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I\Desktop\GE 1\Updated e-classrecords 2025\corrected e-classrecords 2025\"/>
    </mc:Choice>
  </mc:AlternateContent>
  <xr:revisionPtr revIDLastSave="5" documentId="13_ncr:1_{05E68AAC-9EDA-47A9-B756-4F0E9F0228E4}" xr6:coauthVersionLast="47" xr6:coauthVersionMax="47" xr10:uidLastSave="{3C52FD9D-1F97-49F7-88F7-74C2D9EAA6C6}"/>
  <bookViews>
    <workbookView xWindow="-120" yWindow="-120" windowWidth="20730" windowHeight="11160" tabRatio="743" firstSheet="11" activeTab="3" xr2:uid="{00000000-000D-0000-FFFF-FFFF00000000}"/>
  </bookViews>
  <sheets>
    <sheet name="INSTRUCTION" sheetId="1" r:id="rId1"/>
    <sheet name="COVERPAGE" sheetId="2" r:id="rId2"/>
    <sheet name="Database (LECTURE-RES-PRAC)" sheetId="3" r:id="rId3"/>
    <sheet name="Exam (LECTURE ONLY)" sheetId="4" r:id="rId4"/>
    <sheet name="OUTPUT" sheetId="5" state="hidden" r:id="rId5"/>
    <sheet name="Grade computation" sheetId="6" r:id="rId6"/>
    <sheet name="PRINTABLE (per grading)" sheetId="7" r:id="rId7"/>
    <sheet name="Grade computation (2)" sheetId="8" state="hidden" r:id="rId8"/>
    <sheet name="Format" sheetId="9" state="hidden" r:id="rId9"/>
    <sheet name="PRINTABLE (GRADESHEET)" sheetId="10" r:id="rId10"/>
    <sheet name="PRINTABLE (CO-PO REPORT)" sheetId="11" r:id="rId11"/>
    <sheet name="CO-PO Attainment" sheetId="12" r:id="rId12"/>
    <sheet name="Cohort Consolidated (COURSE)" sheetId="13" r:id="rId13"/>
    <sheet name="Summary Report" sheetId="14" state="hidden" r:id="rId14"/>
  </sheets>
  <definedNames>
    <definedName name="_xlnm.Print_Area" localSheetId="10">'PRINTABLE (CO-PO REPORT)'!$A$1:$V$58</definedName>
    <definedName name="_xlnm.Print_Area" localSheetId="9">'PRINTABLE (GRADESHEET)'!$A$1:$I$327</definedName>
    <definedName name="_xlnm.Print_Area" localSheetId="6">'PRINTABLE (per grading)'!$A$1:$L$327</definedName>
    <definedName name="_xlnm.Print_Titles" localSheetId="10">'PRINTABLE (CO-PO REPORT)'!$1:$14</definedName>
    <definedName name="_xlnm.Print_Titles" localSheetId="9">'PRINTABLE (GRADESHEET)'!$1:$19</definedName>
    <definedName name="_xlnm.Print_Titles" localSheetId="6">'PRINTABLE (per grading)'!$1:$19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0" roundtripDataChecksum="ysyt8w7uzGGvkxHMT3ip8vO/QETeIUgMLs2gyleGpeQ="/>
    </ext>
  </extLst>
</workbook>
</file>

<file path=xl/calcChain.xml><?xml version="1.0" encoding="utf-8"?>
<calcChain xmlns="http://schemas.openxmlformats.org/spreadsheetml/2006/main">
  <c r="AA322" i="4" l="1"/>
  <c r="AB322" i="4"/>
  <c r="AC322" i="4"/>
  <c r="AD322" i="4"/>
  <c r="AE322" i="4"/>
  <c r="AF322" i="4"/>
  <c r="AG322" i="4"/>
  <c r="AH322" i="4"/>
  <c r="AI322" i="4"/>
  <c r="AA323" i="4"/>
  <c r="AB323" i="4"/>
  <c r="AC323" i="4"/>
  <c r="AD323" i="4"/>
  <c r="AE323" i="4"/>
  <c r="AF323" i="4"/>
  <c r="AG323" i="4"/>
  <c r="AH323" i="4"/>
  <c r="AI323" i="4"/>
  <c r="Z323" i="4"/>
  <c r="Z322" i="4"/>
  <c r="P322" i="4"/>
  <c r="Q322" i="4"/>
  <c r="R322" i="4"/>
  <c r="S322" i="4"/>
  <c r="T322" i="4"/>
  <c r="U322" i="4"/>
  <c r="V322" i="4"/>
  <c r="W322" i="4"/>
  <c r="X322" i="4"/>
  <c r="P323" i="4"/>
  <c r="Q323" i="4"/>
  <c r="R323" i="4"/>
  <c r="T323" i="4"/>
  <c r="U323" i="4"/>
  <c r="V323" i="4"/>
  <c r="W323" i="4"/>
  <c r="X323" i="4"/>
  <c r="O323" i="4"/>
  <c r="O322" i="4"/>
  <c r="E322" i="4"/>
  <c r="F322" i="4"/>
  <c r="G322" i="4"/>
  <c r="H322" i="4"/>
  <c r="I322" i="4"/>
  <c r="J322" i="4"/>
  <c r="K322" i="4"/>
  <c r="L322" i="4"/>
  <c r="M322" i="4"/>
  <c r="E323" i="4"/>
  <c r="F323" i="4"/>
  <c r="G323" i="4"/>
  <c r="H323" i="4"/>
  <c r="I323" i="4"/>
  <c r="J323" i="4"/>
  <c r="K323" i="4"/>
  <c r="L323" i="4"/>
  <c r="M323" i="4"/>
  <c r="D323" i="4"/>
  <c r="D322" i="4"/>
  <c r="BQ317" i="3"/>
  <c r="BR317" i="3"/>
  <c r="BS317" i="3"/>
  <c r="BT317" i="3"/>
  <c r="BU317" i="3"/>
  <c r="BV317" i="3"/>
  <c r="BW317" i="3"/>
  <c r="BX317" i="3"/>
  <c r="BY317" i="3"/>
  <c r="BZ317" i="3"/>
  <c r="CA317" i="3"/>
  <c r="CB317" i="3"/>
  <c r="CC317" i="3"/>
  <c r="CD317" i="3"/>
  <c r="CE317" i="3"/>
  <c r="CF317" i="3"/>
  <c r="CG317" i="3"/>
  <c r="CH317" i="3"/>
  <c r="CI317" i="3"/>
  <c r="CJ317" i="3"/>
  <c r="CK317" i="3"/>
  <c r="CL317" i="3"/>
  <c r="CM317" i="3"/>
  <c r="CN317" i="3"/>
  <c r="CO317" i="3"/>
  <c r="CP317" i="3"/>
  <c r="CQ317" i="3"/>
  <c r="CR317" i="3"/>
  <c r="CS317" i="3"/>
  <c r="BQ318" i="3"/>
  <c r="BR318" i="3"/>
  <c r="BS318" i="3"/>
  <c r="BT318" i="3"/>
  <c r="BU318" i="3"/>
  <c r="BV318" i="3"/>
  <c r="BW318" i="3"/>
  <c r="BX318" i="3"/>
  <c r="BY318" i="3"/>
  <c r="BZ318" i="3"/>
  <c r="CA318" i="3"/>
  <c r="CB318" i="3"/>
  <c r="CC318" i="3"/>
  <c r="CD318" i="3"/>
  <c r="CE318" i="3"/>
  <c r="CF318" i="3"/>
  <c r="CG318" i="3"/>
  <c r="CH318" i="3"/>
  <c r="CI318" i="3"/>
  <c r="CJ318" i="3"/>
  <c r="CK318" i="3"/>
  <c r="CL318" i="3"/>
  <c r="CM318" i="3"/>
  <c r="CN318" i="3"/>
  <c r="CO318" i="3"/>
  <c r="CP318" i="3"/>
  <c r="CQ318" i="3"/>
  <c r="CR318" i="3"/>
  <c r="CS318" i="3"/>
  <c r="BP318" i="3"/>
  <c r="BP317" i="3"/>
  <c r="AK320" i="3"/>
  <c r="AL320" i="3"/>
  <c r="AM320" i="3"/>
  <c r="AN320" i="3"/>
  <c r="AO320" i="3"/>
  <c r="AP320" i="3"/>
  <c r="AQ320" i="3"/>
  <c r="AR320" i="3"/>
  <c r="AS320" i="3"/>
  <c r="AT320" i="3"/>
  <c r="AU320" i="3"/>
  <c r="AV320" i="3"/>
  <c r="AW320" i="3"/>
  <c r="AX320" i="3"/>
  <c r="AY320" i="3"/>
  <c r="AZ320" i="3"/>
  <c r="BA320" i="3"/>
  <c r="BB320" i="3"/>
  <c r="BC320" i="3"/>
  <c r="BD320" i="3"/>
  <c r="BE320" i="3"/>
  <c r="BF320" i="3"/>
  <c r="BG320" i="3"/>
  <c r="BH320" i="3"/>
  <c r="BI320" i="3"/>
  <c r="BJ320" i="3"/>
  <c r="BK320" i="3"/>
  <c r="BL320" i="3"/>
  <c r="BM320" i="3"/>
  <c r="AJ320" i="3"/>
  <c r="E320" i="3"/>
  <c r="F320" i="3"/>
  <c r="G320" i="3"/>
  <c r="H320" i="3"/>
  <c r="I320" i="3"/>
  <c r="J320" i="3"/>
  <c r="K320" i="3"/>
  <c r="L320" i="3"/>
  <c r="M320" i="3"/>
  <c r="N320" i="3"/>
  <c r="O320" i="3"/>
  <c r="P320" i="3"/>
  <c r="Q320" i="3"/>
  <c r="R320" i="3"/>
  <c r="S320" i="3"/>
  <c r="T320" i="3"/>
  <c r="U320" i="3"/>
  <c r="V320" i="3"/>
  <c r="W320" i="3"/>
  <c r="X320" i="3"/>
  <c r="Y320" i="3"/>
  <c r="Z320" i="3"/>
  <c r="AA320" i="3"/>
  <c r="AB320" i="3"/>
  <c r="AC320" i="3"/>
  <c r="AD320" i="3"/>
  <c r="AE320" i="3"/>
  <c r="AF320" i="3"/>
  <c r="AG320" i="3"/>
  <c r="D320" i="3"/>
  <c r="J321" i="3"/>
  <c r="AK317" i="3"/>
  <c r="AL317" i="3"/>
  <c r="AM317" i="3"/>
  <c r="AN317" i="3"/>
  <c r="AO317" i="3"/>
  <c r="AP317" i="3"/>
  <c r="AQ317" i="3"/>
  <c r="AR317" i="3"/>
  <c r="AS317" i="3"/>
  <c r="AT317" i="3"/>
  <c r="AU317" i="3"/>
  <c r="AV317" i="3"/>
  <c r="AW317" i="3"/>
  <c r="AX317" i="3"/>
  <c r="AY317" i="3"/>
  <c r="AZ317" i="3"/>
  <c r="BA317" i="3"/>
  <c r="BB317" i="3"/>
  <c r="BC317" i="3"/>
  <c r="BD317" i="3"/>
  <c r="BE317" i="3"/>
  <c r="BF317" i="3"/>
  <c r="BG317" i="3"/>
  <c r="BH317" i="3"/>
  <c r="BI317" i="3"/>
  <c r="BJ317" i="3"/>
  <c r="BK317" i="3"/>
  <c r="BL317" i="3"/>
  <c r="BM317" i="3"/>
  <c r="AK318" i="3"/>
  <c r="AL318" i="3"/>
  <c r="AM318" i="3"/>
  <c r="AN318" i="3"/>
  <c r="AO318" i="3"/>
  <c r="AP318" i="3"/>
  <c r="AQ318" i="3"/>
  <c r="AR318" i="3"/>
  <c r="AS318" i="3"/>
  <c r="AT318" i="3"/>
  <c r="AU318" i="3"/>
  <c r="AV318" i="3"/>
  <c r="AW318" i="3"/>
  <c r="AX318" i="3"/>
  <c r="AY318" i="3"/>
  <c r="AZ318" i="3"/>
  <c r="BA318" i="3"/>
  <c r="BB318" i="3"/>
  <c r="BC318" i="3"/>
  <c r="BD318" i="3"/>
  <c r="BE318" i="3"/>
  <c r="BF318" i="3"/>
  <c r="BG318" i="3"/>
  <c r="BH318" i="3"/>
  <c r="BI318" i="3"/>
  <c r="BJ318" i="3"/>
  <c r="BK318" i="3"/>
  <c r="BL318" i="3"/>
  <c r="BM318" i="3"/>
  <c r="AK319" i="3"/>
  <c r="AJ318" i="3"/>
  <c r="AJ317" i="3"/>
  <c r="E318" i="3"/>
  <c r="F318" i="3"/>
  <c r="G318" i="3"/>
  <c r="H318" i="3"/>
  <c r="I318" i="3"/>
  <c r="J318" i="3"/>
  <c r="K318" i="3"/>
  <c r="L318" i="3"/>
  <c r="M318" i="3"/>
  <c r="N318" i="3"/>
  <c r="O318" i="3"/>
  <c r="P318" i="3"/>
  <c r="Q318" i="3"/>
  <c r="R318" i="3"/>
  <c r="S318" i="3"/>
  <c r="T318" i="3"/>
  <c r="U318" i="3"/>
  <c r="V318" i="3"/>
  <c r="W318" i="3"/>
  <c r="X318" i="3"/>
  <c r="Y318" i="3"/>
  <c r="Z318" i="3"/>
  <c r="AA318" i="3"/>
  <c r="AB318" i="3"/>
  <c r="AC318" i="3"/>
  <c r="AD318" i="3"/>
  <c r="AE318" i="3"/>
  <c r="AF318" i="3"/>
  <c r="AG318" i="3"/>
  <c r="K317" i="3"/>
  <c r="L317" i="3"/>
  <c r="M317" i="3"/>
  <c r="N317" i="3"/>
  <c r="O317" i="3"/>
  <c r="P317" i="3"/>
  <c r="Q317" i="3"/>
  <c r="R317" i="3"/>
  <c r="S317" i="3"/>
  <c r="T317" i="3"/>
  <c r="U317" i="3"/>
  <c r="V317" i="3"/>
  <c r="W317" i="3"/>
  <c r="X317" i="3"/>
  <c r="Y317" i="3"/>
  <c r="Z317" i="3"/>
  <c r="AA317" i="3"/>
  <c r="AB317" i="3"/>
  <c r="AC317" i="3"/>
  <c r="AD317" i="3"/>
  <c r="AE317" i="3"/>
  <c r="AF317" i="3"/>
  <c r="AG317" i="3"/>
  <c r="F317" i="3"/>
  <c r="G317" i="3"/>
  <c r="H317" i="3"/>
  <c r="I317" i="3"/>
  <c r="J317" i="3"/>
  <c r="E317" i="3"/>
  <c r="D317" i="3"/>
  <c r="D318" i="3"/>
  <c r="AH31" i="3"/>
  <c r="AI31" i="3"/>
  <c r="BN31" i="3"/>
  <c r="BO31" i="3"/>
  <c r="CT31" i="3"/>
  <c r="CU31" i="3"/>
  <c r="CV31" i="3"/>
  <c r="CY31" i="3"/>
  <c r="CZ31" i="3" s="1"/>
  <c r="DA31" i="3"/>
  <c r="DB31" i="3"/>
  <c r="DC31" i="3" s="1"/>
  <c r="DE31" i="3"/>
  <c r="DH31" i="3"/>
  <c r="DJ31" i="3" s="1"/>
  <c r="DI31" i="3"/>
  <c r="DK31" i="3"/>
  <c r="DN31" i="3"/>
  <c r="DO31" i="3" s="1"/>
  <c r="DQ31" i="3"/>
  <c r="DT31" i="3"/>
  <c r="DV31" i="3" s="1"/>
  <c r="DU31" i="3"/>
  <c r="DW31" i="3"/>
  <c r="AH32" i="3"/>
  <c r="AI32" i="3"/>
  <c r="BN32" i="3"/>
  <c r="BO32" i="3"/>
  <c r="CT32" i="3"/>
  <c r="CU32" i="3"/>
  <c r="CV32" i="3"/>
  <c r="CY32" i="3"/>
  <c r="CZ32" i="3" s="1"/>
  <c r="DB32" i="3"/>
  <c r="DC32" i="3" s="1"/>
  <c r="DD32" i="3"/>
  <c r="DE32" i="3"/>
  <c r="DH32" i="3"/>
  <c r="DJ32" i="3" s="1"/>
  <c r="DI32" i="3"/>
  <c r="DK32" i="3"/>
  <c r="DL32" i="3" s="1"/>
  <c r="DN32" i="3"/>
  <c r="DO32" i="3" s="1"/>
  <c r="DP32" i="3"/>
  <c r="DQ32" i="3"/>
  <c r="DT32" i="3"/>
  <c r="DW32" i="3"/>
  <c r="DX32" i="3" s="1"/>
  <c r="AH33" i="3"/>
  <c r="AI33" i="3"/>
  <c r="BN33" i="3"/>
  <c r="BO33" i="3"/>
  <c r="CT33" i="3"/>
  <c r="CU33" i="3"/>
  <c r="CV33" i="3"/>
  <c r="CX33" i="3" s="1"/>
  <c r="CW33" i="3"/>
  <c r="CY33" i="3"/>
  <c r="DA33" i="3" s="1"/>
  <c r="CZ33" i="3"/>
  <c r="DB33" i="3"/>
  <c r="DC33" i="3"/>
  <c r="DD33" i="3"/>
  <c r="DE33" i="3"/>
  <c r="DH33" i="3"/>
  <c r="DJ33" i="3" s="1"/>
  <c r="DI33" i="3"/>
  <c r="DK33" i="3"/>
  <c r="DL33" i="3" s="1"/>
  <c r="DN33" i="3"/>
  <c r="DQ33" i="3"/>
  <c r="DT33" i="3"/>
  <c r="DW33" i="3"/>
  <c r="DX33" i="3"/>
  <c r="DY33" i="3"/>
  <c r="AH34" i="3"/>
  <c r="AI34" i="3"/>
  <c r="BN34" i="3"/>
  <c r="BO34" i="3"/>
  <c r="CT34" i="3"/>
  <c r="CU34" i="3"/>
  <c r="CV34" i="3"/>
  <c r="CX34" i="3" s="1"/>
  <c r="CW34" i="3"/>
  <c r="CY34" i="3"/>
  <c r="CZ34" i="3" s="1"/>
  <c r="DB34" i="3"/>
  <c r="DD34" i="3" s="1"/>
  <c r="DC34" i="3"/>
  <c r="DE34" i="3"/>
  <c r="DH34" i="3"/>
  <c r="DK34" i="3"/>
  <c r="DL34" i="3"/>
  <c r="DM34" i="3"/>
  <c r="DN34" i="3"/>
  <c r="DO34" i="3" s="1"/>
  <c r="DQ34" i="3"/>
  <c r="DT34" i="3"/>
  <c r="DV34" i="3" s="1"/>
  <c r="DW34" i="3"/>
  <c r="AH35" i="3"/>
  <c r="AI35" i="3"/>
  <c r="BN35" i="3"/>
  <c r="BO35" i="3"/>
  <c r="CT35" i="3"/>
  <c r="CU35" i="3"/>
  <c r="CV35" i="3"/>
  <c r="CX35" i="3" s="1"/>
  <c r="CW35" i="3"/>
  <c r="CY35" i="3"/>
  <c r="DA35" i="3" s="1"/>
  <c r="CZ35" i="3"/>
  <c r="DB35" i="3"/>
  <c r="DC35" i="3" s="1"/>
  <c r="DE35" i="3"/>
  <c r="DH35" i="3"/>
  <c r="DJ35" i="3" s="1"/>
  <c r="DK35" i="3"/>
  <c r="DL35" i="3"/>
  <c r="DM35" i="3"/>
  <c r="DN35" i="3"/>
  <c r="DO35" i="3" s="1"/>
  <c r="DP35" i="3"/>
  <c r="DQ35" i="3"/>
  <c r="DT35" i="3"/>
  <c r="DW35" i="3"/>
  <c r="DY35" i="3" s="1"/>
  <c r="DX35" i="3"/>
  <c r="AH36" i="3"/>
  <c r="AI36" i="3"/>
  <c r="BN36" i="3"/>
  <c r="BO36" i="3"/>
  <c r="CT36" i="3"/>
  <c r="CU36" i="3"/>
  <c r="CV36" i="3"/>
  <c r="CX36" i="3" s="1"/>
  <c r="CY36" i="3"/>
  <c r="DA36" i="3" s="1"/>
  <c r="CZ36" i="3"/>
  <c r="DB36" i="3"/>
  <c r="DC36" i="3" s="1"/>
  <c r="DE36" i="3"/>
  <c r="DH36" i="3"/>
  <c r="DJ36" i="3" s="1"/>
  <c r="DK36" i="3"/>
  <c r="DN36" i="3"/>
  <c r="DQ36" i="3"/>
  <c r="DT36" i="3"/>
  <c r="DW36" i="3"/>
  <c r="DX36" i="3" s="1"/>
  <c r="AH37" i="3"/>
  <c r="AI37" i="3"/>
  <c r="BN37" i="3"/>
  <c r="BO37" i="3"/>
  <c r="CT37" i="3"/>
  <c r="CU37" i="3"/>
  <c r="CV37" i="3"/>
  <c r="CX37" i="3" s="1"/>
  <c r="CY37" i="3"/>
  <c r="DA37" i="3" s="1"/>
  <c r="CZ37" i="3"/>
  <c r="DB37" i="3"/>
  <c r="DD37" i="3" s="1"/>
  <c r="DE37" i="3"/>
  <c r="DH37" i="3"/>
  <c r="DK37" i="3"/>
  <c r="DL37" i="3" s="1"/>
  <c r="DN37" i="3"/>
  <c r="DP37" i="3" s="1"/>
  <c r="DO37" i="3"/>
  <c r="DQ37" i="3"/>
  <c r="DT37" i="3"/>
  <c r="DV37" i="3" s="1"/>
  <c r="DU37" i="3"/>
  <c r="DW37" i="3"/>
  <c r="AH38" i="3"/>
  <c r="AI38" i="3"/>
  <c r="BN38" i="3"/>
  <c r="BO38" i="3"/>
  <c r="CT38" i="3"/>
  <c r="CU38" i="3"/>
  <c r="CV38" i="3"/>
  <c r="CY38" i="3"/>
  <c r="CZ38" i="3" s="1"/>
  <c r="DB38" i="3"/>
  <c r="DD38" i="3" s="1"/>
  <c r="DC38" i="3"/>
  <c r="DE38" i="3"/>
  <c r="DH38" i="3"/>
  <c r="DJ38" i="3" s="1"/>
  <c r="DK38" i="3"/>
  <c r="DL38" i="3" s="1"/>
  <c r="DM38" i="3"/>
  <c r="DN38" i="3"/>
  <c r="DO38" i="3" s="1"/>
  <c r="DQ38" i="3"/>
  <c r="DT38" i="3"/>
  <c r="DV38" i="3" s="1"/>
  <c r="DW38" i="3"/>
  <c r="AH39" i="3"/>
  <c r="AI39" i="3"/>
  <c r="BN39" i="3"/>
  <c r="BO39" i="3"/>
  <c r="CT39" i="3"/>
  <c r="CU39" i="3"/>
  <c r="CV39" i="3"/>
  <c r="CX39" i="3" s="1"/>
  <c r="CY39" i="3"/>
  <c r="CZ39" i="3"/>
  <c r="DA39" i="3"/>
  <c r="DB39" i="3"/>
  <c r="DC39" i="3" s="1"/>
  <c r="DE39" i="3"/>
  <c r="DH39" i="3"/>
  <c r="DJ39" i="3" s="1"/>
  <c r="DK39" i="3"/>
  <c r="DM39" i="3" s="1"/>
  <c r="DN39" i="3"/>
  <c r="DO39" i="3"/>
  <c r="DP39" i="3"/>
  <c r="DQ39" i="3"/>
  <c r="DT39" i="3"/>
  <c r="DV39" i="3" s="1"/>
  <c r="DU39" i="3"/>
  <c r="DW39" i="3"/>
  <c r="AH40" i="3"/>
  <c r="AI40" i="3"/>
  <c r="BN40" i="3"/>
  <c r="BO40" i="3"/>
  <c r="CT40" i="3"/>
  <c r="CU40" i="3"/>
  <c r="CV40" i="3"/>
  <c r="CX40" i="3" s="1"/>
  <c r="CY40" i="3"/>
  <c r="CZ40" i="3"/>
  <c r="DA40" i="3"/>
  <c r="DB40" i="3"/>
  <c r="DE40" i="3"/>
  <c r="DH40" i="3"/>
  <c r="DK40" i="3"/>
  <c r="DN40" i="3"/>
  <c r="DO40" i="3" s="1"/>
  <c r="DQ40" i="3"/>
  <c r="DT40" i="3"/>
  <c r="DW40" i="3"/>
  <c r="DX40" i="3" s="1"/>
  <c r="AH41" i="3"/>
  <c r="AI41" i="3"/>
  <c r="BN41" i="3"/>
  <c r="BO41" i="3"/>
  <c r="CT41" i="3"/>
  <c r="CU41" i="3"/>
  <c r="CV41" i="3"/>
  <c r="CX41" i="3" s="1"/>
  <c r="CW41" i="3"/>
  <c r="CY41" i="3"/>
  <c r="DA41" i="3" s="1"/>
  <c r="CZ41" i="3"/>
  <c r="DB41" i="3"/>
  <c r="DC41" i="3"/>
  <c r="DD41" i="3"/>
  <c r="DE41" i="3"/>
  <c r="DH41" i="3"/>
  <c r="DJ41" i="3" s="1"/>
  <c r="DI41" i="3"/>
  <c r="DK41" i="3"/>
  <c r="DL41" i="3" s="1"/>
  <c r="DN41" i="3"/>
  <c r="DQ41" i="3"/>
  <c r="DT41" i="3"/>
  <c r="DV41" i="3" s="1"/>
  <c r="DW41" i="3"/>
  <c r="DX41" i="3"/>
  <c r="DY41" i="3"/>
  <c r="AH42" i="3"/>
  <c r="AI42" i="3"/>
  <c r="BN42" i="3"/>
  <c r="BO42" i="3"/>
  <c r="CT42" i="3"/>
  <c r="CU42" i="3"/>
  <c r="CV42" i="3"/>
  <c r="CX42" i="3" s="1"/>
  <c r="CY42" i="3"/>
  <c r="CZ42" i="3" s="1"/>
  <c r="DB42" i="3"/>
  <c r="DD42" i="3" s="1"/>
  <c r="DC42" i="3"/>
  <c r="DE42" i="3"/>
  <c r="DH42" i="3"/>
  <c r="DK42" i="3"/>
  <c r="DN42" i="3"/>
  <c r="DO42" i="3" s="1"/>
  <c r="DQ42" i="3"/>
  <c r="DT42" i="3"/>
  <c r="DV42" i="3" s="1"/>
  <c r="DW42" i="3"/>
  <c r="DX42" i="3" s="1"/>
  <c r="AH43" i="3"/>
  <c r="AI43" i="3"/>
  <c r="BN43" i="3"/>
  <c r="BO43" i="3"/>
  <c r="CT43" i="3"/>
  <c r="CU43" i="3"/>
  <c r="CV43" i="3"/>
  <c r="CX43" i="3" s="1"/>
  <c r="CW43" i="3"/>
  <c r="CY43" i="3"/>
  <c r="DB43" i="3"/>
  <c r="DC43" i="3" s="1"/>
  <c r="DE43" i="3"/>
  <c r="DH43" i="3"/>
  <c r="DK43" i="3"/>
  <c r="DL43" i="3"/>
  <c r="DM43" i="3"/>
  <c r="DN43" i="3"/>
  <c r="DO43" i="3" s="1"/>
  <c r="DQ43" i="3"/>
  <c r="DT43" i="3"/>
  <c r="DV43" i="3" s="1"/>
  <c r="DW43" i="3"/>
  <c r="DY43" i="3" s="1"/>
  <c r="DX43" i="3"/>
  <c r="AH44" i="3"/>
  <c r="AI44" i="3"/>
  <c r="BN44" i="3"/>
  <c r="BO44" i="3"/>
  <c r="CT44" i="3"/>
  <c r="CU44" i="3"/>
  <c r="CV44" i="3"/>
  <c r="CY44" i="3"/>
  <c r="CZ44" i="3" s="1"/>
  <c r="DB44" i="3"/>
  <c r="DD44" i="3" s="1"/>
  <c r="DE44" i="3"/>
  <c r="DH44" i="3"/>
  <c r="DJ44" i="3" s="1"/>
  <c r="DI44" i="3"/>
  <c r="DK44" i="3"/>
  <c r="DM44" i="3" s="1"/>
  <c r="DN44" i="3"/>
  <c r="DO44" i="3" s="1"/>
  <c r="DQ44" i="3"/>
  <c r="DT44" i="3"/>
  <c r="DV44" i="3" s="1"/>
  <c r="DW44" i="3"/>
  <c r="DX44" i="3"/>
  <c r="DY44" i="3"/>
  <c r="AH45" i="3"/>
  <c r="AI45" i="3"/>
  <c r="BN45" i="3"/>
  <c r="BO45" i="3"/>
  <c r="CT45" i="3"/>
  <c r="CU45" i="3"/>
  <c r="CV45" i="3"/>
  <c r="CY45" i="3"/>
  <c r="DA45" i="3" s="1"/>
  <c r="DB45" i="3"/>
  <c r="DC45" i="3"/>
  <c r="DD45" i="3"/>
  <c r="DE45" i="3"/>
  <c r="DH45" i="3"/>
  <c r="DJ45" i="3" s="1"/>
  <c r="DI45" i="3"/>
  <c r="DK45" i="3"/>
  <c r="DL45" i="3" s="1"/>
  <c r="DN45" i="3"/>
  <c r="DO45" i="3" s="1"/>
  <c r="DQ45" i="3"/>
  <c r="DT45" i="3"/>
  <c r="DV45" i="3" s="1"/>
  <c r="DW45" i="3"/>
  <c r="AH46" i="3"/>
  <c r="AI46" i="3"/>
  <c r="BN46" i="3"/>
  <c r="BO46" i="3"/>
  <c r="CT46" i="3"/>
  <c r="CU46" i="3"/>
  <c r="CV46" i="3"/>
  <c r="CY46" i="3"/>
  <c r="CZ46" i="3" s="1"/>
  <c r="DB46" i="3"/>
  <c r="DE46" i="3"/>
  <c r="DH46" i="3"/>
  <c r="DJ46" i="3" s="1"/>
  <c r="DK46" i="3"/>
  <c r="DN46" i="3"/>
  <c r="DO46" i="3" s="1"/>
  <c r="DQ46" i="3"/>
  <c r="DR46" i="3" s="1"/>
  <c r="DT46" i="3"/>
  <c r="DW46" i="3"/>
  <c r="DX46" i="3" s="1"/>
  <c r="AH47" i="3"/>
  <c r="AI47" i="3"/>
  <c r="BN47" i="3"/>
  <c r="BO47" i="3"/>
  <c r="CT47" i="3"/>
  <c r="CU47" i="3"/>
  <c r="CV47" i="3"/>
  <c r="CX47" i="3" s="1"/>
  <c r="CY47" i="3"/>
  <c r="DA47" i="3" s="1"/>
  <c r="CZ47" i="3"/>
  <c r="DB47" i="3"/>
  <c r="DD47" i="3" s="1"/>
  <c r="DE47" i="3"/>
  <c r="DF47" i="3" s="1"/>
  <c r="DG47" i="3"/>
  <c r="DH47" i="3"/>
  <c r="DK47" i="3"/>
  <c r="DM47" i="3" s="1"/>
  <c r="DN47" i="3"/>
  <c r="DQ47" i="3"/>
  <c r="DR47" i="3" s="1"/>
  <c r="DT47" i="3"/>
  <c r="DV47" i="3" s="1"/>
  <c r="DW47" i="3"/>
  <c r="DX47" i="3"/>
  <c r="DY47" i="3"/>
  <c r="AH48" i="3"/>
  <c r="AI48" i="3"/>
  <c r="BN48" i="3"/>
  <c r="BO48" i="3"/>
  <c r="CT48" i="3"/>
  <c r="CU48" i="3"/>
  <c r="CV48" i="3"/>
  <c r="CX48" i="3" s="1"/>
  <c r="CY48" i="3"/>
  <c r="DB48" i="3"/>
  <c r="DE48" i="3"/>
  <c r="DH48" i="3"/>
  <c r="DI48" i="3" s="1"/>
  <c r="DK48" i="3"/>
  <c r="DN48" i="3"/>
  <c r="DQ48" i="3"/>
  <c r="DR48" i="3" s="1"/>
  <c r="DT48" i="3"/>
  <c r="DW48" i="3"/>
  <c r="AH49" i="3"/>
  <c r="AI49" i="3"/>
  <c r="BN49" i="3"/>
  <c r="BO49" i="3"/>
  <c r="CT49" i="3"/>
  <c r="CU49" i="3"/>
  <c r="CV49" i="3"/>
  <c r="CX49" i="3" s="1"/>
  <c r="CY49" i="3"/>
  <c r="DB49" i="3"/>
  <c r="DD49" i="3" s="1"/>
  <c r="DC49" i="3"/>
  <c r="DE49" i="3"/>
  <c r="DF49" i="3" s="1"/>
  <c r="DH49" i="3"/>
  <c r="DJ49" i="3" s="1"/>
  <c r="DI49" i="3"/>
  <c r="DK49" i="3"/>
  <c r="DN49" i="3"/>
  <c r="DQ49" i="3"/>
  <c r="DT49" i="3"/>
  <c r="DW49" i="3"/>
  <c r="AH50" i="3"/>
  <c r="AI50" i="3"/>
  <c r="BN50" i="3"/>
  <c r="BO50" i="3"/>
  <c r="CT50" i="3"/>
  <c r="CU50" i="3"/>
  <c r="CV50" i="3"/>
  <c r="CW50" i="3"/>
  <c r="CX50" i="3"/>
  <c r="CY50" i="3"/>
  <c r="DB50" i="3"/>
  <c r="DD50" i="3" s="1"/>
  <c r="DC50" i="3"/>
  <c r="DE50" i="3"/>
  <c r="DH50" i="3"/>
  <c r="DI50" i="3"/>
  <c r="DJ50" i="3"/>
  <c r="DK50" i="3"/>
  <c r="DN50" i="3"/>
  <c r="DP50" i="3" s="1"/>
  <c r="DO50" i="3"/>
  <c r="DQ50" i="3"/>
  <c r="DT50" i="3"/>
  <c r="DU50" i="3"/>
  <c r="DV50" i="3"/>
  <c r="DW50" i="3"/>
  <c r="AH51" i="3"/>
  <c r="AI51" i="3"/>
  <c r="BN51" i="3"/>
  <c r="BO51" i="3"/>
  <c r="CT51" i="3"/>
  <c r="CU51" i="3"/>
  <c r="CV51" i="3"/>
  <c r="CY51" i="3"/>
  <c r="DB51" i="3"/>
  <c r="DD51" i="3" s="1"/>
  <c r="DC51" i="3"/>
  <c r="DE51" i="3"/>
  <c r="DH51" i="3"/>
  <c r="DJ51" i="3" s="1"/>
  <c r="DK51" i="3"/>
  <c r="DN51" i="3"/>
  <c r="DP51" i="3" s="1"/>
  <c r="DO51" i="3"/>
  <c r="DQ51" i="3"/>
  <c r="DR51" i="3" s="1"/>
  <c r="DS51" i="3"/>
  <c r="DT51" i="3"/>
  <c r="DV51" i="3" s="1"/>
  <c r="DU51" i="3"/>
  <c r="DW51" i="3"/>
  <c r="AH52" i="3"/>
  <c r="AI52" i="3"/>
  <c r="BN52" i="3"/>
  <c r="BO52" i="3"/>
  <c r="CT52" i="3"/>
  <c r="CU52" i="3"/>
  <c r="CV52" i="3"/>
  <c r="CW52" i="3" s="1"/>
  <c r="CX52" i="3"/>
  <c r="CY52" i="3"/>
  <c r="DB52" i="3"/>
  <c r="DD52" i="3" s="1"/>
  <c r="DE52" i="3"/>
  <c r="DH52" i="3"/>
  <c r="DI52" i="3" s="1"/>
  <c r="DK52" i="3"/>
  <c r="DN52" i="3"/>
  <c r="DP52" i="3" s="1"/>
  <c r="DQ52" i="3"/>
  <c r="DT52" i="3"/>
  <c r="DW52" i="3"/>
  <c r="AH53" i="3"/>
  <c r="AI53" i="3"/>
  <c r="BN53" i="3"/>
  <c r="BO53" i="3"/>
  <c r="CT53" i="3"/>
  <c r="CU53" i="3"/>
  <c r="CV53" i="3"/>
  <c r="CY53" i="3"/>
  <c r="DB53" i="3"/>
  <c r="DE53" i="3"/>
  <c r="DF53" i="3" s="1"/>
  <c r="DG53" i="3"/>
  <c r="DH53" i="3"/>
  <c r="DK53" i="3"/>
  <c r="DN53" i="3"/>
  <c r="DP53" i="3" s="1"/>
  <c r="DO53" i="3"/>
  <c r="DQ53" i="3"/>
  <c r="DT53" i="3"/>
  <c r="DV53" i="3" s="1"/>
  <c r="DW53" i="3"/>
  <c r="AH54" i="3"/>
  <c r="AI54" i="3"/>
  <c r="BN54" i="3"/>
  <c r="BO54" i="3"/>
  <c r="CT54" i="3"/>
  <c r="CU54" i="3"/>
  <c r="CV54" i="3"/>
  <c r="CX54" i="3" s="1"/>
  <c r="CW54" i="3"/>
  <c r="CY54" i="3"/>
  <c r="DB54" i="3"/>
  <c r="DD54" i="3" s="1"/>
  <c r="DE54" i="3"/>
  <c r="DF54" i="3" s="1"/>
  <c r="DG54" i="3"/>
  <c r="DH54" i="3"/>
  <c r="DJ54" i="3" s="1"/>
  <c r="DK54" i="3"/>
  <c r="DN54" i="3"/>
  <c r="DP54" i="3" s="1"/>
  <c r="DQ54" i="3"/>
  <c r="DR54" i="3" s="1"/>
  <c r="DS54" i="3"/>
  <c r="DT54" i="3"/>
  <c r="DV54" i="3" s="1"/>
  <c r="DW54" i="3"/>
  <c r="AH55" i="3"/>
  <c r="AI55" i="3"/>
  <c r="BN55" i="3"/>
  <c r="BO55" i="3"/>
  <c r="CT55" i="3"/>
  <c r="CU55" i="3"/>
  <c r="CV55" i="3"/>
  <c r="CX55" i="3" s="1"/>
  <c r="CW55" i="3"/>
  <c r="CY55" i="3"/>
  <c r="DB55" i="3"/>
  <c r="DE55" i="3"/>
  <c r="DF55" i="3" s="1"/>
  <c r="DH55" i="3"/>
  <c r="DK55" i="3"/>
  <c r="DN55" i="3"/>
  <c r="DP55" i="3" s="1"/>
  <c r="DQ55" i="3"/>
  <c r="DR55" i="3" s="1"/>
  <c r="DS55" i="3"/>
  <c r="DT55" i="3"/>
  <c r="DV55" i="3" s="1"/>
  <c r="DW55" i="3"/>
  <c r="AH56" i="3"/>
  <c r="AI56" i="3"/>
  <c r="BN56" i="3"/>
  <c r="BO56" i="3"/>
  <c r="CT56" i="3"/>
  <c r="CU56" i="3"/>
  <c r="CV56" i="3"/>
  <c r="CW56" i="3" s="1"/>
  <c r="CX56" i="3"/>
  <c r="CY56" i="3"/>
  <c r="DB56" i="3"/>
  <c r="DE56" i="3"/>
  <c r="DF56" i="3" s="1"/>
  <c r="DG56" i="3"/>
  <c r="DH56" i="3"/>
  <c r="DI56" i="3" s="1"/>
  <c r="DK56" i="3"/>
  <c r="DN56" i="3"/>
  <c r="DQ56" i="3"/>
  <c r="DR56" i="3" s="1"/>
  <c r="DT56" i="3"/>
  <c r="DU56" i="3" s="1"/>
  <c r="DV56" i="3"/>
  <c r="DW56" i="3"/>
  <c r="AH57" i="3"/>
  <c r="AI57" i="3"/>
  <c r="BN57" i="3"/>
  <c r="BO57" i="3"/>
  <c r="CT57" i="3"/>
  <c r="CU57" i="3"/>
  <c r="CV57" i="3"/>
  <c r="CY57" i="3"/>
  <c r="DB57" i="3"/>
  <c r="DD57" i="3" s="1"/>
  <c r="DC57" i="3"/>
  <c r="DE57" i="3"/>
  <c r="DF57" i="3" s="1"/>
  <c r="DH57" i="3"/>
  <c r="DJ57" i="3" s="1"/>
  <c r="DI57" i="3"/>
  <c r="DK57" i="3"/>
  <c r="DN57" i="3"/>
  <c r="DQ57" i="3"/>
  <c r="DR57" i="3" s="1"/>
  <c r="DS57" i="3"/>
  <c r="DT57" i="3"/>
  <c r="DW57" i="3"/>
  <c r="AH58" i="3"/>
  <c r="AI58" i="3"/>
  <c r="BN58" i="3"/>
  <c r="BO58" i="3"/>
  <c r="CT58" i="3"/>
  <c r="CU58" i="3"/>
  <c r="CV58" i="3"/>
  <c r="CW58" i="3"/>
  <c r="CX58" i="3"/>
  <c r="CY58" i="3"/>
  <c r="DB58" i="3"/>
  <c r="DD58" i="3" s="1"/>
  <c r="DC58" i="3"/>
  <c r="DE58" i="3"/>
  <c r="DF58" i="3" s="1"/>
  <c r="DG58" i="3"/>
  <c r="DH58" i="3"/>
  <c r="DI58" i="3"/>
  <c r="DJ58" i="3"/>
  <c r="DK58" i="3"/>
  <c r="DN58" i="3"/>
  <c r="DP58" i="3" s="1"/>
  <c r="DO58" i="3"/>
  <c r="DQ58" i="3"/>
  <c r="DR58" i="3" s="1"/>
  <c r="DS58" i="3"/>
  <c r="DT58" i="3"/>
  <c r="DU58" i="3"/>
  <c r="DV58" i="3"/>
  <c r="DW58" i="3"/>
  <c r="AH59" i="3"/>
  <c r="AI59" i="3"/>
  <c r="BN59" i="3"/>
  <c r="BO59" i="3"/>
  <c r="CT59" i="3"/>
  <c r="CU59" i="3"/>
  <c r="CV59" i="3"/>
  <c r="CX59" i="3" s="1"/>
  <c r="CW59" i="3"/>
  <c r="CY59" i="3"/>
  <c r="DB59" i="3"/>
  <c r="DD59" i="3" s="1"/>
  <c r="DC59" i="3"/>
  <c r="DE59" i="3"/>
  <c r="DH59" i="3"/>
  <c r="DJ59" i="3" s="1"/>
  <c r="DK59" i="3"/>
  <c r="DN59" i="3"/>
  <c r="DP59" i="3" s="1"/>
  <c r="DO59" i="3"/>
  <c r="DQ59" i="3"/>
  <c r="DR59" i="3" s="1"/>
  <c r="DS59" i="3"/>
  <c r="DT59" i="3"/>
  <c r="DV59" i="3" s="1"/>
  <c r="DU59" i="3"/>
  <c r="DW59" i="3"/>
  <c r="AH60" i="3"/>
  <c r="AI60" i="3"/>
  <c r="BN60" i="3"/>
  <c r="BO60" i="3"/>
  <c r="CT60" i="3"/>
  <c r="CU60" i="3"/>
  <c r="CV60" i="3"/>
  <c r="CW60" i="3" s="1"/>
  <c r="CY60" i="3"/>
  <c r="DB60" i="3"/>
  <c r="DD60" i="3" s="1"/>
  <c r="DE60" i="3"/>
  <c r="DH60" i="3"/>
  <c r="DK60" i="3"/>
  <c r="DN60" i="3"/>
  <c r="DQ60" i="3"/>
  <c r="DT60" i="3"/>
  <c r="DU60" i="3"/>
  <c r="DV60" i="3"/>
  <c r="DW60" i="3"/>
  <c r="AH61" i="3"/>
  <c r="AI61" i="3"/>
  <c r="BN61" i="3"/>
  <c r="BO61" i="3"/>
  <c r="CT61" i="3"/>
  <c r="CU61" i="3"/>
  <c r="CV61" i="3"/>
  <c r="CY61" i="3"/>
  <c r="DB61" i="3"/>
  <c r="DD61" i="3" s="1"/>
  <c r="DC61" i="3"/>
  <c r="DE61" i="3"/>
  <c r="DF61" i="3" s="1"/>
  <c r="DG61" i="3"/>
  <c r="DH61" i="3"/>
  <c r="DJ61" i="3" s="1"/>
  <c r="DI61" i="3"/>
  <c r="DK61" i="3"/>
  <c r="DN61" i="3"/>
  <c r="DP61" i="3" s="1"/>
  <c r="DO61" i="3"/>
  <c r="DQ61" i="3"/>
  <c r="DT61" i="3"/>
  <c r="DV61" i="3" s="1"/>
  <c r="DW61" i="3"/>
  <c r="AH62" i="3"/>
  <c r="AI62" i="3"/>
  <c r="BN62" i="3"/>
  <c r="BO62" i="3"/>
  <c r="CT62" i="3"/>
  <c r="CU62" i="3"/>
  <c r="CV62" i="3"/>
  <c r="CX62" i="3" s="1"/>
  <c r="CW62" i="3"/>
  <c r="CY62" i="3"/>
  <c r="DB62" i="3"/>
  <c r="DD62" i="3" s="1"/>
  <c r="DE62" i="3"/>
  <c r="DF62" i="3" s="1"/>
  <c r="DG62" i="3"/>
  <c r="DH62" i="3"/>
  <c r="DJ62" i="3" s="1"/>
  <c r="DK62" i="3"/>
  <c r="DN62" i="3"/>
  <c r="DQ62" i="3"/>
  <c r="DR62" i="3" s="1"/>
  <c r="DS62" i="3"/>
  <c r="DT62" i="3"/>
  <c r="DW62" i="3"/>
  <c r="AH63" i="3"/>
  <c r="AI63" i="3"/>
  <c r="BN63" i="3"/>
  <c r="BO63" i="3"/>
  <c r="CT63" i="3"/>
  <c r="CU63" i="3"/>
  <c r="CV63" i="3"/>
  <c r="CX63" i="3" s="1"/>
  <c r="CW63" i="3"/>
  <c r="CY63" i="3"/>
  <c r="DB63" i="3"/>
  <c r="DE63" i="3"/>
  <c r="DF63" i="3" s="1"/>
  <c r="DH63" i="3"/>
  <c r="DK63" i="3"/>
  <c r="DN63" i="3"/>
  <c r="DP63" i="3" s="1"/>
  <c r="DQ63" i="3"/>
  <c r="DR63" i="3" s="1"/>
  <c r="DS63" i="3"/>
  <c r="DT63" i="3"/>
  <c r="DV63" i="3" s="1"/>
  <c r="DW63" i="3"/>
  <c r="AH64" i="3"/>
  <c r="AI64" i="3"/>
  <c r="BN64" i="3"/>
  <c r="BO64" i="3"/>
  <c r="CT64" i="3"/>
  <c r="CU64" i="3"/>
  <c r="CV64" i="3"/>
  <c r="CW64" i="3" s="1"/>
  <c r="CY64" i="3"/>
  <c r="DB64" i="3"/>
  <c r="DE64" i="3"/>
  <c r="DF64" i="3" s="1"/>
  <c r="DH64" i="3"/>
  <c r="DK64" i="3"/>
  <c r="DN64" i="3"/>
  <c r="DQ64" i="3"/>
  <c r="DT64" i="3"/>
  <c r="DU64" i="3" s="1"/>
  <c r="DW64" i="3"/>
  <c r="AH65" i="3"/>
  <c r="AI65" i="3"/>
  <c r="BN65" i="3"/>
  <c r="BO65" i="3"/>
  <c r="CT65" i="3"/>
  <c r="CU65" i="3"/>
  <c r="CV65" i="3"/>
  <c r="CX65" i="3" s="1"/>
  <c r="CW65" i="3"/>
  <c r="CY65" i="3"/>
  <c r="DB65" i="3"/>
  <c r="DD65" i="3" s="1"/>
  <c r="DC65" i="3"/>
  <c r="DE65" i="3"/>
  <c r="DH65" i="3"/>
  <c r="DJ65" i="3" s="1"/>
  <c r="DI65" i="3"/>
  <c r="DK65" i="3"/>
  <c r="DN65" i="3"/>
  <c r="DQ65" i="3"/>
  <c r="DR65" i="3" s="1"/>
  <c r="DT65" i="3"/>
  <c r="DW65" i="3"/>
  <c r="AH66" i="3"/>
  <c r="AI66" i="3"/>
  <c r="BN66" i="3"/>
  <c r="BO66" i="3"/>
  <c r="CT66" i="3"/>
  <c r="CU66" i="3"/>
  <c r="CV66" i="3"/>
  <c r="CW66" i="3"/>
  <c r="CX66" i="3"/>
  <c r="CY66" i="3"/>
  <c r="DB66" i="3"/>
  <c r="DD66" i="3" s="1"/>
  <c r="DC66" i="3"/>
  <c r="DE66" i="3"/>
  <c r="DF66" i="3" s="1"/>
  <c r="DH66" i="3"/>
  <c r="DI66" i="3"/>
  <c r="DJ66" i="3"/>
  <c r="DK66" i="3"/>
  <c r="DN66" i="3"/>
  <c r="DP66" i="3" s="1"/>
  <c r="DO66" i="3"/>
  <c r="DQ66" i="3"/>
  <c r="DR66" i="3" s="1"/>
  <c r="DT66" i="3"/>
  <c r="DU66" i="3"/>
  <c r="DV66" i="3"/>
  <c r="DW66" i="3"/>
  <c r="AH67" i="3"/>
  <c r="AI67" i="3"/>
  <c r="BN67" i="3"/>
  <c r="BO67" i="3"/>
  <c r="CT67" i="3"/>
  <c r="CU67" i="3"/>
  <c r="CV67" i="3"/>
  <c r="CX67" i="3" s="1"/>
  <c r="CY67" i="3"/>
  <c r="DB67" i="3"/>
  <c r="DD67" i="3" s="1"/>
  <c r="DE67" i="3"/>
  <c r="DH67" i="3"/>
  <c r="DK67" i="3"/>
  <c r="DL67" i="3" s="1"/>
  <c r="DN67" i="3"/>
  <c r="DP67" i="3" s="1"/>
  <c r="DO67" i="3"/>
  <c r="DQ67" i="3"/>
  <c r="DR67" i="3" s="1"/>
  <c r="DT67" i="3"/>
  <c r="DU67" i="3" s="1"/>
  <c r="DW67" i="3"/>
  <c r="AH68" i="3"/>
  <c r="AI68" i="3"/>
  <c r="BN68" i="3"/>
  <c r="BO68" i="3"/>
  <c r="CT68" i="3"/>
  <c r="CU68" i="3"/>
  <c r="CV68" i="3"/>
  <c r="CY68" i="3"/>
  <c r="CZ68" i="3" s="1"/>
  <c r="DB68" i="3"/>
  <c r="DD68" i="3" s="1"/>
  <c r="DC68" i="3"/>
  <c r="DE68" i="3"/>
  <c r="DF68" i="3" s="1"/>
  <c r="DH68" i="3"/>
  <c r="DI68" i="3" s="1"/>
  <c r="DK68" i="3"/>
  <c r="DL68" i="3" s="1"/>
  <c r="DM68" i="3"/>
  <c r="DN68" i="3"/>
  <c r="DQ68" i="3"/>
  <c r="DR68" i="3" s="1"/>
  <c r="DT68" i="3"/>
  <c r="DW68" i="3"/>
  <c r="AH69" i="3"/>
  <c r="AI69" i="3"/>
  <c r="BN69" i="3"/>
  <c r="BO69" i="3"/>
  <c r="CT69" i="3"/>
  <c r="CU69" i="3"/>
  <c r="CV69" i="3"/>
  <c r="CY69" i="3"/>
  <c r="CZ69" i="3" s="1"/>
  <c r="DB69" i="3"/>
  <c r="DD69" i="3" s="1"/>
  <c r="DC69" i="3"/>
  <c r="DE69" i="3"/>
  <c r="DF69" i="3" s="1"/>
  <c r="DH69" i="3"/>
  <c r="DJ69" i="3" s="1"/>
  <c r="DI69" i="3"/>
  <c r="DK69" i="3"/>
  <c r="DN69" i="3"/>
  <c r="DQ69" i="3"/>
  <c r="DT69" i="3"/>
  <c r="DV69" i="3" s="1"/>
  <c r="DW69" i="3"/>
  <c r="DX69" i="3" s="1"/>
  <c r="DY69" i="3"/>
  <c r="AH70" i="3"/>
  <c r="AI70" i="3"/>
  <c r="BN70" i="3"/>
  <c r="BO70" i="3"/>
  <c r="CT70" i="3"/>
  <c r="CU70" i="3"/>
  <c r="CV70" i="3"/>
  <c r="CW70" i="3"/>
  <c r="CX70" i="3"/>
  <c r="CY70" i="3"/>
  <c r="DB70" i="3"/>
  <c r="DD70" i="3" s="1"/>
  <c r="DC70" i="3"/>
  <c r="DE70" i="3"/>
  <c r="DH70" i="3"/>
  <c r="DK70" i="3"/>
  <c r="DL70" i="3" s="1"/>
  <c r="DM70" i="3"/>
  <c r="DN70" i="3"/>
  <c r="DQ70" i="3"/>
  <c r="DR70" i="3" s="1"/>
  <c r="DT70" i="3"/>
  <c r="DW70" i="3"/>
  <c r="DX70" i="3" s="1"/>
  <c r="AH71" i="3"/>
  <c r="AI71" i="3"/>
  <c r="BN71" i="3"/>
  <c r="BO71" i="3"/>
  <c r="CT71" i="3"/>
  <c r="CU71" i="3"/>
  <c r="CV71" i="3"/>
  <c r="CX71" i="3" s="1"/>
  <c r="CY71" i="3"/>
  <c r="DB71" i="3"/>
  <c r="DE71" i="3"/>
  <c r="DF71" i="3" s="1"/>
  <c r="DH71" i="3"/>
  <c r="DK71" i="3"/>
  <c r="DL71" i="3" s="1"/>
  <c r="DN71" i="3"/>
  <c r="DQ71" i="3"/>
  <c r="DR71" i="3" s="1"/>
  <c r="DT71" i="3"/>
  <c r="DV71" i="3" s="1"/>
  <c r="DU71" i="3"/>
  <c r="DW71" i="3"/>
  <c r="DX71" i="3" s="1"/>
  <c r="AH72" i="3"/>
  <c r="AI72" i="3"/>
  <c r="BN72" i="3"/>
  <c r="BO72" i="3"/>
  <c r="CT72" i="3"/>
  <c r="CU72" i="3"/>
  <c r="CV72" i="3"/>
  <c r="CW72" i="3" s="1"/>
  <c r="CY72" i="3"/>
  <c r="CZ72" i="3" s="1"/>
  <c r="DB72" i="3"/>
  <c r="DD72" i="3" s="1"/>
  <c r="DE72" i="3"/>
  <c r="DF72" i="3" s="1"/>
  <c r="DH72" i="3"/>
  <c r="DK72" i="3"/>
  <c r="DN72" i="3"/>
  <c r="DQ72" i="3"/>
  <c r="DT72" i="3"/>
  <c r="DU72" i="3"/>
  <c r="DV72" i="3"/>
  <c r="DW72" i="3"/>
  <c r="DX72" i="3" s="1"/>
  <c r="AH73" i="3"/>
  <c r="AI73" i="3"/>
  <c r="BN73" i="3"/>
  <c r="BO73" i="3"/>
  <c r="CT73" i="3"/>
  <c r="CU73" i="3"/>
  <c r="CV73" i="3"/>
  <c r="CW73" i="3" s="1"/>
  <c r="CX73" i="3"/>
  <c r="CY73" i="3"/>
  <c r="DB73" i="3"/>
  <c r="DD73" i="3" s="1"/>
  <c r="DE73" i="3"/>
  <c r="DH73" i="3"/>
  <c r="DK73" i="3"/>
  <c r="DL73" i="3" s="1"/>
  <c r="DN73" i="3"/>
  <c r="DQ73" i="3"/>
  <c r="DT73" i="3"/>
  <c r="DU73" i="3" s="1"/>
  <c r="DW73" i="3"/>
  <c r="AH74" i="3"/>
  <c r="AI74" i="3"/>
  <c r="BN74" i="3"/>
  <c r="BO74" i="3"/>
  <c r="CT74" i="3"/>
  <c r="CU74" i="3"/>
  <c r="CV74" i="3"/>
  <c r="CY74" i="3"/>
  <c r="DB74" i="3"/>
  <c r="DD74" i="3" s="1"/>
  <c r="DE74" i="3"/>
  <c r="DH74" i="3"/>
  <c r="DI74" i="3" s="1"/>
  <c r="DJ74" i="3"/>
  <c r="DK74" i="3"/>
  <c r="DN74" i="3"/>
  <c r="DP74" i="3" s="1"/>
  <c r="DQ74" i="3"/>
  <c r="DT74" i="3"/>
  <c r="DV74" i="3" s="1"/>
  <c r="DW74" i="3"/>
  <c r="DX74" i="3" s="1"/>
  <c r="DY74" i="3"/>
  <c r="AH75" i="3"/>
  <c r="AI75" i="3"/>
  <c r="BN75" i="3"/>
  <c r="BO75" i="3"/>
  <c r="CT75" i="3"/>
  <c r="CU75" i="3"/>
  <c r="CV75" i="3"/>
  <c r="CW75" i="3"/>
  <c r="CX75" i="3"/>
  <c r="CY75" i="3"/>
  <c r="CZ75" i="3" s="1"/>
  <c r="DB75" i="3"/>
  <c r="DE75" i="3"/>
  <c r="DH75" i="3"/>
  <c r="DI75" i="3" s="1"/>
  <c r="DJ75" i="3"/>
  <c r="DK75" i="3"/>
  <c r="DN75" i="3"/>
  <c r="DP75" i="3" s="1"/>
  <c r="DQ75" i="3"/>
  <c r="DT75" i="3"/>
  <c r="DW75" i="3"/>
  <c r="DX75" i="3" s="1"/>
  <c r="AH76" i="3"/>
  <c r="AI76" i="3"/>
  <c r="BN76" i="3"/>
  <c r="BO76" i="3"/>
  <c r="CT76" i="3"/>
  <c r="CU76" i="3"/>
  <c r="CV76" i="3"/>
  <c r="CW76" i="3" s="1"/>
  <c r="CY76" i="3"/>
  <c r="DB76" i="3"/>
  <c r="DD76" i="3" s="1"/>
  <c r="DE76" i="3"/>
  <c r="DH76" i="3"/>
  <c r="DK76" i="3"/>
  <c r="DL76" i="3" s="1"/>
  <c r="DN76" i="3"/>
  <c r="DQ76" i="3"/>
  <c r="DS76" i="3" s="1"/>
  <c r="DT76" i="3"/>
  <c r="DW76" i="3"/>
  <c r="AH77" i="3"/>
  <c r="AI77" i="3"/>
  <c r="BN77" i="3"/>
  <c r="BO77" i="3"/>
  <c r="CT77" i="3"/>
  <c r="CU77" i="3"/>
  <c r="CV77" i="3"/>
  <c r="CY77" i="3"/>
  <c r="DB77" i="3"/>
  <c r="DD77" i="3" s="1"/>
  <c r="DE77" i="3"/>
  <c r="DH77" i="3"/>
  <c r="DI77" i="3" s="1"/>
  <c r="DK77" i="3"/>
  <c r="DL77" i="3" s="1"/>
  <c r="DN77" i="3"/>
  <c r="DQ77" i="3"/>
  <c r="DR77" i="3" s="1"/>
  <c r="DT77" i="3"/>
  <c r="DW77" i="3"/>
  <c r="AH78" i="3"/>
  <c r="AI78" i="3"/>
  <c r="BN78" i="3"/>
  <c r="BO78" i="3"/>
  <c r="CT78" i="3"/>
  <c r="CU78" i="3"/>
  <c r="CV78" i="3"/>
  <c r="CY78" i="3"/>
  <c r="CZ78" i="3" s="1"/>
  <c r="DA78" i="3"/>
  <c r="DB78" i="3"/>
  <c r="DD78" i="3" s="1"/>
  <c r="DE78" i="3"/>
  <c r="DG78" i="3" s="1"/>
  <c r="DF78" i="3"/>
  <c r="DH78" i="3"/>
  <c r="DJ78" i="3" s="1"/>
  <c r="DK78" i="3"/>
  <c r="DL78" i="3" s="1"/>
  <c r="DM78" i="3"/>
  <c r="DN78" i="3"/>
  <c r="DQ78" i="3"/>
  <c r="DR78" i="3" s="1"/>
  <c r="DS78" i="3"/>
  <c r="DT78" i="3"/>
  <c r="DU78" i="3" s="1"/>
  <c r="DW78" i="3"/>
  <c r="AH79" i="3"/>
  <c r="AI79" i="3"/>
  <c r="BN79" i="3"/>
  <c r="BO79" i="3"/>
  <c r="CT79" i="3"/>
  <c r="CU79" i="3"/>
  <c r="CV79" i="3"/>
  <c r="CY79" i="3"/>
  <c r="CZ79" i="3" s="1"/>
  <c r="DB79" i="3"/>
  <c r="DE79" i="3"/>
  <c r="DF79" i="3" s="1"/>
  <c r="DH79" i="3"/>
  <c r="DK79" i="3"/>
  <c r="DN79" i="3"/>
  <c r="DP79" i="3" s="1"/>
  <c r="DQ79" i="3"/>
  <c r="DT79" i="3"/>
  <c r="DV79" i="3" s="1"/>
  <c r="DW79" i="3"/>
  <c r="DX79" i="3" s="1"/>
  <c r="DY79" i="3"/>
  <c r="AH80" i="3"/>
  <c r="AI80" i="3"/>
  <c r="BN80" i="3"/>
  <c r="BO80" i="3"/>
  <c r="CT80" i="3"/>
  <c r="CU80" i="3"/>
  <c r="CV80" i="3"/>
  <c r="CX80" i="3" s="1"/>
  <c r="CW80" i="3"/>
  <c r="CY80" i="3"/>
  <c r="CZ80" i="3" s="1"/>
  <c r="DB80" i="3"/>
  <c r="DD80" i="3" s="1"/>
  <c r="DC80" i="3"/>
  <c r="DE80" i="3"/>
  <c r="DH80" i="3"/>
  <c r="DJ80" i="3" s="1"/>
  <c r="DK80" i="3"/>
  <c r="DN80" i="3"/>
  <c r="DP80" i="3" s="1"/>
  <c r="DQ80" i="3"/>
  <c r="DT80" i="3"/>
  <c r="DV80" i="3" s="1"/>
  <c r="DW80" i="3"/>
  <c r="DX80" i="3" s="1"/>
  <c r="DY80" i="3"/>
  <c r="AH81" i="3"/>
  <c r="AI81" i="3"/>
  <c r="BN81" i="3"/>
  <c r="BO81" i="3"/>
  <c r="CT81" i="3"/>
  <c r="CU81" i="3"/>
  <c r="CV81" i="3"/>
  <c r="CX81" i="3" s="1"/>
  <c r="CW81" i="3"/>
  <c r="CY81" i="3"/>
  <c r="CZ81" i="3" s="1"/>
  <c r="DB81" i="3"/>
  <c r="DC81" i="3"/>
  <c r="DD81" i="3"/>
  <c r="DE81" i="3"/>
  <c r="DH81" i="3"/>
  <c r="DJ81" i="3" s="1"/>
  <c r="DI81" i="3"/>
  <c r="DK81" i="3"/>
  <c r="DN81" i="3"/>
  <c r="DO81" i="3"/>
  <c r="DP81" i="3"/>
  <c r="DQ81" i="3"/>
  <c r="DT81" i="3"/>
  <c r="DV81" i="3" s="1"/>
  <c r="DU81" i="3"/>
  <c r="DW81" i="3"/>
  <c r="AH82" i="3"/>
  <c r="AI82" i="3"/>
  <c r="BN82" i="3"/>
  <c r="BO82" i="3"/>
  <c r="CT82" i="3"/>
  <c r="CU82" i="3"/>
  <c r="CV82" i="3"/>
  <c r="CY82" i="3"/>
  <c r="CZ82" i="3" s="1"/>
  <c r="DA82" i="3"/>
  <c r="DB82" i="3"/>
  <c r="DE82" i="3"/>
  <c r="DH82" i="3"/>
  <c r="DJ82" i="3" s="1"/>
  <c r="DK82" i="3"/>
  <c r="DL82" i="3" s="1"/>
  <c r="DM82" i="3"/>
  <c r="DN82" i="3"/>
  <c r="DP82" i="3" s="1"/>
  <c r="DQ82" i="3"/>
  <c r="DT82" i="3"/>
  <c r="DV82" i="3" s="1"/>
  <c r="DU82" i="3"/>
  <c r="DW82" i="3"/>
  <c r="AH83" i="3"/>
  <c r="AI83" i="3"/>
  <c r="BN83" i="3"/>
  <c r="BO83" i="3"/>
  <c r="CT83" i="3"/>
  <c r="CU83" i="3"/>
  <c r="CV83" i="3"/>
  <c r="CY83" i="3"/>
  <c r="CZ83" i="3" s="1"/>
  <c r="DA83" i="3"/>
  <c r="DB83" i="3"/>
  <c r="DE83" i="3"/>
  <c r="DH83" i="3"/>
  <c r="DK83" i="3"/>
  <c r="DL83" i="3" s="1"/>
  <c r="DM83" i="3"/>
  <c r="DN83" i="3"/>
  <c r="DQ83" i="3"/>
  <c r="DT83" i="3"/>
  <c r="DW83" i="3"/>
  <c r="DX83" i="3" s="1"/>
  <c r="DY83" i="3"/>
  <c r="AH84" i="3"/>
  <c r="AI84" i="3"/>
  <c r="BN84" i="3"/>
  <c r="BO84" i="3"/>
  <c r="CT84" i="3"/>
  <c r="CU84" i="3"/>
  <c r="CV84" i="3"/>
  <c r="CX84" i="3" s="1"/>
  <c r="CW84" i="3"/>
  <c r="CY84" i="3"/>
  <c r="DB84" i="3"/>
  <c r="DD84" i="3" s="1"/>
  <c r="DC84" i="3"/>
  <c r="DE84" i="3"/>
  <c r="DH84" i="3"/>
  <c r="DJ84" i="3" s="1"/>
  <c r="DI84" i="3"/>
  <c r="DK84" i="3"/>
  <c r="DL84" i="3" s="1"/>
  <c r="DM84" i="3"/>
  <c r="DN84" i="3"/>
  <c r="DP84" i="3" s="1"/>
  <c r="DO84" i="3"/>
  <c r="DQ84" i="3"/>
  <c r="DT84" i="3"/>
  <c r="DW84" i="3"/>
  <c r="DX84" i="3" s="1"/>
  <c r="DY84" i="3"/>
  <c r="AH85" i="3"/>
  <c r="AI85" i="3"/>
  <c r="BN85" i="3"/>
  <c r="BO85" i="3"/>
  <c r="CT85" i="3"/>
  <c r="CU85" i="3"/>
  <c r="CV85" i="3"/>
  <c r="CX85" i="3" s="1"/>
  <c r="CW85" i="3"/>
  <c r="CY85" i="3"/>
  <c r="DB85" i="3"/>
  <c r="DC85" i="3"/>
  <c r="DD85" i="3"/>
  <c r="DE85" i="3"/>
  <c r="DH85" i="3"/>
  <c r="DJ85" i="3" s="1"/>
  <c r="DI85" i="3"/>
  <c r="DK85" i="3"/>
  <c r="DN85" i="3"/>
  <c r="DO85" i="3"/>
  <c r="DP85" i="3"/>
  <c r="DQ85" i="3"/>
  <c r="DT85" i="3"/>
  <c r="DV85" i="3" s="1"/>
  <c r="DU85" i="3"/>
  <c r="DW85" i="3"/>
  <c r="AH86" i="3"/>
  <c r="AI86" i="3"/>
  <c r="BN86" i="3"/>
  <c r="BO86" i="3"/>
  <c r="CT86" i="3"/>
  <c r="CU86" i="3"/>
  <c r="CV86" i="3"/>
  <c r="CY86" i="3"/>
  <c r="CZ86" i="3" s="1"/>
  <c r="DB86" i="3"/>
  <c r="DE86" i="3"/>
  <c r="DF86" i="3" s="1"/>
  <c r="DG86" i="3"/>
  <c r="DH86" i="3"/>
  <c r="DK86" i="3"/>
  <c r="DL86" i="3" s="1"/>
  <c r="DM86" i="3"/>
  <c r="DN86" i="3"/>
  <c r="DQ86" i="3"/>
  <c r="DT86" i="3"/>
  <c r="DV86" i="3" s="1"/>
  <c r="DU86" i="3"/>
  <c r="DW86" i="3"/>
  <c r="AH87" i="3"/>
  <c r="AI87" i="3"/>
  <c r="BN87" i="3"/>
  <c r="BO87" i="3"/>
  <c r="CT87" i="3"/>
  <c r="CU87" i="3"/>
  <c r="CV87" i="3"/>
  <c r="CY87" i="3"/>
  <c r="CZ87" i="3" s="1"/>
  <c r="DA87" i="3"/>
  <c r="DB87" i="3"/>
  <c r="DE87" i="3"/>
  <c r="DH87" i="3"/>
  <c r="DJ87" i="3" s="1"/>
  <c r="DI87" i="3"/>
  <c r="DK87" i="3"/>
  <c r="DN87" i="3"/>
  <c r="DO87" i="3"/>
  <c r="DP87" i="3"/>
  <c r="DQ87" i="3"/>
  <c r="DT87" i="3"/>
  <c r="DV87" i="3" s="1"/>
  <c r="DU87" i="3"/>
  <c r="DW87" i="3"/>
  <c r="AH88" i="3"/>
  <c r="AI88" i="3"/>
  <c r="BN88" i="3"/>
  <c r="BO88" i="3"/>
  <c r="CT88" i="3"/>
  <c r="CU88" i="3"/>
  <c r="CV88" i="3"/>
  <c r="CX88" i="3" s="1"/>
  <c r="CW88" i="3"/>
  <c r="CY88" i="3"/>
  <c r="DB88" i="3"/>
  <c r="DC88" i="3"/>
  <c r="DD88" i="3"/>
  <c r="DE88" i="3"/>
  <c r="DF88" i="3" s="1"/>
  <c r="DG88" i="3"/>
  <c r="DH88" i="3"/>
  <c r="DJ88" i="3" s="1"/>
  <c r="DI88" i="3"/>
  <c r="DK88" i="3"/>
  <c r="DL88" i="3" s="1"/>
  <c r="DM88" i="3"/>
  <c r="DN88" i="3"/>
  <c r="DP88" i="3" s="1"/>
  <c r="DO88" i="3"/>
  <c r="DQ88" i="3"/>
  <c r="DT88" i="3"/>
  <c r="DV88" i="3" s="1"/>
  <c r="DU88" i="3"/>
  <c r="DW88" i="3"/>
  <c r="AH89" i="3"/>
  <c r="AI89" i="3"/>
  <c r="BN89" i="3"/>
  <c r="BO89" i="3"/>
  <c r="CT89" i="3"/>
  <c r="CU89" i="3"/>
  <c r="CV89" i="3"/>
  <c r="CY89" i="3"/>
  <c r="DB89" i="3"/>
  <c r="DE89" i="3"/>
  <c r="DF89" i="3" s="1"/>
  <c r="DG89" i="3"/>
  <c r="DH89" i="3"/>
  <c r="DJ89" i="3" s="1"/>
  <c r="DI89" i="3"/>
  <c r="DK89" i="3"/>
  <c r="DL89" i="3" s="1"/>
  <c r="DM89" i="3"/>
  <c r="DN89" i="3"/>
  <c r="DO89" i="3"/>
  <c r="DP89" i="3"/>
  <c r="DQ89" i="3"/>
  <c r="DT89" i="3"/>
  <c r="DV89" i="3" s="1"/>
  <c r="DU89" i="3"/>
  <c r="DW89" i="3"/>
  <c r="AH90" i="3"/>
  <c r="AI90" i="3"/>
  <c r="BN90" i="3"/>
  <c r="BO90" i="3"/>
  <c r="CT90" i="3"/>
  <c r="CU90" i="3"/>
  <c r="CV90" i="3"/>
  <c r="CX90" i="3" s="1"/>
  <c r="CW90" i="3"/>
  <c r="CY90" i="3"/>
  <c r="DB90" i="3"/>
  <c r="DC90" i="3"/>
  <c r="DD90" i="3"/>
  <c r="DE90" i="3"/>
  <c r="DH90" i="3"/>
  <c r="DK90" i="3"/>
  <c r="DL90" i="3" s="1"/>
  <c r="DM90" i="3"/>
  <c r="DN90" i="3"/>
  <c r="DQ90" i="3"/>
  <c r="DT90" i="3"/>
  <c r="DV90" i="3" s="1"/>
  <c r="DU90" i="3"/>
  <c r="DW90" i="3"/>
  <c r="AH91" i="3"/>
  <c r="AI91" i="3"/>
  <c r="BN91" i="3"/>
  <c r="BO91" i="3"/>
  <c r="CT91" i="3"/>
  <c r="CU91" i="3"/>
  <c r="CV91" i="3"/>
  <c r="CY91" i="3"/>
  <c r="CZ91" i="3" s="1"/>
  <c r="DA91" i="3"/>
  <c r="DB91" i="3"/>
  <c r="DE91" i="3"/>
  <c r="DH91" i="3"/>
  <c r="DJ91" i="3" s="1"/>
  <c r="DI91" i="3"/>
  <c r="DK91" i="3"/>
  <c r="DN91" i="3"/>
  <c r="DO91" i="3"/>
  <c r="DP91" i="3"/>
  <c r="DQ91" i="3"/>
  <c r="DT91" i="3"/>
  <c r="DV91" i="3" s="1"/>
  <c r="DU91" i="3"/>
  <c r="DW91" i="3"/>
  <c r="AH92" i="3"/>
  <c r="AI92" i="3"/>
  <c r="BN92" i="3"/>
  <c r="BO92" i="3"/>
  <c r="CT92" i="3"/>
  <c r="CU92" i="3"/>
  <c r="CV92" i="3"/>
  <c r="CX92" i="3" s="1"/>
  <c r="CW92" i="3"/>
  <c r="CY92" i="3"/>
  <c r="DB92" i="3"/>
  <c r="DC92" i="3"/>
  <c r="DD92" i="3"/>
  <c r="DE92" i="3"/>
  <c r="DF92" i="3" s="1"/>
  <c r="DG92" i="3"/>
  <c r="DH92" i="3"/>
  <c r="DJ92" i="3" s="1"/>
  <c r="DI92" i="3"/>
  <c r="DK92" i="3"/>
  <c r="DL92" i="3" s="1"/>
  <c r="DM92" i="3"/>
  <c r="DN92" i="3"/>
  <c r="DP92" i="3" s="1"/>
  <c r="DO92" i="3"/>
  <c r="DQ92" i="3"/>
  <c r="DT92" i="3"/>
  <c r="DV92" i="3" s="1"/>
  <c r="DU92" i="3"/>
  <c r="DW92" i="3"/>
  <c r="AH93" i="3"/>
  <c r="AI93" i="3"/>
  <c r="BN93" i="3"/>
  <c r="BO93" i="3"/>
  <c r="CT93" i="3"/>
  <c r="CU93" i="3"/>
  <c r="CV93" i="3"/>
  <c r="CY93" i="3"/>
  <c r="DB93" i="3"/>
  <c r="DE93" i="3"/>
  <c r="DF93" i="3" s="1"/>
  <c r="DG93" i="3"/>
  <c r="DH93" i="3"/>
  <c r="DJ93" i="3" s="1"/>
  <c r="DI93" i="3"/>
  <c r="DK93" i="3"/>
  <c r="DL93" i="3" s="1"/>
  <c r="DM93" i="3"/>
  <c r="DN93" i="3"/>
  <c r="DO93" i="3"/>
  <c r="DP93" i="3"/>
  <c r="DQ93" i="3"/>
  <c r="DT93" i="3"/>
  <c r="DV93" i="3" s="1"/>
  <c r="DU93" i="3"/>
  <c r="DW93" i="3"/>
  <c r="AH94" i="3"/>
  <c r="AI94" i="3"/>
  <c r="BN94" i="3"/>
  <c r="BO94" i="3"/>
  <c r="CT94" i="3"/>
  <c r="CU94" i="3"/>
  <c r="CV94" i="3"/>
  <c r="CX94" i="3" s="1"/>
  <c r="CW94" i="3"/>
  <c r="CY94" i="3"/>
  <c r="DB94" i="3"/>
  <c r="DC94" i="3"/>
  <c r="DD94" i="3"/>
  <c r="DE94" i="3"/>
  <c r="DH94" i="3"/>
  <c r="DJ94" i="3" s="1"/>
  <c r="DI94" i="3"/>
  <c r="DK94" i="3"/>
  <c r="DN94" i="3"/>
  <c r="DP94" i="3" s="1"/>
  <c r="DO94" i="3"/>
  <c r="DQ94" i="3"/>
  <c r="DT94" i="3"/>
  <c r="DV94" i="3" s="1"/>
  <c r="DU94" i="3"/>
  <c r="DW94" i="3"/>
  <c r="AH95" i="3"/>
  <c r="AI95" i="3"/>
  <c r="BN95" i="3"/>
  <c r="BO95" i="3"/>
  <c r="CT95" i="3"/>
  <c r="CU95" i="3"/>
  <c r="CV95" i="3"/>
  <c r="CY95" i="3"/>
  <c r="CZ95" i="3" s="1"/>
  <c r="DA95" i="3"/>
  <c r="DB95" i="3"/>
  <c r="DE95" i="3"/>
  <c r="DF95" i="3" s="1"/>
  <c r="DG95" i="3"/>
  <c r="DH95" i="3"/>
  <c r="DK95" i="3"/>
  <c r="DL95" i="3" s="1"/>
  <c r="DM95" i="3"/>
  <c r="DN95" i="3"/>
  <c r="DQ95" i="3"/>
  <c r="DT95" i="3"/>
  <c r="DW95" i="3"/>
  <c r="AH96" i="3"/>
  <c r="AI96" i="3"/>
  <c r="BN96" i="3"/>
  <c r="BO96" i="3"/>
  <c r="CT96" i="3"/>
  <c r="CU96" i="3"/>
  <c r="CV96" i="3"/>
  <c r="CX96" i="3" s="1"/>
  <c r="CW96" i="3"/>
  <c r="CY96" i="3"/>
  <c r="DB96" i="3"/>
  <c r="DE96" i="3"/>
  <c r="DF96" i="3" s="1"/>
  <c r="DG96" i="3"/>
  <c r="DH96" i="3"/>
  <c r="DJ96" i="3" s="1"/>
  <c r="DI96" i="3"/>
  <c r="DK96" i="3"/>
  <c r="DL96" i="3" s="1"/>
  <c r="DM96" i="3"/>
  <c r="DN96" i="3"/>
  <c r="DP96" i="3" s="1"/>
  <c r="DO96" i="3"/>
  <c r="DQ96" i="3"/>
  <c r="DT96" i="3"/>
  <c r="DW96" i="3"/>
  <c r="AH97" i="3"/>
  <c r="AI97" i="3"/>
  <c r="BN97" i="3"/>
  <c r="BO97" i="3"/>
  <c r="CT97" i="3"/>
  <c r="CU97" i="3"/>
  <c r="CV97" i="3"/>
  <c r="CY97" i="3"/>
  <c r="CZ97" i="3" s="1"/>
  <c r="DA97" i="3"/>
  <c r="DB97" i="3"/>
  <c r="DE97" i="3"/>
  <c r="DF97" i="3" s="1"/>
  <c r="DG97" i="3"/>
  <c r="DH97" i="3"/>
  <c r="DK97" i="3"/>
  <c r="DN97" i="3"/>
  <c r="DQ97" i="3"/>
  <c r="DT97" i="3"/>
  <c r="DW97" i="3"/>
  <c r="AH98" i="3"/>
  <c r="AI98" i="3"/>
  <c r="BN98" i="3"/>
  <c r="BO98" i="3"/>
  <c r="CT98" i="3"/>
  <c r="CU98" i="3"/>
  <c r="CV98" i="3"/>
  <c r="CY98" i="3"/>
  <c r="CZ98" i="3" s="1"/>
  <c r="DA98" i="3"/>
  <c r="DB98" i="3"/>
  <c r="DE98" i="3"/>
  <c r="DH98" i="3"/>
  <c r="DK98" i="3"/>
  <c r="DN98" i="3"/>
  <c r="DP98" i="3" s="1"/>
  <c r="DO98" i="3"/>
  <c r="DQ98" i="3"/>
  <c r="DT98" i="3"/>
  <c r="DV98" i="3" s="1"/>
  <c r="DU98" i="3"/>
  <c r="DW98" i="3"/>
  <c r="AH99" i="3"/>
  <c r="AI99" i="3"/>
  <c r="BN99" i="3"/>
  <c r="BO99" i="3"/>
  <c r="CT99" i="3"/>
  <c r="CU99" i="3"/>
  <c r="CV99" i="3"/>
  <c r="CY99" i="3"/>
  <c r="CZ99" i="3" s="1"/>
  <c r="DA99" i="3"/>
  <c r="DB99" i="3"/>
  <c r="DE99" i="3"/>
  <c r="DF99" i="3" s="1"/>
  <c r="DG99" i="3"/>
  <c r="DH99" i="3"/>
  <c r="DK99" i="3"/>
  <c r="DL99" i="3" s="1"/>
  <c r="DM99" i="3"/>
  <c r="DN99" i="3"/>
  <c r="DQ99" i="3"/>
  <c r="DT99" i="3"/>
  <c r="DW99" i="3"/>
  <c r="AH100" i="3"/>
  <c r="AI100" i="3"/>
  <c r="BN100" i="3"/>
  <c r="BO100" i="3"/>
  <c r="CT100" i="3"/>
  <c r="CU100" i="3"/>
  <c r="CV100" i="3"/>
  <c r="CX100" i="3" s="1"/>
  <c r="CW100" i="3"/>
  <c r="CY100" i="3"/>
  <c r="DB100" i="3"/>
  <c r="DE100" i="3"/>
  <c r="DH100" i="3"/>
  <c r="DK100" i="3"/>
  <c r="DN100" i="3"/>
  <c r="DP100" i="3" s="1"/>
  <c r="DO100" i="3"/>
  <c r="DQ100" i="3"/>
  <c r="DR100" i="3" s="1"/>
  <c r="DS100" i="3"/>
  <c r="DT100" i="3"/>
  <c r="DW100" i="3"/>
  <c r="DX100" i="3"/>
  <c r="DY100" i="3"/>
  <c r="AH101" i="3"/>
  <c r="AI101" i="3"/>
  <c r="BN101" i="3"/>
  <c r="BO101" i="3"/>
  <c r="CT101" i="3"/>
  <c r="CU101" i="3"/>
  <c r="CV101" i="3"/>
  <c r="CX101" i="3" s="1"/>
  <c r="CW101" i="3"/>
  <c r="CY101" i="3"/>
  <c r="DB101" i="3"/>
  <c r="DC101" i="3"/>
  <c r="DD101" i="3"/>
  <c r="DE101" i="3"/>
  <c r="DH101" i="3"/>
  <c r="DK101" i="3"/>
  <c r="DM101" i="3" s="1"/>
  <c r="DL101" i="3"/>
  <c r="DN101" i="3"/>
  <c r="DO101" i="3"/>
  <c r="DP101" i="3"/>
  <c r="DQ101" i="3"/>
  <c r="DT101" i="3"/>
  <c r="DV101" i="3" s="1"/>
  <c r="DU101" i="3"/>
  <c r="DW101" i="3"/>
  <c r="AH102" i="3"/>
  <c r="AI102" i="3"/>
  <c r="BN102" i="3"/>
  <c r="BO102" i="3"/>
  <c r="CT102" i="3"/>
  <c r="CU102" i="3"/>
  <c r="CV102" i="3"/>
  <c r="CY102" i="3"/>
  <c r="DA102" i="3" s="1"/>
  <c r="CZ102" i="3"/>
  <c r="DB102" i="3"/>
  <c r="DE102" i="3"/>
  <c r="DF102" i="3" s="1"/>
  <c r="DG102" i="3"/>
  <c r="DH102" i="3"/>
  <c r="DK102" i="3"/>
  <c r="DL102" i="3"/>
  <c r="DM102" i="3"/>
  <c r="DN102" i="3"/>
  <c r="DQ102" i="3"/>
  <c r="DT102" i="3"/>
  <c r="DW102" i="3"/>
  <c r="AH103" i="3"/>
  <c r="AI103" i="3"/>
  <c r="BN103" i="3"/>
  <c r="BO103" i="3"/>
  <c r="CT103" i="3"/>
  <c r="CU103" i="3"/>
  <c r="CV103" i="3"/>
  <c r="CY103" i="3"/>
  <c r="CZ103" i="3"/>
  <c r="DA103" i="3"/>
  <c r="DB103" i="3"/>
  <c r="DE103" i="3"/>
  <c r="DH103" i="3"/>
  <c r="DK103" i="3"/>
  <c r="DN103" i="3"/>
  <c r="DP103" i="3" s="1"/>
  <c r="DO103" i="3"/>
  <c r="DQ103" i="3"/>
  <c r="DR103" i="3" s="1"/>
  <c r="DS103" i="3"/>
  <c r="DT103" i="3"/>
  <c r="DW103" i="3"/>
  <c r="DX103" i="3"/>
  <c r="DY103" i="3"/>
  <c r="AH104" i="3"/>
  <c r="AI104" i="3"/>
  <c r="BN104" i="3"/>
  <c r="BO104" i="3"/>
  <c r="CT104" i="3"/>
  <c r="CU104" i="3"/>
  <c r="CV104" i="3"/>
  <c r="CX104" i="3" s="1"/>
  <c r="CW104" i="3"/>
  <c r="CY104" i="3"/>
  <c r="DB104" i="3"/>
  <c r="DD104" i="3" s="1"/>
  <c r="DC104" i="3"/>
  <c r="DE104" i="3"/>
  <c r="DH104" i="3"/>
  <c r="DK104" i="3"/>
  <c r="DM104" i="3" s="1"/>
  <c r="DL104" i="3"/>
  <c r="DN104" i="3"/>
  <c r="DQ104" i="3"/>
  <c r="DR104" i="3" s="1"/>
  <c r="DS104" i="3"/>
  <c r="DT104" i="3"/>
  <c r="DW104" i="3"/>
  <c r="DY104" i="3" s="1"/>
  <c r="DX104" i="3"/>
  <c r="AH105" i="3"/>
  <c r="AI105" i="3"/>
  <c r="BN105" i="3"/>
  <c r="BO105" i="3"/>
  <c r="CT105" i="3"/>
  <c r="CU105" i="3"/>
  <c r="CV105" i="3"/>
  <c r="CY105" i="3"/>
  <c r="DB105" i="3"/>
  <c r="DE105" i="3"/>
  <c r="DF105" i="3" s="1"/>
  <c r="DG105" i="3"/>
  <c r="DH105" i="3"/>
  <c r="DK105" i="3"/>
  <c r="DN105" i="3"/>
  <c r="DQ105" i="3"/>
  <c r="DT105" i="3"/>
  <c r="DW105" i="3"/>
  <c r="AH106" i="3"/>
  <c r="AI106" i="3"/>
  <c r="BN106" i="3"/>
  <c r="BO106" i="3"/>
  <c r="CT106" i="3"/>
  <c r="CU106" i="3"/>
  <c r="CV106" i="3"/>
  <c r="CX106" i="3" s="1"/>
  <c r="CW106" i="3"/>
  <c r="CY106" i="3"/>
  <c r="DB106" i="3"/>
  <c r="DE106" i="3"/>
  <c r="DH106" i="3"/>
  <c r="DK106" i="3"/>
  <c r="DN106" i="3"/>
  <c r="DP106" i="3" s="1"/>
  <c r="DO106" i="3"/>
  <c r="DQ106" i="3"/>
  <c r="DR106" i="3" s="1"/>
  <c r="DS106" i="3"/>
  <c r="DT106" i="3"/>
  <c r="DW106" i="3"/>
  <c r="AH107" i="3"/>
  <c r="AI107" i="3"/>
  <c r="BN107" i="3"/>
  <c r="BO107" i="3"/>
  <c r="CT107" i="3"/>
  <c r="CU107" i="3"/>
  <c r="CV107" i="3"/>
  <c r="CY107" i="3"/>
  <c r="DA107" i="3" s="1"/>
  <c r="CZ107" i="3"/>
  <c r="DB107" i="3"/>
  <c r="DD107" i="3" s="1"/>
  <c r="DC107" i="3"/>
  <c r="DE107" i="3"/>
  <c r="DH107" i="3"/>
  <c r="DJ107" i="3" s="1"/>
  <c r="DI107" i="3"/>
  <c r="DK107" i="3"/>
  <c r="DN107" i="3"/>
  <c r="DO107" i="3"/>
  <c r="DP107" i="3"/>
  <c r="DQ107" i="3"/>
  <c r="DT107" i="3"/>
  <c r="DW107" i="3"/>
  <c r="DY107" i="3" s="1"/>
  <c r="DX107" i="3"/>
  <c r="AH108" i="3"/>
  <c r="AI108" i="3"/>
  <c r="BN108" i="3"/>
  <c r="BO108" i="3"/>
  <c r="CT108" i="3"/>
  <c r="CU108" i="3"/>
  <c r="CV108" i="3"/>
  <c r="CY108" i="3"/>
  <c r="DB108" i="3"/>
  <c r="DD108" i="3" s="1"/>
  <c r="DC108" i="3"/>
  <c r="DE108" i="3"/>
  <c r="DH108" i="3"/>
  <c r="DJ108" i="3" s="1"/>
  <c r="DI108" i="3"/>
  <c r="DK108" i="3"/>
  <c r="DN108" i="3"/>
  <c r="DO108" i="3"/>
  <c r="DP108" i="3"/>
  <c r="DQ108" i="3"/>
  <c r="DR108" i="3"/>
  <c r="DS108" i="3"/>
  <c r="DT108" i="3"/>
  <c r="DW108" i="3"/>
  <c r="DY108" i="3" s="1"/>
  <c r="DX108" i="3"/>
  <c r="AH109" i="3"/>
  <c r="AI109" i="3"/>
  <c r="BN109" i="3"/>
  <c r="BO109" i="3"/>
  <c r="CT109" i="3"/>
  <c r="CU109" i="3"/>
  <c r="CV109" i="3"/>
  <c r="CY109" i="3"/>
  <c r="DA109" i="3" s="1"/>
  <c r="CZ109" i="3"/>
  <c r="DB109" i="3"/>
  <c r="DE109" i="3"/>
  <c r="DG109" i="3" s="1"/>
  <c r="DF109" i="3"/>
  <c r="DH109" i="3"/>
  <c r="DK109" i="3"/>
  <c r="DN109" i="3"/>
  <c r="DO109" i="3"/>
  <c r="DP109" i="3"/>
  <c r="DQ109" i="3"/>
  <c r="DT109" i="3"/>
  <c r="DW109" i="3"/>
  <c r="AH110" i="3"/>
  <c r="AI110" i="3"/>
  <c r="BN110" i="3"/>
  <c r="BO110" i="3"/>
  <c r="CT110" i="3"/>
  <c r="CU110" i="3"/>
  <c r="CV110" i="3"/>
  <c r="CY110" i="3"/>
  <c r="DA110" i="3" s="1"/>
  <c r="CZ110" i="3"/>
  <c r="DB110" i="3"/>
  <c r="DD110" i="3" s="1"/>
  <c r="DC110" i="3"/>
  <c r="DE110" i="3"/>
  <c r="DG110" i="3" s="1"/>
  <c r="DF110" i="3"/>
  <c r="DH110" i="3"/>
  <c r="DK110" i="3"/>
  <c r="DM110" i="3" s="1"/>
  <c r="DL110" i="3"/>
  <c r="DN110" i="3"/>
  <c r="DQ110" i="3"/>
  <c r="DT110" i="3"/>
  <c r="DW110" i="3"/>
  <c r="AH111" i="3"/>
  <c r="AI111" i="3"/>
  <c r="BN111" i="3"/>
  <c r="BO111" i="3"/>
  <c r="CT111" i="3"/>
  <c r="CU111" i="3"/>
  <c r="CV111" i="3"/>
  <c r="CY111" i="3"/>
  <c r="DB111" i="3"/>
  <c r="DC111" i="3"/>
  <c r="DD111" i="3"/>
  <c r="DE111" i="3"/>
  <c r="DF111" i="3"/>
  <c r="DG111" i="3"/>
  <c r="DH111" i="3"/>
  <c r="DK111" i="3"/>
  <c r="DM111" i="3" s="1"/>
  <c r="DL111" i="3"/>
  <c r="DN111" i="3"/>
  <c r="DP111" i="3" s="1"/>
  <c r="DO111" i="3"/>
  <c r="DQ111" i="3"/>
  <c r="DR111" i="3"/>
  <c r="DS111" i="3"/>
  <c r="DT111" i="3"/>
  <c r="DW111" i="3"/>
  <c r="DY111" i="3" s="1"/>
  <c r="DX111" i="3"/>
  <c r="AH112" i="3"/>
  <c r="AI112" i="3"/>
  <c r="BN112" i="3"/>
  <c r="BO112" i="3"/>
  <c r="CT112" i="3"/>
  <c r="CU112" i="3"/>
  <c r="CV112" i="3"/>
  <c r="CY112" i="3"/>
  <c r="DA112" i="3" s="1"/>
  <c r="CZ112" i="3"/>
  <c r="DB112" i="3"/>
  <c r="DE112" i="3"/>
  <c r="DH112" i="3"/>
  <c r="DK112" i="3"/>
  <c r="DN112" i="3"/>
  <c r="DO112" i="3"/>
  <c r="DP112" i="3"/>
  <c r="DQ112" i="3"/>
  <c r="DR112" i="3"/>
  <c r="DS112" i="3"/>
  <c r="DT112" i="3"/>
  <c r="DW112" i="3"/>
  <c r="DY112" i="3" s="1"/>
  <c r="DX112" i="3"/>
  <c r="AH113" i="3"/>
  <c r="AI113" i="3"/>
  <c r="BN113" i="3"/>
  <c r="BO113" i="3"/>
  <c r="CT113" i="3"/>
  <c r="CU113" i="3"/>
  <c r="CV113" i="3"/>
  <c r="CY113" i="3"/>
  <c r="DA113" i="3" s="1"/>
  <c r="CZ113" i="3"/>
  <c r="DB113" i="3"/>
  <c r="DE113" i="3"/>
  <c r="DH113" i="3"/>
  <c r="DK113" i="3"/>
  <c r="DM113" i="3" s="1"/>
  <c r="DL113" i="3"/>
  <c r="DN113" i="3"/>
  <c r="DO113" i="3"/>
  <c r="DP113" i="3"/>
  <c r="DQ113" i="3"/>
  <c r="DT113" i="3"/>
  <c r="DW113" i="3"/>
  <c r="AH114" i="3"/>
  <c r="AI114" i="3"/>
  <c r="BN114" i="3"/>
  <c r="BO114" i="3"/>
  <c r="CT114" i="3"/>
  <c r="CU114" i="3"/>
  <c r="CV114" i="3"/>
  <c r="CY114" i="3"/>
  <c r="DA114" i="3" s="1"/>
  <c r="CZ114" i="3"/>
  <c r="DB114" i="3"/>
  <c r="DE114" i="3"/>
  <c r="DF114" i="3"/>
  <c r="DG114" i="3"/>
  <c r="DH114" i="3"/>
  <c r="DK114" i="3"/>
  <c r="DM114" i="3" s="1"/>
  <c r="DL114" i="3"/>
  <c r="DN114" i="3"/>
  <c r="DQ114" i="3"/>
  <c r="DT114" i="3"/>
  <c r="DW114" i="3"/>
  <c r="AH115" i="3"/>
  <c r="AI115" i="3"/>
  <c r="BN115" i="3"/>
  <c r="BO115" i="3"/>
  <c r="CT115" i="3"/>
  <c r="CU115" i="3"/>
  <c r="CV115" i="3"/>
  <c r="CY115" i="3"/>
  <c r="DB115" i="3"/>
  <c r="DE115" i="3"/>
  <c r="DG115" i="3" s="1"/>
  <c r="DF115" i="3"/>
  <c r="DH115" i="3"/>
  <c r="DK115" i="3"/>
  <c r="DM115" i="3" s="1"/>
  <c r="DL115" i="3"/>
  <c r="DN115" i="3"/>
  <c r="DP115" i="3" s="1"/>
  <c r="DO115" i="3"/>
  <c r="DQ115" i="3"/>
  <c r="DS115" i="3" s="1"/>
  <c r="DR115" i="3"/>
  <c r="DT115" i="3"/>
  <c r="DW115" i="3"/>
  <c r="DY115" i="3" s="1"/>
  <c r="DX115" i="3"/>
  <c r="AH116" i="3"/>
  <c r="AI116" i="3"/>
  <c r="BN116" i="3"/>
  <c r="BO116" i="3"/>
  <c r="CT116" i="3"/>
  <c r="CU116" i="3"/>
  <c r="CV116" i="3"/>
  <c r="CY116" i="3"/>
  <c r="DB116" i="3"/>
  <c r="DC116" i="3"/>
  <c r="DD116" i="3"/>
  <c r="DE116" i="3"/>
  <c r="DH116" i="3"/>
  <c r="DK116" i="3"/>
  <c r="DN116" i="3"/>
  <c r="DQ116" i="3"/>
  <c r="DS116" i="3" s="1"/>
  <c r="DR116" i="3"/>
  <c r="DT116" i="3"/>
  <c r="DW116" i="3"/>
  <c r="DY116" i="3" s="1"/>
  <c r="DX116" i="3"/>
  <c r="AH117" i="3"/>
  <c r="AI117" i="3"/>
  <c r="BN117" i="3"/>
  <c r="BO117" i="3"/>
  <c r="CT117" i="3"/>
  <c r="CU117" i="3"/>
  <c r="CV117" i="3"/>
  <c r="CY117" i="3"/>
  <c r="DB117" i="3"/>
  <c r="DE117" i="3"/>
  <c r="DG117" i="3" s="1"/>
  <c r="DF117" i="3"/>
  <c r="DH117" i="3"/>
  <c r="DK117" i="3"/>
  <c r="DN117" i="3"/>
  <c r="DP117" i="3" s="1"/>
  <c r="DO117" i="3"/>
  <c r="DQ117" i="3"/>
  <c r="DT117" i="3"/>
  <c r="DW117" i="3"/>
  <c r="AH118" i="3"/>
  <c r="AI118" i="3"/>
  <c r="BN118" i="3"/>
  <c r="BO118" i="3"/>
  <c r="CT118" i="3"/>
  <c r="CU118" i="3"/>
  <c r="CV118" i="3"/>
  <c r="CY118" i="3"/>
  <c r="DB118" i="3"/>
  <c r="DD118" i="3" s="1"/>
  <c r="DC118" i="3"/>
  <c r="DE118" i="3"/>
  <c r="DH118" i="3"/>
  <c r="DK118" i="3"/>
  <c r="DN118" i="3"/>
  <c r="DQ118" i="3"/>
  <c r="DS118" i="3" s="1"/>
  <c r="DR118" i="3"/>
  <c r="DT118" i="3"/>
  <c r="DW118" i="3"/>
  <c r="DY118" i="3" s="1"/>
  <c r="DX118" i="3"/>
  <c r="AH119" i="3"/>
  <c r="AI119" i="3"/>
  <c r="BN119" i="3"/>
  <c r="BO119" i="3"/>
  <c r="CT119" i="3"/>
  <c r="CU119" i="3"/>
  <c r="CV119" i="3"/>
  <c r="CY119" i="3"/>
  <c r="DB119" i="3"/>
  <c r="DC119" i="3"/>
  <c r="DD119" i="3"/>
  <c r="DE119" i="3"/>
  <c r="DH119" i="3"/>
  <c r="DK119" i="3"/>
  <c r="DN119" i="3"/>
  <c r="DQ119" i="3"/>
  <c r="DR119" i="3"/>
  <c r="DS119" i="3"/>
  <c r="DT119" i="3"/>
  <c r="DW119" i="3"/>
  <c r="DY119" i="3" s="1"/>
  <c r="DX119" i="3"/>
  <c r="AH120" i="3"/>
  <c r="AI120" i="3"/>
  <c r="BN120" i="3"/>
  <c r="BO120" i="3"/>
  <c r="CT120" i="3"/>
  <c r="CU120" i="3"/>
  <c r="CV120" i="3"/>
  <c r="CY120" i="3"/>
  <c r="DB120" i="3"/>
  <c r="DC120" i="3" s="1"/>
  <c r="DD120" i="3"/>
  <c r="DE120" i="3"/>
  <c r="DH120" i="3"/>
  <c r="DK120" i="3"/>
  <c r="DM120" i="3" s="1"/>
  <c r="DL120" i="3"/>
  <c r="DN120" i="3"/>
  <c r="DO120" i="3"/>
  <c r="DP120" i="3"/>
  <c r="DQ120" i="3"/>
  <c r="DT120" i="3"/>
  <c r="DW120" i="3"/>
  <c r="AH121" i="3"/>
  <c r="AI121" i="3"/>
  <c r="BN121" i="3"/>
  <c r="BO121" i="3"/>
  <c r="CT121" i="3"/>
  <c r="CU121" i="3"/>
  <c r="CV121" i="3"/>
  <c r="CY121" i="3"/>
  <c r="DA121" i="3" s="1"/>
  <c r="CZ121" i="3"/>
  <c r="DB121" i="3"/>
  <c r="DE121" i="3"/>
  <c r="DG121" i="3" s="1"/>
  <c r="DF121" i="3"/>
  <c r="DH121" i="3"/>
  <c r="DK121" i="3"/>
  <c r="DM121" i="3" s="1"/>
  <c r="DL121" i="3"/>
  <c r="DN121" i="3"/>
  <c r="DO121" i="3" s="1"/>
  <c r="DP121" i="3"/>
  <c r="DQ121" i="3"/>
  <c r="DS121" i="3" s="1"/>
  <c r="DR121" i="3"/>
  <c r="DT121" i="3"/>
  <c r="DW121" i="3"/>
  <c r="AH122" i="3"/>
  <c r="AI122" i="3"/>
  <c r="BN122" i="3"/>
  <c r="BO122" i="3"/>
  <c r="CT122" i="3"/>
  <c r="CU122" i="3"/>
  <c r="CV122" i="3"/>
  <c r="CY122" i="3"/>
  <c r="DB122" i="3"/>
  <c r="DE122" i="3"/>
  <c r="DG122" i="3" s="1"/>
  <c r="DF122" i="3"/>
  <c r="DH122" i="3"/>
  <c r="DK122" i="3"/>
  <c r="DM122" i="3" s="1"/>
  <c r="DL122" i="3"/>
  <c r="DN122" i="3"/>
  <c r="DP122" i="3" s="1"/>
  <c r="DO122" i="3"/>
  <c r="DQ122" i="3"/>
  <c r="DS122" i="3" s="1"/>
  <c r="DR122" i="3"/>
  <c r="DT122" i="3"/>
  <c r="DW122" i="3"/>
  <c r="DY122" i="3" s="1"/>
  <c r="DX122" i="3"/>
  <c r="AH123" i="3"/>
  <c r="AI123" i="3"/>
  <c r="BN123" i="3"/>
  <c r="BO123" i="3"/>
  <c r="CT123" i="3"/>
  <c r="CU123" i="3"/>
  <c r="CV123" i="3"/>
  <c r="CY123" i="3"/>
  <c r="DB123" i="3"/>
  <c r="DE123" i="3"/>
  <c r="DF123" i="3" s="1"/>
  <c r="DG123" i="3"/>
  <c r="DH123" i="3"/>
  <c r="DK123" i="3"/>
  <c r="DN123" i="3"/>
  <c r="DP123" i="3" s="1"/>
  <c r="DO123" i="3"/>
  <c r="DQ123" i="3"/>
  <c r="DR123" i="3"/>
  <c r="DS123" i="3"/>
  <c r="DT123" i="3"/>
  <c r="DW123" i="3"/>
  <c r="DY123" i="3" s="1"/>
  <c r="DX123" i="3"/>
  <c r="AH124" i="3"/>
  <c r="AI124" i="3"/>
  <c r="BN124" i="3"/>
  <c r="BO124" i="3"/>
  <c r="CT124" i="3"/>
  <c r="CU124" i="3"/>
  <c r="CV124" i="3"/>
  <c r="CY124" i="3"/>
  <c r="DA124" i="3" s="1"/>
  <c r="CZ124" i="3"/>
  <c r="DB124" i="3"/>
  <c r="DC124" i="3" s="1"/>
  <c r="DD124" i="3"/>
  <c r="DE124" i="3"/>
  <c r="DG124" i="3" s="1"/>
  <c r="DF124" i="3"/>
  <c r="DH124" i="3"/>
  <c r="DK124" i="3"/>
  <c r="DN124" i="3"/>
  <c r="DP124" i="3" s="1"/>
  <c r="DO124" i="3"/>
  <c r="DQ124" i="3"/>
  <c r="DR124" i="3" s="1"/>
  <c r="DS124" i="3"/>
  <c r="DT124" i="3"/>
  <c r="DW124" i="3"/>
  <c r="AH125" i="3"/>
  <c r="AI125" i="3"/>
  <c r="BN125" i="3"/>
  <c r="BO125" i="3"/>
  <c r="CT125" i="3"/>
  <c r="CU125" i="3"/>
  <c r="CV125" i="3"/>
  <c r="CY125" i="3"/>
  <c r="DA125" i="3" s="1"/>
  <c r="CZ125" i="3"/>
  <c r="DB125" i="3"/>
  <c r="DD125" i="3" s="1"/>
  <c r="DC125" i="3"/>
  <c r="DE125" i="3"/>
  <c r="DH125" i="3"/>
  <c r="DK125" i="3"/>
  <c r="DN125" i="3"/>
  <c r="DQ125" i="3"/>
  <c r="DT125" i="3"/>
  <c r="DW125" i="3"/>
  <c r="AH126" i="3"/>
  <c r="AI126" i="3"/>
  <c r="BN126" i="3"/>
  <c r="BO126" i="3"/>
  <c r="CT126" i="3"/>
  <c r="CU126" i="3"/>
  <c r="CV126" i="3"/>
  <c r="CY126" i="3"/>
  <c r="DB126" i="3"/>
  <c r="DC126" i="3"/>
  <c r="DD126" i="3"/>
  <c r="DE126" i="3"/>
  <c r="DF126" i="3"/>
  <c r="DG126" i="3"/>
  <c r="DH126" i="3"/>
  <c r="DK126" i="3"/>
  <c r="DM126" i="3" s="1"/>
  <c r="DL126" i="3"/>
  <c r="DN126" i="3"/>
  <c r="DP126" i="3" s="1"/>
  <c r="DO126" i="3"/>
  <c r="DQ126" i="3"/>
  <c r="DT126" i="3"/>
  <c r="DW126" i="3"/>
  <c r="DY126" i="3" s="1"/>
  <c r="AH127" i="3"/>
  <c r="AI127" i="3"/>
  <c r="BN127" i="3"/>
  <c r="BO127" i="3"/>
  <c r="CT127" i="3"/>
  <c r="CU127" i="3"/>
  <c r="CV127" i="3"/>
  <c r="CY127" i="3"/>
  <c r="DB127" i="3"/>
  <c r="DE127" i="3"/>
  <c r="DH127" i="3"/>
  <c r="DK127" i="3"/>
  <c r="DN127" i="3"/>
  <c r="DO127" i="3"/>
  <c r="DP127" i="3"/>
  <c r="DQ127" i="3"/>
  <c r="DT127" i="3"/>
  <c r="DW127" i="3"/>
  <c r="AH128" i="3"/>
  <c r="AI128" i="3"/>
  <c r="BN128" i="3"/>
  <c r="BO128" i="3"/>
  <c r="CT128" i="3"/>
  <c r="CU128" i="3"/>
  <c r="CV128" i="3"/>
  <c r="CY128" i="3"/>
  <c r="DA128" i="3" s="1"/>
  <c r="DB128" i="3"/>
  <c r="DE128" i="3"/>
  <c r="DF128" i="3" s="1"/>
  <c r="DG128" i="3"/>
  <c r="DH128" i="3"/>
  <c r="DK128" i="3"/>
  <c r="DN128" i="3"/>
  <c r="DP128" i="3" s="1"/>
  <c r="DO128" i="3"/>
  <c r="DQ128" i="3"/>
  <c r="DR128" i="3"/>
  <c r="DS128" i="3"/>
  <c r="DT128" i="3"/>
  <c r="DW128" i="3"/>
  <c r="DY128" i="3" s="1"/>
  <c r="DX128" i="3"/>
  <c r="AH129" i="3"/>
  <c r="AI129" i="3"/>
  <c r="BN129" i="3"/>
  <c r="BO129" i="3"/>
  <c r="CT129" i="3"/>
  <c r="CU129" i="3"/>
  <c r="CV129" i="3"/>
  <c r="CY129" i="3"/>
  <c r="DB129" i="3"/>
  <c r="DE129" i="3"/>
  <c r="DH129" i="3"/>
  <c r="DK129" i="3"/>
  <c r="DM129" i="3" s="1"/>
  <c r="DN129" i="3"/>
  <c r="DP129" i="3" s="1"/>
  <c r="DO129" i="3"/>
  <c r="DQ129" i="3"/>
  <c r="DS129" i="3" s="1"/>
  <c r="DR129" i="3"/>
  <c r="DT129" i="3"/>
  <c r="DW129" i="3"/>
  <c r="DY129" i="3" s="1"/>
  <c r="DX129" i="3"/>
  <c r="AH130" i="3"/>
  <c r="AI130" i="3"/>
  <c r="BN130" i="3"/>
  <c r="BO130" i="3"/>
  <c r="CT130" i="3"/>
  <c r="CU130" i="3"/>
  <c r="CV130" i="3"/>
  <c r="CY130" i="3"/>
  <c r="DB130" i="3"/>
  <c r="DC130" i="3"/>
  <c r="DD130" i="3"/>
  <c r="DE130" i="3"/>
  <c r="DF130" i="3" s="1"/>
  <c r="DG130" i="3"/>
  <c r="DH130" i="3"/>
  <c r="DK130" i="3"/>
  <c r="DN130" i="3"/>
  <c r="DO130" i="3"/>
  <c r="DP130" i="3"/>
  <c r="DQ130" i="3"/>
  <c r="DT130" i="3"/>
  <c r="DW130" i="3"/>
  <c r="DY130" i="3" s="1"/>
  <c r="AH131" i="3"/>
  <c r="AI131" i="3"/>
  <c r="BN131" i="3"/>
  <c r="BO131" i="3"/>
  <c r="CT131" i="3"/>
  <c r="CU131" i="3"/>
  <c r="CV131" i="3"/>
  <c r="CY131" i="3"/>
  <c r="DB131" i="3"/>
  <c r="DE131" i="3"/>
  <c r="DG131" i="3" s="1"/>
  <c r="DF131" i="3"/>
  <c r="DH131" i="3"/>
  <c r="DK131" i="3"/>
  <c r="DM131" i="3" s="1"/>
  <c r="DL131" i="3"/>
  <c r="DN131" i="3"/>
  <c r="DP131" i="3" s="1"/>
  <c r="DO131" i="3"/>
  <c r="DQ131" i="3"/>
  <c r="DS131" i="3" s="1"/>
  <c r="DR131" i="3"/>
  <c r="DT131" i="3"/>
  <c r="DW131" i="3"/>
  <c r="AH132" i="3"/>
  <c r="AI132" i="3"/>
  <c r="BN132" i="3"/>
  <c r="BO132" i="3"/>
  <c r="CT132" i="3"/>
  <c r="CU132" i="3"/>
  <c r="CV132" i="3"/>
  <c r="CY132" i="3"/>
  <c r="DA132" i="3" s="1"/>
  <c r="DB132" i="3"/>
  <c r="DE132" i="3"/>
  <c r="DH132" i="3"/>
  <c r="DK132" i="3"/>
  <c r="DN132" i="3"/>
  <c r="DO132" i="3" s="1"/>
  <c r="DP132" i="3"/>
  <c r="DQ132" i="3"/>
  <c r="DT132" i="3"/>
  <c r="DW132" i="3"/>
  <c r="DY132" i="3" s="1"/>
  <c r="DX132" i="3"/>
  <c r="AH133" i="3"/>
  <c r="AI133" i="3"/>
  <c r="BN133" i="3"/>
  <c r="BO133" i="3"/>
  <c r="CT133" i="3"/>
  <c r="CU133" i="3"/>
  <c r="CV133" i="3"/>
  <c r="CY133" i="3"/>
  <c r="DB133" i="3"/>
  <c r="DD133" i="3" s="1"/>
  <c r="DC133" i="3"/>
  <c r="DE133" i="3"/>
  <c r="DH133" i="3"/>
  <c r="DK133" i="3"/>
  <c r="DM133" i="3" s="1"/>
  <c r="DN133" i="3"/>
  <c r="DO133" i="3"/>
  <c r="DP133" i="3"/>
  <c r="DQ133" i="3"/>
  <c r="DT133" i="3"/>
  <c r="DW133" i="3"/>
  <c r="AH134" i="3"/>
  <c r="AI134" i="3"/>
  <c r="BN134" i="3"/>
  <c r="BO134" i="3"/>
  <c r="CT134" i="3"/>
  <c r="CU134" i="3"/>
  <c r="CV134" i="3"/>
  <c r="CY134" i="3"/>
  <c r="DA134" i="3" s="1"/>
  <c r="CZ134" i="3"/>
  <c r="DB134" i="3"/>
  <c r="DE134" i="3"/>
  <c r="DF134" i="3"/>
  <c r="DG134" i="3"/>
  <c r="DH134" i="3"/>
  <c r="DK134" i="3"/>
  <c r="DN134" i="3"/>
  <c r="DP134" i="3" s="1"/>
  <c r="DO134" i="3"/>
  <c r="DQ134" i="3"/>
  <c r="DR134" i="3"/>
  <c r="DS134" i="3"/>
  <c r="DT134" i="3"/>
  <c r="DW134" i="3"/>
  <c r="DY134" i="3" s="1"/>
  <c r="DX134" i="3"/>
  <c r="AH135" i="3"/>
  <c r="AI135" i="3"/>
  <c r="BN135" i="3"/>
  <c r="BO135" i="3"/>
  <c r="CT135" i="3"/>
  <c r="CU135" i="3"/>
  <c r="CV135" i="3"/>
  <c r="CW135" i="3" s="1"/>
  <c r="CX135" i="3"/>
  <c r="CY135" i="3"/>
  <c r="DB135" i="3"/>
  <c r="DE135" i="3"/>
  <c r="DF135" i="3" s="1"/>
  <c r="DG135" i="3"/>
  <c r="DH135" i="3"/>
  <c r="DK135" i="3"/>
  <c r="DN135" i="3"/>
  <c r="DQ135" i="3"/>
  <c r="DT135" i="3"/>
  <c r="DU135" i="3" s="1"/>
  <c r="DV135" i="3"/>
  <c r="DW135" i="3"/>
  <c r="AH136" i="3"/>
  <c r="AI136" i="3"/>
  <c r="BN136" i="3"/>
  <c r="BO136" i="3"/>
  <c r="CT136" i="3"/>
  <c r="CU136" i="3"/>
  <c r="CV136" i="3"/>
  <c r="CY136" i="3"/>
  <c r="DB136" i="3"/>
  <c r="DE136" i="3"/>
  <c r="DG136" i="3" s="1"/>
  <c r="DF136" i="3"/>
  <c r="DH136" i="3"/>
  <c r="DK136" i="3"/>
  <c r="DN136" i="3"/>
  <c r="DO136" i="3"/>
  <c r="DP136" i="3"/>
  <c r="DQ136" i="3"/>
  <c r="DT136" i="3"/>
  <c r="DW136" i="3"/>
  <c r="AH137" i="3"/>
  <c r="AI137" i="3"/>
  <c r="BN137" i="3"/>
  <c r="BO137" i="3"/>
  <c r="CT137" i="3"/>
  <c r="CU137" i="3"/>
  <c r="CV137" i="3"/>
  <c r="CY137" i="3"/>
  <c r="DB137" i="3"/>
  <c r="DE137" i="3"/>
  <c r="DH137" i="3"/>
  <c r="DK137" i="3"/>
  <c r="DN137" i="3"/>
  <c r="DQ137" i="3"/>
  <c r="DR137" i="3"/>
  <c r="DS137" i="3"/>
  <c r="DT137" i="3"/>
  <c r="DW137" i="3"/>
  <c r="AH138" i="3"/>
  <c r="AI138" i="3"/>
  <c r="BN138" i="3"/>
  <c r="BO138" i="3"/>
  <c r="CT138" i="3"/>
  <c r="CU138" i="3"/>
  <c r="CV138" i="3"/>
  <c r="CY138" i="3"/>
  <c r="DA138" i="3" s="1"/>
  <c r="CZ138" i="3"/>
  <c r="DB138" i="3"/>
  <c r="DE138" i="3"/>
  <c r="DF138" i="3"/>
  <c r="DG138" i="3"/>
  <c r="DH138" i="3"/>
  <c r="DK138" i="3"/>
  <c r="DN138" i="3"/>
  <c r="DP138" i="3" s="1"/>
  <c r="DO138" i="3"/>
  <c r="DQ138" i="3"/>
  <c r="DT138" i="3"/>
  <c r="DW138" i="3"/>
  <c r="AH139" i="3"/>
  <c r="AI139" i="3"/>
  <c r="BN139" i="3"/>
  <c r="BO139" i="3"/>
  <c r="CT139" i="3"/>
  <c r="CU139" i="3"/>
  <c r="CV139" i="3"/>
  <c r="CY139" i="3"/>
  <c r="DB139" i="3"/>
  <c r="DD139" i="3" s="1"/>
  <c r="DC139" i="3"/>
  <c r="DE139" i="3"/>
  <c r="DF139" i="3" s="1"/>
  <c r="DG139" i="3"/>
  <c r="DH139" i="3"/>
  <c r="DK139" i="3"/>
  <c r="DN139" i="3"/>
  <c r="DQ139" i="3"/>
  <c r="DT139" i="3"/>
  <c r="DW139" i="3"/>
  <c r="AH140" i="3"/>
  <c r="AI140" i="3"/>
  <c r="BN140" i="3"/>
  <c r="BO140" i="3"/>
  <c r="CT140" i="3"/>
  <c r="CU140" i="3"/>
  <c r="CV140" i="3"/>
  <c r="CY140" i="3"/>
  <c r="DB140" i="3"/>
  <c r="DE140" i="3"/>
  <c r="DH140" i="3"/>
  <c r="DK140" i="3"/>
  <c r="DN140" i="3"/>
  <c r="DQ140" i="3"/>
  <c r="DR140" i="3" s="1"/>
  <c r="DS140" i="3"/>
  <c r="DT140" i="3"/>
  <c r="DW140" i="3"/>
  <c r="AH141" i="3"/>
  <c r="AI141" i="3"/>
  <c r="BN141" i="3"/>
  <c r="BO141" i="3"/>
  <c r="CT141" i="3"/>
  <c r="CU141" i="3"/>
  <c r="CV141" i="3"/>
  <c r="CY141" i="3"/>
  <c r="DB141" i="3"/>
  <c r="DD141" i="3" s="1"/>
  <c r="DC141" i="3"/>
  <c r="DE141" i="3"/>
  <c r="DH141" i="3"/>
  <c r="DK141" i="3"/>
  <c r="DN141" i="3"/>
  <c r="DQ141" i="3"/>
  <c r="DR141" i="3"/>
  <c r="DS141" i="3"/>
  <c r="DT141" i="3"/>
  <c r="DW141" i="3"/>
  <c r="AH142" i="3"/>
  <c r="AI142" i="3"/>
  <c r="BN142" i="3"/>
  <c r="BO142" i="3"/>
  <c r="CT142" i="3"/>
  <c r="CU142" i="3"/>
  <c r="CV142" i="3"/>
  <c r="CY142" i="3"/>
  <c r="DA142" i="3" s="1"/>
  <c r="CZ142" i="3"/>
  <c r="DB142" i="3"/>
  <c r="DE142" i="3"/>
  <c r="DH142" i="3"/>
  <c r="DK142" i="3"/>
  <c r="DN142" i="3"/>
  <c r="DP142" i="3" s="1"/>
  <c r="DO142" i="3"/>
  <c r="DQ142" i="3"/>
  <c r="DS142" i="3" s="1"/>
  <c r="DR142" i="3"/>
  <c r="DT142" i="3"/>
  <c r="DW142" i="3"/>
  <c r="DY142" i="3" s="1"/>
  <c r="DX142" i="3"/>
  <c r="AH143" i="3"/>
  <c r="AI143" i="3"/>
  <c r="BN143" i="3"/>
  <c r="BO143" i="3"/>
  <c r="CT143" i="3"/>
  <c r="CU143" i="3"/>
  <c r="CV143" i="3"/>
  <c r="CW143" i="3" s="1"/>
  <c r="CX143" i="3"/>
  <c r="CY143" i="3"/>
  <c r="DB143" i="3"/>
  <c r="DE143" i="3"/>
  <c r="DH143" i="3"/>
  <c r="DK143" i="3"/>
  <c r="DM143" i="3" s="1"/>
  <c r="DL143" i="3"/>
  <c r="DN143" i="3"/>
  <c r="DQ143" i="3"/>
  <c r="DT143" i="3"/>
  <c r="DU143" i="3" s="1"/>
  <c r="DV143" i="3"/>
  <c r="DW143" i="3"/>
  <c r="AH144" i="3"/>
  <c r="AI144" i="3"/>
  <c r="BN144" i="3"/>
  <c r="BO144" i="3"/>
  <c r="CT144" i="3"/>
  <c r="CU144" i="3"/>
  <c r="CV144" i="3"/>
  <c r="CY144" i="3"/>
  <c r="DA144" i="3" s="1"/>
  <c r="CZ144" i="3"/>
  <c r="DB144" i="3"/>
  <c r="DE144" i="3"/>
  <c r="DH144" i="3"/>
  <c r="DI144" i="3" s="1"/>
  <c r="DJ144" i="3"/>
  <c r="DK144" i="3"/>
  <c r="DN144" i="3"/>
  <c r="DQ144" i="3"/>
  <c r="DS144" i="3" s="1"/>
  <c r="DR144" i="3"/>
  <c r="DT144" i="3"/>
  <c r="DW144" i="3"/>
  <c r="AH145" i="3"/>
  <c r="AI145" i="3"/>
  <c r="BN145" i="3"/>
  <c r="BO145" i="3"/>
  <c r="CT145" i="3"/>
  <c r="CU145" i="3"/>
  <c r="CV145" i="3"/>
  <c r="CY145" i="3"/>
  <c r="DB145" i="3"/>
  <c r="DD145" i="3" s="1"/>
  <c r="DC145" i="3"/>
  <c r="DE145" i="3"/>
  <c r="DF145" i="3"/>
  <c r="DG145" i="3"/>
  <c r="DH145" i="3"/>
  <c r="DK145" i="3"/>
  <c r="DM145" i="3" s="1"/>
  <c r="DL145" i="3"/>
  <c r="DN145" i="3"/>
  <c r="DQ145" i="3"/>
  <c r="DT145" i="3"/>
  <c r="DU145" i="3" s="1"/>
  <c r="DV145" i="3"/>
  <c r="DW145" i="3"/>
  <c r="AH146" i="3"/>
  <c r="AI146" i="3"/>
  <c r="BN146" i="3"/>
  <c r="BO146" i="3"/>
  <c r="CT146" i="3"/>
  <c r="CU146" i="3"/>
  <c r="CV146" i="3"/>
  <c r="CY146" i="3"/>
  <c r="DB146" i="3"/>
  <c r="DE146" i="3"/>
  <c r="DH146" i="3"/>
  <c r="DK146" i="3"/>
  <c r="DN146" i="3"/>
  <c r="DO146" i="3"/>
  <c r="DP146" i="3"/>
  <c r="DQ146" i="3"/>
  <c r="DR146" i="3"/>
  <c r="DS146" i="3"/>
  <c r="DT146" i="3"/>
  <c r="DW146" i="3"/>
  <c r="DY146" i="3" s="1"/>
  <c r="DX146" i="3"/>
  <c r="AH147" i="3"/>
  <c r="AI147" i="3"/>
  <c r="BN147" i="3"/>
  <c r="BO147" i="3"/>
  <c r="CT147" i="3"/>
  <c r="CU147" i="3"/>
  <c r="CV147" i="3"/>
  <c r="CW147" i="3" s="1"/>
  <c r="CX147" i="3"/>
  <c r="CY147" i="3"/>
  <c r="DB147" i="3"/>
  <c r="DE147" i="3"/>
  <c r="DG147" i="3" s="1"/>
  <c r="DF147" i="3"/>
  <c r="DH147" i="3"/>
  <c r="DK147" i="3"/>
  <c r="DN147" i="3"/>
  <c r="DQ147" i="3"/>
  <c r="DS147" i="3" s="1"/>
  <c r="DR147" i="3"/>
  <c r="DT147" i="3"/>
  <c r="DU147" i="3" s="1"/>
  <c r="DV147" i="3"/>
  <c r="DW147" i="3"/>
  <c r="AH148" i="3"/>
  <c r="AI148" i="3"/>
  <c r="BN148" i="3"/>
  <c r="BO148" i="3"/>
  <c r="CT148" i="3"/>
  <c r="CU148" i="3"/>
  <c r="CV148" i="3"/>
  <c r="CY148" i="3"/>
  <c r="DB148" i="3"/>
  <c r="DE148" i="3"/>
  <c r="DG148" i="3" s="1"/>
  <c r="DF148" i="3"/>
  <c r="DH148" i="3"/>
  <c r="DI148" i="3" s="1"/>
  <c r="DJ148" i="3"/>
  <c r="DK148" i="3"/>
  <c r="DN148" i="3"/>
  <c r="DQ148" i="3"/>
  <c r="DS148" i="3" s="1"/>
  <c r="DR148" i="3"/>
  <c r="DT148" i="3"/>
  <c r="DW148" i="3"/>
  <c r="DY148" i="3" s="1"/>
  <c r="DX148" i="3"/>
  <c r="AH149" i="3"/>
  <c r="AI149" i="3"/>
  <c r="BN149" i="3"/>
  <c r="BO149" i="3"/>
  <c r="CT149" i="3"/>
  <c r="CU149" i="3"/>
  <c r="CV149" i="3"/>
  <c r="CW149" i="3" s="1"/>
  <c r="CX149" i="3"/>
  <c r="CY149" i="3"/>
  <c r="DB149" i="3"/>
  <c r="DE149" i="3"/>
  <c r="DG149" i="3" s="1"/>
  <c r="DF149" i="3"/>
  <c r="DH149" i="3"/>
  <c r="DK149" i="3"/>
  <c r="DM149" i="3" s="1"/>
  <c r="DL149" i="3"/>
  <c r="DN149" i="3"/>
  <c r="DQ149" i="3"/>
  <c r="DT149" i="3"/>
  <c r="DW149" i="3"/>
  <c r="AH150" i="3"/>
  <c r="AI150" i="3"/>
  <c r="BN150" i="3"/>
  <c r="BO150" i="3"/>
  <c r="CT150" i="3"/>
  <c r="CU150" i="3"/>
  <c r="CV150" i="3"/>
  <c r="CY150" i="3"/>
  <c r="DB150" i="3"/>
  <c r="DE150" i="3"/>
  <c r="DH150" i="3"/>
  <c r="DK150" i="3"/>
  <c r="DN150" i="3"/>
  <c r="DP150" i="3" s="1"/>
  <c r="DO150" i="3"/>
  <c r="DQ150" i="3"/>
  <c r="DR150" i="3"/>
  <c r="DS150" i="3"/>
  <c r="DT150" i="3"/>
  <c r="DW150" i="3"/>
  <c r="DY150" i="3" s="1"/>
  <c r="DX150" i="3"/>
  <c r="AH151" i="3"/>
  <c r="AI151" i="3"/>
  <c r="BN151" i="3"/>
  <c r="BO151" i="3"/>
  <c r="CT151" i="3"/>
  <c r="CU151" i="3"/>
  <c r="CV151" i="3"/>
  <c r="CW151" i="3" s="1"/>
  <c r="CX151" i="3"/>
  <c r="CY151" i="3"/>
  <c r="DB151" i="3"/>
  <c r="DE151" i="3"/>
  <c r="DH151" i="3"/>
  <c r="DK151" i="3"/>
  <c r="DN151" i="3"/>
  <c r="DQ151" i="3"/>
  <c r="DS151" i="3" s="1"/>
  <c r="DR151" i="3"/>
  <c r="DT151" i="3"/>
  <c r="DU151" i="3"/>
  <c r="DV151" i="3"/>
  <c r="DW151" i="3"/>
  <c r="AH152" i="3"/>
  <c r="AI152" i="3"/>
  <c r="BN152" i="3"/>
  <c r="BO152" i="3"/>
  <c r="CT152" i="3"/>
  <c r="CU152" i="3"/>
  <c r="CV152" i="3"/>
  <c r="CY152" i="3"/>
  <c r="DB152" i="3"/>
  <c r="DE152" i="3"/>
  <c r="DH152" i="3"/>
  <c r="DI152" i="3"/>
  <c r="DJ152" i="3"/>
  <c r="DK152" i="3"/>
  <c r="DL152" i="3"/>
  <c r="DM152" i="3"/>
  <c r="DN152" i="3"/>
  <c r="DQ152" i="3"/>
  <c r="DS152" i="3" s="1"/>
  <c r="DR152" i="3"/>
  <c r="DT152" i="3"/>
  <c r="DV152" i="3" s="1"/>
  <c r="DU152" i="3"/>
  <c r="DW152" i="3"/>
  <c r="DX152" i="3"/>
  <c r="DY152" i="3"/>
  <c r="AH153" i="3"/>
  <c r="AI153" i="3"/>
  <c r="BN153" i="3"/>
  <c r="BO153" i="3"/>
  <c r="CT153" i="3"/>
  <c r="CU153" i="3"/>
  <c r="CV153" i="3"/>
  <c r="CX153" i="3" s="1"/>
  <c r="CW153" i="3"/>
  <c r="CY153" i="3"/>
  <c r="DB153" i="3"/>
  <c r="DE153" i="3"/>
  <c r="DH153" i="3"/>
  <c r="DK153" i="3"/>
  <c r="DN153" i="3"/>
  <c r="DQ153" i="3"/>
  <c r="DS153" i="3" s="1"/>
  <c r="DR153" i="3"/>
  <c r="DT153" i="3"/>
  <c r="DW153" i="3"/>
  <c r="AH154" i="3"/>
  <c r="AI154" i="3"/>
  <c r="BN154" i="3"/>
  <c r="BO154" i="3"/>
  <c r="CT154" i="3"/>
  <c r="CU154" i="3"/>
  <c r="CV154" i="3"/>
  <c r="CW154" i="3"/>
  <c r="CX154" i="3"/>
  <c r="CY154" i="3"/>
  <c r="DB154" i="3"/>
  <c r="DE154" i="3"/>
  <c r="DH154" i="3"/>
  <c r="DK154" i="3"/>
  <c r="DN154" i="3"/>
  <c r="DQ154" i="3"/>
  <c r="DS154" i="3" s="1"/>
  <c r="DR154" i="3"/>
  <c r="DT154" i="3"/>
  <c r="DW154" i="3"/>
  <c r="DX154" i="3"/>
  <c r="DY154" i="3"/>
  <c r="AH155" i="3"/>
  <c r="AI155" i="3"/>
  <c r="BN155" i="3"/>
  <c r="BO155" i="3"/>
  <c r="CT155" i="3"/>
  <c r="CU155" i="3"/>
  <c r="CV155" i="3"/>
  <c r="CX155" i="3" s="1"/>
  <c r="CW155" i="3"/>
  <c r="CY155" i="3"/>
  <c r="CZ155" i="3"/>
  <c r="DA155" i="3"/>
  <c r="DB155" i="3"/>
  <c r="DE155" i="3"/>
  <c r="DG155" i="3" s="1"/>
  <c r="DF155" i="3"/>
  <c r="DH155" i="3"/>
  <c r="DK155" i="3"/>
  <c r="DN155" i="3"/>
  <c r="DQ155" i="3"/>
  <c r="DS155" i="3" s="1"/>
  <c r="DR155" i="3"/>
  <c r="DT155" i="3"/>
  <c r="DW155" i="3"/>
  <c r="AH156" i="3"/>
  <c r="AI156" i="3"/>
  <c r="BN156" i="3"/>
  <c r="BO156" i="3"/>
  <c r="CT156" i="3"/>
  <c r="CU156" i="3"/>
  <c r="CV156" i="3"/>
  <c r="CW156" i="3"/>
  <c r="CX156" i="3"/>
  <c r="CY156" i="3"/>
  <c r="DB156" i="3"/>
  <c r="DE156" i="3"/>
  <c r="DH156" i="3"/>
  <c r="DK156" i="3"/>
  <c r="DM156" i="3" s="1"/>
  <c r="DL156" i="3"/>
  <c r="DN156" i="3"/>
  <c r="DQ156" i="3"/>
  <c r="DS156" i="3" s="1"/>
  <c r="DT156" i="3"/>
  <c r="DV156" i="3" s="1"/>
  <c r="DU156" i="3"/>
  <c r="DW156" i="3"/>
  <c r="DY156" i="3" s="1"/>
  <c r="AH157" i="3"/>
  <c r="AI157" i="3"/>
  <c r="BN157" i="3"/>
  <c r="BO157" i="3"/>
  <c r="CT157" i="3"/>
  <c r="CU157" i="3"/>
  <c r="CV157" i="3"/>
  <c r="CY157" i="3"/>
  <c r="CZ157" i="3"/>
  <c r="DA157" i="3"/>
  <c r="DB157" i="3"/>
  <c r="DE157" i="3"/>
  <c r="DG157" i="3" s="1"/>
  <c r="DF157" i="3"/>
  <c r="DH157" i="3"/>
  <c r="DK157" i="3"/>
  <c r="DM157" i="3" s="1"/>
  <c r="DL157" i="3"/>
  <c r="DN157" i="3"/>
  <c r="DQ157" i="3"/>
  <c r="DT157" i="3"/>
  <c r="DU157" i="3"/>
  <c r="DV157" i="3"/>
  <c r="DW157" i="3"/>
  <c r="AH158" i="3"/>
  <c r="AI158" i="3"/>
  <c r="BN158" i="3"/>
  <c r="BO158" i="3"/>
  <c r="CT158" i="3"/>
  <c r="CU158" i="3"/>
  <c r="CV158" i="3"/>
  <c r="CY158" i="3"/>
  <c r="DB158" i="3"/>
  <c r="DE158" i="3"/>
  <c r="DH158" i="3"/>
  <c r="DI158" i="3"/>
  <c r="DJ158" i="3"/>
  <c r="DK158" i="3"/>
  <c r="DL158" i="3"/>
  <c r="DM158" i="3"/>
  <c r="DN158" i="3"/>
  <c r="DQ158" i="3"/>
  <c r="DS158" i="3" s="1"/>
  <c r="DR158" i="3"/>
  <c r="DT158" i="3"/>
  <c r="DW158" i="3"/>
  <c r="AH159" i="3"/>
  <c r="AI159" i="3"/>
  <c r="BN159" i="3"/>
  <c r="BO159" i="3"/>
  <c r="CT159" i="3"/>
  <c r="CU159" i="3"/>
  <c r="CV159" i="3"/>
  <c r="CX159" i="3" s="1"/>
  <c r="CW159" i="3"/>
  <c r="CY159" i="3"/>
  <c r="DA159" i="3" s="1"/>
  <c r="CZ159" i="3"/>
  <c r="DB159" i="3"/>
  <c r="DE159" i="3"/>
  <c r="DG159" i="3" s="1"/>
  <c r="DH159" i="3"/>
  <c r="DK159" i="3"/>
  <c r="DN159" i="3"/>
  <c r="DQ159" i="3"/>
  <c r="DT159" i="3"/>
  <c r="DU159" i="3"/>
  <c r="DV159" i="3"/>
  <c r="DW159" i="3"/>
  <c r="AH160" i="3"/>
  <c r="AI160" i="3"/>
  <c r="BN160" i="3"/>
  <c r="BO160" i="3"/>
  <c r="CT160" i="3"/>
  <c r="CU160" i="3"/>
  <c r="CV160" i="3"/>
  <c r="CY160" i="3"/>
  <c r="DB160" i="3"/>
  <c r="DE160" i="3"/>
  <c r="DH160" i="3"/>
  <c r="DI160" i="3"/>
  <c r="DJ160" i="3"/>
  <c r="DK160" i="3"/>
  <c r="DL160" i="3"/>
  <c r="DM160" i="3"/>
  <c r="DN160" i="3"/>
  <c r="DQ160" i="3"/>
  <c r="DS160" i="3" s="1"/>
  <c r="DR160" i="3"/>
  <c r="DT160" i="3"/>
  <c r="DV160" i="3" s="1"/>
  <c r="DU160" i="3"/>
  <c r="DW160" i="3"/>
  <c r="DX160" i="3"/>
  <c r="DY160" i="3"/>
  <c r="AH161" i="3"/>
  <c r="AI161" i="3"/>
  <c r="BN161" i="3"/>
  <c r="BO161" i="3"/>
  <c r="CT161" i="3"/>
  <c r="CU161" i="3"/>
  <c r="CV161" i="3"/>
  <c r="CX161" i="3" s="1"/>
  <c r="CW161" i="3"/>
  <c r="CY161" i="3"/>
  <c r="DB161" i="3"/>
  <c r="DE161" i="3"/>
  <c r="DH161" i="3"/>
  <c r="DK161" i="3"/>
  <c r="DN161" i="3"/>
  <c r="DQ161" i="3"/>
  <c r="DS161" i="3" s="1"/>
  <c r="DR161" i="3"/>
  <c r="DT161" i="3"/>
  <c r="DW161" i="3"/>
  <c r="DX161" i="3" s="1"/>
  <c r="AH162" i="3"/>
  <c r="AI162" i="3"/>
  <c r="BN162" i="3"/>
  <c r="BO162" i="3"/>
  <c r="CT162" i="3"/>
  <c r="CU162" i="3"/>
  <c r="CV162" i="3"/>
  <c r="CX162" i="3" s="1"/>
  <c r="CY162" i="3"/>
  <c r="CZ162" i="3" s="1"/>
  <c r="DA162" i="3"/>
  <c r="DB162" i="3"/>
  <c r="DE162" i="3"/>
  <c r="DH162" i="3"/>
  <c r="DI162" i="3"/>
  <c r="DJ162" i="3"/>
  <c r="DK162" i="3"/>
  <c r="DL162" i="3"/>
  <c r="DM162" i="3"/>
  <c r="DN162" i="3"/>
  <c r="DQ162" i="3"/>
  <c r="DS162" i="3" s="1"/>
  <c r="DR162" i="3"/>
  <c r="DT162" i="3"/>
  <c r="DV162" i="3" s="1"/>
  <c r="DU162" i="3"/>
  <c r="DW162" i="3"/>
  <c r="AH163" i="3"/>
  <c r="AI163" i="3"/>
  <c r="BN163" i="3"/>
  <c r="BO163" i="3"/>
  <c r="CT163" i="3"/>
  <c r="CU163" i="3"/>
  <c r="CV163" i="3"/>
  <c r="CY163" i="3"/>
  <c r="DA163" i="3" s="1"/>
  <c r="CZ163" i="3"/>
  <c r="DB163" i="3"/>
  <c r="DE163" i="3"/>
  <c r="DG163" i="3" s="1"/>
  <c r="DF163" i="3"/>
  <c r="DH163" i="3"/>
  <c r="DK163" i="3"/>
  <c r="DM163" i="3" s="1"/>
  <c r="DL163" i="3"/>
  <c r="DN163" i="3"/>
  <c r="DQ163" i="3"/>
  <c r="DT163" i="3"/>
  <c r="DU163" i="3"/>
  <c r="DV163" i="3"/>
  <c r="DW163" i="3"/>
  <c r="DX163" i="3" s="1"/>
  <c r="DY163" i="3"/>
  <c r="AH164" i="3"/>
  <c r="AI164" i="3"/>
  <c r="BN164" i="3"/>
  <c r="BO164" i="3"/>
  <c r="CT164" i="3"/>
  <c r="CU164" i="3"/>
  <c r="CV164" i="3"/>
  <c r="CW164" i="3"/>
  <c r="CX164" i="3"/>
  <c r="CY164" i="3"/>
  <c r="DB164" i="3"/>
  <c r="DE164" i="3"/>
  <c r="DH164" i="3"/>
  <c r="DK164" i="3"/>
  <c r="DN164" i="3"/>
  <c r="DQ164" i="3"/>
  <c r="DS164" i="3" s="1"/>
  <c r="DR164" i="3"/>
  <c r="DT164" i="3"/>
  <c r="DV164" i="3" s="1"/>
  <c r="DU164" i="3"/>
  <c r="DW164" i="3"/>
  <c r="DY164" i="3" s="1"/>
  <c r="DX164" i="3"/>
  <c r="AH165" i="3"/>
  <c r="AI165" i="3"/>
  <c r="BN165" i="3"/>
  <c r="BO165" i="3"/>
  <c r="CT165" i="3"/>
  <c r="CU165" i="3"/>
  <c r="CV165" i="3"/>
  <c r="CY165" i="3"/>
  <c r="DB165" i="3"/>
  <c r="DE165" i="3"/>
  <c r="DH165" i="3"/>
  <c r="DI165" i="3" s="1"/>
  <c r="DJ165" i="3"/>
  <c r="DK165" i="3"/>
  <c r="DN165" i="3"/>
  <c r="DQ165" i="3"/>
  <c r="DS165" i="3" s="1"/>
  <c r="DR165" i="3"/>
  <c r="DT165" i="3"/>
  <c r="DV165" i="3" s="1"/>
  <c r="DU165" i="3"/>
  <c r="DW165" i="3"/>
  <c r="AH166" i="3"/>
  <c r="AI166" i="3"/>
  <c r="BN166" i="3"/>
  <c r="BO166" i="3"/>
  <c r="CT166" i="3"/>
  <c r="CU166" i="3"/>
  <c r="CV166" i="3"/>
  <c r="CW166" i="3"/>
  <c r="CX166" i="3"/>
  <c r="CY166" i="3"/>
  <c r="DB166" i="3"/>
  <c r="DE166" i="3"/>
  <c r="DH166" i="3"/>
  <c r="DK166" i="3"/>
  <c r="DL166" i="3"/>
  <c r="DM166" i="3"/>
  <c r="DN166" i="3"/>
  <c r="DQ166" i="3"/>
  <c r="DS166" i="3" s="1"/>
  <c r="DR166" i="3"/>
  <c r="DT166" i="3"/>
  <c r="DW166" i="3"/>
  <c r="DX166" i="3"/>
  <c r="DY166" i="3"/>
  <c r="AH167" i="3"/>
  <c r="AI167" i="3"/>
  <c r="BN167" i="3"/>
  <c r="BO167" i="3"/>
  <c r="CT167" i="3"/>
  <c r="CU167" i="3"/>
  <c r="CV167" i="3"/>
  <c r="CX167" i="3" s="1"/>
  <c r="CW167" i="3"/>
  <c r="CY167" i="3"/>
  <c r="DB167" i="3"/>
  <c r="DE167" i="3"/>
  <c r="DH167" i="3"/>
  <c r="DI167" i="3" s="1"/>
  <c r="DJ167" i="3"/>
  <c r="DK167" i="3"/>
  <c r="DN167" i="3"/>
  <c r="DQ167" i="3"/>
  <c r="DT167" i="3"/>
  <c r="DW167" i="3"/>
  <c r="AH168" i="3"/>
  <c r="AI168" i="3"/>
  <c r="BN168" i="3"/>
  <c r="BO168" i="3"/>
  <c r="CT168" i="3"/>
  <c r="CU168" i="3"/>
  <c r="CV168" i="3"/>
  <c r="CY168" i="3"/>
  <c r="DB168" i="3"/>
  <c r="DE168" i="3"/>
  <c r="DH168" i="3"/>
  <c r="DK168" i="3"/>
  <c r="DL168" i="3"/>
  <c r="DM168" i="3"/>
  <c r="DN168" i="3"/>
  <c r="DQ168" i="3"/>
  <c r="DS168" i="3" s="1"/>
  <c r="DR168" i="3"/>
  <c r="DT168" i="3"/>
  <c r="DW168" i="3"/>
  <c r="DY168" i="3" s="1"/>
  <c r="DX168" i="3"/>
  <c r="AH169" i="3"/>
  <c r="AI169" i="3"/>
  <c r="BN169" i="3"/>
  <c r="BO169" i="3"/>
  <c r="CT169" i="3"/>
  <c r="CU169" i="3"/>
  <c r="CV169" i="3"/>
  <c r="CY169" i="3"/>
  <c r="DA169" i="3" s="1"/>
  <c r="DB169" i="3"/>
  <c r="DE169" i="3"/>
  <c r="DG169" i="3" s="1"/>
  <c r="DF169" i="3"/>
  <c r="DH169" i="3"/>
  <c r="DK169" i="3"/>
  <c r="DM169" i="3" s="1"/>
  <c r="DL169" i="3"/>
  <c r="DN169" i="3"/>
  <c r="DQ169" i="3"/>
  <c r="DS169" i="3" s="1"/>
  <c r="DR169" i="3"/>
  <c r="DT169" i="3"/>
  <c r="DV169" i="3" s="1"/>
  <c r="DU169" i="3"/>
  <c r="DW169" i="3"/>
  <c r="DX169" i="3" s="1"/>
  <c r="DY169" i="3"/>
  <c r="AH170" i="3"/>
  <c r="AI170" i="3"/>
  <c r="BN170" i="3"/>
  <c r="BO170" i="3"/>
  <c r="CT170" i="3"/>
  <c r="CU170" i="3"/>
  <c r="CV170" i="3"/>
  <c r="CW170" i="3"/>
  <c r="CX170" i="3"/>
  <c r="CY170" i="3"/>
  <c r="CZ170" i="3" s="1"/>
  <c r="DA170" i="3"/>
  <c r="DB170" i="3"/>
  <c r="DE170" i="3"/>
  <c r="DH170" i="3"/>
  <c r="DI170" i="3"/>
  <c r="DJ170" i="3"/>
  <c r="DK170" i="3"/>
  <c r="DN170" i="3"/>
  <c r="DQ170" i="3"/>
  <c r="DT170" i="3"/>
  <c r="DV170" i="3" s="1"/>
  <c r="DU170" i="3"/>
  <c r="DW170" i="3"/>
  <c r="AH171" i="3"/>
  <c r="AI171" i="3"/>
  <c r="BN171" i="3"/>
  <c r="BO171" i="3"/>
  <c r="CT171" i="3"/>
  <c r="CU171" i="3"/>
  <c r="CV171" i="3"/>
  <c r="CX171" i="3" s="1"/>
  <c r="CY171" i="3"/>
  <c r="DA171" i="3" s="1"/>
  <c r="CZ171" i="3"/>
  <c r="DB171" i="3"/>
  <c r="DE171" i="3"/>
  <c r="DH171" i="3"/>
  <c r="DI171" i="3" s="1"/>
  <c r="DJ171" i="3"/>
  <c r="DK171" i="3"/>
  <c r="DN171" i="3"/>
  <c r="DQ171" i="3"/>
  <c r="DS171" i="3" s="1"/>
  <c r="DR171" i="3"/>
  <c r="DT171" i="3"/>
  <c r="DU171" i="3"/>
  <c r="DV171" i="3"/>
  <c r="DW171" i="3"/>
  <c r="AH172" i="3"/>
  <c r="AI172" i="3"/>
  <c r="BN172" i="3"/>
  <c r="BO172" i="3"/>
  <c r="CT172" i="3"/>
  <c r="CU172" i="3"/>
  <c r="CV172" i="3"/>
  <c r="CY172" i="3"/>
  <c r="DB172" i="3"/>
  <c r="DE172" i="3"/>
  <c r="DH172" i="3"/>
  <c r="DK172" i="3"/>
  <c r="DL172" i="3"/>
  <c r="DM172" i="3"/>
  <c r="DN172" i="3"/>
  <c r="DQ172" i="3"/>
  <c r="DS172" i="3" s="1"/>
  <c r="DR172" i="3"/>
  <c r="DT172" i="3"/>
  <c r="DW172" i="3"/>
  <c r="DX172" i="3"/>
  <c r="DY172" i="3"/>
  <c r="AH173" i="3"/>
  <c r="AI173" i="3"/>
  <c r="BN173" i="3"/>
  <c r="BO173" i="3"/>
  <c r="CT173" i="3"/>
  <c r="CU173" i="3"/>
  <c r="CV173" i="3"/>
  <c r="CX173" i="3" s="1"/>
  <c r="CY173" i="3"/>
  <c r="DB173" i="3"/>
  <c r="DE173" i="3"/>
  <c r="DH173" i="3"/>
  <c r="DK173" i="3"/>
  <c r="DN173" i="3"/>
  <c r="DQ173" i="3"/>
  <c r="DT173" i="3"/>
  <c r="DU173" i="3"/>
  <c r="DV173" i="3"/>
  <c r="DW173" i="3"/>
  <c r="AH174" i="3"/>
  <c r="AI174" i="3"/>
  <c r="BN174" i="3"/>
  <c r="BO174" i="3"/>
  <c r="CT174" i="3"/>
  <c r="CU174" i="3"/>
  <c r="CV174" i="3"/>
  <c r="CY174" i="3"/>
  <c r="CZ174" i="3" s="1"/>
  <c r="DB174" i="3"/>
  <c r="DE174" i="3"/>
  <c r="DH174" i="3"/>
  <c r="DJ174" i="3" s="1"/>
  <c r="DK174" i="3"/>
  <c r="DL174" i="3"/>
  <c r="DM174" i="3"/>
  <c r="DN174" i="3"/>
  <c r="DQ174" i="3"/>
  <c r="DS174" i="3" s="1"/>
  <c r="DR174" i="3"/>
  <c r="DT174" i="3"/>
  <c r="DW174" i="3"/>
  <c r="AH175" i="3"/>
  <c r="AI175" i="3"/>
  <c r="BN175" i="3"/>
  <c r="BO175" i="3"/>
  <c r="CT175" i="3"/>
  <c r="CU175" i="3"/>
  <c r="CV175" i="3"/>
  <c r="CX175" i="3" s="1"/>
  <c r="CW175" i="3"/>
  <c r="CY175" i="3"/>
  <c r="DB175" i="3"/>
  <c r="DE175" i="3"/>
  <c r="DG175" i="3" s="1"/>
  <c r="DF175" i="3"/>
  <c r="DH175" i="3"/>
  <c r="DI175" i="3" s="1"/>
  <c r="DJ175" i="3"/>
  <c r="DK175" i="3"/>
  <c r="DM175" i="3" s="1"/>
  <c r="DL175" i="3"/>
  <c r="DN175" i="3"/>
  <c r="DQ175" i="3"/>
  <c r="DT175" i="3"/>
  <c r="DV175" i="3" s="1"/>
  <c r="DU175" i="3"/>
  <c r="DW175" i="3"/>
  <c r="DX175" i="3" s="1"/>
  <c r="DY175" i="3"/>
  <c r="AH176" i="3"/>
  <c r="AI176" i="3"/>
  <c r="BN176" i="3"/>
  <c r="BO176" i="3"/>
  <c r="CT176" i="3"/>
  <c r="CU176" i="3"/>
  <c r="CV176" i="3"/>
  <c r="CW176" i="3"/>
  <c r="CX176" i="3"/>
  <c r="CY176" i="3"/>
  <c r="DB176" i="3"/>
  <c r="DE176" i="3"/>
  <c r="DH176" i="3"/>
  <c r="DK176" i="3"/>
  <c r="DL176" i="3"/>
  <c r="DM176" i="3"/>
  <c r="DN176" i="3"/>
  <c r="DQ176" i="3"/>
  <c r="DS176" i="3" s="1"/>
  <c r="DR176" i="3"/>
  <c r="DT176" i="3"/>
  <c r="DV176" i="3" s="1"/>
  <c r="DW176" i="3"/>
  <c r="DY176" i="3" s="1"/>
  <c r="DX176" i="3"/>
  <c r="AH177" i="3"/>
  <c r="AI177" i="3"/>
  <c r="BN177" i="3"/>
  <c r="BO177" i="3"/>
  <c r="CT177" i="3"/>
  <c r="CU177" i="3"/>
  <c r="CV177" i="3"/>
  <c r="CY177" i="3"/>
  <c r="CZ177" i="3"/>
  <c r="DA177" i="3"/>
  <c r="DB177" i="3"/>
  <c r="DE177" i="3"/>
  <c r="DG177" i="3" s="1"/>
  <c r="DF177" i="3"/>
  <c r="DH177" i="3"/>
  <c r="DK177" i="3"/>
  <c r="DM177" i="3" s="1"/>
  <c r="DL177" i="3"/>
  <c r="DN177" i="3"/>
  <c r="DQ177" i="3"/>
  <c r="DT177" i="3"/>
  <c r="DW177" i="3"/>
  <c r="DX177" i="3" s="1"/>
  <c r="DY177" i="3"/>
  <c r="AH178" i="3"/>
  <c r="AI178" i="3"/>
  <c r="BN178" i="3"/>
  <c r="BO178" i="3"/>
  <c r="CT178" i="3"/>
  <c r="CU178" i="3"/>
  <c r="CV178" i="3"/>
  <c r="CW178" i="3"/>
  <c r="CX178" i="3"/>
  <c r="CY178" i="3"/>
  <c r="DB178" i="3"/>
  <c r="DE178" i="3"/>
  <c r="DH178" i="3"/>
  <c r="DI178" i="3" s="1"/>
  <c r="DJ178" i="3"/>
  <c r="DK178" i="3"/>
  <c r="DM178" i="3" s="1"/>
  <c r="DL178" i="3"/>
  <c r="DN178" i="3"/>
  <c r="DQ178" i="3"/>
  <c r="DS178" i="3" s="1"/>
  <c r="DT178" i="3"/>
  <c r="DV178" i="3" s="1"/>
  <c r="DU178" i="3"/>
  <c r="DW178" i="3"/>
  <c r="AH179" i="3"/>
  <c r="AI179" i="3"/>
  <c r="BN179" i="3"/>
  <c r="BO179" i="3"/>
  <c r="CT179" i="3"/>
  <c r="CU179" i="3"/>
  <c r="CV179" i="3"/>
  <c r="CX179" i="3" s="1"/>
  <c r="CY179" i="3"/>
  <c r="DB179" i="3"/>
  <c r="DE179" i="3"/>
  <c r="DG179" i="3" s="1"/>
  <c r="DH179" i="3"/>
  <c r="DI179" i="3" s="1"/>
  <c r="DJ179" i="3"/>
  <c r="DK179" i="3"/>
  <c r="DM179" i="3" s="1"/>
  <c r="DN179" i="3"/>
  <c r="DQ179" i="3"/>
  <c r="DT179" i="3"/>
  <c r="DU179" i="3" s="1"/>
  <c r="DW179" i="3"/>
  <c r="AH180" i="3"/>
  <c r="AI180" i="3"/>
  <c r="BN180" i="3"/>
  <c r="BO180" i="3"/>
  <c r="CT180" i="3"/>
  <c r="CU180" i="3"/>
  <c r="CV180" i="3"/>
  <c r="CY180" i="3"/>
  <c r="CZ180" i="3" s="1"/>
  <c r="DB180" i="3"/>
  <c r="DE180" i="3"/>
  <c r="DH180" i="3"/>
  <c r="DI180" i="3" s="1"/>
  <c r="DJ180" i="3"/>
  <c r="DK180" i="3"/>
  <c r="DL180" i="3" s="1"/>
  <c r="DM180" i="3"/>
  <c r="DN180" i="3"/>
  <c r="DQ180" i="3"/>
  <c r="DS180" i="3" s="1"/>
  <c r="DT180" i="3"/>
  <c r="DU180" i="3"/>
  <c r="DV180" i="3"/>
  <c r="DW180" i="3"/>
  <c r="AH181" i="3"/>
  <c r="AI181" i="3"/>
  <c r="BN181" i="3"/>
  <c r="BO181" i="3"/>
  <c r="CT181" i="3"/>
  <c r="CU181" i="3"/>
  <c r="CV181" i="3"/>
  <c r="CX181" i="3" s="1"/>
  <c r="CW181" i="3"/>
  <c r="CY181" i="3"/>
  <c r="CZ181" i="3" s="1"/>
  <c r="DB181" i="3"/>
  <c r="DE181" i="3"/>
  <c r="DH181" i="3"/>
  <c r="DJ181" i="3" s="1"/>
  <c r="DK181" i="3"/>
  <c r="DL181" i="3" s="1"/>
  <c r="DM181" i="3"/>
  <c r="DN181" i="3"/>
  <c r="DQ181" i="3"/>
  <c r="DT181" i="3"/>
  <c r="DW181" i="3"/>
  <c r="AH182" i="3"/>
  <c r="AI182" i="3"/>
  <c r="BN182" i="3"/>
  <c r="BO182" i="3"/>
  <c r="CT182" i="3"/>
  <c r="CU182" i="3"/>
  <c r="CV182" i="3"/>
  <c r="CY182" i="3"/>
  <c r="DA182" i="3" s="1"/>
  <c r="DB182" i="3"/>
  <c r="DE182" i="3"/>
  <c r="DH182" i="3"/>
  <c r="DK182" i="3"/>
  <c r="DM182" i="3" s="1"/>
  <c r="DN182" i="3"/>
  <c r="DQ182" i="3"/>
  <c r="DS182" i="3" s="1"/>
  <c r="DT182" i="3"/>
  <c r="DW182" i="3"/>
  <c r="DY182" i="3" s="1"/>
  <c r="DX182" i="3"/>
  <c r="AH183" i="3"/>
  <c r="AI183" i="3"/>
  <c r="BN183" i="3"/>
  <c r="BO183" i="3"/>
  <c r="CT183" i="3"/>
  <c r="CU183" i="3"/>
  <c r="CV183" i="3"/>
  <c r="CY183" i="3"/>
  <c r="DB183" i="3"/>
  <c r="DE183" i="3"/>
  <c r="DG183" i="3" s="1"/>
  <c r="DF183" i="3"/>
  <c r="DH183" i="3"/>
  <c r="DI183" i="3" s="1"/>
  <c r="DK183" i="3"/>
  <c r="DN183" i="3"/>
  <c r="DQ183" i="3"/>
  <c r="DT183" i="3"/>
  <c r="DU183" i="3"/>
  <c r="DV183" i="3"/>
  <c r="DW183" i="3"/>
  <c r="DX183" i="3" s="1"/>
  <c r="DY183" i="3"/>
  <c r="AH184" i="3"/>
  <c r="AI184" i="3"/>
  <c r="BN184" i="3"/>
  <c r="BO184" i="3"/>
  <c r="CT184" i="3"/>
  <c r="CU184" i="3"/>
  <c r="CV184" i="3"/>
  <c r="CW184" i="3"/>
  <c r="CX184" i="3"/>
  <c r="CY184" i="3"/>
  <c r="CZ184" i="3" s="1"/>
  <c r="DA184" i="3"/>
  <c r="DB184" i="3"/>
  <c r="DE184" i="3"/>
  <c r="DH184" i="3"/>
  <c r="DI184" i="3"/>
  <c r="DJ184" i="3"/>
  <c r="DK184" i="3"/>
  <c r="DL184" i="3" s="1"/>
  <c r="DM184" i="3"/>
  <c r="DN184" i="3"/>
  <c r="DQ184" i="3"/>
  <c r="DS184" i="3" s="1"/>
  <c r="DT184" i="3"/>
  <c r="DU184" i="3"/>
  <c r="DV184" i="3"/>
  <c r="DW184" i="3"/>
  <c r="DX184" i="3" s="1"/>
  <c r="DY184" i="3"/>
  <c r="AH185" i="3"/>
  <c r="AI185" i="3"/>
  <c r="BN185" i="3"/>
  <c r="BO185" i="3"/>
  <c r="CT185" i="3"/>
  <c r="CU185" i="3"/>
  <c r="CV185" i="3"/>
  <c r="CW185" i="3"/>
  <c r="CX185" i="3"/>
  <c r="CY185" i="3"/>
  <c r="CZ185" i="3" s="1"/>
  <c r="DA185" i="3"/>
  <c r="DB185" i="3"/>
  <c r="DE185" i="3"/>
  <c r="DG185" i="3" s="1"/>
  <c r="DH185" i="3"/>
  <c r="DK185" i="3"/>
  <c r="DL185" i="3" s="1"/>
  <c r="DM185" i="3"/>
  <c r="DN185" i="3"/>
  <c r="DQ185" i="3"/>
  <c r="DS185" i="3" s="1"/>
  <c r="DT185" i="3"/>
  <c r="DW185" i="3"/>
  <c r="DY185" i="3" s="1"/>
  <c r="AH186" i="3"/>
  <c r="AI186" i="3"/>
  <c r="BN186" i="3"/>
  <c r="BO186" i="3"/>
  <c r="CT186" i="3"/>
  <c r="CU186" i="3"/>
  <c r="CV186" i="3"/>
  <c r="CY186" i="3"/>
  <c r="DA186" i="3" s="1"/>
  <c r="DB186" i="3"/>
  <c r="DE186" i="3"/>
  <c r="DH186" i="3"/>
  <c r="DK186" i="3"/>
  <c r="DM186" i="3" s="1"/>
  <c r="DL186" i="3"/>
  <c r="DN186" i="3"/>
  <c r="DQ186" i="3"/>
  <c r="DS186" i="3" s="1"/>
  <c r="DT186" i="3"/>
  <c r="DW186" i="3"/>
  <c r="AH187" i="3"/>
  <c r="AI187" i="3"/>
  <c r="BN187" i="3"/>
  <c r="BO187" i="3"/>
  <c r="CT187" i="3"/>
  <c r="CU187" i="3"/>
  <c r="CV187" i="3"/>
  <c r="CY187" i="3"/>
  <c r="DA187" i="3" s="1"/>
  <c r="DB187" i="3"/>
  <c r="DE187" i="3"/>
  <c r="DH187" i="3"/>
  <c r="DI187" i="3" s="1"/>
  <c r="DJ187" i="3"/>
  <c r="DK187" i="3"/>
  <c r="DN187" i="3"/>
  <c r="DQ187" i="3"/>
  <c r="DT187" i="3"/>
  <c r="DW187" i="3"/>
  <c r="DX187" i="3"/>
  <c r="DY187" i="3"/>
  <c r="AH188" i="3"/>
  <c r="AI188" i="3"/>
  <c r="BN188" i="3"/>
  <c r="BO188" i="3"/>
  <c r="CT188" i="3"/>
  <c r="CU188" i="3"/>
  <c r="CV188" i="3"/>
  <c r="CY188" i="3"/>
  <c r="CZ188" i="3"/>
  <c r="DA188" i="3"/>
  <c r="DB188" i="3"/>
  <c r="DE188" i="3"/>
  <c r="DH188" i="3"/>
  <c r="DK188" i="3"/>
  <c r="DL188" i="3"/>
  <c r="DM188" i="3"/>
  <c r="DN188" i="3"/>
  <c r="DQ188" i="3"/>
  <c r="DS188" i="3" s="1"/>
  <c r="DT188" i="3"/>
  <c r="DW188" i="3"/>
  <c r="DX188" i="3"/>
  <c r="DY188" i="3"/>
  <c r="AH189" i="3"/>
  <c r="AI189" i="3"/>
  <c r="BN189" i="3"/>
  <c r="BO189" i="3"/>
  <c r="CT189" i="3"/>
  <c r="CU189" i="3"/>
  <c r="CV189" i="3"/>
  <c r="CY189" i="3"/>
  <c r="CZ189" i="3"/>
  <c r="DA189" i="3"/>
  <c r="DB189" i="3"/>
  <c r="DE189" i="3"/>
  <c r="DG189" i="3" s="1"/>
  <c r="DF189" i="3"/>
  <c r="DH189" i="3"/>
  <c r="DJ189" i="3" s="1"/>
  <c r="DK189" i="3"/>
  <c r="DL189" i="3"/>
  <c r="DM189" i="3"/>
  <c r="DN189" i="3"/>
  <c r="DQ189" i="3"/>
  <c r="DS189" i="3" s="1"/>
  <c r="DR189" i="3"/>
  <c r="DT189" i="3"/>
  <c r="DW189" i="3"/>
  <c r="DY189" i="3" s="1"/>
  <c r="AH190" i="3"/>
  <c r="AI190" i="3"/>
  <c r="BN190" i="3"/>
  <c r="BO190" i="3"/>
  <c r="CT190" i="3"/>
  <c r="CU190" i="3"/>
  <c r="CV190" i="3"/>
  <c r="CY190" i="3"/>
  <c r="DA190" i="3" s="1"/>
  <c r="CZ190" i="3"/>
  <c r="DB190" i="3"/>
  <c r="DE190" i="3"/>
  <c r="DH190" i="3"/>
  <c r="DK190" i="3"/>
  <c r="DN190" i="3"/>
  <c r="DQ190" i="3"/>
  <c r="DS190" i="3" s="1"/>
  <c r="DT190" i="3"/>
  <c r="DW190" i="3"/>
  <c r="DY190" i="3" s="1"/>
  <c r="AH191" i="3"/>
  <c r="AI191" i="3"/>
  <c r="BN191" i="3"/>
  <c r="BO191" i="3"/>
  <c r="CT191" i="3"/>
  <c r="CU191" i="3"/>
  <c r="CV191" i="3"/>
  <c r="CY191" i="3"/>
  <c r="DA191" i="3" s="1"/>
  <c r="DB191" i="3"/>
  <c r="DE191" i="3"/>
  <c r="DG191" i="3" s="1"/>
  <c r="DH191" i="3"/>
  <c r="DI191" i="3"/>
  <c r="DJ191" i="3"/>
  <c r="DK191" i="3"/>
  <c r="DN191" i="3"/>
  <c r="DQ191" i="3"/>
  <c r="DT191" i="3"/>
  <c r="DU191" i="3" s="1"/>
  <c r="DW191" i="3"/>
  <c r="AH192" i="3"/>
  <c r="AI192" i="3"/>
  <c r="BN192" i="3"/>
  <c r="BO192" i="3"/>
  <c r="CT192" i="3"/>
  <c r="CU192" i="3"/>
  <c r="CV192" i="3"/>
  <c r="CW192" i="3" s="1"/>
  <c r="CY192" i="3"/>
  <c r="DB192" i="3"/>
  <c r="DE192" i="3"/>
  <c r="DH192" i="3"/>
  <c r="DI192" i="3" s="1"/>
  <c r="DK192" i="3"/>
  <c r="DN192" i="3"/>
  <c r="DQ192" i="3"/>
  <c r="DS192" i="3" s="1"/>
  <c r="DT192" i="3"/>
  <c r="DU192" i="3" s="1"/>
  <c r="DW192" i="3"/>
  <c r="AH193" i="3"/>
  <c r="AI193" i="3"/>
  <c r="BN193" i="3"/>
  <c r="BO193" i="3"/>
  <c r="CT193" i="3"/>
  <c r="CU193" i="3"/>
  <c r="CV193" i="3"/>
  <c r="CW193" i="3" s="1"/>
  <c r="CY193" i="3"/>
  <c r="DB193" i="3"/>
  <c r="DE193" i="3"/>
  <c r="DH193" i="3"/>
  <c r="DJ193" i="3" s="1"/>
  <c r="DK193" i="3"/>
  <c r="DN193" i="3"/>
  <c r="DQ193" i="3"/>
  <c r="DT193" i="3"/>
  <c r="DW193" i="3"/>
  <c r="DY193" i="3" s="1"/>
  <c r="DX193" i="3"/>
  <c r="AH194" i="3"/>
  <c r="AI194" i="3"/>
  <c r="BN194" i="3"/>
  <c r="BO194" i="3"/>
  <c r="CT194" i="3"/>
  <c r="CU194" i="3"/>
  <c r="CV194" i="3"/>
  <c r="CY194" i="3"/>
  <c r="DB194" i="3"/>
  <c r="DE194" i="3"/>
  <c r="DH194" i="3"/>
  <c r="DK194" i="3"/>
  <c r="DM194" i="3" s="1"/>
  <c r="DN194" i="3"/>
  <c r="DQ194" i="3"/>
  <c r="DS194" i="3" s="1"/>
  <c r="DT194" i="3"/>
  <c r="DW194" i="3"/>
  <c r="DY194" i="3" s="1"/>
  <c r="AH195" i="3"/>
  <c r="AI195" i="3"/>
  <c r="BN195" i="3"/>
  <c r="BO195" i="3"/>
  <c r="CT195" i="3"/>
  <c r="CU195" i="3"/>
  <c r="CV195" i="3"/>
  <c r="CY195" i="3"/>
  <c r="CZ195" i="3"/>
  <c r="DA195" i="3"/>
  <c r="DB195" i="3"/>
  <c r="DC195" i="3" s="1"/>
  <c r="DE195" i="3"/>
  <c r="DG195" i="3" s="1"/>
  <c r="DF195" i="3"/>
  <c r="DH195" i="3"/>
  <c r="DK195" i="3"/>
  <c r="DL195" i="3" s="1"/>
  <c r="DM195" i="3"/>
  <c r="DN195" i="3"/>
  <c r="DO195" i="3" s="1"/>
  <c r="DQ195" i="3"/>
  <c r="DS195" i="3" s="1"/>
  <c r="DT195" i="3"/>
  <c r="DW195" i="3"/>
  <c r="DX195" i="3" s="1"/>
  <c r="AH196" i="3"/>
  <c r="AI196" i="3"/>
  <c r="BN196" i="3"/>
  <c r="BO196" i="3"/>
  <c r="CT196" i="3"/>
  <c r="CU196" i="3"/>
  <c r="CV196" i="3"/>
  <c r="CX196" i="3" s="1"/>
  <c r="CY196" i="3"/>
  <c r="DB196" i="3"/>
  <c r="DC196" i="3" s="1"/>
  <c r="DE196" i="3"/>
  <c r="DH196" i="3"/>
  <c r="DI196" i="3" s="1"/>
  <c r="DK196" i="3"/>
  <c r="DN196" i="3"/>
  <c r="DQ196" i="3"/>
  <c r="DS196" i="3" s="1"/>
  <c r="DT196" i="3"/>
  <c r="DV196" i="3" s="1"/>
  <c r="DW196" i="3"/>
  <c r="DX196" i="3"/>
  <c r="DY196" i="3"/>
  <c r="AH197" i="3"/>
  <c r="AI197" i="3"/>
  <c r="BN197" i="3"/>
  <c r="BO197" i="3"/>
  <c r="CT197" i="3"/>
  <c r="CU197" i="3"/>
  <c r="CV197" i="3"/>
  <c r="CY197" i="3"/>
  <c r="DB197" i="3"/>
  <c r="DC197" i="3" s="1"/>
  <c r="DE197" i="3"/>
  <c r="DH197" i="3"/>
  <c r="DI197" i="3" s="1"/>
  <c r="DK197" i="3"/>
  <c r="DN197" i="3"/>
  <c r="DQ197" i="3"/>
  <c r="DS197" i="3" s="1"/>
  <c r="DT197" i="3"/>
  <c r="DV197" i="3" s="1"/>
  <c r="DU197" i="3"/>
  <c r="DW197" i="3"/>
  <c r="AH198" i="3"/>
  <c r="AI198" i="3"/>
  <c r="BN198" i="3"/>
  <c r="BO198" i="3"/>
  <c r="CT198" i="3"/>
  <c r="CU198" i="3"/>
  <c r="CV198" i="3"/>
  <c r="CY198" i="3"/>
  <c r="DA198" i="3" s="1"/>
  <c r="DB198" i="3"/>
  <c r="DC198" i="3" s="1"/>
  <c r="DE198" i="3"/>
  <c r="DG198" i="3" s="1"/>
  <c r="DH198" i="3"/>
  <c r="DI198" i="3" s="1"/>
  <c r="DJ198" i="3"/>
  <c r="DK198" i="3"/>
  <c r="DM198" i="3" s="1"/>
  <c r="DN198" i="3"/>
  <c r="DO198" i="3" s="1"/>
  <c r="DP198" i="3"/>
  <c r="DQ198" i="3"/>
  <c r="DS198" i="3" s="1"/>
  <c r="DT198" i="3"/>
  <c r="DV198" i="3" s="1"/>
  <c r="DW198" i="3"/>
  <c r="AH199" i="3"/>
  <c r="AI199" i="3"/>
  <c r="BN199" i="3"/>
  <c r="BO199" i="3"/>
  <c r="CT199" i="3"/>
  <c r="CU199" i="3"/>
  <c r="CV199" i="3"/>
  <c r="CY199" i="3"/>
  <c r="CZ199" i="3" s="1"/>
  <c r="DB199" i="3"/>
  <c r="DC199" i="3" s="1"/>
  <c r="DE199" i="3"/>
  <c r="DG199" i="3" s="1"/>
  <c r="DH199" i="3"/>
  <c r="DK199" i="3"/>
  <c r="DN199" i="3"/>
  <c r="DO199" i="3" s="1"/>
  <c r="DP199" i="3"/>
  <c r="DQ199" i="3"/>
  <c r="DS199" i="3" s="1"/>
  <c r="DT199" i="3"/>
  <c r="DW199" i="3"/>
  <c r="DX199" i="3"/>
  <c r="DY199" i="3"/>
  <c r="AH200" i="3"/>
  <c r="AI200" i="3"/>
  <c r="BN200" i="3"/>
  <c r="BO200" i="3"/>
  <c r="CT200" i="3"/>
  <c r="CU200" i="3"/>
  <c r="CV200" i="3"/>
  <c r="CY200" i="3"/>
  <c r="CZ200" i="3" s="1"/>
  <c r="DA200" i="3"/>
  <c r="DB200" i="3"/>
  <c r="DC200" i="3" s="1"/>
  <c r="DE200" i="3"/>
  <c r="DG200" i="3" s="1"/>
  <c r="DH200" i="3"/>
  <c r="DK200" i="3"/>
  <c r="DL200" i="3" s="1"/>
  <c r="DM200" i="3"/>
  <c r="DN200" i="3"/>
  <c r="DQ200" i="3"/>
  <c r="DS200" i="3" s="1"/>
  <c r="DT200" i="3"/>
  <c r="DV200" i="3" s="1"/>
  <c r="DU200" i="3"/>
  <c r="DW200" i="3"/>
  <c r="DX200" i="3" s="1"/>
  <c r="AH201" i="3"/>
  <c r="AI201" i="3"/>
  <c r="BN201" i="3"/>
  <c r="BO201" i="3"/>
  <c r="CT201" i="3"/>
  <c r="CU201" i="3"/>
  <c r="CV201" i="3"/>
  <c r="CX201" i="3" s="1"/>
  <c r="CY201" i="3"/>
  <c r="DB201" i="3"/>
  <c r="DC201" i="3" s="1"/>
  <c r="DE201" i="3"/>
  <c r="DH201" i="3"/>
  <c r="DI201" i="3" s="1"/>
  <c r="DJ201" i="3"/>
  <c r="DK201" i="3"/>
  <c r="DN201" i="3"/>
  <c r="DO201" i="3" s="1"/>
  <c r="DQ201" i="3"/>
  <c r="DS201" i="3" s="1"/>
  <c r="DT201" i="3"/>
  <c r="DV201" i="3" s="1"/>
  <c r="DW201" i="3"/>
  <c r="AH202" i="3"/>
  <c r="AI202" i="3"/>
  <c r="BN202" i="3"/>
  <c r="BO202" i="3"/>
  <c r="CT202" i="3"/>
  <c r="CU202" i="3"/>
  <c r="CV202" i="3"/>
  <c r="CX202" i="3" s="1"/>
  <c r="CY202" i="3"/>
  <c r="DB202" i="3"/>
  <c r="DC202" i="3" s="1"/>
  <c r="DE202" i="3"/>
  <c r="DG202" i="3" s="1"/>
  <c r="DF202" i="3"/>
  <c r="DH202" i="3"/>
  <c r="DI202" i="3" s="1"/>
  <c r="DK202" i="3"/>
  <c r="DM202" i="3" s="1"/>
  <c r="DL202" i="3"/>
  <c r="DN202" i="3"/>
  <c r="DO202" i="3" s="1"/>
  <c r="DQ202" i="3"/>
  <c r="DS202" i="3" s="1"/>
  <c r="DT202" i="3"/>
  <c r="DW202" i="3"/>
  <c r="DY202" i="3" s="1"/>
  <c r="AH203" i="3"/>
  <c r="AI203" i="3"/>
  <c r="BN203" i="3"/>
  <c r="BO203" i="3"/>
  <c r="CT203" i="3"/>
  <c r="CU203" i="3"/>
  <c r="CV203" i="3"/>
  <c r="CY203" i="3"/>
  <c r="CZ203" i="3"/>
  <c r="DA203" i="3"/>
  <c r="DB203" i="3"/>
  <c r="DC203" i="3" s="1"/>
  <c r="DE203" i="3"/>
  <c r="DG203" i="3" s="1"/>
  <c r="DF203" i="3"/>
  <c r="DH203" i="3"/>
  <c r="DK203" i="3"/>
  <c r="DL203" i="3" s="1"/>
  <c r="DM203" i="3"/>
  <c r="DN203" i="3"/>
  <c r="DO203" i="3" s="1"/>
  <c r="DQ203" i="3"/>
  <c r="DS203" i="3" s="1"/>
  <c r="DT203" i="3"/>
  <c r="DW203" i="3"/>
  <c r="DX203" i="3" s="1"/>
  <c r="AH204" i="3"/>
  <c r="AI204" i="3"/>
  <c r="BN204" i="3"/>
  <c r="BO204" i="3"/>
  <c r="CT204" i="3"/>
  <c r="CU204" i="3"/>
  <c r="CV204" i="3"/>
  <c r="CX204" i="3" s="1"/>
  <c r="CY204" i="3"/>
  <c r="DB204" i="3"/>
  <c r="DC204" i="3" s="1"/>
  <c r="DE204" i="3"/>
  <c r="DH204" i="3"/>
  <c r="DI204" i="3" s="1"/>
  <c r="DK204" i="3"/>
  <c r="DN204" i="3"/>
  <c r="DQ204" i="3"/>
  <c r="DS204" i="3" s="1"/>
  <c r="DT204" i="3"/>
  <c r="DV204" i="3" s="1"/>
  <c r="DW204" i="3"/>
  <c r="AH205" i="3"/>
  <c r="AI205" i="3"/>
  <c r="BN205" i="3"/>
  <c r="BO205" i="3"/>
  <c r="CT205" i="3"/>
  <c r="CU205" i="3"/>
  <c r="CV205" i="3"/>
  <c r="CX205" i="3" s="1"/>
  <c r="CY205" i="3"/>
  <c r="CZ205" i="3" s="1"/>
  <c r="DB205" i="3"/>
  <c r="DC205" i="3" s="1"/>
  <c r="DE205" i="3"/>
  <c r="DG205" i="3" s="1"/>
  <c r="DH205" i="3"/>
  <c r="DI205" i="3" s="1"/>
  <c r="DJ205" i="3"/>
  <c r="DK205" i="3"/>
  <c r="DL205" i="3" s="1"/>
  <c r="DN205" i="3"/>
  <c r="DO205" i="3" s="1"/>
  <c r="DQ205" i="3"/>
  <c r="DS205" i="3" s="1"/>
  <c r="DT205" i="3"/>
  <c r="DV205" i="3" s="1"/>
  <c r="DW205" i="3"/>
  <c r="DY205" i="3" s="1"/>
  <c r="DX205" i="3"/>
  <c r="AH206" i="3"/>
  <c r="AI206" i="3"/>
  <c r="BN206" i="3"/>
  <c r="BO206" i="3"/>
  <c r="CT206" i="3"/>
  <c r="CU206" i="3"/>
  <c r="CV206" i="3"/>
  <c r="CY206" i="3"/>
  <c r="DB206" i="3"/>
  <c r="DC206" i="3" s="1"/>
  <c r="DE206" i="3"/>
  <c r="DG206" i="3" s="1"/>
  <c r="DH206" i="3"/>
  <c r="DI206" i="3" s="1"/>
  <c r="DK206" i="3"/>
  <c r="DN206" i="3"/>
  <c r="DO206" i="3" s="1"/>
  <c r="DQ206" i="3"/>
  <c r="DS206" i="3" s="1"/>
  <c r="DT206" i="3"/>
  <c r="DW206" i="3"/>
  <c r="DX206" i="3"/>
  <c r="DY206" i="3"/>
  <c r="AH207" i="3"/>
  <c r="AI207" i="3"/>
  <c r="BN207" i="3"/>
  <c r="BO207" i="3"/>
  <c r="CT207" i="3"/>
  <c r="CU207" i="3"/>
  <c r="CV207" i="3"/>
  <c r="CY207" i="3"/>
  <c r="CZ207" i="3"/>
  <c r="DA207" i="3"/>
  <c r="DB207" i="3"/>
  <c r="DC207" i="3" s="1"/>
  <c r="DE207" i="3"/>
  <c r="DG207" i="3" s="1"/>
  <c r="DH207" i="3"/>
  <c r="DI207" i="3" s="1"/>
  <c r="DJ207" i="3"/>
  <c r="DK207" i="3"/>
  <c r="DN207" i="3"/>
  <c r="DQ207" i="3"/>
  <c r="DS207" i="3" s="1"/>
  <c r="DT207" i="3"/>
  <c r="DW207" i="3"/>
  <c r="DY207" i="3" s="1"/>
  <c r="DX207" i="3"/>
  <c r="AH208" i="3"/>
  <c r="AI208" i="3"/>
  <c r="BN208" i="3"/>
  <c r="BO208" i="3"/>
  <c r="CT208" i="3"/>
  <c r="CU208" i="3"/>
  <c r="CV208" i="3"/>
  <c r="CX208" i="3" s="1"/>
  <c r="CY208" i="3"/>
  <c r="CZ208" i="3"/>
  <c r="DA208" i="3"/>
  <c r="DB208" i="3"/>
  <c r="DC208" i="3" s="1"/>
  <c r="DE208" i="3"/>
  <c r="DH208" i="3"/>
  <c r="DK208" i="3"/>
  <c r="DN208" i="3"/>
  <c r="DO208" i="3" s="1"/>
  <c r="DP208" i="3"/>
  <c r="DQ208" i="3"/>
  <c r="DS208" i="3" s="1"/>
  <c r="DT208" i="3"/>
  <c r="DV208" i="3" s="1"/>
  <c r="DW208" i="3"/>
  <c r="DY208" i="3" s="1"/>
  <c r="DX208" i="3"/>
  <c r="AH209" i="3"/>
  <c r="AI209" i="3"/>
  <c r="BN209" i="3"/>
  <c r="BO209" i="3"/>
  <c r="CT209" i="3"/>
  <c r="CU209" i="3"/>
  <c r="CV209" i="3"/>
  <c r="CX209" i="3" s="1"/>
  <c r="CY209" i="3"/>
  <c r="DB209" i="3"/>
  <c r="DC209" i="3" s="1"/>
  <c r="DE209" i="3"/>
  <c r="DH209" i="3"/>
  <c r="DI209" i="3" s="1"/>
  <c r="DJ209" i="3"/>
  <c r="DK209" i="3"/>
  <c r="DN209" i="3"/>
  <c r="DO209" i="3" s="1"/>
  <c r="DQ209" i="3"/>
  <c r="DS209" i="3" s="1"/>
  <c r="DT209" i="3"/>
  <c r="DV209" i="3" s="1"/>
  <c r="DW209" i="3"/>
  <c r="DY209" i="3" s="1"/>
  <c r="DX209" i="3"/>
  <c r="AH210" i="3"/>
  <c r="AI210" i="3"/>
  <c r="BN210" i="3"/>
  <c r="BO210" i="3"/>
  <c r="CT210" i="3"/>
  <c r="CU210" i="3"/>
  <c r="CV210" i="3"/>
  <c r="CY210" i="3"/>
  <c r="CZ210" i="3"/>
  <c r="DA210" i="3"/>
  <c r="DB210" i="3"/>
  <c r="DC210" i="3" s="1"/>
  <c r="DE210" i="3"/>
  <c r="DG210" i="3" s="1"/>
  <c r="DH210" i="3"/>
  <c r="DK210" i="3"/>
  <c r="DN210" i="3"/>
  <c r="DO210" i="3" s="1"/>
  <c r="DQ210" i="3"/>
  <c r="DS210" i="3" s="1"/>
  <c r="DT210" i="3"/>
  <c r="DW210" i="3"/>
  <c r="DX210" i="3"/>
  <c r="DY210" i="3"/>
  <c r="AH211" i="3"/>
  <c r="AI211" i="3"/>
  <c r="BN211" i="3"/>
  <c r="BO211" i="3"/>
  <c r="CT211" i="3"/>
  <c r="CU211" i="3"/>
  <c r="CV211" i="3"/>
  <c r="CX211" i="3" s="1"/>
  <c r="CW211" i="3"/>
  <c r="CY211" i="3"/>
  <c r="CZ211" i="3" s="1"/>
  <c r="DB211" i="3"/>
  <c r="DC211" i="3" s="1"/>
  <c r="DE211" i="3"/>
  <c r="DG211" i="3" s="1"/>
  <c r="DH211" i="3"/>
  <c r="DI211" i="3" s="1"/>
  <c r="DJ211" i="3"/>
  <c r="DK211" i="3"/>
  <c r="DN211" i="3"/>
  <c r="DQ211" i="3"/>
  <c r="DS211" i="3" s="1"/>
  <c r="DT211" i="3"/>
  <c r="DU211" i="3"/>
  <c r="DV211" i="3"/>
  <c r="DW211" i="3"/>
  <c r="AH212" i="3"/>
  <c r="AI212" i="3"/>
  <c r="BN212" i="3"/>
  <c r="BO212" i="3"/>
  <c r="CT212" i="3"/>
  <c r="CU212" i="3"/>
  <c r="CV212" i="3"/>
  <c r="CW212" i="3" s="1"/>
  <c r="CY212" i="3"/>
  <c r="DB212" i="3"/>
  <c r="DE212" i="3"/>
  <c r="DG212" i="3" s="1"/>
  <c r="DH212" i="3"/>
  <c r="DK212" i="3"/>
  <c r="DN212" i="3"/>
  <c r="DO212" i="3" s="1"/>
  <c r="DQ212" i="3"/>
  <c r="DT212" i="3"/>
  <c r="DW212" i="3"/>
  <c r="AH213" i="3"/>
  <c r="AI213" i="3"/>
  <c r="BN213" i="3"/>
  <c r="BO213" i="3"/>
  <c r="CT213" i="3"/>
  <c r="CU213" i="3"/>
  <c r="CV213" i="3"/>
  <c r="CY213" i="3"/>
  <c r="CZ213" i="3"/>
  <c r="DA213" i="3"/>
  <c r="DB213" i="3"/>
  <c r="DE213" i="3"/>
  <c r="DG213" i="3" s="1"/>
  <c r="DF213" i="3"/>
  <c r="DH213" i="3"/>
  <c r="DI213" i="3" s="1"/>
  <c r="DK213" i="3"/>
  <c r="DL213" i="3" s="1"/>
  <c r="DN213" i="3"/>
  <c r="DO213" i="3" s="1"/>
  <c r="DQ213" i="3"/>
  <c r="DT213" i="3"/>
  <c r="DU213" i="3" s="1"/>
  <c r="DW213" i="3"/>
  <c r="DY213" i="3" s="1"/>
  <c r="DX213" i="3"/>
  <c r="AH214" i="3"/>
  <c r="AI214" i="3"/>
  <c r="BN214" i="3"/>
  <c r="BO214" i="3"/>
  <c r="CT214" i="3"/>
  <c r="CU214" i="3"/>
  <c r="CV214" i="3"/>
  <c r="CW214" i="3" s="1"/>
  <c r="CY214" i="3"/>
  <c r="DB214" i="3"/>
  <c r="DE214" i="3"/>
  <c r="DH214" i="3"/>
  <c r="DI214" i="3" s="1"/>
  <c r="DK214" i="3"/>
  <c r="DM214" i="3" s="1"/>
  <c r="DL214" i="3"/>
  <c r="DN214" i="3"/>
  <c r="DQ214" i="3"/>
  <c r="DT214" i="3"/>
  <c r="DU214" i="3" s="1"/>
  <c r="DV214" i="3"/>
  <c r="DW214" i="3"/>
  <c r="DY214" i="3" s="1"/>
  <c r="AH215" i="3"/>
  <c r="AI215" i="3"/>
  <c r="BN215" i="3"/>
  <c r="BO215" i="3"/>
  <c r="CT215" i="3"/>
  <c r="CU215" i="3"/>
  <c r="CV215" i="3"/>
  <c r="CY215" i="3"/>
  <c r="CZ215" i="3"/>
  <c r="DA215" i="3"/>
  <c r="DB215" i="3"/>
  <c r="DE215" i="3"/>
  <c r="DG215" i="3" s="1"/>
  <c r="DH215" i="3"/>
  <c r="DI215" i="3" s="1"/>
  <c r="DJ215" i="3"/>
  <c r="DK215" i="3"/>
  <c r="DL215" i="3" s="1"/>
  <c r="DN215" i="3"/>
  <c r="DQ215" i="3"/>
  <c r="DT215" i="3"/>
  <c r="DU215" i="3"/>
  <c r="DV215" i="3"/>
  <c r="DW215" i="3"/>
  <c r="DX215" i="3" s="1"/>
  <c r="AH216" i="3"/>
  <c r="AI216" i="3"/>
  <c r="BN216" i="3"/>
  <c r="BO216" i="3"/>
  <c r="CT216" i="3"/>
  <c r="CU216" i="3"/>
  <c r="CV216" i="3"/>
  <c r="CW216" i="3"/>
  <c r="CX216" i="3"/>
  <c r="CY216" i="3"/>
  <c r="CZ216" i="3" s="1"/>
  <c r="DB216" i="3"/>
  <c r="DE216" i="3"/>
  <c r="DG216" i="3" s="1"/>
  <c r="DH216" i="3"/>
  <c r="DK216" i="3"/>
  <c r="DM216" i="3" s="1"/>
  <c r="DN216" i="3"/>
  <c r="DQ216" i="3"/>
  <c r="DR216" i="3" s="1"/>
  <c r="DT216" i="3"/>
  <c r="DU216" i="3" s="1"/>
  <c r="DW216" i="3"/>
  <c r="AH217" i="3"/>
  <c r="AI217" i="3"/>
  <c r="BN217" i="3"/>
  <c r="BO217" i="3"/>
  <c r="CT217" i="3"/>
  <c r="CU217" i="3"/>
  <c r="CV217" i="3"/>
  <c r="CY217" i="3"/>
  <c r="DA217" i="3" s="1"/>
  <c r="DB217" i="3"/>
  <c r="DE217" i="3"/>
  <c r="DG217" i="3" s="1"/>
  <c r="DF217" i="3"/>
  <c r="DH217" i="3"/>
  <c r="DI217" i="3" s="1"/>
  <c r="DK217" i="3"/>
  <c r="DN217" i="3"/>
  <c r="DQ217" i="3"/>
  <c r="DT217" i="3"/>
  <c r="DW217" i="3"/>
  <c r="DY217" i="3" s="1"/>
  <c r="AH218" i="3"/>
  <c r="AI218" i="3"/>
  <c r="BN218" i="3"/>
  <c r="BO218" i="3"/>
  <c r="CT218" i="3"/>
  <c r="CU218" i="3"/>
  <c r="CV218" i="3"/>
  <c r="CW218" i="3" s="1"/>
  <c r="CY218" i="3"/>
  <c r="DB218" i="3"/>
  <c r="DC218" i="3" s="1"/>
  <c r="DE218" i="3"/>
  <c r="DF218" i="3"/>
  <c r="DG218" i="3"/>
  <c r="DH218" i="3"/>
  <c r="DK218" i="3"/>
  <c r="DM218" i="3" s="1"/>
  <c r="DN218" i="3"/>
  <c r="DQ218" i="3"/>
  <c r="DS218" i="3" s="1"/>
  <c r="DT218" i="3"/>
  <c r="DU218" i="3" s="1"/>
  <c r="DW218" i="3"/>
  <c r="AH219" i="3"/>
  <c r="AI219" i="3"/>
  <c r="BN219" i="3"/>
  <c r="BO219" i="3"/>
  <c r="CT219" i="3"/>
  <c r="CU219" i="3"/>
  <c r="CV219" i="3"/>
  <c r="CY219" i="3"/>
  <c r="DA219" i="3" s="1"/>
  <c r="DB219" i="3"/>
  <c r="DE219" i="3"/>
  <c r="DF219" i="3"/>
  <c r="DG219" i="3"/>
  <c r="DH219" i="3"/>
  <c r="DI219" i="3" s="1"/>
  <c r="DK219" i="3"/>
  <c r="DN219" i="3"/>
  <c r="DO219" i="3" s="1"/>
  <c r="DP219" i="3"/>
  <c r="DQ219" i="3"/>
  <c r="DT219" i="3"/>
  <c r="DW219" i="3"/>
  <c r="DY219" i="3" s="1"/>
  <c r="AH220" i="3"/>
  <c r="AI220" i="3"/>
  <c r="BN220" i="3"/>
  <c r="BO220" i="3"/>
  <c r="CT220" i="3"/>
  <c r="CU220" i="3"/>
  <c r="CV220" i="3"/>
  <c r="CW220" i="3" s="1"/>
  <c r="CY220" i="3"/>
  <c r="DB220" i="3"/>
  <c r="DE220" i="3"/>
  <c r="DG220" i="3" s="1"/>
  <c r="DF220" i="3"/>
  <c r="DH220" i="3"/>
  <c r="DK220" i="3"/>
  <c r="DM220" i="3" s="1"/>
  <c r="DN220" i="3"/>
  <c r="DQ220" i="3"/>
  <c r="DR220" i="3"/>
  <c r="DS220" i="3"/>
  <c r="DT220" i="3"/>
  <c r="DU220" i="3" s="1"/>
  <c r="DW220" i="3"/>
  <c r="AH221" i="3"/>
  <c r="AI221" i="3"/>
  <c r="BN221" i="3"/>
  <c r="BO221" i="3"/>
  <c r="CT221" i="3"/>
  <c r="CU221" i="3"/>
  <c r="CV221" i="3"/>
  <c r="CY221" i="3"/>
  <c r="DA221" i="3" s="1"/>
  <c r="DB221" i="3"/>
  <c r="DE221" i="3"/>
  <c r="DG221" i="3" s="1"/>
  <c r="DH221" i="3"/>
  <c r="DI221" i="3" s="1"/>
  <c r="DK221" i="3"/>
  <c r="DN221" i="3"/>
  <c r="DQ221" i="3"/>
  <c r="DR221" i="3"/>
  <c r="DS221" i="3"/>
  <c r="DT221" i="3"/>
  <c r="DW221" i="3"/>
  <c r="DY221" i="3" s="1"/>
  <c r="AH222" i="3"/>
  <c r="AI222" i="3"/>
  <c r="BN222" i="3"/>
  <c r="BO222" i="3"/>
  <c r="CT222" i="3"/>
  <c r="CU222" i="3"/>
  <c r="CV222" i="3"/>
  <c r="CW222" i="3" s="1"/>
  <c r="CY222" i="3"/>
  <c r="DB222" i="3"/>
  <c r="DC222" i="3" s="1"/>
  <c r="DD222" i="3"/>
  <c r="DE222" i="3"/>
  <c r="DF222" i="3" s="1"/>
  <c r="DH222" i="3"/>
  <c r="DK222" i="3"/>
  <c r="DM222" i="3" s="1"/>
  <c r="DN222" i="3"/>
  <c r="DQ222" i="3"/>
  <c r="DS222" i="3" s="1"/>
  <c r="DR222" i="3"/>
  <c r="DT222" i="3"/>
  <c r="DU222" i="3" s="1"/>
  <c r="DW222" i="3"/>
  <c r="DY222" i="3" s="1"/>
  <c r="DX222" i="3"/>
  <c r="AH223" i="3"/>
  <c r="AI223" i="3"/>
  <c r="BN223" i="3"/>
  <c r="BO223" i="3"/>
  <c r="CT223" i="3"/>
  <c r="CU223" i="3"/>
  <c r="CV223" i="3"/>
  <c r="CW223" i="3" s="1"/>
  <c r="CX223" i="3"/>
  <c r="CY223" i="3"/>
  <c r="DA223" i="3" s="1"/>
  <c r="DB223" i="3"/>
  <c r="DD223" i="3" s="1"/>
  <c r="DE223" i="3"/>
  <c r="DG223" i="3" s="1"/>
  <c r="DF223" i="3"/>
  <c r="DH223" i="3"/>
  <c r="DI223" i="3" s="1"/>
  <c r="DK223" i="3"/>
  <c r="DM223" i="3" s="1"/>
  <c r="DN223" i="3"/>
  <c r="DO223" i="3" s="1"/>
  <c r="DP223" i="3"/>
  <c r="DQ223" i="3"/>
  <c r="DS223" i="3" s="1"/>
  <c r="DT223" i="3"/>
  <c r="DU223" i="3" s="1"/>
  <c r="DV223" i="3"/>
  <c r="DW223" i="3"/>
  <c r="DY223" i="3" s="1"/>
  <c r="AH224" i="3"/>
  <c r="AI224" i="3"/>
  <c r="BN224" i="3"/>
  <c r="BO224" i="3"/>
  <c r="CT224" i="3"/>
  <c r="CU224" i="3"/>
  <c r="CV224" i="3"/>
  <c r="CW224" i="3" s="1"/>
  <c r="CY224" i="3"/>
  <c r="DB224" i="3"/>
  <c r="DC224" i="3" s="1"/>
  <c r="DD224" i="3"/>
  <c r="DE224" i="3"/>
  <c r="DH224" i="3"/>
  <c r="DI224" i="3" s="1"/>
  <c r="DJ224" i="3"/>
  <c r="DK224" i="3"/>
  <c r="DM224" i="3" s="1"/>
  <c r="DN224" i="3"/>
  <c r="DP224" i="3" s="1"/>
  <c r="DQ224" i="3"/>
  <c r="DS224" i="3" s="1"/>
  <c r="DR224" i="3"/>
  <c r="DT224" i="3"/>
  <c r="DU224" i="3" s="1"/>
  <c r="DW224" i="3"/>
  <c r="AH225" i="3"/>
  <c r="AI225" i="3"/>
  <c r="BN225" i="3"/>
  <c r="BO225" i="3"/>
  <c r="CT225" i="3"/>
  <c r="CU225" i="3"/>
  <c r="CV225" i="3"/>
  <c r="CY225" i="3"/>
  <c r="DA225" i="3" s="1"/>
  <c r="DB225" i="3"/>
  <c r="DE225" i="3"/>
  <c r="DH225" i="3"/>
  <c r="DI225" i="3" s="1"/>
  <c r="DK225" i="3"/>
  <c r="DN225" i="3"/>
  <c r="DQ225" i="3"/>
  <c r="DR225" i="3"/>
  <c r="DS225" i="3"/>
  <c r="DT225" i="3"/>
  <c r="DW225" i="3"/>
  <c r="DY225" i="3" s="1"/>
  <c r="AH226" i="3"/>
  <c r="AI226" i="3"/>
  <c r="BN226" i="3"/>
  <c r="BO226" i="3"/>
  <c r="CT226" i="3"/>
  <c r="CU226" i="3"/>
  <c r="CV226" i="3"/>
  <c r="CW226" i="3" s="1"/>
  <c r="CY226" i="3"/>
  <c r="DA226" i="3" s="1"/>
  <c r="CZ226" i="3"/>
  <c r="DB226" i="3"/>
  <c r="DE226" i="3"/>
  <c r="DF226" i="3"/>
  <c r="DG226" i="3"/>
  <c r="DH226" i="3"/>
  <c r="DI226" i="3" s="1"/>
  <c r="DK226" i="3"/>
  <c r="DM226" i="3" s="1"/>
  <c r="DN226" i="3"/>
  <c r="DQ226" i="3"/>
  <c r="DR226" i="3" s="1"/>
  <c r="DT226" i="3"/>
  <c r="DU226" i="3" s="1"/>
  <c r="DW226" i="3"/>
  <c r="DY226" i="3" s="1"/>
  <c r="AH227" i="3"/>
  <c r="AI227" i="3"/>
  <c r="BN227" i="3"/>
  <c r="BO227" i="3"/>
  <c r="CT227" i="3"/>
  <c r="CU227" i="3"/>
  <c r="CV227" i="3"/>
  <c r="CW227" i="3" s="1"/>
  <c r="CY227" i="3"/>
  <c r="DA227" i="3" s="1"/>
  <c r="DB227" i="3"/>
  <c r="DE227" i="3"/>
  <c r="DF227" i="3" s="1"/>
  <c r="DH227" i="3"/>
  <c r="DI227" i="3" s="1"/>
  <c r="DK227" i="3"/>
  <c r="DM227" i="3" s="1"/>
  <c r="DN227" i="3"/>
  <c r="DQ227" i="3"/>
  <c r="DT227" i="3"/>
  <c r="DU227" i="3" s="1"/>
  <c r="DW227" i="3"/>
  <c r="DY227" i="3" s="1"/>
  <c r="AH228" i="3"/>
  <c r="AI228" i="3"/>
  <c r="BN228" i="3"/>
  <c r="BO228" i="3"/>
  <c r="CT228" i="3"/>
  <c r="CU228" i="3"/>
  <c r="CV228" i="3"/>
  <c r="CY228" i="3"/>
  <c r="DB228" i="3"/>
  <c r="DC228" i="3" s="1"/>
  <c r="DE228" i="3"/>
  <c r="DH228" i="3"/>
  <c r="DI228" i="3" s="1"/>
  <c r="DJ228" i="3"/>
  <c r="DK228" i="3"/>
  <c r="DN228" i="3"/>
  <c r="DO228" i="3" s="1"/>
  <c r="DP228" i="3"/>
  <c r="DQ228" i="3"/>
  <c r="DT228" i="3"/>
  <c r="DW228" i="3"/>
  <c r="AH229" i="3"/>
  <c r="AI229" i="3"/>
  <c r="BN229" i="3"/>
  <c r="BO229" i="3"/>
  <c r="CT229" i="3"/>
  <c r="CU229" i="3"/>
  <c r="CV229" i="3"/>
  <c r="CY229" i="3"/>
  <c r="DB229" i="3"/>
  <c r="DE229" i="3"/>
  <c r="DH229" i="3"/>
  <c r="DK229" i="3"/>
  <c r="DN229" i="3"/>
  <c r="DO229" i="3" s="1"/>
  <c r="DP229" i="3"/>
  <c r="DQ229" i="3"/>
  <c r="DT229" i="3"/>
  <c r="DU229" i="3" s="1"/>
  <c r="DW229" i="3"/>
  <c r="AH230" i="3"/>
  <c r="AI230" i="3"/>
  <c r="BN230" i="3"/>
  <c r="BO230" i="3"/>
  <c r="CT230" i="3"/>
  <c r="CU230" i="3"/>
  <c r="CV230" i="3"/>
  <c r="CY230" i="3"/>
  <c r="DB230" i="3"/>
  <c r="DC230" i="3" s="1"/>
  <c r="DE230" i="3"/>
  <c r="DF230" i="3" s="1"/>
  <c r="DH230" i="3"/>
  <c r="DK230" i="3"/>
  <c r="DN230" i="3"/>
  <c r="DQ230" i="3"/>
  <c r="DT230" i="3"/>
  <c r="DW230" i="3"/>
  <c r="DY230" i="3" s="1"/>
  <c r="AH231" i="3"/>
  <c r="AI231" i="3"/>
  <c r="BN231" i="3"/>
  <c r="BO231" i="3"/>
  <c r="CT231" i="3"/>
  <c r="CU231" i="3"/>
  <c r="CV231" i="3"/>
  <c r="CW231" i="3" s="1"/>
  <c r="CY231" i="3"/>
  <c r="DB231" i="3"/>
  <c r="DC231" i="3" s="1"/>
  <c r="DE231" i="3"/>
  <c r="DF231" i="3"/>
  <c r="DG231" i="3"/>
  <c r="DH231" i="3"/>
  <c r="DK231" i="3"/>
  <c r="DM231" i="3" s="1"/>
  <c r="DN231" i="3"/>
  <c r="DQ231" i="3"/>
  <c r="DS231" i="3" s="1"/>
  <c r="DT231" i="3"/>
  <c r="DU231" i="3" s="1"/>
  <c r="DW231" i="3"/>
  <c r="AH232" i="3"/>
  <c r="AI232" i="3"/>
  <c r="BN232" i="3"/>
  <c r="BO232" i="3"/>
  <c r="CT232" i="3"/>
  <c r="CU232" i="3"/>
  <c r="CV232" i="3"/>
  <c r="CY232" i="3"/>
  <c r="DA232" i="3" s="1"/>
  <c r="DB232" i="3"/>
  <c r="DE232" i="3"/>
  <c r="DF232" i="3"/>
  <c r="DG232" i="3"/>
  <c r="DH232" i="3"/>
  <c r="DI232" i="3" s="1"/>
  <c r="DK232" i="3"/>
  <c r="DN232" i="3"/>
  <c r="DO232" i="3" s="1"/>
  <c r="DP232" i="3"/>
  <c r="DQ232" i="3"/>
  <c r="DT232" i="3"/>
  <c r="DW232" i="3"/>
  <c r="DY232" i="3" s="1"/>
  <c r="AH233" i="3"/>
  <c r="AI233" i="3"/>
  <c r="BN233" i="3"/>
  <c r="BO233" i="3"/>
  <c r="CT233" i="3"/>
  <c r="CU233" i="3"/>
  <c r="CV233" i="3"/>
  <c r="CW233" i="3" s="1"/>
  <c r="CY233" i="3"/>
  <c r="DB233" i="3"/>
  <c r="DE233" i="3"/>
  <c r="DG233" i="3" s="1"/>
  <c r="DF233" i="3"/>
  <c r="DH233" i="3"/>
  <c r="DK233" i="3"/>
  <c r="DM233" i="3" s="1"/>
  <c r="DN233" i="3"/>
  <c r="DQ233" i="3"/>
  <c r="DR233" i="3"/>
  <c r="DS233" i="3"/>
  <c r="DT233" i="3"/>
  <c r="DU233" i="3" s="1"/>
  <c r="DW233" i="3"/>
  <c r="AH234" i="3"/>
  <c r="AI234" i="3"/>
  <c r="BN234" i="3"/>
  <c r="BO234" i="3"/>
  <c r="CT234" i="3"/>
  <c r="CU234" i="3"/>
  <c r="CV234" i="3"/>
  <c r="CY234" i="3"/>
  <c r="DA234" i="3" s="1"/>
  <c r="DB234" i="3"/>
  <c r="DE234" i="3"/>
  <c r="DG234" i="3" s="1"/>
  <c r="DH234" i="3"/>
  <c r="DI234" i="3" s="1"/>
  <c r="DK234" i="3"/>
  <c r="DN234" i="3"/>
  <c r="DQ234" i="3"/>
  <c r="DR234" i="3"/>
  <c r="DS234" i="3"/>
  <c r="DT234" i="3"/>
  <c r="DW234" i="3"/>
  <c r="DY234" i="3" s="1"/>
  <c r="AH235" i="3"/>
  <c r="AI235" i="3"/>
  <c r="BN235" i="3"/>
  <c r="BO235" i="3"/>
  <c r="CT235" i="3"/>
  <c r="CU235" i="3"/>
  <c r="CV235" i="3"/>
  <c r="CW235" i="3" s="1"/>
  <c r="CY235" i="3"/>
  <c r="DB235" i="3"/>
  <c r="DC235" i="3" s="1"/>
  <c r="DD235" i="3"/>
  <c r="DE235" i="3"/>
  <c r="DF235" i="3" s="1"/>
  <c r="DH235" i="3"/>
  <c r="DK235" i="3"/>
  <c r="DM235" i="3" s="1"/>
  <c r="DN235" i="3"/>
  <c r="DQ235" i="3"/>
  <c r="DS235" i="3" s="1"/>
  <c r="DR235" i="3"/>
  <c r="DT235" i="3"/>
  <c r="DU235" i="3" s="1"/>
  <c r="DW235" i="3"/>
  <c r="AH236" i="3"/>
  <c r="AI236" i="3"/>
  <c r="BN236" i="3"/>
  <c r="BO236" i="3"/>
  <c r="CT236" i="3"/>
  <c r="CU236" i="3"/>
  <c r="CV236" i="3"/>
  <c r="CY236" i="3"/>
  <c r="DA236" i="3" s="1"/>
  <c r="DB236" i="3"/>
  <c r="DE236" i="3"/>
  <c r="DH236" i="3"/>
  <c r="DI236" i="3" s="1"/>
  <c r="DK236" i="3"/>
  <c r="DN236" i="3"/>
  <c r="DO236" i="3" s="1"/>
  <c r="DQ236" i="3"/>
  <c r="DT236" i="3"/>
  <c r="DW236" i="3"/>
  <c r="DY236" i="3" s="1"/>
  <c r="AH237" i="3"/>
  <c r="AI237" i="3"/>
  <c r="BN237" i="3"/>
  <c r="BO237" i="3"/>
  <c r="CT237" i="3"/>
  <c r="CU237" i="3"/>
  <c r="CV237" i="3"/>
  <c r="CW237" i="3" s="1"/>
  <c r="CY237" i="3"/>
  <c r="DB237" i="3"/>
  <c r="DC237" i="3" s="1"/>
  <c r="DD237" i="3"/>
  <c r="DE237" i="3"/>
  <c r="DH237" i="3"/>
  <c r="DK237" i="3"/>
  <c r="DM237" i="3" s="1"/>
  <c r="DN237" i="3"/>
  <c r="DQ237" i="3"/>
  <c r="DR237" i="3" s="1"/>
  <c r="DT237" i="3"/>
  <c r="DU237" i="3" s="1"/>
  <c r="DW237" i="3"/>
  <c r="AH238" i="3"/>
  <c r="AI238" i="3"/>
  <c r="BN238" i="3"/>
  <c r="BO238" i="3"/>
  <c r="CT238" i="3"/>
  <c r="CU238" i="3"/>
  <c r="CV238" i="3"/>
  <c r="CY238" i="3"/>
  <c r="DA238" i="3" s="1"/>
  <c r="DB238" i="3"/>
  <c r="DE238" i="3"/>
  <c r="DG238" i="3" s="1"/>
  <c r="DF238" i="3"/>
  <c r="DH238" i="3"/>
  <c r="DI238" i="3" s="1"/>
  <c r="DK238" i="3"/>
  <c r="DN238" i="3"/>
  <c r="DQ238" i="3"/>
  <c r="DT238" i="3"/>
  <c r="DW238" i="3"/>
  <c r="DY238" i="3" s="1"/>
  <c r="AH239" i="3"/>
  <c r="AI239" i="3"/>
  <c r="BN239" i="3"/>
  <c r="BO239" i="3"/>
  <c r="CT239" i="3"/>
  <c r="CU239" i="3"/>
  <c r="CV239" i="3"/>
  <c r="CW239" i="3" s="1"/>
  <c r="CY239" i="3"/>
  <c r="DB239" i="3"/>
  <c r="DC239" i="3" s="1"/>
  <c r="DE239" i="3"/>
  <c r="DF239" i="3"/>
  <c r="DG239" i="3"/>
  <c r="DH239" i="3"/>
  <c r="DK239" i="3"/>
  <c r="DM239" i="3" s="1"/>
  <c r="DN239" i="3"/>
  <c r="DQ239" i="3"/>
  <c r="DS239" i="3" s="1"/>
  <c r="DT239" i="3"/>
  <c r="DU239" i="3" s="1"/>
  <c r="DW239" i="3"/>
  <c r="AH240" i="3"/>
  <c r="AI240" i="3"/>
  <c r="BN240" i="3"/>
  <c r="BO240" i="3"/>
  <c r="CT240" i="3"/>
  <c r="CU240" i="3"/>
  <c r="CV240" i="3"/>
  <c r="CY240" i="3"/>
  <c r="DA240" i="3" s="1"/>
  <c r="DB240" i="3"/>
  <c r="DE240" i="3"/>
  <c r="DF240" i="3"/>
  <c r="DG240" i="3"/>
  <c r="DH240" i="3"/>
  <c r="DI240" i="3" s="1"/>
  <c r="DK240" i="3"/>
  <c r="DN240" i="3"/>
  <c r="DO240" i="3" s="1"/>
  <c r="DP240" i="3"/>
  <c r="DQ240" i="3"/>
  <c r="DT240" i="3"/>
  <c r="DW240" i="3"/>
  <c r="DY240" i="3" s="1"/>
  <c r="AH241" i="3"/>
  <c r="AI241" i="3"/>
  <c r="BN241" i="3"/>
  <c r="BO241" i="3"/>
  <c r="CT241" i="3"/>
  <c r="CU241" i="3"/>
  <c r="CV241" i="3"/>
  <c r="CW241" i="3" s="1"/>
  <c r="CY241" i="3"/>
  <c r="DB241" i="3"/>
  <c r="DE241" i="3"/>
  <c r="DG241" i="3" s="1"/>
  <c r="DF241" i="3"/>
  <c r="DH241" i="3"/>
  <c r="DK241" i="3"/>
  <c r="DM241" i="3" s="1"/>
  <c r="DN241" i="3"/>
  <c r="DQ241" i="3"/>
  <c r="DR241" i="3"/>
  <c r="DS241" i="3"/>
  <c r="DT241" i="3"/>
  <c r="DU241" i="3" s="1"/>
  <c r="DW241" i="3"/>
  <c r="AH242" i="3"/>
  <c r="AI242" i="3"/>
  <c r="BN242" i="3"/>
  <c r="BO242" i="3"/>
  <c r="CT242" i="3"/>
  <c r="CU242" i="3"/>
  <c r="CV242" i="3"/>
  <c r="CY242" i="3"/>
  <c r="DA242" i="3" s="1"/>
  <c r="DB242" i="3"/>
  <c r="DE242" i="3"/>
  <c r="DG242" i="3" s="1"/>
  <c r="DH242" i="3"/>
  <c r="DI242" i="3" s="1"/>
  <c r="DK242" i="3"/>
  <c r="DN242" i="3"/>
  <c r="DQ242" i="3"/>
  <c r="DR242" i="3"/>
  <c r="DS242" i="3"/>
  <c r="DT242" i="3"/>
  <c r="DW242" i="3"/>
  <c r="DY242" i="3" s="1"/>
  <c r="AH243" i="3"/>
  <c r="AI243" i="3"/>
  <c r="BN243" i="3"/>
  <c r="BO243" i="3"/>
  <c r="CT243" i="3"/>
  <c r="CU243" i="3"/>
  <c r="CV243" i="3"/>
  <c r="CW243" i="3" s="1"/>
  <c r="CY243" i="3"/>
  <c r="DB243" i="3"/>
  <c r="DC243" i="3" s="1"/>
  <c r="DD243" i="3"/>
  <c r="DE243" i="3"/>
  <c r="DF243" i="3" s="1"/>
  <c r="DH243" i="3"/>
  <c r="DK243" i="3"/>
  <c r="DM243" i="3" s="1"/>
  <c r="DN243" i="3"/>
  <c r="DQ243" i="3"/>
  <c r="DS243" i="3" s="1"/>
  <c r="DR243" i="3"/>
  <c r="DT243" i="3"/>
  <c r="DU243" i="3" s="1"/>
  <c r="DW243" i="3"/>
  <c r="AH244" i="3"/>
  <c r="AI244" i="3"/>
  <c r="BN244" i="3"/>
  <c r="BO244" i="3"/>
  <c r="CT244" i="3"/>
  <c r="CU244" i="3"/>
  <c r="CV244" i="3"/>
  <c r="CY244" i="3"/>
  <c r="DA244" i="3" s="1"/>
  <c r="DB244" i="3"/>
  <c r="DE244" i="3"/>
  <c r="DH244" i="3"/>
  <c r="DI244" i="3" s="1"/>
  <c r="DK244" i="3"/>
  <c r="DN244" i="3"/>
  <c r="DO244" i="3" s="1"/>
  <c r="DQ244" i="3"/>
  <c r="DT244" i="3"/>
  <c r="DW244" i="3"/>
  <c r="DY244" i="3" s="1"/>
  <c r="AH245" i="3"/>
  <c r="AI245" i="3"/>
  <c r="BN245" i="3"/>
  <c r="BO245" i="3"/>
  <c r="CT245" i="3"/>
  <c r="CU245" i="3"/>
  <c r="CV245" i="3"/>
  <c r="CW245" i="3" s="1"/>
  <c r="CY245" i="3"/>
  <c r="DB245" i="3"/>
  <c r="DC245" i="3" s="1"/>
  <c r="DD245" i="3"/>
  <c r="DE245" i="3"/>
  <c r="DG245" i="3" s="1"/>
  <c r="DF245" i="3"/>
  <c r="DH245" i="3"/>
  <c r="DK245" i="3"/>
  <c r="DM245" i="3" s="1"/>
  <c r="DN245" i="3"/>
  <c r="DQ245" i="3"/>
  <c r="DT245" i="3"/>
  <c r="DU245" i="3" s="1"/>
  <c r="DW245" i="3"/>
  <c r="AH246" i="3"/>
  <c r="AI246" i="3"/>
  <c r="BN246" i="3"/>
  <c r="BO246" i="3"/>
  <c r="CT246" i="3"/>
  <c r="CU246" i="3"/>
  <c r="CV246" i="3"/>
  <c r="CY246" i="3"/>
  <c r="DA246" i="3" s="1"/>
  <c r="DB246" i="3"/>
  <c r="DE246" i="3"/>
  <c r="DG246" i="3" s="1"/>
  <c r="DF246" i="3"/>
  <c r="DH246" i="3"/>
  <c r="DI246" i="3" s="1"/>
  <c r="DK246" i="3"/>
  <c r="DN246" i="3"/>
  <c r="DQ246" i="3"/>
  <c r="DS246" i="3" s="1"/>
  <c r="DT246" i="3"/>
  <c r="DW246" i="3"/>
  <c r="DY246" i="3" s="1"/>
  <c r="DX246" i="3"/>
  <c r="AH247" i="3"/>
  <c r="AI247" i="3"/>
  <c r="BN247" i="3"/>
  <c r="BO247" i="3"/>
  <c r="CT247" i="3"/>
  <c r="CU247" i="3"/>
  <c r="CV247" i="3"/>
  <c r="CY247" i="3"/>
  <c r="DB247" i="3"/>
  <c r="DC247" i="3" s="1"/>
  <c r="DD247" i="3"/>
  <c r="DE247" i="3"/>
  <c r="DH247" i="3"/>
  <c r="DK247" i="3"/>
  <c r="DM247" i="3" s="1"/>
  <c r="DN247" i="3"/>
  <c r="DO247" i="3" s="1"/>
  <c r="DP247" i="3"/>
  <c r="DQ247" i="3"/>
  <c r="DS247" i="3" s="1"/>
  <c r="DT247" i="3"/>
  <c r="DW247" i="3"/>
  <c r="DY247" i="3" s="1"/>
  <c r="DX247" i="3"/>
  <c r="AH248" i="3"/>
  <c r="AI248" i="3"/>
  <c r="BN248" i="3"/>
  <c r="BO248" i="3"/>
  <c r="CT248" i="3"/>
  <c r="CU248" i="3"/>
  <c r="CV248" i="3"/>
  <c r="CY248" i="3"/>
  <c r="DB248" i="3"/>
  <c r="DE248" i="3"/>
  <c r="DH248" i="3"/>
  <c r="DK248" i="3"/>
  <c r="DN248" i="3"/>
  <c r="DO248" i="3" s="1"/>
  <c r="DP248" i="3"/>
  <c r="DQ248" i="3"/>
  <c r="DT248" i="3"/>
  <c r="DW248" i="3"/>
  <c r="AH249" i="3"/>
  <c r="AI249" i="3"/>
  <c r="BN249" i="3"/>
  <c r="BO249" i="3"/>
  <c r="CT249" i="3"/>
  <c r="CU249" i="3"/>
  <c r="CV249" i="3"/>
  <c r="CY249" i="3"/>
  <c r="DA249" i="3" s="1"/>
  <c r="CZ249" i="3"/>
  <c r="DB249" i="3"/>
  <c r="DC249" i="3" s="1"/>
  <c r="DE249" i="3"/>
  <c r="DF249" i="3"/>
  <c r="DG249" i="3"/>
  <c r="DH249" i="3"/>
  <c r="DK249" i="3"/>
  <c r="DM249" i="3" s="1"/>
  <c r="DL249" i="3"/>
  <c r="DN249" i="3"/>
  <c r="DO249" i="3" s="1"/>
  <c r="DQ249" i="3"/>
  <c r="DR249" i="3"/>
  <c r="DS249" i="3"/>
  <c r="DT249" i="3"/>
  <c r="DW249" i="3"/>
  <c r="DY249" i="3" s="1"/>
  <c r="DX249" i="3"/>
  <c r="AH250" i="3"/>
  <c r="AI250" i="3"/>
  <c r="BN250" i="3"/>
  <c r="BO250" i="3"/>
  <c r="CT250" i="3"/>
  <c r="CU250" i="3"/>
  <c r="CV250" i="3"/>
  <c r="CY250" i="3"/>
  <c r="DA250" i="3" s="1"/>
  <c r="CZ250" i="3"/>
  <c r="DB250" i="3"/>
  <c r="DE250" i="3"/>
  <c r="DF250" i="3"/>
  <c r="DG250" i="3"/>
  <c r="DH250" i="3"/>
  <c r="DK250" i="3"/>
  <c r="DM250" i="3" s="1"/>
  <c r="DL250" i="3"/>
  <c r="DN250" i="3"/>
  <c r="DQ250" i="3"/>
  <c r="DT250" i="3"/>
  <c r="DW250" i="3"/>
  <c r="AH251" i="3"/>
  <c r="AI251" i="3"/>
  <c r="BN251" i="3"/>
  <c r="BO251" i="3"/>
  <c r="CT251" i="3"/>
  <c r="CU251" i="3"/>
  <c r="CV251" i="3"/>
  <c r="CY251" i="3"/>
  <c r="DA251" i="3" s="1"/>
  <c r="CZ251" i="3"/>
  <c r="DB251" i="3"/>
  <c r="DC251" i="3" s="1"/>
  <c r="DE251" i="3"/>
  <c r="DG251" i="3" s="1"/>
  <c r="DF251" i="3"/>
  <c r="DH251" i="3"/>
  <c r="DK251" i="3"/>
  <c r="DN251" i="3"/>
  <c r="DO251" i="3" s="1"/>
  <c r="DP251" i="3"/>
  <c r="DQ251" i="3"/>
  <c r="DT251" i="3"/>
  <c r="DW251" i="3"/>
  <c r="DY251" i="3" s="1"/>
  <c r="DX251" i="3"/>
  <c r="AH252" i="3"/>
  <c r="AI252" i="3"/>
  <c r="BN252" i="3"/>
  <c r="BO252" i="3"/>
  <c r="CT252" i="3"/>
  <c r="CU252" i="3"/>
  <c r="CV252" i="3"/>
  <c r="CY252" i="3"/>
  <c r="DB252" i="3"/>
  <c r="DC252" i="3" s="1"/>
  <c r="DD252" i="3"/>
  <c r="DE252" i="3"/>
  <c r="DH252" i="3"/>
  <c r="DK252" i="3"/>
  <c r="DN252" i="3"/>
  <c r="DO252" i="3" s="1"/>
  <c r="DP252" i="3"/>
  <c r="DQ252" i="3"/>
  <c r="DT252" i="3"/>
  <c r="DW252" i="3"/>
  <c r="AH253" i="3"/>
  <c r="AI253" i="3"/>
  <c r="BN253" i="3"/>
  <c r="BO253" i="3"/>
  <c r="CT253" i="3"/>
  <c r="CU253" i="3"/>
  <c r="CV253" i="3"/>
  <c r="CY253" i="3"/>
  <c r="DA253" i="3" s="1"/>
  <c r="CZ253" i="3"/>
  <c r="DB253" i="3"/>
  <c r="DE253" i="3"/>
  <c r="DF253" i="3"/>
  <c r="DG253" i="3"/>
  <c r="DH253" i="3"/>
  <c r="DK253" i="3"/>
  <c r="DM253" i="3" s="1"/>
  <c r="DL253" i="3"/>
  <c r="DN253" i="3"/>
  <c r="DQ253" i="3"/>
  <c r="DR253" i="3"/>
  <c r="DS253" i="3"/>
  <c r="DT253" i="3"/>
  <c r="DW253" i="3"/>
  <c r="DY253" i="3" s="1"/>
  <c r="DX253" i="3"/>
  <c r="AH254" i="3"/>
  <c r="AI254" i="3"/>
  <c r="BN254" i="3"/>
  <c r="BO254" i="3"/>
  <c r="CT254" i="3"/>
  <c r="CU254" i="3"/>
  <c r="CV254" i="3"/>
  <c r="CY254" i="3"/>
  <c r="DA254" i="3" s="1"/>
  <c r="DB254" i="3"/>
  <c r="DE254" i="3"/>
  <c r="DF254" i="3"/>
  <c r="DG254" i="3"/>
  <c r="DH254" i="3"/>
  <c r="DK254" i="3"/>
  <c r="DM254" i="3" s="1"/>
  <c r="DL254" i="3"/>
  <c r="DN254" i="3"/>
  <c r="DQ254" i="3"/>
  <c r="DR254" i="3"/>
  <c r="DS254" i="3"/>
  <c r="DT254" i="3"/>
  <c r="DW254" i="3"/>
  <c r="DY254" i="3" s="1"/>
  <c r="DX254" i="3"/>
  <c r="AH255" i="3"/>
  <c r="AI255" i="3"/>
  <c r="BN255" i="3"/>
  <c r="BO255" i="3"/>
  <c r="CT255" i="3"/>
  <c r="CU255" i="3"/>
  <c r="CV255" i="3"/>
  <c r="CY255" i="3"/>
  <c r="DA255" i="3" s="1"/>
  <c r="CZ255" i="3"/>
  <c r="DB255" i="3"/>
  <c r="DE255" i="3"/>
  <c r="DG255" i="3" s="1"/>
  <c r="DF255" i="3"/>
  <c r="DH255" i="3"/>
  <c r="DK255" i="3"/>
  <c r="DM255" i="3" s="1"/>
  <c r="DL255" i="3"/>
  <c r="DN255" i="3"/>
  <c r="DO255" i="3" s="1"/>
  <c r="DQ255" i="3"/>
  <c r="DS255" i="3" s="1"/>
  <c r="DR255" i="3"/>
  <c r="DT255" i="3"/>
  <c r="DW255" i="3"/>
  <c r="AH256" i="3"/>
  <c r="AI256" i="3"/>
  <c r="BN256" i="3"/>
  <c r="BO256" i="3"/>
  <c r="CT256" i="3"/>
  <c r="CU256" i="3"/>
  <c r="CV256" i="3"/>
  <c r="CY256" i="3"/>
  <c r="DB256" i="3"/>
  <c r="DC256" i="3" s="1"/>
  <c r="DD256" i="3"/>
  <c r="DE256" i="3"/>
  <c r="DH256" i="3"/>
  <c r="DK256" i="3"/>
  <c r="DN256" i="3"/>
  <c r="DO256" i="3" s="1"/>
  <c r="DP256" i="3"/>
  <c r="DQ256" i="3"/>
  <c r="DT256" i="3"/>
  <c r="DW256" i="3"/>
  <c r="AH257" i="3"/>
  <c r="AI257" i="3"/>
  <c r="BN257" i="3"/>
  <c r="BO257" i="3"/>
  <c r="CT257" i="3"/>
  <c r="CU257" i="3"/>
  <c r="CV257" i="3"/>
  <c r="CY257" i="3"/>
  <c r="DA257" i="3" s="1"/>
  <c r="CZ257" i="3"/>
  <c r="DB257" i="3"/>
  <c r="DC257" i="3" s="1"/>
  <c r="DD257" i="3"/>
  <c r="DE257" i="3"/>
  <c r="DG257" i="3" s="1"/>
  <c r="DF257" i="3"/>
  <c r="DH257" i="3"/>
  <c r="DK257" i="3"/>
  <c r="DM257" i="3" s="1"/>
  <c r="DL257" i="3"/>
  <c r="DN257" i="3"/>
  <c r="DO257" i="3" s="1"/>
  <c r="DP257" i="3"/>
  <c r="DQ257" i="3"/>
  <c r="DS257" i="3" s="1"/>
  <c r="DR257" i="3"/>
  <c r="DT257" i="3"/>
  <c r="DW257" i="3"/>
  <c r="DY257" i="3" s="1"/>
  <c r="AH258" i="3"/>
  <c r="AI258" i="3"/>
  <c r="BN258" i="3"/>
  <c r="BO258" i="3"/>
  <c r="CT258" i="3"/>
  <c r="CU258" i="3"/>
  <c r="CV258" i="3"/>
  <c r="CY258" i="3"/>
  <c r="DB258" i="3"/>
  <c r="DE258" i="3"/>
  <c r="DG258" i="3" s="1"/>
  <c r="DH258" i="3"/>
  <c r="DK258" i="3"/>
  <c r="DM258" i="3" s="1"/>
  <c r="DL258" i="3"/>
  <c r="DN258" i="3"/>
  <c r="DQ258" i="3"/>
  <c r="DR258" i="3"/>
  <c r="DS258" i="3"/>
  <c r="DT258" i="3"/>
  <c r="DW258" i="3"/>
  <c r="DY258" i="3" s="1"/>
  <c r="DX258" i="3"/>
  <c r="AH259" i="3"/>
  <c r="AI259" i="3"/>
  <c r="BN259" i="3"/>
  <c r="BO259" i="3"/>
  <c r="CT259" i="3"/>
  <c r="CU259" i="3"/>
  <c r="CV259" i="3"/>
  <c r="CY259" i="3"/>
  <c r="DA259" i="3" s="1"/>
  <c r="CZ259" i="3"/>
  <c r="DB259" i="3"/>
  <c r="DC259" i="3" s="1"/>
  <c r="DD259" i="3"/>
  <c r="DE259" i="3"/>
  <c r="DG259" i="3" s="1"/>
  <c r="DF259" i="3"/>
  <c r="DH259" i="3"/>
  <c r="DK259" i="3"/>
  <c r="DM259" i="3" s="1"/>
  <c r="DL259" i="3"/>
  <c r="DN259" i="3"/>
  <c r="DQ259" i="3"/>
  <c r="DS259" i="3" s="1"/>
  <c r="DR259" i="3"/>
  <c r="DT259" i="3"/>
  <c r="DW259" i="3"/>
  <c r="DY259" i="3" s="1"/>
  <c r="DX259" i="3"/>
  <c r="AH260" i="3"/>
  <c r="AI260" i="3"/>
  <c r="BN260" i="3"/>
  <c r="BO260" i="3"/>
  <c r="CT260" i="3"/>
  <c r="CU260" i="3"/>
  <c r="CV260" i="3"/>
  <c r="CY260" i="3"/>
  <c r="DB260" i="3"/>
  <c r="DC260" i="3" s="1"/>
  <c r="DD260" i="3"/>
  <c r="DE260" i="3"/>
  <c r="DH260" i="3"/>
  <c r="DK260" i="3"/>
  <c r="DN260" i="3"/>
  <c r="DQ260" i="3"/>
  <c r="DT260" i="3"/>
  <c r="DW260" i="3"/>
  <c r="AH261" i="3"/>
  <c r="AI261" i="3"/>
  <c r="BN261" i="3"/>
  <c r="BO261" i="3"/>
  <c r="CT261" i="3"/>
  <c r="CU261" i="3"/>
  <c r="CV261" i="3"/>
  <c r="CY261" i="3"/>
  <c r="DB261" i="3"/>
  <c r="DC261" i="3" s="1"/>
  <c r="DD261" i="3"/>
  <c r="DE261" i="3"/>
  <c r="DH261" i="3"/>
  <c r="DK261" i="3"/>
  <c r="DN261" i="3"/>
  <c r="DO261" i="3" s="1"/>
  <c r="DP261" i="3"/>
  <c r="DQ261" i="3"/>
  <c r="DT261" i="3"/>
  <c r="DW261" i="3"/>
  <c r="AH262" i="3"/>
  <c r="AI262" i="3"/>
  <c r="BN262" i="3"/>
  <c r="BO262" i="3"/>
  <c r="CT262" i="3"/>
  <c r="CU262" i="3"/>
  <c r="CV262" i="3"/>
  <c r="CY262" i="3"/>
  <c r="DA262" i="3" s="1"/>
  <c r="CZ262" i="3"/>
  <c r="DB262" i="3"/>
  <c r="DE262" i="3"/>
  <c r="DH262" i="3"/>
  <c r="DK262" i="3"/>
  <c r="DN262" i="3"/>
  <c r="DQ262" i="3"/>
  <c r="DS262" i="3" s="1"/>
  <c r="DR262" i="3"/>
  <c r="DT262" i="3"/>
  <c r="DW262" i="3"/>
  <c r="DY262" i="3" s="1"/>
  <c r="DX262" i="3"/>
  <c r="AH263" i="3"/>
  <c r="AI263" i="3"/>
  <c r="BN263" i="3"/>
  <c r="BO263" i="3"/>
  <c r="CT263" i="3"/>
  <c r="CU263" i="3"/>
  <c r="CV263" i="3"/>
  <c r="CY263" i="3"/>
  <c r="DB263" i="3"/>
  <c r="DC263" i="3" s="1"/>
  <c r="DD263" i="3"/>
  <c r="DE263" i="3"/>
  <c r="DH263" i="3"/>
  <c r="DK263" i="3"/>
  <c r="DM263" i="3" s="1"/>
  <c r="DN263" i="3"/>
  <c r="DO263" i="3" s="1"/>
  <c r="DP263" i="3"/>
  <c r="DQ263" i="3"/>
  <c r="DS263" i="3" s="1"/>
  <c r="DT263" i="3"/>
  <c r="DW263" i="3"/>
  <c r="DY263" i="3" s="1"/>
  <c r="DX263" i="3"/>
  <c r="AH264" i="3"/>
  <c r="AI264" i="3"/>
  <c r="BN264" i="3"/>
  <c r="BO264" i="3"/>
  <c r="CT264" i="3"/>
  <c r="CU264" i="3"/>
  <c r="CV264" i="3"/>
  <c r="CY264" i="3"/>
  <c r="DB264" i="3"/>
  <c r="DE264" i="3"/>
  <c r="DH264" i="3"/>
  <c r="DK264" i="3"/>
  <c r="DN264" i="3"/>
  <c r="DO264" i="3" s="1"/>
  <c r="DP264" i="3"/>
  <c r="DQ264" i="3"/>
  <c r="DT264" i="3"/>
  <c r="DW264" i="3"/>
  <c r="AH265" i="3"/>
  <c r="AI265" i="3"/>
  <c r="BN265" i="3"/>
  <c r="BO265" i="3"/>
  <c r="CT265" i="3"/>
  <c r="CU265" i="3"/>
  <c r="CV265" i="3"/>
  <c r="CY265" i="3"/>
  <c r="DA265" i="3" s="1"/>
  <c r="CZ265" i="3"/>
  <c r="DB265" i="3"/>
  <c r="DC265" i="3" s="1"/>
  <c r="DE265" i="3"/>
  <c r="DH265" i="3"/>
  <c r="DK265" i="3"/>
  <c r="DN265" i="3"/>
  <c r="DO265" i="3" s="1"/>
  <c r="DQ265" i="3"/>
  <c r="DS265" i="3" s="1"/>
  <c r="DT265" i="3"/>
  <c r="DW265" i="3"/>
  <c r="DY265" i="3" s="1"/>
  <c r="DX265" i="3"/>
  <c r="AH266" i="3"/>
  <c r="AI266" i="3"/>
  <c r="BN266" i="3"/>
  <c r="BO266" i="3"/>
  <c r="CT266" i="3"/>
  <c r="CU266" i="3"/>
  <c r="CV266" i="3"/>
  <c r="CY266" i="3"/>
  <c r="DB266" i="3"/>
  <c r="DE266" i="3"/>
  <c r="DG266" i="3" s="1"/>
  <c r="DF266" i="3"/>
  <c r="DH266" i="3"/>
  <c r="DK266" i="3"/>
  <c r="DM266" i="3" s="1"/>
  <c r="DN266" i="3"/>
  <c r="DQ266" i="3"/>
  <c r="DR266" i="3" s="1"/>
  <c r="DT266" i="3"/>
  <c r="DW266" i="3"/>
  <c r="DY266" i="3" s="1"/>
  <c r="AH267" i="3"/>
  <c r="AI267" i="3"/>
  <c r="BN267" i="3"/>
  <c r="BO267" i="3"/>
  <c r="CT267" i="3"/>
  <c r="CU267" i="3"/>
  <c r="CV267" i="3"/>
  <c r="CY267" i="3"/>
  <c r="DA267" i="3" s="1"/>
  <c r="DB267" i="3"/>
  <c r="DC267" i="3" s="1"/>
  <c r="DD267" i="3"/>
  <c r="DE267" i="3"/>
  <c r="DG267" i="3" s="1"/>
  <c r="DH267" i="3"/>
  <c r="DK267" i="3"/>
  <c r="DM267" i="3" s="1"/>
  <c r="DN267" i="3"/>
  <c r="DQ267" i="3"/>
  <c r="DS267" i="3" s="1"/>
  <c r="DR267" i="3"/>
  <c r="DT267" i="3"/>
  <c r="DW267" i="3"/>
  <c r="DY267" i="3" s="1"/>
  <c r="AH268" i="3"/>
  <c r="AI268" i="3"/>
  <c r="BN268" i="3"/>
  <c r="BO268" i="3"/>
  <c r="CT268" i="3"/>
  <c r="CU268" i="3"/>
  <c r="CV268" i="3"/>
  <c r="CY268" i="3"/>
  <c r="DB268" i="3"/>
  <c r="DC268" i="3" s="1"/>
  <c r="DD268" i="3"/>
  <c r="DE268" i="3"/>
  <c r="DH268" i="3"/>
  <c r="DK268" i="3"/>
  <c r="DN268" i="3"/>
  <c r="DO268" i="3" s="1"/>
  <c r="DQ268" i="3"/>
  <c r="DT268" i="3"/>
  <c r="DW268" i="3"/>
  <c r="AH269" i="3"/>
  <c r="AI269" i="3"/>
  <c r="BN269" i="3"/>
  <c r="BO269" i="3"/>
  <c r="CT269" i="3"/>
  <c r="CU269" i="3"/>
  <c r="CV269" i="3"/>
  <c r="CY269" i="3"/>
  <c r="DA269" i="3" s="1"/>
  <c r="DB269" i="3"/>
  <c r="DC269" i="3" s="1"/>
  <c r="DD269" i="3"/>
  <c r="DE269" i="3"/>
  <c r="DG269" i="3" s="1"/>
  <c r="DH269" i="3"/>
  <c r="DK269" i="3"/>
  <c r="DM269" i="3" s="1"/>
  <c r="DL269" i="3"/>
  <c r="DN269" i="3"/>
  <c r="DO269" i="3" s="1"/>
  <c r="DP269" i="3"/>
  <c r="DQ269" i="3"/>
  <c r="DS269" i="3" s="1"/>
  <c r="DR269" i="3"/>
  <c r="DT269" i="3"/>
  <c r="DW269" i="3"/>
  <c r="DY269" i="3" s="1"/>
  <c r="DX269" i="3"/>
  <c r="AH270" i="3"/>
  <c r="AI270" i="3"/>
  <c r="BN270" i="3"/>
  <c r="BO270" i="3"/>
  <c r="CT270" i="3"/>
  <c r="CU270" i="3"/>
  <c r="CV270" i="3"/>
  <c r="CY270" i="3"/>
  <c r="DB270" i="3"/>
  <c r="DE270" i="3"/>
  <c r="DG270" i="3" s="1"/>
  <c r="DH270" i="3"/>
  <c r="DK270" i="3"/>
  <c r="DM270" i="3" s="1"/>
  <c r="DN270" i="3"/>
  <c r="DQ270" i="3"/>
  <c r="DS270" i="3" s="1"/>
  <c r="DR270" i="3"/>
  <c r="DT270" i="3"/>
  <c r="DW270" i="3"/>
  <c r="DY270" i="3" s="1"/>
  <c r="DX270" i="3"/>
  <c r="AH271" i="3"/>
  <c r="AI271" i="3"/>
  <c r="BN271" i="3"/>
  <c r="BO271" i="3"/>
  <c r="CT271" i="3"/>
  <c r="CU271" i="3"/>
  <c r="CV271" i="3"/>
  <c r="CY271" i="3"/>
  <c r="DA271" i="3" s="1"/>
  <c r="DB271" i="3"/>
  <c r="DC271" i="3" s="1"/>
  <c r="DD271" i="3"/>
  <c r="DE271" i="3"/>
  <c r="DG271" i="3" s="1"/>
  <c r="DH271" i="3"/>
  <c r="DK271" i="3"/>
  <c r="DM271" i="3" s="1"/>
  <c r="DL271" i="3"/>
  <c r="DN271" i="3"/>
  <c r="DQ271" i="3"/>
  <c r="DS271" i="3" s="1"/>
  <c r="DR271" i="3"/>
  <c r="DT271" i="3"/>
  <c r="DW271" i="3"/>
  <c r="DY271" i="3" s="1"/>
  <c r="AH272" i="3"/>
  <c r="AI272" i="3"/>
  <c r="BN272" i="3"/>
  <c r="BO272" i="3"/>
  <c r="CT272" i="3"/>
  <c r="CU272" i="3"/>
  <c r="CV272" i="3"/>
  <c r="CY272" i="3"/>
  <c r="DB272" i="3"/>
  <c r="DC272" i="3" s="1"/>
  <c r="DD272" i="3"/>
  <c r="DE272" i="3"/>
  <c r="DH272" i="3"/>
  <c r="DK272" i="3"/>
  <c r="DN272" i="3"/>
  <c r="DO272" i="3" s="1"/>
  <c r="DQ272" i="3"/>
  <c r="DT272" i="3"/>
  <c r="DW272" i="3"/>
  <c r="AH273" i="3"/>
  <c r="AI273" i="3"/>
  <c r="BN273" i="3"/>
  <c r="BO273" i="3"/>
  <c r="CT273" i="3"/>
  <c r="CU273" i="3"/>
  <c r="CV273" i="3"/>
  <c r="CY273" i="3"/>
  <c r="DA273" i="3" s="1"/>
  <c r="DB273" i="3"/>
  <c r="DC273" i="3" s="1"/>
  <c r="DD273" i="3"/>
  <c r="DE273" i="3"/>
  <c r="DF273" i="3" s="1"/>
  <c r="DH273" i="3"/>
  <c r="DK273" i="3"/>
  <c r="DM273" i="3" s="1"/>
  <c r="DN273" i="3"/>
  <c r="DO273" i="3" s="1"/>
  <c r="DP273" i="3"/>
  <c r="DQ273" i="3"/>
  <c r="DR273" i="3" s="1"/>
  <c r="DT273" i="3"/>
  <c r="DW273" i="3"/>
  <c r="DY273" i="3" s="1"/>
  <c r="AH274" i="3"/>
  <c r="AI274" i="3"/>
  <c r="BN274" i="3"/>
  <c r="BO274" i="3"/>
  <c r="CT274" i="3"/>
  <c r="CU274" i="3"/>
  <c r="CV274" i="3"/>
  <c r="CY274" i="3"/>
  <c r="DA274" i="3" s="1"/>
  <c r="DB274" i="3"/>
  <c r="DE274" i="3"/>
  <c r="DF274" i="3" s="1"/>
  <c r="DH274" i="3"/>
  <c r="DK274" i="3"/>
  <c r="DM274" i="3" s="1"/>
  <c r="DN274" i="3"/>
  <c r="DQ274" i="3"/>
  <c r="DS274" i="3" s="1"/>
  <c r="DR274" i="3"/>
  <c r="DT274" i="3"/>
  <c r="DW274" i="3"/>
  <c r="DY274" i="3" s="1"/>
  <c r="DX274" i="3"/>
  <c r="AH275" i="3"/>
  <c r="AI275" i="3"/>
  <c r="BN275" i="3"/>
  <c r="BO275" i="3"/>
  <c r="CT275" i="3"/>
  <c r="CU275" i="3"/>
  <c r="CV275" i="3"/>
  <c r="CY275" i="3"/>
  <c r="DA275" i="3" s="1"/>
  <c r="DB275" i="3"/>
  <c r="DC275" i="3" s="1"/>
  <c r="DE275" i="3"/>
  <c r="DG275" i="3" s="1"/>
  <c r="DH275" i="3"/>
  <c r="DK275" i="3"/>
  <c r="DM275" i="3" s="1"/>
  <c r="DN275" i="3"/>
  <c r="DO275" i="3" s="1"/>
  <c r="DP275" i="3"/>
  <c r="DQ275" i="3"/>
  <c r="DS275" i="3" s="1"/>
  <c r="DT275" i="3"/>
  <c r="DW275" i="3"/>
  <c r="DY275" i="3" s="1"/>
  <c r="AH276" i="3"/>
  <c r="AI276" i="3"/>
  <c r="BN276" i="3"/>
  <c r="BO276" i="3"/>
  <c r="CT276" i="3"/>
  <c r="CU276" i="3"/>
  <c r="CV276" i="3"/>
  <c r="CY276" i="3"/>
  <c r="DB276" i="3"/>
  <c r="DC276" i="3" s="1"/>
  <c r="DD276" i="3"/>
  <c r="DE276" i="3"/>
  <c r="DH276" i="3"/>
  <c r="DK276" i="3"/>
  <c r="DN276" i="3"/>
  <c r="DO276" i="3" s="1"/>
  <c r="DP276" i="3"/>
  <c r="DQ276" i="3"/>
  <c r="DT276" i="3"/>
  <c r="DW276" i="3"/>
  <c r="AH277" i="3"/>
  <c r="AI277" i="3"/>
  <c r="BN277" i="3"/>
  <c r="BO277" i="3"/>
  <c r="CT277" i="3"/>
  <c r="CU277" i="3"/>
  <c r="CV277" i="3"/>
  <c r="CY277" i="3"/>
  <c r="DA277" i="3" s="1"/>
  <c r="CZ277" i="3"/>
  <c r="DB277" i="3"/>
  <c r="DC277" i="3" s="1"/>
  <c r="DE277" i="3"/>
  <c r="DG277" i="3" s="1"/>
  <c r="DF277" i="3"/>
  <c r="DH277" i="3"/>
  <c r="DK277" i="3"/>
  <c r="DM277" i="3" s="1"/>
  <c r="DL277" i="3"/>
  <c r="DN277" i="3"/>
  <c r="DO277" i="3" s="1"/>
  <c r="DQ277" i="3"/>
  <c r="DS277" i="3" s="1"/>
  <c r="DR277" i="3"/>
  <c r="DT277" i="3"/>
  <c r="DW277" i="3"/>
  <c r="DY277" i="3" s="1"/>
  <c r="DX277" i="3"/>
  <c r="AH278" i="3"/>
  <c r="AI278" i="3"/>
  <c r="BN278" i="3"/>
  <c r="BO278" i="3"/>
  <c r="CT278" i="3"/>
  <c r="CU278" i="3"/>
  <c r="CV278" i="3"/>
  <c r="CY278" i="3"/>
  <c r="DA278" i="3" s="1"/>
  <c r="DB278" i="3"/>
  <c r="DE278" i="3"/>
  <c r="DG278" i="3" s="1"/>
  <c r="DF278" i="3"/>
  <c r="DH278" i="3"/>
  <c r="DK278" i="3"/>
  <c r="DM278" i="3" s="1"/>
  <c r="DL278" i="3"/>
  <c r="DN278" i="3"/>
  <c r="DQ278" i="3"/>
  <c r="DR278" i="3"/>
  <c r="DS278" i="3"/>
  <c r="DT278" i="3"/>
  <c r="DW278" i="3"/>
  <c r="DY278" i="3" s="1"/>
  <c r="DX278" i="3"/>
  <c r="AH279" i="3"/>
  <c r="AI279" i="3"/>
  <c r="BN279" i="3"/>
  <c r="BO279" i="3"/>
  <c r="CT279" i="3"/>
  <c r="CU279" i="3"/>
  <c r="CV279" i="3"/>
  <c r="CY279" i="3"/>
  <c r="DA279" i="3" s="1"/>
  <c r="CZ279" i="3"/>
  <c r="DB279" i="3"/>
  <c r="DC279" i="3" s="1"/>
  <c r="DE279" i="3"/>
  <c r="DG279" i="3" s="1"/>
  <c r="DF279" i="3"/>
  <c r="DH279" i="3"/>
  <c r="DK279" i="3"/>
  <c r="DM279" i="3" s="1"/>
  <c r="DN279" i="3"/>
  <c r="DO279" i="3" s="1"/>
  <c r="DP279" i="3"/>
  <c r="DQ279" i="3"/>
  <c r="DS279" i="3" s="1"/>
  <c r="DT279" i="3"/>
  <c r="DW279" i="3"/>
  <c r="DY279" i="3" s="1"/>
  <c r="DX279" i="3"/>
  <c r="AH280" i="3"/>
  <c r="AI280" i="3"/>
  <c r="BN280" i="3"/>
  <c r="BO280" i="3"/>
  <c r="CT280" i="3"/>
  <c r="CU280" i="3"/>
  <c r="CV280" i="3"/>
  <c r="CY280" i="3"/>
  <c r="DB280" i="3"/>
  <c r="DC280" i="3" s="1"/>
  <c r="DE280" i="3"/>
  <c r="DH280" i="3"/>
  <c r="DK280" i="3"/>
  <c r="DN280" i="3"/>
  <c r="DO280" i="3" s="1"/>
  <c r="DP280" i="3"/>
  <c r="DQ280" i="3"/>
  <c r="DT280" i="3"/>
  <c r="DW280" i="3"/>
  <c r="AH281" i="3"/>
  <c r="AI281" i="3"/>
  <c r="BN281" i="3"/>
  <c r="BO281" i="3"/>
  <c r="CT281" i="3"/>
  <c r="CU281" i="3"/>
  <c r="CV281" i="3"/>
  <c r="CY281" i="3"/>
  <c r="DA281" i="3" s="1"/>
  <c r="CZ281" i="3"/>
  <c r="DB281" i="3"/>
  <c r="DC281" i="3" s="1"/>
  <c r="DE281" i="3"/>
  <c r="DF281" i="3" s="1"/>
  <c r="DG281" i="3"/>
  <c r="DH281" i="3"/>
  <c r="DK281" i="3"/>
  <c r="DM281" i="3" s="1"/>
  <c r="DN281" i="3"/>
  <c r="DO281" i="3" s="1"/>
  <c r="DQ281" i="3"/>
  <c r="DR281" i="3" s="1"/>
  <c r="DT281" i="3"/>
  <c r="DW281" i="3"/>
  <c r="DY281" i="3" s="1"/>
  <c r="AH282" i="3"/>
  <c r="AI282" i="3"/>
  <c r="BN282" i="3"/>
  <c r="BO282" i="3"/>
  <c r="CT282" i="3"/>
  <c r="CU282" i="3"/>
  <c r="CV282" i="3"/>
  <c r="CY282" i="3"/>
  <c r="DA282" i="3" s="1"/>
  <c r="DB282" i="3"/>
  <c r="DE282" i="3"/>
  <c r="DF282" i="3" s="1"/>
  <c r="DH282" i="3"/>
  <c r="DK282" i="3"/>
  <c r="DM282" i="3" s="1"/>
  <c r="DN282" i="3"/>
  <c r="DQ282" i="3"/>
  <c r="DS282" i="3" s="1"/>
  <c r="DR282" i="3"/>
  <c r="DT282" i="3"/>
  <c r="DW282" i="3"/>
  <c r="DY282" i="3" s="1"/>
  <c r="DX282" i="3"/>
  <c r="AH283" i="3"/>
  <c r="AI283" i="3"/>
  <c r="BN283" i="3"/>
  <c r="BO283" i="3"/>
  <c r="CT283" i="3"/>
  <c r="CU283" i="3"/>
  <c r="CV283" i="3"/>
  <c r="CY283" i="3"/>
  <c r="DA283" i="3" s="1"/>
  <c r="DB283" i="3"/>
  <c r="DC283" i="3" s="1"/>
  <c r="DD283" i="3"/>
  <c r="DE283" i="3"/>
  <c r="DG283" i="3" s="1"/>
  <c r="DH283" i="3"/>
  <c r="DK283" i="3"/>
  <c r="DM283" i="3" s="1"/>
  <c r="DL283" i="3"/>
  <c r="DN283" i="3"/>
  <c r="DO283" i="3" s="1"/>
  <c r="DQ283" i="3"/>
  <c r="DS283" i="3" s="1"/>
  <c r="DR283" i="3"/>
  <c r="DT283" i="3"/>
  <c r="DW283" i="3"/>
  <c r="DY283" i="3" s="1"/>
  <c r="AH284" i="3"/>
  <c r="AI284" i="3"/>
  <c r="BN284" i="3"/>
  <c r="BO284" i="3"/>
  <c r="CT284" i="3"/>
  <c r="CU284" i="3"/>
  <c r="CV284" i="3"/>
  <c r="CY284" i="3"/>
  <c r="DB284" i="3"/>
  <c r="DC284" i="3" s="1"/>
  <c r="DD284" i="3"/>
  <c r="DE284" i="3"/>
  <c r="DH284" i="3"/>
  <c r="DK284" i="3"/>
  <c r="DN284" i="3"/>
  <c r="DO284" i="3" s="1"/>
  <c r="DQ284" i="3"/>
  <c r="DT284" i="3"/>
  <c r="DW284" i="3"/>
  <c r="AH285" i="3"/>
  <c r="AI285" i="3"/>
  <c r="BN285" i="3"/>
  <c r="BO285" i="3"/>
  <c r="CT285" i="3"/>
  <c r="CU285" i="3"/>
  <c r="CV285" i="3"/>
  <c r="CY285" i="3"/>
  <c r="DA285" i="3" s="1"/>
  <c r="DB285" i="3"/>
  <c r="DC285" i="3" s="1"/>
  <c r="DD285" i="3"/>
  <c r="DE285" i="3"/>
  <c r="DF285" i="3" s="1"/>
  <c r="DH285" i="3"/>
  <c r="DK285" i="3"/>
  <c r="DM285" i="3" s="1"/>
  <c r="DN285" i="3"/>
  <c r="DO285" i="3" s="1"/>
  <c r="DP285" i="3"/>
  <c r="DQ285" i="3"/>
  <c r="DR285" i="3" s="1"/>
  <c r="DT285" i="3"/>
  <c r="DW285" i="3"/>
  <c r="DY285" i="3" s="1"/>
  <c r="AH286" i="3"/>
  <c r="AI286" i="3"/>
  <c r="BN286" i="3"/>
  <c r="BO286" i="3"/>
  <c r="CT286" i="3"/>
  <c r="CU286" i="3"/>
  <c r="CV286" i="3"/>
  <c r="CY286" i="3"/>
  <c r="DA286" i="3" s="1"/>
  <c r="DB286" i="3"/>
  <c r="DE286" i="3"/>
  <c r="DF286" i="3" s="1"/>
  <c r="DH286" i="3"/>
  <c r="DK286" i="3"/>
  <c r="DM286" i="3" s="1"/>
  <c r="DN286" i="3"/>
  <c r="DQ286" i="3"/>
  <c r="DS286" i="3" s="1"/>
  <c r="DR286" i="3"/>
  <c r="DT286" i="3"/>
  <c r="DW286" i="3"/>
  <c r="DY286" i="3" s="1"/>
  <c r="DX286" i="3"/>
  <c r="AH287" i="3"/>
  <c r="AI287" i="3"/>
  <c r="BN287" i="3"/>
  <c r="BO287" i="3"/>
  <c r="CT287" i="3"/>
  <c r="CU287" i="3"/>
  <c r="CV287" i="3"/>
  <c r="CY287" i="3"/>
  <c r="DA287" i="3" s="1"/>
  <c r="DB287" i="3"/>
  <c r="DC287" i="3" s="1"/>
  <c r="DD287" i="3"/>
  <c r="DE287" i="3"/>
  <c r="DG287" i="3" s="1"/>
  <c r="DH287" i="3"/>
  <c r="DK287" i="3"/>
  <c r="DM287" i="3" s="1"/>
  <c r="DL287" i="3"/>
  <c r="DN287" i="3"/>
  <c r="DO287" i="3" s="1"/>
  <c r="DQ287" i="3"/>
  <c r="DS287" i="3" s="1"/>
  <c r="DR287" i="3"/>
  <c r="DT287" i="3"/>
  <c r="DW287" i="3"/>
  <c r="DY287" i="3" s="1"/>
  <c r="DX287" i="3"/>
  <c r="AH288" i="3"/>
  <c r="AI288" i="3"/>
  <c r="BN288" i="3"/>
  <c r="BO288" i="3"/>
  <c r="CT288" i="3"/>
  <c r="CU288" i="3"/>
  <c r="CV288" i="3"/>
  <c r="CY288" i="3"/>
  <c r="DB288" i="3"/>
  <c r="DC288" i="3" s="1"/>
  <c r="DE288" i="3"/>
  <c r="DH288" i="3"/>
  <c r="DK288" i="3"/>
  <c r="DN288" i="3"/>
  <c r="DO288" i="3" s="1"/>
  <c r="DQ288" i="3"/>
  <c r="DT288" i="3"/>
  <c r="DW288" i="3"/>
  <c r="AH289" i="3"/>
  <c r="AI289" i="3"/>
  <c r="BN289" i="3"/>
  <c r="BO289" i="3"/>
  <c r="CT289" i="3"/>
  <c r="CU289" i="3"/>
  <c r="CV289" i="3"/>
  <c r="CY289" i="3"/>
  <c r="DA289" i="3" s="1"/>
  <c r="DB289" i="3"/>
  <c r="DC289" i="3" s="1"/>
  <c r="DD289" i="3"/>
  <c r="DE289" i="3"/>
  <c r="DF289" i="3" s="1"/>
  <c r="DG289" i="3"/>
  <c r="DH289" i="3"/>
  <c r="DK289" i="3"/>
  <c r="DM289" i="3" s="1"/>
  <c r="DN289" i="3"/>
  <c r="DO289" i="3" s="1"/>
  <c r="DP289" i="3"/>
  <c r="DQ289" i="3"/>
  <c r="DR289" i="3" s="1"/>
  <c r="DS289" i="3"/>
  <c r="DT289" i="3"/>
  <c r="DW289" i="3"/>
  <c r="DY289" i="3" s="1"/>
  <c r="AH290" i="3"/>
  <c r="AI290" i="3"/>
  <c r="BN290" i="3"/>
  <c r="BO290" i="3"/>
  <c r="CT290" i="3"/>
  <c r="CU290" i="3"/>
  <c r="CV290" i="3"/>
  <c r="CY290" i="3"/>
  <c r="DA290" i="3" s="1"/>
  <c r="CZ290" i="3"/>
  <c r="DB290" i="3"/>
  <c r="DE290" i="3"/>
  <c r="DF290" i="3" s="1"/>
  <c r="DG290" i="3"/>
  <c r="DH290" i="3"/>
  <c r="DK290" i="3"/>
  <c r="DM290" i="3" s="1"/>
  <c r="DN290" i="3"/>
  <c r="DQ290" i="3"/>
  <c r="DR290" i="3" s="1"/>
  <c r="DT290" i="3"/>
  <c r="DW290" i="3"/>
  <c r="DY290" i="3" s="1"/>
  <c r="AH291" i="3"/>
  <c r="AI291" i="3"/>
  <c r="BN291" i="3"/>
  <c r="BO291" i="3"/>
  <c r="CT291" i="3"/>
  <c r="CU291" i="3"/>
  <c r="CV291" i="3"/>
  <c r="CY291" i="3"/>
  <c r="DA291" i="3" s="1"/>
  <c r="DB291" i="3"/>
  <c r="DC291" i="3" s="1"/>
  <c r="DD291" i="3"/>
  <c r="DE291" i="3"/>
  <c r="DG291" i="3" s="1"/>
  <c r="DH291" i="3"/>
  <c r="DK291" i="3"/>
  <c r="DM291" i="3" s="1"/>
  <c r="DL291" i="3"/>
  <c r="DN291" i="3"/>
  <c r="DO291" i="3" s="1"/>
  <c r="DQ291" i="3"/>
  <c r="DS291" i="3" s="1"/>
  <c r="DR291" i="3"/>
  <c r="DT291" i="3"/>
  <c r="DW291" i="3"/>
  <c r="DY291" i="3" s="1"/>
  <c r="AH292" i="3"/>
  <c r="AI292" i="3"/>
  <c r="BN292" i="3"/>
  <c r="BO292" i="3"/>
  <c r="CT292" i="3"/>
  <c r="CU292" i="3"/>
  <c r="CV292" i="3"/>
  <c r="CY292" i="3"/>
  <c r="DB292" i="3"/>
  <c r="DC292" i="3" s="1"/>
  <c r="DD292" i="3"/>
  <c r="DE292" i="3"/>
  <c r="DH292" i="3"/>
  <c r="DK292" i="3"/>
  <c r="DN292" i="3"/>
  <c r="DO292" i="3" s="1"/>
  <c r="DQ292" i="3"/>
  <c r="DT292" i="3"/>
  <c r="DW292" i="3"/>
  <c r="AH293" i="3"/>
  <c r="AI293" i="3"/>
  <c r="BN293" i="3"/>
  <c r="BO293" i="3"/>
  <c r="CT293" i="3"/>
  <c r="CU293" i="3"/>
  <c r="CV293" i="3"/>
  <c r="CY293" i="3"/>
  <c r="DA293" i="3" s="1"/>
  <c r="DB293" i="3"/>
  <c r="DC293" i="3" s="1"/>
  <c r="DD293" i="3"/>
  <c r="DE293" i="3"/>
  <c r="DF293" i="3" s="1"/>
  <c r="DH293" i="3"/>
  <c r="DK293" i="3"/>
  <c r="DM293" i="3" s="1"/>
  <c r="DN293" i="3"/>
  <c r="DO293" i="3" s="1"/>
  <c r="DP293" i="3"/>
  <c r="DQ293" i="3"/>
  <c r="DR293" i="3" s="1"/>
  <c r="DT293" i="3"/>
  <c r="DW293" i="3"/>
  <c r="DY293" i="3" s="1"/>
  <c r="AH294" i="3"/>
  <c r="AI294" i="3"/>
  <c r="BN294" i="3"/>
  <c r="BO294" i="3"/>
  <c r="CT294" i="3"/>
  <c r="CU294" i="3"/>
  <c r="CV294" i="3"/>
  <c r="CY294" i="3"/>
  <c r="DA294" i="3" s="1"/>
  <c r="DB294" i="3"/>
  <c r="DE294" i="3"/>
  <c r="DF294" i="3" s="1"/>
  <c r="DH294" i="3"/>
  <c r="DK294" i="3"/>
  <c r="DM294" i="3" s="1"/>
  <c r="DN294" i="3"/>
  <c r="DQ294" i="3"/>
  <c r="DS294" i="3" s="1"/>
  <c r="DR294" i="3"/>
  <c r="DT294" i="3"/>
  <c r="DW294" i="3"/>
  <c r="DY294" i="3" s="1"/>
  <c r="DX294" i="3"/>
  <c r="AH295" i="3"/>
  <c r="AI295" i="3"/>
  <c r="BN295" i="3"/>
  <c r="BO295" i="3"/>
  <c r="CT295" i="3"/>
  <c r="CU295" i="3"/>
  <c r="CV295" i="3"/>
  <c r="CY295" i="3"/>
  <c r="DA295" i="3" s="1"/>
  <c r="DB295" i="3"/>
  <c r="DC295" i="3" s="1"/>
  <c r="DD295" i="3"/>
  <c r="DE295" i="3"/>
  <c r="DG295" i="3" s="1"/>
  <c r="DH295" i="3"/>
  <c r="DK295" i="3"/>
  <c r="DM295" i="3" s="1"/>
  <c r="DN295" i="3"/>
  <c r="DO295" i="3" s="1"/>
  <c r="DQ295" i="3"/>
  <c r="DS295" i="3" s="1"/>
  <c r="DT295" i="3"/>
  <c r="DW295" i="3"/>
  <c r="DY295" i="3" s="1"/>
  <c r="AH296" i="3"/>
  <c r="AI296" i="3"/>
  <c r="BN296" i="3"/>
  <c r="BO296" i="3"/>
  <c r="CT296" i="3"/>
  <c r="CU296" i="3"/>
  <c r="CV296" i="3"/>
  <c r="CY296" i="3"/>
  <c r="DB296" i="3"/>
  <c r="DC296" i="3" s="1"/>
  <c r="DD296" i="3"/>
  <c r="DE296" i="3"/>
  <c r="DH296" i="3"/>
  <c r="DK296" i="3"/>
  <c r="DN296" i="3"/>
  <c r="DO296" i="3" s="1"/>
  <c r="DP296" i="3"/>
  <c r="DQ296" i="3"/>
  <c r="DT296" i="3"/>
  <c r="DW296" i="3"/>
  <c r="AH297" i="3"/>
  <c r="AI297" i="3"/>
  <c r="BN297" i="3"/>
  <c r="BO297" i="3"/>
  <c r="CT297" i="3"/>
  <c r="CU297" i="3"/>
  <c r="CV297" i="3"/>
  <c r="CY297" i="3"/>
  <c r="DA297" i="3" s="1"/>
  <c r="CZ297" i="3"/>
  <c r="DB297" i="3"/>
  <c r="DC297" i="3" s="1"/>
  <c r="DE297" i="3"/>
  <c r="DF297" i="3"/>
  <c r="DG297" i="3"/>
  <c r="DH297" i="3"/>
  <c r="DK297" i="3"/>
  <c r="DM297" i="3" s="1"/>
  <c r="DL297" i="3"/>
  <c r="DN297" i="3"/>
  <c r="DO297" i="3" s="1"/>
  <c r="DQ297" i="3"/>
  <c r="DR297" i="3" s="1"/>
  <c r="DS297" i="3"/>
  <c r="DT297" i="3"/>
  <c r="DW297" i="3"/>
  <c r="DY297" i="3" s="1"/>
  <c r="AH298" i="3"/>
  <c r="AI298" i="3"/>
  <c r="BN298" i="3"/>
  <c r="BO298" i="3"/>
  <c r="CT298" i="3"/>
  <c r="CU298" i="3"/>
  <c r="CV298" i="3"/>
  <c r="CY298" i="3"/>
  <c r="DA298" i="3" s="1"/>
  <c r="CZ298" i="3"/>
  <c r="DB298" i="3"/>
  <c r="DE298" i="3"/>
  <c r="DF298" i="3" s="1"/>
  <c r="DG298" i="3"/>
  <c r="DH298" i="3"/>
  <c r="DK298" i="3"/>
  <c r="DM298" i="3" s="1"/>
  <c r="DN298" i="3"/>
  <c r="DQ298" i="3"/>
  <c r="DR298" i="3" s="1"/>
  <c r="DT298" i="3"/>
  <c r="DW298" i="3"/>
  <c r="DY298" i="3" s="1"/>
  <c r="AH299" i="3"/>
  <c r="AI299" i="3"/>
  <c r="BN299" i="3"/>
  <c r="BO299" i="3"/>
  <c r="CT299" i="3"/>
  <c r="CU299" i="3"/>
  <c r="CV299" i="3"/>
  <c r="CY299" i="3"/>
  <c r="DA299" i="3" s="1"/>
  <c r="DB299" i="3"/>
  <c r="DC299" i="3" s="1"/>
  <c r="DD299" i="3"/>
  <c r="DE299" i="3"/>
  <c r="DG299" i="3" s="1"/>
  <c r="DH299" i="3"/>
  <c r="DK299" i="3"/>
  <c r="DM299" i="3" s="1"/>
  <c r="DN299" i="3"/>
  <c r="DO299" i="3" s="1"/>
  <c r="DP299" i="3"/>
  <c r="DQ299" i="3"/>
  <c r="DS299" i="3" s="1"/>
  <c r="DT299" i="3"/>
  <c r="DW299" i="3"/>
  <c r="DY299" i="3" s="1"/>
  <c r="AH300" i="3"/>
  <c r="AI300" i="3"/>
  <c r="BN300" i="3"/>
  <c r="BO300" i="3"/>
  <c r="CT300" i="3"/>
  <c r="CU300" i="3"/>
  <c r="CV300" i="3"/>
  <c r="CY300" i="3"/>
  <c r="DB300" i="3"/>
  <c r="DC300" i="3" s="1"/>
  <c r="DE300" i="3"/>
  <c r="DF300" i="3" s="1"/>
  <c r="DH300" i="3"/>
  <c r="DK300" i="3"/>
  <c r="DN300" i="3"/>
  <c r="DO300" i="3" s="1"/>
  <c r="DQ300" i="3"/>
  <c r="DR300" i="3" s="1"/>
  <c r="DS300" i="3"/>
  <c r="DT300" i="3"/>
  <c r="DW300" i="3"/>
  <c r="AH301" i="3"/>
  <c r="AI301" i="3"/>
  <c r="BN301" i="3"/>
  <c r="BO301" i="3"/>
  <c r="CT301" i="3"/>
  <c r="CU301" i="3"/>
  <c r="CV301" i="3"/>
  <c r="CY301" i="3"/>
  <c r="DA301" i="3" s="1"/>
  <c r="DB301" i="3"/>
  <c r="DC301" i="3" s="1"/>
  <c r="DD301" i="3"/>
  <c r="DE301" i="3"/>
  <c r="DF301" i="3" s="1"/>
  <c r="DG301" i="3"/>
  <c r="DH301" i="3"/>
  <c r="DK301" i="3"/>
  <c r="DM301" i="3" s="1"/>
  <c r="DN301" i="3"/>
  <c r="DO301" i="3" s="1"/>
  <c r="DP301" i="3"/>
  <c r="DQ301" i="3"/>
  <c r="DR301" i="3" s="1"/>
  <c r="DS301" i="3"/>
  <c r="DT301" i="3"/>
  <c r="DW301" i="3"/>
  <c r="DY301" i="3" s="1"/>
  <c r="AH302" i="3"/>
  <c r="AI302" i="3"/>
  <c r="BN302" i="3"/>
  <c r="BO302" i="3"/>
  <c r="CT302" i="3"/>
  <c r="CU302" i="3"/>
  <c r="CV302" i="3"/>
  <c r="CY302" i="3"/>
  <c r="DA302" i="3" s="1"/>
  <c r="CZ302" i="3"/>
  <c r="DB302" i="3"/>
  <c r="DE302" i="3"/>
  <c r="DF302" i="3" s="1"/>
  <c r="DG302" i="3"/>
  <c r="DH302" i="3"/>
  <c r="DK302" i="3"/>
  <c r="DM302" i="3" s="1"/>
  <c r="DN302" i="3"/>
  <c r="DQ302" i="3"/>
  <c r="DR302" i="3" s="1"/>
  <c r="DT302" i="3"/>
  <c r="DW302" i="3"/>
  <c r="DY302" i="3" s="1"/>
  <c r="AH303" i="3"/>
  <c r="AI303" i="3"/>
  <c r="BN303" i="3"/>
  <c r="BO303" i="3"/>
  <c r="CT303" i="3"/>
  <c r="CU303" i="3"/>
  <c r="CV303" i="3"/>
  <c r="CY303" i="3"/>
  <c r="DA303" i="3" s="1"/>
  <c r="CZ303" i="3"/>
  <c r="DB303" i="3"/>
  <c r="DC303" i="3" s="1"/>
  <c r="DE303" i="3"/>
  <c r="DG303" i="3" s="1"/>
  <c r="DF303" i="3"/>
  <c r="DH303" i="3"/>
  <c r="DK303" i="3"/>
  <c r="DM303" i="3" s="1"/>
  <c r="DN303" i="3"/>
  <c r="DO303" i="3" s="1"/>
  <c r="DP303" i="3"/>
  <c r="DQ303" i="3"/>
  <c r="DS303" i="3" s="1"/>
  <c r="DT303" i="3"/>
  <c r="DW303" i="3"/>
  <c r="DY303" i="3" s="1"/>
  <c r="DX303" i="3"/>
  <c r="AH304" i="3"/>
  <c r="AI304" i="3"/>
  <c r="BN304" i="3"/>
  <c r="BO304" i="3"/>
  <c r="CT304" i="3"/>
  <c r="CU304" i="3"/>
  <c r="CV304" i="3"/>
  <c r="CY304" i="3"/>
  <c r="DB304" i="3"/>
  <c r="DC304" i="3" s="1"/>
  <c r="DE304" i="3"/>
  <c r="DF304" i="3" s="1"/>
  <c r="DG304" i="3"/>
  <c r="DH304" i="3"/>
  <c r="DK304" i="3"/>
  <c r="DN304" i="3"/>
  <c r="DO304" i="3" s="1"/>
  <c r="DP304" i="3"/>
  <c r="DQ304" i="3"/>
  <c r="DR304" i="3" s="1"/>
  <c r="DT304" i="3"/>
  <c r="DW304" i="3"/>
  <c r="AH305" i="3"/>
  <c r="AI305" i="3"/>
  <c r="BN305" i="3"/>
  <c r="BO305" i="3"/>
  <c r="CT305" i="3"/>
  <c r="CU305" i="3"/>
  <c r="CV305" i="3"/>
  <c r="CY305" i="3"/>
  <c r="DA305" i="3" s="1"/>
  <c r="CZ305" i="3"/>
  <c r="DB305" i="3"/>
  <c r="DC305" i="3" s="1"/>
  <c r="DD305" i="3"/>
  <c r="DE305" i="3"/>
  <c r="DG305" i="3" s="1"/>
  <c r="DF305" i="3"/>
  <c r="DH305" i="3"/>
  <c r="DK305" i="3"/>
  <c r="DM305" i="3" s="1"/>
  <c r="DL305" i="3"/>
  <c r="DN305" i="3"/>
  <c r="DO305" i="3" s="1"/>
  <c r="DQ305" i="3"/>
  <c r="DS305" i="3" s="1"/>
  <c r="DR305" i="3"/>
  <c r="DT305" i="3"/>
  <c r="DW305" i="3"/>
  <c r="DY305" i="3" s="1"/>
  <c r="DX305" i="3"/>
  <c r="AH306" i="3"/>
  <c r="AI306" i="3"/>
  <c r="BN306" i="3"/>
  <c r="BO306" i="3"/>
  <c r="CT306" i="3"/>
  <c r="CU306" i="3"/>
  <c r="CV306" i="3"/>
  <c r="CY306" i="3"/>
  <c r="DA306" i="3" s="1"/>
  <c r="DB306" i="3"/>
  <c r="DE306" i="3"/>
  <c r="DF306" i="3" s="1"/>
  <c r="DH306" i="3"/>
  <c r="DK306" i="3"/>
  <c r="DM306" i="3" s="1"/>
  <c r="DN306" i="3"/>
  <c r="DQ306" i="3"/>
  <c r="DS306" i="3" s="1"/>
  <c r="DR306" i="3"/>
  <c r="DT306" i="3"/>
  <c r="DW306" i="3"/>
  <c r="DY306" i="3" s="1"/>
  <c r="DX306" i="3"/>
  <c r="AH307" i="3"/>
  <c r="AI307" i="3"/>
  <c r="BN307" i="3"/>
  <c r="BO307" i="3"/>
  <c r="CT307" i="3"/>
  <c r="CU307" i="3"/>
  <c r="CV307" i="3"/>
  <c r="CY307" i="3"/>
  <c r="DA307" i="3" s="1"/>
  <c r="DB307" i="3"/>
  <c r="DC307" i="3" s="1"/>
  <c r="DE307" i="3"/>
  <c r="DG307" i="3" s="1"/>
  <c r="DH307" i="3"/>
  <c r="DK307" i="3"/>
  <c r="DM307" i="3" s="1"/>
  <c r="DN307" i="3"/>
  <c r="DO307" i="3" s="1"/>
  <c r="DP307" i="3"/>
  <c r="DQ307" i="3"/>
  <c r="DS307" i="3" s="1"/>
  <c r="DT307" i="3"/>
  <c r="DW307" i="3"/>
  <c r="DY307" i="3" s="1"/>
  <c r="DX307" i="3"/>
  <c r="AH308" i="3"/>
  <c r="AI308" i="3"/>
  <c r="BN308" i="3"/>
  <c r="BO308" i="3"/>
  <c r="CT308" i="3"/>
  <c r="CU308" i="3"/>
  <c r="CV308" i="3"/>
  <c r="CY308" i="3"/>
  <c r="DB308" i="3"/>
  <c r="DC308" i="3" s="1"/>
  <c r="DE308" i="3"/>
  <c r="DF308" i="3" s="1"/>
  <c r="DG308" i="3"/>
  <c r="DH308" i="3"/>
  <c r="DK308" i="3"/>
  <c r="DN308" i="3"/>
  <c r="DO308" i="3" s="1"/>
  <c r="DP308" i="3"/>
  <c r="DQ308" i="3"/>
  <c r="DR308" i="3" s="1"/>
  <c r="DT308" i="3"/>
  <c r="DW308" i="3"/>
  <c r="AH309" i="3"/>
  <c r="AI309" i="3"/>
  <c r="BN309" i="3"/>
  <c r="BO309" i="3"/>
  <c r="CT309" i="3"/>
  <c r="CU309" i="3"/>
  <c r="CV309" i="3"/>
  <c r="CY309" i="3"/>
  <c r="DA309" i="3" s="1"/>
  <c r="CZ309" i="3"/>
  <c r="DB309" i="3"/>
  <c r="DC309" i="3" s="1"/>
  <c r="DE309" i="3"/>
  <c r="DF309" i="3"/>
  <c r="DG309" i="3"/>
  <c r="DH309" i="3"/>
  <c r="DK309" i="3"/>
  <c r="DM309" i="3" s="1"/>
  <c r="DL309" i="3"/>
  <c r="DN309" i="3"/>
  <c r="DO309" i="3" s="1"/>
  <c r="DQ309" i="3"/>
  <c r="DR309" i="3"/>
  <c r="DS309" i="3"/>
  <c r="DT309" i="3"/>
  <c r="DW309" i="3"/>
  <c r="DY309" i="3" s="1"/>
  <c r="DX309" i="3"/>
  <c r="AH310" i="3"/>
  <c r="AI310" i="3"/>
  <c r="BN310" i="3"/>
  <c r="BO310" i="3"/>
  <c r="CT310" i="3"/>
  <c r="CU310" i="3"/>
  <c r="CV310" i="3"/>
  <c r="CY310" i="3"/>
  <c r="DA310" i="3" s="1"/>
  <c r="DB310" i="3"/>
  <c r="DE310" i="3"/>
  <c r="DG310" i="3" s="1"/>
  <c r="DF310" i="3"/>
  <c r="DH310" i="3"/>
  <c r="DK310" i="3"/>
  <c r="DM310" i="3" s="1"/>
  <c r="DN310" i="3"/>
  <c r="DQ310" i="3"/>
  <c r="DS310" i="3" s="1"/>
  <c r="DR310" i="3"/>
  <c r="DT310" i="3"/>
  <c r="DW310" i="3"/>
  <c r="DY310" i="3" s="1"/>
  <c r="DX310" i="3"/>
  <c r="AH311" i="3"/>
  <c r="AI311" i="3"/>
  <c r="BN311" i="3"/>
  <c r="BO311" i="3"/>
  <c r="CT311" i="3"/>
  <c r="CU311" i="3"/>
  <c r="CV311" i="3"/>
  <c r="CY311" i="3"/>
  <c r="DA311" i="3" s="1"/>
  <c r="DB311" i="3"/>
  <c r="DC311" i="3" s="1"/>
  <c r="DD311" i="3"/>
  <c r="DE311" i="3"/>
  <c r="DG311" i="3" s="1"/>
  <c r="DH311" i="3"/>
  <c r="DK311" i="3"/>
  <c r="DM311" i="3" s="1"/>
  <c r="DL311" i="3"/>
  <c r="DN311" i="3"/>
  <c r="DO311" i="3" s="1"/>
  <c r="DP311" i="3"/>
  <c r="DQ311" i="3"/>
  <c r="DS311" i="3" s="1"/>
  <c r="DR311" i="3"/>
  <c r="DT311" i="3"/>
  <c r="DW311" i="3"/>
  <c r="DY311" i="3" s="1"/>
  <c r="DX311" i="3"/>
  <c r="AH312" i="3"/>
  <c r="AI312" i="3"/>
  <c r="BN312" i="3"/>
  <c r="BO312" i="3"/>
  <c r="CT312" i="3"/>
  <c r="CU312" i="3"/>
  <c r="CV312" i="3"/>
  <c r="CY312" i="3"/>
  <c r="DB312" i="3"/>
  <c r="DC312" i="3" s="1"/>
  <c r="DE312" i="3"/>
  <c r="DF312" i="3" s="1"/>
  <c r="DG312" i="3"/>
  <c r="DH312" i="3"/>
  <c r="DK312" i="3"/>
  <c r="DN312" i="3"/>
  <c r="DO312" i="3" s="1"/>
  <c r="DP312" i="3"/>
  <c r="DQ312" i="3"/>
  <c r="DR312" i="3" s="1"/>
  <c r="DT312" i="3"/>
  <c r="DW312" i="3"/>
  <c r="AH313" i="3"/>
  <c r="AI313" i="3"/>
  <c r="BN313" i="3"/>
  <c r="BO313" i="3"/>
  <c r="CT313" i="3"/>
  <c r="CU313" i="3"/>
  <c r="CV313" i="3"/>
  <c r="CY313" i="3"/>
  <c r="DA313" i="3" s="1"/>
  <c r="CZ313" i="3"/>
  <c r="DB313" i="3"/>
  <c r="DC313" i="3" s="1"/>
  <c r="DE313" i="3"/>
  <c r="DF313" i="3"/>
  <c r="DG313" i="3"/>
  <c r="DH313" i="3"/>
  <c r="DK313" i="3"/>
  <c r="DM313" i="3" s="1"/>
  <c r="DL313" i="3"/>
  <c r="DN313" i="3"/>
  <c r="DO313" i="3" s="1"/>
  <c r="DQ313" i="3"/>
  <c r="DR313" i="3"/>
  <c r="DS313" i="3"/>
  <c r="DT313" i="3"/>
  <c r="DW313" i="3"/>
  <c r="DY313" i="3" s="1"/>
  <c r="DX313" i="3"/>
  <c r="AH314" i="3"/>
  <c r="AI314" i="3"/>
  <c r="BN314" i="3"/>
  <c r="BO314" i="3"/>
  <c r="CT314" i="3"/>
  <c r="CU314" i="3"/>
  <c r="CV314" i="3"/>
  <c r="CY314" i="3"/>
  <c r="DA314" i="3" s="1"/>
  <c r="CZ314" i="3"/>
  <c r="DB314" i="3"/>
  <c r="DE314" i="3"/>
  <c r="DF314" i="3"/>
  <c r="DG314" i="3"/>
  <c r="DH314" i="3"/>
  <c r="DK314" i="3"/>
  <c r="DM314" i="3" s="1"/>
  <c r="DL314" i="3"/>
  <c r="DN314" i="3"/>
  <c r="DQ314" i="3"/>
  <c r="DR314" i="3" s="1"/>
  <c r="DT314" i="3"/>
  <c r="DW314" i="3"/>
  <c r="DY314" i="3" s="1"/>
  <c r="AH315" i="3"/>
  <c r="AI315" i="3"/>
  <c r="BN315" i="3"/>
  <c r="BO315" i="3"/>
  <c r="CT315" i="3"/>
  <c r="CU315" i="3"/>
  <c r="CV315" i="3"/>
  <c r="CY315" i="3"/>
  <c r="DA315" i="3" s="1"/>
  <c r="CZ315" i="3"/>
  <c r="DB315" i="3"/>
  <c r="DC315" i="3" s="1"/>
  <c r="DD315" i="3"/>
  <c r="DE315" i="3"/>
  <c r="DG315" i="3" s="1"/>
  <c r="DF315" i="3"/>
  <c r="DH315" i="3"/>
  <c r="DK315" i="3"/>
  <c r="DM315" i="3" s="1"/>
  <c r="DN315" i="3"/>
  <c r="DO315" i="3" s="1"/>
  <c r="DP315" i="3"/>
  <c r="DQ315" i="3"/>
  <c r="DS315" i="3" s="1"/>
  <c r="DT315" i="3"/>
  <c r="DW315" i="3"/>
  <c r="DY315" i="3" s="1"/>
  <c r="AH316" i="3"/>
  <c r="AI316" i="3"/>
  <c r="BN316" i="3"/>
  <c r="BO316" i="3"/>
  <c r="CT316" i="3"/>
  <c r="CU316" i="3"/>
  <c r="CV316" i="3"/>
  <c r="CY316" i="3"/>
  <c r="DB316" i="3"/>
  <c r="DC316" i="3" s="1"/>
  <c r="DE316" i="3"/>
  <c r="DF316" i="3" s="1"/>
  <c r="DH316" i="3"/>
  <c r="DK316" i="3"/>
  <c r="DN316" i="3"/>
  <c r="DO316" i="3" s="1"/>
  <c r="DQ316" i="3"/>
  <c r="DR316" i="3"/>
  <c r="DS316" i="3"/>
  <c r="DT316" i="3"/>
  <c r="DW316" i="3"/>
  <c r="DY316" i="3" s="1"/>
  <c r="DX316" i="3"/>
  <c r="C23" i="4"/>
  <c r="C24" i="4"/>
  <c r="C25" i="4"/>
  <c r="C26" i="4"/>
  <c r="C27" i="4"/>
  <c r="C28" i="4"/>
  <c r="C29" i="4"/>
  <c r="C30" i="4"/>
  <c r="C31" i="4"/>
  <c r="C32" i="4"/>
  <c r="C33" i="4"/>
  <c r="C34" i="4"/>
  <c r="C22" i="4"/>
  <c r="A35" i="4"/>
  <c r="B35" i="4"/>
  <c r="AK35" i="4" s="1"/>
  <c r="Y35" i="4"/>
  <c r="AJ35" i="4"/>
  <c r="AN35" i="4"/>
  <c r="AO35" i="4" s="1"/>
  <c r="AQ35" i="4"/>
  <c r="AT35" i="4"/>
  <c r="AU35" i="4" s="1"/>
  <c r="AZ35" i="4"/>
  <c r="BA35" i="4" s="1"/>
  <c r="BB35" i="4" s="1"/>
  <c r="BF35" i="4"/>
  <c r="BG35" i="4" s="1"/>
  <c r="BH35" i="4" s="1"/>
  <c r="BI35" i="4"/>
  <c r="BJ35" i="4" s="1"/>
  <c r="BK35" i="4" s="1"/>
  <c r="BL35" i="4"/>
  <c r="BM35" i="4" s="1"/>
  <c r="BN35" i="4" s="1"/>
  <c r="A36" i="4"/>
  <c r="B36" i="4"/>
  <c r="AJ36" i="4" s="1"/>
  <c r="AZ36" i="4"/>
  <c r="BA36" i="4" s="1"/>
  <c r="BB36" i="4" s="1"/>
  <c r="A37" i="4"/>
  <c r="B37" i="4"/>
  <c r="A38" i="4"/>
  <c r="B38" i="4"/>
  <c r="BF38" i="4" s="1"/>
  <c r="BG38" i="4" s="1"/>
  <c r="BH38" i="4" s="1"/>
  <c r="A39" i="4"/>
  <c r="B39" i="4"/>
  <c r="AT39" i="4" s="1"/>
  <c r="AU39" i="4" s="1"/>
  <c r="N39" i="4"/>
  <c r="AZ39" i="4"/>
  <c r="BA39" i="4" s="1"/>
  <c r="BB39" i="4" s="1"/>
  <c r="A40" i="4"/>
  <c r="B40" i="4"/>
  <c r="A41" i="4"/>
  <c r="B41" i="4"/>
  <c r="A42" i="4"/>
  <c r="B42" i="4"/>
  <c r="N42" i="4"/>
  <c r="AT42" i="4"/>
  <c r="AU42" i="4" s="1"/>
  <c r="BL42" i="4"/>
  <c r="BM42" i="4" s="1"/>
  <c r="BN42" i="4" s="1"/>
  <c r="A43" i="4"/>
  <c r="B43" i="4"/>
  <c r="AN43" i="4" s="1"/>
  <c r="AJ43" i="4"/>
  <c r="AT43" i="4"/>
  <c r="AU43" i="4" s="1"/>
  <c r="BF43" i="4"/>
  <c r="BG43" i="4" s="1"/>
  <c r="BH43" i="4" s="1"/>
  <c r="A44" i="4"/>
  <c r="B44" i="4"/>
  <c r="A45" i="4"/>
  <c r="B45" i="4"/>
  <c r="N45" i="4"/>
  <c r="AJ45" i="4"/>
  <c r="AN45" i="4"/>
  <c r="AT45" i="4"/>
  <c r="AU45" i="4" s="1"/>
  <c r="AZ45" i="4"/>
  <c r="BA45" i="4" s="1"/>
  <c r="BB45" i="4" s="1"/>
  <c r="BF45" i="4"/>
  <c r="BG45" i="4" s="1"/>
  <c r="BH45" i="4" s="1"/>
  <c r="BL45" i="4"/>
  <c r="BM45" i="4" s="1"/>
  <c r="BN45" i="4" s="1"/>
  <c r="A46" i="4"/>
  <c r="B46" i="4"/>
  <c r="BC46" i="4" s="1"/>
  <c r="BD46" i="4" s="1"/>
  <c r="BE46" i="4" s="1"/>
  <c r="AQ46" i="4"/>
  <c r="A47" i="4"/>
  <c r="B47" i="4"/>
  <c r="C47" i="4" s="1"/>
  <c r="N47" i="4"/>
  <c r="AJ47" i="4"/>
  <c r="AK47" i="4"/>
  <c r="AL47" i="4" s="1"/>
  <c r="AN47" i="4"/>
  <c r="AQ47" i="4"/>
  <c r="AR47" i="4" s="1"/>
  <c r="AS47" i="4"/>
  <c r="AW47" i="4"/>
  <c r="AX47" i="4" s="1"/>
  <c r="AY47" i="4"/>
  <c r="BC47" i="4"/>
  <c r="BD47" i="4" s="1"/>
  <c r="BE47" i="4" s="1"/>
  <c r="BF47" i="4"/>
  <c r="BG47" i="4" s="1"/>
  <c r="BH47" i="4" s="1"/>
  <c r="BI47" i="4"/>
  <c r="BJ47" i="4" s="1"/>
  <c r="BK47" i="4" s="1"/>
  <c r="BL47" i="4"/>
  <c r="BM47" i="4"/>
  <c r="BN47" i="4" s="1"/>
  <c r="A48" i="4"/>
  <c r="B48" i="4"/>
  <c r="A49" i="4"/>
  <c r="B49" i="4"/>
  <c r="AQ49" i="4" s="1"/>
  <c r="BI49" i="4"/>
  <c r="BJ49" i="4" s="1"/>
  <c r="BK49" i="4" s="1"/>
  <c r="A50" i="4"/>
  <c r="B50" i="4"/>
  <c r="N50" i="4" s="1"/>
  <c r="AQ50" i="4"/>
  <c r="A51" i="4"/>
  <c r="B51" i="4"/>
  <c r="C51" i="4" s="1"/>
  <c r="Y51" i="4"/>
  <c r="AK51" i="4"/>
  <c r="AL51" i="4" s="1"/>
  <c r="AQ51" i="4"/>
  <c r="AR51" i="4" s="1"/>
  <c r="AT51" i="4"/>
  <c r="AW51" i="4"/>
  <c r="AX51" i="4" s="1"/>
  <c r="AZ51" i="4"/>
  <c r="BA51" i="4" s="1"/>
  <c r="BB51" i="4" s="1"/>
  <c r="BC51" i="4"/>
  <c r="BD51" i="4" s="1"/>
  <c r="BE51" i="4" s="1"/>
  <c r="BF51" i="4"/>
  <c r="BG51" i="4" s="1"/>
  <c r="BH51" i="4" s="1"/>
  <c r="BI51" i="4"/>
  <c r="BJ51" i="4" s="1"/>
  <c r="BK51" i="4" s="1"/>
  <c r="BL51" i="4"/>
  <c r="BM51" i="4" s="1"/>
  <c r="BN51" i="4" s="1"/>
  <c r="A52" i="4"/>
  <c r="B52" i="4"/>
  <c r="C52" i="4" s="1"/>
  <c r="N52" i="4"/>
  <c r="AK52" i="4"/>
  <c r="AN52" i="4"/>
  <c r="AP52" i="4" s="1"/>
  <c r="AO52" i="4"/>
  <c r="AT52" i="4"/>
  <c r="AV52" i="4" s="1"/>
  <c r="AZ52" i="4"/>
  <c r="BA52" i="4" s="1"/>
  <c r="BB52" i="4" s="1"/>
  <c r="BC52" i="4"/>
  <c r="BD52" i="4" s="1"/>
  <c r="BE52" i="4" s="1"/>
  <c r="BI52" i="4"/>
  <c r="BJ52" i="4" s="1"/>
  <c r="BK52" i="4"/>
  <c r="A53" i="4"/>
  <c r="B53" i="4"/>
  <c r="AK53" i="4" s="1"/>
  <c r="N53" i="4"/>
  <c r="AQ53" i="4"/>
  <c r="AZ53" i="4"/>
  <c r="BA53" i="4" s="1"/>
  <c r="BB53" i="4" s="1"/>
  <c r="BI53" i="4"/>
  <c r="BJ53" i="4" s="1"/>
  <c r="BK53" i="4" s="1"/>
  <c r="A54" i="4"/>
  <c r="B54" i="4"/>
  <c r="AK54" i="4" s="1"/>
  <c r="AJ54" i="4"/>
  <c r="AW54" i="4"/>
  <c r="AZ54" i="4"/>
  <c r="BA54" i="4" s="1"/>
  <c r="BB54" i="4" s="1"/>
  <c r="BF54" i="4"/>
  <c r="BG54" i="4" s="1"/>
  <c r="BH54" i="4" s="1"/>
  <c r="A55" i="4"/>
  <c r="B55" i="4"/>
  <c r="C55" i="4" s="1"/>
  <c r="N55" i="4"/>
  <c r="AJ55" i="4"/>
  <c r="AK55" i="4"/>
  <c r="AL55" i="4" s="1"/>
  <c r="AM55" i="4"/>
  <c r="AQ55" i="4"/>
  <c r="AT55" i="4"/>
  <c r="AV55" i="4" s="1"/>
  <c r="AZ55" i="4"/>
  <c r="BA55" i="4" s="1"/>
  <c r="BB55" i="4" s="1"/>
  <c r="BC55" i="4"/>
  <c r="BD55" i="4" s="1"/>
  <c r="BE55" i="4" s="1"/>
  <c r="BI55" i="4"/>
  <c r="BJ55" i="4" s="1"/>
  <c r="BK55" i="4" s="1"/>
  <c r="BL55" i="4"/>
  <c r="BM55" i="4" s="1"/>
  <c r="BN55" i="4" s="1"/>
  <c r="A56" i="4"/>
  <c r="B56" i="4"/>
  <c r="BC56" i="4"/>
  <c r="BD56" i="4" s="1"/>
  <c r="BE56" i="4" s="1"/>
  <c r="A57" i="4"/>
  <c r="B57" i="4"/>
  <c r="A58" i="4"/>
  <c r="B58" i="4"/>
  <c r="AT58" i="4" s="1"/>
  <c r="A59" i="4"/>
  <c r="B59" i="4"/>
  <c r="BF59" i="4"/>
  <c r="BG59" i="4" s="1"/>
  <c r="BH59" i="4" s="1"/>
  <c r="A60" i="4"/>
  <c r="B60" i="4"/>
  <c r="N60" i="4" s="1"/>
  <c r="A61" i="4"/>
  <c r="B61" i="4"/>
  <c r="BL61" i="4"/>
  <c r="BM61" i="4" s="1"/>
  <c r="BN61" i="4" s="1"/>
  <c r="A62" i="4"/>
  <c r="B62" i="4"/>
  <c r="C62" i="4" s="1"/>
  <c r="A63" i="4"/>
  <c r="B63" i="4"/>
  <c r="C63" i="4" s="1"/>
  <c r="A64" i="4"/>
  <c r="B64" i="4"/>
  <c r="C64" i="4" s="1"/>
  <c r="A65" i="4"/>
  <c r="B65" i="4"/>
  <c r="C65" i="4" s="1"/>
  <c r="A66" i="4"/>
  <c r="B66" i="4"/>
  <c r="C66" i="4" s="1"/>
  <c r="A67" i="4"/>
  <c r="B67" i="4"/>
  <c r="C67" i="4" s="1"/>
  <c r="A68" i="4"/>
  <c r="B68" i="4"/>
  <c r="C68" i="4" s="1"/>
  <c r="A69" i="4"/>
  <c r="B69" i="4"/>
  <c r="A70" i="4"/>
  <c r="B70" i="4"/>
  <c r="C70" i="4" s="1"/>
  <c r="N70" i="4"/>
  <c r="Y70" i="4"/>
  <c r="AJ70" i="4"/>
  <c r="AN70" i="4"/>
  <c r="AO70" i="4" s="1"/>
  <c r="AQ70" i="4"/>
  <c r="AT70" i="4"/>
  <c r="AU70" i="4" s="1"/>
  <c r="AV70" i="4"/>
  <c r="AZ70" i="4"/>
  <c r="BA70" i="4" s="1"/>
  <c r="BB70" i="4"/>
  <c r="BC70" i="4"/>
  <c r="BD70" i="4" s="1"/>
  <c r="BE70" i="4" s="1"/>
  <c r="BF70" i="4"/>
  <c r="BG70" i="4" s="1"/>
  <c r="BH70" i="4" s="1"/>
  <c r="BL70" i="4"/>
  <c r="BM70" i="4" s="1"/>
  <c r="BN70" i="4" s="1"/>
  <c r="A71" i="4"/>
  <c r="B71" i="4"/>
  <c r="AJ71" i="4" s="1"/>
  <c r="Y71" i="4"/>
  <c r="AT71" i="4"/>
  <c r="AU71" i="4" s="1"/>
  <c r="AZ71" i="4"/>
  <c r="BA71" i="4" s="1"/>
  <c r="BB71" i="4" s="1"/>
  <c r="BF71" i="4"/>
  <c r="BG71" i="4" s="1"/>
  <c r="BH71" i="4" s="1"/>
  <c r="A72" i="4"/>
  <c r="B72" i="4"/>
  <c r="N72" i="4" s="1"/>
  <c r="AJ72" i="4"/>
  <c r="AN72" i="4"/>
  <c r="AO72" i="4" s="1"/>
  <c r="AQ72" i="4"/>
  <c r="AZ72" i="4"/>
  <c r="BA72" i="4" s="1"/>
  <c r="BB72" i="4"/>
  <c r="BF72" i="4"/>
  <c r="BG72" i="4" s="1"/>
  <c r="BH72" i="4" s="1"/>
  <c r="BL72" i="4"/>
  <c r="BM72" i="4" s="1"/>
  <c r="BN72" i="4" s="1"/>
  <c r="A73" i="4"/>
  <c r="B73" i="4"/>
  <c r="N73" i="4" s="1"/>
  <c r="AN73" i="4"/>
  <c r="AO73" i="4" s="1"/>
  <c r="AZ73" i="4"/>
  <c r="BA73" i="4" s="1"/>
  <c r="BB73" i="4" s="1"/>
  <c r="BC73" i="4"/>
  <c r="BD73" i="4" s="1"/>
  <c r="BE73" i="4" s="1"/>
  <c r="A74" i="4"/>
  <c r="B74" i="4"/>
  <c r="C74" i="4" s="1"/>
  <c r="N74" i="4"/>
  <c r="AQ74" i="4"/>
  <c r="AZ74" i="4"/>
  <c r="BA74" i="4" s="1"/>
  <c r="BB74" i="4"/>
  <c r="BF74" i="4"/>
  <c r="BG74" i="4" s="1"/>
  <c r="BH74" i="4" s="1"/>
  <c r="BL74" i="4"/>
  <c r="BM74" i="4" s="1"/>
  <c r="BN74" i="4" s="1"/>
  <c r="A75" i="4"/>
  <c r="B75" i="4"/>
  <c r="AJ75" i="4"/>
  <c r="AT75" i="4"/>
  <c r="BF75" i="4"/>
  <c r="BG75" i="4" s="1"/>
  <c r="BH75" i="4" s="1"/>
  <c r="A76" i="4"/>
  <c r="B76" i="4"/>
  <c r="AN76" i="4" s="1"/>
  <c r="AO76" i="4" s="1"/>
  <c r="Y76" i="4"/>
  <c r="AQ76" i="4"/>
  <c r="BC76" i="4"/>
  <c r="BD76" i="4" s="1"/>
  <c r="BE76" i="4" s="1"/>
  <c r="BL76" i="4"/>
  <c r="BM76" i="4" s="1"/>
  <c r="BN76" i="4" s="1"/>
  <c r="A77" i="4"/>
  <c r="B77" i="4"/>
  <c r="AN77" i="4" s="1"/>
  <c r="AO77" i="4" s="1"/>
  <c r="AJ77" i="4"/>
  <c r="AQ77" i="4"/>
  <c r="BC77" i="4"/>
  <c r="BD77" i="4" s="1"/>
  <c r="BE77" i="4" s="1"/>
  <c r="A78" i="4"/>
  <c r="B78" i="4"/>
  <c r="AQ78" i="4" s="1"/>
  <c r="AN78" i="4"/>
  <c r="AO78" i="4" s="1"/>
  <c r="A79" i="4"/>
  <c r="B79" i="4"/>
  <c r="AQ79" i="4" s="1"/>
  <c r="Y79" i="4"/>
  <c r="BC79" i="4"/>
  <c r="BD79" i="4" s="1"/>
  <c r="BE79" i="4" s="1"/>
  <c r="BL79" i="4"/>
  <c r="BM79" i="4" s="1"/>
  <c r="BN79" i="4" s="1"/>
  <c r="A80" i="4"/>
  <c r="B80" i="4"/>
  <c r="Y80" i="4"/>
  <c r="AN80" i="4"/>
  <c r="AQ80" i="4"/>
  <c r="AS80" i="4" s="1"/>
  <c r="BC80" i="4"/>
  <c r="BD80" i="4" s="1"/>
  <c r="BE80" i="4" s="1"/>
  <c r="BL80" i="4"/>
  <c r="BM80" i="4" s="1"/>
  <c r="BN80" i="4" s="1"/>
  <c r="A81" i="4"/>
  <c r="B81" i="4"/>
  <c r="A82" i="4"/>
  <c r="B82" i="4"/>
  <c r="A83" i="4"/>
  <c r="B83" i="4"/>
  <c r="A84" i="4"/>
  <c r="B84" i="4"/>
  <c r="Y84" i="4"/>
  <c r="AN84" i="4"/>
  <c r="AQ84" i="4"/>
  <c r="AS84" i="4" s="1"/>
  <c r="BC84" i="4"/>
  <c r="BD84" i="4" s="1"/>
  <c r="BE84" i="4" s="1"/>
  <c r="BL84" i="4"/>
  <c r="BM84" i="4" s="1"/>
  <c r="BN84" i="4" s="1"/>
  <c r="A85" i="4"/>
  <c r="B85" i="4"/>
  <c r="A86" i="4"/>
  <c r="B86" i="4"/>
  <c r="BC86" i="4" s="1"/>
  <c r="BD86" i="4" s="1"/>
  <c r="BE86" i="4" s="1"/>
  <c r="A87" i="4"/>
  <c r="B87" i="4"/>
  <c r="A88" i="4"/>
  <c r="B88" i="4"/>
  <c r="Y88" i="4"/>
  <c r="AN88" i="4"/>
  <c r="AQ88" i="4"/>
  <c r="AZ88" i="4"/>
  <c r="BA88" i="4" s="1"/>
  <c r="BB88" i="4" s="1"/>
  <c r="BC88" i="4"/>
  <c r="BD88" i="4" s="1"/>
  <c r="BE88" i="4" s="1"/>
  <c r="BF88" i="4"/>
  <c r="BG88" i="4" s="1"/>
  <c r="BH88" i="4" s="1"/>
  <c r="BL88" i="4"/>
  <c r="BM88" i="4" s="1"/>
  <c r="BN88" i="4" s="1"/>
  <c r="A89" i="4"/>
  <c r="B89" i="4"/>
  <c r="A90" i="4"/>
  <c r="B90" i="4"/>
  <c r="C90" i="4" s="1"/>
  <c r="A91" i="4"/>
  <c r="B91" i="4"/>
  <c r="BL91" i="4" s="1"/>
  <c r="BM91" i="4" s="1"/>
  <c r="BN91" i="4" s="1"/>
  <c r="AN91" i="4"/>
  <c r="A92" i="4"/>
  <c r="B92" i="4"/>
  <c r="C92" i="4" s="1"/>
  <c r="AJ92" i="4"/>
  <c r="AW92" i="4"/>
  <c r="AZ92" i="4"/>
  <c r="BA92" i="4" s="1"/>
  <c r="BB92" i="4" s="1"/>
  <c r="A93" i="4"/>
  <c r="B93" i="4"/>
  <c r="AW93" i="4" s="1"/>
  <c r="BL93" i="4"/>
  <c r="BM93" i="4" s="1"/>
  <c r="BN93" i="4" s="1"/>
  <c r="A94" i="4"/>
  <c r="B94" i="4"/>
  <c r="A95" i="4"/>
  <c r="B95" i="4"/>
  <c r="A96" i="4"/>
  <c r="B96" i="4"/>
  <c r="AN96" i="4" s="1"/>
  <c r="Y96" i="4"/>
  <c r="AQ96" i="4"/>
  <c r="AW96" i="4"/>
  <c r="BL96" i="4"/>
  <c r="BM96" i="4" s="1"/>
  <c r="BN96" i="4" s="1"/>
  <c r="A97" i="4"/>
  <c r="B97" i="4"/>
  <c r="AK97" i="4" s="1"/>
  <c r="AQ97" i="4"/>
  <c r="AS97" i="4" s="1"/>
  <c r="A98" i="4"/>
  <c r="B98" i="4"/>
  <c r="C98" i="4" s="1"/>
  <c r="A99" i="4"/>
  <c r="B99" i="4"/>
  <c r="A100" i="4"/>
  <c r="B100" i="4"/>
  <c r="AN100" i="4" s="1"/>
  <c r="A101" i="4"/>
  <c r="B101" i="4"/>
  <c r="AW101" i="4"/>
  <c r="BI101" i="4"/>
  <c r="BJ101" i="4" s="1"/>
  <c r="BK101" i="4" s="1"/>
  <c r="A102" i="4"/>
  <c r="B102" i="4"/>
  <c r="C102" i="4" s="1"/>
  <c r="A103" i="4"/>
  <c r="B103" i="4"/>
  <c r="C103" i="4" s="1"/>
  <c r="BL103" i="4"/>
  <c r="BM103" i="4" s="1"/>
  <c r="BN103" i="4" s="1"/>
  <c r="A104" i="4"/>
  <c r="B104" i="4"/>
  <c r="A105" i="4"/>
  <c r="B105" i="4"/>
  <c r="AJ105" i="4" s="1"/>
  <c r="AZ105" i="4"/>
  <c r="BA105" i="4" s="1"/>
  <c r="BB105" i="4" s="1"/>
  <c r="BL105" i="4"/>
  <c r="BM105" i="4" s="1"/>
  <c r="BN105" i="4" s="1"/>
  <c r="A106" i="4"/>
  <c r="B106" i="4"/>
  <c r="C106" i="4" s="1"/>
  <c r="A107" i="4"/>
  <c r="B107" i="4"/>
  <c r="A108" i="4"/>
  <c r="B108" i="4"/>
  <c r="AJ108" i="4" s="1"/>
  <c r="A109" i="4"/>
  <c r="B109" i="4"/>
  <c r="A110" i="4"/>
  <c r="B110" i="4"/>
  <c r="C110" i="4" s="1"/>
  <c r="BC110" i="4"/>
  <c r="BD110" i="4" s="1"/>
  <c r="BE110" i="4" s="1"/>
  <c r="BL110" i="4"/>
  <c r="BM110" i="4" s="1"/>
  <c r="BN110" i="4" s="1"/>
  <c r="A111" i="4"/>
  <c r="B111" i="4"/>
  <c r="AN111" i="4"/>
  <c r="AQ111" i="4"/>
  <c r="BC111" i="4"/>
  <c r="BD111" i="4" s="1"/>
  <c r="BE111" i="4" s="1"/>
  <c r="BL111" i="4"/>
  <c r="BM111" i="4" s="1"/>
  <c r="BN111" i="4" s="1"/>
  <c r="A112" i="4"/>
  <c r="B112" i="4"/>
  <c r="AZ112" i="4" s="1"/>
  <c r="BA112" i="4" s="1"/>
  <c r="BB112" i="4" s="1"/>
  <c r="AQ112" i="4"/>
  <c r="A113" i="4"/>
  <c r="B113" i="4"/>
  <c r="A114" i="4"/>
  <c r="B114" i="4"/>
  <c r="A115" i="4"/>
  <c r="B115" i="4"/>
  <c r="BL115" i="4"/>
  <c r="BM115" i="4" s="1"/>
  <c r="BN115" i="4" s="1"/>
  <c r="A116" i="4"/>
  <c r="B116" i="4"/>
  <c r="AN116" i="4"/>
  <c r="AZ116" i="4"/>
  <c r="BA116" i="4" s="1"/>
  <c r="BB116" i="4" s="1"/>
  <c r="A117" i="4"/>
  <c r="B117" i="4"/>
  <c r="A118" i="4"/>
  <c r="B118" i="4"/>
  <c r="A119" i="4"/>
  <c r="B119" i="4"/>
  <c r="AQ119" i="4" s="1"/>
  <c r="AN119" i="4"/>
  <c r="BC119" i="4"/>
  <c r="BD119" i="4" s="1"/>
  <c r="BE119" i="4" s="1"/>
  <c r="BL119" i="4"/>
  <c r="BM119" i="4" s="1"/>
  <c r="BN119" i="4" s="1"/>
  <c r="A120" i="4"/>
  <c r="B120" i="4"/>
  <c r="AJ120" i="4"/>
  <c r="AQ120" i="4"/>
  <c r="AZ120" i="4"/>
  <c r="BA120" i="4" s="1"/>
  <c r="BB120" i="4" s="1"/>
  <c r="BC120" i="4"/>
  <c r="BD120" i="4" s="1"/>
  <c r="BE120" i="4" s="1"/>
  <c r="A121" i="4"/>
  <c r="B121" i="4"/>
  <c r="C121" i="4" s="1"/>
  <c r="A122" i="4"/>
  <c r="B122" i="4"/>
  <c r="C122" i="4" s="1"/>
  <c r="AN122" i="4"/>
  <c r="BC122" i="4"/>
  <c r="BD122" i="4" s="1"/>
  <c r="BE122" i="4" s="1"/>
  <c r="BL122" i="4"/>
  <c r="BM122" i="4" s="1"/>
  <c r="BN122" i="4" s="1"/>
  <c r="A123" i="4"/>
  <c r="B123" i="4"/>
  <c r="A124" i="4"/>
  <c r="B124" i="4"/>
  <c r="AN124" i="4" s="1"/>
  <c r="BC124" i="4"/>
  <c r="BD124" i="4" s="1"/>
  <c r="BE124" i="4" s="1"/>
  <c r="A125" i="4"/>
  <c r="B125" i="4"/>
  <c r="C125" i="4" s="1"/>
  <c r="A126" i="4"/>
  <c r="B126" i="4"/>
  <c r="C126" i="4" s="1"/>
  <c r="AN126" i="4"/>
  <c r="BC126" i="4"/>
  <c r="BD126" i="4"/>
  <c r="BE126" i="4" s="1"/>
  <c r="BL126" i="4"/>
  <c r="BM126" i="4" s="1"/>
  <c r="BN126" i="4" s="1"/>
  <c r="A127" i="4"/>
  <c r="B127" i="4"/>
  <c r="BC127" i="4" s="1"/>
  <c r="BD127" i="4" s="1"/>
  <c r="BE127" i="4" s="1"/>
  <c r="Y127" i="4"/>
  <c r="A128" i="4"/>
  <c r="B128" i="4"/>
  <c r="AN128" i="4" s="1"/>
  <c r="Y128" i="4"/>
  <c r="AQ128" i="4"/>
  <c r="BC128" i="4"/>
  <c r="BD128" i="4"/>
  <c r="BE128" i="4" s="1"/>
  <c r="A129" i="4"/>
  <c r="B129" i="4"/>
  <c r="C129" i="4" s="1"/>
  <c r="BC129" i="4"/>
  <c r="BD129" i="4" s="1"/>
  <c r="BE129" i="4" s="1"/>
  <c r="A130" i="4"/>
  <c r="B130" i="4"/>
  <c r="BC130" i="4" s="1"/>
  <c r="BD130" i="4" s="1"/>
  <c r="BE130" i="4" s="1"/>
  <c r="A131" i="4"/>
  <c r="B131" i="4"/>
  <c r="A132" i="4"/>
  <c r="B132" i="4"/>
  <c r="Y132" i="4"/>
  <c r="AN132" i="4"/>
  <c r="AQ132" i="4"/>
  <c r="BC132" i="4"/>
  <c r="BD132" i="4" s="1"/>
  <c r="BE132" i="4" s="1"/>
  <c r="BL132" i="4"/>
  <c r="BM132" i="4" s="1"/>
  <c r="BN132" i="4" s="1"/>
  <c r="A133" i="4"/>
  <c r="B133" i="4"/>
  <c r="C133" i="4" s="1"/>
  <c r="A134" i="4"/>
  <c r="B134" i="4"/>
  <c r="AT134" i="4" s="1"/>
  <c r="A135" i="4"/>
  <c r="B135" i="4"/>
  <c r="A136" i="4"/>
  <c r="B136" i="4"/>
  <c r="BF136" i="4"/>
  <c r="BG136" i="4" s="1"/>
  <c r="BH136" i="4" s="1"/>
  <c r="A137" i="4"/>
  <c r="B137" i="4"/>
  <c r="AK137" i="4"/>
  <c r="AM137" i="4" s="1"/>
  <c r="AZ137" i="4"/>
  <c r="BA137" i="4" s="1"/>
  <c r="BB137" i="4" s="1"/>
  <c r="BI137" i="4"/>
  <c r="BJ137" i="4" s="1"/>
  <c r="BK137" i="4" s="1"/>
  <c r="A138" i="4"/>
  <c r="B138" i="4"/>
  <c r="AW138" i="4"/>
  <c r="BI138" i="4"/>
  <c r="BJ138" i="4" s="1"/>
  <c r="BK138" i="4" s="1"/>
  <c r="A139" i="4"/>
  <c r="B139" i="4"/>
  <c r="N139" i="4"/>
  <c r="AJ139" i="4"/>
  <c r="AK139" i="4"/>
  <c r="AM139" i="4" s="1"/>
  <c r="AN139" i="4"/>
  <c r="AO139" i="4"/>
  <c r="AP139" i="4"/>
  <c r="AT139" i="4"/>
  <c r="AW139" i="4"/>
  <c r="AZ139" i="4"/>
  <c r="BA139" i="4" s="1"/>
  <c r="BB139" i="4" s="1"/>
  <c r="BF139" i="4"/>
  <c r="BG139" i="4" s="1"/>
  <c r="BH139" i="4" s="1"/>
  <c r="BI139" i="4"/>
  <c r="BJ139" i="4" s="1"/>
  <c r="BK139" i="4" s="1"/>
  <c r="BL139" i="4"/>
  <c r="BM139" i="4" s="1"/>
  <c r="BN139" i="4"/>
  <c r="A140" i="4"/>
  <c r="B140" i="4"/>
  <c r="BL140" i="4" s="1"/>
  <c r="BM140" i="4" s="1"/>
  <c r="BN140" i="4" s="1"/>
  <c r="A141" i="4"/>
  <c r="B141" i="4"/>
  <c r="N141" i="4" s="1"/>
  <c r="A142" i="4"/>
  <c r="B142" i="4"/>
  <c r="BL142" i="4" s="1"/>
  <c r="BM142" i="4" s="1"/>
  <c r="BN142" i="4" s="1"/>
  <c r="A143" i="4"/>
  <c r="B143" i="4"/>
  <c r="AT143" i="4" s="1"/>
  <c r="BF143" i="4"/>
  <c r="BG143" i="4" s="1"/>
  <c r="BH143" i="4" s="1"/>
  <c r="A144" i="4"/>
  <c r="B144" i="4"/>
  <c r="N144" i="4"/>
  <c r="AW144" i="4"/>
  <c r="AZ144" i="4"/>
  <c r="BA144" i="4" s="1"/>
  <c r="BB144" i="4" s="1"/>
  <c r="A145" i="4"/>
  <c r="B145" i="4"/>
  <c r="AJ145" i="4"/>
  <c r="AW145" i="4"/>
  <c r="BL145" i="4"/>
  <c r="BM145" i="4" s="1"/>
  <c r="BN145" i="4" s="1"/>
  <c r="A146" i="4"/>
  <c r="B146" i="4"/>
  <c r="BF146" i="4" s="1"/>
  <c r="BG146" i="4" s="1"/>
  <c r="BH146" i="4" s="1"/>
  <c r="A147" i="4"/>
  <c r="B147" i="4"/>
  <c r="AJ147" i="4"/>
  <c r="AN147" i="4"/>
  <c r="AW147" i="4"/>
  <c r="AY147" i="4" s="1"/>
  <c r="BF147" i="4"/>
  <c r="BG147" i="4" s="1"/>
  <c r="BH147" i="4" s="1"/>
  <c r="A148" i="4"/>
  <c r="B148" i="4"/>
  <c r="AN148" i="4" s="1"/>
  <c r="N148" i="4"/>
  <c r="AW148" i="4"/>
  <c r="AY148" i="4" s="1"/>
  <c r="AZ148" i="4"/>
  <c r="BA148" i="4" s="1"/>
  <c r="BB148" i="4" s="1"/>
  <c r="BI148" i="4"/>
  <c r="BJ148" i="4" s="1"/>
  <c r="BK148" i="4" s="1"/>
  <c r="A149" i="4"/>
  <c r="B149" i="4"/>
  <c r="AK149" i="4" s="1"/>
  <c r="A150" i="4"/>
  <c r="B150" i="4"/>
  <c r="BF150" i="4" s="1"/>
  <c r="BG150" i="4" s="1"/>
  <c r="BH150" i="4" s="1"/>
  <c r="AT150" i="4"/>
  <c r="A151" i="4"/>
  <c r="B151" i="4"/>
  <c r="BF151" i="4" s="1"/>
  <c r="BG151" i="4" s="1"/>
  <c r="BH151" i="4" s="1"/>
  <c r="AT151" i="4"/>
  <c r="A152" i="4"/>
  <c r="B152" i="4"/>
  <c r="BF152" i="4" s="1"/>
  <c r="BG152" i="4" s="1"/>
  <c r="BH152" i="4" s="1"/>
  <c r="AT152" i="4"/>
  <c r="A153" i="4"/>
  <c r="B153" i="4"/>
  <c r="BF153" i="4" s="1"/>
  <c r="BG153" i="4" s="1"/>
  <c r="BH153" i="4" s="1"/>
  <c r="AT153" i="4"/>
  <c r="A154" i="4"/>
  <c r="B154" i="4"/>
  <c r="BF154" i="4" s="1"/>
  <c r="BG154" i="4" s="1"/>
  <c r="BH154" i="4" s="1"/>
  <c r="AT154" i="4"/>
  <c r="A155" i="4"/>
  <c r="B155" i="4"/>
  <c r="BF155" i="4" s="1"/>
  <c r="BG155" i="4" s="1"/>
  <c r="BH155" i="4" s="1"/>
  <c r="AT155" i="4"/>
  <c r="A156" i="4"/>
  <c r="B156" i="4"/>
  <c r="BF156" i="4" s="1"/>
  <c r="BG156" i="4" s="1"/>
  <c r="BH156" i="4" s="1"/>
  <c r="AT156" i="4"/>
  <c r="A157" i="4"/>
  <c r="B157" i="4"/>
  <c r="AJ157" i="4"/>
  <c r="AK157" i="4"/>
  <c r="AM157" i="4" s="1"/>
  <c r="AT157" i="4"/>
  <c r="AZ157" i="4"/>
  <c r="BA157" i="4" s="1"/>
  <c r="BB157" i="4" s="1"/>
  <c r="BF157" i="4"/>
  <c r="BG157" i="4" s="1"/>
  <c r="BH157" i="4" s="1"/>
  <c r="BL157" i="4"/>
  <c r="BM157" i="4" s="1"/>
  <c r="BN157" i="4" s="1"/>
  <c r="A158" i="4"/>
  <c r="B158" i="4"/>
  <c r="AW158" i="4" s="1"/>
  <c r="AJ158" i="4"/>
  <c r="AK158" i="4"/>
  <c r="AM158" i="4" s="1"/>
  <c r="AT158" i="4"/>
  <c r="AZ158" i="4"/>
  <c r="BA158" i="4" s="1"/>
  <c r="BB158" i="4" s="1"/>
  <c r="BF158" i="4"/>
  <c r="BG158" i="4" s="1"/>
  <c r="BH158" i="4" s="1"/>
  <c r="BL158" i="4"/>
  <c r="BM158" i="4" s="1"/>
  <c r="BN158" i="4" s="1"/>
  <c r="A159" i="4"/>
  <c r="B159" i="4"/>
  <c r="AJ159" i="4"/>
  <c r="AK159" i="4"/>
  <c r="AM159" i="4" s="1"/>
  <c r="AT159" i="4"/>
  <c r="AZ159" i="4"/>
  <c r="BA159" i="4" s="1"/>
  <c r="BB159" i="4" s="1"/>
  <c r="BF159" i="4"/>
  <c r="BG159" i="4" s="1"/>
  <c r="BH159" i="4" s="1"/>
  <c r="BL159" i="4"/>
  <c r="BM159" i="4" s="1"/>
  <c r="BN159" i="4" s="1"/>
  <c r="A160" i="4"/>
  <c r="B160" i="4"/>
  <c r="AJ160" i="4"/>
  <c r="AK160" i="4"/>
  <c r="AM160" i="4" s="1"/>
  <c r="AT160" i="4"/>
  <c r="AZ160" i="4"/>
  <c r="BA160" i="4" s="1"/>
  <c r="BB160" i="4" s="1"/>
  <c r="BF160" i="4"/>
  <c r="BG160" i="4" s="1"/>
  <c r="BH160" i="4" s="1"/>
  <c r="BL160" i="4"/>
  <c r="BM160" i="4" s="1"/>
  <c r="BN160" i="4" s="1"/>
  <c r="A161" i="4"/>
  <c r="B161" i="4"/>
  <c r="AJ161" i="4"/>
  <c r="AK161" i="4"/>
  <c r="AM161" i="4" s="1"/>
  <c r="AT161" i="4"/>
  <c r="AZ161" i="4"/>
  <c r="BA161" i="4" s="1"/>
  <c r="BB161" i="4" s="1"/>
  <c r="BF161" i="4"/>
  <c r="BG161" i="4" s="1"/>
  <c r="BH161" i="4" s="1"/>
  <c r="BL161" i="4"/>
  <c r="BM161" i="4" s="1"/>
  <c r="BN161" i="4" s="1"/>
  <c r="A162" i="4"/>
  <c r="B162" i="4"/>
  <c r="Y162" i="4" s="1"/>
  <c r="AJ162" i="4"/>
  <c r="AK162" i="4"/>
  <c r="AL162" i="4" s="1"/>
  <c r="AN162" i="4"/>
  <c r="AW162" i="4"/>
  <c r="AX162" i="4" s="1"/>
  <c r="AZ162" i="4"/>
  <c r="BA162" i="4" s="1"/>
  <c r="BB162" i="4" s="1"/>
  <c r="BI162" i="4"/>
  <c r="BJ162" i="4" s="1"/>
  <c r="BK162" i="4" s="1"/>
  <c r="BL162" i="4"/>
  <c r="BM162" i="4" s="1"/>
  <c r="BN162" i="4" s="1"/>
  <c r="A163" i="4"/>
  <c r="B163" i="4"/>
  <c r="A164" i="4"/>
  <c r="B164" i="4"/>
  <c r="A165" i="4"/>
  <c r="B165" i="4"/>
  <c r="A166" i="4"/>
  <c r="B166" i="4"/>
  <c r="AJ166" i="4"/>
  <c r="AN166" i="4"/>
  <c r="AZ166" i="4"/>
  <c r="BA166" i="4" s="1"/>
  <c r="BB166" i="4" s="1"/>
  <c r="A167" i="4"/>
  <c r="B167" i="4"/>
  <c r="A168" i="4"/>
  <c r="B168" i="4"/>
  <c r="A169" i="4"/>
  <c r="B169" i="4"/>
  <c r="AZ169" i="4"/>
  <c r="BA169" i="4" s="1"/>
  <c r="BB169" i="4" s="1"/>
  <c r="A170" i="4"/>
  <c r="B170" i="4"/>
  <c r="A171" i="4"/>
  <c r="B171" i="4"/>
  <c r="C171" i="4" s="1"/>
  <c r="A172" i="4"/>
  <c r="B172" i="4"/>
  <c r="C172" i="4" s="1"/>
  <c r="A173" i="4"/>
  <c r="B173" i="4"/>
  <c r="A174" i="4"/>
  <c r="B174" i="4"/>
  <c r="AJ174" i="4"/>
  <c r="AN174" i="4"/>
  <c r="AZ174" i="4"/>
  <c r="BA174" i="4" s="1"/>
  <c r="BB174" i="4" s="1"/>
  <c r="A175" i="4"/>
  <c r="B175" i="4"/>
  <c r="A176" i="4"/>
  <c r="B176" i="4"/>
  <c r="C176" i="4" s="1"/>
  <c r="A177" i="4"/>
  <c r="B177" i="4"/>
  <c r="A178" i="4"/>
  <c r="B178" i="4"/>
  <c r="AJ178" i="4" s="1"/>
  <c r="AN178" i="4"/>
  <c r="AZ178" i="4"/>
  <c r="BA178" i="4" s="1"/>
  <c r="BB178" i="4" s="1"/>
  <c r="A179" i="4"/>
  <c r="B179" i="4"/>
  <c r="C179" i="4" s="1"/>
  <c r="AN179" i="4"/>
  <c r="A180" i="4"/>
  <c r="B180" i="4"/>
  <c r="A181" i="4"/>
  <c r="B181" i="4"/>
  <c r="BL181" i="4" s="1"/>
  <c r="BM181" i="4" s="1"/>
  <c r="BN181" i="4" s="1"/>
  <c r="AJ181" i="4"/>
  <c r="A182" i="4"/>
  <c r="B182" i="4"/>
  <c r="AJ182" i="4" s="1"/>
  <c r="AN182" i="4"/>
  <c r="A183" i="4"/>
  <c r="B183" i="4"/>
  <c r="C183" i="4" s="1"/>
  <c r="AN183" i="4"/>
  <c r="A184" i="4"/>
  <c r="B184" i="4"/>
  <c r="AK184" i="4" s="1"/>
  <c r="AJ184" i="4"/>
  <c r="AW184" i="4"/>
  <c r="AZ184" i="4"/>
  <c r="BA184" i="4" s="1"/>
  <c r="BB184" i="4" s="1"/>
  <c r="BI184" i="4"/>
  <c r="BJ184" i="4" s="1"/>
  <c r="BK184" i="4" s="1"/>
  <c r="A185" i="4"/>
  <c r="B185" i="4"/>
  <c r="AZ185" i="4" s="1"/>
  <c r="BA185" i="4" s="1"/>
  <c r="BB185" i="4" s="1"/>
  <c r="AN185" i="4"/>
  <c r="AP185" i="4" s="1"/>
  <c r="BL185" i="4"/>
  <c r="BM185" i="4" s="1"/>
  <c r="BN185" i="4" s="1"/>
  <c r="A186" i="4"/>
  <c r="B186" i="4"/>
  <c r="C186" i="4" s="1"/>
  <c r="A187" i="4"/>
  <c r="B187" i="4"/>
  <c r="A188" i="4"/>
  <c r="B188" i="4"/>
  <c r="AK188" i="4" s="1"/>
  <c r="AN188" i="4"/>
  <c r="BL188" i="4"/>
  <c r="BM188" i="4" s="1"/>
  <c r="BN188" i="4" s="1"/>
  <c r="A189" i="4"/>
  <c r="B189" i="4"/>
  <c r="AK189" i="4"/>
  <c r="AL189" i="4" s="1"/>
  <c r="BI189" i="4"/>
  <c r="BJ189" i="4" s="1"/>
  <c r="BK189" i="4" s="1"/>
  <c r="A190" i="4"/>
  <c r="B190" i="4"/>
  <c r="AQ190" i="4" s="1"/>
  <c r="AZ190" i="4"/>
  <c r="BA190" i="4" s="1"/>
  <c r="BB190" i="4" s="1"/>
  <c r="A191" i="4"/>
  <c r="B191" i="4"/>
  <c r="A192" i="4"/>
  <c r="B192" i="4"/>
  <c r="AK192" i="4" s="1"/>
  <c r="AL192" i="4" s="1"/>
  <c r="Y192" i="4"/>
  <c r="AN192" i="4"/>
  <c r="AQ192" i="4"/>
  <c r="BC192" i="4"/>
  <c r="BD192" i="4" s="1"/>
  <c r="BE192" i="4" s="1"/>
  <c r="BL192" i="4"/>
  <c r="BM192" i="4" s="1"/>
  <c r="BN192" i="4" s="1"/>
  <c r="A193" i="4"/>
  <c r="B193" i="4"/>
  <c r="Y193" i="4" s="1"/>
  <c r="AN193" i="4"/>
  <c r="AP193" i="4" s="1"/>
  <c r="AQ193" i="4"/>
  <c r="BI193" i="4"/>
  <c r="BJ193" i="4" s="1"/>
  <c r="BK193" i="4" s="1"/>
  <c r="A194" i="4"/>
  <c r="B194" i="4"/>
  <c r="AJ194" i="4" s="1"/>
  <c r="A195" i="4"/>
  <c r="B195" i="4"/>
  <c r="BL195" i="4" s="1"/>
  <c r="BM195" i="4" s="1"/>
  <c r="BN195" i="4" s="1"/>
  <c r="AK195" i="4"/>
  <c r="A196" i="4"/>
  <c r="B196" i="4"/>
  <c r="AJ196" i="4" s="1"/>
  <c r="AQ196" i="4"/>
  <c r="AS196" i="4" s="1"/>
  <c r="BC196" i="4"/>
  <c r="BD196" i="4" s="1"/>
  <c r="BE196" i="4" s="1"/>
  <c r="A197" i="4"/>
  <c r="B197" i="4"/>
  <c r="AK197" i="4" s="1"/>
  <c r="AL197" i="4" s="1"/>
  <c r="AJ197" i="4"/>
  <c r="AN197" i="4"/>
  <c r="AP197" i="4" s="1"/>
  <c r="AZ197" i="4"/>
  <c r="BA197" i="4" s="1"/>
  <c r="BB197" i="4" s="1"/>
  <c r="BL197" i="4"/>
  <c r="BM197" i="4" s="1"/>
  <c r="BN197" i="4" s="1"/>
  <c r="A198" i="4"/>
  <c r="B198" i="4"/>
  <c r="AK198" i="4" s="1"/>
  <c r="AQ198" i="4"/>
  <c r="A199" i="4"/>
  <c r="B199" i="4"/>
  <c r="BC199" i="4" s="1"/>
  <c r="BD199" i="4" s="1"/>
  <c r="BE199" i="4" s="1"/>
  <c r="AN199" i="4"/>
  <c r="A200" i="4"/>
  <c r="B200" i="4"/>
  <c r="BC200" i="4" s="1"/>
  <c r="BD200" i="4" s="1"/>
  <c r="BE200" i="4" s="1"/>
  <c r="BF200" i="4"/>
  <c r="BG200" i="4" s="1"/>
  <c r="BH200" i="4" s="1"/>
  <c r="A201" i="4"/>
  <c r="B201" i="4"/>
  <c r="N201" i="4" s="1"/>
  <c r="AZ201" i="4"/>
  <c r="BA201" i="4" s="1"/>
  <c r="BB201" i="4" s="1"/>
  <c r="A202" i="4"/>
  <c r="B202" i="4"/>
  <c r="N202" i="4"/>
  <c r="Y202" i="4"/>
  <c r="AN202" i="4"/>
  <c r="AQ202" i="4"/>
  <c r="AT202" i="4"/>
  <c r="AV202" i="4" s="1"/>
  <c r="BC202" i="4"/>
  <c r="BD202" i="4" s="1"/>
  <c r="BE202" i="4" s="1"/>
  <c r="BF202" i="4"/>
  <c r="BG202" i="4" s="1"/>
  <c r="BH202" i="4" s="1"/>
  <c r="BL202" i="4"/>
  <c r="BM202" i="4" s="1"/>
  <c r="BN202" i="4" s="1"/>
  <c r="A203" i="4"/>
  <c r="B203" i="4"/>
  <c r="AN203" i="4" s="1"/>
  <c r="AO203" i="4" s="1"/>
  <c r="AJ203" i="4"/>
  <c r="AZ203" i="4"/>
  <c r="BA203" i="4" s="1"/>
  <c r="BB203" i="4" s="1"/>
  <c r="BC203" i="4"/>
  <c r="BD203" i="4" s="1"/>
  <c r="BE203" i="4" s="1"/>
  <c r="A204" i="4"/>
  <c r="B204" i="4"/>
  <c r="BC204" i="4"/>
  <c r="BD204" i="4" s="1"/>
  <c r="BE204" i="4" s="1"/>
  <c r="A205" i="4"/>
  <c r="B205" i="4"/>
  <c r="AZ205" i="4" s="1"/>
  <c r="BA205" i="4" s="1"/>
  <c r="BB205" i="4" s="1"/>
  <c r="A206" i="4"/>
  <c r="B206" i="4"/>
  <c r="AN206" i="4" s="1"/>
  <c r="AO206" i="4" s="1"/>
  <c r="A207" i="4"/>
  <c r="B207" i="4"/>
  <c r="AN207" i="4" s="1"/>
  <c r="Y207" i="4"/>
  <c r="AQ207" i="4"/>
  <c r="BC207" i="4"/>
  <c r="BD207" i="4" s="1"/>
  <c r="BE207" i="4" s="1"/>
  <c r="A208" i="4"/>
  <c r="B208" i="4"/>
  <c r="N208" i="4" s="1"/>
  <c r="AJ208" i="4"/>
  <c r="AQ208" i="4"/>
  <c r="AT208" i="4"/>
  <c r="AV208" i="4" s="1"/>
  <c r="BC208" i="4"/>
  <c r="BD208" i="4" s="1"/>
  <c r="BE208" i="4" s="1"/>
  <c r="BL208" i="4"/>
  <c r="BM208" i="4" s="1"/>
  <c r="BN208" i="4" s="1"/>
  <c r="A209" i="4"/>
  <c r="B209" i="4"/>
  <c r="AT209" i="4" s="1"/>
  <c r="AV209" i="4" s="1"/>
  <c r="A210" i="4"/>
  <c r="B210" i="4"/>
  <c r="AJ210" i="4" s="1"/>
  <c r="N210" i="4"/>
  <c r="AN210" i="4"/>
  <c r="AO210" i="4" s="1"/>
  <c r="AQ210" i="4"/>
  <c r="BF210" i="4"/>
  <c r="BG210" i="4" s="1"/>
  <c r="BH210" i="4" s="1"/>
  <c r="BL210" i="4"/>
  <c r="BM210" i="4" s="1"/>
  <c r="BN210" i="4" s="1"/>
  <c r="A211" i="4"/>
  <c r="B211" i="4"/>
  <c r="N211" i="4" s="1"/>
  <c r="Y211" i="4"/>
  <c r="AN211" i="4"/>
  <c r="AO211" i="4" s="1"/>
  <c r="AQ211" i="4"/>
  <c r="AZ211" i="4"/>
  <c r="BA211" i="4" s="1"/>
  <c r="BB211" i="4"/>
  <c r="BC211" i="4"/>
  <c r="BD211" i="4" s="1"/>
  <c r="BE211" i="4" s="1"/>
  <c r="BL211" i="4"/>
  <c r="BM211" i="4" s="1"/>
  <c r="BN211" i="4" s="1"/>
  <c r="A212" i="4"/>
  <c r="B212" i="4"/>
  <c r="Y212" i="4" s="1"/>
  <c r="N212" i="4"/>
  <c r="AN212" i="4"/>
  <c r="AO212" i="4" s="1"/>
  <c r="AQ212" i="4"/>
  <c r="AT212" i="4"/>
  <c r="BC212" i="4"/>
  <c r="BD212" i="4" s="1"/>
  <c r="BE212" i="4" s="1"/>
  <c r="BL212" i="4"/>
  <c r="BM212" i="4" s="1"/>
  <c r="BN212" i="4" s="1"/>
  <c r="A213" i="4"/>
  <c r="B213" i="4"/>
  <c r="Y213" i="4" s="1"/>
  <c r="A214" i="4"/>
  <c r="B214" i="4"/>
  <c r="AJ214" i="4" s="1"/>
  <c r="N214" i="4"/>
  <c r="AN214" i="4"/>
  <c r="AO214" i="4" s="1"/>
  <c r="AQ214" i="4"/>
  <c r="AZ214" i="4"/>
  <c r="BA214" i="4" s="1"/>
  <c r="BB214" i="4" s="1"/>
  <c r="BC214" i="4"/>
  <c r="BD214" i="4" s="1"/>
  <c r="BE214" i="4" s="1"/>
  <c r="BL214" i="4"/>
  <c r="BM214" i="4" s="1"/>
  <c r="BN214" i="4" s="1"/>
  <c r="A215" i="4"/>
  <c r="B215" i="4"/>
  <c r="AJ215" i="4"/>
  <c r="AN215" i="4"/>
  <c r="AO215" i="4" s="1"/>
  <c r="AT215" i="4"/>
  <c r="AZ215" i="4"/>
  <c r="BA215" i="4" s="1"/>
  <c r="BB215" i="4" s="1"/>
  <c r="BC215" i="4"/>
  <c r="BD215" i="4" s="1"/>
  <c r="BE215" i="4" s="1"/>
  <c r="BF215" i="4"/>
  <c r="BG215" i="4" s="1"/>
  <c r="BH215" i="4" s="1"/>
  <c r="A216" i="4"/>
  <c r="B216" i="4"/>
  <c r="A217" i="4"/>
  <c r="B217" i="4"/>
  <c r="AZ217" i="4" s="1"/>
  <c r="BA217" i="4" s="1"/>
  <c r="BB217" i="4" s="1"/>
  <c r="AQ217" i="4"/>
  <c r="A218" i="4"/>
  <c r="B218" i="4"/>
  <c r="AQ218" i="4"/>
  <c r="BF218" i="4"/>
  <c r="BG218" i="4"/>
  <c r="BH218" i="4" s="1"/>
  <c r="A219" i="4"/>
  <c r="B219" i="4"/>
  <c r="C219" i="4" s="1"/>
  <c r="A220" i="4"/>
  <c r="B220" i="4"/>
  <c r="AZ220" i="4" s="1"/>
  <c r="BA220" i="4" s="1"/>
  <c r="BB220" i="4" s="1"/>
  <c r="A221" i="4"/>
  <c r="B221" i="4"/>
  <c r="Y221" i="4"/>
  <c r="BF221" i="4"/>
  <c r="BG221" i="4" s="1"/>
  <c r="BH221" i="4" s="1"/>
  <c r="A222" i="4"/>
  <c r="B222" i="4"/>
  <c r="C222" i="4" s="1"/>
  <c r="A223" i="4"/>
  <c r="B223" i="4"/>
  <c r="AN223" i="4" s="1"/>
  <c r="AO223" i="4" s="1"/>
  <c r="AJ223" i="4"/>
  <c r="AZ223" i="4"/>
  <c r="BA223" i="4" s="1"/>
  <c r="BB223" i="4" s="1"/>
  <c r="BL223" i="4"/>
  <c r="BM223" i="4" s="1"/>
  <c r="BN223" i="4" s="1"/>
  <c r="A224" i="4"/>
  <c r="B224" i="4"/>
  <c r="C224" i="4" s="1"/>
  <c r="Y224" i="4"/>
  <c r="AJ224" i="4"/>
  <c r="AN224" i="4"/>
  <c r="AO224" i="4" s="1"/>
  <c r="AQ224" i="4"/>
  <c r="AT224" i="4"/>
  <c r="AU224" i="4" s="1"/>
  <c r="AZ224" i="4"/>
  <c r="BA224" i="4" s="1"/>
  <c r="BB224" i="4" s="1"/>
  <c r="BF224" i="4"/>
  <c r="BG224" i="4"/>
  <c r="BH224" i="4" s="1"/>
  <c r="BL224" i="4"/>
  <c r="BM224" i="4" s="1"/>
  <c r="BN224" i="4" s="1"/>
  <c r="A225" i="4"/>
  <c r="B225" i="4"/>
  <c r="C225" i="4" s="1"/>
  <c r="Y225" i="4"/>
  <c r="AT225" i="4"/>
  <c r="BF225" i="4"/>
  <c r="BG225" i="4" s="1"/>
  <c r="BH225" i="4" s="1"/>
  <c r="A226" i="4"/>
  <c r="B226" i="4"/>
  <c r="A227" i="4"/>
  <c r="B227" i="4"/>
  <c r="AN227" i="4" s="1"/>
  <c r="AO227" i="4" s="1"/>
  <c r="AQ227" i="4"/>
  <c r="A228" i="4"/>
  <c r="B228" i="4"/>
  <c r="Y228" i="4"/>
  <c r="AN228" i="4"/>
  <c r="AO228" i="4" s="1"/>
  <c r="AQ228" i="4"/>
  <c r="AT228" i="4"/>
  <c r="AZ228" i="4"/>
  <c r="BA228" i="4" s="1"/>
  <c r="BB228" i="4" s="1"/>
  <c r="BF228" i="4"/>
  <c r="BG228" i="4"/>
  <c r="BH228" i="4" s="1"/>
  <c r="A229" i="4"/>
  <c r="B229" i="4"/>
  <c r="A230" i="4"/>
  <c r="B230" i="4"/>
  <c r="AQ230" i="4" s="1"/>
  <c r="A231" i="4"/>
  <c r="B231" i="4"/>
  <c r="AJ231" i="4"/>
  <c r="AQ231" i="4"/>
  <c r="AZ231" i="4"/>
  <c r="BA231" i="4" s="1"/>
  <c r="BB231" i="4" s="1"/>
  <c r="BL231" i="4"/>
  <c r="BM231" i="4" s="1"/>
  <c r="BN231" i="4" s="1"/>
  <c r="A232" i="4"/>
  <c r="B232" i="4"/>
  <c r="AJ232" i="4" s="1"/>
  <c r="Y232" i="4"/>
  <c r="AQ232" i="4"/>
  <c r="AT232" i="4"/>
  <c r="AU232" i="4" s="1"/>
  <c r="AV232" i="4"/>
  <c r="BL232" i="4"/>
  <c r="BM232" i="4" s="1"/>
  <c r="BN232" i="4" s="1"/>
  <c r="A233" i="4"/>
  <c r="B233" i="4"/>
  <c r="Y233" i="4"/>
  <c r="AT233" i="4"/>
  <c r="A234" i="4"/>
  <c r="B234" i="4"/>
  <c r="AQ234" i="4" s="1"/>
  <c r="A235" i="4"/>
  <c r="B235" i="4"/>
  <c r="C235" i="4" s="1"/>
  <c r="AJ235" i="4"/>
  <c r="AN235" i="4"/>
  <c r="AO235" i="4" s="1"/>
  <c r="AQ235" i="4"/>
  <c r="AZ235" i="4"/>
  <c r="BA235" i="4" s="1"/>
  <c r="BB235" i="4" s="1"/>
  <c r="BL235" i="4"/>
  <c r="BM235" i="4" s="1"/>
  <c r="BN235" i="4" s="1"/>
  <c r="A236" i="4"/>
  <c r="B236" i="4"/>
  <c r="AQ236" i="4" s="1"/>
  <c r="A237" i="4"/>
  <c r="B237" i="4"/>
  <c r="BF237" i="4" s="1"/>
  <c r="BG237" i="4" s="1"/>
  <c r="BH237" i="4" s="1"/>
  <c r="AT237" i="4"/>
  <c r="A238" i="4"/>
  <c r="B238" i="4"/>
  <c r="AQ238" i="4" s="1"/>
  <c r="A239" i="4"/>
  <c r="B239" i="4"/>
  <c r="AJ239" i="4"/>
  <c r="AQ239" i="4"/>
  <c r="AZ239" i="4"/>
  <c r="BA239" i="4" s="1"/>
  <c r="BB239" i="4" s="1"/>
  <c r="BL239" i="4"/>
  <c r="BM239" i="4" s="1"/>
  <c r="BN239" i="4" s="1"/>
  <c r="A240" i="4"/>
  <c r="B240" i="4"/>
  <c r="AJ240" i="4" s="1"/>
  <c r="Y240" i="4"/>
  <c r="AQ240" i="4"/>
  <c r="AT240" i="4"/>
  <c r="AU240" i="4" s="1"/>
  <c r="AV240" i="4"/>
  <c r="BL240" i="4"/>
  <c r="BM240" i="4" s="1"/>
  <c r="BN240" i="4" s="1"/>
  <c r="A241" i="4"/>
  <c r="B241" i="4"/>
  <c r="Y241" i="4"/>
  <c r="AQ241" i="4"/>
  <c r="BF241" i="4"/>
  <c r="BG241" i="4" s="1"/>
  <c r="BH241" i="4" s="1"/>
  <c r="A242" i="4"/>
  <c r="B242" i="4"/>
  <c r="AQ242" i="4" s="1"/>
  <c r="A243" i="4"/>
  <c r="B243" i="4"/>
  <c r="AJ243" i="4" s="1"/>
  <c r="AQ243" i="4"/>
  <c r="BL243" i="4"/>
  <c r="BM243" i="4" s="1"/>
  <c r="BN243" i="4" s="1"/>
  <c r="A244" i="4"/>
  <c r="B244" i="4"/>
  <c r="AJ244" i="4" s="1"/>
  <c r="A245" i="4"/>
  <c r="B245" i="4"/>
  <c r="Y245" i="4" s="1"/>
  <c r="AT245" i="4"/>
  <c r="A246" i="4"/>
  <c r="B246" i="4"/>
  <c r="AQ246" i="4" s="1"/>
  <c r="A247" i="4"/>
  <c r="B247" i="4"/>
  <c r="AN247" i="4" s="1"/>
  <c r="AO247" i="4" s="1"/>
  <c r="AJ247" i="4"/>
  <c r="AZ247" i="4"/>
  <c r="BA247" i="4" s="1"/>
  <c r="BB247" i="4" s="1"/>
  <c r="BF247" i="4"/>
  <c r="BG247" i="4" s="1"/>
  <c r="BH247" i="4" s="1"/>
  <c r="A248" i="4"/>
  <c r="B248" i="4"/>
  <c r="AZ248" i="4" s="1"/>
  <c r="BA248" i="4" s="1"/>
  <c r="BB248" i="4" s="1"/>
  <c r="A249" i="4"/>
  <c r="B249" i="4"/>
  <c r="Y249" i="4" s="1"/>
  <c r="A250" i="4"/>
  <c r="B250" i="4"/>
  <c r="C250" i="4" s="1"/>
  <c r="AJ250" i="4"/>
  <c r="AN250" i="4"/>
  <c r="AO250" i="4" s="1"/>
  <c r="AQ250" i="4"/>
  <c r="AZ250" i="4"/>
  <c r="BA250" i="4" s="1"/>
  <c r="BB250" i="4" s="1"/>
  <c r="BF250" i="4"/>
  <c r="BG250" i="4" s="1"/>
  <c r="BH250" i="4" s="1"/>
  <c r="BL250" i="4"/>
  <c r="BM250" i="4" s="1"/>
  <c r="BN250" i="4" s="1"/>
  <c r="A251" i="4"/>
  <c r="B251" i="4"/>
  <c r="A252" i="4"/>
  <c r="B252" i="4"/>
  <c r="A253" i="4"/>
  <c r="B253" i="4"/>
  <c r="AT253" i="4"/>
  <c r="A254" i="4"/>
  <c r="B254" i="4"/>
  <c r="BL254" i="4" s="1"/>
  <c r="BM254" i="4" s="1"/>
  <c r="BN254" i="4" s="1"/>
  <c r="AN254" i="4"/>
  <c r="AO254" i="4" s="1"/>
  <c r="A255" i="4"/>
  <c r="B255" i="4"/>
  <c r="C255" i="4" s="1"/>
  <c r="A256" i="4"/>
  <c r="B256" i="4"/>
  <c r="AJ256" i="4" s="1"/>
  <c r="AT256" i="4"/>
  <c r="AU256" i="4" s="1"/>
  <c r="A257" i="4"/>
  <c r="B257" i="4"/>
  <c r="Y257" i="4" s="1"/>
  <c r="AZ257" i="4"/>
  <c r="BA257" i="4" s="1"/>
  <c r="BB257" i="4" s="1"/>
  <c r="A258" i="4"/>
  <c r="B258" i="4"/>
  <c r="C258" i="4" s="1"/>
  <c r="A259" i="4"/>
  <c r="B259" i="4"/>
  <c r="A260" i="4"/>
  <c r="B260" i="4"/>
  <c r="AQ260" i="4" s="1"/>
  <c r="AJ260" i="4"/>
  <c r="AT260" i="4"/>
  <c r="AU260" i="4" s="1"/>
  <c r="AZ260" i="4"/>
  <c r="BA260" i="4" s="1"/>
  <c r="BB260" i="4" s="1"/>
  <c r="BF260" i="4"/>
  <c r="BG260" i="4" s="1"/>
  <c r="BH260" i="4" s="1"/>
  <c r="A261" i="4"/>
  <c r="B261" i="4"/>
  <c r="AJ261" i="4" s="1"/>
  <c r="Y261" i="4"/>
  <c r="AQ261" i="4"/>
  <c r="AT261" i="4"/>
  <c r="AU261" i="4" s="1"/>
  <c r="AV261" i="4"/>
  <c r="BF261" i="4"/>
  <c r="BG261" i="4" s="1"/>
  <c r="BH261" i="4" s="1"/>
  <c r="BL261" i="4"/>
  <c r="BM261" i="4" s="1"/>
  <c r="BN261" i="4" s="1"/>
  <c r="A262" i="4"/>
  <c r="B262" i="4"/>
  <c r="AQ262" i="4"/>
  <c r="AZ262" i="4"/>
  <c r="BA262" i="4" s="1"/>
  <c r="BB262" i="4" s="1"/>
  <c r="A263" i="4"/>
  <c r="B263" i="4"/>
  <c r="A264" i="4"/>
  <c r="B264" i="4"/>
  <c r="BF264" i="4" s="1"/>
  <c r="BG264" i="4" s="1"/>
  <c r="BH264" i="4" s="1"/>
  <c r="AJ264" i="4"/>
  <c r="A265" i="4"/>
  <c r="B265" i="4"/>
  <c r="AQ265" i="4" s="1"/>
  <c r="Y265" i="4"/>
  <c r="A266" i="4"/>
  <c r="B266" i="4"/>
  <c r="C266" i="4" s="1"/>
  <c r="A267" i="4"/>
  <c r="B267" i="4"/>
  <c r="N267" i="4" s="1"/>
  <c r="A268" i="4"/>
  <c r="B268" i="4"/>
  <c r="A269" i="4"/>
  <c r="B269" i="4"/>
  <c r="AK269" i="4" s="1"/>
  <c r="AM269" i="4" s="1"/>
  <c r="AT269" i="4"/>
  <c r="AU269" i="4" s="1"/>
  <c r="A270" i="4"/>
  <c r="B270" i="4"/>
  <c r="N270" i="4" s="1"/>
  <c r="A271" i="4"/>
  <c r="B271" i="4"/>
  <c r="N271" i="4" s="1"/>
  <c r="AJ271" i="4"/>
  <c r="AK271" i="4"/>
  <c r="AM271" i="4" s="1"/>
  <c r="AN271" i="4"/>
  <c r="AO271" i="4" s="1"/>
  <c r="AZ271" i="4"/>
  <c r="BA271" i="4" s="1"/>
  <c r="BB271" i="4" s="1"/>
  <c r="BF271" i="4"/>
  <c r="BG271" i="4" s="1"/>
  <c r="BH271" i="4" s="1"/>
  <c r="BI271" i="4"/>
  <c r="BJ271" i="4" s="1"/>
  <c r="BK271" i="4" s="1"/>
  <c r="A272" i="4"/>
  <c r="B272" i="4"/>
  <c r="AK272" i="4" s="1"/>
  <c r="AM272" i="4" s="1"/>
  <c r="AN272" i="4"/>
  <c r="AO272" i="4" s="1"/>
  <c r="BF272" i="4"/>
  <c r="BG272" i="4" s="1"/>
  <c r="BH272" i="4" s="1"/>
  <c r="BI272" i="4"/>
  <c r="BJ272" i="4" s="1"/>
  <c r="BK272" i="4" s="1"/>
  <c r="A273" i="4"/>
  <c r="B273" i="4"/>
  <c r="N273" i="4" s="1"/>
  <c r="A274" i="4"/>
  <c r="B274" i="4"/>
  <c r="AJ274" i="4" s="1"/>
  <c r="N274" i="4"/>
  <c r="AK274" i="4"/>
  <c r="AM274" i="4" s="1"/>
  <c r="AN274" i="4"/>
  <c r="AO274" i="4" s="1"/>
  <c r="AT274" i="4"/>
  <c r="AU274" i="4" s="1"/>
  <c r="BF274" i="4"/>
  <c r="BG274" i="4" s="1"/>
  <c r="BH274" i="4" s="1"/>
  <c r="BI274" i="4"/>
  <c r="BJ274" i="4" s="1"/>
  <c r="BK274" i="4" s="1"/>
  <c r="BL274" i="4"/>
  <c r="BM274" i="4" s="1"/>
  <c r="BN274" i="4" s="1"/>
  <c r="A275" i="4"/>
  <c r="B275" i="4"/>
  <c r="N275" i="4" s="1"/>
  <c r="AZ275" i="4"/>
  <c r="BA275" i="4" s="1"/>
  <c r="BB275" i="4" s="1"/>
  <c r="A276" i="4"/>
  <c r="B276" i="4"/>
  <c r="AK276" i="4" s="1"/>
  <c r="AM276" i="4" s="1"/>
  <c r="A277" i="4"/>
  <c r="B277" i="4"/>
  <c r="AT277" i="4" s="1"/>
  <c r="AU277" i="4" s="1"/>
  <c r="N277" i="4"/>
  <c r="BL277" i="4"/>
  <c r="BM277" i="4" s="1"/>
  <c r="BN277" i="4" s="1"/>
  <c r="A278" i="4"/>
  <c r="B278" i="4"/>
  <c r="AK278" i="4" s="1"/>
  <c r="AM278" i="4" s="1"/>
  <c r="AJ278" i="4"/>
  <c r="AZ278" i="4"/>
  <c r="BA278" i="4" s="1"/>
  <c r="BB278" i="4" s="1"/>
  <c r="A279" i="4"/>
  <c r="B279" i="4"/>
  <c r="N279" i="4" s="1"/>
  <c r="AJ279" i="4"/>
  <c r="AN279" i="4"/>
  <c r="AO279" i="4" s="1"/>
  <c r="AZ279" i="4"/>
  <c r="BA279" i="4" s="1"/>
  <c r="BB279" i="4" s="1"/>
  <c r="BF279" i="4"/>
  <c r="BG279" i="4" s="1"/>
  <c r="BH279" i="4" s="1"/>
  <c r="A280" i="4"/>
  <c r="B280" i="4"/>
  <c r="AK280" i="4" s="1"/>
  <c r="AM280" i="4" s="1"/>
  <c r="AN280" i="4"/>
  <c r="AO280" i="4" s="1"/>
  <c r="BI280" i="4"/>
  <c r="BJ280" i="4" s="1"/>
  <c r="BK280" i="4" s="1"/>
  <c r="A281" i="4"/>
  <c r="B281" i="4"/>
  <c r="AT281" i="4" s="1"/>
  <c r="AU281" i="4" s="1"/>
  <c r="BL281" i="4"/>
  <c r="BM281" i="4" s="1"/>
  <c r="BN281" i="4" s="1"/>
  <c r="A282" i="4"/>
  <c r="B282" i="4"/>
  <c r="AK282" i="4" s="1"/>
  <c r="AM282" i="4" s="1"/>
  <c r="AJ282" i="4"/>
  <c r="AN282" i="4"/>
  <c r="AO282" i="4" s="1"/>
  <c r="AZ282" i="4"/>
  <c r="BA282" i="4" s="1"/>
  <c r="BB282" i="4" s="1"/>
  <c r="BI282" i="4"/>
  <c r="BJ282" i="4" s="1"/>
  <c r="BK282" i="4" s="1"/>
  <c r="A283" i="4"/>
  <c r="B283" i="4"/>
  <c r="N283" i="4" s="1"/>
  <c r="AJ283" i="4"/>
  <c r="AN283" i="4"/>
  <c r="AO283" i="4" s="1"/>
  <c r="AZ283" i="4"/>
  <c r="BA283" i="4" s="1"/>
  <c r="BB283" i="4" s="1"/>
  <c r="BF283" i="4"/>
  <c r="BG283" i="4" s="1"/>
  <c r="BH283" i="4" s="1"/>
  <c r="A284" i="4"/>
  <c r="B284" i="4"/>
  <c r="AK284" i="4" s="1"/>
  <c r="AM284" i="4" s="1"/>
  <c r="AN284" i="4"/>
  <c r="AO284" i="4" s="1"/>
  <c r="BI284" i="4"/>
  <c r="BJ284" i="4" s="1"/>
  <c r="BK284" i="4" s="1"/>
  <c r="A285" i="4"/>
  <c r="B285" i="4"/>
  <c r="AT285" i="4" s="1"/>
  <c r="AU285" i="4" s="1"/>
  <c r="BL285" i="4"/>
  <c r="BM285" i="4" s="1"/>
  <c r="BN285" i="4" s="1"/>
  <c r="A286" i="4"/>
  <c r="B286" i="4"/>
  <c r="AK286" i="4" s="1"/>
  <c r="AM286" i="4" s="1"/>
  <c r="AJ286" i="4"/>
  <c r="AN286" i="4"/>
  <c r="AO286" i="4" s="1"/>
  <c r="AZ286" i="4"/>
  <c r="BA286" i="4" s="1"/>
  <c r="BB286" i="4" s="1"/>
  <c r="BI286" i="4"/>
  <c r="BJ286" i="4" s="1"/>
  <c r="BK286" i="4" s="1"/>
  <c r="A287" i="4"/>
  <c r="B287" i="4"/>
  <c r="N287" i="4" s="1"/>
  <c r="AJ287" i="4"/>
  <c r="AN287" i="4"/>
  <c r="AO287" i="4" s="1"/>
  <c r="AZ287" i="4"/>
  <c r="BA287" i="4" s="1"/>
  <c r="BB287" i="4" s="1"/>
  <c r="BF287" i="4"/>
  <c r="BG287" i="4" s="1"/>
  <c r="BH287" i="4" s="1"/>
  <c r="A288" i="4"/>
  <c r="B288" i="4"/>
  <c r="AK288" i="4" s="1"/>
  <c r="AM288" i="4" s="1"/>
  <c r="AN288" i="4"/>
  <c r="AO288" i="4" s="1"/>
  <c r="BI288" i="4"/>
  <c r="BJ288" i="4" s="1"/>
  <c r="BK288" i="4" s="1"/>
  <c r="A289" i="4"/>
  <c r="B289" i="4"/>
  <c r="AT289" i="4" s="1"/>
  <c r="AU289" i="4" s="1"/>
  <c r="BL289" i="4"/>
  <c r="BM289" i="4" s="1"/>
  <c r="BN289" i="4" s="1"/>
  <c r="A290" i="4"/>
  <c r="B290" i="4"/>
  <c r="AK290" i="4" s="1"/>
  <c r="AM290" i="4" s="1"/>
  <c r="AJ290" i="4"/>
  <c r="AN290" i="4"/>
  <c r="AO290" i="4" s="1"/>
  <c r="AZ290" i="4"/>
  <c r="BA290" i="4" s="1"/>
  <c r="BB290" i="4" s="1"/>
  <c r="BI290" i="4"/>
  <c r="BJ290" i="4" s="1"/>
  <c r="BK290" i="4" s="1"/>
  <c r="A291" i="4"/>
  <c r="B291" i="4"/>
  <c r="N291" i="4" s="1"/>
  <c r="AJ291" i="4"/>
  <c r="AN291" i="4"/>
  <c r="AO291" i="4" s="1"/>
  <c r="AZ291" i="4"/>
  <c r="BA291" i="4" s="1"/>
  <c r="BB291" i="4" s="1"/>
  <c r="BF291" i="4"/>
  <c r="BG291" i="4" s="1"/>
  <c r="BH291" i="4" s="1"/>
  <c r="A292" i="4"/>
  <c r="B292" i="4"/>
  <c r="AK292" i="4" s="1"/>
  <c r="AM292" i="4" s="1"/>
  <c r="AN292" i="4"/>
  <c r="AO292" i="4" s="1"/>
  <c r="BI292" i="4"/>
  <c r="BJ292" i="4" s="1"/>
  <c r="BK292" i="4" s="1"/>
  <c r="A293" i="4"/>
  <c r="B293" i="4"/>
  <c r="AT293" i="4" s="1"/>
  <c r="AU293" i="4" s="1"/>
  <c r="BL293" i="4"/>
  <c r="BM293" i="4" s="1"/>
  <c r="BN293" i="4" s="1"/>
  <c r="A294" i="4"/>
  <c r="B294" i="4"/>
  <c r="AK294" i="4" s="1"/>
  <c r="AM294" i="4" s="1"/>
  <c r="AJ294" i="4"/>
  <c r="AN294" i="4"/>
  <c r="AO294" i="4" s="1"/>
  <c r="AZ294" i="4"/>
  <c r="BA294" i="4" s="1"/>
  <c r="BB294" i="4" s="1"/>
  <c r="BI294" i="4"/>
  <c r="BJ294" i="4" s="1"/>
  <c r="BK294" i="4" s="1"/>
  <c r="A295" i="4"/>
  <c r="B295" i="4"/>
  <c r="N295" i="4" s="1"/>
  <c r="AJ295" i="4"/>
  <c r="AN295" i="4"/>
  <c r="AO295" i="4" s="1"/>
  <c r="AZ295" i="4"/>
  <c r="BA295" i="4" s="1"/>
  <c r="BB295" i="4" s="1"/>
  <c r="BF295" i="4"/>
  <c r="BG295" i="4" s="1"/>
  <c r="BH295" i="4" s="1"/>
  <c r="A296" i="4"/>
  <c r="B296" i="4"/>
  <c r="AK296" i="4" s="1"/>
  <c r="AM296" i="4" s="1"/>
  <c r="AN296" i="4"/>
  <c r="AO296" i="4" s="1"/>
  <c r="BI296" i="4"/>
  <c r="BJ296" i="4" s="1"/>
  <c r="BK296" i="4" s="1"/>
  <c r="A297" i="4"/>
  <c r="B297" i="4"/>
  <c r="AN297" i="4" s="1"/>
  <c r="AO297" i="4" s="1"/>
  <c r="AZ297" i="4"/>
  <c r="BA297" i="4" s="1"/>
  <c r="BB297" i="4" s="1"/>
  <c r="A298" i="4"/>
  <c r="B298" i="4"/>
  <c r="Y298" i="4" s="1"/>
  <c r="AN298" i="4"/>
  <c r="AO298" i="4" s="1"/>
  <c r="AZ298" i="4"/>
  <c r="BA298" i="4" s="1"/>
  <c r="BB298" i="4" s="1"/>
  <c r="BL298" i="4"/>
  <c r="BM298" i="4" s="1"/>
  <c r="BN298" i="4" s="1"/>
  <c r="A299" i="4"/>
  <c r="B299" i="4"/>
  <c r="Y299" i="4" s="1"/>
  <c r="AN299" i="4"/>
  <c r="AO299" i="4" s="1"/>
  <c r="BC299" i="4"/>
  <c r="BD299" i="4" s="1"/>
  <c r="BE299" i="4" s="1"/>
  <c r="A300" i="4"/>
  <c r="B300" i="4"/>
  <c r="AJ300" i="4" s="1"/>
  <c r="Y300" i="4"/>
  <c r="AN300" i="4"/>
  <c r="AO300" i="4" s="1"/>
  <c r="AQ300" i="4"/>
  <c r="AR300" i="4" s="1"/>
  <c r="AZ300" i="4"/>
  <c r="BA300" i="4" s="1"/>
  <c r="BB300" i="4" s="1"/>
  <c r="BL300" i="4"/>
  <c r="BM300" i="4" s="1"/>
  <c r="BN300" i="4" s="1"/>
  <c r="A301" i="4"/>
  <c r="B301" i="4"/>
  <c r="A302" i="4"/>
  <c r="B302" i="4"/>
  <c r="AN302" i="4" s="1"/>
  <c r="AO302" i="4" s="1"/>
  <c r="A303" i="4"/>
  <c r="B303" i="4"/>
  <c r="Y303" i="4" s="1"/>
  <c r="BC303" i="4"/>
  <c r="BD303" i="4" s="1"/>
  <c r="BE303" i="4" s="1"/>
  <c r="A304" i="4"/>
  <c r="B304" i="4"/>
  <c r="Y304" i="4"/>
  <c r="AJ304" i="4"/>
  <c r="AN304" i="4"/>
  <c r="AO304" i="4" s="1"/>
  <c r="AQ304" i="4"/>
  <c r="AR304" i="4" s="1"/>
  <c r="AZ304" i="4"/>
  <c r="BA304" i="4" s="1"/>
  <c r="BB304" i="4" s="1"/>
  <c r="BC304" i="4"/>
  <c r="BD304" i="4" s="1"/>
  <c r="BE304" i="4" s="1"/>
  <c r="BL304" i="4"/>
  <c r="BM304" i="4" s="1"/>
  <c r="BN304" i="4" s="1"/>
  <c r="A305" i="4"/>
  <c r="B305" i="4"/>
  <c r="Y305" i="4" s="1"/>
  <c r="A306" i="4"/>
  <c r="B306" i="4"/>
  <c r="AN306" i="4"/>
  <c r="AO306" i="4" s="1"/>
  <c r="A307" i="4"/>
  <c r="B307" i="4"/>
  <c r="Y307" i="4" s="1"/>
  <c r="A308" i="4"/>
  <c r="B308" i="4"/>
  <c r="Y308" i="4"/>
  <c r="AJ308" i="4"/>
  <c r="AN308" i="4"/>
  <c r="AO308" i="4" s="1"/>
  <c r="AQ308" i="4"/>
  <c r="AR308" i="4" s="1"/>
  <c r="AZ308" i="4"/>
  <c r="BA308" i="4" s="1"/>
  <c r="BB308" i="4" s="1"/>
  <c r="BC308" i="4"/>
  <c r="BD308" i="4" s="1"/>
  <c r="BE308" i="4" s="1"/>
  <c r="BL308" i="4"/>
  <c r="BM308" i="4" s="1"/>
  <c r="BN308" i="4" s="1"/>
  <c r="A309" i="4"/>
  <c r="B309" i="4"/>
  <c r="A310" i="4"/>
  <c r="B310" i="4"/>
  <c r="AN310" i="4" s="1"/>
  <c r="AO310" i="4" s="1"/>
  <c r="BL310" i="4"/>
  <c r="BM310" i="4" s="1"/>
  <c r="BN310" i="4" s="1"/>
  <c r="A311" i="4"/>
  <c r="B311" i="4"/>
  <c r="Y311" i="4" s="1"/>
  <c r="AN311" i="4"/>
  <c r="AO311" i="4" s="1"/>
  <c r="BC311" i="4"/>
  <c r="BD311" i="4" s="1"/>
  <c r="BE311" i="4" s="1"/>
  <c r="A312" i="4"/>
  <c r="B312" i="4"/>
  <c r="AJ312" i="4" s="1"/>
  <c r="Y312" i="4"/>
  <c r="AN312" i="4"/>
  <c r="AO312" i="4" s="1"/>
  <c r="AQ312" i="4"/>
  <c r="AR312" i="4" s="1"/>
  <c r="AZ312" i="4"/>
  <c r="BA312" i="4" s="1"/>
  <c r="BB312" i="4" s="1"/>
  <c r="BL312" i="4"/>
  <c r="BM312" i="4" s="1"/>
  <c r="BN312" i="4" s="1"/>
  <c r="A313" i="4"/>
  <c r="B313" i="4"/>
  <c r="AZ313" i="4" s="1"/>
  <c r="BA313" i="4" s="1"/>
  <c r="BB313" i="4" s="1"/>
  <c r="AQ313" i="4"/>
  <c r="AR313" i="4" s="1"/>
  <c r="A314" i="4"/>
  <c r="B314" i="4"/>
  <c r="AN314" i="4"/>
  <c r="AO314" i="4" s="1"/>
  <c r="A315" i="4"/>
  <c r="B315" i="4"/>
  <c r="Y315" i="4" s="1"/>
  <c r="AN315" i="4"/>
  <c r="AO315" i="4" s="1"/>
  <c r="A316" i="4"/>
  <c r="B316" i="4"/>
  <c r="AJ316" i="4" s="1"/>
  <c r="Y316" i="4"/>
  <c r="AN316" i="4"/>
  <c r="AO316" i="4" s="1"/>
  <c r="AQ316" i="4"/>
  <c r="AR316" i="4" s="1"/>
  <c r="AZ316" i="4"/>
  <c r="BA316" i="4" s="1"/>
  <c r="BB316" i="4" s="1"/>
  <c r="BL316" i="4"/>
  <c r="BM316" i="4" s="1"/>
  <c r="BN316" i="4" s="1"/>
  <c r="A317" i="4"/>
  <c r="B317" i="4"/>
  <c r="A318" i="4"/>
  <c r="B318" i="4"/>
  <c r="AN318" i="4" s="1"/>
  <c r="AO318" i="4" s="1"/>
  <c r="A319" i="4"/>
  <c r="B319" i="4"/>
  <c r="Y319" i="4" s="1"/>
  <c r="BC319" i="4"/>
  <c r="BD319" i="4" s="1"/>
  <c r="BE319" i="4" s="1"/>
  <c r="A320" i="4"/>
  <c r="B320" i="4"/>
  <c r="Y320" i="4"/>
  <c r="AJ320" i="4"/>
  <c r="AN320" i="4"/>
  <c r="AO320" i="4" s="1"/>
  <c r="AQ320" i="4"/>
  <c r="AR320" i="4" s="1"/>
  <c r="AZ320" i="4"/>
  <c r="BA320" i="4" s="1"/>
  <c r="BB320" i="4" s="1"/>
  <c r="BC320" i="4"/>
  <c r="BD320" i="4" s="1"/>
  <c r="BE320" i="4" s="1"/>
  <c r="BL320" i="4"/>
  <c r="BM320" i="4" s="1"/>
  <c r="BN320" i="4" s="1"/>
  <c r="A321" i="4"/>
  <c r="B321" i="4"/>
  <c r="Y321" i="4" s="1"/>
  <c r="D40" i="12"/>
  <c r="D41" i="12"/>
  <c r="D42" i="12"/>
  <c r="D43" i="12"/>
  <c r="D44" i="12"/>
  <c r="D45" i="12"/>
  <c r="D46" i="12"/>
  <c r="D47" i="12"/>
  <c r="D48" i="12"/>
  <c r="C40" i="12"/>
  <c r="C41" i="12"/>
  <c r="C42" i="12"/>
  <c r="C43" i="12"/>
  <c r="C44" i="12"/>
  <c r="C45" i="12"/>
  <c r="C46" i="12"/>
  <c r="C47" i="12"/>
  <c r="C48" i="12"/>
  <c r="DO259" i="3" l="1"/>
  <c r="DP259" i="3"/>
  <c r="DA247" i="3"/>
  <c r="CZ247" i="3"/>
  <c r="DG237" i="3"/>
  <c r="DF237" i="3"/>
  <c r="DR227" i="3"/>
  <c r="DS227" i="3"/>
  <c r="DV202" i="3"/>
  <c r="DU202" i="3"/>
  <c r="DL199" i="3"/>
  <c r="DM199" i="3"/>
  <c r="DG193" i="3"/>
  <c r="DF193" i="3"/>
  <c r="DM190" i="3"/>
  <c r="DL190" i="3"/>
  <c r="DY186" i="3"/>
  <c r="DX186" i="3"/>
  <c r="DV172" i="3"/>
  <c r="DU172" i="3"/>
  <c r="DV168" i="3"/>
  <c r="DU168" i="3"/>
  <c r="DM153" i="3"/>
  <c r="DL153" i="3"/>
  <c r="DA148" i="3"/>
  <c r="CZ148" i="3"/>
  <c r="DY121" i="3"/>
  <c r="DX121" i="3"/>
  <c r="DM118" i="3"/>
  <c r="DL118" i="3"/>
  <c r="DO116" i="3"/>
  <c r="DP116" i="3"/>
  <c r="DV96" i="3"/>
  <c r="DU96" i="3"/>
  <c r="DD82" i="3"/>
  <c r="DC82" i="3"/>
  <c r="DY37" i="3"/>
  <c r="DX37" i="3"/>
  <c r="DA270" i="3"/>
  <c r="CZ270" i="3"/>
  <c r="DA263" i="3"/>
  <c r="CZ263" i="3"/>
  <c r="DF262" i="3"/>
  <c r="DG262" i="3"/>
  <c r="DM261" i="3"/>
  <c r="DL261" i="3"/>
  <c r="DO260" i="3"/>
  <c r="DP260" i="3"/>
  <c r="DO253" i="3"/>
  <c r="DP253" i="3"/>
  <c r="DY250" i="3"/>
  <c r="DX250" i="3"/>
  <c r="DG247" i="3"/>
  <c r="DF247" i="3"/>
  <c r="DR245" i="3"/>
  <c r="DS245" i="3"/>
  <c r="DF236" i="3"/>
  <c r="DG236" i="3"/>
  <c r="DC233" i="3"/>
  <c r="DD233" i="3"/>
  <c r="DR230" i="3"/>
  <c r="DS230" i="3"/>
  <c r="DF225" i="3"/>
  <c r="DG225" i="3"/>
  <c r="DC220" i="3"/>
  <c r="DD220" i="3"/>
  <c r="DR217" i="3"/>
  <c r="DS217" i="3"/>
  <c r="CZ214" i="3"/>
  <c r="DA214" i="3"/>
  <c r="DL212" i="3"/>
  <c r="DM212" i="3"/>
  <c r="DG209" i="3"/>
  <c r="DF209" i="3"/>
  <c r="DV207" i="3"/>
  <c r="DU207" i="3"/>
  <c r="CZ206" i="3"/>
  <c r="DA206" i="3"/>
  <c r="DA202" i="3"/>
  <c r="CZ202" i="3"/>
  <c r="DI200" i="3"/>
  <c r="DJ200" i="3"/>
  <c r="DL196" i="3"/>
  <c r="DM196" i="3"/>
  <c r="CZ196" i="3"/>
  <c r="DA196" i="3"/>
  <c r="DA194" i="3"/>
  <c r="CZ194" i="3"/>
  <c r="DX179" i="3"/>
  <c r="DY179" i="3"/>
  <c r="DU177" i="3"/>
  <c r="DV177" i="3"/>
  <c r="DM164" i="3"/>
  <c r="DL164" i="3"/>
  <c r="CZ164" i="3"/>
  <c r="DA164" i="3"/>
  <c r="DM161" i="3"/>
  <c r="DL161" i="3"/>
  <c r="CZ161" i="3"/>
  <c r="DA161" i="3"/>
  <c r="DM154" i="3"/>
  <c r="DL154" i="3"/>
  <c r="DA266" i="3"/>
  <c r="CZ266" i="3"/>
  <c r="DF265" i="3"/>
  <c r="DG265" i="3"/>
  <c r="DY261" i="3"/>
  <c r="DX261" i="3"/>
  <c r="DC253" i="3"/>
  <c r="DD253" i="3"/>
  <c r="DI210" i="3"/>
  <c r="DJ210" i="3"/>
  <c r="CX207" i="3"/>
  <c r="CW207" i="3"/>
  <c r="CX197" i="3"/>
  <c r="CW197" i="3"/>
  <c r="DS193" i="3"/>
  <c r="DR193" i="3"/>
  <c r="CW189" i="3"/>
  <c r="CX189" i="3"/>
  <c r="DI188" i="3"/>
  <c r="DJ188" i="3"/>
  <c r="DU187" i="3"/>
  <c r="DV187" i="3"/>
  <c r="DM151" i="3"/>
  <c r="DL151" i="3"/>
  <c r="DR138" i="3"/>
  <c r="DS138" i="3"/>
  <c r="DC135" i="3"/>
  <c r="DD135" i="3"/>
  <c r="DR130" i="3"/>
  <c r="DS130" i="3"/>
  <c r="DC127" i="3"/>
  <c r="DD127" i="3"/>
  <c r="DC112" i="3"/>
  <c r="DD112" i="3"/>
  <c r="DD99" i="3"/>
  <c r="DC99" i="3"/>
  <c r="DF94" i="3"/>
  <c r="DG94" i="3"/>
  <c r="DP90" i="3"/>
  <c r="DO90" i="3"/>
  <c r="CX51" i="3"/>
  <c r="CW51" i="3"/>
  <c r="DV36" i="3"/>
  <c r="DU36" i="3"/>
  <c r="DY31" i="3"/>
  <c r="DX31" i="3"/>
  <c r="CX31" i="3"/>
  <c r="CW31" i="3"/>
  <c r="DS314" i="3"/>
  <c r="DP305" i="3"/>
  <c r="DL302" i="3"/>
  <c r="DX301" i="3"/>
  <c r="DL301" i="3"/>
  <c r="CZ301" i="3"/>
  <c r="DF299" i="3"/>
  <c r="CZ299" i="3"/>
  <c r="DS298" i="3"/>
  <c r="DL298" i="3"/>
  <c r="DX297" i="3"/>
  <c r="DG294" i="3"/>
  <c r="CZ294" i="3"/>
  <c r="DS293" i="3"/>
  <c r="DG293" i="3"/>
  <c r="DX291" i="3"/>
  <c r="DS290" i="3"/>
  <c r="DL290" i="3"/>
  <c r="DX289" i="3"/>
  <c r="DL289" i="3"/>
  <c r="CZ289" i="3"/>
  <c r="DP288" i="3"/>
  <c r="DP287" i="3"/>
  <c r="DG286" i="3"/>
  <c r="CZ286" i="3"/>
  <c r="DS285" i="3"/>
  <c r="DG285" i="3"/>
  <c r="DP283" i="3"/>
  <c r="DG282" i="3"/>
  <c r="CZ282" i="3"/>
  <c r="DS281" i="3"/>
  <c r="DL281" i="3"/>
  <c r="DD280" i="3"/>
  <c r="DD279" i="3"/>
  <c r="DP277" i="3"/>
  <c r="DD277" i="3"/>
  <c r="DR275" i="3"/>
  <c r="DL275" i="3"/>
  <c r="DD275" i="3"/>
  <c r="DG274" i="3"/>
  <c r="CZ274" i="3"/>
  <c r="DS273" i="3"/>
  <c r="DG273" i="3"/>
  <c r="DX271" i="3"/>
  <c r="DF270" i="3"/>
  <c r="DO267" i="3"/>
  <c r="DP267" i="3"/>
  <c r="DF267" i="3"/>
  <c r="CZ267" i="3"/>
  <c r="DS266" i="3"/>
  <c r="DL266" i="3"/>
  <c r="DM265" i="3"/>
  <c r="DL265" i="3"/>
  <c r="DG263" i="3"/>
  <c r="DF263" i="3"/>
  <c r="DR261" i="3"/>
  <c r="DS261" i="3"/>
  <c r="DA261" i="3"/>
  <c r="CZ261" i="3"/>
  <c r="DA258" i="3"/>
  <c r="CZ258" i="3"/>
  <c r="DX257" i="3"/>
  <c r="DC255" i="3"/>
  <c r="DD255" i="3"/>
  <c r="CZ254" i="3"/>
  <c r="DM251" i="3"/>
  <c r="DL251" i="3"/>
  <c r="DD251" i="3"/>
  <c r="DC248" i="3"/>
  <c r="DD248" i="3"/>
  <c r="DR247" i="3"/>
  <c r="DL247" i="3"/>
  <c r="DL209" i="3"/>
  <c r="DM209" i="3"/>
  <c r="DI208" i="3"/>
  <c r="DJ208" i="3"/>
  <c r="DO204" i="3"/>
  <c r="DP204" i="3"/>
  <c r="CX200" i="3"/>
  <c r="CW200" i="3"/>
  <c r="DO197" i="3"/>
  <c r="DP197" i="3"/>
  <c r="DL193" i="3"/>
  <c r="DM193" i="3"/>
  <c r="CZ193" i="3"/>
  <c r="DA193" i="3"/>
  <c r="DX192" i="3"/>
  <c r="DY192" i="3"/>
  <c r="DL192" i="3"/>
  <c r="DM192" i="3"/>
  <c r="CZ192" i="3"/>
  <c r="DA192" i="3"/>
  <c r="DX191" i="3"/>
  <c r="DY191" i="3"/>
  <c r="DU188" i="3"/>
  <c r="DV188" i="3"/>
  <c r="CW188" i="3"/>
  <c r="CX188" i="3"/>
  <c r="DG187" i="3"/>
  <c r="DF187" i="3"/>
  <c r="DA183" i="3"/>
  <c r="CZ183" i="3"/>
  <c r="CX180" i="3"/>
  <c r="CW180" i="3"/>
  <c r="CZ172" i="3"/>
  <c r="DA172" i="3"/>
  <c r="DX171" i="3"/>
  <c r="DY171" i="3"/>
  <c r="DX167" i="3"/>
  <c r="DY167" i="3"/>
  <c r="DM167" i="3"/>
  <c r="DL167" i="3"/>
  <c r="DJ166" i="3"/>
  <c r="DI166" i="3"/>
  <c r="DU155" i="3"/>
  <c r="DV155" i="3"/>
  <c r="DI230" i="3"/>
  <c r="DJ230" i="3"/>
  <c r="DY198" i="3"/>
  <c r="DX198" i="3"/>
  <c r="DI163" i="3"/>
  <c r="DJ163" i="3"/>
  <c r="CW158" i="3"/>
  <c r="CX158" i="3"/>
  <c r="CZ153" i="3"/>
  <c r="DA153" i="3"/>
  <c r="DR143" i="3"/>
  <c r="DS143" i="3"/>
  <c r="DF129" i="3"/>
  <c r="DG129" i="3"/>
  <c r="DY106" i="3"/>
  <c r="DX106" i="3"/>
  <c r="DV102" i="3"/>
  <c r="DU102" i="3"/>
  <c r="DF75" i="3"/>
  <c r="DG75" i="3"/>
  <c r="DG74" i="3"/>
  <c r="DF74" i="3"/>
  <c r="DP72" i="3"/>
  <c r="DO72" i="3"/>
  <c r="CX68" i="3"/>
  <c r="CW68" i="3"/>
  <c r="DI64" i="3"/>
  <c r="DJ64" i="3"/>
  <c r="DP56" i="3"/>
  <c r="DO56" i="3"/>
  <c r="DF52" i="3"/>
  <c r="DG52" i="3"/>
  <c r="DC46" i="3"/>
  <c r="DD46" i="3"/>
  <c r="DD316" i="3"/>
  <c r="DR315" i="3"/>
  <c r="DL315" i="3"/>
  <c r="DX314" i="3"/>
  <c r="DS312" i="3"/>
  <c r="DD312" i="3"/>
  <c r="DF311" i="3"/>
  <c r="CZ311" i="3"/>
  <c r="DL310" i="3"/>
  <c r="DP309" i="3"/>
  <c r="DD309" i="3"/>
  <c r="DR307" i="3"/>
  <c r="DL307" i="3"/>
  <c r="DD307" i="3"/>
  <c r="CZ306" i="3"/>
  <c r="DS304" i="3"/>
  <c r="DD304" i="3"/>
  <c r="DD303" i="3"/>
  <c r="DD300" i="3"/>
  <c r="DR299" i="3"/>
  <c r="DL299" i="3"/>
  <c r="DX298" i="3"/>
  <c r="DX295" i="3"/>
  <c r="DP295" i="3"/>
  <c r="DF295" i="3"/>
  <c r="CZ295" i="3"/>
  <c r="DL294" i="3"/>
  <c r="DX293" i="3"/>
  <c r="DL293" i="3"/>
  <c r="CZ293" i="3"/>
  <c r="DP292" i="3"/>
  <c r="DP291" i="3"/>
  <c r="DX290" i="3"/>
  <c r="DD288" i="3"/>
  <c r="DF287" i="3"/>
  <c r="CZ287" i="3"/>
  <c r="DL286" i="3"/>
  <c r="DX285" i="3"/>
  <c r="DL285" i="3"/>
  <c r="CZ285" i="3"/>
  <c r="DP284" i="3"/>
  <c r="DF283" i="3"/>
  <c r="CZ283" i="3"/>
  <c r="DL282" i="3"/>
  <c r="DX281" i="3"/>
  <c r="CZ278" i="3"/>
  <c r="DX275" i="3"/>
  <c r="DL274" i="3"/>
  <c r="DX273" i="3"/>
  <c r="DL273" i="3"/>
  <c r="CZ273" i="3"/>
  <c r="DP272" i="3"/>
  <c r="DO271" i="3"/>
  <c r="DP271" i="3"/>
  <c r="DF271" i="3"/>
  <c r="CZ271" i="3"/>
  <c r="DL270" i="3"/>
  <c r="DF269" i="3"/>
  <c r="CZ269" i="3"/>
  <c r="DP268" i="3"/>
  <c r="DL267" i="3"/>
  <c r="DX266" i="3"/>
  <c r="DR265" i="3"/>
  <c r="DC264" i="3"/>
  <c r="DD264" i="3"/>
  <c r="DR263" i="3"/>
  <c r="DL263" i="3"/>
  <c r="DM262" i="3"/>
  <c r="DL262" i="3"/>
  <c r="DF261" i="3"/>
  <c r="DG261" i="3"/>
  <c r="DF258" i="3"/>
  <c r="DY255" i="3"/>
  <c r="DX255" i="3"/>
  <c r="DP255" i="3"/>
  <c r="DS251" i="3"/>
  <c r="DR251" i="3"/>
  <c r="DR250" i="3"/>
  <c r="DS250" i="3"/>
  <c r="DP249" i="3"/>
  <c r="DD249" i="3"/>
  <c r="DR246" i="3"/>
  <c r="DF244" i="3"/>
  <c r="DG244" i="3"/>
  <c r="DC241" i="3"/>
  <c r="DD241" i="3"/>
  <c r="DR238" i="3"/>
  <c r="DS238" i="3"/>
  <c r="DM225" i="3"/>
  <c r="DL225" i="3"/>
  <c r="DG224" i="3"/>
  <c r="DF224" i="3"/>
  <c r="DO214" i="3"/>
  <c r="DP214" i="3"/>
  <c r="CZ209" i="3"/>
  <c r="DA209" i="3"/>
  <c r="DY204" i="3"/>
  <c r="DX204" i="3"/>
  <c r="CZ204" i="3"/>
  <c r="DA204" i="3"/>
  <c r="CX198" i="3"/>
  <c r="CW198" i="3"/>
  <c r="DG196" i="3"/>
  <c r="DF196" i="3"/>
  <c r="DJ185" i="3"/>
  <c r="DI185" i="3"/>
  <c r="DY181" i="3"/>
  <c r="DX181" i="3"/>
  <c r="DS179" i="3"/>
  <c r="DR179" i="3"/>
  <c r="DA175" i="3"/>
  <c r="CZ175" i="3"/>
  <c r="DJ172" i="3"/>
  <c r="DI172" i="3"/>
  <c r="CX168" i="3"/>
  <c r="CW168" i="3"/>
  <c r="DG243" i="3"/>
  <c r="DS237" i="3"/>
  <c r="DG235" i="3"/>
  <c r="DG230" i="3"/>
  <c r="DG227" i="3"/>
  <c r="DS226" i="3"/>
  <c r="DG222" i="3"/>
  <c r="DS216" i="3"/>
  <c r="DA216" i="3"/>
  <c r="DY215" i="3"/>
  <c r="DM215" i="3"/>
  <c r="DM213" i="3"/>
  <c r="CX212" i="3"/>
  <c r="DA211" i="3"/>
  <c r="DM205" i="3"/>
  <c r="DA205" i="3"/>
  <c r="CW204" i="3"/>
  <c r="DY203" i="3"/>
  <c r="DX202" i="3"/>
  <c r="CW202" i="3"/>
  <c r="DP201" i="3"/>
  <c r="CW201" i="3"/>
  <c r="DY200" i="3"/>
  <c r="DF200" i="3"/>
  <c r="DA199" i="3"/>
  <c r="DU198" i="3"/>
  <c r="CZ198" i="3"/>
  <c r="DJ196" i="3"/>
  <c r="CW196" i="3"/>
  <c r="DY195" i="3"/>
  <c r="DX194" i="3"/>
  <c r="DI193" i="3"/>
  <c r="CX193" i="3"/>
  <c r="DV192" i="3"/>
  <c r="DJ192" i="3"/>
  <c r="CX192" i="3"/>
  <c r="DV191" i="3"/>
  <c r="CZ191" i="3"/>
  <c r="DX189" i="3"/>
  <c r="CZ186" i="3"/>
  <c r="DR185" i="3"/>
  <c r="DF185" i="3"/>
  <c r="DJ183" i="3"/>
  <c r="DL182" i="3"/>
  <c r="DA180" i="3"/>
  <c r="DV179" i="3"/>
  <c r="DA179" i="3"/>
  <c r="CZ179" i="3"/>
  <c r="DR178" i="3"/>
  <c r="DS177" i="3"/>
  <c r="DR177" i="3"/>
  <c r="DU176" i="3"/>
  <c r="DX174" i="3"/>
  <c r="DY174" i="3"/>
  <c r="DI174" i="3"/>
  <c r="DA174" i="3"/>
  <c r="DI173" i="3"/>
  <c r="DJ173" i="3"/>
  <c r="CW173" i="3"/>
  <c r="CW172" i="3"/>
  <c r="CX172" i="3"/>
  <c r="DS170" i="3"/>
  <c r="DR170" i="3"/>
  <c r="CZ169" i="3"/>
  <c r="DU167" i="3"/>
  <c r="DV167" i="3"/>
  <c r="CZ167" i="3"/>
  <c r="DA167" i="3"/>
  <c r="CX165" i="3"/>
  <c r="CW165" i="3"/>
  <c r="DI164" i="3"/>
  <c r="DJ164" i="3"/>
  <c r="CW162" i="3"/>
  <c r="DY161" i="3"/>
  <c r="DS159" i="3"/>
  <c r="DR159" i="3"/>
  <c r="DF159" i="3"/>
  <c r="DX156" i="3"/>
  <c r="DR156" i="3"/>
  <c r="DI154" i="3"/>
  <c r="DJ154" i="3"/>
  <c r="DA150" i="3"/>
  <c r="CZ150" i="3"/>
  <c r="DA146" i="3"/>
  <c r="CZ146" i="3"/>
  <c r="DF142" i="3"/>
  <c r="DG142" i="3"/>
  <c r="DU139" i="3"/>
  <c r="DV139" i="3"/>
  <c r="DD132" i="3"/>
  <c r="DC132" i="3"/>
  <c r="DC131" i="3"/>
  <c r="DD131" i="3"/>
  <c r="DM127" i="3"/>
  <c r="DL127" i="3"/>
  <c r="DA118" i="3"/>
  <c r="CZ118" i="3"/>
  <c r="DM109" i="3"/>
  <c r="DL109" i="3"/>
  <c r="DC106" i="3"/>
  <c r="DD106" i="3"/>
  <c r="DF104" i="3"/>
  <c r="DG104" i="3"/>
  <c r="DV100" i="3"/>
  <c r="DU100" i="3"/>
  <c r="DC100" i="3"/>
  <c r="DD100" i="3"/>
  <c r="DJ98" i="3"/>
  <c r="DI98" i="3"/>
  <c r="DL97" i="3"/>
  <c r="DM97" i="3"/>
  <c r="DV95" i="3"/>
  <c r="DU95" i="3"/>
  <c r="DL94" i="3"/>
  <c r="DM94" i="3"/>
  <c r="DF91" i="3"/>
  <c r="DG91" i="3"/>
  <c r="DP244" i="3"/>
  <c r="DF242" i="3"/>
  <c r="DR239" i="3"/>
  <c r="DD239" i="3"/>
  <c r="DP236" i="3"/>
  <c r="DF234" i="3"/>
  <c r="DR231" i="3"/>
  <c r="DD231" i="3"/>
  <c r="DL227" i="3"/>
  <c r="CX227" i="3"/>
  <c r="DX226" i="3"/>
  <c r="DJ226" i="3"/>
  <c r="DO224" i="3"/>
  <c r="DR223" i="3"/>
  <c r="DL223" i="3"/>
  <c r="DF221" i="3"/>
  <c r="DR218" i="3"/>
  <c r="DD218" i="3"/>
  <c r="DX214" i="3"/>
  <c r="DJ206" i="3"/>
  <c r="DF205" i="3"/>
  <c r="DJ204" i="3"/>
  <c r="DP203" i="3"/>
  <c r="DP202" i="3"/>
  <c r="DJ202" i="3"/>
  <c r="DU201" i="3"/>
  <c r="DF199" i="3"/>
  <c r="DL198" i="3"/>
  <c r="DF198" i="3"/>
  <c r="DJ197" i="3"/>
  <c r="DU196" i="3"/>
  <c r="DP195" i="3"/>
  <c r="DL194" i="3"/>
  <c r="DF191" i="3"/>
  <c r="DX190" i="3"/>
  <c r="DI189" i="3"/>
  <c r="CZ187" i="3"/>
  <c r="DX185" i="3"/>
  <c r="CZ182" i="3"/>
  <c r="DS181" i="3"/>
  <c r="DR181" i="3"/>
  <c r="DI181" i="3"/>
  <c r="DA181" i="3"/>
  <c r="DL179" i="3"/>
  <c r="DF179" i="3"/>
  <c r="CW179" i="3"/>
  <c r="CZ178" i="3"/>
  <c r="DA178" i="3"/>
  <c r="DS173" i="3"/>
  <c r="DR173" i="3"/>
  <c r="DG171" i="3"/>
  <c r="DF171" i="3"/>
  <c r="CW171" i="3"/>
  <c r="CX163" i="3"/>
  <c r="CW163" i="3"/>
  <c r="DG161" i="3"/>
  <c r="DF161" i="3"/>
  <c r="CW160" i="3"/>
  <c r="CX160" i="3"/>
  <c r="DX158" i="3"/>
  <c r="DY158" i="3"/>
  <c r="CX157" i="3"/>
  <c r="CW157" i="3"/>
  <c r="DI156" i="3"/>
  <c r="DJ156" i="3"/>
  <c r="DG153" i="3"/>
  <c r="DF153" i="3"/>
  <c r="CW152" i="3"/>
  <c r="CX152" i="3"/>
  <c r="DI150" i="3"/>
  <c r="DJ150" i="3"/>
  <c r="DC149" i="3"/>
  <c r="DD149" i="3"/>
  <c r="DM147" i="3"/>
  <c r="DL147" i="3"/>
  <c r="DF144" i="3"/>
  <c r="DG144" i="3"/>
  <c r="DG140" i="3"/>
  <c r="DF140" i="3"/>
  <c r="DY138" i="3"/>
  <c r="DX138" i="3"/>
  <c r="DR136" i="3"/>
  <c r="DS136" i="3"/>
  <c r="DC128" i="3"/>
  <c r="DD128" i="3"/>
  <c r="DO125" i="3"/>
  <c r="DP125" i="3"/>
  <c r="DC123" i="3"/>
  <c r="DD123" i="3"/>
  <c r="DA119" i="3"/>
  <c r="CZ119" i="3"/>
  <c r="DF118" i="3"/>
  <c r="DG118" i="3"/>
  <c r="DS114" i="3"/>
  <c r="DR114" i="3"/>
  <c r="CZ108" i="3"/>
  <c r="DA108" i="3"/>
  <c r="DV104" i="3"/>
  <c r="DU104" i="3"/>
  <c r="DO102" i="3"/>
  <c r="DP102" i="3"/>
  <c r="CX98" i="3"/>
  <c r="CW98" i="3"/>
  <c r="DC96" i="3"/>
  <c r="DD96" i="3"/>
  <c r="DJ95" i="3"/>
  <c r="DI95" i="3"/>
  <c r="DL91" i="3"/>
  <c r="DM91" i="3"/>
  <c r="DD86" i="3"/>
  <c r="DC86" i="3"/>
  <c r="DL85" i="3"/>
  <c r="DM85" i="3"/>
  <c r="DV83" i="3"/>
  <c r="DU83" i="3"/>
  <c r="CW174" i="3"/>
  <c r="CX174" i="3"/>
  <c r="DM171" i="3"/>
  <c r="DL171" i="3"/>
  <c r="DL170" i="3"/>
  <c r="DM170" i="3"/>
  <c r="DG167" i="3"/>
  <c r="DF167" i="3"/>
  <c r="CZ166" i="3"/>
  <c r="DA166" i="3"/>
  <c r="DS163" i="3"/>
  <c r="DR163" i="3"/>
  <c r="DU161" i="3"/>
  <c r="DV161" i="3"/>
  <c r="DS157" i="3"/>
  <c r="DR157" i="3"/>
  <c r="DU153" i="3"/>
  <c r="DV153" i="3"/>
  <c r="DO140" i="3"/>
  <c r="DP140" i="3"/>
  <c r="CW139" i="3"/>
  <c r="CX139" i="3"/>
  <c r="DD137" i="3"/>
  <c r="DC137" i="3"/>
  <c r="DR133" i="3"/>
  <c r="DS133" i="3"/>
  <c r="DA130" i="3"/>
  <c r="CZ130" i="3"/>
  <c r="DY125" i="3"/>
  <c r="DX125" i="3"/>
  <c r="DD121" i="3"/>
  <c r="DC121" i="3"/>
  <c r="DA117" i="3"/>
  <c r="CZ117" i="3"/>
  <c r="DA116" i="3"/>
  <c r="CZ116" i="3"/>
  <c r="DC115" i="3"/>
  <c r="DD115" i="3"/>
  <c r="DY110" i="3"/>
  <c r="DX110" i="3"/>
  <c r="DJ106" i="3"/>
  <c r="DI106" i="3"/>
  <c r="DL105" i="3"/>
  <c r="DM105" i="3"/>
  <c r="DJ100" i="3"/>
  <c r="DI100" i="3"/>
  <c r="CX99" i="3"/>
  <c r="CW99" i="3"/>
  <c r="DC98" i="3"/>
  <c r="DD98" i="3"/>
  <c r="DO95" i="3"/>
  <c r="DP95" i="3"/>
  <c r="CZ93" i="3"/>
  <c r="DA93" i="3"/>
  <c r="DJ90" i="3"/>
  <c r="DI90" i="3"/>
  <c r="CZ89" i="3"/>
  <c r="DA89" i="3"/>
  <c r="DJ86" i="3"/>
  <c r="DI86" i="3"/>
  <c r="DF90" i="3"/>
  <c r="DG90" i="3"/>
  <c r="DP86" i="3"/>
  <c r="DO86" i="3"/>
  <c r="DX85" i="3"/>
  <c r="DY85" i="3"/>
  <c r="CZ84" i="3"/>
  <c r="DA84" i="3"/>
  <c r="DJ83" i="3"/>
  <c r="DI83" i="3"/>
  <c r="DX82" i="3"/>
  <c r="DY82" i="3"/>
  <c r="DO82" i="3"/>
  <c r="DI82" i="3"/>
  <c r="DL81" i="3"/>
  <c r="DM81" i="3"/>
  <c r="DX76" i="3"/>
  <c r="DY76" i="3"/>
  <c r="DJ67" i="3"/>
  <c r="DI67" i="3"/>
  <c r="DV65" i="3"/>
  <c r="DU65" i="3"/>
  <c r="DR64" i="3"/>
  <c r="DS64" i="3"/>
  <c r="DP62" i="3"/>
  <c r="DO62" i="3"/>
  <c r="DP60" i="3"/>
  <c r="DO60" i="3"/>
  <c r="CX57" i="3"/>
  <c r="CW57" i="3"/>
  <c r="DJ55" i="3"/>
  <c r="DI55" i="3"/>
  <c r="DD53" i="3"/>
  <c r="DC53" i="3"/>
  <c r="DR49" i="3"/>
  <c r="DS49" i="3"/>
  <c r="CX45" i="3"/>
  <c r="CW45" i="3"/>
  <c r="DP41" i="3"/>
  <c r="DO41" i="3"/>
  <c r="CX38" i="3"/>
  <c r="CW38" i="3"/>
  <c r="DV33" i="3"/>
  <c r="DU33" i="3"/>
  <c r="CX32" i="3"/>
  <c r="CW32" i="3"/>
  <c r="DF87" i="3"/>
  <c r="DG87" i="3"/>
  <c r="CX86" i="3"/>
  <c r="CW86" i="3"/>
  <c r="DV84" i="3"/>
  <c r="DU84" i="3"/>
  <c r="DO83" i="3"/>
  <c r="DP83" i="3"/>
  <c r="CX83" i="3"/>
  <c r="CW83" i="3"/>
  <c r="DX81" i="3"/>
  <c r="DY81" i="3"/>
  <c r="DL80" i="3"/>
  <c r="DM80" i="3"/>
  <c r="DJ79" i="3"/>
  <c r="DI79" i="3"/>
  <c r="CW78" i="3"/>
  <c r="CX78" i="3"/>
  <c r="CX77" i="3"/>
  <c r="CW77" i="3"/>
  <c r="DJ76" i="3"/>
  <c r="DI76" i="3"/>
  <c r="DV75" i="3"/>
  <c r="DU75" i="3"/>
  <c r="CZ74" i="3"/>
  <c r="DA74" i="3"/>
  <c r="DI72" i="3"/>
  <c r="DJ72" i="3"/>
  <c r="CW69" i="3"/>
  <c r="CX69" i="3"/>
  <c r="DV62" i="3"/>
  <c r="DU62" i="3"/>
  <c r="DR61" i="3"/>
  <c r="DS61" i="3"/>
  <c r="DJ53" i="3"/>
  <c r="DI53" i="3"/>
  <c r="DF50" i="3"/>
  <c r="DG50" i="3"/>
  <c r="DU48" i="3"/>
  <c r="DV48" i="3"/>
  <c r="DP47" i="3"/>
  <c r="DO47" i="3"/>
  <c r="DA43" i="3"/>
  <c r="CZ43" i="3"/>
  <c r="DC40" i="3"/>
  <c r="DD40" i="3"/>
  <c r="DX38" i="3"/>
  <c r="DY38" i="3"/>
  <c r="DO36" i="3"/>
  <c r="DP36" i="3"/>
  <c r="DX34" i="3"/>
  <c r="DY34" i="3"/>
  <c r="DL87" i="3"/>
  <c r="DM87" i="3"/>
  <c r="CZ85" i="3"/>
  <c r="DA85" i="3"/>
  <c r="DC83" i="3"/>
  <c r="DD83" i="3"/>
  <c r="CX82" i="3"/>
  <c r="CW82" i="3"/>
  <c r="DJ73" i="3"/>
  <c r="DI73" i="3"/>
  <c r="DU70" i="3"/>
  <c r="DV70" i="3"/>
  <c r="DX67" i="3"/>
  <c r="DY67" i="3"/>
  <c r="DF65" i="3"/>
  <c r="DG65" i="3"/>
  <c r="DD63" i="3"/>
  <c r="DC63" i="3"/>
  <c r="DI60" i="3"/>
  <c r="DJ60" i="3"/>
  <c r="DF59" i="3"/>
  <c r="DG59" i="3"/>
  <c r="DU52" i="3"/>
  <c r="DV52" i="3"/>
  <c r="DR50" i="3"/>
  <c r="DS50" i="3"/>
  <c r="DF48" i="3"/>
  <c r="DG48" i="3"/>
  <c r="DR45" i="3"/>
  <c r="DS45" i="3"/>
  <c r="DL42" i="3"/>
  <c r="DM42" i="3"/>
  <c r="DM40" i="3"/>
  <c r="DL40" i="3"/>
  <c r="DJ37" i="3"/>
  <c r="DI37" i="3"/>
  <c r="DO80" i="3"/>
  <c r="DI80" i="3"/>
  <c r="DG79" i="3"/>
  <c r="DV78" i="3"/>
  <c r="DS77" i="3"/>
  <c r="DJ77" i="3"/>
  <c r="DM76" i="3"/>
  <c r="CX76" i="3"/>
  <c r="DO74" i="3"/>
  <c r="DC74" i="3"/>
  <c r="DV73" i="3"/>
  <c r="DY72" i="3"/>
  <c r="CX72" i="3"/>
  <c r="CZ71" i="3"/>
  <c r="DA71" i="3"/>
  <c r="DS70" i="3"/>
  <c r="DP69" i="3"/>
  <c r="DO69" i="3"/>
  <c r="DG69" i="3"/>
  <c r="DA69" i="3"/>
  <c r="DS68" i="3"/>
  <c r="DV67" i="3"/>
  <c r="DF67" i="3"/>
  <c r="DG67" i="3"/>
  <c r="CW67" i="3"/>
  <c r="DS66" i="3"/>
  <c r="DG66" i="3"/>
  <c r="DS65" i="3"/>
  <c r="DV64" i="3"/>
  <c r="DP64" i="3"/>
  <c r="DO64" i="3"/>
  <c r="DG64" i="3"/>
  <c r="CX64" i="3"/>
  <c r="DJ63" i="3"/>
  <c r="DI63" i="3"/>
  <c r="DF60" i="3"/>
  <c r="DG60" i="3"/>
  <c r="CX60" i="3"/>
  <c r="DU55" i="3"/>
  <c r="DO55" i="3"/>
  <c r="DG55" i="3"/>
  <c r="DI54" i="3"/>
  <c r="DC54" i="3"/>
  <c r="DU53" i="3"/>
  <c r="DR52" i="3"/>
  <c r="DS52" i="3"/>
  <c r="DJ52" i="3"/>
  <c r="DC52" i="3"/>
  <c r="DI51" i="3"/>
  <c r="DP49" i="3"/>
  <c r="DO49" i="3"/>
  <c r="DG49" i="3"/>
  <c r="DS48" i="3"/>
  <c r="DJ48" i="3"/>
  <c r="DD48" i="3"/>
  <c r="DC48" i="3"/>
  <c r="DL47" i="3"/>
  <c r="DY45" i="3"/>
  <c r="DX45" i="3"/>
  <c r="DL44" i="3"/>
  <c r="DY42" i="3"/>
  <c r="DJ42" i="3"/>
  <c r="DI42" i="3"/>
  <c r="DU41" i="3"/>
  <c r="DP40" i="3"/>
  <c r="DJ40" i="3"/>
  <c r="DI40" i="3"/>
  <c r="DM36" i="3"/>
  <c r="DL36" i="3"/>
  <c r="DD36" i="3"/>
  <c r="DV32" i="3"/>
  <c r="DU32" i="3"/>
  <c r="DL31" i="3"/>
  <c r="DM31" i="3"/>
  <c r="DA81" i="3"/>
  <c r="DU80" i="3"/>
  <c r="DA80" i="3"/>
  <c r="DU79" i="3"/>
  <c r="DI78" i="3"/>
  <c r="DC78" i="3"/>
  <c r="DR76" i="3"/>
  <c r="DC76" i="3"/>
  <c r="DU74" i="3"/>
  <c r="DC72" i="3"/>
  <c r="DY71" i="3"/>
  <c r="DG71" i="3"/>
  <c r="CW71" i="3"/>
  <c r="DU69" i="3"/>
  <c r="DC67" i="3"/>
  <c r="DU63" i="3"/>
  <c r="DO63" i="3"/>
  <c r="DG63" i="3"/>
  <c r="DI62" i="3"/>
  <c r="DC62" i="3"/>
  <c r="DU61" i="3"/>
  <c r="DR60" i="3"/>
  <c r="DS60" i="3"/>
  <c r="DC60" i="3"/>
  <c r="DI59" i="3"/>
  <c r="DP57" i="3"/>
  <c r="DO57" i="3"/>
  <c r="DG57" i="3"/>
  <c r="DS56" i="3"/>
  <c r="DJ56" i="3"/>
  <c r="DD56" i="3"/>
  <c r="DC56" i="3"/>
  <c r="DU54" i="3"/>
  <c r="DO54" i="3"/>
  <c r="CX53" i="3"/>
  <c r="CW53" i="3"/>
  <c r="DO52" i="3"/>
  <c r="DV49" i="3"/>
  <c r="DU49" i="3"/>
  <c r="CW49" i="3"/>
  <c r="DS47" i="3"/>
  <c r="DC47" i="3"/>
  <c r="CW47" i="3"/>
  <c r="DY46" i="3"/>
  <c r="DU45" i="3"/>
  <c r="DM45" i="3"/>
  <c r="DF45" i="3"/>
  <c r="DG45" i="3"/>
  <c r="DC44" i="3"/>
  <c r="CW42" i="3"/>
  <c r="DL39" i="3"/>
  <c r="CW39" i="3"/>
  <c r="DI38" i="3"/>
  <c r="DC37" i="3"/>
  <c r="CW37" i="3"/>
  <c r="DI36" i="3"/>
  <c r="DP33" i="3"/>
  <c r="DO33" i="3"/>
  <c r="DP70" i="3"/>
  <c r="DO70" i="3"/>
  <c r="DP65" i="3"/>
  <c r="DO65" i="3"/>
  <c r="DD64" i="3"/>
  <c r="DC64" i="3"/>
  <c r="CX61" i="3"/>
  <c r="CW61" i="3"/>
  <c r="DV57" i="3"/>
  <c r="DU57" i="3"/>
  <c r="DD55" i="3"/>
  <c r="DC55" i="3"/>
  <c r="DR53" i="3"/>
  <c r="DS53" i="3"/>
  <c r="DF51" i="3"/>
  <c r="DG51" i="3"/>
  <c r="DP48" i="3"/>
  <c r="DO48" i="3"/>
  <c r="DJ47" i="3"/>
  <c r="DI47" i="3"/>
  <c r="DV40" i="3"/>
  <c r="DU40" i="3"/>
  <c r="DY39" i="3"/>
  <c r="DX39" i="3"/>
  <c r="DV35" i="3"/>
  <c r="DU35" i="3"/>
  <c r="DJ34" i="3"/>
  <c r="DI34" i="3"/>
  <c r="DC302" i="3"/>
  <c r="DD302" i="3"/>
  <c r="DR296" i="3"/>
  <c r="DS296" i="3"/>
  <c r="DC294" i="3"/>
  <c r="DD294" i="3"/>
  <c r="DF284" i="3"/>
  <c r="DG284" i="3"/>
  <c r="DY272" i="3"/>
  <c r="DX272" i="3"/>
  <c r="DL211" i="3"/>
  <c r="DM211" i="3"/>
  <c r="DI194" i="3"/>
  <c r="DJ194" i="3"/>
  <c r="DU185" i="3"/>
  <c r="DV185" i="3"/>
  <c r="DL183" i="3"/>
  <c r="DM183" i="3"/>
  <c r="DX178" i="3"/>
  <c r="DY178" i="3"/>
  <c r="DU149" i="3"/>
  <c r="DV149" i="3"/>
  <c r="DA136" i="3"/>
  <c r="CZ136" i="3"/>
  <c r="DA123" i="3"/>
  <c r="CZ123" i="3"/>
  <c r="DY114" i="3"/>
  <c r="DX114" i="3"/>
  <c r="CZ100" i="3"/>
  <c r="DA100" i="3"/>
  <c r="DU68" i="3"/>
  <c r="DV68" i="3"/>
  <c r="DM316" i="3"/>
  <c r="DL316" i="3"/>
  <c r="DO302" i="3"/>
  <c r="DP302" i="3"/>
  <c r="DM300" i="3"/>
  <c r="DL300" i="3"/>
  <c r="DF296" i="3"/>
  <c r="DG296" i="3"/>
  <c r="DO294" i="3"/>
  <c r="DP294" i="3"/>
  <c r="DR292" i="3"/>
  <c r="DS292" i="3"/>
  <c r="DA292" i="3"/>
  <c r="CZ292" i="3"/>
  <c r="DC290" i="3"/>
  <c r="DD290" i="3"/>
  <c r="DM288" i="3"/>
  <c r="DL288" i="3"/>
  <c r="DY284" i="3"/>
  <c r="DX284" i="3"/>
  <c r="DF280" i="3"/>
  <c r="DG280" i="3"/>
  <c r="DO278" i="3"/>
  <c r="DP278" i="3"/>
  <c r="DR276" i="3"/>
  <c r="DS276" i="3"/>
  <c r="DA276" i="3"/>
  <c r="CZ276" i="3"/>
  <c r="DC274" i="3"/>
  <c r="DD274" i="3"/>
  <c r="DM272" i="3"/>
  <c r="DL272" i="3"/>
  <c r="DY268" i="3"/>
  <c r="DX268" i="3"/>
  <c r="DF264" i="3"/>
  <c r="DG264" i="3"/>
  <c r="DO262" i="3"/>
  <c r="DP262" i="3"/>
  <c r="DR260" i="3"/>
  <c r="DS260" i="3"/>
  <c r="DA260" i="3"/>
  <c r="CZ260" i="3"/>
  <c r="DC258" i="3"/>
  <c r="DD258" i="3"/>
  <c r="DM256" i="3"/>
  <c r="DL256" i="3"/>
  <c r="DY252" i="3"/>
  <c r="DX252" i="3"/>
  <c r="DF248" i="3"/>
  <c r="DG248" i="3"/>
  <c r="DO246" i="3"/>
  <c r="DP246" i="3"/>
  <c r="DR244" i="3"/>
  <c r="DS244" i="3"/>
  <c r="DO238" i="3"/>
  <c r="DP238" i="3"/>
  <c r="DR236" i="3"/>
  <c r="DS236" i="3"/>
  <c r="DO230" i="3"/>
  <c r="DP230" i="3"/>
  <c r="DO227" i="3"/>
  <c r="DP227" i="3"/>
  <c r="DD225" i="3"/>
  <c r="DC225" i="3"/>
  <c r="DO217" i="3"/>
  <c r="DP217" i="3"/>
  <c r="DL206" i="3"/>
  <c r="DM206" i="3"/>
  <c r="DL204" i="3"/>
  <c r="DM204" i="3"/>
  <c r="DX201" i="3"/>
  <c r="DY201" i="3"/>
  <c r="DI199" i="3"/>
  <c r="DJ199" i="3"/>
  <c r="DL197" i="3"/>
  <c r="DM197" i="3"/>
  <c r="DO196" i="3"/>
  <c r="DP196" i="3"/>
  <c r="CW194" i="3"/>
  <c r="CX194" i="3"/>
  <c r="DI190" i="3"/>
  <c r="DJ190" i="3"/>
  <c r="DS187" i="3"/>
  <c r="DR187" i="3"/>
  <c r="DU186" i="3"/>
  <c r="DV186" i="3"/>
  <c r="CW183" i="3"/>
  <c r="CX183" i="3"/>
  <c r="DU181" i="3"/>
  <c r="DV181" i="3"/>
  <c r="DS175" i="3"/>
  <c r="DR175" i="3"/>
  <c r="DM173" i="3"/>
  <c r="DL173" i="3"/>
  <c r="CX169" i="3"/>
  <c r="CW169" i="3"/>
  <c r="CZ168" i="3"/>
  <c r="DA168" i="3"/>
  <c r="DX165" i="3"/>
  <c r="DY165" i="3"/>
  <c r="CZ165" i="3"/>
  <c r="DA165" i="3"/>
  <c r="DM159" i="3"/>
  <c r="DL159" i="3"/>
  <c r="DG151" i="3"/>
  <c r="DF151" i="3"/>
  <c r="DY144" i="3"/>
  <c r="DX144" i="3"/>
  <c r="DO144" i="3"/>
  <c r="DP144" i="3"/>
  <c r="DO314" i="3"/>
  <c r="DP314" i="3"/>
  <c r="DM312" i="3"/>
  <c r="DL312" i="3"/>
  <c r="DO298" i="3"/>
  <c r="DP298" i="3"/>
  <c r="DA296" i="3"/>
  <c r="CZ296" i="3"/>
  <c r="DM292" i="3"/>
  <c r="DL292" i="3"/>
  <c r="DR280" i="3"/>
  <c r="DS280" i="3"/>
  <c r="DA280" i="3"/>
  <c r="CZ280" i="3"/>
  <c r="DF268" i="3"/>
  <c r="DG268" i="3"/>
  <c r="DM260" i="3"/>
  <c r="DL260" i="3"/>
  <c r="DY256" i="3"/>
  <c r="DX256" i="3"/>
  <c r="DO250" i="3"/>
  <c r="DP250" i="3"/>
  <c r="DR248" i="3"/>
  <c r="DS248" i="3"/>
  <c r="DF229" i="3"/>
  <c r="DG229" i="3"/>
  <c r="DR228" i="3"/>
  <c r="DS228" i="3"/>
  <c r="CZ212" i="3"/>
  <c r="DA212" i="3"/>
  <c r="DG197" i="3"/>
  <c r="DF197" i="3"/>
  <c r="DV195" i="3"/>
  <c r="DU195" i="3"/>
  <c r="DU190" i="3"/>
  <c r="DV190" i="3"/>
  <c r="CW187" i="3"/>
  <c r="CX187" i="3"/>
  <c r="CW182" i="3"/>
  <c r="CX182" i="3"/>
  <c r="DG178" i="3"/>
  <c r="DF178" i="3"/>
  <c r="DV174" i="3"/>
  <c r="DU174" i="3"/>
  <c r="DG173" i="3"/>
  <c r="DF173" i="3"/>
  <c r="CZ158" i="3"/>
  <c r="DA158" i="3"/>
  <c r="DX155" i="3"/>
  <c r="DY155" i="3"/>
  <c r="DG143" i="3"/>
  <c r="DF143" i="3"/>
  <c r="DS139" i="3"/>
  <c r="DR139" i="3"/>
  <c r="DD129" i="3"/>
  <c r="DC129" i="3"/>
  <c r="DO105" i="3"/>
  <c r="DP105" i="3"/>
  <c r="CZ96" i="3"/>
  <c r="DA96" i="3"/>
  <c r="CX93" i="3"/>
  <c r="CW93" i="3"/>
  <c r="DC91" i="3"/>
  <c r="DD91" i="3"/>
  <c r="DC306" i="3"/>
  <c r="DD306" i="3"/>
  <c r="DY312" i="3"/>
  <c r="DX312" i="3"/>
  <c r="DA312" i="3"/>
  <c r="CZ312" i="3"/>
  <c r="DC310" i="3"/>
  <c r="DD310" i="3"/>
  <c r="DO306" i="3"/>
  <c r="DP306" i="3"/>
  <c r="DG306" i="3"/>
  <c r="DM304" i="3"/>
  <c r="DL304" i="3"/>
  <c r="DS302" i="3"/>
  <c r="DY296" i="3"/>
  <c r="DX296" i="3"/>
  <c r="DF292" i="3"/>
  <c r="DG292" i="3"/>
  <c r="DO290" i="3"/>
  <c r="DP290" i="3"/>
  <c r="DR288" i="3"/>
  <c r="DS288" i="3"/>
  <c r="DA288" i="3"/>
  <c r="CZ288" i="3"/>
  <c r="DC286" i="3"/>
  <c r="DD286" i="3"/>
  <c r="DM284" i="3"/>
  <c r="DL284" i="3"/>
  <c r="DY280" i="3"/>
  <c r="DX280" i="3"/>
  <c r="DF276" i="3"/>
  <c r="DG276" i="3"/>
  <c r="DO274" i="3"/>
  <c r="DP274" i="3"/>
  <c r="DR272" i="3"/>
  <c r="DS272" i="3"/>
  <c r="DA272" i="3"/>
  <c r="CZ272" i="3"/>
  <c r="DC270" i="3"/>
  <c r="DD270" i="3"/>
  <c r="DM268" i="3"/>
  <c r="DL268" i="3"/>
  <c r="DY264" i="3"/>
  <c r="DX264" i="3"/>
  <c r="DF260" i="3"/>
  <c r="DG260" i="3"/>
  <c r="DO258" i="3"/>
  <c r="DP258" i="3"/>
  <c r="DR256" i="3"/>
  <c r="DS256" i="3"/>
  <c r="DA256" i="3"/>
  <c r="CZ256" i="3"/>
  <c r="DC254" i="3"/>
  <c r="DD254" i="3"/>
  <c r="DM252" i="3"/>
  <c r="DL252" i="3"/>
  <c r="DY248" i="3"/>
  <c r="DX248" i="3"/>
  <c r="DM229" i="3"/>
  <c r="DL229" i="3"/>
  <c r="DY228" i="3"/>
  <c r="DX228" i="3"/>
  <c r="DF228" i="3"/>
  <c r="DG228" i="3"/>
  <c r="DO225" i="3"/>
  <c r="DP225" i="3"/>
  <c r="DX212" i="3"/>
  <c r="DY212" i="3"/>
  <c r="DX211" i="3"/>
  <c r="DY211" i="3"/>
  <c r="DL210" i="3"/>
  <c r="DM210" i="3"/>
  <c r="DL208" i="3"/>
  <c r="DM208" i="3"/>
  <c r="CX203" i="3"/>
  <c r="CW203" i="3"/>
  <c r="DG201" i="3"/>
  <c r="DF201" i="3"/>
  <c r="DV199" i="3"/>
  <c r="DU199" i="3"/>
  <c r="CZ197" i="3"/>
  <c r="DA197" i="3"/>
  <c r="CX195" i="3"/>
  <c r="CW195" i="3"/>
  <c r="DU193" i="3"/>
  <c r="DV193" i="3"/>
  <c r="DL191" i="3"/>
  <c r="DM191" i="3"/>
  <c r="CW190" i="3"/>
  <c r="CX190" i="3"/>
  <c r="DI186" i="3"/>
  <c r="DJ186" i="3"/>
  <c r="DS183" i="3"/>
  <c r="DR183" i="3"/>
  <c r="DU182" i="3"/>
  <c r="DV182" i="3"/>
  <c r="CX177" i="3"/>
  <c r="CW177" i="3"/>
  <c r="CZ176" i="3"/>
  <c r="DA176" i="3"/>
  <c r="DX173" i="3"/>
  <c r="DY173" i="3"/>
  <c r="CZ173" i="3"/>
  <c r="DA173" i="3"/>
  <c r="DI169" i="3"/>
  <c r="DJ169" i="3"/>
  <c r="DI168" i="3"/>
  <c r="DJ168" i="3"/>
  <c r="DX162" i="3"/>
  <c r="DY162" i="3"/>
  <c r="DG162" i="3"/>
  <c r="DF162" i="3"/>
  <c r="DG160" i="3"/>
  <c r="DF160" i="3"/>
  <c r="DX159" i="3"/>
  <c r="DY159" i="3"/>
  <c r="DV154" i="3"/>
  <c r="DU154" i="3"/>
  <c r="CZ154" i="3"/>
  <c r="DA154" i="3"/>
  <c r="DG152" i="3"/>
  <c r="DF152" i="3"/>
  <c r="DX151" i="3"/>
  <c r="DY151" i="3"/>
  <c r="CW145" i="3"/>
  <c r="CX145" i="3"/>
  <c r="DY304" i="3"/>
  <c r="DX304" i="3"/>
  <c r="DA304" i="3"/>
  <c r="CZ304" i="3"/>
  <c r="DY288" i="3"/>
  <c r="DX288" i="3"/>
  <c r="DO282" i="3"/>
  <c r="DP282" i="3"/>
  <c r="DC278" i="3"/>
  <c r="DD278" i="3"/>
  <c r="DM276" i="3"/>
  <c r="DL276" i="3"/>
  <c r="DO266" i="3"/>
  <c r="DP266" i="3"/>
  <c r="DR264" i="3"/>
  <c r="DS264" i="3"/>
  <c r="DA264" i="3"/>
  <c r="CZ264" i="3"/>
  <c r="DC262" i="3"/>
  <c r="DD262" i="3"/>
  <c r="DF252" i="3"/>
  <c r="DG252" i="3"/>
  <c r="DA248" i="3"/>
  <c r="CZ248" i="3"/>
  <c r="DD227" i="3"/>
  <c r="DC227" i="3"/>
  <c r="DV203" i="3"/>
  <c r="DU203" i="3"/>
  <c r="CZ201" i="3"/>
  <c r="DA201" i="3"/>
  <c r="CX199" i="3"/>
  <c r="CW199" i="3"/>
  <c r="DS191" i="3"/>
  <c r="DR191" i="3"/>
  <c r="DS167" i="3"/>
  <c r="DR167" i="3"/>
  <c r="DM165" i="3"/>
  <c r="DL165" i="3"/>
  <c r="DV158" i="3"/>
  <c r="DU158" i="3"/>
  <c r="DG156" i="3"/>
  <c r="DF156" i="3"/>
  <c r="DM141" i="3"/>
  <c r="DL141" i="3"/>
  <c r="DI136" i="3"/>
  <c r="DJ136" i="3"/>
  <c r="DS132" i="3"/>
  <c r="DR132" i="3"/>
  <c r="DA127" i="3"/>
  <c r="CZ127" i="3"/>
  <c r="DM125" i="3"/>
  <c r="DL125" i="3"/>
  <c r="DO114" i="3"/>
  <c r="DP114" i="3"/>
  <c r="DA106" i="3"/>
  <c r="CZ106" i="3"/>
  <c r="DO99" i="3"/>
  <c r="DP99" i="3"/>
  <c r="DF98" i="3"/>
  <c r="DG98" i="3"/>
  <c r="DJ97" i="3"/>
  <c r="DI97" i="3"/>
  <c r="CZ88" i="3"/>
  <c r="DA88" i="3"/>
  <c r="DS72" i="3"/>
  <c r="DR72" i="3"/>
  <c r="DY308" i="3"/>
  <c r="DX308" i="3"/>
  <c r="DA308" i="3"/>
  <c r="CZ308" i="3"/>
  <c r="DP316" i="3"/>
  <c r="DG316" i="3"/>
  <c r="DA316" i="3"/>
  <c r="CZ316" i="3"/>
  <c r="DX315" i="3"/>
  <c r="DC314" i="3"/>
  <c r="DD314" i="3"/>
  <c r="DP313" i="3"/>
  <c r="DD313" i="3"/>
  <c r="DO310" i="3"/>
  <c r="DP310" i="3"/>
  <c r="CZ310" i="3"/>
  <c r="DS308" i="3"/>
  <c r="DM308" i="3"/>
  <c r="DL308" i="3"/>
  <c r="DD308" i="3"/>
  <c r="DF307" i="3"/>
  <c r="CZ307" i="3"/>
  <c r="DL306" i="3"/>
  <c r="DR303" i="3"/>
  <c r="DL303" i="3"/>
  <c r="DX302" i="3"/>
  <c r="DY300" i="3"/>
  <c r="DX300" i="3"/>
  <c r="DP300" i="3"/>
  <c r="DG300" i="3"/>
  <c r="DA300" i="3"/>
  <c r="CZ300" i="3"/>
  <c r="DX299" i="3"/>
  <c r="DC298" i="3"/>
  <c r="DD298" i="3"/>
  <c r="DP297" i="3"/>
  <c r="DD297" i="3"/>
  <c r="DM296" i="3"/>
  <c r="DL296" i="3"/>
  <c r="DR295" i="3"/>
  <c r="DL295" i="3"/>
  <c r="DY292" i="3"/>
  <c r="DX292" i="3"/>
  <c r="DF291" i="3"/>
  <c r="CZ291" i="3"/>
  <c r="DF288" i="3"/>
  <c r="DG288" i="3"/>
  <c r="DO286" i="3"/>
  <c r="DP286" i="3"/>
  <c r="DR284" i="3"/>
  <c r="DS284" i="3"/>
  <c r="DA284" i="3"/>
  <c r="CZ284" i="3"/>
  <c r="DX283" i="3"/>
  <c r="DC282" i="3"/>
  <c r="DD282" i="3"/>
  <c r="DP281" i="3"/>
  <c r="DD281" i="3"/>
  <c r="DM280" i="3"/>
  <c r="DL280" i="3"/>
  <c r="DR279" i="3"/>
  <c r="DL279" i="3"/>
  <c r="DY276" i="3"/>
  <c r="DX276" i="3"/>
  <c r="DF275" i="3"/>
  <c r="CZ275" i="3"/>
  <c r="DF272" i="3"/>
  <c r="DG272" i="3"/>
  <c r="DO270" i="3"/>
  <c r="DP270" i="3"/>
  <c r="DR268" i="3"/>
  <c r="DS268" i="3"/>
  <c r="DA268" i="3"/>
  <c r="CZ268" i="3"/>
  <c r="DX267" i="3"/>
  <c r="DC266" i="3"/>
  <c r="DD266" i="3"/>
  <c r="DP265" i="3"/>
  <c r="DD265" i="3"/>
  <c r="DM264" i="3"/>
  <c r="DL264" i="3"/>
  <c r="DY260" i="3"/>
  <c r="DX260" i="3"/>
  <c r="DF256" i="3"/>
  <c r="DG256" i="3"/>
  <c r="DO254" i="3"/>
  <c r="DP254" i="3"/>
  <c r="DR252" i="3"/>
  <c r="DS252" i="3"/>
  <c r="DA252" i="3"/>
  <c r="CZ252" i="3"/>
  <c r="DC250" i="3"/>
  <c r="DD250" i="3"/>
  <c r="DM248" i="3"/>
  <c r="DL248" i="3"/>
  <c r="DO242" i="3"/>
  <c r="DP242" i="3"/>
  <c r="DR240" i="3"/>
  <c r="DS240" i="3"/>
  <c r="DO234" i="3"/>
  <c r="DP234" i="3"/>
  <c r="DR232" i="3"/>
  <c r="DS232" i="3"/>
  <c r="DR229" i="3"/>
  <c r="DS229" i="3"/>
  <c r="CW229" i="3"/>
  <c r="CX229" i="3"/>
  <c r="DC226" i="3"/>
  <c r="DD226" i="3"/>
  <c r="DO221" i="3"/>
  <c r="DP221" i="3"/>
  <c r="DR219" i="3"/>
  <c r="DS219" i="3"/>
  <c r="CW215" i="3"/>
  <c r="CX215" i="3"/>
  <c r="DL207" i="3"/>
  <c r="DM207" i="3"/>
  <c r="DI203" i="3"/>
  <c r="DJ203" i="3"/>
  <c r="DL201" i="3"/>
  <c r="DM201" i="3"/>
  <c r="DO200" i="3"/>
  <c r="DP200" i="3"/>
  <c r="DX197" i="3"/>
  <c r="DY197" i="3"/>
  <c r="DI195" i="3"/>
  <c r="DJ195" i="3"/>
  <c r="DU194" i="3"/>
  <c r="DV194" i="3"/>
  <c r="CW191" i="3"/>
  <c r="CX191" i="3"/>
  <c r="DU189" i="3"/>
  <c r="DV189" i="3"/>
  <c r="DL187" i="3"/>
  <c r="DM187" i="3"/>
  <c r="CW186" i="3"/>
  <c r="CX186" i="3"/>
  <c r="DI182" i="3"/>
  <c r="DJ182" i="3"/>
  <c r="DX180" i="3"/>
  <c r="DY180" i="3"/>
  <c r="DI177" i="3"/>
  <c r="DJ177" i="3"/>
  <c r="DI176" i="3"/>
  <c r="DJ176" i="3"/>
  <c r="DX170" i="3"/>
  <c r="DY170" i="3"/>
  <c r="DG170" i="3"/>
  <c r="DF170" i="3"/>
  <c r="DV166" i="3"/>
  <c r="DU166" i="3"/>
  <c r="DG165" i="3"/>
  <c r="DF165" i="3"/>
  <c r="DM155" i="3"/>
  <c r="DL155" i="3"/>
  <c r="DI146" i="3"/>
  <c r="DJ146" i="3"/>
  <c r="DG176" i="3"/>
  <c r="DF176" i="3"/>
  <c r="DG168" i="3"/>
  <c r="DF168" i="3"/>
  <c r="DI159" i="3"/>
  <c r="DJ159" i="3"/>
  <c r="DI155" i="3"/>
  <c r="DJ155" i="3"/>
  <c r="DC151" i="3"/>
  <c r="DD151" i="3"/>
  <c r="DR149" i="3"/>
  <c r="DS149" i="3"/>
  <c r="DF146" i="3"/>
  <c r="DG146" i="3"/>
  <c r="DC143" i="3"/>
  <c r="DD143" i="3"/>
  <c r="DI140" i="3"/>
  <c r="DJ140" i="3"/>
  <c r="DA140" i="3"/>
  <c r="CZ140" i="3"/>
  <c r="DF137" i="3"/>
  <c r="DG137" i="3"/>
  <c r="CW137" i="3"/>
  <c r="CX137" i="3"/>
  <c r="DF133" i="3"/>
  <c r="DG133" i="3"/>
  <c r="DF132" i="3"/>
  <c r="DG132" i="3"/>
  <c r="DG127" i="3"/>
  <c r="DF127" i="3"/>
  <c r="DS125" i="3"/>
  <c r="DR125" i="3"/>
  <c r="DM124" i="3"/>
  <c r="DL124" i="3"/>
  <c r="DM123" i="3"/>
  <c r="DL123" i="3"/>
  <c r="DC122" i="3"/>
  <c r="DD122" i="3"/>
  <c r="DA120" i="3"/>
  <c r="CZ120" i="3"/>
  <c r="DM117" i="3"/>
  <c r="DL117" i="3"/>
  <c r="DC117" i="3"/>
  <c r="DD117" i="3"/>
  <c r="DS110" i="3"/>
  <c r="DR110" i="3"/>
  <c r="DF108" i="3"/>
  <c r="DG108" i="3"/>
  <c r="DL106" i="3"/>
  <c r="DM106" i="3"/>
  <c r="CX102" i="3"/>
  <c r="CW102" i="3"/>
  <c r="DM100" i="3"/>
  <c r="DL100" i="3"/>
  <c r="DG181" i="3"/>
  <c r="DF181" i="3"/>
  <c r="DG174" i="3"/>
  <c r="DF174" i="3"/>
  <c r="DG166" i="3"/>
  <c r="DF166" i="3"/>
  <c r="CZ160" i="3"/>
  <c r="DA160" i="3"/>
  <c r="DG158" i="3"/>
  <c r="DF158" i="3"/>
  <c r="DX157" i="3"/>
  <c r="DY157" i="3"/>
  <c r="CZ156" i="3"/>
  <c r="DA156" i="3"/>
  <c r="DG154" i="3"/>
  <c r="DF154" i="3"/>
  <c r="DX153" i="3"/>
  <c r="DY153" i="3"/>
  <c r="CZ152" i="3"/>
  <c r="DA152" i="3"/>
  <c r="DO148" i="3"/>
  <c r="DP148" i="3"/>
  <c r="DF141" i="3"/>
  <c r="DG141" i="3"/>
  <c r="CW141" i="3"/>
  <c r="CX141" i="3"/>
  <c r="DD134" i="3"/>
  <c r="DC134" i="3"/>
  <c r="DR127" i="3"/>
  <c r="DS127" i="3"/>
  <c r="DR126" i="3"/>
  <c r="DS126" i="3"/>
  <c r="DA126" i="3"/>
  <c r="CZ126" i="3"/>
  <c r="DF125" i="3"/>
  <c r="DG125" i="3"/>
  <c r="DY124" i="3"/>
  <c r="DX124" i="3"/>
  <c r="DG120" i="3"/>
  <c r="DF120" i="3"/>
  <c r="DF119" i="3"/>
  <c r="DG119" i="3"/>
  <c r="DG113" i="3"/>
  <c r="DF113" i="3"/>
  <c r="DM112" i="3"/>
  <c r="DL112" i="3"/>
  <c r="DA111" i="3"/>
  <c r="CZ111" i="3"/>
  <c r="DD102" i="3"/>
  <c r="DC102" i="3"/>
  <c r="DG172" i="3"/>
  <c r="DF172" i="3"/>
  <c r="DG164" i="3"/>
  <c r="DF164" i="3"/>
  <c r="DI161" i="3"/>
  <c r="DJ161" i="3"/>
  <c r="DI157" i="3"/>
  <c r="DJ157" i="3"/>
  <c r="DI153" i="3"/>
  <c r="DJ153" i="3"/>
  <c r="DF150" i="3"/>
  <c r="DG150" i="3"/>
  <c r="DC147" i="3"/>
  <c r="DD147" i="3"/>
  <c r="DR145" i="3"/>
  <c r="DS145" i="3"/>
  <c r="DM137" i="3"/>
  <c r="DL137" i="3"/>
  <c r="DS135" i="3"/>
  <c r="DR135" i="3"/>
  <c r="DM132" i="3"/>
  <c r="DL132" i="3"/>
  <c r="DR120" i="3"/>
  <c r="DS120" i="3"/>
  <c r="DO119" i="3"/>
  <c r="DP119" i="3"/>
  <c r="DD114" i="3"/>
  <c r="DC114" i="3"/>
  <c r="DR113" i="3"/>
  <c r="DS113" i="3"/>
  <c r="DD105" i="3"/>
  <c r="DC105" i="3"/>
  <c r="DJ102" i="3"/>
  <c r="DI102" i="3"/>
  <c r="DA122" i="3"/>
  <c r="CZ122" i="3"/>
  <c r="DY120" i="3"/>
  <c r="DX120" i="3"/>
  <c r="DM119" i="3"/>
  <c r="DL119" i="3"/>
  <c r="DY117" i="3"/>
  <c r="DX117" i="3"/>
  <c r="DF116" i="3"/>
  <c r="DG116" i="3"/>
  <c r="DC113" i="3"/>
  <c r="DD113" i="3"/>
  <c r="DO110" i="3"/>
  <c r="DP110" i="3"/>
  <c r="DR109" i="3"/>
  <c r="DS109" i="3"/>
  <c r="DM108" i="3"/>
  <c r="DL108" i="3"/>
  <c r="DR107" i="3"/>
  <c r="DS107" i="3"/>
  <c r="DJ103" i="3"/>
  <c r="DI103" i="3"/>
  <c r="DR102" i="3"/>
  <c r="DS102" i="3"/>
  <c r="DF101" i="3"/>
  <c r="DG101" i="3"/>
  <c r="DL98" i="3"/>
  <c r="DM98" i="3"/>
  <c r="DO97" i="3"/>
  <c r="DP97" i="3"/>
  <c r="CX95" i="3"/>
  <c r="CW95" i="3"/>
  <c r="DC93" i="3"/>
  <c r="DD93" i="3"/>
  <c r="CZ90" i="3"/>
  <c r="DA90" i="3"/>
  <c r="CX87" i="3"/>
  <c r="CW87" i="3"/>
  <c r="DP78" i="3"/>
  <c r="DO78" i="3"/>
  <c r="DL74" i="3"/>
  <c r="DM74" i="3"/>
  <c r="DP71" i="3"/>
  <c r="DO71" i="3"/>
  <c r="DU141" i="3"/>
  <c r="DV141" i="3"/>
  <c r="DM139" i="3"/>
  <c r="DL139" i="3"/>
  <c r="DU137" i="3"/>
  <c r="DV137" i="3"/>
  <c r="DM135" i="3"/>
  <c r="DL135" i="3"/>
  <c r="DY133" i="3"/>
  <c r="DX133" i="3"/>
  <c r="DM128" i="3"/>
  <c r="DL128" i="3"/>
  <c r="DY113" i="3"/>
  <c r="DX113" i="3"/>
  <c r="DF112" i="3"/>
  <c r="DG112" i="3"/>
  <c r="DC109" i="3"/>
  <c r="DD109" i="3"/>
  <c r="DV105" i="3"/>
  <c r="DU105" i="3"/>
  <c r="CX105" i="3"/>
  <c r="CW105" i="3"/>
  <c r="DJ104" i="3"/>
  <c r="DI104" i="3"/>
  <c r="DY102" i="3"/>
  <c r="DX102" i="3"/>
  <c r="DV99" i="3"/>
  <c r="DU99" i="3"/>
  <c r="CX97" i="3"/>
  <c r="CW97" i="3"/>
  <c r="DC95" i="3"/>
  <c r="DD95" i="3"/>
  <c r="CZ92" i="3"/>
  <c r="DA92" i="3"/>
  <c r="CX89" i="3"/>
  <c r="CW89" i="3"/>
  <c r="DC87" i="3"/>
  <c r="DD87" i="3"/>
  <c r="DX78" i="3"/>
  <c r="DY78" i="3"/>
  <c r="DU77" i="3"/>
  <c r="DV77" i="3"/>
  <c r="DP76" i="3"/>
  <c r="DO76" i="3"/>
  <c r="CZ76" i="3"/>
  <c r="DA76" i="3"/>
  <c r="DR74" i="3"/>
  <c r="DS74" i="3"/>
  <c r="DR73" i="3"/>
  <c r="DS73" i="3"/>
  <c r="DD71" i="3"/>
  <c r="DC71" i="3"/>
  <c r="DI142" i="3"/>
  <c r="DJ142" i="3"/>
  <c r="DY140" i="3"/>
  <c r="DX140" i="3"/>
  <c r="DI138" i="3"/>
  <c r="DJ138" i="3"/>
  <c r="DY136" i="3"/>
  <c r="DX136" i="3"/>
  <c r="DA131" i="3"/>
  <c r="CZ131" i="3"/>
  <c r="DO118" i="3"/>
  <c r="DP118" i="3"/>
  <c r="DR117" i="3"/>
  <c r="DS117" i="3"/>
  <c r="DM116" i="3"/>
  <c r="DL116" i="3"/>
  <c r="DA115" i="3"/>
  <c r="CZ115" i="3"/>
  <c r="DY109" i="3"/>
  <c r="DX109" i="3"/>
  <c r="CX108" i="3"/>
  <c r="CW108" i="3"/>
  <c r="DV106" i="3"/>
  <c r="DU106" i="3"/>
  <c r="DF106" i="3"/>
  <c r="DG106" i="3"/>
  <c r="DO104" i="3"/>
  <c r="DP104" i="3"/>
  <c r="CZ104" i="3"/>
  <c r="DA104" i="3"/>
  <c r="DC103" i="3"/>
  <c r="DD103" i="3"/>
  <c r="DF100" i="3"/>
  <c r="DG100" i="3"/>
  <c r="DJ99" i="3"/>
  <c r="DI99" i="3"/>
  <c r="DV97" i="3"/>
  <c r="DU97" i="3"/>
  <c r="DC97" i="3"/>
  <c r="DD97" i="3"/>
  <c r="CZ94" i="3"/>
  <c r="DA94" i="3"/>
  <c r="CX91" i="3"/>
  <c r="CW91" i="3"/>
  <c r="DC89" i="3"/>
  <c r="DD89" i="3"/>
  <c r="CW79" i="3"/>
  <c r="CX79" i="3"/>
  <c r="DU76" i="3"/>
  <c r="DV76" i="3"/>
  <c r="DF76" i="3"/>
  <c r="DG76" i="3"/>
  <c r="CW74" i="3"/>
  <c r="CX74" i="3"/>
  <c r="DL72" i="3"/>
  <c r="DM72" i="3"/>
  <c r="DI71" i="3"/>
  <c r="DJ71" i="3"/>
  <c r="DI70" i="3"/>
  <c r="DJ70" i="3"/>
  <c r="DP68" i="3"/>
  <c r="DO68" i="3"/>
  <c r="DJ68" i="3"/>
  <c r="DP46" i="3"/>
  <c r="DP45" i="3"/>
  <c r="DP44" i="3"/>
  <c r="DA44" i="3"/>
  <c r="DP43" i="3"/>
  <c r="DD43" i="3"/>
  <c r="DP42" i="3"/>
  <c r="DA42" i="3"/>
  <c r="DM41" i="3"/>
  <c r="DY40" i="3"/>
  <c r="DD39" i="3"/>
  <c r="DP38" i="3"/>
  <c r="DA38" i="3"/>
  <c r="DM37" i="3"/>
  <c r="DY36" i="3"/>
  <c r="DD35" i="3"/>
  <c r="DP34" i="3"/>
  <c r="DA34" i="3"/>
  <c r="DM33" i="3"/>
  <c r="DY32" i="3"/>
  <c r="DM32" i="3"/>
  <c r="DA32" i="3"/>
  <c r="DU47" i="3"/>
  <c r="DA46" i="3"/>
  <c r="CZ45" i="3"/>
  <c r="DU43" i="3"/>
  <c r="DU42" i="3"/>
  <c r="CW40" i="3"/>
  <c r="DI39" i="3"/>
  <c r="DU38" i="3"/>
  <c r="CW36" i="3"/>
  <c r="DI35" i="3"/>
  <c r="DU34" i="3"/>
  <c r="DP31" i="3"/>
  <c r="DD31" i="3"/>
  <c r="AO207" i="4"/>
  <c r="AP207" i="4"/>
  <c r="BF248" i="4"/>
  <c r="BG248" i="4" s="1"/>
  <c r="BH248" i="4" s="1"/>
  <c r="C229" i="4"/>
  <c r="AQ229" i="4"/>
  <c r="AQ206" i="4"/>
  <c r="C95" i="4"/>
  <c r="AK95" i="4"/>
  <c r="AL95" i="4" s="1"/>
  <c r="BL95" i="4"/>
  <c r="BM95" i="4" s="1"/>
  <c r="BN95" i="4" s="1"/>
  <c r="AW95" i="4"/>
  <c r="N41" i="4"/>
  <c r="AZ41" i="4"/>
  <c r="BA41" i="4" s="1"/>
  <c r="BB41" i="4" s="1"/>
  <c r="AJ41" i="4"/>
  <c r="BF41" i="4"/>
  <c r="BG41" i="4" s="1"/>
  <c r="BH41" i="4" s="1"/>
  <c r="AN41" i="4"/>
  <c r="BL41" i="4"/>
  <c r="BM41" i="4" s="1"/>
  <c r="BN41" i="4" s="1"/>
  <c r="CW314" i="3"/>
  <c r="CX314" i="3"/>
  <c r="DI310" i="3"/>
  <c r="DJ310" i="3"/>
  <c r="DU306" i="3"/>
  <c r="DV306" i="3"/>
  <c r="CW306" i="3"/>
  <c r="CX306" i="3"/>
  <c r="DU302" i="3"/>
  <c r="DV302" i="3"/>
  <c r="DI302" i="3"/>
  <c r="DJ302" i="3"/>
  <c r="CW298" i="3"/>
  <c r="CX298" i="3"/>
  <c r="DI294" i="3"/>
  <c r="DJ294" i="3"/>
  <c r="DI290" i="3"/>
  <c r="DJ290" i="3"/>
  <c r="DU286" i="3"/>
  <c r="DV286" i="3"/>
  <c r="DI278" i="3"/>
  <c r="DJ278" i="3"/>
  <c r="CW274" i="3"/>
  <c r="CX274" i="3"/>
  <c r="DU270" i="3"/>
  <c r="DV270" i="3"/>
  <c r="CW266" i="3"/>
  <c r="CX266" i="3"/>
  <c r="DI262" i="3"/>
  <c r="DJ262" i="3"/>
  <c r="DI258" i="3"/>
  <c r="DJ258" i="3"/>
  <c r="DU254" i="3"/>
  <c r="DV254" i="3"/>
  <c r="CW250" i="3"/>
  <c r="CX250" i="3"/>
  <c r="DY245" i="3"/>
  <c r="DX245" i="3"/>
  <c r="DU234" i="3"/>
  <c r="DV234" i="3"/>
  <c r="DM232" i="3"/>
  <c r="DL232" i="3"/>
  <c r="DU225" i="3"/>
  <c r="DV225" i="3"/>
  <c r="DU217" i="3"/>
  <c r="DV217" i="3"/>
  <c r="DC215" i="3"/>
  <c r="DD215" i="3"/>
  <c r="DG208" i="3"/>
  <c r="DF208" i="3"/>
  <c r="DO166" i="3"/>
  <c r="DP166" i="3"/>
  <c r="DO160" i="3"/>
  <c r="DP160" i="3"/>
  <c r="DO156" i="3"/>
  <c r="DP156" i="3"/>
  <c r="DO152" i="3"/>
  <c r="DP152" i="3"/>
  <c r="DU150" i="3"/>
  <c r="DV150" i="3"/>
  <c r="DU146" i="3"/>
  <c r="DV146" i="3"/>
  <c r="DU142" i="3"/>
  <c r="DV142" i="3"/>
  <c r="DU138" i="3"/>
  <c r="DV138" i="3"/>
  <c r="DU134" i="3"/>
  <c r="DV134" i="3"/>
  <c r="CW124" i="3"/>
  <c r="CX124" i="3"/>
  <c r="DI121" i="3"/>
  <c r="DJ121" i="3"/>
  <c r="DU114" i="3"/>
  <c r="DV114" i="3"/>
  <c r="DV107" i="3"/>
  <c r="DU107" i="3"/>
  <c r="DJ101" i="3"/>
  <c r="DI101" i="3"/>
  <c r="DX95" i="3"/>
  <c r="DY95" i="3"/>
  <c r="DX89" i="3"/>
  <c r="DY89" i="3"/>
  <c r="DP73" i="3"/>
  <c r="DO73" i="3"/>
  <c r="DF70" i="3"/>
  <c r="DG70" i="3"/>
  <c r="DX68" i="3"/>
  <c r="DY68" i="3"/>
  <c r="DX66" i="3"/>
  <c r="DY66" i="3"/>
  <c r="DL66" i="3"/>
  <c r="DM66" i="3"/>
  <c r="CZ66" i="3"/>
  <c r="DA66" i="3"/>
  <c r="DX64" i="3"/>
  <c r="DY64" i="3"/>
  <c r="DL64" i="3"/>
  <c r="DM64" i="3"/>
  <c r="CZ64" i="3"/>
  <c r="DA64" i="3"/>
  <c r="DX62" i="3"/>
  <c r="DY62" i="3"/>
  <c r="DL62" i="3"/>
  <c r="DM62" i="3"/>
  <c r="CZ62" i="3"/>
  <c r="DA62" i="3"/>
  <c r="DX60" i="3"/>
  <c r="DY60" i="3"/>
  <c r="DL60" i="3"/>
  <c r="DM60" i="3"/>
  <c r="CZ60" i="3"/>
  <c r="DA60" i="3"/>
  <c r="DX58" i="3"/>
  <c r="DY58" i="3"/>
  <c r="DL58" i="3"/>
  <c r="DM58" i="3"/>
  <c r="CZ58" i="3"/>
  <c r="DA58" i="3"/>
  <c r="DX56" i="3"/>
  <c r="DY56" i="3"/>
  <c r="DL56" i="3"/>
  <c r="DM56" i="3"/>
  <c r="CZ56" i="3"/>
  <c r="DA56" i="3"/>
  <c r="DL54" i="3"/>
  <c r="DM54" i="3"/>
  <c r="CZ54" i="3"/>
  <c r="DA54" i="3"/>
  <c r="DX52" i="3"/>
  <c r="DY52" i="3"/>
  <c r="DL52" i="3"/>
  <c r="DM52" i="3"/>
  <c r="CZ52" i="3"/>
  <c r="DA52" i="3"/>
  <c r="DX50" i="3"/>
  <c r="DY50" i="3"/>
  <c r="DL50" i="3"/>
  <c r="DM50" i="3"/>
  <c r="CZ50" i="3"/>
  <c r="DA50" i="3"/>
  <c r="DX48" i="3"/>
  <c r="DY48" i="3"/>
  <c r="DL48" i="3"/>
  <c r="DM48" i="3"/>
  <c r="CZ48" i="3"/>
  <c r="DA48" i="3"/>
  <c r="DV46" i="3"/>
  <c r="DU46" i="3"/>
  <c r="DJ43" i="3"/>
  <c r="DI43" i="3"/>
  <c r="DF40" i="3"/>
  <c r="DG40" i="3"/>
  <c r="DR39" i="3"/>
  <c r="DS39" i="3"/>
  <c r="DF36" i="3"/>
  <c r="DG36" i="3"/>
  <c r="DR35" i="3"/>
  <c r="DS35" i="3"/>
  <c r="AZ321" i="4"/>
  <c r="BA321" i="4" s="1"/>
  <c r="BB321" i="4" s="1"/>
  <c r="AQ319" i="4"/>
  <c r="AR319" i="4" s="1"/>
  <c r="BC316" i="4"/>
  <c r="BD316" i="4" s="1"/>
  <c r="BE316" i="4" s="1"/>
  <c r="BL315" i="4"/>
  <c r="BM315" i="4" s="1"/>
  <c r="BN315" i="4" s="1"/>
  <c r="AJ315" i="4"/>
  <c r="Y313" i="4"/>
  <c r="BC312" i="4"/>
  <c r="BD312" i="4" s="1"/>
  <c r="BE312" i="4" s="1"/>
  <c r="BL311" i="4"/>
  <c r="BM311" i="4" s="1"/>
  <c r="BN311" i="4" s="1"/>
  <c r="AJ311" i="4"/>
  <c r="AQ310" i="4"/>
  <c r="AR310" i="4" s="1"/>
  <c r="AQ307" i="4"/>
  <c r="AR307" i="4" s="1"/>
  <c r="AZ305" i="4"/>
  <c r="BA305" i="4" s="1"/>
  <c r="BB305" i="4" s="1"/>
  <c r="AQ303" i="4"/>
  <c r="AR303" i="4" s="1"/>
  <c r="BC300" i="4"/>
  <c r="BD300" i="4" s="1"/>
  <c r="BE300" i="4" s="1"/>
  <c r="BL299" i="4"/>
  <c r="BM299" i="4" s="1"/>
  <c r="BN299" i="4" s="1"/>
  <c r="AJ299" i="4"/>
  <c r="BC298" i="4"/>
  <c r="BD298" i="4" s="1"/>
  <c r="BE298" i="4" s="1"/>
  <c r="AJ298" i="4"/>
  <c r="N297" i="4"/>
  <c r="BF296" i="4"/>
  <c r="BG296" i="4" s="1"/>
  <c r="BH296" i="4" s="1"/>
  <c r="BI295" i="4"/>
  <c r="BJ295" i="4" s="1"/>
  <c r="BK295" i="4" s="1"/>
  <c r="AK295" i="4"/>
  <c r="AM295" i="4" s="1"/>
  <c r="BL294" i="4"/>
  <c r="BM294" i="4" s="1"/>
  <c r="BN294" i="4" s="1"/>
  <c r="AT294" i="4"/>
  <c r="AU294" i="4" s="1"/>
  <c r="N294" i="4"/>
  <c r="N293" i="4"/>
  <c r="BF292" i="4"/>
  <c r="BG292" i="4" s="1"/>
  <c r="BH292" i="4" s="1"/>
  <c r="BI291" i="4"/>
  <c r="BJ291" i="4" s="1"/>
  <c r="BK291" i="4" s="1"/>
  <c r="AK291" i="4"/>
  <c r="AM291" i="4" s="1"/>
  <c r="BL290" i="4"/>
  <c r="BM290" i="4" s="1"/>
  <c r="BN290" i="4" s="1"/>
  <c r="AT290" i="4"/>
  <c r="AU290" i="4" s="1"/>
  <c r="N290" i="4"/>
  <c r="N289" i="4"/>
  <c r="BF288" i="4"/>
  <c r="BG288" i="4" s="1"/>
  <c r="BH288" i="4" s="1"/>
  <c r="BI287" i="4"/>
  <c r="BJ287" i="4" s="1"/>
  <c r="BK287" i="4" s="1"/>
  <c r="AK287" i="4"/>
  <c r="AM287" i="4" s="1"/>
  <c r="BL286" i="4"/>
  <c r="BM286" i="4" s="1"/>
  <c r="BN286" i="4" s="1"/>
  <c r="AT286" i="4"/>
  <c r="AU286" i="4" s="1"/>
  <c r="N286" i="4"/>
  <c r="N285" i="4"/>
  <c r="BF284" i="4"/>
  <c r="BG284" i="4" s="1"/>
  <c r="BH284" i="4" s="1"/>
  <c r="BI283" i="4"/>
  <c r="BJ283" i="4" s="1"/>
  <c r="BK283" i="4" s="1"/>
  <c r="AK283" i="4"/>
  <c r="AM283" i="4" s="1"/>
  <c r="BL282" i="4"/>
  <c r="BM282" i="4" s="1"/>
  <c r="BN282" i="4" s="1"/>
  <c r="AT282" i="4"/>
  <c r="AU282" i="4" s="1"/>
  <c r="N282" i="4"/>
  <c r="N281" i="4"/>
  <c r="BF280" i="4"/>
  <c r="BG280" i="4" s="1"/>
  <c r="BH280" i="4" s="1"/>
  <c r="BI279" i="4"/>
  <c r="BJ279" i="4" s="1"/>
  <c r="BK279" i="4" s="1"/>
  <c r="AK279" i="4"/>
  <c r="AM279" i="4" s="1"/>
  <c r="BL278" i="4"/>
  <c r="BM278" i="4" s="1"/>
  <c r="BN278" i="4" s="1"/>
  <c r="AT278" i="4"/>
  <c r="AU278" i="4" s="1"/>
  <c r="N278" i="4"/>
  <c r="BI277" i="4"/>
  <c r="BJ277" i="4" s="1"/>
  <c r="BK277" i="4" s="1"/>
  <c r="BI276" i="4"/>
  <c r="BJ276" i="4" s="1"/>
  <c r="BK276" i="4" s="1"/>
  <c r="AN275" i="4"/>
  <c r="AO275" i="4" s="1"/>
  <c r="AZ274" i="4"/>
  <c r="BA274" i="4" s="1"/>
  <c r="BB274" i="4" s="1"/>
  <c r="BL273" i="4"/>
  <c r="BM273" i="4" s="1"/>
  <c r="BN273" i="4" s="1"/>
  <c r="BF270" i="4"/>
  <c r="BG270" i="4" s="1"/>
  <c r="BH270" i="4" s="1"/>
  <c r="AK270" i="4"/>
  <c r="AM270" i="4" s="1"/>
  <c r="N269" i="4"/>
  <c r="AN267" i="4"/>
  <c r="AO267" i="4" s="1"/>
  <c r="AT266" i="4"/>
  <c r="AU266" i="4" s="1"/>
  <c r="AZ261" i="4"/>
  <c r="BA261" i="4" s="1"/>
  <c r="BB261" i="4" s="1"/>
  <c r="BL260" i="4"/>
  <c r="BM260" i="4" s="1"/>
  <c r="BN260" i="4" s="1"/>
  <c r="AT258" i="4"/>
  <c r="AU258" i="4" s="1"/>
  <c r="AT257" i="4"/>
  <c r="AU257" i="4" s="1"/>
  <c r="AQ256" i="4"/>
  <c r="AZ254" i="4"/>
  <c r="BA254" i="4" s="1"/>
  <c r="BB254" i="4" s="1"/>
  <c r="AJ254" i="4"/>
  <c r="AQ244" i="4"/>
  <c r="C241" i="4"/>
  <c r="AT241" i="4"/>
  <c r="BF240" i="4"/>
  <c r="BG240" i="4" s="1"/>
  <c r="BH240" i="4" s="1"/>
  <c r="C239" i="4"/>
  <c r="AN239" i="4"/>
  <c r="AO239" i="4" s="1"/>
  <c r="BL236" i="4"/>
  <c r="BM236" i="4" s="1"/>
  <c r="BN236" i="4" s="1"/>
  <c r="C233" i="4"/>
  <c r="BF233" i="4"/>
  <c r="BG233" i="4" s="1"/>
  <c r="BH233" i="4" s="1"/>
  <c r="BF232" i="4"/>
  <c r="BG232" i="4" s="1"/>
  <c r="BH232" i="4" s="1"/>
  <c r="C231" i="4"/>
  <c r="AN231" i="4"/>
  <c r="AO231" i="4" s="1"/>
  <c r="BF229" i="4"/>
  <c r="BG229" i="4" s="1"/>
  <c r="BH229" i="4" s="1"/>
  <c r="AU228" i="4"/>
  <c r="AV228" i="4"/>
  <c r="C228" i="4"/>
  <c r="AJ228" i="4"/>
  <c r="BL228" i="4"/>
  <c r="BM228" i="4" s="1"/>
  <c r="BN228" i="4" s="1"/>
  <c r="C221" i="4"/>
  <c r="AT221" i="4"/>
  <c r="AV221" i="4" s="1"/>
  <c r="C218" i="4"/>
  <c r="N218" i="4"/>
  <c r="C215" i="4"/>
  <c r="Y215" i="4"/>
  <c r="BF213" i="4"/>
  <c r="BG213" i="4" s="1"/>
  <c r="BH213" i="4" s="1"/>
  <c r="AZ212" i="4"/>
  <c r="BA212" i="4" s="1"/>
  <c r="BB212" i="4" s="1"/>
  <c r="AZ210" i="4"/>
  <c r="BA210" i="4" s="1"/>
  <c r="BB210" i="4" s="1"/>
  <c r="AZ209" i="4"/>
  <c r="BA209" i="4" s="1"/>
  <c r="BB209" i="4" s="1"/>
  <c r="BF207" i="4"/>
  <c r="BG207" i="4" s="1"/>
  <c r="BH207" i="4" s="1"/>
  <c r="BF206" i="4"/>
  <c r="BG206" i="4" s="1"/>
  <c r="BH206" i="4" s="1"/>
  <c r="AJ202" i="4"/>
  <c r="AZ202" i="4"/>
  <c r="BA202" i="4" s="1"/>
  <c r="BB202" i="4" s="1"/>
  <c r="AN201" i="4"/>
  <c r="N200" i="4"/>
  <c r="BI197" i="4"/>
  <c r="BJ197" i="4" s="1"/>
  <c r="BK197" i="4" s="1"/>
  <c r="AZ192" i="4"/>
  <c r="BA192" i="4" s="1"/>
  <c r="BB192" i="4" s="1"/>
  <c r="AW191" i="4"/>
  <c r="BL191" i="4"/>
  <c r="BM191" i="4" s="1"/>
  <c r="BN191" i="4" s="1"/>
  <c r="BL183" i="4"/>
  <c r="BM183" i="4" s="1"/>
  <c r="BN183" i="4" s="1"/>
  <c r="AZ182" i="4"/>
  <c r="BA182" i="4" s="1"/>
  <c r="BB182" i="4" s="1"/>
  <c r="AW149" i="4"/>
  <c r="AY149" i="4" s="1"/>
  <c r="BL146" i="4"/>
  <c r="BM146" i="4" s="1"/>
  <c r="BN146" i="4" s="1"/>
  <c r="AK145" i="4"/>
  <c r="AM145" i="4" s="1"/>
  <c r="AT145" i="4"/>
  <c r="AU145" i="4" s="1"/>
  <c r="BF145" i="4"/>
  <c r="BG145" i="4" s="1"/>
  <c r="BH145" i="4" s="1"/>
  <c r="N145" i="4"/>
  <c r="AZ145" i="4"/>
  <c r="BA145" i="4" s="1"/>
  <c r="BB145" i="4" s="1"/>
  <c r="AW142" i="4"/>
  <c r="AY142" i="4" s="1"/>
  <c r="AN137" i="4"/>
  <c r="BF137" i="4"/>
  <c r="BG137" i="4" s="1"/>
  <c r="BH137" i="4" s="1"/>
  <c r="N137" i="4"/>
  <c r="AW137" i="4"/>
  <c r="AY137" i="4" s="1"/>
  <c r="BL137" i="4"/>
  <c r="BM137" i="4" s="1"/>
  <c r="BN137" i="4" s="1"/>
  <c r="BI134" i="4"/>
  <c r="BJ134" i="4" s="1"/>
  <c r="BK134" i="4" s="1"/>
  <c r="AJ104" i="4"/>
  <c r="AZ104" i="4"/>
  <c r="BA104" i="4" s="1"/>
  <c r="BB104" i="4" s="1"/>
  <c r="AO47" i="4"/>
  <c r="AP47" i="4"/>
  <c r="DU313" i="3"/>
  <c r="DV313" i="3"/>
  <c r="DI313" i="3"/>
  <c r="DJ313" i="3"/>
  <c r="CW313" i="3"/>
  <c r="CX313" i="3"/>
  <c r="DU309" i="3"/>
  <c r="DV309" i="3"/>
  <c r="DI309" i="3"/>
  <c r="DJ309" i="3"/>
  <c r="CW309" i="3"/>
  <c r="CX309" i="3"/>
  <c r="DU305" i="3"/>
  <c r="DV305" i="3"/>
  <c r="DI305" i="3"/>
  <c r="DJ305" i="3"/>
  <c r="CW305" i="3"/>
  <c r="CX305" i="3"/>
  <c r="DU301" i="3"/>
  <c r="DV301" i="3"/>
  <c r="DI301" i="3"/>
  <c r="DJ301" i="3"/>
  <c r="CW301" i="3"/>
  <c r="CX301" i="3"/>
  <c r="DU297" i="3"/>
  <c r="DV297" i="3"/>
  <c r="DI297" i="3"/>
  <c r="DJ297" i="3"/>
  <c r="CW297" i="3"/>
  <c r="CX297" i="3"/>
  <c r="DU293" i="3"/>
  <c r="DV293" i="3"/>
  <c r="DI293" i="3"/>
  <c r="DJ293" i="3"/>
  <c r="CW293" i="3"/>
  <c r="CX293" i="3"/>
  <c r="DU289" i="3"/>
  <c r="DV289" i="3"/>
  <c r="DI289" i="3"/>
  <c r="DJ289" i="3"/>
  <c r="CW289" i="3"/>
  <c r="CX289" i="3"/>
  <c r="DU285" i="3"/>
  <c r="DV285" i="3"/>
  <c r="DI285" i="3"/>
  <c r="DJ285" i="3"/>
  <c r="CW285" i="3"/>
  <c r="CX285" i="3"/>
  <c r="DU281" i="3"/>
  <c r="DV281" i="3"/>
  <c r="DI281" i="3"/>
  <c r="DJ281" i="3"/>
  <c r="CW281" i="3"/>
  <c r="CX281" i="3"/>
  <c r="DU277" i="3"/>
  <c r="DV277" i="3"/>
  <c r="DI277" i="3"/>
  <c r="DJ277" i="3"/>
  <c r="CW277" i="3"/>
  <c r="CX277" i="3"/>
  <c r="DU273" i="3"/>
  <c r="DV273" i="3"/>
  <c r="DI273" i="3"/>
  <c r="DJ273" i="3"/>
  <c r="CW273" i="3"/>
  <c r="CX273" i="3"/>
  <c r="DU269" i="3"/>
  <c r="DV269" i="3"/>
  <c r="DI269" i="3"/>
  <c r="DJ269" i="3"/>
  <c r="CW269" i="3"/>
  <c r="CX269" i="3"/>
  <c r="DU265" i="3"/>
  <c r="DV265" i="3"/>
  <c r="DI265" i="3"/>
  <c r="DJ265" i="3"/>
  <c r="CW265" i="3"/>
  <c r="CX265" i="3"/>
  <c r="DU261" i="3"/>
  <c r="DV261" i="3"/>
  <c r="DI261" i="3"/>
  <c r="DJ261" i="3"/>
  <c r="CW261" i="3"/>
  <c r="CX261" i="3"/>
  <c r="DU257" i="3"/>
  <c r="DV257" i="3"/>
  <c r="DI257" i="3"/>
  <c r="DJ257" i="3"/>
  <c r="CW257" i="3"/>
  <c r="CX257" i="3"/>
  <c r="DU253" i="3"/>
  <c r="DV253" i="3"/>
  <c r="DI253" i="3"/>
  <c r="DJ253" i="3"/>
  <c r="CW253" i="3"/>
  <c r="CX253" i="3"/>
  <c r="DU249" i="3"/>
  <c r="DV249" i="3"/>
  <c r="DI249" i="3"/>
  <c r="DJ249" i="3"/>
  <c r="CW249" i="3"/>
  <c r="CX249" i="3"/>
  <c r="CW246" i="3"/>
  <c r="CX246" i="3"/>
  <c r="DO245" i="3"/>
  <c r="DP245" i="3"/>
  <c r="DA245" i="3"/>
  <c r="CZ245" i="3"/>
  <c r="DC244" i="3"/>
  <c r="DD244" i="3"/>
  <c r="DI243" i="3"/>
  <c r="DJ243" i="3"/>
  <c r="CW242" i="3"/>
  <c r="CX242" i="3"/>
  <c r="DO241" i="3"/>
  <c r="DP241" i="3"/>
  <c r="DA241" i="3"/>
  <c r="CZ241" i="3"/>
  <c r="DC240" i="3"/>
  <c r="DD240" i="3"/>
  <c r="DI239" i="3"/>
  <c r="DJ239" i="3"/>
  <c r="CW238" i="3"/>
  <c r="CX238" i="3"/>
  <c r="DO237" i="3"/>
  <c r="DP237" i="3"/>
  <c r="DA237" i="3"/>
  <c r="CZ237" i="3"/>
  <c r="DC236" i="3"/>
  <c r="DD236" i="3"/>
  <c r="DI235" i="3"/>
  <c r="DJ235" i="3"/>
  <c r="CW234" i="3"/>
  <c r="CX234" i="3"/>
  <c r="DO233" i="3"/>
  <c r="DP233" i="3"/>
  <c r="DA233" i="3"/>
  <c r="CZ233" i="3"/>
  <c r="DC232" i="3"/>
  <c r="DD232" i="3"/>
  <c r="DI231" i="3"/>
  <c r="DJ231" i="3"/>
  <c r="DA230" i="3"/>
  <c r="CZ230" i="3"/>
  <c r="DY229" i="3"/>
  <c r="DX229" i="3"/>
  <c r="DP226" i="3"/>
  <c r="DO226" i="3"/>
  <c r="DA224" i="3"/>
  <c r="CZ224" i="3"/>
  <c r="BC307" i="4"/>
  <c r="BD307" i="4" s="1"/>
  <c r="BE307" i="4" s="1"/>
  <c r="BI270" i="4"/>
  <c r="BJ270" i="4" s="1"/>
  <c r="BK270" i="4" s="1"/>
  <c r="AN270" i="4"/>
  <c r="AO270" i="4" s="1"/>
  <c r="C248" i="4"/>
  <c r="AN248" i="4"/>
  <c r="BL248" i="4"/>
  <c r="BM248" i="4" s="1"/>
  <c r="BN248" i="4" s="1"/>
  <c r="BL244" i="4"/>
  <c r="BM244" i="4" s="1"/>
  <c r="BN244" i="4" s="1"/>
  <c r="AT244" i="4"/>
  <c r="C236" i="4"/>
  <c r="Y236" i="4"/>
  <c r="AT236" i="4"/>
  <c r="Y206" i="4"/>
  <c r="AT206" i="4"/>
  <c r="AV206" i="4" s="1"/>
  <c r="BL206" i="4"/>
  <c r="BM206" i="4" s="1"/>
  <c r="BN206" i="4" s="1"/>
  <c r="AZ170" i="4"/>
  <c r="BA170" i="4" s="1"/>
  <c r="BB170" i="4" s="1"/>
  <c r="AJ170" i="4"/>
  <c r="AJ134" i="4"/>
  <c r="AW134" i="4"/>
  <c r="BC134" i="4"/>
  <c r="BD134" i="4" s="1"/>
  <c r="BE134" i="4" s="1"/>
  <c r="BL134" i="4"/>
  <c r="BM134" i="4" s="1"/>
  <c r="BN134" i="4" s="1"/>
  <c r="N134" i="4"/>
  <c r="AQ134" i="4"/>
  <c r="AZ134" i="4"/>
  <c r="BA134" i="4" s="1"/>
  <c r="BB134" i="4" s="1"/>
  <c r="BF134" i="4"/>
  <c r="BG134" i="4" s="1"/>
  <c r="BH134" i="4" s="1"/>
  <c r="C82" i="4"/>
  <c r="BL82" i="4"/>
  <c r="BM82" i="4" s="1"/>
  <c r="BN82" i="4" s="1"/>
  <c r="AN82" i="4"/>
  <c r="DU314" i="3"/>
  <c r="DV314" i="3"/>
  <c r="DU310" i="3"/>
  <c r="DV310" i="3"/>
  <c r="DU298" i="3"/>
  <c r="DV298" i="3"/>
  <c r="DI298" i="3"/>
  <c r="DJ298" i="3"/>
  <c r="CW294" i="3"/>
  <c r="CX294" i="3"/>
  <c r="CW290" i="3"/>
  <c r="CX290" i="3"/>
  <c r="CW286" i="3"/>
  <c r="CX286" i="3"/>
  <c r="CW282" i="3"/>
  <c r="CX282" i="3"/>
  <c r="CW278" i="3"/>
  <c r="CX278" i="3"/>
  <c r="DI274" i="3"/>
  <c r="DJ274" i="3"/>
  <c r="CW270" i="3"/>
  <c r="CX270" i="3"/>
  <c r="DU266" i="3"/>
  <c r="DV266" i="3"/>
  <c r="CW262" i="3"/>
  <c r="CX262" i="3"/>
  <c r="DU258" i="3"/>
  <c r="DV258" i="3"/>
  <c r="CW254" i="3"/>
  <c r="CX254" i="3"/>
  <c r="DU250" i="3"/>
  <c r="DV250" i="3"/>
  <c r="DI250" i="3"/>
  <c r="DJ250" i="3"/>
  <c r="DU246" i="3"/>
  <c r="DV246" i="3"/>
  <c r="DM244" i="3"/>
  <c r="DL244" i="3"/>
  <c r="DY241" i="3"/>
  <c r="DX241" i="3"/>
  <c r="DU238" i="3"/>
  <c r="DV238" i="3"/>
  <c r="DM236" i="3"/>
  <c r="DL236" i="3"/>
  <c r="DY233" i="3"/>
  <c r="DX233" i="3"/>
  <c r="DU230" i="3"/>
  <c r="DV230" i="3"/>
  <c r="DM219" i="3"/>
  <c r="DL219" i="3"/>
  <c r="DY216" i="3"/>
  <c r="DX216" i="3"/>
  <c r="DG214" i="3"/>
  <c r="DF214" i="3"/>
  <c r="CW213" i="3"/>
  <c r="CX213" i="3"/>
  <c r="DI212" i="3"/>
  <c r="DJ212" i="3"/>
  <c r="DV206" i="3"/>
  <c r="DU206" i="3"/>
  <c r="DG188" i="3"/>
  <c r="DF188" i="3"/>
  <c r="DG180" i="3"/>
  <c r="DF180" i="3"/>
  <c r="DO176" i="3"/>
  <c r="DP176" i="3"/>
  <c r="DO172" i="3"/>
  <c r="DP172" i="3"/>
  <c r="DO168" i="3"/>
  <c r="DP168" i="3"/>
  <c r="DO164" i="3"/>
  <c r="DP164" i="3"/>
  <c r="DO158" i="3"/>
  <c r="DP158" i="3"/>
  <c r="CW150" i="3"/>
  <c r="CX150" i="3"/>
  <c r="CW142" i="3"/>
  <c r="CX142" i="3"/>
  <c r="DI141" i="3"/>
  <c r="DJ141" i="3"/>
  <c r="CW138" i="3"/>
  <c r="CX138" i="3"/>
  <c r="DU126" i="3"/>
  <c r="DV126" i="3"/>
  <c r="DU122" i="3"/>
  <c r="DV122" i="3"/>
  <c r="CW120" i="3"/>
  <c r="CX120" i="3"/>
  <c r="DI117" i="3"/>
  <c r="DJ117" i="3"/>
  <c r="DI113" i="3"/>
  <c r="DJ113" i="3"/>
  <c r="DU110" i="3"/>
  <c r="DV110" i="3"/>
  <c r="DX105" i="3"/>
  <c r="DY105" i="3"/>
  <c r="DX97" i="3"/>
  <c r="DY97" i="3"/>
  <c r="DX91" i="3"/>
  <c r="DY91" i="3"/>
  <c r="AN319" i="4"/>
  <c r="AO319" i="4" s="1"/>
  <c r="BL318" i="4"/>
  <c r="BM318" i="4" s="1"/>
  <c r="BN318" i="4" s="1"/>
  <c r="BC315" i="4"/>
  <c r="BD315" i="4" s="1"/>
  <c r="BE315" i="4" s="1"/>
  <c r="AN307" i="4"/>
  <c r="AO307" i="4" s="1"/>
  <c r="BL302" i="4"/>
  <c r="BM302" i="4" s="1"/>
  <c r="BN302" i="4" s="1"/>
  <c r="BI278" i="4"/>
  <c r="BJ278" i="4" s="1"/>
  <c r="BK278" i="4" s="1"/>
  <c r="AN278" i="4"/>
  <c r="AO278" i="4" s="1"/>
  <c r="BF276" i="4"/>
  <c r="BG276" i="4" s="1"/>
  <c r="BH276" i="4" s="1"/>
  <c r="BI275" i="4"/>
  <c r="BJ275" i="4" s="1"/>
  <c r="BK275" i="4" s="1"/>
  <c r="AK275" i="4"/>
  <c r="AM275" i="4" s="1"/>
  <c r="BI273" i="4"/>
  <c r="BJ273" i="4" s="1"/>
  <c r="BK273" i="4" s="1"/>
  <c r="AK267" i="4"/>
  <c r="AM267" i="4" s="1"/>
  <c r="AQ258" i="4"/>
  <c r="AR258" i="4" s="1"/>
  <c r="BL257" i="4"/>
  <c r="BM257" i="4" s="1"/>
  <c r="BN257" i="4" s="1"/>
  <c r="AQ257" i="4"/>
  <c r="BL256" i="4"/>
  <c r="BM256" i="4" s="1"/>
  <c r="BN256" i="4" s="1"/>
  <c r="C245" i="4"/>
  <c r="BF245" i="4"/>
  <c r="BG245" i="4" s="1"/>
  <c r="BH245" i="4" s="1"/>
  <c r="BF244" i="4"/>
  <c r="BG244" i="4" s="1"/>
  <c r="BH244" i="4" s="1"/>
  <c r="BF236" i="4"/>
  <c r="BG236" i="4" s="1"/>
  <c r="BH236" i="4" s="1"/>
  <c r="AN236" i="4"/>
  <c r="AO236" i="4" s="1"/>
  <c r="AT229" i="4"/>
  <c r="C227" i="4"/>
  <c r="AJ227" i="4"/>
  <c r="BL227" i="4"/>
  <c r="BM227" i="4" s="1"/>
  <c r="BN227" i="4" s="1"/>
  <c r="AQ219" i="4"/>
  <c r="AU215" i="4"/>
  <c r="AV215" i="4"/>
  <c r="AU212" i="4"/>
  <c r="AV212" i="4"/>
  <c r="BC206" i="4"/>
  <c r="BD206" i="4" s="1"/>
  <c r="BE206" i="4" s="1"/>
  <c r="AJ206" i="4"/>
  <c r="C198" i="4"/>
  <c r="AJ198" i="4"/>
  <c r="C196" i="4"/>
  <c r="AK196" i="4"/>
  <c r="BL196" i="4"/>
  <c r="BM196" i="4" s="1"/>
  <c r="BN196" i="4" s="1"/>
  <c r="C188" i="4"/>
  <c r="AZ188" i="4"/>
  <c r="BA188" i="4" s="1"/>
  <c r="BB188" i="4" s="1"/>
  <c r="AJ177" i="4"/>
  <c r="BL177" i="4"/>
  <c r="BM177" i="4" s="1"/>
  <c r="BN177" i="4" s="1"/>
  <c r="AZ165" i="4"/>
  <c r="BA165" i="4" s="1"/>
  <c r="BB165" i="4" s="1"/>
  <c r="BL165" i="4"/>
  <c r="BM165" i="4" s="1"/>
  <c r="BN165" i="4" s="1"/>
  <c r="AK143" i="4"/>
  <c r="AM143" i="4" s="1"/>
  <c r="AW143" i="4"/>
  <c r="AY143" i="4" s="1"/>
  <c r="AN143" i="4"/>
  <c r="BL143" i="4"/>
  <c r="BM143" i="4" s="1"/>
  <c r="BN143" i="4" s="1"/>
  <c r="BI141" i="4"/>
  <c r="BJ141" i="4" s="1"/>
  <c r="BK141" i="4" s="1"/>
  <c r="N135" i="4"/>
  <c r="AT135" i="4"/>
  <c r="AN134" i="4"/>
  <c r="BL130" i="4"/>
  <c r="BM130" i="4" s="1"/>
  <c r="BN130" i="4" s="1"/>
  <c r="AN130" i="4"/>
  <c r="AO130" i="4" s="1"/>
  <c r="Y124" i="4"/>
  <c r="BL124" i="4"/>
  <c r="BM124" i="4" s="1"/>
  <c r="BN124" i="4" s="1"/>
  <c r="AQ124" i="4"/>
  <c r="C117" i="4"/>
  <c r="BC117" i="4"/>
  <c r="BD117" i="4" s="1"/>
  <c r="BE117" i="4" s="1"/>
  <c r="Y97" i="4"/>
  <c r="AZ97" i="4"/>
  <c r="BA97" i="4" s="1"/>
  <c r="BB97" i="4" s="1"/>
  <c r="AN97" i="4"/>
  <c r="AO97" i="4" s="1"/>
  <c r="BI97" i="4"/>
  <c r="BJ97" i="4" s="1"/>
  <c r="BK97" i="4" s="1"/>
  <c r="AR96" i="4"/>
  <c r="AS96" i="4"/>
  <c r="BC95" i="4"/>
  <c r="BD95" i="4" s="1"/>
  <c r="BE95" i="4" s="1"/>
  <c r="AJ93" i="4"/>
  <c r="AK93" i="4"/>
  <c r="BI93" i="4"/>
  <c r="BJ93" i="4" s="1"/>
  <c r="BK93" i="4" s="1"/>
  <c r="C86" i="4"/>
  <c r="BL86" i="4"/>
  <c r="BM86" i="4" s="1"/>
  <c r="BN86" i="4" s="1"/>
  <c r="AN86" i="4"/>
  <c r="N58" i="4"/>
  <c r="BF58" i="4"/>
  <c r="BG58" i="4" s="1"/>
  <c r="BH58" i="4" s="1"/>
  <c r="AN58" i="4"/>
  <c r="BL58" i="4"/>
  <c r="BM58" i="4" s="1"/>
  <c r="BN58" i="4" s="1"/>
  <c r="AV51" i="4"/>
  <c r="AU51" i="4"/>
  <c r="N40" i="4"/>
  <c r="BL40" i="4"/>
  <c r="BM40" i="4" s="1"/>
  <c r="BN40" i="4" s="1"/>
  <c r="DU316" i="3"/>
  <c r="DV316" i="3"/>
  <c r="DI316" i="3"/>
  <c r="DJ316" i="3"/>
  <c r="CW316" i="3"/>
  <c r="CX316" i="3"/>
  <c r="DU312" i="3"/>
  <c r="DV312" i="3"/>
  <c r="DI312" i="3"/>
  <c r="DJ312" i="3"/>
  <c r="CW312" i="3"/>
  <c r="CX312" i="3"/>
  <c r="DU308" i="3"/>
  <c r="DV308" i="3"/>
  <c r="DI308" i="3"/>
  <c r="DJ308" i="3"/>
  <c r="CW308" i="3"/>
  <c r="CX308" i="3"/>
  <c r="DU304" i="3"/>
  <c r="DV304" i="3"/>
  <c r="DI304" i="3"/>
  <c r="DJ304" i="3"/>
  <c r="CW304" i="3"/>
  <c r="CX304" i="3"/>
  <c r="DU300" i="3"/>
  <c r="DV300" i="3"/>
  <c r="DI300" i="3"/>
  <c r="DJ300" i="3"/>
  <c r="CW300" i="3"/>
  <c r="CX300" i="3"/>
  <c r="DU296" i="3"/>
  <c r="DV296" i="3"/>
  <c r="DI296" i="3"/>
  <c r="DJ296" i="3"/>
  <c r="CW296" i="3"/>
  <c r="CX296" i="3"/>
  <c r="DU292" i="3"/>
  <c r="DV292" i="3"/>
  <c r="DI292" i="3"/>
  <c r="DJ292" i="3"/>
  <c r="CW292" i="3"/>
  <c r="CX292" i="3"/>
  <c r="DU288" i="3"/>
  <c r="DV288" i="3"/>
  <c r="DI288" i="3"/>
  <c r="DJ288" i="3"/>
  <c r="CW288" i="3"/>
  <c r="CX288" i="3"/>
  <c r="DU284" i="3"/>
  <c r="DV284" i="3"/>
  <c r="DI284" i="3"/>
  <c r="DJ284" i="3"/>
  <c r="CW284" i="3"/>
  <c r="CX284" i="3"/>
  <c r="DU280" i="3"/>
  <c r="DV280" i="3"/>
  <c r="DI280" i="3"/>
  <c r="DJ280" i="3"/>
  <c r="CW280" i="3"/>
  <c r="CX280" i="3"/>
  <c r="DU276" i="3"/>
  <c r="DV276" i="3"/>
  <c r="DI276" i="3"/>
  <c r="DJ276" i="3"/>
  <c r="CW276" i="3"/>
  <c r="CX276" i="3"/>
  <c r="DU272" i="3"/>
  <c r="DV272" i="3"/>
  <c r="DI272" i="3"/>
  <c r="DJ272" i="3"/>
  <c r="CW272" i="3"/>
  <c r="CX272" i="3"/>
  <c r="DU268" i="3"/>
  <c r="DV268" i="3"/>
  <c r="DI268" i="3"/>
  <c r="DJ268" i="3"/>
  <c r="CW268" i="3"/>
  <c r="CX268" i="3"/>
  <c r="DU264" i="3"/>
  <c r="DV264" i="3"/>
  <c r="DI264" i="3"/>
  <c r="DJ264" i="3"/>
  <c r="CW264" i="3"/>
  <c r="CX264" i="3"/>
  <c r="DU260" i="3"/>
  <c r="DV260" i="3"/>
  <c r="DI260" i="3"/>
  <c r="DJ260" i="3"/>
  <c r="CW260" i="3"/>
  <c r="CX260" i="3"/>
  <c r="DU256" i="3"/>
  <c r="DV256" i="3"/>
  <c r="DI256" i="3"/>
  <c r="DJ256" i="3"/>
  <c r="CW256" i="3"/>
  <c r="CX256" i="3"/>
  <c r="DU252" i="3"/>
  <c r="DV252" i="3"/>
  <c r="DI252" i="3"/>
  <c r="DJ252" i="3"/>
  <c r="CW252" i="3"/>
  <c r="CX252" i="3"/>
  <c r="DU248" i="3"/>
  <c r="DV248" i="3"/>
  <c r="DI248" i="3"/>
  <c r="DJ248" i="3"/>
  <c r="CW248" i="3"/>
  <c r="CX248" i="3"/>
  <c r="DM246" i="3"/>
  <c r="DL246" i="3"/>
  <c r="DU244" i="3"/>
  <c r="DV244" i="3"/>
  <c r="DY243" i="3"/>
  <c r="DX243" i="3"/>
  <c r="DM242" i="3"/>
  <c r="DL242" i="3"/>
  <c r="DU240" i="3"/>
  <c r="DV240" i="3"/>
  <c r="DY239" i="3"/>
  <c r="DX239" i="3"/>
  <c r="DM238" i="3"/>
  <c r="DL238" i="3"/>
  <c r="DU236" i="3"/>
  <c r="DV236" i="3"/>
  <c r="DY235" i="3"/>
  <c r="DX235" i="3"/>
  <c r="DM234" i="3"/>
  <c r="DL234" i="3"/>
  <c r="DU232" i="3"/>
  <c r="DV232" i="3"/>
  <c r="DY231" i="3"/>
  <c r="DX231" i="3"/>
  <c r="DC229" i="3"/>
  <c r="DD229" i="3"/>
  <c r="DU228" i="3"/>
  <c r="DV228" i="3"/>
  <c r="DY224" i="3"/>
  <c r="DX224" i="3"/>
  <c r="AZ267" i="4"/>
  <c r="BA267" i="4" s="1"/>
  <c r="BB267" i="4" s="1"/>
  <c r="AZ266" i="4"/>
  <c r="BA266" i="4" s="1"/>
  <c r="BB266" i="4" s="1"/>
  <c r="AZ258" i="4"/>
  <c r="BA258" i="4" s="1"/>
  <c r="BB258" i="4" s="1"/>
  <c r="C244" i="4"/>
  <c r="AN244" i="4"/>
  <c r="AO244" i="4" s="1"/>
  <c r="AZ244" i="4"/>
  <c r="BA244" i="4" s="1"/>
  <c r="BB244" i="4" s="1"/>
  <c r="C220" i="4"/>
  <c r="AQ220" i="4"/>
  <c r="AR220" i="4" s="1"/>
  <c r="N209" i="4"/>
  <c r="Y209" i="4"/>
  <c r="BL209" i="4"/>
  <c r="BM209" i="4" s="1"/>
  <c r="BN209" i="4" s="1"/>
  <c r="AT146" i="4"/>
  <c r="AU146" i="4" s="1"/>
  <c r="AK146" i="4"/>
  <c r="N142" i="4"/>
  <c r="AJ142" i="4"/>
  <c r="AT142" i="4"/>
  <c r="AV142" i="4" s="1"/>
  <c r="AN142" i="4"/>
  <c r="BF142" i="4"/>
  <c r="BG142" i="4" s="1"/>
  <c r="BH142" i="4" s="1"/>
  <c r="AJ140" i="4"/>
  <c r="AK140" i="4"/>
  <c r="AM140" i="4" s="1"/>
  <c r="AW140" i="4"/>
  <c r="C49" i="4"/>
  <c r="N49" i="4"/>
  <c r="AT49" i="4"/>
  <c r="AV49" i="4" s="1"/>
  <c r="BC49" i="4"/>
  <c r="BD49" i="4" s="1"/>
  <c r="BE49" i="4" s="1"/>
  <c r="BL49" i="4"/>
  <c r="BM49" i="4" s="1"/>
  <c r="BN49" i="4" s="1"/>
  <c r="Y49" i="4"/>
  <c r="AN49" i="4"/>
  <c r="AW49" i="4"/>
  <c r="BF49" i="4"/>
  <c r="BG49" i="4" s="1"/>
  <c r="BH49" i="4" s="1"/>
  <c r="AJ49" i="4"/>
  <c r="AZ49" i="4"/>
  <c r="BA49" i="4" s="1"/>
  <c r="BB49" i="4" s="1"/>
  <c r="DI314" i="3"/>
  <c r="DJ314" i="3"/>
  <c r="CW310" i="3"/>
  <c r="CX310" i="3"/>
  <c r="DI306" i="3"/>
  <c r="DJ306" i="3"/>
  <c r="CW302" i="3"/>
  <c r="CX302" i="3"/>
  <c r="DU294" i="3"/>
  <c r="DV294" i="3"/>
  <c r="DU290" i="3"/>
  <c r="DV290" i="3"/>
  <c r="DI286" i="3"/>
  <c r="DJ286" i="3"/>
  <c r="DU282" i="3"/>
  <c r="DV282" i="3"/>
  <c r="DI282" i="3"/>
  <c r="DJ282" i="3"/>
  <c r="DU278" i="3"/>
  <c r="DV278" i="3"/>
  <c r="DU274" i="3"/>
  <c r="DV274" i="3"/>
  <c r="DI270" i="3"/>
  <c r="DJ270" i="3"/>
  <c r="DI266" i="3"/>
  <c r="DJ266" i="3"/>
  <c r="DU262" i="3"/>
  <c r="DV262" i="3"/>
  <c r="CW258" i="3"/>
  <c r="CX258" i="3"/>
  <c r="DI254" i="3"/>
  <c r="DJ254" i="3"/>
  <c r="DU242" i="3"/>
  <c r="DV242" i="3"/>
  <c r="DM240" i="3"/>
  <c r="DL240" i="3"/>
  <c r="DY237" i="3"/>
  <c r="DX237" i="3"/>
  <c r="DU221" i="3"/>
  <c r="DV221" i="3"/>
  <c r="DY220" i="3"/>
  <c r="DX220" i="3"/>
  <c r="DS213" i="3"/>
  <c r="DR213" i="3"/>
  <c r="DV210" i="3"/>
  <c r="DU210" i="3"/>
  <c r="DG204" i="3"/>
  <c r="DF204" i="3"/>
  <c r="DG192" i="3"/>
  <c r="DF192" i="3"/>
  <c r="DG184" i="3"/>
  <c r="DF184" i="3"/>
  <c r="DO178" i="3"/>
  <c r="DP178" i="3"/>
  <c r="DO174" i="3"/>
  <c r="DP174" i="3"/>
  <c r="DO170" i="3"/>
  <c r="DP170" i="3"/>
  <c r="DO162" i="3"/>
  <c r="DP162" i="3"/>
  <c r="DO154" i="3"/>
  <c r="DP154" i="3"/>
  <c r="DI149" i="3"/>
  <c r="DJ149" i="3"/>
  <c r="CW146" i="3"/>
  <c r="CX146" i="3"/>
  <c r="DI145" i="3"/>
  <c r="DJ145" i="3"/>
  <c r="DI137" i="3"/>
  <c r="DJ137" i="3"/>
  <c r="CW132" i="3"/>
  <c r="CX132" i="3"/>
  <c r="DI129" i="3"/>
  <c r="DJ129" i="3"/>
  <c r="DI125" i="3"/>
  <c r="DJ125" i="3"/>
  <c r="DU118" i="3"/>
  <c r="DV118" i="3"/>
  <c r="CW116" i="3"/>
  <c r="CX116" i="3"/>
  <c r="CW112" i="3"/>
  <c r="CX112" i="3"/>
  <c r="DI109" i="3"/>
  <c r="DJ109" i="3"/>
  <c r="CX107" i="3"/>
  <c r="CW107" i="3"/>
  <c r="CZ105" i="3"/>
  <c r="DA105" i="3"/>
  <c r="DL103" i="3"/>
  <c r="DM103" i="3"/>
  <c r="DX99" i="3"/>
  <c r="DY99" i="3"/>
  <c r="DX93" i="3"/>
  <c r="DY93" i="3"/>
  <c r="DX87" i="3"/>
  <c r="DY87" i="3"/>
  <c r="DX77" i="3"/>
  <c r="DY77" i="3"/>
  <c r="DX54" i="3"/>
  <c r="DY54" i="3"/>
  <c r="AQ321" i="4"/>
  <c r="AR321" i="4" s="1"/>
  <c r="AQ305" i="4"/>
  <c r="AR305" i="4" s="1"/>
  <c r="AN303" i="4"/>
  <c r="AO303" i="4" s="1"/>
  <c r="AZ270" i="4"/>
  <c r="BA270" i="4" s="1"/>
  <c r="BB270" i="4" s="1"/>
  <c r="AJ270" i="4"/>
  <c r="BL269" i="4"/>
  <c r="BM269" i="4" s="1"/>
  <c r="BN269" i="4" s="1"/>
  <c r="BI267" i="4"/>
  <c r="BJ267" i="4" s="1"/>
  <c r="BK267" i="4" s="1"/>
  <c r="BL266" i="4"/>
  <c r="BM266" i="4" s="1"/>
  <c r="BN266" i="4" s="1"/>
  <c r="AN266" i="4"/>
  <c r="AO266" i="4" s="1"/>
  <c r="C254" i="4"/>
  <c r="Y254" i="4"/>
  <c r="AT254" i="4"/>
  <c r="AQ249" i="4"/>
  <c r="AT249" i="4"/>
  <c r="AQ248" i="4"/>
  <c r="C243" i="4"/>
  <c r="AN243" i="4"/>
  <c r="AO243" i="4" s="1"/>
  <c r="AN220" i="4"/>
  <c r="AO220" i="4" s="1"/>
  <c r="BL319" i="4"/>
  <c r="BM319" i="4" s="1"/>
  <c r="BN319" i="4" s="1"/>
  <c r="AJ319" i="4"/>
  <c r="AQ318" i="4"/>
  <c r="AR318" i="4" s="1"/>
  <c r="AQ315" i="4"/>
  <c r="AR315" i="4" s="1"/>
  <c r="AQ311" i="4"/>
  <c r="AR311" i="4" s="1"/>
  <c r="BL307" i="4"/>
  <c r="BM307" i="4" s="1"/>
  <c r="BN307" i="4" s="1"/>
  <c r="AJ307" i="4"/>
  <c r="BL303" i="4"/>
  <c r="BM303" i="4" s="1"/>
  <c r="BN303" i="4" s="1"/>
  <c r="AJ303" i="4"/>
  <c r="AQ302" i="4"/>
  <c r="AR302" i="4" s="1"/>
  <c r="AQ299" i="4"/>
  <c r="AR299" i="4" s="1"/>
  <c r="AQ298" i="4"/>
  <c r="AR298" i="4" s="1"/>
  <c r="BF294" i="4"/>
  <c r="BG294" i="4" s="1"/>
  <c r="BH294" i="4" s="1"/>
  <c r="BF290" i="4"/>
  <c r="BG290" i="4" s="1"/>
  <c r="BH290" i="4" s="1"/>
  <c r="BF286" i="4"/>
  <c r="BG286" i="4" s="1"/>
  <c r="BH286" i="4" s="1"/>
  <c r="BF282" i="4"/>
  <c r="BG282" i="4" s="1"/>
  <c r="BH282" i="4" s="1"/>
  <c r="BF278" i="4"/>
  <c r="BG278" i="4" s="1"/>
  <c r="BH278" i="4" s="1"/>
  <c r="AN276" i="4"/>
  <c r="AO276" i="4" s="1"/>
  <c r="BF275" i="4"/>
  <c r="BG275" i="4" s="1"/>
  <c r="BH275" i="4" s="1"/>
  <c r="AJ275" i="4"/>
  <c r="BL270" i="4"/>
  <c r="BM270" i="4" s="1"/>
  <c r="BN270" i="4" s="1"/>
  <c r="AT270" i="4"/>
  <c r="AU270" i="4" s="1"/>
  <c r="BI269" i="4"/>
  <c r="BJ269" i="4" s="1"/>
  <c r="BK269" i="4" s="1"/>
  <c r="BF267" i="4"/>
  <c r="BG267" i="4" s="1"/>
  <c r="BH267" i="4" s="1"/>
  <c r="AJ267" i="4"/>
  <c r="BF266" i="4"/>
  <c r="BG266" i="4" s="1"/>
  <c r="BH266" i="4" s="1"/>
  <c r="AJ266" i="4"/>
  <c r="Y258" i="4"/>
  <c r="BF257" i="4"/>
  <c r="BG257" i="4" s="1"/>
  <c r="BH257" i="4" s="1"/>
  <c r="AJ257" i="4"/>
  <c r="AZ256" i="4"/>
  <c r="BA256" i="4" s="1"/>
  <c r="BB256" i="4" s="1"/>
  <c r="BF254" i="4"/>
  <c r="BG254" i="4" s="1"/>
  <c r="BH254" i="4" s="1"/>
  <c r="AQ254" i="4"/>
  <c r="BL249" i="4"/>
  <c r="BM249" i="4" s="1"/>
  <c r="BN249" i="4" s="1"/>
  <c r="AJ248" i="4"/>
  <c r="C247" i="4"/>
  <c r="AQ247" i="4"/>
  <c r="BL247" i="4"/>
  <c r="BM247" i="4" s="1"/>
  <c r="BN247" i="4" s="1"/>
  <c r="Y244" i="4"/>
  <c r="AZ243" i="4"/>
  <c r="BA243" i="4" s="1"/>
  <c r="BB243" i="4" s="1"/>
  <c r="C240" i="4"/>
  <c r="AN240" i="4"/>
  <c r="AO240" i="4" s="1"/>
  <c r="AZ240" i="4"/>
  <c r="BA240" i="4" s="1"/>
  <c r="BB240" i="4" s="1"/>
  <c r="C237" i="4"/>
  <c r="Y237" i="4"/>
  <c r="AZ236" i="4"/>
  <c r="BA236" i="4" s="1"/>
  <c r="BB236" i="4" s="1"/>
  <c r="AJ236" i="4"/>
  <c r="C232" i="4"/>
  <c r="AN232" i="4"/>
  <c r="AO232" i="4" s="1"/>
  <c r="AZ232" i="4"/>
  <c r="BA232" i="4" s="1"/>
  <c r="BB232" i="4" s="1"/>
  <c r="Y229" i="4"/>
  <c r="AZ227" i="4"/>
  <c r="BA227" i="4" s="1"/>
  <c r="BB227" i="4" s="1"/>
  <c r="AV224" i="4"/>
  <c r="C223" i="4"/>
  <c r="AQ223" i="4"/>
  <c r="BF220" i="4"/>
  <c r="BG220" i="4" s="1"/>
  <c r="BH220" i="4" s="1"/>
  <c r="N220" i="4"/>
  <c r="N219" i="4"/>
  <c r="C217" i="4"/>
  <c r="N217" i="4"/>
  <c r="BF217" i="4"/>
  <c r="BG217" i="4" s="1"/>
  <c r="BH217" i="4" s="1"/>
  <c r="C214" i="4"/>
  <c r="Y214" i="4"/>
  <c r="AT214" i="4"/>
  <c r="BF214" i="4"/>
  <c r="BG214" i="4" s="1"/>
  <c r="BH214" i="4" s="1"/>
  <c r="AT213" i="4"/>
  <c r="C212" i="4"/>
  <c r="AJ212" i="4"/>
  <c r="BF212" i="4"/>
  <c r="BG212" i="4" s="1"/>
  <c r="BH212" i="4" s="1"/>
  <c r="Y210" i="4"/>
  <c r="AT210" i="4"/>
  <c r="BC210" i="4"/>
  <c r="BD210" i="4" s="1"/>
  <c r="BE210" i="4" s="1"/>
  <c r="AQ209" i="4"/>
  <c r="AJ207" i="4"/>
  <c r="AZ207" i="4"/>
  <c r="BA207" i="4" s="1"/>
  <c r="BB207" i="4" s="1"/>
  <c r="AZ206" i="4"/>
  <c r="BA206" i="4" s="1"/>
  <c r="BB206" i="4" s="1"/>
  <c r="N206" i="4"/>
  <c r="Y203" i="4"/>
  <c r="AQ203" i="4"/>
  <c r="BF201" i="4"/>
  <c r="BG201" i="4" s="1"/>
  <c r="BH201" i="4" s="1"/>
  <c r="AZ198" i="4"/>
  <c r="BA198" i="4" s="1"/>
  <c r="BB198" i="4" s="1"/>
  <c r="Y197" i="4"/>
  <c r="AQ197" i="4"/>
  <c r="AZ196" i="4"/>
  <c r="BA196" i="4" s="1"/>
  <c r="BB196" i="4" s="1"/>
  <c r="AZ194" i="4"/>
  <c r="BA194" i="4" s="1"/>
  <c r="BB194" i="4" s="1"/>
  <c r="C192" i="4"/>
  <c r="AJ192" i="4"/>
  <c r="AW192" i="4"/>
  <c r="BI192" i="4"/>
  <c r="BJ192" i="4" s="1"/>
  <c r="BK192" i="4" s="1"/>
  <c r="BI188" i="4"/>
  <c r="BJ188" i="4" s="1"/>
  <c r="BK188" i="4" s="1"/>
  <c r="AJ185" i="4"/>
  <c r="AK185" i="4"/>
  <c r="C184" i="4"/>
  <c r="AN184" i="4"/>
  <c r="AP184" i="4" s="1"/>
  <c r="BL184" i="4"/>
  <c r="BM184" i="4" s="1"/>
  <c r="BN184" i="4" s="1"/>
  <c r="AN170" i="4"/>
  <c r="C167" i="4"/>
  <c r="AN167" i="4"/>
  <c r="AP167" i="4" s="1"/>
  <c r="AJ156" i="4"/>
  <c r="AW156" i="4"/>
  <c r="AY156" i="4" s="1"/>
  <c r="AK156" i="4"/>
  <c r="AM156" i="4" s="1"/>
  <c r="BL156" i="4"/>
  <c r="BM156" i="4" s="1"/>
  <c r="BN156" i="4" s="1"/>
  <c r="AJ155" i="4"/>
  <c r="AK155" i="4"/>
  <c r="AM155" i="4" s="1"/>
  <c r="AZ155" i="4"/>
  <c r="BA155" i="4" s="1"/>
  <c r="BB155" i="4" s="1"/>
  <c r="AJ154" i="4"/>
  <c r="AZ154" i="4"/>
  <c r="BA154" i="4" s="1"/>
  <c r="BB154" i="4" s="1"/>
  <c r="AK154" i="4"/>
  <c r="AM154" i="4" s="1"/>
  <c r="AJ153" i="4"/>
  <c r="AK153" i="4"/>
  <c r="AM153" i="4" s="1"/>
  <c r="AZ153" i="4"/>
  <c r="BA153" i="4" s="1"/>
  <c r="BB153" i="4" s="1"/>
  <c r="AJ152" i="4"/>
  <c r="AZ152" i="4"/>
  <c r="BA152" i="4" s="1"/>
  <c r="BB152" i="4" s="1"/>
  <c r="AK152" i="4"/>
  <c r="AM152" i="4" s="1"/>
  <c r="AJ151" i="4"/>
  <c r="AK151" i="4"/>
  <c r="AM151" i="4" s="1"/>
  <c r="AZ151" i="4"/>
  <c r="BA151" i="4" s="1"/>
  <c r="BB151" i="4" s="1"/>
  <c r="AJ150" i="4"/>
  <c r="AZ150" i="4"/>
  <c r="BA150" i="4" s="1"/>
  <c r="BB150" i="4" s="1"/>
  <c r="AK150" i="4"/>
  <c r="AM150" i="4" s="1"/>
  <c r="C147" i="4"/>
  <c r="AK147" i="4"/>
  <c r="AM147" i="4" s="1"/>
  <c r="AZ147" i="4"/>
  <c r="BA147" i="4" s="1"/>
  <c r="BB147" i="4" s="1"/>
  <c r="BL147" i="4"/>
  <c r="BM147" i="4" s="1"/>
  <c r="BN147" i="4" s="1"/>
  <c r="N147" i="4"/>
  <c r="AT147" i="4"/>
  <c r="AV147" i="4" s="1"/>
  <c r="BI147" i="4"/>
  <c r="BJ147" i="4" s="1"/>
  <c r="BK147" i="4" s="1"/>
  <c r="BI145" i="4"/>
  <c r="BJ145" i="4" s="1"/>
  <c r="BK145" i="4" s="1"/>
  <c r="AN145" i="4"/>
  <c r="AK142" i="4"/>
  <c r="AM142" i="4" s="1"/>
  <c r="AZ141" i="4"/>
  <c r="BA141" i="4" s="1"/>
  <c r="BB141" i="4" s="1"/>
  <c r="AN140" i="4"/>
  <c r="AT137" i="4"/>
  <c r="Y134" i="4"/>
  <c r="AQ116" i="4"/>
  <c r="AJ116" i="4"/>
  <c r="BC116" i="4"/>
  <c r="BD116" i="4" s="1"/>
  <c r="BE116" i="4" s="1"/>
  <c r="BC97" i="4"/>
  <c r="BD97" i="4" s="1"/>
  <c r="BE97" i="4" s="1"/>
  <c r="AQ95" i="4"/>
  <c r="BC82" i="4"/>
  <c r="BD82" i="4" s="1"/>
  <c r="BE82" i="4" s="1"/>
  <c r="N59" i="4"/>
  <c r="AN59" i="4"/>
  <c r="AP59" i="4" s="1"/>
  <c r="AT59" i="4"/>
  <c r="AK49" i="4"/>
  <c r="AT41" i="4"/>
  <c r="AU41" i="4" s="1"/>
  <c r="C130" i="4"/>
  <c r="DU315" i="3"/>
  <c r="DV315" i="3"/>
  <c r="DI315" i="3"/>
  <c r="DJ315" i="3"/>
  <c r="CW315" i="3"/>
  <c r="CX315" i="3"/>
  <c r="DU311" i="3"/>
  <c r="DV311" i="3"/>
  <c r="DI311" i="3"/>
  <c r="DJ311" i="3"/>
  <c r="CW311" i="3"/>
  <c r="CX311" i="3"/>
  <c r="DU307" i="3"/>
  <c r="DV307" i="3"/>
  <c r="DI307" i="3"/>
  <c r="DJ307" i="3"/>
  <c r="CW307" i="3"/>
  <c r="CX307" i="3"/>
  <c r="DU303" i="3"/>
  <c r="DV303" i="3"/>
  <c r="DI303" i="3"/>
  <c r="DJ303" i="3"/>
  <c r="CW303" i="3"/>
  <c r="CX303" i="3"/>
  <c r="DU299" i="3"/>
  <c r="DV299" i="3"/>
  <c r="DI299" i="3"/>
  <c r="DJ299" i="3"/>
  <c r="CW299" i="3"/>
  <c r="CX299" i="3"/>
  <c r="DU295" i="3"/>
  <c r="DV295" i="3"/>
  <c r="DI295" i="3"/>
  <c r="DJ295" i="3"/>
  <c r="CW295" i="3"/>
  <c r="CX295" i="3"/>
  <c r="DU291" i="3"/>
  <c r="DV291" i="3"/>
  <c r="DI291" i="3"/>
  <c r="DJ291" i="3"/>
  <c r="CW291" i="3"/>
  <c r="CX291" i="3"/>
  <c r="DU287" i="3"/>
  <c r="DV287" i="3"/>
  <c r="DI287" i="3"/>
  <c r="DJ287" i="3"/>
  <c r="CW287" i="3"/>
  <c r="CX287" i="3"/>
  <c r="DU283" i="3"/>
  <c r="DV283" i="3"/>
  <c r="DI283" i="3"/>
  <c r="DJ283" i="3"/>
  <c r="CW283" i="3"/>
  <c r="CX283" i="3"/>
  <c r="DU279" i="3"/>
  <c r="DV279" i="3"/>
  <c r="DI279" i="3"/>
  <c r="DJ279" i="3"/>
  <c r="CW279" i="3"/>
  <c r="CX279" i="3"/>
  <c r="DU275" i="3"/>
  <c r="DV275" i="3"/>
  <c r="DI275" i="3"/>
  <c r="DJ275" i="3"/>
  <c r="CW275" i="3"/>
  <c r="CX275" i="3"/>
  <c r="DU271" i="3"/>
  <c r="DV271" i="3"/>
  <c r="DI271" i="3"/>
  <c r="DJ271" i="3"/>
  <c r="CW271" i="3"/>
  <c r="CX271" i="3"/>
  <c r="DU267" i="3"/>
  <c r="DV267" i="3"/>
  <c r="DI267" i="3"/>
  <c r="DJ267" i="3"/>
  <c r="CW267" i="3"/>
  <c r="CX267" i="3"/>
  <c r="DU263" i="3"/>
  <c r="DV263" i="3"/>
  <c r="DI263" i="3"/>
  <c r="DJ263" i="3"/>
  <c r="CW263" i="3"/>
  <c r="CX263" i="3"/>
  <c r="DU259" i="3"/>
  <c r="DV259" i="3"/>
  <c r="DI259" i="3"/>
  <c r="DJ259" i="3"/>
  <c r="CW259" i="3"/>
  <c r="CX259" i="3"/>
  <c r="DU255" i="3"/>
  <c r="DV255" i="3"/>
  <c r="DI255" i="3"/>
  <c r="DJ255" i="3"/>
  <c r="CW255" i="3"/>
  <c r="CX255" i="3"/>
  <c r="DU251" i="3"/>
  <c r="DV251" i="3"/>
  <c r="DI251" i="3"/>
  <c r="DJ251" i="3"/>
  <c r="CW251" i="3"/>
  <c r="CX251" i="3"/>
  <c r="DU247" i="3"/>
  <c r="DV247" i="3"/>
  <c r="DI247" i="3"/>
  <c r="DJ247" i="3"/>
  <c r="CW247" i="3"/>
  <c r="CX247" i="3"/>
  <c r="DC246" i="3"/>
  <c r="DD246" i="3"/>
  <c r="DI245" i="3"/>
  <c r="DJ245" i="3"/>
  <c r="CW244" i="3"/>
  <c r="CX244" i="3"/>
  <c r="DO243" i="3"/>
  <c r="DP243" i="3"/>
  <c r="DA243" i="3"/>
  <c r="CZ243" i="3"/>
  <c r="DC242" i="3"/>
  <c r="DD242" i="3"/>
  <c r="DI241" i="3"/>
  <c r="DJ241" i="3"/>
  <c r="CW240" i="3"/>
  <c r="CX240" i="3"/>
  <c r="DO239" i="3"/>
  <c r="DP239" i="3"/>
  <c r="DA239" i="3"/>
  <c r="CZ239" i="3"/>
  <c r="DC238" i="3"/>
  <c r="DD238" i="3"/>
  <c r="DI237" i="3"/>
  <c r="DJ237" i="3"/>
  <c r="CW236" i="3"/>
  <c r="CX236" i="3"/>
  <c r="DO235" i="3"/>
  <c r="DP235" i="3"/>
  <c r="DA235" i="3"/>
  <c r="CZ235" i="3"/>
  <c r="DC234" i="3"/>
  <c r="DD234" i="3"/>
  <c r="DI233" i="3"/>
  <c r="DJ233" i="3"/>
  <c r="CW232" i="3"/>
  <c r="CX232" i="3"/>
  <c r="DO231" i="3"/>
  <c r="DP231" i="3"/>
  <c r="DA231" i="3"/>
  <c r="CZ231" i="3"/>
  <c r="DA228" i="3"/>
  <c r="CZ228" i="3"/>
  <c r="CW225" i="3"/>
  <c r="CX225" i="3"/>
  <c r="AZ77" i="4"/>
  <c r="BA77" i="4" s="1"/>
  <c r="BB77" i="4" s="1"/>
  <c r="Y77" i="4"/>
  <c r="Y73" i="4"/>
  <c r="AV71" i="4"/>
  <c r="AT65" i="4"/>
  <c r="AU52" i="4"/>
  <c r="AY51" i="4"/>
  <c r="AS51" i="4"/>
  <c r="AN51" i="4"/>
  <c r="N51" i="4"/>
  <c r="AZ43" i="4"/>
  <c r="BA43" i="4" s="1"/>
  <c r="BB43" i="4" s="1"/>
  <c r="N43" i="4"/>
  <c r="DJ246" i="3"/>
  <c r="CZ246" i="3"/>
  <c r="DV245" i="3"/>
  <c r="DL245" i="3"/>
  <c r="CX245" i="3"/>
  <c r="DX244" i="3"/>
  <c r="DJ244" i="3"/>
  <c r="CZ244" i="3"/>
  <c r="DV243" i="3"/>
  <c r="DL243" i="3"/>
  <c r="CX243" i="3"/>
  <c r="DX242" i="3"/>
  <c r="DJ242" i="3"/>
  <c r="CZ242" i="3"/>
  <c r="DV241" i="3"/>
  <c r="DL241" i="3"/>
  <c r="CX241" i="3"/>
  <c r="DX240" i="3"/>
  <c r="DJ240" i="3"/>
  <c r="CZ240" i="3"/>
  <c r="DV239" i="3"/>
  <c r="DL239" i="3"/>
  <c r="CX239" i="3"/>
  <c r="DX238" i="3"/>
  <c r="DJ238" i="3"/>
  <c r="CZ238" i="3"/>
  <c r="DV237" i="3"/>
  <c r="DL237" i="3"/>
  <c r="CX237" i="3"/>
  <c r="DX236" i="3"/>
  <c r="DJ236" i="3"/>
  <c r="CZ236" i="3"/>
  <c r="DV235" i="3"/>
  <c r="DL235" i="3"/>
  <c r="CX235" i="3"/>
  <c r="DX234" i="3"/>
  <c r="DJ234" i="3"/>
  <c r="CZ234" i="3"/>
  <c r="DV233" i="3"/>
  <c r="DL233" i="3"/>
  <c r="CX233" i="3"/>
  <c r="DX232" i="3"/>
  <c r="DJ232" i="3"/>
  <c r="CZ232" i="3"/>
  <c r="DV231" i="3"/>
  <c r="DL231" i="3"/>
  <c r="CX231" i="3"/>
  <c r="DX230" i="3"/>
  <c r="DD230" i="3"/>
  <c r="CW230" i="3"/>
  <c r="CX230" i="3"/>
  <c r="DV229" i="3"/>
  <c r="DA229" i="3"/>
  <c r="CZ229" i="3"/>
  <c r="DD228" i="3"/>
  <c r="CW228" i="3"/>
  <c r="CX228" i="3"/>
  <c r="DV227" i="3"/>
  <c r="DI222" i="3"/>
  <c r="DJ222" i="3"/>
  <c r="CW221" i="3"/>
  <c r="CX221" i="3"/>
  <c r="DO220" i="3"/>
  <c r="DP220" i="3"/>
  <c r="DA220" i="3"/>
  <c r="CZ220" i="3"/>
  <c r="DC219" i="3"/>
  <c r="DD219" i="3"/>
  <c r="DI218" i="3"/>
  <c r="DJ218" i="3"/>
  <c r="CW217" i="3"/>
  <c r="CX217" i="3"/>
  <c r="DO216" i="3"/>
  <c r="DP216" i="3"/>
  <c r="DO215" i="3"/>
  <c r="DP215" i="3"/>
  <c r="CX210" i="3"/>
  <c r="CW210" i="3"/>
  <c r="CX206" i="3"/>
  <c r="CW206" i="3"/>
  <c r="DI229" i="3"/>
  <c r="DJ229" i="3"/>
  <c r="DC223" i="3"/>
  <c r="DM221" i="3"/>
  <c r="DL221" i="3"/>
  <c r="DU219" i="3"/>
  <c r="DV219" i="3"/>
  <c r="DY218" i="3"/>
  <c r="DX218" i="3"/>
  <c r="DM217" i="3"/>
  <c r="DL217" i="3"/>
  <c r="DU212" i="3"/>
  <c r="DV212" i="3"/>
  <c r="DO211" i="3"/>
  <c r="DP211" i="3"/>
  <c r="DO207" i="3"/>
  <c r="DP207" i="3"/>
  <c r="BL128" i="4"/>
  <c r="BM128" i="4" s="1"/>
  <c r="BN128" i="4" s="1"/>
  <c r="BI96" i="4"/>
  <c r="BJ96" i="4" s="1"/>
  <c r="BK96" i="4" s="1"/>
  <c r="BL92" i="4"/>
  <c r="BM92" i="4" s="1"/>
  <c r="BN92" i="4" s="1"/>
  <c r="AN92" i="4"/>
  <c r="BL77" i="4"/>
  <c r="BM77" i="4" s="1"/>
  <c r="BN77" i="4" s="1"/>
  <c r="BC74" i="4"/>
  <c r="BD74" i="4" s="1"/>
  <c r="BE74" i="4" s="1"/>
  <c r="AJ74" i="4"/>
  <c r="BL73" i="4"/>
  <c r="BM73" i="4" s="1"/>
  <c r="BN73" i="4" s="1"/>
  <c r="AQ73" i="4"/>
  <c r="BC71" i="4"/>
  <c r="BD71" i="4" s="1"/>
  <c r="BE71" i="4" s="1"/>
  <c r="BF55" i="4"/>
  <c r="BG55" i="4" s="1"/>
  <c r="BH55" i="4" s="1"/>
  <c r="AW55" i="4"/>
  <c r="AN55" i="4"/>
  <c r="Y55" i="4"/>
  <c r="BI54" i="4"/>
  <c r="BJ54" i="4" s="1"/>
  <c r="BK54" i="4" s="1"/>
  <c r="BL52" i="4"/>
  <c r="BM52" i="4" s="1"/>
  <c r="BN52" i="4" s="1"/>
  <c r="AQ52" i="4"/>
  <c r="AR52" i="4" s="1"/>
  <c r="Y52" i="4"/>
  <c r="AJ51" i="4"/>
  <c r="AZ47" i="4"/>
  <c r="BA47" i="4" s="1"/>
  <c r="BB47" i="4" s="1"/>
  <c r="AT47" i="4"/>
  <c r="Y47" i="4"/>
  <c r="BL43" i="4"/>
  <c r="BM43" i="4" s="1"/>
  <c r="BN43" i="4" s="1"/>
  <c r="DM230" i="3"/>
  <c r="DL230" i="3"/>
  <c r="DM228" i="3"/>
  <c r="DL228" i="3"/>
  <c r="DO222" i="3"/>
  <c r="DP222" i="3"/>
  <c r="DA222" i="3"/>
  <c r="CZ222" i="3"/>
  <c r="DC221" i="3"/>
  <c r="DD221" i="3"/>
  <c r="DI220" i="3"/>
  <c r="DJ220" i="3"/>
  <c r="CW219" i="3"/>
  <c r="CX219" i="3"/>
  <c r="DO218" i="3"/>
  <c r="DP218" i="3"/>
  <c r="DA218" i="3"/>
  <c r="CZ218" i="3"/>
  <c r="DC217" i="3"/>
  <c r="DD217" i="3"/>
  <c r="DI216" i="3"/>
  <c r="DJ216" i="3"/>
  <c r="DX227" i="3"/>
  <c r="DJ227" i="3"/>
  <c r="CZ227" i="3"/>
  <c r="DV226" i="3"/>
  <c r="DL226" i="3"/>
  <c r="CX226" i="3"/>
  <c r="DX225" i="3"/>
  <c r="DJ225" i="3"/>
  <c r="CZ225" i="3"/>
  <c r="DV224" i="3"/>
  <c r="DL224" i="3"/>
  <c r="CX224" i="3"/>
  <c r="DX223" i="3"/>
  <c r="DJ223" i="3"/>
  <c r="CZ223" i="3"/>
  <c r="DV222" i="3"/>
  <c r="DL222" i="3"/>
  <c r="CX222" i="3"/>
  <c r="DX221" i="3"/>
  <c r="DJ221" i="3"/>
  <c r="CZ221" i="3"/>
  <c r="DV220" i="3"/>
  <c r="DL220" i="3"/>
  <c r="CX220" i="3"/>
  <c r="DX219" i="3"/>
  <c r="DJ219" i="3"/>
  <c r="CZ219" i="3"/>
  <c r="DV218" i="3"/>
  <c r="DL218" i="3"/>
  <c r="CX218" i="3"/>
  <c r="DX217" i="3"/>
  <c r="DJ217" i="3"/>
  <c r="CZ217" i="3"/>
  <c r="DV216" i="3"/>
  <c r="DL216" i="3"/>
  <c r="DF216" i="3"/>
  <c r="DJ214" i="3"/>
  <c r="DC214" i="3"/>
  <c r="DD214" i="3"/>
  <c r="CX214" i="3"/>
  <c r="DV213" i="3"/>
  <c r="DP213" i="3"/>
  <c r="DS212" i="3"/>
  <c r="DR212" i="3"/>
  <c r="DF212" i="3"/>
  <c r="DF210" i="3"/>
  <c r="DP209" i="3"/>
  <c r="DU208" i="3"/>
  <c r="CW208" i="3"/>
  <c r="DF206" i="3"/>
  <c r="DP205" i="3"/>
  <c r="DU204" i="3"/>
  <c r="DO192" i="3"/>
  <c r="DP192" i="3"/>
  <c r="DO188" i="3"/>
  <c r="DP188" i="3"/>
  <c r="DO184" i="3"/>
  <c r="DP184" i="3"/>
  <c r="DO180" i="3"/>
  <c r="DP180" i="3"/>
  <c r="DS215" i="3"/>
  <c r="DR215" i="3"/>
  <c r="DF215" i="3"/>
  <c r="DJ213" i="3"/>
  <c r="DC213" i="3"/>
  <c r="DD213" i="3"/>
  <c r="DP212" i="3"/>
  <c r="DF211" i="3"/>
  <c r="DP210" i="3"/>
  <c r="DU209" i="3"/>
  <c r="CW209" i="3"/>
  <c r="DF207" i="3"/>
  <c r="DP206" i="3"/>
  <c r="DU205" i="3"/>
  <c r="CW205" i="3"/>
  <c r="DG194" i="3"/>
  <c r="DF194" i="3"/>
  <c r="DG190" i="3"/>
  <c r="DF190" i="3"/>
  <c r="DG186" i="3"/>
  <c r="DF186" i="3"/>
  <c r="DG182" i="3"/>
  <c r="DF182" i="3"/>
  <c r="DC216" i="3"/>
  <c r="DD216" i="3"/>
  <c r="DS214" i="3"/>
  <c r="DR214" i="3"/>
  <c r="DC212" i="3"/>
  <c r="DD212" i="3"/>
  <c r="DO194" i="3"/>
  <c r="DP194" i="3"/>
  <c r="DO190" i="3"/>
  <c r="DP190" i="3"/>
  <c r="DO186" i="3"/>
  <c r="DP186" i="3"/>
  <c r="DO182" i="3"/>
  <c r="DP182" i="3"/>
  <c r="DC194" i="3"/>
  <c r="DD194" i="3"/>
  <c r="DC192" i="3"/>
  <c r="DD192" i="3"/>
  <c r="DC190" i="3"/>
  <c r="DD190" i="3"/>
  <c r="DC188" i="3"/>
  <c r="DD188" i="3"/>
  <c r="DC186" i="3"/>
  <c r="DD186" i="3"/>
  <c r="DC184" i="3"/>
  <c r="DD184" i="3"/>
  <c r="DC182" i="3"/>
  <c r="DD182" i="3"/>
  <c r="DC180" i="3"/>
  <c r="DD180" i="3"/>
  <c r="DC178" i="3"/>
  <c r="DD178" i="3"/>
  <c r="DC176" i="3"/>
  <c r="DD176" i="3"/>
  <c r="DC174" i="3"/>
  <c r="DD174" i="3"/>
  <c r="DC172" i="3"/>
  <c r="DD172" i="3"/>
  <c r="DC170" i="3"/>
  <c r="DD170" i="3"/>
  <c r="DC168" i="3"/>
  <c r="DD168" i="3"/>
  <c r="DC166" i="3"/>
  <c r="DD166" i="3"/>
  <c r="DC164" i="3"/>
  <c r="DD164" i="3"/>
  <c r="DC162" i="3"/>
  <c r="DD162" i="3"/>
  <c r="DC160" i="3"/>
  <c r="DD160" i="3"/>
  <c r="DC158" i="3"/>
  <c r="DD158" i="3"/>
  <c r="DC156" i="3"/>
  <c r="DD156" i="3"/>
  <c r="DC154" i="3"/>
  <c r="DD154" i="3"/>
  <c r="DC152" i="3"/>
  <c r="DD152" i="3"/>
  <c r="DA151" i="3"/>
  <c r="CZ151" i="3"/>
  <c r="DC150" i="3"/>
  <c r="DD150" i="3"/>
  <c r="DO149" i="3"/>
  <c r="DP149" i="3"/>
  <c r="DM148" i="3"/>
  <c r="DL148" i="3"/>
  <c r="DY147" i="3"/>
  <c r="DX147" i="3"/>
  <c r="DA147" i="3"/>
  <c r="CZ147" i="3"/>
  <c r="DC146" i="3"/>
  <c r="DD146" i="3"/>
  <c r="DO145" i="3"/>
  <c r="DP145" i="3"/>
  <c r="DM144" i="3"/>
  <c r="DL144" i="3"/>
  <c r="DY143" i="3"/>
  <c r="DX143" i="3"/>
  <c r="DA143" i="3"/>
  <c r="CZ143" i="3"/>
  <c r="DC142" i="3"/>
  <c r="DD142" i="3"/>
  <c r="DO141" i="3"/>
  <c r="DP141" i="3"/>
  <c r="DM140" i="3"/>
  <c r="DL140" i="3"/>
  <c r="DY139" i="3"/>
  <c r="DX139" i="3"/>
  <c r="DA139" i="3"/>
  <c r="CZ139" i="3"/>
  <c r="DC138" i="3"/>
  <c r="DD138" i="3"/>
  <c r="DO137" i="3"/>
  <c r="DP137" i="3"/>
  <c r="DM136" i="3"/>
  <c r="DL136" i="3"/>
  <c r="DY135" i="3"/>
  <c r="DX135" i="3"/>
  <c r="DA135" i="3"/>
  <c r="CZ135" i="3"/>
  <c r="DA133" i="3"/>
  <c r="CZ133" i="3"/>
  <c r="DM130" i="3"/>
  <c r="DL130" i="3"/>
  <c r="DY127" i="3"/>
  <c r="DX127" i="3"/>
  <c r="DR211" i="3"/>
  <c r="DD211" i="3"/>
  <c r="DR210" i="3"/>
  <c r="DD210" i="3"/>
  <c r="DR209" i="3"/>
  <c r="DD209" i="3"/>
  <c r="DR208" i="3"/>
  <c r="DD208" i="3"/>
  <c r="DR207" i="3"/>
  <c r="DD207" i="3"/>
  <c r="DR206" i="3"/>
  <c r="DD206" i="3"/>
  <c r="DR205" i="3"/>
  <c r="DD205" i="3"/>
  <c r="DR204" i="3"/>
  <c r="DD204" i="3"/>
  <c r="DR203" i="3"/>
  <c r="DD203" i="3"/>
  <c r="DR202" i="3"/>
  <c r="DD202" i="3"/>
  <c r="DR201" i="3"/>
  <c r="DD201" i="3"/>
  <c r="DR200" i="3"/>
  <c r="DD200" i="3"/>
  <c r="DR199" i="3"/>
  <c r="DD199" i="3"/>
  <c r="DR198" i="3"/>
  <c r="DD198" i="3"/>
  <c r="DR197" i="3"/>
  <c r="DD197" i="3"/>
  <c r="DR196" i="3"/>
  <c r="DD196" i="3"/>
  <c r="DR195" i="3"/>
  <c r="DD195" i="3"/>
  <c r="DR194" i="3"/>
  <c r="DO193" i="3"/>
  <c r="DP193" i="3"/>
  <c r="DR192" i="3"/>
  <c r="DO191" i="3"/>
  <c r="DP191" i="3"/>
  <c r="DR190" i="3"/>
  <c r="DO189" i="3"/>
  <c r="DP189" i="3"/>
  <c r="DR188" i="3"/>
  <c r="DO187" i="3"/>
  <c r="DP187" i="3"/>
  <c r="DR186" i="3"/>
  <c r="DO185" i="3"/>
  <c r="DP185" i="3"/>
  <c r="DR184" i="3"/>
  <c r="DO183" i="3"/>
  <c r="DP183" i="3"/>
  <c r="DR182" i="3"/>
  <c r="DO181" i="3"/>
  <c r="DP181" i="3"/>
  <c r="DR180" i="3"/>
  <c r="DO179" i="3"/>
  <c r="DP179" i="3"/>
  <c r="DO177" i="3"/>
  <c r="DP177" i="3"/>
  <c r="DO175" i="3"/>
  <c r="DP175" i="3"/>
  <c r="DO173" i="3"/>
  <c r="DP173" i="3"/>
  <c r="DO171" i="3"/>
  <c r="DP171" i="3"/>
  <c r="DO169" i="3"/>
  <c r="DP169" i="3"/>
  <c r="DO167" i="3"/>
  <c r="DP167" i="3"/>
  <c r="DO165" i="3"/>
  <c r="DP165" i="3"/>
  <c r="DO163" i="3"/>
  <c r="DP163" i="3"/>
  <c r="DO161" i="3"/>
  <c r="DP161" i="3"/>
  <c r="DO159" i="3"/>
  <c r="DP159" i="3"/>
  <c r="DO157" i="3"/>
  <c r="DP157" i="3"/>
  <c r="DO155" i="3"/>
  <c r="DP155" i="3"/>
  <c r="DO153" i="3"/>
  <c r="DP153" i="3"/>
  <c r="DI151" i="3"/>
  <c r="DJ151" i="3"/>
  <c r="DU148" i="3"/>
  <c r="DV148" i="3"/>
  <c r="CW148" i="3"/>
  <c r="CX148" i="3"/>
  <c r="DI147" i="3"/>
  <c r="DJ147" i="3"/>
  <c r="DU144" i="3"/>
  <c r="DV144" i="3"/>
  <c r="CW144" i="3"/>
  <c r="CX144" i="3"/>
  <c r="DI143" i="3"/>
  <c r="DJ143" i="3"/>
  <c r="DU140" i="3"/>
  <c r="DV140" i="3"/>
  <c r="CW140" i="3"/>
  <c r="CX140" i="3"/>
  <c r="DI139" i="3"/>
  <c r="DJ139" i="3"/>
  <c r="DU136" i="3"/>
  <c r="DV136" i="3"/>
  <c r="CW136" i="3"/>
  <c r="CX136" i="3"/>
  <c r="DI135" i="3"/>
  <c r="DJ135" i="3"/>
  <c r="DI133" i="3"/>
  <c r="DJ133" i="3"/>
  <c r="DU130" i="3"/>
  <c r="DV130" i="3"/>
  <c r="CW128" i="3"/>
  <c r="CX128" i="3"/>
  <c r="DC193" i="3"/>
  <c r="DD193" i="3"/>
  <c r="DC191" i="3"/>
  <c r="DD191" i="3"/>
  <c r="DC189" i="3"/>
  <c r="DD189" i="3"/>
  <c r="DC187" i="3"/>
  <c r="DD187" i="3"/>
  <c r="DC185" i="3"/>
  <c r="DD185" i="3"/>
  <c r="DC183" i="3"/>
  <c r="DD183" i="3"/>
  <c r="DC181" i="3"/>
  <c r="DD181" i="3"/>
  <c r="DC179" i="3"/>
  <c r="DD179" i="3"/>
  <c r="DC177" i="3"/>
  <c r="DD177" i="3"/>
  <c r="DC175" i="3"/>
  <c r="DD175" i="3"/>
  <c r="DC173" i="3"/>
  <c r="DD173" i="3"/>
  <c r="DC171" i="3"/>
  <c r="DD171" i="3"/>
  <c r="DC169" i="3"/>
  <c r="DD169" i="3"/>
  <c r="DC167" i="3"/>
  <c r="DD167" i="3"/>
  <c r="DC165" i="3"/>
  <c r="DD165" i="3"/>
  <c r="DC163" i="3"/>
  <c r="DD163" i="3"/>
  <c r="DC161" i="3"/>
  <c r="DD161" i="3"/>
  <c r="DC159" i="3"/>
  <c r="DD159" i="3"/>
  <c r="DC157" i="3"/>
  <c r="DD157" i="3"/>
  <c r="DC155" i="3"/>
  <c r="DD155" i="3"/>
  <c r="DC153" i="3"/>
  <c r="DD153" i="3"/>
  <c r="DO151" i="3"/>
  <c r="DP151" i="3"/>
  <c r="DM150" i="3"/>
  <c r="DL150" i="3"/>
  <c r="DY149" i="3"/>
  <c r="DX149" i="3"/>
  <c r="DA149" i="3"/>
  <c r="CZ149" i="3"/>
  <c r="DC148" i="3"/>
  <c r="DD148" i="3"/>
  <c r="DO147" i="3"/>
  <c r="DP147" i="3"/>
  <c r="DM146" i="3"/>
  <c r="DL146" i="3"/>
  <c r="DY145" i="3"/>
  <c r="DX145" i="3"/>
  <c r="DA145" i="3"/>
  <c r="CZ145" i="3"/>
  <c r="DC144" i="3"/>
  <c r="DD144" i="3"/>
  <c r="DO143" i="3"/>
  <c r="DP143" i="3"/>
  <c r="DM142" i="3"/>
  <c r="DL142" i="3"/>
  <c r="DY141" i="3"/>
  <c r="DX141" i="3"/>
  <c r="DA141" i="3"/>
  <c r="CZ141" i="3"/>
  <c r="DC140" i="3"/>
  <c r="DD140" i="3"/>
  <c r="DO139" i="3"/>
  <c r="DP139" i="3"/>
  <c r="DM138" i="3"/>
  <c r="DL138" i="3"/>
  <c r="DY137" i="3"/>
  <c r="DX137" i="3"/>
  <c r="DA137" i="3"/>
  <c r="CZ137" i="3"/>
  <c r="DC136" i="3"/>
  <c r="DD136" i="3"/>
  <c r="DO135" i="3"/>
  <c r="DP135" i="3"/>
  <c r="DM134" i="3"/>
  <c r="DL134" i="3"/>
  <c r="DY131" i="3"/>
  <c r="DX131" i="3"/>
  <c r="DA129" i="3"/>
  <c r="CZ129" i="3"/>
  <c r="DI134" i="3"/>
  <c r="DJ134" i="3"/>
  <c r="CW133" i="3"/>
  <c r="CX133" i="3"/>
  <c r="DU131" i="3"/>
  <c r="DV131" i="3"/>
  <c r="DI130" i="3"/>
  <c r="DJ130" i="3"/>
  <c r="CW129" i="3"/>
  <c r="CX129" i="3"/>
  <c r="DU127" i="3"/>
  <c r="DV127" i="3"/>
  <c r="DI126" i="3"/>
  <c r="DJ126" i="3"/>
  <c r="CW125" i="3"/>
  <c r="CX125" i="3"/>
  <c r="DU123" i="3"/>
  <c r="DV123" i="3"/>
  <c r="DI122" i="3"/>
  <c r="DJ122" i="3"/>
  <c r="CW121" i="3"/>
  <c r="CX121" i="3"/>
  <c r="DU119" i="3"/>
  <c r="DV119" i="3"/>
  <c r="DI118" i="3"/>
  <c r="DJ118" i="3"/>
  <c r="CW117" i="3"/>
  <c r="CX117" i="3"/>
  <c r="DU115" i="3"/>
  <c r="DV115" i="3"/>
  <c r="DI114" i="3"/>
  <c r="DJ114" i="3"/>
  <c r="CW113" i="3"/>
  <c r="CX113" i="3"/>
  <c r="DU111" i="3"/>
  <c r="DV111" i="3"/>
  <c r="DI110" i="3"/>
  <c r="DJ110" i="3"/>
  <c r="CW109" i="3"/>
  <c r="CX109" i="3"/>
  <c r="DF107" i="3"/>
  <c r="DG107" i="3"/>
  <c r="DR101" i="3"/>
  <c r="DS101" i="3"/>
  <c r="DR98" i="3"/>
  <c r="DS98" i="3"/>
  <c r="DR96" i="3"/>
  <c r="DS96" i="3"/>
  <c r="DR94" i="3"/>
  <c r="DS94" i="3"/>
  <c r="DR92" i="3"/>
  <c r="DS92" i="3"/>
  <c r="DR90" i="3"/>
  <c r="DS90" i="3"/>
  <c r="DR88" i="3"/>
  <c r="DS88" i="3"/>
  <c r="DR86" i="3"/>
  <c r="DS86" i="3"/>
  <c r="CW134" i="3"/>
  <c r="CX134" i="3"/>
  <c r="DL133" i="3"/>
  <c r="DU132" i="3"/>
  <c r="DV132" i="3"/>
  <c r="CZ132" i="3"/>
  <c r="DI131" i="3"/>
  <c r="DJ131" i="3"/>
  <c r="DX130" i="3"/>
  <c r="CW130" i="3"/>
  <c r="CX130" i="3"/>
  <c r="DL129" i="3"/>
  <c r="DU128" i="3"/>
  <c r="DV128" i="3"/>
  <c r="CZ128" i="3"/>
  <c r="DI127" i="3"/>
  <c r="DJ127" i="3"/>
  <c r="DX126" i="3"/>
  <c r="CW126" i="3"/>
  <c r="CX126" i="3"/>
  <c r="DU124" i="3"/>
  <c r="DV124" i="3"/>
  <c r="DI123" i="3"/>
  <c r="DJ123" i="3"/>
  <c r="CW122" i="3"/>
  <c r="CX122" i="3"/>
  <c r="DU120" i="3"/>
  <c r="DV120" i="3"/>
  <c r="DI119" i="3"/>
  <c r="DJ119" i="3"/>
  <c r="CW118" i="3"/>
  <c r="CX118" i="3"/>
  <c r="DU116" i="3"/>
  <c r="DV116" i="3"/>
  <c r="DI115" i="3"/>
  <c r="DJ115" i="3"/>
  <c r="CW114" i="3"/>
  <c r="CX114" i="3"/>
  <c r="DU112" i="3"/>
  <c r="DV112" i="3"/>
  <c r="DI111" i="3"/>
  <c r="DJ111" i="3"/>
  <c r="CW110" i="3"/>
  <c r="CX110" i="3"/>
  <c r="DU108" i="3"/>
  <c r="DV108" i="3"/>
  <c r="DL107" i="3"/>
  <c r="DM107" i="3"/>
  <c r="DJ105" i="3"/>
  <c r="DI105" i="3"/>
  <c r="DV103" i="3"/>
  <c r="DU103" i="3"/>
  <c r="CX103" i="3"/>
  <c r="CW103" i="3"/>
  <c r="DX101" i="3"/>
  <c r="DY101" i="3"/>
  <c r="CZ101" i="3"/>
  <c r="DA101" i="3"/>
  <c r="DX98" i="3"/>
  <c r="DY98" i="3"/>
  <c r="DX96" i="3"/>
  <c r="DY96" i="3"/>
  <c r="DX94" i="3"/>
  <c r="DY94" i="3"/>
  <c r="DX92" i="3"/>
  <c r="DY92" i="3"/>
  <c r="DX90" i="3"/>
  <c r="DY90" i="3"/>
  <c r="DX88" i="3"/>
  <c r="DY88" i="3"/>
  <c r="DX86" i="3"/>
  <c r="DY86" i="3"/>
  <c r="DU133" i="3"/>
  <c r="DV133" i="3"/>
  <c r="DI132" i="3"/>
  <c r="DJ132" i="3"/>
  <c r="CW131" i="3"/>
  <c r="CX131" i="3"/>
  <c r="DU129" i="3"/>
  <c r="DV129" i="3"/>
  <c r="DI128" i="3"/>
  <c r="DJ128" i="3"/>
  <c r="CW127" i="3"/>
  <c r="CX127" i="3"/>
  <c r="DU125" i="3"/>
  <c r="DV125" i="3"/>
  <c r="DI124" i="3"/>
  <c r="DJ124" i="3"/>
  <c r="CW123" i="3"/>
  <c r="CX123" i="3"/>
  <c r="DU121" i="3"/>
  <c r="DV121" i="3"/>
  <c r="DI120" i="3"/>
  <c r="DJ120" i="3"/>
  <c r="CW119" i="3"/>
  <c r="CX119" i="3"/>
  <c r="DU117" i="3"/>
  <c r="DV117" i="3"/>
  <c r="DI116" i="3"/>
  <c r="DJ116" i="3"/>
  <c r="CW115" i="3"/>
  <c r="CX115" i="3"/>
  <c r="DU113" i="3"/>
  <c r="DV113" i="3"/>
  <c r="DI112" i="3"/>
  <c r="DJ112" i="3"/>
  <c r="CW111" i="3"/>
  <c r="CX111" i="3"/>
  <c r="DU109" i="3"/>
  <c r="DV109" i="3"/>
  <c r="DR105" i="3"/>
  <c r="DS105" i="3"/>
  <c r="DF103" i="3"/>
  <c r="DG103" i="3"/>
  <c r="DR99" i="3"/>
  <c r="DS99" i="3"/>
  <c r="DR97" i="3"/>
  <c r="DS97" i="3"/>
  <c r="DR95" i="3"/>
  <c r="DS95" i="3"/>
  <c r="DR93" i="3"/>
  <c r="DS93" i="3"/>
  <c r="DR91" i="3"/>
  <c r="DS91" i="3"/>
  <c r="DR89" i="3"/>
  <c r="DS89" i="3"/>
  <c r="DR87" i="3"/>
  <c r="DS87" i="3"/>
  <c r="DA86" i="3"/>
  <c r="DR84" i="3"/>
  <c r="DS84" i="3"/>
  <c r="DF84" i="3"/>
  <c r="DG84" i="3"/>
  <c r="DR82" i="3"/>
  <c r="DS82" i="3"/>
  <c r="DF82" i="3"/>
  <c r="DG82" i="3"/>
  <c r="DR80" i="3"/>
  <c r="DS80" i="3"/>
  <c r="DF80" i="3"/>
  <c r="DG80" i="3"/>
  <c r="DL79" i="3"/>
  <c r="DM79" i="3"/>
  <c r="CZ77" i="3"/>
  <c r="DA77" i="3"/>
  <c r="DR75" i="3"/>
  <c r="DS75" i="3"/>
  <c r="DD75" i="3"/>
  <c r="DC75" i="3"/>
  <c r="DF73" i="3"/>
  <c r="DG73" i="3"/>
  <c r="DL69" i="3"/>
  <c r="DM69" i="3"/>
  <c r="DP77" i="3"/>
  <c r="DO77" i="3"/>
  <c r="DX73" i="3"/>
  <c r="DY73" i="3"/>
  <c r="DR69" i="3"/>
  <c r="DS69" i="3"/>
  <c r="DR85" i="3"/>
  <c r="DS85" i="3"/>
  <c r="DF85" i="3"/>
  <c r="DG85" i="3"/>
  <c r="DR83" i="3"/>
  <c r="DS83" i="3"/>
  <c r="DF83" i="3"/>
  <c r="DG83" i="3"/>
  <c r="DR81" i="3"/>
  <c r="DS81" i="3"/>
  <c r="DF81" i="3"/>
  <c r="DG81" i="3"/>
  <c r="DR79" i="3"/>
  <c r="DS79" i="3"/>
  <c r="DD79" i="3"/>
  <c r="DC79" i="3"/>
  <c r="DF77" i="3"/>
  <c r="DG77" i="3"/>
  <c r="DL75" i="3"/>
  <c r="DM75" i="3"/>
  <c r="CZ73" i="3"/>
  <c r="DA73" i="3"/>
  <c r="CZ70" i="3"/>
  <c r="DA70" i="3"/>
  <c r="DO79" i="3"/>
  <c r="DA79" i="3"/>
  <c r="DM77" i="3"/>
  <c r="DC77" i="3"/>
  <c r="DY75" i="3"/>
  <c r="DO75" i="3"/>
  <c r="DA75" i="3"/>
  <c r="DM73" i="3"/>
  <c r="DC73" i="3"/>
  <c r="DG72" i="3"/>
  <c r="DA72" i="3"/>
  <c r="DS71" i="3"/>
  <c r="DM71" i="3"/>
  <c r="DY70" i="3"/>
  <c r="DG68" i="3"/>
  <c r="DA68" i="3"/>
  <c r="DS67" i="3"/>
  <c r="DM67" i="3"/>
  <c r="DL46" i="3"/>
  <c r="DM46" i="3"/>
  <c r="CX46" i="3"/>
  <c r="CW46" i="3"/>
  <c r="CX44" i="3"/>
  <c r="CW44" i="3"/>
  <c r="DR43" i="3"/>
  <c r="DS43" i="3"/>
  <c r="CZ67" i="3"/>
  <c r="DA67" i="3"/>
  <c r="DX65" i="3"/>
  <c r="DY65" i="3"/>
  <c r="DL65" i="3"/>
  <c r="DM65" i="3"/>
  <c r="CZ65" i="3"/>
  <c r="DA65" i="3"/>
  <c r="DX63" i="3"/>
  <c r="DY63" i="3"/>
  <c r="DL63" i="3"/>
  <c r="DM63" i="3"/>
  <c r="CZ63" i="3"/>
  <c r="DA63" i="3"/>
  <c r="DX61" i="3"/>
  <c r="DY61" i="3"/>
  <c r="DL61" i="3"/>
  <c r="DM61" i="3"/>
  <c r="CZ61" i="3"/>
  <c r="DA61" i="3"/>
  <c r="DX59" i="3"/>
  <c r="DY59" i="3"/>
  <c r="DL59" i="3"/>
  <c r="DM59" i="3"/>
  <c r="CZ59" i="3"/>
  <c r="DA59" i="3"/>
  <c r="DX57" i="3"/>
  <c r="DY57" i="3"/>
  <c r="DL57" i="3"/>
  <c r="DM57" i="3"/>
  <c r="CZ57" i="3"/>
  <c r="DA57" i="3"/>
  <c r="DX55" i="3"/>
  <c r="DY55" i="3"/>
  <c r="DL55" i="3"/>
  <c r="DM55" i="3"/>
  <c r="CZ55" i="3"/>
  <c r="DA55" i="3"/>
  <c r="DX53" i="3"/>
  <c r="DY53" i="3"/>
  <c r="DL53" i="3"/>
  <c r="DM53" i="3"/>
  <c r="CZ53" i="3"/>
  <c r="DA53" i="3"/>
  <c r="DX51" i="3"/>
  <c r="DY51" i="3"/>
  <c r="DL51" i="3"/>
  <c r="DM51" i="3"/>
  <c r="CZ51" i="3"/>
  <c r="DA51" i="3"/>
  <c r="DX49" i="3"/>
  <c r="DY49" i="3"/>
  <c r="DL49" i="3"/>
  <c r="DM49" i="3"/>
  <c r="CZ49" i="3"/>
  <c r="DA49" i="3"/>
  <c r="DF44" i="3"/>
  <c r="DG44" i="3"/>
  <c r="DF46" i="3"/>
  <c r="DG46" i="3"/>
  <c r="CW48" i="3"/>
  <c r="DS46" i="3"/>
  <c r="DI46" i="3"/>
  <c r="DU44" i="3"/>
  <c r="DF43" i="3"/>
  <c r="DG43" i="3"/>
  <c r="DR42" i="3"/>
  <c r="DS42" i="3"/>
  <c r="DF39" i="3"/>
  <c r="DG39" i="3"/>
  <c r="DR38" i="3"/>
  <c r="DS38" i="3"/>
  <c r="DF35" i="3"/>
  <c r="DG35" i="3"/>
  <c r="DR34" i="3"/>
  <c r="DS34" i="3"/>
  <c r="DF42" i="3"/>
  <c r="DG42" i="3"/>
  <c r="DR41" i="3"/>
  <c r="DS41" i="3"/>
  <c r="DF38" i="3"/>
  <c r="DG38" i="3"/>
  <c r="DR37" i="3"/>
  <c r="DS37" i="3"/>
  <c r="DF34" i="3"/>
  <c r="DG34" i="3"/>
  <c r="DR33" i="3"/>
  <c r="DS33" i="3"/>
  <c r="DR31" i="3"/>
  <c r="DS31" i="3"/>
  <c r="DF31" i="3"/>
  <c r="DG31" i="3"/>
  <c r="DR44" i="3"/>
  <c r="DS44" i="3"/>
  <c r="DF41" i="3"/>
  <c r="DG41" i="3"/>
  <c r="DR40" i="3"/>
  <c r="DS40" i="3"/>
  <c r="DF37" i="3"/>
  <c r="DG37" i="3"/>
  <c r="DR36" i="3"/>
  <c r="DS36" i="3"/>
  <c r="DF33" i="3"/>
  <c r="DG33" i="3"/>
  <c r="DR32" i="3"/>
  <c r="DS32" i="3"/>
  <c r="DF32" i="3"/>
  <c r="DG32" i="3"/>
  <c r="AK317" i="4"/>
  <c r="C317" i="4"/>
  <c r="AJ317" i="4"/>
  <c r="BC317" i="4"/>
  <c r="BD317" i="4" s="1"/>
  <c r="BE317" i="4" s="1"/>
  <c r="AN317" i="4"/>
  <c r="AO317" i="4" s="1"/>
  <c r="BL317" i="4"/>
  <c r="BM317" i="4" s="1"/>
  <c r="BN317" i="4" s="1"/>
  <c r="AK309" i="4"/>
  <c r="AL309" i="4" s="1"/>
  <c r="C309" i="4"/>
  <c r="AJ309" i="4"/>
  <c r="BC309" i="4"/>
  <c r="BD309" i="4" s="1"/>
  <c r="BE309" i="4" s="1"/>
  <c r="AN309" i="4"/>
  <c r="AO309" i="4" s="1"/>
  <c r="BL309" i="4"/>
  <c r="BM309" i="4" s="1"/>
  <c r="BN309" i="4" s="1"/>
  <c r="AK301" i="4"/>
  <c r="C301" i="4"/>
  <c r="AJ301" i="4"/>
  <c r="BC301" i="4"/>
  <c r="BD301" i="4" s="1"/>
  <c r="BE301" i="4" s="1"/>
  <c r="AN301" i="4"/>
  <c r="AO301" i="4" s="1"/>
  <c r="BL301" i="4"/>
  <c r="BM301" i="4" s="1"/>
  <c r="BN301" i="4" s="1"/>
  <c r="AW268" i="4"/>
  <c r="AY268" i="4" s="1"/>
  <c r="C268" i="4"/>
  <c r="N268" i="4"/>
  <c r="AT268" i="4"/>
  <c r="AU268" i="4" s="1"/>
  <c r="BL268" i="4"/>
  <c r="BM268" i="4" s="1"/>
  <c r="BN268" i="4" s="1"/>
  <c r="AK268" i="4"/>
  <c r="AM268" i="4" s="1"/>
  <c r="AJ268" i="4"/>
  <c r="AZ268" i="4"/>
  <c r="BA268" i="4" s="1"/>
  <c r="BB268" i="4" s="1"/>
  <c r="BF268" i="4"/>
  <c r="BG268" i="4" s="1"/>
  <c r="BH268" i="4" s="1"/>
  <c r="AU253" i="4"/>
  <c r="AV253" i="4"/>
  <c r="AN252" i="4"/>
  <c r="C252" i="4"/>
  <c r="AJ252" i="4"/>
  <c r="BF252" i="4"/>
  <c r="BG252" i="4" s="1"/>
  <c r="BH252" i="4" s="1"/>
  <c r="AQ252" i="4"/>
  <c r="BL252" i="4"/>
  <c r="BM252" i="4" s="1"/>
  <c r="BN252" i="4" s="1"/>
  <c r="AT252" i="4"/>
  <c r="AU252" i="4" s="1"/>
  <c r="C226" i="4"/>
  <c r="Y226" i="4"/>
  <c r="AT226" i="4"/>
  <c r="BF226" i="4"/>
  <c r="BG226" i="4" s="1"/>
  <c r="BH226" i="4" s="1"/>
  <c r="AJ226" i="4"/>
  <c r="AN226" i="4"/>
  <c r="AO226" i="4" s="1"/>
  <c r="AZ226" i="4"/>
  <c r="BA226" i="4" s="1"/>
  <c r="BB226" i="4" s="1"/>
  <c r="BL226" i="4"/>
  <c r="BM226" i="4" s="1"/>
  <c r="BN226" i="4" s="1"/>
  <c r="C216" i="4"/>
  <c r="N216" i="4"/>
  <c r="AQ216" i="4"/>
  <c r="AS216" i="4" s="1"/>
  <c r="BL216" i="4"/>
  <c r="BM216" i="4" s="1"/>
  <c r="BN216" i="4" s="1"/>
  <c r="Y216" i="4"/>
  <c r="AT216" i="4"/>
  <c r="BC216" i="4"/>
  <c r="BD216" i="4" s="1"/>
  <c r="BE216" i="4" s="1"/>
  <c r="AJ216" i="4"/>
  <c r="BF216" i="4"/>
  <c r="BG216" i="4" s="1"/>
  <c r="BH216" i="4" s="1"/>
  <c r="AL196" i="4"/>
  <c r="AM196" i="4"/>
  <c r="C69" i="4"/>
  <c r="AJ69" i="4"/>
  <c r="BF69" i="4"/>
  <c r="BG69" i="4" s="1"/>
  <c r="BH69" i="4" s="1"/>
  <c r="N69" i="4"/>
  <c r="AT69" i="4"/>
  <c r="Y69" i="4"/>
  <c r="AZ69" i="4"/>
  <c r="BA69" i="4" s="1"/>
  <c r="BB69" i="4" s="1"/>
  <c r="BL69" i="4"/>
  <c r="BM69" i="4" s="1"/>
  <c r="BN69" i="4" s="1"/>
  <c r="AN69" i="4"/>
  <c r="AO69" i="4" s="1"/>
  <c r="AQ69" i="4"/>
  <c r="BC69" i="4"/>
  <c r="BD69" i="4" s="1"/>
  <c r="BE69" i="4" s="1"/>
  <c r="AZ317" i="4"/>
  <c r="BA317" i="4" s="1"/>
  <c r="BB317" i="4" s="1"/>
  <c r="AK314" i="4"/>
  <c r="AM314" i="4" s="1"/>
  <c r="C314" i="4"/>
  <c r="Y314" i="4"/>
  <c r="AZ314" i="4"/>
  <c r="BA314" i="4" s="1"/>
  <c r="BB314" i="4" s="1"/>
  <c r="AJ314" i="4"/>
  <c r="BC314" i="4"/>
  <c r="BD314" i="4" s="1"/>
  <c r="BE314" i="4" s="1"/>
  <c r="AZ309" i="4"/>
  <c r="BA309" i="4" s="1"/>
  <c r="BB309" i="4" s="1"/>
  <c r="AK306" i="4"/>
  <c r="AM306" i="4" s="1"/>
  <c r="C306" i="4"/>
  <c r="Y306" i="4"/>
  <c r="AZ306" i="4"/>
  <c r="BA306" i="4" s="1"/>
  <c r="BB306" i="4" s="1"/>
  <c r="AJ306" i="4"/>
  <c r="BC306" i="4"/>
  <c r="BD306" i="4" s="1"/>
  <c r="BE306" i="4" s="1"/>
  <c r="BI293" i="4"/>
  <c r="BJ293" i="4" s="1"/>
  <c r="BK293" i="4" s="1"/>
  <c r="BI289" i="4"/>
  <c r="BJ289" i="4" s="1"/>
  <c r="BK289" i="4" s="1"/>
  <c r="BI285" i="4"/>
  <c r="BJ285" i="4" s="1"/>
  <c r="BK285" i="4" s="1"/>
  <c r="BI281" i="4"/>
  <c r="BJ281" i="4" s="1"/>
  <c r="BK281" i="4" s="1"/>
  <c r="AW273" i="4"/>
  <c r="C273" i="4"/>
  <c r="AJ273" i="4"/>
  <c r="AZ273" i="4"/>
  <c r="BA273" i="4" s="1"/>
  <c r="BB273" i="4" s="1"/>
  <c r="AK273" i="4"/>
  <c r="AM273" i="4" s="1"/>
  <c r="BF273" i="4"/>
  <c r="BG273" i="4" s="1"/>
  <c r="BH273" i="4" s="1"/>
  <c r="AN253" i="4"/>
  <c r="AP253" i="4" s="1"/>
  <c r="C253" i="4"/>
  <c r="Y253" i="4"/>
  <c r="AQ253" i="4"/>
  <c r="AJ253" i="4"/>
  <c r="AZ253" i="4"/>
  <c r="BA253" i="4" s="1"/>
  <c r="BB253" i="4" s="1"/>
  <c r="BF253" i="4"/>
  <c r="BG253" i="4" s="1"/>
  <c r="BH253" i="4" s="1"/>
  <c r="AU245" i="4"/>
  <c r="AV245" i="4"/>
  <c r="AU241" i="4"/>
  <c r="AV241" i="4"/>
  <c r="AU214" i="4"/>
  <c r="AV214" i="4"/>
  <c r="AO199" i="4"/>
  <c r="AP199" i="4"/>
  <c r="C187" i="4"/>
  <c r="AW187" i="4"/>
  <c r="AX187" i="4" s="1"/>
  <c r="BL187" i="4"/>
  <c r="BM187" i="4" s="1"/>
  <c r="BN187" i="4" s="1"/>
  <c r="AN187" i="4"/>
  <c r="AP187" i="4" s="1"/>
  <c r="AP147" i="4"/>
  <c r="AO147" i="4"/>
  <c r="AK321" i="4"/>
  <c r="AM321" i="4" s="1"/>
  <c r="C321" i="4"/>
  <c r="AJ321" i="4"/>
  <c r="BC321" i="4"/>
  <c r="BD321" i="4" s="1"/>
  <c r="BE321" i="4" s="1"/>
  <c r="AN321" i="4"/>
  <c r="AO321" i="4" s="1"/>
  <c r="BL321" i="4"/>
  <c r="BM321" i="4" s="1"/>
  <c r="BN321" i="4" s="1"/>
  <c r="AQ317" i="4"/>
  <c r="AR317" i="4" s="1"/>
  <c r="BL314" i="4"/>
  <c r="BM314" i="4" s="1"/>
  <c r="BN314" i="4" s="1"/>
  <c r="AK313" i="4"/>
  <c r="AM313" i="4" s="1"/>
  <c r="C313" i="4"/>
  <c r="AJ313" i="4"/>
  <c r="BC313" i="4"/>
  <c r="BD313" i="4" s="1"/>
  <c r="BE313" i="4" s="1"/>
  <c r="AN313" i="4"/>
  <c r="AO313" i="4" s="1"/>
  <c r="BL313" i="4"/>
  <c r="BM313" i="4" s="1"/>
  <c r="BN313" i="4" s="1"/>
  <c r="AQ309" i="4"/>
  <c r="AR309" i="4" s="1"/>
  <c r="BL306" i="4"/>
  <c r="BM306" i="4" s="1"/>
  <c r="BN306" i="4" s="1"/>
  <c r="AK305" i="4"/>
  <c r="AM305" i="4" s="1"/>
  <c r="C305" i="4"/>
  <c r="AJ305" i="4"/>
  <c r="BC305" i="4"/>
  <c r="BD305" i="4" s="1"/>
  <c r="BE305" i="4" s="1"/>
  <c r="AN305" i="4"/>
  <c r="AO305" i="4" s="1"/>
  <c r="BL305" i="4"/>
  <c r="BM305" i="4" s="1"/>
  <c r="BN305" i="4" s="1"/>
  <c r="AQ301" i="4"/>
  <c r="AR301" i="4" s="1"/>
  <c r="AT273" i="4"/>
  <c r="AU273" i="4" s="1"/>
  <c r="BI268" i="4"/>
  <c r="BJ268" i="4" s="1"/>
  <c r="BK268" i="4" s="1"/>
  <c r="C262" i="4"/>
  <c r="Y262" i="4"/>
  <c r="AT262" i="4"/>
  <c r="BL262" i="4"/>
  <c r="BM262" i="4" s="1"/>
  <c r="BN262" i="4" s="1"/>
  <c r="AJ262" i="4"/>
  <c r="BF262" i="4"/>
  <c r="BG262" i="4" s="1"/>
  <c r="BH262" i="4" s="1"/>
  <c r="AN262" i="4"/>
  <c r="AO262" i="4" s="1"/>
  <c r="Y259" i="4"/>
  <c r="C259" i="4"/>
  <c r="C246" i="4"/>
  <c r="Y246" i="4"/>
  <c r="AT246" i="4"/>
  <c r="BF246" i="4"/>
  <c r="BG246" i="4" s="1"/>
  <c r="BH246" i="4" s="1"/>
  <c r="BL246" i="4"/>
  <c r="BM246" i="4" s="1"/>
  <c r="BN246" i="4" s="1"/>
  <c r="AJ246" i="4"/>
  <c r="AN246" i="4"/>
  <c r="AO246" i="4" s="1"/>
  <c r="AZ246" i="4"/>
  <c r="BA246" i="4" s="1"/>
  <c r="BB246" i="4" s="1"/>
  <c r="C242" i="4"/>
  <c r="Y242" i="4"/>
  <c r="AT242" i="4"/>
  <c r="BF242" i="4"/>
  <c r="BG242" i="4" s="1"/>
  <c r="BH242" i="4" s="1"/>
  <c r="AJ242" i="4"/>
  <c r="AN242" i="4"/>
  <c r="AO242" i="4" s="1"/>
  <c r="AZ242" i="4"/>
  <c r="BA242" i="4" s="1"/>
  <c r="BB242" i="4" s="1"/>
  <c r="BL242" i="4"/>
  <c r="BM242" i="4" s="1"/>
  <c r="BN242" i="4" s="1"/>
  <c r="AU237" i="4"/>
  <c r="AV237" i="4"/>
  <c r="AU233" i="4"/>
  <c r="AV233" i="4"/>
  <c r="AU229" i="4"/>
  <c r="AV229" i="4"/>
  <c r="AZ216" i="4"/>
  <c r="BA216" i="4" s="1"/>
  <c r="BB216" i="4" s="1"/>
  <c r="AK205" i="4"/>
  <c r="C205" i="4"/>
  <c r="AJ205" i="4"/>
  <c r="BC205" i="4"/>
  <c r="BD205" i="4" s="1"/>
  <c r="BE205" i="4" s="1"/>
  <c r="N205" i="4"/>
  <c r="AN205" i="4"/>
  <c r="BF205" i="4"/>
  <c r="BG205" i="4" s="1"/>
  <c r="BH205" i="4" s="1"/>
  <c r="Y205" i="4"/>
  <c r="AQ205" i="4"/>
  <c r="AR205" i="4" s="1"/>
  <c r="BL205" i="4"/>
  <c r="BM205" i="4" s="1"/>
  <c r="BN205" i="4" s="1"/>
  <c r="AT205" i="4"/>
  <c r="AV205" i="4" s="1"/>
  <c r="AK204" i="4"/>
  <c r="C204" i="4"/>
  <c r="Y204" i="4"/>
  <c r="AN204" i="4"/>
  <c r="AZ204" i="4"/>
  <c r="BA204" i="4" s="1"/>
  <c r="BB204" i="4" s="1"/>
  <c r="N204" i="4"/>
  <c r="BF204" i="4"/>
  <c r="BG204" i="4" s="1"/>
  <c r="BH204" i="4" s="1"/>
  <c r="AJ204" i="4"/>
  <c r="AQ204" i="4"/>
  <c r="BL204" i="4"/>
  <c r="BM204" i="4" s="1"/>
  <c r="BN204" i="4" s="1"/>
  <c r="AT204" i="4"/>
  <c r="AV204" i="4" s="1"/>
  <c r="AO202" i="4"/>
  <c r="AP202" i="4"/>
  <c r="AO201" i="4"/>
  <c r="AP201" i="4"/>
  <c r="AK199" i="4"/>
  <c r="C199" i="4"/>
  <c r="N199" i="4"/>
  <c r="AT199" i="4"/>
  <c r="AV199" i="4" s="1"/>
  <c r="BL199" i="4"/>
  <c r="BM199" i="4" s="1"/>
  <c r="BN199" i="4" s="1"/>
  <c r="Y199" i="4"/>
  <c r="BF199" i="4"/>
  <c r="BG199" i="4" s="1"/>
  <c r="BH199" i="4" s="1"/>
  <c r="AJ199" i="4"/>
  <c r="AQ199" i="4"/>
  <c r="AZ199" i="4"/>
  <c r="BA199" i="4" s="1"/>
  <c r="BB199" i="4" s="1"/>
  <c r="C173" i="4"/>
  <c r="AJ173" i="4"/>
  <c r="AN173" i="4"/>
  <c r="AZ173" i="4"/>
  <c r="BA173" i="4" s="1"/>
  <c r="BB173" i="4" s="1"/>
  <c r="BL173" i="4"/>
  <c r="BM173" i="4" s="1"/>
  <c r="BN173" i="4" s="1"/>
  <c r="C118" i="4"/>
  <c r="AN118" i="4"/>
  <c r="BC118" i="4"/>
  <c r="BD118" i="4" s="1"/>
  <c r="BE118" i="4" s="1"/>
  <c r="BL118" i="4"/>
  <c r="BM118" i="4" s="1"/>
  <c r="BN118" i="4" s="1"/>
  <c r="AS116" i="4"/>
  <c r="AR116" i="4"/>
  <c r="C114" i="4"/>
  <c r="BL114" i="4"/>
  <c r="BM114" i="4" s="1"/>
  <c r="BN114" i="4" s="1"/>
  <c r="AN114" i="4"/>
  <c r="AO114" i="4" s="1"/>
  <c r="BC114" i="4"/>
  <c r="BD114" i="4" s="1"/>
  <c r="BE114" i="4" s="1"/>
  <c r="C85" i="4"/>
  <c r="BC85" i="4"/>
  <c r="BD85" i="4" s="1"/>
  <c r="BE85" i="4" s="1"/>
  <c r="C81" i="4"/>
  <c r="BC81" i="4"/>
  <c r="BD81" i="4" s="1"/>
  <c r="BE81" i="4" s="1"/>
  <c r="C48" i="4"/>
  <c r="N48" i="4"/>
  <c r="AN48" i="4"/>
  <c r="AT48" i="4"/>
  <c r="BI48" i="4"/>
  <c r="BJ48" i="4" s="1"/>
  <c r="BK48" i="4" s="1"/>
  <c r="Y48" i="4"/>
  <c r="BC48" i="4"/>
  <c r="BD48" i="4" s="1"/>
  <c r="BE48" i="4" s="1"/>
  <c r="BL48" i="4"/>
  <c r="BM48" i="4" s="1"/>
  <c r="BN48" i="4" s="1"/>
  <c r="AJ48" i="4"/>
  <c r="AW48" i="4"/>
  <c r="AX48" i="4" s="1"/>
  <c r="AK48" i="4"/>
  <c r="AL48" i="4" s="1"/>
  <c r="AZ48" i="4"/>
  <c r="BA48" i="4" s="1"/>
  <c r="BB48" i="4" s="1"/>
  <c r="AQ48" i="4"/>
  <c r="AR48" i="4" s="1"/>
  <c r="BF48" i="4"/>
  <c r="BG48" i="4" s="1"/>
  <c r="BH48" i="4" s="1"/>
  <c r="Y222" i="4"/>
  <c r="AT222" i="4"/>
  <c r="BF222" i="4"/>
  <c r="BG222" i="4" s="1"/>
  <c r="BH222" i="4" s="1"/>
  <c r="BL222" i="4"/>
  <c r="BM222" i="4" s="1"/>
  <c r="BN222" i="4" s="1"/>
  <c r="AJ222" i="4"/>
  <c r="AN222" i="4"/>
  <c r="AO222" i="4" s="1"/>
  <c r="AZ222" i="4"/>
  <c r="BA222" i="4" s="1"/>
  <c r="BB222" i="4" s="1"/>
  <c r="AO140" i="4"/>
  <c r="AP140" i="4"/>
  <c r="C99" i="4"/>
  <c r="AQ99" i="4"/>
  <c r="BL99" i="4"/>
  <c r="BM99" i="4" s="1"/>
  <c r="BN99" i="4" s="1"/>
  <c r="AK99" i="4"/>
  <c r="BC99" i="4"/>
  <c r="BD99" i="4" s="1"/>
  <c r="BE99" i="4" s="1"/>
  <c r="AW99" i="4"/>
  <c r="AM95" i="4"/>
  <c r="AR50" i="4"/>
  <c r="AS50" i="4"/>
  <c r="AZ301" i="4"/>
  <c r="BA301" i="4" s="1"/>
  <c r="BB301" i="4" s="1"/>
  <c r="Y297" i="4"/>
  <c r="C297" i="4"/>
  <c r="AJ297" i="4"/>
  <c r="AQ297" i="4"/>
  <c r="AR297" i="4" s="1"/>
  <c r="BC297" i="4"/>
  <c r="BD297" i="4" s="1"/>
  <c r="BE297" i="4" s="1"/>
  <c r="AK297" i="4"/>
  <c r="AW297" i="4"/>
  <c r="BI297" i="4"/>
  <c r="BJ297" i="4" s="1"/>
  <c r="BK297" i="4" s="1"/>
  <c r="AW293" i="4"/>
  <c r="AX293" i="4" s="1"/>
  <c r="C293" i="4"/>
  <c r="AJ293" i="4"/>
  <c r="AZ293" i="4"/>
  <c r="BA293" i="4" s="1"/>
  <c r="BB293" i="4" s="1"/>
  <c r="AK293" i="4"/>
  <c r="AM293" i="4" s="1"/>
  <c r="BF293" i="4"/>
  <c r="BG293" i="4" s="1"/>
  <c r="BH293" i="4" s="1"/>
  <c r="AW289" i="4"/>
  <c r="C289" i="4"/>
  <c r="AJ289" i="4"/>
  <c r="AZ289" i="4"/>
  <c r="BA289" i="4" s="1"/>
  <c r="BB289" i="4" s="1"/>
  <c r="AK289" i="4"/>
  <c r="AM289" i="4" s="1"/>
  <c r="BF289" i="4"/>
  <c r="BG289" i="4" s="1"/>
  <c r="BH289" i="4" s="1"/>
  <c r="AW285" i="4"/>
  <c r="AY285" i="4" s="1"/>
  <c r="C285" i="4"/>
  <c r="AJ285" i="4"/>
  <c r="AZ285" i="4"/>
  <c r="BA285" i="4" s="1"/>
  <c r="BB285" i="4" s="1"/>
  <c r="AK285" i="4"/>
  <c r="AM285" i="4" s="1"/>
  <c r="BF285" i="4"/>
  <c r="BG285" i="4" s="1"/>
  <c r="BH285" i="4" s="1"/>
  <c r="AW281" i="4"/>
  <c r="C281" i="4"/>
  <c r="AJ281" i="4"/>
  <c r="AZ281" i="4"/>
  <c r="BA281" i="4" s="1"/>
  <c r="BB281" i="4" s="1"/>
  <c r="AK281" i="4"/>
  <c r="AM281" i="4" s="1"/>
  <c r="BF281" i="4"/>
  <c r="BG281" i="4" s="1"/>
  <c r="BH281" i="4" s="1"/>
  <c r="AW277" i="4"/>
  <c r="AY277" i="4" s="1"/>
  <c r="C277" i="4"/>
  <c r="AJ277" i="4"/>
  <c r="AZ277" i="4"/>
  <c r="BA277" i="4" s="1"/>
  <c r="BB277" i="4" s="1"/>
  <c r="AK277" i="4"/>
  <c r="AM277" i="4" s="1"/>
  <c r="BF277" i="4"/>
  <c r="BG277" i="4" s="1"/>
  <c r="BH277" i="4" s="1"/>
  <c r="AK318" i="4"/>
  <c r="C318" i="4"/>
  <c r="Y318" i="4"/>
  <c r="AZ318" i="4"/>
  <c r="BA318" i="4" s="1"/>
  <c r="BB318" i="4" s="1"/>
  <c r="AJ318" i="4"/>
  <c r="BC318" i="4"/>
  <c r="BD318" i="4" s="1"/>
  <c r="BE318" i="4" s="1"/>
  <c r="Y317" i="4"/>
  <c r="AQ314" i="4"/>
  <c r="AR314" i="4" s="1"/>
  <c r="AK310" i="4"/>
  <c r="C310" i="4"/>
  <c r="Y310" i="4"/>
  <c r="AZ310" i="4"/>
  <c r="BA310" i="4" s="1"/>
  <c r="BB310" i="4" s="1"/>
  <c r="AJ310" i="4"/>
  <c r="BC310" i="4"/>
  <c r="BD310" i="4" s="1"/>
  <c r="BE310" i="4" s="1"/>
  <c r="Y309" i="4"/>
  <c r="AQ306" i="4"/>
  <c r="AR306" i="4" s="1"/>
  <c r="AK302" i="4"/>
  <c r="C302" i="4"/>
  <c r="Y302" i="4"/>
  <c r="AZ302" i="4"/>
  <c r="BA302" i="4" s="1"/>
  <c r="BB302" i="4" s="1"/>
  <c r="AJ302" i="4"/>
  <c r="BC302" i="4"/>
  <c r="BD302" i="4" s="1"/>
  <c r="BE302" i="4" s="1"/>
  <c r="Y301" i="4"/>
  <c r="BL297" i="4"/>
  <c r="BM297" i="4" s="1"/>
  <c r="BN297" i="4" s="1"/>
  <c r="AW296" i="4"/>
  <c r="C296" i="4"/>
  <c r="N296" i="4"/>
  <c r="AT296" i="4"/>
  <c r="AU296" i="4" s="1"/>
  <c r="BL296" i="4"/>
  <c r="BM296" i="4" s="1"/>
  <c r="BN296" i="4" s="1"/>
  <c r="AJ296" i="4"/>
  <c r="AZ296" i="4"/>
  <c r="BA296" i="4" s="1"/>
  <c r="BB296" i="4" s="1"/>
  <c r="AN293" i="4"/>
  <c r="AO293" i="4" s="1"/>
  <c r="AW292" i="4"/>
  <c r="C292" i="4"/>
  <c r="N292" i="4"/>
  <c r="AT292" i="4"/>
  <c r="AU292" i="4" s="1"/>
  <c r="BL292" i="4"/>
  <c r="BM292" i="4" s="1"/>
  <c r="BN292" i="4" s="1"/>
  <c r="AJ292" i="4"/>
  <c r="AZ292" i="4"/>
  <c r="BA292" i="4" s="1"/>
  <c r="BB292" i="4" s="1"/>
  <c r="AN289" i="4"/>
  <c r="AO289" i="4" s="1"/>
  <c r="AW288" i="4"/>
  <c r="C288" i="4"/>
  <c r="N288" i="4"/>
  <c r="AT288" i="4"/>
  <c r="AU288" i="4" s="1"/>
  <c r="BL288" i="4"/>
  <c r="BM288" i="4" s="1"/>
  <c r="BN288" i="4" s="1"/>
  <c r="AJ288" i="4"/>
  <c r="AZ288" i="4"/>
  <c r="BA288" i="4" s="1"/>
  <c r="BB288" i="4" s="1"/>
  <c r="AN285" i="4"/>
  <c r="AO285" i="4" s="1"/>
  <c r="AW284" i="4"/>
  <c r="C284" i="4"/>
  <c r="N284" i="4"/>
  <c r="AT284" i="4"/>
  <c r="AU284" i="4" s="1"/>
  <c r="BL284" i="4"/>
  <c r="BM284" i="4" s="1"/>
  <c r="BN284" i="4" s="1"/>
  <c r="AJ284" i="4"/>
  <c r="AZ284" i="4"/>
  <c r="BA284" i="4" s="1"/>
  <c r="BB284" i="4" s="1"/>
  <c r="AN281" i="4"/>
  <c r="AO281" i="4" s="1"/>
  <c r="AW280" i="4"/>
  <c r="C280" i="4"/>
  <c r="N280" i="4"/>
  <c r="AT280" i="4"/>
  <c r="AU280" i="4" s="1"/>
  <c r="BL280" i="4"/>
  <c r="BM280" i="4" s="1"/>
  <c r="BN280" i="4" s="1"/>
  <c r="AJ280" i="4"/>
  <c r="AZ280" i="4"/>
  <c r="BA280" i="4" s="1"/>
  <c r="BB280" i="4" s="1"/>
  <c r="AN277" i="4"/>
  <c r="AO277" i="4" s="1"/>
  <c r="AW276" i="4"/>
  <c r="C276" i="4"/>
  <c r="N276" i="4"/>
  <c r="AT276" i="4"/>
  <c r="AU276" i="4" s="1"/>
  <c r="BL276" i="4"/>
  <c r="BM276" i="4" s="1"/>
  <c r="BN276" i="4" s="1"/>
  <c r="AJ276" i="4"/>
  <c r="AZ276" i="4"/>
  <c r="BA276" i="4" s="1"/>
  <c r="BB276" i="4" s="1"/>
  <c r="AN273" i="4"/>
  <c r="AO273" i="4" s="1"/>
  <c r="AW272" i="4"/>
  <c r="C272" i="4"/>
  <c r="N272" i="4"/>
  <c r="AT272" i="4"/>
  <c r="AU272" i="4" s="1"/>
  <c r="BL272" i="4"/>
  <c r="BM272" i="4" s="1"/>
  <c r="BN272" i="4" s="1"/>
  <c r="AJ272" i="4"/>
  <c r="AZ272" i="4"/>
  <c r="BA272" i="4" s="1"/>
  <c r="BB272" i="4" s="1"/>
  <c r="AN268" i="4"/>
  <c r="AO268" i="4" s="1"/>
  <c r="BL253" i="4"/>
  <c r="BM253" i="4" s="1"/>
  <c r="BN253" i="4" s="1"/>
  <c r="AZ252" i="4"/>
  <c r="BA252" i="4" s="1"/>
  <c r="BB252" i="4" s="1"/>
  <c r="C238" i="4"/>
  <c r="Y238" i="4"/>
  <c r="AT238" i="4"/>
  <c r="BF238" i="4"/>
  <c r="BG238" i="4" s="1"/>
  <c r="BH238" i="4" s="1"/>
  <c r="AJ238" i="4"/>
  <c r="AN238" i="4"/>
  <c r="AO238" i="4" s="1"/>
  <c r="AZ238" i="4"/>
  <c r="BA238" i="4" s="1"/>
  <c r="BB238" i="4" s="1"/>
  <c r="BL238" i="4"/>
  <c r="BM238" i="4" s="1"/>
  <c r="BN238" i="4" s="1"/>
  <c r="C234" i="4"/>
  <c r="Y234" i="4"/>
  <c r="AT234" i="4"/>
  <c r="BF234" i="4"/>
  <c r="BG234" i="4" s="1"/>
  <c r="BH234" i="4" s="1"/>
  <c r="AJ234" i="4"/>
  <c r="AN234" i="4"/>
  <c r="AO234" i="4" s="1"/>
  <c r="AZ234" i="4"/>
  <c r="BA234" i="4" s="1"/>
  <c r="BB234" i="4" s="1"/>
  <c r="BL234" i="4"/>
  <c r="BM234" i="4" s="1"/>
  <c r="BN234" i="4" s="1"/>
  <c r="C230" i="4"/>
  <c r="Y230" i="4"/>
  <c r="AT230" i="4"/>
  <c r="BF230" i="4"/>
  <c r="BG230" i="4" s="1"/>
  <c r="BH230" i="4" s="1"/>
  <c r="AN230" i="4"/>
  <c r="AO230" i="4" s="1"/>
  <c r="AZ230" i="4"/>
  <c r="BA230" i="4" s="1"/>
  <c r="BB230" i="4" s="1"/>
  <c r="BL230" i="4"/>
  <c r="BM230" i="4" s="1"/>
  <c r="BN230" i="4" s="1"/>
  <c r="AJ230" i="4"/>
  <c r="AQ226" i="4"/>
  <c r="AS226" i="4" s="1"/>
  <c r="AU225" i="4"/>
  <c r="AV225" i="4"/>
  <c r="AQ222" i="4"/>
  <c r="AR222" i="4" s="1"/>
  <c r="AU221" i="4"/>
  <c r="AN216" i="4"/>
  <c r="AO216" i="4" s="1"/>
  <c r="C163" i="4"/>
  <c r="AN163" i="4"/>
  <c r="AO163" i="4" s="1"/>
  <c r="AM149" i="4"/>
  <c r="AL149" i="4"/>
  <c r="Y136" i="4"/>
  <c r="C136" i="4"/>
  <c r="AJ136" i="4"/>
  <c r="AZ136" i="4"/>
  <c r="BA136" i="4" s="1"/>
  <c r="BB136" i="4" s="1"/>
  <c r="BI136" i="4"/>
  <c r="BJ136" i="4" s="1"/>
  <c r="BK136" i="4" s="1"/>
  <c r="AW136" i="4"/>
  <c r="AY136" i="4" s="1"/>
  <c r="N136" i="4"/>
  <c r="AT136" i="4"/>
  <c r="BL136" i="4"/>
  <c r="BM136" i="4" s="1"/>
  <c r="BN136" i="4" s="1"/>
  <c r="AK136" i="4"/>
  <c r="AN136" i="4"/>
  <c r="N89" i="4"/>
  <c r="C89" i="4"/>
  <c r="AJ89" i="4"/>
  <c r="AW89" i="4"/>
  <c r="BL89" i="4"/>
  <c r="BM89" i="4" s="1"/>
  <c r="BN89" i="4" s="1"/>
  <c r="AN89" i="4"/>
  <c r="BI89" i="4"/>
  <c r="BJ89" i="4" s="1"/>
  <c r="BK89" i="4" s="1"/>
  <c r="AK89" i="4"/>
  <c r="AZ89" i="4"/>
  <c r="BA89" i="4" s="1"/>
  <c r="BB89" i="4" s="1"/>
  <c r="AU49" i="4"/>
  <c r="AN269" i="4"/>
  <c r="AO269" i="4" s="1"/>
  <c r="BL265" i="4"/>
  <c r="BM265" i="4" s="1"/>
  <c r="BN265" i="4" s="1"/>
  <c r="AT265" i="4"/>
  <c r="AN264" i="4"/>
  <c r="AO264" i="4" s="1"/>
  <c r="C264" i="4"/>
  <c r="C213" i="4"/>
  <c r="N213" i="4"/>
  <c r="AQ213" i="4"/>
  <c r="AS213" i="4" s="1"/>
  <c r="BL213" i="4"/>
  <c r="BM213" i="4" s="1"/>
  <c r="BN213" i="4" s="1"/>
  <c r="AK201" i="4"/>
  <c r="C201" i="4"/>
  <c r="AJ201" i="4"/>
  <c r="BC201" i="4"/>
  <c r="BD201" i="4" s="1"/>
  <c r="BE201" i="4" s="1"/>
  <c r="AK200" i="4"/>
  <c r="C200" i="4"/>
  <c r="Y200" i="4"/>
  <c r="AN200" i="4"/>
  <c r="AZ200" i="4"/>
  <c r="BA200" i="4" s="1"/>
  <c r="BB200" i="4" s="1"/>
  <c r="AW189" i="4"/>
  <c r="AX189" i="4" s="1"/>
  <c r="C189" i="4"/>
  <c r="Y189" i="4"/>
  <c r="AQ189" i="4"/>
  <c r="AJ189" i="4"/>
  <c r="BL189" i="4"/>
  <c r="BM189" i="4" s="1"/>
  <c r="BN189" i="4" s="1"/>
  <c r="C169" i="4"/>
  <c r="AJ169" i="4"/>
  <c r="AN169" i="4"/>
  <c r="AO169" i="4" s="1"/>
  <c r="C149" i="4"/>
  <c r="N149" i="4"/>
  <c r="AN149" i="4"/>
  <c r="AZ149" i="4"/>
  <c r="BA149" i="4" s="1"/>
  <c r="BB149" i="4" s="1"/>
  <c r="AJ149" i="4"/>
  <c r="BF149" i="4"/>
  <c r="BG149" i="4" s="1"/>
  <c r="BH149" i="4" s="1"/>
  <c r="BL149" i="4"/>
  <c r="BM149" i="4" s="1"/>
  <c r="BN149" i="4" s="1"/>
  <c r="Y144" i="4"/>
  <c r="C144" i="4"/>
  <c r="AJ144" i="4"/>
  <c r="AK144" i="4"/>
  <c r="AM144" i="4" s="1"/>
  <c r="AT144" i="4"/>
  <c r="AU144" i="4" s="1"/>
  <c r="BL144" i="4"/>
  <c r="BM144" i="4" s="1"/>
  <c r="BN144" i="4" s="1"/>
  <c r="AO143" i="4"/>
  <c r="AP143" i="4"/>
  <c r="C131" i="4"/>
  <c r="AN131" i="4"/>
  <c r="AO131" i="4" s="1"/>
  <c r="BL131" i="4"/>
  <c r="BM131" i="4" s="1"/>
  <c r="BN131" i="4" s="1"/>
  <c r="AQ131" i="4"/>
  <c r="Y131" i="4"/>
  <c r="BC131" i="4"/>
  <c r="BD131" i="4" s="1"/>
  <c r="BE131" i="4" s="1"/>
  <c r="AS124" i="4"/>
  <c r="AR124" i="4"/>
  <c r="AS112" i="4"/>
  <c r="AR112" i="4"/>
  <c r="C100" i="4"/>
  <c r="Y100" i="4"/>
  <c r="AQ100" i="4"/>
  <c r="BL100" i="4"/>
  <c r="BM100" i="4" s="1"/>
  <c r="BN100" i="4" s="1"/>
  <c r="AK100" i="4"/>
  <c r="BI100" i="4"/>
  <c r="BJ100" i="4" s="1"/>
  <c r="BK100" i="4" s="1"/>
  <c r="AW100" i="4"/>
  <c r="BC100" i="4"/>
  <c r="BD100" i="4" s="1"/>
  <c r="BE100" i="4" s="1"/>
  <c r="C87" i="4"/>
  <c r="AN87" i="4"/>
  <c r="BL87" i="4"/>
  <c r="BM87" i="4" s="1"/>
  <c r="BN87" i="4" s="1"/>
  <c r="Y87" i="4"/>
  <c r="AQ87" i="4"/>
  <c r="BC87" i="4"/>
  <c r="BD87" i="4" s="1"/>
  <c r="BE87" i="4" s="1"/>
  <c r="C83" i="4"/>
  <c r="AN83" i="4"/>
  <c r="AP83" i="4" s="1"/>
  <c r="BL83" i="4"/>
  <c r="BM83" i="4" s="1"/>
  <c r="BN83" i="4" s="1"/>
  <c r="Y83" i="4"/>
  <c r="AQ83" i="4"/>
  <c r="AS83" i="4" s="1"/>
  <c r="BC83" i="4"/>
  <c r="BD83" i="4" s="1"/>
  <c r="BE83" i="4" s="1"/>
  <c r="Y60" i="4"/>
  <c r="C60" i="4"/>
  <c r="AJ60" i="4"/>
  <c r="AZ60" i="4"/>
  <c r="BA60" i="4" s="1"/>
  <c r="BB60" i="4" s="1"/>
  <c r="AN60" i="4"/>
  <c r="BF60" i="4"/>
  <c r="BG60" i="4" s="1"/>
  <c r="BH60" i="4" s="1"/>
  <c r="BL60" i="4"/>
  <c r="BM60" i="4" s="1"/>
  <c r="BN60" i="4" s="1"/>
  <c r="AT60" i="4"/>
  <c r="AV60" i="4" s="1"/>
  <c r="C56" i="4"/>
  <c r="AJ56" i="4"/>
  <c r="AW56" i="4"/>
  <c r="AY56" i="4" s="1"/>
  <c r="BF56" i="4"/>
  <c r="BG56" i="4" s="1"/>
  <c r="BH56" i="4" s="1"/>
  <c r="N56" i="4"/>
  <c r="AN56" i="4"/>
  <c r="AZ56" i="4"/>
  <c r="BA56" i="4" s="1"/>
  <c r="BB56" i="4" s="1"/>
  <c r="Y56" i="4"/>
  <c r="BL56" i="4"/>
  <c r="BM56" i="4" s="1"/>
  <c r="BN56" i="4" s="1"/>
  <c r="BI56" i="4"/>
  <c r="BJ56" i="4" s="1"/>
  <c r="BK56" i="4" s="1"/>
  <c r="AQ56" i="4"/>
  <c r="AS56" i="4" s="1"/>
  <c r="AK56" i="4"/>
  <c r="AT56" i="4"/>
  <c r="AV56" i="4" s="1"/>
  <c r="Y37" i="4"/>
  <c r="C37" i="4"/>
  <c r="AN37" i="4"/>
  <c r="BF37" i="4"/>
  <c r="BG37" i="4" s="1"/>
  <c r="BH37" i="4" s="1"/>
  <c r="AJ37" i="4"/>
  <c r="BL37" i="4"/>
  <c r="BM37" i="4" s="1"/>
  <c r="BN37" i="4" s="1"/>
  <c r="AT37" i="4"/>
  <c r="AU37" i="4" s="1"/>
  <c r="AZ37" i="4"/>
  <c r="BA37" i="4" s="1"/>
  <c r="BB37" i="4" s="1"/>
  <c r="N37" i="4"/>
  <c r="AK320" i="4"/>
  <c r="AM320" i="4" s="1"/>
  <c r="C320" i="4"/>
  <c r="AZ319" i="4"/>
  <c r="BA319" i="4" s="1"/>
  <c r="BB319" i="4" s="1"/>
  <c r="AK316" i="4"/>
  <c r="C316" i="4"/>
  <c r="AZ315" i="4"/>
  <c r="BA315" i="4" s="1"/>
  <c r="BB315" i="4" s="1"/>
  <c r="AK312" i="4"/>
  <c r="C312" i="4"/>
  <c r="AZ311" i="4"/>
  <c r="BA311" i="4" s="1"/>
  <c r="BB311" i="4" s="1"/>
  <c r="AK308" i="4"/>
  <c r="AM308" i="4" s="1"/>
  <c r="C308" i="4"/>
  <c r="AZ307" i="4"/>
  <c r="BA307" i="4" s="1"/>
  <c r="BB307" i="4" s="1"/>
  <c r="AK304" i="4"/>
  <c r="AM304" i="4" s="1"/>
  <c r="C304" i="4"/>
  <c r="AZ303" i="4"/>
  <c r="BA303" i="4" s="1"/>
  <c r="BB303" i="4" s="1"/>
  <c r="AK300" i="4"/>
  <c r="C300" i="4"/>
  <c r="AZ299" i="4"/>
  <c r="BA299" i="4" s="1"/>
  <c r="BB299" i="4" s="1"/>
  <c r="BI298" i="4"/>
  <c r="BJ298" i="4" s="1"/>
  <c r="BK298" i="4" s="1"/>
  <c r="AW298" i="4"/>
  <c r="BL295" i="4"/>
  <c r="BM295" i="4" s="1"/>
  <c r="BN295" i="4" s="1"/>
  <c r="AT295" i="4"/>
  <c r="AU295" i="4" s="1"/>
  <c r="AW294" i="4"/>
  <c r="C294" i="4"/>
  <c r="BL291" i="4"/>
  <c r="BM291" i="4" s="1"/>
  <c r="BN291" i="4" s="1"/>
  <c r="AT291" i="4"/>
  <c r="AU291" i="4" s="1"/>
  <c r="AW290" i="4"/>
  <c r="C290" i="4"/>
  <c r="BL287" i="4"/>
  <c r="BM287" i="4" s="1"/>
  <c r="BN287" i="4" s="1"/>
  <c r="AT287" i="4"/>
  <c r="AU287" i="4" s="1"/>
  <c r="AW286" i="4"/>
  <c r="C286" i="4"/>
  <c r="BL283" i="4"/>
  <c r="BM283" i="4" s="1"/>
  <c r="BN283" i="4" s="1"/>
  <c r="AT283" i="4"/>
  <c r="AU283" i="4" s="1"/>
  <c r="AW282" i="4"/>
  <c r="C282" i="4"/>
  <c r="BL279" i="4"/>
  <c r="BM279" i="4" s="1"/>
  <c r="BN279" i="4" s="1"/>
  <c r="AT279" i="4"/>
  <c r="AU279" i="4" s="1"/>
  <c r="AW278" i="4"/>
  <c r="C278" i="4"/>
  <c r="BL275" i="4"/>
  <c r="BM275" i="4" s="1"/>
  <c r="BN275" i="4" s="1"/>
  <c r="AT275" i="4"/>
  <c r="AU275" i="4" s="1"/>
  <c r="AW274" i="4"/>
  <c r="C274" i="4"/>
  <c r="BL271" i="4"/>
  <c r="BM271" i="4" s="1"/>
  <c r="BN271" i="4" s="1"/>
  <c r="AT271" i="4"/>
  <c r="AU271" i="4" s="1"/>
  <c r="AW270" i="4"/>
  <c r="C270" i="4"/>
  <c r="BF269" i="4"/>
  <c r="BG269" i="4" s="1"/>
  <c r="BH269" i="4" s="1"/>
  <c r="BL267" i="4"/>
  <c r="BM267" i="4" s="1"/>
  <c r="BN267" i="4" s="1"/>
  <c r="AT267" i="4"/>
  <c r="AU267" i="4" s="1"/>
  <c r="BI266" i="4"/>
  <c r="BJ266" i="4" s="1"/>
  <c r="BK266" i="4" s="1"/>
  <c r="AW266" i="4"/>
  <c r="Y266" i="4"/>
  <c r="BF265" i="4"/>
  <c r="BG265" i="4" s="1"/>
  <c r="BH265" i="4" s="1"/>
  <c r="AT264" i="4"/>
  <c r="AU264" i="4" s="1"/>
  <c r="AN261" i="4"/>
  <c r="AP261" i="4" s="1"/>
  <c r="C261" i="4"/>
  <c r="AN260" i="4"/>
  <c r="C260" i="4"/>
  <c r="BL258" i="4"/>
  <c r="BM258" i="4" s="1"/>
  <c r="BN258" i="4" s="1"/>
  <c r="AN258" i="4"/>
  <c r="AO258" i="4" s="1"/>
  <c r="AV257" i="4"/>
  <c r="BF256" i="4"/>
  <c r="BG256" i="4" s="1"/>
  <c r="BH256" i="4" s="1"/>
  <c r="AJ251" i="4"/>
  <c r="C251" i="4"/>
  <c r="AT250" i="4"/>
  <c r="Y250" i="4"/>
  <c r="BF249" i="4"/>
  <c r="BG249" i="4" s="1"/>
  <c r="BH249" i="4" s="1"/>
  <c r="AT248" i="4"/>
  <c r="AU248" i="4" s="1"/>
  <c r="Y248" i="4"/>
  <c r="AT247" i="4"/>
  <c r="AU247" i="4" s="1"/>
  <c r="Y247" i="4"/>
  <c r="BL245" i="4"/>
  <c r="BM245" i="4" s="1"/>
  <c r="BN245" i="4" s="1"/>
  <c r="AZ245" i="4"/>
  <c r="BA245" i="4" s="1"/>
  <c r="BB245" i="4" s="1"/>
  <c r="AN245" i="4"/>
  <c r="AO245" i="4" s="1"/>
  <c r="BF243" i="4"/>
  <c r="BG243" i="4" s="1"/>
  <c r="BH243" i="4" s="1"/>
  <c r="AT243" i="4"/>
  <c r="Y243" i="4"/>
  <c r="BL241" i="4"/>
  <c r="BM241" i="4" s="1"/>
  <c r="BN241" i="4" s="1"/>
  <c r="AZ241" i="4"/>
  <c r="BA241" i="4" s="1"/>
  <c r="BB241" i="4" s="1"/>
  <c r="AN241" i="4"/>
  <c r="AO241" i="4" s="1"/>
  <c r="BF239" i="4"/>
  <c r="BG239" i="4" s="1"/>
  <c r="BH239" i="4" s="1"/>
  <c r="AT239" i="4"/>
  <c r="Y239" i="4"/>
  <c r="BL237" i="4"/>
  <c r="BM237" i="4" s="1"/>
  <c r="BN237" i="4" s="1"/>
  <c r="AZ237" i="4"/>
  <c r="BA237" i="4" s="1"/>
  <c r="BB237" i="4" s="1"/>
  <c r="AN237" i="4"/>
  <c r="AO237" i="4" s="1"/>
  <c r="BF235" i="4"/>
  <c r="BG235" i="4" s="1"/>
  <c r="BH235" i="4" s="1"/>
  <c r="AT235" i="4"/>
  <c r="Y235" i="4"/>
  <c r="BL233" i="4"/>
  <c r="BM233" i="4" s="1"/>
  <c r="BN233" i="4" s="1"/>
  <c r="AZ233" i="4"/>
  <c r="BA233" i="4" s="1"/>
  <c r="BB233" i="4" s="1"/>
  <c r="AN233" i="4"/>
  <c r="AO233" i="4" s="1"/>
  <c r="BF231" i="4"/>
  <c r="BG231" i="4" s="1"/>
  <c r="BH231" i="4" s="1"/>
  <c r="AT231" i="4"/>
  <c r="Y231" i="4"/>
  <c r="BL229" i="4"/>
  <c r="BM229" i="4" s="1"/>
  <c r="BN229" i="4" s="1"/>
  <c r="AZ229" i="4"/>
  <c r="BA229" i="4" s="1"/>
  <c r="BB229" i="4" s="1"/>
  <c r="AN229" i="4"/>
  <c r="AO229" i="4" s="1"/>
  <c r="BF227" i="4"/>
  <c r="BG227" i="4" s="1"/>
  <c r="BH227" i="4" s="1"/>
  <c r="AT227" i="4"/>
  <c r="Y227" i="4"/>
  <c r="BL225" i="4"/>
  <c r="BM225" i="4" s="1"/>
  <c r="BN225" i="4" s="1"/>
  <c r="AZ225" i="4"/>
  <c r="BA225" i="4" s="1"/>
  <c r="BB225" i="4" s="1"/>
  <c r="AN225" i="4"/>
  <c r="AO225" i="4" s="1"/>
  <c r="BF223" i="4"/>
  <c r="BG223" i="4" s="1"/>
  <c r="BH223" i="4" s="1"/>
  <c r="AT223" i="4"/>
  <c r="Y223" i="4"/>
  <c r="BL221" i="4"/>
  <c r="BM221" i="4" s="1"/>
  <c r="BN221" i="4" s="1"/>
  <c r="AZ221" i="4"/>
  <c r="BA221" i="4" s="1"/>
  <c r="BB221" i="4" s="1"/>
  <c r="AN221" i="4"/>
  <c r="AO221" i="4" s="1"/>
  <c r="AJ220" i="4"/>
  <c r="AJ219" i="4"/>
  <c r="AJ218" i="4"/>
  <c r="AJ217" i="4"/>
  <c r="BL215" i="4"/>
  <c r="BM215" i="4" s="1"/>
  <c r="BN215" i="4" s="1"/>
  <c r="AQ215" i="4"/>
  <c r="AS215" i="4" s="1"/>
  <c r="N215" i="4"/>
  <c r="BC213" i="4"/>
  <c r="BD213" i="4" s="1"/>
  <c r="BE213" i="4" s="1"/>
  <c r="AN213" i="4"/>
  <c r="AO213" i="4" s="1"/>
  <c r="AT211" i="4"/>
  <c r="BF209" i="4"/>
  <c r="BG209" i="4" s="1"/>
  <c r="BH209" i="4" s="1"/>
  <c r="AN209" i="4"/>
  <c r="BF208" i="4"/>
  <c r="BG208" i="4" s="1"/>
  <c r="BH208" i="4" s="1"/>
  <c r="AK207" i="4"/>
  <c r="C207" i="4"/>
  <c r="N207" i="4"/>
  <c r="AT207" i="4"/>
  <c r="AV207" i="4" s="1"/>
  <c r="BL207" i="4"/>
  <c r="BM207" i="4" s="1"/>
  <c r="BN207" i="4" s="1"/>
  <c r="AP206" i="4"/>
  <c r="BF203" i="4"/>
  <c r="BG203" i="4" s="1"/>
  <c r="BH203" i="4" s="1"/>
  <c r="AP203" i="4"/>
  <c r="AT201" i="4"/>
  <c r="AV201" i="4" s="1"/>
  <c r="AT200" i="4"/>
  <c r="AV200" i="4" s="1"/>
  <c r="AR196" i="4"/>
  <c r="BC195" i="4"/>
  <c r="BD195" i="4" s="1"/>
  <c r="BE195" i="4" s="1"/>
  <c r="C195" i="4"/>
  <c r="AQ195" i="4"/>
  <c r="AS195" i="4" s="1"/>
  <c r="AW195" i="4"/>
  <c r="AW193" i="4"/>
  <c r="AX193" i="4" s="1"/>
  <c r="C193" i="4"/>
  <c r="AJ193" i="4"/>
  <c r="BL193" i="4"/>
  <c r="BM193" i="4" s="1"/>
  <c r="BN193" i="4" s="1"/>
  <c r="AK193" i="4"/>
  <c r="AL193" i="4" s="1"/>
  <c r="AZ193" i="4"/>
  <c r="BA193" i="4" s="1"/>
  <c r="BB193" i="4" s="1"/>
  <c r="AR192" i="4"/>
  <c r="AS192" i="4"/>
  <c r="AZ189" i="4"/>
  <c r="BA189" i="4" s="1"/>
  <c r="BB189" i="4" s="1"/>
  <c r="AP188" i="4"/>
  <c r="AO188" i="4"/>
  <c r="C181" i="4"/>
  <c r="AN181" i="4"/>
  <c r="AO181" i="4" s="1"/>
  <c r="AZ181" i="4"/>
  <c r="BA181" i="4" s="1"/>
  <c r="BB181" i="4" s="1"/>
  <c r="AL155" i="4"/>
  <c r="AL154" i="4"/>
  <c r="AL152" i="4"/>
  <c r="AL151" i="4"/>
  <c r="AL150" i="4"/>
  <c r="AT149" i="4"/>
  <c r="C148" i="4"/>
  <c r="AJ148" i="4"/>
  <c r="BF148" i="4"/>
  <c r="BG148" i="4" s="1"/>
  <c r="BH148" i="4" s="1"/>
  <c r="BL148" i="4"/>
  <c r="BM148" i="4" s="1"/>
  <c r="BN148" i="4" s="1"/>
  <c r="AK148" i="4"/>
  <c r="AT148" i="4"/>
  <c r="Y146" i="4"/>
  <c r="C146" i="4"/>
  <c r="N146" i="4"/>
  <c r="AN146" i="4"/>
  <c r="AW146" i="4"/>
  <c r="AY146" i="4" s="1"/>
  <c r="BI146" i="4"/>
  <c r="BJ146" i="4" s="1"/>
  <c r="BK146" i="4" s="1"/>
  <c r="AJ146" i="4"/>
  <c r="AZ146" i="4"/>
  <c r="BA146" i="4" s="1"/>
  <c r="BB146" i="4" s="1"/>
  <c r="BI144" i="4"/>
  <c r="BJ144" i="4" s="1"/>
  <c r="BK144" i="4" s="1"/>
  <c r="Y141" i="4"/>
  <c r="C141" i="4"/>
  <c r="AJ141" i="4"/>
  <c r="AK141" i="4"/>
  <c r="AM141" i="4" s="1"/>
  <c r="AT141" i="4"/>
  <c r="AV141" i="4" s="1"/>
  <c r="BL141" i="4"/>
  <c r="BM141" i="4" s="1"/>
  <c r="BN141" i="4" s="1"/>
  <c r="AN141" i="4"/>
  <c r="AW141" i="4"/>
  <c r="BF141" i="4"/>
  <c r="BG141" i="4" s="1"/>
  <c r="BH141" i="4" s="1"/>
  <c r="AS120" i="4"/>
  <c r="AR120" i="4"/>
  <c r="C115" i="4"/>
  <c r="Y115" i="4"/>
  <c r="AQ115" i="4"/>
  <c r="AR115" i="4" s="1"/>
  <c r="AN115" i="4"/>
  <c r="BC115" i="4"/>
  <c r="BD115" i="4" s="1"/>
  <c r="BE115" i="4" s="1"/>
  <c r="C109" i="4"/>
  <c r="AN109" i="4"/>
  <c r="AO109" i="4" s="1"/>
  <c r="AZ109" i="4"/>
  <c r="BA109" i="4" s="1"/>
  <c r="BB109" i="4" s="1"/>
  <c r="BC109" i="4"/>
  <c r="BD109" i="4" s="1"/>
  <c r="BE109" i="4" s="1"/>
  <c r="AJ109" i="4"/>
  <c r="BL109" i="4"/>
  <c r="BM109" i="4" s="1"/>
  <c r="BN109" i="4" s="1"/>
  <c r="C107" i="4"/>
  <c r="BL107" i="4"/>
  <c r="BM107" i="4" s="1"/>
  <c r="BN107" i="4" s="1"/>
  <c r="AP91" i="4"/>
  <c r="AO91" i="4"/>
  <c r="AV75" i="4"/>
  <c r="AU75" i="4"/>
  <c r="Y61" i="4"/>
  <c r="C61" i="4"/>
  <c r="AJ61" i="4"/>
  <c r="AZ61" i="4"/>
  <c r="BA61" i="4" s="1"/>
  <c r="BB61" i="4" s="1"/>
  <c r="N61" i="4"/>
  <c r="AN61" i="4"/>
  <c r="BF61" i="4"/>
  <c r="BG61" i="4" s="1"/>
  <c r="BH61" i="4" s="1"/>
  <c r="AT61" i="4"/>
  <c r="AR46" i="4"/>
  <c r="AS46" i="4"/>
  <c r="AW269" i="4"/>
  <c r="C269" i="4"/>
  <c r="AN265" i="4"/>
  <c r="AO265" i="4" s="1"/>
  <c r="C265" i="4"/>
  <c r="AZ264" i="4"/>
  <c r="BA264" i="4" s="1"/>
  <c r="BB264" i="4" s="1"/>
  <c r="AN249" i="4"/>
  <c r="C249" i="4"/>
  <c r="AQ245" i="4"/>
  <c r="AS245" i="4" s="1"/>
  <c r="AQ237" i="4"/>
  <c r="AQ233" i="4"/>
  <c r="AQ225" i="4"/>
  <c r="AS225" i="4" s="1"/>
  <c r="AQ221" i="4"/>
  <c r="AS221" i="4" s="1"/>
  <c r="BF219" i="4"/>
  <c r="BG219" i="4" s="1"/>
  <c r="BH219" i="4" s="1"/>
  <c r="AZ219" i="4"/>
  <c r="BA219" i="4" s="1"/>
  <c r="BB219" i="4" s="1"/>
  <c r="AN219" i="4"/>
  <c r="AO219" i="4" s="1"/>
  <c r="AZ218" i="4"/>
  <c r="BA218" i="4" s="1"/>
  <c r="BB218" i="4" s="1"/>
  <c r="AN218" i="4"/>
  <c r="AO218" i="4" s="1"/>
  <c r="AN217" i="4"/>
  <c r="AO217" i="4" s="1"/>
  <c r="AK319" i="4"/>
  <c r="AL319" i="4" s="1"/>
  <c r="C319" i="4"/>
  <c r="AK315" i="4"/>
  <c r="C315" i="4"/>
  <c r="AK311" i="4"/>
  <c r="AM311" i="4" s="1"/>
  <c r="C311" i="4"/>
  <c r="AK307" i="4"/>
  <c r="C307" i="4"/>
  <c r="AK303" i="4"/>
  <c r="AM303" i="4" s="1"/>
  <c r="C303" i="4"/>
  <c r="AK299" i="4"/>
  <c r="C299" i="4"/>
  <c r="AK298" i="4"/>
  <c r="AL298" i="4" s="1"/>
  <c r="C298" i="4"/>
  <c r="AW295" i="4"/>
  <c r="C295" i="4"/>
  <c r="AW291" i="4"/>
  <c r="AY291" i="4" s="1"/>
  <c r="C291" i="4"/>
  <c r="AW287" i="4"/>
  <c r="C287" i="4"/>
  <c r="AW283" i="4"/>
  <c r="AY283" i="4" s="1"/>
  <c r="C283" i="4"/>
  <c r="AW279" i="4"/>
  <c r="C279" i="4"/>
  <c r="AW275" i="4"/>
  <c r="AY275" i="4" s="1"/>
  <c r="C275" i="4"/>
  <c r="AW271" i="4"/>
  <c r="C271" i="4"/>
  <c r="AZ269" i="4"/>
  <c r="BA269" i="4" s="1"/>
  <c r="BB269" i="4" s="1"/>
  <c r="AJ269" i="4"/>
  <c r="AW267" i="4"/>
  <c r="C267" i="4"/>
  <c r="AZ265" i="4"/>
  <c r="BA265" i="4" s="1"/>
  <c r="BB265" i="4" s="1"/>
  <c r="AJ265" i="4"/>
  <c r="BL264" i="4"/>
  <c r="BM264" i="4" s="1"/>
  <c r="BN264" i="4" s="1"/>
  <c r="AQ264" i="4"/>
  <c r="AJ263" i="4"/>
  <c r="C263" i="4"/>
  <c r="BF258" i="4"/>
  <c r="BG258" i="4" s="1"/>
  <c r="BH258" i="4" s="1"/>
  <c r="AJ258" i="4"/>
  <c r="AN257" i="4"/>
  <c r="AO257" i="4" s="1"/>
  <c r="C257" i="4"/>
  <c r="AN256" i="4"/>
  <c r="C256" i="4"/>
  <c r="AZ249" i="4"/>
  <c r="BA249" i="4" s="1"/>
  <c r="BB249" i="4" s="1"/>
  <c r="AJ249" i="4"/>
  <c r="AJ245" i="4"/>
  <c r="AJ241" i="4"/>
  <c r="AJ237" i="4"/>
  <c r="AJ233" i="4"/>
  <c r="AJ229" i="4"/>
  <c r="AJ225" i="4"/>
  <c r="AJ221" i="4"/>
  <c r="BL220" i="4"/>
  <c r="BM220" i="4" s="1"/>
  <c r="BN220" i="4" s="1"/>
  <c r="BC220" i="4"/>
  <c r="BD220" i="4" s="1"/>
  <c r="BE220" i="4" s="1"/>
  <c r="AT220" i="4"/>
  <c r="Y220" i="4"/>
  <c r="BL219" i="4"/>
  <c r="BM219" i="4" s="1"/>
  <c r="BN219" i="4" s="1"/>
  <c r="BC219" i="4"/>
  <c r="BD219" i="4" s="1"/>
  <c r="BE219" i="4" s="1"/>
  <c r="AT219" i="4"/>
  <c r="Y219" i="4"/>
  <c r="BL218" i="4"/>
  <c r="BM218" i="4" s="1"/>
  <c r="BN218" i="4" s="1"/>
  <c r="BC218" i="4"/>
  <c r="BD218" i="4" s="1"/>
  <c r="BE218" i="4" s="1"/>
  <c r="AT218" i="4"/>
  <c r="Y218" i="4"/>
  <c r="BL217" i="4"/>
  <c r="BM217" i="4" s="1"/>
  <c r="BN217" i="4" s="1"/>
  <c r="BC217" i="4"/>
  <c r="BD217" i="4" s="1"/>
  <c r="BE217" i="4" s="1"/>
  <c r="AT217" i="4"/>
  <c r="Y217" i="4"/>
  <c r="AZ213" i="4"/>
  <c r="BA213" i="4" s="1"/>
  <c r="BB213" i="4" s="1"/>
  <c r="AJ213" i="4"/>
  <c r="C211" i="4"/>
  <c r="AJ211" i="4"/>
  <c r="BF211" i="4"/>
  <c r="BG211" i="4" s="1"/>
  <c r="BH211" i="4" s="1"/>
  <c r="AK209" i="4"/>
  <c r="C209" i="4"/>
  <c r="AJ209" i="4"/>
  <c r="BC209" i="4"/>
  <c r="BD209" i="4" s="1"/>
  <c r="BE209" i="4" s="1"/>
  <c r="AK208" i="4"/>
  <c r="C208" i="4"/>
  <c r="Y208" i="4"/>
  <c r="AN208" i="4"/>
  <c r="AZ208" i="4"/>
  <c r="BA208" i="4" s="1"/>
  <c r="BB208" i="4" s="1"/>
  <c r="AK203" i="4"/>
  <c r="C203" i="4"/>
  <c r="N203" i="4"/>
  <c r="AT203" i="4"/>
  <c r="AV203" i="4" s="1"/>
  <c r="BL203" i="4"/>
  <c r="BM203" i="4" s="1"/>
  <c r="BN203" i="4" s="1"/>
  <c r="BL201" i="4"/>
  <c r="BM201" i="4" s="1"/>
  <c r="BN201" i="4" s="1"/>
  <c r="AQ201" i="4"/>
  <c r="AS201" i="4" s="1"/>
  <c r="Y201" i="4"/>
  <c r="BL200" i="4"/>
  <c r="BM200" i="4" s="1"/>
  <c r="BN200" i="4" s="1"/>
  <c r="AQ200" i="4"/>
  <c r="AR200" i="4" s="1"/>
  <c r="AJ200" i="4"/>
  <c r="C194" i="4"/>
  <c r="AK194" i="4"/>
  <c r="BL194" i="4"/>
  <c r="BM194" i="4" s="1"/>
  <c r="BN194" i="4" s="1"/>
  <c r="AQ194" i="4"/>
  <c r="AR194" i="4" s="1"/>
  <c r="AR193" i="4"/>
  <c r="AS193" i="4"/>
  <c r="BC191" i="4"/>
  <c r="BD191" i="4" s="1"/>
  <c r="BE191" i="4" s="1"/>
  <c r="C191" i="4"/>
  <c r="AK191" i="4"/>
  <c r="AQ191" i="4"/>
  <c r="AS191" i="4" s="1"/>
  <c r="C190" i="4"/>
  <c r="AJ190" i="4"/>
  <c r="AK190" i="4"/>
  <c r="BL190" i="4"/>
  <c r="BM190" i="4" s="1"/>
  <c r="BN190" i="4" s="1"/>
  <c r="AN189" i="4"/>
  <c r="AP189" i="4" s="1"/>
  <c r="C177" i="4"/>
  <c r="AN177" i="4"/>
  <c r="AZ177" i="4"/>
  <c r="BA177" i="4" s="1"/>
  <c r="BB177" i="4" s="1"/>
  <c r="AN175" i="4"/>
  <c r="AO175" i="4" s="1"/>
  <c r="C175" i="4"/>
  <c r="BL169" i="4"/>
  <c r="BM169" i="4" s="1"/>
  <c r="BN169" i="4" s="1"/>
  <c r="C165" i="4"/>
  <c r="AJ165" i="4"/>
  <c r="AN165" i="4"/>
  <c r="AO165" i="4" s="1"/>
  <c r="BI149" i="4"/>
  <c r="BJ149" i="4" s="1"/>
  <c r="BK149" i="4" s="1"/>
  <c r="AP148" i="4"/>
  <c r="AO148" i="4"/>
  <c r="BF144" i="4"/>
  <c r="BG144" i="4" s="1"/>
  <c r="BH144" i="4" s="1"/>
  <c r="AN144" i="4"/>
  <c r="Y143" i="4"/>
  <c r="C143" i="4"/>
  <c r="N143" i="4"/>
  <c r="AZ143" i="4"/>
  <c r="BA143" i="4" s="1"/>
  <c r="BB143" i="4" s="1"/>
  <c r="BI143" i="4"/>
  <c r="BJ143" i="4" s="1"/>
  <c r="BK143" i="4" s="1"/>
  <c r="AJ143" i="4"/>
  <c r="Y138" i="4"/>
  <c r="C138" i="4"/>
  <c r="AK138" i="4"/>
  <c r="AM138" i="4" s="1"/>
  <c r="AT138" i="4"/>
  <c r="AU138" i="4" s="1"/>
  <c r="BL138" i="4"/>
  <c r="BM138" i="4" s="1"/>
  <c r="BN138" i="4" s="1"/>
  <c r="N138" i="4"/>
  <c r="BF138" i="4"/>
  <c r="BG138" i="4" s="1"/>
  <c r="BH138" i="4" s="1"/>
  <c r="AJ138" i="4"/>
  <c r="AZ138" i="4"/>
  <c r="BA138" i="4" s="1"/>
  <c r="BB138" i="4" s="1"/>
  <c r="AN138" i="4"/>
  <c r="AP137" i="4"/>
  <c r="AO137" i="4"/>
  <c r="Y135" i="4"/>
  <c r="C135" i="4"/>
  <c r="AK135" i="4"/>
  <c r="AZ135" i="4"/>
  <c r="BA135" i="4" s="1"/>
  <c r="BB135" i="4" s="1"/>
  <c r="BI135" i="4"/>
  <c r="BJ135" i="4" s="1"/>
  <c r="BK135" i="4" s="1"/>
  <c r="AW135" i="4"/>
  <c r="BF135" i="4"/>
  <c r="BG135" i="4" s="1"/>
  <c r="BH135" i="4" s="1"/>
  <c r="AJ135" i="4"/>
  <c r="BL135" i="4"/>
  <c r="BM135" i="4" s="1"/>
  <c r="BN135" i="4" s="1"/>
  <c r="AN135" i="4"/>
  <c r="AS132" i="4"/>
  <c r="AR132" i="4"/>
  <c r="C123" i="4"/>
  <c r="AN123" i="4"/>
  <c r="BL123" i="4"/>
  <c r="BM123" i="4" s="1"/>
  <c r="BN123" i="4" s="1"/>
  <c r="AQ123" i="4"/>
  <c r="AR123" i="4" s="1"/>
  <c r="Y123" i="4"/>
  <c r="BC123" i="4"/>
  <c r="BD123" i="4" s="1"/>
  <c r="BE123" i="4" s="1"/>
  <c r="AX101" i="4"/>
  <c r="AY101" i="4"/>
  <c r="AL97" i="4"/>
  <c r="AM97" i="4"/>
  <c r="C94" i="4"/>
  <c r="AK94" i="4"/>
  <c r="AL94" i="4" s="1"/>
  <c r="AK210" i="4"/>
  <c r="C210" i="4"/>
  <c r="AK206" i="4"/>
  <c r="C206" i="4"/>
  <c r="AK202" i="4"/>
  <c r="C202" i="4"/>
  <c r="AW197" i="4"/>
  <c r="AX197" i="4" s="1"/>
  <c r="C197" i="4"/>
  <c r="BI196" i="4"/>
  <c r="BJ196" i="4" s="1"/>
  <c r="BK196" i="4" s="1"/>
  <c r="AW196" i="4"/>
  <c r="AN196" i="4"/>
  <c r="Y196" i="4"/>
  <c r="AM192" i="4"/>
  <c r="AW188" i="4"/>
  <c r="AJ188" i="4"/>
  <c r="BI185" i="4"/>
  <c r="BJ185" i="4" s="1"/>
  <c r="BK185" i="4" s="1"/>
  <c r="AO184" i="4"/>
  <c r="BL174" i="4"/>
  <c r="BM174" i="4" s="1"/>
  <c r="BN174" i="4" s="1"/>
  <c r="C174" i="4"/>
  <c r="BL172" i="4"/>
  <c r="BM172" i="4" s="1"/>
  <c r="BN172" i="4" s="1"/>
  <c r="BL170" i="4"/>
  <c r="BM170" i="4" s="1"/>
  <c r="BN170" i="4" s="1"/>
  <c r="C170" i="4"/>
  <c r="BL168" i="4"/>
  <c r="BM168" i="4" s="1"/>
  <c r="BN168" i="4" s="1"/>
  <c r="C168" i="4"/>
  <c r="BL166" i="4"/>
  <c r="BM166" i="4" s="1"/>
  <c r="BN166" i="4" s="1"/>
  <c r="C166" i="4"/>
  <c r="BL164" i="4"/>
  <c r="BM164" i="4" s="1"/>
  <c r="BN164" i="4" s="1"/>
  <c r="C164" i="4"/>
  <c r="AW161" i="4"/>
  <c r="AY161" i="4" s="1"/>
  <c r="C161" i="4"/>
  <c r="AW160" i="4"/>
  <c r="C160" i="4"/>
  <c r="AW159" i="4"/>
  <c r="AY159" i="4" s="1"/>
  <c r="C159" i="4"/>
  <c r="AW157" i="4"/>
  <c r="C157" i="4"/>
  <c r="AZ156" i="4"/>
  <c r="BA156" i="4" s="1"/>
  <c r="BB156" i="4" s="1"/>
  <c r="BL155" i="4"/>
  <c r="BM155" i="4" s="1"/>
  <c r="BN155" i="4" s="1"/>
  <c r="AW155" i="4"/>
  <c r="AY155" i="4" s="1"/>
  <c r="BL154" i="4"/>
  <c r="BM154" i="4" s="1"/>
  <c r="BN154" i="4" s="1"/>
  <c r="AW154" i="4"/>
  <c r="AY154" i="4" s="1"/>
  <c r="BL153" i="4"/>
  <c r="BM153" i="4" s="1"/>
  <c r="BN153" i="4" s="1"/>
  <c r="AW153" i="4"/>
  <c r="AY153" i="4" s="1"/>
  <c r="BL152" i="4"/>
  <c r="BM152" i="4" s="1"/>
  <c r="BN152" i="4" s="1"/>
  <c r="AW152" i="4"/>
  <c r="AY152" i="4" s="1"/>
  <c r="BL151" i="4"/>
  <c r="BM151" i="4" s="1"/>
  <c r="BN151" i="4" s="1"/>
  <c r="AW151" i="4"/>
  <c r="AY151" i="4" s="1"/>
  <c r="BL150" i="4"/>
  <c r="BM150" i="4" s="1"/>
  <c r="BN150" i="4" s="1"/>
  <c r="AW150" i="4"/>
  <c r="AY150" i="4" s="1"/>
  <c r="Y145" i="4"/>
  <c r="C145" i="4"/>
  <c r="BI142" i="4"/>
  <c r="BJ142" i="4" s="1"/>
  <c r="BK142" i="4" s="1"/>
  <c r="AZ142" i="4"/>
  <c r="BA142" i="4" s="1"/>
  <c r="BB142" i="4" s="1"/>
  <c r="BF140" i="4"/>
  <c r="BG140" i="4" s="1"/>
  <c r="BH140" i="4" s="1"/>
  <c r="AT140" i="4"/>
  <c r="AU140" i="4" s="1"/>
  <c r="AT133" i="4"/>
  <c r="AU133" i="4" s="1"/>
  <c r="AS128" i="4"/>
  <c r="AR128" i="4"/>
  <c r="C127" i="4"/>
  <c r="AN127" i="4"/>
  <c r="AO127" i="4" s="1"/>
  <c r="BL127" i="4"/>
  <c r="BM127" i="4" s="1"/>
  <c r="BN127" i="4" s="1"/>
  <c r="AQ127" i="4"/>
  <c r="BC125" i="4"/>
  <c r="BD125" i="4" s="1"/>
  <c r="BE125" i="4" s="1"/>
  <c r="C120" i="4"/>
  <c r="Y120" i="4"/>
  <c r="BL120" i="4"/>
  <c r="BM120" i="4" s="1"/>
  <c r="BN120" i="4" s="1"/>
  <c r="AN120" i="4"/>
  <c r="C113" i="4"/>
  <c r="BC113" i="4"/>
  <c r="BD113" i="4" s="1"/>
  <c r="BE113" i="4" s="1"/>
  <c r="C112" i="4"/>
  <c r="Y112" i="4"/>
  <c r="BL112" i="4"/>
  <c r="BM112" i="4" s="1"/>
  <c r="BN112" i="4" s="1"/>
  <c r="AJ112" i="4"/>
  <c r="BC112" i="4"/>
  <c r="BD112" i="4" s="1"/>
  <c r="BE112" i="4" s="1"/>
  <c r="AN112" i="4"/>
  <c r="AR97" i="4"/>
  <c r="AO88" i="4"/>
  <c r="AP88" i="4"/>
  <c r="AK78" i="4"/>
  <c r="C78" i="4"/>
  <c r="AJ78" i="4"/>
  <c r="AZ78" i="4"/>
  <c r="BA78" i="4" s="1"/>
  <c r="BB78" i="4" s="1"/>
  <c r="Y78" i="4"/>
  <c r="BC78" i="4"/>
  <c r="BD78" i="4" s="1"/>
  <c r="BE78" i="4" s="1"/>
  <c r="BL78" i="4"/>
  <c r="BM78" i="4" s="1"/>
  <c r="BN78" i="4" s="1"/>
  <c r="AK75" i="4"/>
  <c r="C75" i="4"/>
  <c r="N75" i="4"/>
  <c r="AQ75" i="4"/>
  <c r="AZ75" i="4"/>
  <c r="BA75" i="4" s="1"/>
  <c r="BB75" i="4" s="1"/>
  <c r="BL75" i="4"/>
  <c r="BM75" i="4" s="1"/>
  <c r="BN75" i="4" s="1"/>
  <c r="BC75" i="4"/>
  <c r="BD75" i="4" s="1"/>
  <c r="BE75" i="4" s="1"/>
  <c r="AL54" i="4"/>
  <c r="AM54" i="4"/>
  <c r="AL53" i="4"/>
  <c r="AM53" i="4"/>
  <c r="Y44" i="4"/>
  <c r="C44" i="4"/>
  <c r="AJ44" i="4"/>
  <c r="AZ44" i="4"/>
  <c r="BA44" i="4" s="1"/>
  <c r="BB44" i="4" s="1"/>
  <c r="AN44" i="4"/>
  <c r="BF44" i="4"/>
  <c r="BG44" i="4" s="1"/>
  <c r="BH44" i="4" s="1"/>
  <c r="N44" i="4"/>
  <c r="AT44" i="4"/>
  <c r="AU44" i="4" s="1"/>
  <c r="BL44" i="4"/>
  <c r="BM44" i="4" s="1"/>
  <c r="BN44" i="4" s="1"/>
  <c r="Y38" i="4"/>
  <c r="N38" i="4"/>
  <c r="AT38" i="4"/>
  <c r="AU38" i="4" s="1"/>
  <c r="C38" i="4"/>
  <c r="AN38" i="4"/>
  <c r="BL38" i="4"/>
  <c r="BM38" i="4" s="1"/>
  <c r="BN38" i="4" s="1"/>
  <c r="AJ38" i="4"/>
  <c r="AZ38" i="4"/>
  <c r="BA38" i="4" s="1"/>
  <c r="BB38" i="4" s="1"/>
  <c r="C162" i="4"/>
  <c r="AW185" i="4"/>
  <c r="AY185" i="4" s="1"/>
  <c r="C185" i="4"/>
  <c r="BL182" i="4"/>
  <c r="BM182" i="4" s="1"/>
  <c r="BN182" i="4" s="1"/>
  <c r="C182" i="4"/>
  <c r="BL180" i="4"/>
  <c r="BM180" i="4" s="1"/>
  <c r="BN180" i="4" s="1"/>
  <c r="C180" i="4"/>
  <c r="BL178" i="4"/>
  <c r="BM178" i="4" s="1"/>
  <c r="BN178" i="4" s="1"/>
  <c r="C178" i="4"/>
  <c r="N156" i="4"/>
  <c r="C156" i="4"/>
  <c r="N155" i="4"/>
  <c r="C155" i="4"/>
  <c r="N154" i="4"/>
  <c r="C154" i="4"/>
  <c r="N153" i="4"/>
  <c r="C153" i="4"/>
  <c r="N152" i="4"/>
  <c r="C152" i="4"/>
  <c r="N151" i="4"/>
  <c r="C151" i="4"/>
  <c r="N150" i="4"/>
  <c r="C150" i="4"/>
  <c r="Y142" i="4"/>
  <c r="C142" i="4"/>
  <c r="Y140" i="4"/>
  <c r="C140" i="4"/>
  <c r="N140" i="4"/>
  <c r="AZ140" i="4"/>
  <c r="BA140" i="4" s="1"/>
  <c r="BB140" i="4" s="1"/>
  <c r="BI140" i="4"/>
  <c r="BJ140" i="4" s="1"/>
  <c r="BK140" i="4" s="1"/>
  <c r="AS134" i="4"/>
  <c r="AR134" i="4"/>
  <c r="C108" i="4"/>
  <c r="BL108" i="4"/>
  <c r="BM108" i="4" s="1"/>
  <c r="BN108" i="4" s="1"/>
  <c r="AZ108" i="4"/>
  <c r="BA108" i="4" s="1"/>
  <c r="BB108" i="4" s="1"/>
  <c r="C101" i="4"/>
  <c r="Y101" i="4"/>
  <c r="AN101" i="4"/>
  <c r="BC101" i="4"/>
  <c r="BD101" i="4" s="1"/>
  <c r="BE101" i="4" s="1"/>
  <c r="AJ101" i="4"/>
  <c r="AQ101" i="4"/>
  <c r="AZ101" i="4"/>
  <c r="BA101" i="4" s="1"/>
  <c r="BB101" i="4" s="1"/>
  <c r="BL101" i="4"/>
  <c r="BM101" i="4" s="1"/>
  <c r="BN101" i="4" s="1"/>
  <c r="AK101" i="4"/>
  <c r="AX96" i="4"/>
  <c r="AY96" i="4"/>
  <c r="Y57" i="4"/>
  <c r="C57" i="4"/>
  <c r="AJ57" i="4"/>
  <c r="AZ57" i="4"/>
  <c r="BA57" i="4" s="1"/>
  <c r="BB57" i="4" s="1"/>
  <c r="N57" i="4"/>
  <c r="AN57" i="4"/>
  <c r="BF57" i="4"/>
  <c r="BG57" i="4" s="1"/>
  <c r="BH57" i="4" s="1"/>
  <c r="AT57" i="4"/>
  <c r="AU57" i="4" s="1"/>
  <c r="BL57" i="4"/>
  <c r="BM57" i="4" s="1"/>
  <c r="BN57" i="4" s="1"/>
  <c r="AO41" i="4"/>
  <c r="AP41" i="4"/>
  <c r="C158" i="4"/>
  <c r="Y137" i="4"/>
  <c r="C137" i="4"/>
  <c r="AJ137" i="4"/>
  <c r="C132" i="4"/>
  <c r="AJ132" i="4"/>
  <c r="AZ132" i="4"/>
  <c r="BA132" i="4" s="1"/>
  <c r="BB132" i="4" s="1"/>
  <c r="C128" i="4"/>
  <c r="AJ128" i="4"/>
  <c r="AZ128" i="4"/>
  <c r="BA128" i="4" s="1"/>
  <c r="BB128" i="4" s="1"/>
  <c r="C124" i="4"/>
  <c r="AJ124" i="4"/>
  <c r="AZ124" i="4"/>
  <c r="BA124" i="4" s="1"/>
  <c r="BB124" i="4" s="1"/>
  <c r="C119" i="4"/>
  <c r="Y119" i="4"/>
  <c r="C116" i="4"/>
  <c r="Y116" i="4"/>
  <c r="BL116" i="4"/>
  <c r="BM116" i="4" s="1"/>
  <c r="BN116" i="4" s="1"/>
  <c r="C111" i="4"/>
  <c r="Y111" i="4"/>
  <c r="AN110" i="4"/>
  <c r="AP97" i="4"/>
  <c r="C97" i="4"/>
  <c r="AJ97" i="4"/>
  <c r="AW97" i="4"/>
  <c r="BL97" i="4"/>
  <c r="BM97" i="4" s="1"/>
  <c r="BN97" i="4" s="1"/>
  <c r="C96" i="4"/>
  <c r="AK96" i="4"/>
  <c r="BC96" i="4"/>
  <c r="BD96" i="4" s="1"/>
  <c r="BE96" i="4" s="1"/>
  <c r="AZ93" i="4"/>
  <c r="BA93" i="4" s="1"/>
  <c r="BB93" i="4" s="1"/>
  <c r="C91" i="4"/>
  <c r="AW91" i="4"/>
  <c r="C88" i="4"/>
  <c r="AJ88" i="4"/>
  <c r="AT88" i="4"/>
  <c r="AR84" i="4"/>
  <c r="C84" i="4"/>
  <c r="AJ84" i="4"/>
  <c r="AZ84" i="4"/>
  <c r="BA84" i="4" s="1"/>
  <c r="BB84" i="4" s="1"/>
  <c r="AR80" i="4"/>
  <c r="C80" i="4"/>
  <c r="AJ80" i="4"/>
  <c r="AZ80" i="4"/>
  <c r="BA80" i="4" s="1"/>
  <c r="BB80" i="4" s="1"/>
  <c r="AK76" i="4"/>
  <c r="C76" i="4"/>
  <c r="AJ76" i="4"/>
  <c r="AZ76" i="4"/>
  <c r="BA76" i="4" s="1"/>
  <c r="BB76" i="4" s="1"/>
  <c r="AT73" i="4"/>
  <c r="C71" i="4"/>
  <c r="N71" i="4"/>
  <c r="AQ71" i="4"/>
  <c r="BL71" i="4"/>
  <c r="BM71" i="4" s="1"/>
  <c r="BN71" i="4" s="1"/>
  <c r="AO59" i="4"/>
  <c r="BC50" i="4"/>
  <c r="BD50" i="4" s="1"/>
  <c r="BE50" i="4" s="1"/>
  <c r="Y46" i="4"/>
  <c r="N46" i="4"/>
  <c r="AN46" i="4"/>
  <c r="AJ46" i="4"/>
  <c r="AT46" i="4"/>
  <c r="AZ46" i="4"/>
  <c r="BA46" i="4" s="1"/>
  <c r="BB46" i="4" s="1"/>
  <c r="BF46" i="4"/>
  <c r="BG46" i="4" s="1"/>
  <c r="BH46" i="4" s="1"/>
  <c r="BL46" i="4"/>
  <c r="BM46" i="4" s="1"/>
  <c r="BN46" i="4" s="1"/>
  <c r="C46" i="4"/>
  <c r="AK46" i="4"/>
  <c r="AW46" i="4"/>
  <c r="BI46" i="4"/>
  <c r="BJ46" i="4" s="1"/>
  <c r="BK46" i="4" s="1"/>
  <c r="C105" i="4"/>
  <c r="AN105" i="4"/>
  <c r="AO105" i="4" s="1"/>
  <c r="C104" i="4"/>
  <c r="BL104" i="4"/>
  <c r="BM104" i="4" s="1"/>
  <c r="BN104" i="4" s="1"/>
  <c r="AS95" i="4"/>
  <c r="AR95" i="4"/>
  <c r="C93" i="4"/>
  <c r="AN93" i="4"/>
  <c r="C73" i="4"/>
  <c r="AJ73" i="4"/>
  <c r="BF73" i="4"/>
  <c r="BG73" i="4" s="1"/>
  <c r="BH73" i="4" s="1"/>
  <c r="C72" i="4"/>
  <c r="Y72" i="4"/>
  <c r="AT72" i="4"/>
  <c r="BC72" i="4"/>
  <c r="BD72" i="4" s="1"/>
  <c r="BE72" i="4" s="1"/>
  <c r="AN71" i="4"/>
  <c r="AO71" i="4" s="1"/>
  <c r="Y50" i="4"/>
  <c r="AN50" i="4"/>
  <c r="AJ50" i="4"/>
  <c r="AT50" i="4"/>
  <c r="AZ50" i="4"/>
  <c r="BA50" i="4" s="1"/>
  <c r="BB50" i="4" s="1"/>
  <c r="BF50" i="4"/>
  <c r="BG50" i="4" s="1"/>
  <c r="BH50" i="4" s="1"/>
  <c r="BL50" i="4"/>
  <c r="BM50" i="4" s="1"/>
  <c r="BN50" i="4" s="1"/>
  <c r="AK50" i="4"/>
  <c r="C50" i="4"/>
  <c r="AW50" i="4"/>
  <c r="BI50" i="4"/>
  <c r="BJ50" i="4" s="1"/>
  <c r="BK50" i="4" s="1"/>
  <c r="Y59" i="4"/>
  <c r="C59" i="4"/>
  <c r="AJ59" i="4"/>
  <c r="AZ59" i="4"/>
  <c r="BA59" i="4" s="1"/>
  <c r="BB59" i="4" s="1"/>
  <c r="C53" i="4"/>
  <c r="Y53" i="4"/>
  <c r="AN53" i="4"/>
  <c r="AT53" i="4"/>
  <c r="AV53" i="4" s="1"/>
  <c r="BC53" i="4"/>
  <c r="BD53" i="4" s="1"/>
  <c r="BE53" i="4" s="1"/>
  <c r="BL53" i="4"/>
  <c r="BM53" i="4" s="1"/>
  <c r="BN53" i="4" s="1"/>
  <c r="AJ53" i="4"/>
  <c r="AW53" i="4"/>
  <c r="AX53" i="4" s="1"/>
  <c r="BF53" i="4"/>
  <c r="BG53" i="4" s="1"/>
  <c r="BH53" i="4" s="1"/>
  <c r="AO43" i="4"/>
  <c r="AP43" i="4"/>
  <c r="Y40" i="4"/>
  <c r="C40" i="4"/>
  <c r="AJ40" i="4"/>
  <c r="AZ40" i="4"/>
  <c r="BA40" i="4" s="1"/>
  <c r="BB40" i="4" s="1"/>
  <c r="AN40" i="4"/>
  <c r="BF40" i="4"/>
  <c r="BG40" i="4" s="1"/>
  <c r="BH40" i="4" s="1"/>
  <c r="Y36" i="4"/>
  <c r="C36" i="4"/>
  <c r="N36" i="4"/>
  <c r="AT36" i="4"/>
  <c r="AU36" i="4" s="1"/>
  <c r="AN36" i="4"/>
  <c r="BL36" i="4"/>
  <c r="BM36" i="4" s="1"/>
  <c r="BN36" i="4" s="1"/>
  <c r="Y139" i="4"/>
  <c r="C139" i="4"/>
  <c r="AK134" i="4"/>
  <c r="C134" i="4"/>
  <c r="AN79" i="4"/>
  <c r="C79" i="4"/>
  <c r="AK77" i="4"/>
  <c r="C77" i="4"/>
  <c r="BL59" i="4"/>
  <c r="BM59" i="4" s="1"/>
  <c r="BN59" i="4" s="1"/>
  <c r="Y58" i="4"/>
  <c r="AJ58" i="4"/>
  <c r="AZ58" i="4"/>
  <c r="BA58" i="4" s="1"/>
  <c r="BB58" i="4" s="1"/>
  <c r="C58" i="4"/>
  <c r="C54" i="4"/>
  <c r="N54" i="4"/>
  <c r="AQ54" i="4"/>
  <c r="AS54" i="4" s="1"/>
  <c r="Y54" i="4"/>
  <c r="AN54" i="4"/>
  <c r="AT54" i="4"/>
  <c r="AV54" i="4" s="1"/>
  <c r="BC54" i="4"/>
  <c r="BD54" i="4" s="1"/>
  <c r="BE54" i="4" s="1"/>
  <c r="BL54" i="4"/>
  <c r="BM54" i="4" s="1"/>
  <c r="BN54" i="4" s="1"/>
  <c r="AO45" i="4"/>
  <c r="AP45" i="4"/>
  <c r="Y42" i="4"/>
  <c r="AJ42" i="4"/>
  <c r="AZ42" i="4"/>
  <c r="BA42" i="4" s="1"/>
  <c r="BB42" i="4" s="1"/>
  <c r="C42" i="4"/>
  <c r="AN42" i="4"/>
  <c r="BF42" i="4"/>
  <c r="BG42" i="4" s="1"/>
  <c r="BH42" i="4" s="1"/>
  <c r="AT40" i="4"/>
  <c r="AU40" i="4" s="1"/>
  <c r="Y39" i="4"/>
  <c r="C39" i="4"/>
  <c r="AN39" i="4"/>
  <c r="BF39" i="4"/>
  <c r="BG39" i="4" s="1"/>
  <c r="BH39" i="4" s="1"/>
  <c r="AJ39" i="4"/>
  <c r="BL39" i="4"/>
  <c r="BM39" i="4" s="1"/>
  <c r="BN39" i="4" s="1"/>
  <c r="BF36" i="4"/>
  <c r="BG36" i="4" s="1"/>
  <c r="BH36" i="4" s="1"/>
  <c r="AS35" i="4"/>
  <c r="AR35" i="4"/>
  <c r="BF52" i="4"/>
  <c r="BG52" i="4" s="1"/>
  <c r="BH52" i="4" s="1"/>
  <c r="AW52" i="4"/>
  <c r="AX52" i="4" s="1"/>
  <c r="AJ52" i="4"/>
  <c r="Y45" i="4"/>
  <c r="C45" i="4"/>
  <c r="Y43" i="4"/>
  <c r="C43" i="4"/>
  <c r="Y41" i="4"/>
  <c r="C41" i="4"/>
  <c r="BC35" i="4"/>
  <c r="BD35" i="4" s="1"/>
  <c r="BE35" i="4" s="1"/>
  <c r="AW35" i="4"/>
  <c r="AP35" i="4"/>
  <c r="N35" i="4"/>
  <c r="C35" i="4"/>
  <c r="AY274" i="4"/>
  <c r="AX274" i="4"/>
  <c r="AY273" i="4"/>
  <c r="AX273" i="4"/>
  <c r="AY272" i="4"/>
  <c r="AX272" i="4"/>
  <c r="AY271" i="4"/>
  <c r="AX271" i="4"/>
  <c r="AY270" i="4"/>
  <c r="AX270" i="4"/>
  <c r="AY269" i="4"/>
  <c r="AX269" i="4"/>
  <c r="AX268" i="4"/>
  <c r="AY267" i="4"/>
  <c r="AX267" i="4"/>
  <c r="AP265" i="4"/>
  <c r="AO252" i="4"/>
  <c r="AP252" i="4"/>
  <c r="AO249" i="4"/>
  <c r="AP249" i="4"/>
  <c r="AM319" i="4"/>
  <c r="AM317" i="4"/>
  <c r="AL317" i="4"/>
  <c r="AM315" i="4"/>
  <c r="AL315" i="4"/>
  <c r="AL313" i="4"/>
  <c r="AL311" i="4"/>
  <c r="AM309" i="4"/>
  <c r="AM307" i="4"/>
  <c r="AL307" i="4"/>
  <c r="AL303" i="4"/>
  <c r="AM301" i="4"/>
  <c r="AL301" i="4"/>
  <c r="AM299" i="4"/>
  <c r="AL299" i="4"/>
  <c r="AY296" i="4"/>
  <c r="AX296" i="4"/>
  <c r="AY295" i="4"/>
  <c r="AX295" i="4"/>
  <c r="AY294" i="4"/>
  <c r="AX294" i="4"/>
  <c r="AY292" i="4"/>
  <c r="AX292" i="4"/>
  <c r="AX291" i="4"/>
  <c r="AY290" i="4"/>
  <c r="AX290" i="4"/>
  <c r="AY289" i="4"/>
  <c r="AX289" i="4"/>
  <c r="AY288" i="4"/>
  <c r="AX288" i="4"/>
  <c r="AY287" i="4"/>
  <c r="AX287" i="4"/>
  <c r="AY286" i="4"/>
  <c r="AX286" i="4"/>
  <c r="AY284" i="4"/>
  <c r="AX284" i="4"/>
  <c r="AX283" i="4"/>
  <c r="AY282" i="4"/>
  <c r="AX282" i="4"/>
  <c r="AY281" i="4"/>
  <c r="AX281" i="4"/>
  <c r="AY280" i="4"/>
  <c r="AX280" i="4"/>
  <c r="AY279" i="4"/>
  <c r="AX279" i="4"/>
  <c r="AY278" i="4"/>
  <c r="AX278" i="4"/>
  <c r="AY276" i="4"/>
  <c r="AX276" i="4"/>
  <c r="AX275" i="4"/>
  <c r="AM298" i="4"/>
  <c r="AO261" i="4"/>
  <c r="AO256" i="4"/>
  <c r="AP256" i="4"/>
  <c r="AO253" i="4"/>
  <c r="AL320" i="4"/>
  <c r="AM318" i="4"/>
  <c r="AL318" i="4"/>
  <c r="AL316" i="4"/>
  <c r="AM316" i="4"/>
  <c r="AL314" i="4"/>
  <c r="AM312" i="4"/>
  <c r="AL312" i="4"/>
  <c r="AM310" i="4"/>
  <c r="AL310" i="4"/>
  <c r="AL306" i="4"/>
  <c r="AL304" i="4"/>
  <c r="AM302" i="4"/>
  <c r="AL302" i="4"/>
  <c r="AL300" i="4"/>
  <c r="AM300" i="4"/>
  <c r="AO260" i="4"/>
  <c r="AP260" i="4"/>
  <c r="AP257" i="4"/>
  <c r="AT263" i="4"/>
  <c r="AT259" i="4"/>
  <c r="AS256" i="4"/>
  <c r="AR256" i="4"/>
  <c r="AK255" i="4"/>
  <c r="AW255" i="4"/>
  <c r="BI255" i="4"/>
  <c r="BJ255" i="4" s="1"/>
  <c r="BK255" i="4" s="1"/>
  <c r="N255" i="4"/>
  <c r="BC255" i="4"/>
  <c r="BD255" i="4" s="1"/>
  <c r="BE255" i="4" s="1"/>
  <c r="AZ251" i="4"/>
  <c r="BA251" i="4" s="1"/>
  <c r="BB251" i="4" s="1"/>
  <c r="AT251" i="4"/>
  <c r="AO248" i="4"/>
  <c r="AP248" i="4"/>
  <c r="AS246" i="4"/>
  <c r="AR246" i="4"/>
  <c r="AS234" i="4"/>
  <c r="AR234" i="4"/>
  <c r="AS230" i="4"/>
  <c r="AR230" i="4"/>
  <c r="AS218" i="4"/>
  <c r="AR218" i="4"/>
  <c r="AR215" i="4"/>
  <c r="AS211" i="4"/>
  <c r="AR211" i="4"/>
  <c r="AR202" i="4"/>
  <c r="AS202" i="4"/>
  <c r="N186" i="4"/>
  <c r="AT186" i="4"/>
  <c r="BF186" i="4"/>
  <c r="BG186" i="4" s="1"/>
  <c r="BH186" i="4" s="1"/>
  <c r="Y186" i="4"/>
  <c r="AQ186" i="4"/>
  <c r="BC186" i="4"/>
  <c r="BD186" i="4" s="1"/>
  <c r="BE186" i="4" s="1"/>
  <c r="AW186" i="4"/>
  <c r="AJ186" i="4"/>
  <c r="AZ186" i="4"/>
  <c r="BA186" i="4" s="1"/>
  <c r="BB186" i="4" s="1"/>
  <c r="BL186" i="4"/>
  <c r="BM186" i="4" s="1"/>
  <c r="BN186" i="4" s="1"/>
  <c r="AK186" i="4"/>
  <c r="AN186" i="4"/>
  <c r="AU158" i="4"/>
  <c r="AV158" i="4"/>
  <c r="AP105" i="4"/>
  <c r="AS71" i="4"/>
  <c r="AR71" i="4"/>
  <c r="Y62" i="4"/>
  <c r="AQ62" i="4"/>
  <c r="BC62" i="4"/>
  <c r="BD62" i="4" s="1"/>
  <c r="BE62" i="4" s="1"/>
  <c r="AK62" i="4"/>
  <c r="AW62" i="4"/>
  <c r="BI62" i="4"/>
  <c r="BJ62" i="4" s="1"/>
  <c r="BK62" i="4" s="1"/>
  <c r="AN62" i="4"/>
  <c r="BL62" i="4"/>
  <c r="BM62" i="4" s="1"/>
  <c r="BN62" i="4" s="1"/>
  <c r="N62" i="4"/>
  <c r="BF62" i="4"/>
  <c r="BG62" i="4" s="1"/>
  <c r="BH62" i="4" s="1"/>
  <c r="AJ62" i="4"/>
  <c r="AZ62" i="4"/>
  <c r="BA62" i="4" s="1"/>
  <c r="BB62" i="4" s="1"/>
  <c r="AT62" i="4"/>
  <c r="AR56" i="4"/>
  <c r="AX55" i="4"/>
  <c r="AY55" i="4"/>
  <c r="AY53" i="4"/>
  <c r="AR49" i="4"/>
  <c r="AS49" i="4"/>
  <c r="BF321" i="4"/>
  <c r="BG321" i="4" s="1"/>
  <c r="BH321" i="4" s="1"/>
  <c r="AT321" i="4"/>
  <c r="N321" i="4"/>
  <c r="BF320" i="4"/>
  <c r="BG320" i="4" s="1"/>
  <c r="BH320" i="4" s="1"/>
  <c r="AT320" i="4"/>
  <c r="AP320" i="4"/>
  <c r="N320" i="4"/>
  <c r="BF319" i="4"/>
  <c r="BG319" i="4" s="1"/>
  <c r="BH319" i="4" s="1"/>
  <c r="AT319" i="4"/>
  <c r="N319" i="4"/>
  <c r="BF318" i="4"/>
  <c r="BG318" i="4" s="1"/>
  <c r="BH318" i="4" s="1"/>
  <c r="AT318" i="4"/>
  <c r="AP318" i="4"/>
  <c r="N318" i="4"/>
  <c r="BF317" i="4"/>
  <c r="BG317" i="4" s="1"/>
  <c r="BH317" i="4" s="1"/>
  <c r="AT317" i="4"/>
  <c r="AP317" i="4"/>
  <c r="N317" i="4"/>
  <c r="BF316" i="4"/>
  <c r="BG316" i="4" s="1"/>
  <c r="BH316" i="4" s="1"/>
  <c r="AT316" i="4"/>
  <c r="AP316" i="4"/>
  <c r="N316" i="4"/>
  <c r="BF315" i="4"/>
  <c r="BG315" i="4" s="1"/>
  <c r="BH315" i="4" s="1"/>
  <c r="AT315" i="4"/>
  <c r="AP315" i="4"/>
  <c r="N315" i="4"/>
  <c r="BF314" i="4"/>
  <c r="BG314" i="4" s="1"/>
  <c r="BH314" i="4" s="1"/>
  <c r="AT314" i="4"/>
  <c r="AP314" i="4"/>
  <c r="N314" i="4"/>
  <c r="BF313" i="4"/>
  <c r="BG313" i="4" s="1"/>
  <c r="BH313" i="4" s="1"/>
  <c r="AT313" i="4"/>
  <c r="N313" i="4"/>
  <c r="BF312" i="4"/>
  <c r="BG312" i="4" s="1"/>
  <c r="BH312" i="4" s="1"/>
  <c r="AT312" i="4"/>
  <c r="AP312" i="4"/>
  <c r="N312" i="4"/>
  <c r="BF311" i="4"/>
  <c r="BG311" i="4" s="1"/>
  <c r="BH311" i="4" s="1"/>
  <c r="AT311" i="4"/>
  <c r="AP311" i="4"/>
  <c r="N311" i="4"/>
  <c r="BF310" i="4"/>
  <c r="BG310" i="4" s="1"/>
  <c r="BH310" i="4" s="1"/>
  <c r="AT310" i="4"/>
  <c r="AP310" i="4"/>
  <c r="N310" i="4"/>
  <c r="BF309" i="4"/>
  <c r="BG309" i="4" s="1"/>
  <c r="BH309" i="4" s="1"/>
  <c r="AT309" i="4"/>
  <c r="AP309" i="4"/>
  <c r="N309" i="4"/>
  <c r="BF308" i="4"/>
  <c r="BG308" i="4" s="1"/>
  <c r="BH308" i="4" s="1"/>
  <c r="AT308" i="4"/>
  <c r="AP308" i="4"/>
  <c r="N308" i="4"/>
  <c r="BF307" i="4"/>
  <c r="BG307" i="4" s="1"/>
  <c r="BH307" i="4" s="1"/>
  <c r="AT307" i="4"/>
  <c r="AP307" i="4"/>
  <c r="N307" i="4"/>
  <c r="BF306" i="4"/>
  <c r="BG306" i="4" s="1"/>
  <c r="BH306" i="4" s="1"/>
  <c r="AT306" i="4"/>
  <c r="AP306" i="4"/>
  <c r="N306" i="4"/>
  <c r="BF305" i="4"/>
  <c r="BG305" i="4" s="1"/>
  <c r="BH305" i="4" s="1"/>
  <c r="AT305" i="4"/>
  <c r="N305" i="4"/>
  <c r="BF304" i="4"/>
  <c r="BG304" i="4" s="1"/>
  <c r="BH304" i="4" s="1"/>
  <c r="AT304" i="4"/>
  <c r="AP304" i="4"/>
  <c r="N304" i="4"/>
  <c r="BF303" i="4"/>
  <c r="BG303" i="4" s="1"/>
  <c r="BH303" i="4" s="1"/>
  <c r="AT303" i="4"/>
  <c r="AP303" i="4"/>
  <c r="N303" i="4"/>
  <c r="BF302" i="4"/>
  <c r="BG302" i="4" s="1"/>
  <c r="BH302" i="4" s="1"/>
  <c r="AT302" i="4"/>
  <c r="AP302" i="4"/>
  <c r="N302" i="4"/>
  <c r="BF301" i="4"/>
  <c r="BG301" i="4" s="1"/>
  <c r="BH301" i="4" s="1"/>
  <c r="AT301" i="4"/>
  <c r="AP301" i="4"/>
  <c r="N301" i="4"/>
  <c r="BF300" i="4"/>
  <c r="BG300" i="4" s="1"/>
  <c r="BH300" i="4" s="1"/>
  <c r="AT300" i="4"/>
  <c r="AP300" i="4"/>
  <c r="N300" i="4"/>
  <c r="BF299" i="4"/>
  <c r="BG299" i="4" s="1"/>
  <c r="BH299" i="4" s="1"/>
  <c r="AT299" i="4"/>
  <c r="AP299" i="4"/>
  <c r="N299" i="4"/>
  <c r="BF298" i="4"/>
  <c r="BG298" i="4" s="1"/>
  <c r="BH298" i="4" s="1"/>
  <c r="AT298" i="4"/>
  <c r="AP298" i="4"/>
  <c r="N298" i="4"/>
  <c r="BF297" i="4"/>
  <c r="BG297" i="4" s="1"/>
  <c r="BH297" i="4" s="1"/>
  <c r="AT297" i="4"/>
  <c r="AP297" i="4"/>
  <c r="AL296" i="4"/>
  <c r="AL294" i="4"/>
  <c r="AL292" i="4"/>
  <c r="AL291" i="4"/>
  <c r="AL290" i="4"/>
  <c r="AL289" i="4"/>
  <c r="AL288" i="4"/>
  <c r="AL287" i="4"/>
  <c r="AL286" i="4"/>
  <c r="AL284" i="4"/>
  <c r="AL283" i="4"/>
  <c r="AL282" i="4"/>
  <c r="AL281" i="4"/>
  <c r="AL280" i="4"/>
  <c r="AL278" i="4"/>
  <c r="AL276" i="4"/>
  <c r="AL275" i="4"/>
  <c r="AL274" i="4"/>
  <c r="AL273" i="4"/>
  <c r="AL272" i="4"/>
  <c r="AL271" i="4"/>
  <c r="AL270" i="4"/>
  <c r="AL269" i="4"/>
  <c r="AL267" i="4"/>
  <c r="AK266" i="4"/>
  <c r="N266" i="4"/>
  <c r="AQ266" i="4"/>
  <c r="BC266" i="4"/>
  <c r="BD266" i="4" s="1"/>
  <c r="BE266" i="4" s="1"/>
  <c r="AV264" i="4"/>
  <c r="Y264" i="4"/>
  <c r="BL263" i="4"/>
  <c r="BM263" i="4" s="1"/>
  <c r="BN263" i="4" s="1"/>
  <c r="BF263" i="4"/>
  <c r="BG263" i="4" s="1"/>
  <c r="BH263" i="4" s="1"/>
  <c r="AQ263" i="4"/>
  <c r="AK262" i="4"/>
  <c r="AW262" i="4"/>
  <c r="BI262" i="4"/>
  <c r="BJ262" i="4" s="1"/>
  <c r="BK262" i="4" s="1"/>
  <c r="N262" i="4"/>
  <c r="BC262" i="4"/>
  <c r="BD262" i="4" s="1"/>
  <c r="BE262" i="4" s="1"/>
  <c r="AV260" i="4"/>
  <c r="Y260" i="4"/>
  <c r="BL259" i="4"/>
  <c r="BM259" i="4" s="1"/>
  <c r="BN259" i="4" s="1"/>
  <c r="BF259" i="4"/>
  <c r="BG259" i="4" s="1"/>
  <c r="BH259" i="4" s="1"/>
  <c r="AQ259" i="4"/>
  <c r="AJ259" i="4"/>
  <c r="AK258" i="4"/>
  <c r="AW258" i="4"/>
  <c r="BI258" i="4"/>
  <c r="BJ258" i="4" s="1"/>
  <c r="BK258" i="4" s="1"/>
  <c r="N258" i="4"/>
  <c r="BC258" i="4"/>
  <c r="BD258" i="4" s="1"/>
  <c r="BE258" i="4" s="1"/>
  <c r="AV256" i="4"/>
  <c r="Y256" i="4"/>
  <c r="BL255" i="4"/>
  <c r="BM255" i="4" s="1"/>
  <c r="BN255" i="4" s="1"/>
  <c r="BF255" i="4"/>
  <c r="BG255" i="4" s="1"/>
  <c r="BH255" i="4" s="1"/>
  <c r="AQ255" i="4"/>
  <c r="AJ255" i="4"/>
  <c r="AK254" i="4"/>
  <c r="AW254" i="4"/>
  <c r="BI254" i="4"/>
  <c r="BJ254" i="4" s="1"/>
  <c r="BK254" i="4" s="1"/>
  <c r="N254" i="4"/>
  <c r="BC254" i="4"/>
  <c r="BD254" i="4" s="1"/>
  <c r="BE254" i="4" s="1"/>
  <c r="Y252" i="4"/>
  <c r="BL251" i="4"/>
  <c r="BM251" i="4" s="1"/>
  <c r="BN251" i="4" s="1"/>
  <c r="BF251" i="4"/>
  <c r="BG251" i="4" s="1"/>
  <c r="BH251" i="4" s="1"/>
  <c r="AQ251" i="4"/>
  <c r="AK250" i="4"/>
  <c r="AW250" i="4"/>
  <c r="BI250" i="4"/>
  <c r="BJ250" i="4" s="1"/>
  <c r="BK250" i="4" s="1"/>
  <c r="N250" i="4"/>
  <c r="BC250" i="4"/>
  <c r="BD250" i="4" s="1"/>
  <c r="BE250" i="4" s="1"/>
  <c r="AS247" i="4"/>
  <c r="AR247" i="4"/>
  <c r="AS243" i="4"/>
  <c r="AR243" i="4"/>
  <c r="AS239" i="4"/>
  <c r="AR239" i="4"/>
  <c r="AS235" i="4"/>
  <c r="AR235" i="4"/>
  <c r="AS231" i="4"/>
  <c r="AR231" i="4"/>
  <c r="AS227" i="4"/>
  <c r="AR227" i="4"/>
  <c r="AS223" i="4"/>
  <c r="AR223" i="4"/>
  <c r="AS214" i="4"/>
  <c r="AR214" i="4"/>
  <c r="AS210" i="4"/>
  <c r="AR210" i="4"/>
  <c r="AR209" i="4"/>
  <c r="AS209" i="4"/>
  <c r="AS205" i="4"/>
  <c r="AR198" i="4"/>
  <c r="AS198" i="4"/>
  <c r="AR190" i="4"/>
  <c r="AS190" i="4"/>
  <c r="BI186" i="4"/>
  <c r="BJ186" i="4" s="1"/>
  <c r="BK186" i="4" s="1"/>
  <c r="AO179" i="4"/>
  <c r="AP179" i="4"/>
  <c r="AK176" i="4"/>
  <c r="AW176" i="4"/>
  <c r="BI176" i="4"/>
  <c r="BJ176" i="4" s="1"/>
  <c r="BK176" i="4" s="1"/>
  <c r="N176" i="4"/>
  <c r="AT176" i="4"/>
  <c r="BF176" i="4"/>
  <c r="BG176" i="4" s="1"/>
  <c r="BH176" i="4" s="1"/>
  <c r="Y176" i="4"/>
  <c r="AQ176" i="4"/>
  <c r="BC176" i="4"/>
  <c r="BD176" i="4" s="1"/>
  <c r="BE176" i="4" s="1"/>
  <c r="AJ176" i="4"/>
  <c r="AZ176" i="4"/>
  <c r="BA176" i="4" s="1"/>
  <c r="BB176" i="4" s="1"/>
  <c r="AN176" i="4"/>
  <c r="BL176" i="4"/>
  <c r="BM176" i="4" s="1"/>
  <c r="BN176" i="4" s="1"/>
  <c r="AP175" i="4"/>
  <c r="AO170" i="4"/>
  <c r="AP170" i="4"/>
  <c r="AK121" i="4"/>
  <c r="AW121" i="4"/>
  <c r="BI121" i="4"/>
  <c r="BJ121" i="4" s="1"/>
  <c r="BK121" i="4" s="1"/>
  <c r="N121" i="4"/>
  <c r="AT121" i="4"/>
  <c r="BF121" i="4"/>
  <c r="BG121" i="4" s="1"/>
  <c r="BH121" i="4" s="1"/>
  <c r="AN121" i="4"/>
  <c r="BL121" i="4"/>
  <c r="BM121" i="4" s="1"/>
  <c r="BN121" i="4" s="1"/>
  <c r="Y121" i="4"/>
  <c r="AQ121" i="4"/>
  <c r="AJ121" i="4"/>
  <c r="AZ121" i="4"/>
  <c r="BA121" i="4" s="1"/>
  <c r="BB121" i="4" s="1"/>
  <c r="BC121" i="4"/>
  <c r="BD121" i="4" s="1"/>
  <c r="BE121" i="4" s="1"/>
  <c r="AS264" i="4"/>
  <c r="AR264" i="4"/>
  <c r="AK263" i="4"/>
  <c r="AW263" i="4"/>
  <c r="BI263" i="4"/>
  <c r="BJ263" i="4" s="1"/>
  <c r="BK263" i="4" s="1"/>
  <c r="N263" i="4"/>
  <c r="BC263" i="4"/>
  <c r="BD263" i="4" s="1"/>
  <c r="BE263" i="4" s="1"/>
  <c r="AZ259" i="4"/>
  <c r="BA259" i="4" s="1"/>
  <c r="BB259" i="4" s="1"/>
  <c r="AZ255" i="4"/>
  <c r="BA255" i="4" s="1"/>
  <c r="BB255" i="4" s="1"/>
  <c r="AT255" i="4"/>
  <c r="AS252" i="4"/>
  <c r="AR252" i="4"/>
  <c r="AK251" i="4"/>
  <c r="AW251" i="4"/>
  <c r="BI251" i="4"/>
  <c r="BJ251" i="4" s="1"/>
  <c r="BK251" i="4" s="1"/>
  <c r="N251" i="4"/>
  <c r="BC251" i="4"/>
  <c r="BD251" i="4" s="1"/>
  <c r="BE251" i="4" s="1"/>
  <c r="AS242" i="4"/>
  <c r="AR242" i="4"/>
  <c r="AS238" i="4"/>
  <c r="AR238" i="4"/>
  <c r="AS222" i="4"/>
  <c r="AS220" i="4"/>
  <c r="AR206" i="4"/>
  <c r="AS206" i="4"/>
  <c r="AL195" i="4"/>
  <c r="AM195" i="4"/>
  <c r="BI321" i="4"/>
  <c r="BJ321" i="4" s="1"/>
  <c r="BK321" i="4" s="1"/>
  <c r="AW321" i="4"/>
  <c r="AS321" i="4"/>
  <c r="BI320" i="4"/>
  <c r="BJ320" i="4" s="1"/>
  <c r="BK320" i="4" s="1"/>
  <c r="AW320" i="4"/>
  <c r="AS320" i="4"/>
  <c r="BI319" i="4"/>
  <c r="BJ319" i="4" s="1"/>
  <c r="BK319" i="4" s="1"/>
  <c r="AW319" i="4"/>
  <c r="BI318" i="4"/>
  <c r="BJ318" i="4" s="1"/>
  <c r="BK318" i="4" s="1"/>
  <c r="AW318" i="4"/>
  <c r="AS318" i="4"/>
  <c r="BI317" i="4"/>
  <c r="BJ317" i="4" s="1"/>
  <c r="BK317" i="4" s="1"/>
  <c r="AW317" i="4"/>
  <c r="AS317" i="4"/>
  <c r="BI316" i="4"/>
  <c r="BJ316" i="4" s="1"/>
  <c r="BK316" i="4" s="1"/>
  <c r="AW316" i="4"/>
  <c r="AS316" i="4"/>
  <c r="BI315" i="4"/>
  <c r="BJ315" i="4" s="1"/>
  <c r="BK315" i="4" s="1"/>
  <c r="AW315" i="4"/>
  <c r="AS315" i="4"/>
  <c r="BI314" i="4"/>
  <c r="BJ314" i="4" s="1"/>
  <c r="BK314" i="4" s="1"/>
  <c r="AW314" i="4"/>
  <c r="AS314" i="4"/>
  <c r="BI313" i="4"/>
  <c r="BJ313" i="4" s="1"/>
  <c r="BK313" i="4" s="1"/>
  <c r="AW313" i="4"/>
  <c r="AS313" i="4"/>
  <c r="BI312" i="4"/>
  <c r="BJ312" i="4" s="1"/>
  <c r="BK312" i="4" s="1"/>
  <c r="AW312" i="4"/>
  <c r="AS312" i="4"/>
  <c r="BI311" i="4"/>
  <c r="BJ311" i="4" s="1"/>
  <c r="BK311" i="4" s="1"/>
  <c r="AW311" i="4"/>
  <c r="AS311" i="4"/>
  <c r="BI310" i="4"/>
  <c r="BJ310" i="4" s="1"/>
  <c r="BK310" i="4" s="1"/>
  <c r="AW310" i="4"/>
  <c r="BI309" i="4"/>
  <c r="BJ309" i="4" s="1"/>
  <c r="BK309" i="4" s="1"/>
  <c r="AW309" i="4"/>
  <c r="AS309" i="4"/>
  <c r="BI308" i="4"/>
  <c r="BJ308" i="4" s="1"/>
  <c r="BK308" i="4" s="1"/>
  <c r="AW308" i="4"/>
  <c r="AS308" i="4"/>
  <c r="BI307" i="4"/>
  <c r="BJ307" i="4" s="1"/>
  <c r="BK307" i="4" s="1"/>
  <c r="AW307" i="4"/>
  <c r="AS307" i="4"/>
  <c r="BI306" i="4"/>
  <c r="BJ306" i="4" s="1"/>
  <c r="BK306" i="4" s="1"/>
  <c r="AW306" i="4"/>
  <c r="AS306" i="4"/>
  <c r="BI305" i="4"/>
  <c r="BJ305" i="4" s="1"/>
  <c r="BK305" i="4" s="1"/>
  <c r="AW305" i="4"/>
  <c r="AS305" i="4"/>
  <c r="BI304" i="4"/>
  <c r="BJ304" i="4" s="1"/>
  <c r="BK304" i="4" s="1"/>
  <c r="AW304" i="4"/>
  <c r="AS304" i="4"/>
  <c r="BI303" i="4"/>
  <c r="BJ303" i="4" s="1"/>
  <c r="BK303" i="4" s="1"/>
  <c r="AW303" i="4"/>
  <c r="AS303" i="4"/>
  <c r="BI302" i="4"/>
  <c r="BJ302" i="4" s="1"/>
  <c r="BK302" i="4" s="1"/>
  <c r="AW302" i="4"/>
  <c r="BI301" i="4"/>
  <c r="BJ301" i="4" s="1"/>
  <c r="BK301" i="4" s="1"/>
  <c r="AW301" i="4"/>
  <c r="AS301" i="4"/>
  <c r="BI300" i="4"/>
  <c r="BJ300" i="4" s="1"/>
  <c r="BK300" i="4" s="1"/>
  <c r="AW300" i="4"/>
  <c r="AS300" i="4"/>
  <c r="BI299" i="4"/>
  <c r="BJ299" i="4" s="1"/>
  <c r="BK299" i="4" s="1"/>
  <c r="AW299" i="4"/>
  <c r="AS299" i="4"/>
  <c r="AS298" i="4"/>
  <c r="AV296" i="4"/>
  <c r="AP296" i="4"/>
  <c r="Y296" i="4"/>
  <c r="AQ296" i="4"/>
  <c r="BC296" i="4"/>
  <c r="BD296" i="4" s="1"/>
  <c r="BE296" i="4" s="1"/>
  <c r="AP295" i="4"/>
  <c r="Y295" i="4"/>
  <c r="AQ295" i="4"/>
  <c r="BC295" i="4"/>
  <c r="BD295" i="4" s="1"/>
  <c r="BE295" i="4" s="1"/>
  <c r="AV294" i="4"/>
  <c r="AP294" i="4"/>
  <c r="Y294" i="4"/>
  <c r="AQ294" i="4"/>
  <c r="BC294" i="4"/>
  <c r="BD294" i="4" s="1"/>
  <c r="BE294" i="4" s="1"/>
  <c r="AV293" i="4"/>
  <c r="AP293" i="4"/>
  <c r="Y293" i="4"/>
  <c r="AQ293" i="4"/>
  <c r="BC293" i="4"/>
  <c r="BD293" i="4" s="1"/>
  <c r="BE293" i="4" s="1"/>
  <c r="AV292" i="4"/>
  <c r="AP292" i="4"/>
  <c r="Y292" i="4"/>
  <c r="AQ292" i="4"/>
  <c r="BC292" i="4"/>
  <c r="BD292" i="4" s="1"/>
  <c r="BE292" i="4" s="1"/>
  <c r="AP291" i="4"/>
  <c r="Y291" i="4"/>
  <c r="AQ291" i="4"/>
  <c r="BC291" i="4"/>
  <c r="BD291" i="4" s="1"/>
  <c r="BE291" i="4" s="1"/>
  <c r="AV290" i="4"/>
  <c r="AP290" i="4"/>
  <c r="Y290" i="4"/>
  <c r="AQ290" i="4"/>
  <c r="BC290" i="4"/>
  <c r="BD290" i="4" s="1"/>
  <c r="BE290" i="4" s="1"/>
  <c r="AV289" i="4"/>
  <c r="AP289" i="4"/>
  <c r="Y289" i="4"/>
  <c r="AQ289" i="4"/>
  <c r="BC289" i="4"/>
  <c r="BD289" i="4" s="1"/>
  <c r="BE289" i="4" s="1"/>
  <c r="AV288" i="4"/>
  <c r="AP288" i="4"/>
  <c r="Y288" i="4"/>
  <c r="AQ288" i="4"/>
  <c r="BC288" i="4"/>
  <c r="BD288" i="4" s="1"/>
  <c r="BE288" i="4" s="1"/>
  <c r="AP287" i="4"/>
  <c r="Y287" i="4"/>
  <c r="AQ287" i="4"/>
  <c r="BC287" i="4"/>
  <c r="BD287" i="4" s="1"/>
  <c r="BE287" i="4" s="1"/>
  <c r="AP286" i="4"/>
  <c r="Y286" i="4"/>
  <c r="AQ286" i="4"/>
  <c r="BC286" i="4"/>
  <c r="BD286" i="4" s="1"/>
  <c r="BE286" i="4" s="1"/>
  <c r="AV285" i="4"/>
  <c r="AP285" i="4"/>
  <c r="Y285" i="4"/>
  <c r="AQ285" i="4"/>
  <c r="BC285" i="4"/>
  <c r="BD285" i="4" s="1"/>
  <c r="BE285" i="4" s="1"/>
  <c r="AV284" i="4"/>
  <c r="AP284" i="4"/>
  <c r="Y284" i="4"/>
  <c r="AQ284" i="4"/>
  <c r="BC284" i="4"/>
  <c r="BD284" i="4" s="1"/>
  <c r="BE284" i="4" s="1"/>
  <c r="AP283" i="4"/>
  <c r="Y283" i="4"/>
  <c r="AQ283" i="4"/>
  <c r="BC283" i="4"/>
  <c r="BD283" i="4" s="1"/>
  <c r="BE283" i="4" s="1"/>
  <c r="AV282" i="4"/>
  <c r="AP282" i="4"/>
  <c r="Y282" i="4"/>
  <c r="AQ282" i="4"/>
  <c r="BC282" i="4"/>
  <c r="BD282" i="4" s="1"/>
  <c r="BE282" i="4" s="1"/>
  <c r="AV281" i="4"/>
  <c r="AP281" i="4"/>
  <c r="Y281" i="4"/>
  <c r="AQ281" i="4"/>
  <c r="BC281" i="4"/>
  <c r="BD281" i="4" s="1"/>
  <c r="BE281" i="4" s="1"/>
  <c r="AV280" i="4"/>
  <c r="AP280" i="4"/>
  <c r="Y280" i="4"/>
  <c r="AQ280" i="4"/>
  <c r="BC280" i="4"/>
  <c r="BD280" i="4" s="1"/>
  <c r="BE280" i="4" s="1"/>
  <c r="AP279" i="4"/>
  <c r="Y279" i="4"/>
  <c r="AQ279" i="4"/>
  <c r="BC279" i="4"/>
  <c r="BD279" i="4" s="1"/>
  <c r="BE279" i="4" s="1"/>
  <c r="AV278" i="4"/>
  <c r="AP278" i="4"/>
  <c r="Y278" i="4"/>
  <c r="AQ278" i="4"/>
  <c r="BC278" i="4"/>
  <c r="BD278" i="4" s="1"/>
  <c r="BE278" i="4" s="1"/>
  <c r="AV277" i="4"/>
  <c r="AP277" i="4"/>
  <c r="Y277" i="4"/>
  <c r="AQ277" i="4"/>
  <c r="BC277" i="4"/>
  <c r="BD277" i="4" s="1"/>
  <c r="BE277" i="4" s="1"/>
  <c r="AV276" i="4"/>
  <c r="Y276" i="4"/>
  <c r="AQ276" i="4"/>
  <c r="BC276" i="4"/>
  <c r="BD276" i="4" s="1"/>
  <c r="BE276" i="4" s="1"/>
  <c r="AP275" i="4"/>
  <c r="Y275" i="4"/>
  <c r="AQ275" i="4"/>
  <c r="BC275" i="4"/>
  <c r="BD275" i="4" s="1"/>
  <c r="BE275" i="4" s="1"/>
  <c r="AV274" i="4"/>
  <c r="AP274" i="4"/>
  <c r="Y274" i="4"/>
  <c r="AQ274" i="4"/>
  <c r="BC274" i="4"/>
  <c r="BD274" i="4" s="1"/>
  <c r="BE274" i="4" s="1"/>
  <c r="AP273" i="4"/>
  <c r="Y273" i="4"/>
  <c r="AQ273" i="4"/>
  <c r="BC273" i="4"/>
  <c r="BD273" i="4" s="1"/>
  <c r="BE273" i="4" s="1"/>
  <c r="AV272" i="4"/>
  <c r="AP272" i="4"/>
  <c r="Y272" i="4"/>
  <c r="AQ272" i="4"/>
  <c r="BC272" i="4"/>
  <c r="BD272" i="4" s="1"/>
  <c r="BE272" i="4" s="1"/>
  <c r="AV271" i="4"/>
  <c r="AP271" i="4"/>
  <c r="Y271" i="4"/>
  <c r="AQ271" i="4"/>
  <c r="BC271" i="4"/>
  <c r="BD271" i="4" s="1"/>
  <c r="BE271" i="4" s="1"/>
  <c r="AP270" i="4"/>
  <c r="Y270" i="4"/>
  <c r="AQ270" i="4"/>
  <c r="BC270" i="4"/>
  <c r="BD270" i="4" s="1"/>
  <c r="BE270" i="4" s="1"/>
  <c r="AV269" i="4"/>
  <c r="AP269" i="4"/>
  <c r="Y269" i="4"/>
  <c r="AQ269" i="4"/>
  <c r="BC269" i="4"/>
  <c r="BD269" i="4" s="1"/>
  <c r="BE269" i="4" s="1"/>
  <c r="AV268" i="4"/>
  <c r="AP268" i="4"/>
  <c r="Y268" i="4"/>
  <c r="AQ268" i="4"/>
  <c r="BC268" i="4"/>
  <c r="BD268" i="4" s="1"/>
  <c r="BE268" i="4" s="1"/>
  <c r="AV267" i="4"/>
  <c r="Y267" i="4"/>
  <c r="AQ267" i="4"/>
  <c r="BC267" i="4"/>
  <c r="BD267" i="4" s="1"/>
  <c r="BE267" i="4" s="1"/>
  <c r="AV266" i="4"/>
  <c r="AP266" i="4"/>
  <c r="AK265" i="4"/>
  <c r="AW265" i="4"/>
  <c r="BI265" i="4"/>
  <c r="BJ265" i="4" s="1"/>
  <c r="BK265" i="4" s="1"/>
  <c r="N265" i="4"/>
  <c r="BC265" i="4"/>
  <c r="BD265" i="4" s="1"/>
  <c r="BE265" i="4" s="1"/>
  <c r="Y263" i="4"/>
  <c r="AS262" i="4"/>
  <c r="AR262" i="4"/>
  <c r="AK261" i="4"/>
  <c r="AW261" i="4"/>
  <c r="BI261" i="4"/>
  <c r="BJ261" i="4" s="1"/>
  <c r="BK261" i="4" s="1"/>
  <c r="N261" i="4"/>
  <c r="BC261" i="4"/>
  <c r="BD261" i="4" s="1"/>
  <c r="BE261" i="4" s="1"/>
  <c r="AS258" i="4"/>
  <c r="AK257" i="4"/>
  <c r="AW257" i="4"/>
  <c r="BI257" i="4"/>
  <c r="BJ257" i="4" s="1"/>
  <c r="BK257" i="4" s="1"/>
  <c r="N257" i="4"/>
  <c r="BC257" i="4"/>
  <c r="BD257" i="4" s="1"/>
  <c r="BE257" i="4" s="1"/>
  <c r="Y255" i="4"/>
  <c r="AS254" i="4"/>
  <c r="AR254" i="4"/>
  <c r="AK253" i="4"/>
  <c r="AW253" i="4"/>
  <c r="BI253" i="4"/>
  <c r="BJ253" i="4" s="1"/>
  <c r="BK253" i="4" s="1"/>
  <c r="N253" i="4"/>
  <c r="BC253" i="4"/>
  <c r="BD253" i="4" s="1"/>
  <c r="BE253" i="4" s="1"/>
  <c r="Y251" i="4"/>
  <c r="AS250" i="4"/>
  <c r="AR250" i="4"/>
  <c r="AK249" i="4"/>
  <c r="AW249" i="4"/>
  <c r="BI249" i="4"/>
  <c r="BJ249" i="4" s="1"/>
  <c r="BK249" i="4" s="1"/>
  <c r="N249" i="4"/>
  <c r="BC249" i="4"/>
  <c r="BD249" i="4" s="1"/>
  <c r="BE249" i="4" s="1"/>
  <c r="AS244" i="4"/>
  <c r="AR244" i="4"/>
  <c r="AS240" i="4"/>
  <c r="AR240" i="4"/>
  <c r="AS236" i="4"/>
  <c r="AR236" i="4"/>
  <c r="AS232" i="4"/>
  <c r="AR232" i="4"/>
  <c r="AS228" i="4"/>
  <c r="AR228" i="4"/>
  <c r="AS224" i="4"/>
  <c r="AR224" i="4"/>
  <c r="AS219" i="4"/>
  <c r="AR219" i="4"/>
  <c r="AS217" i="4"/>
  <c r="AR217" i="4"/>
  <c r="AR208" i="4"/>
  <c r="AS208" i="4"/>
  <c r="AR204" i="4"/>
  <c r="AS204" i="4"/>
  <c r="AL191" i="4"/>
  <c r="AM191" i="4"/>
  <c r="AK171" i="4"/>
  <c r="AW171" i="4"/>
  <c r="BI171" i="4"/>
  <c r="BJ171" i="4" s="1"/>
  <c r="BK171" i="4" s="1"/>
  <c r="N171" i="4"/>
  <c r="AT171" i="4"/>
  <c r="BF171" i="4"/>
  <c r="BG171" i="4" s="1"/>
  <c r="BH171" i="4" s="1"/>
  <c r="Y171" i="4"/>
  <c r="AQ171" i="4"/>
  <c r="BC171" i="4"/>
  <c r="BD171" i="4" s="1"/>
  <c r="BE171" i="4" s="1"/>
  <c r="BL171" i="4"/>
  <c r="BM171" i="4" s="1"/>
  <c r="BN171" i="4" s="1"/>
  <c r="AJ171" i="4"/>
  <c r="AZ171" i="4"/>
  <c r="BA171" i="4" s="1"/>
  <c r="BB171" i="4" s="1"/>
  <c r="AN171" i="4"/>
  <c r="AU160" i="4"/>
  <c r="AV160" i="4"/>
  <c r="AU152" i="4"/>
  <c r="AV152" i="4"/>
  <c r="AZ263" i="4"/>
  <c r="BA263" i="4" s="1"/>
  <c r="BB263" i="4" s="1"/>
  <c r="AS260" i="4"/>
  <c r="AR260" i="4"/>
  <c r="AK259" i="4"/>
  <c r="AW259" i="4"/>
  <c r="BI259" i="4"/>
  <c r="BJ259" i="4" s="1"/>
  <c r="BK259" i="4" s="1"/>
  <c r="N259" i="4"/>
  <c r="BC259" i="4"/>
  <c r="BD259" i="4" s="1"/>
  <c r="BE259" i="4" s="1"/>
  <c r="AS265" i="4"/>
  <c r="AR265" i="4"/>
  <c r="AK264" i="4"/>
  <c r="AW264" i="4"/>
  <c r="BI264" i="4"/>
  <c r="BJ264" i="4" s="1"/>
  <c r="BK264" i="4" s="1"/>
  <c r="N264" i="4"/>
  <c r="BC264" i="4"/>
  <c r="BD264" i="4" s="1"/>
  <c r="BE264" i="4" s="1"/>
  <c r="AN263" i="4"/>
  <c r="AS261" i="4"/>
  <c r="AR261" i="4"/>
  <c r="AK260" i="4"/>
  <c r="AW260" i="4"/>
  <c r="BI260" i="4"/>
  <c r="BJ260" i="4" s="1"/>
  <c r="BK260" i="4" s="1"/>
  <c r="N260" i="4"/>
  <c r="BC260" i="4"/>
  <c r="BD260" i="4" s="1"/>
  <c r="BE260" i="4" s="1"/>
  <c r="AN259" i="4"/>
  <c r="AS257" i="4"/>
  <c r="AR257" i="4"/>
  <c r="AK256" i="4"/>
  <c r="AW256" i="4"/>
  <c r="BI256" i="4"/>
  <c r="BJ256" i="4" s="1"/>
  <c r="BK256" i="4" s="1"/>
  <c r="N256" i="4"/>
  <c r="BC256" i="4"/>
  <c r="BD256" i="4" s="1"/>
  <c r="BE256" i="4" s="1"/>
  <c r="AN255" i="4"/>
  <c r="AP254" i="4"/>
  <c r="AS253" i="4"/>
  <c r="AR253" i="4"/>
  <c r="AK252" i="4"/>
  <c r="AW252" i="4"/>
  <c r="BI252" i="4"/>
  <c r="BJ252" i="4" s="1"/>
  <c r="BK252" i="4" s="1"/>
  <c r="N252" i="4"/>
  <c r="BC252" i="4"/>
  <c r="BD252" i="4" s="1"/>
  <c r="BE252" i="4" s="1"/>
  <c r="AN251" i="4"/>
  <c r="AP250" i="4"/>
  <c r="AS249" i="4"/>
  <c r="AR249" i="4"/>
  <c r="AS248" i="4"/>
  <c r="AR248" i="4"/>
  <c r="AV247" i="4"/>
  <c r="AS241" i="4"/>
  <c r="AR241" i="4"/>
  <c r="AS237" i="4"/>
  <c r="AR237" i="4"/>
  <c r="AS233" i="4"/>
  <c r="AR233" i="4"/>
  <c r="AS229" i="4"/>
  <c r="AR229" i="4"/>
  <c r="AS212" i="4"/>
  <c r="AR212" i="4"/>
  <c r="AR207" i="4"/>
  <c r="AS207" i="4"/>
  <c r="AR203" i="4"/>
  <c r="AS203" i="4"/>
  <c r="AR199" i="4"/>
  <c r="AS199" i="4"/>
  <c r="AS194" i="4"/>
  <c r="AK248" i="4"/>
  <c r="AW248" i="4"/>
  <c r="BI248" i="4"/>
  <c r="BJ248" i="4" s="1"/>
  <c r="BK248" i="4" s="1"/>
  <c r="AP247" i="4"/>
  <c r="AK247" i="4"/>
  <c r="AW247" i="4"/>
  <c r="BI247" i="4"/>
  <c r="BJ247" i="4" s="1"/>
  <c r="BK247" i="4" s="1"/>
  <c r="AP246" i="4"/>
  <c r="AK246" i="4"/>
  <c r="AW246" i="4"/>
  <c r="BI246" i="4"/>
  <c r="BJ246" i="4" s="1"/>
  <c r="BK246" i="4" s="1"/>
  <c r="AP245" i="4"/>
  <c r="AK245" i="4"/>
  <c r="AW245" i="4"/>
  <c r="BI245" i="4"/>
  <c r="BJ245" i="4" s="1"/>
  <c r="BK245" i="4" s="1"/>
  <c r="AP244" i="4"/>
  <c r="AK244" i="4"/>
  <c r="AW244" i="4"/>
  <c r="BI244" i="4"/>
  <c r="BJ244" i="4" s="1"/>
  <c r="BK244" i="4" s="1"/>
  <c r="AP243" i="4"/>
  <c r="AK243" i="4"/>
  <c r="AW243" i="4"/>
  <c r="BI243" i="4"/>
  <c r="BJ243" i="4" s="1"/>
  <c r="BK243" i="4" s="1"/>
  <c r="AP242" i="4"/>
  <c r="AK242" i="4"/>
  <c r="AW242" i="4"/>
  <c r="BI242" i="4"/>
  <c r="BJ242" i="4" s="1"/>
  <c r="BK242" i="4" s="1"/>
  <c r="AP241" i="4"/>
  <c r="AK241" i="4"/>
  <c r="AW241" i="4"/>
  <c r="BI241" i="4"/>
  <c r="BJ241" i="4" s="1"/>
  <c r="BK241" i="4" s="1"/>
  <c r="AP240" i="4"/>
  <c r="AK240" i="4"/>
  <c r="AW240" i="4"/>
  <c r="BI240" i="4"/>
  <c r="BJ240" i="4" s="1"/>
  <c r="BK240" i="4" s="1"/>
  <c r="AP239" i="4"/>
  <c r="AK239" i="4"/>
  <c r="AW239" i="4"/>
  <c r="BI239" i="4"/>
  <c r="BJ239" i="4" s="1"/>
  <c r="BK239" i="4" s="1"/>
  <c r="AP238" i="4"/>
  <c r="AK238" i="4"/>
  <c r="AW238" i="4"/>
  <c r="BI238" i="4"/>
  <c r="BJ238" i="4" s="1"/>
  <c r="BK238" i="4" s="1"/>
  <c r="AP237" i="4"/>
  <c r="AK237" i="4"/>
  <c r="AW237" i="4"/>
  <c r="BI237" i="4"/>
  <c r="BJ237" i="4" s="1"/>
  <c r="BK237" i="4" s="1"/>
  <c r="AP236" i="4"/>
  <c r="AK236" i="4"/>
  <c r="AW236" i="4"/>
  <c r="BI236" i="4"/>
  <c r="BJ236" i="4" s="1"/>
  <c r="BK236" i="4" s="1"/>
  <c r="AP235" i="4"/>
  <c r="AK235" i="4"/>
  <c r="AW235" i="4"/>
  <c r="BI235" i="4"/>
  <c r="BJ235" i="4" s="1"/>
  <c r="BK235" i="4" s="1"/>
  <c r="AP234" i="4"/>
  <c r="AK234" i="4"/>
  <c r="AW234" i="4"/>
  <c r="BI234" i="4"/>
  <c r="BJ234" i="4" s="1"/>
  <c r="BK234" i="4" s="1"/>
  <c r="AP233" i="4"/>
  <c r="AK233" i="4"/>
  <c r="AW233" i="4"/>
  <c r="BI233" i="4"/>
  <c r="BJ233" i="4" s="1"/>
  <c r="BK233" i="4" s="1"/>
  <c r="AP232" i="4"/>
  <c r="AK232" i="4"/>
  <c r="AW232" i="4"/>
  <c r="BI232" i="4"/>
  <c r="BJ232" i="4" s="1"/>
  <c r="BK232" i="4" s="1"/>
  <c r="AP231" i="4"/>
  <c r="AK231" i="4"/>
  <c r="AW231" i="4"/>
  <c r="BI231" i="4"/>
  <c r="BJ231" i="4" s="1"/>
  <c r="BK231" i="4" s="1"/>
  <c r="AP230" i="4"/>
  <c r="AK230" i="4"/>
  <c r="AW230" i="4"/>
  <c r="BI230" i="4"/>
  <c r="BJ230" i="4" s="1"/>
  <c r="BK230" i="4" s="1"/>
  <c r="AP229" i="4"/>
  <c r="AK229" i="4"/>
  <c r="AW229" i="4"/>
  <c r="BI229" i="4"/>
  <c r="BJ229" i="4" s="1"/>
  <c r="BK229" i="4" s="1"/>
  <c r="AP228" i="4"/>
  <c r="AK228" i="4"/>
  <c r="AW228" i="4"/>
  <c r="BI228" i="4"/>
  <c r="BJ228" i="4" s="1"/>
  <c r="BK228" i="4" s="1"/>
  <c r="AP227" i="4"/>
  <c r="AK227" i="4"/>
  <c r="AW227" i="4"/>
  <c r="BI227" i="4"/>
  <c r="BJ227" i="4" s="1"/>
  <c r="BK227" i="4" s="1"/>
  <c r="AP226" i="4"/>
  <c r="AK226" i="4"/>
  <c r="AW226" i="4"/>
  <c r="BI226" i="4"/>
  <c r="BJ226" i="4" s="1"/>
  <c r="BK226" i="4" s="1"/>
  <c r="AP225" i="4"/>
  <c r="AK225" i="4"/>
  <c r="AW225" i="4"/>
  <c r="BI225" i="4"/>
  <c r="BJ225" i="4" s="1"/>
  <c r="BK225" i="4" s="1"/>
  <c r="AP224" i="4"/>
  <c r="AK224" i="4"/>
  <c r="AW224" i="4"/>
  <c r="BI224" i="4"/>
  <c r="BJ224" i="4" s="1"/>
  <c r="BK224" i="4" s="1"/>
  <c r="AP223" i="4"/>
  <c r="AK223" i="4"/>
  <c r="AW223" i="4"/>
  <c r="BI223" i="4"/>
  <c r="BJ223" i="4" s="1"/>
  <c r="BK223" i="4" s="1"/>
  <c r="AP222" i="4"/>
  <c r="AK222" i="4"/>
  <c r="AW222" i="4"/>
  <c r="BI222" i="4"/>
  <c r="BJ222" i="4" s="1"/>
  <c r="BK222" i="4" s="1"/>
  <c r="AP221" i="4"/>
  <c r="AK221" i="4"/>
  <c r="AW221" i="4"/>
  <c r="BI221" i="4"/>
  <c r="BJ221" i="4" s="1"/>
  <c r="BK221" i="4" s="1"/>
  <c r="AP220" i="4"/>
  <c r="AK220" i="4"/>
  <c r="AW220" i="4"/>
  <c r="BI220" i="4"/>
  <c r="BJ220" i="4" s="1"/>
  <c r="BK220" i="4" s="1"/>
  <c r="AP219" i="4"/>
  <c r="AK219" i="4"/>
  <c r="AW219" i="4"/>
  <c r="BI219" i="4"/>
  <c r="BJ219" i="4" s="1"/>
  <c r="BK219" i="4" s="1"/>
  <c r="AP218" i="4"/>
  <c r="AK218" i="4"/>
  <c r="AW218" i="4"/>
  <c r="BI218" i="4"/>
  <c r="BJ218" i="4" s="1"/>
  <c r="BK218" i="4" s="1"/>
  <c r="AP217" i="4"/>
  <c r="AK217" i="4"/>
  <c r="AW217" i="4"/>
  <c r="BI217" i="4"/>
  <c r="BJ217" i="4" s="1"/>
  <c r="BK217" i="4" s="1"/>
  <c r="AP216" i="4"/>
  <c r="AK216" i="4"/>
  <c r="AW216" i="4"/>
  <c r="BI216" i="4"/>
  <c r="BJ216" i="4" s="1"/>
  <c r="BK216" i="4" s="1"/>
  <c r="AP215" i="4"/>
  <c r="AK215" i="4"/>
  <c r="AW215" i="4"/>
  <c r="BI215" i="4"/>
  <c r="BJ215" i="4" s="1"/>
  <c r="BK215" i="4" s="1"/>
  <c r="AP214" i="4"/>
  <c r="AK214" i="4"/>
  <c r="AW214" i="4"/>
  <c r="BI214" i="4"/>
  <c r="BJ214" i="4" s="1"/>
  <c r="BK214" i="4" s="1"/>
  <c r="AP213" i="4"/>
  <c r="AK213" i="4"/>
  <c r="AW213" i="4"/>
  <c r="BI213" i="4"/>
  <c r="BJ213" i="4" s="1"/>
  <c r="BK213" i="4" s="1"/>
  <c r="AP212" i="4"/>
  <c r="AK212" i="4"/>
  <c r="AW212" i="4"/>
  <c r="BI212" i="4"/>
  <c r="BJ212" i="4" s="1"/>
  <c r="BK212" i="4" s="1"/>
  <c r="AP211" i="4"/>
  <c r="AK211" i="4"/>
  <c r="AW211" i="4"/>
  <c r="BI211" i="4"/>
  <c r="BJ211" i="4" s="1"/>
  <c r="BK211" i="4" s="1"/>
  <c r="AP210" i="4"/>
  <c r="N198" i="4"/>
  <c r="AT198" i="4"/>
  <c r="BF198" i="4"/>
  <c r="BG198" i="4" s="1"/>
  <c r="BH198" i="4" s="1"/>
  <c r="AW198" i="4"/>
  <c r="BC198" i="4"/>
  <c r="BD198" i="4" s="1"/>
  <c r="BE198" i="4" s="1"/>
  <c r="BL198" i="4"/>
  <c r="BM198" i="4" s="1"/>
  <c r="BN198" i="4" s="1"/>
  <c r="Y198" i="4"/>
  <c r="AN198" i="4"/>
  <c r="BI198" i="4"/>
  <c r="BJ198" i="4" s="1"/>
  <c r="BK198" i="4" s="1"/>
  <c r="AY197" i="4"/>
  <c r="AO197" i="4"/>
  <c r="AP196" i="4"/>
  <c r="AO196" i="4"/>
  <c r="AR195" i="4"/>
  <c r="N194" i="4"/>
  <c r="AT194" i="4"/>
  <c r="BF194" i="4"/>
  <c r="BG194" i="4" s="1"/>
  <c r="BH194" i="4" s="1"/>
  <c r="AW194" i="4"/>
  <c r="BC194" i="4"/>
  <c r="BD194" i="4" s="1"/>
  <c r="BE194" i="4" s="1"/>
  <c r="Y194" i="4"/>
  <c r="AN194" i="4"/>
  <c r="BI194" i="4"/>
  <c r="BJ194" i="4" s="1"/>
  <c r="BK194" i="4" s="1"/>
  <c r="AY193" i="4"/>
  <c r="AO193" i="4"/>
  <c r="AP192" i="4"/>
  <c r="AO192" i="4"/>
  <c r="AR191" i="4"/>
  <c r="N190" i="4"/>
  <c r="AT190" i="4"/>
  <c r="BF190" i="4"/>
  <c r="BG190" i="4" s="1"/>
  <c r="BH190" i="4" s="1"/>
  <c r="AW190" i="4"/>
  <c r="BC190" i="4"/>
  <c r="BD190" i="4" s="1"/>
  <c r="BE190" i="4" s="1"/>
  <c r="Y190" i="4"/>
  <c r="AN190" i="4"/>
  <c r="BI190" i="4"/>
  <c r="BJ190" i="4" s="1"/>
  <c r="BK190" i="4" s="1"/>
  <c r="AY189" i="4"/>
  <c r="N187" i="4"/>
  <c r="AT187" i="4"/>
  <c r="BF187" i="4"/>
  <c r="BG187" i="4" s="1"/>
  <c r="BH187" i="4" s="1"/>
  <c r="Y187" i="4"/>
  <c r="AQ187" i="4"/>
  <c r="BC187" i="4"/>
  <c r="BD187" i="4" s="1"/>
  <c r="BE187" i="4" s="1"/>
  <c r="AJ187" i="4"/>
  <c r="AZ187" i="4"/>
  <c r="BA187" i="4" s="1"/>
  <c r="BB187" i="4" s="1"/>
  <c r="AK187" i="4"/>
  <c r="BI187" i="4"/>
  <c r="BJ187" i="4" s="1"/>
  <c r="BK187" i="4" s="1"/>
  <c r="AX185" i="4"/>
  <c r="AX184" i="4"/>
  <c r="AY184" i="4"/>
  <c r="AK183" i="4"/>
  <c r="AW183" i="4"/>
  <c r="N183" i="4"/>
  <c r="AT183" i="4"/>
  <c r="BF183" i="4"/>
  <c r="BG183" i="4" s="1"/>
  <c r="BH183" i="4" s="1"/>
  <c r="Y183" i="4"/>
  <c r="AQ183" i="4"/>
  <c r="BC183" i="4"/>
  <c r="BD183" i="4" s="1"/>
  <c r="BE183" i="4" s="1"/>
  <c r="AJ183" i="4"/>
  <c r="AZ183" i="4"/>
  <c r="BA183" i="4" s="1"/>
  <c r="BB183" i="4" s="1"/>
  <c r="BI183" i="4"/>
  <c r="BJ183" i="4" s="1"/>
  <c r="BK183" i="4" s="1"/>
  <c r="AO182" i="4"/>
  <c r="AP182" i="4"/>
  <c r="AK172" i="4"/>
  <c r="AW172" i="4"/>
  <c r="BI172" i="4"/>
  <c r="BJ172" i="4" s="1"/>
  <c r="BK172" i="4" s="1"/>
  <c r="N172" i="4"/>
  <c r="AT172" i="4"/>
  <c r="BF172" i="4"/>
  <c r="BG172" i="4" s="1"/>
  <c r="BH172" i="4" s="1"/>
  <c r="Y172" i="4"/>
  <c r="AQ172" i="4"/>
  <c r="BC172" i="4"/>
  <c r="BD172" i="4" s="1"/>
  <c r="BE172" i="4" s="1"/>
  <c r="AJ172" i="4"/>
  <c r="AZ172" i="4"/>
  <c r="BA172" i="4" s="1"/>
  <c r="BB172" i="4" s="1"/>
  <c r="AN172" i="4"/>
  <c r="AK167" i="4"/>
  <c r="AW167" i="4"/>
  <c r="BI167" i="4"/>
  <c r="BJ167" i="4" s="1"/>
  <c r="BK167" i="4" s="1"/>
  <c r="N167" i="4"/>
  <c r="AT167" i="4"/>
  <c r="BF167" i="4"/>
  <c r="BG167" i="4" s="1"/>
  <c r="BH167" i="4" s="1"/>
  <c r="Y167" i="4"/>
  <c r="AQ167" i="4"/>
  <c r="BC167" i="4"/>
  <c r="BD167" i="4" s="1"/>
  <c r="BE167" i="4" s="1"/>
  <c r="BL167" i="4"/>
  <c r="BM167" i="4" s="1"/>
  <c r="BN167" i="4" s="1"/>
  <c r="AJ167" i="4"/>
  <c r="AZ167" i="4"/>
  <c r="BA167" i="4" s="1"/>
  <c r="BB167" i="4" s="1"/>
  <c r="AO166" i="4"/>
  <c r="AP166" i="4"/>
  <c r="AU155" i="4"/>
  <c r="AV155" i="4"/>
  <c r="AU151" i="4"/>
  <c r="AV151" i="4"/>
  <c r="AO126" i="4"/>
  <c r="AP126" i="4"/>
  <c r="AU209" i="4"/>
  <c r="AU208" i="4"/>
  <c r="AU207" i="4"/>
  <c r="AU206" i="4"/>
  <c r="AU205" i="4"/>
  <c r="AU203" i="4"/>
  <c r="AU202" i="4"/>
  <c r="AU200" i="4"/>
  <c r="AL198" i="4"/>
  <c r="AM198" i="4"/>
  <c r="N195" i="4"/>
  <c r="AT195" i="4"/>
  <c r="BF195" i="4"/>
  <c r="BG195" i="4" s="1"/>
  <c r="BH195" i="4" s="1"/>
  <c r="Y195" i="4"/>
  <c r="AN195" i="4"/>
  <c r="BI195" i="4"/>
  <c r="BJ195" i="4" s="1"/>
  <c r="BK195" i="4" s="1"/>
  <c r="AJ195" i="4"/>
  <c r="AZ195" i="4"/>
  <c r="BA195" i="4" s="1"/>
  <c r="BB195" i="4" s="1"/>
  <c r="AL194" i="4"/>
  <c r="AM194" i="4"/>
  <c r="N191" i="4"/>
  <c r="AT191" i="4"/>
  <c r="BF191" i="4"/>
  <c r="BG191" i="4" s="1"/>
  <c r="BH191" i="4" s="1"/>
  <c r="Y191" i="4"/>
  <c r="AN191" i="4"/>
  <c r="BI191" i="4"/>
  <c r="BJ191" i="4" s="1"/>
  <c r="BK191" i="4" s="1"/>
  <c r="AJ191" i="4"/>
  <c r="AZ191" i="4"/>
  <c r="BA191" i="4" s="1"/>
  <c r="BB191" i="4" s="1"/>
  <c r="AL190" i="4"/>
  <c r="AM190" i="4"/>
  <c r="AO187" i="4"/>
  <c r="AL185" i="4"/>
  <c r="AM185" i="4"/>
  <c r="AK179" i="4"/>
  <c r="AW179" i="4"/>
  <c r="BI179" i="4"/>
  <c r="BJ179" i="4" s="1"/>
  <c r="BK179" i="4" s="1"/>
  <c r="N179" i="4"/>
  <c r="AT179" i="4"/>
  <c r="BF179" i="4"/>
  <c r="BG179" i="4" s="1"/>
  <c r="BH179" i="4" s="1"/>
  <c r="Y179" i="4"/>
  <c r="AQ179" i="4"/>
  <c r="BC179" i="4"/>
  <c r="BD179" i="4" s="1"/>
  <c r="BE179" i="4" s="1"/>
  <c r="BL179" i="4"/>
  <c r="BM179" i="4" s="1"/>
  <c r="BN179" i="4" s="1"/>
  <c r="AJ179" i="4"/>
  <c r="AZ179" i="4"/>
  <c r="BA179" i="4" s="1"/>
  <c r="BB179" i="4" s="1"/>
  <c r="AO178" i="4"/>
  <c r="AP178" i="4"/>
  <c r="AK168" i="4"/>
  <c r="AW168" i="4"/>
  <c r="BI168" i="4"/>
  <c r="BJ168" i="4" s="1"/>
  <c r="BK168" i="4" s="1"/>
  <c r="N168" i="4"/>
  <c r="AT168" i="4"/>
  <c r="BF168" i="4"/>
  <c r="BG168" i="4" s="1"/>
  <c r="BH168" i="4" s="1"/>
  <c r="Y168" i="4"/>
  <c r="AQ168" i="4"/>
  <c r="BC168" i="4"/>
  <c r="BD168" i="4" s="1"/>
  <c r="BE168" i="4" s="1"/>
  <c r="AJ168" i="4"/>
  <c r="AZ168" i="4"/>
  <c r="BA168" i="4" s="1"/>
  <c r="BB168" i="4" s="1"/>
  <c r="AN168" i="4"/>
  <c r="AK163" i="4"/>
  <c r="AW163" i="4"/>
  <c r="BI163" i="4"/>
  <c r="BJ163" i="4" s="1"/>
  <c r="BK163" i="4" s="1"/>
  <c r="N163" i="4"/>
  <c r="AT163" i="4"/>
  <c r="BF163" i="4"/>
  <c r="BG163" i="4" s="1"/>
  <c r="BH163" i="4" s="1"/>
  <c r="Y163" i="4"/>
  <c r="AQ163" i="4"/>
  <c r="BC163" i="4"/>
  <c r="BD163" i="4" s="1"/>
  <c r="BE163" i="4" s="1"/>
  <c r="BL163" i="4"/>
  <c r="BM163" i="4" s="1"/>
  <c r="BN163" i="4" s="1"/>
  <c r="AJ163" i="4"/>
  <c r="AZ163" i="4"/>
  <c r="BA163" i="4" s="1"/>
  <c r="BB163" i="4" s="1"/>
  <c r="AU161" i="4"/>
  <c r="AV161" i="4"/>
  <c r="AU159" i="4"/>
  <c r="AV159" i="4"/>
  <c r="AU157" i="4"/>
  <c r="AV157" i="4"/>
  <c r="AU154" i="4"/>
  <c r="AV154" i="4"/>
  <c r="AU150" i="4"/>
  <c r="AV150" i="4"/>
  <c r="AU147" i="4"/>
  <c r="BC248" i="4"/>
  <c r="BD248" i="4" s="1"/>
  <c r="BE248" i="4" s="1"/>
  <c r="N248" i="4"/>
  <c r="BC247" i="4"/>
  <c r="BD247" i="4" s="1"/>
  <c r="BE247" i="4" s="1"/>
  <c r="N247" i="4"/>
  <c r="BC246" i="4"/>
  <c r="BD246" i="4" s="1"/>
  <c r="BE246" i="4" s="1"/>
  <c r="N246" i="4"/>
  <c r="BC245" i="4"/>
  <c r="BD245" i="4" s="1"/>
  <c r="BE245" i="4" s="1"/>
  <c r="N245" i="4"/>
  <c r="BC244" i="4"/>
  <c r="BD244" i="4" s="1"/>
  <c r="BE244" i="4" s="1"/>
  <c r="N244" i="4"/>
  <c r="BC243" i="4"/>
  <c r="BD243" i="4" s="1"/>
  <c r="BE243" i="4" s="1"/>
  <c r="N243" i="4"/>
  <c r="BC242" i="4"/>
  <c r="BD242" i="4" s="1"/>
  <c r="BE242" i="4" s="1"/>
  <c r="N242" i="4"/>
  <c r="BC241" i="4"/>
  <c r="BD241" i="4" s="1"/>
  <c r="BE241" i="4" s="1"/>
  <c r="N241" i="4"/>
  <c r="BC240" i="4"/>
  <c r="BD240" i="4" s="1"/>
  <c r="BE240" i="4" s="1"/>
  <c r="N240" i="4"/>
  <c r="BC239" i="4"/>
  <c r="BD239" i="4" s="1"/>
  <c r="BE239" i="4" s="1"/>
  <c r="N239" i="4"/>
  <c r="BC238" i="4"/>
  <c r="BD238" i="4" s="1"/>
  <c r="BE238" i="4" s="1"/>
  <c r="N238" i="4"/>
  <c r="BC237" i="4"/>
  <c r="BD237" i="4" s="1"/>
  <c r="BE237" i="4" s="1"/>
  <c r="N237" i="4"/>
  <c r="BC236" i="4"/>
  <c r="BD236" i="4" s="1"/>
  <c r="BE236" i="4" s="1"/>
  <c r="N236" i="4"/>
  <c r="BC235" i="4"/>
  <c r="BD235" i="4" s="1"/>
  <c r="BE235" i="4" s="1"/>
  <c r="N235" i="4"/>
  <c r="BC234" i="4"/>
  <c r="BD234" i="4" s="1"/>
  <c r="BE234" i="4" s="1"/>
  <c r="N234" i="4"/>
  <c r="BC233" i="4"/>
  <c r="BD233" i="4" s="1"/>
  <c r="BE233" i="4" s="1"/>
  <c r="N233" i="4"/>
  <c r="BC232" i="4"/>
  <c r="BD232" i="4" s="1"/>
  <c r="BE232" i="4" s="1"/>
  <c r="N232" i="4"/>
  <c r="BC231" i="4"/>
  <c r="BD231" i="4" s="1"/>
  <c r="BE231" i="4" s="1"/>
  <c r="N231" i="4"/>
  <c r="BC230" i="4"/>
  <c r="BD230" i="4" s="1"/>
  <c r="BE230" i="4" s="1"/>
  <c r="N230" i="4"/>
  <c r="BC229" i="4"/>
  <c r="BD229" i="4" s="1"/>
  <c r="BE229" i="4" s="1"/>
  <c r="N229" i="4"/>
  <c r="BC228" i="4"/>
  <c r="BD228" i="4" s="1"/>
  <c r="BE228" i="4" s="1"/>
  <c r="N228" i="4"/>
  <c r="BC227" i="4"/>
  <c r="BD227" i="4" s="1"/>
  <c r="BE227" i="4" s="1"/>
  <c r="N227" i="4"/>
  <c r="BC226" i="4"/>
  <c r="BD226" i="4" s="1"/>
  <c r="BE226" i="4" s="1"/>
  <c r="N226" i="4"/>
  <c r="BC225" i="4"/>
  <c r="BD225" i="4" s="1"/>
  <c r="BE225" i="4" s="1"/>
  <c r="N225" i="4"/>
  <c r="BC224" i="4"/>
  <c r="BD224" i="4" s="1"/>
  <c r="BE224" i="4" s="1"/>
  <c r="N224" i="4"/>
  <c r="BC223" i="4"/>
  <c r="BD223" i="4" s="1"/>
  <c r="BE223" i="4" s="1"/>
  <c r="N223" i="4"/>
  <c r="BC222" i="4"/>
  <c r="BD222" i="4" s="1"/>
  <c r="BE222" i="4" s="1"/>
  <c r="N222" i="4"/>
  <c r="BC221" i="4"/>
  <c r="BD221" i="4" s="1"/>
  <c r="BE221" i="4" s="1"/>
  <c r="N221" i="4"/>
  <c r="AX195" i="4"/>
  <c r="AY195" i="4"/>
  <c r="AX191" i="4"/>
  <c r="AY191" i="4"/>
  <c r="AX188" i="4"/>
  <c r="AY188" i="4"/>
  <c r="AO183" i="4"/>
  <c r="AP183" i="4"/>
  <c r="AK180" i="4"/>
  <c r="AW180" i="4"/>
  <c r="BI180" i="4"/>
  <c r="BJ180" i="4" s="1"/>
  <c r="BK180" i="4" s="1"/>
  <c r="N180" i="4"/>
  <c r="AT180" i="4"/>
  <c r="BF180" i="4"/>
  <c r="BG180" i="4" s="1"/>
  <c r="BH180" i="4" s="1"/>
  <c r="Y180" i="4"/>
  <c r="AQ180" i="4"/>
  <c r="BC180" i="4"/>
  <c r="BD180" i="4" s="1"/>
  <c r="BE180" i="4" s="1"/>
  <c r="AJ180" i="4"/>
  <c r="AZ180" i="4"/>
  <c r="BA180" i="4" s="1"/>
  <c r="BB180" i="4" s="1"/>
  <c r="AN180" i="4"/>
  <c r="AK175" i="4"/>
  <c r="AW175" i="4"/>
  <c r="BI175" i="4"/>
  <c r="BJ175" i="4" s="1"/>
  <c r="BK175" i="4" s="1"/>
  <c r="N175" i="4"/>
  <c r="AT175" i="4"/>
  <c r="BF175" i="4"/>
  <c r="BG175" i="4" s="1"/>
  <c r="BH175" i="4" s="1"/>
  <c r="Y175" i="4"/>
  <c r="AQ175" i="4"/>
  <c r="BC175" i="4"/>
  <c r="BD175" i="4" s="1"/>
  <c r="BE175" i="4" s="1"/>
  <c r="BL175" i="4"/>
  <c r="BM175" i="4" s="1"/>
  <c r="BN175" i="4" s="1"/>
  <c r="AJ175" i="4"/>
  <c r="AZ175" i="4"/>
  <c r="BA175" i="4" s="1"/>
  <c r="BB175" i="4" s="1"/>
  <c r="AO174" i="4"/>
  <c r="AP174" i="4"/>
  <c r="AO167" i="4"/>
  <c r="AK164" i="4"/>
  <c r="AW164" i="4"/>
  <c r="BI164" i="4"/>
  <c r="BJ164" i="4" s="1"/>
  <c r="BK164" i="4" s="1"/>
  <c r="N164" i="4"/>
  <c r="AT164" i="4"/>
  <c r="BF164" i="4"/>
  <c r="BG164" i="4" s="1"/>
  <c r="BH164" i="4" s="1"/>
  <c r="Y164" i="4"/>
  <c r="AQ164" i="4"/>
  <c r="BC164" i="4"/>
  <c r="BD164" i="4" s="1"/>
  <c r="BE164" i="4" s="1"/>
  <c r="AJ164" i="4"/>
  <c r="AZ164" i="4"/>
  <c r="BA164" i="4" s="1"/>
  <c r="BB164" i="4" s="1"/>
  <c r="AN164" i="4"/>
  <c r="AU153" i="4"/>
  <c r="AV153" i="4"/>
  <c r="AU148" i="4"/>
  <c r="AV148" i="4"/>
  <c r="AU135" i="4"/>
  <c r="AV135" i="4"/>
  <c r="AO134" i="4"/>
  <c r="AP134" i="4"/>
  <c r="BI210" i="4"/>
  <c r="BJ210" i="4" s="1"/>
  <c r="BK210" i="4" s="1"/>
  <c r="AW210" i="4"/>
  <c r="BI209" i="4"/>
  <c r="BJ209" i="4" s="1"/>
  <c r="BK209" i="4" s="1"/>
  <c r="AW209" i="4"/>
  <c r="BI208" i="4"/>
  <c r="BJ208" i="4" s="1"/>
  <c r="BK208" i="4" s="1"/>
  <c r="AW208" i="4"/>
  <c r="BI207" i="4"/>
  <c r="BJ207" i="4" s="1"/>
  <c r="BK207" i="4" s="1"/>
  <c r="AW207" i="4"/>
  <c r="BI206" i="4"/>
  <c r="BJ206" i="4" s="1"/>
  <c r="BK206" i="4" s="1"/>
  <c r="AW206" i="4"/>
  <c r="BI205" i="4"/>
  <c r="BJ205" i="4" s="1"/>
  <c r="BK205" i="4" s="1"/>
  <c r="AW205" i="4"/>
  <c r="BI204" i="4"/>
  <c r="BJ204" i="4" s="1"/>
  <c r="BK204" i="4" s="1"/>
  <c r="AW204" i="4"/>
  <c r="BI203" i="4"/>
  <c r="BJ203" i="4" s="1"/>
  <c r="BK203" i="4" s="1"/>
  <c r="AW203" i="4"/>
  <c r="BI202" i="4"/>
  <c r="BJ202" i="4" s="1"/>
  <c r="BK202" i="4" s="1"/>
  <c r="AW202" i="4"/>
  <c r="BI201" i="4"/>
  <c r="BJ201" i="4" s="1"/>
  <c r="BK201" i="4" s="1"/>
  <c r="AW201" i="4"/>
  <c r="BI200" i="4"/>
  <c r="BJ200" i="4" s="1"/>
  <c r="BK200" i="4" s="1"/>
  <c r="AW200" i="4"/>
  <c r="BI199" i="4"/>
  <c r="BJ199" i="4" s="1"/>
  <c r="BK199" i="4" s="1"/>
  <c r="AW199" i="4"/>
  <c r="BC197" i="4"/>
  <c r="BD197" i="4" s="1"/>
  <c r="BE197" i="4" s="1"/>
  <c r="AM197" i="4"/>
  <c r="N196" i="4"/>
  <c r="AT196" i="4"/>
  <c r="BF196" i="4"/>
  <c r="BG196" i="4" s="1"/>
  <c r="BH196" i="4" s="1"/>
  <c r="BC193" i="4"/>
  <c r="BD193" i="4" s="1"/>
  <c r="BE193" i="4" s="1"/>
  <c r="N192" i="4"/>
  <c r="AT192" i="4"/>
  <c r="BF192" i="4"/>
  <c r="BG192" i="4" s="1"/>
  <c r="BH192" i="4" s="1"/>
  <c r="BC189" i="4"/>
  <c r="BD189" i="4" s="1"/>
  <c r="BE189" i="4" s="1"/>
  <c r="AM189" i="4"/>
  <c r="N188" i="4"/>
  <c r="AT188" i="4"/>
  <c r="BF188" i="4"/>
  <c r="BG188" i="4" s="1"/>
  <c r="BH188" i="4" s="1"/>
  <c r="Y188" i="4"/>
  <c r="AQ188" i="4"/>
  <c r="BC188" i="4"/>
  <c r="BD188" i="4" s="1"/>
  <c r="BE188" i="4" s="1"/>
  <c r="AO185" i="4"/>
  <c r="N184" i="4"/>
  <c r="AT184" i="4"/>
  <c r="BF184" i="4"/>
  <c r="BG184" i="4" s="1"/>
  <c r="BH184" i="4" s="1"/>
  <c r="Y184" i="4"/>
  <c r="AQ184" i="4"/>
  <c r="BC184" i="4"/>
  <c r="BD184" i="4" s="1"/>
  <c r="BE184" i="4" s="1"/>
  <c r="AK181" i="4"/>
  <c r="AW181" i="4"/>
  <c r="BI181" i="4"/>
  <c r="BJ181" i="4" s="1"/>
  <c r="BK181" i="4" s="1"/>
  <c r="N181" i="4"/>
  <c r="AT181" i="4"/>
  <c r="BF181" i="4"/>
  <c r="BG181" i="4" s="1"/>
  <c r="BH181" i="4" s="1"/>
  <c r="Y181" i="4"/>
  <c r="AQ181" i="4"/>
  <c r="BC181" i="4"/>
  <c r="BD181" i="4" s="1"/>
  <c r="BE181" i="4" s="1"/>
  <c r="AK177" i="4"/>
  <c r="AW177" i="4"/>
  <c r="BI177" i="4"/>
  <c r="BJ177" i="4" s="1"/>
  <c r="BK177" i="4" s="1"/>
  <c r="N177" i="4"/>
  <c r="AT177" i="4"/>
  <c r="BF177" i="4"/>
  <c r="BG177" i="4" s="1"/>
  <c r="BH177" i="4" s="1"/>
  <c r="Y177" i="4"/>
  <c r="AQ177" i="4"/>
  <c r="BC177" i="4"/>
  <c r="BD177" i="4" s="1"/>
  <c r="BE177" i="4" s="1"/>
  <c r="AK173" i="4"/>
  <c r="AW173" i="4"/>
  <c r="BI173" i="4"/>
  <c r="BJ173" i="4" s="1"/>
  <c r="BK173" i="4" s="1"/>
  <c r="N173" i="4"/>
  <c r="AT173" i="4"/>
  <c r="BF173" i="4"/>
  <c r="BG173" i="4" s="1"/>
  <c r="BH173" i="4" s="1"/>
  <c r="Y173" i="4"/>
  <c r="AQ173" i="4"/>
  <c r="BC173" i="4"/>
  <c r="BD173" i="4" s="1"/>
  <c r="BE173" i="4" s="1"/>
  <c r="AK169" i="4"/>
  <c r="AW169" i="4"/>
  <c r="BI169" i="4"/>
  <c r="BJ169" i="4" s="1"/>
  <c r="BK169" i="4" s="1"/>
  <c r="N169" i="4"/>
  <c r="AT169" i="4"/>
  <c r="BF169" i="4"/>
  <c r="BG169" i="4" s="1"/>
  <c r="BH169" i="4" s="1"/>
  <c r="Y169" i="4"/>
  <c r="AQ169" i="4"/>
  <c r="BC169" i="4"/>
  <c r="BD169" i="4" s="1"/>
  <c r="BE169" i="4" s="1"/>
  <c r="AK165" i="4"/>
  <c r="AW165" i="4"/>
  <c r="BI165" i="4"/>
  <c r="BJ165" i="4" s="1"/>
  <c r="BK165" i="4" s="1"/>
  <c r="N165" i="4"/>
  <c r="AT165" i="4"/>
  <c r="BF165" i="4"/>
  <c r="BG165" i="4" s="1"/>
  <c r="BH165" i="4" s="1"/>
  <c r="Y165" i="4"/>
  <c r="AQ165" i="4"/>
  <c r="BC165" i="4"/>
  <c r="BD165" i="4" s="1"/>
  <c r="BE165" i="4" s="1"/>
  <c r="AO162" i="4"/>
  <c r="AP162" i="4"/>
  <c r="AY160" i="4"/>
  <c r="AX160" i="4"/>
  <c r="AX159" i="4"/>
  <c r="AY158" i="4"/>
  <c r="AX158" i="4"/>
  <c r="AY157" i="4"/>
  <c r="AX157" i="4"/>
  <c r="AU156" i="4"/>
  <c r="AV156" i="4"/>
  <c r="AU149" i="4"/>
  <c r="AV149" i="4"/>
  <c r="AY145" i="4"/>
  <c r="AX145" i="4"/>
  <c r="AY144" i="4"/>
  <c r="AX144" i="4"/>
  <c r="AX142" i="4"/>
  <c r="AY141" i="4"/>
  <c r="AX141" i="4"/>
  <c r="AY140" i="4"/>
  <c r="AX140" i="4"/>
  <c r="AY139" i="4"/>
  <c r="AX139" i="4"/>
  <c r="AY138" i="4"/>
  <c r="AX138" i="4"/>
  <c r="AP109" i="4"/>
  <c r="N197" i="4"/>
  <c r="AT197" i="4"/>
  <c r="BF197" i="4"/>
  <c r="BG197" i="4" s="1"/>
  <c r="BH197" i="4" s="1"/>
  <c r="N193" i="4"/>
  <c r="AT193" i="4"/>
  <c r="BF193" i="4"/>
  <c r="BG193" i="4" s="1"/>
  <c r="BH193" i="4" s="1"/>
  <c r="N189" i="4"/>
  <c r="AT189" i="4"/>
  <c r="BF189" i="4"/>
  <c r="BG189" i="4" s="1"/>
  <c r="BH189" i="4" s="1"/>
  <c r="AL188" i="4"/>
  <c r="AM188" i="4"/>
  <c r="N185" i="4"/>
  <c r="AT185" i="4"/>
  <c r="BF185" i="4"/>
  <c r="BG185" i="4" s="1"/>
  <c r="BH185" i="4" s="1"/>
  <c r="Y185" i="4"/>
  <c r="AQ185" i="4"/>
  <c r="BC185" i="4"/>
  <c r="BD185" i="4" s="1"/>
  <c r="BE185" i="4" s="1"/>
  <c r="AL184" i="4"/>
  <c r="AM184" i="4"/>
  <c r="AK182" i="4"/>
  <c r="AW182" i="4"/>
  <c r="BI182" i="4"/>
  <c r="BJ182" i="4" s="1"/>
  <c r="BK182" i="4" s="1"/>
  <c r="N182" i="4"/>
  <c r="AT182" i="4"/>
  <c r="BF182" i="4"/>
  <c r="BG182" i="4" s="1"/>
  <c r="BH182" i="4" s="1"/>
  <c r="Y182" i="4"/>
  <c r="AQ182" i="4"/>
  <c r="BC182" i="4"/>
  <c r="BD182" i="4" s="1"/>
  <c r="BE182" i="4" s="1"/>
  <c r="AK178" i="4"/>
  <c r="AW178" i="4"/>
  <c r="BI178" i="4"/>
  <c r="BJ178" i="4" s="1"/>
  <c r="BK178" i="4" s="1"/>
  <c r="N178" i="4"/>
  <c r="AT178" i="4"/>
  <c r="BF178" i="4"/>
  <c r="BG178" i="4" s="1"/>
  <c r="BH178" i="4" s="1"/>
  <c r="Y178" i="4"/>
  <c r="AQ178" i="4"/>
  <c r="BC178" i="4"/>
  <c r="BD178" i="4" s="1"/>
  <c r="BE178" i="4" s="1"/>
  <c r="AO177" i="4"/>
  <c r="AP177" i="4"/>
  <c r="AK174" i="4"/>
  <c r="AW174" i="4"/>
  <c r="BI174" i="4"/>
  <c r="BJ174" i="4" s="1"/>
  <c r="BK174" i="4" s="1"/>
  <c r="N174" i="4"/>
  <c r="AT174" i="4"/>
  <c r="BF174" i="4"/>
  <c r="BG174" i="4" s="1"/>
  <c r="BH174" i="4" s="1"/>
  <c r="Y174" i="4"/>
  <c r="AQ174" i="4"/>
  <c r="BC174" i="4"/>
  <c r="BD174" i="4" s="1"/>
  <c r="BE174" i="4" s="1"/>
  <c r="AO173" i="4"/>
  <c r="AP173" i="4"/>
  <c r="AK170" i="4"/>
  <c r="AW170" i="4"/>
  <c r="BI170" i="4"/>
  <c r="BJ170" i="4" s="1"/>
  <c r="BK170" i="4" s="1"/>
  <c r="N170" i="4"/>
  <c r="AT170" i="4"/>
  <c r="BF170" i="4"/>
  <c r="BG170" i="4" s="1"/>
  <c r="BH170" i="4" s="1"/>
  <c r="Y170" i="4"/>
  <c r="AQ170" i="4"/>
  <c r="BC170" i="4"/>
  <c r="BD170" i="4" s="1"/>
  <c r="BE170" i="4" s="1"/>
  <c r="AP169" i="4"/>
  <c r="AK166" i="4"/>
  <c r="AW166" i="4"/>
  <c r="BI166" i="4"/>
  <c r="BJ166" i="4" s="1"/>
  <c r="BK166" i="4" s="1"/>
  <c r="N166" i="4"/>
  <c r="AT166" i="4"/>
  <c r="BF166" i="4"/>
  <c r="BG166" i="4" s="1"/>
  <c r="BH166" i="4" s="1"/>
  <c r="Y166" i="4"/>
  <c r="AQ166" i="4"/>
  <c r="BC166" i="4"/>
  <c r="BD166" i="4" s="1"/>
  <c r="BE166" i="4" s="1"/>
  <c r="AS119" i="4"/>
  <c r="AR119" i="4"/>
  <c r="AO110" i="4"/>
  <c r="AP110" i="4"/>
  <c r="BC162" i="4"/>
  <c r="BD162" i="4" s="1"/>
  <c r="BE162" i="4" s="1"/>
  <c r="AY162" i="4"/>
  <c r="AQ162" i="4"/>
  <c r="AM162" i="4"/>
  <c r="N162" i="4"/>
  <c r="BI161" i="4"/>
  <c r="BJ161" i="4" s="1"/>
  <c r="BK161" i="4" s="1"/>
  <c r="AN161" i="4"/>
  <c r="N161" i="4"/>
  <c r="BI160" i="4"/>
  <c r="BJ160" i="4" s="1"/>
  <c r="BK160" i="4" s="1"/>
  <c r="AN160" i="4"/>
  <c r="N160" i="4"/>
  <c r="BI159" i="4"/>
  <c r="BJ159" i="4" s="1"/>
  <c r="BK159" i="4" s="1"/>
  <c r="AN159" i="4"/>
  <c r="N159" i="4"/>
  <c r="BI158" i="4"/>
  <c r="BJ158" i="4" s="1"/>
  <c r="BK158" i="4" s="1"/>
  <c r="AN158" i="4"/>
  <c r="N158" i="4"/>
  <c r="BI157" i="4"/>
  <c r="BJ157" i="4" s="1"/>
  <c r="BK157" i="4" s="1"/>
  <c r="AN157" i="4"/>
  <c r="N157" i="4"/>
  <c r="BI156" i="4"/>
  <c r="BJ156" i="4" s="1"/>
  <c r="BK156" i="4" s="1"/>
  <c r="AX156" i="4"/>
  <c r="AN156" i="4"/>
  <c r="BI155" i="4"/>
  <c r="BJ155" i="4" s="1"/>
  <c r="BK155" i="4" s="1"/>
  <c r="AX155" i="4"/>
  <c r="AN155" i="4"/>
  <c r="BI154" i="4"/>
  <c r="BJ154" i="4" s="1"/>
  <c r="BK154" i="4" s="1"/>
  <c r="AN154" i="4"/>
  <c r="BI153" i="4"/>
  <c r="BJ153" i="4" s="1"/>
  <c r="BK153" i="4" s="1"/>
  <c r="AX153" i="4"/>
  <c r="AN153" i="4"/>
  <c r="BI152" i="4"/>
  <c r="BJ152" i="4" s="1"/>
  <c r="BK152" i="4" s="1"/>
  <c r="AX152" i="4"/>
  <c r="AN152" i="4"/>
  <c r="BI151" i="4"/>
  <c r="BJ151" i="4" s="1"/>
  <c r="BK151" i="4" s="1"/>
  <c r="AX151" i="4"/>
  <c r="AN151" i="4"/>
  <c r="BI150" i="4"/>
  <c r="BJ150" i="4" s="1"/>
  <c r="BK150" i="4" s="1"/>
  <c r="AN150" i="4"/>
  <c r="AX149" i="4"/>
  <c r="AX148" i="4"/>
  <c r="AX147" i="4"/>
  <c r="AX146" i="4"/>
  <c r="AV145" i="4"/>
  <c r="AV144" i="4"/>
  <c r="AU143" i="4"/>
  <c r="AV143" i="4"/>
  <c r="AU142" i="4"/>
  <c r="AU141" i="4"/>
  <c r="AV140" i="4"/>
  <c r="AU139" i="4"/>
  <c r="AV139" i="4"/>
  <c r="AV138" i="4"/>
  <c r="AU137" i="4"/>
  <c r="AV137" i="4"/>
  <c r="AU136" i="4"/>
  <c r="AV136" i="4"/>
  <c r="AU134" i="4"/>
  <c r="AV134" i="4"/>
  <c r="AK125" i="4"/>
  <c r="AW125" i="4"/>
  <c r="BI125" i="4"/>
  <c r="BJ125" i="4" s="1"/>
  <c r="BK125" i="4" s="1"/>
  <c r="N125" i="4"/>
  <c r="AT125" i="4"/>
  <c r="BF125" i="4"/>
  <c r="BG125" i="4" s="1"/>
  <c r="BH125" i="4" s="1"/>
  <c r="AN125" i="4"/>
  <c r="BL125" i="4"/>
  <c r="BM125" i="4" s="1"/>
  <c r="BN125" i="4" s="1"/>
  <c r="Y125" i="4"/>
  <c r="AQ125" i="4"/>
  <c r="AJ125" i="4"/>
  <c r="AZ125" i="4"/>
  <c r="BA125" i="4" s="1"/>
  <c r="BB125" i="4" s="1"/>
  <c r="AS123" i="4"/>
  <c r="AP96" i="4"/>
  <c r="AO96" i="4"/>
  <c r="AO79" i="4"/>
  <c r="AP79" i="4"/>
  <c r="BF162" i="4"/>
  <c r="BG162" i="4" s="1"/>
  <c r="BH162" i="4" s="1"/>
  <c r="AT162" i="4"/>
  <c r="AL161" i="4"/>
  <c r="AL160" i="4"/>
  <c r="AL159" i="4"/>
  <c r="AL158" i="4"/>
  <c r="AL157" i="4"/>
  <c r="AL156" i="4"/>
  <c r="AL145" i="4"/>
  <c r="AL144" i="4"/>
  <c r="AL143" i="4"/>
  <c r="AL141" i="4"/>
  <c r="AL139" i="4"/>
  <c r="AL138" i="4"/>
  <c r="AL137" i="4"/>
  <c r="AK129" i="4"/>
  <c r="AW129" i="4"/>
  <c r="BI129" i="4"/>
  <c r="BJ129" i="4" s="1"/>
  <c r="BK129" i="4" s="1"/>
  <c r="N129" i="4"/>
  <c r="AT129" i="4"/>
  <c r="BF129" i="4"/>
  <c r="BG129" i="4" s="1"/>
  <c r="BH129" i="4" s="1"/>
  <c r="AN129" i="4"/>
  <c r="BL129" i="4"/>
  <c r="BM129" i="4" s="1"/>
  <c r="BN129" i="4" s="1"/>
  <c r="Y129" i="4"/>
  <c r="AQ129" i="4"/>
  <c r="AJ129" i="4"/>
  <c r="AZ129" i="4"/>
  <c r="BA129" i="4" s="1"/>
  <c r="BB129" i="4" s="1"/>
  <c r="AS127" i="4"/>
  <c r="AR127" i="4"/>
  <c r="AO118" i="4"/>
  <c r="AP118" i="4"/>
  <c r="AK113" i="4"/>
  <c r="AW113" i="4"/>
  <c r="BI113" i="4"/>
  <c r="BJ113" i="4" s="1"/>
  <c r="BK113" i="4" s="1"/>
  <c r="N113" i="4"/>
  <c r="AT113" i="4"/>
  <c r="BF113" i="4"/>
  <c r="BG113" i="4" s="1"/>
  <c r="BH113" i="4" s="1"/>
  <c r="AN113" i="4"/>
  <c r="BL113" i="4"/>
  <c r="BM113" i="4" s="1"/>
  <c r="BN113" i="4" s="1"/>
  <c r="Y113" i="4"/>
  <c r="AQ113" i="4"/>
  <c r="AJ113" i="4"/>
  <c r="AZ113" i="4"/>
  <c r="BA113" i="4" s="1"/>
  <c r="BB113" i="4" s="1"/>
  <c r="AS111" i="4"/>
  <c r="AR111" i="4"/>
  <c r="Y161" i="4"/>
  <c r="AQ161" i="4"/>
  <c r="BC161" i="4"/>
  <c r="BD161" i="4" s="1"/>
  <c r="BE161" i="4" s="1"/>
  <c r="Y160" i="4"/>
  <c r="AQ160" i="4"/>
  <c r="BC160" i="4"/>
  <c r="BD160" i="4" s="1"/>
  <c r="BE160" i="4" s="1"/>
  <c r="Y159" i="4"/>
  <c r="AQ159" i="4"/>
  <c r="BC159" i="4"/>
  <c r="BD159" i="4" s="1"/>
  <c r="BE159" i="4" s="1"/>
  <c r="Y158" i="4"/>
  <c r="AQ158" i="4"/>
  <c r="BC158" i="4"/>
  <c r="BD158" i="4" s="1"/>
  <c r="BE158" i="4" s="1"/>
  <c r="Y157" i="4"/>
  <c r="AQ157" i="4"/>
  <c r="BC157" i="4"/>
  <c r="BD157" i="4" s="1"/>
  <c r="BE157" i="4" s="1"/>
  <c r="Y156" i="4"/>
  <c r="AQ156" i="4"/>
  <c r="BC156" i="4"/>
  <c r="BD156" i="4" s="1"/>
  <c r="BE156" i="4" s="1"/>
  <c r="Y155" i="4"/>
  <c r="AQ155" i="4"/>
  <c r="BC155" i="4"/>
  <c r="BD155" i="4" s="1"/>
  <c r="BE155" i="4" s="1"/>
  <c r="Y154" i="4"/>
  <c r="AQ154" i="4"/>
  <c r="BC154" i="4"/>
  <c r="BD154" i="4" s="1"/>
  <c r="BE154" i="4" s="1"/>
  <c r="Y153" i="4"/>
  <c r="AQ153" i="4"/>
  <c r="BC153" i="4"/>
  <c r="BD153" i="4" s="1"/>
  <c r="BE153" i="4" s="1"/>
  <c r="Y152" i="4"/>
  <c r="AQ152" i="4"/>
  <c r="BC152" i="4"/>
  <c r="BD152" i="4" s="1"/>
  <c r="BE152" i="4" s="1"/>
  <c r="Y151" i="4"/>
  <c r="AQ151" i="4"/>
  <c r="BC151" i="4"/>
  <c r="BD151" i="4" s="1"/>
  <c r="BE151" i="4" s="1"/>
  <c r="Y150" i="4"/>
  <c r="AQ150" i="4"/>
  <c r="BC150" i="4"/>
  <c r="BD150" i="4" s="1"/>
  <c r="BE150" i="4" s="1"/>
  <c r="Y149" i="4"/>
  <c r="AQ149" i="4"/>
  <c r="BC149" i="4"/>
  <c r="BD149" i="4" s="1"/>
  <c r="BE149" i="4" s="1"/>
  <c r="Y148" i="4"/>
  <c r="AQ148" i="4"/>
  <c r="BC148" i="4"/>
  <c r="BD148" i="4" s="1"/>
  <c r="BE148" i="4" s="1"/>
  <c r="Y147" i="4"/>
  <c r="AQ147" i="4"/>
  <c r="BC147" i="4"/>
  <c r="BD147" i="4" s="1"/>
  <c r="BE147" i="4" s="1"/>
  <c r="AK133" i="4"/>
  <c r="AW133" i="4"/>
  <c r="BI133" i="4"/>
  <c r="BJ133" i="4" s="1"/>
  <c r="BK133" i="4" s="1"/>
  <c r="N133" i="4"/>
  <c r="AN133" i="4"/>
  <c r="AZ133" i="4"/>
  <c r="BA133" i="4" s="1"/>
  <c r="BB133" i="4" s="1"/>
  <c r="BF133" i="4"/>
  <c r="BG133" i="4" s="1"/>
  <c r="BH133" i="4" s="1"/>
  <c r="Y133" i="4"/>
  <c r="AQ133" i="4"/>
  <c r="BL133" i="4"/>
  <c r="BM133" i="4" s="1"/>
  <c r="BN133" i="4" s="1"/>
  <c r="AJ133" i="4"/>
  <c r="BC133" i="4"/>
  <c r="BD133" i="4" s="1"/>
  <c r="BE133" i="4" s="1"/>
  <c r="AS131" i="4"/>
  <c r="AR131" i="4"/>
  <c r="AO122" i="4"/>
  <c r="AP122" i="4"/>
  <c r="AK117" i="4"/>
  <c r="AW117" i="4"/>
  <c r="BI117" i="4"/>
  <c r="BJ117" i="4" s="1"/>
  <c r="BK117" i="4" s="1"/>
  <c r="N117" i="4"/>
  <c r="AT117" i="4"/>
  <c r="BF117" i="4"/>
  <c r="BG117" i="4" s="1"/>
  <c r="BH117" i="4" s="1"/>
  <c r="AN117" i="4"/>
  <c r="BL117" i="4"/>
  <c r="BM117" i="4" s="1"/>
  <c r="BN117" i="4" s="1"/>
  <c r="Y117" i="4"/>
  <c r="AQ117" i="4"/>
  <c r="AJ117" i="4"/>
  <c r="AZ117" i="4"/>
  <c r="BA117" i="4" s="1"/>
  <c r="BB117" i="4" s="1"/>
  <c r="AS115" i="4"/>
  <c r="AK106" i="4"/>
  <c r="AW106" i="4"/>
  <c r="BI106" i="4"/>
  <c r="BJ106" i="4" s="1"/>
  <c r="BK106" i="4" s="1"/>
  <c r="N106" i="4"/>
  <c r="AT106" i="4"/>
  <c r="BF106" i="4"/>
  <c r="BG106" i="4" s="1"/>
  <c r="BH106" i="4" s="1"/>
  <c r="Y106" i="4"/>
  <c r="AQ106" i="4"/>
  <c r="BC106" i="4"/>
  <c r="BD106" i="4" s="1"/>
  <c r="BE106" i="4" s="1"/>
  <c r="BL106" i="4"/>
  <c r="BM106" i="4" s="1"/>
  <c r="BN106" i="4" s="1"/>
  <c r="AJ106" i="4"/>
  <c r="AZ106" i="4"/>
  <c r="BA106" i="4" s="1"/>
  <c r="BB106" i="4" s="1"/>
  <c r="AN106" i="4"/>
  <c r="AK102" i="4"/>
  <c r="AW102" i="4"/>
  <c r="BI102" i="4"/>
  <c r="BJ102" i="4" s="1"/>
  <c r="BK102" i="4" s="1"/>
  <c r="N102" i="4"/>
  <c r="AT102" i="4"/>
  <c r="BF102" i="4"/>
  <c r="BG102" i="4" s="1"/>
  <c r="BH102" i="4" s="1"/>
  <c r="Y102" i="4"/>
  <c r="AQ102" i="4"/>
  <c r="BC102" i="4"/>
  <c r="BD102" i="4" s="1"/>
  <c r="BE102" i="4" s="1"/>
  <c r="BL102" i="4"/>
  <c r="BM102" i="4" s="1"/>
  <c r="BN102" i="4" s="1"/>
  <c r="AJ102" i="4"/>
  <c r="AZ102" i="4"/>
  <c r="BA102" i="4" s="1"/>
  <c r="BB102" i="4" s="1"/>
  <c r="AN102" i="4"/>
  <c r="N90" i="4"/>
  <c r="AT90" i="4"/>
  <c r="BF90" i="4"/>
  <c r="BG90" i="4" s="1"/>
  <c r="BH90" i="4" s="1"/>
  <c r="Y90" i="4"/>
  <c r="AQ90" i="4"/>
  <c r="BC90" i="4"/>
  <c r="BD90" i="4" s="1"/>
  <c r="BE90" i="4" s="1"/>
  <c r="AW90" i="4"/>
  <c r="AJ90" i="4"/>
  <c r="AZ90" i="4"/>
  <c r="BA90" i="4" s="1"/>
  <c r="BB90" i="4" s="1"/>
  <c r="AK90" i="4"/>
  <c r="BI90" i="4"/>
  <c r="BJ90" i="4" s="1"/>
  <c r="BK90" i="4" s="1"/>
  <c r="BL90" i="4"/>
  <c r="BM90" i="4" s="1"/>
  <c r="BN90" i="4" s="1"/>
  <c r="AN90" i="4"/>
  <c r="AK130" i="4"/>
  <c r="AW130" i="4"/>
  <c r="BI130" i="4"/>
  <c r="BJ130" i="4" s="1"/>
  <c r="BK130" i="4" s="1"/>
  <c r="N130" i="4"/>
  <c r="AT130" i="4"/>
  <c r="BF130" i="4"/>
  <c r="BG130" i="4" s="1"/>
  <c r="BH130" i="4" s="1"/>
  <c r="AK126" i="4"/>
  <c r="AW126" i="4"/>
  <c r="BI126" i="4"/>
  <c r="BJ126" i="4" s="1"/>
  <c r="BK126" i="4" s="1"/>
  <c r="N126" i="4"/>
  <c r="AT126" i="4"/>
  <c r="BF126" i="4"/>
  <c r="BG126" i="4" s="1"/>
  <c r="BH126" i="4" s="1"/>
  <c r="AO123" i="4"/>
  <c r="AP123" i="4"/>
  <c r="AK122" i="4"/>
  <c r="AW122" i="4"/>
  <c r="BI122" i="4"/>
  <c r="BJ122" i="4" s="1"/>
  <c r="BK122" i="4" s="1"/>
  <c r="N122" i="4"/>
  <c r="AT122" i="4"/>
  <c r="BF122" i="4"/>
  <c r="BG122" i="4" s="1"/>
  <c r="BH122" i="4" s="1"/>
  <c r="AO119" i="4"/>
  <c r="AP119" i="4"/>
  <c r="AK118" i="4"/>
  <c r="AW118" i="4"/>
  <c r="BI118" i="4"/>
  <c r="BJ118" i="4" s="1"/>
  <c r="BK118" i="4" s="1"/>
  <c r="N118" i="4"/>
  <c r="AT118" i="4"/>
  <c r="BF118" i="4"/>
  <c r="BG118" i="4" s="1"/>
  <c r="BH118" i="4" s="1"/>
  <c r="AO115" i="4"/>
  <c r="AP115" i="4"/>
  <c r="AK114" i="4"/>
  <c r="AW114" i="4"/>
  <c r="BI114" i="4"/>
  <c r="BJ114" i="4" s="1"/>
  <c r="BK114" i="4" s="1"/>
  <c r="N114" i="4"/>
  <c r="AT114" i="4"/>
  <c r="BF114" i="4"/>
  <c r="BG114" i="4" s="1"/>
  <c r="BH114" i="4" s="1"/>
  <c r="AO111" i="4"/>
  <c r="AP111" i="4"/>
  <c r="AK110" i="4"/>
  <c r="AW110" i="4"/>
  <c r="BI110" i="4"/>
  <c r="BJ110" i="4" s="1"/>
  <c r="BK110" i="4" s="1"/>
  <c r="N110" i="4"/>
  <c r="AT110" i="4"/>
  <c r="BF110" i="4"/>
  <c r="BG110" i="4" s="1"/>
  <c r="BH110" i="4" s="1"/>
  <c r="AK107" i="4"/>
  <c r="AW107" i="4"/>
  <c r="BI107" i="4"/>
  <c r="BJ107" i="4" s="1"/>
  <c r="BK107" i="4" s="1"/>
  <c r="N107" i="4"/>
  <c r="AT107" i="4"/>
  <c r="BF107" i="4"/>
  <c r="BG107" i="4" s="1"/>
  <c r="BH107" i="4" s="1"/>
  <c r="Y107" i="4"/>
  <c r="AQ107" i="4"/>
  <c r="BC107" i="4"/>
  <c r="BD107" i="4" s="1"/>
  <c r="BE107" i="4" s="1"/>
  <c r="AK103" i="4"/>
  <c r="AW103" i="4"/>
  <c r="BI103" i="4"/>
  <c r="BJ103" i="4" s="1"/>
  <c r="BK103" i="4" s="1"/>
  <c r="N103" i="4"/>
  <c r="AT103" i="4"/>
  <c r="BF103" i="4"/>
  <c r="BG103" i="4" s="1"/>
  <c r="BH103" i="4" s="1"/>
  <c r="Y103" i="4"/>
  <c r="AQ103" i="4"/>
  <c r="BC103" i="4"/>
  <c r="BD103" i="4" s="1"/>
  <c r="BE103" i="4" s="1"/>
  <c r="N98" i="4"/>
  <c r="AT98" i="4"/>
  <c r="BF98" i="4"/>
  <c r="BG98" i="4" s="1"/>
  <c r="BH98" i="4" s="1"/>
  <c r="AW98" i="4"/>
  <c r="BC98" i="4"/>
  <c r="BD98" i="4" s="1"/>
  <c r="BE98" i="4" s="1"/>
  <c r="Y98" i="4"/>
  <c r="AN98" i="4"/>
  <c r="BI98" i="4"/>
  <c r="BJ98" i="4" s="1"/>
  <c r="BK98" i="4" s="1"/>
  <c r="AJ98" i="4"/>
  <c r="AZ98" i="4"/>
  <c r="BA98" i="4" s="1"/>
  <c r="BB98" i="4" s="1"/>
  <c r="AL93" i="4"/>
  <c r="AM93" i="4"/>
  <c r="AX91" i="4"/>
  <c r="AY91" i="4"/>
  <c r="AO132" i="4"/>
  <c r="AP132" i="4"/>
  <c r="AK131" i="4"/>
  <c r="AW131" i="4"/>
  <c r="BI131" i="4"/>
  <c r="BJ131" i="4" s="1"/>
  <c r="BK131" i="4" s="1"/>
  <c r="N131" i="4"/>
  <c r="AT131" i="4"/>
  <c r="BF131" i="4"/>
  <c r="BG131" i="4" s="1"/>
  <c r="BH131" i="4" s="1"/>
  <c r="AZ130" i="4"/>
  <c r="BA130" i="4" s="1"/>
  <c r="BB130" i="4" s="1"/>
  <c r="AJ130" i="4"/>
  <c r="AO128" i="4"/>
  <c r="AP128" i="4"/>
  <c r="AK127" i="4"/>
  <c r="AW127" i="4"/>
  <c r="BI127" i="4"/>
  <c r="BJ127" i="4" s="1"/>
  <c r="BK127" i="4" s="1"/>
  <c r="N127" i="4"/>
  <c r="AT127" i="4"/>
  <c r="BF127" i="4"/>
  <c r="BG127" i="4" s="1"/>
  <c r="BH127" i="4" s="1"/>
  <c r="AZ126" i="4"/>
  <c r="BA126" i="4" s="1"/>
  <c r="BB126" i="4" s="1"/>
  <c r="AJ126" i="4"/>
  <c r="AO124" i="4"/>
  <c r="AP124" i="4"/>
  <c r="AK123" i="4"/>
  <c r="AW123" i="4"/>
  <c r="BI123" i="4"/>
  <c r="BJ123" i="4" s="1"/>
  <c r="BK123" i="4" s="1"/>
  <c r="N123" i="4"/>
  <c r="AT123" i="4"/>
  <c r="BF123" i="4"/>
  <c r="BG123" i="4" s="1"/>
  <c r="BH123" i="4" s="1"/>
  <c r="AZ122" i="4"/>
  <c r="BA122" i="4" s="1"/>
  <c r="BB122" i="4" s="1"/>
  <c r="AJ122" i="4"/>
  <c r="AO120" i="4"/>
  <c r="AP120" i="4"/>
  <c r="AK119" i="4"/>
  <c r="AW119" i="4"/>
  <c r="BI119" i="4"/>
  <c r="BJ119" i="4" s="1"/>
  <c r="BK119" i="4" s="1"/>
  <c r="N119" i="4"/>
  <c r="AT119" i="4"/>
  <c r="BF119" i="4"/>
  <c r="BG119" i="4" s="1"/>
  <c r="BH119" i="4" s="1"/>
  <c r="AZ118" i="4"/>
  <c r="BA118" i="4" s="1"/>
  <c r="BB118" i="4" s="1"/>
  <c r="AJ118" i="4"/>
  <c r="AO116" i="4"/>
  <c r="AP116" i="4"/>
  <c r="AK115" i="4"/>
  <c r="AW115" i="4"/>
  <c r="BI115" i="4"/>
  <c r="BJ115" i="4" s="1"/>
  <c r="BK115" i="4" s="1"/>
  <c r="N115" i="4"/>
  <c r="AT115" i="4"/>
  <c r="BF115" i="4"/>
  <c r="BG115" i="4" s="1"/>
  <c r="BH115" i="4" s="1"/>
  <c r="AZ114" i="4"/>
  <c r="BA114" i="4" s="1"/>
  <c r="BB114" i="4" s="1"/>
  <c r="AJ114" i="4"/>
  <c r="AO112" i="4"/>
  <c r="AP112" i="4"/>
  <c r="AK111" i="4"/>
  <c r="AW111" i="4"/>
  <c r="BI111" i="4"/>
  <c r="BJ111" i="4" s="1"/>
  <c r="BK111" i="4" s="1"/>
  <c r="N111" i="4"/>
  <c r="AT111" i="4"/>
  <c r="BF111" i="4"/>
  <c r="BG111" i="4" s="1"/>
  <c r="BH111" i="4" s="1"/>
  <c r="AZ110" i="4"/>
  <c r="BA110" i="4" s="1"/>
  <c r="BB110" i="4" s="1"/>
  <c r="AJ110" i="4"/>
  <c r="AK108" i="4"/>
  <c r="AW108" i="4"/>
  <c r="BI108" i="4"/>
  <c r="BJ108" i="4" s="1"/>
  <c r="BK108" i="4" s="1"/>
  <c r="N108" i="4"/>
  <c r="AT108" i="4"/>
  <c r="BF108" i="4"/>
  <c r="BG108" i="4" s="1"/>
  <c r="BH108" i="4" s="1"/>
  <c r="Y108" i="4"/>
  <c r="AQ108" i="4"/>
  <c r="BC108" i="4"/>
  <c r="BD108" i="4" s="1"/>
  <c r="BE108" i="4" s="1"/>
  <c r="AN107" i="4"/>
  <c r="AK104" i="4"/>
  <c r="AW104" i="4"/>
  <c r="BI104" i="4"/>
  <c r="BJ104" i="4" s="1"/>
  <c r="BK104" i="4" s="1"/>
  <c r="N104" i="4"/>
  <c r="AT104" i="4"/>
  <c r="BF104" i="4"/>
  <c r="BG104" i="4" s="1"/>
  <c r="BH104" i="4" s="1"/>
  <c r="Y104" i="4"/>
  <c r="AQ104" i="4"/>
  <c r="BC104" i="4"/>
  <c r="BD104" i="4" s="1"/>
  <c r="BE104" i="4" s="1"/>
  <c r="AN103" i="4"/>
  <c r="AX99" i="4"/>
  <c r="AY99" i="4"/>
  <c r="BL98" i="4"/>
  <c r="BM98" i="4" s="1"/>
  <c r="BN98" i="4" s="1"/>
  <c r="AQ98" i="4"/>
  <c r="N94" i="4"/>
  <c r="AT94" i="4"/>
  <c r="BF94" i="4"/>
  <c r="BG94" i="4" s="1"/>
  <c r="BH94" i="4" s="1"/>
  <c r="AW94" i="4"/>
  <c r="BC94" i="4"/>
  <c r="BD94" i="4" s="1"/>
  <c r="BE94" i="4" s="1"/>
  <c r="Y94" i="4"/>
  <c r="AN94" i="4"/>
  <c r="BI94" i="4"/>
  <c r="BJ94" i="4" s="1"/>
  <c r="BK94" i="4" s="1"/>
  <c r="AJ94" i="4"/>
  <c r="AZ94" i="4"/>
  <c r="BA94" i="4" s="1"/>
  <c r="BB94" i="4" s="1"/>
  <c r="AS87" i="4"/>
  <c r="AR87" i="4"/>
  <c r="BC146" i="4"/>
  <c r="BD146" i="4" s="1"/>
  <c r="BE146" i="4" s="1"/>
  <c r="AQ146" i="4"/>
  <c r="BC145" i="4"/>
  <c r="BD145" i="4" s="1"/>
  <c r="BE145" i="4" s="1"/>
  <c r="AQ145" i="4"/>
  <c r="BC144" i="4"/>
  <c r="BD144" i="4" s="1"/>
  <c r="BE144" i="4" s="1"/>
  <c r="AQ144" i="4"/>
  <c r="BC143" i="4"/>
  <c r="BD143" i="4" s="1"/>
  <c r="BE143" i="4" s="1"/>
  <c r="AQ143" i="4"/>
  <c r="BC142" i="4"/>
  <c r="BD142" i="4" s="1"/>
  <c r="BE142" i="4" s="1"/>
  <c r="AQ142" i="4"/>
  <c r="BC141" i="4"/>
  <c r="BD141" i="4" s="1"/>
  <c r="BE141" i="4" s="1"/>
  <c r="AQ141" i="4"/>
  <c r="BC140" i="4"/>
  <c r="BD140" i="4" s="1"/>
  <c r="BE140" i="4" s="1"/>
  <c r="AQ140" i="4"/>
  <c r="BC139" i="4"/>
  <c r="BD139" i="4" s="1"/>
  <c r="BE139" i="4" s="1"/>
  <c r="AQ139" i="4"/>
  <c r="BC138" i="4"/>
  <c r="BD138" i="4" s="1"/>
  <c r="BE138" i="4" s="1"/>
  <c r="AQ138" i="4"/>
  <c r="BC137" i="4"/>
  <c r="BD137" i="4" s="1"/>
  <c r="BE137" i="4" s="1"/>
  <c r="AQ137" i="4"/>
  <c r="BC136" i="4"/>
  <c r="BD136" i="4" s="1"/>
  <c r="BE136" i="4" s="1"/>
  <c r="AQ136" i="4"/>
  <c r="BC135" i="4"/>
  <c r="BD135" i="4" s="1"/>
  <c r="BE135" i="4" s="1"/>
  <c r="AQ135" i="4"/>
  <c r="AK132" i="4"/>
  <c r="AW132" i="4"/>
  <c r="BI132" i="4"/>
  <c r="BJ132" i="4" s="1"/>
  <c r="BK132" i="4" s="1"/>
  <c r="N132" i="4"/>
  <c r="AT132" i="4"/>
  <c r="BF132" i="4"/>
  <c r="BG132" i="4" s="1"/>
  <c r="BH132" i="4" s="1"/>
  <c r="AZ131" i="4"/>
  <c r="BA131" i="4" s="1"/>
  <c r="BB131" i="4" s="1"/>
  <c r="AJ131" i="4"/>
  <c r="AQ130" i="4"/>
  <c r="Y130" i="4"/>
  <c r="AK128" i="4"/>
  <c r="AW128" i="4"/>
  <c r="BI128" i="4"/>
  <c r="BJ128" i="4" s="1"/>
  <c r="BK128" i="4" s="1"/>
  <c r="N128" i="4"/>
  <c r="AT128" i="4"/>
  <c r="BF128" i="4"/>
  <c r="BG128" i="4" s="1"/>
  <c r="BH128" i="4" s="1"/>
  <c r="AZ127" i="4"/>
  <c r="BA127" i="4" s="1"/>
  <c r="BB127" i="4" s="1"/>
  <c r="AJ127" i="4"/>
  <c r="AQ126" i="4"/>
  <c r="Y126" i="4"/>
  <c r="AK124" i="4"/>
  <c r="AW124" i="4"/>
  <c r="BI124" i="4"/>
  <c r="BJ124" i="4" s="1"/>
  <c r="BK124" i="4" s="1"/>
  <c r="N124" i="4"/>
  <c r="AT124" i="4"/>
  <c r="BF124" i="4"/>
  <c r="BG124" i="4" s="1"/>
  <c r="BH124" i="4" s="1"/>
  <c r="AZ123" i="4"/>
  <c r="BA123" i="4" s="1"/>
  <c r="BB123" i="4" s="1"/>
  <c r="AJ123" i="4"/>
  <c r="AQ122" i="4"/>
  <c r="Y122" i="4"/>
  <c r="AK120" i="4"/>
  <c r="AW120" i="4"/>
  <c r="BI120" i="4"/>
  <c r="BJ120" i="4" s="1"/>
  <c r="BK120" i="4" s="1"/>
  <c r="N120" i="4"/>
  <c r="AT120" i="4"/>
  <c r="BF120" i="4"/>
  <c r="BG120" i="4" s="1"/>
  <c r="BH120" i="4" s="1"/>
  <c r="AZ119" i="4"/>
  <c r="BA119" i="4" s="1"/>
  <c r="BB119" i="4" s="1"/>
  <c r="AJ119" i="4"/>
  <c r="AQ118" i="4"/>
  <c r="Y118" i="4"/>
  <c r="AK116" i="4"/>
  <c r="AW116" i="4"/>
  <c r="BI116" i="4"/>
  <c r="BJ116" i="4" s="1"/>
  <c r="BK116" i="4" s="1"/>
  <c r="N116" i="4"/>
  <c r="AT116" i="4"/>
  <c r="BF116" i="4"/>
  <c r="BG116" i="4" s="1"/>
  <c r="BH116" i="4" s="1"/>
  <c r="AZ115" i="4"/>
  <c r="BA115" i="4" s="1"/>
  <c r="BB115" i="4" s="1"/>
  <c r="AJ115" i="4"/>
  <c r="AQ114" i="4"/>
  <c r="Y114" i="4"/>
  <c r="AK112" i="4"/>
  <c r="AW112" i="4"/>
  <c r="BI112" i="4"/>
  <c r="BJ112" i="4" s="1"/>
  <c r="BK112" i="4" s="1"/>
  <c r="N112" i="4"/>
  <c r="AT112" i="4"/>
  <c r="BF112" i="4"/>
  <c r="BG112" i="4" s="1"/>
  <c r="BH112" i="4" s="1"/>
  <c r="AZ111" i="4"/>
  <c r="BA111" i="4" s="1"/>
  <c r="BB111" i="4" s="1"/>
  <c r="AJ111" i="4"/>
  <c r="AQ110" i="4"/>
  <c r="Y110" i="4"/>
  <c r="AK109" i="4"/>
  <c r="AW109" i="4"/>
  <c r="BI109" i="4"/>
  <c r="BJ109" i="4" s="1"/>
  <c r="BK109" i="4" s="1"/>
  <c r="N109" i="4"/>
  <c r="AT109" i="4"/>
  <c r="BF109" i="4"/>
  <c r="BG109" i="4" s="1"/>
  <c r="BH109" i="4" s="1"/>
  <c r="Y109" i="4"/>
  <c r="AQ109" i="4"/>
  <c r="AN108" i="4"/>
  <c r="AZ107" i="4"/>
  <c r="BA107" i="4" s="1"/>
  <c r="BB107" i="4" s="1"/>
  <c r="AJ107" i="4"/>
  <c r="AK105" i="4"/>
  <c r="AW105" i="4"/>
  <c r="BI105" i="4"/>
  <c r="BJ105" i="4" s="1"/>
  <c r="BK105" i="4" s="1"/>
  <c r="N105" i="4"/>
  <c r="AT105" i="4"/>
  <c r="BF105" i="4"/>
  <c r="BG105" i="4" s="1"/>
  <c r="BH105" i="4" s="1"/>
  <c r="Y105" i="4"/>
  <c r="AQ105" i="4"/>
  <c r="BC105" i="4"/>
  <c r="BD105" i="4" s="1"/>
  <c r="BE105" i="4" s="1"/>
  <c r="AN104" i="4"/>
  <c r="AZ103" i="4"/>
  <c r="BA103" i="4" s="1"/>
  <c r="BB103" i="4" s="1"/>
  <c r="AJ103" i="4"/>
  <c r="AP100" i="4"/>
  <c r="AO100" i="4"/>
  <c r="AK98" i="4"/>
  <c r="AX95" i="4"/>
  <c r="AY95" i="4"/>
  <c r="BL94" i="4"/>
  <c r="BM94" i="4" s="1"/>
  <c r="BN94" i="4" s="1"/>
  <c r="AQ94" i="4"/>
  <c r="AL89" i="4"/>
  <c r="AM89" i="4"/>
  <c r="Y66" i="4"/>
  <c r="AQ66" i="4"/>
  <c r="BC66" i="4"/>
  <c r="BD66" i="4" s="1"/>
  <c r="BE66" i="4" s="1"/>
  <c r="AK66" i="4"/>
  <c r="AW66" i="4"/>
  <c r="BI66" i="4"/>
  <c r="BJ66" i="4" s="1"/>
  <c r="BK66" i="4" s="1"/>
  <c r="AN66" i="4"/>
  <c r="BL66" i="4"/>
  <c r="BM66" i="4" s="1"/>
  <c r="BN66" i="4" s="1"/>
  <c r="N66" i="4"/>
  <c r="BF66" i="4"/>
  <c r="BG66" i="4" s="1"/>
  <c r="BH66" i="4" s="1"/>
  <c r="AJ66" i="4"/>
  <c r="AZ66" i="4"/>
  <c r="BA66" i="4" s="1"/>
  <c r="BB66" i="4" s="1"/>
  <c r="AT66" i="4"/>
  <c r="N99" i="4"/>
  <c r="AT99" i="4"/>
  <c r="BF99" i="4"/>
  <c r="BG99" i="4" s="1"/>
  <c r="BH99" i="4" s="1"/>
  <c r="N95" i="4"/>
  <c r="AT95" i="4"/>
  <c r="BF95" i="4"/>
  <c r="BG95" i="4" s="1"/>
  <c r="BH95" i="4" s="1"/>
  <c r="AX92" i="4"/>
  <c r="AY92" i="4"/>
  <c r="N91" i="4"/>
  <c r="AT91" i="4"/>
  <c r="BF91" i="4"/>
  <c r="BG91" i="4" s="1"/>
  <c r="BH91" i="4" s="1"/>
  <c r="Y91" i="4"/>
  <c r="AQ91" i="4"/>
  <c r="BC91" i="4"/>
  <c r="BD91" i="4" s="1"/>
  <c r="BE91" i="4" s="1"/>
  <c r="AO82" i="4"/>
  <c r="AP82" i="4"/>
  <c r="AS79" i="4"/>
  <c r="AR79" i="4"/>
  <c r="AR78" i="4"/>
  <c r="AS78" i="4"/>
  <c r="N100" i="4"/>
  <c r="AT100" i="4"/>
  <c r="BF100" i="4"/>
  <c r="BG100" i="4" s="1"/>
  <c r="BH100" i="4" s="1"/>
  <c r="AZ99" i="4"/>
  <c r="BA99" i="4" s="1"/>
  <c r="BB99" i="4" s="1"/>
  <c r="AJ99" i="4"/>
  <c r="N96" i="4"/>
  <c r="AT96" i="4"/>
  <c r="BF96" i="4"/>
  <c r="BG96" i="4" s="1"/>
  <c r="BH96" i="4" s="1"/>
  <c r="AZ95" i="4"/>
  <c r="BA95" i="4" s="1"/>
  <c r="BB95" i="4" s="1"/>
  <c r="AJ95" i="4"/>
  <c r="AX93" i="4"/>
  <c r="AY93" i="4"/>
  <c r="N92" i="4"/>
  <c r="AT92" i="4"/>
  <c r="BF92" i="4"/>
  <c r="BG92" i="4" s="1"/>
  <c r="BH92" i="4" s="1"/>
  <c r="Y92" i="4"/>
  <c r="AQ92" i="4"/>
  <c r="BC92" i="4"/>
  <c r="BD92" i="4" s="1"/>
  <c r="BE92" i="4" s="1"/>
  <c r="BI91" i="4"/>
  <c r="BJ91" i="4" s="1"/>
  <c r="BK91" i="4" s="1"/>
  <c r="AK91" i="4"/>
  <c r="AX89" i="4"/>
  <c r="AY89" i="4"/>
  <c r="AO86" i="4"/>
  <c r="AP86" i="4"/>
  <c r="AK81" i="4"/>
  <c r="AW81" i="4"/>
  <c r="BI81" i="4"/>
  <c r="BJ81" i="4" s="1"/>
  <c r="BK81" i="4" s="1"/>
  <c r="N81" i="4"/>
  <c r="AT81" i="4"/>
  <c r="BF81" i="4"/>
  <c r="BG81" i="4" s="1"/>
  <c r="BH81" i="4" s="1"/>
  <c r="AN81" i="4"/>
  <c r="BL81" i="4"/>
  <c r="BM81" i="4" s="1"/>
  <c r="BN81" i="4" s="1"/>
  <c r="Y81" i="4"/>
  <c r="AQ81" i="4"/>
  <c r="AJ81" i="4"/>
  <c r="AZ81" i="4"/>
  <c r="BA81" i="4" s="1"/>
  <c r="BB81" i="4" s="1"/>
  <c r="AR75" i="4"/>
  <c r="AS75" i="4"/>
  <c r="AU65" i="4"/>
  <c r="AV65" i="4"/>
  <c r="N101" i="4"/>
  <c r="AT101" i="4"/>
  <c r="BF101" i="4"/>
  <c r="BG101" i="4" s="1"/>
  <c r="BH101" i="4" s="1"/>
  <c r="AZ100" i="4"/>
  <c r="BA100" i="4" s="1"/>
  <c r="BB100" i="4" s="1"/>
  <c r="AJ100" i="4"/>
  <c r="BI99" i="4"/>
  <c r="BJ99" i="4" s="1"/>
  <c r="BK99" i="4" s="1"/>
  <c r="AN99" i="4"/>
  <c r="Y99" i="4"/>
  <c r="N97" i="4"/>
  <c r="AT97" i="4"/>
  <c r="BF97" i="4"/>
  <c r="BG97" i="4" s="1"/>
  <c r="BH97" i="4" s="1"/>
  <c r="AZ96" i="4"/>
  <c r="BA96" i="4" s="1"/>
  <c r="BB96" i="4" s="1"/>
  <c r="AJ96" i="4"/>
  <c r="BI95" i="4"/>
  <c r="BJ95" i="4" s="1"/>
  <c r="BK95" i="4" s="1"/>
  <c r="AN95" i="4"/>
  <c r="Y95" i="4"/>
  <c r="N93" i="4"/>
  <c r="AT93" i="4"/>
  <c r="BF93" i="4"/>
  <c r="BG93" i="4" s="1"/>
  <c r="BH93" i="4" s="1"/>
  <c r="Y93" i="4"/>
  <c r="AQ93" i="4"/>
  <c r="BC93" i="4"/>
  <c r="BD93" i="4" s="1"/>
  <c r="BE93" i="4" s="1"/>
  <c r="BI92" i="4"/>
  <c r="BJ92" i="4" s="1"/>
  <c r="BK92" i="4" s="1"/>
  <c r="AK92" i="4"/>
  <c r="AZ91" i="4"/>
  <c r="BA91" i="4" s="1"/>
  <c r="BB91" i="4" s="1"/>
  <c r="AJ91" i="4"/>
  <c r="AS88" i="4"/>
  <c r="AR88" i="4"/>
  <c r="AK85" i="4"/>
  <c r="AW85" i="4"/>
  <c r="BI85" i="4"/>
  <c r="BJ85" i="4" s="1"/>
  <c r="BK85" i="4" s="1"/>
  <c r="N85" i="4"/>
  <c r="AT85" i="4"/>
  <c r="BF85" i="4"/>
  <c r="BG85" i="4" s="1"/>
  <c r="BH85" i="4" s="1"/>
  <c r="AN85" i="4"/>
  <c r="BL85" i="4"/>
  <c r="BM85" i="4" s="1"/>
  <c r="BN85" i="4" s="1"/>
  <c r="Y85" i="4"/>
  <c r="AQ85" i="4"/>
  <c r="AJ85" i="4"/>
  <c r="AZ85" i="4"/>
  <c r="BA85" i="4" s="1"/>
  <c r="BB85" i="4" s="1"/>
  <c r="AR83" i="4"/>
  <c r="AO87" i="4"/>
  <c r="AP87" i="4"/>
  <c r="AK86" i="4"/>
  <c r="AW86" i="4"/>
  <c r="BI86" i="4"/>
  <c r="BJ86" i="4" s="1"/>
  <c r="BK86" i="4" s="1"/>
  <c r="N86" i="4"/>
  <c r="AT86" i="4"/>
  <c r="BF86" i="4"/>
  <c r="BG86" i="4" s="1"/>
  <c r="BH86" i="4" s="1"/>
  <c r="AK82" i="4"/>
  <c r="AW82" i="4"/>
  <c r="BI82" i="4"/>
  <c r="BJ82" i="4" s="1"/>
  <c r="BK82" i="4" s="1"/>
  <c r="N82" i="4"/>
  <c r="AT82" i="4"/>
  <c r="BF82" i="4"/>
  <c r="BG82" i="4" s="1"/>
  <c r="BH82" i="4" s="1"/>
  <c r="AS70" i="4"/>
  <c r="AR70" i="4"/>
  <c r="Y67" i="4"/>
  <c r="AQ67" i="4"/>
  <c r="BC67" i="4"/>
  <c r="BD67" i="4" s="1"/>
  <c r="BE67" i="4" s="1"/>
  <c r="AK67" i="4"/>
  <c r="AW67" i="4"/>
  <c r="BI67" i="4"/>
  <c r="BJ67" i="4" s="1"/>
  <c r="BK67" i="4" s="1"/>
  <c r="AN67" i="4"/>
  <c r="BL67" i="4"/>
  <c r="BM67" i="4" s="1"/>
  <c r="BN67" i="4" s="1"/>
  <c r="N67" i="4"/>
  <c r="BF67" i="4"/>
  <c r="BG67" i="4" s="1"/>
  <c r="BH67" i="4" s="1"/>
  <c r="AJ67" i="4"/>
  <c r="AZ67" i="4"/>
  <c r="BA67" i="4" s="1"/>
  <c r="BB67" i="4" s="1"/>
  <c r="Y63" i="4"/>
  <c r="AQ63" i="4"/>
  <c r="BC63" i="4"/>
  <c r="BD63" i="4" s="1"/>
  <c r="BE63" i="4" s="1"/>
  <c r="AK63" i="4"/>
  <c r="AW63" i="4"/>
  <c r="BI63" i="4"/>
  <c r="BJ63" i="4" s="1"/>
  <c r="BK63" i="4" s="1"/>
  <c r="AN63" i="4"/>
  <c r="BL63" i="4"/>
  <c r="BM63" i="4" s="1"/>
  <c r="BN63" i="4" s="1"/>
  <c r="N63" i="4"/>
  <c r="BF63" i="4"/>
  <c r="BG63" i="4" s="1"/>
  <c r="BH63" i="4" s="1"/>
  <c r="AJ63" i="4"/>
  <c r="AZ63" i="4"/>
  <c r="BA63" i="4" s="1"/>
  <c r="BB63" i="4" s="1"/>
  <c r="BC89" i="4"/>
  <c r="BD89" i="4" s="1"/>
  <c r="BE89" i="4" s="1"/>
  <c r="AQ89" i="4"/>
  <c r="Y89" i="4"/>
  <c r="AK87" i="4"/>
  <c r="AW87" i="4"/>
  <c r="BI87" i="4"/>
  <c r="BJ87" i="4" s="1"/>
  <c r="BK87" i="4" s="1"/>
  <c r="N87" i="4"/>
  <c r="AT87" i="4"/>
  <c r="BF87" i="4"/>
  <c r="BG87" i="4" s="1"/>
  <c r="BH87" i="4" s="1"/>
  <c r="AZ86" i="4"/>
  <c r="BA86" i="4" s="1"/>
  <c r="BB86" i="4" s="1"/>
  <c r="AJ86" i="4"/>
  <c r="AO84" i="4"/>
  <c r="AP84" i="4"/>
  <c r="AK83" i="4"/>
  <c r="AW83" i="4"/>
  <c r="BI83" i="4"/>
  <c r="BJ83" i="4" s="1"/>
  <c r="BK83" i="4" s="1"/>
  <c r="N83" i="4"/>
  <c r="AT83" i="4"/>
  <c r="BF83" i="4"/>
  <c r="BG83" i="4" s="1"/>
  <c r="BH83" i="4" s="1"/>
  <c r="AZ82" i="4"/>
  <c r="BA82" i="4" s="1"/>
  <c r="BB82" i="4" s="1"/>
  <c r="AJ82" i="4"/>
  <c r="AO80" i="4"/>
  <c r="AP80" i="4"/>
  <c r="AK79" i="4"/>
  <c r="AW79" i="4"/>
  <c r="BI79" i="4"/>
  <c r="BJ79" i="4" s="1"/>
  <c r="BK79" i="4" s="1"/>
  <c r="N79" i="4"/>
  <c r="AT79" i="4"/>
  <c r="BF79" i="4"/>
  <c r="BG79" i="4" s="1"/>
  <c r="BH79" i="4" s="1"/>
  <c r="AR76" i="4"/>
  <c r="AS76" i="4"/>
  <c r="AS73" i="4"/>
  <c r="AR73" i="4"/>
  <c r="AS69" i="4"/>
  <c r="AR69" i="4"/>
  <c r="Y68" i="4"/>
  <c r="AK68" i="4"/>
  <c r="AW68" i="4"/>
  <c r="BI68" i="4"/>
  <c r="BJ68" i="4" s="1"/>
  <c r="BK68" i="4" s="1"/>
  <c r="BC68" i="4"/>
  <c r="BD68" i="4" s="1"/>
  <c r="BE68" i="4" s="1"/>
  <c r="N68" i="4"/>
  <c r="AN68" i="4"/>
  <c r="AT68" i="4"/>
  <c r="AJ68" i="4"/>
  <c r="AZ68" i="4"/>
  <c r="BA68" i="4" s="1"/>
  <c r="BB68" i="4" s="1"/>
  <c r="BF68" i="4"/>
  <c r="BG68" i="4" s="1"/>
  <c r="BH68" i="4" s="1"/>
  <c r="AT67" i="4"/>
  <c r="Y64" i="4"/>
  <c r="AQ64" i="4"/>
  <c r="BC64" i="4"/>
  <c r="BD64" i="4" s="1"/>
  <c r="BE64" i="4" s="1"/>
  <c r="AK64" i="4"/>
  <c r="AW64" i="4"/>
  <c r="BI64" i="4"/>
  <c r="BJ64" i="4" s="1"/>
  <c r="BK64" i="4" s="1"/>
  <c r="AN64" i="4"/>
  <c r="BL64" i="4"/>
  <c r="BM64" i="4" s="1"/>
  <c r="BN64" i="4" s="1"/>
  <c r="N64" i="4"/>
  <c r="BF64" i="4"/>
  <c r="BG64" i="4" s="1"/>
  <c r="BH64" i="4" s="1"/>
  <c r="AJ64" i="4"/>
  <c r="AZ64" i="4"/>
  <c r="BA64" i="4" s="1"/>
  <c r="BB64" i="4" s="1"/>
  <c r="AT63" i="4"/>
  <c r="BF89" i="4"/>
  <c r="BG89" i="4" s="1"/>
  <c r="BH89" i="4" s="1"/>
  <c r="AT89" i="4"/>
  <c r="AK88" i="4"/>
  <c r="AW88" i="4"/>
  <c r="BI88" i="4"/>
  <c r="BJ88" i="4" s="1"/>
  <c r="BK88" i="4" s="1"/>
  <c r="N88" i="4"/>
  <c r="AZ87" i="4"/>
  <c r="BA87" i="4" s="1"/>
  <c r="BB87" i="4" s="1"/>
  <c r="AJ87" i="4"/>
  <c r="AQ86" i="4"/>
  <c r="Y86" i="4"/>
  <c r="AK84" i="4"/>
  <c r="AW84" i="4"/>
  <c r="BI84" i="4"/>
  <c r="BJ84" i="4" s="1"/>
  <c r="BK84" i="4" s="1"/>
  <c r="N84" i="4"/>
  <c r="AT84" i="4"/>
  <c r="BF84" i="4"/>
  <c r="BG84" i="4" s="1"/>
  <c r="BH84" i="4" s="1"/>
  <c r="AZ83" i="4"/>
  <c r="BA83" i="4" s="1"/>
  <c r="BB83" i="4" s="1"/>
  <c r="AJ83" i="4"/>
  <c r="AQ82" i="4"/>
  <c r="Y82" i="4"/>
  <c r="AK80" i="4"/>
  <c r="AW80" i="4"/>
  <c r="BI80" i="4"/>
  <c r="BJ80" i="4" s="1"/>
  <c r="BK80" i="4" s="1"/>
  <c r="N80" i="4"/>
  <c r="AT80" i="4"/>
  <c r="BF80" i="4"/>
  <c r="BG80" i="4" s="1"/>
  <c r="BH80" i="4" s="1"/>
  <c r="AZ79" i="4"/>
  <c r="BA79" i="4" s="1"/>
  <c r="BB79" i="4" s="1"/>
  <c r="AJ79" i="4"/>
  <c r="AR77" i="4"/>
  <c r="AS77" i="4"/>
  <c r="AS74" i="4"/>
  <c r="AR74" i="4"/>
  <c r="AS72" i="4"/>
  <c r="AR72" i="4"/>
  <c r="BL68" i="4"/>
  <c r="BM68" i="4" s="1"/>
  <c r="BN68" i="4" s="1"/>
  <c r="AQ68" i="4"/>
  <c r="Y65" i="4"/>
  <c r="AQ65" i="4"/>
  <c r="BC65" i="4"/>
  <c r="BD65" i="4" s="1"/>
  <c r="BE65" i="4" s="1"/>
  <c r="AK65" i="4"/>
  <c r="AW65" i="4"/>
  <c r="BI65" i="4"/>
  <c r="BJ65" i="4" s="1"/>
  <c r="BK65" i="4" s="1"/>
  <c r="AN65" i="4"/>
  <c r="BL65" i="4"/>
  <c r="BM65" i="4" s="1"/>
  <c r="BN65" i="4" s="1"/>
  <c r="N65" i="4"/>
  <c r="BF65" i="4"/>
  <c r="BG65" i="4" s="1"/>
  <c r="BH65" i="4" s="1"/>
  <c r="AJ65" i="4"/>
  <c r="AZ65" i="4"/>
  <c r="BA65" i="4" s="1"/>
  <c r="BB65" i="4" s="1"/>
  <c r="AT64" i="4"/>
  <c r="BF78" i="4"/>
  <c r="BG78" i="4" s="1"/>
  <c r="BH78" i="4" s="1"/>
  <c r="AT78" i="4"/>
  <c r="AP78" i="4"/>
  <c r="N78" i="4"/>
  <c r="BF77" i="4"/>
  <c r="BG77" i="4" s="1"/>
  <c r="BH77" i="4" s="1"/>
  <c r="AT77" i="4"/>
  <c r="AP77" i="4"/>
  <c r="N77" i="4"/>
  <c r="BF76" i="4"/>
  <c r="BG76" i="4" s="1"/>
  <c r="BH76" i="4" s="1"/>
  <c r="AT76" i="4"/>
  <c r="AP76" i="4"/>
  <c r="N76" i="4"/>
  <c r="AK74" i="4"/>
  <c r="AW74" i="4"/>
  <c r="BI74" i="4"/>
  <c r="BJ74" i="4" s="1"/>
  <c r="BK74" i="4" s="1"/>
  <c r="AP73" i="4"/>
  <c r="AK73" i="4"/>
  <c r="AW73" i="4"/>
  <c r="BI73" i="4"/>
  <c r="BJ73" i="4" s="1"/>
  <c r="BK73" i="4" s="1"/>
  <c r="AP72" i="4"/>
  <c r="AK72" i="4"/>
  <c r="AW72" i="4"/>
  <c r="BI72" i="4"/>
  <c r="BJ72" i="4" s="1"/>
  <c r="BK72" i="4" s="1"/>
  <c r="AP71" i="4"/>
  <c r="AK71" i="4"/>
  <c r="AW71" i="4"/>
  <c r="BI71" i="4"/>
  <c r="BJ71" i="4" s="1"/>
  <c r="BK71" i="4" s="1"/>
  <c r="AP70" i="4"/>
  <c r="AK70" i="4"/>
  <c r="AW70" i="4"/>
  <c r="BI70" i="4"/>
  <c r="BJ70" i="4" s="1"/>
  <c r="BK70" i="4" s="1"/>
  <c r="AK69" i="4"/>
  <c r="AW69" i="4"/>
  <c r="BI69" i="4"/>
  <c r="BJ69" i="4" s="1"/>
  <c r="BK69" i="4" s="1"/>
  <c r="AU61" i="4"/>
  <c r="AV61" i="4"/>
  <c r="AU60" i="4"/>
  <c r="AU59" i="4"/>
  <c r="AV59" i="4"/>
  <c r="AU58" i="4"/>
  <c r="AV58" i="4"/>
  <c r="AV57" i="4"/>
  <c r="AL52" i="4"/>
  <c r="AM52" i="4"/>
  <c r="AX49" i="4"/>
  <c r="AY49" i="4"/>
  <c r="BI78" i="4"/>
  <c r="BJ78" i="4" s="1"/>
  <c r="BK78" i="4" s="1"/>
  <c r="AW78" i="4"/>
  <c r="BI77" i="4"/>
  <c r="BJ77" i="4" s="1"/>
  <c r="BK77" i="4" s="1"/>
  <c r="AW77" i="4"/>
  <c r="BI76" i="4"/>
  <c r="BJ76" i="4" s="1"/>
  <c r="BK76" i="4" s="1"/>
  <c r="AW76" i="4"/>
  <c r="BI75" i="4"/>
  <c r="BJ75" i="4" s="1"/>
  <c r="BK75" i="4" s="1"/>
  <c r="AW75" i="4"/>
  <c r="AN75" i="4"/>
  <c r="Y75" i="4"/>
  <c r="AT74" i="4"/>
  <c r="AN74" i="4"/>
  <c r="Y74" i="4"/>
  <c r="AX56" i="4"/>
  <c r="AR55" i="4"/>
  <c r="AS55" i="4"/>
  <c r="AX54" i="4"/>
  <c r="AY54" i="4"/>
  <c r="AR53" i="4"/>
  <c r="AS53" i="4"/>
  <c r="BI61" i="4"/>
  <c r="BJ61" i="4" s="1"/>
  <c r="BK61" i="4" s="1"/>
  <c r="AW61" i="4"/>
  <c r="AK61" i="4"/>
  <c r="BI60" i="4"/>
  <c r="BJ60" i="4" s="1"/>
  <c r="BK60" i="4" s="1"/>
  <c r="AW60" i="4"/>
  <c r="AK60" i="4"/>
  <c r="BI59" i="4"/>
  <c r="BJ59" i="4" s="1"/>
  <c r="BK59" i="4" s="1"/>
  <c r="AW59" i="4"/>
  <c r="AK59" i="4"/>
  <c r="BI58" i="4"/>
  <c r="BJ58" i="4" s="1"/>
  <c r="BK58" i="4" s="1"/>
  <c r="AW58" i="4"/>
  <c r="AK58" i="4"/>
  <c r="BI57" i="4"/>
  <c r="BJ57" i="4" s="1"/>
  <c r="BK57" i="4" s="1"/>
  <c r="AW57" i="4"/>
  <c r="AK57" i="4"/>
  <c r="AU56" i="4"/>
  <c r="AU55" i="4"/>
  <c r="AU54" i="4"/>
  <c r="AU53" i="4"/>
  <c r="AY52" i="4"/>
  <c r="AS52" i="4"/>
  <c r="AM51" i="4"/>
  <c r="AY48" i="4"/>
  <c r="AS48" i="4"/>
  <c r="AM47" i="4"/>
  <c r="AM35" i="4"/>
  <c r="AL35" i="4"/>
  <c r="BC61" i="4"/>
  <c r="BD61" i="4" s="1"/>
  <c r="BE61" i="4" s="1"/>
  <c r="AQ61" i="4"/>
  <c r="BC60" i="4"/>
  <c r="BD60" i="4" s="1"/>
  <c r="BE60" i="4" s="1"/>
  <c r="AQ60" i="4"/>
  <c r="BC59" i="4"/>
  <c r="BD59" i="4" s="1"/>
  <c r="BE59" i="4" s="1"/>
  <c r="AQ59" i="4"/>
  <c r="BC58" i="4"/>
  <c r="BD58" i="4" s="1"/>
  <c r="BE58" i="4" s="1"/>
  <c r="AQ58" i="4"/>
  <c r="BC57" i="4"/>
  <c r="BD57" i="4" s="1"/>
  <c r="BE57" i="4" s="1"/>
  <c r="AQ57" i="4"/>
  <c r="BI45" i="4"/>
  <c r="BJ45" i="4" s="1"/>
  <c r="BK45" i="4" s="1"/>
  <c r="AW45" i="4"/>
  <c r="AK45" i="4"/>
  <c r="BI44" i="4"/>
  <c r="BJ44" i="4" s="1"/>
  <c r="BK44" i="4" s="1"/>
  <c r="AW44" i="4"/>
  <c r="AK44" i="4"/>
  <c r="BI43" i="4"/>
  <c r="BJ43" i="4" s="1"/>
  <c r="BK43" i="4" s="1"/>
  <c r="AW43" i="4"/>
  <c r="AK43" i="4"/>
  <c r="BI42" i="4"/>
  <c r="BJ42" i="4" s="1"/>
  <c r="BK42" i="4" s="1"/>
  <c r="AW42" i="4"/>
  <c r="AK42" i="4"/>
  <c r="BI41" i="4"/>
  <c r="BJ41" i="4" s="1"/>
  <c r="BK41" i="4" s="1"/>
  <c r="AW41" i="4"/>
  <c r="AK41" i="4"/>
  <c r="BI40" i="4"/>
  <c r="BJ40" i="4" s="1"/>
  <c r="BK40" i="4" s="1"/>
  <c r="AW40" i="4"/>
  <c r="AK40" i="4"/>
  <c r="BI39" i="4"/>
  <c r="BJ39" i="4" s="1"/>
  <c r="BK39" i="4" s="1"/>
  <c r="AW39" i="4"/>
  <c r="AK39" i="4"/>
  <c r="BI38" i="4"/>
  <c r="BJ38" i="4" s="1"/>
  <c r="BK38" i="4" s="1"/>
  <c r="AW38" i="4"/>
  <c r="AK38" i="4"/>
  <c r="BI37" i="4"/>
  <c r="BJ37" i="4" s="1"/>
  <c r="BK37" i="4" s="1"/>
  <c r="AW37" i="4"/>
  <c r="AK37" i="4"/>
  <c r="BI36" i="4"/>
  <c r="BJ36" i="4" s="1"/>
  <c r="BK36" i="4" s="1"/>
  <c r="AW36" i="4"/>
  <c r="AK36" i="4"/>
  <c r="AV45" i="4"/>
  <c r="AV43" i="4"/>
  <c r="AV42" i="4"/>
  <c r="AV41" i="4"/>
  <c r="AV40" i="4"/>
  <c r="AV39" i="4"/>
  <c r="AV36" i="4"/>
  <c r="AV35" i="4"/>
  <c r="BC45" i="4"/>
  <c r="BD45" i="4" s="1"/>
  <c r="BE45" i="4" s="1"/>
  <c r="AQ45" i="4"/>
  <c r="BC44" i="4"/>
  <c r="BD44" i="4" s="1"/>
  <c r="BE44" i="4" s="1"/>
  <c r="AQ44" i="4"/>
  <c r="BC43" i="4"/>
  <c r="BD43" i="4" s="1"/>
  <c r="BE43" i="4" s="1"/>
  <c r="AQ43" i="4"/>
  <c r="BC42" i="4"/>
  <c r="BD42" i="4" s="1"/>
  <c r="BE42" i="4" s="1"/>
  <c r="AQ42" i="4"/>
  <c r="BC41" i="4"/>
  <c r="BD41" i="4" s="1"/>
  <c r="BE41" i="4" s="1"/>
  <c r="AQ41" i="4"/>
  <c r="BC40" i="4"/>
  <c r="BD40" i="4" s="1"/>
  <c r="BE40" i="4" s="1"/>
  <c r="AQ40" i="4"/>
  <c r="BC39" i="4"/>
  <c r="BD39" i="4" s="1"/>
  <c r="BE39" i="4" s="1"/>
  <c r="AQ39" i="4"/>
  <c r="BC38" i="4"/>
  <c r="BD38" i="4" s="1"/>
  <c r="BE38" i="4" s="1"/>
  <c r="AQ38" i="4"/>
  <c r="BC37" i="4"/>
  <c r="BD37" i="4" s="1"/>
  <c r="BE37" i="4" s="1"/>
  <c r="AQ37" i="4"/>
  <c r="BC36" i="4"/>
  <c r="BD36" i="4" s="1"/>
  <c r="BE36" i="4" s="1"/>
  <c r="AQ36" i="4"/>
  <c r="BN30" i="3"/>
  <c r="BO30" i="3"/>
  <c r="AH30" i="3"/>
  <c r="AI30" i="3"/>
  <c r="CT30" i="3"/>
  <c r="CU30" i="3"/>
  <c r="CV30" i="3"/>
  <c r="CW30" i="3" s="1"/>
  <c r="CY30" i="3"/>
  <c r="DA30" i="3" s="1"/>
  <c r="DB30" i="3"/>
  <c r="DC30" i="3" s="1"/>
  <c r="DE30" i="3"/>
  <c r="DF30" i="3" s="1"/>
  <c r="DH30" i="3"/>
  <c r="DI30" i="3" s="1"/>
  <c r="DK30" i="3"/>
  <c r="DM30" i="3" s="1"/>
  <c r="DN30" i="3"/>
  <c r="DO30" i="3" s="1"/>
  <c r="DQ30" i="3"/>
  <c r="DR30" i="3" s="1"/>
  <c r="DT30" i="3"/>
  <c r="DU30" i="3" s="1"/>
  <c r="DW30" i="3"/>
  <c r="DY30" i="3" s="1"/>
  <c r="AU213" i="4" l="1"/>
  <c r="AV213" i="4"/>
  <c r="AU244" i="4"/>
  <c r="AV244" i="4"/>
  <c r="AL142" i="4"/>
  <c r="AV146" i="4"/>
  <c r="AX136" i="4"/>
  <c r="AR221" i="4"/>
  <c r="AR213" i="4"/>
  <c r="AL279" i="4"/>
  <c r="AL295" i="4"/>
  <c r="AR54" i="4"/>
  <c r="AL153" i="4"/>
  <c r="AV258" i="4"/>
  <c r="AO145" i="4"/>
  <c r="AP145" i="4"/>
  <c r="AU236" i="4"/>
  <c r="AV236" i="4"/>
  <c r="AO83" i="4"/>
  <c r="AP130" i="4"/>
  <c r="AX137" i="4"/>
  <c r="AX143" i="4"/>
  <c r="AR245" i="4"/>
  <c r="AV286" i="4"/>
  <c r="AS319" i="4"/>
  <c r="AL321" i="4"/>
  <c r="AV47" i="4"/>
  <c r="AU47" i="4"/>
  <c r="AP55" i="4"/>
  <c r="AO55" i="4"/>
  <c r="AL49" i="4"/>
  <c r="AM49" i="4"/>
  <c r="AX192" i="4"/>
  <c r="AY192" i="4"/>
  <c r="AU249" i="4"/>
  <c r="AV249" i="4"/>
  <c r="AY134" i="4"/>
  <c r="AX134" i="4"/>
  <c r="AV254" i="4"/>
  <c r="AU254" i="4"/>
  <c r="AP49" i="4"/>
  <c r="AO49" i="4"/>
  <c r="AL140" i="4"/>
  <c r="AX161" i="4"/>
  <c r="AP267" i="4"/>
  <c r="AV270" i="4"/>
  <c r="AV275" i="4"/>
  <c r="AP276" i="4"/>
  <c r="AV279" i="4"/>
  <c r="AV283" i="4"/>
  <c r="AV287" i="4"/>
  <c r="AV291" i="4"/>
  <c r="AV295" i="4"/>
  <c r="AS302" i="4"/>
  <c r="AS310" i="4"/>
  <c r="AR201" i="4"/>
  <c r="AL277" i="4"/>
  <c r="AL285" i="4"/>
  <c r="AL293" i="4"/>
  <c r="AP305" i="4"/>
  <c r="AP313" i="4"/>
  <c r="AP319" i="4"/>
  <c r="AP321" i="4"/>
  <c r="AP163" i="4"/>
  <c r="AR226" i="4"/>
  <c r="AL305" i="4"/>
  <c r="AL147" i="4"/>
  <c r="AP92" i="4"/>
  <c r="AO92" i="4"/>
  <c r="AP51" i="4"/>
  <c r="AO51" i="4"/>
  <c r="AR197" i="4"/>
  <c r="AS197" i="4"/>
  <c r="AU210" i="4"/>
  <c r="AV210" i="4"/>
  <c r="AO142" i="4"/>
  <c r="AP142" i="4"/>
  <c r="AM146" i="4"/>
  <c r="AL146" i="4"/>
  <c r="AO58" i="4"/>
  <c r="AP58" i="4"/>
  <c r="AL46" i="4"/>
  <c r="AM46" i="4"/>
  <c r="AX97" i="4"/>
  <c r="AY97" i="4"/>
  <c r="AL210" i="4"/>
  <c r="AM210" i="4"/>
  <c r="AM148" i="4"/>
  <c r="AL148" i="4"/>
  <c r="AU211" i="4"/>
  <c r="AV211" i="4"/>
  <c r="AU243" i="4"/>
  <c r="AV243" i="4"/>
  <c r="AO205" i="4"/>
  <c r="AP205" i="4"/>
  <c r="AP114" i="4"/>
  <c r="AO36" i="4"/>
  <c r="AP36" i="4"/>
  <c r="AU73" i="4"/>
  <c r="AV73" i="4"/>
  <c r="AP101" i="4"/>
  <c r="AO101" i="4"/>
  <c r="AY266" i="4"/>
  <c r="AX266" i="4"/>
  <c r="AU262" i="4"/>
  <c r="AV262" i="4"/>
  <c r="AU226" i="4"/>
  <c r="AV226" i="4"/>
  <c r="AO53" i="4"/>
  <c r="AP53" i="4"/>
  <c r="AX50" i="4"/>
  <c r="AY50" i="4"/>
  <c r="AU72" i="4"/>
  <c r="AV72" i="4"/>
  <c r="AL202" i="4"/>
  <c r="AM202" i="4"/>
  <c r="AO208" i="4"/>
  <c r="AP208" i="4"/>
  <c r="AU227" i="4"/>
  <c r="AV227" i="4"/>
  <c r="AL56" i="4"/>
  <c r="AM56" i="4"/>
  <c r="AL99" i="4"/>
  <c r="AM99" i="4"/>
  <c r="AO48" i="4"/>
  <c r="AP48" i="4"/>
  <c r="AU69" i="4"/>
  <c r="AV69" i="4"/>
  <c r="AU199" i="4"/>
  <c r="AP264" i="4"/>
  <c r="AX277" i="4"/>
  <c r="AX285" i="4"/>
  <c r="AL134" i="4"/>
  <c r="AM134" i="4"/>
  <c r="AV46" i="4"/>
  <c r="AU46" i="4"/>
  <c r="AL96" i="4"/>
  <c r="AM96" i="4"/>
  <c r="AX100" i="4"/>
  <c r="AY100" i="4"/>
  <c r="AS100" i="4"/>
  <c r="AR100" i="4"/>
  <c r="AU265" i="4"/>
  <c r="AV265" i="4"/>
  <c r="AP89" i="4"/>
  <c r="AO89" i="4"/>
  <c r="AL205" i="4"/>
  <c r="AM205" i="4"/>
  <c r="AV37" i="4"/>
  <c r="AM48" i="4"/>
  <c r="AP69" i="4"/>
  <c r="AP127" i="4"/>
  <c r="AP131" i="4"/>
  <c r="AX150" i="4"/>
  <c r="AX154" i="4"/>
  <c r="AM94" i="4"/>
  <c r="AP165" i="4"/>
  <c r="AP181" i="4"/>
  <c r="AV133" i="4"/>
  <c r="AU204" i="4"/>
  <c r="AR216" i="4"/>
  <c r="AR225" i="4"/>
  <c r="AP262" i="4"/>
  <c r="AS200" i="4"/>
  <c r="AV273" i="4"/>
  <c r="AS297" i="4"/>
  <c r="AY187" i="4"/>
  <c r="AL308" i="4"/>
  <c r="AY293" i="4"/>
  <c r="AY35" i="4"/>
  <c r="AX35" i="4"/>
  <c r="AP54" i="4"/>
  <c r="AO54" i="4"/>
  <c r="AL50" i="4"/>
  <c r="AM50" i="4"/>
  <c r="AV50" i="4"/>
  <c r="AU50" i="4"/>
  <c r="AP93" i="4"/>
  <c r="AO93" i="4"/>
  <c r="AV88" i="4"/>
  <c r="AU88" i="4"/>
  <c r="AS101" i="4"/>
  <c r="AR101" i="4"/>
  <c r="AO38" i="4"/>
  <c r="AP38" i="4"/>
  <c r="AL75" i="4"/>
  <c r="AM75" i="4"/>
  <c r="AL206" i="4"/>
  <c r="AM206" i="4"/>
  <c r="AM135" i="4"/>
  <c r="AL135" i="4"/>
  <c r="AM203" i="4"/>
  <c r="AL203" i="4"/>
  <c r="AU217" i="4"/>
  <c r="AV217" i="4"/>
  <c r="AU218" i="4"/>
  <c r="AV218" i="4"/>
  <c r="AU219" i="4"/>
  <c r="AV219" i="4"/>
  <c r="AU220" i="4"/>
  <c r="AV220" i="4"/>
  <c r="AO209" i="4"/>
  <c r="AP209" i="4"/>
  <c r="AU223" i="4"/>
  <c r="AV223" i="4"/>
  <c r="AU231" i="4"/>
  <c r="AV231" i="4"/>
  <c r="AU239" i="4"/>
  <c r="AV239" i="4"/>
  <c r="AX298" i="4"/>
  <c r="AY298" i="4"/>
  <c r="AO56" i="4"/>
  <c r="AP56" i="4"/>
  <c r="AP149" i="4"/>
  <c r="AO149" i="4"/>
  <c r="AR189" i="4"/>
  <c r="AS189" i="4"/>
  <c r="AL200" i="4"/>
  <c r="AM200" i="4"/>
  <c r="AL201" i="4"/>
  <c r="AM201" i="4"/>
  <c r="AU230" i="4"/>
  <c r="AV230" i="4"/>
  <c r="AU234" i="4"/>
  <c r="AV234" i="4"/>
  <c r="AU238" i="4"/>
  <c r="AV238" i="4"/>
  <c r="AX297" i="4"/>
  <c r="AY297" i="4"/>
  <c r="AS99" i="4"/>
  <c r="AR99" i="4"/>
  <c r="AL204" i="4"/>
  <c r="AM204" i="4"/>
  <c r="AU242" i="4"/>
  <c r="AV242" i="4"/>
  <c r="AU246" i="4"/>
  <c r="AV246" i="4"/>
  <c r="AU216" i="4"/>
  <c r="AV216" i="4"/>
  <c r="AO42" i="4"/>
  <c r="AP42" i="4"/>
  <c r="AO50" i="4"/>
  <c r="AP50" i="4"/>
  <c r="AO61" i="4"/>
  <c r="AP61" i="4"/>
  <c r="AM207" i="4"/>
  <c r="AL207" i="4"/>
  <c r="AU235" i="4"/>
  <c r="AV235" i="4"/>
  <c r="AO37" i="4"/>
  <c r="AP37" i="4"/>
  <c r="AM136" i="4"/>
  <c r="AL136" i="4"/>
  <c r="AV44" i="4"/>
  <c r="AP258" i="4"/>
  <c r="AV252" i="4"/>
  <c r="AL77" i="4"/>
  <c r="AM77" i="4"/>
  <c r="AL76" i="4"/>
  <c r="AM76" i="4"/>
  <c r="AL78" i="4"/>
  <c r="AM78" i="4"/>
  <c r="AV38" i="4"/>
  <c r="AM193" i="4"/>
  <c r="AU201" i="4"/>
  <c r="AO189" i="4"/>
  <c r="AV248" i="4"/>
  <c r="AL268" i="4"/>
  <c r="AO39" i="4"/>
  <c r="AP39" i="4"/>
  <c r="AO40" i="4"/>
  <c r="AP40" i="4"/>
  <c r="AX46" i="4"/>
  <c r="AY46" i="4"/>
  <c r="AO46" i="4"/>
  <c r="AP46" i="4"/>
  <c r="AO57" i="4"/>
  <c r="AP57" i="4"/>
  <c r="AL101" i="4"/>
  <c r="AM101" i="4"/>
  <c r="AO44" i="4"/>
  <c r="AP44" i="4"/>
  <c r="AX196" i="4"/>
  <c r="AY196" i="4"/>
  <c r="AP135" i="4"/>
  <c r="AO135" i="4"/>
  <c r="AY135" i="4"/>
  <c r="AX135" i="4"/>
  <c r="AP138" i="4"/>
  <c r="AO138" i="4"/>
  <c r="AP144" i="4"/>
  <c r="AO144" i="4"/>
  <c r="AM208" i="4"/>
  <c r="AL208" i="4"/>
  <c r="AM209" i="4"/>
  <c r="AL209" i="4"/>
  <c r="AP141" i="4"/>
  <c r="AO141" i="4"/>
  <c r="AO146" i="4"/>
  <c r="AP146" i="4"/>
  <c r="AU250" i="4"/>
  <c r="AV250" i="4"/>
  <c r="AO60" i="4"/>
  <c r="AP60" i="4"/>
  <c r="AL100" i="4"/>
  <c r="AM100" i="4"/>
  <c r="AO200" i="4"/>
  <c r="AP200" i="4"/>
  <c r="AO136" i="4"/>
  <c r="AP136" i="4"/>
  <c r="AL297" i="4"/>
  <c r="AM297" i="4"/>
  <c r="AU222" i="4"/>
  <c r="AV222" i="4"/>
  <c r="AV48" i="4"/>
  <c r="AU48" i="4"/>
  <c r="AM199" i="4"/>
  <c r="AL199" i="4"/>
  <c r="AO204" i="4"/>
  <c r="AP204" i="4"/>
  <c r="AY41" i="4"/>
  <c r="AX41" i="4"/>
  <c r="AY45" i="4"/>
  <c r="AX45" i="4"/>
  <c r="AR60" i="4"/>
  <c r="AS60" i="4"/>
  <c r="AM57" i="4"/>
  <c r="AL57" i="4"/>
  <c r="AM61" i="4"/>
  <c r="AL61" i="4"/>
  <c r="AX76" i="4"/>
  <c r="AY76" i="4"/>
  <c r="AM65" i="4"/>
  <c r="AL65" i="4"/>
  <c r="AX88" i="4"/>
  <c r="AY88" i="4"/>
  <c r="AU87" i="4"/>
  <c r="AV87" i="4"/>
  <c r="AL87" i="4"/>
  <c r="AM87" i="4"/>
  <c r="AM67" i="4"/>
  <c r="AL67" i="4"/>
  <c r="AL92" i="4"/>
  <c r="AM92" i="4"/>
  <c r="AU66" i="4"/>
  <c r="AV66" i="4"/>
  <c r="AY66" i="4"/>
  <c r="AX66" i="4"/>
  <c r="AS114" i="4"/>
  <c r="AR114" i="4"/>
  <c r="AU116" i="4"/>
  <c r="AV116" i="4"/>
  <c r="AL116" i="4"/>
  <c r="AM116" i="4"/>
  <c r="AS122" i="4"/>
  <c r="AR122" i="4"/>
  <c r="AU124" i="4"/>
  <c r="AV124" i="4"/>
  <c r="AL124" i="4"/>
  <c r="AM124" i="4"/>
  <c r="AS130" i="4"/>
  <c r="AR130" i="4"/>
  <c r="AU132" i="4"/>
  <c r="AV132" i="4"/>
  <c r="AL108" i="4"/>
  <c r="AM108" i="4"/>
  <c r="AU119" i="4"/>
  <c r="AV119" i="4"/>
  <c r="AL119" i="4"/>
  <c r="AM119" i="4"/>
  <c r="AU107" i="4"/>
  <c r="AV107" i="4"/>
  <c r="AL107" i="4"/>
  <c r="AM107" i="4"/>
  <c r="AL90" i="4"/>
  <c r="AM90" i="4"/>
  <c r="AU90" i="4"/>
  <c r="AV90" i="4"/>
  <c r="AS117" i="4"/>
  <c r="AR117" i="4"/>
  <c r="AX117" i="4"/>
  <c r="AY117" i="4"/>
  <c r="AL129" i="4"/>
  <c r="AM129" i="4"/>
  <c r="AP157" i="4"/>
  <c r="AO157" i="4"/>
  <c r="AP161" i="4"/>
  <c r="AO161" i="4"/>
  <c r="AS174" i="4"/>
  <c r="AR174" i="4"/>
  <c r="AS173" i="4"/>
  <c r="AR173" i="4"/>
  <c r="AL179" i="4"/>
  <c r="AM179" i="4"/>
  <c r="AU167" i="4"/>
  <c r="AV167" i="4"/>
  <c r="AM213" i="4"/>
  <c r="AL213" i="4"/>
  <c r="AM216" i="4"/>
  <c r="AL216" i="4"/>
  <c r="AM218" i="4"/>
  <c r="AL218" i="4"/>
  <c r="AM221" i="4"/>
  <c r="AL221" i="4"/>
  <c r="AM224" i="4"/>
  <c r="AL224" i="4"/>
  <c r="AM227" i="4"/>
  <c r="AL227" i="4"/>
  <c r="AM230" i="4"/>
  <c r="AL230" i="4"/>
  <c r="AM233" i="4"/>
  <c r="AL233" i="4"/>
  <c r="AM235" i="4"/>
  <c r="AL235" i="4"/>
  <c r="AM238" i="4"/>
  <c r="AL238" i="4"/>
  <c r="AM241" i="4"/>
  <c r="AL241" i="4"/>
  <c r="AM243" i="4"/>
  <c r="AL243" i="4"/>
  <c r="AM246" i="4"/>
  <c r="AL246" i="4"/>
  <c r="AX264" i="4"/>
  <c r="AY264" i="4"/>
  <c r="AS281" i="4"/>
  <c r="AR281" i="4"/>
  <c r="AS293" i="4"/>
  <c r="AR293" i="4"/>
  <c r="AX301" i="4"/>
  <c r="AY301" i="4"/>
  <c r="AX309" i="4"/>
  <c r="AY309" i="4"/>
  <c r="AO62" i="4"/>
  <c r="AP62" i="4"/>
  <c r="AL186" i="4"/>
  <c r="AM186" i="4"/>
  <c r="AX186" i="4"/>
  <c r="AY186" i="4"/>
  <c r="AX255" i="4"/>
  <c r="AY255" i="4"/>
  <c r="AU259" i="4"/>
  <c r="AV259" i="4"/>
  <c r="AR36" i="4"/>
  <c r="AS36" i="4"/>
  <c r="AR38" i="4"/>
  <c r="AS38" i="4"/>
  <c r="AR40" i="4"/>
  <c r="AS40" i="4"/>
  <c r="AR42" i="4"/>
  <c r="AS42" i="4"/>
  <c r="AR44" i="4"/>
  <c r="AS44" i="4"/>
  <c r="AY36" i="4"/>
  <c r="AX36" i="4"/>
  <c r="AM39" i="4"/>
  <c r="AL39" i="4"/>
  <c r="AY40" i="4"/>
  <c r="AX40" i="4"/>
  <c r="AM43" i="4"/>
  <c r="AL43" i="4"/>
  <c r="AY44" i="4"/>
  <c r="AX44" i="4"/>
  <c r="AY57" i="4"/>
  <c r="AX57" i="4"/>
  <c r="AM60" i="4"/>
  <c r="AL60" i="4"/>
  <c r="AY61" i="4"/>
  <c r="AX61" i="4"/>
  <c r="AO75" i="4"/>
  <c r="AP75" i="4"/>
  <c r="AX69" i="4"/>
  <c r="AY69" i="4"/>
  <c r="AX70" i="4"/>
  <c r="AY70" i="4"/>
  <c r="AX71" i="4"/>
  <c r="AY71" i="4"/>
  <c r="AX72" i="4"/>
  <c r="AY72" i="4"/>
  <c r="AX73" i="4"/>
  <c r="AY73" i="4"/>
  <c r="AX74" i="4"/>
  <c r="AY74" i="4"/>
  <c r="AV76" i="4"/>
  <c r="AU76" i="4"/>
  <c r="AV77" i="4"/>
  <c r="AU77" i="4"/>
  <c r="AV78" i="4"/>
  <c r="AU78" i="4"/>
  <c r="AO65" i="4"/>
  <c r="AP65" i="4"/>
  <c r="AS82" i="4"/>
  <c r="AR82" i="4"/>
  <c r="AU84" i="4"/>
  <c r="AV84" i="4"/>
  <c r="AL84" i="4"/>
  <c r="AM84" i="4"/>
  <c r="AL88" i="4"/>
  <c r="AM88" i="4"/>
  <c r="AM64" i="4"/>
  <c r="AL64" i="4"/>
  <c r="AU67" i="4"/>
  <c r="AV67" i="4"/>
  <c r="AU68" i="4"/>
  <c r="AV68" i="4"/>
  <c r="AX83" i="4"/>
  <c r="AY83" i="4"/>
  <c r="AO63" i="4"/>
  <c r="AP63" i="4"/>
  <c r="AO67" i="4"/>
  <c r="AP67" i="4"/>
  <c r="AO85" i="4"/>
  <c r="AP85" i="4"/>
  <c r="AP95" i="4"/>
  <c r="AO95" i="4"/>
  <c r="AP99" i="4"/>
  <c r="AO99" i="4"/>
  <c r="AO81" i="4"/>
  <c r="AP81" i="4"/>
  <c r="AU96" i="4"/>
  <c r="AV96" i="4"/>
  <c r="AM66" i="4"/>
  <c r="AL66" i="4"/>
  <c r="AU105" i="4"/>
  <c r="AV105" i="4"/>
  <c r="AL105" i="4"/>
  <c r="AM105" i="4"/>
  <c r="AS109" i="4"/>
  <c r="AR109" i="4"/>
  <c r="AX112" i="4"/>
  <c r="AY112" i="4"/>
  <c r="AX120" i="4"/>
  <c r="AY120" i="4"/>
  <c r="AX128" i="4"/>
  <c r="AY128" i="4"/>
  <c r="AR135" i="4"/>
  <c r="AS135" i="4"/>
  <c r="AR137" i="4"/>
  <c r="AS137" i="4"/>
  <c r="AR139" i="4"/>
  <c r="AS139" i="4"/>
  <c r="AR141" i="4"/>
  <c r="AS141" i="4"/>
  <c r="AR143" i="4"/>
  <c r="AS143" i="4"/>
  <c r="AR145" i="4"/>
  <c r="AS145" i="4"/>
  <c r="AX94" i="4"/>
  <c r="AY94" i="4"/>
  <c r="AR98" i="4"/>
  <c r="AS98" i="4"/>
  <c r="AO103" i="4"/>
  <c r="AP103" i="4"/>
  <c r="AX104" i="4"/>
  <c r="AY104" i="4"/>
  <c r="AS108" i="4"/>
  <c r="AR108" i="4"/>
  <c r="AX115" i="4"/>
  <c r="AY115" i="4"/>
  <c r="AX123" i="4"/>
  <c r="AY123" i="4"/>
  <c r="AX131" i="4"/>
  <c r="AY131" i="4"/>
  <c r="AU98" i="4"/>
  <c r="AV98" i="4"/>
  <c r="AS107" i="4"/>
  <c r="AR107" i="4"/>
  <c r="AX110" i="4"/>
  <c r="AY110" i="4"/>
  <c r="AX114" i="4"/>
  <c r="AY114" i="4"/>
  <c r="AX118" i="4"/>
  <c r="AY118" i="4"/>
  <c r="AX122" i="4"/>
  <c r="AY122" i="4"/>
  <c r="AX126" i="4"/>
  <c r="AY126" i="4"/>
  <c r="AX130" i="4"/>
  <c r="AY130" i="4"/>
  <c r="AP90" i="4"/>
  <c r="AO90" i="4"/>
  <c r="AR90" i="4"/>
  <c r="AS90" i="4"/>
  <c r="AX102" i="4"/>
  <c r="AY102" i="4"/>
  <c r="AV117" i="4"/>
  <c r="AU117" i="4"/>
  <c r="AL117" i="4"/>
  <c r="AM117" i="4"/>
  <c r="AS133" i="4"/>
  <c r="AR133" i="4"/>
  <c r="AO133" i="4"/>
  <c r="AP133" i="4"/>
  <c r="AL133" i="4"/>
  <c r="AM133" i="4"/>
  <c r="AR149" i="4"/>
  <c r="AS149" i="4"/>
  <c r="AR153" i="4"/>
  <c r="AS153" i="4"/>
  <c r="AR157" i="4"/>
  <c r="AS157" i="4"/>
  <c r="AR161" i="4"/>
  <c r="AS161" i="4"/>
  <c r="AV125" i="4"/>
  <c r="AU125" i="4"/>
  <c r="AL125" i="4"/>
  <c r="AM125" i="4"/>
  <c r="AP151" i="4"/>
  <c r="AO151" i="4"/>
  <c r="AP155" i="4"/>
  <c r="AO155" i="4"/>
  <c r="AP160" i="4"/>
  <c r="AO160" i="4"/>
  <c r="AU166" i="4"/>
  <c r="AV166" i="4"/>
  <c r="AL166" i="4"/>
  <c r="AM166" i="4"/>
  <c r="AS170" i="4"/>
  <c r="AR170" i="4"/>
  <c r="AX178" i="4"/>
  <c r="AY178" i="4"/>
  <c r="AU182" i="4"/>
  <c r="AV182" i="4"/>
  <c r="AL182" i="4"/>
  <c r="AM182" i="4"/>
  <c r="AS185" i="4"/>
  <c r="AR185" i="4"/>
  <c r="AV189" i="4"/>
  <c r="AU189" i="4"/>
  <c r="AU165" i="4"/>
  <c r="AV165" i="4"/>
  <c r="AL165" i="4"/>
  <c r="AM165" i="4"/>
  <c r="AX169" i="4"/>
  <c r="AY169" i="4"/>
  <c r="AS177" i="4"/>
  <c r="AR177" i="4"/>
  <c r="AU181" i="4"/>
  <c r="AV181" i="4"/>
  <c r="AL181" i="4"/>
  <c r="AM181" i="4"/>
  <c r="AU188" i="4"/>
  <c r="AV188" i="4"/>
  <c r="AX200" i="4"/>
  <c r="AY200" i="4"/>
  <c r="AX202" i="4"/>
  <c r="AY202" i="4"/>
  <c r="AX204" i="4"/>
  <c r="AY204" i="4"/>
  <c r="AX206" i="4"/>
  <c r="AY206" i="4"/>
  <c r="AX208" i="4"/>
  <c r="AY208" i="4"/>
  <c r="AX210" i="4"/>
  <c r="AY210" i="4"/>
  <c r="AX164" i="4"/>
  <c r="AY164" i="4"/>
  <c r="AX175" i="4"/>
  <c r="AY175" i="4"/>
  <c r="AX180" i="4"/>
  <c r="AY180" i="4"/>
  <c r="AX163" i="4"/>
  <c r="AY163" i="4"/>
  <c r="AX168" i="4"/>
  <c r="AY168" i="4"/>
  <c r="AS179" i="4"/>
  <c r="AR179" i="4"/>
  <c r="AP191" i="4"/>
  <c r="AO191" i="4"/>
  <c r="AS167" i="4"/>
  <c r="AR167" i="4"/>
  <c r="AO172" i="4"/>
  <c r="AP172" i="4"/>
  <c r="AS172" i="4"/>
  <c r="AR172" i="4"/>
  <c r="AL183" i="4"/>
  <c r="AM183" i="4"/>
  <c r="AU194" i="4"/>
  <c r="AV194" i="4"/>
  <c r="AP198" i="4"/>
  <c r="AO198" i="4"/>
  <c r="AX198" i="4"/>
  <c r="AY198" i="4"/>
  <c r="AO251" i="4"/>
  <c r="AP251" i="4"/>
  <c r="AX252" i="4"/>
  <c r="AY252" i="4"/>
  <c r="AM264" i="4"/>
  <c r="AL264" i="4"/>
  <c r="AS171" i="4"/>
  <c r="AR171" i="4"/>
  <c r="AX261" i="4"/>
  <c r="AY261" i="4"/>
  <c r="AX265" i="4"/>
  <c r="AY265" i="4"/>
  <c r="AS270" i="4"/>
  <c r="AR270" i="4"/>
  <c r="AS274" i="4"/>
  <c r="AR274" i="4"/>
  <c r="AR278" i="4"/>
  <c r="AS278" i="4"/>
  <c r="AR282" i="4"/>
  <c r="AS282" i="4"/>
  <c r="AS286" i="4"/>
  <c r="AR286" i="4"/>
  <c r="AS290" i="4"/>
  <c r="AR290" i="4"/>
  <c r="AS294" i="4"/>
  <c r="AR294" i="4"/>
  <c r="AY300" i="4"/>
  <c r="AX300" i="4"/>
  <c r="AY304" i="4"/>
  <c r="AX304" i="4"/>
  <c r="AY308" i="4"/>
  <c r="AX308" i="4"/>
  <c r="AY312" i="4"/>
  <c r="AX312" i="4"/>
  <c r="AY316" i="4"/>
  <c r="AX316" i="4"/>
  <c r="AY320" i="4"/>
  <c r="AX320" i="4"/>
  <c r="AX251" i="4"/>
  <c r="AY251" i="4"/>
  <c r="AU255" i="4"/>
  <c r="AV255" i="4"/>
  <c r="AO121" i="4"/>
  <c r="AP121" i="4"/>
  <c r="AO176" i="4"/>
  <c r="AP176" i="4"/>
  <c r="AS176" i="4"/>
  <c r="AR176" i="4"/>
  <c r="AM250" i="4"/>
  <c r="AL250" i="4"/>
  <c r="AS255" i="4"/>
  <c r="AR255" i="4"/>
  <c r="AX258" i="4"/>
  <c r="AY258" i="4"/>
  <c r="AM262" i="4"/>
  <c r="AL262" i="4"/>
  <c r="AS62" i="4"/>
  <c r="AR62" i="4"/>
  <c r="AU186" i="4"/>
  <c r="AV186" i="4"/>
  <c r="AM255" i="4"/>
  <c r="AL255" i="4"/>
  <c r="AU263" i="4"/>
  <c r="AV263" i="4"/>
  <c r="AM36" i="4"/>
  <c r="AL36" i="4"/>
  <c r="AY37" i="4"/>
  <c r="AX37" i="4"/>
  <c r="AM40" i="4"/>
  <c r="AL40" i="4"/>
  <c r="AM44" i="4"/>
  <c r="AL44" i="4"/>
  <c r="AS68" i="4"/>
  <c r="AR68" i="4"/>
  <c r="AX84" i="4"/>
  <c r="AY84" i="4"/>
  <c r="AU63" i="4"/>
  <c r="AV63" i="4"/>
  <c r="AY64" i="4"/>
  <c r="AX64" i="4"/>
  <c r="AU79" i="4"/>
  <c r="AV79" i="4"/>
  <c r="AL79" i="4"/>
  <c r="AM79" i="4"/>
  <c r="AL91" i="4"/>
  <c r="AM91" i="4"/>
  <c r="AO104" i="4"/>
  <c r="AP104" i="4"/>
  <c r="AO108" i="4"/>
  <c r="AP108" i="4"/>
  <c r="AU109" i="4"/>
  <c r="AV109" i="4"/>
  <c r="AL109" i="4"/>
  <c r="AM109" i="4"/>
  <c r="AU108" i="4"/>
  <c r="AV108" i="4"/>
  <c r="AU111" i="4"/>
  <c r="AV111" i="4"/>
  <c r="AL111" i="4"/>
  <c r="AM111" i="4"/>
  <c r="AP98" i="4"/>
  <c r="AO98" i="4"/>
  <c r="AS103" i="4"/>
  <c r="AR103" i="4"/>
  <c r="AX133" i="4"/>
  <c r="AY133" i="4"/>
  <c r="AR150" i="4"/>
  <c r="AS150" i="4"/>
  <c r="AR154" i="4"/>
  <c r="AS154" i="4"/>
  <c r="AR158" i="4"/>
  <c r="AS158" i="4"/>
  <c r="AV113" i="4"/>
  <c r="AU113" i="4"/>
  <c r="AU162" i="4"/>
  <c r="AV162" i="4"/>
  <c r="AS125" i="4"/>
  <c r="AR125" i="4"/>
  <c r="AP152" i="4"/>
  <c r="AO152" i="4"/>
  <c r="AS162" i="4"/>
  <c r="AR162" i="4"/>
  <c r="AX166" i="4"/>
  <c r="AY166" i="4"/>
  <c r="AL170" i="4"/>
  <c r="AM170" i="4"/>
  <c r="AV193" i="4"/>
  <c r="AU193" i="4"/>
  <c r="AX165" i="4"/>
  <c r="AY165" i="4"/>
  <c r="AL177" i="4"/>
  <c r="AM177" i="4"/>
  <c r="AL167" i="4"/>
  <c r="AM167" i="4"/>
  <c r="AU172" i="4"/>
  <c r="AV172" i="4"/>
  <c r="AP194" i="4"/>
  <c r="AO194" i="4"/>
  <c r="AM212" i="4"/>
  <c r="AL212" i="4"/>
  <c r="AM215" i="4"/>
  <c r="AL215" i="4"/>
  <c r="AM217" i="4"/>
  <c r="AL217" i="4"/>
  <c r="AM220" i="4"/>
  <c r="AL220" i="4"/>
  <c r="AM223" i="4"/>
  <c r="AL223" i="4"/>
  <c r="AM226" i="4"/>
  <c r="AL226" i="4"/>
  <c r="AM229" i="4"/>
  <c r="AL229" i="4"/>
  <c r="AM231" i="4"/>
  <c r="AL231" i="4"/>
  <c r="AM234" i="4"/>
  <c r="AL234" i="4"/>
  <c r="AM237" i="4"/>
  <c r="AL237" i="4"/>
  <c r="AM240" i="4"/>
  <c r="AL240" i="4"/>
  <c r="AM242" i="4"/>
  <c r="AL242" i="4"/>
  <c r="AM245" i="4"/>
  <c r="AL245" i="4"/>
  <c r="AM248" i="4"/>
  <c r="AL248" i="4"/>
  <c r="AM260" i="4"/>
  <c r="AL260" i="4"/>
  <c r="AO263" i="4"/>
  <c r="AP263" i="4"/>
  <c r="AM259" i="4"/>
  <c r="AL259" i="4"/>
  <c r="AU171" i="4"/>
  <c r="AV171" i="4"/>
  <c r="AS273" i="4"/>
  <c r="AR273" i="4"/>
  <c r="AR277" i="4"/>
  <c r="AS277" i="4"/>
  <c r="AS285" i="4"/>
  <c r="AR285" i="4"/>
  <c r="AR289" i="4"/>
  <c r="AS289" i="4"/>
  <c r="AY305" i="4"/>
  <c r="AX305" i="4"/>
  <c r="AM263" i="4"/>
  <c r="AL263" i="4"/>
  <c r="AU176" i="4"/>
  <c r="AV176" i="4"/>
  <c r="AX250" i="4"/>
  <c r="AY250" i="4"/>
  <c r="AS259" i="4"/>
  <c r="AR259" i="4"/>
  <c r="AX262" i="4"/>
  <c r="AY262" i="4"/>
  <c r="AS266" i="4"/>
  <c r="AR266" i="4"/>
  <c r="AR59" i="4"/>
  <c r="AS59" i="4"/>
  <c r="AM59" i="4"/>
  <c r="AL59" i="4"/>
  <c r="AY60" i="4"/>
  <c r="AX60" i="4"/>
  <c r="AO74" i="4"/>
  <c r="AP74" i="4"/>
  <c r="AX77" i="4"/>
  <c r="AY77" i="4"/>
  <c r="AM69" i="4"/>
  <c r="AL69" i="4"/>
  <c r="AM71" i="4"/>
  <c r="AL71" i="4"/>
  <c r="AS65" i="4"/>
  <c r="AR65" i="4"/>
  <c r="AX80" i="4"/>
  <c r="AY80" i="4"/>
  <c r="AO64" i="4"/>
  <c r="AP64" i="4"/>
  <c r="AX68" i="4"/>
  <c r="AY68" i="4"/>
  <c r="AU83" i="4"/>
  <c r="AV83" i="4"/>
  <c r="AR89" i="4"/>
  <c r="AS89" i="4"/>
  <c r="AX82" i="4"/>
  <c r="AY82" i="4"/>
  <c r="AX86" i="4"/>
  <c r="AY86" i="4"/>
  <c r="AS85" i="4"/>
  <c r="AR85" i="4"/>
  <c r="AV97" i="4"/>
  <c r="AU97" i="4"/>
  <c r="AV101" i="4"/>
  <c r="AU101" i="4"/>
  <c r="AS81" i="4"/>
  <c r="AR81" i="4"/>
  <c r="AU100" i="4"/>
  <c r="AV100" i="4"/>
  <c r="AU91" i="4"/>
  <c r="AV91" i="4"/>
  <c r="AU99" i="4"/>
  <c r="AV99" i="4"/>
  <c r="AS105" i="4"/>
  <c r="AR105" i="4"/>
  <c r="AS110" i="4"/>
  <c r="AR110" i="4"/>
  <c r="AL112" i="4"/>
  <c r="AM112" i="4"/>
  <c r="AU120" i="4"/>
  <c r="AV120" i="4"/>
  <c r="AL120" i="4"/>
  <c r="AM120" i="4"/>
  <c r="AU128" i="4"/>
  <c r="AV128" i="4"/>
  <c r="AL128" i="4"/>
  <c r="AM128" i="4"/>
  <c r="AP94" i="4"/>
  <c r="AO94" i="4"/>
  <c r="AU104" i="4"/>
  <c r="AV104" i="4"/>
  <c r="AU115" i="4"/>
  <c r="AV115" i="4"/>
  <c r="AL115" i="4"/>
  <c r="AM115" i="4"/>
  <c r="AU123" i="4"/>
  <c r="AV123" i="4"/>
  <c r="AL131" i="4"/>
  <c r="AM131" i="4"/>
  <c r="AX103" i="4"/>
  <c r="AY103" i="4"/>
  <c r="AU110" i="4"/>
  <c r="AV110" i="4"/>
  <c r="AL110" i="4"/>
  <c r="AM110" i="4"/>
  <c r="AL114" i="4"/>
  <c r="AM114" i="4"/>
  <c r="AL118" i="4"/>
  <c r="AM118" i="4"/>
  <c r="AL122" i="4"/>
  <c r="AM122" i="4"/>
  <c r="AL126" i="4"/>
  <c r="AM126" i="4"/>
  <c r="AU130" i="4"/>
  <c r="AV130" i="4"/>
  <c r="AL130" i="4"/>
  <c r="AM130" i="4"/>
  <c r="AL102" i="4"/>
  <c r="AM102" i="4"/>
  <c r="AR156" i="4"/>
  <c r="AS156" i="4"/>
  <c r="AR160" i="4"/>
  <c r="AS160" i="4"/>
  <c r="AO113" i="4"/>
  <c r="AP113" i="4"/>
  <c r="AP150" i="4"/>
  <c r="AO150" i="4"/>
  <c r="AP154" i="4"/>
  <c r="AO154" i="4"/>
  <c r="AP159" i="4"/>
  <c r="AO159" i="4"/>
  <c r="AS166" i="4"/>
  <c r="AR166" i="4"/>
  <c r="AX174" i="4"/>
  <c r="AY174" i="4"/>
  <c r="AU178" i="4"/>
  <c r="AV178" i="4"/>
  <c r="AL178" i="4"/>
  <c r="AM178" i="4"/>
  <c r="AS182" i="4"/>
  <c r="AR182" i="4"/>
  <c r="AS165" i="4"/>
  <c r="AR165" i="4"/>
  <c r="AU169" i="4"/>
  <c r="AV169" i="4"/>
  <c r="AL169" i="4"/>
  <c r="AM169" i="4"/>
  <c r="AX173" i="4"/>
  <c r="AY173" i="4"/>
  <c r="AS181" i="4"/>
  <c r="AR181" i="4"/>
  <c r="AU184" i="4"/>
  <c r="AV184" i="4"/>
  <c r="AS188" i="4"/>
  <c r="AR188" i="4"/>
  <c r="AU192" i="4"/>
  <c r="AV192" i="4"/>
  <c r="AU164" i="4"/>
  <c r="AV164" i="4"/>
  <c r="AL164" i="4"/>
  <c r="AM164" i="4"/>
  <c r="AU175" i="4"/>
  <c r="AV175" i="4"/>
  <c r="AL175" i="4"/>
  <c r="AM175" i="4"/>
  <c r="AU180" i="4"/>
  <c r="AV180" i="4"/>
  <c r="AL180" i="4"/>
  <c r="AM180" i="4"/>
  <c r="AU163" i="4"/>
  <c r="AV163" i="4"/>
  <c r="AL163" i="4"/>
  <c r="AM163" i="4"/>
  <c r="AU168" i="4"/>
  <c r="AV168" i="4"/>
  <c r="AL168" i="4"/>
  <c r="AM168" i="4"/>
  <c r="AU195" i="4"/>
  <c r="AV195" i="4"/>
  <c r="AU183" i="4"/>
  <c r="AV183" i="4"/>
  <c r="AU187" i="4"/>
  <c r="AV187" i="4"/>
  <c r="AX190" i="4"/>
  <c r="AY190" i="4"/>
  <c r="AM252" i="4"/>
  <c r="AL252" i="4"/>
  <c r="AO255" i="4"/>
  <c r="AP255" i="4"/>
  <c r="AX256" i="4"/>
  <c r="AY256" i="4"/>
  <c r="AX249" i="4"/>
  <c r="AY249" i="4"/>
  <c r="AX253" i="4"/>
  <c r="AY253" i="4"/>
  <c r="AX257" i="4"/>
  <c r="AY257" i="4"/>
  <c r="AM261" i="4"/>
  <c r="AL261" i="4"/>
  <c r="AM265" i="4"/>
  <c r="AL265" i="4"/>
  <c r="AR267" i="4"/>
  <c r="AS267" i="4"/>
  <c r="AR271" i="4"/>
  <c r="AS271" i="4"/>
  <c r="AS275" i="4"/>
  <c r="AR275" i="4"/>
  <c r="AS279" i="4"/>
  <c r="AR279" i="4"/>
  <c r="AS283" i="4"/>
  <c r="AR283" i="4"/>
  <c r="AS287" i="4"/>
  <c r="AR287" i="4"/>
  <c r="AS291" i="4"/>
  <c r="AR291" i="4"/>
  <c r="AS295" i="4"/>
  <c r="AR295" i="4"/>
  <c r="AY299" i="4"/>
  <c r="AX299" i="4"/>
  <c r="AX303" i="4"/>
  <c r="AY303" i="4"/>
  <c r="AY307" i="4"/>
  <c r="AX307" i="4"/>
  <c r="AX311" i="4"/>
  <c r="AY311" i="4"/>
  <c r="AY315" i="4"/>
  <c r="AX315" i="4"/>
  <c r="AY319" i="4"/>
  <c r="AX319" i="4"/>
  <c r="AM251" i="4"/>
  <c r="AL251" i="4"/>
  <c r="AS121" i="4"/>
  <c r="AR121" i="4"/>
  <c r="AX121" i="4"/>
  <c r="AY121" i="4"/>
  <c r="AS251" i="4"/>
  <c r="AR251" i="4"/>
  <c r="AX254" i="4"/>
  <c r="AY254" i="4"/>
  <c r="AM258" i="4"/>
  <c r="AL258" i="4"/>
  <c r="AS263" i="4"/>
  <c r="AR263" i="4"/>
  <c r="AM266" i="4"/>
  <c r="AL266" i="4"/>
  <c r="AV297" i="4"/>
  <c r="AU297" i="4"/>
  <c r="AV298" i="4"/>
  <c r="AU298" i="4"/>
  <c r="AV299" i="4"/>
  <c r="AU299" i="4"/>
  <c r="AV300" i="4"/>
  <c r="AU300" i="4"/>
  <c r="AV301" i="4"/>
  <c r="AU301" i="4"/>
  <c r="AV302" i="4"/>
  <c r="AU302" i="4"/>
  <c r="AV303" i="4"/>
  <c r="AU303" i="4"/>
  <c r="AV304" i="4"/>
  <c r="AU304" i="4"/>
  <c r="AV305" i="4"/>
  <c r="AU305" i="4"/>
  <c r="AV306" i="4"/>
  <c r="AU306" i="4"/>
  <c r="AV307" i="4"/>
  <c r="AU307" i="4"/>
  <c r="AV308" i="4"/>
  <c r="AU308" i="4"/>
  <c r="AV309" i="4"/>
  <c r="AU309" i="4"/>
  <c r="AV310" i="4"/>
  <c r="AU310" i="4"/>
  <c r="AV311" i="4"/>
  <c r="AU311" i="4"/>
  <c r="AV312" i="4"/>
  <c r="AU312" i="4"/>
  <c r="AV313" i="4"/>
  <c r="AU313" i="4"/>
  <c r="AV314" i="4"/>
  <c r="AU314" i="4"/>
  <c r="AV315" i="4"/>
  <c r="AU315" i="4"/>
  <c r="AV316" i="4"/>
  <c r="AU316" i="4"/>
  <c r="AV317" i="4"/>
  <c r="AU317" i="4"/>
  <c r="AV318" i="4"/>
  <c r="AU318" i="4"/>
  <c r="AV319" i="4"/>
  <c r="AU319" i="4"/>
  <c r="AV320" i="4"/>
  <c r="AU320" i="4"/>
  <c r="AV321" i="4"/>
  <c r="AU321" i="4"/>
  <c r="AU62" i="4"/>
  <c r="AV62" i="4"/>
  <c r="AY62" i="4"/>
  <c r="AX62" i="4"/>
  <c r="AR186" i="4"/>
  <c r="AS186" i="4"/>
  <c r="AR58" i="4"/>
  <c r="AS58" i="4"/>
  <c r="AY58" i="4"/>
  <c r="AX58" i="4"/>
  <c r="AX78" i="4"/>
  <c r="AY78" i="4"/>
  <c r="AM63" i="4"/>
  <c r="AL63" i="4"/>
  <c r="AX105" i="4"/>
  <c r="AY105" i="4"/>
  <c r="AL132" i="4"/>
  <c r="AM132" i="4"/>
  <c r="AU127" i="4"/>
  <c r="AV127" i="4"/>
  <c r="AL127" i="4"/>
  <c r="AM127" i="4"/>
  <c r="AS106" i="4"/>
  <c r="AR106" i="4"/>
  <c r="AL113" i="4"/>
  <c r="AM113" i="4"/>
  <c r="AV129" i="4"/>
  <c r="AU129" i="4"/>
  <c r="AX125" i="4"/>
  <c r="AY125" i="4"/>
  <c r="AP156" i="4"/>
  <c r="AO156" i="4"/>
  <c r="AU170" i="4"/>
  <c r="AV170" i="4"/>
  <c r="AX182" i="4"/>
  <c r="AY182" i="4"/>
  <c r="AU185" i="4"/>
  <c r="AV185" i="4"/>
  <c r="AU177" i="4"/>
  <c r="AV177" i="4"/>
  <c r="AX181" i="4"/>
  <c r="AY181" i="4"/>
  <c r="AU179" i="4"/>
  <c r="AV179" i="4"/>
  <c r="AU191" i="4"/>
  <c r="AV191" i="4"/>
  <c r="AL172" i="4"/>
  <c r="AM172" i="4"/>
  <c r="AX183" i="4"/>
  <c r="AY183" i="4"/>
  <c r="AU190" i="4"/>
  <c r="AV190" i="4"/>
  <c r="AM211" i="4"/>
  <c r="AL211" i="4"/>
  <c r="AM214" i="4"/>
  <c r="AL214" i="4"/>
  <c r="AM219" i="4"/>
  <c r="AL219" i="4"/>
  <c r="AM222" i="4"/>
  <c r="AL222" i="4"/>
  <c r="AM225" i="4"/>
  <c r="AL225" i="4"/>
  <c r="AM228" i="4"/>
  <c r="AL228" i="4"/>
  <c r="AM232" i="4"/>
  <c r="AL232" i="4"/>
  <c r="AM236" i="4"/>
  <c r="AL236" i="4"/>
  <c r="AM239" i="4"/>
  <c r="AL239" i="4"/>
  <c r="AM244" i="4"/>
  <c r="AL244" i="4"/>
  <c r="AM247" i="4"/>
  <c r="AL247" i="4"/>
  <c r="AO171" i="4"/>
  <c r="AP171" i="4"/>
  <c r="AL171" i="4"/>
  <c r="AM171" i="4"/>
  <c r="AS269" i="4"/>
  <c r="AR269" i="4"/>
  <c r="AY313" i="4"/>
  <c r="AX313" i="4"/>
  <c r="AY317" i="4"/>
  <c r="AX317" i="4"/>
  <c r="AY321" i="4"/>
  <c r="AX321" i="4"/>
  <c r="AL176" i="4"/>
  <c r="AM176" i="4"/>
  <c r="AM38" i="4"/>
  <c r="AL38" i="4"/>
  <c r="AY39" i="4"/>
  <c r="AX39" i="4"/>
  <c r="AM42" i="4"/>
  <c r="AL42" i="4"/>
  <c r="AY43" i="4"/>
  <c r="AX43" i="4"/>
  <c r="AR57" i="4"/>
  <c r="AS57" i="4"/>
  <c r="AR61" i="4"/>
  <c r="AS61" i="4"/>
  <c r="AX75" i="4"/>
  <c r="AY75" i="4"/>
  <c r="AM70" i="4"/>
  <c r="AL70" i="4"/>
  <c r="AM72" i="4"/>
  <c r="AL72" i="4"/>
  <c r="AM73" i="4"/>
  <c r="AL73" i="4"/>
  <c r="AM74" i="4"/>
  <c r="AL74" i="4"/>
  <c r="AU89" i="4"/>
  <c r="AV89" i="4"/>
  <c r="AO68" i="4"/>
  <c r="AP68" i="4"/>
  <c r="AL83" i="4"/>
  <c r="AM83" i="4"/>
  <c r="AS63" i="4"/>
  <c r="AR63" i="4"/>
  <c r="AS67" i="4"/>
  <c r="AR67" i="4"/>
  <c r="AX85" i="4"/>
  <c r="AY85" i="4"/>
  <c r="AU93" i="4"/>
  <c r="AV93" i="4"/>
  <c r="AX81" i="4"/>
  <c r="AY81" i="4"/>
  <c r="AU92" i="4"/>
  <c r="AV92" i="4"/>
  <c r="AO66" i="4"/>
  <c r="AP66" i="4"/>
  <c r="AU112" i="4"/>
  <c r="AV112" i="4"/>
  <c r="AS118" i="4"/>
  <c r="AR118" i="4"/>
  <c r="AS126" i="4"/>
  <c r="AR126" i="4"/>
  <c r="AL104" i="4"/>
  <c r="AM104" i="4"/>
  <c r="AL123" i="4"/>
  <c r="AM123" i="4"/>
  <c r="AU131" i="4"/>
  <c r="AV131" i="4"/>
  <c r="AU114" i="4"/>
  <c r="AV114" i="4"/>
  <c r="AU118" i="4"/>
  <c r="AV118" i="4"/>
  <c r="AU122" i="4"/>
  <c r="AV122" i="4"/>
  <c r="AU126" i="4"/>
  <c r="AV126" i="4"/>
  <c r="AO102" i="4"/>
  <c r="AP102" i="4"/>
  <c r="AU102" i="4"/>
  <c r="AV102" i="4"/>
  <c r="AX106" i="4"/>
  <c r="AY106" i="4"/>
  <c r="AR148" i="4"/>
  <c r="AS148" i="4"/>
  <c r="AR152" i="4"/>
  <c r="AS152" i="4"/>
  <c r="AO129" i="4"/>
  <c r="AP129" i="4"/>
  <c r="AR37" i="4"/>
  <c r="AS37" i="4"/>
  <c r="AR39" i="4"/>
  <c r="AS39" i="4"/>
  <c r="AR41" i="4"/>
  <c r="AS41" i="4"/>
  <c r="AR43" i="4"/>
  <c r="AS43" i="4"/>
  <c r="AR45" i="4"/>
  <c r="AS45" i="4"/>
  <c r="AM37" i="4"/>
  <c r="AL37" i="4"/>
  <c r="AY38" i="4"/>
  <c r="AX38" i="4"/>
  <c r="AM41" i="4"/>
  <c r="AL41" i="4"/>
  <c r="AY42" i="4"/>
  <c r="AX42" i="4"/>
  <c r="AM45" i="4"/>
  <c r="AL45" i="4"/>
  <c r="AM58" i="4"/>
  <c r="AL58" i="4"/>
  <c r="AY59" i="4"/>
  <c r="AX59" i="4"/>
  <c r="AU74" i="4"/>
  <c r="AV74" i="4"/>
  <c r="AU64" i="4"/>
  <c r="AV64" i="4"/>
  <c r="AY65" i="4"/>
  <c r="AX65" i="4"/>
  <c r="AU80" i="4"/>
  <c r="AV80" i="4"/>
  <c r="AL80" i="4"/>
  <c r="AM80" i="4"/>
  <c r="AS86" i="4"/>
  <c r="AR86" i="4"/>
  <c r="AS64" i="4"/>
  <c r="AR64" i="4"/>
  <c r="AM68" i="4"/>
  <c r="AL68" i="4"/>
  <c r="AX79" i="4"/>
  <c r="AY79" i="4"/>
  <c r="AX87" i="4"/>
  <c r="AY87" i="4"/>
  <c r="AY63" i="4"/>
  <c r="AX63" i="4"/>
  <c r="AY67" i="4"/>
  <c r="AX67" i="4"/>
  <c r="AU82" i="4"/>
  <c r="AV82" i="4"/>
  <c r="AL82" i="4"/>
  <c r="AM82" i="4"/>
  <c r="AU86" i="4"/>
  <c r="AV86" i="4"/>
  <c r="AL86" i="4"/>
  <c r="AM86" i="4"/>
  <c r="AV85" i="4"/>
  <c r="AU85" i="4"/>
  <c r="AL85" i="4"/>
  <c r="AM85" i="4"/>
  <c r="AR93" i="4"/>
  <c r="AS93" i="4"/>
  <c r="AV81" i="4"/>
  <c r="AU81" i="4"/>
  <c r="AL81" i="4"/>
  <c r="AM81" i="4"/>
  <c r="AS92" i="4"/>
  <c r="AR92" i="4"/>
  <c r="AR91" i="4"/>
  <c r="AS91" i="4"/>
  <c r="AU95" i="4"/>
  <c r="AV95" i="4"/>
  <c r="AS66" i="4"/>
  <c r="AR66" i="4"/>
  <c r="AR94" i="4"/>
  <c r="AS94" i="4"/>
  <c r="AL98" i="4"/>
  <c r="AM98" i="4"/>
  <c r="AX109" i="4"/>
  <c r="AY109" i="4"/>
  <c r="AX116" i="4"/>
  <c r="AY116" i="4"/>
  <c r="AX124" i="4"/>
  <c r="AY124" i="4"/>
  <c r="AX132" i="4"/>
  <c r="AY132" i="4"/>
  <c r="AR136" i="4"/>
  <c r="AS136" i="4"/>
  <c r="AR138" i="4"/>
  <c r="AS138" i="4"/>
  <c r="AR140" i="4"/>
  <c r="AS140" i="4"/>
  <c r="AR142" i="4"/>
  <c r="AS142" i="4"/>
  <c r="AR144" i="4"/>
  <c r="AS144" i="4"/>
  <c r="AR146" i="4"/>
  <c r="AS146" i="4"/>
  <c r="AU94" i="4"/>
  <c r="AV94" i="4"/>
  <c r="AS104" i="4"/>
  <c r="AR104" i="4"/>
  <c r="AO107" i="4"/>
  <c r="AP107" i="4"/>
  <c r="AX108" i="4"/>
  <c r="AY108" i="4"/>
  <c r="AX111" i="4"/>
  <c r="AY111" i="4"/>
  <c r="AX119" i="4"/>
  <c r="AY119" i="4"/>
  <c r="AX127" i="4"/>
  <c r="AY127" i="4"/>
  <c r="AX98" i="4"/>
  <c r="AY98" i="4"/>
  <c r="AU103" i="4"/>
  <c r="AV103" i="4"/>
  <c r="AL103" i="4"/>
  <c r="AM103" i="4"/>
  <c r="AX107" i="4"/>
  <c r="AY107" i="4"/>
  <c r="AX90" i="4"/>
  <c r="AY90" i="4"/>
  <c r="AS102" i="4"/>
  <c r="AR102" i="4"/>
  <c r="AO106" i="4"/>
  <c r="AP106" i="4"/>
  <c r="AU106" i="4"/>
  <c r="AV106" i="4"/>
  <c r="AL106" i="4"/>
  <c r="AM106" i="4"/>
  <c r="AO117" i="4"/>
  <c r="AP117" i="4"/>
  <c r="AR147" i="4"/>
  <c r="AS147" i="4"/>
  <c r="AR151" i="4"/>
  <c r="AS151" i="4"/>
  <c r="AR155" i="4"/>
  <c r="AS155" i="4"/>
  <c r="AR159" i="4"/>
  <c r="AS159" i="4"/>
  <c r="AS113" i="4"/>
  <c r="AR113" i="4"/>
  <c r="AX113" i="4"/>
  <c r="AY113" i="4"/>
  <c r="AS129" i="4"/>
  <c r="AR129" i="4"/>
  <c r="AX129" i="4"/>
  <c r="AY129" i="4"/>
  <c r="AO125" i="4"/>
  <c r="AP125" i="4"/>
  <c r="AP153" i="4"/>
  <c r="AO153" i="4"/>
  <c r="AP158" i="4"/>
  <c r="AO158" i="4"/>
  <c r="AX170" i="4"/>
  <c r="AY170" i="4"/>
  <c r="AU174" i="4"/>
  <c r="AV174" i="4"/>
  <c r="AL174" i="4"/>
  <c r="AM174" i="4"/>
  <c r="AS178" i="4"/>
  <c r="AR178" i="4"/>
  <c r="AV197" i="4"/>
  <c r="AU197" i="4"/>
  <c r="AS169" i="4"/>
  <c r="AR169" i="4"/>
  <c r="AU173" i="4"/>
  <c r="AV173" i="4"/>
  <c r="AL173" i="4"/>
  <c r="AM173" i="4"/>
  <c r="AX177" i="4"/>
  <c r="AY177" i="4"/>
  <c r="AS184" i="4"/>
  <c r="AR184" i="4"/>
  <c r="AU196" i="4"/>
  <c r="AV196" i="4"/>
  <c r="AX199" i="4"/>
  <c r="AY199" i="4"/>
  <c r="AX201" i="4"/>
  <c r="AY201" i="4"/>
  <c r="AX203" i="4"/>
  <c r="AY203" i="4"/>
  <c r="AX205" i="4"/>
  <c r="AY205" i="4"/>
  <c r="AX207" i="4"/>
  <c r="AY207" i="4"/>
  <c r="AX209" i="4"/>
  <c r="AY209" i="4"/>
  <c r="AO164" i="4"/>
  <c r="AP164" i="4"/>
  <c r="AS164" i="4"/>
  <c r="AR164" i="4"/>
  <c r="AS175" i="4"/>
  <c r="AR175" i="4"/>
  <c r="AO180" i="4"/>
  <c r="AP180" i="4"/>
  <c r="AS180" i="4"/>
  <c r="AR180" i="4"/>
  <c r="AS163" i="4"/>
  <c r="AR163" i="4"/>
  <c r="AO168" i="4"/>
  <c r="AP168" i="4"/>
  <c r="AS168" i="4"/>
  <c r="AR168" i="4"/>
  <c r="AX179" i="4"/>
  <c r="AY179" i="4"/>
  <c r="AP195" i="4"/>
  <c r="AO195" i="4"/>
  <c r="AX167" i="4"/>
  <c r="AY167" i="4"/>
  <c r="AX172" i="4"/>
  <c r="AY172" i="4"/>
  <c r="AS183" i="4"/>
  <c r="AR183" i="4"/>
  <c r="AL187" i="4"/>
  <c r="AM187" i="4"/>
  <c r="AR187" i="4"/>
  <c r="AS187" i="4"/>
  <c r="AP190" i="4"/>
  <c r="AO190" i="4"/>
  <c r="AX194" i="4"/>
  <c r="AY194" i="4"/>
  <c r="AU198" i="4"/>
  <c r="AV198" i="4"/>
  <c r="AX211" i="4"/>
  <c r="AY211" i="4"/>
  <c r="AX212" i="4"/>
  <c r="AY212" i="4"/>
  <c r="AX213" i="4"/>
  <c r="AY213" i="4"/>
  <c r="AX214" i="4"/>
  <c r="AY214" i="4"/>
  <c r="AX215" i="4"/>
  <c r="AY215" i="4"/>
  <c r="AX216" i="4"/>
  <c r="AY216" i="4"/>
  <c r="AX217" i="4"/>
  <c r="AY217" i="4"/>
  <c r="AX218" i="4"/>
  <c r="AY218" i="4"/>
  <c r="AX219" i="4"/>
  <c r="AY219" i="4"/>
  <c r="AX220" i="4"/>
  <c r="AY220" i="4"/>
  <c r="AX221" i="4"/>
  <c r="AY221" i="4"/>
  <c r="AX222" i="4"/>
  <c r="AY222" i="4"/>
  <c r="AX223" i="4"/>
  <c r="AY223" i="4"/>
  <c r="AX224" i="4"/>
  <c r="AY224" i="4"/>
  <c r="AX225" i="4"/>
  <c r="AY225" i="4"/>
  <c r="AX226" i="4"/>
  <c r="AY226" i="4"/>
  <c r="AX227" i="4"/>
  <c r="AY227" i="4"/>
  <c r="AX228" i="4"/>
  <c r="AY228" i="4"/>
  <c r="AX229" i="4"/>
  <c r="AY229" i="4"/>
  <c r="AX230" i="4"/>
  <c r="AY230" i="4"/>
  <c r="AX231" i="4"/>
  <c r="AY231" i="4"/>
  <c r="AX232" i="4"/>
  <c r="AY232" i="4"/>
  <c r="AX233" i="4"/>
  <c r="AY233" i="4"/>
  <c r="AX234" i="4"/>
  <c r="AY234" i="4"/>
  <c r="AX235" i="4"/>
  <c r="AY235" i="4"/>
  <c r="AX236" i="4"/>
  <c r="AY236" i="4"/>
  <c r="AX237" i="4"/>
  <c r="AY237" i="4"/>
  <c r="AX238" i="4"/>
  <c r="AY238" i="4"/>
  <c r="AX239" i="4"/>
  <c r="AY239" i="4"/>
  <c r="AX240" i="4"/>
  <c r="AY240" i="4"/>
  <c r="AX241" i="4"/>
  <c r="AY241" i="4"/>
  <c r="AX242" i="4"/>
  <c r="AY242" i="4"/>
  <c r="AX243" i="4"/>
  <c r="AY243" i="4"/>
  <c r="AX244" i="4"/>
  <c r="AY244" i="4"/>
  <c r="AX245" i="4"/>
  <c r="AY245" i="4"/>
  <c r="AX246" i="4"/>
  <c r="AY246" i="4"/>
  <c r="AX247" i="4"/>
  <c r="AY247" i="4"/>
  <c r="AX248" i="4"/>
  <c r="AY248" i="4"/>
  <c r="AM256" i="4"/>
  <c r="AL256" i="4"/>
  <c r="AO259" i="4"/>
  <c r="AP259" i="4"/>
  <c r="AX260" i="4"/>
  <c r="AY260" i="4"/>
  <c r="AX259" i="4"/>
  <c r="AY259" i="4"/>
  <c r="AX171" i="4"/>
  <c r="AY171" i="4"/>
  <c r="AM249" i="4"/>
  <c r="AL249" i="4"/>
  <c r="AM253" i="4"/>
  <c r="AL253" i="4"/>
  <c r="AM257" i="4"/>
  <c r="AL257" i="4"/>
  <c r="AS268" i="4"/>
  <c r="AR268" i="4"/>
  <c r="AS272" i="4"/>
  <c r="AR272" i="4"/>
  <c r="AR276" i="4"/>
  <c r="AS276" i="4"/>
  <c r="AS280" i="4"/>
  <c r="AR280" i="4"/>
  <c r="AR284" i="4"/>
  <c r="AS284" i="4"/>
  <c r="AS288" i="4"/>
  <c r="AR288" i="4"/>
  <c r="AS292" i="4"/>
  <c r="AR292" i="4"/>
  <c r="AS296" i="4"/>
  <c r="AR296" i="4"/>
  <c r="AX302" i="4"/>
  <c r="AY302" i="4"/>
  <c r="AY306" i="4"/>
  <c r="AX306" i="4"/>
  <c r="AX310" i="4"/>
  <c r="AY310" i="4"/>
  <c r="AY314" i="4"/>
  <c r="AX314" i="4"/>
  <c r="AY318" i="4"/>
  <c r="AX318" i="4"/>
  <c r="AX263" i="4"/>
  <c r="AY263" i="4"/>
  <c r="AV121" i="4"/>
  <c r="AU121" i="4"/>
  <c r="AL121" i="4"/>
  <c r="AM121" i="4"/>
  <c r="AX176" i="4"/>
  <c r="AY176" i="4"/>
  <c r="AM254" i="4"/>
  <c r="AL254" i="4"/>
  <c r="AM62" i="4"/>
  <c r="AL62" i="4"/>
  <c r="AP186" i="4"/>
  <c r="AO186" i="4"/>
  <c r="AU251" i="4"/>
  <c r="AV251" i="4"/>
  <c r="DP30" i="3"/>
  <c r="DD30" i="3"/>
  <c r="DG30" i="3"/>
  <c r="DS30" i="3"/>
  <c r="DX30" i="3"/>
  <c r="DL30" i="3"/>
  <c r="CZ30" i="3"/>
  <c r="DV30" i="3"/>
  <c r="DJ30" i="3"/>
  <c r="CX30" i="3"/>
  <c r="A23" i="5" l="1"/>
  <c r="C23" i="5"/>
  <c r="A24" i="5"/>
  <c r="C24" i="5"/>
  <c r="A25" i="5"/>
  <c r="C25" i="5"/>
  <c r="A26" i="5"/>
  <c r="C26" i="5"/>
  <c r="A27" i="5"/>
  <c r="C27" i="5"/>
  <c r="A28" i="5"/>
  <c r="C28" i="5"/>
  <c r="A29" i="5"/>
  <c r="C29" i="5"/>
  <c r="A30" i="5"/>
  <c r="C30" i="5"/>
  <c r="A31" i="5"/>
  <c r="C31" i="5"/>
  <c r="A32" i="5"/>
  <c r="C32" i="5"/>
  <c r="A33" i="5"/>
  <c r="C33" i="5"/>
  <c r="A34" i="5"/>
  <c r="C34" i="5"/>
  <c r="A35" i="5"/>
  <c r="C35" i="5"/>
  <c r="A36" i="5"/>
  <c r="C36" i="5"/>
  <c r="A37" i="5"/>
  <c r="C37" i="5"/>
  <c r="A38" i="5"/>
  <c r="C38" i="5"/>
  <c r="A39" i="5"/>
  <c r="C39" i="5"/>
  <c r="A40" i="5"/>
  <c r="C40" i="5"/>
  <c r="A41" i="5"/>
  <c r="C41" i="5"/>
  <c r="A42" i="5"/>
  <c r="C42" i="5"/>
  <c r="A43" i="5"/>
  <c r="C43" i="5"/>
  <c r="A44" i="5"/>
  <c r="C44" i="5"/>
  <c r="A45" i="5"/>
  <c r="C45" i="5"/>
  <c r="A46" i="5"/>
  <c r="C46" i="5"/>
  <c r="A47" i="5"/>
  <c r="C47" i="5"/>
  <c r="A48" i="5"/>
  <c r="C48" i="5"/>
  <c r="A49" i="5"/>
  <c r="C49" i="5"/>
  <c r="A50" i="5"/>
  <c r="C50" i="5"/>
  <c r="A51" i="5"/>
  <c r="C51" i="5"/>
  <c r="A52" i="5"/>
  <c r="C52" i="5"/>
  <c r="A53" i="5"/>
  <c r="C53" i="5"/>
  <c r="A54" i="5"/>
  <c r="C54" i="5"/>
  <c r="A55" i="5"/>
  <c r="C55" i="5"/>
  <c r="A56" i="5"/>
  <c r="C56" i="5"/>
  <c r="A57" i="5"/>
  <c r="C57" i="5"/>
  <c r="A58" i="5"/>
  <c r="C58" i="5"/>
  <c r="A59" i="5"/>
  <c r="C59" i="5"/>
  <c r="A60" i="5"/>
  <c r="C60" i="5"/>
  <c r="A61" i="5"/>
  <c r="C61" i="5"/>
  <c r="A62" i="5"/>
  <c r="C62" i="5"/>
  <c r="A63" i="5"/>
  <c r="C63" i="5"/>
  <c r="A64" i="5"/>
  <c r="C64" i="5"/>
  <c r="A65" i="5"/>
  <c r="C65" i="5"/>
  <c r="A66" i="5"/>
  <c r="C66" i="5"/>
  <c r="A67" i="5"/>
  <c r="C67" i="5"/>
  <c r="A68" i="5"/>
  <c r="C68" i="5"/>
  <c r="A69" i="5"/>
  <c r="C69" i="5"/>
  <c r="A70" i="5"/>
  <c r="C70" i="5"/>
  <c r="A71" i="5"/>
  <c r="C71" i="5"/>
  <c r="A72" i="5"/>
  <c r="C72" i="5"/>
  <c r="A73" i="5"/>
  <c r="C73" i="5"/>
  <c r="A74" i="5"/>
  <c r="C74" i="5"/>
  <c r="A75" i="5"/>
  <c r="C75" i="5"/>
  <c r="A76" i="5"/>
  <c r="C76" i="5"/>
  <c r="A77" i="5"/>
  <c r="C77" i="5"/>
  <c r="A78" i="5"/>
  <c r="C78" i="5"/>
  <c r="A79" i="5"/>
  <c r="C79" i="5"/>
  <c r="A80" i="5"/>
  <c r="C80" i="5"/>
  <c r="A81" i="5"/>
  <c r="C81" i="5"/>
  <c r="A82" i="5"/>
  <c r="C82" i="5"/>
  <c r="A83" i="5"/>
  <c r="C83" i="5"/>
  <c r="A84" i="5"/>
  <c r="C84" i="5"/>
  <c r="A85" i="5"/>
  <c r="C85" i="5"/>
  <c r="A86" i="5"/>
  <c r="C86" i="5"/>
  <c r="A87" i="5"/>
  <c r="C87" i="5"/>
  <c r="A88" i="5"/>
  <c r="C88" i="5"/>
  <c r="A89" i="5"/>
  <c r="C89" i="5"/>
  <c r="A90" i="5"/>
  <c r="C90" i="5"/>
  <c r="A91" i="5"/>
  <c r="C91" i="5"/>
  <c r="A92" i="5"/>
  <c r="C92" i="5"/>
  <c r="A93" i="5"/>
  <c r="C93" i="5"/>
  <c r="A94" i="5"/>
  <c r="C94" i="5"/>
  <c r="A95" i="5"/>
  <c r="C95" i="5"/>
  <c r="A96" i="5"/>
  <c r="C96" i="5"/>
  <c r="A97" i="5"/>
  <c r="C97" i="5"/>
  <c r="A98" i="5"/>
  <c r="C98" i="5"/>
  <c r="A99" i="5"/>
  <c r="C99" i="5"/>
  <c r="A100" i="5"/>
  <c r="C100" i="5"/>
  <c r="A101" i="5"/>
  <c r="C101" i="5"/>
  <c r="A102" i="5"/>
  <c r="C102" i="5"/>
  <c r="A103" i="5"/>
  <c r="C103" i="5"/>
  <c r="A104" i="5"/>
  <c r="C104" i="5"/>
  <c r="A105" i="5"/>
  <c r="C105" i="5"/>
  <c r="A106" i="5"/>
  <c r="C106" i="5"/>
  <c r="A107" i="5"/>
  <c r="C107" i="5"/>
  <c r="A108" i="5"/>
  <c r="C108" i="5"/>
  <c r="A109" i="5"/>
  <c r="C109" i="5"/>
  <c r="A110" i="5"/>
  <c r="C110" i="5"/>
  <c r="A111" i="5"/>
  <c r="C111" i="5"/>
  <c r="A112" i="5"/>
  <c r="C112" i="5"/>
  <c r="A113" i="5"/>
  <c r="C113" i="5"/>
  <c r="A114" i="5"/>
  <c r="C114" i="5"/>
  <c r="A115" i="5"/>
  <c r="C115" i="5"/>
  <c r="A116" i="5"/>
  <c r="C116" i="5"/>
  <c r="A117" i="5"/>
  <c r="C117" i="5"/>
  <c r="A118" i="5"/>
  <c r="C118" i="5"/>
  <c r="A119" i="5"/>
  <c r="C119" i="5"/>
  <c r="A120" i="5"/>
  <c r="C120" i="5"/>
  <c r="A121" i="5"/>
  <c r="C121" i="5"/>
  <c r="A122" i="5"/>
  <c r="C122" i="5"/>
  <c r="A123" i="5"/>
  <c r="C123" i="5"/>
  <c r="A124" i="5"/>
  <c r="C124" i="5"/>
  <c r="A125" i="5"/>
  <c r="C125" i="5"/>
  <c r="A126" i="5"/>
  <c r="C126" i="5"/>
  <c r="A127" i="5"/>
  <c r="C127" i="5"/>
  <c r="A128" i="5"/>
  <c r="C128" i="5"/>
  <c r="A129" i="5"/>
  <c r="C129" i="5"/>
  <c r="A130" i="5"/>
  <c r="C130" i="5"/>
  <c r="A131" i="5"/>
  <c r="C131" i="5"/>
  <c r="A132" i="5"/>
  <c r="C132" i="5"/>
  <c r="A133" i="5"/>
  <c r="C133" i="5"/>
  <c r="A134" i="5"/>
  <c r="C134" i="5"/>
  <c r="A135" i="5"/>
  <c r="C135" i="5"/>
  <c r="A136" i="5"/>
  <c r="C136" i="5"/>
  <c r="A137" i="5"/>
  <c r="C137" i="5"/>
  <c r="A138" i="5"/>
  <c r="C138" i="5"/>
  <c r="A139" i="5"/>
  <c r="C139" i="5"/>
  <c r="A140" i="5"/>
  <c r="C140" i="5"/>
  <c r="A141" i="5"/>
  <c r="C141" i="5"/>
  <c r="A142" i="5"/>
  <c r="C142" i="5"/>
  <c r="A143" i="5"/>
  <c r="C143" i="5"/>
  <c r="A144" i="5"/>
  <c r="C144" i="5"/>
  <c r="A145" i="5"/>
  <c r="C145" i="5"/>
  <c r="A146" i="5"/>
  <c r="C146" i="5"/>
  <c r="A147" i="5"/>
  <c r="C147" i="5"/>
  <c r="A148" i="5"/>
  <c r="C148" i="5"/>
  <c r="A149" i="5"/>
  <c r="C149" i="5"/>
  <c r="A150" i="5"/>
  <c r="C150" i="5"/>
  <c r="A151" i="5"/>
  <c r="C151" i="5"/>
  <c r="A152" i="5"/>
  <c r="C152" i="5"/>
  <c r="A153" i="5"/>
  <c r="C153" i="5"/>
  <c r="A154" i="5"/>
  <c r="C154" i="5"/>
  <c r="A155" i="5"/>
  <c r="C155" i="5"/>
  <c r="A156" i="5"/>
  <c r="C156" i="5"/>
  <c r="A157" i="5"/>
  <c r="C157" i="5"/>
  <c r="A158" i="5"/>
  <c r="C158" i="5"/>
  <c r="A159" i="5"/>
  <c r="C159" i="5"/>
  <c r="A160" i="5"/>
  <c r="C160" i="5"/>
  <c r="A161" i="5"/>
  <c r="C161" i="5"/>
  <c r="A162" i="5"/>
  <c r="C162" i="5"/>
  <c r="A163" i="5"/>
  <c r="C163" i="5"/>
  <c r="A164" i="5"/>
  <c r="C164" i="5"/>
  <c r="A165" i="5"/>
  <c r="C165" i="5"/>
  <c r="A166" i="5"/>
  <c r="C166" i="5"/>
  <c r="A167" i="5"/>
  <c r="C167" i="5"/>
  <c r="A168" i="5"/>
  <c r="C168" i="5"/>
  <c r="A169" i="5"/>
  <c r="C169" i="5"/>
  <c r="A170" i="5"/>
  <c r="C170" i="5"/>
  <c r="A171" i="5"/>
  <c r="C171" i="5"/>
  <c r="A172" i="5"/>
  <c r="C172" i="5"/>
  <c r="A173" i="5"/>
  <c r="C173" i="5"/>
  <c r="A174" i="5"/>
  <c r="C174" i="5"/>
  <c r="A175" i="5"/>
  <c r="C175" i="5"/>
  <c r="A176" i="5"/>
  <c r="C176" i="5"/>
  <c r="A177" i="5"/>
  <c r="C177" i="5"/>
  <c r="A178" i="5"/>
  <c r="C178" i="5"/>
  <c r="A179" i="5"/>
  <c r="C179" i="5"/>
  <c r="A180" i="5"/>
  <c r="C180" i="5"/>
  <c r="A181" i="5"/>
  <c r="C181" i="5"/>
  <c r="A182" i="5"/>
  <c r="C182" i="5"/>
  <c r="A183" i="5"/>
  <c r="C183" i="5"/>
  <c r="A184" i="5"/>
  <c r="C184" i="5"/>
  <c r="A185" i="5"/>
  <c r="C185" i="5"/>
  <c r="A186" i="5"/>
  <c r="C186" i="5"/>
  <c r="A187" i="5"/>
  <c r="C187" i="5"/>
  <c r="A188" i="5"/>
  <c r="C188" i="5"/>
  <c r="A189" i="5"/>
  <c r="C189" i="5"/>
  <c r="A190" i="5"/>
  <c r="C190" i="5"/>
  <c r="A191" i="5"/>
  <c r="C191" i="5"/>
  <c r="A192" i="5"/>
  <c r="C192" i="5"/>
  <c r="A193" i="5"/>
  <c r="C193" i="5"/>
  <c r="A194" i="5"/>
  <c r="C194" i="5"/>
  <c r="A195" i="5"/>
  <c r="C195" i="5"/>
  <c r="A196" i="5"/>
  <c r="C196" i="5"/>
  <c r="A197" i="5"/>
  <c r="C197" i="5"/>
  <c r="A198" i="5"/>
  <c r="C198" i="5"/>
  <c r="A199" i="5"/>
  <c r="C199" i="5"/>
  <c r="A200" i="5"/>
  <c r="C200" i="5"/>
  <c r="A201" i="5"/>
  <c r="C201" i="5"/>
  <c r="A202" i="5"/>
  <c r="C202" i="5"/>
  <c r="A203" i="5"/>
  <c r="C203" i="5"/>
  <c r="A204" i="5"/>
  <c r="C204" i="5"/>
  <c r="A205" i="5"/>
  <c r="C205" i="5"/>
  <c r="A206" i="5"/>
  <c r="C206" i="5"/>
  <c r="A207" i="5"/>
  <c r="C207" i="5"/>
  <c r="A208" i="5"/>
  <c r="C208" i="5"/>
  <c r="A209" i="5"/>
  <c r="C209" i="5"/>
  <c r="A210" i="5"/>
  <c r="C210" i="5"/>
  <c r="A211" i="5"/>
  <c r="C211" i="5"/>
  <c r="A212" i="5"/>
  <c r="C212" i="5"/>
  <c r="A213" i="5"/>
  <c r="C213" i="5"/>
  <c r="A214" i="5"/>
  <c r="C214" i="5"/>
  <c r="A215" i="5"/>
  <c r="C215" i="5"/>
  <c r="A216" i="5"/>
  <c r="C216" i="5"/>
  <c r="A217" i="5"/>
  <c r="C217" i="5"/>
  <c r="A218" i="5"/>
  <c r="C218" i="5"/>
  <c r="A219" i="5"/>
  <c r="C219" i="5"/>
  <c r="A220" i="5"/>
  <c r="C220" i="5"/>
  <c r="A221" i="5"/>
  <c r="C221" i="5"/>
  <c r="A222" i="5"/>
  <c r="C222" i="5"/>
  <c r="A223" i="5"/>
  <c r="C223" i="5"/>
  <c r="A224" i="5"/>
  <c r="C224" i="5"/>
  <c r="A225" i="5"/>
  <c r="C225" i="5"/>
  <c r="A226" i="5"/>
  <c r="C226" i="5"/>
  <c r="A227" i="5"/>
  <c r="C227" i="5"/>
  <c r="A228" i="5"/>
  <c r="C228" i="5"/>
  <c r="A229" i="5"/>
  <c r="C229" i="5"/>
  <c r="A230" i="5"/>
  <c r="C230" i="5"/>
  <c r="A231" i="5"/>
  <c r="C231" i="5"/>
  <c r="A232" i="5"/>
  <c r="C232" i="5"/>
  <c r="A233" i="5"/>
  <c r="C233" i="5"/>
  <c r="A234" i="5"/>
  <c r="C234" i="5"/>
  <c r="A235" i="5"/>
  <c r="C235" i="5"/>
  <c r="A236" i="5"/>
  <c r="C236" i="5"/>
  <c r="A237" i="5"/>
  <c r="C237" i="5"/>
  <c r="A238" i="5"/>
  <c r="C238" i="5"/>
  <c r="A239" i="5"/>
  <c r="C239" i="5"/>
  <c r="A240" i="5"/>
  <c r="C240" i="5"/>
  <c r="A241" i="5"/>
  <c r="C241" i="5"/>
  <c r="A242" i="5"/>
  <c r="C242" i="5"/>
  <c r="A243" i="5"/>
  <c r="C243" i="5"/>
  <c r="A244" i="5"/>
  <c r="C244" i="5"/>
  <c r="A245" i="5"/>
  <c r="C245" i="5"/>
  <c r="A246" i="5"/>
  <c r="C246" i="5"/>
  <c r="A247" i="5"/>
  <c r="C247" i="5"/>
  <c r="A248" i="5"/>
  <c r="C248" i="5"/>
  <c r="A249" i="5"/>
  <c r="C249" i="5"/>
  <c r="A250" i="5"/>
  <c r="C250" i="5"/>
  <c r="A251" i="5"/>
  <c r="C251" i="5"/>
  <c r="A252" i="5"/>
  <c r="C252" i="5"/>
  <c r="A253" i="5"/>
  <c r="C253" i="5"/>
  <c r="A254" i="5"/>
  <c r="C254" i="5"/>
  <c r="A255" i="5"/>
  <c r="C255" i="5"/>
  <c r="A256" i="5"/>
  <c r="C256" i="5"/>
  <c r="A257" i="5"/>
  <c r="C257" i="5"/>
  <c r="A258" i="5"/>
  <c r="C258" i="5"/>
  <c r="A259" i="5"/>
  <c r="C259" i="5"/>
  <c r="A260" i="5"/>
  <c r="C260" i="5"/>
  <c r="A261" i="5"/>
  <c r="C261" i="5"/>
  <c r="A262" i="5"/>
  <c r="C262" i="5"/>
  <c r="A263" i="5"/>
  <c r="C263" i="5"/>
  <c r="A264" i="5"/>
  <c r="C264" i="5"/>
  <c r="A265" i="5"/>
  <c r="C265" i="5"/>
  <c r="A266" i="5"/>
  <c r="C266" i="5"/>
  <c r="A267" i="5"/>
  <c r="C267" i="5"/>
  <c r="A268" i="5"/>
  <c r="C268" i="5"/>
  <c r="A269" i="5"/>
  <c r="C269" i="5"/>
  <c r="A270" i="5"/>
  <c r="C270" i="5"/>
  <c r="A271" i="5"/>
  <c r="C271" i="5"/>
  <c r="A272" i="5"/>
  <c r="C272" i="5"/>
  <c r="A273" i="5"/>
  <c r="C273" i="5"/>
  <c r="A274" i="5"/>
  <c r="C274" i="5"/>
  <c r="A275" i="5"/>
  <c r="C275" i="5"/>
  <c r="A276" i="5"/>
  <c r="C276" i="5"/>
  <c r="A277" i="5"/>
  <c r="C277" i="5"/>
  <c r="A278" i="5"/>
  <c r="C278" i="5"/>
  <c r="A279" i="5"/>
  <c r="C279" i="5"/>
  <c r="A280" i="5"/>
  <c r="C280" i="5"/>
  <c r="A281" i="5"/>
  <c r="C281" i="5"/>
  <c r="A282" i="5"/>
  <c r="C282" i="5"/>
  <c r="A283" i="5"/>
  <c r="C283" i="5"/>
  <c r="A284" i="5"/>
  <c r="C284" i="5"/>
  <c r="A285" i="5"/>
  <c r="C285" i="5"/>
  <c r="A286" i="5"/>
  <c r="C286" i="5"/>
  <c r="A287" i="5"/>
  <c r="C287" i="5"/>
  <c r="A288" i="5"/>
  <c r="C288" i="5"/>
  <c r="A289" i="5"/>
  <c r="C289" i="5"/>
  <c r="A290" i="5"/>
  <c r="C290" i="5"/>
  <c r="A291" i="5"/>
  <c r="C291" i="5"/>
  <c r="A292" i="5"/>
  <c r="C292" i="5"/>
  <c r="A293" i="5"/>
  <c r="C293" i="5"/>
  <c r="A294" i="5"/>
  <c r="C294" i="5"/>
  <c r="A295" i="5"/>
  <c r="C295" i="5"/>
  <c r="A296" i="5"/>
  <c r="C296" i="5"/>
  <c r="A297" i="5"/>
  <c r="C297" i="5"/>
  <c r="A298" i="5"/>
  <c r="C298" i="5"/>
  <c r="A299" i="5"/>
  <c r="C299" i="5"/>
  <c r="A300" i="5"/>
  <c r="C300" i="5"/>
  <c r="A301" i="5"/>
  <c r="C301" i="5"/>
  <c r="A302" i="5"/>
  <c r="C302" i="5"/>
  <c r="A303" i="5"/>
  <c r="C303" i="5"/>
  <c r="A304" i="5"/>
  <c r="C304" i="5"/>
  <c r="A305" i="5"/>
  <c r="C305" i="5"/>
  <c r="A306" i="5"/>
  <c r="C306" i="5"/>
  <c r="A307" i="5"/>
  <c r="C307" i="5"/>
  <c r="A308" i="5"/>
  <c r="C308" i="5"/>
  <c r="A309" i="5"/>
  <c r="C309" i="5"/>
  <c r="A310" i="5"/>
  <c r="C310" i="5"/>
  <c r="A311" i="5"/>
  <c r="C311" i="5"/>
  <c r="A312" i="5"/>
  <c r="C312" i="5"/>
  <c r="A313" i="5"/>
  <c r="C313" i="5"/>
  <c r="A314" i="5"/>
  <c r="C314" i="5"/>
  <c r="A315" i="5"/>
  <c r="C315" i="5"/>
  <c r="A316" i="5"/>
  <c r="C316" i="5"/>
  <c r="A317" i="5"/>
  <c r="C317" i="5"/>
  <c r="A318" i="5"/>
  <c r="C318" i="5"/>
  <c r="A319" i="5"/>
  <c r="C319" i="5"/>
  <c r="A320" i="5"/>
  <c r="C320" i="5"/>
  <c r="A321" i="5"/>
  <c r="C321" i="5"/>
  <c r="C22" i="5"/>
  <c r="A22" i="5"/>
  <c r="AN15" i="5"/>
  <c r="AM15" i="5"/>
  <c r="AL15" i="5"/>
  <c r="AN14" i="5"/>
  <c r="AM14" i="5"/>
  <c r="AL14" i="5"/>
  <c r="AN13" i="5"/>
  <c r="AM13" i="5"/>
  <c r="AL13" i="5"/>
  <c r="AN12" i="5"/>
  <c r="AM12" i="5"/>
  <c r="AL12" i="5"/>
  <c r="AO12" i="5" s="1"/>
  <c r="AN11" i="5"/>
  <c r="AM11" i="5"/>
  <c r="AL11" i="5"/>
  <c r="AN10" i="5"/>
  <c r="AM10" i="5"/>
  <c r="AL10" i="5"/>
  <c r="AN9" i="5"/>
  <c r="AM9" i="5"/>
  <c r="AL9" i="5"/>
  <c r="AN8" i="5"/>
  <c r="AM8" i="5"/>
  <c r="AL8" i="5"/>
  <c r="AO8" i="5" s="1"/>
  <c r="AN7" i="5"/>
  <c r="AM7" i="5"/>
  <c r="AL7" i="5"/>
  <c r="AN6" i="5"/>
  <c r="AM6" i="5"/>
  <c r="AL6" i="5"/>
  <c r="AI324" i="5"/>
  <c r="AH324" i="5"/>
  <c r="AG324" i="5"/>
  <c r="AG322" i="5" s="1"/>
  <c r="AG326" i="5" s="1"/>
  <c r="AF324" i="5"/>
  <c r="AF322" i="5" s="1"/>
  <c r="AF326" i="5" s="1"/>
  <c r="AE324" i="5"/>
  <c r="AD324" i="5"/>
  <c r="AC324" i="5"/>
  <c r="AC325" i="5" s="1"/>
  <c r="AB324" i="5"/>
  <c r="AB325" i="5" s="1"/>
  <c r="AA324" i="5"/>
  <c r="Z324" i="5"/>
  <c r="X324" i="5"/>
  <c r="X322" i="5" s="1"/>
  <c r="X326" i="5" s="1"/>
  <c r="W324" i="5"/>
  <c r="W322" i="5" s="1"/>
  <c r="W326" i="5" s="1"/>
  <c r="V324" i="5"/>
  <c r="U324" i="5"/>
  <c r="T324" i="5"/>
  <c r="T325" i="5" s="1"/>
  <c r="S324" i="5"/>
  <c r="S325" i="5" s="1"/>
  <c r="R324" i="5"/>
  <c r="Q324" i="5"/>
  <c r="P324" i="5"/>
  <c r="P322" i="5" s="1"/>
  <c r="P326" i="5" s="1"/>
  <c r="O324" i="5"/>
  <c r="O322" i="5" s="1"/>
  <c r="O326" i="5" s="1"/>
  <c r="M324" i="5"/>
  <c r="L324" i="5"/>
  <c r="K324" i="5"/>
  <c r="K325" i="5" s="1"/>
  <c r="J324" i="5"/>
  <c r="J325" i="5" s="1"/>
  <c r="I324" i="5"/>
  <c r="H324" i="5"/>
  <c r="G324" i="5"/>
  <c r="G322" i="5" s="1"/>
  <c r="G326" i="5" s="1"/>
  <c r="F324" i="5"/>
  <c r="F322" i="5" s="1"/>
  <c r="F326" i="5" s="1"/>
  <c r="E324" i="5"/>
  <c r="AF323" i="5"/>
  <c r="S322" i="5"/>
  <c r="S326" i="5" s="1"/>
  <c r="AJ21" i="5"/>
  <c r="Y21" i="5"/>
  <c r="N21" i="5"/>
  <c r="W323" i="5" l="1"/>
  <c r="T322" i="5"/>
  <c r="T326" i="5" s="1"/>
  <c r="AG323" i="5"/>
  <c r="AO7" i="5"/>
  <c r="AO11" i="5"/>
  <c r="AO15" i="5"/>
  <c r="AO6" i="5"/>
  <c r="AO10" i="5"/>
  <c r="AO14" i="5"/>
  <c r="AO9" i="5"/>
  <c r="AO13" i="5"/>
  <c r="F323" i="5"/>
  <c r="G323" i="5"/>
  <c r="J322" i="5"/>
  <c r="J326" i="5" s="1"/>
  <c r="AB322" i="5"/>
  <c r="AB326" i="5" s="1"/>
  <c r="O323" i="5"/>
  <c r="K322" i="5"/>
  <c r="K326" i="5" s="1"/>
  <c r="AC322" i="5"/>
  <c r="AC326" i="5" s="1"/>
  <c r="P323" i="5"/>
  <c r="F325" i="5"/>
  <c r="O325" i="5"/>
  <c r="W325" i="5"/>
  <c r="AF325" i="5"/>
  <c r="P325" i="5"/>
  <c r="AG325" i="5"/>
  <c r="J323" i="5"/>
  <c r="S323" i="5"/>
  <c r="AB323" i="5"/>
  <c r="X323" i="5"/>
  <c r="G325" i="5"/>
  <c r="X325" i="5"/>
  <c r="K323" i="5"/>
  <c r="T323" i="5"/>
  <c r="AC323" i="5"/>
  <c r="H325" i="5"/>
  <c r="H323" i="5"/>
  <c r="H322" i="5"/>
  <c r="H326" i="5" s="1"/>
  <c r="L325" i="5"/>
  <c r="L323" i="5"/>
  <c r="L322" i="5"/>
  <c r="L326" i="5" s="1"/>
  <c r="Q325" i="5"/>
  <c r="Q323" i="5"/>
  <c r="Q322" i="5"/>
  <c r="Q326" i="5" s="1"/>
  <c r="U325" i="5"/>
  <c r="U323" i="5"/>
  <c r="U322" i="5"/>
  <c r="U326" i="5" s="1"/>
  <c r="Z325" i="5"/>
  <c r="Z323" i="5"/>
  <c r="Z322" i="5"/>
  <c r="Z326" i="5" s="1"/>
  <c r="AD325" i="5"/>
  <c r="AD323" i="5"/>
  <c r="AD322" i="5"/>
  <c r="AD326" i="5" s="1"/>
  <c r="AH325" i="5"/>
  <c r="AH323" i="5"/>
  <c r="AH322" i="5"/>
  <c r="AH326" i="5" s="1"/>
  <c r="E325" i="5"/>
  <c r="E323" i="5"/>
  <c r="E322" i="5"/>
  <c r="E326" i="5" s="1"/>
  <c r="I325" i="5"/>
  <c r="I323" i="5"/>
  <c r="I322" i="5"/>
  <c r="I326" i="5" s="1"/>
  <c r="M325" i="5"/>
  <c r="M323" i="5"/>
  <c r="M322" i="5"/>
  <c r="M326" i="5" s="1"/>
  <c r="R325" i="5"/>
  <c r="R323" i="5"/>
  <c r="R322" i="5"/>
  <c r="R326" i="5" s="1"/>
  <c r="V325" i="5"/>
  <c r="V323" i="5"/>
  <c r="V322" i="5"/>
  <c r="V326" i="5" s="1"/>
  <c r="AA325" i="5"/>
  <c r="AA323" i="5"/>
  <c r="AA322" i="5"/>
  <c r="AA326" i="5" s="1"/>
  <c r="AE325" i="5"/>
  <c r="AE323" i="5"/>
  <c r="AE322" i="5"/>
  <c r="AE326" i="5" s="1"/>
  <c r="AI325" i="5"/>
  <c r="AI323" i="5"/>
  <c r="AI322" i="5"/>
  <c r="AI326" i="5" s="1"/>
  <c r="P10" i="7"/>
  <c r="B10" i="3"/>
  <c r="H13" i="6"/>
  <c r="G13" i="6"/>
  <c r="F13" i="6"/>
  <c r="H12" i="6"/>
  <c r="G12" i="6"/>
  <c r="F12" i="6"/>
  <c r="H11" i="6"/>
  <c r="G11" i="6"/>
  <c r="F11" i="6"/>
  <c r="H10" i="6"/>
  <c r="G10" i="6"/>
  <c r="F10" i="6"/>
  <c r="B10" i="6"/>
  <c r="H9" i="6"/>
  <c r="G9" i="6"/>
  <c r="F9" i="6"/>
  <c r="H8" i="6"/>
  <c r="G8" i="6"/>
  <c r="F8" i="6"/>
  <c r="H6" i="6"/>
  <c r="G6" i="6"/>
  <c r="H5" i="6"/>
  <c r="G5" i="6"/>
  <c r="H4" i="6"/>
  <c r="G4" i="6"/>
  <c r="H7" i="6"/>
  <c r="G7" i="6"/>
  <c r="AN15" i="4"/>
  <c r="AM15" i="4"/>
  <c r="AL15" i="4"/>
  <c r="AN14" i="4"/>
  <c r="AM14" i="4"/>
  <c r="AL14" i="4"/>
  <c r="AN13" i="4"/>
  <c r="AM13" i="4"/>
  <c r="AL13" i="4"/>
  <c r="AN12" i="4"/>
  <c r="AM12" i="4"/>
  <c r="AL12" i="4"/>
  <c r="AN11" i="4"/>
  <c r="AM11" i="4"/>
  <c r="AL11" i="4"/>
  <c r="AN10" i="4"/>
  <c r="AM10" i="4"/>
  <c r="AL10" i="4"/>
  <c r="AN9" i="4"/>
  <c r="AM9" i="4"/>
  <c r="AL9" i="4"/>
  <c r="AN8" i="4"/>
  <c r="AM8" i="4"/>
  <c r="AL8" i="4"/>
  <c r="AN7" i="4"/>
  <c r="AM7" i="4"/>
  <c r="AL7" i="4"/>
  <c r="AN6" i="4"/>
  <c r="AM6" i="4"/>
  <c r="AL6" i="4"/>
  <c r="F7" i="6"/>
  <c r="F6" i="6"/>
  <c r="F5" i="6"/>
  <c r="F4" i="6"/>
  <c r="AI324" i="4"/>
  <c r="AH324" i="4"/>
  <c r="AG324" i="4"/>
  <c r="AF324" i="4"/>
  <c r="AE324" i="4"/>
  <c r="AD324" i="4"/>
  <c r="AC324" i="4"/>
  <c r="X324" i="4"/>
  <c r="W324" i="4"/>
  <c r="V324" i="4"/>
  <c r="U324" i="4"/>
  <c r="T324" i="4"/>
  <c r="S324" i="4"/>
  <c r="R324" i="4"/>
  <c r="Q324" i="4"/>
  <c r="M324" i="4"/>
  <c r="L324" i="4"/>
  <c r="K324" i="4"/>
  <c r="J324" i="4"/>
  <c r="I324" i="4"/>
  <c r="H324" i="4"/>
  <c r="G324" i="4"/>
  <c r="F324" i="4"/>
  <c r="CS319" i="3"/>
  <c r="CR319" i="3"/>
  <c r="CQ319" i="3"/>
  <c r="CP319" i="3"/>
  <c r="CO319" i="3"/>
  <c r="CN319" i="3"/>
  <c r="CM319" i="3"/>
  <c r="CL319" i="3"/>
  <c r="CK319" i="3"/>
  <c r="CJ319" i="3"/>
  <c r="CI319" i="3"/>
  <c r="CH319" i="3"/>
  <c r="CG319" i="3"/>
  <c r="CF319" i="3"/>
  <c r="CE319" i="3"/>
  <c r="CD319" i="3"/>
  <c r="CC319" i="3"/>
  <c r="CB319" i="3"/>
  <c r="CA319" i="3"/>
  <c r="BZ319" i="3"/>
  <c r="BY319" i="3"/>
  <c r="BX319" i="3"/>
  <c r="BW319" i="3"/>
  <c r="BV319" i="3"/>
  <c r="BU319" i="3"/>
  <c r="BT319" i="3"/>
  <c r="BS319" i="3"/>
  <c r="BR319" i="3"/>
  <c r="BQ319" i="3"/>
  <c r="BP319" i="3"/>
  <c r="BM319" i="3"/>
  <c r="BL319" i="3"/>
  <c r="BK319" i="3"/>
  <c r="BJ319" i="3"/>
  <c r="BI319" i="3"/>
  <c r="BH319" i="3"/>
  <c r="BG319" i="3"/>
  <c r="BF319" i="3"/>
  <c r="BE319" i="3"/>
  <c r="BD319" i="3"/>
  <c r="BC319" i="3"/>
  <c r="BB319" i="3"/>
  <c r="BA319" i="3"/>
  <c r="AZ319" i="3"/>
  <c r="AY319" i="3"/>
  <c r="AX319" i="3"/>
  <c r="AW319" i="3"/>
  <c r="AQ319" i="3"/>
  <c r="AP319" i="3"/>
  <c r="AO319" i="3"/>
  <c r="AN319" i="3"/>
  <c r="AM319" i="3"/>
  <c r="AL319" i="3"/>
  <c r="AJ319" i="3"/>
  <c r="AG319" i="3"/>
  <c r="AF319" i="3"/>
  <c r="AE319" i="3"/>
  <c r="AD319" i="3"/>
  <c r="AC319" i="3"/>
  <c r="AB319" i="3"/>
  <c r="AA319" i="3"/>
  <c r="Z319" i="3"/>
  <c r="Y319" i="3"/>
  <c r="X319" i="3"/>
  <c r="W319" i="3"/>
  <c r="V319" i="3"/>
  <c r="U319" i="3"/>
  <c r="T319" i="3"/>
  <c r="S319" i="3"/>
  <c r="R319" i="3"/>
  <c r="Q319" i="3"/>
  <c r="P319" i="3"/>
  <c r="O319" i="3"/>
  <c r="N319" i="3"/>
  <c r="AT319" i="3" l="1"/>
  <c r="AS319" i="3"/>
  <c r="AV319" i="3"/>
  <c r="AR319" i="3"/>
  <c r="AU319" i="3"/>
  <c r="C11" i="12"/>
  <c r="B10" i="4"/>
  <c r="J319" i="3"/>
  <c r="F319" i="3"/>
  <c r="D319" i="3"/>
  <c r="M319" i="3"/>
  <c r="I319" i="3"/>
  <c r="E319" i="3"/>
  <c r="E321" i="3" s="1"/>
  <c r="H319" i="3"/>
  <c r="L319" i="3"/>
  <c r="G319" i="3"/>
  <c r="K319" i="3"/>
  <c r="E324" i="4"/>
  <c r="E325" i="4" s="1"/>
  <c r="AM321" i="3"/>
  <c r="H321" i="3"/>
  <c r="D321" i="3"/>
  <c r="CT26" i="3"/>
  <c r="CU26" i="3"/>
  <c r="BN26" i="3"/>
  <c r="BO26" i="3"/>
  <c r="AH25" i="3"/>
  <c r="AI25" i="3"/>
  <c r="AH26" i="3"/>
  <c r="AI26" i="3"/>
  <c r="T325" i="4"/>
  <c r="W325" i="4"/>
  <c r="H325" i="4"/>
  <c r="M326" i="4"/>
  <c r="BU321" i="3"/>
  <c r="BX321" i="3"/>
  <c r="CF320" i="3"/>
  <c r="CN320" i="3"/>
  <c r="AR321" i="3"/>
  <c r="M321" i="3"/>
  <c r="D31" i="13"/>
  <c r="I18" i="13" s="1"/>
  <c r="J18" i="13"/>
  <c r="H18" i="13"/>
  <c r="O16" i="13"/>
  <c r="O17" i="13" s="1"/>
  <c r="N16" i="13"/>
  <c r="N17" i="13" s="1"/>
  <c r="M16" i="13"/>
  <c r="M17" i="13" s="1"/>
  <c r="L16" i="13"/>
  <c r="L17" i="13" s="1"/>
  <c r="K16" i="13"/>
  <c r="K17" i="13" s="1"/>
  <c r="J16" i="13"/>
  <c r="J17" i="13" s="1"/>
  <c r="I16" i="13"/>
  <c r="I17" i="13" s="1"/>
  <c r="H16" i="13"/>
  <c r="H17" i="13" s="1"/>
  <c r="G16" i="13"/>
  <c r="G17" i="13" s="1"/>
  <c r="F16" i="13"/>
  <c r="F17" i="13" s="1"/>
  <c r="E16" i="13"/>
  <c r="E17" i="13" s="1"/>
  <c r="D16" i="13"/>
  <c r="D17" i="13" s="1"/>
  <c r="D2" i="13"/>
  <c r="D1" i="13"/>
  <c r="R48" i="12"/>
  <c r="S29" i="12" s="1"/>
  <c r="Q48" i="12"/>
  <c r="R29" i="12" s="1"/>
  <c r="P48" i="12"/>
  <c r="Q29" i="12" s="1"/>
  <c r="O48" i="12"/>
  <c r="P29" i="12" s="1"/>
  <c r="N48" i="12"/>
  <c r="O29" i="12" s="1"/>
  <c r="M48" i="12"/>
  <c r="N29" i="12" s="1"/>
  <c r="L48" i="12"/>
  <c r="M29" i="12" s="1"/>
  <c r="K48" i="12"/>
  <c r="L29" i="12" s="1"/>
  <c r="J48" i="12"/>
  <c r="K29" i="12" s="1"/>
  <c r="I48" i="12"/>
  <c r="J29" i="12" s="1"/>
  <c r="H48" i="12"/>
  <c r="I29" i="12" s="1"/>
  <c r="G48" i="12"/>
  <c r="H29" i="12" s="1"/>
  <c r="F48" i="12"/>
  <c r="G29" i="12" s="1"/>
  <c r="E48" i="12"/>
  <c r="F29" i="12" s="1"/>
  <c r="E29" i="12"/>
  <c r="D29" i="12"/>
  <c r="R47" i="12"/>
  <c r="S28" i="12" s="1"/>
  <c r="Q47" i="12"/>
  <c r="R28" i="12" s="1"/>
  <c r="P47" i="12"/>
  <c r="Q28" i="12" s="1"/>
  <c r="O47" i="12"/>
  <c r="P28" i="12" s="1"/>
  <c r="N47" i="12"/>
  <c r="O28" i="12" s="1"/>
  <c r="M47" i="12"/>
  <c r="N28" i="12" s="1"/>
  <c r="L47" i="12"/>
  <c r="M28" i="12" s="1"/>
  <c r="K47" i="12"/>
  <c r="L28" i="12" s="1"/>
  <c r="J47" i="12"/>
  <c r="K28" i="12" s="1"/>
  <c r="I47" i="12"/>
  <c r="J28" i="12" s="1"/>
  <c r="H47" i="12"/>
  <c r="I28" i="12" s="1"/>
  <c r="G47" i="12"/>
  <c r="H28" i="12" s="1"/>
  <c r="F47" i="12"/>
  <c r="G28" i="12" s="1"/>
  <c r="E47" i="12"/>
  <c r="F28" i="12" s="1"/>
  <c r="E28" i="12"/>
  <c r="D28" i="12"/>
  <c r="R46" i="12"/>
  <c r="S27" i="12" s="1"/>
  <c r="Q46" i="12"/>
  <c r="R27" i="12" s="1"/>
  <c r="P46" i="12"/>
  <c r="Q27" i="12" s="1"/>
  <c r="O46" i="12"/>
  <c r="P27" i="12" s="1"/>
  <c r="N46" i="12"/>
  <c r="O27" i="12" s="1"/>
  <c r="M46" i="12"/>
  <c r="N27" i="12" s="1"/>
  <c r="L46" i="12"/>
  <c r="M27" i="12" s="1"/>
  <c r="K46" i="12"/>
  <c r="L27" i="12" s="1"/>
  <c r="J46" i="12"/>
  <c r="K27" i="12" s="1"/>
  <c r="I46" i="12"/>
  <c r="J27" i="12" s="1"/>
  <c r="H46" i="12"/>
  <c r="I27" i="12" s="1"/>
  <c r="G46" i="12"/>
  <c r="H27" i="12" s="1"/>
  <c r="F46" i="12"/>
  <c r="G27" i="12" s="1"/>
  <c r="E46" i="12"/>
  <c r="F27" i="12" s="1"/>
  <c r="E27" i="12"/>
  <c r="D27" i="12"/>
  <c r="R45" i="12"/>
  <c r="S26" i="12" s="1"/>
  <c r="Q45" i="12"/>
  <c r="R26" i="12" s="1"/>
  <c r="P45" i="12"/>
  <c r="Q26" i="12" s="1"/>
  <c r="O45" i="12"/>
  <c r="P26" i="12" s="1"/>
  <c r="N45" i="12"/>
  <c r="O26" i="12" s="1"/>
  <c r="M45" i="12"/>
  <c r="N26" i="12" s="1"/>
  <c r="L45" i="12"/>
  <c r="M26" i="12" s="1"/>
  <c r="K45" i="12"/>
  <c r="L26" i="12" s="1"/>
  <c r="J45" i="12"/>
  <c r="K26" i="12" s="1"/>
  <c r="I45" i="12"/>
  <c r="J26" i="12" s="1"/>
  <c r="H45" i="12"/>
  <c r="I26" i="12" s="1"/>
  <c r="G45" i="12"/>
  <c r="H26" i="12" s="1"/>
  <c r="F45" i="12"/>
  <c r="G26" i="12" s="1"/>
  <c r="E45" i="12"/>
  <c r="F26" i="12" s="1"/>
  <c r="E26" i="12"/>
  <c r="D26" i="12"/>
  <c r="R44" i="12"/>
  <c r="S25" i="12" s="1"/>
  <c r="Q44" i="12"/>
  <c r="R25" i="12" s="1"/>
  <c r="P44" i="12"/>
  <c r="Q25" i="12" s="1"/>
  <c r="O44" i="12"/>
  <c r="P25" i="12" s="1"/>
  <c r="N44" i="12"/>
  <c r="O25" i="12" s="1"/>
  <c r="M44" i="12"/>
  <c r="N25" i="12" s="1"/>
  <c r="L44" i="12"/>
  <c r="M25" i="12" s="1"/>
  <c r="K44" i="12"/>
  <c r="L25" i="12" s="1"/>
  <c r="J44" i="12"/>
  <c r="K25" i="12" s="1"/>
  <c r="I44" i="12"/>
  <c r="J25" i="12" s="1"/>
  <c r="H44" i="12"/>
  <c r="I25" i="12" s="1"/>
  <c r="G44" i="12"/>
  <c r="H25" i="12" s="1"/>
  <c r="F44" i="12"/>
  <c r="G25" i="12" s="1"/>
  <c r="E44" i="12"/>
  <c r="F25" i="12" s="1"/>
  <c r="E25" i="12"/>
  <c r="D25" i="12"/>
  <c r="R43" i="12"/>
  <c r="S24" i="12" s="1"/>
  <c r="Q43" i="12"/>
  <c r="R24" i="12" s="1"/>
  <c r="P43" i="12"/>
  <c r="Q24" i="12" s="1"/>
  <c r="O43" i="12"/>
  <c r="P24" i="12" s="1"/>
  <c r="N43" i="12"/>
  <c r="O24" i="12" s="1"/>
  <c r="M43" i="12"/>
  <c r="N24" i="12" s="1"/>
  <c r="L43" i="12"/>
  <c r="M24" i="12" s="1"/>
  <c r="K43" i="12"/>
  <c r="L24" i="12" s="1"/>
  <c r="J43" i="12"/>
  <c r="K24" i="12" s="1"/>
  <c r="I43" i="12"/>
  <c r="J24" i="12" s="1"/>
  <c r="H43" i="12"/>
  <c r="I24" i="12" s="1"/>
  <c r="G43" i="12"/>
  <c r="H24" i="12" s="1"/>
  <c r="F43" i="12"/>
  <c r="G24" i="12" s="1"/>
  <c r="E43" i="12"/>
  <c r="F24" i="12" s="1"/>
  <c r="E24" i="12"/>
  <c r="R42" i="12"/>
  <c r="S23" i="12" s="1"/>
  <c r="Q42" i="12"/>
  <c r="R23" i="12" s="1"/>
  <c r="P42" i="12"/>
  <c r="Q23" i="12" s="1"/>
  <c r="O42" i="12"/>
  <c r="P23" i="12" s="1"/>
  <c r="N42" i="12"/>
  <c r="O23" i="12" s="1"/>
  <c r="M42" i="12"/>
  <c r="N23" i="12" s="1"/>
  <c r="L42" i="12"/>
  <c r="M23" i="12" s="1"/>
  <c r="K42" i="12"/>
  <c r="L23" i="12" s="1"/>
  <c r="J42" i="12"/>
  <c r="K23" i="12" s="1"/>
  <c r="I42" i="12"/>
  <c r="J23" i="12" s="1"/>
  <c r="H42" i="12"/>
  <c r="I23" i="12" s="1"/>
  <c r="G42" i="12"/>
  <c r="H23" i="12" s="1"/>
  <c r="F42" i="12"/>
  <c r="G23" i="12" s="1"/>
  <c r="E42" i="12"/>
  <c r="F23" i="12" s="1"/>
  <c r="E23" i="12"/>
  <c r="R41" i="12"/>
  <c r="S22" i="12" s="1"/>
  <c r="Q41" i="12"/>
  <c r="R22" i="12" s="1"/>
  <c r="P41" i="12"/>
  <c r="Q22" i="12" s="1"/>
  <c r="O41" i="12"/>
  <c r="P22" i="12" s="1"/>
  <c r="N41" i="12"/>
  <c r="O22" i="12" s="1"/>
  <c r="M41" i="12"/>
  <c r="N22" i="12" s="1"/>
  <c r="L41" i="12"/>
  <c r="K41" i="12"/>
  <c r="J41" i="12"/>
  <c r="I41" i="12"/>
  <c r="H41" i="12"/>
  <c r="G41" i="12"/>
  <c r="F41" i="12"/>
  <c r="E41" i="12"/>
  <c r="R40" i="12"/>
  <c r="S21" i="12" s="1"/>
  <c r="Q40" i="12"/>
  <c r="R21" i="12" s="1"/>
  <c r="P40" i="12"/>
  <c r="Q21" i="12" s="1"/>
  <c r="O40" i="12"/>
  <c r="P21" i="12" s="1"/>
  <c r="N40" i="12"/>
  <c r="O21" i="12" s="1"/>
  <c r="M40" i="12"/>
  <c r="N21" i="12" s="1"/>
  <c r="L40" i="12"/>
  <c r="K40" i="12"/>
  <c r="J40" i="12"/>
  <c r="I40" i="12"/>
  <c r="H40" i="12"/>
  <c r="G40" i="12"/>
  <c r="F40" i="12"/>
  <c r="E40" i="12"/>
  <c r="F21" i="12" s="1"/>
  <c r="R39" i="12"/>
  <c r="Q39" i="12"/>
  <c r="P39" i="12"/>
  <c r="O39" i="12"/>
  <c r="N39" i="12"/>
  <c r="M39" i="12"/>
  <c r="L39" i="12"/>
  <c r="K39" i="12"/>
  <c r="K49" i="12" s="1"/>
  <c r="J39" i="12"/>
  <c r="K20" i="12" s="1"/>
  <c r="I39" i="12"/>
  <c r="J20" i="12" s="1"/>
  <c r="H39" i="12"/>
  <c r="G39" i="12"/>
  <c r="F39" i="12"/>
  <c r="E39" i="12"/>
  <c r="D39" i="12"/>
  <c r="C39" i="12"/>
  <c r="W31" i="12"/>
  <c r="V31" i="12"/>
  <c r="Y19" i="12"/>
  <c r="X19" i="12"/>
  <c r="B54" i="11"/>
  <c r="B52" i="11"/>
  <c r="B50" i="11"/>
  <c r="B13" i="11"/>
  <c r="B12" i="11"/>
  <c r="B11" i="11"/>
  <c r="B9" i="11"/>
  <c r="B8" i="11"/>
  <c r="B7" i="11"/>
  <c r="B6" i="11"/>
  <c r="B5" i="11"/>
  <c r="B325" i="10"/>
  <c r="B323" i="10"/>
  <c r="B321" i="10"/>
  <c r="B319" i="10"/>
  <c r="A319" i="10"/>
  <c r="B318" i="10"/>
  <c r="A318" i="10"/>
  <c r="B317" i="10"/>
  <c r="A317" i="10"/>
  <c r="B316" i="10"/>
  <c r="A316" i="10"/>
  <c r="B315" i="10"/>
  <c r="A315" i="10"/>
  <c r="B314" i="10"/>
  <c r="A314" i="10"/>
  <c r="B313" i="10"/>
  <c r="A313" i="10"/>
  <c r="B312" i="10"/>
  <c r="A312" i="10"/>
  <c r="B311" i="10"/>
  <c r="A311" i="10"/>
  <c r="B310" i="10"/>
  <c r="A310" i="10"/>
  <c r="B309" i="10"/>
  <c r="A309" i="10"/>
  <c r="B308" i="10"/>
  <c r="A308" i="10"/>
  <c r="B307" i="10"/>
  <c r="A307" i="10"/>
  <c r="B306" i="10"/>
  <c r="A306" i="10"/>
  <c r="B305" i="10"/>
  <c r="A305" i="10"/>
  <c r="B304" i="10"/>
  <c r="A304" i="10"/>
  <c r="B303" i="10"/>
  <c r="A303" i="10"/>
  <c r="B302" i="10"/>
  <c r="A302" i="10"/>
  <c r="B301" i="10"/>
  <c r="A301" i="10"/>
  <c r="B300" i="10"/>
  <c r="A300" i="10"/>
  <c r="B299" i="10"/>
  <c r="A299" i="10"/>
  <c r="B298" i="10"/>
  <c r="A298" i="10"/>
  <c r="B297" i="10"/>
  <c r="A297" i="10"/>
  <c r="B296" i="10"/>
  <c r="A296" i="10"/>
  <c r="B295" i="10"/>
  <c r="A295" i="10"/>
  <c r="B294" i="10"/>
  <c r="A294" i="10"/>
  <c r="B293" i="10"/>
  <c r="A293" i="10"/>
  <c r="B292" i="10"/>
  <c r="A292" i="10"/>
  <c r="B291" i="10"/>
  <c r="A291" i="10"/>
  <c r="B290" i="10"/>
  <c r="A290" i="10"/>
  <c r="B289" i="10"/>
  <c r="A289" i="10"/>
  <c r="B288" i="10"/>
  <c r="A288" i="10"/>
  <c r="B287" i="10"/>
  <c r="A287" i="10"/>
  <c r="B286" i="10"/>
  <c r="A286" i="10"/>
  <c r="B285" i="10"/>
  <c r="A285" i="10"/>
  <c r="B284" i="10"/>
  <c r="A284" i="10"/>
  <c r="B283" i="10"/>
  <c r="A283" i="10"/>
  <c r="B282" i="10"/>
  <c r="A282" i="10"/>
  <c r="B281" i="10"/>
  <c r="A281" i="10"/>
  <c r="B280" i="10"/>
  <c r="A280" i="10"/>
  <c r="B279" i="10"/>
  <c r="A279" i="10"/>
  <c r="B278" i="10"/>
  <c r="A278" i="10"/>
  <c r="B277" i="10"/>
  <c r="A277" i="10"/>
  <c r="B276" i="10"/>
  <c r="A276" i="10"/>
  <c r="B275" i="10"/>
  <c r="A275" i="10"/>
  <c r="B274" i="10"/>
  <c r="A274" i="10"/>
  <c r="B273" i="10"/>
  <c r="A273" i="10"/>
  <c r="B272" i="10"/>
  <c r="A272" i="10"/>
  <c r="B271" i="10"/>
  <c r="A271" i="10"/>
  <c r="B270" i="10"/>
  <c r="A270" i="10"/>
  <c r="B269" i="10"/>
  <c r="A269" i="10"/>
  <c r="B268" i="10"/>
  <c r="A268" i="10"/>
  <c r="B267" i="10"/>
  <c r="A267" i="10"/>
  <c r="B266" i="10"/>
  <c r="A266" i="10"/>
  <c r="B265" i="10"/>
  <c r="A265" i="10"/>
  <c r="B264" i="10"/>
  <c r="A264" i="10"/>
  <c r="B263" i="10"/>
  <c r="A263" i="10"/>
  <c r="B262" i="10"/>
  <c r="A262" i="10"/>
  <c r="B261" i="10"/>
  <c r="A261" i="10"/>
  <c r="B260" i="10"/>
  <c r="A260" i="10"/>
  <c r="B259" i="10"/>
  <c r="A259" i="10"/>
  <c r="B258" i="10"/>
  <c r="A258" i="10"/>
  <c r="B257" i="10"/>
  <c r="A257" i="10"/>
  <c r="B256" i="10"/>
  <c r="A256" i="10"/>
  <c r="B255" i="10"/>
  <c r="A255" i="10"/>
  <c r="B254" i="10"/>
  <c r="A254" i="10"/>
  <c r="B253" i="10"/>
  <c r="A253" i="10"/>
  <c r="B252" i="10"/>
  <c r="A252" i="10"/>
  <c r="B251" i="10"/>
  <c r="A251" i="10"/>
  <c r="B250" i="10"/>
  <c r="A250" i="10"/>
  <c r="B249" i="10"/>
  <c r="A249" i="10"/>
  <c r="B248" i="10"/>
  <c r="A248" i="10"/>
  <c r="B247" i="10"/>
  <c r="A247" i="10"/>
  <c r="B246" i="10"/>
  <c r="A246" i="10"/>
  <c r="B245" i="10"/>
  <c r="A245" i="10"/>
  <c r="B244" i="10"/>
  <c r="A244" i="10"/>
  <c r="B243" i="10"/>
  <c r="A243" i="10"/>
  <c r="B242" i="10"/>
  <c r="A242" i="10"/>
  <c r="B241" i="10"/>
  <c r="A241" i="10"/>
  <c r="B240" i="10"/>
  <c r="A240" i="10"/>
  <c r="B239" i="10"/>
  <c r="A239" i="10"/>
  <c r="B238" i="10"/>
  <c r="A238" i="10"/>
  <c r="B237" i="10"/>
  <c r="A237" i="10"/>
  <c r="B236" i="10"/>
  <c r="A236" i="10"/>
  <c r="B235" i="10"/>
  <c r="A235" i="10"/>
  <c r="B234" i="10"/>
  <c r="A234" i="10"/>
  <c r="B233" i="10"/>
  <c r="A233" i="10"/>
  <c r="B232" i="10"/>
  <c r="A232" i="10"/>
  <c r="B231" i="10"/>
  <c r="A231" i="10"/>
  <c r="B230" i="10"/>
  <c r="A230" i="10"/>
  <c r="B229" i="10"/>
  <c r="A229" i="10"/>
  <c r="B228" i="10"/>
  <c r="A228" i="10"/>
  <c r="B227" i="10"/>
  <c r="A227" i="10"/>
  <c r="B226" i="10"/>
  <c r="A226" i="10"/>
  <c r="B225" i="10"/>
  <c r="A225" i="10"/>
  <c r="B224" i="10"/>
  <c r="A224" i="10"/>
  <c r="B223" i="10"/>
  <c r="A223" i="10"/>
  <c r="B222" i="10"/>
  <c r="A222" i="10"/>
  <c r="B221" i="10"/>
  <c r="A221" i="10"/>
  <c r="B220" i="10"/>
  <c r="A220" i="10"/>
  <c r="B219" i="10"/>
  <c r="A219" i="10"/>
  <c r="B218" i="10"/>
  <c r="A218" i="10"/>
  <c r="B217" i="10"/>
  <c r="A217" i="10"/>
  <c r="B216" i="10"/>
  <c r="A216" i="10"/>
  <c r="B215" i="10"/>
  <c r="A215" i="10"/>
  <c r="B214" i="10"/>
  <c r="A214" i="10"/>
  <c r="B213" i="10"/>
  <c r="A213" i="10"/>
  <c r="B212" i="10"/>
  <c r="A212" i="10"/>
  <c r="B211" i="10"/>
  <c r="A211" i="10"/>
  <c r="B210" i="10"/>
  <c r="A210" i="10"/>
  <c r="B209" i="10"/>
  <c r="A209" i="10"/>
  <c r="B208" i="10"/>
  <c r="A208" i="10"/>
  <c r="B207" i="10"/>
  <c r="A207" i="10"/>
  <c r="B206" i="10"/>
  <c r="A206" i="10"/>
  <c r="B205" i="10"/>
  <c r="A205" i="10"/>
  <c r="B204" i="10"/>
  <c r="A204" i="10"/>
  <c r="B203" i="10"/>
  <c r="A203" i="10"/>
  <c r="B202" i="10"/>
  <c r="A202" i="10"/>
  <c r="B201" i="10"/>
  <c r="A201" i="10"/>
  <c r="B200" i="10"/>
  <c r="A200" i="10"/>
  <c r="B199" i="10"/>
  <c r="A199" i="10"/>
  <c r="B198" i="10"/>
  <c r="A198" i="10"/>
  <c r="B197" i="10"/>
  <c r="A197" i="10"/>
  <c r="B196" i="10"/>
  <c r="A196" i="10"/>
  <c r="B195" i="10"/>
  <c r="A195" i="10"/>
  <c r="B194" i="10"/>
  <c r="A194" i="10"/>
  <c r="B193" i="10"/>
  <c r="A193" i="10"/>
  <c r="B192" i="10"/>
  <c r="A192" i="10"/>
  <c r="B191" i="10"/>
  <c r="A191" i="10"/>
  <c r="B190" i="10"/>
  <c r="A190" i="10"/>
  <c r="B189" i="10"/>
  <c r="A189" i="10"/>
  <c r="B188" i="10"/>
  <c r="A188" i="10"/>
  <c r="B187" i="10"/>
  <c r="A187" i="10"/>
  <c r="B186" i="10"/>
  <c r="A186" i="10"/>
  <c r="B185" i="10"/>
  <c r="A185" i="10"/>
  <c r="B184" i="10"/>
  <c r="A184" i="10"/>
  <c r="B183" i="10"/>
  <c r="A183" i="10"/>
  <c r="B182" i="10"/>
  <c r="A182" i="10"/>
  <c r="B181" i="10"/>
  <c r="A181" i="10"/>
  <c r="B180" i="10"/>
  <c r="A180" i="10"/>
  <c r="B179" i="10"/>
  <c r="A179" i="10"/>
  <c r="B178" i="10"/>
  <c r="A178" i="10"/>
  <c r="B177" i="10"/>
  <c r="A177" i="10"/>
  <c r="B176" i="10"/>
  <c r="A176" i="10"/>
  <c r="B175" i="10"/>
  <c r="A175" i="10"/>
  <c r="B174" i="10"/>
  <c r="A174" i="10"/>
  <c r="B173" i="10"/>
  <c r="A173" i="10"/>
  <c r="B172" i="10"/>
  <c r="A172" i="10"/>
  <c r="B171" i="10"/>
  <c r="A171" i="10"/>
  <c r="B170" i="10"/>
  <c r="A170" i="10"/>
  <c r="B169" i="10"/>
  <c r="A169" i="10"/>
  <c r="B168" i="10"/>
  <c r="A168" i="10"/>
  <c r="B167" i="10"/>
  <c r="A167" i="10"/>
  <c r="B166" i="10"/>
  <c r="A166" i="10"/>
  <c r="B165" i="10"/>
  <c r="A165" i="10"/>
  <c r="B164" i="10"/>
  <c r="A164" i="10"/>
  <c r="B163" i="10"/>
  <c r="A163" i="10"/>
  <c r="B162" i="10"/>
  <c r="A162" i="10"/>
  <c r="B161" i="10"/>
  <c r="A161" i="10"/>
  <c r="B160" i="10"/>
  <c r="A160" i="10"/>
  <c r="B159" i="10"/>
  <c r="A159" i="10"/>
  <c r="B158" i="10"/>
  <c r="A158" i="10"/>
  <c r="B157" i="10"/>
  <c r="A157" i="10"/>
  <c r="B156" i="10"/>
  <c r="A156" i="10"/>
  <c r="B155" i="10"/>
  <c r="A155" i="10"/>
  <c r="B154" i="10"/>
  <c r="A154" i="10"/>
  <c r="B153" i="10"/>
  <c r="A153" i="10"/>
  <c r="B152" i="10"/>
  <c r="A152" i="10"/>
  <c r="B151" i="10"/>
  <c r="A151" i="10"/>
  <c r="B150" i="10"/>
  <c r="A150" i="10"/>
  <c r="B149" i="10"/>
  <c r="A149" i="10"/>
  <c r="B148" i="10"/>
  <c r="A148" i="10"/>
  <c r="B147" i="10"/>
  <c r="A147" i="10"/>
  <c r="B146" i="10"/>
  <c r="A146" i="10"/>
  <c r="B145" i="10"/>
  <c r="A145" i="10"/>
  <c r="B144" i="10"/>
  <c r="A144" i="10"/>
  <c r="B143" i="10"/>
  <c r="A143" i="10"/>
  <c r="B142" i="10"/>
  <c r="A142" i="10"/>
  <c r="B141" i="10"/>
  <c r="A141" i="10"/>
  <c r="B140" i="10"/>
  <c r="A140" i="10"/>
  <c r="B139" i="10"/>
  <c r="A139" i="10"/>
  <c r="B138" i="10"/>
  <c r="A138" i="10"/>
  <c r="B137" i="10"/>
  <c r="A137" i="10"/>
  <c r="B136" i="10"/>
  <c r="A136" i="10"/>
  <c r="B135" i="10"/>
  <c r="A135" i="10"/>
  <c r="B134" i="10"/>
  <c r="A134" i="10"/>
  <c r="B133" i="10"/>
  <c r="A133" i="10"/>
  <c r="B132" i="10"/>
  <c r="A132" i="10"/>
  <c r="B131" i="10"/>
  <c r="A131" i="10"/>
  <c r="B130" i="10"/>
  <c r="A130" i="10"/>
  <c r="B129" i="10"/>
  <c r="A129" i="10"/>
  <c r="B128" i="10"/>
  <c r="A128" i="10"/>
  <c r="B127" i="10"/>
  <c r="A127" i="10"/>
  <c r="B126" i="10"/>
  <c r="A126" i="10"/>
  <c r="B125" i="10"/>
  <c r="A125" i="10"/>
  <c r="B124" i="10"/>
  <c r="A124" i="10"/>
  <c r="B123" i="10"/>
  <c r="A123" i="10"/>
  <c r="B122" i="10"/>
  <c r="A122" i="10"/>
  <c r="B121" i="10"/>
  <c r="A121" i="10"/>
  <c r="B120" i="10"/>
  <c r="A120" i="10"/>
  <c r="B119" i="10"/>
  <c r="A119" i="10"/>
  <c r="B118" i="10"/>
  <c r="A118" i="10"/>
  <c r="B117" i="10"/>
  <c r="A117" i="10"/>
  <c r="B116" i="10"/>
  <c r="A116" i="10"/>
  <c r="B115" i="10"/>
  <c r="A115" i="10"/>
  <c r="B114" i="10"/>
  <c r="A114" i="10"/>
  <c r="B113" i="10"/>
  <c r="A113" i="10"/>
  <c r="B112" i="10"/>
  <c r="A112" i="10"/>
  <c r="B111" i="10"/>
  <c r="A111" i="10"/>
  <c r="B110" i="10"/>
  <c r="A110" i="10"/>
  <c r="B109" i="10"/>
  <c r="A109" i="10"/>
  <c r="B108" i="10"/>
  <c r="A108" i="10"/>
  <c r="B107" i="10"/>
  <c r="A107" i="10"/>
  <c r="B106" i="10"/>
  <c r="A106" i="10"/>
  <c r="B105" i="10"/>
  <c r="A105" i="10"/>
  <c r="B104" i="10"/>
  <c r="A104" i="10"/>
  <c r="B103" i="10"/>
  <c r="A103" i="10"/>
  <c r="B102" i="10"/>
  <c r="A102" i="10"/>
  <c r="B101" i="10"/>
  <c r="A101" i="10"/>
  <c r="B100" i="10"/>
  <c r="A100" i="10"/>
  <c r="B99" i="10"/>
  <c r="A99" i="10"/>
  <c r="B98" i="10"/>
  <c r="A98" i="10"/>
  <c r="B97" i="10"/>
  <c r="A97" i="10"/>
  <c r="B96" i="10"/>
  <c r="A96" i="10"/>
  <c r="B95" i="10"/>
  <c r="A95" i="10"/>
  <c r="B94" i="10"/>
  <c r="A94" i="10"/>
  <c r="B93" i="10"/>
  <c r="A93" i="10"/>
  <c r="B92" i="10"/>
  <c r="A92" i="10"/>
  <c r="B91" i="10"/>
  <c r="A91" i="10"/>
  <c r="B90" i="10"/>
  <c r="A90" i="10"/>
  <c r="B89" i="10"/>
  <c r="A89" i="10"/>
  <c r="B88" i="10"/>
  <c r="A88" i="10"/>
  <c r="B87" i="10"/>
  <c r="A87" i="10"/>
  <c r="B86" i="10"/>
  <c r="A86" i="10"/>
  <c r="B85" i="10"/>
  <c r="A85" i="10"/>
  <c r="B84" i="10"/>
  <c r="A84" i="10"/>
  <c r="B83" i="10"/>
  <c r="A83" i="10"/>
  <c r="B82" i="10"/>
  <c r="A82" i="10"/>
  <c r="B81" i="10"/>
  <c r="A81" i="10"/>
  <c r="B80" i="10"/>
  <c r="A80" i="10"/>
  <c r="B79" i="10"/>
  <c r="A79" i="10"/>
  <c r="B78" i="10"/>
  <c r="A78" i="10"/>
  <c r="B77" i="10"/>
  <c r="A77" i="10"/>
  <c r="B76" i="10"/>
  <c r="A76" i="10"/>
  <c r="B75" i="10"/>
  <c r="A75" i="10"/>
  <c r="B74" i="10"/>
  <c r="A74" i="10"/>
  <c r="B73" i="10"/>
  <c r="A73" i="10"/>
  <c r="B72" i="10"/>
  <c r="A72" i="10"/>
  <c r="B71" i="10"/>
  <c r="A71" i="10"/>
  <c r="B70" i="10"/>
  <c r="A70" i="10"/>
  <c r="B69" i="10"/>
  <c r="A69" i="10"/>
  <c r="B68" i="10"/>
  <c r="A68" i="10"/>
  <c r="B67" i="10"/>
  <c r="A67" i="10"/>
  <c r="B66" i="10"/>
  <c r="A66" i="10"/>
  <c r="B65" i="10"/>
  <c r="A65" i="10"/>
  <c r="B64" i="10"/>
  <c r="A64" i="10"/>
  <c r="B63" i="10"/>
  <c r="A63" i="10"/>
  <c r="B62" i="10"/>
  <c r="A62" i="10"/>
  <c r="B61" i="10"/>
  <c r="A61" i="10"/>
  <c r="B60" i="10"/>
  <c r="A60" i="10"/>
  <c r="B59" i="10"/>
  <c r="A59" i="10"/>
  <c r="B58" i="10"/>
  <c r="A58" i="10"/>
  <c r="B57" i="10"/>
  <c r="A57" i="10"/>
  <c r="B56" i="10"/>
  <c r="A56" i="10"/>
  <c r="B55" i="10"/>
  <c r="A55" i="10"/>
  <c r="B54" i="10"/>
  <c r="A54" i="10"/>
  <c r="B53" i="10"/>
  <c r="A53" i="10"/>
  <c r="B52" i="10"/>
  <c r="A52" i="10"/>
  <c r="B51" i="10"/>
  <c r="A51" i="10"/>
  <c r="B50" i="10"/>
  <c r="A50" i="10"/>
  <c r="B49" i="10"/>
  <c r="A49" i="10"/>
  <c r="B48" i="10"/>
  <c r="A48" i="10"/>
  <c r="B47" i="10"/>
  <c r="A47" i="10"/>
  <c r="B46" i="10"/>
  <c r="A46" i="10"/>
  <c r="B45" i="10"/>
  <c r="A45" i="10"/>
  <c r="B44" i="10"/>
  <c r="A44" i="10"/>
  <c r="B43" i="10"/>
  <c r="A43" i="10"/>
  <c r="B42" i="10"/>
  <c r="A42" i="10"/>
  <c r="B41" i="10"/>
  <c r="A41" i="10"/>
  <c r="B40" i="10"/>
  <c r="A40" i="10"/>
  <c r="B39" i="10"/>
  <c r="A39" i="10"/>
  <c r="B38" i="10"/>
  <c r="A38" i="10"/>
  <c r="B37" i="10"/>
  <c r="A37" i="10"/>
  <c r="B36" i="10"/>
  <c r="A36" i="10"/>
  <c r="B35" i="10"/>
  <c r="A35" i="10"/>
  <c r="B34" i="10"/>
  <c r="A34" i="10"/>
  <c r="B33" i="10"/>
  <c r="A33" i="10"/>
  <c r="B32" i="10"/>
  <c r="A32" i="10"/>
  <c r="B31" i="10"/>
  <c r="A31" i="10"/>
  <c r="B30" i="10"/>
  <c r="A30" i="10"/>
  <c r="B29" i="10"/>
  <c r="A29" i="10"/>
  <c r="B28" i="10"/>
  <c r="A28" i="10"/>
  <c r="B27" i="10"/>
  <c r="A27" i="10"/>
  <c r="B26" i="10"/>
  <c r="A26" i="10"/>
  <c r="B25" i="10"/>
  <c r="A25" i="10"/>
  <c r="B24" i="10"/>
  <c r="A24" i="10"/>
  <c r="B23" i="10"/>
  <c r="A23" i="10"/>
  <c r="B22" i="10"/>
  <c r="A22" i="10"/>
  <c r="B21" i="10"/>
  <c r="A21" i="10"/>
  <c r="B20" i="10"/>
  <c r="A20" i="10"/>
  <c r="B13" i="10"/>
  <c r="B12" i="10"/>
  <c r="B11" i="10"/>
  <c r="B9" i="10"/>
  <c r="B8" i="10"/>
  <c r="B7" i="10"/>
  <c r="B6" i="10"/>
  <c r="B5" i="10"/>
  <c r="W15" i="9"/>
  <c r="P15" i="9"/>
  <c r="I15" i="9"/>
  <c r="N26" i="8"/>
  <c r="O26" i="8" s="1"/>
  <c r="C26" i="8"/>
  <c r="N25" i="8"/>
  <c r="O25" i="8" s="1"/>
  <c r="C25" i="8"/>
  <c r="N24" i="8"/>
  <c r="O24" i="8" s="1"/>
  <c r="C24" i="8"/>
  <c r="N23" i="8"/>
  <c r="O23" i="8" s="1"/>
  <c r="C23" i="8"/>
  <c r="N22" i="8"/>
  <c r="O22" i="8" s="1"/>
  <c r="C22" i="8"/>
  <c r="N21" i="8"/>
  <c r="O21" i="8" s="1"/>
  <c r="C21" i="8"/>
  <c r="N20" i="8"/>
  <c r="O20" i="8" s="1"/>
  <c r="C20" i="8"/>
  <c r="N19" i="8"/>
  <c r="O19" i="8" s="1"/>
  <c r="C19" i="8"/>
  <c r="N18" i="8"/>
  <c r="O18" i="8" s="1"/>
  <c r="C18" i="8"/>
  <c r="N17" i="8"/>
  <c r="O17" i="8" s="1"/>
  <c r="C17" i="8"/>
  <c r="B9" i="8"/>
  <c r="L8" i="8"/>
  <c r="J8" i="8"/>
  <c r="I8" i="8"/>
  <c r="H8" i="8"/>
  <c r="K24" i="8" s="1"/>
  <c r="L24" i="8" s="1"/>
  <c r="L7" i="8"/>
  <c r="J7" i="8"/>
  <c r="I7" i="8"/>
  <c r="H7" i="8"/>
  <c r="I17" i="8" s="1"/>
  <c r="J17" i="8" s="1"/>
  <c r="L6" i="8"/>
  <c r="J6" i="8"/>
  <c r="I6" i="8"/>
  <c r="H6" i="8"/>
  <c r="G26" i="8" s="1"/>
  <c r="H26" i="8" s="1"/>
  <c r="L5" i="8"/>
  <c r="J5" i="8"/>
  <c r="I5" i="8"/>
  <c r="H5" i="8"/>
  <c r="E25" i="8" s="1"/>
  <c r="F25" i="8" s="1"/>
  <c r="L4" i="8"/>
  <c r="J4" i="8"/>
  <c r="I4" i="8"/>
  <c r="H4" i="8"/>
  <c r="B325" i="7"/>
  <c r="B323" i="7"/>
  <c r="B321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B200" i="7"/>
  <c r="A200" i="7"/>
  <c r="B199" i="7"/>
  <c r="A199" i="7"/>
  <c r="B198" i="7"/>
  <c r="A198" i="7"/>
  <c r="B197" i="7"/>
  <c r="A197" i="7"/>
  <c r="B196" i="7"/>
  <c r="A196" i="7"/>
  <c r="B195" i="7"/>
  <c r="A195" i="7"/>
  <c r="B194" i="7"/>
  <c r="A194" i="7"/>
  <c r="B193" i="7"/>
  <c r="A193" i="7"/>
  <c r="B192" i="7"/>
  <c r="A192" i="7"/>
  <c r="B191" i="7"/>
  <c r="A191" i="7"/>
  <c r="B190" i="7"/>
  <c r="A190" i="7"/>
  <c r="B189" i="7"/>
  <c r="A189" i="7"/>
  <c r="B188" i="7"/>
  <c r="A188" i="7"/>
  <c r="B187" i="7"/>
  <c r="A187" i="7"/>
  <c r="B186" i="7"/>
  <c r="A186" i="7"/>
  <c r="B185" i="7"/>
  <c r="A185" i="7"/>
  <c r="B184" i="7"/>
  <c r="A184" i="7"/>
  <c r="B183" i="7"/>
  <c r="A183" i="7"/>
  <c r="B182" i="7"/>
  <c r="A182" i="7"/>
  <c r="B181" i="7"/>
  <c r="A181" i="7"/>
  <c r="B180" i="7"/>
  <c r="A180" i="7"/>
  <c r="B179" i="7"/>
  <c r="A179" i="7"/>
  <c r="B178" i="7"/>
  <c r="A178" i="7"/>
  <c r="B177" i="7"/>
  <c r="A177" i="7"/>
  <c r="B176" i="7"/>
  <c r="A176" i="7"/>
  <c r="B175" i="7"/>
  <c r="A175" i="7"/>
  <c r="B174" i="7"/>
  <c r="A174" i="7"/>
  <c r="B173" i="7"/>
  <c r="A173" i="7"/>
  <c r="B172" i="7"/>
  <c r="A172" i="7"/>
  <c r="B171" i="7"/>
  <c r="A171" i="7"/>
  <c r="B170" i="7"/>
  <c r="A170" i="7"/>
  <c r="B169" i="7"/>
  <c r="A169" i="7"/>
  <c r="B168" i="7"/>
  <c r="A168" i="7"/>
  <c r="B167" i="7"/>
  <c r="A167" i="7"/>
  <c r="B166" i="7"/>
  <c r="A166" i="7"/>
  <c r="B165" i="7"/>
  <c r="A165" i="7"/>
  <c r="B164" i="7"/>
  <c r="A164" i="7"/>
  <c r="B163" i="7"/>
  <c r="A163" i="7"/>
  <c r="B162" i="7"/>
  <c r="A162" i="7"/>
  <c r="B161" i="7"/>
  <c r="A161" i="7"/>
  <c r="B160" i="7"/>
  <c r="A160" i="7"/>
  <c r="B159" i="7"/>
  <c r="A159" i="7"/>
  <c r="B158" i="7"/>
  <c r="A158" i="7"/>
  <c r="B157" i="7"/>
  <c r="A157" i="7"/>
  <c r="B156" i="7"/>
  <c r="A156" i="7"/>
  <c r="B155" i="7"/>
  <c r="A155" i="7"/>
  <c r="B154" i="7"/>
  <c r="A154" i="7"/>
  <c r="B153" i="7"/>
  <c r="A153" i="7"/>
  <c r="B152" i="7"/>
  <c r="A152" i="7"/>
  <c r="B151" i="7"/>
  <c r="A151" i="7"/>
  <c r="B150" i="7"/>
  <c r="A150" i="7"/>
  <c r="B149" i="7"/>
  <c r="A149" i="7"/>
  <c r="B148" i="7"/>
  <c r="A148" i="7"/>
  <c r="B147" i="7"/>
  <c r="A147" i="7"/>
  <c r="B146" i="7"/>
  <c r="A146" i="7"/>
  <c r="B145" i="7"/>
  <c r="A145" i="7"/>
  <c r="B144" i="7"/>
  <c r="A144" i="7"/>
  <c r="B143" i="7"/>
  <c r="A143" i="7"/>
  <c r="B142" i="7"/>
  <c r="A142" i="7"/>
  <c r="B141" i="7"/>
  <c r="A141" i="7"/>
  <c r="B140" i="7"/>
  <c r="A140" i="7"/>
  <c r="B139" i="7"/>
  <c r="A139" i="7"/>
  <c r="B138" i="7"/>
  <c r="A138" i="7"/>
  <c r="B137" i="7"/>
  <c r="A137" i="7"/>
  <c r="B136" i="7"/>
  <c r="A136" i="7"/>
  <c r="B135" i="7"/>
  <c r="A135" i="7"/>
  <c r="B134" i="7"/>
  <c r="A134" i="7"/>
  <c r="B133" i="7"/>
  <c r="A133" i="7"/>
  <c r="B132" i="7"/>
  <c r="A132" i="7"/>
  <c r="B131" i="7"/>
  <c r="A131" i="7"/>
  <c r="B130" i="7"/>
  <c r="A130" i="7"/>
  <c r="B129" i="7"/>
  <c r="A129" i="7"/>
  <c r="B128" i="7"/>
  <c r="A128" i="7"/>
  <c r="B127" i="7"/>
  <c r="A127" i="7"/>
  <c r="B126" i="7"/>
  <c r="A126" i="7"/>
  <c r="B125" i="7"/>
  <c r="A125" i="7"/>
  <c r="B124" i="7"/>
  <c r="A124" i="7"/>
  <c r="B123" i="7"/>
  <c r="A123" i="7"/>
  <c r="B122" i="7"/>
  <c r="A122" i="7"/>
  <c r="B121" i="7"/>
  <c r="A121" i="7"/>
  <c r="B120" i="7"/>
  <c r="A120" i="7"/>
  <c r="B119" i="7"/>
  <c r="A119" i="7"/>
  <c r="B118" i="7"/>
  <c r="A118" i="7"/>
  <c r="B117" i="7"/>
  <c r="A117" i="7"/>
  <c r="B116" i="7"/>
  <c r="A116" i="7"/>
  <c r="B115" i="7"/>
  <c r="A115" i="7"/>
  <c r="B114" i="7"/>
  <c r="A114" i="7"/>
  <c r="B113" i="7"/>
  <c r="A113" i="7"/>
  <c r="B112" i="7"/>
  <c r="A112" i="7"/>
  <c r="B111" i="7"/>
  <c r="A111" i="7"/>
  <c r="B110" i="7"/>
  <c r="A110" i="7"/>
  <c r="B109" i="7"/>
  <c r="A109" i="7"/>
  <c r="B108" i="7"/>
  <c r="A108" i="7"/>
  <c r="B107" i="7"/>
  <c r="A107" i="7"/>
  <c r="B106" i="7"/>
  <c r="A106" i="7"/>
  <c r="B105" i="7"/>
  <c r="A105" i="7"/>
  <c r="B104" i="7"/>
  <c r="A104" i="7"/>
  <c r="B103" i="7"/>
  <c r="A103" i="7"/>
  <c r="B102" i="7"/>
  <c r="A102" i="7"/>
  <c r="B101" i="7"/>
  <c r="A101" i="7"/>
  <c r="B100" i="7"/>
  <c r="A100" i="7"/>
  <c r="B99" i="7"/>
  <c r="A99" i="7"/>
  <c r="B98" i="7"/>
  <c r="A98" i="7"/>
  <c r="B97" i="7"/>
  <c r="A97" i="7"/>
  <c r="B96" i="7"/>
  <c r="A96" i="7"/>
  <c r="B95" i="7"/>
  <c r="A95" i="7"/>
  <c r="B94" i="7"/>
  <c r="A94" i="7"/>
  <c r="B93" i="7"/>
  <c r="A93" i="7"/>
  <c r="B92" i="7"/>
  <c r="A92" i="7"/>
  <c r="B91" i="7"/>
  <c r="A91" i="7"/>
  <c r="B90" i="7"/>
  <c r="A90" i="7"/>
  <c r="B89" i="7"/>
  <c r="A89" i="7"/>
  <c r="B88" i="7"/>
  <c r="A88" i="7"/>
  <c r="B87" i="7"/>
  <c r="A87" i="7"/>
  <c r="B86" i="7"/>
  <c r="A86" i="7"/>
  <c r="B85" i="7"/>
  <c r="A85" i="7"/>
  <c r="B84" i="7"/>
  <c r="A84" i="7"/>
  <c r="B83" i="7"/>
  <c r="A83" i="7"/>
  <c r="B82" i="7"/>
  <c r="A82" i="7"/>
  <c r="B81" i="7"/>
  <c r="A81" i="7"/>
  <c r="B80" i="7"/>
  <c r="A80" i="7"/>
  <c r="B79" i="7"/>
  <c r="A79" i="7"/>
  <c r="B78" i="7"/>
  <c r="A78" i="7"/>
  <c r="B77" i="7"/>
  <c r="A77" i="7"/>
  <c r="B76" i="7"/>
  <c r="A76" i="7"/>
  <c r="B75" i="7"/>
  <c r="A75" i="7"/>
  <c r="B74" i="7"/>
  <c r="A74" i="7"/>
  <c r="B73" i="7"/>
  <c r="A73" i="7"/>
  <c r="B72" i="7"/>
  <c r="A72" i="7"/>
  <c r="B71" i="7"/>
  <c r="A71" i="7"/>
  <c r="B70" i="7"/>
  <c r="A70" i="7"/>
  <c r="B69" i="7"/>
  <c r="A69" i="7"/>
  <c r="B68" i="7"/>
  <c r="A68" i="7"/>
  <c r="B67" i="7"/>
  <c r="A67" i="7"/>
  <c r="B66" i="7"/>
  <c r="A66" i="7"/>
  <c r="B65" i="7"/>
  <c r="A65" i="7"/>
  <c r="B64" i="7"/>
  <c r="A64" i="7"/>
  <c r="B63" i="7"/>
  <c r="A63" i="7"/>
  <c r="B62" i="7"/>
  <c r="A62" i="7"/>
  <c r="B61" i="7"/>
  <c r="A61" i="7"/>
  <c r="B60" i="7"/>
  <c r="A60" i="7"/>
  <c r="B59" i="7"/>
  <c r="A59" i="7"/>
  <c r="B58" i="7"/>
  <c r="A58" i="7"/>
  <c r="B57" i="7"/>
  <c r="A57" i="7"/>
  <c r="B56" i="7"/>
  <c r="A56" i="7"/>
  <c r="B55" i="7"/>
  <c r="A55" i="7"/>
  <c r="B54" i="7"/>
  <c r="A54" i="7"/>
  <c r="B53" i="7"/>
  <c r="A53" i="7"/>
  <c r="B52" i="7"/>
  <c r="A52" i="7"/>
  <c r="B51" i="7"/>
  <c r="A51" i="7"/>
  <c r="B50" i="7"/>
  <c r="A50" i="7"/>
  <c r="B49" i="7"/>
  <c r="A49" i="7"/>
  <c r="B48" i="7"/>
  <c r="A48" i="7"/>
  <c r="B47" i="7"/>
  <c r="A47" i="7"/>
  <c r="B46" i="7"/>
  <c r="A46" i="7"/>
  <c r="B45" i="7"/>
  <c r="A45" i="7"/>
  <c r="B44" i="7"/>
  <c r="A44" i="7"/>
  <c r="B43" i="7"/>
  <c r="A43" i="7"/>
  <c r="B42" i="7"/>
  <c r="A42" i="7"/>
  <c r="B41" i="7"/>
  <c r="A41" i="7"/>
  <c r="B40" i="7"/>
  <c r="A40" i="7"/>
  <c r="B39" i="7"/>
  <c r="A39" i="7"/>
  <c r="B38" i="7"/>
  <c r="A38" i="7"/>
  <c r="B37" i="7"/>
  <c r="A37" i="7"/>
  <c r="B36" i="7"/>
  <c r="A36" i="7"/>
  <c r="B35" i="7"/>
  <c r="A35" i="7"/>
  <c r="B34" i="7"/>
  <c r="A34" i="7"/>
  <c r="B33" i="7"/>
  <c r="A33" i="7"/>
  <c r="B32" i="7"/>
  <c r="A32" i="7"/>
  <c r="B31" i="7"/>
  <c r="A31" i="7"/>
  <c r="B30" i="7"/>
  <c r="A30" i="7"/>
  <c r="B29" i="7"/>
  <c r="A29" i="7"/>
  <c r="B28" i="7"/>
  <c r="A28" i="7"/>
  <c r="B27" i="7"/>
  <c r="A27" i="7"/>
  <c r="B26" i="7"/>
  <c r="A26" i="7"/>
  <c r="B25" i="7"/>
  <c r="A25" i="7"/>
  <c r="B24" i="7"/>
  <c r="A24" i="7"/>
  <c r="B23" i="7"/>
  <c r="A23" i="7"/>
  <c r="B22" i="7"/>
  <c r="A22" i="7"/>
  <c r="B21" i="7"/>
  <c r="A21" i="7"/>
  <c r="B20" i="7"/>
  <c r="A20" i="7"/>
  <c r="I19" i="7"/>
  <c r="Q337" i="7" s="1"/>
  <c r="F18" i="7"/>
  <c r="D18" i="7"/>
  <c r="C16" i="7"/>
  <c r="B14" i="7"/>
  <c r="B12" i="7"/>
  <c r="B11" i="7"/>
  <c r="B9" i="7"/>
  <c r="B8" i="7"/>
  <c r="H16" i="7" s="1"/>
  <c r="B7" i="7"/>
  <c r="B6" i="7"/>
  <c r="B5" i="7"/>
  <c r="B319" i="6"/>
  <c r="V319" i="6" s="1"/>
  <c r="A319" i="6"/>
  <c r="B318" i="6"/>
  <c r="S318" i="6" s="1"/>
  <c r="A318" i="6"/>
  <c r="B317" i="6"/>
  <c r="K317" i="6" s="1"/>
  <c r="A317" i="6"/>
  <c r="B316" i="6"/>
  <c r="T316" i="6" s="1"/>
  <c r="A316" i="6"/>
  <c r="B315" i="6"/>
  <c r="U315" i="6" s="1"/>
  <c r="A315" i="6"/>
  <c r="B314" i="6"/>
  <c r="C314" i="6" s="1"/>
  <c r="A314" i="6"/>
  <c r="B313" i="6"/>
  <c r="A313" i="6"/>
  <c r="B312" i="6"/>
  <c r="S312" i="6" s="1"/>
  <c r="A312" i="6"/>
  <c r="B311" i="6"/>
  <c r="U311" i="6" s="1"/>
  <c r="A311" i="6"/>
  <c r="B310" i="6"/>
  <c r="S310" i="6" s="1"/>
  <c r="A310" i="6"/>
  <c r="B309" i="6"/>
  <c r="U309" i="6" s="1"/>
  <c r="A309" i="6"/>
  <c r="B308" i="6"/>
  <c r="S308" i="6" s="1"/>
  <c r="A308" i="6"/>
  <c r="B307" i="6"/>
  <c r="U307" i="6" s="1"/>
  <c r="A307" i="6"/>
  <c r="B306" i="6"/>
  <c r="C306" i="6" s="1"/>
  <c r="A306" i="6"/>
  <c r="B305" i="6"/>
  <c r="A305" i="6"/>
  <c r="B304" i="6"/>
  <c r="A304" i="6"/>
  <c r="B303" i="6"/>
  <c r="A303" i="6"/>
  <c r="B302" i="6"/>
  <c r="A302" i="6"/>
  <c r="B301" i="6"/>
  <c r="A301" i="6"/>
  <c r="B300" i="6"/>
  <c r="C300" i="6" s="1"/>
  <c r="A300" i="6"/>
  <c r="B299" i="6"/>
  <c r="U299" i="6" s="1"/>
  <c r="A299" i="6"/>
  <c r="B298" i="6"/>
  <c r="S298" i="6" s="1"/>
  <c r="A298" i="6"/>
  <c r="B297" i="6"/>
  <c r="U297" i="6" s="1"/>
  <c r="A297" i="6"/>
  <c r="B296" i="6"/>
  <c r="S296" i="6" s="1"/>
  <c r="A296" i="6"/>
  <c r="B295" i="6"/>
  <c r="U295" i="6" s="1"/>
  <c r="A295" i="6"/>
  <c r="B294" i="6"/>
  <c r="C294" i="6" s="1"/>
  <c r="A294" i="6"/>
  <c r="B293" i="6"/>
  <c r="A293" i="6"/>
  <c r="B292" i="6"/>
  <c r="S292" i="6" s="1"/>
  <c r="A292" i="6"/>
  <c r="B291" i="6"/>
  <c r="U291" i="6" s="1"/>
  <c r="A291" i="6"/>
  <c r="B290" i="6"/>
  <c r="S290" i="6" s="1"/>
  <c r="A290" i="6"/>
  <c r="B289" i="6"/>
  <c r="U289" i="6" s="1"/>
  <c r="A289" i="6"/>
  <c r="B288" i="6"/>
  <c r="A288" i="6"/>
  <c r="B287" i="6"/>
  <c r="U287" i="6" s="1"/>
  <c r="A287" i="6"/>
  <c r="B286" i="6"/>
  <c r="C286" i="6" s="1"/>
  <c r="A286" i="6"/>
  <c r="B285" i="6"/>
  <c r="U285" i="6" s="1"/>
  <c r="A285" i="6"/>
  <c r="B284" i="6"/>
  <c r="C284" i="6" s="1"/>
  <c r="A284" i="6"/>
  <c r="B283" i="6"/>
  <c r="U283" i="6" s="1"/>
  <c r="A283" i="6"/>
  <c r="B282" i="6"/>
  <c r="K282" i="6" s="1"/>
  <c r="A282" i="6"/>
  <c r="B281" i="6"/>
  <c r="U281" i="6" s="1"/>
  <c r="A281" i="6"/>
  <c r="B280" i="6"/>
  <c r="S280" i="6" s="1"/>
  <c r="A280" i="6"/>
  <c r="B279" i="6"/>
  <c r="U279" i="6" s="1"/>
  <c r="A279" i="6"/>
  <c r="B278" i="6"/>
  <c r="S278" i="6" s="1"/>
  <c r="A278" i="6"/>
  <c r="B277" i="6"/>
  <c r="U277" i="6" s="1"/>
  <c r="A277" i="6"/>
  <c r="B276" i="6"/>
  <c r="S276" i="6" s="1"/>
  <c r="A276" i="6"/>
  <c r="B275" i="6"/>
  <c r="U275" i="6" s="1"/>
  <c r="A275" i="6"/>
  <c r="B274" i="6"/>
  <c r="A274" i="6"/>
  <c r="B273" i="6"/>
  <c r="U273" i="6" s="1"/>
  <c r="A273" i="6"/>
  <c r="B272" i="6"/>
  <c r="A272" i="6"/>
  <c r="B271" i="6"/>
  <c r="A271" i="6"/>
  <c r="B270" i="6"/>
  <c r="A270" i="6"/>
  <c r="B269" i="6"/>
  <c r="U269" i="6" s="1"/>
  <c r="A269" i="6"/>
  <c r="B268" i="6"/>
  <c r="C268" i="6" s="1"/>
  <c r="A268" i="6"/>
  <c r="B267" i="6"/>
  <c r="A267" i="6"/>
  <c r="B266" i="6"/>
  <c r="S266" i="6" s="1"/>
  <c r="A266" i="6"/>
  <c r="B265" i="6"/>
  <c r="U265" i="6" s="1"/>
  <c r="A265" i="6"/>
  <c r="B264" i="6"/>
  <c r="A264" i="6"/>
  <c r="B263" i="6"/>
  <c r="U263" i="6" s="1"/>
  <c r="A263" i="6"/>
  <c r="B262" i="6"/>
  <c r="A262" i="6"/>
  <c r="B261" i="6"/>
  <c r="U261" i="6" s="1"/>
  <c r="A261" i="6"/>
  <c r="B260" i="6"/>
  <c r="A260" i="6"/>
  <c r="B259" i="6"/>
  <c r="V259" i="6" s="1"/>
  <c r="A259" i="6"/>
  <c r="B258" i="6"/>
  <c r="A258" i="6"/>
  <c r="B257" i="6"/>
  <c r="N257" i="6" s="1"/>
  <c r="A257" i="6"/>
  <c r="B256" i="6"/>
  <c r="N256" i="6" s="1"/>
  <c r="A256" i="6"/>
  <c r="B255" i="6"/>
  <c r="N255" i="6" s="1"/>
  <c r="A255" i="6"/>
  <c r="B254" i="6"/>
  <c r="S254" i="6" s="1"/>
  <c r="A254" i="6"/>
  <c r="B253" i="6"/>
  <c r="A253" i="6"/>
  <c r="B252" i="6"/>
  <c r="N252" i="6" s="1"/>
  <c r="A252" i="6"/>
  <c r="B251" i="6"/>
  <c r="A251" i="6"/>
  <c r="B250" i="6"/>
  <c r="S250" i="6" s="1"/>
  <c r="A250" i="6"/>
  <c r="B249" i="6"/>
  <c r="V249" i="6" s="1"/>
  <c r="A249" i="6"/>
  <c r="B248" i="6"/>
  <c r="A248" i="6"/>
  <c r="B247" i="6"/>
  <c r="V247" i="6" s="1"/>
  <c r="A247" i="6"/>
  <c r="B246" i="6"/>
  <c r="K246" i="6" s="1"/>
  <c r="A246" i="6"/>
  <c r="B245" i="6"/>
  <c r="A245" i="6"/>
  <c r="B244" i="6"/>
  <c r="C244" i="6" s="1"/>
  <c r="A244" i="6"/>
  <c r="B243" i="6"/>
  <c r="A243" i="6"/>
  <c r="B242" i="6"/>
  <c r="S242" i="6" s="1"/>
  <c r="A242" i="6"/>
  <c r="B241" i="6"/>
  <c r="N241" i="6" s="1"/>
  <c r="A241" i="6"/>
  <c r="B240" i="6"/>
  <c r="S240" i="6" s="1"/>
  <c r="A240" i="6"/>
  <c r="B239" i="6"/>
  <c r="N239" i="6" s="1"/>
  <c r="A239" i="6"/>
  <c r="B238" i="6"/>
  <c r="S238" i="6" s="1"/>
  <c r="A238" i="6"/>
  <c r="B237" i="6"/>
  <c r="F237" i="6" s="1"/>
  <c r="A237" i="6"/>
  <c r="B236" i="6"/>
  <c r="A236" i="6"/>
  <c r="B235" i="6"/>
  <c r="A235" i="6"/>
  <c r="B234" i="6"/>
  <c r="S234" i="6" s="1"/>
  <c r="A234" i="6"/>
  <c r="B233" i="6"/>
  <c r="F233" i="6" s="1"/>
  <c r="A233" i="6"/>
  <c r="B232" i="6"/>
  <c r="K232" i="6" s="1"/>
  <c r="A232" i="6"/>
  <c r="B231" i="6"/>
  <c r="V231" i="6" s="1"/>
  <c r="A231" i="6"/>
  <c r="B230" i="6"/>
  <c r="A230" i="6"/>
  <c r="B229" i="6"/>
  <c r="A229" i="6"/>
  <c r="B228" i="6"/>
  <c r="A228" i="6"/>
  <c r="B227" i="6"/>
  <c r="N227" i="6" s="1"/>
  <c r="A227" i="6"/>
  <c r="B226" i="6"/>
  <c r="N226" i="6" s="1"/>
  <c r="A226" i="6"/>
  <c r="B225" i="6"/>
  <c r="K225" i="6" s="1"/>
  <c r="A225" i="6"/>
  <c r="B224" i="6"/>
  <c r="C224" i="6" s="1"/>
  <c r="A224" i="6"/>
  <c r="B223" i="6"/>
  <c r="A223" i="6"/>
  <c r="B222" i="6"/>
  <c r="C222" i="6" s="1"/>
  <c r="A222" i="6"/>
  <c r="B221" i="6"/>
  <c r="Y221" i="6" s="1"/>
  <c r="A221" i="6"/>
  <c r="B220" i="6"/>
  <c r="A220" i="6"/>
  <c r="B219" i="6"/>
  <c r="A219" i="6"/>
  <c r="B218" i="6"/>
  <c r="Y218" i="6" s="1"/>
  <c r="A218" i="6"/>
  <c r="B217" i="6"/>
  <c r="U217" i="6" s="1"/>
  <c r="A217" i="6"/>
  <c r="B216" i="6"/>
  <c r="A216" i="6"/>
  <c r="B215" i="6"/>
  <c r="U215" i="6" s="1"/>
  <c r="A215" i="6"/>
  <c r="B214" i="6"/>
  <c r="L214" i="6" s="1"/>
  <c r="A214" i="6"/>
  <c r="B213" i="6"/>
  <c r="U213" i="6" s="1"/>
  <c r="A213" i="6"/>
  <c r="B212" i="6"/>
  <c r="Y212" i="6" s="1"/>
  <c r="A212" i="6"/>
  <c r="B211" i="6"/>
  <c r="A211" i="6"/>
  <c r="B210" i="6"/>
  <c r="Y210" i="6" s="1"/>
  <c r="A210" i="6"/>
  <c r="B209" i="6"/>
  <c r="U209" i="6" s="1"/>
  <c r="A209" i="6"/>
  <c r="B208" i="6"/>
  <c r="A208" i="6"/>
  <c r="B207" i="6"/>
  <c r="U207" i="6" s="1"/>
  <c r="A207" i="6"/>
  <c r="B206" i="6"/>
  <c r="Y206" i="6" s="1"/>
  <c r="A206" i="6"/>
  <c r="B205" i="6"/>
  <c r="U205" i="6" s="1"/>
  <c r="A205" i="6"/>
  <c r="B204" i="6"/>
  <c r="A204" i="6"/>
  <c r="B203" i="6"/>
  <c r="H203" i="6" s="1"/>
  <c r="A203" i="6"/>
  <c r="B202" i="6"/>
  <c r="A202" i="6"/>
  <c r="B201" i="6"/>
  <c r="H201" i="6" s="1"/>
  <c r="A201" i="6"/>
  <c r="B200" i="6"/>
  <c r="Y200" i="6" s="1"/>
  <c r="A200" i="6"/>
  <c r="B199" i="6"/>
  <c r="H199" i="6" s="1"/>
  <c r="A199" i="6"/>
  <c r="B198" i="6"/>
  <c r="Y198" i="6" s="1"/>
  <c r="A198" i="6"/>
  <c r="B197" i="6"/>
  <c r="H197" i="6" s="1"/>
  <c r="A197" i="6"/>
  <c r="B196" i="6"/>
  <c r="A196" i="6"/>
  <c r="B195" i="6"/>
  <c r="H195" i="6" s="1"/>
  <c r="A195" i="6"/>
  <c r="B194" i="6"/>
  <c r="A194" i="6"/>
  <c r="B193" i="6"/>
  <c r="H193" i="6" s="1"/>
  <c r="A193" i="6"/>
  <c r="B192" i="6"/>
  <c r="A192" i="6"/>
  <c r="B191" i="6"/>
  <c r="H191" i="6" s="1"/>
  <c r="A191" i="6"/>
  <c r="B190" i="6"/>
  <c r="Y190" i="6" s="1"/>
  <c r="A190" i="6"/>
  <c r="B189" i="6"/>
  <c r="A189" i="6"/>
  <c r="B188" i="6"/>
  <c r="S188" i="6" s="1"/>
  <c r="A188" i="6"/>
  <c r="B187" i="6"/>
  <c r="X187" i="6" s="1"/>
  <c r="A187" i="6"/>
  <c r="B186" i="6"/>
  <c r="L186" i="6" s="1"/>
  <c r="A186" i="6"/>
  <c r="B185" i="6"/>
  <c r="A185" i="6"/>
  <c r="B184" i="6"/>
  <c r="N184" i="6" s="1"/>
  <c r="A184" i="6"/>
  <c r="B183" i="6"/>
  <c r="N183" i="6" s="1"/>
  <c r="A183" i="6"/>
  <c r="B182" i="6"/>
  <c r="A182" i="6"/>
  <c r="B181" i="6"/>
  <c r="V181" i="6" s="1"/>
  <c r="A181" i="6"/>
  <c r="B180" i="6"/>
  <c r="C180" i="6" s="1"/>
  <c r="A180" i="6"/>
  <c r="B179" i="6"/>
  <c r="P179" i="6" s="1"/>
  <c r="A179" i="6"/>
  <c r="B178" i="6"/>
  <c r="L178" i="6" s="1"/>
  <c r="A178" i="6"/>
  <c r="B177" i="6"/>
  <c r="G177" i="6" s="1"/>
  <c r="A177" i="6"/>
  <c r="B176" i="6"/>
  <c r="A176" i="6"/>
  <c r="B175" i="6"/>
  <c r="A175" i="6"/>
  <c r="B174" i="6"/>
  <c r="D174" i="6" s="1"/>
  <c r="A174" i="6"/>
  <c r="B173" i="6"/>
  <c r="N173" i="6" s="1"/>
  <c r="A173" i="6"/>
  <c r="B172" i="6"/>
  <c r="X172" i="6" s="1"/>
  <c r="A172" i="6"/>
  <c r="B171" i="6"/>
  <c r="A171" i="6"/>
  <c r="B170" i="6"/>
  <c r="A170" i="6"/>
  <c r="B169" i="6"/>
  <c r="L169" i="6" s="1"/>
  <c r="A169" i="6"/>
  <c r="B168" i="6"/>
  <c r="U168" i="6" s="1"/>
  <c r="A168" i="6"/>
  <c r="B167" i="6"/>
  <c r="A167" i="6"/>
  <c r="B166" i="6"/>
  <c r="A166" i="6"/>
  <c r="B165" i="6"/>
  <c r="K165" i="6" s="1"/>
  <c r="A165" i="6"/>
  <c r="B164" i="6"/>
  <c r="A164" i="6"/>
  <c r="B163" i="6"/>
  <c r="C163" i="6" s="1"/>
  <c r="A163" i="6"/>
  <c r="B162" i="6"/>
  <c r="U162" i="6" s="1"/>
  <c r="A162" i="6"/>
  <c r="B161" i="6"/>
  <c r="S161" i="6" s="1"/>
  <c r="A161" i="6"/>
  <c r="B160" i="6"/>
  <c r="U160" i="6" s="1"/>
  <c r="A160" i="6"/>
  <c r="B159" i="6"/>
  <c r="A159" i="6"/>
  <c r="B158" i="6"/>
  <c r="A158" i="6"/>
  <c r="B157" i="6"/>
  <c r="S157" i="6" s="1"/>
  <c r="A157" i="6"/>
  <c r="B156" i="6"/>
  <c r="A156" i="6"/>
  <c r="B155" i="6"/>
  <c r="A155" i="6"/>
  <c r="B154" i="6"/>
  <c r="U154" i="6" s="1"/>
  <c r="A154" i="6"/>
  <c r="B153" i="6"/>
  <c r="S153" i="6" s="1"/>
  <c r="A153" i="6"/>
  <c r="B152" i="6"/>
  <c r="U152" i="6" s="1"/>
  <c r="A152" i="6"/>
  <c r="B151" i="6"/>
  <c r="A151" i="6"/>
  <c r="B150" i="6"/>
  <c r="U150" i="6" s="1"/>
  <c r="A150" i="6"/>
  <c r="B149" i="6"/>
  <c r="S149" i="6" s="1"/>
  <c r="A149" i="6"/>
  <c r="B148" i="6"/>
  <c r="U148" i="6" s="1"/>
  <c r="A148" i="6"/>
  <c r="B147" i="6"/>
  <c r="C147" i="6" s="1"/>
  <c r="A147" i="6"/>
  <c r="B146" i="6"/>
  <c r="A146" i="6"/>
  <c r="B145" i="6"/>
  <c r="S145" i="6" s="1"/>
  <c r="A145" i="6"/>
  <c r="B144" i="6"/>
  <c r="U144" i="6" s="1"/>
  <c r="A144" i="6"/>
  <c r="B143" i="6"/>
  <c r="A143" i="6"/>
  <c r="B142" i="6"/>
  <c r="U142" i="6" s="1"/>
  <c r="A142" i="6"/>
  <c r="B141" i="6"/>
  <c r="S141" i="6" s="1"/>
  <c r="A141" i="6"/>
  <c r="B140" i="6"/>
  <c r="U140" i="6" s="1"/>
  <c r="A140" i="6"/>
  <c r="B139" i="6"/>
  <c r="A139" i="6"/>
  <c r="B138" i="6"/>
  <c r="F138" i="6" s="1"/>
  <c r="A138" i="6"/>
  <c r="B137" i="6"/>
  <c r="S137" i="6" s="1"/>
  <c r="A137" i="6"/>
  <c r="B136" i="6"/>
  <c r="U136" i="6" s="1"/>
  <c r="A136" i="6"/>
  <c r="B135" i="6"/>
  <c r="G135" i="6" s="1"/>
  <c r="A135" i="6"/>
  <c r="B134" i="6"/>
  <c r="U134" i="6" s="1"/>
  <c r="A134" i="6"/>
  <c r="B133" i="6"/>
  <c r="A133" i="6"/>
  <c r="B132" i="6"/>
  <c r="A132" i="6"/>
  <c r="B131" i="6"/>
  <c r="S131" i="6" s="1"/>
  <c r="A131" i="6"/>
  <c r="B130" i="6"/>
  <c r="A130" i="6"/>
  <c r="B129" i="6"/>
  <c r="S129" i="6" s="1"/>
  <c r="A129" i="6"/>
  <c r="B128" i="6"/>
  <c r="U128" i="6" s="1"/>
  <c r="A128" i="6"/>
  <c r="B127" i="6"/>
  <c r="S127" i="6" s="1"/>
  <c r="A127" i="6"/>
  <c r="B126" i="6"/>
  <c r="U126" i="6" s="1"/>
  <c r="A126" i="6"/>
  <c r="B125" i="6"/>
  <c r="G125" i="6" s="1"/>
  <c r="A125" i="6"/>
  <c r="B124" i="6"/>
  <c r="A124" i="6"/>
  <c r="B123" i="6"/>
  <c r="S123" i="6" s="1"/>
  <c r="A123" i="6"/>
  <c r="B122" i="6"/>
  <c r="U122" i="6" s="1"/>
  <c r="A122" i="6"/>
  <c r="B121" i="6"/>
  <c r="S121" i="6" s="1"/>
  <c r="A121" i="6"/>
  <c r="B120" i="6"/>
  <c r="U120" i="6" s="1"/>
  <c r="A120" i="6"/>
  <c r="B119" i="6"/>
  <c r="S119" i="6" s="1"/>
  <c r="A119" i="6"/>
  <c r="B118" i="6"/>
  <c r="U118" i="6" s="1"/>
  <c r="A118" i="6"/>
  <c r="B117" i="6"/>
  <c r="S117" i="6" s="1"/>
  <c r="A117" i="6"/>
  <c r="B116" i="6"/>
  <c r="U116" i="6" s="1"/>
  <c r="A116" i="6"/>
  <c r="B115" i="6"/>
  <c r="S115" i="6" s="1"/>
  <c r="A115" i="6"/>
  <c r="B114" i="6"/>
  <c r="U114" i="6" s="1"/>
  <c r="A114" i="6"/>
  <c r="B113" i="6"/>
  <c r="S113" i="6" s="1"/>
  <c r="A113" i="6"/>
  <c r="B112" i="6"/>
  <c r="U112" i="6" s="1"/>
  <c r="A112" i="6"/>
  <c r="B111" i="6"/>
  <c r="S111" i="6" s="1"/>
  <c r="A111" i="6"/>
  <c r="B110" i="6"/>
  <c r="A110" i="6"/>
  <c r="B109" i="6"/>
  <c r="S109" i="6" s="1"/>
  <c r="A109" i="6"/>
  <c r="B108" i="6"/>
  <c r="U108" i="6" s="1"/>
  <c r="A108" i="6"/>
  <c r="B107" i="6"/>
  <c r="S107" i="6" s="1"/>
  <c r="A107" i="6"/>
  <c r="B106" i="6"/>
  <c r="K106" i="6" s="1"/>
  <c r="A106" i="6"/>
  <c r="B105" i="6"/>
  <c r="S105" i="6" s="1"/>
  <c r="A105" i="6"/>
  <c r="B104" i="6"/>
  <c r="A104" i="6"/>
  <c r="B103" i="6"/>
  <c r="S103" i="6" s="1"/>
  <c r="A103" i="6"/>
  <c r="B102" i="6"/>
  <c r="U102" i="6" s="1"/>
  <c r="A102" i="6"/>
  <c r="B101" i="6"/>
  <c r="S101" i="6" s="1"/>
  <c r="A101" i="6"/>
  <c r="B100" i="6"/>
  <c r="U100" i="6" s="1"/>
  <c r="A100" i="6"/>
  <c r="B99" i="6"/>
  <c r="S99" i="6" s="1"/>
  <c r="A99" i="6"/>
  <c r="B98" i="6"/>
  <c r="U98" i="6" s="1"/>
  <c r="A98" i="6"/>
  <c r="B97" i="6"/>
  <c r="S97" i="6" s="1"/>
  <c r="A97" i="6"/>
  <c r="B96" i="6"/>
  <c r="U96" i="6" s="1"/>
  <c r="A96" i="6"/>
  <c r="B95" i="6"/>
  <c r="S95" i="6" s="1"/>
  <c r="A95" i="6"/>
  <c r="B94" i="6"/>
  <c r="U94" i="6" s="1"/>
  <c r="A94" i="6"/>
  <c r="B93" i="6"/>
  <c r="S93" i="6" s="1"/>
  <c r="A93" i="6"/>
  <c r="B92" i="6"/>
  <c r="S92" i="6" s="1"/>
  <c r="A92" i="6"/>
  <c r="B91" i="6"/>
  <c r="V91" i="6" s="1"/>
  <c r="A91" i="6"/>
  <c r="B90" i="6"/>
  <c r="C90" i="6" s="1"/>
  <c r="A90" i="6"/>
  <c r="B89" i="6"/>
  <c r="A89" i="6"/>
  <c r="B88" i="6"/>
  <c r="K88" i="6" s="1"/>
  <c r="A88" i="6"/>
  <c r="B87" i="6"/>
  <c r="K87" i="6" s="1"/>
  <c r="A87" i="6"/>
  <c r="B86" i="6"/>
  <c r="A86" i="6"/>
  <c r="B85" i="6"/>
  <c r="N85" i="6" s="1"/>
  <c r="A85" i="6"/>
  <c r="B84" i="6"/>
  <c r="G84" i="6" s="1"/>
  <c r="A84" i="6"/>
  <c r="B83" i="6"/>
  <c r="K83" i="6" s="1"/>
  <c r="A83" i="6"/>
  <c r="B82" i="6"/>
  <c r="A82" i="6"/>
  <c r="B81" i="6"/>
  <c r="A81" i="6"/>
  <c r="B80" i="6"/>
  <c r="A80" i="6"/>
  <c r="B79" i="6"/>
  <c r="A79" i="6"/>
  <c r="B78" i="6"/>
  <c r="A78" i="6"/>
  <c r="B77" i="6"/>
  <c r="S77" i="6" s="1"/>
  <c r="A77" i="6"/>
  <c r="B76" i="6"/>
  <c r="A76" i="6"/>
  <c r="B75" i="6"/>
  <c r="S75" i="6" s="1"/>
  <c r="A75" i="6"/>
  <c r="B74" i="6"/>
  <c r="A74" i="6"/>
  <c r="B73" i="6"/>
  <c r="S73" i="6" s="1"/>
  <c r="A73" i="6"/>
  <c r="B72" i="6"/>
  <c r="A72" i="6"/>
  <c r="B71" i="6"/>
  <c r="S71" i="6" s="1"/>
  <c r="A71" i="6"/>
  <c r="B70" i="6"/>
  <c r="A70" i="6"/>
  <c r="B69" i="6"/>
  <c r="N69" i="6" s="1"/>
  <c r="A69" i="6"/>
  <c r="B68" i="6"/>
  <c r="A68" i="6"/>
  <c r="B67" i="6"/>
  <c r="S67" i="6" s="1"/>
  <c r="A67" i="6"/>
  <c r="B66" i="6"/>
  <c r="A66" i="6"/>
  <c r="B65" i="6"/>
  <c r="S65" i="6" s="1"/>
  <c r="A65" i="6"/>
  <c r="B64" i="6"/>
  <c r="A64" i="6"/>
  <c r="B63" i="6"/>
  <c r="A63" i="6"/>
  <c r="B62" i="6"/>
  <c r="A62" i="6"/>
  <c r="B61" i="6"/>
  <c r="A61" i="6"/>
  <c r="B60" i="6"/>
  <c r="A60" i="6"/>
  <c r="B59" i="6"/>
  <c r="S59" i="6" s="1"/>
  <c r="A59" i="6"/>
  <c r="B58" i="6"/>
  <c r="A58" i="6"/>
  <c r="B57" i="6"/>
  <c r="S57" i="6" s="1"/>
  <c r="A57" i="6"/>
  <c r="B56" i="6"/>
  <c r="A56" i="6"/>
  <c r="B55" i="6"/>
  <c r="S55" i="6" s="1"/>
  <c r="A55" i="6"/>
  <c r="B54" i="6"/>
  <c r="A54" i="6"/>
  <c r="B53" i="6"/>
  <c r="A53" i="6"/>
  <c r="B52" i="6"/>
  <c r="A52" i="6"/>
  <c r="B51" i="6"/>
  <c r="A51" i="6"/>
  <c r="B50" i="6"/>
  <c r="A50" i="6"/>
  <c r="B49" i="6"/>
  <c r="A49" i="6"/>
  <c r="B48" i="6"/>
  <c r="A48" i="6"/>
  <c r="B47" i="6"/>
  <c r="A47" i="6"/>
  <c r="B46" i="6"/>
  <c r="A46" i="6"/>
  <c r="B45" i="6"/>
  <c r="A45" i="6"/>
  <c r="B44" i="6"/>
  <c r="A44" i="6"/>
  <c r="B43" i="6"/>
  <c r="A43" i="6"/>
  <c r="B42" i="6"/>
  <c r="A42" i="6"/>
  <c r="B41" i="6"/>
  <c r="A41" i="6"/>
  <c r="B40" i="6"/>
  <c r="A40" i="6"/>
  <c r="B39" i="6"/>
  <c r="A39" i="6"/>
  <c r="B38" i="6"/>
  <c r="A38" i="6"/>
  <c r="B37" i="6"/>
  <c r="A37" i="6"/>
  <c r="B36" i="6"/>
  <c r="A36" i="6"/>
  <c r="B35" i="6"/>
  <c r="A35" i="6"/>
  <c r="B34" i="6"/>
  <c r="A34" i="6"/>
  <c r="B33" i="6"/>
  <c r="A33" i="6"/>
  <c r="B32" i="6"/>
  <c r="A32" i="6"/>
  <c r="B31" i="6"/>
  <c r="A31" i="6"/>
  <c r="B30" i="6"/>
  <c r="A30" i="6"/>
  <c r="B29" i="6"/>
  <c r="A29" i="6"/>
  <c r="B28" i="6"/>
  <c r="A28" i="6"/>
  <c r="B27" i="6"/>
  <c r="A27" i="6"/>
  <c r="B26" i="6"/>
  <c r="A26" i="6"/>
  <c r="B25" i="6"/>
  <c r="A25" i="6"/>
  <c r="B24" i="6"/>
  <c r="A24" i="6"/>
  <c r="B23" i="6"/>
  <c r="A23" i="6"/>
  <c r="B22" i="6"/>
  <c r="A22" i="6"/>
  <c r="B21" i="6"/>
  <c r="A21" i="6"/>
  <c r="B20" i="6"/>
  <c r="A20" i="6"/>
  <c r="B9" i="6"/>
  <c r="L4" i="6"/>
  <c r="Q19" i="6" s="1"/>
  <c r="K4" i="6"/>
  <c r="V18" i="6" s="1"/>
  <c r="J4" i="6"/>
  <c r="B10" i="5"/>
  <c r="D324" i="5" s="1"/>
  <c r="B6" i="5"/>
  <c r="AG325" i="4"/>
  <c r="X325" i="4"/>
  <c r="G325" i="4"/>
  <c r="AH325" i="4"/>
  <c r="AF325" i="4"/>
  <c r="AE325" i="4"/>
  <c r="AC325" i="4"/>
  <c r="V325" i="4"/>
  <c r="U325" i="4"/>
  <c r="S325" i="4"/>
  <c r="L325" i="4"/>
  <c r="K325" i="4"/>
  <c r="J325" i="4"/>
  <c r="F325" i="4"/>
  <c r="AH326" i="4"/>
  <c r="AG326" i="4"/>
  <c r="AF326" i="4"/>
  <c r="AE326" i="4"/>
  <c r="AD326" i="4"/>
  <c r="AC326" i="4"/>
  <c r="X326" i="4"/>
  <c r="V326" i="4"/>
  <c r="S326" i="4"/>
  <c r="L326" i="4"/>
  <c r="K326" i="4"/>
  <c r="J326" i="4"/>
  <c r="H326" i="4"/>
  <c r="G326" i="4"/>
  <c r="F326" i="4"/>
  <c r="AJ21" i="4"/>
  <c r="Y21" i="4"/>
  <c r="N21" i="4"/>
  <c r="B9" i="4"/>
  <c r="B7" i="4"/>
  <c r="B5" i="4"/>
  <c r="B4" i="4"/>
  <c r="B3" i="4"/>
  <c r="CP320" i="3"/>
  <c r="CM320" i="3"/>
  <c r="CH320" i="3"/>
  <c r="CE320" i="3"/>
  <c r="BZ320" i="3"/>
  <c r="BW320" i="3"/>
  <c r="BR320" i="3"/>
  <c r="CS321" i="3"/>
  <c r="CR320" i="3"/>
  <c r="CQ320" i="3"/>
  <c r="CO320" i="3"/>
  <c r="CL320" i="3"/>
  <c r="CK321" i="3"/>
  <c r="CJ320" i="3"/>
  <c r="CI320" i="3"/>
  <c r="CG320" i="3"/>
  <c r="CD320" i="3"/>
  <c r="CC321" i="3"/>
  <c r="CB320" i="3"/>
  <c r="CA320" i="3"/>
  <c r="BY320" i="3"/>
  <c r="BV320" i="3"/>
  <c r="BT320" i="3"/>
  <c r="BS320" i="3"/>
  <c r="BQ320" i="3"/>
  <c r="BP320" i="3"/>
  <c r="BK321" i="3"/>
  <c r="BC321" i="3"/>
  <c r="AU321" i="3"/>
  <c r="AC321" i="3"/>
  <c r="U321" i="3"/>
  <c r="CR321" i="3"/>
  <c r="CQ321" i="3"/>
  <c r="CP321" i="3"/>
  <c r="CO321" i="3"/>
  <c r="CN321" i="3"/>
  <c r="CM321" i="3"/>
  <c r="CL321" i="3"/>
  <c r="CJ321" i="3"/>
  <c r="CI321" i="3"/>
  <c r="CH321" i="3"/>
  <c r="CG321" i="3"/>
  <c r="CE321" i="3"/>
  <c r="CD321" i="3"/>
  <c r="CB321" i="3"/>
  <c r="CA321" i="3"/>
  <c r="BZ321" i="3"/>
  <c r="BY321" i="3"/>
  <c r="BW321" i="3"/>
  <c r="BV321" i="3"/>
  <c r="BT321" i="3"/>
  <c r="BS321" i="3"/>
  <c r="BR321" i="3"/>
  <c r="BQ321" i="3"/>
  <c r="BP321" i="3"/>
  <c r="BM321" i="3"/>
  <c r="BL321" i="3"/>
  <c r="BJ321" i="3"/>
  <c r="BI321" i="3"/>
  <c r="BH321" i="3"/>
  <c r="BG321" i="3"/>
  <c r="BF321" i="3"/>
  <c r="BE321" i="3"/>
  <c r="BD321" i="3"/>
  <c r="BB321" i="3"/>
  <c r="BA321" i="3"/>
  <c r="AZ321" i="3"/>
  <c r="AY321" i="3"/>
  <c r="AX321" i="3"/>
  <c r="AW321" i="3"/>
  <c r="AV321" i="3"/>
  <c r="AT321" i="3"/>
  <c r="AS321" i="3"/>
  <c r="AQ321" i="3"/>
  <c r="AP321" i="3"/>
  <c r="AO321" i="3"/>
  <c r="AN321" i="3"/>
  <c r="AK321" i="3"/>
  <c r="AJ321" i="3"/>
  <c r="AG321" i="3"/>
  <c r="AF321" i="3"/>
  <c r="AE321" i="3"/>
  <c r="AD321" i="3"/>
  <c r="AB321" i="3"/>
  <c r="AA321" i="3"/>
  <c r="Z321" i="3"/>
  <c r="X321" i="3"/>
  <c r="W321" i="3"/>
  <c r="V321" i="3"/>
  <c r="T321" i="3"/>
  <c r="S321" i="3"/>
  <c r="R321" i="3"/>
  <c r="P321" i="3"/>
  <c r="O321" i="3"/>
  <c r="N321" i="3"/>
  <c r="L321" i="3"/>
  <c r="K321" i="3"/>
  <c r="CU29" i="3"/>
  <c r="CT29" i="3"/>
  <c r="BO29" i="3"/>
  <c r="BN29" i="3"/>
  <c r="AI29" i="3"/>
  <c r="AH29" i="3"/>
  <c r="CU28" i="3"/>
  <c r="CT28" i="3"/>
  <c r="BO28" i="3"/>
  <c r="BN28" i="3"/>
  <c r="AI28" i="3"/>
  <c r="AH28" i="3"/>
  <c r="CU27" i="3"/>
  <c r="CT27" i="3"/>
  <c r="BO27" i="3"/>
  <c r="BN27" i="3"/>
  <c r="AI27" i="3"/>
  <c r="AH27" i="3"/>
  <c r="CU25" i="3"/>
  <c r="CT25" i="3"/>
  <c r="BO25" i="3"/>
  <c r="BN25" i="3"/>
  <c r="CU24" i="3"/>
  <c r="CT24" i="3"/>
  <c r="BO24" i="3"/>
  <c r="BN24" i="3"/>
  <c r="AI24" i="3"/>
  <c r="AH24" i="3"/>
  <c r="CU23" i="3"/>
  <c r="CT23" i="3"/>
  <c r="BO23" i="3"/>
  <c r="BN23" i="3"/>
  <c r="AI23" i="3"/>
  <c r="AH23" i="3"/>
  <c r="CU22" i="3"/>
  <c r="CT22" i="3"/>
  <c r="BO22" i="3"/>
  <c r="BN22" i="3"/>
  <c r="AI22" i="3"/>
  <c r="AH22" i="3"/>
  <c r="CU21" i="3"/>
  <c r="CT21" i="3"/>
  <c r="BO21" i="3"/>
  <c r="BN21" i="3"/>
  <c r="AI21" i="3"/>
  <c r="AH21" i="3"/>
  <c r="CU20" i="3"/>
  <c r="CT20" i="3"/>
  <c r="BO20" i="3"/>
  <c r="BN20" i="3"/>
  <c r="AI20" i="3"/>
  <c r="AH20" i="3"/>
  <c r="CU19" i="3"/>
  <c r="CT19" i="3"/>
  <c r="BO19" i="3"/>
  <c r="BN19" i="3"/>
  <c r="AI19" i="3"/>
  <c r="AH19" i="3"/>
  <c r="CU18" i="3"/>
  <c r="CT18" i="3"/>
  <c r="BO18" i="3"/>
  <c r="BN18" i="3"/>
  <c r="AI18" i="3"/>
  <c r="AH18" i="3"/>
  <c r="CU17" i="3"/>
  <c r="CT17" i="3"/>
  <c r="BO17" i="3"/>
  <c r="BN17" i="3"/>
  <c r="AI17" i="3"/>
  <c r="AH17" i="3"/>
  <c r="CU16" i="3"/>
  <c r="U19" i="6" s="1"/>
  <c r="CT16" i="3"/>
  <c r="S19" i="6" s="1"/>
  <c r="BO16" i="3"/>
  <c r="M19" i="6" s="1"/>
  <c r="BN16" i="3"/>
  <c r="K19" i="6" s="1"/>
  <c r="AI16" i="3"/>
  <c r="E19" i="6" s="1"/>
  <c r="AH16" i="3"/>
  <c r="C19" i="6" s="1"/>
  <c r="B9" i="3"/>
  <c r="B8" i="3"/>
  <c r="S8" i="2" s="1"/>
  <c r="B7" i="3"/>
  <c r="B6" i="3"/>
  <c r="B5" i="3"/>
  <c r="B4" i="3"/>
  <c r="B3" i="3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N49" i="12" l="1"/>
  <c r="O20" i="12"/>
  <c r="R49" i="12"/>
  <c r="S20" i="12"/>
  <c r="G49" i="12"/>
  <c r="H20" i="12"/>
  <c r="O49" i="12"/>
  <c r="P20" i="12"/>
  <c r="D49" i="12"/>
  <c r="E20" i="12"/>
  <c r="H49" i="12"/>
  <c r="I22" i="11" s="1"/>
  <c r="I20" i="12"/>
  <c r="P49" i="12"/>
  <c r="Q22" i="11" s="1"/>
  <c r="Q20" i="12"/>
  <c r="E49" i="12"/>
  <c r="F20" i="12"/>
  <c r="M49" i="12"/>
  <c r="N20" i="12"/>
  <c r="Q49" i="12"/>
  <c r="R20" i="12"/>
  <c r="AB324" i="4"/>
  <c r="AA324" i="4"/>
  <c r="Z324" i="4"/>
  <c r="E326" i="4"/>
  <c r="D324" i="4"/>
  <c r="O324" i="4"/>
  <c r="P324" i="4"/>
  <c r="E45" i="6"/>
  <c r="O27" i="7"/>
  <c r="P27" i="7" s="1"/>
  <c r="W27" i="7"/>
  <c r="X27" i="7" s="1"/>
  <c r="AI27" i="7"/>
  <c r="AJ27" i="7" s="1"/>
  <c r="AQ27" i="7"/>
  <c r="BC27" i="7"/>
  <c r="T27" i="7"/>
  <c r="U27" i="7" s="1"/>
  <c r="AB27" i="7"/>
  <c r="AN27" i="7"/>
  <c r="AO27" i="7" s="1"/>
  <c r="AV27" i="7"/>
  <c r="AW27" i="7" s="1"/>
  <c r="BH27" i="7"/>
  <c r="BI27" i="7" s="1"/>
  <c r="M27" i="7"/>
  <c r="N27" i="7" s="1"/>
  <c r="Y27" i="7"/>
  <c r="Z27" i="7" s="1"/>
  <c r="AG27" i="7"/>
  <c r="AH27" i="7" s="1"/>
  <c r="AS27" i="7"/>
  <c r="AT27" i="7" s="1"/>
  <c r="BA27" i="7"/>
  <c r="BB27" i="7" s="1"/>
  <c r="BF27" i="7"/>
  <c r="AD27" i="7"/>
  <c r="AE27" i="7" s="1"/>
  <c r="R27" i="7"/>
  <c r="S27" i="7" s="1"/>
  <c r="AX27" i="7"/>
  <c r="AY27" i="7" s="1"/>
  <c r="AL27" i="7"/>
  <c r="AM27" i="7" s="1"/>
  <c r="O33" i="7"/>
  <c r="P33" i="7" s="1"/>
  <c r="W33" i="7"/>
  <c r="X33" i="7" s="1"/>
  <c r="AI33" i="7"/>
  <c r="AJ33" i="7" s="1"/>
  <c r="AQ33" i="7"/>
  <c r="AR33" i="7" s="1"/>
  <c r="BC33" i="7"/>
  <c r="BD33" i="7" s="1"/>
  <c r="T33" i="7"/>
  <c r="U33" i="7" s="1"/>
  <c r="AB33" i="7"/>
  <c r="AC33" i="7" s="1"/>
  <c r="AN33" i="7"/>
  <c r="AO33" i="7" s="1"/>
  <c r="AV33" i="7"/>
  <c r="AW33" i="7" s="1"/>
  <c r="BH33" i="7"/>
  <c r="BI33" i="7" s="1"/>
  <c r="M33" i="7"/>
  <c r="N33" i="7" s="1"/>
  <c r="Y33" i="7"/>
  <c r="Z33" i="7" s="1"/>
  <c r="AG33" i="7"/>
  <c r="AS33" i="7"/>
  <c r="AT33" i="7" s="1"/>
  <c r="BA33" i="7"/>
  <c r="BB33" i="7" s="1"/>
  <c r="AD33" i="7"/>
  <c r="AE33" i="7" s="1"/>
  <c r="R33" i="7"/>
  <c r="S33" i="7" s="1"/>
  <c r="AX33" i="7"/>
  <c r="AL33" i="7"/>
  <c r="AM33" i="7" s="1"/>
  <c r="BF33" i="7"/>
  <c r="BG33" i="7" s="1"/>
  <c r="O39" i="7"/>
  <c r="S39" i="7"/>
  <c r="W39" i="7"/>
  <c r="AA39" i="7"/>
  <c r="AE39" i="7"/>
  <c r="AI39" i="7"/>
  <c r="AM39" i="7"/>
  <c r="AQ39" i="7"/>
  <c r="AU39" i="7"/>
  <c r="AY39" i="7"/>
  <c r="BC39" i="7"/>
  <c r="BG39" i="7"/>
  <c r="P39" i="7"/>
  <c r="T39" i="7"/>
  <c r="X39" i="7"/>
  <c r="AB39" i="7"/>
  <c r="AF39" i="7"/>
  <c r="AJ39" i="7"/>
  <c r="AN39" i="7"/>
  <c r="AR39" i="7"/>
  <c r="AV39" i="7"/>
  <c r="AZ39" i="7"/>
  <c r="BD39" i="7"/>
  <c r="BH39" i="7"/>
  <c r="M39" i="7"/>
  <c r="Q39" i="7"/>
  <c r="U39" i="7"/>
  <c r="Y39" i="7"/>
  <c r="AC39" i="7"/>
  <c r="AG39" i="7"/>
  <c r="AK39" i="7"/>
  <c r="AO39" i="7"/>
  <c r="AS39" i="7"/>
  <c r="AW39" i="7"/>
  <c r="BA39" i="7"/>
  <c r="BE39" i="7"/>
  <c r="BI39" i="7"/>
  <c r="R39" i="7"/>
  <c r="AH39" i="7"/>
  <c r="AX39" i="7"/>
  <c r="AD39" i="7"/>
  <c r="V39" i="7"/>
  <c r="AL39" i="7"/>
  <c r="BB39" i="7"/>
  <c r="Z39" i="7"/>
  <c r="BF39" i="7"/>
  <c r="N39" i="7"/>
  <c r="BJ39" i="7"/>
  <c r="AP39" i="7"/>
  <c r="AT39" i="7"/>
  <c r="O45" i="7"/>
  <c r="S45" i="7"/>
  <c r="W45" i="7"/>
  <c r="AA45" i="7"/>
  <c r="AE45" i="7"/>
  <c r="AI45" i="7"/>
  <c r="AM45" i="7"/>
  <c r="AQ45" i="7"/>
  <c r="AU45" i="7"/>
  <c r="AY45" i="7"/>
  <c r="BC45" i="7"/>
  <c r="BG45" i="7"/>
  <c r="P45" i="7"/>
  <c r="T45" i="7"/>
  <c r="X45" i="7"/>
  <c r="AB45" i="7"/>
  <c r="AF45" i="7"/>
  <c r="AJ45" i="7"/>
  <c r="AN45" i="7"/>
  <c r="AR45" i="7"/>
  <c r="AV45" i="7"/>
  <c r="AZ45" i="7"/>
  <c r="BD45" i="7"/>
  <c r="BH45" i="7"/>
  <c r="M45" i="7"/>
  <c r="Y45" i="7"/>
  <c r="AG45" i="7"/>
  <c r="AO45" i="7"/>
  <c r="AW45" i="7"/>
  <c r="BA45" i="7"/>
  <c r="BI45" i="7"/>
  <c r="Q45" i="7"/>
  <c r="U45" i="7"/>
  <c r="AC45" i="7"/>
  <c r="AK45" i="7"/>
  <c r="AS45" i="7"/>
  <c r="BE45" i="7"/>
  <c r="V45" i="7"/>
  <c r="AL45" i="7"/>
  <c r="BB45" i="7"/>
  <c r="R45" i="7"/>
  <c r="Z45" i="7"/>
  <c r="AP45" i="7"/>
  <c r="BF45" i="7"/>
  <c r="N45" i="7"/>
  <c r="AT45" i="7"/>
  <c r="BJ45" i="7"/>
  <c r="AH45" i="7"/>
  <c r="AD45" i="7"/>
  <c r="AX45" i="7"/>
  <c r="O51" i="7"/>
  <c r="S51" i="7"/>
  <c r="W51" i="7"/>
  <c r="AA51" i="7"/>
  <c r="AE51" i="7"/>
  <c r="AI51" i="7"/>
  <c r="AM51" i="7"/>
  <c r="AQ51" i="7"/>
  <c r="AU51" i="7"/>
  <c r="AY51" i="7"/>
  <c r="BC51" i="7"/>
  <c r="BG51" i="7"/>
  <c r="M51" i="7"/>
  <c r="Q51" i="7"/>
  <c r="U51" i="7"/>
  <c r="Y51" i="7"/>
  <c r="AC51" i="7"/>
  <c r="AG51" i="7"/>
  <c r="AK51" i="7"/>
  <c r="AO51" i="7"/>
  <c r="AS51" i="7"/>
  <c r="AW51" i="7"/>
  <c r="BA51" i="7"/>
  <c r="BE51" i="7"/>
  <c r="BI51" i="7"/>
  <c r="R51" i="7"/>
  <c r="Z51" i="7"/>
  <c r="AH51" i="7"/>
  <c r="AP51" i="7"/>
  <c r="AX51" i="7"/>
  <c r="BF51" i="7"/>
  <c r="T51" i="7"/>
  <c r="AB51" i="7"/>
  <c r="AJ51" i="7"/>
  <c r="AR51" i="7"/>
  <c r="AZ51" i="7"/>
  <c r="BH51" i="7"/>
  <c r="N51" i="7"/>
  <c r="V51" i="7"/>
  <c r="AD51" i="7"/>
  <c r="AL51" i="7"/>
  <c r="AT51" i="7"/>
  <c r="BB51" i="7"/>
  <c r="BJ51" i="7"/>
  <c r="AN51" i="7"/>
  <c r="P51" i="7"/>
  <c r="AV51" i="7"/>
  <c r="X51" i="7"/>
  <c r="BD51" i="7"/>
  <c r="AF51" i="7"/>
  <c r="N55" i="7"/>
  <c r="R55" i="7"/>
  <c r="V55" i="7"/>
  <c r="Z55" i="7"/>
  <c r="AD55" i="7"/>
  <c r="AH55" i="7"/>
  <c r="AL55" i="7"/>
  <c r="AP55" i="7"/>
  <c r="AT55" i="7"/>
  <c r="AX55" i="7"/>
  <c r="BB55" i="7"/>
  <c r="BF55" i="7"/>
  <c r="BJ55" i="7"/>
  <c r="P55" i="7"/>
  <c r="T55" i="7"/>
  <c r="X55" i="7"/>
  <c r="AB55" i="7"/>
  <c r="AF55" i="7"/>
  <c r="AJ55" i="7"/>
  <c r="AN55" i="7"/>
  <c r="AR55" i="7"/>
  <c r="AV55" i="7"/>
  <c r="AZ55" i="7"/>
  <c r="BD55" i="7"/>
  <c r="BH55" i="7"/>
  <c r="O55" i="7"/>
  <c r="W55" i="7"/>
  <c r="AE55" i="7"/>
  <c r="AM55" i="7"/>
  <c r="AU55" i="7"/>
  <c r="BC55" i="7"/>
  <c r="Q55" i="7"/>
  <c r="Y55" i="7"/>
  <c r="AG55" i="7"/>
  <c r="AO55" i="7"/>
  <c r="AW55" i="7"/>
  <c r="BE55" i="7"/>
  <c r="S55" i="7"/>
  <c r="AA55" i="7"/>
  <c r="AI55" i="7"/>
  <c r="AQ55" i="7"/>
  <c r="AY55" i="7"/>
  <c r="BG55" i="7"/>
  <c r="AC55" i="7"/>
  <c r="BI55" i="7"/>
  <c r="AK55" i="7"/>
  <c r="M55" i="7"/>
  <c r="AS55" i="7"/>
  <c r="U55" i="7"/>
  <c r="BA55" i="7"/>
  <c r="P61" i="7"/>
  <c r="T61" i="7"/>
  <c r="X61" i="7"/>
  <c r="AB61" i="7"/>
  <c r="AF61" i="7"/>
  <c r="AJ61" i="7"/>
  <c r="AN61" i="7"/>
  <c r="AR61" i="7"/>
  <c r="AV61" i="7"/>
  <c r="AZ61" i="7"/>
  <c r="BD61" i="7"/>
  <c r="BH61" i="7"/>
  <c r="N61" i="7"/>
  <c r="S61" i="7"/>
  <c r="Y61" i="7"/>
  <c r="AD61" i="7"/>
  <c r="AI61" i="7"/>
  <c r="AO61" i="7"/>
  <c r="AT61" i="7"/>
  <c r="O61" i="7"/>
  <c r="U61" i="7"/>
  <c r="Z61" i="7"/>
  <c r="AE61" i="7"/>
  <c r="AK61" i="7"/>
  <c r="AP61" i="7"/>
  <c r="AU61" i="7"/>
  <c r="BA61" i="7"/>
  <c r="BF61" i="7"/>
  <c r="Q61" i="7"/>
  <c r="V61" i="7"/>
  <c r="AA61" i="7"/>
  <c r="AG61" i="7"/>
  <c r="AL61" i="7"/>
  <c r="AQ61" i="7"/>
  <c r="AW61" i="7"/>
  <c r="BB61" i="7"/>
  <c r="BG61" i="7"/>
  <c r="AC61" i="7"/>
  <c r="AX61" i="7"/>
  <c r="BI61" i="7"/>
  <c r="M61" i="7"/>
  <c r="AH61" i="7"/>
  <c r="AY61" i="7"/>
  <c r="BJ61" i="7"/>
  <c r="R61" i="7"/>
  <c r="AM61" i="7"/>
  <c r="BC61" i="7"/>
  <c r="W61" i="7"/>
  <c r="AS61" i="7"/>
  <c r="BE61" i="7"/>
  <c r="N67" i="7"/>
  <c r="R67" i="7"/>
  <c r="V67" i="7"/>
  <c r="Z67" i="7"/>
  <c r="AD67" i="7"/>
  <c r="AH67" i="7"/>
  <c r="AL67" i="7"/>
  <c r="AP67" i="7"/>
  <c r="AT67" i="7"/>
  <c r="AX67" i="7"/>
  <c r="BB67" i="7"/>
  <c r="BF67" i="7"/>
  <c r="BJ67" i="7"/>
  <c r="O67" i="7"/>
  <c r="S67" i="7"/>
  <c r="W67" i="7"/>
  <c r="AA67" i="7"/>
  <c r="AE67" i="7"/>
  <c r="AI67" i="7"/>
  <c r="AM67" i="7"/>
  <c r="AQ67" i="7"/>
  <c r="AU67" i="7"/>
  <c r="AY67" i="7"/>
  <c r="BC67" i="7"/>
  <c r="BG67" i="7"/>
  <c r="T67" i="7"/>
  <c r="AB67" i="7"/>
  <c r="AJ67" i="7"/>
  <c r="AR67" i="7"/>
  <c r="AZ67" i="7"/>
  <c r="BH67" i="7"/>
  <c r="M67" i="7"/>
  <c r="U67" i="7"/>
  <c r="AC67" i="7"/>
  <c r="AK67" i="7"/>
  <c r="AS67" i="7"/>
  <c r="BA67" i="7"/>
  <c r="BI67" i="7"/>
  <c r="P67" i="7"/>
  <c r="X67" i="7"/>
  <c r="AF67" i="7"/>
  <c r="AN67" i="7"/>
  <c r="AV67" i="7"/>
  <c r="BD67" i="7"/>
  <c r="Y67" i="7"/>
  <c r="BE67" i="7"/>
  <c r="AG67" i="7"/>
  <c r="AO67" i="7"/>
  <c r="Q67" i="7"/>
  <c r="AW67" i="7"/>
  <c r="M73" i="7"/>
  <c r="Q73" i="7"/>
  <c r="U73" i="7"/>
  <c r="Y73" i="7"/>
  <c r="AC73" i="7"/>
  <c r="AG73" i="7"/>
  <c r="AK73" i="7"/>
  <c r="AO73" i="7"/>
  <c r="AS73" i="7"/>
  <c r="AW73" i="7"/>
  <c r="BA73" i="7"/>
  <c r="BE73" i="7"/>
  <c r="BI73" i="7"/>
  <c r="N73" i="7"/>
  <c r="R73" i="7"/>
  <c r="V73" i="7"/>
  <c r="Z73" i="7"/>
  <c r="AD73" i="7"/>
  <c r="AH73" i="7"/>
  <c r="AL73" i="7"/>
  <c r="AP73" i="7"/>
  <c r="AT73" i="7"/>
  <c r="AX73" i="7"/>
  <c r="BB73" i="7"/>
  <c r="BF73" i="7"/>
  <c r="BJ73" i="7"/>
  <c r="S73" i="7"/>
  <c r="AA73" i="7"/>
  <c r="AI73" i="7"/>
  <c r="AQ73" i="7"/>
  <c r="AY73" i="7"/>
  <c r="BG73" i="7"/>
  <c r="T73" i="7"/>
  <c r="AB73" i="7"/>
  <c r="AJ73" i="7"/>
  <c r="AR73" i="7"/>
  <c r="AZ73" i="7"/>
  <c r="BH73" i="7"/>
  <c r="O73" i="7"/>
  <c r="W73" i="7"/>
  <c r="AE73" i="7"/>
  <c r="AM73" i="7"/>
  <c r="AU73" i="7"/>
  <c r="BC73" i="7"/>
  <c r="X73" i="7"/>
  <c r="BD73" i="7"/>
  <c r="AF73" i="7"/>
  <c r="AN73" i="7"/>
  <c r="P73" i="7"/>
  <c r="AV73" i="7"/>
  <c r="N79" i="7"/>
  <c r="R79" i="7"/>
  <c r="V79" i="7"/>
  <c r="Z79" i="7"/>
  <c r="AD79" i="7"/>
  <c r="AH79" i="7"/>
  <c r="AL79" i="7"/>
  <c r="AP79" i="7"/>
  <c r="AT79" i="7"/>
  <c r="AX79" i="7"/>
  <c r="BB79" i="7"/>
  <c r="BF79" i="7"/>
  <c r="BJ79" i="7"/>
  <c r="O79" i="7"/>
  <c r="S79" i="7"/>
  <c r="W79" i="7"/>
  <c r="AA79" i="7"/>
  <c r="AE79" i="7"/>
  <c r="AI79" i="7"/>
  <c r="AM79" i="7"/>
  <c r="AQ79" i="7"/>
  <c r="AU79" i="7"/>
  <c r="AY79" i="7"/>
  <c r="BC79" i="7"/>
  <c r="BG79" i="7"/>
  <c r="P79" i="7"/>
  <c r="T79" i="7"/>
  <c r="X79" i="7"/>
  <c r="AB79" i="7"/>
  <c r="AF79" i="7"/>
  <c r="AJ79" i="7"/>
  <c r="AN79" i="7"/>
  <c r="AR79" i="7"/>
  <c r="AV79" i="7"/>
  <c r="AZ79" i="7"/>
  <c r="BD79" i="7"/>
  <c r="BH79" i="7"/>
  <c r="U79" i="7"/>
  <c r="AK79" i="7"/>
  <c r="BA79" i="7"/>
  <c r="Y79" i="7"/>
  <c r="AO79" i="7"/>
  <c r="BE79" i="7"/>
  <c r="M79" i="7"/>
  <c r="AC79" i="7"/>
  <c r="AS79" i="7"/>
  <c r="BI79" i="7"/>
  <c r="Q79" i="7"/>
  <c r="AG79" i="7"/>
  <c r="AW79" i="7"/>
  <c r="N83" i="7"/>
  <c r="R83" i="7"/>
  <c r="V83" i="7"/>
  <c r="Z83" i="7"/>
  <c r="AD83" i="7"/>
  <c r="AH83" i="7"/>
  <c r="AL83" i="7"/>
  <c r="AP83" i="7"/>
  <c r="AT83" i="7"/>
  <c r="AX83" i="7"/>
  <c r="BB83" i="7"/>
  <c r="BF83" i="7"/>
  <c r="BJ83" i="7"/>
  <c r="O83" i="7"/>
  <c r="S83" i="7"/>
  <c r="W83" i="7"/>
  <c r="AA83" i="7"/>
  <c r="AE83" i="7"/>
  <c r="AI83" i="7"/>
  <c r="AM83" i="7"/>
  <c r="AQ83" i="7"/>
  <c r="AU83" i="7"/>
  <c r="AY83" i="7"/>
  <c r="BC83" i="7"/>
  <c r="BG83" i="7"/>
  <c r="P83" i="7"/>
  <c r="T83" i="7"/>
  <c r="X83" i="7"/>
  <c r="AB83" i="7"/>
  <c r="AF83" i="7"/>
  <c r="AJ83" i="7"/>
  <c r="AN83" i="7"/>
  <c r="AR83" i="7"/>
  <c r="AV83" i="7"/>
  <c r="AZ83" i="7"/>
  <c r="BD83" i="7"/>
  <c r="BH83" i="7"/>
  <c r="M83" i="7"/>
  <c r="AC83" i="7"/>
  <c r="AS83" i="7"/>
  <c r="BI83" i="7"/>
  <c r="Q83" i="7"/>
  <c r="AG83" i="7"/>
  <c r="AW83" i="7"/>
  <c r="U83" i="7"/>
  <c r="AK83" i="7"/>
  <c r="BA83" i="7"/>
  <c r="BE83" i="7"/>
  <c r="Y83" i="7"/>
  <c r="AO83" i="7"/>
  <c r="O89" i="7"/>
  <c r="S89" i="7"/>
  <c r="W89" i="7"/>
  <c r="AA89" i="7"/>
  <c r="AE89" i="7"/>
  <c r="AI89" i="7"/>
  <c r="AM89" i="7"/>
  <c r="AQ89" i="7"/>
  <c r="AU89" i="7"/>
  <c r="AY89" i="7"/>
  <c r="BC89" i="7"/>
  <c r="BG89" i="7"/>
  <c r="P89" i="7"/>
  <c r="T89" i="7"/>
  <c r="X89" i="7"/>
  <c r="AB89" i="7"/>
  <c r="AF89" i="7"/>
  <c r="AJ89" i="7"/>
  <c r="AN89" i="7"/>
  <c r="AR89" i="7"/>
  <c r="AV89" i="7"/>
  <c r="AZ89" i="7"/>
  <c r="BD89" i="7"/>
  <c r="BH89" i="7"/>
  <c r="N89" i="7"/>
  <c r="V89" i="7"/>
  <c r="AD89" i="7"/>
  <c r="AL89" i="7"/>
  <c r="AT89" i="7"/>
  <c r="BB89" i="7"/>
  <c r="BJ89" i="7"/>
  <c r="Q89" i="7"/>
  <c r="Y89" i="7"/>
  <c r="AG89" i="7"/>
  <c r="AO89" i="7"/>
  <c r="AW89" i="7"/>
  <c r="BE89" i="7"/>
  <c r="R89" i="7"/>
  <c r="Z89" i="7"/>
  <c r="AH89" i="7"/>
  <c r="AP89" i="7"/>
  <c r="AX89" i="7"/>
  <c r="BF89" i="7"/>
  <c r="AK89" i="7"/>
  <c r="M89" i="7"/>
  <c r="AS89" i="7"/>
  <c r="U89" i="7"/>
  <c r="BA89" i="7"/>
  <c r="AC89" i="7"/>
  <c r="BI89" i="7"/>
  <c r="O95" i="7"/>
  <c r="S95" i="7"/>
  <c r="W95" i="7"/>
  <c r="AA95" i="7"/>
  <c r="AE95" i="7"/>
  <c r="AI95" i="7"/>
  <c r="AM95" i="7"/>
  <c r="AQ95" i="7"/>
  <c r="AU95" i="7"/>
  <c r="AY95" i="7"/>
  <c r="BC95" i="7"/>
  <c r="BG95" i="7"/>
  <c r="P95" i="7"/>
  <c r="T95" i="7"/>
  <c r="X95" i="7"/>
  <c r="AB95" i="7"/>
  <c r="AF95" i="7"/>
  <c r="AJ95" i="7"/>
  <c r="AN95" i="7"/>
  <c r="AR95" i="7"/>
  <c r="AV95" i="7"/>
  <c r="AZ95" i="7"/>
  <c r="BD95" i="7"/>
  <c r="BH95" i="7"/>
  <c r="R95" i="7"/>
  <c r="Z95" i="7"/>
  <c r="AH95" i="7"/>
  <c r="AP95" i="7"/>
  <c r="AX95" i="7"/>
  <c r="BF95" i="7"/>
  <c r="M95" i="7"/>
  <c r="U95" i="7"/>
  <c r="AC95" i="7"/>
  <c r="AK95" i="7"/>
  <c r="AS95" i="7"/>
  <c r="BA95" i="7"/>
  <c r="BI95" i="7"/>
  <c r="N95" i="7"/>
  <c r="V95" i="7"/>
  <c r="AD95" i="7"/>
  <c r="AL95" i="7"/>
  <c r="AT95" i="7"/>
  <c r="BB95" i="7"/>
  <c r="BJ95" i="7"/>
  <c r="Y95" i="7"/>
  <c r="BE95" i="7"/>
  <c r="AG95" i="7"/>
  <c r="AO95" i="7"/>
  <c r="Q95" i="7"/>
  <c r="AW95" i="7"/>
  <c r="M103" i="7"/>
  <c r="Q103" i="7"/>
  <c r="U103" i="7"/>
  <c r="Y103" i="7"/>
  <c r="AC103" i="7"/>
  <c r="AG103" i="7"/>
  <c r="AK103" i="7"/>
  <c r="AO103" i="7"/>
  <c r="AS103" i="7"/>
  <c r="AW103" i="7"/>
  <c r="BA103" i="7"/>
  <c r="BE103" i="7"/>
  <c r="BI103" i="7"/>
  <c r="N103" i="7"/>
  <c r="R103" i="7"/>
  <c r="V103" i="7"/>
  <c r="Z103" i="7"/>
  <c r="AD103" i="7"/>
  <c r="AH103" i="7"/>
  <c r="AL103" i="7"/>
  <c r="AP103" i="7"/>
  <c r="AT103" i="7"/>
  <c r="AX103" i="7"/>
  <c r="BB103" i="7"/>
  <c r="BF103" i="7"/>
  <c r="BJ103" i="7"/>
  <c r="O103" i="7"/>
  <c r="S103" i="7"/>
  <c r="W103" i="7"/>
  <c r="AA103" i="7"/>
  <c r="AE103" i="7"/>
  <c r="AI103" i="7"/>
  <c r="AM103" i="7"/>
  <c r="AQ103" i="7"/>
  <c r="AU103" i="7"/>
  <c r="T103" i="7"/>
  <c r="AJ103" i="7"/>
  <c r="AY103" i="7"/>
  <c r="BG103" i="7"/>
  <c r="X103" i="7"/>
  <c r="AN103" i="7"/>
  <c r="AZ103" i="7"/>
  <c r="BH103" i="7"/>
  <c r="AB103" i="7"/>
  <c r="AR103" i="7"/>
  <c r="BC103" i="7"/>
  <c r="AF103" i="7"/>
  <c r="AV103" i="7"/>
  <c r="BD103" i="7"/>
  <c r="P103" i="7"/>
  <c r="M109" i="7"/>
  <c r="Q109" i="7"/>
  <c r="U109" i="7"/>
  <c r="Y109" i="7"/>
  <c r="AC109" i="7"/>
  <c r="AG109" i="7"/>
  <c r="AK109" i="7"/>
  <c r="AO109" i="7"/>
  <c r="AS109" i="7"/>
  <c r="AW109" i="7"/>
  <c r="BA109" i="7"/>
  <c r="BE109" i="7"/>
  <c r="BI109" i="7"/>
  <c r="N109" i="7"/>
  <c r="R109" i="7"/>
  <c r="V109" i="7"/>
  <c r="Z109" i="7"/>
  <c r="AD109" i="7"/>
  <c r="AH109" i="7"/>
  <c r="AL109" i="7"/>
  <c r="AP109" i="7"/>
  <c r="AT109" i="7"/>
  <c r="AX109" i="7"/>
  <c r="BB109" i="7"/>
  <c r="BF109" i="7"/>
  <c r="BJ109" i="7"/>
  <c r="O109" i="7"/>
  <c r="W109" i="7"/>
  <c r="AE109" i="7"/>
  <c r="AM109" i="7"/>
  <c r="AU109" i="7"/>
  <c r="BC109" i="7"/>
  <c r="P109" i="7"/>
  <c r="X109" i="7"/>
  <c r="AF109" i="7"/>
  <c r="AN109" i="7"/>
  <c r="AV109" i="7"/>
  <c r="BD109" i="7"/>
  <c r="S109" i="7"/>
  <c r="AA109" i="7"/>
  <c r="AI109" i="7"/>
  <c r="AQ109" i="7"/>
  <c r="AY109" i="7"/>
  <c r="BG109" i="7"/>
  <c r="AB109" i="7"/>
  <c r="BH109" i="7"/>
  <c r="AJ109" i="7"/>
  <c r="T109" i="7"/>
  <c r="AR109" i="7"/>
  <c r="AZ109" i="7"/>
  <c r="M115" i="7"/>
  <c r="Q115" i="7"/>
  <c r="U115" i="7"/>
  <c r="Y115" i="7"/>
  <c r="AC115" i="7"/>
  <c r="AG115" i="7"/>
  <c r="AK115" i="7"/>
  <c r="AO115" i="7"/>
  <c r="AS115" i="7"/>
  <c r="AW115" i="7"/>
  <c r="BA115" i="7"/>
  <c r="BE115" i="7"/>
  <c r="BI115" i="7"/>
  <c r="N115" i="7"/>
  <c r="R115" i="7"/>
  <c r="V115" i="7"/>
  <c r="Z115" i="7"/>
  <c r="AD115" i="7"/>
  <c r="AH115" i="7"/>
  <c r="AL115" i="7"/>
  <c r="AP115" i="7"/>
  <c r="AT115" i="7"/>
  <c r="AX115" i="7"/>
  <c r="BB115" i="7"/>
  <c r="BF115" i="7"/>
  <c r="BJ115" i="7"/>
  <c r="S115" i="7"/>
  <c r="AA115" i="7"/>
  <c r="AI115" i="7"/>
  <c r="AQ115" i="7"/>
  <c r="AY115" i="7"/>
  <c r="BG115" i="7"/>
  <c r="T115" i="7"/>
  <c r="AB115" i="7"/>
  <c r="AJ115" i="7"/>
  <c r="AR115" i="7"/>
  <c r="AZ115" i="7"/>
  <c r="BH115" i="7"/>
  <c r="O115" i="7"/>
  <c r="W115" i="7"/>
  <c r="AE115" i="7"/>
  <c r="AM115" i="7"/>
  <c r="AU115" i="7"/>
  <c r="BC115" i="7"/>
  <c r="P115" i="7"/>
  <c r="AV115" i="7"/>
  <c r="X115" i="7"/>
  <c r="BD115" i="7"/>
  <c r="AF115" i="7"/>
  <c r="AN115" i="7"/>
  <c r="O119" i="7"/>
  <c r="S119" i="7"/>
  <c r="W119" i="7"/>
  <c r="AA119" i="7"/>
  <c r="AE119" i="7"/>
  <c r="AI119" i="7"/>
  <c r="AM119" i="7"/>
  <c r="AQ119" i="7"/>
  <c r="AU119" i="7"/>
  <c r="AY119" i="7"/>
  <c r="BC119" i="7"/>
  <c r="BG119" i="7"/>
  <c r="P119" i="7"/>
  <c r="T119" i="7"/>
  <c r="X119" i="7"/>
  <c r="AB119" i="7"/>
  <c r="AF119" i="7"/>
  <c r="AJ119" i="7"/>
  <c r="AN119" i="7"/>
  <c r="AR119" i="7"/>
  <c r="AV119" i="7"/>
  <c r="AZ119" i="7"/>
  <c r="BD119" i="7"/>
  <c r="BH119" i="7"/>
  <c r="M119" i="7"/>
  <c r="Q119" i="7"/>
  <c r="U119" i="7"/>
  <c r="Y119" i="7"/>
  <c r="AC119" i="7"/>
  <c r="AG119" i="7"/>
  <c r="AK119" i="7"/>
  <c r="AO119" i="7"/>
  <c r="AS119" i="7"/>
  <c r="AW119" i="7"/>
  <c r="BA119" i="7"/>
  <c r="BE119" i="7"/>
  <c r="BI119" i="7"/>
  <c r="V119" i="7"/>
  <c r="AL119" i="7"/>
  <c r="BB119" i="7"/>
  <c r="Z119" i="7"/>
  <c r="AP119" i="7"/>
  <c r="BF119" i="7"/>
  <c r="AD119" i="7"/>
  <c r="BJ119" i="7"/>
  <c r="AH119" i="7"/>
  <c r="N119" i="7"/>
  <c r="R119" i="7"/>
  <c r="AT119" i="7"/>
  <c r="AX119" i="7"/>
  <c r="O125" i="7"/>
  <c r="S125" i="7"/>
  <c r="W125" i="7"/>
  <c r="AA125" i="7"/>
  <c r="AE125" i="7"/>
  <c r="AI125" i="7"/>
  <c r="AM125" i="7"/>
  <c r="AQ125" i="7"/>
  <c r="AU125" i="7"/>
  <c r="AY125" i="7"/>
  <c r="BC125" i="7"/>
  <c r="BG125" i="7"/>
  <c r="P125" i="7"/>
  <c r="T125" i="7"/>
  <c r="X125" i="7"/>
  <c r="AB125" i="7"/>
  <c r="AF125" i="7"/>
  <c r="AJ125" i="7"/>
  <c r="AN125" i="7"/>
  <c r="AR125" i="7"/>
  <c r="AV125" i="7"/>
  <c r="AZ125" i="7"/>
  <c r="BD125" i="7"/>
  <c r="BH125" i="7"/>
  <c r="M125" i="7"/>
  <c r="Q125" i="7"/>
  <c r="U125" i="7"/>
  <c r="Y125" i="7"/>
  <c r="AC125" i="7"/>
  <c r="AG125" i="7"/>
  <c r="AK125" i="7"/>
  <c r="AO125" i="7"/>
  <c r="AS125" i="7"/>
  <c r="AW125" i="7"/>
  <c r="BA125" i="7"/>
  <c r="BE125" i="7"/>
  <c r="BI125" i="7"/>
  <c r="Z125" i="7"/>
  <c r="AP125" i="7"/>
  <c r="BF125" i="7"/>
  <c r="N125" i="7"/>
  <c r="AD125" i="7"/>
  <c r="AT125" i="7"/>
  <c r="BJ125" i="7"/>
  <c r="R125" i="7"/>
  <c r="AX125" i="7"/>
  <c r="V125" i="7"/>
  <c r="BB125" i="7"/>
  <c r="AH125" i="7"/>
  <c r="AL125" i="7"/>
  <c r="O131" i="7"/>
  <c r="S131" i="7"/>
  <c r="W131" i="7"/>
  <c r="AA131" i="7"/>
  <c r="AE131" i="7"/>
  <c r="AI131" i="7"/>
  <c r="AM131" i="7"/>
  <c r="AQ131" i="7"/>
  <c r="AU131" i="7"/>
  <c r="AY131" i="7"/>
  <c r="BC131" i="7"/>
  <c r="BG131" i="7"/>
  <c r="P131" i="7"/>
  <c r="T131" i="7"/>
  <c r="X131" i="7"/>
  <c r="AB131" i="7"/>
  <c r="AF131" i="7"/>
  <c r="AJ131" i="7"/>
  <c r="AN131" i="7"/>
  <c r="AR131" i="7"/>
  <c r="AV131" i="7"/>
  <c r="AZ131" i="7"/>
  <c r="BD131" i="7"/>
  <c r="BH131" i="7"/>
  <c r="M131" i="7"/>
  <c r="Q131" i="7"/>
  <c r="U131" i="7"/>
  <c r="Y131" i="7"/>
  <c r="AC131" i="7"/>
  <c r="AG131" i="7"/>
  <c r="AK131" i="7"/>
  <c r="AO131" i="7"/>
  <c r="AS131" i="7"/>
  <c r="AW131" i="7"/>
  <c r="BA131" i="7"/>
  <c r="BE131" i="7"/>
  <c r="BI131" i="7"/>
  <c r="N131" i="7"/>
  <c r="AD131" i="7"/>
  <c r="AT131" i="7"/>
  <c r="BJ131" i="7"/>
  <c r="R131" i="7"/>
  <c r="AH131" i="7"/>
  <c r="AX131" i="7"/>
  <c r="AL131" i="7"/>
  <c r="AP131" i="7"/>
  <c r="BB131" i="7"/>
  <c r="BF131" i="7"/>
  <c r="V131" i="7"/>
  <c r="Z131" i="7"/>
  <c r="P137" i="7"/>
  <c r="T137" i="7"/>
  <c r="X137" i="7"/>
  <c r="AB137" i="7"/>
  <c r="AF137" i="7"/>
  <c r="AJ137" i="7"/>
  <c r="AN137" i="7"/>
  <c r="AR137" i="7"/>
  <c r="AV137" i="7"/>
  <c r="AZ137" i="7"/>
  <c r="BD137" i="7"/>
  <c r="BH137" i="7"/>
  <c r="M137" i="7"/>
  <c r="Q137" i="7"/>
  <c r="U137" i="7"/>
  <c r="Y137" i="7"/>
  <c r="AC137" i="7"/>
  <c r="AG137" i="7"/>
  <c r="AK137" i="7"/>
  <c r="AO137" i="7"/>
  <c r="AS137" i="7"/>
  <c r="AW137" i="7"/>
  <c r="BA137" i="7"/>
  <c r="BE137" i="7"/>
  <c r="BI137" i="7"/>
  <c r="R137" i="7"/>
  <c r="Z137" i="7"/>
  <c r="AH137" i="7"/>
  <c r="AP137" i="7"/>
  <c r="AX137" i="7"/>
  <c r="BF137" i="7"/>
  <c r="S137" i="7"/>
  <c r="AA137" i="7"/>
  <c r="AI137" i="7"/>
  <c r="AQ137" i="7"/>
  <c r="AY137" i="7"/>
  <c r="BG137" i="7"/>
  <c r="V137" i="7"/>
  <c r="AL137" i="7"/>
  <c r="BB137" i="7"/>
  <c r="W137" i="7"/>
  <c r="AM137" i="7"/>
  <c r="BC137" i="7"/>
  <c r="AD137" i="7"/>
  <c r="BJ137" i="7"/>
  <c r="AE137" i="7"/>
  <c r="N137" i="7"/>
  <c r="O137" i="7"/>
  <c r="AT137" i="7"/>
  <c r="AU137" i="7"/>
  <c r="P139" i="7"/>
  <c r="T139" i="7"/>
  <c r="X139" i="7"/>
  <c r="AB139" i="7"/>
  <c r="AF139" i="7"/>
  <c r="AJ139" i="7"/>
  <c r="AN139" i="7"/>
  <c r="AR139" i="7"/>
  <c r="AV139" i="7"/>
  <c r="AZ139" i="7"/>
  <c r="BD139" i="7"/>
  <c r="BH139" i="7"/>
  <c r="M139" i="7"/>
  <c r="Q139" i="7"/>
  <c r="U139" i="7"/>
  <c r="Y139" i="7"/>
  <c r="AC139" i="7"/>
  <c r="AG139" i="7"/>
  <c r="AK139" i="7"/>
  <c r="AO139" i="7"/>
  <c r="AS139" i="7"/>
  <c r="AW139" i="7"/>
  <c r="BA139" i="7"/>
  <c r="BE139" i="7"/>
  <c r="BI139" i="7"/>
  <c r="N139" i="7"/>
  <c r="V139" i="7"/>
  <c r="AD139" i="7"/>
  <c r="AL139" i="7"/>
  <c r="AT139" i="7"/>
  <c r="BB139" i="7"/>
  <c r="BJ139" i="7"/>
  <c r="O139" i="7"/>
  <c r="W139" i="7"/>
  <c r="AE139" i="7"/>
  <c r="AM139" i="7"/>
  <c r="AU139" i="7"/>
  <c r="BC139" i="7"/>
  <c r="R139" i="7"/>
  <c r="AH139" i="7"/>
  <c r="AX139" i="7"/>
  <c r="S139" i="7"/>
  <c r="AI139" i="7"/>
  <c r="AY139" i="7"/>
  <c r="Z139" i="7"/>
  <c r="BF139" i="7"/>
  <c r="AA139" i="7"/>
  <c r="BG139" i="7"/>
  <c r="AP139" i="7"/>
  <c r="AQ139" i="7"/>
  <c r="P145" i="7"/>
  <c r="T145" i="7"/>
  <c r="X145" i="7"/>
  <c r="AB145" i="7"/>
  <c r="AF145" i="7"/>
  <c r="AJ145" i="7"/>
  <c r="AN145" i="7"/>
  <c r="AR145" i="7"/>
  <c r="AV145" i="7"/>
  <c r="AZ145" i="7"/>
  <c r="BD145" i="7"/>
  <c r="BH145" i="7"/>
  <c r="M145" i="7"/>
  <c r="Q145" i="7"/>
  <c r="U145" i="7"/>
  <c r="Y145" i="7"/>
  <c r="AC145" i="7"/>
  <c r="AG145" i="7"/>
  <c r="AK145" i="7"/>
  <c r="AO145" i="7"/>
  <c r="AS145" i="7"/>
  <c r="AW145" i="7"/>
  <c r="BA145" i="7"/>
  <c r="BE145" i="7"/>
  <c r="BI145" i="7"/>
  <c r="R145" i="7"/>
  <c r="Z145" i="7"/>
  <c r="AH145" i="7"/>
  <c r="AP145" i="7"/>
  <c r="AX145" i="7"/>
  <c r="BF145" i="7"/>
  <c r="S145" i="7"/>
  <c r="AA145" i="7"/>
  <c r="AI145" i="7"/>
  <c r="AQ145" i="7"/>
  <c r="AY145" i="7"/>
  <c r="BG145" i="7"/>
  <c r="V145" i="7"/>
  <c r="AL145" i="7"/>
  <c r="BB145" i="7"/>
  <c r="W145" i="7"/>
  <c r="AM145" i="7"/>
  <c r="BC145" i="7"/>
  <c r="N145" i="7"/>
  <c r="AT145" i="7"/>
  <c r="O145" i="7"/>
  <c r="AU145" i="7"/>
  <c r="BJ145" i="7"/>
  <c r="AE145" i="7"/>
  <c r="AD145" i="7"/>
  <c r="P153" i="7"/>
  <c r="T153" i="7"/>
  <c r="X153" i="7"/>
  <c r="AB153" i="7"/>
  <c r="AF153" i="7"/>
  <c r="AJ153" i="7"/>
  <c r="AN153" i="7"/>
  <c r="AR153" i="7"/>
  <c r="AV153" i="7"/>
  <c r="AZ153" i="7"/>
  <c r="BD153" i="7"/>
  <c r="BH153" i="7"/>
  <c r="M153" i="7"/>
  <c r="Q153" i="7"/>
  <c r="U153" i="7"/>
  <c r="Y153" i="7"/>
  <c r="AC153" i="7"/>
  <c r="AG153" i="7"/>
  <c r="AK153" i="7"/>
  <c r="AO153" i="7"/>
  <c r="AS153" i="7"/>
  <c r="AW153" i="7"/>
  <c r="BA153" i="7"/>
  <c r="BE153" i="7"/>
  <c r="BI153" i="7"/>
  <c r="R153" i="7"/>
  <c r="Z153" i="7"/>
  <c r="AH153" i="7"/>
  <c r="AP153" i="7"/>
  <c r="AX153" i="7"/>
  <c r="BF153" i="7"/>
  <c r="S153" i="7"/>
  <c r="AA153" i="7"/>
  <c r="AI153" i="7"/>
  <c r="AQ153" i="7"/>
  <c r="AY153" i="7"/>
  <c r="BG153" i="7"/>
  <c r="V153" i="7"/>
  <c r="AL153" i="7"/>
  <c r="BB153" i="7"/>
  <c r="W153" i="7"/>
  <c r="AM153" i="7"/>
  <c r="BC153" i="7"/>
  <c r="AD153" i="7"/>
  <c r="BJ153" i="7"/>
  <c r="AE153" i="7"/>
  <c r="AT153" i="7"/>
  <c r="AU153" i="7"/>
  <c r="O153" i="7"/>
  <c r="N153" i="7"/>
  <c r="P159" i="7"/>
  <c r="T159" i="7"/>
  <c r="X159" i="7"/>
  <c r="AB159" i="7"/>
  <c r="AF159" i="7"/>
  <c r="AJ159" i="7"/>
  <c r="AN159" i="7"/>
  <c r="AR159" i="7"/>
  <c r="AV159" i="7"/>
  <c r="AZ159" i="7"/>
  <c r="BD159" i="7"/>
  <c r="BH159" i="7"/>
  <c r="M159" i="7"/>
  <c r="Q159" i="7"/>
  <c r="U159" i="7"/>
  <c r="Y159" i="7"/>
  <c r="AC159" i="7"/>
  <c r="AG159" i="7"/>
  <c r="AK159" i="7"/>
  <c r="AO159" i="7"/>
  <c r="AS159" i="7"/>
  <c r="AW159" i="7"/>
  <c r="BA159" i="7"/>
  <c r="BE159" i="7"/>
  <c r="BI159" i="7"/>
  <c r="N159" i="7"/>
  <c r="V159" i="7"/>
  <c r="AD159" i="7"/>
  <c r="AL159" i="7"/>
  <c r="AT159" i="7"/>
  <c r="BB159" i="7"/>
  <c r="BJ159" i="7"/>
  <c r="O159" i="7"/>
  <c r="W159" i="7"/>
  <c r="AE159" i="7"/>
  <c r="AM159" i="7"/>
  <c r="AU159" i="7"/>
  <c r="BC159" i="7"/>
  <c r="Z159" i="7"/>
  <c r="AP159" i="7"/>
  <c r="BF159" i="7"/>
  <c r="AA159" i="7"/>
  <c r="AQ159" i="7"/>
  <c r="BG159" i="7"/>
  <c r="R159" i="7"/>
  <c r="AX159" i="7"/>
  <c r="S159" i="7"/>
  <c r="AY159" i="7"/>
  <c r="AH159" i="7"/>
  <c r="AI159" i="7"/>
  <c r="M165" i="7"/>
  <c r="Q165" i="7"/>
  <c r="U165" i="7"/>
  <c r="Y165" i="7"/>
  <c r="AC165" i="7"/>
  <c r="AG165" i="7"/>
  <c r="AK165" i="7"/>
  <c r="AO165" i="7"/>
  <c r="AS165" i="7"/>
  <c r="AW165" i="7"/>
  <c r="BA165" i="7"/>
  <c r="BE165" i="7"/>
  <c r="BI165" i="7"/>
  <c r="N165" i="7"/>
  <c r="R165" i="7"/>
  <c r="V165" i="7"/>
  <c r="Z165" i="7"/>
  <c r="AD165" i="7"/>
  <c r="AH165" i="7"/>
  <c r="AL165" i="7"/>
  <c r="AP165" i="7"/>
  <c r="AT165" i="7"/>
  <c r="AX165" i="7"/>
  <c r="BB165" i="7"/>
  <c r="BF165" i="7"/>
  <c r="BJ165" i="7"/>
  <c r="S165" i="7"/>
  <c r="AA165" i="7"/>
  <c r="AI165" i="7"/>
  <c r="AQ165" i="7"/>
  <c r="AY165" i="7"/>
  <c r="BG165" i="7"/>
  <c r="T165" i="7"/>
  <c r="AB165" i="7"/>
  <c r="AJ165" i="7"/>
  <c r="AR165" i="7"/>
  <c r="AZ165" i="7"/>
  <c r="BH165" i="7"/>
  <c r="W165" i="7"/>
  <c r="AM165" i="7"/>
  <c r="BC165" i="7"/>
  <c r="X165" i="7"/>
  <c r="AN165" i="7"/>
  <c r="BD165" i="7"/>
  <c r="O165" i="7"/>
  <c r="AU165" i="7"/>
  <c r="P165" i="7"/>
  <c r="AV165" i="7"/>
  <c r="AE165" i="7"/>
  <c r="AF165" i="7"/>
  <c r="M171" i="7"/>
  <c r="Q171" i="7"/>
  <c r="U171" i="7"/>
  <c r="Y171" i="7"/>
  <c r="AC171" i="7"/>
  <c r="AG171" i="7"/>
  <c r="AK171" i="7"/>
  <c r="AO171" i="7"/>
  <c r="AS171" i="7"/>
  <c r="AW171" i="7"/>
  <c r="BA171" i="7"/>
  <c r="BE171" i="7"/>
  <c r="BI171" i="7"/>
  <c r="N171" i="7"/>
  <c r="S171" i="7"/>
  <c r="X171" i="7"/>
  <c r="AD171" i="7"/>
  <c r="AI171" i="7"/>
  <c r="AN171" i="7"/>
  <c r="AT171" i="7"/>
  <c r="AY171" i="7"/>
  <c r="BD171" i="7"/>
  <c r="BJ171" i="7"/>
  <c r="O171" i="7"/>
  <c r="T171" i="7"/>
  <c r="Z171" i="7"/>
  <c r="AE171" i="7"/>
  <c r="AJ171" i="7"/>
  <c r="AP171" i="7"/>
  <c r="AU171" i="7"/>
  <c r="AZ171" i="7"/>
  <c r="BF171" i="7"/>
  <c r="P171" i="7"/>
  <c r="AA171" i="7"/>
  <c r="AL171" i="7"/>
  <c r="AV171" i="7"/>
  <c r="BG171" i="7"/>
  <c r="R171" i="7"/>
  <c r="AB171" i="7"/>
  <c r="AM171" i="7"/>
  <c r="AX171" i="7"/>
  <c r="BH171" i="7"/>
  <c r="AF171" i="7"/>
  <c r="BB171" i="7"/>
  <c r="AH171" i="7"/>
  <c r="BC171" i="7"/>
  <c r="V171" i="7"/>
  <c r="AQ171" i="7"/>
  <c r="W171" i="7"/>
  <c r="AR171" i="7"/>
  <c r="M175" i="7"/>
  <c r="Q175" i="7"/>
  <c r="U175" i="7"/>
  <c r="Y175" i="7"/>
  <c r="AC175" i="7"/>
  <c r="AG175" i="7"/>
  <c r="AK175" i="7"/>
  <c r="AO175" i="7"/>
  <c r="AS175" i="7"/>
  <c r="AW175" i="7"/>
  <c r="BA175" i="7"/>
  <c r="BE175" i="7"/>
  <c r="BI175" i="7"/>
  <c r="P175" i="7"/>
  <c r="V175" i="7"/>
  <c r="AA175" i="7"/>
  <c r="AF175" i="7"/>
  <c r="AL175" i="7"/>
  <c r="AQ175" i="7"/>
  <c r="AV175" i="7"/>
  <c r="BB175" i="7"/>
  <c r="BG175" i="7"/>
  <c r="R175" i="7"/>
  <c r="W175" i="7"/>
  <c r="AB175" i="7"/>
  <c r="AH175" i="7"/>
  <c r="AM175" i="7"/>
  <c r="AR175" i="7"/>
  <c r="AX175" i="7"/>
  <c r="BC175" i="7"/>
  <c r="BH175" i="7"/>
  <c r="S175" i="7"/>
  <c r="AD175" i="7"/>
  <c r="AN175" i="7"/>
  <c r="AY175" i="7"/>
  <c r="BJ175" i="7"/>
  <c r="T175" i="7"/>
  <c r="AE175" i="7"/>
  <c r="AP175" i="7"/>
  <c r="AZ175" i="7"/>
  <c r="X175" i="7"/>
  <c r="AT175" i="7"/>
  <c r="BF175" i="7"/>
  <c r="Z175" i="7"/>
  <c r="AU175" i="7"/>
  <c r="O175" i="7"/>
  <c r="N175" i="7"/>
  <c r="AI175" i="7"/>
  <c r="BD175" i="7"/>
  <c r="AJ175" i="7"/>
  <c r="E181" i="7"/>
  <c r="M181" i="7"/>
  <c r="Q181" i="7"/>
  <c r="U181" i="7"/>
  <c r="Y181" i="7"/>
  <c r="AC181" i="7"/>
  <c r="AG181" i="7"/>
  <c r="AK181" i="7"/>
  <c r="AO181" i="7"/>
  <c r="AS181" i="7"/>
  <c r="AW181" i="7"/>
  <c r="BA181" i="7"/>
  <c r="BE181" i="7"/>
  <c r="BI181" i="7"/>
  <c r="O181" i="7"/>
  <c r="T181" i="7"/>
  <c r="Z181" i="7"/>
  <c r="AE181" i="7"/>
  <c r="AJ181" i="7"/>
  <c r="AP181" i="7"/>
  <c r="AU181" i="7"/>
  <c r="AZ181" i="7"/>
  <c r="BF181" i="7"/>
  <c r="P181" i="7"/>
  <c r="V181" i="7"/>
  <c r="AA181" i="7"/>
  <c r="AF181" i="7"/>
  <c r="AL181" i="7"/>
  <c r="AQ181" i="7"/>
  <c r="AV181" i="7"/>
  <c r="BB181" i="7"/>
  <c r="BG181" i="7"/>
  <c r="R181" i="7"/>
  <c r="AB181" i="7"/>
  <c r="AM181" i="7"/>
  <c r="AX181" i="7"/>
  <c r="BH181" i="7"/>
  <c r="S181" i="7"/>
  <c r="AD181" i="7"/>
  <c r="AN181" i="7"/>
  <c r="AY181" i="7"/>
  <c r="BJ181" i="7"/>
  <c r="W181" i="7"/>
  <c r="AR181" i="7"/>
  <c r="AI181" i="7"/>
  <c r="X181" i="7"/>
  <c r="AT181" i="7"/>
  <c r="N181" i="7"/>
  <c r="AH181" i="7"/>
  <c r="BC181" i="7"/>
  <c r="BD181" i="7"/>
  <c r="M187" i="7"/>
  <c r="Q187" i="7"/>
  <c r="U187" i="7"/>
  <c r="Y187" i="7"/>
  <c r="AC187" i="7"/>
  <c r="AG187" i="7"/>
  <c r="AK187" i="7"/>
  <c r="AO187" i="7"/>
  <c r="AS187" i="7"/>
  <c r="AW187" i="7"/>
  <c r="BA187" i="7"/>
  <c r="BE187" i="7"/>
  <c r="BI187" i="7"/>
  <c r="N187" i="7"/>
  <c r="S187" i="7"/>
  <c r="X187" i="7"/>
  <c r="AD187" i="7"/>
  <c r="AI187" i="7"/>
  <c r="AN187" i="7"/>
  <c r="AT187" i="7"/>
  <c r="AY187" i="7"/>
  <c r="BD187" i="7"/>
  <c r="BJ187" i="7"/>
  <c r="O187" i="7"/>
  <c r="T187" i="7"/>
  <c r="Z187" i="7"/>
  <c r="AE187" i="7"/>
  <c r="AJ187" i="7"/>
  <c r="AP187" i="7"/>
  <c r="AU187" i="7"/>
  <c r="AZ187" i="7"/>
  <c r="BF187" i="7"/>
  <c r="P187" i="7"/>
  <c r="AA187" i="7"/>
  <c r="AL187" i="7"/>
  <c r="AV187" i="7"/>
  <c r="BG187" i="7"/>
  <c r="R187" i="7"/>
  <c r="AB187" i="7"/>
  <c r="AM187" i="7"/>
  <c r="AX187" i="7"/>
  <c r="BH187" i="7"/>
  <c r="V187" i="7"/>
  <c r="AQ187" i="7"/>
  <c r="AH187" i="7"/>
  <c r="W187" i="7"/>
  <c r="AR187" i="7"/>
  <c r="BC187" i="7"/>
  <c r="AF187" i="7"/>
  <c r="BB187" i="7"/>
  <c r="M195" i="7"/>
  <c r="Q195" i="7"/>
  <c r="U195" i="7"/>
  <c r="Y195" i="7"/>
  <c r="AC195" i="7"/>
  <c r="AG195" i="7"/>
  <c r="AK195" i="7"/>
  <c r="AO195" i="7"/>
  <c r="AS195" i="7"/>
  <c r="AW195" i="7"/>
  <c r="BA195" i="7"/>
  <c r="BE195" i="7"/>
  <c r="BI195" i="7"/>
  <c r="N195" i="7"/>
  <c r="R195" i="7"/>
  <c r="V195" i="7"/>
  <c r="Z195" i="7"/>
  <c r="AD195" i="7"/>
  <c r="AH195" i="7"/>
  <c r="AL195" i="7"/>
  <c r="AP195" i="7"/>
  <c r="AT195" i="7"/>
  <c r="AX195" i="7"/>
  <c r="BB195" i="7"/>
  <c r="BF195" i="7"/>
  <c r="BJ195" i="7"/>
  <c r="S195" i="7"/>
  <c r="AA195" i="7"/>
  <c r="AI195" i="7"/>
  <c r="AQ195" i="7"/>
  <c r="AY195" i="7"/>
  <c r="BG195" i="7"/>
  <c r="T195" i="7"/>
  <c r="AB195" i="7"/>
  <c r="AJ195" i="7"/>
  <c r="AR195" i="7"/>
  <c r="AZ195" i="7"/>
  <c r="BH195" i="7"/>
  <c r="W195" i="7"/>
  <c r="AM195" i="7"/>
  <c r="BC195" i="7"/>
  <c r="X195" i="7"/>
  <c r="AN195" i="7"/>
  <c r="BD195" i="7"/>
  <c r="P195" i="7"/>
  <c r="AF195" i="7"/>
  <c r="O195" i="7"/>
  <c r="AE195" i="7"/>
  <c r="AU195" i="7"/>
  <c r="AV195" i="7"/>
  <c r="M201" i="7"/>
  <c r="Q201" i="7"/>
  <c r="U201" i="7"/>
  <c r="Y201" i="7"/>
  <c r="AC201" i="7"/>
  <c r="AG201" i="7"/>
  <c r="AK201" i="7"/>
  <c r="AO201" i="7"/>
  <c r="AS201" i="7"/>
  <c r="AW201" i="7"/>
  <c r="BA201" i="7"/>
  <c r="BE201" i="7"/>
  <c r="BI201" i="7"/>
  <c r="N201" i="7"/>
  <c r="R201" i="7"/>
  <c r="V201" i="7"/>
  <c r="Z201" i="7"/>
  <c r="AD201" i="7"/>
  <c r="AH201" i="7"/>
  <c r="AL201" i="7"/>
  <c r="AP201" i="7"/>
  <c r="AT201" i="7"/>
  <c r="AX201" i="7"/>
  <c r="BB201" i="7"/>
  <c r="BF201" i="7"/>
  <c r="BJ201" i="7"/>
  <c r="O201" i="7"/>
  <c r="W201" i="7"/>
  <c r="AE201" i="7"/>
  <c r="AM201" i="7"/>
  <c r="AU201" i="7"/>
  <c r="BC201" i="7"/>
  <c r="P201" i="7"/>
  <c r="X201" i="7"/>
  <c r="AF201" i="7"/>
  <c r="AN201" i="7"/>
  <c r="AV201" i="7"/>
  <c r="BD201" i="7"/>
  <c r="AA201" i="7"/>
  <c r="AQ201" i="7"/>
  <c r="BG201" i="7"/>
  <c r="AZ201" i="7"/>
  <c r="AB201" i="7"/>
  <c r="AR201" i="7"/>
  <c r="BH201" i="7"/>
  <c r="T201" i="7"/>
  <c r="S201" i="7"/>
  <c r="AI201" i="7"/>
  <c r="AY201" i="7"/>
  <c r="AJ201" i="7"/>
  <c r="M207" i="7"/>
  <c r="Q207" i="7"/>
  <c r="U207" i="7"/>
  <c r="Y207" i="7"/>
  <c r="AC207" i="7"/>
  <c r="AG207" i="7"/>
  <c r="AK207" i="7"/>
  <c r="AO207" i="7"/>
  <c r="AS207" i="7"/>
  <c r="AW207" i="7"/>
  <c r="BA207" i="7"/>
  <c r="BE207" i="7"/>
  <c r="BI207" i="7"/>
  <c r="N207" i="7"/>
  <c r="R207" i="7"/>
  <c r="V207" i="7"/>
  <c r="Z207" i="7"/>
  <c r="AD207" i="7"/>
  <c r="AH207" i="7"/>
  <c r="AL207" i="7"/>
  <c r="AP207" i="7"/>
  <c r="AT207" i="7"/>
  <c r="AX207" i="7"/>
  <c r="BB207" i="7"/>
  <c r="BF207" i="7"/>
  <c r="BJ207" i="7"/>
  <c r="S207" i="7"/>
  <c r="AA207" i="7"/>
  <c r="AI207" i="7"/>
  <c r="AQ207" i="7"/>
  <c r="AY207" i="7"/>
  <c r="BG207" i="7"/>
  <c r="T207" i="7"/>
  <c r="AB207" i="7"/>
  <c r="AJ207" i="7"/>
  <c r="AR207" i="7"/>
  <c r="AZ207" i="7"/>
  <c r="BH207" i="7"/>
  <c r="O207" i="7"/>
  <c r="AE207" i="7"/>
  <c r="AU207" i="7"/>
  <c r="AN207" i="7"/>
  <c r="P207" i="7"/>
  <c r="AF207" i="7"/>
  <c r="AV207" i="7"/>
  <c r="X207" i="7"/>
  <c r="W207" i="7"/>
  <c r="AM207" i="7"/>
  <c r="BC207" i="7"/>
  <c r="BD207" i="7"/>
  <c r="M211" i="7"/>
  <c r="Q211" i="7"/>
  <c r="U211" i="7"/>
  <c r="Y211" i="7"/>
  <c r="AC211" i="7"/>
  <c r="AG211" i="7"/>
  <c r="AK211" i="7"/>
  <c r="AO211" i="7"/>
  <c r="AS211" i="7"/>
  <c r="AW211" i="7"/>
  <c r="BA211" i="7"/>
  <c r="BE211" i="7"/>
  <c r="BI211" i="7"/>
  <c r="R211" i="7"/>
  <c r="W211" i="7"/>
  <c r="AB211" i="7"/>
  <c r="AH211" i="7"/>
  <c r="AM211" i="7"/>
  <c r="AR211" i="7"/>
  <c r="AX211" i="7"/>
  <c r="BC211" i="7"/>
  <c r="BH211" i="7"/>
  <c r="N211" i="7"/>
  <c r="S211" i="7"/>
  <c r="X211" i="7"/>
  <c r="AD211" i="7"/>
  <c r="AI211" i="7"/>
  <c r="AN211" i="7"/>
  <c r="AT211" i="7"/>
  <c r="AY211" i="7"/>
  <c r="BD211" i="7"/>
  <c r="BJ211" i="7"/>
  <c r="O211" i="7"/>
  <c r="Z211" i="7"/>
  <c r="AJ211" i="7"/>
  <c r="AU211" i="7"/>
  <c r="BF211" i="7"/>
  <c r="V211" i="7"/>
  <c r="P211" i="7"/>
  <c r="AA211" i="7"/>
  <c r="AL211" i="7"/>
  <c r="AV211" i="7"/>
  <c r="BG211" i="7"/>
  <c r="AQ211" i="7"/>
  <c r="T211" i="7"/>
  <c r="AE211" i="7"/>
  <c r="AP211" i="7"/>
  <c r="AZ211" i="7"/>
  <c r="AF211" i="7"/>
  <c r="BB211" i="7"/>
  <c r="M215" i="7"/>
  <c r="Q215" i="7"/>
  <c r="U215" i="7"/>
  <c r="Y215" i="7"/>
  <c r="AC215" i="7"/>
  <c r="AG215" i="7"/>
  <c r="AK215" i="7"/>
  <c r="AO215" i="7"/>
  <c r="AS215" i="7"/>
  <c r="AW215" i="7"/>
  <c r="BA215" i="7"/>
  <c r="BE215" i="7"/>
  <c r="BI215" i="7"/>
  <c r="O215" i="7"/>
  <c r="T215" i="7"/>
  <c r="Z215" i="7"/>
  <c r="AE215" i="7"/>
  <c r="AJ215" i="7"/>
  <c r="AP215" i="7"/>
  <c r="AU215" i="7"/>
  <c r="AZ215" i="7"/>
  <c r="BF215" i="7"/>
  <c r="P215" i="7"/>
  <c r="V215" i="7"/>
  <c r="AA215" i="7"/>
  <c r="AF215" i="7"/>
  <c r="AL215" i="7"/>
  <c r="AQ215" i="7"/>
  <c r="AV215" i="7"/>
  <c r="BB215" i="7"/>
  <c r="BG215" i="7"/>
  <c r="R215" i="7"/>
  <c r="AB215" i="7"/>
  <c r="AM215" i="7"/>
  <c r="AX215" i="7"/>
  <c r="BH215" i="7"/>
  <c r="X215" i="7"/>
  <c r="BD215" i="7"/>
  <c r="S215" i="7"/>
  <c r="AD215" i="7"/>
  <c r="AN215" i="7"/>
  <c r="AY215" i="7"/>
  <c r="BJ215" i="7"/>
  <c r="W215" i="7"/>
  <c r="AH215" i="7"/>
  <c r="AR215" i="7"/>
  <c r="BC215" i="7"/>
  <c r="N215" i="7"/>
  <c r="AT215" i="7"/>
  <c r="AI215" i="7"/>
  <c r="I221" i="7"/>
  <c r="M221" i="7"/>
  <c r="Q221" i="7"/>
  <c r="U221" i="7"/>
  <c r="Y221" i="7"/>
  <c r="AC221" i="7"/>
  <c r="AG221" i="7"/>
  <c r="AK221" i="7"/>
  <c r="AO221" i="7"/>
  <c r="AS221" i="7"/>
  <c r="AW221" i="7"/>
  <c r="BA221" i="7"/>
  <c r="BE221" i="7"/>
  <c r="BI221" i="7"/>
  <c r="N221" i="7"/>
  <c r="S221" i="7"/>
  <c r="X221" i="7"/>
  <c r="AD221" i="7"/>
  <c r="AI221" i="7"/>
  <c r="AN221" i="7"/>
  <c r="AT221" i="7"/>
  <c r="AY221" i="7"/>
  <c r="BD221" i="7"/>
  <c r="BJ221" i="7"/>
  <c r="O221" i="7"/>
  <c r="T221" i="7"/>
  <c r="Z221" i="7"/>
  <c r="AE221" i="7"/>
  <c r="AJ221" i="7"/>
  <c r="AP221" i="7"/>
  <c r="AU221" i="7"/>
  <c r="AZ221" i="7"/>
  <c r="BF221" i="7"/>
  <c r="P221" i="7"/>
  <c r="AA221" i="7"/>
  <c r="AL221" i="7"/>
  <c r="AV221" i="7"/>
  <c r="BG221" i="7"/>
  <c r="R221" i="7"/>
  <c r="AB221" i="7"/>
  <c r="AM221" i="7"/>
  <c r="AX221" i="7"/>
  <c r="BH221" i="7"/>
  <c r="V221" i="7"/>
  <c r="AF221" i="7"/>
  <c r="AQ221" i="7"/>
  <c r="BB221" i="7"/>
  <c r="AH221" i="7"/>
  <c r="AR221" i="7"/>
  <c r="BC221" i="7"/>
  <c r="W221" i="7"/>
  <c r="M229" i="7"/>
  <c r="Q229" i="7"/>
  <c r="U229" i="7"/>
  <c r="Y229" i="7"/>
  <c r="AC229" i="7"/>
  <c r="AG229" i="7"/>
  <c r="AK229" i="7"/>
  <c r="AO229" i="7"/>
  <c r="AS229" i="7"/>
  <c r="AW229" i="7"/>
  <c r="BA229" i="7"/>
  <c r="BE229" i="7"/>
  <c r="BI229" i="7"/>
  <c r="N229" i="7"/>
  <c r="S229" i="7"/>
  <c r="X229" i="7"/>
  <c r="AD229" i="7"/>
  <c r="AI229" i="7"/>
  <c r="AN229" i="7"/>
  <c r="AT229" i="7"/>
  <c r="AY229" i="7"/>
  <c r="BD229" i="7"/>
  <c r="BJ229" i="7"/>
  <c r="O229" i="7"/>
  <c r="T229" i="7"/>
  <c r="Z229" i="7"/>
  <c r="AE229" i="7"/>
  <c r="AJ229" i="7"/>
  <c r="AP229" i="7"/>
  <c r="AU229" i="7"/>
  <c r="AZ229" i="7"/>
  <c r="BF229" i="7"/>
  <c r="V229" i="7"/>
  <c r="AF229" i="7"/>
  <c r="AQ229" i="7"/>
  <c r="BB229" i="7"/>
  <c r="W229" i="7"/>
  <c r="AH229" i="7"/>
  <c r="AR229" i="7"/>
  <c r="BC229" i="7"/>
  <c r="P229" i="7"/>
  <c r="AA229" i="7"/>
  <c r="AL229" i="7"/>
  <c r="AV229" i="7"/>
  <c r="BG229" i="7"/>
  <c r="R229" i="7"/>
  <c r="BH229" i="7"/>
  <c r="AB229" i="7"/>
  <c r="AX229" i="7"/>
  <c r="AM229" i="7"/>
  <c r="M233" i="7"/>
  <c r="Q233" i="7"/>
  <c r="U233" i="7"/>
  <c r="Y233" i="7"/>
  <c r="AC233" i="7"/>
  <c r="AG233" i="7"/>
  <c r="AK233" i="7"/>
  <c r="AO233" i="7"/>
  <c r="AS233" i="7"/>
  <c r="AW233" i="7"/>
  <c r="BA233" i="7"/>
  <c r="BE233" i="7"/>
  <c r="BI233" i="7"/>
  <c r="P233" i="7"/>
  <c r="V233" i="7"/>
  <c r="AA233" i="7"/>
  <c r="AF233" i="7"/>
  <c r="AL233" i="7"/>
  <c r="AQ233" i="7"/>
  <c r="AV233" i="7"/>
  <c r="BB233" i="7"/>
  <c r="BG233" i="7"/>
  <c r="R233" i="7"/>
  <c r="W233" i="7"/>
  <c r="AB233" i="7"/>
  <c r="AH233" i="7"/>
  <c r="AM233" i="7"/>
  <c r="AR233" i="7"/>
  <c r="AX233" i="7"/>
  <c r="BC233" i="7"/>
  <c r="BH233" i="7"/>
  <c r="N233" i="7"/>
  <c r="X233" i="7"/>
  <c r="AI233" i="7"/>
  <c r="AT233" i="7"/>
  <c r="BD233" i="7"/>
  <c r="O233" i="7"/>
  <c r="Z233" i="7"/>
  <c r="AJ233" i="7"/>
  <c r="AU233" i="7"/>
  <c r="BF233" i="7"/>
  <c r="S233" i="7"/>
  <c r="AD233" i="7"/>
  <c r="AN233" i="7"/>
  <c r="AY233" i="7"/>
  <c r="BJ233" i="7"/>
  <c r="AE233" i="7"/>
  <c r="AP233" i="7"/>
  <c r="AZ233" i="7"/>
  <c r="T233" i="7"/>
  <c r="M237" i="7"/>
  <c r="Q237" i="7"/>
  <c r="U237" i="7"/>
  <c r="Y237" i="7"/>
  <c r="AC237" i="7"/>
  <c r="AG237" i="7"/>
  <c r="AK237" i="7"/>
  <c r="AO237" i="7"/>
  <c r="AS237" i="7"/>
  <c r="AW237" i="7"/>
  <c r="BA237" i="7"/>
  <c r="BE237" i="7"/>
  <c r="BI237" i="7"/>
  <c r="N237" i="7"/>
  <c r="S237" i="7"/>
  <c r="X237" i="7"/>
  <c r="AD237" i="7"/>
  <c r="AI237" i="7"/>
  <c r="AN237" i="7"/>
  <c r="AT237" i="7"/>
  <c r="AY237" i="7"/>
  <c r="BD237" i="7"/>
  <c r="BJ237" i="7"/>
  <c r="O237" i="7"/>
  <c r="T237" i="7"/>
  <c r="Z237" i="7"/>
  <c r="AE237" i="7"/>
  <c r="AJ237" i="7"/>
  <c r="AP237" i="7"/>
  <c r="AU237" i="7"/>
  <c r="AZ237" i="7"/>
  <c r="BF237" i="7"/>
  <c r="P237" i="7"/>
  <c r="AA237" i="7"/>
  <c r="AL237" i="7"/>
  <c r="AV237" i="7"/>
  <c r="BG237" i="7"/>
  <c r="R237" i="7"/>
  <c r="AB237" i="7"/>
  <c r="AM237" i="7"/>
  <c r="AX237" i="7"/>
  <c r="BH237" i="7"/>
  <c r="V237" i="7"/>
  <c r="AF237" i="7"/>
  <c r="AQ237" i="7"/>
  <c r="BB237" i="7"/>
  <c r="AR237" i="7"/>
  <c r="AH237" i="7"/>
  <c r="BC237" i="7"/>
  <c r="W237" i="7"/>
  <c r="M243" i="7"/>
  <c r="Q243" i="7"/>
  <c r="U243" i="7"/>
  <c r="Y243" i="7"/>
  <c r="AC243" i="7"/>
  <c r="AG243" i="7"/>
  <c r="AK243" i="7"/>
  <c r="AO243" i="7"/>
  <c r="AS243" i="7"/>
  <c r="AW243" i="7"/>
  <c r="BA243" i="7"/>
  <c r="BE243" i="7"/>
  <c r="BI243" i="7"/>
  <c r="R243" i="7"/>
  <c r="W243" i="7"/>
  <c r="AB243" i="7"/>
  <c r="AH243" i="7"/>
  <c r="AM243" i="7"/>
  <c r="AR243" i="7"/>
  <c r="AX243" i="7"/>
  <c r="BC243" i="7"/>
  <c r="BH243" i="7"/>
  <c r="N243" i="7"/>
  <c r="S243" i="7"/>
  <c r="X243" i="7"/>
  <c r="AD243" i="7"/>
  <c r="AI243" i="7"/>
  <c r="AN243" i="7"/>
  <c r="AT243" i="7"/>
  <c r="AY243" i="7"/>
  <c r="BD243" i="7"/>
  <c r="BJ243" i="7"/>
  <c r="O243" i="7"/>
  <c r="Z243" i="7"/>
  <c r="AJ243" i="7"/>
  <c r="AU243" i="7"/>
  <c r="BF243" i="7"/>
  <c r="P243" i="7"/>
  <c r="AA243" i="7"/>
  <c r="AL243" i="7"/>
  <c r="AV243" i="7"/>
  <c r="BG243" i="7"/>
  <c r="T243" i="7"/>
  <c r="AE243" i="7"/>
  <c r="AP243" i="7"/>
  <c r="AZ243" i="7"/>
  <c r="AQ243" i="7"/>
  <c r="BB243" i="7"/>
  <c r="V243" i="7"/>
  <c r="AF243" i="7"/>
  <c r="M249" i="7"/>
  <c r="Q249" i="7"/>
  <c r="U249" i="7"/>
  <c r="Y249" i="7"/>
  <c r="AC249" i="7"/>
  <c r="AG249" i="7"/>
  <c r="AK249" i="7"/>
  <c r="AO249" i="7"/>
  <c r="AS249" i="7"/>
  <c r="AW249" i="7"/>
  <c r="BA249" i="7"/>
  <c r="BE249" i="7"/>
  <c r="BI249" i="7"/>
  <c r="P249" i="7"/>
  <c r="V249" i="7"/>
  <c r="AA249" i="7"/>
  <c r="AF249" i="7"/>
  <c r="AL249" i="7"/>
  <c r="AQ249" i="7"/>
  <c r="AV249" i="7"/>
  <c r="BB249" i="7"/>
  <c r="BG249" i="7"/>
  <c r="R249" i="7"/>
  <c r="W249" i="7"/>
  <c r="AB249" i="7"/>
  <c r="AH249" i="7"/>
  <c r="AM249" i="7"/>
  <c r="AR249" i="7"/>
  <c r="AX249" i="7"/>
  <c r="N249" i="7"/>
  <c r="X249" i="7"/>
  <c r="AI249" i="7"/>
  <c r="AT249" i="7"/>
  <c r="BC249" i="7"/>
  <c r="BJ249" i="7"/>
  <c r="O249" i="7"/>
  <c r="Z249" i="7"/>
  <c r="AJ249" i="7"/>
  <c r="AU249" i="7"/>
  <c r="BD249" i="7"/>
  <c r="S249" i="7"/>
  <c r="AD249" i="7"/>
  <c r="AN249" i="7"/>
  <c r="AY249" i="7"/>
  <c r="BF249" i="7"/>
  <c r="AP249" i="7"/>
  <c r="AZ249" i="7"/>
  <c r="BH249" i="7"/>
  <c r="T249" i="7"/>
  <c r="AE249" i="7"/>
  <c r="M255" i="7"/>
  <c r="Q255" i="7"/>
  <c r="U255" i="7"/>
  <c r="Y255" i="7"/>
  <c r="AC255" i="7"/>
  <c r="AG255" i="7"/>
  <c r="AK255" i="7"/>
  <c r="AO255" i="7"/>
  <c r="AS255" i="7"/>
  <c r="AW255" i="7"/>
  <c r="BA255" i="7"/>
  <c r="BE255" i="7"/>
  <c r="BI255" i="7"/>
  <c r="O255" i="7"/>
  <c r="T255" i="7"/>
  <c r="Z255" i="7"/>
  <c r="AE255" i="7"/>
  <c r="AJ255" i="7"/>
  <c r="AP255" i="7"/>
  <c r="AU255" i="7"/>
  <c r="AZ255" i="7"/>
  <c r="BF255" i="7"/>
  <c r="R255" i="7"/>
  <c r="X255" i="7"/>
  <c r="AF255" i="7"/>
  <c r="AM255" i="7"/>
  <c r="AT255" i="7"/>
  <c r="BB255" i="7"/>
  <c r="BH255" i="7"/>
  <c r="S255" i="7"/>
  <c r="AA255" i="7"/>
  <c r="AH255" i="7"/>
  <c r="AN255" i="7"/>
  <c r="AV255" i="7"/>
  <c r="BC255" i="7"/>
  <c r="BJ255" i="7"/>
  <c r="N255" i="7"/>
  <c r="V255" i="7"/>
  <c r="AB255" i="7"/>
  <c r="AI255" i="7"/>
  <c r="AQ255" i="7"/>
  <c r="AX255" i="7"/>
  <c r="BD255" i="7"/>
  <c r="AD255" i="7"/>
  <c r="BG255" i="7"/>
  <c r="AY255" i="7"/>
  <c r="AL255" i="7"/>
  <c r="AR255" i="7"/>
  <c r="P255" i="7"/>
  <c r="W255" i="7"/>
  <c r="M261" i="7"/>
  <c r="Q261" i="7"/>
  <c r="U261" i="7"/>
  <c r="Y261" i="7"/>
  <c r="AC261" i="7"/>
  <c r="AG261" i="7"/>
  <c r="AK261" i="7"/>
  <c r="AO261" i="7"/>
  <c r="AS261" i="7"/>
  <c r="AW261" i="7"/>
  <c r="BA261" i="7"/>
  <c r="BE261" i="7"/>
  <c r="BI261" i="7"/>
  <c r="N261" i="7"/>
  <c r="S261" i="7"/>
  <c r="X261" i="7"/>
  <c r="AD261" i="7"/>
  <c r="AI261" i="7"/>
  <c r="AN261" i="7"/>
  <c r="AT261" i="7"/>
  <c r="AY261" i="7"/>
  <c r="BD261" i="7"/>
  <c r="BJ261" i="7"/>
  <c r="P261" i="7"/>
  <c r="W261" i="7"/>
  <c r="AE261" i="7"/>
  <c r="AL261" i="7"/>
  <c r="AR261" i="7"/>
  <c r="AZ261" i="7"/>
  <c r="BG261" i="7"/>
  <c r="R261" i="7"/>
  <c r="Z261" i="7"/>
  <c r="AF261" i="7"/>
  <c r="AM261" i="7"/>
  <c r="AU261" i="7"/>
  <c r="BB261" i="7"/>
  <c r="BH261" i="7"/>
  <c r="T261" i="7"/>
  <c r="AA261" i="7"/>
  <c r="AH261" i="7"/>
  <c r="AP261" i="7"/>
  <c r="AV261" i="7"/>
  <c r="BC261" i="7"/>
  <c r="O261" i="7"/>
  <c r="AQ261" i="7"/>
  <c r="V261" i="7"/>
  <c r="AX261" i="7"/>
  <c r="AB261" i="7"/>
  <c r="BF261" i="7"/>
  <c r="AJ261" i="7"/>
  <c r="M267" i="7"/>
  <c r="Q267" i="7"/>
  <c r="U267" i="7"/>
  <c r="Y267" i="7"/>
  <c r="AC267" i="7"/>
  <c r="AG267" i="7"/>
  <c r="AK267" i="7"/>
  <c r="AO267" i="7"/>
  <c r="AS267" i="7"/>
  <c r="AW267" i="7"/>
  <c r="BA267" i="7"/>
  <c r="BE267" i="7"/>
  <c r="BI267" i="7"/>
  <c r="R267" i="7"/>
  <c r="W267" i="7"/>
  <c r="AB267" i="7"/>
  <c r="AH267" i="7"/>
  <c r="AM267" i="7"/>
  <c r="AR267" i="7"/>
  <c r="AX267" i="7"/>
  <c r="BC267" i="7"/>
  <c r="BH267" i="7"/>
  <c r="O267" i="7"/>
  <c r="V267" i="7"/>
  <c r="AD267" i="7"/>
  <c r="AJ267" i="7"/>
  <c r="AQ267" i="7"/>
  <c r="AY267" i="7"/>
  <c r="BF267" i="7"/>
  <c r="P267" i="7"/>
  <c r="X267" i="7"/>
  <c r="AE267" i="7"/>
  <c r="AL267" i="7"/>
  <c r="AT267" i="7"/>
  <c r="AZ267" i="7"/>
  <c r="BG267" i="7"/>
  <c r="S267" i="7"/>
  <c r="Z267" i="7"/>
  <c r="AF267" i="7"/>
  <c r="AN267" i="7"/>
  <c r="AU267" i="7"/>
  <c r="BB267" i="7"/>
  <c r="BJ267" i="7"/>
  <c r="AA267" i="7"/>
  <c r="BD267" i="7"/>
  <c r="AI267" i="7"/>
  <c r="AP267" i="7"/>
  <c r="AV267" i="7"/>
  <c r="N267" i="7"/>
  <c r="T267" i="7"/>
  <c r="N271" i="7"/>
  <c r="R271" i="7"/>
  <c r="V271" i="7"/>
  <c r="Z271" i="7"/>
  <c r="AD271" i="7"/>
  <c r="AH271" i="7"/>
  <c r="AL271" i="7"/>
  <c r="AP271" i="7"/>
  <c r="AT271" i="7"/>
  <c r="AX271" i="7"/>
  <c r="BB271" i="7"/>
  <c r="BF271" i="7"/>
  <c r="BJ271" i="7"/>
  <c r="P271" i="7"/>
  <c r="U271" i="7"/>
  <c r="AA271" i="7"/>
  <c r="AF271" i="7"/>
  <c r="AK271" i="7"/>
  <c r="AQ271" i="7"/>
  <c r="AV271" i="7"/>
  <c r="BA271" i="7"/>
  <c r="BG271" i="7"/>
  <c r="Q271" i="7"/>
  <c r="W271" i="7"/>
  <c r="AB271" i="7"/>
  <c r="AG271" i="7"/>
  <c r="AM271" i="7"/>
  <c r="AR271" i="7"/>
  <c r="AW271" i="7"/>
  <c r="BC271" i="7"/>
  <c r="BH271" i="7"/>
  <c r="M271" i="7"/>
  <c r="S271" i="7"/>
  <c r="X271" i="7"/>
  <c r="AC271" i="7"/>
  <c r="AI271" i="7"/>
  <c r="AN271" i="7"/>
  <c r="AS271" i="7"/>
  <c r="AY271" i="7"/>
  <c r="BD271" i="7"/>
  <c r="BI271" i="7"/>
  <c r="O271" i="7"/>
  <c r="AJ271" i="7"/>
  <c r="BE271" i="7"/>
  <c r="AZ271" i="7"/>
  <c r="T271" i="7"/>
  <c r="AO271" i="7"/>
  <c r="Y271" i="7"/>
  <c r="AU271" i="7"/>
  <c r="AE271" i="7"/>
  <c r="M277" i="7"/>
  <c r="Q277" i="7"/>
  <c r="U277" i="7"/>
  <c r="Y277" i="7"/>
  <c r="AC277" i="7"/>
  <c r="AG277" i="7"/>
  <c r="AK277" i="7"/>
  <c r="AO277" i="7"/>
  <c r="AS277" i="7"/>
  <c r="AW277" i="7"/>
  <c r="BA277" i="7"/>
  <c r="BE277" i="7"/>
  <c r="BI277" i="7"/>
  <c r="N277" i="7"/>
  <c r="R277" i="7"/>
  <c r="V277" i="7"/>
  <c r="Z277" i="7"/>
  <c r="AD277" i="7"/>
  <c r="AH277" i="7"/>
  <c r="AL277" i="7"/>
  <c r="AP277" i="7"/>
  <c r="AT277" i="7"/>
  <c r="AX277" i="7"/>
  <c r="BB277" i="7"/>
  <c r="BF277" i="7"/>
  <c r="BJ277" i="7"/>
  <c r="O277" i="7"/>
  <c r="S277" i="7"/>
  <c r="W277" i="7"/>
  <c r="AA277" i="7"/>
  <c r="AE277" i="7"/>
  <c r="AI277" i="7"/>
  <c r="AM277" i="7"/>
  <c r="AQ277" i="7"/>
  <c r="AU277" i="7"/>
  <c r="AY277" i="7"/>
  <c r="BC277" i="7"/>
  <c r="BG277" i="7"/>
  <c r="X277" i="7"/>
  <c r="AN277" i="7"/>
  <c r="BD277" i="7"/>
  <c r="T277" i="7"/>
  <c r="AB277" i="7"/>
  <c r="AR277" i="7"/>
  <c r="BH277" i="7"/>
  <c r="AF277" i="7"/>
  <c r="AZ277" i="7"/>
  <c r="P277" i="7"/>
  <c r="AV277" i="7"/>
  <c r="AJ277" i="7"/>
  <c r="M285" i="7"/>
  <c r="Q285" i="7"/>
  <c r="U285" i="7"/>
  <c r="Y285" i="7"/>
  <c r="AC285" i="7"/>
  <c r="AG285" i="7"/>
  <c r="AK285" i="7"/>
  <c r="AO285" i="7"/>
  <c r="AS285" i="7"/>
  <c r="AW285" i="7"/>
  <c r="BA285" i="7"/>
  <c r="BE285" i="7"/>
  <c r="BI285" i="7"/>
  <c r="N285" i="7"/>
  <c r="R285" i="7"/>
  <c r="V285" i="7"/>
  <c r="Z285" i="7"/>
  <c r="AD285" i="7"/>
  <c r="AH285" i="7"/>
  <c r="AL285" i="7"/>
  <c r="AP285" i="7"/>
  <c r="AT285" i="7"/>
  <c r="AX285" i="7"/>
  <c r="BB285" i="7"/>
  <c r="BF285" i="7"/>
  <c r="BJ285" i="7"/>
  <c r="O285" i="7"/>
  <c r="S285" i="7"/>
  <c r="W285" i="7"/>
  <c r="AA285" i="7"/>
  <c r="AE285" i="7"/>
  <c r="AI285" i="7"/>
  <c r="AM285" i="7"/>
  <c r="AQ285" i="7"/>
  <c r="AU285" i="7"/>
  <c r="AY285" i="7"/>
  <c r="BC285" i="7"/>
  <c r="BG285" i="7"/>
  <c r="X285" i="7"/>
  <c r="AN285" i="7"/>
  <c r="BD285" i="7"/>
  <c r="AZ285" i="7"/>
  <c r="AB285" i="7"/>
  <c r="AR285" i="7"/>
  <c r="BH285" i="7"/>
  <c r="P285" i="7"/>
  <c r="AV285" i="7"/>
  <c r="T285" i="7"/>
  <c r="AF285" i="7"/>
  <c r="AJ285" i="7"/>
  <c r="M291" i="7"/>
  <c r="Q291" i="7"/>
  <c r="U291" i="7"/>
  <c r="Y291" i="7"/>
  <c r="AC291" i="7"/>
  <c r="AG291" i="7"/>
  <c r="AK291" i="7"/>
  <c r="AO291" i="7"/>
  <c r="AS291" i="7"/>
  <c r="AW291" i="7"/>
  <c r="BA291" i="7"/>
  <c r="BE291" i="7"/>
  <c r="BI291" i="7"/>
  <c r="N291" i="7"/>
  <c r="R291" i="7"/>
  <c r="V291" i="7"/>
  <c r="Z291" i="7"/>
  <c r="AD291" i="7"/>
  <c r="AH291" i="7"/>
  <c r="AL291" i="7"/>
  <c r="AP291" i="7"/>
  <c r="AT291" i="7"/>
  <c r="AX291" i="7"/>
  <c r="BB291" i="7"/>
  <c r="BF291" i="7"/>
  <c r="BJ291" i="7"/>
  <c r="O291" i="7"/>
  <c r="S291" i="7"/>
  <c r="W291" i="7"/>
  <c r="AA291" i="7"/>
  <c r="AE291" i="7"/>
  <c r="AI291" i="7"/>
  <c r="AM291" i="7"/>
  <c r="AQ291" i="7"/>
  <c r="AU291" i="7"/>
  <c r="AY291" i="7"/>
  <c r="BC291" i="7"/>
  <c r="BG291" i="7"/>
  <c r="AB291" i="7"/>
  <c r="AR291" i="7"/>
  <c r="BH291" i="7"/>
  <c r="AN291" i="7"/>
  <c r="P291" i="7"/>
  <c r="AF291" i="7"/>
  <c r="AV291" i="7"/>
  <c r="T291" i="7"/>
  <c r="BD291" i="7"/>
  <c r="AJ291" i="7"/>
  <c r="AZ291" i="7"/>
  <c r="X291" i="7"/>
  <c r="M295" i="7"/>
  <c r="Q295" i="7"/>
  <c r="U295" i="7"/>
  <c r="Y295" i="7"/>
  <c r="AC295" i="7"/>
  <c r="AG295" i="7"/>
  <c r="AK295" i="7"/>
  <c r="AO295" i="7"/>
  <c r="AS295" i="7"/>
  <c r="AW295" i="7"/>
  <c r="BA295" i="7"/>
  <c r="BE295" i="7"/>
  <c r="BI295" i="7"/>
  <c r="N295" i="7"/>
  <c r="R295" i="7"/>
  <c r="V295" i="7"/>
  <c r="Z295" i="7"/>
  <c r="AD295" i="7"/>
  <c r="AH295" i="7"/>
  <c r="AL295" i="7"/>
  <c r="AP295" i="7"/>
  <c r="AT295" i="7"/>
  <c r="AX295" i="7"/>
  <c r="BB295" i="7"/>
  <c r="BF295" i="7"/>
  <c r="BJ295" i="7"/>
  <c r="O295" i="7"/>
  <c r="S295" i="7"/>
  <c r="W295" i="7"/>
  <c r="AA295" i="7"/>
  <c r="AE295" i="7"/>
  <c r="AI295" i="7"/>
  <c r="AM295" i="7"/>
  <c r="AQ295" i="7"/>
  <c r="AU295" i="7"/>
  <c r="AY295" i="7"/>
  <c r="BC295" i="7"/>
  <c r="BG295" i="7"/>
  <c r="T295" i="7"/>
  <c r="AJ295" i="7"/>
  <c r="AZ295" i="7"/>
  <c r="AV295" i="7"/>
  <c r="X295" i="7"/>
  <c r="AN295" i="7"/>
  <c r="BD295" i="7"/>
  <c r="AB295" i="7"/>
  <c r="BH295" i="7"/>
  <c r="AF295" i="7"/>
  <c r="AR295" i="7"/>
  <c r="P295" i="7"/>
  <c r="M299" i="7"/>
  <c r="Q299" i="7"/>
  <c r="U299" i="7"/>
  <c r="Y299" i="7"/>
  <c r="AC299" i="7"/>
  <c r="AG299" i="7"/>
  <c r="AK299" i="7"/>
  <c r="AO299" i="7"/>
  <c r="AS299" i="7"/>
  <c r="AW299" i="7"/>
  <c r="BA299" i="7"/>
  <c r="BE299" i="7"/>
  <c r="BI299" i="7"/>
  <c r="N299" i="7"/>
  <c r="R299" i="7"/>
  <c r="V299" i="7"/>
  <c r="Z299" i="7"/>
  <c r="AD299" i="7"/>
  <c r="AH299" i="7"/>
  <c r="AL299" i="7"/>
  <c r="AP299" i="7"/>
  <c r="AT299" i="7"/>
  <c r="AX299" i="7"/>
  <c r="BB299" i="7"/>
  <c r="BF299" i="7"/>
  <c r="BJ299" i="7"/>
  <c r="W299" i="7"/>
  <c r="O299" i="7"/>
  <c r="S299" i="7"/>
  <c r="AA299" i="7"/>
  <c r="AE299" i="7"/>
  <c r="AI299" i="7"/>
  <c r="AM299" i="7"/>
  <c r="AQ299" i="7"/>
  <c r="AU299" i="7"/>
  <c r="AY299" i="7"/>
  <c r="BC299" i="7"/>
  <c r="BG299" i="7"/>
  <c r="AB299" i="7"/>
  <c r="AR299" i="7"/>
  <c r="BH299" i="7"/>
  <c r="BD299" i="7"/>
  <c r="P299" i="7"/>
  <c r="AF299" i="7"/>
  <c r="AV299" i="7"/>
  <c r="AN299" i="7"/>
  <c r="T299" i="7"/>
  <c r="AJ299" i="7"/>
  <c r="AZ299" i="7"/>
  <c r="X299" i="7"/>
  <c r="M305" i="7"/>
  <c r="Q305" i="7"/>
  <c r="U305" i="7"/>
  <c r="Y305" i="7"/>
  <c r="AC305" i="7"/>
  <c r="AG305" i="7"/>
  <c r="AK305" i="7"/>
  <c r="AO305" i="7"/>
  <c r="AS305" i="7"/>
  <c r="AW305" i="7"/>
  <c r="BA305" i="7"/>
  <c r="BE305" i="7"/>
  <c r="BI305" i="7"/>
  <c r="N305" i="7"/>
  <c r="S305" i="7"/>
  <c r="X305" i="7"/>
  <c r="AD305" i="7"/>
  <c r="AI305" i="7"/>
  <c r="AN305" i="7"/>
  <c r="AT305" i="7"/>
  <c r="AY305" i="7"/>
  <c r="BD305" i="7"/>
  <c r="BJ305" i="7"/>
  <c r="P305" i="7"/>
  <c r="V305" i="7"/>
  <c r="AA305" i="7"/>
  <c r="AF305" i="7"/>
  <c r="AL305" i="7"/>
  <c r="AQ305" i="7"/>
  <c r="AV305" i="7"/>
  <c r="BB305" i="7"/>
  <c r="BG305" i="7"/>
  <c r="W305" i="7"/>
  <c r="AH305" i="7"/>
  <c r="AR305" i="7"/>
  <c r="BC305" i="7"/>
  <c r="R305" i="7"/>
  <c r="AB305" i="7"/>
  <c r="AM305" i="7"/>
  <c r="AX305" i="7"/>
  <c r="BH305" i="7"/>
  <c r="T305" i="7"/>
  <c r="AP305" i="7"/>
  <c r="Z305" i="7"/>
  <c r="AU305" i="7"/>
  <c r="AE305" i="7"/>
  <c r="AZ305" i="7"/>
  <c r="O305" i="7"/>
  <c r="AJ305" i="7"/>
  <c r="BF305" i="7"/>
  <c r="M309" i="7"/>
  <c r="Q309" i="7"/>
  <c r="U309" i="7"/>
  <c r="Y309" i="7"/>
  <c r="AC309" i="7"/>
  <c r="AG309" i="7"/>
  <c r="AK309" i="7"/>
  <c r="AO309" i="7"/>
  <c r="AS309" i="7"/>
  <c r="AW309" i="7"/>
  <c r="P309" i="7"/>
  <c r="V309" i="7"/>
  <c r="AA309" i="7"/>
  <c r="AF309" i="7"/>
  <c r="AL309" i="7"/>
  <c r="AQ309" i="7"/>
  <c r="AV309" i="7"/>
  <c r="BA309" i="7"/>
  <c r="BE309" i="7"/>
  <c r="BI309" i="7"/>
  <c r="N309" i="7"/>
  <c r="S309" i="7"/>
  <c r="X309" i="7"/>
  <c r="AD309" i="7"/>
  <c r="AI309" i="7"/>
  <c r="AN309" i="7"/>
  <c r="AT309" i="7"/>
  <c r="AY309" i="7"/>
  <c r="BC309" i="7"/>
  <c r="BG309" i="7"/>
  <c r="O309" i="7"/>
  <c r="Z309" i="7"/>
  <c r="AJ309" i="7"/>
  <c r="AU309" i="7"/>
  <c r="BD309" i="7"/>
  <c r="T309" i="7"/>
  <c r="AE309" i="7"/>
  <c r="AP309" i="7"/>
  <c r="AZ309" i="7"/>
  <c r="BH309" i="7"/>
  <c r="AH309" i="7"/>
  <c r="BB309" i="7"/>
  <c r="R309" i="7"/>
  <c r="AM309" i="7"/>
  <c r="BF309" i="7"/>
  <c r="W309" i="7"/>
  <c r="AR309" i="7"/>
  <c r="BJ309" i="7"/>
  <c r="AX309" i="7"/>
  <c r="AB309" i="7"/>
  <c r="O317" i="7"/>
  <c r="S317" i="7"/>
  <c r="W317" i="7"/>
  <c r="AA317" i="7"/>
  <c r="AE317" i="7"/>
  <c r="AI317" i="7"/>
  <c r="P317" i="7"/>
  <c r="U317" i="7"/>
  <c r="Z317" i="7"/>
  <c r="AF317" i="7"/>
  <c r="AK317" i="7"/>
  <c r="AO317" i="7"/>
  <c r="AS317" i="7"/>
  <c r="AW317" i="7"/>
  <c r="BA317" i="7"/>
  <c r="BE317" i="7"/>
  <c r="BI317" i="7"/>
  <c r="M317" i="7"/>
  <c r="R317" i="7"/>
  <c r="X317" i="7"/>
  <c r="AC317" i="7"/>
  <c r="AH317" i="7"/>
  <c r="AM317" i="7"/>
  <c r="AQ317" i="7"/>
  <c r="AU317" i="7"/>
  <c r="AY317" i="7"/>
  <c r="BC317" i="7"/>
  <c r="BG317" i="7"/>
  <c r="T317" i="7"/>
  <c r="AD317" i="7"/>
  <c r="AN317" i="7"/>
  <c r="AV317" i="7"/>
  <c r="BD317" i="7"/>
  <c r="V317" i="7"/>
  <c r="AG317" i="7"/>
  <c r="AP317" i="7"/>
  <c r="AX317" i="7"/>
  <c r="BF317" i="7"/>
  <c r="N317" i="7"/>
  <c r="Y317" i="7"/>
  <c r="AJ317" i="7"/>
  <c r="AR317" i="7"/>
  <c r="AZ317" i="7"/>
  <c r="BH317" i="7"/>
  <c r="AB317" i="7"/>
  <c r="BJ317" i="7"/>
  <c r="AL317" i="7"/>
  <c r="AT317" i="7"/>
  <c r="Q317" i="7"/>
  <c r="BB317" i="7"/>
  <c r="F321" i="3"/>
  <c r="O25" i="7"/>
  <c r="P25" i="7" s="1"/>
  <c r="W25" i="7"/>
  <c r="X25" i="7" s="1"/>
  <c r="AI25" i="7"/>
  <c r="AJ25" i="7" s="1"/>
  <c r="AQ25" i="7"/>
  <c r="AR25" i="7" s="1"/>
  <c r="BC25" i="7"/>
  <c r="BD25" i="7" s="1"/>
  <c r="T25" i="7"/>
  <c r="U25" i="7" s="1"/>
  <c r="AB25" i="7"/>
  <c r="AC25" i="7" s="1"/>
  <c r="AN25" i="7"/>
  <c r="AO25" i="7" s="1"/>
  <c r="AV25" i="7"/>
  <c r="BH25" i="7"/>
  <c r="BI25" i="7" s="1"/>
  <c r="M25" i="7"/>
  <c r="Y25" i="7"/>
  <c r="Z25" i="7" s="1"/>
  <c r="AG25" i="7"/>
  <c r="AH25" i="7" s="1"/>
  <c r="AS25" i="7"/>
  <c r="AT25" i="7" s="1"/>
  <c r="BA25" i="7"/>
  <c r="BB25" i="7" s="1"/>
  <c r="AD25" i="7"/>
  <c r="AE25" i="7" s="1"/>
  <c r="R25" i="7"/>
  <c r="S25" i="7" s="1"/>
  <c r="AX25" i="7"/>
  <c r="AY25" i="7" s="1"/>
  <c r="BF25" i="7"/>
  <c r="BG25" i="7" s="1"/>
  <c r="AL25" i="7"/>
  <c r="O31" i="7"/>
  <c r="P31" i="7" s="1"/>
  <c r="W31" i="7"/>
  <c r="AI31" i="7"/>
  <c r="AJ31" i="7" s="1"/>
  <c r="AQ31" i="7"/>
  <c r="AR31" i="7" s="1"/>
  <c r="BC31" i="7"/>
  <c r="BD31" i="7" s="1"/>
  <c r="T31" i="7"/>
  <c r="AB31" i="7"/>
  <c r="AC31" i="7" s="1"/>
  <c r="AN31" i="7"/>
  <c r="AO31" i="7" s="1"/>
  <c r="AV31" i="7"/>
  <c r="AW31" i="7" s="1"/>
  <c r="BH31" i="7"/>
  <c r="BI31" i="7" s="1"/>
  <c r="M31" i="7"/>
  <c r="N31" i="7" s="1"/>
  <c r="Y31" i="7"/>
  <c r="Z31" i="7" s="1"/>
  <c r="AG31" i="7"/>
  <c r="AH31" i="7" s="1"/>
  <c r="AS31" i="7"/>
  <c r="BA31" i="7"/>
  <c r="R31" i="7"/>
  <c r="S31" i="7" s="1"/>
  <c r="AX31" i="7"/>
  <c r="AY31" i="7" s="1"/>
  <c r="AL31" i="7"/>
  <c r="AM31" i="7" s="1"/>
  <c r="AD31" i="7"/>
  <c r="AE31" i="7" s="1"/>
  <c r="BF31" i="7"/>
  <c r="BG31" i="7" s="1"/>
  <c r="O37" i="7"/>
  <c r="S37" i="7"/>
  <c r="W37" i="7"/>
  <c r="AA37" i="7"/>
  <c r="AE37" i="7"/>
  <c r="AI37" i="7"/>
  <c r="AM37" i="7"/>
  <c r="AQ37" i="7"/>
  <c r="AU37" i="7"/>
  <c r="AY37" i="7"/>
  <c r="BC37" i="7"/>
  <c r="BG37" i="7"/>
  <c r="P37" i="7"/>
  <c r="T37" i="7"/>
  <c r="X37" i="7"/>
  <c r="AB37" i="7"/>
  <c r="AF37" i="7"/>
  <c r="AJ37" i="7"/>
  <c r="AN37" i="7"/>
  <c r="AR37" i="7"/>
  <c r="AV37" i="7"/>
  <c r="AZ37" i="7"/>
  <c r="BD37" i="7"/>
  <c r="BH37" i="7"/>
  <c r="M37" i="7"/>
  <c r="Q37" i="7"/>
  <c r="U37" i="7"/>
  <c r="Y37" i="7"/>
  <c r="AC37" i="7"/>
  <c r="AG37" i="7"/>
  <c r="AK37" i="7"/>
  <c r="AO37" i="7"/>
  <c r="AS37" i="7"/>
  <c r="AW37" i="7"/>
  <c r="BA37" i="7"/>
  <c r="BE37" i="7"/>
  <c r="BI37" i="7"/>
  <c r="V37" i="7"/>
  <c r="AL37" i="7"/>
  <c r="BB37" i="7"/>
  <c r="AH37" i="7"/>
  <c r="Z37" i="7"/>
  <c r="AP37" i="7"/>
  <c r="BF37" i="7"/>
  <c r="AD37" i="7"/>
  <c r="R37" i="7"/>
  <c r="N37" i="7"/>
  <c r="AT37" i="7"/>
  <c r="BJ37" i="7"/>
  <c r="AX37" i="7"/>
  <c r="O43" i="7"/>
  <c r="S43" i="7"/>
  <c r="W43" i="7"/>
  <c r="AA43" i="7"/>
  <c r="AE43" i="7"/>
  <c r="AI43" i="7"/>
  <c r="AM43" i="7"/>
  <c r="AQ43" i="7"/>
  <c r="AU43" i="7"/>
  <c r="AY43" i="7"/>
  <c r="BC43" i="7"/>
  <c r="BG43" i="7"/>
  <c r="P43" i="7"/>
  <c r="T43" i="7"/>
  <c r="X43" i="7"/>
  <c r="AB43" i="7"/>
  <c r="AF43" i="7"/>
  <c r="AJ43" i="7"/>
  <c r="AN43" i="7"/>
  <c r="AR43" i="7"/>
  <c r="AV43" i="7"/>
  <c r="AZ43" i="7"/>
  <c r="BD43" i="7"/>
  <c r="BH43" i="7"/>
  <c r="AC43" i="7"/>
  <c r="AS43" i="7"/>
  <c r="BA43" i="7"/>
  <c r="BI43" i="7"/>
  <c r="M43" i="7"/>
  <c r="Q43" i="7"/>
  <c r="U43" i="7"/>
  <c r="Y43" i="7"/>
  <c r="AG43" i="7"/>
  <c r="AK43" i="7"/>
  <c r="AO43" i="7"/>
  <c r="AW43" i="7"/>
  <c r="BE43" i="7"/>
  <c r="Z43" i="7"/>
  <c r="AP43" i="7"/>
  <c r="BF43" i="7"/>
  <c r="AL43" i="7"/>
  <c r="N43" i="7"/>
  <c r="AD43" i="7"/>
  <c r="AT43" i="7"/>
  <c r="BJ43" i="7"/>
  <c r="R43" i="7"/>
  <c r="AX43" i="7"/>
  <c r="BB43" i="7"/>
  <c r="AH43" i="7"/>
  <c r="V43" i="7"/>
  <c r="O49" i="7"/>
  <c r="S49" i="7"/>
  <c r="W49" i="7"/>
  <c r="AA49" i="7"/>
  <c r="AE49" i="7"/>
  <c r="AI49" i="7"/>
  <c r="AM49" i="7"/>
  <c r="AQ49" i="7"/>
  <c r="AU49" i="7"/>
  <c r="AY49" i="7"/>
  <c r="BC49" i="7"/>
  <c r="BG49" i="7"/>
  <c r="P49" i="7"/>
  <c r="T49" i="7"/>
  <c r="X49" i="7"/>
  <c r="AB49" i="7"/>
  <c r="AF49" i="7"/>
  <c r="AJ49" i="7"/>
  <c r="AN49" i="7"/>
  <c r="AR49" i="7"/>
  <c r="AV49" i="7"/>
  <c r="AZ49" i="7"/>
  <c r="BD49" i="7"/>
  <c r="BH49" i="7"/>
  <c r="M49" i="7"/>
  <c r="U49" i="7"/>
  <c r="AC49" i="7"/>
  <c r="AK49" i="7"/>
  <c r="AS49" i="7"/>
  <c r="BA49" i="7"/>
  <c r="BI49" i="7"/>
  <c r="Q49" i="7"/>
  <c r="Y49" i="7"/>
  <c r="AG49" i="7"/>
  <c r="AO49" i="7"/>
  <c r="AW49" i="7"/>
  <c r="BE49" i="7"/>
  <c r="N49" i="7"/>
  <c r="AD49" i="7"/>
  <c r="AT49" i="7"/>
  <c r="BJ49" i="7"/>
  <c r="R49" i="7"/>
  <c r="AH49" i="7"/>
  <c r="AX49" i="7"/>
  <c r="AL49" i="7"/>
  <c r="Z49" i="7"/>
  <c r="BF49" i="7"/>
  <c r="V49" i="7"/>
  <c r="BB49" i="7"/>
  <c r="AP49" i="7"/>
  <c r="P57" i="7"/>
  <c r="T57" i="7"/>
  <c r="X57" i="7"/>
  <c r="AB57" i="7"/>
  <c r="AF57" i="7"/>
  <c r="AJ57" i="7"/>
  <c r="AN57" i="7"/>
  <c r="AR57" i="7"/>
  <c r="AV57" i="7"/>
  <c r="AZ57" i="7"/>
  <c r="BD57" i="7"/>
  <c r="BH57" i="7"/>
  <c r="Q57" i="7"/>
  <c r="V57" i="7"/>
  <c r="AA57" i="7"/>
  <c r="AG57" i="7"/>
  <c r="AL57" i="7"/>
  <c r="AQ57" i="7"/>
  <c r="AW57" i="7"/>
  <c r="BB57" i="7"/>
  <c r="BG57" i="7"/>
  <c r="M57" i="7"/>
  <c r="R57" i="7"/>
  <c r="W57" i="7"/>
  <c r="AC57" i="7"/>
  <c r="AH57" i="7"/>
  <c r="AM57" i="7"/>
  <c r="AS57" i="7"/>
  <c r="AX57" i="7"/>
  <c r="BC57" i="7"/>
  <c r="BI57" i="7"/>
  <c r="N57" i="7"/>
  <c r="S57" i="7"/>
  <c r="Y57" i="7"/>
  <c r="AD57" i="7"/>
  <c r="AI57" i="7"/>
  <c r="AO57" i="7"/>
  <c r="AT57" i="7"/>
  <c r="AY57" i="7"/>
  <c r="BE57" i="7"/>
  <c r="BJ57" i="7"/>
  <c r="O57" i="7"/>
  <c r="AK57" i="7"/>
  <c r="BF57" i="7"/>
  <c r="U57" i="7"/>
  <c r="AP57" i="7"/>
  <c r="Z57" i="7"/>
  <c r="AU57" i="7"/>
  <c r="AE57" i="7"/>
  <c r="BA57" i="7"/>
  <c r="N65" i="7"/>
  <c r="R65" i="7"/>
  <c r="V65" i="7"/>
  <c r="Z65" i="7"/>
  <c r="AD65" i="7"/>
  <c r="AH65" i="7"/>
  <c r="AL65" i="7"/>
  <c r="AP65" i="7"/>
  <c r="AT65" i="7"/>
  <c r="AX65" i="7"/>
  <c r="BB65" i="7"/>
  <c r="BF65" i="7"/>
  <c r="BJ65" i="7"/>
  <c r="O65" i="7"/>
  <c r="S65" i="7"/>
  <c r="W65" i="7"/>
  <c r="AA65" i="7"/>
  <c r="AE65" i="7"/>
  <c r="AI65" i="7"/>
  <c r="AM65" i="7"/>
  <c r="AQ65" i="7"/>
  <c r="AU65" i="7"/>
  <c r="AY65" i="7"/>
  <c r="BC65" i="7"/>
  <c r="BG65" i="7"/>
  <c r="P65" i="7"/>
  <c r="X65" i="7"/>
  <c r="AF65" i="7"/>
  <c r="AN65" i="7"/>
  <c r="AV65" i="7"/>
  <c r="BD65" i="7"/>
  <c r="Q65" i="7"/>
  <c r="Y65" i="7"/>
  <c r="AG65" i="7"/>
  <c r="AO65" i="7"/>
  <c r="AW65" i="7"/>
  <c r="BE65" i="7"/>
  <c r="T65" i="7"/>
  <c r="AB65" i="7"/>
  <c r="AJ65" i="7"/>
  <c r="AR65" i="7"/>
  <c r="AZ65" i="7"/>
  <c r="BH65" i="7"/>
  <c r="AC65" i="7"/>
  <c r="BI65" i="7"/>
  <c r="AK65" i="7"/>
  <c r="M65" i="7"/>
  <c r="AS65" i="7"/>
  <c r="BA65" i="7"/>
  <c r="U65" i="7"/>
  <c r="M71" i="7"/>
  <c r="Q71" i="7"/>
  <c r="U71" i="7"/>
  <c r="Y71" i="7"/>
  <c r="AC71" i="7"/>
  <c r="AG71" i="7"/>
  <c r="AK71" i="7"/>
  <c r="AO71" i="7"/>
  <c r="AS71" i="7"/>
  <c r="AW71" i="7"/>
  <c r="BA71" i="7"/>
  <c r="BE71" i="7"/>
  <c r="BI71" i="7"/>
  <c r="N71" i="7"/>
  <c r="R71" i="7"/>
  <c r="V71" i="7"/>
  <c r="Z71" i="7"/>
  <c r="AD71" i="7"/>
  <c r="AH71" i="7"/>
  <c r="AL71" i="7"/>
  <c r="AP71" i="7"/>
  <c r="AT71" i="7"/>
  <c r="AX71" i="7"/>
  <c r="BB71" i="7"/>
  <c r="BF71" i="7"/>
  <c r="BJ71" i="7"/>
  <c r="O71" i="7"/>
  <c r="W71" i="7"/>
  <c r="AE71" i="7"/>
  <c r="AM71" i="7"/>
  <c r="AU71" i="7"/>
  <c r="BC71" i="7"/>
  <c r="P71" i="7"/>
  <c r="X71" i="7"/>
  <c r="AF71" i="7"/>
  <c r="AN71" i="7"/>
  <c r="AV71" i="7"/>
  <c r="BD71" i="7"/>
  <c r="S71" i="7"/>
  <c r="AA71" i="7"/>
  <c r="AI71" i="7"/>
  <c r="AQ71" i="7"/>
  <c r="AY71" i="7"/>
  <c r="BG71" i="7"/>
  <c r="AB71" i="7"/>
  <c r="BH71" i="7"/>
  <c r="AJ71" i="7"/>
  <c r="AR71" i="7"/>
  <c r="AZ71" i="7"/>
  <c r="T71" i="7"/>
  <c r="M77" i="7"/>
  <c r="Q77" i="7"/>
  <c r="U77" i="7"/>
  <c r="Y77" i="7"/>
  <c r="AC77" i="7"/>
  <c r="AG77" i="7"/>
  <c r="AK77" i="7"/>
  <c r="AO77" i="7"/>
  <c r="AS77" i="7"/>
  <c r="AW77" i="7"/>
  <c r="BA77" i="7"/>
  <c r="BE77" i="7"/>
  <c r="BI77" i="7"/>
  <c r="N77" i="7"/>
  <c r="R77" i="7"/>
  <c r="V77" i="7"/>
  <c r="Z77" i="7"/>
  <c r="AD77" i="7"/>
  <c r="AH77" i="7"/>
  <c r="AL77" i="7"/>
  <c r="AP77" i="7"/>
  <c r="AT77" i="7"/>
  <c r="AX77" i="7"/>
  <c r="BB77" i="7"/>
  <c r="BF77" i="7"/>
  <c r="BJ77" i="7"/>
  <c r="S77" i="7"/>
  <c r="AA77" i="7"/>
  <c r="AI77" i="7"/>
  <c r="AQ77" i="7"/>
  <c r="AY77" i="7"/>
  <c r="BG77" i="7"/>
  <c r="T77" i="7"/>
  <c r="AB77" i="7"/>
  <c r="AJ77" i="7"/>
  <c r="AR77" i="7"/>
  <c r="AZ77" i="7"/>
  <c r="BH77" i="7"/>
  <c r="O77" i="7"/>
  <c r="W77" i="7"/>
  <c r="AE77" i="7"/>
  <c r="AM77" i="7"/>
  <c r="AU77" i="7"/>
  <c r="BC77" i="7"/>
  <c r="P77" i="7"/>
  <c r="AV77" i="7"/>
  <c r="X77" i="7"/>
  <c r="BD77" i="7"/>
  <c r="AF77" i="7"/>
  <c r="AN77" i="7"/>
  <c r="O87" i="7"/>
  <c r="S87" i="7"/>
  <c r="W87" i="7"/>
  <c r="AA87" i="7"/>
  <c r="AE87" i="7"/>
  <c r="AI87" i="7"/>
  <c r="AM87" i="7"/>
  <c r="AQ87" i="7"/>
  <c r="AU87" i="7"/>
  <c r="AY87" i="7"/>
  <c r="BC87" i="7"/>
  <c r="BG87" i="7"/>
  <c r="P87" i="7"/>
  <c r="T87" i="7"/>
  <c r="X87" i="7"/>
  <c r="AB87" i="7"/>
  <c r="AF87" i="7"/>
  <c r="AJ87" i="7"/>
  <c r="AN87" i="7"/>
  <c r="AR87" i="7"/>
  <c r="AV87" i="7"/>
  <c r="AZ87" i="7"/>
  <c r="BD87" i="7"/>
  <c r="BH87" i="7"/>
  <c r="R87" i="7"/>
  <c r="Z87" i="7"/>
  <c r="AH87" i="7"/>
  <c r="AP87" i="7"/>
  <c r="AX87" i="7"/>
  <c r="BF87" i="7"/>
  <c r="M87" i="7"/>
  <c r="U87" i="7"/>
  <c r="AC87" i="7"/>
  <c r="AK87" i="7"/>
  <c r="AS87" i="7"/>
  <c r="BA87" i="7"/>
  <c r="BI87" i="7"/>
  <c r="N87" i="7"/>
  <c r="V87" i="7"/>
  <c r="AD87" i="7"/>
  <c r="AL87" i="7"/>
  <c r="AT87" i="7"/>
  <c r="BB87" i="7"/>
  <c r="BJ87" i="7"/>
  <c r="AO87" i="7"/>
  <c r="Q87" i="7"/>
  <c r="AW87" i="7"/>
  <c r="Y87" i="7"/>
  <c r="BE87" i="7"/>
  <c r="AG87" i="7"/>
  <c r="O93" i="7"/>
  <c r="S93" i="7"/>
  <c r="W93" i="7"/>
  <c r="AA93" i="7"/>
  <c r="AE93" i="7"/>
  <c r="AI93" i="7"/>
  <c r="AM93" i="7"/>
  <c r="AQ93" i="7"/>
  <c r="AU93" i="7"/>
  <c r="AY93" i="7"/>
  <c r="BC93" i="7"/>
  <c r="BG93" i="7"/>
  <c r="P93" i="7"/>
  <c r="T93" i="7"/>
  <c r="X93" i="7"/>
  <c r="AB93" i="7"/>
  <c r="AF93" i="7"/>
  <c r="AJ93" i="7"/>
  <c r="AN93" i="7"/>
  <c r="AR93" i="7"/>
  <c r="AV93" i="7"/>
  <c r="AZ93" i="7"/>
  <c r="BD93" i="7"/>
  <c r="BH93" i="7"/>
  <c r="N93" i="7"/>
  <c r="V93" i="7"/>
  <c r="AD93" i="7"/>
  <c r="AL93" i="7"/>
  <c r="AT93" i="7"/>
  <c r="BB93" i="7"/>
  <c r="BJ93" i="7"/>
  <c r="Q93" i="7"/>
  <c r="Y93" i="7"/>
  <c r="AG93" i="7"/>
  <c r="AO93" i="7"/>
  <c r="AW93" i="7"/>
  <c r="BE93" i="7"/>
  <c r="R93" i="7"/>
  <c r="Z93" i="7"/>
  <c r="AH93" i="7"/>
  <c r="AP93" i="7"/>
  <c r="AX93" i="7"/>
  <c r="BF93" i="7"/>
  <c r="AC93" i="7"/>
  <c r="BI93" i="7"/>
  <c r="AK93" i="7"/>
  <c r="M93" i="7"/>
  <c r="AS93" i="7"/>
  <c r="BA93" i="7"/>
  <c r="U93" i="7"/>
  <c r="O99" i="7"/>
  <c r="S99" i="7"/>
  <c r="W99" i="7"/>
  <c r="AA99" i="7"/>
  <c r="AE99" i="7"/>
  <c r="AI99" i="7"/>
  <c r="AM99" i="7"/>
  <c r="AQ99" i="7"/>
  <c r="AU99" i="7"/>
  <c r="AY99" i="7"/>
  <c r="BC99" i="7"/>
  <c r="BG99" i="7"/>
  <c r="P99" i="7"/>
  <c r="T99" i="7"/>
  <c r="X99" i="7"/>
  <c r="AB99" i="7"/>
  <c r="AF99" i="7"/>
  <c r="AJ99" i="7"/>
  <c r="AN99" i="7"/>
  <c r="AR99" i="7"/>
  <c r="AV99" i="7"/>
  <c r="AZ99" i="7"/>
  <c r="BD99" i="7"/>
  <c r="BH99" i="7"/>
  <c r="R99" i="7"/>
  <c r="Z99" i="7"/>
  <c r="AH99" i="7"/>
  <c r="AP99" i="7"/>
  <c r="AX99" i="7"/>
  <c r="BF99" i="7"/>
  <c r="M99" i="7"/>
  <c r="U99" i="7"/>
  <c r="AC99" i="7"/>
  <c r="AK99" i="7"/>
  <c r="AS99" i="7"/>
  <c r="BA99" i="7"/>
  <c r="BI99" i="7"/>
  <c r="N99" i="7"/>
  <c r="V99" i="7"/>
  <c r="AD99" i="7"/>
  <c r="AL99" i="7"/>
  <c r="AT99" i="7"/>
  <c r="BB99" i="7"/>
  <c r="BJ99" i="7"/>
  <c r="Q99" i="7"/>
  <c r="AW99" i="7"/>
  <c r="Y99" i="7"/>
  <c r="BE99" i="7"/>
  <c r="AG99" i="7"/>
  <c r="AO99" i="7"/>
  <c r="M105" i="7"/>
  <c r="Q105" i="7"/>
  <c r="U105" i="7"/>
  <c r="Y105" i="7"/>
  <c r="AC105" i="7"/>
  <c r="AG105" i="7"/>
  <c r="AK105" i="7"/>
  <c r="AO105" i="7"/>
  <c r="AS105" i="7"/>
  <c r="AW105" i="7"/>
  <c r="BA105" i="7"/>
  <c r="BE105" i="7"/>
  <c r="BI105" i="7"/>
  <c r="N105" i="7"/>
  <c r="R105" i="7"/>
  <c r="V105" i="7"/>
  <c r="Z105" i="7"/>
  <c r="AD105" i="7"/>
  <c r="AH105" i="7"/>
  <c r="AL105" i="7"/>
  <c r="AP105" i="7"/>
  <c r="AT105" i="7"/>
  <c r="AX105" i="7"/>
  <c r="BB105" i="7"/>
  <c r="BF105" i="7"/>
  <c r="BJ105" i="7"/>
  <c r="O105" i="7"/>
  <c r="W105" i="7"/>
  <c r="AE105" i="7"/>
  <c r="AM105" i="7"/>
  <c r="AU105" i="7"/>
  <c r="BC105" i="7"/>
  <c r="P105" i="7"/>
  <c r="X105" i="7"/>
  <c r="AF105" i="7"/>
  <c r="AN105" i="7"/>
  <c r="AV105" i="7"/>
  <c r="BD105" i="7"/>
  <c r="S105" i="7"/>
  <c r="AA105" i="7"/>
  <c r="AI105" i="7"/>
  <c r="AQ105" i="7"/>
  <c r="AY105" i="7"/>
  <c r="BG105" i="7"/>
  <c r="AJ105" i="7"/>
  <c r="AR105" i="7"/>
  <c r="T105" i="7"/>
  <c r="AB105" i="7"/>
  <c r="AZ105" i="7"/>
  <c r="BH105" i="7"/>
  <c r="M111" i="7"/>
  <c r="Q111" i="7"/>
  <c r="U111" i="7"/>
  <c r="Y111" i="7"/>
  <c r="AC111" i="7"/>
  <c r="AG111" i="7"/>
  <c r="AK111" i="7"/>
  <c r="AO111" i="7"/>
  <c r="AS111" i="7"/>
  <c r="AW111" i="7"/>
  <c r="BA111" i="7"/>
  <c r="BE111" i="7"/>
  <c r="BI111" i="7"/>
  <c r="N111" i="7"/>
  <c r="R111" i="7"/>
  <c r="V111" i="7"/>
  <c r="Z111" i="7"/>
  <c r="AD111" i="7"/>
  <c r="AH111" i="7"/>
  <c r="AL111" i="7"/>
  <c r="AP111" i="7"/>
  <c r="AT111" i="7"/>
  <c r="AX111" i="7"/>
  <c r="BB111" i="7"/>
  <c r="BF111" i="7"/>
  <c r="BJ111" i="7"/>
  <c r="S111" i="7"/>
  <c r="AA111" i="7"/>
  <c r="AI111" i="7"/>
  <c r="AQ111" i="7"/>
  <c r="AY111" i="7"/>
  <c r="BG111" i="7"/>
  <c r="T111" i="7"/>
  <c r="AB111" i="7"/>
  <c r="AJ111" i="7"/>
  <c r="AR111" i="7"/>
  <c r="AZ111" i="7"/>
  <c r="BH111" i="7"/>
  <c r="O111" i="7"/>
  <c r="W111" i="7"/>
  <c r="AE111" i="7"/>
  <c r="AM111" i="7"/>
  <c r="AU111" i="7"/>
  <c r="BC111" i="7"/>
  <c r="X111" i="7"/>
  <c r="BD111" i="7"/>
  <c r="AF111" i="7"/>
  <c r="AN111" i="7"/>
  <c r="AV111" i="7"/>
  <c r="P111" i="7"/>
  <c r="O121" i="7"/>
  <c r="S121" i="7"/>
  <c r="W121" i="7"/>
  <c r="AA121" i="7"/>
  <c r="AE121" i="7"/>
  <c r="AI121" i="7"/>
  <c r="AM121" i="7"/>
  <c r="AQ121" i="7"/>
  <c r="AU121" i="7"/>
  <c r="AY121" i="7"/>
  <c r="BC121" i="7"/>
  <c r="BG121" i="7"/>
  <c r="P121" i="7"/>
  <c r="T121" i="7"/>
  <c r="X121" i="7"/>
  <c r="AB121" i="7"/>
  <c r="AF121" i="7"/>
  <c r="AJ121" i="7"/>
  <c r="AN121" i="7"/>
  <c r="AR121" i="7"/>
  <c r="AV121" i="7"/>
  <c r="AZ121" i="7"/>
  <c r="BD121" i="7"/>
  <c r="BH121" i="7"/>
  <c r="M121" i="7"/>
  <c r="Q121" i="7"/>
  <c r="U121" i="7"/>
  <c r="Y121" i="7"/>
  <c r="AC121" i="7"/>
  <c r="AG121" i="7"/>
  <c r="AK121" i="7"/>
  <c r="AO121" i="7"/>
  <c r="AS121" i="7"/>
  <c r="AW121" i="7"/>
  <c r="BA121" i="7"/>
  <c r="BE121" i="7"/>
  <c r="BI121" i="7"/>
  <c r="R121" i="7"/>
  <c r="AH121" i="7"/>
  <c r="AX121" i="7"/>
  <c r="V121" i="7"/>
  <c r="AL121" i="7"/>
  <c r="BB121" i="7"/>
  <c r="Z121" i="7"/>
  <c r="BF121" i="7"/>
  <c r="AD121" i="7"/>
  <c r="BJ121" i="7"/>
  <c r="AP121" i="7"/>
  <c r="AT121" i="7"/>
  <c r="N121" i="7"/>
  <c r="O127" i="7"/>
  <c r="S127" i="7"/>
  <c r="W127" i="7"/>
  <c r="AA127" i="7"/>
  <c r="AE127" i="7"/>
  <c r="AI127" i="7"/>
  <c r="AM127" i="7"/>
  <c r="AQ127" i="7"/>
  <c r="AU127" i="7"/>
  <c r="AY127" i="7"/>
  <c r="BC127" i="7"/>
  <c r="BG127" i="7"/>
  <c r="P127" i="7"/>
  <c r="T127" i="7"/>
  <c r="X127" i="7"/>
  <c r="AB127" i="7"/>
  <c r="AF127" i="7"/>
  <c r="AJ127" i="7"/>
  <c r="AN127" i="7"/>
  <c r="AR127" i="7"/>
  <c r="AV127" i="7"/>
  <c r="AZ127" i="7"/>
  <c r="BD127" i="7"/>
  <c r="BH127" i="7"/>
  <c r="M127" i="7"/>
  <c r="Q127" i="7"/>
  <c r="U127" i="7"/>
  <c r="Y127" i="7"/>
  <c r="AC127" i="7"/>
  <c r="AG127" i="7"/>
  <c r="AK127" i="7"/>
  <c r="AO127" i="7"/>
  <c r="AS127" i="7"/>
  <c r="AW127" i="7"/>
  <c r="BA127" i="7"/>
  <c r="BE127" i="7"/>
  <c r="BI127" i="7"/>
  <c r="V127" i="7"/>
  <c r="AL127" i="7"/>
  <c r="BB127" i="7"/>
  <c r="Z127" i="7"/>
  <c r="AP127" i="7"/>
  <c r="BF127" i="7"/>
  <c r="N127" i="7"/>
  <c r="AT127" i="7"/>
  <c r="R127" i="7"/>
  <c r="AX127" i="7"/>
  <c r="BJ127" i="7"/>
  <c r="AD127" i="7"/>
  <c r="AH127" i="7"/>
  <c r="P133" i="7"/>
  <c r="T133" i="7"/>
  <c r="X133" i="7"/>
  <c r="AB133" i="7"/>
  <c r="AF133" i="7"/>
  <c r="AJ133" i="7"/>
  <c r="AN133" i="7"/>
  <c r="AR133" i="7"/>
  <c r="AV133" i="7"/>
  <c r="AZ133" i="7"/>
  <c r="BD133" i="7"/>
  <c r="BH133" i="7"/>
  <c r="M133" i="7"/>
  <c r="Q133" i="7"/>
  <c r="U133" i="7"/>
  <c r="Y133" i="7"/>
  <c r="AC133" i="7"/>
  <c r="AG133" i="7"/>
  <c r="AK133" i="7"/>
  <c r="AO133" i="7"/>
  <c r="AS133" i="7"/>
  <c r="AW133" i="7"/>
  <c r="BA133" i="7"/>
  <c r="BE133" i="7"/>
  <c r="BI133" i="7"/>
  <c r="R133" i="7"/>
  <c r="Z133" i="7"/>
  <c r="AH133" i="7"/>
  <c r="AP133" i="7"/>
  <c r="AX133" i="7"/>
  <c r="BF133" i="7"/>
  <c r="S133" i="7"/>
  <c r="AA133" i="7"/>
  <c r="AI133" i="7"/>
  <c r="AQ133" i="7"/>
  <c r="AY133" i="7"/>
  <c r="BG133" i="7"/>
  <c r="N133" i="7"/>
  <c r="AD133" i="7"/>
  <c r="AT133" i="7"/>
  <c r="BJ133" i="7"/>
  <c r="O133" i="7"/>
  <c r="AE133" i="7"/>
  <c r="AU133" i="7"/>
  <c r="AL133" i="7"/>
  <c r="AM133" i="7"/>
  <c r="V133" i="7"/>
  <c r="W133" i="7"/>
  <c r="BC133" i="7"/>
  <c r="BB133" i="7"/>
  <c r="P143" i="7"/>
  <c r="T143" i="7"/>
  <c r="X143" i="7"/>
  <c r="AB143" i="7"/>
  <c r="AF143" i="7"/>
  <c r="AJ143" i="7"/>
  <c r="AN143" i="7"/>
  <c r="AR143" i="7"/>
  <c r="AV143" i="7"/>
  <c r="AZ143" i="7"/>
  <c r="BD143" i="7"/>
  <c r="BH143" i="7"/>
  <c r="M143" i="7"/>
  <c r="Q143" i="7"/>
  <c r="U143" i="7"/>
  <c r="Y143" i="7"/>
  <c r="AC143" i="7"/>
  <c r="AG143" i="7"/>
  <c r="AK143" i="7"/>
  <c r="AO143" i="7"/>
  <c r="AS143" i="7"/>
  <c r="AW143" i="7"/>
  <c r="BA143" i="7"/>
  <c r="BE143" i="7"/>
  <c r="BI143" i="7"/>
  <c r="N143" i="7"/>
  <c r="V143" i="7"/>
  <c r="AD143" i="7"/>
  <c r="AL143" i="7"/>
  <c r="AT143" i="7"/>
  <c r="BB143" i="7"/>
  <c r="BJ143" i="7"/>
  <c r="O143" i="7"/>
  <c r="W143" i="7"/>
  <c r="AE143" i="7"/>
  <c r="AM143" i="7"/>
  <c r="AU143" i="7"/>
  <c r="BC143" i="7"/>
  <c r="Z143" i="7"/>
  <c r="AP143" i="7"/>
  <c r="BF143" i="7"/>
  <c r="AA143" i="7"/>
  <c r="AQ143" i="7"/>
  <c r="BG143" i="7"/>
  <c r="R143" i="7"/>
  <c r="AX143" i="7"/>
  <c r="S143" i="7"/>
  <c r="AY143" i="7"/>
  <c r="AH143" i="7"/>
  <c r="AI143" i="7"/>
  <c r="P149" i="7"/>
  <c r="T149" i="7"/>
  <c r="X149" i="7"/>
  <c r="AB149" i="7"/>
  <c r="AF149" i="7"/>
  <c r="AJ149" i="7"/>
  <c r="AN149" i="7"/>
  <c r="AR149" i="7"/>
  <c r="AV149" i="7"/>
  <c r="AZ149" i="7"/>
  <c r="BD149" i="7"/>
  <c r="BH149" i="7"/>
  <c r="M149" i="7"/>
  <c r="Q149" i="7"/>
  <c r="U149" i="7"/>
  <c r="Y149" i="7"/>
  <c r="AC149" i="7"/>
  <c r="AG149" i="7"/>
  <c r="AK149" i="7"/>
  <c r="AO149" i="7"/>
  <c r="AS149" i="7"/>
  <c r="AW149" i="7"/>
  <c r="BA149" i="7"/>
  <c r="BE149" i="7"/>
  <c r="BI149" i="7"/>
  <c r="R149" i="7"/>
  <c r="Z149" i="7"/>
  <c r="AH149" i="7"/>
  <c r="AP149" i="7"/>
  <c r="AX149" i="7"/>
  <c r="BF149" i="7"/>
  <c r="S149" i="7"/>
  <c r="AA149" i="7"/>
  <c r="AI149" i="7"/>
  <c r="AQ149" i="7"/>
  <c r="AY149" i="7"/>
  <c r="BG149" i="7"/>
  <c r="N149" i="7"/>
  <c r="AD149" i="7"/>
  <c r="AT149" i="7"/>
  <c r="BJ149" i="7"/>
  <c r="O149" i="7"/>
  <c r="AE149" i="7"/>
  <c r="AU149" i="7"/>
  <c r="AL149" i="7"/>
  <c r="AM149" i="7"/>
  <c r="BB149" i="7"/>
  <c r="BC149" i="7"/>
  <c r="V149" i="7"/>
  <c r="W149" i="7"/>
  <c r="P155" i="7"/>
  <c r="T155" i="7"/>
  <c r="X155" i="7"/>
  <c r="AB155" i="7"/>
  <c r="AF155" i="7"/>
  <c r="AJ155" i="7"/>
  <c r="AN155" i="7"/>
  <c r="AR155" i="7"/>
  <c r="AV155" i="7"/>
  <c r="AZ155" i="7"/>
  <c r="BD155" i="7"/>
  <c r="BH155" i="7"/>
  <c r="M155" i="7"/>
  <c r="Q155" i="7"/>
  <c r="U155" i="7"/>
  <c r="Y155" i="7"/>
  <c r="AC155" i="7"/>
  <c r="AG155" i="7"/>
  <c r="AK155" i="7"/>
  <c r="AO155" i="7"/>
  <c r="AS155" i="7"/>
  <c r="AW155" i="7"/>
  <c r="BA155" i="7"/>
  <c r="BE155" i="7"/>
  <c r="BI155" i="7"/>
  <c r="N155" i="7"/>
  <c r="V155" i="7"/>
  <c r="AD155" i="7"/>
  <c r="AL155" i="7"/>
  <c r="AT155" i="7"/>
  <c r="BB155" i="7"/>
  <c r="BJ155" i="7"/>
  <c r="O155" i="7"/>
  <c r="W155" i="7"/>
  <c r="AE155" i="7"/>
  <c r="AM155" i="7"/>
  <c r="AU155" i="7"/>
  <c r="BC155" i="7"/>
  <c r="R155" i="7"/>
  <c r="AH155" i="7"/>
  <c r="AX155" i="7"/>
  <c r="S155" i="7"/>
  <c r="AI155" i="7"/>
  <c r="AY155" i="7"/>
  <c r="Z155" i="7"/>
  <c r="BF155" i="7"/>
  <c r="AA155" i="7"/>
  <c r="BG155" i="7"/>
  <c r="AQ155" i="7"/>
  <c r="AP155" i="7"/>
  <c r="M161" i="7"/>
  <c r="Q161" i="7"/>
  <c r="U161" i="7"/>
  <c r="Y161" i="7"/>
  <c r="AC161" i="7"/>
  <c r="R161" i="7"/>
  <c r="W161" i="7"/>
  <c r="AB161" i="7"/>
  <c r="AG161" i="7"/>
  <c r="AK161" i="7"/>
  <c r="AO161" i="7"/>
  <c r="AS161" i="7"/>
  <c r="AW161" i="7"/>
  <c r="BA161" i="7"/>
  <c r="BE161" i="7"/>
  <c r="BI161" i="7"/>
  <c r="N161" i="7"/>
  <c r="S161" i="7"/>
  <c r="X161" i="7"/>
  <c r="AD161" i="7"/>
  <c r="AH161" i="7"/>
  <c r="AL161" i="7"/>
  <c r="AP161" i="7"/>
  <c r="AT161" i="7"/>
  <c r="AX161" i="7"/>
  <c r="BB161" i="7"/>
  <c r="BF161" i="7"/>
  <c r="BJ161" i="7"/>
  <c r="O161" i="7"/>
  <c r="Z161" i="7"/>
  <c r="AI161" i="7"/>
  <c r="AQ161" i="7"/>
  <c r="AY161" i="7"/>
  <c r="BG161" i="7"/>
  <c r="P161" i="7"/>
  <c r="AA161" i="7"/>
  <c r="AJ161" i="7"/>
  <c r="AR161" i="7"/>
  <c r="AZ161" i="7"/>
  <c r="BH161" i="7"/>
  <c r="AE161" i="7"/>
  <c r="AU161" i="7"/>
  <c r="AF161" i="7"/>
  <c r="AV161" i="7"/>
  <c r="T161" i="7"/>
  <c r="BC161" i="7"/>
  <c r="V161" i="7"/>
  <c r="BD161" i="7"/>
  <c r="AM161" i="7"/>
  <c r="AN161" i="7"/>
  <c r="M167" i="7"/>
  <c r="Q167" i="7"/>
  <c r="U167" i="7"/>
  <c r="Y167" i="7"/>
  <c r="AC167" i="7"/>
  <c r="AG167" i="7"/>
  <c r="AK167" i="7"/>
  <c r="AO167" i="7"/>
  <c r="AS167" i="7"/>
  <c r="AW167" i="7"/>
  <c r="BA167" i="7"/>
  <c r="BE167" i="7"/>
  <c r="BI167" i="7"/>
  <c r="N167" i="7"/>
  <c r="R167" i="7"/>
  <c r="V167" i="7"/>
  <c r="Z167" i="7"/>
  <c r="AD167" i="7"/>
  <c r="AH167" i="7"/>
  <c r="AL167" i="7"/>
  <c r="AP167" i="7"/>
  <c r="AT167" i="7"/>
  <c r="AX167" i="7"/>
  <c r="BB167" i="7"/>
  <c r="BF167" i="7"/>
  <c r="BJ167" i="7"/>
  <c r="O167" i="7"/>
  <c r="W167" i="7"/>
  <c r="AE167" i="7"/>
  <c r="AM167" i="7"/>
  <c r="AU167" i="7"/>
  <c r="BC167" i="7"/>
  <c r="P167" i="7"/>
  <c r="X167" i="7"/>
  <c r="AF167" i="7"/>
  <c r="AN167" i="7"/>
  <c r="AV167" i="7"/>
  <c r="BD167" i="7"/>
  <c r="S167" i="7"/>
  <c r="AI167" i="7"/>
  <c r="AY167" i="7"/>
  <c r="T167" i="7"/>
  <c r="AJ167" i="7"/>
  <c r="AZ167" i="7"/>
  <c r="AQ167" i="7"/>
  <c r="AR167" i="7"/>
  <c r="AB167" i="7"/>
  <c r="AA167" i="7"/>
  <c r="BG167" i="7"/>
  <c r="BH167" i="7"/>
  <c r="M173" i="7"/>
  <c r="Q173" i="7"/>
  <c r="U173" i="7"/>
  <c r="Y173" i="7"/>
  <c r="AC173" i="7"/>
  <c r="AG173" i="7"/>
  <c r="AK173" i="7"/>
  <c r="AO173" i="7"/>
  <c r="AS173" i="7"/>
  <c r="AW173" i="7"/>
  <c r="BA173" i="7"/>
  <c r="BE173" i="7"/>
  <c r="BI173" i="7"/>
  <c r="O173" i="7"/>
  <c r="T173" i="7"/>
  <c r="Z173" i="7"/>
  <c r="AE173" i="7"/>
  <c r="AJ173" i="7"/>
  <c r="AP173" i="7"/>
  <c r="AU173" i="7"/>
  <c r="AZ173" i="7"/>
  <c r="BF173" i="7"/>
  <c r="P173" i="7"/>
  <c r="V173" i="7"/>
  <c r="AA173" i="7"/>
  <c r="AF173" i="7"/>
  <c r="AL173" i="7"/>
  <c r="AQ173" i="7"/>
  <c r="AV173" i="7"/>
  <c r="BB173" i="7"/>
  <c r="BG173" i="7"/>
  <c r="W173" i="7"/>
  <c r="AH173" i="7"/>
  <c r="AR173" i="7"/>
  <c r="BC173" i="7"/>
  <c r="N173" i="7"/>
  <c r="X173" i="7"/>
  <c r="AI173" i="7"/>
  <c r="AT173" i="7"/>
  <c r="BD173" i="7"/>
  <c r="R173" i="7"/>
  <c r="AM173" i="7"/>
  <c r="BH173" i="7"/>
  <c r="S173" i="7"/>
  <c r="AN173" i="7"/>
  <c r="BJ173" i="7"/>
  <c r="AY173" i="7"/>
  <c r="AB173" i="7"/>
  <c r="AX173" i="7"/>
  <c r="AD173" i="7"/>
  <c r="M179" i="7"/>
  <c r="Q179" i="7"/>
  <c r="U179" i="7"/>
  <c r="Y179" i="7"/>
  <c r="AC179" i="7"/>
  <c r="AG179" i="7"/>
  <c r="AK179" i="7"/>
  <c r="AO179" i="7"/>
  <c r="AS179" i="7"/>
  <c r="AW179" i="7"/>
  <c r="BA179" i="7"/>
  <c r="BE179" i="7"/>
  <c r="BI179" i="7"/>
  <c r="N179" i="7"/>
  <c r="S179" i="7"/>
  <c r="X179" i="7"/>
  <c r="AD179" i="7"/>
  <c r="AI179" i="7"/>
  <c r="AN179" i="7"/>
  <c r="AT179" i="7"/>
  <c r="AY179" i="7"/>
  <c r="BD179" i="7"/>
  <c r="BJ179" i="7"/>
  <c r="O179" i="7"/>
  <c r="T179" i="7"/>
  <c r="Z179" i="7"/>
  <c r="AE179" i="7"/>
  <c r="AJ179" i="7"/>
  <c r="AP179" i="7"/>
  <c r="AU179" i="7"/>
  <c r="AZ179" i="7"/>
  <c r="BF179" i="7"/>
  <c r="V179" i="7"/>
  <c r="AF179" i="7"/>
  <c r="AQ179" i="7"/>
  <c r="BB179" i="7"/>
  <c r="W179" i="7"/>
  <c r="AH179" i="7"/>
  <c r="AR179" i="7"/>
  <c r="BC179" i="7"/>
  <c r="P179" i="7"/>
  <c r="AL179" i="7"/>
  <c r="BG179" i="7"/>
  <c r="R179" i="7"/>
  <c r="AM179" i="7"/>
  <c r="BH179" i="7"/>
  <c r="AX179" i="7"/>
  <c r="AA179" i="7"/>
  <c r="AV179" i="7"/>
  <c r="AB179" i="7"/>
  <c r="M185" i="7"/>
  <c r="Q185" i="7"/>
  <c r="U185" i="7"/>
  <c r="Y185" i="7"/>
  <c r="AC185" i="7"/>
  <c r="AG185" i="7"/>
  <c r="AK185" i="7"/>
  <c r="AO185" i="7"/>
  <c r="AS185" i="7"/>
  <c r="AW185" i="7"/>
  <c r="BA185" i="7"/>
  <c r="BE185" i="7"/>
  <c r="BI185" i="7"/>
  <c r="R185" i="7"/>
  <c r="W185" i="7"/>
  <c r="AB185" i="7"/>
  <c r="AH185" i="7"/>
  <c r="AM185" i="7"/>
  <c r="AR185" i="7"/>
  <c r="AX185" i="7"/>
  <c r="BC185" i="7"/>
  <c r="BH185" i="7"/>
  <c r="N185" i="7"/>
  <c r="S185" i="7"/>
  <c r="X185" i="7"/>
  <c r="AD185" i="7"/>
  <c r="AI185" i="7"/>
  <c r="AN185" i="7"/>
  <c r="AT185" i="7"/>
  <c r="AY185" i="7"/>
  <c r="BD185" i="7"/>
  <c r="BJ185" i="7"/>
  <c r="T185" i="7"/>
  <c r="AE185" i="7"/>
  <c r="AP185" i="7"/>
  <c r="AZ185" i="7"/>
  <c r="V185" i="7"/>
  <c r="AF185" i="7"/>
  <c r="AQ185" i="7"/>
  <c r="BB185" i="7"/>
  <c r="O185" i="7"/>
  <c r="AJ185" i="7"/>
  <c r="BF185" i="7"/>
  <c r="P185" i="7"/>
  <c r="AL185" i="7"/>
  <c r="BG185" i="7"/>
  <c r="AV185" i="7"/>
  <c r="Z185" i="7"/>
  <c r="AU185" i="7"/>
  <c r="AA185" i="7"/>
  <c r="M191" i="7"/>
  <c r="Q191" i="7"/>
  <c r="U191" i="7"/>
  <c r="Y191" i="7"/>
  <c r="AC191" i="7"/>
  <c r="AG191" i="7"/>
  <c r="AK191" i="7"/>
  <c r="AO191" i="7"/>
  <c r="AS191" i="7"/>
  <c r="AW191" i="7"/>
  <c r="BA191" i="7"/>
  <c r="BE191" i="7"/>
  <c r="BI191" i="7"/>
  <c r="P191" i="7"/>
  <c r="V191" i="7"/>
  <c r="AA191" i="7"/>
  <c r="AF191" i="7"/>
  <c r="AL191" i="7"/>
  <c r="AQ191" i="7"/>
  <c r="AV191" i="7"/>
  <c r="BB191" i="7"/>
  <c r="BG191" i="7"/>
  <c r="R191" i="7"/>
  <c r="W191" i="7"/>
  <c r="AB191" i="7"/>
  <c r="AH191" i="7"/>
  <c r="AM191" i="7"/>
  <c r="AR191" i="7"/>
  <c r="AX191" i="7"/>
  <c r="BC191" i="7"/>
  <c r="BH191" i="7"/>
  <c r="S191" i="7"/>
  <c r="AD191" i="7"/>
  <c r="AN191" i="7"/>
  <c r="AY191" i="7"/>
  <c r="BJ191" i="7"/>
  <c r="T191" i="7"/>
  <c r="AE191" i="7"/>
  <c r="AP191" i="7"/>
  <c r="AZ191" i="7"/>
  <c r="N191" i="7"/>
  <c r="AI191" i="7"/>
  <c r="BD191" i="7"/>
  <c r="Z191" i="7"/>
  <c r="O191" i="7"/>
  <c r="AJ191" i="7"/>
  <c r="BF191" i="7"/>
  <c r="X191" i="7"/>
  <c r="AT191" i="7"/>
  <c r="AU191" i="7"/>
  <c r="M197" i="7"/>
  <c r="Q197" i="7"/>
  <c r="U197" i="7"/>
  <c r="Y197" i="7"/>
  <c r="AC197" i="7"/>
  <c r="AG197" i="7"/>
  <c r="AK197" i="7"/>
  <c r="AO197" i="7"/>
  <c r="AS197" i="7"/>
  <c r="AW197" i="7"/>
  <c r="BA197" i="7"/>
  <c r="BE197" i="7"/>
  <c r="BI197" i="7"/>
  <c r="N197" i="7"/>
  <c r="R197" i="7"/>
  <c r="V197" i="7"/>
  <c r="Z197" i="7"/>
  <c r="AD197" i="7"/>
  <c r="AH197" i="7"/>
  <c r="AL197" i="7"/>
  <c r="AP197" i="7"/>
  <c r="AT197" i="7"/>
  <c r="AX197" i="7"/>
  <c r="BB197" i="7"/>
  <c r="BF197" i="7"/>
  <c r="BJ197" i="7"/>
  <c r="O197" i="7"/>
  <c r="W197" i="7"/>
  <c r="AE197" i="7"/>
  <c r="AM197" i="7"/>
  <c r="AU197" i="7"/>
  <c r="BC197" i="7"/>
  <c r="P197" i="7"/>
  <c r="X197" i="7"/>
  <c r="AF197" i="7"/>
  <c r="AN197" i="7"/>
  <c r="AV197" i="7"/>
  <c r="BD197" i="7"/>
  <c r="S197" i="7"/>
  <c r="AI197" i="7"/>
  <c r="AY197" i="7"/>
  <c r="BH197" i="7"/>
  <c r="T197" i="7"/>
  <c r="AJ197" i="7"/>
  <c r="AZ197" i="7"/>
  <c r="AB197" i="7"/>
  <c r="AA197" i="7"/>
  <c r="AQ197" i="7"/>
  <c r="BG197" i="7"/>
  <c r="AR197" i="7"/>
  <c r="M205" i="7"/>
  <c r="Q205" i="7"/>
  <c r="U205" i="7"/>
  <c r="Y205" i="7"/>
  <c r="AC205" i="7"/>
  <c r="AG205" i="7"/>
  <c r="AK205" i="7"/>
  <c r="AO205" i="7"/>
  <c r="AS205" i="7"/>
  <c r="AW205" i="7"/>
  <c r="BA205" i="7"/>
  <c r="BE205" i="7"/>
  <c r="BI205" i="7"/>
  <c r="N205" i="7"/>
  <c r="R205" i="7"/>
  <c r="V205" i="7"/>
  <c r="Z205" i="7"/>
  <c r="AD205" i="7"/>
  <c r="AH205" i="7"/>
  <c r="AL205" i="7"/>
  <c r="AP205" i="7"/>
  <c r="AT205" i="7"/>
  <c r="AX205" i="7"/>
  <c r="BB205" i="7"/>
  <c r="BF205" i="7"/>
  <c r="BJ205" i="7"/>
  <c r="O205" i="7"/>
  <c r="W205" i="7"/>
  <c r="AE205" i="7"/>
  <c r="AM205" i="7"/>
  <c r="AU205" i="7"/>
  <c r="BC205" i="7"/>
  <c r="P205" i="7"/>
  <c r="X205" i="7"/>
  <c r="AF205" i="7"/>
  <c r="AN205" i="7"/>
  <c r="AV205" i="7"/>
  <c r="BD205" i="7"/>
  <c r="S205" i="7"/>
  <c r="AI205" i="7"/>
  <c r="AY205" i="7"/>
  <c r="AR205" i="7"/>
  <c r="T205" i="7"/>
  <c r="AJ205" i="7"/>
  <c r="AZ205" i="7"/>
  <c r="AB205" i="7"/>
  <c r="AA205" i="7"/>
  <c r="AQ205" i="7"/>
  <c r="BG205" i="7"/>
  <c r="BH205" i="7"/>
  <c r="M213" i="7"/>
  <c r="Q213" i="7"/>
  <c r="U213" i="7"/>
  <c r="Y213" i="7"/>
  <c r="AC213" i="7"/>
  <c r="AG213" i="7"/>
  <c r="AK213" i="7"/>
  <c r="AO213" i="7"/>
  <c r="AS213" i="7"/>
  <c r="AW213" i="7"/>
  <c r="BA213" i="7"/>
  <c r="BE213" i="7"/>
  <c r="BI213" i="7"/>
  <c r="N213" i="7"/>
  <c r="S213" i="7"/>
  <c r="X213" i="7"/>
  <c r="AD213" i="7"/>
  <c r="AI213" i="7"/>
  <c r="AN213" i="7"/>
  <c r="AT213" i="7"/>
  <c r="AY213" i="7"/>
  <c r="BD213" i="7"/>
  <c r="BJ213" i="7"/>
  <c r="O213" i="7"/>
  <c r="T213" i="7"/>
  <c r="Z213" i="7"/>
  <c r="AE213" i="7"/>
  <c r="AJ213" i="7"/>
  <c r="AP213" i="7"/>
  <c r="AU213" i="7"/>
  <c r="AZ213" i="7"/>
  <c r="BF213" i="7"/>
  <c r="V213" i="7"/>
  <c r="AF213" i="7"/>
  <c r="AQ213" i="7"/>
  <c r="BB213" i="7"/>
  <c r="AB213" i="7"/>
  <c r="BH213" i="7"/>
  <c r="W213" i="7"/>
  <c r="AH213" i="7"/>
  <c r="AR213" i="7"/>
  <c r="BC213" i="7"/>
  <c r="AM213" i="7"/>
  <c r="P213" i="7"/>
  <c r="AA213" i="7"/>
  <c r="AL213" i="7"/>
  <c r="AV213" i="7"/>
  <c r="BG213" i="7"/>
  <c r="R213" i="7"/>
  <c r="AX213" i="7"/>
  <c r="M219" i="7"/>
  <c r="Q219" i="7"/>
  <c r="U219" i="7"/>
  <c r="Y219" i="7"/>
  <c r="AC219" i="7"/>
  <c r="AG219" i="7"/>
  <c r="AK219" i="7"/>
  <c r="AO219" i="7"/>
  <c r="AS219" i="7"/>
  <c r="AW219" i="7"/>
  <c r="BA219" i="7"/>
  <c r="BE219" i="7"/>
  <c r="BI219" i="7"/>
  <c r="R219" i="7"/>
  <c r="W219" i="7"/>
  <c r="AB219" i="7"/>
  <c r="AH219" i="7"/>
  <c r="AM219" i="7"/>
  <c r="AR219" i="7"/>
  <c r="AX219" i="7"/>
  <c r="BC219" i="7"/>
  <c r="BH219" i="7"/>
  <c r="N219" i="7"/>
  <c r="S219" i="7"/>
  <c r="X219" i="7"/>
  <c r="AD219" i="7"/>
  <c r="AI219" i="7"/>
  <c r="AN219" i="7"/>
  <c r="AT219" i="7"/>
  <c r="AY219" i="7"/>
  <c r="BD219" i="7"/>
  <c r="BJ219" i="7"/>
  <c r="T219" i="7"/>
  <c r="AE219" i="7"/>
  <c r="AP219" i="7"/>
  <c r="AZ219" i="7"/>
  <c r="V219" i="7"/>
  <c r="AF219" i="7"/>
  <c r="AQ219" i="7"/>
  <c r="BB219" i="7"/>
  <c r="O219" i="7"/>
  <c r="Z219" i="7"/>
  <c r="AJ219" i="7"/>
  <c r="AU219" i="7"/>
  <c r="BF219" i="7"/>
  <c r="AV219" i="7"/>
  <c r="P219" i="7"/>
  <c r="BG219" i="7"/>
  <c r="AA219" i="7"/>
  <c r="AL219" i="7"/>
  <c r="M225" i="7"/>
  <c r="Q225" i="7"/>
  <c r="U225" i="7"/>
  <c r="Y225" i="7"/>
  <c r="AC225" i="7"/>
  <c r="AG225" i="7"/>
  <c r="AK225" i="7"/>
  <c r="AO225" i="7"/>
  <c r="AS225" i="7"/>
  <c r="AW225" i="7"/>
  <c r="BA225" i="7"/>
  <c r="BE225" i="7"/>
  <c r="BI225" i="7"/>
  <c r="P225" i="7"/>
  <c r="V225" i="7"/>
  <c r="AA225" i="7"/>
  <c r="AF225" i="7"/>
  <c r="AL225" i="7"/>
  <c r="AQ225" i="7"/>
  <c r="AV225" i="7"/>
  <c r="BB225" i="7"/>
  <c r="BG225" i="7"/>
  <c r="R225" i="7"/>
  <c r="W225" i="7"/>
  <c r="AB225" i="7"/>
  <c r="AH225" i="7"/>
  <c r="AM225" i="7"/>
  <c r="AR225" i="7"/>
  <c r="AX225" i="7"/>
  <c r="BC225" i="7"/>
  <c r="BH225" i="7"/>
  <c r="S225" i="7"/>
  <c r="AD225" i="7"/>
  <c r="AN225" i="7"/>
  <c r="AY225" i="7"/>
  <c r="BJ225" i="7"/>
  <c r="T225" i="7"/>
  <c r="AE225" i="7"/>
  <c r="AP225" i="7"/>
  <c r="AZ225" i="7"/>
  <c r="N225" i="7"/>
  <c r="X225" i="7"/>
  <c r="AI225" i="7"/>
  <c r="AT225" i="7"/>
  <c r="BD225" i="7"/>
  <c r="AU225" i="7"/>
  <c r="AJ225" i="7"/>
  <c r="O225" i="7"/>
  <c r="BF225" i="7"/>
  <c r="Z225" i="7"/>
  <c r="M231" i="7"/>
  <c r="Q231" i="7"/>
  <c r="U231" i="7"/>
  <c r="Y231" i="7"/>
  <c r="AC231" i="7"/>
  <c r="AG231" i="7"/>
  <c r="AK231" i="7"/>
  <c r="AO231" i="7"/>
  <c r="AS231" i="7"/>
  <c r="AW231" i="7"/>
  <c r="BA231" i="7"/>
  <c r="BE231" i="7"/>
  <c r="BI231" i="7"/>
  <c r="O231" i="7"/>
  <c r="T231" i="7"/>
  <c r="Z231" i="7"/>
  <c r="AE231" i="7"/>
  <c r="AJ231" i="7"/>
  <c r="AP231" i="7"/>
  <c r="AU231" i="7"/>
  <c r="AZ231" i="7"/>
  <c r="BF231" i="7"/>
  <c r="P231" i="7"/>
  <c r="V231" i="7"/>
  <c r="AA231" i="7"/>
  <c r="AF231" i="7"/>
  <c r="AL231" i="7"/>
  <c r="AQ231" i="7"/>
  <c r="AV231" i="7"/>
  <c r="BB231" i="7"/>
  <c r="BG231" i="7"/>
  <c r="R231" i="7"/>
  <c r="AB231" i="7"/>
  <c r="AM231" i="7"/>
  <c r="AX231" i="7"/>
  <c r="BH231" i="7"/>
  <c r="S231" i="7"/>
  <c r="AD231" i="7"/>
  <c r="AN231" i="7"/>
  <c r="AY231" i="7"/>
  <c r="BJ231" i="7"/>
  <c r="W231" i="7"/>
  <c r="AH231" i="7"/>
  <c r="AR231" i="7"/>
  <c r="BC231" i="7"/>
  <c r="AT231" i="7"/>
  <c r="AI231" i="7"/>
  <c r="N231" i="7"/>
  <c r="BD231" i="7"/>
  <c r="X231" i="7"/>
  <c r="M239" i="7"/>
  <c r="Q239" i="7"/>
  <c r="U239" i="7"/>
  <c r="Y239" i="7"/>
  <c r="AC239" i="7"/>
  <c r="AG239" i="7"/>
  <c r="AK239" i="7"/>
  <c r="AO239" i="7"/>
  <c r="AS239" i="7"/>
  <c r="AW239" i="7"/>
  <c r="BA239" i="7"/>
  <c r="BE239" i="7"/>
  <c r="BI239" i="7"/>
  <c r="O239" i="7"/>
  <c r="T239" i="7"/>
  <c r="Z239" i="7"/>
  <c r="AE239" i="7"/>
  <c r="AJ239" i="7"/>
  <c r="AP239" i="7"/>
  <c r="AU239" i="7"/>
  <c r="AZ239" i="7"/>
  <c r="BF239" i="7"/>
  <c r="P239" i="7"/>
  <c r="V239" i="7"/>
  <c r="AA239" i="7"/>
  <c r="AF239" i="7"/>
  <c r="AL239" i="7"/>
  <c r="AQ239" i="7"/>
  <c r="AV239" i="7"/>
  <c r="BB239" i="7"/>
  <c r="BG239" i="7"/>
  <c r="W239" i="7"/>
  <c r="AH239" i="7"/>
  <c r="AR239" i="7"/>
  <c r="BC239" i="7"/>
  <c r="N239" i="7"/>
  <c r="X239" i="7"/>
  <c r="AI239" i="7"/>
  <c r="AT239" i="7"/>
  <c r="BD239" i="7"/>
  <c r="R239" i="7"/>
  <c r="AB239" i="7"/>
  <c r="AM239" i="7"/>
  <c r="AX239" i="7"/>
  <c r="BH239" i="7"/>
  <c r="AD239" i="7"/>
  <c r="BJ239" i="7"/>
  <c r="AN239" i="7"/>
  <c r="S239" i="7"/>
  <c r="AY239" i="7"/>
  <c r="M247" i="7"/>
  <c r="Q247" i="7"/>
  <c r="U247" i="7"/>
  <c r="Y247" i="7"/>
  <c r="AC247" i="7"/>
  <c r="AG247" i="7"/>
  <c r="AK247" i="7"/>
  <c r="AO247" i="7"/>
  <c r="AS247" i="7"/>
  <c r="AW247" i="7"/>
  <c r="BA247" i="7"/>
  <c r="BE247" i="7"/>
  <c r="BI247" i="7"/>
  <c r="O247" i="7"/>
  <c r="T247" i="7"/>
  <c r="Z247" i="7"/>
  <c r="AE247" i="7"/>
  <c r="AJ247" i="7"/>
  <c r="AP247" i="7"/>
  <c r="AU247" i="7"/>
  <c r="AZ247" i="7"/>
  <c r="BF247" i="7"/>
  <c r="P247" i="7"/>
  <c r="V247" i="7"/>
  <c r="AA247" i="7"/>
  <c r="AF247" i="7"/>
  <c r="AL247" i="7"/>
  <c r="AQ247" i="7"/>
  <c r="AV247" i="7"/>
  <c r="BB247" i="7"/>
  <c r="BG247" i="7"/>
  <c r="R247" i="7"/>
  <c r="AB247" i="7"/>
  <c r="AM247" i="7"/>
  <c r="AX247" i="7"/>
  <c r="BH247" i="7"/>
  <c r="S247" i="7"/>
  <c r="AD247" i="7"/>
  <c r="AN247" i="7"/>
  <c r="AY247" i="7"/>
  <c r="BJ247" i="7"/>
  <c r="W247" i="7"/>
  <c r="AH247" i="7"/>
  <c r="AR247" i="7"/>
  <c r="BC247" i="7"/>
  <c r="N247" i="7"/>
  <c r="BD247" i="7"/>
  <c r="X247" i="7"/>
  <c r="AI247" i="7"/>
  <c r="AT247" i="7"/>
  <c r="M253" i="7"/>
  <c r="Q253" i="7"/>
  <c r="U253" i="7"/>
  <c r="Y253" i="7"/>
  <c r="AC253" i="7"/>
  <c r="AG253" i="7"/>
  <c r="AK253" i="7"/>
  <c r="AO253" i="7"/>
  <c r="AS253" i="7"/>
  <c r="AW253" i="7"/>
  <c r="BA253" i="7"/>
  <c r="BE253" i="7"/>
  <c r="BI253" i="7"/>
  <c r="N253" i="7"/>
  <c r="S253" i="7"/>
  <c r="X253" i="7"/>
  <c r="AD253" i="7"/>
  <c r="AI253" i="7"/>
  <c r="AN253" i="7"/>
  <c r="AT253" i="7"/>
  <c r="AY253" i="7"/>
  <c r="BD253" i="7"/>
  <c r="BJ253" i="7"/>
  <c r="R253" i="7"/>
  <c r="Z253" i="7"/>
  <c r="AF253" i="7"/>
  <c r="AM253" i="7"/>
  <c r="AU253" i="7"/>
  <c r="BB253" i="7"/>
  <c r="BH253" i="7"/>
  <c r="T253" i="7"/>
  <c r="AA253" i="7"/>
  <c r="AH253" i="7"/>
  <c r="AP253" i="7"/>
  <c r="AV253" i="7"/>
  <c r="BC253" i="7"/>
  <c r="O253" i="7"/>
  <c r="V253" i="7"/>
  <c r="AB253" i="7"/>
  <c r="AJ253" i="7"/>
  <c r="AQ253" i="7"/>
  <c r="AX253" i="7"/>
  <c r="BF253" i="7"/>
  <c r="P253" i="7"/>
  <c r="AR253" i="7"/>
  <c r="AL253" i="7"/>
  <c r="W253" i="7"/>
  <c r="AZ253" i="7"/>
  <c r="AE253" i="7"/>
  <c r="BG253" i="7"/>
  <c r="M259" i="7"/>
  <c r="Q259" i="7"/>
  <c r="U259" i="7"/>
  <c r="Y259" i="7"/>
  <c r="AC259" i="7"/>
  <c r="AG259" i="7"/>
  <c r="AK259" i="7"/>
  <c r="AO259" i="7"/>
  <c r="AS259" i="7"/>
  <c r="AW259" i="7"/>
  <c r="BA259" i="7"/>
  <c r="BE259" i="7"/>
  <c r="BI259" i="7"/>
  <c r="R259" i="7"/>
  <c r="W259" i="7"/>
  <c r="AB259" i="7"/>
  <c r="AH259" i="7"/>
  <c r="AM259" i="7"/>
  <c r="AR259" i="7"/>
  <c r="AX259" i="7"/>
  <c r="BC259" i="7"/>
  <c r="BH259" i="7"/>
  <c r="P259" i="7"/>
  <c r="X259" i="7"/>
  <c r="AE259" i="7"/>
  <c r="AL259" i="7"/>
  <c r="AT259" i="7"/>
  <c r="AZ259" i="7"/>
  <c r="BG259" i="7"/>
  <c r="S259" i="7"/>
  <c r="Z259" i="7"/>
  <c r="AF259" i="7"/>
  <c r="AN259" i="7"/>
  <c r="AU259" i="7"/>
  <c r="BB259" i="7"/>
  <c r="BJ259" i="7"/>
  <c r="N259" i="7"/>
  <c r="T259" i="7"/>
  <c r="AA259" i="7"/>
  <c r="AI259" i="7"/>
  <c r="AP259" i="7"/>
  <c r="AV259" i="7"/>
  <c r="BD259" i="7"/>
  <c r="AD259" i="7"/>
  <c r="BF259" i="7"/>
  <c r="AJ259" i="7"/>
  <c r="O259" i="7"/>
  <c r="V259" i="7"/>
  <c r="AQ259" i="7"/>
  <c r="AY259" i="7"/>
  <c r="M265" i="7"/>
  <c r="Q265" i="7"/>
  <c r="U265" i="7"/>
  <c r="Y265" i="7"/>
  <c r="AC265" i="7"/>
  <c r="AG265" i="7"/>
  <c r="AK265" i="7"/>
  <c r="AO265" i="7"/>
  <c r="AS265" i="7"/>
  <c r="AW265" i="7"/>
  <c r="BA265" i="7"/>
  <c r="BE265" i="7"/>
  <c r="BI265" i="7"/>
  <c r="P265" i="7"/>
  <c r="V265" i="7"/>
  <c r="AA265" i="7"/>
  <c r="AF265" i="7"/>
  <c r="AL265" i="7"/>
  <c r="AQ265" i="7"/>
  <c r="AV265" i="7"/>
  <c r="BB265" i="7"/>
  <c r="BG265" i="7"/>
  <c r="O265" i="7"/>
  <c r="W265" i="7"/>
  <c r="AD265" i="7"/>
  <c r="AJ265" i="7"/>
  <c r="AR265" i="7"/>
  <c r="AY265" i="7"/>
  <c r="BF265" i="7"/>
  <c r="R265" i="7"/>
  <c r="X265" i="7"/>
  <c r="AE265" i="7"/>
  <c r="AM265" i="7"/>
  <c r="AT265" i="7"/>
  <c r="AZ265" i="7"/>
  <c r="BH265" i="7"/>
  <c r="S265" i="7"/>
  <c r="Z265" i="7"/>
  <c r="AH265" i="7"/>
  <c r="AN265" i="7"/>
  <c r="AU265" i="7"/>
  <c r="BC265" i="7"/>
  <c r="BJ265" i="7"/>
  <c r="N265" i="7"/>
  <c r="AP265" i="7"/>
  <c r="T265" i="7"/>
  <c r="AX265" i="7"/>
  <c r="AB265" i="7"/>
  <c r="BD265" i="7"/>
  <c r="AI265" i="7"/>
  <c r="N273" i="7"/>
  <c r="R273" i="7"/>
  <c r="V273" i="7"/>
  <c r="Z273" i="7"/>
  <c r="AD273" i="7"/>
  <c r="AH273" i="7"/>
  <c r="AL273" i="7"/>
  <c r="AP273" i="7"/>
  <c r="AT273" i="7"/>
  <c r="AX273" i="7"/>
  <c r="BB273" i="7"/>
  <c r="BF273" i="7"/>
  <c r="BJ273" i="7"/>
  <c r="Q273" i="7"/>
  <c r="W273" i="7"/>
  <c r="AB273" i="7"/>
  <c r="AG273" i="7"/>
  <c r="AM273" i="7"/>
  <c r="AR273" i="7"/>
  <c r="AW273" i="7"/>
  <c r="BC273" i="7"/>
  <c r="BH273" i="7"/>
  <c r="M273" i="7"/>
  <c r="S273" i="7"/>
  <c r="X273" i="7"/>
  <c r="AC273" i="7"/>
  <c r="AI273" i="7"/>
  <c r="AN273" i="7"/>
  <c r="AS273" i="7"/>
  <c r="AY273" i="7"/>
  <c r="BD273" i="7"/>
  <c r="BI273" i="7"/>
  <c r="O273" i="7"/>
  <c r="T273" i="7"/>
  <c r="Y273" i="7"/>
  <c r="AE273" i="7"/>
  <c r="AJ273" i="7"/>
  <c r="AO273" i="7"/>
  <c r="AU273" i="7"/>
  <c r="AZ273" i="7"/>
  <c r="BE273" i="7"/>
  <c r="U273" i="7"/>
  <c r="AQ273" i="7"/>
  <c r="P273" i="7"/>
  <c r="AA273" i="7"/>
  <c r="AV273" i="7"/>
  <c r="AF273" i="7"/>
  <c r="AK273" i="7"/>
  <c r="BA273" i="7"/>
  <c r="BG273" i="7"/>
  <c r="M281" i="7"/>
  <c r="Q281" i="7"/>
  <c r="U281" i="7"/>
  <c r="Y281" i="7"/>
  <c r="AC281" i="7"/>
  <c r="AG281" i="7"/>
  <c r="AK281" i="7"/>
  <c r="AO281" i="7"/>
  <c r="AS281" i="7"/>
  <c r="AW281" i="7"/>
  <c r="BA281" i="7"/>
  <c r="BE281" i="7"/>
  <c r="BI281" i="7"/>
  <c r="N281" i="7"/>
  <c r="R281" i="7"/>
  <c r="V281" i="7"/>
  <c r="Z281" i="7"/>
  <c r="AD281" i="7"/>
  <c r="AH281" i="7"/>
  <c r="AL281" i="7"/>
  <c r="AP281" i="7"/>
  <c r="AT281" i="7"/>
  <c r="AX281" i="7"/>
  <c r="BB281" i="7"/>
  <c r="BF281" i="7"/>
  <c r="BJ281" i="7"/>
  <c r="O281" i="7"/>
  <c r="S281" i="7"/>
  <c r="W281" i="7"/>
  <c r="AA281" i="7"/>
  <c r="AE281" i="7"/>
  <c r="AI281" i="7"/>
  <c r="AM281" i="7"/>
  <c r="AQ281" i="7"/>
  <c r="AU281" i="7"/>
  <c r="AY281" i="7"/>
  <c r="BC281" i="7"/>
  <c r="BG281" i="7"/>
  <c r="P281" i="7"/>
  <c r="AF281" i="7"/>
  <c r="AV281" i="7"/>
  <c r="BH281" i="7"/>
  <c r="T281" i="7"/>
  <c r="AJ281" i="7"/>
  <c r="AZ281" i="7"/>
  <c r="X281" i="7"/>
  <c r="BD281" i="7"/>
  <c r="AR281" i="7"/>
  <c r="AN281" i="7"/>
  <c r="AB281" i="7"/>
  <c r="M287" i="7"/>
  <c r="Q287" i="7"/>
  <c r="U287" i="7"/>
  <c r="Y287" i="7"/>
  <c r="AC287" i="7"/>
  <c r="AG287" i="7"/>
  <c r="AK287" i="7"/>
  <c r="AO287" i="7"/>
  <c r="AS287" i="7"/>
  <c r="AW287" i="7"/>
  <c r="BA287" i="7"/>
  <c r="BE287" i="7"/>
  <c r="BI287" i="7"/>
  <c r="N287" i="7"/>
  <c r="R287" i="7"/>
  <c r="V287" i="7"/>
  <c r="Z287" i="7"/>
  <c r="AD287" i="7"/>
  <c r="AH287" i="7"/>
  <c r="AL287" i="7"/>
  <c r="AP287" i="7"/>
  <c r="AT287" i="7"/>
  <c r="AX287" i="7"/>
  <c r="BB287" i="7"/>
  <c r="BF287" i="7"/>
  <c r="BJ287" i="7"/>
  <c r="O287" i="7"/>
  <c r="S287" i="7"/>
  <c r="W287" i="7"/>
  <c r="AA287" i="7"/>
  <c r="AE287" i="7"/>
  <c r="AI287" i="7"/>
  <c r="AM287" i="7"/>
  <c r="AQ287" i="7"/>
  <c r="AU287" i="7"/>
  <c r="AY287" i="7"/>
  <c r="BC287" i="7"/>
  <c r="BG287" i="7"/>
  <c r="T287" i="7"/>
  <c r="AJ287" i="7"/>
  <c r="AZ287" i="7"/>
  <c r="AV287" i="7"/>
  <c r="X287" i="7"/>
  <c r="AN287" i="7"/>
  <c r="BD287" i="7"/>
  <c r="AB287" i="7"/>
  <c r="BH287" i="7"/>
  <c r="AF287" i="7"/>
  <c r="AR287" i="7"/>
  <c r="P287" i="7"/>
  <c r="M293" i="7"/>
  <c r="Q293" i="7"/>
  <c r="U293" i="7"/>
  <c r="Y293" i="7"/>
  <c r="AC293" i="7"/>
  <c r="AG293" i="7"/>
  <c r="AK293" i="7"/>
  <c r="AO293" i="7"/>
  <c r="AS293" i="7"/>
  <c r="AW293" i="7"/>
  <c r="BA293" i="7"/>
  <c r="BE293" i="7"/>
  <c r="BI293" i="7"/>
  <c r="N293" i="7"/>
  <c r="R293" i="7"/>
  <c r="V293" i="7"/>
  <c r="Z293" i="7"/>
  <c r="AD293" i="7"/>
  <c r="AH293" i="7"/>
  <c r="AL293" i="7"/>
  <c r="AP293" i="7"/>
  <c r="AT293" i="7"/>
  <c r="AX293" i="7"/>
  <c r="BB293" i="7"/>
  <c r="BF293" i="7"/>
  <c r="BJ293" i="7"/>
  <c r="O293" i="7"/>
  <c r="S293" i="7"/>
  <c r="W293" i="7"/>
  <c r="AA293" i="7"/>
  <c r="AE293" i="7"/>
  <c r="AI293" i="7"/>
  <c r="AM293" i="7"/>
  <c r="AQ293" i="7"/>
  <c r="AU293" i="7"/>
  <c r="AY293" i="7"/>
  <c r="BC293" i="7"/>
  <c r="BG293" i="7"/>
  <c r="X293" i="7"/>
  <c r="AN293" i="7"/>
  <c r="BD293" i="7"/>
  <c r="T293" i="7"/>
  <c r="AB293" i="7"/>
  <c r="AR293" i="7"/>
  <c r="BH293" i="7"/>
  <c r="P293" i="7"/>
  <c r="AV293" i="7"/>
  <c r="AZ293" i="7"/>
  <c r="AF293" i="7"/>
  <c r="AJ293" i="7"/>
  <c r="M297" i="7"/>
  <c r="Q297" i="7"/>
  <c r="U297" i="7"/>
  <c r="Y297" i="7"/>
  <c r="AC297" i="7"/>
  <c r="AG297" i="7"/>
  <c r="AK297" i="7"/>
  <c r="AO297" i="7"/>
  <c r="AS297" i="7"/>
  <c r="AW297" i="7"/>
  <c r="BA297" i="7"/>
  <c r="BE297" i="7"/>
  <c r="BI297" i="7"/>
  <c r="N297" i="7"/>
  <c r="R297" i="7"/>
  <c r="V297" i="7"/>
  <c r="Z297" i="7"/>
  <c r="AD297" i="7"/>
  <c r="AH297" i="7"/>
  <c r="AL297" i="7"/>
  <c r="AP297" i="7"/>
  <c r="AT297" i="7"/>
  <c r="AX297" i="7"/>
  <c r="BB297" i="7"/>
  <c r="BF297" i="7"/>
  <c r="BJ297" i="7"/>
  <c r="O297" i="7"/>
  <c r="S297" i="7"/>
  <c r="W297" i="7"/>
  <c r="AA297" i="7"/>
  <c r="AE297" i="7"/>
  <c r="AI297" i="7"/>
  <c r="AM297" i="7"/>
  <c r="AQ297" i="7"/>
  <c r="AU297" i="7"/>
  <c r="AY297" i="7"/>
  <c r="BC297" i="7"/>
  <c r="BG297" i="7"/>
  <c r="P297" i="7"/>
  <c r="AF297" i="7"/>
  <c r="AV297" i="7"/>
  <c r="AB297" i="7"/>
  <c r="T297" i="7"/>
  <c r="AJ297" i="7"/>
  <c r="AZ297" i="7"/>
  <c r="X297" i="7"/>
  <c r="BH297" i="7"/>
  <c r="AN297" i="7"/>
  <c r="BD297" i="7"/>
  <c r="AR297" i="7"/>
  <c r="O303" i="7"/>
  <c r="S303" i="7"/>
  <c r="W303" i="7"/>
  <c r="AA303" i="7"/>
  <c r="AE303" i="7"/>
  <c r="AI303" i="7"/>
  <c r="AM303" i="7"/>
  <c r="AQ303" i="7"/>
  <c r="AU303" i="7"/>
  <c r="AY303" i="7"/>
  <c r="BC303" i="7"/>
  <c r="BG303" i="7"/>
  <c r="M303" i="7"/>
  <c r="Q303" i="7"/>
  <c r="U303" i="7"/>
  <c r="Y303" i="7"/>
  <c r="AC303" i="7"/>
  <c r="AG303" i="7"/>
  <c r="AK303" i="7"/>
  <c r="AO303" i="7"/>
  <c r="AS303" i="7"/>
  <c r="AW303" i="7"/>
  <c r="BA303" i="7"/>
  <c r="BE303" i="7"/>
  <c r="BI303" i="7"/>
  <c r="R303" i="7"/>
  <c r="Z303" i="7"/>
  <c r="AH303" i="7"/>
  <c r="AP303" i="7"/>
  <c r="AX303" i="7"/>
  <c r="BF303" i="7"/>
  <c r="N303" i="7"/>
  <c r="V303" i="7"/>
  <c r="AD303" i="7"/>
  <c r="AL303" i="7"/>
  <c r="AT303" i="7"/>
  <c r="BB303" i="7"/>
  <c r="BJ303" i="7"/>
  <c r="X303" i="7"/>
  <c r="AN303" i="7"/>
  <c r="BD303" i="7"/>
  <c r="P303" i="7"/>
  <c r="AF303" i="7"/>
  <c r="AV303" i="7"/>
  <c r="AJ303" i="7"/>
  <c r="AR303" i="7"/>
  <c r="T303" i="7"/>
  <c r="AZ303" i="7"/>
  <c r="AB303" i="7"/>
  <c r="BH303" i="7"/>
  <c r="M307" i="7"/>
  <c r="Q307" i="7"/>
  <c r="U307" i="7"/>
  <c r="Y307" i="7"/>
  <c r="AC307" i="7"/>
  <c r="AG307" i="7"/>
  <c r="AK307" i="7"/>
  <c r="AO307" i="7"/>
  <c r="AS307" i="7"/>
  <c r="AW307" i="7"/>
  <c r="BA307" i="7"/>
  <c r="BE307" i="7"/>
  <c r="BI307" i="7"/>
  <c r="O307" i="7"/>
  <c r="T307" i="7"/>
  <c r="Z307" i="7"/>
  <c r="AE307" i="7"/>
  <c r="AJ307" i="7"/>
  <c r="AP307" i="7"/>
  <c r="AU307" i="7"/>
  <c r="AZ307" i="7"/>
  <c r="BF307" i="7"/>
  <c r="R307" i="7"/>
  <c r="W307" i="7"/>
  <c r="AB307" i="7"/>
  <c r="AH307" i="7"/>
  <c r="AM307" i="7"/>
  <c r="AR307" i="7"/>
  <c r="AX307" i="7"/>
  <c r="BC307" i="7"/>
  <c r="BH307" i="7"/>
  <c r="S307" i="7"/>
  <c r="AD307" i="7"/>
  <c r="AN307" i="7"/>
  <c r="AY307" i="7"/>
  <c r="BJ307" i="7"/>
  <c r="N307" i="7"/>
  <c r="X307" i="7"/>
  <c r="AI307" i="7"/>
  <c r="AT307" i="7"/>
  <c r="BD307" i="7"/>
  <c r="AA307" i="7"/>
  <c r="AV307" i="7"/>
  <c r="AF307" i="7"/>
  <c r="BB307" i="7"/>
  <c r="P307" i="7"/>
  <c r="AL307" i="7"/>
  <c r="BG307" i="7"/>
  <c r="V307" i="7"/>
  <c r="AQ307" i="7"/>
  <c r="M311" i="7"/>
  <c r="Q311" i="7"/>
  <c r="U311" i="7"/>
  <c r="Y311" i="7"/>
  <c r="AC311" i="7"/>
  <c r="AG311" i="7"/>
  <c r="AK311" i="7"/>
  <c r="AO311" i="7"/>
  <c r="AS311" i="7"/>
  <c r="AW311" i="7"/>
  <c r="BA311" i="7"/>
  <c r="BE311" i="7"/>
  <c r="O311" i="7"/>
  <c r="S311" i="7"/>
  <c r="W311" i="7"/>
  <c r="AA311" i="7"/>
  <c r="AE311" i="7"/>
  <c r="AI311" i="7"/>
  <c r="AM311" i="7"/>
  <c r="AQ311" i="7"/>
  <c r="AU311" i="7"/>
  <c r="AY311" i="7"/>
  <c r="BC311" i="7"/>
  <c r="BG311" i="7"/>
  <c r="T311" i="7"/>
  <c r="AB311" i="7"/>
  <c r="AJ311" i="7"/>
  <c r="AR311" i="7"/>
  <c r="AZ311" i="7"/>
  <c r="BH311" i="7"/>
  <c r="P311" i="7"/>
  <c r="X311" i="7"/>
  <c r="AF311" i="7"/>
  <c r="AN311" i="7"/>
  <c r="AV311" i="7"/>
  <c r="BD311" i="7"/>
  <c r="BJ311" i="7"/>
  <c r="R311" i="7"/>
  <c r="AH311" i="7"/>
  <c r="AX311" i="7"/>
  <c r="V311" i="7"/>
  <c r="AL311" i="7"/>
  <c r="BB311" i="7"/>
  <c r="Z311" i="7"/>
  <c r="AP311" i="7"/>
  <c r="BF311" i="7"/>
  <c r="N311" i="7"/>
  <c r="AD311" i="7"/>
  <c r="AT311" i="7"/>
  <c r="BI311" i="7"/>
  <c r="O313" i="7"/>
  <c r="S313" i="7"/>
  <c r="W313" i="7"/>
  <c r="AA313" i="7"/>
  <c r="AE313" i="7"/>
  <c r="AI313" i="7"/>
  <c r="AM313" i="7"/>
  <c r="AQ313" i="7"/>
  <c r="AU313" i="7"/>
  <c r="AY313" i="7"/>
  <c r="BC313" i="7"/>
  <c r="BG313" i="7"/>
  <c r="M313" i="7"/>
  <c r="R313" i="7"/>
  <c r="X313" i="7"/>
  <c r="AC313" i="7"/>
  <c r="AH313" i="7"/>
  <c r="AN313" i="7"/>
  <c r="AS313" i="7"/>
  <c r="AX313" i="7"/>
  <c r="BD313" i="7"/>
  <c r="BI313" i="7"/>
  <c r="P313" i="7"/>
  <c r="U313" i="7"/>
  <c r="Z313" i="7"/>
  <c r="AF313" i="7"/>
  <c r="AK313" i="7"/>
  <c r="AP313" i="7"/>
  <c r="AV313" i="7"/>
  <c r="BA313" i="7"/>
  <c r="BF313" i="7"/>
  <c r="Q313" i="7"/>
  <c r="AB313" i="7"/>
  <c r="AL313" i="7"/>
  <c r="AW313" i="7"/>
  <c r="BH313" i="7"/>
  <c r="T313" i="7"/>
  <c r="AD313" i="7"/>
  <c r="AO313" i="7"/>
  <c r="AZ313" i="7"/>
  <c r="BJ313" i="7"/>
  <c r="V313" i="7"/>
  <c r="AG313" i="7"/>
  <c r="AR313" i="7"/>
  <c r="BB313" i="7"/>
  <c r="N313" i="7"/>
  <c r="BE313" i="7"/>
  <c r="Y313" i="7"/>
  <c r="AJ313" i="7"/>
  <c r="AT313" i="7"/>
  <c r="O315" i="7"/>
  <c r="S315" i="7"/>
  <c r="W315" i="7"/>
  <c r="AA315" i="7"/>
  <c r="AE315" i="7"/>
  <c r="AI315" i="7"/>
  <c r="AM315" i="7"/>
  <c r="AQ315" i="7"/>
  <c r="AU315" i="7"/>
  <c r="AY315" i="7"/>
  <c r="BC315" i="7"/>
  <c r="BG315" i="7"/>
  <c r="N315" i="7"/>
  <c r="T315" i="7"/>
  <c r="Y315" i="7"/>
  <c r="AD315" i="7"/>
  <c r="AJ315" i="7"/>
  <c r="AO315" i="7"/>
  <c r="AT315" i="7"/>
  <c r="AZ315" i="7"/>
  <c r="BE315" i="7"/>
  <c r="BJ315" i="7"/>
  <c r="Q315" i="7"/>
  <c r="V315" i="7"/>
  <c r="AB315" i="7"/>
  <c r="AG315" i="7"/>
  <c r="AL315" i="7"/>
  <c r="AR315" i="7"/>
  <c r="AW315" i="7"/>
  <c r="BB315" i="7"/>
  <c r="BH315" i="7"/>
  <c r="M315" i="7"/>
  <c r="X315" i="7"/>
  <c r="AH315" i="7"/>
  <c r="AS315" i="7"/>
  <c r="BD315" i="7"/>
  <c r="P315" i="7"/>
  <c r="Z315" i="7"/>
  <c r="AK315" i="7"/>
  <c r="AV315" i="7"/>
  <c r="BF315" i="7"/>
  <c r="R315" i="7"/>
  <c r="AC315" i="7"/>
  <c r="AN315" i="7"/>
  <c r="AX315" i="7"/>
  <c r="BI315" i="7"/>
  <c r="AP315" i="7"/>
  <c r="BA315" i="7"/>
  <c r="U315" i="7"/>
  <c r="AF315" i="7"/>
  <c r="M319" i="7"/>
  <c r="Q319" i="7"/>
  <c r="U319" i="7"/>
  <c r="Y319" i="7"/>
  <c r="AC319" i="7"/>
  <c r="AG319" i="7"/>
  <c r="AK319" i="7"/>
  <c r="AO319" i="7"/>
  <c r="AS319" i="7"/>
  <c r="AW319" i="7"/>
  <c r="BA319" i="7"/>
  <c r="BE319" i="7"/>
  <c r="BI319" i="7"/>
  <c r="O319" i="7"/>
  <c r="S319" i="7"/>
  <c r="W319" i="7"/>
  <c r="AA319" i="7"/>
  <c r="AE319" i="7"/>
  <c r="AI319" i="7"/>
  <c r="AM319" i="7"/>
  <c r="AQ319" i="7"/>
  <c r="AU319" i="7"/>
  <c r="AY319" i="7"/>
  <c r="BC319" i="7"/>
  <c r="BG319" i="7"/>
  <c r="T319" i="7"/>
  <c r="AB319" i="7"/>
  <c r="AJ319" i="7"/>
  <c r="AR319" i="7"/>
  <c r="AZ319" i="7"/>
  <c r="BH319" i="7"/>
  <c r="N319" i="7"/>
  <c r="V319" i="7"/>
  <c r="AD319" i="7"/>
  <c r="AL319" i="7"/>
  <c r="AT319" i="7"/>
  <c r="BB319" i="7"/>
  <c r="BJ319" i="7"/>
  <c r="P319" i="7"/>
  <c r="X319" i="7"/>
  <c r="AF319" i="7"/>
  <c r="AN319" i="7"/>
  <c r="AV319" i="7"/>
  <c r="BD319" i="7"/>
  <c r="Z319" i="7"/>
  <c r="BF319" i="7"/>
  <c r="AH319" i="7"/>
  <c r="AP319" i="7"/>
  <c r="R319" i="7"/>
  <c r="AX319" i="7"/>
  <c r="I321" i="3"/>
  <c r="M22" i="7"/>
  <c r="N22" i="7" s="1"/>
  <c r="Y22" i="7"/>
  <c r="Z22" i="7" s="1"/>
  <c r="AG22" i="7"/>
  <c r="AH22" i="7" s="1"/>
  <c r="AS22" i="7"/>
  <c r="BA22" i="7"/>
  <c r="BB22" i="7" s="1"/>
  <c r="R22" i="7"/>
  <c r="S22" i="7" s="1"/>
  <c r="AD22" i="7"/>
  <c r="AE22" i="7" s="1"/>
  <c r="AL22" i="7"/>
  <c r="AX22" i="7"/>
  <c r="BF22" i="7"/>
  <c r="BG22" i="7" s="1"/>
  <c r="O22" i="7"/>
  <c r="P22" i="7" s="1"/>
  <c r="W22" i="7"/>
  <c r="X22" i="7" s="1"/>
  <c r="AI22" i="7"/>
  <c r="AJ22" i="7" s="1"/>
  <c r="AQ22" i="7"/>
  <c r="AR22" i="7" s="1"/>
  <c r="BC22" i="7"/>
  <c r="T22" i="7"/>
  <c r="U22" i="7" s="1"/>
  <c r="AV22" i="7"/>
  <c r="AW22" i="7" s="1"/>
  <c r="AN22" i="7"/>
  <c r="AO22" i="7" s="1"/>
  <c r="AB22" i="7"/>
  <c r="AC22" i="7" s="1"/>
  <c r="BH22" i="7"/>
  <c r="BI22" i="7" s="1"/>
  <c r="M24" i="7"/>
  <c r="N24" i="7" s="1"/>
  <c r="Y24" i="7"/>
  <c r="AG24" i="7"/>
  <c r="AS24" i="7"/>
  <c r="AT24" i="7" s="1"/>
  <c r="BA24" i="7"/>
  <c r="BB24" i="7" s="1"/>
  <c r="R24" i="7"/>
  <c r="AD24" i="7"/>
  <c r="AE24" i="7" s="1"/>
  <c r="AL24" i="7"/>
  <c r="AM24" i="7" s="1"/>
  <c r="AX24" i="7"/>
  <c r="AY24" i="7" s="1"/>
  <c r="BF24" i="7"/>
  <c r="BG24" i="7" s="1"/>
  <c r="O24" i="7"/>
  <c r="W24" i="7"/>
  <c r="X24" i="7" s="1"/>
  <c r="AI24" i="7"/>
  <c r="AJ24" i="7" s="1"/>
  <c r="AQ24" i="7"/>
  <c r="BC24" i="7"/>
  <c r="BD24" i="7" s="1"/>
  <c r="AV24" i="7"/>
  <c r="AW24" i="7" s="1"/>
  <c r="T24" i="7"/>
  <c r="U24" i="7" s="1"/>
  <c r="BH24" i="7"/>
  <c r="BI24" i="7" s="1"/>
  <c r="AN24" i="7"/>
  <c r="AO24" i="7" s="1"/>
  <c r="AB24" i="7"/>
  <c r="M26" i="7"/>
  <c r="Y26" i="7"/>
  <c r="Z26" i="7" s="1"/>
  <c r="AG26" i="7"/>
  <c r="AH26" i="7" s="1"/>
  <c r="AS26" i="7"/>
  <c r="AT26" i="7" s="1"/>
  <c r="BA26" i="7"/>
  <c r="BB26" i="7" s="1"/>
  <c r="R26" i="7"/>
  <c r="S26" i="7" s="1"/>
  <c r="AD26" i="7"/>
  <c r="AE26" i="7" s="1"/>
  <c r="AL26" i="7"/>
  <c r="AX26" i="7"/>
  <c r="BF26" i="7"/>
  <c r="O26" i="7"/>
  <c r="P26" i="7" s="1"/>
  <c r="W26" i="7"/>
  <c r="AI26" i="7"/>
  <c r="AJ26" i="7" s="1"/>
  <c r="AQ26" i="7"/>
  <c r="AR26" i="7" s="1"/>
  <c r="BC26" i="7"/>
  <c r="AB26" i="7"/>
  <c r="AC26" i="7" s="1"/>
  <c r="BH26" i="7"/>
  <c r="BI26" i="7" s="1"/>
  <c r="AN26" i="7"/>
  <c r="AO26" i="7" s="1"/>
  <c r="AV26" i="7"/>
  <c r="AW26" i="7" s="1"/>
  <c r="T26" i="7"/>
  <c r="U26" i="7" s="1"/>
  <c r="M28" i="7"/>
  <c r="N28" i="7" s="1"/>
  <c r="Y28" i="7"/>
  <c r="Z28" i="7" s="1"/>
  <c r="AG28" i="7"/>
  <c r="AS28" i="7"/>
  <c r="AT28" i="7" s="1"/>
  <c r="BA28" i="7"/>
  <c r="R28" i="7"/>
  <c r="AD28" i="7"/>
  <c r="AE28" i="7" s="1"/>
  <c r="AL28" i="7"/>
  <c r="AM28" i="7" s="1"/>
  <c r="AX28" i="7"/>
  <c r="AY28" i="7" s="1"/>
  <c r="BF28" i="7"/>
  <c r="BG28" i="7" s="1"/>
  <c r="O28" i="7"/>
  <c r="P28" i="7" s="1"/>
  <c r="W28" i="7"/>
  <c r="X28" i="7" s="1"/>
  <c r="AI28" i="7"/>
  <c r="AJ28" i="7" s="1"/>
  <c r="AQ28" i="7"/>
  <c r="BC28" i="7"/>
  <c r="BD28" i="7" s="1"/>
  <c r="AN28" i="7"/>
  <c r="AO28" i="7" s="1"/>
  <c r="AB28" i="7"/>
  <c r="AC28" i="7" s="1"/>
  <c r="BH28" i="7"/>
  <c r="BI28" i="7" s="1"/>
  <c r="AV28" i="7"/>
  <c r="AW28" i="7" s="1"/>
  <c r="T28" i="7"/>
  <c r="U28" i="7" s="1"/>
  <c r="M30" i="7"/>
  <c r="Y30" i="7"/>
  <c r="Z30" i="7" s="1"/>
  <c r="AG30" i="7"/>
  <c r="AH30" i="7" s="1"/>
  <c r="AS30" i="7"/>
  <c r="AT30" i="7" s="1"/>
  <c r="BA30" i="7"/>
  <c r="BB30" i="7" s="1"/>
  <c r="R30" i="7"/>
  <c r="S30" i="7" s="1"/>
  <c r="AD30" i="7"/>
  <c r="AE30" i="7" s="1"/>
  <c r="AL30" i="7"/>
  <c r="AX30" i="7"/>
  <c r="BF30" i="7"/>
  <c r="O30" i="7"/>
  <c r="P30" i="7" s="1"/>
  <c r="W30" i="7"/>
  <c r="AI30" i="7"/>
  <c r="AQ30" i="7"/>
  <c r="AR30" i="7" s="1"/>
  <c r="BC30" i="7"/>
  <c r="T30" i="7"/>
  <c r="U30" i="7" s="1"/>
  <c r="AN30" i="7"/>
  <c r="AO30" i="7" s="1"/>
  <c r="AB30" i="7"/>
  <c r="AC30" i="7" s="1"/>
  <c r="BH30" i="7"/>
  <c r="BI30" i="7" s="1"/>
  <c r="AV30" i="7"/>
  <c r="AW30" i="7" s="1"/>
  <c r="M32" i="7"/>
  <c r="N32" i="7" s="1"/>
  <c r="Y32" i="7"/>
  <c r="Z32" i="7" s="1"/>
  <c r="AG32" i="7"/>
  <c r="AS32" i="7"/>
  <c r="AT32" i="7" s="1"/>
  <c r="BA32" i="7"/>
  <c r="R32" i="7"/>
  <c r="AD32" i="7"/>
  <c r="AE32" i="7" s="1"/>
  <c r="AL32" i="7"/>
  <c r="AM32" i="7" s="1"/>
  <c r="AX32" i="7"/>
  <c r="AY32" i="7" s="1"/>
  <c r="BF32" i="7"/>
  <c r="BG32" i="7" s="1"/>
  <c r="O32" i="7"/>
  <c r="W32" i="7"/>
  <c r="X32" i="7" s="1"/>
  <c r="AI32" i="7"/>
  <c r="AJ32" i="7" s="1"/>
  <c r="AQ32" i="7"/>
  <c r="BC32" i="7"/>
  <c r="BD32" i="7" s="1"/>
  <c r="AV32" i="7"/>
  <c r="AW32" i="7" s="1"/>
  <c r="AB32" i="7"/>
  <c r="T32" i="7"/>
  <c r="U32" i="7" s="1"/>
  <c r="AN32" i="7"/>
  <c r="AO32" i="7" s="1"/>
  <c r="BH32" i="7"/>
  <c r="M34" i="7"/>
  <c r="Q34" i="7"/>
  <c r="U34" i="7"/>
  <c r="Y34" i="7"/>
  <c r="AC34" i="7"/>
  <c r="AG34" i="7"/>
  <c r="AK34" i="7"/>
  <c r="AO34" i="7"/>
  <c r="AS34" i="7"/>
  <c r="AW34" i="7"/>
  <c r="BA34" i="7"/>
  <c r="BE34" i="7"/>
  <c r="BI34" i="7"/>
  <c r="N34" i="7"/>
  <c r="R34" i="7"/>
  <c r="V34" i="7"/>
  <c r="Z34" i="7"/>
  <c r="AD34" i="7"/>
  <c r="AH34" i="7"/>
  <c r="AL34" i="7"/>
  <c r="AP34" i="7"/>
  <c r="AT34" i="7"/>
  <c r="AX34" i="7"/>
  <c r="BB34" i="7"/>
  <c r="BF34" i="7"/>
  <c r="BJ34" i="7"/>
  <c r="O34" i="7"/>
  <c r="S34" i="7"/>
  <c r="W34" i="7"/>
  <c r="AA34" i="7"/>
  <c r="AE34" i="7"/>
  <c r="AI34" i="7"/>
  <c r="AM34" i="7"/>
  <c r="AQ34" i="7"/>
  <c r="AU34" i="7"/>
  <c r="AY34" i="7"/>
  <c r="BC34" i="7"/>
  <c r="BG34" i="7"/>
  <c r="AB34" i="7"/>
  <c r="AR34" i="7"/>
  <c r="BH34" i="7"/>
  <c r="X34" i="7"/>
  <c r="P34" i="7"/>
  <c r="AF34" i="7"/>
  <c r="AV34" i="7"/>
  <c r="AJ34" i="7"/>
  <c r="AZ34" i="7"/>
  <c r="AN34" i="7"/>
  <c r="T34" i="7"/>
  <c r="BD34" i="7"/>
  <c r="M36" i="7"/>
  <c r="Q36" i="7"/>
  <c r="U36" i="7"/>
  <c r="Y36" i="7"/>
  <c r="AC36" i="7"/>
  <c r="AG36" i="7"/>
  <c r="AK36" i="7"/>
  <c r="AO36" i="7"/>
  <c r="AS36" i="7"/>
  <c r="AW36" i="7"/>
  <c r="BA36" i="7"/>
  <c r="BE36" i="7"/>
  <c r="BI36" i="7"/>
  <c r="N36" i="7"/>
  <c r="R36" i="7"/>
  <c r="V36" i="7"/>
  <c r="Z36" i="7"/>
  <c r="AD36" i="7"/>
  <c r="AH36" i="7"/>
  <c r="AL36" i="7"/>
  <c r="AP36" i="7"/>
  <c r="AT36" i="7"/>
  <c r="AX36" i="7"/>
  <c r="BB36" i="7"/>
  <c r="BF36" i="7"/>
  <c r="BJ36" i="7"/>
  <c r="O36" i="7"/>
  <c r="S36" i="7"/>
  <c r="W36" i="7"/>
  <c r="AA36" i="7"/>
  <c r="AE36" i="7"/>
  <c r="AI36" i="7"/>
  <c r="AM36" i="7"/>
  <c r="AQ36" i="7"/>
  <c r="AU36" i="7"/>
  <c r="AY36" i="7"/>
  <c r="BC36" i="7"/>
  <c r="BG36" i="7"/>
  <c r="X36" i="7"/>
  <c r="AN36" i="7"/>
  <c r="BD36" i="7"/>
  <c r="T36" i="7"/>
  <c r="AB36" i="7"/>
  <c r="AR36" i="7"/>
  <c r="BH36" i="7"/>
  <c r="P36" i="7"/>
  <c r="AV36" i="7"/>
  <c r="AJ36" i="7"/>
  <c r="AF36" i="7"/>
  <c r="AZ36" i="7"/>
  <c r="M38" i="7"/>
  <c r="Q38" i="7"/>
  <c r="U38" i="7"/>
  <c r="Y38" i="7"/>
  <c r="AC38" i="7"/>
  <c r="AG38" i="7"/>
  <c r="AK38" i="7"/>
  <c r="AO38" i="7"/>
  <c r="AS38" i="7"/>
  <c r="AW38" i="7"/>
  <c r="BA38" i="7"/>
  <c r="BE38" i="7"/>
  <c r="BI38" i="7"/>
  <c r="N38" i="7"/>
  <c r="R38" i="7"/>
  <c r="V38" i="7"/>
  <c r="Z38" i="7"/>
  <c r="AD38" i="7"/>
  <c r="AH38" i="7"/>
  <c r="AL38" i="7"/>
  <c r="AP38" i="7"/>
  <c r="AT38" i="7"/>
  <c r="AX38" i="7"/>
  <c r="BB38" i="7"/>
  <c r="BF38" i="7"/>
  <c r="BJ38" i="7"/>
  <c r="O38" i="7"/>
  <c r="S38" i="7"/>
  <c r="W38" i="7"/>
  <c r="AA38" i="7"/>
  <c r="AE38" i="7"/>
  <c r="AI38" i="7"/>
  <c r="AM38" i="7"/>
  <c r="AQ38" i="7"/>
  <c r="AU38" i="7"/>
  <c r="AY38" i="7"/>
  <c r="BC38" i="7"/>
  <c r="BG38" i="7"/>
  <c r="T38" i="7"/>
  <c r="AJ38" i="7"/>
  <c r="AZ38" i="7"/>
  <c r="AF38" i="7"/>
  <c r="X38" i="7"/>
  <c r="AN38" i="7"/>
  <c r="BD38" i="7"/>
  <c r="AB38" i="7"/>
  <c r="P38" i="7"/>
  <c r="AR38" i="7"/>
  <c r="BH38" i="7"/>
  <c r="AV38" i="7"/>
  <c r="M40" i="7"/>
  <c r="Q40" i="7"/>
  <c r="U40" i="7"/>
  <c r="Y40" i="7"/>
  <c r="AC40" i="7"/>
  <c r="AG40" i="7"/>
  <c r="AK40" i="7"/>
  <c r="AO40" i="7"/>
  <c r="AS40" i="7"/>
  <c r="AW40" i="7"/>
  <c r="BA40" i="7"/>
  <c r="BE40" i="7"/>
  <c r="BI40" i="7"/>
  <c r="N40" i="7"/>
  <c r="R40" i="7"/>
  <c r="V40" i="7"/>
  <c r="Z40" i="7"/>
  <c r="AD40" i="7"/>
  <c r="AH40" i="7"/>
  <c r="AL40" i="7"/>
  <c r="AP40" i="7"/>
  <c r="AT40" i="7"/>
  <c r="AX40" i="7"/>
  <c r="BB40" i="7"/>
  <c r="BF40" i="7"/>
  <c r="BJ40" i="7"/>
  <c r="O40" i="7"/>
  <c r="S40" i="7"/>
  <c r="W40" i="7"/>
  <c r="AA40" i="7"/>
  <c r="AE40" i="7"/>
  <c r="AI40" i="7"/>
  <c r="AM40" i="7"/>
  <c r="AQ40" i="7"/>
  <c r="AU40" i="7"/>
  <c r="AY40" i="7"/>
  <c r="BC40" i="7"/>
  <c r="BG40" i="7"/>
  <c r="P40" i="7"/>
  <c r="AF40" i="7"/>
  <c r="AV40" i="7"/>
  <c r="BH40" i="7"/>
  <c r="T40" i="7"/>
  <c r="AJ40" i="7"/>
  <c r="AZ40" i="7"/>
  <c r="AN40" i="7"/>
  <c r="AR40" i="7"/>
  <c r="X40" i="7"/>
  <c r="BD40" i="7"/>
  <c r="AB40" i="7"/>
  <c r="M42" i="7"/>
  <c r="Q42" i="7"/>
  <c r="U42" i="7"/>
  <c r="Y42" i="7"/>
  <c r="AC42" i="7"/>
  <c r="AG42" i="7"/>
  <c r="AK42" i="7"/>
  <c r="AO42" i="7"/>
  <c r="AS42" i="7"/>
  <c r="AW42" i="7"/>
  <c r="BA42" i="7"/>
  <c r="BE42" i="7"/>
  <c r="BI42" i="7"/>
  <c r="N42" i="7"/>
  <c r="R42" i="7"/>
  <c r="V42" i="7"/>
  <c r="Z42" i="7"/>
  <c r="AD42" i="7"/>
  <c r="AH42" i="7"/>
  <c r="AL42" i="7"/>
  <c r="AP42" i="7"/>
  <c r="AT42" i="7"/>
  <c r="AX42" i="7"/>
  <c r="BB42" i="7"/>
  <c r="BF42" i="7"/>
  <c r="BJ42" i="7"/>
  <c r="O42" i="7"/>
  <c r="S42" i="7"/>
  <c r="W42" i="7"/>
  <c r="AA42" i="7"/>
  <c r="AE42" i="7"/>
  <c r="AI42" i="7"/>
  <c r="AM42" i="7"/>
  <c r="AQ42" i="7"/>
  <c r="AU42" i="7"/>
  <c r="AY42" i="7"/>
  <c r="BC42" i="7"/>
  <c r="BG42" i="7"/>
  <c r="AB42" i="7"/>
  <c r="AR42" i="7"/>
  <c r="BH42" i="7"/>
  <c r="AN42" i="7"/>
  <c r="P42" i="7"/>
  <c r="AF42" i="7"/>
  <c r="AV42" i="7"/>
  <c r="AJ42" i="7"/>
  <c r="BD42" i="7"/>
  <c r="T42" i="7"/>
  <c r="AZ42" i="7"/>
  <c r="X42" i="7"/>
  <c r="M44" i="7"/>
  <c r="Q44" i="7"/>
  <c r="U44" i="7"/>
  <c r="Y44" i="7"/>
  <c r="AC44" i="7"/>
  <c r="AG44" i="7"/>
  <c r="AK44" i="7"/>
  <c r="AO44" i="7"/>
  <c r="AS44" i="7"/>
  <c r="AW44" i="7"/>
  <c r="BA44" i="7"/>
  <c r="BE44" i="7"/>
  <c r="BI44" i="7"/>
  <c r="N44" i="7"/>
  <c r="R44" i="7"/>
  <c r="V44" i="7"/>
  <c r="Z44" i="7"/>
  <c r="AD44" i="7"/>
  <c r="AH44" i="7"/>
  <c r="AL44" i="7"/>
  <c r="AP44" i="7"/>
  <c r="AT44" i="7"/>
  <c r="AX44" i="7"/>
  <c r="BB44" i="7"/>
  <c r="BF44" i="7"/>
  <c r="BJ44" i="7"/>
  <c r="S44" i="7"/>
  <c r="W44" i="7"/>
  <c r="AE44" i="7"/>
  <c r="AM44" i="7"/>
  <c r="AU44" i="7"/>
  <c r="BC44" i="7"/>
  <c r="O44" i="7"/>
  <c r="AA44" i="7"/>
  <c r="AI44" i="7"/>
  <c r="AQ44" i="7"/>
  <c r="AY44" i="7"/>
  <c r="BG44" i="7"/>
  <c r="X44" i="7"/>
  <c r="AN44" i="7"/>
  <c r="BD44" i="7"/>
  <c r="AB44" i="7"/>
  <c r="AR44" i="7"/>
  <c r="BH44" i="7"/>
  <c r="AF44" i="7"/>
  <c r="AJ44" i="7"/>
  <c r="P44" i="7"/>
  <c r="AV44" i="7"/>
  <c r="T44" i="7"/>
  <c r="AZ44" i="7"/>
  <c r="M46" i="7"/>
  <c r="Q46" i="7"/>
  <c r="U46" i="7"/>
  <c r="Y46" i="7"/>
  <c r="AC46" i="7"/>
  <c r="AG46" i="7"/>
  <c r="AK46" i="7"/>
  <c r="AO46" i="7"/>
  <c r="AS46" i="7"/>
  <c r="AW46" i="7"/>
  <c r="BA46" i="7"/>
  <c r="BE46" i="7"/>
  <c r="BI46" i="7"/>
  <c r="N46" i="7"/>
  <c r="R46" i="7"/>
  <c r="V46" i="7"/>
  <c r="Z46" i="7"/>
  <c r="AD46" i="7"/>
  <c r="AH46" i="7"/>
  <c r="AL46" i="7"/>
  <c r="AP46" i="7"/>
  <c r="AT46" i="7"/>
  <c r="AX46" i="7"/>
  <c r="BB46" i="7"/>
  <c r="BF46" i="7"/>
  <c r="BJ46" i="7"/>
  <c r="S46" i="7"/>
  <c r="W46" i="7"/>
  <c r="AE46" i="7"/>
  <c r="AM46" i="7"/>
  <c r="AU46" i="7"/>
  <c r="BC46" i="7"/>
  <c r="O46" i="7"/>
  <c r="AA46" i="7"/>
  <c r="AI46" i="7"/>
  <c r="AQ46" i="7"/>
  <c r="AY46" i="7"/>
  <c r="BG46" i="7"/>
  <c r="T46" i="7"/>
  <c r="AJ46" i="7"/>
  <c r="AZ46" i="7"/>
  <c r="AF46" i="7"/>
  <c r="X46" i="7"/>
  <c r="AN46" i="7"/>
  <c r="BD46" i="7"/>
  <c r="AR46" i="7"/>
  <c r="P46" i="7"/>
  <c r="AB46" i="7"/>
  <c r="BH46" i="7"/>
  <c r="AV46" i="7"/>
  <c r="M48" i="7"/>
  <c r="Q48" i="7"/>
  <c r="U48" i="7"/>
  <c r="Y48" i="7"/>
  <c r="AC48" i="7"/>
  <c r="AG48" i="7"/>
  <c r="AK48" i="7"/>
  <c r="AO48" i="7"/>
  <c r="AS48" i="7"/>
  <c r="AW48" i="7"/>
  <c r="BA48" i="7"/>
  <c r="BE48" i="7"/>
  <c r="BI48" i="7"/>
  <c r="N48" i="7"/>
  <c r="R48" i="7"/>
  <c r="V48" i="7"/>
  <c r="Z48" i="7"/>
  <c r="AD48" i="7"/>
  <c r="AH48" i="7"/>
  <c r="AL48" i="7"/>
  <c r="AP48" i="7"/>
  <c r="AT48" i="7"/>
  <c r="AX48" i="7"/>
  <c r="BB48" i="7"/>
  <c r="BF48" i="7"/>
  <c r="BJ48" i="7"/>
  <c r="S48" i="7"/>
  <c r="W48" i="7"/>
  <c r="AE48" i="7"/>
  <c r="AM48" i="7"/>
  <c r="AU48" i="7"/>
  <c r="BC48" i="7"/>
  <c r="O48" i="7"/>
  <c r="AA48" i="7"/>
  <c r="AI48" i="7"/>
  <c r="AQ48" i="7"/>
  <c r="AY48" i="7"/>
  <c r="BG48" i="7"/>
  <c r="P48" i="7"/>
  <c r="AF48" i="7"/>
  <c r="AV48" i="7"/>
  <c r="BH48" i="7"/>
  <c r="T48" i="7"/>
  <c r="AJ48" i="7"/>
  <c r="AZ48" i="7"/>
  <c r="BD48" i="7"/>
  <c r="AR48" i="7"/>
  <c r="X48" i="7"/>
  <c r="AN48" i="7"/>
  <c r="AB48" i="7"/>
  <c r="M50" i="7"/>
  <c r="Q50" i="7"/>
  <c r="U50" i="7"/>
  <c r="Y50" i="7"/>
  <c r="AC50" i="7"/>
  <c r="AG50" i="7"/>
  <c r="AK50" i="7"/>
  <c r="AO50" i="7"/>
  <c r="AS50" i="7"/>
  <c r="AW50" i="7"/>
  <c r="BA50" i="7"/>
  <c r="BE50" i="7"/>
  <c r="BI50" i="7"/>
  <c r="N50" i="7"/>
  <c r="R50" i="7"/>
  <c r="V50" i="7"/>
  <c r="Z50" i="7"/>
  <c r="AD50" i="7"/>
  <c r="AH50" i="7"/>
  <c r="AL50" i="7"/>
  <c r="AP50" i="7"/>
  <c r="AT50" i="7"/>
  <c r="AX50" i="7"/>
  <c r="BB50" i="7"/>
  <c r="BF50" i="7"/>
  <c r="BJ50" i="7"/>
  <c r="S50" i="7"/>
  <c r="AA50" i="7"/>
  <c r="AI50" i="7"/>
  <c r="AQ50" i="7"/>
  <c r="AY50" i="7"/>
  <c r="BG50" i="7"/>
  <c r="O50" i="7"/>
  <c r="W50" i="7"/>
  <c r="AE50" i="7"/>
  <c r="AM50" i="7"/>
  <c r="AU50" i="7"/>
  <c r="BC50" i="7"/>
  <c r="AB50" i="7"/>
  <c r="AR50" i="7"/>
  <c r="BH50" i="7"/>
  <c r="X50" i="7"/>
  <c r="P50" i="7"/>
  <c r="AF50" i="7"/>
  <c r="AV50" i="7"/>
  <c r="T50" i="7"/>
  <c r="AZ50" i="7"/>
  <c r="BD50" i="7"/>
  <c r="AJ50" i="7"/>
  <c r="AN50" i="7"/>
  <c r="M52" i="7"/>
  <c r="Q52" i="7"/>
  <c r="U52" i="7"/>
  <c r="Y52" i="7"/>
  <c r="AC52" i="7"/>
  <c r="AG52" i="7"/>
  <c r="AK52" i="7"/>
  <c r="AO52" i="7"/>
  <c r="AS52" i="7"/>
  <c r="AW52" i="7"/>
  <c r="BA52" i="7"/>
  <c r="BE52" i="7"/>
  <c r="BI52" i="7"/>
  <c r="O52" i="7"/>
  <c r="S52" i="7"/>
  <c r="W52" i="7"/>
  <c r="AA52" i="7"/>
  <c r="AE52" i="7"/>
  <c r="AI52" i="7"/>
  <c r="AM52" i="7"/>
  <c r="AQ52" i="7"/>
  <c r="AU52" i="7"/>
  <c r="AY52" i="7"/>
  <c r="BC52" i="7"/>
  <c r="BG52" i="7"/>
  <c r="P52" i="7"/>
  <c r="X52" i="7"/>
  <c r="AF52" i="7"/>
  <c r="AN52" i="7"/>
  <c r="AV52" i="7"/>
  <c r="BD52" i="7"/>
  <c r="R52" i="7"/>
  <c r="Z52" i="7"/>
  <c r="AH52" i="7"/>
  <c r="AP52" i="7"/>
  <c r="AX52" i="7"/>
  <c r="BF52" i="7"/>
  <c r="T52" i="7"/>
  <c r="AB52" i="7"/>
  <c r="AJ52" i="7"/>
  <c r="AR52" i="7"/>
  <c r="AZ52" i="7"/>
  <c r="BH52" i="7"/>
  <c r="V52" i="7"/>
  <c r="BB52" i="7"/>
  <c r="AD52" i="7"/>
  <c r="BJ52" i="7"/>
  <c r="AL52" i="7"/>
  <c r="AT52" i="7"/>
  <c r="N52" i="7"/>
  <c r="M54" i="7"/>
  <c r="Q54" i="7"/>
  <c r="U54" i="7"/>
  <c r="Y54" i="7"/>
  <c r="AC54" i="7"/>
  <c r="AG54" i="7"/>
  <c r="O54" i="7"/>
  <c r="S54" i="7"/>
  <c r="W54" i="7"/>
  <c r="AA54" i="7"/>
  <c r="AE54" i="7"/>
  <c r="AI54" i="7"/>
  <c r="T54" i="7"/>
  <c r="AB54" i="7"/>
  <c r="AJ54" i="7"/>
  <c r="AN54" i="7"/>
  <c r="AR54" i="7"/>
  <c r="AV54" i="7"/>
  <c r="AZ54" i="7"/>
  <c r="BD54" i="7"/>
  <c r="BH54" i="7"/>
  <c r="N54" i="7"/>
  <c r="V54" i="7"/>
  <c r="AD54" i="7"/>
  <c r="AK54" i="7"/>
  <c r="P54" i="7"/>
  <c r="X54" i="7"/>
  <c r="AF54" i="7"/>
  <c r="AL54" i="7"/>
  <c r="AP54" i="7"/>
  <c r="AT54" i="7"/>
  <c r="AX54" i="7"/>
  <c r="BB54" i="7"/>
  <c r="BF54" i="7"/>
  <c r="BJ54" i="7"/>
  <c r="R54" i="7"/>
  <c r="AO54" i="7"/>
  <c r="AW54" i="7"/>
  <c r="BE54" i="7"/>
  <c r="Z54" i="7"/>
  <c r="AQ54" i="7"/>
  <c r="AY54" i="7"/>
  <c r="BG54" i="7"/>
  <c r="AH54" i="7"/>
  <c r="AS54" i="7"/>
  <c r="BA54" i="7"/>
  <c r="BI54" i="7"/>
  <c r="AU54" i="7"/>
  <c r="BC54" i="7"/>
  <c r="AM54" i="7"/>
  <c r="P56" i="7"/>
  <c r="T56" i="7"/>
  <c r="X56" i="7"/>
  <c r="AB56" i="7"/>
  <c r="AF56" i="7"/>
  <c r="AJ56" i="7"/>
  <c r="AN56" i="7"/>
  <c r="AR56" i="7"/>
  <c r="N56" i="7"/>
  <c r="R56" i="7"/>
  <c r="V56" i="7"/>
  <c r="Z56" i="7"/>
  <c r="AD56" i="7"/>
  <c r="AH56" i="7"/>
  <c r="AL56" i="7"/>
  <c r="AP56" i="7"/>
  <c r="AT56" i="7"/>
  <c r="AX56" i="7"/>
  <c r="BB56" i="7"/>
  <c r="BF56" i="7"/>
  <c r="BJ56" i="7"/>
  <c r="M56" i="7"/>
  <c r="U56" i="7"/>
  <c r="AC56" i="7"/>
  <c r="AK56" i="7"/>
  <c r="AS56" i="7"/>
  <c r="AY56" i="7"/>
  <c r="BD56" i="7"/>
  <c r="BI56" i="7"/>
  <c r="O56" i="7"/>
  <c r="W56" i="7"/>
  <c r="AE56" i="7"/>
  <c r="AM56" i="7"/>
  <c r="AU56" i="7"/>
  <c r="AZ56" i="7"/>
  <c r="BE56" i="7"/>
  <c r="Q56" i="7"/>
  <c r="Y56" i="7"/>
  <c r="AG56" i="7"/>
  <c r="AO56" i="7"/>
  <c r="AV56" i="7"/>
  <c r="BA56" i="7"/>
  <c r="BG56" i="7"/>
  <c r="AQ56" i="7"/>
  <c r="S56" i="7"/>
  <c r="AW56" i="7"/>
  <c r="AA56" i="7"/>
  <c r="BC56" i="7"/>
  <c r="AI56" i="7"/>
  <c r="BH56" i="7"/>
  <c r="N58" i="7"/>
  <c r="R58" i="7"/>
  <c r="V58" i="7"/>
  <c r="Z58" i="7"/>
  <c r="AD58" i="7"/>
  <c r="AH58" i="7"/>
  <c r="AL58" i="7"/>
  <c r="AP58" i="7"/>
  <c r="AT58" i="7"/>
  <c r="AX58" i="7"/>
  <c r="BB58" i="7"/>
  <c r="BF58" i="7"/>
  <c r="BJ58" i="7"/>
  <c r="O58" i="7"/>
  <c r="T58" i="7"/>
  <c r="Y58" i="7"/>
  <c r="AE58" i="7"/>
  <c r="AJ58" i="7"/>
  <c r="AO58" i="7"/>
  <c r="AU58" i="7"/>
  <c r="AZ58" i="7"/>
  <c r="BE58" i="7"/>
  <c r="P58" i="7"/>
  <c r="U58" i="7"/>
  <c r="AA58" i="7"/>
  <c r="AF58" i="7"/>
  <c r="AK58" i="7"/>
  <c r="AQ58" i="7"/>
  <c r="AV58" i="7"/>
  <c r="BA58" i="7"/>
  <c r="BG58" i="7"/>
  <c r="Q58" i="7"/>
  <c r="W58" i="7"/>
  <c r="AB58" i="7"/>
  <c r="AG58" i="7"/>
  <c r="AM58" i="7"/>
  <c r="AR58" i="7"/>
  <c r="AW58" i="7"/>
  <c r="BC58" i="7"/>
  <c r="BH58" i="7"/>
  <c r="AC58" i="7"/>
  <c r="AY58" i="7"/>
  <c r="M58" i="7"/>
  <c r="AI58" i="7"/>
  <c r="BD58" i="7"/>
  <c r="S58" i="7"/>
  <c r="AN58" i="7"/>
  <c r="BI58" i="7"/>
  <c r="X58" i="7"/>
  <c r="AS58" i="7"/>
  <c r="N60" i="7"/>
  <c r="R60" i="7"/>
  <c r="V60" i="7"/>
  <c r="Z60" i="7"/>
  <c r="AD60" i="7"/>
  <c r="AH60" i="7"/>
  <c r="AL60" i="7"/>
  <c r="AP60" i="7"/>
  <c r="AT60" i="7"/>
  <c r="AX60" i="7"/>
  <c r="BB60" i="7"/>
  <c r="BF60" i="7"/>
  <c r="BJ60" i="7"/>
  <c r="P60" i="7"/>
  <c r="U60" i="7"/>
  <c r="AA60" i="7"/>
  <c r="AF60" i="7"/>
  <c r="AK60" i="7"/>
  <c r="AQ60" i="7"/>
  <c r="AV60" i="7"/>
  <c r="BA60" i="7"/>
  <c r="BG60" i="7"/>
  <c r="Q60" i="7"/>
  <c r="W60" i="7"/>
  <c r="AB60" i="7"/>
  <c r="AG60" i="7"/>
  <c r="AM60" i="7"/>
  <c r="AR60" i="7"/>
  <c r="AW60" i="7"/>
  <c r="BC60" i="7"/>
  <c r="BH60" i="7"/>
  <c r="M60" i="7"/>
  <c r="S60" i="7"/>
  <c r="X60" i="7"/>
  <c r="AC60" i="7"/>
  <c r="AI60" i="7"/>
  <c r="AN60" i="7"/>
  <c r="AS60" i="7"/>
  <c r="AY60" i="7"/>
  <c r="BD60" i="7"/>
  <c r="BI60" i="7"/>
  <c r="O60" i="7"/>
  <c r="AJ60" i="7"/>
  <c r="BE60" i="7"/>
  <c r="T60" i="7"/>
  <c r="AO60" i="7"/>
  <c r="Y60" i="7"/>
  <c r="AU60" i="7"/>
  <c r="AZ60" i="7"/>
  <c r="AE60" i="7"/>
  <c r="N62" i="7"/>
  <c r="R62" i="7"/>
  <c r="V62" i="7"/>
  <c r="Z62" i="7"/>
  <c r="AD62" i="7"/>
  <c r="AH62" i="7"/>
  <c r="AL62" i="7"/>
  <c r="AP62" i="7"/>
  <c r="AT62" i="7"/>
  <c r="AX62" i="7"/>
  <c r="BB62" i="7"/>
  <c r="BF62" i="7"/>
  <c r="BJ62" i="7"/>
  <c r="M62" i="7"/>
  <c r="S62" i="7"/>
  <c r="X62" i="7"/>
  <c r="AC62" i="7"/>
  <c r="AI62" i="7"/>
  <c r="AN62" i="7"/>
  <c r="AS62" i="7"/>
  <c r="AY62" i="7"/>
  <c r="BD62" i="7"/>
  <c r="BI62" i="7"/>
  <c r="O62" i="7"/>
  <c r="T62" i="7"/>
  <c r="Y62" i="7"/>
  <c r="AE62" i="7"/>
  <c r="AJ62" i="7"/>
  <c r="AO62" i="7"/>
  <c r="AU62" i="7"/>
  <c r="AZ62" i="7"/>
  <c r="BE62" i="7"/>
  <c r="U62" i="7"/>
  <c r="AF62" i="7"/>
  <c r="AQ62" i="7"/>
  <c r="BA62" i="7"/>
  <c r="W62" i="7"/>
  <c r="AG62" i="7"/>
  <c r="AR62" i="7"/>
  <c r="BC62" i="7"/>
  <c r="P62" i="7"/>
  <c r="AA62" i="7"/>
  <c r="AK62" i="7"/>
  <c r="AV62" i="7"/>
  <c r="BG62" i="7"/>
  <c r="Q62" i="7"/>
  <c r="BH62" i="7"/>
  <c r="AB62" i="7"/>
  <c r="AM62" i="7"/>
  <c r="AW62" i="7"/>
  <c r="N64" i="7"/>
  <c r="R64" i="7"/>
  <c r="V64" i="7"/>
  <c r="Z64" i="7"/>
  <c r="AD64" i="7"/>
  <c r="AH64" i="7"/>
  <c r="AL64" i="7"/>
  <c r="AP64" i="7"/>
  <c r="AT64" i="7"/>
  <c r="AX64" i="7"/>
  <c r="O64" i="7"/>
  <c r="T64" i="7"/>
  <c r="Y64" i="7"/>
  <c r="AE64" i="7"/>
  <c r="AJ64" i="7"/>
  <c r="AO64" i="7"/>
  <c r="AU64" i="7"/>
  <c r="AZ64" i="7"/>
  <c r="BD64" i="7"/>
  <c r="BH64" i="7"/>
  <c r="P64" i="7"/>
  <c r="U64" i="7"/>
  <c r="AA64" i="7"/>
  <c r="AF64" i="7"/>
  <c r="AK64" i="7"/>
  <c r="AQ64" i="7"/>
  <c r="AV64" i="7"/>
  <c r="BA64" i="7"/>
  <c r="BE64" i="7"/>
  <c r="BI64" i="7"/>
  <c r="Q64" i="7"/>
  <c r="AB64" i="7"/>
  <c r="AM64" i="7"/>
  <c r="AW64" i="7"/>
  <c r="BF64" i="7"/>
  <c r="S64" i="7"/>
  <c r="AC64" i="7"/>
  <c r="AN64" i="7"/>
  <c r="AY64" i="7"/>
  <c r="BG64" i="7"/>
  <c r="W64" i="7"/>
  <c r="AG64" i="7"/>
  <c r="AR64" i="7"/>
  <c r="BB64" i="7"/>
  <c r="BJ64" i="7"/>
  <c r="AS64" i="7"/>
  <c r="M64" i="7"/>
  <c r="BC64" i="7"/>
  <c r="X64" i="7"/>
  <c r="AI64" i="7"/>
  <c r="P66" i="7"/>
  <c r="T66" i="7"/>
  <c r="X66" i="7"/>
  <c r="AB66" i="7"/>
  <c r="AF66" i="7"/>
  <c r="AJ66" i="7"/>
  <c r="AN66" i="7"/>
  <c r="AR66" i="7"/>
  <c r="AV66" i="7"/>
  <c r="AZ66" i="7"/>
  <c r="BD66" i="7"/>
  <c r="BH66" i="7"/>
  <c r="M66" i="7"/>
  <c r="Q66" i="7"/>
  <c r="U66" i="7"/>
  <c r="Y66" i="7"/>
  <c r="AC66" i="7"/>
  <c r="AG66" i="7"/>
  <c r="AK66" i="7"/>
  <c r="AO66" i="7"/>
  <c r="AS66" i="7"/>
  <c r="AW66" i="7"/>
  <c r="BA66" i="7"/>
  <c r="BE66" i="7"/>
  <c r="BI66" i="7"/>
  <c r="N66" i="7"/>
  <c r="V66" i="7"/>
  <c r="AD66" i="7"/>
  <c r="AL66" i="7"/>
  <c r="AT66" i="7"/>
  <c r="BB66" i="7"/>
  <c r="BJ66" i="7"/>
  <c r="O66" i="7"/>
  <c r="W66" i="7"/>
  <c r="AE66" i="7"/>
  <c r="AM66" i="7"/>
  <c r="AU66" i="7"/>
  <c r="BC66" i="7"/>
  <c r="R66" i="7"/>
  <c r="Z66" i="7"/>
  <c r="AH66" i="7"/>
  <c r="AP66" i="7"/>
  <c r="AX66" i="7"/>
  <c r="BF66" i="7"/>
  <c r="AQ66" i="7"/>
  <c r="S66" i="7"/>
  <c r="AY66" i="7"/>
  <c r="AA66" i="7"/>
  <c r="BG66" i="7"/>
  <c r="AI66" i="7"/>
  <c r="P68" i="7"/>
  <c r="T68" i="7"/>
  <c r="X68" i="7"/>
  <c r="AB68" i="7"/>
  <c r="AF68" i="7"/>
  <c r="AJ68" i="7"/>
  <c r="AN68" i="7"/>
  <c r="AR68" i="7"/>
  <c r="AV68" i="7"/>
  <c r="AZ68" i="7"/>
  <c r="BD68" i="7"/>
  <c r="BH68" i="7"/>
  <c r="M68" i="7"/>
  <c r="Q68" i="7"/>
  <c r="U68" i="7"/>
  <c r="Y68" i="7"/>
  <c r="AC68" i="7"/>
  <c r="AG68" i="7"/>
  <c r="AK68" i="7"/>
  <c r="AO68" i="7"/>
  <c r="AS68" i="7"/>
  <c r="AW68" i="7"/>
  <c r="BA68" i="7"/>
  <c r="BE68" i="7"/>
  <c r="BI68" i="7"/>
  <c r="R68" i="7"/>
  <c r="Z68" i="7"/>
  <c r="AH68" i="7"/>
  <c r="AP68" i="7"/>
  <c r="AX68" i="7"/>
  <c r="BF68" i="7"/>
  <c r="S68" i="7"/>
  <c r="AA68" i="7"/>
  <c r="AI68" i="7"/>
  <c r="AQ68" i="7"/>
  <c r="AY68" i="7"/>
  <c r="BG68" i="7"/>
  <c r="N68" i="7"/>
  <c r="V68" i="7"/>
  <c r="AD68" i="7"/>
  <c r="AL68" i="7"/>
  <c r="AT68" i="7"/>
  <c r="BB68" i="7"/>
  <c r="BJ68" i="7"/>
  <c r="AM68" i="7"/>
  <c r="O68" i="7"/>
  <c r="AU68" i="7"/>
  <c r="W68" i="7"/>
  <c r="BC68" i="7"/>
  <c r="AE68" i="7"/>
  <c r="O70" i="7"/>
  <c r="S70" i="7"/>
  <c r="W70" i="7"/>
  <c r="AA70" i="7"/>
  <c r="AE70" i="7"/>
  <c r="AI70" i="7"/>
  <c r="AM70" i="7"/>
  <c r="AQ70" i="7"/>
  <c r="AU70" i="7"/>
  <c r="AY70" i="7"/>
  <c r="BC70" i="7"/>
  <c r="BG70" i="7"/>
  <c r="P70" i="7"/>
  <c r="T70" i="7"/>
  <c r="X70" i="7"/>
  <c r="AB70" i="7"/>
  <c r="AF70" i="7"/>
  <c r="AJ70" i="7"/>
  <c r="AN70" i="7"/>
  <c r="AR70" i="7"/>
  <c r="AV70" i="7"/>
  <c r="AZ70" i="7"/>
  <c r="BD70" i="7"/>
  <c r="BH70" i="7"/>
  <c r="M70" i="7"/>
  <c r="Q70" i="7"/>
  <c r="U70" i="7"/>
  <c r="Y70" i="7"/>
  <c r="AC70" i="7"/>
  <c r="AG70" i="7"/>
  <c r="AK70" i="7"/>
  <c r="AO70" i="7"/>
  <c r="AS70" i="7"/>
  <c r="AW70" i="7"/>
  <c r="BA70" i="7"/>
  <c r="BE70" i="7"/>
  <c r="BI70" i="7"/>
  <c r="N70" i="7"/>
  <c r="AD70" i="7"/>
  <c r="AT70" i="7"/>
  <c r="BJ70" i="7"/>
  <c r="R70" i="7"/>
  <c r="AH70" i="7"/>
  <c r="AX70" i="7"/>
  <c r="V70" i="7"/>
  <c r="AL70" i="7"/>
  <c r="BB70" i="7"/>
  <c r="Z70" i="7"/>
  <c r="AP70" i="7"/>
  <c r="BF70" i="7"/>
  <c r="G72" i="7"/>
  <c r="O72" i="7"/>
  <c r="S72" i="7"/>
  <c r="W72" i="7"/>
  <c r="AA72" i="7"/>
  <c r="AE72" i="7"/>
  <c r="AI72" i="7"/>
  <c r="AM72" i="7"/>
  <c r="AQ72" i="7"/>
  <c r="AU72" i="7"/>
  <c r="AY72" i="7"/>
  <c r="BC72" i="7"/>
  <c r="BG72" i="7"/>
  <c r="P72" i="7"/>
  <c r="T72" i="7"/>
  <c r="X72" i="7"/>
  <c r="AB72" i="7"/>
  <c r="AF72" i="7"/>
  <c r="AJ72" i="7"/>
  <c r="AN72" i="7"/>
  <c r="AR72" i="7"/>
  <c r="AV72" i="7"/>
  <c r="AZ72" i="7"/>
  <c r="BD72" i="7"/>
  <c r="BH72" i="7"/>
  <c r="M72" i="7"/>
  <c r="U72" i="7"/>
  <c r="AC72" i="7"/>
  <c r="AK72" i="7"/>
  <c r="AS72" i="7"/>
  <c r="BA72" i="7"/>
  <c r="BI72" i="7"/>
  <c r="N72" i="7"/>
  <c r="V72" i="7"/>
  <c r="AD72" i="7"/>
  <c r="AL72" i="7"/>
  <c r="AT72" i="7"/>
  <c r="BB72" i="7"/>
  <c r="BJ72" i="7"/>
  <c r="Q72" i="7"/>
  <c r="Y72" i="7"/>
  <c r="AG72" i="7"/>
  <c r="AO72" i="7"/>
  <c r="AW72" i="7"/>
  <c r="BE72" i="7"/>
  <c r="AP72" i="7"/>
  <c r="R72" i="7"/>
  <c r="AX72" i="7"/>
  <c r="Z72" i="7"/>
  <c r="BF72" i="7"/>
  <c r="AH72" i="7"/>
  <c r="O74" i="7"/>
  <c r="S74" i="7"/>
  <c r="W74" i="7"/>
  <c r="AA74" i="7"/>
  <c r="AE74" i="7"/>
  <c r="AI74" i="7"/>
  <c r="AM74" i="7"/>
  <c r="AQ74" i="7"/>
  <c r="AU74" i="7"/>
  <c r="AY74" i="7"/>
  <c r="BC74" i="7"/>
  <c r="BG74" i="7"/>
  <c r="P74" i="7"/>
  <c r="T74" i="7"/>
  <c r="X74" i="7"/>
  <c r="AB74" i="7"/>
  <c r="AF74" i="7"/>
  <c r="AJ74" i="7"/>
  <c r="AN74" i="7"/>
  <c r="AR74" i="7"/>
  <c r="AV74" i="7"/>
  <c r="AZ74" i="7"/>
  <c r="BD74" i="7"/>
  <c r="BH74" i="7"/>
  <c r="Q74" i="7"/>
  <c r="Y74" i="7"/>
  <c r="AG74" i="7"/>
  <c r="AO74" i="7"/>
  <c r="AW74" i="7"/>
  <c r="BE74" i="7"/>
  <c r="R74" i="7"/>
  <c r="Z74" i="7"/>
  <c r="AH74" i="7"/>
  <c r="AP74" i="7"/>
  <c r="AX74" i="7"/>
  <c r="BF74" i="7"/>
  <c r="M74" i="7"/>
  <c r="U74" i="7"/>
  <c r="AC74" i="7"/>
  <c r="AK74" i="7"/>
  <c r="AS74" i="7"/>
  <c r="BA74" i="7"/>
  <c r="BI74" i="7"/>
  <c r="AL74" i="7"/>
  <c r="N74" i="7"/>
  <c r="AT74" i="7"/>
  <c r="V74" i="7"/>
  <c r="BB74" i="7"/>
  <c r="AD74" i="7"/>
  <c r="BJ74" i="7"/>
  <c r="O76" i="7"/>
  <c r="S76" i="7"/>
  <c r="W76" i="7"/>
  <c r="AA76" i="7"/>
  <c r="AE76" i="7"/>
  <c r="AI76" i="7"/>
  <c r="AM76" i="7"/>
  <c r="AQ76" i="7"/>
  <c r="AU76" i="7"/>
  <c r="AY76" i="7"/>
  <c r="BC76" i="7"/>
  <c r="BG76" i="7"/>
  <c r="P76" i="7"/>
  <c r="T76" i="7"/>
  <c r="X76" i="7"/>
  <c r="AB76" i="7"/>
  <c r="AF76" i="7"/>
  <c r="AJ76" i="7"/>
  <c r="AN76" i="7"/>
  <c r="AR76" i="7"/>
  <c r="AV76" i="7"/>
  <c r="AZ76" i="7"/>
  <c r="BD76" i="7"/>
  <c r="BH76" i="7"/>
  <c r="M76" i="7"/>
  <c r="U76" i="7"/>
  <c r="AC76" i="7"/>
  <c r="AK76" i="7"/>
  <c r="AS76" i="7"/>
  <c r="BA76" i="7"/>
  <c r="BI76" i="7"/>
  <c r="N76" i="7"/>
  <c r="V76" i="7"/>
  <c r="AD76" i="7"/>
  <c r="AL76" i="7"/>
  <c r="AT76" i="7"/>
  <c r="BB76" i="7"/>
  <c r="BJ76" i="7"/>
  <c r="Q76" i="7"/>
  <c r="Y76" i="7"/>
  <c r="AG76" i="7"/>
  <c r="AO76" i="7"/>
  <c r="AW76" i="7"/>
  <c r="BE76" i="7"/>
  <c r="AH76" i="7"/>
  <c r="AP76" i="7"/>
  <c r="R76" i="7"/>
  <c r="AX76" i="7"/>
  <c r="BF76" i="7"/>
  <c r="Z76" i="7"/>
  <c r="P78" i="7"/>
  <c r="O78" i="7"/>
  <c r="T78" i="7"/>
  <c r="X78" i="7"/>
  <c r="AB78" i="7"/>
  <c r="AF78" i="7"/>
  <c r="AJ78" i="7"/>
  <c r="AN78" i="7"/>
  <c r="AR78" i="7"/>
  <c r="AV78" i="7"/>
  <c r="AZ78" i="7"/>
  <c r="BD78" i="7"/>
  <c r="BH78" i="7"/>
  <c r="Q78" i="7"/>
  <c r="U78" i="7"/>
  <c r="Y78" i="7"/>
  <c r="AC78" i="7"/>
  <c r="AG78" i="7"/>
  <c r="AK78" i="7"/>
  <c r="AO78" i="7"/>
  <c r="AS78" i="7"/>
  <c r="AW78" i="7"/>
  <c r="BA78" i="7"/>
  <c r="BE78" i="7"/>
  <c r="BI78" i="7"/>
  <c r="M78" i="7"/>
  <c r="R78" i="7"/>
  <c r="V78" i="7"/>
  <c r="Z78" i="7"/>
  <c r="AD78" i="7"/>
  <c r="AH78" i="7"/>
  <c r="AL78" i="7"/>
  <c r="AP78" i="7"/>
  <c r="AT78" i="7"/>
  <c r="AX78" i="7"/>
  <c r="BB78" i="7"/>
  <c r="BF78" i="7"/>
  <c r="BJ78" i="7"/>
  <c r="W78" i="7"/>
  <c r="AM78" i="7"/>
  <c r="BC78" i="7"/>
  <c r="AA78" i="7"/>
  <c r="AQ78" i="7"/>
  <c r="BG78" i="7"/>
  <c r="N78" i="7"/>
  <c r="AE78" i="7"/>
  <c r="AU78" i="7"/>
  <c r="AY78" i="7"/>
  <c r="S78" i="7"/>
  <c r="AI78" i="7"/>
  <c r="P80" i="7"/>
  <c r="T80" i="7"/>
  <c r="X80" i="7"/>
  <c r="AB80" i="7"/>
  <c r="AF80" i="7"/>
  <c r="AJ80" i="7"/>
  <c r="AN80" i="7"/>
  <c r="AR80" i="7"/>
  <c r="AV80" i="7"/>
  <c r="AZ80" i="7"/>
  <c r="BD80" i="7"/>
  <c r="BH80" i="7"/>
  <c r="M80" i="7"/>
  <c r="Q80" i="7"/>
  <c r="U80" i="7"/>
  <c r="Y80" i="7"/>
  <c r="AC80" i="7"/>
  <c r="AG80" i="7"/>
  <c r="AK80" i="7"/>
  <c r="AO80" i="7"/>
  <c r="AS80" i="7"/>
  <c r="AW80" i="7"/>
  <c r="BA80" i="7"/>
  <c r="BE80" i="7"/>
  <c r="BI80" i="7"/>
  <c r="N80" i="7"/>
  <c r="R80" i="7"/>
  <c r="V80" i="7"/>
  <c r="Z80" i="7"/>
  <c r="AD80" i="7"/>
  <c r="AH80" i="7"/>
  <c r="AL80" i="7"/>
  <c r="AP80" i="7"/>
  <c r="AT80" i="7"/>
  <c r="AX80" i="7"/>
  <c r="BB80" i="7"/>
  <c r="BF80" i="7"/>
  <c r="BJ80" i="7"/>
  <c r="S80" i="7"/>
  <c r="AI80" i="7"/>
  <c r="AY80" i="7"/>
  <c r="W80" i="7"/>
  <c r="AM80" i="7"/>
  <c r="BC80" i="7"/>
  <c r="AA80" i="7"/>
  <c r="AQ80" i="7"/>
  <c r="BG80" i="7"/>
  <c r="O80" i="7"/>
  <c r="AE80" i="7"/>
  <c r="AU80" i="7"/>
  <c r="P82" i="7"/>
  <c r="T82" i="7"/>
  <c r="X82" i="7"/>
  <c r="AB82" i="7"/>
  <c r="AF82" i="7"/>
  <c r="AJ82" i="7"/>
  <c r="AN82" i="7"/>
  <c r="AR82" i="7"/>
  <c r="AV82" i="7"/>
  <c r="AZ82" i="7"/>
  <c r="BD82" i="7"/>
  <c r="BH82" i="7"/>
  <c r="M82" i="7"/>
  <c r="Q82" i="7"/>
  <c r="U82" i="7"/>
  <c r="Y82" i="7"/>
  <c r="AC82" i="7"/>
  <c r="AG82" i="7"/>
  <c r="AK82" i="7"/>
  <c r="AO82" i="7"/>
  <c r="AS82" i="7"/>
  <c r="AW82" i="7"/>
  <c r="BA82" i="7"/>
  <c r="BE82" i="7"/>
  <c r="BI82" i="7"/>
  <c r="N82" i="7"/>
  <c r="R82" i="7"/>
  <c r="V82" i="7"/>
  <c r="Z82" i="7"/>
  <c r="AD82" i="7"/>
  <c r="AH82" i="7"/>
  <c r="AL82" i="7"/>
  <c r="AP82" i="7"/>
  <c r="AT82" i="7"/>
  <c r="AX82" i="7"/>
  <c r="BB82" i="7"/>
  <c r="BF82" i="7"/>
  <c r="BJ82" i="7"/>
  <c r="O82" i="7"/>
  <c r="AE82" i="7"/>
  <c r="AU82" i="7"/>
  <c r="S82" i="7"/>
  <c r="AI82" i="7"/>
  <c r="AY82" i="7"/>
  <c r="W82" i="7"/>
  <c r="AM82" i="7"/>
  <c r="BC82" i="7"/>
  <c r="AQ82" i="7"/>
  <c r="BG82" i="7"/>
  <c r="AA82" i="7"/>
  <c r="P84" i="7"/>
  <c r="T84" i="7"/>
  <c r="X84" i="7"/>
  <c r="AB84" i="7"/>
  <c r="AF84" i="7"/>
  <c r="AJ84" i="7"/>
  <c r="AN84" i="7"/>
  <c r="AR84" i="7"/>
  <c r="AV84" i="7"/>
  <c r="AZ84" i="7"/>
  <c r="BD84" i="7"/>
  <c r="BH84" i="7"/>
  <c r="M84" i="7"/>
  <c r="Q84" i="7"/>
  <c r="U84" i="7"/>
  <c r="Y84" i="7"/>
  <c r="AC84" i="7"/>
  <c r="AG84" i="7"/>
  <c r="AK84" i="7"/>
  <c r="AO84" i="7"/>
  <c r="AS84" i="7"/>
  <c r="AW84" i="7"/>
  <c r="BA84" i="7"/>
  <c r="BE84" i="7"/>
  <c r="BI84" i="7"/>
  <c r="N84" i="7"/>
  <c r="R84" i="7"/>
  <c r="V84" i="7"/>
  <c r="Z84" i="7"/>
  <c r="AD84" i="7"/>
  <c r="AH84" i="7"/>
  <c r="AL84" i="7"/>
  <c r="AP84" i="7"/>
  <c r="AT84" i="7"/>
  <c r="AX84" i="7"/>
  <c r="BB84" i="7"/>
  <c r="BF84" i="7"/>
  <c r="BJ84" i="7"/>
  <c r="AA84" i="7"/>
  <c r="AQ84" i="7"/>
  <c r="BG84" i="7"/>
  <c r="O84" i="7"/>
  <c r="AE84" i="7"/>
  <c r="AU84" i="7"/>
  <c r="S84" i="7"/>
  <c r="AI84" i="7"/>
  <c r="AY84" i="7"/>
  <c r="W84" i="7"/>
  <c r="AM84" i="7"/>
  <c r="BC84" i="7"/>
  <c r="H86" i="7"/>
  <c r="P86" i="7"/>
  <c r="M86" i="7"/>
  <c r="Q86" i="7"/>
  <c r="U86" i="7"/>
  <c r="Y86" i="7"/>
  <c r="AC86" i="7"/>
  <c r="AG86" i="7"/>
  <c r="AK86" i="7"/>
  <c r="AO86" i="7"/>
  <c r="AS86" i="7"/>
  <c r="AW86" i="7"/>
  <c r="BA86" i="7"/>
  <c r="BE86" i="7"/>
  <c r="BI86" i="7"/>
  <c r="N86" i="7"/>
  <c r="R86" i="7"/>
  <c r="V86" i="7"/>
  <c r="Z86" i="7"/>
  <c r="AD86" i="7"/>
  <c r="AH86" i="7"/>
  <c r="AL86" i="7"/>
  <c r="AP86" i="7"/>
  <c r="AT86" i="7"/>
  <c r="AX86" i="7"/>
  <c r="BB86" i="7"/>
  <c r="BF86" i="7"/>
  <c r="BJ86" i="7"/>
  <c r="T86" i="7"/>
  <c r="AB86" i="7"/>
  <c r="AJ86" i="7"/>
  <c r="AR86" i="7"/>
  <c r="AZ86" i="7"/>
  <c r="BH86" i="7"/>
  <c r="W86" i="7"/>
  <c r="AE86" i="7"/>
  <c r="AM86" i="7"/>
  <c r="AU86" i="7"/>
  <c r="BC86" i="7"/>
  <c r="O86" i="7"/>
  <c r="X86" i="7"/>
  <c r="AF86" i="7"/>
  <c r="AN86" i="7"/>
  <c r="AV86" i="7"/>
  <c r="BD86" i="7"/>
  <c r="AA86" i="7"/>
  <c r="BG86" i="7"/>
  <c r="AI86" i="7"/>
  <c r="AQ86" i="7"/>
  <c r="S86" i="7"/>
  <c r="AY86" i="7"/>
  <c r="M88" i="7"/>
  <c r="Q88" i="7"/>
  <c r="U88" i="7"/>
  <c r="Y88" i="7"/>
  <c r="AC88" i="7"/>
  <c r="AG88" i="7"/>
  <c r="AK88" i="7"/>
  <c r="AO88" i="7"/>
  <c r="AS88" i="7"/>
  <c r="AW88" i="7"/>
  <c r="BA88" i="7"/>
  <c r="BE88" i="7"/>
  <c r="BI88" i="7"/>
  <c r="N88" i="7"/>
  <c r="R88" i="7"/>
  <c r="V88" i="7"/>
  <c r="Z88" i="7"/>
  <c r="AD88" i="7"/>
  <c r="AH88" i="7"/>
  <c r="AL88" i="7"/>
  <c r="AP88" i="7"/>
  <c r="AT88" i="7"/>
  <c r="AX88" i="7"/>
  <c r="BB88" i="7"/>
  <c r="BF88" i="7"/>
  <c r="BJ88" i="7"/>
  <c r="P88" i="7"/>
  <c r="X88" i="7"/>
  <c r="AF88" i="7"/>
  <c r="AN88" i="7"/>
  <c r="AV88" i="7"/>
  <c r="BD88" i="7"/>
  <c r="S88" i="7"/>
  <c r="AA88" i="7"/>
  <c r="AI88" i="7"/>
  <c r="AQ88" i="7"/>
  <c r="AY88" i="7"/>
  <c r="BG88" i="7"/>
  <c r="T88" i="7"/>
  <c r="AB88" i="7"/>
  <c r="AJ88" i="7"/>
  <c r="AR88" i="7"/>
  <c r="AZ88" i="7"/>
  <c r="BH88" i="7"/>
  <c r="W88" i="7"/>
  <c r="BC88" i="7"/>
  <c r="AE88" i="7"/>
  <c r="AM88" i="7"/>
  <c r="AU88" i="7"/>
  <c r="O88" i="7"/>
  <c r="C90" i="7"/>
  <c r="M90" i="7"/>
  <c r="Q90" i="7"/>
  <c r="U90" i="7"/>
  <c r="Y90" i="7"/>
  <c r="AC90" i="7"/>
  <c r="AG90" i="7"/>
  <c r="AK90" i="7"/>
  <c r="AO90" i="7"/>
  <c r="AS90" i="7"/>
  <c r="AW90" i="7"/>
  <c r="BA90" i="7"/>
  <c r="BE90" i="7"/>
  <c r="BI90" i="7"/>
  <c r="N90" i="7"/>
  <c r="R90" i="7"/>
  <c r="V90" i="7"/>
  <c r="Z90" i="7"/>
  <c r="AD90" i="7"/>
  <c r="AH90" i="7"/>
  <c r="AL90" i="7"/>
  <c r="AP90" i="7"/>
  <c r="AT90" i="7"/>
  <c r="AX90" i="7"/>
  <c r="BB90" i="7"/>
  <c r="BF90" i="7"/>
  <c r="BJ90" i="7"/>
  <c r="T90" i="7"/>
  <c r="AB90" i="7"/>
  <c r="AJ90" i="7"/>
  <c r="AR90" i="7"/>
  <c r="AZ90" i="7"/>
  <c r="BH90" i="7"/>
  <c r="O90" i="7"/>
  <c r="W90" i="7"/>
  <c r="AE90" i="7"/>
  <c r="AM90" i="7"/>
  <c r="AU90" i="7"/>
  <c r="BC90" i="7"/>
  <c r="P90" i="7"/>
  <c r="X90" i="7"/>
  <c r="AF90" i="7"/>
  <c r="AN90" i="7"/>
  <c r="AV90" i="7"/>
  <c r="BD90" i="7"/>
  <c r="S90" i="7"/>
  <c r="AY90" i="7"/>
  <c r="AA90" i="7"/>
  <c r="BG90" i="7"/>
  <c r="AI90" i="7"/>
  <c r="AQ90" i="7"/>
  <c r="M92" i="7"/>
  <c r="Q92" i="7"/>
  <c r="U92" i="7"/>
  <c r="Y92" i="7"/>
  <c r="AC92" i="7"/>
  <c r="AG92" i="7"/>
  <c r="AK92" i="7"/>
  <c r="AO92" i="7"/>
  <c r="AS92" i="7"/>
  <c r="AW92" i="7"/>
  <c r="BA92" i="7"/>
  <c r="BE92" i="7"/>
  <c r="BI92" i="7"/>
  <c r="N92" i="7"/>
  <c r="R92" i="7"/>
  <c r="V92" i="7"/>
  <c r="Z92" i="7"/>
  <c r="AD92" i="7"/>
  <c r="AH92" i="7"/>
  <c r="AL92" i="7"/>
  <c r="AP92" i="7"/>
  <c r="AT92" i="7"/>
  <c r="AX92" i="7"/>
  <c r="BB92" i="7"/>
  <c r="BF92" i="7"/>
  <c r="BJ92" i="7"/>
  <c r="P92" i="7"/>
  <c r="X92" i="7"/>
  <c r="AF92" i="7"/>
  <c r="AN92" i="7"/>
  <c r="AV92" i="7"/>
  <c r="BD92" i="7"/>
  <c r="S92" i="7"/>
  <c r="AA92" i="7"/>
  <c r="AI92" i="7"/>
  <c r="AQ92" i="7"/>
  <c r="AY92" i="7"/>
  <c r="BG92" i="7"/>
  <c r="T92" i="7"/>
  <c r="AB92" i="7"/>
  <c r="AJ92" i="7"/>
  <c r="AR92" i="7"/>
  <c r="AZ92" i="7"/>
  <c r="BH92" i="7"/>
  <c r="O92" i="7"/>
  <c r="AU92" i="7"/>
  <c r="W92" i="7"/>
  <c r="BC92" i="7"/>
  <c r="AE92" i="7"/>
  <c r="AM92" i="7"/>
  <c r="M94" i="7"/>
  <c r="Q94" i="7"/>
  <c r="U94" i="7"/>
  <c r="Y94" i="7"/>
  <c r="AC94" i="7"/>
  <c r="AG94" i="7"/>
  <c r="AK94" i="7"/>
  <c r="AO94" i="7"/>
  <c r="AS94" i="7"/>
  <c r="AW94" i="7"/>
  <c r="BA94" i="7"/>
  <c r="BE94" i="7"/>
  <c r="BI94" i="7"/>
  <c r="N94" i="7"/>
  <c r="R94" i="7"/>
  <c r="V94" i="7"/>
  <c r="Z94" i="7"/>
  <c r="AD94" i="7"/>
  <c r="AH94" i="7"/>
  <c r="AL94" i="7"/>
  <c r="AP94" i="7"/>
  <c r="AT94" i="7"/>
  <c r="AX94" i="7"/>
  <c r="BB94" i="7"/>
  <c r="BF94" i="7"/>
  <c r="BJ94" i="7"/>
  <c r="T94" i="7"/>
  <c r="AB94" i="7"/>
  <c r="AJ94" i="7"/>
  <c r="AR94" i="7"/>
  <c r="AZ94" i="7"/>
  <c r="BH94" i="7"/>
  <c r="O94" i="7"/>
  <c r="W94" i="7"/>
  <c r="AE94" i="7"/>
  <c r="AM94" i="7"/>
  <c r="AU94" i="7"/>
  <c r="BC94" i="7"/>
  <c r="P94" i="7"/>
  <c r="X94" i="7"/>
  <c r="AF94" i="7"/>
  <c r="AN94" i="7"/>
  <c r="AV94" i="7"/>
  <c r="BD94" i="7"/>
  <c r="AQ94" i="7"/>
  <c r="S94" i="7"/>
  <c r="AY94" i="7"/>
  <c r="AA94" i="7"/>
  <c r="BG94" i="7"/>
  <c r="AI94" i="7"/>
  <c r="M96" i="7"/>
  <c r="Q96" i="7"/>
  <c r="U96" i="7"/>
  <c r="Y96" i="7"/>
  <c r="AC96" i="7"/>
  <c r="AG96" i="7"/>
  <c r="AK96" i="7"/>
  <c r="AO96" i="7"/>
  <c r="AS96" i="7"/>
  <c r="AW96" i="7"/>
  <c r="BA96" i="7"/>
  <c r="BE96" i="7"/>
  <c r="BI96" i="7"/>
  <c r="N96" i="7"/>
  <c r="R96" i="7"/>
  <c r="V96" i="7"/>
  <c r="Z96" i="7"/>
  <c r="AD96" i="7"/>
  <c r="AH96" i="7"/>
  <c r="AL96" i="7"/>
  <c r="AP96" i="7"/>
  <c r="AT96" i="7"/>
  <c r="AX96" i="7"/>
  <c r="BB96" i="7"/>
  <c r="BF96" i="7"/>
  <c r="BJ96" i="7"/>
  <c r="P96" i="7"/>
  <c r="X96" i="7"/>
  <c r="AF96" i="7"/>
  <c r="AN96" i="7"/>
  <c r="AV96" i="7"/>
  <c r="BD96" i="7"/>
  <c r="S96" i="7"/>
  <c r="AA96" i="7"/>
  <c r="AI96" i="7"/>
  <c r="AQ96" i="7"/>
  <c r="AY96" i="7"/>
  <c r="BG96" i="7"/>
  <c r="T96" i="7"/>
  <c r="AB96" i="7"/>
  <c r="AJ96" i="7"/>
  <c r="AR96" i="7"/>
  <c r="AZ96" i="7"/>
  <c r="BH96" i="7"/>
  <c r="AM96" i="7"/>
  <c r="O96" i="7"/>
  <c r="AU96" i="7"/>
  <c r="W96" i="7"/>
  <c r="BC96" i="7"/>
  <c r="AE96" i="7"/>
  <c r="M98" i="7"/>
  <c r="Q98" i="7"/>
  <c r="U98" i="7"/>
  <c r="Y98" i="7"/>
  <c r="AC98" i="7"/>
  <c r="AG98" i="7"/>
  <c r="AK98" i="7"/>
  <c r="AO98" i="7"/>
  <c r="AS98" i="7"/>
  <c r="AW98" i="7"/>
  <c r="BA98" i="7"/>
  <c r="BE98" i="7"/>
  <c r="BI98" i="7"/>
  <c r="N98" i="7"/>
  <c r="R98" i="7"/>
  <c r="V98" i="7"/>
  <c r="Z98" i="7"/>
  <c r="AD98" i="7"/>
  <c r="AH98" i="7"/>
  <c r="AL98" i="7"/>
  <c r="AP98" i="7"/>
  <c r="AT98" i="7"/>
  <c r="AX98" i="7"/>
  <c r="BB98" i="7"/>
  <c r="BF98" i="7"/>
  <c r="BJ98" i="7"/>
  <c r="T98" i="7"/>
  <c r="AB98" i="7"/>
  <c r="AJ98" i="7"/>
  <c r="AR98" i="7"/>
  <c r="AZ98" i="7"/>
  <c r="BH98" i="7"/>
  <c r="O98" i="7"/>
  <c r="W98" i="7"/>
  <c r="AE98" i="7"/>
  <c r="AM98" i="7"/>
  <c r="AU98" i="7"/>
  <c r="BC98" i="7"/>
  <c r="P98" i="7"/>
  <c r="X98" i="7"/>
  <c r="AF98" i="7"/>
  <c r="AN98" i="7"/>
  <c r="AV98" i="7"/>
  <c r="BD98" i="7"/>
  <c r="AI98" i="7"/>
  <c r="AQ98" i="7"/>
  <c r="S98" i="7"/>
  <c r="AY98" i="7"/>
  <c r="BG98" i="7"/>
  <c r="AA98" i="7"/>
  <c r="M100" i="7"/>
  <c r="Q100" i="7"/>
  <c r="U100" i="7"/>
  <c r="N100" i="7"/>
  <c r="R100" i="7"/>
  <c r="P100" i="7"/>
  <c r="W100" i="7"/>
  <c r="AA100" i="7"/>
  <c r="AE100" i="7"/>
  <c r="AI100" i="7"/>
  <c r="AM100" i="7"/>
  <c r="AQ100" i="7"/>
  <c r="AU100" i="7"/>
  <c r="AY100" i="7"/>
  <c r="BC100" i="7"/>
  <c r="BG100" i="7"/>
  <c r="S100" i="7"/>
  <c r="X100" i="7"/>
  <c r="AB100" i="7"/>
  <c r="AF100" i="7"/>
  <c r="AJ100" i="7"/>
  <c r="AN100" i="7"/>
  <c r="AR100" i="7"/>
  <c r="AV100" i="7"/>
  <c r="AZ100" i="7"/>
  <c r="BD100" i="7"/>
  <c r="BH100" i="7"/>
  <c r="T100" i="7"/>
  <c r="Y100" i="7"/>
  <c r="AC100" i="7"/>
  <c r="AG100" i="7"/>
  <c r="AK100" i="7"/>
  <c r="AO100" i="7"/>
  <c r="AS100" i="7"/>
  <c r="AW100" i="7"/>
  <c r="BA100" i="7"/>
  <c r="BE100" i="7"/>
  <c r="BI100" i="7"/>
  <c r="Z100" i="7"/>
  <c r="AP100" i="7"/>
  <c r="BF100" i="7"/>
  <c r="AD100" i="7"/>
  <c r="AT100" i="7"/>
  <c r="BJ100" i="7"/>
  <c r="O100" i="7"/>
  <c r="AH100" i="7"/>
  <c r="AX100" i="7"/>
  <c r="BB100" i="7"/>
  <c r="V100" i="7"/>
  <c r="AL100" i="7"/>
  <c r="O102" i="7"/>
  <c r="S102" i="7"/>
  <c r="W102" i="7"/>
  <c r="AA102" i="7"/>
  <c r="AE102" i="7"/>
  <c r="AI102" i="7"/>
  <c r="AM102" i="7"/>
  <c r="AQ102" i="7"/>
  <c r="AU102" i="7"/>
  <c r="AY102" i="7"/>
  <c r="BC102" i="7"/>
  <c r="BG102" i="7"/>
  <c r="P102" i="7"/>
  <c r="T102" i="7"/>
  <c r="X102" i="7"/>
  <c r="AB102" i="7"/>
  <c r="AF102" i="7"/>
  <c r="AJ102" i="7"/>
  <c r="AN102" i="7"/>
  <c r="AR102" i="7"/>
  <c r="AV102" i="7"/>
  <c r="AZ102" i="7"/>
  <c r="BD102" i="7"/>
  <c r="BH102" i="7"/>
  <c r="M102" i="7"/>
  <c r="Q102" i="7"/>
  <c r="U102" i="7"/>
  <c r="Y102" i="7"/>
  <c r="AC102" i="7"/>
  <c r="AG102" i="7"/>
  <c r="AK102" i="7"/>
  <c r="AO102" i="7"/>
  <c r="AS102" i="7"/>
  <c r="AW102" i="7"/>
  <c r="BA102" i="7"/>
  <c r="BE102" i="7"/>
  <c r="BI102" i="7"/>
  <c r="V102" i="7"/>
  <c r="AL102" i="7"/>
  <c r="BB102" i="7"/>
  <c r="Z102" i="7"/>
  <c r="AP102" i="7"/>
  <c r="BF102" i="7"/>
  <c r="N102" i="7"/>
  <c r="AD102" i="7"/>
  <c r="AT102" i="7"/>
  <c r="BJ102" i="7"/>
  <c r="R102" i="7"/>
  <c r="AH102" i="7"/>
  <c r="AX102" i="7"/>
  <c r="O104" i="7"/>
  <c r="S104" i="7"/>
  <c r="W104" i="7"/>
  <c r="AA104" i="7"/>
  <c r="AE104" i="7"/>
  <c r="AI104" i="7"/>
  <c r="AM104" i="7"/>
  <c r="AQ104" i="7"/>
  <c r="AU104" i="7"/>
  <c r="AY104" i="7"/>
  <c r="BC104" i="7"/>
  <c r="BG104" i="7"/>
  <c r="P104" i="7"/>
  <c r="T104" i="7"/>
  <c r="X104" i="7"/>
  <c r="AB104" i="7"/>
  <c r="AF104" i="7"/>
  <c r="AJ104" i="7"/>
  <c r="AN104" i="7"/>
  <c r="AR104" i="7"/>
  <c r="AV104" i="7"/>
  <c r="AZ104" i="7"/>
  <c r="BD104" i="7"/>
  <c r="BH104" i="7"/>
  <c r="Q104" i="7"/>
  <c r="Y104" i="7"/>
  <c r="AG104" i="7"/>
  <c r="AO104" i="7"/>
  <c r="AW104" i="7"/>
  <c r="BE104" i="7"/>
  <c r="R104" i="7"/>
  <c r="Z104" i="7"/>
  <c r="AH104" i="7"/>
  <c r="AP104" i="7"/>
  <c r="AX104" i="7"/>
  <c r="BF104" i="7"/>
  <c r="M104" i="7"/>
  <c r="U104" i="7"/>
  <c r="AC104" i="7"/>
  <c r="AK104" i="7"/>
  <c r="AS104" i="7"/>
  <c r="BA104" i="7"/>
  <c r="BI104" i="7"/>
  <c r="V104" i="7"/>
  <c r="BB104" i="7"/>
  <c r="AD104" i="7"/>
  <c r="BJ104" i="7"/>
  <c r="N104" i="7"/>
  <c r="AL104" i="7"/>
  <c r="AT104" i="7"/>
  <c r="O106" i="7"/>
  <c r="S106" i="7"/>
  <c r="W106" i="7"/>
  <c r="AA106" i="7"/>
  <c r="AE106" i="7"/>
  <c r="AI106" i="7"/>
  <c r="AM106" i="7"/>
  <c r="AQ106" i="7"/>
  <c r="AU106" i="7"/>
  <c r="AY106" i="7"/>
  <c r="BC106" i="7"/>
  <c r="BG106" i="7"/>
  <c r="P106" i="7"/>
  <c r="T106" i="7"/>
  <c r="X106" i="7"/>
  <c r="AB106" i="7"/>
  <c r="AF106" i="7"/>
  <c r="AJ106" i="7"/>
  <c r="AN106" i="7"/>
  <c r="AR106" i="7"/>
  <c r="AV106" i="7"/>
  <c r="AZ106" i="7"/>
  <c r="BD106" i="7"/>
  <c r="BH106" i="7"/>
  <c r="M106" i="7"/>
  <c r="U106" i="7"/>
  <c r="AC106" i="7"/>
  <c r="AK106" i="7"/>
  <c r="AS106" i="7"/>
  <c r="BA106" i="7"/>
  <c r="BI106" i="7"/>
  <c r="N106" i="7"/>
  <c r="V106" i="7"/>
  <c r="AD106" i="7"/>
  <c r="AL106" i="7"/>
  <c r="AT106" i="7"/>
  <c r="BB106" i="7"/>
  <c r="BJ106" i="7"/>
  <c r="Q106" i="7"/>
  <c r="Y106" i="7"/>
  <c r="AG106" i="7"/>
  <c r="AO106" i="7"/>
  <c r="AW106" i="7"/>
  <c r="BE106" i="7"/>
  <c r="R106" i="7"/>
  <c r="AX106" i="7"/>
  <c r="Z106" i="7"/>
  <c r="BF106" i="7"/>
  <c r="AH106" i="7"/>
  <c r="AP106" i="7"/>
  <c r="O108" i="7"/>
  <c r="S108" i="7"/>
  <c r="W108" i="7"/>
  <c r="AA108" i="7"/>
  <c r="AE108" i="7"/>
  <c r="AI108" i="7"/>
  <c r="AM108" i="7"/>
  <c r="AQ108" i="7"/>
  <c r="AU108" i="7"/>
  <c r="AY108" i="7"/>
  <c r="BC108" i="7"/>
  <c r="BG108" i="7"/>
  <c r="P108" i="7"/>
  <c r="T108" i="7"/>
  <c r="X108" i="7"/>
  <c r="AB108" i="7"/>
  <c r="AF108" i="7"/>
  <c r="AJ108" i="7"/>
  <c r="AN108" i="7"/>
  <c r="AR108" i="7"/>
  <c r="AV108" i="7"/>
  <c r="AZ108" i="7"/>
  <c r="BD108" i="7"/>
  <c r="BH108" i="7"/>
  <c r="Q108" i="7"/>
  <c r="Y108" i="7"/>
  <c r="AG108" i="7"/>
  <c r="AO108" i="7"/>
  <c r="AW108" i="7"/>
  <c r="BE108" i="7"/>
  <c r="R108" i="7"/>
  <c r="Z108" i="7"/>
  <c r="AH108" i="7"/>
  <c r="AP108" i="7"/>
  <c r="AX108" i="7"/>
  <c r="BF108" i="7"/>
  <c r="M108" i="7"/>
  <c r="U108" i="7"/>
  <c r="AC108" i="7"/>
  <c r="AK108" i="7"/>
  <c r="AS108" i="7"/>
  <c r="BA108" i="7"/>
  <c r="BI108" i="7"/>
  <c r="N108" i="7"/>
  <c r="AT108" i="7"/>
  <c r="V108" i="7"/>
  <c r="BB108" i="7"/>
  <c r="BJ108" i="7"/>
  <c r="AD108" i="7"/>
  <c r="AL108" i="7"/>
  <c r="O110" i="7"/>
  <c r="S110" i="7"/>
  <c r="W110" i="7"/>
  <c r="AA110" i="7"/>
  <c r="AE110" i="7"/>
  <c r="AI110" i="7"/>
  <c r="AM110" i="7"/>
  <c r="AQ110" i="7"/>
  <c r="AU110" i="7"/>
  <c r="AY110" i="7"/>
  <c r="BC110" i="7"/>
  <c r="BG110" i="7"/>
  <c r="P110" i="7"/>
  <c r="T110" i="7"/>
  <c r="X110" i="7"/>
  <c r="AB110" i="7"/>
  <c r="AF110" i="7"/>
  <c r="AJ110" i="7"/>
  <c r="AN110" i="7"/>
  <c r="AR110" i="7"/>
  <c r="AV110" i="7"/>
  <c r="AZ110" i="7"/>
  <c r="BD110" i="7"/>
  <c r="BH110" i="7"/>
  <c r="M110" i="7"/>
  <c r="U110" i="7"/>
  <c r="AC110" i="7"/>
  <c r="AK110" i="7"/>
  <c r="AS110" i="7"/>
  <c r="BA110" i="7"/>
  <c r="BI110" i="7"/>
  <c r="N110" i="7"/>
  <c r="V110" i="7"/>
  <c r="AD110" i="7"/>
  <c r="AL110" i="7"/>
  <c r="AT110" i="7"/>
  <c r="BB110" i="7"/>
  <c r="BJ110" i="7"/>
  <c r="Q110" i="7"/>
  <c r="Y110" i="7"/>
  <c r="AG110" i="7"/>
  <c r="AO110" i="7"/>
  <c r="AW110" i="7"/>
  <c r="BE110" i="7"/>
  <c r="AP110" i="7"/>
  <c r="R110" i="7"/>
  <c r="AX110" i="7"/>
  <c r="Z110" i="7"/>
  <c r="AH110" i="7"/>
  <c r="BF110" i="7"/>
  <c r="O112" i="7"/>
  <c r="S112" i="7"/>
  <c r="W112" i="7"/>
  <c r="AA112" i="7"/>
  <c r="AE112" i="7"/>
  <c r="AI112" i="7"/>
  <c r="AM112" i="7"/>
  <c r="AQ112" i="7"/>
  <c r="AU112" i="7"/>
  <c r="AY112" i="7"/>
  <c r="BC112" i="7"/>
  <c r="BG112" i="7"/>
  <c r="P112" i="7"/>
  <c r="T112" i="7"/>
  <c r="X112" i="7"/>
  <c r="AB112" i="7"/>
  <c r="AF112" i="7"/>
  <c r="AJ112" i="7"/>
  <c r="AN112" i="7"/>
  <c r="AR112" i="7"/>
  <c r="AV112" i="7"/>
  <c r="AZ112" i="7"/>
  <c r="BD112" i="7"/>
  <c r="BH112" i="7"/>
  <c r="Q112" i="7"/>
  <c r="Y112" i="7"/>
  <c r="AG112" i="7"/>
  <c r="AO112" i="7"/>
  <c r="AW112" i="7"/>
  <c r="BE112" i="7"/>
  <c r="R112" i="7"/>
  <c r="Z112" i="7"/>
  <c r="AH112" i="7"/>
  <c r="AP112" i="7"/>
  <c r="AX112" i="7"/>
  <c r="BF112" i="7"/>
  <c r="M112" i="7"/>
  <c r="U112" i="7"/>
  <c r="AC112" i="7"/>
  <c r="AK112" i="7"/>
  <c r="AS112" i="7"/>
  <c r="BA112" i="7"/>
  <c r="BI112" i="7"/>
  <c r="AL112" i="7"/>
  <c r="N112" i="7"/>
  <c r="AT112" i="7"/>
  <c r="BB112" i="7"/>
  <c r="BJ112" i="7"/>
  <c r="V112" i="7"/>
  <c r="AD112" i="7"/>
  <c r="O114" i="7"/>
  <c r="S114" i="7"/>
  <c r="W114" i="7"/>
  <c r="AA114" i="7"/>
  <c r="AE114" i="7"/>
  <c r="AI114" i="7"/>
  <c r="AM114" i="7"/>
  <c r="AQ114" i="7"/>
  <c r="AU114" i="7"/>
  <c r="AY114" i="7"/>
  <c r="BC114" i="7"/>
  <c r="BG114" i="7"/>
  <c r="P114" i="7"/>
  <c r="T114" i="7"/>
  <c r="X114" i="7"/>
  <c r="AB114" i="7"/>
  <c r="AF114" i="7"/>
  <c r="AJ114" i="7"/>
  <c r="AN114" i="7"/>
  <c r="AR114" i="7"/>
  <c r="AV114" i="7"/>
  <c r="AZ114" i="7"/>
  <c r="BD114" i="7"/>
  <c r="BH114" i="7"/>
  <c r="M114" i="7"/>
  <c r="U114" i="7"/>
  <c r="AC114" i="7"/>
  <c r="AK114" i="7"/>
  <c r="AS114" i="7"/>
  <c r="BA114" i="7"/>
  <c r="BI114" i="7"/>
  <c r="N114" i="7"/>
  <c r="V114" i="7"/>
  <c r="AD114" i="7"/>
  <c r="AL114" i="7"/>
  <c r="AT114" i="7"/>
  <c r="BB114" i="7"/>
  <c r="BJ114" i="7"/>
  <c r="Q114" i="7"/>
  <c r="Y114" i="7"/>
  <c r="AG114" i="7"/>
  <c r="AO114" i="7"/>
  <c r="AW114" i="7"/>
  <c r="BE114" i="7"/>
  <c r="AH114" i="7"/>
  <c r="AP114" i="7"/>
  <c r="R114" i="7"/>
  <c r="Z114" i="7"/>
  <c r="AX114" i="7"/>
  <c r="BF114" i="7"/>
  <c r="O116" i="7"/>
  <c r="S116" i="7"/>
  <c r="W116" i="7"/>
  <c r="AA116" i="7"/>
  <c r="AE116" i="7"/>
  <c r="AI116" i="7"/>
  <c r="AM116" i="7"/>
  <c r="AQ116" i="7"/>
  <c r="AU116" i="7"/>
  <c r="AY116" i="7"/>
  <c r="BC116" i="7"/>
  <c r="BG116" i="7"/>
  <c r="P116" i="7"/>
  <c r="T116" i="7"/>
  <c r="X116" i="7"/>
  <c r="AB116" i="7"/>
  <c r="AF116" i="7"/>
  <c r="AJ116" i="7"/>
  <c r="AN116" i="7"/>
  <c r="AR116" i="7"/>
  <c r="Q116" i="7"/>
  <c r="Y116" i="7"/>
  <c r="AG116" i="7"/>
  <c r="AO116" i="7"/>
  <c r="AV116" i="7"/>
  <c r="BA116" i="7"/>
  <c r="BF116" i="7"/>
  <c r="R116" i="7"/>
  <c r="Z116" i="7"/>
  <c r="AH116" i="7"/>
  <c r="AP116" i="7"/>
  <c r="AW116" i="7"/>
  <c r="BB116" i="7"/>
  <c r="BH116" i="7"/>
  <c r="M116" i="7"/>
  <c r="U116" i="7"/>
  <c r="AC116" i="7"/>
  <c r="AK116" i="7"/>
  <c r="AS116" i="7"/>
  <c r="AX116" i="7"/>
  <c r="BD116" i="7"/>
  <c r="BI116" i="7"/>
  <c r="AD116" i="7"/>
  <c r="BE116" i="7"/>
  <c r="AL116" i="7"/>
  <c r="BJ116" i="7"/>
  <c r="AT116" i="7"/>
  <c r="AZ116" i="7"/>
  <c r="N116" i="7"/>
  <c r="V116" i="7"/>
  <c r="M118" i="7"/>
  <c r="Q118" i="7"/>
  <c r="U118" i="7"/>
  <c r="Y118" i="7"/>
  <c r="AC118" i="7"/>
  <c r="AG118" i="7"/>
  <c r="AK118" i="7"/>
  <c r="AO118" i="7"/>
  <c r="AS118" i="7"/>
  <c r="AW118" i="7"/>
  <c r="BA118" i="7"/>
  <c r="BE118" i="7"/>
  <c r="BI118" i="7"/>
  <c r="N118" i="7"/>
  <c r="R118" i="7"/>
  <c r="V118" i="7"/>
  <c r="Z118" i="7"/>
  <c r="AD118" i="7"/>
  <c r="AH118" i="7"/>
  <c r="AL118" i="7"/>
  <c r="AP118" i="7"/>
  <c r="AT118" i="7"/>
  <c r="AX118" i="7"/>
  <c r="BB118" i="7"/>
  <c r="BF118" i="7"/>
  <c r="BJ118" i="7"/>
  <c r="O118" i="7"/>
  <c r="S118" i="7"/>
  <c r="W118" i="7"/>
  <c r="AA118" i="7"/>
  <c r="AE118" i="7"/>
  <c r="AI118" i="7"/>
  <c r="AM118" i="7"/>
  <c r="AQ118" i="7"/>
  <c r="AU118" i="7"/>
  <c r="AY118" i="7"/>
  <c r="BC118" i="7"/>
  <c r="BG118" i="7"/>
  <c r="X118" i="7"/>
  <c r="AN118" i="7"/>
  <c r="BD118" i="7"/>
  <c r="AB118" i="7"/>
  <c r="AR118" i="7"/>
  <c r="BH118" i="7"/>
  <c r="P118" i="7"/>
  <c r="AV118" i="7"/>
  <c r="T118" i="7"/>
  <c r="AZ118" i="7"/>
  <c r="AF118" i="7"/>
  <c r="AJ118" i="7"/>
  <c r="M120" i="7"/>
  <c r="Q120" i="7"/>
  <c r="U120" i="7"/>
  <c r="Y120" i="7"/>
  <c r="AC120" i="7"/>
  <c r="AG120" i="7"/>
  <c r="AK120" i="7"/>
  <c r="AO120" i="7"/>
  <c r="AS120" i="7"/>
  <c r="AW120" i="7"/>
  <c r="BA120" i="7"/>
  <c r="BE120" i="7"/>
  <c r="BI120" i="7"/>
  <c r="N120" i="7"/>
  <c r="R120" i="7"/>
  <c r="V120" i="7"/>
  <c r="Z120" i="7"/>
  <c r="AD120" i="7"/>
  <c r="AH120" i="7"/>
  <c r="AL120" i="7"/>
  <c r="AP120" i="7"/>
  <c r="AT120" i="7"/>
  <c r="AX120" i="7"/>
  <c r="BB120" i="7"/>
  <c r="BF120" i="7"/>
  <c r="BJ120" i="7"/>
  <c r="O120" i="7"/>
  <c r="S120" i="7"/>
  <c r="W120" i="7"/>
  <c r="AA120" i="7"/>
  <c r="AE120" i="7"/>
  <c r="AI120" i="7"/>
  <c r="AM120" i="7"/>
  <c r="AQ120" i="7"/>
  <c r="AU120" i="7"/>
  <c r="AY120" i="7"/>
  <c r="BC120" i="7"/>
  <c r="BG120" i="7"/>
  <c r="T120" i="7"/>
  <c r="AJ120" i="7"/>
  <c r="AZ120" i="7"/>
  <c r="X120" i="7"/>
  <c r="AN120" i="7"/>
  <c r="BD120" i="7"/>
  <c r="AR120" i="7"/>
  <c r="P120" i="7"/>
  <c r="AV120" i="7"/>
  <c r="AB120" i="7"/>
  <c r="AF120" i="7"/>
  <c r="BH120" i="7"/>
  <c r="M122" i="7"/>
  <c r="Q122" i="7"/>
  <c r="U122" i="7"/>
  <c r="Y122" i="7"/>
  <c r="AC122" i="7"/>
  <c r="AG122" i="7"/>
  <c r="AK122" i="7"/>
  <c r="AO122" i="7"/>
  <c r="AS122" i="7"/>
  <c r="AW122" i="7"/>
  <c r="BA122" i="7"/>
  <c r="BE122" i="7"/>
  <c r="BI122" i="7"/>
  <c r="N122" i="7"/>
  <c r="R122" i="7"/>
  <c r="V122" i="7"/>
  <c r="Z122" i="7"/>
  <c r="AD122" i="7"/>
  <c r="AH122" i="7"/>
  <c r="AL122" i="7"/>
  <c r="AP122" i="7"/>
  <c r="AT122" i="7"/>
  <c r="AX122" i="7"/>
  <c r="BB122" i="7"/>
  <c r="BF122" i="7"/>
  <c r="BJ122" i="7"/>
  <c r="O122" i="7"/>
  <c r="S122" i="7"/>
  <c r="W122" i="7"/>
  <c r="AA122" i="7"/>
  <c r="AE122" i="7"/>
  <c r="AI122" i="7"/>
  <c r="AM122" i="7"/>
  <c r="AQ122" i="7"/>
  <c r="AU122" i="7"/>
  <c r="AY122" i="7"/>
  <c r="BC122" i="7"/>
  <c r="BG122" i="7"/>
  <c r="P122" i="7"/>
  <c r="AF122" i="7"/>
  <c r="AV122" i="7"/>
  <c r="T122" i="7"/>
  <c r="AJ122" i="7"/>
  <c r="AZ122" i="7"/>
  <c r="AN122" i="7"/>
  <c r="AR122" i="7"/>
  <c r="BD122" i="7"/>
  <c r="BH122" i="7"/>
  <c r="X122" i="7"/>
  <c r="AB122" i="7"/>
  <c r="M124" i="7"/>
  <c r="Q124" i="7"/>
  <c r="U124" i="7"/>
  <c r="Y124" i="7"/>
  <c r="AC124" i="7"/>
  <c r="AG124" i="7"/>
  <c r="AK124" i="7"/>
  <c r="AO124" i="7"/>
  <c r="AS124" i="7"/>
  <c r="AW124" i="7"/>
  <c r="BA124" i="7"/>
  <c r="BE124" i="7"/>
  <c r="BI124" i="7"/>
  <c r="N124" i="7"/>
  <c r="R124" i="7"/>
  <c r="V124" i="7"/>
  <c r="Z124" i="7"/>
  <c r="AD124" i="7"/>
  <c r="AH124" i="7"/>
  <c r="AL124" i="7"/>
  <c r="AP124" i="7"/>
  <c r="AT124" i="7"/>
  <c r="AX124" i="7"/>
  <c r="BB124" i="7"/>
  <c r="BF124" i="7"/>
  <c r="BJ124" i="7"/>
  <c r="O124" i="7"/>
  <c r="S124" i="7"/>
  <c r="W124" i="7"/>
  <c r="AA124" i="7"/>
  <c r="AE124" i="7"/>
  <c r="AI124" i="7"/>
  <c r="AM124" i="7"/>
  <c r="AQ124" i="7"/>
  <c r="AU124" i="7"/>
  <c r="AY124" i="7"/>
  <c r="BC124" i="7"/>
  <c r="BG124" i="7"/>
  <c r="AB124" i="7"/>
  <c r="AR124" i="7"/>
  <c r="BH124" i="7"/>
  <c r="P124" i="7"/>
  <c r="AF124" i="7"/>
  <c r="AV124" i="7"/>
  <c r="AJ124" i="7"/>
  <c r="AN124" i="7"/>
  <c r="T124" i="7"/>
  <c r="X124" i="7"/>
  <c r="AZ124" i="7"/>
  <c r="BD124" i="7"/>
  <c r="M126" i="7"/>
  <c r="Q126" i="7"/>
  <c r="U126" i="7"/>
  <c r="Y126" i="7"/>
  <c r="AC126" i="7"/>
  <c r="AG126" i="7"/>
  <c r="AK126" i="7"/>
  <c r="AO126" i="7"/>
  <c r="AS126" i="7"/>
  <c r="AW126" i="7"/>
  <c r="BA126" i="7"/>
  <c r="BE126" i="7"/>
  <c r="BI126" i="7"/>
  <c r="N126" i="7"/>
  <c r="R126" i="7"/>
  <c r="V126" i="7"/>
  <c r="Z126" i="7"/>
  <c r="AD126" i="7"/>
  <c r="AH126" i="7"/>
  <c r="AL126" i="7"/>
  <c r="AP126" i="7"/>
  <c r="AT126" i="7"/>
  <c r="AX126" i="7"/>
  <c r="BB126" i="7"/>
  <c r="BF126" i="7"/>
  <c r="BJ126" i="7"/>
  <c r="O126" i="7"/>
  <c r="S126" i="7"/>
  <c r="W126" i="7"/>
  <c r="AA126" i="7"/>
  <c r="AE126" i="7"/>
  <c r="AI126" i="7"/>
  <c r="AM126" i="7"/>
  <c r="AQ126" i="7"/>
  <c r="AU126" i="7"/>
  <c r="AY126" i="7"/>
  <c r="BC126" i="7"/>
  <c r="BG126" i="7"/>
  <c r="X126" i="7"/>
  <c r="AN126" i="7"/>
  <c r="BD126" i="7"/>
  <c r="AB126" i="7"/>
  <c r="AR126" i="7"/>
  <c r="BH126" i="7"/>
  <c r="AF126" i="7"/>
  <c r="AJ126" i="7"/>
  <c r="AV126" i="7"/>
  <c r="AZ126" i="7"/>
  <c r="P126" i="7"/>
  <c r="T126" i="7"/>
  <c r="M128" i="7"/>
  <c r="Q128" i="7"/>
  <c r="U128" i="7"/>
  <c r="Y128" i="7"/>
  <c r="AC128" i="7"/>
  <c r="AG128" i="7"/>
  <c r="AK128" i="7"/>
  <c r="AO128" i="7"/>
  <c r="AS128" i="7"/>
  <c r="AW128" i="7"/>
  <c r="BA128" i="7"/>
  <c r="BE128" i="7"/>
  <c r="BI128" i="7"/>
  <c r="N128" i="7"/>
  <c r="R128" i="7"/>
  <c r="V128" i="7"/>
  <c r="Z128" i="7"/>
  <c r="AD128" i="7"/>
  <c r="AH128" i="7"/>
  <c r="AL128" i="7"/>
  <c r="AP128" i="7"/>
  <c r="AT128" i="7"/>
  <c r="AX128" i="7"/>
  <c r="BB128" i="7"/>
  <c r="BF128" i="7"/>
  <c r="BJ128" i="7"/>
  <c r="O128" i="7"/>
  <c r="S128" i="7"/>
  <c r="W128" i="7"/>
  <c r="AA128" i="7"/>
  <c r="AE128" i="7"/>
  <c r="AI128" i="7"/>
  <c r="AM128" i="7"/>
  <c r="AQ128" i="7"/>
  <c r="AU128" i="7"/>
  <c r="AY128" i="7"/>
  <c r="BC128" i="7"/>
  <c r="BG128" i="7"/>
  <c r="T128" i="7"/>
  <c r="AJ128" i="7"/>
  <c r="AZ128" i="7"/>
  <c r="X128" i="7"/>
  <c r="AN128" i="7"/>
  <c r="BD128" i="7"/>
  <c r="AB128" i="7"/>
  <c r="BH128" i="7"/>
  <c r="AF128" i="7"/>
  <c r="P128" i="7"/>
  <c r="AR128" i="7"/>
  <c r="AV128" i="7"/>
  <c r="G130" i="7"/>
  <c r="M130" i="7"/>
  <c r="Q130" i="7"/>
  <c r="U130" i="7"/>
  <c r="Y130" i="7"/>
  <c r="AC130" i="7"/>
  <c r="AG130" i="7"/>
  <c r="AK130" i="7"/>
  <c r="AO130" i="7"/>
  <c r="AS130" i="7"/>
  <c r="AW130" i="7"/>
  <c r="BA130" i="7"/>
  <c r="BE130" i="7"/>
  <c r="BI130" i="7"/>
  <c r="N130" i="7"/>
  <c r="R130" i="7"/>
  <c r="V130" i="7"/>
  <c r="Z130" i="7"/>
  <c r="AD130" i="7"/>
  <c r="AH130" i="7"/>
  <c r="AL130" i="7"/>
  <c r="AP130" i="7"/>
  <c r="AT130" i="7"/>
  <c r="AX130" i="7"/>
  <c r="BB130" i="7"/>
  <c r="BF130" i="7"/>
  <c r="BJ130" i="7"/>
  <c r="O130" i="7"/>
  <c r="S130" i="7"/>
  <c r="W130" i="7"/>
  <c r="AA130" i="7"/>
  <c r="AE130" i="7"/>
  <c r="AI130" i="7"/>
  <c r="AM130" i="7"/>
  <c r="AQ130" i="7"/>
  <c r="AU130" i="7"/>
  <c r="AY130" i="7"/>
  <c r="BC130" i="7"/>
  <c r="BG130" i="7"/>
  <c r="P130" i="7"/>
  <c r="AF130" i="7"/>
  <c r="AV130" i="7"/>
  <c r="T130" i="7"/>
  <c r="AJ130" i="7"/>
  <c r="AZ130" i="7"/>
  <c r="X130" i="7"/>
  <c r="BD130" i="7"/>
  <c r="AB130" i="7"/>
  <c r="BH130" i="7"/>
  <c r="AN130" i="7"/>
  <c r="AR130" i="7"/>
  <c r="M132" i="7"/>
  <c r="Q132" i="7"/>
  <c r="U132" i="7"/>
  <c r="Y132" i="7"/>
  <c r="AC132" i="7"/>
  <c r="AG132" i="7"/>
  <c r="AK132" i="7"/>
  <c r="AO132" i="7"/>
  <c r="N132" i="7"/>
  <c r="R132" i="7"/>
  <c r="V132" i="7"/>
  <c r="Z132" i="7"/>
  <c r="AD132" i="7"/>
  <c r="AH132" i="7"/>
  <c r="AL132" i="7"/>
  <c r="AP132" i="7"/>
  <c r="AT132" i="7"/>
  <c r="AX132" i="7"/>
  <c r="BB132" i="7"/>
  <c r="BF132" i="7"/>
  <c r="BJ132" i="7"/>
  <c r="O132" i="7"/>
  <c r="S132" i="7"/>
  <c r="W132" i="7"/>
  <c r="AA132" i="7"/>
  <c r="AE132" i="7"/>
  <c r="AI132" i="7"/>
  <c r="AM132" i="7"/>
  <c r="AQ132" i="7"/>
  <c r="AU132" i="7"/>
  <c r="AY132" i="7"/>
  <c r="BC132" i="7"/>
  <c r="BG132" i="7"/>
  <c r="AB132" i="7"/>
  <c r="AR132" i="7"/>
  <c r="AZ132" i="7"/>
  <c r="BH132" i="7"/>
  <c r="P132" i="7"/>
  <c r="AF132" i="7"/>
  <c r="AS132" i="7"/>
  <c r="BA132" i="7"/>
  <c r="BI132" i="7"/>
  <c r="T132" i="7"/>
  <c r="AV132" i="7"/>
  <c r="X132" i="7"/>
  <c r="AW132" i="7"/>
  <c r="BD132" i="7"/>
  <c r="BE132" i="7"/>
  <c r="AJ132" i="7"/>
  <c r="AN132" i="7"/>
  <c r="N134" i="7"/>
  <c r="R134" i="7"/>
  <c r="V134" i="7"/>
  <c r="Z134" i="7"/>
  <c r="AD134" i="7"/>
  <c r="AH134" i="7"/>
  <c r="AL134" i="7"/>
  <c r="AP134" i="7"/>
  <c r="AT134" i="7"/>
  <c r="AX134" i="7"/>
  <c r="BB134" i="7"/>
  <c r="BF134" i="7"/>
  <c r="BJ134" i="7"/>
  <c r="O134" i="7"/>
  <c r="S134" i="7"/>
  <c r="W134" i="7"/>
  <c r="AA134" i="7"/>
  <c r="AE134" i="7"/>
  <c r="AI134" i="7"/>
  <c r="AM134" i="7"/>
  <c r="AQ134" i="7"/>
  <c r="AU134" i="7"/>
  <c r="AY134" i="7"/>
  <c r="BC134" i="7"/>
  <c r="BG134" i="7"/>
  <c r="P134" i="7"/>
  <c r="X134" i="7"/>
  <c r="AF134" i="7"/>
  <c r="AN134" i="7"/>
  <c r="AV134" i="7"/>
  <c r="BD134" i="7"/>
  <c r="Q134" i="7"/>
  <c r="Y134" i="7"/>
  <c r="AG134" i="7"/>
  <c r="AO134" i="7"/>
  <c r="AW134" i="7"/>
  <c r="BE134" i="7"/>
  <c r="AB134" i="7"/>
  <c r="AR134" i="7"/>
  <c r="BH134" i="7"/>
  <c r="M134" i="7"/>
  <c r="AC134" i="7"/>
  <c r="AS134" i="7"/>
  <c r="BI134" i="7"/>
  <c r="T134" i="7"/>
  <c r="AZ134" i="7"/>
  <c r="U134" i="7"/>
  <c r="BA134" i="7"/>
  <c r="AJ134" i="7"/>
  <c r="AK134" i="7"/>
  <c r="N136" i="7"/>
  <c r="R136" i="7"/>
  <c r="V136" i="7"/>
  <c r="Z136" i="7"/>
  <c r="AD136" i="7"/>
  <c r="AH136" i="7"/>
  <c r="AL136" i="7"/>
  <c r="AP136" i="7"/>
  <c r="AT136" i="7"/>
  <c r="AX136" i="7"/>
  <c r="BB136" i="7"/>
  <c r="BF136" i="7"/>
  <c r="BJ136" i="7"/>
  <c r="O136" i="7"/>
  <c r="S136" i="7"/>
  <c r="W136" i="7"/>
  <c r="AA136" i="7"/>
  <c r="AE136" i="7"/>
  <c r="AI136" i="7"/>
  <c r="AM136" i="7"/>
  <c r="AQ136" i="7"/>
  <c r="AU136" i="7"/>
  <c r="AY136" i="7"/>
  <c r="BC136" i="7"/>
  <c r="BG136" i="7"/>
  <c r="T136" i="7"/>
  <c r="AB136" i="7"/>
  <c r="AJ136" i="7"/>
  <c r="AR136" i="7"/>
  <c r="AZ136" i="7"/>
  <c r="BH136" i="7"/>
  <c r="M136" i="7"/>
  <c r="U136" i="7"/>
  <c r="AC136" i="7"/>
  <c r="AK136" i="7"/>
  <c r="AS136" i="7"/>
  <c r="BA136" i="7"/>
  <c r="BI136" i="7"/>
  <c r="X136" i="7"/>
  <c r="AN136" i="7"/>
  <c r="BD136" i="7"/>
  <c r="Y136" i="7"/>
  <c r="AO136" i="7"/>
  <c r="BE136" i="7"/>
  <c r="P136" i="7"/>
  <c r="AV136" i="7"/>
  <c r="Q136" i="7"/>
  <c r="AW136" i="7"/>
  <c r="AF136" i="7"/>
  <c r="AG136" i="7"/>
  <c r="N138" i="7"/>
  <c r="R138" i="7"/>
  <c r="V138" i="7"/>
  <c r="Z138" i="7"/>
  <c r="AD138" i="7"/>
  <c r="AH138" i="7"/>
  <c r="AL138" i="7"/>
  <c r="AP138" i="7"/>
  <c r="AT138" i="7"/>
  <c r="AX138" i="7"/>
  <c r="BB138" i="7"/>
  <c r="BF138" i="7"/>
  <c r="BJ138" i="7"/>
  <c r="O138" i="7"/>
  <c r="S138" i="7"/>
  <c r="W138" i="7"/>
  <c r="AA138" i="7"/>
  <c r="AE138" i="7"/>
  <c r="AI138" i="7"/>
  <c r="AM138" i="7"/>
  <c r="AQ138" i="7"/>
  <c r="AU138" i="7"/>
  <c r="AY138" i="7"/>
  <c r="BC138" i="7"/>
  <c r="BG138" i="7"/>
  <c r="P138" i="7"/>
  <c r="X138" i="7"/>
  <c r="AF138" i="7"/>
  <c r="AN138" i="7"/>
  <c r="AV138" i="7"/>
  <c r="BD138" i="7"/>
  <c r="Q138" i="7"/>
  <c r="Y138" i="7"/>
  <c r="AG138" i="7"/>
  <c r="AO138" i="7"/>
  <c r="AW138" i="7"/>
  <c r="BE138" i="7"/>
  <c r="T138" i="7"/>
  <c r="AJ138" i="7"/>
  <c r="AZ138" i="7"/>
  <c r="U138" i="7"/>
  <c r="AK138" i="7"/>
  <c r="BA138" i="7"/>
  <c r="AR138" i="7"/>
  <c r="M138" i="7"/>
  <c r="AS138" i="7"/>
  <c r="AB138" i="7"/>
  <c r="AC138" i="7"/>
  <c r="BH138" i="7"/>
  <c r="BI138" i="7"/>
  <c r="N140" i="7"/>
  <c r="R140" i="7"/>
  <c r="V140" i="7"/>
  <c r="Z140" i="7"/>
  <c r="AD140" i="7"/>
  <c r="AH140" i="7"/>
  <c r="AL140" i="7"/>
  <c r="AP140" i="7"/>
  <c r="AT140" i="7"/>
  <c r="AX140" i="7"/>
  <c r="BB140" i="7"/>
  <c r="BF140" i="7"/>
  <c r="BJ140" i="7"/>
  <c r="O140" i="7"/>
  <c r="S140" i="7"/>
  <c r="W140" i="7"/>
  <c r="AA140" i="7"/>
  <c r="AE140" i="7"/>
  <c r="AI140" i="7"/>
  <c r="AM140" i="7"/>
  <c r="AQ140" i="7"/>
  <c r="AU140" i="7"/>
  <c r="AY140" i="7"/>
  <c r="BC140" i="7"/>
  <c r="BG140" i="7"/>
  <c r="T140" i="7"/>
  <c r="AB140" i="7"/>
  <c r="AJ140" i="7"/>
  <c r="AR140" i="7"/>
  <c r="AZ140" i="7"/>
  <c r="BH140" i="7"/>
  <c r="M140" i="7"/>
  <c r="U140" i="7"/>
  <c r="AC140" i="7"/>
  <c r="AK140" i="7"/>
  <c r="AS140" i="7"/>
  <c r="BA140" i="7"/>
  <c r="BI140" i="7"/>
  <c r="P140" i="7"/>
  <c r="AF140" i="7"/>
  <c r="AV140" i="7"/>
  <c r="Q140" i="7"/>
  <c r="AG140" i="7"/>
  <c r="AW140" i="7"/>
  <c r="AN140" i="7"/>
  <c r="AO140" i="7"/>
  <c r="BD140" i="7"/>
  <c r="BE140" i="7"/>
  <c r="X140" i="7"/>
  <c r="Y140" i="7"/>
  <c r="N142" i="7"/>
  <c r="R142" i="7"/>
  <c r="V142" i="7"/>
  <c r="Z142" i="7"/>
  <c r="AD142" i="7"/>
  <c r="AH142" i="7"/>
  <c r="AL142" i="7"/>
  <c r="AP142" i="7"/>
  <c r="AT142" i="7"/>
  <c r="AX142" i="7"/>
  <c r="BB142" i="7"/>
  <c r="BF142" i="7"/>
  <c r="BJ142" i="7"/>
  <c r="O142" i="7"/>
  <c r="S142" i="7"/>
  <c r="W142" i="7"/>
  <c r="AA142" i="7"/>
  <c r="AE142" i="7"/>
  <c r="AI142" i="7"/>
  <c r="AM142" i="7"/>
  <c r="AQ142" i="7"/>
  <c r="AU142" i="7"/>
  <c r="AY142" i="7"/>
  <c r="BC142" i="7"/>
  <c r="BG142" i="7"/>
  <c r="P142" i="7"/>
  <c r="X142" i="7"/>
  <c r="AF142" i="7"/>
  <c r="AN142" i="7"/>
  <c r="AV142" i="7"/>
  <c r="BD142" i="7"/>
  <c r="Q142" i="7"/>
  <c r="Y142" i="7"/>
  <c r="AG142" i="7"/>
  <c r="AO142" i="7"/>
  <c r="AW142" i="7"/>
  <c r="BE142" i="7"/>
  <c r="AB142" i="7"/>
  <c r="AR142" i="7"/>
  <c r="BH142" i="7"/>
  <c r="M142" i="7"/>
  <c r="AC142" i="7"/>
  <c r="AS142" i="7"/>
  <c r="BI142" i="7"/>
  <c r="AJ142" i="7"/>
  <c r="AK142" i="7"/>
  <c r="T142" i="7"/>
  <c r="U142" i="7"/>
  <c r="AZ142" i="7"/>
  <c r="BA142" i="7"/>
  <c r="N144" i="7"/>
  <c r="R144" i="7"/>
  <c r="V144" i="7"/>
  <c r="Z144" i="7"/>
  <c r="AD144" i="7"/>
  <c r="AH144" i="7"/>
  <c r="AL144" i="7"/>
  <c r="AP144" i="7"/>
  <c r="AT144" i="7"/>
  <c r="AX144" i="7"/>
  <c r="BB144" i="7"/>
  <c r="BF144" i="7"/>
  <c r="BJ144" i="7"/>
  <c r="O144" i="7"/>
  <c r="S144" i="7"/>
  <c r="W144" i="7"/>
  <c r="AA144" i="7"/>
  <c r="AE144" i="7"/>
  <c r="AI144" i="7"/>
  <c r="AM144" i="7"/>
  <c r="AQ144" i="7"/>
  <c r="AU144" i="7"/>
  <c r="AY144" i="7"/>
  <c r="BC144" i="7"/>
  <c r="BG144" i="7"/>
  <c r="T144" i="7"/>
  <c r="AB144" i="7"/>
  <c r="AJ144" i="7"/>
  <c r="AR144" i="7"/>
  <c r="AZ144" i="7"/>
  <c r="BH144" i="7"/>
  <c r="M144" i="7"/>
  <c r="U144" i="7"/>
  <c r="AC144" i="7"/>
  <c r="AK144" i="7"/>
  <c r="AS144" i="7"/>
  <c r="BA144" i="7"/>
  <c r="BI144" i="7"/>
  <c r="X144" i="7"/>
  <c r="AN144" i="7"/>
  <c r="BD144" i="7"/>
  <c r="Y144" i="7"/>
  <c r="AO144" i="7"/>
  <c r="BE144" i="7"/>
  <c r="AF144" i="7"/>
  <c r="AG144" i="7"/>
  <c r="AV144" i="7"/>
  <c r="AW144" i="7"/>
  <c r="Q144" i="7"/>
  <c r="P144" i="7"/>
  <c r="N146" i="7"/>
  <c r="R146" i="7"/>
  <c r="V146" i="7"/>
  <c r="Z146" i="7"/>
  <c r="AD146" i="7"/>
  <c r="AH146" i="7"/>
  <c r="AL146" i="7"/>
  <c r="AP146" i="7"/>
  <c r="AT146" i="7"/>
  <c r="AX146" i="7"/>
  <c r="BB146" i="7"/>
  <c r="BF146" i="7"/>
  <c r="BJ146" i="7"/>
  <c r="O146" i="7"/>
  <c r="S146" i="7"/>
  <c r="W146" i="7"/>
  <c r="AA146" i="7"/>
  <c r="AE146" i="7"/>
  <c r="AI146" i="7"/>
  <c r="AM146" i="7"/>
  <c r="AQ146" i="7"/>
  <c r="AU146" i="7"/>
  <c r="AY146" i="7"/>
  <c r="BC146" i="7"/>
  <c r="BG146" i="7"/>
  <c r="P146" i="7"/>
  <c r="X146" i="7"/>
  <c r="AF146" i="7"/>
  <c r="AN146" i="7"/>
  <c r="AV146" i="7"/>
  <c r="BD146" i="7"/>
  <c r="Q146" i="7"/>
  <c r="Y146" i="7"/>
  <c r="AG146" i="7"/>
  <c r="AO146" i="7"/>
  <c r="AW146" i="7"/>
  <c r="BE146" i="7"/>
  <c r="T146" i="7"/>
  <c r="AJ146" i="7"/>
  <c r="AZ146" i="7"/>
  <c r="U146" i="7"/>
  <c r="AK146" i="7"/>
  <c r="BA146" i="7"/>
  <c r="AB146" i="7"/>
  <c r="BH146" i="7"/>
  <c r="AC146" i="7"/>
  <c r="BI146" i="7"/>
  <c r="M146" i="7"/>
  <c r="AR146" i="7"/>
  <c r="AS146" i="7"/>
  <c r="N148" i="7"/>
  <c r="R148" i="7"/>
  <c r="V148" i="7"/>
  <c r="Z148" i="7"/>
  <c r="AD148" i="7"/>
  <c r="AH148" i="7"/>
  <c r="AL148" i="7"/>
  <c r="AP148" i="7"/>
  <c r="AT148" i="7"/>
  <c r="AX148" i="7"/>
  <c r="BB148" i="7"/>
  <c r="BF148" i="7"/>
  <c r="BJ148" i="7"/>
  <c r="O148" i="7"/>
  <c r="S148" i="7"/>
  <c r="W148" i="7"/>
  <c r="AA148" i="7"/>
  <c r="AE148" i="7"/>
  <c r="AI148" i="7"/>
  <c r="AM148" i="7"/>
  <c r="AQ148" i="7"/>
  <c r="AU148" i="7"/>
  <c r="AY148" i="7"/>
  <c r="BC148" i="7"/>
  <c r="BG148" i="7"/>
  <c r="T148" i="7"/>
  <c r="AB148" i="7"/>
  <c r="AJ148" i="7"/>
  <c r="AR148" i="7"/>
  <c r="AZ148" i="7"/>
  <c r="BH148" i="7"/>
  <c r="M148" i="7"/>
  <c r="U148" i="7"/>
  <c r="AC148" i="7"/>
  <c r="AK148" i="7"/>
  <c r="AS148" i="7"/>
  <c r="BA148" i="7"/>
  <c r="BI148" i="7"/>
  <c r="P148" i="7"/>
  <c r="AF148" i="7"/>
  <c r="AV148" i="7"/>
  <c r="Q148" i="7"/>
  <c r="AG148" i="7"/>
  <c r="AW148" i="7"/>
  <c r="X148" i="7"/>
  <c r="BD148" i="7"/>
  <c r="Y148" i="7"/>
  <c r="BE148" i="7"/>
  <c r="AN148" i="7"/>
  <c r="AO148" i="7"/>
  <c r="N150" i="7"/>
  <c r="R150" i="7"/>
  <c r="V150" i="7"/>
  <c r="Z150" i="7"/>
  <c r="AD150" i="7"/>
  <c r="AH150" i="7"/>
  <c r="AL150" i="7"/>
  <c r="AP150" i="7"/>
  <c r="AT150" i="7"/>
  <c r="AX150" i="7"/>
  <c r="BB150" i="7"/>
  <c r="BF150" i="7"/>
  <c r="BJ150" i="7"/>
  <c r="O150" i="7"/>
  <c r="S150" i="7"/>
  <c r="W150" i="7"/>
  <c r="AA150" i="7"/>
  <c r="AE150" i="7"/>
  <c r="AI150" i="7"/>
  <c r="AM150" i="7"/>
  <c r="AQ150" i="7"/>
  <c r="AU150" i="7"/>
  <c r="AY150" i="7"/>
  <c r="BC150" i="7"/>
  <c r="BG150" i="7"/>
  <c r="P150" i="7"/>
  <c r="X150" i="7"/>
  <c r="AF150" i="7"/>
  <c r="AN150" i="7"/>
  <c r="AV150" i="7"/>
  <c r="BD150" i="7"/>
  <c r="Q150" i="7"/>
  <c r="Y150" i="7"/>
  <c r="AG150" i="7"/>
  <c r="AO150" i="7"/>
  <c r="AW150" i="7"/>
  <c r="BE150" i="7"/>
  <c r="AB150" i="7"/>
  <c r="AR150" i="7"/>
  <c r="BH150" i="7"/>
  <c r="M150" i="7"/>
  <c r="AC150" i="7"/>
  <c r="AS150" i="7"/>
  <c r="BI150" i="7"/>
  <c r="T150" i="7"/>
  <c r="AZ150" i="7"/>
  <c r="U150" i="7"/>
  <c r="BA150" i="7"/>
  <c r="AK150" i="7"/>
  <c r="AJ150" i="7"/>
  <c r="N152" i="7"/>
  <c r="R152" i="7"/>
  <c r="V152" i="7"/>
  <c r="Z152" i="7"/>
  <c r="AD152" i="7"/>
  <c r="AH152" i="7"/>
  <c r="AL152" i="7"/>
  <c r="AP152" i="7"/>
  <c r="AT152" i="7"/>
  <c r="AX152" i="7"/>
  <c r="BB152" i="7"/>
  <c r="BF152" i="7"/>
  <c r="BJ152" i="7"/>
  <c r="O152" i="7"/>
  <c r="S152" i="7"/>
  <c r="W152" i="7"/>
  <c r="AA152" i="7"/>
  <c r="AE152" i="7"/>
  <c r="AI152" i="7"/>
  <c r="AM152" i="7"/>
  <c r="AQ152" i="7"/>
  <c r="AU152" i="7"/>
  <c r="AY152" i="7"/>
  <c r="BC152" i="7"/>
  <c r="BG152" i="7"/>
  <c r="T152" i="7"/>
  <c r="AB152" i="7"/>
  <c r="AJ152" i="7"/>
  <c r="AR152" i="7"/>
  <c r="AZ152" i="7"/>
  <c r="BH152" i="7"/>
  <c r="M152" i="7"/>
  <c r="U152" i="7"/>
  <c r="AC152" i="7"/>
  <c r="AK152" i="7"/>
  <c r="AS152" i="7"/>
  <c r="BA152" i="7"/>
  <c r="BI152" i="7"/>
  <c r="X152" i="7"/>
  <c r="AN152" i="7"/>
  <c r="BD152" i="7"/>
  <c r="Y152" i="7"/>
  <c r="AO152" i="7"/>
  <c r="BE152" i="7"/>
  <c r="P152" i="7"/>
  <c r="AV152" i="7"/>
  <c r="Q152" i="7"/>
  <c r="AW152" i="7"/>
  <c r="AF152" i="7"/>
  <c r="AG152" i="7"/>
  <c r="N154" i="7"/>
  <c r="R154" i="7"/>
  <c r="V154" i="7"/>
  <c r="Z154" i="7"/>
  <c r="AD154" i="7"/>
  <c r="AH154" i="7"/>
  <c r="AL154" i="7"/>
  <c r="AP154" i="7"/>
  <c r="AT154" i="7"/>
  <c r="AX154" i="7"/>
  <c r="BB154" i="7"/>
  <c r="BF154" i="7"/>
  <c r="BJ154" i="7"/>
  <c r="O154" i="7"/>
  <c r="S154" i="7"/>
  <c r="W154" i="7"/>
  <c r="AA154" i="7"/>
  <c r="AE154" i="7"/>
  <c r="AI154" i="7"/>
  <c r="AM154" i="7"/>
  <c r="AQ154" i="7"/>
  <c r="AU154" i="7"/>
  <c r="AY154" i="7"/>
  <c r="BC154" i="7"/>
  <c r="BG154" i="7"/>
  <c r="P154" i="7"/>
  <c r="X154" i="7"/>
  <c r="AF154" i="7"/>
  <c r="AN154" i="7"/>
  <c r="AV154" i="7"/>
  <c r="BD154" i="7"/>
  <c r="Q154" i="7"/>
  <c r="Y154" i="7"/>
  <c r="AG154" i="7"/>
  <c r="AO154" i="7"/>
  <c r="AW154" i="7"/>
  <c r="BE154" i="7"/>
  <c r="T154" i="7"/>
  <c r="AJ154" i="7"/>
  <c r="AZ154" i="7"/>
  <c r="U154" i="7"/>
  <c r="AK154" i="7"/>
  <c r="BA154" i="7"/>
  <c r="AR154" i="7"/>
  <c r="M154" i="7"/>
  <c r="AS154" i="7"/>
  <c r="BH154" i="7"/>
  <c r="BI154" i="7"/>
  <c r="AB154" i="7"/>
  <c r="AC154" i="7"/>
  <c r="N156" i="7"/>
  <c r="R156" i="7"/>
  <c r="V156" i="7"/>
  <c r="Z156" i="7"/>
  <c r="AD156" i="7"/>
  <c r="AH156" i="7"/>
  <c r="AL156" i="7"/>
  <c r="AP156" i="7"/>
  <c r="AT156" i="7"/>
  <c r="AX156" i="7"/>
  <c r="BB156" i="7"/>
  <c r="BF156" i="7"/>
  <c r="BJ156" i="7"/>
  <c r="O156" i="7"/>
  <c r="S156" i="7"/>
  <c r="W156" i="7"/>
  <c r="AA156" i="7"/>
  <c r="AE156" i="7"/>
  <c r="AI156" i="7"/>
  <c r="AM156" i="7"/>
  <c r="AQ156" i="7"/>
  <c r="AU156" i="7"/>
  <c r="AY156" i="7"/>
  <c r="BC156" i="7"/>
  <c r="BG156" i="7"/>
  <c r="T156" i="7"/>
  <c r="AB156" i="7"/>
  <c r="AJ156" i="7"/>
  <c r="AR156" i="7"/>
  <c r="AZ156" i="7"/>
  <c r="BH156" i="7"/>
  <c r="M156" i="7"/>
  <c r="U156" i="7"/>
  <c r="AC156" i="7"/>
  <c r="AK156" i="7"/>
  <c r="AS156" i="7"/>
  <c r="BA156" i="7"/>
  <c r="BI156" i="7"/>
  <c r="P156" i="7"/>
  <c r="AF156" i="7"/>
  <c r="AV156" i="7"/>
  <c r="Q156" i="7"/>
  <c r="AG156" i="7"/>
  <c r="AW156" i="7"/>
  <c r="AN156" i="7"/>
  <c r="AO156" i="7"/>
  <c r="X156" i="7"/>
  <c r="Y156" i="7"/>
  <c r="BD156" i="7"/>
  <c r="BE156" i="7"/>
  <c r="N158" i="7"/>
  <c r="R158" i="7"/>
  <c r="V158" i="7"/>
  <c r="Z158" i="7"/>
  <c r="AD158" i="7"/>
  <c r="AH158" i="7"/>
  <c r="AL158" i="7"/>
  <c r="AP158" i="7"/>
  <c r="AT158" i="7"/>
  <c r="AX158" i="7"/>
  <c r="BB158" i="7"/>
  <c r="BF158" i="7"/>
  <c r="BJ158" i="7"/>
  <c r="O158" i="7"/>
  <c r="S158" i="7"/>
  <c r="W158" i="7"/>
  <c r="AA158" i="7"/>
  <c r="AE158" i="7"/>
  <c r="AI158" i="7"/>
  <c r="AM158" i="7"/>
  <c r="AQ158" i="7"/>
  <c r="AU158" i="7"/>
  <c r="AY158" i="7"/>
  <c r="BC158" i="7"/>
  <c r="BG158" i="7"/>
  <c r="P158" i="7"/>
  <c r="X158" i="7"/>
  <c r="AF158" i="7"/>
  <c r="AN158" i="7"/>
  <c r="AV158" i="7"/>
  <c r="BD158" i="7"/>
  <c r="Q158" i="7"/>
  <c r="Y158" i="7"/>
  <c r="AG158" i="7"/>
  <c r="AO158" i="7"/>
  <c r="AW158" i="7"/>
  <c r="BE158" i="7"/>
  <c r="AB158" i="7"/>
  <c r="AR158" i="7"/>
  <c r="BH158" i="7"/>
  <c r="M158" i="7"/>
  <c r="AC158" i="7"/>
  <c r="AS158" i="7"/>
  <c r="BI158" i="7"/>
  <c r="AJ158" i="7"/>
  <c r="AK158" i="7"/>
  <c r="AZ158" i="7"/>
  <c r="BA158" i="7"/>
  <c r="U158" i="7"/>
  <c r="T158" i="7"/>
  <c r="N160" i="7"/>
  <c r="R160" i="7"/>
  <c r="V160" i="7"/>
  <c r="Z160" i="7"/>
  <c r="AD160" i="7"/>
  <c r="AH160" i="7"/>
  <c r="AL160" i="7"/>
  <c r="AP160" i="7"/>
  <c r="AT160" i="7"/>
  <c r="AX160" i="7"/>
  <c r="O160" i="7"/>
  <c r="S160" i="7"/>
  <c r="W160" i="7"/>
  <c r="AA160" i="7"/>
  <c r="AE160" i="7"/>
  <c r="AI160" i="7"/>
  <c r="AM160" i="7"/>
  <c r="AQ160" i="7"/>
  <c r="AU160" i="7"/>
  <c r="AY160" i="7"/>
  <c r="BC160" i="7"/>
  <c r="BG160" i="7"/>
  <c r="T160" i="7"/>
  <c r="AB160" i="7"/>
  <c r="AJ160" i="7"/>
  <c r="AR160" i="7"/>
  <c r="AZ160" i="7"/>
  <c r="BE160" i="7"/>
  <c r="BJ160" i="7"/>
  <c r="M160" i="7"/>
  <c r="U160" i="7"/>
  <c r="AC160" i="7"/>
  <c r="AK160" i="7"/>
  <c r="AS160" i="7"/>
  <c r="BA160" i="7"/>
  <c r="BF160" i="7"/>
  <c r="X160" i="7"/>
  <c r="AN160" i="7"/>
  <c r="BB160" i="7"/>
  <c r="Y160" i="7"/>
  <c r="AO160" i="7"/>
  <c r="BD160" i="7"/>
  <c r="AF160" i="7"/>
  <c r="BH160" i="7"/>
  <c r="AG160" i="7"/>
  <c r="BI160" i="7"/>
  <c r="P160" i="7"/>
  <c r="Q160" i="7"/>
  <c r="AW160" i="7"/>
  <c r="AV160" i="7"/>
  <c r="O162" i="7"/>
  <c r="S162" i="7"/>
  <c r="W162" i="7"/>
  <c r="AA162" i="7"/>
  <c r="AE162" i="7"/>
  <c r="AI162" i="7"/>
  <c r="AM162" i="7"/>
  <c r="AQ162" i="7"/>
  <c r="AU162" i="7"/>
  <c r="AY162" i="7"/>
  <c r="BC162" i="7"/>
  <c r="BG162" i="7"/>
  <c r="P162" i="7"/>
  <c r="T162" i="7"/>
  <c r="X162" i="7"/>
  <c r="AB162" i="7"/>
  <c r="AF162" i="7"/>
  <c r="AJ162" i="7"/>
  <c r="AN162" i="7"/>
  <c r="AR162" i="7"/>
  <c r="AV162" i="7"/>
  <c r="AZ162" i="7"/>
  <c r="BD162" i="7"/>
  <c r="BH162" i="7"/>
  <c r="Q162" i="7"/>
  <c r="Y162" i="7"/>
  <c r="AG162" i="7"/>
  <c r="AO162" i="7"/>
  <c r="AW162" i="7"/>
  <c r="BE162" i="7"/>
  <c r="R162" i="7"/>
  <c r="Z162" i="7"/>
  <c r="AH162" i="7"/>
  <c r="AP162" i="7"/>
  <c r="AX162" i="7"/>
  <c r="BF162" i="7"/>
  <c r="M162" i="7"/>
  <c r="AC162" i="7"/>
  <c r="AS162" i="7"/>
  <c r="BI162" i="7"/>
  <c r="N162" i="7"/>
  <c r="AD162" i="7"/>
  <c r="AT162" i="7"/>
  <c r="BJ162" i="7"/>
  <c r="AK162" i="7"/>
  <c r="AL162" i="7"/>
  <c r="V162" i="7"/>
  <c r="U162" i="7"/>
  <c r="BA162" i="7"/>
  <c r="BB162" i="7"/>
  <c r="O164" i="7"/>
  <c r="S164" i="7"/>
  <c r="W164" i="7"/>
  <c r="AA164" i="7"/>
  <c r="AE164" i="7"/>
  <c r="AI164" i="7"/>
  <c r="AM164" i="7"/>
  <c r="AQ164" i="7"/>
  <c r="AU164" i="7"/>
  <c r="AY164" i="7"/>
  <c r="BC164" i="7"/>
  <c r="BG164" i="7"/>
  <c r="P164" i="7"/>
  <c r="T164" i="7"/>
  <c r="X164" i="7"/>
  <c r="AB164" i="7"/>
  <c r="AF164" i="7"/>
  <c r="AJ164" i="7"/>
  <c r="AN164" i="7"/>
  <c r="AR164" i="7"/>
  <c r="AV164" i="7"/>
  <c r="AZ164" i="7"/>
  <c r="BD164" i="7"/>
  <c r="BH164" i="7"/>
  <c r="M164" i="7"/>
  <c r="U164" i="7"/>
  <c r="AC164" i="7"/>
  <c r="AK164" i="7"/>
  <c r="AS164" i="7"/>
  <c r="BA164" i="7"/>
  <c r="BI164" i="7"/>
  <c r="N164" i="7"/>
  <c r="V164" i="7"/>
  <c r="AD164" i="7"/>
  <c r="AL164" i="7"/>
  <c r="AT164" i="7"/>
  <c r="BB164" i="7"/>
  <c r="BJ164" i="7"/>
  <c r="Y164" i="7"/>
  <c r="AO164" i="7"/>
  <c r="BE164" i="7"/>
  <c r="Z164" i="7"/>
  <c r="AP164" i="7"/>
  <c r="BF164" i="7"/>
  <c r="AG164" i="7"/>
  <c r="AH164" i="7"/>
  <c r="AX164" i="7"/>
  <c r="Q164" i="7"/>
  <c r="AW164" i="7"/>
  <c r="R164" i="7"/>
  <c r="O166" i="7"/>
  <c r="S166" i="7"/>
  <c r="W166" i="7"/>
  <c r="AA166" i="7"/>
  <c r="AE166" i="7"/>
  <c r="AI166" i="7"/>
  <c r="AM166" i="7"/>
  <c r="AQ166" i="7"/>
  <c r="AU166" i="7"/>
  <c r="AY166" i="7"/>
  <c r="BC166" i="7"/>
  <c r="BG166" i="7"/>
  <c r="P166" i="7"/>
  <c r="T166" i="7"/>
  <c r="X166" i="7"/>
  <c r="AB166" i="7"/>
  <c r="AF166" i="7"/>
  <c r="AJ166" i="7"/>
  <c r="AN166" i="7"/>
  <c r="AR166" i="7"/>
  <c r="AV166" i="7"/>
  <c r="AZ166" i="7"/>
  <c r="BD166" i="7"/>
  <c r="BH166" i="7"/>
  <c r="Q166" i="7"/>
  <c r="Y166" i="7"/>
  <c r="AG166" i="7"/>
  <c r="AO166" i="7"/>
  <c r="AW166" i="7"/>
  <c r="BE166" i="7"/>
  <c r="R166" i="7"/>
  <c r="Z166" i="7"/>
  <c r="AH166" i="7"/>
  <c r="AP166" i="7"/>
  <c r="AX166" i="7"/>
  <c r="BF166" i="7"/>
  <c r="U166" i="7"/>
  <c r="AK166" i="7"/>
  <c r="BA166" i="7"/>
  <c r="V166" i="7"/>
  <c r="AL166" i="7"/>
  <c r="BB166" i="7"/>
  <c r="AC166" i="7"/>
  <c r="BI166" i="7"/>
  <c r="AT166" i="7"/>
  <c r="AD166" i="7"/>
  <c r="BJ166" i="7"/>
  <c r="N166" i="7"/>
  <c r="M166" i="7"/>
  <c r="AS166" i="7"/>
  <c r="O168" i="7"/>
  <c r="S168" i="7"/>
  <c r="W168" i="7"/>
  <c r="AA168" i="7"/>
  <c r="AE168" i="7"/>
  <c r="AI168" i="7"/>
  <c r="AM168" i="7"/>
  <c r="AQ168" i="7"/>
  <c r="AU168" i="7"/>
  <c r="AY168" i="7"/>
  <c r="BC168" i="7"/>
  <c r="BG168" i="7"/>
  <c r="P168" i="7"/>
  <c r="T168" i="7"/>
  <c r="X168" i="7"/>
  <c r="AB168" i="7"/>
  <c r="AF168" i="7"/>
  <c r="AJ168" i="7"/>
  <c r="AN168" i="7"/>
  <c r="AR168" i="7"/>
  <c r="AV168" i="7"/>
  <c r="M168" i="7"/>
  <c r="U168" i="7"/>
  <c r="AC168" i="7"/>
  <c r="AK168" i="7"/>
  <c r="AS168" i="7"/>
  <c r="AZ168" i="7"/>
  <c r="BE168" i="7"/>
  <c r="BJ168" i="7"/>
  <c r="N168" i="7"/>
  <c r="V168" i="7"/>
  <c r="AD168" i="7"/>
  <c r="AL168" i="7"/>
  <c r="AT168" i="7"/>
  <c r="BA168" i="7"/>
  <c r="BF168" i="7"/>
  <c r="Q168" i="7"/>
  <c r="AG168" i="7"/>
  <c r="AW168" i="7"/>
  <c r="BH168" i="7"/>
  <c r="R168" i="7"/>
  <c r="AH168" i="7"/>
  <c r="AX168" i="7"/>
  <c r="BI168" i="7"/>
  <c r="Y168" i="7"/>
  <c r="BB168" i="7"/>
  <c r="Z168" i="7"/>
  <c r="BD168" i="7"/>
  <c r="AP168" i="7"/>
  <c r="AO168" i="7"/>
  <c r="O170" i="7"/>
  <c r="S170" i="7"/>
  <c r="W170" i="7"/>
  <c r="AA170" i="7"/>
  <c r="AE170" i="7"/>
  <c r="AI170" i="7"/>
  <c r="AM170" i="7"/>
  <c r="AQ170" i="7"/>
  <c r="AU170" i="7"/>
  <c r="AY170" i="7"/>
  <c r="BC170" i="7"/>
  <c r="BG170" i="7"/>
  <c r="P170" i="7"/>
  <c r="U170" i="7"/>
  <c r="Z170" i="7"/>
  <c r="AF170" i="7"/>
  <c r="AK170" i="7"/>
  <c r="AP170" i="7"/>
  <c r="AV170" i="7"/>
  <c r="BA170" i="7"/>
  <c r="BF170" i="7"/>
  <c r="Q170" i="7"/>
  <c r="V170" i="7"/>
  <c r="AB170" i="7"/>
  <c r="AG170" i="7"/>
  <c r="AL170" i="7"/>
  <c r="AR170" i="7"/>
  <c r="AW170" i="7"/>
  <c r="BB170" i="7"/>
  <c r="BH170" i="7"/>
  <c r="M170" i="7"/>
  <c r="X170" i="7"/>
  <c r="AH170" i="7"/>
  <c r="AS170" i="7"/>
  <c r="BD170" i="7"/>
  <c r="N170" i="7"/>
  <c r="Y170" i="7"/>
  <c r="AJ170" i="7"/>
  <c r="AT170" i="7"/>
  <c r="BE170" i="7"/>
  <c r="R170" i="7"/>
  <c r="AN170" i="7"/>
  <c r="BI170" i="7"/>
  <c r="AD170" i="7"/>
  <c r="T170" i="7"/>
  <c r="AO170" i="7"/>
  <c r="BJ170" i="7"/>
  <c r="AZ170" i="7"/>
  <c r="AC170" i="7"/>
  <c r="AX170" i="7"/>
  <c r="O172" i="7"/>
  <c r="S172" i="7"/>
  <c r="W172" i="7"/>
  <c r="AA172" i="7"/>
  <c r="AE172" i="7"/>
  <c r="AI172" i="7"/>
  <c r="AM172" i="7"/>
  <c r="AQ172" i="7"/>
  <c r="AU172" i="7"/>
  <c r="AY172" i="7"/>
  <c r="BC172" i="7"/>
  <c r="BG172" i="7"/>
  <c r="Q172" i="7"/>
  <c r="V172" i="7"/>
  <c r="AB172" i="7"/>
  <c r="AG172" i="7"/>
  <c r="AL172" i="7"/>
  <c r="AR172" i="7"/>
  <c r="AW172" i="7"/>
  <c r="BB172" i="7"/>
  <c r="BH172" i="7"/>
  <c r="M172" i="7"/>
  <c r="R172" i="7"/>
  <c r="X172" i="7"/>
  <c r="AC172" i="7"/>
  <c r="AH172" i="7"/>
  <c r="AN172" i="7"/>
  <c r="AS172" i="7"/>
  <c r="AX172" i="7"/>
  <c r="BD172" i="7"/>
  <c r="BI172" i="7"/>
  <c r="T172" i="7"/>
  <c r="AD172" i="7"/>
  <c r="AO172" i="7"/>
  <c r="AZ172" i="7"/>
  <c r="BJ172" i="7"/>
  <c r="U172" i="7"/>
  <c r="AF172" i="7"/>
  <c r="AP172" i="7"/>
  <c r="BA172" i="7"/>
  <c r="Y172" i="7"/>
  <c r="AT172" i="7"/>
  <c r="AK172" i="7"/>
  <c r="Z172" i="7"/>
  <c r="AV172" i="7"/>
  <c r="P172" i="7"/>
  <c r="BF172" i="7"/>
  <c r="N172" i="7"/>
  <c r="AJ172" i="7"/>
  <c r="BE172" i="7"/>
  <c r="O174" i="7"/>
  <c r="S174" i="7"/>
  <c r="W174" i="7"/>
  <c r="AA174" i="7"/>
  <c r="AE174" i="7"/>
  <c r="AI174" i="7"/>
  <c r="AM174" i="7"/>
  <c r="AQ174" i="7"/>
  <c r="AU174" i="7"/>
  <c r="AY174" i="7"/>
  <c r="BC174" i="7"/>
  <c r="BG174" i="7"/>
  <c r="M174" i="7"/>
  <c r="R174" i="7"/>
  <c r="X174" i="7"/>
  <c r="AC174" i="7"/>
  <c r="AH174" i="7"/>
  <c r="AN174" i="7"/>
  <c r="AS174" i="7"/>
  <c r="AX174" i="7"/>
  <c r="BD174" i="7"/>
  <c r="BI174" i="7"/>
  <c r="N174" i="7"/>
  <c r="T174" i="7"/>
  <c r="Y174" i="7"/>
  <c r="AD174" i="7"/>
  <c r="AJ174" i="7"/>
  <c r="AO174" i="7"/>
  <c r="AT174" i="7"/>
  <c r="AZ174" i="7"/>
  <c r="BE174" i="7"/>
  <c r="BJ174" i="7"/>
  <c r="P174" i="7"/>
  <c r="Z174" i="7"/>
  <c r="AK174" i="7"/>
  <c r="AV174" i="7"/>
  <c r="BF174" i="7"/>
  <c r="Q174" i="7"/>
  <c r="AB174" i="7"/>
  <c r="AL174" i="7"/>
  <c r="AW174" i="7"/>
  <c r="BH174" i="7"/>
  <c r="AF174" i="7"/>
  <c r="BA174" i="7"/>
  <c r="V174" i="7"/>
  <c r="AG174" i="7"/>
  <c r="BB174" i="7"/>
  <c r="U174" i="7"/>
  <c r="AP174" i="7"/>
  <c r="AR174" i="7"/>
  <c r="O176" i="7"/>
  <c r="S176" i="7"/>
  <c r="W176" i="7"/>
  <c r="AA176" i="7"/>
  <c r="AE176" i="7"/>
  <c r="AI176" i="7"/>
  <c r="AM176" i="7"/>
  <c r="AQ176" i="7"/>
  <c r="AU176" i="7"/>
  <c r="AY176" i="7"/>
  <c r="BC176" i="7"/>
  <c r="BG176" i="7"/>
  <c r="N176" i="7"/>
  <c r="T176" i="7"/>
  <c r="Y176" i="7"/>
  <c r="AD176" i="7"/>
  <c r="AJ176" i="7"/>
  <c r="AO176" i="7"/>
  <c r="AT176" i="7"/>
  <c r="AZ176" i="7"/>
  <c r="BE176" i="7"/>
  <c r="BJ176" i="7"/>
  <c r="P176" i="7"/>
  <c r="U176" i="7"/>
  <c r="Z176" i="7"/>
  <c r="AF176" i="7"/>
  <c r="AK176" i="7"/>
  <c r="AP176" i="7"/>
  <c r="AV176" i="7"/>
  <c r="BA176" i="7"/>
  <c r="BF176" i="7"/>
  <c r="V176" i="7"/>
  <c r="AG176" i="7"/>
  <c r="AR176" i="7"/>
  <c r="BB176" i="7"/>
  <c r="M176" i="7"/>
  <c r="X176" i="7"/>
  <c r="AH176" i="7"/>
  <c r="AS176" i="7"/>
  <c r="BD176" i="7"/>
  <c r="Q176" i="7"/>
  <c r="AL176" i="7"/>
  <c r="BH176" i="7"/>
  <c r="R176" i="7"/>
  <c r="AN176" i="7"/>
  <c r="BI176" i="7"/>
  <c r="AC176" i="7"/>
  <c r="AB176" i="7"/>
  <c r="AW176" i="7"/>
  <c r="AX176" i="7"/>
  <c r="O178" i="7"/>
  <c r="S178" i="7"/>
  <c r="W178" i="7"/>
  <c r="AA178" i="7"/>
  <c r="AE178" i="7"/>
  <c r="AI178" i="7"/>
  <c r="AM178" i="7"/>
  <c r="AQ178" i="7"/>
  <c r="AU178" i="7"/>
  <c r="AY178" i="7"/>
  <c r="BC178" i="7"/>
  <c r="BG178" i="7"/>
  <c r="P178" i="7"/>
  <c r="U178" i="7"/>
  <c r="Z178" i="7"/>
  <c r="AF178" i="7"/>
  <c r="AK178" i="7"/>
  <c r="AP178" i="7"/>
  <c r="AV178" i="7"/>
  <c r="BA178" i="7"/>
  <c r="BF178" i="7"/>
  <c r="Q178" i="7"/>
  <c r="V178" i="7"/>
  <c r="AB178" i="7"/>
  <c r="AG178" i="7"/>
  <c r="AL178" i="7"/>
  <c r="AR178" i="7"/>
  <c r="AW178" i="7"/>
  <c r="BB178" i="7"/>
  <c r="BH178" i="7"/>
  <c r="R178" i="7"/>
  <c r="AC178" i="7"/>
  <c r="AN178" i="7"/>
  <c r="AX178" i="7"/>
  <c r="BI178" i="7"/>
  <c r="T178" i="7"/>
  <c r="AD178" i="7"/>
  <c r="AO178" i="7"/>
  <c r="AZ178" i="7"/>
  <c r="BJ178" i="7"/>
  <c r="X178" i="7"/>
  <c r="AS178" i="7"/>
  <c r="AJ178" i="7"/>
  <c r="Y178" i="7"/>
  <c r="AT178" i="7"/>
  <c r="BE178" i="7"/>
  <c r="M178" i="7"/>
  <c r="AH178" i="7"/>
  <c r="BD178" i="7"/>
  <c r="N178" i="7"/>
  <c r="O180" i="7"/>
  <c r="S180" i="7"/>
  <c r="W180" i="7"/>
  <c r="AA180" i="7"/>
  <c r="AE180" i="7"/>
  <c r="AI180" i="7"/>
  <c r="AM180" i="7"/>
  <c r="AQ180" i="7"/>
  <c r="AU180" i="7"/>
  <c r="AY180" i="7"/>
  <c r="BC180" i="7"/>
  <c r="BG180" i="7"/>
  <c r="Q180" i="7"/>
  <c r="V180" i="7"/>
  <c r="AB180" i="7"/>
  <c r="AG180" i="7"/>
  <c r="AL180" i="7"/>
  <c r="AR180" i="7"/>
  <c r="AW180" i="7"/>
  <c r="BB180" i="7"/>
  <c r="BH180" i="7"/>
  <c r="M180" i="7"/>
  <c r="R180" i="7"/>
  <c r="X180" i="7"/>
  <c r="AC180" i="7"/>
  <c r="AH180" i="7"/>
  <c r="AN180" i="7"/>
  <c r="AS180" i="7"/>
  <c r="AX180" i="7"/>
  <c r="BD180" i="7"/>
  <c r="BI180" i="7"/>
  <c r="N180" i="7"/>
  <c r="Y180" i="7"/>
  <c r="AJ180" i="7"/>
  <c r="AT180" i="7"/>
  <c r="BE180" i="7"/>
  <c r="P180" i="7"/>
  <c r="Z180" i="7"/>
  <c r="AK180" i="7"/>
  <c r="AV180" i="7"/>
  <c r="BF180" i="7"/>
  <c r="AD180" i="7"/>
  <c r="AZ180" i="7"/>
  <c r="U180" i="7"/>
  <c r="AF180" i="7"/>
  <c r="BA180" i="7"/>
  <c r="T180" i="7"/>
  <c r="AO180" i="7"/>
  <c r="BJ180" i="7"/>
  <c r="AP180" i="7"/>
  <c r="O182" i="7"/>
  <c r="S182" i="7"/>
  <c r="W182" i="7"/>
  <c r="AA182" i="7"/>
  <c r="AE182" i="7"/>
  <c r="AI182" i="7"/>
  <c r="AM182" i="7"/>
  <c r="AQ182" i="7"/>
  <c r="AU182" i="7"/>
  <c r="AY182" i="7"/>
  <c r="BC182" i="7"/>
  <c r="BG182" i="7"/>
  <c r="M182" i="7"/>
  <c r="R182" i="7"/>
  <c r="X182" i="7"/>
  <c r="AC182" i="7"/>
  <c r="AH182" i="7"/>
  <c r="AN182" i="7"/>
  <c r="AS182" i="7"/>
  <c r="AX182" i="7"/>
  <c r="BD182" i="7"/>
  <c r="BI182" i="7"/>
  <c r="N182" i="7"/>
  <c r="T182" i="7"/>
  <c r="Y182" i="7"/>
  <c r="AD182" i="7"/>
  <c r="AJ182" i="7"/>
  <c r="AO182" i="7"/>
  <c r="AT182" i="7"/>
  <c r="AZ182" i="7"/>
  <c r="BE182" i="7"/>
  <c r="BJ182" i="7"/>
  <c r="U182" i="7"/>
  <c r="AF182" i="7"/>
  <c r="AP182" i="7"/>
  <c r="BA182" i="7"/>
  <c r="V182" i="7"/>
  <c r="AG182" i="7"/>
  <c r="AR182" i="7"/>
  <c r="BB182" i="7"/>
  <c r="P182" i="7"/>
  <c r="AK182" i="7"/>
  <c r="BF182" i="7"/>
  <c r="AW182" i="7"/>
  <c r="Q182" i="7"/>
  <c r="AL182" i="7"/>
  <c r="BH182" i="7"/>
  <c r="AB182" i="7"/>
  <c r="Z182" i="7"/>
  <c r="AV182" i="7"/>
  <c r="O184" i="7"/>
  <c r="S184" i="7"/>
  <c r="W184" i="7"/>
  <c r="AA184" i="7"/>
  <c r="AE184" i="7"/>
  <c r="AI184" i="7"/>
  <c r="AM184" i="7"/>
  <c r="AQ184" i="7"/>
  <c r="AU184" i="7"/>
  <c r="AY184" i="7"/>
  <c r="BC184" i="7"/>
  <c r="BG184" i="7"/>
  <c r="N184" i="7"/>
  <c r="T184" i="7"/>
  <c r="Y184" i="7"/>
  <c r="AD184" i="7"/>
  <c r="AJ184" i="7"/>
  <c r="AO184" i="7"/>
  <c r="AT184" i="7"/>
  <c r="AZ184" i="7"/>
  <c r="BE184" i="7"/>
  <c r="BJ184" i="7"/>
  <c r="P184" i="7"/>
  <c r="U184" i="7"/>
  <c r="Z184" i="7"/>
  <c r="AF184" i="7"/>
  <c r="AK184" i="7"/>
  <c r="AP184" i="7"/>
  <c r="AV184" i="7"/>
  <c r="BA184" i="7"/>
  <c r="BF184" i="7"/>
  <c r="Q184" i="7"/>
  <c r="AB184" i="7"/>
  <c r="AL184" i="7"/>
  <c r="AW184" i="7"/>
  <c r="BH184" i="7"/>
  <c r="R184" i="7"/>
  <c r="AC184" i="7"/>
  <c r="AN184" i="7"/>
  <c r="AX184" i="7"/>
  <c r="BI184" i="7"/>
  <c r="V184" i="7"/>
  <c r="AR184" i="7"/>
  <c r="BD184" i="7"/>
  <c r="X184" i="7"/>
  <c r="AS184" i="7"/>
  <c r="AH184" i="7"/>
  <c r="AG184" i="7"/>
  <c r="BB184" i="7"/>
  <c r="M184" i="7"/>
  <c r="O186" i="7"/>
  <c r="S186" i="7"/>
  <c r="W186" i="7"/>
  <c r="AA186" i="7"/>
  <c r="AE186" i="7"/>
  <c r="AI186" i="7"/>
  <c r="AM186" i="7"/>
  <c r="AQ186" i="7"/>
  <c r="AU186" i="7"/>
  <c r="AY186" i="7"/>
  <c r="BC186" i="7"/>
  <c r="BG186" i="7"/>
  <c r="P186" i="7"/>
  <c r="U186" i="7"/>
  <c r="Z186" i="7"/>
  <c r="AF186" i="7"/>
  <c r="AK186" i="7"/>
  <c r="AP186" i="7"/>
  <c r="AV186" i="7"/>
  <c r="BA186" i="7"/>
  <c r="BF186" i="7"/>
  <c r="Q186" i="7"/>
  <c r="V186" i="7"/>
  <c r="AB186" i="7"/>
  <c r="AG186" i="7"/>
  <c r="AL186" i="7"/>
  <c r="AR186" i="7"/>
  <c r="AW186" i="7"/>
  <c r="BB186" i="7"/>
  <c r="BH186" i="7"/>
  <c r="M186" i="7"/>
  <c r="X186" i="7"/>
  <c r="AH186" i="7"/>
  <c r="AS186" i="7"/>
  <c r="BD186" i="7"/>
  <c r="N186" i="7"/>
  <c r="Y186" i="7"/>
  <c r="AJ186" i="7"/>
  <c r="AT186" i="7"/>
  <c r="BE186" i="7"/>
  <c r="AC186" i="7"/>
  <c r="AX186" i="7"/>
  <c r="T186" i="7"/>
  <c r="AD186" i="7"/>
  <c r="AZ186" i="7"/>
  <c r="BJ186" i="7"/>
  <c r="R186" i="7"/>
  <c r="AN186" i="7"/>
  <c r="BI186" i="7"/>
  <c r="AO186" i="7"/>
  <c r="O188" i="7"/>
  <c r="S188" i="7"/>
  <c r="W188" i="7"/>
  <c r="AA188" i="7"/>
  <c r="AE188" i="7"/>
  <c r="AI188" i="7"/>
  <c r="AM188" i="7"/>
  <c r="AQ188" i="7"/>
  <c r="AU188" i="7"/>
  <c r="AY188" i="7"/>
  <c r="BC188" i="7"/>
  <c r="BG188" i="7"/>
  <c r="Q188" i="7"/>
  <c r="V188" i="7"/>
  <c r="AB188" i="7"/>
  <c r="AG188" i="7"/>
  <c r="AL188" i="7"/>
  <c r="AR188" i="7"/>
  <c r="AW188" i="7"/>
  <c r="BB188" i="7"/>
  <c r="BH188" i="7"/>
  <c r="M188" i="7"/>
  <c r="R188" i="7"/>
  <c r="X188" i="7"/>
  <c r="AC188" i="7"/>
  <c r="AH188" i="7"/>
  <c r="AN188" i="7"/>
  <c r="AS188" i="7"/>
  <c r="AX188" i="7"/>
  <c r="BD188" i="7"/>
  <c r="BI188" i="7"/>
  <c r="T188" i="7"/>
  <c r="AD188" i="7"/>
  <c r="AO188" i="7"/>
  <c r="AZ188" i="7"/>
  <c r="BJ188" i="7"/>
  <c r="U188" i="7"/>
  <c r="AF188" i="7"/>
  <c r="AP188" i="7"/>
  <c r="BA188" i="7"/>
  <c r="N188" i="7"/>
  <c r="AJ188" i="7"/>
  <c r="BE188" i="7"/>
  <c r="AV188" i="7"/>
  <c r="P188" i="7"/>
  <c r="AK188" i="7"/>
  <c r="BF188" i="7"/>
  <c r="Y188" i="7"/>
  <c r="AT188" i="7"/>
  <c r="Z188" i="7"/>
  <c r="O190" i="7"/>
  <c r="S190" i="7"/>
  <c r="W190" i="7"/>
  <c r="AA190" i="7"/>
  <c r="AE190" i="7"/>
  <c r="AI190" i="7"/>
  <c r="AM190" i="7"/>
  <c r="AQ190" i="7"/>
  <c r="AU190" i="7"/>
  <c r="AY190" i="7"/>
  <c r="BC190" i="7"/>
  <c r="BG190" i="7"/>
  <c r="M190" i="7"/>
  <c r="R190" i="7"/>
  <c r="X190" i="7"/>
  <c r="AC190" i="7"/>
  <c r="AH190" i="7"/>
  <c r="AN190" i="7"/>
  <c r="AS190" i="7"/>
  <c r="AX190" i="7"/>
  <c r="BD190" i="7"/>
  <c r="BI190" i="7"/>
  <c r="N190" i="7"/>
  <c r="T190" i="7"/>
  <c r="Y190" i="7"/>
  <c r="AD190" i="7"/>
  <c r="AJ190" i="7"/>
  <c r="AO190" i="7"/>
  <c r="AT190" i="7"/>
  <c r="AZ190" i="7"/>
  <c r="BE190" i="7"/>
  <c r="BJ190" i="7"/>
  <c r="P190" i="7"/>
  <c r="Z190" i="7"/>
  <c r="AK190" i="7"/>
  <c r="AV190" i="7"/>
  <c r="BF190" i="7"/>
  <c r="Q190" i="7"/>
  <c r="AB190" i="7"/>
  <c r="AL190" i="7"/>
  <c r="AW190" i="7"/>
  <c r="BH190" i="7"/>
  <c r="U190" i="7"/>
  <c r="AP190" i="7"/>
  <c r="V190" i="7"/>
  <c r="AR190" i="7"/>
  <c r="BB190" i="7"/>
  <c r="AF190" i="7"/>
  <c r="BA190" i="7"/>
  <c r="AG190" i="7"/>
  <c r="O192" i="7"/>
  <c r="S192" i="7"/>
  <c r="W192" i="7"/>
  <c r="AA192" i="7"/>
  <c r="AE192" i="7"/>
  <c r="AI192" i="7"/>
  <c r="AM192" i="7"/>
  <c r="AQ192" i="7"/>
  <c r="AU192" i="7"/>
  <c r="AY192" i="7"/>
  <c r="BC192" i="7"/>
  <c r="BG192" i="7"/>
  <c r="N192" i="7"/>
  <c r="T192" i="7"/>
  <c r="Y192" i="7"/>
  <c r="AD192" i="7"/>
  <c r="AJ192" i="7"/>
  <c r="AO192" i="7"/>
  <c r="AT192" i="7"/>
  <c r="AZ192" i="7"/>
  <c r="BE192" i="7"/>
  <c r="BJ192" i="7"/>
  <c r="P192" i="7"/>
  <c r="U192" i="7"/>
  <c r="Z192" i="7"/>
  <c r="AF192" i="7"/>
  <c r="AK192" i="7"/>
  <c r="AP192" i="7"/>
  <c r="AV192" i="7"/>
  <c r="BA192" i="7"/>
  <c r="BF192" i="7"/>
  <c r="V192" i="7"/>
  <c r="AG192" i="7"/>
  <c r="AR192" i="7"/>
  <c r="BB192" i="7"/>
  <c r="M192" i="7"/>
  <c r="X192" i="7"/>
  <c r="AH192" i="7"/>
  <c r="AS192" i="7"/>
  <c r="BD192" i="7"/>
  <c r="AB192" i="7"/>
  <c r="AW192" i="7"/>
  <c r="AN192" i="7"/>
  <c r="AC192" i="7"/>
  <c r="AX192" i="7"/>
  <c r="R192" i="7"/>
  <c r="BI192" i="7"/>
  <c r="Q192" i="7"/>
  <c r="AL192" i="7"/>
  <c r="BH192" i="7"/>
  <c r="O194" i="7"/>
  <c r="S194" i="7"/>
  <c r="W194" i="7"/>
  <c r="AA194" i="7"/>
  <c r="AE194" i="7"/>
  <c r="AI194" i="7"/>
  <c r="AM194" i="7"/>
  <c r="AQ194" i="7"/>
  <c r="AU194" i="7"/>
  <c r="AY194" i="7"/>
  <c r="BC194" i="7"/>
  <c r="BG194" i="7"/>
  <c r="P194" i="7"/>
  <c r="U194" i="7"/>
  <c r="Z194" i="7"/>
  <c r="AF194" i="7"/>
  <c r="AK194" i="7"/>
  <c r="AP194" i="7"/>
  <c r="AV194" i="7"/>
  <c r="BA194" i="7"/>
  <c r="BF194" i="7"/>
  <c r="Q194" i="7"/>
  <c r="V194" i="7"/>
  <c r="AB194" i="7"/>
  <c r="AG194" i="7"/>
  <c r="AL194" i="7"/>
  <c r="AR194" i="7"/>
  <c r="AW194" i="7"/>
  <c r="BB194" i="7"/>
  <c r="BH194" i="7"/>
  <c r="R194" i="7"/>
  <c r="AC194" i="7"/>
  <c r="AN194" i="7"/>
  <c r="AX194" i="7"/>
  <c r="BI194" i="7"/>
  <c r="T194" i="7"/>
  <c r="AD194" i="7"/>
  <c r="AO194" i="7"/>
  <c r="AZ194" i="7"/>
  <c r="BJ194" i="7"/>
  <c r="M194" i="7"/>
  <c r="AH194" i="7"/>
  <c r="BD194" i="7"/>
  <c r="Y194" i="7"/>
  <c r="N194" i="7"/>
  <c r="AJ194" i="7"/>
  <c r="BE194" i="7"/>
  <c r="X194" i="7"/>
  <c r="AS194" i="7"/>
  <c r="AT194" i="7"/>
  <c r="O196" i="7"/>
  <c r="S196" i="7"/>
  <c r="W196" i="7"/>
  <c r="AA196" i="7"/>
  <c r="AE196" i="7"/>
  <c r="AI196" i="7"/>
  <c r="AM196" i="7"/>
  <c r="AQ196" i="7"/>
  <c r="AU196" i="7"/>
  <c r="AY196" i="7"/>
  <c r="BC196" i="7"/>
  <c r="BG196" i="7"/>
  <c r="P196" i="7"/>
  <c r="T196" i="7"/>
  <c r="X196" i="7"/>
  <c r="AB196" i="7"/>
  <c r="AF196" i="7"/>
  <c r="AJ196" i="7"/>
  <c r="AN196" i="7"/>
  <c r="AR196" i="7"/>
  <c r="AV196" i="7"/>
  <c r="AZ196" i="7"/>
  <c r="BD196" i="7"/>
  <c r="BH196" i="7"/>
  <c r="Q196" i="7"/>
  <c r="Y196" i="7"/>
  <c r="AG196" i="7"/>
  <c r="AO196" i="7"/>
  <c r="AW196" i="7"/>
  <c r="BE196" i="7"/>
  <c r="R196" i="7"/>
  <c r="Z196" i="7"/>
  <c r="AH196" i="7"/>
  <c r="AP196" i="7"/>
  <c r="AX196" i="7"/>
  <c r="BF196" i="7"/>
  <c r="U196" i="7"/>
  <c r="AK196" i="7"/>
  <c r="BA196" i="7"/>
  <c r="N196" i="7"/>
  <c r="BJ196" i="7"/>
  <c r="V196" i="7"/>
  <c r="AL196" i="7"/>
  <c r="BB196" i="7"/>
  <c r="AD196" i="7"/>
  <c r="M196" i="7"/>
  <c r="AC196" i="7"/>
  <c r="AS196" i="7"/>
  <c r="BI196" i="7"/>
  <c r="AT196" i="7"/>
  <c r="O198" i="7"/>
  <c r="S198" i="7"/>
  <c r="W198" i="7"/>
  <c r="AA198" i="7"/>
  <c r="AE198" i="7"/>
  <c r="AI198" i="7"/>
  <c r="AM198" i="7"/>
  <c r="AQ198" i="7"/>
  <c r="AU198" i="7"/>
  <c r="AY198" i="7"/>
  <c r="BC198" i="7"/>
  <c r="BG198" i="7"/>
  <c r="P198" i="7"/>
  <c r="T198" i="7"/>
  <c r="X198" i="7"/>
  <c r="AB198" i="7"/>
  <c r="AF198" i="7"/>
  <c r="AJ198" i="7"/>
  <c r="AN198" i="7"/>
  <c r="AR198" i="7"/>
  <c r="AV198" i="7"/>
  <c r="AZ198" i="7"/>
  <c r="BD198" i="7"/>
  <c r="BH198" i="7"/>
  <c r="M198" i="7"/>
  <c r="U198" i="7"/>
  <c r="AC198" i="7"/>
  <c r="AK198" i="7"/>
  <c r="AS198" i="7"/>
  <c r="BA198" i="7"/>
  <c r="BI198" i="7"/>
  <c r="N198" i="7"/>
  <c r="V198" i="7"/>
  <c r="AD198" i="7"/>
  <c r="AL198" i="7"/>
  <c r="AT198" i="7"/>
  <c r="BB198" i="7"/>
  <c r="BJ198" i="7"/>
  <c r="Q198" i="7"/>
  <c r="AG198" i="7"/>
  <c r="AW198" i="7"/>
  <c r="R198" i="7"/>
  <c r="AH198" i="7"/>
  <c r="AX198" i="7"/>
  <c r="AP198" i="7"/>
  <c r="Y198" i="7"/>
  <c r="AO198" i="7"/>
  <c r="BE198" i="7"/>
  <c r="Z198" i="7"/>
  <c r="BF198" i="7"/>
  <c r="O200" i="7"/>
  <c r="S200" i="7"/>
  <c r="W200" i="7"/>
  <c r="AA200" i="7"/>
  <c r="AE200" i="7"/>
  <c r="AI200" i="7"/>
  <c r="AM200" i="7"/>
  <c r="AQ200" i="7"/>
  <c r="AU200" i="7"/>
  <c r="AY200" i="7"/>
  <c r="BC200" i="7"/>
  <c r="BG200" i="7"/>
  <c r="P200" i="7"/>
  <c r="T200" i="7"/>
  <c r="X200" i="7"/>
  <c r="AB200" i="7"/>
  <c r="AF200" i="7"/>
  <c r="AJ200" i="7"/>
  <c r="AN200" i="7"/>
  <c r="AR200" i="7"/>
  <c r="AV200" i="7"/>
  <c r="AZ200" i="7"/>
  <c r="BD200" i="7"/>
  <c r="BH200" i="7"/>
  <c r="Q200" i="7"/>
  <c r="Y200" i="7"/>
  <c r="AG200" i="7"/>
  <c r="AO200" i="7"/>
  <c r="AW200" i="7"/>
  <c r="BE200" i="7"/>
  <c r="R200" i="7"/>
  <c r="Z200" i="7"/>
  <c r="AH200" i="7"/>
  <c r="AP200" i="7"/>
  <c r="AX200" i="7"/>
  <c r="BF200" i="7"/>
  <c r="M200" i="7"/>
  <c r="AC200" i="7"/>
  <c r="AS200" i="7"/>
  <c r="BI200" i="7"/>
  <c r="BB200" i="7"/>
  <c r="N200" i="7"/>
  <c r="AD200" i="7"/>
  <c r="AT200" i="7"/>
  <c r="BJ200" i="7"/>
  <c r="V200" i="7"/>
  <c r="U200" i="7"/>
  <c r="AK200" i="7"/>
  <c r="BA200" i="7"/>
  <c r="AL200" i="7"/>
  <c r="O202" i="7"/>
  <c r="S202" i="7"/>
  <c r="W202" i="7"/>
  <c r="AA202" i="7"/>
  <c r="AE202" i="7"/>
  <c r="AI202" i="7"/>
  <c r="AM202" i="7"/>
  <c r="AQ202" i="7"/>
  <c r="AU202" i="7"/>
  <c r="AY202" i="7"/>
  <c r="BC202" i="7"/>
  <c r="BG202" i="7"/>
  <c r="P202" i="7"/>
  <c r="T202" i="7"/>
  <c r="X202" i="7"/>
  <c r="AB202" i="7"/>
  <c r="AF202" i="7"/>
  <c r="AJ202" i="7"/>
  <c r="AN202" i="7"/>
  <c r="AR202" i="7"/>
  <c r="AV202" i="7"/>
  <c r="AZ202" i="7"/>
  <c r="BD202" i="7"/>
  <c r="BH202" i="7"/>
  <c r="M202" i="7"/>
  <c r="U202" i="7"/>
  <c r="AC202" i="7"/>
  <c r="AK202" i="7"/>
  <c r="AS202" i="7"/>
  <c r="BA202" i="7"/>
  <c r="BI202" i="7"/>
  <c r="N202" i="7"/>
  <c r="V202" i="7"/>
  <c r="AD202" i="7"/>
  <c r="AL202" i="7"/>
  <c r="AT202" i="7"/>
  <c r="BB202" i="7"/>
  <c r="BJ202" i="7"/>
  <c r="Y202" i="7"/>
  <c r="AO202" i="7"/>
  <c r="BE202" i="7"/>
  <c r="AX202" i="7"/>
  <c r="Z202" i="7"/>
  <c r="AP202" i="7"/>
  <c r="BF202" i="7"/>
  <c r="R202" i="7"/>
  <c r="Q202" i="7"/>
  <c r="AG202" i="7"/>
  <c r="AW202" i="7"/>
  <c r="AH202" i="7"/>
  <c r="O204" i="7"/>
  <c r="S204" i="7"/>
  <c r="W204" i="7"/>
  <c r="AA204" i="7"/>
  <c r="AE204" i="7"/>
  <c r="AI204" i="7"/>
  <c r="AM204" i="7"/>
  <c r="AQ204" i="7"/>
  <c r="AU204" i="7"/>
  <c r="AY204" i="7"/>
  <c r="BC204" i="7"/>
  <c r="BG204" i="7"/>
  <c r="P204" i="7"/>
  <c r="T204" i="7"/>
  <c r="X204" i="7"/>
  <c r="AB204" i="7"/>
  <c r="AF204" i="7"/>
  <c r="AJ204" i="7"/>
  <c r="AN204" i="7"/>
  <c r="AR204" i="7"/>
  <c r="AV204" i="7"/>
  <c r="AZ204" i="7"/>
  <c r="BD204" i="7"/>
  <c r="BH204" i="7"/>
  <c r="Q204" i="7"/>
  <c r="Y204" i="7"/>
  <c r="AG204" i="7"/>
  <c r="AO204" i="7"/>
  <c r="AW204" i="7"/>
  <c r="BE204" i="7"/>
  <c r="R204" i="7"/>
  <c r="Z204" i="7"/>
  <c r="AH204" i="7"/>
  <c r="AP204" i="7"/>
  <c r="AX204" i="7"/>
  <c r="BF204" i="7"/>
  <c r="U204" i="7"/>
  <c r="AK204" i="7"/>
  <c r="BA204" i="7"/>
  <c r="AT204" i="7"/>
  <c r="V204" i="7"/>
  <c r="AL204" i="7"/>
  <c r="BB204" i="7"/>
  <c r="N204" i="7"/>
  <c r="M204" i="7"/>
  <c r="AC204" i="7"/>
  <c r="AS204" i="7"/>
  <c r="BI204" i="7"/>
  <c r="AD204" i="7"/>
  <c r="BJ204" i="7"/>
  <c r="O206" i="7"/>
  <c r="S206" i="7"/>
  <c r="W206" i="7"/>
  <c r="AA206" i="7"/>
  <c r="AE206" i="7"/>
  <c r="AI206" i="7"/>
  <c r="AM206" i="7"/>
  <c r="AQ206" i="7"/>
  <c r="AU206" i="7"/>
  <c r="AY206" i="7"/>
  <c r="BC206" i="7"/>
  <c r="BG206" i="7"/>
  <c r="P206" i="7"/>
  <c r="T206" i="7"/>
  <c r="X206" i="7"/>
  <c r="AB206" i="7"/>
  <c r="AF206" i="7"/>
  <c r="AJ206" i="7"/>
  <c r="AN206" i="7"/>
  <c r="AR206" i="7"/>
  <c r="AV206" i="7"/>
  <c r="AZ206" i="7"/>
  <c r="BD206" i="7"/>
  <c r="BH206" i="7"/>
  <c r="M206" i="7"/>
  <c r="U206" i="7"/>
  <c r="AC206" i="7"/>
  <c r="AK206" i="7"/>
  <c r="AS206" i="7"/>
  <c r="BA206" i="7"/>
  <c r="BI206" i="7"/>
  <c r="N206" i="7"/>
  <c r="V206" i="7"/>
  <c r="AD206" i="7"/>
  <c r="AL206" i="7"/>
  <c r="AT206" i="7"/>
  <c r="BB206" i="7"/>
  <c r="BJ206" i="7"/>
  <c r="Q206" i="7"/>
  <c r="AG206" i="7"/>
  <c r="AW206" i="7"/>
  <c r="AP206" i="7"/>
  <c r="R206" i="7"/>
  <c r="AH206" i="7"/>
  <c r="AX206" i="7"/>
  <c r="Z206" i="7"/>
  <c r="Y206" i="7"/>
  <c r="AO206" i="7"/>
  <c r="BE206" i="7"/>
  <c r="BF206" i="7"/>
  <c r="O208" i="7"/>
  <c r="S208" i="7"/>
  <c r="W208" i="7"/>
  <c r="AA208" i="7"/>
  <c r="AE208" i="7"/>
  <c r="AI208" i="7"/>
  <c r="AM208" i="7"/>
  <c r="AQ208" i="7"/>
  <c r="AU208" i="7"/>
  <c r="AY208" i="7"/>
  <c r="BC208" i="7"/>
  <c r="BG208" i="7"/>
  <c r="P208" i="7"/>
  <c r="T208" i="7"/>
  <c r="X208" i="7"/>
  <c r="AB208" i="7"/>
  <c r="AF208" i="7"/>
  <c r="AJ208" i="7"/>
  <c r="AN208" i="7"/>
  <c r="AR208" i="7"/>
  <c r="AV208" i="7"/>
  <c r="AZ208" i="7"/>
  <c r="Q208" i="7"/>
  <c r="Y208" i="7"/>
  <c r="AG208" i="7"/>
  <c r="AO208" i="7"/>
  <c r="AW208" i="7"/>
  <c r="BD208" i="7"/>
  <c r="BI208" i="7"/>
  <c r="R208" i="7"/>
  <c r="Z208" i="7"/>
  <c r="AH208" i="7"/>
  <c r="AP208" i="7"/>
  <c r="AX208" i="7"/>
  <c r="BE208" i="7"/>
  <c r="BJ208" i="7"/>
  <c r="M208" i="7"/>
  <c r="AC208" i="7"/>
  <c r="AS208" i="7"/>
  <c r="BF208" i="7"/>
  <c r="BB208" i="7"/>
  <c r="N208" i="7"/>
  <c r="AD208" i="7"/>
  <c r="AT208" i="7"/>
  <c r="BH208" i="7"/>
  <c r="V208" i="7"/>
  <c r="U208" i="7"/>
  <c r="AK208" i="7"/>
  <c r="BA208" i="7"/>
  <c r="AL208" i="7"/>
  <c r="O210" i="7"/>
  <c r="S210" i="7"/>
  <c r="W210" i="7"/>
  <c r="AA210" i="7"/>
  <c r="AE210" i="7"/>
  <c r="AI210" i="7"/>
  <c r="AM210" i="7"/>
  <c r="AQ210" i="7"/>
  <c r="AU210" i="7"/>
  <c r="AY210" i="7"/>
  <c r="BC210" i="7"/>
  <c r="BG210" i="7"/>
  <c r="N210" i="7"/>
  <c r="T210" i="7"/>
  <c r="Y210" i="7"/>
  <c r="AD210" i="7"/>
  <c r="AJ210" i="7"/>
  <c r="AO210" i="7"/>
  <c r="AT210" i="7"/>
  <c r="AZ210" i="7"/>
  <c r="BE210" i="7"/>
  <c r="BJ210" i="7"/>
  <c r="P210" i="7"/>
  <c r="U210" i="7"/>
  <c r="Z210" i="7"/>
  <c r="AF210" i="7"/>
  <c r="AK210" i="7"/>
  <c r="AP210" i="7"/>
  <c r="AV210" i="7"/>
  <c r="BA210" i="7"/>
  <c r="BF210" i="7"/>
  <c r="V210" i="7"/>
  <c r="AG210" i="7"/>
  <c r="AR210" i="7"/>
  <c r="BB210" i="7"/>
  <c r="AC210" i="7"/>
  <c r="M210" i="7"/>
  <c r="X210" i="7"/>
  <c r="AH210" i="7"/>
  <c r="AS210" i="7"/>
  <c r="BD210" i="7"/>
  <c r="AN210" i="7"/>
  <c r="BI210" i="7"/>
  <c r="Q210" i="7"/>
  <c r="AB210" i="7"/>
  <c r="AL210" i="7"/>
  <c r="AW210" i="7"/>
  <c r="BH210" i="7"/>
  <c r="R210" i="7"/>
  <c r="AX210" i="7"/>
  <c r="O212" i="7"/>
  <c r="S212" i="7"/>
  <c r="W212" i="7"/>
  <c r="AA212" i="7"/>
  <c r="AE212" i="7"/>
  <c r="AI212" i="7"/>
  <c r="AM212" i="7"/>
  <c r="AQ212" i="7"/>
  <c r="AU212" i="7"/>
  <c r="AY212" i="7"/>
  <c r="BC212" i="7"/>
  <c r="BG212" i="7"/>
  <c r="P212" i="7"/>
  <c r="U212" i="7"/>
  <c r="Z212" i="7"/>
  <c r="AF212" i="7"/>
  <c r="AK212" i="7"/>
  <c r="AP212" i="7"/>
  <c r="AV212" i="7"/>
  <c r="BA212" i="7"/>
  <c r="BF212" i="7"/>
  <c r="Q212" i="7"/>
  <c r="V212" i="7"/>
  <c r="AB212" i="7"/>
  <c r="AG212" i="7"/>
  <c r="AL212" i="7"/>
  <c r="AR212" i="7"/>
  <c r="AW212" i="7"/>
  <c r="BB212" i="7"/>
  <c r="BH212" i="7"/>
  <c r="R212" i="7"/>
  <c r="AC212" i="7"/>
  <c r="AN212" i="7"/>
  <c r="AX212" i="7"/>
  <c r="BI212" i="7"/>
  <c r="N212" i="7"/>
  <c r="AT212" i="7"/>
  <c r="T212" i="7"/>
  <c r="AD212" i="7"/>
  <c r="AO212" i="7"/>
  <c r="AZ212" i="7"/>
  <c r="BJ212" i="7"/>
  <c r="Y212" i="7"/>
  <c r="BE212" i="7"/>
  <c r="M212" i="7"/>
  <c r="X212" i="7"/>
  <c r="AH212" i="7"/>
  <c r="AS212" i="7"/>
  <c r="BD212" i="7"/>
  <c r="AJ212" i="7"/>
  <c r="O214" i="7"/>
  <c r="S214" i="7"/>
  <c r="W214" i="7"/>
  <c r="AA214" i="7"/>
  <c r="AE214" i="7"/>
  <c r="AI214" i="7"/>
  <c r="AM214" i="7"/>
  <c r="AQ214" i="7"/>
  <c r="AU214" i="7"/>
  <c r="AY214" i="7"/>
  <c r="BC214" i="7"/>
  <c r="BG214" i="7"/>
  <c r="Q214" i="7"/>
  <c r="V214" i="7"/>
  <c r="AB214" i="7"/>
  <c r="AG214" i="7"/>
  <c r="AL214" i="7"/>
  <c r="AR214" i="7"/>
  <c r="AW214" i="7"/>
  <c r="BB214" i="7"/>
  <c r="BH214" i="7"/>
  <c r="M214" i="7"/>
  <c r="R214" i="7"/>
  <c r="X214" i="7"/>
  <c r="AC214" i="7"/>
  <c r="AH214" i="7"/>
  <c r="AN214" i="7"/>
  <c r="AS214" i="7"/>
  <c r="AX214" i="7"/>
  <c r="BD214" i="7"/>
  <c r="BI214" i="7"/>
  <c r="N214" i="7"/>
  <c r="Y214" i="7"/>
  <c r="AJ214" i="7"/>
  <c r="AT214" i="7"/>
  <c r="BE214" i="7"/>
  <c r="AP214" i="7"/>
  <c r="P214" i="7"/>
  <c r="Z214" i="7"/>
  <c r="AK214" i="7"/>
  <c r="AV214" i="7"/>
  <c r="BF214" i="7"/>
  <c r="U214" i="7"/>
  <c r="BA214" i="7"/>
  <c r="T214" i="7"/>
  <c r="AD214" i="7"/>
  <c r="AO214" i="7"/>
  <c r="AZ214" i="7"/>
  <c r="BJ214" i="7"/>
  <c r="AF214" i="7"/>
  <c r="O216" i="7"/>
  <c r="S216" i="7"/>
  <c r="W216" i="7"/>
  <c r="AA216" i="7"/>
  <c r="AE216" i="7"/>
  <c r="AI216" i="7"/>
  <c r="AM216" i="7"/>
  <c r="AQ216" i="7"/>
  <c r="AU216" i="7"/>
  <c r="AY216" i="7"/>
  <c r="BC216" i="7"/>
  <c r="BG216" i="7"/>
  <c r="M216" i="7"/>
  <c r="R216" i="7"/>
  <c r="X216" i="7"/>
  <c r="AC216" i="7"/>
  <c r="AH216" i="7"/>
  <c r="AN216" i="7"/>
  <c r="AS216" i="7"/>
  <c r="AX216" i="7"/>
  <c r="BD216" i="7"/>
  <c r="BI216" i="7"/>
  <c r="N216" i="7"/>
  <c r="T216" i="7"/>
  <c r="Y216" i="7"/>
  <c r="AD216" i="7"/>
  <c r="AJ216" i="7"/>
  <c r="AO216" i="7"/>
  <c r="AT216" i="7"/>
  <c r="AZ216" i="7"/>
  <c r="BE216" i="7"/>
  <c r="BJ216" i="7"/>
  <c r="U216" i="7"/>
  <c r="AF216" i="7"/>
  <c r="AP216" i="7"/>
  <c r="BA216" i="7"/>
  <c r="V216" i="7"/>
  <c r="AG216" i="7"/>
  <c r="AR216" i="7"/>
  <c r="BB216" i="7"/>
  <c r="P216" i="7"/>
  <c r="Z216" i="7"/>
  <c r="AK216" i="7"/>
  <c r="AV216" i="7"/>
  <c r="BF216" i="7"/>
  <c r="AB216" i="7"/>
  <c r="BH216" i="7"/>
  <c r="AL216" i="7"/>
  <c r="AW216" i="7"/>
  <c r="Q216" i="7"/>
  <c r="O218" i="7"/>
  <c r="S218" i="7"/>
  <c r="W218" i="7"/>
  <c r="AA218" i="7"/>
  <c r="AE218" i="7"/>
  <c r="AI218" i="7"/>
  <c r="AM218" i="7"/>
  <c r="AQ218" i="7"/>
  <c r="AU218" i="7"/>
  <c r="AY218" i="7"/>
  <c r="BC218" i="7"/>
  <c r="BG218" i="7"/>
  <c r="N218" i="7"/>
  <c r="T218" i="7"/>
  <c r="Y218" i="7"/>
  <c r="AD218" i="7"/>
  <c r="AJ218" i="7"/>
  <c r="AO218" i="7"/>
  <c r="AT218" i="7"/>
  <c r="AZ218" i="7"/>
  <c r="BE218" i="7"/>
  <c r="BJ218" i="7"/>
  <c r="P218" i="7"/>
  <c r="U218" i="7"/>
  <c r="Z218" i="7"/>
  <c r="AF218" i="7"/>
  <c r="AK218" i="7"/>
  <c r="AP218" i="7"/>
  <c r="AV218" i="7"/>
  <c r="BA218" i="7"/>
  <c r="BF218" i="7"/>
  <c r="Q218" i="7"/>
  <c r="AB218" i="7"/>
  <c r="AL218" i="7"/>
  <c r="AW218" i="7"/>
  <c r="BH218" i="7"/>
  <c r="R218" i="7"/>
  <c r="AC218" i="7"/>
  <c r="AN218" i="7"/>
  <c r="AX218" i="7"/>
  <c r="BI218" i="7"/>
  <c r="V218" i="7"/>
  <c r="AG218" i="7"/>
  <c r="AR218" i="7"/>
  <c r="BB218" i="7"/>
  <c r="M218" i="7"/>
  <c r="BD218" i="7"/>
  <c r="X218" i="7"/>
  <c r="AS218" i="7"/>
  <c r="AH218" i="7"/>
  <c r="O220" i="7"/>
  <c r="S220" i="7"/>
  <c r="W220" i="7"/>
  <c r="AA220" i="7"/>
  <c r="AE220" i="7"/>
  <c r="AI220" i="7"/>
  <c r="AM220" i="7"/>
  <c r="AQ220" i="7"/>
  <c r="AU220" i="7"/>
  <c r="AY220" i="7"/>
  <c r="BC220" i="7"/>
  <c r="BG220" i="7"/>
  <c r="P220" i="7"/>
  <c r="U220" i="7"/>
  <c r="Z220" i="7"/>
  <c r="AF220" i="7"/>
  <c r="AK220" i="7"/>
  <c r="AP220" i="7"/>
  <c r="AV220" i="7"/>
  <c r="BA220" i="7"/>
  <c r="BF220" i="7"/>
  <c r="Q220" i="7"/>
  <c r="V220" i="7"/>
  <c r="AB220" i="7"/>
  <c r="AG220" i="7"/>
  <c r="AL220" i="7"/>
  <c r="AR220" i="7"/>
  <c r="AW220" i="7"/>
  <c r="BB220" i="7"/>
  <c r="BH220" i="7"/>
  <c r="M220" i="7"/>
  <c r="X220" i="7"/>
  <c r="AH220" i="7"/>
  <c r="AS220" i="7"/>
  <c r="BD220" i="7"/>
  <c r="N220" i="7"/>
  <c r="Y220" i="7"/>
  <c r="AJ220" i="7"/>
  <c r="AT220" i="7"/>
  <c r="BE220" i="7"/>
  <c r="R220" i="7"/>
  <c r="AC220" i="7"/>
  <c r="AN220" i="7"/>
  <c r="AX220" i="7"/>
  <c r="BI220" i="7"/>
  <c r="AO220" i="7"/>
  <c r="AD220" i="7"/>
  <c r="AZ220" i="7"/>
  <c r="BJ220" i="7"/>
  <c r="T220" i="7"/>
  <c r="O222" i="7"/>
  <c r="S222" i="7"/>
  <c r="W222" i="7"/>
  <c r="AA222" i="7"/>
  <c r="AE222" i="7"/>
  <c r="AI222" i="7"/>
  <c r="AM222" i="7"/>
  <c r="AQ222" i="7"/>
  <c r="AU222" i="7"/>
  <c r="AY222" i="7"/>
  <c r="BC222" i="7"/>
  <c r="BG222" i="7"/>
  <c r="Q222" i="7"/>
  <c r="V222" i="7"/>
  <c r="AB222" i="7"/>
  <c r="AG222" i="7"/>
  <c r="AL222" i="7"/>
  <c r="AR222" i="7"/>
  <c r="AW222" i="7"/>
  <c r="BB222" i="7"/>
  <c r="BH222" i="7"/>
  <c r="M222" i="7"/>
  <c r="R222" i="7"/>
  <c r="X222" i="7"/>
  <c r="AC222" i="7"/>
  <c r="AH222" i="7"/>
  <c r="AN222" i="7"/>
  <c r="AS222" i="7"/>
  <c r="AX222" i="7"/>
  <c r="BD222" i="7"/>
  <c r="BI222" i="7"/>
  <c r="T222" i="7"/>
  <c r="AD222" i="7"/>
  <c r="AO222" i="7"/>
  <c r="AZ222" i="7"/>
  <c r="BJ222" i="7"/>
  <c r="U222" i="7"/>
  <c r="AF222" i="7"/>
  <c r="AP222" i="7"/>
  <c r="BA222" i="7"/>
  <c r="N222" i="7"/>
  <c r="Y222" i="7"/>
  <c r="AJ222" i="7"/>
  <c r="AT222" i="7"/>
  <c r="BE222" i="7"/>
  <c r="Z222" i="7"/>
  <c r="BF222" i="7"/>
  <c r="AK222" i="7"/>
  <c r="AV222" i="7"/>
  <c r="P222" i="7"/>
  <c r="O224" i="7"/>
  <c r="S224" i="7"/>
  <c r="W224" i="7"/>
  <c r="AA224" i="7"/>
  <c r="AE224" i="7"/>
  <c r="AI224" i="7"/>
  <c r="AM224" i="7"/>
  <c r="AQ224" i="7"/>
  <c r="AU224" i="7"/>
  <c r="AY224" i="7"/>
  <c r="BC224" i="7"/>
  <c r="BG224" i="7"/>
  <c r="M224" i="7"/>
  <c r="R224" i="7"/>
  <c r="X224" i="7"/>
  <c r="AC224" i="7"/>
  <c r="AH224" i="7"/>
  <c r="AN224" i="7"/>
  <c r="AS224" i="7"/>
  <c r="AX224" i="7"/>
  <c r="BD224" i="7"/>
  <c r="BI224" i="7"/>
  <c r="N224" i="7"/>
  <c r="T224" i="7"/>
  <c r="Y224" i="7"/>
  <c r="AD224" i="7"/>
  <c r="AJ224" i="7"/>
  <c r="AO224" i="7"/>
  <c r="AT224" i="7"/>
  <c r="AZ224" i="7"/>
  <c r="BE224" i="7"/>
  <c r="BJ224" i="7"/>
  <c r="P224" i="7"/>
  <c r="Z224" i="7"/>
  <c r="AK224" i="7"/>
  <c r="AV224" i="7"/>
  <c r="BF224" i="7"/>
  <c r="Q224" i="7"/>
  <c r="AB224" i="7"/>
  <c r="AL224" i="7"/>
  <c r="AW224" i="7"/>
  <c r="BH224" i="7"/>
  <c r="U224" i="7"/>
  <c r="AF224" i="7"/>
  <c r="AP224" i="7"/>
  <c r="BA224" i="7"/>
  <c r="BB224" i="7"/>
  <c r="V224" i="7"/>
  <c r="AG224" i="7"/>
  <c r="AR224" i="7"/>
  <c r="O226" i="7"/>
  <c r="S226" i="7"/>
  <c r="W226" i="7"/>
  <c r="AA226" i="7"/>
  <c r="AE226" i="7"/>
  <c r="AI226" i="7"/>
  <c r="AM226" i="7"/>
  <c r="AQ226" i="7"/>
  <c r="AU226" i="7"/>
  <c r="AY226" i="7"/>
  <c r="BC226" i="7"/>
  <c r="BG226" i="7"/>
  <c r="N226" i="7"/>
  <c r="T226" i="7"/>
  <c r="Y226" i="7"/>
  <c r="AD226" i="7"/>
  <c r="AJ226" i="7"/>
  <c r="AO226" i="7"/>
  <c r="AT226" i="7"/>
  <c r="AZ226" i="7"/>
  <c r="BE226" i="7"/>
  <c r="BJ226" i="7"/>
  <c r="P226" i="7"/>
  <c r="U226" i="7"/>
  <c r="Z226" i="7"/>
  <c r="AF226" i="7"/>
  <c r="AK226" i="7"/>
  <c r="AP226" i="7"/>
  <c r="AV226" i="7"/>
  <c r="BA226" i="7"/>
  <c r="BF226" i="7"/>
  <c r="V226" i="7"/>
  <c r="AG226" i="7"/>
  <c r="AR226" i="7"/>
  <c r="BB226" i="7"/>
  <c r="M226" i="7"/>
  <c r="X226" i="7"/>
  <c r="AH226" i="7"/>
  <c r="AS226" i="7"/>
  <c r="BD226" i="7"/>
  <c r="Q226" i="7"/>
  <c r="AB226" i="7"/>
  <c r="AL226" i="7"/>
  <c r="AW226" i="7"/>
  <c r="BH226" i="7"/>
  <c r="AN226" i="7"/>
  <c r="AX226" i="7"/>
  <c r="BI226" i="7"/>
  <c r="R226" i="7"/>
  <c r="AC226" i="7"/>
  <c r="O228" i="7"/>
  <c r="S228" i="7"/>
  <c r="W228" i="7"/>
  <c r="AA228" i="7"/>
  <c r="AE228" i="7"/>
  <c r="AI228" i="7"/>
  <c r="AM228" i="7"/>
  <c r="AQ228" i="7"/>
  <c r="AU228" i="7"/>
  <c r="AY228" i="7"/>
  <c r="BC228" i="7"/>
  <c r="BG228" i="7"/>
  <c r="P228" i="7"/>
  <c r="U228" i="7"/>
  <c r="Z228" i="7"/>
  <c r="AF228" i="7"/>
  <c r="AK228" i="7"/>
  <c r="AP228" i="7"/>
  <c r="AV228" i="7"/>
  <c r="BA228" i="7"/>
  <c r="BF228" i="7"/>
  <c r="Q228" i="7"/>
  <c r="V228" i="7"/>
  <c r="AB228" i="7"/>
  <c r="AG228" i="7"/>
  <c r="AL228" i="7"/>
  <c r="AR228" i="7"/>
  <c r="AW228" i="7"/>
  <c r="BB228" i="7"/>
  <c r="BH228" i="7"/>
  <c r="R228" i="7"/>
  <c r="AC228" i="7"/>
  <c r="AN228" i="7"/>
  <c r="AX228" i="7"/>
  <c r="BI228" i="7"/>
  <c r="T228" i="7"/>
  <c r="AD228" i="7"/>
  <c r="AO228" i="7"/>
  <c r="AZ228" i="7"/>
  <c r="BJ228" i="7"/>
  <c r="M228" i="7"/>
  <c r="X228" i="7"/>
  <c r="AH228" i="7"/>
  <c r="AS228" i="7"/>
  <c r="BD228" i="7"/>
  <c r="Y228" i="7"/>
  <c r="BE228" i="7"/>
  <c r="AJ228" i="7"/>
  <c r="AT228" i="7"/>
  <c r="N228" i="7"/>
  <c r="O230" i="7"/>
  <c r="S230" i="7"/>
  <c r="W230" i="7"/>
  <c r="AA230" i="7"/>
  <c r="AE230" i="7"/>
  <c r="AI230" i="7"/>
  <c r="AM230" i="7"/>
  <c r="AQ230" i="7"/>
  <c r="AU230" i="7"/>
  <c r="AY230" i="7"/>
  <c r="BC230" i="7"/>
  <c r="BG230" i="7"/>
  <c r="Q230" i="7"/>
  <c r="V230" i="7"/>
  <c r="AB230" i="7"/>
  <c r="AG230" i="7"/>
  <c r="AL230" i="7"/>
  <c r="AR230" i="7"/>
  <c r="AW230" i="7"/>
  <c r="BB230" i="7"/>
  <c r="BH230" i="7"/>
  <c r="M230" i="7"/>
  <c r="R230" i="7"/>
  <c r="X230" i="7"/>
  <c r="AC230" i="7"/>
  <c r="AH230" i="7"/>
  <c r="AN230" i="7"/>
  <c r="AS230" i="7"/>
  <c r="AX230" i="7"/>
  <c r="BD230" i="7"/>
  <c r="BI230" i="7"/>
  <c r="N230" i="7"/>
  <c r="Y230" i="7"/>
  <c r="AJ230" i="7"/>
  <c r="AT230" i="7"/>
  <c r="BE230" i="7"/>
  <c r="P230" i="7"/>
  <c r="Z230" i="7"/>
  <c r="AK230" i="7"/>
  <c r="AV230" i="7"/>
  <c r="BF230" i="7"/>
  <c r="T230" i="7"/>
  <c r="AD230" i="7"/>
  <c r="AO230" i="7"/>
  <c r="AZ230" i="7"/>
  <c r="BJ230" i="7"/>
  <c r="BA230" i="7"/>
  <c r="U230" i="7"/>
  <c r="AF230" i="7"/>
  <c r="AP230" i="7"/>
  <c r="O232" i="7"/>
  <c r="S232" i="7"/>
  <c r="W232" i="7"/>
  <c r="AA232" i="7"/>
  <c r="AE232" i="7"/>
  <c r="AI232" i="7"/>
  <c r="AM232" i="7"/>
  <c r="AQ232" i="7"/>
  <c r="AU232" i="7"/>
  <c r="AY232" i="7"/>
  <c r="BC232" i="7"/>
  <c r="BG232" i="7"/>
  <c r="M232" i="7"/>
  <c r="R232" i="7"/>
  <c r="X232" i="7"/>
  <c r="AC232" i="7"/>
  <c r="AH232" i="7"/>
  <c r="AN232" i="7"/>
  <c r="AS232" i="7"/>
  <c r="AX232" i="7"/>
  <c r="BD232" i="7"/>
  <c r="BI232" i="7"/>
  <c r="N232" i="7"/>
  <c r="T232" i="7"/>
  <c r="Y232" i="7"/>
  <c r="AD232" i="7"/>
  <c r="AJ232" i="7"/>
  <c r="AO232" i="7"/>
  <c r="AT232" i="7"/>
  <c r="AZ232" i="7"/>
  <c r="BE232" i="7"/>
  <c r="BJ232" i="7"/>
  <c r="U232" i="7"/>
  <c r="AF232" i="7"/>
  <c r="AP232" i="7"/>
  <c r="BA232" i="7"/>
  <c r="V232" i="7"/>
  <c r="AG232" i="7"/>
  <c r="AR232" i="7"/>
  <c r="BB232" i="7"/>
  <c r="P232" i="7"/>
  <c r="Z232" i="7"/>
  <c r="AK232" i="7"/>
  <c r="AV232" i="7"/>
  <c r="BF232" i="7"/>
  <c r="AL232" i="7"/>
  <c r="AW232" i="7"/>
  <c r="BH232" i="7"/>
  <c r="AB232" i="7"/>
  <c r="Q232" i="7"/>
  <c r="O234" i="7"/>
  <c r="S234" i="7"/>
  <c r="W234" i="7"/>
  <c r="AA234" i="7"/>
  <c r="AE234" i="7"/>
  <c r="AI234" i="7"/>
  <c r="AM234" i="7"/>
  <c r="AQ234" i="7"/>
  <c r="AU234" i="7"/>
  <c r="AY234" i="7"/>
  <c r="BC234" i="7"/>
  <c r="BG234" i="7"/>
  <c r="N234" i="7"/>
  <c r="T234" i="7"/>
  <c r="Y234" i="7"/>
  <c r="AD234" i="7"/>
  <c r="AJ234" i="7"/>
  <c r="AO234" i="7"/>
  <c r="AT234" i="7"/>
  <c r="AZ234" i="7"/>
  <c r="BE234" i="7"/>
  <c r="BJ234" i="7"/>
  <c r="P234" i="7"/>
  <c r="U234" i="7"/>
  <c r="Z234" i="7"/>
  <c r="AF234" i="7"/>
  <c r="AK234" i="7"/>
  <c r="AP234" i="7"/>
  <c r="AV234" i="7"/>
  <c r="BA234" i="7"/>
  <c r="BF234" i="7"/>
  <c r="Q234" i="7"/>
  <c r="AB234" i="7"/>
  <c r="AL234" i="7"/>
  <c r="AW234" i="7"/>
  <c r="BH234" i="7"/>
  <c r="R234" i="7"/>
  <c r="AC234" i="7"/>
  <c r="AN234" i="7"/>
  <c r="AX234" i="7"/>
  <c r="BI234" i="7"/>
  <c r="V234" i="7"/>
  <c r="AG234" i="7"/>
  <c r="AR234" i="7"/>
  <c r="BB234" i="7"/>
  <c r="X234" i="7"/>
  <c r="BD234" i="7"/>
  <c r="AH234" i="7"/>
  <c r="AS234" i="7"/>
  <c r="M234" i="7"/>
  <c r="O236" i="7"/>
  <c r="S236" i="7"/>
  <c r="W236" i="7"/>
  <c r="AA236" i="7"/>
  <c r="AE236" i="7"/>
  <c r="AI236" i="7"/>
  <c r="AM236" i="7"/>
  <c r="AQ236" i="7"/>
  <c r="AU236" i="7"/>
  <c r="AY236" i="7"/>
  <c r="BC236" i="7"/>
  <c r="BG236" i="7"/>
  <c r="P236" i="7"/>
  <c r="U236" i="7"/>
  <c r="Z236" i="7"/>
  <c r="AF236" i="7"/>
  <c r="AK236" i="7"/>
  <c r="AP236" i="7"/>
  <c r="AV236" i="7"/>
  <c r="BA236" i="7"/>
  <c r="BF236" i="7"/>
  <c r="Q236" i="7"/>
  <c r="V236" i="7"/>
  <c r="AB236" i="7"/>
  <c r="AG236" i="7"/>
  <c r="AL236" i="7"/>
  <c r="AR236" i="7"/>
  <c r="AW236" i="7"/>
  <c r="BB236" i="7"/>
  <c r="BH236" i="7"/>
  <c r="M236" i="7"/>
  <c r="X236" i="7"/>
  <c r="AH236" i="7"/>
  <c r="AS236" i="7"/>
  <c r="BD236" i="7"/>
  <c r="N236" i="7"/>
  <c r="Y236" i="7"/>
  <c r="AJ236" i="7"/>
  <c r="AT236" i="7"/>
  <c r="BE236" i="7"/>
  <c r="R236" i="7"/>
  <c r="AC236" i="7"/>
  <c r="AN236" i="7"/>
  <c r="AX236" i="7"/>
  <c r="BI236" i="7"/>
  <c r="AZ236" i="7"/>
  <c r="T236" i="7"/>
  <c r="BJ236" i="7"/>
  <c r="AD236" i="7"/>
  <c r="AO236" i="7"/>
  <c r="O238" i="7"/>
  <c r="S238" i="7"/>
  <c r="W238" i="7"/>
  <c r="AA238" i="7"/>
  <c r="AE238" i="7"/>
  <c r="AI238" i="7"/>
  <c r="AM238" i="7"/>
  <c r="AQ238" i="7"/>
  <c r="AU238" i="7"/>
  <c r="AY238" i="7"/>
  <c r="BC238" i="7"/>
  <c r="BG238" i="7"/>
  <c r="Q238" i="7"/>
  <c r="V238" i="7"/>
  <c r="AB238" i="7"/>
  <c r="AG238" i="7"/>
  <c r="AL238" i="7"/>
  <c r="AR238" i="7"/>
  <c r="AW238" i="7"/>
  <c r="BB238" i="7"/>
  <c r="BH238" i="7"/>
  <c r="M238" i="7"/>
  <c r="R238" i="7"/>
  <c r="X238" i="7"/>
  <c r="AC238" i="7"/>
  <c r="AH238" i="7"/>
  <c r="AN238" i="7"/>
  <c r="AS238" i="7"/>
  <c r="AX238" i="7"/>
  <c r="BD238" i="7"/>
  <c r="BI238" i="7"/>
  <c r="T238" i="7"/>
  <c r="AD238" i="7"/>
  <c r="AO238" i="7"/>
  <c r="AZ238" i="7"/>
  <c r="BJ238" i="7"/>
  <c r="U238" i="7"/>
  <c r="AF238" i="7"/>
  <c r="AP238" i="7"/>
  <c r="BA238" i="7"/>
  <c r="N238" i="7"/>
  <c r="Y238" i="7"/>
  <c r="AJ238" i="7"/>
  <c r="AT238" i="7"/>
  <c r="BE238" i="7"/>
  <c r="AK238" i="7"/>
  <c r="AV238" i="7"/>
  <c r="P238" i="7"/>
  <c r="BF238" i="7"/>
  <c r="Z238" i="7"/>
  <c r="O240" i="7"/>
  <c r="S240" i="7"/>
  <c r="W240" i="7"/>
  <c r="AA240" i="7"/>
  <c r="AE240" i="7"/>
  <c r="AI240" i="7"/>
  <c r="AM240" i="7"/>
  <c r="AQ240" i="7"/>
  <c r="AU240" i="7"/>
  <c r="AY240" i="7"/>
  <c r="BC240" i="7"/>
  <c r="BG240" i="7"/>
  <c r="M240" i="7"/>
  <c r="R240" i="7"/>
  <c r="X240" i="7"/>
  <c r="AC240" i="7"/>
  <c r="AH240" i="7"/>
  <c r="AN240" i="7"/>
  <c r="AS240" i="7"/>
  <c r="AX240" i="7"/>
  <c r="BD240" i="7"/>
  <c r="BI240" i="7"/>
  <c r="N240" i="7"/>
  <c r="T240" i="7"/>
  <c r="Y240" i="7"/>
  <c r="AD240" i="7"/>
  <c r="AJ240" i="7"/>
  <c r="AO240" i="7"/>
  <c r="AT240" i="7"/>
  <c r="AZ240" i="7"/>
  <c r="BE240" i="7"/>
  <c r="BJ240" i="7"/>
  <c r="P240" i="7"/>
  <c r="Z240" i="7"/>
  <c r="AK240" i="7"/>
  <c r="AV240" i="7"/>
  <c r="BF240" i="7"/>
  <c r="Q240" i="7"/>
  <c r="AB240" i="7"/>
  <c r="AL240" i="7"/>
  <c r="AW240" i="7"/>
  <c r="BH240" i="7"/>
  <c r="U240" i="7"/>
  <c r="AF240" i="7"/>
  <c r="AP240" i="7"/>
  <c r="BA240" i="7"/>
  <c r="V240" i="7"/>
  <c r="AG240" i="7"/>
  <c r="AR240" i="7"/>
  <c r="BB240" i="7"/>
  <c r="O242" i="7"/>
  <c r="S242" i="7"/>
  <c r="W242" i="7"/>
  <c r="AA242" i="7"/>
  <c r="AE242" i="7"/>
  <c r="AI242" i="7"/>
  <c r="AM242" i="7"/>
  <c r="AQ242" i="7"/>
  <c r="AU242" i="7"/>
  <c r="AY242" i="7"/>
  <c r="BC242" i="7"/>
  <c r="BG242" i="7"/>
  <c r="N242" i="7"/>
  <c r="T242" i="7"/>
  <c r="Y242" i="7"/>
  <c r="AD242" i="7"/>
  <c r="AJ242" i="7"/>
  <c r="AO242" i="7"/>
  <c r="AT242" i="7"/>
  <c r="AZ242" i="7"/>
  <c r="BE242" i="7"/>
  <c r="BJ242" i="7"/>
  <c r="P242" i="7"/>
  <c r="U242" i="7"/>
  <c r="Z242" i="7"/>
  <c r="AF242" i="7"/>
  <c r="AK242" i="7"/>
  <c r="AP242" i="7"/>
  <c r="AV242" i="7"/>
  <c r="BA242" i="7"/>
  <c r="BF242" i="7"/>
  <c r="V242" i="7"/>
  <c r="AG242" i="7"/>
  <c r="AR242" i="7"/>
  <c r="BB242" i="7"/>
  <c r="M242" i="7"/>
  <c r="X242" i="7"/>
  <c r="AH242" i="7"/>
  <c r="AS242" i="7"/>
  <c r="BD242" i="7"/>
  <c r="Q242" i="7"/>
  <c r="AB242" i="7"/>
  <c r="AL242" i="7"/>
  <c r="AW242" i="7"/>
  <c r="BH242" i="7"/>
  <c r="AX242" i="7"/>
  <c r="AN242" i="7"/>
  <c r="R242" i="7"/>
  <c r="BI242" i="7"/>
  <c r="AC242" i="7"/>
  <c r="O244" i="7"/>
  <c r="S244" i="7"/>
  <c r="W244" i="7"/>
  <c r="AA244" i="7"/>
  <c r="AE244" i="7"/>
  <c r="AI244" i="7"/>
  <c r="AM244" i="7"/>
  <c r="AQ244" i="7"/>
  <c r="AU244" i="7"/>
  <c r="AY244" i="7"/>
  <c r="BC244" i="7"/>
  <c r="BG244" i="7"/>
  <c r="P244" i="7"/>
  <c r="U244" i="7"/>
  <c r="Z244" i="7"/>
  <c r="AF244" i="7"/>
  <c r="AK244" i="7"/>
  <c r="AP244" i="7"/>
  <c r="AV244" i="7"/>
  <c r="BA244" i="7"/>
  <c r="BF244" i="7"/>
  <c r="Q244" i="7"/>
  <c r="V244" i="7"/>
  <c r="AB244" i="7"/>
  <c r="AG244" i="7"/>
  <c r="AL244" i="7"/>
  <c r="AR244" i="7"/>
  <c r="AW244" i="7"/>
  <c r="BB244" i="7"/>
  <c r="BH244" i="7"/>
  <c r="R244" i="7"/>
  <c r="AC244" i="7"/>
  <c r="AN244" i="7"/>
  <c r="AX244" i="7"/>
  <c r="BI244" i="7"/>
  <c r="T244" i="7"/>
  <c r="AD244" i="7"/>
  <c r="AO244" i="7"/>
  <c r="AZ244" i="7"/>
  <c r="BJ244" i="7"/>
  <c r="M244" i="7"/>
  <c r="X244" i="7"/>
  <c r="AH244" i="7"/>
  <c r="AS244" i="7"/>
  <c r="BD244" i="7"/>
  <c r="AJ244" i="7"/>
  <c r="AT244" i="7"/>
  <c r="BE244" i="7"/>
  <c r="Y244" i="7"/>
  <c r="N244" i="7"/>
  <c r="O246" i="7"/>
  <c r="S246" i="7"/>
  <c r="W246" i="7"/>
  <c r="AA246" i="7"/>
  <c r="AE246" i="7"/>
  <c r="AI246" i="7"/>
  <c r="AM246" i="7"/>
  <c r="AQ246" i="7"/>
  <c r="AU246" i="7"/>
  <c r="AY246" i="7"/>
  <c r="BC246" i="7"/>
  <c r="BG246" i="7"/>
  <c r="Q246" i="7"/>
  <c r="V246" i="7"/>
  <c r="AB246" i="7"/>
  <c r="AG246" i="7"/>
  <c r="AL246" i="7"/>
  <c r="AR246" i="7"/>
  <c r="AW246" i="7"/>
  <c r="BB246" i="7"/>
  <c r="BH246" i="7"/>
  <c r="M246" i="7"/>
  <c r="R246" i="7"/>
  <c r="X246" i="7"/>
  <c r="AC246" i="7"/>
  <c r="AH246" i="7"/>
  <c r="AN246" i="7"/>
  <c r="AS246" i="7"/>
  <c r="AX246" i="7"/>
  <c r="BD246" i="7"/>
  <c r="BI246" i="7"/>
  <c r="N246" i="7"/>
  <c r="Y246" i="7"/>
  <c r="AJ246" i="7"/>
  <c r="AT246" i="7"/>
  <c r="BE246" i="7"/>
  <c r="P246" i="7"/>
  <c r="Z246" i="7"/>
  <c r="AK246" i="7"/>
  <c r="AV246" i="7"/>
  <c r="BF246" i="7"/>
  <c r="T246" i="7"/>
  <c r="AD246" i="7"/>
  <c r="AO246" i="7"/>
  <c r="AZ246" i="7"/>
  <c r="BJ246" i="7"/>
  <c r="U246" i="7"/>
  <c r="AF246" i="7"/>
  <c r="AP246" i="7"/>
  <c r="BA246" i="7"/>
  <c r="D248" i="7"/>
  <c r="O248" i="7"/>
  <c r="S248" i="7"/>
  <c r="W248" i="7"/>
  <c r="AA248" i="7"/>
  <c r="AE248" i="7"/>
  <c r="AI248" i="7"/>
  <c r="AM248" i="7"/>
  <c r="AQ248" i="7"/>
  <c r="AU248" i="7"/>
  <c r="AY248" i="7"/>
  <c r="BC248" i="7"/>
  <c r="BG248" i="7"/>
  <c r="M248" i="7"/>
  <c r="R248" i="7"/>
  <c r="X248" i="7"/>
  <c r="AC248" i="7"/>
  <c r="AH248" i="7"/>
  <c r="AN248" i="7"/>
  <c r="AS248" i="7"/>
  <c r="AX248" i="7"/>
  <c r="BD248" i="7"/>
  <c r="BI248" i="7"/>
  <c r="N248" i="7"/>
  <c r="T248" i="7"/>
  <c r="Y248" i="7"/>
  <c r="AD248" i="7"/>
  <c r="AJ248" i="7"/>
  <c r="AO248" i="7"/>
  <c r="AT248" i="7"/>
  <c r="AZ248" i="7"/>
  <c r="BE248" i="7"/>
  <c r="BJ248" i="7"/>
  <c r="U248" i="7"/>
  <c r="AF248" i="7"/>
  <c r="AP248" i="7"/>
  <c r="BA248" i="7"/>
  <c r="V248" i="7"/>
  <c r="AG248" i="7"/>
  <c r="AR248" i="7"/>
  <c r="BB248" i="7"/>
  <c r="P248" i="7"/>
  <c r="Z248" i="7"/>
  <c r="AK248" i="7"/>
  <c r="AV248" i="7"/>
  <c r="BF248" i="7"/>
  <c r="AW248" i="7"/>
  <c r="AL248" i="7"/>
  <c r="Q248" i="7"/>
  <c r="BH248" i="7"/>
  <c r="AB248" i="7"/>
  <c r="O250" i="7"/>
  <c r="S250" i="7"/>
  <c r="W250" i="7"/>
  <c r="AA250" i="7"/>
  <c r="AE250" i="7"/>
  <c r="AI250" i="7"/>
  <c r="AM250" i="7"/>
  <c r="AQ250" i="7"/>
  <c r="AU250" i="7"/>
  <c r="AY250" i="7"/>
  <c r="BC250" i="7"/>
  <c r="BG250" i="7"/>
  <c r="N250" i="7"/>
  <c r="T250" i="7"/>
  <c r="Y250" i="7"/>
  <c r="AD250" i="7"/>
  <c r="AJ250" i="7"/>
  <c r="AO250" i="7"/>
  <c r="AT250" i="7"/>
  <c r="AZ250" i="7"/>
  <c r="BE250" i="7"/>
  <c r="BJ250" i="7"/>
  <c r="R250" i="7"/>
  <c r="Z250" i="7"/>
  <c r="AG250" i="7"/>
  <c r="AN250" i="7"/>
  <c r="AV250" i="7"/>
  <c r="BB250" i="7"/>
  <c r="BI250" i="7"/>
  <c r="M250" i="7"/>
  <c r="U250" i="7"/>
  <c r="AB250" i="7"/>
  <c r="AH250" i="7"/>
  <c r="AP250" i="7"/>
  <c r="AW250" i="7"/>
  <c r="BD250" i="7"/>
  <c r="P250" i="7"/>
  <c r="V250" i="7"/>
  <c r="AC250" i="7"/>
  <c r="AK250" i="7"/>
  <c r="AR250" i="7"/>
  <c r="AX250" i="7"/>
  <c r="BF250" i="7"/>
  <c r="X250" i="7"/>
  <c r="BA250" i="7"/>
  <c r="AF250" i="7"/>
  <c r="BH250" i="7"/>
  <c r="AL250" i="7"/>
  <c r="Q250" i="7"/>
  <c r="AS250" i="7"/>
  <c r="O252" i="7"/>
  <c r="S252" i="7"/>
  <c r="W252" i="7"/>
  <c r="AA252" i="7"/>
  <c r="AE252" i="7"/>
  <c r="AI252" i="7"/>
  <c r="AM252" i="7"/>
  <c r="AQ252" i="7"/>
  <c r="AU252" i="7"/>
  <c r="AY252" i="7"/>
  <c r="BC252" i="7"/>
  <c r="BG252" i="7"/>
  <c r="P252" i="7"/>
  <c r="U252" i="7"/>
  <c r="Z252" i="7"/>
  <c r="AF252" i="7"/>
  <c r="AK252" i="7"/>
  <c r="AP252" i="7"/>
  <c r="AV252" i="7"/>
  <c r="BA252" i="7"/>
  <c r="BF252" i="7"/>
  <c r="R252" i="7"/>
  <c r="Y252" i="7"/>
  <c r="AG252" i="7"/>
  <c r="AN252" i="7"/>
  <c r="AT252" i="7"/>
  <c r="BB252" i="7"/>
  <c r="BI252" i="7"/>
  <c r="M252" i="7"/>
  <c r="T252" i="7"/>
  <c r="AB252" i="7"/>
  <c r="AH252" i="7"/>
  <c r="AO252" i="7"/>
  <c r="AW252" i="7"/>
  <c r="BD252" i="7"/>
  <c r="BJ252" i="7"/>
  <c r="N252" i="7"/>
  <c r="V252" i="7"/>
  <c r="AC252" i="7"/>
  <c r="AJ252" i="7"/>
  <c r="AR252" i="7"/>
  <c r="AX252" i="7"/>
  <c r="BE252" i="7"/>
  <c r="AL252" i="7"/>
  <c r="Q252" i="7"/>
  <c r="AS252" i="7"/>
  <c r="X252" i="7"/>
  <c r="BH252" i="7"/>
  <c r="AZ252" i="7"/>
  <c r="AD252" i="7"/>
  <c r="O254" i="7"/>
  <c r="S254" i="7"/>
  <c r="W254" i="7"/>
  <c r="AA254" i="7"/>
  <c r="AE254" i="7"/>
  <c r="AI254" i="7"/>
  <c r="AM254" i="7"/>
  <c r="AQ254" i="7"/>
  <c r="AU254" i="7"/>
  <c r="AY254" i="7"/>
  <c r="BC254" i="7"/>
  <c r="BG254" i="7"/>
  <c r="Q254" i="7"/>
  <c r="V254" i="7"/>
  <c r="AB254" i="7"/>
  <c r="AG254" i="7"/>
  <c r="AL254" i="7"/>
  <c r="AR254" i="7"/>
  <c r="AW254" i="7"/>
  <c r="BB254" i="7"/>
  <c r="BH254" i="7"/>
  <c r="R254" i="7"/>
  <c r="Y254" i="7"/>
  <c r="AF254" i="7"/>
  <c r="AN254" i="7"/>
  <c r="AT254" i="7"/>
  <c r="BA254" i="7"/>
  <c r="BI254" i="7"/>
  <c r="M254" i="7"/>
  <c r="T254" i="7"/>
  <c r="Z254" i="7"/>
  <c r="AH254" i="7"/>
  <c r="AO254" i="7"/>
  <c r="AV254" i="7"/>
  <c r="BD254" i="7"/>
  <c r="BJ254" i="7"/>
  <c r="N254" i="7"/>
  <c r="U254" i="7"/>
  <c r="AC254" i="7"/>
  <c r="AJ254" i="7"/>
  <c r="AP254" i="7"/>
  <c r="AX254" i="7"/>
  <c r="BE254" i="7"/>
  <c r="X254" i="7"/>
  <c r="AZ254" i="7"/>
  <c r="AD254" i="7"/>
  <c r="BF254" i="7"/>
  <c r="AK254" i="7"/>
  <c r="AS254" i="7"/>
  <c r="P254" i="7"/>
  <c r="O256" i="7"/>
  <c r="S256" i="7"/>
  <c r="W256" i="7"/>
  <c r="AA256" i="7"/>
  <c r="AE256" i="7"/>
  <c r="AI256" i="7"/>
  <c r="AM256" i="7"/>
  <c r="AQ256" i="7"/>
  <c r="AU256" i="7"/>
  <c r="AY256" i="7"/>
  <c r="BC256" i="7"/>
  <c r="BG256" i="7"/>
  <c r="M256" i="7"/>
  <c r="R256" i="7"/>
  <c r="X256" i="7"/>
  <c r="AC256" i="7"/>
  <c r="AH256" i="7"/>
  <c r="AN256" i="7"/>
  <c r="AS256" i="7"/>
  <c r="AX256" i="7"/>
  <c r="BD256" i="7"/>
  <c r="BI256" i="7"/>
  <c r="Q256" i="7"/>
  <c r="Y256" i="7"/>
  <c r="AF256" i="7"/>
  <c r="AL256" i="7"/>
  <c r="AT256" i="7"/>
  <c r="BA256" i="7"/>
  <c r="BH256" i="7"/>
  <c r="T256" i="7"/>
  <c r="Z256" i="7"/>
  <c r="AG256" i="7"/>
  <c r="AO256" i="7"/>
  <c r="AV256" i="7"/>
  <c r="BB256" i="7"/>
  <c r="BJ256" i="7"/>
  <c r="N256" i="7"/>
  <c r="U256" i="7"/>
  <c r="AB256" i="7"/>
  <c r="AJ256" i="7"/>
  <c r="AP256" i="7"/>
  <c r="AW256" i="7"/>
  <c r="BE256" i="7"/>
  <c r="AK256" i="7"/>
  <c r="P256" i="7"/>
  <c r="AR256" i="7"/>
  <c r="AZ256" i="7"/>
  <c r="AD256" i="7"/>
  <c r="V256" i="7"/>
  <c r="BF256" i="7"/>
  <c r="O258" i="7"/>
  <c r="S258" i="7"/>
  <c r="W258" i="7"/>
  <c r="AA258" i="7"/>
  <c r="AE258" i="7"/>
  <c r="AI258" i="7"/>
  <c r="AM258" i="7"/>
  <c r="AQ258" i="7"/>
  <c r="AU258" i="7"/>
  <c r="AY258" i="7"/>
  <c r="BC258" i="7"/>
  <c r="BG258" i="7"/>
  <c r="N258" i="7"/>
  <c r="T258" i="7"/>
  <c r="Y258" i="7"/>
  <c r="AD258" i="7"/>
  <c r="AJ258" i="7"/>
  <c r="AO258" i="7"/>
  <c r="AT258" i="7"/>
  <c r="AZ258" i="7"/>
  <c r="BE258" i="7"/>
  <c r="BJ258" i="7"/>
  <c r="Q258" i="7"/>
  <c r="X258" i="7"/>
  <c r="AF258" i="7"/>
  <c r="AL258" i="7"/>
  <c r="AS258" i="7"/>
  <c r="BA258" i="7"/>
  <c r="BH258" i="7"/>
  <c r="R258" i="7"/>
  <c r="Z258" i="7"/>
  <c r="AG258" i="7"/>
  <c r="AN258" i="7"/>
  <c r="AV258" i="7"/>
  <c r="BB258" i="7"/>
  <c r="BI258" i="7"/>
  <c r="M258" i="7"/>
  <c r="U258" i="7"/>
  <c r="AB258" i="7"/>
  <c r="AH258" i="7"/>
  <c r="AP258" i="7"/>
  <c r="AW258" i="7"/>
  <c r="BD258" i="7"/>
  <c r="V258" i="7"/>
  <c r="AX258" i="7"/>
  <c r="AR258" i="7"/>
  <c r="AC258" i="7"/>
  <c r="BF258" i="7"/>
  <c r="P258" i="7"/>
  <c r="AK258" i="7"/>
  <c r="O260" i="7"/>
  <c r="S260" i="7"/>
  <c r="W260" i="7"/>
  <c r="AA260" i="7"/>
  <c r="AE260" i="7"/>
  <c r="AI260" i="7"/>
  <c r="AM260" i="7"/>
  <c r="AQ260" i="7"/>
  <c r="AU260" i="7"/>
  <c r="AY260" i="7"/>
  <c r="BC260" i="7"/>
  <c r="BG260" i="7"/>
  <c r="P260" i="7"/>
  <c r="U260" i="7"/>
  <c r="Z260" i="7"/>
  <c r="AF260" i="7"/>
  <c r="AK260" i="7"/>
  <c r="AP260" i="7"/>
  <c r="AV260" i="7"/>
  <c r="BA260" i="7"/>
  <c r="BF260" i="7"/>
  <c r="Q260" i="7"/>
  <c r="X260" i="7"/>
  <c r="AD260" i="7"/>
  <c r="AL260" i="7"/>
  <c r="AS260" i="7"/>
  <c r="AZ260" i="7"/>
  <c r="BH260" i="7"/>
  <c r="R260" i="7"/>
  <c r="Y260" i="7"/>
  <c r="AG260" i="7"/>
  <c r="AN260" i="7"/>
  <c r="AT260" i="7"/>
  <c r="BB260" i="7"/>
  <c r="BI260" i="7"/>
  <c r="M260" i="7"/>
  <c r="T260" i="7"/>
  <c r="AB260" i="7"/>
  <c r="AH260" i="7"/>
  <c r="AO260" i="7"/>
  <c r="AW260" i="7"/>
  <c r="BD260" i="7"/>
  <c r="BJ260" i="7"/>
  <c r="AJ260" i="7"/>
  <c r="AC260" i="7"/>
  <c r="N260" i="7"/>
  <c r="AR260" i="7"/>
  <c r="V260" i="7"/>
  <c r="AX260" i="7"/>
  <c r="BE260" i="7"/>
  <c r="O262" i="7"/>
  <c r="S262" i="7"/>
  <c r="W262" i="7"/>
  <c r="AA262" i="7"/>
  <c r="AE262" i="7"/>
  <c r="AI262" i="7"/>
  <c r="AM262" i="7"/>
  <c r="AQ262" i="7"/>
  <c r="AU262" i="7"/>
  <c r="AY262" i="7"/>
  <c r="BC262" i="7"/>
  <c r="BG262" i="7"/>
  <c r="Q262" i="7"/>
  <c r="V262" i="7"/>
  <c r="AB262" i="7"/>
  <c r="AG262" i="7"/>
  <c r="AL262" i="7"/>
  <c r="AR262" i="7"/>
  <c r="AW262" i="7"/>
  <c r="BB262" i="7"/>
  <c r="BH262" i="7"/>
  <c r="P262" i="7"/>
  <c r="X262" i="7"/>
  <c r="AD262" i="7"/>
  <c r="AK262" i="7"/>
  <c r="AS262" i="7"/>
  <c r="AZ262" i="7"/>
  <c r="BF262" i="7"/>
  <c r="R262" i="7"/>
  <c r="Y262" i="7"/>
  <c r="AF262" i="7"/>
  <c r="AN262" i="7"/>
  <c r="AT262" i="7"/>
  <c r="BA262" i="7"/>
  <c r="BI262" i="7"/>
  <c r="M262" i="7"/>
  <c r="T262" i="7"/>
  <c r="Z262" i="7"/>
  <c r="AH262" i="7"/>
  <c r="AO262" i="7"/>
  <c r="AV262" i="7"/>
  <c r="BD262" i="7"/>
  <c r="BJ262" i="7"/>
  <c r="U262" i="7"/>
  <c r="AX262" i="7"/>
  <c r="N262" i="7"/>
  <c r="AC262" i="7"/>
  <c r="BE262" i="7"/>
  <c r="AP262" i="7"/>
  <c r="AJ262" i="7"/>
  <c r="O264" i="7"/>
  <c r="S264" i="7"/>
  <c r="W264" i="7"/>
  <c r="AA264" i="7"/>
  <c r="AE264" i="7"/>
  <c r="AI264" i="7"/>
  <c r="AM264" i="7"/>
  <c r="AQ264" i="7"/>
  <c r="AU264" i="7"/>
  <c r="AY264" i="7"/>
  <c r="BC264" i="7"/>
  <c r="BG264" i="7"/>
  <c r="M264" i="7"/>
  <c r="R264" i="7"/>
  <c r="X264" i="7"/>
  <c r="AC264" i="7"/>
  <c r="AH264" i="7"/>
  <c r="AN264" i="7"/>
  <c r="AS264" i="7"/>
  <c r="AX264" i="7"/>
  <c r="BD264" i="7"/>
  <c r="BI264" i="7"/>
  <c r="P264" i="7"/>
  <c r="V264" i="7"/>
  <c r="AD264" i="7"/>
  <c r="AK264" i="7"/>
  <c r="AR264" i="7"/>
  <c r="AZ264" i="7"/>
  <c r="BF264" i="7"/>
  <c r="Q264" i="7"/>
  <c r="Y264" i="7"/>
  <c r="AF264" i="7"/>
  <c r="AL264" i="7"/>
  <c r="AT264" i="7"/>
  <c r="BA264" i="7"/>
  <c r="BH264" i="7"/>
  <c r="T264" i="7"/>
  <c r="Z264" i="7"/>
  <c r="AG264" i="7"/>
  <c r="AO264" i="7"/>
  <c r="AV264" i="7"/>
  <c r="BB264" i="7"/>
  <c r="BJ264" i="7"/>
  <c r="AJ264" i="7"/>
  <c r="BE264" i="7"/>
  <c r="N264" i="7"/>
  <c r="AP264" i="7"/>
  <c r="U264" i="7"/>
  <c r="AB264" i="7"/>
  <c r="AW264" i="7"/>
  <c r="O266" i="7"/>
  <c r="S266" i="7"/>
  <c r="W266" i="7"/>
  <c r="AA266" i="7"/>
  <c r="AE266" i="7"/>
  <c r="AI266" i="7"/>
  <c r="AM266" i="7"/>
  <c r="AQ266" i="7"/>
  <c r="AU266" i="7"/>
  <c r="AY266" i="7"/>
  <c r="BC266" i="7"/>
  <c r="BG266" i="7"/>
  <c r="N266" i="7"/>
  <c r="T266" i="7"/>
  <c r="Y266" i="7"/>
  <c r="AD266" i="7"/>
  <c r="AJ266" i="7"/>
  <c r="AO266" i="7"/>
  <c r="AT266" i="7"/>
  <c r="AZ266" i="7"/>
  <c r="BE266" i="7"/>
  <c r="BJ266" i="7"/>
  <c r="P266" i="7"/>
  <c r="V266" i="7"/>
  <c r="AC266" i="7"/>
  <c r="AK266" i="7"/>
  <c r="AR266" i="7"/>
  <c r="AX266" i="7"/>
  <c r="BF266" i="7"/>
  <c r="Q266" i="7"/>
  <c r="X266" i="7"/>
  <c r="AF266" i="7"/>
  <c r="AL266" i="7"/>
  <c r="AS266" i="7"/>
  <c r="BA266" i="7"/>
  <c r="BH266" i="7"/>
  <c r="R266" i="7"/>
  <c r="Z266" i="7"/>
  <c r="AG266" i="7"/>
  <c r="AN266" i="7"/>
  <c r="AV266" i="7"/>
  <c r="BB266" i="7"/>
  <c r="BI266" i="7"/>
  <c r="U266" i="7"/>
  <c r="AW266" i="7"/>
  <c r="AP266" i="7"/>
  <c r="AB266" i="7"/>
  <c r="BD266" i="7"/>
  <c r="AH266" i="7"/>
  <c r="M266" i="7"/>
  <c r="O268" i="7"/>
  <c r="S268" i="7"/>
  <c r="W268" i="7"/>
  <c r="AA268" i="7"/>
  <c r="AE268" i="7"/>
  <c r="AI268" i="7"/>
  <c r="AM268" i="7"/>
  <c r="AQ268" i="7"/>
  <c r="AU268" i="7"/>
  <c r="AY268" i="7"/>
  <c r="BC268" i="7"/>
  <c r="BG268" i="7"/>
  <c r="P268" i="7"/>
  <c r="U268" i="7"/>
  <c r="Z268" i="7"/>
  <c r="AF268" i="7"/>
  <c r="AK268" i="7"/>
  <c r="AP268" i="7"/>
  <c r="AV268" i="7"/>
  <c r="BA268" i="7"/>
  <c r="BF268" i="7"/>
  <c r="N268" i="7"/>
  <c r="V268" i="7"/>
  <c r="AC268" i="7"/>
  <c r="AJ268" i="7"/>
  <c r="AR268" i="7"/>
  <c r="AX268" i="7"/>
  <c r="BE268" i="7"/>
  <c r="Q268" i="7"/>
  <c r="X268" i="7"/>
  <c r="AD268" i="7"/>
  <c r="AL268" i="7"/>
  <c r="AS268" i="7"/>
  <c r="AZ268" i="7"/>
  <c r="BH268" i="7"/>
  <c r="R268" i="7"/>
  <c r="Y268" i="7"/>
  <c r="AG268" i="7"/>
  <c r="AN268" i="7"/>
  <c r="AT268" i="7"/>
  <c r="BB268" i="7"/>
  <c r="BI268" i="7"/>
  <c r="AH268" i="7"/>
  <c r="BJ268" i="7"/>
  <c r="BD268" i="7"/>
  <c r="M268" i="7"/>
  <c r="AO268" i="7"/>
  <c r="AW268" i="7"/>
  <c r="T268" i="7"/>
  <c r="AB268" i="7"/>
  <c r="O270" i="7"/>
  <c r="S270" i="7"/>
  <c r="W270" i="7"/>
  <c r="AA270" i="7"/>
  <c r="Q270" i="7"/>
  <c r="V270" i="7"/>
  <c r="AB270" i="7"/>
  <c r="AF270" i="7"/>
  <c r="AJ270" i="7"/>
  <c r="AN270" i="7"/>
  <c r="AR270" i="7"/>
  <c r="AV270" i="7"/>
  <c r="AZ270" i="7"/>
  <c r="BD270" i="7"/>
  <c r="BH270" i="7"/>
  <c r="N270" i="7"/>
  <c r="U270" i="7"/>
  <c r="AC270" i="7"/>
  <c r="AH270" i="7"/>
  <c r="AM270" i="7"/>
  <c r="AS270" i="7"/>
  <c r="AX270" i="7"/>
  <c r="BC270" i="7"/>
  <c r="BI270" i="7"/>
  <c r="P270" i="7"/>
  <c r="X270" i="7"/>
  <c r="AD270" i="7"/>
  <c r="AI270" i="7"/>
  <c r="AO270" i="7"/>
  <c r="AT270" i="7"/>
  <c r="AY270" i="7"/>
  <c r="BE270" i="7"/>
  <c r="BJ270" i="7"/>
  <c r="R270" i="7"/>
  <c r="Y270" i="7"/>
  <c r="AE270" i="7"/>
  <c r="AK270" i="7"/>
  <c r="AP270" i="7"/>
  <c r="AU270" i="7"/>
  <c r="BA270" i="7"/>
  <c r="BF270" i="7"/>
  <c r="T270" i="7"/>
  <c r="AQ270" i="7"/>
  <c r="AL270" i="7"/>
  <c r="Z270" i="7"/>
  <c r="AW270" i="7"/>
  <c r="BB270" i="7"/>
  <c r="BG270" i="7"/>
  <c r="AG270" i="7"/>
  <c r="M270" i="7"/>
  <c r="P272" i="7"/>
  <c r="T272" i="7"/>
  <c r="X272" i="7"/>
  <c r="AB272" i="7"/>
  <c r="AF272" i="7"/>
  <c r="AJ272" i="7"/>
  <c r="AN272" i="7"/>
  <c r="AR272" i="7"/>
  <c r="AV272" i="7"/>
  <c r="AZ272" i="7"/>
  <c r="BD272" i="7"/>
  <c r="BH272" i="7"/>
  <c r="N272" i="7"/>
  <c r="S272" i="7"/>
  <c r="Y272" i="7"/>
  <c r="AD272" i="7"/>
  <c r="AI272" i="7"/>
  <c r="AO272" i="7"/>
  <c r="AT272" i="7"/>
  <c r="AY272" i="7"/>
  <c r="BE272" i="7"/>
  <c r="BJ272" i="7"/>
  <c r="O272" i="7"/>
  <c r="U272" i="7"/>
  <c r="Z272" i="7"/>
  <c r="AE272" i="7"/>
  <c r="AK272" i="7"/>
  <c r="AP272" i="7"/>
  <c r="AU272" i="7"/>
  <c r="BA272" i="7"/>
  <c r="BF272" i="7"/>
  <c r="Q272" i="7"/>
  <c r="V272" i="7"/>
  <c r="AA272" i="7"/>
  <c r="AG272" i="7"/>
  <c r="AL272" i="7"/>
  <c r="AQ272" i="7"/>
  <c r="AW272" i="7"/>
  <c r="BB272" i="7"/>
  <c r="BG272" i="7"/>
  <c r="AC272" i="7"/>
  <c r="AX272" i="7"/>
  <c r="M272" i="7"/>
  <c r="AH272" i="7"/>
  <c r="BC272" i="7"/>
  <c r="R272" i="7"/>
  <c r="W272" i="7"/>
  <c r="AM272" i="7"/>
  <c r="BI272" i="7"/>
  <c r="AS272" i="7"/>
  <c r="O274" i="7"/>
  <c r="S274" i="7"/>
  <c r="W274" i="7"/>
  <c r="AA274" i="7"/>
  <c r="AE274" i="7"/>
  <c r="AI274" i="7"/>
  <c r="AM274" i="7"/>
  <c r="AQ274" i="7"/>
  <c r="AU274" i="7"/>
  <c r="AY274" i="7"/>
  <c r="BC274" i="7"/>
  <c r="BG274" i="7"/>
  <c r="P274" i="7"/>
  <c r="T274" i="7"/>
  <c r="X274" i="7"/>
  <c r="AB274" i="7"/>
  <c r="AF274" i="7"/>
  <c r="AJ274" i="7"/>
  <c r="AN274" i="7"/>
  <c r="AR274" i="7"/>
  <c r="AV274" i="7"/>
  <c r="AZ274" i="7"/>
  <c r="BD274" i="7"/>
  <c r="BH274" i="7"/>
  <c r="M274" i="7"/>
  <c r="Q274" i="7"/>
  <c r="U274" i="7"/>
  <c r="Y274" i="7"/>
  <c r="AC274" i="7"/>
  <c r="AG274" i="7"/>
  <c r="AK274" i="7"/>
  <c r="AO274" i="7"/>
  <c r="AS274" i="7"/>
  <c r="AW274" i="7"/>
  <c r="BA274" i="7"/>
  <c r="BE274" i="7"/>
  <c r="BI274" i="7"/>
  <c r="N274" i="7"/>
  <c r="AD274" i="7"/>
  <c r="AT274" i="7"/>
  <c r="BJ274" i="7"/>
  <c r="Z274" i="7"/>
  <c r="R274" i="7"/>
  <c r="AH274" i="7"/>
  <c r="AX274" i="7"/>
  <c r="V274" i="7"/>
  <c r="BB274" i="7"/>
  <c r="AP274" i="7"/>
  <c r="AL274" i="7"/>
  <c r="BF274" i="7"/>
  <c r="O276" i="7"/>
  <c r="S276" i="7"/>
  <c r="W276" i="7"/>
  <c r="AA276" i="7"/>
  <c r="AE276" i="7"/>
  <c r="AI276" i="7"/>
  <c r="AM276" i="7"/>
  <c r="AQ276" i="7"/>
  <c r="AU276" i="7"/>
  <c r="AY276" i="7"/>
  <c r="BC276" i="7"/>
  <c r="BG276" i="7"/>
  <c r="P276" i="7"/>
  <c r="T276" i="7"/>
  <c r="X276" i="7"/>
  <c r="AB276" i="7"/>
  <c r="AF276" i="7"/>
  <c r="AJ276" i="7"/>
  <c r="AN276" i="7"/>
  <c r="AR276" i="7"/>
  <c r="AV276" i="7"/>
  <c r="AZ276" i="7"/>
  <c r="BD276" i="7"/>
  <c r="BH276" i="7"/>
  <c r="M276" i="7"/>
  <c r="Q276" i="7"/>
  <c r="U276" i="7"/>
  <c r="Y276" i="7"/>
  <c r="AC276" i="7"/>
  <c r="AG276" i="7"/>
  <c r="AK276" i="7"/>
  <c r="AO276" i="7"/>
  <c r="AS276" i="7"/>
  <c r="AW276" i="7"/>
  <c r="BA276" i="7"/>
  <c r="BE276" i="7"/>
  <c r="BI276" i="7"/>
  <c r="Z276" i="7"/>
  <c r="AP276" i="7"/>
  <c r="BF276" i="7"/>
  <c r="V276" i="7"/>
  <c r="N276" i="7"/>
  <c r="AD276" i="7"/>
  <c r="AT276" i="7"/>
  <c r="BJ276" i="7"/>
  <c r="R276" i="7"/>
  <c r="AX276" i="7"/>
  <c r="BB276" i="7"/>
  <c r="AH276" i="7"/>
  <c r="AL276" i="7"/>
  <c r="O278" i="7"/>
  <c r="S278" i="7"/>
  <c r="W278" i="7"/>
  <c r="AA278" i="7"/>
  <c r="AE278" i="7"/>
  <c r="AI278" i="7"/>
  <c r="AM278" i="7"/>
  <c r="AQ278" i="7"/>
  <c r="AU278" i="7"/>
  <c r="AY278" i="7"/>
  <c r="BC278" i="7"/>
  <c r="BG278" i="7"/>
  <c r="P278" i="7"/>
  <c r="T278" i="7"/>
  <c r="X278" i="7"/>
  <c r="AB278" i="7"/>
  <c r="AF278" i="7"/>
  <c r="AJ278" i="7"/>
  <c r="AN278" i="7"/>
  <c r="AR278" i="7"/>
  <c r="AV278" i="7"/>
  <c r="AZ278" i="7"/>
  <c r="BD278" i="7"/>
  <c r="BH278" i="7"/>
  <c r="M278" i="7"/>
  <c r="Q278" i="7"/>
  <c r="U278" i="7"/>
  <c r="Y278" i="7"/>
  <c r="AC278" i="7"/>
  <c r="AG278" i="7"/>
  <c r="AK278" i="7"/>
  <c r="AO278" i="7"/>
  <c r="AS278" i="7"/>
  <c r="AW278" i="7"/>
  <c r="BA278" i="7"/>
  <c r="BE278" i="7"/>
  <c r="BI278" i="7"/>
  <c r="V278" i="7"/>
  <c r="AL278" i="7"/>
  <c r="BB278" i="7"/>
  <c r="AX278" i="7"/>
  <c r="Z278" i="7"/>
  <c r="AP278" i="7"/>
  <c r="BF278" i="7"/>
  <c r="N278" i="7"/>
  <c r="AT278" i="7"/>
  <c r="AH278" i="7"/>
  <c r="AD278" i="7"/>
  <c r="BJ278" i="7"/>
  <c r="R278" i="7"/>
  <c r="O280" i="7"/>
  <c r="S280" i="7"/>
  <c r="W280" i="7"/>
  <c r="AA280" i="7"/>
  <c r="AE280" i="7"/>
  <c r="AI280" i="7"/>
  <c r="AM280" i="7"/>
  <c r="AQ280" i="7"/>
  <c r="AU280" i="7"/>
  <c r="AY280" i="7"/>
  <c r="BC280" i="7"/>
  <c r="BG280" i="7"/>
  <c r="P280" i="7"/>
  <c r="T280" i="7"/>
  <c r="X280" i="7"/>
  <c r="AB280" i="7"/>
  <c r="AF280" i="7"/>
  <c r="AJ280" i="7"/>
  <c r="AN280" i="7"/>
  <c r="AR280" i="7"/>
  <c r="AV280" i="7"/>
  <c r="AZ280" i="7"/>
  <c r="BD280" i="7"/>
  <c r="BH280" i="7"/>
  <c r="M280" i="7"/>
  <c r="Q280" i="7"/>
  <c r="U280" i="7"/>
  <c r="Y280" i="7"/>
  <c r="AC280" i="7"/>
  <c r="AG280" i="7"/>
  <c r="AK280" i="7"/>
  <c r="AO280" i="7"/>
  <c r="AS280" i="7"/>
  <c r="AW280" i="7"/>
  <c r="BA280" i="7"/>
  <c r="BE280" i="7"/>
  <c r="BI280" i="7"/>
  <c r="R280" i="7"/>
  <c r="AH280" i="7"/>
  <c r="AX280" i="7"/>
  <c r="AT280" i="7"/>
  <c r="V280" i="7"/>
  <c r="AL280" i="7"/>
  <c r="BB280" i="7"/>
  <c r="AP280" i="7"/>
  <c r="AD280" i="7"/>
  <c r="BJ280" i="7"/>
  <c r="Z280" i="7"/>
  <c r="BF280" i="7"/>
  <c r="N280" i="7"/>
  <c r="O282" i="7"/>
  <c r="S282" i="7"/>
  <c r="W282" i="7"/>
  <c r="AA282" i="7"/>
  <c r="AE282" i="7"/>
  <c r="AI282" i="7"/>
  <c r="AM282" i="7"/>
  <c r="AQ282" i="7"/>
  <c r="AU282" i="7"/>
  <c r="AY282" i="7"/>
  <c r="BC282" i="7"/>
  <c r="BG282" i="7"/>
  <c r="P282" i="7"/>
  <c r="T282" i="7"/>
  <c r="X282" i="7"/>
  <c r="AB282" i="7"/>
  <c r="AF282" i="7"/>
  <c r="AJ282" i="7"/>
  <c r="AN282" i="7"/>
  <c r="AR282" i="7"/>
  <c r="AV282" i="7"/>
  <c r="AZ282" i="7"/>
  <c r="BD282" i="7"/>
  <c r="BH282" i="7"/>
  <c r="M282" i="7"/>
  <c r="Q282" i="7"/>
  <c r="U282" i="7"/>
  <c r="Y282" i="7"/>
  <c r="AC282" i="7"/>
  <c r="AG282" i="7"/>
  <c r="AK282" i="7"/>
  <c r="AO282" i="7"/>
  <c r="AS282" i="7"/>
  <c r="AW282" i="7"/>
  <c r="BA282" i="7"/>
  <c r="BE282" i="7"/>
  <c r="BI282" i="7"/>
  <c r="N282" i="7"/>
  <c r="AD282" i="7"/>
  <c r="AT282" i="7"/>
  <c r="BJ282" i="7"/>
  <c r="R282" i="7"/>
  <c r="AH282" i="7"/>
  <c r="AX282" i="7"/>
  <c r="AL282" i="7"/>
  <c r="AP282" i="7"/>
  <c r="V282" i="7"/>
  <c r="BB282" i="7"/>
  <c r="Z282" i="7"/>
  <c r="BF282" i="7"/>
  <c r="O284" i="7"/>
  <c r="S284" i="7"/>
  <c r="W284" i="7"/>
  <c r="AA284" i="7"/>
  <c r="AE284" i="7"/>
  <c r="AI284" i="7"/>
  <c r="AM284" i="7"/>
  <c r="AQ284" i="7"/>
  <c r="AU284" i="7"/>
  <c r="AY284" i="7"/>
  <c r="BC284" i="7"/>
  <c r="BG284" i="7"/>
  <c r="P284" i="7"/>
  <c r="T284" i="7"/>
  <c r="X284" i="7"/>
  <c r="AB284" i="7"/>
  <c r="AF284" i="7"/>
  <c r="AJ284" i="7"/>
  <c r="AN284" i="7"/>
  <c r="AR284" i="7"/>
  <c r="AV284" i="7"/>
  <c r="AZ284" i="7"/>
  <c r="BD284" i="7"/>
  <c r="BH284" i="7"/>
  <c r="M284" i="7"/>
  <c r="Q284" i="7"/>
  <c r="U284" i="7"/>
  <c r="Y284" i="7"/>
  <c r="AC284" i="7"/>
  <c r="AG284" i="7"/>
  <c r="AK284" i="7"/>
  <c r="AO284" i="7"/>
  <c r="AS284" i="7"/>
  <c r="AW284" i="7"/>
  <c r="BA284" i="7"/>
  <c r="BE284" i="7"/>
  <c r="BI284" i="7"/>
  <c r="Z284" i="7"/>
  <c r="AP284" i="7"/>
  <c r="BF284" i="7"/>
  <c r="BB284" i="7"/>
  <c r="N284" i="7"/>
  <c r="AD284" i="7"/>
  <c r="AT284" i="7"/>
  <c r="BJ284" i="7"/>
  <c r="AH284" i="7"/>
  <c r="V284" i="7"/>
  <c r="R284" i="7"/>
  <c r="AX284" i="7"/>
  <c r="AL284" i="7"/>
  <c r="O286" i="7"/>
  <c r="S286" i="7"/>
  <c r="W286" i="7"/>
  <c r="AA286" i="7"/>
  <c r="AE286" i="7"/>
  <c r="AI286" i="7"/>
  <c r="AM286" i="7"/>
  <c r="AQ286" i="7"/>
  <c r="AU286" i="7"/>
  <c r="AY286" i="7"/>
  <c r="BC286" i="7"/>
  <c r="BG286" i="7"/>
  <c r="P286" i="7"/>
  <c r="T286" i="7"/>
  <c r="X286" i="7"/>
  <c r="AB286" i="7"/>
  <c r="AF286" i="7"/>
  <c r="AJ286" i="7"/>
  <c r="AN286" i="7"/>
  <c r="AR286" i="7"/>
  <c r="AV286" i="7"/>
  <c r="AZ286" i="7"/>
  <c r="BD286" i="7"/>
  <c r="BH286" i="7"/>
  <c r="M286" i="7"/>
  <c r="Q286" i="7"/>
  <c r="U286" i="7"/>
  <c r="Y286" i="7"/>
  <c r="AC286" i="7"/>
  <c r="AG286" i="7"/>
  <c r="AK286" i="7"/>
  <c r="AO286" i="7"/>
  <c r="AS286" i="7"/>
  <c r="AW286" i="7"/>
  <c r="BA286" i="7"/>
  <c r="BE286" i="7"/>
  <c r="BI286" i="7"/>
  <c r="V286" i="7"/>
  <c r="AL286" i="7"/>
  <c r="BB286" i="7"/>
  <c r="AX286" i="7"/>
  <c r="Z286" i="7"/>
  <c r="AP286" i="7"/>
  <c r="BF286" i="7"/>
  <c r="AD286" i="7"/>
  <c r="R286" i="7"/>
  <c r="N286" i="7"/>
  <c r="AT286" i="7"/>
  <c r="BJ286" i="7"/>
  <c r="AH286" i="7"/>
  <c r="O288" i="7"/>
  <c r="S288" i="7"/>
  <c r="W288" i="7"/>
  <c r="AA288" i="7"/>
  <c r="AE288" i="7"/>
  <c r="AI288" i="7"/>
  <c r="AM288" i="7"/>
  <c r="AQ288" i="7"/>
  <c r="AU288" i="7"/>
  <c r="AY288" i="7"/>
  <c r="BC288" i="7"/>
  <c r="BG288" i="7"/>
  <c r="P288" i="7"/>
  <c r="T288" i="7"/>
  <c r="X288" i="7"/>
  <c r="AB288" i="7"/>
  <c r="AF288" i="7"/>
  <c r="AJ288" i="7"/>
  <c r="AN288" i="7"/>
  <c r="AR288" i="7"/>
  <c r="AV288" i="7"/>
  <c r="AZ288" i="7"/>
  <c r="BD288" i="7"/>
  <c r="BH288" i="7"/>
  <c r="M288" i="7"/>
  <c r="Q288" i="7"/>
  <c r="U288" i="7"/>
  <c r="Y288" i="7"/>
  <c r="AC288" i="7"/>
  <c r="AG288" i="7"/>
  <c r="AK288" i="7"/>
  <c r="AO288" i="7"/>
  <c r="AS288" i="7"/>
  <c r="AW288" i="7"/>
  <c r="BA288" i="7"/>
  <c r="BE288" i="7"/>
  <c r="BI288" i="7"/>
  <c r="R288" i="7"/>
  <c r="AH288" i="7"/>
  <c r="AX288" i="7"/>
  <c r="AT288" i="7"/>
  <c r="V288" i="7"/>
  <c r="AL288" i="7"/>
  <c r="BB288" i="7"/>
  <c r="AP288" i="7"/>
  <c r="AD288" i="7"/>
  <c r="Z288" i="7"/>
  <c r="BF288" i="7"/>
  <c r="N288" i="7"/>
  <c r="BJ288" i="7"/>
  <c r="O290" i="7"/>
  <c r="S290" i="7"/>
  <c r="W290" i="7"/>
  <c r="AA290" i="7"/>
  <c r="AE290" i="7"/>
  <c r="AI290" i="7"/>
  <c r="AM290" i="7"/>
  <c r="AQ290" i="7"/>
  <c r="AU290" i="7"/>
  <c r="AY290" i="7"/>
  <c r="BC290" i="7"/>
  <c r="BG290" i="7"/>
  <c r="P290" i="7"/>
  <c r="T290" i="7"/>
  <c r="X290" i="7"/>
  <c r="AB290" i="7"/>
  <c r="AF290" i="7"/>
  <c r="AJ290" i="7"/>
  <c r="AN290" i="7"/>
  <c r="AR290" i="7"/>
  <c r="AV290" i="7"/>
  <c r="AZ290" i="7"/>
  <c r="BD290" i="7"/>
  <c r="BH290" i="7"/>
  <c r="M290" i="7"/>
  <c r="Q290" i="7"/>
  <c r="U290" i="7"/>
  <c r="Y290" i="7"/>
  <c r="AC290" i="7"/>
  <c r="AG290" i="7"/>
  <c r="AK290" i="7"/>
  <c r="AO290" i="7"/>
  <c r="AS290" i="7"/>
  <c r="AW290" i="7"/>
  <c r="BA290" i="7"/>
  <c r="BE290" i="7"/>
  <c r="BI290" i="7"/>
  <c r="N290" i="7"/>
  <c r="AD290" i="7"/>
  <c r="AT290" i="7"/>
  <c r="BJ290" i="7"/>
  <c r="R290" i="7"/>
  <c r="AH290" i="7"/>
  <c r="AX290" i="7"/>
  <c r="AL290" i="7"/>
  <c r="Z290" i="7"/>
  <c r="BF290" i="7"/>
  <c r="V290" i="7"/>
  <c r="BB290" i="7"/>
  <c r="AP290" i="7"/>
  <c r="O292" i="7"/>
  <c r="S292" i="7"/>
  <c r="W292" i="7"/>
  <c r="AA292" i="7"/>
  <c r="AE292" i="7"/>
  <c r="AI292" i="7"/>
  <c r="AM292" i="7"/>
  <c r="AQ292" i="7"/>
  <c r="AU292" i="7"/>
  <c r="AY292" i="7"/>
  <c r="BC292" i="7"/>
  <c r="BG292" i="7"/>
  <c r="P292" i="7"/>
  <c r="T292" i="7"/>
  <c r="X292" i="7"/>
  <c r="AB292" i="7"/>
  <c r="AF292" i="7"/>
  <c r="AJ292" i="7"/>
  <c r="AN292" i="7"/>
  <c r="AR292" i="7"/>
  <c r="AV292" i="7"/>
  <c r="AZ292" i="7"/>
  <c r="BD292" i="7"/>
  <c r="BH292" i="7"/>
  <c r="M292" i="7"/>
  <c r="Q292" i="7"/>
  <c r="U292" i="7"/>
  <c r="Y292" i="7"/>
  <c r="AC292" i="7"/>
  <c r="AG292" i="7"/>
  <c r="AK292" i="7"/>
  <c r="AO292" i="7"/>
  <c r="AS292" i="7"/>
  <c r="AW292" i="7"/>
  <c r="BA292" i="7"/>
  <c r="BE292" i="7"/>
  <c r="BI292" i="7"/>
  <c r="Z292" i="7"/>
  <c r="AP292" i="7"/>
  <c r="BF292" i="7"/>
  <c r="N292" i="7"/>
  <c r="AD292" i="7"/>
  <c r="AT292" i="7"/>
  <c r="BJ292" i="7"/>
  <c r="AH292" i="7"/>
  <c r="AL292" i="7"/>
  <c r="R292" i="7"/>
  <c r="AX292" i="7"/>
  <c r="V292" i="7"/>
  <c r="BB292" i="7"/>
  <c r="O294" i="7"/>
  <c r="S294" i="7"/>
  <c r="W294" i="7"/>
  <c r="AA294" i="7"/>
  <c r="AE294" i="7"/>
  <c r="AI294" i="7"/>
  <c r="AM294" i="7"/>
  <c r="AQ294" i="7"/>
  <c r="AU294" i="7"/>
  <c r="AY294" i="7"/>
  <c r="BC294" i="7"/>
  <c r="BG294" i="7"/>
  <c r="P294" i="7"/>
  <c r="T294" i="7"/>
  <c r="X294" i="7"/>
  <c r="AB294" i="7"/>
  <c r="AF294" i="7"/>
  <c r="AJ294" i="7"/>
  <c r="AN294" i="7"/>
  <c r="AR294" i="7"/>
  <c r="AV294" i="7"/>
  <c r="AZ294" i="7"/>
  <c r="BD294" i="7"/>
  <c r="BH294" i="7"/>
  <c r="M294" i="7"/>
  <c r="Q294" i="7"/>
  <c r="U294" i="7"/>
  <c r="Y294" i="7"/>
  <c r="AC294" i="7"/>
  <c r="AG294" i="7"/>
  <c r="AK294" i="7"/>
  <c r="AO294" i="7"/>
  <c r="AS294" i="7"/>
  <c r="AW294" i="7"/>
  <c r="BA294" i="7"/>
  <c r="BE294" i="7"/>
  <c r="BI294" i="7"/>
  <c r="V294" i="7"/>
  <c r="AL294" i="7"/>
  <c r="BB294" i="7"/>
  <c r="AX294" i="7"/>
  <c r="Z294" i="7"/>
  <c r="AP294" i="7"/>
  <c r="BF294" i="7"/>
  <c r="AD294" i="7"/>
  <c r="AH294" i="7"/>
  <c r="N294" i="7"/>
  <c r="AT294" i="7"/>
  <c r="BJ294" i="7"/>
  <c r="R294" i="7"/>
  <c r="E296" i="7"/>
  <c r="O296" i="7"/>
  <c r="S296" i="7"/>
  <c r="W296" i="7"/>
  <c r="AA296" i="7"/>
  <c r="AE296" i="7"/>
  <c r="AI296" i="7"/>
  <c r="AM296" i="7"/>
  <c r="AQ296" i="7"/>
  <c r="AU296" i="7"/>
  <c r="AY296" i="7"/>
  <c r="BC296" i="7"/>
  <c r="BG296" i="7"/>
  <c r="P296" i="7"/>
  <c r="T296" i="7"/>
  <c r="X296" i="7"/>
  <c r="AB296" i="7"/>
  <c r="AF296" i="7"/>
  <c r="AJ296" i="7"/>
  <c r="AN296" i="7"/>
  <c r="AR296" i="7"/>
  <c r="AV296" i="7"/>
  <c r="AZ296" i="7"/>
  <c r="BD296" i="7"/>
  <c r="BH296" i="7"/>
  <c r="M296" i="7"/>
  <c r="Q296" i="7"/>
  <c r="U296" i="7"/>
  <c r="Y296" i="7"/>
  <c r="AC296" i="7"/>
  <c r="AG296" i="7"/>
  <c r="AK296" i="7"/>
  <c r="AO296" i="7"/>
  <c r="AS296" i="7"/>
  <c r="AW296" i="7"/>
  <c r="BA296" i="7"/>
  <c r="BE296" i="7"/>
  <c r="BI296" i="7"/>
  <c r="R296" i="7"/>
  <c r="AH296" i="7"/>
  <c r="AX296" i="7"/>
  <c r="V296" i="7"/>
  <c r="AL296" i="7"/>
  <c r="BB296" i="7"/>
  <c r="AP296" i="7"/>
  <c r="AD296" i="7"/>
  <c r="BJ296" i="7"/>
  <c r="Z296" i="7"/>
  <c r="BF296" i="7"/>
  <c r="N296" i="7"/>
  <c r="AT296" i="7"/>
  <c r="O298" i="7"/>
  <c r="S298" i="7"/>
  <c r="W298" i="7"/>
  <c r="AA298" i="7"/>
  <c r="AE298" i="7"/>
  <c r="AI298" i="7"/>
  <c r="AM298" i="7"/>
  <c r="AQ298" i="7"/>
  <c r="AU298" i="7"/>
  <c r="AY298" i="7"/>
  <c r="BC298" i="7"/>
  <c r="BG298" i="7"/>
  <c r="P298" i="7"/>
  <c r="T298" i="7"/>
  <c r="X298" i="7"/>
  <c r="AB298" i="7"/>
  <c r="AF298" i="7"/>
  <c r="AJ298" i="7"/>
  <c r="AN298" i="7"/>
  <c r="AR298" i="7"/>
  <c r="AV298" i="7"/>
  <c r="AZ298" i="7"/>
  <c r="BD298" i="7"/>
  <c r="BH298" i="7"/>
  <c r="M298" i="7"/>
  <c r="Q298" i="7"/>
  <c r="U298" i="7"/>
  <c r="Y298" i="7"/>
  <c r="AC298" i="7"/>
  <c r="AG298" i="7"/>
  <c r="AK298" i="7"/>
  <c r="AO298" i="7"/>
  <c r="AS298" i="7"/>
  <c r="AW298" i="7"/>
  <c r="BA298" i="7"/>
  <c r="BE298" i="7"/>
  <c r="BI298" i="7"/>
  <c r="N298" i="7"/>
  <c r="AD298" i="7"/>
  <c r="AT298" i="7"/>
  <c r="BJ298" i="7"/>
  <c r="Z298" i="7"/>
  <c r="R298" i="7"/>
  <c r="AH298" i="7"/>
  <c r="AX298" i="7"/>
  <c r="BF298" i="7"/>
  <c r="V298" i="7"/>
  <c r="AL298" i="7"/>
  <c r="BB298" i="7"/>
  <c r="AP298" i="7"/>
  <c r="O300" i="7"/>
  <c r="S300" i="7"/>
  <c r="W300" i="7"/>
  <c r="AA300" i="7"/>
  <c r="AE300" i="7"/>
  <c r="AI300" i="7"/>
  <c r="AM300" i="7"/>
  <c r="AQ300" i="7"/>
  <c r="AU300" i="7"/>
  <c r="AY300" i="7"/>
  <c r="BC300" i="7"/>
  <c r="BG300" i="7"/>
  <c r="P300" i="7"/>
  <c r="T300" i="7"/>
  <c r="X300" i="7"/>
  <c r="AB300" i="7"/>
  <c r="AF300" i="7"/>
  <c r="AJ300" i="7"/>
  <c r="AN300" i="7"/>
  <c r="AR300" i="7"/>
  <c r="AV300" i="7"/>
  <c r="AZ300" i="7"/>
  <c r="BD300" i="7"/>
  <c r="BH300" i="7"/>
  <c r="M300" i="7"/>
  <c r="Q300" i="7"/>
  <c r="U300" i="7"/>
  <c r="Y300" i="7"/>
  <c r="AC300" i="7"/>
  <c r="AG300" i="7"/>
  <c r="AK300" i="7"/>
  <c r="AO300" i="7"/>
  <c r="AS300" i="7"/>
  <c r="AW300" i="7"/>
  <c r="BA300" i="7"/>
  <c r="BE300" i="7"/>
  <c r="BI300" i="7"/>
  <c r="Z300" i="7"/>
  <c r="AP300" i="7"/>
  <c r="BF300" i="7"/>
  <c r="BB300" i="7"/>
  <c r="N300" i="7"/>
  <c r="AD300" i="7"/>
  <c r="AT300" i="7"/>
  <c r="BJ300" i="7"/>
  <c r="AL300" i="7"/>
  <c r="R300" i="7"/>
  <c r="AH300" i="7"/>
  <c r="AX300" i="7"/>
  <c r="V300" i="7"/>
  <c r="O302" i="7"/>
  <c r="S302" i="7"/>
  <c r="W302" i="7"/>
  <c r="AA302" i="7"/>
  <c r="AE302" i="7"/>
  <c r="AI302" i="7"/>
  <c r="AM302" i="7"/>
  <c r="AQ302" i="7"/>
  <c r="AU302" i="7"/>
  <c r="AY302" i="7"/>
  <c r="BC302" i="7"/>
  <c r="BG302" i="7"/>
  <c r="P302" i="7"/>
  <c r="T302" i="7"/>
  <c r="X302" i="7"/>
  <c r="AB302" i="7"/>
  <c r="AF302" i="7"/>
  <c r="AJ302" i="7"/>
  <c r="AN302" i="7"/>
  <c r="AR302" i="7"/>
  <c r="AV302" i="7"/>
  <c r="AZ302" i="7"/>
  <c r="BD302" i="7"/>
  <c r="BH302" i="7"/>
  <c r="M302" i="7"/>
  <c r="Q302" i="7"/>
  <c r="U302" i="7"/>
  <c r="Y302" i="7"/>
  <c r="AC302" i="7"/>
  <c r="AG302" i="7"/>
  <c r="AK302" i="7"/>
  <c r="AO302" i="7"/>
  <c r="AS302" i="7"/>
  <c r="AW302" i="7"/>
  <c r="BA302" i="7"/>
  <c r="BE302" i="7"/>
  <c r="BI302" i="7"/>
  <c r="V302" i="7"/>
  <c r="AL302" i="7"/>
  <c r="BB302" i="7"/>
  <c r="AX302" i="7"/>
  <c r="Z302" i="7"/>
  <c r="AP302" i="7"/>
  <c r="BF302" i="7"/>
  <c r="AH302" i="7"/>
  <c r="N302" i="7"/>
  <c r="AD302" i="7"/>
  <c r="AT302" i="7"/>
  <c r="BJ302" i="7"/>
  <c r="R302" i="7"/>
  <c r="M304" i="7"/>
  <c r="Q304" i="7"/>
  <c r="U304" i="7"/>
  <c r="Y304" i="7"/>
  <c r="AC304" i="7"/>
  <c r="AG304" i="7"/>
  <c r="AK304" i="7"/>
  <c r="AO304" i="7"/>
  <c r="AS304" i="7"/>
  <c r="O304" i="7"/>
  <c r="S304" i="7"/>
  <c r="W304" i="7"/>
  <c r="AA304" i="7"/>
  <c r="AE304" i="7"/>
  <c r="AI304" i="7"/>
  <c r="AM304" i="7"/>
  <c r="AQ304" i="7"/>
  <c r="AU304" i="7"/>
  <c r="AY304" i="7"/>
  <c r="BC304" i="7"/>
  <c r="BG304" i="7"/>
  <c r="P304" i="7"/>
  <c r="X304" i="7"/>
  <c r="AF304" i="7"/>
  <c r="AN304" i="7"/>
  <c r="AV304" i="7"/>
  <c r="BA304" i="7"/>
  <c r="BF304" i="7"/>
  <c r="T304" i="7"/>
  <c r="AB304" i="7"/>
  <c r="AJ304" i="7"/>
  <c r="AR304" i="7"/>
  <c r="AX304" i="7"/>
  <c r="BD304" i="7"/>
  <c r="BI304" i="7"/>
  <c r="V304" i="7"/>
  <c r="AL304" i="7"/>
  <c r="AZ304" i="7"/>
  <c r="BJ304" i="7"/>
  <c r="N304" i="7"/>
  <c r="AD304" i="7"/>
  <c r="AT304" i="7"/>
  <c r="BE304" i="7"/>
  <c r="R304" i="7"/>
  <c r="AW304" i="7"/>
  <c r="Z304" i="7"/>
  <c r="BB304" i="7"/>
  <c r="AH304" i="7"/>
  <c r="BH304" i="7"/>
  <c r="AP304" i="7"/>
  <c r="O306" i="7"/>
  <c r="S306" i="7"/>
  <c r="W306" i="7"/>
  <c r="AA306" i="7"/>
  <c r="AE306" i="7"/>
  <c r="AI306" i="7"/>
  <c r="AM306" i="7"/>
  <c r="AQ306" i="7"/>
  <c r="AU306" i="7"/>
  <c r="AY306" i="7"/>
  <c r="BC306" i="7"/>
  <c r="BG306" i="7"/>
  <c r="Q306" i="7"/>
  <c r="V306" i="7"/>
  <c r="AB306" i="7"/>
  <c r="AG306" i="7"/>
  <c r="AL306" i="7"/>
  <c r="AR306" i="7"/>
  <c r="AW306" i="7"/>
  <c r="BB306" i="7"/>
  <c r="BH306" i="7"/>
  <c r="N306" i="7"/>
  <c r="T306" i="7"/>
  <c r="Y306" i="7"/>
  <c r="AD306" i="7"/>
  <c r="AJ306" i="7"/>
  <c r="AO306" i="7"/>
  <c r="AT306" i="7"/>
  <c r="AZ306" i="7"/>
  <c r="BE306" i="7"/>
  <c r="BJ306" i="7"/>
  <c r="P306" i="7"/>
  <c r="Z306" i="7"/>
  <c r="AK306" i="7"/>
  <c r="AV306" i="7"/>
  <c r="BF306" i="7"/>
  <c r="U306" i="7"/>
  <c r="AF306" i="7"/>
  <c r="AP306" i="7"/>
  <c r="BA306" i="7"/>
  <c r="M306" i="7"/>
  <c r="AH306" i="7"/>
  <c r="BD306" i="7"/>
  <c r="R306" i="7"/>
  <c r="AN306" i="7"/>
  <c r="BI306" i="7"/>
  <c r="X306" i="7"/>
  <c r="AS306" i="7"/>
  <c r="AC306" i="7"/>
  <c r="AX306" i="7"/>
  <c r="O308" i="7"/>
  <c r="S308" i="7"/>
  <c r="W308" i="7"/>
  <c r="AA308" i="7"/>
  <c r="AE308" i="7"/>
  <c r="AI308" i="7"/>
  <c r="AM308" i="7"/>
  <c r="AQ308" i="7"/>
  <c r="AU308" i="7"/>
  <c r="AY308" i="7"/>
  <c r="BC308" i="7"/>
  <c r="BG308" i="7"/>
  <c r="M308" i="7"/>
  <c r="R308" i="7"/>
  <c r="X308" i="7"/>
  <c r="AC308" i="7"/>
  <c r="AH308" i="7"/>
  <c r="AN308" i="7"/>
  <c r="AS308" i="7"/>
  <c r="AX308" i="7"/>
  <c r="BD308" i="7"/>
  <c r="BI308" i="7"/>
  <c r="P308" i="7"/>
  <c r="U308" i="7"/>
  <c r="Z308" i="7"/>
  <c r="AF308" i="7"/>
  <c r="AK308" i="7"/>
  <c r="AP308" i="7"/>
  <c r="AV308" i="7"/>
  <c r="BA308" i="7"/>
  <c r="BF308" i="7"/>
  <c r="V308" i="7"/>
  <c r="AG308" i="7"/>
  <c r="AR308" i="7"/>
  <c r="BB308" i="7"/>
  <c r="Q308" i="7"/>
  <c r="AB308" i="7"/>
  <c r="AL308" i="7"/>
  <c r="AW308" i="7"/>
  <c r="BH308" i="7"/>
  <c r="T308" i="7"/>
  <c r="AO308" i="7"/>
  <c r="BJ308" i="7"/>
  <c r="Y308" i="7"/>
  <c r="AT308" i="7"/>
  <c r="AD308" i="7"/>
  <c r="AZ308" i="7"/>
  <c r="N308" i="7"/>
  <c r="AJ308" i="7"/>
  <c r="BE308" i="7"/>
  <c r="O310" i="7"/>
  <c r="S310" i="7"/>
  <c r="W310" i="7"/>
  <c r="AA310" i="7"/>
  <c r="AE310" i="7"/>
  <c r="AI310" i="7"/>
  <c r="AM310" i="7"/>
  <c r="AQ310" i="7"/>
  <c r="AU310" i="7"/>
  <c r="AY310" i="7"/>
  <c r="BC310" i="7"/>
  <c r="BG310" i="7"/>
  <c r="M310" i="7"/>
  <c r="Q310" i="7"/>
  <c r="U310" i="7"/>
  <c r="Y310" i="7"/>
  <c r="AC310" i="7"/>
  <c r="AG310" i="7"/>
  <c r="AK310" i="7"/>
  <c r="AO310" i="7"/>
  <c r="AS310" i="7"/>
  <c r="AW310" i="7"/>
  <c r="BA310" i="7"/>
  <c r="BE310" i="7"/>
  <c r="BI310" i="7"/>
  <c r="N310" i="7"/>
  <c r="V310" i="7"/>
  <c r="AD310" i="7"/>
  <c r="AL310" i="7"/>
  <c r="AT310" i="7"/>
  <c r="BB310" i="7"/>
  <c r="BJ310" i="7"/>
  <c r="R310" i="7"/>
  <c r="Z310" i="7"/>
  <c r="AH310" i="7"/>
  <c r="AP310" i="7"/>
  <c r="AX310" i="7"/>
  <c r="BF310" i="7"/>
  <c r="T310" i="7"/>
  <c r="AJ310" i="7"/>
  <c r="AZ310" i="7"/>
  <c r="X310" i="7"/>
  <c r="AN310" i="7"/>
  <c r="BD310" i="7"/>
  <c r="AB310" i="7"/>
  <c r="AR310" i="7"/>
  <c r="BH310" i="7"/>
  <c r="P310" i="7"/>
  <c r="AF310" i="7"/>
  <c r="AV310" i="7"/>
  <c r="M312" i="7"/>
  <c r="Q312" i="7"/>
  <c r="U312" i="7"/>
  <c r="Y312" i="7"/>
  <c r="AC312" i="7"/>
  <c r="AG312" i="7"/>
  <c r="AK312" i="7"/>
  <c r="AO312" i="7"/>
  <c r="AS312" i="7"/>
  <c r="AW312" i="7"/>
  <c r="BA312" i="7"/>
  <c r="BE312" i="7"/>
  <c r="BI312" i="7"/>
  <c r="O312" i="7"/>
  <c r="T312" i="7"/>
  <c r="Z312" i="7"/>
  <c r="AE312" i="7"/>
  <c r="AJ312" i="7"/>
  <c r="AP312" i="7"/>
  <c r="AU312" i="7"/>
  <c r="AZ312" i="7"/>
  <c r="BF312" i="7"/>
  <c r="R312" i="7"/>
  <c r="W312" i="7"/>
  <c r="AB312" i="7"/>
  <c r="AH312" i="7"/>
  <c r="AM312" i="7"/>
  <c r="AR312" i="7"/>
  <c r="AX312" i="7"/>
  <c r="BC312" i="7"/>
  <c r="BH312" i="7"/>
  <c r="N312" i="7"/>
  <c r="X312" i="7"/>
  <c r="AI312" i="7"/>
  <c r="AT312" i="7"/>
  <c r="BD312" i="7"/>
  <c r="P312" i="7"/>
  <c r="AA312" i="7"/>
  <c r="AL312" i="7"/>
  <c r="AV312" i="7"/>
  <c r="BG312" i="7"/>
  <c r="S312" i="7"/>
  <c r="AD312" i="7"/>
  <c r="AN312" i="7"/>
  <c r="AY312" i="7"/>
  <c r="BJ312" i="7"/>
  <c r="V312" i="7"/>
  <c r="AF312" i="7"/>
  <c r="AQ312" i="7"/>
  <c r="BB312" i="7"/>
  <c r="M314" i="7"/>
  <c r="Q314" i="7"/>
  <c r="U314" i="7"/>
  <c r="Y314" i="7"/>
  <c r="AC314" i="7"/>
  <c r="AG314" i="7"/>
  <c r="AK314" i="7"/>
  <c r="AO314" i="7"/>
  <c r="AS314" i="7"/>
  <c r="AW314" i="7"/>
  <c r="BA314" i="7"/>
  <c r="BE314" i="7"/>
  <c r="BI314" i="7"/>
  <c r="P314" i="7"/>
  <c r="V314" i="7"/>
  <c r="AA314" i="7"/>
  <c r="AF314" i="7"/>
  <c r="AL314" i="7"/>
  <c r="AQ314" i="7"/>
  <c r="AV314" i="7"/>
  <c r="BB314" i="7"/>
  <c r="BG314" i="7"/>
  <c r="N314" i="7"/>
  <c r="S314" i="7"/>
  <c r="X314" i="7"/>
  <c r="AD314" i="7"/>
  <c r="AI314" i="7"/>
  <c r="AN314" i="7"/>
  <c r="AT314" i="7"/>
  <c r="AY314" i="7"/>
  <c r="BD314" i="7"/>
  <c r="BJ314" i="7"/>
  <c r="T314" i="7"/>
  <c r="AE314" i="7"/>
  <c r="AP314" i="7"/>
  <c r="AZ314" i="7"/>
  <c r="W314" i="7"/>
  <c r="AH314" i="7"/>
  <c r="AR314" i="7"/>
  <c r="BC314" i="7"/>
  <c r="O314" i="7"/>
  <c r="Z314" i="7"/>
  <c r="AJ314" i="7"/>
  <c r="AU314" i="7"/>
  <c r="BF314" i="7"/>
  <c r="AX314" i="7"/>
  <c r="R314" i="7"/>
  <c r="BH314" i="7"/>
  <c r="AB314" i="7"/>
  <c r="AM314" i="7"/>
  <c r="M316" i="7"/>
  <c r="Q316" i="7"/>
  <c r="U316" i="7"/>
  <c r="Y316" i="7"/>
  <c r="AC316" i="7"/>
  <c r="AG316" i="7"/>
  <c r="AK316" i="7"/>
  <c r="AO316" i="7"/>
  <c r="AS316" i="7"/>
  <c r="AW316" i="7"/>
  <c r="BA316" i="7"/>
  <c r="BE316" i="7"/>
  <c r="BI316" i="7"/>
  <c r="R316" i="7"/>
  <c r="W316" i="7"/>
  <c r="AB316" i="7"/>
  <c r="AH316" i="7"/>
  <c r="AM316" i="7"/>
  <c r="AR316" i="7"/>
  <c r="AX316" i="7"/>
  <c r="BC316" i="7"/>
  <c r="BH316" i="7"/>
  <c r="O316" i="7"/>
  <c r="T316" i="7"/>
  <c r="Z316" i="7"/>
  <c r="AE316" i="7"/>
  <c r="AJ316" i="7"/>
  <c r="AP316" i="7"/>
  <c r="AU316" i="7"/>
  <c r="AZ316" i="7"/>
  <c r="BF316" i="7"/>
  <c r="P316" i="7"/>
  <c r="AA316" i="7"/>
  <c r="AL316" i="7"/>
  <c r="AV316" i="7"/>
  <c r="BG316" i="7"/>
  <c r="S316" i="7"/>
  <c r="AD316" i="7"/>
  <c r="AN316" i="7"/>
  <c r="AY316" i="7"/>
  <c r="BJ316" i="7"/>
  <c r="V316" i="7"/>
  <c r="AF316" i="7"/>
  <c r="AQ316" i="7"/>
  <c r="BB316" i="7"/>
  <c r="AI316" i="7"/>
  <c r="AT316" i="7"/>
  <c r="N316" i="7"/>
  <c r="BD316" i="7"/>
  <c r="X316" i="7"/>
  <c r="O318" i="7"/>
  <c r="S318" i="7"/>
  <c r="W318" i="7"/>
  <c r="AA318" i="7"/>
  <c r="AE318" i="7"/>
  <c r="AI318" i="7"/>
  <c r="AM318" i="7"/>
  <c r="AQ318" i="7"/>
  <c r="AU318" i="7"/>
  <c r="AY318" i="7"/>
  <c r="BC318" i="7"/>
  <c r="BG318" i="7"/>
  <c r="M318" i="7"/>
  <c r="Q318" i="7"/>
  <c r="U318" i="7"/>
  <c r="Y318" i="7"/>
  <c r="AC318" i="7"/>
  <c r="AG318" i="7"/>
  <c r="AK318" i="7"/>
  <c r="AO318" i="7"/>
  <c r="AS318" i="7"/>
  <c r="AW318" i="7"/>
  <c r="BA318" i="7"/>
  <c r="BE318" i="7"/>
  <c r="BI318" i="7"/>
  <c r="N318" i="7"/>
  <c r="V318" i="7"/>
  <c r="AD318" i="7"/>
  <c r="AL318" i="7"/>
  <c r="AT318" i="7"/>
  <c r="BB318" i="7"/>
  <c r="BJ318" i="7"/>
  <c r="P318" i="7"/>
  <c r="X318" i="7"/>
  <c r="AF318" i="7"/>
  <c r="AN318" i="7"/>
  <c r="AV318" i="7"/>
  <c r="BD318" i="7"/>
  <c r="R318" i="7"/>
  <c r="Z318" i="7"/>
  <c r="AH318" i="7"/>
  <c r="AP318" i="7"/>
  <c r="AX318" i="7"/>
  <c r="BF318" i="7"/>
  <c r="AR318" i="7"/>
  <c r="T318" i="7"/>
  <c r="AZ318" i="7"/>
  <c r="AB318" i="7"/>
  <c r="BH318" i="7"/>
  <c r="AJ318" i="7"/>
  <c r="O23" i="7"/>
  <c r="P23" i="7" s="1"/>
  <c r="W23" i="7"/>
  <c r="X23" i="7" s="1"/>
  <c r="AI23" i="7"/>
  <c r="AJ23" i="7" s="1"/>
  <c r="AQ23" i="7"/>
  <c r="AR23" i="7" s="1"/>
  <c r="BC23" i="7"/>
  <c r="BD23" i="7" s="1"/>
  <c r="T23" i="7"/>
  <c r="U23" i="7" s="1"/>
  <c r="AB23" i="7"/>
  <c r="AC23" i="7" s="1"/>
  <c r="AN23" i="7"/>
  <c r="AO23" i="7" s="1"/>
  <c r="AV23" i="7"/>
  <c r="AW23" i="7" s="1"/>
  <c r="BH23" i="7"/>
  <c r="BI23" i="7" s="1"/>
  <c r="M23" i="7"/>
  <c r="N23" i="7" s="1"/>
  <c r="Y23" i="7"/>
  <c r="Z23" i="7" s="1"/>
  <c r="AG23" i="7"/>
  <c r="AS23" i="7"/>
  <c r="BA23" i="7"/>
  <c r="R23" i="7"/>
  <c r="S23" i="7" s="1"/>
  <c r="AX23" i="7"/>
  <c r="AY23" i="7" s="1"/>
  <c r="AL23" i="7"/>
  <c r="AM23" i="7" s="1"/>
  <c r="BF23" i="7"/>
  <c r="AD23" i="7"/>
  <c r="AE23" i="7" s="1"/>
  <c r="O29" i="7"/>
  <c r="P29" i="7" s="1"/>
  <c r="W29" i="7"/>
  <c r="X29" i="7" s="1"/>
  <c r="AI29" i="7"/>
  <c r="AJ29" i="7" s="1"/>
  <c r="AQ29" i="7"/>
  <c r="BC29" i="7"/>
  <c r="BD29" i="7" s="1"/>
  <c r="T29" i="7"/>
  <c r="U29" i="7" s="1"/>
  <c r="AB29" i="7"/>
  <c r="AN29" i="7"/>
  <c r="AO29" i="7" s="1"/>
  <c r="AV29" i="7"/>
  <c r="BH29" i="7"/>
  <c r="BI29" i="7" s="1"/>
  <c r="M29" i="7"/>
  <c r="N29" i="7" s="1"/>
  <c r="Y29" i="7"/>
  <c r="AG29" i="7"/>
  <c r="AS29" i="7"/>
  <c r="AT29" i="7" s="1"/>
  <c r="BA29" i="7"/>
  <c r="BB29" i="7" s="1"/>
  <c r="AL29" i="7"/>
  <c r="AM29" i="7" s="1"/>
  <c r="AX29" i="7"/>
  <c r="AY29" i="7" s="1"/>
  <c r="BF29" i="7"/>
  <c r="AD29" i="7"/>
  <c r="AE29" i="7" s="1"/>
  <c r="R29" i="7"/>
  <c r="S29" i="7" s="1"/>
  <c r="O35" i="7"/>
  <c r="S35" i="7"/>
  <c r="W35" i="7"/>
  <c r="AA35" i="7"/>
  <c r="AE35" i="7"/>
  <c r="AI35" i="7"/>
  <c r="AM35" i="7"/>
  <c r="AQ35" i="7"/>
  <c r="AU35" i="7"/>
  <c r="AY35" i="7"/>
  <c r="BC35" i="7"/>
  <c r="BG35" i="7"/>
  <c r="P35" i="7"/>
  <c r="T35" i="7"/>
  <c r="X35" i="7"/>
  <c r="AB35" i="7"/>
  <c r="AF35" i="7"/>
  <c r="AJ35" i="7"/>
  <c r="AN35" i="7"/>
  <c r="AR35" i="7"/>
  <c r="AV35" i="7"/>
  <c r="AZ35" i="7"/>
  <c r="BD35" i="7"/>
  <c r="BH35" i="7"/>
  <c r="M35" i="7"/>
  <c r="Q35" i="7"/>
  <c r="U35" i="7"/>
  <c r="Y35" i="7"/>
  <c r="AC35" i="7"/>
  <c r="AG35" i="7"/>
  <c r="AK35" i="7"/>
  <c r="AO35" i="7"/>
  <c r="AS35" i="7"/>
  <c r="AW35" i="7"/>
  <c r="BA35" i="7"/>
  <c r="BE35" i="7"/>
  <c r="BI35" i="7"/>
  <c r="Z35" i="7"/>
  <c r="AP35" i="7"/>
  <c r="BF35" i="7"/>
  <c r="V35" i="7"/>
  <c r="N35" i="7"/>
  <c r="AD35" i="7"/>
  <c r="AT35" i="7"/>
  <c r="BJ35" i="7"/>
  <c r="AH35" i="7"/>
  <c r="BB35" i="7"/>
  <c r="R35" i="7"/>
  <c r="AX35" i="7"/>
  <c r="AL35" i="7"/>
  <c r="O41" i="7"/>
  <c r="S41" i="7"/>
  <c r="W41" i="7"/>
  <c r="AA41" i="7"/>
  <c r="AE41" i="7"/>
  <c r="AI41" i="7"/>
  <c r="AM41" i="7"/>
  <c r="AQ41" i="7"/>
  <c r="AU41" i="7"/>
  <c r="AY41" i="7"/>
  <c r="BC41" i="7"/>
  <c r="BG41" i="7"/>
  <c r="P41" i="7"/>
  <c r="T41" i="7"/>
  <c r="X41" i="7"/>
  <c r="AB41" i="7"/>
  <c r="AF41" i="7"/>
  <c r="AJ41" i="7"/>
  <c r="AN41" i="7"/>
  <c r="AR41" i="7"/>
  <c r="AV41" i="7"/>
  <c r="AZ41" i="7"/>
  <c r="BD41" i="7"/>
  <c r="BH41" i="7"/>
  <c r="AS41" i="7"/>
  <c r="M41" i="7"/>
  <c r="Q41" i="7"/>
  <c r="U41" i="7"/>
  <c r="Y41" i="7"/>
  <c r="AC41" i="7"/>
  <c r="AG41" i="7"/>
  <c r="AK41" i="7"/>
  <c r="AO41" i="7"/>
  <c r="AW41" i="7"/>
  <c r="BA41" i="7"/>
  <c r="BE41" i="7"/>
  <c r="BI41" i="7"/>
  <c r="N41" i="7"/>
  <c r="AD41" i="7"/>
  <c r="AT41" i="7"/>
  <c r="BJ41" i="7"/>
  <c r="R41" i="7"/>
  <c r="AH41" i="7"/>
  <c r="AX41" i="7"/>
  <c r="V41" i="7"/>
  <c r="BB41" i="7"/>
  <c r="AP41" i="7"/>
  <c r="BF41" i="7"/>
  <c r="AL41" i="7"/>
  <c r="Z41" i="7"/>
  <c r="O47" i="7"/>
  <c r="S47" i="7"/>
  <c r="W47" i="7"/>
  <c r="AA47" i="7"/>
  <c r="AE47" i="7"/>
  <c r="AI47" i="7"/>
  <c r="AM47" i="7"/>
  <c r="AQ47" i="7"/>
  <c r="AU47" i="7"/>
  <c r="AY47" i="7"/>
  <c r="BC47" i="7"/>
  <c r="BG47" i="7"/>
  <c r="P47" i="7"/>
  <c r="T47" i="7"/>
  <c r="X47" i="7"/>
  <c r="AB47" i="7"/>
  <c r="AF47" i="7"/>
  <c r="AJ47" i="7"/>
  <c r="AN47" i="7"/>
  <c r="AR47" i="7"/>
  <c r="AV47" i="7"/>
  <c r="AZ47" i="7"/>
  <c r="BD47" i="7"/>
  <c r="BH47" i="7"/>
  <c r="M47" i="7"/>
  <c r="Y47" i="7"/>
  <c r="AG47" i="7"/>
  <c r="AS47" i="7"/>
  <c r="BA47" i="7"/>
  <c r="BI47" i="7"/>
  <c r="Q47" i="7"/>
  <c r="U47" i="7"/>
  <c r="AC47" i="7"/>
  <c r="AK47" i="7"/>
  <c r="AO47" i="7"/>
  <c r="AW47" i="7"/>
  <c r="BE47" i="7"/>
  <c r="R47" i="7"/>
  <c r="AH47" i="7"/>
  <c r="AX47" i="7"/>
  <c r="AD47" i="7"/>
  <c r="V47" i="7"/>
  <c r="AL47" i="7"/>
  <c r="BB47" i="7"/>
  <c r="Z47" i="7"/>
  <c r="BF47" i="7"/>
  <c r="N47" i="7"/>
  <c r="BJ47" i="7"/>
  <c r="AP47" i="7"/>
  <c r="AT47" i="7"/>
  <c r="O53" i="7"/>
  <c r="S53" i="7"/>
  <c r="W53" i="7"/>
  <c r="AA53" i="7"/>
  <c r="AE53" i="7"/>
  <c r="AI53" i="7"/>
  <c r="AM53" i="7"/>
  <c r="AQ53" i="7"/>
  <c r="AU53" i="7"/>
  <c r="AY53" i="7"/>
  <c r="BC53" i="7"/>
  <c r="BG53" i="7"/>
  <c r="M53" i="7"/>
  <c r="Q53" i="7"/>
  <c r="U53" i="7"/>
  <c r="Y53" i="7"/>
  <c r="AC53" i="7"/>
  <c r="AG53" i="7"/>
  <c r="AK53" i="7"/>
  <c r="AO53" i="7"/>
  <c r="AS53" i="7"/>
  <c r="AW53" i="7"/>
  <c r="BA53" i="7"/>
  <c r="BE53" i="7"/>
  <c r="BI53" i="7"/>
  <c r="N53" i="7"/>
  <c r="V53" i="7"/>
  <c r="AD53" i="7"/>
  <c r="AL53" i="7"/>
  <c r="AT53" i="7"/>
  <c r="BB53" i="7"/>
  <c r="BJ53" i="7"/>
  <c r="P53" i="7"/>
  <c r="X53" i="7"/>
  <c r="AF53" i="7"/>
  <c r="AN53" i="7"/>
  <c r="AV53" i="7"/>
  <c r="BD53" i="7"/>
  <c r="R53" i="7"/>
  <c r="Z53" i="7"/>
  <c r="AH53" i="7"/>
  <c r="AP53" i="7"/>
  <c r="AX53" i="7"/>
  <c r="BF53" i="7"/>
  <c r="AJ53" i="7"/>
  <c r="AR53" i="7"/>
  <c r="T53" i="7"/>
  <c r="AZ53" i="7"/>
  <c r="AB53" i="7"/>
  <c r="BH53" i="7"/>
  <c r="P59" i="7"/>
  <c r="T59" i="7"/>
  <c r="X59" i="7"/>
  <c r="AB59" i="7"/>
  <c r="AF59" i="7"/>
  <c r="AJ59" i="7"/>
  <c r="AN59" i="7"/>
  <c r="AR59" i="7"/>
  <c r="AV59" i="7"/>
  <c r="AZ59" i="7"/>
  <c r="BD59" i="7"/>
  <c r="BH59" i="7"/>
  <c r="M59" i="7"/>
  <c r="R59" i="7"/>
  <c r="W59" i="7"/>
  <c r="AC59" i="7"/>
  <c r="AH59" i="7"/>
  <c r="AM59" i="7"/>
  <c r="AS59" i="7"/>
  <c r="AX59" i="7"/>
  <c r="BC59" i="7"/>
  <c r="BI59" i="7"/>
  <c r="N59" i="7"/>
  <c r="S59" i="7"/>
  <c r="Y59" i="7"/>
  <c r="AD59" i="7"/>
  <c r="AI59" i="7"/>
  <c r="AO59" i="7"/>
  <c r="AT59" i="7"/>
  <c r="AY59" i="7"/>
  <c r="BE59" i="7"/>
  <c r="BJ59" i="7"/>
  <c r="O59" i="7"/>
  <c r="U59" i="7"/>
  <c r="Z59" i="7"/>
  <c r="AE59" i="7"/>
  <c r="AK59" i="7"/>
  <c r="AP59" i="7"/>
  <c r="AU59" i="7"/>
  <c r="BA59" i="7"/>
  <c r="BF59" i="7"/>
  <c r="V59" i="7"/>
  <c r="AQ59" i="7"/>
  <c r="AA59" i="7"/>
  <c r="AW59" i="7"/>
  <c r="AG59" i="7"/>
  <c r="BB59" i="7"/>
  <c r="Q59" i="7"/>
  <c r="AL59" i="7"/>
  <c r="BG59" i="7"/>
  <c r="P63" i="7"/>
  <c r="T63" i="7"/>
  <c r="X63" i="7"/>
  <c r="AB63" i="7"/>
  <c r="AF63" i="7"/>
  <c r="AJ63" i="7"/>
  <c r="AN63" i="7"/>
  <c r="AR63" i="7"/>
  <c r="AV63" i="7"/>
  <c r="AZ63" i="7"/>
  <c r="BD63" i="7"/>
  <c r="BH63" i="7"/>
  <c r="Q63" i="7"/>
  <c r="V63" i="7"/>
  <c r="AA63" i="7"/>
  <c r="AG63" i="7"/>
  <c r="AL63" i="7"/>
  <c r="AQ63" i="7"/>
  <c r="AW63" i="7"/>
  <c r="BB63" i="7"/>
  <c r="BG63" i="7"/>
  <c r="M63" i="7"/>
  <c r="R63" i="7"/>
  <c r="W63" i="7"/>
  <c r="AC63" i="7"/>
  <c r="AH63" i="7"/>
  <c r="AM63" i="7"/>
  <c r="AS63" i="7"/>
  <c r="AX63" i="7"/>
  <c r="BC63" i="7"/>
  <c r="BI63" i="7"/>
  <c r="N63" i="7"/>
  <c r="Y63" i="7"/>
  <c r="AI63" i="7"/>
  <c r="AT63" i="7"/>
  <c r="BE63" i="7"/>
  <c r="O63" i="7"/>
  <c r="Z63" i="7"/>
  <c r="AK63" i="7"/>
  <c r="AU63" i="7"/>
  <c r="BF63" i="7"/>
  <c r="S63" i="7"/>
  <c r="AD63" i="7"/>
  <c r="AO63" i="7"/>
  <c r="AY63" i="7"/>
  <c r="BJ63" i="7"/>
  <c r="BA63" i="7"/>
  <c r="U63" i="7"/>
  <c r="AE63" i="7"/>
  <c r="AP63" i="7"/>
  <c r="N69" i="7"/>
  <c r="R69" i="7"/>
  <c r="V69" i="7"/>
  <c r="Z69" i="7"/>
  <c r="AD69" i="7"/>
  <c r="AH69" i="7"/>
  <c r="AL69" i="7"/>
  <c r="O69" i="7"/>
  <c r="S69" i="7"/>
  <c r="W69" i="7"/>
  <c r="AA69" i="7"/>
  <c r="AE69" i="7"/>
  <c r="AI69" i="7"/>
  <c r="AM69" i="7"/>
  <c r="AQ69" i="7"/>
  <c r="P69" i="7"/>
  <c r="X69" i="7"/>
  <c r="AF69" i="7"/>
  <c r="AN69" i="7"/>
  <c r="AS69" i="7"/>
  <c r="AW69" i="7"/>
  <c r="BA69" i="7"/>
  <c r="BE69" i="7"/>
  <c r="BI69" i="7"/>
  <c r="Q69" i="7"/>
  <c r="Y69" i="7"/>
  <c r="AG69" i="7"/>
  <c r="AO69" i="7"/>
  <c r="AT69" i="7"/>
  <c r="AX69" i="7"/>
  <c r="BB69" i="7"/>
  <c r="BF69" i="7"/>
  <c r="BJ69" i="7"/>
  <c r="T69" i="7"/>
  <c r="AB69" i="7"/>
  <c r="AJ69" i="7"/>
  <c r="AP69" i="7"/>
  <c r="AU69" i="7"/>
  <c r="AY69" i="7"/>
  <c r="BC69" i="7"/>
  <c r="BG69" i="7"/>
  <c r="U69" i="7"/>
  <c r="AV69" i="7"/>
  <c r="AC69" i="7"/>
  <c r="AZ69" i="7"/>
  <c r="AK69" i="7"/>
  <c r="BD69" i="7"/>
  <c r="M69" i="7"/>
  <c r="AR69" i="7"/>
  <c r="BH69" i="7"/>
  <c r="M75" i="7"/>
  <c r="Q75" i="7"/>
  <c r="U75" i="7"/>
  <c r="Y75" i="7"/>
  <c r="AC75" i="7"/>
  <c r="AG75" i="7"/>
  <c r="AK75" i="7"/>
  <c r="AO75" i="7"/>
  <c r="AS75" i="7"/>
  <c r="AW75" i="7"/>
  <c r="BA75" i="7"/>
  <c r="BE75" i="7"/>
  <c r="BI75" i="7"/>
  <c r="N75" i="7"/>
  <c r="R75" i="7"/>
  <c r="V75" i="7"/>
  <c r="Z75" i="7"/>
  <c r="AD75" i="7"/>
  <c r="AH75" i="7"/>
  <c r="AL75" i="7"/>
  <c r="AP75" i="7"/>
  <c r="AT75" i="7"/>
  <c r="AX75" i="7"/>
  <c r="BB75" i="7"/>
  <c r="BF75" i="7"/>
  <c r="BJ75" i="7"/>
  <c r="O75" i="7"/>
  <c r="W75" i="7"/>
  <c r="AE75" i="7"/>
  <c r="AM75" i="7"/>
  <c r="AU75" i="7"/>
  <c r="BC75" i="7"/>
  <c r="P75" i="7"/>
  <c r="X75" i="7"/>
  <c r="AF75" i="7"/>
  <c r="AN75" i="7"/>
  <c r="AV75" i="7"/>
  <c r="BD75" i="7"/>
  <c r="S75" i="7"/>
  <c r="AA75" i="7"/>
  <c r="AI75" i="7"/>
  <c r="AQ75" i="7"/>
  <c r="AY75" i="7"/>
  <c r="BG75" i="7"/>
  <c r="T75" i="7"/>
  <c r="AZ75" i="7"/>
  <c r="AB75" i="7"/>
  <c r="BH75" i="7"/>
  <c r="AJ75" i="7"/>
  <c r="AR75" i="7"/>
  <c r="N81" i="7"/>
  <c r="R81" i="7"/>
  <c r="V81" i="7"/>
  <c r="Z81" i="7"/>
  <c r="AD81" i="7"/>
  <c r="AH81" i="7"/>
  <c r="AL81" i="7"/>
  <c r="AP81" i="7"/>
  <c r="AT81" i="7"/>
  <c r="AX81" i="7"/>
  <c r="BB81" i="7"/>
  <c r="BF81" i="7"/>
  <c r="BJ81" i="7"/>
  <c r="O81" i="7"/>
  <c r="S81" i="7"/>
  <c r="W81" i="7"/>
  <c r="AA81" i="7"/>
  <c r="AE81" i="7"/>
  <c r="AI81" i="7"/>
  <c r="AM81" i="7"/>
  <c r="AQ81" i="7"/>
  <c r="AU81" i="7"/>
  <c r="AY81" i="7"/>
  <c r="BC81" i="7"/>
  <c r="BG81" i="7"/>
  <c r="P81" i="7"/>
  <c r="T81" i="7"/>
  <c r="X81" i="7"/>
  <c r="AB81" i="7"/>
  <c r="AF81" i="7"/>
  <c r="AJ81" i="7"/>
  <c r="AN81" i="7"/>
  <c r="AR81" i="7"/>
  <c r="AV81" i="7"/>
  <c r="AZ81" i="7"/>
  <c r="BD81" i="7"/>
  <c r="BH81" i="7"/>
  <c r="Q81" i="7"/>
  <c r="AG81" i="7"/>
  <c r="AW81" i="7"/>
  <c r="U81" i="7"/>
  <c r="AK81" i="7"/>
  <c r="BA81" i="7"/>
  <c r="Y81" i="7"/>
  <c r="AO81" i="7"/>
  <c r="BE81" i="7"/>
  <c r="AC81" i="7"/>
  <c r="AS81" i="7"/>
  <c r="BI81" i="7"/>
  <c r="M81" i="7"/>
  <c r="N85" i="7"/>
  <c r="R85" i="7"/>
  <c r="V85" i="7"/>
  <c r="Z85" i="7"/>
  <c r="AD85" i="7"/>
  <c r="AH85" i="7"/>
  <c r="AL85" i="7"/>
  <c r="AP85" i="7"/>
  <c r="AT85" i="7"/>
  <c r="AX85" i="7"/>
  <c r="BB85" i="7"/>
  <c r="BF85" i="7"/>
  <c r="BJ85" i="7"/>
  <c r="O85" i="7"/>
  <c r="S85" i="7"/>
  <c r="W85" i="7"/>
  <c r="AA85" i="7"/>
  <c r="AE85" i="7"/>
  <c r="AI85" i="7"/>
  <c r="AM85" i="7"/>
  <c r="AQ85" i="7"/>
  <c r="AU85" i="7"/>
  <c r="AY85" i="7"/>
  <c r="BC85" i="7"/>
  <c r="BG85" i="7"/>
  <c r="P85" i="7"/>
  <c r="T85" i="7"/>
  <c r="X85" i="7"/>
  <c r="AB85" i="7"/>
  <c r="AF85" i="7"/>
  <c r="AJ85" i="7"/>
  <c r="AN85" i="7"/>
  <c r="AR85" i="7"/>
  <c r="AV85" i="7"/>
  <c r="AZ85" i="7"/>
  <c r="BD85" i="7"/>
  <c r="BH85" i="7"/>
  <c r="Y85" i="7"/>
  <c r="AO85" i="7"/>
  <c r="BE85" i="7"/>
  <c r="M85" i="7"/>
  <c r="AC85" i="7"/>
  <c r="AS85" i="7"/>
  <c r="BI85" i="7"/>
  <c r="Q85" i="7"/>
  <c r="AG85" i="7"/>
  <c r="AW85" i="7"/>
  <c r="U85" i="7"/>
  <c r="AK85" i="7"/>
  <c r="BA85" i="7"/>
  <c r="O91" i="7"/>
  <c r="S91" i="7"/>
  <c r="W91" i="7"/>
  <c r="AA91" i="7"/>
  <c r="AE91" i="7"/>
  <c r="AI91" i="7"/>
  <c r="AM91" i="7"/>
  <c r="AQ91" i="7"/>
  <c r="AU91" i="7"/>
  <c r="AY91" i="7"/>
  <c r="BC91" i="7"/>
  <c r="BG91" i="7"/>
  <c r="P91" i="7"/>
  <c r="T91" i="7"/>
  <c r="X91" i="7"/>
  <c r="AB91" i="7"/>
  <c r="AF91" i="7"/>
  <c r="AJ91" i="7"/>
  <c r="AN91" i="7"/>
  <c r="AR91" i="7"/>
  <c r="AV91" i="7"/>
  <c r="AZ91" i="7"/>
  <c r="BD91" i="7"/>
  <c r="BH91" i="7"/>
  <c r="R91" i="7"/>
  <c r="Z91" i="7"/>
  <c r="AH91" i="7"/>
  <c r="AP91" i="7"/>
  <c r="AX91" i="7"/>
  <c r="BF91" i="7"/>
  <c r="M91" i="7"/>
  <c r="U91" i="7"/>
  <c r="AC91" i="7"/>
  <c r="AK91" i="7"/>
  <c r="AS91" i="7"/>
  <c r="BA91" i="7"/>
  <c r="BI91" i="7"/>
  <c r="N91" i="7"/>
  <c r="V91" i="7"/>
  <c r="AD91" i="7"/>
  <c r="AL91" i="7"/>
  <c r="AT91" i="7"/>
  <c r="BB91" i="7"/>
  <c r="BJ91" i="7"/>
  <c r="AG91" i="7"/>
  <c r="AO91" i="7"/>
  <c r="Q91" i="7"/>
  <c r="AW91" i="7"/>
  <c r="Y91" i="7"/>
  <c r="BE91" i="7"/>
  <c r="E97" i="7"/>
  <c r="O97" i="7"/>
  <c r="S97" i="7"/>
  <c r="W97" i="7"/>
  <c r="AA97" i="7"/>
  <c r="AE97" i="7"/>
  <c r="AI97" i="7"/>
  <c r="AM97" i="7"/>
  <c r="AQ97" i="7"/>
  <c r="AU97" i="7"/>
  <c r="AY97" i="7"/>
  <c r="BC97" i="7"/>
  <c r="BG97" i="7"/>
  <c r="P97" i="7"/>
  <c r="T97" i="7"/>
  <c r="X97" i="7"/>
  <c r="AB97" i="7"/>
  <c r="AF97" i="7"/>
  <c r="AJ97" i="7"/>
  <c r="AN97" i="7"/>
  <c r="AR97" i="7"/>
  <c r="AV97" i="7"/>
  <c r="AZ97" i="7"/>
  <c r="BD97" i="7"/>
  <c r="BH97" i="7"/>
  <c r="N97" i="7"/>
  <c r="V97" i="7"/>
  <c r="AD97" i="7"/>
  <c r="AL97" i="7"/>
  <c r="AT97" i="7"/>
  <c r="BB97" i="7"/>
  <c r="BJ97" i="7"/>
  <c r="Q97" i="7"/>
  <c r="Y97" i="7"/>
  <c r="AG97" i="7"/>
  <c r="AO97" i="7"/>
  <c r="AW97" i="7"/>
  <c r="BE97" i="7"/>
  <c r="R97" i="7"/>
  <c r="Z97" i="7"/>
  <c r="AH97" i="7"/>
  <c r="AP97" i="7"/>
  <c r="AX97" i="7"/>
  <c r="BF97" i="7"/>
  <c r="U97" i="7"/>
  <c r="BA97" i="7"/>
  <c r="AC97" i="7"/>
  <c r="BI97" i="7"/>
  <c r="AK97" i="7"/>
  <c r="M97" i="7"/>
  <c r="AS97" i="7"/>
  <c r="M101" i="7"/>
  <c r="Q101" i="7"/>
  <c r="U101" i="7"/>
  <c r="Y101" i="7"/>
  <c r="AC101" i="7"/>
  <c r="AG101" i="7"/>
  <c r="AK101" i="7"/>
  <c r="AO101" i="7"/>
  <c r="AS101" i="7"/>
  <c r="AW101" i="7"/>
  <c r="BA101" i="7"/>
  <c r="BE101" i="7"/>
  <c r="BI101" i="7"/>
  <c r="N101" i="7"/>
  <c r="R101" i="7"/>
  <c r="V101" i="7"/>
  <c r="Z101" i="7"/>
  <c r="AD101" i="7"/>
  <c r="AH101" i="7"/>
  <c r="AL101" i="7"/>
  <c r="AP101" i="7"/>
  <c r="AT101" i="7"/>
  <c r="AX101" i="7"/>
  <c r="BB101" i="7"/>
  <c r="BF101" i="7"/>
  <c r="BJ101" i="7"/>
  <c r="O101" i="7"/>
  <c r="S101" i="7"/>
  <c r="W101" i="7"/>
  <c r="AA101" i="7"/>
  <c r="AE101" i="7"/>
  <c r="AI101" i="7"/>
  <c r="AM101" i="7"/>
  <c r="AQ101" i="7"/>
  <c r="AU101" i="7"/>
  <c r="AY101" i="7"/>
  <c r="BC101" i="7"/>
  <c r="BG101" i="7"/>
  <c r="X101" i="7"/>
  <c r="AN101" i="7"/>
  <c r="BD101" i="7"/>
  <c r="AB101" i="7"/>
  <c r="AR101" i="7"/>
  <c r="BH101" i="7"/>
  <c r="P101" i="7"/>
  <c r="AF101" i="7"/>
  <c r="AV101" i="7"/>
  <c r="T101" i="7"/>
  <c r="AJ101" i="7"/>
  <c r="AZ101" i="7"/>
  <c r="M107" i="7"/>
  <c r="Q107" i="7"/>
  <c r="U107" i="7"/>
  <c r="Y107" i="7"/>
  <c r="AC107" i="7"/>
  <c r="AG107" i="7"/>
  <c r="AK107" i="7"/>
  <c r="AO107" i="7"/>
  <c r="AS107" i="7"/>
  <c r="AW107" i="7"/>
  <c r="BA107" i="7"/>
  <c r="BE107" i="7"/>
  <c r="BI107" i="7"/>
  <c r="N107" i="7"/>
  <c r="R107" i="7"/>
  <c r="V107" i="7"/>
  <c r="Z107" i="7"/>
  <c r="AD107" i="7"/>
  <c r="AH107" i="7"/>
  <c r="AL107" i="7"/>
  <c r="AP107" i="7"/>
  <c r="AT107" i="7"/>
  <c r="AX107" i="7"/>
  <c r="BB107" i="7"/>
  <c r="BF107" i="7"/>
  <c r="BJ107" i="7"/>
  <c r="S107" i="7"/>
  <c r="AA107" i="7"/>
  <c r="AI107" i="7"/>
  <c r="AQ107" i="7"/>
  <c r="AY107" i="7"/>
  <c r="BG107" i="7"/>
  <c r="T107" i="7"/>
  <c r="AB107" i="7"/>
  <c r="AJ107" i="7"/>
  <c r="AR107" i="7"/>
  <c r="AZ107" i="7"/>
  <c r="BH107" i="7"/>
  <c r="O107" i="7"/>
  <c r="W107" i="7"/>
  <c r="AE107" i="7"/>
  <c r="AM107" i="7"/>
  <c r="AU107" i="7"/>
  <c r="BC107" i="7"/>
  <c r="AF107" i="7"/>
  <c r="AN107" i="7"/>
  <c r="AV107" i="7"/>
  <c r="BD107" i="7"/>
  <c r="P107" i="7"/>
  <c r="X107" i="7"/>
  <c r="M113" i="7"/>
  <c r="Q113" i="7"/>
  <c r="U113" i="7"/>
  <c r="Y113" i="7"/>
  <c r="AC113" i="7"/>
  <c r="AG113" i="7"/>
  <c r="AK113" i="7"/>
  <c r="AO113" i="7"/>
  <c r="AS113" i="7"/>
  <c r="AW113" i="7"/>
  <c r="BA113" i="7"/>
  <c r="BE113" i="7"/>
  <c r="BI113" i="7"/>
  <c r="N113" i="7"/>
  <c r="R113" i="7"/>
  <c r="V113" i="7"/>
  <c r="Z113" i="7"/>
  <c r="AD113" i="7"/>
  <c r="AH113" i="7"/>
  <c r="AL113" i="7"/>
  <c r="AP113" i="7"/>
  <c r="AT113" i="7"/>
  <c r="AX113" i="7"/>
  <c r="BB113" i="7"/>
  <c r="BF113" i="7"/>
  <c r="BJ113" i="7"/>
  <c r="O113" i="7"/>
  <c r="W113" i="7"/>
  <c r="AE113" i="7"/>
  <c r="AM113" i="7"/>
  <c r="AU113" i="7"/>
  <c r="BC113" i="7"/>
  <c r="P113" i="7"/>
  <c r="X113" i="7"/>
  <c r="AF113" i="7"/>
  <c r="AN113" i="7"/>
  <c r="AV113" i="7"/>
  <c r="BD113" i="7"/>
  <c r="S113" i="7"/>
  <c r="AA113" i="7"/>
  <c r="AI113" i="7"/>
  <c r="AQ113" i="7"/>
  <c r="AY113" i="7"/>
  <c r="BG113" i="7"/>
  <c r="T113" i="7"/>
  <c r="AZ113" i="7"/>
  <c r="AB113" i="7"/>
  <c r="BH113" i="7"/>
  <c r="AJ113" i="7"/>
  <c r="AR113" i="7"/>
  <c r="M117" i="7"/>
  <c r="Q117" i="7"/>
  <c r="N117" i="7"/>
  <c r="S117" i="7"/>
  <c r="W117" i="7"/>
  <c r="AA117" i="7"/>
  <c r="AE117" i="7"/>
  <c r="AI117" i="7"/>
  <c r="AM117" i="7"/>
  <c r="AQ117" i="7"/>
  <c r="AU117" i="7"/>
  <c r="AY117" i="7"/>
  <c r="BC117" i="7"/>
  <c r="BG117" i="7"/>
  <c r="O117" i="7"/>
  <c r="T117" i="7"/>
  <c r="X117" i="7"/>
  <c r="AB117" i="7"/>
  <c r="AF117" i="7"/>
  <c r="AJ117" i="7"/>
  <c r="AN117" i="7"/>
  <c r="AR117" i="7"/>
  <c r="AV117" i="7"/>
  <c r="AZ117" i="7"/>
  <c r="BD117" i="7"/>
  <c r="BH117" i="7"/>
  <c r="P117" i="7"/>
  <c r="U117" i="7"/>
  <c r="Y117" i="7"/>
  <c r="AC117" i="7"/>
  <c r="AG117" i="7"/>
  <c r="AK117" i="7"/>
  <c r="AO117" i="7"/>
  <c r="AS117" i="7"/>
  <c r="AW117" i="7"/>
  <c r="BA117" i="7"/>
  <c r="BE117" i="7"/>
  <c r="BI117" i="7"/>
  <c r="Z117" i="7"/>
  <c r="AP117" i="7"/>
  <c r="BF117" i="7"/>
  <c r="AD117" i="7"/>
  <c r="AT117" i="7"/>
  <c r="BJ117" i="7"/>
  <c r="AH117" i="7"/>
  <c r="AL117" i="7"/>
  <c r="AX117" i="7"/>
  <c r="BB117" i="7"/>
  <c r="R117" i="7"/>
  <c r="V117" i="7"/>
  <c r="O123" i="7"/>
  <c r="S123" i="7"/>
  <c r="W123" i="7"/>
  <c r="AA123" i="7"/>
  <c r="AE123" i="7"/>
  <c r="AI123" i="7"/>
  <c r="AM123" i="7"/>
  <c r="AQ123" i="7"/>
  <c r="AU123" i="7"/>
  <c r="AY123" i="7"/>
  <c r="BC123" i="7"/>
  <c r="BG123" i="7"/>
  <c r="P123" i="7"/>
  <c r="T123" i="7"/>
  <c r="X123" i="7"/>
  <c r="AB123" i="7"/>
  <c r="AF123" i="7"/>
  <c r="AJ123" i="7"/>
  <c r="AN123" i="7"/>
  <c r="AR123" i="7"/>
  <c r="AV123" i="7"/>
  <c r="AZ123" i="7"/>
  <c r="BD123" i="7"/>
  <c r="BH123" i="7"/>
  <c r="M123" i="7"/>
  <c r="Q123" i="7"/>
  <c r="U123" i="7"/>
  <c r="Y123" i="7"/>
  <c r="AC123" i="7"/>
  <c r="AG123" i="7"/>
  <c r="AK123" i="7"/>
  <c r="AO123" i="7"/>
  <c r="AS123" i="7"/>
  <c r="AW123" i="7"/>
  <c r="BA123" i="7"/>
  <c r="BE123" i="7"/>
  <c r="BI123" i="7"/>
  <c r="N123" i="7"/>
  <c r="AD123" i="7"/>
  <c r="AT123" i="7"/>
  <c r="BJ123" i="7"/>
  <c r="R123" i="7"/>
  <c r="AH123" i="7"/>
  <c r="AX123" i="7"/>
  <c r="V123" i="7"/>
  <c r="BB123" i="7"/>
  <c r="Z123" i="7"/>
  <c r="BF123" i="7"/>
  <c r="AL123" i="7"/>
  <c r="AP123" i="7"/>
  <c r="O129" i="7"/>
  <c r="S129" i="7"/>
  <c r="W129" i="7"/>
  <c r="AA129" i="7"/>
  <c r="AE129" i="7"/>
  <c r="AI129" i="7"/>
  <c r="AM129" i="7"/>
  <c r="AQ129" i="7"/>
  <c r="AU129" i="7"/>
  <c r="AY129" i="7"/>
  <c r="BC129" i="7"/>
  <c r="BG129" i="7"/>
  <c r="P129" i="7"/>
  <c r="T129" i="7"/>
  <c r="X129" i="7"/>
  <c r="AB129" i="7"/>
  <c r="AF129" i="7"/>
  <c r="AJ129" i="7"/>
  <c r="AN129" i="7"/>
  <c r="AR129" i="7"/>
  <c r="AV129" i="7"/>
  <c r="AZ129" i="7"/>
  <c r="BD129" i="7"/>
  <c r="BH129" i="7"/>
  <c r="M129" i="7"/>
  <c r="Q129" i="7"/>
  <c r="U129" i="7"/>
  <c r="Y129" i="7"/>
  <c r="AC129" i="7"/>
  <c r="AG129" i="7"/>
  <c r="AK129" i="7"/>
  <c r="AO129" i="7"/>
  <c r="AS129" i="7"/>
  <c r="AW129" i="7"/>
  <c r="BA129" i="7"/>
  <c r="BE129" i="7"/>
  <c r="BI129" i="7"/>
  <c r="R129" i="7"/>
  <c r="AH129" i="7"/>
  <c r="AX129" i="7"/>
  <c r="V129" i="7"/>
  <c r="AL129" i="7"/>
  <c r="BB129" i="7"/>
  <c r="AP129" i="7"/>
  <c r="N129" i="7"/>
  <c r="AT129" i="7"/>
  <c r="Z129" i="7"/>
  <c r="AD129" i="7"/>
  <c r="BF129" i="7"/>
  <c r="BJ129" i="7"/>
  <c r="F135" i="7"/>
  <c r="P135" i="7"/>
  <c r="T135" i="7"/>
  <c r="X135" i="7"/>
  <c r="AB135" i="7"/>
  <c r="AF135" i="7"/>
  <c r="AJ135" i="7"/>
  <c r="AN135" i="7"/>
  <c r="AR135" i="7"/>
  <c r="AV135" i="7"/>
  <c r="AZ135" i="7"/>
  <c r="BD135" i="7"/>
  <c r="BH135" i="7"/>
  <c r="M135" i="7"/>
  <c r="Q135" i="7"/>
  <c r="U135" i="7"/>
  <c r="Y135" i="7"/>
  <c r="AC135" i="7"/>
  <c r="AG135" i="7"/>
  <c r="AK135" i="7"/>
  <c r="AO135" i="7"/>
  <c r="AS135" i="7"/>
  <c r="AW135" i="7"/>
  <c r="BA135" i="7"/>
  <c r="BE135" i="7"/>
  <c r="BI135" i="7"/>
  <c r="N135" i="7"/>
  <c r="V135" i="7"/>
  <c r="AD135" i="7"/>
  <c r="AL135" i="7"/>
  <c r="AT135" i="7"/>
  <c r="BB135" i="7"/>
  <c r="BJ135" i="7"/>
  <c r="O135" i="7"/>
  <c r="W135" i="7"/>
  <c r="AE135" i="7"/>
  <c r="AM135" i="7"/>
  <c r="AU135" i="7"/>
  <c r="BC135" i="7"/>
  <c r="Z135" i="7"/>
  <c r="AP135" i="7"/>
  <c r="BF135" i="7"/>
  <c r="AA135" i="7"/>
  <c r="AQ135" i="7"/>
  <c r="BG135" i="7"/>
  <c r="AH135" i="7"/>
  <c r="AI135" i="7"/>
  <c r="AX135" i="7"/>
  <c r="AY135" i="7"/>
  <c r="R135" i="7"/>
  <c r="S135" i="7"/>
  <c r="P141" i="7"/>
  <c r="T141" i="7"/>
  <c r="X141" i="7"/>
  <c r="AB141" i="7"/>
  <c r="AF141" i="7"/>
  <c r="AJ141" i="7"/>
  <c r="AN141" i="7"/>
  <c r="AR141" i="7"/>
  <c r="AV141" i="7"/>
  <c r="AZ141" i="7"/>
  <c r="BD141" i="7"/>
  <c r="BH141" i="7"/>
  <c r="M141" i="7"/>
  <c r="Q141" i="7"/>
  <c r="U141" i="7"/>
  <c r="Y141" i="7"/>
  <c r="AC141" i="7"/>
  <c r="AG141" i="7"/>
  <c r="AK141" i="7"/>
  <c r="AO141" i="7"/>
  <c r="AS141" i="7"/>
  <c r="AW141" i="7"/>
  <c r="BA141" i="7"/>
  <c r="BE141" i="7"/>
  <c r="BI141" i="7"/>
  <c r="R141" i="7"/>
  <c r="Z141" i="7"/>
  <c r="AH141" i="7"/>
  <c r="AP141" i="7"/>
  <c r="AX141" i="7"/>
  <c r="BF141" i="7"/>
  <c r="S141" i="7"/>
  <c r="AA141" i="7"/>
  <c r="AI141" i="7"/>
  <c r="AQ141" i="7"/>
  <c r="AY141" i="7"/>
  <c r="BG141" i="7"/>
  <c r="N141" i="7"/>
  <c r="AD141" i="7"/>
  <c r="AT141" i="7"/>
  <c r="BJ141" i="7"/>
  <c r="O141" i="7"/>
  <c r="AE141" i="7"/>
  <c r="AU141" i="7"/>
  <c r="V141" i="7"/>
  <c r="BB141" i="7"/>
  <c r="W141" i="7"/>
  <c r="BC141" i="7"/>
  <c r="AM141" i="7"/>
  <c r="AL141" i="7"/>
  <c r="P147" i="7"/>
  <c r="T147" i="7"/>
  <c r="X147" i="7"/>
  <c r="AB147" i="7"/>
  <c r="AF147" i="7"/>
  <c r="AJ147" i="7"/>
  <c r="AN147" i="7"/>
  <c r="AR147" i="7"/>
  <c r="AV147" i="7"/>
  <c r="AZ147" i="7"/>
  <c r="BD147" i="7"/>
  <c r="BH147" i="7"/>
  <c r="M147" i="7"/>
  <c r="Q147" i="7"/>
  <c r="U147" i="7"/>
  <c r="Y147" i="7"/>
  <c r="AC147" i="7"/>
  <c r="AG147" i="7"/>
  <c r="AK147" i="7"/>
  <c r="AO147" i="7"/>
  <c r="AS147" i="7"/>
  <c r="AW147" i="7"/>
  <c r="BA147" i="7"/>
  <c r="BE147" i="7"/>
  <c r="BI147" i="7"/>
  <c r="N147" i="7"/>
  <c r="V147" i="7"/>
  <c r="AD147" i="7"/>
  <c r="AL147" i="7"/>
  <c r="AT147" i="7"/>
  <c r="BB147" i="7"/>
  <c r="BJ147" i="7"/>
  <c r="O147" i="7"/>
  <c r="W147" i="7"/>
  <c r="AE147" i="7"/>
  <c r="AM147" i="7"/>
  <c r="AU147" i="7"/>
  <c r="BC147" i="7"/>
  <c r="R147" i="7"/>
  <c r="AH147" i="7"/>
  <c r="AX147" i="7"/>
  <c r="S147" i="7"/>
  <c r="AI147" i="7"/>
  <c r="AY147" i="7"/>
  <c r="AP147" i="7"/>
  <c r="AQ147" i="7"/>
  <c r="Z147" i="7"/>
  <c r="AA147" i="7"/>
  <c r="BG147" i="7"/>
  <c r="BF147" i="7"/>
  <c r="P151" i="7"/>
  <c r="T151" i="7"/>
  <c r="X151" i="7"/>
  <c r="AB151" i="7"/>
  <c r="AF151" i="7"/>
  <c r="AJ151" i="7"/>
  <c r="AN151" i="7"/>
  <c r="AR151" i="7"/>
  <c r="AV151" i="7"/>
  <c r="AZ151" i="7"/>
  <c r="BD151" i="7"/>
  <c r="BH151" i="7"/>
  <c r="M151" i="7"/>
  <c r="Q151" i="7"/>
  <c r="U151" i="7"/>
  <c r="Y151" i="7"/>
  <c r="AC151" i="7"/>
  <c r="AG151" i="7"/>
  <c r="AK151" i="7"/>
  <c r="AO151" i="7"/>
  <c r="AS151" i="7"/>
  <c r="AW151" i="7"/>
  <c r="BA151" i="7"/>
  <c r="BE151" i="7"/>
  <c r="BI151" i="7"/>
  <c r="N151" i="7"/>
  <c r="V151" i="7"/>
  <c r="AD151" i="7"/>
  <c r="AL151" i="7"/>
  <c r="AT151" i="7"/>
  <c r="BB151" i="7"/>
  <c r="BJ151" i="7"/>
  <c r="O151" i="7"/>
  <c r="W151" i="7"/>
  <c r="AE151" i="7"/>
  <c r="AM151" i="7"/>
  <c r="AU151" i="7"/>
  <c r="BC151" i="7"/>
  <c r="Z151" i="7"/>
  <c r="AP151" i="7"/>
  <c r="BF151" i="7"/>
  <c r="AA151" i="7"/>
  <c r="AQ151" i="7"/>
  <c r="BG151" i="7"/>
  <c r="AH151" i="7"/>
  <c r="AI151" i="7"/>
  <c r="R151" i="7"/>
  <c r="S151" i="7"/>
  <c r="AX151" i="7"/>
  <c r="AY151" i="7"/>
  <c r="P157" i="7"/>
  <c r="T157" i="7"/>
  <c r="X157" i="7"/>
  <c r="AB157" i="7"/>
  <c r="AF157" i="7"/>
  <c r="AJ157" i="7"/>
  <c r="AN157" i="7"/>
  <c r="AR157" i="7"/>
  <c r="AV157" i="7"/>
  <c r="AZ157" i="7"/>
  <c r="BD157" i="7"/>
  <c r="BH157" i="7"/>
  <c r="M157" i="7"/>
  <c r="Q157" i="7"/>
  <c r="U157" i="7"/>
  <c r="Y157" i="7"/>
  <c r="AC157" i="7"/>
  <c r="AG157" i="7"/>
  <c r="AK157" i="7"/>
  <c r="AO157" i="7"/>
  <c r="AS157" i="7"/>
  <c r="AW157" i="7"/>
  <c r="BA157" i="7"/>
  <c r="BE157" i="7"/>
  <c r="BI157" i="7"/>
  <c r="R157" i="7"/>
  <c r="Z157" i="7"/>
  <c r="AH157" i="7"/>
  <c r="AP157" i="7"/>
  <c r="AX157" i="7"/>
  <c r="BF157" i="7"/>
  <c r="S157" i="7"/>
  <c r="AA157" i="7"/>
  <c r="AI157" i="7"/>
  <c r="AQ157" i="7"/>
  <c r="AY157" i="7"/>
  <c r="BG157" i="7"/>
  <c r="N157" i="7"/>
  <c r="AD157" i="7"/>
  <c r="AT157" i="7"/>
  <c r="BJ157" i="7"/>
  <c r="O157" i="7"/>
  <c r="AE157" i="7"/>
  <c r="AU157" i="7"/>
  <c r="V157" i="7"/>
  <c r="BB157" i="7"/>
  <c r="W157" i="7"/>
  <c r="BC157" i="7"/>
  <c r="AL157" i="7"/>
  <c r="AM157" i="7"/>
  <c r="M163" i="7"/>
  <c r="Q163" i="7"/>
  <c r="U163" i="7"/>
  <c r="Y163" i="7"/>
  <c r="AC163" i="7"/>
  <c r="AG163" i="7"/>
  <c r="AK163" i="7"/>
  <c r="AO163" i="7"/>
  <c r="AS163" i="7"/>
  <c r="AW163" i="7"/>
  <c r="BA163" i="7"/>
  <c r="BE163" i="7"/>
  <c r="BI163" i="7"/>
  <c r="N163" i="7"/>
  <c r="R163" i="7"/>
  <c r="V163" i="7"/>
  <c r="Z163" i="7"/>
  <c r="AD163" i="7"/>
  <c r="AH163" i="7"/>
  <c r="AL163" i="7"/>
  <c r="AP163" i="7"/>
  <c r="AT163" i="7"/>
  <c r="AX163" i="7"/>
  <c r="BB163" i="7"/>
  <c r="BF163" i="7"/>
  <c r="BJ163" i="7"/>
  <c r="O163" i="7"/>
  <c r="W163" i="7"/>
  <c r="AE163" i="7"/>
  <c r="AM163" i="7"/>
  <c r="AU163" i="7"/>
  <c r="BC163" i="7"/>
  <c r="P163" i="7"/>
  <c r="X163" i="7"/>
  <c r="AF163" i="7"/>
  <c r="AN163" i="7"/>
  <c r="AV163" i="7"/>
  <c r="BD163" i="7"/>
  <c r="AA163" i="7"/>
  <c r="AQ163" i="7"/>
  <c r="BG163" i="7"/>
  <c r="AB163" i="7"/>
  <c r="AR163" i="7"/>
  <c r="BH163" i="7"/>
  <c r="S163" i="7"/>
  <c r="AY163" i="7"/>
  <c r="T163" i="7"/>
  <c r="AZ163" i="7"/>
  <c r="AJ163" i="7"/>
  <c r="AI163" i="7"/>
  <c r="M169" i="7"/>
  <c r="Q169" i="7"/>
  <c r="U169" i="7"/>
  <c r="Y169" i="7"/>
  <c r="AC169" i="7"/>
  <c r="AG169" i="7"/>
  <c r="AK169" i="7"/>
  <c r="AO169" i="7"/>
  <c r="AS169" i="7"/>
  <c r="AW169" i="7"/>
  <c r="BA169" i="7"/>
  <c r="BE169" i="7"/>
  <c r="BI169" i="7"/>
  <c r="R169" i="7"/>
  <c r="W169" i="7"/>
  <c r="AB169" i="7"/>
  <c r="AH169" i="7"/>
  <c r="AM169" i="7"/>
  <c r="AR169" i="7"/>
  <c r="AX169" i="7"/>
  <c r="BC169" i="7"/>
  <c r="BH169" i="7"/>
  <c r="N169" i="7"/>
  <c r="S169" i="7"/>
  <c r="X169" i="7"/>
  <c r="AD169" i="7"/>
  <c r="AI169" i="7"/>
  <c r="AN169" i="7"/>
  <c r="AT169" i="7"/>
  <c r="AY169" i="7"/>
  <c r="BD169" i="7"/>
  <c r="BJ169" i="7"/>
  <c r="T169" i="7"/>
  <c r="AE169" i="7"/>
  <c r="AP169" i="7"/>
  <c r="AZ169" i="7"/>
  <c r="V169" i="7"/>
  <c r="AF169" i="7"/>
  <c r="AQ169" i="7"/>
  <c r="BB169" i="7"/>
  <c r="Z169" i="7"/>
  <c r="AU169" i="7"/>
  <c r="AA169" i="7"/>
  <c r="AV169" i="7"/>
  <c r="AL169" i="7"/>
  <c r="O169" i="7"/>
  <c r="AJ169" i="7"/>
  <c r="BF169" i="7"/>
  <c r="P169" i="7"/>
  <c r="BG169" i="7"/>
  <c r="M177" i="7"/>
  <c r="Q177" i="7"/>
  <c r="U177" i="7"/>
  <c r="Y177" i="7"/>
  <c r="AC177" i="7"/>
  <c r="AG177" i="7"/>
  <c r="AK177" i="7"/>
  <c r="AO177" i="7"/>
  <c r="AS177" i="7"/>
  <c r="AW177" i="7"/>
  <c r="BA177" i="7"/>
  <c r="BE177" i="7"/>
  <c r="BI177" i="7"/>
  <c r="R177" i="7"/>
  <c r="W177" i="7"/>
  <c r="AB177" i="7"/>
  <c r="AH177" i="7"/>
  <c r="AM177" i="7"/>
  <c r="AR177" i="7"/>
  <c r="AX177" i="7"/>
  <c r="BC177" i="7"/>
  <c r="BH177" i="7"/>
  <c r="N177" i="7"/>
  <c r="S177" i="7"/>
  <c r="X177" i="7"/>
  <c r="AD177" i="7"/>
  <c r="AI177" i="7"/>
  <c r="AN177" i="7"/>
  <c r="AT177" i="7"/>
  <c r="AY177" i="7"/>
  <c r="BD177" i="7"/>
  <c r="BJ177" i="7"/>
  <c r="O177" i="7"/>
  <c r="Z177" i="7"/>
  <c r="AJ177" i="7"/>
  <c r="AU177" i="7"/>
  <c r="BF177" i="7"/>
  <c r="P177" i="7"/>
  <c r="AA177" i="7"/>
  <c r="AL177" i="7"/>
  <c r="AV177" i="7"/>
  <c r="BG177" i="7"/>
  <c r="AE177" i="7"/>
  <c r="AZ177" i="7"/>
  <c r="V177" i="7"/>
  <c r="AF177" i="7"/>
  <c r="BB177" i="7"/>
  <c r="AQ177" i="7"/>
  <c r="T177" i="7"/>
  <c r="AP177" i="7"/>
  <c r="M183" i="7"/>
  <c r="Q183" i="7"/>
  <c r="U183" i="7"/>
  <c r="Y183" i="7"/>
  <c r="AC183" i="7"/>
  <c r="AG183" i="7"/>
  <c r="AK183" i="7"/>
  <c r="AO183" i="7"/>
  <c r="AS183" i="7"/>
  <c r="AW183" i="7"/>
  <c r="BA183" i="7"/>
  <c r="BE183" i="7"/>
  <c r="BI183" i="7"/>
  <c r="P183" i="7"/>
  <c r="V183" i="7"/>
  <c r="AA183" i="7"/>
  <c r="AF183" i="7"/>
  <c r="AL183" i="7"/>
  <c r="AQ183" i="7"/>
  <c r="AV183" i="7"/>
  <c r="BB183" i="7"/>
  <c r="BG183" i="7"/>
  <c r="R183" i="7"/>
  <c r="W183" i="7"/>
  <c r="AB183" i="7"/>
  <c r="AH183" i="7"/>
  <c r="AM183" i="7"/>
  <c r="AR183" i="7"/>
  <c r="AX183" i="7"/>
  <c r="BC183" i="7"/>
  <c r="BH183" i="7"/>
  <c r="N183" i="7"/>
  <c r="X183" i="7"/>
  <c r="AI183" i="7"/>
  <c r="AT183" i="7"/>
  <c r="BD183" i="7"/>
  <c r="O183" i="7"/>
  <c r="Z183" i="7"/>
  <c r="AJ183" i="7"/>
  <c r="AU183" i="7"/>
  <c r="BF183" i="7"/>
  <c r="AD183" i="7"/>
  <c r="AY183" i="7"/>
  <c r="AE183" i="7"/>
  <c r="AZ183" i="7"/>
  <c r="AP183" i="7"/>
  <c r="S183" i="7"/>
  <c r="AN183" i="7"/>
  <c r="BJ183" i="7"/>
  <c r="T183" i="7"/>
  <c r="M189" i="7"/>
  <c r="Q189" i="7"/>
  <c r="U189" i="7"/>
  <c r="Y189" i="7"/>
  <c r="AC189" i="7"/>
  <c r="AG189" i="7"/>
  <c r="AK189" i="7"/>
  <c r="AO189" i="7"/>
  <c r="AS189" i="7"/>
  <c r="AW189" i="7"/>
  <c r="BA189" i="7"/>
  <c r="BE189" i="7"/>
  <c r="BI189" i="7"/>
  <c r="O189" i="7"/>
  <c r="T189" i="7"/>
  <c r="Z189" i="7"/>
  <c r="AE189" i="7"/>
  <c r="AJ189" i="7"/>
  <c r="AP189" i="7"/>
  <c r="AU189" i="7"/>
  <c r="AZ189" i="7"/>
  <c r="BF189" i="7"/>
  <c r="P189" i="7"/>
  <c r="V189" i="7"/>
  <c r="AA189" i="7"/>
  <c r="AF189" i="7"/>
  <c r="AL189" i="7"/>
  <c r="AQ189" i="7"/>
  <c r="AV189" i="7"/>
  <c r="BB189" i="7"/>
  <c r="BG189" i="7"/>
  <c r="W189" i="7"/>
  <c r="AH189" i="7"/>
  <c r="AR189" i="7"/>
  <c r="BC189" i="7"/>
  <c r="N189" i="7"/>
  <c r="X189" i="7"/>
  <c r="AI189" i="7"/>
  <c r="AT189" i="7"/>
  <c r="BD189" i="7"/>
  <c r="AB189" i="7"/>
  <c r="AX189" i="7"/>
  <c r="BJ189" i="7"/>
  <c r="AD189" i="7"/>
  <c r="AY189" i="7"/>
  <c r="S189" i="7"/>
  <c r="R189" i="7"/>
  <c r="AM189" i="7"/>
  <c r="BH189" i="7"/>
  <c r="AN189" i="7"/>
  <c r="M193" i="7"/>
  <c r="Q193" i="7"/>
  <c r="U193" i="7"/>
  <c r="Y193" i="7"/>
  <c r="AC193" i="7"/>
  <c r="AG193" i="7"/>
  <c r="AK193" i="7"/>
  <c r="AO193" i="7"/>
  <c r="AS193" i="7"/>
  <c r="AW193" i="7"/>
  <c r="BA193" i="7"/>
  <c r="BE193" i="7"/>
  <c r="BI193" i="7"/>
  <c r="R193" i="7"/>
  <c r="W193" i="7"/>
  <c r="AB193" i="7"/>
  <c r="AH193" i="7"/>
  <c r="AM193" i="7"/>
  <c r="AR193" i="7"/>
  <c r="AX193" i="7"/>
  <c r="BC193" i="7"/>
  <c r="BH193" i="7"/>
  <c r="N193" i="7"/>
  <c r="S193" i="7"/>
  <c r="X193" i="7"/>
  <c r="AD193" i="7"/>
  <c r="AI193" i="7"/>
  <c r="AN193" i="7"/>
  <c r="AT193" i="7"/>
  <c r="AY193" i="7"/>
  <c r="BD193" i="7"/>
  <c r="BJ193" i="7"/>
  <c r="O193" i="7"/>
  <c r="Z193" i="7"/>
  <c r="AJ193" i="7"/>
  <c r="AU193" i="7"/>
  <c r="BF193" i="7"/>
  <c r="P193" i="7"/>
  <c r="AA193" i="7"/>
  <c r="AL193" i="7"/>
  <c r="AV193" i="7"/>
  <c r="BG193" i="7"/>
  <c r="T193" i="7"/>
  <c r="AP193" i="7"/>
  <c r="V193" i="7"/>
  <c r="AQ193" i="7"/>
  <c r="BB193" i="7"/>
  <c r="AE193" i="7"/>
  <c r="AZ193" i="7"/>
  <c r="AF193" i="7"/>
  <c r="M199" i="7"/>
  <c r="Q199" i="7"/>
  <c r="U199" i="7"/>
  <c r="Y199" i="7"/>
  <c r="AC199" i="7"/>
  <c r="AG199" i="7"/>
  <c r="AK199" i="7"/>
  <c r="AO199" i="7"/>
  <c r="AS199" i="7"/>
  <c r="AW199" i="7"/>
  <c r="BA199" i="7"/>
  <c r="BE199" i="7"/>
  <c r="BI199" i="7"/>
  <c r="N199" i="7"/>
  <c r="R199" i="7"/>
  <c r="V199" i="7"/>
  <c r="Z199" i="7"/>
  <c r="AD199" i="7"/>
  <c r="AH199" i="7"/>
  <c r="AL199" i="7"/>
  <c r="AP199" i="7"/>
  <c r="AT199" i="7"/>
  <c r="AX199" i="7"/>
  <c r="BB199" i="7"/>
  <c r="BF199" i="7"/>
  <c r="BJ199" i="7"/>
  <c r="S199" i="7"/>
  <c r="AA199" i="7"/>
  <c r="AI199" i="7"/>
  <c r="AQ199" i="7"/>
  <c r="AY199" i="7"/>
  <c r="BG199" i="7"/>
  <c r="T199" i="7"/>
  <c r="AB199" i="7"/>
  <c r="AJ199" i="7"/>
  <c r="AR199" i="7"/>
  <c r="AZ199" i="7"/>
  <c r="BH199" i="7"/>
  <c r="O199" i="7"/>
  <c r="AE199" i="7"/>
  <c r="AU199" i="7"/>
  <c r="AN199" i="7"/>
  <c r="P199" i="7"/>
  <c r="AF199" i="7"/>
  <c r="AV199" i="7"/>
  <c r="X199" i="7"/>
  <c r="W199" i="7"/>
  <c r="AM199" i="7"/>
  <c r="BC199" i="7"/>
  <c r="BD199" i="7"/>
  <c r="M203" i="7"/>
  <c r="Q203" i="7"/>
  <c r="U203" i="7"/>
  <c r="Y203" i="7"/>
  <c r="AC203" i="7"/>
  <c r="AG203" i="7"/>
  <c r="AK203" i="7"/>
  <c r="AO203" i="7"/>
  <c r="AS203" i="7"/>
  <c r="AW203" i="7"/>
  <c r="BA203" i="7"/>
  <c r="BE203" i="7"/>
  <c r="BI203" i="7"/>
  <c r="N203" i="7"/>
  <c r="R203" i="7"/>
  <c r="V203" i="7"/>
  <c r="Z203" i="7"/>
  <c r="AD203" i="7"/>
  <c r="AH203" i="7"/>
  <c r="AL203" i="7"/>
  <c r="AP203" i="7"/>
  <c r="AT203" i="7"/>
  <c r="AX203" i="7"/>
  <c r="BB203" i="7"/>
  <c r="BF203" i="7"/>
  <c r="BJ203" i="7"/>
  <c r="S203" i="7"/>
  <c r="AA203" i="7"/>
  <c r="AI203" i="7"/>
  <c r="AQ203" i="7"/>
  <c r="AY203" i="7"/>
  <c r="BG203" i="7"/>
  <c r="T203" i="7"/>
  <c r="AB203" i="7"/>
  <c r="AJ203" i="7"/>
  <c r="AR203" i="7"/>
  <c r="AZ203" i="7"/>
  <c r="BH203" i="7"/>
  <c r="W203" i="7"/>
  <c r="AM203" i="7"/>
  <c r="BC203" i="7"/>
  <c r="AV203" i="7"/>
  <c r="X203" i="7"/>
  <c r="AN203" i="7"/>
  <c r="BD203" i="7"/>
  <c r="AF203" i="7"/>
  <c r="O203" i="7"/>
  <c r="AE203" i="7"/>
  <c r="AU203" i="7"/>
  <c r="P203" i="7"/>
  <c r="M209" i="7"/>
  <c r="Q209" i="7"/>
  <c r="U209" i="7"/>
  <c r="Y209" i="7"/>
  <c r="AC209" i="7"/>
  <c r="AG209" i="7"/>
  <c r="AK209" i="7"/>
  <c r="AO209" i="7"/>
  <c r="AS209" i="7"/>
  <c r="AW209" i="7"/>
  <c r="BA209" i="7"/>
  <c r="BE209" i="7"/>
  <c r="BI209" i="7"/>
  <c r="P209" i="7"/>
  <c r="V209" i="7"/>
  <c r="AA209" i="7"/>
  <c r="AF209" i="7"/>
  <c r="AL209" i="7"/>
  <c r="AQ209" i="7"/>
  <c r="AV209" i="7"/>
  <c r="BB209" i="7"/>
  <c r="BG209" i="7"/>
  <c r="R209" i="7"/>
  <c r="W209" i="7"/>
  <c r="AB209" i="7"/>
  <c r="AH209" i="7"/>
  <c r="AM209" i="7"/>
  <c r="AR209" i="7"/>
  <c r="AX209" i="7"/>
  <c r="BC209" i="7"/>
  <c r="BH209" i="7"/>
  <c r="S209" i="7"/>
  <c r="AD209" i="7"/>
  <c r="AN209" i="7"/>
  <c r="AY209" i="7"/>
  <c r="BJ209" i="7"/>
  <c r="AJ209" i="7"/>
  <c r="T209" i="7"/>
  <c r="AE209" i="7"/>
  <c r="AP209" i="7"/>
  <c r="AZ209" i="7"/>
  <c r="O209" i="7"/>
  <c r="BF209" i="7"/>
  <c r="N209" i="7"/>
  <c r="X209" i="7"/>
  <c r="AI209" i="7"/>
  <c r="AT209" i="7"/>
  <c r="BD209" i="7"/>
  <c r="Z209" i="7"/>
  <c r="AU209" i="7"/>
  <c r="M217" i="7"/>
  <c r="Q217" i="7"/>
  <c r="U217" i="7"/>
  <c r="Y217" i="7"/>
  <c r="AC217" i="7"/>
  <c r="AG217" i="7"/>
  <c r="AK217" i="7"/>
  <c r="AO217" i="7"/>
  <c r="AS217" i="7"/>
  <c r="AW217" i="7"/>
  <c r="BA217" i="7"/>
  <c r="BE217" i="7"/>
  <c r="BI217" i="7"/>
  <c r="P217" i="7"/>
  <c r="V217" i="7"/>
  <c r="AA217" i="7"/>
  <c r="AF217" i="7"/>
  <c r="AL217" i="7"/>
  <c r="AQ217" i="7"/>
  <c r="AV217" i="7"/>
  <c r="BB217" i="7"/>
  <c r="BG217" i="7"/>
  <c r="R217" i="7"/>
  <c r="W217" i="7"/>
  <c r="AB217" i="7"/>
  <c r="AH217" i="7"/>
  <c r="AM217" i="7"/>
  <c r="AR217" i="7"/>
  <c r="AX217" i="7"/>
  <c r="BC217" i="7"/>
  <c r="BH217" i="7"/>
  <c r="N217" i="7"/>
  <c r="X217" i="7"/>
  <c r="AI217" i="7"/>
  <c r="AT217" i="7"/>
  <c r="BD217" i="7"/>
  <c r="O217" i="7"/>
  <c r="Z217" i="7"/>
  <c r="AJ217" i="7"/>
  <c r="AU217" i="7"/>
  <c r="BF217" i="7"/>
  <c r="S217" i="7"/>
  <c r="AD217" i="7"/>
  <c r="AN217" i="7"/>
  <c r="AY217" i="7"/>
  <c r="BJ217" i="7"/>
  <c r="T217" i="7"/>
  <c r="AE217" i="7"/>
  <c r="AP217" i="7"/>
  <c r="AZ217" i="7"/>
  <c r="M223" i="7"/>
  <c r="Q223" i="7"/>
  <c r="U223" i="7"/>
  <c r="Y223" i="7"/>
  <c r="AC223" i="7"/>
  <c r="AG223" i="7"/>
  <c r="AK223" i="7"/>
  <c r="AO223" i="7"/>
  <c r="AS223" i="7"/>
  <c r="AW223" i="7"/>
  <c r="BA223" i="7"/>
  <c r="BE223" i="7"/>
  <c r="BI223" i="7"/>
  <c r="O223" i="7"/>
  <c r="T223" i="7"/>
  <c r="Z223" i="7"/>
  <c r="AE223" i="7"/>
  <c r="AJ223" i="7"/>
  <c r="AP223" i="7"/>
  <c r="AU223" i="7"/>
  <c r="AZ223" i="7"/>
  <c r="BF223" i="7"/>
  <c r="P223" i="7"/>
  <c r="V223" i="7"/>
  <c r="AA223" i="7"/>
  <c r="AF223" i="7"/>
  <c r="AL223" i="7"/>
  <c r="AQ223" i="7"/>
  <c r="AV223" i="7"/>
  <c r="BB223" i="7"/>
  <c r="BG223" i="7"/>
  <c r="W223" i="7"/>
  <c r="AH223" i="7"/>
  <c r="AR223" i="7"/>
  <c r="BC223" i="7"/>
  <c r="N223" i="7"/>
  <c r="X223" i="7"/>
  <c r="AI223" i="7"/>
  <c r="AT223" i="7"/>
  <c r="BD223" i="7"/>
  <c r="R223" i="7"/>
  <c r="AB223" i="7"/>
  <c r="AM223" i="7"/>
  <c r="AX223" i="7"/>
  <c r="BH223" i="7"/>
  <c r="S223" i="7"/>
  <c r="BJ223" i="7"/>
  <c r="AD223" i="7"/>
  <c r="AN223" i="7"/>
  <c r="AY223" i="7"/>
  <c r="M227" i="7"/>
  <c r="Q227" i="7"/>
  <c r="U227" i="7"/>
  <c r="Y227" i="7"/>
  <c r="AC227" i="7"/>
  <c r="AG227" i="7"/>
  <c r="AK227" i="7"/>
  <c r="AO227" i="7"/>
  <c r="AS227" i="7"/>
  <c r="AW227" i="7"/>
  <c r="BA227" i="7"/>
  <c r="BE227" i="7"/>
  <c r="BI227" i="7"/>
  <c r="R227" i="7"/>
  <c r="W227" i="7"/>
  <c r="AB227" i="7"/>
  <c r="AH227" i="7"/>
  <c r="AM227" i="7"/>
  <c r="AR227" i="7"/>
  <c r="AX227" i="7"/>
  <c r="BC227" i="7"/>
  <c r="BH227" i="7"/>
  <c r="N227" i="7"/>
  <c r="S227" i="7"/>
  <c r="X227" i="7"/>
  <c r="AD227" i="7"/>
  <c r="AI227" i="7"/>
  <c r="AN227" i="7"/>
  <c r="AT227" i="7"/>
  <c r="AY227" i="7"/>
  <c r="BD227" i="7"/>
  <c r="BJ227" i="7"/>
  <c r="O227" i="7"/>
  <c r="Z227" i="7"/>
  <c r="AJ227" i="7"/>
  <c r="AU227" i="7"/>
  <c r="BF227" i="7"/>
  <c r="P227" i="7"/>
  <c r="AA227" i="7"/>
  <c r="AL227" i="7"/>
  <c r="AV227" i="7"/>
  <c r="BG227" i="7"/>
  <c r="T227" i="7"/>
  <c r="AE227" i="7"/>
  <c r="AP227" i="7"/>
  <c r="AZ227" i="7"/>
  <c r="AF227" i="7"/>
  <c r="AQ227" i="7"/>
  <c r="V227" i="7"/>
  <c r="BB227" i="7"/>
  <c r="M235" i="7"/>
  <c r="Q235" i="7"/>
  <c r="U235" i="7"/>
  <c r="Y235" i="7"/>
  <c r="AC235" i="7"/>
  <c r="AG235" i="7"/>
  <c r="AK235" i="7"/>
  <c r="AO235" i="7"/>
  <c r="AS235" i="7"/>
  <c r="AW235" i="7"/>
  <c r="BA235" i="7"/>
  <c r="BE235" i="7"/>
  <c r="BI235" i="7"/>
  <c r="R235" i="7"/>
  <c r="W235" i="7"/>
  <c r="AB235" i="7"/>
  <c r="AH235" i="7"/>
  <c r="AM235" i="7"/>
  <c r="AR235" i="7"/>
  <c r="AX235" i="7"/>
  <c r="BC235" i="7"/>
  <c r="BH235" i="7"/>
  <c r="N235" i="7"/>
  <c r="S235" i="7"/>
  <c r="X235" i="7"/>
  <c r="AD235" i="7"/>
  <c r="AI235" i="7"/>
  <c r="AN235" i="7"/>
  <c r="AT235" i="7"/>
  <c r="AY235" i="7"/>
  <c r="BD235" i="7"/>
  <c r="BJ235" i="7"/>
  <c r="T235" i="7"/>
  <c r="AE235" i="7"/>
  <c r="AP235" i="7"/>
  <c r="AZ235" i="7"/>
  <c r="V235" i="7"/>
  <c r="AF235" i="7"/>
  <c r="AQ235" i="7"/>
  <c r="BB235" i="7"/>
  <c r="O235" i="7"/>
  <c r="Z235" i="7"/>
  <c r="AJ235" i="7"/>
  <c r="AU235" i="7"/>
  <c r="BF235" i="7"/>
  <c r="P235" i="7"/>
  <c r="BG235" i="7"/>
  <c r="AA235" i="7"/>
  <c r="AL235" i="7"/>
  <c r="AV235" i="7"/>
  <c r="M241" i="7"/>
  <c r="Q241" i="7"/>
  <c r="U241" i="7"/>
  <c r="Y241" i="7"/>
  <c r="AC241" i="7"/>
  <c r="AG241" i="7"/>
  <c r="AK241" i="7"/>
  <c r="AO241" i="7"/>
  <c r="AS241" i="7"/>
  <c r="AW241" i="7"/>
  <c r="BA241" i="7"/>
  <c r="BE241" i="7"/>
  <c r="BI241" i="7"/>
  <c r="P241" i="7"/>
  <c r="V241" i="7"/>
  <c r="AA241" i="7"/>
  <c r="AF241" i="7"/>
  <c r="AL241" i="7"/>
  <c r="AQ241" i="7"/>
  <c r="AV241" i="7"/>
  <c r="BB241" i="7"/>
  <c r="BG241" i="7"/>
  <c r="R241" i="7"/>
  <c r="W241" i="7"/>
  <c r="AB241" i="7"/>
  <c r="AH241" i="7"/>
  <c r="AM241" i="7"/>
  <c r="AR241" i="7"/>
  <c r="AX241" i="7"/>
  <c r="BC241" i="7"/>
  <c r="BH241" i="7"/>
  <c r="S241" i="7"/>
  <c r="AD241" i="7"/>
  <c r="AN241" i="7"/>
  <c r="AY241" i="7"/>
  <c r="BJ241" i="7"/>
  <c r="T241" i="7"/>
  <c r="AE241" i="7"/>
  <c r="AP241" i="7"/>
  <c r="AZ241" i="7"/>
  <c r="N241" i="7"/>
  <c r="X241" i="7"/>
  <c r="AI241" i="7"/>
  <c r="AT241" i="7"/>
  <c r="BD241" i="7"/>
  <c r="O241" i="7"/>
  <c r="BF241" i="7"/>
  <c r="Z241" i="7"/>
  <c r="AU241" i="7"/>
  <c r="AJ241" i="7"/>
  <c r="C245" i="7"/>
  <c r="M245" i="7"/>
  <c r="Q245" i="7"/>
  <c r="U245" i="7"/>
  <c r="Y245" i="7"/>
  <c r="AC245" i="7"/>
  <c r="AG245" i="7"/>
  <c r="AK245" i="7"/>
  <c r="AO245" i="7"/>
  <c r="AS245" i="7"/>
  <c r="AW245" i="7"/>
  <c r="BA245" i="7"/>
  <c r="BE245" i="7"/>
  <c r="BI245" i="7"/>
  <c r="N245" i="7"/>
  <c r="S245" i="7"/>
  <c r="X245" i="7"/>
  <c r="AD245" i="7"/>
  <c r="AI245" i="7"/>
  <c r="AN245" i="7"/>
  <c r="AT245" i="7"/>
  <c r="AY245" i="7"/>
  <c r="BD245" i="7"/>
  <c r="BJ245" i="7"/>
  <c r="O245" i="7"/>
  <c r="T245" i="7"/>
  <c r="Z245" i="7"/>
  <c r="AE245" i="7"/>
  <c r="AJ245" i="7"/>
  <c r="AP245" i="7"/>
  <c r="AU245" i="7"/>
  <c r="AZ245" i="7"/>
  <c r="BF245" i="7"/>
  <c r="V245" i="7"/>
  <c r="AF245" i="7"/>
  <c r="AQ245" i="7"/>
  <c r="BB245" i="7"/>
  <c r="W245" i="7"/>
  <c r="AH245" i="7"/>
  <c r="AR245" i="7"/>
  <c r="BC245" i="7"/>
  <c r="P245" i="7"/>
  <c r="AA245" i="7"/>
  <c r="AL245" i="7"/>
  <c r="AV245" i="7"/>
  <c r="BG245" i="7"/>
  <c r="AB245" i="7"/>
  <c r="BH245" i="7"/>
  <c r="AM245" i="7"/>
  <c r="AX245" i="7"/>
  <c r="R245" i="7"/>
  <c r="M251" i="7"/>
  <c r="Q251" i="7"/>
  <c r="U251" i="7"/>
  <c r="Y251" i="7"/>
  <c r="AC251" i="7"/>
  <c r="AG251" i="7"/>
  <c r="AK251" i="7"/>
  <c r="AO251" i="7"/>
  <c r="AS251" i="7"/>
  <c r="AW251" i="7"/>
  <c r="BA251" i="7"/>
  <c r="BE251" i="7"/>
  <c r="BI251" i="7"/>
  <c r="R251" i="7"/>
  <c r="W251" i="7"/>
  <c r="AB251" i="7"/>
  <c r="AH251" i="7"/>
  <c r="AM251" i="7"/>
  <c r="AR251" i="7"/>
  <c r="AX251" i="7"/>
  <c r="BC251" i="7"/>
  <c r="BH251" i="7"/>
  <c r="S251" i="7"/>
  <c r="Z251" i="7"/>
  <c r="AF251" i="7"/>
  <c r="AN251" i="7"/>
  <c r="AU251" i="7"/>
  <c r="BB251" i="7"/>
  <c r="BJ251" i="7"/>
  <c r="N251" i="7"/>
  <c r="T251" i="7"/>
  <c r="AA251" i="7"/>
  <c r="AI251" i="7"/>
  <c r="AP251" i="7"/>
  <c r="AV251" i="7"/>
  <c r="BD251" i="7"/>
  <c r="O251" i="7"/>
  <c r="V251" i="7"/>
  <c r="AD251" i="7"/>
  <c r="AJ251" i="7"/>
  <c r="AQ251" i="7"/>
  <c r="AY251" i="7"/>
  <c r="BF251" i="7"/>
  <c r="AE251" i="7"/>
  <c r="BG251" i="7"/>
  <c r="X251" i="7"/>
  <c r="AL251" i="7"/>
  <c r="AZ251" i="7"/>
  <c r="P251" i="7"/>
  <c r="AT251" i="7"/>
  <c r="E257" i="7"/>
  <c r="M257" i="7"/>
  <c r="Q257" i="7"/>
  <c r="U257" i="7"/>
  <c r="Y257" i="7"/>
  <c r="AC257" i="7"/>
  <c r="AG257" i="7"/>
  <c r="AK257" i="7"/>
  <c r="AO257" i="7"/>
  <c r="AS257" i="7"/>
  <c r="AW257" i="7"/>
  <c r="BA257" i="7"/>
  <c r="BE257" i="7"/>
  <c r="BI257" i="7"/>
  <c r="P257" i="7"/>
  <c r="V257" i="7"/>
  <c r="AA257" i="7"/>
  <c r="AF257" i="7"/>
  <c r="AL257" i="7"/>
  <c r="AQ257" i="7"/>
  <c r="AV257" i="7"/>
  <c r="BB257" i="7"/>
  <c r="BG257" i="7"/>
  <c r="R257" i="7"/>
  <c r="X257" i="7"/>
  <c r="AE257" i="7"/>
  <c r="AM257" i="7"/>
  <c r="AT257" i="7"/>
  <c r="AZ257" i="7"/>
  <c r="BH257" i="7"/>
  <c r="S257" i="7"/>
  <c r="Z257" i="7"/>
  <c r="AH257" i="7"/>
  <c r="AN257" i="7"/>
  <c r="AU257" i="7"/>
  <c r="BC257" i="7"/>
  <c r="BJ257" i="7"/>
  <c r="N257" i="7"/>
  <c r="T257" i="7"/>
  <c r="AB257" i="7"/>
  <c r="AI257" i="7"/>
  <c r="AP257" i="7"/>
  <c r="AX257" i="7"/>
  <c r="BD257" i="7"/>
  <c r="O257" i="7"/>
  <c r="AR257" i="7"/>
  <c r="W257" i="7"/>
  <c r="AY257" i="7"/>
  <c r="BF257" i="7"/>
  <c r="AD257" i="7"/>
  <c r="AJ257" i="7"/>
  <c r="M263" i="7"/>
  <c r="Q263" i="7"/>
  <c r="U263" i="7"/>
  <c r="Y263" i="7"/>
  <c r="AC263" i="7"/>
  <c r="AG263" i="7"/>
  <c r="AK263" i="7"/>
  <c r="AO263" i="7"/>
  <c r="AS263" i="7"/>
  <c r="AW263" i="7"/>
  <c r="BA263" i="7"/>
  <c r="BE263" i="7"/>
  <c r="BI263" i="7"/>
  <c r="O263" i="7"/>
  <c r="T263" i="7"/>
  <c r="Z263" i="7"/>
  <c r="AE263" i="7"/>
  <c r="AJ263" i="7"/>
  <c r="AP263" i="7"/>
  <c r="AU263" i="7"/>
  <c r="AZ263" i="7"/>
  <c r="BF263" i="7"/>
  <c r="P263" i="7"/>
  <c r="W263" i="7"/>
  <c r="AD263" i="7"/>
  <c r="AL263" i="7"/>
  <c r="AR263" i="7"/>
  <c r="AY263" i="7"/>
  <c r="BG263" i="7"/>
  <c r="R263" i="7"/>
  <c r="X263" i="7"/>
  <c r="AF263" i="7"/>
  <c r="AM263" i="7"/>
  <c r="AT263" i="7"/>
  <c r="BB263" i="7"/>
  <c r="BH263" i="7"/>
  <c r="S263" i="7"/>
  <c r="AA263" i="7"/>
  <c r="AH263" i="7"/>
  <c r="AN263" i="7"/>
  <c r="AV263" i="7"/>
  <c r="BC263" i="7"/>
  <c r="BJ263" i="7"/>
  <c r="AB263" i="7"/>
  <c r="BD263" i="7"/>
  <c r="AI263" i="7"/>
  <c r="N263" i="7"/>
  <c r="AQ263" i="7"/>
  <c r="V263" i="7"/>
  <c r="AX263" i="7"/>
  <c r="M269" i="7"/>
  <c r="Q269" i="7"/>
  <c r="U269" i="7"/>
  <c r="Y269" i="7"/>
  <c r="AC269" i="7"/>
  <c r="AG269" i="7"/>
  <c r="AK269" i="7"/>
  <c r="AO269" i="7"/>
  <c r="AS269" i="7"/>
  <c r="AW269" i="7"/>
  <c r="BA269" i="7"/>
  <c r="BE269" i="7"/>
  <c r="BI269" i="7"/>
  <c r="N269" i="7"/>
  <c r="S269" i="7"/>
  <c r="X269" i="7"/>
  <c r="AD269" i="7"/>
  <c r="AI269" i="7"/>
  <c r="AN269" i="7"/>
  <c r="AT269" i="7"/>
  <c r="AY269" i="7"/>
  <c r="BD269" i="7"/>
  <c r="BJ269" i="7"/>
  <c r="O269" i="7"/>
  <c r="V269" i="7"/>
  <c r="AB269" i="7"/>
  <c r="AJ269" i="7"/>
  <c r="AQ269" i="7"/>
  <c r="AX269" i="7"/>
  <c r="BF269" i="7"/>
  <c r="P269" i="7"/>
  <c r="W269" i="7"/>
  <c r="AE269" i="7"/>
  <c r="AL269" i="7"/>
  <c r="AR269" i="7"/>
  <c r="AZ269" i="7"/>
  <c r="BG269" i="7"/>
  <c r="R269" i="7"/>
  <c r="Z269" i="7"/>
  <c r="AF269" i="7"/>
  <c r="AM269" i="7"/>
  <c r="AU269" i="7"/>
  <c r="BB269" i="7"/>
  <c r="BH269" i="7"/>
  <c r="AP269" i="7"/>
  <c r="T269" i="7"/>
  <c r="AV269" i="7"/>
  <c r="BC269" i="7"/>
  <c r="AH269" i="7"/>
  <c r="AA269" i="7"/>
  <c r="M275" i="7"/>
  <c r="Q275" i="7"/>
  <c r="U275" i="7"/>
  <c r="Y275" i="7"/>
  <c r="AC275" i="7"/>
  <c r="AG275" i="7"/>
  <c r="AK275" i="7"/>
  <c r="AO275" i="7"/>
  <c r="AS275" i="7"/>
  <c r="AW275" i="7"/>
  <c r="BA275" i="7"/>
  <c r="BE275" i="7"/>
  <c r="BI275" i="7"/>
  <c r="N275" i="7"/>
  <c r="R275" i="7"/>
  <c r="V275" i="7"/>
  <c r="Z275" i="7"/>
  <c r="AD275" i="7"/>
  <c r="AH275" i="7"/>
  <c r="AL275" i="7"/>
  <c r="AP275" i="7"/>
  <c r="AT275" i="7"/>
  <c r="AX275" i="7"/>
  <c r="BB275" i="7"/>
  <c r="BF275" i="7"/>
  <c r="BJ275" i="7"/>
  <c r="O275" i="7"/>
  <c r="S275" i="7"/>
  <c r="W275" i="7"/>
  <c r="AA275" i="7"/>
  <c r="AE275" i="7"/>
  <c r="AI275" i="7"/>
  <c r="AM275" i="7"/>
  <c r="AQ275" i="7"/>
  <c r="AU275" i="7"/>
  <c r="AY275" i="7"/>
  <c r="BC275" i="7"/>
  <c r="BG275" i="7"/>
  <c r="AB275" i="7"/>
  <c r="AR275" i="7"/>
  <c r="BH275" i="7"/>
  <c r="X275" i="7"/>
  <c r="P275" i="7"/>
  <c r="AF275" i="7"/>
  <c r="AV275" i="7"/>
  <c r="T275" i="7"/>
  <c r="AN275" i="7"/>
  <c r="AJ275" i="7"/>
  <c r="AZ275" i="7"/>
  <c r="BD275" i="7"/>
  <c r="M279" i="7"/>
  <c r="Q279" i="7"/>
  <c r="U279" i="7"/>
  <c r="Y279" i="7"/>
  <c r="AC279" i="7"/>
  <c r="AG279" i="7"/>
  <c r="AK279" i="7"/>
  <c r="AO279" i="7"/>
  <c r="AS279" i="7"/>
  <c r="AW279" i="7"/>
  <c r="BA279" i="7"/>
  <c r="BE279" i="7"/>
  <c r="BI279" i="7"/>
  <c r="N279" i="7"/>
  <c r="R279" i="7"/>
  <c r="V279" i="7"/>
  <c r="Z279" i="7"/>
  <c r="AD279" i="7"/>
  <c r="AH279" i="7"/>
  <c r="AL279" i="7"/>
  <c r="AP279" i="7"/>
  <c r="AT279" i="7"/>
  <c r="AX279" i="7"/>
  <c r="BB279" i="7"/>
  <c r="BF279" i="7"/>
  <c r="BJ279" i="7"/>
  <c r="O279" i="7"/>
  <c r="S279" i="7"/>
  <c r="W279" i="7"/>
  <c r="AA279" i="7"/>
  <c r="AE279" i="7"/>
  <c r="AI279" i="7"/>
  <c r="AM279" i="7"/>
  <c r="AQ279" i="7"/>
  <c r="AU279" i="7"/>
  <c r="AY279" i="7"/>
  <c r="BC279" i="7"/>
  <c r="BG279" i="7"/>
  <c r="T279" i="7"/>
  <c r="AJ279" i="7"/>
  <c r="AZ279" i="7"/>
  <c r="AV279" i="7"/>
  <c r="X279" i="7"/>
  <c r="AN279" i="7"/>
  <c r="BD279" i="7"/>
  <c r="AB279" i="7"/>
  <c r="BH279" i="7"/>
  <c r="P279" i="7"/>
  <c r="AR279" i="7"/>
  <c r="AF279" i="7"/>
  <c r="M283" i="7"/>
  <c r="Q283" i="7"/>
  <c r="U283" i="7"/>
  <c r="Y283" i="7"/>
  <c r="AC283" i="7"/>
  <c r="AG283" i="7"/>
  <c r="AK283" i="7"/>
  <c r="AO283" i="7"/>
  <c r="AS283" i="7"/>
  <c r="AW283" i="7"/>
  <c r="BA283" i="7"/>
  <c r="BE283" i="7"/>
  <c r="BI283" i="7"/>
  <c r="N283" i="7"/>
  <c r="R283" i="7"/>
  <c r="V283" i="7"/>
  <c r="Z283" i="7"/>
  <c r="AD283" i="7"/>
  <c r="AH283" i="7"/>
  <c r="AL283" i="7"/>
  <c r="AP283" i="7"/>
  <c r="AT283" i="7"/>
  <c r="AX283" i="7"/>
  <c r="BB283" i="7"/>
  <c r="BF283" i="7"/>
  <c r="BJ283" i="7"/>
  <c r="O283" i="7"/>
  <c r="S283" i="7"/>
  <c r="W283" i="7"/>
  <c r="AA283" i="7"/>
  <c r="AE283" i="7"/>
  <c r="AI283" i="7"/>
  <c r="AM283" i="7"/>
  <c r="AQ283" i="7"/>
  <c r="AU283" i="7"/>
  <c r="AY283" i="7"/>
  <c r="BC283" i="7"/>
  <c r="BG283" i="7"/>
  <c r="AB283" i="7"/>
  <c r="AR283" i="7"/>
  <c r="BH283" i="7"/>
  <c r="AN283" i="7"/>
  <c r="P283" i="7"/>
  <c r="AF283" i="7"/>
  <c r="AV283" i="7"/>
  <c r="T283" i="7"/>
  <c r="AZ283" i="7"/>
  <c r="X283" i="7"/>
  <c r="AJ283" i="7"/>
  <c r="BD283" i="7"/>
  <c r="M289" i="7"/>
  <c r="Q289" i="7"/>
  <c r="U289" i="7"/>
  <c r="Y289" i="7"/>
  <c r="AC289" i="7"/>
  <c r="AG289" i="7"/>
  <c r="AK289" i="7"/>
  <c r="AO289" i="7"/>
  <c r="AS289" i="7"/>
  <c r="AW289" i="7"/>
  <c r="BA289" i="7"/>
  <c r="BE289" i="7"/>
  <c r="BI289" i="7"/>
  <c r="N289" i="7"/>
  <c r="R289" i="7"/>
  <c r="V289" i="7"/>
  <c r="Z289" i="7"/>
  <c r="AD289" i="7"/>
  <c r="AH289" i="7"/>
  <c r="AL289" i="7"/>
  <c r="AP289" i="7"/>
  <c r="AT289" i="7"/>
  <c r="AX289" i="7"/>
  <c r="BB289" i="7"/>
  <c r="BF289" i="7"/>
  <c r="BJ289" i="7"/>
  <c r="O289" i="7"/>
  <c r="S289" i="7"/>
  <c r="W289" i="7"/>
  <c r="AA289" i="7"/>
  <c r="AE289" i="7"/>
  <c r="AI289" i="7"/>
  <c r="AM289" i="7"/>
  <c r="AQ289" i="7"/>
  <c r="AU289" i="7"/>
  <c r="AY289" i="7"/>
  <c r="BC289" i="7"/>
  <c r="BG289" i="7"/>
  <c r="P289" i="7"/>
  <c r="AF289" i="7"/>
  <c r="AV289" i="7"/>
  <c r="BH289" i="7"/>
  <c r="T289" i="7"/>
  <c r="AJ289" i="7"/>
  <c r="AZ289" i="7"/>
  <c r="X289" i="7"/>
  <c r="BD289" i="7"/>
  <c r="AB289" i="7"/>
  <c r="AN289" i="7"/>
  <c r="AR289" i="7"/>
  <c r="M301" i="7"/>
  <c r="Q301" i="7"/>
  <c r="U301" i="7"/>
  <c r="Y301" i="7"/>
  <c r="AC301" i="7"/>
  <c r="AG301" i="7"/>
  <c r="AK301" i="7"/>
  <c r="AO301" i="7"/>
  <c r="AS301" i="7"/>
  <c r="AW301" i="7"/>
  <c r="BA301" i="7"/>
  <c r="BE301" i="7"/>
  <c r="BI301" i="7"/>
  <c r="N301" i="7"/>
  <c r="R301" i="7"/>
  <c r="V301" i="7"/>
  <c r="Z301" i="7"/>
  <c r="AD301" i="7"/>
  <c r="AH301" i="7"/>
  <c r="AL301" i="7"/>
  <c r="AP301" i="7"/>
  <c r="AT301" i="7"/>
  <c r="AX301" i="7"/>
  <c r="BB301" i="7"/>
  <c r="BF301" i="7"/>
  <c r="BJ301" i="7"/>
  <c r="O301" i="7"/>
  <c r="S301" i="7"/>
  <c r="W301" i="7"/>
  <c r="AA301" i="7"/>
  <c r="AE301" i="7"/>
  <c r="AI301" i="7"/>
  <c r="AM301" i="7"/>
  <c r="AQ301" i="7"/>
  <c r="AU301" i="7"/>
  <c r="AY301" i="7"/>
  <c r="BC301" i="7"/>
  <c r="BG301" i="7"/>
  <c r="X301" i="7"/>
  <c r="AN301" i="7"/>
  <c r="BD301" i="7"/>
  <c r="AZ301" i="7"/>
  <c r="AB301" i="7"/>
  <c r="AR301" i="7"/>
  <c r="BH301" i="7"/>
  <c r="AJ301" i="7"/>
  <c r="P301" i="7"/>
  <c r="AF301" i="7"/>
  <c r="AV301" i="7"/>
  <c r="T301" i="7"/>
  <c r="D323" i="5"/>
  <c r="D322" i="5"/>
  <c r="D326" i="5" s="1"/>
  <c r="D325" i="5"/>
  <c r="B24" i="5"/>
  <c r="B28" i="5"/>
  <c r="B32" i="5"/>
  <c r="B36" i="5"/>
  <c r="B40" i="5"/>
  <c r="B44" i="5"/>
  <c r="B48" i="5"/>
  <c r="B52" i="5"/>
  <c r="B56" i="5"/>
  <c r="B60" i="5"/>
  <c r="B64" i="5"/>
  <c r="B68" i="5"/>
  <c r="B72" i="5"/>
  <c r="B76" i="5"/>
  <c r="B80" i="5"/>
  <c r="B84" i="5"/>
  <c r="B88" i="5"/>
  <c r="B92" i="5"/>
  <c r="B96" i="5"/>
  <c r="B100" i="5"/>
  <c r="B104" i="5"/>
  <c r="B108" i="5"/>
  <c r="B112" i="5"/>
  <c r="B116" i="5"/>
  <c r="B120" i="5"/>
  <c r="B124" i="5"/>
  <c r="B128" i="5"/>
  <c r="B132" i="5"/>
  <c r="B136" i="5"/>
  <c r="B140" i="5"/>
  <c r="B144" i="5"/>
  <c r="B148" i="5"/>
  <c r="B152" i="5"/>
  <c r="B156" i="5"/>
  <c r="B160" i="5"/>
  <c r="B164" i="5"/>
  <c r="B168" i="5"/>
  <c r="B172" i="5"/>
  <c r="B176" i="5"/>
  <c r="B180" i="5"/>
  <c r="B184" i="5"/>
  <c r="B188" i="5"/>
  <c r="B192" i="5"/>
  <c r="B196" i="5"/>
  <c r="B200" i="5"/>
  <c r="B204" i="5"/>
  <c r="B208" i="5"/>
  <c r="B212" i="5"/>
  <c r="B216" i="5"/>
  <c r="B220" i="5"/>
  <c r="B224" i="5"/>
  <c r="B228" i="5"/>
  <c r="B232" i="5"/>
  <c r="B236" i="5"/>
  <c r="B240" i="5"/>
  <c r="B244" i="5"/>
  <c r="B248" i="5"/>
  <c r="B252" i="5"/>
  <c r="B256" i="5"/>
  <c r="B260" i="5"/>
  <c r="B264" i="5"/>
  <c r="B268" i="5"/>
  <c r="B272" i="5"/>
  <c r="B276" i="5"/>
  <c r="B280" i="5"/>
  <c r="B284" i="5"/>
  <c r="B288" i="5"/>
  <c r="B292" i="5"/>
  <c r="B296" i="5"/>
  <c r="B300" i="5"/>
  <c r="B304" i="5"/>
  <c r="B308" i="5"/>
  <c r="B312" i="5"/>
  <c r="B316" i="5"/>
  <c r="B320" i="5"/>
  <c r="B29" i="5"/>
  <c r="B37" i="5"/>
  <c r="B45" i="5"/>
  <c r="B53" i="5"/>
  <c r="B73" i="5"/>
  <c r="B85" i="5"/>
  <c r="B93" i="5"/>
  <c r="B113" i="5"/>
  <c r="B121" i="5"/>
  <c r="B23" i="5"/>
  <c r="B27" i="5"/>
  <c r="B31" i="5"/>
  <c r="B35" i="5"/>
  <c r="B39" i="5"/>
  <c r="B43" i="5"/>
  <c r="B47" i="5"/>
  <c r="B51" i="5"/>
  <c r="B55" i="5"/>
  <c r="B59" i="5"/>
  <c r="B63" i="5"/>
  <c r="B67" i="5"/>
  <c r="B71" i="5"/>
  <c r="B75" i="5"/>
  <c r="B79" i="5"/>
  <c r="B83" i="5"/>
  <c r="B87" i="5"/>
  <c r="B91" i="5"/>
  <c r="B95" i="5"/>
  <c r="B99" i="5"/>
  <c r="B103" i="5"/>
  <c r="B107" i="5"/>
  <c r="B111" i="5"/>
  <c r="B115" i="5"/>
  <c r="B119" i="5"/>
  <c r="B123" i="5"/>
  <c r="B127" i="5"/>
  <c r="B131" i="5"/>
  <c r="B135" i="5"/>
  <c r="B139" i="5"/>
  <c r="B143" i="5"/>
  <c r="B147" i="5"/>
  <c r="B151" i="5"/>
  <c r="B155" i="5"/>
  <c r="B159" i="5"/>
  <c r="B163" i="5"/>
  <c r="B167" i="5"/>
  <c r="B171" i="5"/>
  <c r="B175" i="5"/>
  <c r="B179" i="5"/>
  <c r="B183" i="5"/>
  <c r="B187" i="5"/>
  <c r="B191" i="5"/>
  <c r="B195" i="5"/>
  <c r="B199" i="5"/>
  <c r="B203" i="5"/>
  <c r="B207" i="5"/>
  <c r="B211" i="5"/>
  <c r="B215" i="5"/>
  <c r="B219" i="5"/>
  <c r="B223" i="5"/>
  <c r="B227" i="5"/>
  <c r="B231" i="5"/>
  <c r="B235" i="5"/>
  <c r="B239" i="5"/>
  <c r="B243" i="5"/>
  <c r="B247" i="5"/>
  <c r="B251" i="5"/>
  <c r="B255" i="5"/>
  <c r="B259" i="5"/>
  <c r="B263" i="5"/>
  <c r="B267" i="5"/>
  <c r="B271" i="5"/>
  <c r="B275" i="5"/>
  <c r="B279" i="5"/>
  <c r="B283" i="5"/>
  <c r="B287" i="5"/>
  <c r="B291" i="5"/>
  <c r="B295" i="5"/>
  <c r="B299" i="5"/>
  <c r="B303" i="5"/>
  <c r="B307" i="5"/>
  <c r="B311" i="5"/>
  <c r="B315" i="5"/>
  <c r="B319" i="5"/>
  <c r="B22" i="5"/>
  <c r="B33" i="5"/>
  <c r="B41" i="5"/>
  <c r="B49" i="5"/>
  <c r="B61" i="5"/>
  <c r="B69" i="5"/>
  <c r="B77" i="5"/>
  <c r="B101" i="5"/>
  <c r="B109" i="5"/>
  <c r="B117" i="5"/>
  <c r="B26" i="5"/>
  <c r="B30" i="5"/>
  <c r="B34" i="5"/>
  <c r="B38" i="5"/>
  <c r="B42" i="5"/>
  <c r="B46" i="5"/>
  <c r="B50" i="5"/>
  <c r="B54" i="5"/>
  <c r="B58" i="5"/>
  <c r="B62" i="5"/>
  <c r="B66" i="5"/>
  <c r="B70" i="5"/>
  <c r="B74" i="5"/>
  <c r="B78" i="5"/>
  <c r="B82" i="5"/>
  <c r="B86" i="5"/>
  <c r="B90" i="5"/>
  <c r="B94" i="5"/>
  <c r="B98" i="5"/>
  <c r="B102" i="5"/>
  <c r="B106" i="5"/>
  <c r="B110" i="5"/>
  <c r="B114" i="5"/>
  <c r="B118" i="5"/>
  <c r="B122" i="5"/>
  <c r="B126" i="5"/>
  <c r="B130" i="5"/>
  <c r="B134" i="5"/>
  <c r="B138" i="5"/>
  <c r="B142" i="5"/>
  <c r="B146" i="5"/>
  <c r="B150" i="5"/>
  <c r="B154" i="5"/>
  <c r="B158" i="5"/>
  <c r="B162" i="5"/>
  <c r="B166" i="5"/>
  <c r="B170" i="5"/>
  <c r="B174" i="5"/>
  <c r="B178" i="5"/>
  <c r="B182" i="5"/>
  <c r="B186" i="5"/>
  <c r="B190" i="5"/>
  <c r="B194" i="5"/>
  <c r="B198" i="5"/>
  <c r="B202" i="5"/>
  <c r="B206" i="5"/>
  <c r="B210" i="5"/>
  <c r="B214" i="5"/>
  <c r="B218" i="5"/>
  <c r="B222" i="5"/>
  <c r="B226" i="5"/>
  <c r="B230" i="5"/>
  <c r="B234" i="5"/>
  <c r="B238" i="5"/>
  <c r="B242" i="5"/>
  <c r="B246" i="5"/>
  <c r="B250" i="5"/>
  <c r="B254" i="5"/>
  <c r="B258" i="5"/>
  <c r="B262" i="5"/>
  <c r="B266" i="5"/>
  <c r="B270" i="5"/>
  <c r="B274" i="5"/>
  <c r="B278" i="5"/>
  <c r="B282" i="5"/>
  <c r="B286" i="5"/>
  <c r="B290" i="5"/>
  <c r="B294" i="5"/>
  <c r="B298" i="5"/>
  <c r="B302" i="5"/>
  <c r="B306" i="5"/>
  <c r="B310" i="5"/>
  <c r="B314" i="5"/>
  <c r="B318" i="5"/>
  <c r="B25" i="5"/>
  <c r="B57" i="5"/>
  <c r="B65" i="5"/>
  <c r="B81" i="5"/>
  <c r="B89" i="5"/>
  <c r="B97" i="5"/>
  <c r="B105" i="5"/>
  <c r="B125" i="5"/>
  <c r="B129" i="5"/>
  <c r="B145" i="5"/>
  <c r="B161" i="5"/>
  <c r="B177" i="5"/>
  <c r="B193" i="5"/>
  <c r="B209" i="5"/>
  <c r="B225" i="5"/>
  <c r="B241" i="5"/>
  <c r="B257" i="5"/>
  <c r="B273" i="5"/>
  <c r="B289" i="5"/>
  <c r="B305" i="5"/>
  <c r="B321" i="5"/>
  <c r="B189" i="5"/>
  <c r="B253" i="5"/>
  <c r="B301" i="5"/>
  <c r="B133" i="5"/>
  <c r="B149" i="5"/>
  <c r="B165" i="5"/>
  <c r="B181" i="5"/>
  <c r="B197" i="5"/>
  <c r="B213" i="5"/>
  <c r="B229" i="5"/>
  <c r="B245" i="5"/>
  <c r="B261" i="5"/>
  <c r="B277" i="5"/>
  <c r="B293" i="5"/>
  <c r="B309" i="5"/>
  <c r="B173" i="5"/>
  <c r="B205" i="5"/>
  <c r="B221" i="5"/>
  <c r="B237" i="5"/>
  <c r="B269" i="5"/>
  <c r="B137" i="5"/>
  <c r="B153" i="5"/>
  <c r="B169" i="5"/>
  <c r="B185" i="5"/>
  <c r="B201" i="5"/>
  <c r="B217" i="5"/>
  <c r="B233" i="5"/>
  <c r="B249" i="5"/>
  <c r="B265" i="5"/>
  <c r="B281" i="5"/>
  <c r="B297" i="5"/>
  <c r="B313" i="5"/>
  <c r="B157" i="5"/>
  <c r="B285" i="5"/>
  <c r="B317" i="5"/>
  <c r="B141" i="5"/>
  <c r="T21" i="7"/>
  <c r="U21" i="7" s="1"/>
  <c r="AN21" i="7"/>
  <c r="AO21" i="7" s="1"/>
  <c r="BH21" i="7"/>
  <c r="BI21" i="7" s="1"/>
  <c r="BC20" i="7"/>
  <c r="BD20" i="7" s="1"/>
  <c r="AI20" i="7"/>
  <c r="AJ20" i="7" s="1"/>
  <c r="O20" i="7"/>
  <c r="P20" i="7" s="1"/>
  <c r="Y21" i="7"/>
  <c r="Z21" i="7" s="1"/>
  <c r="AS21" i="7"/>
  <c r="AT21" i="7" s="1"/>
  <c r="AX20" i="7"/>
  <c r="AY20" i="7" s="1"/>
  <c r="AD20" i="7"/>
  <c r="AE20" i="7" s="1"/>
  <c r="AD21" i="7"/>
  <c r="AE21" i="7" s="1"/>
  <c r="AX21" i="7"/>
  <c r="AY21" i="7" s="1"/>
  <c r="AS20" i="7"/>
  <c r="AT20" i="7" s="1"/>
  <c r="Y20" i="7"/>
  <c r="Z20" i="7" s="1"/>
  <c r="O21" i="7"/>
  <c r="P21" i="7" s="1"/>
  <c r="AI21" i="7"/>
  <c r="AJ21" i="7" s="1"/>
  <c r="BC21" i="7"/>
  <c r="BD21" i="7" s="1"/>
  <c r="BH20" i="7"/>
  <c r="BI20" i="7" s="1"/>
  <c r="AN20" i="7"/>
  <c r="AO20" i="7" s="1"/>
  <c r="T20" i="7"/>
  <c r="U20" i="7" s="1"/>
  <c r="R21" i="7"/>
  <c r="AG21" i="7"/>
  <c r="AV21" i="7"/>
  <c r="BF21" i="7"/>
  <c r="BF20" i="7"/>
  <c r="AV20" i="7"/>
  <c r="AL20" i="7"/>
  <c r="AB20" i="7"/>
  <c r="R20" i="7"/>
  <c r="AQ20" i="7"/>
  <c r="W20" i="7"/>
  <c r="AQ21" i="7"/>
  <c r="M21" i="7"/>
  <c r="AB21" i="7"/>
  <c r="AL21" i="7"/>
  <c r="BA21" i="7"/>
  <c r="BA20" i="7"/>
  <c r="AG20" i="7"/>
  <c r="M20" i="7"/>
  <c r="W21" i="7"/>
  <c r="U23" i="6"/>
  <c r="V23" i="6" s="1"/>
  <c r="U27" i="6"/>
  <c r="V27" i="6" s="1"/>
  <c r="E29" i="6"/>
  <c r="E29" i="7" s="1"/>
  <c r="E31" i="6"/>
  <c r="E31" i="7" s="1"/>
  <c r="U31" i="6"/>
  <c r="V31" i="6" s="1"/>
  <c r="E33" i="6"/>
  <c r="E35" i="6"/>
  <c r="U35" i="6"/>
  <c r="E37" i="6"/>
  <c r="E39" i="6"/>
  <c r="U39" i="6"/>
  <c r="E41" i="6"/>
  <c r="E43" i="6"/>
  <c r="U43" i="6"/>
  <c r="E21" i="6"/>
  <c r="E23" i="6"/>
  <c r="E23" i="7" s="1"/>
  <c r="E25" i="6"/>
  <c r="E25" i="7" s="1"/>
  <c r="E27" i="6"/>
  <c r="E27" i="7" s="1"/>
  <c r="M23" i="6"/>
  <c r="M27" i="6"/>
  <c r="M31" i="6"/>
  <c r="M35" i="6"/>
  <c r="M39" i="6"/>
  <c r="M43" i="6"/>
  <c r="F49" i="12"/>
  <c r="G22" i="11" s="1"/>
  <c r="S61" i="6"/>
  <c r="M61" i="6"/>
  <c r="Q79" i="6"/>
  <c r="S79" i="6"/>
  <c r="N79" i="6"/>
  <c r="E80" i="6"/>
  <c r="S80" i="6"/>
  <c r="U104" i="6"/>
  <c r="V104" i="6"/>
  <c r="U110" i="6"/>
  <c r="S110" i="6"/>
  <c r="U124" i="6"/>
  <c r="V124" i="6"/>
  <c r="U132" i="6"/>
  <c r="C132" i="6"/>
  <c r="U146" i="6"/>
  <c r="G146" i="6"/>
  <c r="U158" i="6"/>
  <c r="V158" i="6"/>
  <c r="K182" i="6"/>
  <c r="L182" i="6"/>
  <c r="Y192" i="6"/>
  <c r="V192" i="6"/>
  <c r="C220" i="6"/>
  <c r="M220" i="6"/>
  <c r="F245" i="6"/>
  <c r="V245" i="6"/>
  <c r="U267" i="6"/>
  <c r="N267" i="6"/>
  <c r="U271" i="6"/>
  <c r="F271" i="6"/>
  <c r="I55" i="7"/>
  <c r="I88" i="7"/>
  <c r="D133" i="7"/>
  <c r="I155" i="7"/>
  <c r="C155" i="7"/>
  <c r="D205" i="7"/>
  <c r="G233" i="7"/>
  <c r="I239" i="7"/>
  <c r="D17" i="8"/>
  <c r="D18" i="8"/>
  <c r="D19" i="8"/>
  <c r="D20" i="8"/>
  <c r="D21" i="8"/>
  <c r="D22" i="8"/>
  <c r="D23" i="8"/>
  <c r="D24" i="8"/>
  <c r="D25" i="8"/>
  <c r="D26" i="8"/>
  <c r="U49" i="6"/>
  <c r="C98" i="6"/>
  <c r="K148" i="6"/>
  <c r="L190" i="6"/>
  <c r="N279" i="6"/>
  <c r="C290" i="6"/>
  <c r="F65" i="7"/>
  <c r="C81" i="7"/>
  <c r="S190" i="6"/>
  <c r="F257" i="6"/>
  <c r="G309" i="6"/>
  <c r="E143" i="7"/>
  <c r="I151" i="7"/>
  <c r="F202" i="7"/>
  <c r="H247" i="7"/>
  <c r="D266" i="7"/>
  <c r="N142" i="6"/>
  <c r="F128" i="7"/>
  <c r="G202" i="7"/>
  <c r="F291" i="6"/>
  <c r="C85" i="7"/>
  <c r="G179" i="7"/>
  <c r="G274" i="7"/>
  <c r="U67" i="6"/>
  <c r="K114" i="6"/>
  <c r="V136" i="6"/>
  <c r="S198" i="6"/>
  <c r="G217" i="6"/>
  <c r="G291" i="6"/>
  <c r="I189" i="7"/>
  <c r="I274" i="7"/>
  <c r="K122" i="6"/>
  <c r="H217" i="6"/>
  <c r="G289" i="6"/>
  <c r="F61" i="6"/>
  <c r="V71" i="6"/>
  <c r="S178" i="6"/>
  <c r="K192" i="6"/>
  <c r="S256" i="6"/>
  <c r="C106" i="7"/>
  <c r="F254" i="7"/>
  <c r="K101" i="6"/>
  <c r="G114" i="6"/>
  <c r="K121" i="6"/>
  <c r="K137" i="6"/>
  <c r="X207" i="6"/>
  <c r="V87" i="6"/>
  <c r="K105" i="6"/>
  <c r="K135" i="6"/>
  <c r="C154" i="6"/>
  <c r="N160" i="6"/>
  <c r="C206" i="6"/>
  <c r="I221" i="6"/>
  <c r="F224" i="6"/>
  <c r="G257" i="6"/>
  <c r="V289" i="6"/>
  <c r="V299" i="6"/>
  <c r="K306" i="6"/>
  <c r="H76" i="7"/>
  <c r="G85" i="7"/>
  <c r="C110" i="7"/>
  <c r="F116" i="7"/>
  <c r="C121" i="7"/>
  <c r="I179" i="7"/>
  <c r="H297" i="7"/>
  <c r="E298" i="7"/>
  <c r="V154" i="6"/>
  <c r="S160" i="6"/>
  <c r="N200" i="6"/>
  <c r="D206" i="6"/>
  <c r="N212" i="6"/>
  <c r="N221" i="6"/>
  <c r="F110" i="7"/>
  <c r="I297" i="7"/>
  <c r="G298" i="7"/>
  <c r="V67" i="6"/>
  <c r="S122" i="6"/>
  <c r="C142" i="6"/>
  <c r="C148" i="6"/>
  <c r="K158" i="6"/>
  <c r="D179" i="6"/>
  <c r="D182" i="6"/>
  <c r="D198" i="6"/>
  <c r="S200" i="6"/>
  <c r="K206" i="6"/>
  <c r="V212" i="6"/>
  <c r="F283" i="6"/>
  <c r="C310" i="6"/>
  <c r="C75" i="7"/>
  <c r="F82" i="7"/>
  <c r="G110" i="7"/>
  <c r="C137" i="7"/>
  <c r="D147" i="7"/>
  <c r="E182" i="7"/>
  <c r="H233" i="7"/>
  <c r="H298" i="7"/>
  <c r="K198" i="6"/>
  <c r="V206" i="6"/>
  <c r="G241" i="6"/>
  <c r="K310" i="6"/>
  <c r="S317" i="6"/>
  <c r="H147" i="7"/>
  <c r="F182" i="7"/>
  <c r="D198" i="7"/>
  <c r="G268" i="7"/>
  <c r="I285" i="7"/>
  <c r="H294" i="7"/>
  <c r="C110" i="6"/>
  <c r="F146" i="6"/>
  <c r="V186" i="6"/>
  <c r="N192" i="6"/>
  <c r="V241" i="6"/>
  <c r="G273" i="6"/>
  <c r="K314" i="6"/>
  <c r="E54" i="7"/>
  <c r="F84" i="7"/>
  <c r="F96" i="7"/>
  <c r="D117" i="7"/>
  <c r="I143" i="7"/>
  <c r="G182" i="7"/>
  <c r="E198" i="7"/>
  <c r="I247" i="7"/>
  <c r="C254" i="7"/>
  <c r="G267" i="7"/>
  <c r="H268" i="7"/>
  <c r="G267" i="6"/>
  <c r="I54" i="7"/>
  <c r="E111" i="7"/>
  <c r="F123" i="7"/>
  <c r="H151" i="7"/>
  <c r="C157" i="7"/>
  <c r="E254" i="7"/>
  <c r="I289" i="7"/>
  <c r="M21" i="6"/>
  <c r="M25" i="6"/>
  <c r="M29" i="6"/>
  <c r="M33" i="6"/>
  <c r="M37" i="6"/>
  <c r="M41" i="6"/>
  <c r="M45" i="6"/>
  <c r="U25" i="6"/>
  <c r="V25" i="6" s="1"/>
  <c r="U29" i="6"/>
  <c r="V29" i="6" s="1"/>
  <c r="U33" i="6"/>
  <c r="V33" i="6" s="1"/>
  <c r="U37" i="6"/>
  <c r="U41" i="6"/>
  <c r="V41" i="6" s="1"/>
  <c r="U45" i="6"/>
  <c r="V49" i="6"/>
  <c r="U21" i="6"/>
  <c r="V21" i="6" s="1"/>
  <c r="S51" i="6"/>
  <c r="U106" i="6"/>
  <c r="S106" i="6"/>
  <c r="V112" i="6"/>
  <c r="S125" i="6"/>
  <c r="K125" i="6"/>
  <c r="U138" i="6"/>
  <c r="G138" i="6"/>
  <c r="V144" i="6"/>
  <c r="Y196" i="6"/>
  <c r="D196" i="6"/>
  <c r="S262" i="6"/>
  <c r="K262" i="6"/>
  <c r="C262" i="6"/>
  <c r="N171" i="6"/>
  <c r="V171" i="6"/>
  <c r="D171" i="6"/>
  <c r="D68" i="7"/>
  <c r="C68" i="7"/>
  <c r="U211" i="6"/>
  <c r="X211" i="6"/>
  <c r="K93" i="6"/>
  <c r="S133" i="6"/>
  <c r="K133" i="6"/>
  <c r="S69" i="6"/>
  <c r="V69" i="6"/>
  <c r="G133" i="6"/>
  <c r="U164" i="6"/>
  <c r="S164" i="6"/>
  <c r="E253" i="7"/>
  <c r="K274" i="6"/>
  <c r="C274" i="6"/>
  <c r="E77" i="7"/>
  <c r="Y214" i="6"/>
  <c r="N214" i="6"/>
  <c r="O214" i="6" s="1"/>
  <c r="S248" i="6"/>
  <c r="N248" i="6"/>
  <c r="F248" i="6"/>
  <c r="S63" i="6"/>
  <c r="E63" i="6"/>
  <c r="F228" i="6"/>
  <c r="S228" i="6"/>
  <c r="H93" i="7"/>
  <c r="G93" i="7"/>
  <c r="U156" i="6"/>
  <c r="V156" i="6"/>
  <c r="S156" i="6"/>
  <c r="Y204" i="6"/>
  <c r="F204" i="6"/>
  <c r="D204" i="6"/>
  <c r="Y216" i="6"/>
  <c r="S216" i="6"/>
  <c r="L216" i="6"/>
  <c r="K216" i="6"/>
  <c r="D216" i="6"/>
  <c r="K228" i="6"/>
  <c r="S53" i="6"/>
  <c r="F53" i="6"/>
  <c r="C156" i="6"/>
  <c r="C216" i="6"/>
  <c r="D120" i="7"/>
  <c r="H152" i="7"/>
  <c r="C152" i="7"/>
  <c r="H237" i="7"/>
  <c r="G237" i="7"/>
  <c r="C237" i="7"/>
  <c r="Y79" i="6"/>
  <c r="S114" i="6"/>
  <c r="N146" i="6"/>
  <c r="V148" i="6"/>
  <c r="F206" i="6"/>
  <c r="G283" i="6"/>
  <c r="V291" i="6"/>
  <c r="H81" i="7"/>
  <c r="H96" i="7"/>
  <c r="E158" i="7"/>
  <c r="V283" i="6"/>
  <c r="C79" i="6"/>
  <c r="G85" i="6"/>
  <c r="N88" i="6"/>
  <c r="C94" i="6"/>
  <c r="V96" i="6"/>
  <c r="G102" i="6"/>
  <c r="K113" i="6"/>
  <c r="C118" i="6"/>
  <c r="K145" i="6"/>
  <c r="C152" i="6"/>
  <c r="F162" i="6"/>
  <c r="K174" i="6"/>
  <c r="D177" i="6"/>
  <c r="G213" i="6"/>
  <c r="C218" i="6"/>
  <c r="K252" i="6"/>
  <c r="F255" i="6"/>
  <c r="D164" i="7"/>
  <c r="V61" i="6"/>
  <c r="E77" i="6"/>
  <c r="E79" i="6"/>
  <c r="C80" i="6"/>
  <c r="S88" i="6"/>
  <c r="G94" i="6"/>
  <c r="K102" i="6"/>
  <c r="C126" i="6"/>
  <c r="K132" i="6"/>
  <c r="N134" i="6"/>
  <c r="K152" i="6"/>
  <c r="K162" i="6"/>
  <c r="S165" i="6"/>
  <c r="P174" i="6"/>
  <c r="F186" i="6"/>
  <c r="C212" i="6"/>
  <c r="P213" i="6"/>
  <c r="H215" i="6"/>
  <c r="N218" i="6"/>
  <c r="G233" i="6"/>
  <c r="S252" i="6"/>
  <c r="G255" i="6"/>
  <c r="V257" i="6"/>
  <c r="F275" i="6"/>
  <c r="K290" i="6"/>
  <c r="S306" i="6"/>
  <c r="V309" i="6"/>
  <c r="F311" i="6"/>
  <c r="S314" i="6"/>
  <c r="T317" i="6"/>
  <c r="C55" i="7"/>
  <c r="I63" i="7"/>
  <c r="E67" i="7"/>
  <c r="H85" i="7"/>
  <c r="I105" i="7"/>
  <c r="G119" i="7"/>
  <c r="F207" i="7"/>
  <c r="E251" i="7"/>
  <c r="G271" i="7"/>
  <c r="M77" i="6"/>
  <c r="I79" i="6"/>
  <c r="G80" i="6"/>
  <c r="V92" i="6"/>
  <c r="K94" i="6"/>
  <c r="V100" i="6"/>
  <c r="V102" i="6"/>
  <c r="C122" i="6"/>
  <c r="F126" i="6"/>
  <c r="S132" i="6"/>
  <c r="V152" i="6"/>
  <c r="N186" i="6"/>
  <c r="O186" i="6" s="1"/>
  <c r="F212" i="6"/>
  <c r="X213" i="6"/>
  <c r="P215" i="6"/>
  <c r="V218" i="6"/>
  <c r="C221" i="6"/>
  <c r="V233" i="6"/>
  <c r="G261" i="6"/>
  <c r="F263" i="6"/>
  <c r="F273" i="6"/>
  <c r="G279" i="6"/>
  <c r="S282" i="6"/>
  <c r="E55" i="7"/>
  <c r="C60" i="7"/>
  <c r="I136" i="7"/>
  <c r="I154" i="7"/>
  <c r="N71" i="6"/>
  <c r="V77" i="6"/>
  <c r="K79" i="6"/>
  <c r="I80" i="6"/>
  <c r="F83" i="6"/>
  <c r="S94" i="6"/>
  <c r="C114" i="6"/>
  <c r="V116" i="6"/>
  <c r="F122" i="6"/>
  <c r="N126" i="6"/>
  <c r="C146" i="6"/>
  <c r="C150" i="6"/>
  <c r="H178" i="6"/>
  <c r="G207" i="6"/>
  <c r="S210" i="6"/>
  <c r="K212" i="6"/>
  <c r="G221" i="6"/>
  <c r="F241" i="6"/>
  <c r="V261" i="6"/>
  <c r="D54" i="7"/>
  <c r="H55" i="7"/>
  <c r="G60" i="7"/>
  <c r="E125" i="7"/>
  <c r="C229" i="7"/>
  <c r="D263" i="7"/>
  <c r="C284" i="7"/>
  <c r="D317" i="7"/>
  <c r="I190" i="7"/>
  <c r="E205" i="7"/>
  <c r="H206" i="7"/>
  <c r="G213" i="7"/>
  <c r="E224" i="7"/>
  <c r="H229" i="7"/>
  <c r="G263" i="7"/>
  <c r="D272" i="7"/>
  <c r="G205" i="7"/>
  <c r="C219" i="7"/>
  <c r="F224" i="7"/>
  <c r="G227" i="7"/>
  <c r="I229" i="7"/>
  <c r="H263" i="7"/>
  <c r="H282" i="7"/>
  <c r="G126" i="7"/>
  <c r="F140" i="7"/>
  <c r="E142" i="7"/>
  <c r="C179" i="7"/>
  <c r="C191" i="7"/>
  <c r="G193" i="7"/>
  <c r="F247" i="7"/>
  <c r="I263" i="7"/>
  <c r="C267" i="7"/>
  <c r="I282" i="7"/>
  <c r="C302" i="7"/>
  <c r="C316" i="7"/>
  <c r="C147" i="7"/>
  <c r="D151" i="7"/>
  <c r="G155" i="7"/>
  <c r="E179" i="7"/>
  <c r="H193" i="7"/>
  <c r="C198" i="7"/>
  <c r="D202" i="7"/>
  <c r="E233" i="7"/>
  <c r="C274" i="7"/>
  <c r="G278" i="7"/>
  <c r="H285" i="7"/>
  <c r="D298" i="7"/>
  <c r="D302" i="7"/>
  <c r="G316" i="7"/>
  <c r="D72" i="7"/>
  <c r="C72" i="7"/>
  <c r="H102" i="7"/>
  <c r="G102" i="7"/>
  <c r="F102" i="7"/>
  <c r="C102" i="7"/>
  <c r="E145" i="7"/>
  <c r="I89" i="7"/>
  <c r="G89" i="7"/>
  <c r="H100" i="7"/>
  <c r="E100" i="7"/>
  <c r="E242" i="7"/>
  <c r="C242" i="7"/>
  <c r="M53" i="6"/>
  <c r="E55" i="6"/>
  <c r="U75" i="6"/>
  <c r="N77" i="6"/>
  <c r="G79" i="6"/>
  <c r="C84" i="6"/>
  <c r="G98" i="6"/>
  <c r="S102" i="6"/>
  <c r="V106" i="6"/>
  <c r="K109" i="6"/>
  <c r="F118" i="6"/>
  <c r="V120" i="6"/>
  <c r="G122" i="6"/>
  <c r="G126" i="6"/>
  <c r="N128" i="6"/>
  <c r="S134" i="6"/>
  <c r="N138" i="6"/>
  <c r="K141" i="6"/>
  <c r="V160" i="6"/>
  <c r="V162" i="6"/>
  <c r="N168" i="6"/>
  <c r="X174" i="6"/>
  <c r="F177" i="6"/>
  <c r="G183" i="6"/>
  <c r="S192" i="6"/>
  <c r="V200" i="6"/>
  <c r="F216" i="6"/>
  <c r="X217" i="6"/>
  <c r="E222" i="6"/>
  <c r="G224" i="6"/>
  <c r="C232" i="6"/>
  <c r="N259" i="6"/>
  <c r="G263" i="6"/>
  <c r="F269" i="6"/>
  <c r="G271" i="6"/>
  <c r="V273" i="6"/>
  <c r="G275" i="6"/>
  <c r="F281" i="6"/>
  <c r="C298" i="6"/>
  <c r="G311" i="6"/>
  <c r="F54" i="7"/>
  <c r="F55" i="7"/>
  <c r="G73" i="7"/>
  <c r="F73" i="7"/>
  <c r="E89" i="7"/>
  <c r="G226" i="7"/>
  <c r="N53" i="6"/>
  <c r="F55" i="6"/>
  <c r="V75" i="6"/>
  <c r="F84" i="6"/>
  <c r="K98" i="6"/>
  <c r="G118" i="6"/>
  <c r="S128" i="6"/>
  <c r="S168" i="6"/>
  <c r="L177" i="6"/>
  <c r="P183" i="6"/>
  <c r="F222" i="6"/>
  <c r="N224" i="6"/>
  <c r="F232" i="6"/>
  <c r="V263" i="6"/>
  <c r="G269" i="6"/>
  <c r="V271" i="6"/>
  <c r="V275" i="6"/>
  <c r="G281" i="6"/>
  <c r="K298" i="6"/>
  <c r="V311" i="6"/>
  <c r="H54" i="7"/>
  <c r="H63" i="7"/>
  <c r="D63" i="7"/>
  <c r="U53" i="6"/>
  <c r="M55" i="6"/>
  <c r="K84" i="6"/>
  <c r="S98" i="6"/>
  <c r="K118" i="6"/>
  <c r="N177" i="6"/>
  <c r="X183" i="6"/>
  <c r="K222" i="6"/>
  <c r="N232" i="6"/>
  <c r="V269" i="6"/>
  <c r="V281" i="6"/>
  <c r="V53" i="6"/>
  <c r="N55" i="6"/>
  <c r="N84" i="6"/>
  <c r="S118" i="6"/>
  <c r="T177" i="6"/>
  <c r="S232" i="6"/>
  <c r="C109" i="7"/>
  <c r="H133" i="7"/>
  <c r="I133" i="7"/>
  <c r="I175" i="7"/>
  <c r="H175" i="7"/>
  <c r="U59" i="6"/>
  <c r="N61" i="6"/>
  <c r="F63" i="6"/>
  <c r="E69" i="6"/>
  <c r="E71" i="6"/>
  <c r="N83" i="6"/>
  <c r="V84" i="6"/>
  <c r="F87" i="6"/>
  <c r="K97" i="6"/>
  <c r="C106" i="6"/>
  <c r="G110" i="6"/>
  <c r="K117" i="6"/>
  <c r="G127" i="6"/>
  <c r="K129" i="6"/>
  <c r="F132" i="6"/>
  <c r="S135" i="6"/>
  <c r="F142" i="6"/>
  <c r="N148" i="6"/>
  <c r="F150" i="6"/>
  <c r="N152" i="6"/>
  <c r="F154" i="6"/>
  <c r="K156" i="6"/>
  <c r="C158" i="6"/>
  <c r="C160" i="6"/>
  <c r="T169" i="6"/>
  <c r="C174" i="6"/>
  <c r="N182" i="6"/>
  <c r="D190" i="6"/>
  <c r="F196" i="6"/>
  <c r="L198" i="6"/>
  <c r="C200" i="6"/>
  <c r="L204" i="6"/>
  <c r="G211" i="6"/>
  <c r="F218" i="6"/>
  <c r="D220" i="6"/>
  <c r="G225" i="6"/>
  <c r="C228" i="6"/>
  <c r="G239" i="6"/>
  <c r="K250" i="6"/>
  <c r="S274" i="6"/>
  <c r="G287" i="6"/>
  <c r="K294" i="6"/>
  <c r="G297" i="6"/>
  <c r="F299" i="6"/>
  <c r="K312" i="6"/>
  <c r="V59" i="6"/>
  <c r="U61" i="6"/>
  <c r="N63" i="6"/>
  <c r="M69" i="6"/>
  <c r="F71" i="6"/>
  <c r="U79" i="6"/>
  <c r="S83" i="6"/>
  <c r="N87" i="6"/>
  <c r="C102" i="6"/>
  <c r="G106" i="6"/>
  <c r="V108" i="6"/>
  <c r="K110" i="6"/>
  <c r="K127" i="6"/>
  <c r="G132" i="6"/>
  <c r="C138" i="6"/>
  <c r="V140" i="6"/>
  <c r="G142" i="6"/>
  <c r="S148" i="6"/>
  <c r="K150" i="6"/>
  <c r="S152" i="6"/>
  <c r="K154" i="6"/>
  <c r="N156" i="6"/>
  <c r="F158" i="6"/>
  <c r="K160" i="6"/>
  <c r="C162" i="6"/>
  <c r="N164" i="6"/>
  <c r="U169" i="6"/>
  <c r="F174" i="6"/>
  <c r="V182" i="6"/>
  <c r="K190" i="6"/>
  <c r="C192" i="6"/>
  <c r="L196" i="6"/>
  <c r="N198" i="6"/>
  <c r="K200" i="6"/>
  <c r="S206" i="6"/>
  <c r="H211" i="6"/>
  <c r="S212" i="6"/>
  <c r="K218" i="6"/>
  <c r="F220" i="6"/>
  <c r="S221" i="6"/>
  <c r="N225" i="6"/>
  <c r="G228" i="6"/>
  <c r="N245" i="6"/>
  <c r="C248" i="6"/>
  <c r="F256" i="6"/>
  <c r="F261" i="6"/>
  <c r="C282" i="6"/>
  <c r="V287" i="6"/>
  <c r="S294" i="6"/>
  <c r="V297" i="6"/>
  <c r="G299" i="6"/>
  <c r="C54" i="7"/>
  <c r="I117" i="7"/>
  <c r="H117" i="7"/>
  <c r="I125" i="7"/>
  <c r="C125" i="7"/>
  <c r="I81" i="7"/>
  <c r="I85" i="7"/>
  <c r="I93" i="7"/>
  <c r="I96" i="7"/>
  <c r="I140" i="7"/>
  <c r="D134" i="7"/>
  <c r="F60" i="7"/>
  <c r="G77" i="7"/>
  <c r="I84" i="7"/>
  <c r="G106" i="7"/>
  <c r="C111" i="7"/>
  <c r="H121" i="7"/>
  <c r="D121" i="7"/>
  <c r="E123" i="7"/>
  <c r="D124" i="7"/>
  <c r="C126" i="7"/>
  <c r="H134" i="7"/>
  <c r="G67" i="7"/>
  <c r="I75" i="7"/>
  <c r="I76" i="7"/>
  <c r="D85" i="7"/>
  <c r="C91" i="7"/>
  <c r="D93" i="7"/>
  <c r="F107" i="7"/>
  <c r="I111" i="7"/>
  <c r="F120" i="7"/>
  <c r="G121" i="7"/>
  <c r="I61" i="7"/>
  <c r="C65" i="7"/>
  <c r="H67" i="7"/>
  <c r="F68" i="7"/>
  <c r="I69" i="7"/>
  <c r="E85" i="7"/>
  <c r="E88" i="7"/>
  <c r="E93" i="7"/>
  <c r="E96" i="7"/>
  <c r="I121" i="7"/>
  <c r="C122" i="7"/>
  <c r="F131" i="7"/>
  <c r="E147" i="7"/>
  <c r="D218" i="7"/>
  <c r="F184" i="7"/>
  <c r="C187" i="7"/>
  <c r="H188" i="7"/>
  <c r="F188" i="7"/>
  <c r="H234" i="7"/>
  <c r="H244" i="7"/>
  <c r="E244" i="7"/>
  <c r="D244" i="7"/>
  <c r="C244" i="7"/>
  <c r="H156" i="7"/>
  <c r="G159" i="7"/>
  <c r="D160" i="7"/>
  <c r="E166" i="7"/>
  <c r="I170" i="7"/>
  <c r="C172" i="7"/>
  <c r="E188" i="7"/>
  <c r="G191" i="7"/>
  <c r="F191" i="7"/>
  <c r="H194" i="7"/>
  <c r="D194" i="7"/>
  <c r="C194" i="7"/>
  <c r="I207" i="7"/>
  <c r="E207" i="7"/>
  <c r="C234" i="7"/>
  <c r="I236" i="7"/>
  <c r="D236" i="7"/>
  <c r="G238" i="7"/>
  <c r="I244" i="7"/>
  <c r="I255" i="7"/>
  <c r="H255" i="7"/>
  <c r="F255" i="7"/>
  <c r="D255" i="7"/>
  <c r="C255" i="7"/>
  <c r="H159" i="7"/>
  <c r="H160" i="7"/>
  <c r="I166" i="7"/>
  <c r="D172" i="7"/>
  <c r="D213" i="7"/>
  <c r="I217" i="7"/>
  <c r="E137" i="7"/>
  <c r="F141" i="7"/>
  <c r="I142" i="7"/>
  <c r="G143" i="7"/>
  <c r="E151" i="7"/>
  <c r="D155" i="7"/>
  <c r="I159" i="7"/>
  <c r="C161" i="7"/>
  <c r="E162" i="7"/>
  <c r="G164" i="7"/>
  <c r="F169" i="7"/>
  <c r="C171" i="7"/>
  <c r="G172" i="7"/>
  <c r="F177" i="7"/>
  <c r="G207" i="7"/>
  <c r="C213" i="7"/>
  <c r="I228" i="7"/>
  <c r="D228" i="7"/>
  <c r="E128" i="7"/>
  <c r="E132" i="7"/>
  <c r="I137" i="7"/>
  <c r="G151" i="7"/>
  <c r="E155" i="7"/>
  <c r="F162" i="7"/>
  <c r="H164" i="7"/>
  <c r="H172" i="7"/>
  <c r="C209" i="7"/>
  <c r="E213" i="7"/>
  <c r="I219" i="7"/>
  <c r="G219" i="7"/>
  <c r="F219" i="7"/>
  <c r="I225" i="7"/>
  <c r="D225" i="7"/>
  <c r="C225" i="7"/>
  <c r="F262" i="7"/>
  <c r="C262" i="7"/>
  <c r="E262" i="7"/>
  <c r="H246" i="7"/>
  <c r="C260" i="7"/>
  <c r="I311" i="7"/>
  <c r="D311" i="7"/>
  <c r="C314" i="7"/>
  <c r="I193" i="7"/>
  <c r="H202" i="7"/>
  <c r="H214" i="7"/>
  <c r="H221" i="7"/>
  <c r="E240" i="7"/>
  <c r="F260" i="7"/>
  <c r="F284" i="7"/>
  <c r="I307" i="7"/>
  <c r="H307" i="7"/>
  <c r="G307" i="7"/>
  <c r="F307" i="7"/>
  <c r="G290" i="7"/>
  <c r="H179" i="7"/>
  <c r="H182" i="7"/>
  <c r="H190" i="7"/>
  <c r="C205" i="7"/>
  <c r="F227" i="7"/>
  <c r="H232" i="7"/>
  <c r="I233" i="7"/>
  <c r="H291" i="7"/>
  <c r="F310" i="7"/>
  <c r="E270" i="7"/>
  <c r="F291" i="7"/>
  <c r="I294" i="7"/>
  <c r="G299" i="7"/>
  <c r="E310" i="7"/>
  <c r="F266" i="7"/>
  <c r="I278" i="7"/>
  <c r="C282" i="7"/>
  <c r="D293" i="7"/>
  <c r="G303" i="7"/>
  <c r="H241" i="7"/>
  <c r="E261" i="7"/>
  <c r="F273" i="7"/>
  <c r="D282" i="7"/>
  <c r="D285" i="7"/>
  <c r="C247" i="7"/>
  <c r="E259" i="7"/>
  <c r="F261" i="7"/>
  <c r="C271" i="7"/>
  <c r="E282" i="7"/>
  <c r="E285" i="7"/>
  <c r="E297" i="7"/>
  <c r="D309" i="7"/>
  <c r="G312" i="7"/>
  <c r="D247" i="7"/>
  <c r="I261" i="7"/>
  <c r="E271" i="7"/>
  <c r="G282" i="7"/>
  <c r="F285" i="7"/>
  <c r="I286" i="7"/>
  <c r="F297" i="7"/>
  <c r="H312" i="7"/>
  <c r="I316" i="7"/>
  <c r="C319" i="6"/>
  <c r="U319" i="6"/>
  <c r="S319" i="6"/>
  <c r="E319" i="6"/>
  <c r="X319" i="6"/>
  <c r="G319" i="6"/>
  <c r="I319" i="6"/>
  <c r="K319" i="6"/>
  <c r="M319" i="6"/>
  <c r="Q319" i="6"/>
  <c r="E22" i="8"/>
  <c r="F22" i="8" s="1"/>
  <c r="K17" i="8"/>
  <c r="L17" i="8" s="1"/>
  <c r="I22" i="8"/>
  <c r="J22" i="8" s="1"/>
  <c r="I26" i="8"/>
  <c r="J26" i="8" s="1"/>
  <c r="I24" i="8"/>
  <c r="J24" i="8" s="1"/>
  <c r="G21" i="8"/>
  <c r="H21" i="8" s="1"/>
  <c r="G23" i="8"/>
  <c r="H23" i="8" s="1"/>
  <c r="K23" i="8"/>
  <c r="L23" i="8" s="1"/>
  <c r="M51" i="6"/>
  <c r="N51" i="6" s="1"/>
  <c r="S47" i="6"/>
  <c r="S49" i="6"/>
  <c r="E47" i="6"/>
  <c r="F47" i="6" s="1"/>
  <c r="U51" i="6"/>
  <c r="V51" i="6" s="1"/>
  <c r="M47" i="6"/>
  <c r="N47" i="6" s="1"/>
  <c r="E49" i="6"/>
  <c r="F49" i="6" s="1"/>
  <c r="U47" i="6"/>
  <c r="V47" i="6" s="1"/>
  <c r="M49" i="6"/>
  <c r="N49" i="6" s="1"/>
  <c r="E51" i="6"/>
  <c r="F51" i="6" s="1"/>
  <c r="AB326" i="4"/>
  <c r="AO10" i="4"/>
  <c r="T326" i="4"/>
  <c r="AO11" i="4"/>
  <c r="AO14" i="4"/>
  <c r="AO12" i="4"/>
  <c r="AO9" i="4"/>
  <c r="L6" i="6"/>
  <c r="I19" i="6"/>
  <c r="Y19" i="6"/>
  <c r="I9" i="6"/>
  <c r="K6" i="8"/>
  <c r="K8" i="8"/>
  <c r="BX320" i="3"/>
  <c r="V43" i="6"/>
  <c r="V45" i="6"/>
  <c r="V35" i="6"/>
  <c r="V37" i="6"/>
  <c r="V39" i="6"/>
  <c r="I6" i="6"/>
  <c r="K7" i="8"/>
  <c r="I11" i="6"/>
  <c r="AL321" i="3"/>
  <c r="I7" i="6"/>
  <c r="I5" i="6"/>
  <c r="I4" i="6"/>
  <c r="I13" i="6"/>
  <c r="G321" i="3"/>
  <c r="Q321" i="3"/>
  <c r="Y321" i="3"/>
  <c r="E21" i="8"/>
  <c r="F21" i="8" s="1"/>
  <c r="G22" i="8"/>
  <c r="H22" i="8" s="1"/>
  <c r="I23" i="8"/>
  <c r="J23" i="8" s="1"/>
  <c r="E20" i="8"/>
  <c r="F20" i="8" s="1"/>
  <c r="K5" i="8"/>
  <c r="E19" i="8"/>
  <c r="F19" i="8" s="1"/>
  <c r="G20" i="8"/>
  <c r="H20" i="8" s="1"/>
  <c r="I21" i="8"/>
  <c r="J21" i="8" s="1"/>
  <c r="K22" i="8"/>
  <c r="L22" i="8" s="1"/>
  <c r="E18" i="8"/>
  <c r="F18" i="8" s="1"/>
  <c r="G19" i="8"/>
  <c r="H19" i="8" s="1"/>
  <c r="I20" i="8"/>
  <c r="J20" i="8" s="1"/>
  <c r="K21" i="8"/>
  <c r="L21" i="8" s="1"/>
  <c r="E17" i="8"/>
  <c r="F17" i="8" s="1"/>
  <c r="G18" i="8"/>
  <c r="H18" i="8" s="1"/>
  <c r="I19" i="8"/>
  <c r="J19" i="8" s="1"/>
  <c r="K20" i="8"/>
  <c r="L20" i="8" s="1"/>
  <c r="G25" i="8"/>
  <c r="H25" i="8" s="1"/>
  <c r="G17" i="8"/>
  <c r="H17" i="8" s="1"/>
  <c r="I18" i="8"/>
  <c r="J18" i="8" s="1"/>
  <c r="K19" i="8"/>
  <c r="L19" i="8" s="1"/>
  <c r="E24" i="8"/>
  <c r="F24" i="8" s="1"/>
  <c r="I25" i="8"/>
  <c r="J25" i="8" s="1"/>
  <c r="K4" i="8"/>
  <c r="K18" i="8"/>
  <c r="L18" i="8" s="1"/>
  <c r="E23" i="8"/>
  <c r="F23" i="8" s="1"/>
  <c r="G24" i="8"/>
  <c r="H24" i="8" s="1"/>
  <c r="P185" i="6"/>
  <c r="V185" i="6"/>
  <c r="N185" i="6"/>
  <c r="F185" i="6"/>
  <c r="Y194" i="6"/>
  <c r="S194" i="6"/>
  <c r="N194" i="6"/>
  <c r="L194" i="6"/>
  <c r="K194" i="6"/>
  <c r="F194" i="6"/>
  <c r="D194" i="6"/>
  <c r="V194" i="6"/>
  <c r="C194" i="6"/>
  <c r="Y202" i="6"/>
  <c r="S202" i="6"/>
  <c r="N202" i="6"/>
  <c r="L202" i="6"/>
  <c r="K202" i="6"/>
  <c r="F202" i="6"/>
  <c r="D202" i="6"/>
  <c r="V202" i="6"/>
  <c r="C202" i="6"/>
  <c r="Y208" i="6"/>
  <c r="S208" i="6"/>
  <c r="N208" i="6"/>
  <c r="L208" i="6"/>
  <c r="K208" i="6"/>
  <c r="F208" i="6"/>
  <c r="D208" i="6"/>
  <c r="V208" i="6"/>
  <c r="C208" i="6"/>
  <c r="K230" i="6"/>
  <c r="F230" i="6"/>
  <c r="C230" i="6"/>
  <c r="S264" i="6"/>
  <c r="K264" i="6"/>
  <c r="U301" i="6"/>
  <c r="V301" i="6"/>
  <c r="N301" i="6"/>
  <c r="G301" i="6"/>
  <c r="F301" i="6"/>
  <c r="U305" i="6"/>
  <c r="V305" i="6"/>
  <c r="N305" i="6"/>
  <c r="G305" i="6"/>
  <c r="F305" i="6"/>
  <c r="F196" i="7"/>
  <c r="S82" i="6"/>
  <c r="C82" i="6"/>
  <c r="T194" i="6"/>
  <c r="T202" i="6"/>
  <c r="T208" i="6"/>
  <c r="V223" i="6"/>
  <c r="S223" i="6"/>
  <c r="F223" i="6"/>
  <c r="C223" i="6"/>
  <c r="N86" i="6"/>
  <c r="S86" i="6"/>
  <c r="K86" i="6"/>
  <c r="C86" i="6"/>
  <c r="S236" i="6"/>
  <c r="N236" i="6"/>
  <c r="K236" i="6"/>
  <c r="C236" i="6"/>
  <c r="E62" i="7"/>
  <c r="D62" i="7"/>
  <c r="C62" i="7"/>
  <c r="I62" i="7"/>
  <c r="H62" i="7"/>
  <c r="F62" i="7"/>
  <c r="V175" i="6"/>
  <c r="T175" i="6"/>
  <c r="N175" i="6"/>
  <c r="L175" i="6"/>
  <c r="H175" i="6"/>
  <c r="G175" i="6"/>
  <c r="F175" i="6"/>
  <c r="U313" i="6"/>
  <c r="V313" i="6"/>
  <c r="N313" i="6"/>
  <c r="G313" i="6"/>
  <c r="F313" i="6"/>
  <c r="U166" i="6"/>
  <c r="V166" i="6"/>
  <c r="S166" i="6"/>
  <c r="N166" i="6"/>
  <c r="K166" i="6"/>
  <c r="G166" i="6"/>
  <c r="F166" i="6"/>
  <c r="C166" i="6"/>
  <c r="X175" i="6"/>
  <c r="U303" i="6"/>
  <c r="V303" i="6"/>
  <c r="N303" i="6"/>
  <c r="G303" i="6"/>
  <c r="F303" i="6"/>
  <c r="V243" i="6"/>
  <c r="N243" i="6"/>
  <c r="V172" i="6"/>
  <c r="T172" i="6"/>
  <c r="S172" i="6"/>
  <c r="L172" i="6"/>
  <c r="K172" i="6"/>
  <c r="H172" i="6"/>
  <c r="F172" i="6"/>
  <c r="D172" i="6"/>
  <c r="U219" i="6"/>
  <c r="X219" i="6"/>
  <c r="P219" i="6"/>
  <c r="H219" i="6"/>
  <c r="G219" i="6"/>
  <c r="U293" i="6"/>
  <c r="V293" i="6"/>
  <c r="N293" i="6"/>
  <c r="G293" i="6"/>
  <c r="F293" i="6"/>
  <c r="I53" i="7"/>
  <c r="F53" i="7"/>
  <c r="C53" i="7"/>
  <c r="U130" i="6"/>
  <c r="V130" i="6"/>
  <c r="S130" i="6"/>
  <c r="N130" i="6"/>
  <c r="K130" i="6"/>
  <c r="G130" i="6"/>
  <c r="F130" i="6"/>
  <c r="C130" i="6"/>
  <c r="T210" i="6"/>
  <c r="E59" i="7"/>
  <c r="H64" i="7"/>
  <c r="F64" i="7"/>
  <c r="G87" i="7"/>
  <c r="F87" i="7"/>
  <c r="E57" i="6"/>
  <c r="M63" i="6"/>
  <c r="E65" i="6"/>
  <c r="U69" i="6"/>
  <c r="M71" i="6"/>
  <c r="E73" i="6"/>
  <c r="U77" i="6"/>
  <c r="F79" i="6"/>
  <c r="V79" i="6"/>
  <c r="N80" i="6"/>
  <c r="V83" i="6"/>
  <c r="S84" i="6"/>
  <c r="V88" i="6"/>
  <c r="C91" i="6"/>
  <c r="C92" i="6"/>
  <c r="N94" i="6"/>
  <c r="C96" i="6"/>
  <c r="N98" i="6"/>
  <c r="C100" i="6"/>
  <c r="N102" i="6"/>
  <c r="C104" i="6"/>
  <c r="N106" i="6"/>
  <c r="C108" i="6"/>
  <c r="N110" i="6"/>
  <c r="C112" i="6"/>
  <c r="N114" i="6"/>
  <c r="C116" i="6"/>
  <c r="N118" i="6"/>
  <c r="C120" i="6"/>
  <c r="N122" i="6"/>
  <c r="C124" i="6"/>
  <c r="K126" i="6"/>
  <c r="V128" i="6"/>
  <c r="G131" i="6"/>
  <c r="N132" i="6"/>
  <c r="V134" i="6"/>
  <c r="C136" i="6"/>
  <c r="K138" i="6"/>
  <c r="C140" i="6"/>
  <c r="K142" i="6"/>
  <c r="C144" i="6"/>
  <c r="K146" i="6"/>
  <c r="G150" i="6"/>
  <c r="G154" i="6"/>
  <c r="G158" i="6"/>
  <c r="G162" i="6"/>
  <c r="V164" i="6"/>
  <c r="V168" i="6"/>
  <c r="L174" i="6"/>
  <c r="P177" i="6"/>
  <c r="T178" i="6"/>
  <c r="T182" i="6"/>
  <c r="N190" i="6"/>
  <c r="T192" i="6"/>
  <c r="K196" i="6"/>
  <c r="T200" i="6"/>
  <c r="K204" i="6"/>
  <c r="G205" i="6"/>
  <c r="C210" i="6"/>
  <c r="V210" i="6"/>
  <c r="T212" i="6"/>
  <c r="S214" i="6"/>
  <c r="X215" i="6"/>
  <c r="N216" i="6"/>
  <c r="P217" i="6"/>
  <c r="L218" i="6"/>
  <c r="K220" i="6"/>
  <c r="Q221" i="6"/>
  <c r="G222" i="6"/>
  <c r="K224" i="6"/>
  <c r="K227" i="6"/>
  <c r="N228" i="6"/>
  <c r="N238" i="6"/>
  <c r="C240" i="6"/>
  <c r="F249" i="6"/>
  <c r="N261" i="6"/>
  <c r="C266" i="6"/>
  <c r="V267" i="6"/>
  <c r="N269" i="6"/>
  <c r="N271" i="6"/>
  <c r="N273" i="6"/>
  <c r="C278" i="6"/>
  <c r="V279" i="6"/>
  <c r="N281" i="6"/>
  <c r="N291" i="6"/>
  <c r="K296" i="6"/>
  <c r="N299" i="6"/>
  <c r="N311" i="6"/>
  <c r="C316" i="6"/>
  <c r="H319" i="6"/>
  <c r="T319" i="6"/>
  <c r="W319" i="6" s="1"/>
  <c r="G55" i="7"/>
  <c r="E57" i="7"/>
  <c r="C59" i="7"/>
  <c r="I92" i="7"/>
  <c r="H92" i="7"/>
  <c r="F57" i="6"/>
  <c r="F65" i="6"/>
  <c r="F73" i="6"/>
  <c r="F91" i="6"/>
  <c r="F92" i="6"/>
  <c r="F96" i="6"/>
  <c r="F100" i="6"/>
  <c r="F104" i="6"/>
  <c r="F108" i="6"/>
  <c r="F112" i="6"/>
  <c r="F116" i="6"/>
  <c r="F120" i="6"/>
  <c r="F124" i="6"/>
  <c r="K131" i="6"/>
  <c r="F136" i="6"/>
  <c r="F140" i="6"/>
  <c r="F144" i="6"/>
  <c r="H205" i="6"/>
  <c r="D210" i="6"/>
  <c r="T214" i="6"/>
  <c r="F240" i="6"/>
  <c r="G249" i="6"/>
  <c r="K266" i="6"/>
  <c r="K278" i="6"/>
  <c r="K316" i="6"/>
  <c r="G57" i="7"/>
  <c r="D59" i="7"/>
  <c r="U55" i="6"/>
  <c r="M57" i="6"/>
  <c r="E59" i="6"/>
  <c r="U63" i="6"/>
  <c r="M65" i="6"/>
  <c r="E67" i="6"/>
  <c r="U71" i="6"/>
  <c r="M73" i="6"/>
  <c r="E75" i="6"/>
  <c r="V80" i="6"/>
  <c r="C88" i="6"/>
  <c r="K91" i="6"/>
  <c r="G92" i="6"/>
  <c r="V94" i="6"/>
  <c r="G96" i="6"/>
  <c r="V98" i="6"/>
  <c r="G100" i="6"/>
  <c r="G104" i="6"/>
  <c r="G108" i="6"/>
  <c r="V110" i="6"/>
  <c r="G112" i="6"/>
  <c r="V114" i="6"/>
  <c r="G116" i="6"/>
  <c r="V118" i="6"/>
  <c r="G120" i="6"/>
  <c r="V122" i="6"/>
  <c r="G124" i="6"/>
  <c r="S126" i="6"/>
  <c r="C128" i="6"/>
  <c r="V132" i="6"/>
  <c r="C134" i="6"/>
  <c r="G136" i="6"/>
  <c r="S138" i="6"/>
  <c r="G140" i="6"/>
  <c r="S142" i="6"/>
  <c r="G144" i="6"/>
  <c r="S146" i="6"/>
  <c r="F148" i="6"/>
  <c r="K149" i="6"/>
  <c r="N150" i="6"/>
  <c r="F152" i="6"/>
  <c r="K153" i="6"/>
  <c r="N154" i="6"/>
  <c r="F156" i="6"/>
  <c r="K157" i="6"/>
  <c r="N158" i="6"/>
  <c r="F160" i="6"/>
  <c r="K161" i="6"/>
  <c r="N162" i="6"/>
  <c r="C164" i="6"/>
  <c r="C168" i="6"/>
  <c r="H171" i="6"/>
  <c r="S174" i="6"/>
  <c r="X177" i="6"/>
  <c r="C184" i="6"/>
  <c r="H187" i="6"/>
  <c r="T190" i="6"/>
  <c r="D192" i="6"/>
  <c r="N196" i="6"/>
  <c r="T198" i="6"/>
  <c r="D200" i="6"/>
  <c r="N204" i="6"/>
  <c r="P205" i="6"/>
  <c r="L206" i="6"/>
  <c r="H207" i="6"/>
  <c r="G209" i="6"/>
  <c r="F210" i="6"/>
  <c r="D212" i="6"/>
  <c r="C214" i="6"/>
  <c r="V214" i="6"/>
  <c r="T216" i="6"/>
  <c r="S218" i="6"/>
  <c r="V221" i="6"/>
  <c r="M222" i="6"/>
  <c r="S224" i="6"/>
  <c r="C226" i="6"/>
  <c r="V228" i="6"/>
  <c r="K234" i="6"/>
  <c r="N240" i="6"/>
  <c r="C246" i="6"/>
  <c r="F265" i="6"/>
  <c r="F277" i="6"/>
  <c r="F285" i="6"/>
  <c r="F295" i="6"/>
  <c r="F307" i="6"/>
  <c r="F315" i="6"/>
  <c r="G59" i="7"/>
  <c r="D66" i="7"/>
  <c r="I71" i="7"/>
  <c r="H71" i="7"/>
  <c r="G71" i="7"/>
  <c r="D71" i="7"/>
  <c r="F74" i="7"/>
  <c r="E74" i="7"/>
  <c r="I74" i="7"/>
  <c r="V55" i="6"/>
  <c r="N57" i="6"/>
  <c r="F59" i="6"/>
  <c r="V63" i="6"/>
  <c r="N65" i="6"/>
  <c r="F67" i="6"/>
  <c r="N73" i="6"/>
  <c r="F75" i="6"/>
  <c r="C83" i="6"/>
  <c r="F88" i="6"/>
  <c r="N91" i="6"/>
  <c r="K92" i="6"/>
  <c r="K96" i="6"/>
  <c r="K100" i="6"/>
  <c r="K104" i="6"/>
  <c r="K108" i="6"/>
  <c r="K112" i="6"/>
  <c r="K116" i="6"/>
  <c r="K120" i="6"/>
  <c r="K124" i="6"/>
  <c r="V126" i="6"/>
  <c r="F128" i="6"/>
  <c r="G129" i="6"/>
  <c r="F134" i="6"/>
  <c r="K136" i="6"/>
  <c r="V138" i="6"/>
  <c r="K140" i="6"/>
  <c r="V142" i="6"/>
  <c r="K144" i="6"/>
  <c r="V146" i="6"/>
  <c r="G148" i="6"/>
  <c r="S150" i="6"/>
  <c r="G152" i="6"/>
  <c r="S154" i="6"/>
  <c r="G156" i="6"/>
  <c r="S158" i="6"/>
  <c r="G160" i="6"/>
  <c r="S162" i="6"/>
  <c r="F164" i="6"/>
  <c r="F168" i="6"/>
  <c r="P171" i="6"/>
  <c r="V174" i="6"/>
  <c r="K184" i="6"/>
  <c r="P187" i="6"/>
  <c r="C190" i="6"/>
  <c r="V190" i="6"/>
  <c r="F192" i="6"/>
  <c r="S196" i="6"/>
  <c r="C198" i="6"/>
  <c r="V198" i="6"/>
  <c r="F200" i="6"/>
  <c r="S204" i="6"/>
  <c r="X205" i="6"/>
  <c r="N206" i="6"/>
  <c r="P207" i="6"/>
  <c r="H209" i="6"/>
  <c r="K210" i="6"/>
  <c r="D214" i="6"/>
  <c r="V216" i="6"/>
  <c r="T218" i="6"/>
  <c r="S222" i="6"/>
  <c r="V224" i="6"/>
  <c r="G226" i="6"/>
  <c r="F239" i="6"/>
  <c r="F246" i="6"/>
  <c r="K248" i="6"/>
  <c r="C252" i="6"/>
  <c r="N254" i="6"/>
  <c r="C256" i="6"/>
  <c r="N263" i="6"/>
  <c r="G265" i="6"/>
  <c r="N275" i="6"/>
  <c r="G277" i="6"/>
  <c r="K280" i="6"/>
  <c r="N283" i="6"/>
  <c r="G285" i="6"/>
  <c r="F287" i="6"/>
  <c r="F289" i="6"/>
  <c r="G295" i="6"/>
  <c r="F297" i="6"/>
  <c r="G307" i="6"/>
  <c r="F309" i="6"/>
  <c r="G315" i="6"/>
  <c r="L319" i="6"/>
  <c r="Y319" i="6"/>
  <c r="H59" i="7"/>
  <c r="C71" i="7"/>
  <c r="E53" i="6"/>
  <c r="U57" i="6"/>
  <c r="M59" i="6"/>
  <c r="E61" i="6"/>
  <c r="U65" i="6"/>
  <c r="M67" i="6"/>
  <c r="U73" i="6"/>
  <c r="M75" i="6"/>
  <c r="G88" i="6"/>
  <c r="S91" i="6"/>
  <c r="N92" i="6"/>
  <c r="N96" i="6"/>
  <c r="N100" i="6"/>
  <c r="N104" i="6"/>
  <c r="N108" i="6"/>
  <c r="N112" i="6"/>
  <c r="N116" i="6"/>
  <c r="N120" i="6"/>
  <c r="N124" i="6"/>
  <c r="G128" i="6"/>
  <c r="G134" i="6"/>
  <c r="N136" i="6"/>
  <c r="N140" i="6"/>
  <c r="N144" i="6"/>
  <c r="V150" i="6"/>
  <c r="G164" i="6"/>
  <c r="G168" i="6"/>
  <c r="S184" i="6"/>
  <c r="T196" i="6"/>
  <c r="T204" i="6"/>
  <c r="P209" i="6"/>
  <c r="L210" i="6"/>
  <c r="F214" i="6"/>
  <c r="V222" i="6"/>
  <c r="K226" i="6"/>
  <c r="N265" i="6"/>
  <c r="N277" i="6"/>
  <c r="N285" i="6"/>
  <c r="N295" i="6"/>
  <c r="N307" i="6"/>
  <c r="N315" i="6"/>
  <c r="E71" i="7"/>
  <c r="V57" i="6"/>
  <c r="N59" i="6"/>
  <c r="V65" i="6"/>
  <c r="N67" i="6"/>
  <c r="F69" i="6"/>
  <c r="V73" i="6"/>
  <c r="N75" i="6"/>
  <c r="F77" i="6"/>
  <c r="F94" i="6"/>
  <c r="K95" i="6"/>
  <c r="S96" i="6"/>
  <c r="F98" i="6"/>
  <c r="K99" i="6"/>
  <c r="S100" i="6"/>
  <c r="F102" i="6"/>
  <c r="K103" i="6"/>
  <c r="S104" i="6"/>
  <c r="F106" i="6"/>
  <c r="K107" i="6"/>
  <c r="S108" i="6"/>
  <c r="F110" i="6"/>
  <c r="K111" i="6"/>
  <c r="S112" i="6"/>
  <c r="F114" i="6"/>
  <c r="K115" i="6"/>
  <c r="S116" i="6"/>
  <c r="K119" i="6"/>
  <c r="S120" i="6"/>
  <c r="K123" i="6"/>
  <c r="S124" i="6"/>
  <c r="K128" i="6"/>
  <c r="K134" i="6"/>
  <c r="S136" i="6"/>
  <c r="S140" i="6"/>
  <c r="S144" i="6"/>
  <c r="K164" i="6"/>
  <c r="K168" i="6"/>
  <c r="F178" i="6"/>
  <c r="F182" i="6"/>
  <c r="H183" i="6"/>
  <c r="F190" i="6"/>
  <c r="L192" i="6"/>
  <c r="C196" i="6"/>
  <c r="V196" i="6"/>
  <c r="F198" i="6"/>
  <c r="L200" i="6"/>
  <c r="C204" i="6"/>
  <c r="V204" i="6"/>
  <c r="T206" i="6"/>
  <c r="X209" i="6"/>
  <c r="N210" i="6"/>
  <c r="P211" i="6"/>
  <c r="L212" i="6"/>
  <c r="H213" i="6"/>
  <c r="K214" i="6"/>
  <c r="G215" i="6"/>
  <c r="D218" i="6"/>
  <c r="S226" i="6"/>
  <c r="F250" i="6"/>
  <c r="V265" i="6"/>
  <c r="F267" i="6"/>
  <c r="V277" i="6"/>
  <c r="F279" i="6"/>
  <c r="V285" i="6"/>
  <c r="N287" i="6"/>
  <c r="N289" i="6"/>
  <c r="V295" i="6"/>
  <c r="N297" i="6"/>
  <c r="V307" i="6"/>
  <c r="N309" i="6"/>
  <c r="V315" i="6"/>
  <c r="D319" i="6"/>
  <c r="P319" i="6"/>
  <c r="D55" i="7"/>
  <c r="G63" i="7"/>
  <c r="F63" i="7"/>
  <c r="E63" i="7"/>
  <c r="C63" i="7"/>
  <c r="I65" i="7"/>
  <c r="G65" i="7"/>
  <c r="E65" i="7"/>
  <c r="I97" i="7"/>
  <c r="H97" i="7"/>
  <c r="G97" i="7"/>
  <c r="C97" i="7"/>
  <c r="D97" i="7"/>
  <c r="H60" i="7"/>
  <c r="I67" i="7"/>
  <c r="H72" i="7"/>
  <c r="H75" i="7"/>
  <c r="E75" i="7"/>
  <c r="I91" i="7"/>
  <c r="F91" i="7"/>
  <c r="E91" i="7"/>
  <c r="D130" i="7"/>
  <c r="C130" i="7"/>
  <c r="H130" i="7"/>
  <c r="I77" i="7"/>
  <c r="H77" i="7"/>
  <c r="E79" i="7"/>
  <c r="G94" i="7"/>
  <c r="F94" i="7"/>
  <c r="C94" i="7"/>
  <c r="C61" i="7"/>
  <c r="C67" i="7"/>
  <c r="C69" i="7"/>
  <c r="C77" i="7"/>
  <c r="C79" i="7"/>
  <c r="H82" i="7"/>
  <c r="G82" i="7"/>
  <c r="C82" i="7"/>
  <c r="H94" i="7"/>
  <c r="H108" i="7"/>
  <c r="I108" i="7"/>
  <c r="E108" i="7"/>
  <c r="G113" i="7"/>
  <c r="I113" i="7"/>
  <c r="H113" i="7"/>
  <c r="E113" i="7"/>
  <c r="D113" i="7"/>
  <c r="C113" i="7"/>
  <c r="E154" i="7"/>
  <c r="D154" i="7"/>
  <c r="F154" i="7"/>
  <c r="F61" i="7"/>
  <c r="D67" i="7"/>
  <c r="G68" i="7"/>
  <c r="G69" i="7"/>
  <c r="C73" i="7"/>
  <c r="D77" i="7"/>
  <c r="I79" i="7"/>
  <c r="G81" i="7"/>
  <c r="E81" i="7"/>
  <c r="D81" i="7"/>
  <c r="D82" i="7"/>
  <c r="I104" i="7"/>
  <c r="D104" i="7"/>
  <c r="F104" i="7"/>
  <c r="E104" i="7"/>
  <c r="I101" i="7"/>
  <c r="E101" i="7"/>
  <c r="G101" i="7"/>
  <c r="D101" i="7"/>
  <c r="C101" i="7"/>
  <c r="I163" i="7"/>
  <c r="G163" i="7"/>
  <c r="E163" i="7"/>
  <c r="D163" i="7"/>
  <c r="H163" i="7"/>
  <c r="H101" i="7"/>
  <c r="G105" i="7"/>
  <c r="C105" i="7"/>
  <c r="H105" i="7"/>
  <c r="E105" i="7"/>
  <c r="D105" i="7"/>
  <c r="C163" i="7"/>
  <c r="H89" i="7"/>
  <c r="I100" i="7"/>
  <c r="D156" i="7"/>
  <c r="C156" i="7"/>
  <c r="H109" i="7"/>
  <c r="D109" i="7"/>
  <c r="E136" i="7"/>
  <c r="H176" i="7"/>
  <c r="G176" i="7"/>
  <c r="D176" i="7"/>
  <c r="C176" i="7"/>
  <c r="D114" i="7"/>
  <c r="G115" i="7"/>
  <c r="I129" i="7"/>
  <c r="H129" i="7"/>
  <c r="F129" i="7"/>
  <c r="D129" i="7"/>
  <c r="H138" i="7"/>
  <c r="D138" i="7"/>
  <c r="G153" i="7"/>
  <c r="H167" i="7"/>
  <c r="G167" i="7"/>
  <c r="E167" i="7"/>
  <c r="D167" i="7"/>
  <c r="F167" i="7"/>
  <c r="E109" i="7"/>
  <c r="F114" i="7"/>
  <c r="C115" i="7"/>
  <c r="F118" i="7"/>
  <c r="C118" i="7"/>
  <c r="C129" i="7"/>
  <c r="C138" i="7"/>
  <c r="C167" i="7"/>
  <c r="D84" i="7"/>
  <c r="C86" i="7"/>
  <c r="C89" i="7"/>
  <c r="G109" i="7"/>
  <c r="H110" i="7"/>
  <c r="G114" i="7"/>
  <c r="I115" i="7"/>
  <c r="G117" i="7"/>
  <c r="E117" i="7"/>
  <c r="C117" i="7"/>
  <c r="D118" i="7"/>
  <c r="H126" i="7"/>
  <c r="D126" i="7"/>
  <c r="E129" i="7"/>
  <c r="G134" i="7"/>
  <c r="C134" i="7"/>
  <c r="G138" i="7"/>
  <c r="E149" i="7"/>
  <c r="I149" i="7"/>
  <c r="C149" i="7"/>
  <c r="F150" i="7"/>
  <c r="I167" i="7"/>
  <c r="I174" i="7"/>
  <c r="E174" i="7"/>
  <c r="I178" i="7"/>
  <c r="F178" i="7"/>
  <c r="E178" i="7"/>
  <c r="G183" i="7"/>
  <c r="F183" i="7"/>
  <c r="D76" i="7"/>
  <c r="I83" i="7"/>
  <c r="E84" i="7"/>
  <c r="D86" i="7"/>
  <c r="D88" i="7"/>
  <c r="D89" i="7"/>
  <c r="C93" i="7"/>
  <c r="D96" i="7"/>
  <c r="I109" i="7"/>
  <c r="H118" i="7"/>
  <c r="G129" i="7"/>
  <c r="G133" i="7"/>
  <c r="E133" i="7"/>
  <c r="C133" i="7"/>
  <c r="D143" i="7"/>
  <c r="C143" i="7"/>
  <c r="H143" i="7"/>
  <c r="H168" i="7"/>
  <c r="G168" i="7"/>
  <c r="F168" i="7"/>
  <c r="D168" i="7"/>
  <c r="C168" i="7"/>
  <c r="G144" i="7"/>
  <c r="H180" i="7"/>
  <c r="G180" i="7"/>
  <c r="D180" i="7"/>
  <c r="C180" i="7"/>
  <c r="E120" i="7"/>
  <c r="H122" i="7"/>
  <c r="D125" i="7"/>
  <c r="I132" i="7"/>
  <c r="D137" i="7"/>
  <c r="I201" i="7"/>
  <c r="H201" i="7"/>
  <c r="G201" i="7"/>
  <c r="E201" i="7"/>
  <c r="D201" i="7"/>
  <c r="C201" i="7"/>
  <c r="I120" i="7"/>
  <c r="G125" i="7"/>
  <c r="G137" i="7"/>
  <c r="D159" i="7"/>
  <c r="C159" i="7"/>
  <c r="F111" i="7"/>
  <c r="E121" i="7"/>
  <c r="H125" i="7"/>
  <c r="H137" i="7"/>
  <c r="E140" i="7"/>
  <c r="D142" i="7"/>
  <c r="I145" i="7"/>
  <c r="F145" i="7"/>
  <c r="C145" i="7"/>
  <c r="I147" i="7"/>
  <c r="G147" i="7"/>
  <c r="E159" i="7"/>
  <c r="I171" i="7"/>
  <c r="H171" i="7"/>
  <c r="G171" i="7"/>
  <c r="E171" i="7"/>
  <c r="D171" i="7"/>
  <c r="I209" i="7"/>
  <c r="H209" i="7"/>
  <c r="G209" i="7"/>
  <c r="D209" i="7"/>
  <c r="I197" i="7"/>
  <c r="H197" i="7"/>
  <c r="E197" i="7"/>
  <c r="E209" i="7"/>
  <c r="I281" i="7"/>
  <c r="D185" i="7"/>
  <c r="C190" i="7"/>
  <c r="C197" i="7"/>
  <c r="F200" i="7"/>
  <c r="E200" i="7"/>
  <c r="D200" i="7"/>
  <c r="I208" i="7"/>
  <c r="D208" i="7"/>
  <c r="H155" i="7"/>
  <c r="C160" i="7"/>
  <c r="C175" i="7"/>
  <c r="I182" i="7"/>
  <c r="E185" i="7"/>
  <c r="C189" i="7"/>
  <c r="D190" i="7"/>
  <c r="D197" i="7"/>
  <c r="I235" i="7"/>
  <c r="G235" i="7"/>
  <c r="F235" i="7"/>
  <c r="C235" i="7"/>
  <c r="D175" i="7"/>
  <c r="G185" i="7"/>
  <c r="D189" i="7"/>
  <c r="E190" i="7"/>
  <c r="D152" i="7"/>
  <c r="E157" i="7"/>
  <c r="F158" i="7"/>
  <c r="F160" i="7"/>
  <c r="E170" i="7"/>
  <c r="E175" i="7"/>
  <c r="D179" i="7"/>
  <c r="C182" i="7"/>
  <c r="D184" i="7"/>
  <c r="H185" i="7"/>
  <c r="E187" i="7"/>
  <c r="E189" i="7"/>
  <c r="F190" i="7"/>
  <c r="D193" i="7"/>
  <c r="H198" i="7"/>
  <c r="G198" i="7"/>
  <c r="F198" i="7"/>
  <c r="I198" i="7"/>
  <c r="I211" i="7"/>
  <c r="G211" i="7"/>
  <c r="F211" i="7"/>
  <c r="C211" i="7"/>
  <c r="H212" i="7"/>
  <c r="E217" i="7"/>
  <c r="D217" i="7"/>
  <c r="C217" i="7"/>
  <c r="G217" i="7"/>
  <c r="F148" i="7"/>
  <c r="C151" i="7"/>
  <c r="F152" i="7"/>
  <c r="G160" i="7"/>
  <c r="C164" i="7"/>
  <c r="F170" i="7"/>
  <c r="G175" i="7"/>
  <c r="D182" i="7"/>
  <c r="E184" i="7"/>
  <c r="I185" i="7"/>
  <c r="H189" i="7"/>
  <c r="G190" i="7"/>
  <c r="E193" i="7"/>
  <c r="E211" i="7"/>
  <c r="H217" i="7"/>
  <c r="H218" i="7"/>
  <c r="G218" i="7"/>
  <c r="F218" i="7"/>
  <c r="C218" i="7"/>
  <c r="G195" i="7"/>
  <c r="G199" i="7"/>
  <c r="C202" i="7"/>
  <c r="E204" i="7"/>
  <c r="G206" i="7"/>
  <c r="F226" i="7"/>
  <c r="H205" i="7"/>
  <c r="H213" i="7"/>
  <c r="I250" i="7"/>
  <c r="D250" i="7"/>
  <c r="E250" i="7"/>
  <c r="C195" i="7"/>
  <c r="I205" i="7"/>
  <c r="I213" i="7"/>
  <c r="E221" i="7"/>
  <c r="D221" i="7"/>
  <c r="C221" i="7"/>
  <c r="H226" i="7"/>
  <c r="D226" i="7"/>
  <c r="G230" i="7"/>
  <c r="F195" i="7"/>
  <c r="C199" i="7"/>
  <c r="G203" i="7"/>
  <c r="D204" i="7"/>
  <c r="C206" i="7"/>
  <c r="G214" i="7"/>
  <c r="D220" i="7"/>
  <c r="G221" i="7"/>
  <c r="C226" i="7"/>
  <c r="I245" i="7"/>
  <c r="D245" i="7"/>
  <c r="F248" i="7"/>
  <c r="C248" i="7"/>
  <c r="G251" i="7"/>
  <c r="D251" i="7"/>
  <c r="C251" i="7"/>
  <c r="H259" i="7"/>
  <c r="G259" i="7"/>
  <c r="D259" i="7"/>
  <c r="C259" i="7"/>
  <c r="H270" i="7"/>
  <c r="F270" i="7"/>
  <c r="I227" i="7"/>
  <c r="I237" i="7"/>
  <c r="F245" i="7"/>
  <c r="G248" i="7"/>
  <c r="H251" i="7"/>
  <c r="I243" i="7"/>
  <c r="G245" i="7"/>
  <c r="C243" i="7"/>
  <c r="H245" i="7"/>
  <c r="I258" i="7"/>
  <c r="E258" i="7"/>
  <c r="D258" i="7"/>
  <c r="G269" i="7"/>
  <c r="E269" i="7"/>
  <c r="C269" i="7"/>
  <c r="H224" i="7"/>
  <c r="E225" i="7"/>
  <c r="D229" i="7"/>
  <c r="D234" i="7"/>
  <c r="D237" i="7"/>
  <c r="C241" i="7"/>
  <c r="F242" i="7"/>
  <c r="H243" i="7"/>
  <c r="H258" i="7"/>
  <c r="G225" i="7"/>
  <c r="E229" i="7"/>
  <c r="E232" i="7"/>
  <c r="C233" i="7"/>
  <c r="F234" i="7"/>
  <c r="E237" i="7"/>
  <c r="D241" i="7"/>
  <c r="G242" i="7"/>
  <c r="I246" i="7"/>
  <c r="F246" i="7"/>
  <c r="D246" i="7"/>
  <c r="C246" i="7"/>
  <c r="H225" i="7"/>
  <c r="C227" i="7"/>
  <c r="G229" i="7"/>
  <c r="F232" i="7"/>
  <c r="D233" i="7"/>
  <c r="G234" i="7"/>
  <c r="F237" i="7"/>
  <c r="G241" i="7"/>
  <c r="H242" i="7"/>
  <c r="E246" i="7"/>
  <c r="G249" i="7"/>
  <c r="F249" i="7"/>
  <c r="C272" i="7"/>
  <c r="F272" i="7"/>
  <c r="G280" i="7"/>
  <c r="F280" i="7"/>
  <c r="H254" i="7"/>
  <c r="I262" i="7"/>
  <c r="G275" i="7"/>
  <c r="G279" i="7"/>
  <c r="G247" i="7"/>
  <c r="I254" i="7"/>
  <c r="G264" i="7"/>
  <c r="F275" i="7"/>
  <c r="D279" i="7"/>
  <c r="E286" i="7"/>
  <c r="G286" i="7"/>
  <c r="D286" i="7"/>
  <c r="C286" i="7"/>
  <c r="H286" i="7"/>
  <c r="G262" i="7"/>
  <c r="H262" i="7"/>
  <c r="I305" i="7"/>
  <c r="C305" i="7"/>
  <c r="G283" i="7"/>
  <c r="F283" i="7"/>
  <c r="C283" i="7"/>
  <c r="H283" i="7"/>
  <c r="F244" i="7"/>
  <c r="I253" i="7"/>
  <c r="D254" i="7"/>
  <c r="G255" i="7"/>
  <c r="D262" i="7"/>
  <c r="D267" i="7"/>
  <c r="I267" i="7"/>
  <c r="E267" i="7"/>
  <c r="H271" i="7"/>
  <c r="I271" i="7"/>
  <c r="C263" i="7"/>
  <c r="D273" i="7"/>
  <c r="E274" i="7"/>
  <c r="E278" i="7"/>
  <c r="G287" i="7"/>
  <c r="D287" i="7"/>
  <c r="C287" i="7"/>
  <c r="I301" i="7"/>
  <c r="H274" i="7"/>
  <c r="H278" i="7"/>
  <c r="I302" i="7"/>
  <c r="H302" i="7"/>
  <c r="G302" i="7"/>
  <c r="E302" i="7"/>
  <c r="I310" i="7"/>
  <c r="H310" i="7"/>
  <c r="G310" i="7"/>
  <c r="I314" i="7"/>
  <c r="G314" i="7"/>
  <c r="E314" i="7"/>
  <c r="F290" i="7"/>
  <c r="E290" i="7"/>
  <c r="D290" i="7"/>
  <c r="C290" i="7"/>
  <c r="F288" i="7"/>
  <c r="H290" i="7"/>
  <c r="E293" i="7"/>
  <c r="G295" i="7"/>
  <c r="E309" i="7"/>
  <c r="C278" i="7"/>
  <c r="I290" i="7"/>
  <c r="I293" i="7"/>
  <c r="G294" i="7"/>
  <c r="E294" i="7"/>
  <c r="D294" i="7"/>
  <c r="C294" i="7"/>
  <c r="D301" i="7"/>
  <c r="D274" i="7"/>
  <c r="D278" i="7"/>
  <c r="E301" i="7"/>
  <c r="C303" i="7"/>
  <c r="E318" i="7"/>
  <c r="I298" i="7"/>
  <c r="C312" i="7"/>
  <c r="E289" i="7"/>
  <c r="C291" i="7"/>
  <c r="C299" i="7"/>
  <c r="C307" i="7"/>
  <c r="D312" i="7"/>
  <c r="D299" i="7"/>
  <c r="D307" i="7"/>
  <c r="E312" i="7"/>
  <c r="G291" i="7"/>
  <c r="D297" i="7"/>
  <c r="C298" i="7"/>
  <c r="F299" i="7"/>
  <c r="E307" i="7"/>
  <c r="C311" i="7"/>
  <c r="F312" i="7"/>
  <c r="E316" i="7"/>
  <c r="F319" i="7"/>
  <c r="I49" i="12"/>
  <c r="J22" i="11" s="1"/>
  <c r="C49" i="12"/>
  <c r="D22" i="11" s="1"/>
  <c r="J49" i="12"/>
  <c r="K22" i="11" s="1"/>
  <c r="C19" i="7"/>
  <c r="AO13" i="4"/>
  <c r="AO7" i="4"/>
  <c r="AO15" i="4"/>
  <c r="AO8" i="4"/>
  <c r="AO6" i="4"/>
  <c r="L318" i="6"/>
  <c r="T318" i="6"/>
  <c r="D318" i="6"/>
  <c r="M318" i="6"/>
  <c r="V318" i="6"/>
  <c r="K318" i="6"/>
  <c r="C318" i="6"/>
  <c r="E318" i="6"/>
  <c r="N318" i="6"/>
  <c r="F318" i="6"/>
  <c r="X318" i="6"/>
  <c r="C318" i="7"/>
  <c r="U318" i="6"/>
  <c r="G318" i="6"/>
  <c r="P318" i="6"/>
  <c r="Y318" i="6"/>
  <c r="H318" i="6"/>
  <c r="Q318" i="6"/>
  <c r="G318" i="7"/>
  <c r="I318" i="6"/>
  <c r="I318" i="7"/>
  <c r="W326" i="4"/>
  <c r="M325" i="4"/>
  <c r="CF321" i="3"/>
  <c r="C7" i="12"/>
  <c r="B5" i="8"/>
  <c r="B5" i="6"/>
  <c r="B6" i="4"/>
  <c r="C8" i="12"/>
  <c r="B6" i="8"/>
  <c r="B6" i="6"/>
  <c r="B7" i="5"/>
  <c r="C9" i="12"/>
  <c r="B7" i="8"/>
  <c r="B7" i="6"/>
  <c r="B8" i="5"/>
  <c r="C4" i="12"/>
  <c r="B2" i="8"/>
  <c r="B2" i="6"/>
  <c r="B3" i="5"/>
  <c r="B10" i="11"/>
  <c r="B10" i="10"/>
  <c r="B10" i="7"/>
  <c r="B8" i="4"/>
  <c r="C10" i="12"/>
  <c r="B8" i="8"/>
  <c r="B8" i="6"/>
  <c r="B9" i="5"/>
  <c r="C5" i="12"/>
  <c r="B3" i="8"/>
  <c r="B3" i="6"/>
  <c r="B4" i="5"/>
  <c r="C6" i="12"/>
  <c r="B4" i="8"/>
  <c r="B4" i="6"/>
  <c r="B5" i="5"/>
  <c r="F5" i="3"/>
  <c r="BU320" i="3"/>
  <c r="CC320" i="3"/>
  <c r="CK320" i="3"/>
  <c r="CS320" i="3"/>
  <c r="I325" i="4"/>
  <c r="I326" i="4"/>
  <c r="R325" i="4"/>
  <c r="R326" i="4"/>
  <c r="AA325" i="4"/>
  <c r="AA326" i="4"/>
  <c r="AI325" i="4"/>
  <c r="AI326" i="4"/>
  <c r="U326" i="4"/>
  <c r="AD325" i="4"/>
  <c r="Q325" i="4"/>
  <c r="Q326" i="4"/>
  <c r="S23" i="6"/>
  <c r="S27" i="6"/>
  <c r="T27" i="6" s="1"/>
  <c r="S31" i="6"/>
  <c r="S35" i="6"/>
  <c r="S39" i="6"/>
  <c r="S43" i="6"/>
  <c r="U48" i="6"/>
  <c r="V48" i="6" s="1"/>
  <c r="M48" i="6"/>
  <c r="N48" i="6" s="1"/>
  <c r="E48" i="6"/>
  <c r="F48" i="6" s="1"/>
  <c r="S48" i="6"/>
  <c r="T48" i="6" s="1"/>
  <c r="K48" i="6"/>
  <c r="L48" i="6" s="1"/>
  <c r="C48" i="6"/>
  <c r="C48" i="7" s="1"/>
  <c r="D48" i="7" s="1"/>
  <c r="G56" i="6"/>
  <c r="V56" i="6"/>
  <c r="N56" i="6"/>
  <c r="F56" i="6"/>
  <c r="U56" i="6"/>
  <c r="M56" i="6"/>
  <c r="E56" i="6"/>
  <c r="T56" i="6"/>
  <c r="L56" i="6"/>
  <c r="D56" i="6"/>
  <c r="S56" i="6"/>
  <c r="K56" i="6"/>
  <c r="C56" i="6"/>
  <c r="X56" i="6"/>
  <c r="P56" i="6"/>
  <c r="H56" i="6"/>
  <c r="Y56" i="6"/>
  <c r="Q56" i="6"/>
  <c r="I56" i="6"/>
  <c r="G64" i="6"/>
  <c r="V64" i="6"/>
  <c r="N64" i="6"/>
  <c r="F64" i="6"/>
  <c r="U64" i="6"/>
  <c r="M64" i="6"/>
  <c r="E64" i="6"/>
  <c r="T64" i="6"/>
  <c r="L64" i="6"/>
  <c r="D64" i="6"/>
  <c r="S64" i="6"/>
  <c r="K64" i="6"/>
  <c r="C64" i="6"/>
  <c r="X64" i="6"/>
  <c r="P64" i="6"/>
  <c r="H64" i="6"/>
  <c r="Y64" i="6"/>
  <c r="Q64" i="6"/>
  <c r="I64" i="6"/>
  <c r="G72" i="6"/>
  <c r="V72" i="6"/>
  <c r="N72" i="6"/>
  <c r="F72" i="6"/>
  <c r="U72" i="6"/>
  <c r="M72" i="6"/>
  <c r="E72" i="6"/>
  <c r="T72" i="6"/>
  <c r="L72" i="6"/>
  <c r="D72" i="6"/>
  <c r="S72" i="6"/>
  <c r="K72" i="6"/>
  <c r="C72" i="6"/>
  <c r="X72" i="6"/>
  <c r="P72" i="6"/>
  <c r="H72" i="6"/>
  <c r="Y72" i="6"/>
  <c r="Q72" i="6"/>
  <c r="I72" i="6"/>
  <c r="U90" i="6"/>
  <c r="M90" i="6"/>
  <c r="E90" i="6"/>
  <c r="T90" i="6"/>
  <c r="L90" i="6"/>
  <c r="D90" i="6"/>
  <c r="Y90" i="6"/>
  <c r="Q90" i="6"/>
  <c r="I90" i="6"/>
  <c r="X90" i="6"/>
  <c r="P90" i="6"/>
  <c r="H90" i="6"/>
  <c r="N90" i="6"/>
  <c r="K90" i="6"/>
  <c r="G90" i="6"/>
  <c r="V90" i="6"/>
  <c r="F90" i="6"/>
  <c r="S90" i="6"/>
  <c r="U20" i="6"/>
  <c r="M20" i="6"/>
  <c r="E20" i="6"/>
  <c r="S20" i="6"/>
  <c r="K20" i="6"/>
  <c r="C20" i="6"/>
  <c r="U24" i="6"/>
  <c r="V24" i="6" s="1"/>
  <c r="M24" i="6"/>
  <c r="E24" i="6"/>
  <c r="E24" i="7" s="1"/>
  <c r="S24" i="6"/>
  <c r="K24" i="6"/>
  <c r="C24" i="6"/>
  <c r="C24" i="7" s="1"/>
  <c r="D24" i="7" s="1"/>
  <c r="U28" i="6"/>
  <c r="M28" i="6"/>
  <c r="E28" i="6"/>
  <c r="S28" i="6"/>
  <c r="K28" i="6"/>
  <c r="C28" i="6"/>
  <c r="C28" i="7" s="1"/>
  <c r="U32" i="6"/>
  <c r="V32" i="6" s="1"/>
  <c r="M32" i="6"/>
  <c r="E32" i="6"/>
  <c r="E32" i="7" s="1"/>
  <c r="S32" i="6"/>
  <c r="K32" i="6"/>
  <c r="C32" i="6"/>
  <c r="C32" i="7" s="1"/>
  <c r="D32" i="7" s="1"/>
  <c r="U36" i="6"/>
  <c r="V36" i="6" s="1"/>
  <c r="M36" i="6"/>
  <c r="E36" i="6"/>
  <c r="S36" i="6"/>
  <c r="K36" i="6"/>
  <c r="C36" i="6"/>
  <c r="U40" i="6"/>
  <c r="V40" i="6" s="1"/>
  <c r="M40" i="6"/>
  <c r="E40" i="6"/>
  <c r="E40" i="7" s="1"/>
  <c r="S40" i="6"/>
  <c r="K40" i="6"/>
  <c r="C40" i="6"/>
  <c r="U44" i="6"/>
  <c r="V44" i="6" s="1"/>
  <c r="M44" i="6"/>
  <c r="E44" i="6"/>
  <c r="S44" i="6"/>
  <c r="T44" i="6" s="1"/>
  <c r="K44" i="6"/>
  <c r="C44" i="6"/>
  <c r="D44" i="6" s="1"/>
  <c r="U50" i="6"/>
  <c r="V50" i="6" s="1"/>
  <c r="M50" i="6"/>
  <c r="N50" i="6" s="1"/>
  <c r="E50" i="6"/>
  <c r="F50" i="6" s="1"/>
  <c r="S50" i="6"/>
  <c r="T50" i="6" s="1"/>
  <c r="K50" i="6"/>
  <c r="L50" i="6" s="1"/>
  <c r="C50" i="6"/>
  <c r="D50" i="6" s="1"/>
  <c r="G58" i="6"/>
  <c r="V58" i="6"/>
  <c r="N58" i="6"/>
  <c r="F58" i="6"/>
  <c r="U58" i="6"/>
  <c r="M58" i="6"/>
  <c r="E58" i="6"/>
  <c r="T58" i="6"/>
  <c r="L58" i="6"/>
  <c r="D58" i="6"/>
  <c r="S58" i="6"/>
  <c r="K58" i="6"/>
  <c r="C58" i="6"/>
  <c r="X58" i="6"/>
  <c r="P58" i="6"/>
  <c r="H58" i="6"/>
  <c r="Y58" i="6"/>
  <c r="Q58" i="6"/>
  <c r="I58" i="6"/>
  <c r="G66" i="6"/>
  <c r="V66" i="6"/>
  <c r="N66" i="6"/>
  <c r="F66" i="6"/>
  <c r="U66" i="6"/>
  <c r="M66" i="6"/>
  <c r="E66" i="6"/>
  <c r="T66" i="6"/>
  <c r="L66" i="6"/>
  <c r="D66" i="6"/>
  <c r="S66" i="6"/>
  <c r="K66" i="6"/>
  <c r="C66" i="6"/>
  <c r="X66" i="6"/>
  <c r="P66" i="6"/>
  <c r="H66" i="6"/>
  <c r="Y66" i="6"/>
  <c r="Q66" i="6"/>
  <c r="I66" i="6"/>
  <c r="G74" i="6"/>
  <c r="V74" i="6"/>
  <c r="N74" i="6"/>
  <c r="F74" i="6"/>
  <c r="U74" i="6"/>
  <c r="M74" i="6"/>
  <c r="E74" i="6"/>
  <c r="T74" i="6"/>
  <c r="L74" i="6"/>
  <c r="D74" i="6"/>
  <c r="S74" i="6"/>
  <c r="K74" i="6"/>
  <c r="C74" i="6"/>
  <c r="X74" i="6"/>
  <c r="P74" i="6"/>
  <c r="H74" i="6"/>
  <c r="Y74" i="6"/>
  <c r="Q74" i="6"/>
  <c r="I74" i="6"/>
  <c r="Y151" i="6"/>
  <c r="Q151" i="6"/>
  <c r="I151" i="6"/>
  <c r="X151" i="6"/>
  <c r="P151" i="6"/>
  <c r="H151" i="6"/>
  <c r="G151" i="6"/>
  <c r="V151" i="6"/>
  <c r="N151" i="6"/>
  <c r="F151" i="6"/>
  <c r="U151" i="6"/>
  <c r="M151" i="6"/>
  <c r="E151" i="6"/>
  <c r="T151" i="6"/>
  <c r="L151" i="6"/>
  <c r="D151" i="6"/>
  <c r="S151" i="6"/>
  <c r="K151" i="6"/>
  <c r="C151" i="6"/>
  <c r="S21" i="6"/>
  <c r="S25" i="6"/>
  <c r="S29" i="6"/>
  <c r="S33" i="6"/>
  <c r="S37" i="6"/>
  <c r="S41" i="6"/>
  <c r="S45" i="6"/>
  <c r="T45" i="6" s="1"/>
  <c r="V52" i="6"/>
  <c r="N52" i="6"/>
  <c r="U52" i="6"/>
  <c r="M52" i="6"/>
  <c r="E52" i="6"/>
  <c r="F52" i="6" s="1"/>
  <c r="S52" i="6"/>
  <c r="T52" i="6" s="1"/>
  <c r="K52" i="6"/>
  <c r="L52" i="6" s="1"/>
  <c r="C52" i="6"/>
  <c r="C52" i="7" s="1"/>
  <c r="D52" i="7" s="1"/>
  <c r="G60" i="6"/>
  <c r="V60" i="6"/>
  <c r="N60" i="6"/>
  <c r="F60" i="6"/>
  <c r="U60" i="6"/>
  <c r="M60" i="6"/>
  <c r="E60" i="6"/>
  <c r="T60" i="6"/>
  <c r="L60" i="6"/>
  <c r="D60" i="6"/>
  <c r="S60" i="6"/>
  <c r="K60" i="6"/>
  <c r="C60" i="6"/>
  <c r="X60" i="6"/>
  <c r="P60" i="6"/>
  <c r="H60" i="6"/>
  <c r="Y60" i="6"/>
  <c r="Q60" i="6"/>
  <c r="I60" i="6"/>
  <c r="G68" i="6"/>
  <c r="V68" i="6"/>
  <c r="N68" i="6"/>
  <c r="F68" i="6"/>
  <c r="U68" i="6"/>
  <c r="M68" i="6"/>
  <c r="E68" i="6"/>
  <c r="T68" i="6"/>
  <c r="L68" i="6"/>
  <c r="D68" i="6"/>
  <c r="S68" i="6"/>
  <c r="K68" i="6"/>
  <c r="C68" i="6"/>
  <c r="X68" i="6"/>
  <c r="P68" i="6"/>
  <c r="H68" i="6"/>
  <c r="Y68" i="6"/>
  <c r="Q68" i="6"/>
  <c r="I68" i="6"/>
  <c r="G76" i="6"/>
  <c r="V76" i="6"/>
  <c r="N76" i="6"/>
  <c r="F76" i="6"/>
  <c r="U76" i="6"/>
  <c r="M76" i="6"/>
  <c r="E76" i="6"/>
  <c r="T76" i="6"/>
  <c r="L76" i="6"/>
  <c r="D76" i="6"/>
  <c r="S76" i="6"/>
  <c r="K76" i="6"/>
  <c r="C76" i="6"/>
  <c r="X76" i="6"/>
  <c r="P76" i="6"/>
  <c r="H76" i="6"/>
  <c r="Y76" i="6"/>
  <c r="Q76" i="6"/>
  <c r="I76" i="6"/>
  <c r="Y167" i="6"/>
  <c r="Q167" i="6"/>
  <c r="I167" i="6"/>
  <c r="X167" i="6"/>
  <c r="P167" i="6"/>
  <c r="H167" i="6"/>
  <c r="G167" i="6"/>
  <c r="V167" i="6"/>
  <c r="N167" i="6"/>
  <c r="F167" i="6"/>
  <c r="U167" i="6"/>
  <c r="M167" i="6"/>
  <c r="E167" i="6"/>
  <c r="T167" i="6"/>
  <c r="L167" i="6"/>
  <c r="D167" i="6"/>
  <c r="S167" i="6"/>
  <c r="K167" i="6"/>
  <c r="C167" i="6"/>
  <c r="U22" i="6"/>
  <c r="V22" i="6" s="1"/>
  <c r="M22" i="6"/>
  <c r="E22" i="6"/>
  <c r="E22" i="7" s="1"/>
  <c r="S22" i="6"/>
  <c r="K22" i="6"/>
  <c r="C22" i="6"/>
  <c r="U26" i="6"/>
  <c r="V26" i="6" s="1"/>
  <c r="M26" i="6"/>
  <c r="E26" i="6"/>
  <c r="E26" i="7" s="1"/>
  <c r="S26" i="6"/>
  <c r="K26" i="6"/>
  <c r="C26" i="6"/>
  <c r="C26" i="7" s="1"/>
  <c r="U30" i="6"/>
  <c r="V30" i="6" s="1"/>
  <c r="M30" i="6"/>
  <c r="E30" i="6"/>
  <c r="S30" i="6"/>
  <c r="K30" i="6"/>
  <c r="C30" i="6"/>
  <c r="U34" i="6"/>
  <c r="V34" i="6" s="1"/>
  <c r="M34" i="6"/>
  <c r="E34" i="6"/>
  <c r="S34" i="6"/>
  <c r="K34" i="6"/>
  <c r="C34" i="6"/>
  <c r="C34" i="7" s="1"/>
  <c r="D34" i="7" s="1"/>
  <c r="U38" i="6"/>
  <c r="V38" i="6" s="1"/>
  <c r="M38" i="6"/>
  <c r="E38" i="6"/>
  <c r="E38" i="7" s="1"/>
  <c r="F38" i="7" s="1"/>
  <c r="S38" i="6"/>
  <c r="K38" i="6"/>
  <c r="C38" i="6"/>
  <c r="U42" i="6"/>
  <c r="V42" i="6" s="1"/>
  <c r="M42" i="6"/>
  <c r="E42" i="6"/>
  <c r="S42" i="6"/>
  <c r="K42" i="6"/>
  <c r="C42" i="6"/>
  <c r="U46" i="6"/>
  <c r="V46" i="6" s="1"/>
  <c r="M46" i="6"/>
  <c r="E46" i="6"/>
  <c r="E46" i="7" s="1"/>
  <c r="F46" i="7" s="1"/>
  <c r="S46" i="6"/>
  <c r="T46" i="6" s="1"/>
  <c r="K46" i="6"/>
  <c r="C46" i="6"/>
  <c r="D46" i="6" s="1"/>
  <c r="G54" i="6"/>
  <c r="V54" i="6"/>
  <c r="N54" i="6"/>
  <c r="F54" i="6"/>
  <c r="U54" i="6"/>
  <c r="M54" i="6"/>
  <c r="E54" i="6"/>
  <c r="T54" i="6"/>
  <c r="L54" i="6"/>
  <c r="D54" i="6"/>
  <c r="S54" i="6"/>
  <c r="K54" i="6"/>
  <c r="C54" i="6"/>
  <c r="X54" i="6"/>
  <c r="P54" i="6"/>
  <c r="H54" i="6"/>
  <c r="Y54" i="6"/>
  <c r="Q54" i="6"/>
  <c r="I54" i="6"/>
  <c r="G62" i="6"/>
  <c r="V62" i="6"/>
  <c r="N62" i="6"/>
  <c r="F62" i="6"/>
  <c r="U62" i="6"/>
  <c r="M62" i="6"/>
  <c r="E62" i="6"/>
  <c r="T62" i="6"/>
  <c r="L62" i="6"/>
  <c r="D62" i="6"/>
  <c r="S62" i="6"/>
  <c r="K62" i="6"/>
  <c r="C62" i="6"/>
  <c r="X62" i="6"/>
  <c r="P62" i="6"/>
  <c r="H62" i="6"/>
  <c r="Y62" i="6"/>
  <c r="Q62" i="6"/>
  <c r="I62" i="6"/>
  <c r="G70" i="6"/>
  <c r="V70" i="6"/>
  <c r="N70" i="6"/>
  <c r="F70" i="6"/>
  <c r="U70" i="6"/>
  <c r="M70" i="6"/>
  <c r="E70" i="6"/>
  <c r="T70" i="6"/>
  <c r="L70" i="6"/>
  <c r="D70" i="6"/>
  <c r="S70" i="6"/>
  <c r="K70" i="6"/>
  <c r="C70" i="6"/>
  <c r="X70" i="6"/>
  <c r="P70" i="6"/>
  <c r="H70" i="6"/>
  <c r="Y70" i="6"/>
  <c r="Q70" i="6"/>
  <c r="I70" i="6"/>
  <c r="T78" i="6"/>
  <c r="X78" i="6"/>
  <c r="Y78" i="6"/>
  <c r="G78" i="6"/>
  <c r="N78" i="6"/>
  <c r="F78" i="6"/>
  <c r="V78" i="6"/>
  <c r="M78" i="6"/>
  <c r="E78" i="6"/>
  <c r="U78" i="6"/>
  <c r="L78" i="6"/>
  <c r="D78" i="6"/>
  <c r="S78" i="6"/>
  <c r="K78" i="6"/>
  <c r="C78" i="6"/>
  <c r="P78" i="6"/>
  <c r="H78" i="6"/>
  <c r="Q78" i="6"/>
  <c r="I78" i="6"/>
  <c r="I12" i="6"/>
  <c r="Y81" i="6"/>
  <c r="Q81" i="6"/>
  <c r="I81" i="6"/>
  <c r="X81" i="6"/>
  <c r="P81" i="6"/>
  <c r="H81" i="6"/>
  <c r="U81" i="6"/>
  <c r="M81" i="6"/>
  <c r="E81" i="6"/>
  <c r="T81" i="6"/>
  <c r="L81" i="6"/>
  <c r="D81" i="6"/>
  <c r="K81" i="6"/>
  <c r="G81" i="6"/>
  <c r="V81" i="6"/>
  <c r="F81" i="6"/>
  <c r="S81" i="6"/>
  <c r="C81" i="6"/>
  <c r="N81" i="6"/>
  <c r="Y139" i="6"/>
  <c r="Q139" i="6"/>
  <c r="I139" i="6"/>
  <c r="X139" i="6"/>
  <c r="P139" i="6"/>
  <c r="H139" i="6"/>
  <c r="G139" i="6"/>
  <c r="V139" i="6"/>
  <c r="N139" i="6"/>
  <c r="F139" i="6"/>
  <c r="U139" i="6"/>
  <c r="M139" i="6"/>
  <c r="E139" i="6"/>
  <c r="T139" i="6"/>
  <c r="L139" i="6"/>
  <c r="D139" i="6"/>
  <c r="S139" i="6"/>
  <c r="K139" i="6"/>
  <c r="Y155" i="6"/>
  <c r="Q155" i="6"/>
  <c r="I155" i="6"/>
  <c r="X155" i="6"/>
  <c r="P155" i="6"/>
  <c r="H155" i="6"/>
  <c r="G155" i="6"/>
  <c r="V155" i="6"/>
  <c r="N155" i="6"/>
  <c r="F155" i="6"/>
  <c r="U155" i="6"/>
  <c r="M155" i="6"/>
  <c r="E155" i="6"/>
  <c r="T155" i="6"/>
  <c r="L155" i="6"/>
  <c r="D155" i="6"/>
  <c r="S155" i="6"/>
  <c r="K155" i="6"/>
  <c r="W19" i="6"/>
  <c r="L18" i="6"/>
  <c r="J6" i="6"/>
  <c r="G19" i="6"/>
  <c r="D18" i="6"/>
  <c r="D40" i="6" s="1"/>
  <c r="T18" i="6"/>
  <c r="I10" i="6"/>
  <c r="Y89" i="6"/>
  <c r="Q89" i="6"/>
  <c r="I89" i="6"/>
  <c r="X89" i="6"/>
  <c r="P89" i="6"/>
  <c r="H89" i="6"/>
  <c r="U89" i="6"/>
  <c r="M89" i="6"/>
  <c r="E89" i="6"/>
  <c r="T89" i="6"/>
  <c r="L89" i="6"/>
  <c r="D89" i="6"/>
  <c r="K89" i="6"/>
  <c r="G89" i="6"/>
  <c r="V89" i="6"/>
  <c r="F89" i="6"/>
  <c r="S89" i="6"/>
  <c r="C89" i="6"/>
  <c r="N89" i="6"/>
  <c r="C139" i="6"/>
  <c r="C155" i="6"/>
  <c r="Y176" i="6"/>
  <c r="Q176" i="6"/>
  <c r="I176" i="6"/>
  <c r="G176" i="6"/>
  <c r="U176" i="6"/>
  <c r="M176" i="6"/>
  <c r="E176" i="6"/>
  <c r="L176" i="6"/>
  <c r="X176" i="6"/>
  <c r="K176" i="6"/>
  <c r="V176" i="6"/>
  <c r="T176" i="6"/>
  <c r="H176" i="6"/>
  <c r="S176" i="6"/>
  <c r="F176" i="6"/>
  <c r="D176" i="6"/>
  <c r="P176" i="6"/>
  <c r="N176" i="6"/>
  <c r="C176" i="6"/>
  <c r="N18" i="6"/>
  <c r="K6" i="6"/>
  <c r="F18" i="6"/>
  <c r="O19" i="6"/>
  <c r="Y143" i="6"/>
  <c r="Q143" i="6"/>
  <c r="I143" i="6"/>
  <c r="X143" i="6"/>
  <c r="P143" i="6"/>
  <c r="H143" i="6"/>
  <c r="G143" i="6"/>
  <c r="V143" i="6"/>
  <c r="N143" i="6"/>
  <c r="F143" i="6"/>
  <c r="U143" i="6"/>
  <c r="M143" i="6"/>
  <c r="E143" i="6"/>
  <c r="T143" i="6"/>
  <c r="L143" i="6"/>
  <c r="D143" i="6"/>
  <c r="S143" i="6"/>
  <c r="K143" i="6"/>
  <c r="Y159" i="6"/>
  <c r="Q159" i="6"/>
  <c r="I159" i="6"/>
  <c r="X159" i="6"/>
  <c r="P159" i="6"/>
  <c r="H159" i="6"/>
  <c r="G159" i="6"/>
  <c r="V159" i="6"/>
  <c r="N159" i="6"/>
  <c r="F159" i="6"/>
  <c r="U159" i="6"/>
  <c r="M159" i="6"/>
  <c r="E159" i="6"/>
  <c r="T159" i="6"/>
  <c r="L159" i="6"/>
  <c r="D159" i="6"/>
  <c r="S159" i="6"/>
  <c r="K159" i="6"/>
  <c r="I8" i="6"/>
  <c r="U82" i="6"/>
  <c r="M82" i="6"/>
  <c r="E82" i="6"/>
  <c r="T82" i="6"/>
  <c r="L82" i="6"/>
  <c r="D82" i="6"/>
  <c r="Y82" i="6"/>
  <c r="Q82" i="6"/>
  <c r="I82" i="6"/>
  <c r="X82" i="6"/>
  <c r="P82" i="6"/>
  <c r="H82" i="6"/>
  <c r="N82" i="6"/>
  <c r="K82" i="6"/>
  <c r="G82" i="6"/>
  <c r="V82" i="6"/>
  <c r="F82" i="6"/>
  <c r="C143" i="6"/>
  <c r="C159" i="6"/>
  <c r="Y147" i="6"/>
  <c r="Q147" i="6"/>
  <c r="I147" i="6"/>
  <c r="X147" i="6"/>
  <c r="P147" i="6"/>
  <c r="H147" i="6"/>
  <c r="G147" i="6"/>
  <c r="V147" i="6"/>
  <c r="N147" i="6"/>
  <c r="F147" i="6"/>
  <c r="U147" i="6"/>
  <c r="M147" i="6"/>
  <c r="E147" i="6"/>
  <c r="T147" i="6"/>
  <c r="L147" i="6"/>
  <c r="D147" i="6"/>
  <c r="S147" i="6"/>
  <c r="K147" i="6"/>
  <c r="Y163" i="6"/>
  <c r="Q163" i="6"/>
  <c r="I163" i="6"/>
  <c r="X163" i="6"/>
  <c r="P163" i="6"/>
  <c r="H163" i="6"/>
  <c r="G163" i="6"/>
  <c r="V163" i="6"/>
  <c r="N163" i="6"/>
  <c r="F163" i="6"/>
  <c r="U163" i="6"/>
  <c r="M163" i="6"/>
  <c r="E163" i="6"/>
  <c r="T163" i="6"/>
  <c r="L163" i="6"/>
  <c r="D163" i="6"/>
  <c r="S163" i="6"/>
  <c r="K163" i="6"/>
  <c r="U189" i="6"/>
  <c r="M189" i="6"/>
  <c r="E189" i="6"/>
  <c r="T189" i="6"/>
  <c r="L189" i="6"/>
  <c r="D189" i="6"/>
  <c r="S189" i="6"/>
  <c r="K189" i="6"/>
  <c r="C189" i="6"/>
  <c r="Y189" i="6"/>
  <c r="Q189" i="6"/>
  <c r="I189" i="6"/>
  <c r="V189" i="6"/>
  <c r="P189" i="6"/>
  <c r="N189" i="6"/>
  <c r="H189" i="6"/>
  <c r="X189" i="6"/>
  <c r="G189" i="6"/>
  <c r="F189" i="6"/>
  <c r="T43" i="6"/>
  <c r="T47" i="6"/>
  <c r="T49" i="6"/>
  <c r="T51" i="6"/>
  <c r="D53" i="6"/>
  <c r="L53" i="6"/>
  <c r="T53" i="6"/>
  <c r="D55" i="6"/>
  <c r="L55" i="6"/>
  <c r="T55" i="6"/>
  <c r="D57" i="6"/>
  <c r="L57" i="6"/>
  <c r="T57" i="6"/>
  <c r="D59" i="6"/>
  <c r="L59" i="6"/>
  <c r="T59" i="6"/>
  <c r="D61" i="6"/>
  <c r="L61" i="6"/>
  <c r="T61" i="6"/>
  <c r="D63" i="6"/>
  <c r="L63" i="6"/>
  <c r="T63" i="6"/>
  <c r="D65" i="6"/>
  <c r="L65" i="6"/>
  <c r="T65" i="6"/>
  <c r="D67" i="6"/>
  <c r="L67" i="6"/>
  <c r="T67" i="6"/>
  <c r="D69" i="6"/>
  <c r="L69" i="6"/>
  <c r="O69" i="6" s="1"/>
  <c r="T69" i="6"/>
  <c r="D71" i="6"/>
  <c r="L71" i="6"/>
  <c r="T71" i="6"/>
  <c r="D73" i="6"/>
  <c r="L73" i="6"/>
  <c r="T73" i="6"/>
  <c r="D75" i="6"/>
  <c r="L75" i="6"/>
  <c r="T75" i="6"/>
  <c r="D77" i="6"/>
  <c r="L77" i="6"/>
  <c r="T77" i="6"/>
  <c r="U80" i="6"/>
  <c r="T80" i="6"/>
  <c r="L80" i="6"/>
  <c r="D80" i="6"/>
  <c r="Y80" i="6"/>
  <c r="Q80" i="6"/>
  <c r="X80" i="6"/>
  <c r="P80" i="6"/>
  <c r="H80" i="6"/>
  <c r="M80" i="6"/>
  <c r="Y83" i="6"/>
  <c r="Q83" i="6"/>
  <c r="I83" i="6"/>
  <c r="X83" i="6"/>
  <c r="P83" i="6"/>
  <c r="H83" i="6"/>
  <c r="U83" i="6"/>
  <c r="M83" i="6"/>
  <c r="E83" i="6"/>
  <c r="T83" i="6"/>
  <c r="L83" i="6"/>
  <c r="D83" i="6"/>
  <c r="F85" i="6"/>
  <c r="V85" i="6"/>
  <c r="G86" i="6"/>
  <c r="Y91" i="6"/>
  <c r="Q91" i="6"/>
  <c r="I91" i="6"/>
  <c r="X91" i="6"/>
  <c r="P91" i="6"/>
  <c r="H91" i="6"/>
  <c r="U91" i="6"/>
  <c r="M91" i="6"/>
  <c r="E91" i="6"/>
  <c r="T91" i="6"/>
  <c r="W91" i="6" s="1"/>
  <c r="L91" i="6"/>
  <c r="D91" i="6"/>
  <c r="G93" i="6"/>
  <c r="G95" i="6"/>
  <c r="G97" i="6"/>
  <c r="G99" i="6"/>
  <c r="G101" i="6"/>
  <c r="G103" i="6"/>
  <c r="G105" i="6"/>
  <c r="G107" i="6"/>
  <c r="G109" i="6"/>
  <c r="G111" i="6"/>
  <c r="G113" i="6"/>
  <c r="G115" i="6"/>
  <c r="G117" i="6"/>
  <c r="G119" i="6"/>
  <c r="G121" i="6"/>
  <c r="G123" i="6"/>
  <c r="Y180" i="6"/>
  <c r="Q180" i="6"/>
  <c r="I180" i="6"/>
  <c r="X180" i="6"/>
  <c r="P180" i="6"/>
  <c r="H180" i="6"/>
  <c r="G180" i="6"/>
  <c r="U180" i="6"/>
  <c r="M180" i="6"/>
  <c r="E180" i="6"/>
  <c r="N180" i="6"/>
  <c r="L180" i="6"/>
  <c r="K180" i="6"/>
  <c r="V180" i="6"/>
  <c r="F180" i="6"/>
  <c r="T180" i="6"/>
  <c r="D180" i="6"/>
  <c r="G53" i="6"/>
  <c r="G55" i="6"/>
  <c r="G57" i="6"/>
  <c r="G59" i="6"/>
  <c r="G61" i="6"/>
  <c r="G63" i="6"/>
  <c r="G65" i="6"/>
  <c r="G67" i="6"/>
  <c r="G69" i="6"/>
  <c r="G71" i="6"/>
  <c r="G73" i="6"/>
  <c r="G75" i="6"/>
  <c r="G77" i="6"/>
  <c r="X79" i="6"/>
  <c r="P79" i="6"/>
  <c r="H79" i="6"/>
  <c r="T79" i="6"/>
  <c r="L79" i="6"/>
  <c r="D79" i="6"/>
  <c r="M79" i="6"/>
  <c r="F80" i="6"/>
  <c r="G83" i="6"/>
  <c r="K85" i="6"/>
  <c r="U88" i="6"/>
  <c r="M88" i="6"/>
  <c r="E88" i="6"/>
  <c r="T88" i="6"/>
  <c r="L88" i="6"/>
  <c r="D88" i="6"/>
  <c r="Y88" i="6"/>
  <c r="Q88" i="6"/>
  <c r="I88" i="6"/>
  <c r="X88" i="6"/>
  <c r="P88" i="6"/>
  <c r="H88" i="6"/>
  <c r="G91" i="6"/>
  <c r="U179" i="6"/>
  <c r="M179" i="6"/>
  <c r="E179" i="6"/>
  <c r="T179" i="6"/>
  <c r="S179" i="6"/>
  <c r="K179" i="6"/>
  <c r="C179" i="6"/>
  <c r="Y179" i="6"/>
  <c r="Q179" i="6"/>
  <c r="I179" i="6"/>
  <c r="N179" i="6"/>
  <c r="L179" i="6"/>
  <c r="X179" i="6"/>
  <c r="H179" i="6"/>
  <c r="V179" i="6"/>
  <c r="G179" i="6"/>
  <c r="F179" i="6"/>
  <c r="S180" i="6"/>
  <c r="H53" i="6"/>
  <c r="P53" i="6"/>
  <c r="X53" i="6"/>
  <c r="H55" i="6"/>
  <c r="P55" i="6"/>
  <c r="X55" i="6"/>
  <c r="H57" i="6"/>
  <c r="P57" i="6"/>
  <c r="X57" i="6"/>
  <c r="H59" i="6"/>
  <c r="P59" i="6"/>
  <c r="X59" i="6"/>
  <c r="H61" i="6"/>
  <c r="P61" i="6"/>
  <c r="X61" i="6"/>
  <c r="H63" i="6"/>
  <c r="P63" i="6"/>
  <c r="X63" i="6"/>
  <c r="H65" i="6"/>
  <c r="P65" i="6"/>
  <c r="X65" i="6"/>
  <c r="H67" i="6"/>
  <c r="P67" i="6"/>
  <c r="X67" i="6"/>
  <c r="H69" i="6"/>
  <c r="P69" i="6"/>
  <c r="X69" i="6"/>
  <c r="H71" i="6"/>
  <c r="P71" i="6"/>
  <c r="X71" i="6"/>
  <c r="H73" i="6"/>
  <c r="P73" i="6"/>
  <c r="X73" i="6"/>
  <c r="H75" i="6"/>
  <c r="P75" i="6"/>
  <c r="X75" i="6"/>
  <c r="H77" i="6"/>
  <c r="P77" i="6"/>
  <c r="X77" i="6"/>
  <c r="Y87" i="6"/>
  <c r="Q87" i="6"/>
  <c r="I87" i="6"/>
  <c r="X87" i="6"/>
  <c r="P87" i="6"/>
  <c r="H87" i="6"/>
  <c r="U87" i="6"/>
  <c r="M87" i="6"/>
  <c r="E87" i="6"/>
  <c r="T87" i="6"/>
  <c r="L87" i="6"/>
  <c r="D87" i="6"/>
  <c r="Y170" i="6"/>
  <c r="Q170" i="6"/>
  <c r="I170" i="6"/>
  <c r="G170" i="6"/>
  <c r="U170" i="6"/>
  <c r="M170" i="6"/>
  <c r="E170" i="6"/>
  <c r="X170" i="6"/>
  <c r="K170" i="6"/>
  <c r="V170" i="6"/>
  <c r="T170" i="6"/>
  <c r="H170" i="6"/>
  <c r="S170" i="6"/>
  <c r="F170" i="6"/>
  <c r="D170" i="6"/>
  <c r="P170" i="6"/>
  <c r="C170" i="6"/>
  <c r="I53" i="6"/>
  <c r="Q53" i="6"/>
  <c r="Y53" i="6"/>
  <c r="I55" i="6"/>
  <c r="Q55" i="6"/>
  <c r="Y55" i="6"/>
  <c r="I57" i="6"/>
  <c r="Q57" i="6"/>
  <c r="Y57" i="6"/>
  <c r="I59" i="6"/>
  <c r="Q59" i="6"/>
  <c r="Y59" i="6"/>
  <c r="I61" i="6"/>
  <c r="Q61" i="6"/>
  <c r="Y61" i="6"/>
  <c r="I63" i="6"/>
  <c r="Q63" i="6"/>
  <c r="Y63" i="6"/>
  <c r="I65" i="6"/>
  <c r="Q65" i="6"/>
  <c r="Y65" i="6"/>
  <c r="I67" i="6"/>
  <c r="Q67" i="6"/>
  <c r="Y67" i="6"/>
  <c r="I69" i="6"/>
  <c r="Q69" i="6"/>
  <c r="Y69" i="6"/>
  <c r="I71" i="6"/>
  <c r="Q71" i="6"/>
  <c r="Y71" i="6"/>
  <c r="I73" i="6"/>
  <c r="Q73" i="6"/>
  <c r="Y73" i="6"/>
  <c r="I75" i="6"/>
  <c r="Q75" i="6"/>
  <c r="Y75" i="6"/>
  <c r="I77" i="6"/>
  <c r="Q77" i="6"/>
  <c r="Y77" i="6"/>
  <c r="U86" i="6"/>
  <c r="M86" i="6"/>
  <c r="E86" i="6"/>
  <c r="T86" i="6"/>
  <c r="L86" i="6"/>
  <c r="D86" i="6"/>
  <c r="Y86" i="6"/>
  <c r="Q86" i="6"/>
  <c r="I86" i="6"/>
  <c r="X86" i="6"/>
  <c r="P86" i="6"/>
  <c r="H86" i="6"/>
  <c r="C87" i="6"/>
  <c r="S87" i="6"/>
  <c r="Y137" i="6"/>
  <c r="Q137" i="6"/>
  <c r="I137" i="6"/>
  <c r="X137" i="6"/>
  <c r="P137" i="6"/>
  <c r="H137" i="6"/>
  <c r="G137" i="6"/>
  <c r="V137" i="6"/>
  <c r="N137" i="6"/>
  <c r="F137" i="6"/>
  <c r="U137" i="6"/>
  <c r="M137" i="6"/>
  <c r="E137" i="6"/>
  <c r="T137" i="6"/>
  <c r="L137" i="6"/>
  <c r="D137" i="6"/>
  <c r="Y141" i="6"/>
  <c r="Q141" i="6"/>
  <c r="I141" i="6"/>
  <c r="X141" i="6"/>
  <c r="P141" i="6"/>
  <c r="H141" i="6"/>
  <c r="G141" i="6"/>
  <c r="V141" i="6"/>
  <c r="N141" i="6"/>
  <c r="F141" i="6"/>
  <c r="U141" i="6"/>
  <c r="M141" i="6"/>
  <c r="E141" i="6"/>
  <c r="T141" i="6"/>
  <c r="L141" i="6"/>
  <c r="D141" i="6"/>
  <c r="Y145" i="6"/>
  <c r="Q145" i="6"/>
  <c r="I145" i="6"/>
  <c r="X145" i="6"/>
  <c r="P145" i="6"/>
  <c r="H145" i="6"/>
  <c r="G145" i="6"/>
  <c r="V145" i="6"/>
  <c r="N145" i="6"/>
  <c r="F145" i="6"/>
  <c r="U145" i="6"/>
  <c r="M145" i="6"/>
  <c r="E145" i="6"/>
  <c r="T145" i="6"/>
  <c r="L145" i="6"/>
  <c r="D145" i="6"/>
  <c r="Y149" i="6"/>
  <c r="Q149" i="6"/>
  <c r="I149" i="6"/>
  <c r="X149" i="6"/>
  <c r="P149" i="6"/>
  <c r="H149" i="6"/>
  <c r="G149" i="6"/>
  <c r="V149" i="6"/>
  <c r="N149" i="6"/>
  <c r="F149" i="6"/>
  <c r="U149" i="6"/>
  <c r="M149" i="6"/>
  <c r="E149" i="6"/>
  <c r="T149" i="6"/>
  <c r="L149" i="6"/>
  <c r="D149" i="6"/>
  <c r="Y153" i="6"/>
  <c r="Q153" i="6"/>
  <c r="I153" i="6"/>
  <c r="X153" i="6"/>
  <c r="P153" i="6"/>
  <c r="H153" i="6"/>
  <c r="G153" i="6"/>
  <c r="V153" i="6"/>
  <c r="N153" i="6"/>
  <c r="F153" i="6"/>
  <c r="U153" i="6"/>
  <c r="M153" i="6"/>
  <c r="E153" i="6"/>
  <c r="T153" i="6"/>
  <c r="L153" i="6"/>
  <c r="D153" i="6"/>
  <c r="Y157" i="6"/>
  <c r="Q157" i="6"/>
  <c r="I157" i="6"/>
  <c r="X157" i="6"/>
  <c r="P157" i="6"/>
  <c r="H157" i="6"/>
  <c r="G157" i="6"/>
  <c r="V157" i="6"/>
  <c r="N157" i="6"/>
  <c r="F157" i="6"/>
  <c r="U157" i="6"/>
  <c r="M157" i="6"/>
  <c r="E157" i="6"/>
  <c r="T157" i="6"/>
  <c r="L157" i="6"/>
  <c r="D157" i="6"/>
  <c r="Y161" i="6"/>
  <c r="Q161" i="6"/>
  <c r="I161" i="6"/>
  <c r="X161" i="6"/>
  <c r="P161" i="6"/>
  <c r="H161" i="6"/>
  <c r="G161" i="6"/>
  <c r="V161" i="6"/>
  <c r="N161" i="6"/>
  <c r="F161" i="6"/>
  <c r="U161" i="6"/>
  <c r="M161" i="6"/>
  <c r="E161" i="6"/>
  <c r="T161" i="6"/>
  <c r="L161" i="6"/>
  <c r="D161" i="6"/>
  <c r="Y165" i="6"/>
  <c r="Q165" i="6"/>
  <c r="I165" i="6"/>
  <c r="X165" i="6"/>
  <c r="P165" i="6"/>
  <c r="H165" i="6"/>
  <c r="G165" i="6"/>
  <c r="V165" i="6"/>
  <c r="N165" i="6"/>
  <c r="F165" i="6"/>
  <c r="U165" i="6"/>
  <c r="M165" i="6"/>
  <c r="E165" i="6"/>
  <c r="T165" i="6"/>
  <c r="L165" i="6"/>
  <c r="D165" i="6"/>
  <c r="S169" i="6"/>
  <c r="K169" i="6"/>
  <c r="I169" i="6"/>
  <c r="Q169" i="6"/>
  <c r="H169" i="6"/>
  <c r="Y169" i="6"/>
  <c r="P169" i="6"/>
  <c r="G169" i="6"/>
  <c r="X169" i="6"/>
  <c r="F169" i="6"/>
  <c r="N169" i="6"/>
  <c r="O169" i="6" s="1"/>
  <c r="E169" i="6"/>
  <c r="V169" i="6"/>
  <c r="M169" i="6"/>
  <c r="D169" i="6"/>
  <c r="L170" i="6"/>
  <c r="U173" i="6"/>
  <c r="M173" i="6"/>
  <c r="E173" i="6"/>
  <c r="S173" i="6"/>
  <c r="K173" i="6"/>
  <c r="C173" i="6"/>
  <c r="Y173" i="6"/>
  <c r="Q173" i="6"/>
  <c r="I173" i="6"/>
  <c r="X173" i="6"/>
  <c r="L173" i="6"/>
  <c r="O173" i="6" s="1"/>
  <c r="V173" i="6"/>
  <c r="H173" i="6"/>
  <c r="T173" i="6"/>
  <c r="G173" i="6"/>
  <c r="F173" i="6"/>
  <c r="P173" i="6"/>
  <c r="D173" i="6"/>
  <c r="U181" i="6"/>
  <c r="M181" i="6"/>
  <c r="E181" i="6"/>
  <c r="T181" i="6"/>
  <c r="W181" i="6" s="1"/>
  <c r="L181" i="6"/>
  <c r="D181" i="6"/>
  <c r="S181" i="6"/>
  <c r="K181" i="6"/>
  <c r="C181" i="6"/>
  <c r="Y181" i="6"/>
  <c r="Q181" i="6"/>
  <c r="I181" i="6"/>
  <c r="P181" i="6"/>
  <c r="N181" i="6"/>
  <c r="X181" i="6"/>
  <c r="H181" i="6"/>
  <c r="G181" i="6"/>
  <c r="Y188" i="6"/>
  <c r="Q188" i="6"/>
  <c r="I188" i="6"/>
  <c r="X188" i="6"/>
  <c r="P188" i="6"/>
  <c r="H188" i="6"/>
  <c r="G188" i="6"/>
  <c r="U188" i="6"/>
  <c r="M188" i="6"/>
  <c r="E188" i="6"/>
  <c r="N188" i="6"/>
  <c r="L188" i="6"/>
  <c r="K188" i="6"/>
  <c r="V188" i="6"/>
  <c r="F188" i="6"/>
  <c r="T188" i="6"/>
  <c r="D188" i="6"/>
  <c r="Y288" i="6"/>
  <c r="Q288" i="6"/>
  <c r="I288" i="6"/>
  <c r="X288" i="6"/>
  <c r="P288" i="6"/>
  <c r="H288" i="6"/>
  <c r="G288" i="6"/>
  <c r="V288" i="6"/>
  <c r="N288" i="6"/>
  <c r="F288" i="6"/>
  <c r="U288" i="6"/>
  <c r="M288" i="6"/>
  <c r="E288" i="6"/>
  <c r="T288" i="6"/>
  <c r="L288" i="6"/>
  <c r="D288" i="6"/>
  <c r="S288" i="6"/>
  <c r="K288" i="6"/>
  <c r="C288" i="6"/>
  <c r="Y302" i="6"/>
  <c r="Q302" i="6"/>
  <c r="I302" i="6"/>
  <c r="X302" i="6"/>
  <c r="P302" i="6"/>
  <c r="H302" i="6"/>
  <c r="G302" i="6"/>
  <c r="V302" i="6"/>
  <c r="N302" i="6"/>
  <c r="F302" i="6"/>
  <c r="U302" i="6"/>
  <c r="M302" i="6"/>
  <c r="E302" i="6"/>
  <c r="T302" i="6"/>
  <c r="L302" i="6"/>
  <c r="D302" i="6"/>
  <c r="S302" i="6"/>
  <c r="K302" i="6"/>
  <c r="Y85" i="6"/>
  <c r="Q85" i="6"/>
  <c r="I85" i="6"/>
  <c r="X85" i="6"/>
  <c r="P85" i="6"/>
  <c r="H85" i="6"/>
  <c r="U85" i="6"/>
  <c r="M85" i="6"/>
  <c r="E85" i="6"/>
  <c r="T85" i="6"/>
  <c r="L85" i="6"/>
  <c r="O85" i="6" s="1"/>
  <c r="D85" i="6"/>
  <c r="Y93" i="6"/>
  <c r="Q93" i="6"/>
  <c r="I93" i="6"/>
  <c r="X93" i="6"/>
  <c r="P93" i="6"/>
  <c r="H93" i="6"/>
  <c r="V93" i="6"/>
  <c r="N93" i="6"/>
  <c r="F93" i="6"/>
  <c r="U93" i="6"/>
  <c r="M93" i="6"/>
  <c r="E93" i="6"/>
  <c r="T93" i="6"/>
  <c r="L93" i="6"/>
  <c r="D93" i="6"/>
  <c r="Y95" i="6"/>
  <c r="Q95" i="6"/>
  <c r="I95" i="6"/>
  <c r="X95" i="6"/>
  <c r="P95" i="6"/>
  <c r="H95" i="6"/>
  <c r="V95" i="6"/>
  <c r="N95" i="6"/>
  <c r="F95" i="6"/>
  <c r="U95" i="6"/>
  <c r="M95" i="6"/>
  <c r="E95" i="6"/>
  <c r="T95" i="6"/>
  <c r="L95" i="6"/>
  <c r="D95" i="6"/>
  <c r="Y97" i="6"/>
  <c r="Q97" i="6"/>
  <c r="I97" i="6"/>
  <c r="X97" i="6"/>
  <c r="P97" i="6"/>
  <c r="H97" i="6"/>
  <c r="V97" i="6"/>
  <c r="N97" i="6"/>
  <c r="F97" i="6"/>
  <c r="U97" i="6"/>
  <c r="M97" i="6"/>
  <c r="E97" i="6"/>
  <c r="T97" i="6"/>
  <c r="L97" i="6"/>
  <c r="D97" i="6"/>
  <c r="Y99" i="6"/>
  <c r="Q99" i="6"/>
  <c r="I99" i="6"/>
  <c r="X99" i="6"/>
  <c r="P99" i="6"/>
  <c r="H99" i="6"/>
  <c r="V99" i="6"/>
  <c r="N99" i="6"/>
  <c r="F99" i="6"/>
  <c r="U99" i="6"/>
  <c r="M99" i="6"/>
  <c r="E99" i="6"/>
  <c r="T99" i="6"/>
  <c r="L99" i="6"/>
  <c r="D99" i="6"/>
  <c r="Y101" i="6"/>
  <c r="Q101" i="6"/>
  <c r="I101" i="6"/>
  <c r="X101" i="6"/>
  <c r="P101" i="6"/>
  <c r="H101" i="6"/>
  <c r="V101" i="6"/>
  <c r="N101" i="6"/>
  <c r="F101" i="6"/>
  <c r="U101" i="6"/>
  <c r="M101" i="6"/>
  <c r="E101" i="6"/>
  <c r="T101" i="6"/>
  <c r="L101" i="6"/>
  <c r="D101" i="6"/>
  <c r="Y103" i="6"/>
  <c r="Q103" i="6"/>
  <c r="I103" i="6"/>
  <c r="X103" i="6"/>
  <c r="P103" i="6"/>
  <c r="H103" i="6"/>
  <c r="V103" i="6"/>
  <c r="N103" i="6"/>
  <c r="F103" i="6"/>
  <c r="U103" i="6"/>
  <c r="M103" i="6"/>
  <c r="E103" i="6"/>
  <c r="T103" i="6"/>
  <c r="L103" i="6"/>
  <c r="D103" i="6"/>
  <c r="Y105" i="6"/>
  <c r="Q105" i="6"/>
  <c r="I105" i="6"/>
  <c r="X105" i="6"/>
  <c r="P105" i="6"/>
  <c r="H105" i="6"/>
  <c r="V105" i="6"/>
  <c r="N105" i="6"/>
  <c r="F105" i="6"/>
  <c r="U105" i="6"/>
  <c r="M105" i="6"/>
  <c r="E105" i="6"/>
  <c r="T105" i="6"/>
  <c r="L105" i="6"/>
  <c r="D105" i="6"/>
  <c r="Y107" i="6"/>
  <c r="Q107" i="6"/>
  <c r="I107" i="6"/>
  <c r="X107" i="6"/>
  <c r="P107" i="6"/>
  <c r="H107" i="6"/>
  <c r="V107" i="6"/>
  <c r="N107" i="6"/>
  <c r="F107" i="6"/>
  <c r="U107" i="6"/>
  <c r="M107" i="6"/>
  <c r="E107" i="6"/>
  <c r="T107" i="6"/>
  <c r="L107" i="6"/>
  <c r="D107" i="6"/>
  <c r="Y109" i="6"/>
  <c r="Q109" i="6"/>
  <c r="I109" i="6"/>
  <c r="X109" i="6"/>
  <c r="P109" i="6"/>
  <c r="H109" i="6"/>
  <c r="V109" i="6"/>
  <c r="N109" i="6"/>
  <c r="F109" i="6"/>
  <c r="U109" i="6"/>
  <c r="M109" i="6"/>
  <c r="E109" i="6"/>
  <c r="T109" i="6"/>
  <c r="L109" i="6"/>
  <c r="D109" i="6"/>
  <c r="Y111" i="6"/>
  <c r="Q111" i="6"/>
  <c r="I111" i="6"/>
  <c r="X111" i="6"/>
  <c r="P111" i="6"/>
  <c r="H111" i="6"/>
  <c r="V111" i="6"/>
  <c r="N111" i="6"/>
  <c r="F111" i="6"/>
  <c r="U111" i="6"/>
  <c r="M111" i="6"/>
  <c r="E111" i="6"/>
  <c r="T111" i="6"/>
  <c r="L111" i="6"/>
  <c r="D111" i="6"/>
  <c r="Y113" i="6"/>
  <c r="Q113" i="6"/>
  <c r="I113" i="6"/>
  <c r="X113" i="6"/>
  <c r="P113" i="6"/>
  <c r="H113" i="6"/>
  <c r="V113" i="6"/>
  <c r="N113" i="6"/>
  <c r="F113" i="6"/>
  <c r="U113" i="6"/>
  <c r="M113" i="6"/>
  <c r="E113" i="6"/>
  <c r="T113" i="6"/>
  <c r="L113" i="6"/>
  <c r="D113" i="6"/>
  <c r="Y115" i="6"/>
  <c r="Q115" i="6"/>
  <c r="I115" i="6"/>
  <c r="X115" i="6"/>
  <c r="P115" i="6"/>
  <c r="H115" i="6"/>
  <c r="V115" i="6"/>
  <c r="N115" i="6"/>
  <c r="F115" i="6"/>
  <c r="U115" i="6"/>
  <c r="M115" i="6"/>
  <c r="E115" i="6"/>
  <c r="T115" i="6"/>
  <c r="L115" i="6"/>
  <c r="D115" i="6"/>
  <c r="Y117" i="6"/>
  <c r="Q117" i="6"/>
  <c r="I117" i="6"/>
  <c r="X117" i="6"/>
  <c r="P117" i="6"/>
  <c r="H117" i="6"/>
  <c r="V117" i="6"/>
  <c r="N117" i="6"/>
  <c r="F117" i="6"/>
  <c r="U117" i="6"/>
  <c r="M117" i="6"/>
  <c r="E117" i="6"/>
  <c r="T117" i="6"/>
  <c r="L117" i="6"/>
  <c r="D117" i="6"/>
  <c r="Y119" i="6"/>
  <c r="Q119" i="6"/>
  <c r="I119" i="6"/>
  <c r="X119" i="6"/>
  <c r="P119" i="6"/>
  <c r="H119" i="6"/>
  <c r="V119" i="6"/>
  <c r="N119" i="6"/>
  <c r="F119" i="6"/>
  <c r="U119" i="6"/>
  <c r="M119" i="6"/>
  <c r="E119" i="6"/>
  <c r="T119" i="6"/>
  <c r="L119" i="6"/>
  <c r="D119" i="6"/>
  <c r="Y121" i="6"/>
  <c r="Q121" i="6"/>
  <c r="I121" i="6"/>
  <c r="X121" i="6"/>
  <c r="P121" i="6"/>
  <c r="H121" i="6"/>
  <c r="V121" i="6"/>
  <c r="N121" i="6"/>
  <c r="F121" i="6"/>
  <c r="U121" i="6"/>
  <c r="M121" i="6"/>
  <c r="E121" i="6"/>
  <c r="T121" i="6"/>
  <c r="L121" i="6"/>
  <c r="D121" i="6"/>
  <c r="Y123" i="6"/>
  <c r="Q123" i="6"/>
  <c r="I123" i="6"/>
  <c r="X123" i="6"/>
  <c r="P123" i="6"/>
  <c r="H123" i="6"/>
  <c r="V123" i="6"/>
  <c r="N123" i="6"/>
  <c r="F123" i="6"/>
  <c r="U123" i="6"/>
  <c r="M123" i="6"/>
  <c r="E123" i="6"/>
  <c r="T123" i="6"/>
  <c r="L123" i="6"/>
  <c r="D123" i="6"/>
  <c r="Y125" i="6"/>
  <c r="Q125" i="6"/>
  <c r="I125" i="6"/>
  <c r="J125" i="6" s="1"/>
  <c r="X125" i="6"/>
  <c r="P125" i="6"/>
  <c r="H125" i="6"/>
  <c r="V125" i="6"/>
  <c r="N125" i="6"/>
  <c r="F125" i="6"/>
  <c r="U125" i="6"/>
  <c r="M125" i="6"/>
  <c r="E125" i="6"/>
  <c r="T125" i="6"/>
  <c r="L125" i="6"/>
  <c r="D125" i="6"/>
  <c r="Y127" i="6"/>
  <c r="Q127" i="6"/>
  <c r="I127" i="6"/>
  <c r="X127" i="6"/>
  <c r="P127" i="6"/>
  <c r="H127" i="6"/>
  <c r="V127" i="6"/>
  <c r="N127" i="6"/>
  <c r="F127" i="6"/>
  <c r="U127" i="6"/>
  <c r="M127" i="6"/>
  <c r="E127" i="6"/>
  <c r="T127" i="6"/>
  <c r="L127" i="6"/>
  <c r="D127" i="6"/>
  <c r="Y129" i="6"/>
  <c r="Q129" i="6"/>
  <c r="I129" i="6"/>
  <c r="X129" i="6"/>
  <c r="P129" i="6"/>
  <c r="H129" i="6"/>
  <c r="V129" i="6"/>
  <c r="N129" i="6"/>
  <c r="F129" i="6"/>
  <c r="U129" i="6"/>
  <c r="M129" i="6"/>
  <c r="E129" i="6"/>
  <c r="T129" i="6"/>
  <c r="L129" i="6"/>
  <c r="D129" i="6"/>
  <c r="Y131" i="6"/>
  <c r="Q131" i="6"/>
  <c r="I131" i="6"/>
  <c r="X131" i="6"/>
  <c r="P131" i="6"/>
  <c r="H131" i="6"/>
  <c r="V131" i="6"/>
  <c r="N131" i="6"/>
  <c r="F131" i="6"/>
  <c r="U131" i="6"/>
  <c r="M131" i="6"/>
  <c r="E131" i="6"/>
  <c r="T131" i="6"/>
  <c r="L131" i="6"/>
  <c r="D131" i="6"/>
  <c r="Y133" i="6"/>
  <c r="Q133" i="6"/>
  <c r="I133" i="6"/>
  <c r="X133" i="6"/>
  <c r="P133" i="6"/>
  <c r="H133" i="6"/>
  <c r="V133" i="6"/>
  <c r="N133" i="6"/>
  <c r="F133" i="6"/>
  <c r="U133" i="6"/>
  <c r="M133" i="6"/>
  <c r="E133" i="6"/>
  <c r="T133" i="6"/>
  <c r="L133" i="6"/>
  <c r="D133" i="6"/>
  <c r="Y135" i="6"/>
  <c r="Q135" i="6"/>
  <c r="I135" i="6"/>
  <c r="J135" i="6" s="1"/>
  <c r="X135" i="6"/>
  <c r="P135" i="6"/>
  <c r="H135" i="6"/>
  <c r="V135" i="6"/>
  <c r="N135" i="6"/>
  <c r="F135" i="6"/>
  <c r="U135" i="6"/>
  <c r="M135" i="6"/>
  <c r="E135" i="6"/>
  <c r="T135" i="6"/>
  <c r="L135" i="6"/>
  <c r="D135" i="6"/>
  <c r="C137" i="6"/>
  <c r="C141" i="6"/>
  <c r="C145" i="6"/>
  <c r="C149" i="6"/>
  <c r="C153" i="6"/>
  <c r="C157" i="6"/>
  <c r="C161" i="6"/>
  <c r="C165" i="6"/>
  <c r="C169" i="6"/>
  <c r="N170" i="6"/>
  <c r="F181" i="6"/>
  <c r="C188" i="6"/>
  <c r="U253" i="6"/>
  <c r="M253" i="6"/>
  <c r="E253" i="6"/>
  <c r="T253" i="6"/>
  <c r="L253" i="6"/>
  <c r="D253" i="6"/>
  <c r="S253" i="6"/>
  <c r="K253" i="6"/>
  <c r="C253" i="6"/>
  <c r="Y253" i="6"/>
  <c r="Q253" i="6"/>
  <c r="I253" i="6"/>
  <c r="X253" i="6"/>
  <c r="P253" i="6"/>
  <c r="H253" i="6"/>
  <c r="N253" i="6"/>
  <c r="G253" i="6"/>
  <c r="V253" i="6"/>
  <c r="C302" i="6"/>
  <c r="Y304" i="6"/>
  <c r="Q304" i="6"/>
  <c r="I304" i="6"/>
  <c r="X304" i="6"/>
  <c r="P304" i="6"/>
  <c r="H304" i="6"/>
  <c r="G304" i="6"/>
  <c r="V304" i="6"/>
  <c r="N304" i="6"/>
  <c r="F304" i="6"/>
  <c r="U304" i="6"/>
  <c r="M304" i="6"/>
  <c r="E304" i="6"/>
  <c r="T304" i="6"/>
  <c r="L304" i="6"/>
  <c r="D304" i="6"/>
  <c r="S304" i="6"/>
  <c r="K304" i="6"/>
  <c r="C304" i="6"/>
  <c r="C21" i="6"/>
  <c r="D21" i="6" s="1"/>
  <c r="K21" i="6"/>
  <c r="C23" i="6"/>
  <c r="K23" i="6"/>
  <c r="C25" i="6"/>
  <c r="D25" i="6" s="1"/>
  <c r="K25" i="6"/>
  <c r="L25" i="6" s="1"/>
  <c r="C27" i="6"/>
  <c r="K27" i="6"/>
  <c r="C29" i="6"/>
  <c r="D29" i="6" s="1"/>
  <c r="K29" i="6"/>
  <c r="L29" i="6" s="1"/>
  <c r="C31" i="6"/>
  <c r="K31" i="6"/>
  <c r="C33" i="6"/>
  <c r="D33" i="6" s="1"/>
  <c r="K33" i="6"/>
  <c r="L33" i="6" s="1"/>
  <c r="C35" i="6"/>
  <c r="D35" i="6" s="1"/>
  <c r="K35" i="6"/>
  <c r="L35" i="6" s="1"/>
  <c r="C37" i="6"/>
  <c r="D37" i="6" s="1"/>
  <c r="K37" i="6"/>
  <c r="L37" i="6" s="1"/>
  <c r="C39" i="6"/>
  <c r="D39" i="6" s="1"/>
  <c r="K39" i="6"/>
  <c r="L39" i="6" s="1"/>
  <c r="C41" i="6"/>
  <c r="D41" i="6" s="1"/>
  <c r="K41" i="6"/>
  <c r="L41" i="6" s="1"/>
  <c r="C43" i="6"/>
  <c r="D43" i="6" s="1"/>
  <c r="K43" i="6"/>
  <c r="L43" i="6" s="1"/>
  <c r="C45" i="6"/>
  <c r="D45" i="6" s="1"/>
  <c r="K45" i="6"/>
  <c r="L45" i="6" s="1"/>
  <c r="C47" i="6"/>
  <c r="C47" i="7" s="1"/>
  <c r="D47" i="7" s="1"/>
  <c r="K47" i="6"/>
  <c r="L47" i="6" s="1"/>
  <c r="C49" i="6"/>
  <c r="D49" i="6" s="1"/>
  <c r="G49" i="6" s="1"/>
  <c r="K49" i="6"/>
  <c r="L49" i="6" s="1"/>
  <c r="C51" i="6"/>
  <c r="C51" i="7" s="1"/>
  <c r="D51" i="7" s="1"/>
  <c r="K51" i="6"/>
  <c r="L51" i="6" s="1"/>
  <c r="C53" i="6"/>
  <c r="K53" i="6"/>
  <c r="C55" i="6"/>
  <c r="K55" i="6"/>
  <c r="C57" i="6"/>
  <c r="K57" i="6"/>
  <c r="C59" i="6"/>
  <c r="K59" i="6"/>
  <c r="C61" i="6"/>
  <c r="K61" i="6"/>
  <c r="C63" i="6"/>
  <c r="K63" i="6"/>
  <c r="C65" i="6"/>
  <c r="K65" i="6"/>
  <c r="C67" i="6"/>
  <c r="K67" i="6"/>
  <c r="C69" i="6"/>
  <c r="K69" i="6"/>
  <c r="C71" i="6"/>
  <c r="K71" i="6"/>
  <c r="C73" i="6"/>
  <c r="K73" i="6"/>
  <c r="C75" i="6"/>
  <c r="K75" i="6"/>
  <c r="C77" i="6"/>
  <c r="K77" i="6"/>
  <c r="K80" i="6"/>
  <c r="U84" i="6"/>
  <c r="M84" i="6"/>
  <c r="E84" i="6"/>
  <c r="T84" i="6"/>
  <c r="L84" i="6"/>
  <c r="D84" i="6"/>
  <c r="Y84" i="6"/>
  <c r="Q84" i="6"/>
  <c r="I84" i="6"/>
  <c r="J84" i="6" s="1"/>
  <c r="X84" i="6"/>
  <c r="P84" i="6"/>
  <c r="H84" i="6"/>
  <c r="C85" i="6"/>
  <c r="S85" i="6"/>
  <c r="F86" i="6"/>
  <c r="V86" i="6"/>
  <c r="G87" i="6"/>
  <c r="U92" i="6"/>
  <c r="M92" i="6"/>
  <c r="E92" i="6"/>
  <c r="T92" i="6"/>
  <c r="L92" i="6"/>
  <c r="D92" i="6"/>
  <c r="Y92" i="6"/>
  <c r="Q92" i="6"/>
  <c r="I92" i="6"/>
  <c r="X92" i="6"/>
  <c r="P92" i="6"/>
  <c r="H92" i="6"/>
  <c r="C93" i="6"/>
  <c r="C95" i="6"/>
  <c r="C97" i="6"/>
  <c r="C99" i="6"/>
  <c r="C101" i="6"/>
  <c r="C103" i="6"/>
  <c r="C105" i="6"/>
  <c r="C107" i="6"/>
  <c r="C109" i="6"/>
  <c r="C111" i="6"/>
  <c r="C113" i="6"/>
  <c r="C115" i="6"/>
  <c r="C117" i="6"/>
  <c r="C119" i="6"/>
  <c r="C121" i="6"/>
  <c r="C123" i="6"/>
  <c r="C125" i="6"/>
  <c r="C127" i="6"/>
  <c r="C129" i="6"/>
  <c r="C131" i="6"/>
  <c r="C133" i="6"/>
  <c r="C135" i="6"/>
  <c r="F253" i="6"/>
  <c r="H94" i="6"/>
  <c r="P94" i="6"/>
  <c r="X94" i="6"/>
  <c r="H96" i="6"/>
  <c r="P96" i="6"/>
  <c r="X96" i="6"/>
  <c r="H98" i="6"/>
  <c r="P98" i="6"/>
  <c r="X98" i="6"/>
  <c r="H100" i="6"/>
  <c r="P100" i="6"/>
  <c r="X100" i="6"/>
  <c r="H102" i="6"/>
  <c r="P102" i="6"/>
  <c r="X102" i="6"/>
  <c r="H104" i="6"/>
  <c r="P104" i="6"/>
  <c r="X104" i="6"/>
  <c r="H106" i="6"/>
  <c r="P106" i="6"/>
  <c r="X106" i="6"/>
  <c r="H108" i="6"/>
  <c r="P108" i="6"/>
  <c r="X108" i="6"/>
  <c r="H110" i="6"/>
  <c r="P110" i="6"/>
  <c r="X110" i="6"/>
  <c r="H112" i="6"/>
  <c r="P112" i="6"/>
  <c r="X112" i="6"/>
  <c r="H114" i="6"/>
  <c r="P114" i="6"/>
  <c r="X114" i="6"/>
  <c r="H116" i="6"/>
  <c r="P116" i="6"/>
  <c r="X116" i="6"/>
  <c r="H118" i="6"/>
  <c r="P118" i="6"/>
  <c r="X118" i="6"/>
  <c r="H120" i="6"/>
  <c r="P120" i="6"/>
  <c r="X120" i="6"/>
  <c r="H122" i="6"/>
  <c r="P122" i="6"/>
  <c r="X122" i="6"/>
  <c r="H124" i="6"/>
  <c r="P124" i="6"/>
  <c r="X124" i="6"/>
  <c r="H126" i="6"/>
  <c r="P126" i="6"/>
  <c r="X126" i="6"/>
  <c r="H128" i="6"/>
  <c r="P128" i="6"/>
  <c r="X128" i="6"/>
  <c r="H130" i="6"/>
  <c r="P130" i="6"/>
  <c r="X130" i="6"/>
  <c r="H132" i="6"/>
  <c r="P132" i="6"/>
  <c r="X132" i="6"/>
  <c r="H134" i="6"/>
  <c r="P134" i="6"/>
  <c r="X134" i="6"/>
  <c r="H136" i="6"/>
  <c r="P136" i="6"/>
  <c r="X136" i="6"/>
  <c r="H138" i="6"/>
  <c r="P138" i="6"/>
  <c r="X138" i="6"/>
  <c r="H140" i="6"/>
  <c r="P140" i="6"/>
  <c r="X140" i="6"/>
  <c r="H142" i="6"/>
  <c r="P142" i="6"/>
  <c r="X142" i="6"/>
  <c r="H144" i="6"/>
  <c r="P144" i="6"/>
  <c r="X144" i="6"/>
  <c r="H146" i="6"/>
  <c r="P146" i="6"/>
  <c r="X146" i="6"/>
  <c r="H148" i="6"/>
  <c r="P148" i="6"/>
  <c r="X148" i="6"/>
  <c r="H150" i="6"/>
  <c r="P150" i="6"/>
  <c r="X150" i="6"/>
  <c r="H152" i="6"/>
  <c r="P152" i="6"/>
  <c r="X152" i="6"/>
  <c r="H154" i="6"/>
  <c r="P154" i="6"/>
  <c r="X154" i="6"/>
  <c r="H156" i="6"/>
  <c r="P156" i="6"/>
  <c r="X156" i="6"/>
  <c r="H158" i="6"/>
  <c r="P158" i="6"/>
  <c r="X158" i="6"/>
  <c r="H160" i="6"/>
  <c r="P160" i="6"/>
  <c r="X160" i="6"/>
  <c r="H162" i="6"/>
  <c r="P162" i="6"/>
  <c r="X162" i="6"/>
  <c r="H164" i="6"/>
  <c r="P164" i="6"/>
  <c r="X164" i="6"/>
  <c r="H166" i="6"/>
  <c r="P166" i="6"/>
  <c r="X166" i="6"/>
  <c r="H168" i="6"/>
  <c r="P168" i="6"/>
  <c r="X168" i="6"/>
  <c r="L171" i="6"/>
  <c r="X171" i="6"/>
  <c r="V178" i="6"/>
  <c r="L184" i="6"/>
  <c r="O184" i="6" s="1"/>
  <c r="Y186" i="6"/>
  <c r="Q186" i="6"/>
  <c r="I186" i="6"/>
  <c r="X186" i="6"/>
  <c r="P186" i="6"/>
  <c r="H186" i="6"/>
  <c r="G186" i="6"/>
  <c r="U186" i="6"/>
  <c r="M186" i="6"/>
  <c r="E186" i="6"/>
  <c r="U187" i="6"/>
  <c r="M187" i="6"/>
  <c r="E187" i="6"/>
  <c r="T187" i="6"/>
  <c r="L187" i="6"/>
  <c r="D187" i="6"/>
  <c r="S187" i="6"/>
  <c r="K187" i="6"/>
  <c r="C187" i="6"/>
  <c r="Y187" i="6"/>
  <c r="Q187" i="6"/>
  <c r="I187" i="6"/>
  <c r="U191" i="6"/>
  <c r="M191" i="6"/>
  <c r="E191" i="6"/>
  <c r="T191" i="6"/>
  <c r="L191" i="6"/>
  <c r="D191" i="6"/>
  <c r="S191" i="6"/>
  <c r="K191" i="6"/>
  <c r="C191" i="6"/>
  <c r="Y191" i="6"/>
  <c r="Q191" i="6"/>
  <c r="I191" i="6"/>
  <c r="V191" i="6"/>
  <c r="N191" i="6"/>
  <c r="F191" i="6"/>
  <c r="X191" i="6"/>
  <c r="U193" i="6"/>
  <c r="M193" i="6"/>
  <c r="E193" i="6"/>
  <c r="T193" i="6"/>
  <c r="L193" i="6"/>
  <c r="D193" i="6"/>
  <c r="S193" i="6"/>
  <c r="K193" i="6"/>
  <c r="C193" i="6"/>
  <c r="Y193" i="6"/>
  <c r="Q193" i="6"/>
  <c r="I193" i="6"/>
  <c r="V193" i="6"/>
  <c r="N193" i="6"/>
  <c r="F193" i="6"/>
  <c r="X193" i="6"/>
  <c r="U195" i="6"/>
  <c r="M195" i="6"/>
  <c r="E195" i="6"/>
  <c r="T195" i="6"/>
  <c r="L195" i="6"/>
  <c r="D195" i="6"/>
  <c r="S195" i="6"/>
  <c r="K195" i="6"/>
  <c r="C195" i="6"/>
  <c r="Y195" i="6"/>
  <c r="Q195" i="6"/>
  <c r="I195" i="6"/>
  <c r="V195" i="6"/>
  <c r="N195" i="6"/>
  <c r="F195" i="6"/>
  <c r="X195" i="6"/>
  <c r="U197" i="6"/>
  <c r="M197" i="6"/>
  <c r="E197" i="6"/>
  <c r="T197" i="6"/>
  <c r="L197" i="6"/>
  <c r="D197" i="6"/>
  <c r="S197" i="6"/>
  <c r="K197" i="6"/>
  <c r="C197" i="6"/>
  <c r="Y197" i="6"/>
  <c r="Q197" i="6"/>
  <c r="I197" i="6"/>
  <c r="V197" i="6"/>
  <c r="N197" i="6"/>
  <c r="F197" i="6"/>
  <c r="X197" i="6"/>
  <c r="U199" i="6"/>
  <c r="M199" i="6"/>
  <c r="E199" i="6"/>
  <c r="T199" i="6"/>
  <c r="L199" i="6"/>
  <c r="D199" i="6"/>
  <c r="S199" i="6"/>
  <c r="K199" i="6"/>
  <c r="C199" i="6"/>
  <c r="Y199" i="6"/>
  <c r="Q199" i="6"/>
  <c r="I199" i="6"/>
  <c r="V199" i="6"/>
  <c r="N199" i="6"/>
  <c r="F199" i="6"/>
  <c r="X199" i="6"/>
  <c r="U201" i="6"/>
  <c r="M201" i="6"/>
  <c r="E201" i="6"/>
  <c r="T201" i="6"/>
  <c r="L201" i="6"/>
  <c r="D201" i="6"/>
  <c r="S201" i="6"/>
  <c r="K201" i="6"/>
  <c r="C201" i="6"/>
  <c r="Y201" i="6"/>
  <c r="Q201" i="6"/>
  <c r="I201" i="6"/>
  <c r="V201" i="6"/>
  <c r="N201" i="6"/>
  <c r="F201" i="6"/>
  <c r="X201" i="6"/>
  <c r="U203" i="6"/>
  <c r="M203" i="6"/>
  <c r="E203" i="6"/>
  <c r="T203" i="6"/>
  <c r="L203" i="6"/>
  <c r="D203" i="6"/>
  <c r="S203" i="6"/>
  <c r="K203" i="6"/>
  <c r="C203" i="6"/>
  <c r="Y203" i="6"/>
  <c r="Q203" i="6"/>
  <c r="I203" i="6"/>
  <c r="V203" i="6"/>
  <c r="N203" i="6"/>
  <c r="F203" i="6"/>
  <c r="X203" i="6"/>
  <c r="I94" i="6"/>
  <c r="Q94" i="6"/>
  <c r="Y94" i="6"/>
  <c r="I96" i="6"/>
  <c r="Q96" i="6"/>
  <c r="Y96" i="6"/>
  <c r="I98" i="6"/>
  <c r="Q98" i="6"/>
  <c r="Y98" i="6"/>
  <c r="I100" i="6"/>
  <c r="Q100" i="6"/>
  <c r="Y100" i="6"/>
  <c r="I102" i="6"/>
  <c r="Q102" i="6"/>
  <c r="Y102" i="6"/>
  <c r="I104" i="6"/>
  <c r="Q104" i="6"/>
  <c r="Y104" i="6"/>
  <c r="I106" i="6"/>
  <c r="Q106" i="6"/>
  <c r="Y106" i="6"/>
  <c r="I108" i="6"/>
  <c r="Q108" i="6"/>
  <c r="Y108" i="6"/>
  <c r="I110" i="6"/>
  <c r="Q110" i="6"/>
  <c r="Y110" i="6"/>
  <c r="I112" i="6"/>
  <c r="Q112" i="6"/>
  <c r="Y112" i="6"/>
  <c r="I114" i="6"/>
  <c r="Q114" i="6"/>
  <c r="Y114" i="6"/>
  <c r="I116" i="6"/>
  <c r="Q116" i="6"/>
  <c r="Y116" i="6"/>
  <c r="I118" i="6"/>
  <c r="Q118" i="6"/>
  <c r="Y118" i="6"/>
  <c r="I120" i="6"/>
  <c r="Q120" i="6"/>
  <c r="Y120" i="6"/>
  <c r="I122" i="6"/>
  <c r="Q122" i="6"/>
  <c r="Y122" i="6"/>
  <c r="I124" i="6"/>
  <c r="Q124" i="6"/>
  <c r="Y124" i="6"/>
  <c r="I126" i="6"/>
  <c r="Q126" i="6"/>
  <c r="Y126" i="6"/>
  <c r="I128" i="6"/>
  <c r="Q128" i="6"/>
  <c r="Y128" i="6"/>
  <c r="I130" i="6"/>
  <c r="Q130" i="6"/>
  <c r="Y130" i="6"/>
  <c r="I132" i="6"/>
  <c r="Q132" i="6"/>
  <c r="Y132" i="6"/>
  <c r="I134" i="6"/>
  <c r="Q134" i="6"/>
  <c r="Y134" i="6"/>
  <c r="I136" i="6"/>
  <c r="Q136" i="6"/>
  <c r="Y136" i="6"/>
  <c r="I138" i="6"/>
  <c r="Q138" i="6"/>
  <c r="Y138" i="6"/>
  <c r="I140" i="6"/>
  <c r="Q140" i="6"/>
  <c r="Y140" i="6"/>
  <c r="I142" i="6"/>
  <c r="Q142" i="6"/>
  <c r="Y142" i="6"/>
  <c r="I144" i="6"/>
  <c r="Q144" i="6"/>
  <c r="Y144" i="6"/>
  <c r="I146" i="6"/>
  <c r="Q146" i="6"/>
  <c r="Y146" i="6"/>
  <c r="I148" i="6"/>
  <c r="Q148" i="6"/>
  <c r="Y148" i="6"/>
  <c r="I150" i="6"/>
  <c r="Q150" i="6"/>
  <c r="Y150" i="6"/>
  <c r="I152" i="6"/>
  <c r="Q152" i="6"/>
  <c r="Y152" i="6"/>
  <c r="I154" i="6"/>
  <c r="Q154" i="6"/>
  <c r="Y154" i="6"/>
  <c r="I156" i="6"/>
  <c r="Q156" i="6"/>
  <c r="Y156" i="6"/>
  <c r="I158" i="6"/>
  <c r="Q158" i="6"/>
  <c r="Y158" i="6"/>
  <c r="I160" i="6"/>
  <c r="Q160" i="6"/>
  <c r="Y160" i="6"/>
  <c r="I162" i="6"/>
  <c r="Q162" i="6"/>
  <c r="Y162" i="6"/>
  <c r="I164" i="6"/>
  <c r="Q164" i="6"/>
  <c r="Y164" i="6"/>
  <c r="I166" i="6"/>
  <c r="Q166" i="6"/>
  <c r="Y166" i="6"/>
  <c r="I168" i="6"/>
  <c r="Q168" i="6"/>
  <c r="Y168" i="6"/>
  <c r="Y174" i="6"/>
  <c r="Q174" i="6"/>
  <c r="I174" i="6"/>
  <c r="G174" i="6"/>
  <c r="U174" i="6"/>
  <c r="M174" i="6"/>
  <c r="E174" i="6"/>
  <c r="N174" i="6"/>
  <c r="U177" i="6"/>
  <c r="M177" i="6"/>
  <c r="E177" i="6"/>
  <c r="S177" i="6"/>
  <c r="K177" i="6"/>
  <c r="C177" i="6"/>
  <c r="Y177" i="6"/>
  <c r="Q177" i="6"/>
  <c r="I177" i="6"/>
  <c r="J177" i="6" s="1"/>
  <c r="K178" i="6"/>
  <c r="X178" i="6"/>
  <c r="C186" i="6"/>
  <c r="S186" i="6"/>
  <c r="F187" i="6"/>
  <c r="V187" i="6"/>
  <c r="G191" i="6"/>
  <c r="G193" i="6"/>
  <c r="G195" i="6"/>
  <c r="G197" i="6"/>
  <c r="G199" i="6"/>
  <c r="G201" i="6"/>
  <c r="G203" i="6"/>
  <c r="U229" i="6"/>
  <c r="M229" i="6"/>
  <c r="E229" i="6"/>
  <c r="T229" i="6"/>
  <c r="L229" i="6"/>
  <c r="D229" i="6"/>
  <c r="Y229" i="6"/>
  <c r="Q229" i="6"/>
  <c r="I229" i="6"/>
  <c r="X229" i="6"/>
  <c r="P229" i="6"/>
  <c r="H229" i="6"/>
  <c r="K229" i="6"/>
  <c r="G229" i="6"/>
  <c r="V229" i="6"/>
  <c r="F229" i="6"/>
  <c r="S229" i="6"/>
  <c r="C229" i="6"/>
  <c r="N229" i="6"/>
  <c r="U171" i="6"/>
  <c r="M171" i="6"/>
  <c r="E171" i="6"/>
  <c r="S171" i="6"/>
  <c r="K171" i="6"/>
  <c r="C171" i="6"/>
  <c r="Y171" i="6"/>
  <c r="Q171" i="6"/>
  <c r="I171" i="6"/>
  <c r="Y184" i="6"/>
  <c r="Q184" i="6"/>
  <c r="I184" i="6"/>
  <c r="X184" i="6"/>
  <c r="P184" i="6"/>
  <c r="H184" i="6"/>
  <c r="G184" i="6"/>
  <c r="U184" i="6"/>
  <c r="M184" i="6"/>
  <c r="E184" i="6"/>
  <c r="U185" i="6"/>
  <c r="M185" i="6"/>
  <c r="E185" i="6"/>
  <c r="T185" i="6"/>
  <c r="L185" i="6"/>
  <c r="D185" i="6"/>
  <c r="S185" i="6"/>
  <c r="K185" i="6"/>
  <c r="C185" i="6"/>
  <c r="Y185" i="6"/>
  <c r="Q185" i="6"/>
  <c r="I185" i="6"/>
  <c r="D186" i="6"/>
  <c r="T186" i="6"/>
  <c r="G187" i="6"/>
  <c r="Y242" i="6"/>
  <c r="Q242" i="6"/>
  <c r="I242" i="6"/>
  <c r="X242" i="6"/>
  <c r="P242" i="6"/>
  <c r="H242" i="6"/>
  <c r="G242" i="6"/>
  <c r="U242" i="6"/>
  <c r="M242" i="6"/>
  <c r="E242" i="6"/>
  <c r="T242" i="6"/>
  <c r="L242" i="6"/>
  <c r="D242" i="6"/>
  <c r="N242" i="6"/>
  <c r="K242" i="6"/>
  <c r="F242" i="6"/>
  <c r="C242" i="6"/>
  <c r="Y244" i="6"/>
  <c r="Q244" i="6"/>
  <c r="I244" i="6"/>
  <c r="X244" i="6"/>
  <c r="P244" i="6"/>
  <c r="H244" i="6"/>
  <c r="G244" i="6"/>
  <c r="U244" i="6"/>
  <c r="M244" i="6"/>
  <c r="E244" i="6"/>
  <c r="T244" i="6"/>
  <c r="L244" i="6"/>
  <c r="D244" i="6"/>
  <c r="N244" i="6"/>
  <c r="K244" i="6"/>
  <c r="F244" i="6"/>
  <c r="S244" i="6"/>
  <c r="Y178" i="6"/>
  <c r="Q178" i="6"/>
  <c r="I178" i="6"/>
  <c r="G178" i="6"/>
  <c r="U178" i="6"/>
  <c r="M178" i="6"/>
  <c r="E178" i="6"/>
  <c r="N178" i="6"/>
  <c r="O178" i="6" s="1"/>
  <c r="U235" i="6"/>
  <c r="M235" i="6"/>
  <c r="E235" i="6"/>
  <c r="T235" i="6"/>
  <c r="L235" i="6"/>
  <c r="D235" i="6"/>
  <c r="S235" i="6"/>
  <c r="K235" i="6"/>
  <c r="C235" i="6"/>
  <c r="Y235" i="6"/>
  <c r="Q235" i="6"/>
  <c r="I235" i="6"/>
  <c r="X235" i="6"/>
  <c r="P235" i="6"/>
  <c r="H235" i="6"/>
  <c r="N235" i="6"/>
  <c r="G235" i="6"/>
  <c r="F235" i="6"/>
  <c r="Y258" i="6"/>
  <c r="Q258" i="6"/>
  <c r="I258" i="6"/>
  <c r="X258" i="6"/>
  <c r="P258" i="6"/>
  <c r="H258" i="6"/>
  <c r="G258" i="6"/>
  <c r="U258" i="6"/>
  <c r="M258" i="6"/>
  <c r="E258" i="6"/>
  <c r="T258" i="6"/>
  <c r="L258" i="6"/>
  <c r="D258" i="6"/>
  <c r="N258" i="6"/>
  <c r="K258" i="6"/>
  <c r="F258" i="6"/>
  <c r="C258" i="6"/>
  <c r="Y260" i="6"/>
  <c r="Q260" i="6"/>
  <c r="I260" i="6"/>
  <c r="X260" i="6"/>
  <c r="P260" i="6"/>
  <c r="H260" i="6"/>
  <c r="G260" i="6"/>
  <c r="U260" i="6"/>
  <c r="M260" i="6"/>
  <c r="E260" i="6"/>
  <c r="T260" i="6"/>
  <c r="L260" i="6"/>
  <c r="D260" i="6"/>
  <c r="N260" i="6"/>
  <c r="K260" i="6"/>
  <c r="F260" i="6"/>
  <c r="S260" i="6"/>
  <c r="D94" i="6"/>
  <c r="L94" i="6"/>
  <c r="T94" i="6"/>
  <c r="D96" i="6"/>
  <c r="L96" i="6"/>
  <c r="T96" i="6"/>
  <c r="D98" i="6"/>
  <c r="L98" i="6"/>
  <c r="T98" i="6"/>
  <c r="D100" i="6"/>
  <c r="L100" i="6"/>
  <c r="T100" i="6"/>
  <c r="D102" i="6"/>
  <c r="L102" i="6"/>
  <c r="T102" i="6"/>
  <c r="D104" i="6"/>
  <c r="L104" i="6"/>
  <c r="T104" i="6"/>
  <c r="D106" i="6"/>
  <c r="L106" i="6"/>
  <c r="T106" i="6"/>
  <c r="D108" i="6"/>
  <c r="L108" i="6"/>
  <c r="T108" i="6"/>
  <c r="D110" i="6"/>
  <c r="L110" i="6"/>
  <c r="T110" i="6"/>
  <c r="D112" i="6"/>
  <c r="L112" i="6"/>
  <c r="T112" i="6"/>
  <c r="D114" i="6"/>
  <c r="L114" i="6"/>
  <c r="T114" i="6"/>
  <c r="D116" i="6"/>
  <c r="L116" i="6"/>
  <c r="T116" i="6"/>
  <c r="D118" i="6"/>
  <c r="L118" i="6"/>
  <c r="T118" i="6"/>
  <c r="D120" i="6"/>
  <c r="L120" i="6"/>
  <c r="T120" i="6"/>
  <c r="D122" i="6"/>
  <c r="L122" i="6"/>
  <c r="T122" i="6"/>
  <c r="D124" i="6"/>
  <c r="L124" i="6"/>
  <c r="T124" i="6"/>
  <c r="D126" i="6"/>
  <c r="L126" i="6"/>
  <c r="T126" i="6"/>
  <c r="D128" i="6"/>
  <c r="L128" i="6"/>
  <c r="T128" i="6"/>
  <c r="D130" i="6"/>
  <c r="L130" i="6"/>
  <c r="T130" i="6"/>
  <c r="D132" i="6"/>
  <c r="L132" i="6"/>
  <c r="T132" i="6"/>
  <c r="D134" i="6"/>
  <c r="L134" i="6"/>
  <c r="T134" i="6"/>
  <c r="D136" i="6"/>
  <c r="L136" i="6"/>
  <c r="T136" i="6"/>
  <c r="D138" i="6"/>
  <c r="L138" i="6"/>
  <c r="T138" i="6"/>
  <c r="D140" i="6"/>
  <c r="L140" i="6"/>
  <c r="T140" i="6"/>
  <c r="D142" i="6"/>
  <c r="L142" i="6"/>
  <c r="T142" i="6"/>
  <c r="D144" i="6"/>
  <c r="L144" i="6"/>
  <c r="T144" i="6"/>
  <c r="D146" i="6"/>
  <c r="L146" i="6"/>
  <c r="T146" i="6"/>
  <c r="D148" i="6"/>
  <c r="L148" i="6"/>
  <c r="T148" i="6"/>
  <c r="D150" i="6"/>
  <c r="L150" i="6"/>
  <c r="T150" i="6"/>
  <c r="D152" i="6"/>
  <c r="L152" i="6"/>
  <c r="T152" i="6"/>
  <c r="D154" i="6"/>
  <c r="L154" i="6"/>
  <c r="T154" i="6"/>
  <c r="D156" i="6"/>
  <c r="L156" i="6"/>
  <c r="T156" i="6"/>
  <c r="D158" i="6"/>
  <c r="L158" i="6"/>
  <c r="T158" i="6"/>
  <c r="D160" i="6"/>
  <c r="L160" i="6"/>
  <c r="O160" i="6" s="1"/>
  <c r="T160" i="6"/>
  <c r="D162" i="6"/>
  <c r="L162" i="6"/>
  <c r="T162" i="6"/>
  <c r="D164" i="6"/>
  <c r="L164" i="6"/>
  <c r="T164" i="6"/>
  <c r="D166" i="6"/>
  <c r="L166" i="6"/>
  <c r="T166" i="6"/>
  <c r="D168" i="6"/>
  <c r="L168" i="6"/>
  <c r="O168" i="6" s="1"/>
  <c r="T168" i="6"/>
  <c r="F171" i="6"/>
  <c r="Y172" i="6"/>
  <c r="Q172" i="6"/>
  <c r="I172" i="6"/>
  <c r="G172" i="6"/>
  <c r="U172" i="6"/>
  <c r="M172" i="6"/>
  <c r="E172" i="6"/>
  <c r="N172" i="6"/>
  <c r="U175" i="6"/>
  <c r="M175" i="6"/>
  <c r="E175" i="6"/>
  <c r="S175" i="6"/>
  <c r="K175" i="6"/>
  <c r="C175" i="6"/>
  <c r="Y175" i="6"/>
  <c r="Q175" i="6"/>
  <c r="I175" i="6"/>
  <c r="C178" i="6"/>
  <c r="P178" i="6"/>
  <c r="Y182" i="6"/>
  <c r="Q182" i="6"/>
  <c r="I182" i="6"/>
  <c r="X182" i="6"/>
  <c r="P182" i="6"/>
  <c r="H182" i="6"/>
  <c r="G182" i="6"/>
  <c r="U182" i="6"/>
  <c r="M182" i="6"/>
  <c r="E182" i="6"/>
  <c r="U183" i="6"/>
  <c r="M183" i="6"/>
  <c r="E183" i="6"/>
  <c r="T183" i="6"/>
  <c r="L183" i="6"/>
  <c r="O183" i="6" s="1"/>
  <c r="D183" i="6"/>
  <c r="S183" i="6"/>
  <c r="K183" i="6"/>
  <c r="C183" i="6"/>
  <c r="Y183" i="6"/>
  <c r="Q183" i="6"/>
  <c r="I183" i="6"/>
  <c r="D184" i="6"/>
  <c r="T184" i="6"/>
  <c r="G185" i="6"/>
  <c r="V235" i="6"/>
  <c r="V242" i="6"/>
  <c r="V244" i="6"/>
  <c r="U251" i="6"/>
  <c r="M251" i="6"/>
  <c r="E251" i="6"/>
  <c r="T251" i="6"/>
  <c r="L251" i="6"/>
  <c r="D251" i="6"/>
  <c r="S251" i="6"/>
  <c r="K251" i="6"/>
  <c r="C251" i="6"/>
  <c r="Y251" i="6"/>
  <c r="Q251" i="6"/>
  <c r="I251" i="6"/>
  <c r="X251" i="6"/>
  <c r="P251" i="6"/>
  <c r="H251" i="6"/>
  <c r="N251" i="6"/>
  <c r="G251" i="6"/>
  <c r="F251" i="6"/>
  <c r="S258" i="6"/>
  <c r="C260" i="6"/>
  <c r="Y270" i="6"/>
  <c r="Q270" i="6"/>
  <c r="I270" i="6"/>
  <c r="X270" i="6"/>
  <c r="P270" i="6"/>
  <c r="H270" i="6"/>
  <c r="G270" i="6"/>
  <c r="V270" i="6"/>
  <c r="N270" i="6"/>
  <c r="F270" i="6"/>
  <c r="U270" i="6"/>
  <c r="M270" i="6"/>
  <c r="E270" i="6"/>
  <c r="T270" i="6"/>
  <c r="L270" i="6"/>
  <c r="D270" i="6"/>
  <c r="S270" i="6"/>
  <c r="K270" i="6"/>
  <c r="E94" i="6"/>
  <c r="M94" i="6"/>
  <c r="E96" i="6"/>
  <c r="M96" i="6"/>
  <c r="E98" i="6"/>
  <c r="M98" i="6"/>
  <c r="E100" i="6"/>
  <c r="M100" i="6"/>
  <c r="E102" i="6"/>
  <c r="M102" i="6"/>
  <c r="E104" i="6"/>
  <c r="M104" i="6"/>
  <c r="E106" i="6"/>
  <c r="M106" i="6"/>
  <c r="E108" i="6"/>
  <c r="M108" i="6"/>
  <c r="E110" i="6"/>
  <c r="M110" i="6"/>
  <c r="E112" i="6"/>
  <c r="M112" i="6"/>
  <c r="E114" i="6"/>
  <c r="M114" i="6"/>
  <c r="E116" i="6"/>
  <c r="M116" i="6"/>
  <c r="E118" i="6"/>
  <c r="M118" i="6"/>
  <c r="E120" i="6"/>
  <c r="M120" i="6"/>
  <c r="E122" i="6"/>
  <c r="M122" i="6"/>
  <c r="E124" i="6"/>
  <c r="M124" i="6"/>
  <c r="E126" i="6"/>
  <c r="M126" i="6"/>
  <c r="E128" i="6"/>
  <c r="M128" i="6"/>
  <c r="E130" i="6"/>
  <c r="M130" i="6"/>
  <c r="E132" i="6"/>
  <c r="M132" i="6"/>
  <c r="E134" i="6"/>
  <c r="M134" i="6"/>
  <c r="E136" i="6"/>
  <c r="M136" i="6"/>
  <c r="E138" i="6"/>
  <c r="M138" i="6"/>
  <c r="E140" i="6"/>
  <c r="M140" i="6"/>
  <c r="E142" i="6"/>
  <c r="M142" i="6"/>
  <c r="E144" i="6"/>
  <c r="M144" i="6"/>
  <c r="E146" i="6"/>
  <c r="M146" i="6"/>
  <c r="E148" i="6"/>
  <c r="M148" i="6"/>
  <c r="E150" i="6"/>
  <c r="M150" i="6"/>
  <c r="E152" i="6"/>
  <c r="M152" i="6"/>
  <c r="E154" i="6"/>
  <c r="M154" i="6"/>
  <c r="E156" i="6"/>
  <c r="M156" i="6"/>
  <c r="E158" i="6"/>
  <c r="M158" i="6"/>
  <c r="E160" i="6"/>
  <c r="M160" i="6"/>
  <c r="E162" i="6"/>
  <c r="M162" i="6"/>
  <c r="E164" i="6"/>
  <c r="M164" i="6"/>
  <c r="E166" i="6"/>
  <c r="M166" i="6"/>
  <c r="E168" i="6"/>
  <c r="M168" i="6"/>
  <c r="G171" i="6"/>
  <c r="T171" i="6"/>
  <c r="C172" i="6"/>
  <c r="P172" i="6"/>
  <c r="H174" i="6"/>
  <c r="T174" i="6"/>
  <c r="D175" i="6"/>
  <c r="P175" i="6"/>
  <c r="H177" i="6"/>
  <c r="V177" i="6"/>
  <c r="D178" i="6"/>
  <c r="C182" i="6"/>
  <c r="S182" i="6"/>
  <c r="F183" i="6"/>
  <c r="V183" i="6"/>
  <c r="F184" i="6"/>
  <c r="V184" i="6"/>
  <c r="H185" i="6"/>
  <c r="X185" i="6"/>
  <c r="K186" i="6"/>
  <c r="N187" i="6"/>
  <c r="P191" i="6"/>
  <c r="P193" i="6"/>
  <c r="P195" i="6"/>
  <c r="P197" i="6"/>
  <c r="P199" i="6"/>
  <c r="P201" i="6"/>
  <c r="P203" i="6"/>
  <c r="U237" i="6"/>
  <c r="M237" i="6"/>
  <c r="E237" i="6"/>
  <c r="T237" i="6"/>
  <c r="L237" i="6"/>
  <c r="D237" i="6"/>
  <c r="S237" i="6"/>
  <c r="K237" i="6"/>
  <c r="C237" i="6"/>
  <c r="Y237" i="6"/>
  <c r="Q237" i="6"/>
  <c r="I237" i="6"/>
  <c r="X237" i="6"/>
  <c r="P237" i="6"/>
  <c r="H237" i="6"/>
  <c r="N237" i="6"/>
  <c r="G237" i="6"/>
  <c r="V237" i="6"/>
  <c r="V251" i="6"/>
  <c r="V258" i="6"/>
  <c r="V260" i="6"/>
  <c r="C270" i="6"/>
  <c r="Y272" i="6"/>
  <c r="Q272" i="6"/>
  <c r="I272" i="6"/>
  <c r="X272" i="6"/>
  <c r="P272" i="6"/>
  <c r="H272" i="6"/>
  <c r="G272" i="6"/>
  <c r="V272" i="6"/>
  <c r="N272" i="6"/>
  <c r="F272" i="6"/>
  <c r="U272" i="6"/>
  <c r="M272" i="6"/>
  <c r="E272" i="6"/>
  <c r="T272" i="6"/>
  <c r="L272" i="6"/>
  <c r="D272" i="6"/>
  <c r="S272" i="6"/>
  <c r="K272" i="6"/>
  <c r="C272" i="6"/>
  <c r="Y286" i="6"/>
  <c r="Q286" i="6"/>
  <c r="I286" i="6"/>
  <c r="X286" i="6"/>
  <c r="P286" i="6"/>
  <c r="H286" i="6"/>
  <c r="G286" i="6"/>
  <c r="V286" i="6"/>
  <c r="N286" i="6"/>
  <c r="F286" i="6"/>
  <c r="U286" i="6"/>
  <c r="M286" i="6"/>
  <c r="E286" i="6"/>
  <c r="T286" i="6"/>
  <c r="L286" i="6"/>
  <c r="D286" i="6"/>
  <c r="S286" i="6"/>
  <c r="K286" i="6"/>
  <c r="F205" i="6"/>
  <c r="N205" i="6"/>
  <c r="V205" i="6"/>
  <c r="F207" i="6"/>
  <c r="N207" i="6"/>
  <c r="V207" i="6"/>
  <c r="F209" i="6"/>
  <c r="N209" i="6"/>
  <c r="V209" i="6"/>
  <c r="F211" i="6"/>
  <c r="N211" i="6"/>
  <c r="V211" i="6"/>
  <c r="F213" i="6"/>
  <c r="N213" i="6"/>
  <c r="V213" i="6"/>
  <c r="F215" i="6"/>
  <c r="N215" i="6"/>
  <c r="V215" i="6"/>
  <c r="F217" i="6"/>
  <c r="N217" i="6"/>
  <c r="V217" i="6"/>
  <c r="F219" i="6"/>
  <c r="N219" i="6"/>
  <c r="V219" i="6"/>
  <c r="Y220" i="6"/>
  <c r="Q220" i="6"/>
  <c r="X220" i="6"/>
  <c r="P220" i="6"/>
  <c r="T220" i="6"/>
  <c r="L220" i="6"/>
  <c r="V220" i="6"/>
  <c r="U223" i="6"/>
  <c r="M223" i="6"/>
  <c r="E223" i="6"/>
  <c r="T223" i="6"/>
  <c r="L223" i="6"/>
  <c r="D223" i="6"/>
  <c r="Y223" i="6"/>
  <c r="Q223" i="6"/>
  <c r="I223" i="6"/>
  <c r="X223" i="6"/>
  <c r="P223" i="6"/>
  <c r="H223" i="6"/>
  <c r="F225" i="6"/>
  <c r="V225" i="6"/>
  <c r="Y230" i="6"/>
  <c r="Q230" i="6"/>
  <c r="I230" i="6"/>
  <c r="X230" i="6"/>
  <c r="P230" i="6"/>
  <c r="H230" i="6"/>
  <c r="G230" i="6"/>
  <c r="U230" i="6"/>
  <c r="M230" i="6"/>
  <c r="E230" i="6"/>
  <c r="T230" i="6"/>
  <c r="L230" i="6"/>
  <c r="D230" i="6"/>
  <c r="V230" i="6"/>
  <c r="N231" i="6"/>
  <c r="F234" i="6"/>
  <c r="K238" i="6"/>
  <c r="U239" i="6"/>
  <c r="M239" i="6"/>
  <c r="E239" i="6"/>
  <c r="T239" i="6"/>
  <c r="L239" i="6"/>
  <c r="O239" i="6" s="1"/>
  <c r="D239" i="6"/>
  <c r="S239" i="6"/>
  <c r="K239" i="6"/>
  <c r="C239" i="6"/>
  <c r="Y239" i="6"/>
  <c r="Q239" i="6"/>
  <c r="I239" i="6"/>
  <c r="X239" i="6"/>
  <c r="P239" i="6"/>
  <c r="H239" i="6"/>
  <c r="G243" i="6"/>
  <c r="Y246" i="6"/>
  <c r="Q246" i="6"/>
  <c r="I246" i="6"/>
  <c r="X246" i="6"/>
  <c r="P246" i="6"/>
  <c r="H246" i="6"/>
  <c r="G246" i="6"/>
  <c r="U246" i="6"/>
  <c r="M246" i="6"/>
  <c r="E246" i="6"/>
  <c r="T246" i="6"/>
  <c r="L246" i="6"/>
  <c r="D246" i="6"/>
  <c r="V246" i="6"/>
  <c r="N247" i="6"/>
  <c r="K254" i="6"/>
  <c r="U255" i="6"/>
  <c r="M255" i="6"/>
  <c r="E255" i="6"/>
  <c r="T255" i="6"/>
  <c r="L255" i="6"/>
  <c r="O255" i="6" s="1"/>
  <c r="D255" i="6"/>
  <c r="S255" i="6"/>
  <c r="K255" i="6"/>
  <c r="C255" i="6"/>
  <c r="Y255" i="6"/>
  <c r="Q255" i="6"/>
  <c r="I255" i="6"/>
  <c r="X255" i="6"/>
  <c r="P255" i="6"/>
  <c r="H255" i="6"/>
  <c r="G259" i="6"/>
  <c r="Y268" i="6"/>
  <c r="Q268" i="6"/>
  <c r="I268" i="6"/>
  <c r="X268" i="6"/>
  <c r="P268" i="6"/>
  <c r="H268" i="6"/>
  <c r="G268" i="6"/>
  <c r="V268" i="6"/>
  <c r="N268" i="6"/>
  <c r="F268" i="6"/>
  <c r="U268" i="6"/>
  <c r="M268" i="6"/>
  <c r="E268" i="6"/>
  <c r="T268" i="6"/>
  <c r="L268" i="6"/>
  <c r="D268" i="6"/>
  <c r="Y284" i="6"/>
  <c r="Q284" i="6"/>
  <c r="I284" i="6"/>
  <c r="X284" i="6"/>
  <c r="P284" i="6"/>
  <c r="H284" i="6"/>
  <c r="G284" i="6"/>
  <c r="V284" i="6"/>
  <c r="N284" i="6"/>
  <c r="F284" i="6"/>
  <c r="U284" i="6"/>
  <c r="M284" i="6"/>
  <c r="E284" i="6"/>
  <c r="T284" i="6"/>
  <c r="L284" i="6"/>
  <c r="D284" i="6"/>
  <c r="Y300" i="6"/>
  <c r="Q300" i="6"/>
  <c r="I300" i="6"/>
  <c r="X300" i="6"/>
  <c r="P300" i="6"/>
  <c r="H300" i="6"/>
  <c r="G300" i="6"/>
  <c r="V300" i="6"/>
  <c r="N300" i="6"/>
  <c r="F300" i="6"/>
  <c r="U300" i="6"/>
  <c r="M300" i="6"/>
  <c r="E300" i="6"/>
  <c r="T300" i="6"/>
  <c r="L300" i="6"/>
  <c r="D300" i="6"/>
  <c r="S316" i="6"/>
  <c r="I316" i="6"/>
  <c r="Q316" i="6"/>
  <c r="H316" i="6"/>
  <c r="Y316" i="6"/>
  <c r="P316" i="6"/>
  <c r="G316" i="6"/>
  <c r="X316" i="6"/>
  <c r="F316" i="6"/>
  <c r="N316" i="6"/>
  <c r="E316" i="6"/>
  <c r="V316" i="6"/>
  <c r="W316" i="6" s="1"/>
  <c r="M316" i="6"/>
  <c r="D316" i="6"/>
  <c r="G19" i="7"/>
  <c r="P337" i="7" s="1"/>
  <c r="E190" i="6"/>
  <c r="M190" i="6"/>
  <c r="U190" i="6"/>
  <c r="E192" i="6"/>
  <c r="M192" i="6"/>
  <c r="U192" i="6"/>
  <c r="E194" i="6"/>
  <c r="M194" i="6"/>
  <c r="U194" i="6"/>
  <c r="E196" i="6"/>
  <c r="M196" i="6"/>
  <c r="U196" i="6"/>
  <c r="E198" i="6"/>
  <c r="M198" i="6"/>
  <c r="U198" i="6"/>
  <c r="E200" i="6"/>
  <c r="M200" i="6"/>
  <c r="U200" i="6"/>
  <c r="E202" i="6"/>
  <c r="M202" i="6"/>
  <c r="U202" i="6"/>
  <c r="E204" i="6"/>
  <c r="M204" i="6"/>
  <c r="U204" i="6"/>
  <c r="I205" i="6"/>
  <c r="Q205" i="6"/>
  <c r="Y205" i="6"/>
  <c r="E206" i="6"/>
  <c r="M206" i="6"/>
  <c r="U206" i="6"/>
  <c r="I207" i="6"/>
  <c r="Q207" i="6"/>
  <c r="Y207" i="6"/>
  <c r="E208" i="6"/>
  <c r="M208" i="6"/>
  <c r="U208" i="6"/>
  <c r="I209" i="6"/>
  <c r="Q209" i="6"/>
  <c r="Y209" i="6"/>
  <c r="E210" i="6"/>
  <c r="M210" i="6"/>
  <c r="U210" i="6"/>
  <c r="I211" i="6"/>
  <c r="Q211" i="6"/>
  <c r="Y211" i="6"/>
  <c r="E212" i="6"/>
  <c r="M212" i="6"/>
  <c r="U212" i="6"/>
  <c r="I213" i="6"/>
  <c r="Q213" i="6"/>
  <c r="Y213" i="6"/>
  <c r="E214" i="6"/>
  <c r="M214" i="6"/>
  <c r="U214" i="6"/>
  <c r="I215" i="6"/>
  <c r="Q215" i="6"/>
  <c r="Y215" i="6"/>
  <c r="E216" i="6"/>
  <c r="M216" i="6"/>
  <c r="U216" i="6"/>
  <c r="I217" i="6"/>
  <c r="Q217" i="6"/>
  <c r="Y217" i="6"/>
  <c r="E218" i="6"/>
  <c r="M218" i="6"/>
  <c r="U218" i="6"/>
  <c r="I219" i="6"/>
  <c r="Q219" i="6"/>
  <c r="Y219" i="6"/>
  <c r="E220" i="6"/>
  <c r="N220" i="6"/>
  <c r="K221" i="6"/>
  <c r="G223" i="6"/>
  <c r="Y228" i="6"/>
  <c r="Q228" i="6"/>
  <c r="I228" i="6"/>
  <c r="X228" i="6"/>
  <c r="P228" i="6"/>
  <c r="H228" i="6"/>
  <c r="U228" i="6"/>
  <c r="M228" i="6"/>
  <c r="E228" i="6"/>
  <c r="T228" i="6"/>
  <c r="L228" i="6"/>
  <c r="D228" i="6"/>
  <c r="U233" i="6"/>
  <c r="M233" i="6"/>
  <c r="E233" i="6"/>
  <c r="T233" i="6"/>
  <c r="L233" i="6"/>
  <c r="D233" i="6"/>
  <c r="S233" i="6"/>
  <c r="K233" i="6"/>
  <c r="C233" i="6"/>
  <c r="Y233" i="6"/>
  <c r="Q233" i="6"/>
  <c r="I233" i="6"/>
  <c r="X233" i="6"/>
  <c r="P233" i="6"/>
  <c r="H233" i="6"/>
  <c r="N234" i="6"/>
  <c r="Y240" i="6"/>
  <c r="Q240" i="6"/>
  <c r="I240" i="6"/>
  <c r="X240" i="6"/>
  <c r="P240" i="6"/>
  <c r="H240" i="6"/>
  <c r="G240" i="6"/>
  <c r="U240" i="6"/>
  <c r="M240" i="6"/>
  <c r="E240" i="6"/>
  <c r="T240" i="6"/>
  <c r="L240" i="6"/>
  <c r="D240" i="6"/>
  <c r="V240" i="6"/>
  <c r="U249" i="6"/>
  <c r="M249" i="6"/>
  <c r="E249" i="6"/>
  <c r="T249" i="6"/>
  <c r="W249" i="6" s="1"/>
  <c r="L249" i="6"/>
  <c r="D249" i="6"/>
  <c r="S249" i="6"/>
  <c r="K249" i="6"/>
  <c r="C249" i="6"/>
  <c r="Y249" i="6"/>
  <c r="Q249" i="6"/>
  <c r="I249" i="6"/>
  <c r="X249" i="6"/>
  <c r="P249" i="6"/>
  <c r="H249" i="6"/>
  <c r="N250" i="6"/>
  <c r="Y256" i="6"/>
  <c r="Q256" i="6"/>
  <c r="I256" i="6"/>
  <c r="X256" i="6"/>
  <c r="P256" i="6"/>
  <c r="H256" i="6"/>
  <c r="G256" i="6"/>
  <c r="U256" i="6"/>
  <c r="M256" i="6"/>
  <c r="E256" i="6"/>
  <c r="T256" i="6"/>
  <c r="L256" i="6"/>
  <c r="O256" i="6" s="1"/>
  <c r="D256" i="6"/>
  <c r="V256" i="6"/>
  <c r="K268" i="6"/>
  <c r="Y274" i="6"/>
  <c r="Q274" i="6"/>
  <c r="I274" i="6"/>
  <c r="X274" i="6"/>
  <c r="P274" i="6"/>
  <c r="H274" i="6"/>
  <c r="G274" i="6"/>
  <c r="V274" i="6"/>
  <c r="N274" i="6"/>
  <c r="F274" i="6"/>
  <c r="U274" i="6"/>
  <c r="M274" i="6"/>
  <c r="E274" i="6"/>
  <c r="T274" i="6"/>
  <c r="L274" i="6"/>
  <c r="D274" i="6"/>
  <c r="K284" i="6"/>
  <c r="Y290" i="6"/>
  <c r="Q290" i="6"/>
  <c r="I290" i="6"/>
  <c r="X290" i="6"/>
  <c r="P290" i="6"/>
  <c r="H290" i="6"/>
  <c r="G290" i="6"/>
  <c r="V290" i="6"/>
  <c r="N290" i="6"/>
  <c r="F290" i="6"/>
  <c r="U290" i="6"/>
  <c r="M290" i="6"/>
  <c r="E290" i="6"/>
  <c r="T290" i="6"/>
  <c r="L290" i="6"/>
  <c r="D290" i="6"/>
  <c r="K300" i="6"/>
  <c r="Y306" i="6"/>
  <c r="Q306" i="6"/>
  <c r="I306" i="6"/>
  <c r="X306" i="6"/>
  <c r="P306" i="6"/>
  <c r="H306" i="6"/>
  <c r="G306" i="6"/>
  <c r="V306" i="6"/>
  <c r="N306" i="6"/>
  <c r="F306" i="6"/>
  <c r="U306" i="6"/>
  <c r="M306" i="6"/>
  <c r="E306" i="6"/>
  <c r="T306" i="6"/>
  <c r="L306" i="6"/>
  <c r="D306" i="6"/>
  <c r="L316" i="6"/>
  <c r="U227" i="6"/>
  <c r="M227" i="6"/>
  <c r="E227" i="6"/>
  <c r="T227" i="6"/>
  <c r="L227" i="6"/>
  <c r="O227" i="6" s="1"/>
  <c r="D227" i="6"/>
  <c r="Y227" i="6"/>
  <c r="Q227" i="6"/>
  <c r="I227" i="6"/>
  <c r="X227" i="6"/>
  <c r="P227" i="6"/>
  <c r="H227" i="6"/>
  <c r="U231" i="6"/>
  <c r="M231" i="6"/>
  <c r="E231" i="6"/>
  <c r="T231" i="6"/>
  <c r="W231" i="6" s="1"/>
  <c r="L231" i="6"/>
  <c r="D231" i="6"/>
  <c r="S231" i="6"/>
  <c r="K231" i="6"/>
  <c r="C231" i="6"/>
  <c r="Y231" i="6"/>
  <c r="Q231" i="6"/>
  <c r="I231" i="6"/>
  <c r="X231" i="6"/>
  <c r="P231" i="6"/>
  <c r="H231" i="6"/>
  <c r="Y238" i="6"/>
  <c r="Q238" i="6"/>
  <c r="I238" i="6"/>
  <c r="X238" i="6"/>
  <c r="P238" i="6"/>
  <c r="H238" i="6"/>
  <c r="G238" i="6"/>
  <c r="U238" i="6"/>
  <c r="M238" i="6"/>
  <c r="E238" i="6"/>
  <c r="T238" i="6"/>
  <c r="L238" i="6"/>
  <c r="D238" i="6"/>
  <c r="V238" i="6"/>
  <c r="U247" i="6"/>
  <c r="M247" i="6"/>
  <c r="E247" i="6"/>
  <c r="T247" i="6"/>
  <c r="W247" i="6" s="1"/>
  <c r="L247" i="6"/>
  <c r="D247" i="6"/>
  <c r="S247" i="6"/>
  <c r="K247" i="6"/>
  <c r="C247" i="6"/>
  <c r="Y247" i="6"/>
  <c r="Q247" i="6"/>
  <c r="I247" i="6"/>
  <c r="X247" i="6"/>
  <c r="P247" i="6"/>
  <c r="H247" i="6"/>
  <c r="Y254" i="6"/>
  <c r="Q254" i="6"/>
  <c r="I254" i="6"/>
  <c r="X254" i="6"/>
  <c r="P254" i="6"/>
  <c r="H254" i="6"/>
  <c r="G254" i="6"/>
  <c r="U254" i="6"/>
  <c r="M254" i="6"/>
  <c r="E254" i="6"/>
  <c r="T254" i="6"/>
  <c r="L254" i="6"/>
  <c r="D254" i="6"/>
  <c r="V254" i="6"/>
  <c r="Y276" i="6"/>
  <c r="Q276" i="6"/>
  <c r="I276" i="6"/>
  <c r="X276" i="6"/>
  <c r="P276" i="6"/>
  <c r="H276" i="6"/>
  <c r="G276" i="6"/>
  <c r="V276" i="6"/>
  <c r="N276" i="6"/>
  <c r="F276" i="6"/>
  <c r="U276" i="6"/>
  <c r="M276" i="6"/>
  <c r="E276" i="6"/>
  <c r="T276" i="6"/>
  <c r="L276" i="6"/>
  <c r="D276" i="6"/>
  <c r="Y292" i="6"/>
  <c r="Q292" i="6"/>
  <c r="I292" i="6"/>
  <c r="X292" i="6"/>
  <c r="P292" i="6"/>
  <c r="H292" i="6"/>
  <c r="G292" i="6"/>
  <c r="V292" i="6"/>
  <c r="N292" i="6"/>
  <c r="F292" i="6"/>
  <c r="U292" i="6"/>
  <c r="M292" i="6"/>
  <c r="E292" i="6"/>
  <c r="T292" i="6"/>
  <c r="L292" i="6"/>
  <c r="D292" i="6"/>
  <c r="Y308" i="6"/>
  <c r="Q308" i="6"/>
  <c r="I308" i="6"/>
  <c r="X308" i="6"/>
  <c r="P308" i="6"/>
  <c r="H308" i="6"/>
  <c r="G308" i="6"/>
  <c r="V308" i="6"/>
  <c r="N308" i="6"/>
  <c r="F308" i="6"/>
  <c r="U308" i="6"/>
  <c r="M308" i="6"/>
  <c r="E308" i="6"/>
  <c r="T308" i="6"/>
  <c r="L308" i="6"/>
  <c r="D308" i="6"/>
  <c r="G190" i="6"/>
  <c r="G192" i="6"/>
  <c r="G194" i="6"/>
  <c r="G196" i="6"/>
  <c r="G198" i="6"/>
  <c r="G200" i="6"/>
  <c r="G202" i="6"/>
  <c r="G204" i="6"/>
  <c r="C205" i="6"/>
  <c r="K205" i="6"/>
  <c r="S205" i="6"/>
  <c r="G206" i="6"/>
  <c r="C207" i="6"/>
  <c r="K207" i="6"/>
  <c r="S207" i="6"/>
  <c r="G208" i="6"/>
  <c r="C209" i="6"/>
  <c r="K209" i="6"/>
  <c r="S209" i="6"/>
  <c r="G210" i="6"/>
  <c r="C211" i="6"/>
  <c r="K211" i="6"/>
  <c r="S211" i="6"/>
  <c r="G212" i="6"/>
  <c r="C213" i="6"/>
  <c r="K213" i="6"/>
  <c r="S213" i="6"/>
  <c r="G214" i="6"/>
  <c r="C215" i="6"/>
  <c r="K215" i="6"/>
  <c r="S215" i="6"/>
  <c r="G216" i="6"/>
  <c r="C217" i="6"/>
  <c r="K217" i="6"/>
  <c r="S217" i="6"/>
  <c r="G218" i="6"/>
  <c r="C219" i="6"/>
  <c r="K219" i="6"/>
  <c r="S219" i="6"/>
  <c r="G220" i="6"/>
  <c r="U221" i="6"/>
  <c r="M221" i="6"/>
  <c r="E221" i="6"/>
  <c r="T221" i="6"/>
  <c r="L221" i="6"/>
  <c r="D221" i="6"/>
  <c r="X221" i="6"/>
  <c r="P221" i="6"/>
  <c r="H221" i="6"/>
  <c r="K223" i="6"/>
  <c r="Y226" i="6"/>
  <c r="Q226" i="6"/>
  <c r="I226" i="6"/>
  <c r="X226" i="6"/>
  <c r="P226" i="6"/>
  <c r="H226" i="6"/>
  <c r="U226" i="6"/>
  <c r="M226" i="6"/>
  <c r="E226" i="6"/>
  <c r="T226" i="6"/>
  <c r="L226" i="6"/>
  <c r="O226" i="6" s="1"/>
  <c r="D226" i="6"/>
  <c r="C227" i="6"/>
  <c r="S227" i="6"/>
  <c r="N230" i="6"/>
  <c r="F231" i="6"/>
  <c r="Y236" i="6"/>
  <c r="Q236" i="6"/>
  <c r="I236" i="6"/>
  <c r="X236" i="6"/>
  <c r="P236" i="6"/>
  <c r="H236" i="6"/>
  <c r="G236" i="6"/>
  <c r="U236" i="6"/>
  <c r="M236" i="6"/>
  <c r="E236" i="6"/>
  <c r="T236" i="6"/>
  <c r="L236" i="6"/>
  <c r="D236" i="6"/>
  <c r="V236" i="6"/>
  <c r="C238" i="6"/>
  <c r="U245" i="6"/>
  <c r="M245" i="6"/>
  <c r="E245" i="6"/>
  <c r="T245" i="6"/>
  <c r="L245" i="6"/>
  <c r="D245" i="6"/>
  <c r="S245" i="6"/>
  <c r="K245" i="6"/>
  <c r="C245" i="6"/>
  <c r="Y245" i="6"/>
  <c r="Q245" i="6"/>
  <c r="I245" i="6"/>
  <c r="X245" i="6"/>
  <c r="P245" i="6"/>
  <c r="H245" i="6"/>
  <c r="N246" i="6"/>
  <c r="F247" i="6"/>
  <c r="Y252" i="6"/>
  <c r="Q252" i="6"/>
  <c r="I252" i="6"/>
  <c r="X252" i="6"/>
  <c r="P252" i="6"/>
  <c r="H252" i="6"/>
  <c r="G252" i="6"/>
  <c r="U252" i="6"/>
  <c r="M252" i="6"/>
  <c r="E252" i="6"/>
  <c r="T252" i="6"/>
  <c r="L252" i="6"/>
  <c r="O252" i="6" s="1"/>
  <c r="D252" i="6"/>
  <c r="V252" i="6"/>
  <c r="C254" i="6"/>
  <c r="Y262" i="6"/>
  <c r="Q262" i="6"/>
  <c r="I262" i="6"/>
  <c r="X262" i="6"/>
  <c r="P262" i="6"/>
  <c r="H262" i="6"/>
  <c r="G262" i="6"/>
  <c r="V262" i="6"/>
  <c r="N262" i="6"/>
  <c r="F262" i="6"/>
  <c r="U262" i="6"/>
  <c r="M262" i="6"/>
  <c r="E262" i="6"/>
  <c r="T262" i="6"/>
  <c r="L262" i="6"/>
  <c r="D262" i="6"/>
  <c r="S268" i="6"/>
  <c r="C276" i="6"/>
  <c r="Y278" i="6"/>
  <c r="Q278" i="6"/>
  <c r="I278" i="6"/>
  <c r="X278" i="6"/>
  <c r="P278" i="6"/>
  <c r="H278" i="6"/>
  <c r="G278" i="6"/>
  <c r="V278" i="6"/>
  <c r="N278" i="6"/>
  <c r="F278" i="6"/>
  <c r="U278" i="6"/>
  <c r="M278" i="6"/>
  <c r="E278" i="6"/>
  <c r="T278" i="6"/>
  <c r="L278" i="6"/>
  <c r="D278" i="6"/>
  <c r="S284" i="6"/>
  <c r="C292" i="6"/>
  <c r="Y294" i="6"/>
  <c r="Q294" i="6"/>
  <c r="I294" i="6"/>
  <c r="X294" i="6"/>
  <c r="P294" i="6"/>
  <c r="H294" i="6"/>
  <c r="G294" i="6"/>
  <c r="V294" i="6"/>
  <c r="N294" i="6"/>
  <c r="F294" i="6"/>
  <c r="U294" i="6"/>
  <c r="M294" i="6"/>
  <c r="E294" i="6"/>
  <c r="T294" i="6"/>
  <c r="L294" i="6"/>
  <c r="D294" i="6"/>
  <c r="S300" i="6"/>
  <c r="C308" i="6"/>
  <c r="Y310" i="6"/>
  <c r="Q310" i="6"/>
  <c r="I310" i="6"/>
  <c r="X310" i="6"/>
  <c r="P310" i="6"/>
  <c r="H310" i="6"/>
  <c r="G310" i="6"/>
  <c r="V310" i="6"/>
  <c r="N310" i="6"/>
  <c r="F310" i="6"/>
  <c r="U310" i="6"/>
  <c r="M310" i="6"/>
  <c r="E310" i="6"/>
  <c r="T310" i="6"/>
  <c r="L310" i="6"/>
  <c r="D310" i="6"/>
  <c r="U316" i="6"/>
  <c r="H190" i="6"/>
  <c r="P190" i="6"/>
  <c r="X190" i="6"/>
  <c r="H192" i="6"/>
  <c r="P192" i="6"/>
  <c r="X192" i="6"/>
  <c r="H194" i="6"/>
  <c r="P194" i="6"/>
  <c r="X194" i="6"/>
  <c r="H196" i="6"/>
  <c r="P196" i="6"/>
  <c r="X196" i="6"/>
  <c r="H198" i="6"/>
  <c r="P198" i="6"/>
  <c r="X198" i="6"/>
  <c r="H200" i="6"/>
  <c r="P200" i="6"/>
  <c r="X200" i="6"/>
  <c r="H202" i="6"/>
  <c r="P202" i="6"/>
  <c r="X202" i="6"/>
  <c r="H204" i="6"/>
  <c r="P204" i="6"/>
  <c r="X204" i="6"/>
  <c r="D205" i="6"/>
  <c r="L205" i="6"/>
  <c r="T205" i="6"/>
  <c r="H206" i="6"/>
  <c r="P206" i="6"/>
  <c r="X206" i="6"/>
  <c r="D207" i="6"/>
  <c r="L207" i="6"/>
  <c r="T207" i="6"/>
  <c r="H208" i="6"/>
  <c r="P208" i="6"/>
  <c r="X208" i="6"/>
  <c r="D209" i="6"/>
  <c r="L209" i="6"/>
  <c r="T209" i="6"/>
  <c r="H210" i="6"/>
  <c r="P210" i="6"/>
  <c r="X210" i="6"/>
  <c r="D211" i="6"/>
  <c r="L211" i="6"/>
  <c r="T211" i="6"/>
  <c r="H212" i="6"/>
  <c r="P212" i="6"/>
  <c r="X212" i="6"/>
  <c r="D213" i="6"/>
  <c r="L213" i="6"/>
  <c r="T213" i="6"/>
  <c r="H214" i="6"/>
  <c r="P214" i="6"/>
  <c r="X214" i="6"/>
  <c r="D215" i="6"/>
  <c r="L215" i="6"/>
  <c r="T215" i="6"/>
  <c r="H216" i="6"/>
  <c r="P216" i="6"/>
  <c r="X216" i="6"/>
  <c r="D217" i="6"/>
  <c r="L217" i="6"/>
  <c r="T217" i="6"/>
  <c r="H218" i="6"/>
  <c r="P218" i="6"/>
  <c r="X218" i="6"/>
  <c r="D219" i="6"/>
  <c r="L219" i="6"/>
  <c r="T219" i="6"/>
  <c r="H220" i="6"/>
  <c r="S220" i="6"/>
  <c r="N223" i="6"/>
  <c r="U225" i="6"/>
  <c r="M225" i="6"/>
  <c r="E225" i="6"/>
  <c r="T225" i="6"/>
  <c r="L225" i="6"/>
  <c r="D225" i="6"/>
  <c r="Y225" i="6"/>
  <c r="Q225" i="6"/>
  <c r="I225" i="6"/>
  <c r="X225" i="6"/>
  <c r="P225" i="6"/>
  <c r="H225" i="6"/>
  <c r="F227" i="6"/>
  <c r="V227" i="6"/>
  <c r="G231" i="6"/>
  <c r="Y234" i="6"/>
  <c r="Q234" i="6"/>
  <c r="I234" i="6"/>
  <c r="X234" i="6"/>
  <c r="P234" i="6"/>
  <c r="H234" i="6"/>
  <c r="G234" i="6"/>
  <c r="U234" i="6"/>
  <c r="M234" i="6"/>
  <c r="E234" i="6"/>
  <c r="T234" i="6"/>
  <c r="L234" i="6"/>
  <c r="D234" i="6"/>
  <c r="V234" i="6"/>
  <c r="F238" i="6"/>
  <c r="U243" i="6"/>
  <c r="M243" i="6"/>
  <c r="E243" i="6"/>
  <c r="T243" i="6"/>
  <c r="L243" i="6"/>
  <c r="D243" i="6"/>
  <c r="S243" i="6"/>
  <c r="K243" i="6"/>
  <c r="C243" i="6"/>
  <c r="Y243" i="6"/>
  <c r="Q243" i="6"/>
  <c r="I243" i="6"/>
  <c r="X243" i="6"/>
  <c r="P243" i="6"/>
  <c r="H243" i="6"/>
  <c r="G247" i="6"/>
  <c r="Y250" i="6"/>
  <c r="Q250" i="6"/>
  <c r="I250" i="6"/>
  <c r="X250" i="6"/>
  <c r="P250" i="6"/>
  <c r="H250" i="6"/>
  <c r="G250" i="6"/>
  <c r="U250" i="6"/>
  <c r="M250" i="6"/>
  <c r="E250" i="6"/>
  <c r="T250" i="6"/>
  <c r="L250" i="6"/>
  <c r="D250" i="6"/>
  <c r="V250" i="6"/>
  <c r="F254" i="6"/>
  <c r="U259" i="6"/>
  <c r="M259" i="6"/>
  <c r="E259" i="6"/>
  <c r="T259" i="6"/>
  <c r="W259" i="6" s="1"/>
  <c r="L259" i="6"/>
  <c r="D259" i="6"/>
  <c r="S259" i="6"/>
  <c r="K259" i="6"/>
  <c r="C259" i="6"/>
  <c r="Y259" i="6"/>
  <c r="Q259" i="6"/>
  <c r="I259" i="6"/>
  <c r="X259" i="6"/>
  <c r="P259" i="6"/>
  <c r="H259" i="6"/>
  <c r="Y264" i="6"/>
  <c r="Q264" i="6"/>
  <c r="I264" i="6"/>
  <c r="X264" i="6"/>
  <c r="P264" i="6"/>
  <c r="H264" i="6"/>
  <c r="G264" i="6"/>
  <c r="V264" i="6"/>
  <c r="N264" i="6"/>
  <c r="F264" i="6"/>
  <c r="U264" i="6"/>
  <c r="M264" i="6"/>
  <c r="E264" i="6"/>
  <c r="T264" i="6"/>
  <c r="L264" i="6"/>
  <c r="D264" i="6"/>
  <c r="Y280" i="6"/>
  <c r="Q280" i="6"/>
  <c r="I280" i="6"/>
  <c r="X280" i="6"/>
  <c r="P280" i="6"/>
  <c r="H280" i="6"/>
  <c r="G280" i="6"/>
  <c r="V280" i="6"/>
  <c r="N280" i="6"/>
  <c r="F280" i="6"/>
  <c r="U280" i="6"/>
  <c r="M280" i="6"/>
  <c r="E280" i="6"/>
  <c r="T280" i="6"/>
  <c r="L280" i="6"/>
  <c r="D280" i="6"/>
  <c r="Y296" i="6"/>
  <c r="Q296" i="6"/>
  <c r="I296" i="6"/>
  <c r="X296" i="6"/>
  <c r="P296" i="6"/>
  <c r="H296" i="6"/>
  <c r="G296" i="6"/>
  <c r="V296" i="6"/>
  <c r="N296" i="6"/>
  <c r="F296" i="6"/>
  <c r="U296" i="6"/>
  <c r="M296" i="6"/>
  <c r="E296" i="6"/>
  <c r="T296" i="6"/>
  <c r="L296" i="6"/>
  <c r="D296" i="6"/>
  <c r="Y312" i="6"/>
  <c r="Q312" i="6"/>
  <c r="I312" i="6"/>
  <c r="X312" i="6"/>
  <c r="P312" i="6"/>
  <c r="H312" i="6"/>
  <c r="G312" i="6"/>
  <c r="V312" i="6"/>
  <c r="N312" i="6"/>
  <c r="F312" i="6"/>
  <c r="U312" i="6"/>
  <c r="M312" i="6"/>
  <c r="E312" i="6"/>
  <c r="T312" i="6"/>
  <c r="L312" i="6"/>
  <c r="D312" i="6"/>
  <c r="I190" i="6"/>
  <c r="Q190" i="6"/>
  <c r="I192" i="6"/>
  <c r="Q192" i="6"/>
  <c r="I194" i="6"/>
  <c r="Q194" i="6"/>
  <c r="I196" i="6"/>
  <c r="Q196" i="6"/>
  <c r="I198" i="6"/>
  <c r="Q198" i="6"/>
  <c r="I200" i="6"/>
  <c r="Q200" i="6"/>
  <c r="I202" i="6"/>
  <c r="Q202" i="6"/>
  <c r="I204" i="6"/>
  <c r="Q204" i="6"/>
  <c r="E205" i="6"/>
  <c r="M205" i="6"/>
  <c r="I206" i="6"/>
  <c r="Q206" i="6"/>
  <c r="E207" i="6"/>
  <c r="M207" i="6"/>
  <c r="I208" i="6"/>
  <c r="Q208" i="6"/>
  <c r="E209" i="6"/>
  <c r="M209" i="6"/>
  <c r="I210" i="6"/>
  <c r="Q210" i="6"/>
  <c r="E211" i="6"/>
  <c r="M211" i="6"/>
  <c r="I212" i="6"/>
  <c r="Q212" i="6"/>
  <c r="E213" i="6"/>
  <c r="M213" i="6"/>
  <c r="I214" i="6"/>
  <c r="Q214" i="6"/>
  <c r="E215" i="6"/>
  <c r="M215" i="6"/>
  <c r="I216" i="6"/>
  <c r="Q216" i="6"/>
  <c r="E217" i="6"/>
  <c r="M217" i="6"/>
  <c r="I218" i="6"/>
  <c r="Q218" i="6"/>
  <c r="E219" i="6"/>
  <c r="M219" i="6"/>
  <c r="I220" i="6"/>
  <c r="U220" i="6"/>
  <c r="F221" i="6"/>
  <c r="Y222" i="6"/>
  <c r="Q222" i="6"/>
  <c r="I222" i="6"/>
  <c r="X222" i="6"/>
  <c r="P222" i="6"/>
  <c r="H222" i="6"/>
  <c r="U222" i="6"/>
  <c r="T222" i="6"/>
  <c r="L222" i="6"/>
  <c r="D222" i="6"/>
  <c r="N222" i="6"/>
  <c r="Y224" i="6"/>
  <c r="Q224" i="6"/>
  <c r="I224" i="6"/>
  <c r="X224" i="6"/>
  <c r="P224" i="6"/>
  <c r="H224" i="6"/>
  <c r="U224" i="6"/>
  <c r="M224" i="6"/>
  <c r="E224" i="6"/>
  <c r="T224" i="6"/>
  <c r="L224" i="6"/>
  <c r="D224" i="6"/>
  <c r="C225" i="6"/>
  <c r="S225" i="6"/>
  <c r="F226" i="6"/>
  <c r="V226" i="6"/>
  <c r="G227" i="6"/>
  <c r="S230" i="6"/>
  <c r="Y232" i="6"/>
  <c r="Q232" i="6"/>
  <c r="I232" i="6"/>
  <c r="X232" i="6"/>
  <c r="P232" i="6"/>
  <c r="H232" i="6"/>
  <c r="G232" i="6"/>
  <c r="U232" i="6"/>
  <c r="M232" i="6"/>
  <c r="E232" i="6"/>
  <c r="T232" i="6"/>
  <c r="L232" i="6"/>
  <c r="D232" i="6"/>
  <c r="V232" i="6"/>
  <c r="N233" i="6"/>
  <c r="C234" i="6"/>
  <c r="F236" i="6"/>
  <c r="V239" i="6"/>
  <c r="K240" i="6"/>
  <c r="U241" i="6"/>
  <c r="M241" i="6"/>
  <c r="E241" i="6"/>
  <c r="T241" i="6"/>
  <c r="L241" i="6"/>
  <c r="O241" i="6" s="1"/>
  <c r="D241" i="6"/>
  <c r="S241" i="6"/>
  <c r="K241" i="6"/>
  <c r="C241" i="6"/>
  <c r="Y241" i="6"/>
  <c r="Q241" i="6"/>
  <c r="I241" i="6"/>
  <c r="X241" i="6"/>
  <c r="P241" i="6"/>
  <c r="H241" i="6"/>
  <c r="F243" i="6"/>
  <c r="G245" i="6"/>
  <c r="S246" i="6"/>
  <c r="Y248" i="6"/>
  <c r="Q248" i="6"/>
  <c r="I248" i="6"/>
  <c r="X248" i="6"/>
  <c r="P248" i="6"/>
  <c r="H248" i="6"/>
  <c r="G248" i="6"/>
  <c r="U248" i="6"/>
  <c r="M248" i="6"/>
  <c r="E248" i="6"/>
  <c r="T248" i="6"/>
  <c r="L248" i="6"/>
  <c r="D248" i="6"/>
  <c r="V248" i="6"/>
  <c r="N249" i="6"/>
  <c r="C250" i="6"/>
  <c r="F252" i="6"/>
  <c r="V255" i="6"/>
  <c r="K256" i="6"/>
  <c r="U257" i="6"/>
  <c r="M257" i="6"/>
  <c r="E257" i="6"/>
  <c r="T257" i="6"/>
  <c r="L257" i="6"/>
  <c r="O257" i="6" s="1"/>
  <c r="D257" i="6"/>
  <c r="S257" i="6"/>
  <c r="K257" i="6"/>
  <c r="C257" i="6"/>
  <c r="Y257" i="6"/>
  <c r="Q257" i="6"/>
  <c r="I257" i="6"/>
  <c r="X257" i="6"/>
  <c r="P257" i="6"/>
  <c r="H257" i="6"/>
  <c r="F259" i="6"/>
  <c r="C264" i="6"/>
  <c r="Y266" i="6"/>
  <c r="Q266" i="6"/>
  <c r="I266" i="6"/>
  <c r="X266" i="6"/>
  <c r="P266" i="6"/>
  <c r="H266" i="6"/>
  <c r="G266" i="6"/>
  <c r="V266" i="6"/>
  <c r="N266" i="6"/>
  <c r="F266" i="6"/>
  <c r="U266" i="6"/>
  <c r="M266" i="6"/>
  <c r="E266" i="6"/>
  <c r="T266" i="6"/>
  <c r="L266" i="6"/>
  <c r="D266" i="6"/>
  <c r="K276" i="6"/>
  <c r="C280" i="6"/>
  <c r="Y282" i="6"/>
  <c r="Q282" i="6"/>
  <c r="I282" i="6"/>
  <c r="X282" i="6"/>
  <c r="P282" i="6"/>
  <c r="H282" i="6"/>
  <c r="G282" i="6"/>
  <c r="V282" i="6"/>
  <c r="N282" i="6"/>
  <c r="F282" i="6"/>
  <c r="U282" i="6"/>
  <c r="M282" i="6"/>
  <c r="E282" i="6"/>
  <c r="T282" i="6"/>
  <c r="L282" i="6"/>
  <c r="D282" i="6"/>
  <c r="K292" i="6"/>
  <c r="C296" i="6"/>
  <c r="Y298" i="6"/>
  <c r="Q298" i="6"/>
  <c r="I298" i="6"/>
  <c r="X298" i="6"/>
  <c r="P298" i="6"/>
  <c r="H298" i="6"/>
  <c r="G298" i="6"/>
  <c r="V298" i="6"/>
  <c r="N298" i="6"/>
  <c r="F298" i="6"/>
  <c r="U298" i="6"/>
  <c r="M298" i="6"/>
  <c r="E298" i="6"/>
  <c r="T298" i="6"/>
  <c r="L298" i="6"/>
  <c r="D298" i="6"/>
  <c r="K308" i="6"/>
  <c r="C312" i="6"/>
  <c r="Y314" i="6"/>
  <c r="Q314" i="6"/>
  <c r="I314" i="6"/>
  <c r="X314" i="6"/>
  <c r="P314" i="6"/>
  <c r="H314" i="6"/>
  <c r="G314" i="6"/>
  <c r="V314" i="6"/>
  <c r="N314" i="6"/>
  <c r="F314" i="6"/>
  <c r="U314" i="6"/>
  <c r="M314" i="6"/>
  <c r="E314" i="6"/>
  <c r="T314" i="6"/>
  <c r="L314" i="6"/>
  <c r="D314" i="6"/>
  <c r="V317" i="6"/>
  <c r="N317" i="6"/>
  <c r="F317" i="6"/>
  <c r="I317" i="6"/>
  <c r="Q317" i="6"/>
  <c r="H317" i="6"/>
  <c r="Y317" i="6"/>
  <c r="P317" i="6"/>
  <c r="G317" i="6"/>
  <c r="X317" i="6"/>
  <c r="E317" i="6"/>
  <c r="M317" i="6"/>
  <c r="D317" i="6"/>
  <c r="U317" i="6"/>
  <c r="L317" i="6"/>
  <c r="C317" i="6"/>
  <c r="H261" i="6"/>
  <c r="P261" i="6"/>
  <c r="X261" i="6"/>
  <c r="H263" i="6"/>
  <c r="P263" i="6"/>
  <c r="X263" i="6"/>
  <c r="H265" i="6"/>
  <c r="P265" i="6"/>
  <c r="X265" i="6"/>
  <c r="H267" i="6"/>
  <c r="P267" i="6"/>
  <c r="X267" i="6"/>
  <c r="H269" i="6"/>
  <c r="P269" i="6"/>
  <c r="X269" i="6"/>
  <c r="H271" i="6"/>
  <c r="P271" i="6"/>
  <c r="X271" i="6"/>
  <c r="H273" i="6"/>
  <c r="P273" i="6"/>
  <c r="X273" i="6"/>
  <c r="H275" i="6"/>
  <c r="P275" i="6"/>
  <c r="X275" i="6"/>
  <c r="H277" i="6"/>
  <c r="P277" i="6"/>
  <c r="X277" i="6"/>
  <c r="H279" i="6"/>
  <c r="P279" i="6"/>
  <c r="X279" i="6"/>
  <c r="H281" i="6"/>
  <c r="P281" i="6"/>
  <c r="X281" i="6"/>
  <c r="H283" i="6"/>
  <c r="P283" i="6"/>
  <c r="X283" i="6"/>
  <c r="H285" i="6"/>
  <c r="P285" i="6"/>
  <c r="X285" i="6"/>
  <c r="H287" i="6"/>
  <c r="P287" i="6"/>
  <c r="X287" i="6"/>
  <c r="H289" i="6"/>
  <c r="P289" i="6"/>
  <c r="X289" i="6"/>
  <c r="H291" i="6"/>
  <c r="P291" i="6"/>
  <c r="X291" i="6"/>
  <c r="H293" i="6"/>
  <c r="P293" i="6"/>
  <c r="X293" i="6"/>
  <c r="H295" i="6"/>
  <c r="P295" i="6"/>
  <c r="X295" i="6"/>
  <c r="H297" i="6"/>
  <c r="P297" i="6"/>
  <c r="X297" i="6"/>
  <c r="H299" i="6"/>
  <c r="P299" i="6"/>
  <c r="X299" i="6"/>
  <c r="H301" i="6"/>
  <c r="P301" i="6"/>
  <c r="X301" i="6"/>
  <c r="H303" i="6"/>
  <c r="P303" i="6"/>
  <c r="X303" i="6"/>
  <c r="H305" i="6"/>
  <c r="P305" i="6"/>
  <c r="X305" i="6"/>
  <c r="H307" i="6"/>
  <c r="P307" i="6"/>
  <c r="X307" i="6"/>
  <c r="H309" i="6"/>
  <c r="P309" i="6"/>
  <c r="X309" i="6"/>
  <c r="H311" i="6"/>
  <c r="P311" i="6"/>
  <c r="X311" i="6"/>
  <c r="H313" i="6"/>
  <c r="P313" i="6"/>
  <c r="X313" i="6"/>
  <c r="H315" i="6"/>
  <c r="P315" i="6"/>
  <c r="X315" i="6"/>
  <c r="I261" i="6"/>
  <c r="Q261" i="6"/>
  <c r="Y261" i="6"/>
  <c r="I263" i="6"/>
  <c r="Q263" i="6"/>
  <c r="Y263" i="6"/>
  <c r="I265" i="6"/>
  <c r="Q265" i="6"/>
  <c r="Y265" i="6"/>
  <c r="I267" i="6"/>
  <c r="Q267" i="6"/>
  <c r="Y267" i="6"/>
  <c r="I269" i="6"/>
  <c r="Q269" i="6"/>
  <c r="Y269" i="6"/>
  <c r="I271" i="6"/>
  <c r="Q271" i="6"/>
  <c r="Y271" i="6"/>
  <c r="I273" i="6"/>
  <c r="Q273" i="6"/>
  <c r="Y273" i="6"/>
  <c r="I275" i="6"/>
  <c r="Q275" i="6"/>
  <c r="Y275" i="6"/>
  <c r="I277" i="6"/>
  <c r="Q277" i="6"/>
  <c r="Y277" i="6"/>
  <c r="I279" i="6"/>
  <c r="Q279" i="6"/>
  <c r="Y279" i="6"/>
  <c r="I281" i="6"/>
  <c r="Q281" i="6"/>
  <c r="Y281" i="6"/>
  <c r="I283" i="6"/>
  <c r="Q283" i="6"/>
  <c r="Y283" i="6"/>
  <c r="I285" i="6"/>
  <c r="Q285" i="6"/>
  <c r="Y285" i="6"/>
  <c r="I287" i="6"/>
  <c r="Q287" i="6"/>
  <c r="Y287" i="6"/>
  <c r="I289" i="6"/>
  <c r="Q289" i="6"/>
  <c r="Y289" i="6"/>
  <c r="I291" i="6"/>
  <c r="Q291" i="6"/>
  <c r="Y291" i="6"/>
  <c r="I293" i="6"/>
  <c r="J293" i="6" s="1"/>
  <c r="Q293" i="6"/>
  <c r="Y293" i="6"/>
  <c r="I295" i="6"/>
  <c r="Q295" i="6"/>
  <c r="Y295" i="6"/>
  <c r="I297" i="6"/>
  <c r="Q297" i="6"/>
  <c r="Y297" i="6"/>
  <c r="I299" i="6"/>
  <c r="Q299" i="6"/>
  <c r="Y299" i="6"/>
  <c r="I301" i="6"/>
  <c r="Q301" i="6"/>
  <c r="Y301" i="6"/>
  <c r="I303" i="6"/>
  <c r="Q303" i="6"/>
  <c r="Y303" i="6"/>
  <c r="I305" i="6"/>
  <c r="Q305" i="6"/>
  <c r="Y305" i="6"/>
  <c r="I307" i="6"/>
  <c r="Q307" i="6"/>
  <c r="Y307" i="6"/>
  <c r="I309" i="6"/>
  <c r="Q309" i="6"/>
  <c r="Y309" i="6"/>
  <c r="I311" i="6"/>
  <c r="Q311" i="6"/>
  <c r="Y311" i="6"/>
  <c r="I313" i="6"/>
  <c r="Q313" i="6"/>
  <c r="Y313" i="6"/>
  <c r="I315" i="6"/>
  <c r="Q315" i="6"/>
  <c r="Y315" i="6"/>
  <c r="E19" i="7"/>
  <c r="F43" i="7" s="1"/>
  <c r="E43" i="7"/>
  <c r="E34" i="7"/>
  <c r="C261" i="6"/>
  <c r="K261" i="6"/>
  <c r="S261" i="6"/>
  <c r="C263" i="6"/>
  <c r="K263" i="6"/>
  <c r="S263" i="6"/>
  <c r="C265" i="6"/>
  <c r="K265" i="6"/>
  <c r="S265" i="6"/>
  <c r="C267" i="6"/>
  <c r="K267" i="6"/>
  <c r="S267" i="6"/>
  <c r="C269" i="6"/>
  <c r="K269" i="6"/>
  <c r="S269" i="6"/>
  <c r="C271" i="6"/>
  <c r="K271" i="6"/>
  <c r="S271" i="6"/>
  <c r="C273" i="6"/>
  <c r="K273" i="6"/>
  <c r="S273" i="6"/>
  <c r="C275" i="6"/>
  <c r="K275" i="6"/>
  <c r="S275" i="6"/>
  <c r="C277" i="6"/>
  <c r="K277" i="6"/>
  <c r="S277" i="6"/>
  <c r="C279" i="6"/>
  <c r="K279" i="6"/>
  <c r="S279" i="6"/>
  <c r="C281" i="6"/>
  <c r="K281" i="6"/>
  <c r="S281" i="6"/>
  <c r="C283" i="6"/>
  <c r="K283" i="6"/>
  <c r="S283" i="6"/>
  <c r="C285" i="6"/>
  <c r="K285" i="6"/>
  <c r="S285" i="6"/>
  <c r="C287" i="6"/>
  <c r="K287" i="6"/>
  <c r="S287" i="6"/>
  <c r="C289" i="6"/>
  <c r="K289" i="6"/>
  <c r="S289" i="6"/>
  <c r="C291" i="6"/>
  <c r="K291" i="6"/>
  <c r="S291" i="6"/>
  <c r="C293" i="6"/>
  <c r="K293" i="6"/>
  <c r="S293" i="6"/>
  <c r="C295" i="6"/>
  <c r="K295" i="6"/>
  <c r="S295" i="6"/>
  <c r="C297" i="6"/>
  <c r="K297" i="6"/>
  <c r="S297" i="6"/>
  <c r="C299" i="6"/>
  <c r="K299" i="6"/>
  <c r="S299" i="6"/>
  <c r="C301" i="6"/>
  <c r="K301" i="6"/>
  <c r="S301" i="6"/>
  <c r="C303" i="6"/>
  <c r="K303" i="6"/>
  <c r="S303" i="6"/>
  <c r="C305" i="6"/>
  <c r="K305" i="6"/>
  <c r="S305" i="6"/>
  <c r="C307" i="6"/>
  <c r="K307" i="6"/>
  <c r="S307" i="6"/>
  <c r="C309" i="6"/>
  <c r="K309" i="6"/>
  <c r="S309" i="6"/>
  <c r="C311" i="6"/>
  <c r="K311" i="6"/>
  <c r="S311" i="6"/>
  <c r="C313" i="6"/>
  <c r="K313" i="6"/>
  <c r="S313" i="6"/>
  <c r="C315" i="6"/>
  <c r="K315" i="6"/>
  <c r="S315" i="6"/>
  <c r="D261" i="6"/>
  <c r="L261" i="6"/>
  <c r="T261" i="6"/>
  <c r="D263" i="6"/>
  <c r="L263" i="6"/>
  <c r="T263" i="6"/>
  <c r="D265" i="6"/>
  <c r="L265" i="6"/>
  <c r="T265" i="6"/>
  <c r="D267" i="6"/>
  <c r="L267" i="6"/>
  <c r="T267" i="6"/>
  <c r="D269" i="6"/>
  <c r="L269" i="6"/>
  <c r="O269" i="6" s="1"/>
  <c r="T269" i="6"/>
  <c r="D271" i="6"/>
  <c r="L271" i="6"/>
  <c r="T271" i="6"/>
  <c r="D273" i="6"/>
  <c r="L273" i="6"/>
  <c r="T273" i="6"/>
  <c r="D275" i="6"/>
  <c r="L275" i="6"/>
  <c r="T275" i="6"/>
  <c r="D277" i="6"/>
  <c r="L277" i="6"/>
  <c r="T277" i="6"/>
  <c r="D279" i="6"/>
  <c r="L279" i="6"/>
  <c r="T279" i="6"/>
  <c r="D281" i="6"/>
  <c r="L281" i="6"/>
  <c r="T281" i="6"/>
  <c r="D283" i="6"/>
  <c r="L283" i="6"/>
  <c r="T283" i="6"/>
  <c r="D285" i="6"/>
  <c r="L285" i="6"/>
  <c r="T285" i="6"/>
  <c r="D287" i="6"/>
  <c r="L287" i="6"/>
  <c r="T287" i="6"/>
  <c r="D289" i="6"/>
  <c r="L289" i="6"/>
  <c r="T289" i="6"/>
  <c r="D291" i="6"/>
  <c r="L291" i="6"/>
  <c r="T291" i="6"/>
  <c r="D293" i="6"/>
  <c r="L293" i="6"/>
  <c r="T293" i="6"/>
  <c r="D295" i="6"/>
  <c r="L295" i="6"/>
  <c r="T295" i="6"/>
  <c r="D297" i="6"/>
  <c r="L297" i="6"/>
  <c r="T297" i="6"/>
  <c r="D299" i="6"/>
  <c r="L299" i="6"/>
  <c r="T299" i="6"/>
  <c r="D301" i="6"/>
  <c r="L301" i="6"/>
  <c r="T301" i="6"/>
  <c r="D303" i="6"/>
  <c r="L303" i="6"/>
  <c r="T303" i="6"/>
  <c r="D305" i="6"/>
  <c r="L305" i="6"/>
  <c r="T305" i="6"/>
  <c r="D307" i="6"/>
  <c r="L307" i="6"/>
  <c r="T307" i="6"/>
  <c r="D309" i="6"/>
  <c r="L309" i="6"/>
  <c r="T309" i="6"/>
  <c r="D311" i="6"/>
  <c r="L311" i="6"/>
  <c r="T311" i="6"/>
  <c r="D313" i="6"/>
  <c r="L313" i="6"/>
  <c r="T313" i="6"/>
  <c r="D315" i="6"/>
  <c r="L315" i="6"/>
  <c r="T315" i="6"/>
  <c r="E261" i="6"/>
  <c r="M261" i="6"/>
  <c r="E263" i="6"/>
  <c r="M263" i="6"/>
  <c r="E265" i="6"/>
  <c r="M265" i="6"/>
  <c r="E267" i="6"/>
  <c r="M267" i="6"/>
  <c r="E269" i="6"/>
  <c r="M269" i="6"/>
  <c r="E271" i="6"/>
  <c r="M271" i="6"/>
  <c r="E273" i="6"/>
  <c r="M273" i="6"/>
  <c r="E275" i="6"/>
  <c r="M275" i="6"/>
  <c r="E277" i="6"/>
  <c r="M277" i="6"/>
  <c r="E279" i="6"/>
  <c r="M279" i="6"/>
  <c r="E281" i="6"/>
  <c r="M281" i="6"/>
  <c r="E283" i="6"/>
  <c r="M283" i="6"/>
  <c r="E285" i="6"/>
  <c r="M285" i="6"/>
  <c r="E287" i="6"/>
  <c r="M287" i="6"/>
  <c r="E289" i="6"/>
  <c r="M289" i="6"/>
  <c r="E291" i="6"/>
  <c r="M291" i="6"/>
  <c r="E293" i="6"/>
  <c r="M293" i="6"/>
  <c r="E295" i="6"/>
  <c r="M295" i="6"/>
  <c r="E297" i="6"/>
  <c r="M297" i="6"/>
  <c r="E299" i="6"/>
  <c r="M299" i="6"/>
  <c r="E301" i="6"/>
  <c r="M301" i="6"/>
  <c r="E303" i="6"/>
  <c r="M303" i="6"/>
  <c r="E305" i="6"/>
  <c r="M305" i="6"/>
  <c r="E307" i="6"/>
  <c r="M307" i="6"/>
  <c r="E309" i="6"/>
  <c r="M309" i="6"/>
  <c r="E311" i="6"/>
  <c r="M311" i="6"/>
  <c r="E313" i="6"/>
  <c r="M313" i="6"/>
  <c r="E315" i="6"/>
  <c r="M315" i="6"/>
  <c r="C46" i="7"/>
  <c r="D46" i="7" s="1"/>
  <c r="E37" i="7"/>
  <c r="C45" i="7"/>
  <c r="D45" i="7" s="1"/>
  <c r="C37" i="7"/>
  <c r="D37" i="7" s="1"/>
  <c r="E35" i="7"/>
  <c r="F35" i="7" s="1"/>
  <c r="E41" i="7"/>
  <c r="E50" i="7"/>
  <c r="F50" i="7" s="1"/>
  <c r="I56" i="7"/>
  <c r="H56" i="7"/>
  <c r="G56" i="7"/>
  <c r="F56" i="7"/>
  <c r="E56" i="7"/>
  <c r="C56" i="7"/>
  <c r="D56" i="7"/>
  <c r="G58" i="7"/>
  <c r="F58" i="7"/>
  <c r="E58" i="7"/>
  <c r="D58" i="7"/>
  <c r="C58" i="7"/>
  <c r="I58" i="7"/>
  <c r="G70" i="7"/>
  <c r="C70" i="7"/>
  <c r="I70" i="7"/>
  <c r="H70" i="7"/>
  <c r="F70" i="7"/>
  <c r="E70" i="7"/>
  <c r="D70" i="7"/>
  <c r="F319" i="6"/>
  <c r="N319" i="6"/>
  <c r="E45" i="7"/>
  <c r="F45" i="7" s="1"/>
  <c r="H58" i="7"/>
  <c r="C42" i="7"/>
  <c r="D42" i="7" s="1"/>
  <c r="E36" i="7"/>
  <c r="F36" i="7" s="1"/>
  <c r="E42" i="7"/>
  <c r="F57" i="7"/>
  <c r="G64" i="7"/>
  <c r="C66" i="7"/>
  <c r="G66" i="7"/>
  <c r="F80" i="7"/>
  <c r="D53" i="7"/>
  <c r="G54" i="7"/>
  <c r="H57" i="7"/>
  <c r="F59" i="7"/>
  <c r="I60" i="7"/>
  <c r="D61" i="7"/>
  <c r="G62" i="7"/>
  <c r="H65" i="7"/>
  <c r="D65" i="7"/>
  <c r="E66" i="7"/>
  <c r="H68" i="7"/>
  <c r="E53" i="7"/>
  <c r="I57" i="7"/>
  <c r="E61" i="7"/>
  <c r="F66" i="7"/>
  <c r="D69" i="7"/>
  <c r="H69" i="7"/>
  <c r="I98" i="7"/>
  <c r="H98" i="7"/>
  <c r="F98" i="7"/>
  <c r="E98" i="7"/>
  <c r="D98" i="7"/>
  <c r="G98" i="7"/>
  <c r="C98" i="7"/>
  <c r="E64" i="7"/>
  <c r="I64" i="7"/>
  <c r="H66" i="7"/>
  <c r="E78" i="7"/>
  <c r="I78" i="7"/>
  <c r="D78" i="7"/>
  <c r="C78" i="7"/>
  <c r="H78" i="7"/>
  <c r="E39" i="7"/>
  <c r="E47" i="7"/>
  <c r="F47" i="7" s="1"/>
  <c r="G53" i="7"/>
  <c r="C57" i="7"/>
  <c r="I59" i="7"/>
  <c r="D60" i="7"/>
  <c r="G61" i="7"/>
  <c r="C64" i="7"/>
  <c r="I66" i="7"/>
  <c r="I68" i="7"/>
  <c r="E68" i="7"/>
  <c r="E69" i="7"/>
  <c r="D74" i="7"/>
  <c r="C74" i="7"/>
  <c r="H74" i="7"/>
  <c r="G74" i="7"/>
  <c r="G76" i="7"/>
  <c r="C76" i="7"/>
  <c r="F76" i="7"/>
  <c r="E76" i="7"/>
  <c r="F78" i="7"/>
  <c r="E44" i="7"/>
  <c r="F44" i="7" s="1"/>
  <c r="E52" i="7"/>
  <c r="F52" i="7" s="1"/>
  <c r="H53" i="7"/>
  <c r="D57" i="7"/>
  <c r="E60" i="7"/>
  <c r="H61" i="7"/>
  <c r="D64" i="7"/>
  <c r="F69" i="7"/>
  <c r="I73" i="7"/>
  <c r="H73" i="7"/>
  <c r="E73" i="7"/>
  <c r="D73" i="7"/>
  <c r="G78" i="7"/>
  <c r="H95" i="7"/>
  <c r="G95" i="7"/>
  <c r="E95" i="7"/>
  <c r="D95" i="7"/>
  <c r="C95" i="7"/>
  <c r="I95" i="7"/>
  <c r="F95" i="7"/>
  <c r="C80" i="7"/>
  <c r="G80" i="7"/>
  <c r="I80" i="7"/>
  <c r="H80" i="7"/>
  <c r="E80" i="7"/>
  <c r="D80" i="7"/>
  <c r="D99" i="7"/>
  <c r="C99" i="7"/>
  <c r="I99" i="7"/>
  <c r="H99" i="7"/>
  <c r="G99" i="7"/>
  <c r="F99" i="7"/>
  <c r="E99" i="7"/>
  <c r="F71" i="7"/>
  <c r="I72" i="7"/>
  <c r="F75" i="7"/>
  <c r="G84" i="7"/>
  <c r="C84" i="7"/>
  <c r="F86" i="7"/>
  <c r="I87" i="7"/>
  <c r="D90" i="7"/>
  <c r="G91" i="7"/>
  <c r="G75" i="7"/>
  <c r="H79" i="7"/>
  <c r="D79" i="7"/>
  <c r="G86" i="7"/>
  <c r="C88" i="7"/>
  <c r="G88" i="7"/>
  <c r="F90" i="7"/>
  <c r="D83" i="7"/>
  <c r="H83" i="7"/>
  <c r="G90" i="7"/>
  <c r="G92" i="7"/>
  <c r="C92" i="7"/>
  <c r="I103" i="7"/>
  <c r="H103" i="7"/>
  <c r="G103" i="7"/>
  <c r="E103" i="7"/>
  <c r="D103" i="7"/>
  <c r="C103" i="7"/>
  <c r="C83" i="7"/>
  <c r="H87" i="7"/>
  <c r="D87" i="7"/>
  <c r="H90" i="7"/>
  <c r="D92" i="7"/>
  <c r="F103" i="7"/>
  <c r="F67" i="7"/>
  <c r="E72" i="7"/>
  <c r="F79" i="7"/>
  <c r="I82" i="7"/>
  <c r="E82" i="7"/>
  <c r="E83" i="7"/>
  <c r="H84" i="7"/>
  <c r="C87" i="7"/>
  <c r="F88" i="7"/>
  <c r="D91" i="7"/>
  <c r="H91" i="7"/>
  <c r="E92" i="7"/>
  <c r="F72" i="7"/>
  <c r="D75" i="7"/>
  <c r="G79" i="7"/>
  <c r="F83" i="7"/>
  <c r="E86" i="7"/>
  <c r="I86" i="7"/>
  <c r="E87" i="7"/>
  <c r="H88" i="7"/>
  <c r="F92" i="7"/>
  <c r="G83" i="7"/>
  <c r="I90" i="7"/>
  <c r="E90" i="7"/>
  <c r="G112" i="7"/>
  <c r="C112" i="7"/>
  <c r="I112" i="7"/>
  <c r="H112" i="7"/>
  <c r="F112" i="7"/>
  <c r="E112" i="7"/>
  <c r="D112" i="7"/>
  <c r="D106" i="7"/>
  <c r="G107" i="7"/>
  <c r="C116" i="7"/>
  <c r="G116" i="7"/>
  <c r="I119" i="7"/>
  <c r="D122" i="7"/>
  <c r="G123" i="7"/>
  <c r="E124" i="7"/>
  <c r="F77" i="7"/>
  <c r="F85" i="7"/>
  <c r="F93" i="7"/>
  <c r="I94" i="7"/>
  <c r="G96" i="7"/>
  <c r="C100" i="7"/>
  <c r="F101" i="7"/>
  <c r="I102" i="7"/>
  <c r="G104" i="7"/>
  <c r="E106" i="7"/>
  <c r="H107" i="7"/>
  <c r="C108" i="7"/>
  <c r="F109" i="7"/>
  <c r="I110" i="7"/>
  <c r="D111" i="7"/>
  <c r="H111" i="7"/>
  <c r="H114" i="7"/>
  <c r="D116" i="7"/>
  <c r="G118" i="7"/>
  <c r="G120" i="7"/>
  <c r="C120" i="7"/>
  <c r="F122" i="7"/>
  <c r="I123" i="7"/>
  <c r="F124" i="7"/>
  <c r="D100" i="7"/>
  <c r="H104" i="7"/>
  <c r="F106" i="7"/>
  <c r="I107" i="7"/>
  <c r="D108" i="7"/>
  <c r="H115" i="7"/>
  <c r="D115" i="7"/>
  <c r="E116" i="7"/>
  <c r="G122" i="7"/>
  <c r="I124" i="7"/>
  <c r="H128" i="7"/>
  <c r="G128" i="7"/>
  <c r="D128" i="7"/>
  <c r="C128" i="7"/>
  <c r="D119" i="7"/>
  <c r="H119" i="7"/>
  <c r="E127" i="7"/>
  <c r="D127" i="7"/>
  <c r="I127" i="7"/>
  <c r="H127" i="7"/>
  <c r="D94" i="7"/>
  <c r="F100" i="7"/>
  <c r="D102" i="7"/>
  <c r="H106" i="7"/>
  <c r="C107" i="7"/>
  <c r="F108" i="7"/>
  <c r="D110" i="7"/>
  <c r="E114" i="7"/>
  <c r="I114" i="7"/>
  <c r="E115" i="7"/>
  <c r="H116" i="7"/>
  <c r="C119" i="7"/>
  <c r="H123" i="7"/>
  <c r="D123" i="7"/>
  <c r="C127" i="7"/>
  <c r="I139" i="7"/>
  <c r="H139" i="7"/>
  <c r="G139" i="7"/>
  <c r="F139" i="7"/>
  <c r="E139" i="7"/>
  <c r="D139" i="7"/>
  <c r="C139" i="7"/>
  <c r="F81" i="7"/>
  <c r="F89" i="7"/>
  <c r="E94" i="7"/>
  <c r="C96" i="7"/>
  <c r="F97" i="7"/>
  <c r="G100" i="7"/>
  <c r="E102" i="7"/>
  <c r="C104" i="7"/>
  <c r="F105" i="7"/>
  <c r="I106" i="7"/>
  <c r="D107" i="7"/>
  <c r="G108" i="7"/>
  <c r="E110" i="7"/>
  <c r="G111" i="7"/>
  <c r="C114" i="7"/>
  <c r="F115" i="7"/>
  <c r="I116" i="7"/>
  <c r="I118" i="7"/>
  <c r="E118" i="7"/>
  <c r="E119" i="7"/>
  <c r="H120" i="7"/>
  <c r="C123" i="7"/>
  <c r="F127" i="7"/>
  <c r="I128" i="7"/>
  <c r="I165" i="7"/>
  <c r="H165" i="7"/>
  <c r="G165" i="7"/>
  <c r="E165" i="7"/>
  <c r="D165" i="7"/>
  <c r="C165" i="7"/>
  <c r="F165" i="7"/>
  <c r="E107" i="7"/>
  <c r="F119" i="7"/>
  <c r="E122" i="7"/>
  <c r="I122" i="7"/>
  <c r="C124" i="7"/>
  <c r="H124" i="7"/>
  <c r="G124" i="7"/>
  <c r="G127" i="7"/>
  <c r="I131" i="7"/>
  <c r="H131" i="7"/>
  <c r="G131" i="7"/>
  <c r="E131" i="7"/>
  <c r="D131" i="7"/>
  <c r="C131" i="7"/>
  <c r="G146" i="7"/>
  <c r="C146" i="7"/>
  <c r="I146" i="7"/>
  <c r="H146" i="7"/>
  <c r="F146" i="7"/>
  <c r="E146" i="7"/>
  <c r="D146" i="7"/>
  <c r="F132" i="7"/>
  <c r="G135" i="7"/>
  <c r="H141" i="7"/>
  <c r="D141" i="7"/>
  <c r="H144" i="7"/>
  <c r="G148" i="7"/>
  <c r="C150" i="7"/>
  <c r="G150" i="7"/>
  <c r="I153" i="7"/>
  <c r="F113" i="7"/>
  <c r="F121" i="7"/>
  <c r="E126" i="7"/>
  <c r="I130" i="7"/>
  <c r="G132" i="7"/>
  <c r="E134" i="7"/>
  <c r="H135" i="7"/>
  <c r="C136" i="7"/>
  <c r="F137" i="7"/>
  <c r="I138" i="7"/>
  <c r="G140" i="7"/>
  <c r="C141" i="7"/>
  <c r="F142" i="7"/>
  <c r="D145" i="7"/>
  <c r="H145" i="7"/>
  <c r="H148" i="7"/>
  <c r="D150" i="7"/>
  <c r="G152" i="7"/>
  <c r="G154" i="7"/>
  <c r="C154" i="7"/>
  <c r="F156" i="7"/>
  <c r="E169" i="7"/>
  <c r="D169" i="7"/>
  <c r="C169" i="7"/>
  <c r="I169" i="7"/>
  <c r="H169" i="7"/>
  <c r="G169" i="7"/>
  <c r="F126" i="7"/>
  <c r="H132" i="7"/>
  <c r="F134" i="7"/>
  <c r="I135" i="7"/>
  <c r="D136" i="7"/>
  <c r="H140" i="7"/>
  <c r="E141" i="7"/>
  <c r="H142" i="7"/>
  <c r="H149" i="7"/>
  <c r="D149" i="7"/>
  <c r="E150" i="7"/>
  <c r="G156" i="7"/>
  <c r="I157" i="7"/>
  <c r="H157" i="7"/>
  <c r="D157" i="7"/>
  <c r="D158" i="7"/>
  <c r="C158" i="7"/>
  <c r="H158" i="7"/>
  <c r="G158" i="7"/>
  <c r="H162" i="7"/>
  <c r="G162" i="7"/>
  <c r="D162" i="7"/>
  <c r="C162" i="7"/>
  <c r="I173" i="7"/>
  <c r="H173" i="7"/>
  <c r="G173" i="7"/>
  <c r="F173" i="7"/>
  <c r="E173" i="7"/>
  <c r="D173" i="7"/>
  <c r="C173" i="7"/>
  <c r="H192" i="7"/>
  <c r="G192" i="7"/>
  <c r="D192" i="7"/>
  <c r="C192" i="7"/>
  <c r="I192" i="7"/>
  <c r="F192" i="7"/>
  <c r="E192" i="7"/>
  <c r="I144" i="7"/>
  <c r="E144" i="7"/>
  <c r="D153" i="7"/>
  <c r="H153" i="7"/>
  <c r="E161" i="7"/>
  <c r="D161" i="7"/>
  <c r="I161" i="7"/>
  <c r="H161" i="7"/>
  <c r="C135" i="7"/>
  <c r="F136" i="7"/>
  <c r="G141" i="7"/>
  <c r="C144" i="7"/>
  <c r="E148" i="7"/>
  <c r="I148" i="7"/>
  <c r="H150" i="7"/>
  <c r="C153" i="7"/>
  <c r="F186" i="7"/>
  <c r="E186" i="7"/>
  <c r="I186" i="7"/>
  <c r="H186" i="7"/>
  <c r="G186" i="7"/>
  <c r="D186" i="7"/>
  <c r="C186" i="7"/>
  <c r="F117" i="7"/>
  <c r="F125" i="7"/>
  <c r="I126" i="7"/>
  <c r="E130" i="7"/>
  <c r="C132" i="7"/>
  <c r="F133" i="7"/>
  <c r="I134" i="7"/>
  <c r="D135" i="7"/>
  <c r="G136" i="7"/>
  <c r="E138" i="7"/>
  <c r="C140" i="7"/>
  <c r="I141" i="7"/>
  <c r="D144" i="7"/>
  <c r="G145" i="7"/>
  <c r="C148" i="7"/>
  <c r="F149" i="7"/>
  <c r="I150" i="7"/>
  <c r="I152" i="7"/>
  <c r="E152" i="7"/>
  <c r="E153" i="7"/>
  <c r="H154" i="7"/>
  <c r="F157" i="7"/>
  <c r="I158" i="7"/>
  <c r="F161" i="7"/>
  <c r="I162" i="7"/>
  <c r="F130" i="7"/>
  <c r="D132" i="7"/>
  <c r="E135" i="7"/>
  <c r="H136" i="7"/>
  <c r="F138" i="7"/>
  <c r="D140" i="7"/>
  <c r="C142" i="7"/>
  <c r="G142" i="7"/>
  <c r="F144" i="7"/>
  <c r="D148" i="7"/>
  <c r="G149" i="7"/>
  <c r="F153" i="7"/>
  <c r="E156" i="7"/>
  <c r="I156" i="7"/>
  <c r="G157" i="7"/>
  <c r="G161" i="7"/>
  <c r="F166" i="7"/>
  <c r="F174" i="7"/>
  <c r="G177" i="7"/>
  <c r="F181" i="7"/>
  <c r="E183" i="7"/>
  <c r="F147" i="7"/>
  <c r="F155" i="7"/>
  <c r="E160" i="7"/>
  <c r="F163" i="7"/>
  <c r="I164" i="7"/>
  <c r="G166" i="7"/>
  <c r="E168" i="7"/>
  <c r="C170" i="7"/>
  <c r="F171" i="7"/>
  <c r="I172" i="7"/>
  <c r="G174" i="7"/>
  <c r="E176" i="7"/>
  <c r="H177" i="7"/>
  <c r="C178" i="7"/>
  <c r="F179" i="7"/>
  <c r="I180" i="7"/>
  <c r="H181" i="7"/>
  <c r="C183" i="7"/>
  <c r="H184" i="7"/>
  <c r="G184" i="7"/>
  <c r="C184" i="7"/>
  <c r="F187" i="7"/>
  <c r="I188" i="7"/>
  <c r="E191" i="7"/>
  <c r="D191" i="7"/>
  <c r="H191" i="7"/>
  <c r="H166" i="7"/>
  <c r="D170" i="7"/>
  <c r="H174" i="7"/>
  <c r="F176" i="7"/>
  <c r="I177" i="7"/>
  <c r="D178" i="7"/>
  <c r="I181" i="7"/>
  <c r="D183" i="7"/>
  <c r="G187" i="7"/>
  <c r="E196" i="7"/>
  <c r="D196" i="7"/>
  <c r="C196" i="7"/>
  <c r="I196" i="7"/>
  <c r="H196" i="7"/>
  <c r="G196" i="7"/>
  <c r="C177" i="7"/>
  <c r="G181" i="7"/>
  <c r="I210" i="7"/>
  <c r="E210" i="7"/>
  <c r="H210" i="7"/>
  <c r="G210" i="7"/>
  <c r="F210" i="7"/>
  <c r="D210" i="7"/>
  <c r="C210" i="7"/>
  <c r="F143" i="7"/>
  <c r="F151" i="7"/>
  <c r="F159" i="7"/>
  <c r="I160" i="7"/>
  <c r="E164" i="7"/>
  <c r="C166" i="7"/>
  <c r="I168" i="7"/>
  <c r="G170" i="7"/>
  <c r="E172" i="7"/>
  <c r="C174" i="7"/>
  <c r="F175" i="7"/>
  <c r="I176" i="7"/>
  <c r="D177" i="7"/>
  <c r="G178" i="7"/>
  <c r="E180" i="7"/>
  <c r="C181" i="7"/>
  <c r="H183" i="7"/>
  <c r="I184" i="7"/>
  <c r="D188" i="7"/>
  <c r="C188" i="7"/>
  <c r="G188" i="7"/>
  <c r="I191" i="7"/>
  <c r="F164" i="7"/>
  <c r="D166" i="7"/>
  <c r="H170" i="7"/>
  <c r="F172" i="7"/>
  <c r="D174" i="7"/>
  <c r="E177" i="7"/>
  <c r="H178" i="7"/>
  <c r="F180" i="7"/>
  <c r="D181" i="7"/>
  <c r="I183" i="7"/>
  <c r="I187" i="7"/>
  <c r="H187" i="7"/>
  <c r="D187" i="7"/>
  <c r="F185" i="7"/>
  <c r="F193" i="7"/>
  <c r="I194" i="7"/>
  <c r="D195" i="7"/>
  <c r="H199" i="7"/>
  <c r="C200" i="7"/>
  <c r="G200" i="7"/>
  <c r="I203" i="7"/>
  <c r="D206" i="7"/>
  <c r="I212" i="7"/>
  <c r="I220" i="7"/>
  <c r="E195" i="7"/>
  <c r="I199" i="7"/>
  <c r="G204" i="7"/>
  <c r="C204" i="7"/>
  <c r="F206" i="7"/>
  <c r="C208" i="7"/>
  <c r="G208" i="7"/>
  <c r="D203" i="7"/>
  <c r="H203" i="7"/>
  <c r="G212" i="7"/>
  <c r="C212" i="7"/>
  <c r="I215" i="7"/>
  <c r="H215" i="7"/>
  <c r="F215" i="7"/>
  <c r="D215" i="7"/>
  <c r="D216" i="7"/>
  <c r="C216" i="7"/>
  <c r="I216" i="7"/>
  <c r="G216" i="7"/>
  <c r="F222" i="7"/>
  <c r="E222" i="7"/>
  <c r="D222" i="7"/>
  <c r="C222" i="7"/>
  <c r="I222" i="7"/>
  <c r="H222" i="7"/>
  <c r="I223" i="7"/>
  <c r="H223" i="7"/>
  <c r="G223" i="7"/>
  <c r="F223" i="7"/>
  <c r="D223" i="7"/>
  <c r="C223" i="7"/>
  <c r="I231" i="7"/>
  <c r="H231" i="7"/>
  <c r="G231" i="7"/>
  <c r="F231" i="7"/>
  <c r="E231" i="7"/>
  <c r="D231" i="7"/>
  <c r="C231" i="7"/>
  <c r="F189" i="7"/>
  <c r="E194" i="7"/>
  <c r="H195" i="7"/>
  <c r="F197" i="7"/>
  <c r="D199" i="7"/>
  <c r="H200" i="7"/>
  <c r="C203" i="7"/>
  <c r="F204" i="7"/>
  <c r="H207" i="7"/>
  <c r="D207" i="7"/>
  <c r="E208" i="7"/>
  <c r="D212" i="7"/>
  <c r="F214" i="7"/>
  <c r="E214" i="7"/>
  <c r="C214" i="7"/>
  <c r="I214" i="7"/>
  <c r="C215" i="7"/>
  <c r="E216" i="7"/>
  <c r="G222" i="7"/>
  <c r="E223" i="7"/>
  <c r="C185" i="7"/>
  <c r="G189" i="7"/>
  <c r="C193" i="7"/>
  <c r="F194" i="7"/>
  <c r="I195" i="7"/>
  <c r="G197" i="7"/>
  <c r="E199" i="7"/>
  <c r="I200" i="7"/>
  <c r="I202" i="7"/>
  <c r="E202" i="7"/>
  <c r="E203" i="7"/>
  <c r="H204" i="7"/>
  <c r="C207" i="7"/>
  <c r="F208" i="7"/>
  <c r="D211" i="7"/>
  <c r="H211" i="7"/>
  <c r="E212" i="7"/>
  <c r="D214" i="7"/>
  <c r="E215" i="7"/>
  <c r="F216" i="7"/>
  <c r="G194" i="7"/>
  <c r="F199" i="7"/>
  <c r="F203" i="7"/>
  <c r="I204" i="7"/>
  <c r="E206" i="7"/>
  <c r="I206" i="7"/>
  <c r="H208" i="7"/>
  <c r="F212" i="7"/>
  <c r="G215" i="7"/>
  <c r="H216" i="7"/>
  <c r="H220" i="7"/>
  <c r="G220" i="7"/>
  <c r="F220" i="7"/>
  <c r="E220" i="7"/>
  <c r="C220" i="7"/>
  <c r="H230" i="7"/>
  <c r="H238" i="7"/>
  <c r="C240" i="7"/>
  <c r="F240" i="7"/>
  <c r="F205" i="7"/>
  <c r="F213" i="7"/>
  <c r="E218" i="7"/>
  <c r="H219" i="7"/>
  <c r="F221" i="7"/>
  <c r="G224" i="7"/>
  <c r="E226" i="7"/>
  <c r="H227" i="7"/>
  <c r="C228" i="7"/>
  <c r="F229" i="7"/>
  <c r="I230" i="7"/>
  <c r="G232" i="7"/>
  <c r="E234" i="7"/>
  <c r="H235" i="7"/>
  <c r="C236" i="7"/>
  <c r="I238" i="7"/>
  <c r="D240" i="7"/>
  <c r="E241" i="7"/>
  <c r="H239" i="7"/>
  <c r="C239" i="7"/>
  <c r="I224" i="7"/>
  <c r="E228" i="7"/>
  <c r="C230" i="7"/>
  <c r="I232" i="7"/>
  <c r="E236" i="7"/>
  <c r="C238" i="7"/>
  <c r="D239" i="7"/>
  <c r="G240" i="7"/>
  <c r="D243" i="7"/>
  <c r="G243" i="7"/>
  <c r="F228" i="7"/>
  <c r="D230" i="7"/>
  <c r="F236" i="7"/>
  <c r="D238" i="7"/>
  <c r="E239" i="7"/>
  <c r="H240" i="7"/>
  <c r="F201" i="7"/>
  <c r="F209" i="7"/>
  <c r="F217" i="7"/>
  <c r="I218" i="7"/>
  <c r="D219" i="7"/>
  <c r="C224" i="7"/>
  <c r="F225" i="7"/>
  <c r="I226" i="7"/>
  <c r="D227" i="7"/>
  <c r="G228" i="7"/>
  <c r="E230" i="7"/>
  <c r="C232" i="7"/>
  <c r="F233" i="7"/>
  <c r="I234" i="7"/>
  <c r="D235" i="7"/>
  <c r="G236" i="7"/>
  <c r="E238" i="7"/>
  <c r="F239" i="7"/>
  <c r="I240" i="7"/>
  <c r="I242" i="7"/>
  <c r="D242" i="7"/>
  <c r="E243" i="7"/>
  <c r="E219" i="7"/>
  <c r="D224" i="7"/>
  <c r="E227" i="7"/>
  <c r="H228" i="7"/>
  <c r="F230" i="7"/>
  <c r="D232" i="7"/>
  <c r="E235" i="7"/>
  <c r="H236" i="7"/>
  <c r="F238" i="7"/>
  <c r="G239" i="7"/>
  <c r="F241" i="7"/>
  <c r="I241" i="7"/>
  <c r="F243" i="7"/>
  <c r="E245" i="7"/>
  <c r="E248" i="7"/>
  <c r="I248" i="7"/>
  <c r="H248" i="7"/>
  <c r="E249" i="7"/>
  <c r="H250" i="7"/>
  <c r="I249" i="7"/>
  <c r="D253" i="7"/>
  <c r="C253" i="7"/>
  <c r="H253" i="7"/>
  <c r="G253" i="7"/>
  <c r="H265" i="7"/>
  <c r="G265" i="7"/>
  <c r="F265" i="7"/>
  <c r="E265" i="7"/>
  <c r="D265" i="7"/>
  <c r="C265" i="7"/>
  <c r="I265" i="7"/>
  <c r="I252" i="7"/>
  <c r="H252" i="7"/>
  <c r="E252" i="7"/>
  <c r="D252" i="7"/>
  <c r="G244" i="7"/>
  <c r="C250" i="7"/>
  <c r="G250" i="7"/>
  <c r="F250" i="7"/>
  <c r="C252" i="7"/>
  <c r="F253" i="7"/>
  <c r="F252" i="7"/>
  <c r="E256" i="7"/>
  <c r="D256" i="7"/>
  <c r="C256" i="7"/>
  <c r="I256" i="7"/>
  <c r="H256" i="7"/>
  <c r="F256" i="7"/>
  <c r="H257" i="7"/>
  <c r="G257" i="7"/>
  <c r="F257" i="7"/>
  <c r="D257" i="7"/>
  <c r="C257" i="7"/>
  <c r="I257" i="7"/>
  <c r="H249" i="7"/>
  <c r="D249" i="7"/>
  <c r="C249" i="7"/>
  <c r="G252" i="7"/>
  <c r="G256" i="7"/>
  <c r="C277" i="7"/>
  <c r="G277" i="7"/>
  <c r="I277" i="7"/>
  <c r="H277" i="7"/>
  <c r="F277" i="7"/>
  <c r="E277" i="7"/>
  <c r="D277" i="7"/>
  <c r="F264" i="7"/>
  <c r="E247" i="7"/>
  <c r="I251" i="7"/>
  <c r="E255" i="7"/>
  <c r="F258" i="7"/>
  <c r="I259" i="7"/>
  <c r="D260" i="7"/>
  <c r="G261" i="7"/>
  <c r="E263" i="7"/>
  <c r="H264" i="7"/>
  <c r="H266" i="7"/>
  <c r="C270" i="7"/>
  <c r="I270" i="7"/>
  <c r="G270" i="7"/>
  <c r="G258" i="7"/>
  <c r="E260" i="7"/>
  <c r="H261" i="7"/>
  <c r="F263" i="7"/>
  <c r="I264" i="7"/>
  <c r="I266" i="7"/>
  <c r="H269" i="7"/>
  <c r="F269" i="7"/>
  <c r="D269" i="7"/>
  <c r="D270" i="7"/>
  <c r="G260" i="7"/>
  <c r="C264" i="7"/>
  <c r="E268" i="7"/>
  <c r="C268" i="7"/>
  <c r="I268" i="7"/>
  <c r="H260" i="7"/>
  <c r="C261" i="7"/>
  <c r="D264" i="7"/>
  <c r="G266" i="7"/>
  <c r="E266" i="7"/>
  <c r="D268" i="7"/>
  <c r="G246" i="7"/>
  <c r="F251" i="7"/>
  <c r="G254" i="7"/>
  <c r="C258" i="7"/>
  <c r="F259" i="7"/>
  <c r="I260" i="7"/>
  <c r="D261" i="7"/>
  <c r="E264" i="7"/>
  <c r="C266" i="7"/>
  <c r="F268" i="7"/>
  <c r="I269" i="7"/>
  <c r="F267" i="7"/>
  <c r="E272" i="7"/>
  <c r="E273" i="7"/>
  <c r="H275" i="7"/>
  <c r="H276" i="7"/>
  <c r="D276" i="7"/>
  <c r="H267" i="7"/>
  <c r="D271" i="7"/>
  <c r="G272" i="7"/>
  <c r="H273" i="7"/>
  <c r="C276" i="7"/>
  <c r="I284" i="7"/>
  <c r="H284" i="7"/>
  <c r="G284" i="7"/>
  <c r="E284" i="7"/>
  <c r="D284" i="7"/>
  <c r="H272" i="7"/>
  <c r="I273" i="7"/>
  <c r="E275" i="7"/>
  <c r="I275" i="7"/>
  <c r="E276" i="7"/>
  <c r="G281" i="7"/>
  <c r="F281" i="7"/>
  <c r="D281" i="7"/>
  <c r="C281" i="7"/>
  <c r="F271" i="7"/>
  <c r="I272" i="7"/>
  <c r="C275" i="7"/>
  <c r="F276" i="7"/>
  <c r="I279" i="7"/>
  <c r="H279" i="7"/>
  <c r="F279" i="7"/>
  <c r="E279" i="7"/>
  <c r="D280" i="7"/>
  <c r="C280" i="7"/>
  <c r="I280" i="7"/>
  <c r="H280" i="7"/>
  <c r="E281" i="7"/>
  <c r="D275" i="7"/>
  <c r="G276" i="7"/>
  <c r="C279" i="7"/>
  <c r="E280" i="7"/>
  <c r="H281" i="7"/>
  <c r="G273" i="7"/>
  <c r="C273" i="7"/>
  <c r="I276" i="7"/>
  <c r="I292" i="7"/>
  <c r="H292" i="7"/>
  <c r="G292" i="7"/>
  <c r="F292" i="7"/>
  <c r="E292" i="7"/>
  <c r="D292" i="7"/>
  <c r="C292" i="7"/>
  <c r="G288" i="7"/>
  <c r="H295" i="7"/>
  <c r="F274" i="7"/>
  <c r="F282" i="7"/>
  <c r="I283" i="7"/>
  <c r="G285" i="7"/>
  <c r="E287" i="7"/>
  <c r="H288" i="7"/>
  <c r="C289" i="7"/>
  <c r="I291" i="7"/>
  <c r="F293" i="7"/>
  <c r="H296" i="7"/>
  <c r="G296" i="7"/>
  <c r="D296" i="7"/>
  <c r="I304" i="7"/>
  <c r="H304" i="7"/>
  <c r="G304" i="7"/>
  <c r="F304" i="7"/>
  <c r="E304" i="7"/>
  <c r="D304" i="7"/>
  <c r="C304" i="7"/>
  <c r="H306" i="7"/>
  <c r="G306" i="7"/>
  <c r="I306" i="7"/>
  <c r="F306" i="7"/>
  <c r="E306" i="7"/>
  <c r="D306" i="7"/>
  <c r="C306" i="7"/>
  <c r="F308" i="7"/>
  <c r="E308" i="7"/>
  <c r="I308" i="7"/>
  <c r="H308" i="7"/>
  <c r="G308" i="7"/>
  <c r="D308" i="7"/>
  <c r="C308" i="7"/>
  <c r="F287" i="7"/>
  <c r="I288" i="7"/>
  <c r="D289" i="7"/>
  <c r="H293" i="7"/>
  <c r="C296" i="7"/>
  <c r="E295" i="7"/>
  <c r="I295" i="7"/>
  <c r="E300" i="7"/>
  <c r="D300" i="7"/>
  <c r="C300" i="7"/>
  <c r="H300" i="7"/>
  <c r="G300" i="7"/>
  <c r="D283" i="7"/>
  <c r="H287" i="7"/>
  <c r="C288" i="7"/>
  <c r="F289" i="7"/>
  <c r="D291" i="7"/>
  <c r="C295" i="7"/>
  <c r="F296" i="7"/>
  <c r="F300" i="7"/>
  <c r="F278" i="7"/>
  <c r="E283" i="7"/>
  <c r="C285" i="7"/>
  <c r="F286" i="7"/>
  <c r="I287" i="7"/>
  <c r="D288" i="7"/>
  <c r="G289" i="7"/>
  <c r="E291" i="7"/>
  <c r="D295" i="7"/>
  <c r="I296" i="7"/>
  <c r="I300" i="7"/>
  <c r="E288" i="7"/>
  <c r="H289" i="7"/>
  <c r="G293" i="7"/>
  <c r="C293" i="7"/>
  <c r="F295" i="7"/>
  <c r="H303" i="7"/>
  <c r="I309" i="7"/>
  <c r="H309" i="7"/>
  <c r="G309" i="7"/>
  <c r="F294" i="7"/>
  <c r="G297" i="7"/>
  <c r="E299" i="7"/>
  <c r="C301" i="7"/>
  <c r="F302" i="7"/>
  <c r="I303" i="7"/>
  <c r="C309" i="7"/>
  <c r="H311" i="7"/>
  <c r="E305" i="7"/>
  <c r="D305" i="7"/>
  <c r="C315" i="7"/>
  <c r="I315" i="7"/>
  <c r="G315" i="7"/>
  <c r="E315" i="7"/>
  <c r="H315" i="7"/>
  <c r="F315" i="7"/>
  <c r="D315" i="7"/>
  <c r="H299" i="7"/>
  <c r="F301" i="7"/>
  <c r="D303" i="7"/>
  <c r="F305" i="7"/>
  <c r="F309" i="7"/>
  <c r="I313" i="7"/>
  <c r="H313" i="7"/>
  <c r="E313" i="7"/>
  <c r="D313" i="7"/>
  <c r="C313" i="7"/>
  <c r="C297" i="7"/>
  <c r="F298" i="7"/>
  <c r="I299" i="7"/>
  <c r="G301" i="7"/>
  <c r="E303" i="7"/>
  <c r="G305" i="7"/>
  <c r="F313" i="7"/>
  <c r="H301" i="7"/>
  <c r="F303" i="7"/>
  <c r="H305" i="7"/>
  <c r="G311" i="7"/>
  <c r="F311" i="7"/>
  <c r="E311" i="7"/>
  <c r="G313" i="7"/>
  <c r="F317" i="7"/>
  <c r="H319" i="7"/>
  <c r="C310" i="7"/>
  <c r="I312" i="7"/>
  <c r="H317" i="7"/>
  <c r="D310" i="7"/>
  <c r="G319" i="7"/>
  <c r="E319" i="7"/>
  <c r="C319" i="7"/>
  <c r="I319" i="7"/>
  <c r="I317" i="7"/>
  <c r="G317" i="7"/>
  <c r="E317" i="7"/>
  <c r="C317" i="7"/>
  <c r="D319" i="7"/>
  <c r="H316" i="7"/>
  <c r="F318" i="7"/>
  <c r="D314" i="7"/>
  <c r="H318" i="7"/>
  <c r="K26" i="8"/>
  <c r="L26" i="8" s="1"/>
  <c r="F314" i="7"/>
  <c r="D316" i="7"/>
  <c r="K25" i="8"/>
  <c r="L25" i="8" s="1"/>
  <c r="E26" i="8"/>
  <c r="F26" i="8" s="1"/>
  <c r="H314" i="7"/>
  <c r="F316" i="7"/>
  <c r="D318" i="7"/>
  <c r="S22" i="11"/>
  <c r="E22" i="11"/>
  <c r="L22" i="11"/>
  <c r="L49" i="12"/>
  <c r="F22" i="11"/>
  <c r="N22" i="11"/>
  <c r="O22" i="11"/>
  <c r="H22" i="11"/>
  <c r="P22" i="11"/>
  <c r="R22" i="11"/>
  <c r="K18" i="13"/>
  <c r="D18" i="13"/>
  <c r="L18" i="13"/>
  <c r="E18" i="13"/>
  <c r="M18" i="13"/>
  <c r="F18" i="13"/>
  <c r="N18" i="13"/>
  <c r="G18" i="13"/>
  <c r="O18" i="13"/>
  <c r="Z326" i="4" l="1"/>
  <c r="Z325" i="4"/>
  <c r="W305" i="6"/>
  <c r="W245" i="6"/>
  <c r="W156" i="6"/>
  <c r="W148" i="6"/>
  <c r="W140" i="6"/>
  <c r="AB325" i="4"/>
  <c r="W261" i="6"/>
  <c r="E21" i="7"/>
  <c r="F21" i="7" s="1"/>
  <c r="E33" i="7"/>
  <c r="E30" i="7"/>
  <c r="N27" i="6"/>
  <c r="D31" i="6"/>
  <c r="D27" i="6"/>
  <c r="D23" i="6"/>
  <c r="T33" i="6"/>
  <c r="W33" i="6" s="1"/>
  <c r="T31" i="6"/>
  <c r="W31" i="6" s="1"/>
  <c r="O301" i="6"/>
  <c r="O277" i="6"/>
  <c r="R277" i="6" s="1"/>
  <c r="D277" i="10" s="1"/>
  <c r="O171" i="6"/>
  <c r="O148" i="6"/>
  <c r="R148" i="6" s="1"/>
  <c r="D148" i="10" s="1"/>
  <c r="O61" i="6"/>
  <c r="R61" i="6" s="1"/>
  <c r="D61" i="10" s="1"/>
  <c r="O326" i="4"/>
  <c r="O325" i="4"/>
  <c r="O225" i="6"/>
  <c r="O138" i="6"/>
  <c r="R138" i="6" s="1"/>
  <c r="D138" i="10" s="1"/>
  <c r="P325" i="4"/>
  <c r="P326" i="4"/>
  <c r="O315" i="6"/>
  <c r="R315" i="6" s="1"/>
  <c r="D315" i="10" s="1"/>
  <c r="O275" i="6"/>
  <c r="O126" i="6"/>
  <c r="R126" i="6" s="1"/>
  <c r="D126" i="10" s="1"/>
  <c r="L31" i="6"/>
  <c r="L27" i="6"/>
  <c r="L23" i="6"/>
  <c r="J88" i="6"/>
  <c r="C88" i="10" s="1"/>
  <c r="BJ32" i="7"/>
  <c r="D326" i="4"/>
  <c r="D325" i="4"/>
  <c r="AK29" i="7"/>
  <c r="AU31" i="7"/>
  <c r="AZ33" i="7"/>
  <c r="Q32" i="7"/>
  <c r="V27" i="7"/>
  <c r="BE22" i="7"/>
  <c r="AZ30" i="7"/>
  <c r="AH29" i="7"/>
  <c r="Q24" i="7"/>
  <c r="J221" i="7"/>
  <c r="K221" i="7" s="1"/>
  <c r="DN22" i="3"/>
  <c r="DN26" i="3"/>
  <c r="DN21" i="3"/>
  <c r="DN25" i="3"/>
  <c r="DN19" i="3"/>
  <c r="DN23" i="3"/>
  <c r="DN27" i="3"/>
  <c r="DN20" i="3"/>
  <c r="DN24" i="3"/>
  <c r="DN28" i="3"/>
  <c r="DN29" i="3"/>
  <c r="CV20" i="3"/>
  <c r="CV24" i="3"/>
  <c r="CV28" i="3"/>
  <c r="CV23" i="3"/>
  <c r="CV27" i="3"/>
  <c r="CV21" i="3"/>
  <c r="CV25" i="3"/>
  <c r="CV29" i="3"/>
  <c r="CV26" i="3"/>
  <c r="CV19" i="3"/>
  <c r="CV22" i="3"/>
  <c r="DK19" i="3"/>
  <c r="DK23" i="3"/>
  <c r="DK27" i="3"/>
  <c r="DK20" i="3"/>
  <c r="DK24" i="3"/>
  <c r="DK28" i="3"/>
  <c r="DK21" i="3"/>
  <c r="DK22" i="3"/>
  <c r="DK25" i="3"/>
  <c r="DK29" i="3"/>
  <c r="DK26" i="3"/>
  <c r="BE30" i="7"/>
  <c r="AA24" i="7"/>
  <c r="DH20" i="3"/>
  <c r="DH24" i="3"/>
  <c r="DH28" i="3"/>
  <c r="DH21" i="3"/>
  <c r="DH25" i="3"/>
  <c r="DH29" i="3"/>
  <c r="DH22" i="3"/>
  <c r="DH23" i="3"/>
  <c r="DH27" i="3"/>
  <c r="DH26" i="3"/>
  <c r="DH19" i="3"/>
  <c r="DW19" i="3"/>
  <c r="DW23" i="3"/>
  <c r="DW27" i="3"/>
  <c r="DW25" i="3"/>
  <c r="DW29" i="3"/>
  <c r="DW20" i="3"/>
  <c r="DW24" i="3"/>
  <c r="DW28" i="3"/>
  <c r="DW26" i="3"/>
  <c r="DW21" i="3"/>
  <c r="DW22" i="3"/>
  <c r="DB22" i="3"/>
  <c r="DB26" i="3"/>
  <c r="DB19" i="3"/>
  <c r="DB23" i="3"/>
  <c r="DB27" i="3"/>
  <c r="DB20" i="3"/>
  <c r="DB24" i="3"/>
  <c r="DB28" i="3"/>
  <c r="DB25" i="3"/>
  <c r="DB29" i="3"/>
  <c r="DB21" i="3"/>
  <c r="J130" i="6"/>
  <c r="C130" i="10" s="1"/>
  <c r="CY19" i="3"/>
  <c r="CY23" i="3"/>
  <c r="CY27" i="3"/>
  <c r="CY20" i="3"/>
  <c r="CY24" i="3"/>
  <c r="CY28" i="3"/>
  <c r="CY21" i="3"/>
  <c r="CY29" i="3"/>
  <c r="CY22" i="3"/>
  <c r="CY25" i="3"/>
  <c r="CY26" i="3"/>
  <c r="DQ21" i="3"/>
  <c r="DQ25" i="3"/>
  <c r="DQ29" i="3"/>
  <c r="DQ22" i="3"/>
  <c r="DQ26" i="3"/>
  <c r="DQ27" i="3"/>
  <c r="DQ20" i="3"/>
  <c r="DQ19" i="3"/>
  <c r="DQ23" i="3"/>
  <c r="DQ24" i="3"/>
  <c r="DQ28" i="3"/>
  <c r="AA29" i="7"/>
  <c r="AU22" i="7"/>
  <c r="V31" i="7"/>
  <c r="DT20" i="3"/>
  <c r="DT24" i="3"/>
  <c r="DT28" i="3"/>
  <c r="DT27" i="3"/>
  <c r="DT21" i="3"/>
  <c r="DT25" i="3"/>
  <c r="DT29" i="3"/>
  <c r="DT22" i="3"/>
  <c r="DT23" i="3"/>
  <c r="DT26" i="3"/>
  <c r="DT19" i="3"/>
  <c r="DE21" i="3"/>
  <c r="DE25" i="3"/>
  <c r="DE29" i="3"/>
  <c r="DE20" i="3"/>
  <c r="DE22" i="3"/>
  <c r="DE26" i="3"/>
  <c r="DE19" i="3"/>
  <c r="DE23" i="3"/>
  <c r="DE27" i="3"/>
  <c r="DE24" i="3"/>
  <c r="DE28" i="3"/>
  <c r="AU23" i="7"/>
  <c r="AK30" i="7"/>
  <c r="AA28" i="7"/>
  <c r="BE26" i="7"/>
  <c r="AZ26" i="7"/>
  <c r="AZ22" i="7"/>
  <c r="BE27" i="7"/>
  <c r="C33" i="7"/>
  <c r="D33" i="7" s="1"/>
  <c r="W177" i="6"/>
  <c r="Z177" i="6" s="1"/>
  <c r="E177" i="10" s="1"/>
  <c r="J277" i="6"/>
  <c r="C277" i="10" s="1"/>
  <c r="C29" i="7"/>
  <c r="D29" i="7" s="1"/>
  <c r="W154" i="6"/>
  <c r="W106" i="6"/>
  <c r="Z106" i="6" s="1"/>
  <c r="E106" i="10" s="1"/>
  <c r="J133" i="6"/>
  <c r="C133" i="10" s="1"/>
  <c r="W87" i="6"/>
  <c r="Z87" i="6" s="1"/>
  <c r="E87" i="10" s="1"/>
  <c r="W59" i="6"/>
  <c r="D28" i="7"/>
  <c r="D26" i="7"/>
  <c r="W77" i="6"/>
  <c r="Z77" i="6" s="1"/>
  <c r="E77" i="10" s="1"/>
  <c r="W49" i="6"/>
  <c r="W132" i="6"/>
  <c r="W160" i="6"/>
  <c r="W152" i="6"/>
  <c r="Z152" i="6" s="1"/>
  <c r="E152" i="10" s="1"/>
  <c r="O267" i="6"/>
  <c r="R267" i="6" s="1"/>
  <c r="D267" i="10" s="1"/>
  <c r="J283" i="6"/>
  <c r="C283" i="10" s="1"/>
  <c r="J164" i="7"/>
  <c r="K164" i="7" s="1"/>
  <c r="O273" i="6"/>
  <c r="R273" i="6" s="1"/>
  <c r="D273" i="10" s="1"/>
  <c r="O182" i="6"/>
  <c r="R182" i="6" s="1"/>
  <c r="D182" i="10" s="1"/>
  <c r="O248" i="6"/>
  <c r="R248" i="6" s="1"/>
  <c r="D248" i="10" s="1"/>
  <c r="O142" i="6"/>
  <c r="R142" i="6" s="1"/>
  <c r="D142" i="10" s="1"/>
  <c r="AF30" i="7"/>
  <c r="U31" i="7"/>
  <c r="Q327" i="7" s="1"/>
  <c r="BE33" i="7"/>
  <c r="BJ27" i="7"/>
  <c r="Q27" i="7"/>
  <c r="BD27" i="7"/>
  <c r="P32" i="7"/>
  <c r="Q31" i="7"/>
  <c r="Q23" i="7"/>
  <c r="BJ30" i="7"/>
  <c r="BE28" i="7"/>
  <c r="BD26" i="7"/>
  <c r="AF26" i="7"/>
  <c r="AK23" i="7"/>
  <c r="AU32" i="7"/>
  <c r="BJ25" i="7"/>
  <c r="BE31" i="7"/>
  <c r="AP25" i="7"/>
  <c r="J76" i="7"/>
  <c r="K76" i="7" s="1"/>
  <c r="AP23" i="7"/>
  <c r="AP29" i="7"/>
  <c r="BE29" i="7"/>
  <c r="AZ29" i="7"/>
  <c r="AF24" i="7"/>
  <c r="BE25" i="7"/>
  <c r="Q25" i="7"/>
  <c r="AU28" i="7"/>
  <c r="Q33" i="7"/>
  <c r="Q29" i="7"/>
  <c r="AF28" i="7"/>
  <c r="Z24" i="7"/>
  <c r="AK25" i="7"/>
  <c r="BJ23" i="7"/>
  <c r="AK32" i="7"/>
  <c r="AP30" i="7"/>
  <c r="AT22" i="7"/>
  <c r="AF33" i="7"/>
  <c r="AK24" i="7"/>
  <c r="AY22" i="7"/>
  <c r="AY30" i="7"/>
  <c r="J166" i="7"/>
  <c r="K166" i="7" s="1"/>
  <c r="J54" i="7"/>
  <c r="K54" i="7" s="1"/>
  <c r="BJ29" i="7"/>
  <c r="AF32" i="7"/>
  <c r="AA32" i="7"/>
  <c r="AA30" i="7"/>
  <c r="AP28" i="7"/>
  <c r="Q28" i="7"/>
  <c r="AU26" i="7"/>
  <c r="AZ24" i="7"/>
  <c r="P24" i="7"/>
  <c r="BE24" i="7"/>
  <c r="AA22" i="7"/>
  <c r="AK27" i="7"/>
  <c r="AU29" i="7"/>
  <c r="AZ23" i="7"/>
  <c r="AA23" i="7"/>
  <c r="Q30" i="7"/>
  <c r="V22" i="7"/>
  <c r="Q22" i="7"/>
  <c r="AZ25" i="7"/>
  <c r="AF25" i="7"/>
  <c r="AY33" i="7"/>
  <c r="BE32" i="7"/>
  <c r="BD30" i="7"/>
  <c r="AP26" i="7"/>
  <c r="BJ24" i="7"/>
  <c r="V24" i="7"/>
  <c r="BJ22" i="7"/>
  <c r="AP22" i="7"/>
  <c r="BJ31" i="7"/>
  <c r="AK31" i="7"/>
  <c r="AZ31" i="7"/>
  <c r="AA31" i="7"/>
  <c r="AT23" i="7"/>
  <c r="BE23" i="7"/>
  <c r="AU30" i="7"/>
  <c r="BJ28" i="7"/>
  <c r="V28" i="7"/>
  <c r="AY26" i="7"/>
  <c r="BJ26" i="7"/>
  <c r="BD22" i="7"/>
  <c r="AT31" i="7"/>
  <c r="AF27" i="7"/>
  <c r="AF29" i="7"/>
  <c r="AZ32" i="7"/>
  <c r="V32" i="7"/>
  <c r="V30" i="7"/>
  <c r="AZ28" i="7"/>
  <c r="AK28" i="7"/>
  <c r="AA26" i="7"/>
  <c r="Q26" i="7"/>
  <c r="AU24" i="7"/>
  <c r="AK33" i="7"/>
  <c r="AA33" i="7"/>
  <c r="AZ27" i="7"/>
  <c r="AU27" i="7"/>
  <c r="W311" i="6"/>
  <c r="Z311" i="6" s="1"/>
  <c r="E311" i="10" s="1"/>
  <c r="W303" i="6"/>
  <c r="O224" i="6"/>
  <c r="R224" i="6" s="1"/>
  <c r="D224" i="10" s="1"/>
  <c r="W104" i="6"/>
  <c r="Z104" i="6" s="1"/>
  <c r="E104" i="10" s="1"/>
  <c r="J130" i="7"/>
  <c r="K130" i="7" s="1"/>
  <c r="O295" i="6"/>
  <c r="R295" i="6" s="1"/>
  <c r="D295" i="10" s="1"/>
  <c r="O287" i="6"/>
  <c r="O263" i="6"/>
  <c r="R263" i="6" s="1"/>
  <c r="D263" i="10" s="1"/>
  <c r="O209" i="6"/>
  <c r="W138" i="6"/>
  <c r="J110" i="6"/>
  <c r="C110" i="10" s="1"/>
  <c r="O88" i="6"/>
  <c r="R88" i="6" s="1"/>
  <c r="D88" i="10" s="1"/>
  <c r="W57" i="6"/>
  <c r="Z57" i="6" s="1"/>
  <c r="E57" i="10" s="1"/>
  <c r="O55" i="6"/>
  <c r="R55" i="6" s="1"/>
  <c r="D55" i="10" s="1"/>
  <c r="W307" i="6"/>
  <c r="Z307" i="6" s="1"/>
  <c r="E307" i="10" s="1"/>
  <c r="AR29" i="7"/>
  <c r="AJ30" i="7"/>
  <c r="V26" i="7"/>
  <c r="X31" i="7"/>
  <c r="AU25" i="7"/>
  <c r="AR27" i="7"/>
  <c r="BG27" i="7"/>
  <c r="AF23" i="7"/>
  <c r="AP32" i="7"/>
  <c r="BI32" i="7"/>
  <c r="Q335" i="7" s="1"/>
  <c r="AC32" i="7"/>
  <c r="AK26" i="7"/>
  <c r="AP24" i="7"/>
  <c r="AC24" i="7"/>
  <c r="AF22" i="7"/>
  <c r="AK22" i="7"/>
  <c r="AA25" i="7"/>
  <c r="V33" i="7"/>
  <c r="BJ33" i="7"/>
  <c r="AU33" i="7"/>
  <c r="AP27" i="7"/>
  <c r="BG29" i="7"/>
  <c r="V23" i="7"/>
  <c r="AR24" i="7"/>
  <c r="AA27" i="7"/>
  <c r="Z29" i="7"/>
  <c r="V29" i="7"/>
  <c r="AW29" i="7"/>
  <c r="BB23" i="7"/>
  <c r="BG23" i="7"/>
  <c r="AR32" i="7"/>
  <c r="S32" i="7"/>
  <c r="BB32" i="7"/>
  <c r="X30" i="7"/>
  <c r="BG30" i="7"/>
  <c r="N30" i="7"/>
  <c r="AR28" i="7"/>
  <c r="S28" i="7"/>
  <c r="BB28" i="7"/>
  <c r="X26" i="7"/>
  <c r="BG26" i="7"/>
  <c r="N26" i="7"/>
  <c r="S24" i="7"/>
  <c r="AP31" i="7"/>
  <c r="AF31" i="7"/>
  <c r="AM25" i="7"/>
  <c r="AP33" i="7"/>
  <c r="AH33" i="7"/>
  <c r="F27" i="6"/>
  <c r="G27" i="6" s="1"/>
  <c r="AC29" i="7"/>
  <c r="AH23" i="7"/>
  <c r="AH32" i="7"/>
  <c r="AM30" i="7"/>
  <c r="AH28" i="7"/>
  <c r="AM26" i="7"/>
  <c r="AH24" i="7"/>
  <c r="AM22" i="7"/>
  <c r="BB31" i="7"/>
  <c r="V25" i="7"/>
  <c r="N25" i="7"/>
  <c r="AW25" i="7"/>
  <c r="AC27" i="7"/>
  <c r="W301" i="6"/>
  <c r="Z301" i="6" s="1"/>
  <c r="E301" i="10" s="1"/>
  <c r="O291" i="6"/>
  <c r="R291" i="6" s="1"/>
  <c r="D291" i="10" s="1"/>
  <c r="W277" i="6"/>
  <c r="Z277" i="6" s="1"/>
  <c r="E277" i="10" s="1"/>
  <c r="W158" i="6"/>
  <c r="Z158" i="6" s="1"/>
  <c r="E158" i="10" s="1"/>
  <c r="W94" i="6"/>
  <c r="Z94" i="6" s="1"/>
  <c r="E94" i="10" s="1"/>
  <c r="W185" i="6"/>
  <c r="W69" i="6"/>
  <c r="Z69" i="6" s="1"/>
  <c r="E69" i="10" s="1"/>
  <c r="J239" i="7"/>
  <c r="K239" i="7" s="1"/>
  <c r="W263" i="6"/>
  <c r="Z263" i="6" s="1"/>
  <c r="E263" i="10" s="1"/>
  <c r="W136" i="6"/>
  <c r="J189" i="7"/>
  <c r="K189" i="7" s="1"/>
  <c r="W281" i="6"/>
  <c r="Z281" i="6" s="1"/>
  <c r="E281" i="10" s="1"/>
  <c r="W273" i="6"/>
  <c r="Z273" i="6" s="1"/>
  <c r="E273" i="10" s="1"/>
  <c r="J311" i="6"/>
  <c r="C311" i="10" s="1"/>
  <c r="W257" i="6"/>
  <c r="Z257" i="6" s="1"/>
  <c r="E257" i="10" s="1"/>
  <c r="O236" i="6"/>
  <c r="R236" i="6" s="1"/>
  <c r="D236" i="10" s="1"/>
  <c r="W114" i="6"/>
  <c r="W186" i="6"/>
  <c r="Z186" i="6" s="1"/>
  <c r="E186" i="10" s="1"/>
  <c r="W73" i="6"/>
  <c r="Z73" i="6" s="1"/>
  <c r="E73" i="10" s="1"/>
  <c r="O71" i="6"/>
  <c r="R71" i="6" s="1"/>
  <c r="D71" i="10" s="1"/>
  <c r="O196" i="6"/>
  <c r="R196" i="6" s="1"/>
  <c r="D196" i="10" s="1"/>
  <c r="W192" i="6"/>
  <c r="Z192" i="6" s="1"/>
  <c r="E192" i="10" s="1"/>
  <c r="O299" i="6"/>
  <c r="R299" i="6" s="1"/>
  <c r="D299" i="10" s="1"/>
  <c r="W166" i="6"/>
  <c r="Z166" i="6" s="1"/>
  <c r="E166" i="10" s="1"/>
  <c r="O132" i="6"/>
  <c r="R132" i="6" s="1"/>
  <c r="D132" i="10" s="1"/>
  <c r="W126" i="6"/>
  <c r="Z126" i="6" s="1"/>
  <c r="E126" i="10" s="1"/>
  <c r="L21" i="6"/>
  <c r="W83" i="6"/>
  <c r="Z83" i="6" s="1"/>
  <c r="E83" i="10" s="1"/>
  <c r="C21" i="7"/>
  <c r="D21" i="7" s="1"/>
  <c r="O245" i="6"/>
  <c r="O279" i="6"/>
  <c r="R279" i="6" s="1"/>
  <c r="D279" i="10" s="1"/>
  <c r="W317" i="6"/>
  <c r="Z317" i="6" s="1"/>
  <c r="E317" i="10" s="1"/>
  <c r="O152" i="6"/>
  <c r="R152" i="6" s="1"/>
  <c r="D152" i="10" s="1"/>
  <c r="O84" i="6"/>
  <c r="R84" i="6" s="1"/>
  <c r="D84" i="10" s="1"/>
  <c r="M23" i="8"/>
  <c r="P23" i="8" s="1"/>
  <c r="J72" i="7"/>
  <c r="K72" i="7" s="1"/>
  <c r="O313" i="6"/>
  <c r="R313" i="6" s="1"/>
  <c r="D313" i="10" s="1"/>
  <c r="W299" i="6"/>
  <c r="Z299" i="6" s="1"/>
  <c r="E299" i="10" s="1"/>
  <c r="W283" i="6"/>
  <c r="Z283" i="6" s="1"/>
  <c r="E283" i="10" s="1"/>
  <c r="W267" i="6"/>
  <c r="Z267" i="6" s="1"/>
  <c r="E267" i="10" s="1"/>
  <c r="W222" i="6"/>
  <c r="Z222" i="6" s="1"/>
  <c r="E222" i="10" s="1"/>
  <c r="O221" i="6"/>
  <c r="W164" i="6"/>
  <c r="Z164" i="6" s="1"/>
  <c r="E164" i="10" s="1"/>
  <c r="W124" i="6"/>
  <c r="Z124" i="6" s="1"/>
  <c r="E124" i="10" s="1"/>
  <c r="O200" i="6"/>
  <c r="R200" i="6" s="1"/>
  <c r="D200" i="10" s="1"/>
  <c r="W212" i="6"/>
  <c r="Z212" i="6" s="1"/>
  <c r="E212" i="10" s="1"/>
  <c r="O130" i="6"/>
  <c r="R130" i="6" s="1"/>
  <c r="D130" i="10" s="1"/>
  <c r="O185" i="6"/>
  <c r="R185" i="6" s="1"/>
  <c r="D185" i="10" s="1"/>
  <c r="W84" i="6"/>
  <c r="Z84" i="6" s="1"/>
  <c r="E84" i="10" s="1"/>
  <c r="O164" i="6"/>
  <c r="O156" i="6"/>
  <c r="R156" i="6" s="1"/>
  <c r="D156" i="10" s="1"/>
  <c r="W150" i="6"/>
  <c r="Z150" i="6" s="1"/>
  <c r="E150" i="10" s="1"/>
  <c r="J162" i="6"/>
  <c r="C162" i="10" s="1"/>
  <c r="J138" i="6"/>
  <c r="C138" i="10" s="1"/>
  <c r="J106" i="6"/>
  <c r="C106" i="10" s="1"/>
  <c r="O79" i="6"/>
  <c r="R79" i="6" s="1"/>
  <c r="D79" i="10" s="1"/>
  <c r="W200" i="6"/>
  <c r="Z200" i="6" s="1"/>
  <c r="E200" i="10" s="1"/>
  <c r="J115" i="7"/>
  <c r="K115" i="7" s="1"/>
  <c r="J314" i="7"/>
  <c r="K314" i="7" s="1"/>
  <c r="J275" i="7"/>
  <c r="K275" i="7" s="1"/>
  <c r="J195" i="7"/>
  <c r="K195" i="7" s="1"/>
  <c r="J55" i="7"/>
  <c r="K55" i="7" s="1"/>
  <c r="J143" i="7"/>
  <c r="K143" i="7" s="1"/>
  <c r="J84" i="7"/>
  <c r="K84" i="7" s="1"/>
  <c r="J261" i="7"/>
  <c r="K261" i="7" s="1"/>
  <c r="J250" i="7"/>
  <c r="K250" i="7" s="1"/>
  <c r="J228" i="7"/>
  <c r="K228" i="7" s="1"/>
  <c r="J88" i="7"/>
  <c r="K88" i="7" s="1"/>
  <c r="J301" i="7"/>
  <c r="K301" i="7" s="1"/>
  <c r="J175" i="7"/>
  <c r="K175" i="7" s="1"/>
  <c r="BL26" i="5"/>
  <c r="BM26" i="5" s="1"/>
  <c r="BN26" i="5" s="1"/>
  <c r="BC26" i="5"/>
  <c r="BD26" i="5" s="1"/>
  <c r="BE26" i="5" s="1"/>
  <c r="AQ26" i="5"/>
  <c r="Y26" i="5"/>
  <c r="BI26" i="5"/>
  <c r="BJ26" i="5" s="1"/>
  <c r="BK26" i="5" s="1"/>
  <c r="AW26" i="5"/>
  <c r="N26" i="5"/>
  <c r="BF26" i="5"/>
  <c r="BG26" i="5" s="1"/>
  <c r="BH26" i="5" s="1"/>
  <c r="AT26" i="5"/>
  <c r="AK26" i="5"/>
  <c r="AZ26" i="5"/>
  <c r="BA26" i="5" s="1"/>
  <c r="BB26" i="5" s="1"/>
  <c r="AJ26" i="5"/>
  <c r="AN26" i="5"/>
  <c r="BL31" i="5"/>
  <c r="BM31" i="5" s="1"/>
  <c r="BN31" i="5" s="1"/>
  <c r="BC31" i="5"/>
  <c r="BD31" i="5" s="1"/>
  <c r="BE31" i="5" s="1"/>
  <c r="AT31" i="5"/>
  <c r="BI31" i="5"/>
  <c r="BJ31" i="5" s="1"/>
  <c r="BK31" i="5" s="1"/>
  <c r="AK31" i="5"/>
  <c r="AW31" i="5"/>
  <c r="AQ31" i="5"/>
  <c r="Y31" i="5"/>
  <c r="BF31" i="5"/>
  <c r="BG31" i="5" s="1"/>
  <c r="BH31" i="5" s="1"/>
  <c r="N31" i="5"/>
  <c r="AJ31" i="5"/>
  <c r="AN31" i="5"/>
  <c r="AZ31" i="5"/>
  <c r="BA31" i="5" s="1"/>
  <c r="BB31" i="5" s="1"/>
  <c r="BL35" i="5"/>
  <c r="BM35" i="5" s="1"/>
  <c r="BN35" i="5" s="1"/>
  <c r="BC35" i="5"/>
  <c r="BD35" i="5" s="1"/>
  <c r="BE35" i="5" s="1"/>
  <c r="AT35" i="5"/>
  <c r="AK35" i="5"/>
  <c r="Y35" i="5"/>
  <c r="BI35" i="5"/>
  <c r="BJ35" i="5" s="1"/>
  <c r="BK35" i="5" s="1"/>
  <c r="AW35" i="5"/>
  <c r="AQ35" i="5"/>
  <c r="N35" i="5"/>
  <c r="BF35" i="5"/>
  <c r="BG35" i="5" s="1"/>
  <c r="BH35" i="5" s="1"/>
  <c r="AJ35" i="5"/>
  <c r="AN35" i="5"/>
  <c r="AZ35" i="5"/>
  <c r="BA35" i="5" s="1"/>
  <c r="BB35" i="5" s="1"/>
  <c r="BL67" i="5"/>
  <c r="BM67" i="5" s="1"/>
  <c r="BN67" i="5" s="1"/>
  <c r="BI67" i="5"/>
  <c r="BJ67" i="5" s="1"/>
  <c r="BK67" i="5" s="1"/>
  <c r="AT67" i="5"/>
  <c r="Y67" i="5"/>
  <c r="BF67" i="5"/>
  <c r="BG67" i="5" s="1"/>
  <c r="BH67" i="5" s="1"/>
  <c r="N67" i="5"/>
  <c r="BC67" i="5"/>
  <c r="BD67" i="5" s="1"/>
  <c r="BE67" i="5" s="1"/>
  <c r="AQ67" i="5"/>
  <c r="AW67" i="5"/>
  <c r="AK67" i="5"/>
  <c r="AJ67" i="5"/>
  <c r="AN67" i="5"/>
  <c r="AZ67" i="5"/>
  <c r="BA67" i="5" s="1"/>
  <c r="BB67" i="5" s="1"/>
  <c r="AK111" i="5"/>
  <c r="BI111" i="5"/>
  <c r="BJ111" i="5" s="1"/>
  <c r="BK111" i="5" s="1"/>
  <c r="AJ111" i="5"/>
  <c r="AZ111" i="5"/>
  <c r="BA111" i="5" s="1"/>
  <c r="BB111" i="5" s="1"/>
  <c r="AW111" i="5"/>
  <c r="BC111" i="5"/>
  <c r="BD111" i="5" s="1"/>
  <c r="BE111" i="5" s="1"/>
  <c r="AT111" i="5"/>
  <c r="AQ111" i="5"/>
  <c r="N111" i="5"/>
  <c r="Y111" i="5"/>
  <c r="AN111" i="5"/>
  <c r="BF111" i="5"/>
  <c r="BG111" i="5" s="1"/>
  <c r="BH111" i="5" s="1"/>
  <c r="BL111" i="5"/>
  <c r="BM111" i="5" s="1"/>
  <c r="BN111" i="5" s="1"/>
  <c r="BL80" i="5"/>
  <c r="BM80" i="5" s="1"/>
  <c r="BN80" i="5" s="1"/>
  <c r="BF80" i="5"/>
  <c r="BG80" i="5" s="1"/>
  <c r="BH80" i="5" s="1"/>
  <c r="N80" i="5"/>
  <c r="BC80" i="5"/>
  <c r="BD80" i="5" s="1"/>
  <c r="BE80" i="5" s="1"/>
  <c r="AQ80" i="5"/>
  <c r="AW80" i="5"/>
  <c r="AK80" i="5"/>
  <c r="BI80" i="5"/>
  <c r="BJ80" i="5" s="1"/>
  <c r="BK80" i="5" s="1"/>
  <c r="AT80" i="5"/>
  <c r="Y80" i="5"/>
  <c r="AJ80" i="5"/>
  <c r="AN80" i="5"/>
  <c r="AZ80" i="5"/>
  <c r="BA80" i="5" s="1"/>
  <c r="BB80" i="5" s="1"/>
  <c r="BF106" i="5"/>
  <c r="BG106" i="5" s="1"/>
  <c r="BH106" i="5" s="1"/>
  <c r="BL106" i="5"/>
  <c r="BM106" i="5" s="1"/>
  <c r="BN106" i="5" s="1"/>
  <c r="BC106" i="5"/>
  <c r="BD106" i="5" s="1"/>
  <c r="BE106" i="5" s="1"/>
  <c r="AT106" i="5"/>
  <c r="AW106" i="5"/>
  <c r="AQ106" i="5"/>
  <c r="N106" i="5"/>
  <c r="AJ106" i="5"/>
  <c r="Y106" i="5"/>
  <c r="AN106" i="5"/>
  <c r="AZ106" i="5"/>
  <c r="BA106" i="5" s="1"/>
  <c r="BB106" i="5" s="1"/>
  <c r="AK106" i="5"/>
  <c r="BI106" i="5"/>
  <c r="BJ106" i="5" s="1"/>
  <c r="BK106" i="5" s="1"/>
  <c r="AQ85" i="5"/>
  <c r="BL85" i="5"/>
  <c r="BM85" i="5" s="1"/>
  <c r="BN85" i="5" s="1"/>
  <c r="N85" i="5"/>
  <c r="Y85" i="5"/>
  <c r="AN85" i="5"/>
  <c r="AJ85" i="5"/>
  <c r="AK85" i="5"/>
  <c r="BI85" i="5"/>
  <c r="BJ85" i="5" s="1"/>
  <c r="BK85" i="5" s="1"/>
  <c r="AT85" i="5"/>
  <c r="BC85" i="5"/>
  <c r="BD85" i="5" s="1"/>
  <c r="BE85" i="5" s="1"/>
  <c r="BF85" i="5"/>
  <c r="BG85" i="5" s="1"/>
  <c r="BH85" i="5" s="1"/>
  <c r="AW85" i="5"/>
  <c r="AZ85" i="5"/>
  <c r="BA85" i="5" s="1"/>
  <c r="BB85" i="5" s="1"/>
  <c r="BL128" i="5"/>
  <c r="BM128" i="5" s="1"/>
  <c r="BN128" i="5" s="1"/>
  <c r="BI128" i="5"/>
  <c r="BJ128" i="5" s="1"/>
  <c r="BK128" i="5" s="1"/>
  <c r="AQ128" i="5"/>
  <c r="Y128" i="5"/>
  <c r="AW128" i="5"/>
  <c r="N128" i="5"/>
  <c r="BF128" i="5"/>
  <c r="BG128" i="5" s="1"/>
  <c r="BH128" i="5" s="1"/>
  <c r="AT128" i="5"/>
  <c r="BC128" i="5"/>
  <c r="BD128" i="5" s="1"/>
  <c r="BE128" i="5" s="1"/>
  <c r="AK128" i="5"/>
  <c r="AZ128" i="5"/>
  <c r="BA128" i="5" s="1"/>
  <c r="BB128" i="5" s="1"/>
  <c r="AJ128" i="5"/>
  <c r="AN128" i="5"/>
  <c r="BL123" i="5"/>
  <c r="BM123" i="5" s="1"/>
  <c r="BN123" i="5" s="1"/>
  <c r="AW123" i="5"/>
  <c r="N123" i="5"/>
  <c r="BF123" i="5"/>
  <c r="BG123" i="5" s="1"/>
  <c r="BH123" i="5" s="1"/>
  <c r="AT123" i="5"/>
  <c r="BC123" i="5"/>
  <c r="BD123" i="5" s="1"/>
  <c r="BE123" i="5" s="1"/>
  <c r="AK123" i="5"/>
  <c r="BI123" i="5"/>
  <c r="BJ123" i="5" s="1"/>
  <c r="BK123" i="5" s="1"/>
  <c r="AQ123" i="5"/>
  <c r="Y123" i="5"/>
  <c r="AN123" i="5"/>
  <c r="AZ123" i="5"/>
  <c r="BA123" i="5" s="1"/>
  <c r="BB123" i="5" s="1"/>
  <c r="AJ123" i="5"/>
  <c r="BL141" i="5"/>
  <c r="BM141" i="5" s="1"/>
  <c r="BN141" i="5" s="1"/>
  <c r="BF141" i="5"/>
  <c r="BG141" i="5" s="1"/>
  <c r="BH141" i="5" s="1"/>
  <c r="AW141" i="5"/>
  <c r="N141" i="5"/>
  <c r="BC141" i="5"/>
  <c r="BD141" i="5" s="1"/>
  <c r="BE141" i="5" s="1"/>
  <c r="BI141" i="5"/>
  <c r="BJ141" i="5" s="1"/>
  <c r="BK141" i="5" s="1"/>
  <c r="AT141" i="5"/>
  <c r="AK141" i="5"/>
  <c r="AQ141" i="5"/>
  <c r="Y141" i="5"/>
  <c r="AJ141" i="5"/>
  <c r="AN141" i="5"/>
  <c r="AZ141" i="5"/>
  <c r="BA141" i="5" s="1"/>
  <c r="BB141" i="5" s="1"/>
  <c r="BI193" i="5"/>
  <c r="BJ193" i="5" s="1"/>
  <c r="BK193" i="5" s="1"/>
  <c r="AT193" i="5"/>
  <c r="N193" i="5"/>
  <c r="BF193" i="5"/>
  <c r="BG193" i="5" s="1"/>
  <c r="BH193" i="5" s="1"/>
  <c r="Y193" i="5"/>
  <c r="AN193" i="5"/>
  <c r="AW193" i="5"/>
  <c r="AQ193" i="5"/>
  <c r="AZ193" i="5"/>
  <c r="BA193" i="5" s="1"/>
  <c r="BB193" i="5" s="1"/>
  <c r="BL193" i="5"/>
  <c r="BM193" i="5" s="1"/>
  <c r="BN193" i="5" s="1"/>
  <c r="BC193" i="5"/>
  <c r="BD193" i="5" s="1"/>
  <c r="BE193" i="5" s="1"/>
  <c r="AJ193" i="5"/>
  <c r="AK193" i="5"/>
  <c r="BL207" i="5"/>
  <c r="BM207" i="5" s="1"/>
  <c r="BN207" i="5" s="1"/>
  <c r="BI207" i="5"/>
  <c r="BJ207" i="5" s="1"/>
  <c r="BK207" i="5" s="1"/>
  <c r="BC207" i="5"/>
  <c r="BD207" i="5" s="1"/>
  <c r="BE207" i="5" s="1"/>
  <c r="AQ207" i="5"/>
  <c r="N207" i="5"/>
  <c r="AW207" i="5"/>
  <c r="BF207" i="5"/>
  <c r="BG207" i="5" s="1"/>
  <c r="BH207" i="5" s="1"/>
  <c r="AK207" i="5"/>
  <c r="AT207" i="5"/>
  <c r="Y207" i="5"/>
  <c r="AZ207" i="5"/>
  <c r="BA207" i="5" s="1"/>
  <c r="BB207" i="5" s="1"/>
  <c r="AJ207" i="5"/>
  <c r="AN207" i="5"/>
  <c r="BL199" i="5"/>
  <c r="BM199" i="5" s="1"/>
  <c r="BN199" i="5" s="1"/>
  <c r="BC199" i="5"/>
  <c r="BD199" i="5" s="1"/>
  <c r="BE199" i="5" s="1"/>
  <c r="AT199" i="5"/>
  <c r="AK199" i="5"/>
  <c r="BI199" i="5"/>
  <c r="BJ199" i="5" s="1"/>
  <c r="BK199" i="5" s="1"/>
  <c r="Y199" i="5"/>
  <c r="BF199" i="5"/>
  <c r="BG199" i="5" s="1"/>
  <c r="BH199" i="5" s="1"/>
  <c r="AW199" i="5"/>
  <c r="AQ199" i="5"/>
  <c r="N199" i="5"/>
  <c r="AZ199" i="5"/>
  <c r="BA199" i="5" s="1"/>
  <c r="BB199" i="5" s="1"/>
  <c r="AJ199" i="5"/>
  <c r="AN199" i="5"/>
  <c r="BL242" i="5"/>
  <c r="BM242" i="5" s="1"/>
  <c r="BN242" i="5" s="1"/>
  <c r="BC242" i="5"/>
  <c r="BD242" i="5" s="1"/>
  <c r="BE242" i="5" s="1"/>
  <c r="Y242" i="5"/>
  <c r="AQ242" i="5"/>
  <c r="N242" i="5"/>
  <c r="BI242" i="5"/>
  <c r="BJ242" i="5" s="1"/>
  <c r="BK242" i="5" s="1"/>
  <c r="AW242" i="5"/>
  <c r="AT242" i="5"/>
  <c r="AK242" i="5"/>
  <c r="BF242" i="5"/>
  <c r="BG242" i="5" s="1"/>
  <c r="BH242" i="5" s="1"/>
  <c r="AZ242" i="5"/>
  <c r="BA242" i="5" s="1"/>
  <c r="BB242" i="5" s="1"/>
  <c r="AJ242" i="5"/>
  <c r="AN242" i="5"/>
  <c r="BL216" i="5"/>
  <c r="BM216" i="5" s="1"/>
  <c r="BN216" i="5" s="1"/>
  <c r="BF216" i="5"/>
  <c r="BG216" i="5" s="1"/>
  <c r="BH216" i="5" s="1"/>
  <c r="AT216" i="5"/>
  <c r="AK216" i="5"/>
  <c r="BC216" i="5"/>
  <c r="BD216" i="5" s="1"/>
  <c r="BE216" i="5" s="1"/>
  <c r="Y216" i="5"/>
  <c r="BI216" i="5"/>
  <c r="BJ216" i="5" s="1"/>
  <c r="BK216" i="5" s="1"/>
  <c r="AW216" i="5"/>
  <c r="AQ216" i="5"/>
  <c r="N216" i="5"/>
  <c r="AJ216" i="5"/>
  <c r="AN216" i="5"/>
  <c r="AZ216" i="5"/>
  <c r="BA216" i="5" s="1"/>
  <c r="BB216" i="5" s="1"/>
  <c r="BL248" i="5"/>
  <c r="BM248" i="5" s="1"/>
  <c r="BN248" i="5" s="1"/>
  <c r="BC248" i="5"/>
  <c r="BD248" i="5" s="1"/>
  <c r="BE248" i="5" s="1"/>
  <c r="Y248" i="5"/>
  <c r="AQ248" i="5"/>
  <c r="N248" i="5"/>
  <c r="BI248" i="5"/>
  <c r="BJ248" i="5" s="1"/>
  <c r="BK248" i="5" s="1"/>
  <c r="AW248" i="5"/>
  <c r="BF248" i="5"/>
  <c r="BG248" i="5" s="1"/>
  <c r="BH248" i="5" s="1"/>
  <c r="AT248" i="5"/>
  <c r="AK248" i="5"/>
  <c r="AJ248" i="5"/>
  <c r="AN248" i="5"/>
  <c r="AZ248" i="5"/>
  <c r="BA248" i="5" s="1"/>
  <c r="BB248" i="5" s="1"/>
  <c r="BL234" i="5"/>
  <c r="BM234" i="5" s="1"/>
  <c r="BN234" i="5" s="1"/>
  <c r="BI234" i="5"/>
  <c r="BJ234" i="5" s="1"/>
  <c r="BK234" i="5" s="1"/>
  <c r="BC234" i="5"/>
  <c r="BD234" i="5" s="1"/>
  <c r="BE234" i="5" s="1"/>
  <c r="N234" i="5"/>
  <c r="AW234" i="5"/>
  <c r="AQ234" i="5"/>
  <c r="BF234" i="5"/>
  <c r="BG234" i="5" s="1"/>
  <c r="BH234" i="5" s="1"/>
  <c r="AK234" i="5"/>
  <c r="Y234" i="5"/>
  <c r="AT234" i="5"/>
  <c r="AZ234" i="5"/>
  <c r="BA234" i="5" s="1"/>
  <c r="BB234" i="5" s="1"/>
  <c r="AJ234" i="5"/>
  <c r="AN234" i="5"/>
  <c r="BI267" i="5"/>
  <c r="BJ267" i="5" s="1"/>
  <c r="BK267" i="5" s="1"/>
  <c r="AT267" i="5"/>
  <c r="AQ267" i="5"/>
  <c r="BF267" i="5"/>
  <c r="BG267" i="5" s="1"/>
  <c r="BH267" i="5" s="1"/>
  <c r="Y267" i="5"/>
  <c r="N267" i="5"/>
  <c r="BC267" i="5"/>
  <c r="BD267" i="5" s="1"/>
  <c r="BE267" i="5" s="1"/>
  <c r="AW267" i="5"/>
  <c r="AZ267" i="5"/>
  <c r="BA267" i="5" s="1"/>
  <c r="BB267" i="5" s="1"/>
  <c r="AJ267" i="5"/>
  <c r="BL267" i="5"/>
  <c r="BM267" i="5" s="1"/>
  <c r="BN267" i="5" s="1"/>
  <c r="AN267" i="5"/>
  <c r="AK267" i="5"/>
  <c r="BI294" i="5"/>
  <c r="BJ294" i="5" s="1"/>
  <c r="BK294" i="5" s="1"/>
  <c r="AQ294" i="5"/>
  <c r="BF294" i="5"/>
  <c r="BG294" i="5" s="1"/>
  <c r="BH294" i="5" s="1"/>
  <c r="Y294" i="5"/>
  <c r="BC294" i="5"/>
  <c r="BD294" i="5" s="1"/>
  <c r="BE294" i="5" s="1"/>
  <c r="N294" i="5"/>
  <c r="AT294" i="5"/>
  <c r="AN294" i="5"/>
  <c r="AZ294" i="5"/>
  <c r="BA294" i="5" s="1"/>
  <c r="BB294" i="5" s="1"/>
  <c r="BL294" i="5"/>
  <c r="BM294" i="5" s="1"/>
  <c r="BN294" i="5" s="1"/>
  <c r="AJ294" i="5"/>
  <c r="AK294" i="5"/>
  <c r="AW294" i="5"/>
  <c r="BL22" i="5"/>
  <c r="BM22" i="5" s="1"/>
  <c r="BI22" i="5"/>
  <c r="BJ22" i="5" s="1"/>
  <c r="AW22" i="5"/>
  <c r="N22" i="5"/>
  <c r="AK22" i="5"/>
  <c r="BC22" i="5"/>
  <c r="BD22" i="5" s="1"/>
  <c r="BF22" i="5"/>
  <c r="BG22" i="5" s="1"/>
  <c r="AT22" i="5"/>
  <c r="Y22" i="5"/>
  <c r="AQ22" i="5"/>
  <c r="AZ22" i="5"/>
  <c r="BA22" i="5" s="1"/>
  <c r="AJ22" i="5"/>
  <c r="AN22" i="5"/>
  <c r="BL28" i="5"/>
  <c r="BM28" i="5" s="1"/>
  <c r="BN28" i="5" s="1"/>
  <c r="BC28" i="5"/>
  <c r="BD28" i="5" s="1"/>
  <c r="BE28" i="5" s="1"/>
  <c r="AT28" i="5"/>
  <c r="BI28" i="5"/>
  <c r="BJ28" i="5" s="1"/>
  <c r="BK28" i="5" s="1"/>
  <c r="AK28" i="5"/>
  <c r="AW28" i="5"/>
  <c r="AQ28" i="5"/>
  <c r="Y28" i="5"/>
  <c r="BF28" i="5"/>
  <c r="BG28" i="5" s="1"/>
  <c r="BH28" i="5" s="1"/>
  <c r="N28" i="5"/>
  <c r="AJ28" i="5"/>
  <c r="AN28" i="5"/>
  <c r="AZ28" i="5"/>
  <c r="BA28" i="5" s="1"/>
  <c r="BB28" i="5" s="1"/>
  <c r="BL32" i="5"/>
  <c r="BM32" i="5" s="1"/>
  <c r="BN32" i="5" s="1"/>
  <c r="BC32" i="5"/>
  <c r="BD32" i="5" s="1"/>
  <c r="BE32" i="5" s="1"/>
  <c r="AT32" i="5"/>
  <c r="BI32" i="5"/>
  <c r="BJ32" i="5" s="1"/>
  <c r="BK32" i="5" s="1"/>
  <c r="AK32" i="5"/>
  <c r="AW32" i="5"/>
  <c r="AQ32" i="5"/>
  <c r="Y32" i="5"/>
  <c r="BF32" i="5"/>
  <c r="BG32" i="5" s="1"/>
  <c r="BH32" i="5" s="1"/>
  <c r="N32" i="5"/>
  <c r="AJ32" i="5"/>
  <c r="AN32" i="5"/>
  <c r="AZ32" i="5"/>
  <c r="BA32" i="5" s="1"/>
  <c r="BB32" i="5" s="1"/>
  <c r="BL25" i="5"/>
  <c r="BM25" i="5" s="1"/>
  <c r="BN25" i="5" s="1"/>
  <c r="BF25" i="5"/>
  <c r="BG25" i="5" s="1"/>
  <c r="BH25" i="5" s="1"/>
  <c r="AT25" i="5"/>
  <c r="AK25" i="5"/>
  <c r="BC25" i="5"/>
  <c r="BD25" i="5" s="1"/>
  <c r="BE25" i="5" s="1"/>
  <c r="AQ25" i="5"/>
  <c r="Y25" i="5"/>
  <c r="BI25" i="5"/>
  <c r="BJ25" i="5" s="1"/>
  <c r="BK25" i="5" s="1"/>
  <c r="AW25" i="5"/>
  <c r="N25" i="5"/>
  <c r="AN25" i="5"/>
  <c r="AZ25" i="5"/>
  <c r="BA25" i="5" s="1"/>
  <c r="BB25" i="5" s="1"/>
  <c r="AJ25" i="5"/>
  <c r="BL36" i="5"/>
  <c r="BM36" i="5" s="1"/>
  <c r="BN36" i="5" s="1"/>
  <c r="BC36" i="5"/>
  <c r="BD36" i="5" s="1"/>
  <c r="BE36" i="5" s="1"/>
  <c r="AT36" i="5"/>
  <c r="AK36" i="5"/>
  <c r="Y36" i="5"/>
  <c r="BI36" i="5"/>
  <c r="BJ36" i="5" s="1"/>
  <c r="BK36" i="5" s="1"/>
  <c r="AW36" i="5"/>
  <c r="AQ36" i="5"/>
  <c r="N36" i="5"/>
  <c r="BF36" i="5"/>
  <c r="BG36" i="5" s="1"/>
  <c r="BH36" i="5" s="1"/>
  <c r="AJ36" i="5"/>
  <c r="AN36" i="5"/>
  <c r="AZ36" i="5"/>
  <c r="BA36" i="5" s="1"/>
  <c r="BB36" i="5" s="1"/>
  <c r="BL40" i="5"/>
  <c r="BM40" i="5" s="1"/>
  <c r="BN40" i="5" s="1"/>
  <c r="BF40" i="5"/>
  <c r="BG40" i="5" s="1"/>
  <c r="BH40" i="5" s="1"/>
  <c r="BC40" i="5"/>
  <c r="BD40" i="5" s="1"/>
  <c r="BE40" i="5" s="1"/>
  <c r="BI40" i="5"/>
  <c r="BJ40" i="5" s="1"/>
  <c r="BK40" i="5" s="1"/>
  <c r="AT40" i="5"/>
  <c r="AK40" i="5"/>
  <c r="Y40" i="5"/>
  <c r="AW40" i="5"/>
  <c r="AQ40" i="5"/>
  <c r="N40" i="5"/>
  <c r="AJ40" i="5"/>
  <c r="AN40" i="5"/>
  <c r="AZ40" i="5"/>
  <c r="BA40" i="5" s="1"/>
  <c r="BB40" i="5" s="1"/>
  <c r="AK84" i="5"/>
  <c r="AZ84" i="5"/>
  <c r="BA84" i="5" s="1"/>
  <c r="BB84" i="5" s="1"/>
  <c r="BC84" i="5"/>
  <c r="BD84" i="5" s="1"/>
  <c r="BE84" i="5" s="1"/>
  <c r="BF84" i="5"/>
  <c r="BG84" i="5" s="1"/>
  <c r="BH84" i="5" s="1"/>
  <c r="N84" i="5"/>
  <c r="AQ84" i="5"/>
  <c r="BL84" i="5"/>
  <c r="BM84" i="5" s="1"/>
  <c r="BN84" i="5" s="1"/>
  <c r="AW84" i="5"/>
  <c r="AN84" i="5"/>
  <c r="AJ84" i="5"/>
  <c r="Y84" i="5"/>
  <c r="BI84" i="5"/>
  <c r="BJ84" i="5" s="1"/>
  <c r="BK84" i="5" s="1"/>
  <c r="AT84" i="5"/>
  <c r="AK96" i="5"/>
  <c r="AJ96" i="5"/>
  <c r="BI96" i="5"/>
  <c r="BJ96" i="5" s="1"/>
  <c r="BK96" i="5" s="1"/>
  <c r="AZ96" i="5"/>
  <c r="BA96" i="5" s="1"/>
  <c r="BB96" i="5" s="1"/>
  <c r="AQ96" i="5"/>
  <c r="N96" i="5"/>
  <c r="Y96" i="5"/>
  <c r="AN96" i="5"/>
  <c r="BF96" i="5"/>
  <c r="BG96" i="5" s="1"/>
  <c r="BH96" i="5" s="1"/>
  <c r="BL96" i="5"/>
  <c r="BM96" i="5" s="1"/>
  <c r="BN96" i="5" s="1"/>
  <c r="BC96" i="5"/>
  <c r="BD96" i="5" s="1"/>
  <c r="BE96" i="5" s="1"/>
  <c r="AT96" i="5"/>
  <c r="AW96" i="5"/>
  <c r="AK112" i="5"/>
  <c r="AJ112" i="5"/>
  <c r="BI112" i="5"/>
  <c r="BJ112" i="5" s="1"/>
  <c r="BK112" i="5" s="1"/>
  <c r="AZ112" i="5"/>
  <c r="BA112" i="5" s="1"/>
  <c r="BB112" i="5" s="1"/>
  <c r="AQ112" i="5"/>
  <c r="N112" i="5"/>
  <c r="Y112" i="5"/>
  <c r="AN112" i="5"/>
  <c r="BF112" i="5"/>
  <c r="BG112" i="5" s="1"/>
  <c r="BH112" i="5" s="1"/>
  <c r="BL112" i="5"/>
  <c r="BM112" i="5" s="1"/>
  <c r="BN112" i="5" s="1"/>
  <c r="BC112" i="5"/>
  <c r="BD112" i="5" s="1"/>
  <c r="BE112" i="5" s="1"/>
  <c r="AT112" i="5"/>
  <c r="AW112" i="5"/>
  <c r="BL49" i="5"/>
  <c r="BM49" i="5" s="1"/>
  <c r="BN49" i="5" s="1"/>
  <c r="N49" i="5"/>
  <c r="BC49" i="5"/>
  <c r="BD49" i="5" s="1"/>
  <c r="BE49" i="5" s="1"/>
  <c r="AQ49" i="5"/>
  <c r="BI49" i="5"/>
  <c r="BJ49" i="5" s="1"/>
  <c r="BK49" i="5" s="1"/>
  <c r="AW49" i="5"/>
  <c r="AK49" i="5"/>
  <c r="Y49" i="5"/>
  <c r="BF49" i="5"/>
  <c r="BG49" i="5" s="1"/>
  <c r="BH49" i="5" s="1"/>
  <c r="AT49" i="5"/>
  <c r="AN49" i="5"/>
  <c r="AZ49" i="5"/>
  <c r="BA49" i="5" s="1"/>
  <c r="BB49" i="5" s="1"/>
  <c r="AJ49" i="5"/>
  <c r="BL58" i="5"/>
  <c r="BM58" i="5" s="1"/>
  <c r="BN58" i="5" s="1"/>
  <c r="BF58" i="5"/>
  <c r="BG58" i="5" s="1"/>
  <c r="BH58" i="5" s="1"/>
  <c r="N58" i="5"/>
  <c r="BC58" i="5"/>
  <c r="BD58" i="5" s="1"/>
  <c r="BE58" i="5" s="1"/>
  <c r="AQ58" i="5"/>
  <c r="AW58" i="5"/>
  <c r="AK58" i="5"/>
  <c r="BI58" i="5"/>
  <c r="BJ58" i="5" s="1"/>
  <c r="BK58" i="5" s="1"/>
  <c r="AT58" i="5"/>
  <c r="Y58" i="5"/>
  <c r="AZ58" i="5"/>
  <c r="BA58" i="5" s="1"/>
  <c r="BB58" i="5" s="1"/>
  <c r="AJ58" i="5"/>
  <c r="AN58" i="5"/>
  <c r="BI91" i="5"/>
  <c r="BJ91" i="5" s="1"/>
  <c r="BK91" i="5" s="1"/>
  <c r="AJ91" i="5"/>
  <c r="AZ91" i="5"/>
  <c r="BA91" i="5" s="1"/>
  <c r="BB91" i="5" s="1"/>
  <c r="AW91" i="5"/>
  <c r="AK91" i="5"/>
  <c r="BC91" i="5"/>
  <c r="BD91" i="5" s="1"/>
  <c r="BE91" i="5" s="1"/>
  <c r="AT91" i="5"/>
  <c r="N91" i="5"/>
  <c r="AQ91" i="5"/>
  <c r="AN91" i="5"/>
  <c r="Y91" i="5"/>
  <c r="BL91" i="5"/>
  <c r="BM91" i="5" s="1"/>
  <c r="BN91" i="5" s="1"/>
  <c r="BF91" i="5"/>
  <c r="BG91" i="5" s="1"/>
  <c r="BH91" i="5" s="1"/>
  <c r="BI107" i="5"/>
  <c r="BJ107" i="5" s="1"/>
  <c r="BK107" i="5" s="1"/>
  <c r="AJ107" i="5"/>
  <c r="AZ107" i="5"/>
  <c r="BA107" i="5" s="1"/>
  <c r="BB107" i="5" s="1"/>
  <c r="AW107" i="5"/>
  <c r="AK107" i="5"/>
  <c r="AQ107" i="5"/>
  <c r="N107" i="5"/>
  <c r="Y107" i="5"/>
  <c r="AN107" i="5"/>
  <c r="BF107" i="5"/>
  <c r="BG107" i="5" s="1"/>
  <c r="BH107" i="5" s="1"/>
  <c r="BL107" i="5"/>
  <c r="BM107" i="5" s="1"/>
  <c r="BN107" i="5" s="1"/>
  <c r="BC107" i="5"/>
  <c r="BD107" i="5" s="1"/>
  <c r="BE107" i="5" s="1"/>
  <c r="AT107" i="5"/>
  <c r="BL41" i="5"/>
  <c r="BM41" i="5" s="1"/>
  <c r="BN41" i="5" s="1"/>
  <c r="BF41" i="5"/>
  <c r="BG41" i="5" s="1"/>
  <c r="BH41" i="5" s="1"/>
  <c r="BC41" i="5"/>
  <c r="BD41" i="5" s="1"/>
  <c r="BE41" i="5" s="1"/>
  <c r="AT41" i="5"/>
  <c r="AK41" i="5"/>
  <c r="Y41" i="5"/>
  <c r="AW41" i="5"/>
  <c r="AQ41" i="5"/>
  <c r="N41" i="5"/>
  <c r="BI41" i="5"/>
  <c r="BJ41" i="5" s="1"/>
  <c r="BK41" i="5" s="1"/>
  <c r="AN41" i="5"/>
  <c r="AZ41" i="5"/>
  <c r="BA41" i="5" s="1"/>
  <c r="BB41" i="5" s="1"/>
  <c r="AJ41" i="5"/>
  <c r="BL45" i="5"/>
  <c r="BM45" i="5" s="1"/>
  <c r="BN45" i="5" s="1"/>
  <c r="BI45" i="5"/>
  <c r="BJ45" i="5" s="1"/>
  <c r="BK45" i="5" s="1"/>
  <c r="AQ45" i="5"/>
  <c r="BF45" i="5"/>
  <c r="BG45" i="5" s="1"/>
  <c r="BH45" i="5" s="1"/>
  <c r="AW45" i="5"/>
  <c r="AK45" i="5"/>
  <c r="AT45" i="5"/>
  <c r="Y45" i="5"/>
  <c r="BC45" i="5"/>
  <c r="BD45" i="5" s="1"/>
  <c r="BE45" i="5" s="1"/>
  <c r="N45" i="5"/>
  <c r="AN45" i="5"/>
  <c r="AZ45" i="5"/>
  <c r="BA45" i="5" s="1"/>
  <c r="BB45" i="5" s="1"/>
  <c r="AJ45" i="5"/>
  <c r="BL54" i="5"/>
  <c r="BM54" i="5" s="1"/>
  <c r="BN54" i="5" s="1"/>
  <c r="BC54" i="5"/>
  <c r="BD54" i="5" s="1"/>
  <c r="BE54" i="5" s="1"/>
  <c r="AQ54" i="5"/>
  <c r="AW54" i="5"/>
  <c r="AK54" i="5"/>
  <c r="BI54" i="5"/>
  <c r="BJ54" i="5" s="1"/>
  <c r="BK54" i="5" s="1"/>
  <c r="AT54" i="5"/>
  <c r="Y54" i="5"/>
  <c r="BF54" i="5"/>
  <c r="BG54" i="5" s="1"/>
  <c r="BH54" i="5" s="1"/>
  <c r="N54" i="5"/>
  <c r="AZ54" i="5"/>
  <c r="BA54" i="5" s="1"/>
  <c r="BB54" i="5" s="1"/>
  <c r="AJ54" i="5"/>
  <c r="AN54" i="5"/>
  <c r="BL61" i="5"/>
  <c r="BM61" i="5" s="1"/>
  <c r="BN61" i="5" s="1"/>
  <c r="BC61" i="5"/>
  <c r="BD61" i="5" s="1"/>
  <c r="BE61" i="5" s="1"/>
  <c r="AQ61" i="5"/>
  <c r="AW61" i="5"/>
  <c r="AK61" i="5"/>
  <c r="BI61" i="5"/>
  <c r="BJ61" i="5" s="1"/>
  <c r="BK61" i="5" s="1"/>
  <c r="AT61" i="5"/>
  <c r="Y61" i="5"/>
  <c r="BF61" i="5"/>
  <c r="BG61" i="5" s="1"/>
  <c r="BH61" i="5" s="1"/>
  <c r="N61" i="5"/>
  <c r="AN61" i="5"/>
  <c r="AZ61" i="5"/>
  <c r="BA61" i="5" s="1"/>
  <c r="BB61" i="5" s="1"/>
  <c r="AJ61" i="5"/>
  <c r="BL69" i="5"/>
  <c r="BM69" i="5" s="1"/>
  <c r="BN69" i="5" s="1"/>
  <c r="BC69" i="5"/>
  <c r="BD69" i="5" s="1"/>
  <c r="BE69" i="5" s="1"/>
  <c r="AQ69" i="5"/>
  <c r="AW69" i="5"/>
  <c r="AK69" i="5"/>
  <c r="BI69" i="5"/>
  <c r="BJ69" i="5" s="1"/>
  <c r="BK69" i="5" s="1"/>
  <c r="AT69" i="5"/>
  <c r="Y69" i="5"/>
  <c r="BF69" i="5"/>
  <c r="BG69" i="5" s="1"/>
  <c r="BH69" i="5" s="1"/>
  <c r="N69" i="5"/>
  <c r="AN69" i="5"/>
  <c r="AZ69" i="5"/>
  <c r="BA69" i="5" s="1"/>
  <c r="BB69" i="5" s="1"/>
  <c r="AJ69" i="5"/>
  <c r="BL77" i="5"/>
  <c r="BM77" i="5" s="1"/>
  <c r="BN77" i="5" s="1"/>
  <c r="BC77" i="5"/>
  <c r="BD77" i="5" s="1"/>
  <c r="BE77" i="5" s="1"/>
  <c r="AQ77" i="5"/>
  <c r="AW77" i="5"/>
  <c r="AK77" i="5"/>
  <c r="BI77" i="5"/>
  <c r="BJ77" i="5" s="1"/>
  <c r="BK77" i="5" s="1"/>
  <c r="AT77" i="5"/>
  <c r="Y77" i="5"/>
  <c r="BF77" i="5"/>
  <c r="BG77" i="5" s="1"/>
  <c r="BH77" i="5" s="1"/>
  <c r="N77" i="5"/>
  <c r="AN77" i="5"/>
  <c r="AZ77" i="5"/>
  <c r="BA77" i="5" s="1"/>
  <c r="BB77" i="5" s="1"/>
  <c r="AJ77" i="5"/>
  <c r="BL50" i="5"/>
  <c r="BM50" i="5" s="1"/>
  <c r="BN50" i="5" s="1"/>
  <c r="AW50" i="5"/>
  <c r="AK50" i="5"/>
  <c r="BI50" i="5"/>
  <c r="BJ50" i="5" s="1"/>
  <c r="BK50" i="5" s="1"/>
  <c r="AT50" i="5"/>
  <c r="Y50" i="5"/>
  <c r="BF50" i="5"/>
  <c r="BG50" i="5" s="1"/>
  <c r="BH50" i="5" s="1"/>
  <c r="N50" i="5"/>
  <c r="AQ50" i="5"/>
  <c r="BC50" i="5"/>
  <c r="BD50" i="5" s="1"/>
  <c r="BE50" i="5" s="1"/>
  <c r="AZ50" i="5"/>
  <c r="BA50" i="5" s="1"/>
  <c r="BB50" i="5" s="1"/>
  <c r="AJ50" i="5"/>
  <c r="AN50" i="5"/>
  <c r="BL57" i="5"/>
  <c r="BM57" i="5" s="1"/>
  <c r="BN57" i="5" s="1"/>
  <c r="BI57" i="5"/>
  <c r="BJ57" i="5" s="1"/>
  <c r="BK57" i="5" s="1"/>
  <c r="AW57" i="5"/>
  <c r="AK57" i="5"/>
  <c r="BF57" i="5"/>
  <c r="BG57" i="5" s="1"/>
  <c r="BH57" i="5" s="1"/>
  <c r="AT57" i="5"/>
  <c r="Y57" i="5"/>
  <c r="N57" i="5"/>
  <c r="BC57" i="5"/>
  <c r="BD57" i="5" s="1"/>
  <c r="BE57" i="5" s="1"/>
  <c r="AQ57" i="5"/>
  <c r="AN57" i="5"/>
  <c r="AZ57" i="5"/>
  <c r="BA57" i="5" s="1"/>
  <c r="BB57" i="5" s="1"/>
  <c r="AJ57" i="5"/>
  <c r="BL66" i="5"/>
  <c r="BM66" i="5" s="1"/>
  <c r="BN66" i="5" s="1"/>
  <c r="AW66" i="5"/>
  <c r="AK66" i="5"/>
  <c r="BI66" i="5"/>
  <c r="BJ66" i="5" s="1"/>
  <c r="BK66" i="5" s="1"/>
  <c r="AT66" i="5"/>
  <c r="Y66" i="5"/>
  <c r="BF66" i="5"/>
  <c r="BG66" i="5" s="1"/>
  <c r="BH66" i="5" s="1"/>
  <c r="N66" i="5"/>
  <c r="BC66" i="5"/>
  <c r="BD66" i="5" s="1"/>
  <c r="BE66" i="5" s="1"/>
  <c r="AQ66" i="5"/>
  <c r="AZ66" i="5"/>
  <c r="BA66" i="5" s="1"/>
  <c r="BB66" i="5" s="1"/>
  <c r="AJ66" i="5"/>
  <c r="AN66" i="5"/>
  <c r="BL74" i="5"/>
  <c r="BM74" i="5" s="1"/>
  <c r="BN74" i="5" s="1"/>
  <c r="AW74" i="5"/>
  <c r="AK74" i="5"/>
  <c r="BI74" i="5"/>
  <c r="BJ74" i="5" s="1"/>
  <c r="BK74" i="5" s="1"/>
  <c r="AT74" i="5"/>
  <c r="Y74" i="5"/>
  <c r="BF74" i="5"/>
  <c r="BG74" i="5" s="1"/>
  <c r="BH74" i="5" s="1"/>
  <c r="N74" i="5"/>
  <c r="BC74" i="5"/>
  <c r="BD74" i="5" s="1"/>
  <c r="BE74" i="5" s="1"/>
  <c r="AQ74" i="5"/>
  <c r="AZ74" i="5"/>
  <c r="BA74" i="5" s="1"/>
  <c r="BB74" i="5" s="1"/>
  <c r="AJ74" i="5"/>
  <c r="AN74" i="5"/>
  <c r="BL82" i="5"/>
  <c r="BM82" i="5" s="1"/>
  <c r="BN82" i="5" s="1"/>
  <c r="AW82" i="5"/>
  <c r="AK82" i="5"/>
  <c r="BI82" i="5"/>
  <c r="BJ82" i="5" s="1"/>
  <c r="BK82" i="5" s="1"/>
  <c r="AT82" i="5"/>
  <c r="Y82" i="5"/>
  <c r="BF82" i="5"/>
  <c r="BG82" i="5" s="1"/>
  <c r="BH82" i="5" s="1"/>
  <c r="N82" i="5"/>
  <c r="BC82" i="5"/>
  <c r="BD82" i="5" s="1"/>
  <c r="BE82" i="5" s="1"/>
  <c r="AQ82" i="5"/>
  <c r="AZ82" i="5"/>
  <c r="BA82" i="5" s="1"/>
  <c r="BB82" i="5" s="1"/>
  <c r="AJ82" i="5"/>
  <c r="AN82" i="5"/>
  <c r="AZ100" i="5"/>
  <c r="BA100" i="5" s="1"/>
  <c r="BB100" i="5" s="1"/>
  <c r="AK100" i="5"/>
  <c r="AJ100" i="5"/>
  <c r="BI100" i="5"/>
  <c r="BJ100" i="5" s="1"/>
  <c r="BK100" i="5" s="1"/>
  <c r="BC100" i="5"/>
  <c r="BD100" i="5" s="1"/>
  <c r="BE100" i="5" s="1"/>
  <c r="AT100" i="5"/>
  <c r="AQ100" i="5"/>
  <c r="N100" i="5"/>
  <c r="Y100" i="5"/>
  <c r="AN100" i="5"/>
  <c r="BF100" i="5"/>
  <c r="BG100" i="5" s="1"/>
  <c r="BH100" i="5" s="1"/>
  <c r="BL100" i="5"/>
  <c r="BM100" i="5" s="1"/>
  <c r="BN100" i="5" s="1"/>
  <c r="AW100" i="5"/>
  <c r="BI117" i="5"/>
  <c r="BJ117" i="5" s="1"/>
  <c r="BK117" i="5" s="1"/>
  <c r="AK117" i="5"/>
  <c r="Y117" i="5"/>
  <c r="AN117" i="5"/>
  <c r="AW117" i="5"/>
  <c r="BF117" i="5"/>
  <c r="BG117" i="5" s="1"/>
  <c r="BH117" i="5" s="1"/>
  <c r="BL117" i="5"/>
  <c r="BM117" i="5" s="1"/>
  <c r="BN117" i="5" s="1"/>
  <c r="BC117" i="5"/>
  <c r="BD117" i="5" s="1"/>
  <c r="BE117" i="5" s="1"/>
  <c r="AT117" i="5"/>
  <c r="AQ117" i="5"/>
  <c r="N117" i="5"/>
  <c r="AJ117" i="5"/>
  <c r="AZ117" i="5"/>
  <c r="BA117" i="5" s="1"/>
  <c r="BB117" i="5" s="1"/>
  <c r="AJ116" i="5"/>
  <c r="BI116" i="5"/>
  <c r="BJ116" i="5" s="1"/>
  <c r="BK116" i="5" s="1"/>
  <c r="AZ116" i="5"/>
  <c r="BA116" i="5" s="1"/>
  <c r="BB116" i="5" s="1"/>
  <c r="AK116" i="5"/>
  <c r="BC116" i="5"/>
  <c r="BD116" i="5" s="1"/>
  <c r="BE116" i="5" s="1"/>
  <c r="AT116" i="5"/>
  <c r="AQ116" i="5"/>
  <c r="N116" i="5"/>
  <c r="Y116" i="5"/>
  <c r="AN116" i="5"/>
  <c r="BF116" i="5"/>
  <c r="BG116" i="5" s="1"/>
  <c r="BH116" i="5" s="1"/>
  <c r="BL116" i="5"/>
  <c r="BM116" i="5" s="1"/>
  <c r="BN116" i="5" s="1"/>
  <c r="AW116" i="5"/>
  <c r="BL138" i="5"/>
  <c r="BM138" i="5" s="1"/>
  <c r="BN138" i="5" s="1"/>
  <c r="BF138" i="5"/>
  <c r="BG138" i="5" s="1"/>
  <c r="BH138" i="5" s="1"/>
  <c r="AW138" i="5"/>
  <c r="N138" i="5"/>
  <c r="BC138" i="5"/>
  <c r="BD138" i="5" s="1"/>
  <c r="BE138" i="5" s="1"/>
  <c r="BI138" i="5"/>
  <c r="BJ138" i="5" s="1"/>
  <c r="BK138" i="5" s="1"/>
  <c r="AT138" i="5"/>
  <c r="AK138" i="5"/>
  <c r="AQ138" i="5"/>
  <c r="Y138" i="5"/>
  <c r="AJ138" i="5"/>
  <c r="AN138" i="5"/>
  <c r="AZ138" i="5"/>
  <c r="BA138" i="5" s="1"/>
  <c r="BB138" i="5" s="1"/>
  <c r="BL142" i="5"/>
  <c r="BM142" i="5" s="1"/>
  <c r="BN142" i="5" s="1"/>
  <c r="BF142" i="5"/>
  <c r="BG142" i="5" s="1"/>
  <c r="BH142" i="5" s="1"/>
  <c r="AW142" i="5"/>
  <c r="N142" i="5"/>
  <c r="BC142" i="5"/>
  <c r="BD142" i="5" s="1"/>
  <c r="BE142" i="5" s="1"/>
  <c r="BI142" i="5"/>
  <c r="BJ142" i="5" s="1"/>
  <c r="BK142" i="5" s="1"/>
  <c r="AT142" i="5"/>
  <c r="AK142" i="5"/>
  <c r="AQ142" i="5"/>
  <c r="Y142" i="5"/>
  <c r="AJ142" i="5"/>
  <c r="AN142" i="5"/>
  <c r="AZ142" i="5"/>
  <c r="BA142" i="5" s="1"/>
  <c r="BB142" i="5" s="1"/>
  <c r="BL146" i="5"/>
  <c r="BM146" i="5" s="1"/>
  <c r="BN146" i="5" s="1"/>
  <c r="BF146" i="5"/>
  <c r="BG146" i="5" s="1"/>
  <c r="BH146" i="5" s="1"/>
  <c r="AW146" i="5"/>
  <c r="N146" i="5"/>
  <c r="BC146" i="5"/>
  <c r="BD146" i="5" s="1"/>
  <c r="BE146" i="5" s="1"/>
  <c r="BI146" i="5"/>
  <c r="BJ146" i="5" s="1"/>
  <c r="BK146" i="5" s="1"/>
  <c r="AT146" i="5"/>
  <c r="AK146" i="5"/>
  <c r="AQ146" i="5"/>
  <c r="Y146" i="5"/>
  <c r="AJ146" i="5"/>
  <c r="AN146" i="5"/>
  <c r="AZ146" i="5"/>
  <c r="BA146" i="5" s="1"/>
  <c r="BB146" i="5" s="1"/>
  <c r="BL150" i="5"/>
  <c r="BM150" i="5" s="1"/>
  <c r="BN150" i="5" s="1"/>
  <c r="BF150" i="5"/>
  <c r="BG150" i="5" s="1"/>
  <c r="BH150" i="5" s="1"/>
  <c r="AW150" i="5"/>
  <c r="N150" i="5"/>
  <c r="BC150" i="5"/>
  <c r="BD150" i="5" s="1"/>
  <c r="BE150" i="5" s="1"/>
  <c r="AT150" i="5"/>
  <c r="AK150" i="5"/>
  <c r="BI150" i="5"/>
  <c r="BJ150" i="5" s="1"/>
  <c r="BK150" i="5" s="1"/>
  <c r="AQ150" i="5"/>
  <c r="Y150" i="5"/>
  <c r="AJ150" i="5"/>
  <c r="AN150" i="5"/>
  <c r="AZ150" i="5"/>
  <c r="BA150" i="5" s="1"/>
  <c r="BB150" i="5" s="1"/>
  <c r="BL122" i="5"/>
  <c r="BM122" i="5" s="1"/>
  <c r="BN122" i="5" s="1"/>
  <c r="BF122" i="5"/>
  <c r="BG122" i="5" s="1"/>
  <c r="BH122" i="5" s="1"/>
  <c r="AT122" i="5"/>
  <c r="BC122" i="5"/>
  <c r="BD122" i="5" s="1"/>
  <c r="BE122" i="5" s="1"/>
  <c r="AK122" i="5"/>
  <c r="BI122" i="5"/>
  <c r="BJ122" i="5" s="1"/>
  <c r="BK122" i="5" s="1"/>
  <c r="AQ122" i="5"/>
  <c r="Y122" i="5"/>
  <c r="AW122" i="5"/>
  <c r="N122" i="5"/>
  <c r="AJ122" i="5"/>
  <c r="AN122" i="5"/>
  <c r="AZ122" i="5"/>
  <c r="BA122" i="5" s="1"/>
  <c r="BB122" i="5" s="1"/>
  <c r="BL130" i="5"/>
  <c r="BM130" i="5" s="1"/>
  <c r="BN130" i="5" s="1"/>
  <c r="BF130" i="5"/>
  <c r="BG130" i="5" s="1"/>
  <c r="BH130" i="5" s="1"/>
  <c r="AT130" i="5"/>
  <c r="BC130" i="5"/>
  <c r="BD130" i="5" s="1"/>
  <c r="BE130" i="5" s="1"/>
  <c r="AK130" i="5"/>
  <c r="BI130" i="5"/>
  <c r="BJ130" i="5" s="1"/>
  <c r="BK130" i="5" s="1"/>
  <c r="AQ130" i="5"/>
  <c r="Y130" i="5"/>
  <c r="AW130" i="5"/>
  <c r="N130" i="5"/>
  <c r="AJ130" i="5"/>
  <c r="AN130" i="5"/>
  <c r="AZ130" i="5"/>
  <c r="BA130" i="5" s="1"/>
  <c r="BB130" i="5" s="1"/>
  <c r="BL158" i="5"/>
  <c r="BM158" i="5" s="1"/>
  <c r="BN158" i="5" s="1"/>
  <c r="BC158" i="5"/>
  <c r="BD158" i="5" s="1"/>
  <c r="BE158" i="5" s="1"/>
  <c r="Y158" i="5"/>
  <c r="AQ158" i="5"/>
  <c r="N158" i="5"/>
  <c r="BI158" i="5"/>
  <c r="BJ158" i="5" s="1"/>
  <c r="BK158" i="5" s="1"/>
  <c r="AW158" i="5"/>
  <c r="BF158" i="5"/>
  <c r="BG158" i="5" s="1"/>
  <c r="BH158" i="5" s="1"/>
  <c r="AT158" i="5"/>
  <c r="AK158" i="5"/>
  <c r="AJ158" i="5"/>
  <c r="AN158" i="5"/>
  <c r="AZ158" i="5"/>
  <c r="BA158" i="5" s="1"/>
  <c r="BB158" i="5" s="1"/>
  <c r="BL153" i="5"/>
  <c r="BM153" i="5" s="1"/>
  <c r="BN153" i="5" s="1"/>
  <c r="BC153" i="5"/>
  <c r="BD153" i="5" s="1"/>
  <c r="BE153" i="5" s="1"/>
  <c r="AQ153" i="5"/>
  <c r="BI153" i="5"/>
  <c r="BJ153" i="5" s="1"/>
  <c r="BK153" i="5" s="1"/>
  <c r="AW153" i="5"/>
  <c r="AK153" i="5"/>
  <c r="Y153" i="5"/>
  <c r="BF153" i="5"/>
  <c r="BG153" i="5" s="1"/>
  <c r="BH153" i="5" s="1"/>
  <c r="N153" i="5"/>
  <c r="AT153" i="5"/>
  <c r="AJ153" i="5"/>
  <c r="AN153" i="5"/>
  <c r="AZ153" i="5"/>
  <c r="BA153" i="5" s="1"/>
  <c r="BB153" i="5" s="1"/>
  <c r="BI179" i="5"/>
  <c r="BJ179" i="5" s="1"/>
  <c r="BK179" i="5" s="1"/>
  <c r="Y179" i="5"/>
  <c r="N179" i="5"/>
  <c r="BF179" i="5"/>
  <c r="BG179" i="5" s="1"/>
  <c r="BH179" i="5" s="1"/>
  <c r="AT179" i="5"/>
  <c r="AN179" i="5"/>
  <c r="AW179" i="5"/>
  <c r="AQ179" i="5"/>
  <c r="AZ179" i="5"/>
  <c r="BA179" i="5" s="1"/>
  <c r="BB179" i="5" s="1"/>
  <c r="BC179" i="5"/>
  <c r="BD179" i="5" s="1"/>
  <c r="BE179" i="5" s="1"/>
  <c r="BL179" i="5"/>
  <c r="BM179" i="5" s="1"/>
  <c r="BN179" i="5" s="1"/>
  <c r="AJ179" i="5"/>
  <c r="AK179" i="5"/>
  <c r="BI187" i="5"/>
  <c r="BJ187" i="5" s="1"/>
  <c r="BK187" i="5" s="1"/>
  <c r="AT187" i="5"/>
  <c r="N187" i="5"/>
  <c r="BF187" i="5"/>
  <c r="BG187" i="5" s="1"/>
  <c r="BH187" i="5" s="1"/>
  <c r="Y187" i="5"/>
  <c r="AN187" i="5"/>
  <c r="AW187" i="5"/>
  <c r="AQ187" i="5"/>
  <c r="AZ187" i="5"/>
  <c r="BA187" i="5" s="1"/>
  <c r="BB187" i="5" s="1"/>
  <c r="BL187" i="5"/>
  <c r="BM187" i="5" s="1"/>
  <c r="BN187" i="5" s="1"/>
  <c r="BC187" i="5"/>
  <c r="BD187" i="5" s="1"/>
  <c r="BE187" i="5" s="1"/>
  <c r="AJ187" i="5"/>
  <c r="AK187" i="5"/>
  <c r="AQ195" i="5"/>
  <c r="AT195" i="5"/>
  <c r="N195" i="5"/>
  <c r="BI195" i="5"/>
  <c r="BJ195" i="5" s="1"/>
  <c r="BK195" i="5" s="1"/>
  <c r="BC195" i="5"/>
  <c r="BD195" i="5" s="1"/>
  <c r="BE195" i="5" s="1"/>
  <c r="Y195" i="5"/>
  <c r="AZ195" i="5"/>
  <c r="BA195" i="5" s="1"/>
  <c r="BB195" i="5" s="1"/>
  <c r="AW195" i="5"/>
  <c r="AJ195" i="5"/>
  <c r="AN195" i="5"/>
  <c r="BL195" i="5"/>
  <c r="BM195" i="5" s="1"/>
  <c r="BN195" i="5" s="1"/>
  <c r="BF195" i="5"/>
  <c r="BG195" i="5" s="1"/>
  <c r="BH195" i="5" s="1"/>
  <c r="AK195" i="5"/>
  <c r="BL210" i="5"/>
  <c r="BM210" i="5" s="1"/>
  <c r="BN210" i="5" s="1"/>
  <c r="AT210" i="5"/>
  <c r="Y210" i="5"/>
  <c r="BI210" i="5"/>
  <c r="BJ210" i="5" s="1"/>
  <c r="BK210" i="5" s="1"/>
  <c r="BC210" i="5"/>
  <c r="BD210" i="5" s="1"/>
  <c r="BE210" i="5" s="1"/>
  <c r="AQ210" i="5"/>
  <c r="N210" i="5"/>
  <c r="AW210" i="5"/>
  <c r="BF210" i="5"/>
  <c r="BG210" i="5" s="1"/>
  <c r="BH210" i="5" s="1"/>
  <c r="AK210" i="5"/>
  <c r="AN210" i="5"/>
  <c r="AZ210" i="5"/>
  <c r="BA210" i="5" s="1"/>
  <c r="BB210" i="5" s="1"/>
  <c r="AJ210" i="5"/>
  <c r="BI171" i="5"/>
  <c r="BJ171" i="5" s="1"/>
  <c r="BK171" i="5" s="1"/>
  <c r="BC171" i="5"/>
  <c r="BD171" i="5" s="1"/>
  <c r="BE171" i="5" s="1"/>
  <c r="N171" i="5"/>
  <c r="AT171" i="5"/>
  <c r="AQ171" i="5"/>
  <c r="BF171" i="5"/>
  <c r="BG171" i="5" s="1"/>
  <c r="BH171" i="5" s="1"/>
  <c r="Y171" i="5"/>
  <c r="AJ171" i="5"/>
  <c r="AW171" i="5"/>
  <c r="AN171" i="5"/>
  <c r="AZ171" i="5"/>
  <c r="BA171" i="5" s="1"/>
  <c r="BB171" i="5" s="1"/>
  <c r="BL171" i="5"/>
  <c r="BM171" i="5" s="1"/>
  <c r="BN171" i="5" s="1"/>
  <c r="AK171" i="5"/>
  <c r="BI176" i="5"/>
  <c r="BJ176" i="5" s="1"/>
  <c r="BK176" i="5" s="1"/>
  <c r="AT176" i="5"/>
  <c r="AQ176" i="5"/>
  <c r="BF176" i="5"/>
  <c r="BG176" i="5" s="1"/>
  <c r="BH176" i="5" s="1"/>
  <c r="Y176" i="5"/>
  <c r="BC176" i="5"/>
  <c r="BD176" i="5" s="1"/>
  <c r="BE176" i="5" s="1"/>
  <c r="N176" i="5"/>
  <c r="AJ176" i="5"/>
  <c r="BL176" i="5"/>
  <c r="BM176" i="5" s="1"/>
  <c r="BN176" i="5" s="1"/>
  <c r="AN176" i="5"/>
  <c r="AK176" i="5"/>
  <c r="AW176" i="5"/>
  <c r="AZ176" i="5"/>
  <c r="BA176" i="5" s="1"/>
  <c r="BB176" i="5" s="1"/>
  <c r="BI184" i="5"/>
  <c r="BJ184" i="5" s="1"/>
  <c r="BK184" i="5" s="1"/>
  <c r="BF184" i="5"/>
  <c r="BG184" i="5" s="1"/>
  <c r="BH184" i="5" s="1"/>
  <c r="AT184" i="5"/>
  <c r="N184" i="5"/>
  <c r="Y184" i="5"/>
  <c r="AN184" i="5"/>
  <c r="AQ184" i="5"/>
  <c r="AZ184" i="5"/>
  <c r="BA184" i="5" s="1"/>
  <c r="BB184" i="5" s="1"/>
  <c r="AK184" i="5"/>
  <c r="BL184" i="5"/>
  <c r="BM184" i="5" s="1"/>
  <c r="BN184" i="5" s="1"/>
  <c r="AW184" i="5"/>
  <c r="BC184" i="5"/>
  <c r="BD184" i="5" s="1"/>
  <c r="BE184" i="5" s="1"/>
  <c r="AJ184" i="5"/>
  <c r="BI192" i="5"/>
  <c r="BJ192" i="5" s="1"/>
  <c r="BK192" i="5" s="1"/>
  <c r="BF192" i="5"/>
  <c r="BG192" i="5" s="1"/>
  <c r="BH192" i="5" s="1"/>
  <c r="AT192" i="5"/>
  <c r="N192" i="5"/>
  <c r="Y192" i="5"/>
  <c r="AN192" i="5"/>
  <c r="AQ192" i="5"/>
  <c r="AZ192" i="5"/>
  <c r="BA192" i="5" s="1"/>
  <c r="BB192" i="5" s="1"/>
  <c r="AK192" i="5"/>
  <c r="BL192" i="5"/>
  <c r="BM192" i="5" s="1"/>
  <c r="BN192" i="5" s="1"/>
  <c r="AW192" i="5"/>
  <c r="BC192" i="5"/>
  <c r="BD192" i="5" s="1"/>
  <c r="BE192" i="5" s="1"/>
  <c r="AJ192" i="5"/>
  <c r="BL164" i="5"/>
  <c r="BM164" i="5" s="1"/>
  <c r="BN164" i="5" s="1"/>
  <c r="AQ164" i="5"/>
  <c r="AW164" i="5"/>
  <c r="BF164" i="5"/>
  <c r="BG164" i="5" s="1"/>
  <c r="BH164" i="5" s="1"/>
  <c r="N164" i="5"/>
  <c r="Y164" i="5"/>
  <c r="AK164" i="5"/>
  <c r="AN164" i="5"/>
  <c r="AJ164" i="5"/>
  <c r="BC164" i="5"/>
  <c r="BD164" i="5" s="1"/>
  <c r="BE164" i="5" s="1"/>
  <c r="AT164" i="5"/>
  <c r="BI164" i="5"/>
  <c r="BJ164" i="5" s="1"/>
  <c r="BK164" i="5" s="1"/>
  <c r="AZ164" i="5"/>
  <c r="BA164" i="5" s="1"/>
  <c r="BB164" i="5" s="1"/>
  <c r="BI173" i="5"/>
  <c r="BJ173" i="5" s="1"/>
  <c r="BK173" i="5" s="1"/>
  <c r="AQ173" i="5"/>
  <c r="BF173" i="5"/>
  <c r="BG173" i="5" s="1"/>
  <c r="BH173" i="5" s="1"/>
  <c r="Y173" i="5"/>
  <c r="BC173" i="5"/>
  <c r="BD173" i="5" s="1"/>
  <c r="BE173" i="5" s="1"/>
  <c r="N173" i="5"/>
  <c r="AT173" i="5"/>
  <c r="AZ173" i="5"/>
  <c r="BA173" i="5" s="1"/>
  <c r="BB173" i="5" s="1"/>
  <c r="AW173" i="5"/>
  <c r="AJ173" i="5"/>
  <c r="BL173" i="5"/>
  <c r="BM173" i="5" s="1"/>
  <c r="BN173" i="5" s="1"/>
  <c r="AN173" i="5"/>
  <c r="AK173" i="5"/>
  <c r="BL200" i="5"/>
  <c r="BM200" i="5" s="1"/>
  <c r="BN200" i="5" s="1"/>
  <c r="AT200" i="5"/>
  <c r="AK200" i="5"/>
  <c r="BI200" i="5"/>
  <c r="BJ200" i="5" s="1"/>
  <c r="BK200" i="5" s="1"/>
  <c r="Y200" i="5"/>
  <c r="BF200" i="5"/>
  <c r="BG200" i="5" s="1"/>
  <c r="BH200" i="5" s="1"/>
  <c r="AW200" i="5"/>
  <c r="AQ200" i="5"/>
  <c r="N200" i="5"/>
  <c r="BC200" i="5"/>
  <c r="BD200" i="5" s="1"/>
  <c r="BE200" i="5" s="1"/>
  <c r="AJ200" i="5"/>
  <c r="AN200" i="5"/>
  <c r="AZ200" i="5"/>
  <c r="BA200" i="5" s="1"/>
  <c r="BB200" i="5" s="1"/>
  <c r="BL246" i="5"/>
  <c r="BM246" i="5" s="1"/>
  <c r="BN246" i="5" s="1"/>
  <c r="BC246" i="5"/>
  <c r="BD246" i="5" s="1"/>
  <c r="BE246" i="5" s="1"/>
  <c r="Y246" i="5"/>
  <c r="AQ246" i="5"/>
  <c r="N246" i="5"/>
  <c r="BI246" i="5"/>
  <c r="BJ246" i="5" s="1"/>
  <c r="BK246" i="5" s="1"/>
  <c r="AW246" i="5"/>
  <c r="AT246" i="5"/>
  <c r="AK246" i="5"/>
  <c r="BF246" i="5"/>
  <c r="BG246" i="5" s="1"/>
  <c r="BH246" i="5" s="1"/>
  <c r="AZ246" i="5"/>
  <c r="BA246" i="5" s="1"/>
  <c r="BB246" i="5" s="1"/>
  <c r="AJ246" i="5"/>
  <c r="AN246" i="5"/>
  <c r="BL221" i="5"/>
  <c r="BM221" i="5" s="1"/>
  <c r="BN221" i="5" s="1"/>
  <c r="BI221" i="5"/>
  <c r="BJ221" i="5" s="1"/>
  <c r="BK221" i="5" s="1"/>
  <c r="BC221" i="5"/>
  <c r="BD221" i="5" s="1"/>
  <c r="BE221" i="5" s="1"/>
  <c r="N221" i="5"/>
  <c r="AW221" i="5"/>
  <c r="AQ221" i="5"/>
  <c r="BF221" i="5"/>
  <c r="BG221" i="5" s="1"/>
  <c r="BH221" i="5" s="1"/>
  <c r="AK221" i="5"/>
  <c r="AT221" i="5"/>
  <c r="Y221" i="5"/>
  <c r="AJ221" i="5"/>
  <c r="AN221" i="5"/>
  <c r="AZ221" i="5"/>
  <c r="BA221" i="5" s="1"/>
  <c r="BB221" i="5" s="1"/>
  <c r="BL230" i="5"/>
  <c r="BM230" i="5" s="1"/>
  <c r="BN230" i="5" s="1"/>
  <c r="BI230" i="5"/>
  <c r="BJ230" i="5" s="1"/>
  <c r="BK230" i="5" s="1"/>
  <c r="BC230" i="5"/>
  <c r="BD230" i="5" s="1"/>
  <c r="BE230" i="5" s="1"/>
  <c r="N230" i="5"/>
  <c r="AW230" i="5"/>
  <c r="BF230" i="5"/>
  <c r="BG230" i="5" s="1"/>
  <c r="BH230" i="5" s="1"/>
  <c r="AT230" i="5"/>
  <c r="AK230" i="5"/>
  <c r="AQ230" i="5"/>
  <c r="Y230" i="5"/>
  <c r="AZ230" i="5"/>
  <c r="BA230" i="5" s="1"/>
  <c r="BB230" i="5" s="1"/>
  <c r="AJ230" i="5"/>
  <c r="AN230" i="5"/>
  <c r="BL247" i="5"/>
  <c r="BM247" i="5" s="1"/>
  <c r="BN247" i="5" s="1"/>
  <c r="BC247" i="5"/>
  <c r="BD247" i="5" s="1"/>
  <c r="BE247" i="5" s="1"/>
  <c r="Y247" i="5"/>
  <c r="AQ247" i="5"/>
  <c r="N247" i="5"/>
  <c r="BI247" i="5"/>
  <c r="BJ247" i="5" s="1"/>
  <c r="BK247" i="5" s="1"/>
  <c r="AW247" i="5"/>
  <c r="AK247" i="5"/>
  <c r="BF247" i="5"/>
  <c r="BG247" i="5" s="1"/>
  <c r="BH247" i="5" s="1"/>
  <c r="AT247" i="5"/>
  <c r="AJ247" i="5"/>
  <c r="AN247" i="5"/>
  <c r="AZ247" i="5"/>
  <c r="BA247" i="5" s="1"/>
  <c r="BB247" i="5" s="1"/>
  <c r="BL252" i="5"/>
  <c r="BM252" i="5" s="1"/>
  <c r="BN252" i="5" s="1"/>
  <c r="BC252" i="5"/>
  <c r="BD252" i="5" s="1"/>
  <c r="BE252" i="5" s="1"/>
  <c r="Y252" i="5"/>
  <c r="AQ252" i="5"/>
  <c r="N252" i="5"/>
  <c r="BI252" i="5"/>
  <c r="BJ252" i="5" s="1"/>
  <c r="BK252" i="5" s="1"/>
  <c r="AW252" i="5"/>
  <c r="BF252" i="5"/>
  <c r="BG252" i="5" s="1"/>
  <c r="BH252" i="5" s="1"/>
  <c r="AT252" i="5"/>
  <c r="AK252" i="5"/>
  <c r="AJ252" i="5"/>
  <c r="AN252" i="5"/>
  <c r="AZ252" i="5"/>
  <c r="BA252" i="5" s="1"/>
  <c r="BB252" i="5" s="1"/>
  <c r="BL219" i="5"/>
  <c r="BM219" i="5" s="1"/>
  <c r="BN219" i="5" s="1"/>
  <c r="AK219" i="5"/>
  <c r="BF219" i="5"/>
  <c r="BG219" i="5" s="1"/>
  <c r="BH219" i="5" s="1"/>
  <c r="AT219" i="5"/>
  <c r="Y219" i="5"/>
  <c r="BC219" i="5"/>
  <c r="BD219" i="5" s="1"/>
  <c r="BE219" i="5" s="1"/>
  <c r="N219" i="5"/>
  <c r="BI219" i="5"/>
  <c r="BJ219" i="5" s="1"/>
  <c r="BK219" i="5" s="1"/>
  <c r="AW219" i="5"/>
  <c r="AQ219" i="5"/>
  <c r="AZ219" i="5"/>
  <c r="BA219" i="5" s="1"/>
  <c r="BB219" i="5" s="1"/>
  <c r="AJ219" i="5"/>
  <c r="AN219" i="5"/>
  <c r="BL227" i="5"/>
  <c r="BM227" i="5" s="1"/>
  <c r="BN227" i="5" s="1"/>
  <c r="BF227" i="5"/>
  <c r="BG227" i="5" s="1"/>
  <c r="BH227" i="5" s="1"/>
  <c r="AT227" i="5"/>
  <c r="AK227" i="5"/>
  <c r="AQ227" i="5"/>
  <c r="Y227" i="5"/>
  <c r="BI227" i="5"/>
  <c r="BJ227" i="5" s="1"/>
  <c r="BK227" i="5" s="1"/>
  <c r="BC227" i="5"/>
  <c r="BD227" i="5" s="1"/>
  <c r="BE227" i="5" s="1"/>
  <c r="N227" i="5"/>
  <c r="AW227" i="5"/>
  <c r="AJ227" i="5"/>
  <c r="AN227" i="5"/>
  <c r="AZ227" i="5"/>
  <c r="BA227" i="5" s="1"/>
  <c r="BB227" i="5" s="1"/>
  <c r="BI253" i="5"/>
  <c r="BJ253" i="5" s="1"/>
  <c r="BK253" i="5" s="1"/>
  <c r="BC253" i="5"/>
  <c r="BD253" i="5" s="1"/>
  <c r="BE253" i="5" s="1"/>
  <c r="Y253" i="5"/>
  <c r="AQ253" i="5"/>
  <c r="N253" i="5"/>
  <c r="BL253" i="5"/>
  <c r="BM253" i="5" s="1"/>
  <c r="BN253" i="5" s="1"/>
  <c r="AW253" i="5"/>
  <c r="AT253" i="5"/>
  <c r="AK253" i="5"/>
  <c r="AN253" i="5"/>
  <c r="AZ253" i="5"/>
  <c r="BA253" i="5" s="1"/>
  <c r="BB253" i="5" s="1"/>
  <c r="BF253" i="5"/>
  <c r="BG253" i="5" s="1"/>
  <c r="BH253" i="5" s="1"/>
  <c r="AJ253" i="5"/>
  <c r="BL238" i="5"/>
  <c r="BM238" i="5" s="1"/>
  <c r="BN238" i="5" s="1"/>
  <c r="BC238" i="5"/>
  <c r="BD238" i="5" s="1"/>
  <c r="BE238" i="5" s="1"/>
  <c r="N238" i="5"/>
  <c r="BI238" i="5"/>
  <c r="BJ238" i="5" s="1"/>
  <c r="BK238" i="5" s="1"/>
  <c r="AW238" i="5"/>
  <c r="BF238" i="5"/>
  <c r="BG238" i="5" s="1"/>
  <c r="BH238" i="5" s="1"/>
  <c r="AT238" i="5"/>
  <c r="AK238" i="5"/>
  <c r="Y238" i="5"/>
  <c r="AQ238" i="5"/>
  <c r="AZ238" i="5"/>
  <c r="BA238" i="5" s="1"/>
  <c r="BB238" i="5" s="1"/>
  <c r="AJ238" i="5"/>
  <c r="AN238" i="5"/>
  <c r="BI260" i="5"/>
  <c r="BJ260" i="5" s="1"/>
  <c r="BK260" i="5" s="1"/>
  <c r="N260" i="5"/>
  <c r="AT260" i="5"/>
  <c r="BF260" i="5"/>
  <c r="BG260" i="5" s="1"/>
  <c r="BH260" i="5" s="1"/>
  <c r="BC260" i="5"/>
  <c r="BD260" i="5" s="1"/>
  <c r="BE260" i="5" s="1"/>
  <c r="AQ260" i="5"/>
  <c r="Y260" i="5"/>
  <c r="BL260" i="5"/>
  <c r="BM260" i="5" s="1"/>
  <c r="BN260" i="5" s="1"/>
  <c r="AJ260" i="5"/>
  <c r="AK260" i="5"/>
  <c r="AN260" i="5"/>
  <c r="AW260" i="5"/>
  <c r="AZ260" i="5"/>
  <c r="BA260" i="5" s="1"/>
  <c r="BB260" i="5" s="1"/>
  <c r="BL233" i="5"/>
  <c r="BM233" i="5" s="1"/>
  <c r="BN233" i="5" s="1"/>
  <c r="BF233" i="5"/>
  <c r="BG233" i="5" s="1"/>
  <c r="BH233" i="5" s="1"/>
  <c r="AT233" i="5"/>
  <c r="AK233" i="5"/>
  <c r="AQ233" i="5"/>
  <c r="Y233" i="5"/>
  <c r="BC233" i="5"/>
  <c r="BD233" i="5" s="1"/>
  <c r="BE233" i="5" s="1"/>
  <c r="N233" i="5"/>
  <c r="AW233" i="5"/>
  <c r="BI233" i="5"/>
  <c r="BJ233" i="5" s="1"/>
  <c r="BK233" i="5" s="1"/>
  <c r="AN233" i="5"/>
  <c r="AZ233" i="5"/>
  <c r="BA233" i="5" s="1"/>
  <c r="BB233" i="5" s="1"/>
  <c r="AJ233" i="5"/>
  <c r="BL241" i="5"/>
  <c r="BM241" i="5" s="1"/>
  <c r="BN241" i="5" s="1"/>
  <c r="BF241" i="5"/>
  <c r="BG241" i="5" s="1"/>
  <c r="BH241" i="5" s="1"/>
  <c r="AT241" i="5"/>
  <c r="AK241" i="5"/>
  <c r="BC241" i="5"/>
  <c r="BD241" i="5" s="1"/>
  <c r="BE241" i="5" s="1"/>
  <c r="Y241" i="5"/>
  <c r="AQ241" i="5"/>
  <c r="N241" i="5"/>
  <c r="BI241" i="5"/>
  <c r="BJ241" i="5" s="1"/>
  <c r="BK241" i="5" s="1"/>
  <c r="AW241" i="5"/>
  <c r="AN241" i="5"/>
  <c r="AZ241" i="5"/>
  <c r="BA241" i="5" s="1"/>
  <c r="BB241" i="5" s="1"/>
  <c r="AJ241" i="5"/>
  <c r="BI266" i="5"/>
  <c r="BJ266" i="5" s="1"/>
  <c r="BK266" i="5" s="1"/>
  <c r="BC266" i="5"/>
  <c r="BD266" i="5" s="1"/>
  <c r="BE266" i="5" s="1"/>
  <c r="N266" i="5"/>
  <c r="AT266" i="5"/>
  <c r="AQ266" i="5"/>
  <c r="BF266" i="5"/>
  <c r="BG266" i="5" s="1"/>
  <c r="BH266" i="5" s="1"/>
  <c r="Y266" i="5"/>
  <c r="AZ266" i="5"/>
  <c r="BA266" i="5" s="1"/>
  <c r="BB266" i="5" s="1"/>
  <c r="AJ266" i="5"/>
  <c r="BL266" i="5"/>
  <c r="BM266" i="5" s="1"/>
  <c r="BN266" i="5" s="1"/>
  <c r="AK266" i="5"/>
  <c r="AN266" i="5"/>
  <c r="AW266" i="5"/>
  <c r="BI274" i="5"/>
  <c r="BJ274" i="5" s="1"/>
  <c r="BK274" i="5" s="1"/>
  <c r="BC274" i="5"/>
  <c r="BD274" i="5" s="1"/>
  <c r="BE274" i="5" s="1"/>
  <c r="N274" i="5"/>
  <c r="AT274" i="5"/>
  <c r="AQ274" i="5"/>
  <c r="BF274" i="5"/>
  <c r="BG274" i="5" s="1"/>
  <c r="BH274" i="5" s="1"/>
  <c r="Y274" i="5"/>
  <c r="AZ274" i="5"/>
  <c r="BA274" i="5" s="1"/>
  <c r="BB274" i="5" s="1"/>
  <c r="AJ274" i="5"/>
  <c r="BL274" i="5"/>
  <c r="BM274" i="5" s="1"/>
  <c r="BN274" i="5" s="1"/>
  <c r="AK274" i="5"/>
  <c r="AN274" i="5"/>
  <c r="AW274" i="5"/>
  <c r="BL287" i="5"/>
  <c r="BM287" i="5" s="1"/>
  <c r="BN287" i="5" s="1"/>
  <c r="BC287" i="5"/>
  <c r="BD287" i="5" s="1"/>
  <c r="BE287" i="5" s="1"/>
  <c r="Y287" i="5"/>
  <c r="AQ287" i="5"/>
  <c r="N287" i="5"/>
  <c r="BF287" i="5"/>
  <c r="BG287" i="5" s="1"/>
  <c r="BH287" i="5" s="1"/>
  <c r="AK287" i="5"/>
  <c r="AW287" i="5"/>
  <c r="AT287" i="5"/>
  <c r="BI287" i="5"/>
  <c r="BJ287" i="5" s="1"/>
  <c r="BK287" i="5" s="1"/>
  <c r="AJ287" i="5"/>
  <c r="AN287" i="5"/>
  <c r="AZ287" i="5"/>
  <c r="BA287" i="5" s="1"/>
  <c r="BB287" i="5" s="1"/>
  <c r="BI259" i="5"/>
  <c r="BJ259" i="5" s="1"/>
  <c r="BK259" i="5" s="1"/>
  <c r="BF259" i="5"/>
  <c r="BG259" i="5" s="1"/>
  <c r="BH259" i="5" s="1"/>
  <c r="AQ259" i="5"/>
  <c r="BC259" i="5"/>
  <c r="BD259" i="5" s="1"/>
  <c r="BE259" i="5" s="1"/>
  <c r="Y259" i="5"/>
  <c r="AT259" i="5"/>
  <c r="N259" i="5"/>
  <c r="BL259" i="5"/>
  <c r="BM259" i="5" s="1"/>
  <c r="BN259" i="5" s="1"/>
  <c r="AW259" i="5"/>
  <c r="AJ259" i="5"/>
  <c r="AN259" i="5"/>
  <c r="AZ259" i="5"/>
  <c r="BA259" i="5" s="1"/>
  <c r="BB259" i="5" s="1"/>
  <c r="AK259" i="5"/>
  <c r="BI268" i="5"/>
  <c r="BJ268" i="5" s="1"/>
  <c r="BK268" i="5" s="1"/>
  <c r="AQ268" i="5"/>
  <c r="BF268" i="5"/>
  <c r="BG268" i="5" s="1"/>
  <c r="BH268" i="5" s="1"/>
  <c r="Y268" i="5"/>
  <c r="BC268" i="5"/>
  <c r="BD268" i="5" s="1"/>
  <c r="BE268" i="5" s="1"/>
  <c r="N268" i="5"/>
  <c r="AT268" i="5"/>
  <c r="AN268" i="5"/>
  <c r="AK268" i="5"/>
  <c r="AZ268" i="5"/>
  <c r="BA268" i="5" s="1"/>
  <c r="BB268" i="5" s="1"/>
  <c r="AW268" i="5"/>
  <c r="AJ268" i="5"/>
  <c r="BL268" i="5"/>
  <c r="BM268" i="5" s="1"/>
  <c r="BN268" i="5" s="1"/>
  <c r="BL276" i="5"/>
  <c r="BM276" i="5" s="1"/>
  <c r="BN276" i="5" s="1"/>
  <c r="AT276" i="5"/>
  <c r="AK276" i="5"/>
  <c r="BF276" i="5"/>
  <c r="BG276" i="5" s="1"/>
  <c r="BH276" i="5" s="1"/>
  <c r="AQ276" i="5"/>
  <c r="Y276" i="5"/>
  <c r="BC276" i="5"/>
  <c r="BD276" i="5" s="1"/>
  <c r="BE276" i="5" s="1"/>
  <c r="N276" i="5"/>
  <c r="AW276" i="5"/>
  <c r="BI276" i="5"/>
  <c r="BJ276" i="5" s="1"/>
  <c r="BK276" i="5" s="1"/>
  <c r="AJ276" i="5"/>
  <c r="AN276" i="5"/>
  <c r="AZ276" i="5"/>
  <c r="BA276" i="5" s="1"/>
  <c r="BB276" i="5" s="1"/>
  <c r="BL280" i="5"/>
  <c r="BM280" i="5" s="1"/>
  <c r="BN280" i="5" s="1"/>
  <c r="AT280" i="5"/>
  <c r="AK280" i="5"/>
  <c r="BF280" i="5"/>
  <c r="BG280" i="5" s="1"/>
  <c r="BH280" i="5" s="1"/>
  <c r="AQ280" i="5"/>
  <c r="Y280" i="5"/>
  <c r="BC280" i="5"/>
  <c r="BD280" i="5" s="1"/>
  <c r="BE280" i="5" s="1"/>
  <c r="N280" i="5"/>
  <c r="BI280" i="5"/>
  <c r="BJ280" i="5" s="1"/>
  <c r="BK280" i="5" s="1"/>
  <c r="AW280" i="5"/>
  <c r="AJ280" i="5"/>
  <c r="AN280" i="5"/>
  <c r="AZ280" i="5"/>
  <c r="BA280" i="5" s="1"/>
  <c r="BB280" i="5" s="1"/>
  <c r="BL284" i="5"/>
  <c r="BM284" i="5" s="1"/>
  <c r="BN284" i="5" s="1"/>
  <c r="BC284" i="5"/>
  <c r="BD284" i="5" s="1"/>
  <c r="BE284" i="5" s="1"/>
  <c r="AK284" i="5"/>
  <c r="BI284" i="5"/>
  <c r="BJ284" i="5" s="1"/>
  <c r="BK284" i="5" s="1"/>
  <c r="AQ284" i="5"/>
  <c r="Y284" i="5"/>
  <c r="BF284" i="5"/>
  <c r="BG284" i="5" s="1"/>
  <c r="BH284" i="5" s="1"/>
  <c r="AW284" i="5"/>
  <c r="N284" i="5"/>
  <c r="AT284" i="5"/>
  <c r="AJ284" i="5"/>
  <c r="AN284" i="5"/>
  <c r="AZ284" i="5"/>
  <c r="BA284" i="5" s="1"/>
  <c r="BB284" i="5" s="1"/>
  <c r="BI304" i="5"/>
  <c r="BJ304" i="5" s="1"/>
  <c r="BK304" i="5" s="1"/>
  <c r="BF304" i="5"/>
  <c r="BG304" i="5" s="1"/>
  <c r="BH304" i="5" s="1"/>
  <c r="Y304" i="5"/>
  <c r="BC304" i="5"/>
  <c r="BD304" i="5" s="1"/>
  <c r="BE304" i="5" s="1"/>
  <c r="N304" i="5"/>
  <c r="AT304" i="5"/>
  <c r="AQ304" i="5"/>
  <c r="AZ304" i="5"/>
  <c r="BA304" i="5" s="1"/>
  <c r="BB304" i="5" s="1"/>
  <c r="AJ304" i="5"/>
  <c r="BL304" i="5"/>
  <c r="BM304" i="5" s="1"/>
  <c r="BN304" i="5" s="1"/>
  <c r="AN304" i="5"/>
  <c r="AK304" i="5"/>
  <c r="AW304" i="5"/>
  <c r="AJ312" i="5"/>
  <c r="BC312" i="5"/>
  <c r="BD312" i="5" s="1"/>
  <c r="BE312" i="5" s="1"/>
  <c r="Y312" i="5"/>
  <c r="AZ312" i="5"/>
  <c r="BA312" i="5" s="1"/>
  <c r="BB312" i="5" s="1"/>
  <c r="AN312" i="5"/>
  <c r="AT312" i="5"/>
  <c r="AK312" i="5"/>
  <c r="N312" i="5"/>
  <c r="AQ312" i="5"/>
  <c r="BI312" i="5"/>
  <c r="BJ312" i="5" s="1"/>
  <c r="BK312" i="5" s="1"/>
  <c r="BL312" i="5"/>
  <c r="BM312" i="5" s="1"/>
  <c r="BN312" i="5" s="1"/>
  <c r="AW312" i="5"/>
  <c r="BF312" i="5"/>
  <c r="BG312" i="5" s="1"/>
  <c r="BH312" i="5" s="1"/>
  <c r="BL291" i="5"/>
  <c r="BM291" i="5" s="1"/>
  <c r="BN291" i="5" s="1"/>
  <c r="AQ291" i="5"/>
  <c r="N291" i="5"/>
  <c r="BI291" i="5"/>
  <c r="BJ291" i="5" s="1"/>
  <c r="BK291" i="5" s="1"/>
  <c r="AW291" i="5"/>
  <c r="BF291" i="5"/>
  <c r="BG291" i="5" s="1"/>
  <c r="BH291" i="5" s="1"/>
  <c r="AT291" i="5"/>
  <c r="AK291" i="5"/>
  <c r="BC291" i="5"/>
  <c r="BD291" i="5" s="1"/>
  <c r="BE291" i="5" s="1"/>
  <c r="Y291" i="5"/>
  <c r="AJ291" i="5"/>
  <c r="AN291" i="5"/>
  <c r="AZ291" i="5"/>
  <c r="BA291" i="5" s="1"/>
  <c r="BB291" i="5" s="1"/>
  <c r="BI297" i="5"/>
  <c r="BJ297" i="5" s="1"/>
  <c r="BK297" i="5" s="1"/>
  <c r="BC297" i="5"/>
  <c r="BD297" i="5" s="1"/>
  <c r="BE297" i="5" s="1"/>
  <c r="N297" i="5"/>
  <c r="AT297" i="5"/>
  <c r="AQ297" i="5"/>
  <c r="BF297" i="5"/>
  <c r="BG297" i="5" s="1"/>
  <c r="BH297" i="5" s="1"/>
  <c r="Y297" i="5"/>
  <c r="AN297" i="5"/>
  <c r="AZ297" i="5"/>
  <c r="BA297" i="5" s="1"/>
  <c r="BB297" i="5" s="1"/>
  <c r="BL297" i="5"/>
  <c r="BM297" i="5" s="1"/>
  <c r="BN297" i="5" s="1"/>
  <c r="AJ297" i="5"/>
  <c r="AW297" i="5"/>
  <c r="AK297" i="5"/>
  <c r="BI305" i="5"/>
  <c r="BJ305" i="5" s="1"/>
  <c r="BK305" i="5" s="1"/>
  <c r="BC305" i="5"/>
  <c r="BD305" i="5" s="1"/>
  <c r="BE305" i="5" s="1"/>
  <c r="N305" i="5"/>
  <c r="AT305" i="5"/>
  <c r="AQ305" i="5"/>
  <c r="BF305" i="5"/>
  <c r="BG305" i="5" s="1"/>
  <c r="BH305" i="5" s="1"/>
  <c r="Y305" i="5"/>
  <c r="AN305" i="5"/>
  <c r="AZ305" i="5"/>
  <c r="BA305" i="5" s="1"/>
  <c r="BB305" i="5" s="1"/>
  <c r="AJ305" i="5"/>
  <c r="BL305" i="5"/>
  <c r="BM305" i="5" s="1"/>
  <c r="BN305" i="5" s="1"/>
  <c r="AW305" i="5"/>
  <c r="AK305" i="5"/>
  <c r="AW311" i="5"/>
  <c r="BI311" i="5"/>
  <c r="BJ311" i="5" s="1"/>
  <c r="BK311" i="5" s="1"/>
  <c r="AN311" i="5"/>
  <c r="BC311" i="5"/>
  <c r="BD311" i="5" s="1"/>
  <c r="BE311" i="5" s="1"/>
  <c r="AJ311" i="5"/>
  <c r="AZ311" i="5"/>
  <c r="BA311" i="5" s="1"/>
  <c r="BB311" i="5" s="1"/>
  <c r="Y311" i="5"/>
  <c r="AT311" i="5"/>
  <c r="BL311" i="5"/>
  <c r="BM311" i="5" s="1"/>
  <c r="BN311" i="5" s="1"/>
  <c r="N311" i="5"/>
  <c r="AK311" i="5"/>
  <c r="BF311" i="5"/>
  <c r="BG311" i="5" s="1"/>
  <c r="BH311" i="5" s="1"/>
  <c r="AQ311" i="5"/>
  <c r="BL318" i="5"/>
  <c r="BM318" i="5" s="1"/>
  <c r="BN318" i="5" s="1"/>
  <c r="AW318" i="5"/>
  <c r="AT318" i="5"/>
  <c r="BI318" i="5"/>
  <c r="BJ318" i="5" s="1"/>
  <c r="BK318" i="5" s="1"/>
  <c r="AK318" i="5"/>
  <c r="BF318" i="5"/>
  <c r="BG318" i="5" s="1"/>
  <c r="BH318" i="5" s="1"/>
  <c r="N318" i="5"/>
  <c r="BC318" i="5"/>
  <c r="BD318" i="5" s="1"/>
  <c r="BE318" i="5" s="1"/>
  <c r="AJ318" i="5"/>
  <c r="Y318" i="5"/>
  <c r="AN318" i="5"/>
  <c r="AQ318" i="5"/>
  <c r="AZ318" i="5"/>
  <c r="BA318" i="5" s="1"/>
  <c r="BB318" i="5" s="1"/>
  <c r="BI296" i="5"/>
  <c r="BJ296" i="5" s="1"/>
  <c r="BK296" i="5" s="1"/>
  <c r="AQ296" i="5"/>
  <c r="BF296" i="5"/>
  <c r="BG296" i="5" s="1"/>
  <c r="BH296" i="5" s="1"/>
  <c r="Y296" i="5"/>
  <c r="BC296" i="5"/>
  <c r="BD296" i="5" s="1"/>
  <c r="BE296" i="5" s="1"/>
  <c r="N296" i="5"/>
  <c r="AT296" i="5"/>
  <c r="AN296" i="5"/>
  <c r="AZ296" i="5"/>
  <c r="BA296" i="5" s="1"/>
  <c r="BB296" i="5" s="1"/>
  <c r="BL296" i="5"/>
  <c r="BM296" i="5" s="1"/>
  <c r="BN296" i="5" s="1"/>
  <c r="AJ296" i="5"/>
  <c r="AK296" i="5"/>
  <c r="AW296" i="5"/>
  <c r="AJ316" i="5"/>
  <c r="BL316" i="5"/>
  <c r="BM316" i="5" s="1"/>
  <c r="BN316" i="5" s="1"/>
  <c r="AT316" i="5"/>
  <c r="BI316" i="5"/>
  <c r="BJ316" i="5" s="1"/>
  <c r="BK316" i="5" s="1"/>
  <c r="AZ316" i="5"/>
  <c r="BA316" i="5" s="1"/>
  <c r="BB316" i="5" s="1"/>
  <c r="N316" i="5"/>
  <c r="BC316" i="5"/>
  <c r="BD316" i="5" s="1"/>
  <c r="BE316" i="5" s="1"/>
  <c r="AW316" i="5"/>
  <c r="BF316" i="5"/>
  <c r="BG316" i="5" s="1"/>
  <c r="BH316" i="5" s="1"/>
  <c r="AK316" i="5"/>
  <c r="Y316" i="5"/>
  <c r="AQ316" i="5"/>
  <c r="AN316" i="5"/>
  <c r="BL39" i="5"/>
  <c r="BM39" i="5" s="1"/>
  <c r="BN39" i="5" s="1"/>
  <c r="BC39" i="5"/>
  <c r="BD39" i="5" s="1"/>
  <c r="BE39" i="5" s="1"/>
  <c r="AT39" i="5"/>
  <c r="AK39" i="5"/>
  <c r="Y39" i="5"/>
  <c r="BI39" i="5"/>
  <c r="BJ39" i="5" s="1"/>
  <c r="BK39" i="5" s="1"/>
  <c r="AW39" i="5"/>
  <c r="AQ39" i="5"/>
  <c r="N39" i="5"/>
  <c r="BF39" i="5"/>
  <c r="BG39" i="5" s="1"/>
  <c r="BH39" i="5" s="1"/>
  <c r="AJ39" i="5"/>
  <c r="AN39" i="5"/>
  <c r="AZ39" i="5"/>
  <c r="BA39" i="5" s="1"/>
  <c r="BB39" i="5" s="1"/>
  <c r="BL75" i="5"/>
  <c r="BM75" i="5" s="1"/>
  <c r="BN75" i="5" s="1"/>
  <c r="BI75" i="5"/>
  <c r="BJ75" i="5" s="1"/>
  <c r="BK75" i="5" s="1"/>
  <c r="AT75" i="5"/>
  <c r="Y75" i="5"/>
  <c r="BF75" i="5"/>
  <c r="BG75" i="5" s="1"/>
  <c r="BH75" i="5" s="1"/>
  <c r="N75" i="5"/>
  <c r="BC75" i="5"/>
  <c r="BD75" i="5" s="1"/>
  <c r="BE75" i="5" s="1"/>
  <c r="AQ75" i="5"/>
  <c r="AW75" i="5"/>
  <c r="AK75" i="5"/>
  <c r="AJ75" i="5"/>
  <c r="AN75" i="5"/>
  <c r="AZ75" i="5"/>
  <c r="BA75" i="5" s="1"/>
  <c r="BB75" i="5" s="1"/>
  <c r="AK95" i="5"/>
  <c r="BI95" i="5"/>
  <c r="BJ95" i="5" s="1"/>
  <c r="BK95" i="5" s="1"/>
  <c r="AJ95" i="5"/>
  <c r="AZ95" i="5"/>
  <c r="BA95" i="5" s="1"/>
  <c r="BB95" i="5" s="1"/>
  <c r="AW95" i="5"/>
  <c r="BF95" i="5"/>
  <c r="BG95" i="5" s="1"/>
  <c r="BH95" i="5" s="1"/>
  <c r="BL95" i="5"/>
  <c r="BM95" i="5" s="1"/>
  <c r="BN95" i="5" s="1"/>
  <c r="Y95" i="5"/>
  <c r="AT95" i="5"/>
  <c r="BC95" i="5"/>
  <c r="BD95" i="5" s="1"/>
  <c r="BE95" i="5" s="1"/>
  <c r="N95" i="5"/>
  <c r="AQ95" i="5"/>
  <c r="AN95" i="5"/>
  <c r="BL64" i="5"/>
  <c r="BM64" i="5" s="1"/>
  <c r="BN64" i="5" s="1"/>
  <c r="BF64" i="5"/>
  <c r="BG64" i="5" s="1"/>
  <c r="BH64" i="5" s="1"/>
  <c r="N64" i="5"/>
  <c r="BC64" i="5"/>
  <c r="BD64" i="5" s="1"/>
  <c r="BE64" i="5" s="1"/>
  <c r="AQ64" i="5"/>
  <c r="AW64" i="5"/>
  <c r="AK64" i="5"/>
  <c r="BI64" i="5"/>
  <c r="BJ64" i="5" s="1"/>
  <c r="BK64" i="5" s="1"/>
  <c r="AT64" i="5"/>
  <c r="Y64" i="5"/>
  <c r="AJ64" i="5"/>
  <c r="AN64" i="5"/>
  <c r="AZ64" i="5"/>
  <c r="BA64" i="5" s="1"/>
  <c r="BB64" i="5" s="1"/>
  <c r="BI101" i="5"/>
  <c r="BJ101" i="5" s="1"/>
  <c r="BK101" i="5" s="1"/>
  <c r="AK101" i="5"/>
  <c r="Y101" i="5"/>
  <c r="AN101" i="5"/>
  <c r="AW101" i="5"/>
  <c r="BF101" i="5"/>
  <c r="BG101" i="5" s="1"/>
  <c r="BH101" i="5" s="1"/>
  <c r="BL101" i="5"/>
  <c r="BM101" i="5" s="1"/>
  <c r="BN101" i="5" s="1"/>
  <c r="BC101" i="5"/>
  <c r="BD101" i="5" s="1"/>
  <c r="BE101" i="5" s="1"/>
  <c r="AT101" i="5"/>
  <c r="AQ101" i="5"/>
  <c r="N101" i="5"/>
  <c r="AJ101" i="5"/>
  <c r="AZ101" i="5"/>
  <c r="BA101" i="5" s="1"/>
  <c r="BB101" i="5" s="1"/>
  <c r="AZ115" i="5"/>
  <c r="BA115" i="5" s="1"/>
  <c r="BB115" i="5" s="1"/>
  <c r="AW115" i="5"/>
  <c r="AK115" i="5"/>
  <c r="AJ115" i="5"/>
  <c r="BI115" i="5"/>
  <c r="BJ115" i="5" s="1"/>
  <c r="BK115" i="5" s="1"/>
  <c r="BF115" i="5"/>
  <c r="BG115" i="5" s="1"/>
  <c r="BH115" i="5" s="1"/>
  <c r="BL115" i="5"/>
  <c r="BM115" i="5" s="1"/>
  <c r="BN115" i="5" s="1"/>
  <c r="BC115" i="5"/>
  <c r="BD115" i="5" s="1"/>
  <c r="BE115" i="5" s="1"/>
  <c r="AT115" i="5"/>
  <c r="AQ115" i="5"/>
  <c r="N115" i="5"/>
  <c r="Y115" i="5"/>
  <c r="AN115" i="5"/>
  <c r="BL131" i="5"/>
  <c r="BM131" i="5" s="1"/>
  <c r="BN131" i="5" s="1"/>
  <c r="AW131" i="5"/>
  <c r="N131" i="5"/>
  <c r="BF131" i="5"/>
  <c r="BG131" i="5" s="1"/>
  <c r="BH131" i="5" s="1"/>
  <c r="AT131" i="5"/>
  <c r="BC131" i="5"/>
  <c r="BD131" i="5" s="1"/>
  <c r="BE131" i="5" s="1"/>
  <c r="AK131" i="5"/>
  <c r="BI131" i="5"/>
  <c r="BJ131" i="5" s="1"/>
  <c r="BK131" i="5" s="1"/>
  <c r="AQ131" i="5"/>
  <c r="Y131" i="5"/>
  <c r="AN131" i="5"/>
  <c r="AZ131" i="5"/>
  <c r="BA131" i="5" s="1"/>
  <c r="BB131" i="5" s="1"/>
  <c r="AJ131" i="5"/>
  <c r="BL149" i="5"/>
  <c r="BM149" i="5" s="1"/>
  <c r="BN149" i="5" s="1"/>
  <c r="BF149" i="5"/>
  <c r="BG149" i="5" s="1"/>
  <c r="BH149" i="5" s="1"/>
  <c r="AW149" i="5"/>
  <c r="N149" i="5"/>
  <c r="BC149" i="5"/>
  <c r="BD149" i="5" s="1"/>
  <c r="BE149" i="5" s="1"/>
  <c r="BI149" i="5"/>
  <c r="BJ149" i="5" s="1"/>
  <c r="BK149" i="5" s="1"/>
  <c r="AT149" i="5"/>
  <c r="AK149" i="5"/>
  <c r="AQ149" i="5"/>
  <c r="Y149" i="5"/>
  <c r="AJ149" i="5"/>
  <c r="AN149" i="5"/>
  <c r="AZ149" i="5"/>
  <c r="BA149" i="5" s="1"/>
  <c r="BB149" i="5" s="1"/>
  <c r="BL136" i="5"/>
  <c r="BM136" i="5" s="1"/>
  <c r="BN136" i="5" s="1"/>
  <c r="BF136" i="5"/>
  <c r="BG136" i="5" s="1"/>
  <c r="BH136" i="5" s="1"/>
  <c r="AW136" i="5"/>
  <c r="BC136" i="5"/>
  <c r="BD136" i="5" s="1"/>
  <c r="BE136" i="5" s="1"/>
  <c r="AT136" i="5"/>
  <c r="AK136" i="5"/>
  <c r="BI136" i="5"/>
  <c r="BJ136" i="5" s="1"/>
  <c r="BK136" i="5" s="1"/>
  <c r="AQ136" i="5"/>
  <c r="Y136" i="5"/>
  <c r="N136" i="5"/>
  <c r="AZ136" i="5"/>
  <c r="BA136" i="5" s="1"/>
  <c r="BB136" i="5" s="1"/>
  <c r="AJ136" i="5"/>
  <c r="AN136" i="5"/>
  <c r="BL121" i="5"/>
  <c r="BM121" i="5" s="1"/>
  <c r="BN121" i="5" s="1"/>
  <c r="BC121" i="5"/>
  <c r="BD121" i="5" s="1"/>
  <c r="BE121" i="5" s="1"/>
  <c r="AK121" i="5"/>
  <c r="BI121" i="5"/>
  <c r="BJ121" i="5" s="1"/>
  <c r="BK121" i="5" s="1"/>
  <c r="AQ121" i="5"/>
  <c r="Y121" i="5"/>
  <c r="AW121" i="5"/>
  <c r="N121" i="5"/>
  <c r="BF121" i="5"/>
  <c r="BG121" i="5" s="1"/>
  <c r="BH121" i="5" s="1"/>
  <c r="AT121" i="5"/>
  <c r="AJ121" i="5"/>
  <c r="AN121" i="5"/>
  <c r="AZ121" i="5"/>
  <c r="BA121" i="5" s="1"/>
  <c r="BB121" i="5" s="1"/>
  <c r="BL152" i="5"/>
  <c r="BM152" i="5" s="1"/>
  <c r="BN152" i="5" s="1"/>
  <c r="BF152" i="5"/>
  <c r="BG152" i="5" s="1"/>
  <c r="BH152" i="5" s="1"/>
  <c r="AT152" i="5"/>
  <c r="AK152" i="5"/>
  <c r="BC152" i="5"/>
  <c r="BD152" i="5" s="1"/>
  <c r="BE152" i="5" s="1"/>
  <c r="Y152" i="5"/>
  <c r="AQ152" i="5"/>
  <c r="N152" i="5"/>
  <c r="BI152" i="5"/>
  <c r="BJ152" i="5" s="1"/>
  <c r="BK152" i="5" s="1"/>
  <c r="AW152" i="5"/>
  <c r="AZ152" i="5"/>
  <c r="BA152" i="5" s="1"/>
  <c r="BB152" i="5" s="1"/>
  <c r="AJ152" i="5"/>
  <c r="AN152" i="5"/>
  <c r="BI185" i="5"/>
  <c r="BJ185" i="5" s="1"/>
  <c r="BK185" i="5" s="1"/>
  <c r="AT185" i="5"/>
  <c r="N185" i="5"/>
  <c r="BF185" i="5"/>
  <c r="BG185" i="5" s="1"/>
  <c r="BH185" i="5" s="1"/>
  <c r="Y185" i="5"/>
  <c r="AN185" i="5"/>
  <c r="AW185" i="5"/>
  <c r="AQ185" i="5"/>
  <c r="AZ185" i="5"/>
  <c r="BA185" i="5" s="1"/>
  <c r="BB185" i="5" s="1"/>
  <c r="BL185" i="5"/>
  <c r="BM185" i="5" s="1"/>
  <c r="BN185" i="5" s="1"/>
  <c r="BC185" i="5"/>
  <c r="BD185" i="5" s="1"/>
  <c r="BE185" i="5" s="1"/>
  <c r="AJ185" i="5"/>
  <c r="AK185" i="5"/>
  <c r="BL213" i="5"/>
  <c r="BM213" i="5" s="1"/>
  <c r="BN213" i="5" s="1"/>
  <c r="BI213" i="5"/>
  <c r="BJ213" i="5" s="1"/>
  <c r="BK213" i="5" s="1"/>
  <c r="BC213" i="5"/>
  <c r="BD213" i="5" s="1"/>
  <c r="BE213" i="5" s="1"/>
  <c r="AQ213" i="5"/>
  <c r="N213" i="5"/>
  <c r="AW213" i="5"/>
  <c r="BF213" i="5"/>
  <c r="BG213" i="5" s="1"/>
  <c r="BH213" i="5" s="1"/>
  <c r="AK213" i="5"/>
  <c r="AT213" i="5"/>
  <c r="Y213" i="5"/>
  <c r="AJ213" i="5"/>
  <c r="AN213" i="5"/>
  <c r="AZ213" i="5"/>
  <c r="BA213" i="5" s="1"/>
  <c r="BB213" i="5" s="1"/>
  <c r="BI182" i="5"/>
  <c r="BJ182" i="5" s="1"/>
  <c r="BK182" i="5" s="1"/>
  <c r="BF182" i="5"/>
  <c r="BG182" i="5" s="1"/>
  <c r="BH182" i="5" s="1"/>
  <c r="AT182" i="5"/>
  <c r="N182" i="5"/>
  <c r="AN182" i="5"/>
  <c r="Y182" i="5"/>
  <c r="AZ182" i="5"/>
  <c r="BA182" i="5" s="1"/>
  <c r="BB182" i="5" s="1"/>
  <c r="AK182" i="5"/>
  <c r="AQ182" i="5"/>
  <c r="BL182" i="5"/>
  <c r="BM182" i="5" s="1"/>
  <c r="BN182" i="5" s="1"/>
  <c r="AW182" i="5"/>
  <c r="BC182" i="5"/>
  <c r="BD182" i="5" s="1"/>
  <c r="BE182" i="5" s="1"/>
  <c r="AJ182" i="5"/>
  <c r="BL208" i="5"/>
  <c r="BM208" i="5" s="1"/>
  <c r="BN208" i="5" s="1"/>
  <c r="AW208" i="5"/>
  <c r="BF208" i="5"/>
  <c r="BG208" i="5" s="1"/>
  <c r="BH208" i="5" s="1"/>
  <c r="AK208" i="5"/>
  <c r="AT208" i="5"/>
  <c r="Y208" i="5"/>
  <c r="BI208" i="5"/>
  <c r="BJ208" i="5" s="1"/>
  <c r="BK208" i="5" s="1"/>
  <c r="BC208" i="5"/>
  <c r="BD208" i="5" s="1"/>
  <c r="BE208" i="5" s="1"/>
  <c r="AQ208" i="5"/>
  <c r="N208" i="5"/>
  <c r="AJ208" i="5"/>
  <c r="AN208" i="5"/>
  <c r="AZ208" i="5"/>
  <c r="BA208" i="5" s="1"/>
  <c r="BB208" i="5" s="1"/>
  <c r="AT226" i="5"/>
  <c r="Y226" i="5"/>
  <c r="BC226" i="5"/>
  <c r="BD226" i="5" s="1"/>
  <c r="BE226" i="5" s="1"/>
  <c r="N226" i="5"/>
  <c r="AW226" i="5"/>
  <c r="AQ226" i="5"/>
  <c r="BI226" i="5"/>
  <c r="BJ226" i="5" s="1"/>
  <c r="BK226" i="5" s="1"/>
  <c r="AK226" i="5"/>
  <c r="AZ226" i="5"/>
  <c r="BA226" i="5" s="1"/>
  <c r="BB226" i="5" s="1"/>
  <c r="AJ226" i="5"/>
  <c r="AN226" i="5"/>
  <c r="BL226" i="5"/>
  <c r="BM226" i="5" s="1"/>
  <c r="BN226" i="5" s="1"/>
  <c r="BF226" i="5"/>
  <c r="BG226" i="5" s="1"/>
  <c r="BH226" i="5" s="1"/>
  <c r="BL228" i="5"/>
  <c r="BM228" i="5" s="1"/>
  <c r="BN228" i="5" s="1"/>
  <c r="BI228" i="5"/>
  <c r="BJ228" i="5" s="1"/>
  <c r="BK228" i="5" s="1"/>
  <c r="BC228" i="5"/>
  <c r="BD228" i="5" s="1"/>
  <c r="BE228" i="5" s="1"/>
  <c r="N228" i="5"/>
  <c r="AW228" i="5"/>
  <c r="BF228" i="5"/>
  <c r="BG228" i="5" s="1"/>
  <c r="BH228" i="5" s="1"/>
  <c r="AT228" i="5"/>
  <c r="AK228" i="5"/>
  <c r="AQ228" i="5"/>
  <c r="Y228" i="5"/>
  <c r="AJ228" i="5"/>
  <c r="AN228" i="5"/>
  <c r="AZ228" i="5"/>
  <c r="BA228" i="5" s="1"/>
  <c r="BB228" i="5" s="1"/>
  <c r="BL236" i="5"/>
  <c r="BM236" i="5" s="1"/>
  <c r="BN236" i="5" s="1"/>
  <c r="BI236" i="5"/>
  <c r="BJ236" i="5" s="1"/>
  <c r="BK236" i="5" s="1"/>
  <c r="BC236" i="5"/>
  <c r="BD236" i="5" s="1"/>
  <c r="BE236" i="5" s="1"/>
  <c r="N236" i="5"/>
  <c r="AW236" i="5"/>
  <c r="BF236" i="5"/>
  <c r="BG236" i="5" s="1"/>
  <c r="BH236" i="5" s="1"/>
  <c r="AT236" i="5"/>
  <c r="AK236" i="5"/>
  <c r="AQ236" i="5"/>
  <c r="Y236" i="5"/>
  <c r="AJ236" i="5"/>
  <c r="AN236" i="5"/>
  <c r="AZ236" i="5"/>
  <c r="BA236" i="5" s="1"/>
  <c r="BB236" i="5" s="1"/>
  <c r="BI258" i="5"/>
  <c r="BJ258" i="5" s="1"/>
  <c r="BK258" i="5" s="1"/>
  <c r="N258" i="5"/>
  <c r="AT258" i="5"/>
  <c r="BC258" i="5"/>
  <c r="BD258" i="5" s="1"/>
  <c r="BE258" i="5" s="1"/>
  <c r="AQ258" i="5"/>
  <c r="Y258" i="5"/>
  <c r="BF258" i="5"/>
  <c r="BG258" i="5" s="1"/>
  <c r="BH258" i="5" s="1"/>
  <c r="BL258" i="5"/>
  <c r="BM258" i="5" s="1"/>
  <c r="BN258" i="5" s="1"/>
  <c r="AJ258" i="5"/>
  <c r="AK258" i="5"/>
  <c r="AN258" i="5"/>
  <c r="AW258" i="5"/>
  <c r="AZ258" i="5"/>
  <c r="BA258" i="5" s="1"/>
  <c r="BB258" i="5" s="1"/>
  <c r="AW275" i="5"/>
  <c r="AQ275" i="5"/>
  <c r="BI275" i="5"/>
  <c r="BJ275" i="5" s="1"/>
  <c r="BK275" i="5" s="1"/>
  <c r="Y275" i="5"/>
  <c r="N275" i="5"/>
  <c r="BC275" i="5"/>
  <c r="BD275" i="5" s="1"/>
  <c r="BE275" i="5" s="1"/>
  <c r="AN275" i="5"/>
  <c r="BF275" i="5"/>
  <c r="BG275" i="5" s="1"/>
  <c r="BH275" i="5" s="1"/>
  <c r="AJ275" i="5"/>
  <c r="BL275" i="5"/>
  <c r="BM275" i="5" s="1"/>
  <c r="BN275" i="5" s="1"/>
  <c r="AT275" i="5"/>
  <c r="AZ275" i="5"/>
  <c r="BA275" i="5" s="1"/>
  <c r="BB275" i="5" s="1"/>
  <c r="AK275" i="5"/>
  <c r="BI257" i="5"/>
  <c r="BJ257" i="5" s="1"/>
  <c r="BK257" i="5" s="1"/>
  <c r="BF257" i="5"/>
  <c r="BG257" i="5" s="1"/>
  <c r="BH257" i="5" s="1"/>
  <c r="AQ257" i="5"/>
  <c r="BC257" i="5"/>
  <c r="BD257" i="5" s="1"/>
  <c r="BE257" i="5" s="1"/>
  <c r="Y257" i="5"/>
  <c r="N257" i="5"/>
  <c r="AT257" i="5"/>
  <c r="BL257" i="5"/>
  <c r="BM257" i="5" s="1"/>
  <c r="BN257" i="5" s="1"/>
  <c r="AW257" i="5"/>
  <c r="AJ257" i="5"/>
  <c r="AN257" i="5"/>
  <c r="AZ257" i="5"/>
  <c r="BA257" i="5" s="1"/>
  <c r="BB257" i="5" s="1"/>
  <c r="AK257" i="5"/>
  <c r="BL279" i="5"/>
  <c r="BM279" i="5" s="1"/>
  <c r="BN279" i="5" s="1"/>
  <c r="AT279" i="5"/>
  <c r="AK279" i="5"/>
  <c r="BF279" i="5"/>
  <c r="BG279" i="5" s="1"/>
  <c r="BH279" i="5" s="1"/>
  <c r="AQ279" i="5"/>
  <c r="Y279" i="5"/>
  <c r="BC279" i="5"/>
  <c r="BD279" i="5" s="1"/>
  <c r="BE279" i="5" s="1"/>
  <c r="N279" i="5"/>
  <c r="AW279" i="5"/>
  <c r="BI279" i="5"/>
  <c r="BJ279" i="5" s="1"/>
  <c r="BK279" i="5" s="1"/>
  <c r="AJ279" i="5"/>
  <c r="AN279" i="5"/>
  <c r="AZ279" i="5"/>
  <c r="BA279" i="5" s="1"/>
  <c r="BB279" i="5" s="1"/>
  <c r="BI295" i="5"/>
  <c r="BJ295" i="5" s="1"/>
  <c r="BK295" i="5" s="1"/>
  <c r="BC295" i="5"/>
  <c r="BD295" i="5" s="1"/>
  <c r="BE295" i="5" s="1"/>
  <c r="N295" i="5"/>
  <c r="AT295" i="5"/>
  <c r="AQ295" i="5"/>
  <c r="BF295" i="5"/>
  <c r="BG295" i="5" s="1"/>
  <c r="BH295" i="5" s="1"/>
  <c r="Y295" i="5"/>
  <c r="AN295" i="5"/>
  <c r="AZ295" i="5"/>
  <c r="BA295" i="5" s="1"/>
  <c r="BB295" i="5" s="1"/>
  <c r="BL295" i="5"/>
  <c r="BM295" i="5" s="1"/>
  <c r="BN295" i="5" s="1"/>
  <c r="AJ295" i="5"/>
  <c r="AW295" i="5"/>
  <c r="AK295" i="5"/>
  <c r="BI303" i="5"/>
  <c r="BJ303" i="5" s="1"/>
  <c r="BK303" i="5" s="1"/>
  <c r="AQ303" i="5"/>
  <c r="BF303" i="5"/>
  <c r="BG303" i="5" s="1"/>
  <c r="BH303" i="5" s="1"/>
  <c r="Y303" i="5"/>
  <c r="BC303" i="5"/>
  <c r="BD303" i="5" s="1"/>
  <c r="BE303" i="5" s="1"/>
  <c r="N303" i="5"/>
  <c r="AT303" i="5"/>
  <c r="AZ303" i="5"/>
  <c r="BA303" i="5" s="1"/>
  <c r="BB303" i="5" s="1"/>
  <c r="AJ303" i="5"/>
  <c r="BL303" i="5"/>
  <c r="BM303" i="5" s="1"/>
  <c r="BN303" i="5" s="1"/>
  <c r="AN303" i="5"/>
  <c r="AW303" i="5"/>
  <c r="AK303" i="5"/>
  <c r="J174" i="7"/>
  <c r="K174" i="7" s="1"/>
  <c r="J142" i="7"/>
  <c r="K142" i="7" s="1"/>
  <c r="BL33" i="5"/>
  <c r="BM33" i="5" s="1"/>
  <c r="BN33" i="5" s="1"/>
  <c r="AW33" i="5"/>
  <c r="AQ33" i="5"/>
  <c r="Y33" i="5"/>
  <c r="BF33" i="5"/>
  <c r="BG33" i="5" s="1"/>
  <c r="BH33" i="5" s="1"/>
  <c r="N33" i="5"/>
  <c r="BC33" i="5"/>
  <c r="BD33" i="5" s="1"/>
  <c r="BE33" i="5" s="1"/>
  <c r="AT33" i="5"/>
  <c r="BI33" i="5"/>
  <c r="BJ33" i="5" s="1"/>
  <c r="BK33" i="5" s="1"/>
  <c r="AK33" i="5"/>
  <c r="AN33" i="5"/>
  <c r="AZ33" i="5"/>
  <c r="BA33" i="5" s="1"/>
  <c r="BB33" i="5" s="1"/>
  <c r="AJ33" i="5"/>
  <c r="BL47" i="5"/>
  <c r="BM47" i="5" s="1"/>
  <c r="BN47" i="5" s="1"/>
  <c r="AT47" i="5"/>
  <c r="Y47" i="5"/>
  <c r="BC47" i="5"/>
  <c r="BD47" i="5" s="1"/>
  <c r="BE47" i="5" s="1"/>
  <c r="N47" i="5"/>
  <c r="BI47" i="5"/>
  <c r="BJ47" i="5" s="1"/>
  <c r="BK47" i="5" s="1"/>
  <c r="AQ47" i="5"/>
  <c r="AK47" i="5"/>
  <c r="BF47" i="5"/>
  <c r="BG47" i="5" s="1"/>
  <c r="BH47" i="5" s="1"/>
  <c r="AW47" i="5"/>
  <c r="AJ47" i="5"/>
  <c r="AN47" i="5"/>
  <c r="AZ47" i="5"/>
  <c r="BA47" i="5" s="1"/>
  <c r="BB47" i="5" s="1"/>
  <c r="BL23" i="5"/>
  <c r="BM23" i="5" s="1"/>
  <c r="BN23" i="5" s="1"/>
  <c r="AK23" i="5"/>
  <c r="AZ23" i="5"/>
  <c r="BA23" i="5" s="1"/>
  <c r="BB23" i="5" s="1"/>
  <c r="BI23" i="5"/>
  <c r="BJ23" i="5" s="1"/>
  <c r="BK23" i="5" s="1"/>
  <c r="AW23" i="5"/>
  <c r="BF23" i="5"/>
  <c r="BG23" i="5" s="1"/>
  <c r="BH23" i="5" s="1"/>
  <c r="AT23" i="5"/>
  <c r="Y23" i="5"/>
  <c r="BC23" i="5"/>
  <c r="BD23" i="5" s="1"/>
  <c r="BE23" i="5" s="1"/>
  <c r="AQ23" i="5"/>
  <c r="N23" i="5"/>
  <c r="AJ23" i="5"/>
  <c r="AN23" i="5"/>
  <c r="BL29" i="5"/>
  <c r="BM29" i="5" s="1"/>
  <c r="BN29" i="5" s="1"/>
  <c r="BC29" i="5"/>
  <c r="BD29" i="5" s="1"/>
  <c r="BE29" i="5" s="1"/>
  <c r="AT29" i="5"/>
  <c r="BI29" i="5"/>
  <c r="BJ29" i="5" s="1"/>
  <c r="BK29" i="5" s="1"/>
  <c r="AK29" i="5"/>
  <c r="AW29" i="5"/>
  <c r="AQ29" i="5"/>
  <c r="Y29" i="5"/>
  <c r="BF29" i="5"/>
  <c r="BG29" i="5" s="1"/>
  <c r="BH29" i="5" s="1"/>
  <c r="N29" i="5"/>
  <c r="AN29" i="5"/>
  <c r="AZ29" i="5"/>
  <c r="BA29" i="5" s="1"/>
  <c r="BB29" i="5" s="1"/>
  <c r="AJ29" i="5"/>
  <c r="BL34" i="5"/>
  <c r="BM34" i="5" s="1"/>
  <c r="BN34" i="5" s="1"/>
  <c r="BC34" i="5"/>
  <c r="BD34" i="5" s="1"/>
  <c r="BE34" i="5" s="1"/>
  <c r="AT34" i="5"/>
  <c r="AK34" i="5"/>
  <c r="BI34" i="5"/>
  <c r="BJ34" i="5" s="1"/>
  <c r="BK34" i="5" s="1"/>
  <c r="AW34" i="5"/>
  <c r="AQ34" i="5"/>
  <c r="Y34" i="5"/>
  <c r="BF34" i="5"/>
  <c r="BG34" i="5" s="1"/>
  <c r="BH34" i="5" s="1"/>
  <c r="N34" i="5"/>
  <c r="AZ34" i="5"/>
  <c r="BA34" i="5" s="1"/>
  <c r="BB34" i="5" s="1"/>
  <c r="AJ34" i="5"/>
  <c r="AN34" i="5"/>
  <c r="BL37" i="5"/>
  <c r="BM37" i="5" s="1"/>
  <c r="BN37" i="5" s="1"/>
  <c r="BC37" i="5"/>
  <c r="BD37" i="5" s="1"/>
  <c r="BE37" i="5" s="1"/>
  <c r="AT37" i="5"/>
  <c r="AK37" i="5"/>
  <c r="Y37" i="5"/>
  <c r="BI37" i="5"/>
  <c r="BJ37" i="5" s="1"/>
  <c r="BK37" i="5" s="1"/>
  <c r="AW37" i="5"/>
  <c r="AQ37" i="5"/>
  <c r="N37" i="5"/>
  <c r="BF37" i="5"/>
  <c r="BG37" i="5" s="1"/>
  <c r="BH37" i="5" s="1"/>
  <c r="AN37" i="5"/>
  <c r="AZ37" i="5"/>
  <c r="BA37" i="5" s="1"/>
  <c r="BB37" i="5" s="1"/>
  <c r="AJ37" i="5"/>
  <c r="BL53" i="5"/>
  <c r="BM53" i="5" s="1"/>
  <c r="BN53" i="5" s="1"/>
  <c r="BF53" i="5"/>
  <c r="BG53" i="5" s="1"/>
  <c r="BH53" i="5" s="1"/>
  <c r="AT53" i="5"/>
  <c r="Y53" i="5"/>
  <c r="N53" i="5"/>
  <c r="BC53" i="5"/>
  <c r="BD53" i="5" s="1"/>
  <c r="BE53" i="5" s="1"/>
  <c r="AQ53" i="5"/>
  <c r="BI53" i="5"/>
  <c r="BJ53" i="5" s="1"/>
  <c r="BK53" i="5" s="1"/>
  <c r="AW53" i="5"/>
  <c r="AK53" i="5"/>
  <c r="AN53" i="5"/>
  <c r="AZ53" i="5"/>
  <c r="BA53" i="5" s="1"/>
  <c r="BB53" i="5" s="1"/>
  <c r="AJ53" i="5"/>
  <c r="BL63" i="5"/>
  <c r="BM63" i="5" s="1"/>
  <c r="BN63" i="5" s="1"/>
  <c r="BI63" i="5"/>
  <c r="BJ63" i="5" s="1"/>
  <c r="BK63" i="5" s="1"/>
  <c r="AT63" i="5"/>
  <c r="Y63" i="5"/>
  <c r="BF63" i="5"/>
  <c r="BG63" i="5" s="1"/>
  <c r="BH63" i="5" s="1"/>
  <c r="N63" i="5"/>
  <c r="BC63" i="5"/>
  <c r="BD63" i="5" s="1"/>
  <c r="BE63" i="5" s="1"/>
  <c r="AQ63" i="5"/>
  <c r="AW63" i="5"/>
  <c r="AK63" i="5"/>
  <c r="AJ63" i="5"/>
  <c r="AN63" i="5"/>
  <c r="AZ63" i="5"/>
  <c r="BA63" i="5" s="1"/>
  <c r="BB63" i="5" s="1"/>
  <c r="BL71" i="5"/>
  <c r="BM71" i="5" s="1"/>
  <c r="BN71" i="5" s="1"/>
  <c r="BI71" i="5"/>
  <c r="BJ71" i="5" s="1"/>
  <c r="BK71" i="5" s="1"/>
  <c r="AT71" i="5"/>
  <c r="Y71" i="5"/>
  <c r="BF71" i="5"/>
  <c r="BG71" i="5" s="1"/>
  <c r="BH71" i="5" s="1"/>
  <c r="N71" i="5"/>
  <c r="BC71" i="5"/>
  <c r="BD71" i="5" s="1"/>
  <c r="BE71" i="5" s="1"/>
  <c r="AQ71" i="5"/>
  <c r="AW71" i="5"/>
  <c r="AK71" i="5"/>
  <c r="AJ71" i="5"/>
  <c r="AN71" i="5"/>
  <c r="AZ71" i="5"/>
  <c r="BA71" i="5" s="1"/>
  <c r="BB71" i="5" s="1"/>
  <c r="BL79" i="5"/>
  <c r="BM79" i="5" s="1"/>
  <c r="BN79" i="5" s="1"/>
  <c r="BI79" i="5"/>
  <c r="BJ79" i="5" s="1"/>
  <c r="BK79" i="5" s="1"/>
  <c r="AT79" i="5"/>
  <c r="Y79" i="5"/>
  <c r="BF79" i="5"/>
  <c r="BG79" i="5" s="1"/>
  <c r="BH79" i="5" s="1"/>
  <c r="N79" i="5"/>
  <c r="BC79" i="5"/>
  <c r="BD79" i="5" s="1"/>
  <c r="BE79" i="5" s="1"/>
  <c r="AQ79" i="5"/>
  <c r="AW79" i="5"/>
  <c r="AK79" i="5"/>
  <c r="AJ79" i="5"/>
  <c r="AN79" i="5"/>
  <c r="AZ79" i="5"/>
  <c r="BA79" i="5" s="1"/>
  <c r="BB79" i="5" s="1"/>
  <c r="BI93" i="5"/>
  <c r="BJ93" i="5" s="1"/>
  <c r="BK93" i="5" s="1"/>
  <c r="AK93" i="5"/>
  <c r="BC93" i="5"/>
  <c r="BD93" i="5" s="1"/>
  <c r="BE93" i="5" s="1"/>
  <c r="AT93" i="5"/>
  <c r="AQ93" i="5"/>
  <c r="N93" i="5"/>
  <c r="Y93" i="5"/>
  <c r="AN93" i="5"/>
  <c r="AW93" i="5"/>
  <c r="BF93" i="5"/>
  <c r="BG93" i="5" s="1"/>
  <c r="BH93" i="5" s="1"/>
  <c r="BL93" i="5"/>
  <c r="BM93" i="5" s="1"/>
  <c r="BN93" i="5" s="1"/>
  <c r="AZ93" i="5"/>
  <c r="BA93" i="5" s="1"/>
  <c r="BB93" i="5" s="1"/>
  <c r="AJ93" i="5"/>
  <c r="BF98" i="5"/>
  <c r="BG98" i="5" s="1"/>
  <c r="BH98" i="5" s="1"/>
  <c r="BL98" i="5"/>
  <c r="BM98" i="5" s="1"/>
  <c r="BN98" i="5" s="1"/>
  <c r="AJ98" i="5"/>
  <c r="BC98" i="5"/>
  <c r="BD98" i="5" s="1"/>
  <c r="BE98" i="5" s="1"/>
  <c r="AT98" i="5"/>
  <c r="AZ98" i="5"/>
  <c r="BA98" i="5" s="1"/>
  <c r="BB98" i="5" s="1"/>
  <c r="AQ98" i="5"/>
  <c r="N98" i="5"/>
  <c r="Y98" i="5"/>
  <c r="AN98" i="5"/>
  <c r="AW98" i="5"/>
  <c r="BI98" i="5"/>
  <c r="BJ98" i="5" s="1"/>
  <c r="BK98" i="5" s="1"/>
  <c r="AK98" i="5"/>
  <c r="BI109" i="5"/>
  <c r="BJ109" i="5" s="1"/>
  <c r="BK109" i="5" s="1"/>
  <c r="AK109" i="5"/>
  <c r="BC109" i="5"/>
  <c r="BD109" i="5" s="1"/>
  <c r="BE109" i="5" s="1"/>
  <c r="AT109" i="5"/>
  <c r="AQ109" i="5"/>
  <c r="N109" i="5"/>
  <c r="Y109" i="5"/>
  <c r="AN109" i="5"/>
  <c r="AW109" i="5"/>
  <c r="BF109" i="5"/>
  <c r="BG109" i="5" s="1"/>
  <c r="BH109" i="5" s="1"/>
  <c r="BL109" i="5"/>
  <c r="BM109" i="5" s="1"/>
  <c r="BN109" i="5" s="1"/>
  <c r="AJ109" i="5"/>
  <c r="AZ109" i="5"/>
  <c r="BA109" i="5" s="1"/>
  <c r="BB109" i="5" s="1"/>
  <c r="BF114" i="5"/>
  <c r="BG114" i="5" s="1"/>
  <c r="BH114" i="5" s="1"/>
  <c r="BL114" i="5"/>
  <c r="BM114" i="5" s="1"/>
  <c r="BN114" i="5" s="1"/>
  <c r="AJ114" i="5"/>
  <c r="BC114" i="5"/>
  <c r="BD114" i="5" s="1"/>
  <c r="BE114" i="5" s="1"/>
  <c r="AT114" i="5"/>
  <c r="AZ114" i="5"/>
  <c r="BA114" i="5" s="1"/>
  <c r="BB114" i="5" s="1"/>
  <c r="AQ114" i="5"/>
  <c r="N114" i="5"/>
  <c r="Y114" i="5"/>
  <c r="AN114" i="5"/>
  <c r="AW114" i="5"/>
  <c r="BI114" i="5"/>
  <c r="BJ114" i="5" s="1"/>
  <c r="BK114" i="5" s="1"/>
  <c r="AK114" i="5"/>
  <c r="BL51" i="5"/>
  <c r="BM51" i="5" s="1"/>
  <c r="BN51" i="5" s="1"/>
  <c r="N51" i="5"/>
  <c r="BC51" i="5"/>
  <c r="BD51" i="5" s="1"/>
  <c r="BE51" i="5" s="1"/>
  <c r="AQ51" i="5"/>
  <c r="BI51" i="5"/>
  <c r="BJ51" i="5" s="1"/>
  <c r="BK51" i="5" s="1"/>
  <c r="AW51" i="5"/>
  <c r="AK51" i="5"/>
  <c r="Y51" i="5"/>
  <c r="BF51" i="5"/>
  <c r="BG51" i="5" s="1"/>
  <c r="BH51" i="5" s="1"/>
  <c r="AT51" i="5"/>
  <c r="AJ51" i="5"/>
  <c r="AN51" i="5"/>
  <c r="AZ51" i="5"/>
  <c r="BA51" i="5" s="1"/>
  <c r="BB51" i="5" s="1"/>
  <c r="BL60" i="5"/>
  <c r="BM60" i="5" s="1"/>
  <c r="BN60" i="5" s="1"/>
  <c r="BF60" i="5"/>
  <c r="BG60" i="5" s="1"/>
  <c r="BH60" i="5" s="1"/>
  <c r="N60" i="5"/>
  <c r="BC60" i="5"/>
  <c r="BD60" i="5" s="1"/>
  <c r="BE60" i="5" s="1"/>
  <c r="AQ60" i="5"/>
  <c r="AW60" i="5"/>
  <c r="AK60" i="5"/>
  <c r="BI60" i="5"/>
  <c r="BJ60" i="5" s="1"/>
  <c r="BK60" i="5" s="1"/>
  <c r="AT60" i="5"/>
  <c r="Y60" i="5"/>
  <c r="AJ60" i="5"/>
  <c r="AN60" i="5"/>
  <c r="AZ60" i="5"/>
  <c r="BA60" i="5" s="1"/>
  <c r="BB60" i="5" s="1"/>
  <c r="BL68" i="5"/>
  <c r="BM68" i="5" s="1"/>
  <c r="BN68" i="5" s="1"/>
  <c r="BF68" i="5"/>
  <c r="BG68" i="5" s="1"/>
  <c r="BH68" i="5" s="1"/>
  <c r="N68" i="5"/>
  <c r="BC68" i="5"/>
  <c r="BD68" i="5" s="1"/>
  <c r="BE68" i="5" s="1"/>
  <c r="AQ68" i="5"/>
  <c r="AW68" i="5"/>
  <c r="AK68" i="5"/>
  <c r="BI68" i="5"/>
  <c r="BJ68" i="5" s="1"/>
  <c r="BK68" i="5" s="1"/>
  <c r="AT68" i="5"/>
  <c r="Y68" i="5"/>
  <c r="AJ68" i="5"/>
  <c r="AN68" i="5"/>
  <c r="AZ68" i="5"/>
  <c r="BA68" i="5" s="1"/>
  <c r="BB68" i="5" s="1"/>
  <c r="BL76" i="5"/>
  <c r="BM76" i="5" s="1"/>
  <c r="BN76" i="5" s="1"/>
  <c r="BF76" i="5"/>
  <c r="BG76" i="5" s="1"/>
  <c r="BH76" i="5" s="1"/>
  <c r="N76" i="5"/>
  <c r="BC76" i="5"/>
  <c r="BD76" i="5" s="1"/>
  <c r="BE76" i="5" s="1"/>
  <c r="AQ76" i="5"/>
  <c r="AW76" i="5"/>
  <c r="AK76" i="5"/>
  <c r="BI76" i="5"/>
  <c r="BJ76" i="5" s="1"/>
  <c r="BK76" i="5" s="1"/>
  <c r="AT76" i="5"/>
  <c r="Y76" i="5"/>
  <c r="AJ76" i="5"/>
  <c r="AN76" i="5"/>
  <c r="AZ76" i="5"/>
  <c r="BA76" i="5" s="1"/>
  <c r="BB76" i="5" s="1"/>
  <c r="AJ92" i="5"/>
  <c r="BI92" i="5"/>
  <c r="BJ92" i="5" s="1"/>
  <c r="BK92" i="5" s="1"/>
  <c r="AZ92" i="5"/>
  <c r="BA92" i="5" s="1"/>
  <c r="BB92" i="5" s="1"/>
  <c r="AK92" i="5"/>
  <c r="Y92" i="5"/>
  <c r="AN92" i="5"/>
  <c r="BF92" i="5"/>
  <c r="BG92" i="5" s="1"/>
  <c r="BH92" i="5" s="1"/>
  <c r="BL92" i="5"/>
  <c r="BM92" i="5" s="1"/>
  <c r="BN92" i="5" s="1"/>
  <c r="BC92" i="5"/>
  <c r="BD92" i="5" s="1"/>
  <c r="BE92" i="5" s="1"/>
  <c r="AT92" i="5"/>
  <c r="AW92" i="5"/>
  <c r="AQ92" i="5"/>
  <c r="N92" i="5"/>
  <c r="AJ108" i="5"/>
  <c r="BI108" i="5"/>
  <c r="BJ108" i="5" s="1"/>
  <c r="BK108" i="5" s="1"/>
  <c r="AZ108" i="5"/>
  <c r="BA108" i="5" s="1"/>
  <c r="BB108" i="5" s="1"/>
  <c r="AK108" i="5"/>
  <c r="Y108" i="5"/>
  <c r="AN108" i="5"/>
  <c r="BF108" i="5"/>
  <c r="BG108" i="5" s="1"/>
  <c r="BH108" i="5" s="1"/>
  <c r="BL108" i="5"/>
  <c r="BM108" i="5" s="1"/>
  <c r="BN108" i="5" s="1"/>
  <c r="BC108" i="5"/>
  <c r="BD108" i="5" s="1"/>
  <c r="BE108" i="5" s="1"/>
  <c r="AT108" i="5"/>
  <c r="AQ108" i="5"/>
  <c r="N108" i="5"/>
  <c r="AW108" i="5"/>
  <c r="BL42" i="5"/>
  <c r="BM42" i="5" s="1"/>
  <c r="BN42" i="5" s="1"/>
  <c r="BF42" i="5"/>
  <c r="BG42" i="5" s="1"/>
  <c r="BH42" i="5" s="1"/>
  <c r="BC42" i="5"/>
  <c r="BD42" i="5" s="1"/>
  <c r="BE42" i="5" s="1"/>
  <c r="AT42" i="5"/>
  <c r="AK42" i="5"/>
  <c r="Y42" i="5"/>
  <c r="AQ42" i="5"/>
  <c r="N42" i="5"/>
  <c r="BI42" i="5"/>
  <c r="BJ42" i="5" s="1"/>
  <c r="BK42" i="5" s="1"/>
  <c r="AW42" i="5"/>
  <c r="AZ42" i="5"/>
  <c r="BA42" i="5" s="1"/>
  <c r="BB42" i="5" s="1"/>
  <c r="AJ42" i="5"/>
  <c r="AN42" i="5"/>
  <c r="BL56" i="5"/>
  <c r="BM56" i="5" s="1"/>
  <c r="BN56" i="5" s="1"/>
  <c r="BC56" i="5"/>
  <c r="BD56" i="5" s="1"/>
  <c r="BE56" i="5" s="1"/>
  <c r="AQ56" i="5"/>
  <c r="AW56" i="5"/>
  <c r="AK56" i="5"/>
  <c r="BI56" i="5"/>
  <c r="BJ56" i="5" s="1"/>
  <c r="BK56" i="5" s="1"/>
  <c r="AT56" i="5"/>
  <c r="Y56" i="5"/>
  <c r="BF56" i="5"/>
  <c r="BG56" i="5" s="1"/>
  <c r="BH56" i="5" s="1"/>
  <c r="N56" i="5"/>
  <c r="AJ56" i="5"/>
  <c r="AN56" i="5"/>
  <c r="AZ56" i="5"/>
  <c r="BA56" i="5" s="1"/>
  <c r="BB56" i="5" s="1"/>
  <c r="AK86" i="5"/>
  <c r="AW86" i="5"/>
  <c r="AN86" i="5"/>
  <c r="AJ86" i="5"/>
  <c r="BC86" i="5"/>
  <c r="BD86" i="5" s="1"/>
  <c r="BE86" i="5" s="1"/>
  <c r="BF86" i="5"/>
  <c r="BG86" i="5" s="1"/>
  <c r="BH86" i="5" s="1"/>
  <c r="BI86" i="5"/>
  <c r="BJ86" i="5" s="1"/>
  <c r="BK86" i="5" s="1"/>
  <c r="AT86" i="5"/>
  <c r="AQ86" i="5"/>
  <c r="BL86" i="5"/>
  <c r="BM86" i="5" s="1"/>
  <c r="BN86" i="5" s="1"/>
  <c r="AZ86" i="5"/>
  <c r="BA86" i="5" s="1"/>
  <c r="BB86" i="5" s="1"/>
  <c r="Y86" i="5"/>
  <c r="N86" i="5"/>
  <c r="AZ103" i="5"/>
  <c r="BA103" i="5" s="1"/>
  <c r="BB103" i="5" s="1"/>
  <c r="AW103" i="5"/>
  <c r="AK103" i="5"/>
  <c r="BI103" i="5"/>
  <c r="BJ103" i="5" s="1"/>
  <c r="BK103" i="5" s="1"/>
  <c r="AJ103" i="5"/>
  <c r="Y103" i="5"/>
  <c r="AN103" i="5"/>
  <c r="BF103" i="5"/>
  <c r="BG103" i="5" s="1"/>
  <c r="BH103" i="5" s="1"/>
  <c r="BL103" i="5"/>
  <c r="BM103" i="5" s="1"/>
  <c r="BN103" i="5" s="1"/>
  <c r="BC103" i="5"/>
  <c r="BD103" i="5" s="1"/>
  <c r="BE103" i="5" s="1"/>
  <c r="AT103" i="5"/>
  <c r="AQ103" i="5"/>
  <c r="N103" i="5"/>
  <c r="BL52" i="5"/>
  <c r="BM52" i="5" s="1"/>
  <c r="BN52" i="5" s="1"/>
  <c r="AW52" i="5"/>
  <c r="AK52" i="5"/>
  <c r="BI52" i="5"/>
  <c r="BJ52" i="5" s="1"/>
  <c r="BK52" i="5" s="1"/>
  <c r="AT52" i="5"/>
  <c r="Y52" i="5"/>
  <c r="BF52" i="5"/>
  <c r="BG52" i="5" s="1"/>
  <c r="BH52" i="5" s="1"/>
  <c r="N52" i="5"/>
  <c r="BC52" i="5"/>
  <c r="BD52" i="5" s="1"/>
  <c r="BE52" i="5" s="1"/>
  <c r="AQ52" i="5"/>
  <c r="AJ52" i="5"/>
  <c r="AN52" i="5"/>
  <c r="AZ52" i="5"/>
  <c r="BA52" i="5" s="1"/>
  <c r="BB52" i="5" s="1"/>
  <c r="BL59" i="5"/>
  <c r="BM59" i="5" s="1"/>
  <c r="BN59" i="5" s="1"/>
  <c r="BI59" i="5"/>
  <c r="BJ59" i="5" s="1"/>
  <c r="BK59" i="5" s="1"/>
  <c r="AW59" i="5"/>
  <c r="AK59" i="5"/>
  <c r="BF59" i="5"/>
  <c r="BG59" i="5" s="1"/>
  <c r="BH59" i="5" s="1"/>
  <c r="AT59" i="5"/>
  <c r="Y59" i="5"/>
  <c r="N59" i="5"/>
  <c r="BC59" i="5"/>
  <c r="BD59" i="5" s="1"/>
  <c r="BE59" i="5" s="1"/>
  <c r="AQ59" i="5"/>
  <c r="AJ59" i="5"/>
  <c r="AN59" i="5"/>
  <c r="AZ59" i="5"/>
  <c r="BA59" i="5" s="1"/>
  <c r="BB59" i="5" s="1"/>
  <c r="AQ89" i="5"/>
  <c r="BI89" i="5"/>
  <c r="BJ89" i="5" s="1"/>
  <c r="BK89" i="5" s="1"/>
  <c r="BL89" i="5"/>
  <c r="BM89" i="5" s="1"/>
  <c r="BN89" i="5" s="1"/>
  <c r="N89" i="5"/>
  <c r="Y89" i="5"/>
  <c r="AN89" i="5"/>
  <c r="BF89" i="5"/>
  <c r="BG89" i="5" s="1"/>
  <c r="BH89" i="5" s="1"/>
  <c r="AT89" i="5"/>
  <c r="BC89" i="5"/>
  <c r="BD89" i="5" s="1"/>
  <c r="BE89" i="5" s="1"/>
  <c r="AK89" i="5"/>
  <c r="AW89" i="5"/>
  <c r="AJ89" i="5"/>
  <c r="AZ89" i="5"/>
  <c r="BA89" i="5" s="1"/>
  <c r="BB89" i="5" s="1"/>
  <c r="BI97" i="5"/>
  <c r="BJ97" i="5" s="1"/>
  <c r="BK97" i="5" s="1"/>
  <c r="AK97" i="5"/>
  <c r="AQ97" i="5"/>
  <c r="N97" i="5"/>
  <c r="Y97" i="5"/>
  <c r="AN97" i="5"/>
  <c r="BF97" i="5"/>
  <c r="BG97" i="5" s="1"/>
  <c r="BH97" i="5" s="1"/>
  <c r="BL97" i="5"/>
  <c r="BM97" i="5" s="1"/>
  <c r="BN97" i="5" s="1"/>
  <c r="BC97" i="5"/>
  <c r="BD97" i="5" s="1"/>
  <c r="BE97" i="5" s="1"/>
  <c r="AT97" i="5"/>
  <c r="AW97" i="5"/>
  <c r="AJ97" i="5"/>
  <c r="AZ97" i="5"/>
  <c r="BA97" i="5" s="1"/>
  <c r="BB97" i="5" s="1"/>
  <c r="BF102" i="5"/>
  <c r="BG102" i="5" s="1"/>
  <c r="BH102" i="5" s="1"/>
  <c r="BL102" i="5"/>
  <c r="BM102" i="5" s="1"/>
  <c r="BN102" i="5" s="1"/>
  <c r="BC102" i="5"/>
  <c r="BD102" i="5" s="1"/>
  <c r="BE102" i="5" s="1"/>
  <c r="AT102" i="5"/>
  <c r="AJ102" i="5"/>
  <c r="AQ102" i="5"/>
  <c r="N102" i="5"/>
  <c r="AW102" i="5"/>
  <c r="AZ102" i="5"/>
  <c r="BA102" i="5" s="1"/>
  <c r="BB102" i="5" s="1"/>
  <c r="Y102" i="5"/>
  <c r="AN102" i="5"/>
  <c r="AK102" i="5"/>
  <c r="BI102" i="5"/>
  <c r="BJ102" i="5" s="1"/>
  <c r="BK102" i="5" s="1"/>
  <c r="BI113" i="5"/>
  <c r="BJ113" i="5" s="1"/>
  <c r="BK113" i="5" s="1"/>
  <c r="AK113" i="5"/>
  <c r="AQ113" i="5"/>
  <c r="N113" i="5"/>
  <c r="Y113" i="5"/>
  <c r="AN113" i="5"/>
  <c r="BF113" i="5"/>
  <c r="BG113" i="5" s="1"/>
  <c r="BH113" i="5" s="1"/>
  <c r="BL113" i="5"/>
  <c r="BM113" i="5" s="1"/>
  <c r="BN113" i="5" s="1"/>
  <c r="BC113" i="5"/>
  <c r="BD113" i="5" s="1"/>
  <c r="BE113" i="5" s="1"/>
  <c r="AT113" i="5"/>
  <c r="AW113" i="5"/>
  <c r="AJ113" i="5"/>
  <c r="AZ113" i="5"/>
  <c r="BA113" i="5" s="1"/>
  <c r="BB113" i="5" s="1"/>
  <c r="BL124" i="5"/>
  <c r="BM124" i="5" s="1"/>
  <c r="BN124" i="5" s="1"/>
  <c r="BI124" i="5"/>
  <c r="BJ124" i="5" s="1"/>
  <c r="BK124" i="5" s="1"/>
  <c r="AQ124" i="5"/>
  <c r="Y124" i="5"/>
  <c r="AW124" i="5"/>
  <c r="N124" i="5"/>
  <c r="BF124" i="5"/>
  <c r="BG124" i="5" s="1"/>
  <c r="BH124" i="5" s="1"/>
  <c r="AT124" i="5"/>
  <c r="BC124" i="5"/>
  <c r="BD124" i="5" s="1"/>
  <c r="BE124" i="5" s="1"/>
  <c r="AK124" i="5"/>
  <c r="AZ124" i="5"/>
  <c r="BA124" i="5" s="1"/>
  <c r="BB124" i="5" s="1"/>
  <c r="AJ124" i="5"/>
  <c r="AN124" i="5"/>
  <c r="BL132" i="5"/>
  <c r="BM132" i="5" s="1"/>
  <c r="BN132" i="5" s="1"/>
  <c r="BI132" i="5"/>
  <c r="BJ132" i="5" s="1"/>
  <c r="BK132" i="5" s="1"/>
  <c r="AQ132" i="5"/>
  <c r="Y132" i="5"/>
  <c r="AW132" i="5"/>
  <c r="N132" i="5"/>
  <c r="BF132" i="5"/>
  <c r="BG132" i="5" s="1"/>
  <c r="BH132" i="5" s="1"/>
  <c r="AT132" i="5"/>
  <c r="BC132" i="5"/>
  <c r="BD132" i="5" s="1"/>
  <c r="BE132" i="5" s="1"/>
  <c r="AK132" i="5"/>
  <c r="AZ132" i="5"/>
  <c r="BA132" i="5" s="1"/>
  <c r="BB132" i="5" s="1"/>
  <c r="AJ132" i="5"/>
  <c r="AN132" i="5"/>
  <c r="BL156" i="5"/>
  <c r="BM156" i="5" s="1"/>
  <c r="BN156" i="5" s="1"/>
  <c r="BC156" i="5"/>
  <c r="BD156" i="5" s="1"/>
  <c r="BE156" i="5" s="1"/>
  <c r="Y156" i="5"/>
  <c r="AQ156" i="5"/>
  <c r="N156" i="5"/>
  <c r="BI156" i="5"/>
  <c r="BJ156" i="5" s="1"/>
  <c r="BK156" i="5" s="1"/>
  <c r="AW156" i="5"/>
  <c r="AT156" i="5"/>
  <c r="AK156" i="5"/>
  <c r="BF156" i="5"/>
  <c r="BG156" i="5" s="1"/>
  <c r="BH156" i="5" s="1"/>
  <c r="AZ156" i="5"/>
  <c r="BA156" i="5" s="1"/>
  <c r="BB156" i="5" s="1"/>
  <c r="AJ156" i="5"/>
  <c r="AN156" i="5"/>
  <c r="BF118" i="5"/>
  <c r="BG118" i="5" s="1"/>
  <c r="BH118" i="5" s="1"/>
  <c r="BL118" i="5"/>
  <c r="BM118" i="5" s="1"/>
  <c r="BN118" i="5" s="1"/>
  <c r="BC118" i="5"/>
  <c r="BD118" i="5" s="1"/>
  <c r="BE118" i="5" s="1"/>
  <c r="AT118" i="5"/>
  <c r="AJ118" i="5"/>
  <c r="AQ118" i="5"/>
  <c r="N118" i="5"/>
  <c r="AW118" i="5"/>
  <c r="AZ118" i="5"/>
  <c r="BA118" i="5" s="1"/>
  <c r="BB118" i="5" s="1"/>
  <c r="Y118" i="5"/>
  <c r="AN118" i="5"/>
  <c r="AK118" i="5"/>
  <c r="BI118" i="5"/>
  <c r="BJ118" i="5" s="1"/>
  <c r="BK118" i="5" s="1"/>
  <c r="BL127" i="5"/>
  <c r="BM127" i="5" s="1"/>
  <c r="BN127" i="5" s="1"/>
  <c r="AW127" i="5"/>
  <c r="N127" i="5"/>
  <c r="BF127" i="5"/>
  <c r="BG127" i="5" s="1"/>
  <c r="BH127" i="5" s="1"/>
  <c r="AT127" i="5"/>
  <c r="BC127" i="5"/>
  <c r="BD127" i="5" s="1"/>
  <c r="BE127" i="5" s="1"/>
  <c r="AK127" i="5"/>
  <c r="BI127" i="5"/>
  <c r="BJ127" i="5" s="1"/>
  <c r="BK127" i="5" s="1"/>
  <c r="AQ127" i="5"/>
  <c r="Y127" i="5"/>
  <c r="AN127" i="5"/>
  <c r="AZ127" i="5"/>
  <c r="BA127" i="5" s="1"/>
  <c r="BB127" i="5" s="1"/>
  <c r="AJ127" i="5"/>
  <c r="BL135" i="5"/>
  <c r="BM135" i="5" s="1"/>
  <c r="BN135" i="5" s="1"/>
  <c r="BI135" i="5"/>
  <c r="BJ135" i="5" s="1"/>
  <c r="BK135" i="5" s="1"/>
  <c r="AW135" i="5"/>
  <c r="N135" i="5"/>
  <c r="BF135" i="5"/>
  <c r="BG135" i="5" s="1"/>
  <c r="BH135" i="5" s="1"/>
  <c r="AT135" i="5"/>
  <c r="BC135" i="5"/>
  <c r="BD135" i="5" s="1"/>
  <c r="BE135" i="5" s="1"/>
  <c r="AK135" i="5"/>
  <c r="AQ135" i="5"/>
  <c r="Y135" i="5"/>
  <c r="AN135" i="5"/>
  <c r="AZ135" i="5"/>
  <c r="BA135" i="5" s="1"/>
  <c r="BB135" i="5" s="1"/>
  <c r="AJ135" i="5"/>
  <c r="BL139" i="5"/>
  <c r="BM139" i="5" s="1"/>
  <c r="BN139" i="5" s="1"/>
  <c r="BF139" i="5"/>
  <c r="BG139" i="5" s="1"/>
  <c r="BH139" i="5" s="1"/>
  <c r="AW139" i="5"/>
  <c r="N139" i="5"/>
  <c r="BC139" i="5"/>
  <c r="BD139" i="5" s="1"/>
  <c r="BE139" i="5" s="1"/>
  <c r="BI139" i="5"/>
  <c r="BJ139" i="5" s="1"/>
  <c r="BK139" i="5" s="1"/>
  <c r="AT139" i="5"/>
  <c r="AK139" i="5"/>
  <c r="AQ139" i="5"/>
  <c r="Y139" i="5"/>
  <c r="AN139" i="5"/>
  <c r="AZ139" i="5"/>
  <c r="BA139" i="5" s="1"/>
  <c r="BB139" i="5" s="1"/>
  <c r="AJ139" i="5"/>
  <c r="BL143" i="5"/>
  <c r="BM143" i="5" s="1"/>
  <c r="BN143" i="5" s="1"/>
  <c r="BF143" i="5"/>
  <c r="BG143" i="5" s="1"/>
  <c r="BH143" i="5" s="1"/>
  <c r="AW143" i="5"/>
  <c r="N143" i="5"/>
  <c r="BC143" i="5"/>
  <c r="BD143" i="5" s="1"/>
  <c r="BE143" i="5" s="1"/>
  <c r="BI143" i="5"/>
  <c r="BJ143" i="5" s="1"/>
  <c r="BK143" i="5" s="1"/>
  <c r="AT143" i="5"/>
  <c r="AK143" i="5"/>
  <c r="AQ143" i="5"/>
  <c r="Y143" i="5"/>
  <c r="AN143" i="5"/>
  <c r="AZ143" i="5"/>
  <c r="BA143" i="5" s="1"/>
  <c r="BB143" i="5" s="1"/>
  <c r="AJ143" i="5"/>
  <c r="BL147" i="5"/>
  <c r="BM147" i="5" s="1"/>
  <c r="BN147" i="5" s="1"/>
  <c r="BF147" i="5"/>
  <c r="BG147" i="5" s="1"/>
  <c r="BH147" i="5" s="1"/>
  <c r="AW147" i="5"/>
  <c r="N147" i="5"/>
  <c r="BC147" i="5"/>
  <c r="BD147" i="5" s="1"/>
  <c r="BE147" i="5" s="1"/>
  <c r="BI147" i="5"/>
  <c r="BJ147" i="5" s="1"/>
  <c r="BK147" i="5" s="1"/>
  <c r="AT147" i="5"/>
  <c r="AK147" i="5"/>
  <c r="AQ147" i="5"/>
  <c r="Y147" i="5"/>
  <c r="AN147" i="5"/>
  <c r="AZ147" i="5"/>
  <c r="BA147" i="5" s="1"/>
  <c r="BB147" i="5" s="1"/>
  <c r="AJ147" i="5"/>
  <c r="BL157" i="5"/>
  <c r="BM157" i="5" s="1"/>
  <c r="BN157" i="5" s="1"/>
  <c r="BC157" i="5"/>
  <c r="BD157" i="5" s="1"/>
  <c r="BE157" i="5" s="1"/>
  <c r="Y157" i="5"/>
  <c r="AQ157" i="5"/>
  <c r="N157" i="5"/>
  <c r="BI157" i="5"/>
  <c r="BJ157" i="5" s="1"/>
  <c r="BK157" i="5" s="1"/>
  <c r="AW157" i="5"/>
  <c r="AK157" i="5"/>
  <c r="BF157" i="5"/>
  <c r="BG157" i="5" s="1"/>
  <c r="BH157" i="5" s="1"/>
  <c r="AT157" i="5"/>
  <c r="AJ157" i="5"/>
  <c r="AN157" i="5"/>
  <c r="AZ157" i="5"/>
  <c r="BA157" i="5" s="1"/>
  <c r="BB157" i="5" s="1"/>
  <c r="AZ162" i="5"/>
  <c r="BA162" i="5" s="1"/>
  <c r="BB162" i="5" s="1"/>
  <c r="Y162" i="5"/>
  <c r="BF162" i="5"/>
  <c r="BG162" i="5" s="1"/>
  <c r="BH162" i="5" s="1"/>
  <c r="AQ162" i="5"/>
  <c r="N162" i="5"/>
  <c r="BC162" i="5"/>
  <c r="BD162" i="5" s="1"/>
  <c r="BE162" i="5" s="1"/>
  <c r="BL162" i="5"/>
  <c r="BM162" i="5" s="1"/>
  <c r="BN162" i="5" s="1"/>
  <c r="AK162" i="5"/>
  <c r="BI162" i="5"/>
  <c r="BJ162" i="5" s="1"/>
  <c r="BK162" i="5" s="1"/>
  <c r="AT162" i="5"/>
  <c r="AW162" i="5"/>
  <c r="AJ162" i="5"/>
  <c r="AN162" i="5"/>
  <c r="BL125" i="5"/>
  <c r="BM125" i="5" s="1"/>
  <c r="BN125" i="5" s="1"/>
  <c r="BC125" i="5"/>
  <c r="BD125" i="5" s="1"/>
  <c r="BE125" i="5" s="1"/>
  <c r="AK125" i="5"/>
  <c r="BI125" i="5"/>
  <c r="BJ125" i="5" s="1"/>
  <c r="BK125" i="5" s="1"/>
  <c r="AQ125" i="5"/>
  <c r="Y125" i="5"/>
  <c r="AW125" i="5"/>
  <c r="N125" i="5"/>
  <c r="BF125" i="5"/>
  <c r="BG125" i="5" s="1"/>
  <c r="BH125" i="5" s="1"/>
  <c r="AT125" i="5"/>
  <c r="AJ125" i="5"/>
  <c r="AN125" i="5"/>
  <c r="AZ125" i="5"/>
  <c r="BA125" i="5" s="1"/>
  <c r="BB125" i="5" s="1"/>
  <c r="BL133" i="5"/>
  <c r="BM133" i="5" s="1"/>
  <c r="BN133" i="5" s="1"/>
  <c r="BC133" i="5"/>
  <c r="BD133" i="5" s="1"/>
  <c r="BE133" i="5" s="1"/>
  <c r="AK133" i="5"/>
  <c r="BI133" i="5"/>
  <c r="BJ133" i="5" s="1"/>
  <c r="BK133" i="5" s="1"/>
  <c r="AQ133" i="5"/>
  <c r="Y133" i="5"/>
  <c r="AW133" i="5"/>
  <c r="N133" i="5"/>
  <c r="BF133" i="5"/>
  <c r="BG133" i="5" s="1"/>
  <c r="BH133" i="5" s="1"/>
  <c r="AT133" i="5"/>
  <c r="AJ133" i="5"/>
  <c r="AN133" i="5"/>
  <c r="AZ133" i="5"/>
  <c r="BA133" i="5" s="1"/>
  <c r="BB133" i="5" s="1"/>
  <c r="BL155" i="5"/>
  <c r="BM155" i="5" s="1"/>
  <c r="BN155" i="5" s="1"/>
  <c r="BC155" i="5"/>
  <c r="BD155" i="5" s="1"/>
  <c r="BE155" i="5" s="1"/>
  <c r="Y155" i="5"/>
  <c r="AQ155" i="5"/>
  <c r="N155" i="5"/>
  <c r="BI155" i="5"/>
  <c r="BJ155" i="5" s="1"/>
  <c r="BK155" i="5" s="1"/>
  <c r="AW155" i="5"/>
  <c r="BF155" i="5"/>
  <c r="BG155" i="5" s="1"/>
  <c r="BH155" i="5" s="1"/>
  <c r="AT155" i="5"/>
  <c r="AK155" i="5"/>
  <c r="AN155" i="5"/>
  <c r="AZ155" i="5"/>
  <c r="BA155" i="5" s="1"/>
  <c r="BB155" i="5" s="1"/>
  <c r="AJ155" i="5"/>
  <c r="BI174" i="5"/>
  <c r="BJ174" i="5" s="1"/>
  <c r="BK174" i="5" s="1"/>
  <c r="BF174" i="5"/>
  <c r="BG174" i="5" s="1"/>
  <c r="BH174" i="5" s="1"/>
  <c r="Y174" i="5"/>
  <c r="BC174" i="5"/>
  <c r="BD174" i="5" s="1"/>
  <c r="BE174" i="5" s="1"/>
  <c r="N174" i="5"/>
  <c r="AT174" i="5"/>
  <c r="AQ174" i="5"/>
  <c r="AZ174" i="5"/>
  <c r="BA174" i="5" s="1"/>
  <c r="BB174" i="5" s="1"/>
  <c r="AK174" i="5"/>
  <c r="AJ174" i="5"/>
  <c r="BL174" i="5"/>
  <c r="BM174" i="5" s="1"/>
  <c r="BN174" i="5" s="1"/>
  <c r="AW174" i="5"/>
  <c r="AN174" i="5"/>
  <c r="BI180" i="5"/>
  <c r="BJ180" i="5" s="1"/>
  <c r="BK180" i="5" s="1"/>
  <c r="AT180" i="5"/>
  <c r="N180" i="5"/>
  <c r="BF180" i="5"/>
  <c r="BG180" i="5" s="1"/>
  <c r="BH180" i="5" s="1"/>
  <c r="AQ180" i="5"/>
  <c r="AN180" i="5"/>
  <c r="BC180" i="5"/>
  <c r="BD180" i="5" s="1"/>
  <c r="BE180" i="5" s="1"/>
  <c r="AZ180" i="5"/>
  <c r="BA180" i="5" s="1"/>
  <c r="BB180" i="5" s="1"/>
  <c r="AK180" i="5"/>
  <c r="BL180" i="5"/>
  <c r="BM180" i="5" s="1"/>
  <c r="BN180" i="5" s="1"/>
  <c r="AW180" i="5"/>
  <c r="Y180" i="5"/>
  <c r="AJ180" i="5"/>
  <c r="BI189" i="5"/>
  <c r="BJ189" i="5" s="1"/>
  <c r="BK189" i="5" s="1"/>
  <c r="AT189" i="5"/>
  <c r="N189" i="5"/>
  <c r="BF189" i="5"/>
  <c r="BG189" i="5" s="1"/>
  <c r="BH189" i="5" s="1"/>
  <c r="Y189" i="5"/>
  <c r="AN189" i="5"/>
  <c r="AW189" i="5"/>
  <c r="AQ189" i="5"/>
  <c r="AZ189" i="5"/>
  <c r="BA189" i="5" s="1"/>
  <c r="BB189" i="5" s="1"/>
  <c r="BL189" i="5"/>
  <c r="BM189" i="5" s="1"/>
  <c r="BN189" i="5" s="1"/>
  <c r="BC189" i="5"/>
  <c r="BD189" i="5" s="1"/>
  <c r="BE189" i="5" s="1"/>
  <c r="AJ189" i="5"/>
  <c r="AK189" i="5"/>
  <c r="BL197" i="5"/>
  <c r="BM197" i="5" s="1"/>
  <c r="BN197" i="5" s="1"/>
  <c r="BI197" i="5"/>
  <c r="BJ197" i="5" s="1"/>
  <c r="BK197" i="5" s="1"/>
  <c r="Y197" i="5"/>
  <c r="BF197" i="5"/>
  <c r="BG197" i="5" s="1"/>
  <c r="BH197" i="5" s="1"/>
  <c r="AW197" i="5"/>
  <c r="AQ197" i="5"/>
  <c r="N197" i="5"/>
  <c r="BC197" i="5"/>
  <c r="BD197" i="5" s="1"/>
  <c r="BE197" i="5" s="1"/>
  <c r="AT197" i="5"/>
  <c r="AK197" i="5"/>
  <c r="AJ197" i="5"/>
  <c r="AN197" i="5"/>
  <c r="AZ197" i="5"/>
  <c r="BA197" i="5" s="1"/>
  <c r="BB197" i="5" s="1"/>
  <c r="BL205" i="5"/>
  <c r="BM205" i="5" s="1"/>
  <c r="BN205" i="5" s="1"/>
  <c r="BF205" i="5"/>
  <c r="BG205" i="5" s="1"/>
  <c r="BH205" i="5" s="1"/>
  <c r="Y205" i="5"/>
  <c r="AW205" i="5"/>
  <c r="AQ205" i="5"/>
  <c r="N205" i="5"/>
  <c r="BI205" i="5"/>
  <c r="BJ205" i="5" s="1"/>
  <c r="BK205" i="5" s="1"/>
  <c r="BC205" i="5"/>
  <c r="BD205" i="5" s="1"/>
  <c r="BE205" i="5" s="1"/>
  <c r="AT205" i="5"/>
  <c r="AK205" i="5"/>
  <c r="AJ205" i="5"/>
  <c r="AN205" i="5"/>
  <c r="AZ205" i="5"/>
  <c r="BA205" i="5" s="1"/>
  <c r="BB205" i="5" s="1"/>
  <c r="AQ166" i="5"/>
  <c r="AW166" i="5"/>
  <c r="AZ166" i="5"/>
  <c r="BA166" i="5" s="1"/>
  <c r="BB166" i="5" s="1"/>
  <c r="BC166" i="5"/>
  <c r="BD166" i="5" s="1"/>
  <c r="BE166" i="5" s="1"/>
  <c r="AT166" i="5"/>
  <c r="AK166" i="5"/>
  <c r="BF166" i="5"/>
  <c r="BG166" i="5" s="1"/>
  <c r="BH166" i="5" s="1"/>
  <c r="BL166" i="5"/>
  <c r="BM166" i="5" s="1"/>
  <c r="BN166" i="5" s="1"/>
  <c r="N166" i="5"/>
  <c r="Y166" i="5"/>
  <c r="BI166" i="5"/>
  <c r="BJ166" i="5" s="1"/>
  <c r="BK166" i="5" s="1"/>
  <c r="AJ166" i="5"/>
  <c r="AN166" i="5"/>
  <c r="BL202" i="5"/>
  <c r="BM202" i="5" s="1"/>
  <c r="BN202" i="5" s="1"/>
  <c r="BF202" i="5"/>
  <c r="BG202" i="5" s="1"/>
  <c r="BH202" i="5" s="1"/>
  <c r="AW202" i="5"/>
  <c r="AQ202" i="5"/>
  <c r="N202" i="5"/>
  <c r="BC202" i="5"/>
  <c r="BD202" i="5" s="1"/>
  <c r="BE202" i="5" s="1"/>
  <c r="AT202" i="5"/>
  <c r="AK202" i="5"/>
  <c r="BI202" i="5"/>
  <c r="BJ202" i="5" s="1"/>
  <c r="BK202" i="5" s="1"/>
  <c r="Y202" i="5"/>
  <c r="AN202" i="5"/>
  <c r="AZ202" i="5"/>
  <c r="BA202" i="5" s="1"/>
  <c r="BB202" i="5" s="1"/>
  <c r="AJ202" i="5"/>
  <c r="BL211" i="5"/>
  <c r="BM211" i="5" s="1"/>
  <c r="BN211" i="5" s="1"/>
  <c r="BI211" i="5"/>
  <c r="BJ211" i="5" s="1"/>
  <c r="BK211" i="5" s="1"/>
  <c r="BC211" i="5"/>
  <c r="BD211" i="5" s="1"/>
  <c r="BE211" i="5" s="1"/>
  <c r="AQ211" i="5"/>
  <c r="N211" i="5"/>
  <c r="AW211" i="5"/>
  <c r="BF211" i="5"/>
  <c r="BG211" i="5" s="1"/>
  <c r="BH211" i="5" s="1"/>
  <c r="AK211" i="5"/>
  <c r="AT211" i="5"/>
  <c r="Y211" i="5"/>
  <c r="AZ211" i="5"/>
  <c r="BA211" i="5" s="1"/>
  <c r="BB211" i="5" s="1"/>
  <c r="AJ211" i="5"/>
  <c r="AN211" i="5"/>
  <c r="BL215" i="5"/>
  <c r="BM215" i="5" s="1"/>
  <c r="BN215" i="5" s="1"/>
  <c r="BI215" i="5"/>
  <c r="BJ215" i="5" s="1"/>
  <c r="BK215" i="5" s="1"/>
  <c r="BC215" i="5"/>
  <c r="BD215" i="5" s="1"/>
  <c r="BE215" i="5" s="1"/>
  <c r="AQ215" i="5"/>
  <c r="AW215" i="5"/>
  <c r="BF215" i="5"/>
  <c r="BG215" i="5" s="1"/>
  <c r="BH215" i="5" s="1"/>
  <c r="N215" i="5"/>
  <c r="AT215" i="5"/>
  <c r="AK215" i="5"/>
  <c r="Y215" i="5"/>
  <c r="AZ215" i="5"/>
  <c r="BA215" i="5" s="1"/>
  <c r="BB215" i="5" s="1"/>
  <c r="AJ215" i="5"/>
  <c r="AN215" i="5"/>
  <c r="BI186" i="5"/>
  <c r="BJ186" i="5" s="1"/>
  <c r="BK186" i="5" s="1"/>
  <c r="BF186" i="5"/>
  <c r="BG186" i="5" s="1"/>
  <c r="BH186" i="5" s="1"/>
  <c r="AT186" i="5"/>
  <c r="N186" i="5"/>
  <c r="Y186" i="5"/>
  <c r="AN186" i="5"/>
  <c r="AQ186" i="5"/>
  <c r="AZ186" i="5"/>
  <c r="BA186" i="5" s="1"/>
  <c r="BB186" i="5" s="1"/>
  <c r="AK186" i="5"/>
  <c r="BL186" i="5"/>
  <c r="BM186" i="5" s="1"/>
  <c r="BN186" i="5" s="1"/>
  <c r="AW186" i="5"/>
  <c r="BC186" i="5"/>
  <c r="BD186" i="5" s="1"/>
  <c r="BE186" i="5" s="1"/>
  <c r="AJ186" i="5"/>
  <c r="BI194" i="5"/>
  <c r="BJ194" i="5" s="1"/>
  <c r="BK194" i="5" s="1"/>
  <c r="BF194" i="5"/>
  <c r="BG194" i="5" s="1"/>
  <c r="BH194" i="5" s="1"/>
  <c r="AT194" i="5"/>
  <c r="N194" i="5"/>
  <c r="Y194" i="5"/>
  <c r="AN194" i="5"/>
  <c r="AQ194" i="5"/>
  <c r="AZ194" i="5"/>
  <c r="BA194" i="5" s="1"/>
  <c r="BB194" i="5" s="1"/>
  <c r="AK194" i="5"/>
  <c r="BL194" i="5"/>
  <c r="BM194" i="5" s="1"/>
  <c r="BN194" i="5" s="1"/>
  <c r="AW194" i="5"/>
  <c r="BC194" i="5"/>
  <c r="BD194" i="5" s="1"/>
  <c r="BE194" i="5" s="1"/>
  <c r="AJ194" i="5"/>
  <c r="BL203" i="5"/>
  <c r="BM203" i="5" s="1"/>
  <c r="BN203" i="5" s="1"/>
  <c r="BC203" i="5"/>
  <c r="BD203" i="5" s="1"/>
  <c r="BE203" i="5" s="1"/>
  <c r="AT203" i="5"/>
  <c r="AK203" i="5"/>
  <c r="BI203" i="5"/>
  <c r="BJ203" i="5" s="1"/>
  <c r="BK203" i="5" s="1"/>
  <c r="Y203" i="5"/>
  <c r="BF203" i="5"/>
  <c r="BG203" i="5" s="1"/>
  <c r="BH203" i="5" s="1"/>
  <c r="AW203" i="5"/>
  <c r="AQ203" i="5"/>
  <c r="N203" i="5"/>
  <c r="AZ203" i="5"/>
  <c r="BA203" i="5" s="1"/>
  <c r="BB203" i="5" s="1"/>
  <c r="AJ203" i="5"/>
  <c r="AN203" i="5"/>
  <c r="BL212" i="5"/>
  <c r="BM212" i="5" s="1"/>
  <c r="BN212" i="5" s="1"/>
  <c r="BI212" i="5"/>
  <c r="BJ212" i="5" s="1"/>
  <c r="BK212" i="5" s="1"/>
  <c r="AW212" i="5"/>
  <c r="AK212" i="5"/>
  <c r="BF212" i="5"/>
  <c r="BG212" i="5" s="1"/>
  <c r="BH212" i="5" s="1"/>
  <c r="AT212" i="5"/>
  <c r="Y212" i="5"/>
  <c r="BC212" i="5"/>
  <c r="BD212" i="5" s="1"/>
  <c r="BE212" i="5" s="1"/>
  <c r="AQ212" i="5"/>
  <c r="N212" i="5"/>
  <c r="AJ212" i="5"/>
  <c r="AN212" i="5"/>
  <c r="AZ212" i="5"/>
  <c r="BA212" i="5" s="1"/>
  <c r="BB212" i="5" s="1"/>
  <c r="BL209" i="5"/>
  <c r="BM209" i="5" s="1"/>
  <c r="BN209" i="5" s="1"/>
  <c r="BF209" i="5"/>
  <c r="BG209" i="5" s="1"/>
  <c r="BH209" i="5" s="1"/>
  <c r="AK209" i="5"/>
  <c r="AT209" i="5"/>
  <c r="Y209" i="5"/>
  <c r="BI209" i="5"/>
  <c r="BJ209" i="5" s="1"/>
  <c r="BK209" i="5" s="1"/>
  <c r="BC209" i="5"/>
  <c r="BD209" i="5" s="1"/>
  <c r="BE209" i="5" s="1"/>
  <c r="AQ209" i="5"/>
  <c r="N209" i="5"/>
  <c r="AW209" i="5"/>
  <c r="AJ209" i="5"/>
  <c r="AN209" i="5"/>
  <c r="AZ209" i="5"/>
  <c r="BA209" i="5" s="1"/>
  <c r="BB209" i="5" s="1"/>
  <c r="BL250" i="5"/>
  <c r="BM250" i="5" s="1"/>
  <c r="BN250" i="5" s="1"/>
  <c r="BC250" i="5"/>
  <c r="BD250" i="5" s="1"/>
  <c r="BE250" i="5" s="1"/>
  <c r="Y250" i="5"/>
  <c r="AQ250" i="5"/>
  <c r="N250" i="5"/>
  <c r="BI250" i="5"/>
  <c r="BJ250" i="5" s="1"/>
  <c r="BK250" i="5" s="1"/>
  <c r="AW250" i="5"/>
  <c r="AT250" i="5"/>
  <c r="AK250" i="5"/>
  <c r="BF250" i="5"/>
  <c r="BG250" i="5" s="1"/>
  <c r="BH250" i="5" s="1"/>
  <c r="AZ250" i="5"/>
  <c r="BA250" i="5" s="1"/>
  <c r="BB250" i="5" s="1"/>
  <c r="AJ250" i="5"/>
  <c r="AN250" i="5"/>
  <c r="BL232" i="5"/>
  <c r="BM232" i="5" s="1"/>
  <c r="BN232" i="5" s="1"/>
  <c r="BI232" i="5"/>
  <c r="BJ232" i="5" s="1"/>
  <c r="BK232" i="5" s="1"/>
  <c r="BC232" i="5"/>
  <c r="BD232" i="5" s="1"/>
  <c r="BE232" i="5" s="1"/>
  <c r="AW232" i="5"/>
  <c r="BF232" i="5"/>
  <c r="BG232" i="5" s="1"/>
  <c r="BH232" i="5" s="1"/>
  <c r="N232" i="5"/>
  <c r="AT232" i="5"/>
  <c r="AK232" i="5"/>
  <c r="AQ232" i="5"/>
  <c r="Y232" i="5"/>
  <c r="AJ232" i="5"/>
  <c r="AN232" i="5"/>
  <c r="AZ232" i="5"/>
  <c r="BA232" i="5" s="1"/>
  <c r="BB232" i="5" s="1"/>
  <c r="BL251" i="5"/>
  <c r="BM251" i="5" s="1"/>
  <c r="BN251" i="5" s="1"/>
  <c r="BC251" i="5"/>
  <c r="BD251" i="5" s="1"/>
  <c r="BE251" i="5" s="1"/>
  <c r="Y251" i="5"/>
  <c r="AQ251" i="5"/>
  <c r="N251" i="5"/>
  <c r="BI251" i="5"/>
  <c r="BJ251" i="5" s="1"/>
  <c r="BK251" i="5" s="1"/>
  <c r="AW251" i="5"/>
  <c r="AK251" i="5"/>
  <c r="BF251" i="5"/>
  <c r="BG251" i="5" s="1"/>
  <c r="BH251" i="5" s="1"/>
  <c r="AT251" i="5"/>
  <c r="AJ251" i="5"/>
  <c r="AN251" i="5"/>
  <c r="AZ251" i="5"/>
  <c r="BA251" i="5" s="1"/>
  <c r="BB251" i="5" s="1"/>
  <c r="BI264" i="5"/>
  <c r="BJ264" i="5" s="1"/>
  <c r="BK264" i="5" s="1"/>
  <c r="N264" i="5"/>
  <c r="AT264" i="5"/>
  <c r="BF264" i="5"/>
  <c r="BG264" i="5" s="1"/>
  <c r="BH264" i="5" s="1"/>
  <c r="AQ264" i="5"/>
  <c r="BC264" i="5"/>
  <c r="BD264" i="5" s="1"/>
  <c r="BE264" i="5" s="1"/>
  <c r="Y264" i="5"/>
  <c r="BL264" i="5"/>
  <c r="BM264" i="5" s="1"/>
  <c r="BN264" i="5" s="1"/>
  <c r="AJ264" i="5"/>
  <c r="AK264" i="5"/>
  <c r="AN264" i="5"/>
  <c r="AW264" i="5"/>
  <c r="AZ264" i="5"/>
  <c r="BA264" i="5" s="1"/>
  <c r="BB264" i="5" s="1"/>
  <c r="BL229" i="5"/>
  <c r="BM229" i="5" s="1"/>
  <c r="BN229" i="5" s="1"/>
  <c r="BF229" i="5"/>
  <c r="BG229" i="5" s="1"/>
  <c r="BH229" i="5" s="1"/>
  <c r="AT229" i="5"/>
  <c r="AK229" i="5"/>
  <c r="AQ229" i="5"/>
  <c r="Y229" i="5"/>
  <c r="BI229" i="5"/>
  <c r="BJ229" i="5" s="1"/>
  <c r="BK229" i="5" s="1"/>
  <c r="BC229" i="5"/>
  <c r="BD229" i="5" s="1"/>
  <c r="BE229" i="5" s="1"/>
  <c r="N229" i="5"/>
  <c r="AW229" i="5"/>
  <c r="AN229" i="5"/>
  <c r="AZ229" i="5"/>
  <c r="BA229" i="5" s="1"/>
  <c r="BB229" i="5" s="1"/>
  <c r="AJ229" i="5"/>
  <c r="BL240" i="5"/>
  <c r="BM240" i="5" s="1"/>
  <c r="BN240" i="5" s="1"/>
  <c r="AT240" i="5"/>
  <c r="Y240" i="5"/>
  <c r="BC240" i="5"/>
  <c r="BD240" i="5" s="1"/>
  <c r="BE240" i="5" s="1"/>
  <c r="N240" i="5"/>
  <c r="BI240" i="5"/>
  <c r="BJ240" i="5" s="1"/>
  <c r="BK240" i="5" s="1"/>
  <c r="AQ240" i="5"/>
  <c r="BF240" i="5"/>
  <c r="BG240" i="5" s="1"/>
  <c r="BH240" i="5" s="1"/>
  <c r="AW240" i="5"/>
  <c r="AK240" i="5"/>
  <c r="AJ240" i="5"/>
  <c r="AN240" i="5"/>
  <c r="AZ240" i="5"/>
  <c r="BA240" i="5" s="1"/>
  <c r="BB240" i="5" s="1"/>
  <c r="AT255" i="5"/>
  <c r="Y255" i="5"/>
  <c r="BL255" i="5"/>
  <c r="BM255" i="5" s="1"/>
  <c r="BN255" i="5" s="1"/>
  <c r="N255" i="5"/>
  <c r="BC255" i="5"/>
  <c r="BD255" i="5" s="1"/>
  <c r="BE255" i="5" s="1"/>
  <c r="AQ255" i="5"/>
  <c r="AN255" i="5"/>
  <c r="AK255" i="5"/>
  <c r="BF255" i="5"/>
  <c r="BG255" i="5" s="1"/>
  <c r="BH255" i="5" s="1"/>
  <c r="AJ255" i="5"/>
  <c r="BI255" i="5"/>
  <c r="BJ255" i="5" s="1"/>
  <c r="BK255" i="5" s="1"/>
  <c r="AW255" i="5"/>
  <c r="AZ255" i="5"/>
  <c r="BA255" i="5" s="1"/>
  <c r="BB255" i="5" s="1"/>
  <c r="BL239" i="5"/>
  <c r="BM239" i="5" s="1"/>
  <c r="BN239" i="5" s="1"/>
  <c r="BC239" i="5"/>
  <c r="BD239" i="5" s="1"/>
  <c r="BE239" i="5" s="1"/>
  <c r="AQ239" i="5"/>
  <c r="N239" i="5"/>
  <c r="AW239" i="5"/>
  <c r="BI239" i="5"/>
  <c r="BJ239" i="5" s="1"/>
  <c r="BK239" i="5" s="1"/>
  <c r="AT239" i="5"/>
  <c r="AK239" i="5"/>
  <c r="BF239" i="5"/>
  <c r="BG239" i="5" s="1"/>
  <c r="BH239" i="5" s="1"/>
  <c r="Y239" i="5"/>
  <c r="AJ239" i="5"/>
  <c r="AN239" i="5"/>
  <c r="AZ239" i="5"/>
  <c r="BA239" i="5" s="1"/>
  <c r="BB239" i="5" s="1"/>
  <c r="BI262" i="5"/>
  <c r="BJ262" i="5" s="1"/>
  <c r="BK262" i="5" s="1"/>
  <c r="N262" i="5"/>
  <c r="AT262" i="5"/>
  <c r="Y262" i="5"/>
  <c r="BF262" i="5"/>
  <c r="BG262" i="5" s="1"/>
  <c r="BH262" i="5" s="1"/>
  <c r="BC262" i="5"/>
  <c r="BD262" i="5" s="1"/>
  <c r="BE262" i="5" s="1"/>
  <c r="AQ262" i="5"/>
  <c r="BL262" i="5"/>
  <c r="BM262" i="5" s="1"/>
  <c r="BN262" i="5" s="1"/>
  <c r="AJ262" i="5"/>
  <c r="AK262" i="5"/>
  <c r="AN262" i="5"/>
  <c r="AW262" i="5"/>
  <c r="AZ262" i="5"/>
  <c r="BA262" i="5" s="1"/>
  <c r="BB262" i="5" s="1"/>
  <c r="BL235" i="5"/>
  <c r="BM235" i="5" s="1"/>
  <c r="BN235" i="5" s="1"/>
  <c r="BF235" i="5"/>
  <c r="BG235" i="5" s="1"/>
  <c r="BH235" i="5" s="1"/>
  <c r="AT235" i="5"/>
  <c r="AK235" i="5"/>
  <c r="AQ235" i="5"/>
  <c r="Y235" i="5"/>
  <c r="BI235" i="5"/>
  <c r="BJ235" i="5" s="1"/>
  <c r="BK235" i="5" s="1"/>
  <c r="BC235" i="5"/>
  <c r="BD235" i="5" s="1"/>
  <c r="BE235" i="5" s="1"/>
  <c r="N235" i="5"/>
  <c r="AW235" i="5"/>
  <c r="AJ235" i="5"/>
  <c r="AN235" i="5"/>
  <c r="AZ235" i="5"/>
  <c r="BA235" i="5" s="1"/>
  <c r="BB235" i="5" s="1"/>
  <c r="AN254" i="5"/>
  <c r="AT254" i="5"/>
  <c r="Y254" i="5"/>
  <c r="BL254" i="5"/>
  <c r="BM254" i="5" s="1"/>
  <c r="BN254" i="5" s="1"/>
  <c r="N254" i="5"/>
  <c r="BC254" i="5"/>
  <c r="BD254" i="5" s="1"/>
  <c r="BE254" i="5" s="1"/>
  <c r="AQ254" i="5"/>
  <c r="AW254" i="5"/>
  <c r="AZ254" i="5"/>
  <c r="BA254" i="5" s="1"/>
  <c r="BB254" i="5" s="1"/>
  <c r="AK254" i="5"/>
  <c r="BF254" i="5"/>
  <c r="BG254" i="5" s="1"/>
  <c r="BH254" i="5" s="1"/>
  <c r="AJ254" i="5"/>
  <c r="BI254" i="5"/>
  <c r="BJ254" i="5" s="1"/>
  <c r="BK254" i="5" s="1"/>
  <c r="BI269" i="5"/>
  <c r="BJ269" i="5" s="1"/>
  <c r="BK269" i="5" s="1"/>
  <c r="BF269" i="5"/>
  <c r="BG269" i="5" s="1"/>
  <c r="BH269" i="5" s="1"/>
  <c r="Y269" i="5"/>
  <c r="BC269" i="5"/>
  <c r="BD269" i="5" s="1"/>
  <c r="BE269" i="5" s="1"/>
  <c r="N269" i="5"/>
  <c r="AT269" i="5"/>
  <c r="AQ269" i="5"/>
  <c r="AJ269" i="5"/>
  <c r="BL269" i="5"/>
  <c r="BM269" i="5" s="1"/>
  <c r="BN269" i="5" s="1"/>
  <c r="AW269" i="5"/>
  <c r="AN269" i="5"/>
  <c r="AZ269" i="5"/>
  <c r="BA269" i="5" s="1"/>
  <c r="BB269" i="5" s="1"/>
  <c r="AK269" i="5"/>
  <c r="BL288" i="5"/>
  <c r="BM288" i="5" s="1"/>
  <c r="BN288" i="5" s="1"/>
  <c r="BC288" i="5"/>
  <c r="BD288" i="5" s="1"/>
  <c r="BE288" i="5" s="1"/>
  <c r="Y288" i="5"/>
  <c r="AQ288" i="5"/>
  <c r="N288" i="5"/>
  <c r="BF288" i="5"/>
  <c r="BG288" i="5" s="1"/>
  <c r="BH288" i="5" s="1"/>
  <c r="AK288" i="5"/>
  <c r="AW288" i="5"/>
  <c r="AT288" i="5"/>
  <c r="BI288" i="5"/>
  <c r="BJ288" i="5" s="1"/>
  <c r="BK288" i="5" s="1"/>
  <c r="AJ288" i="5"/>
  <c r="AN288" i="5"/>
  <c r="AZ288" i="5"/>
  <c r="BA288" i="5" s="1"/>
  <c r="BB288" i="5" s="1"/>
  <c r="BI271" i="5"/>
  <c r="BJ271" i="5" s="1"/>
  <c r="BK271" i="5" s="1"/>
  <c r="AT271" i="5"/>
  <c r="AQ271" i="5"/>
  <c r="BF271" i="5"/>
  <c r="BG271" i="5" s="1"/>
  <c r="BH271" i="5" s="1"/>
  <c r="Y271" i="5"/>
  <c r="N271" i="5"/>
  <c r="BC271" i="5"/>
  <c r="BD271" i="5" s="1"/>
  <c r="BE271" i="5" s="1"/>
  <c r="AW271" i="5"/>
  <c r="AZ271" i="5"/>
  <c r="BA271" i="5" s="1"/>
  <c r="BB271" i="5" s="1"/>
  <c r="AJ271" i="5"/>
  <c r="BL271" i="5"/>
  <c r="BM271" i="5" s="1"/>
  <c r="BN271" i="5" s="1"/>
  <c r="AN271" i="5"/>
  <c r="AK271" i="5"/>
  <c r="BL286" i="5"/>
  <c r="BM286" i="5" s="1"/>
  <c r="BN286" i="5" s="1"/>
  <c r="BI286" i="5"/>
  <c r="BJ286" i="5" s="1"/>
  <c r="BK286" i="5" s="1"/>
  <c r="AW286" i="5"/>
  <c r="BF286" i="5"/>
  <c r="BG286" i="5" s="1"/>
  <c r="BH286" i="5" s="1"/>
  <c r="AT286" i="5"/>
  <c r="AK286" i="5"/>
  <c r="BC286" i="5"/>
  <c r="BD286" i="5" s="1"/>
  <c r="BE286" i="5" s="1"/>
  <c r="Y286" i="5"/>
  <c r="AQ286" i="5"/>
  <c r="N286" i="5"/>
  <c r="AZ286" i="5"/>
  <c r="BA286" i="5" s="1"/>
  <c r="BB286" i="5" s="1"/>
  <c r="AJ286" i="5"/>
  <c r="AN286" i="5"/>
  <c r="BI261" i="5"/>
  <c r="BJ261" i="5" s="1"/>
  <c r="BK261" i="5" s="1"/>
  <c r="BF261" i="5"/>
  <c r="BG261" i="5" s="1"/>
  <c r="BH261" i="5" s="1"/>
  <c r="AQ261" i="5"/>
  <c r="BC261" i="5"/>
  <c r="BD261" i="5" s="1"/>
  <c r="BE261" i="5" s="1"/>
  <c r="Y261" i="5"/>
  <c r="AT261" i="5"/>
  <c r="N261" i="5"/>
  <c r="BL261" i="5"/>
  <c r="BM261" i="5" s="1"/>
  <c r="BN261" i="5" s="1"/>
  <c r="AW261" i="5"/>
  <c r="AJ261" i="5"/>
  <c r="AN261" i="5"/>
  <c r="AZ261" i="5"/>
  <c r="BA261" i="5" s="1"/>
  <c r="BB261" i="5" s="1"/>
  <c r="AK261" i="5"/>
  <c r="BL277" i="5"/>
  <c r="BM277" i="5" s="1"/>
  <c r="BN277" i="5" s="1"/>
  <c r="AT277" i="5"/>
  <c r="AK277" i="5"/>
  <c r="BF277" i="5"/>
  <c r="BG277" i="5" s="1"/>
  <c r="BH277" i="5" s="1"/>
  <c r="AQ277" i="5"/>
  <c r="Y277" i="5"/>
  <c r="BC277" i="5"/>
  <c r="BD277" i="5" s="1"/>
  <c r="BE277" i="5" s="1"/>
  <c r="N277" i="5"/>
  <c r="AW277" i="5"/>
  <c r="BI277" i="5"/>
  <c r="BJ277" i="5" s="1"/>
  <c r="BK277" i="5" s="1"/>
  <c r="AN277" i="5"/>
  <c r="AZ277" i="5"/>
  <c r="BA277" i="5" s="1"/>
  <c r="BB277" i="5" s="1"/>
  <c r="AJ277" i="5"/>
  <c r="BL281" i="5"/>
  <c r="BM281" i="5" s="1"/>
  <c r="BN281" i="5" s="1"/>
  <c r="AT281" i="5"/>
  <c r="AK281" i="5"/>
  <c r="BF281" i="5"/>
  <c r="BG281" i="5" s="1"/>
  <c r="BH281" i="5" s="1"/>
  <c r="AQ281" i="5"/>
  <c r="Y281" i="5"/>
  <c r="BC281" i="5"/>
  <c r="BD281" i="5" s="1"/>
  <c r="BE281" i="5" s="1"/>
  <c r="N281" i="5"/>
  <c r="BI281" i="5"/>
  <c r="BJ281" i="5" s="1"/>
  <c r="BK281" i="5" s="1"/>
  <c r="AW281" i="5"/>
  <c r="AN281" i="5"/>
  <c r="AZ281" i="5"/>
  <c r="BA281" i="5" s="1"/>
  <c r="BB281" i="5" s="1"/>
  <c r="AJ281" i="5"/>
  <c r="AT313" i="5"/>
  <c r="AK313" i="5"/>
  <c r="N313" i="5"/>
  <c r="BC313" i="5"/>
  <c r="BD313" i="5" s="1"/>
  <c r="BE313" i="5" s="1"/>
  <c r="AN313" i="5"/>
  <c r="BI313" i="5"/>
  <c r="BJ313" i="5" s="1"/>
  <c r="BK313" i="5" s="1"/>
  <c r="BL313" i="5"/>
  <c r="BM313" i="5" s="1"/>
  <c r="BN313" i="5" s="1"/>
  <c r="BF313" i="5"/>
  <c r="BG313" i="5" s="1"/>
  <c r="BH313" i="5" s="1"/>
  <c r="AW313" i="5"/>
  <c r="Y313" i="5"/>
  <c r="AJ313" i="5"/>
  <c r="AQ313" i="5"/>
  <c r="AZ313" i="5"/>
  <c r="BA313" i="5" s="1"/>
  <c r="BB313" i="5" s="1"/>
  <c r="BL292" i="5"/>
  <c r="BM292" i="5" s="1"/>
  <c r="BN292" i="5" s="1"/>
  <c r="AQ292" i="5"/>
  <c r="N292" i="5"/>
  <c r="BI292" i="5"/>
  <c r="BJ292" i="5" s="1"/>
  <c r="BK292" i="5" s="1"/>
  <c r="AW292" i="5"/>
  <c r="BF292" i="5"/>
  <c r="BG292" i="5" s="1"/>
  <c r="BH292" i="5" s="1"/>
  <c r="AT292" i="5"/>
  <c r="AK292" i="5"/>
  <c r="BC292" i="5"/>
  <c r="BD292" i="5" s="1"/>
  <c r="BE292" i="5" s="1"/>
  <c r="Y292" i="5"/>
  <c r="AJ292" i="5"/>
  <c r="AN292" i="5"/>
  <c r="AZ292" i="5"/>
  <c r="BA292" i="5" s="1"/>
  <c r="BB292" i="5" s="1"/>
  <c r="BI299" i="5"/>
  <c r="BJ299" i="5" s="1"/>
  <c r="BK299" i="5" s="1"/>
  <c r="BC299" i="5"/>
  <c r="BD299" i="5" s="1"/>
  <c r="BE299" i="5" s="1"/>
  <c r="N299" i="5"/>
  <c r="AT299" i="5"/>
  <c r="AQ299" i="5"/>
  <c r="BF299" i="5"/>
  <c r="BG299" i="5" s="1"/>
  <c r="BH299" i="5" s="1"/>
  <c r="Y299" i="5"/>
  <c r="AN299" i="5"/>
  <c r="AZ299" i="5"/>
  <c r="BA299" i="5" s="1"/>
  <c r="BB299" i="5" s="1"/>
  <c r="BL299" i="5"/>
  <c r="BM299" i="5" s="1"/>
  <c r="BN299" i="5" s="1"/>
  <c r="AJ299" i="5"/>
  <c r="AW299" i="5"/>
  <c r="AK299" i="5"/>
  <c r="BI306" i="5"/>
  <c r="BJ306" i="5" s="1"/>
  <c r="BK306" i="5" s="1"/>
  <c r="AT306" i="5"/>
  <c r="AQ306" i="5"/>
  <c r="BF306" i="5"/>
  <c r="BG306" i="5" s="1"/>
  <c r="BH306" i="5" s="1"/>
  <c r="Y306" i="5"/>
  <c r="BC306" i="5"/>
  <c r="BD306" i="5" s="1"/>
  <c r="BE306" i="5" s="1"/>
  <c r="N306" i="5"/>
  <c r="AJ306" i="5"/>
  <c r="BL306" i="5"/>
  <c r="BM306" i="5" s="1"/>
  <c r="BN306" i="5" s="1"/>
  <c r="AN306" i="5"/>
  <c r="AZ306" i="5"/>
  <c r="BA306" i="5" s="1"/>
  <c r="BB306" i="5" s="1"/>
  <c r="AK306" i="5"/>
  <c r="AW306" i="5"/>
  <c r="BI298" i="5"/>
  <c r="BJ298" i="5" s="1"/>
  <c r="BK298" i="5" s="1"/>
  <c r="AQ298" i="5"/>
  <c r="BF298" i="5"/>
  <c r="BG298" i="5" s="1"/>
  <c r="BH298" i="5" s="1"/>
  <c r="Y298" i="5"/>
  <c r="BC298" i="5"/>
  <c r="BD298" i="5" s="1"/>
  <c r="BE298" i="5" s="1"/>
  <c r="N298" i="5"/>
  <c r="AT298" i="5"/>
  <c r="AN298" i="5"/>
  <c r="AZ298" i="5"/>
  <c r="BA298" i="5" s="1"/>
  <c r="BB298" i="5" s="1"/>
  <c r="BL298" i="5"/>
  <c r="BM298" i="5" s="1"/>
  <c r="BN298" i="5" s="1"/>
  <c r="AJ298" i="5"/>
  <c r="AK298" i="5"/>
  <c r="AW298" i="5"/>
  <c r="BI307" i="5"/>
  <c r="BJ307" i="5" s="1"/>
  <c r="BK307" i="5" s="1"/>
  <c r="AQ307" i="5"/>
  <c r="BF307" i="5"/>
  <c r="BG307" i="5" s="1"/>
  <c r="BH307" i="5" s="1"/>
  <c r="Y307" i="5"/>
  <c r="BC307" i="5"/>
  <c r="BD307" i="5" s="1"/>
  <c r="BE307" i="5" s="1"/>
  <c r="N307" i="5"/>
  <c r="AT307" i="5"/>
  <c r="AZ307" i="5"/>
  <c r="BA307" i="5" s="1"/>
  <c r="BB307" i="5" s="1"/>
  <c r="AJ307" i="5"/>
  <c r="BL307" i="5"/>
  <c r="BM307" i="5" s="1"/>
  <c r="BN307" i="5" s="1"/>
  <c r="AN307" i="5"/>
  <c r="AW307" i="5"/>
  <c r="AK307" i="5"/>
  <c r="BL317" i="5"/>
  <c r="BM317" i="5" s="1"/>
  <c r="BN317" i="5" s="1"/>
  <c r="BI317" i="5"/>
  <c r="BJ317" i="5" s="1"/>
  <c r="BK317" i="5" s="1"/>
  <c r="BF317" i="5"/>
  <c r="BG317" i="5" s="1"/>
  <c r="BH317" i="5" s="1"/>
  <c r="AK317" i="5"/>
  <c r="AW317" i="5"/>
  <c r="N317" i="5"/>
  <c r="AT317" i="5"/>
  <c r="AQ317" i="5"/>
  <c r="AZ317" i="5"/>
  <c r="BA317" i="5" s="1"/>
  <c r="BB317" i="5" s="1"/>
  <c r="BC317" i="5"/>
  <c r="BD317" i="5" s="1"/>
  <c r="BE317" i="5" s="1"/>
  <c r="AJ317" i="5"/>
  <c r="Y317" i="5"/>
  <c r="AN317" i="5"/>
  <c r="AW83" i="5"/>
  <c r="Y83" i="5"/>
  <c r="BL83" i="5"/>
  <c r="BM83" i="5" s="1"/>
  <c r="BN83" i="5" s="1"/>
  <c r="N83" i="5"/>
  <c r="BI83" i="5"/>
  <c r="BJ83" i="5" s="1"/>
  <c r="BK83" i="5" s="1"/>
  <c r="AN83" i="5"/>
  <c r="BF83" i="5"/>
  <c r="BG83" i="5" s="1"/>
  <c r="BH83" i="5" s="1"/>
  <c r="AK83" i="5"/>
  <c r="AT83" i="5"/>
  <c r="BC83" i="5"/>
  <c r="BD83" i="5" s="1"/>
  <c r="BE83" i="5" s="1"/>
  <c r="AZ83" i="5"/>
  <c r="BA83" i="5" s="1"/>
  <c r="BB83" i="5" s="1"/>
  <c r="AQ83" i="5"/>
  <c r="AJ83" i="5"/>
  <c r="BL46" i="5"/>
  <c r="BM46" i="5" s="1"/>
  <c r="BN46" i="5" s="1"/>
  <c r="BC46" i="5"/>
  <c r="BD46" i="5" s="1"/>
  <c r="BE46" i="5" s="1"/>
  <c r="AQ46" i="5"/>
  <c r="N46" i="5"/>
  <c r="AW46" i="5"/>
  <c r="BI46" i="5"/>
  <c r="BJ46" i="5" s="1"/>
  <c r="BK46" i="5" s="1"/>
  <c r="AT46" i="5"/>
  <c r="AK46" i="5"/>
  <c r="Y46" i="5"/>
  <c r="BF46" i="5"/>
  <c r="BG46" i="5" s="1"/>
  <c r="BH46" i="5" s="1"/>
  <c r="AZ46" i="5"/>
  <c r="BA46" i="5" s="1"/>
  <c r="BB46" i="5" s="1"/>
  <c r="AJ46" i="5"/>
  <c r="AN46" i="5"/>
  <c r="BL72" i="5"/>
  <c r="BM72" i="5" s="1"/>
  <c r="BN72" i="5" s="1"/>
  <c r="BF72" i="5"/>
  <c r="BG72" i="5" s="1"/>
  <c r="BH72" i="5" s="1"/>
  <c r="N72" i="5"/>
  <c r="BC72" i="5"/>
  <c r="BD72" i="5" s="1"/>
  <c r="BE72" i="5" s="1"/>
  <c r="AQ72" i="5"/>
  <c r="AW72" i="5"/>
  <c r="AK72" i="5"/>
  <c r="BI72" i="5"/>
  <c r="BJ72" i="5" s="1"/>
  <c r="BK72" i="5" s="1"/>
  <c r="AT72" i="5"/>
  <c r="Y72" i="5"/>
  <c r="AJ72" i="5"/>
  <c r="AN72" i="5"/>
  <c r="AZ72" i="5"/>
  <c r="BA72" i="5" s="1"/>
  <c r="BB72" i="5" s="1"/>
  <c r="BL44" i="5"/>
  <c r="BM44" i="5" s="1"/>
  <c r="BN44" i="5" s="1"/>
  <c r="BF44" i="5"/>
  <c r="BG44" i="5" s="1"/>
  <c r="BH44" i="5" s="1"/>
  <c r="BC44" i="5"/>
  <c r="BD44" i="5" s="1"/>
  <c r="BE44" i="5" s="1"/>
  <c r="AT44" i="5"/>
  <c r="AK44" i="5"/>
  <c r="Y44" i="5"/>
  <c r="BI44" i="5"/>
  <c r="BJ44" i="5" s="1"/>
  <c r="BK44" i="5" s="1"/>
  <c r="AW44" i="5"/>
  <c r="AQ44" i="5"/>
  <c r="N44" i="5"/>
  <c r="AJ44" i="5"/>
  <c r="AN44" i="5"/>
  <c r="AZ44" i="5"/>
  <c r="BA44" i="5" s="1"/>
  <c r="BB44" i="5" s="1"/>
  <c r="BF90" i="5"/>
  <c r="BG90" i="5" s="1"/>
  <c r="BH90" i="5" s="1"/>
  <c r="BL90" i="5"/>
  <c r="BM90" i="5" s="1"/>
  <c r="BN90" i="5" s="1"/>
  <c r="BC90" i="5"/>
  <c r="BD90" i="5" s="1"/>
  <c r="BE90" i="5" s="1"/>
  <c r="AT90" i="5"/>
  <c r="AW90" i="5"/>
  <c r="AQ90" i="5"/>
  <c r="N90" i="5"/>
  <c r="AJ90" i="5"/>
  <c r="Y90" i="5"/>
  <c r="AN90" i="5"/>
  <c r="AZ90" i="5"/>
  <c r="BA90" i="5" s="1"/>
  <c r="BB90" i="5" s="1"/>
  <c r="BI90" i="5"/>
  <c r="BJ90" i="5" s="1"/>
  <c r="BK90" i="5" s="1"/>
  <c r="AK90" i="5"/>
  <c r="BL48" i="5"/>
  <c r="BM48" i="5" s="1"/>
  <c r="BN48" i="5" s="1"/>
  <c r="BI48" i="5"/>
  <c r="BJ48" i="5" s="1"/>
  <c r="BK48" i="5" s="1"/>
  <c r="AT48" i="5"/>
  <c r="AK48" i="5"/>
  <c r="BF48" i="5"/>
  <c r="BG48" i="5" s="1"/>
  <c r="BH48" i="5" s="1"/>
  <c r="Y48" i="5"/>
  <c r="BC48" i="5"/>
  <c r="BD48" i="5" s="1"/>
  <c r="BE48" i="5" s="1"/>
  <c r="AQ48" i="5"/>
  <c r="N48" i="5"/>
  <c r="AW48" i="5"/>
  <c r="AJ48" i="5"/>
  <c r="AN48" i="5"/>
  <c r="AZ48" i="5"/>
  <c r="BA48" i="5" s="1"/>
  <c r="BB48" i="5" s="1"/>
  <c r="AW99" i="5"/>
  <c r="AK99" i="5"/>
  <c r="BI99" i="5"/>
  <c r="BJ99" i="5" s="1"/>
  <c r="BK99" i="5" s="1"/>
  <c r="AJ99" i="5"/>
  <c r="AZ99" i="5"/>
  <c r="BA99" i="5" s="1"/>
  <c r="BB99" i="5" s="1"/>
  <c r="BF99" i="5"/>
  <c r="BG99" i="5" s="1"/>
  <c r="BH99" i="5" s="1"/>
  <c r="BL99" i="5"/>
  <c r="BM99" i="5" s="1"/>
  <c r="BN99" i="5" s="1"/>
  <c r="BC99" i="5"/>
  <c r="BD99" i="5" s="1"/>
  <c r="BE99" i="5" s="1"/>
  <c r="AT99" i="5"/>
  <c r="AQ99" i="5"/>
  <c r="N99" i="5"/>
  <c r="Y99" i="5"/>
  <c r="AN99" i="5"/>
  <c r="BL120" i="5"/>
  <c r="BM120" i="5" s="1"/>
  <c r="BN120" i="5" s="1"/>
  <c r="BI120" i="5"/>
  <c r="BJ120" i="5" s="1"/>
  <c r="BK120" i="5" s="1"/>
  <c r="AQ120" i="5"/>
  <c r="Y120" i="5"/>
  <c r="AW120" i="5"/>
  <c r="N120" i="5"/>
  <c r="BF120" i="5"/>
  <c r="BG120" i="5" s="1"/>
  <c r="BH120" i="5" s="1"/>
  <c r="AT120" i="5"/>
  <c r="BC120" i="5"/>
  <c r="BD120" i="5" s="1"/>
  <c r="BE120" i="5" s="1"/>
  <c r="AK120" i="5"/>
  <c r="AZ120" i="5"/>
  <c r="BA120" i="5" s="1"/>
  <c r="BB120" i="5" s="1"/>
  <c r="AJ120" i="5"/>
  <c r="AN120" i="5"/>
  <c r="BL137" i="5"/>
  <c r="BM137" i="5" s="1"/>
  <c r="BN137" i="5" s="1"/>
  <c r="BF137" i="5"/>
  <c r="BG137" i="5" s="1"/>
  <c r="BH137" i="5" s="1"/>
  <c r="AW137" i="5"/>
  <c r="N137" i="5"/>
  <c r="BC137" i="5"/>
  <c r="BD137" i="5" s="1"/>
  <c r="BE137" i="5" s="1"/>
  <c r="BI137" i="5"/>
  <c r="BJ137" i="5" s="1"/>
  <c r="BK137" i="5" s="1"/>
  <c r="AT137" i="5"/>
  <c r="AK137" i="5"/>
  <c r="AQ137" i="5"/>
  <c r="Y137" i="5"/>
  <c r="AJ137" i="5"/>
  <c r="AN137" i="5"/>
  <c r="AZ137" i="5"/>
  <c r="BA137" i="5" s="1"/>
  <c r="BB137" i="5" s="1"/>
  <c r="BL145" i="5"/>
  <c r="BM145" i="5" s="1"/>
  <c r="BN145" i="5" s="1"/>
  <c r="BF145" i="5"/>
  <c r="BG145" i="5" s="1"/>
  <c r="BH145" i="5" s="1"/>
  <c r="AW145" i="5"/>
  <c r="N145" i="5"/>
  <c r="BC145" i="5"/>
  <c r="BD145" i="5" s="1"/>
  <c r="BE145" i="5" s="1"/>
  <c r="BI145" i="5"/>
  <c r="BJ145" i="5" s="1"/>
  <c r="BK145" i="5" s="1"/>
  <c r="AT145" i="5"/>
  <c r="AK145" i="5"/>
  <c r="AQ145" i="5"/>
  <c r="Y145" i="5"/>
  <c r="AJ145" i="5"/>
  <c r="AN145" i="5"/>
  <c r="AZ145" i="5"/>
  <c r="BA145" i="5" s="1"/>
  <c r="BB145" i="5" s="1"/>
  <c r="BL154" i="5"/>
  <c r="BM154" i="5" s="1"/>
  <c r="BN154" i="5" s="1"/>
  <c r="BC154" i="5"/>
  <c r="BD154" i="5" s="1"/>
  <c r="BE154" i="5" s="1"/>
  <c r="Y154" i="5"/>
  <c r="AQ154" i="5"/>
  <c r="N154" i="5"/>
  <c r="BI154" i="5"/>
  <c r="BJ154" i="5" s="1"/>
  <c r="BK154" i="5" s="1"/>
  <c r="AW154" i="5"/>
  <c r="BF154" i="5"/>
  <c r="BG154" i="5" s="1"/>
  <c r="BH154" i="5" s="1"/>
  <c r="AT154" i="5"/>
  <c r="AK154" i="5"/>
  <c r="AJ154" i="5"/>
  <c r="AN154" i="5"/>
  <c r="AZ154" i="5"/>
  <c r="BA154" i="5" s="1"/>
  <c r="BB154" i="5" s="1"/>
  <c r="BL129" i="5"/>
  <c r="BM129" i="5" s="1"/>
  <c r="BN129" i="5" s="1"/>
  <c r="BC129" i="5"/>
  <c r="BD129" i="5" s="1"/>
  <c r="BE129" i="5" s="1"/>
  <c r="AK129" i="5"/>
  <c r="BI129" i="5"/>
  <c r="BJ129" i="5" s="1"/>
  <c r="BK129" i="5" s="1"/>
  <c r="AQ129" i="5"/>
  <c r="Y129" i="5"/>
  <c r="AW129" i="5"/>
  <c r="N129" i="5"/>
  <c r="BF129" i="5"/>
  <c r="BG129" i="5" s="1"/>
  <c r="BH129" i="5" s="1"/>
  <c r="AT129" i="5"/>
  <c r="AJ129" i="5"/>
  <c r="AN129" i="5"/>
  <c r="AZ129" i="5"/>
  <c r="BA129" i="5" s="1"/>
  <c r="BB129" i="5" s="1"/>
  <c r="BI178" i="5"/>
  <c r="BJ178" i="5" s="1"/>
  <c r="BK178" i="5" s="1"/>
  <c r="Y178" i="5"/>
  <c r="BF178" i="5"/>
  <c r="BG178" i="5" s="1"/>
  <c r="BH178" i="5" s="1"/>
  <c r="N178" i="5"/>
  <c r="AT178" i="5"/>
  <c r="AQ178" i="5"/>
  <c r="BC178" i="5"/>
  <c r="BD178" i="5" s="1"/>
  <c r="BE178" i="5" s="1"/>
  <c r="AZ178" i="5"/>
  <c r="BA178" i="5" s="1"/>
  <c r="BB178" i="5" s="1"/>
  <c r="AK178" i="5"/>
  <c r="AJ178" i="5"/>
  <c r="BL178" i="5"/>
  <c r="BM178" i="5" s="1"/>
  <c r="BN178" i="5" s="1"/>
  <c r="AW178" i="5"/>
  <c r="AN178" i="5"/>
  <c r="BL201" i="5"/>
  <c r="BM201" i="5" s="1"/>
  <c r="BN201" i="5" s="1"/>
  <c r="BI201" i="5"/>
  <c r="BJ201" i="5" s="1"/>
  <c r="BK201" i="5" s="1"/>
  <c r="Y201" i="5"/>
  <c r="BF201" i="5"/>
  <c r="BG201" i="5" s="1"/>
  <c r="BH201" i="5" s="1"/>
  <c r="AW201" i="5"/>
  <c r="AQ201" i="5"/>
  <c r="N201" i="5"/>
  <c r="BC201" i="5"/>
  <c r="BD201" i="5" s="1"/>
  <c r="BE201" i="5" s="1"/>
  <c r="AT201" i="5"/>
  <c r="AK201" i="5"/>
  <c r="AJ201" i="5"/>
  <c r="AN201" i="5"/>
  <c r="AZ201" i="5"/>
  <c r="BA201" i="5" s="1"/>
  <c r="BB201" i="5" s="1"/>
  <c r="BI169" i="5"/>
  <c r="BJ169" i="5" s="1"/>
  <c r="BK169" i="5" s="1"/>
  <c r="BC169" i="5"/>
  <c r="BD169" i="5" s="1"/>
  <c r="BE169" i="5" s="1"/>
  <c r="N169" i="5"/>
  <c r="AT169" i="5"/>
  <c r="AQ169" i="5"/>
  <c r="BF169" i="5"/>
  <c r="BG169" i="5" s="1"/>
  <c r="BH169" i="5" s="1"/>
  <c r="Y169" i="5"/>
  <c r="AJ169" i="5"/>
  <c r="AW169" i="5"/>
  <c r="AN169" i="5"/>
  <c r="AZ169" i="5"/>
  <c r="BA169" i="5" s="1"/>
  <c r="BB169" i="5" s="1"/>
  <c r="BL169" i="5"/>
  <c r="BM169" i="5" s="1"/>
  <c r="BN169" i="5" s="1"/>
  <c r="AK169" i="5"/>
  <c r="BL198" i="5"/>
  <c r="BM198" i="5" s="1"/>
  <c r="BN198" i="5" s="1"/>
  <c r="BF198" i="5"/>
  <c r="BG198" i="5" s="1"/>
  <c r="BH198" i="5" s="1"/>
  <c r="AW198" i="5"/>
  <c r="AQ198" i="5"/>
  <c r="N198" i="5"/>
  <c r="BC198" i="5"/>
  <c r="BD198" i="5" s="1"/>
  <c r="BE198" i="5" s="1"/>
  <c r="AT198" i="5"/>
  <c r="AK198" i="5"/>
  <c r="BI198" i="5"/>
  <c r="BJ198" i="5" s="1"/>
  <c r="BK198" i="5" s="1"/>
  <c r="Y198" i="5"/>
  <c r="AN198" i="5"/>
  <c r="AZ198" i="5"/>
  <c r="BA198" i="5" s="1"/>
  <c r="BB198" i="5" s="1"/>
  <c r="AJ198" i="5"/>
  <c r="BI190" i="5"/>
  <c r="BJ190" i="5" s="1"/>
  <c r="BK190" i="5" s="1"/>
  <c r="BF190" i="5"/>
  <c r="BG190" i="5" s="1"/>
  <c r="BH190" i="5" s="1"/>
  <c r="AT190" i="5"/>
  <c r="N190" i="5"/>
  <c r="Y190" i="5"/>
  <c r="AN190" i="5"/>
  <c r="AQ190" i="5"/>
  <c r="AZ190" i="5"/>
  <c r="BA190" i="5" s="1"/>
  <c r="BB190" i="5" s="1"/>
  <c r="AK190" i="5"/>
  <c r="BL190" i="5"/>
  <c r="BM190" i="5" s="1"/>
  <c r="BN190" i="5" s="1"/>
  <c r="AW190" i="5"/>
  <c r="BC190" i="5"/>
  <c r="BD190" i="5" s="1"/>
  <c r="BE190" i="5" s="1"/>
  <c r="AJ190" i="5"/>
  <c r="BI170" i="5"/>
  <c r="BJ170" i="5" s="1"/>
  <c r="BK170" i="5" s="1"/>
  <c r="AQ170" i="5"/>
  <c r="BF170" i="5"/>
  <c r="BG170" i="5" s="1"/>
  <c r="BH170" i="5" s="1"/>
  <c r="Y170" i="5"/>
  <c r="BC170" i="5"/>
  <c r="BD170" i="5" s="1"/>
  <c r="BE170" i="5" s="1"/>
  <c r="N170" i="5"/>
  <c r="AT170" i="5"/>
  <c r="AJ170" i="5"/>
  <c r="AN170" i="5"/>
  <c r="AK170" i="5"/>
  <c r="AZ170" i="5"/>
  <c r="BA170" i="5" s="1"/>
  <c r="BB170" i="5" s="1"/>
  <c r="AW170" i="5"/>
  <c r="BL170" i="5"/>
  <c r="BM170" i="5" s="1"/>
  <c r="BN170" i="5" s="1"/>
  <c r="BL218" i="5"/>
  <c r="BM218" i="5" s="1"/>
  <c r="BN218" i="5" s="1"/>
  <c r="BF218" i="5"/>
  <c r="BG218" i="5" s="1"/>
  <c r="BH218" i="5" s="1"/>
  <c r="AT218" i="5"/>
  <c r="Y218" i="5"/>
  <c r="BC218" i="5"/>
  <c r="BD218" i="5" s="1"/>
  <c r="BE218" i="5" s="1"/>
  <c r="N218" i="5"/>
  <c r="BI218" i="5"/>
  <c r="BJ218" i="5" s="1"/>
  <c r="BK218" i="5" s="1"/>
  <c r="AW218" i="5"/>
  <c r="AQ218" i="5"/>
  <c r="AK218" i="5"/>
  <c r="AN218" i="5"/>
  <c r="AZ218" i="5"/>
  <c r="BA218" i="5" s="1"/>
  <c r="BB218" i="5" s="1"/>
  <c r="AJ218" i="5"/>
  <c r="BL243" i="5"/>
  <c r="BM243" i="5" s="1"/>
  <c r="BN243" i="5" s="1"/>
  <c r="BC243" i="5"/>
  <c r="BD243" i="5" s="1"/>
  <c r="BE243" i="5" s="1"/>
  <c r="Y243" i="5"/>
  <c r="AQ243" i="5"/>
  <c r="N243" i="5"/>
  <c r="BI243" i="5"/>
  <c r="BJ243" i="5" s="1"/>
  <c r="BK243" i="5" s="1"/>
  <c r="AW243" i="5"/>
  <c r="AK243" i="5"/>
  <c r="BF243" i="5"/>
  <c r="BG243" i="5" s="1"/>
  <c r="BH243" i="5" s="1"/>
  <c r="AT243" i="5"/>
  <c r="AJ243" i="5"/>
  <c r="AN243" i="5"/>
  <c r="AZ243" i="5"/>
  <c r="BA243" i="5" s="1"/>
  <c r="BB243" i="5" s="1"/>
  <c r="BL222" i="5"/>
  <c r="BM222" i="5" s="1"/>
  <c r="BN222" i="5" s="1"/>
  <c r="BI222" i="5"/>
  <c r="BJ222" i="5" s="1"/>
  <c r="BK222" i="5" s="1"/>
  <c r="AW222" i="5"/>
  <c r="AQ222" i="5"/>
  <c r="AK222" i="5"/>
  <c r="BF222" i="5"/>
  <c r="BG222" i="5" s="1"/>
  <c r="BH222" i="5" s="1"/>
  <c r="AT222" i="5"/>
  <c r="Y222" i="5"/>
  <c r="BC222" i="5"/>
  <c r="BD222" i="5" s="1"/>
  <c r="BE222" i="5" s="1"/>
  <c r="N222" i="5"/>
  <c r="AN222" i="5"/>
  <c r="AZ222" i="5"/>
  <c r="BA222" i="5" s="1"/>
  <c r="BB222" i="5" s="1"/>
  <c r="AJ222" i="5"/>
  <c r="BL249" i="5"/>
  <c r="BM249" i="5" s="1"/>
  <c r="BN249" i="5" s="1"/>
  <c r="BC249" i="5"/>
  <c r="BD249" i="5" s="1"/>
  <c r="BE249" i="5" s="1"/>
  <c r="Y249" i="5"/>
  <c r="AQ249" i="5"/>
  <c r="N249" i="5"/>
  <c r="BI249" i="5"/>
  <c r="BJ249" i="5" s="1"/>
  <c r="BK249" i="5" s="1"/>
  <c r="AW249" i="5"/>
  <c r="BF249" i="5"/>
  <c r="BG249" i="5" s="1"/>
  <c r="BH249" i="5" s="1"/>
  <c r="AT249" i="5"/>
  <c r="AK249" i="5"/>
  <c r="AN249" i="5"/>
  <c r="AZ249" i="5"/>
  <c r="BA249" i="5" s="1"/>
  <c r="BB249" i="5" s="1"/>
  <c r="AJ249" i="5"/>
  <c r="BI265" i="5"/>
  <c r="BJ265" i="5" s="1"/>
  <c r="BK265" i="5" s="1"/>
  <c r="AQ265" i="5"/>
  <c r="BF265" i="5"/>
  <c r="BG265" i="5" s="1"/>
  <c r="BH265" i="5" s="1"/>
  <c r="Y265" i="5"/>
  <c r="BC265" i="5"/>
  <c r="BD265" i="5" s="1"/>
  <c r="BE265" i="5" s="1"/>
  <c r="N265" i="5"/>
  <c r="AT265" i="5"/>
  <c r="BL265" i="5"/>
  <c r="BM265" i="5" s="1"/>
  <c r="BN265" i="5" s="1"/>
  <c r="AW265" i="5"/>
  <c r="AJ265" i="5"/>
  <c r="AN265" i="5"/>
  <c r="AZ265" i="5"/>
  <c r="BA265" i="5" s="1"/>
  <c r="BB265" i="5" s="1"/>
  <c r="AK265" i="5"/>
  <c r="BL283" i="5"/>
  <c r="BM283" i="5" s="1"/>
  <c r="BN283" i="5" s="1"/>
  <c r="AT283" i="5"/>
  <c r="AK283" i="5"/>
  <c r="BF283" i="5"/>
  <c r="BG283" i="5" s="1"/>
  <c r="BH283" i="5" s="1"/>
  <c r="AQ283" i="5"/>
  <c r="Y283" i="5"/>
  <c r="BC283" i="5"/>
  <c r="BD283" i="5" s="1"/>
  <c r="BE283" i="5" s="1"/>
  <c r="N283" i="5"/>
  <c r="BI283" i="5"/>
  <c r="BJ283" i="5" s="1"/>
  <c r="BK283" i="5" s="1"/>
  <c r="AW283" i="5"/>
  <c r="AJ283" i="5"/>
  <c r="AN283" i="5"/>
  <c r="AZ283" i="5"/>
  <c r="BA283" i="5" s="1"/>
  <c r="BB283" i="5" s="1"/>
  <c r="BI302" i="5"/>
  <c r="BJ302" i="5" s="1"/>
  <c r="BK302" i="5" s="1"/>
  <c r="AT302" i="5"/>
  <c r="AQ302" i="5"/>
  <c r="BF302" i="5"/>
  <c r="BG302" i="5" s="1"/>
  <c r="BH302" i="5" s="1"/>
  <c r="Y302" i="5"/>
  <c r="BC302" i="5"/>
  <c r="BD302" i="5" s="1"/>
  <c r="BE302" i="5" s="1"/>
  <c r="N302" i="5"/>
  <c r="AJ302" i="5"/>
  <c r="BL302" i="5"/>
  <c r="BM302" i="5" s="1"/>
  <c r="BN302" i="5" s="1"/>
  <c r="AN302" i="5"/>
  <c r="AZ302" i="5"/>
  <c r="BA302" i="5" s="1"/>
  <c r="BB302" i="5" s="1"/>
  <c r="AK302" i="5"/>
  <c r="AW302" i="5"/>
  <c r="AK310" i="5"/>
  <c r="AN310" i="5"/>
  <c r="BF310" i="5"/>
  <c r="BG310" i="5" s="1"/>
  <c r="BH310" i="5" s="1"/>
  <c r="AQ310" i="5"/>
  <c r="AW310" i="5"/>
  <c r="BI310" i="5"/>
  <c r="BJ310" i="5" s="1"/>
  <c r="BK310" i="5" s="1"/>
  <c r="AT310" i="5"/>
  <c r="BL310" i="5"/>
  <c r="BM310" i="5" s="1"/>
  <c r="BN310" i="5" s="1"/>
  <c r="BC310" i="5"/>
  <c r="BD310" i="5" s="1"/>
  <c r="BE310" i="5" s="1"/>
  <c r="N310" i="5"/>
  <c r="AJ310" i="5"/>
  <c r="Y310" i="5"/>
  <c r="AZ310" i="5"/>
  <c r="BA310" i="5" s="1"/>
  <c r="BB310" i="5" s="1"/>
  <c r="J289" i="7"/>
  <c r="K289" i="7" s="1"/>
  <c r="J149" i="7"/>
  <c r="K149" i="7" s="1"/>
  <c r="J154" i="7"/>
  <c r="K154" i="7" s="1"/>
  <c r="BL27" i="5"/>
  <c r="BM27" i="5" s="1"/>
  <c r="BN27" i="5" s="1"/>
  <c r="BI27" i="5"/>
  <c r="BJ27" i="5" s="1"/>
  <c r="BK27" i="5" s="1"/>
  <c r="AW27" i="5"/>
  <c r="N27" i="5"/>
  <c r="BF27" i="5"/>
  <c r="BG27" i="5" s="1"/>
  <c r="BH27" i="5" s="1"/>
  <c r="AT27" i="5"/>
  <c r="AK27" i="5"/>
  <c r="BC27" i="5"/>
  <c r="BD27" i="5" s="1"/>
  <c r="BE27" i="5" s="1"/>
  <c r="AQ27" i="5"/>
  <c r="Y27" i="5"/>
  <c r="AJ27" i="5"/>
  <c r="AN27" i="5"/>
  <c r="AZ27" i="5"/>
  <c r="BA27" i="5" s="1"/>
  <c r="BB27" i="5" s="1"/>
  <c r="BL24" i="5"/>
  <c r="BM24" i="5" s="1"/>
  <c r="BN24" i="5" s="1"/>
  <c r="BF24" i="5"/>
  <c r="BG24" i="5" s="1"/>
  <c r="BH24" i="5" s="1"/>
  <c r="AT24" i="5"/>
  <c r="AK24" i="5"/>
  <c r="BC24" i="5"/>
  <c r="BD24" i="5" s="1"/>
  <c r="BE24" i="5" s="1"/>
  <c r="AQ24" i="5"/>
  <c r="Y24" i="5"/>
  <c r="BI24" i="5"/>
  <c r="BJ24" i="5" s="1"/>
  <c r="BK24" i="5" s="1"/>
  <c r="AW24" i="5"/>
  <c r="N24" i="5"/>
  <c r="AJ24" i="5"/>
  <c r="AN24" i="5"/>
  <c r="AZ24" i="5"/>
  <c r="BA24" i="5" s="1"/>
  <c r="BB24" i="5" s="1"/>
  <c r="BL30" i="5"/>
  <c r="BM30" i="5" s="1"/>
  <c r="BN30" i="5" s="1"/>
  <c r="BC30" i="5"/>
  <c r="BD30" i="5" s="1"/>
  <c r="BE30" i="5" s="1"/>
  <c r="AT30" i="5"/>
  <c r="BI30" i="5"/>
  <c r="BJ30" i="5" s="1"/>
  <c r="BK30" i="5" s="1"/>
  <c r="AK30" i="5"/>
  <c r="AW30" i="5"/>
  <c r="AQ30" i="5"/>
  <c r="Y30" i="5"/>
  <c r="BF30" i="5"/>
  <c r="BG30" i="5" s="1"/>
  <c r="BH30" i="5" s="1"/>
  <c r="N30" i="5"/>
  <c r="AZ30" i="5"/>
  <c r="BA30" i="5" s="1"/>
  <c r="BB30" i="5" s="1"/>
  <c r="AJ30" i="5"/>
  <c r="AN30" i="5"/>
  <c r="BL38" i="5"/>
  <c r="BM38" i="5" s="1"/>
  <c r="BN38" i="5" s="1"/>
  <c r="BC38" i="5"/>
  <c r="BD38" i="5" s="1"/>
  <c r="BE38" i="5" s="1"/>
  <c r="AT38" i="5"/>
  <c r="AK38" i="5"/>
  <c r="Y38" i="5"/>
  <c r="BI38" i="5"/>
  <c r="BJ38" i="5" s="1"/>
  <c r="BK38" i="5" s="1"/>
  <c r="AW38" i="5"/>
  <c r="AQ38" i="5"/>
  <c r="N38" i="5"/>
  <c r="BF38" i="5"/>
  <c r="BG38" i="5" s="1"/>
  <c r="BH38" i="5" s="1"/>
  <c r="AZ38" i="5"/>
  <c r="BA38" i="5" s="1"/>
  <c r="BB38" i="5" s="1"/>
  <c r="AJ38" i="5"/>
  <c r="AN38" i="5"/>
  <c r="BL55" i="5"/>
  <c r="BM55" i="5" s="1"/>
  <c r="BN55" i="5" s="1"/>
  <c r="BF55" i="5"/>
  <c r="BG55" i="5" s="1"/>
  <c r="BH55" i="5" s="1"/>
  <c r="AT55" i="5"/>
  <c r="Y55" i="5"/>
  <c r="N55" i="5"/>
  <c r="BC55" i="5"/>
  <c r="BD55" i="5" s="1"/>
  <c r="BE55" i="5" s="1"/>
  <c r="AQ55" i="5"/>
  <c r="BI55" i="5"/>
  <c r="BJ55" i="5" s="1"/>
  <c r="BK55" i="5" s="1"/>
  <c r="AW55" i="5"/>
  <c r="AK55" i="5"/>
  <c r="AJ55" i="5"/>
  <c r="AN55" i="5"/>
  <c r="AZ55" i="5"/>
  <c r="BA55" i="5" s="1"/>
  <c r="BB55" i="5" s="1"/>
  <c r="AK88" i="5"/>
  <c r="BC88" i="5"/>
  <c r="BD88" i="5" s="1"/>
  <c r="BE88" i="5" s="1"/>
  <c r="BF88" i="5"/>
  <c r="BG88" i="5" s="1"/>
  <c r="BH88" i="5" s="1"/>
  <c r="N88" i="5"/>
  <c r="AQ88" i="5"/>
  <c r="BL88" i="5"/>
  <c r="BM88" i="5" s="1"/>
  <c r="BN88" i="5" s="1"/>
  <c r="AW88" i="5"/>
  <c r="AN88" i="5"/>
  <c r="AJ88" i="5"/>
  <c r="Y88" i="5"/>
  <c r="BI88" i="5"/>
  <c r="BJ88" i="5" s="1"/>
  <c r="BK88" i="5" s="1"/>
  <c r="AZ88" i="5"/>
  <c r="BA88" i="5" s="1"/>
  <c r="BB88" i="5" s="1"/>
  <c r="AT88" i="5"/>
  <c r="AQ87" i="5"/>
  <c r="BL87" i="5"/>
  <c r="BM87" i="5" s="1"/>
  <c r="BN87" i="5" s="1"/>
  <c r="BI87" i="5"/>
  <c r="BJ87" i="5" s="1"/>
  <c r="BK87" i="5" s="1"/>
  <c r="Y87" i="5"/>
  <c r="AW87" i="5"/>
  <c r="AZ87" i="5"/>
  <c r="BA87" i="5" s="1"/>
  <c r="BB87" i="5" s="1"/>
  <c r="AK87" i="5"/>
  <c r="N87" i="5"/>
  <c r="BC87" i="5"/>
  <c r="BD87" i="5" s="1"/>
  <c r="BE87" i="5" s="1"/>
  <c r="BF87" i="5"/>
  <c r="BG87" i="5" s="1"/>
  <c r="BH87" i="5" s="1"/>
  <c r="AN87" i="5"/>
  <c r="AJ87" i="5"/>
  <c r="AT87" i="5"/>
  <c r="BF94" i="5"/>
  <c r="BG94" i="5" s="1"/>
  <c r="BH94" i="5" s="1"/>
  <c r="BL94" i="5"/>
  <c r="BM94" i="5" s="1"/>
  <c r="BN94" i="5" s="1"/>
  <c r="AW94" i="5"/>
  <c r="AZ94" i="5"/>
  <c r="BA94" i="5" s="1"/>
  <c r="BB94" i="5" s="1"/>
  <c r="BC94" i="5"/>
  <c r="BD94" i="5" s="1"/>
  <c r="BE94" i="5" s="1"/>
  <c r="AT94" i="5"/>
  <c r="AQ94" i="5"/>
  <c r="N94" i="5"/>
  <c r="BI94" i="5"/>
  <c r="BJ94" i="5" s="1"/>
  <c r="BK94" i="5" s="1"/>
  <c r="Y94" i="5"/>
  <c r="AN94" i="5"/>
  <c r="AJ94" i="5"/>
  <c r="AK94" i="5"/>
  <c r="AK105" i="5"/>
  <c r="BI105" i="5"/>
  <c r="BJ105" i="5" s="1"/>
  <c r="BK105" i="5" s="1"/>
  <c r="BF105" i="5"/>
  <c r="BG105" i="5" s="1"/>
  <c r="BH105" i="5" s="1"/>
  <c r="BL105" i="5"/>
  <c r="BM105" i="5" s="1"/>
  <c r="BN105" i="5" s="1"/>
  <c r="BC105" i="5"/>
  <c r="BD105" i="5" s="1"/>
  <c r="BE105" i="5" s="1"/>
  <c r="AT105" i="5"/>
  <c r="AW105" i="5"/>
  <c r="AQ105" i="5"/>
  <c r="N105" i="5"/>
  <c r="Y105" i="5"/>
  <c r="AN105" i="5"/>
  <c r="AZ105" i="5"/>
  <c r="BA105" i="5" s="1"/>
  <c r="BB105" i="5" s="1"/>
  <c r="AJ105" i="5"/>
  <c r="BF110" i="5"/>
  <c r="BG110" i="5" s="1"/>
  <c r="BH110" i="5" s="1"/>
  <c r="BL110" i="5"/>
  <c r="BM110" i="5" s="1"/>
  <c r="BN110" i="5" s="1"/>
  <c r="AW110" i="5"/>
  <c r="AZ110" i="5"/>
  <c r="BA110" i="5" s="1"/>
  <c r="BB110" i="5" s="1"/>
  <c r="BC110" i="5"/>
  <c r="BD110" i="5" s="1"/>
  <c r="BE110" i="5" s="1"/>
  <c r="AT110" i="5"/>
  <c r="AQ110" i="5"/>
  <c r="N110" i="5"/>
  <c r="Y110" i="5"/>
  <c r="AN110" i="5"/>
  <c r="AJ110" i="5"/>
  <c r="AK110" i="5"/>
  <c r="BI110" i="5"/>
  <c r="BJ110" i="5" s="1"/>
  <c r="BK110" i="5" s="1"/>
  <c r="BL43" i="5"/>
  <c r="BM43" i="5" s="1"/>
  <c r="BN43" i="5" s="1"/>
  <c r="BF43" i="5"/>
  <c r="BG43" i="5" s="1"/>
  <c r="BH43" i="5" s="1"/>
  <c r="BC43" i="5"/>
  <c r="BD43" i="5" s="1"/>
  <c r="BE43" i="5" s="1"/>
  <c r="AT43" i="5"/>
  <c r="AK43" i="5"/>
  <c r="Y43" i="5"/>
  <c r="N43" i="5"/>
  <c r="BI43" i="5"/>
  <c r="BJ43" i="5" s="1"/>
  <c r="BK43" i="5" s="1"/>
  <c r="AW43" i="5"/>
  <c r="AQ43" i="5"/>
  <c r="AJ43" i="5"/>
  <c r="AN43" i="5"/>
  <c r="AZ43" i="5"/>
  <c r="BA43" i="5" s="1"/>
  <c r="BB43" i="5" s="1"/>
  <c r="BL65" i="5"/>
  <c r="BM65" i="5" s="1"/>
  <c r="BN65" i="5" s="1"/>
  <c r="BC65" i="5"/>
  <c r="BD65" i="5" s="1"/>
  <c r="BE65" i="5" s="1"/>
  <c r="AQ65" i="5"/>
  <c r="AW65" i="5"/>
  <c r="AK65" i="5"/>
  <c r="BI65" i="5"/>
  <c r="BJ65" i="5" s="1"/>
  <c r="BK65" i="5" s="1"/>
  <c r="AT65" i="5"/>
  <c r="Y65" i="5"/>
  <c r="BF65" i="5"/>
  <c r="BG65" i="5" s="1"/>
  <c r="BH65" i="5" s="1"/>
  <c r="N65" i="5"/>
  <c r="AN65" i="5"/>
  <c r="AZ65" i="5"/>
  <c r="BA65" i="5" s="1"/>
  <c r="BB65" i="5" s="1"/>
  <c r="AJ65" i="5"/>
  <c r="BL73" i="5"/>
  <c r="BM73" i="5" s="1"/>
  <c r="BN73" i="5" s="1"/>
  <c r="BC73" i="5"/>
  <c r="BD73" i="5" s="1"/>
  <c r="BE73" i="5" s="1"/>
  <c r="AQ73" i="5"/>
  <c r="AW73" i="5"/>
  <c r="AK73" i="5"/>
  <c r="BI73" i="5"/>
  <c r="BJ73" i="5" s="1"/>
  <c r="BK73" i="5" s="1"/>
  <c r="AT73" i="5"/>
  <c r="Y73" i="5"/>
  <c r="BF73" i="5"/>
  <c r="BG73" i="5" s="1"/>
  <c r="BH73" i="5" s="1"/>
  <c r="N73" i="5"/>
  <c r="AN73" i="5"/>
  <c r="AZ73" i="5"/>
  <c r="BA73" i="5" s="1"/>
  <c r="BB73" i="5" s="1"/>
  <c r="AJ73" i="5"/>
  <c r="BL81" i="5"/>
  <c r="BM81" i="5" s="1"/>
  <c r="BN81" i="5" s="1"/>
  <c r="BC81" i="5"/>
  <c r="BD81" i="5" s="1"/>
  <c r="BE81" i="5" s="1"/>
  <c r="AQ81" i="5"/>
  <c r="AW81" i="5"/>
  <c r="AK81" i="5"/>
  <c r="BI81" i="5"/>
  <c r="BJ81" i="5" s="1"/>
  <c r="BK81" i="5" s="1"/>
  <c r="AT81" i="5"/>
  <c r="Y81" i="5"/>
  <c r="BF81" i="5"/>
  <c r="BG81" i="5" s="1"/>
  <c r="BH81" i="5" s="1"/>
  <c r="N81" i="5"/>
  <c r="AN81" i="5"/>
  <c r="AZ81" i="5"/>
  <c r="BA81" i="5" s="1"/>
  <c r="BB81" i="5" s="1"/>
  <c r="AJ81" i="5"/>
  <c r="BI104" i="5"/>
  <c r="BJ104" i="5" s="1"/>
  <c r="BK104" i="5" s="1"/>
  <c r="AZ104" i="5"/>
  <c r="BA104" i="5" s="1"/>
  <c r="BB104" i="5" s="1"/>
  <c r="AK104" i="5"/>
  <c r="AJ104" i="5"/>
  <c r="BF104" i="5"/>
  <c r="BG104" i="5" s="1"/>
  <c r="BH104" i="5" s="1"/>
  <c r="BL104" i="5"/>
  <c r="BM104" i="5" s="1"/>
  <c r="BN104" i="5" s="1"/>
  <c r="BC104" i="5"/>
  <c r="BD104" i="5" s="1"/>
  <c r="BE104" i="5" s="1"/>
  <c r="AT104" i="5"/>
  <c r="AQ104" i="5"/>
  <c r="N104" i="5"/>
  <c r="Y104" i="5"/>
  <c r="AN104" i="5"/>
  <c r="AW104" i="5"/>
  <c r="BL62" i="5"/>
  <c r="BM62" i="5" s="1"/>
  <c r="BN62" i="5" s="1"/>
  <c r="AW62" i="5"/>
  <c r="AK62" i="5"/>
  <c r="BI62" i="5"/>
  <c r="BJ62" i="5" s="1"/>
  <c r="BK62" i="5" s="1"/>
  <c r="AT62" i="5"/>
  <c r="Y62" i="5"/>
  <c r="BF62" i="5"/>
  <c r="BG62" i="5" s="1"/>
  <c r="BH62" i="5" s="1"/>
  <c r="N62" i="5"/>
  <c r="BC62" i="5"/>
  <c r="BD62" i="5" s="1"/>
  <c r="BE62" i="5" s="1"/>
  <c r="AQ62" i="5"/>
  <c r="AZ62" i="5"/>
  <c r="BA62" i="5" s="1"/>
  <c r="BB62" i="5" s="1"/>
  <c r="AJ62" i="5"/>
  <c r="AN62" i="5"/>
  <c r="BL70" i="5"/>
  <c r="BM70" i="5" s="1"/>
  <c r="BN70" i="5" s="1"/>
  <c r="AW70" i="5"/>
  <c r="AK70" i="5"/>
  <c r="BI70" i="5"/>
  <c r="BJ70" i="5" s="1"/>
  <c r="BK70" i="5" s="1"/>
  <c r="AT70" i="5"/>
  <c r="Y70" i="5"/>
  <c r="BF70" i="5"/>
  <c r="BG70" i="5" s="1"/>
  <c r="BH70" i="5" s="1"/>
  <c r="N70" i="5"/>
  <c r="BC70" i="5"/>
  <c r="BD70" i="5" s="1"/>
  <c r="BE70" i="5" s="1"/>
  <c r="AQ70" i="5"/>
  <c r="AZ70" i="5"/>
  <c r="BA70" i="5" s="1"/>
  <c r="BB70" i="5" s="1"/>
  <c r="AJ70" i="5"/>
  <c r="AN70" i="5"/>
  <c r="BL78" i="5"/>
  <c r="BM78" i="5" s="1"/>
  <c r="BN78" i="5" s="1"/>
  <c r="AW78" i="5"/>
  <c r="AK78" i="5"/>
  <c r="BI78" i="5"/>
  <c r="BJ78" i="5" s="1"/>
  <c r="BK78" i="5" s="1"/>
  <c r="AT78" i="5"/>
  <c r="Y78" i="5"/>
  <c r="BF78" i="5"/>
  <c r="BG78" i="5" s="1"/>
  <c r="BH78" i="5" s="1"/>
  <c r="N78" i="5"/>
  <c r="BC78" i="5"/>
  <c r="BD78" i="5" s="1"/>
  <c r="BE78" i="5" s="1"/>
  <c r="AQ78" i="5"/>
  <c r="AZ78" i="5"/>
  <c r="BA78" i="5" s="1"/>
  <c r="BB78" i="5" s="1"/>
  <c r="AJ78" i="5"/>
  <c r="AN78" i="5"/>
  <c r="AK119" i="5"/>
  <c r="BI119" i="5"/>
  <c r="BJ119" i="5" s="1"/>
  <c r="BK119" i="5" s="1"/>
  <c r="AJ119" i="5"/>
  <c r="AZ119" i="5"/>
  <c r="BA119" i="5" s="1"/>
  <c r="BB119" i="5" s="1"/>
  <c r="AW119" i="5"/>
  <c r="AQ119" i="5"/>
  <c r="N119" i="5"/>
  <c r="Y119" i="5"/>
  <c r="AN119" i="5"/>
  <c r="BL119" i="5"/>
  <c r="BM119" i="5" s="1"/>
  <c r="BN119" i="5" s="1"/>
  <c r="BF119" i="5"/>
  <c r="BG119" i="5" s="1"/>
  <c r="BH119" i="5" s="1"/>
  <c r="BC119" i="5"/>
  <c r="BD119" i="5" s="1"/>
  <c r="BE119" i="5" s="1"/>
  <c r="AT119" i="5"/>
  <c r="BL160" i="5"/>
  <c r="BM160" i="5" s="1"/>
  <c r="BN160" i="5" s="1"/>
  <c r="BC160" i="5"/>
  <c r="BD160" i="5" s="1"/>
  <c r="BE160" i="5" s="1"/>
  <c r="Y160" i="5"/>
  <c r="AQ160" i="5"/>
  <c r="N160" i="5"/>
  <c r="BI160" i="5"/>
  <c r="BJ160" i="5" s="1"/>
  <c r="BK160" i="5" s="1"/>
  <c r="AW160" i="5"/>
  <c r="AT160" i="5"/>
  <c r="AK160" i="5"/>
  <c r="BF160" i="5"/>
  <c r="BG160" i="5" s="1"/>
  <c r="BH160" i="5" s="1"/>
  <c r="AZ160" i="5"/>
  <c r="BA160" i="5" s="1"/>
  <c r="BB160" i="5" s="1"/>
  <c r="AJ160" i="5"/>
  <c r="AN160" i="5"/>
  <c r="BL140" i="5"/>
  <c r="BM140" i="5" s="1"/>
  <c r="BN140" i="5" s="1"/>
  <c r="BF140" i="5"/>
  <c r="BG140" i="5" s="1"/>
  <c r="BH140" i="5" s="1"/>
  <c r="AW140" i="5"/>
  <c r="N140" i="5"/>
  <c r="BC140" i="5"/>
  <c r="BD140" i="5" s="1"/>
  <c r="BE140" i="5" s="1"/>
  <c r="BI140" i="5"/>
  <c r="BJ140" i="5" s="1"/>
  <c r="BK140" i="5" s="1"/>
  <c r="AT140" i="5"/>
  <c r="AK140" i="5"/>
  <c r="AQ140" i="5"/>
  <c r="Y140" i="5"/>
  <c r="AZ140" i="5"/>
  <c r="BA140" i="5" s="1"/>
  <c r="BB140" i="5" s="1"/>
  <c r="AJ140" i="5"/>
  <c r="AN140" i="5"/>
  <c r="BL144" i="5"/>
  <c r="BM144" i="5" s="1"/>
  <c r="BN144" i="5" s="1"/>
  <c r="BF144" i="5"/>
  <c r="BG144" i="5" s="1"/>
  <c r="BH144" i="5" s="1"/>
  <c r="AW144" i="5"/>
  <c r="N144" i="5"/>
  <c r="BC144" i="5"/>
  <c r="BD144" i="5" s="1"/>
  <c r="BE144" i="5" s="1"/>
  <c r="BI144" i="5"/>
  <c r="BJ144" i="5" s="1"/>
  <c r="BK144" i="5" s="1"/>
  <c r="AT144" i="5"/>
  <c r="AK144" i="5"/>
  <c r="AQ144" i="5"/>
  <c r="Y144" i="5"/>
  <c r="AZ144" i="5"/>
  <c r="BA144" i="5" s="1"/>
  <c r="BB144" i="5" s="1"/>
  <c r="AJ144" i="5"/>
  <c r="AN144" i="5"/>
  <c r="BL148" i="5"/>
  <c r="BM148" i="5" s="1"/>
  <c r="BN148" i="5" s="1"/>
  <c r="BF148" i="5"/>
  <c r="BG148" i="5" s="1"/>
  <c r="BH148" i="5" s="1"/>
  <c r="AW148" i="5"/>
  <c r="N148" i="5"/>
  <c r="BC148" i="5"/>
  <c r="BD148" i="5" s="1"/>
  <c r="BE148" i="5" s="1"/>
  <c r="BI148" i="5"/>
  <c r="BJ148" i="5" s="1"/>
  <c r="BK148" i="5" s="1"/>
  <c r="AT148" i="5"/>
  <c r="AK148" i="5"/>
  <c r="AQ148" i="5"/>
  <c r="Y148" i="5"/>
  <c r="AZ148" i="5"/>
  <c r="BA148" i="5" s="1"/>
  <c r="BB148" i="5" s="1"/>
  <c r="AJ148" i="5"/>
  <c r="AN148" i="5"/>
  <c r="BL161" i="5"/>
  <c r="BM161" i="5" s="1"/>
  <c r="BN161" i="5" s="1"/>
  <c r="BC161" i="5"/>
  <c r="BD161" i="5" s="1"/>
  <c r="BE161" i="5" s="1"/>
  <c r="Y161" i="5"/>
  <c r="AQ161" i="5"/>
  <c r="N161" i="5"/>
  <c r="BI161" i="5"/>
  <c r="BJ161" i="5" s="1"/>
  <c r="BK161" i="5" s="1"/>
  <c r="AW161" i="5"/>
  <c r="AK161" i="5"/>
  <c r="BF161" i="5"/>
  <c r="BG161" i="5" s="1"/>
  <c r="BH161" i="5" s="1"/>
  <c r="AT161" i="5"/>
  <c r="AJ161" i="5"/>
  <c r="AN161" i="5"/>
  <c r="AZ161" i="5"/>
  <c r="BA161" i="5" s="1"/>
  <c r="BB161" i="5" s="1"/>
  <c r="BL126" i="5"/>
  <c r="BM126" i="5" s="1"/>
  <c r="BN126" i="5" s="1"/>
  <c r="BF126" i="5"/>
  <c r="BG126" i="5" s="1"/>
  <c r="BH126" i="5" s="1"/>
  <c r="AT126" i="5"/>
  <c r="BC126" i="5"/>
  <c r="BD126" i="5" s="1"/>
  <c r="BE126" i="5" s="1"/>
  <c r="AK126" i="5"/>
  <c r="BI126" i="5"/>
  <c r="BJ126" i="5" s="1"/>
  <c r="BK126" i="5" s="1"/>
  <c r="AQ126" i="5"/>
  <c r="Y126" i="5"/>
  <c r="AW126" i="5"/>
  <c r="N126" i="5"/>
  <c r="AJ126" i="5"/>
  <c r="AN126" i="5"/>
  <c r="AZ126" i="5"/>
  <c r="BA126" i="5" s="1"/>
  <c r="BB126" i="5" s="1"/>
  <c r="BL134" i="5"/>
  <c r="BM134" i="5" s="1"/>
  <c r="BN134" i="5" s="1"/>
  <c r="BF134" i="5"/>
  <c r="BG134" i="5" s="1"/>
  <c r="BH134" i="5" s="1"/>
  <c r="AT134" i="5"/>
  <c r="BC134" i="5"/>
  <c r="BD134" i="5" s="1"/>
  <c r="BE134" i="5" s="1"/>
  <c r="AK134" i="5"/>
  <c r="BI134" i="5"/>
  <c r="BJ134" i="5" s="1"/>
  <c r="BK134" i="5" s="1"/>
  <c r="AQ134" i="5"/>
  <c r="Y134" i="5"/>
  <c r="AW134" i="5"/>
  <c r="N134" i="5"/>
  <c r="AJ134" i="5"/>
  <c r="AN134" i="5"/>
  <c r="AZ134" i="5"/>
  <c r="BA134" i="5" s="1"/>
  <c r="BB134" i="5" s="1"/>
  <c r="BL165" i="5"/>
  <c r="BM165" i="5" s="1"/>
  <c r="BN165" i="5" s="1"/>
  <c r="AQ165" i="5"/>
  <c r="AJ165" i="5"/>
  <c r="AN165" i="5"/>
  <c r="BI165" i="5"/>
  <c r="BJ165" i="5" s="1"/>
  <c r="BK165" i="5" s="1"/>
  <c r="AZ165" i="5"/>
  <c r="BA165" i="5" s="1"/>
  <c r="BB165" i="5" s="1"/>
  <c r="BC165" i="5"/>
  <c r="BD165" i="5" s="1"/>
  <c r="BE165" i="5" s="1"/>
  <c r="AT165" i="5"/>
  <c r="AW165" i="5"/>
  <c r="BF165" i="5"/>
  <c r="BG165" i="5" s="1"/>
  <c r="BH165" i="5" s="1"/>
  <c r="AK165" i="5"/>
  <c r="N165" i="5"/>
  <c r="Y165" i="5"/>
  <c r="BL151" i="5"/>
  <c r="BM151" i="5" s="1"/>
  <c r="BN151" i="5" s="1"/>
  <c r="BF151" i="5"/>
  <c r="BG151" i="5" s="1"/>
  <c r="BH151" i="5" s="1"/>
  <c r="AT151" i="5"/>
  <c r="AK151" i="5"/>
  <c r="BC151" i="5"/>
  <c r="BD151" i="5" s="1"/>
  <c r="BE151" i="5" s="1"/>
  <c r="Y151" i="5"/>
  <c r="AQ151" i="5"/>
  <c r="N151" i="5"/>
  <c r="BI151" i="5"/>
  <c r="BJ151" i="5" s="1"/>
  <c r="BK151" i="5" s="1"/>
  <c r="AW151" i="5"/>
  <c r="AN151" i="5"/>
  <c r="AZ151" i="5"/>
  <c r="BA151" i="5" s="1"/>
  <c r="BB151" i="5" s="1"/>
  <c r="AJ151" i="5"/>
  <c r="BL159" i="5"/>
  <c r="BM159" i="5" s="1"/>
  <c r="BN159" i="5" s="1"/>
  <c r="BC159" i="5"/>
  <c r="BD159" i="5" s="1"/>
  <c r="BE159" i="5" s="1"/>
  <c r="Y159" i="5"/>
  <c r="AQ159" i="5"/>
  <c r="N159" i="5"/>
  <c r="BI159" i="5"/>
  <c r="BJ159" i="5" s="1"/>
  <c r="BK159" i="5" s="1"/>
  <c r="AW159" i="5"/>
  <c r="BF159" i="5"/>
  <c r="BG159" i="5" s="1"/>
  <c r="BH159" i="5" s="1"/>
  <c r="AT159" i="5"/>
  <c r="AK159" i="5"/>
  <c r="AN159" i="5"/>
  <c r="AZ159" i="5"/>
  <c r="BA159" i="5" s="1"/>
  <c r="BB159" i="5" s="1"/>
  <c r="AJ159" i="5"/>
  <c r="BI183" i="5"/>
  <c r="BJ183" i="5" s="1"/>
  <c r="BK183" i="5" s="1"/>
  <c r="AT183" i="5"/>
  <c r="N183" i="5"/>
  <c r="BF183" i="5"/>
  <c r="BG183" i="5" s="1"/>
  <c r="BH183" i="5" s="1"/>
  <c r="Y183" i="5"/>
  <c r="AN183" i="5"/>
  <c r="AW183" i="5"/>
  <c r="AQ183" i="5"/>
  <c r="AZ183" i="5"/>
  <c r="BA183" i="5" s="1"/>
  <c r="BB183" i="5" s="1"/>
  <c r="BL183" i="5"/>
  <c r="BM183" i="5" s="1"/>
  <c r="BN183" i="5" s="1"/>
  <c r="BC183" i="5"/>
  <c r="BD183" i="5" s="1"/>
  <c r="BE183" i="5" s="1"/>
  <c r="AJ183" i="5"/>
  <c r="AK183" i="5"/>
  <c r="BI191" i="5"/>
  <c r="BJ191" i="5" s="1"/>
  <c r="BK191" i="5" s="1"/>
  <c r="AT191" i="5"/>
  <c r="N191" i="5"/>
  <c r="BF191" i="5"/>
  <c r="BG191" i="5" s="1"/>
  <c r="BH191" i="5" s="1"/>
  <c r="Y191" i="5"/>
  <c r="AN191" i="5"/>
  <c r="AW191" i="5"/>
  <c r="AQ191" i="5"/>
  <c r="AZ191" i="5"/>
  <c r="BA191" i="5" s="1"/>
  <c r="BB191" i="5" s="1"/>
  <c r="BL191" i="5"/>
  <c r="BM191" i="5" s="1"/>
  <c r="BN191" i="5" s="1"/>
  <c r="BC191" i="5"/>
  <c r="BD191" i="5" s="1"/>
  <c r="BE191" i="5" s="1"/>
  <c r="AJ191" i="5"/>
  <c r="AK191" i="5"/>
  <c r="BL206" i="5"/>
  <c r="BM206" i="5" s="1"/>
  <c r="BN206" i="5" s="1"/>
  <c r="AT206" i="5"/>
  <c r="Y206" i="5"/>
  <c r="BI206" i="5"/>
  <c r="BJ206" i="5" s="1"/>
  <c r="BK206" i="5" s="1"/>
  <c r="BC206" i="5"/>
  <c r="BD206" i="5" s="1"/>
  <c r="BE206" i="5" s="1"/>
  <c r="AQ206" i="5"/>
  <c r="N206" i="5"/>
  <c r="AW206" i="5"/>
  <c r="BF206" i="5"/>
  <c r="BG206" i="5" s="1"/>
  <c r="BH206" i="5" s="1"/>
  <c r="AK206" i="5"/>
  <c r="AN206" i="5"/>
  <c r="AZ206" i="5"/>
  <c r="BA206" i="5" s="1"/>
  <c r="BB206" i="5" s="1"/>
  <c r="AJ206" i="5"/>
  <c r="BI167" i="5"/>
  <c r="BJ167" i="5" s="1"/>
  <c r="BK167" i="5" s="1"/>
  <c r="BC167" i="5"/>
  <c r="BD167" i="5" s="1"/>
  <c r="BE167" i="5" s="1"/>
  <c r="N167" i="5"/>
  <c r="AT167" i="5"/>
  <c r="AQ167" i="5"/>
  <c r="BF167" i="5"/>
  <c r="BG167" i="5" s="1"/>
  <c r="BH167" i="5" s="1"/>
  <c r="Y167" i="5"/>
  <c r="AJ167" i="5"/>
  <c r="AW167" i="5"/>
  <c r="AN167" i="5"/>
  <c r="AZ167" i="5"/>
  <c r="BA167" i="5" s="1"/>
  <c r="BB167" i="5" s="1"/>
  <c r="BL167" i="5"/>
  <c r="BM167" i="5" s="1"/>
  <c r="BN167" i="5" s="1"/>
  <c r="AK167" i="5"/>
  <c r="BI175" i="5"/>
  <c r="BJ175" i="5" s="1"/>
  <c r="BK175" i="5" s="1"/>
  <c r="BC175" i="5"/>
  <c r="BD175" i="5" s="1"/>
  <c r="BE175" i="5" s="1"/>
  <c r="N175" i="5"/>
  <c r="AT175" i="5"/>
  <c r="AQ175" i="5"/>
  <c r="BF175" i="5"/>
  <c r="BG175" i="5" s="1"/>
  <c r="BH175" i="5" s="1"/>
  <c r="Y175" i="5"/>
  <c r="AN175" i="5"/>
  <c r="AW175" i="5"/>
  <c r="AZ175" i="5"/>
  <c r="BA175" i="5" s="1"/>
  <c r="BB175" i="5" s="1"/>
  <c r="AJ175" i="5"/>
  <c r="BL175" i="5"/>
  <c r="BM175" i="5" s="1"/>
  <c r="BN175" i="5" s="1"/>
  <c r="AK175" i="5"/>
  <c r="BL163" i="5"/>
  <c r="BM163" i="5" s="1"/>
  <c r="BN163" i="5" s="1"/>
  <c r="AQ163" i="5"/>
  <c r="AJ163" i="5"/>
  <c r="BI163" i="5"/>
  <c r="BJ163" i="5" s="1"/>
  <c r="BK163" i="5" s="1"/>
  <c r="AZ163" i="5"/>
  <c r="BA163" i="5" s="1"/>
  <c r="BB163" i="5" s="1"/>
  <c r="N163" i="5"/>
  <c r="Y163" i="5"/>
  <c r="AW163" i="5"/>
  <c r="BF163" i="5"/>
  <c r="BG163" i="5" s="1"/>
  <c r="BH163" i="5" s="1"/>
  <c r="AN163" i="5"/>
  <c r="AK163" i="5"/>
  <c r="BC163" i="5"/>
  <c r="BD163" i="5" s="1"/>
  <c r="BE163" i="5" s="1"/>
  <c r="AT163" i="5"/>
  <c r="BI172" i="5"/>
  <c r="BJ172" i="5" s="1"/>
  <c r="BK172" i="5" s="1"/>
  <c r="AT172" i="5"/>
  <c r="AQ172" i="5"/>
  <c r="BF172" i="5"/>
  <c r="BG172" i="5" s="1"/>
  <c r="BH172" i="5" s="1"/>
  <c r="Y172" i="5"/>
  <c r="BC172" i="5"/>
  <c r="BD172" i="5" s="1"/>
  <c r="BE172" i="5" s="1"/>
  <c r="N172" i="5"/>
  <c r="AJ172" i="5"/>
  <c r="BL172" i="5"/>
  <c r="BM172" i="5" s="1"/>
  <c r="BN172" i="5" s="1"/>
  <c r="AN172" i="5"/>
  <c r="AK172" i="5"/>
  <c r="AW172" i="5"/>
  <c r="AZ172" i="5"/>
  <c r="BA172" i="5" s="1"/>
  <c r="BB172" i="5" s="1"/>
  <c r="BI188" i="5"/>
  <c r="BJ188" i="5" s="1"/>
  <c r="BK188" i="5" s="1"/>
  <c r="BF188" i="5"/>
  <c r="BG188" i="5" s="1"/>
  <c r="BH188" i="5" s="1"/>
  <c r="AT188" i="5"/>
  <c r="N188" i="5"/>
  <c r="Y188" i="5"/>
  <c r="AN188" i="5"/>
  <c r="AQ188" i="5"/>
  <c r="AZ188" i="5"/>
  <c r="BA188" i="5" s="1"/>
  <c r="BB188" i="5" s="1"/>
  <c r="AK188" i="5"/>
  <c r="BL188" i="5"/>
  <c r="BM188" i="5" s="1"/>
  <c r="BN188" i="5" s="1"/>
  <c r="AW188" i="5"/>
  <c r="BC188" i="5"/>
  <c r="BD188" i="5" s="1"/>
  <c r="BE188" i="5" s="1"/>
  <c r="AJ188" i="5"/>
  <c r="BL214" i="5"/>
  <c r="BM214" i="5" s="1"/>
  <c r="BN214" i="5" s="1"/>
  <c r="BI214" i="5"/>
  <c r="BJ214" i="5" s="1"/>
  <c r="BK214" i="5" s="1"/>
  <c r="AW214" i="5"/>
  <c r="AK214" i="5"/>
  <c r="BF214" i="5"/>
  <c r="BG214" i="5" s="1"/>
  <c r="BH214" i="5" s="1"/>
  <c r="AT214" i="5"/>
  <c r="Y214" i="5"/>
  <c r="BC214" i="5"/>
  <c r="BD214" i="5" s="1"/>
  <c r="BE214" i="5" s="1"/>
  <c r="AQ214" i="5"/>
  <c r="N214" i="5"/>
  <c r="AN214" i="5"/>
  <c r="AZ214" i="5"/>
  <c r="BA214" i="5" s="1"/>
  <c r="BB214" i="5" s="1"/>
  <c r="AJ214" i="5"/>
  <c r="BI168" i="5"/>
  <c r="BJ168" i="5" s="1"/>
  <c r="BK168" i="5" s="1"/>
  <c r="AQ168" i="5"/>
  <c r="BF168" i="5"/>
  <c r="BG168" i="5" s="1"/>
  <c r="BH168" i="5" s="1"/>
  <c r="Y168" i="5"/>
  <c r="BC168" i="5"/>
  <c r="BD168" i="5" s="1"/>
  <c r="BE168" i="5" s="1"/>
  <c r="N168" i="5"/>
  <c r="AT168" i="5"/>
  <c r="AJ168" i="5"/>
  <c r="AN168" i="5"/>
  <c r="AK168" i="5"/>
  <c r="AZ168" i="5"/>
  <c r="BA168" i="5" s="1"/>
  <c r="BB168" i="5" s="1"/>
  <c r="AW168" i="5"/>
  <c r="BL168" i="5"/>
  <c r="BM168" i="5" s="1"/>
  <c r="BN168" i="5" s="1"/>
  <c r="BI177" i="5"/>
  <c r="BJ177" i="5" s="1"/>
  <c r="BK177" i="5" s="1"/>
  <c r="AQ177" i="5"/>
  <c r="BF177" i="5"/>
  <c r="BG177" i="5" s="1"/>
  <c r="BH177" i="5" s="1"/>
  <c r="Y177" i="5"/>
  <c r="BC177" i="5"/>
  <c r="BD177" i="5" s="1"/>
  <c r="BE177" i="5" s="1"/>
  <c r="N177" i="5"/>
  <c r="AT177" i="5"/>
  <c r="AZ177" i="5"/>
  <c r="BA177" i="5" s="1"/>
  <c r="BB177" i="5" s="1"/>
  <c r="AW177" i="5"/>
  <c r="AJ177" i="5"/>
  <c r="BL177" i="5"/>
  <c r="BM177" i="5" s="1"/>
  <c r="BN177" i="5" s="1"/>
  <c r="AN177" i="5"/>
  <c r="AK177" i="5"/>
  <c r="BI181" i="5"/>
  <c r="BJ181" i="5" s="1"/>
  <c r="BK181" i="5" s="1"/>
  <c r="BF181" i="5"/>
  <c r="BG181" i="5" s="1"/>
  <c r="BH181" i="5" s="1"/>
  <c r="AT181" i="5"/>
  <c r="N181" i="5"/>
  <c r="BC181" i="5"/>
  <c r="BD181" i="5" s="1"/>
  <c r="BE181" i="5" s="1"/>
  <c r="AN181" i="5"/>
  <c r="AW181" i="5"/>
  <c r="AZ181" i="5"/>
  <c r="BA181" i="5" s="1"/>
  <c r="BB181" i="5" s="1"/>
  <c r="Y181" i="5"/>
  <c r="BL181" i="5"/>
  <c r="BM181" i="5" s="1"/>
  <c r="BN181" i="5" s="1"/>
  <c r="AQ181" i="5"/>
  <c r="AJ181" i="5"/>
  <c r="AK181" i="5"/>
  <c r="BL196" i="5"/>
  <c r="BM196" i="5" s="1"/>
  <c r="BN196" i="5" s="1"/>
  <c r="AT196" i="5"/>
  <c r="AK196" i="5"/>
  <c r="BI196" i="5"/>
  <c r="BJ196" i="5" s="1"/>
  <c r="BK196" i="5" s="1"/>
  <c r="Y196" i="5"/>
  <c r="BF196" i="5"/>
  <c r="BG196" i="5" s="1"/>
  <c r="BH196" i="5" s="1"/>
  <c r="AW196" i="5"/>
  <c r="AQ196" i="5"/>
  <c r="N196" i="5"/>
  <c r="BC196" i="5"/>
  <c r="BD196" i="5" s="1"/>
  <c r="BE196" i="5" s="1"/>
  <c r="AJ196" i="5"/>
  <c r="AN196" i="5"/>
  <c r="AZ196" i="5"/>
  <c r="BA196" i="5" s="1"/>
  <c r="BB196" i="5" s="1"/>
  <c r="BL204" i="5"/>
  <c r="BM204" i="5" s="1"/>
  <c r="BN204" i="5" s="1"/>
  <c r="AT204" i="5"/>
  <c r="AK204" i="5"/>
  <c r="BI204" i="5"/>
  <c r="BJ204" i="5" s="1"/>
  <c r="BK204" i="5" s="1"/>
  <c r="Y204" i="5"/>
  <c r="BF204" i="5"/>
  <c r="BG204" i="5" s="1"/>
  <c r="BH204" i="5" s="1"/>
  <c r="AW204" i="5"/>
  <c r="AQ204" i="5"/>
  <c r="N204" i="5"/>
  <c r="BC204" i="5"/>
  <c r="BD204" i="5" s="1"/>
  <c r="BE204" i="5" s="1"/>
  <c r="AJ204" i="5"/>
  <c r="AN204" i="5"/>
  <c r="AZ204" i="5"/>
  <c r="BA204" i="5" s="1"/>
  <c r="BB204" i="5" s="1"/>
  <c r="BL224" i="5"/>
  <c r="BM224" i="5" s="1"/>
  <c r="BN224" i="5" s="1"/>
  <c r="BF224" i="5"/>
  <c r="BG224" i="5" s="1"/>
  <c r="BH224" i="5" s="1"/>
  <c r="AT224" i="5"/>
  <c r="Y224" i="5"/>
  <c r="BC224" i="5"/>
  <c r="BD224" i="5" s="1"/>
  <c r="BE224" i="5" s="1"/>
  <c r="N224" i="5"/>
  <c r="BI224" i="5"/>
  <c r="BJ224" i="5" s="1"/>
  <c r="BK224" i="5" s="1"/>
  <c r="AW224" i="5"/>
  <c r="AQ224" i="5"/>
  <c r="AK224" i="5"/>
  <c r="AJ224" i="5"/>
  <c r="AN224" i="5"/>
  <c r="AZ224" i="5"/>
  <c r="BA224" i="5" s="1"/>
  <c r="BB224" i="5" s="1"/>
  <c r="BL223" i="5"/>
  <c r="BM223" i="5" s="1"/>
  <c r="BN223" i="5" s="1"/>
  <c r="BC223" i="5"/>
  <c r="BD223" i="5" s="1"/>
  <c r="BE223" i="5" s="1"/>
  <c r="N223" i="5"/>
  <c r="BI223" i="5"/>
  <c r="BJ223" i="5" s="1"/>
  <c r="BK223" i="5" s="1"/>
  <c r="AW223" i="5"/>
  <c r="AQ223" i="5"/>
  <c r="AK223" i="5"/>
  <c r="BF223" i="5"/>
  <c r="BG223" i="5" s="1"/>
  <c r="BH223" i="5" s="1"/>
  <c r="AT223" i="5"/>
  <c r="Y223" i="5"/>
  <c r="AZ223" i="5"/>
  <c r="BA223" i="5" s="1"/>
  <c r="BB223" i="5" s="1"/>
  <c r="AJ223" i="5"/>
  <c r="AN223" i="5"/>
  <c r="BL220" i="5"/>
  <c r="BM220" i="5" s="1"/>
  <c r="BN220" i="5" s="1"/>
  <c r="BI220" i="5"/>
  <c r="BJ220" i="5" s="1"/>
  <c r="BK220" i="5" s="1"/>
  <c r="AW220" i="5"/>
  <c r="AQ220" i="5"/>
  <c r="AK220" i="5"/>
  <c r="BF220" i="5"/>
  <c r="BG220" i="5" s="1"/>
  <c r="BH220" i="5" s="1"/>
  <c r="AT220" i="5"/>
  <c r="Y220" i="5"/>
  <c r="BC220" i="5"/>
  <c r="BD220" i="5" s="1"/>
  <c r="BE220" i="5" s="1"/>
  <c r="N220" i="5"/>
  <c r="AJ220" i="5"/>
  <c r="AN220" i="5"/>
  <c r="AZ220" i="5"/>
  <c r="BA220" i="5" s="1"/>
  <c r="BB220" i="5" s="1"/>
  <c r="BL244" i="5"/>
  <c r="BM244" i="5" s="1"/>
  <c r="BN244" i="5" s="1"/>
  <c r="BC244" i="5"/>
  <c r="BD244" i="5" s="1"/>
  <c r="BE244" i="5" s="1"/>
  <c r="Y244" i="5"/>
  <c r="AQ244" i="5"/>
  <c r="N244" i="5"/>
  <c r="BI244" i="5"/>
  <c r="BJ244" i="5" s="1"/>
  <c r="BK244" i="5" s="1"/>
  <c r="AW244" i="5"/>
  <c r="BF244" i="5"/>
  <c r="BG244" i="5" s="1"/>
  <c r="BH244" i="5" s="1"/>
  <c r="AT244" i="5"/>
  <c r="AK244" i="5"/>
  <c r="AJ244" i="5"/>
  <c r="AN244" i="5"/>
  <c r="AZ244" i="5"/>
  <c r="BA244" i="5" s="1"/>
  <c r="BB244" i="5" s="1"/>
  <c r="BL217" i="5"/>
  <c r="BM217" i="5" s="1"/>
  <c r="BN217" i="5" s="1"/>
  <c r="BF217" i="5"/>
  <c r="BG217" i="5" s="1"/>
  <c r="BH217" i="5" s="1"/>
  <c r="AK217" i="5"/>
  <c r="AT217" i="5"/>
  <c r="Y217" i="5"/>
  <c r="BI217" i="5"/>
  <c r="BJ217" i="5" s="1"/>
  <c r="BK217" i="5" s="1"/>
  <c r="BC217" i="5"/>
  <c r="BD217" i="5" s="1"/>
  <c r="BE217" i="5" s="1"/>
  <c r="N217" i="5"/>
  <c r="AW217" i="5"/>
  <c r="AQ217" i="5"/>
  <c r="AJ217" i="5"/>
  <c r="AN217" i="5"/>
  <c r="AZ217" i="5"/>
  <c r="BA217" i="5" s="1"/>
  <c r="BB217" i="5" s="1"/>
  <c r="BL225" i="5"/>
  <c r="BM225" i="5" s="1"/>
  <c r="BN225" i="5" s="1"/>
  <c r="BF225" i="5"/>
  <c r="BG225" i="5" s="1"/>
  <c r="BH225" i="5" s="1"/>
  <c r="AK225" i="5"/>
  <c r="AT225" i="5"/>
  <c r="Y225" i="5"/>
  <c r="BI225" i="5"/>
  <c r="BJ225" i="5" s="1"/>
  <c r="BK225" i="5" s="1"/>
  <c r="BC225" i="5"/>
  <c r="BD225" i="5" s="1"/>
  <c r="BE225" i="5" s="1"/>
  <c r="N225" i="5"/>
  <c r="AW225" i="5"/>
  <c r="AQ225" i="5"/>
  <c r="AJ225" i="5"/>
  <c r="AN225" i="5"/>
  <c r="AZ225" i="5"/>
  <c r="BA225" i="5" s="1"/>
  <c r="BB225" i="5" s="1"/>
  <c r="BL231" i="5"/>
  <c r="BM231" i="5" s="1"/>
  <c r="BN231" i="5" s="1"/>
  <c r="BF231" i="5"/>
  <c r="BG231" i="5" s="1"/>
  <c r="BH231" i="5" s="1"/>
  <c r="AT231" i="5"/>
  <c r="AK231" i="5"/>
  <c r="AQ231" i="5"/>
  <c r="Y231" i="5"/>
  <c r="BI231" i="5"/>
  <c r="BJ231" i="5" s="1"/>
  <c r="BK231" i="5" s="1"/>
  <c r="BC231" i="5"/>
  <c r="BD231" i="5" s="1"/>
  <c r="BE231" i="5" s="1"/>
  <c r="N231" i="5"/>
  <c r="AW231" i="5"/>
  <c r="AJ231" i="5"/>
  <c r="AN231" i="5"/>
  <c r="AZ231" i="5"/>
  <c r="BA231" i="5" s="1"/>
  <c r="BB231" i="5" s="1"/>
  <c r="BL245" i="5"/>
  <c r="BM245" i="5" s="1"/>
  <c r="BN245" i="5" s="1"/>
  <c r="BC245" i="5"/>
  <c r="BD245" i="5" s="1"/>
  <c r="BE245" i="5" s="1"/>
  <c r="Y245" i="5"/>
  <c r="AQ245" i="5"/>
  <c r="N245" i="5"/>
  <c r="BI245" i="5"/>
  <c r="BJ245" i="5" s="1"/>
  <c r="BK245" i="5" s="1"/>
  <c r="AW245" i="5"/>
  <c r="BF245" i="5"/>
  <c r="BG245" i="5" s="1"/>
  <c r="BH245" i="5" s="1"/>
  <c r="AT245" i="5"/>
  <c r="AK245" i="5"/>
  <c r="AN245" i="5"/>
  <c r="AZ245" i="5"/>
  <c r="BA245" i="5" s="1"/>
  <c r="BB245" i="5" s="1"/>
  <c r="AJ245" i="5"/>
  <c r="BL256" i="5"/>
  <c r="BM256" i="5" s="1"/>
  <c r="BN256" i="5" s="1"/>
  <c r="N256" i="5"/>
  <c r="BC256" i="5"/>
  <c r="BD256" i="5" s="1"/>
  <c r="BE256" i="5" s="1"/>
  <c r="AQ256" i="5"/>
  <c r="AN256" i="5"/>
  <c r="AT256" i="5"/>
  <c r="Y256" i="5"/>
  <c r="AJ256" i="5"/>
  <c r="BI256" i="5"/>
  <c r="BJ256" i="5" s="1"/>
  <c r="BK256" i="5" s="1"/>
  <c r="AW256" i="5"/>
  <c r="AZ256" i="5"/>
  <c r="BA256" i="5" s="1"/>
  <c r="BB256" i="5" s="1"/>
  <c r="AK256" i="5"/>
  <c r="BF256" i="5"/>
  <c r="BG256" i="5" s="1"/>
  <c r="BH256" i="5" s="1"/>
  <c r="BL237" i="5"/>
  <c r="BM237" i="5" s="1"/>
  <c r="BN237" i="5" s="1"/>
  <c r="BF237" i="5"/>
  <c r="BG237" i="5" s="1"/>
  <c r="BH237" i="5" s="1"/>
  <c r="AT237" i="5"/>
  <c r="AK237" i="5"/>
  <c r="AQ237" i="5"/>
  <c r="Y237" i="5"/>
  <c r="BI237" i="5"/>
  <c r="BJ237" i="5" s="1"/>
  <c r="BK237" i="5" s="1"/>
  <c r="BC237" i="5"/>
  <c r="BD237" i="5" s="1"/>
  <c r="BE237" i="5" s="1"/>
  <c r="N237" i="5"/>
  <c r="AW237" i="5"/>
  <c r="AN237" i="5"/>
  <c r="AZ237" i="5"/>
  <c r="BA237" i="5" s="1"/>
  <c r="BB237" i="5" s="1"/>
  <c r="AJ237" i="5"/>
  <c r="BI273" i="5"/>
  <c r="BJ273" i="5" s="1"/>
  <c r="BK273" i="5" s="1"/>
  <c r="BF273" i="5"/>
  <c r="BG273" i="5" s="1"/>
  <c r="BH273" i="5" s="1"/>
  <c r="Y273" i="5"/>
  <c r="BC273" i="5"/>
  <c r="BD273" i="5" s="1"/>
  <c r="BE273" i="5" s="1"/>
  <c r="N273" i="5"/>
  <c r="AT273" i="5"/>
  <c r="AQ273" i="5"/>
  <c r="AJ273" i="5"/>
  <c r="BL273" i="5"/>
  <c r="BM273" i="5" s="1"/>
  <c r="BN273" i="5" s="1"/>
  <c r="AW273" i="5"/>
  <c r="AN273" i="5"/>
  <c r="AZ273" i="5"/>
  <c r="BA273" i="5" s="1"/>
  <c r="BB273" i="5" s="1"/>
  <c r="AK273" i="5"/>
  <c r="BI270" i="5"/>
  <c r="BJ270" i="5" s="1"/>
  <c r="BK270" i="5" s="1"/>
  <c r="BC270" i="5"/>
  <c r="BD270" i="5" s="1"/>
  <c r="BE270" i="5" s="1"/>
  <c r="N270" i="5"/>
  <c r="AT270" i="5"/>
  <c r="AQ270" i="5"/>
  <c r="BF270" i="5"/>
  <c r="BG270" i="5" s="1"/>
  <c r="BH270" i="5" s="1"/>
  <c r="Y270" i="5"/>
  <c r="AZ270" i="5"/>
  <c r="BA270" i="5" s="1"/>
  <c r="BB270" i="5" s="1"/>
  <c r="AJ270" i="5"/>
  <c r="BL270" i="5"/>
  <c r="BM270" i="5" s="1"/>
  <c r="BN270" i="5" s="1"/>
  <c r="AK270" i="5"/>
  <c r="AN270" i="5"/>
  <c r="AW270" i="5"/>
  <c r="BL285" i="5"/>
  <c r="BM285" i="5" s="1"/>
  <c r="BN285" i="5" s="1"/>
  <c r="AQ285" i="5"/>
  <c r="N285" i="5"/>
  <c r="BI285" i="5"/>
  <c r="BJ285" i="5" s="1"/>
  <c r="BK285" i="5" s="1"/>
  <c r="AW285" i="5"/>
  <c r="BF285" i="5"/>
  <c r="BG285" i="5" s="1"/>
  <c r="BH285" i="5" s="1"/>
  <c r="AT285" i="5"/>
  <c r="AK285" i="5"/>
  <c r="BC285" i="5"/>
  <c r="BD285" i="5" s="1"/>
  <c r="BE285" i="5" s="1"/>
  <c r="Y285" i="5"/>
  <c r="AN285" i="5"/>
  <c r="AZ285" i="5"/>
  <c r="BA285" i="5" s="1"/>
  <c r="BB285" i="5" s="1"/>
  <c r="AJ285" i="5"/>
  <c r="BL289" i="5"/>
  <c r="BM289" i="5" s="1"/>
  <c r="BN289" i="5" s="1"/>
  <c r="BC289" i="5"/>
  <c r="BD289" i="5" s="1"/>
  <c r="BE289" i="5" s="1"/>
  <c r="Y289" i="5"/>
  <c r="AQ289" i="5"/>
  <c r="N289" i="5"/>
  <c r="BI289" i="5"/>
  <c r="BJ289" i="5" s="1"/>
  <c r="BK289" i="5" s="1"/>
  <c r="AW289" i="5"/>
  <c r="AK289" i="5"/>
  <c r="BF289" i="5"/>
  <c r="BG289" i="5" s="1"/>
  <c r="BH289" i="5" s="1"/>
  <c r="AT289" i="5"/>
  <c r="AN289" i="5"/>
  <c r="AZ289" i="5"/>
  <c r="BA289" i="5" s="1"/>
  <c r="BB289" i="5" s="1"/>
  <c r="AJ289" i="5"/>
  <c r="BL290" i="5"/>
  <c r="BM290" i="5" s="1"/>
  <c r="BN290" i="5" s="1"/>
  <c r="BC290" i="5"/>
  <c r="BD290" i="5" s="1"/>
  <c r="BE290" i="5" s="1"/>
  <c r="Y290" i="5"/>
  <c r="AQ290" i="5"/>
  <c r="N290" i="5"/>
  <c r="BI290" i="5"/>
  <c r="BJ290" i="5" s="1"/>
  <c r="BK290" i="5" s="1"/>
  <c r="AW290" i="5"/>
  <c r="BF290" i="5"/>
  <c r="BG290" i="5" s="1"/>
  <c r="BH290" i="5" s="1"/>
  <c r="AT290" i="5"/>
  <c r="AK290" i="5"/>
  <c r="AZ290" i="5"/>
  <c r="BA290" i="5" s="1"/>
  <c r="BB290" i="5" s="1"/>
  <c r="AJ290" i="5"/>
  <c r="AN290" i="5"/>
  <c r="BI263" i="5"/>
  <c r="BJ263" i="5" s="1"/>
  <c r="BK263" i="5" s="1"/>
  <c r="BF263" i="5"/>
  <c r="BG263" i="5" s="1"/>
  <c r="BH263" i="5" s="1"/>
  <c r="AQ263" i="5"/>
  <c r="BC263" i="5"/>
  <c r="BD263" i="5" s="1"/>
  <c r="BE263" i="5" s="1"/>
  <c r="Y263" i="5"/>
  <c r="AT263" i="5"/>
  <c r="N263" i="5"/>
  <c r="BL263" i="5"/>
  <c r="BM263" i="5" s="1"/>
  <c r="BN263" i="5" s="1"/>
  <c r="AW263" i="5"/>
  <c r="AJ263" i="5"/>
  <c r="AN263" i="5"/>
  <c r="AZ263" i="5"/>
  <c r="BA263" i="5" s="1"/>
  <c r="BB263" i="5" s="1"/>
  <c r="AK263" i="5"/>
  <c r="BI272" i="5"/>
  <c r="BJ272" i="5" s="1"/>
  <c r="BK272" i="5" s="1"/>
  <c r="AQ272" i="5"/>
  <c r="BF272" i="5"/>
  <c r="BG272" i="5" s="1"/>
  <c r="BH272" i="5" s="1"/>
  <c r="Y272" i="5"/>
  <c r="BC272" i="5"/>
  <c r="BD272" i="5" s="1"/>
  <c r="BE272" i="5" s="1"/>
  <c r="N272" i="5"/>
  <c r="AT272" i="5"/>
  <c r="AN272" i="5"/>
  <c r="AK272" i="5"/>
  <c r="AZ272" i="5"/>
  <c r="BA272" i="5" s="1"/>
  <c r="BB272" i="5" s="1"/>
  <c r="AW272" i="5"/>
  <c r="AJ272" i="5"/>
  <c r="BL272" i="5"/>
  <c r="BM272" i="5" s="1"/>
  <c r="BN272" i="5" s="1"/>
  <c r="BL278" i="5"/>
  <c r="BM278" i="5" s="1"/>
  <c r="BN278" i="5" s="1"/>
  <c r="AT278" i="5"/>
  <c r="AK278" i="5"/>
  <c r="BF278" i="5"/>
  <c r="BG278" i="5" s="1"/>
  <c r="BH278" i="5" s="1"/>
  <c r="AQ278" i="5"/>
  <c r="Y278" i="5"/>
  <c r="BC278" i="5"/>
  <c r="BD278" i="5" s="1"/>
  <c r="BE278" i="5" s="1"/>
  <c r="N278" i="5"/>
  <c r="AW278" i="5"/>
  <c r="BI278" i="5"/>
  <c r="BJ278" i="5" s="1"/>
  <c r="BK278" i="5" s="1"/>
  <c r="AZ278" i="5"/>
  <c r="BA278" i="5" s="1"/>
  <c r="BB278" i="5" s="1"/>
  <c r="AJ278" i="5"/>
  <c r="AN278" i="5"/>
  <c r="BL282" i="5"/>
  <c r="BM282" i="5" s="1"/>
  <c r="BN282" i="5" s="1"/>
  <c r="AT282" i="5"/>
  <c r="AK282" i="5"/>
  <c r="BF282" i="5"/>
  <c r="BG282" i="5" s="1"/>
  <c r="BH282" i="5" s="1"/>
  <c r="AQ282" i="5"/>
  <c r="Y282" i="5"/>
  <c r="BC282" i="5"/>
  <c r="BD282" i="5" s="1"/>
  <c r="BE282" i="5" s="1"/>
  <c r="N282" i="5"/>
  <c r="BI282" i="5"/>
  <c r="BJ282" i="5" s="1"/>
  <c r="BK282" i="5" s="1"/>
  <c r="AW282" i="5"/>
  <c r="AZ282" i="5"/>
  <c r="BA282" i="5" s="1"/>
  <c r="BB282" i="5" s="1"/>
  <c r="AJ282" i="5"/>
  <c r="AN282" i="5"/>
  <c r="BI308" i="5"/>
  <c r="BJ308" i="5" s="1"/>
  <c r="BK308" i="5" s="1"/>
  <c r="BF308" i="5"/>
  <c r="BG308" i="5" s="1"/>
  <c r="BH308" i="5" s="1"/>
  <c r="Y308" i="5"/>
  <c r="BC308" i="5"/>
  <c r="BD308" i="5" s="1"/>
  <c r="BE308" i="5" s="1"/>
  <c r="N308" i="5"/>
  <c r="AT308" i="5"/>
  <c r="AQ308" i="5"/>
  <c r="AZ308" i="5"/>
  <c r="BA308" i="5" s="1"/>
  <c r="BB308" i="5" s="1"/>
  <c r="AJ308" i="5"/>
  <c r="BL308" i="5"/>
  <c r="BM308" i="5" s="1"/>
  <c r="BN308" i="5" s="1"/>
  <c r="AN308" i="5"/>
  <c r="AK308" i="5"/>
  <c r="AW308" i="5"/>
  <c r="AJ315" i="5"/>
  <c r="Y315" i="5"/>
  <c r="AZ315" i="5"/>
  <c r="BA315" i="5" s="1"/>
  <c r="BB315" i="5" s="1"/>
  <c r="AQ315" i="5"/>
  <c r="BF315" i="5"/>
  <c r="BG315" i="5" s="1"/>
  <c r="BH315" i="5" s="1"/>
  <c r="AW315" i="5"/>
  <c r="AT315" i="5"/>
  <c r="AK315" i="5"/>
  <c r="N315" i="5"/>
  <c r="BC315" i="5"/>
  <c r="BD315" i="5" s="1"/>
  <c r="BE315" i="5" s="1"/>
  <c r="AN315" i="5"/>
  <c r="BI315" i="5"/>
  <c r="BJ315" i="5" s="1"/>
  <c r="BK315" i="5" s="1"/>
  <c r="BL315" i="5"/>
  <c r="BM315" i="5" s="1"/>
  <c r="BN315" i="5" s="1"/>
  <c r="BI293" i="5"/>
  <c r="BJ293" i="5" s="1"/>
  <c r="BK293" i="5" s="1"/>
  <c r="BC293" i="5"/>
  <c r="BD293" i="5" s="1"/>
  <c r="BE293" i="5" s="1"/>
  <c r="N293" i="5"/>
  <c r="AT293" i="5"/>
  <c r="AQ293" i="5"/>
  <c r="BF293" i="5"/>
  <c r="BG293" i="5" s="1"/>
  <c r="BH293" i="5" s="1"/>
  <c r="Y293" i="5"/>
  <c r="AN293" i="5"/>
  <c r="AZ293" i="5"/>
  <c r="BA293" i="5" s="1"/>
  <c r="BB293" i="5" s="1"/>
  <c r="BL293" i="5"/>
  <c r="BM293" i="5" s="1"/>
  <c r="BN293" i="5" s="1"/>
  <c r="AJ293" i="5"/>
  <c r="AW293" i="5"/>
  <c r="AK293" i="5"/>
  <c r="BI301" i="5"/>
  <c r="BJ301" i="5" s="1"/>
  <c r="BK301" i="5" s="1"/>
  <c r="BC301" i="5"/>
  <c r="BD301" i="5" s="1"/>
  <c r="BE301" i="5" s="1"/>
  <c r="N301" i="5"/>
  <c r="AT301" i="5"/>
  <c r="AQ301" i="5"/>
  <c r="BF301" i="5"/>
  <c r="BG301" i="5" s="1"/>
  <c r="BH301" i="5" s="1"/>
  <c r="Y301" i="5"/>
  <c r="AN301" i="5"/>
  <c r="AZ301" i="5"/>
  <c r="BA301" i="5" s="1"/>
  <c r="BB301" i="5" s="1"/>
  <c r="AJ301" i="5"/>
  <c r="BL301" i="5"/>
  <c r="BM301" i="5" s="1"/>
  <c r="BN301" i="5" s="1"/>
  <c r="AW301" i="5"/>
  <c r="AK301" i="5"/>
  <c r="BI309" i="5"/>
  <c r="BJ309" i="5" s="1"/>
  <c r="BK309" i="5" s="1"/>
  <c r="BC309" i="5"/>
  <c r="BD309" i="5" s="1"/>
  <c r="BE309" i="5" s="1"/>
  <c r="N309" i="5"/>
  <c r="AT309" i="5"/>
  <c r="BL309" i="5"/>
  <c r="BM309" i="5" s="1"/>
  <c r="BN309" i="5" s="1"/>
  <c r="AQ309" i="5"/>
  <c r="BF309" i="5"/>
  <c r="BG309" i="5" s="1"/>
  <c r="BH309" i="5" s="1"/>
  <c r="Y309" i="5"/>
  <c r="AN309" i="5"/>
  <c r="AZ309" i="5"/>
  <c r="BA309" i="5" s="1"/>
  <c r="BB309" i="5" s="1"/>
  <c r="AW309" i="5"/>
  <c r="AJ309" i="5"/>
  <c r="AK309" i="5"/>
  <c r="BL321" i="5"/>
  <c r="BM321" i="5" s="1"/>
  <c r="BN321" i="5" s="1"/>
  <c r="AW321" i="5"/>
  <c r="N321" i="5"/>
  <c r="AT321" i="5"/>
  <c r="BI321" i="5"/>
  <c r="BJ321" i="5" s="1"/>
  <c r="BK321" i="5" s="1"/>
  <c r="BF321" i="5"/>
  <c r="BG321" i="5" s="1"/>
  <c r="BH321" i="5" s="1"/>
  <c r="AK321" i="5"/>
  <c r="AQ321" i="5"/>
  <c r="AZ321" i="5"/>
  <c r="BA321" i="5" s="1"/>
  <c r="BB321" i="5" s="1"/>
  <c r="BC321" i="5"/>
  <c r="BD321" i="5" s="1"/>
  <c r="BE321" i="5" s="1"/>
  <c r="AJ321" i="5"/>
  <c r="Y321" i="5"/>
  <c r="AN321" i="5"/>
  <c r="BL320" i="5"/>
  <c r="BM320" i="5" s="1"/>
  <c r="BN320" i="5" s="1"/>
  <c r="AT320" i="5"/>
  <c r="BI320" i="5"/>
  <c r="BJ320" i="5" s="1"/>
  <c r="BK320" i="5" s="1"/>
  <c r="BF320" i="5"/>
  <c r="BG320" i="5" s="1"/>
  <c r="BH320" i="5" s="1"/>
  <c r="AK320" i="5"/>
  <c r="AW320" i="5"/>
  <c r="N320" i="5"/>
  <c r="Y320" i="5"/>
  <c r="AN320" i="5"/>
  <c r="AQ320" i="5"/>
  <c r="AZ320" i="5"/>
  <c r="BA320" i="5" s="1"/>
  <c r="BB320" i="5" s="1"/>
  <c r="BC320" i="5"/>
  <c r="BD320" i="5" s="1"/>
  <c r="BE320" i="5" s="1"/>
  <c r="AJ320" i="5"/>
  <c r="BI300" i="5"/>
  <c r="BJ300" i="5" s="1"/>
  <c r="BK300" i="5" s="1"/>
  <c r="AQ300" i="5"/>
  <c r="BF300" i="5"/>
  <c r="BG300" i="5" s="1"/>
  <c r="BH300" i="5" s="1"/>
  <c r="Y300" i="5"/>
  <c r="BC300" i="5"/>
  <c r="BD300" i="5" s="1"/>
  <c r="BE300" i="5" s="1"/>
  <c r="N300" i="5"/>
  <c r="AT300" i="5"/>
  <c r="AN300" i="5"/>
  <c r="AZ300" i="5"/>
  <c r="BA300" i="5" s="1"/>
  <c r="BB300" i="5" s="1"/>
  <c r="BL300" i="5"/>
  <c r="BM300" i="5" s="1"/>
  <c r="BN300" i="5" s="1"/>
  <c r="AJ300" i="5"/>
  <c r="AK300" i="5"/>
  <c r="AW300" i="5"/>
  <c r="AN314" i="5"/>
  <c r="BL314" i="5"/>
  <c r="BM314" i="5" s="1"/>
  <c r="BN314" i="5" s="1"/>
  <c r="AJ314" i="5"/>
  <c r="AZ314" i="5"/>
  <c r="BA314" i="5" s="1"/>
  <c r="BB314" i="5" s="1"/>
  <c r="Y314" i="5"/>
  <c r="AQ314" i="5"/>
  <c r="AT314" i="5"/>
  <c r="AK314" i="5"/>
  <c r="N314" i="5"/>
  <c r="BC314" i="5"/>
  <c r="BD314" i="5" s="1"/>
  <c r="BE314" i="5" s="1"/>
  <c r="BI314" i="5"/>
  <c r="BJ314" i="5" s="1"/>
  <c r="BK314" i="5" s="1"/>
  <c r="BF314" i="5"/>
  <c r="BG314" i="5" s="1"/>
  <c r="BH314" i="5" s="1"/>
  <c r="AW314" i="5"/>
  <c r="BL319" i="5"/>
  <c r="BM319" i="5" s="1"/>
  <c r="BN319" i="5" s="1"/>
  <c r="BI319" i="5"/>
  <c r="BJ319" i="5" s="1"/>
  <c r="BK319" i="5" s="1"/>
  <c r="BF319" i="5"/>
  <c r="BG319" i="5" s="1"/>
  <c r="BH319" i="5" s="1"/>
  <c r="AK319" i="5"/>
  <c r="AW319" i="5"/>
  <c r="N319" i="5"/>
  <c r="AT319" i="5"/>
  <c r="AJ319" i="5"/>
  <c r="Y319" i="5"/>
  <c r="AN319" i="5"/>
  <c r="AQ319" i="5"/>
  <c r="AZ319" i="5"/>
  <c r="BA319" i="5" s="1"/>
  <c r="BB319" i="5" s="1"/>
  <c r="BC319" i="5"/>
  <c r="BD319" i="5" s="1"/>
  <c r="BE319" i="5" s="1"/>
  <c r="J151" i="7"/>
  <c r="K151" i="7" s="1"/>
  <c r="J125" i="7"/>
  <c r="K125" i="7" s="1"/>
  <c r="J243" i="7"/>
  <c r="K243" i="7" s="1"/>
  <c r="J294" i="7"/>
  <c r="K294" i="7" s="1"/>
  <c r="J285" i="7"/>
  <c r="K285" i="7" s="1"/>
  <c r="J236" i="7"/>
  <c r="K236" i="7" s="1"/>
  <c r="J252" i="7"/>
  <c r="K252" i="7" s="1"/>
  <c r="AR21" i="7"/>
  <c r="AU21" i="7"/>
  <c r="J311" i="7"/>
  <c r="K311" i="7" s="1"/>
  <c r="J297" i="7"/>
  <c r="K297" i="7" s="1"/>
  <c r="J293" i="7"/>
  <c r="K293" i="7" s="1"/>
  <c r="J281" i="7"/>
  <c r="K281" i="7" s="1"/>
  <c r="J96" i="7"/>
  <c r="K96" i="7" s="1"/>
  <c r="J217" i="7"/>
  <c r="K217" i="7" s="1"/>
  <c r="N20" i="7"/>
  <c r="Q20" i="7"/>
  <c r="AM21" i="7"/>
  <c r="AP21" i="7"/>
  <c r="X20" i="7"/>
  <c r="AA20" i="7"/>
  <c r="AM20" i="7"/>
  <c r="AP20" i="7"/>
  <c r="AW21" i="7"/>
  <c r="AZ21" i="7"/>
  <c r="AC20" i="7"/>
  <c r="AF20" i="7"/>
  <c r="J79" i="7"/>
  <c r="K79" i="7" s="1"/>
  <c r="AH20" i="7"/>
  <c r="AK20" i="7"/>
  <c r="AC21" i="7"/>
  <c r="AF21" i="7"/>
  <c r="AR20" i="7"/>
  <c r="AU20" i="7"/>
  <c r="AW20" i="7"/>
  <c r="AZ20" i="7"/>
  <c r="AH21" i="7"/>
  <c r="AK21" i="7"/>
  <c r="X21" i="7"/>
  <c r="AA21" i="7"/>
  <c r="BB21" i="7"/>
  <c r="BE21" i="7"/>
  <c r="BG21" i="7"/>
  <c r="BJ21" i="7"/>
  <c r="J259" i="7"/>
  <c r="K259" i="7" s="1"/>
  <c r="J253" i="7"/>
  <c r="K253" i="7" s="1"/>
  <c r="J68" i="7"/>
  <c r="K68" i="7" s="1"/>
  <c r="J225" i="7"/>
  <c r="K225" i="7" s="1"/>
  <c r="J69" i="7"/>
  <c r="K69" i="7" s="1"/>
  <c r="BB20" i="7"/>
  <c r="BE20" i="7"/>
  <c r="N21" i="7"/>
  <c r="Q21" i="7"/>
  <c r="S20" i="7"/>
  <c r="V20" i="7"/>
  <c r="BG20" i="7"/>
  <c r="BJ20" i="7"/>
  <c r="S21" i="7"/>
  <c r="V21" i="7"/>
  <c r="J193" i="6"/>
  <c r="C193" i="10" s="1"/>
  <c r="W215" i="6"/>
  <c r="Z215" i="6" s="1"/>
  <c r="E215" i="10" s="1"/>
  <c r="J155" i="7"/>
  <c r="K155" i="7" s="1"/>
  <c r="A23" i="4"/>
  <c r="A27" i="4"/>
  <c r="A31" i="4"/>
  <c r="A24" i="4"/>
  <c r="A28" i="4"/>
  <c r="A32" i="4"/>
  <c r="A25" i="4"/>
  <c r="A29" i="4"/>
  <c r="A33" i="4"/>
  <c r="A26" i="4"/>
  <c r="A30" i="4"/>
  <c r="A34" i="4"/>
  <c r="DW18" i="3"/>
  <c r="DW17" i="3"/>
  <c r="DT18" i="3"/>
  <c r="DT17" i="3"/>
  <c r="DQ17" i="3"/>
  <c r="DQ18" i="3"/>
  <c r="DN18" i="3"/>
  <c r="DN17" i="3"/>
  <c r="DK18" i="3"/>
  <c r="DK17" i="3"/>
  <c r="DH18" i="3"/>
  <c r="DH17" i="3"/>
  <c r="DE18" i="3"/>
  <c r="DE17" i="3"/>
  <c r="DB18" i="3"/>
  <c r="DB17" i="3"/>
  <c r="CY18" i="3"/>
  <c r="CY17" i="3"/>
  <c r="CV18" i="3"/>
  <c r="CV17" i="3"/>
  <c r="CX17" i="3" s="1"/>
  <c r="M26" i="8"/>
  <c r="P26" i="8" s="1"/>
  <c r="M25" i="8"/>
  <c r="P25" i="8" s="1"/>
  <c r="M21" i="8"/>
  <c r="P21" i="8" s="1"/>
  <c r="M20" i="8"/>
  <c r="P20" i="8" s="1"/>
  <c r="M22" i="8"/>
  <c r="P22" i="8" s="1"/>
  <c r="M17" i="8"/>
  <c r="P17" i="8" s="1"/>
  <c r="M18" i="8"/>
  <c r="P18" i="8" s="1"/>
  <c r="J193" i="7"/>
  <c r="K193" i="7" s="1"/>
  <c r="J85" i="7"/>
  <c r="K85" i="7" s="1"/>
  <c r="J163" i="7"/>
  <c r="K163" i="7" s="1"/>
  <c r="J319" i="6"/>
  <c r="C319" i="10" s="1"/>
  <c r="J179" i="7"/>
  <c r="K179" i="7" s="1"/>
  <c r="J113" i="7"/>
  <c r="K113" i="7" s="1"/>
  <c r="J80" i="6"/>
  <c r="C80" i="10" s="1"/>
  <c r="J316" i="7"/>
  <c r="K316" i="7" s="1"/>
  <c r="J278" i="7"/>
  <c r="K278" i="7" s="1"/>
  <c r="J263" i="7"/>
  <c r="K263" i="7" s="1"/>
  <c r="J93" i="7"/>
  <c r="K93" i="7" s="1"/>
  <c r="W172" i="6"/>
  <c r="Z172" i="6" s="1"/>
  <c r="E172" i="10" s="1"/>
  <c r="J57" i="7"/>
  <c r="K57" i="7" s="1"/>
  <c r="J126" i="7"/>
  <c r="K126" i="7" s="1"/>
  <c r="J263" i="6"/>
  <c r="C263" i="10" s="1"/>
  <c r="J222" i="6"/>
  <c r="C222" i="10" s="1"/>
  <c r="J297" i="6"/>
  <c r="C297" i="10" s="1"/>
  <c r="J289" i="6"/>
  <c r="C289" i="10" s="1"/>
  <c r="J281" i="6"/>
  <c r="C281" i="10" s="1"/>
  <c r="J273" i="6"/>
  <c r="C273" i="10" s="1"/>
  <c r="J291" i="7"/>
  <c r="K291" i="7" s="1"/>
  <c r="J225" i="6"/>
  <c r="C225" i="10" s="1"/>
  <c r="J233" i="6"/>
  <c r="C233" i="10" s="1"/>
  <c r="J118" i="6"/>
  <c r="C118" i="10" s="1"/>
  <c r="J291" i="6"/>
  <c r="C291" i="10" s="1"/>
  <c r="J275" i="6"/>
  <c r="C275" i="10" s="1"/>
  <c r="J257" i="6"/>
  <c r="C257" i="10" s="1"/>
  <c r="J249" i="6"/>
  <c r="C249" i="10" s="1"/>
  <c r="J207" i="6"/>
  <c r="C207" i="10" s="1"/>
  <c r="J183" i="6"/>
  <c r="C183" i="10" s="1"/>
  <c r="J146" i="6"/>
  <c r="C146" i="10" s="1"/>
  <c r="J122" i="6"/>
  <c r="C122" i="10" s="1"/>
  <c r="J114" i="6"/>
  <c r="C114" i="10" s="1"/>
  <c r="J303" i="7"/>
  <c r="K303" i="7" s="1"/>
  <c r="J269" i="6"/>
  <c r="C269" i="10" s="1"/>
  <c r="J202" i="7"/>
  <c r="K202" i="7" s="1"/>
  <c r="J127" i="6"/>
  <c r="C127" i="10" s="1"/>
  <c r="J226" i="7"/>
  <c r="K226" i="7" s="1"/>
  <c r="J309" i="6"/>
  <c r="C309" i="10" s="1"/>
  <c r="J261" i="6"/>
  <c r="C261" i="10" s="1"/>
  <c r="J241" i="6"/>
  <c r="C241" i="10" s="1"/>
  <c r="J164" i="6"/>
  <c r="C164" i="10" s="1"/>
  <c r="J148" i="6"/>
  <c r="C148" i="10" s="1"/>
  <c r="J124" i="6"/>
  <c r="C124" i="10" s="1"/>
  <c r="J108" i="6"/>
  <c r="C108" i="10" s="1"/>
  <c r="J237" i="7"/>
  <c r="K237" i="7" s="1"/>
  <c r="J110" i="7"/>
  <c r="K110" i="7" s="1"/>
  <c r="J73" i="7"/>
  <c r="K73" i="7" s="1"/>
  <c r="J295" i="6"/>
  <c r="C295" i="10" s="1"/>
  <c r="J271" i="6"/>
  <c r="C271" i="10" s="1"/>
  <c r="J226" i="6"/>
  <c r="C226" i="10" s="1"/>
  <c r="J217" i="6"/>
  <c r="C217" i="10" s="1"/>
  <c r="J213" i="6"/>
  <c r="C213" i="10" s="1"/>
  <c r="J102" i="6"/>
  <c r="C102" i="10" s="1"/>
  <c r="J94" i="6"/>
  <c r="C94" i="10" s="1"/>
  <c r="J160" i="7"/>
  <c r="K160" i="7" s="1"/>
  <c r="J60" i="7"/>
  <c r="K60" i="7" s="1"/>
  <c r="J265" i="6"/>
  <c r="C265" i="10" s="1"/>
  <c r="J255" i="6"/>
  <c r="C255" i="10" s="1"/>
  <c r="J96" i="6"/>
  <c r="C96" i="10" s="1"/>
  <c r="J129" i="6"/>
  <c r="C129" i="10" s="1"/>
  <c r="K9" i="8"/>
  <c r="J218" i="7"/>
  <c r="K218" i="7" s="1"/>
  <c r="W315" i="6"/>
  <c r="Z315" i="6" s="1"/>
  <c r="E315" i="10" s="1"/>
  <c r="W291" i="6"/>
  <c r="W275" i="6"/>
  <c r="Z275" i="6" s="1"/>
  <c r="E275" i="10" s="1"/>
  <c r="W243" i="6"/>
  <c r="Z243" i="6" s="1"/>
  <c r="E243" i="10" s="1"/>
  <c r="W110" i="6"/>
  <c r="Z110" i="6" s="1"/>
  <c r="E110" i="10" s="1"/>
  <c r="J248" i="7"/>
  <c r="K248" i="7" s="1"/>
  <c r="W309" i="6"/>
  <c r="Z309" i="6" s="1"/>
  <c r="E309" i="10" s="1"/>
  <c r="W269" i="6"/>
  <c r="Z269" i="6" s="1"/>
  <c r="E269" i="10" s="1"/>
  <c r="W120" i="6"/>
  <c r="Z120" i="6" s="1"/>
  <c r="E120" i="10" s="1"/>
  <c r="W178" i="6"/>
  <c r="Z178" i="6" s="1"/>
  <c r="E178" i="10" s="1"/>
  <c r="J287" i="7"/>
  <c r="K287" i="7" s="1"/>
  <c r="J269" i="7"/>
  <c r="K269" i="7" s="1"/>
  <c r="J268" i="7"/>
  <c r="K268" i="7" s="1"/>
  <c r="W287" i="6"/>
  <c r="Z287" i="6" s="1"/>
  <c r="E287" i="10" s="1"/>
  <c r="W279" i="6"/>
  <c r="Z279" i="6" s="1"/>
  <c r="E279" i="10" s="1"/>
  <c r="W162" i="6"/>
  <c r="Z162" i="6" s="1"/>
  <c r="E162" i="10" s="1"/>
  <c r="W92" i="6"/>
  <c r="Z92" i="6" s="1"/>
  <c r="E92" i="10" s="1"/>
  <c r="J203" i="7"/>
  <c r="K203" i="7" s="1"/>
  <c r="O120" i="6"/>
  <c r="R120" i="6" s="1"/>
  <c r="D120" i="10" s="1"/>
  <c r="O73" i="6"/>
  <c r="R73" i="6" s="1"/>
  <c r="D73" i="10" s="1"/>
  <c r="J298" i="7"/>
  <c r="K298" i="7" s="1"/>
  <c r="J233" i="7"/>
  <c r="K233" i="7" s="1"/>
  <c r="J168" i="7"/>
  <c r="K168" i="7" s="1"/>
  <c r="O309" i="6"/>
  <c r="R309" i="6" s="1"/>
  <c r="D309" i="10" s="1"/>
  <c r="O47" i="6"/>
  <c r="J251" i="7"/>
  <c r="K251" i="7" s="1"/>
  <c r="J180" i="7"/>
  <c r="K180" i="7" s="1"/>
  <c r="J119" i="7"/>
  <c r="K119" i="7" s="1"/>
  <c r="O154" i="6"/>
  <c r="O146" i="6"/>
  <c r="R146" i="6" s="1"/>
  <c r="D146" i="10" s="1"/>
  <c r="O122" i="6"/>
  <c r="R122" i="6" s="1"/>
  <c r="D122" i="10" s="1"/>
  <c r="O106" i="6"/>
  <c r="R106" i="6" s="1"/>
  <c r="D106" i="10" s="1"/>
  <c r="O87" i="6"/>
  <c r="R87" i="6" s="1"/>
  <c r="D87" i="10" s="1"/>
  <c r="O59" i="6"/>
  <c r="R59" i="6" s="1"/>
  <c r="D59" i="10" s="1"/>
  <c r="J205" i="7"/>
  <c r="K205" i="7" s="1"/>
  <c r="J67" i="7"/>
  <c r="K67" i="7" s="1"/>
  <c r="O216" i="6"/>
  <c r="R216" i="6" s="1"/>
  <c r="D216" i="10" s="1"/>
  <c r="J274" i="7"/>
  <c r="K274" i="7" s="1"/>
  <c r="J176" i="7"/>
  <c r="K176" i="7" s="1"/>
  <c r="O285" i="6"/>
  <c r="R285" i="6" s="1"/>
  <c r="D285" i="10" s="1"/>
  <c r="O136" i="6"/>
  <c r="R136" i="6" s="1"/>
  <c r="D136" i="10" s="1"/>
  <c r="O104" i="6"/>
  <c r="R104" i="6" s="1"/>
  <c r="D104" i="10" s="1"/>
  <c r="R186" i="6"/>
  <c r="D186" i="10" s="1"/>
  <c r="J299" i="7"/>
  <c r="K299" i="7" s="1"/>
  <c r="J234" i="7"/>
  <c r="K234" i="7" s="1"/>
  <c r="J206" i="7"/>
  <c r="K206" i="7" s="1"/>
  <c r="J280" i="7"/>
  <c r="K280" i="7" s="1"/>
  <c r="J183" i="7"/>
  <c r="K183" i="7" s="1"/>
  <c r="J59" i="7"/>
  <c r="K59" i="7" s="1"/>
  <c r="O305" i="6"/>
  <c r="R305" i="6" s="1"/>
  <c r="D305" i="10" s="1"/>
  <c r="O289" i="6"/>
  <c r="R289" i="6" s="1"/>
  <c r="D289" i="10" s="1"/>
  <c r="O259" i="6"/>
  <c r="R259" i="6" s="1"/>
  <c r="D259" i="10" s="1"/>
  <c r="O205" i="6"/>
  <c r="R205" i="6" s="1"/>
  <c r="D205" i="10" s="1"/>
  <c r="O116" i="6"/>
  <c r="R116" i="6" s="1"/>
  <c r="D116" i="10" s="1"/>
  <c r="O100" i="6"/>
  <c r="R100" i="6" s="1"/>
  <c r="D100" i="10" s="1"/>
  <c r="O49" i="6"/>
  <c r="O80" i="6"/>
  <c r="R80" i="6" s="1"/>
  <c r="O77" i="6"/>
  <c r="R77" i="6" s="1"/>
  <c r="D77" i="10" s="1"/>
  <c r="O53" i="6"/>
  <c r="R53" i="6" s="1"/>
  <c r="D53" i="10" s="1"/>
  <c r="J290" i="7"/>
  <c r="K290" i="7" s="1"/>
  <c r="J182" i="7"/>
  <c r="K182" i="7" s="1"/>
  <c r="W27" i="6"/>
  <c r="W43" i="6"/>
  <c r="F23" i="7"/>
  <c r="F33" i="7"/>
  <c r="G33" i="7" s="1"/>
  <c r="J303" i="6"/>
  <c r="C303" i="10" s="1"/>
  <c r="J150" i="6"/>
  <c r="C150" i="10" s="1"/>
  <c r="J142" i="6"/>
  <c r="C142" i="10" s="1"/>
  <c r="J271" i="7"/>
  <c r="K271" i="7" s="1"/>
  <c r="F42" i="7"/>
  <c r="F34" i="7"/>
  <c r="J305" i="6"/>
  <c r="C305" i="10" s="1"/>
  <c r="J144" i="6"/>
  <c r="C144" i="10" s="1"/>
  <c r="J267" i="7"/>
  <c r="K267" i="7" s="1"/>
  <c r="M19" i="8"/>
  <c r="P19" i="8" s="1"/>
  <c r="F39" i="7"/>
  <c r="F31" i="7"/>
  <c r="F26" i="7"/>
  <c r="F25" i="7"/>
  <c r="J219" i="6"/>
  <c r="C219" i="10" s="1"/>
  <c r="J175" i="6"/>
  <c r="C175" i="10" s="1"/>
  <c r="J227" i="7"/>
  <c r="K227" i="7" s="1"/>
  <c r="J219" i="7"/>
  <c r="K219" i="7" s="1"/>
  <c r="M24" i="8"/>
  <c r="P24" i="8" s="1"/>
  <c r="J147" i="7"/>
  <c r="K147" i="7" s="1"/>
  <c r="J81" i="7"/>
  <c r="K81" i="7" s="1"/>
  <c r="J117" i="7"/>
  <c r="K117" i="7" s="1"/>
  <c r="J79" i="6"/>
  <c r="C79" i="10" s="1"/>
  <c r="J105" i="7"/>
  <c r="K105" i="7" s="1"/>
  <c r="J63" i="7"/>
  <c r="K63" i="7" s="1"/>
  <c r="J197" i="7"/>
  <c r="K197" i="7" s="1"/>
  <c r="J214" i="7"/>
  <c r="K214" i="7" s="1"/>
  <c r="J114" i="7"/>
  <c r="K114" i="7" s="1"/>
  <c r="J120" i="7"/>
  <c r="K120" i="7" s="1"/>
  <c r="J75" i="7"/>
  <c r="K75" i="7" s="1"/>
  <c r="J61" i="7"/>
  <c r="K61" i="7" s="1"/>
  <c r="O261" i="6"/>
  <c r="R261" i="6" s="1"/>
  <c r="D261" i="10" s="1"/>
  <c r="J287" i="6"/>
  <c r="C287" i="10" s="1"/>
  <c r="J279" i="6"/>
  <c r="C279" i="10" s="1"/>
  <c r="R214" i="6"/>
  <c r="D214" i="10" s="1"/>
  <c r="W233" i="6"/>
  <c r="Z233" i="6" s="1"/>
  <c r="E233" i="10" s="1"/>
  <c r="W174" i="6"/>
  <c r="Z174" i="6" s="1"/>
  <c r="E174" i="10" s="1"/>
  <c r="W171" i="6"/>
  <c r="Z171" i="6" s="1"/>
  <c r="E171" i="10" s="1"/>
  <c r="O158" i="6"/>
  <c r="R158" i="6" s="1"/>
  <c r="D158" i="10" s="1"/>
  <c r="W112" i="6"/>
  <c r="Z112" i="6" s="1"/>
  <c r="E112" i="10" s="1"/>
  <c r="W96" i="6"/>
  <c r="Z96" i="6" s="1"/>
  <c r="E96" i="10" s="1"/>
  <c r="J132" i="6"/>
  <c r="C132" i="10" s="1"/>
  <c r="J100" i="6"/>
  <c r="C100" i="10" s="1"/>
  <c r="W169" i="6"/>
  <c r="Z169" i="6" s="1"/>
  <c r="E169" i="10" s="1"/>
  <c r="W88" i="6"/>
  <c r="Z88" i="6" s="1"/>
  <c r="E88" i="10" s="1"/>
  <c r="W75" i="6"/>
  <c r="Z75" i="6" s="1"/>
  <c r="E75" i="10" s="1"/>
  <c r="O65" i="6"/>
  <c r="R65" i="6" s="1"/>
  <c r="D65" i="10" s="1"/>
  <c r="O57" i="6"/>
  <c r="R57" i="6" s="1"/>
  <c r="D57" i="10" s="1"/>
  <c r="J229" i="7"/>
  <c r="K229" i="7" s="1"/>
  <c r="J258" i="7"/>
  <c r="K258" i="7" s="1"/>
  <c r="J244" i="7"/>
  <c r="K244" i="7" s="1"/>
  <c r="J104" i="7"/>
  <c r="K104" i="7" s="1"/>
  <c r="O311" i="6"/>
  <c r="R311" i="6" s="1"/>
  <c r="D311" i="10" s="1"/>
  <c r="W297" i="6"/>
  <c r="Z297" i="6" s="1"/>
  <c r="E297" i="10" s="1"/>
  <c r="W289" i="6"/>
  <c r="O271" i="6"/>
  <c r="R271" i="6" s="1"/>
  <c r="D271" i="10" s="1"/>
  <c r="J313" i="6"/>
  <c r="C313" i="10" s="1"/>
  <c r="J224" i="6"/>
  <c r="C224" i="10" s="1"/>
  <c r="W221" i="6"/>
  <c r="Z221" i="6" s="1"/>
  <c r="E221" i="10" s="1"/>
  <c r="J228" i="6"/>
  <c r="C228" i="10" s="1"/>
  <c r="J166" i="6"/>
  <c r="C166" i="10" s="1"/>
  <c r="J158" i="6"/>
  <c r="C158" i="10" s="1"/>
  <c r="J134" i="6"/>
  <c r="C134" i="10" s="1"/>
  <c r="J126" i="6"/>
  <c r="C126" i="10" s="1"/>
  <c r="W61" i="6"/>
  <c r="Z61" i="6" s="1"/>
  <c r="E61" i="10" s="1"/>
  <c r="O192" i="6"/>
  <c r="R192" i="6" s="1"/>
  <c r="D192" i="10" s="1"/>
  <c r="J246" i="7"/>
  <c r="K246" i="7" s="1"/>
  <c r="J178" i="7"/>
  <c r="K178" i="7" s="1"/>
  <c r="J134" i="7"/>
  <c r="K134" i="7" s="1"/>
  <c r="J111" i="7"/>
  <c r="K111" i="7" s="1"/>
  <c r="J83" i="7"/>
  <c r="K83" i="7" s="1"/>
  <c r="J307" i="6"/>
  <c r="C307" i="10" s="1"/>
  <c r="J267" i="6"/>
  <c r="C267" i="10" s="1"/>
  <c r="O243" i="6"/>
  <c r="R243" i="6" s="1"/>
  <c r="D243" i="10" s="1"/>
  <c r="W228" i="6"/>
  <c r="Z228" i="6" s="1"/>
  <c r="E228" i="10" s="1"/>
  <c r="J211" i="6"/>
  <c r="C211" i="10" s="1"/>
  <c r="O162" i="6"/>
  <c r="R162" i="6" s="1"/>
  <c r="D162" i="10" s="1"/>
  <c r="W116" i="6"/>
  <c r="W100" i="6"/>
  <c r="Z100" i="6" s="1"/>
  <c r="E100" i="10" s="1"/>
  <c r="J160" i="6"/>
  <c r="C160" i="10" s="1"/>
  <c r="J128" i="6"/>
  <c r="C128" i="10" s="1"/>
  <c r="J120" i="6"/>
  <c r="C120" i="10" s="1"/>
  <c r="J112" i="6"/>
  <c r="C112" i="10" s="1"/>
  <c r="J92" i="6"/>
  <c r="C92" i="10" s="1"/>
  <c r="W71" i="6"/>
  <c r="Z71" i="6" s="1"/>
  <c r="E71" i="10" s="1"/>
  <c r="W45" i="6"/>
  <c r="J190" i="7"/>
  <c r="K190" i="7" s="1"/>
  <c r="W206" i="6"/>
  <c r="Z206" i="6" s="1"/>
  <c r="E206" i="10" s="1"/>
  <c r="O190" i="6"/>
  <c r="R190" i="6" s="1"/>
  <c r="D190" i="10" s="1"/>
  <c r="J307" i="7"/>
  <c r="K307" i="7" s="1"/>
  <c r="D32" i="13"/>
  <c r="D42" i="6"/>
  <c r="L42" i="6"/>
  <c r="T42" i="6"/>
  <c r="W42" i="6" s="1"/>
  <c r="D38" i="6"/>
  <c r="L38" i="6"/>
  <c r="T38" i="6"/>
  <c r="W38" i="6" s="1"/>
  <c r="L34" i="6"/>
  <c r="T34" i="6"/>
  <c r="W34" i="6" s="1"/>
  <c r="D30" i="6"/>
  <c r="L30" i="6"/>
  <c r="T30" i="6"/>
  <c r="W30" i="6" s="1"/>
  <c r="D26" i="6"/>
  <c r="L26" i="6"/>
  <c r="D22" i="6"/>
  <c r="L22" i="6"/>
  <c r="T22" i="6"/>
  <c r="W22" i="6" s="1"/>
  <c r="T41" i="6"/>
  <c r="W41" i="6" s="1"/>
  <c r="T37" i="6"/>
  <c r="W37" i="6" s="1"/>
  <c r="T29" i="6"/>
  <c r="W29" i="6" s="1"/>
  <c r="T25" i="6"/>
  <c r="W25" i="6" s="1"/>
  <c r="T21" i="6"/>
  <c r="W21" i="6" s="1"/>
  <c r="L40" i="6"/>
  <c r="F40" i="7"/>
  <c r="D36" i="6"/>
  <c r="T36" i="6"/>
  <c r="W36" i="6" s="1"/>
  <c r="L32" i="6"/>
  <c r="F32" i="7"/>
  <c r="G32" i="7" s="1"/>
  <c r="D28" i="6"/>
  <c r="L28" i="6"/>
  <c r="T28" i="6"/>
  <c r="L24" i="6"/>
  <c r="T24" i="6"/>
  <c r="W24" i="6" s="1"/>
  <c r="F24" i="7"/>
  <c r="G24" i="7" s="1"/>
  <c r="D20" i="6"/>
  <c r="T39" i="6"/>
  <c r="W39" i="6" s="1"/>
  <c r="T35" i="6"/>
  <c r="W35" i="6" s="1"/>
  <c r="T23" i="6"/>
  <c r="W23" i="6" s="1"/>
  <c r="O177" i="6"/>
  <c r="R177" i="6" s="1"/>
  <c r="D177" i="10" s="1"/>
  <c r="J89" i="7"/>
  <c r="K89" i="7" s="1"/>
  <c r="C38" i="7"/>
  <c r="D38" i="7" s="1"/>
  <c r="C22" i="7"/>
  <c r="D22" i="7" s="1"/>
  <c r="C41" i="7"/>
  <c r="D41" i="7" s="1"/>
  <c r="C23" i="7"/>
  <c r="D23" i="7" s="1"/>
  <c r="C39" i="7"/>
  <c r="D39" i="7" s="1"/>
  <c r="G39" i="7" s="1"/>
  <c r="C31" i="7"/>
  <c r="D31" i="7" s="1"/>
  <c r="C25" i="7"/>
  <c r="D25" i="7" s="1"/>
  <c r="C49" i="7"/>
  <c r="D49" i="7" s="1"/>
  <c r="E48" i="7"/>
  <c r="F48" i="7" s="1"/>
  <c r="G48" i="7" s="1"/>
  <c r="C44" i="7"/>
  <c r="D44" i="7" s="1"/>
  <c r="J159" i="7"/>
  <c r="K159" i="7" s="1"/>
  <c r="J283" i="7"/>
  <c r="K283" i="7" s="1"/>
  <c r="J136" i="7"/>
  <c r="K136" i="7" s="1"/>
  <c r="J305" i="7"/>
  <c r="K305" i="7" s="1"/>
  <c r="J208" i="7"/>
  <c r="K208" i="7" s="1"/>
  <c r="J170" i="7"/>
  <c r="K170" i="7" s="1"/>
  <c r="J102" i="7"/>
  <c r="K102" i="7" s="1"/>
  <c r="J238" i="7"/>
  <c r="K238" i="7" s="1"/>
  <c r="J91" i="7"/>
  <c r="K91" i="7" s="1"/>
  <c r="J185" i="7"/>
  <c r="K185" i="7" s="1"/>
  <c r="J133" i="7"/>
  <c r="K133" i="7" s="1"/>
  <c r="J97" i="7"/>
  <c r="K97" i="7" s="1"/>
  <c r="J82" i="7"/>
  <c r="K82" i="7" s="1"/>
  <c r="W218" i="6"/>
  <c r="Z218" i="6" s="1"/>
  <c r="E218" i="10" s="1"/>
  <c r="Z261" i="6"/>
  <c r="E261" i="10" s="1"/>
  <c r="O211" i="6"/>
  <c r="R211" i="6" s="1"/>
  <c r="D211" i="10" s="1"/>
  <c r="O163" i="6"/>
  <c r="R163" i="6" s="1"/>
  <c r="D163" i="10" s="1"/>
  <c r="O60" i="6"/>
  <c r="R60" i="6" s="1"/>
  <c r="D60" i="10" s="1"/>
  <c r="O234" i="6"/>
  <c r="R234" i="6" s="1"/>
  <c r="D234" i="10" s="1"/>
  <c r="W205" i="6"/>
  <c r="Z205" i="6" s="1"/>
  <c r="E205" i="10" s="1"/>
  <c r="J152" i="6"/>
  <c r="O165" i="6"/>
  <c r="R165" i="6" s="1"/>
  <c r="D165" i="10" s="1"/>
  <c r="O153" i="6"/>
  <c r="R153" i="6" s="1"/>
  <c r="D153" i="10" s="1"/>
  <c r="W55" i="6"/>
  <c r="Z55" i="6" s="1"/>
  <c r="E55" i="10" s="1"/>
  <c r="J83" i="6"/>
  <c r="C83" i="10" s="1"/>
  <c r="W225" i="6"/>
  <c r="Z225" i="6" s="1"/>
  <c r="E225" i="10" s="1"/>
  <c r="R168" i="6"/>
  <c r="D168" i="10" s="1"/>
  <c r="Z114" i="6"/>
  <c r="E114" i="10" s="1"/>
  <c r="W98" i="6"/>
  <c r="Z98" i="6" s="1"/>
  <c r="E98" i="10" s="1"/>
  <c r="J207" i="7"/>
  <c r="K207" i="7" s="1"/>
  <c r="J286" i="7"/>
  <c r="K286" i="7" s="1"/>
  <c r="J227" i="6"/>
  <c r="C227" i="10" s="1"/>
  <c r="O124" i="6"/>
  <c r="R124" i="6" s="1"/>
  <c r="D124" i="10" s="1"/>
  <c r="J168" i="6"/>
  <c r="C168" i="10" s="1"/>
  <c r="O198" i="6"/>
  <c r="R198" i="6" s="1"/>
  <c r="D198" i="10" s="1"/>
  <c r="W223" i="6"/>
  <c r="Z223" i="6" s="1"/>
  <c r="E223" i="10" s="1"/>
  <c r="O147" i="6"/>
  <c r="R147" i="6" s="1"/>
  <c r="D147" i="10" s="1"/>
  <c r="O207" i="6"/>
  <c r="R207" i="6" s="1"/>
  <c r="D207" i="10" s="1"/>
  <c r="O228" i="6"/>
  <c r="R228" i="6" s="1"/>
  <c r="D228" i="10" s="1"/>
  <c r="W217" i="6"/>
  <c r="Z217" i="6" s="1"/>
  <c r="E217" i="10" s="1"/>
  <c r="O75" i="6"/>
  <c r="R75" i="6" s="1"/>
  <c r="D75" i="10" s="1"/>
  <c r="O92" i="6"/>
  <c r="R92" i="6" s="1"/>
  <c r="D92" i="10" s="1"/>
  <c r="W168" i="6"/>
  <c r="Z168" i="6" s="1"/>
  <c r="E168" i="10" s="1"/>
  <c r="O110" i="6"/>
  <c r="R110" i="6" s="1"/>
  <c r="D110" i="10" s="1"/>
  <c r="O94" i="6"/>
  <c r="R94" i="6" s="1"/>
  <c r="D94" i="10" s="1"/>
  <c r="J247" i="7"/>
  <c r="K247" i="7" s="1"/>
  <c r="J137" i="7"/>
  <c r="K137" i="7" s="1"/>
  <c r="O218" i="6"/>
  <c r="R218" i="6" s="1"/>
  <c r="D218" i="10" s="1"/>
  <c r="J245" i="7"/>
  <c r="K245" i="7" s="1"/>
  <c r="J209" i="7"/>
  <c r="K209" i="7" s="1"/>
  <c r="Z160" i="6"/>
  <c r="E160" i="10" s="1"/>
  <c r="W290" i="6"/>
  <c r="Z290" i="6" s="1"/>
  <c r="E290" i="10" s="1"/>
  <c r="J121" i="7"/>
  <c r="K121" i="7" s="1"/>
  <c r="J77" i="7"/>
  <c r="K77" i="7" s="1"/>
  <c r="J282" i="7"/>
  <c r="K282" i="7" s="1"/>
  <c r="J221" i="6"/>
  <c r="C221" i="10" s="1"/>
  <c r="J242" i="7"/>
  <c r="K242" i="7" s="1"/>
  <c r="J191" i="7"/>
  <c r="K191" i="7" s="1"/>
  <c r="J53" i="7"/>
  <c r="K53" i="7" s="1"/>
  <c r="J62" i="7"/>
  <c r="K62" i="7" s="1"/>
  <c r="O232" i="6"/>
  <c r="W53" i="6"/>
  <c r="Z53" i="6" s="1"/>
  <c r="E53" i="10" s="1"/>
  <c r="J140" i="7"/>
  <c r="K140" i="7" s="1"/>
  <c r="J87" i="7"/>
  <c r="K87" i="7" s="1"/>
  <c r="W80" i="6"/>
  <c r="Z80" i="6" s="1"/>
  <c r="E80" i="10" s="1"/>
  <c r="O63" i="6"/>
  <c r="R63" i="6" s="1"/>
  <c r="D63" i="10" s="1"/>
  <c r="J255" i="7"/>
  <c r="K255" i="7" s="1"/>
  <c r="J213" i="7"/>
  <c r="K213" i="7" s="1"/>
  <c r="J241" i="7"/>
  <c r="K241" i="7" s="1"/>
  <c r="J132" i="7"/>
  <c r="K132" i="7" s="1"/>
  <c r="W146" i="6"/>
  <c r="Z146" i="6" s="1"/>
  <c r="E146" i="10" s="1"/>
  <c r="W67" i="6"/>
  <c r="Z67" i="6" s="1"/>
  <c r="E67" i="10" s="1"/>
  <c r="D52" i="6"/>
  <c r="G52" i="6" s="1"/>
  <c r="J264" i="7"/>
  <c r="K264" i="7" s="1"/>
  <c r="O293" i="6"/>
  <c r="R293" i="6" s="1"/>
  <c r="D293" i="10" s="1"/>
  <c r="W271" i="6"/>
  <c r="Z271" i="6" s="1"/>
  <c r="E271" i="10" s="1"/>
  <c r="W224" i="6"/>
  <c r="Z224" i="6" s="1"/>
  <c r="E224" i="10" s="1"/>
  <c r="J215" i="6"/>
  <c r="C215" i="10" s="1"/>
  <c r="O114" i="6"/>
  <c r="W108" i="6"/>
  <c r="Z108" i="6" s="1"/>
  <c r="E108" i="10" s="1"/>
  <c r="O98" i="6"/>
  <c r="R98" i="6" s="1"/>
  <c r="D98" i="10" s="1"/>
  <c r="O212" i="6"/>
  <c r="R212" i="6" s="1"/>
  <c r="D212" i="10" s="1"/>
  <c r="J279" i="7"/>
  <c r="K279" i="7" s="1"/>
  <c r="J106" i="7"/>
  <c r="K106" i="7" s="1"/>
  <c r="W313" i="6"/>
  <c r="Z313" i="6" s="1"/>
  <c r="E313" i="10" s="1"/>
  <c r="W241" i="6"/>
  <c r="Z241" i="6" s="1"/>
  <c r="E241" i="10" s="1"/>
  <c r="W102" i="6"/>
  <c r="Z102" i="6" s="1"/>
  <c r="E102" i="10" s="1"/>
  <c r="J104" i="6"/>
  <c r="C104" i="10" s="1"/>
  <c r="J85" i="6"/>
  <c r="C85" i="10" s="1"/>
  <c r="J312" i="7"/>
  <c r="K312" i="7" s="1"/>
  <c r="J199" i="7"/>
  <c r="K199" i="7" s="1"/>
  <c r="O265" i="6"/>
  <c r="R265" i="6" s="1"/>
  <c r="D265" i="10" s="1"/>
  <c r="J209" i="6"/>
  <c r="C209" i="10" s="1"/>
  <c r="W144" i="6"/>
  <c r="Z144" i="6" s="1"/>
  <c r="E144" i="10" s="1"/>
  <c r="O134" i="6"/>
  <c r="R134" i="6" s="1"/>
  <c r="D134" i="10" s="1"/>
  <c r="J98" i="6"/>
  <c r="C98" i="10" s="1"/>
  <c r="W107" i="6"/>
  <c r="Z107" i="6" s="1"/>
  <c r="E107" i="10" s="1"/>
  <c r="J71" i="7"/>
  <c r="K71" i="7" s="1"/>
  <c r="J172" i="7"/>
  <c r="K172" i="7" s="1"/>
  <c r="J145" i="7"/>
  <c r="K145" i="7" s="1"/>
  <c r="W285" i="6"/>
  <c r="Z285" i="6" s="1"/>
  <c r="E285" i="10" s="1"/>
  <c r="J299" i="6"/>
  <c r="C299" i="10" s="1"/>
  <c r="J239" i="6"/>
  <c r="C239" i="10" s="1"/>
  <c r="O128" i="6"/>
  <c r="R128" i="6" s="1"/>
  <c r="D128" i="10" s="1"/>
  <c r="W122" i="6"/>
  <c r="Z122" i="6" s="1"/>
  <c r="E122" i="10" s="1"/>
  <c r="O96" i="6"/>
  <c r="R96" i="6" s="1"/>
  <c r="D96" i="10" s="1"/>
  <c r="J140" i="6"/>
  <c r="C140" i="10" s="1"/>
  <c r="O83" i="6"/>
  <c r="R83" i="6" s="1"/>
  <c r="D83" i="10" s="1"/>
  <c r="G52" i="7"/>
  <c r="C35" i="7"/>
  <c r="D35" i="7" s="1"/>
  <c r="G35" i="7" s="1"/>
  <c r="E51" i="7"/>
  <c r="F51" i="7" s="1"/>
  <c r="G51" i="7" s="1"/>
  <c r="O51" i="6"/>
  <c r="D51" i="6"/>
  <c r="G51" i="6" s="1"/>
  <c r="C43" i="7"/>
  <c r="D43" i="7" s="1"/>
  <c r="G43" i="7" s="1"/>
  <c r="C30" i="7"/>
  <c r="D30" i="7" s="1"/>
  <c r="O48" i="6"/>
  <c r="O155" i="6"/>
  <c r="R155" i="6" s="1"/>
  <c r="D155" i="10" s="1"/>
  <c r="W182" i="6"/>
  <c r="Z182" i="6" s="1"/>
  <c r="E182" i="10" s="1"/>
  <c r="O204" i="6"/>
  <c r="R204" i="6" s="1"/>
  <c r="D204" i="10" s="1"/>
  <c r="O149" i="6"/>
  <c r="R149" i="6" s="1"/>
  <c r="D149" i="10" s="1"/>
  <c r="O137" i="6"/>
  <c r="R137" i="6" s="1"/>
  <c r="D137" i="10" s="1"/>
  <c r="Z319" i="6"/>
  <c r="E319" i="10" s="1"/>
  <c r="O282" i="6"/>
  <c r="R282" i="6" s="1"/>
  <c r="D282" i="10" s="1"/>
  <c r="W202" i="6"/>
  <c r="Z202" i="6" s="1"/>
  <c r="E202" i="10" s="1"/>
  <c r="J139" i="7"/>
  <c r="K139" i="7" s="1"/>
  <c r="J201" i="7"/>
  <c r="K201" i="7" s="1"/>
  <c r="J167" i="7"/>
  <c r="K167" i="7" s="1"/>
  <c r="J187" i="6"/>
  <c r="C187" i="10" s="1"/>
  <c r="J230" i="7"/>
  <c r="K230" i="7" s="1"/>
  <c r="J205" i="6"/>
  <c r="C205" i="10" s="1"/>
  <c r="C50" i="7"/>
  <c r="D50" i="7" s="1"/>
  <c r="G50" i="7" s="1"/>
  <c r="J301" i="6"/>
  <c r="C301" i="10" s="1"/>
  <c r="J131" i="6"/>
  <c r="C131" i="10" s="1"/>
  <c r="G50" i="6"/>
  <c r="G47" i="7"/>
  <c r="E49" i="7"/>
  <c r="F49" i="7" s="1"/>
  <c r="G49" i="7" s="1"/>
  <c r="E20" i="7"/>
  <c r="F20" i="7" s="1"/>
  <c r="W51" i="6"/>
  <c r="T32" i="6"/>
  <c r="W32" i="6" s="1"/>
  <c r="E28" i="7"/>
  <c r="F28" i="7" s="1"/>
  <c r="C20" i="7"/>
  <c r="D20" i="7" s="1"/>
  <c r="D48" i="6"/>
  <c r="G48" i="6" s="1"/>
  <c r="W47" i="6"/>
  <c r="L20" i="6"/>
  <c r="C36" i="7"/>
  <c r="D36" i="7" s="1"/>
  <c r="G36" i="7" s="1"/>
  <c r="D47" i="6"/>
  <c r="G47" i="6" s="1"/>
  <c r="R301" i="6"/>
  <c r="D301" i="10" s="1"/>
  <c r="W295" i="6"/>
  <c r="Z295" i="6" s="1"/>
  <c r="E295" i="10" s="1"/>
  <c r="R269" i="6"/>
  <c r="D269" i="10" s="1"/>
  <c r="J197" i="6"/>
  <c r="C197" i="10" s="1"/>
  <c r="W219" i="6"/>
  <c r="Z219" i="6" s="1"/>
  <c r="E219" i="10" s="1"/>
  <c r="O240" i="6"/>
  <c r="R240" i="6" s="1"/>
  <c r="D240" i="10" s="1"/>
  <c r="J223" i="6"/>
  <c r="C223" i="10" s="1"/>
  <c r="W293" i="6"/>
  <c r="Z293" i="6" s="1"/>
  <c r="E293" i="10" s="1"/>
  <c r="O283" i="6"/>
  <c r="R283" i="6" s="1"/>
  <c r="D283" i="10" s="1"/>
  <c r="O219" i="6"/>
  <c r="R219" i="6" s="1"/>
  <c r="D219" i="10" s="1"/>
  <c r="W130" i="6"/>
  <c r="Z130" i="6" s="1"/>
  <c r="E130" i="10" s="1"/>
  <c r="O174" i="6"/>
  <c r="R174" i="6" s="1"/>
  <c r="D174" i="10" s="1"/>
  <c r="J116" i="6"/>
  <c r="C116" i="10" s="1"/>
  <c r="J108" i="7"/>
  <c r="K108" i="7" s="1"/>
  <c r="J92" i="7"/>
  <c r="K92" i="7" s="1"/>
  <c r="W248" i="6"/>
  <c r="Z248" i="6" s="1"/>
  <c r="E248" i="10" s="1"/>
  <c r="O312" i="6"/>
  <c r="R312" i="6" s="1"/>
  <c r="D312" i="10" s="1"/>
  <c r="O296" i="6"/>
  <c r="R296" i="6" s="1"/>
  <c r="D296" i="10" s="1"/>
  <c r="O264" i="6"/>
  <c r="R264" i="6" s="1"/>
  <c r="D264" i="10" s="1"/>
  <c r="W213" i="6"/>
  <c r="Z213" i="6" s="1"/>
  <c r="E213" i="10" s="1"/>
  <c r="O268" i="6"/>
  <c r="R268" i="6" s="1"/>
  <c r="D268" i="10" s="1"/>
  <c r="W220" i="6"/>
  <c r="Z220" i="6" s="1"/>
  <c r="E220" i="10" s="1"/>
  <c r="W65" i="6"/>
  <c r="Z65" i="6" s="1"/>
  <c r="E65" i="10" s="1"/>
  <c r="O56" i="6"/>
  <c r="R56" i="6" s="1"/>
  <c r="D56" i="10" s="1"/>
  <c r="J315" i="6"/>
  <c r="C315" i="10" s="1"/>
  <c r="O250" i="6"/>
  <c r="R250" i="6" s="1"/>
  <c r="D250" i="10" s="1"/>
  <c r="W284" i="6"/>
  <c r="Z284" i="6" s="1"/>
  <c r="E284" i="10" s="1"/>
  <c r="W268" i="6"/>
  <c r="Z268" i="6" s="1"/>
  <c r="J230" i="6"/>
  <c r="C230" i="10" s="1"/>
  <c r="O140" i="6"/>
  <c r="R140" i="6" s="1"/>
  <c r="D140" i="10" s="1"/>
  <c r="O108" i="6"/>
  <c r="R108" i="6" s="1"/>
  <c r="D108" i="10" s="1"/>
  <c r="J254" i="7"/>
  <c r="K254" i="7" s="1"/>
  <c r="W250" i="6"/>
  <c r="Z250" i="6" s="1"/>
  <c r="E250" i="10" s="1"/>
  <c r="O238" i="6"/>
  <c r="R238" i="6" s="1"/>
  <c r="D238" i="10" s="1"/>
  <c r="O316" i="6"/>
  <c r="R316" i="6" s="1"/>
  <c r="D316" i="10" s="1"/>
  <c r="W128" i="6"/>
  <c r="Z128" i="6" s="1"/>
  <c r="E128" i="10" s="1"/>
  <c r="W85" i="6"/>
  <c r="Z85" i="6" s="1"/>
  <c r="E85" i="10" s="1"/>
  <c r="O91" i="6"/>
  <c r="R91" i="6" s="1"/>
  <c r="D91" i="10" s="1"/>
  <c r="J129" i="7"/>
  <c r="K129" i="7" s="1"/>
  <c r="J138" i="7"/>
  <c r="K138" i="7" s="1"/>
  <c r="J171" i="6"/>
  <c r="C171" i="10" s="1"/>
  <c r="J156" i="6"/>
  <c r="C156" i="10" s="1"/>
  <c r="W79" i="6"/>
  <c r="Z79" i="6" s="1"/>
  <c r="E79" i="10" s="1"/>
  <c r="J191" i="6"/>
  <c r="C191" i="10" s="1"/>
  <c r="J203" i="6"/>
  <c r="C203" i="10" s="1"/>
  <c r="J201" i="6"/>
  <c r="C201" i="10" s="1"/>
  <c r="R275" i="6"/>
  <c r="D275" i="10" s="1"/>
  <c r="R160" i="6"/>
  <c r="D160" i="10" s="1"/>
  <c r="Z154" i="6"/>
  <c r="E154" i="10" s="1"/>
  <c r="Z138" i="6"/>
  <c r="E138" i="10" s="1"/>
  <c r="J199" i="6"/>
  <c r="C199" i="10" s="1"/>
  <c r="Z305" i="6"/>
  <c r="E305" i="10" s="1"/>
  <c r="Z289" i="6"/>
  <c r="E289" i="10" s="1"/>
  <c r="J247" i="6"/>
  <c r="C247" i="10" s="1"/>
  <c r="J171" i="7"/>
  <c r="K171" i="7" s="1"/>
  <c r="J101" i="7"/>
  <c r="K101" i="7" s="1"/>
  <c r="Z316" i="6"/>
  <c r="E316" i="10" s="1"/>
  <c r="J220" i="7"/>
  <c r="K220" i="7" s="1"/>
  <c r="J127" i="7"/>
  <c r="K127" i="7" s="1"/>
  <c r="J313" i="7"/>
  <c r="K313" i="7" s="1"/>
  <c r="J310" i="7"/>
  <c r="K310" i="7" s="1"/>
  <c r="J98" i="7"/>
  <c r="K98" i="7" s="1"/>
  <c r="J234" i="6"/>
  <c r="C234" i="10" s="1"/>
  <c r="R225" i="6"/>
  <c r="D225" i="10" s="1"/>
  <c r="J65" i="7"/>
  <c r="K65" i="7" s="1"/>
  <c r="J318" i="6"/>
  <c r="C318" i="10" s="1"/>
  <c r="J198" i="7"/>
  <c r="K198" i="7" s="1"/>
  <c r="J270" i="7"/>
  <c r="K270" i="7" s="1"/>
  <c r="J103" i="7"/>
  <c r="K103" i="7" s="1"/>
  <c r="J235" i="7"/>
  <c r="K235" i="7" s="1"/>
  <c r="J256" i="7"/>
  <c r="K256" i="7" s="1"/>
  <c r="O237" i="6"/>
  <c r="R237" i="6" s="1"/>
  <c r="D237" i="10" s="1"/>
  <c r="W123" i="6"/>
  <c r="Z123" i="6" s="1"/>
  <c r="E123" i="10" s="1"/>
  <c r="W302" i="6"/>
  <c r="W173" i="6"/>
  <c r="Z173" i="6" s="1"/>
  <c r="E173" i="10" s="1"/>
  <c r="N42" i="6"/>
  <c r="F22" i="6"/>
  <c r="F36" i="6"/>
  <c r="W208" i="6"/>
  <c r="Z208" i="6" s="1"/>
  <c r="E208" i="10" s="1"/>
  <c r="W125" i="6"/>
  <c r="Z125" i="6" s="1"/>
  <c r="E125" i="10" s="1"/>
  <c r="W109" i="6"/>
  <c r="Z109" i="6" s="1"/>
  <c r="E109" i="10" s="1"/>
  <c r="W93" i="6"/>
  <c r="Z93" i="6" s="1"/>
  <c r="E93" i="10" s="1"/>
  <c r="N36" i="6"/>
  <c r="F20" i="6"/>
  <c r="N40" i="6"/>
  <c r="N20" i="6"/>
  <c r="W252" i="6"/>
  <c r="Z252" i="6" s="1"/>
  <c r="E252" i="10" s="1"/>
  <c r="W147" i="6"/>
  <c r="Z147" i="6" s="1"/>
  <c r="E147" i="10" s="1"/>
  <c r="F34" i="6"/>
  <c r="F44" i="6"/>
  <c r="G44" i="6" s="1"/>
  <c r="F24" i="6"/>
  <c r="W48" i="6"/>
  <c r="O220" i="6"/>
  <c r="R220" i="6" s="1"/>
  <c r="D220" i="10" s="1"/>
  <c r="F38" i="6"/>
  <c r="N34" i="6"/>
  <c r="N24" i="6"/>
  <c r="N38" i="6"/>
  <c r="W52" i="6"/>
  <c r="O194" i="6"/>
  <c r="R194" i="6" s="1"/>
  <c r="D194" i="10" s="1"/>
  <c r="O50" i="6"/>
  <c r="W278" i="6"/>
  <c r="Z278" i="6" s="1"/>
  <c r="E278" i="10" s="1"/>
  <c r="W180" i="6"/>
  <c r="Z180" i="6" s="1"/>
  <c r="F46" i="6"/>
  <c r="G46" i="6" s="1"/>
  <c r="W50" i="6"/>
  <c r="N32" i="6"/>
  <c r="W157" i="6"/>
  <c r="W78" i="6"/>
  <c r="Z78" i="6" s="1"/>
  <c r="E78" i="10" s="1"/>
  <c r="W236" i="6"/>
  <c r="Z236" i="6" s="1"/>
  <c r="E236" i="10" s="1"/>
  <c r="W81" i="6"/>
  <c r="Z81" i="6" s="1"/>
  <c r="E81" i="10" s="1"/>
  <c r="W229" i="6"/>
  <c r="Z229" i="6" s="1"/>
  <c r="E229" i="10" s="1"/>
  <c r="W131" i="6"/>
  <c r="Z131" i="6" s="1"/>
  <c r="E131" i="10" s="1"/>
  <c r="W115" i="6"/>
  <c r="Z115" i="6" s="1"/>
  <c r="E115" i="10" s="1"/>
  <c r="W99" i="6"/>
  <c r="Z99" i="6" s="1"/>
  <c r="E99" i="10" s="1"/>
  <c r="W72" i="6"/>
  <c r="Z72" i="6" s="1"/>
  <c r="E72" i="10" s="1"/>
  <c r="W133" i="6"/>
  <c r="Z133" i="6" s="1"/>
  <c r="E133" i="10" s="1"/>
  <c r="W117" i="6"/>
  <c r="Z117" i="6" s="1"/>
  <c r="E117" i="10" s="1"/>
  <c r="W101" i="6"/>
  <c r="Z101" i="6" s="1"/>
  <c r="E101" i="10" s="1"/>
  <c r="W70" i="6"/>
  <c r="Z70" i="6" s="1"/>
  <c r="E70" i="10" s="1"/>
  <c r="V20" i="6"/>
  <c r="W318" i="6"/>
  <c r="Z318" i="6" s="1"/>
  <c r="E318" i="10" s="1"/>
  <c r="W74" i="6"/>
  <c r="Z74" i="6" s="1"/>
  <c r="E74" i="10" s="1"/>
  <c r="J109" i="7"/>
  <c r="K109" i="7" s="1"/>
  <c r="O210" i="6"/>
  <c r="R210" i="6" s="1"/>
  <c r="D210" i="10" s="1"/>
  <c r="O206" i="6"/>
  <c r="R206" i="6" s="1"/>
  <c r="D206" i="10" s="1"/>
  <c r="O139" i="6"/>
  <c r="R139" i="6" s="1"/>
  <c r="D139" i="10" s="1"/>
  <c r="O125" i="6"/>
  <c r="R125" i="6" s="1"/>
  <c r="D125" i="10" s="1"/>
  <c r="O109" i="6"/>
  <c r="R109" i="6" s="1"/>
  <c r="D109" i="10" s="1"/>
  <c r="O93" i="6"/>
  <c r="R93" i="6" s="1"/>
  <c r="D93" i="10" s="1"/>
  <c r="O78" i="6"/>
  <c r="R78" i="6" s="1"/>
  <c r="D78" i="10" s="1"/>
  <c r="O62" i="6"/>
  <c r="R62" i="6" s="1"/>
  <c r="D62" i="10" s="1"/>
  <c r="O276" i="6"/>
  <c r="R276" i="6" s="1"/>
  <c r="D276" i="10" s="1"/>
  <c r="O270" i="6"/>
  <c r="R270" i="6" s="1"/>
  <c r="D270" i="10" s="1"/>
  <c r="O127" i="6"/>
  <c r="R127" i="6" s="1"/>
  <c r="D127" i="10" s="1"/>
  <c r="O111" i="6"/>
  <c r="R111" i="6" s="1"/>
  <c r="D111" i="10" s="1"/>
  <c r="O95" i="6"/>
  <c r="R95" i="6" s="1"/>
  <c r="D95" i="10" s="1"/>
  <c r="O159" i="6"/>
  <c r="R159" i="6" s="1"/>
  <c r="D159" i="10" s="1"/>
  <c r="O294" i="6"/>
  <c r="R294" i="6" s="1"/>
  <c r="D294" i="10" s="1"/>
  <c r="O203" i="6"/>
  <c r="R203" i="6" s="1"/>
  <c r="D203" i="10" s="1"/>
  <c r="O195" i="6"/>
  <c r="R195" i="6" s="1"/>
  <c r="D195" i="10" s="1"/>
  <c r="O193" i="6"/>
  <c r="R193" i="6" s="1"/>
  <c r="D193" i="10" s="1"/>
  <c r="O180" i="6"/>
  <c r="R180" i="6" s="1"/>
  <c r="D180" i="10" s="1"/>
  <c r="O54" i="6"/>
  <c r="R54" i="6" s="1"/>
  <c r="D54" i="10" s="1"/>
  <c r="O133" i="6"/>
  <c r="R133" i="6" s="1"/>
  <c r="D133" i="10" s="1"/>
  <c r="O117" i="6"/>
  <c r="R117" i="6" s="1"/>
  <c r="D117" i="10" s="1"/>
  <c r="O101" i="6"/>
  <c r="R101" i="6" s="1"/>
  <c r="D101" i="10" s="1"/>
  <c r="O208" i="6"/>
  <c r="R208" i="6" s="1"/>
  <c r="D208" i="10" s="1"/>
  <c r="O242" i="6"/>
  <c r="R242" i="6" s="1"/>
  <c r="D242" i="10" s="1"/>
  <c r="O135" i="6"/>
  <c r="R135" i="6" s="1"/>
  <c r="D135" i="10" s="1"/>
  <c r="O119" i="6"/>
  <c r="R119" i="6" s="1"/>
  <c r="D119" i="10" s="1"/>
  <c r="O103" i="6"/>
  <c r="R103" i="6" s="1"/>
  <c r="D103" i="10" s="1"/>
  <c r="C27" i="7"/>
  <c r="D27" i="7" s="1"/>
  <c r="J262" i="7"/>
  <c r="K262" i="7" s="1"/>
  <c r="C40" i="7"/>
  <c r="D40" i="7" s="1"/>
  <c r="J302" i="7"/>
  <c r="K302" i="7" s="1"/>
  <c r="J295" i="7"/>
  <c r="K295" i="7" s="1"/>
  <c r="W266" i="6"/>
  <c r="Z266" i="6" s="1"/>
  <c r="E266" i="10" s="1"/>
  <c r="W312" i="6"/>
  <c r="Z312" i="6" s="1"/>
  <c r="E312" i="10" s="1"/>
  <c r="W280" i="6"/>
  <c r="Z280" i="6" s="1"/>
  <c r="E280" i="10" s="1"/>
  <c r="W264" i="6"/>
  <c r="Z264" i="6" s="1"/>
  <c r="E264" i="10" s="1"/>
  <c r="W234" i="6"/>
  <c r="Z234" i="6" s="1"/>
  <c r="E234" i="10" s="1"/>
  <c r="O231" i="6"/>
  <c r="R231" i="6" s="1"/>
  <c r="Z136" i="6"/>
  <c r="E136" i="10" s="1"/>
  <c r="J154" i="6"/>
  <c r="C154" i="10" s="1"/>
  <c r="W197" i="6"/>
  <c r="Z197" i="6" s="1"/>
  <c r="E197" i="10" s="1"/>
  <c r="W195" i="6"/>
  <c r="Z195" i="6" s="1"/>
  <c r="E195" i="10" s="1"/>
  <c r="O253" i="6"/>
  <c r="R253" i="6" s="1"/>
  <c r="D253" i="10" s="1"/>
  <c r="Z91" i="6"/>
  <c r="E91" i="10" s="1"/>
  <c r="W63" i="6"/>
  <c r="Z63" i="6" s="1"/>
  <c r="W90" i="6"/>
  <c r="Z90" i="6" s="1"/>
  <c r="E90" i="10" s="1"/>
  <c r="W190" i="6"/>
  <c r="Z190" i="6" s="1"/>
  <c r="E190" i="10" s="1"/>
  <c r="O303" i="6"/>
  <c r="R303" i="6" s="1"/>
  <c r="D303" i="10" s="1"/>
  <c r="W265" i="6"/>
  <c r="Z265" i="6" s="1"/>
  <c r="E265" i="10" s="1"/>
  <c r="O189" i="6"/>
  <c r="R189" i="6" s="1"/>
  <c r="D189" i="10" s="1"/>
  <c r="W216" i="6"/>
  <c r="Z216" i="6" s="1"/>
  <c r="E216" i="10" s="1"/>
  <c r="W214" i="6"/>
  <c r="Z214" i="6" s="1"/>
  <c r="E214" i="10" s="1"/>
  <c r="O175" i="6"/>
  <c r="R175" i="6" s="1"/>
  <c r="W194" i="6"/>
  <c r="Z194" i="6" s="1"/>
  <c r="E194" i="10" s="1"/>
  <c r="J249" i="7"/>
  <c r="K249" i="7" s="1"/>
  <c r="J157" i="7"/>
  <c r="K157" i="7" s="1"/>
  <c r="J169" i="7"/>
  <c r="K169" i="7" s="1"/>
  <c r="J131" i="7"/>
  <c r="K131" i="7" s="1"/>
  <c r="J100" i="7"/>
  <c r="K100" i="7" s="1"/>
  <c r="J90" i="7"/>
  <c r="K90" i="7" s="1"/>
  <c r="J74" i="7"/>
  <c r="K74" i="7" s="1"/>
  <c r="O319" i="6"/>
  <c r="R319" i="6" s="1"/>
  <c r="D319" i="10" s="1"/>
  <c r="O297" i="6"/>
  <c r="R297" i="6" s="1"/>
  <c r="D297" i="10" s="1"/>
  <c r="Z291" i="6"/>
  <c r="E291" i="10" s="1"/>
  <c r="O281" i="6"/>
  <c r="R281" i="6" s="1"/>
  <c r="D281" i="10" s="1"/>
  <c r="O298" i="6"/>
  <c r="R298" i="6" s="1"/>
  <c r="D298" i="10" s="1"/>
  <c r="O222" i="6"/>
  <c r="R222" i="6" s="1"/>
  <c r="D222" i="10" s="1"/>
  <c r="J231" i="6"/>
  <c r="C231" i="10" s="1"/>
  <c r="W262" i="6"/>
  <c r="Z262" i="6" s="1"/>
  <c r="E262" i="10" s="1"/>
  <c r="J240" i="6"/>
  <c r="C240" i="10" s="1"/>
  <c r="O272" i="6"/>
  <c r="R272" i="6" s="1"/>
  <c r="D272" i="10" s="1"/>
  <c r="W251" i="6"/>
  <c r="Z251" i="6" s="1"/>
  <c r="E251" i="10" s="1"/>
  <c r="J185" i="6"/>
  <c r="C185" i="10" s="1"/>
  <c r="W134" i="6"/>
  <c r="Z134" i="6" s="1"/>
  <c r="E134" i="10" s="1"/>
  <c r="W118" i="6"/>
  <c r="Z118" i="6" s="1"/>
  <c r="E118" i="10" s="1"/>
  <c r="J244" i="6"/>
  <c r="C244" i="10" s="1"/>
  <c r="J136" i="6"/>
  <c r="C136" i="10" s="1"/>
  <c r="J186" i="6"/>
  <c r="C186" i="10" s="1"/>
  <c r="O304" i="6"/>
  <c r="R304" i="6" s="1"/>
  <c r="D304" i="10" s="1"/>
  <c r="J304" i="6"/>
  <c r="C304" i="10" s="1"/>
  <c r="J63" i="6"/>
  <c r="C63" i="10" s="1"/>
  <c r="O67" i="6"/>
  <c r="R67" i="6" s="1"/>
  <c r="D67" i="10" s="1"/>
  <c r="W143" i="6"/>
  <c r="Z143" i="6" s="1"/>
  <c r="E143" i="10" s="1"/>
  <c r="O167" i="6"/>
  <c r="R167" i="6" s="1"/>
  <c r="D167" i="10" s="1"/>
  <c r="J167" i="6"/>
  <c r="C167" i="10" s="1"/>
  <c r="W60" i="6"/>
  <c r="Z60" i="6" s="1"/>
  <c r="E60" i="10" s="1"/>
  <c r="W204" i="6"/>
  <c r="Z204" i="6" s="1"/>
  <c r="E204" i="10" s="1"/>
  <c r="O307" i="6"/>
  <c r="R307" i="6" s="1"/>
  <c r="D307" i="10" s="1"/>
  <c r="J285" i="6"/>
  <c r="C285" i="10" s="1"/>
  <c r="W232" i="6"/>
  <c r="Z232" i="6" s="1"/>
  <c r="E232" i="10" s="1"/>
  <c r="O217" i="6"/>
  <c r="R217" i="6" s="1"/>
  <c r="D217" i="10" s="1"/>
  <c r="R209" i="6"/>
  <c r="D209" i="10" s="1"/>
  <c r="R227" i="6"/>
  <c r="D227" i="10" s="1"/>
  <c r="W246" i="6"/>
  <c r="Z246" i="6" s="1"/>
  <c r="E246" i="10" s="1"/>
  <c r="O230" i="6"/>
  <c r="R230" i="6" s="1"/>
  <c r="D230" i="10" s="1"/>
  <c r="O166" i="6"/>
  <c r="R166" i="6" s="1"/>
  <c r="D166" i="10" s="1"/>
  <c r="O150" i="6"/>
  <c r="R150" i="6" s="1"/>
  <c r="D150" i="10" s="1"/>
  <c r="O118" i="6"/>
  <c r="R118" i="6" s="1"/>
  <c r="D118" i="10" s="1"/>
  <c r="O102" i="6"/>
  <c r="R102" i="6" s="1"/>
  <c r="D102" i="10" s="1"/>
  <c r="W304" i="6"/>
  <c r="Z304" i="6" s="1"/>
  <c r="E304" i="10" s="1"/>
  <c r="J253" i="6"/>
  <c r="C253" i="10" s="1"/>
  <c r="W196" i="6"/>
  <c r="Z196" i="6" s="1"/>
  <c r="E196" i="10" s="1"/>
  <c r="W175" i="6"/>
  <c r="Z175" i="6" s="1"/>
  <c r="E175" i="10" s="1"/>
  <c r="O202" i="6"/>
  <c r="R202" i="6" s="1"/>
  <c r="D202" i="10" s="1"/>
  <c r="J153" i="7"/>
  <c r="K153" i="7" s="1"/>
  <c r="J94" i="7"/>
  <c r="K94" i="7" s="1"/>
  <c r="W211" i="6"/>
  <c r="Z211" i="6" s="1"/>
  <c r="E211" i="10" s="1"/>
  <c r="Z245" i="6"/>
  <c r="E245" i="10" s="1"/>
  <c r="R226" i="6"/>
  <c r="D226" i="10" s="1"/>
  <c r="R221" i="6"/>
  <c r="D221" i="10" s="1"/>
  <c r="W292" i="6"/>
  <c r="Z292" i="6" s="1"/>
  <c r="E292" i="10" s="1"/>
  <c r="W276" i="6"/>
  <c r="Z276" i="6" s="1"/>
  <c r="E276" i="10" s="1"/>
  <c r="O254" i="6"/>
  <c r="R254" i="6" s="1"/>
  <c r="D254" i="10" s="1"/>
  <c r="O290" i="6"/>
  <c r="R290" i="6" s="1"/>
  <c r="D290" i="10" s="1"/>
  <c r="R183" i="6"/>
  <c r="D183" i="10" s="1"/>
  <c r="O144" i="6"/>
  <c r="R144" i="6" s="1"/>
  <c r="D144" i="10" s="1"/>
  <c r="O112" i="6"/>
  <c r="R112" i="6" s="1"/>
  <c r="D112" i="10" s="1"/>
  <c r="W235" i="6"/>
  <c r="Z235" i="6" s="1"/>
  <c r="E235" i="10" s="1"/>
  <c r="O229" i="6"/>
  <c r="R229" i="6" s="1"/>
  <c r="D229" i="10" s="1"/>
  <c r="O86" i="6"/>
  <c r="R86" i="6" s="1"/>
  <c r="D86" i="10" s="1"/>
  <c r="J211" i="7"/>
  <c r="K211" i="7" s="1"/>
  <c r="W198" i="6"/>
  <c r="Z198" i="6" s="1"/>
  <c r="E198" i="10" s="1"/>
  <c r="W210" i="6"/>
  <c r="Z210" i="6" s="1"/>
  <c r="E210" i="10" s="1"/>
  <c r="J144" i="7"/>
  <c r="K144" i="7" s="1"/>
  <c r="W183" i="6"/>
  <c r="Z183" i="6" s="1"/>
  <c r="R154" i="6"/>
  <c r="D154" i="10" s="1"/>
  <c r="Z148" i="6"/>
  <c r="E148" i="10" s="1"/>
  <c r="Z132" i="6"/>
  <c r="E132" i="10" s="1"/>
  <c r="Z116" i="6"/>
  <c r="E116" i="10" s="1"/>
  <c r="W153" i="6"/>
  <c r="Z153" i="6" s="1"/>
  <c r="W141" i="6"/>
  <c r="Z141" i="6" s="1"/>
  <c r="E141" i="10" s="1"/>
  <c r="W137" i="6"/>
  <c r="Z137" i="6" s="1"/>
  <c r="E137" i="10" s="1"/>
  <c r="O172" i="6"/>
  <c r="R172" i="6" s="1"/>
  <c r="D172" i="10" s="1"/>
  <c r="W142" i="6"/>
  <c r="Z142" i="6" s="1"/>
  <c r="E142" i="10" s="1"/>
  <c r="G44" i="7"/>
  <c r="G34" i="7"/>
  <c r="J318" i="7"/>
  <c r="K318" i="7" s="1"/>
  <c r="J223" i="7"/>
  <c r="K223" i="7" s="1"/>
  <c r="G38" i="7"/>
  <c r="F22" i="7"/>
  <c r="J222" i="7"/>
  <c r="K222" i="7" s="1"/>
  <c r="J187" i="7"/>
  <c r="K187" i="7" s="1"/>
  <c r="J290" i="6"/>
  <c r="C290" i="10" s="1"/>
  <c r="J256" i="6"/>
  <c r="C256" i="10" s="1"/>
  <c r="Z181" i="6"/>
  <c r="E181" i="10" s="1"/>
  <c r="J165" i="6"/>
  <c r="C165" i="10" s="1"/>
  <c r="J161" i="6"/>
  <c r="C161" i="10" s="1"/>
  <c r="J231" i="7"/>
  <c r="K231" i="7" s="1"/>
  <c r="J317" i="6"/>
  <c r="C317" i="10" s="1"/>
  <c r="J184" i="6"/>
  <c r="C184" i="10" s="1"/>
  <c r="Z157" i="6"/>
  <c r="E157" i="10" s="1"/>
  <c r="J189" i="6"/>
  <c r="C189" i="10" s="1"/>
  <c r="J309" i="7"/>
  <c r="K309" i="7" s="1"/>
  <c r="J280" i="6"/>
  <c r="C280" i="10" s="1"/>
  <c r="J264" i="6"/>
  <c r="C264" i="10" s="1"/>
  <c r="J238" i="6"/>
  <c r="C238" i="10" s="1"/>
  <c r="J89" i="6"/>
  <c r="C89" i="10" s="1"/>
  <c r="J317" i="7"/>
  <c r="K317" i="7" s="1"/>
  <c r="J284" i="7"/>
  <c r="K284" i="7" s="1"/>
  <c r="R257" i="6"/>
  <c r="D257" i="10" s="1"/>
  <c r="Z259" i="6"/>
  <c r="E259" i="10" s="1"/>
  <c r="R173" i="6"/>
  <c r="D173" i="10" s="1"/>
  <c r="J254" i="6"/>
  <c r="C254" i="10" s="1"/>
  <c r="J308" i="7"/>
  <c r="K308" i="7" s="1"/>
  <c r="J165" i="7"/>
  <c r="K165" i="7" s="1"/>
  <c r="J172" i="6"/>
  <c r="C172" i="10" s="1"/>
  <c r="J65" i="6"/>
  <c r="C65" i="10" s="1"/>
  <c r="J115" i="6"/>
  <c r="C115" i="10" s="1"/>
  <c r="J99" i="6"/>
  <c r="C99" i="10" s="1"/>
  <c r="J86" i="6"/>
  <c r="C86" i="10" s="1"/>
  <c r="O318" i="6"/>
  <c r="R318" i="6" s="1"/>
  <c r="D318" i="10" s="1"/>
  <c r="J277" i="7"/>
  <c r="K277" i="7" s="1"/>
  <c r="J215" i="7"/>
  <c r="K215" i="7" s="1"/>
  <c r="J204" i="7"/>
  <c r="K204" i="7" s="1"/>
  <c r="J200" i="7"/>
  <c r="K200" i="7" s="1"/>
  <c r="J173" i="7"/>
  <c r="K173" i="7" s="1"/>
  <c r="J135" i="7"/>
  <c r="K135" i="7" s="1"/>
  <c r="J112" i="7"/>
  <c r="K112" i="7" s="1"/>
  <c r="Q329" i="7"/>
  <c r="R252" i="6"/>
  <c r="D252" i="10" s="1"/>
  <c r="R245" i="6"/>
  <c r="D245" i="10" s="1"/>
  <c r="J308" i="6"/>
  <c r="C308" i="10" s="1"/>
  <c r="J292" i="6"/>
  <c r="C292" i="10" s="1"/>
  <c r="Z247" i="6"/>
  <c r="E247" i="10" s="1"/>
  <c r="J272" i="6"/>
  <c r="C272" i="10" s="1"/>
  <c r="J188" i="6"/>
  <c r="C188" i="10" s="1"/>
  <c r="R178" i="6"/>
  <c r="D178" i="10" s="1"/>
  <c r="R169" i="6"/>
  <c r="D169" i="10" s="1"/>
  <c r="J56" i="6"/>
  <c r="C56" i="10" s="1"/>
  <c r="R241" i="6"/>
  <c r="D241" i="10" s="1"/>
  <c r="J312" i="6"/>
  <c r="J274" i="6"/>
  <c r="C274" i="10" s="1"/>
  <c r="J155" i="6"/>
  <c r="C155" i="10" s="1"/>
  <c r="J292" i="7"/>
  <c r="K292" i="7" s="1"/>
  <c r="J265" i="7"/>
  <c r="K265" i="7" s="1"/>
  <c r="J196" i="7"/>
  <c r="K196" i="7" s="1"/>
  <c r="J118" i="7"/>
  <c r="K118" i="7" s="1"/>
  <c r="J58" i="7"/>
  <c r="K58" i="7" s="1"/>
  <c r="J178" i="6"/>
  <c r="C178" i="10" s="1"/>
  <c r="J174" i="6"/>
  <c r="C174" i="10" s="1"/>
  <c r="J87" i="6"/>
  <c r="C87" i="10" s="1"/>
  <c r="J186" i="7"/>
  <c r="K186" i="7" s="1"/>
  <c r="R256" i="6"/>
  <c r="D256" i="10" s="1"/>
  <c r="Z249" i="6"/>
  <c r="E249" i="10" s="1"/>
  <c r="J316" i="6"/>
  <c r="C316" i="10" s="1"/>
  <c r="J259" i="6"/>
  <c r="C259" i="10" s="1"/>
  <c r="J243" i="6"/>
  <c r="C243" i="10" s="1"/>
  <c r="J237" i="6"/>
  <c r="C237" i="10" s="1"/>
  <c r="J173" i="6"/>
  <c r="C173" i="10" s="1"/>
  <c r="J161" i="7"/>
  <c r="K161" i="7" s="1"/>
  <c r="J268" i="6"/>
  <c r="C268" i="10" s="1"/>
  <c r="J286" i="6"/>
  <c r="C286" i="10" s="1"/>
  <c r="J260" i="6"/>
  <c r="C260" i="10" s="1"/>
  <c r="J157" i="6"/>
  <c r="C157" i="10" s="1"/>
  <c r="J153" i="6"/>
  <c r="C153" i="10" s="1"/>
  <c r="Z59" i="6"/>
  <c r="E59" i="10" s="1"/>
  <c r="J151" i="6"/>
  <c r="C151" i="10" s="1"/>
  <c r="J304" i="7"/>
  <c r="K304" i="7" s="1"/>
  <c r="J273" i="7"/>
  <c r="K273" i="7" s="1"/>
  <c r="J216" i="7"/>
  <c r="K216" i="7" s="1"/>
  <c r="J123" i="7"/>
  <c r="K123" i="7" s="1"/>
  <c r="J245" i="6"/>
  <c r="C245" i="10" s="1"/>
  <c r="R232" i="6"/>
  <c r="D232" i="10" s="1"/>
  <c r="J258" i="6"/>
  <c r="C258" i="10" s="1"/>
  <c r="J288" i="6"/>
  <c r="C288" i="10" s="1"/>
  <c r="J71" i="6"/>
  <c r="C71" i="10" s="1"/>
  <c r="J55" i="6"/>
  <c r="C55" i="10" s="1"/>
  <c r="J180" i="6"/>
  <c r="C180" i="10" s="1"/>
  <c r="J78" i="6"/>
  <c r="C78" i="10" s="1"/>
  <c r="J181" i="7"/>
  <c r="K181" i="7" s="1"/>
  <c r="J95" i="7"/>
  <c r="K95" i="7" s="1"/>
  <c r="J202" i="6"/>
  <c r="C202" i="10" s="1"/>
  <c r="C84" i="10"/>
  <c r="G42" i="7"/>
  <c r="G45" i="7"/>
  <c r="G46" i="7"/>
  <c r="C293" i="10"/>
  <c r="J276" i="7"/>
  <c r="K276" i="7" s="1"/>
  <c r="J272" i="7"/>
  <c r="K272" i="7" s="1"/>
  <c r="J177" i="7"/>
  <c r="K177" i="7" s="1"/>
  <c r="J156" i="7"/>
  <c r="K156" i="7" s="1"/>
  <c r="J86" i="7"/>
  <c r="K86" i="7" s="1"/>
  <c r="J70" i="7"/>
  <c r="K70" i="7" s="1"/>
  <c r="J56" i="7"/>
  <c r="K56" i="7" s="1"/>
  <c r="W282" i="6"/>
  <c r="Z282" i="6" s="1"/>
  <c r="E282" i="10" s="1"/>
  <c r="W207" i="6"/>
  <c r="Z207" i="6" s="1"/>
  <c r="E207" i="10" s="1"/>
  <c r="W294" i="6"/>
  <c r="Z294" i="6" s="1"/>
  <c r="E294" i="10" s="1"/>
  <c r="J198" i="6"/>
  <c r="O308" i="6"/>
  <c r="R308" i="6" s="1"/>
  <c r="D308" i="10" s="1"/>
  <c r="Z231" i="6"/>
  <c r="E231" i="10" s="1"/>
  <c r="O274" i="6"/>
  <c r="R274" i="6" s="1"/>
  <c r="D274" i="10" s="1"/>
  <c r="O233" i="6"/>
  <c r="R233" i="6" s="1"/>
  <c r="D233" i="10" s="1"/>
  <c r="O223" i="6"/>
  <c r="R223" i="6" s="1"/>
  <c r="D223" i="10" s="1"/>
  <c r="O286" i="6"/>
  <c r="R286" i="6" s="1"/>
  <c r="D286" i="10" s="1"/>
  <c r="W270" i="6"/>
  <c r="Z270" i="6" s="1"/>
  <c r="E270" i="10" s="1"/>
  <c r="O260" i="6"/>
  <c r="R260" i="6" s="1"/>
  <c r="D260" i="10" s="1"/>
  <c r="W201" i="6"/>
  <c r="Z201" i="6" s="1"/>
  <c r="E201" i="10" s="1"/>
  <c r="O199" i="6"/>
  <c r="R199" i="6" s="1"/>
  <c r="D199" i="10" s="1"/>
  <c r="R184" i="6"/>
  <c r="D184" i="10" s="1"/>
  <c r="W135" i="6"/>
  <c r="Z135" i="6" s="1"/>
  <c r="E135" i="10" s="1"/>
  <c r="O121" i="6"/>
  <c r="R121" i="6" s="1"/>
  <c r="D121" i="10" s="1"/>
  <c r="W119" i="6"/>
  <c r="Z119" i="6" s="1"/>
  <c r="E119" i="10" s="1"/>
  <c r="O105" i="6"/>
  <c r="R105" i="6" s="1"/>
  <c r="D105" i="10" s="1"/>
  <c r="W103" i="6"/>
  <c r="Z103" i="6" s="1"/>
  <c r="E103" i="10" s="1"/>
  <c r="W149" i="6"/>
  <c r="Z149" i="6" s="1"/>
  <c r="E149" i="10" s="1"/>
  <c r="O145" i="6"/>
  <c r="R145" i="6" s="1"/>
  <c r="D145" i="10" s="1"/>
  <c r="J145" i="6"/>
  <c r="J77" i="6"/>
  <c r="J61" i="6"/>
  <c r="J111" i="6"/>
  <c r="J95" i="6"/>
  <c r="W189" i="6"/>
  <c r="Z189" i="6" s="1"/>
  <c r="E189" i="10" s="1"/>
  <c r="W163" i="6"/>
  <c r="Z163" i="6" s="1"/>
  <c r="E163" i="10" s="1"/>
  <c r="W159" i="6"/>
  <c r="Z159" i="6" s="1"/>
  <c r="E159" i="10" s="1"/>
  <c r="W139" i="6"/>
  <c r="Z139" i="6" s="1"/>
  <c r="E139" i="10" s="1"/>
  <c r="J81" i="6"/>
  <c r="W54" i="6"/>
  <c r="Z54" i="6" s="1"/>
  <c r="E54" i="10" s="1"/>
  <c r="N46" i="6"/>
  <c r="W68" i="6"/>
  <c r="Z68" i="6" s="1"/>
  <c r="E68" i="10" s="1"/>
  <c r="O151" i="6"/>
  <c r="R151" i="6" s="1"/>
  <c r="D151" i="10" s="1"/>
  <c r="W58" i="6"/>
  <c r="Z58" i="6" s="1"/>
  <c r="E58" i="10" s="1"/>
  <c r="V28" i="6"/>
  <c r="T20" i="6"/>
  <c r="J90" i="6"/>
  <c r="W56" i="6"/>
  <c r="Z56" i="6" s="1"/>
  <c r="E56" i="10" s="1"/>
  <c r="F41" i="6"/>
  <c r="G41" i="6" s="1"/>
  <c r="F25" i="6"/>
  <c r="G25" i="6" s="1"/>
  <c r="X19" i="6"/>
  <c r="H19" i="6"/>
  <c r="X16" i="6"/>
  <c r="P19" i="6"/>
  <c r="P16" i="6"/>
  <c r="H16" i="6"/>
  <c r="M22" i="11"/>
  <c r="S49" i="12"/>
  <c r="J306" i="7"/>
  <c r="K306" i="7" s="1"/>
  <c r="J296" i="7"/>
  <c r="K296" i="7" s="1"/>
  <c r="J288" i="7"/>
  <c r="K288" i="7" s="1"/>
  <c r="J124" i="7"/>
  <c r="K124" i="7" s="1"/>
  <c r="J107" i="7"/>
  <c r="K107" i="7" s="1"/>
  <c r="J78" i="7"/>
  <c r="K78" i="7" s="1"/>
  <c r="G40" i="7"/>
  <c r="Z303" i="6"/>
  <c r="E303" i="10" s="1"/>
  <c r="O317" i="6"/>
  <c r="R317" i="6" s="1"/>
  <c r="D317" i="10" s="1"/>
  <c r="O314" i="6"/>
  <c r="R314" i="6" s="1"/>
  <c r="D314" i="10" s="1"/>
  <c r="J314" i="6"/>
  <c r="O215" i="6"/>
  <c r="R215" i="6" s="1"/>
  <c r="D215" i="10" s="1"/>
  <c r="W226" i="6"/>
  <c r="Z226" i="6" s="1"/>
  <c r="E226" i="10" s="1"/>
  <c r="J218" i="6"/>
  <c r="J214" i="6"/>
  <c r="J210" i="6"/>
  <c r="J206" i="6"/>
  <c r="J196" i="6"/>
  <c r="W308" i="6"/>
  <c r="Z308" i="6" s="1"/>
  <c r="E308" i="10" s="1"/>
  <c r="O292" i="6"/>
  <c r="R292" i="6" s="1"/>
  <c r="D292" i="10" s="1"/>
  <c r="W274" i="6"/>
  <c r="Z274" i="6" s="1"/>
  <c r="E274" i="10" s="1"/>
  <c r="R255" i="6"/>
  <c r="D255" i="10" s="1"/>
  <c r="R239" i="6"/>
  <c r="D239" i="10" s="1"/>
  <c r="W286" i="6"/>
  <c r="Z286" i="6" s="1"/>
  <c r="E286" i="10" s="1"/>
  <c r="J251" i="6"/>
  <c r="W184" i="6"/>
  <c r="Z184" i="6" s="1"/>
  <c r="E184" i="10" s="1"/>
  <c r="W260" i="6"/>
  <c r="Z260" i="6" s="1"/>
  <c r="E260" i="10" s="1"/>
  <c r="O258" i="6"/>
  <c r="R258" i="6" s="1"/>
  <c r="D258" i="10" s="1"/>
  <c r="O244" i="6"/>
  <c r="R244" i="6" s="1"/>
  <c r="D244" i="10" s="1"/>
  <c r="W199" i="6"/>
  <c r="Z199" i="6" s="1"/>
  <c r="E199" i="10" s="1"/>
  <c r="O197" i="6"/>
  <c r="R197" i="6" s="1"/>
  <c r="D197" i="10" s="1"/>
  <c r="O187" i="6"/>
  <c r="R187" i="6" s="1"/>
  <c r="D187" i="10" s="1"/>
  <c r="O123" i="6"/>
  <c r="R123" i="6" s="1"/>
  <c r="D123" i="10" s="1"/>
  <c r="W121" i="6"/>
  <c r="Z121" i="6" s="1"/>
  <c r="E121" i="10" s="1"/>
  <c r="O107" i="6"/>
  <c r="R107" i="6" s="1"/>
  <c r="D107" i="10" s="1"/>
  <c r="W105" i="6"/>
  <c r="Z105" i="6" s="1"/>
  <c r="E105" i="10" s="1"/>
  <c r="R85" i="6"/>
  <c r="D85" i="10" s="1"/>
  <c r="O302" i="6"/>
  <c r="R302" i="6" s="1"/>
  <c r="D302" i="10" s="1"/>
  <c r="J302" i="6"/>
  <c r="O188" i="6"/>
  <c r="R188" i="6" s="1"/>
  <c r="D188" i="10" s="1"/>
  <c r="O181" i="6"/>
  <c r="R181" i="6" s="1"/>
  <c r="D181" i="10" s="1"/>
  <c r="O170" i="6"/>
  <c r="R170" i="6" s="1"/>
  <c r="D170" i="10" s="1"/>
  <c r="J169" i="6"/>
  <c r="W145" i="6"/>
  <c r="Z145" i="6" s="1"/>
  <c r="E145" i="10" s="1"/>
  <c r="O141" i="6"/>
  <c r="R141" i="6" s="1"/>
  <c r="D141" i="10" s="1"/>
  <c r="J141" i="6"/>
  <c r="W86" i="6"/>
  <c r="Z86" i="6" s="1"/>
  <c r="E86" i="10" s="1"/>
  <c r="J170" i="6"/>
  <c r="J179" i="6"/>
  <c r="J91" i="6"/>
  <c r="J75" i="6"/>
  <c r="J59" i="6"/>
  <c r="J109" i="6"/>
  <c r="J93" i="6"/>
  <c r="O176" i="6"/>
  <c r="R176" i="6" s="1"/>
  <c r="D176" i="10" s="1"/>
  <c r="O70" i="6"/>
  <c r="R70" i="6" s="1"/>
  <c r="D70" i="10" s="1"/>
  <c r="J70" i="6"/>
  <c r="W151" i="6"/>
  <c r="Z151" i="6" s="1"/>
  <c r="E151" i="10" s="1"/>
  <c r="O74" i="6"/>
  <c r="R74" i="6" s="1"/>
  <c r="D74" i="10" s="1"/>
  <c r="J74" i="6"/>
  <c r="T40" i="6"/>
  <c r="W40" i="6" s="1"/>
  <c r="O72" i="6"/>
  <c r="R72" i="6" s="1"/>
  <c r="D72" i="10" s="1"/>
  <c r="J72" i="6"/>
  <c r="F39" i="6"/>
  <c r="G39" i="6" s="1"/>
  <c r="F23" i="6"/>
  <c r="N41" i="6"/>
  <c r="O41" i="6" s="1"/>
  <c r="N33" i="6"/>
  <c r="O33" i="6" s="1"/>
  <c r="N25" i="6"/>
  <c r="O25" i="6" s="1"/>
  <c r="J319" i="7"/>
  <c r="K319" i="7" s="1"/>
  <c r="J212" i="7"/>
  <c r="K212" i="7" s="1"/>
  <c r="J188" i="7"/>
  <c r="K188" i="7" s="1"/>
  <c r="J150" i="7"/>
  <c r="K150" i="7" s="1"/>
  <c r="J128" i="7"/>
  <c r="K128" i="7" s="1"/>
  <c r="F27" i="7"/>
  <c r="R287" i="6"/>
  <c r="D287" i="10" s="1"/>
  <c r="W314" i="6"/>
  <c r="Z314" i="6" s="1"/>
  <c r="E314" i="10" s="1"/>
  <c r="O266" i="6"/>
  <c r="R266" i="6" s="1"/>
  <c r="D266" i="10" s="1"/>
  <c r="J266" i="6"/>
  <c r="W209" i="6"/>
  <c r="Z209" i="6" s="1"/>
  <c r="E209" i="10" s="1"/>
  <c r="O278" i="6"/>
  <c r="R278" i="6" s="1"/>
  <c r="D278" i="10" s="1"/>
  <c r="J278" i="6"/>
  <c r="J194" i="6"/>
  <c r="J276" i="6"/>
  <c r="O247" i="6"/>
  <c r="R247" i="6" s="1"/>
  <c r="D247" i="10" s="1"/>
  <c r="W238" i="6"/>
  <c r="Z238" i="6" s="1"/>
  <c r="E238" i="10" s="1"/>
  <c r="O249" i="6"/>
  <c r="R249" i="6" s="1"/>
  <c r="D249" i="10" s="1"/>
  <c r="W240" i="6"/>
  <c r="Z240" i="6" s="1"/>
  <c r="E240" i="10" s="1"/>
  <c r="W255" i="6"/>
  <c r="Z255" i="6" s="1"/>
  <c r="E255" i="10" s="1"/>
  <c r="O246" i="6"/>
  <c r="R246" i="6" s="1"/>
  <c r="D246" i="10" s="1"/>
  <c r="W239" i="6"/>
  <c r="Z239" i="6" s="1"/>
  <c r="E239" i="10" s="1"/>
  <c r="J182" i="6"/>
  <c r="W258" i="6"/>
  <c r="Z258" i="6" s="1"/>
  <c r="E258" i="10" s="1"/>
  <c r="O235" i="6"/>
  <c r="R235" i="6" s="1"/>
  <c r="D235" i="10" s="1"/>
  <c r="W244" i="6"/>
  <c r="Z244" i="6" s="1"/>
  <c r="E244" i="10" s="1"/>
  <c r="J195" i="6"/>
  <c r="W187" i="6"/>
  <c r="Z187" i="6" s="1"/>
  <c r="E187" i="10" s="1"/>
  <c r="C135" i="10"/>
  <c r="Z302" i="6"/>
  <c r="E302" i="10" s="1"/>
  <c r="J137" i="6"/>
  <c r="W170" i="6"/>
  <c r="Z170" i="6" s="1"/>
  <c r="E170" i="10" s="1"/>
  <c r="J73" i="6"/>
  <c r="J57" i="6"/>
  <c r="J123" i="6"/>
  <c r="J107" i="6"/>
  <c r="J147" i="6"/>
  <c r="O143" i="6"/>
  <c r="R143" i="6" s="1"/>
  <c r="D143" i="10" s="1"/>
  <c r="J143" i="6"/>
  <c r="L46" i="6"/>
  <c r="F42" i="6"/>
  <c r="G42" i="6" s="1"/>
  <c r="D34" i="6"/>
  <c r="G34" i="6" s="1"/>
  <c r="T26" i="6"/>
  <c r="W26" i="6" s="1"/>
  <c r="N22" i="6"/>
  <c r="J60" i="6"/>
  <c r="O90" i="6"/>
  <c r="R90" i="6" s="1"/>
  <c r="D90" i="10" s="1"/>
  <c r="F37" i="6"/>
  <c r="G37" i="6" s="1"/>
  <c r="F21" i="6"/>
  <c r="G21" i="6" s="1"/>
  <c r="V14" i="12"/>
  <c r="V12" i="12"/>
  <c r="V10" i="12"/>
  <c r="X8" i="12"/>
  <c r="W5" i="12"/>
  <c r="W8" i="12"/>
  <c r="V5" i="12"/>
  <c r="X13" i="12"/>
  <c r="X11" i="12"/>
  <c r="V8" i="12"/>
  <c r="X6" i="12"/>
  <c r="W13" i="12"/>
  <c r="W11" i="12"/>
  <c r="X9" i="12"/>
  <c r="W6" i="12"/>
  <c r="V13" i="12"/>
  <c r="V11" i="12"/>
  <c r="W9" i="12"/>
  <c r="V6" i="12"/>
  <c r="V9" i="12"/>
  <c r="X7" i="12"/>
  <c r="X14" i="12"/>
  <c r="X12" i="12"/>
  <c r="X10" i="12"/>
  <c r="W7" i="12"/>
  <c r="X5" i="12"/>
  <c r="W14" i="12"/>
  <c r="W12" i="12"/>
  <c r="W10" i="12"/>
  <c r="V7" i="12"/>
  <c r="J80" i="7"/>
  <c r="K80" i="7" s="1"/>
  <c r="J192" i="6"/>
  <c r="Q331" i="7"/>
  <c r="W242" i="6"/>
  <c r="Z242" i="6" s="1"/>
  <c r="E242" i="10" s="1"/>
  <c r="C177" i="10"/>
  <c r="J121" i="6"/>
  <c r="J105" i="6"/>
  <c r="O81" i="6"/>
  <c r="R81" i="6" s="1"/>
  <c r="D81" i="10" s="1"/>
  <c r="W46" i="6"/>
  <c r="F30" i="6"/>
  <c r="N44" i="6"/>
  <c r="L36" i="6"/>
  <c r="F32" i="6"/>
  <c r="D24" i="6"/>
  <c r="F35" i="6"/>
  <c r="G35" i="6" s="1"/>
  <c r="N39" i="6"/>
  <c r="O39" i="6" s="1"/>
  <c r="N31" i="6"/>
  <c r="N23" i="6"/>
  <c r="J315" i="7"/>
  <c r="K315" i="7" s="1"/>
  <c r="J257" i="7"/>
  <c r="K257" i="7" s="1"/>
  <c r="J232" i="7"/>
  <c r="K232" i="7" s="1"/>
  <c r="J194" i="7"/>
  <c r="K194" i="7" s="1"/>
  <c r="J210" i="7"/>
  <c r="K210" i="7" s="1"/>
  <c r="J162" i="7"/>
  <c r="K162" i="7" s="1"/>
  <c r="J146" i="7"/>
  <c r="K146" i="7" s="1"/>
  <c r="J116" i="7"/>
  <c r="K116" i="7" s="1"/>
  <c r="J66" i="7"/>
  <c r="K66" i="7" s="1"/>
  <c r="F29" i="7"/>
  <c r="J298" i="6"/>
  <c r="J232" i="6"/>
  <c r="J296" i="6"/>
  <c r="J250" i="6"/>
  <c r="O310" i="6"/>
  <c r="R310" i="6" s="1"/>
  <c r="D310" i="10" s="1"/>
  <c r="J310" i="6"/>
  <c r="J252" i="6"/>
  <c r="J236" i="6"/>
  <c r="J190" i="6"/>
  <c r="W227" i="6"/>
  <c r="Z227" i="6" s="1"/>
  <c r="E227" i="10" s="1"/>
  <c r="O306" i="6"/>
  <c r="R306" i="6" s="1"/>
  <c r="D306" i="10" s="1"/>
  <c r="J306" i="6"/>
  <c r="W256" i="6"/>
  <c r="Z256" i="6" s="1"/>
  <c r="E256" i="10" s="1"/>
  <c r="O300" i="6"/>
  <c r="R300" i="6" s="1"/>
  <c r="D300" i="10" s="1"/>
  <c r="J300" i="6"/>
  <c r="W230" i="6"/>
  <c r="Z230" i="6" s="1"/>
  <c r="E230" i="10" s="1"/>
  <c r="W272" i="6"/>
  <c r="Z272" i="6" s="1"/>
  <c r="E272" i="10" s="1"/>
  <c r="W237" i="6"/>
  <c r="Z237" i="6" s="1"/>
  <c r="E237" i="10" s="1"/>
  <c r="R164" i="6"/>
  <c r="D164" i="10" s="1"/>
  <c r="W193" i="6"/>
  <c r="Z193" i="6" s="1"/>
  <c r="E193" i="10" s="1"/>
  <c r="O191" i="6"/>
  <c r="R191" i="6" s="1"/>
  <c r="D191" i="10" s="1"/>
  <c r="W253" i="6"/>
  <c r="Z253" i="6" s="1"/>
  <c r="E253" i="10" s="1"/>
  <c r="O129" i="6"/>
  <c r="R129" i="6" s="1"/>
  <c r="D129" i="10" s="1"/>
  <c r="W127" i="6"/>
  <c r="Z127" i="6" s="1"/>
  <c r="E127" i="10" s="1"/>
  <c r="O113" i="6"/>
  <c r="R113" i="6" s="1"/>
  <c r="D113" i="10" s="1"/>
  <c r="W111" i="6"/>
  <c r="Z111" i="6" s="1"/>
  <c r="E111" i="10" s="1"/>
  <c r="O97" i="6"/>
  <c r="R97" i="6" s="1"/>
  <c r="D97" i="10" s="1"/>
  <c r="W95" i="6"/>
  <c r="Z95" i="6" s="1"/>
  <c r="E95" i="10" s="1"/>
  <c r="O288" i="6"/>
  <c r="R288" i="6" s="1"/>
  <c r="D288" i="10" s="1"/>
  <c r="W165" i="6"/>
  <c r="Z165" i="6" s="1"/>
  <c r="E165" i="10" s="1"/>
  <c r="O161" i="6"/>
  <c r="R161" i="6" s="1"/>
  <c r="D161" i="10" s="1"/>
  <c r="J69" i="6"/>
  <c r="J53" i="6"/>
  <c r="J119" i="6"/>
  <c r="J103" i="6"/>
  <c r="J82" i="6"/>
  <c r="O89" i="6"/>
  <c r="R89" i="6" s="1"/>
  <c r="D89" i="10" s="1"/>
  <c r="J62" i="6"/>
  <c r="N30" i="6"/>
  <c r="W167" i="6"/>
  <c r="Z167" i="6" s="1"/>
  <c r="E167" i="10" s="1"/>
  <c r="O76" i="6"/>
  <c r="R76" i="6" s="1"/>
  <c r="D76" i="10" s="1"/>
  <c r="J76" i="6"/>
  <c r="O66" i="6"/>
  <c r="R66" i="6" s="1"/>
  <c r="D66" i="10" s="1"/>
  <c r="J66" i="6"/>
  <c r="O64" i="6"/>
  <c r="R64" i="6" s="1"/>
  <c r="D64" i="10" s="1"/>
  <c r="J64" i="6"/>
  <c r="F33" i="6"/>
  <c r="G33" i="6" s="1"/>
  <c r="J240" i="7"/>
  <c r="K240" i="7" s="1"/>
  <c r="J224" i="7"/>
  <c r="K224" i="7" s="1"/>
  <c r="J141" i="7"/>
  <c r="K141" i="7" s="1"/>
  <c r="J192" i="7"/>
  <c r="K192" i="7" s="1"/>
  <c r="J148" i="7"/>
  <c r="K148" i="7" s="1"/>
  <c r="J99" i="7"/>
  <c r="K99" i="7" s="1"/>
  <c r="F41" i="7"/>
  <c r="F37" i="7"/>
  <c r="G37" i="7" s="1"/>
  <c r="W298" i="6"/>
  <c r="Z298" i="6" s="1"/>
  <c r="E298" i="10" s="1"/>
  <c r="W296" i="6"/>
  <c r="Z296" i="6" s="1"/>
  <c r="E296" i="10" s="1"/>
  <c r="O280" i="6"/>
  <c r="R280" i="6" s="1"/>
  <c r="D280" i="10" s="1"/>
  <c r="W310" i="6"/>
  <c r="Z310" i="6" s="1"/>
  <c r="E310" i="10" s="1"/>
  <c r="O262" i="6"/>
  <c r="R262" i="6" s="1"/>
  <c r="D262" i="10" s="1"/>
  <c r="J262" i="6"/>
  <c r="J220" i="6"/>
  <c r="J216" i="6"/>
  <c r="J212" i="6"/>
  <c r="J208" i="6"/>
  <c r="J204" i="6"/>
  <c r="W254" i="6"/>
  <c r="Z254" i="6" s="1"/>
  <c r="E254" i="10" s="1"/>
  <c r="W306" i="6"/>
  <c r="Z306" i="6" s="1"/>
  <c r="E306" i="10" s="1"/>
  <c r="W300" i="6"/>
  <c r="Z300" i="6" s="1"/>
  <c r="E300" i="10" s="1"/>
  <c r="O284" i="6"/>
  <c r="R284" i="6" s="1"/>
  <c r="D284" i="10" s="1"/>
  <c r="J284" i="6"/>
  <c r="O251" i="6"/>
  <c r="R251" i="6" s="1"/>
  <c r="D251" i="10" s="1"/>
  <c r="Z185" i="6"/>
  <c r="E185" i="10" s="1"/>
  <c r="J229" i="6"/>
  <c r="W191" i="6"/>
  <c r="Z191" i="6" s="1"/>
  <c r="E191" i="10" s="1"/>
  <c r="R171" i="6"/>
  <c r="D171" i="10" s="1"/>
  <c r="O131" i="6"/>
  <c r="R131" i="6" s="1"/>
  <c r="D131" i="10" s="1"/>
  <c r="W129" i="6"/>
  <c r="Z129" i="6" s="1"/>
  <c r="E129" i="10" s="1"/>
  <c r="C125" i="10"/>
  <c r="O115" i="6"/>
  <c r="R115" i="6" s="1"/>
  <c r="D115" i="10" s="1"/>
  <c r="W113" i="6"/>
  <c r="Z113" i="6" s="1"/>
  <c r="E113" i="10" s="1"/>
  <c r="O99" i="6"/>
  <c r="R99" i="6" s="1"/>
  <c r="D99" i="10" s="1"/>
  <c r="W97" i="6"/>
  <c r="Z97" i="6" s="1"/>
  <c r="E97" i="10" s="1"/>
  <c r="W288" i="6"/>
  <c r="Z288" i="6" s="1"/>
  <c r="E288" i="10" s="1"/>
  <c r="W188" i="6"/>
  <c r="Z188" i="6" s="1"/>
  <c r="E188" i="10" s="1"/>
  <c r="J181" i="6"/>
  <c r="W161" i="6"/>
  <c r="Z161" i="6" s="1"/>
  <c r="E161" i="10" s="1"/>
  <c r="O157" i="6"/>
  <c r="R157" i="6" s="1"/>
  <c r="D157" i="10" s="1"/>
  <c r="O179" i="6"/>
  <c r="R179" i="6" s="1"/>
  <c r="D179" i="10" s="1"/>
  <c r="W179" i="6"/>
  <c r="Z179" i="6" s="1"/>
  <c r="E179" i="10" s="1"/>
  <c r="J67" i="6"/>
  <c r="J117" i="6"/>
  <c r="J101" i="6"/>
  <c r="R69" i="6"/>
  <c r="D69" i="10" s="1"/>
  <c r="W176" i="6"/>
  <c r="Z176" i="6" s="1"/>
  <c r="E176" i="10" s="1"/>
  <c r="J176" i="6"/>
  <c r="W89" i="6"/>
  <c r="Z89" i="6" s="1"/>
  <c r="E89" i="10" s="1"/>
  <c r="W155" i="6"/>
  <c r="Z155" i="6" s="1"/>
  <c r="E155" i="10" s="1"/>
  <c r="W62" i="6"/>
  <c r="Z62" i="6" s="1"/>
  <c r="E62" i="10" s="1"/>
  <c r="W76" i="6"/>
  <c r="Z76" i="6" s="1"/>
  <c r="E76" i="10" s="1"/>
  <c r="O52" i="6"/>
  <c r="W66" i="6"/>
  <c r="Z66" i="6" s="1"/>
  <c r="E66" i="10" s="1"/>
  <c r="L44" i="6"/>
  <c r="F40" i="6"/>
  <c r="G40" i="6" s="1"/>
  <c r="D32" i="6"/>
  <c r="W64" i="6"/>
  <c r="Z64" i="6" s="1"/>
  <c r="E64" i="10" s="1"/>
  <c r="F31" i="6"/>
  <c r="G31" i="6" s="1"/>
  <c r="N45" i="6"/>
  <c r="O45" i="6" s="1"/>
  <c r="N37" i="6"/>
  <c r="O37" i="6" s="1"/>
  <c r="N29" i="6"/>
  <c r="O29" i="6" s="1"/>
  <c r="N21" i="6"/>
  <c r="J235" i="6"/>
  <c r="O82" i="6"/>
  <c r="R82" i="6" s="1"/>
  <c r="D82" i="10" s="1"/>
  <c r="F26" i="6"/>
  <c r="W44" i="6"/>
  <c r="F28" i="6"/>
  <c r="F45" i="6"/>
  <c r="G45" i="6" s="1"/>
  <c r="F29" i="6"/>
  <c r="G29" i="6" s="1"/>
  <c r="J300" i="7"/>
  <c r="K300" i="7" s="1"/>
  <c r="J266" i="7"/>
  <c r="K266" i="7" s="1"/>
  <c r="J260" i="7"/>
  <c r="K260" i="7" s="1"/>
  <c r="J184" i="7"/>
  <c r="K184" i="7" s="1"/>
  <c r="J158" i="7"/>
  <c r="K158" i="7" s="1"/>
  <c r="J152" i="7"/>
  <c r="K152" i="7" s="1"/>
  <c r="J122" i="7"/>
  <c r="K122" i="7" s="1"/>
  <c r="J64" i="7"/>
  <c r="K64" i="7" s="1"/>
  <c r="F30" i="7"/>
  <c r="J282" i="6"/>
  <c r="J248" i="6"/>
  <c r="O213" i="6"/>
  <c r="R213" i="6" s="1"/>
  <c r="D213" i="10" s="1"/>
  <c r="J294" i="6"/>
  <c r="J200" i="6"/>
  <c r="J246" i="6"/>
  <c r="J270" i="6"/>
  <c r="Z156" i="6"/>
  <c r="E156" i="10" s="1"/>
  <c r="Z140" i="6"/>
  <c r="E140" i="10" s="1"/>
  <c r="R114" i="6"/>
  <c r="D114" i="10" s="1"/>
  <c r="J242" i="6"/>
  <c r="W203" i="6"/>
  <c r="Z203" i="6" s="1"/>
  <c r="E203" i="10" s="1"/>
  <c r="O201" i="6"/>
  <c r="R201" i="6" s="1"/>
  <c r="D201" i="10" s="1"/>
  <c r="J149" i="6"/>
  <c r="J113" i="6"/>
  <c r="J97" i="6"/>
  <c r="J163" i="6"/>
  <c r="W82" i="6"/>
  <c r="Z82" i="6" s="1"/>
  <c r="E82" i="10" s="1"/>
  <c r="J159" i="6"/>
  <c r="J139" i="6"/>
  <c r="J54" i="6"/>
  <c r="N26" i="6"/>
  <c r="O68" i="6"/>
  <c r="R68" i="6" s="1"/>
  <c r="D68" i="10" s="1"/>
  <c r="J68" i="6"/>
  <c r="O58" i="6"/>
  <c r="R58" i="6" s="1"/>
  <c r="D58" i="10" s="1"/>
  <c r="J58" i="6"/>
  <c r="N28" i="6"/>
  <c r="F43" i="6"/>
  <c r="G43" i="6" s="1"/>
  <c r="N43" i="6"/>
  <c r="O43" i="6" s="1"/>
  <c r="N35" i="6"/>
  <c r="O35" i="6" s="1"/>
  <c r="B29" i="4"/>
  <c r="B34" i="4"/>
  <c r="B26" i="4"/>
  <c r="B31" i="4"/>
  <c r="B23" i="4"/>
  <c r="BI23" i="4" s="1"/>
  <c r="BJ23" i="4" s="1"/>
  <c r="BK23" i="4" s="1"/>
  <c r="B28" i="4"/>
  <c r="B33" i="4"/>
  <c r="B25" i="4"/>
  <c r="B30" i="4"/>
  <c r="B22" i="4"/>
  <c r="BL22" i="4" s="1"/>
  <c r="B27" i="4"/>
  <c r="A22" i="4"/>
  <c r="B32" i="4"/>
  <c r="B24" i="4"/>
  <c r="AP17" i="7" l="1"/>
  <c r="O34" i="6"/>
  <c r="O23" i="6"/>
  <c r="O27" i="6"/>
  <c r="G26" i="7"/>
  <c r="O24" i="6"/>
  <c r="O30" i="6"/>
  <c r="O32" i="6"/>
  <c r="O40" i="6"/>
  <c r="G23" i="6"/>
  <c r="O42" i="6"/>
  <c r="G23" i="7"/>
  <c r="O31" i="6"/>
  <c r="G30" i="6"/>
  <c r="G20" i="7"/>
  <c r="G21" i="7"/>
  <c r="G28" i="7"/>
  <c r="Q334" i="7"/>
  <c r="DG27" i="3"/>
  <c r="DF27" i="3"/>
  <c r="DU23" i="3"/>
  <c r="DV23" i="3"/>
  <c r="DR26" i="3"/>
  <c r="DS26" i="3"/>
  <c r="CZ19" i="3"/>
  <c r="DA19" i="3"/>
  <c r="DD26" i="3"/>
  <c r="DC26" i="3"/>
  <c r="DY23" i="3"/>
  <c r="DX23" i="3"/>
  <c r="DJ24" i="3"/>
  <c r="DI24" i="3"/>
  <c r="DM20" i="3"/>
  <c r="DL20" i="3"/>
  <c r="CX23" i="3"/>
  <c r="CW23" i="3"/>
  <c r="DO27" i="3"/>
  <c r="DP27" i="3"/>
  <c r="DG23" i="3"/>
  <c r="DF23" i="3"/>
  <c r="DG22" i="3"/>
  <c r="DF22" i="3"/>
  <c r="DF21" i="3"/>
  <c r="DG21" i="3"/>
  <c r="DU21" i="3"/>
  <c r="DV21" i="3"/>
  <c r="DV20" i="3"/>
  <c r="DU20" i="3"/>
  <c r="DR28" i="3"/>
  <c r="DS28" i="3"/>
  <c r="DR20" i="3"/>
  <c r="DS20" i="3"/>
  <c r="DR22" i="3"/>
  <c r="DS22" i="3"/>
  <c r="DA29" i="3"/>
  <c r="CZ29" i="3"/>
  <c r="CZ20" i="3"/>
  <c r="DA20" i="3"/>
  <c r="DC28" i="3"/>
  <c r="DD28" i="3"/>
  <c r="DC23" i="3"/>
  <c r="DD23" i="3"/>
  <c r="DD22" i="3"/>
  <c r="DC22" i="3"/>
  <c r="DX26" i="3"/>
  <c r="DY26" i="3"/>
  <c r="DX29" i="3"/>
  <c r="DY29" i="3"/>
  <c r="DJ23" i="3"/>
  <c r="DI23" i="3"/>
  <c r="DJ25" i="3"/>
  <c r="DI25" i="3"/>
  <c r="DL29" i="3"/>
  <c r="DM29" i="3"/>
  <c r="DM21" i="3"/>
  <c r="DL21" i="3"/>
  <c r="DL27" i="3"/>
  <c r="DM27" i="3"/>
  <c r="CW22" i="3"/>
  <c r="CX22" i="3"/>
  <c r="CW25" i="3"/>
  <c r="CX25" i="3"/>
  <c r="CX28" i="3"/>
  <c r="CW28" i="3"/>
  <c r="DO28" i="3"/>
  <c r="DP28" i="3"/>
  <c r="DO23" i="3"/>
  <c r="DP23" i="3"/>
  <c r="DG25" i="3"/>
  <c r="DF25" i="3"/>
  <c r="DV24" i="3"/>
  <c r="DU24" i="3"/>
  <c r="DR21" i="3"/>
  <c r="DS21" i="3"/>
  <c r="DA24" i="3"/>
  <c r="CZ24" i="3"/>
  <c r="DC27" i="3"/>
  <c r="DD27" i="3"/>
  <c r="DJ27" i="3"/>
  <c r="DI27" i="3"/>
  <c r="DL26" i="3"/>
  <c r="DM26" i="3"/>
  <c r="DO21" i="3"/>
  <c r="DP21" i="3"/>
  <c r="DF28" i="3"/>
  <c r="DG28" i="3"/>
  <c r="DG19" i="3"/>
  <c r="DF19" i="3"/>
  <c r="DF20" i="3"/>
  <c r="DG20" i="3"/>
  <c r="DV19" i="3"/>
  <c r="DU19" i="3"/>
  <c r="DU22" i="3"/>
  <c r="DV22" i="3"/>
  <c r="DU27" i="3"/>
  <c r="DV27" i="3"/>
  <c r="DR24" i="3"/>
  <c r="DS24" i="3"/>
  <c r="DS27" i="3"/>
  <c r="DR27" i="3"/>
  <c r="DR29" i="3"/>
  <c r="DS29" i="3"/>
  <c r="CZ26" i="3"/>
  <c r="DA26" i="3"/>
  <c r="DA21" i="3"/>
  <c r="CZ21" i="3"/>
  <c r="CZ27" i="3"/>
  <c r="DA27" i="3"/>
  <c r="DD21" i="3"/>
  <c r="DC21" i="3"/>
  <c r="DD24" i="3"/>
  <c r="DC24" i="3"/>
  <c r="DC19" i="3"/>
  <c r="DD19" i="3"/>
  <c r="DX28" i="3"/>
  <c r="DY28" i="3"/>
  <c r="DY25" i="3"/>
  <c r="DX25" i="3"/>
  <c r="DM25" i="3"/>
  <c r="DL25" i="3"/>
  <c r="DL28" i="3"/>
  <c r="DM28" i="3"/>
  <c r="DL23" i="3"/>
  <c r="DM23" i="3"/>
  <c r="CW19" i="3"/>
  <c r="CX19" i="3"/>
  <c r="CW21" i="3"/>
  <c r="CX21" i="3"/>
  <c r="CX24" i="3"/>
  <c r="CW24" i="3"/>
  <c r="DP24" i="3"/>
  <c r="DO24" i="3"/>
  <c r="DO19" i="3"/>
  <c r="DP19" i="3"/>
  <c r="DP26" i="3"/>
  <c r="DO26" i="3"/>
  <c r="DG26" i="3"/>
  <c r="DF26" i="3"/>
  <c r="DU25" i="3"/>
  <c r="DV25" i="3"/>
  <c r="DS19" i="3"/>
  <c r="DR19" i="3"/>
  <c r="CZ22" i="3"/>
  <c r="DA22" i="3"/>
  <c r="DD25" i="3"/>
  <c r="DC25" i="3"/>
  <c r="DJ29" i="3"/>
  <c r="DI29" i="3"/>
  <c r="DL22" i="3"/>
  <c r="DM22" i="3"/>
  <c r="CW29" i="3"/>
  <c r="CX29" i="3"/>
  <c r="DO29" i="3"/>
  <c r="DP29" i="3"/>
  <c r="DF24" i="3"/>
  <c r="DG24" i="3"/>
  <c r="DG29" i="3"/>
  <c r="DF29" i="3"/>
  <c r="DU26" i="3"/>
  <c r="DV26" i="3"/>
  <c r="DU29" i="3"/>
  <c r="DV29" i="3"/>
  <c r="DV28" i="3"/>
  <c r="DU28" i="3"/>
  <c r="DS23" i="3"/>
  <c r="DR23" i="3"/>
  <c r="DR25" i="3"/>
  <c r="DS25" i="3"/>
  <c r="DA25" i="3"/>
  <c r="CZ25" i="3"/>
  <c r="DA28" i="3"/>
  <c r="CZ28" i="3"/>
  <c r="CZ23" i="3"/>
  <c r="DA23" i="3"/>
  <c r="DC29" i="3"/>
  <c r="DD29" i="3"/>
  <c r="DD20" i="3"/>
  <c r="DC20" i="3"/>
  <c r="DX22" i="3"/>
  <c r="DY22" i="3"/>
  <c r="DX24" i="3"/>
  <c r="DY24" i="3"/>
  <c r="DX27" i="3"/>
  <c r="DY27" i="3"/>
  <c r="DJ26" i="3"/>
  <c r="DI26" i="3"/>
  <c r="DJ22" i="3"/>
  <c r="DI22" i="3"/>
  <c r="DJ28" i="3"/>
  <c r="DI28" i="3"/>
  <c r="DL24" i="3"/>
  <c r="DM24" i="3"/>
  <c r="DL19" i="3"/>
  <c r="DM19" i="3"/>
  <c r="CW26" i="3"/>
  <c r="CX26" i="3"/>
  <c r="CX27" i="3"/>
  <c r="CW27" i="3"/>
  <c r="CX20" i="3"/>
  <c r="CW20" i="3"/>
  <c r="DO20" i="3"/>
  <c r="DP20" i="3"/>
  <c r="DP25" i="3"/>
  <c r="DO25" i="3"/>
  <c r="DP22" i="3"/>
  <c r="DO22" i="3"/>
  <c r="G22" i="7"/>
  <c r="G27" i="7"/>
  <c r="G29" i="7"/>
  <c r="G25" i="7"/>
  <c r="W28" i="6"/>
  <c r="O21" i="6"/>
  <c r="G31" i="7"/>
  <c r="Q333" i="7"/>
  <c r="Q332" i="7"/>
  <c r="G28" i="6"/>
  <c r="O22" i="6"/>
  <c r="CW17" i="3"/>
  <c r="O28" i="6"/>
  <c r="O26" i="6"/>
  <c r="W20" i="6"/>
  <c r="O38" i="6"/>
  <c r="AA312" i="6"/>
  <c r="AB312" i="6" s="1"/>
  <c r="G312" i="10" s="1"/>
  <c r="AA299" i="6"/>
  <c r="F299" i="10" s="1"/>
  <c r="AM319" i="5"/>
  <c r="AL319" i="5"/>
  <c r="AP314" i="5"/>
  <c r="AO314" i="5"/>
  <c r="AM309" i="5"/>
  <c r="AL309" i="5"/>
  <c r="AM263" i="5"/>
  <c r="AL263" i="5"/>
  <c r="AV273" i="5"/>
  <c r="AU273" i="5"/>
  <c r="AP237" i="5"/>
  <c r="AO237" i="5"/>
  <c r="AL256" i="5"/>
  <c r="AM256" i="5"/>
  <c r="AL225" i="5"/>
  <c r="AM225" i="5"/>
  <c r="AP217" i="5"/>
  <c r="AO217" i="5"/>
  <c r="AV217" i="5"/>
  <c r="AU217" i="5"/>
  <c r="AV244" i="5"/>
  <c r="AU244" i="5"/>
  <c r="AP224" i="5"/>
  <c r="AO224" i="5"/>
  <c r="AS181" i="5"/>
  <c r="AR181" i="5"/>
  <c r="AO168" i="5"/>
  <c r="AP168" i="5"/>
  <c r="AO183" i="5"/>
  <c r="AP183" i="5"/>
  <c r="AR126" i="5"/>
  <c r="AS126" i="5"/>
  <c r="AM161" i="5"/>
  <c r="AL161" i="5"/>
  <c r="AU119" i="5"/>
  <c r="AV119" i="5"/>
  <c r="AL119" i="5"/>
  <c r="AM119" i="5"/>
  <c r="AY78" i="5"/>
  <c r="AX78" i="5"/>
  <c r="AM70" i="5"/>
  <c r="AL70" i="5"/>
  <c r="AV73" i="5"/>
  <c r="AU73" i="5"/>
  <c r="AL43" i="5"/>
  <c r="AM43" i="5"/>
  <c r="AY105" i="5"/>
  <c r="AX105" i="5"/>
  <c r="AU87" i="5"/>
  <c r="AV87" i="5"/>
  <c r="AY87" i="5"/>
  <c r="AX87" i="5"/>
  <c r="AS87" i="5"/>
  <c r="AR87" i="5"/>
  <c r="AR38" i="5"/>
  <c r="AS38" i="5"/>
  <c r="AM27" i="5"/>
  <c r="AL27" i="5"/>
  <c r="AR222" i="5"/>
  <c r="AS222" i="5"/>
  <c r="AV170" i="5"/>
  <c r="AU170" i="5"/>
  <c r="AY178" i="5"/>
  <c r="AX178" i="5"/>
  <c r="AM154" i="5"/>
  <c r="AL154" i="5"/>
  <c r="AP137" i="5"/>
  <c r="AO137" i="5"/>
  <c r="AY120" i="5"/>
  <c r="AX120" i="5"/>
  <c r="AS99" i="5"/>
  <c r="AR99" i="5"/>
  <c r="AR46" i="5"/>
  <c r="AS46" i="5"/>
  <c r="AS307" i="5"/>
  <c r="AR307" i="5"/>
  <c r="AV298" i="5"/>
  <c r="AU298" i="5"/>
  <c r="AM306" i="5"/>
  <c r="AL306" i="5"/>
  <c r="AR299" i="5"/>
  <c r="AS299" i="5"/>
  <c r="AR292" i="5"/>
  <c r="AS292" i="5"/>
  <c r="AY277" i="5"/>
  <c r="AX277" i="5"/>
  <c r="AV288" i="5"/>
  <c r="AU288" i="5"/>
  <c r="AP240" i="5"/>
  <c r="AO240" i="5"/>
  <c r="AP232" i="5"/>
  <c r="AO232" i="5"/>
  <c r="AO250" i="5"/>
  <c r="AP250" i="5"/>
  <c r="AY203" i="5"/>
  <c r="AX203" i="5"/>
  <c r="AL211" i="5"/>
  <c r="AM211" i="5"/>
  <c r="AM166" i="5"/>
  <c r="AL166" i="5"/>
  <c r="AM189" i="5"/>
  <c r="AL189" i="5"/>
  <c r="AV180" i="5"/>
  <c r="AU180" i="5"/>
  <c r="AY162" i="5"/>
  <c r="AX162" i="5"/>
  <c r="AR157" i="5"/>
  <c r="AS157" i="5"/>
  <c r="AV139" i="5"/>
  <c r="AU139" i="5"/>
  <c r="AM135" i="5"/>
  <c r="AL135" i="5"/>
  <c r="AV127" i="5"/>
  <c r="AU127" i="5"/>
  <c r="AS118" i="5"/>
  <c r="AR118" i="5"/>
  <c r="AY156" i="5"/>
  <c r="AX156" i="5"/>
  <c r="AU113" i="5"/>
  <c r="AV113" i="5"/>
  <c r="AS89" i="5"/>
  <c r="AR89" i="5"/>
  <c r="AS103" i="5"/>
  <c r="AR103" i="5"/>
  <c r="AY76" i="5"/>
  <c r="AX76" i="5"/>
  <c r="AM68" i="5"/>
  <c r="AL68" i="5"/>
  <c r="AP60" i="5"/>
  <c r="AO60" i="5"/>
  <c r="AY93" i="5"/>
  <c r="AX93" i="5"/>
  <c r="AV71" i="5"/>
  <c r="AU71" i="5"/>
  <c r="AY53" i="5"/>
  <c r="AX53" i="5"/>
  <c r="AR33" i="5"/>
  <c r="AS33" i="5"/>
  <c r="AP279" i="5"/>
  <c r="AO279" i="5"/>
  <c r="AM257" i="5"/>
  <c r="AL257" i="5"/>
  <c r="AR275" i="5"/>
  <c r="AS275" i="5"/>
  <c r="AV258" i="5"/>
  <c r="AU258" i="5"/>
  <c r="AP236" i="5"/>
  <c r="AO236" i="5"/>
  <c r="AY228" i="5"/>
  <c r="AX228" i="5"/>
  <c r="AR226" i="5"/>
  <c r="AS226" i="5"/>
  <c r="AM182" i="5"/>
  <c r="AL182" i="5"/>
  <c r="AV213" i="5"/>
  <c r="AU213" i="5"/>
  <c r="AP131" i="5"/>
  <c r="AO131" i="5"/>
  <c r="AY101" i="5"/>
  <c r="AX101" i="5"/>
  <c r="AR75" i="5"/>
  <c r="AS75" i="5"/>
  <c r="AS311" i="5"/>
  <c r="AR311" i="5"/>
  <c r="AP312" i="5"/>
  <c r="AO312" i="5"/>
  <c r="AM284" i="5"/>
  <c r="AL284" i="5"/>
  <c r="AY276" i="5"/>
  <c r="AX276" i="5"/>
  <c r="AS276" i="5"/>
  <c r="AR276" i="5"/>
  <c r="AY287" i="5"/>
  <c r="AX287" i="5"/>
  <c r="AY274" i="5"/>
  <c r="AX274" i="5"/>
  <c r="AS274" i="5"/>
  <c r="AR274" i="5"/>
  <c r="AM233" i="5"/>
  <c r="AL233" i="5"/>
  <c r="AY253" i="5"/>
  <c r="AX253" i="5"/>
  <c r="AP227" i="5"/>
  <c r="AO227" i="5"/>
  <c r="AP219" i="5"/>
  <c r="AO219" i="5"/>
  <c r="AV221" i="5"/>
  <c r="AU221" i="5"/>
  <c r="AY200" i="5"/>
  <c r="AX200" i="5"/>
  <c r="AO173" i="5"/>
  <c r="AP173" i="5"/>
  <c r="AO192" i="5"/>
  <c r="AP192" i="5"/>
  <c r="AS184" i="5"/>
  <c r="AR184" i="5"/>
  <c r="AY176" i="5"/>
  <c r="AX176" i="5"/>
  <c r="AR210" i="5"/>
  <c r="AS210" i="5"/>
  <c r="AV210" i="5"/>
  <c r="AU210" i="5"/>
  <c r="AV150" i="5"/>
  <c r="AU150" i="5"/>
  <c r="AV146" i="5"/>
  <c r="AU146" i="5"/>
  <c r="AP142" i="5"/>
  <c r="AO142" i="5"/>
  <c r="AU116" i="5"/>
  <c r="AV116" i="5"/>
  <c r="AR50" i="5"/>
  <c r="AS50" i="5"/>
  <c r="AP69" i="5"/>
  <c r="AO69" i="5"/>
  <c r="AV69" i="5"/>
  <c r="AU69" i="5"/>
  <c r="AY61" i="5"/>
  <c r="AX61" i="5"/>
  <c r="AM45" i="5"/>
  <c r="AL45" i="5"/>
  <c r="AY107" i="5"/>
  <c r="AX107" i="5"/>
  <c r="AS91" i="5"/>
  <c r="AR91" i="5"/>
  <c r="AM49" i="5"/>
  <c r="AL49" i="5"/>
  <c r="AS96" i="5"/>
  <c r="AR96" i="5"/>
  <c r="AS84" i="5"/>
  <c r="AR84" i="5"/>
  <c r="AO36" i="5"/>
  <c r="AP36" i="5"/>
  <c r="AY25" i="5"/>
  <c r="AX25" i="5"/>
  <c r="AV28" i="5"/>
  <c r="AU28" i="5"/>
  <c r="AR207" i="5"/>
  <c r="AS207" i="5"/>
  <c r="AM193" i="5"/>
  <c r="AL193" i="5"/>
  <c r="AM123" i="5"/>
  <c r="AL123" i="5"/>
  <c r="AO85" i="5"/>
  <c r="AP85" i="5"/>
  <c r="AP106" i="5"/>
  <c r="AO106" i="5"/>
  <c r="AS111" i="5"/>
  <c r="AR111" i="5"/>
  <c r="AV31" i="5"/>
  <c r="AU31" i="5"/>
  <c r="AR319" i="5"/>
  <c r="AS319" i="5"/>
  <c r="AV319" i="5"/>
  <c r="AU319" i="5"/>
  <c r="AL314" i="5"/>
  <c r="AM314" i="5"/>
  <c r="AY300" i="5"/>
  <c r="AX300" i="5"/>
  <c r="AR320" i="5"/>
  <c r="AS320" i="5"/>
  <c r="AY320" i="5"/>
  <c r="AX320" i="5"/>
  <c r="AV320" i="5"/>
  <c r="AU320" i="5"/>
  <c r="AM321" i="5"/>
  <c r="AL321" i="5"/>
  <c r="AV309" i="5"/>
  <c r="AU309" i="5"/>
  <c r="AM301" i="5"/>
  <c r="AL301" i="5"/>
  <c r="AS301" i="5"/>
  <c r="AR301" i="5"/>
  <c r="AP315" i="5"/>
  <c r="AO315" i="5"/>
  <c r="AV315" i="5"/>
  <c r="AU315" i="5"/>
  <c r="AM308" i="5"/>
  <c r="AL308" i="5"/>
  <c r="AP282" i="5"/>
  <c r="AO282" i="5"/>
  <c r="AR282" i="5"/>
  <c r="AS282" i="5"/>
  <c r="AV278" i="5"/>
  <c r="AU278" i="5"/>
  <c r="AY272" i="5"/>
  <c r="AX272" i="5"/>
  <c r="AV272" i="5"/>
  <c r="AU272" i="5"/>
  <c r="AO290" i="5"/>
  <c r="AP290" i="5"/>
  <c r="AV290" i="5"/>
  <c r="AU290" i="5"/>
  <c r="AU289" i="5"/>
  <c r="AV289" i="5"/>
  <c r="AP285" i="5"/>
  <c r="AO285" i="5"/>
  <c r="AV285" i="5"/>
  <c r="AU285" i="5"/>
  <c r="AO270" i="5"/>
  <c r="AP270" i="5"/>
  <c r="AU270" i="5"/>
  <c r="AV270" i="5"/>
  <c r="AM273" i="5"/>
  <c r="AL273" i="5"/>
  <c r="AY237" i="5"/>
  <c r="AX237" i="5"/>
  <c r="AR245" i="5"/>
  <c r="AS245" i="5"/>
  <c r="AR231" i="5"/>
  <c r="AS231" i="5"/>
  <c r="AR225" i="5"/>
  <c r="AS225" i="5"/>
  <c r="AL217" i="5"/>
  <c r="AM217" i="5"/>
  <c r="AO244" i="5"/>
  <c r="AP244" i="5"/>
  <c r="AR244" i="5"/>
  <c r="AS244" i="5"/>
  <c r="AM220" i="5"/>
  <c r="AL220" i="5"/>
  <c r="AR223" i="5"/>
  <c r="AS223" i="5"/>
  <c r="AV224" i="5"/>
  <c r="AU224" i="5"/>
  <c r="AP204" i="5"/>
  <c r="AO204" i="5"/>
  <c r="AR204" i="5"/>
  <c r="AS204" i="5"/>
  <c r="AO181" i="5"/>
  <c r="AP181" i="5"/>
  <c r="AV177" i="5"/>
  <c r="AU177" i="5"/>
  <c r="AX168" i="5"/>
  <c r="AY168" i="5"/>
  <c r="AR214" i="5"/>
  <c r="AS214" i="5"/>
  <c r="AO188" i="5"/>
  <c r="AP188" i="5"/>
  <c r="AM172" i="5"/>
  <c r="AL172" i="5"/>
  <c r="AS172" i="5"/>
  <c r="AR172" i="5"/>
  <c r="AY163" i="5"/>
  <c r="AX163" i="5"/>
  <c r="AM175" i="5"/>
  <c r="AL175" i="5"/>
  <c r="AY175" i="5"/>
  <c r="AX175" i="5"/>
  <c r="AS175" i="5"/>
  <c r="AR175" i="5"/>
  <c r="AO167" i="5"/>
  <c r="AP167" i="5"/>
  <c r="AP206" i="5"/>
  <c r="AO206" i="5"/>
  <c r="AS191" i="5"/>
  <c r="AR191" i="5"/>
  <c r="AM183" i="5"/>
  <c r="AL183" i="5"/>
  <c r="AM159" i="5"/>
  <c r="AL159" i="5"/>
  <c r="AP151" i="5"/>
  <c r="AO151" i="5"/>
  <c r="AR151" i="5"/>
  <c r="AS151" i="5"/>
  <c r="AV151" i="5"/>
  <c r="AU151" i="5"/>
  <c r="AV165" i="5"/>
  <c r="AU165" i="5"/>
  <c r="AO165" i="5"/>
  <c r="AP165" i="5"/>
  <c r="AY134" i="5"/>
  <c r="AX134" i="5"/>
  <c r="AL134" i="5"/>
  <c r="AM134" i="5"/>
  <c r="AY161" i="5"/>
  <c r="AX161" i="5"/>
  <c r="AM148" i="5"/>
  <c r="AL148" i="5"/>
  <c r="AP144" i="5"/>
  <c r="AO144" i="5"/>
  <c r="AR144" i="5"/>
  <c r="AS144" i="5"/>
  <c r="AY160" i="5"/>
  <c r="AX160" i="5"/>
  <c r="AP78" i="5"/>
  <c r="AO78" i="5"/>
  <c r="AV78" i="5"/>
  <c r="AU78" i="5"/>
  <c r="AR70" i="5"/>
  <c r="AS70" i="5"/>
  <c r="AY70" i="5"/>
  <c r="AX70" i="5"/>
  <c r="AM62" i="5"/>
  <c r="AL62" i="5"/>
  <c r="AP104" i="5"/>
  <c r="AO104" i="5"/>
  <c r="AU104" i="5"/>
  <c r="AV104" i="5"/>
  <c r="AM81" i="5"/>
  <c r="AL81" i="5"/>
  <c r="AP65" i="5"/>
  <c r="AO65" i="5"/>
  <c r="AV65" i="5"/>
  <c r="AU65" i="5"/>
  <c r="AR65" i="5"/>
  <c r="AS65" i="5"/>
  <c r="AO43" i="5"/>
  <c r="AP43" i="5"/>
  <c r="AV43" i="5"/>
  <c r="AU43" i="5"/>
  <c r="AU105" i="5"/>
  <c r="AV105" i="5"/>
  <c r="AP94" i="5"/>
  <c r="AO94" i="5"/>
  <c r="AS94" i="5"/>
  <c r="AR94" i="5"/>
  <c r="AY94" i="5"/>
  <c r="AX94" i="5"/>
  <c r="AU88" i="5"/>
  <c r="AV88" i="5"/>
  <c r="AS88" i="5"/>
  <c r="AR88" i="5"/>
  <c r="AM88" i="5"/>
  <c r="AL88" i="5"/>
  <c r="AM55" i="5"/>
  <c r="AL55" i="5"/>
  <c r="AY38" i="5"/>
  <c r="AX38" i="5"/>
  <c r="AV38" i="5"/>
  <c r="AU38" i="5"/>
  <c r="AY24" i="5"/>
  <c r="AX24" i="5"/>
  <c r="AV27" i="5"/>
  <c r="AU27" i="5"/>
  <c r="AP310" i="5"/>
  <c r="AO310" i="5"/>
  <c r="AS302" i="5"/>
  <c r="AR302" i="5"/>
  <c r="AP283" i="5"/>
  <c r="AO283" i="5"/>
  <c r="AM265" i="5"/>
  <c r="AL265" i="5"/>
  <c r="AY265" i="5"/>
  <c r="AX265" i="5"/>
  <c r="AM249" i="5"/>
  <c r="AL249" i="5"/>
  <c r="AP222" i="5"/>
  <c r="AO222" i="5"/>
  <c r="AV222" i="5"/>
  <c r="AU222" i="5"/>
  <c r="AY222" i="5"/>
  <c r="AX222" i="5"/>
  <c r="AO243" i="5"/>
  <c r="AP243" i="5"/>
  <c r="AM243" i="5"/>
  <c r="AL243" i="5"/>
  <c r="AR243" i="5"/>
  <c r="AS243" i="5"/>
  <c r="AR218" i="5"/>
  <c r="AS218" i="5"/>
  <c r="AM170" i="5"/>
  <c r="AL170" i="5"/>
  <c r="AR170" i="5"/>
  <c r="AS170" i="5"/>
  <c r="AY190" i="5"/>
  <c r="AX190" i="5"/>
  <c r="AS190" i="5"/>
  <c r="AR190" i="5"/>
  <c r="AV190" i="5"/>
  <c r="AU190" i="5"/>
  <c r="AL198" i="5"/>
  <c r="AM198" i="5"/>
  <c r="AR198" i="5"/>
  <c r="AS198" i="5"/>
  <c r="AM169" i="5"/>
  <c r="AL169" i="5"/>
  <c r="AX169" i="5"/>
  <c r="AY169" i="5"/>
  <c r="AS169" i="5"/>
  <c r="AR169" i="5"/>
  <c r="AL201" i="5"/>
  <c r="AM201" i="5"/>
  <c r="AR201" i="5"/>
  <c r="AS201" i="5"/>
  <c r="AP129" i="5"/>
  <c r="AO129" i="5"/>
  <c r="AV154" i="5"/>
  <c r="AU154" i="5"/>
  <c r="AV137" i="5"/>
  <c r="AU137" i="5"/>
  <c r="AY137" i="5"/>
  <c r="AX137" i="5"/>
  <c r="AV120" i="5"/>
  <c r="AU120" i="5"/>
  <c r="AP99" i="5"/>
  <c r="AO99" i="5"/>
  <c r="AU99" i="5"/>
  <c r="AV99" i="5"/>
  <c r="AY99" i="5"/>
  <c r="AX99" i="5"/>
  <c r="AY48" i="5"/>
  <c r="AX48" i="5"/>
  <c r="AO44" i="5"/>
  <c r="AP44" i="5"/>
  <c r="AY44" i="5"/>
  <c r="AX44" i="5"/>
  <c r="AV44" i="5"/>
  <c r="AU44" i="5"/>
  <c r="AV72" i="5"/>
  <c r="AU72" i="5"/>
  <c r="AR72" i="5"/>
  <c r="AS72" i="5"/>
  <c r="AR317" i="5"/>
  <c r="AS317" i="5"/>
  <c r="AM317" i="5"/>
  <c r="AL317" i="5"/>
  <c r="AM307" i="5"/>
  <c r="AL307" i="5"/>
  <c r="AS298" i="5"/>
  <c r="AR298" i="5"/>
  <c r="AS306" i="5"/>
  <c r="AR306" i="5"/>
  <c r="AY299" i="5"/>
  <c r="AX299" i="5"/>
  <c r="AO299" i="5"/>
  <c r="AP299" i="5"/>
  <c r="AV299" i="5"/>
  <c r="AU299" i="5"/>
  <c r="AY292" i="5"/>
  <c r="AX292" i="5"/>
  <c r="AL313" i="5"/>
  <c r="AM313" i="5"/>
  <c r="AP281" i="5"/>
  <c r="AO281" i="5"/>
  <c r="AM281" i="5"/>
  <c r="AL281" i="5"/>
  <c r="AM261" i="5"/>
  <c r="AL261" i="5"/>
  <c r="AY261" i="5"/>
  <c r="AX261" i="5"/>
  <c r="AM286" i="5"/>
  <c r="AL286" i="5"/>
  <c r="AS271" i="5"/>
  <c r="AR271" i="5"/>
  <c r="AO288" i="5"/>
  <c r="AP288" i="5"/>
  <c r="AY288" i="5"/>
  <c r="AX288" i="5"/>
  <c r="AR288" i="5"/>
  <c r="AS288" i="5"/>
  <c r="AM269" i="5"/>
  <c r="AL269" i="5"/>
  <c r="AL254" i="5"/>
  <c r="AM254" i="5"/>
  <c r="AU254" i="5"/>
  <c r="AV254" i="5"/>
  <c r="AV235" i="5"/>
  <c r="AU235" i="5"/>
  <c r="AY262" i="5"/>
  <c r="AX262" i="5"/>
  <c r="AY239" i="5"/>
  <c r="AX239" i="5"/>
  <c r="AS255" i="5"/>
  <c r="AR255" i="5"/>
  <c r="AR240" i="5"/>
  <c r="AS240" i="5"/>
  <c r="AM229" i="5"/>
  <c r="AL229" i="5"/>
  <c r="AS264" i="5"/>
  <c r="AR264" i="5"/>
  <c r="AV251" i="5"/>
  <c r="AU251" i="5"/>
  <c r="AV232" i="5"/>
  <c r="AU232" i="5"/>
  <c r="AV250" i="5"/>
  <c r="AU250" i="5"/>
  <c r="AR250" i="5"/>
  <c r="AS250" i="5"/>
  <c r="AV212" i="5"/>
  <c r="AU212" i="5"/>
  <c r="AV203" i="5"/>
  <c r="AU203" i="5"/>
  <c r="AM186" i="5"/>
  <c r="AL186" i="5"/>
  <c r="AL202" i="5"/>
  <c r="AM202" i="5"/>
  <c r="AR202" i="5"/>
  <c r="AS202" i="5"/>
  <c r="AO166" i="5"/>
  <c r="AP166" i="5"/>
  <c r="AV166" i="5"/>
  <c r="AU166" i="5"/>
  <c r="AS166" i="5"/>
  <c r="AR166" i="5"/>
  <c r="AL205" i="5"/>
  <c r="AM205" i="5"/>
  <c r="AS189" i="5"/>
  <c r="AR189" i="5"/>
  <c r="AM180" i="5"/>
  <c r="AL180" i="5"/>
  <c r="AS180" i="5"/>
  <c r="AR180" i="5"/>
  <c r="AU174" i="5"/>
  <c r="AV174" i="5"/>
  <c r="AP155" i="5"/>
  <c r="AO155" i="5"/>
  <c r="AY155" i="5"/>
  <c r="AX155" i="5"/>
  <c r="AP133" i="5"/>
  <c r="AO133" i="5"/>
  <c r="AR125" i="5"/>
  <c r="AS125" i="5"/>
  <c r="AV162" i="5"/>
  <c r="AU162" i="5"/>
  <c r="AY157" i="5"/>
  <c r="AX157" i="5"/>
  <c r="AM147" i="5"/>
  <c r="AL147" i="5"/>
  <c r="AR143" i="5"/>
  <c r="AS143" i="5"/>
  <c r="AP135" i="5"/>
  <c r="AO135" i="5"/>
  <c r="AY135" i="5"/>
  <c r="AX135" i="5"/>
  <c r="AR132" i="5"/>
  <c r="AS132" i="5"/>
  <c r="AV124" i="5"/>
  <c r="AU124" i="5"/>
  <c r="AS102" i="5"/>
  <c r="AR102" i="5"/>
  <c r="AY97" i="5"/>
  <c r="AX97" i="5"/>
  <c r="AR97" i="5"/>
  <c r="AS97" i="5"/>
  <c r="AU89" i="5"/>
  <c r="AV89" i="5"/>
  <c r="AR52" i="5"/>
  <c r="AS52" i="5"/>
  <c r="AY52" i="5"/>
  <c r="AX52" i="5"/>
  <c r="AU103" i="5"/>
  <c r="AV103" i="5"/>
  <c r="AP103" i="5"/>
  <c r="AO103" i="5"/>
  <c r="AL103" i="5"/>
  <c r="AM103" i="5"/>
  <c r="AU86" i="5"/>
  <c r="AV86" i="5"/>
  <c r="AM56" i="5"/>
  <c r="AL56" i="5"/>
  <c r="AY42" i="5"/>
  <c r="AX42" i="5"/>
  <c r="AS108" i="5"/>
  <c r="AR108" i="5"/>
  <c r="AS92" i="5"/>
  <c r="AR92" i="5"/>
  <c r="AM92" i="5"/>
  <c r="AL92" i="5"/>
  <c r="AV76" i="5"/>
  <c r="AU76" i="5"/>
  <c r="AR76" i="5"/>
  <c r="AS76" i="5"/>
  <c r="AY68" i="5"/>
  <c r="AX68" i="5"/>
  <c r="AM60" i="5"/>
  <c r="AL60" i="5"/>
  <c r="AP51" i="5"/>
  <c r="AO51" i="5"/>
  <c r="AR51" i="5"/>
  <c r="AS51" i="5"/>
  <c r="AM114" i="5"/>
  <c r="AL114" i="5"/>
  <c r="AU114" i="5"/>
  <c r="AV114" i="5"/>
  <c r="AL109" i="5"/>
  <c r="AM109" i="5"/>
  <c r="AY98" i="5"/>
  <c r="AX98" i="5"/>
  <c r="AS98" i="5"/>
  <c r="AR98" i="5"/>
  <c r="AP93" i="5"/>
  <c r="AO93" i="5"/>
  <c r="AU93" i="5"/>
  <c r="AV93" i="5"/>
  <c r="AY79" i="5"/>
  <c r="AX79" i="5"/>
  <c r="AM71" i="5"/>
  <c r="AL71" i="5"/>
  <c r="AV63" i="5"/>
  <c r="AU63" i="5"/>
  <c r="AY34" i="5"/>
  <c r="AX34" i="5"/>
  <c r="AO29" i="5"/>
  <c r="AP29" i="5"/>
  <c r="AR29" i="5"/>
  <c r="AS29" i="5"/>
  <c r="AV29" i="5"/>
  <c r="AU29" i="5"/>
  <c r="AM33" i="5"/>
  <c r="AL33" i="5"/>
  <c r="AY33" i="5"/>
  <c r="AX33" i="5"/>
  <c r="AM303" i="5"/>
  <c r="AL303" i="5"/>
  <c r="AM279" i="5"/>
  <c r="AL279" i="5"/>
  <c r="AM275" i="5"/>
  <c r="AL275" i="5"/>
  <c r="AY275" i="5"/>
  <c r="AX275" i="5"/>
  <c r="AM258" i="5"/>
  <c r="AL258" i="5"/>
  <c r="AV236" i="5"/>
  <c r="AU236" i="5"/>
  <c r="AP228" i="5"/>
  <c r="AO228" i="5"/>
  <c r="AM228" i="5"/>
  <c r="AL228" i="5"/>
  <c r="AY226" i="5"/>
  <c r="AX226" i="5"/>
  <c r="AV226" i="5"/>
  <c r="AU226" i="5"/>
  <c r="AX208" i="5"/>
  <c r="AY208" i="5"/>
  <c r="AY182" i="5"/>
  <c r="AX182" i="5"/>
  <c r="AV182" i="5"/>
  <c r="AU182" i="5"/>
  <c r="AP213" i="5"/>
  <c r="AO213" i="5"/>
  <c r="AL213" i="5"/>
  <c r="AM213" i="5"/>
  <c r="AR213" i="5"/>
  <c r="AS213" i="5"/>
  <c r="AM185" i="5"/>
  <c r="AL185" i="5"/>
  <c r="AY152" i="5"/>
  <c r="AX152" i="5"/>
  <c r="AY121" i="5"/>
  <c r="AX121" i="5"/>
  <c r="AM121" i="5"/>
  <c r="AL121" i="5"/>
  <c r="AR136" i="5"/>
  <c r="AS136" i="5"/>
  <c r="AR149" i="5"/>
  <c r="AS149" i="5"/>
  <c r="AY131" i="5"/>
  <c r="AX131" i="5"/>
  <c r="AM115" i="5"/>
  <c r="AL115" i="5"/>
  <c r="AP101" i="5"/>
  <c r="AO101" i="5"/>
  <c r="AV64" i="5"/>
  <c r="AU64" i="5"/>
  <c r="AR64" i="5"/>
  <c r="AS64" i="5"/>
  <c r="AV75" i="5"/>
  <c r="AU75" i="5"/>
  <c r="AO39" i="5"/>
  <c r="AP39" i="5"/>
  <c r="AR39" i="5"/>
  <c r="AS39" i="5"/>
  <c r="AL39" i="5"/>
  <c r="AM39" i="5"/>
  <c r="AP316" i="5"/>
  <c r="AO316" i="5"/>
  <c r="AS296" i="5"/>
  <c r="AR296" i="5"/>
  <c r="AP318" i="5"/>
  <c r="AO318" i="5"/>
  <c r="AV318" i="5"/>
  <c r="AU318" i="5"/>
  <c r="AV311" i="5"/>
  <c r="AU311" i="5"/>
  <c r="AM305" i="5"/>
  <c r="AL305" i="5"/>
  <c r="AS305" i="5"/>
  <c r="AR305" i="5"/>
  <c r="AU291" i="5"/>
  <c r="AV291" i="5"/>
  <c r="AX312" i="5"/>
  <c r="AY312" i="5"/>
  <c r="AY304" i="5"/>
  <c r="AX304" i="5"/>
  <c r="AU284" i="5"/>
  <c r="AV284" i="5"/>
  <c r="AM280" i="5"/>
  <c r="AL280" i="5"/>
  <c r="AP276" i="5"/>
  <c r="AO276" i="5"/>
  <c r="AM268" i="5"/>
  <c r="AL268" i="5"/>
  <c r="AV259" i="5"/>
  <c r="AU259" i="5"/>
  <c r="AM287" i="5"/>
  <c r="AL287" i="5"/>
  <c r="AO274" i="5"/>
  <c r="AP274" i="5"/>
  <c r="AV274" i="5"/>
  <c r="AU274" i="5"/>
  <c r="AY266" i="5"/>
  <c r="AX266" i="5"/>
  <c r="AS266" i="5"/>
  <c r="AR266" i="5"/>
  <c r="AY241" i="5"/>
  <c r="AX241" i="5"/>
  <c r="AP233" i="5"/>
  <c r="AO233" i="5"/>
  <c r="AV233" i="5"/>
  <c r="AU233" i="5"/>
  <c r="AY260" i="5"/>
  <c r="AX260" i="5"/>
  <c r="AP238" i="5"/>
  <c r="AO238" i="5"/>
  <c r="AY238" i="5"/>
  <c r="AX238" i="5"/>
  <c r="AO253" i="5"/>
  <c r="AP253" i="5"/>
  <c r="AV227" i="5"/>
  <c r="AU227" i="5"/>
  <c r="AV219" i="5"/>
  <c r="AU219" i="5"/>
  <c r="AV252" i="5"/>
  <c r="AU252" i="5"/>
  <c r="AV247" i="5"/>
  <c r="AU247" i="5"/>
  <c r="AV230" i="5"/>
  <c r="AU230" i="5"/>
  <c r="AP221" i="5"/>
  <c r="AO221" i="5"/>
  <c r="AL221" i="5"/>
  <c r="AM221" i="5"/>
  <c r="AO246" i="5"/>
  <c r="AP246" i="5"/>
  <c r="AM246" i="5"/>
  <c r="AL246" i="5"/>
  <c r="AV200" i="5"/>
  <c r="AU200" i="5"/>
  <c r="AU173" i="5"/>
  <c r="AV173" i="5"/>
  <c r="AO164" i="5"/>
  <c r="AP164" i="5"/>
  <c r="AM192" i="5"/>
  <c r="AL192" i="5"/>
  <c r="AO184" i="5"/>
  <c r="AP184" i="5"/>
  <c r="AM176" i="5"/>
  <c r="AL176" i="5"/>
  <c r="AS176" i="5"/>
  <c r="AR176" i="5"/>
  <c r="AV171" i="5"/>
  <c r="AU171" i="5"/>
  <c r="AO195" i="5"/>
  <c r="AP195" i="5"/>
  <c r="AV195" i="5"/>
  <c r="AU195" i="5"/>
  <c r="AY187" i="5"/>
  <c r="AX187" i="5"/>
  <c r="AS179" i="5"/>
  <c r="AR179" i="5"/>
  <c r="AY153" i="5"/>
  <c r="AX153" i="5"/>
  <c r="AM158" i="5"/>
  <c r="AL158" i="5"/>
  <c r="AR130" i="5"/>
  <c r="AS130" i="5"/>
  <c r="AV130" i="5"/>
  <c r="AU130" i="5"/>
  <c r="AP122" i="5"/>
  <c r="AO122" i="5"/>
  <c r="AR150" i="5"/>
  <c r="AS150" i="5"/>
  <c r="AV142" i="5"/>
  <c r="AU142" i="5"/>
  <c r="AY142" i="5"/>
  <c r="AX142" i="5"/>
  <c r="AP138" i="5"/>
  <c r="AO138" i="5"/>
  <c r="AM138" i="5"/>
  <c r="AL138" i="5"/>
  <c r="AY116" i="5"/>
  <c r="AX116" i="5"/>
  <c r="AR117" i="5"/>
  <c r="AS117" i="5"/>
  <c r="AL117" i="5"/>
  <c r="AM117" i="5"/>
  <c r="AS100" i="5"/>
  <c r="AR100" i="5"/>
  <c r="AP74" i="5"/>
  <c r="AO74" i="5"/>
  <c r="AV74" i="5"/>
  <c r="AU74" i="5"/>
  <c r="AR66" i="5"/>
  <c r="AS66" i="5"/>
  <c r="AY66" i="5"/>
  <c r="AX66" i="5"/>
  <c r="AP57" i="5"/>
  <c r="AO57" i="5"/>
  <c r="AY57" i="5"/>
  <c r="AX57" i="5"/>
  <c r="AM77" i="5"/>
  <c r="AL77" i="5"/>
  <c r="AP61" i="5"/>
  <c r="AO61" i="5"/>
  <c r="AV61" i="5"/>
  <c r="AU61" i="5"/>
  <c r="AR61" i="5"/>
  <c r="AS61" i="5"/>
  <c r="AY54" i="5"/>
  <c r="AX54" i="5"/>
  <c r="AY45" i="5"/>
  <c r="AX45" i="5"/>
  <c r="AY91" i="5"/>
  <c r="AX91" i="5"/>
  <c r="AP58" i="5"/>
  <c r="AO58" i="5"/>
  <c r="AV58" i="5"/>
  <c r="AU58" i="5"/>
  <c r="AR58" i="5"/>
  <c r="AS58" i="5"/>
  <c r="AV49" i="5"/>
  <c r="AU49" i="5"/>
  <c r="AY49" i="5"/>
  <c r="AX49" i="5"/>
  <c r="AU96" i="5"/>
  <c r="AV96" i="5"/>
  <c r="AP96" i="5"/>
  <c r="AO96" i="5"/>
  <c r="AU84" i="5"/>
  <c r="AV84" i="5"/>
  <c r="AO84" i="5"/>
  <c r="AP84" i="5"/>
  <c r="AM84" i="5"/>
  <c r="AL84" i="5"/>
  <c r="AL40" i="5"/>
  <c r="AM40" i="5"/>
  <c r="AY36" i="5"/>
  <c r="AX36" i="5"/>
  <c r="AV36" i="5"/>
  <c r="AU36" i="5"/>
  <c r="AM25" i="5"/>
  <c r="AL25" i="5"/>
  <c r="AL32" i="5"/>
  <c r="AM32" i="5"/>
  <c r="AY28" i="5"/>
  <c r="AX28" i="5"/>
  <c r="BA322" i="5"/>
  <c r="BA324" i="5" s="1"/>
  <c r="BA325" i="5" s="1"/>
  <c r="BB22" i="5"/>
  <c r="BB324" i="5" s="1"/>
  <c r="BH22" i="5"/>
  <c r="BH324" i="5" s="1"/>
  <c r="BG322" i="5"/>
  <c r="BG324" i="5" s="1"/>
  <c r="BG325" i="5" s="1"/>
  <c r="AY22" i="5"/>
  <c r="AX22" i="5"/>
  <c r="AM294" i="5"/>
  <c r="AL294" i="5"/>
  <c r="AO294" i="5"/>
  <c r="AP294" i="5"/>
  <c r="AM267" i="5"/>
  <c r="AL267" i="5"/>
  <c r="AV234" i="5"/>
  <c r="AU234" i="5"/>
  <c r="AR234" i="5"/>
  <c r="AS234" i="5"/>
  <c r="AY248" i="5"/>
  <c r="AX248" i="5"/>
  <c r="AP216" i="5"/>
  <c r="AO216" i="5"/>
  <c r="AY216" i="5"/>
  <c r="AX216" i="5"/>
  <c r="AL216" i="5"/>
  <c r="AM216" i="5"/>
  <c r="AO242" i="5"/>
  <c r="AP242" i="5"/>
  <c r="AM242" i="5"/>
  <c r="AL242" i="5"/>
  <c r="AS193" i="5"/>
  <c r="AR193" i="5"/>
  <c r="AR141" i="5"/>
  <c r="AS141" i="5"/>
  <c r="AY123" i="5"/>
  <c r="AX123" i="5"/>
  <c r="AR128" i="5"/>
  <c r="AS128" i="5"/>
  <c r="AY85" i="5"/>
  <c r="AX85" i="5"/>
  <c r="AY106" i="5"/>
  <c r="AX106" i="5"/>
  <c r="AY80" i="5"/>
  <c r="AX80" i="5"/>
  <c r="AP111" i="5"/>
  <c r="AO111" i="5"/>
  <c r="AU111" i="5"/>
  <c r="AV111" i="5"/>
  <c r="AP67" i="5"/>
  <c r="AO67" i="5"/>
  <c r="AR67" i="5"/>
  <c r="AS67" i="5"/>
  <c r="AY31" i="5"/>
  <c r="AX31" i="5"/>
  <c r="AR26" i="5"/>
  <c r="AS26" i="5"/>
  <c r="AV321" i="5"/>
  <c r="AU321" i="5"/>
  <c r="AO309" i="5"/>
  <c r="AP309" i="5"/>
  <c r="AS315" i="5"/>
  <c r="AR315" i="5"/>
  <c r="AY282" i="5"/>
  <c r="AX282" i="5"/>
  <c r="AV282" i="5"/>
  <c r="AU282" i="5"/>
  <c r="AM278" i="5"/>
  <c r="AL278" i="5"/>
  <c r="AY263" i="5"/>
  <c r="AX263" i="5"/>
  <c r="AO289" i="5"/>
  <c r="AP289" i="5"/>
  <c r="AM285" i="5"/>
  <c r="AL285" i="5"/>
  <c r="AY270" i="5"/>
  <c r="AX270" i="5"/>
  <c r="AS270" i="5"/>
  <c r="AR270" i="5"/>
  <c r="AV237" i="5"/>
  <c r="AU237" i="5"/>
  <c r="AS256" i="5"/>
  <c r="AR256" i="5"/>
  <c r="AV245" i="5"/>
  <c r="AU245" i="5"/>
  <c r="AY231" i="5"/>
  <c r="AX231" i="5"/>
  <c r="AM223" i="5"/>
  <c r="AL223" i="5"/>
  <c r="AV196" i="5"/>
  <c r="AU196" i="5"/>
  <c r="AU181" i="5"/>
  <c r="AV181" i="5"/>
  <c r="AO177" i="5"/>
  <c r="AP177" i="5"/>
  <c r="AV214" i="5"/>
  <c r="AU214" i="5"/>
  <c r="AS188" i="5"/>
  <c r="AR188" i="5"/>
  <c r="AY172" i="5"/>
  <c r="AX172" i="5"/>
  <c r="AX206" i="5"/>
  <c r="AY206" i="5"/>
  <c r="AM191" i="5"/>
  <c r="AL191" i="5"/>
  <c r="AV183" i="5"/>
  <c r="AU183" i="5"/>
  <c r="AY159" i="5"/>
  <c r="AX159" i="5"/>
  <c r="AY165" i="5"/>
  <c r="AX165" i="5"/>
  <c r="AV126" i="5"/>
  <c r="AU126" i="5"/>
  <c r="AR161" i="5"/>
  <c r="AS161" i="5"/>
  <c r="AP148" i="5"/>
  <c r="AO148" i="5"/>
  <c r="AR148" i="5"/>
  <c r="AS148" i="5"/>
  <c r="AV140" i="5"/>
  <c r="AU140" i="5"/>
  <c r="AV160" i="5"/>
  <c r="AU160" i="5"/>
  <c r="AY119" i="5"/>
  <c r="AX119" i="5"/>
  <c r="AS104" i="5"/>
  <c r="AR104" i="5"/>
  <c r="AY65" i="5"/>
  <c r="AX65" i="5"/>
  <c r="AY43" i="5"/>
  <c r="AX43" i="5"/>
  <c r="AP110" i="5"/>
  <c r="AO110" i="5"/>
  <c r="AR55" i="5"/>
  <c r="AS55" i="5"/>
  <c r="AL38" i="5"/>
  <c r="AM38" i="5"/>
  <c r="AO30" i="5"/>
  <c r="AP30" i="5"/>
  <c r="AL30" i="5"/>
  <c r="AM30" i="5"/>
  <c r="AR24" i="5"/>
  <c r="AS24" i="5"/>
  <c r="AY27" i="5"/>
  <c r="AX27" i="5"/>
  <c r="AM302" i="5"/>
  <c r="AL302" i="5"/>
  <c r="AR283" i="5"/>
  <c r="AS283" i="5"/>
  <c r="AR265" i="5"/>
  <c r="AS265" i="5"/>
  <c r="AY249" i="5"/>
  <c r="AX249" i="5"/>
  <c r="AL218" i="5"/>
  <c r="AM218" i="5"/>
  <c r="AV145" i="5"/>
  <c r="AU145" i="5"/>
  <c r="AP120" i="5"/>
  <c r="AO120" i="5"/>
  <c r="AU48" i="5"/>
  <c r="AV48" i="5"/>
  <c r="AL44" i="5"/>
  <c r="AM44" i="5"/>
  <c r="AY72" i="5"/>
  <c r="AX72" i="5"/>
  <c r="AV46" i="5"/>
  <c r="AU46" i="5"/>
  <c r="AM83" i="5"/>
  <c r="AL83" i="5"/>
  <c r="AP317" i="5"/>
  <c r="AO317" i="5"/>
  <c r="AM299" i="5"/>
  <c r="AL299" i="5"/>
  <c r="AY286" i="5"/>
  <c r="AX286" i="5"/>
  <c r="AM232" i="5"/>
  <c r="AL232" i="5"/>
  <c r="AM250" i="5"/>
  <c r="AL250" i="5"/>
  <c r="AX212" i="5"/>
  <c r="AY212" i="5"/>
  <c r="AL203" i="5"/>
  <c r="AM203" i="5"/>
  <c r="AM194" i="5"/>
  <c r="AL194" i="5"/>
  <c r="AR211" i="5"/>
  <c r="AS211" i="5"/>
  <c r="AY166" i="5"/>
  <c r="AX166" i="5"/>
  <c r="AP197" i="5"/>
  <c r="AO197" i="5"/>
  <c r="AS174" i="5"/>
  <c r="AR174" i="5"/>
  <c r="AR155" i="5"/>
  <c r="AS155" i="5"/>
  <c r="AP157" i="5"/>
  <c r="AO157" i="5"/>
  <c r="AP124" i="5"/>
  <c r="AO124" i="5"/>
  <c r="AY124" i="5"/>
  <c r="AX124" i="5"/>
  <c r="AP113" i="5"/>
  <c r="AO113" i="5"/>
  <c r="AM52" i="5"/>
  <c r="AL52" i="5"/>
  <c r="AS86" i="5"/>
  <c r="AR86" i="5"/>
  <c r="AM86" i="5"/>
  <c r="AL86" i="5"/>
  <c r="AR42" i="5"/>
  <c r="AS42" i="5"/>
  <c r="AP63" i="5"/>
  <c r="AO63" i="5"/>
  <c r="AV34" i="5"/>
  <c r="AU34" i="5"/>
  <c r="AO23" i="5"/>
  <c r="AP23" i="5"/>
  <c r="AY47" i="5"/>
  <c r="AX47" i="5"/>
  <c r="AV47" i="5"/>
  <c r="AU47" i="5"/>
  <c r="AO33" i="5"/>
  <c r="AP33" i="5"/>
  <c r="AY257" i="5"/>
  <c r="AX257" i="5"/>
  <c r="AO258" i="5"/>
  <c r="AP258" i="5"/>
  <c r="AR228" i="5"/>
  <c r="AS228" i="5"/>
  <c r="AV185" i="5"/>
  <c r="AU185" i="5"/>
  <c r="AV152" i="5"/>
  <c r="AU152" i="5"/>
  <c r="AY64" i="5"/>
  <c r="AX64" i="5"/>
  <c r="AL316" i="5"/>
  <c r="AM316" i="5"/>
  <c r="AR318" i="5"/>
  <c r="AS318" i="5"/>
  <c r="AX311" i="5"/>
  <c r="AY311" i="5"/>
  <c r="AO291" i="5"/>
  <c r="AP291" i="5"/>
  <c r="AM291" i="5"/>
  <c r="AL291" i="5"/>
  <c r="AO259" i="5"/>
  <c r="AP259" i="5"/>
  <c r="AR259" i="5"/>
  <c r="AS259" i="5"/>
  <c r="AR287" i="5"/>
  <c r="AS287" i="5"/>
  <c r="AR241" i="5"/>
  <c r="AS241" i="5"/>
  <c r="AM252" i="5"/>
  <c r="AL252" i="5"/>
  <c r="AY221" i="5"/>
  <c r="AX221" i="5"/>
  <c r="AL200" i="5"/>
  <c r="AM200" i="5"/>
  <c r="AY184" i="5"/>
  <c r="AX184" i="5"/>
  <c r="AS171" i="5"/>
  <c r="AR171" i="5"/>
  <c r="AM179" i="5"/>
  <c r="AL179" i="5"/>
  <c r="AU179" i="5"/>
  <c r="AV179" i="5"/>
  <c r="AM153" i="5"/>
  <c r="AL153" i="5"/>
  <c r="AY158" i="5"/>
  <c r="AX158" i="5"/>
  <c r="AY122" i="5"/>
  <c r="AX122" i="5"/>
  <c r="AY146" i="5"/>
  <c r="AX146" i="5"/>
  <c r="AR138" i="5"/>
  <c r="AS138" i="5"/>
  <c r="AR74" i="5"/>
  <c r="AS74" i="5"/>
  <c r="AM66" i="5"/>
  <c r="AL66" i="5"/>
  <c r="AM57" i="5"/>
  <c r="AL57" i="5"/>
  <c r="AP50" i="5"/>
  <c r="AO50" i="5"/>
  <c r="AV50" i="5"/>
  <c r="AU50" i="5"/>
  <c r="AR69" i="5"/>
  <c r="AS69" i="5"/>
  <c r="AL54" i="5"/>
  <c r="AM54" i="5"/>
  <c r="AY58" i="5"/>
  <c r="AX58" i="5"/>
  <c r="AP49" i="5"/>
  <c r="AO49" i="5"/>
  <c r="AU112" i="5"/>
  <c r="AV112" i="5"/>
  <c r="AM96" i="5"/>
  <c r="AL96" i="5"/>
  <c r="AL36" i="5"/>
  <c r="AM36" i="5"/>
  <c r="AY32" i="5"/>
  <c r="AX32" i="5"/>
  <c r="AR28" i="5"/>
  <c r="AS28" i="5"/>
  <c r="AV22" i="5"/>
  <c r="AU22" i="5"/>
  <c r="AV267" i="5"/>
  <c r="AU267" i="5"/>
  <c r="AO248" i="5"/>
  <c r="AP248" i="5"/>
  <c r="AR248" i="5"/>
  <c r="AS248" i="5"/>
  <c r="AR216" i="5"/>
  <c r="AS216" i="5"/>
  <c r="AM80" i="5"/>
  <c r="AL80" i="5"/>
  <c r="AY67" i="5"/>
  <c r="AX67" i="5"/>
  <c r="AA269" i="6"/>
  <c r="F269" i="10" s="1"/>
  <c r="AP319" i="5"/>
  <c r="AO319" i="5"/>
  <c r="AU314" i="5"/>
  <c r="AV314" i="5"/>
  <c r="AM300" i="5"/>
  <c r="AL300" i="5"/>
  <c r="AO300" i="5"/>
  <c r="AP300" i="5"/>
  <c r="AP320" i="5"/>
  <c r="AO320" i="5"/>
  <c r="AM320" i="5"/>
  <c r="AL320" i="5"/>
  <c r="AY321" i="5"/>
  <c r="AX321" i="5"/>
  <c r="AY309" i="5"/>
  <c r="AX309" i="5"/>
  <c r="AY301" i="5"/>
  <c r="AX301" i="5"/>
  <c r="AO301" i="5"/>
  <c r="AP301" i="5"/>
  <c r="AV301" i="5"/>
  <c r="AU301" i="5"/>
  <c r="AM293" i="5"/>
  <c r="AL293" i="5"/>
  <c r="AR293" i="5"/>
  <c r="AS293" i="5"/>
  <c r="AX315" i="5"/>
  <c r="AY315" i="5"/>
  <c r="AO308" i="5"/>
  <c r="AP308" i="5"/>
  <c r="AS308" i="5"/>
  <c r="AR308" i="5"/>
  <c r="AP278" i="5"/>
  <c r="AO278" i="5"/>
  <c r="AY278" i="5"/>
  <c r="AX278" i="5"/>
  <c r="AR278" i="5"/>
  <c r="AS278" i="5"/>
  <c r="AS272" i="5"/>
  <c r="AR272" i="5"/>
  <c r="AO263" i="5"/>
  <c r="AP263" i="5"/>
  <c r="AR263" i="5"/>
  <c r="AS263" i="5"/>
  <c r="AR290" i="5"/>
  <c r="AS290" i="5"/>
  <c r="AR285" i="5"/>
  <c r="AS285" i="5"/>
  <c r="AM270" i="5"/>
  <c r="AL270" i="5"/>
  <c r="AR237" i="5"/>
  <c r="AS237" i="5"/>
  <c r="AY256" i="5"/>
  <c r="AX256" i="5"/>
  <c r="AU256" i="5"/>
  <c r="AV256" i="5"/>
  <c r="AO245" i="5"/>
  <c r="AP245" i="5"/>
  <c r="AY245" i="5"/>
  <c r="AX245" i="5"/>
  <c r="AP231" i="5"/>
  <c r="AO231" i="5"/>
  <c r="AM231" i="5"/>
  <c r="AL231" i="5"/>
  <c r="AY225" i="5"/>
  <c r="AX225" i="5"/>
  <c r="AR217" i="5"/>
  <c r="AS217" i="5"/>
  <c r="AY244" i="5"/>
  <c r="AX244" i="5"/>
  <c r="AP220" i="5"/>
  <c r="AO220" i="5"/>
  <c r="AR220" i="5"/>
  <c r="AS220" i="5"/>
  <c r="AP223" i="5"/>
  <c r="AO223" i="5"/>
  <c r="AV223" i="5"/>
  <c r="AU223" i="5"/>
  <c r="AY223" i="5"/>
  <c r="AX223" i="5"/>
  <c r="AM224" i="5"/>
  <c r="AL224" i="5"/>
  <c r="AY204" i="5"/>
  <c r="AX204" i="5"/>
  <c r="AL204" i="5"/>
  <c r="AM204" i="5"/>
  <c r="AP196" i="5"/>
  <c r="AO196" i="5"/>
  <c r="AR196" i="5"/>
  <c r="AS196" i="5"/>
  <c r="AM181" i="5"/>
  <c r="AL181" i="5"/>
  <c r="AS177" i="5"/>
  <c r="AR177" i="5"/>
  <c r="AV168" i="5"/>
  <c r="AU168" i="5"/>
  <c r="AL214" i="5"/>
  <c r="AM214" i="5"/>
  <c r="AM188" i="5"/>
  <c r="AL188" i="5"/>
  <c r="AO172" i="5"/>
  <c r="AP172" i="5"/>
  <c r="AV172" i="5"/>
  <c r="AU172" i="5"/>
  <c r="AM163" i="5"/>
  <c r="AL163" i="5"/>
  <c r="AO175" i="5"/>
  <c r="AP175" i="5"/>
  <c r="AV175" i="5"/>
  <c r="AU175" i="5"/>
  <c r="AM167" i="5"/>
  <c r="AL167" i="5"/>
  <c r="AX167" i="5"/>
  <c r="AY167" i="5"/>
  <c r="AS167" i="5"/>
  <c r="AR167" i="5"/>
  <c r="AL206" i="5"/>
  <c r="AM206" i="5"/>
  <c r="AR206" i="5"/>
  <c r="AS206" i="5"/>
  <c r="AV206" i="5"/>
  <c r="AU206" i="5"/>
  <c r="AY191" i="5"/>
  <c r="AX191" i="5"/>
  <c r="AS183" i="5"/>
  <c r="AR183" i="5"/>
  <c r="AV159" i="5"/>
  <c r="AU159" i="5"/>
  <c r="AY151" i="5"/>
  <c r="AX151" i="5"/>
  <c r="AM165" i="5"/>
  <c r="AL165" i="5"/>
  <c r="AP134" i="5"/>
  <c r="AO134" i="5"/>
  <c r="AY126" i="5"/>
  <c r="AX126" i="5"/>
  <c r="AL126" i="5"/>
  <c r="AM126" i="5"/>
  <c r="AV161" i="5"/>
  <c r="AU161" i="5"/>
  <c r="AV148" i="5"/>
  <c r="AU148" i="5"/>
  <c r="AY148" i="5"/>
  <c r="AX148" i="5"/>
  <c r="AM144" i="5"/>
  <c r="AL144" i="5"/>
  <c r="AP140" i="5"/>
  <c r="AO140" i="5"/>
  <c r="AR140" i="5"/>
  <c r="AS140" i="5"/>
  <c r="AP70" i="5"/>
  <c r="AO70" i="5"/>
  <c r="AV70" i="5"/>
  <c r="AU70" i="5"/>
  <c r="AR62" i="5"/>
  <c r="AS62" i="5"/>
  <c r="AY62" i="5"/>
  <c r="AX62" i="5"/>
  <c r="AL104" i="5"/>
  <c r="AM104" i="5"/>
  <c r="AY81" i="5"/>
  <c r="AX81" i="5"/>
  <c r="AM73" i="5"/>
  <c r="AL73" i="5"/>
  <c r="AM110" i="5"/>
  <c r="AL110" i="5"/>
  <c r="AL105" i="5"/>
  <c r="AM105" i="5"/>
  <c r="AU94" i="5"/>
  <c r="AV94" i="5"/>
  <c r="AO87" i="5"/>
  <c r="AP87" i="5"/>
  <c r="AM87" i="5"/>
  <c r="AL87" i="5"/>
  <c r="AO88" i="5"/>
  <c r="AP88" i="5"/>
  <c r="AY55" i="5"/>
  <c r="AX55" i="5"/>
  <c r="AR30" i="5"/>
  <c r="AS30" i="5"/>
  <c r="AV30" i="5"/>
  <c r="AU30" i="5"/>
  <c r="AO24" i="5"/>
  <c r="AP24" i="5"/>
  <c r="AL24" i="5"/>
  <c r="AM24" i="5"/>
  <c r="AR27" i="5"/>
  <c r="AS27" i="5"/>
  <c r="AX310" i="5"/>
  <c r="AY310" i="5"/>
  <c r="AL310" i="5"/>
  <c r="AM310" i="5"/>
  <c r="AO302" i="5"/>
  <c r="AP302" i="5"/>
  <c r="AU302" i="5"/>
  <c r="AV302" i="5"/>
  <c r="AM283" i="5"/>
  <c r="AL283" i="5"/>
  <c r="AV249" i="5"/>
  <c r="AU249" i="5"/>
  <c r="AY243" i="5"/>
  <c r="AX243" i="5"/>
  <c r="AY218" i="5"/>
  <c r="AX218" i="5"/>
  <c r="AO170" i="5"/>
  <c r="AP170" i="5"/>
  <c r="AO190" i="5"/>
  <c r="AP190" i="5"/>
  <c r="AP198" i="5"/>
  <c r="AO198" i="5"/>
  <c r="AV198" i="5"/>
  <c r="AU198" i="5"/>
  <c r="AY198" i="5"/>
  <c r="AX198" i="5"/>
  <c r="AV169" i="5"/>
  <c r="AU169" i="5"/>
  <c r="AV201" i="5"/>
  <c r="AU201" i="5"/>
  <c r="AX201" i="5"/>
  <c r="AY201" i="5"/>
  <c r="AS178" i="5"/>
  <c r="AR178" i="5"/>
  <c r="AY129" i="5"/>
  <c r="AX129" i="5"/>
  <c r="AM129" i="5"/>
  <c r="AL129" i="5"/>
  <c r="AP154" i="5"/>
  <c r="AO154" i="5"/>
  <c r="AR154" i="5"/>
  <c r="AS154" i="5"/>
  <c r="AR145" i="5"/>
  <c r="AS145" i="5"/>
  <c r="AR120" i="5"/>
  <c r="AS120" i="5"/>
  <c r="AP90" i="5"/>
  <c r="AO90" i="5"/>
  <c r="AS90" i="5"/>
  <c r="AR90" i="5"/>
  <c r="AP72" i="5"/>
  <c r="AO72" i="5"/>
  <c r="AP46" i="5"/>
  <c r="AO46" i="5"/>
  <c r="AY46" i="5"/>
  <c r="AX46" i="5"/>
  <c r="AO83" i="5"/>
  <c r="AP83" i="5"/>
  <c r="AV317" i="5"/>
  <c r="AU317" i="5"/>
  <c r="AY307" i="5"/>
  <c r="AX307" i="5"/>
  <c r="AY298" i="5"/>
  <c r="AX298" i="5"/>
  <c r="AO306" i="5"/>
  <c r="AP306" i="5"/>
  <c r="AV306" i="5"/>
  <c r="AU306" i="5"/>
  <c r="AO292" i="5"/>
  <c r="AP292" i="5"/>
  <c r="AM292" i="5"/>
  <c r="AL292" i="5"/>
  <c r="AX313" i="5"/>
  <c r="AY313" i="5"/>
  <c r="AP313" i="5"/>
  <c r="AO313" i="5"/>
  <c r="AV313" i="5"/>
  <c r="AU313" i="5"/>
  <c r="AY281" i="5"/>
  <c r="AX281" i="5"/>
  <c r="AV281" i="5"/>
  <c r="AU281" i="5"/>
  <c r="AP277" i="5"/>
  <c r="AO277" i="5"/>
  <c r="AM277" i="5"/>
  <c r="AL277" i="5"/>
  <c r="AO286" i="5"/>
  <c r="AP286" i="5"/>
  <c r="AR286" i="5"/>
  <c r="AS286" i="5"/>
  <c r="AV286" i="5"/>
  <c r="AU286" i="5"/>
  <c r="AV271" i="5"/>
  <c r="AU271" i="5"/>
  <c r="AM288" i="5"/>
  <c r="AL288" i="5"/>
  <c r="AO254" i="5"/>
  <c r="AP254" i="5"/>
  <c r="AY235" i="5"/>
  <c r="AX235" i="5"/>
  <c r="AO262" i="5"/>
  <c r="AP262" i="5"/>
  <c r="AS262" i="5"/>
  <c r="AR262" i="5"/>
  <c r="AV262" i="5"/>
  <c r="AU262" i="5"/>
  <c r="AO239" i="5"/>
  <c r="AP239" i="5"/>
  <c r="AM239" i="5"/>
  <c r="AL239" i="5"/>
  <c r="AU255" i="5"/>
  <c r="AV255" i="5"/>
  <c r="AM240" i="5"/>
  <c r="AL240" i="5"/>
  <c r="AU240" i="5"/>
  <c r="AV240" i="5"/>
  <c r="AP229" i="5"/>
  <c r="AO229" i="5"/>
  <c r="AV229" i="5"/>
  <c r="AU229" i="5"/>
  <c r="AY264" i="5"/>
  <c r="AX264" i="5"/>
  <c r="AY250" i="5"/>
  <c r="AX250" i="5"/>
  <c r="AP209" i="5"/>
  <c r="AO209" i="5"/>
  <c r="AR209" i="5"/>
  <c r="AS209" i="5"/>
  <c r="AV209" i="5"/>
  <c r="AU209" i="5"/>
  <c r="AR212" i="5"/>
  <c r="AS212" i="5"/>
  <c r="AY194" i="5"/>
  <c r="AX194" i="5"/>
  <c r="AS194" i="5"/>
  <c r="AR194" i="5"/>
  <c r="AV194" i="5"/>
  <c r="AU194" i="5"/>
  <c r="AP215" i="5"/>
  <c r="AO215" i="5"/>
  <c r="AL215" i="5"/>
  <c r="AM215" i="5"/>
  <c r="AX215" i="5"/>
  <c r="AY215" i="5"/>
  <c r="AX211" i="5"/>
  <c r="AY211" i="5"/>
  <c r="AP202" i="5"/>
  <c r="AO202" i="5"/>
  <c r="AV202" i="5"/>
  <c r="AU202" i="5"/>
  <c r="AY202" i="5"/>
  <c r="AX202" i="5"/>
  <c r="AV205" i="5"/>
  <c r="AU205" i="5"/>
  <c r="AR205" i="5"/>
  <c r="AS205" i="5"/>
  <c r="AL197" i="5"/>
  <c r="AM197" i="5"/>
  <c r="AR197" i="5"/>
  <c r="AS197" i="5"/>
  <c r="AY189" i="5"/>
  <c r="AX189" i="5"/>
  <c r="AO174" i="5"/>
  <c r="AP174" i="5"/>
  <c r="AM174" i="5"/>
  <c r="AL174" i="5"/>
  <c r="AM155" i="5"/>
  <c r="AL155" i="5"/>
  <c r="AY133" i="5"/>
  <c r="AX133" i="5"/>
  <c r="AM133" i="5"/>
  <c r="AL133" i="5"/>
  <c r="AP125" i="5"/>
  <c r="AO125" i="5"/>
  <c r="AO162" i="5"/>
  <c r="AP162" i="5"/>
  <c r="AV157" i="5"/>
  <c r="AU157" i="5"/>
  <c r="AP147" i="5"/>
  <c r="AO147" i="5"/>
  <c r="AV147" i="5"/>
  <c r="AU147" i="5"/>
  <c r="AY147" i="5"/>
  <c r="AX147" i="5"/>
  <c r="AM143" i="5"/>
  <c r="AL143" i="5"/>
  <c r="AR139" i="5"/>
  <c r="AS139" i="5"/>
  <c r="AV135" i="5"/>
  <c r="AU135" i="5"/>
  <c r="AP127" i="5"/>
  <c r="AO127" i="5"/>
  <c r="AM127" i="5"/>
  <c r="AL127" i="5"/>
  <c r="AM118" i="5"/>
  <c r="AL118" i="5"/>
  <c r="AY118" i="5"/>
  <c r="AX118" i="5"/>
  <c r="AU118" i="5"/>
  <c r="AV118" i="5"/>
  <c r="AP156" i="5"/>
  <c r="AO156" i="5"/>
  <c r="AM156" i="5"/>
  <c r="AL156" i="5"/>
  <c r="AM132" i="5"/>
  <c r="AL132" i="5"/>
  <c r="AR124" i="5"/>
  <c r="AS124" i="5"/>
  <c r="AU97" i="5"/>
  <c r="AV97" i="5"/>
  <c r="AP97" i="5"/>
  <c r="AO97" i="5"/>
  <c r="AL97" i="5"/>
  <c r="AM97" i="5"/>
  <c r="AY89" i="5"/>
  <c r="AX89" i="5"/>
  <c r="AP59" i="5"/>
  <c r="AO59" i="5"/>
  <c r="AM59" i="5"/>
  <c r="AL59" i="5"/>
  <c r="AV52" i="5"/>
  <c r="AU52" i="5"/>
  <c r="AY103" i="5"/>
  <c r="AX103" i="5"/>
  <c r="AO86" i="5"/>
  <c r="AP86" i="5"/>
  <c r="AP56" i="5"/>
  <c r="AO56" i="5"/>
  <c r="AY56" i="5"/>
  <c r="AX56" i="5"/>
  <c r="AO42" i="5"/>
  <c r="AP42" i="5"/>
  <c r="AL42" i="5"/>
  <c r="AM42" i="5"/>
  <c r="AU108" i="5"/>
  <c r="AV108" i="5"/>
  <c r="AP108" i="5"/>
  <c r="AO108" i="5"/>
  <c r="AY92" i="5"/>
  <c r="AX92" i="5"/>
  <c r="AP76" i="5"/>
  <c r="AO76" i="5"/>
  <c r="AV68" i="5"/>
  <c r="AU68" i="5"/>
  <c r="AR68" i="5"/>
  <c r="AS68" i="5"/>
  <c r="AY60" i="5"/>
  <c r="AX60" i="5"/>
  <c r="AM51" i="5"/>
  <c r="AL51" i="5"/>
  <c r="AY109" i="5"/>
  <c r="AX109" i="5"/>
  <c r="AR109" i="5"/>
  <c r="AS109" i="5"/>
  <c r="AP98" i="5"/>
  <c r="AO98" i="5"/>
  <c r="AP79" i="5"/>
  <c r="AO79" i="5"/>
  <c r="AR79" i="5"/>
  <c r="AS79" i="5"/>
  <c r="AY71" i="5"/>
  <c r="AX71" i="5"/>
  <c r="AM63" i="5"/>
  <c r="AL63" i="5"/>
  <c r="AP53" i="5"/>
  <c r="AO53" i="5"/>
  <c r="AR53" i="5"/>
  <c r="AS53" i="5"/>
  <c r="AV53" i="5"/>
  <c r="AU53" i="5"/>
  <c r="AR37" i="5"/>
  <c r="AS37" i="5"/>
  <c r="AL37" i="5"/>
  <c r="AM37" i="5"/>
  <c r="AO34" i="5"/>
  <c r="AP34" i="5"/>
  <c r="AY29" i="5"/>
  <c r="AX29" i="5"/>
  <c r="AV23" i="5"/>
  <c r="AU23" i="5"/>
  <c r="AP47" i="5"/>
  <c r="AO47" i="5"/>
  <c r="AM47" i="5"/>
  <c r="AL47" i="5"/>
  <c r="AY303" i="5"/>
  <c r="AX303" i="5"/>
  <c r="AM295" i="5"/>
  <c r="AL295" i="5"/>
  <c r="AR295" i="5"/>
  <c r="AS295" i="5"/>
  <c r="AV279" i="5"/>
  <c r="AU279" i="5"/>
  <c r="AO257" i="5"/>
  <c r="AP257" i="5"/>
  <c r="AV257" i="5"/>
  <c r="AU257" i="5"/>
  <c r="AR257" i="5"/>
  <c r="AS257" i="5"/>
  <c r="AS258" i="5"/>
  <c r="AR258" i="5"/>
  <c r="AV228" i="5"/>
  <c r="AU228" i="5"/>
  <c r="AL226" i="5"/>
  <c r="AM226" i="5"/>
  <c r="AR208" i="5"/>
  <c r="AS208" i="5"/>
  <c r="AV208" i="5"/>
  <c r="AU208" i="5"/>
  <c r="AS185" i="5"/>
  <c r="AR185" i="5"/>
  <c r="AP152" i="5"/>
  <c r="AO152" i="5"/>
  <c r="AV121" i="5"/>
  <c r="AU121" i="5"/>
  <c r="AY136" i="5"/>
  <c r="AX136" i="5"/>
  <c r="AP149" i="5"/>
  <c r="AO149" i="5"/>
  <c r="AM149" i="5"/>
  <c r="AL149" i="5"/>
  <c r="AR131" i="5"/>
  <c r="AS131" i="5"/>
  <c r="AV131" i="5"/>
  <c r="AU131" i="5"/>
  <c r="AS115" i="5"/>
  <c r="AR115" i="5"/>
  <c r="AY115" i="5"/>
  <c r="AX115" i="5"/>
  <c r="AP64" i="5"/>
  <c r="AO64" i="5"/>
  <c r="AP95" i="5"/>
  <c r="AO95" i="5"/>
  <c r="AU95" i="5"/>
  <c r="AV95" i="5"/>
  <c r="AY95" i="5"/>
  <c r="AX95" i="5"/>
  <c r="AM95" i="5"/>
  <c r="AL95" i="5"/>
  <c r="AM75" i="5"/>
  <c r="AL75" i="5"/>
  <c r="AY39" i="5"/>
  <c r="AX39" i="5"/>
  <c r="AV39" i="5"/>
  <c r="AU39" i="5"/>
  <c r="AS316" i="5"/>
  <c r="AR316" i="5"/>
  <c r="AY316" i="5"/>
  <c r="AX316" i="5"/>
  <c r="AY296" i="5"/>
  <c r="AX296" i="5"/>
  <c r="AY318" i="5"/>
  <c r="AX318" i="5"/>
  <c r="AL311" i="5"/>
  <c r="AM311" i="5"/>
  <c r="AP311" i="5"/>
  <c r="AO311" i="5"/>
  <c r="AY305" i="5"/>
  <c r="AX305" i="5"/>
  <c r="AO305" i="5"/>
  <c r="AP305" i="5"/>
  <c r="AV305" i="5"/>
  <c r="AU305" i="5"/>
  <c r="AM297" i="5"/>
  <c r="AL297" i="5"/>
  <c r="AR297" i="5"/>
  <c r="AS297" i="5"/>
  <c r="AR291" i="5"/>
  <c r="AS291" i="5"/>
  <c r="AL312" i="5"/>
  <c r="AM312" i="5"/>
  <c r="AM304" i="5"/>
  <c r="AL304" i="5"/>
  <c r="AR284" i="5"/>
  <c r="AS284" i="5"/>
  <c r="AY280" i="5"/>
  <c r="AX280" i="5"/>
  <c r="AV280" i="5"/>
  <c r="AU280" i="5"/>
  <c r="AM276" i="5"/>
  <c r="AL276" i="5"/>
  <c r="AO268" i="5"/>
  <c r="AP268" i="5"/>
  <c r="AM259" i="5"/>
  <c r="AL259" i="5"/>
  <c r="AY259" i="5"/>
  <c r="AX259" i="5"/>
  <c r="AM274" i="5"/>
  <c r="AL274" i="5"/>
  <c r="AO266" i="5"/>
  <c r="AP266" i="5"/>
  <c r="AV266" i="5"/>
  <c r="AU266" i="5"/>
  <c r="AO260" i="5"/>
  <c r="AP260" i="5"/>
  <c r="AV260" i="5"/>
  <c r="AU260" i="5"/>
  <c r="AM238" i="5"/>
  <c r="AL238" i="5"/>
  <c r="AM253" i="5"/>
  <c r="AL253" i="5"/>
  <c r="AY227" i="5"/>
  <c r="AX227" i="5"/>
  <c r="AO252" i="5"/>
  <c r="AP252" i="5"/>
  <c r="AR252" i="5"/>
  <c r="AS252" i="5"/>
  <c r="AV246" i="5"/>
  <c r="AU246" i="5"/>
  <c r="AR246" i="5"/>
  <c r="AS246" i="5"/>
  <c r="AS173" i="5"/>
  <c r="AR173" i="5"/>
  <c r="AV164" i="5"/>
  <c r="AU164" i="5"/>
  <c r="AM164" i="5"/>
  <c r="AL164" i="5"/>
  <c r="AY164" i="5"/>
  <c r="AX164" i="5"/>
  <c r="AM184" i="5"/>
  <c r="AL184" i="5"/>
  <c r="AO176" i="5"/>
  <c r="AP176" i="5"/>
  <c r="AV176" i="5"/>
  <c r="AU176" i="5"/>
  <c r="AX210" i="5"/>
  <c r="AY210" i="5"/>
  <c r="AM195" i="5"/>
  <c r="AL195" i="5"/>
  <c r="AR195" i="5"/>
  <c r="AS195" i="5"/>
  <c r="AO187" i="5"/>
  <c r="AP187" i="5"/>
  <c r="AV187" i="5"/>
  <c r="AU187" i="5"/>
  <c r="AY179" i="5"/>
  <c r="AX179" i="5"/>
  <c r="AP153" i="5"/>
  <c r="AO153" i="5"/>
  <c r="AV158" i="5"/>
  <c r="AU158" i="5"/>
  <c r="AR122" i="5"/>
  <c r="AS122" i="5"/>
  <c r="AV122" i="5"/>
  <c r="AU122" i="5"/>
  <c r="AP150" i="5"/>
  <c r="AO150" i="5"/>
  <c r="AR146" i="5"/>
  <c r="AS146" i="5"/>
  <c r="AV138" i="5"/>
  <c r="AU138" i="5"/>
  <c r="AY138" i="5"/>
  <c r="AX138" i="5"/>
  <c r="AM116" i="5"/>
  <c r="AL116" i="5"/>
  <c r="AU117" i="5"/>
  <c r="AV117" i="5"/>
  <c r="AY117" i="5"/>
  <c r="AX117" i="5"/>
  <c r="AP100" i="5"/>
  <c r="AO100" i="5"/>
  <c r="AU100" i="5"/>
  <c r="AV100" i="5"/>
  <c r="AM100" i="5"/>
  <c r="AL100" i="5"/>
  <c r="AM82" i="5"/>
  <c r="AL82" i="5"/>
  <c r="AP66" i="5"/>
  <c r="AO66" i="5"/>
  <c r="AV66" i="5"/>
  <c r="AU66" i="5"/>
  <c r="AR57" i="5"/>
  <c r="AS57" i="5"/>
  <c r="AV57" i="5"/>
  <c r="AU57" i="5"/>
  <c r="AL50" i="5"/>
  <c r="AM50" i="5"/>
  <c r="AY77" i="5"/>
  <c r="AX77" i="5"/>
  <c r="AM69" i="5"/>
  <c r="AL69" i="5"/>
  <c r="AV54" i="5"/>
  <c r="AU54" i="5"/>
  <c r="AR54" i="5"/>
  <c r="AS54" i="5"/>
  <c r="AL41" i="5"/>
  <c r="AM41" i="5"/>
  <c r="AS107" i="5"/>
  <c r="AR107" i="5"/>
  <c r="AU91" i="5"/>
  <c r="AV91" i="5"/>
  <c r="AY84" i="5"/>
  <c r="AX84" i="5"/>
  <c r="AR40" i="5"/>
  <c r="AS40" i="5"/>
  <c r="AV40" i="5"/>
  <c r="AU40" i="5"/>
  <c r="AO25" i="5"/>
  <c r="AP25" i="5"/>
  <c r="AV25" i="5"/>
  <c r="AU25" i="5"/>
  <c r="AO32" i="5"/>
  <c r="AP32" i="5"/>
  <c r="AL28" i="5"/>
  <c r="AM28" i="5"/>
  <c r="AR22" i="5"/>
  <c r="AS22" i="5"/>
  <c r="BE22" i="5"/>
  <c r="BE324" i="5" s="1"/>
  <c r="BD322" i="5"/>
  <c r="BD324" i="5" s="1"/>
  <c r="BD325" i="5" s="1"/>
  <c r="BK22" i="5"/>
  <c r="BK324" i="5" s="1"/>
  <c r="BJ322" i="5"/>
  <c r="BJ324" i="5" s="1"/>
  <c r="BJ325" i="5" s="1"/>
  <c r="AV294" i="5"/>
  <c r="AU294" i="5"/>
  <c r="AO267" i="5"/>
  <c r="AP267" i="5"/>
  <c r="AY267" i="5"/>
  <c r="AX267" i="5"/>
  <c r="AP234" i="5"/>
  <c r="AO234" i="5"/>
  <c r="AY234" i="5"/>
  <c r="AX234" i="5"/>
  <c r="AM248" i="5"/>
  <c r="AL248" i="5"/>
  <c r="AV216" i="5"/>
  <c r="AU216" i="5"/>
  <c r="AV242" i="5"/>
  <c r="AU242" i="5"/>
  <c r="AR242" i="5"/>
  <c r="AS242" i="5"/>
  <c r="AP199" i="5"/>
  <c r="AO199" i="5"/>
  <c r="AR199" i="5"/>
  <c r="AS199" i="5"/>
  <c r="AX207" i="5"/>
  <c r="AY207" i="5"/>
  <c r="AY193" i="5"/>
  <c r="AX193" i="5"/>
  <c r="AP141" i="5"/>
  <c r="AO141" i="5"/>
  <c r="AM141" i="5"/>
  <c r="AL141" i="5"/>
  <c r="AR123" i="5"/>
  <c r="AS123" i="5"/>
  <c r="AV123" i="5"/>
  <c r="AU123" i="5"/>
  <c r="AM128" i="5"/>
  <c r="AL128" i="5"/>
  <c r="AM85" i="5"/>
  <c r="AL85" i="5"/>
  <c r="AM106" i="5"/>
  <c r="AL106" i="5"/>
  <c r="AU106" i="5"/>
  <c r="AV106" i="5"/>
  <c r="AV80" i="5"/>
  <c r="AU80" i="5"/>
  <c r="AR80" i="5"/>
  <c r="AS80" i="5"/>
  <c r="AV67" i="5"/>
  <c r="AU67" i="5"/>
  <c r="AO35" i="5"/>
  <c r="AP35" i="5"/>
  <c r="AR35" i="5"/>
  <c r="AS35" i="5"/>
  <c r="AL35" i="5"/>
  <c r="AM35" i="5"/>
  <c r="AL31" i="5"/>
  <c r="AM31" i="5"/>
  <c r="AM26" i="5"/>
  <c r="AL26" i="5"/>
  <c r="AY26" i="5"/>
  <c r="AX26" i="5"/>
  <c r="AX314" i="5"/>
  <c r="AY314" i="5"/>
  <c r="AS300" i="5"/>
  <c r="AR300" i="5"/>
  <c r="AR321" i="5"/>
  <c r="AS321" i="5"/>
  <c r="AL315" i="5"/>
  <c r="AM315" i="5"/>
  <c r="AY308" i="5"/>
  <c r="AX308" i="5"/>
  <c r="AO272" i="5"/>
  <c r="AP272" i="5"/>
  <c r="AM290" i="5"/>
  <c r="AL290" i="5"/>
  <c r="AY289" i="5"/>
  <c r="AX289" i="5"/>
  <c r="AY273" i="5"/>
  <c r="AX273" i="5"/>
  <c r="AY224" i="5"/>
  <c r="AX224" i="5"/>
  <c r="AY181" i="5"/>
  <c r="AX181" i="5"/>
  <c r="AY188" i="5"/>
  <c r="AX188" i="5"/>
  <c r="AV188" i="5"/>
  <c r="AU188" i="5"/>
  <c r="AV163" i="5"/>
  <c r="AU163" i="5"/>
  <c r="AP159" i="5"/>
  <c r="AO159" i="5"/>
  <c r="AM151" i="5"/>
  <c r="AL151" i="5"/>
  <c r="AP161" i="5"/>
  <c r="AO161" i="5"/>
  <c r="AY140" i="5"/>
  <c r="AX140" i="5"/>
  <c r="AR160" i="5"/>
  <c r="AS160" i="5"/>
  <c r="AP119" i="5"/>
  <c r="AO119" i="5"/>
  <c r="AR78" i="5"/>
  <c r="AS78" i="5"/>
  <c r="AY104" i="5"/>
  <c r="AX104" i="5"/>
  <c r="AP73" i="5"/>
  <c r="AO73" i="5"/>
  <c r="AR73" i="5"/>
  <c r="AS73" i="5"/>
  <c r="AU110" i="5"/>
  <c r="AV110" i="5"/>
  <c r="AP105" i="5"/>
  <c r="AO105" i="5"/>
  <c r="AV55" i="5"/>
  <c r="AU55" i="5"/>
  <c r="AU310" i="5"/>
  <c r="AV310" i="5"/>
  <c r="AO249" i="5"/>
  <c r="AP249" i="5"/>
  <c r="AO169" i="5"/>
  <c r="AP169" i="5"/>
  <c r="AR129" i="5"/>
  <c r="AS129" i="5"/>
  <c r="AY145" i="5"/>
  <c r="AX145" i="5"/>
  <c r="AM137" i="5"/>
  <c r="AL137" i="5"/>
  <c r="AM99" i="5"/>
  <c r="AL99" i="5"/>
  <c r="AU90" i="5"/>
  <c r="AV90" i="5"/>
  <c r="AR44" i="5"/>
  <c r="AS44" i="5"/>
  <c r="AS83" i="5"/>
  <c r="AR83" i="5"/>
  <c r="AY317" i="5"/>
  <c r="AX317" i="5"/>
  <c r="AR277" i="5"/>
  <c r="AS277" i="5"/>
  <c r="AV261" i="5"/>
  <c r="AU261" i="5"/>
  <c r="AO271" i="5"/>
  <c r="AP271" i="5"/>
  <c r="AY271" i="5"/>
  <c r="AX271" i="5"/>
  <c r="AY269" i="5"/>
  <c r="AX269" i="5"/>
  <c r="AV269" i="5"/>
  <c r="AU269" i="5"/>
  <c r="AS254" i="5"/>
  <c r="AR254" i="5"/>
  <c r="AP235" i="5"/>
  <c r="AO235" i="5"/>
  <c r="AL235" i="5"/>
  <c r="AM235" i="5"/>
  <c r="AO255" i="5"/>
  <c r="AP255" i="5"/>
  <c r="AR229" i="5"/>
  <c r="AS229" i="5"/>
  <c r="AM264" i="5"/>
  <c r="AL264" i="5"/>
  <c r="AY251" i="5"/>
  <c r="AX251" i="5"/>
  <c r="AY232" i="5"/>
  <c r="AX232" i="5"/>
  <c r="AX209" i="5"/>
  <c r="AY209" i="5"/>
  <c r="AO186" i="5"/>
  <c r="AP186" i="5"/>
  <c r="AO180" i="5"/>
  <c r="AP180" i="5"/>
  <c r="AR133" i="5"/>
  <c r="AS133" i="5"/>
  <c r="AV125" i="5"/>
  <c r="AU125" i="5"/>
  <c r="AM157" i="5"/>
  <c r="AL157" i="5"/>
  <c r="AR147" i="5"/>
  <c r="AS147" i="5"/>
  <c r="AP139" i="5"/>
  <c r="AO139" i="5"/>
  <c r="AY139" i="5"/>
  <c r="AX139" i="5"/>
  <c r="AR127" i="5"/>
  <c r="AS127" i="5"/>
  <c r="AV132" i="5"/>
  <c r="AU132" i="5"/>
  <c r="AL113" i="5"/>
  <c r="AM113" i="5"/>
  <c r="AP102" i="5"/>
  <c r="AO102" i="5"/>
  <c r="AR59" i="5"/>
  <c r="AS59" i="5"/>
  <c r="AV59" i="5"/>
  <c r="AU59" i="5"/>
  <c r="AM108" i="5"/>
  <c r="AL108" i="5"/>
  <c r="AP114" i="5"/>
  <c r="AO114" i="5"/>
  <c r="AR93" i="5"/>
  <c r="AS93" i="5"/>
  <c r="AM79" i="5"/>
  <c r="AL79" i="5"/>
  <c r="AR63" i="5"/>
  <c r="AS63" i="5"/>
  <c r="AR34" i="5"/>
  <c r="AS34" i="5"/>
  <c r="AY23" i="5"/>
  <c r="AX23" i="5"/>
  <c r="AS303" i="5"/>
  <c r="AR303" i="5"/>
  <c r="AM236" i="5"/>
  <c r="AL236" i="5"/>
  <c r="AO185" i="5"/>
  <c r="AP185" i="5"/>
  <c r="AR152" i="5"/>
  <c r="AS152" i="5"/>
  <c r="AP121" i="5"/>
  <c r="AO121" i="5"/>
  <c r="AO136" i="5"/>
  <c r="AP136" i="5"/>
  <c r="AV136" i="5"/>
  <c r="AU136" i="5"/>
  <c r="AM131" i="5"/>
  <c r="AL131" i="5"/>
  <c r="AU101" i="5"/>
  <c r="AV101" i="5"/>
  <c r="AP75" i="5"/>
  <c r="AO75" i="5"/>
  <c r="AV296" i="5"/>
  <c r="AU296" i="5"/>
  <c r="AR312" i="5"/>
  <c r="AS312" i="5"/>
  <c r="AV304" i="5"/>
  <c r="AU304" i="5"/>
  <c r="AP280" i="5"/>
  <c r="AO280" i="5"/>
  <c r="AS268" i="5"/>
  <c r="AR268" i="5"/>
  <c r="AO287" i="5"/>
  <c r="AP287" i="5"/>
  <c r="AO241" i="5"/>
  <c r="AP241" i="5"/>
  <c r="AU241" i="5"/>
  <c r="AV241" i="5"/>
  <c r="AR238" i="5"/>
  <c r="AS238" i="5"/>
  <c r="AM227" i="5"/>
  <c r="AL227" i="5"/>
  <c r="AY219" i="5"/>
  <c r="AX219" i="5"/>
  <c r="AY247" i="5"/>
  <c r="AX247" i="5"/>
  <c r="AM230" i="5"/>
  <c r="AL230" i="5"/>
  <c r="AV184" i="5"/>
  <c r="AU184" i="5"/>
  <c r="AM171" i="5"/>
  <c r="AL171" i="5"/>
  <c r="AX171" i="5"/>
  <c r="AY171" i="5"/>
  <c r="AL210" i="5"/>
  <c r="AM210" i="5"/>
  <c r="AS187" i="5"/>
  <c r="AR187" i="5"/>
  <c r="AV153" i="5"/>
  <c r="AU153" i="5"/>
  <c r="AP130" i="5"/>
  <c r="AO130" i="5"/>
  <c r="AL122" i="5"/>
  <c r="AM122" i="5"/>
  <c r="AM142" i="5"/>
  <c r="AL142" i="5"/>
  <c r="AP116" i="5"/>
  <c r="AO116" i="5"/>
  <c r="AP82" i="5"/>
  <c r="AO82" i="5"/>
  <c r="AV82" i="5"/>
  <c r="AU82" i="5"/>
  <c r="AY74" i="5"/>
  <c r="AX74" i="5"/>
  <c r="AP54" i="5"/>
  <c r="AO54" i="5"/>
  <c r="AO41" i="5"/>
  <c r="AP41" i="5"/>
  <c r="AY41" i="5"/>
  <c r="AX41" i="5"/>
  <c r="AM91" i="5"/>
  <c r="AL91" i="5"/>
  <c r="AP112" i="5"/>
  <c r="AO112" i="5"/>
  <c r="AY96" i="5"/>
  <c r="AX96" i="5"/>
  <c r="AR36" i="5"/>
  <c r="AS36" i="5"/>
  <c r="AY294" i="5"/>
  <c r="AX294" i="5"/>
  <c r="AV199" i="5"/>
  <c r="AU199" i="5"/>
  <c r="AL207" i="5"/>
  <c r="AM207" i="5"/>
  <c r="AP123" i="5"/>
  <c r="AO123" i="5"/>
  <c r="AV128" i="5"/>
  <c r="AU128" i="5"/>
  <c r="AU85" i="5"/>
  <c r="AV85" i="5"/>
  <c r="AS85" i="5"/>
  <c r="AR85" i="5"/>
  <c r="AS106" i="5"/>
  <c r="AR106" i="5"/>
  <c r="AR31" i="5"/>
  <c r="AS31" i="5"/>
  <c r="AY319" i="5"/>
  <c r="AX319" i="5"/>
  <c r="AS314" i="5"/>
  <c r="AR314" i="5"/>
  <c r="AV300" i="5"/>
  <c r="AU300" i="5"/>
  <c r="AP321" i="5"/>
  <c r="AO321" i="5"/>
  <c r="AS309" i="5"/>
  <c r="AR309" i="5"/>
  <c r="AY293" i="5"/>
  <c r="AX293" i="5"/>
  <c r="AO293" i="5"/>
  <c r="AP293" i="5"/>
  <c r="AV293" i="5"/>
  <c r="AU293" i="5"/>
  <c r="AV308" i="5"/>
  <c r="AU308" i="5"/>
  <c r="AM282" i="5"/>
  <c r="AL282" i="5"/>
  <c r="AM272" i="5"/>
  <c r="AL272" i="5"/>
  <c r="AV263" i="5"/>
  <c r="AU263" i="5"/>
  <c r="AY290" i="5"/>
  <c r="AX290" i="5"/>
  <c r="AM289" i="5"/>
  <c r="AL289" i="5"/>
  <c r="AR289" i="5"/>
  <c r="AS289" i="5"/>
  <c r="AY285" i="5"/>
  <c r="AX285" i="5"/>
  <c r="AO273" i="5"/>
  <c r="AP273" i="5"/>
  <c r="AS273" i="5"/>
  <c r="AR273" i="5"/>
  <c r="AM237" i="5"/>
  <c r="AL237" i="5"/>
  <c r="AO256" i="5"/>
  <c r="AP256" i="5"/>
  <c r="AM245" i="5"/>
  <c r="AL245" i="5"/>
  <c r="AV231" i="5"/>
  <c r="AU231" i="5"/>
  <c r="AP225" i="5"/>
  <c r="AO225" i="5"/>
  <c r="AV225" i="5"/>
  <c r="AU225" i="5"/>
  <c r="AY217" i="5"/>
  <c r="AX217" i="5"/>
  <c r="AM244" i="5"/>
  <c r="AL244" i="5"/>
  <c r="AV220" i="5"/>
  <c r="AU220" i="5"/>
  <c r="AY220" i="5"/>
  <c r="AX220" i="5"/>
  <c r="AR224" i="5"/>
  <c r="AS224" i="5"/>
  <c r="AV204" i="5"/>
  <c r="AU204" i="5"/>
  <c r="AY196" i="5"/>
  <c r="AX196" i="5"/>
  <c r="AL196" i="5"/>
  <c r="AM196" i="5"/>
  <c r="AM177" i="5"/>
  <c r="AL177" i="5"/>
  <c r="AY177" i="5"/>
  <c r="AX177" i="5"/>
  <c r="AM168" i="5"/>
  <c r="AL168" i="5"/>
  <c r="AR168" i="5"/>
  <c r="AS168" i="5"/>
  <c r="AP214" i="5"/>
  <c r="AO214" i="5"/>
  <c r="AX214" i="5"/>
  <c r="AY214" i="5"/>
  <c r="AO163" i="5"/>
  <c r="AP163" i="5"/>
  <c r="AS163" i="5"/>
  <c r="AR163" i="5"/>
  <c r="AV167" i="5"/>
  <c r="AU167" i="5"/>
  <c r="AO191" i="5"/>
  <c r="AP191" i="5"/>
  <c r="AV191" i="5"/>
  <c r="AU191" i="5"/>
  <c r="AY183" i="5"/>
  <c r="AX183" i="5"/>
  <c r="AR159" i="5"/>
  <c r="AS159" i="5"/>
  <c r="AS165" i="5"/>
  <c r="AR165" i="5"/>
  <c r="AR134" i="5"/>
  <c r="AS134" i="5"/>
  <c r="AV134" i="5"/>
  <c r="AU134" i="5"/>
  <c r="AP126" i="5"/>
  <c r="AO126" i="5"/>
  <c r="AV144" i="5"/>
  <c r="AU144" i="5"/>
  <c r="AY144" i="5"/>
  <c r="AX144" i="5"/>
  <c r="AM140" i="5"/>
  <c r="AL140" i="5"/>
  <c r="AP160" i="5"/>
  <c r="AO160" i="5"/>
  <c r="AM160" i="5"/>
  <c r="AL160" i="5"/>
  <c r="AS119" i="5"/>
  <c r="AR119" i="5"/>
  <c r="AM78" i="5"/>
  <c r="AL78" i="5"/>
  <c r="AP62" i="5"/>
  <c r="AO62" i="5"/>
  <c r="AV62" i="5"/>
  <c r="AU62" i="5"/>
  <c r="AP81" i="5"/>
  <c r="AO81" i="5"/>
  <c r="AV81" i="5"/>
  <c r="AU81" i="5"/>
  <c r="AR81" i="5"/>
  <c r="AS81" i="5"/>
  <c r="AY73" i="5"/>
  <c r="AX73" i="5"/>
  <c r="AM65" i="5"/>
  <c r="AL65" i="5"/>
  <c r="AR43" i="5"/>
  <c r="AS43" i="5"/>
  <c r="AS110" i="5"/>
  <c r="AR110" i="5"/>
  <c r="AY110" i="5"/>
  <c r="AX110" i="5"/>
  <c r="AR105" i="5"/>
  <c r="AS105" i="5"/>
  <c r="AM94" i="5"/>
  <c r="AL94" i="5"/>
  <c r="AY88" i="5"/>
  <c r="AX88" i="5"/>
  <c r="AP55" i="5"/>
  <c r="AO55" i="5"/>
  <c r="AO38" i="5"/>
  <c r="AP38" i="5"/>
  <c r="AY30" i="5"/>
  <c r="AX30" i="5"/>
  <c r="AV24" i="5"/>
  <c r="AU24" i="5"/>
  <c r="AO27" i="5"/>
  <c r="AP27" i="5"/>
  <c r="AS310" i="5"/>
  <c r="AR310" i="5"/>
  <c r="AY302" i="5"/>
  <c r="AX302" i="5"/>
  <c r="AY283" i="5"/>
  <c r="AX283" i="5"/>
  <c r="AV283" i="5"/>
  <c r="AU283" i="5"/>
  <c r="AO265" i="5"/>
  <c r="AP265" i="5"/>
  <c r="AV265" i="5"/>
  <c r="AU265" i="5"/>
  <c r="AR249" i="5"/>
  <c r="AS249" i="5"/>
  <c r="AL222" i="5"/>
  <c r="AM222" i="5"/>
  <c r="AV243" i="5"/>
  <c r="AU243" i="5"/>
  <c r="AP218" i="5"/>
  <c r="AO218" i="5"/>
  <c r="AV218" i="5"/>
  <c r="AU218" i="5"/>
  <c r="AX170" i="5"/>
  <c r="AY170" i="5"/>
  <c r="AM190" i="5"/>
  <c r="AL190" i="5"/>
  <c r="AP201" i="5"/>
  <c r="AO201" i="5"/>
  <c r="AO178" i="5"/>
  <c r="AP178" i="5"/>
  <c r="AM178" i="5"/>
  <c r="AL178" i="5"/>
  <c r="AV178" i="5"/>
  <c r="AU178" i="5"/>
  <c r="AV129" i="5"/>
  <c r="AU129" i="5"/>
  <c r="AY154" i="5"/>
  <c r="AX154" i="5"/>
  <c r="AP145" i="5"/>
  <c r="AO145" i="5"/>
  <c r="AM145" i="5"/>
  <c r="AL145" i="5"/>
  <c r="AR137" i="5"/>
  <c r="AS137" i="5"/>
  <c r="AM120" i="5"/>
  <c r="AL120" i="5"/>
  <c r="AO48" i="5"/>
  <c r="AP48" i="5"/>
  <c r="AR48" i="5"/>
  <c r="AS48" i="5"/>
  <c r="AM48" i="5"/>
  <c r="AL48" i="5"/>
  <c r="AM90" i="5"/>
  <c r="AL90" i="5"/>
  <c r="AY90" i="5"/>
  <c r="AX90" i="5"/>
  <c r="AM72" i="5"/>
  <c r="AL72" i="5"/>
  <c r="AM46" i="5"/>
  <c r="AL46" i="5"/>
  <c r="AU83" i="5"/>
  <c r="AV83" i="5"/>
  <c r="AY83" i="5"/>
  <c r="AX83" i="5"/>
  <c r="AO307" i="5"/>
  <c r="AP307" i="5"/>
  <c r="AV307" i="5"/>
  <c r="AU307" i="5"/>
  <c r="AM298" i="5"/>
  <c r="AL298" i="5"/>
  <c r="AO298" i="5"/>
  <c r="AP298" i="5"/>
  <c r="AY306" i="5"/>
  <c r="AX306" i="5"/>
  <c r="AV292" i="5"/>
  <c r="AU292" i="5"/>
  <c r="AS313" i="5"/>
  <c r="AR313" i="5"/>
  <c r="AR281" i="5"/>
  <c r="AS281" i="5"/>
  <c r="AV277" i="5"/>
  <c r="AU277" i="5"/>
  <c r="AO261" i="5"/>
  <c r="AP261" i="5"/>
  <c r="AR261" i="5"/>
  <c r="AS261" i="5"/>
  <c r="AM271" i="5"/>
  <c r="AL271" i="5"/>
  <c r="AO269" i="5"/>
  <c r="AP269" i="5"/>
  <c r="AS269" i="5"/>
  <c r="AR269" i="5"/>
  <c r="AY254" i="5"/>
  <c r="AX254" i="5"/>
  <c r="AR235" i="5"/>
  <c r="AS235" i="5"/>
  <c r="AM262" i="5"/>
  <c r="AL262" i="5"/>
  <c r="AV239" i="5"/>
  <c r="AU239" i="5"/>
  <c r="AR239" i="5"/>
  <c r="AS239" i="5"/>
  <c r="AY255" i="5"/>
  <c r="AX255" i="5"/>
  <c r="AL255" i="5"/>
  <c r="AM255" i="5"/>
  <c r="AY240" i="5"/>
  <c r="AX240" i="5"/>
  <c r="AY229" i="5"/>
  <c r="AX229" i="5"/>
  <c r="AO264" i="5"/>
  <c r="AP264" i="5"/>
  <c r="AV264" i="5"/>
  <c r="AU264" i="5"/>
  <c r="AO251" i="5"/>
  <c r="AP251" i="5"/>
  <c r="AM251" i="5"/>
  <c r="AL251" i="5"/>
  <c r="AR251" i="5"/>
  <c r="AS251" i="5"/>
  <c r="AR232" i="5"/>
  <c r="AS232" i="5"/>
  <c r="AL209" i="5"/>
  <c r="AM209" i="5"/>
  <c r="AP212" i="5"/>
  <c r="AO212" i="5"/>
  <c r="AL212" i="5"/>
  <c r="AM212" i="5"/>
  <c r="AP203" i="5"/>
  <c r="AO203" i="5"/>
  <c r="AR203" i="5"/>
  <c r="AS203" i="5"/>
  <c r="AO194" i="5"/>
  <c r="AP194" i="5"/>
  <c r="AY186" i="5"/>
  <c r="AX186" i="5"/>
  <c r="AS186" i="5"/>
  <c r="AR186" i="5"/>
  <c r="AV186" i="5"/>
  <c r="AU186" i="5"/>
  <c r="AV215" i="5"/>
  <c r="AU215" i="5"/>
  <c r="AR215" i="5"/>
  <c r="AS215" i="5"/>
  <c r="AP211" i="5"/>
  <c r="AO211" i="5"/>
  <c r="AV211" i="5"/>
  <c r="AU211" i="5"/>
  <c r="AP205" i="5"/>
  <c r="AO205" i="5"/>
  <c r="AX205" i="5"/>
  <c r="AY205" i="5"/>
  <c r="AV197" i="5"/>
  <c r="AU197" i="5"/>
  <c r="AX197" i="5"/>
  <c r="AY197" i="5"/>
  <c r="AO189" i="5"/>
  <c r="AP189" i="5"/>
  <c r="AV189" i="5"/>
  <c r="AU189" i="5"/>
  <c r="AY180" i="5"/>
  <c r="AX180" i="5"/>
  <c r="AY174" i="5"/>
  <c r="AX174" i="5"/>
  <c r="AV155" i="5"/>
  <c r="AU155" i="5"/>
  <c r="AV133" i="5"/>
  <c r="AU133" i="5"/>
  <c r="AY125" i="5"/>
  <c r="AX125" i="5"/>
  <c r="AM125" i="5"/>
  <c r="AL125" i="5"/>
  <c r="AM162" i="5"/>
  <c r="AL162" i="5"/>
  <c r="AS162" i="5"/>
  <c r="AR162" i="5"/>
  <c r="AP143" i="5"/>
  <c r="AO143" i="5"/>
  <c r="AV143" i="5"/>
  <c r="AU143" i="5"/>
  <c r="AY143" i="5"/>
  <c r="AX143" i="5"/>
  <c r="AM139" i="5"/>
  <c r="AL139" i="5"/>
  <c r="AR135" i="5"/>
  <c r="AS135" i="5"/>
  <c r="AY127" i="5"/>
  <c r="AX127" i="5"/>
  <c r="AP118" i="5"/>
  <c r="AO118" i="5"/>
  <c r="AV156" i="5"/>
  <c r="AU156" i="5"/>
  <c r="AR156" i="5"/>
  <c r="AS156" i="5"/>
  <c r="AP132" i="5"/>
  <c r="AO132" i="5"/>
  <c r="AY132" i="5"/>
  <c r="AX132" i="5"/>
  <c r="AM124" i="5"/>
  <c r="AL124" i="5"/>
  <c r="AY113" i="5"/>
  <c r="AX113" i="5"/>
  <c r="AR113" i="5"/>
  <c r="AS113" i="5"/>
  <c r="AM102" i="5"/>
  <c r="AL102" i="5"/>
  <c r="AY102" i="5"/>
  <c r="AX102" i="5"/>
  <c r="AU102" i="5"/>
  <c r="AV102" i="5"/>
  <c r="AM89" i="5"/>
  <c r="AL89" i="5"/>
  <c r="AO89" i="5"/>
  <c r="AP89" i="5"/>
  <c r="AY59" i="5"/>
  <c r="AX59" i="5"/>
  <c r="AP52" i="5"/>
  <c r="AO52" i="5"/>
  <c r="AY86" i="5"/>
  <c r="AX86" i="5"/>
  <c r="AV56" i="5"/>
  <c r="AU56" i="5"/>
  <c r="AR56" i="5"/>
  <c r="AS56" i="5"/>
  <c r="AV42" i="5"/>
  <c r="AU42" i="5"/>
  <c r="AY108" i="5"/>
  <c r="AX108" i="5"/>
  <c r="AU92" i="5"/>
  <c r="AV92" i="5"/>
  <c r="AP92" i="5"/>
  <c r="AO92" i="5"/>
  <c r="AM76" i="5"/>
  <c r="AL76" i="5"/>
  <c r="AP68" i="5"/>
  <c r="AO68" i="5"/>
  <c r="AV60" i="5"/>
  <c r="AU60" i="5"/>
  <c r="AR60" i="5"/>
  <c r="AS60" i="5"/>
  <c r="AV51" i="5"/>
  <c r="AU51" i="5"/>
  <c r="AY51" i="5"/>
  <c r="AX51" i="5"/>
  <c r="AY114" i="5"/>
  <c r="AX114" i="5"/>
  <c r="AS114" i="5"/>
  <c r="AR114" i="5"/>
  <c r="AP109" i="5"/>
  <c r="AO109" i="5"/>
  <c r="AU109" i="5"/>
  <c r="AV109" i="5"/>
  <c r="AM98" i="5"/>
  <c r="AL98" i="5"/>
  <c r="AU98" i="5"/>
  <c r="AV98" i="5"/>
  <c r="AL93" i="5"/>
  <c r="AM93" i="5"/>
  <c r="AV79" i="5"/>
  <c r="AU79" i="5"/>
  <c r="AP71" i="5"/>
  <c r="AO71" i="5"/>
  <c r="AR71" i="5"/>
  <c r="AS71" i="5"/>
  <c r="AY63" i="5"/>
  <c r="AX63" i="5"/>
  <c r="AM53" i="5"/>
  <c r="AL53" i="5"/>
  <c r="AO37" i="5"/>
  <c r="AP37" i="5"/>
  <c r="AY37" i="5"/>
  <c r="AX37" i="5"/>
  <c r="AV37" i="5"/>
  <c r="AU37" i="5"/>
  <c r="AL34" i="5"/>
  <c r="AM34" i="5"/>
  <c r="AL29" i="5"/>
  <c r="AM29" i="5"/>
  <c r="AR23" i="5"/>
  <c r="AS23" i="5"/>
  <c r="AM23" i="5"/>
  <c r="AL23" i="5"/>
  <c r="AR47" i="5"/>
  <c r="AS47" i="5"/>
  <c r="AV33" i="5"/>
  <c r="AU33" i="5"/>
  <c r="AO303" i="5"/>
  <c r="AP303" i="5"/>
  <c r="AV303" i="5"/>
  <c r="AU303" i="5"/>
  <c r="AY295" i="5"/>
  <c r="AX295" i="5"/>
  <c r="AO295" i="5"/>
  <c r="AP295" i="5"/>
  <c r="AV295" i="5"/>
  <c r="AU295" i="5"/>
  <c r="AY279" i="5"/>
  <c r="AX279" i="5"/>
  <c r="AR279" i="5"/>
  <c r="AS279" i="5"/>
  <c r="AV275" i="5"/>
  <c r="AU275" i="5"/>
  <c r="AP275" i="5"/>
  <c r="AO275" i="5"/>
  <c r="AY258" i="5"/>
  <c r="AX258" i="5"/>
  <c r="AR236" i="5"/>
  <c r="AS236" i="5"/>
  <c r="AY236" i="5"/>
  <c r="AX236" i="5"/>
  <c r="AP226" i="5"/>
  <c r="AO226" i="5"/>
  <c r="AP208" i="5"/>
  <c r="AO208" i="5"/>
  <c r="AL208" i="5"/>
  <c r="AM208" i="5"/>
  <c r="AS182" i="5"/>
  <c r="AR182" i="5"/>
  <c r="AO182" i="5"/>
  <c r="AP182" i="5"/>
  <c r="AX213" i="5"/>
  <c r="AY213" i="5"/>
  <c r="AY185" i="5"/>
  <c r="AX185" i="5"/>
  <c r="AM152" i="5"/>
  <c r="AL152" i="5"/>
  <c r="AR121" i="5"/>
  <c r="AS121" i="5"/>
  <c r="AL136" i="5"/>
  <c r="AM136" i="5"/>
  <c r="AV149" i="5"/>
  <c r="AU149" i="5"/>
  <c r="AY149" i="5"/>
  <c r="AX149" i="5"/>
  <c r="AP115" i="5"/>
  <c r="AO115" i="5"/>
  <c r="AU115" i="5"/>
  <c r="AV115" i="5"/>
  <c r="AR101" i="5"/>
  <c r="AS101" i="5"/>
  <c r="AL101" i="5"/>
  <c r="AM101" i="5"/>
  <c r="AM64" i="5"/>
  <c r="AL64" i="5"/>
  <c r="AS95" i="5"/>
  <c r="AR95" i="5"/>
  <c r="AY75" i="5"/>
  <c r="AX75" i="5"/>
  <c r="AV316" i="5"/>
  <c r="AU316" i="5"/>
  <c r="AM296" i="5"/>
  <c r="AL296" i="5"/>
  <c r="AO296" i="5"/>
  <c r="AP296" i="5"/>
  <c r="AM318" i="5"/>
  <c r="AL318" i="5"/>
  <c r="AY297" i="5"/>
  <c r="AX297" i="5"/>
  <c r="AO297" i="5"/>
  <c r="AP297" i="5"/>
  <c r="AV297" i="5"/>
  <c r="AU297" i="5"/>
  <c r="AY291" i="5"/>
  <c r="AX291" i="5"/>
  <c r="AV312" i="5"/>
  <c r="AU312" i="5"/>
  <c r="AO304" i="5"/>
  <c r="AP304" i="5"/>
  <c r="AS304" i="5"/>
  <c r="AR304" i="5"/>
  <c r="AP284" i="5"/>
  <c r="AO284" i="5"/>
  <c r="AY284" i="5"/>
  <c r="AX284" i="5"/>
  <c r="AR280" i="5"/>
  <c r="AS280" i="5"/>
  <c r="AV276" i="5"/>
  <c r="AU276" i="5"/>
  <c r="AY268" i="5"/>
  <c r="AX268" i="5"/>
  <c r="AV268" i="5"/>
  <c r="AU268" i="5"/>
  <c r="AV287" i="5"/>
  <c r="AU287" i="5"/>
  <c r="AM266" i="5"/>
  <c r="AL266" i="5"/>
  <c r="AM241" i="5"/>
  <c r="AL241" i="5"/>
  <c r="AY233" i="5"/>
  <c r="AX233" i="5"/>
  <c r="AR233" i="5"/>
  <c r="AS233" i="5"/>
  <c r="AM260" i="5"/>
  <c r="AL260" i="5"/>
  <c r="AS260" i="5"/>
  <c r="AR260" i="5"/>
  <c r="AV238" i="5"/>
  <c r="AU238" i="5"/>
  <c r="AV253" i="5"/>
  <c r="AU253" i="5"/>
  <c r="AR253" i="5"/>
  <c r="AS253" i="5"/>
  <c r="AR227" i="5"/>
  <c r="AS227" i="5"/>
  <c r="AR219" i="5"/>
  <c r="AS219" i="5"/>
  <c r="AM219" i="5"/>
  <c r="AL219" i="5"/>
  <c r="AY252" i="5"/>
  <c r="AX252" i="5"/>
  <c r="AO247" i="5"/>
  <c r="AP247" i="5"/>
  <c r="AM247" i="5"/>
  <c r="AL247" i="5"/>
  <c r="AR247" i="5"/>
  <c r="AS247" i="5"/>
  <c r="AP230" i="5"/>
  <c r="AO230" i="5"/>
  <c r="AR230" i="5"/>
  <c r="AS230" i="5"/>
  <c r="AY230" i="5"/>
  <c r="AX230" i="5"/>
  <c r="AR221" i="5"/>
  <c r="AS221" i="5"/>
  <c r="AY246" i="5"/>
  <c r="AX246" i="5"/>
  <c r="AP200" i="5"/>
  <c r="AO200" i="5"/>
  <c r="AR200" i="5"/>
  <c r="AS200" i="5"/>
  <c r="AM173" i="5"/>
  <c r="AL173" i="5"/>
  <c r="AY173" i="5"/>
  <c r="AX173" i="5"/>
  <c r="AS164" i="5"/>
  <c r="AR164" i="5"/>
  <c r="AY192" i="5"/>
  <c r="AX192" i="5"/>
  <c r="AS192" i="5"/>
  <c r="AR192" i="5"/>
  <c r="AV192" i="5"/>
  <c r="AU192" i="5"/>
  <c r="AO171" i="5"/>
  <c r="AP171" i="5"/>
  <c r="AP210" i="5"/>
  <c r="AO210" i="5"/>
  <c r="AY195" i="5"/>
  <c r="AX195" i="5"/>
  <c r="AM187" i="5"/>
  <c r="AL187" i="5"/>
  <c r="AO179" i="5"/>
  <c r="AP179" i="5"/>
  <c r="AR153" i="5"/>
  <c r="AS153" i="5"/>
  <c r="AP158" i="5"/>
  <c r="AO158" i="5"/>
  <c r="AR158" i="5"/>
  <c r="AS158" i="5"/>
  <c r="AY130" i="5"/>
  <c r="AX130" i="5"/>
  <c r="AL130" i="5"/>
  <c r="AM130" i="5"/>
  <c r="AM150" i="5"/>
  <c r="AL150" i="5"/>
  <c r="AY150" i="5"/>
  <c r="AX150" i="5"/>
  <c r="AP146" i="5"/>
  <c r="AO146" i="5"/>
  <c r="AM146" i="5"/>
  <c r="AL146" i="5"/>
  <c r="AR142" i="5"/>
  <c r="AS142" i="5"/>
  <c r="AS116" i="5"/>
  <c r="AR116" i="5"/>
  <c r="AP117" i="5"/>
  <c r="AO117" i="5"/>
  <c r="AY100" i="5"/>
  <c r="AX100" i="5"/>
  <c r="AR82" i="5"/>
  <c r="AS82" i="5"/>
  <c r="AY82" i="5"/>
  <c r="AX82" i="5"/>
  <c r="AM74" i="5"/>
  <c r="AL74" i="5"/>
  <c r="AY50" i="5"/>
  <c r="AX50" i="5"/>
  <c r="AP77" i="5"/>
  <c r="AO77" i="5"/>
  <c r="AV77" i="5"/>
  <c r="AU77" i="5"/>
  <c r="AR77" i="5"/>
  <c r="AS77" i="5"/>
  <c r="AY69" i="5"/>
  <c r="AX69" i="5"/>
  <c r="AM61" i="5"/>
  <c r="AL61" i="5"/>
  <c r="AP45" i="5"/>
  <c r="AO45" i="5"/>
  <c r="AV45" i="5"/>
  <c r="AU45" i="5"/>
  <c r="AR45" i="5"/>
  <c r="AS45" i="5"/>
  <c r="AR41" i="5"/>
  <c r="AS41" i="5"/>
  <c r="AV41" i="5"/>
  <c r="AU41" i="5"/>
  <c r="AU107" i="5"/>
  <c r="AV107" i="5"/>
  <c r="AP107" i="5"/>
  <c r="AO107" i="5"/>
  <c r="AM107" i="5"/>
  <c r="AL107" i="5"/>
  <c r="AP91" i="5"/>
  <c r="AO91" i="5"/>
  <c r="AL58" i="5"/>
  <c r="AM58" i="5"/>
  <c r="AR49" i="5"/>
  <c r="AS49" i="5"/>
  <c r="AY112" i="5"/>
  <c r="AX112" i="5"/>
  <c r="AS112" i="5"/>
  <c r="AR112" i="5"/>
  <c r="AM112" i="5"/>
  <c r="AL112" i="5"/>
  <c r="AO40" i="5"/>
  <c r="AP40" i="5"/>
  <c r="AY40" i="5"/>
  <c r="AX40" i="5"/>
  <c r="AR25" i="5"/>
  <c r="AS25" i="5"/>
  <c r="AR32" i="5"/>
  <c r="AS32" i="5"/>
  <c r="AV32" i="5"/>
  <c r="AU32" i="5"/>
  <c r="AO28" i="5"/>
  <c r="AP28" i="5"/>
  <c r="AO22" i="5"/>
  <c r="AP22" i="5"/>
  <c r="AM22" i="5"/>
  <c r="AL22" i="5"/>
  <c r="BN22" i="5"/>
  <c r="BN324" i="5" s="1"/>
  <c r="BM322" i="5"/>
  <c r="BM324" i="5" s="1"/>
  <c r="BM325" i="5" s="1"/>
  <c r="AS294" i="5"/>
  <c r="AR294" i="5"/>
  <c r="AS267" i="5"/>
  <c r="AR267" i="5"/>
  <c r="AM234" i="5"/>
  <c r="AL234" i="5"/>
  <c r="AV248" i="5"/>
  <c r="AU248" i="5"/>
  <c r="AY242" i="5"/>
  <c r="AX242" i="5"/>
  <c r="AY199" i="5"/>
  <c r="AX199" i="5"/>
  <c r="AL199" i="5"/>
  <c r="AM199" i="5"/>
  <c r="AP207" i="5"/>
  <c r="AO207" i="5"/>
  <c r="AV207" i="5"/>
  <c r="AU207" i="5"/>
  <c r="AO193" i="5"/>
  <c r="AP193" i="5"/>
  <c r="AV193" i="5"/>
  <c r="AU193" i="5"/>
  <c r="AV141" i="5"/>
  <c r="AU141" i="5"/>
  <c r="AY141" i="5"/>
  <c r="AX141" i="5"/>
  <c r="AP128" i="5"/>
  <c r="AO128" i="5"/>
  <c r="AY128" i="5"/>
  <c r="AX128" i="5"/>
  <c r="AP80" i="5"/>
  <c r="AO80" i="5"/>
  <c r="AY111" i="5"/>
  <c r="AX111" i="5"/>
  <c r="AM111" i="5"/>
  <c r="AL111" i="5"/>
  <c r="AM67" i="5"/>
  <c r="AL67" i="5"/>
  <c r="AY35" i="5"/>
  <c r="AX35" i="5"/>
  <c r="AV35" i="5"/>
  <c r="AU35" i="5"/>
  <c r="AO31" i="5"/>
  <c r="AP31" i="5"/>
  <c r="AO26" i="5"/>
  <c r="AP26" i="5"/>
  <c r="AV26" i="5"/>
  <c r="AU26" i="5"/>
  <c r="AA319" i="6"/>
  <c r="F319" i="10" s="1"/>
  <c r="AN25" i="4"/>
  <c r="AW25" i="4"/>
  <c r="BF25" i="4"/>
  <c r="BG25" i="4" s="1"/>
  <c r="BH25" i="4" s="1"/>
  <c r="AQ25" i="4"/>
  <c r="AZ25" i="4"/>
  <c r="BA25" i="4" s="1"/>
  <c r="BB25" i="4" s="1"/>
  <c r="BI25" i="4"/>
  <c r="BJ25" i="4" s="1"/>
  <c r="BK25" i="4" s="1"/>
  <c r="AT25" i="4"/>
  <c r="BC25" i="4"/>
  <c r="BD25" i="4" s="1"/>
  <c r="BE25" i="4" s="1"/>
  <c r="BL25" i="4"/>
  <c r="BM25" i="4" s="1"/>
  <c r="BN25" i="4" s="1"/>
  <c r="AK25" i="4"/>
  <c r="AW26" i="4"/>
  <c r="BF26" i="4"/>
  <c r="BG26" i="4" s="1"/>
  <c r="BH26" i="4" s="1"/>
  <c r="AN26" i="4"/>
  <c r="BI26" i="4"/>
  <c r="BJ26" i="4" s="1"/>
  <c r="BK26" i="4" s="1"/>
  <c r="AQ26" i="4"/>
  <c r="AZ26" i="4"/>
  <c r="BA26" i="4" s="1"/>
  <c r="BB26" i="4" s="1"/>
  <c r="BL26" i="4"/>
  <c r="BM26" i="4" s="1"/>
  <c r="BN26" i="4" s="1"/>
  <c r="AK26" i="4"/>
  <c r="AT26" i="4"/>
  <c r="BC26" i="4"/>
  <c r="BD26" i="4" s="1"/>
  <c r="BE26" i="4" s="1"/>
  <c r="AQ23" i="4"/>
  <c r="AS23" i="4" s="1"/>
  <c r="AK23" i="4"/>
  <c r="AL23" i="4" s="1"/>
  <c r="AT23" i="4"/>
  <c r="AV23" i="4" s="1"/>
  <c r="AW23" i="4"/>
  <c r="AX23" i="4" s="1"/>
  <c r="BL23" i="4"/>
  <c r="BM23" i="4" s="1"/>
  <c r="BN23" i="4" s="1"/>
  <c r="AW24" i="4"/>
  <c r="BI24" i="4"/>
  <c r="BJ24" i="4" s="1"/>
  <c r="BK24" i="4" s="1"/>
  <c r="AN24" i="4"/>
  <c r="AZ24" i="4"/>
  <c r="BA24" i="4" s="1"/>
  <c r="BB24" i="4" s="1"/>
  <c r="AQ24" i="4"/>
  <c r="BC24" i="4"/>
  <c r="BD24" i="4" s="1"/>
  <c r="BE24" i="4" s="1"/>
  <c r="BL24" i="4"/>
  <c r="BM24" i="4" s="1"/>
  <c r="BN24" i="4" s="1"/>
  <c r="AT24" i="4"/>
  <c r="BF24" i="4"/>
  <c r="BG24" i="4" s="1"/>
  <c r="BH24" i="4" s="1"/>
  <c r="AK24" i="4"/>
  <c r="AN27" i="4"/>
  <c r="AW27" i="4"/>
  <c r="AQ27" i="4"/>
  <c r="AZ27" i="4"/>
  <c r="BA27" i="4" s="1"/>
  <c r="BB27" i="4" s="1"/>
  <c r="BI27" i="4"/>
  <c r="BJ27" i="4" s="1"/>
  <c r="BK27" i="4" s="1"/>
  <c r="BC27" i="4"/>
  <c r="BD27" i="4" s="1"/>
  <c r="BE27" i="4" s="1"/>
  <c r="BL27" i="4"/>
  <c r="BM27" i="4" s="1"/>
  <c r="BN27" i="4" s="1"/>
  <c r="AK27" i="4"/>
  <c r="AT27" i="4"/>
  <c r="BF27" i="4"/>
  <c r="BG27" i="4" s="1"/>
  <c r="BH27" i="4" s="1"/>
  <c r="AW33" i="4"/>
  <c r="BF33" i="4"/>
  <c r="BG33" i="4" s="1"/>
  <c r="BH33" i="4" s="1"/>
  <c r="AQ33" i="4"/>
  <c r="AZ33" i="4"/>
  <c r="BA33" i="4" s="1"/>
  <c r="BB33" i="4" s="1"/>
  <c r="BI33" i="4"/>
  <c r="BJ33" i="4" s="1"/>
  <c r="BK33" i="4" s="1"/>
  <c r="AK33" i="4"/>
  <c r="BC33" i="4"/>
  <c r="BD33" i="4" s="1"/>
  <c r="BE33" i="4" s="1"/>
  <c r="BL33" i="4"/>
  <c r="BM33" i="4" s="1"/>
  <c r="BN33" i="4" s="1"/>
  <c r="AN33" i="4"/>
  <c r="AT33" i="4"/>
  <c r="Y33" i="4"/>
  <c r="P31" i="6" s="1"/>
  <c r="Q31" i="6" s="1"/>
  <c r="R31" i="6" s="1"/>
  <c r="D31" i="10" s="1"/>
  <c r="AN28" i="4"/>
  <c r="AW28" i="4"/>
  <c r="BF28" i="4"/>
  <c r="BG28" i="4" s="1"/>
  <c r="BH28" i="4" s="1"/>
  <c r="AQ28" i="4"/>
  <c r="BI28" i="4"/>
  <c r="BJ28" i="4" s="1"/>
  <c r="BK28" i="4" s="1"/>
  <c r="AT28" i="4"/>
  <c r="AZ28" i="4"/>
  <c r="BA28" i="4" s="1"/>
  <c r="BB28" i="4" s="1"/>
  <c r="BC28" i="4"/>
  <c r="BD28" i="4" s="1"/>
  <c r="BE28" i="4" s="1"/>
  <c r="BL28" i="4"/>
  <c r="BM28" i="4" s="1"/>
  <c r="BN28" i="4" s="1"/>
  <c r="AK28" i="4"/>
  <c r="AT34" i="4"/>
  <c r="BC34" i="4"/>
  <c r="BD34" i="4" s="1"/>
  <c r="BE34" i="4" s="1"/>
  <c r="AW34" i="4"/>
  <c r="BF34" i="4"/>
  <c r="BG34" i="4" s="1"/>
  <c r="BH34" i="4" s="1"/>
  <c r="AN34" i="4"/>
  <c r="BI34" i="4"/>
  <c r="BJ34" i="4" s="1"/>
  <c r="BK34" i="4" s="1"/>
  <c r="AQ34" i="4"/>
  <c r="AZ34" i="4"/>
  <c r="BA34" i="4" s="1"/>
  <c r="BB34" i="4" s="1"/>
  <c r="BL34" i="4"/>
  <c r="BM34" i="4" s="1"/>
  <c r="BN34" i="4" s="1"/>
  <c r="AK34" i="4"/>
  <c r="Y34" i="4"/>
  <c r="BC22" i="4"/>
  <c r="BD22" i="4" s="1"/>
  <c r="BE22" i="4" s="1"/>
  <c r="BF22" i="4"/>
  <c r="BG22" i="4" s="1"/>
  <c r="BH22" i="4" s="1"/>
  <c r="AZ22" i="4"/>
  <c r="BA22" i="4" s="1"/>
  <c r="BB22" i="4" s="1"/>
  <c r="AN22" i="4"/>
  <c r="BI22" i="4"/>
  <c r="BJ22" i="4" s="1"/>
  <c r="BK22" i="4" s="1"/>
  <c r="AK32" i="4"/>
  <c r="BI32" i="4"/>
  <c r="BJ32" i="4" s="1"/>
  <c r="BK32" i="4" s="1"/>
  <c r="AQ32" i="4"/>
  <c r="AZ32" i="4"/>
  <c r="BA32" i="4" s="1"/>
  <c r="BB32" i="4" s="1"/>
  <c r="BL32" i="4"/>
  <c r="BM32" i="4" s="1"/>
  <c r="BN32" i="4" s="1"/>
  <c r="AT32" i="4"/>
  <c r="BC32" i="4"/>
  <c r="BD32" i="4" s="1"/>
  <c r="BE32" i="4" s="1"/>
  <c r="AN32" i="4"/>
  <c r="AW32" i="4"/>
  <c r="BF32" i="4"/>
  <c r="BG32" i="4" s="1"/>
  <c r="BH32" i="4" s="1"/>
  <c r="Y32" i="4"/>
  <c r="P33" i="6"/>
  <c r="Q33" i="6" s="1"/>
  <c r="R33" i="6" s="1"/>
  <c r="D33" i="10" s="1"/>
  <c r="AZ31" i="4"/>
  <c r="BA31" i="4" s="1"/>
  <c r="BB31" i="4" s="1"/>
  <c r="AQ31" i="4"/>
  <c r="BC31" i="4"/>
  <c r="BD31" i="4" s="1"/>
  <c r="BE31" i="4" s="1"/>
  <c r="AK31" i="4"/>
  <c r="AT31" i="4"/>
  <c r="BI31" i="4"/>
  <c r="BJ31" i="4" s="1"/>
  <c r="BK31" i="4" s="1"/>
  <c r="BL31" i="4"/>
  <c r="BM31" i="4" s="1"/>
  <c r="BN31" i="4" s="1"/>
  <c r="AN31" i="4"/>
  <c r="AW31" i="4"/>
  <c r="BF31" i="4"/>
  <c r="BG31" i="4" s="1"/>
  <c r="BH31" i="4" s="1"/>
  <c r="Y31" i="4"/>
  <c r="P29" i="6" s="1"/>
  <c r="Q29" i="6" s="1"/>
  <c r="R29" i="6" s="1"/>
  <c r="D29" i="10" s="1"/>
  <c r="BC23" i="4"/>
  <c r="BD23" i="4" s="1"/>
  <c r="BE23" i="4" s="1"/>
  <c r="BF23" i="4"/>
  <c r="BG23" i="4" s="1"/>
  <c r="BH23" i="4" s="1"/>
  <c r="AZ23" i="4"/>
  <c r="BA23" i="4" s="1"/>
  <c r="BB23" i="4" s="1"/>
  <c r="AN23" i="4"/>
  <c r="AO23" i="4" s="1"/>
  <c r="AK30" i="4"/>
  <c r="AT30" i="4"/>
  <c r="BF30" i="4"/>
  <c r="BG30" i="4" s="1"/>
  <c r="BH30" i="4" s="1"/>
  <c r="BL30" i="4"/>
  <c r="BM30" i="4" s="1"/>
  <c r="BN30" i="4" s="1"/>
  <c r="AN30" i="4"/>
  <c r="AW30" i="4"/>
  <c r="AZ30" i="4"/>
  <c r="BA30" i="4" s="1"/>
  <c r="BB30" i="4" s="1"/>
  <c r="BI30" i="4"/>
  <c r="BJ30" i="4" s="1"/>
  <c r="BK30" i="4" s="1"/>
  <c r="AQ30" i="4"/>
  <c r="BC30" i="4"/>
  <c r="BD30" i="4" s="1"/>
  <c r="BE30" i="4" s="1"/>
  <c r="AK29" i="4"/>
  <c r="AT29" i="4"/>
  <c r="AN29" i="4"/>
  <c r="AW29" i="4"/>
  <c r="BF29" i="4"/>
  <c r="BG29" i="4" s="1"/>
  <c r="BH29" i="4" s="1"/>
  <c r="AQ29" i="4"/>
  <c r="AZ29" i="4"/>
  <c r="BA29" i="4" s="1"/>
  <c r="BB29" i="4" s="1"/>
  <c r="BI29" i="4"/>
  <c r="BJ29" i="4" s="1"/>
  <c r="BK29" i="4" s="1"/>
  <c r="BC29" i="4"/>
  <c r="BD29" i="4" s="1"/>
  <c r="BE29" i="4" s="1"/>
  <c r="BL29" i="4"/>
  <c r="BM29" i="4" s="1"/>
  <c r="BN29" i="4" s="1"/>
  <c r="AQ22" i="4"/>
  <c r="AK22" i="4"/>
  <c r="AT22" i="4"/>
  <c r="AW22" i="4"/>
  <c r="DV18" i="3"/>
  <c r="DU18" i="3"/>
  <c r="DR18" i="3"/>
  <c r="DS18" i="3"/>
  <c r="DP18" i="3"/>
  <c r="DO18" i="3"/>
  <c r="DL18" i="3"/>
  <c r="DM18" i="3"/>
  <c r="DF18" i="3"/>
  <c r="DG18" i="3"/>
  <c r="DD18" i="3"/>
  <c r="DC18" i="3"/>
  <c r="CZ18" i="3"/>
  <c r="DA18" i="3"/>
  <c r="CW18" i="3"/>
  <c r="CX18" i="3"/>
  <c r="DJ21" i="3"/>
  <c r="DI21" i="3"/>
  <c r="DX19" i="3"/>
  <c r="DY19" i="3"/>
  <c r="DJ19" i="3"/>
  <c r="DI19" i="3"/>
  <c r="DX21" i="3"/>
  <c r="DY21" i="3"/>
  <c r="G22" i="6"/>
  <c r="DY20" i="3"/>
  <c r="DX20" i="3"/>
  <c r="DJ20" i="3"/>
  <c r="DI20" i="3"/>
  <c r="G20" i="6"/>
  <c r="DX18" i="3"/>
  <c r="DY18" i="3"/>
  <c r="DJ18" i="3"/>
  <c r="DI18" i="3"/>
  <c r="DV17" i="3"/>
  <c r="DU17" i="3"/>
  <c r="DF17" i="3"/>
  <c r="DG17" i="3"/>
  <c r="DX17" i="3"/>
  <c r="DY17" i="3"/>
  <c r="DR17" i="3"/>
  <c r="DS17" i="3"/>
  <c r="DA17" i="3"/>
  <c r="CZ17" i="3"/>
  <c r="DL17" i="3"/>
  <c r="DM17" i="3"/>
  <c r="DP17" i="3"/>
  <c r="DO17" i="3"/>
  <c r="DJ17" i="3"/>
  <c r="DI17" i="3"/>
  <c r="DC17" i="3"/>
  <c r="DD17" i="3"/>
  <c r="AJ33" i="4"/>
  <c r="N33" i="4"/>
  <c r="AJ34" i="4"/>
  <c r="N34" i="4"/>
  <c r="H32" i="6" s="1"/>
  <c r="I32" i="6" s="1"/>
  <c r="AJ32" i="4"/>
  <c r="X30" i="6" s="1"/>
  <c r="N32" i="4"/>
  <c r="H30" i="6" s="1"/>
  <c r="I30" i="6" s="1"/>
  <c r="J30" i="6" s="1"/>
  <c r="X33" i="6"/>
  <c r="AJ31" i="4"/>
  <c r="X29" i="6" s="1"/>
  <c r="N31" i="4"/>
  <c r="H29" i="6" s="1"/>
  <c r="I29" i="6" s="1"/>
  <c r="J29" i="6" s="1"/>
  <c r="Q330" i="7"/>
  <c r="AA152" i="6"/>
  <c r="F152" i="10" s="1"/>
  <c r="AA160" i="6"/>
  <c r="F160" i="10" s="1"/>
  <c r="C152" i="10"/>
  <c r="AA305" i="6"/>
  <c r="AB305" i="6" s="1"/>
  <c r="G305" i="10" s="1"/>
  <c r="C312" i="10"/>
  <c r="E180" i="10"/>
  <c r="AA180" i="6"/>
  <c r="F180" i="10" s="1"/>
  <c r="G26" i="6"/>
  <c r="AA79" i="6"/>
  <c r="F79" i="10" s="1"/>
  <c r="G38" i="6"/>
  <c r="G36" i="6"/>
  <c r="O36" i="6"/>
  <c r="AA267" i="6"/>
  <c r="F267" i="10" s="1"/>
  <c r="AA311" i="6"/>
  <c r="AB311" i="6" s="1"/>
  <c r="G311" i="10" s="1"/>
  <c r="G41" i="7"/>
  <c r="Q326" i="7"/>
  <c r="G30" i="7"/>
  <c r="AA102" i="6"/>
  <c r="F102" i="10" s="1"/>
  <c r="O44" i="6"/>
  <c r="AA297" i="6"/>
  <c r="AB297" i="6" s="1"/>
  <c r="G297" i="10" s="1"/>
  <c r="AA295" i="6"/>
  <c r="AB295" i="6" s="1"/>
  <c r="G295" i="10" s="1"/>
  <c r="AA177" i="6"/>
  <c r="F177" i="10" s="1"/>
  <c r="AA290" i="6"/>
  <c r="AB290" i="6" s="1"/>
  <c r="G290" i="10" s="1"/>
  <c r="AA86" i="6"/>
  <c r="F86" i="10" s="1"/>
  <c r="AA245" i="6"/>
  <c r="F245" i="10" s="1"/>
  <c r="AA291" i="6"/>
  <c r="F291" i="10" s="1"/>
  <c r="AA238" i="6"/>
  <c r="AB238" i="6" s="1"/>
  <c r="G238" i="10" s="1"/>
  <c r="AA283" i="6"/>
  <c r="AB283" i="6" s="1"/>
  <c r="G283" i="10" s="1"/>
  <c r="AA273" i="6"/>
  <c r="F273" i="10" s="1"/>
  <c r="AA138" i="6"/>
  <c r="F138" i="10" s="1"/>
  <c r="AA244" i="6"/>
  <c r="F244" i="10" s="1"/>
  <c r="AA279" i="6"/>
  <c r="F279" i="10" s="1"/>
  <c r="AA259" i="6"/>
  <c r="F259" i="10" s="1"/>
  <c r="AA202" i="6"/>
  <c r="AB202" i="6" s="1"/>
  <c r="G202" i="10" s="1"/>
  <c r="AA301" i="6"/>
  <c r="F301" i="10" s="1"/>
  <c r="AA115" i="6"/>
  <c r="F115" i="10" s="1"/>
  <c r="AA178" i="6"/>
  <c r="F178" i="10" s="1"/>
  <c r="AA188" i="6"/>
  <c r="AB188" i="6" s="1"/>
  <c r="G188" i="10" s="1"/>
  <c r="AA315" i="6"/>
  <c r="F315" i="10" s="1"/>
  <c r="AA240" i="6"/>
  <c r="AB240" i="6" s="1"/>
  <c r="G240" i="10" s="1"/>
  <c r="AA94" i="6"/>
  <c r="F94" i="10" s="1"/>
  <c r="E268" i="10"/>
  <c r="AA268" i="6"/>
  <c r="F268" i="10" s="1"/>
  <c r="H19" i="7"/>
  <c r="P327" i="7"/>
  <c r="G24" i="6"/>
  <c r="AA136" i="6"/>
  <c r="F136" i="10" s="1"/>
  <c r="G32" i="6"/>
  <c r="O20" i="6"/>
  <c r="AA55" i="6"/>
  <c r="F55" i="10" s="1"/>
  <c r="AA228" i="6"/>
  <c r="AB228" i="6" s="1"/>
  <c r="G228" i="10" s="1"/>
  <c r="AA253" i="6"/>
  <c r="F253" i="10" s="1"/>
  <c r="AA249" i="6"/>
  <c r="F249" i="10" s="1"/>
  <c r="AA96" i="6"/>
  <c r="F96" i="10" s="1"/>
  <c r="AA129" i="6"/>
  <c r="F129" i="10" s="1"/>
  <c r="AA122" i="6"/>
  <c r="AB122" i="6" s="1"/>
  <c r="G122" i="10" s="1"/>
  <c r="AA263" i="6"/>
  <c r="F263" i="10" s="1"/>
  <c r="AA285" i="6"/>
  <c r="F285" i="10" s="1"/>
  <c r="AA289" i="6"/>
  <c r="F289" i="10" s="1"/>
  <c r="AA128" i="6"/>
  <c r="AB128" i="6" s="1"/>
  <c r="G128" i="10" s="1"/>
  <c r="AA125" i="6"/>
  <c r="AB125" i="6" s="1"/>
  <c r="G125" i="10" s="1"/>
  <c r="AA144" i="6"/>
  <c r="F144" i="10" s="1"/>
  <c r="AA150" i="6"/>
  <c r="F150" i="10" s="1"/>
  <c r="AA65" i="6"/>
  <c r="AB65" i="6" s="1"/>
  <c r="G65" i="10" s="1"/>
  <c r="AA186" i="6"/>
  <c r="AB186" i="6" s="1"/>
  <c r="G186" i="10" s="1"/>
  <c r="AA184" i="6"/>
  <c r="F184" i="10" s="1"/>
  <c r="AA168" i="6"/>
  <c r="F168" i="10" s="1"/>
  <c r="AA104" i="6"/>
  <c r="F104" i="10" s="1"/>
  <c r="AA126" i="6"/>
  <c r="F126" i="10" s="1"/>
  <c r="E153" i="10"/>
  <c r="AA153" i="6"/>
  <c r="F153" i="10" s="1"/>
  <c r="O46" i="6"/>
  <c r="AA154" i="6"/>
  <c r="AB154" i="6" s="1"/>
  <c r="G154" i="10" s="1"/>
  <c r="AA118" i="6"/>
  <c r="AB118" i="6" s="1"/>
  <c r="G118" i="10" s="1"/>
  <c r="AA134" i="6"/>
  <c r="F134" i="10" s="1"/>
  <c r="AA257" i="6"/>
  <c r="AB257" i="6" s="1"/>
  <c r="G257" i="10" s="1"/>
  <c r="AA313" i="6"/>
  <c r="AB313" i="6" s="1"/>
  <c r="G313" i="10" s="1"/>
  <c r="AA127" i="6"/>
  <c r="F127" i="10" s="1"/>
  <c r="P335" i="7"/>
  <c r="Y11" i="12"/>
  <c r="P334" i="7"/>
  <c r="E183" i="10"/>
  <c r="AA183" i="6"/>
  <c r="F183" i="10" s="1"/>
  <c r="D175" i="10"/>
  <c r="AA175" i="6"/>
  <c r="F175" i="10" s="1"/>
  <c r="E63" i="10"/>
  <c r="AA63" i="6"/>
  <c r="F63" i="10" s="1"/>
  <c r="D231" i="10"/>
  <c r="AA231" i="6"/>
  <c r="F231" i="10" s="1"/>
  <c r="AA237" i="6"/>
  <c r="AB237" i="6" s="1"/>
  <c r="G237" i="10" s="1"/>
  <c r="AA99" i="6"/>
  <c r="F99" i="10" s="1"/>
  <c r="AA148" i="6"/>
  <c r="F148" i="10" s="1"/>
  <c r="AA304" i="6"/>
  <c r="AB304" i="6" s="1"/>
  <c r="G304" i="10" s="1"/>
  <c r="AA243" i="6"/>
  <c r="AB243" i="6" s="1"/>
  <c r="G243" i="10" s="1"/>
  <c r="AA78" i="6"/>
  <c r="AB78" i="6" s="1"/>
  <c r="G78" i="10" s="1"/>
  <c r="AA234" i="6"/>
  <c r="F234" i="10" s="1"/>
  <c r="AA189" i="6"/>
  <c r="AB189" i="6" s="1"/>
  <c r="G189" i="10" s="1"/>
  <c r="AA112" i="6"/>
  <c r="AB112" i="6" s="1"/>
  <c r="G112" i="10" s="1"/>
  <c r="AA166" i="6"/>
  <c r="F166" i="10" s="1"/>
  <c r="AA275" i="6"/>
  <c r="F275" i="10" s="1"/>
  <c r="AA205" i="6"/>
  <c r="F205" i="10" s="1"/>
  <c r="AA83" i="6"/>
  <c r="AB83" i="6" s="1"/>
  <c r="G83" i="10" s="1"/>
  <c r="AA317" i="6"/>
  <c r="F317" i="10" s="1"/>
  <c r="AA247" i="6"/>
  <c r="AB247" i="6" s="1"/>
  <c r="G247" i="10" s="1"/>
  <c r="AA173" i="6"/>
  <c r="F173" i="10" s="1"/>
  <c r="AA120" i="6"/>
  <c r="AB120" i="6" s="1"/>
  <c r="G120" i="10" s="1"/>
  <c r="AA307" i="6"/>
  <c r="F307" i="10" s="1"/>
  <c r="AA87" i="6"/>
  <c r="F87" i="10" s="1"/>
  <c r="AA260" i="6"/>
  <c r="F260" i="10" s="1"/>
  <c r="AA106" i="6"/>
  <c r="F106" i="10" s="1"/>
  <c r="AA221" i="6"/>
  <c r="F221" i="10" s="1"/>
  <c r="AA110" i="6"/>
  <c r="AB110" i="6" s="1"/>
  <c r="G110" i="10" s="1"/>
  <c r="AA258" i="6"/>
  <c r="F258" i="10" s="1"/>
  <c r="AA157" i="6"/>
  <c r="F157" i="10" s="1"/>
  <c r="AA318" i="6"/>
  <c r="F318" i="10" s="1"/>
  <c r="P328" i="7"/>
  <c r="P331" i="7"/>
  <c r="P330" i="7"/>
  <c r="P332" i="7"/>
  <c r="Y9" i="12"/>
  <c r="AU17" i="7"/>
  <c r="AU16" i="7" s="1"/>
  <c r="K11" i="7" s="1"/>
  <c r="L11" i="7" s="1"/>
  <c r="AA187" i="6"/>
  <c r="F187" i="10" s="1"/>
  <c r="AA233" i="6"/>
  <c r="F233" i="10" s="1"/>
  <c r="Q328" i="7"/>
  <c r="Q17" i="7"/>
  <c r="Q16" i="7" s="1"/>
  <c r="K5" i="7" s="1"/>
  <c r="L5" i="7" s="1"/>
  <c r="AA203" i="6"/>
  <c r="F203" i="10" s="1"/>
  <c r="AA116" i="6"/>
  <c r="AB116" i="6" s="1"/>
  <c r="G116" i="10" s="1"/>
  <c r="Y7" i="12"/>
  <c r="AA280" i="6"/>
  <c r="F280" i="10" s="1"/>
  <c r="Y10" i="12"/>
  <c r="AJ24" i="4"/>
  <c r="X22" i="6" s="1"/>
  <c r="Y24" i="4"/>
  <c r="P22" i="6" s="1"/>
  <c r="Q22" i="6" s="1"/>
  <c r="N24" i="4"/>
  <c r="H22" i="6" s="1"/>
  <c r="I22" i="6" s="1"/>
  <c r="P30" i="6"/>
  <c r="Q30" i="6" s="1"/>
  <c r="X41" i="6"/>
  <c r="P41" i="6"/>
  <c r="Q41" i="6" s="1"/>
  <c r="R41" i="6" s="1"/>
  <c r="D41" i="10" s="1"/>
  <c r="H41" i="6"/>
  <c r="I41" i="6" s="1"/>
  <c r="J41" i="6" s="1"/>
  <c r="H48" i="6"/>
  <c r="X48" i="6"/>
  <c r="Y48" i="6" s="1"/>
  <c r="Z48" i="6" s="1"/>
  <c r="E48" i="10" s="1"/>
  <c r="P48" i="6"/>
  <c r="Q48" i="6" s="1"/>
  <c r="R48" i="6" s="1"/>
  <c r="D48" i="10" s="1"/>
  <c r="AA17" i="7"/>
  <c r="AA16" i="7" s="1"/>
  <c r="K7" i="7" s="1"/>
  <c r="L7" i="7" s="1"/>
  <c r="AA222" i="6"/>
  <c r="AK17" i="7"/>
  <c r="AK16" i="7" s="1"/>
  <c r="K9" i="7" s="1"/>
  <c r="L9" i="7" s="1"/>
  <c r="C53" i="10"/>
  <c r="AA53" i="6"/>
  <c r="C250" i="10"/>
  <c r="AA250" i="6"/>
  <c r="C298" i="10"/>
  <c r="AA298" i="6"/>
  <c r="AA167" i="6"/>
  <c r="C105" i="10"/>
  <c r="AA105" i="6"/>
  <c r="AA71" i="6"/>
  <c r="C195" i="10"/>
  <c r="AA195" i="6"/>
  <c r="AA89" i="6"/>
  <c r="C170" i="10"/>
  <c r="AA170" i="6"/>
  <c r="C251" i="10"/>
  <c r="AA251" i="6"/>
  <c r="AA292" i="6"/>
  <c r="C218" i="10"/>
  <c r="AA218" i="6"/>
  <c r="AA274" i="6"/>
  <c r="AA255" i="6"/>
  <c r="AA164" i="6"/>
  <c r="AA215" i="6"/>
  <c r="D80" i="10"/>
  <c r="AA80" i="6"/>
  <c r="C204" i="10"/>
  <c r="AA204" i="6"/>
  <c r="C69" i="10"/>
  <c r="AA69" i="6"/>
  <c r="C296" i="10"/>
  <c r="AA296" i="6"/>
  <c r="C121" i="10"/>
  <c r="AA121" i="6"/>
  <c r="V17" i="7"/>
  <c r="V16" i="7" s="1"/>
  <c r="K6" i="7" s="1"/>
  <c r="L6" i="7" s="1"/>
  <c r="C74" i="10"/>
  <c r="AA74" i="6"/>
  <c r="C93" i="10"/>
  <c r="AA93" i="6"/>
  <c r="C302" i="10"/>
  <c r="AA302" i="6"/>
  <c r="C61" i="10"/>
  <c r="AA61" i="6"/>
  <c r="C198" i="10"/>
  <c r="AA198" i="6"/>
  <c r="AA114" i="6"/>
  <c r="AA303" i="6"/>
  <c r="AA293" i="6"/>
  <c r="AA108" i="6"/>
  <c r="AA265" i="6"/>
  <c r="AJ27" i="4"/>
  <c r="X25" i="6" s="1"/>
  <c r="Y27" i="4"/>
  <c r="P25" i="6" s="1"/>
  <c r="Q25" i="6" s="1"/>
  <c r="R25" i="6" s="1"/>
  <c r="D25" i="10" s="1"/>
  <c r="N27" i="4"/>
  <c r="H25" i="6" s="1"/>
  <c r="I25" i="6" s="1"/>
  <c r="J25" i="6" s="1"/>
  <c r="X35" i="6"/>
  <c r="P35" i="6"/>
  <c r="Q35" i="6" s="1"/>
  <c r="R35" i="6" s="1"/>
  <c r="D35" i="10" s="1"/>
  <c r="H35" i="6"/>
  <c r="I35" i="6" s="1"/>
  <c r="J35" i="6" s="1"/>
  <c r="X38" i="6"/>
  <c r="P38" i="6"/>
  <c r="Q38" i="6" s="1"/>
  <c r="H38" i="6"/>
  <c r="I38" i="6" s="1"/>
  <c r="X49" i="6"/>
  <c r="Y49" i="6" s="1"/>
  <c r="Z49" i="6" s="1"/>
  <c r="E49" i="10" s="1"/>
  <c r="P49" i="6"/>
  <c r="Q49" i="6" s="1"/>
  <c r="R49" i="6" s="1"/>
  <c r="D49" i="10" s="1"/>
  <c r="H49" i="6"/>
  <c r="P37" i="6"/>
  <c r="Q37" i="6" s="1"/>
  <c r="R37" i="6" s="1"/>
  <c r="D37" i="10" s="1"/>
  <c r="H37" i="6"/>
  <c r="I37" i="6" s="1"/>
  <c r="J37" i="6" s="1"/>
  <c r="X37" i="6"/>
  <c r="N26" i="4"/>
  <c r="H24" i="6" s="1"/>
  <c r="I24" i="6" s="1"/>
  <c r="AJ26" i="4"/>
  <c r="X24" i="6" s="1"/>
  <c r="Y26" i="4"/>
  <c r="P24" i="6" s="1"/>
  <c r="Q24" i="6" s="1"/>
  <c r="R24" i="6" s="1"/>
  <c r="D24" i="10" s="1"/>
  <c r="C248" i="10"/>
  <c r="AA248" i="6"/>
  <c r="C101" i="10"/>
  <c r="AA101" i="6"/>
  <c r="P333" i="7"/>
  <c r="C208" i="10"/>
  <c r="AA208" i="6"/>
  <c r="C64" i="10"/>
  <c r="AA64" i="6"/>
  <c r="AA161" i="6"/>
  <c r="AA191" i="6"/>
  <c r="AA227" i="6"/>
  <c r="AA100" i="6"/>
  <c r="AA165" i="6"/>
  <c r="AA316" i="6"/>
  <c r="Y13" i="12"/>
  <c r="Y12" i="12"/>
  <c r="C143" i="10"/>
  <c r="AA143" i="6"/>
  <c r="C57" i="10"/>
  <c r="AA57" i="6"/>
  <c r="AA135" i="6"/>
  <c r="C194" i="10"/>
  <c r="AA194" i="6"/>
  <c r="C109" i="10"/>
  <c r="AA109" i="6"/>
  <c r="C141" i="10"/>
  <c r="AA141" i="6"/>
  <c r="AA133" i="6"/>
  <c r="AA197" i="6"/>
  <c r="C77" i="10"/>
  <c r="AA77" i="6"/>
  <c r="AA172" i="6"/>
  <c r="AA226" i="6"/>
  <c r="AA142" i="6"/>
  <c r="AA211" i="6"/>
  <c r="AB299" i="6"/>
  <c r="G299" i="10" s="1"/>
  <c r="AA209" i="6"/>
  <c r="X32" i="6"/>
  <c r="P32" i="6"/>
  <c r="Q32" i="6" s="1"/>
  <c r="X36" i="6"/>
  <c r="P36" i="6"/>
  <c r="Q36" i="6" s="1"/>
  <c r="H36" i="6"/>
  <c r="I36" i="6" s="1"/>
  <c r="AJ25" i="4"/>
  <c r="X23" i="6" s="1"/>
  <c r="Y25" i="4"/>
  <c r="P23" i="6" s="1"/>
  <c r="Q23" i="6" s="1"/>
  <c r="R23" i="6" s="1"/>
  <c r="D23" i="10" s="1"/>
  <c r="N25" i="4"/>
  <c r="H23" i="6" s="1"/>
  <c r="I23" i="6" s="1"/>
  <c r="J23" i="6" s="1"/>
  <c r="X42" i="6"/>
  <c r="P42" i="6"/>
  <c r="Q42" i="6" s="1"/>
  <c r="R42" i="6" s="1"/>
  <c r="D42" i="10" s="1"/>
  <c r="H42" i="6"/>
  <c r="I42" i="6" s="1"/>
  <c r="J42" i="6" s="1"/>
  <c r="X44" i="6"/>
  <c r="P44" i="6"/>
  <c r="Q44" i="6" s="1"/>
  <c r="H44" i="6"/>
  <c r="I44" i="6" s="1"/>
  <c r="J44" i="6" s="1"/>
  <c r="X31" i="6"/>
  <c r="H31" i="6"/>
  <c r="I31" i="6" s="1"/>
  <c r="J31" i="6" s="1"/>
  <c r="X50" i="6"/>
  <c r="Y50" i="6" s="1"/>
  <c r="Z50" i="6" s="1"/>
  <c r="E50" i="10" s="1"/>
  <c r="P50" i="6"/>
  <c r="Q50" i="6" s="1"/>
  <c r="R50" i="6" s="1"/>
  <c r="D50" i="10" s="1"/>
  <c r="H50" i="6"/>
  <c r="X43" i="6"/>
  <c r="P43" i="6"/>
  <c r="Q43" i="6" s="1"/>
  <c r="R43" i="6" s="1"/>
  <c r="D43" i="10" s="1"/>
  <c r="H43" i="6"/>
  <c r="I43" i="6" s="1"/>
  <c r="J43" i="6" s="1"/>
  <c r="C159" i="10"/>
  <c r="AA159" i="6"/>
  <c r="C97" i="10"/>
  <c r="AA97" i="6"/>
  <c r="AA201" i="6"/>
  <c r="C246" i="10"/>
  <c r="AA246" i="6"/>
  <c r="C282" i="10"/>
  <c r="AA282" i="6"/>
  <c r="C235" i="10"/>
  <c r="AA235" i="6"/>
  <c r="P326" i="7"/>
  <c r="C117" i="10"/>
  <c r="AA117" i="6"/>
  <c r="AZ17" i="7"/>
  <c r="AZ16" i="7" s="1"/>
  <c r="K12" i="7" s="1"/>
  <c r="L12" i="7" s="1"/>
  <c r="C212" i="10"/>
  <c r="AA212" i="6"/>
  <c r="C190" i="10"/>
  <c r="AA190" i="6"/>
  <c r="Y5" i="12"/>
  <c r="Y14" i="12"/>
  <c r="C73" i="10"/>
  <c r="AA73" i="6"/>
  <c r="C278" i="10"/>
  <c r="AA278" i="6"/>
  <c r="C266" i="10"/>
  <c r="AA266" i="6"/>
  <c r="C59" i="10"/>
  <c r="AA59" i="6"/>
  <c r="AA85" i="6"/>
  <c r="C314" i="10"/>
  <c r="AA314" i="6"/>
  <c r="AA151" i="6"/>
  <c r="AA230" i="6"/>
  <c r="AA130" i="6"/>
  <c r="AA213" i="6"/>
  <c r="AA224" i="6"/>
  <c r="AA309" i="6"/>
  <c r="AA124" i="6"/>
  <c r="AA281" i="6"/>
  <c r="C176" i="10"/>
  <c r="AA176" i="6"/>
  <c r="C284" i="10"/>
  <c r="AA284" i="6"/>
  <c r="C216" i="10"/>
  <c r="AA216" i="6"/>
  <c r="C103" i="10"/>
  <c r="AA103" i="6"/>
  <c r="C300" i="10"/>
  <c r="AA300" i="6"/>
  <c r="C236" i="10"/>
  <c r="AA236" i="6"/>
  <c r="C232" i="10"/>
  <c r="AA232" i="6"/>
  <c r="C60" i="10"/>
  <c r="AA60" i="6"/>
  <c r="C147" i="10"/>
  <c r="AA147" i="6"/>
  <c r="BJ17" i="7"/>
  <c r="BJ16" i="7" s="1"/>
  <c r="K14" i="7" s="1"/>
  <c r="L14" i="7" s="1"/>
  <c r="C70" i="10"/>
  <c r="AA70" i="6"/>
  <c r="C75" i="10"/>
  <c r="AA75" i="6"/>
  <c r="C196" i="10"/>
  <c r="AA196" i="6"/>
  <c r="AA174" i="6"/>
  <c r="AA185" i="6"/>
  <c r="AA158" i="6"/>
  <c r="AA219" i="6"/>
  <c r="AA217" i="6"/>
  <c r="P45" i="6"/>
  <c r="Q45" i="6" s="1"/>
  <c r="R45" i="6" s="1"/>
  <c r="D45" i="10" s="1"/>
  <c r="H45" i="6"/>
  <c r="I45" i="6" s="1"/>
  <c r="J45" i="6" s="1"/>
  <c r="X45" i="6"/>
  <c r="AJ22" i="4"/>
  <c r="X20" i="6" s="1"/>
  <c r="Y22" i="4"/>
  <c r="P20" i="6" s="1"/>
  <c r="Q20" i="6" s="1"/>
  <c r="N22" i="4"/>
  <c r="BM22" i="4"/>
  <c r="BN22" i="4" s="1"/>
  <c r="X52" i="6"/>
  <c r="Y52" i="6" s="1"/>
  <c r="Z52" i="6" s="1"/>
  <c r="E52" i="10" s="1"/>
  <c r="P52" i="6"/>
  <c r="Q52" i="6" s="1"/>
  <c r="R52" i="6" s="1"/>
  <c r="D52" i="10" s="1"/>
  <c r="H52" i="6"/>
  <c r="X39" i="6"/>
  <c r="P39" i="6"/>
  <c r="Q39" i="6" s="1"/>
  <c r="R39" i="6" s="1"/>
  <c r="D39" i="10" s="1"/>
  <c r="H39" i="6"/>
  <c r="I39" i="6" s="1"/>
  <c r="J39" i="6" s="1"/>
  <c r="AJ28" i="4"/>
  <c r="X26" i="6" s="1"/>
  <c r="Y28" i="4"/>
  <c r="P26" i="6" s="1"/>
  <c r="Q26" i="6" s="1"/>
  <c r="N28" i="4"/>
  <c r="H26" i="6" s="1"/>
  <c r="I26" i="6" s="1"/>
  <c r="X51" i="6"/>
  <c r="Y51" i="6" s="1"/>
  <c r="Z51" i="6" s="1"/>
  <c r="E51" i="10" s="1"/>
  <c r="P51" i="6"/>
  <c r="Q51" i="6" s="1"/>
  <c r="R51" i="6" s="1"/>
  <c r="D51" i="10" s="1"/>
  <c r="H51" i="6"/>
  <c r="C58" i="10"/>
  <c r="AA58" i="6"/>
  <c r="C68" i="10"/>
  <c r="AA68" i="6"/>
  <c r="C163" i="10"/>
  <c r="AA163" i="6"/>
  <c r="BE17" i="7"/>
  <c r="BE16" i="7" s="1"/>
  <c r="K13" i="7" s="1"/>
  <c r="L13" i="7" s="1"/>
  <c r="C149" i="10"/>
  <c r="AA149" i="6"/>
  <c r="C242" i="10"/>
  <c r="AA242" i="6"/>
  <c r="C294" i="10"/>
  <c r="AA294" i="6"/>
  <c r="C67" i="10"/>
  <c r="AA67" i="6"/>
  <c r="C181" i="10"/>
  <c r="AA181" i="6"/>
  <c r="C220" i="10"/>
  <c r="AA220" i="6"/>
  <c r="C66" i="10"/>
  <c r="AA66" i="6"/>
  <c r="C82" i="10"/>
  <c r="AA82" i="6"/>
  <c r="C119" i="10"/>
  <c r="AA119" i="6"/>
  <c r="C252" i="10"/>
  <c r="AA252" i="6"/>
  <c r="Y8" i="12"/>
  <c r="C169" i="10"/>
  <c r="AA169" i="6"/>
  <c r="C206" i="10"/>
  <c r="AA206" i="6"/>
  <c r="C90" i="10"/>
  <c r="AA90" i="6"/>
  <c r="AA92" i="6"/>
  <c r="AA146" i="6"/>
  <c r="AA271" i="6"/>
  <c r="AA261" i="6"/>
  <c r="AA88" i="6"/>
  <c r="AA140" i="6"/>
  <c r="Y23" i="4"/>
  <c r="P21" i="6" s="1"/>
  <c r="Q21" i="6" s="1"/>
  <c r="N23" i="4"/>
  <c r="H21" i="6" s="1"/>
  <c r="I21" i="6" s="1"/>
  <c r="J21" i="6" s="1"/>
  <c r="AJ23" i="4"/>
  <c r="X21" i="6" s="1"/>
  <c r="H40" i="6"/>
  <c r="I40" i="6" s="1"/>
  <c r="J40" i="6" s="1"/>
  <c r="X40" i="6"/>
  <c r="P40" i="6"/>
  <c r="Q40" i="6" s="1"/>
  <c r="R40" i="6" s="1"/>
  <c r="D40" i="10" s="1"/>
  <c r="C54" i="10"/>
  <c r="AA54" i="6"/>
  <c r="C139" i="10"/>
  <c r="AA139" i="6"/>
  <c r="C229" i="10"/>
  <c r="AA229" i="6"/>
  <c r="C262" i="10"/>
  <c r="AA262" i="6"/>
  <c r="AA288" i="6"/>
  <c r="C310" i="10"/>
  <c r="AA310" i="6"/>
  <c r="AA241" i="6"/>
  <c r="AA132" i="6"/>
  <c r="AA272" i="6"/>
  <c r="C192" i="10"/>
  <c r="AA192" i="6"/>
  <c r="C107" i="10"/>
  <c r="AA107" i="6"/>
  <c r="C137" i="10"/>
  <c r="AA137" i="6"/>
  <c r="C182" i="10"/>
  <c r="AA182" i="6"/>
  <c r="P329" i="7"/>
  <c r="C72" i="10"/>
  <c r="AA72" i="6"/>
  <c r="C91" i="10"/>
  <c r="AA91" i="6"/>
  <c r="AA223" i="6"/>
  <c r="AA254" i="6"/>
  <c r="C210" i="10"/>
  <c r="AA210" i="6"/>
  <c r="AP16" i="7"/>
  <c r="K10" i="7" s="1"/>
  <c r="L10" i="7" s="1"/>
  <c r="C95" i="10"/>
  <c r="AA95" i="6"/>
  <c r="AA131" i="6"/>
  <c r="AA199" i="6"/>
  <c r="AA256" i="6"/>
  <c r="AA308" i="6"/>
  <c r="AA239" i="6"/>
  <c r="AA207" i="6"/>
  <c r="X46" i="6"/>
  <c r="P46" i="6"/>
  <c r="Q46" i="6" s="1"/>
  <c r="H46" i="6"/>
  <c r="I46" i="6" s="1"/>
  <c r="J46" i="6" s="1"/>
  <c r="C113" i="10"/>
  <c r="AA113" i="6"/>
  <c r="C200" i="10"/>
  <c r="AA200" i="6"/>
  <c r="H33" i="6"/>
  <c r="I33" i="6" s="1"/>
  <c r="J33" i="6" s="1"/>
  <c r="AJ30" i="4"/>
  <c r="X28" i="6" s="1"/>
  <c r="Y30" i="4"/>
  <c r="P28" i="6" s="1"/>
  <c r="Q28" i="6" s="1"/>
  <c r="N30" i="4"/>
  <c r="H28" i="6" s="1"/>
  <c r="I28" i="6" s="1"/>
  <c r="X47" i="6"/>
  <c r="Y47" i="6" s="1"/>
  <c r="Z47" i="6" s="1"/>
  <c r="E47" i="10" s="1"/>
  <c r="P47" i="6"/>
  <c r="Q47" i="6" s="1"/>
  <c r="R47" i="6" s="1"/>
  <c r="D47" i="10" s="1"/>
  <c r="H47" i="6"/>
  <c r="X34" i="6"/>
  <c r="P34" i="6"/>
  <c r="Q34" i="6" s="1"/>
  <c r="R34" i="6" s="1"/>
  <c r="D34" i="10" s="1"/>
  <c r="H34" i="6"/>
  <c r="I34" i="6" s="1"/>
  <c r="J34" i="6" s="1"/>
  <c r="AJ29" i="4"/>
  <c r="X27" i="6" s="1"/>
  <c r="Y29" i="4"/>
  <c r="P27" i="6" s="1"/>
  <c r="Q27" i="6" s="1"/>
  <c r="N29" i="4"/>
  <c r="H27" i="6" s="1"/>
  <c r="I27" i="6" s="1"/>
  <c r="J27" i="6" s="1"/>
  <c r="AA56" i="6"/>
  <c r="C270" i="10"/>
  <c r="AA270" i="6"/>
  <c r="AA171" i="6"/>
  <c r="AA264" i="6"/>
  <c r="C76" i="10"/>
  <c r="AA76" i="6"/>
  <c r="C62" i="10"/>
  <c r="AA62" i="6"/>
  <c r="AA155" i="6"/>
  <c r="C306" i="10"/>
  <c r="AA306" i="6"/>
  <c r="AA193" i="6"/>
  <c r="Y6" i="12"/>
  <c r="C123" i="10"/>
  <c r="AA123" i="6"/>
  <c r="C276" i="10"/>
  <c r="AA276" i="6"/>
  <c r="AF17" i="7"/>
  <c r="AF16" i="7" s="1"/>
  <c r="K8" i="7" s="1"/>
  <c r="L8" i="7" s="1"/>
  <c r="C179" i="10"/>
  <c r="AA179" i="6"/>
  <c r="C214" i="10"/>
  <c r="AA214" i="6"/>
  <c r="C81" i="10"/>
  <c r="AA81" i="6"/>
  <c r="C111" i="10"/>
  <c r="AA111" i="6"/>
  <c r="C145" i="10"/>
  <c r="AA145" i="6"/>
  <c r="AA286" i="6"/>
  <c r="AA98" i="6"/>
  <c r="AA162" i="6"/>
  <c r="AA287" i="6"/>
  <c r="AA277" i="6"/>
  <c r="AA225" i="6"/>
  <c r="AA84" i="6"/>
  <c r="AA156" i="6"/>
  <c r="R27" i="6" l="1"/>
  <c r="D27" i="10" s="1"/>
  <c r="R30" i="6"/>
  <c r="D30" i="10" s="1"/>
  <c r="R32" i="6"/>
  <c r="D32" i="10" s="1"/>
  <c r="R21" i="6"/>
  <c r="D21" i="10" s="1"/>
  <c r="R22" i="6"/>
  <c r="D22" i="10" s="1"/>
  <c r="R44" i="6"/>
  <c r="D44" i="10" s="1"/>
  <c r="R26" i="6"/>
  <c r="D26" i="10" s="1"/>
  <c r="J28" i="6"/>
  <c r="C28" i="10" s="1"/>
  <c r="F312" i="10"/>
  <c r="AB269" i="6"/>
  <c r="G269" i="10" s="1"/>
  <c r="R28" i="6"/>
  <c r="D28" i="10" s="1"/>
  <c r="R38" i="6"/>
  <c r="D38" i="10" s="1"/>
  <c r="R20" i="6"/>
  <c r="D20" i="10" s="1"/>
  <c r="AB231" i="6"/>
  <c r="G231" i="10" s="1"/>
  <c r="F125" i="10"/>
  <c r="AB152" i="6"/>
  <c r="G152" i="10" s="1"/>
  <c r="J22" i="6"/>
  <c r="C22" i="10" s="1"/>
  <c r="AB319" i="6"/>
  <c r="G319" i="10" s="1"/>
  <c r="J38" i="6"/>
  <c r="C38" i="10" s="1"/>
  <c r="AM23" i="4"/>
  <c r="AU23" i="4"/>
  <c r="AR23" i="4"/>
  <c r="AB177" i="6"/>
  <c r="G177" i="10" s="1"/>
  <c r="H20" i="6"/>
  <c r="I20" i="6" s="1"/>
  <c r="J20" i="6" s="1"/>
  <c r="C20" i="10" s="1"/>
  <c r="F189" i="10"/>
  <c r="AB126" i="6"/>
  <c r="G126" i="10" s="1"/>
  <c r="F188" i="10"/>
  <c r="AM324" i="5"/>
  <c r="F304" i="10"/>
  <c r="F186" i="10"/>
  <c r="AB258" i="6"/>
  <c r="G258" i="10" s="1"/>
  <c r="F313" i="10"/>
  <c r="F202" i="10"/>
  <c r="AB249" i="6"/>
  <c r="G249" i="10" s="1"/>
  <c r="AB102" i="6"/>
  <c r="G102" i="10" s="1"/>
  <c r="AR322" i="5"/>
  <c r="AR324" i="5" s="1"/>
  <c r="AR325" i="5" s="1"/>
  <c r="AX322" i="5"/>
  <c r="AX324" i="5" s="1"/>
  <c r="AX325" i="5" s="1"/>
  <c r="AP324" i="5"/>
  <c r="AY324" i="5"/>
  <c r="AO322" i="5"/>
  <c r="AO324" i="5" s="1"/>
  <c r="AO325" i="5" s="1"/>
  <c r="AU322" i="5"/>
  <c r="AU324" i="5" s="1"/>
  <c r="AU325" i="5" s="1"/>
  <c r="AL322" i="5"/>
  <c r="AL324" i="5" s="1"/>
  <c r="AL325" i="5" s="1"/>
  <c r="F65" i="10"/>
  <c r="AS324" i="5"/>
  <c r="AV324" i="5"/>
  <c r="AB96" i="6"/>
  <c r="G96" i="10" s="1"/>
  <c r="F305" i="10"/>
  <c r="AB160" i="6"/>
  <c r="G160" i="10" s="1"/>
  <c r="F311" i="10"/>
  <c r="AB280" i="6"/>
  <c r="G280" i="10" s="1"/>
  <c r="AB138" i="6"/>
  <c r="G138" i="10" s="1"/>
  <c r="AY23" i="4"/>
  <c r="AP23" i="4"/>
  <c r="AB267" i="6"/>
  <c r="G267" i="10" s="1"/>
  <c r="R36" i="6"/>
  <c r="D36" i="10" s="1"/>
  <c r="F122" i="10"/>
  <c r="F295" i="10"/>
  <c r="AR29" i="4"/>
  <c r="AS29" i="4"/>
  <c r="AU29" i="4"/>
  <c r="AV29" i="4"/>
  <c r="AY30" i="4"/>
  <c r="AX30" i="4"/>
  <c r="AV30" i="4"/>
  <c r="AU30" i="4"/>
  <c r="AP31" i="4"/>
  <c r="AO31" i="4"/>
  <c r="AL31" i="4"/>
  <c r="AM31" i="4"/>
  <c r="AV32" i="4"/>
  <c r="AU32" i="4"/>
  <c r="AO34" i="4"/>
  <c r="AP34" i="4"/>
  <c r="AV34" i="4"/>
  <c r="AU34" i="4"/>
  <c r="AV33" i="4"/>
  <c r="AU33" i="4"/>
  <c r="AL33" i="4"/>
  <c r="AM33" i="4"/>
  <c r="AU27" i="4"/>
  <c r="AV27" i="4"/>
  <c r="AP27" i="4"/>
  <c r="AO27" i="4"/>
  <c r="AO24" i="4"/>
  <c r="AP24" i="4"/>
  <c r="AO26" i="4"/>
  <c r="AP26" i="4"/>
  <c r="AO25" i="4"/>
  <c r="AP25" i="4"/>
  <c r="AL29" i="4"/>
  <c r="AM29" i="4"/>
  <c r="AR30" i="4"/>
  <c r="AS30" i="4"/>
  <c r="AP30" i="4"/>
  <c r="AO30" i="4"/>
  <c r="AM30" i="4"/>
  <c r="AL30" i="4"/>
  <c r="AY32" i="4"/>
  <c r="AX32" i="4"/>
  <c r="AL32" i="4"/>
  <c r="AM32" i="4"/>
  <c r="AM28" i="4"/>
  <c r="AL28" i="4"/>
  <c r="AV28" i="4"/>
  <c r="AU28" i="4"/>
  <c r="AX28" i="4"/>
  <c r="AY28" i="4"/>
  <c r="AP33" i="4"/>
  <c r="AO33" i="4"/>
  <c r="AX33" i="4"/>
  <c r="AY33" i="4"/>
  <c r="AL27" i="4"/>
  <c r="AM27" i="4"/>
  <c r="AL24" i="4"/>
  <c r="AM24" i="4"/>
  <c r="AS25" i="4"/>
  <c r="AR25" i="4"/>
  <c r="AX29" i="4"/>
  <c r="AY29" i="4"/>
  <c r="AR31" i="4"/>
  <c r="AS31" i="4"/>
  <c r="AO32" i="4"/>
  <c r="AP32" i="4"/>
  <c r="AR34" i="4"/>
  <c r="AS34" i="4"/>
  <c r="AY34" i="4"/>
  <c r="AX34" i="4"/>
  <c r="AP28" i="4"/>
  <c r="AO28" i="4"/>
  <c r="AR27" i="4"/>
  <c r="AS27" i="4"/>
  <c r="AR24" i="4"/>
  <c r="AS24" i="4"/>
  <c r="AY24" i="4"/>
  <c r="AX24" i="4"/>
  <c r="AU26" i="4"/>
  <c r="AV26" i="4"/>
  <c r="AR26" i="4"/>
  <c r="AS26" i="4"/>
  <c r="AX26" i="4"/>
  <c r="AY26" i="4"/>
  <c r="AU25" i="4"/>
  <c r="AV25" i="4"/>
  <c r="AP29" i="4"/>
  <c r="AO29" i="4"/>
  <c r="AX31" i="4"/>
  <c r="AY31" i="4"/>
  <c r="AV31" i="4"/>
  <c r="AU31" i="4"/>
  <c r="AR32" i="4"/>
  <c r="AS32" i="4"/>
  <c r="AL34" i="4"/>
  <c r="AM34" i="4"/>
  <c r="AR28" i="4"/>
  <c r="AS28" i="4"/>
  <c r="AR33" i="4"/>
  <c r="AS33" i="4"/>
  <c r="AX27" i="4"/>
  <c r="AY27" i="4"/>
  <c r="AU24" i="4"/>
  <c r="AV24" i="4"/>
  <c r="AM26" i="4"/>
  <c r="AL26" i="4"/>
  <c r="AL25" i="4"/>
  <c r="AM25" i="4"/>
  <c r="AX25" i="4"/>
  <c r="AY25" i="4"/>
  <c r="AP22" i="4"/>
  <c r="AO22" i="4"/>
  <c r="AM22" i="4"/>
  <c r="AL22" i="4"/>
  <c r="AY22" i="4"/>
  <c r="AX22" i="4"/>
  <c r="AS22" i="4"/>
  <c r="AR22" i="4"/>
  <c r="AV22" i="4"/>
  <c r="AU22" i="4"/>
  <c r="F297" i="10"/>
  <c r="F283" i="10"/>
  <c r="F78" i="10"/>
  <c r="AB317" i="6"/>
  <c r="G317" i="10" s="1"/>
  <c r="AB279" i="6"/>
  <c r="G279" i="10" s="1"/>
  <c r="AB134" i="6"/>
  <c r="G134" i="10" s="1"/>
  <c r="F240" i="10"/>
  <c r="F228" i="10"/>
  <c r="AB115" i="6"/>
  <c r="G115" i="10" s="1"/>
  <c r="AB99" i="6"/>
  <c r="G99" i="10" s="1"/>
  <c r="AB136" i="6"/>
  <c r="G136" i="10" s="1"/>
  <c r="AB289" i="6"/>
  <c r="G289" i="10" s="1"/>
  <c r="AB129" i="6"/>
  <c r="G129" i="10" s="1"/>
  <c r="AB150" i="6"/>
  <c r="G150" i="10" s="1"/>
  <c r="AB144" i="6"/>
  <c r="G144" i="10" s="1"/>
  <c r="AB86" i="6"/>
  <c r="G86" i="10" s="1"/>
  <c r="AB221" i="6"/>
  <c r="G221" i="10" s="1"/>
  <c r="AB153" i="6"/>
  <c r="G153" i="10" s="1"/>
  <c r="AB63" i="6"/>
  <c r="G63" i="10" s="1"/>
  <c r="J26" i="6"/>
  <c r="C26" i="10" s="1"/>
  <c r="AB318" i="6"/>
  <c r="G318" i="10" s="1"/>
  <c r="F120" i="10"/>
  <c r="AB285" i="6"/>
  <c r="G285" i="10" s="1"/>
  <c r="AB268" i="6"/>
  <c r="G268" i="10" s="1"/>
  <c r="F238" i="10"/>
  <c r="AB180" i="6"/>
  <c r="G180" i="10" s="1"/>
  <c r="AB244" i="6"/>
  <c r="G244" i="10" s="1"/>
  <c r="AB55" i="6"/>
  <c r="G55" i="10" s="1"/>
  <c r="AB184" i="6"/>
  <c r="G184" i="10" s="1"/>
  <c r="AB301" i="6"/>
  <c r="G301" i="10" s="1"/>
  <c r="AB127" i="6"/>
  <c r="G127" i="10" s="1"/>
  <c r="AB315" i="6"/>
  <c r="G315" i="10" s="1"/>
  <c r="J36" i="6"/>
  <c r="F154" i="10"/>
  <c r="F290" i="10"/>
  <c r="AB273" i="6"/>
  <c r="G273" i="10" s="1"/>
  <c r="AB259" i="6"/>
  <c r="G259" i="10" s="1"/>
  <c r="AB178" i="6"/>
  <c r="G178" i="10" s="1"/>
  <c r="AB203" i="6"/>
  <c r="G203" i="10" s="1"/>
  <c r="AB79" i="6"/>
  <c r="G79" i="10" s="1"/>
  <c r="J32" i="6"/>
  <c r="C32" i="10" s="1"/>
  <c r="F112" i="10"/>
  <c r="R46" i="6"/>
  <c r="D46" i="10" s="1"/>
  <c r="J24" i="6"/>
  <c r="C24" i="10" s="1"/>
  <c r="Q336" i="7"/>
  <c r="Q338" i="7" s="1"/>
  <c r="AB94" i="6"/>
  <c r="G94" i="10" s="1"/>
  <c r="AB187" i="6"/>
  <c r="G187" i="10" s="1"/>
  <c r="AB245" i="6"/>
  <c r="G245" i="10" s="1"/>
  <c r="F116" i="10"/>
  <c r="AB166" i="6"/>
  <c r="G166" i="10" s="1"/>
  <c r="AB307" i="6"/>
  <c r="G307" i="10" s="1"/>
  <c r="AB183" i="6"/>
  <c r="G183" i="10" s="1"/>
  <c r="AB291" i="6"/>
  <c r="G291" i="10" s="1"/>
  <c r="AB263" i="6"/>
  <c r="G263" i="10" s="1"/>
  <c r="F110" i="10"/>
  <c r="I51" i="6"/>
  <c r="J51" i="6" s="1"/>
  <c r="H51" i="7"/>
  <c r="I51" i="7" s="1"/>
  <c r="J51" i="7" s="1"/>
  <c r="K51" i="7" s="1"/>
  <c r="H52" i="7"/>
  <c r="I52" i="7" s="1"/>
  <c r="J52" i="7" s="1"/>
  <c r="K52" i="7" s="1"/>
  <c r="I52" i="6"/>
  <c r="J52" i="6" s="1"/>
  <c r="F118" i="10"/>
  <c r="AB168" i="6"/>
  <c r="G168" i="10" s="1"/>
  <c r="AB175" i="6"/>
  <c r="G175" i="10" s="1"/>
  <c r="AB260" i="6"/>
  <c r="G260" i="10" s="1"/>
  <c r="AB205" i="6"/>
  <c r="G205" i="10" s="1"/>
  <c r="F257" i="10"/>
  <c r="F128" i="10"/>
  <c r="AB253" i="6"/>
  <c r="G253" i="10" s="1"/>
  <c r="F243" i="10"/>
  <c r="AB233" i="6"/>
  <c r="G233" i="10" s="1"/>
  <c r="AB173" i="6"/>
  <c r="G173" i="10" s="1"/>
  <c r="AB157" i="6"/>
  <c r="G157" i="10" s="1"/>
  <c r="F237" i="10"/>
  <c r="DM319" i="3"/>
  <c r="V25" i="12" s="1"/>
  <c r="X25" i="12" s="1"/>
  <c r="I47" i="6"/>
  <c r="J47" i="6" s="1"/>
  <c r="H47" i="7"/>
  <c r="I47" i="7" s="1"/>
  <c r="J47" i="7" s="1"/>
  <c r="K47" i="7" s="1"/>
  <c r="H49" i="7"/>
  <c r="I49" i="7" s="1"/>
  <c r="J49" i="7" s="1"/>
  <c r="K49" i="7" s="1"/>
  <c r="I49" i="6"/>
  <c r="J49" i="6" s="1"/>
  <c r="H48" i="7"/>
  <c r="I48" i="7" s="1"/>
  <c r="J48" i="7" s="1"/>
  <c r="K48" i="7" s="1"/>
  <c r="I48" i="6"/>
  <c r="J48" i="6" s="1"/>
  <c r="I50" i="6"/>
  <c r="J50" i="6" s="1"/>
  <c r="H50" i="7"/>
  <c r="I50" i="7" s="1"/>
  <c r="J50" i="7" s="1"/>
  <c r="K50" i="7" s="1"/>
  <c r="AB104" i="6"/>
  <c r="G104" i="10" s="1"/>
  <c r="F83" i="10"/>
  <c r="AB106" i="6"/>
  <c r="G106" i="10" s="1"/>
  <c r="AB275" i="6"/>
  <c r="G275" i="10" s="1"/>
  <c r="AB87" i="6"/>
  <c r="G87" i="10" s="1"/>
  <c r="AB148" i="6"/>
  <c r="G148" i="10" s="1"/>
  <c r="DD319" i="3"/>
  <c r="V22" i="12" s="1"/>
  <c r="X22" i="12" s="1"/>
  <c r="DC317" i="3"/>
  <c r="DC319" i="3" s="1"/>
  <c r="DC320" i="3" s="1"/>
  <c r="DL317" i="3"/>
  <c r="DL319" i="3" s="1"/>
  <c r="DL320" i="3" s="1"/>
  <c r="CW317" i="3"/>
  <c r="CW319" i="3" s="1"/>
  <c r="CW320" i="3" s="1"/>
  <c r="CX319" i="3"/>
  <c r="V20" i="12" s="1"/>
  <c r="X20" i="12" s="1"/>
  <c r="DR317" i="3"/>
  <c r="DR319" i="3" s="1"/>
  <c r="DR320" i="3" s="1"/>
  <c r="CZ317" i="3"/>
  <c r="CZ319" i="3" s="1"/>
  <c r="CZ320" i="3" s="1"/>
  <c r="DS319" i="3"/>
  <c r="V27" i="12" s="1"/>
  <c r="X27" i="12" s="1"/>
  <c r="DA319" i="3"/>
  <c r="V21" i="12" s="1"/>
  <c r="X21" i="12" s="1"/>
  <c r="DF317" i="3"/>
  <c r="DF319" i="3" s="1"/>
  <c r="DF320" i="3" s="1"/>
  <c r="DX317" i="3"/>
  <c r="DX319" i="3" s="1"/>
  <c r="DX320" i="3" s="1"/>
  <c r="DG319" i="3"/>
  <c r="V23" i="12" s="1"/>
  <c r="X23" i="12" s="1"/>
  <c r="DY319" i="3"/>
  <c r="V29" i="12" s="1"/>
  <c r="X29" i="12" s="1"/>
  <c r="F247" i="10"/>
  <c r="AB234" i="6"/>
  <c r="G234" i="10" s="1"/>
  <c r="C39" i="10"/>
  <c r="C35" i="10"/>
  <c r="C41" i="10"/>
  <c r="C30" i="10"/>
  <c r="C31" i="10"/>
  <c r="C45" i="10"/>
  <c r="C42" i="10"/>
  <c r="C23" i="10"/>
  <c r="C37" i="10"/>
  <c r="C29" i="10"/>
  <c r="C33" i="10"/>
  <c r="C21" i="10"/>
  <c r="C25" i="10"/>
  <c r="F156" i="10"/>
  <c r="AB156" i="6"/>
  <c r="G156" i="10" s="1"/>
  <c r="Y46" i="6"/>
  <c r="Z46" i="6" s="1"/>
  <c r="E46" i="10" s="1"/>
  <c r="H46" i="7"/>
  <c r="I46" i="7" s="1"/>
  <c r="J46" i="7" s="1"/>
  <c r="K46" i="7" s="1"/>
  <c r="F132" i="10"/>
  <c r="AB132" i="6"/>
  <c r="G132" i="10" s="1"/>
  <c r="F54" i="10"/>
  <c r="AB54" i="6"/>
  <c r="G54" i="10" s="1"/>
  <c r="F84" i="10"/>
  <c r="AB84" i="6"/>
  <c r="G84" i="10" s="1"/>
  <c r="F162" i="10"/>
  <c r="AB162" i="6"/>
  <c r="G162" i="10" s="1"/>
  <c r="F276" i="10"/>
  <c r="AB276" i="6"/>
  <c r="G276" i="10" s="1"/>
  <c r="F76" i="10"/>
  <c r="AB76" i="6"/>
  <c r="G76" i="10" s="1"/>
  <c r="C27" i="10"/>
  <c r="F131" i="10"/>
  <c r="AB131" i="6"/>
  <c r="G131" i="10" s="1"/>
  <c r="F72" i="10"/>
  <c r="AB72" i="6"/>
  <c r="G72" i="10" s="1"/>
  <c r="F271" i="10"/>
  <c r="AB271" i="6"/>
  <c r="G271" i="10" s="1"/>
  <c r="F67" i="10"/>
  <c r="AB67" i="6"/>
  <c r="G67" i="10" s="1"/>
  <c r="Y45" i="6"/>
  <c r="Z45" i="6" s="1"/>
  <c r="E45" i="10" s="1"/>
  <c r="H45" i="7"/>
  <c r="I45" i="7" s="1"/>
  <c r="J45" i="7" s="1"/>
  <c r="K45" i="7" s="1"/>
  <c r="F174" i="10"/>
  <c r="AB174" i="6"/>
  <c r="G174" i="10" s="1"/>
  <c r="F147" i="10"/>
  <c r="AB147" i="6"/>
  <c r="G147" i="10" s="1"/>
  <c r="F232" i="10"/>
  <c r="AB232" i="6"/>
  <c r="G232" i="10" s="1"/>
  <c r="F103" i="10"/>
  <c r="AB103" i="6"/>
  <c r="G103" i="10" s="1"/>
  <c r="F309" i="10"/>
  <c r="AB309" i="6"/>
  <c r="G309" i="10" s="1"/>
  <c r="F151" i="10"/>
  <c r="AB151" i="6"/>
  <c r="G151" i="10" s="1"/>
  <c r="F117" i="10"/>
  <c r="AB117" i="6"/>
  <c r="G117" i="10" s="1"/>
  <c r="F159" i="10"/>
  <c r="AB159" i="6"/>
  <c r="G159" i="10" s="1"/>
  <c r="F133" i="10"/>
  <c r="AB133" i="6"/>
  <c r="G133" i="10" s="1"/>
  <c r="F143" i="10"/>
  <c r="AB143" i="6"/>
  <c r="G143" i="10" s="1"/>
  <c r="F316" i="10"/>
  <c r="AB316" i="6"/>
  <c r="G316" i="10" s="1"/>
  <c r="F265" i="10"/>
  <c r="AB265" i="6"/>
  <c r="G265" i="10" s="1"/>
  <c r="F293" i="10"/>
  <c r="AB293" i="6"/>
  <c r="G293" i="10" s="1"/>
  <c r="F114" i="10"/>
  <c r="AB114" i="6"/>
  <c r="G114" i="10" s="1"/>
  <c r="F74" i="10"/>
  <c r="AB74" i="6"/>
  <c r="G74" i="10" s="1"/>
  <c r="F292" i="10"/>
  <c r="AB292" i="6"/>
  <c r="G292" i="10" s="1"/>
  <c r="F222" i="10"/>
  <c r="AB222" i="6"/>
  <c r="G222" i="10" s="1"/>
  <c r="Y29" i="6"/>
  <c r="Z29" i="6" s="1"/>
  <c r="E29" i="10" s="1"/>
  <c r="H29" i="7"/>
  <c r="I29" i="7" s="1"/>
  <c r="J29" i="7" s="1"/>
  <c r="K29" i="7" s="1"/>
  <c r="F98" i="10"/>
  <c r="AB98" i="6"/>
  <c r="G98" i="10" s="1"/>
  <c r="F241" i="10"/>
  <c r="AB241" i="6"/>
  <c r="G241" i="10" s="1"/>
  <c r="Y21" i="6"/>
  <c r="Z21" i="6" s="1"/>
  <c r="E21" i="10" s="1"/>
  <c r="H21" i="7"/>
  <c r="I21" i="7" s="1"/>
  <c r="J21" i="7" s="1"/>
  <c r="K21" i="7" s="1"/>
  <c r="F206" i="10"/>
  <c r="AB206" i="6"/>
  <c r="G206" i="10" s="1"/>
  <c r="F284" i="10"/>
  <c r="AB284" i="6"/>
  <c r="G284" i="10" s="1"/>
  <c r="F286" i="10"/>
  <c r="AB286" i="6"/>
  <c r="G286" i="10" s="1"/>
  <c r="F239" i="10"/>
  <c r="AB239" i="6"/>
  <c r="G239" i="10" s="1"/>
  <c r="F210" i="10"/>
  <c r="AB210" i="6"/>
  <c r="G210" i="10" s="1"/>
  <c r="F310" i="10"/>
  <c r="AB310" i="6"/>
  <c r="G310" i="10" s="1"/>
  <c r="F92" i="10"/>
  <c r="AB92" i="6"/>
  <c r="G92" i="10" s="1"/>
  <c r="F60" i="10"/>
  <c r="AB60" i="6"/>
  <c r="G60" i="10" s="1"/>
  <c r="F236" i="10"/>
  <c r="AB236" i="6"/>
  <c r="G236" i="10" s="1"/>
  <c r="F124" i="10"/>
  <c r="AB124" i="6"/>
  <c r="G124" i="10" s="1"/>
  <c r="F266" i="10"/>
  <c r="AB266" i="6"/>
  <c r="G266" i="10" s="1"/>
  <c r="P336" i="7"/>
  <c r="P338" i="7" s="1"/>
  <c r="H43" i="7"/>
  <c r="I43" i="7" s="1"/>
  <c r="J43" i="7" s="1"/>
  <c r="K43" i="7" s="1"/>
  <c r="Y43" i="6"/>
  <c r="Z43" i="6" s="1"/>
  <c r="E43" i="10" s="1"/>
  <c r="Y36" i="6"/>
  <c r="Z36" i="6" s="1"/>
  <c r="E36" i="10" s="1"/>
  <c r="H36" i="7"/>
  <c r="I36" i="7" s="1"/>
  <c r="J36" i="7" s="1"/>
  <c r="K36" i="7" s="1"/>
  <c r="F100" i="10"/>
  <c r="AB100" i="6"/>
  <c r="G100" i="10" s="1"/>
  <c r="Y25" i="6"/>
  <c r="Z25" i="6" s="1"/>
  <c r="E25" i="10" s="1"/>
  <c r="H25" i="7"/>
  <c r="I25" i="7" s="1"/>
  <c r="J25" i="7" s="1"/>
  <c r="K25" i="7" s="1"/>
  <c r="H26" i="7"/>
  <c r="I26" i="7" s="1"/>
  <c r="J26" i="7" s="1"/>
  <c r="K26" i="7" s="1"/>
  <c r="Y26" i="6"/>
  <c r="Z26" i="6" s="1"/>
  <c r="E26" i="10" s="1"/>
  <c r="Y39" i="6"/>
  <c r="Z39" i="6" s="1"/>
  <c r="E39" i="10" s="1"/>
  <c r="H39" i="7"/>
  <c r="I39" i="7" s="1"/>
  <c r="J39" i="7" s="1"/>
  <c r="K39" i="7" s="1"/>
  <c r="F246" i="10"/>
  <c r="AB246" i="6"/>
  <c r="G246" i="10" s="1"/>
  <c r="H44" i="7"/>
  <c r="I44" i="7" s="1"/>
  <c r="J44" i="7" s="1"/>
  <c r="K44" i="7" s="1"/>
  <c r="Y44" i="6"/>
  <c r="Z44" i="6" s="1"/>
  <c r="E44" i="10" s="1"/>
  <c r="F108" i="10"/>
  <c r="AB108" i="6"/>
  <c r="G108" i="10" s="1"/>
  <c r="F251" i="10"/>
  <c r="AB251" i="6"/>
  <c r="G251" i="10" s="1"/>
  <c r="F250" i="10"/>
  <c r="AB250" i="6"/>
  <c r="G250" i="10" s="1"/>
  <c r="C40" i="10"/>
  <c r="F123" i="10"/>
  <c r="AB123" i="6"/>
  <c r="G123" i="10" s="1"/>
  <c r="F145" i="10"/>
  <c r="AB145" i="6"/>
  <c r="G145" i="10" s="1"/>
  <c r="F56" i="10"/>
  <c r="AB56" i="6"/>
  <c r="G56" i="10" s="1"/>
  <c r="H28" i="7"/>
  <c r="I28" i="7" s="1"/>
  <c r="J28" i="7" s="1"/>
  <c r="K28" i="7" s="1"/>
  <c r="Y28" i="6"/>
  <c r="Z28" i="6" s="1"/>
  <c r="E28" i="10" s="1"/>
  <c r="F200" i="10"/>
  <c r="AB200" i="6"/>
  <c r="G200" i="10" s="1"/>
  <c r="C46" i="10"/>
  <c r="F107" i="10"/>
  <c r="AB107" i="6"/>
  <c r="G107" i="10" s="1"/>
  <c r="F262" i="10"/>
  <c r="AB262" i="6"/>
  <c r="G262" i="10" s="1"/>
  <c r="DO317" i="3"/>
  <c r="DO319" i="3" s="1"/>
  <c r="DO320" i="3" s="1"/>
  <c r="F88" i="10"/>
  <c r="AB88" i="6"/>
  <c r="G88" i="10" s="1"/>
  <c r="F82" i="10"/>
  <c r="AB82" i="6"/>
  <c r="G82" i="10" s="1"/>
  <c r="F196" i="10"/>
  <c r="AB196" i="6"/>
  <c r="G196" i="10" s="1"/>
  <c r="F85" i="10"/>
  <c r="AB85" i="6"/>
  <c r="G85" i="10" s="1"/>
  <c r="F201" i="10"/>
  <c r="AB201" i="6"/>
  <c r="G201" i="10" s="1"/>
  <c r="Y32" i="6"/>
  <c r="Z32" i="6" s="1"/>
  <c r="E32" i="10" s="1"/>
  <c r="H32" i="7"/>
  <c r="I32" i="7" s="1"/>
  <c r="J32" i="7" s="1"/>
  <c r="K32" i="7" s="1"/>
  <c r="F211" i="10"/>
  <c r="AB211" i="6"/>
  <c r="G211" i="10" s="1"/>
  <c r="F109" i="10"/>
  <c r="AB109" i="6"/>
  <c r="G109" i="10" s="1"/>
  <c r="F194" i="10"/>
  <c r="AB194" i="6"/>
  <c r="G194" i="10" s="1"/>
  <c r="F227" i="10"/>
  <c r="AB227" i="6"/>
  <c r="G227" i="10" s="1"/>
  <c r="F208" i="10"/>
  <c r="AB208" i="6"/>
  <c r="G208" i="10" s="1"/>
  <c r="F61" i="10"/>
  <c r="AB61" i="6"/>
  <c r="G61" i="10" s="1"/>
  <c r="F164" i="10"/>
  <c r="AB164" i="6"/>
  <c r="G164" i="10" s="1"/>
  <c r="F170" i="10"/>
  <c r="AB170" i="6"/>
  <c r="G170" i="10" s="1"/>
  <c r="F53" i="10"/>
  <c r="AB53" i="6"/>
  <c r="G53" i="10" s="1"/>
  <c r="H41" i="7"/>
  <c r="I41" i="7" s="1"/>
  <c r="J41" i="7" s="1"/>
  <c r="K41" i="7" s="1"/>
  <c r="Y41" i="6"/>
  <c r="Z41" i="6" s="1"/>
  <c r="E41" i="10" s="1"/>
  <c r="Y30" i="6"/>
  <c r="Z30" i="6" s="1"/>
  <c r="E30" i="10" s="1"/>
  <c r="H30" i="7"/>
  <c r="I30" i="7" s="1"/>
  <c r="J30" i="7" s="1"/>
  <c r="K30" i="7" s="1"/>
  <c r="F225" i="10"/>
  <c r="AB225" i="6"/>
  <c r="G225" i="10" s="1"/>
  <c r="F149" i="10"/>
  <c r="AB149" i="6"/>
  <c r="G149" i="10" s="1"/>
  <c r="BG322" i="4"/>
  <c r="BG324" i="4" s="1"/>
  <c r="BG325" i="4" s="1"/>
  <c r="BH324" i="4"/>
  <c r="W27" i="12" s="1"/>
  <c r="Y27" i="12" s="1"/>
  <c r="F224" i="10"/>
  <c r="AB224" i="6"/>
  <c r="G224" i="10" s="1"/>
  <c r="F165" i="10"/>
  <c r="AB165" i="6"/>
  <c r="G165" i="10" s="1"/>
  <c r="F214" i="10"/>
  <c r="AB214" i="6"/>
  <c r="G214" i="10" s="1"/>
  <c r="F277" i="10"/>
  <c r="AB277" i="6"/>
  <c r="G277" i="10" s="1"/>
  <c r="C34" i="10"/>
  <c r="F264" i="10"/>
  <c r="AB264" i="6"/>
  <c r="G264" i="10" s="1"/>
  <c r="H27" i="7"/>
  <c r="I27" i="7" s="1"/>
  <c r="J27" i="7" s="1"/>
  <c r="K27" i="7" s="1"/>
  <c r="Y27" i="6"/>
  <c r="Z27" i="6" s="1"/>
  <c r="E27" i="10" s="1"/>
  <c r="F254" i="10"/>
  <c r="AB254" i="6"/>
  <c r="G254" i="10" s="1"/>
  <c r="F192" i="10"/>
  <c r="AB192" i="6"/>
  <c r="G192" i="10" s="1"/>
  <c r="F288" i="10"/>
  <c r="AB288" i="6"/>
  <c r="G288" i="10" s="1"/>
  <c r="DP319" i="3"/>
  <c r="V26" i="12" s="1"/>
  <c r="X26" i="12" s="1"/>
  <c r="F90" i="10"/>
  <c r="AB90" i="6"/>
  <c r="G90" i="10" s="1"/>
  <c r="F220" i="10"/>
  <c r="AB220" i="6"/>
  <c r="G220" i="10" s="1"/>
  <c r="F163" i="10"/>
  <c r="AB163" i="6"/>
  <c r="G163" i="10" s="1"/>
  <c r="F68" i="10"/>
  <c r="AB68" i="6"/>
  <c r="G68" i="10" s="1"/>
  <c r="BD322" i="4"/>
  <c r="BD324" i="4" s="1"/>
  <c r="BD325" i="4" s="1"/>
  <c r="BE324" i="4"/>
  <c r="W26" i="12" s="1"/>
  <c r="Y26" i="12" s="1"/>
  <c r="Y20" i="6"/>
  <c r="Z20" i="6" s="1"/>
  <c r="E20" i="10" s="1"/>
  <c r="F300" i="10"/>
  <c r="AB300" i="6"/>
  <c r="G300" i="10" s="1"/>
  <c r="F59" i="10"/>
  <c r="AB59" i="6"/>
  <c r="G59" i="10" s="1"/>
  <c r="F278" i="10"/>
  <c r="AB278" i="6"/>
  <c r="G278" i="10" s="1"/>
  <c r="F209" i="10"/>
  <c r="AB209" i="6"/>
  <c r="G209" i="10" s="1"/>
  <c r="F142" i="10"/>
  <c r="AB142" i="6"/>
  <c r="G142" i="10" s="1"/>
  <c r="F191" i="10"/>
  <c r="AB191" i="6"/>
  <c r="G191" i="10" s="1"/>
  <c r="Y24" i="6"/>
  <c r="Z24" i="6" s="1"/>
  <c r="E24" i="10" s="1"/>
  <c r="H24" i="7"/>
  <c r="I24" i="7" s="1"/>
  <c r="J24" i="7" s="1"/>
  <c r="K24" i="7" s="1"/>
  <c r="H37" i="7"/>
  <c r="I37" i="7" s="1"/>
  <c r="J37" i="7" s="1"/>
  <c r="K37" i="7" s="1"/>
  <c r="Y37" i="6"/>
  <c r="Z37" i="6" s="1"/>
  <c r="E37" i="10" s="1"/>
  <c r="H38" i="7"/>
  <c r="I38" i="7" s="1"/>
  <c r="J38" i="7" s="1"/>
  <c r="K38" i="7" s="1"/>
  <c r="Y38" i="6"/>
  <c r="Z38" i="6" s="1"/>
  <c r="E38" i="10" s="1"/>
  <c r="F302" i="10"/>
  <c r="AB302" i="6"/>
  <c r="G302" i="10" s="1"/>
  <c r="F95" i="10"/>
  <c r="AB95" i="6"/>
  <c r="G95" i="10" s="1"/>
  <c r="H40" i="7"/>
  <c r="I40" i="7" s="1"/>
  <c r="J40" i="7" s="1"/>
  <c r="K40" i="7" s="1"/>
  <c r="Y40" i="6"/>
  <c r="Z40" i="6" s="1"/>
  <c r="E40" i="10" s="1"/>
  <c r="F119" i="10"/>
  <c r="AB119" i="6"/>
  <c r="G119" i="10" s="1"/>
  <c r="F314" i="10"/>
  <c r="AB314" i="6"/>
  <c r="G314" i="10" s="1"/>
  <c r="F141" i="10"/>
  <c r="AB141" i="6"/>
  <c r="G141" i="10" s="1"/>
  <c r="F155" i="10"/>
  <c r="AB155" i="6"/>
  <c r="G155" i="10" s="1"/>
  <c r="F113" i="10"/>
  <c r="AB113" i="6"/>
  <c r="G113" i="10" s="1"/>
  <c r="F308" i="10"/>
  <c r="AB308" i="6"/>
  <c r="G308" i="10" s="1"/>
  <c r="F223" i="10"/>
  <c r="AB223" i="6"/>
  <c r="G223" i="10" s="1"/>
  <c r="F229" i="10"/>
  <c r="AB229" i="6"/>
  <c r="G229" i="10" s="1"/>
  <c r="F139" i="10"/>
  <c r="AB139" i="6"/>
  <c r="G139" i="10" s="1"/>
  <c r="F261" i="10"/>
  <c r="AB261" i="6"/>
  <c r="G261" i="10" s="1"/>
  <c r="F169" i="10"/>
  <c r="AB169" i="6"/>
  <c r="G169" i="10" s="1"/>
  <c r="F66" i="10"/>
  <c r="AB66" i="6"/>
  <c r="G66" i="10" s="1"/>
  <c r="F294" i="10"/>
  <c r="AB294" i="6"/>
  <c r="G294" i="10" s="1"/>
  <c r="BA322" i="4"/>
  <c r="BA324" i="4" s="1"/>
  <c r="BA325" i="4" s="1"/>
  <c r="BB324" i="4"/>
  <c r="W25" i="12" s="1"/>
  <c r="Y25" i="12" s="1"/>
  <c r="F217" i="10"/>
  <c r="AB217" i="6"/>
  <c r="G217" i="10" s="1"/>
  <c r="F219" i="10"/>
  <c r="AB219" i="6"/>
  <c r="G219" i="10" s="1"/>
  <c r="F75" i="10"/>
  <c r="AB75" i="6"/>
  <c r="G75" i="10" s="1"/>
  <c r="F176" i="10"/>
  <c r="AB176" i="6"/>
  <c r="G176" i="10" s="1"/>
  <c r="F213" i="10"/>
  <c r="AB213" i="6"/>
  <c r="G213" i="10" s="1"/>
  <c r="F190" i="10"/>
  <c r="AB190" i="6"/>
  <c r="G190" i="10" s="1"/>
  <c r="F212" i="10"/>
  <c r="AB212" i="6"/>
  <c r="G212" i="10" s="1"/>
  <c r="DU317" i="3"/>
  <c r="DU319" i="3" s="1"/>
  <c r="DU320" i="3" s="1"/>
  <c r="H31" i="7"/>
  <c r="I31" i="7" s="1"/>
  <c r="J31" i="7" s="1"/>
  <c r="K31" i="7" s="1"/>
  <c r="Y31" i="6"/>
  <c r="Z31" i="6" s="1"/>
  <c r="E31" i="10" s="1"/>
  <c r="C44" i="10"/>
  <c r="F226" i="10"/>
  <c r="AB226" i="6"/>
  <c r="G226" i="10" s="1"/>
  <c r="F135" i="10"/>
  <c r="AB135" i="6"/>
  <c r="G135" i="10" s="1"/>
  <c r="F161" i="10"/>
  <c r="AB161" i="6"/>
  <c r="G161" i="10" s="1"/>
  <c r="F248" i="10"/>
  <c r="AB248" i="6"/>
  <c r="G248" i="10" s="1"/>
  <c r="F303" i="10"/>
  <c r="AB303" i="6"/>
  <c r="G303" i="10" s="1"/>
  <c r="F296" i="10"/>
  <c r="AB296" i="6"/>
  <c r="G296" i="10" s="1"/>
  <c r="F204" i="10"/>
  <c r="AB204" i="6"/>
  <c r="G204" i="10" s="1"/>
  <c r="F89" i="10"/>
  <c r="AB89" i="6"/>
  <c r="G89" i="10" s="1"/>
  <c r="F195" i="10"/>
  <c r="AB195" i="6"/>
  <c r="G195" i="10" s="1"/>
  <c r="DI317" i="3"/>
  <c r="DI319" i="3" s="1"/>
  <c r="DI320" i="3" s="1"/>
  <c r="Y22" i="6"/>
  <c r="Z22" i="6" s="1"/>
  <c r="E22" i="10" s="1"/>
  <c r="H22" i="7"/>
  <c r="I22" i="7" s="1"/>
  <c r="J22" i="7" s="1"/>
  <c r="K22" i="7" s="1"/>
  <c r="Y33" i="6"/>
  <c r="Z33" i="6" s="1"/>
  <c r="E33" i="10" s="1"/>
  <c r="H33" i="7"/>
  <c r="I33" i="7" s="1"/>
  <c r="J33" i="7" s="1"/>
  <c r="K33" i="7" s="1"/>
  <c r="F137" i="10"/>
  <c r="AB137" i="6"/>
  <c r="G137" i="10" s="1"/>
  <c r="F146" i="10"/>
  <c r="AB146" i="6"/>
  <c r="G146" i="10" s="1"/>
  <c r="F281" i="10"/>
  <c r="AB281" i="6"/>
  <c r="G281" i="10" s="1"/>
  <c r="F198" i="10"/>
  <c r="AB198" i="6"/>
  <c r="G198" i="10" s="1"/>
  <c r="F80" i="10"/>
  <c r="AB80" i="6"/>
  <c r="G80" i="10" s="1"/>
  <c r="F167" i="10"/>
  <c r="AB167" i="6"/>
  <c r="G167" i="10" s="1"/>
  <c r="C43" i="10"/>
  <c r="F306" i="10"/>
  <c r="AB306" i="6"/>
  <c r="G306" i="10" s="1"/>
  <c r="F111" i="10"/>
  <c r="AB111" i="6"/>
  <c r="G111" i="10" s="1"/>
  <c r="F179" i="10"/>
  <c r="AB179" i="6"/>
  <c r="G179" i="10" s="1"/>
  <c r="F193" i="10"/>
  <c r="AB193" i="6"/>
  <c r="G193" i="10" s="1"/>
  <c r="F62" i="10"/>
  <c r="AB62" i="6"/>
  <c r="G62" i="10" s="1"/>
  <c r="F256" i="10"/>
  <c r="AB256" i="6"/>
  <c r="G256" i="10" s="1"/>
  <c r="F91" i="10"/>
  <c r="AB91" i="6"/>
  <c r="G91" i="10" s="1"/>
  <c r="F272" i="10"/>
  <c r="AB272" i="6"/>
  <c r="G272" i="10" s="1"/>
  <c r="F140" i="10"/>
  <c r="AB140" i="6"/>
  <c r="G140" i="10" s="1"/>
  <c r="F181" i="10"/>
  <c r="AB181" i="6"/>
  <c r="G181" i="10" s="1"/>
  <c r="F58" i="10"/>
  <c r="AB58" i="6"/>
  <c r="G58" i="10" s="1"/>
  <c r="BM322" i="4"/>
  <c r="BM324" i="4" s="1"/>
  <c r="BM325" i="4" s="1"/>
  <c r="BN324" i="4"/>
  <c r="W29" i="12" s="1"/>
  <c r="Y29" i="12" s="1"/>
  <c r="F158" i="10"/>
  <c r="AB158" i="6"/>
  <c r="G158" i="10" s="1"/>
  <c r="F130" i="10"/>
  <c r="AB130" i="6"/>
  <c r="G130" i="10" s="1"/>
  <c r="F73" i="10"/>
  <c r="AB73" i="6"/>
  <c r="G73" i="10" s="1"/>
  <c r="DV319" i="3"/>
  <c r="V28" i="12" s="1"/>
  <c r="X28" i="12" s="1"/>
  <c r="F97" i="10"/>
  <c r="AB97" i="6"/>
  <c r="G97" i="10" s="1"/>
  <c r="Y42" i="6"/>
  <c r="Z42" i="6" s="1"/>
  <c r="E42" i="10" s="1"/>
  <c r="H42" i="7"/>
  <c r="I42" i="7" s="1"/>
  <c r="J42" i="7" s="1"/>
  <c r="K42" i="7" s="1"/>
  <c r="H23" i="7"/>
  <c r="I23" i="7" s="1"/>
  <c r="J23" i="7" s="1"/>
  <c r="K23" i="7" s="1"/>
  <c r="Y23" i="6"/>
  <c r="Z23" i="6" s="1"/>
  <c r="E23" i="10" s="1"/>
  <c r="F172" i="10"/>
  <c r="AB172" i="6"/>
  <c r="G172" i="10" s="1"/>
  <c r="F57" i="10"/>
  <c r="AB57" i="6"/>
  <c r="G57" i="10" s="1"/>
  <c r="F64" i="10"/>
  <c r="AB64" i="6"/>
  <c r="G64" i="10" s="1"/>
  <c r="F101" i="10"/>
  <c r="AB101" i="6"/>
  <c r="G101" i="10" s="1"/>
  <c r="F93" i="10"/>
  <c r="AB93" i="6"/>
  <c r="G93" i="10" s="1"/>
  <c r="F121" i="10"/>
  <c r="AB121" i="6"/>
  <c r="G121" i="10" s="1"/>
  <c r="F255" i="10"/>
  <c r="AB255" i="6"/>
  <c r="G255" i="10" s="1"/>
  <c r="F218" i="10"/>
  <c r="AB218" i="6"/>
  <c r="G218" i="10" s="1"/>
  <c r="F71" i="10"/>
  <c r="AB71" i="6"/>
  <c r="G71" i="10" s="1"/>
  <c r="DJ319" i="3"/>
  <c r="V24" i="12" s="1"/>
  <c r="F287" i="10"/>
  <c r="AB287" i="6"/>
  <c r="G287" i="10" s="1"/>
  <c r="F81" i="10"/>
  <c r="AB81" i="6"/>
  <c r="G81" i="10" s="1"/>
  <c r="F171" i="10"/>
  <c r="AB171" i="6"/>
  <c r="G171" i="10" s="1"/>
  <c r="F270" i="10"/>
  <c r="AB270" i="6"/>
  <c r="G270" i="10" s="1"/>
  <c r="Y34" i="6"/>
  <c r="Z34" i="6" s="1"/>
  <c r="E34" i="10" s="1"/>
  <c r="H34" i="7"/>
  <c r="I34" i="7" s="1"/>
  <c r="J34" i="7" s="1"/>
  <c r="K34" i="7" s="1"/>
  <c r="F207" i="10"/>
  <c r="AB207" i="6"/>
  <c r="G207" i="10" s="1"/>
  <c r="F199" i="10"/>
  <c r="AB199" i="6"/>
  <c r="G199" i="10" s="1"/>
  <c r="F182" i="10"/>
  <c r="AB182" i="6"/>
  <c r="G182" i="10" s="1"/>
  <c r="F252" i="10"/>
  <c r="AB252" i="6"/>
  <c r="G252" i="10" s="1"/>
  <c r="F242" i="10"/>
  <c r="AB242" i="6"/>
  <c r="G242" i="10" s="1"/>
  <c r="BJ322" i="4"/>
  <c r="BJ324" i="4" s="1"/>
  <c r="BJ325" i="4" s="1"/>
  <c r="BK324" i="4"/>
  <c r="F185" i="10"/>
  <c r="AB185" i="6"/>
  <c r="G185" i="10" s="1"/>
  <c r="F70" i="10"/>
  <c r="AB70" i="6"/>
  <c r="G70" i="10" s="1"/>
  <c r="F216" i="10"/>
  <c r="AB216" i="6"/>
  <c r="G216" i="10" s="1"/>
  <c r="F230" i="10"/>
  <c r="AB230" i="6"/>
  <c r="G230" i="10" s="1"/>
  <c r="F235" i="10"/>
  <c r="AB235" i="6"/>
  <c r="G235" i="10" s="1"/>
  <c r="F282" i="10"/>
  <c r="AB282" i="6"/>
  <c r="G282" i="10" s="1"/>
  <c r="F77" i="10"/>
  <c r="AB77" i="6"/>
  <c r="G77" i="10" s="1"/>
  <c r="F197" i="10"/>
  <c r="AB197" i="6"/>
  <c r="G197" i="10" s="1"/>
  <c r="Y35" i="6"/>
  <c r="Z35" i="6" s="1"/>
  <c r="E35" i="10" s="1"/>
  <c r="H35" i="7"/>
  <c r="I35" i="7" s="1"/>
  <c r="J35" i="7" s="1"/>
  <c r="K35" i="7" s="1"/>
  <c r="F69" i="10"/>
  <c r="AB69" i="6"/>
  <c r="G69" i="10" s="1"/>
  <c r="F215" i="10"/>
  <c r="AB215" i="6"/>
  <c r="G215" i="10" s="1"/>
  <c r="F274" i="10"/>
  <c r="AB274" i="6"/>
  <c r="G274" i="10" s="1"/>
  <c r="F105" i="10"/>
  <c r="AB105" i="6"/>
  <c r="G105" i="10" s="1"/>
  <c r="F298" i="10"/>
  <c r="AB298" i="6"/>
  <c r="G298" i="10" s="1"/>
  <c r="H20" i="7" l="1"/>
  <c r="I20" i="7" s="1"/>
  <c r="J20" i="7" s="1"/>
  <c r="K20" i="7" s="1"/>
  <c r="P339" i="7"/>
  <c r="W28" i="12"/>
  <c r="Y28" i="12" s="1"/>
  <c r="Z28" i="12" s="1"/>
  <c r="AA36" i="6"/>
  <c r="F36" i="10" s="1"/>
  <c r="C36" i="10"/>
  <c r="Z25" i="12"/>
  <c r="Z29" i="12"/>
  <c r="C52" i="10"/>
  <c r="AA52" i="6"/>
  <c r="AA51" i="6"/>
  <c r="C51" i="10"/>
  <c r="C50" i="10"/>
  <c r="AA50" i="6"/>
  <c r="C48" i="10"/>
  <c r="AA48" i="6"/>
  <c r="C49" i="10"/>
  <c r="AA49" i="6"/>
  <c r="C47" i="10"/>
  <c r="AA47" i="6"/>
  <c r="AY324" i="4"/>
  <c r="W24" i="12" s="1"/>
  <c r="Y24" i="12" s="1"/>
  <c r="AA44" i="6"/>
  <c r="F44" i="10" s="1"/>
  <c r="AA46" i="6"/>
  <c r="F46" i="10" s="1"/>
  <c r="AA43" i="6"/>
  <c r="AB43" i="6" s="1"/>
  <c r="G43" i="10" s="1"/>
  <c r="AA25" i="12"/>
  <c r="AA22" i="12"/>
  <c r="AA29" i="12"/>
  <c r="AA23" i="12"/>
  <c r="Z27" i="12"/>
  <c r="AA21" i="12"/>
  <c r="AA27" i="12"/>
  <c r="AA20" i="12"/>
  <c r="AX322" i="4"/>
  <c r="AX324" i="4" s="1"/>
  <c r="AX325" i="4" s="1"/>
  <c r="AB29" i="12"/>
  <c r="Z26" i="12"/>
  <c r="AR322" i="4"/>
  <c r="AR324" i="4" s="1"/>
  <c r="AR325" i="4" s="1"/>
  <c r="AU322" i="4"/>
  <c r="AU324" i="4" s="1"/>
  <c r="AU325" i="4" s="1"/>
  <c r="AA21" i="6"/>
  <c r="AA37" i="6"/>
  <c r="AA45" i="6"/>
  <c r="AA41" i="6"/>
  <c r="AB26" i="12"/>
  <c r="AS324" i="4"/>
  <c r="W22" i="12" s="1"/>
  <c r="Y22" i="12" s="1"/>
  <c r="Z22" i="12" s="1"/>
  <c r="AA40" i="6"/>
  <c r="AV324" i="4"/>
  <c r="W23" i="12" s="1"/>
  <c r="Y23" i="12" s="1"/>
  <c r="Z23" i="12" s="1"/>
  <c r="AA24" i="12"/>
  <c r="AA38" i="6"/>
  <c r="AA27" i="6"/>
  <c r="AA33" i="6"/>
  <c r="AA24" i="6"/>
  <c r="AA20" i="6"/>
  <c r="AA35" i="6"/>
  <c r="AB25" i="12"/>
  <c r="AA32" i="6"/>
  <c r="AO322" i="4"/>
  <c r="AO324" i="4" s="1"/>
  <c r="AO325" i="4" s="1"/>
  <c r="AB27" i="12"/>
  <c r="AA28" i="6"/>
  <c r="AA22" i="6"/>
  <c r="AA23" i="6"/>
  <c r="AA31" i="6"/>
  <c r="AA39" i="6"/>
  <c r="AM324" i="4"/>
  <c r="W20" i="12" s="1"/>
  <c r="AA28" i="12"/>
  <c r="AP324" i="4"/>
  <c r="W21" i="12" s="1"/>
  <c r="Y21" i="12" s="1"/>
  <c r="Z21" i="12" s="1"/>
  <c r="AA34" i="6"/>
  <c r="AL322" i="4"/>
  <c r="AL324" i="4" s="1"/>
  <c r="AL325" i="4" s="1"/>
  <c r="AA26" i="12"/>
  <c r="AA25" i="6"/>
  <c r="AA29" i="6"/>
  <c r="AA42" i="6"/>
  <c r="AA30" i="6"/>
  <c r="AA26" i="6"/>
  <c r="AB28" i="12"/>
  <c r="X24" i="12"/>
  <c r="V30" i="12"/>
  <c r="V32" i="12" s="1"/>
  <c r="AC25" i="12" l="1"/>
  <c r="C25" i="12" s="1"/>
  <c r="D7" i="7"/>
  <c r="F7" i="7" s="1"/>
  <c r="AB36" i="6"/>
  <c r="G36" i="10" s="1"/>
  <c r="F51" i="10"/>
  <c r="AB51" i="6"/>
  <c r="G51" i="10" s="1"/>
  <c r="F52" i="10"/>
  <c r="AB52" i="6"/>
  <c r="G52" i="10" s="1"/>
  <c r="AC27" i="12"/>
  <c r="C27" i="12" s="1"/>
  <c r="AC29" i="12"/>
  <c r="F47" i="10"/>
  <c r="AB47" i="6"/>
  <c r="G47" i="10" s="1"/>
  <c r="F49" i="10"/>
  <c r="AB49" i="6"/>
  <c r="G49" i="10" s="1"/>
  <c r="AB48" i="6"/>
  <c r="G48" i="10" s="1"/>
  <c r="F48" i="10"/>
  <c r="F50" i="10"/>
  <c r="AB50" i="6"/>
  <c r="G50" i="10" s="1"/>
  <c r="Z24" i="12"/>
  <c r="AB44" i="6"/>
  <c r="G44" i="10" s="1"/>
  <c r="F43" i="10"/>
  <c r="AB46" i="6"/>
  <c r="G46" i="10" s="1"/>
  <c r="AC26" i="12"/>
  <c r="AB20" i="12"/>
  <c r="AC20" i="12" s="1"/>
  <c r="C20" i="12" s="1"/>
  <c r="F28" i="10"/>
  <c r="AB28" i="6"/>
  <c r="G28" i="10" s="1"/>
  <c r="F20" i="10"/>
  <c r="AB20" i="6"/>
  <c r="G20" i="10" s="1"/>
  <c r="F40" i="10"/>
  <c r="AB40" i="6"/>
  <c r="G40" i="10" s="1"/>
  <c r="F37" i="10"/>
  <c r="AB37" i="6"/>
  <c r="G37" i="10" s="1"/>
  <c r="F26" i="10"/>
  <c r="AB26" i="6"/>
  <c r="G26" i="10" s="1"/>
  <c r="F24" i="10"/>
  <c r="AB24" i="6"/>
  <c r="G24" i="10" s="1"/>
  <c r="F21" i="10"/>
  <c r="AB21" i="6"/>
  <c r="G21" i="10" s="1"/>
  <c r="F30" i="10"/>
  <c r="AB30" i="6"/>
  <c r="G30" i="10" s="1"/>
  <c r="AC28" i="12"/>
  <c r="C28" i="12" s="1"/>
  <c r="F33" i="10"/>
  <c r="AB33" i="6"/>
  <c r="G33" i="10" s="1"/>
  <c r="AB23" i="12"/>
  <c r="AC23" i="12" s="1"/>
  <c r="C23" i="12" s="1"/>
  <c r="F34" i="10"/>
  <c r="AB34" i="6"/>
  <c r="G34" i="10" s="1"/>
  <c r="F22" i="10"/>
  <c r="AB22" i="6"/>
  <c r="G22" i="10" s="1"/>
  <c r="F35" i="10"/>
  <c r="AB35" i="6"/>
  <c r="G35" i="10" s="1"/>
  <c r="F45" i="10"/>
  <c r="AB45" i="6"/>
  <c r="G45" i="10" s="1"/>
  <c r="F42" i="10"/>
  <c r="AB42" i="6"/>
  <c r="G42" i="10" s="1"/>
  <c r="Y20" i="12"/>
  <c r="Z20" i="12" s="1"/>
  <c r="W30" i="12"/>
  <c r="W32" i="12" s="1"/>
  <c r="V33" i="12" s="1"/>
  <c r="D32" i="12" s="1"/>
  <c r="F27" i="10"/>
  <c r="AB27" i="6"/>
  <c r="G27" i="10" s="1"/>
  <c r="F29" i="10"/>
  <c r="AB29" i="6"/>
  <c r="G29" i="10" s="1"/>
  <c r="F39" i="10"/>
  <c r="AB39" i="6"/>
  <c r="G39" i="10" s="1"/>
  <c r="F32" i="10"/>
  <c r="AB32" i="6"/>
  <c r="G32" i="10" s="1"/>
  <c r="F38" i="10"/>
  <c r="AB38" i="6"/>
  <c r="G38" i="10" s="1"/>
  <c r="AB21" i="12"/>
  <c r="AC21" i="12" s="1"/>
  <c r="C21" i="12" s="1"/>
  <c r="F25" i="10"/>
  <c r="AB25" i="6"/>
  <c r="G25" i="10" s="1"/>
  <c r="F31" i="10"/>
  <c r="AB31" i="6"/>
  <c r="G31" i="10" s="1"/>
  <c r="AB22" i="12"/>
  <c r="AC22" i="12" s="1"/>
  <c r="C22" i="12" s="1"/>
  <c r="F23" i="10"/>
  <c r="AB23" i="6"/>
  <c r="G23" i="10" s="1"/>
  <c r="F41" i="10"/>
  <c r="AB41" i="6"/>
  <c r="G41" i="10" s="1"/>
  <c r="AB24" i="12"/>
  <c r="AC24" i="12" s="1"/>
  <c r="C24" i="12" s="1"/>
  <c r="AD26" i="12" l="1"/>
  <c r="C26" i="12"/>
  <c r="AD29" i="12"/>
  <c r="C29" i="12"/>
  <c r="AD24" i="12"/>
  <c r="D24" i="12" s="1"/>
  <c r="AD28" i="12"/>
  <c r="AD27" i="12"/>
  <c r="AD23" i="12"/>
  <c r="D23" i="12" s="1"/>
  <c r="AD20" i="12"/>
  <c r="AD22" i="12"/>
  <c r="AD21" i="12"/>
  <c r="AD25" i="12"/>
  <c r="U10" i="11"/>
  <c r="V10" i="11" s="1"/>
  <c r="H10" i="10"/>
  <c r="I10" i="10" s="1"/>
  <c r="H11" i="10"/>
  <c r="I11" i="10" s="1"/>
  <c r="H12" i="10"/>
  <c r="I12" i="10" s="1"/>
  <c r="U12" i="11"/>
  <c r="V12" i="11" s="1"/>
  <c r="H14" i="10"/>
  <c r="I14" i="10" s="1"/>
  <c r="U14" i="11"/>
  <c r="V14" i="11" s="1"/>
  <c r="U11" i="11"/>
  <c r="V11" i="11" s="1"/>
  <c r="U9" i="11"/>
  <c r="V9" i="11" s="1"/>
  <c r="H9" i="10"/>
  <c r="I9" i="10" s="1"/>
  <c r="V34" i="12"/>
  <c r="Q32" i="12"/>
  <c r="Q23" i="11" s="1"/>
  <c r="Q24" i="11" s="1"/>
  <c r="P32" i="12"/>
  <c r="P23" i="11" s="1"/>
  <c r="P24" i="11" s="1"/>
  <c r="E32" i="12"/>
  <c r="E23" i="11" s="1"/>
  <c r="E24" i="11" s="1"/>
  <c r="G32" i="12"/>
  <c r="G23" i="11" s="1"/>
  <c r="G24" i="11" s="1"/>
  <c r="I32" i="12"/>
  <c r="I23" i="11" s="1"/>
  <c r="I24" i="11" s="1"/>
  <c r="O32" i="12"/>
  <c r="O23" i="11" s="1"/>
  <c r="O24" i="11" s="1"/>
  <c r="J32" i="12"/>
  <c r="J23" i="11" s="1"/>
  <c r="J24" i="11" s="1"/>
  <c r="L32" i="12"/>
  <c r="L23" i="11" s="1"/>
  <c r="L24" i="11" s="1"/>
  <c r="S32" i="12"/>
  <c r="S23" i="11" s="1"/>
  <c r="S24" i="11" s="1"/>
  <c r="K32" i="12"/>
  <c r="K23" i="11" s="1"/>
  <c r="K24" i="11" s="1"/>
  <c r="D23" i="11"/>
  <c r="D24" i="11" s="1"/>
  <c r="F32" i="12"/>
  <c r="F23" i="11" s="1"/>
  <c r="F24" i="11" s="1"/>
  <c r="H32" i="12"/>
  <c r="H23" i="11" s="1"/>
  <c r="H24" i="11" s="1"/>
  <c r="R32" i="12"/>
  <c r="R23" i="11" s="1"/>
  <c r="R24" i="11" s="1"/>
  <c r="N32" i="12"/>
  <c r="N23" i="11" s="1"/>
  <c r="N24" i="11" s="1"/>
  <c r="M32" i="12"/>
  <c r="M23" i="11" s="1"/>
  <c r="M24" i="11" s="1"/>
  <c r="U13" i="11"/>
  <c r="V13" i="11" s="1"/>
  <c r="H13" i="10"/>
  <c r="I13" i="10" s="1"/>
  <c r="U6" i="11"/>
  <c r="V6" i="11" s="1"/>
  <c r="H6" i="10"/>
  <c r="I6" i="10" s="1"/>
  <c r="U7" i="11"/>
  <c r="V7" i="11" s="1"/>
  <c r="H7" i="10"/>
  <c r="I7" i="10" s="1"/>
  <c r="U8" i="11"/>
  <c r="V8" i="11" s="1"/>
  <c r="H8" i="10"/>
  <c r="I8" i="10" s="1"/>
  <c r="U5" i="11"/>
  <c r="V5" i="11" s="1"/>
  <c r="H5" i="10"/>
  <c r="I5" i="10" s="1"/>
  <c r="L7" i="11" l="1"/>
  <c r="N7" i="11" s="1"/>
  <c r="D7" i="10"/>
  <c r="E7" i="10" s="1"/>
  <c r="K22" i="12"/>
  <c r="G22" i="12"/>
  <c r="J22" i="12"/>
  <c r="F22" i="12"/>
  <c r="F30" i="12" s="1"/>
  <c r="F31" i="12" s="1"/>
  <c r="H22" i="12"/>
  <c r="M22" i="12"/>
  <c r="I22" i="12"/>
  <c r="E22" i="12"/>
  <c r="L22" i="12"/>
  <c r="D22" i="12"/>
  <c r="K21" i="12"/>
  <c r="G21" i="12"/>
  <c r="J21" i="12"/>
  <c r="L21" i="12"/>
  <c r="D21" i="12"/>
  <c r="M21" i="12"/>
  <c r="I21" i="12"/>
  <c r="E21" i="12"/>
  <c r="H21" i="12"/>
  <c r="G20" i="12"/>
  <c r="L20" i="12"/>
  <c r="M20" i="12"/>
  <c r="D20" i="12"/>
  <c r="S30" i="12"/>
  <c r="S31" i="12" s="1"/>
  <c r="R30" i="12"/>
  <c r="R31" i="12" s="1"/>
  <c r="Q30" i="12"/>
  <c r="Q31" i="12" s="1"/>
  <c r="P30" i="12"/>
  <c r="P31" i="12" s="1"/>
  <c r="O30" i="12"/>
  <c r="O31" i="12" s="1"/>
  <c r="N30" i="12"/>
  <c r="N31" i="12" s="1"/>
  <c r="H30" i="12" l="1"/>
  <c r="H31" i="12" s="1"/>
  <c r="J30" i="12"/>
  <c r="J31" i="12" s="1"/>
  <c r="D30" i="12"/>
  <c r="D31" i="12" s="1"/>
  <c r="E30" i="12"/>
  <c r="E31" i="12" s="1"/>
  <c r="I30" i="12"/>
  <c r="I31" i="12" s="1"/>
  <c r="K30" i="12"/>
  <c r="K31" i="12" s="1"/>
  <c r="L30" i="12"/>
  <c r="L31" i="12" s="1"/>
  <c r="G30" i="12"/>
  <c r="G31" i="12" s="1"/>
  <c r="M30" i="12"/>
  <c r="M31" i="12" s="1"/>
</calcChain>
</file>

<file path=xl/sharedStrings.xml><?xml version="1.0" encoding="utf-8"?>
<sst xmlns="http://schemas.openxmlformats.org/spreadsheetml/2006/main" count="1099" uniqueCount="338">
  <si>
    <t>INSTRUCTIONS ON HOW TO USE:</t>
  </si>
  <si>
    <r>
      <rPr>
        <sz val="12"/>
        <color theme="1"/>
        <rFont val="Calibri"/>
        <family val="2"/>
      </rPr>
      <t xml:space="preserve">1. Click the </t>
    </r>
    <r>
      <rPr>
        <sz val="12"/>
        <color rgb="FFFF0000"/>
        <rFont val="Calibri (Body)_x0000_"/>
      </rPr>
      <t>Coverpage Tab</t>
    </r>
    <r>
      <rPr>
        <sz val="12"/>
        <color theme="1"/>
        <rFont val="Calibri"/>
        <family val="2"/>
      </rPr>
      <t>. Encode the needed data in the INFORMATION SECTION. Signatures can be affixed to this sheet.</t>
    </r>
  </si>
  <si>
    <r>
      <rPr>
        <sz val="12"/>
        <color theme="1"/>
        <rFont val="Calibri"/>
        <family val="2"/>
      </rPr>
      <t xml:space="preserve">2. Click the </t>
    </r>
    <r>
      <rPr>
        <sz val="12"/>
        <color rgb="FFFF0000"/>
        <rFont val="Calibri (Body)_x0000_"/>
      </rPr>
      <t>CO-PO Attainment tab</t>
    </r>
    <r>
      <rPr>
        <sz val="12"/>
        <color theme="1"/>
        <rFont val="Calibri"/>
        <family val="2"/>
      </rPr>
      <t>. Map the CO to the appropriate PO to ensure that all PO are delivered throughout the study.</t>
    </r>
  </si>
  <si>
    <r>
      <rPr>
        <sz val="12"/>
        <color theme="1"/>
        <rFont val="Calibri"/>
        <family val="2"/>
      </rPr>
      <t xml:space="preserve">3. The </t>
    </r>
    <r>
      <rPr>
        <sz val="12"/>
        <color rgb="FFFF0000"/>
        <rFont val="Calibri (Body)_x0000_"/>
      </rPr>
      <t>Database Sheet</t>
    </r>
    <r>
      <rPr>
        <sz val="12"/>
        <color theme="1"/>
        <rFont val="Calibri"/>
        <family val="2"/>
      </rPr>
      <t xml:space="preserve"> is where you will encode the students' names and the raw scores of their TLAs and ATs. For lecture exam scores, encode the score in the </t>
    </r>
    <r>
      <rPr>
        <sz val="12"/>
        <color rgb="FFFF0000"/>
        <rFont val="Calibri"/>
        <family val="2"/>
      </rPr>
      <t>EXAM Sheet</t>
    </r>
    <r>
      <rPr>
        <sz val="12"/>
        <color theme="1"/>
        <rFont val="Calibri"/>
        <family val="2"/>
      </rPr>
      <t xml:space="preserve">. For Research, Practicum, Laboratory encode the OUTPUT scores on the </t>
    </r>
    <r>
      <rPr>
        <sz val="12"/>
        <color rgb="FFFF0000"/>
        <rFont val="Calibri (Body)_x0000_"/>
      </rPr>
      <t>OUTPUT Sheet</t>
    </r>
    <r>
      <rPr>
        <sz val="12"/>
        <color theme="1"/>
        <rFont val="Calibri"/>
        <family val="2"/>
      </rPr>
      <t>. On the encoding of the scores, leave blank if the student did not participate/ submit output for the specific task; encode 0 if the student participated but got a score of 0.</t>
    </r>
  </si>
  <si>
    <t>CLO-PLO ATTAINMENT SYSTEM</t>
  </si>
  <si>
    <t>FOR PROFESSIONAL/GEN ED/RESEARCH/INTERNSHIP/SPECIAL COURSES</t>
  </si>
  <si>
    <r>
      <rPr>
        <sz val="12"/>
        <color theme="1"/>
        <rFont val="Calibri"/>
        <family val="2"/>
      </rPr>
      <t xml:space="preserve">4. Grades are automatically computed in the </t>
    </r>
    <r>
      <rPr>
        <sz val="12"/>
        <color rgb="FFFF0000"/>
        <rFont val="Calibri (Body)_x0000_"/>
      </rPr>
      <t>Grade Computation Sheet</t>
    </r>
    <r>
      <rPr>
        <sz val="12"/>
        <color theme="1"/>
        <rFont val="Calibri"/>
        <family val="2"/>
      </rPr>
      <t xml:space="preserve">. Identify the Grading System to be used in the </t>
    </r>
    <r>
      <rPr>
        <sz val="12"/>
        <color rgb="FFFF0000"/>
        <rFont val="Calibri"/>
        <family val="2"/>
      </rPr>
      <t>COVERPAGE Sheet.</t>
    </r>
  </si>
  <si>
    <t>5. CO-PO Attainment will be finally computed upon the completion of the course.</t>
  </si>
  <si>
    <t>Note: For Gen Ed courses, include the irregular students in the encoding as per their enrolled class schedule. No separate computation is needed.</t>
  </si>
  <si>
    <t>You may click this link for a video tour and tutorial:</t>
  </si>
  <si>
    <t>CO-PO System TUTORIAL</t>
  </si>
  <si>
    <t>Semester &amp; Year:</t>
  </si>
  <si>
    <t>SECOND SEMESTER SY 2024-2025</t>
  </si>
  <si>
    <t>80-20</t>
  </si>
  <si>
    <t>Course Code:</t>
  </si>
  <si>
    <t>LECTURE</t>
  </si>
  <si>
    <t>60-40</t>
  </si>
  <si>
    <t>Course Title:</t>
  </si>
  <si>
    <t>Course Type:</t>
  </si>
  <si>
    <t>*CHOOSE COURSE TYPE</t>
  </si>
  <si>
    <t>Section:</t>
  </si>
  <si>
    <t>No. of Students:</t>
  </si>
  <si>
    <t>*will auto count based on encoded students' names</t>
  </si>
  <si>
    <t>GRADING SYSTEM</t>
  </si>
  <si>
    <t>*Choose base grade</t>
  </si>
  <si>
    <t>Instructor's Name</t>
  </si>
  <si>
    <t>Threshold</t>
  </si>
  <si>
    <t>*Determine threshold</t>
  </si>
  <si>
    <t>PREPARED BY:</t>
  </si>
  <si>
    <t>FOR PROFESSIONAL/GENERAL EDUCATION/RESEARCH/INTERNSHIP/OUTPUT-BASED COURSES</t>
  </si>
  <si>
    <t>Name of Faculty</t>
  </si>
  <si>
    <t>CHECKED BY:</t>
  </si>
  <si>
    <t>Program Head</t>
  </si>
  <si>
    <t>Target Level Criteria</t>
  </si>
  <si>
    <t>APPROVED BY:</t>
  </si>
  <si>
    <t>Low</t>
  </si>
  <si>
    <t>&lt;50%</t>
  </si>
  <si>
    <t>students can attain &lt;50% threshold</t>
  </si>
  <si>
    <t>Dean of College</t>
  </si>
  <si>
    <t>Moderate</t>
  </si>
  <si>
    <t>50-60%</t>
  </si>
  <si>
    <t>students can attain &gt;=50%&lt;threshold</t>
  </si>
  <si>
    <t>High</t>
  </si>
  <si>
    <t>&gt;60%</t>
  </si>
  <si>
    <t>students can attain &gt;= threshold</t>
  </si>
  <si>
    <t>editable</t>
  </si>
  <si>
    <t>*At the beginning of each semester, set the CO-PO mapping and targets according the level of CO-PO correlation identified based on the Syllabus. ENCODE MANUALLY.</t>
  </si>
  <si>
    <t>CO-PO MAPPING (TARGETS)</t>
  </si>
  <si>
    <t>CLO-PLO</t>
  </si>
  <si>
    <t>PLO1</t>
  </si>
  <si>
    <t>PLO2</t>
  </si>
  <si>
    <t>PLO3</t>
  </si>
  <si>
    <t>PLO4</t>
  </si>
  <si>
    <t>PLO5</t>
  </si>
  <si>
    <t>PLO6</t>
  </si>
  <si>
    <t>PLO7</t>
  </si>
  <si>
    <t>PLO8</t>
  </si>
  <si>
    <t>PLO9</t>
  </si>
  <si>
    <t>PLO10</t>
  </si>
  <si>
    <t>PLO11</t>
  </si>
  <si>
    <t>PLO12</t>
  </si>
  <si>
    <t>PLO13</t>
  </si>
  <si>
    <t>PLO14</t>
  </si>
  <si>
    <t>PLO15</t>
  </si>
  <si>
    <t>PLO16</t>
  </si>
  <si>
    <t>CLO1</t>
  </si>
  <si>
    <t>CLO2</t>
  </si>
  <si>
    <t>CLO3</t>
  </si>
  <si>
    <t>CLO4</t>
  </si>
  <si>
    <t>CLO5</t>
  </si>
  <si>
    <t>CLO6</t>
  </si>
  <si>
    <t>CLO7</t>
  </si>
  <si>
    <t>CLO8</t>
  </si>
  <si>
    <t>CLO9</t>
  </si>
  <si>
    <t>CLO10</t>
  </si>
  <si>
    <t>AVERAGE</t>
  </si>
  <si>
    <t>TLA</t>
  </si>
  <si>
    <t>CLO Met Criteria</t>
  </si>
  <si>
    <t>AT</t>
  </si>
  <si>
    <t>If CO Marks (%)&gt;=threshold</t>
  </si>
  <si>
    <t>Y</t>
  </si>
  <si>
    <t>Distribution of %</t>
  </si>
  <si>
    <t>If CLO Marks (%)&lt;threshold</t>
  </si>
  <si>
    <t>N</t>
  </si>
  <si>
    <t>Please type in your desired weighted distribution here</t>
  </si>
  <si>
    <t>Met Level Criteria</t>
  </si>
  <si>
    <t>students attained &lt;50% threshold</t>
  </si>
  <si>
    <t>students attained &gt;=50%&lt;threshold</t>
  </si>
  <si>
    <t>Threshold:</t>
  </si>
  <si>
    <t>students attained &gt;= threshold</t>
  </si>
  <si>
    <t>GRADING PERIOD</t>
  </si>
  <si>
    <t>PRELIM</t>
  </si>
  <si>
    <t>MIDTERM</t>
  </si>
  <si>
    <t>FINAL</t>
  </si>
  <si>
    <t>STUDENT ID</t>
  </si>
  <si>
    <t>STUDENT NAME</t>
  </si>
  <si>
    <t>ASSESSMENT TYPE</t>
  </si>
  <si>
    <t>TOTAL</t>
  </si>
  <si>
    <t>CLO Attainments (TLA &amp; AT)</t>
  </si>
  <si>
    <t>ASSESSMENT NO.</t>
  </si>
  <si>
    <t>CLO1 Marks (%)</t>
  </si>
  <si>
    <t>CLO1 Met (Y/N)</t>
  </si>
  <si>
    <t>CLO LEVEL</t>
  </si>
  <si>
    <t>CLO2 Marks (%)</t>
  </si>
  <si>
    <t>CLO2 Met (Y/N)</t>
  </si>
  <si>
    <t>CLO3 Marks (%)</t>
  </si>
  <si>
    <t>CLO3 Met (Y/N)</t>
  </si>
  <si>
    <t>CLO4 Marks (%)</t>
  </si>
  <si>
    <t>CLO4 Met (Y/N)</t>
  </si>
  <si>
    <t>CLO5 Marks (%)</t>
  </si>
  <si>
    <t>CLO5 Met (Y/N)</t>
  </si>
  <si>
    <t>CLO6 Marks (%)</t>
  </si>
  <si>
    <t>CLO6 Met (Y/N)</t>
  </si>
  <si>
    <t>CLO7 Marks (%)</t>
  </si>
  <si>
    <t>CLO7 Met (Y/N)</t>
  </si>
  <si>
    <t>CLO8 Marks (%)</t>
  </si>
  <si>
    <t>CLO8 Met (Y/N)</t>
  </si>
  <si>
    <t>CLO9 Marks (%)</t>
  </si>
  <si>
    <t>CLO9 Met (Y/N)</t>
  </si>
  <si>
    <t>CLO10 Marks (%)</t>
  </si>
  <si>
    <t>CLO10 Met (Y/N)</t>
  </si>
  <si>
    <t>CLO</t>
  </si>
  <si>
    <t>DATE/ACTIVITY NAME</t>
  </si>
  <si>
    <t>Quiz 1</t>
  </si>
  <si>
    <t>Written Recitation</t>
  </si>
  <si>
    <t>Quiz 2</t>
  </si>
  <si>
    <t>Portfolio</t>
  </si>
  <si>
    <t>M2 QUIZ 1</t>
  </si>
  <si>
    <t>M2 QUIZ 2</t>
  </si>
  <si>
    <t>M2 QUIZ 3</t>
  </si>
  <si>
    <t>M2 QUIZ 4</t>
  </si>
  <si>
    <t>M2 QUIZ 5</t>
  </si>
  <si>
    <t>M2 QUIZ 6</t>
  </si>
  <si>
    <t>M2 QUIZ 10</t>
  </si>
  <si>
    <t>M2 QUIZ 11</t>
  </si>
  <si>
    <t>M3 Q1</t>
  </si>
  <si>
    <t>M3 Q2</t>
  </si>
  <si>
    <t>M3 Q3</t>
  </si>
  <si>
    <t>M3 Q4</t>
  </si>
  <si>
    <t>M3 Q5</t>
  </si>
  <si>
    <r>
      <rPr>
        <b/>
        <sz val="12"/>
        <color theme="4"/>
        <rFont val="Calibri (Body)_x0000_"/>
      </rPr>
      <t>COURSE&amp;YR.</t>
    </r>
    <r>
      <rPr>
        <b/>
        <sz val="12"/>
        <color theme="1"/>
        <rFont val="Calibri"/>
        <family val="2"/>
      </rPr>
      <t xml:space="preserve"> ⬇️  </t>
    </r>
    <r>
      <rPr>
        <b/>
        <sz val="12"/>
        <color rgb="FFFF0000"/>
        <rFont val="Calibri (Body)_x0000_"/>
      </rPr>
      <t xml:space="preserve">MAX MARK </t>
    </r>
    <r>
      <rPr>
        <b/>
        <sz val="12"/>
        <color theme="1"/>
        <rFont val="Calibri"/>
        <family val="2"/>
      </rPr>
      <t>➡️</t>
    </r>
  </si>
  <si>
    <t>aa</t>
  </si>
  <si>
    <t>bsmt</t>
  </si>
  <si>
    <t>bbb</t>
  </si>
  <si>
    <t>ccc</t>
  </si>
  <si>
    <t>No. of Students who Passed</t>
  </si>
  <si>
    <t>No. of students achieved CLO</t>
  </si>
  <si>
    <t>No. of Students who Failed</t>
  </si>
  <si>
    <t>Threshold Marks for each question</t>
  </si>
  <si>
    <t>% students achieved CLO</t>
  </si>
  <si>
    <t>No. of Students who got &gt;threshold</t>
  </si>
  <si>
    <t>CLO Results</t>
  </si>
  <si>
    <t>Percentage of Students who Passed</t>
  </si>
  <si>
    <t>CLO-Question Matrix (EXAM)</t>
  </si>
  <si>
    <t>If CLO Marks (%)&gt;=threshold</t>
  </si>
  <si>
    <t>Prelim</t>
  </si>
  <si>
    <t>Midterm</t>
  </si>
  <si>
    <t>Final</t>
  </si>
  <si>
    <t>Total</t>
  </si>
  <si>
    <t>Instructor's Initial</t>
  </si>
  <si>
    <t>*Student ID and Student Names are autofill from Database Sheet</t>
  </si>
  <si>
    <t>TOTAL MARKS</t>
  </si>
  <si>
    <t>CLO Attainments</t>
  </si>
  <si>
    <t>Item nos.</t>
  </si>
  <si>
    <t>1-60</t>
  </si>
  <si>
    <t>MARKS</t>
  </si>
  <si>
    <t>1-70</t>
  </si>
  <si>
    <t>71-100</t>
  </si>
  <si>
    <t>1-25</t>
  </si>
  <si>
    <t>26-60</t>
  </si>
  <si>
    <t>61-100</t>
  </si>
  <si>
    <t>MAX MARK ➡️</t>
  </si>
  <si>
    <t>No. of Students who got &gt;60%</t>
  </si>
  <si>
    <t>CO1</t>
  </si>
  <si>
    <t>CO2</t>
  </si>
  <si>
    <t>CO3</t>
  </si>
  <si>
    <t>CO4</t>
  </si>
  <si>
    <t>CO5</t>
  </si>
  <si>
    <t>CO6</t>
  </si>
  <si>
    <t>CO7</t>
  </si>
  <si>
    <t>CO8</t>
  </si>
  <si>
    <t>CO9</t>
  </si>
  <si>
    <t>Activity Name</t>
  </si>
  <si>
    <t>portfolio</t>
  </si>
  <si>
    <t>CO-Question Matrix (TLA&amp;AT)</t>
  </si>
  <si>
    <t>OUTPUT</t>
  </si>
  <si>
    <t>Level &amp; Term:</t>
  </si>
  <si>
    <t>Instructor's Initial:</t>
  </si>
  <si>
    <t>Grading System:</t>
  </si>
  <si>
    <t>*THIS IS AUTO-FILL FROM DATASHEET AND AUTO-COMPUTE</t>
  </si>
  <si>
    <t>AVE CO RATE</t>
  </si>
  <si>
    <t xml:space="preserve">RATE </t>
  </si>
  <si>
    <t>GRADE</t>
  </si>
  <si>
    <t xml:space="preserve">AVE CO RATE
</t>
  </si>
  <si>
    <t>FINAL GRADE</t>
  </si>
  <si>
    <t>REMARKS</t>
  </si>
  <si>
    <t>JOSE MARIA COLLEGE FOUNDATION, INC.</t>
  </si>
  <si>
    <t>Philippine-Japan Friendship Highway, Sasa, Davao City</t>
  </si>
  <si>
    <t>OBE E-CLASS RECORD (CLO-PLO ATTAINMENT SYSTEM)</t>
  </si>
  <si>
    <t xml:space="preserve">     CLO ATTAINMENT REPORT</t>
  </si>
  <si>
    <t>CLO ATTAINMENT FOR THIS GRADING PERIOD</t>
  </si>
  <si>
    <t>Low attainment</t>
  </si>
  <si>
    <t>Moderate attainment</t>
  </si>
  <si>
    <t>High Attainment</t>
  </si>
  <si>
    <t>threshold</t>
  </si>
  <si>
    <t>Grading Period:</t>
  </si>
  <si>
    <t>Date Printed:</t>
  </si>
  <si>
    <t>% ATTAINED</t>
  </si>
  <si>
    <t>NO. OF STUDENT ATTAINED</t>
  </si>
  <si>
    <t>C04</t>
  </si>
  <si>
    <t>A</t>
  </si>
  <si>
    <t>B</t>
  </si>
  <si>
    <t>C</t>
  </si>
  <si>
    <t>D</t>
  </si>
  <si>
    <t>E</t>
  </si>
  <si>
    <t>Prepared by:</t>
  </si>
  <si>
    <t>Faculty</t>
  </si>
  <si>
    <t>Checked by:</t>
  </si>
  <si>
    <t>Assessment</t>
  </si>
  <si>
    <t>Approved by:</t>
  </si>
  <si>
    <t>TLA/AT</t>
  </si>
  <si>
    <t>EXAM/OUTPUT</t>
  </si>
  <si>
    <t>AVE</t>
  </si>
  <si>
    <t>%</t>
  </si>
  <si>
    <t>WA</t>
  </si>
  <si>
    <t>CO-Question Matrix</t>
  </si>
  <si>
    <t>*AUTO-FILL FROM DATASHEET</t>
  </si>
  <si>
    <t>AVE CO RATE
60%</t>
  </si>
  <si>
    <t>EXAM</t>
  </si>
  <si>
    <t>EXAM RATE 
40%</t>
  </si>
  <si>
    <t xml:space="preserve">% </t>
  </si>
  <si>
    <t>0001</t>
  </si>
  <si>
    <t>Student 1</t>
  </si>
  <si>
    <t>0002</t>
  </si>
  <si>
    <t>Student 2</t>
  </si>
  <si>
    <t>0003</t>
  </si>
  <si>
    <t>Student 3</t>
  </si>
  <si>
    <t>0004</t>
  </si>
  <si>
    <t>Student 4</t>
  </si>
  <si>
    <t>0005</t>
  </si>
  <si>
    <t>Student 5</t>
  </si>
  <si>
    <t>0006</t>
  </si>
  <si>
    <t>Student 6</t>
  </si>
  <si>
    <t>0007</t>
  </si>
  <si>
    <t>Student 7</t>
  </si>
  <si>
    <t>0008</t>
  </si>
  <si>
    <t>Student 8</t>
  </si>
  <si>
    <t>0009</t>
  </si>
  <si>
    <t>Student 9</t>
  </si>
  <si>
    <t>0010</t>
  </si>
  <si>
    <t>Student 10</t>
  </si>
  <si>
    <t>CO-PO ATTAINMENT SYSTEM</t>
  </si>
  <si>
    <t>CO Met Criteria</t>
  </si>
  <si>
    <t>If CO Marks (%)&gt;=Threshold</t>
  </si>
  <si>
    <t>If CO Marks (%)&lt;Threshold</t>
  </si>
  <si>
    <t>ML Initial:</t>
  </si>
  <si>
    <t>CO Attainments</t>
  </si>
  <si>
    <t>Q1</t>
  </si>
  <si>
    <t>Q2</t>
  </si>
  <si>
    <t>Q3</t>
  </si>
  <si>
    <t>Q4</t>
  </si>
  <si>
    <t>Q5</t>
  </si>
  <si>
    <t>Q6</t>
  </si>
  <si>
    <t>CO1 Marks (%)</t>
  </si>
  <si>
    <t>CO1 Met (Y/N)</t>
  </si>
  <si>
    <t>CO2 Marks (%)</t>
  </si>
  <si>
    <t>CO2 Met (Y/N)</t>
  </si>
  <si>
    <t>CO3 Marks (%)</t>
  </si>
  <si>
    <t>CO3 Met (Y/N)</t>
  </si>
  <si>
    <t>CO4 Marks (%)</t>
  </si>
  <si>
    <t>CO4 Met (Y/N)</t>
  </si>
  <si>
    <t>CO5 Marks (%)</t>
  </si>
  <si>
    <t>CO5 Met (Y/N)</t>
  </si>
  <si>
    <t>No. of students achieved CO</t>
  </si>
  <si>
    <t>% students achieved CO</t>
  </si>
  <si>
    <t>No. of Students who got &gt;50%</t>
  </si>
  <si>
    <t>CO Results</t>
  </si>
  <si>
    <t>Percentage of Students who got &gt;50%</t>
  </si>
  <si>
    <t>PO Attainment Calculation</t>
  </si>
  <si>
    <t>CO's</t>
  </si>
  <si>
    <t>PO1</t>
  </si>
  <si>
    <t>PO2</t>
  </si>
  <si>
    <t>PO3</t>
  </si>
  <si>
    <t>PO4</t>
  </si>
  <si>
    <t>PO5</t>
  </si>
  <si>
    <t>PO6</t>
  </si>
  <si>
    <t>PO7</t>
  </si>
  <si>
    <t>PO8</t>
  </si>
  <si>
    <t>PO Attainment</t>
  </si>
  <si>
    <t>OBE E-GRADE SHEET (CLO-PLO ATTAINMENT SYSTEM)</t>
  </si>
  <si>
    <t>COURSE CLO ATTAINMENT</t>
  </si>
  <si>
    <t>OBE CO-PO REPORT (CLO-PLO ATTAINMENT SYSTEM)</t>
  </si>
  <si>
    <t>SECTION CLO-PLO ATTAINMENT</t>
  </si>
  <si>
    <t>CO10</t>
  </si>
  <si>
    <t>CLO-PLO ATTAINMENT (DIFFERENCE TABLE)</t>
  </si>
  <si>
    <t>TARGET</t>
  </si>
  <si>
    <t>ATTAINMENT</t>
  </si>
  <si>
    <t>DIFFERENCE</t>
  </si>
  <si>
    <t>CLO-PLO ATTAINMENT CALCULATION SYSTEM</t>
  </si>
  <si>
    <t>CLO-Question Matrix (ASSESSMENT&amp;EXAM)</t>
  </si>
  <si>
    <t>✓</t>
  </si>
  <si>
    <t>*THIS IS AUTOFILL FROM DATASHEET AND AUTO-COMPUTE</t>
  </si>
  <si>
    <t>CLO-PLO Attainment</t>
  </si>
  <si>
    <t>CLO LEVEL CALCULATION</t>
  </si>
  <si>
    <t>CLO's</t>
  </si>
  <si>
    <t>Students Achieved CLO</t>
  </si>
  <si>
    <t>ASSESSMENT</t>
  </si>
  <si>
    <t>TLA/AT ATTAINMENT</t>
  </si>
  <si>
    <t>OUTPUT ATTAINMENT</t>
  </si>
  <si>
    <t>CLO ATTAINMENT FOR PLO</t>
  </si>
  <si>
    <t>CLO attainment %
(AT&amp;EXAM)</t>
  </si>
  <si>
    <t>CLO-PLO Attainment %</t>
  </si>
  <si>
    <t>Is CLO-PLO Attained?</t>
  </si>
  <si>
    <t>WEIGHTAGE</t>
  </si>
  <si>
    <t>CLO-PLO LEVEL ATTAINMENT FOR THIS CLASS</t>
  </si>
  <si>
    <t>CLO ATTAINMENT FOR THE SUBJECT</t>
  </si>
  <si>
    <t>FINAL CLO ATTAINMENT FOR THIS CLASS</t>
  </si>
  <si>
    <t>*At the beginning of each semester, set the CLO-PLO mapping and targets according the level of CLO-PLO correlation identified based on the Syllabus. ENCODED MANUALLY.</t>
  </si>
  <si>
    <t>FINAL CLO-PLO ATTAINMENT FOR THIS CLASS</t>
  </si>
  <si>
    <t>CLO-PLO MAPPING (TARGETS)</t>
  </si>
  <si>
    <t>CLO-PLO CORRELATION CRITERIA</t>
  </si>
  <si>
    <t>TARGET AVERAGE</t>
  </si>
  <si>
    <t>CO-PO Attainment
(COURSE-WISE ATTAINMENT)</t>
  </si>
  <si>
    <t>SECTIONS</t>
  </si>
  <si>
    <t>INSTRUCTOR</t>
  </si>
  <si>
    <t>PO9</t>
  </si>
  <si>
    <t>PO10</t>
  </si>
  <si>
    <t>PO11</t>
  </si>
  <si>
    <t>PO12</t>
  </si>
  <si>
    <t>CO-PO Attainment %</t>
  </si>
  <si>
    <t>Is CO-PO Attained?</t>
  </si>
  <si>
    <t>PO ATTAINMENT FOR THIS COURSE</t>
  </si>
  <si>
    <t>NOTE: Encode here the data from the CO-PO Attainment Sheet of each section.</t>
  </si>
  <si>
    <t>FINAL CO ATTAINMENT OF EACH CLASS TAKING THIS COURSE</t>
  </si>
  <si>
    <t>FINAL CO ATTAINMENT FOR THIS COURSE</t>
  </si>
  <si>
    <t>FINAL PO ATTAINMENT FOR THIS COURSE</t>
  </si>
  <si>
    <t>Graph</t>
  </si>
  <si>
    <t>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</si>
</sst>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F800]dddd\,\ mmmm\ dd\,\ yyyy"/>
  </numFmts>
  <fonts count="48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12"/>
      <color rgb="FF0070C0"/>
      <name val="Calibri"/>
      <family val="2"/>
    </font>
    <font>
      <sz val="12"/>
      <color theme="1"/>
      <name val="Calibri"/>
      <family val="2"/>
    </font>
    <font>
      <b/>
      <sz val="36"/>
      <color theme="1"/>
      <name val="Cutive"/>
    </font>
    <font>
      <b/>
      <sz val="14"/>
      <color theme="1"/>
      <name val="Calibri"/>
      <family val="2"/>
    </font>
    <font>
      <sz val="12"/>
      <name val="Calibri"/>
      <family val="2"/>
    </font>
    <font>
      <sz val="12"/>
      <color theme="5"/>
      <name val="Calibri"/>
      <family val="2"/>
    </font>
    <font>
      <u/>
      <sz val="12"/>
      <color theme="10"/>
      <name val="Calibri"/>
      <family val="2"/>
    </font>
    <font>
      <b/>
      <sz val="16"/>
      <color theme="1"/>
      <name val="Calibri"/>
      <family val="2"/>
    </font>
    <font>
      <sz val="12"/>
      <color theme="0"/>
      <name val="Calibri"/>
      <family val="2"/>
    </font>
    <font>
      <sz val="10"/>
      <color rgb="FFFF0000"/>
      <name val="Calibri"/>
      <family val="2"/>
    </font>
    <font>
      <b/>
      <sz val="12"/>
      <color theme="1"/>
      <name val="Calibri"/>
      <family val="2"/>
    </font>
    <font>
      <b/>
      <sz val="14"/>
      <color rgb="FFFF0000"/>
      <name val="Calibri"/>
      <family val="2"/>
    </font>
    <font>
      <b/>
      <sz val="22"/>
      <color theme="1"/>
      <name val="Calibri"/>
      <family val="2"/>
    </font>
    <font>
      <sz val="22"/>
      <color theme="1"/>
      <name val="Calibri"/>
      <family val="2"/>
    </font>
    <font>
      <b/>
      <sz val="12"/>
      <color rgb="FFFF0000"/>
      <name val="Calibri"/>
      <family val="2"/>
    </font>
    <font>
      <sz val="12"/>
      <color rgb="FFFF0000"/>
      <name val="Calibri"/>
      <family val="2"/>
    </font>
    <font>
      <sz val="12"/>
      <color rgb="FF0070C0"/>
      <name val="Calibri"/>
      <family val="2"/>
    </font>
    <font>
      <b/>
      <sz val="12"/>
      <color theme="9"/>
      <name val="Calibri"/>
      <family val="2"/>
    </font>
    <font>
      <sz val="12"/>
      <color theme="8"/>
      <name val="Calibri"/>
      <family val="2"/>
    </font>
    <font>
      <b/>
      <i/>
      <sz val="12"/>
      <color theme="1"/>
      <name val="Calibri"/>
      <family val="2"/>
    </font>
    <font>
      <i/>
      <sz val="12"/>
      <color rgb="FFFF0000"/>
      <name val="Calibri"/>
      <family val="2"/>
    </font>
    <font>
      <b/>
      <i/>
      <sz val="12"/>
      <color rgb="FFFF0000"/>
      <name val="Calibri"/>
      <family val="2"/>
    </font>
    <font>
      <b/>
      <sz val="12"/>
      <color theme="0"/>
      <name val="Calibri"/>
      <family val="2"/>
    </font>
    <font>
      <sz val="14"/>
      <color theme="0"/>
      <name val="Monaco"/>
      <family val="2"/>
    </font>
    <font>
      <sz val="16"/>
      <color theme="1"/>
      <name val="Calibri"/>
      <family val="2"/>
    </font>
    <font>
      <b/>
      <sz val="12"/>
      <color rgb="FFFFC000"/>
      <name val="Calibri"/>
      <family val="2"/>
    </font>
    <font>
      <i/>
      <sz val="12"/>
      <color theme="1"/>
      <name val="Calibri"/>
      <family val="2"/>
    </font>
    <font>
      <b/>
      <sz val="12"/>
      <color rgb="FF831E32"/>
      <name val="Calibri"/>
      <family val="2"/>
    </font>
    <font>
      <b/>
      <sz val="12"/>
      <color rgb="FF002060"/>
      <name val="Calibri"/>
      <family val="2"/>
    </font>
    <font>
      <b/>
      <sz val="12"/>
      <color rgb="FFC00000"/>
      <name val="Calibri"/>
      <family val="2"/>
    </font>
    <font>
      <b/>
      <sz val="18"/>
      <color theme="1"/>
      <name val="Calibri"/>
      <family val="2"/>
    </font>
    <font>
      <sz val="12"/>
      <color theme="1"/>
      <name val="Calibri"/>
      <family val="2"/>
      <scheme val="minor"/>
    </font>
    <font>
      <sz val="9"/>
      <color rgb="FFFF0000"/>
      <name val="Calibri"/>
      <family val="2"/>
    </font>
    <font>
      <b/>
      <sz val="18"/>
      <color theme="0"/>
      <name val="Calibri"/>
      <family val="2"/>
    </font>
    <font>
      <b/>
      <sz val="12"/>
      <color rgb="FF000000"/>
      <name val="Calibri"/>
      <family val="2"/>
    </font>
    <font>
      <sz val="12"/>
      <color rgb="FFFF0000"/>
      <name val="Calibri (Body)_x0000_"/>
    </font>
    <font>
      <b/>
      <sz val="12"/>
      <color theme="4"/>
      <name val="Calibri (Body)_x0000_"/>
    </font>
    <font>
      <b/>
      <sz val="12"/>
      <color rgb="FFFF0000"/>
      <name val="Calibri (Body)_x0000_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</font>
    <font>
      <b/>
      <sz val="22"/>
      <color rgb="FFFF0000"/>
      <name val="Calibri"/>
      <family val="2"/>
    </font>
    <font>
      <sz val="20"/>
      <color theme="1"/>
      <name val="Calibri"/>
      <family val="2"/>
    </font>
    <font>
      <sz val="11"/>
      <color rgb="FF0070C0"/>
      <name val="Calibri"/>
      <family val="2"/>
    </font>
    <font>
      <sz val="10"/>
      <color theme="8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E7E6E6"/>
        <bgColor rgb="FFE7E6E6"/>
      </patternFill>
    </fill>
    <fill>
      <patternFill patternType="solid">
        <fgColor theme="9"/>
        <bgColor theme="9"/>
      </patternFill>
    </fill>
    <fill>
      <patternFill patternType="solid">
        <fgColor rgb="FFFF9CD1"/>
        <bgColor rgb="FFFF9CD1"/>
      </patternFill>
    </fill>
    <fill>
      <patternFill patternType="solid">
        <fgColor rgb="FFFEF2CB"/>
        <bgColor rgb="FFFEF2CB"/>
      </patternFill>
    </fill>
    <fill>
      <patternFill patternType="solid">
        <fgColor rgb="FFFFFF00"/>
        <bgColor rgb="FFFFFF00"/>
      </patternFill>
    </fill>
    <fill>
      <patternFill patternType="solid">
        <fgColor rgb="FFD0CECE"/>
        <bgColor rgb="FFD0CECE"/>
      </patternFill>
    </fill>
    <fill>
      <patternFill patternType="solid">
        <fgColor rgb="FFECECEC"/>
        <bgColor rgb="FFECECEC"/>
      </patternFill>
    </fill>
    <fill>
      <patternFill patternType="solid">
        <fgColor rgb="FFD9E2F3"/>
        <bgColor rgb="FFD9E2F3"/>
      </patternFill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  <fill>
      <patternFill patternType="solid">
        <fgColor rgb="FFF7CAAC"/>
        <bgColor rgb="FFF7CAAC"/>
      </patternFill>
    </fill>
    <fill>
      <patternFill patternType="solid">
        <fgColor rgb="FF9CC2E5"/>
        <bgColor rgb="FF9CC2E5"/>
      </patternFill>
    </fill>
    <fill>
      <patternFill patternType="solid">
        <fgColor rgb="FFFFE598"/>
        <bgColor rgb="FFFFE598"/>
      </patternFill>
    </fill>
    <fill>
      <patternFill patternType="solid">
        <fgColor rgb="FFA5A5A5"/>
        <bgColor rgb="FFA5A5A5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theme="7"/>
      </patternFill>
    </fill>
    <fill>
      <patternFill patternType="solid">
        <fgColor rgb="FF92D050"/>
        <bgColor rgb="FF92D050"/>
      </patternFill>
    </fill>
    <fill>
      <patternFill patternType="solid">
        <fgColor rgb="FFDEEAF6"/>
        <bgColor rgb="FFDEEAF6"/>
      </patternFill>
    </fill>
    <fill>
      <patternFill patternType="solid">
        <fgColor rgb="FF831E32"/>
        <bgColor rgb="FF831E32"/>
      </patternFill>
    </fill>
    <fill>
      <patternFill patternType="solid">
        <fgColor rgb="FFC00000"/>
        <bgColor rgb="FFC00000"/>
      </patternFill>
    </fill>
    <fill>
      <patternFill patternType="solid">
        <fgColor rgb="FFFF0000"/>
        <bgColor rgb="FFFF0000"/>
      </patternFill>
    </fill>
    <fill>
      <patternFill patternType="solid">
        <fgColor rgb="FFB4C6E7"/>
        <bgColor rgb="FFB4C6E7"/>
      </patternFill>
    </fill>
    <fill>
      <patternFill patternType="solid">
        <fgColor rgb="FFA8D08D"/>
        <bgColor rgb="FFA8D08D"/>
      </patternFill>
    </fill>
    <fill>
      <patternFill patternType="solid">
        <fgColor rgb="FF7030A0"/>
        <bgColor rgb="FF7030A0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</fills>
  <borders count="6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2">
    <xf numFmtId="0" fontId="0" fillId="0" borderId="0"/>
    <xf numFmtId="9" fontId="33" fillId="0" borderId="0" applyFont="0" applyFill="0" applyBorder="0" applyAlignment="0" applyProtection="0"/>
  </cellStyleXfs>
  <cellXfs count="487">
    <xf numFmtId="0" fontId="0" fillId="0" borderId="0" xfId="0"/>
    <xf numFmtId="0" fontId="2" fillId="0" borderId="0" xfId="0" applyFont="1"/>
    <xf numFmtId="0" fontId="3" fillId="0" borderId="0" xfId="0" applyFont="1"/>
    <xf numFmtId="0" fontId="8" fillId="0" borderId="0" xfId="0" applyFont="1"/>
    <xf numFmtId="0" fontId="10" fillId="0" borderId="0" xfId="0" applyFont="1"/>
    <xf numFmtId="0" fontId="11" fillId="0" borderId="0" xfId="0" applyFont="1"/>
    <xf numFmtId="0" fontId="12" fillId="0" borderId="1" xfId="0" applyFont="1" applyBorder="1"/>
    <xf numFmtId="0" fontId="3" fillId="0" borderId="1" xfId="0" applyFont="1" applyBorder="1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12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7" fillId="0" borderId="0" xfId="0" applyFont="1"/>
    <xf numFmtId="0" fontId="3" fillId="0" borderId="0" xfId="0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9" fontId="12" fillId="0" borderId="1" xfId="0" applyNumberFormat="1" applyFont="1" applyBorder="1" applyAlignment="1">
      <alignment horizontal="center" vertical="center" wrapText="1"/>
    </xf>
    <xf numFmtId="0" fontId="12" fillId="1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9" fontId="12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9" fontId="12" fillId="0" borderId="0" xfId="0" applyNumberFormat="1" applyFont="1" applyAlignment="1">
      <alignment horizontal="center" vertical="center" wrapText="1"/>
    </xf>
    <xf numFmtId="0" fontId="12" fillId="0" borderId="0" xfId="0" applyFont="1"/>
    <xf numFmtId="9" fontId="3" fillId="0" borderId="0" xfId="0" applyNumberFormat="1" applyFont="1"/>
    <xf numFmtId="0" fontId="16" fillId="0" borderId="0" xfId="0" applyFont="1"/>
    <xf numFmtId="1" fontId="3" fillId="0" borderId="1" xfId="0" applyNumberFormat="1" applyFont="1" applyBorder="1"/>
    <xf numFmtId="2" fontId="3" fillId="21" borderId="1" xfId="0" applyNumberFormat="1" applyFont="1" applyFill="1" applyBorder="1"/>
    <xf numFmtId="9" fontId="17" fillId="0" borderId="0" xfId="0" applyNumberFormat="1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right"/>
    </xf>
    <xf numFmtId="9" fontId="16" fillId="0" borderId="0" xfId="0" applyNumberFormat="1" applyFont="1"/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wrapText="1"/>
    </xf>
    <xf numFmtId="2" fontId="3" fillId="0" borderId="0" xfId="0" applyNumberFormat="1" applyFont="1"/>
    <xf numFmtId="2" fontId="34" fillId="0" borderId="0" xfId="0" applyNumberFormat="1" applyFont="1"/>
    <xf numFmtId="2" fontId="17" fillId="0" borderId="0" xfId="0" applyNumberFormat="1" applyFont="1"/>
    <xf numFmtId="9" fontId="3" fillId="0" borderId="1" xfId="0" applyNumberFormat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/>
    </xf>
    <xf numFmtId="1" fontId="3" fillId="8" borderId="1" xfId="0" applyNumberFormat="1" applyFont="1" applyFill="1" applyBorder="1"/>
    <xf numFmtId="0" fontId="3" fillId="8" borderId="1" xfId="0" applyFont="1" applyFill="1" applyBorder="1"/>
    <xf numFmtId="1" fontId="3" fillId="19" borderId="1" xfId="0" applyNumberFormat="1" applyFont="1" applyFill="1" applyBorder="1"/>
    <xf numFmtId="1" fontId="3" fillId="0" borderId="0" xfId="0" applyNumberFormat="1" applyFont="1"/>
    <xf numFmtId="0" fontId="3" fillId="0" borderId="0" xfId="0" applyFont="1" applyProtection="1">
      <protection hidden="1"/>
    </xf>
    <xf numFmtId="0" fontId="9" fillId="0" borderId="1" xfId="0" applyFont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horizontal="center" vertical="center"/>
      <protection locked="0" hidden="1"/>
    </xf>
    <xf numFmtId="0" fontId="9" fillId="3" borderId="1" xfId="0" applyFont="1" applyFill="1" applyBorder="1" applyAlignment="1" applyProtection="1">
      <alignment horizontal="center" vertical="center"/>
      <protection hidden="1"/>
    </xf>
    <xf numFmtId="0" fontId="9" fillId="3" borderId="1" xfId="0" applyFont="1" applyFill="1" applyBorder="1" applyAlignment="1" applyProtection="1">
      <alignment horizontal="center" vertical="center"/>
      <protection locked="0" hidden="1"/>
    </xf>
    <xf numFmtId="0" fontId="5" fillId="0" borderId="0" xfId="0" applyFont="1" applyAlignment="1" applyProtection="1">
      <alignment horizontal="right"/>
      <protection hidden="1"/>
    </xf>
    <xf numFmtId="0" fontId="9" fillId="0" borderId="0" xfId="0" applyFont="1" applyAlignment="1" applyProtection="1">
      <alignment horizontal="center"/>
      <protection locked="0" hidden="1"/>
    </xf>
    <xf numFmtId="0" fontId="12" fillId="0" borderId="1" xfId="0" applyFont="1" applyBorder="1" applyProtection="1">
      <protection hidden="1"/>
    </xf>
    <xf numFmtId="0" fontId="12" fillId="0" borderId="2" xfId="0" applyFont="1" applyBorder="1" applyProtection="1">
      <protection hidden="1"/>
    </xf>
    <xf numFmtId="0" fontId="3" fillId="0" borderId="0" xfId="0" applyFont="1" applyAlignment="1" applyProtection="1">
      <alignment horizontal="right"/>
      <protection hidden="1"/>
    </xf>
    <xf numFmtId="0" fontId="9" fillId="0" borderId="0" xfId="0" applyFont="1" applyProtection="1">
      <protection hidden="1"/>
    </xf>
    <xf numFmtId="0" fontId="3" fillId="0" borderId="3" xfId="0" applyFont="1" applyBorder="1" applyAlignment="1" applyProtection="1">
      <alignment horizontal="center" vertical="center"/>
      <protection locked="0" hidden="1"/>
    </xf>
    <xf numFmtId="0" fontId="3" fillId="0" borderId="1" xfId="0" applyFont="1" applyBorder="1" applyAlignment="1" applyProtection="1">
      <alignment horizontal="center" vertical="center"/>
      <protection locked="0" hidden="1"/>
    </xf>
    <xf numFmtId="0" fontId="12" fillId="6" borderId="1" xfId="0" applyFont="1" applyFill="1" applyBorder="1" applyAlignment="1" applyProtection="1">
      <alignment horizontal="center" vertical="center"/>
      <protection hidden="1"/>
    </xf>
    <xf numFmtId="2" fontId="3" fillId="6" borderId="1" xfId="0" applyNumberFormat="1" applyFont="1" applyFill="1" applyBorder="1" applyAlignment="1" applyProtection="1">
      <alignment horizontal="center"/>
      <protection hidden="1"/>
    </xf>
    <xf numFmtId="0" fontId="15" fillId="0" borderId="0" xfId="0" applyFont="1" applyProtection="1">
      <protection hidden="1"/>
    </xf>
    <xf numFmtId="0" fontId="10" fillId="0" borderId="0" xfId="0" applyFont="1" applyProtection="1">
      <protection hidden="1"/>
    </xf>
    <xf numFmtId="0" fontId="12" fillId="0" borderId="1" xfId="0" applyFont="1" applyBorder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 vertical="center"/>
      <protection hidden="1"/>
    </xf>
    <xf numFmtId="0" fontId="12" fillId="0" borderId="1" xfId="0" applyFont="1" applyBorder="1" applyAlignment="1" applyProtection="1">
      <alignment horizontal="center" vertical="center"/>
      <protection hidden="1"/>
    </xf>
    <xf numFmtId="0" fontId="12" fillId="7" borderId="1" xfId="0" applyFont="1" applyFill="1" applyBorder="1" applyAlignment="1" applyProtection="1">
      <alignment horizontal="center"/>
      <protection hidden="1"/>
    </xf>
    <xf numFmtId="0" fontId="16" fillId="0" borderId="1" xfId="0" applyFont="1" applyBorder="1" applyAlignment="1" applyProtection="1">
      <alignment horizontal="center" vertical="center" wrapText="1"/>
      <protection hidden="1"/>
    </xf>
    <xf numFmtId="9" fontId="17" fillId="8" borderId="1" xfId="0" applyNumberFormat="1" applyFont="1" applyFill="1" applyBorder="1" applyAlignment="1" applyProtection="1">
      <alignment horizontal="center"/>
      <protection locked="0" hidden="1"/>
    </xf>
    <xf numFmtId="0" fontId="17" fillId="0" borderId="0" xfId="0" applyFont="1" applyProtection="1">
      <protection hidden="1"/>
    </xf>
    <xf numFmtId="9" fontId="3" fillId="0" borderId="0" xfId="0" applyNumberFormat="1" applyFont="1" applyAlignment="1" applyProtection="1">
      <alignment horizontal="center" vertical="center"/>
      <protection hidden="1"/>
    </xf>
    <xf numFmtId="0" fontId="12" fillId="9" borderId="1" xfId="0" applyFont="1" applyFill="1" applyBorder="1" applyAlignment="1" applyProtection="1">
      <alignment horizontal="center" vertical="center" wrapText="1"/>
      <protection hidden="1"/>
    </xf>
    <xf numFmtId="9" fontId="12" fillId="0" borderId="1" xfId="0" applyNumberFormat="1" applyFont="1" applyBorder="1" applyAlignment="1" applyProtection="1">
      <alignment horizontal="center" vertical="center" wrapText="1"/>
      <protection hidden="1"/>
    </xf>
    <xf numFmtId="0" fontId="12" fillId="0" borderId="1" xfId="0" applyFont="1" applyBorder="1" applyAlignment="1" applyProtection="1">
      <alignment horizontal="center"/>
      <protection hidden="1"/>
    </xf>
    <xf numFmtId="0" fontId="12" fillId="0" borderId="2" xfId="0" applyFont="1" applyBorder="1" applyAlignment="1" applyProtection="1">
      <alignment horizontal="center" vertical="center"/>
      <protection locked="0" hidden="1"/>
    </xf>
    <xf numFmtId="0" fontId="12" fillId="11" borderId="12" xfId="0" applyFont="1" applyFill="1" applyBorder="1" applyAlignment="1" applyProtection="1">
      <alignment horizontal="center" vertical="center"/>
      <protection hidden="1"/>
    </xf>
    <xf numFmtId="0" fontId="12" fillId="12" borderId="12" xfId="0" applyFont="1" applyFill="1" applyBorder="1" applyAlignment="1" applyProtection="1">
      <alignment horizontal="center" vertical="center" wrapText="1"/>
      <protection hidden="1"/>
    </xf>
    <xf numFmtId="0" fontId="18" fillId="0" borderId="1" xfId="0" applyFont="1" applyBorder="1" applyAlignment="1" applyProtection="1">
      <alignment horizontal="center" vertical="center" wrapText="1"/>
      <protection locked="0" hidden="1"/>
    </xf>
    <xf numFmtId="0" fontId="18" fillId="0" borderId="3" xfId="0" applyFont="1" applyBorder="1" applyAlignment="1" applyProtection="1">
      <alignment horizontal="center" vertical="center" wrapText="1"/>
      <protection locked="0" hidden="1"/>
    </xf>
    <xf numFmtId="0" fontId="19" fillId="0" borderId="1" xfId="0" applyFont="1" applyBorder="1" applyAlignment="1" applyProtection="1">
      <alignment horizontal="center" vertical="center"/>
      <protection locked="0" hidden="1"/>
    </xf>
    <xf numFmtId="17" fontId="20" fillId="0" borderId="1" xfId="0" applyNumberFormat="1" applyFont="1" applyBorder="1" applyAlignment="1" applyProtection="1">
      <alignment horizontal="center" vertical="center" wrapText="1"/>
      <protection locked="0" hidden="1"/>
    </xf>
    <xf numFmtId="0" fontId="20" fillId="0" borderId="1" xfId="0" applyFont="1" applyBorder="1" applyAlignment="1" applyProtection="1">
      <alignment horizontal="center" vertical="center" wrapText="1"/>
      <protection locked="0" hidden="1"/>
    </xf>
    <xf numFmtId="9" fontId="16" fillId="11" borderId="13" xfId="0" applyNumberFormat="1" applyFont="1" applyFill="1" applyBorder="1" applyAlignment="1" applyProtection="1">
      <alignment horizontal="center" vertical="center"/>
      <protection hidden="1"/>
    </xf>
    <xf numFmtId="9" fontId="12" fillId="12" borderId="13" xfId="0" applyNumberFormat="1" applyFont="1" applyFill="1" applyBorder="1" applyAlignment="1" applyProtection="1">
      <alignment horizontal="center" vertical="center" wrapText="1"/>
      <protection hidden="1"/>
    </xf>
    <xf numFmtId="0" fontId="12" fillId="0" borderId="1" xfId="0" applyFont="1" applyBorder="1" applyAlignment="1" applyProtection="1">
      <alignment horizontal="left" vertical="center"/>
      <protection hidden="1"/>
    </xf>
    <xf numFmtId="0" fontId="12" fillId="15" borderId="1" xfId="0" applyFont="1" applyFill="1" applyBorder="1" applyAlignment="1" applyProtection="1">
      <alignment horizontal="center" vertical="center"/>
      <protection locked="0" hidden="1"/>
    </xf>
    <xf numFmtId="0" fontId="12" fillId="7" borderId="1" xfId="0" applyFont="1" applyFill="1" applyBorder="1" applyAlignment="1" applyProtection="1">
      <alignment horizontal="center" vertical="center"/>
      <protection hidden="1"/>
    </xf>
    <xf numFmtId="0" fontId="3" fillId="0" borderId="1" xfId="0" applyFont="1" applyBorder="1" applyAlignment="1" applyProtection="1">
      <alignment horizontal="center"/>
      <protection locked="0" hidden="1"/>
    </xf>
    <xf numFmtId="0" fontId="3" fillId="0" borderId="1" xfId="0" applyFont="1" applyBorder="1" applyProtection="1">
      <protection locked="0" hidden="1"/>
    </xf>
    <xf numFmtId="1" fontId="3" fillId="0" borderId="1" xfId="0" applyNumberFormat="1" applyFont="1" applyBorder="1" applyAlignment="1" applyProtection="1">
      <alignment horizontal="center" vertical="center"/>
      <protection locked="0" hidden="1"/>
    </xf>
    <xf numFmtId="0" fontId="12" fillId="11" borderId="1" xfId="0" applyFont="1" applyFill="1" applyBorder="1" applyAlignment="1" applyProtection="1">
      <alignment horizontal="center" vertical="center"/>
      <protection hidden="1"/>
    </xf>
    <xf numFmtId="0" fontId="12" fillId="12" borderId="13" xfId="0" applyFont="1" applyFill="1" applyBorder="1" applyAlignment="1" applyProtection="1">
      <alignment horizontal="center" vertical="center"/>
      <protection hidden="1"/>
    </xf>
    <xf numFmtId="9" fontId="3" fillId="3" borderId="1" xfId="0" applyNumberFormat="1" applyFont="1" applyFill="1" applyBorder="1" applyAlignment="1" applyProtection="1">
      <alignment horizontal="center" vertical="center"/>
      <protection hidden="1"/>
    </xf>
    <xf numFmtId="0" fontId="3" fillId="14" borderId="1" xfId="0" applyFont="1" applyFill="1" applyBorder="1" applyAlignment="1" applyProtection="1">
      <alignment horizontal="center" vertical="center"/>
      <protection hidden="1"/>
    </xf>
    <xf numFmtId="0" fontId="12" fillId="3" borderId="1" xfId="0" applyFont="1" applyFill="1" applyBorder="1" applyAlignment="1" applyProtection="1">
      <alignment horizontal="center" vertical="center"/>
      <protection hidden="1"/>
    </xf>
    <xf numFmtId="0" fontId="12" fillId="16" borderId="12" xfId="0" applyFont="1" applyFill="1" applyBorder="1" applyAlignment="1" applyProtection="1">
      <alignment horizontal="center" vertical="center"/>
      <protection hidden="1"/>
    </xf>
    <xf numFmtId="0" fontId="3" fillId="17" borderId="12" xfId="0" applyFont="1" applyFill="1" applyBorder="1" applyAlignment="1" applyProtection="1">
      <alignment horizontal="center" vertical="center"/>
      <protection hidden="1"/>
    </xf>
    <xf numFmtId="0" fontId="12" fillId="16" borderId="12" xfId="0" applyFont="1" applyFill="1" applyBorder="1" applyAlignment="1" applyProtection="1">
      <alignment vertical="center"/>
      <protection hidden="1"/>
    </xf>
    <xf numFmtId="164" fontId="21" fillId="5" borderId="1" xfId="0" applyNumberFormat="1" applyFont="1" applyFill="1" applyBorder="1" applyAlignment="1" applyProtection="1">
      <alignment horizontal="center" vertical="center"/>
      <protection hidden="1"/>
    </xf>
    <xf numFmtId="9" fontId="12" fillId="0" borderId="1" xfId="0" applyNumberFormat="1" applyFont="1" applyBorder="1" applyAlignment="1" applyProtection="1">
      <alignment horizontal="center" vertical="center"/>
      <protection hidden="1"/>
    </xf>
    <xf numFmtId="2" fontId="12" fillId="0" borderId="0" xfId="0" applyNumberFormat="1" applyFont="1" applyAlignment="1" applyProtection="1">
      <alignment horizontal="center" vertical="center"/>
      <protection hidden="1"/>
    </xf>
    <xf numFmtId="9" fontId="12" fillId="11" borderId="1" xfId="0" applyNumberFormat="1" applyFont="1" applyFill="1" applyBorder="1" applyAlignment="1" applyProtection="1">
      <alignment horizontal="center" vertical="center"/>
      <protection hidden="1"/>
    </xf>
    <xf numFmtId="9" fontId="12" fillId="16" borderId="13" xfId="0" applyNumberFormat="1" applyFont="1" applyFill="1" applyBorder="1" applyAlignment="1" applyProtection="1">
      <alignment horizontal="center" vertical="center"/>
      <protection hidden="1"/>
    </xf>
    <xf numFmtId="0" fontId="3" fillId="17" borderId="13" xfId="0" applyFont="1" applyFill="1" applyBorder="1" applyProtection="1">
      <protection hidden="1"/>
    </xf>
    <xf numFmtId="9" fontId="12" fillId="17" borderId="13" xfId="0" applyNumberFormat="1" applyFont="1" applyFill="1" applyBorder="1" applyAlignment="1" applyProtection="1">
      <alignment horizontal="center" vertical="center"/>
      <protection hidden="1"/>
    </xf>
    <xf numFmtId="0" fontId="12" fillId="16" borderId="13" xfId="0" applyFont="1" applyFill="1" applyBorder="1" applyAlignment="1" applyProtection="1">
      <alignment vertical="center"/>
      <protection hidden="1"/>
    </xf>
    <xf numFmtId="0" fontId="12" fillId="0" borderId="0" xfId="0" applyFont="1" applyAlignment="1" applyProtection="1">
      <alignment vertical="center"/>
      <protection hidden="1"/>
    </xf>
    <xf numFmtId="0" fontId="3" fillId="0" borderId="1" xfId="0" applyFont="1" applyBorder="1" applyAlignment="1" applyProtection="1">
      <alignment horizontal="center" vertical="center"/>
      <protection hidden="1"/>
    </xf>
    <xf numFmtId="9" fontId="12" fillId="0" borderId="0" xfId="0" applyNumberFormat="1" applyFont="1" applyAlignment="1" applyProtection="1">
      <alignment horizontal="center" vertical="center" wrapText="1"/>
      <protection hidden="1"/>
    </xf>
    <xf numFmtId="0" fontId="12" fillId="0" borderId="0" xfId="0" applyFont="1" applyProtection="1">
      <protection hidden="1"/>
    </xf>
    <xf numFmtId="0" fontId="5" fillId="13" borderId="1" xfId="0" applyFont="1" applyFill="1" applyBorder="1" applyAlignment="1" applyProtection="1">
      <alignment horizontal="center"/>
      <protection hidden="1"/>
    </xf>
    <xf numFmtId="49" fontId="12" fillId="0" borderId="1" xfId="0" applyNumberFormat="1" applyFont="1" applyBorder="1" applyAlignment="1" applyProtection="1">
      <alignment horizontal="center" vertical="center"/>
      <protection locked="0" hidden="1"/>
    </xf>
    <xf numFmtId="49" fontId="12" fillId="0" borderId="2" xfId="0" applyNumberFormat="1" applyFont="1" applyBorder="1" applyAlignment="1" applyProtection="1">
      <alignment horizontal="center" vertical="center"/>
      <protection locked="0" hidden="1"/>
    </xf>
    <xf numFmtId="0" fontId="12" fillId="12" borderId="13" xfId="0" applyFont="1" applyFill="1" applyBorder="1" applyAlignment="1" applyProtection="1">
      <alignment vertical="center" wrapText="1"/>
      <protection hidden="1"/>
    </xf>
    <xf numFmtId="0" fontId="19" fillId="0" borderId="2" xfId="0" applyFont="1" applyBorder="1" applyAlignment="1" applyProtection="1">
      <alignment horizontal="center" vertical="center"/>
      <protection locked="0" hidden="1"/>
    </xf>
    <xf numFmtId="0" fontId="12" fillId="12" borderId="13" xfId="0" applyFont="1" applyFill="1" applyBorder="1" applyAlignment="1" applyProtection="1">
      <alignment horizontal="center" vertical="center" wrapText="1"/>
      <protection hidden="1"/>
    </xf>
    <xf numFmtId="0" fontId="12" fillId="15" borderId="1" xfId="0" applyFont="1" applyFill="1" applyBorder="1" applyAlignment="1" applyProtection="1">
      <alignment horizontal="right" vertical="center"/>
      <protection hidden="1"/>
    </xf>
    <xf numFmtId="0" fontId="12" fillId="12" borderId="1" xfId="0" applyFont="1" applyFill="1" applyBorder="1" applyAlignment="1" applyProtection="1">
      <alignment horizontal="center" vertical="center" wrapText="1"/>
      <protection hidden="1"/>
    </xf>
    <xf numFmtId="0" fontId="12" fillId="12" borderId="1" xfId="0" applyFont="1" applyFill="1" applyBorder="1" applyAlignment="1" applyProtection="1">
      <alignment horizontal="center" vertical="center"/>
      <protection hidden="1"/>
    </xf>
    <xf numFmtId="0" fontId="3" fillId="0" borderId="1" xfId="0" applyFont="1" applyBorder="1" applyAlignment="1" applyProtection="1">
      <alignment horizontal="center"/>
      <protection hidden="1"/>
    </xf>
    <xf numFmtId="0" fontId="3" fillId="0" borderId="1" xfId="0" applyFont="1" applyBorder="1" applyProtection="1">
      <protection hidden="1"/>
    </xf>
    <xf numFmtId="9" fontId="3" fillId="18" borderId="1" xfId="0" applyNumberFormat="1" applyFont="1" applyFill="1" applyBorder="1" applyAlignment="1" applyProtection="1">
      <alignment horizontal="center" vertical="center"/>
      <protection hidden="1"/>
    </xf>
    <xf numFmtId="0" fontId="12" fillId="18" borderId="1" xfId="0" applyFont="1" applyFill="1" applyBorder="1" applyAlignment="1" applyProtection="1">
      <alignment horizontal="center" vertical="center"/>
      <protection hidden="1"/>
    </xf>
    <xf numFmtId="9" fontId="12" fillId="0" borderId="2" xfId="0" applyNumberFormat="1" applyFont="1" applyBorder="1" applyAlignment="1" applyProtection="1">
      <alignment horizontal="center" vertical="center"/>
      <protection hidden="1"/>
    </xf>
    <xf numFmtId="0" fontId="24" fillId="0" borderId="0" xfId="0" applyFont="1" applyAlignment="1" applyProtection="1">
      <alignment vertical="center"/>
      <protection hidden="1"/>
    </xf>
    <xf numFmtId="0" fontId="24" fillId="0" borderId="0" xfId="0" applyFont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center" vertical="center"/>
      <protection hidden="1"/>
    </xf>
    <xf numFmtId="9" fontId="10" fillId="0" borderId="0" xfId="0" applyNumberFormat="1" applyFont="1" applyAlignment="1" applyProtection="1">
      <alignment horizontal="center" vertical="center"/>
      <protection hidden="1"/>
    </xf>
    <xf numFmtId="9" fontId="10" fillId="0" borderId="0" xfId="0" applyNumberFormat="1" applyFont="1" applyProtection="1">
      <protection hidden="1"/>
    </xf>
    <xf numFmtId="0" fontId="25" fillId="0" borderId="0" xfId="0" applyFont="1" applyProtection="1">
      <protection hidden="1"/>
    </xf>
    <xf numFmtId="0" fontId="16" fillId="0" borderId="0" xfId="0" applyFont="1" applyProtection="1">
      <protection hidden="1"/>
    </xf>
    <xf numFmtId="0" fontId="17" fillId="0" borderId="25" xfId="0" applyFont="1" applyBorder="1" applyAlignment="1" applyProtection="1">
      <alignment horizontal="center"/>
      <protection hidden="1"/>
    </xf>
    <xf numFmtId="9" fontId="17" fillId="8" borderId="25" xfId="0" applyNumberFormat="1" applyFont="1" applyFill="1" applyBorder="1" applyAlignment="1" applyProtection="1">
      <alignment horizontal="center" wrapText="1"/>
      <protection hidden="1"/>
    </xf>
    <xf numFmtId="0" fontId="16" fillId="0" borderId="25" xfId="0" applyFont="1" applyBorder="1" applyAlignment="1" applyProtection="1">
      <alignment horizontal="center"/>
      <protection hidden="1"/>
    </xf>
    <xf numFmtId="9" fontId="17" fillId="8" borderId="25" xfId="0" applyNumberFormat="1" applyFont="1" applyFill="1" applyBorder="1" applyAlignment="1" applyProtection="1">
      <alignment horizontal="center"/>
      <protection hidden="1"/>
    </xf>
    <xf numFmtId="1" fontId="3" fillId="0" borderId="1" xfId="0" applyNumberFormat="1" applyFont="1" applyBorder="1" applyProtection="1">
      <protection hidden="1"/>
    </xf>
    <xf numFmtId="2" fontId="3" fillId="21" borderId="1" xfId="0" applyNumberFormat="1" applyFont="1" applyFill="1" applyBorder="1" applyProtection="1">
      <protection hidden="1"/>
    </xf>
    <xf numFmtId="2" fontId="3" fillId="21" borderId="13" xfId="0" applyNumberFormat="1" applyFont="1" applyFill="1" applyBorder="1" applyProtection="1">
      <protection hidden="1"/>
    </xf>
    <xf numFmtId="2" fontId="3" fillId="8" borderId="13" xfId="0" applyNumberFormat="1" applyFont="1" applyFill="1" applyBorder="1" applyProtection="1">
      <protection hidden="1"/>
    </xf>
    <xf numFmtId="1" fontId="12" fillId="19" borderId="13" xfId="0" applyNumberFormat="1" applyFont="1" applyFill="1" applyBorder="1" applyProtection="1">
      <protection hidden="1"/>
    </xf>
    <xf numFmtId="1" fontId="12" fillId="19" borderId="27" xfId="0" applyNumberFormat="1" applyFont="1" applyFill="1" applyBorder="1" applyProtection="1">
      <protection hidden="1"/>
    </xf>
    <xf numFmtId="2" fontId="5" fillId="20" borderId="28" xfId="0" applyNumberFormat="1" applyFont="1" applyFill="1" applyBorder="1" applyProtection="1">
      <protection hidden="1"/>
    </xf>
    <xf numFmtId="0" fontId="28" fillId="0" borderId="0" xfId="0" applyFont="1" applyProtection="1">
      <protection hidden="1"/>
    </xf>
    <xf numFmtId="0" fontId="29" fillId="0" borderId="29" xfId="0" applyFont="1" applyBorder="1" applyAlignment="1" applyProtection="1">
      <alignment horizontal="right"/>
      <protection hidden="1"/>
    </xf>
    <xf numFmtId="9" fontId="30" fillId="0" borderId="0" xfId="0" applyNumberFormat="1" applyFont="1" applyAlignment="1" applyProtection="1">
      <alignment horizontal="center"/>
      <protection hidden="1"/>
    </xf>
    <xf numFmtId="9" fontId="31" fillId="0" borderId="30" xfId="0" applyNumberFormat="1" applyFont="1" applyBorder="1" applyAlignment="1" applyProtection="1">
      <alignment horizontal="left"/>
      <protection hidden="1"/>
    </xf>
    <xf numFmtId="0" fontId="5" fillId="6" borderId="31" xfId="0" applyFont="1" applyFill="1" applyBorder="1" applyProtection="1">
      <protection locked="0" hidden="1"/>
    </xf>
    <xf numFmtId="0" fontId="29" fillId="0" borderId="32" xfId="0" applyFont="1" applyBorder="1" applyAlignment="1" applyProtection="1">
      <alignment horizontal="right"/>
      <protection hidden="1"/>
    </xf>
    <xf numFmtId="9" fontId="30" fillId="0" borderId="33" xfId="0" applyNumberFormat="1" applyFont="1" applyBorder="1" applyAlignment="1" applyProtection="1">
      <alignment horizontal="center"/>
      <protection hidden="1"/>
    </xf>
    <xf numFmtId="9" fontId="31" fillId="0" borderId="34" xfId="0" applyNumberFormat="1" applyFont="1" applyBorder="1" applyAlignment="1" applyProtection="1">
      <alignment horizontal="left"/>
      <protection hidden="1"/>
    </xf>
    <xf numFmtId="0" fontId="27" fillId="0" borderId="0" xfId="0" applyFont="1" applyProtection="1">
      <protection hidden="1"/>
    </xf>
    <xf numFmtId="0" fontId="27" fillId="0" borderId="30" xfId="0" applyFont="1" applyBorder="1" applyProtection="1">
      <protection hidden="1"/>
    </xf>
    <xf numFmtId="0" fontId="9" fillId="0" borderId="0" xfId="0" applyFont="1" applyAlignment="1" applyProtection="1">
      <alignment vertical="center"/>
      <protection hidden="1"/>
    </xf>
    <xf numFmtId="165" fontId="12" fillId="0" borderId="0" xfId="0" applyNumberFormat="1" applyFont="1" applyAlignment="1" applyProtection="1">
      <alignment horizontal="left"/>
      <protection hidden="1"/>
    </xf>
    <xf numFmtId="2" fontId="5" fillId="21" borderId="13" xfId="0" applyNumberFormat="1" applyFont="1" applyFill="1" applyBorder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left"/>
      <protection hidden="1"/>
    </xf>
    <xf numFmtId="0" fontId="29" fillId="0" borderId="0" xfId="0" applyFont="1" applyAlignment="1" applyProtection="1">
      <alignment horizontal="right"/>
      <protection hidden="1"/>
    </xf>
    <xf numFmtId="9" fontId="31" fillId="0" borderId="0" xfId="0" applyNumberFormat="1" applyFont="1" applyAlignment="1" applyProtection="1">
      <alignment horizontal="left"/>
      <protection hidden="1"/>
    </xf>
    <xf numFmtId="2" fontId="3" fillId="0" borderId="49" xfId="0" applyNumberFormat="1" applyFont="1" applyBorder="1" applyAlignment="1" applyProtection="1">
      <alignment horizontal="center" vertical="center"/>
      <protection hidden="1"/>
    </xf>
    <xf numFmtId="2" fontId="17" fillId="0" borderId="53" xfId="0" applyNumberFormat="1" applyFont="1" applyBorder="1" applyAlignment="1" applyProtection="1">
      <alignment horizontal="center" vertical="center"/>
      <protection hidden="1"/>
    </xf>
    <xf numFmtId="2" fontId="17" fillId="0" borderId="41" xfId="0" applyNumberFormat="1" applyFont="1" applyBorder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center"/>
      <protection hidden="1"/>
    </xf>
    <xf numFmtId="0" fontId="12" fillId="2" borderId="1" xfId="0" applyFont="1" applyFill="1" applyBorder="1" applyAlignment="1" applyProtection="1">
      <alignment horizontal="center" vertical="center" wrapText="1"/>
      <protection hidden="1"/>
    </xf>
    <xf numFmtId="9" fontId="12" fillId="0" borderId="0" xfId="0" applyNumberFormat="1" applyFont="1" applyProtection="1">
      <protection hidden="1"/>
    </xf>
    <xf numFmtId="9" fontId="12" fillId="3" borderId="1" xfId="0" applyNumberFormat="1" applyFont="1" applyFill="1" applyBorder="1" applyAlignment="1" applyProtection="1">
      <alignment horizontal="center" vertical="center"/>
      <protection hidden="1"/>
    </xf>
    <xf numFmtId="1" fontId="3" fillId="0" borderId="1" xfId="0" applyNumberFormat="1" applyFont="1" applyBorder="1" applyAlignment="1" applyProtection="1">
      <alignment horizontal="center"/>
      <protection hidden="1"/>
    </xf>
    <xf numFmtId="2" fontId="3" fillId="0" borderId="1" xfId="0" applyNumberFormat="1" applyFont="1" applyBorder="1" applyProtection="1">
      <protection hidden="1"/>
    </xf>
    <xf numFmtId="2" fontId="3" fillId="3" borderId="1" xfId="0" applyNumberFormat="1" applyFont="1" applyFill="1" applyBorder="1" applyProtection="1">
      <protection hidden="1"/>
    </xf>
    <xf numFmtId="2" fontId="12" fillId="6" borderId="1" xfId="0" applyNumberFormat="1" applyFont="1" applyFill="1" applyBorder="1" applyProtection="1">
      <protection hidden="1"/>
    </xf>
    <xf numFmtId="9" fontId="3" fillId="0" borderId="1" xfId="0" applyNumberFormat="1" applyFont="1" applyBorder="1" applyProtection="1">
      <protection hidden="1"/>
    </xf>
    <xf numFmtId="9" fontId="3" fillId="0" borderId="0" xfId="0" applyNumberFormat="1" applyFont="1" applyProtection="1">
      <protection hidden="1"/>
    </xf>
    <xf numFmtId="9" fontId="3" fillId="0" borderId="1" xfId="0" applyNumberFormat="1" applyFont="1" applyBorder="1" applyAlignment="1" applyProtection="1">
      <alignment horizontal="center" vertical="center"/>
      <protection hidden="1"/>
    </xf>
    <xf numFmtId="2" fontId="3" fillId="2" borderId="1" xfId="0" applyNumberFormat="1" applyFont="1" applyFill="1" applyBorder="1" applyProtection="1">
      <protection hidden="1"/>
    </xf>
    <xf numFmtId="2" fontId="3" fillId="7" borderId="1" xfId="0" applyNumberFormat="1" applyFont="1" applyFill="1" applyBorder="1" applyProtection="1">
      <protection hidden="1"/>
    </xf>
    <xf numFmtId="9" fontId="3" fillId="0" borderId="1" xfId="0" applyNumberFormat="1" applyFont="1" applyBorder="1" applyAlignment="1" applyProtection="1">
      <alignment horizontal="center"/>
      <protection hidden="1"/>
    </xf>
    <xf numFmtId="2" fontId="17" fillId="6" borderId="1" xfId="0" applyNumberFormat="1" applyFont="1" applyFill="1" applyBorder="1" applyAlignment="1" applyProtection="1">
      <alignment horizontal="center" vertical="center"/>
      <protection hidden="1"/>
    </xf>
    <xf numFmtId="10" fontId="3" fillId="0" borderId="0" xfId="0" applyNumberFormat="1" applyFont="1" applyAlignment="1" applyProtection="1">
      <alignment horizontal="center" vertical="center"/>
      <protection hidden="1"/>
    </xf>
    <xf numFmtId="2" fontId="3" fillId="0" borderId="1" xfId="0" applyNumberFormat="1" applyFont="1" applyBorder="1" applyAlignment="1" applyProtection="1">
      <alignment horizontal="center" vertical="center"/>
      <protection hidden="1"/>
    </xf>
    <xf numFmtId="2" fontId="17" fillId="0" borderId="1" xfId="0" applyNumberFormat="1" applyFont="1" applyBorder="1" applyAlignment="1" applyProtection="1">
      <alignment horizontal="center" vertical="center"/>
      <protection hidden="1"/>
    </xf>
    <xf numFmtId="0" fontId="12" fillId="2" borderId="1" xfId="0" applyFont="1" applyFill="1" applyBorder="1" applyAlignment="1" applyProtection="1">
      <alignment horizontal="center"/>
      <protection hidden="1"/>
    </xf>
    <xf numFmtId="2" fontId="12" fillId="4" borderId="1" xfId="0" applyNumberFormat="1" applyFont="1" applyFill="1" applyBorder="1" applyAlignment="1" applyProtection="1">
      <alignment horizontal="center"/>
      <protection hidden="1"/>
    </xf>
    <xf numFmtId="0" fontId="3" fillId="0" borderId="57" xfId="0" applyFont="1" applyBorder="1" applyAlignment="1" applyProtection="1">
      <alignment horizontal="center" vertical="center"/>
      <protection locked="0" hidden="1"/>
    </xf>
    <xf numFmtId="0" fontId="3" fillId="0" borderId="13" xfId="0" applyFont="1" applyBorder="1" applyAlignment="1" applyProtection="1">
      <alignment horizontal="center" vertical="center"/>
      <protection locked="0" hidden="1"/>
    </xf>
    <xf numFmtId="0" fontId="3" fillId="0" borderId="55" xfId="0" applyFont="1" applyBorder="1" applyAlignment="1" applyProtection="1">
      <alignment horizontal="center" vertical="center"/>
      <protection locked="0" hidden="1"/>
    </xf>
    <xf numFmtId="0" fontId="3" fillId="0" borderId="12" xfId="0" applyFont="1" applyBorder="1" applyAlignment="1" applyProtection="1">
      <alignment horizontal="center" vertical="center"/>
      <protection locked="0" hidden="1"/>
    </xf>
    <xf numFmtId="0" fontId="12" fillId="10" borderId="42" xfId="0" applyFont="1" applyFill="1" applyBorder="1" applyAlignment="1" applyProtection="1">
      <alignment horizontal="center" vertical="center"/>
      <protection hidden="1"/>
    </xf>
    <xf numFmtId="0" fontId="12" fillId="10" borderId="42" xfId="0" applyFont="1" applyFill="1" applyBorder="1" applyAlignment="1" applyProtection="1">
      <alignment horizontal="center"/>
      <protection hidden="1"/>
    </xf>
    <xf numFmtId="0" fontId="12" fillId="11" borderId="14" xfId="0" applyFont="1" applyFill="1" applyBorder="1" applyAlignment="1" applyProtection="1">
      <alignment horizontal="center" vertical="center"/>
      <protection hidden="1"/>
    </xf>
    <xf numFmtId="0" fontId="12" fillId="12" borderId="14" xfId="0" applyFont="1" applyFill="1" applyBorder="1" applyAlignment="1" applyProtection="1">
      <alignment horizontal="center" vertical="center" wrapText="1"/>
      <protection hidden="1"/>
    </xf>
    <xf numFmtId="0" fontId="12" fillId="11" borderId="58" xfId="0" applyFont="1" applyFill="1" applyBorder="1" applyAlignment="1" applyProtection="1">
      <alignment horizontal="center" vertical="center"/>
      <protection hidden="1"/>
    </xf>
    <xf numFmtId="0" fontId="12" fillId="12" borderId="58" xfId="0" applyFont="1" applyFill="1" applyBorder="1" applyAlignment="1" applyProtection="1">
      <alignment horizontal="center" vertical="center" wrapText="1"/>
      <protection hidden="1"/>
    </xf>
    <xf numFmtId="0" fontId="19" fillId="11" borderId="14" xfId="0" applyFont="1" applyFill="1" applyBorder="1" applyAlignment="1" applyProtection="1">
      <alignment horizontal="center" vertical="center"/>
      <protection hidden="1"/>
    </xf>
    <xf numFmtId="0" fontId="12" fillId="12" borderId="14" xfId="0" applyFont="1" applyFill="1" applyBorder="1" applyAlignment="1" applyProtection="1">
      <alignment vertical="center" wrapText="1"/>
      <protection hidden="1"/>
    </xf>
    <xf numFmtId="0" fontId="19" fillId="11" borderId="58" xfId="0" applyFont="1" applyFill="1" applyBorder="1" applyAlignment="1" applyProtection="1">
      <alignment horizontal="center" vertical="center"/>
      <protection hidden="1"/>
    </xf>
    <xf numFmtId="0" fontId="12" fillId="12" borderId="58" xfId="0" applyFont="1" applyFill="1" applyBorder="1" applyAlignment="1" applyProtection="1">
      <alignment vertical="center" wrapText="1"/>
      <protection hidden="1"/>
    </xf>
    <xf numFmtId="0" fontId="12" fillId="16" borderId="14" xfId="0" applyFont="1" applyFill="1" applyBorder="1" applyAlignment="1" applyProtection="1">
      <alignment horizontal="center" vertical="center"/>
      <protection hidden="1"/>
    </xf>
    <xf numFmtId="0" fontId="3" fillId="17" borderId="14" xfId="0" applyFont="1" applyFill="1" applyBorder="1" applyAlignment="1" applyProtection="1">
      <alignment horizontal="center" vertical="center"/>
      <protection hidden="1"/>
    </xf>
    <xf numFmtId="0" fontId="12" fillId="17" borderId="14" xfId="0" applyFont="1" applyFill="1" applyBorder="1" applyAlignment="1" applyProtection="1">
      <alignment horizontal="center" vertical="center"/>
      <protection hidden="1"/>
    </xf>
    <xf numFmtId="0" fontId="12" fillId="16" borderId="14" xfId="0" applyFont="1" applyFill="1" applyBorder="1" applyAlignment="1" applyProtection="1">
      <alignment vertical="center"/>
      <protection hidden="1"/>
    </xf>
    <xf numFmtId="164" fontId="21" fillId="16" borderId="14" xfId="0" applyNumberFormat="1" applyFont="1" applyFill="1" applyBorder="1" applyAlignment="1" applyProtection="1">
      <alignment horizontal="center" vertical="center"/>
      <protection hidden="1"/>
    </xf>
    <xf numFmtId="0" fontId="22" fillId="17" borderId="14" xfId="0" applyFont="1" applyFill="1" applyBorder="1" applyProtection="1">
      <protection hidden="1"/>
    </xf>
    <xf numFmtId="0" fontId="23" fillId="17" borderId="14" xfId="0" applyFont="1" applyFill="1" applyBorder="1" applyProtection="1">
      <protection hidden="1"/>
    </xf>
    <xf numFmtId="9" fontId="12" fillId="17" borderId="42" xfId="0" applyNumberFormat="1" applyFont="1" applyFill="1" applyBorder="1" applyAlignment="1" applyProtection="1">
      <alignment horizontal="center" vertical="center"/>
      <protection hidden="1"/>
    </xf>
    <xf numFmtId="2" fontId="12" fillId="0" borderId="14" xfId="0" applyNumberFormat="1" applyFont="1" applyBorder="1" applyAlignment="1" applyProtection="1">
      <alignment horizontal="center" vertical="center"/>
      <protection hidden="1"/>
    </xf>
    <xf numFmtId="0" fontId="3" fillId="17" borderId="14" xfId="0" applyFont="1" applyFill="1" applyBorder="1" applyProtection="1">
      <protection hidden="1"/>
    </xf>
    <xf numFmtId="0" fontId="3" fillId="17" borderId="42" xfId="0" applyFont="1" applyFill="1" applyBorder="1" applyAlignment="1" applyProtection="1">
      <alignment horizontal="center" vertical="center"/>
      <protection hidden="1"/>
    </xf>
    <xf numFmtId="0" fontId="3" fillId="0" borderId="56" xfId="0" applyFont="1" applyBorder="1" applyAlignment="1" applyProtection="1">
      <alignment horizontal="center" vertical="center"/>
      <protection hidden="1"/>
    </xf>
    <xf numFmtId="0" fontId="3" fillId="17" borderId="56" xfId="0" applyFont="1" applyFill="1" applyBorder="1" applyAlignment="1" applyProtection="1">
      <alignment horizontal="center" vertical="center"/>
      <protection hidden="1"/>
    </xf>
    <xf numFmtId="0" fontId="3" fillId="0" borderId="13" xfId="0" applyFont="1" applyBorder="1" applyAlignment="1" applyProtection="1">
      <alignment horizontal="center" vertical="center"/>
      <protection hidden="1"/>
    </xf>
    <xf numFmtId="0" fontId="12" fillId="0" borderId="14" xfId="0" applyFont="1" applyBorder="1" applyProtection="1">
      <protection hidden="1"/>
    </xf>
    <xf numFmtId="0" fontId="17" fillId="0" borderId="14" xfId="0" applyFont="1" applyBorder="1" applyProtection="1">
      <protection hidden="1"/>
    </xf>
    <xf numFmtId="0" fontId="3" fillId="0" borderId="14" xfId="0" applyFont="1" applyBorder="1" applyAlignment="1" applyProtection="1">
      <alignment horizontal="center" vertical="center"/>
      <protection hidden="1"/>
    </xf>
    <xf numFmtId="0" fontId="12" fillId="0" borderId="14" xfId="0" applyFont="1" applyBorder="1"/>
    <xf numFmtId="0" fontId="3" fillId="0" borderId="13" xfId="0" applyFont="1" applyBorder="1" applyAlignment="1" applyProtection="1">
      <alignment horizontal="center"/>
      <protection hidden="1"/>
    </xf>
    <xf numFmtId="0" fontId="3" fillId="0" borderId="13" xfId="0" applyFont="1" applyBorder="1" applyProtection="1">
      <protection hidden="1"/>
    </xf>
    <xf numFmtId="1" fontId="3" fillId="0" borderId="13" xfId="0" applyNumberFormat="1" applyFont="1" applyBorder="1" applyProtection="1">
      <protection hidden="1"/>
    </xf>
    <xf numFmtId="0" fontId="3" fillId="6" borderId="42" xfId="0" applyFont="1" applyFill="1" applyBorder="1"/>
    <xf numFmtId="0" fontId="3" fillId="0" borderId="44" xfId="0" applyFont="1" applyBorder="1"/>
    <xf numFmtId="0" fontId="17" fillId="6" borderId="42" xfId="0" applyFont="1" applyFill="1" applyBorder="1"/>
    <xf numFmtId="0" fontId="17" fillId="0" borderId="44" xfId="0" applyFont="1" applyBorder="1"/>
    <xf numFmtId="0" fontId="3" fillId="22" borderId="42" xfId="0" applyFont="1" applyFill="1" applyBorder="1" applyProtection="1">
      <protection hidden="1"/>
    </xf>
    <xf numFmtId="0" fontId="16" fillId="6" borderId="42" xfId="0" applyFont="1" applyFill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2" fillId="0" borderId="38" xfId="0" applyFont="1" applyBorder="1" applyProtection="1">
      <protection hidden="1"/>
    </xf>
    <xf numFmtId="0" fontId="16" fillId="6" borderId="42" xfId="0" applyFont="1" applyFill="1" applyBorder="1" applyAlignment="1">
      <alignment horizontal="center"/>
    </xf>
    <xf numFmtId="0" fontId="10" fillId="6" borderId="42" xfId="0" applyFont="1" applyFill="1" applyBorder="1"/>
    <xf numFmtId="0" fontId="12" fillId="0" borderId="31" xfId="0" applyFont="1" applyBorder="1" applyProtection="1">
      <protection hidden="1"/>
    </xf>
    <xf numFmtId="0" fontId="16" fillId="6" borderId="42" xfId="0" applyFont="1" applyFill="1" applyBorder="1" applyAlignment="1">
      <alignment horizontal="right"/>
    </xf>
    <xf numFmtId="0" fontId="16" fillId="6" borderId="42" xfId="0" applyFont="1" applyFill="1" applyBorder="1"/>
    <xf numFmtId="9" fontId="16" fillId="6" borderId="42" xfId="0" applyNumberFormat="1" applyFont="1" applyFill="1" applyBorder="1"/>
    <xf numFmtId="9" fontId="3" fillId="0" borderId="44" xfId="0" applyNumberFormat="1" applyFont="1" applyBorder="1"/>
    <xf numFmtId="0" fontId="3" fillId="6" borderId="42" xfId="0" applyFont="1" applyFill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2" fontId="3" fillId="6" borderId="42" xfId="0" applyNumberFormat="1" applyFont="1" applyFill="1" applyBorder="1"/>
    <xf numFmtId="2" fontId="3" fillId="0" borderId="44" xfId="0" applyNumberFormat="1" applyFont="1" applyBorder="1"/>
    <xf numFmtId="0" fontId="3" fillId="0" borderId="56" xfId="0" applyFont="1" applyBorder="1"/>
    <xf numFmtId="0" fontId="3" fillId="6" borderId="42" xfId="0" applyFont="1" applyFill="1" applyBorder="1" applyAlignment="1">
      <alignment wrapText="1"/>
    </xf>
    <xf numFmtId="2" fontId="34" fillId="6" borderId="42" xfId="0" applyNumberFormat="1" applyFont="1" applyFill="1" applyBorder="1"/>
    <xf numFmtId="9" fontId="3" fillId="6" borderId="42" xfId="0" applyNumberFormat="1" applyFont="1" applyFill="1" applyBorder="1"/>
    <xf numFmtId="2" fontId="17" fillId="6" borderId="42" xfId="0" applyNumberFormat="1" applyFont="1" applyFill="1" applyBorder="1"/>
    <xf numFmtId="1" fontId="5" fillId="0" borderId="13" xfId="0" applyNumberFormat="1" applyFont="1" applyBorder="1" applyAlignment="1" applyProtection="1">
      <alignment horizontal="center" vertical="center"/>
      <protection hidden="1"/>
    </xf>
    <xf numFmtId="2" fontId="3" fillId="0" borderId="57" xfId="0" applyNumberFormat="1" applyFont="1" applyBorder="1" applyAlignment="1" applyProtection="1">
      <alignment horizontal="center" vertical="center"/>
      <protection hidden="1"/>
    </xf>
    <xf numFmtId="0" fontId="3" fillId="0" borderId="57" xfId="0" applyFont="1" applyBorder="1" applyAlignment="1" applyProtection="1">
      <alignment horizontal="center" vertical="center"/>
      <protection hidden="1"/>
    </xf>
    <xf numFmtId="2" fontId="36" fillId="2" borderId="42" xfId="0" applyNumberFormat="1" applyFont="1" applyFill="1" applyBorder="1" applyProtection="1">
      <protection hidden="1"/>
    </xf>
    <xf numFmtId="0" fontId="3" fillId="0" borderId="10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/>
      <protection hidden="1"/>
    </xf>
    <xf numFmtId="9" fontId="0" fillId="0" borderId="0" xfId="1" applyFont="1"/>
    <xf numFmtId="0" fontId="12" fillId="0" borderId="42" xfId="0" applyFont="1" applyBorder="1" applyAlignment="1" applyProtection="1">
      <alignment horizontal="center" vertical="center" wrapText="1"/>
      <protection hidden="1"/>
    </xf>
    <xf numFmtId="0" fontId="16" fillId="0" borderId="42" xfId="0" applyFont="1" applyBorder="1" applyAlignment="1" applyProtection="1">
      <alignment horizontal="center" vertical="center" wrapText="1"/>
      <protection hidden="1"/>
    </xf>
    <xf numFmtId="9" fontId="12" fillId="0" borderId="42" xfId="0" applyNumberFormat="1" applyFont="1" applyBorder="1" applyAlignment="1" applyProtection="1">
      <alignment horizontal="center" vertical="center" wrapText="1"/>
      <protection hidden="1"/>
    </xf>
    <xf numFmtId="0" fontId="43" fillId="0" borderId="14" xfId="0" applyFont="1" applyBorder="1" applyAlignment="1" applyProtection="1">
      <alignment horizontal="center"/>
      <protection hidden="1"/>
    </xf>
    <xf numFmtId="0" fontId="43" fillId="0" borderId="13" xfId="0" applyFont="1" applyBorder="1" applyAlignment="1" applyProtection="1">
      <alignment horizontal="center" vertical="center"/>
      <protection hidden="1"/>
    </xf>
    <xf numFmtId="9" fontId="42" fillId="0" borderId="0" xfId="1" applyFont="1"/>
    <xf numFmtId="0" fontId="42" fillId="0" borderId="0" xfId="0" applyFont="1"/>
    <xf numFmtId="0" fontId="9" fillId="0" borderId="12" xfId="0" applyFont="1" applyBorder="1" applyAlignment="1" applyProtection="1">
      <alignment vertical="center"/>
      <protection hidden="1"/>
    </xf>
    <xf numFmtId="9" fontId="41" fillId="0" borderId="59" xfId="1" applyFont="1" applyBorder="1" applyAlignment="1" applyProtection="1">
      <alignment horizontal="center"/>
      <protection locked="0"/>
    </xf>
    <xf numFmtId="9" fontId="42" fillId="0" borderId="0" xfId="0" applyNumberFormat="1" applyFont="1" applyProtection="1">
      <protection hidden="1"/>
    </xf>
    <xf numFmtId="0" fontId="42" fillId="0" borderId="0" xfId="0" applyFont="1" applyProtection="1">
      <protection hidden="1"/>
    </xf>
    <xf numFmtId="9" fontId="3" fillId="0" borderId="42" xfId="0" applyNumberFormat="1" applyFont="1" applyBorder="1"/>
    <xf numFmtId="0" fontId="3" fillId="0" borderId="61" xfId="0" applyFont="1" applyBorder="1" applyProtection="1">
      <protection hidden="1"/>
    </xf>
    <xf numFmtId="1" fontId="3" fillId="0" borderId="61" xfId="0" applyNumberFormat="1" applyFont="1" applyBorder="1" applyProtection="1">
      <protection hidden="1"/>
    </xf>
    <xf numFmtId="2" fontId="3" fillId="21" borderId="61" xfId="0" applyNumberFormat="1" applyFont="1" applyFill="1" applyBorder="1" applyProtection="1">
      <protection hidden="1"/>
    </xf>
    <xf numFmtId="2" fontId="3" fillId="21" borderId="60" xfId="0" applyNumberFormat="1" applyFont="1" applyFill="1" applyBorder="1" applyProtection="1">
      <protection hidden="1"/>
    </xf>
    <xf numFmtId="2" fontId="3" fillId="8" borderId="60" xfId="0" applyNumberFormat="1" applyFont="1" applyFill="1" applyBorder="1" applyProtection="1">
      <protection hidden="1"/>
    </xf>
    <xf numFmtId="0" fontId="3" fillId="0" borderId="60" xfId="0" applyFont="1" applyBorder="1" applyAlignment="1" applyProtection="1">
      <alignment horizontal="center" vertical="center"/>
      <protection hidden="1"/>
    </xf>
    <xf numFmtId="1" fontId="12" fillId="19" borderId="62" xfId="0" applyNumberFormat="1" applyFont="1" applyFill="1" applyBorder="1" applyProtection="1">
      <protection hidden="1"/>
    </xf>
    <xf numFmtId="9" fontId="3" fillId="0" borderId="65" xfId="0" applyNumberFormat="1" applyFont="1" applyBorder="1"/>
    <xf numFmtId="2" fontId="3" fillId="6" borderId="65" xfId="0" applyNumberFormat="1" applyFont="1" applyFill="1" applyBorder="1"/>
    <xf numFmtId="2" fontId="3" fillId="0" borderId="66" xfId="0" applyNumberFormat="1" applyFont="1" applyBorder="1"/>
    <xf numFmtId="0" fontId="12" fillId="0" borderId="42" xfId="0" applyFont="1" applyBorder="1" applyProtection="1">
      <protection hidden="1"/>
    </xf>
    <xf numFmtId="0" fontId="44" fillId="0" borderId="0" xfId="0" applyFont="1" applyProtection="1">
      <protection hidden="1"/>
    </xf>
    <xf numFmtId="0" fontId="1" fillId="0" borderId="0" xfId="0" applyFont="1"/>
    <xf numFmtId="0" fontId="46" fillId="0" borderId="0" xfId="0" applyFont="1" applyAlignment="1" applyProtection="1">
      <alignment horizontal="center" vertical="top"/>
      <protection hidden="1"/>
    </xf>
    <xf numFmtId="49" fontId="12" fillId="0" borderId="1" xfId="0" applyNumberFormat="1" applyFont="1" applyBorder="1" applyAlignment="1" applyProtection="1">
      <alignment horizontal="center" vertical="center" wrapText="1"/>
      <protection locked="0" hidden="1"/>
    </xf>
    <xf numFmtId="49" fontId="12" fillId="0" borderId="2" xfId="0" applyNumberFormat="1" applyFont="1" applyBorder="1" applyAlignment="1" applyProtection="1">
      <alignment horizontal="center" vertical="center" wrapText="1"/>
      <protection locked="0" hidden="1"/>
    </xf>
    <xf numFmtId="0" fontId="9" fillId="0" borderId="12" xfId="0" applyFont="1" applyBorder="1" applyAlignment="1" applyProtection="1">
      <alignment horizontal="center" vertical="center"/>
      <protection locked="0" hidden="1"/>
    </xf>
    <xf numFmtId="0" fontId="9" fillId="0" borderId="38" xfId="0" applyFont="1" applyBorder="1" applyAlignment="1" applyProtection="1">
      <alignment horizontal="center"/>
      <protection locked="0" hidden="1"/>
    </xf>
    <xf numFmtId="0" fontId="3" fillId="28" borderId="1" xfId="0" applyFont="1" applyFill="1" applyBorder="1" applyAlignment="1" applyProtection="1">
      <alignment horizontal="center" vertical="center"/>
      <protection locked="0" hidden="1"/>
    </xf>
    <xf numFmtId="0" fontId="47" fillId="0" borderId="1" xfId="0" applyFont="1" applyBorder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/>
    </xf>
    <xf numFmtId="0" fontId="3" fillId="29" borderId="0" xfId="0" applyFont="1" applyFill="1"/>
    <xf numFmtId="0" fontId="0" fillId="29" borderId="0" xfId="0" applyFill="1"/>
    <xf numFmtId="0" fontId="3" fillId="28" borderId="1" xfId="0" applyFont="1" applyFill="1" applyBorder="1" applyAlignment="1" applyProtection="1">
      <alignment horizontal="center"/>
      <protection locked="0" hidden="1"/>
    </xf>
    <xf numFmtId="0" fontId="3" fillId="28" borderId="1" xfId="0" applyFont="1" applyFill="1" applyBorder="1" applyProtection="1">
      <protection locked="0" hidden="1"/>
    </xf>
    <xf numFmtId="0" fontId="3" fillId="28" borderId="0" xfId="0" applyFont="1" applyFill="1" applyProtection="1">
      <protection hidden="1"/>
    </xf>
    <xf numFmtId="0" fontId="0" fillId="28" borderId="0" xfId="0" applyFill="1"/>
    <xf numFmtId="0" fontId="6" fillId="28" borderId="1" xfId="0" applyFont="1" applyFill="1" applyBorder="1" applyAlignment="1" applyProtection="1">
      <alignment horizontal="center" vertical="center"/>
      <protection locked="0" hidden="1"/>
    </xf>
    <xf numFmtId="0" fontId="0" fillId="0" borderId="0" xfId="0"/>
    <xf numFmtId="0" fontId="0" fillId="0" borderId="0" xfId="0" applyProtection="1">
      <protection hidden="1"/>
    </xf>
    <xf numFmtId="0" fontId="6" fillId="0" borderId="10" xfId="0" applyFont="1" applyBorder="1" applyProtection="1">
      <protection hidden="1"/>
    </xf>
    <xf numFmtId="0" fontId="6" fillId="0" borderId="3" xfId="0" applyFont="1" applyBorder="1" applyProtection="1">
      <protection hidden="1"/>
    </xf>
    <xf numFmtId="0" fontId="12" fillId="0" borderId="12" xfId="0" applyFont="1" applyBorder="1" applyAlignment="1" applyProtection="1">
      <alignment horizontal="center" vertical="center"/>
      <protection hidden="1"/>
    </xf>
    <xf numFmtId="0" fontId="12" fillId="0" borderId="11" xfId="0" applyFont="1" applyBorder="1" applyAlignment="1" applyProtection="1">
      <alignment horizontal="center" vertical="center"/>
      <protection hidden="1"/>
    </xf>
    <xf numFmtId="0" fontId="3" fillId="0" borderId="12" xfId="0" applyFont="1" applyBorder="1" applyAlignment="1" applyProtection="1">
      <alignment horizontal="center" vertical="center"/>
      <protection hidden="1"/>
    </xf>
    <xf numFmtId="0" fontId="12" fillId="17" borderId="12" xfId="0" applyFont="1" applyFill="1" applyBorder="1" applyAlignment="1" applyProtection="1">
      <alignment horizontal="center" vertical="center"/>
      <protection hidden="1"/>
    </xf>
    <xf numFmtId="0" fontId="12" fillId="0" borderId="2" xfId="0" applyFont="1" applyBorder="1" applyAlignment="1" applyProtection="1">
      <alignment horizontal="center" vertical="center"/>
      <protection hidden="1"/>
    </xf>
    <xf numFmtId="0" fontId="12" fillId="0" borderId="14" xfId="0" applyFont="1" applyBorder="1" applyAlignment="1" applyProtection="1">
      <alignment horizontal="center" vertical="center"/>
      <protection hidden="1"/>
    </xf>
    <xf numFmtId="0" fontId="12" fillId="0" borderId="13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12" fillId="0" borderId="38" xfId="0" applyFont="1" applyBorder="1" applyAlignment="1" applyProtection="1">
      <alignment horizontal="center"/>
      <protection hidden="1"/>
    </xf>
    <xf numFmtId="0" fontId="3" fillId="0" borderId="0" xfId="0" applyFont="1" applyAlignment="1" applyProtection="1">
      <alignment horizontal="center" vertical="top"/>
      <protection hidden="1"/>
    </xf>
    <xf numFmtId="0" fontId="12" fillId="0" borderId="31" xfId="0" applyFont="1" applyBorder="1" applyAlignment="1" applyProtection="1">
      <alignment horizontal="left"/>
      <protection hidden="1"/>
    </xf>
    <xf numFmtId="165" fontId="12" fillId="0" borderId="31" xfId="0" applyNumberFormat="1" applyFont="1" applyBorder="1" applyAlignment="1" applyProtection="1">
      <alignment horizontal="left"/>
      <protection hidden="1"/>
    </xf>
    <xf numFmtId="1" fontId="21" fillId="5" borderId="1" xfId="0" applyNumberFormat="1" applyFont="1" applyFill="1" applyBorder="1" applyAlignment="1" applyProtection="1">
      <alignment horizontal="center" vertical="center"/>
      <protection hidden="1"/>
    </xf>
    <xf numFmtId="1" fontId="22" fillId="17" borderId="14" xfId="0" applyNumberFormat="1" applyFont="1" applyFill="1" applyBorder="1" applyProtection="1">
      <protection hidden="1"/>
    </xf>
    <xf numFmtId="1" fontId="23" fillId="17" borderId="14" xfId="0" applyNumberFormat="1" applyFont="1" applyFill="1" applyBorder="1" applyProtection="1">
      <protection hidden="1"/>
    </xf>
    <xf numFmtId="0" fontId="12" fillId="4" borderId="58" xfId="0" applyFont="1" applyFill="1" applyBorder="1" applyAlignment="1" applyProtection="1">
      <alignment horizontal="center"/>
      <protection hidden="1"/>
    </xf>
    <xf numFmtId="2" fontId="3" fillId="3" borderId="11" xfId="0" applyNumberFormat="1" applyFont="1" applyFill="1" applyBorder="1" applyAlignment="1" applyProtection="1">
      <alignment horizontal="center"/>
      <protection hidden="1"/>
    </xf>
    <xf numFmtId="2" fontId="32" fillId="4" borderId="2" xfId="0" applyNumberFormat="1" applyFont="1" applyFill="1" applyBorder="1" applyAlignment="1" applyProtection="1">
      <alignment horizontal="center"/>
      <protection hidden="1"/>
    </xf>
    <xf numFmtId="2" fontId="35" fillId="27" borderId="11" xfId="0" applyNumberFormat="1" applyFont="1" applyFill="1" applyBorder="1" applyAlignment="1" applyProtection="1">
      <alignment horizontal="center" vertical="center"/>
      <protection hidden="1"/>
    </xf>
    <xf numFmtId="0" fontId="17" fillId="0" borderId="58" xfId="0" applyFont="1" applyBorder="1" applyAlignment="1" applyProtection="1">
      <alignment horizontal="center" wrapText="1"/>
      <protection hidden="1"/>
    </xf>
    <xf numFmtId="0" fontId="45" fillId="3" borderId="42" xfId="0" applyFont="1" applyFill="1" applyBorder="1" applyAlignment="1" applyProtection="1">
      <alignment horizontal="center" vertical="center"/>
      <protection hidden="1"/>
    </xf>
    <xf numFmtId="0" fontId="5" fillId="2" borderId="42" xfId="0" applyFont="1" applyFill="1" applyBorder="1" applyAlignment="1">
      <alignment horizontal="center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center" vertical="center"/>
    </xf>
    <xf numFmtId="0" fontId="13" fillId="0" borderId="0" xfId="0" applyFont="1" applyAlignment="1" applyProtection="1">
      <alignment horizontal="center" vertical="center"/>
      <protection hidden="1"/>
    </xf>
    <xf numFmtId="0" fontId="12" fillId="5" borderId="42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5" fillId="2" borderId="42" xfId="0" applyFont="1" applyFill="1" applyBorder="1" applyAlignment="1" applyProtection="1">
      <alignment horizontal="center"/>
      <protection hidden="1"/>
    </xf>
    <xf numFmtId="0" fontId="12" fillId="0" borderId="11" xfId="0" applyFont="1" applyBorder="1" applyAlignment="1" applyProtection="1">
      <alignment horizontal="center" vertical="center"/>
      <protection hidden="1"/>
    </xf>
    <xf numFmtId="0" fontId="12" fillId="0" borderId="12" xfId="0" applyFont="1" applyBorder="1" applyAlignment="1" applyProtection="1">
      <alignment horizontal="center" vertical="center"/>
      <protection hidden="1"/>
    </xf>
    <xf numFmtId="0" fontId="12" fillId="17" borderId="12" xfId="0" applyFont="1" applyFill="1" applyBorder="1" applyAlignment="1" applyProtection="1">
      <alignment horizontal="center" vertical="center"/>
      <protection hidden="1"/>
    </xf>
    <xf numFmtId="0" fontId="12" fillId="0" borderId="11" xfId="0" applyFont="1" applyBorder="1" applyAlignment="1" applyProtection="1">
      <alignment horizontal="center" wrapText="1"/>
      <protection hidden="1"/>
    </xf>
    <xf numFmtId="0" fontId="3" fillId="0" borderId="11" xfId="0" applyFont="1" applyBorder="1" applyAlignment="1" applyProtection="1">
      <alignment horizontal="center" vertical="center"/>
      <protection hidden="1"/>
    </xf>
    <xf numFmtId="0" fontId="3" fillId="0" borderId="12" xfId="0" applyFont="1" applyBorder="1" applyAlignment="1" applyProtection="1">
      <alignment horizontal="center" vertical="center"/>
      <protection hidden="1"/>
    </xf>
    <xf numFmtId="0" fontId="12" fillId="4" borderId="11" xfId="0" applyFont="1" applyFill="1" applyBorder="1" applyAlignment="1" applyProtection="1">
      <alignment horizontal="center" vertical="center"/>
      <protection hidden="1"/>
    </xf>
    <xf numFmtId="0" fontId="12" fillId="10" borderId="2" xfId="0" applyFont="1" applyFill="1" applyBorder="1" applyAlignment="1" applyProtection="1">
      <alignment horizontal="center" vertical="center"/>
      <protection hidden="1"/>
    </xf>
    <xf numFmtId="0" fontId="12" fillId="10" borderId="11" xfId="0" applyFont="1" applyFill="1" applyBorder="1" applyAlignment="1" applyProtection="1">
      <alignment horizontal="center" vertical="center"/>
      <protection hidden="1"/>
    </xf>
    <xf numFmtId="0" fontId="12" fillId="10" borderId="2" xfId="0" applyFont="1" applyFill="1" applyBorder="1" applyAlignment="1" applyProtection="1">
      <alignment horizontal="center"/>
      <protection hidden="1"/>
    </xf>
    <xf numFmtId="0" fontId="12" fillId="14" borderId="12" xfId="0" applyFont="1" applyFill="1" applyBorder="1" applyAlignment="1" applyProtection="1">
      <alignment horizontal="center" vertical="center" wrapText="1"/>
      <protection hidden="1"/>
    </xf>
    <xf numFmtId="0" fontId="12" fillId="3" borderId="12" xfId="0" applyFont="1" applyFill="1" applyBorder="1" applyAlignment="1" applyProtection="1">
      <alignment horizontal="center" vertical="center" wrapText="1"/>
      <protection hidden="1"/>
    </xf>
    <xf numFmtId="0" fontId="12" fillId="11" borderId="2" xfId="0" applyFont="1" applyFill="1" applyBorder="1" applyAlignment="1" applyProtection="1">
      <alignment horizontal="center"/>
      <protection hidden="1"/>
    </xf>
    <xf numFmtId="0" fontId="12" fillId="0" borderId="0" xfId="0" applyFont="1" applyAlignment="1">
      <alignment horizontal="center" vertical="center" wrapText="1"/>
    </xf>
    <xf numFmtId="0" fontId="12" fillId="0" borderId="14" xfId="0" applyFont="1" applyBorder="1" applyAlignment="1" applyProtection="1">
      <alignment horizontal="right" vertical="center"/>
      <protection hidden="1"/>
    </xf>
    <xf numFmtId="0" fontId="12" fillId="3" borderId="2" xfId="0" applyFont="1" applyFill="1" applyBorder="1" applyAlignment="1" applyProtection="1">
      <alignment horizontal="center"/>
      <protection hidden="1"/>
    </xf>
    <xf numFmtId="0" fontId="12" fillId="5" borderId="2" xfId="0" applyFont="1" applyFill="1" applyBorder="1" applyAlignment="1" applyProtection="1">
      <alignment horizontal="center" vertical="center"/>
      <protection hidden="1"/>
    </xf>
    <xf numFmtId="0" fontId="5" fillId="13" borderId="27" xfId="0" applyFont="1" applyFill="1" applyBorder="1" applyAlignment="1" applyProtection="1">
      <alignment horizontal="center"/>
      <protection hidden="1"/>
    </xf>
    <xf numFmtId="0" fontId="12" fillId="4" borderId="2" xfId="0" applyFont="1" applyFill="1" applyBorder="1" applyAlignment="1" applyProtection="1">
      <alignment horizontal="center" vertical="center"/>
      <protection hidden="1"/>
    </xf>
    <xf numFmtId="0" fontId="12" fillId="0" borderId="2" xfId="0" applyFont="1" applyBorder="1" applyAlignment="1" applyProtection="1">
      <alignment horizontal="center"/>
      <protection hidden="1"/>
    </xf>
    <xf numFmtId="0" fontId="12" fillId="0" borderId="2" xfId="0" applyFont="1" applyBorder="1" applyAlignment="1" applyProtection="1">
      <alignment horizontal="center" vertical="center"/>
      <protection hidden="1"/>
    </xf>
    <xf numFmtId="0" fontId="12" fillId="0" borderId="14" xfId="0" applyFont="1" applyBorder="1" applyAlignment="1" applyProtection="1">
      <alignment horizontal="center" vertical="center"/>
      <protection hidden="1"/>
    </xf>
    <xf numFmtId="0" fontId="12" fillId="0" borderId="13" xfId="0" applyFont="1" applyBorder="1" applyAlignment="1" applyProtection="1">
      <alignment horizontal="center" vertical="center"/>
      <protection hidden="1"/>
    </xf>
    <xf numFmtId="0" fontId="12" fillId="18" borderId="12" xfId="0" applyFont="1" applyFill="1" applyBorder="1" applyAlignment="1" applyProtection="1">
      <alignment horizontal="center" vertical="center" wrapText="1"/>
      <protection hidden="1"/>
    </xf>
    <xf numFmtId="0" fontId="12" fillId="18" borderId="2" xfId="0" applyFont="1" applyFill="1" applyBorder="1" applyAlignment="1" applyProtection="1">
      <alignment horizontal="center"/>
      <protection hidden="1"/>
    </xf>
    <xf numFmtId="0" fontId="12" fillId="18" borderId="10" xfId="0" applyFont="1" applyFill="1" applyBorder="1" applyAlignment="1" applyProtection="1">
      <alignment horizontal="center"/>
      <protection hidden="1"/>
    </xf>
    <xf numFmtId="0" fontId="12" fillId="18" borderId="3" xfId="0" applyFont="1" applyFill="1" applyBorder="1" applyAlignment="1" applyProtection="1">
      <alignment horizontal="center"/>
      <protection hidden="1"/>
    </xf>
    <xf numFmtId="0" fontId="12" fillId="5" borderId="10" xfId="0" applyFont="1" applyFill="1" applyBorder="1" applyAlignment="1" applyProtection="1">
      <alignment horizontal="center" vertical="center"/>
      <protection hidden="1"/>
    </xf>
    <xf numFmtId="0" fontId="12" fillId="5" borderId="3" xfId="0" applyFont="1" applyFill="1" applyBorder="1" applyAlignment="1" applyProtection="1">
      <alignment horizontal="center" vertical="center"/>
      <protection hidden="1"/>
    </xf>
    <xf numFmtId="0" fontId="12" fillId="11" borderId="10" xfId="0" applyFont="1" applyFill="1" applyBorder="1" applyAlignment="1" applyProtection="1">
      <alignment horizontal="center"/>
      <protection hidden="1"/>
    </xf>
    <xf numFmtId="0" fontId="12" fillId="11" borderId="3" xfId="0" applyFont="1" applyFill="1" applyBorder="1" applyAlignment="1" applyProtection="1">
      <alignment horizontal="center"/>
      <protection hidden="1"/>
    </xf>
    <xf numFmtId="0" fontId="5" fillId="13" borderId="2" xfId="0" applyFont="1" applyFill="1" applyBorder="1" applyAlignment="1" applyProtection="1">
      <alignment horizontal="center"/>
      <protection hidden="1"/>
    </xf>
    <xf numFmtId="0" fontId="5" fillId="19" borderId="19" xfId="0" applyFont="1" applyFill="1" applyBorder="1" applyAlignment="1" applyProtection="1">
      <alignment horizontal="center" vertical="center"/>
      <protection hidden="1"/>
    </xf>
    <xf numFmtId="0" fontId="13" fillId="20" borderId="35" xfId="0" applyFont="1" applyFill="1" applyBorder="1" applyAlignment="1" applyProtection="1">
      <alignment horizontal="center" vertical="center"/>
      <protection hidden="1"/>
    </xf>
    <xf numFmtId="0" fontId="16" fillId="0" borderId="20" xfId="0" applyFont="1" applyBorder="1" applyAlignment="1" applyProtection="1">
      <alignment horizontal="center" vertical="center"/>
      <protection hidden="1"/>
    </xf>
    <xf numFmtId="0" fontId="12" fillId="14" borderId="19" xfId="0" applyFont="1" applyFill="1" applyBorder="1" applyAlignment="1" applyProtection="1">
      <alignment horizontal="center" vertical="center"/>
      <protection hidden="1"/>
    </xf>
    <xf numFmtId="9" fontId="17" fillId="21" borderId="12" xfId="0" applyNumberFormat="1" applyFont="1" applyFill="1" applyBorder="1" applyAlignment="1" applyProtection="1">
      <alignment horizontal="center"/>
      <protection hidden="1"/>
    </xf>
    <xf numFmtId="9" fontId="3" fillId="8" borderId="16" xfId="0" applyNumberFormat="1" applyFont="1" applyFill="1" applyBorder="1" applyAlignment="1" applyProtection="1">
      <alignment horizontal="center" wrapText="1"/>
      <protection hidden="1"/>
    </xf>
    <xf numFmtId="0" fontId="5" fillId="19" borderId="16" xfId="0" applyFont="1" applyFill="1" applyBorder="1" applyAlignment="1" applyProtection="1">
      <alignment horizontal="center" vertical="center"/>
      <protection hidden="1"/>
    </xf>
    <xf numFmtId="9" fontId="12" fillId="0" borderId="16" xfId="0" applyNumberFormat="1" applyFont="1" applyBorder="1" applyAlignment="1" applyProtection="1">
      <alignment horizontal="center" vertical="center" wrapText="1"/>
      <protection hidden="1"/>
    </xf>
    <xf numFmtId="0" fontId="24" fillId="0" borderId="0" xfId="0" applyFont="1" applyAlignment="1" applyProtection="1">
      <alignment horizontal="center"/>
      <protection hidden="1"/>
    </xf>
    <xf numFmtId="0" fontId="12" fillId="0" borderId="15" xfId="0" applyFont="1" applyBorder="1" applyAlignment="1" applyProtection="1">
      <alignment horizontal="center" vertical="center"/>
      <protection hidden="1"/>
    </xf>
    <xf numFmtId="0" fontId="12" fillId="0" borderId="16" xfId="0" applyFont="1" applyBorder="1" applyAlignment="1" applyProtection="1">
      <alignment horizontal="center" vertical="center"/>
      <protection hidden="1"/>
    </xf>
    <xf numFmtId="0" fontId="14" fillId="0" borderId="0" xfId="0" applyFont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center" vertical="center"/>
      <protection hidden="1"/>
    </xf>
    <xf numFmtId="0" fontId="27" fillId="0" borderId="29" xfId="0" applyFont="1" applyBorder="1" applyAlignment="1" applyProtection="1">
      <alignment horizontal="center"/>
      <protection hidden="1"/>
    </xf>
    <xf numFmtId="0" fontId="12" fillId="19" borderId="42" xfId="0" applyFont="1" applyFill="1" applyBorder="1" applyAlignment="1" applyProtection="1">
      <alignment horizontal="center"/>
      <protection hidden="1"/>
    </xf>
    <xf numFmtId="2" fontId="32" fillId="6" borderId="42" xfId="0" applyNumberFormat="1" applyFont="1" applyFill="1" applyBorder="1" applyAlignment="1" applyProtection="1">
      <alignment horizontal="center" vertical="center"/>
      <protection hidden="1"/>
    </xf>
    <xf numFmtId="9" fontId="9" fillId="7" borderId="42" xfId="0" applyNumberFormat="1" applyFont="1" applyFill="1" applyBorder="1" applyAlignment="1" applyProtection="1">
      <alignment horizontal="center" vertical="center"/>
      <protection hidden="1"/>
    </xf>
    <xf numFmtId="0" fontId="3" fillId="23" borderId="39" xfId="0" applyFont="1" applyFill="1" applyBorder="1" applyAlignment="1">
      <alignment horizontal="center"/>
    </xf>
    <xf numFmtId="0" fontId="3" fillId="24" borderId="38" xfId="0" applyFont="1" applyFill="1" applyBorder="1" applyAlignment="1">
      <alignment horizontal="center"/>
    </xf>
    <xf numFmtId="0" fontId="3" fillId="23" borderId="38" xfId="0" applyFont="1" applyFill="1" applyBorder="1" applyAlignment="1">
      <alignment horizontal="center"/>
    </xf>
    <xf numFmtId="0" fontId="3" fillId="23" borderId="42" xfId="0" applyFont="1" applyFill="1" applyBorder="1" applyAlignment="1">
      <alignment horizontal="center"/>
    </xf>
    <xf numFmtId="0" fontId="12" fillId="4" borderId="35" xfId="0" applyFont="1" applyFill="1" applyBorder="1" applyAlignment="1" applyProtection="1">
      <alignment horizontal="center" vertical="center"/>
      <protection hidden="1"/>
    </xf>
    <xf numFmtId="0" fontId="3" fillId="0" borderId="27" xfId="0" applyFont="1" applyBorder="1" applyAlignment="1" applyProtection="1">
      <alignment horizontal="center"/>
      <protection hidden="1"/>
    </xf>
    <xf numFmtId="0" fontId="3" fillId="0" borderId="2" xfId="0" applyFont="1" applyBorder="1" applyAlignment="1" applyProtection="1">
      <alignment horizontal="center"/>
      <protection hidden="1"/>
    </xf>
    <xf numFmtId="0" fontId="3" fillId="0" borderId="63" xfId="0" applyFont="1" applyBorder="1" applyAlignment="1" applyProtection="1">
      <alignment horizontal="center"/>
      <protection hidden="1"/>
    </xf>
    <xf numFmtId="2" fontId="12" fillId="6" borderId="42" xfId="0" applyNumberFormat="1" applyFont="1" applyFill="1" applyBorder="1" applyAlignment="1">
      <alignment horizontal="center"/>
    </xf>
    <xf numFmtId="9" fontId="3" fillId="8" borderId="12" xfId="0" applyNumberFormat="1" applyFont="1" applyFill="1" applyBorder="1" applyAlignment="1">
      <alignment horizontal="center" wrapText="1"/>
    </xf>
    <xf numFmtId="0" fontId="3" fillId="19" borderId="12" xfId="0" applyFont="1" applyFill="1" applyBorder="1" applyAlignment="1">
      <alignment horizontal="center"/>
    </xf>
    <xf numFmtId="0" fontId="3" fillId="21" borderId="12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3" fillId="14" borderId="11" xfId="0" applyFont="1" applyFill="1" applyBorder="1" applyAlignment="1">
      <alignment horizontal="center" vertical="center"/>
    </xf>
    <xf numFmtId="9" fontId="3" fillId="0" borderId="12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3" fillId="13" borderId="2" xfId="0" applyFont="1" applyFill="1" applyBorder="1" applyAlignment="1">
      <alignment horizontal="center"/>
    </xf>
    <xf numFmtId="0" fontId="12" fillId="0" borderId="1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12" fillId="25" borderId="42" xfId="0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wrapText="1"/>
    </xf>
    <xf numFmtId="0" fontId="5" fillId="4" borderId="43" xfId="0" applyFont="1" applyFill="1" applyBorder="1" applyAlignment="1" applyProtection="1">
      <alignment horizontal="center" vertical="center"/>
      <protection hidden="1"/>
    </xf>
    <xf numFmtId="9" fontId="9" fillId="7" borderId="42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27" xfId="0" applyFont="1" applyBorder="1" applyAlignment="1" applyProtection="1">
      <alignment horizontal="center" vertical="center"/>
      <protection hidden="1"/>
    </xf>
    <xf numFmtId="2" fontId="32" fillId="10" borderId="42" xfId="0" applyNumberFormat="1" applyFont="1" applyFill="1" applyBorder="1" applyAlignment="1" applyProtection="1">
      <alignment horizontal="center" vertical="center"/>
      <protection hidden="1"/>
    </xf>
    <xf numFmtId="9" fontId="9" fillId="26" borderId="42" xfId="0" applyNumberFormat="1" applyFont="1" applyFill="1" applyBorder="1" applyAlignment="1" applyProtection="1">
      <alignment horizontal="center" vertical="center" wrapText="1"/>
      <protection hidden="1"/>
    </xf>
    <xf numFmtId="0" fontId="12" fillId="0" borderId="38" xfId="0" applyFont="1" applyBorder="1" applyAlignment="1" applyProtection="1">
      <alignment horizontal="left"/>
      <protection hidden="1"/>
    </xf>
    <xf numFmtId="0" fontId="12" fillId="0" borderId="31" xfId="0" applyFont="1" applyBorder="1" applyAlignment="1" applyProtection="1">
      <alignment horizontal="left"/>
      <protection hidden="1"/>
    </xf>
    <xf numFmtId="165" fontId="12" fillId="0" borderId="31" xfId="0" applyNumberFormat="1" applyFont="1" applyBorder="1" applyAlignment="1" applyProtection="1">
      <alignment horizontal="left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12" fillId="0" borderId="38" xfId="0" applyFont="1" applyBorder="1" applyAlignment="1" applyProtection="1">
      <alignment horizontal="center"/>
      <protection hidden="1"/>
    </xf>
    <xf numFmtId="0" fontId="12" fillId="0" borderId="45" xfId="0" applyFont="1" applyBorder="1" applyAlignment="1" applyProtection="1">
      <alignment horizontal="center" vertical="center"/>
      <protection hidden="1"/>
    </xf>
    <xf numFmtId="0" fontId="12" fillId="0" borderId="47" xfId="0" applyFont="1" applyBorder="1" applyAlignment="1" applyProtection="1">
      <alignment horizontal="center" vertical="center"/>
      <protection hidden="1"/>
    </xf>
    <xf numFmtId="0" fontId="12" fillId="0" borderId="50" xfId="0" applyFont="1" applyBorder="1" applyAlignment="1" applyProtection="1">
      <alignment horizontal="center" vertical="center"/>
      <protection hidden="1"/>
    </xf>
    <xf numFmtId="0" fontId="12" fillId="0" borderId="51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top"/>
      <protection hidden="1"/>
    </xf>
    <xf numFmtId="0" fontId="12" fillId="0" borderId="2" xfId="0" applyFont="1" applyBorder="1" applyAlignment="1" applyProtection="1">
      <alignment horizontal="center" vertical="center" wrapText="1"/>
      <protection hidden="1"/>
    </xf>
    <xf numFmtId="0" fontId="9" fillId="25" borderId="42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/>
    <xf numFmtId="0" fontId="6" fillId="0" borderId="42" xfId="0" applyFont="1" applyBorder="1" applyAlignment="1"/>
    <xf numFmtId="0" fontId="0" fillId="0" borderId="0" xfId="0" applyAlignment="1" applyProtection="1">
      <protection hidden="1"/>
    </xf>
    <xf numFmtId="0" fontId="9" fillId="0" borderId="59" xfId="0" applyFont="1" applyBorder="1" applyAlignment="1" applyProtection="1">
      <alignment vertical="center"/>
      <protection hidden="1"/>
    </xf>
    <xf numFmtId="9" fontId="9" fillId="0" borderId="59" xfId="1" applyFont="1" applyBorder="1" applyAlignment="1" applyProtection="1">
      <alignment horizontal="center" vertical="center"/>
      <protection locked="0" hidden="1"/>
    </xf>
    <xf numFmtId="0" fontId="6" fillId="0" borderId="42" xfId="0" applyFont="1" applyBorder="1" applyAlignment="1" applyProtection="1">
      <protection hidden="1"/>
    </xf>
    <xf numFmtId="0" fontId="12" fillId="0" borderId="10" xfId="0" applyFont="1" applyBorder="1" applyProtection="1">
      <protection hidden="1"/>
    </xf>
    <xf numFmtId="9" fontId="12" fillId="0" borderId="10" xfId="0" quotePrefix="1" applyNumberFormat="1" applyFont="1" applyBorder="1" applyProtection="1">
      <protection hidden="1"/>
    </xf>
    <xf numFmtId="0" fontId="12" fillId="0" borderId="4" xfId="0" applyFont="1" applyBorder="1" applyAlignment="1" applyProtection="1">
      <alignment horizontal="center" vertical="center"/>
      <protection hidden="1"/>
    </xf>
    <xf numFmtId="0" fontId="12" fillId="0" borderId="5" xfId="0" applyFont="1" applyBorder="1" applyAlignment="1" applyProtection="1">
      <alignment horizontal="center" vertical="center"/>
      <protection hidden="1"/>
    </xf>
    <xf numFmtId="0" fontId="12" fillId="0" borderId="6" xfId="0" applyFont="1" applyBorder="1" applyAlignment="1" applyProtection="1">
      <alignment horizontal="center" vertical="center"/>
      <protection hidden="1"/>
    </xf>
    <xf numFmtId="0" fontId="12" fillId="0" borderId="8" xfId="0" applyFont="1" applyBorder="1" applyAlignment="1" applyProtection="1">
      <alignment horizontal="center" vertical="center"/>
      <protection hidden="1"/>
    </xf>
    <xf numFmtId="0" fontId="12" fillId="0" borderId="9" xfId="0" applyFont="1" applyBorder="1" applyAlignment="1" applyProtection="1">
      <alignment horizontal="center" vertical="center"/>
      <protection hidden="1"/>
    </xf>
    <xf numFmtId="0" fontId="14" fillId="0" borderId="0" xfId="0" applyFont="1" applyProtection="1">
      <protection hidden="1"/>
    </xf>
    <xf numFmtId="0" fontId="6" fillId="0" borderId="54" xfId="0" applyFont="1" applyBorder="1" applyAlignment="1" applyProtection="1">
      <protection hidden="1"/>
    </xf>
    <xf numFmtId="0" fontId="6" fillId="0" borderId="55" xfId="0" applyFont="1" applyBorder="1" applyAlignment="1" applyProtection="1">
      <protection hidden="1"/>
    </xf>
    <xf numFmtId="0" fontId="6" fillId="0" borderId="27" xfId="0" applyFont="1" applyBorder="1" applyAlignment="1" applyProtection="1">
      <protection hidden="1"/>
    </xf>
    <xf numFmtId="0" fontId="6" fillId="0" borderId="56" xfId="0" applyFont="1" applyBorder="1" applyAlignment="1" applyProtection="1">
      <protection hidden="1"/>
    </xf>
    <xf numFmtId="0" fontId="6" fillId="0" borderId="57" xfId="0" applyFont="1" applyBorder="1" applyAlignment="1" applyProtection="1">
      <protection hidden="1"/>
    </xf>
    <xf numFmtId="0" fontId="6" fillId="0" borderId="10" xfId="0" applyFont="1" applyBorder="1" applyAlignment="1" applyProtection="1">
      <protection hidden="1"/>
    </xf>
    <xf numFmtId="0" fontId="6" fillId="0" borderId="3" xfId="0" applyFont="1" applyBorder="1" applyAlignment="1" applyProtection="1">
      <protection hidden="1"/>
    </xf>
    <xf numFmtId="0" fontId="6" fillId="0" borderId="14" xfId="0" applyFont="1" applyBorder="1" applyAlignment="1" applyProtection="1">
      <protection hidden="1"/>
    </xf>
    <xf numFmtId="0" fontId="12" fillId="0" borderId="2" xfId="0" applyFont="1" applyBorder="1" applyAlignment="1" applyProtection="1">
      <alignment horizontal="left"/>
      <protection hidden="1"/>
    </xf>
    <xf numFmtId="9" fontId="12" fillId="0" borderId="2" xfId="0" quotePrefix="1" applyNumberFormat="1" applyFont="1" applyBorder="1" applyAlignment="1" applyProtection="1">
      <alignment horizontal="left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6" fillId="0" borderId="13" xfId="0" applyFont="1" applyBorder="1" applyAlignment="1" applyProtection="1">
      <protection hidden="1"/>
    </xf>
    <xf numFmtId="0" fontId="6" fillId="0" borderId="17" xfId="0" applyFont="1" applyBorder="1" applyAlignment="1" applyProtection="1">
      <protection hidden="1"/>
    </xf>
    <xf numFmtId="0" fontId="6" fillId="0" borderId="18" xfId="0" applyFont="1" applyBorder="1" applyAlignment="1" applyProtection="1">
      <protection hidden="1"/>
    </xf>
    <xf numFmtId="0" fontId="6" fillId="0" borderId="21" xfId="0" applyFont="1" applyBorder="1" applyAlignment="1" applyProtection="1">
      <protection hidden="1"/>
    </xf>
    <xf numFmtId="0" fontId="6" fillId="0" borderId="58" xfId="0" applyFont="1" applyBorder="1" applyAlignment="1" applyProtection="1">
      <protection hidden="1"/>
    </xf>
    <xf numFmtId="0" fontId="6" fillId="0" borderId="43" xfId="0" applyFont="1" applyBorder="1" applyAlignment="1" applyProtection="1">
      <protection hidden="1"/>
    </xf>
    <xf numFmtId="0" fontId="6" fillId="0" borderId="22" xfId="0" applyFont="1" applyBorder="1" applyAlignment="1" applyProtection="1">
      <protection hidden="1"/>
    </xf>
    <xf numFmtId="0" fontId="6" fillId="0" borderId="23" xfId="0" applyFont="1" applyBorder="1" applyAlignment="1" applyProtection="1">
      <protection hidden="1"/>
    </xf>
    <xf numFmtId="0" fontId="6" fillId="0" borderId="24" xfId="0" applyFont="1" applyBorder="1" applyAlignment="1" applyProtection="1">
      <protection hidden="1"/>
    </xf>
    <xf numFmtId="0" fontId="6" fillId="0" borderId="39" xfId="0" applyFont="1" applyBorder="1" applyAlignment="1" applyProtection="1">
      <protection hidden="1"/>
    </xf>
    <xf numFmtId="0" fontId="6" fillId="0" borderId="40" xfId="0" applyFont="1" applyBorder="1" applyAlignment="1" applyProtection="1">
      <protection hidden="1"/>
    </xf>
    <xf numFmtId="0" fontId="6" fillId="0" borderId="26" xfId="0" applyFont="1" applyBorder="1" applyAlignment="1" applyProtection="1">
      <protection hidden="1"/>
    </xf>
    <xf numFmtId="0" fontId="9" fillId="0" borderId="0" xfId="0" applyFont="1" applyAlignment="1" applyProtection="1">
      <alignment horizontal="center"/>
      <protection hidden="1"/>
    </xf>
    <xf numFmtId="0" fontId="6" fillId="0" borderId="30" xfId="0" applyFont="1" applyBorder="1" applyAlignment="1" applyProtection="1">
      <protection hidden="1"/>
    </xf>
    <xf numFmtId="0" fontId="6" fillId="0" borderId="36" xfId="0" applyFont="1" applyBorder="1" applyAlignment="1" applyProtection="1">
      <protection hidden="1"/>
    </xf>
    <xf numFmtId="0" fontId="6" fillId="0" borderId="37" xfId="0" applyFont="1" applyBorder="1" applyAlignment="1" applyProtection="1">
      <protection hidden="1"/>
    </xf>
    <xf numFmtId="0" fontId="6" fillId="0" borderId="38" xfId="0" applyFont="1" applyBorder="1" applyAlignment="1"/>
    <xf numFmtId="0" fontId="6" fillId="0" borderId="41" xfId="0" applyFont="1" applyBorder="1" applyAlignment="1" applyProtection="1">
      <protection hidden="1"/>
    </xf>
    <xf numFmtId="0" fontId="6" fillId="0" borderId="64" xfId="0" applyFont="1" applyBorder="1" applyAlignment="1" applyProtection="1">
      <protection hidden="1"/>
    </xf>
    <xf numFmtId="0" fontId="1" fillId="0" borderId="0" xfId="0" applyFont="1" applyProtection="1">
      <protection hidden="1"/>
    </xf>
    <xf numFmtId="0" fontId="6" fillId="0" borderId="10" xfId="0" applyFont="1" applyBorder="1" applyAlignment="1"/>
    <xf numFmtId="0" fontId="6" fillId="0" borderId="3" xfId="0" applyFont="1" applyBorder="1" applyAlignment="1"/>
    <xf numFmtId="0" fontId="6" fillId="0" borderId="54" xfId="0" applyFont="1" applyBorder="1" applyAlignment="1"/>
    <xf numFmtId="0" fontId="6" fillId="0" borderId="55" xfId="0" applyFont="1" applyBorder="1" applyAlignment="1"/>
    <xf numFmtId="0" fontId="6" fillId="0" borderId="14" xfId="0" applyFont="1" applyBorder="1" applyAlignment="1"/>
    <xf numFmtId="0" fontId="6" fillId="0" borderId="27" xfId="0" applyFont="1" applyBorder="1" applyAlignment="1"/>
    <xf numFmtId="0" fontId="6" fillId="0" borderId="56" xfId="0" applyFont="1" applyBorder="1" applyAlignment="1"/>
    <xf numFmtId="0" fontId="6" fillId="0" borderId="57" xfId="0" applyFont="1" applyBorder="1" applyAlignment="1"/>
    <xf numFmtId="0" fontId="6" fillId="0" borderId="13" xfId="0" applyFont="1" applyBorder="1" applyAlignment="1"/>
    <xf numFmtId="0" fontId="27" fillId="0" borderId="29" xfId="0" applyFont="1" applyBorder="1" applyProtection="1">
      <protection hidden="1"/>
    </xf>
    <xf numFmtId="0" fontId="6" fillId="0" borderId="44" xfId="0" applyFont="1" applyBorder="1" applyAlignment="1" applyProtection="1">
      <protection hidden="1"/>
    </xf>
    <xf numFmtId="0" fontId="27" fillId="0" borderId="29" xfId="0" applyFont="1" applyBorder="1" applyAlignment="1" applyProtection="1">
      <protection hidden="1"/>
    </xf>
    <xf numFmtId="0" fontId="6" fillId="0" borderId="38" xfId="0" applyFont="1" applyBorder="1" applyAlignment="1" applyProtection="1">
      <protection hidden="1"/>
    </xf>
    <xf numFmtId="0" fontId="5" fillId="19" borderId="42" xfId="0" applyFont="1" applyFill="1" applyBorder="1" applyAlignment="1" applyProtection="1">
      <alignment horizontal="center"/>
      <protection hidden="1"/>
    </xf>
    <xf numFmtId="0" fontId="6" fillId="0" borderId="31" xfId="0" applyFont="1" applyBorder="1" applyAlignment="1" applyProtection="1">
      <protection hidden="1"/>
    </xf>
    <xf numFmtId="0" fontId="6" fillId="0" borderId="46" xfId="0" applyFont="1" applyBorder="1" applyAlignment="1" applyProtection="1">
      <protection hidden="1"/>
    </xf>
    <xf numFmtId="0" fontId="12" fillId="0" borderId="31" xfId="0" applyFont="1" applyBorder="1" applyAlignment="1" applyProtection="1">
      <alignment horizontal="center" vertical="center"/>
      <protection hidden="1"/>
    </xf>
    <xf numFmtId="0" fontId="6" fillId="0" borderId="48" xfId="0" applyFont="1" applyBorder="1" applyAlignment="1" applyProtection="1">
      <protection hidden="1"/>
    </xf>
    <xf numFmtId="0" fontId="6" fillId="0" borderId="52" xfId="0" applyFont="1" applyBorder="1" applyAlignment="1" applyProtection="1">
      <protection hidden="1"/>
    </xf>
    <xf numFmtId="0" fontId="9" fillId="25" borderId="42" xfId="0" applyFont="1" applyFill="1" applyBorder="1" applyAlignment="1" applyProtection="1">
      <alignment horizontal="center" vertical="center"/>
      <protection hidden="1"/>
    </xf>
    <xf numFmtId="0" fontId="12" fillId="6" borderId="1" xfId="0" applyFont="1" applyFill="1" applyBorder="1" applyAlignment="1" applyProtection="1">
      <alignment horizontal="center" vertical="center" wrapText="1"/>
      <protection hidden="1"/>
    </xf>
    <xf numFmtId="0" fontId="3" fillId="0" borderId="2" xfId="0" applyFont="1" applyBorder="1" applyAlignment="1" applyProtection="1">
      <alignment horizontal="center" wrapText="1"/>
      <protection hidden="1"/>
    </xf>
    <xf numFmtId="0" fontId="12" fillId="6" borderId="2" xfId="0" applyFont="1" applyFill="1" applyBorder="1" applyAlignment="1" applyProtection="1">
      <alignment horizontal="center" vertical="center"/>
      <protection hidden="1"/>
    </xf>
    <xf numFmtId="0" fontId="3" fillId="0" borderId="1" xfId="0" applyFont="1" applyBorder="1" applyAlignment="1" applyProtection="1">
      <alignment wrapText="1"/>
      <protection hidden="1"/>
    </xf>
    <xf numFmtId="0" fontId="16" fillId="0" borderId="1" xfId="0" applyFont="1" applyBorder="1" applyAlignment="1" applyProtection="1">
      <alignment wrapText="1"/>
      <protection hidden="1"/>
    </xf>
    <xf numFmtId="0" fontId="16" fillId="0" borderId="12" xfId="0" applyFont="1" applyBorder="1" applyAlignment="1" applyProtection="1">
      <alignment horizontal="left" wrapText="1"/>
      <protection hidden="1"/>
    </xf>
    <xf numFmtId="0" fontId="12" fillId="0" borderId="7" xfId="0" applyFont="1" applyBorder="1" applyAlignment="1" applyProtection="1">
      <alignment horizontal="center" vertical="center"/>
      <protection hidden="1"/>
    </xf>
    <xf numFmtId="0" fontId="12" fillId="4" borderId="2" xfId="0" applyFont="1" applyFill="1" applyBorder="1" applyAlignment="1" applyProtection="1">
      <alignment horizontal="center"/>
      <protection hidden="1"/>
    </xf>
  </cellXfs>
  <cellStyles count="2">
    <cellStyle name="Normal" xfId="0" builtinId="0"/>
    <cellStyle name="Percent" xfId="1" builtinId="5"/>
  </cellStyles>
  <dxfs count="48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none"/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none"/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solid">
          <fgColor rgb="FFFEF2CB"/>
          <bgColor rgb="FFFEF2CB"/>
        </patternFill>
      </fill>
    </dxf>
    <dxf>
      <font>
        <color theme="1"/>
      </font>
      <fill>
        <patternFill patternType="solid">
          <fgColor rgb="FFF7CAAC"/>
          <bgColor rgb="FFF7CAAC"/>
        </patternFill>
      </fill>
    </dxf>
    <dxf>
      <font>
        <b/>
        <color theme="1"/>
      </font>
      <fill>
        <patternFill patternType="solid">
          <fgColor rgb="FFFEF2CB"/>
          <bgColor rgb="FFFEF2CB"/>
        </patternFill>
      </fill>
    </dxf>
    <dxf>
      <font>
        <color theme="1"/>
      </font>
      <fill>
        <patternFill patternType="solid">
          <fgColor rgb="FFF7CAAC"/>
          <bgColor rgb="FFF7CAAC"/>
        </patternFill>
      </fill>
    </dxf>
    <dxf>
      <font>
        <b/>
        <color theme="1"/>
      </font>
      <fill>
        <patternFill patternType="solid">
          <fgColor rgb="FFFEF2CB"/>
          <bgColor rgb="FFFEF2CB"/>
        </patternFill>
      </fill>
    </dxf>
    <dxf>
      <font>
        <color theme="1"/>
      </font>
      <fill>
        <patternFill patternType="solid">
          <fgColor rgb="FFF7CAAC"/>
          <bgColor rgb="FFF7CAAC"/>
        </patternFill>
      </fill>
    </dxf>
    <dxf>
      <font>
        <b/>
        <color theme="1"/>
      </font>
      <fill>
        <patternFill patternType="solid">
          <fgColor rgb="FFFEF2CB"/>
          <bgColor rgb="FFFEF2CB"/>
        </patternFill>
      </fill>
    </dxf>
    <dxf>
      <font>
        <color theme="1"/>
      </font>
      <fill>
        <patternFill patternType="solid">
          <fgColor rgb="FFF7CAAC"/>
          <bgColor rgb="FFF7CAA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TARGET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'PRINTABLE (CO-PO REPORT)'!$D$21:$S$21</c:f>
              <c:strCache>
                <c:ptCount val="16"/>
                <c:pt idx="0">
                  <c:v>PLO1</c:v>
                </c:pt>
                <c:pt idx="1">
                  <c:v>PLO2</c:v>
                </c:pt>
                <c:pt idx="2">
                  <c:v>PLO3</c:v>
                </c:pt>
                <c:pt idx="3">
                  <c:v>PLO4</c:v>
                </c:pt>
                <c:pt idx="4">
                  <c:v>PLO5</c:v>
                </c:pt>
                <c:pt idx="5">
                  <c:v>PLO6</c:v>
                </c:pt>
                <c:pt idx="6">
                  <c:v>PLO7</c:v>
                </c:pt>
                <c:pt idx="7">
                  <c:v>PLO8</c:v>
                </c:pt>
                <c:pt idx="8">
                  <c:v>PLO9</c:v>
                </c:pt>
                <c:pt idx="9">
                  <c:v>PLO10</c:v>
                </c:pt>
                <c:pt idx="10">
                  <c:v>PLO11</c:v>
                </c:pt>
                <c:pt idx="11">
                  <c:v>PLO12</c:v>
                </c:pt>
                <c:pt idx="12">
                  <c:v>PLO13</c:v>
                </c:pt>
                <c:pt idx="13">
                  <c:v>PLO14</c:v>
                </c:pt>
                <c:pt idx="14">
                  <c:v>PLO15</c:v>
                </c:pt>
                <c:pt idx="15">
                  <c:v>PLO16</c:v>
                </c:pt>
              </c:strCache>
            </c:strRef>
          </c:cat>
          <c:val>
            <c:numRef>
              <c:f>'PRINTABLE (CO-PO REPORT)'!$D$22:$S$22</c:f>
              <c:numCache>
                <c:formatCode>0.00</c:formatCode>
                <c:ptCount val="1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3AD-41DE-9EEE-744223BC4DB8}"/>
            </c:ext>
          </c:extLst>
        </c:ser>
        <c:ser>
          <c:idx val="1"/>
          <c:order val="1"/>
          <c:tx>
            <c:v>ATTAINMENT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'PRINTABLE (CO-PO REPORT)'!$D$21:$S$21</c:f>
              <c:strCache>
                <c:ptCount val="16"/>
                <c:pt idx="0">
                  <c:v>PLO1</c:v>
                </c:pt>
                <c:pt idx="1">
                  <c:v>PLO2</c:v>
                </c:pt>
                <c:pt idx="2">
                  <c:v>PLO3</c:v>
                </c:pt>
                <c:pt idx="3">
                  <c:v>PLO4</c:v>
                </c:pt>
                <c:pt idx="4">
                  <c:v>PLO5</c:v>
                </c:pt>
                <c:pt idx="5">
                  <c:v>PLO6</c:v>
                </c:pt>
                <c:pt idx="6">
                  <c:v>PLO7</c:v>
                </c:pt>
                <c:pt idx="7">
                  <c:v>PLO8</c:v>
                </c:pt>
                <c:pt idx="8">
                  <c:v>PLO9</c:v>
                </c:pt>
                <c:pt idx="9">
                  <c:v>PLO10</c:v>
                </c:pt>
                <c:pt idx="10">
                  <c:v>PLO11</c:v>
                </c:pt>
                <c:pt idx="11">
                  <c:v>PLO12</c:v>
                </c:pt>
                <c:pt idx="12">
                  <c:v>PLO13</c:v>
                </c:pt>
                <c:pt idx="13">
                  <c:v>PLO14</c:v>
                </c:pt>
                <c:pt idx="14">
                  <c:v>PLO15</c:v>
                </c:pt>
                <c:pt idx="15">
                  <c:v>PLO16</c:v>
                </c:pt>
              </c:strCache>
            </c:strRef>
          </c:cat>
          <c:val>
            <c:numRef>
              <c:f>'PRINTABLE (CO-PO REPORT)'!$D$23:$S$23</c:f>
              <c:numCache>
                <c:formatCode>0.00</c:formatCode>
                <c:ptCount val="16"/>
                <c:pt idx="0">
                  <c:v>2.8400000000000012</c:v>
                </c:pt>
                <c:pt idx="1">
                  <c:v>2.8400000000000012</c:v>
                </c:pt>
                <c:pt idx="2">
                  <c:v>2.8400000000000012</c:v>
                </c:pt>
                <c:pt idx="3">
                  <c:v>2.8400000000000012</c:v>
                </c:pt>
                <c:pt idx="4">
                  <c:v>2.8400000000000012</c:v>
                </c:pt>
                <c:pt idx="5">
                  <c:v>2.8400000000000012</c:v>
                </c:pt>
                <c:pt idx="6">
                  <c:v>2.8400000000000012</c:v>
                </c:pt>
                <c:pt idx="7">
                  <c:v>2.8400000000000012</c:v>
                </c:pt>
                <c:pt idx="8">
                  <c:v>2.8400000000000012</c:v>
                </c:pt>
                <c:pt idx="9">
                  <c:v>2.8400000000000012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3AD-41DE-9EEE-744223BC4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9415615"/>
        <c:axId val="870764866"/>
      </c:barChart>
      <c:catAx>
        <c:axId val="15394156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4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70764866"/>
        <c:crosses val="autoZero"/>
        <c:auto val="1"/>
        <c:lblAlgn val="ctr"/>
        <c:lblOffset val="100"/>
        <c:noMultiLvlLbl val="1"/>
      </c:catAx>
      <c:valAx>
        <c:axId val="8707648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4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3941561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400" b="1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9525</xdr:colOff>
      <xdr:row>9</xdr:row>
      <xdr:rowOff>0</xdr:rowOff>
    </xdr:from>
    <xdr:ext cx="7210425" cy="13430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745550" y="3113250"/>
          <a:ext cx="7200900" cy="1333500"/>
        </a:xfrm>
        <a:custGeom>
          <a:avLst/>
          <a:gdLst/>
          <a:ahLst/>
          <a:cxnLst/>
          <a:rect l="l" t="t" r="r" b="b"/>
          <a:pathLst>
            <a:path w="13708892" h="2150587" extrusionOk="0">
              <a:moveTo>
                <a:pt x="0" y="0"/>
              </a:moveTo>
              <a:lnTo>
                <a:pt x="13708892" y="0"/>
              </a:lnTo>
              <a:lnTo>
                <a:pt x="13708892" y="2150587"/>
              </a:lnTo>
              <a:lnTo>
                <a:pt x="0" y="2150587"/>
              </a:lnTo>
              <a:lnTo>
                <a:pt x="0" y="0"/>
              </a:lnTo>
              <a:close/>
            </a:path>
          </a:pathLst>
        </a:custGeom>
        <a:blipFill rotWithShape="1">
          <a:blip xmlns:r="http://schemas.openxmlformats.org/officeDocument/2006/relationships" r:embed="rId1">
            <a:alphaModFix/>
          </a:blip>
          <a:stretch>
            <a:fillRect t="-7599"/>
          </a:stretch>
        </a:blip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11</xdr:col>
      <xdr:colOff>352425</xdr:colOff>
      <xdr:row>4</xdr:row>
      <xdr:rowOff>47625</xdr:rowOff>
    </xdr:from>
    <xdr:ext cx="4048125" cy="12858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326700" y="3141825"/>
          <a:ext cx="4038600" cy="1276350"/>
        </a:xfrm>
        <a:custGeom>
          <a:avLst/>
          <a:gdLst/>
          <a:ahLst/>
          <a:cxnLst/>
          <a:rect l="l" t="t" r="r" b="b"/>
          <a:pathLst>
            <a:path w="9760254" h="4081042" extrusionOk="0">
              <a:moveTo>
                <a:pt x="0" y="0"/>
              </a:moveTo>
              <a:lnTo>
                <a:pt x="9760254" y="0"/>
              </a:lnTo>
              <a:lnTo>
                <a:pt x="9760254" y="4081042"/>
              </a:lnTo>
              <a:lnTo>
                <a:pt x="0" y="4081042"/>
              </a:lnTo>
              <a:lnTo>
                <a:pt x="0" y="0"/>
              </a:lnTo>
              <a:close/>
            </a:path>
          </a:pathLst>
        </a:custGeom>
        <a:blipFill rotWithShape="1">
          <a:blip xmlns:r="http://schemas.openxmlformats.org/officeDocument/2006/relationships" r:embed="rId2">
            <a:alphaModFix/>
          </a:blip>
          <a:stretch>
            <a:fillRect b="-16465"/>
          </a:stretch>
        </a:blip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819150</xdr:colOff>
      <xdr:row>20</xdr:row>
      <xdr:rowOff>19050</xdr:rowOff>
    </xdr:from>
    <xdr:ext cx="7286625" cy="9429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819150</xdr:colOff>
      <xdr:row>14</xdr:row>
      <xdr:rowOff>0</xdr:rowOff>
    </xdr:from>
    <xdr:ext cx="7286625" cy="1028700"/>
    <xdr:pic>
      <xdr:nvPicPr>
        <xdr:cNvPr id="5" name="image3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3</xdr:row>
      <xdr:rowOff>0</xdr:rowOff>
    </xdr:from>
    <xdr:ext cx="5648325" cy="5067300"/>
    <xdr:pic>
      <xdr:nvPicPr>
        <xdr:cNvPr id="6" name="image2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581025</xdr:colOff>
      <xdr:row>0</xdr:row>
      <xdr:rowOff>0</xdr:rowOff>
    </xdr:from>
    <xdr:ext cx="4276725" cy="41148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438150</xdr:colOff>
      <xdr:row>0</xdr:row>
      <xdr:rowOff>-3295650</xdr:rowOff>
    </xdr:from>
    <xdr:ext cx="1381125" cy="13049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1600" y="-3295650"/>
          <a:ext cx="1381125" cy="130492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142875</xdr:colOff>
      <xdr:row>7</xdr:row>
      <xdr:rowOff>133350</xdr:rowOff>
    </xdr:from>
    <xdr:ext cx="523875" cy="14382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11887200" y="1533525"/>
          <a:ext cx="523875" cy="1438275"/>
          <a:chOff x="5084063" y="1769079"/>
          <a:chExt cx="523875" cy="4021843"/>
        </a:xfrm>
      </xdr:grpSpPr>
      <xdr:grpSp>
        <xdr:nvGrpSpPr>
          <xdr:cNvPr id="5" name="Shape 5">
            <a:extLst>
              <a:ext uri="{FF2B5EF4-FFF2-40B4-BE49-F238E27FC236}">
                <a16:creationId xmlns:a16="http://schemas.microsoft.com/office/drawing/2014/main" id="{00000000-0008-0000-0700-000005000000}"/>
              </a:ext>
            </a:extLst>
          </xdr:cNvPr>
          <xdr:cNvGrpSpPr/>
        </xdr:nvGrpSpPr>
        <xdr:grpSpPr>
          <a:xfrm>
            <a:off x="5084063" y="1769079"/>
            <a:ext cx="523875" cy="4021843"/>
            <a:chOff x="4626863" y="3060863"/>
            <a:chExt cx="1438275" cy="1438275"/>
          </a:xfrm>
        </xdr:grpSpPr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700-000006000000}"/>
                </a:ext>
              </a:extLst>
            </xdr:cNvPr>
            <xdr:cNvSpPr/>
          </xdr:nvSpPr>
          <xdr:spPr>
            <a:xfrm>
              <a:off x="4626863" y="3522825"/>
              <a:ext cx="1438275" cy="5143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" name="Shape 7">
              <a:extLst>
                <a:ext uri="{FF2B5EF4-FFF2-40B4-BE49-F238E27FC236}">
                  <a16:creationId xmlns:a16="http://schemas.microsoft.com/office/drawing/2014/main" id="{00000000-0008-0000-0700-000007000000}"/>
                </a:ext>
              </a:extLst>
            </xdr:cNvPr>
            <xdr:cNvCxnSpPr/>
          </xdr:nvCxnSpPr>
          <xdr:spPr>
            <a:xfrm rot="-5400000" flipH="1">
              <a:off x="4626863" y="3522825"/>
              <a:ext cx="1438275" cy="514350"/>
            </a:xfrm>
            <a:prstGeom prst="bentConnector3">
              <a:avLst>
                <a:gd name="adj1" fmla="val 87976"/>
              </a:avLst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323850</xdr:colOff>
      <xdr:row>0</xdr:row>
      <xdr:rowOff>0</xdr:rowOff>
    </xdr:from>
    <xdr:ext cx="1381125" cy="13049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1076325</xdr:colOff>
      <xdr:row>25</xdr:row>
      <xdr:rowOff>152400</xdr:rowOff>
    </xdr:from>
    <xdr:ext cx="11811000" cy="4848225"/>
    <xdr:graphicFrame macro="">
      <xdr:nvGraphicFramePr>
        <xdr:cNvPr id="802176616" name="Chart 1">
          <a:extLst>
            <a:ext uri="{FF2B5EF4-FFF2-40B4-BE49-F238E27FC236}">
              <a16:creationId xmlns:a16="http://schemas.microsoft.com/office/drawing/2014/main" id="{00000000-0008-0000-0A00-0000683ED0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323850</xdr:colOff>
      <xdr:row>0</xdr:row>
      <xdr:rowOff>0</xdr:rowOff>
    </xdr:from>
    <xdr:ext cx="1381125" cy="13049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819150</xdr:colOff>
      <xdr:row>35</xdr:row>
      <xdr:rowOff>57150</xdr:rowOff>
    </xdr:from>
    <xdr:ext cx="523875" cy="5524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/>
      </xdr:nvSpPr>
      <xdr:spPr>
        <a:xfrm rot="10800000">
          <a:off x="5088825" y="3508538"/>
          <a:ext cx="514350" cy="542925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19</xdr:col>
      <xdr:colOff>57150</xdr:colOff>
      <xdr:row>30</xdr:row>
      <xdr:rowOff>95250</xdr:rowOff>
    </xdr:from>
    <xdr:ext cx="428625" cy="34290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/>
      </xdr:nvSpPr>
      <xdr:spPr>
        <a:xfrm rot="5400000">
          <a:off x="5179313" y="3570450"/>
          <a:ext cx="333375" cy="419100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youtube.com/watch?v=SW0b4GiLhWI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548135"/>
  </sheetPr>
  <dimension ref="A1:S1000"/>
  <sheetViews>
    <sheetView showGridLines="0" workbookViewId="0">
      <selection activeCell="A18" sqref="A18"/>
    </sheetView>
  </sheetViews>
  <sheetFormatPr defaultColWidth="11.125" defaultRowHeight="15" customHeight="1"/>
  <cols>
    <col min="1" max="10" width="10.375" customWidth="1"/>
    <col min="11" max="19" width="11" customWidth="1"/>
    <col min="20" max="26" width="11.125" customWidth="1"/>
  </cols>
  <sheetData>
    <row r="1" spans="1:19" ht="10.5" customHeight="1">
      <c r="A1" s="286"/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</row>
    <row r="2" spans="1:19" ht="6" customHeight="1">
      <c r="A2" s="286"/>
      <c r="B2" s="286"/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6"/>
      <c r="Q2" s="286"/>
      <c r="R2" s="286"/>
      <c r="S2" s="286"/>
    </row>
    <row r="3" spans="1:19" ht="15.75" customHeight="1">
      <c r="A3" s="286"/>
      <c r="B3" s="286"/>
      <c r="C3" s="286"/>
      <c r="D3" s="286"/>
      <c r="E3" s="286"/>
      <c r="F3" s="286"/>
      <c r="G3" s="286"/>
      <c r="H3" s="286"/>
      <c r="I3" s="286"/>
      <c r="J3" s="286"/>
      <c r="K3" s="286"/>
      <c r="L3" s="1" t="s">
        <v>0</v>
      </c>
      <c r="M3" s="286"/>
      <c r="N3" s="286"/>
      <c r="O3" s="286"/>
      <c r="P3" s="286"/>
      <c r="Q3" s="286"/>
      <c r="R3" s="286"/>
      <c r="S3" s="286"/>
    </row>
    <row r="4" spans="1:19" ht="30" customHeight="1">
      <c r="A4" s="314"/>
      <c r="B4" s="414"/>
      <c r="C4" s="414"/>
      <c r="D4" s="414"/>
      <c r="E4" s="414"/>
      <c r="F4" s="414"/>
      <c r="G4" s="414"/>
      <c r="H4" s="414"/>
      <c r="I4" s="414"/>
      <c r="J4" s="414"/>
      <c r="K4" s="286"/>
      <c r="L4" s="315" t="s">
        <v>1</v>
      </c>
      <c r="M4" s="414"/>
      <c r="N4" s="414"/>
      <c r="O4" s="414"/>
      <c r="P4" s="414"/>
      <c r="Q4" s="414"/>
      <c r="R4" s="414"/>
      <c r="S4" s="414"/>
    </row>
    <row r="5" spans="1:19" ht="15.75" customHeight="1">
      <c r="A5" s="414"/>
      <c r="B5" s="414"/>
      <c r="C5" s="414"/>
      <c r="D5" s="414"/>
      <c r="E5" s="414"/>
      <c r="F5" s="414"/>
      <c r="G5" s="414"/>
      <c r="H5" s="414"/>
      <c r="I5" s="414"/>
      <c r="J5" s="414"/>
      <c r="K5" s="286"/>
      <c r="L5" s="286"/>
      <c r="M5" s="286"/>
      <c r="N5" s="286"/>
      <c r="O5" s="286"/>
      <c r="P5" s="286"/>
      <c r="Q5" s="286"/>
      <c r="R5" s="286"/>
      <c r="S5" s="286"/>
    </row>
    <row r="6" spans="1:19" ht="15.75" customHeight="1">
      <c r="A6" s="414"/>
      <c r="B6" s="414"/>
      <c r="C6" s="414"/>
      <c r="D6" s="414"/>
      <c r="E6" s="414"/>
      <c r="F6" s="414"/>
      <c r="G6" s="414"/>
      <c r="H6" s="414"/>
      <c r="I6" s="414"/>
      <c r="J6" s="414"/>
      <c r="K6" s="286"/>
      <c r="L6" s="286"/>
      <c r="M6" s="286"/>
      <c r="N6" s="286"/>
      <c r="O6" s="286"/>
      <c r="P6" s="286"/>
      <c r="Q6" s="286"/>
      <c r="R6" s="286"/>
      <c r="S6" s="286"/>
    </row>
    <row r="7" spans="1:19" ht="36" customHeight="1">
      <c r="A7" s="414"/>
      <c r="B7" s="414"/>
      <c r="C7" s="414"/>
      <c r="D7" s="414"/>
      <c r="E7" s="414"/>
      <c r="F7" s="414"/>
      <c r="G7" s="414"/>
      <c r="H7" s="414"/>
      <c r="I7" s="414"/>
      <c r="J7" s="414"/>
      <c r="K7" s="286"/>
      <c r="L7" s="286"/>
      <c r="M7" s="286"/>
      <c r="N7" s="286"/>
      <c r="O7" s="286"/>
      <c r="P7" s="286"/>
      <c r="Q7" s="286"/>
      <c r="R7" s="286"/>
      <c r="S7" s="286"/>
    </row>
    <row r="8" spans="1:19" ht="36" customHeight="1">
      <c r="A8" s="414"/>
      <c r="B8" s="414"/>
      <c r="C8" s="414"/>
      <c r="D8" s="414"/>
      <c r="E8" s="414"/>
      <c r="F8" s="414"/>
      <c r="G8" s="414"/>
      <c r="H8" s="414"/>
      <c r="I8" s="414"/>
      <c r="J8" s="414"/>
      <c r="K8" s="286"/>
      <c r="L8" s="286"/>
      <c r="M8" s="286"/>
      <c r="N8" s="286"/>
      <c r="O8" s="286"/>
      <c r="P8" s="286"/>
      <c r="Q8" s="286"/>
      <c r="R8" s="286"/>
      <c r="S8" s="286"/>
    </row>
    <row r="9" spans="1:19" ht="36" customHeight="1">
      <c r="A9" s="414"/>
      <c r="B9" s="414"/>
      <c r="C9" s="414"/>
      <c r="D9" s="414"/>
      <c r="E9" s="414"/>
      <c r="F9" s="414"/>
      <c r="G9" s="414"/>
      <c r="H9" s="414"/>
      <c r="I9" s="414"/>
      <c r="J9" s="414"/>
      <c r="K9" s="286"/>
      <c r="L9" s="315" t="s">
        <v>2</v>
      </c>
      <c r="M9" s="414"/>
      <c r="N9" s="414"/>
      <c r="O9" s="414"/>
      <c r="P9" s="414"/>
      <c r="Q9" s="414"/>
      <c r="R9" s="414"/>
      <c r="S9" s="286"/>
    </row>
    <row r="10" spans="1:19" ht="36" customHeight="1">
      <c r="A10" s="414"/>
      <c r="B10" s="414"/>
      <c r="C10" s="414"/>
      <c r="D10" s="414"/>
      <c r="E10" s="414"/>
      <c r="F10" s="414"/>
      <c r="G10" s="414"/>
      <c r="H10" s="414"/>
      <c r="I10" s="414"/>
      <c r="J10" s="414"/>
      <c r="K10" s="286"/>
      <c r="L10" s="286"/>
      <c r="M10" s="286"/>
      <c r="N10" s="286"/>
      <c r="O10" s="286"/>
      <c r="P10" s="286"/>
      <c r="Q10" s="286"/>
      <c r="R10" s="286"/>
      <c r="S10" s="286"/>
    </row>
    <row r="11" spans="1:19" ht="36" customHeight="1">
      <c r="A11" s="414"/>
      <c r="B11" s="414"/>
      <c r="C11" s="414"/>
      <c r="D11" s="414"/>
      <c r="E11" s="414"/>
      <c r="F11" s="414"/>
      <c r="G11" s="414"/>
      <c r="H11" s="414"/>
      <c r="I11" s="414"/>
      <c r="J11" s="414"/>
      <c r="K11" s="286"/>
      <c r="L11" s="286"/>
      <c r="M11" s="286"/>
      <c r="N11" s="286"/>
      <c r="O11" s="286"/>
      <c r="P11" s="286"/>
      <c r="Q11" s="286"/>
      <c r="R11" s="286"/>
      <c r="S11" s="286"/>
    </row>
    <row r="12" spans="1:19" ht="36" customHeight="1">
      <c r="A12" s="414"/>
      <c r="B12" s="414"/>
      <c r="C12" s="414"/>
      <c r="D12" s="414"/>
      <c r="E12" s="414"/>
      <c r="F12" s="414"/>
      <c r="G12" s="414"/>
      <c r="H12" s="414"/>
      <c r="I12" s="414"/>
      <c r="J12" s="414"/>
      <c r="K12" s="286"/>
      <c r="L12" s="286"/>
      <c r="M12" s="286"/>
      <c r="N12" s="286"/>
      <c r="O12" s="286"/>
      <c r="P12" s="286"/>
      <c r="Q12" s="286"/>
      <c r="R12" s="286"/>
      <c r="S12" s="286"/>
    </row>
    <row r="13" spans="1:19" ht="72.75" customHeight="1">
      <c r="A13" s="414"/>
      <c r="B13" s="414"/>
      <c r="C13" s="414"/>
      <c r="D13" s="414"/>
      <c r="E13" s="414"/>
      <c r="F13" s="414"/>
      <c r="G13" s="414"/>
      <c r="H13" s="414"/>
      <c r="I13" s="414"/>
      <c r="J13" s="414"/>
      <c r="K13" s="286"/>
      <c r="L13" s="312" t="s">
        <v>3</v>
      </c>
      <c r="M13" s="414"/>
      <c r="N13" s="414"/>
      <c r="O13" s="414"/>
      <c r="P13" s="414"/>
      <c r="Q13" s="414"/>
      <c r="R13" s="414"/>
      <c r="S13" s="414"/>
    </row>
    <row r="14" spans="1:19" ht="24" customHeight="1">
      <c r="A14" s="414"/>
      <c r="B14" s="414"/>
      <c r="C14" s="414"/>
      <c r="D14" s="414"/>
      <c r="E14" s="414"/>
      <c r="F14" s="414"/>
      <c r="G14" s="414"/>
      <c r="H14" s="414"/>
      <c r="I14" s="414"/>
      <c r="J14" s="414"/>
      <c r="K14" s="286"/>
      <c r="L14" s="414"/>
      <c r="M14" s="414"/>
      <c r="N14" s="414"/>
      <c r="O14" s="414"/>
      <c r="P14" s="414"/>
      <c r="Q14" s="414"/>
      <c r="R14" s="414"/>
      <c r="S14" s="414"/>
    </row>
    <row r="15" spans="1:19" ht="15.75" customHeight="1">
      <c r="A15" s="414"/>
      <c r="B15" s="414"/>
      <c r="C15" s="414"/>
      <c r="D15" s="414"/>
      <c r="E15" s="414"/>
      <c r="F15" s="414"/>
      <c r="G15" s="414"/>
      <c r="H15" s="414"/>
      <c r="I15" s="414"/>
      <c r="J15" s="414"/>
      <c r="K15" s="286"/>
      <c r="L15" s="286"/>
      <c r="M15" s="286"/>
      <c r="N15" s="286"/>
      <c r="O15" s="286"/>
      <c r="P15" s="286"/>
      <c r="Q15" s="286"/>
      <c r="R15" s="286"/>
      <c r="S15" s="286"/>
    </row>
    <row r="16" spans="1:19" ht="15.75" customHeight="1">
      <c r="A16" s="414"/>
      <c r="B16" s="414"/>
      <c r="C16" s="414"/>
      <c r="D16" s="414"/>
      <c r="E16" s="414"/>
      <c r="F16" s="414"/>
      <c r="G16" s="414"/>
      <c r="H16" s="414"/>
      <c r="I16" s="414"/>
      <c r="J16" s="414"/>
      <c r="K16" s="286"/>
      <c r="L16" s="286"/>
      <c r="M16" s="286"/>
      <c r="N16" s="286"/>
      <c r="O16" s="286"/>
      <c r="P16" s="286"/>
      <c r="Q16" s="286"/>
      <c r="R16" s="286"/>
      <c r="S16" s="286"/>
    </row>
    <row r="17" spans="1:19" ht="15.75" customHeight="1">
      <c r="A17" s="414"/>
      <c r="B17" s="414"/>
      <c r="C17" s="414"/>
      <c r="D17" s="414"/>
      <c r="E17" s="414"/>
      <c r="F17" s="414"/>
      <c r="G17" s="414"/>
      <c r="H17" s="414"/>
      <c r="I17" s="414"/>
      <c r="J17" s="414"/>
      <c r="K17" s="286"/>
      <c r="L17" s="286"/>
      <c r="M17" s="286"/>
      <c r="N17" s="286"/>
      <c r="O17" s="286"/>
      <c r="P17" s="286"/>
      <c r="Q17" s="286"/>
      <c r="R17" s="286"/>
      <c r="S17" s="286"/>
    </row>
    <row r="18" spans="1:19" ht="15.75" customHeight="1">
      <c r="A18" s="316" t="s">
        <v>4</v>
      </c>
      <c r="B18" s="414"/>
      <c r="C18" s="414"/>
      <c r="D18" s="414"/>
      <c r="E18" s="414"/>
      <c r="F18" s="414"/>
      <c r="G18" s="414"/>
      <c r="H18" s="414"/>
      <c r="I18" s="414"/>
      <c r="J18" s="414"/>
      <c r="K18" s="286"/>
      <c r="L18" s="286"/>
      <c r="M18" s="286"/>
      <c r="N18" s="286"/>
      <c r="O18" s="286"/>
      <c r="P18" s="286"/>
      <c r="Q18" s="286"/>
      <c r="R18" s="286"/>
      <c r="S18" s="286"/>
    </row>
    <row r="19" spans="1:19" ht="15.75" customHeight="1">
      <c r="A19" s="414"/>
      <c r="B19" s="414"/>
      <c r="C19" s="414"/>
      <c r="D19" s="414"/>
      <c r="E19" s="414"/>
      <c r="F19" s="414"/>
      <c r="G19" s="414"/>
      <c r="H19" s="414"/>
      <c r="I19" s="414"/>
      <c r="J19" s="414"/>
      <c r="K19" s="286"/>
      <c r="L19" s="286"/>
      <c r="M19" s="286"/>
      <c r="N19" s="286"/>
      <c r="O19" s="286"/>
      <c r="P19" s="286"/>
      <c r="Q19" s="286"/>
      <c r="R19" s="286"/>
      <c r="S19" s="286"/>
    </row>
    <row r="20" spans="1:19" ht="15.75" customHeight="1">
      <c r="A20" s="414"/>
      <c r="B20" s="414"/>
      <c r="C20" s="414"/>
      <c r="D20" s="414"/>
      <c r="E20" s="414"/>
      <c r="F20" s="414"/>
      <c r="G20" s="414"/>
      <c r="H20" s="414"/>
      <c r="I20" s="414"/>
      <c r="J20" s="414"/>
      <c r="K20" s="286"/>
      <c r="L20" s="286"/>
      <c r="M20" s="286"/>
      <c r="N20" s="286"/>
      <c r="O20" s="286"/>
      <c r="P20" s="286"/>
      <c r="Q20" s="286"/>
      <c r="R20" s="286"/>
      <c r="S20" s="286"/>
    </row>
    <row r="21" spans="1:19" ht="15.75" customHeight="1">
      <c r="A21" s="414"/>
      <c r="B21" s="414"/>
      <c r="C21" s="414"/>
      <c r="D21" s="414"/>
      <c r="E21" s="414"/>
      <c r="F21" s="414"/>
      <c r="G21" s="414"/>
      <c r="H21" s="414"/>
      <c r="I21" s="414"/>
      <c r="J21" s="414"/>
      <c r="K21" s="286"/>
      <c r="L21" s="286"/>
      <c r="M21" s="286"/>
      <c r="N21" s="286"/>
      <c r="O21" s="286"/>
      <c r="P21" s="286"/>
      <c r="Q21" s="286"/>
      <c r="R21" s="286"/>
      <c r="S21" s="286"/>
    </row>
    <row r="22" spans="1:19" ht="15.75" customHeight="1">
      <c r="A22" s="414"/>
      <c r="B22" s="414"/>
      <c r="C22" s="414"/>
      <c r="D22" s="414"/>
      <c r="E22" s="414"/>
      <c r="F22" s="414"/>
      <c r="G22" s="414"/>
      <c r="H22" s="414"/>
      <c r="I22" s="414"/>
      <c r="J22" s="414"/>
      <c r="K22" s="286"/>
      <c r="L22" s="286"/>
      <c r="M22" s="286"/>
      <c r="N22" s="286"/>
      <c r="O22" s="286"/>
      <c r="P22" s="286"/>
      <c r="Q22" s="286"/>
      <c r="R22" s="286"/>
      <c r="S22" s="286"/>
    </row>
    <row r="23" spans="1:19" ht="18.75" customHeight="1">
      <c r="A23" s="286"/>
      <c r="B23" s="311" t="s">
        <v>5</v>
      </c>
      <c r="C23" s="415"/>
      <c r="D23" s="415"/>
      <c r="E23" s="415"/>
      <c r="F23" s="415"/>
      <c r="G23" s="415"/>
      <c r="H23" s="415"/>
      <c r="I23" s="415"/>
      <c r="J23" s="286"/>
      <c r="K23" s="286"/>
      <c r="L23" s="286"/>
      <c r="M23" s="286"/>
      <c r="N23" s="286"/>
      <c r="O23" s="286"/>
      <c r="P23" s="286"/>
      <c r="Q23" s="286"/>
      <c r="R23" s="286"/>
      <c r="S23" s="286"/>
    </row>
    <row r="24" spans="1:19" ht="15.75" customHeight="1">
      <c r="A24" s="286"/>
      <c r="B24" s="286"/>
      <c r="C24" s="286"/>
      <c r="D24" s="286"/>
      <c r="E24" s="286"/>
      <c r="F24" s="286"/>
      <c r="G24" s="286"/>
      <c r="H24" s="286"/>
      <c r="I24" s="286"/>
      <c r="J24" s="286"/>
      <c r="K24" s="286"/>
      <c r="L24" s="286"/>
      <c r="M24" s="286"/>
      <c r="N24" s="286"/>
      <c r="O24" s="286"/>
      <c r="P24" s="286"/>
      <c r="Q24" s="286"/>
      <c r="R24" s="286"/>
      <c r="S24" s="286"/>
    </row>
    <row r="25" spans="1:19" ht="15.75" customHeight="1">
      <c r="A25" s="286"/>
      <c r="B25" s="286"/>
      <c r="C25" s="286"/>
      <c r="D25" s="286"/>
      <c r="E25" s="286"/>
      <c r="F25" s="286"/>
      <c r="G25" s="286"/>
      <c r="H25" s="286"/>
      <c r="I25" s="286"/>
      <c r="J25" s="286"/>
      <c r="K25" s="286"/>
      <c r="L25" s="286"/>
      <c r="M25" s="286"/>
      <c r="N25" s="286"/>
      <c r="O25" s="286"/>
      <c r="P25" s="286"/>
      <c r="Q25" s="286"/>
      <c r="R25" s="286"/>
      <c r="S25" s="286"/>
    </row>
    <row r="26" spans="1:19" ht="36" customHeight="1">
      <c r="A26" s="286"/>
      <c r="B26" s="286"/>
      <c r="C26" s="286"/>
      <c r="D26" s="286"/>
      <c r="E26" s="286"/>
      <c r="F26" s="286"/>
      <c r="G26" s="286"/>
      <c r="H26" s="286"/>
      <c r="I26" s="286"/>
      <c r="J26" s="286"/>
      <c r="K26" s="286"/>
      <c r="L26" s="312" t="s">
        <v>6</v>
      </c>
      <c r="M26" s="414"/>
      <c r="N26" s="414"/>
      <c r="O26" s="414"/>
      <c r="P26" s="414"/>
      <c r="Q26" s="414"/>
      <c r="R26" s="414"/>
      <c r="S26" s="286"/>
    </row>
    <row r="27" spans="1:19" ht="15.75" customHeight="1">
      <c r="A27" s="286"/>
      <c r="B27" s="286"/>
      <c r="C27" s="286"/>
      <c r="D27" s="286"/>
      <c r="E27" s="286"/>
      <c r="F27" s="286"/>
      <c r="G27" s="286"/>
      <c r="H27" s="286"/>
      <c r="I27" s="286"/>
      <c r="J27" s="286"/>
      <c r="K27" s="286"/>
      <c r="L27" s="2" t="s">
        <v>7</v>
      </c>
      <c r="M27" s="286"/>
      <c r="N27" s="286"/>
      <c r="O27" s="286"/>
      <c r="P27" s="286"/>
      <c r="Q27" s="286"/>
      <c r="R27" s="286"/>
      <c r="S27" s="286"/>
    </row>
    <row r="28" spans="1:19" ht="15.75" customHeight="1">
      <c r="A28" s="286"/>
      <c r="B28" s="286"/>
      <c r="C28" s="286"/>
      <c r="D28" s="286"/>
      <c r="E28" s="286"/>
      <c r="F28" s="286"/>
      <c r="G28" s="286"/>
      <c r="H28" s="286"/>
      <c r="I28" s="286"/>
      <c r="J28" s="286"/>
      <c r="K28" s="286"/>
      <c r="L28" s="313" t="s">
        <v>8</v>
      </c>
      <c r="M28" s="414"/>
      <c r="N28" s="414"/>
      <c r="O28" s="414"/>
      <c r="P28" s="414"/>
      <c r="Q28" s="414"/>
      <c r="R28" s="414"/>
      <c r="S28" s="414"/>
    </row>
    <row r="29" spans="1:19" ht="18.75" customHeight="1">
      <c r="A29" s="286"/>
      <c r="B29" s="286"/>
      <c r="C29" s="286"/>
      <c r="D29" s="286"/>
      <c r="E29" s="286"/>
      <c r="F29" s="286"/>
      <c r="G29" s="286"/>
      <c r="H29" s="286"/>
      <c r="I29" s="286"/>
      <c r="J29" s="286"/>
      <c r="K29" s="286"/>
      <c r="L29" s="414"/>
      <c r="M29" s="414"/>
      <c r="N29" s="414"/>
      <c r="O29" s="414"/>
      <c r="P29" s="414"/>
      <c r="Q29" s="414"/>
      <c r="R29" s="414"/>
      <c r="S29" s="414"/>
    </row>
    <row r="30" spans="1:19" ht="15.75" customHeight="1">
      <c r="A30" s="286"/>
      <c r="B30" s="286"/>
      <c r="C30" s="286"/>
      <c r="D30" s="286"/>
      <c r="E30" s="286"/>
      <c r="F30" s="286"/>
      <c r="G30" s="286"/>
      <c r="H30" s="286"/>
      <c r="I30" s="286"/>
      <c r="J30" s="286"/>
      <c r="K30" s="286"/>
      <c r="L30" s="2" t="s">
        <v>9</v>
      </c>
      <c r="M30" s="286"/>
      <c r="N30" s="286"/>
      <c r="O30" s="286"/>
      <c r="P30" s="3" t="s">
        <v>10</v>
      </c>
      <c r="Q30" s="286"/>
      <c r="R30" s="286"/>
      <c r="S30" s="286"/>
    </row>
    <row r="31" spans="1:19" ht="15.75" customHeight="1">
      <c r="A31" s="286"/>
      <c r="B31" s="286"/>
      <c r="C31" s="286"/>
      <c r="D31" s="286"/>
      <c r="E31" s="286"/>
      <c r="F31" s="286"/>
      <c r="G31" s="286"/>
      <c r="H31" s="286"/>
      <c r="I31" s="286"/>
      <c r="J31" s="286"/>
      <c r="K31" s="286"/>
      <c r="L31" s="286"/>
      <c r="M31" s="286"/>
      <c r="N31" s="286"/>
      <c r="O31" s="286"/>
      <c r="P31" s="286"/>
      <c r="Q31" s="286"/>
      <c r="R31" s="286"/>
      <c r="S31" s="286"/>
    </row>
    <row r="32" spans="1:19" ht="15.75" customHeight="1">
      <c r="A32" s="286"/>
      <c r="B32" s="286"/>
      <c r="C32" s="286"/>
      <c r="D32" s="286"/>
      <c r="E32" s="286"/>
      <c r="F32" s="286"/>
      <c r="G32" s="286"/>
      <c r="H32" s="286"/>
      <c r="I32" s="286"/>
      <c r="J32" s="286"/>
      <c r="K32" s="286"/>
      <c r="L32" s="286"/>
      <c r="M32" s="286"/>
      <c r="N32" s="286"/>
      <c r="O32" s="286"/>
      <c r="P32" s="286"/>
      <c r="Q32" s="286"/>
      <c r="R32" s="286"/>
      <c r="S32" s="286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algorithmName="SHA-512" hashValue="hn3FrYvit09RBEHAc9BydSwpXonv1ZDjb+Jeb11q4V2DDUB6A+V1GNxJIhiBmUxNfpvu0CbnJoBV3Twbar4d8g==" saltValue="TIJm3iLShBgwQwI6nnv7jg==" spinCount="100000" sheet="1" objects="1" scenarios="1"/>
  <mergeCells count="8">
    <mergeCell ref="B23:I23"/>
    <mergeCell ref="L26:R26"/>
    <mergeCell ref="L28:S29"/>
    <mergeCell ref="A4:J17"/>
    <mergeCell ref="L4:S4"/>
    <mergeCell ref="L9:R9"/>
    <mergeCell ref="L13:S14"/>
    <mergeCell ref="A18:J22"/>
  </mergeCells>
  <hyperlinks>
    <hyperlink ref="P30" r:id="rId1" xr:uid="{00000000-0004-0000-0000-000000000000}"/>
  </hyperlinks>
  <pageMargins left="0.7" right="0.7" top="0.75" bottom="0.75" header="0" footer="0"/>
  <pageSetup scale="48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7030A0"/>
  </sheetPr>
  <dimension ref="A1:AB1001"/>
  <sheetViews>
    <sheetView showGridLines="0" topLeftCell="A21" zoomScale="71" zoomScaleNormal="71" workbookViewId="0">
      <selection activeCell="G31" sqref="G31"/>
    </sheetView>
  </sheetViews>
  <sheetFormatPr defaultColWidth="11.125" defaultRowHeight="15" customHeight="1"/>
  <cols>
    <col min="1" max="17" width="11" customWidth="1"/>
    <col min="18" max="18" width="39.125" customWidth="1"/>
    <col min="19" max="19" width="65.125" customWidth="1"/>
    <col min="20" max="25" width="11" customWidth="1"/>
    <col min="26" max="26" width="11.125" customWidth="1"/>
  </cols>
  <sheetData>
    <row r="1" spans="1:28" ht="15.75" customHeight="1">
      <c r="A1" s="319"/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416"/>
      <c r="N1" s="416"/>
      <c r="O1" s="416"/>
      <c r="P1" s="416"/>
      <c r="Q1" s="416"/>
      <c r="R1" s="287"/>
      <c r="S1" s="287"/>
      <c r="T1" s="286"/>
      <c r="U1" s="286"/>
      <c r="V1" s="286"/>
      <c r="W1" s="286"/>
      <c r="X1" s="286"/>
      <c r="Y1" s="286"/>
      <c r="Z1" s="286"/>
      <c r="AA1" s="286"/>
      <c r="AB1" s="286"/>
    </row>
    <row r="2" spans="1:28" ht="15.75" customHeight="1">
      <c r="A2" s="416"/>
      <c r="B2" s="416"/>
      <c r="C2" s="416"/>
      <c r="D2" s="416"/>
      <c r="E2" s="416"/>
      <c r="F2" s="416"/>
      <c r="G2" s="416"/>
      <c r="H2" s="416"/>
      <c r="I2" s="416"/>
      <c r="J2" s="416"/>
      <c r="K2" s="416"/>
      <c r="L2" s="416"/>
      <c r="M2" s="416"/>
      <c r="N2" s="416"/>
      <c r="O2" s="416"/>
      <c r="P2" s="416"/>
      <c r="Q2" s="416"/>
      <c r="R2" s="45"/>
      <c r="S2" s="45"/>
      <c r="T2" s="2"/>
      <c r="U2" s="2"/>
      <c r="V2" s="252"/>
      <c r="W2" s="252"/>
      <c r="X2" s="252"/>
      <c r="Y2" s="252"/>
      <c r="Z2" s="252"/>
      <c r="AA2" s="252"/>
      <c r="AB2" s="252"/>
    </row>
    <row r="3" spans="1:28" ht="36" customHeight="1">
      <c r="A3" s="416"/>
      <c r="B3" s="416"/>
      <c r="C3" s="416"/>
      <c r="D3" s="416"/>
      <c r="E3" s="416"/>
      <c r="F3" s="416"/>
      <c r="G3" s="416"/>
      <c r="H3" s="416"/>
      <c r="I3" s="416"/>
      <c r="J3" s="416"/>
      <c r="K3" s="416"/>
      <c r="L3" s="416"/>
      <c r="M3" s="416"/>
      <c r="N3" s="416"/>
      <c r="O3" s="416"/>
      <c r="P3" s="416"/>
      <c r="Q3" s="416"/>
      <c r="R3" s="46" t="s">
        <v>11</v>
      </c>
      <c r="S3" s="47" t="s">
        <v>12</v>
      </c>
      <c r="T3" s="2"/>
      <c r="U3" s="2"/>
      <c r="V3" s="4"/>
      <c r="W3" s="4"/>
      <c r="X3" s="4"/>
      <c r="Y3" s="4" t="s">
        <v>13</v>
      </c>
      <c r="Z3" s="252"/>
      <c r="AA3" s="252"/>
      <c r="AB3" s="252"/>
    </row>
    <row r="4" spans="1:28" ht="36" customHeight="1">
      <c r="A4" s="416"/>
      <c r="B4" s="416"/>
      <c r="C4" s="416"/>
      <c r="D4" s="416"/>
      <c r="E4" s="416"/>
      <c r="F4" s="416"/>
      <c r="G4" s="416"/>
      <c r="H4" s="416"/>
      <c r="I4" s="416"/>
      <c r="J4" s="416"/>
      <c r="K4" s="416"/>
      <c r="L4" s="416"/>
      <c r="M4" s="416"/>
      <c r="N4" s="416"/>
      <c r="O4" s="416"/>
      <c r="P4" s="416"/>
      <c r="Q4" s="416"/>
      <c r="R4" s="46" t="s">
        <v>14</v>
      </c>
      <c r="S4" s="47"/>
      <c r="T4" s="2"/>
      <c r="U4" s="2"/>
      <c r="V4" s="4"/>
      <c r="W4" s="4" t="s">
        <v>15</v>
      </c>
      <c r="X4" s="4"/>
      <c r="Y4" s="4" t="s">
        <v>16</v>
      </c>
      <c r="Z4" s="252"/>
      <c r="AA4" s="255">
        <v>0.6</v>
      </c>
      <c r="AB4" s="252"/>
    </row>
    <row r="5" spans="1:28" ht="36" customHeight="1">
      <c r="A5" s="416"/>
      <c r="B5" s="416"/>
      <c r="C5" s="416"/>
      <c r="D5" s="416"/>
      <c r="E5" s="416"/>
      <c r="F5" s="416"/>
      <c r="G5" s="416"/>
      <c r="H5" s="416"/>
      <c r="I5" s="416"/>
      <c r="J5" s="416"/>
      <c r="K5" s="416"/>
      <c r="L5" s="416"/>
      <c r="M5" s="416"/>
      <c r="N5" s="416"/>
      <c r="O5" s="416"/>
      <c r="P5" s="416"/>
      <c r="Q5" s="416"/>
      <c r="R5" s="46" t="s">
        <v>17</v>
      </c>
      <c r="S5" s="47"/>
      <c r="T5" s="2"/>
      <c r="U5" s="2"/>
      <c r="V5" s="4"/>
      <c r="W5" s="4"/>
      <c r="X5" s="4"/>
      <c r="Y5" s="4"/>
      <c r="Z5" s="252"/>
      <c r="AA5" s="255">
        <v>0.65</v>
      </c>
      <c r="AB5" s="252"/>
    </row>
    <row r="6" spans="1:28" ht="36" customHeight="1">
      <c r="A6" s="416"/>
      <c r="B6" s="416"/>
      <c r="C6" s="416"/>
      <c r="D6" s="416"/>
      <c r="E6" s="416"/>
      <c r="F6" s="416"/>
      <c r="G6" s="416"/>
      <c r="H6" s="416"/>
      <c r="I6" s="416"/>
      <c r="J6" s="416"/>
      <c r="K6" s="416"/>
      <c r="L6" s="416"/>
      <c r="M6" s="416"/>
      <c r="N6" s="416"/>
      <c r="O6" s="416"/>
      <c r="P6" s="416"/>
      <c r="Q6" s="416"/>
      <c r="R6" s="46" t="s">
        <v>18</v>
      </c>
      <c r="S6" s="47" t="s">
        <v>15</v>
      </c>
      <c r="T6" s="5" t="s">
        <v>19</v>
      </c>
      <c r="U6" s="2"/>
      <c r="V6" s="252"/>
      <c r="W6" s="252"/>
      <c r="X6" s="4">
        <v>1</v>
      </c>
      <c r="Y6" s="4"/>
      <c r="Z6" s="252"/>
      <c r="AA6" s="255">
        <v>0.7</v>
      </c>
      <c r="AB6" s="252"/>
    </row>
    <row r="7" spans="1:28" ht="36" customHeight="1">
      <c r="A7" s="416"/>
      <c r="B7" s="416"/>
      <c r="C7" s="416"/>
      <c r="D7" s="416"/>
      <c r="E7" s="416"/>
      <c r="F7" s="416"/>
      <c r="G7" s="416"/>
      <c r="H7" s="416"/>
      <c r="I7" s="416"/>
      <c r="J7" s="416"/>
      <c r="K7" s="416"/>
      <c r="L7" s="416"/>
      <c r="M7" s="416"/>
      <c r="N7" s="416"/>
      <c r="O7" s="416"/>
      <c r="P7" s="416"/>
      <c r="Q7" s="416"/>
      <c r="R7" s="46" t="s">
        <v>20</v>
      </c>
      <c r="S7" s="47"/>
      <c r="T7" s="2"/>
      <c r="U7" s="2"/>
      <c r="V7" s="252"/>
      <c r="W7" s="252"/>
      <c r="X7" s="4">
        <v>2</v>
      </c>
      <c r="Y7" s="4"/>
      <c r="Z7" s="252"/>
      <c r="AA7" s="255">
        <v>0.75</v>
      </c>
      <c r="AB7" s="252"/>
    </row>
    <row r="8" spans="1:28" ht="36" customHeight="1">
      <c r="A8" s="416"/>
      <c r="B8" s="416"/>
      <c r="C8" s="416"/>
      <c r="D8" s="416"/>
      <c r="E8" s="416"/>
      <c r="F8" s="416"/>
      <c r="G8" s="416"/>
      <c r="H8" s="416"/>
      <c r="I8" s="416"/>
      <c r="J8" s="416"/>
      <c r="K8" s="416"/>
      <c r="L8" s="416"/>
      <c r="M8" s="416"/>
      <c r="N8" s="416"/>
      <c r="O8" s="416"/>
      <c r="P8" s="416"/>
      <c r="Q8" s="416"/>
      <c r="R8" s="46" t="s">
        <v>21</v>
      </c>
      <c r="S8" s="48">
        <f>IF('Database (LECTURE-RES-PRAC)'!B8=0,"",'Database (LECTURE-RES-PRAC)'!B8)</f>
        <v>3</v>
      </c>
      <c r="T8" s="5" t="s">
        <v>22</v>
      </c>
      <c r="U8" s="2"/>
      <c r="V8" s="286"/>
      <c r="W8" s="286"/>
      <c r="X8" s="4">
        <v>3</v>
      </c>
      <c r="Y8" s="4"/>
      <c r="Z8" s="286"/>
      <c r="AA8" s="255">
        <v>0.8</v>
      </c>
      <c r="AB8" s="286"/>
    </row>
    <row r="9" spans="1:28" ht="36" customHeight="1">
      <c r="A9" s="416"/>
      <c r="B9" s="416"/>
      <c r="C9" s="416"/>
      <c r="D9" s="416"/>
      <c r="E9" s="416"/>
      <c r="F9" s="416"/>
      <c r="G9" s="416"/>
      <c r="H9" s="416"/>
      <c r="I9" s="416"/>
      <c r="J9" s="416"/>
      <c r="K9" s="416"/>
      <c r="L9" s="416"/>
      <c r="M9" s="416"/>
      <c r="N9" s="416"/>
      <c r="O9" s="416"/>
      <c r="P9" s="416"/>
      <c r="Q9" s="416"/>
      <c r="R9" s="46" t="s">
        <v>23</v>
      </c>
      <c r="S9" s="49" t="s">
        <v>16</v>
      </c>
      <c r="T9" s="5" t="s">
        <v>24</v>
      </c>
      <c r="U9" s="2"/>
      <c r="V9" s="286"/>
      <c r="W9" s="286"/>
      <c r="X9" s="286"/>
      <c r="Y9" s="286"/>
      <c r="Z9" s="286"/>
      <c r="AA9" s="256"/>
      <c r="AB9" s="286"/>
    </row>
    <row r="10" spans="1:28" ht="36" customHeight="1">
      <c r="A10" s="416"/>
      <c r="B10" s="416"/>
      <c r="C10" s="416"/>
      <c r="D10" s="416"/>
      <c r="E10" s="416"/>
      <c r="F10" s="416"/>
      <c r="G10" s="416"/>
      <c r="H10" s="416"/>
      <c r="I10" s="416"/>
      <c r="J10" s="416"/>
      <c r="K10" s="416"/>
      <c r="L10" s="416"/>
      <c r="M10" s="416"/>
      <c r="N10" s="416"/>
      <c r="O10" s="416"/>
      <c r="P10" s="416"/>
      <c r="Q10" s="416"/>
      <c r="R10" s="253" t="s">
        <v>25</v>
      </c>
      <c r="S10" s="274"/>
      <c r="T10" s="2"/>
      <c r="U10" s="2"/>
      <c r="V10" s="286"/>
      <c r="W10" s="286"/>
      <c r="X10" s="286"/>
      <c r="Y10" s="286"/>
      <c r="Z10" s="286"/>
      <c r="AA10" s="286"/>
      <c r="AB10" s="286"/>
    </row>
    <row r="11" spans="1:28" ht="36" customHeight="1">
      <c r="A11" s="287"/>
      <c r="B11" s="287"/>
      <c r="C11" s="287"/>
      <c r="D11" s="287"/>
      <c r="E11" s="287"/>
      <c r="F11" s="287"/>
      <c r="G11" s="287"/>
      <c r="H11" s="287"/>
      <c r="I11" s="287"/>
      <c r="J11" s="287"/>
      <c r="K11" s="287"/>
      <c r="L11" s="287"/>
      <c r="M11" s="287"/>
      <c r="N11" s="287"/>
      <c r="O11" s="287"/>
      <c r="P11" s="287"/>
      <c r="Q11" s="287"/>
      <c r="R11" s="417" t="s">
        <v>26</v>
      </c>
      <c r="S11" s="418">
        <v>0.6</v>
      </c>
      <c r="T11" s="5" t="s">
        <v>27</v>
      </c>
      <c r="U11" s="2"/>
      <c r="V11" s="286"/>
      <c r="W11" s="286"/>
      <c r="X11" s="286"/>
      <c r="Y11" s="286"/>
      <c r="Z11" s="286"/>
      <c r="AA11" s="286"/>
      <c r="AB11" s="286"/>
    </row>
    <row r="12" spans="1:28" ht="24" customHeight="1">
      <c r="A12" s="320" t="s">
        <v>4</v>
      </c>
      <c r="B12" s="416"/>
      <c r="C12" s="416"/>
      <c r="D12" s="416"/>
      <c r="E12" s="416"/>
      <c r="F12" s="416"/>
      <c r="G12" s="416"/>
      <c r="H12" s="416"/>
      <c r="I12" s="416"/>
      <c r="J12" s="416"/>
      <c r="K12" s="416"/>
      <c r="L12" s="416"/>
      <c r="M12" s="416"/>
      <c r="N12" s="416"/>
      <c r="O12" s="416"/>
      <c r="P12" s="416"/>
      <c r="Q12" s="416"/>
      <c r="R12" s="45"/>
      <c r="S12" s="45"/>
      <c r="T12" s="2"/>
      <c r="U12" s="2"/>
      <c r="V12" s="286"/>
      <c r="W12" s="286"/>
      <c r="X12" s="286"/>
      <c r="Y12" s="286"/>
      <c r="Z12" s="286"/>
      <c r="AA12" s="286"/>
      <c r="AB12" s="286"/>
    </row>
    <row r="13" spans="1:28" ht="24" customHeight="1">
      <c r="A13" s="416"/>
      <c r="B13" s="416"/>
      <c r="C13" s="416"/>
      <c r="D13" s="416"/>
      <c r="E13" s="416"/>
      <c r="F13" s="416"/>
      <c r="G13" s="416"/>
      <c r="H13" s="416"/>
      <c r="I13" s="416"/>
      <c r="J13" s="416"/>
      <c r="K13" s="416"/>
      <c r="L13" s="416"/>
      <c r="M13" s="416"/>
      <c r="N13" s="416"/>
      <c r="O13" s="416"/>
      <c r="P13" s="416"/>
      <c r="Q13" s="416"/>
      <c r="R13" s="50" t="s">
        <v>28</v>
      </c>
      <c r="S13" s="275"/>
      <c r="T13" s="2"/>
      <c r="U13" s="2"/>
      <c r="V13" s="286"/>
      <c r="W13" s="286"/>
      <c r="X13" s="286"/>
      <c r="Y13" s="286"/>
      <c r="Z13" s="286"/>
      <c r="AA13" s="286"/>
      <c r="AB13" s="286"/>
    </row>
    <row r="14" spans="1:28" ht="19.5" customHeight="1">
      <c r="A14" s="321" t="s">
        <v>29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19"/>
      <c r="M14" s="419"/>
      <c r="N14" s="419"/>
      <c r="O14" s="419"/>
      <c r="P14" s="419"/>
      <c r="Q14" s="419"/>
      <c r="R14" s="50"/>
      <c r="S14" s="51" t="s">
        <v>30</v>
      </c>
      <c r="T14" s="2"/>
      <c r="U14" s="2"/>
      <c r="V14" s="286"/>
      <c r="W14" s="286"/>
      <c r="X14" s="286"/>
      <c r="Y14" s="286"/>
      <c r="Z14" s="286"/>
      <c r="AA14" s="286"/>
      <c r="AB14" s="286"/>
    </row>
    <row r="15" spans="1:28" ht="36.75" customHeight="1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50" t="s">
        <v>31</v>
      </c>
      <c r="S15" s="275"/>
      <c r="T15" s="2"/>
      <c r="U15" s="2"/>
      <c r="V15" s="286"/>
      <c r="W15" s="286"/>
      <c r="X15" s="286"/>
      <c r="Y15" s="286"/>
      <c r="Z15" s="286"/>
      <c r="AA15" s="286"/>
      <c r="AB15" s="286"/>
    </row>
    <row r="16" spans="1:28" ht="24" customHeight="1">
      <c r="A16" s="287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50"/>
      <c r="S16" s="51" t="s">
        <v>32</v>
      </c>
      <c r="T16" s="2"/>
      <c r="U16" s="2"/>
      <c r="V16" s="286"/>
      <c r="W16" s="286"/>
      <c r="X16" s="286"/>
      <c r="Y16" s="286"/>
      <c r="Z16" s="286"/>
      <c r="AA16" s="286"/>
      <c r="AB16" s="286"/>
    </row>
    <row r="17" spans="1:21" ht="42" customHeight="1">
      <c r="A17" s="45"/>
      <c r="B17" s="287"/>
      <c r="C17" s="287"/>
      <c r="D17" s="287"/>
      <c r="E17" s="287"/>
      <c r="F17" s="287"/>
      <c r="G17" s="287"/>
      <c r="H17" s="45"/>
      <c r="I17" s="45"/>
      <c r="J17" s="45"/>
      <c r="K17" s="45"/>
      <c r="L17" s="305" t="s">
        <v>33</v>
      </c>
      <c r="M17" s="419"/>
      <c r="N17" s="419"/>
      <c r="O17" s="419"/>
      <c r="P17" s="419"/>
      <c r="Q17" s="419"/>
      <c r="R17" s="50" t="s">
        <v>34</v>
      </c>
      <c r="S17" s="275"/>
      <c r="T17" s="2"/>
      <c r="U17" s="2"/>
    </row>
    <row r="18" spans="1:21" ht="21.75" customHeight="1">
      <c r="A18" s="45"/>
      <c r="B18" s="287"/>
      <c r="C18" s="287"/>
      <c r="D18" s="287"/>
      <c r="E18" s="287"/>
      <c r="F18" s="287"/>
      <c r="G18" s="287"/>
      <c r="H18" s="45"/>
      <c r="I18" s="45"/>
      <c r="J18" s="45"/>
      <c r="K18" s="45"/>
      <c r="L18" s="52">
        <v>1</v>
      </c>
      <c r="M18" s="53" t="s">
        <v>35</v>
      </c>
      <c r="N18" s="254" t="s">
        <v>36</v>
      </c>
      <c r="O18" s="420" t="s">
        <v>37</v>
      </c>
      <c r="P18" s="288"/>
      <c r="Q18" s="289"/>
      <c r="R18" s="50"/>
      <c r="S18" s="51" t="s">
        <v>38</v>
      </c>
      <c r="T18" s="2"/>
      <c r="U18" s="2"/>
    </row>
    <row r="19" spans="1:21" ht="19.5" customHeight="1">
      <c r="A19" s="45"/>
      <c r="B19" s="287"/>
      <c r="C19" s="287"/>
      <c r="D19" s="287"/>
      <c r="E19" s="287"/>
      <c r="F19" s="287"/>
      <c r="G19" s="287"/>
      <c r="H19" s="45"/>
      <c r="I19" s="45"/>
      <c r="J19" s="45"/>
      <c r="K19" s="45"/>
      <c r="L19" s="52">
        <v>2</v>
      </c>
      <c r="M19" s="53" t="s">
        <v>39</v>
      </c>
      <c r="N19" s="254" t="s">
        <v>40</v>
      </c>
      <c r="O19" s="421" t="s">
        <v>41</v>
      </c>
      <c r="P19" s="288"/>
      <c r="Q19" s="289"/>
      <c r="R19" s="50"/>
      <c r="S19" s="244"/>
      <c r="T19" s="2"/>
      <c r="U19" s="2"/>
    </row>
    <row r="20" spans="1:21" ht="19.5" customHeight="1">
      <c r="A20" s="45"/>
      <c r="B20" s="287"/>
      <c r="C20" s="287"/>
      <c r="D20" s="287"/>
      <c r="E20" s="287"/>
      <c r="F20" s="287"/>
      <c r="G20" s="287"/>
      <c r="H20" s="45"/>
      <c r="I20" s="45"/>
      <c r="J20" s="45"/>
      <c r="K20" s="45"/>
      <c r="L20" s="52">
        <v>3</v>
      </c>
      <c r="M20" s="53" t="s">
        <v>42</v>
      </c>
      <c r="N20" s="254" t="s">
        <v>43</v>
      </c>
      <c r="O20" s="420" t="s">
        <v>44</v>
      </c>
      <c r="P20" s="288"/>
      <c r="Q20" s="289"/>
      <c r="R20" s="50"/>
      <c r="S20" s="244"/>
      <c r="T20" s="2"/>
      <c r="U20" s="2"/>
    </row>
    <row r="21" spans="1:21" ht="19.5" customHeight="1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271" t="s">
        <v>45</v>
      </c>
      <c r="O21" s="45"/>
      <c r="P21" s="45"/>
      <c r="Q21" s="45"/>
      <c r="R21" s="54"/>
      <c r="S21" s="287"/>
      <c r="T21" s="2"/>
      <c r="U21" s="2"/>
    </row>
    <row r="22" spans="1:21" ht="15.75" customHeight="1">
      <c r="A22" s="317" t="s">
        <v>46</v>
      </c>
      <c r="B22" s="416"/>
      <c r="C22" s="416"/>
      <c r="D22" s="416"/>
      <c r="E22" s="416"/>
      <c r="F22" s="416"/>
      <c r="G22" s="416"/>
      <c r="H22" s="416"/>
      <c r="I22" s="416"/>
      <c r="J22" s="416"/>
      <c r="K22" s="416"/>
      <c r="L22" s="416"/>
      <c r="M22" s="416"/>
      <c r="N22" s="416"/>
      <c r="O22" s="416"/>
      <c r="P22" s="416"/>
      <c r="Q22" s="416"/>
      <c r="R22" s="50"/>
      <c r="S22" s="55"/>
      <c r="T22" s="2"/>
      <c r="U22" s="2"/>
    </row>
    <row r="23" spans="1:21" ht="15.75" customHeight="1">
      <c r="A23" s="318" t="s">
        <v>47</v>
      </c>
      <c r="B23" s="419"/>
      <c r="C23" s="419"/>
      <c r="D23" s="419"/>
      <c r="E23" s="419"/>
      <c r="F23" s="419"/>
      <c r="G23" s="419"/>
      <c r="H23" s="419"/>
      <c r="I23" s="419"/>
      <c r="J23" s="419"/>
      <c r="K23" s="419"/>
      <c r="L23" s="419"/>
      <c r="M23" s="419"/>
      <c r="N23" s="419"/>
      <c r="O23" s="419"/>
      <c r="P23" s="419"/>
      <c r="Q23" s="419"/>
      <c r="R23" s="50"/>
      <c r="S23" s="55"/>
      <c r="T23" s="2"/>
      <c r="U23" s="2"/>
    </row>
    <row r="24" spans="1:21" ht="6.75" customHeight="1">
      <c r="A24" s="419"/>
      <c r="B24" s="419"/>
      <c r="C24" s="419"/>
      <c r="D24" s="419"/>
      <c r="E24" s="419"/>
      <c r="F24" s="419"/>
      <c r="G24" s="419"/>
      <c r="H24" s="419"/>
      <c r="I24" s="419"/>
      <c r="J24" s="419"/>
      <c r="K24" s="419"/>
      <c r="L24" s="419"/>
      <c r="M24" s="419"/>
      <c r="N24" s="419"/>
      <c r="O24" s="419"/>
      <c r="P24" s="419"/>
      <c r="Q24" s="419"/>
      <c r="R24" s="287"/>
      <c r="S24" s="287"/>
      <c r="T24" s="2"/>
      <c r="U24" s="2"/>
    </row>
    <row r="25" spans="1:21" ht="15.75" customHeight="1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287"/>
      <c r="S25" s="287"/>
      <c r="T25" s="2"/>
      <c r="U25" s="2"/>
    </row>
    <row r="26" spans="1:21" ht="15.75" customHeight="1">
      <c r="A26" s="422" t="s">
        <v>48</v>
      </c>
      <c r="B26" s="423" t="s">
        <v>49</v>
      </c>
      <c r="C26" s="424" t="s">
        <v>50</v>
      </c>
      <c r="D26" s="423" t="s">
        <v>51</v>
      </c>
      <c r="E26" s="424" t="s">
        <v>52</v>
      </c>
      <c r="F26" s="423" t="s">
        <v>53</v>
      </c>
      <c r="G26" s="424" t="s">
        <v>54</v>
      </c>
      <c r="H26" s="423" t="s">
        <v>55</v>
      </c>
      <c r="I26" s="424" t="s">
        <v>56</v>
      </c>
      <c r="J26" s="423" t="s">
        <v>57</v>
      </c>
      <c r="K26" s="424" t="s">
        <v>58</v>
      </c>
      <c r="L26" s="423" t="s">
        <v>59</v>
      </c>
      <c r="M26" s="424" t="s">
        <v>60</v>
      </c>
      <c r="N26" s="423" t="s">
        <v>61</v>
      </c>
      <c r="O26" s="424" t="s">
        <v>62</v>
      </c>
      <c r="P26" s="423" t="s">
        <v>63</v>
      </c>
      <c r="Q26" s="424" t="s">
        <v>64</v>
      </c>
      <c r="R26" s="50"/>
      <c r="S26" s="55"/>
      <c r="T26" s="2"/>
      <c r="U26" s="2"/>
    </row>
    <row r="27" spans="1:21" ht="18.75" customHeight="1">
      <c r="A27" s="425" t="s">
        <v>65</v>
      </c>
      <c r="B27" s="180">
        <v>3</v>
      </c>
      <c r="C27" s="181"/>
      <c r="D27" s="181"/>
      <c r="E27" s="181">
        <v>3</v>
      </c>
      <c r="F27" s="181"/>
      <c r="G27" s="181"/>
      <c r="H27" s="181"/>
      <c r="I27" s="181"/>
      <c r="J27" s="181">
        <v>3</v>
      </c>
      <c r="K27" s="181">
        <v>3</v>
      </c>
      <c r="L27" s="181"/>
      <c r="M27" s="181"/>
      <c r="N27" s="181"/>
      <c r="O27" s="181"/>
      <c r="P27" s="181"/>
      <c r="Q27" s="181"/>
      <c r="R27" s="50"/>
      <c r="S27" s="55"/>
      <c r="T27" s="2"/>
      <c r="U27" s="2"/>
    </row>
    <row r="28" spans="1:21" ht="18.75" customHeight="1">
      <c r="A28" s="426" t="s">
        <v>66</v>
      </c>
      <c r="B28" s="56">
        <v>3</v>
      </c>
      <c r="C28" s="57">
        <v>3</v>
      </c>
      <c r="D28" s="57"/>
      <c r="E28" s="57">
        <v>3</v>
      </c>
      <c r="F28" s="57">
        <v>3</v>
      </c>
      <c r="G28" s="57">
        <v>3</v>
      </c>
      <c r="H28" s="57">
        <v>3</v>
      </c>
      <c r="I28" s="57">
        <v>3</v>
      </c>
      <c r="J28" s="57">
        <v>3</v>
      </c>
      <c r="K28" s="57">
        <v>3</v>
      </c>
      <c r="L28" s="57"/>
      <c r="M28" s="57"/>
      <c r="N28" s="57"/>
      <c r="O28" s="57"/>
      <c r="P28" s="57"/>
      <c r="Q28" s="57"/>
      <c r="R28" s="50"/>
      <c r="S28" s="55"/>
      <c r="T28" s="2"/>
      <c r="U28" s="2"/>
    </row>
    <row r="29" spans="1:21" ht="18.75" customHeight="1">
      <c r="A29" s="425" t="s">
        <v>67</v>
      </c>
      <c r="B29" s="56">
        <v>3</v>
      </c>
      <c r="C29" s="57">
        <v>3</v>
      </c>
      <c r="D29" s="57">
        <v>3</v>
      </c>
      <c r="E29" s="57">
        <v>3</v>
      </c>
      <c r="F29" s="57">
        <v>3</v>
      </c>
      <c r="G29" s="57">
        <v>3</v>
      </c>
      <c r="H29" s="57">
        <v>3</v>
      </c>
      <c r="I29" s="57">
        <v>3</v>
      </c>
      <c r="J29" s="57">
        <v>3</v>
      </c>
      <c r="K29" s="57">
        <v>3</v>
      </c>
      <c r="L29" s="57"/>
      <c r="M29" s="57"/>
      <c r="N29" s="57"/>
      <c r="O29" s="57"/>
      <c r="P29" s="57"/>
      <c r="Q29" s="57"/>
      <c r="R29" s="287"/>
      <c r="S29" s="287"/>
      <c r="T29" s="2"/>
      <c r="U29" s="2"/>
    </row>
    <row r="30" spans="1:21" ht="18.75" customHeight="1">
      <c r="A30" s="426" t="s">
        <v>68</v>
      </c>
      <c r="B30" s="56">
        <v>3</v>
      </c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287"/>
      <c r="S30" s="287"/>
      <c r="T30" s="2"/>
      <c r="U30" s="2"/>
    </row>
    <row r="31" spans="1:21" ht="18.75" customHeight="1">
      <c r="A31" s="425" t="s">
        <v>69</v>
      </c>
      <c r="B31" s="56">
        <v>3</v>
      </c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287"/>
      <c r="S31" s="287"/>
      <c r="T31" s="286"/>
      <c r="U31" s="286"/>
    </row>
    <row r="32" spans="1:21" ht="18.75" customHeight="1">
      <c r="A32" s="426" t="s">
        <v>70</v>
      </c>
      <c r="B32" s="56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287"/>
      <c r="S32" s="287"/>
      <c r="T32" s="286"/>
      <c r="U32" s="286"/>
    </row>
    <row r="33" spans="1:19" ht="18.75" customHeight="1">
      <c r="A33" s="425" t="s">
        <v>71</v>
      </c>
      <c r="B33" s="56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287"/>
      <c r="S33" s="287"/>
    </row>
    <row r="34" spans="1:19" ht="18.75" customHeight="1">
      <c r="A34" s="426" t="s">
        <v>72</v>
      </c>
      <c r="B34" s="56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287"/>
      <c r="S34" s="287"/>
    </row>
    <row r="35" spans="1:19" ht="18.75" customHeight="1">
      <c r="A35" s="425" t="s">
        <v>73</v>
      </c>
      <c r="B35" s="56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287"/>
      <c r="S35" s="287"/>
    </row>
    <row r="36" spans="1:19" ht="18.75" customHeight="1">
      <c r="A36" s="426" t="s">
        <v>74</v>
      </c>
      <c r="B36" s="182"/>
      <c r="C36" s="183"/>
      <c r="D36" s="183"/>
      <c r="E36" s="183"/>
      <c r="F36" s="183"/>
      <c r="G36" s="183"/>
      <c r="H36" s="183"/>
      <c r="I36" s="183"/>
      <c r="J36" s="183"/>
      <c r="K36" s="183"/>
      <c r="L36" s="183"/>
      <c r="M36" s="183"/>
      <c r="N36" s="183"/>
      <c r="O36" s="183"/>
      <c r="P36" s="183"/>
      <c r="Q36" s="183"/>
      <c r="R36" s="287"/>
      <c r="S36" s="287"/>
    </row>
    <row r="37" spans="1:19" ht="15.75" customHeight="1">
      <c r="A37" s="58" t="s">
        <v>75</v>
      </c>
      <c r="B37" s="59">
        <f t="shared" ref="B37:Q37" si="0">IFERROR(AVERAGE(B27:B36),"")</f>
        <v>3</v>
      </c>
      <c r="C37" s="59">
        <f t="shared" si="0"/>
        <v>3</v>
      </c>
      <c r="D37" s="59">
        <f t="shared" si="0"/>
        <v>3</v>
      </c>
      <c r="E37" s="59">
        <f t="shared" si="0"/>
        <v>3</v>
      </c>
      <c r="F37" s="59">
        <f t="shared" si="0"/>
        <v>3</v>
      </c>
      <c r="G37" s="59">
        <f t="shared" si="0"/>
        <v>3</v>
      </c>
      <c r="H37" s="59">
        <f t="shared" si="0"/>
        <v>3</v>
      </c>
      <c r="I37" s="59">
        <f t="shared" si="0"/>
        <v>3</v>
      </c>
      <c r="J37" s="59">
        <f t="shared" si="0"/>
        <v>3</v>
      </c>
      <c r="K37" s="59">
        <f t="shared" si="0"/>
        <v>3</v>
      </c>
      <c r="L37" s="59" t="str">
        <f t="shared" si="0"/>
        <v/>
      </c>
      <c r="M37" s="59" t="str">
        <f t="shared" si="0"/>
        <v/>
      </c>
      <c r="N37" s="59" t="str">
        <f t="shared" si="0"/>
        <v/>
      </c>
      <c r="O37" s="59" t="str">
        <f t="shared" si="0"/>
        <v/>
      </c>
      <c r="P37" s="59" t="str">
        <f t="shared" si="0"/>
        <v/>
      </c>
      <c r="Q37" s="59" t="str">
        <f t="shared" si="0"/>
        <v/>
      </c>
      <c r="R37" s="287"/>
      <c r="S37" s="287"/>
    </row>
    <row r="38" spans="1:19" ht="15.75" customHeight="1">
      <c r="A38" s="286"/>
      <c r="B38" s="286"/>
      <c r="C38" s="286"/>
      <c r="D38" s="286"/>
      <c r="E38" s="286"/>
      <c r="F38" s="286"/>
      <c r="G38" s="286"/>
      <c r="H38" s="286"/>
      <c r="I38" s="286"/>
      <c r="J38" s="286"/>
      <c r="K38" s="286"/>
      <c r="L38" s="286"/>
      <c r="M38" s="286"/>
      <c r="N38" s="286"/>
      <c r="O38" s="286"/>
      <c r="P38" s="286"/>
      <c r="Q38" s="286"/>
      <c r="R38" s="286"/>
      <c r="S38" s="286"/>
    </row>
    <row r="39" spans="1:19" ht="15.75" customHeight="1">
      <c r="A39" s="286"/>
      <c r="B39" s="286"/>
      <c r="C39" s="286"/>
      <c r="D39" s="286"/>
      <c r="E39" s="286"/>
      <c r="F39" s="286"/>
      <c r="G39" s="286"/>
      <c r="H39" s="286"/>
      <c r="I39" s="286"/>
      <c r="J39" s="286"/>
      <c r="K39" s="286"/>
      <c r="L39" s="286"/>
      <c r="M39" s="286"/>
      <c r="N39" s="286"/>
      <c r="O39" s="286"/>
      <c r="P39" s="286"/>
      <c r="Q39" s="286"/>
      <c r="R39" s="286"/>
      <c r="S39" s="286"/>
    </row>
    <row r="40" spans="1:19" ht="15.75" customHeight="1">
      <c r="A40" s="286"/>
      <c r="B40" s="286"/>
      <c r="C40" s="286"/>
      <c r="D40" s="286"/>
      <c r="E40" s="286"/>
      <c r="F40" s="286"/>
      <c r="G40" s="286"/>
      <c r="H40" s="286"/>
      <c r="I40" s="286"/>
      <c r="J40" s="286"/>
      <c r="K40" s="286"/>
      <c r="L40" s="286"/>
      <c r="M40" s="286"/>
      <c r="N40" s="286"/>
      <c r="O40" s="286"/>
      <c r="P40" s="286"/>
      <c r="Q40" s="286"/>
      <c r="R40" s="286"/>
      <c r="S40" s="286"/>
    </row>
    <row r="41" spans="1:19" ht="15.75" customHeight="1">
      <c r="A41" s="286"/>
      <c r="B41" s="286"/>
      <c r="C41" s="286"/>
      <c r="D41" s="286"/>
      <c r="E41" s="286"/>
      <c r="F41" s="286"/>
      <c r="G41" s="286"/>
      <c r="H41" s="286"/>
      <c r="I41" s="286"/>
      <c r="J41" s="286"/>
      <c r="K41" s="286"/>
      <c r="L41" s="286"/>
      <c r="M41" s="286"/>
      <c r="N41" s="286"/>
      <c r="O41" s="286"/>
      <c r="P41" s="286"/>
      <c r="Q41" s="286"/>
      <c r="R41" s="286"/>
      <c r="S41" s="286"/>
    </row>
    <row r="42" spans="1:19" ht="15.75" customHeight="1">
      <c r="A42" s="286"/>
      <c r="B42" s="286"/>
      <c r="C42" s="286"/>
      <c r="D42" s="286"/>
      <c r="E42" s="286"/>
      <c r="F42" s="286"/>
      <c r="G42" s="286"/>
      <c r="H42" s="286"/>
      <c r="I42" s="286"/>
      <c r="J42" s="286"/>
      <c r="K42" s="286"/>
      <c r="L42" s="286"/>
      <c r="M42" s="286"/>
      <c r="N42" s="286"/>
      <c r="O42" s="286"/>
      <c r="P42" s="286"/>
      <c r="Q42" s="286"/>
      <c r="R42" s="286"/>
      <c r="S42" s="286"/>
    </row>
    <row r="43" spans="1:19" ht="15.75" customHeight="1">
      <c r="A43" s="286"/>
      <c r="B43" s="286"/>
      <c r="C43" s="286"/>
      <c r="D43" s="286"/>
      <c r="E43" s="286"/>
      <c r="F43" s="286"/>
      <c r="G43" s="286"/>
      <c r="H43" s="286"/>
      <c r="I43" s="286"/>
      <c r="J43" s="286"/>
      <c r="K43" s="286"/>
      <c r="L43" s="286"/>
      <c r="M43" s="286"/>
      <c r="N43" s="286"/>
      <c r="O43" s="286"/>
      <c r="P43" s="286"/>
      <c r="Q43" s="286"/>
      <c r="R43" s="286"/>
      <c r="S43" s="286"/>
    </row>
    <row r="44" spans="1:19" ht="15.75" customHeight="1">
      <c r="A44" s="286"/>
      <c r="B44" s="286"/>
      <c r="C44" s="286"/>
      <c r="D44" s="286"/>
      <c r="E44" s="286"/>
      <c r="F44" s="286"/>
      <c r="G44" s="286"/>
      <c r="H44" s="286"/>
      <c r="I44" s="286"/>
      <c r="J44" s="286"/>
      <c r="K44" s="286"/>
      <c r="L44" s="286"/>
      <c r="M44" s="286"/>
      <c r="N44" s="286"/>
      <c r="O44" s="286"/>
      <c r="P44" s="286"/>
      <c r="Q44" s="286"/>
      <c r="R44" s="286"/>
      <c r="S44" s="286"/>
    </row>
    <row r="45" spans="1:19" ht="15.75" customHeight="1">
      <c r="A45" s="286"/>
      <c r="B45" s="286"/>
      <c r="C45" s="286"/>
      <c r="D45" s="286"/>
      <c r="E45" s="286"/>
      <c r="F45" s="286"/>
      <c r="G45" s="286"/>
      <c r="H45" s="286"/>
      <c r="I45" s="286"/>
      <c r="J45" s="286"/>
      <c r="K45" s="286"/>
      <c r="L45" s="286"/>
      <c r="M45" s="286"/>
      <c r="N45" s="286"/>
      <c r="O45" s="286"/>
      <c r="P45" s="286"/>
      <c r="Q45" s="286"/>
      <c r="R45" s="286"/>
      <c r="S45" s="286"/>
    </row>
    <row r="46" spans="1:19" ht="15.75" customHeight="1">
      <c r="A46" s="286"/>
      <c r="B46" s="286"/>
      <c r="C46" s="286"/>
      <c r="D46" s="286"/>
      <c r="E46" s="286"/>
      <c r="F46" s="286"/>
      <c r="G46" s="286"/>
      <c r="H46" s="286"/>
      <c r="I46" s="286"/>
      <c r="J46" s="286"/>
      <c r="K46" s="286"/>
      <c r="L46" s="286"/>
      <c r="M46" s="286"/>
      <c r="N46" s="286"/>
      <c r="O46" s="286"/>
      <c r="P46" s="286"/>
      <c r="Q46" s="286"/>
      <c r="R46" s="286"/>
      <c r="S46" s="286"/>
    </row>
    <row r="47" spans="1:19" ht="15.75" customHeight="1">
      <c r="A47" s="286"/>
      <c r="B47" s="286"/>
      <c r="C47" s="286"/>
      <c r="D47" s="286"/>
      <c r="E47" s="286"/>
      <c r="F47" s="286"/>
      <c r="G47" s="286"/>
      <c r="H47" s="286"/>
      <c r="I47" s="286"/>
      <c r="J47" s="286"/>
      <c r="K47" s="286"/>
      <c r="L47" s="286"/>
      <c r="M47" s="286"/>
      <c r="N47" s="286"/>
      <c r="O47" s="286"/>
      <c r="P47" s="286"/>
      <c r="Q47" s="286"/>
      <c r="R47" s="286"/>
      <c r="S47" s="286"/>
    </row>
    <row r="48" spans="1:19" ht="15.75" customHeight="1">
      <c r="A48" s="286"/>
      <c r="B48" s="286"/>
      <c r="C48" s="286"/>
      <c r="D48" s="286"/>
      <c r="E48" s="286"/>
      <c r="F48" s="286"/>
      <c r="G48" s="286"/>
      <c r="H48" s="286"/>
      <c r="I48" s="286"/>
      <c r="J48" s="286"/>
      <c r="K48" s="286"/>
      <c r="L48" s="286"/>
      <c r="M48" s="286"/>
      <c r="N48" s="286"/>
      <c r="O48" s="286"/>
      <c r="P48" s="286"/>
      <c r="Q48" s="286"/>
      <c r="R48" s="286"/>
      <c r="S48" s="286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sheetProtection algorithmName="SHA-512" hashValue="s/1lZKvi0ujeB9bzWF1iJgsMOdw3inxwyzkL58mawLgYTn+CNOq5lbOe6+NALEjq/vHqsSShfRliqU5a5jrgxw==" saltValue="Z1EnvfAY4G0UnMD+eVQGPw==" spinCount="100000" sheet="1" objects="1" scenarios="1"/>
  <mergeCells count="6">
    <mergeCell ref="A22:Q22"/>
    <mergeCell ref="A23:Q24"/>
    <mergeCell ref="A1:Q10"/>
    <mergeCell ref="A12:Q13"/>
    <mergeCell ref="A14:Q14"/>
    <mergeCell ref="L17:Q17"/>
  </mergeCells>
  <dataValidations count="4">
    <dataValidation type="list" allowBlank="1" showErrorMessage="1" sqref="B27:Q36" xr:uid="{00000000-0002-0000-0100-000000000000}">
      <formula1>$X$6:$X$9</formula1>
    </dataValidation>
    <dataValidation type="list" allowBlank="1" showErrorMessage="1" sqref="S9" xr:uid="{00000000-0002-0000-0100-000002000000}">
      <formula1>$Y$3:$Y$4</formula1>
    </dataValidation>
    <dataValidation type="list" allowBlank="1" showInputMessage="1" showErrorMessage="1" sqref="S11" xr:uid="{824BEB34-C547-344F-8E71-87086CD2E2E7}">
      <formula1>$AA$4:$AA$8</formula1>
    </dataValidation>
    <dataValidation type="list" allowBlank="1" showErrorMessage="1" sqref="S6" xr:uid="{00000000-0002-0000-0100-000001000000}">
      <formula1>$W$3:$W$5</formula1>
    </dataValidation>
  </dataValidations>
  <pageMargins left="0.7" right="0.7" top="0.75" bottom="0.75" header="0" footer="0"/>
  <pageSetup scale="5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B050"/>
    <pageSetUpPr fitToPage="1"/>
  </sheetPr>
  <dimension ref="A1:EB521"/>
  <sheetViews>
    <sheetView showGridLines="0" workbookViewId="0">
      <pane xSplit="3" topLeftCell="D9" activePane="topRight" state="frozen"/>
      <selection pane="topRight" activeCell="I29" sqref="I29"/>
    </sheetView>
  </sheetViews>
  <sheetFormatPr defaultColWidth="11.125" defaultRowHeight="15" customHeight="1"/>
  <cols>
    <col min="1" max="1" width="21.375" customWidth="1"/>
    <col min="2" max="2" width="45.25" customWidth="1"/>
    <col min="3" max="3" width="31.625" customWidth="1"/>
    <col min="4" max="129" width="11" customWidth="1"/>
    <col min="130" max="131" width="11.125" customWidth="1"/>
  </cols>
  <sheetData>
    <row r="1" spans="1:132" ht="30.75" customHeight="1">
      <c r="A1" s="427" t="s">
        <v>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60"/>
      <c r="DA1" s="60"/>
      <c r="DB1" s="60"/>
      <c r="DC1" s="60"/>
      <c r="DD1" s="60"/>
      <c r="DE1" s="60"/>
      <c r="DF1" s="60"/>
      <c r="DG1" s="60"/>
      <c r="DH1" s="60"/>
      <c r="DI1" s="60"/>
      <c r="DJ1" s="60"/>
      <c r="DK1" s="60"/>
      <c r="DL1" s="60"/>
      <c r="DM1" s="60"/>
      <c r="DN1" s="60"/>
      <c r="DO1" s="60"/>
      <c r="DP1" s="60"/>
      <c r="DQ1" s="60"/>
      <c r="DR1" s="60"/>
      <c r="DS1" s="60"/>
      <c r="DT1" s="60"/>
      <c r="DU1" s="60"/>
      <c r="DV1" s="60"/>
      <c r="DW1" s="60"/>
      <c r="DX1" s="60"/>
      <c r="DY1" s="60"/>
      <c r="DZ1" s="45"/>
      <c r="EA1" s="45"/>
      <c r="EB1" s="286"/>
    </row>
    <row r="2" spans="1:132" ht="15.75" customHeight="1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61" t="s">
        <v>76</v>
      </c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5"/>
      <c r="BO2" s="45"/>
      <c r="BP2" s="45"/>
      <c r="BQ2" s="45"/>
      <c r="BR2" s="45"/>
      <c r="BS2" s="45"/>
      <c r="BT2" s="45"/>
      <c r="BU2" s="45"/>
      <c r="BV2" s="45"/>
      <c r="BW2" s="45"/>
      <c r="BX2" s="45"/>
      <c r="BY2" s="45"/>
      <c r="BZ2" s="45"/>
      <c r="CA2" s="45"/>
      <c r="CB2" s="45"/>
      <c r="CC2" s="45"/>
      <c r="CD2" s="45"/>
      <c r="CE2" s="45"/>
      <c r="CF2" s="45"/>
      <c r="CG2" s="45"/>
      <c r="CH2" s="45"/>
      <c r="CI2" s="45"/>
      <c r="CJ2" s="45"/>
      <c r="CK2" s="45"/>
      <c r="CL2" s="45"/>
      <c r="CM2" s="45"/>
      <c r="CN2" s="45"/>
      <c r="CO2" s="45"/>
      <c r="CP2" s="45"/>
      <c r="CQ2" s="45"/>
      <c r="CR2" s="45"/>
      <c r="CS2" s="45"/>
      <c r="CT2" s="45"/>
      <c r="CU2" s="45"/>
      <c r="CV2" s="45"/>
      <c r="CW2" s="328" t="s">
        <v>77</v>
      </c>
      <c r="CX2" s="428"/>
      <c r="CY2" s="428"/>
      <c r="CZ2" s="429"/>
      <c r="DA2" s="45"/>
      <c r="DB2" s="45"/>
      <c r="DC2" s="45"/>
      <c r="DD2" s="45"/>
      <c r="DE2" s="45"/>
      <c r="DF2" s="45"/>
      <c r="DG2" s="45"/>
      <c r="DH2" s="45"/>
      <c r="DI2" s="45"/>
      <c r="DJ2" s="45"/>
      <c r="DK2" s="45"/>
      <c r="DL2" s="45"/>
      <c r="DM2" s="45"/>
      <c r="DN2" s="45"/>
      <c r="DO2" s="45"/>
      <c r="DP2" s="45"/>
      <c r="DQ2" s="45"/>
      <c r="DR2" s="45"/>
      <c r="DS2" s="45"/>
      <c r="DT2" s="45"/>
      <c r="DU2" s="45"/>
      <c r="DV2" s="45"/>
      <c r="DW2" s="45"/>
      <c r="DX2" s="45"/>
      <c r="DY2" s="45"/>
      <c r="DZ2" s="45"/>
      <c r="EA2" s="45"/>
      <c r="EB2" s="286"/>
    </row>
    <row r="3" spans="1:132" ht="15.75" customHeight="1">
      <c r="A3" s="52" t="s">
        <v>11</v>
      </c>
      <c r="B3" s="62" t="str">
        <f>IF(COVERPAGE!S3=0,"",COVERPAGE!S3)</f>
        <v>SECOND SEMESTER SY 2024-2025</v>
      </c>
      <c r="C3" s="63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61" t="s">
        <v>78</v>
      </c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45"/>
      <c r="BP3" s="45"/>
      <c r="BQ3" s="45"/>
      <c r="BR3" s="45"/>
      <c r="BS3" s="45"/>
      <c r="BT3" s="45"/>
      <c r="BU3" s="45"/>
      <c r="BV3" s="45"/>
      <c r="BW3" s="45"/>
      <c r="BX3" s="45"/>
      <c r="BY3" s="45"/>
      <c r="BZ3" s="45"/>
      <c r="CA3" s="45"/>
      <c r="CB3" s="45"/>
      <c r="CC3" s="45"/>
      <c r="CD3" s="45"/>
      <c r="CE3" s="45"/>
      <c r="CF3" s="45"/>
      <c r="CG3" s="45"/>
      <c r="CH3" s="45"/>
      <c r="CI3" s="45"/>
      <c r="CJ3" s="45"/>
      <c r="CK3" s="45"/>
      <c r="CL3" s="45"/>
      <c r="CM3" s="45"/>
      <c r="CN3" s="45"/>
      <c r="CO3" s="45"/>
      <c r="CP3" s="45"/>
      <c r="CQ3" s="45"/>
      <c r="CR3" s="45"/>
      <c r="CS3" s="45"/>
      <c r="CT3" s="45"/>
      <c r="CU3" s="45"/>
      <c r="CV3" s="45"/>
      <c r="CW3" s="430"/>
      <c r="CX3" s="431"/>
      <c r="CY3" s="431"/>
      <c r="CZ3" s="432"/>
      <c r="DA3" s="45"/>
      <c r="DB3" s="45"/>
      <c r="DC3" s="45"/>
      <c r="DD3" s="45"/>
      <c r="DE3" s="45"/>
      <c r="DF3" s="45"/>
      <c r="DG3" s="45"/>
      <c r="DH3" s="45"/>
      <c r="DI3" s="45"/>
      <c r="DJ3" s="45"/>
      <c r="DK3" s="45"/>
      <c r="DL3" s="45"/>
      <c r="DM3" s="45"/>
      <c r="DN3" s="45"/>
      <c r="DO3" s="45"/>
      <c r="DP3" s="45"/>
      <c r="DQ3" s="45"/>
      <c r="DR3" s="45"/>
      <c r="DS3" s="45"/>
      <c r="DT3" s="45"/>
      <c r="DU3" s="45"/>
      <c r="DV3" s="45"/>
      <c r="DW3" s="45"/>
      <c r="DX3" s="45"/>
      <c r="DY3" s="45"/>
      <c r="DZ3" s="45"/>
      <c r="EA3" s="45"/>
      <c r="EB3" s="245"/>
    </row>
    <row r="4" spans="1:132" ht="15.75" customHeight="1">
      <c r="A4" s="52" t="s">
        <v>14</v>
      </c>
      <c r="B4" s="62" t="str">
        <f>IF(COVERPAGE!S4=0,"",COVERPAGE!S4)</f>
        <v/>
      </c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341" t="s">
        <v>79</v>
      </c>
      <c r="CX4" s="433"/>
      <c r="CY4" s="434"/>
      <c r="CZ4" s="64" t="s">
        <v>80</v>
      </c>
      <c r="DA4" s="45"/>
      <c r="DB4" s="45"/>
      <c r="DC4" s="45"/>
      <c r="DD4" s="45"/>
      <c r="DE4" s="45"/>
      <c r="DF4" s="45"/>
      <c r="DG4" s="45"/>
      <c r="DH4" s="45"/>
      <c r="DI4" s="45"/>
      <c r="DJ4" s="45"/>
      <c r="DK4" s="45"/>
      <c r="DL4" s="45"/>
      <c r="DM4" s="45"/>
      <c r="DN4" s="45"/>
      <c r="DO4" s="45"/>
      <c r="DP4" s="45"/>
      <c r="DQ4" s="45"/>
      <c r="DR4" s="45"/>
      <c r="DS4" s="45"/>
      <c r="DT4" s="45"/>
      <c r="DU4" s="45"/>
      <c r="DV4" s="45"/>
      <c r="DW4" s="45"/>
      <c r="DX4" s="45"/>
      <c r="DY4" s="45"/>
      <c r="DZ4" s="45"/>
      <c r="EA4" s="61" t="s">
        <v>65</v>
      </c>
      <c r="EB4" s="245"/>
    </row>
    <row r="5" spans="1:132" ht="15.75" customHeight="1">
      <c r="A5" s="52" t="s">
        <v>17</v>
      </c>
      <c r="B5" s="62" t="str">
        <f>IF(COVERPAGE!S5=0,"",COVERPAGE!S5)</f>
        <v/>
      </c>
      <c r="C5" s="336" t="s">
        <v>81</v>
      </c>
      <c r="D5" s="65" t="s">
        <v>76</v>
      </c>
      <c r="E5" s="65" t="s">
        <v>78</v>
      </c>
      <c r="F5" s="65" t="str">
        <f>IF(B6="LECTURE","EXAM",IF(B6="RESEARCH","OUTPUT",IF(B6="PRACTICUM","OUTPUT",IF(B6="STUDENT FORMATION","OUTPUT",""))))</f>
        <v>EXAM</v>
      </c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341" t="s">
        <v>82</v>
      </c>
      <c r="CX5" s="433"/>
      <c r="CY5" s="434"/>
      <c r="CZ5" s="64" t="s">
        <v>83</v>
      </c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61" t="s">
        <v>66</v>
      </c>
      <c r="EB5" s="251">
        <v>0.6</v>
      </c>
    </row>
    <row r="6" spans="1:132" ht="15.75" customHeight="1">
      <c r="A6" s="52" t="s">
        <v>18</v>
      </c>
      <c r="B6" s="66" t="str">
        <f>IF(COVERPAGE!S6="PRACTICUM",COVERPAGE!S6,IF(COVERPAGE!S6="RESEARCH",COVERPAGE!S6,IF(COVERPAGE!S6="LECTURE",COVERPAGE!S6,IF(COVERPAGE!S6="STUDENT FORMATION",COVERPAGE!S6,""))))</f>
        <v>LECTURE</v>
      </c>
      <c r="C6" s="435"/>
      <c r="D6" s="67">
        <v>0.4</v>
      </c>
      <c r="E6" s="67">
        <v>0.2</v>
      </c>
      <c r="F6" s="67">
        <v>0.4</v>
      </c>
      <c r="G6" s="68" t="s">
        <v>84</v>
      </c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45"/>
      <c r="AE6" s="45"/>
      <c r="AF6" s="45"/>
      <c r="AG6" s="45"/>
      <c r="AH6" s="45"/>
      <c r="AI6" s="45"/>
      <c r="AJ6" s="297"/>
      <c r="AK6" s="297"/>
      <c r="AL6" s="297"/>
      <c r="AM6" s="297"/>
      <c r="AN6" s="297"/>
      <c r="AO6" s="297"/>
      <c r="AP6" s="297"/>
      <c r="AQ6" s="297"/>
      <c r="AR6" s="297"/>
      <c r="AS6" s="297"/>
      <c r="AT6" s="297"/>
      <c r="AU6" s="297"/>
      <c r="AV6" s="297"/>
      <c r="AW6" s="297"/>
      <c r="AX6" s="297"/>
      <c r="AY6" s="297"/>
      <c r="AZ6" s="297"/>
      <c r="BA6" s="297"/>
      <c r="BB6" s="297"/>
      <c r="BC6" s="297"/>
      <c r="BD6" s="297"/>
      <c r="BE6" s="297"/>
      <c r="BF6" s="297"/>
      <c r="BG6" s="297"/>
      <c r="BH6" s="297"/>
      <c r="BI6" s="297"/>
      <c r="BJ6" s="297"/>
      <c r="BK6" s="297"/>
      <c r="BL6" s="69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J6" s="45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45"/>
      <c r="DD6" s="45"/>
      <c r="DE6" s="45"/>
      <c r="DF6" s="45"/>
      <c r="DG6" s="45"/>
      <c r="DH6" s="45"/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61" t="s">
        <v>67</v>
      </c>
      <c r="EB6" s="251">
        <v>0.65</v>
      </c>
    </row>
    <row r="7" spans="1:132" ht="15.75" customHeight="1">
      <c r="A7" s="52" t="s">
        <v>20</v>
      </c>
      <c r="B7" s="62" t="str">
        <f>IF(COVERPAGE!S7=0,"",COVERPAGE!S7)</f>
        <v/>
      </c>
      <c r="C7" s="63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63"/>
      <c r="AI7" s="297"/>
      <c r="AJ7" s="297"/>
      <c r="AK7" s="297"/>
      <c r="AL7" s="297"/>
      <c r="AM7" s="297"/>
      <c r="AN7" s="297"/>
      <c r="AO7" s="297"/>
      <c r="AP7" s="297"/>
      <c r="AQ7" s="297"/>
      <c r="AR7" s="297"/>
      <c r="AS7" s="297"/>
      <c r="AT7" s="297"/>
      <c r="AU7" s="297"/>
      <c r="AV7" s="297"/>
      <c r="AW7" s="297"/>
      <c r="AX7" s="297"/>
      <c r="AY7" s="297"/>
      <c r="AZ7" s="297"/>
      <c r="BA7" s="297"/>
      <c r="BB7" s="297"/>
      <c r="BC7" s="297"/>
      <c r="BD7" s="297"/>
      <c r="BE7" s="297"/>
      <c r="BF7" s="297"/>
      <c r="BG7" s="297"/>
      <c r="BH7" s="297"/>
      <c r="BI7" s="297"/>
      <c r="BJ7" s="297"/>
      <c r="BK7" s="297"/>
      <c r="BL7" s="69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305" t="s">
        <v>85</v>
      </c>
      <c r="CX7" s="419"/>
      <c r="CY7" s="419"/>
      <c r="CZ7" s="419"/>
      <c r="DA7" s="419"/>
      <c r="DB7" s="419"/>
      <c r="DC7" s="45"/>
      <c r="DD7" s="45"/>
      <c r="DE7" s="45"/>
      <c r="DF7" s="45"/>
      <c r="DG7" s="45"/>
      <c r="DH7" s="45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61" t="s">
        <v>68</v>
      </c>
      <c r="EB7" s="251">
        <v>0.7</v>
      </c>
    </row>
    <row r="8" spans="1:132" ht="15.75" customHeight="1">
      <c r="A8" s="52" t="s">
        <v>21</v>
      </c>
      <c r="B8" s="70">
        <f>COUNTA(B17:B316)</f>
        <v>3</v>
      </c>
      <c r="C8" s="63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63"/>
      <c r="AI8" s="297"/>
      <c r="AJ8" s="297"/>
      <c r="AK8" s="297"/>
      <c r="AL8" s="297"/>
      <c r="AM8" s="297"/>
      <c r="AN8" s="297"/>
      <c r="AO8" s="297"/>
      <c r="AP8" s="297"/>
      <c r="AQ8" s="297"/>
      <c r="AR8" s="297"/>
      <c r="AS8" s="297"/>
      <c r="AT8" s="297"/>
      <c r="AU8" s="297"/>
      <c r="AV8" s="297"/>
      <c r="AW8" s="297"/>
      <c r="AX8" s="297"/>
      <c r="AY8" s="297"/>
      <c r="AZ8" s="297"/>
      <c r="BA8" s="297"/>
      <c r="BB8" s="297"/>
      <c r="BC8" s="297"/>
      <c r="BD8" s="297"/>
      <c r="BE8" s="297"/>
      <c r="BF8" s="297"/>
      <c r="BG8" s="297"/>
      <c r="BH8" s="297"/>
      <c r="BI8" s="297"/>
      <c r="BJ8" s="297"/>
      <c r="BK8" s="297"/>
      <c r="BL8" s="69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52">
        <v>1</v>
      </c>
      <c r="CX8" s="53" t="s">
        <v>35</v>
      </c>
      <c r="CY8" s="436" t="s">
        <v>86</v>
      </c>
      <c r="CZ8" s="433"/>
      <c r="DA8" s="433"/>
      <c r="DB8" s="434"/>
      <c r="DC8" s="45"/>
      <c r="DD8" s="45"/>
      <c r="DE8" s="45"/>
      <c r="DF8" s="45"/>
      <c r="DG8" s="45"/>
      <c r="DH8" s="45"/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61" t="s">
        <v>69</v>
      </c>
      <c r="EB8" s="251">
        <v>0.75</v>
      </c>
    </row>
    <row r="9" spans="1:132" ht="15.75" customHeight="1">
      <c r="A9" s="52" t="s">
        <v>25</v>
      </c>
      <c r="B9" s="62" t="str">
        <f>IF(COVERPAGE!S10=0,"",COVERPAGE!S10)</f>
        <v/>
      </c>
      <c r="C9" s="63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63"/>
      <c r="AI9" s="297"/>
      <c r="AJ9" s="297"/>
      <c r="AK9" s="297"/>
      <c r="AL9" s="297"/>
      <c r="AM9" s="297"/>
      <c r="AN9" s="297"/>
      <c r="AO9" s="297"/>
      <c r="AP9" s="297"/>
      <c r="AQ9" s="297"/>
      <c r="AR9" s="297"/>
      <c r="AS9" s="297"/>
      <c r="AT9" s="297"/>
      <c r="AU9" s="297"/>
      <c r="AV9" s="297"/>
      <c r="AW9" s="297"/>
      <c r="AX9" s="297"/>
      <c r="AY9" s="297"/>
      <c r="AZ9" s="297"/>
      <c r="BA9" s="297"/>
      <c r="BB9" s="297"/>
      <c r="BC9" s="297"/>
      <c r="BD9" s="297"/>
      <c r="BE9" s="297"/>
      <c r="BF9" s="297"/>
      <c r="BG9" s="297"/>
      <c r="BH9" s="297"/>
      <c r="BI9" s="297"/>
      <c r="BJ9" s="297"/>
      <c r="BK9" s="297"/>
      <c r="BL9" s="69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52">
        <v>2</v>
      </c>
      <c r="CX9" s="53" t="s">
        <v>39</v>
      </c>
      <c r="CY9" s="437" t="s">
        <v>87</v>
      </c>
      <c r="CZ9" s="433"/>
      <c r="DA9" s="433"/>
      <c r="DB9" s="434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61" t="s">
        <v>70</v>
      </c>
      <c r="EB9" s="251">
        <v>0.8</v>
      </c>
    </row>
    <row r="10" spans="1:132" ht="15.75" customHeight="1">
      <c r="A10" s="52" t="s">
        <v>88</v>
      </c>
      <c r="B10" s="71">
        <f>COVERPAGE!S11</f>
        <v>0.6</v>
      </c>
      <c r="C10" s="438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297"/>
      <c r="AI10" s="297"/>
      <c r="AJ10" s="297"/>
      <c r="AK10" s="297"/>
      <c r="AL10" s="297"/>
      <c r="AM10" s="297"/>
      <c r="AN10" s="297"/>
      <c r="AO10" s="297"/>
      <c r="AP10" s="297"/>
      <c r="AQ10" s="297"/>
      <c r="AR10" s="297"/>
      <c r="AS10" s="297"/>
      <c r="AT10" s="297"/>
      <c r="AU10" s="297"/>
      <c r="AV10" s="297"/>
      <c r="AW10" s="297"/>
      <c r="AX10" s="297"/>
      <c r="AY10" s="297"/>
      <c r="AZ10" s="297"/>
      <c r="BA10" s="297"/>
      <c r="BB10" s="297"/>
      <c r="BC10" s="297"/>
      <c r="BD10" s="297"/>
      <c r="BE10" s="297"/>
      <c r="BF10" s="297"/>
      <c r="BG10" s="297"/>
      <c r="BH10" s="297"/>
      <c r="BI10" s="297"/>
      <c r="BJ10" s="297"/>
      <c r="BK10" s="297"/>
      <c r="BL10" s="69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52">
        <v>3</v>
      </c>
      <c r="CX10" s="53" t="s">
        <v>42</v>
      </c>
      <c r="CY10" s="436" t="s">
        <v>89</v>
      </c>
      <c r="CZ10" s="433"/>
      <c r="DA10" s="433"/>
      <c r="DB10" s="434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61" t="s">
        <v>71</v>
      </c>
      <c r="EB10" s="251"/>
    </row>
    <row r="11" spans="1:132" ht="15.75" customHeight="1">
      <c r="A11" s="45"/>
      <c r="B11" s="45"/>
      <c r="C11" s="72" t="s">
        <v>90</v>
      </c>
      <c r="D11" s="329" t="s">
        <v>91</v>
      </c>
      <c r="E11" s="433"/>
      <c r="F11" s="433"/>
      <c r="G11" s="433"/>
      <c r="H11" s="433"/>
      <c r="I11" s="433"/>
      <c r="J11" s="433"/>
      <c r="K11" s="433"/>
      <c r="L11" s="433"/>
      <c r="M11" s="433"/>
      <c r="N11" s="433"/>
      <c r="O11" s="433"/>
      <c r="P11" s="433"/>
      <c r="Q11" s="433"/>
      <c r="R11" s="433"/>
      <c r="S11" s="433"/>
      <c r="T11" s="433"/>
      <c r="U11" s="433"/>
      <c r="V11" s="433"/>
      <c r="W11" s="433"/>
      <c r="X11" s="433"/>
      <c r="Y11" s="433"/>
      <c r="Z11" s="433"/>
      <c r="AA11" s="433"/>
      <c r="AB11" s="433"/>
      <c r="AC11" s="433"/>
      <c r="AD11" s="433"/>
      <c r="AE11" s="433"/>
      <c r="AF11" s="433"/>
      <c r="AG11" s="433"/>
      <c r="AH11" s="184"/>
      <c r="AI11" s="184"/>
      <c r="AJ11" s="330" t="s">
        <v>92</v>
      </c>
      <c r="AK11" s="428"/>
      <c r="AL11" s="428"/>
      <c r="AM11" s="428"/>
      <c r="AN11" s="428"/>
      <c r="AO11" s="428"/>
      <c r="AP11" s="428"/>
      <c r="AQ11" s="428"/>
      <c r="AR11" s="428"/>
      <c r="AS11" s="428"/>
      <c r="AT11" s="428"/>
      <c r="AU11" s="428"/>
      <c r="AV11" s="428"/>
      <c r="AW11" s="428"/>
      <c r="AX11" s="428"/>
      <c r="AY11" s="428"/>
      <c r="AZ11" s="428"/>
      <c r="BA11" s="428"/>
      <c r="BB11" s="428"/>
      <c r="BC11" s="428"/>
      <c r="BD11" s="428"/>
      <c r="BE11" s="428"/>
      <c r="BF11" s="428"/>
      <c r="BG11" s="428"/>
      <c r="BH11" s="428"/>
      <c r="BI11" s="428"/>
      <c r="BJ11" s="428"/>
      <c r="BK11" s="428"/>
      <c r="BL11" s="428"/>
      <c r="BM11" s="428"/>
      <c r="BN11" s="184"/>
      <c r="BO11" s="45"/>
      <c r="BP11" s="331" t="s">
        <v>93</v>
      </c>
      <c r="BQ11" s="433"/>
      <c r="BR11" s="433"/>
      <c r="BS11" s="433"/>
      <c r="BT11" s="433"/>
      <c r="BU11" s="433"/>
      <c r="BV11" s="433"/>
      <c r="BW11" s="433"/>
      <c r="BX11" s="433"/>
      <c r="BY11" s="433"/>
      <c r="BZ11" s="433"/>
      <c r="CA11" s="433"/>
      <c r="CB11" s="433"/>
      <c r="CC11" s="433"/>
      <c r="CD11" s="433"/>
      <c r="CE11" s="433"/>
      <c r="CF11" s="433"/>
      <c r="CG11" s="433"/>
      <c r="CH11" s="433"/>
      <c r="CI11" s="433"/>
      <c r="CJ11" s="433"/>
      <c r="CK11" s="433"/>
      <c r="CL11" s="433"/>
      <c r="CM11" s="433"/>
      <c r="CN11" s="433"/>
      <c r="CO11" s="433"/>
      <c r="CP11" s="433"/>
      <c r="CQ11" s="433"/>
      <c r="CR11" s="433"/>
      <c r="CS11" s="433"/>
      <c r="CT11" s="18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61" t="s">
        <v>72</v>
      </c>
      <c r="EB11" s="252"/>
    </row>
    <row r="12" spans="1:132" ht="15.75" customHeight="1">
      <c r="A12" s="323" t="s">
        <v>94</v>
      </c>
      <c r="B12" s="323" t="s">
        <v>95</v>
      </c>
      <c r="C12" s="64" t="s">
        <v>96</v>
      </c>
      <c r="D12" s="73" t="s">
        <v>76</v>
      </c>
      <c r="E12" s="73" t="s">
        <v>76</v>
      </c>
      <c r="F12" s="73" t="s">
        <v>76</v>
      </c>
      <c r="G12" s="73" t="s">
        <v>76</v>
      </c>
      <c r="H12" s="73" t="s">
        <v>76</v>
      </c>
      <c r="I12" s="73" t="s">
        <v>78</v>
      </c>
      <c r="J12" s="73" t="s">
        <v>78</v>
      </c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4" t="s">
        <v>97</v>
      </c>
      <c r="AI12" s="75" t="s">
        <v>97</v>
      </c>
      <c r="AJ12" s="73" t="s">
        <v>76</v>
      </c>
      <c r="AK12" s="73" t="s">
        <v>76</v>
      </c>
      <c r="AL12" s="73" t="s">
        <v>76</v>
      </c>
      <c r="AM12" s="73" t="s">
        <v>76</v>
      </c>
      <c r="AN12" s="73" t="s">
        <v>76</v>
      </c>
      <c r="AO12" s="73" t="s">
        <v>76</v>
      </c>
      <c r="AP12" s="73" t="s">
        <v>76</v>
      </c>
      <c r="AQ12" s="73" t="s">
        <v>76</v>
      </c>
      <c r="AR12" s="73" t="s">
        <v>76</v>
      </c>
      <c r="AS12" s="73" t="s">
        <v>78</v>
      </c>
      <c r="AT12" s="73" t="s">
        <v>78</v>
      </c>
      <c r="AU12" s="73" t="s">
        <v>78</v>
      </c>
      <c r="AV12" s="73" t="s">
        <v>78</v>
      </c>
      <c r="AW12" s="278"/>
      <c r="AX12" s="278"/>
      <c r="AY12" s="73"/>
      <c r="AZ12" s="73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73"/>
      <c r="BL12" s="73"/>
      <c r="BM12" s="73"/>
      <c r="BN12" s="74" t="s">
        <v>97</v>
      </c>
      <c r="BO12" s="75" t="s">
        <v>97</v>
      </c>
      <c r="BP12" s="73" t="s">
        <v>76</v>
      </c>
      <c r="BQ12" s="73" t="s">
        <v>76</v>
      </c>
      <c r="BR12" s="73" t="s">
        <v>76</v>
      </c>
      <c r="BS12" s="73" t="s">
        <v>76</v>
      </c>
      <c r="BT12" s="73" t="s">
        <v>76</v>
      </c>
      <c r="BU12" s="73" t="s">
        <v>76</v>
      </c>
      <c r="BV12" s="73" t="s">
        <v>78</v>
      </c>
      <c r="BW12" s="73" t="s">
        <v>78</v>
      </c>
      <c r="BX12" s="73" t="s">
        <v>78</v>
      </c>
      <c r="BY12" s="73" t="s">
        <v>78</v>
      </c>
      <c r="BZ12" s="73" t="s">
        <v>78</v>
      </c>
      <c r="CA12" s="73"/>
      <c r="CB12" s="73"/>
      <c r="CC12" s="73"/>
      <c r="CD12" s="73"/>
      <c r="CE12" s="73"/>
      <c r="CF12" s="73"/>
      <c r="CG12" s="73"/>
      <c r="CH12" s="73"/>
      <c r="CI12" s="73"/>
      <c r="CJ12" s="73"/>
      <c r="CK12" s="73"/>
      <c r="CL12" s="73"/>
      <c r="CM12" s="73"/>
      <c r="CN12" s="73"/>
      <c r="CO12" s="73"/>
      <c r="CP12" s="73"/>
      <c r="CQ12" s="73"/>
      <c r="CR12" s="73"/>
      <c r="CS12" s="73"/>
      <c r="CT12" s="74" t="s">
        <v>97</v>
      </c>
      <c r="CU12" s="75" t="s">
        <v>97</v>
      </c>
      <c r="CV12" s="339" t="s">
        <v>98</v>
      </c>
      <c r="CW12" s="431"/>
      <c r="CX12" s="431"/>
      <c r="CY12" s="431"/>
      <c r="CZ12" s="431"/>
      <c r="DA12" s="431"/>
      <c r="DB12" s="431"/>
      <c r="DC12" s="431"/>
      <c r="DD12" s="431"/>
      <c r="DE12" s="431"/>
      <c r="DF12" s="431"/>
      <c r="DG12" s="431"/>
      <c r="DH12" s="431"/>
      <c r="DI12" s="431"/>
      <c r="DJ12" s="431"/>
      <c r="DK12" s="431"/>
      <c r="DL12" s="431"/>
      <c r="DM12" s="431"/>
      <c r="DN12" s="431"/>
      <c r="DO12" s="431"/>
      <c r="DP12" s="431"/>
      <c r="DQ12" s="431"/>
      <c r="DR12" s="431"/>
      <c r="DS12" s="431"/>
      <c r="DT12" s="431"/>
      <c r="DU12" s="431"/>
      <c r="DV12" s="431"/>
      <c r="DW12" s="431"/>
      <c r="DX12" s="431"/>
      <c r="DY12" s="431"/>
      <c r="DZ12" s="45"/>
      <c r="EA12" s="61" t="s">
        <v>73</v>
      </c>
      <c r="EB12" s="286"/>
    </row>
    <row r="13" spans="1:132" ht="15.75" customHeight="1">
      <c r="A13" s="435"/>
      <c r="B13" s="435"/>
      <c r="C13" s="64" t="s">
        <v>99</v>
      </c>
      <c r="D13" s="76">
        <v>1</v>
      </c>
      <c r="E13" s="76">
        <v>2</v>
      </c>
      <c r="F13" s="76">
        <v>3</v>
      </c>
      <c r="G13" s="76">
        <v>4</v>
      </c>
      <c r="H13" s="76">
        <v>5</v>
      </c>
      <c r="I13" s="76">
        <v>1</v>
      </c>
      <c r="J13" s="76">
        <v>2</v>
      </c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186" t="s">
        <v>76</v>
      </c>
      <c r="AI13" s="187" t="s">
        <v>78</v>
      </c>
      <c r="AJ13" s="77">
        <v>1</v>
      </c>
      <c r="AK13" s="76">
        <v>2</v>
      </c>
      <c r="AL13" s="77">
        <v>3</v>
      </c>
      <c r="AM13" s="76">
        <v>4</v>
      </c>
      <c r="AN13" s="77">
        <v>5</v>
      </c>
      <c r="AO13" s="76">
        <v>6</v>
      </c>
      <c r="AP13" s="77">
        <v>7</v>
      </c>
      <c r="AQ13" s="76">
        <v>8</v>
      </c>
      <c r="AR13" s="76">
        <v>10</v>
      </c>
      <c r="AS13" s="77">
        <v>11</v>
      </c>
      <c r="AT13" s="76">
        <v>12</v>
      </c>
      <c r="AU13" s="77">
        <v>13</v>
      </c>
      <c r="AV13" s="76">
        <v>14</v>
      </c>
      <c r="AW13" s="278"/>
      <c r="AX13" s="278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186" t="s">
        <v>76</v>
      </c>
      <c r="BO13" s="187" t="s">
        <v>78</v>
      </c>
      <c r="BP13" s="76">
        <v>1</v>
      </c>
      <c r="BQ13" s="76">
        <v>2</v>
      </c>
      <c r="BR13" s="76">
        <v>3</v>
      </c>
      <c r="BS13" s="76">
        <v>4</v>
      </c>
      <c r="BT13" s="76">
        <v>5</v>
      </c>
      <c r="BU13" s="76">
        <v>6</v>
      </c>
      <c r="BV13" s="76">
        <v>7</v>
      </c>
      <c r="BW13" s="76">
        <v>8</v>
      </c>
      <c r="BX13" s="76">
        <v>9</v>
      </c>
      <c r="BY13" s="76">
        <v>10</v>
      </c>
      <c r="BZ13" s="76">
        <v>11</v>
      </c>
      <c r="CA13" s="76"/>
      <c r="CB13" s="76"/>
      <c r="CC13" s="76"/>
      <c r="CD13" s="76"/>
      <c r="CE13" s="76"/>
      <c r="CF13" s="76"/>
      <c r="CG13" s="76"/>
      <c r="CH13" s="76"/>
      <c r="CI13" s="76"/>
      <c r="CJ13" s="76"/>
      <c r="CK13" s="76"/>
      <c r="CL13" s="76"/>
      <c r="CM13" s="76"/>
      <c r="CN13" s="76"/>
      <c r="CO13" s="76"/>
      <c r="CP13" s="76"/>
      <c r="CQ13" s="76"/>
      <c r="CR13" s="76"/>
      <c r="CS13" s="76"/>
      <c r="CT13" s="188" t="s">
        <v>76</v>
      </c>
      <c r="CU13" s="189" t="s">
        <v>78</v>
      </c>
      <c r="CV13" s="333" t="s">
        <v>100</v>
      </c>
      <c r="CW13" s="332" t="s">
        <v>101</v>
      </c>
      <c r="CX13" s="332" t="s">
        <v>102</v>
      </c>
      <c r="CY13" s="333" t="s">
        <v>103</v>
      </c>
      <c r="CZ13" s="332" t="s">
        <v>104</v>
      </c>
      <c r="DA13" s="332" t="s">
        <v>102</v>
      </c>
      <c r="DB13" s="333" t="s">
        <v>105</v>
      </c>
      <c r="DC13" s="332" t="s">
        <v>106</v>
      </c>
      <c r="DD13" s="332" t="s">
        <v>102</v>
      </c>
      <c r="DE13" s="333" t="s">
        <v>107</v>
      </c>
      <c r="DF13" s="332" t="s">
        <v>108</v>
      </c>
      <c r="DG13" s="332" t="s">
        <v>102</v>
      </c>
      <c r="DH13" s="333" t="s">
        <v>109</v>
      </c>
      <c r="DI13" s="332" t="s">
        <v>110</v>
      </c>
      <c r="DJ13" s="332" t="s">
        <v>102</v>
      </c>
      <c r="DK13" s="333" t="s">
        <v>111</v>
      </c>
      <c r="DL13" s="332" t="s">
        <v>112</v>
      </c>
      <c r="DM13" s="332" t="s">
        <v>102</v>
      </c>
      <c r="DN13" s="333" t="s">
        <v>113</v>
      </c>
      <c r="DO13" s="332" t="s">
        <v>114</v>
      </c>
      <c r="DP13" s="332" t="s">
        <v>102</v>
      </c>
      <c r="DQ13" s="333" t="s">
        <v>115</v>
      </c>
      <c r="DR13" s="332" t="s">
        <v>116</v>
      </c>
      <c r="DS13" s="332" t="s">
        <v>102</v>
      </c>
      <c r="DT13" s="333" t="s">
        <v>117</v>
      </c>
      <c r="DU13" s="332" t="s">
        <v>118</v>
      </c>
      <c r="DV13" s="332" t="s">
        <v>102</v>
      </c>
      <c r="DW13" s="333" t="s">
        <v>119</v>
      </c>
      <c r="DX13" s="332" t="s">
        <v>120</v>
      </c>
      <c r="DY13" s="332" t="s">
        <v>102</v>
      </c>
      <c r="DZ13" s="45"/>
      <c r="EA13" s="61" t="s">
        <v>74</v>
      </c>
      <c r="EB13" s="286"/>
    </row>
    <row r="14" spans="1:132" ht="15.75" customHeight="1">
      <c r="A14" s="435"/>
      <c r="B14" s="435"/>
      <c r="C14" s="64" t="s">
        <v>121</v>
      </c>
      <c r="D14" s="78" t="s">
        <v>65</v>
      </c>
      <c r="E14" s="78" t="s">
        <v>65</v>
      </c>
      <c r="F14" s="78" t="s">
        <v>65</v>
      </c>
      <c r="G14" s="78"/>
      <c r="H14" s="78" t="s">
        <v>67</v>
      </c>
      <c r="I14" s="78" t="s">
        <v>68</v>
      </c>
      <c r="J14" s="78" t="s">
        <v>69</v>
      </c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190"/>
      <c r="AI14" s="191"/>
      <c r="AJ14" s="78" t="s">
        <v>66</v>
      </c>
      <c r="AK14" s="78" t="s">
        <v>66</v>
      </c>
      <c r="AL14" s="78" t="s">
        <v>66</v>
      </c>
      <c r="AM14" s="78" t="s">
        <v>66</v>
      </c>
      <c r="AN14" s="78" t="s">
        <v>66</v>
      </c>
      <c r="AO14" s="78" t="s">
        <v>66</v>
      </c>
      <c r="AP14" s="78" t="s">
        <v>66</v>
      </c>
      <c r="AQ14" s="78" t="s">
        <v>66</v>
      </c>
      <c r="AR14" s="78"/>
      <c r="AS14" s="78"/>
      <c r="AT14" s="78" t="s">
        <v>66</v>
      </c>
      <c r="AU14" s="78" t="s">
        <v>66</v>
      </c>
      <c r="AV14" s="78" t="s">
        <v>66</v>
      </c>
      <c r="AW14" s="278"/>
      <c r="AX14" s="278"/>
      <c r="AY14" s="78"/>
      <c r="AZ14" s="78"/>
      <c r="BA14" s="78"/>
      <c r="BB14" s="78"/>
      <c r="BC14" s="78"/>
      <c r="BD14" s="78"/>
      <c r="BE14" s="78"/>
      <c r="BF14" s="78"/>
      <c r="BG14" s="78"/>
      <c r="BH14" s="78"/>
      <c r="BI14" s="78"/>
      <c r="BJ14" s="78"/>
      <c r="BK14" s="78"/>
      <c r="BL14" s="78"/>
      <c r="BM14" s="78"/>
      <c r="BN14" s="190"/>
      <c r="BO14" s="191"/>
      <c r="BP14" s="78" t="s">
        <v>67</v>
      </c>
      <c r="BQ14" s="78" t="s">
        <v>67</v>
      </c>
      <c r="BR14" s="78" t="s">
        <v>67</v>
      </c>
      <c r="BS14" s="78" t="s">
        <v>67</v>
      </c>
      <c r="BT14" s="78" t="s">
        <v>67</v>
      </c>
      <c r="BU14" s="78" t="s">
        <v>67</v>
      </c>
      <c r="BV14" s="78" t="s">
        <v>67</v>
      </c>
      <c r="BW14" s="78" t="s">
        <v>67</v>
      </c>
      <c r="BX14" s="78" t="s">
        <v>67</v>
      </c>
      <c r="BY14" s="78" t="s">
        <v>68</v>
      </c>
      <c r="BZ14" s="78" t="s">
        <v>69</v>
      </c>
      <c r="CA14" s="78"/>
      <c r="CB14" s="78"/>
      <c r="CC14" s="78"/>
      <c r="CD14" s="78"/>
      <c r="CE14" s="78"/>
      <c r="CF14" s="78"/>
      <c r="CG14" s="78"/>
      <c r="CH14" s="78"/>
      <c r="CI14" s="78"/>
      <c r="CJ14" s="78"/>
      <c r="CK14" s="78"/>
      <c r="CL14" s="78"/>
      <c r="CM14" s="78"/>
      <c r="CN14" s="78"/>
      <c r="CO14" s="78"/>
      <c r="CP14" s="78"/>
      <c r="CQ14" s="78"/>
      <c r="CR14" s="78"/>
      <c r="CS14" s="78"/>
      <c r="CT14" s="192"/>
      <c r="CU14" s="193"/>
      <c r="CV14" s="435"/>
      <c r="CW14" s="435"/>
      <c r="CX14" s="435"/>
      <c r="CY14" s="435"/>
      <c r="CZ14" s="435"/>
      <c r="DA14" s="435"/>
      <c r="DB14" s="435"/>
      <c r="DC14" s="435"/>
      <c r="DD14" s="435"/>
      <c r="DE14" s="435"/>
      <c r="DF14" s="435"/>
      <c r="DG14" s="435"/>
      <c r="DH14" s="435"/>
      <c r="DI14" s="435"/>
      <c r="DJ14" s="435"/>
      <c r="DK14" s="435"/>
      <c r="DL14" s="435"/>
      <c r="DM14" s="435"/>
      <c r="DN14" s="435"/>
      <c r="DO14" s="435"/>
      <c r="DP14" s="435"/>
      <c r="DQ14" s="435"/>
      <c r="DR14" s="435"/>
      <c r="DS14" s="435"/>
      <c r="DT14" s="435"/>
      <c r="DU14" s="435"/>
      <c r="DV14" s="435"/>
      <c r="DW14" s="435"/>
      <c r="DX14" s="435"/>
      <c r="DY14" s="435"/>
      <c r="DZ14" s="45"/>
      <c r="EA14" s="45"/>
      <c r="EB14" s="286"/>
    </row>
    <row r="15" spans="1:132" ht="33" customHeight="1">
      <c r="A15" s="435"/>
      <c r="B15" s="435"/>
      <c r="C15" s="64" t="s">
        <v>122</v>
      </c>
      <c r="D15" s="79" t="s">
        <v>123</v>
      </c>
      <c r="E15" s="79" t="s">
        <v>124</v>
      </c>
      <c r="F15" s="79" t="s">
        <v>125</v>
      </c>
      <c r="G15" s="80"/>
      <c r="H15" s="80"/>
      <c r="I15" s="80"/>
      <c r="J15" s="80" t="s">
        <v>126</v>
      </c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79"/>
      <c r="AD15" s="80"/>
      <c r="AE15" s="80"/>
      <c r="AF15" s="80"/>
      <c r="AG15" s="80"/>
      <c r="AH15" s="81"/>
      <c r="AI15" s="82"/>
      <c r="AJ15" s="79" t="s">
        <v>127</v>
      </c>
      <c r="AK15" s="80" t="s">
        <v>128</v>
      </c>
      <c r="AL15" s="79" t="s">
        <v>129</v>
      </c>
      <c r="AM15" s="79" t="s">
        <v>130</v>
      </c>
      <c r="AN15" s="80" t="s">
        <v>131</v>
      </c>
      <c r="AO15" s="79" t="s">
        <v>132</v>
      </c>
      <c r="AP15" s="79" t="s">
        <v>133</v>
      </c>
      <c r="AQ15" s="80" t="s">
        <v>134</v>
      </c>
      <c r="AR15" s="80"/>
      <c r="AS15" s="80"/>
      <c r="AT15" s="80"/>
      <c r="AU15" s="80"/>
      <c r="AV15" s="277"/>
      <c r="AW15" s="278"/>
      <c r="AX15" s="278"/>
      <c r="AY15" s="80"/>
      <c r="AZ15" s="80"/>
      <c r="BA15" s="80"/>
      <c r="BB15" s="80"/>
      <c r="BC15" s="80"/>
      <c r="BD15" s="80"/>
      <c r="BE15" s="80"/>
      <c r="BF15" s="80"/>
      <c r="BG15" s="80"/>
      <c r="BH15" s="80"/>
      <c r="BI15" s="80"/>
      <c r="BJ15" s="80"/>
      <c r="BK15" s="80"/>
      <c r="BL15" s="80"/>
      <c r="BM15" s="80"/>
      <c r="BN15" s="81"/>
      <c r="BO15" s="82"/>
      <c r="BP15" s="79" t="s">
        <v>135</v>
      </c>
      <c r="BQ15" s="79" t="s">
        <v>136</v>
      </c>
      <c r="BR15" s="79" t="s">
        <v>137</v>
      </c>
      <c r="BS15" s="80" t="s">
        <v>138</v>
      </c>
      <c r="BT15" s="80" t="s">
        <v>139</v>
      </c>
      <c r="BU15" s="277"/>
      <c r="BV15" s="277"/>
      <c r="BW15" s="277"/>
      <c r="BX15" s="277"/>
      <c r="BY15" s="277"/>
      <c r="BZ15" s="277"/>
      <c r="CA15" s="80"/>
      <c r="CB15" s="80"/>
      <c r="CC15" s="80"/>
      <c r="CD15" s="80"/>
      <c r="CE15" s="80"/>
      <c r="CF15" s="80"/>
      <c r="CG15" s="80"/>
      <c r="CH15" s="80"/>
      <c r="CI15" s="80"/>
      <c r="CJ15" s="80"/>
      <c r="CK15" s="80"/>
      <c r="CL15" s="80"/>
      <c r="CM15" s="80"/>
      <c r="CN15" s="80"/>
      <c r="CO15" s="80"/>
      <c r="CP15" s="80"/>
      <c r="CQ15" s="80"/>
      <c r="CR15" s="80"/>
      <c r="CS15" s="80"/>
      <c r="CT15" s="81"/>
      <c r="CU15" s="82"/>
      <c r="CV15" s="435"/>
      <c r="CW15" s="435"/>
      <c r="CX15" s="435"/>
      <c r="CY15" s="435"/>
      <c r="CZ15" s="435"/>
      <c r="DA15" s="435"/>
      <c r="DB15" s="435"/>
      <c r="DC15" s="435"/>
      <c r="DD15" s="435"/>
      <c r="DE15" s="435"/>
      <c r="DF15" s="435"/>
      <c r="DG15" s="435"/>
      <c r="DH15" s="435"/>
      <c r="DI15" s="435"/>
      <c r="DJ15" s="435"/>
      <c r="DK15" s="435"/>
      <c r="DL15" s="435"/>
      <c r="DM15" s="435"/>
      <c r="DN15" s="435"/>
      <c r="DO15" s="435"/>
      <c r="DP15" s="435"/>
      <c r="DQ15" s="435"/>
      <c r="DR15" s="435"/>
      <c r="DS15" s="435"/>
      <c r="DT15" s="435"/>
      <c r="DU15" s="435"/>
      <c r="DV15" s="435"/>
      <c r="DW15" s="435"/>
      <c r="DX15" s="435"/>
      <c r="DY15" s="435"/>
      <c r="DZ15" s="45"/>
      <c r="EA15" s="45"/>
      <c r="EB15" s="286"/>
    </row>
    <row r="16" spans="1:132" ht="15.75" customHeight="1">
      <c r="A16" s="439"/>
      <c r="B16" s="439"/>
      <c r="C16" s="83" t="s">
        <v>140</v>
      </c>
      <c r="D16" s="84">
        <v>20</v>
      </c>
      <c r="E16" s="84">
        <v>20</v>
      </c>
      <c r="F16" s="84">
        <v>10</v>
      </c>
      <c r="G16" s="84">
        <v>20</v>
      </c>
      <c r="H16" s="84">
        <v>5</v>
      </c>
      <c r="I16" s="84">
        <v>100</v>
      </c>
      <c r="J16" s="84">
        <v>100</v>
      </c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5">
        <f>IF(COUNTA(D16:AG16)&gt;0, SUMIF(D$12:AG$12,"TLA",D16:AG16), "")</f>
        <v>75</v>
      </c>
      <c r="AI16" s="85">
        <f>IF(COUNTA(D16:AG16)&gt;0, SUMIF(D$12:AG$12,"AT",D16:AG16), "")</f>
        <v>200</v>
      </c>
      <c r="AJ16" s="84">
        <v>10</v>
      </c>
      <c r="AK16" s="84">
        <v>10</v>
      </c>
      <c r="AL16" s="84">
        <v>10</v>
      </c>
      <c r="AM16" s="84">
        <v>10</v>
      </c>
      <c r="AN16" s="84">
        <v>10</v>
      </c>
      <c r="AO16" s="84">
        <v>10</v>
      </c>
      <c r="AP16" s="84">
        <v>10</v>
      </c>
      <c r="AQ16" s="84">
        <v>10</v>
      </c>
      <c r="AR16" s="84">
        <v>5</v>
      </c>
      <c r="AS16" s="84">
        <v>50</v>
      </c>
      <c r="AT16" s="84">
        <v>25</v>
      </c>
      <c r="AU16" s="84">
        <v>25</v>
      </c>
      <c r="AV16" s="84">
        <v>50</v>
      </c>
      <c r="AW16" s="278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5">
        <f>IF(COUNTA(AJ16:BM16)&gt;0, SUMIF(AJ$12:BM$12,"TLA",AJ16:BM16), "")</f>
        <v>85</v>
      </c>
      <c r="BO16" s="85">
        <f>IF(COUNTA(AJ16:BM16)&gt;0, SUMIF(AJ$12:BM$12,"AT",AJ16:BM16), "")</f>
        <v>150</v>
      </c>
      <c r="BP16" s="84">
        <v>10</v>
      </c>
      <c r="BQ16" s="84">
        <v>10</v>
      </c>
      <c r="BR16" s="84">
        <v>10</v>
      </c>
      <c r="BS16" s="84">
        <v>10</v>
      </c>
      <c r="BT16" s="84">
        <v>10</v>
      </c>
      <c r="BU16" s="84">
        <v>30</v>
      </c>
      <c r="BV16" s="84">
        <v>25</v>
      </c>
      <c r="BW16" s="84">
        <v>25</v>
      </c>
      <c r="BX16" s="84">
        <v>25</v>
      </c>
      <c r="BY16" s="84">
        <v>50</v>
      </c>
      <c r="BZ16" s="84">
        <v>25</v>
      </c>
      <c r="CA16" s="84"/>
      <c r="CB16" s="84"/>
      <c r="CC16" s="84"/>
      <c r="CD16" s="84"/>
      <c r="CE16" s="84"/>
      <c r="CF16" s="84"/>
      <c r="CG16" s="84"/>
      <c r="CH16" s="84"/>
      <c r="CI16" s="84"/>
      <c r="CJ16" s="84"/>
      <c r="CK16" s="84"/>
      <c r="CL16" s="84"/>
      <c r="CM16" s="84"/>
      <c r="CN16" s="84"/>
      <c r="CO16" s="84"/>
      <c r="CP16" s="84"/>
      <c r="CQ16" s="84"/>
      <c r="CR16" s="84"/>
      <c r="CS16" s="84"/>
      <c r="CT16" s="85">
        <f>IF(COUNTA(BP16:CS16)&gt;0, SUMIF(BP$12:CS$12,"TLA",BP16:CS16), "")</f>
        <v>80</v>
      </c>
      <c r="CU16" s="85">
        <f>IF(COUNTA(BP16:CS16)&gt;0, SUMIF(BP$12:CS$12,"AT",BP16:CS16), "")</f>
        <v>150</v>
      </c>
      <c r="CV16" s="439"/>
      <c r="CW16" s="439"/>
      <c r="CX16" s="439"/>
      <c r="CY16" s="439"/>
      <c r="CZ16" s="439"/>
      <c r="DA16" s="439"/>
      <c r="DB16" s="439"/>
      <c r="DC16" s="439"/>
      <c r="DD16" s="439"/>
      <c r="DE16" s="439"/>
      <c r="DF16" s="439"/>
      <c r="DG16" s="439"/>
      <c r="DH16" s="439"/>
      <c r="DI16" s="439"/>
      <c r="DJ16" s="439"/>
      <c r="DK16" s="439"/>
      <c r="DL16" s="439"/>
      <c r="DM16" s="439"/>
      <c r="DN16" s="439"/>
      <c r="DO16" s="439"/>
      <c r="DP16" s="439"/>
      <c r="DQ16" s="439"/>
      <c r="DR16" s="439"/>
      <c r="DS16" s="439"/>
      <c r="DT16" s="439"/>
      <c r="DU16" s="439"/>
      <c r="DV16" s="439"/>
      <c r="DW16" s="439"/>
      <c r="DX16" s="439"/>
      <c r="DY16" s="439"/>
      <c r="DZ16" s="45"/>
      <c r="EA16" s="45"/>
      <c r="EB16" s="286"/>
    </row>
    <row r="17" spans="1:131" ht="15.75" customHeight="1">
      <c r="A17" s="86"/>
      <c r="B17" s="87" t="s">
        <v>141</v>
      </c>
      <c r="C17" s="57" t="s">
        <v>142</v>
      </c>
      <c r="D17" s="57">
        <v>5</v>
      </c>
      <c r="E17" s="57">
        <v>5</v>
      </c>
      <c r="F17" s="57">
        <v>5</v>
      </c>
      <c r="G17" s="57">
        <v>20</v>
      </c>
      <c r="H17" s="57">
        <v>1</v>
      </c>
      <c r="I17" s="57">
        <v>60</v>
      </c>
      <c r="J17" s="57">
        <v>100</v>
      </c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89">
        <f t="shared" ref="AH17:AH29" si="0">IF(B17&lt;&gt;"",SUMIF(D$12:AG$12,"TLA",D17:AG17),"")</f>
        <v>36</v>
      </c>
      <c r="AI17" s="90">
        <f t="shared" ref="AI17:AI29" si="1">IF(B17&lt;&gt;"",SUMIF(D$12:AG$12,"AT",D17:AG17),"")</f>
        <v>160</v>
      </c>
      <c r="AJ17" s="285">
        <v>6</v>
      </c>
      <c r="AK17" s="285">
        <v>7</v>
      </c>
      <c r="AL17" s="285">
        <v>5</v>
      </c>
      <c r="AM17" s="285">
        <v>8</v>
      </c>
      <c r="AN17" s="285">
        <v>7</v>
      </c>
      <c r="AO17" s="285">
        <v>6</v>
      </c>
      <c r="AP17" s="285">
        <v>7</v>
      </c>
      <c r="AQ17" s="285">
        <v>6</v>
      </c>
      <c r="AR17" s="285">
        <v>1</v>
      </c>
      <c r="AS17" s="285">
        <v>0</v>
      </c>
      <c r="AT17" s="285">
        <v>25</v>
      </c>
      <c r="AU17" s="285">
        <v>25</v>
      </c>
      <c r="AV17" s="285">
        <v>50</v>
      </c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57"/>
      <c r="BL17" s="57"/>
      <c r="BM17" s="57"/>
      <c r="BN17" s="89">
        <f t="shared" ref="BN17:BN29" si="2">IF(B17&lt;&gt;"", SUMIF(AJ$12:BM$12,"TLA",AJ17:BM17), "")</f>
        <v>53</v>
      </c>
      <c r="BO17" s="90">
        <f t="shared" ref="BO17:BO29" si="3">IF(B17&lt;&gt;"", SUMIF(AJ$12:BM$12,"AT",AJ17:BM17), "")</f>
        <v>100</v>
      </c>
      <c r="BP17" s="285">
        <v>6</v>
      </c>
      <c r="BQ17" s="285">
        <v>3</v>
      </c>
      <c r="BR17" s="285">
        <v>3</v>
      </c>
      <c r="BS17" s="285">
        <v>3</v>
      </c>
      <c r="BT17" s="285">
        <v>3</v>
      </c>
      <c r="BU17" s="285">
        <v>30</v>
      </c>
      <c r="BV17" s="285">
        <v>23</v>
      </c>
      <c r="BW17" s="285">
        <v>23</v>
      </c>
      <c r="BX17" s="285">
        <v>23</v>
      </c>
      <c r="BY17" s="285">
        <v>10</v>
      </c>
      <c r="BZ17" s="285">
        <v>20</v>
      </c>
      <c r="CA17" s="57"/>
      <c r="CB17" s="57"/>
      <c r="CC17" s="57"/>
      <c r="CD17" s="57"/>
      <c r="CE17" s="57"/>
      <c r="CF17" s="57"/>
      <c r="CG17" s="57"/>
      <c r="CH17" s="57"/>
      <c r="CI17" s="57"/>
      <c r="CJ17" s="57"/>
      <c r="CK17" s="57"/>
      <c r="CL17" s="57"/>
      <c r="CM17" s="57"/>
      <c r="CN17" s="57"/>
      <c r="CO17" s="57"/>
      <c r="CP17" s="57"/>
      <c r="CQ17" s="57"/>
      <c r="CR17" s="57"/>
      <c r="CS17" s="57"/>
      <c r="CT17" s="89">
        <f t="shared" ref="CT17:CT29" si="4">IF(B17&lt;&gt;"",SUMIF(BP$12:CS$12,"TLA",BP17:CS17), "")</f>
        <v>48</v>
      </c>
      <c r="CU17" s="90">
        <f t="shared" ref="CU17:CU29" si="5">IF(B17&lt;&gt;"",SUMIF(BP$12:CS$12,"AT",BP17:CS17), "")</f>
        <v>99</v>
      </c>
      <c r="CV17" s="91">
        <f>IF(B17&lt;&gt;"",IFERROR(SUMIF(D$14:CS$14, "CLO1", D17:CS17)/'Grade computation'!I$4,""),"")</f>
        <v>0.3</v>
      </c>
      <c r="CW17" s="92" t="str">
        <f>IF(CV17="","",IF(CV17&gt;=B$10,"Y","N"))</f>
        <v>N</v>
      </c>
      <c r="CX17" s="92">
        <f>IF(CV17="","",IF(CV17&lt;50%,1,IF(AND(CV17&gt;=50%,CV17&lt;B$10),2,IF(CV17&gt;=B$10,3))))</f>
        <v>1</v>
      </c>
      <c r="CY17" s="91">
        <f>IF(B17&lt;&gt;"",IFERROR(IF((SUMIF(D$14:CS$14,"CLO2",D17:CS17)/'Grade computation'!I$5)=0,0,(SUMIF(D$14:CS$14,"CLO2",D17:CS17)/'Grade computation'!I$5)),""),"")</f>
        <v>0.84444444444444444</v>
      </c>
      <c r="CZ17" s="92" t="str">
        <f>IF(CY17="","",IF(CY17&gt;=B$10,"Y","N"))</f>
        <v>Y</v>
      </c>
      <c r="DA17" s="92">
        <f>IF(CY17="","",IF(CY17&lt;50%,1,IF(AND(CY17&gt;=50%,CY17&lt;B$10),2,IF(CY17&gt;=B$10,3))))</f>
        <v>3</v>
      </c>
      <c r="DB17" s="91">
        <f>IF(B17&lt;&gt;"",IFERROR(IF((SUMIF(D$14:CS$14,"CLO3",D17:CS17)/'Grade computation'!I$6)=0,0,(SUMIF(D$14:CS$14,"CLO3",D17:CS17)/'Grade computation'!I$6)),""),"")</f>
        <v>0.73750000000000004</v>
      </c>
      <c r="DC17" s="92" t="str">
        <f>IF(DB17="","",IF(DB17&gt;=B$10,"Y","N"))</f>
        <v>Y</v>
      </c>
      <c r="DD17" s="92">
        <f>IF(DB17="","",IF(DB17&lt;50%,1,IF(AND(DB17&gt;=50%,DB17&lt;B$10),2,IF(DB17&gt;=B$10,3))))</f>
        <v>3</v>
      </c>
      <c r="DE17" s="91">
        <f>IF(B17&lt;&gt;"",IFERROR(SUMIF(D$14:CS$14,"CLO4",D17:CS17)/'Grade computation'!I$7,""),"")</f>
        <v>0.46666666666666667</v>
      </c>
      <c r="DF17" s="92" t="str">
        <f>IF(DE17="","",IF(DE17&gt;=B$10,"Y","N"))</f>
        <v>N</v>
      </c>
      <c r="DG17" s="92">
        <f>IF(DE17="","",IF(DE17&lt;50%,1,IF(AND(DE17&gt;=50%,DE17&lt;B$10),2,IF(DE17&gt;=B$10,3))))</f>
        <v>1</v>
      </c>
      <c r="DH17" s="91">
        <f>IF(B17&lt;&gt;"",IFERROR(IF((SUMIF(D$14:CS$14,"CLO5",D17:CS17)/'Grade computation'!I$8)=0,0,(SUMIF(D$14:CS$14,"CLO5",D17:CS17)/'Grade computation'!I$8)),""),"")</f>
        <v>0.96</v>
      </c>
      <c r="DI17" s="92" t="str">
        <f>IF(DH17="","",IF(DH17&gt;=B$10,"Y","N"))</f>
        <v>Y</v>
      </c>
      <c r="DJ17" s="92">
        <f>IF(DH17="","",IF(DH17&lt;50%,1,IF(AND(DH17&gt;=50%,DH17&lt;B$10),2,IF(DH17&gt;=B$10,3))))</f>
        <v>3</v>
      </c>
      <c r="DK17" s="91" t="str">
        <f>IF(B17&lt;&gt;"",IFERROR(IF((SUMIF(D$14:CS$14,"CLO6",D17:CS17)/'Grade computation'!I$9)=0,0,(SUMIF(D$14:CS$14,"CLO6",D17:CS17)/'Grade computation'!I$9)),""),"")</f>
        <v/>
      </c>
      <c r="DL17" s="92" t="str">
        <f>IF(DK17="","",IF(DK17&gt;=B$10,"Y","N"))</f>
        <v/>
      </c>
      <c r="DM17" s="92" t="str">
        <f>IF(DK17="","",IF(DK17&lt;50%,1,IF(AND(DK17&gt;=50%,DK17&lt;B$10),2,IF(DK17&gt;=B$10,3))))</f>
        <v/>
      </c>
      <c r="DN17" s="91" t="str">
        <f>IF(B17&lt;&gt;"",IFERROR(IF((SUMIF(D$14:CS$14,"CLO7",D17:CS17)/'Grade computation'!I$10)=0,0,(SUMIF(D$14:CS$14,"CLO7",D17:CS17)/'Grade computation'!I$10)),""),"")</f>
        <v/>
      </c>
      <c r="DO17" s="92" t="str">
        <f>IF(DN17="","",IF(DN17&gt;=B$10,"Y","N"))</f>
        <v/>
      </c>
      <c r="DP17" s="92" t="str">
        <f>IF(DN17="","",IF(DN17&lt;50%,1,IF(AND(DN17&gt;=50%,DN17&lt;B$10),2,IF(DN17&gt;=B$10,3))))</f>
        <v/>
      </c>
      <c r="DQ17" s="91" t="str">
        <f>IF(B17&lt;&gt;"",IFERROR(IF((SUMIF(D$14:CS$14,"CLO8",D17:CS17)/'Grade computation'!I$11)=0,0,(SUMIF(D$14:CS$14,"CLO8",D17:CS17)/'Grade computation'!I$11)),""),"")</f>
        <v/>
      </c>
      <c r="DR17" s="92" t="str">
        <f>IF(DQ17="","",IF(DQ17&gt;=B$10,"Y","N"))</f>
        <v/>
      </c>
      <c r="DS17" s="92" t="str">
        <f>IF(DQ17="","",IF(DQ17&lt;50%,1,IF(AND(DQ17&gt;=50%,DQ17&lt;B$10),2,IF(DQ17&gt;=B$10,3))))</f>
        <v/>
      </c>
      <c r="DT17" s="91" t="str">
        <f>IF(B17&lt;&gt;"",IFERROR(IF((SUMIF(D$14:CS$14,"CLO9",D17:CS17)/'Grade computation'!I$12)=0,0,(SUMIF(D$14:CS$14,"CLO9",D17:CS17)/'Grade computation'!I$12)),""),"")</f>
        <v/>
      </c>
      <c r="DU17" s="92" t="str">
        <f>IF(DT17="","",IF(DT17&gt;=B$10,"Y","N"))</f>
        <v/>
      </c>
      <c r="DV17" s="92" t="str">
        <f>IF(DT17="","",IF(DT17&lt;50%,1,IF(AND(DT17&gt;=50%,DT17&lt;B$10),2,IF(DT17&gt;=B$10,3))))</f>
        <v/>
      </c>
      <c r="DW17" s="91" t="str">
        <f>IF(B17&lt;&gt;"",IFERROR(IF((SUMIF(D$14:CS$14,"CLO10",D17:CS17)/'Grade computation'!I$13)=0,0,(SUMIF(D$14:CS$14,"CLO10",D17:CS17)/'Grade computation'!I$13)),""),"")</f>
        <v/>
      </c>
      <c r="DX17" s="92" t="str">
        <f>IF(DW17="","",IF(DW17&gt;=B$10,"Y","N"))</f>
        <v/>
      </c>
      <c r="DY17" s="92" t="str">
        <f>IF(DW17="","",IF(DW17&lt;50%,1,IF(AND(DW17&gt;=50%,DW17&lt;B$10),2,IF(DW17&gt;=B$10,3))))</f>
        <v/>
      </c>
      <c r="DZ17" s="45"/>
      <c r="EA17" s="45"/>
    </row>
    <row r="18" spans="1:131" ht="15.75" customHeight="1">
      <c r="A18" s="86"/>
      <c r="B18" s="87" t="s">
        <v>143</v>
      </c>
      <c r="C18" s="57"/>
      <c r="D18" s="57">
        <v>12</v>
      </c>
      <c r="E18" s="57">
        <v>20</v>
      </c>
      <c r="F18" s="57">
        <v>9</v>
      </c>
      <c r="G18" s="57">
        <v>20</v>
      </c>
      <c r="H18" s="57">
        <v>5</v>
      </c>
      <c r="I18" s="57">
        <v>98</v>
      </c>
      <c r="J18" s="57">
        <v>59</v>
      </c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89">
        <f t="shared" si="0"/>
        <v>66</v>
      </c>
      <c r="AI18" s="90">
        <f t="shared" si="1"/>
        <v>157</v>
      </c>
      <c r="AJ18" s="285">
        <v>10</v>
      </c>
      <c r="AK18" s="285">
        <v>10</v>
      </c>
      <c r="AL18" s="285">
        <v>7</v>
      </c>
      <c r="AM18" s="285">
        <v>10</v>
      </c>
      <c r="AN18" s="285">
        <v>10</v>
      </c>
      <c r="AO18" s="285">
        <v>9</v>
      </c>
      <c r="AP18" s="285">
        <v>10</v>
      </c>
      <c r="AQ18" s="285">
        <v>9</v>
      </c>
      <c r="AR18" s="285">
        <v>5</v>
      </c>
      <c r="AS18" s="285">
        <v>50</v>
      </c>
      <c r="AT18" s="285">
        <v>25</v>
      </c>
      <c r="AU18" s="285">
        <v>25</v>
      </c>
      <c r="AV18" s="285">
        <v>50</v>
      </c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57"/>
      <c r="BI18" s="57"/>
      <c r="BJ18" s="57"/>
      <c r="BK18" s="57"/>
      <c r="BL18" s="57"/>
      <c r="BM18" s="57"/>
      <c r="BN18" s="89">
        <f t="shared" si="2"/>
        <v>80</v>
      </c>
      <c r="BO18" s="90">
        <f t="shared" si="3"/>
        <v>150</v>
      </c>
      <c r="BP18" s="285">
        <v>9</v>
      </c>
      <c r="BQ18" s="285">
        <v>9</v>
      </c>
      <c r="BR18" s="285">
        <v>7</v>
      </c>
      <c r="BS18" s="285">
        <v>10</v>
      </c>
      <c r="BT18" s="285">
        <v>10</v>
      </c>
      <c r="BU18" s="285">
        <v>30</v>
      </c>
      <c r="BV18" s="285">
        <v>23</v>
      </c>
      <c r="BW18" s="285">
        <v>23</v>
      </c>
      <c r="BX18" s="285">
        <v>25</v>
      </c>
      <c r="BY18" s="285">
        <v>30</v>
      </c>
      <c r="BZ18" s="285">
        <v>25</v>
      </c>
      <c r="CA18" s="57"/>
      <c r="CB18" s="57"/>
      <c r="CC18" s="57"/>
      <c r="CD18" s="57"/>
      <c r="CE18" s="57"/>
      <c r="CF18" s="57"/>
      <c r="CG18" s="57"/>
      <c r="CH18" s="57"/>
      <c r="CI18" s="57"/>
      <c r="CJ18" s="57"/>
      <c r="CK18" s="57"/>
      <c r="CL18" s="57"/>
      <c r="CM18" s="57"/>
      <c r="CN18" s="57"/>
      <c r="CO18" s="57"/>
      <c r="CP18" s="57"/>
      <c r="CQ18" s="57"/>
      <c r="CR18" s="57"/>
      <c r="CS18" s="57"/>
      <c r="CT18" s="89">
        <f t="shared" si="4"/>
        <v>75</v>
      </c>
      <c r="CU18" s="90">
        <f t="shared" si="5"/>
        <v>126</v>
      </c>
      <c r="CV18" s="91">
        <f>IF(B18&lt;&gt;"",IFERROR(SUMIF(D$14:CS$14, "CLO1", D18:CS18)/'Grade computation'!I$4,""),"")</f>
        <v>0.82</v>
      </c>
      <c r="CW18" s="92" t="str">
        <f t="shared" ref="CW18:CW29" si="6">IF(CV18="","",IF(CV18&gt;=B$10,"Y","N"))</f>
        <v>Y</v>
      </c>
      <c r="CX18" s="92">
        <f t="shared" ref="CX18:CX29" si="7">IF(CV18="","",IF(CV18&lt;50%,1,IF(AND(CV18&gt;=50%,CV18&lt;B$10),2,IF(CV18&gt;=B$10,3))))</f>
        <v>3</v>
      </c>
      <c r="CY18" s="91">
        <f>IF(B18&lt;&gt;"",IFERROR(IF((SUMIF(D$14:CS$14,"CLO2",D18:CS18)/'Grade computation'!I$5)=0,0,(SUMIF(D$14:CS$14,"CLO2",D18:CS18)/'Grade computation'!I$5)),""),"")</f>
        <v>0.97222222222222221</v>
      </c>
      <c r="CZ18" s="92" t="str">
        <f t="shared" ref="CZ18:CZ29" si="8">IF(CY18="","",IF(CY18&gt;=B$10,"Y","N"))</f>
        <v>Y</v>
      </c>
      <c r="DA18" s="92">
        <f t="shared" ref="DA18:DA29" si="9">IF(CY18="","",IF(CY18&lt;50%,1,IF(AND(CY18&gt;=50%,CY18&lt;B$10),2,IF(CY18&gt;=B$10,3))))</f>
        <v>3</v>
      </c>
      <c r="DB18" s="91">
        <f>IF(B18&lt;&gt;"",IFERROR(IF((SUMIF(D$14:CS$14,"CLO3",D18:CS18)/'Grade computation'!I$6)=0,0,(SUMIF(D$14:CS$14,"CLO3",D18:CS18)/'Grade computation'!I$6)),""),"")</f>
        <v>0.94374999999999998</v>
      </c>
      <c r="DC18" s="92" t="str">
        <f t="shared" ref="DC18:DC29" si="10">IF(DB18="","",IF(DB18&gt;=B$10,"Y","N"))</f>
        <v>Y</v>
      </c>
      <c r="DD18" s="92">
        <f t="shared" ref="DD18:DD29" si="11">IF(DB18="","",IF(DB18&lt;50%,1,IF(AND(DB18&gt;=50%,DB18&lt;B$10),2,IF(DB18&gt;=B$10,3))))</f>
        <v>3</v>
      </c>
      <c r="DE18" s="91">
        <f>IF(B18&lt;&gt;"",IFERROR(SUMIF(D$14:CS$14,"CLO4",D18:CS18)/'Grade computation'!I$7,""),"")</f>
        <v>0.85333333333333339</v>
      </c>
      <c r="DF18" s="92" t="str">
        <f t="shared" ref="DF18:DF29" si="12">IF(DE18="","",IF(DE18&gt;=B$10,"Y","N"))</f>
        <v>Y</v>
      </c>
      <c r="DG18" s="92">
        <f t="shared" ref="DG18:DG29" si="13">IF(DE18="","",IF(DE18&lt;50%,1,IF(AND(DE18&gt;=50%,DE18&lt;B$10),2,IF(DE18&gt;=B$10,3))))</f>
        <v>3</v>
      </c>
      <c r="DH18" s="91">
        <f>IF(B18&lt;&gt;"",IFERROR(IF((SUMIF(D$14:CS$14,"CLO5",D18:CS18)/'Grade computation'!I$8)=0,0,(SUMIF(D$14:CS$14,"CLO5",D18:CS18)/'Grade computation'!I$8)),""),"")</f>
        <v>0.67200000000000004</v>
      </c>
      <c r="DI18" s="92" t="str">
        <f t="shared" ref="DI18:DI29" si="14">IF(DH18="","",IF(DH18&gt;=B$10,"Y","N"))</f>
        <v>Y</v>
      </c>
      <c r="DJ18" s="92">
        <f t="shared" ref="DJ18:DJ29" si="15">IF(DH18="","",IF(DH18&lt;50%,1,IF(AND(DH18&gt;=50%,DH18&lt;B$10),2,IF(DH18&gt;=B$10,3))))</f>
        <v>3</v>
      </c>
      <c r="DK18" s="91" t="str">
        <f>IF(B18&lt;&gt;"",IFERROR(IF((SUMIF(D$14:CS$14,"CLO6",D18:CS18)/'Grade computation'!I$9)=0,0,(SUMIF(D$14:CS$14,"CLO6",D18:CS18)/'Grade computation'!I$9)),""),"")</f>
        <v/>
      </c>
      <c r="DL18" s="92" t="str">
        <f t="shared" ref="DL18:DL29" si="16">IF(DK18="","",IF(DK18&gt;=B$10,"Y","N"))</f>
        <v/>
      </c>
      <c r="DM18" s="92" t="str">
        <f t="shared" ref="DM18:DM29" si="17">IF(DK18="","",IF(DK18&lt;50%,1,IF(AND(DK18&gt;=50%,DK18&lt;B$10),2,IF(DK18&gt;=B$10,3))))</f>
        <v/>
      </c>
      <c r="DN18" s="91" t="str">
        <f>IF(B18&lt;&gt;"",IFERROR(IF((SUMIF(D$14:CS$14,"CLO7",D18:CS18)/'Grade computation'!I$10)=0,0,(SUMIF(D$14:CS$14,"CLO7",D18:CS18)/'Grade computation'!I$10)),""),"")</f>
        <v/>
      </c>
      <c r="DO18" s="92" t="str">
        <f t="shared" ref="DO18:DO29" si="18">IF(DN18="","",IF(DN18&gt;=B$10,"Y","N"))</f>
        <v/>
      </c>
      <c r="DP18" s="92" t="str">
        <f t="shared" ref="DP18:DP29" si="19">IF(DN18="","",IF(DN18&lt;50%,1,IF(AND(DN18&gt;=50%,DN18&lt;B$10),2,IF(DN18&gt;=B$10,3))))</f>
        <v/>
      </c>
      <c r="DQ18" s="91" t="str">
        <f>IF(B18&lt;&gt;"",IFERROR(IF((SUMIF(D$14:CS$14,"CLO8",D18:CS18)/'Grade computation'!I$11)=0,0,(SUMIF(D$14:CS$14,"CLO8",D18:CS18)/'Grade computation'!I$11)),""),"")</f>
        <v/>
      </c>
      <c r="DR18" s="92" t="str">
        <f t="shared" ref="DR18:DR29" si="20">IF(DQ18="","",IF(DQ18&gt;=B$10,"Y","N"))</f>
        <v/>
      </c>
      <c r="DS18" s="92" t="str">
        <f t="shared" ref="DS18:DS29" si="21">IF(DQ18="","",IF(DQ18&lt;50%,1,IF(AND(DQ18&gt;=50%,DQ18&lt;B$10),2,IF(DQ18&gt;=B$10,3))))</f>
        <v/>
      </c>
      <c r="DT18" s="91" t="str">
        <f>IF(B18&lt;&gt;"",IFERROR(IF((SUMIF(D$14:CS$14,"CLO9",D18:CS18)/'Grade computation'!I$12)=0,0,(SUMIF(D$14:CS$14,"CLO9",D18:CS18)/'Grade computation'!I$12)),""),"")</f>
        <v/>
      </c>
      <c r="DU18" s="92" t="str">
        <f t="shared" ref="DU18:DU29" si="22">IF(DT18="","",IF(DT18&gt;=B$10,"Y","N"))</f>
        <v/>
      </c>
      <c r="DV18" s="92" t="str">
        <f t="shared" ref="DV18:DV29" si="23">IF(DT18="","",IF(DT18&lt;50%,1,IF(AND(DT18&gt;=50%,DT18&lt;B$10),2,IF(DT18&gt;=B$10,3))))</f>
        <v/>
      </c>
      <c r="DW18" s="91" t="str">
        <f>IF(B18&lt;&gt;"",IFERROR(IF((SUMIF(D$14:CS$14,"CLO10",D18:CS18)/'Grade computation'!I$13)=0,0,(SUMIF(D$14:CS$14,"CLO10",D18:CS18)/'Grade computation'!I$13)),""),"")</f>
        <v/>
      </c>
      <c r="DX18" s="92" t="str">
        <f t="shared" ref="DX18:DX29" si="24">IF(DW18="","",IF(DW18&gt;=B$10,"Y","N"))</f>
        <v/>
      </c>
      <c r="DY18" s="92" t="str">
        <f t="shared" ref="DY18:DY29" si="25">IF(DW18="","",IF(DW18&lt;50%,1,IF(AND(DW18&gt;=50%,DW18&lt;B$10),2,IF(DW18&gt;=B$10,3))))</f>
        <v/>
      </c>
      <c r="DZ18" s="45"/>
      <c r="EA18" s="45"/>
    </row>
    <row r="19" spans="1:131" ht="15.75" customHeight="1">
      <c r="A19" s="86"/>
      <c r="B19" s="87" t="s">
        <v>144</v>
      </c>
      <c r="C19" s="57"/>
      <c r="D19" s="57">
        <v>12</v>
      </c>
      <c r="E19" s="57">
        <v>20</v>
      </c>
      <c r="F19" s="57">
        <v>7</v>
      </c>
      <c r="G19" s="57">
        <v>20</v>
      </c>
      <c r="H19" s="57">
        <v>5</v>
      </c>
      <c r="I19" s="57">
        <v>100</v>
      </c>
      <c r="J19" s="88">
        <v>100</v>
      </c>
      <c r="K19" s="88"/>
      <c r="L19" s="88"/>
      <c r="M19" s="88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89">
        <f t="shared" si="0"/>
        <v>64</v>
      </c>
      <c r="AI19" s="90">
        <f t="shared" si="1"/>
        <v>200</v>
      </c>
      <c r="AJ19" s="285">
        <v>10</v>
      </c>
      <c r="AK19" s="285">
        <v>8</v>
      </c>
      <c r="AL19" s="285">
        <v>9</v>
      </c>
      <c r="AM19" s="285">
        <v>9</v>
      </c>
      <c r="AN19" s="285">
        <v>10</v>
      </c>
      <c r="AO19" s="285">
        <v>10</v>
      </c>
      <c r="AP19" s="285">
        <v>10</v>
      </c>
      <c r="AQ19" s="285">
        <v>9</v>
      </c>
      <c r="AR19" s="285">
        <v>3</v>
      </c>
      <c r="AS19" s="285">
        <v>50</v>
      </c>
      <c r="AT19" s="285">
        <v>23</v>
      </c>
      <c r="AU19" s="285">
        <v>23</v>
      </c>
      <c r="AV19" s="285">
        <v>48</v>
      </c>
      <c r="AW19" s="57"/>
      <c r="AX19" s="57"/>
      <c r="AY19" s="57"/>
      <c r="AZ19" s="57"/>
      <c r="BA19" s="57"/>
      <c r="BB19" s="57"/>
      <c r="BC19" s="57"/>
      <c r="BD19" s="57"/>
      <c r="BE19" s="57"/>
      <c r="BF19" s="57"/>
      <c r="BG19" s="57"/>
      <c r="BH19" s="57"/>
      <c r="BI19" s="57"/>
      <c r="BJ19" s="57"/>
      <c r="BK19" s="57"/>
      <c r="BL19" s="57"/>
      <c r="BM19" s="57"/>
      <c r="BN19" s="89">
        <f t="shared" si="2"/>
        <v>78</v>
      </c>
      <c r="BO19" s="90">
        <f t="shared" si="3"/>
        <v>144</v>
      </c>
      <c r="BP19" s="285">
        <v>10</v>
      </c>
      <c r="BQ19" s="285">
        <v>9</v>
      </c>
      <c r="BR19" s="285">
        <v>8</v>
      </c>
      <c r="BS19" s="285">
        <v>10</v>
      </c>
      <c r="BT19" s="285">
        <v>9</v>
      </c>
      <c r="BU19" s="285">
        <v>30</v>
      </c>
      <c r="BV19" s="285">
        <v>25</v>
      </c>
      <c r="BW19" s="285">
        <v>25</v>
      </c>
      <c r="BX19" s="285">
        <v>25</v>
      </c>
      <c r="BY19" s="285">
        <v>29</v>
      </c>
      <c r="BZ19" s="285">
        <v>15</v>
      </c>
      <c r="CA19" s="57"/>
      <c r="CB19" s="57"/>
      <c r="CC19" s="57"/>
      <c r="CD19" s="57"/>
      <c r="CE19" s="57"/>
      <c r="CF19" s="57"/>
      <c r="CG19" s="57"/>
      <c r="CH19" s="57"/>
      <c r="CI19" s="57"/>
      <c r="CJ19" s="57"/>
      <c r="CK19" s="57"/>
      <c r="CL19" s="57"/>
      <c r="CM19" s="57"/>
      <c r="CN19" s="57"/>
      <c r="CO19" s="57"/>
      <c r="CP19" s="57"/>
      <c r="CQ19" s="57"/>
      <c r="CR19" s="57"/>
      <c r="CS19" s="57"/>
      <c r="CT19" s="89">
        <f t="shared" si="4"/>
        <v>76</v>
      </c>
      <c r="CU19" s="90">
        <f t="shared" si="5"/>
        <v>119</v>
      </c>
      <c r="CV19" s="91">
        <f>IF(B19&lt;&gt;"",IFERROR(SUMIF(D$14:CS$14, "CLO1", D19:CS19)/'Grade computation'!I$4,""),"")</f>
        <v>0.78</v>
      </c>
      <c r="CW19" s="92" t="str">
        <f t="shared" si="6"/>
        <v>Y</v>
      </c>
      <c r="CX19" s="92">
        <f t="shared" si="7"/>
        <v>3</v>
      </c>
      <c r="CY19" s="91">
        <f>IF(B19&lt;&gt;"",IFERROR(IF((SUMIF(D$14:CS$14,"CLO2",D19:CS19)/'Grade computation'!I$5)=0,0,(SUMIF(D$14:CS$14,"CLO2",D19:CS19)/'Grade computation'!I$5)),""),"")</f>
        <v>0.93888888888888888</v>
      </c>
      <c r="CZ19" s="92" t="str">
        <f t="shared" si="8"/>
        <v>Y</v>
      </c>
      <c r="DA19" s="92">
        <f t="shared" si="9"/>
        <v>3</v>
      </c>
      <c r="DB19" s="91">
        <f>IF(B19&lt;&gt;"",IFERROR(IF((SUMIF(D$14:CS$14,"CLO3",D19:CS19)/'Grade computation'!I$6)=0,0,(SUMIF(D$14:CS$14,"CLO3",D19:CS19)/'Grade computation'!I$6)),""),"")</f>
        <v>0.97499999999999998</v>
      </c>
      <c r="DC19" s="92" t="str">
        <f t="shared" si="10"/>
        <v>Y</v>
      </c>
      <c r="DD19" s="92">
        <f t="shared" si="11"/>
        <v>3</v>
      </c>
      <c r="DE19" s="91">
        <f>IF(B19&lt;&gt;"",IFERROR(SUMIF(D$14:CS$14,"CLO4",D19:CS19)/'Grade computation'!I$7,""),"")</f>
        <v>0.86</v>
      </c>
      <c r="DF19" s="92" t="str">
        <f t="shared" si="12"/>
        <v>Y</v>
      </c>
      <c r="DG19" s="92">
        <f t="shared" si="13"/>
        <v>3</v>
      </c>
      <c r="DH19" s="91">
        <f>IF(B19&lt;&gt;"",IFERROR(IF((SUMIF(D$14:CS$14,"CLO5",D19:CS19)/'Grade computation'!I$8)=0,0,(SUMIF(D$14:CS$14,"CLO5",D19:CS19)/'Grade computation'!I$8)),""),"")</f>
        <v>0.92</v>
      </c>
      <c r="DI19" s="92" t="str">
        <f t="shared" si="14"/>
        <v>Y</v>
      </c>
      <c r="DJ19" s="92">
        <f t="shared" si="15"/>
        <v>3</v>
      </c>
      <c r="DK19" s="91" t="str">
        <f>IF(B19&lt;&gt;"",IFERROR(IF((SUMIF(D$14:CS$14,"CLO6",D19:CS19)/'Grade computation'!I$9)=0,0,(SUMIF(D$14:CS$14,"CLO6",D19:CS19)/'Grade computation'!I$9)),""),"")</f>
        <v/>
      </c>
      <c r="DL19" s="92" t="str">
        <f t="shared" si="16"/>
        <v/>
      </c>
      <c r="DM19" s="92" t="str">
        <f t="shared" si="17"/>
        <v/>
      </c>
      <c r="DN19" s="91" t="str">
        <f>IF(B19&lt;&gt;"",IFERROR(IF((SUMIF(D$14:CS$14,"CLO7",D19:CS19)/'Grade computation'!I$10)=0,0,(SUMIF(D$14:CS$14,"CLO7",D19:CS19)/'Grade computation'!I$10)),""),"")</f>
        <v/>
      </c>
      <c r="DO19" s="92" t="str">
        <f t="shared" si="18"/>
        <v/>
      </c>
      <c r="DP19" s="92" t="str">
        <f t="shared" si="19"/>
        <v/>
      </c>
      <c r="DQ19" s="91" t="str">
        <f>IF(B19&lt;&gt;"",IFERROR(IF((SUMIF(D$14:CS$14,"CLO8",D19:CS19)/'Grade computation'!I$11)=0,0,(SUMIF(D$14:CS$14,"CLO8",D19:CS19)/'Grade computation'!I$11)),""),"")</f>
        <v/>
      </c>
      <c r="DR19" s="92" t="str">
        <f t="shared" si="20"/>
        <v/>
      </c>
      <c r="DS19" s="92" t="str">
        <f t="shared" si="21"/>
        <v/>
      </c>
      <c r="DT19" s="91" t="str">
        <f>IF(B19&lt;&gt;"",IFERROR(IF((SUMIF(D$14:CS$14,"CLO9",D19:CS19)/'Grade computation'!I$12)=0,0,(SUMIF(D$14:CS$14,"CLO9",D19:CS19)/'Grade computation'!I$12)),""),"")</f>
        <v/>
      </c>
      <c r="DU19" s="92" t="str">
        <f t="shared" si="22"/>
        <v/>
      </c>
      <c r="DV19" s="92" t="str">
        <f t="shared" si="23"/>
        <v/>
      </c>
      <c r="DW19" s="91" t="str">
        <f>IF(B19&lt;&gt;"",IFERROR(IF((SUMIF(D$14:CS$14,"CLO10",D19:CS19)/'Grade computation'!I$13)=0,0,(SUMIF(D$14:CS$14,"CLO10",D19:CS19)/'Grade computation'!I$13)),""),"")</f>
        <v/>
      </c>
      <c r="DX19" s="92" t="str">
        <f t="shared" si="24"/>
        <v/>
      </c>
      <c r="DY19" s="92" t="str">
        <f t="shared" si="25"/>
        <v/>
      </c>
      <c r="DZ19" s="45"/>
      <c r="EA19" s="45"/>
    </row>
    <row r="20" spans="1:131" ht="15.75" customHeight="1">
      <c r="A20" s="86"/>
      <c r="B20" s="87"/>
      <c r="C20" s="57"/>
      <c r="D20" s="57"/>
      <c r="E20" s="57"/>
      <c r="F20" s="57"/>
      <c r="G20" s="57"/>
      <c r="H20" s="57"/>
      <c r="I20" s="57"/>
      <c r="J20" s="88"/>
      <c r="K20" s="88"/>
      <c r="L20" s="88"/>
      <c r="M20" s="88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89" t="str">
        <f t="shared" si="0"/>
        <v/>
      </c>
      <c r="AI20" s="90" t="str">
        <f t="shared" si="1"/>
        <v/>
      </c>
      <c r="AJ20" s="285"/>
      <c r="AK20" s="285"/>
      <c r="AL20" s="285"/>
      <c r="AM20" s="285"/>
      <c r="AN20" s="285"/>
      <c r="AO20" s="285"/>
      <c r="AP20" s="285"/>
      <c r="AQ20" s="285"/>
      <c r="AR20" s="285"/>
      <c r="AS20" s="285"/>
      <c r="AT20" s="285"/>
      <c r="AU20" s="285"/>
      <c r="AV20" s="285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7"/>
      <c r="BL20" s="57"/>
      <c r="BM20" s="57"/>
      <c r="BN20" s="89" t="str">
        <f t="shared" si="2"/>
        <v/>
      </c>
      <c r="BO20" s="90" t="str">
        <f t="shared" si="3"/>
        <v/>
      </c>
      <c r="BP20" s="285"/>
      <c r="BQ20" s="285"/>
      <c r="BR20" s="285"/>
      <c r="BS20" s="285"/>
      <c r="BT20" s="285"/>
      <c r="BU20" s="285"/>
      <c r="BV20" s="285"/>
      <c r="BW20" s="285"/>
      <c r="BX20" s="285"/>
      <c r="BY20" s="285"/>
      <c r="BZ20" s="285"/>
      <c r="CA20" s="57"/>
      <c r="CB20" s="57"/>
      <c r="CC20" s="57"/>
      <c r="CD20" s="57"/>
      <c r="CE20" s="57"/>
      <c r="CF20" s="57"/>
      <c r="CG20" s="57"/>
      <c r="CH20" s="57"/>
      <c r="CI20" s="57"/>
      <c r="CJ20" s="57"/>
      <c r="CK20" s="57"/>
      <c r="CL20" s="57"/>
      <c r="CM20" s="57"/>
      <c r="CN20" s="57"/>
      <c r="CO20" s="57"/>
      <c r="CP20" s="57"/>
      <c r="CQ20" s="57"/>
      <c r="CR20" s="57"/>
      <c r="CS20" s="57"/>
      <c r="CT20" s="89" t="str">
        <f t="shared" si="4"/>
        <v/>
      </c>
      <c r="CU20" s="90" t="str">
        <f t="shared" si="5"/>
        <v/>
      </c>
      <c r="CV20" s="91" t="str">
        <f>IF(B20&lt;&gt;"",IFERROR(SUMIF(D$14:CS$14, "CLO1", D20:CS20)/'Grade computation'!I$4,""),"")</f>
        <v/>
      </c>
      <c r="CW20" s="92" t="str">
        <f t="shared" si="6"/>
        <v/>
      </c>
      <c r="CX20" s="92" t="str">
        <f t="shared" si="7"/>
        <v/>
      </c>
      <c r="CY20" s="91" t="str">
        <f>IF(B20&lt;&gt;"",IFERROR(IF((SUMIF(D$14:CS$14,"CLO2",D20:CS20)/'Grade computation'!I$5)=0,0,(SUMIF(D$14:CS$14,"CLO2",D20:CS20)/'Grade computation'!I$5)),""),"")</f>
        <v/>
      </c>
      <c r="CZ20" s="92" t="str">
        <f t="shared" si="8"/>
        <v/>
      </c>
      <c r="DA20" s="92" t="str">
        <f t="shared" si="9"/>
        <v/>
      </c>
      <c r="DB20" s="91" t="str">
        <f>IF(B20&lt;&gt;"",IFERROR(IF((SUMIF(D$14:CS$14,"CLO3",D20:CS20)/'Grade computation'!I$6)=0,0,(SUMIF(D$14:CS$14,"CLO3",D20:CS20)/'Grade computation'!I$6)),""),"")</f>
        <v/>
      </c>
      <c r="DC20" s="92" t="str">
        <f t="shared" si="10"/>
        <v/>
      </c>
      <c r="DD20" s="92" t="str">
        <f t="shared" si="11"/>
        <v/>
      </c>
      <c r="DE20" s="91" t="str">
        <f>IF(B20&lt;&gt;"",IFERROR(SUMIF(D$14:CS$14,"CLO4",D20:CS20)/'Grade computation'!I$7,""),"")</f>
        <v/>
      </c>
      <c r="DF20" s="92" t="str">
        <f t="shared" si="12"/>
        <v/>
      </c>
      <c r="DG20" s="92" t="str">
        <f t="shared" si="13"/>
        <v/>
      </c>
      <c r="DH20" s="91" t="str">
        <f>IF(B20&lt;&gt;"",IFERROR(IF((SUMIF(D$14:CS$14,"CLO5",D20:CS20)/'Grade computation'!I$8)=0,0,(SUMIF(D$14:CS$14,"CLO5",D20:CS20)/'Grade computation'!I$8)),""),"")</f>
        <v/>
      </c>
      <c r="DI20" s="92" t="str">
        <f t="shared" si="14"/>
        <v/>
      </c>
      <c r="DJ20" s="92" t="str">
        <f t="shared" si="15"/>
        <v/>
      </c>
      <c r="DK20" s="91" t="str">
        <f>IF(B20&lt;&gt;"",IFERROR(IF((SUMIF(D$14:CS$14,"CLO6",D20:CS20)/'Grade computation'!I$9)=0,0,(SUMIF(D$14:CS$14,"CLO6",D20:CS20)/'Grade computation'!I$9)),""),"")</f>
        <v/>
      </c>
      <c r="DL20" s="92" t="str">
        <f t="shared" si="16"/>
        <v/>
      </c>
      <c r="DM20" s="92" t="str">
        <f t="shared" si="17"/>
        <v/>
      </c>
      <c r="DN20" s="91" t="str">
        <f>IF(B20&lt;&gt;"",IFERROR(IF((SUMIF(D$14:CS$14,"CLO7",D20:CS20)/'Grade computation'!I$10)=0,0,(SUMIF(D$14:CS$14,"CLO7",D20:CS20)/'Grade computation'!I$10)),""),"")</f>
        <v/>
      </c>
      <c r="DO20" s="92" t="str">
        <f t="shared" si="18"/>
        <v/>
      </c>
      <c r="DP20" s="92" t="str">
        <f t="shared" si="19"/>
        <v/>
      </c>
      <c r="DQ20" s="91" t="str">
        <f>IF(B20&lt;&gt;"",IFERROR(IF((SUMIF(D$14:CS$14,"CLO8",D20:CS20)/'Grade computation'!I$11)=0,0,(SUMIF(D$14:CS$14,"CLO8",D20:CS20)/'Grade computation'!I$11)),""),"")</f>
        <v/>
      </c>
      <c r="DR20" s="92" t="str">
        <f t="shared" si="20"/>
        <v/>
      </c>
      <c r="DS20" s="92" t="str">
        <f t="shared" si="21"/>
        <v/>
      </c>
      <c r="DT20" s="91" t="str">
        <f>IF(B20&lt;&gt;"",IFERROR(IF((SUMIF(D$14:CS$14,"CLO9",D20:CS20)/'Grade computation'!I$12)=0,0,(SUMIF(D$14:CS$14,"CLO9",D20:CS20)/'Grade computation'!I$12)),""),"")</f>
        <v/>
      </c>
      <c r="DU20" s="92" t="str">
        <f t="shared" si="22"/>
        <v/>
      </c>
      <c r="DV20" s="92" t="str">
        <f t="shared" si="23"/>
        <v/>
      </c>
      <c r="DW20" s="91" t="str">
        <f>IF(B20&lt;&gt;"",IFERROR(IF((SUMIF(D$14:CS$14,"CLO10",D20:CS20)/'Grade computation'!I$13)=0,0,(SUMIF(D$14:CS$14,"CLO10",D20:CS20)/'Grade computation'!I$13)),""),"")</f>
        <v/>
      </c>
      <c r="DX20" s="92" t="str">
        <f t="shared" si="24"/>
        <v/>
      </c>
      <c r="DY20" s="92" t="str">
        <f t="shared" si="25"/>
        <v/>
      </c>
      <c r="DZ20" s="45"/>
      <c r="EA20" s="45"/>
    </row>
    <row r="21" spans="1:131" ht="15.75" customHeight="1">
      <c r="A21" s="86"/>
      <c r="B21" s="8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89" t="str">
        <f t="shared" si="0"/>
        <v/>
      </c>
      <c r="AI21" s="90" t="str">
        <f t="shared" si="1"/>
        <v/>
      </c>
      <c r="AJ21" s="285"/>
      <c r="AK21" s="285"/>
      <c r="AL21" s="285"/>
      <c r="AM21" s="285"/>
      <c r="AN21" s="285"/>
      <c r="AO21" s="285"/>
      <c r="AP21" s="285"/>
      <c r="AQ21" s="285"/>
      <c r="AR21" s="285"/>
      <c r="AS21" s="285"/>
      <c r="AT21" s="285"/>
      <c r="AU21" s="285"/>
      <c r="AV21" s="285"/>
      <c r="AW21" s="57"/>
      <c r="AX21" s="57"/>
      <c r="AY21" s="57"/>
      <c r="AZ21" s="57"/>
      <c r="BA21" s="57"/>
      <c r="BB21" s="57"/>
      <c r="BC21" s="57"/>
      <c r="BD21" s="57"/>
      <c r="BE21" s="57"/>
      <c r="BF21" s="57"/>
      <c r="BG21" s="57"/>
      <c r="BH21" s="57"/>
      <c r="BI21" s="57"/>
      <c r="BJ21" s="57"/>
      <c r="BK21" s="57"/>
      <c r="BL21" s="57"/>
      <c r="BM21" s="57"/>
      <c r="BN21" s="89" t="str">
        <f t="shared" si="2"/>
        <v/>
      </c>
      <c r="BO21" s="90" t="str">
        <f t="shared" si="3"/>
        <v/>
      </c>
      <c r="BP21" s="285"/>
      <c r="BQ21" s="285"/>
      <c r="BR21" s="285"/>
      <c r="BS21" s="285"/>
      <c r="BT21" s="285"/>
      <c r="BU21" s="285"/>
      <c r="BV21" s="285"/>
      <c r="BW21" s="285"/>
      <c r="BX21" s="285"/>
      <c r="BY21" s="285"/>
      <c r="BZ21" s="285"/>
      <c r="CA21" s="57"/>
      <c r="CB21" s="57"/>
      <c r="CC21" s="57"/>
      <c r="CD21" s="57"/>
      <c r="CE21" s="57"/>
      <c r="CF21" s="57"/>
      <c r="CG21" s="57"/>
      <c r="CH21" s="57"/>
      <c r="CI21" s="57"/>
      <c r="CJ21" s="57"/>
      <c r="CK21" s="57"/>
      <c r="CL21" s="57"/>
      <c r="CM21" s="57"/>
      <c r="CN21" s="57"/>
      <c r="CO21" s="57"/>
      <c r="CP21" s="57"/>
      <c r="CQ21" s="57"/>
      <c r="CR21" s="57"/>
      <c r="CS21" s="57"/>
      <c r="CT21" s="89" t="str">
        <f t="shared" si="4"/>
        <v/>
      </c>
      <c r="CU21" s="90" t="str">
        <f t="shared" si="5"/>
        <v/>
      </c>
      <c r="CV21" s="91" t="str">
        <f>IF(B21&lt;&gt;"",IFERROR(SUMIF(D$14:CS$14, "CLO1", D21:CS21)/'Grade computation'!I$4,""),"")</f>
        <v/>
      </c>
      <c r="CW21" s="92" t="str">
        <f t="shared" si="6"/>
        <v/>
      </c>
      <c r="CX21" s="92" t="str">
        <f t="shared" si="7"/>
        <v/>
      </c>
      <c r="CY21" s="91" t="str">
        <f>IF(B21&lt;&gt;"",IFERROR(IF((SUMIF(D$14:CS$14,"CLO2",D21:CS21)/'Grade computation'!I$5)=0,0,(SUMIF(D$14:CS$14,"CLO2",D21:CS21)/'Grade computation'!I$5)),""),"")</f>
        <v/>
      </c>
      <c r="CZ21" s="92" t="str">
        <f t="shared" si="8"/>
        <v/>
      </c>
      <c r="DA21" s="92" t="str">
        <f t="shared" si="9"/>
        <v/>
      </c>
      <c r="DB21" s="91" t="str">
        <f>IF(B21&lt;&gt;"",IFERROR(IF((SUMIF(D$14:CS$14,"CLO3",D21:CS21)/'Grade computation'!I$6)=0,0,(SUMIF(D$14:CS$14,"CLO3",D21:CS21)/'Grade computation'!I$6)),""),"")</f>
        <v/>
      </c>
      <c r="DC21" s="92" t="str">
        <f t="shared" si="10"/>
        <v/>
      </c>
      <c r="DD21" s="92" t="str">
        <f t="shared" si="11"/>
        <v/>
      </c>
      <c r="DE21" s="91" t="str">
        <f>IF(B21&lt;&gt;"",IFERROR(SUMIF(D$14:CS$14,"CLO4",D21:CS21)/'Grade computation'!I$7,""),"")</f>
        <v/>
      </c>
      <c r="DF21" s="92" t="str">
        <f t="shared" si="12"/>
        <v/>
      </c>
      <c r="DG21" s="92" t="str">
        <f t="shared" si="13"/>
        <v/>
      </c>
      <c r="DH21" s="91" t="str">
        <f>IF(B21&lt;&gt;"",IFERROR(IF((SUMIF(D$14:CS$14,"CLO5",D21:CS21)/'Grade computation'!I$8)=0,0,(SUMIF(D$14:CS$14,"CLO5",D21:CS21)/'Grade computation'!I$8)),""),"")</f>
        <v/>
      </c>
      <c r="DI21" s="92" t="str">
        <f t="shared" si="14"/>
        <v/>
      </c>
      <c r="DJ21" s="92" t="str">
        <f t="shared" si="15"/>
        <v/>
      </c>
      <c r="DK21" s="91" t="str">
        <f>IF(B21&lt;&gt;"",IFERROR(IF((SUMIF(D$14:CS$14,"CLO6",D21:CS21)/'Grade computation'!I$9)=0,0,(SUMIF(D$14:CS$14,"CLO6",D21:CS21)/'Grade computation'!I$9)),""),"")</f>
        <v/>
      </c>
      <c r="DL21" s="92" t="str">
        <f t="shared" si="16"/>
        <v/>
      </c>
      <c r="DM21" s="92" t="str">
        <f t="shared" si="17"/>
        <v/>
      </c>
      <c r="DN21" s="91" t="str">
        <f>IF(B21&lt;&gt;"",IFERROR(IF((SUMIF(D$14:CS$14,"CLO7",D21:CS21)/'Grade computation'!I$10)=0,0,(SUMIF(D$14:CS$14,"CLO7",D21:CS21)/'Grade computation'!I$10)),""),"")</f>
        <v/>
      </c>
      <c r="DO21" s="92" t="str">
        <f t="shared" si="18"/>
        <v/>
      </c>
      <c r="DP21" s="92" t="str">
        <f t="shared" si="19"/>
        <v/>
      </c>
      <c r="DQ21" s="91" t="str">
        <f>IF(B21&lt;&gt;"",IFERROR(IF((SUMIF(D$14:CS$14,"CLO8",D21:CS21)/'Grade computation'!I$11)=0,0,(SUMIF(D$14:CS$14,"CLO8",D21:CS21)/'Grade computation'!I$11)),""),"")</f>
        <v/>
      </c>
      <c r="DR21" s="92" t="str">
        <f t="shared" si="20"/>
        <v/>
      </c>
      <c r="DS21" s="92" t="str">
        <f t="shared" si="21"/>
        <v/>
      </c>
      <c r="DT21" s="91" t="str">
        <f>IF(B21&lt;&gt;"",IFERROR(IF((SUMIF(D$14:CS$14,"CLO9",D21:CS21)/'Grade computation'!I$12)=0,0,(SUMIF(D$14:CS$14,"CLO9",D21:CS21)/'Grade computation'!I$12)),""),"")</f>
        <v/>
      </c>
      <c r="DU21" s="92" t="str">
        <f t="shared" si="22"/>
        <v/>
      </c>
      <c r="DV21" s="92" t="str">
        <f t="shared" si="23"/>
        <v/>
      </c>
      <c r="DW21" s="91" t="str">
        <f>IF(B21&lt;&gt;"",IFERROR(IF((SUMIF(D$14:CS$14,"CLO10",D21:CS21)/'Grade computation'!I$13)=0,0,(SUMIF(D$14:CS$14,"CLO10",D21:CS21)/'Grade computation'!I$13)),""),"")</f>
        <v/>
      </c>
      <c r="DX21" s="92" t="str">
        <f t="shared" si="24"/>
        <v/>
      </c>
      <c r="DY21" s="92" t="str">
        <f t="shared" si="25"/>
        <v/>
      </c>
      <c r="DZ21" s="45"/>
      <c r="EA21" s="45"/>
    </row>
    <row r="22" spans="1:131" ht="15.75" customHeight="1">
      <c r="A22" s="86"/>
      <c r="B22" s="8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89" t="str">
        <f t="shared" si="0"/>
        <v/>
      </c>
      <c r="AI22" s="90" t="str">
        <f t="shared" si="1"/>
        <v/>
      </c>
      <c r="AJ22" s="285"/>
      <c r="AK22" s="285"/>
      <c r="AL22" s="285"/>
      <c r="AM22" s="285"/>
      <c r="AN22" s="285"/>
      <c r="AO22" s="285"/>
      <c r="AP22" s="285"/>
      <c r="AQ22" s="285"/>
      <c r="AR22" s="285"/>
      <c r="AS22" s="285"/>
      <c r="AT22" s="285"/>
      <c r="AU22" s="285"/>
      <c r="AV22" s="285"/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57"/>
      <c r="BI22" s="57"/>
      <c r="BJ22" s="57"/>
      <c r="BK22" s="57"/>
      <c r="BL22" s="57"/>
      <c r="BM22" s="57"/>
      <c r="BN22" s="89" t="str">
        <f t="shared" si="2"/>
        <v/>
      </c>
      <c r="BO22" s="90" t="str">
        <f t="shared" si="3"/>
        <v/>
      </c>
      <c r="BP22" s="285"/>
      <c r="BQ22" s="285"/>
      <c r="BR22" s="285"/>
      <c r="BS22" s="285"/>
      <c r="BT22" s="285"/>
      <c r="BU22" s="285"/>
      <c r="BV22" s="285"/>
      <c r="BW22" s="285"/>
      <c r="BX22" s="285"/>
      <c r="BY22" s="285"/>
      <c r="BZ22" s="285"/>
      <c r="CA22" s="57"/>
      <c r="CB22" s="57"/>
      <c r="CC22" s="57"/>
      <c r="CD22" s="57"/>
      <c r="CE22" s="57"/>
      <c r="CF22" s="57"/>
      <c r="CG22" s="57"/>
      <c r="CH22" s="57"/>
      <c r="CI22" s="57"/>
      <c r="CJ22" s="57"/>
      <c r="CK22" s="57"/>
      <c r="CL22" s="57"/>
      <c r="CM22" s="57"/>
      <c r="CN22" s="57"/>
      <c r="CO22" s="57"/>
      <c r="CP22" s="57"/>
      <c r="CQ22" s="57"/>
      <c r="CR22" s="57"/>
      <c r="CS22" s="57"/>
      <c r="CT22" s="89" t="str">
        <f t="shared" si="4"/>
        <v/>
      </c>
      <c r="CU22" s="90" t="str">
        <f t="shared" si="5"/>
        <v/>
      </c>
      <c r="CV22" s="91" t="str">
        <f>IF(B22&lt;&gt;"",IFERROR(SUMIF(D$14:CS$14, "CLO1", D22:CS22)/'Grade computation'!I$4,""),"")</f>
        <v/>
      </c>
      <c r="CW22" s="92" t="str">
        <f t="shared" si="6"/>
        <v/>
      </c>
      <c r="CX22" s="92" t="str">
        <f t="shared" si="7"/>
        <v/>
      </c>
      <c r="CY22" s="91" t="str">
        <f>IF(B22&lt;&gt;"",IFERROR(IF((SUMIF(D$14:CS$14,"CLO2",D22:CS22)/'Grade computation'!I$5)=0,0,(SUMIF(D$14:CS$14,"CLO2",D22:CS22)/'Grade computation'!I$5)),""),"")</f>
        <v/>
      </c>
      <c r="CZ22" s="92" t="str">
        <f t="shared" si="8"/>
        <v/>
      </c>
      <c r="DA22" s="92" t="str">
        <f t="shared" si="9"/>
        <v/>
      </c>
      <c r="DB22" s="91" t="str">
        <f>IF(B22&lt;&gt;"",IFERROR(IF((SUMIF(D$14:CS$14,"CLO3",D22:CS22)/'Grade computation'!I$6)=0,0,(SUMIF(D$14:CS$14,"CLO3",D22:CS22)/'Grade computation'!I$6)),""),"")</f>
        <v/>
      </c>
      <c r="DC22" s="92" t="str">
        <f t="shared" si="10"/>
        <v/>
      </c>
      <c r="DD22" s="92" t="str">
        <f t="shared" si="11"/>
        <v/>
      </c>
      <c r="DE22" s="91" t="str">
        <f>IF(B22&lt;&gt;"",IFERROR(SUMIF(D$14:CS$14,"CLO4",D22:CS22)/'Grade computation'!I$7,""),"")</f>
        <v/>
      </c>
      <c r="DF22" s="92" t="str">
        <f t="shared" si="12"/>
        <v/>
      </c>
      <c r="DG22" s="92" t="str">
        <f t="shared" si="13"/>
        <v/>
      </c>
      <c r="DH22" s="91" t="str">
        <f>IF(B22&lt;&gt;"",IFERROR(IF((SUMIF(D$14:CS$14,"CLO5",D22:CS22)/'Grade computation'!I$8)=0,0,(SUMIF(D$14:CS$14,"CLO5",D22:CS22)/'Grade computation'!I$8)),""),"")</f>
        <v/>
      </c>
      <c r="DI22" s="92" t="str">
        <f t="shared" si="14"/>
        <v/>
      </c>
      <c r="DJ22" s="92" t="str">
        <f t="shared" si="15"/>
        <v/>
      </c>
      <c r="DK22" s="91" t="str">
        <f>IF(B22&lt;&gt;"",IFERROR(IF((SUMIF(D$14:CS$14,"CLO6",D22:CS22)/'Grade computation'!I$9)=0,0,(SUMIF(D$14:CS$14,"CLO6",D22:CS22)/'Grade computation'!I$9)),""),"")</f>
        <v/>
      </c>
      <c r="DL22" s="92" t="str">
        <f t="shared" si="16"/>
        <v/>
      </c>
      <c r="DM22" s="92" t="str">
        <f t="shared" si="17"/>
        <v/>
      </c>
      <c r="DN22" s="91" t="str">
        <f>IF(B22&lt;&gt;"",IFERROR(IF((SUMIF(D$14:CS$14,"CLO7",D22:CS22)/'Grade computation'!I$10)=0,0,(SUMIF(D$14:CS$14,"CLO7",D22:CS22)/'Grade computation'!I$10)),""),"")</f>
        <v/>
      </c>
      <c r="DO22" s="92" t="str">
        <f t="shared" si="18"/>
        <v/>
      </c>
      <c r="DP22" s="92" t="str">
        <f t="shared" si="19"/>
        <v/>
      </c>
      <c r="DQ22" s="91" t="str">
        <f>IF(B22&lt;&gt;"",IFERROR(IF((SUMIF(D$14:CS$14,"CLO8",D22:CS22)/'Grade computation'!I$11)=0,0,(SUMIF(D$14:CS$14,"CLO8",D22:CS22)/'Grade computation'!I$11)),""),"")</f>
        <v/>
      </c>
      <c r="DR22" s="92" t="str">
        <f t="shared" si="20"/>
        <v/>
      </c>
      <c r="DS22" s="92" t="str">
        <f t="shared" si="21"/>
        <v/>
      </c>
      <c r="DT22" s="91" t="str">
        <f>IF(B22&lt;&gt;"",IFERROR(IF((SUMIF(D$14:CS$14,"CLO9",D22:CS22)/'Grade computation'!I$12)=0,0,(SUMIF(D$14:CS$14,"CLO9",D22:CS22)/'Grade computation'!I$12)),""),"")</f>
        <v/>
      </c>
      <c r="DU22" s="92" t="str">
        <f t="shared" si="22"/>
        <v/>
      </c>
      <c r="DV22" s="92" t="str">
        <f t="shared" si="23"/>
        <v/>
      </c>
      <c r="DW22" s="91" t="str">
        <f>IF(B22&lt;&gt;"",IFERROR(IF((SUMIF(D$14:CS$14,"CLO10",D22:CS22)/'Grade computation'!I$13)=0,0,(SUMIF(D$14:CS$14,"CLO10",D22:CS22)/'Grade computation'!I$13)),""),"")</f>
        <v/>
      </c>
      <c r="DX22" s="92" t="str">
        <f t="shared" si="24"/>
        <v/>
      </c>
      <c r="DY22" s="92" t="str">
        <f t="shared" si="25"/>
        <v/>
      </c>
      <c r="DZ22" s="45"/>
      <c r="EA22" s="45"/>
    </row>
    <row r="23" spans="1:131" ht="15.75" customHeight="1">
      <c r="A23" s="86"/>
      <c r="B23" s="87"/>
      <c r="C23" s="57"/>
      <c r="D23" s="57"/>
      <c r="E23" s="57"/>
      <c r="F23" s="57"/>
      <c r="G23" s="57"/>
      <c r="H23" s="57"/>
      <c r="I23" s="57"/>
      <c r="J23" s="276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89" t="str">
        <f t="shared" si="0"/>
        <v/>
      </c>
      <c r="AI23" s="90" t="str">
        <f t="shared" si="1"/>
        <v/>
      </c>
      <c r="AJ23" s="285"/>
      <c r="AK23" s="285"/>
      <c r="AL23" s="285"/>
      <c r="AM23" s="285"/>
      <c r="AN23" s="285"/>
      <c r="AO23" s="285"/>
      <c r="AP23" s="285"/>
      <c r="AQ23" s="285"/>
      <c r="AR23" s="285"/>
      <c r="AS23" s="285"/>
      <c r="AT23" s="285"/>
      <c r="AU23" s="285"/>
      <c r="AV23" s="285"/>
      <c r="AW23" s="57"/>
      <c r="AX23" s="57"/>
      <c r="AY23" s="57"/>
      <c r="AZ23" s="57"/>
      <c r="BA23" s="57"/>
      <c r="BB23" s="57"/>
      <c r="BC23" s="57"/>
      <c r="BD23" s="57"/>
      <c r="BE23" s="57"/>
      <c r="BF23" s="57"/>
      <c r="BG23" s="57"/>
      <c r="BH23" s="57"/>
      <c r="BI23" s="57"/>
      <c r="BJ23" s="57"/>
      <c r="BK23" s="57"/>
      <c r="BL23" s="57"/>
      <c r="BM23" s="57"/>
      <c r="BN23" s="89" t="str">
        <f t="shared" si="2"/>
        <v/>
      </c>
      <c r="BO23" s="90" t="str">
        <f t="shared" si="3"/>
        <v/>
      </c>
      <c r="BP23" s="285"/>
      <c r="BQ23" s="285"/>
      <c r="BR23" s="285"/>
      <c r="BS23" s="285"/>
      <c r="BT23" s="285"/>
      <c r="BU23" s="285"/>
      <c r="BV23" s="285"/>
      <c r="BW23" s="285"/>
      <c r="BX23" s="285"/>
      <c r="BY23" s="285"/>
      <c r="BZ23" s="285"/>
      <c r="CA23" s="57"/>
      <c r="CB23" s="57"/>
      <c r="CC23" s="57"/>
      <c r="CD23" s="57"/>
      <c r="CE23" s="57"/>
      <c r="CF23" s="57"/>
      <c r="CG23" s="57"/>
      <c r="CH23" s="57"/>
      <c r="CI23" s="57"/>
      <c r="CJ23" s="57"/>
      <c r="CK23" s="57"/>
      <c r="CL23" s="57"/>
      <c r="CM23" s="57"/>
      <c r="CN23" s="57"/>
      <c r="CO23" s="57"/>
      <c r="CP23" s="57"/>
      <c r="CQ23" s="57"/>
      <c r="CR23" s="57"/>
      <c r="CS23" s="57"/>
      <c r="CT23" s="89" t="str">
        <f t="shared" si="4"/>
        <v/>
      </c>
      <c r="CU23" s="90" t="str">
        <f t="shared" si="5"/>
        <v/>
      </c>
      <c r="CV23" s="91" t="str">
        <f>IF(B23&lt;&gt;"",IFERROR(SUMIF(D$14:CS$14, "CLO1", D23:CS23)/'Grade computation'!I$4,""),"")</f>
        <v/>
      </c>
      <c r="CW23" s="92" t="str">
        <f t="shared" si="6"/>
        <v/>
      </c>
      <c r="CX23" s="92" t="str">
        <f t="shared" si="7"/>
        <v/>
      </c>
      <c r="CY23" s="91" t="str">
        <f>IF(B23&lt;&gt;"",IFERROR(IF((SUMIF(D$14:CS$14,"CLO2",D23:CS23)/'Grade computation'!I$5)=0,0,(SUMIF(D$14:CS$14,"CLO2",D23:CS23)/'Grade computation'!I$5)),""),"")</f>
        <v/>
      </c>
      <c r="CZ23" s="92" t="str">
        <f t="shared" si="8"/>
        <v/>
      </c>
      <c r="DA23" s="92" t="str">
        <f t="shared" si="9"/>
        <v/>
      </c>
      <c r="DB23" s="91" t="str">
        <f>IF(B23&lt;&gt;"",IFERROR(IF((SUMIF(D$14:CS$14,"CLO3",D23:CS23)/'Grade computation'!I$6)=0,0,(SUMIF(D$14:CS$14,"CLO3",D23:CS23)/'Grade computation'!I$6)),""),"")</f>
        <v/>
      </c>
      <c r="DC23" s="92" t="str">
        <f t="shared" si="10"/>
        <v/>
      </c>
      <c r="DD23" s="92" t="str">
        <f t="shared" si="11"/>
        <v/>
      </c>
      <c r="DE23" s="91" t="str">
        <f>IF(B23&lt;&gt;"",IFERROR(SUMIF(D$14:CS$14,"CLO4",D23:CS23)/'Grade computation'!I$7,""),"")</f>
        <v/>
      </c>
      <c r="DF23" s="92" t="str">
        <f t="shared" si="12"/>
        <v/>
      </c>
      <c r="DG23" s="92" t="str">
        <f t="shared" si="13"/>
        <v/>
      </c>
      <c r="DH23" s="91" t="str">
        <f>IF(B23&lt;&gt;"",IFERROR(IF((SUMIF(D$14:CS$14,"CLO5",D23:CS23)/'Grade computation'!I$8)=0,0,(SUMIF(D$14:CS$14,"CLO5",D23:CS23)/'Grade computation'!I$8)),""),"")</f>
        <v/>
      </c>
      <c r="DI23" s="92" t="str">
        <f t="shared" si="14"/>
        <v/>
      </c>
      <c r="DJ23" s="92" t="str">
        <f t="shared" si="15"/>
        <v/>
      </c>
      <c r="DK23" s="91" t="str">
        <f>IF(B23&lt;&gt;"",IFERROR(IF((SUMIF(D$14:CS$14,"CLO6",D23:CS23)/'Grade computation'!I$9)=0,0,(SUMIF(D$14:CS$14,"CLO6",D23:CS23)/'Grade computation'!I$9)),""),"")</f>
        <v/>
      </c>
      <c r="DL23" s="92" t="str">
        <f t="shared" si="16"/>
        <v/>
      </c>
      <c r="DM23" s="92" t="str">
        <f t="shared" si="17"/>
        <v/>
      </c>
      <c r="DN23" s="91" t="str">
        <f>IF(B23&lt;&gt;"",IFERROR(IF((SUMIF(D$14:CS$14,"CLO7",D23:CS23)/'Grade computation'!I$10)=0,0,(SUMIF(D$14:CS$14,"CLO7",D23:CS23)/'Grade computation'!I$10)),""),"")</f>
        <v/>
      </c>
      <c r="DO23" s="92" t="str">
        <f t="shared" si="18"/>
        <v/>
      </c>
      <c r="DP23" s="92" t="str">
        <f t="shared" si="19"/>
        <v/>
      </c>
      <c r="DQ23" s="91" t="str">
        <f>IF(B23&lt;&gt;"",IFERROR(IF((SUMIF(D$14:CS$14,"CLO8",D23:CS23)/'Grade computation'!I$11)=0,0,(SUMIF(D$14:CS$14,"CLO8",D23:CS23)/'Grade computation'!I$11)),""),"")</f>
        <v/>
      </c>
      <c r="DR23" s="92" t="str">
        <f t="shared" si="20"/>
        <v/>
      </c>
      <c r="DS23" s="92" t="str">
        <f t="shared" si="21"/>
        <v/>
      </c>
      <c r="DT23" s="91" t="str">
        <f>IF(B23&lt;&gt;"",IFERROR(IF((SUMIF(D$14:CS$14,"CLO9",D23:CS23)/'Grade computation'!I$12)=0,0,(SUMIF(D$14:CS$14,"CLO9",D23:CS23)/'Grade computation'!I$12)),""),"")</f>
        <v/>
      </c>
      <c r="DU23" s="92" t="str">
        <f t="shared" si="22"/>
        <v/>
      </c>
      <c r="DV23" s="92" t="str">
        <f t="shared" si="23"/>
        <v/>
      </c>
      <c r="DW23" s="91" t="str">
        <f>IF(B23&lt;&gt;"",IFERROR(IF((SUMIF(D$14:CS$14,"CLO10",D23:CS23)/'Grade computation'!I$13)=0,0,(SUMIF(D$14:CS$14,"CLO10",D23:CS23)/'Grade computation'!I$13)),""),"")</f>
        <v/>
      </c>
      <c r="DX23" s="92" t="str">
        <f t="shared" si="24"/>
        <v/>
      </c>
      <c r="DY23" s="92" t="str">
        <f t="shared" si="25"/>
        <v/>
      </c>
      <c r="DZ23" s="45"/>
      <c r="EA23" s="45"/>
    </row>
    <row r="24" spans="1:131" ht="15.75" customHeight="1">
      <c r="A24" s="86"/>
      <c r="B24" s="8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89" t="str">
        <f t="shared" si="0"/>
        <v/>
      </c>
      <c r="AI24" s="90" t="str">
        <f t="shared" si="1"/>
        <v/>
      </c>
      <c r="AJ24" s="285"/>
      <c r="AK24" s="285"/>
      <c r="AL24" s="285"/>
      <c r="AM24" s="285"/>
      <c r="AN24" s="285"/>
      <c r="AO24" s="285"/>
      <c r="AP24" s="285"/>
      <c r="AQ24" s="285"/>
      <c r="AR24" s="285"/>
      <c r="AS24" s="285"/>
      <c r="AT24" s="285"/>
      <c r="AU24" s="285"/>
      <c r="AV24" s="285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57"/>
      <c r="BL24" s="57"/>
      <c r="BM24" s="57"/>
      <c r="BN24" s="89" t="str">
        <f t="shared" si="2"/>
        <v/>
      </c>
      <c r="BO24" s="90" t="str">
        <f t="shared" si="3"/>
        <v/>
      </c>
      <c r="BP24" s="285"/>
      <c r="BQ24" s="285"/>
      <c r="BR24" s="285"/>
      <c r="BS24" s="285"/>
      <c r="BT24" s="285"/>
      <c r="BU24" s="285"/>
      <c r="BV24" s="285"/>
      <c r="BW24" s="285"/>
      <c r="BX24" s="285"/>
      <c r="BY24" s="285"/>
      <c r="BZ24" s="285"/>
      <c r="CA24" s="57"/>
      <c r="CB24" s="57"/>
      <c r="CC24" s="57"/>
      <c r="CD24" s="57"/>
      <c r="CE24" s="57"/>
      <c r="CF24" s="57"/>
      <c r="CG24" s="57"/>
      <c r="CH24" s="57"/>
      <c r="CI24" s="57"/>
      <c r="CJ24" s="57"/>
      <c r="CK24" s="57"/>
      <c r="CL24" s="57"/>
      <c r="CM24" s="57"/>
      <c r="CN24" s="57"/>
      <c r="CO24" s="57"/>
      <c r="CP24" s="57"/>
      <c r="CQ24" s="57"/>
      <c r="CR24" s="57"/>
      <c r="CS24" s="57"/>
      <c r="CT24" s="89" t="str">
        <f t="shared" si="4"/>
        <v/>
      </c>
      <c r="CU24" s="90" t="str">
        <f t="shared" si="5"/>
        <v/>
      </c>
      <c r="CV24" s="91" t="str">
        <f>IF(B24&lt;&gt;"",IFERROR(SUMIF(D$14:CS$14, "CLO1", D24:CS24)/'Grade computation'!I$4,""),"")</f>
        <v/>
      </c>
      <c r="CW24" s="92" t="str">
        <f t="shared" si="6"/>
        <v/>
      </c>
      <c r="CX24" s="92" t="str">
        <f t="shared" si="7"/>
        <v/>
      </c>
      <c r="CY24" s="91" t="str">
        <f>IF(B24&lt;&gt;"",IFERROR(IF((SUMIF(D$14:CS$14,"CLO2",D24:CS24)/'Grade computation'!I$5)=0,0,(SUMIF(D$14:CS$14,"CLO2",D24:CS24)/'Grade computation'!I$5)),""),"")</f>
        <v/>
      </c>
      <c r="CZ24" s="92" t="str">
        <f t="shared" si="8"/>
        <v/>
      </c>
      <c r="DA24" s="92" t="str">
        <f t="shared" si="9"/>
        <v/>
      </c>
      <c r="DB24" s="91" t="str">
        <f>IF(B24&lt;&gt;"",IFERROR(IF((SUMIF(D$14:CS$14,"CLO3",D24:CS24)/'Grade computation'!I$6)=0,0,(SUMIF(D$14:CS$14,"CLO3",D24:CS24)/'Grade computation'!I$6)),""),"")</f>
        <v/>
      </c>
      <c r="DC24" s="92" t="str">
        <f t="shared" si="10"/>
        <v/>
      </c>
      <c r="DD24" s="92" t="str">
        <f t="shared" si="11"/>
        <v/>
      </c>
      <c r="DE24" s="91" t="str">
        <f>IF(B24&lt;&gt;"",IFERROR(SUMIF(D$14:CS$14,"CLO4",D24:CS24)/'Grade computation'!I$7,""),"")</f>
        <v/>
      </c>
      <c r="DF24" s="92" t="str">
        <f t="shared" si="12"/>
        <v/>
      </c>
      <c r="DG24" s="92" t="str">
        <f t="shared" si="13"/>
        <v/>
      </c>
      <c r="DH24" s="91" t="str">
        <f>IF(B24&lt;&gt;"",IFERROR(IF((SUMIF(D$14:CS$14,"CLO5",D24:CS24)/'Grade computation'!I$8)=0,0,(SUMIF(D$14:CS$14,"CLO5",D24:CS24)/'Grade computation'!I$8)),""),"")</f>
        <v/>
      </c>
      <c r="DI24" s="92" t="str">
        <f t="shared" si="14"/>
        <v/>
      </c>
      <c r="DJ24" s="92" t="str">
        <f t="shared" si="15"/>
        <v/>
      </c>
      <c r="DK24" s="91" t="str">
        <f>IF(B24&lt;&gt;"",IFERROR(IF((SUMIF(D$14:CS$14,"CLO6",D24:CS24)/'Grade computation'!I$9)=0,0,(SUMIF(D$14:CS$14,"CLO6",D24:CS24)/'Grade computation'!I$9)),""),"")</f>
        <v/>
      </c>
      <c r="DL24" s="92" t="str">
        <f t="shared" si="16"/>
        <v/>
      </c>
      <c r="DM24" s="92" t="str">
        <f t="shared" si="17"/>
        <v/>
      </c>
      <c r="DN24" s="91" t="str">
        <f>IF(B24&lt;&gt;"",IFERROR(IF((SUMIF(D$14:CS$14,"CLO7",D24:CS24)/'Grade computation'!I$10)=0,0,(SUMIF(D$14:CS$14,"CLO7",D24:CS24)/'Grade computation'!I$10)),""),"")</f>
        <v/>
      </c>
      <c r="DO24" s="92" t="str">
        <f t="shared" si="18"/>
        <v/>
      </c>
      <c r="DP24" s="92" t="str">
        <f t="shared" si="19"/>
        <v/>
      </c>
      <c r="DQ24" s="91" t="str">
        <f>IF(B24&lt;&gt;"",IFERROR(IF((SUMIF(D$14:CS$14,"CLO8",D24:CS24)/'Grade computation'!I$11)=0,0,(SUMIF(D$14:CS$14,"CLO8",D24:CS24)/'Grade computation'!I$11)),""),"")</f>
        <v/>
      </c>
      <c r="DR24" s="92" t="str">
        <f t="shared" si="20"/>
        <v/>
      </c>
      <c r="DS24" s="92" t="str">
        <f t="shared" si="21"/>
        <v/>
      </c>
      <c r="DT24" s="91" t="str">
        <f>IF(B24&lt;&gt;"",IFERROR(IF((SUMIF(D$14:CS$14,"CLO9",D24:CS24)/'Grade computation'!I$12)=0,0,(SUMIF(D$14:CS$14,"CLO9",D24:CS24)/'Grade computation'!I$12)),""),"")</f>
        <v/>
      </c>
      <c r="DU24" s="92" t="str">
        <f t="shared" si="22"/>
        <v/>
      </c>
      <c r="DV24" s="92" t="str">
        <f t="shared" si="23"/>
        <v/>
      </c>
      <c r="DW24" s="91" t="str">
        <f>IF(B24&lt;&gt;"",IFERROR(IF((SUMIF(D$14:CS$14,"CLO10",D24:CS24)/'Grade computation'!I$13)=0,0,(SUMIF(D$14:CS$14,"CLO10",D24:CS24)/'Grade computation'!I$13)),""),"")</f>
        <v/>
      </c>
      <c r="DX24" s="92" t="str">
        <f t="shared" si="24"/>
        <v/>
      </c>
      <c r="DY24" s="92" t="str">
        <f t="shared" si="25"/>
        <v/>
      </c>
      <c r="DZ24" s="45"/>
      <c r="EA24" s="45"/>
    </row>
    <row r="25" spans="1:131" ht="15.75" customHeight="1">
      <c r="A25" s="86"/>
      <c r="B25" s="8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89" t="str">
        <f t="shared" ref="AH25:AH26" si="26">IF(B25&lt;&gt;"",SUMIF(D$12:AG$12,"TLA",D25:AG25),"")</f>
        <v/>
      </c>
      <c r="AI25" s="90" t="str">
        <f t="shared" ref="AI25:AI26" si="27">IF(B25&lt;&gt;"",SUMIF(D$12:AG$12,"AT",D25:AG25),"")</f>
        <v/>
      </c>
      <c r="AJ25" s="285"/>
      <c r="AK25" s="285"/>
      <c r="AL25" s="285"/>
      <c r="AM25" s="285"/>
      <c r="AN25" s="285"/>
      <c r="AO25" s="285"/>
      <c r="AP25" s="285"/>
      <c r="AQ25" s="285"/>
      <c r="AR25" s="285"/>
      <c r="AS25" s="285"/>
      <c r="AT25" s="285"/>
      <c r="AU25" s="285"/>
      <c r="AV25" s="285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  <c r="BM25" s="57"/>
      <c r="BN25" s="89" t="str">
        <f t="shared" si="2"/>
        <v/>
      </c>
      <c r="BO25" s="90" t="str">
        <f t="shared" si="3"/>
        <v/>
      </c>
      <c r="BP25" s="285"/>
      <c r="BQ25" s="285"/>
      <c r="BR25" s="285"/>
      <c r="BS25" s="285"/>
      <c r="BT25" s="285"/>
      <c r="BU25" s="285"/>
      <c r="BV25" s="285"/>
      <c r="BW25" s="285"/>
      <c r="BX25" s="285"/>
      <c r="BY25" s="285"/>
      <c r="BZ25" s="285"/>
      <c r="CA25" s="57"/>
      <c r="CB25" s="57"/>
      <c r="CC25" s="57"/>
      <c r="CD25" s="57"/>
      <c r="CE25" s="57"/>
      <c r="CF25" s="57"/>
      <c r="CG25" s="57"/>
      <c r="CH25" s="57"/>
      <c r="CI25" s="57"/>
      <c r="CJ25" s="57"/>
      <c r="CK25" s="57"/>
      <c r="CL25" s="57"/>
      <c r="CM25" s="57"/>
      <c r="CN25" s="57"/>
      <c r="CO25" s="57"/>
      <c r="CP25" s="57"/>
      <c r="CQ25" s="57"/>
      <c r="CR25" s="57"/>
      <c r="CS25" s="57"/>
      <c r="CT25" s="89" t="str">
        <f t="shared" si="4"/>
        <v/>
      </c>
      <c r="CU25" s="90" t="str">
        <f t="shared" si="5"/>
        <v/>
      </c>
      <c r="CV25" s="91" t="str">
        <f>IF(B25&lt;&gt;"",IFERROR(SUMIF(D$14:CS$14, "CLO1", D25:CS25)/'Grade computation'!I$4,""),"")</f>
        <v/>
      </c>
      <c r="CW25" s="92" t="str">
        <f t="shared" si="6"/>
        <v/>
      </c>
      <c r="CX25" s="92" t="str">
        <f t="shared" si="7"/>
        <v/>
      </c>
      <c r="CY25" s="91" t="str">
        <f>IF(B25&lt;&gt;"",IFERROR(IF((SUMIF(D$14:CS$14,"CLO2",D25:CS25)/'Grade computation'!I$5)=0,0,(SUMIF(D$14:CS$14,"CLO2",D25:CS25)/'Grade computation'!I$5)),""),"")</f>
        <v/>
      </c>
      <c r="CZ25" s="92" t="str">
        <f t="shared" si="8"/>
        <v/>
      </c>
      <c r="DA25" s="92" t="str">
        <f t="shared" si="9"/>
        <v/>
      </c>
      <c r="DB25" s="91" t="str">
        <f>IF(B25&lt;&gt;"",IFERROR(IF((SUMIF(D$14:CS$14,"CLO3",D25:CS25)/'Grade computation'!I$6)=0,0,(SUMIF(D$14:CS$14,"CLO3",D25:CS25)/'Grade computation'!I$6)),""),"")</f>
        <v/>
      </c>
      <c r="DC25" s="92" t="str">
        <f t="shared" si="10"/>
        <v/>
      </c>
      <c r="DD25" s="92" t="str">
        <f t="shared" si="11"/>
        <v/>
      </c>
      <c r="DE25" s="91" t="str">
        <f>IF(B25&lt;&gt;"",IFERROR(SUMIF(D$14:CS$14,"CLO4",D25:CS25)/'Grade computation'!I$7,""),"")</f>
        <v/>
      </c>
      <c r="DF25" s="92" t="str">
        <f t="shared" si="12"/>
        <v/>
      </c>
      <c r="DG25" s="92" t="str">
        <f t="shared" si="13"/>
        <v/>
      </c>
      <c r="DH25" s="91" t="str">
        <f>IF(B25&lt;&gt;"",IFERROR(IF((SUMIF(D$14:CS$14,"CLO5",D25:CS25)/'Grade computation'!I$8)=0,0,(SUMIF(D$14:CS$14,"CLO5",D25:CS25)/'Grade computation'!I$8)),""),"")</f>
        <v/>
      </c>
      <c r="DI25" s="92" t="str">
        <f t="shared" si="14"/>
        <v/>
      </c>
      <c r="DJ25" s="92" t="str">
        <f t="shared" si="15"/>
        <v/>
      </c>
      <c r="DK25" s="91" t="str">
        <f>IF(B25&lt;&gt;"",IFERROR(IF((SUMIF(D$14:CS$14,"CLO6",D25:CS25)/'Grade computation'!I$9)=0,0,(SUMIF(D$14:CS$14,"CLO6",D25:CS25)/'Grade computation'!I$9)),""),"")</f>
        <v/>
      </c>
      <c r="DL25" s="92" t="str">
        <f t="shared" si="16"/>
        <v/>
      </c>
      <c r="DM25" s="92" t="str">
        <f t="shared" si="17"/>
        <v/>
      </c>
      <c r="DN25" s="91" t="str">
        <f>IF(B25&lt;&gt;"",IFERROR(IF((SUMIF(D$14:CS$14,"CLO7",D25:CS25)/'Grade computation'!I$10)=0,0,(SUMIF(D$14:CS$14,"CLO7",D25:CS25)/'Grade computation'!I$10)),""),"")</f>
        <v/>
      </c>
      <c r="DO25" s="92" t="str">
        <f t="shared" si="18"/>
        <v/>
      </c>
      <c r="DP25" s="92" t="str">
        <f t="shared" si="19"/>
        <v/>
      </c>
      <c r="DQ25" s="91" t="str">
        <f>IF(B25&lt;&gt;"",IFERROR(IF((SUMIF(D$14:CS$14,"CLO8",D25:CS25)/'Grade computation'!I$11)=0,0,(SUMIF(D$14:CS$14,"CLO8",D25:CS25)/'Grade computation'!I$11)),""),"")</f>
        <v/>
      </c>
      <c r="DR25" s="92" t="str">
        <f t="shared" si="20"/>
        <v/>
      </c>
      <c r="DS25" s="92" t="str">
        <f t="shared" si="21"/>
        <v/>
      </c>
      <c r="DT25" s="91" t="str">
        <f>IF(B25&lt;&gt;"",IFERROR(IF((SUMIF(D$14:CS$14,"CLO9",D25:CS25)/'Grade computation'!I$12)=0,0,(SUMIF(D$14:CS$14,"CLO9",D25:CS25)/'Grade computation'!I$12)),""),"")</f>
        <v/>
      </c>
      <c r="DU25" s="92" t="str">
        <f t="shared" si="22"/>
        <v/>
      </c>
      <c r="DV25" s="92" t="str">
        <f t="shared" si="23"/>
        <v/>
      </c>
      <c r="DW25" s="91" t="str">
        <f>IF(B25&lt;&gt;"",IFERROR(IF((SUMIF(D$14:CS$14,"CLO10",D25:CS25)/'Grade computation'!I$13)=0,0,(SUMIF(D$14:CS$14,"CLO10",D25:CS25)/'Grade computation'!I$13)),""),"")</f>
        <v/>
      </c>
      <c r="DX25" s="92" t="str">
        <f t="shared" si="24"/>
        <v/>
      </c>
      <c r="DY25" s="92" t="str">
        <f t="shared" si="25"/>
        <v/>
      </c>
      <c r="DZ25" s="45"/>
      <c r="EA25" s="45"/>
    </row>
    <row r="26" spans="1:131" ht="15.75" customHeight="1">
      <c r="A26" s="86"/>
      <c r="B26" s="8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89" t="str">
        <f t="shared" si="26"/>
        <v/>
      </c>
      <c r="AI26" s="90" t="str">
        <f t="shared" si="27"/>
        <v/>
      </c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57"/>
      <c r="BL26" s="57"/>
      <c r="BM26" s="57"/>
      <c r="BN26" s="89" t="str">
        <f t="shared" ref="BN26" si="28">IF(B26&lt;&gt;"", SUMIF(AJ$12:BM$12,"TLA",AJ26:BM26), "")</f>
        <v/>
      </c>
      <c r="BO26" s="90" t="str">
        <f t="shared" ref="BO26" si="29">IF(B26&lt;&gt;"", SUMIF(AJ$12:BM$12,"AT",AJ26:BM26), "")</f>
        <v/>
      </c>
      <c r="BP26" s="285"/>
      <c r="BQ26" s="285"/>
      <c r="BR26" s="285"/>
      <c r="BS26" s="285"/>
      <c r="BT26" s="285"/>
      <c r="BU26" s="285"/>
      <c r="BV26" s="285"/>
      <c r="BW26" s="285"/>
      <c r="BX26" s="285"/>
      <c r="BY26" s="285"/>
      <c r="BZ26" s="285"/>
      <c r="CA26" s="57"/>
      <c r="CB26" s="57"/>
      <c r="CC26" s="57"/>
      <c r="CD26" s="57"/>
      <c r="CE26" s="57"/>
      <c r="CF26" s="57"/>
      <c r="CG26" s="57"/>
      <c r="CH26" s="57"/>
      <c r="CI26" s="57"/>
      <c r="CJ26" s="57"/>
      <c r="CK26" s="57"/>
      <c r="CL26" s="57"/>
      <c r="CM26" s="57"/>
      <c r="CN26" s="57"/>
      <c r="CO26" s="57"/>
      <c r="CP26" s="57"/>
      <c r="CQ26" s="57"/>
      <c r="CR26" s="57"/>
      <c r="CS26" s="57"/>
      <c r="CT26" s="89" t="str">
        <f t="shared" ref="CT26" si="30">IF(B26&lt;&gt;"",SUMIF(BP$12:CS$12,"TLA",BP26:CS26), "")</f>
        <v/>
      </c>
      <c r="CU26" s="90" t="str">
        <f t="shared" ref="CU26" si="31">IF(B26&lt;&gt;"",SUMIF(BP$12:CS$12,"AT",BP26:CS26), "")</f>
        <v/>
      </c>
      <c r="CV26" s="91" t="str">
        <f>IF(B26&lt;&gt;"",IFERROR(SUMIF(D$14:CS$14, "CLO1", D26:CS26)/'Grade computation'!I$4,""),"")</f>
        <v/>
      </c>
      <c r="CW26" s="92" t="str">
        <f t="shared" si="6"/>
        <v/>
      </c>
      <c r="CX26" s="92" t="str">
        <f t="shared" si="7"/>
        <v/>
      </c>
      <c r="CY26" s="91" t="str">
        <f>IF(B26&lt;&gt;"",IFERROR(IF((SUMIF(D$14:CS$14,"CLO2",D26:CS26)/'Grade computation'!I$5)=0,0,(SUMIF(D$14:CS$14,"CLO2",D26:CS26)/'Grade computation'!I$5)),""),"")</f>
        <v/>
      </c>
      <c r="CZ26" s="92" t="str">
        <f t="shared" si="8"/>
        <v/>
      </c>
      <c r="DA26" s="92" t="str">
        <f t="shared" si="9"/>
        <v/>
      </c>
      <c r="DB26" s="91" t="str">
        <f>IF(B26&lt;&gt;"",IFERROR(IF((SUMIF(D$14:CS$14,"CLO3",D26:CS26)/'Grade computation'!I$6)=0,0,(SUMIF(D$14:CS$14,"CLO3",D26:CS26)/'Grade computation'!I$6)),""),"")</f>
        <v/>
      </c>
      <c r="DC26" s="92" t="str">
        <f t="shared" si="10"/>
        <v/>
      </c>
      <c r="DD26" s="92" t="str">
        <f t="shared" si="11"/>
        <v/>
      </c>
      <c r="DE26" s="91" t="str">
        <f>IF(B26&lt;&gt;"",IFERROR(SUMIF(D$14:CS$14,"CLO4",D26:CS26)/'Grade computation'!I$7,""),"")</f>
        <v/>
      </c>
      <c r="DF26" s="92" t="str">
        <f t="shared" si="12"/>
        <v/>
      </c>
      <c r="DG26" s="92" t="str">
        <f t="shared" si="13"/>
        <v/>
      </c>
      <c r="DH26" s="91" t="str">
        <f>IF(B26&lt;&gt;"",IFERROR(IF((SUMIF(D$14:CS$14,"CLO5",D26:CS26)/'Grade computation'!I$8)=0,0,(SUMIF(D$14:CS$14,"CLO5",D26:CS26)/'Grade computation'!I$8)),""),"")</f>
        <v/>
      </c>
      <c r="DI26" s="92" t="str">
        <f t="shared" si="14"/>
        <v/>
      </c>
      <c r="DJ26" s="92" t="str">
        <f t="shared" si="15"/>
        <v/>
      </c>
      <c r="DK26" s="91" t="str">
        <f>IF(B26&lt;&gt;"",IFERROR(IF((SUMIF(D$14:CS$14,"CLO6",D26:CS26)/'Grade computation'!I$9)=0,0,(SUMIF(D$14:CS$14,"CLO6",D26:CS26)/'Grade computation'!I$9)),""),"")</f>
        <v/>
      </c>
      <c r="DL26" s="92" t="str">
        <f t="shared" si="16"/>
        <v/>
      </c>
      <c r="DM26" s="92" t="str">
        <f t="shared" si="17"/>
        <v/>
      </c>
      <c r="DN26" s="91" t="str">
        <f>IF(B26&lt;&gt;"",IFERROR(IF((SUMIF(D$14:CS$14,"CLO7",D26:CS26)/'Grade computation'!I$10)=0,0,(SUMIF(D$14:CS$14,"CLO7",D26:CS26)/'Grade computation'!I$10)),""),"")</f>
        <v/>
      </c>
      <c r="DO26" s="92" t="str">
        <f t="shared" si="18"/>
        <v/>
      </c>
      <c r="DP26" s="92" t="str">
        <f t="shared" si="19"/>
        <v/>
      </c>
      <c r="DQ26" s="91" t="str">
        <f>IF(B26&lt;&gt;"",IFERROR(IF((SUMIF(D$14:CS$14,"CLO8",D26:CS26)/'Grade computation'!I$11)=0,0,(SUMIF(D$14:CS$14,"CLO8",D26:CS26)/'Grade computation'!I$11)),""),"")</f>
        <v/>
      </c>
      <c r="DR26" s="92" t="str">
        <f t="shared" si="20"/>
        <v/>
      </c>
      <c r="DS26" s="92" t="str">
        <f t="shared" si="21"/>
        <v/>
      </c>
      <c r="DT26" s="91" t="str">
        <f>IF(B26&lt;&gt;"",IFERROR(IF((SUMIF(D$14:CS$14,"CLO9",D26:CS26)/'Grade computation'!I$12)=0,0,(SUMIF(D$14:CS$14,"CLO9",D26:CS26)/'Grade computation'!I$12)),""),"")</f>
        <v/>
      </c>
      <c r="DU26" s="92" t="str">
        <f t="shared" si="22"/>
        <v/>
      </c>
      <c r="DV26" s="92" t="str">
        <f t="shared" si="23"/>
        <v/>
      </c>
      <c r="DW26" s="91" t="str">
        <f>IF(B26&lt;&gt;"",IFERROR(IF((SUMIF(D$14:CS$14,"CLO10",D26:CS26)/'Grade computation'!I$13)=0,0,(SUMIF(D$14:CS$14,"CLO10",D26:CS26)/'Grade computation'!I$13)),""),"")</f>
        <v/>
      </c>
      <c r="DX26" s="92" t="str">
        <f t="shared" si="24"/>
        <v/>
      </c>
      <c r="DY26" s="92" t="str">
        <f t="shared" si="25"/>
        <v/>
      </c>
      <c r="DZ26" s="45"/>
      <c r="EA26" s="45"/>
    </row>
    <row r="27" spans="1:131" ht="15.75" customHeight="1">
      <c r="A27" s="86"/>
      <c r="B27" s="8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89" t="str">
        <f t="shared" si="0"/>
        <v/>
      </c>
      <c r="AI27" s="90" t="str">
        <f t="shared" si="1"/>
        <v/>
      </c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57"/>
      <c r="BL27" s="57"/>
      <c r="BM27" s="57"/>
      <c r="BN27" s="89" t="str">
        <f t="shared" si="2"/>
        <v/>
      </c>
      <c r="BO27" s="90" t="str">
        <f t="shared" si="3"/>
        <v/>
      </c>
      <c r="BP27" s="285"/>
      <c r="BQ27" s="285"/>
      <c r="BR27" s="285"/>
      <c r="BS27" s="285"/>
      <c r="BT27" s="285"/>
      <c r="BU27" s="285"/>
      <c r="BV27" s="285"/>
      <c r="BW27" s="285"/>
      <c r="BX27" s="285"/>
      <c r="BY27" s="285"/>
      <c r="BZ27" s="285"/>
      <c r="CA27" s="57"/>
      <c r="CB27" s="57"/>
      <c r="CC27" s="57"/>
      <c r="CD27" s="57"/>
      <c r="CE27" s="57"/>
      <c r="CF27" s="57"/>
      <c r="CG27" s="57"/>
      <c r="CH27" s="57"/>
      <c r="CI27" s="57"/>
      <c r="CJ27" s="57"/>
      <c r="CK27" s="57"/>
      <c r="CL27" s="57"/>
      <c r="CM27" s="57"/>
      <c r="CN27" s="57"/>
      <c r="CO27" s="57"/>
      <c r="CP27" s="57"/>
      <c r="CQ27" s="57"/>
      <c r="CR27" s="57"/>
      <c r="CS27" s="57"/>
      <c r="CT27" s="89" t="str">
        <f t="shared" si="4"/>
        <v/>
      </c>
      <c r="CU27" s="90" t="str">
        <f t="shared" si="5"/>
        <v/>
      </c>
      <c r="CV27" s="91" t="str">
        <f>IF(B27&lt;&gt;"",IFERROR(SUMIF(D$14:CS$14, "CLO1", D27:CS27)/'Grade computation'!I$4,""),"")</f>
        <v/>
      </c>
      <c r="CW27" s="92" t="str">
        <f t="shared" si="6"/>
        <v/>
      </c>
      <c r="CX27" s="92" t="str">
        <f t="shared" si="7"/>
        <v/>
      </c>
      <c r="CY27" s="91" t="str">
        <f>IF(B27&lt;&gt;"",IFERROR(IF((SUMIF(D$14:CS$14,"CLO2",D27:CS27)/'Grade computation'!I$5)=0,0,(SUMIF(D$14:CS$14,"CLO2",D27:CS27)/'Grade computation'!I$5)),""),"")</f>
        <v/>
      </c>
      <c r="CZ27" s="92" t="str">
        <f t="shared" si="8"/>
        <v/>
      </c>
      <c r="DA27" s="92" t="str">
        <f t="shared" si="9"/>
        <v/>
      </c>
      <c r="DB27" s="91" t="str">
        <f>IF(B27&lt;&gt;"",IFERROR(IF((SUMIF(D$14:CS$14,"CLO3",D27:CS27)/'Grade computation'!I$6)=0,0,(SUMIF(D$14:CS$14,"CLO3",D27:CS27)/'Grade computation'!I$6)),""),"")</f>
        <v/>
      </c>
      <c r="DC27" s="92" t="str">
        <f t="shared" si="10"/>
        <v/>
      </c>
      <c r="DD27" s="92" t="str">
        <f t="shared" si="11"/>
        <v/>
      </c>
      <c r="DE27" s="91" t="str">
        <f>IF(B27&lt;&gt;"",IFERROR(SUMIF(D$14:CS$14,"CLO4",D27:CS27)/'Grade computation'!I$7,""),"")</f>
        <v/>
      </c>
      <c r="DF27" s="92" t="str">
        <f t="shared" si="12"/>
        <v/>
      </c>
      <c r="DG27" s="92" t="str">
        <f t="shared" si="13"/>
        <v/>
      </c>
      <c r="DH27" s="91" t="str">
        <f>IF(B27&lt;&gt;"",IFERROR(IF((SUMIF(D$14:CS$14,"CLO5",D27:CS27)/'Grade computation'!I$8)=0,0,(SUMIF(D$14:CS$14,"CLO5",D27:CS27)/'Grade computation'!I$8)),""),"")</f>
        <v/>
      </c>
      <c r="DI27" s="92" t="str">
        <f t="shared" si="14"/>
        <v/>
      </c>
      <c r="DJ27" s="92" t="str">
        <f t="shared" si="15"/>
        <v/>
      </c>
      <c r="DK27" s="91" t="str">
        <f>IF(B27&lt;&gt;"",IFERROR(IF((SUMIF(D$14:CS$14,"CLO6",D27:CS27)/'Grade computation'!I$9)=0,0,(SUMIF(D$14:CS$14,"CLO6",D27:CS27)/'Grade computation'!I$9)),""),"")</f>
        <v/>
      </c>
      <c r="DL27" s="92" t="str">
        <f t="shared" si="16"/>
        <v/>
      </c>
      <c r="DM27" s="92" t="str">
        <f t="shared" si="17"/>
        <v/>
      </c>
      <c r="DN27" s="91" t="str">
        <f>IF(B27&lt;&gt;"",IFERROR(IF((SUMIF(D$14:CS$14,"CLO7",D27:CS27)/'Grade computation'!I$10)=0,0,(SUMIF(D$14:CS$14,"CLO7",D27:CS27)/'Grade computation'!I$10)),""),"")</f>
        <v/>
      </c>
      <c r="DO27" s="92" t="str">
        <f t="shared" si="18"/>
        <v/>
      </c>
      <c r="DP27" s="92" t="str">
        <f t="shared" si="19"/>
        <v/>
      </c>
      <c r="DQ27" s="91" t="str">
        <f>IF(B27&lt;&gt;"",IFERROR(IF((SUMIF(D$14:CS$14,"CLO8",D27:CS27)/'Grade computation'!I$11)=0,0,(SUMIF(D$14:CS$14,"CLO8",D27:CS27)/'Grade computation'!I$11)),""),"")</f>
        <v/>
      </c>
      <c r="DR27" s="92" t="str">
        <f t="shared" si="20"/>
        <v/>
      </c>
      <c r="DS27" s="92" t="str">
        <f t="shared" si="21"/>
        <v/>
      </c>
      <c r="DT27" s="91" t="str">
        <f>IF(B27&lt;&gt;"",IFERROR(IF((SUMIF(D$14:CS$14,"CLO9",D27:CS27)/'Grade computation'!I$12)=0,0,(SUMIF(D$14:CS$14,"CLO9",D27:CS27)/'Grade computation'!I$12)),""),"")</f>
        <v/>
      </c>
      <c r="DU27" s="92" t="str">
        <f t="shared" si="22"/>
        <v/>
      </c>
      <c r="DV27" s="92" t="str">
        <f t="shared" si="23"/>
        <v/>
      </c>
      <c r="DW27" s="91" t="str">
        <f>IF(B27&lt;&gt;"",IFERROR(IF((SUMIF(D$14:CS$14,"CLO10",D27:CS27)/'Grade computation'!I$13)=0,0,(SUMIF(D$14:CS$14,"CLO10",D27:CS27)/'Grade computation'!I$13)),""),"")</f>
        <v/>
      </c>
      <c r="DX27" s="92" t="str">
        <f t="shared" si="24"/>
        <v/>
      </c>
      <c r="DY27" s="92" t="str">
        <f t="shared" si="25"/>
        <v/>
      </c>
      <c r="DZ27" s="45"/>
      <c r="EA27" s="45"/>
    </row>
    <row r="28" spans="1:131" ht="15.75" customHeight="1">
      <c r="A28" s="86"/>
      <c r="B28" s="8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89" t="str">
        <f t="shared" si="0"/>
        <v/>
      </c>
      <c r="AI28" s="90" t="str">
        <f t="shared" si="1"/>
        <v/>
      </c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57"/>
      <c r="BM28" s="57"/>
      <c r="BN28" s="89" t="str">
        <f t="shared" si="2"/>
        <v/>
      </c>
      <c r="BO28" s="90" t="str">
        <f t="shared" si="3"/>
        <v/>
      </c>
      <c r="BP28" s="285"/>
      <c r="BQ28" s="285"/>
      <c r="BR28" s="285"/>
      <c r="BS28" s="285"/>
      <c r="BT28" s="285"/>
      <c r="BU28" s="285"/>
      <c r="BV28" s="285"/>
      <c r="BW28" s="285"/>
      <c r="BX28" s="285"/>
      <c r="BY28" s="285"/>
      <c r="BZ28" s="285"/>
      <c r="CA28" s="57"/>
      <c r="CB28" s="57"/>
      <c r="CC28" s="57"/>
      <c r="CD28" s="57"/>
      <c r="CE28" s="57"/>
      <c r="CF28" s="57"/>
      <c r="CG28" s="57"/>
      <c r="CH28" s="57"/>
      <c r="CI28" s="57"/>
      <c r="CJ28" s="57"/>
      <c r="CK28" s="57"/>
      <c r="CL28" s="57"/>
      <c r="CM28" s="57"/>
      <c r="CN28" s="57"/>
      <c r="CO28" s="57"/>
      <c r="CP28" s="57"/>
      <c r="CQ28" s="57"/>
      <c r="CR28" s="57"/>
      <c r="CS28" s="57"/>
      <c r="CT28" s="89" t="str">
        <f t="shared" si="4"/>
        <v/>
      </c>
      <c r="CU28" s="90" t="str">
        <f t="shared" si="5"/>
        <v/>
      </c>
      <c r="CV28" s="91" t="str">
        <f>IF(B28&lt;&gt;"",IFERROR(SUMIF(D$14:CS$14, "CLO1", D28:CS28)/'Grade computation'!I$4,""),"")</f>
        <v/>
      </c>
      <c r="CW28" s="92" t="str">
        <f t="shared" si="6"/>
        <v/>
      </c>
      <c r="CX28" s="92" t="str">
        <f t="shared" si="7"/>
        <v/>
      </c>
      <c r="CY28" s="91" t="str">
        <f>IF(B28&lt;&gt;"",IFERROR(IF((SUMIF(D$14:CS$14,"CLO2",D28:CS28)/'Grade computation'!I$5)=0,0,(SUMIF(D$14:CS$14,"CLO2",D28:CS28)/'Grade computation'!I$5)),""),"")</f>
        <v/>
      </c>
      <c r="CZ28" s="92" t="str">
        <f t="shared" si="8"/>
        <v/>
      </c>
      <c r="DA28" s="92" t="str">
        <f t="shared" si="9"/>
        <v/>
      </c>
      <c r="DB28" s="91" t="str">
        <f>IF(B28&lt;&gt;"",IFERROR(IF((SUMIF(D$14:CS$14,"CLO3",D28:CS28)/'Grade computation'!I$6)=0,0,(SUMIF(D$14:CS$14,"CLO3",D28:CS28)/'Grade computation'!I$6)),""),"")</f>
        <v/>
      </c>
      <c r="DC28" s="92" t="str">
        <f t="shared" si="10"/>
        <v/>
      </c>
      <c r="DD28" s="92" t="str">
        <f t="shared" si="11"/>
        <v/>
      </c>
      <c r="DE28" s="91" t="str">
        <f>IF(B28&lt;&gt;"",IFERROR(SUMIF(D$14:CS$14,"CLO4",D28:CS28)/'Grade computation'!I$7,""),"")</f>
        <v/>
      </c>
      <c r="DF28" s="92" t="str">
        <f t="shared" si="12"/>
        <v/>
      </c>
      <c r="DG28" s="92" t="str">
        <f t="shared" si="13"/>
        <v/>
      </c>
      <c r="DH28" s="91" t="str">
        <f>IF(B28&lt;&gt;"",IFERROR(IF((SUMIF(D$14:CS$14,"CLO5",D28:CS28)/'Grade computation'!I$8)=0,0,(SUMIF(D$14:CS$14,"CLO5",D28:CS28)/'Grade computation'!I$8)),""),"")</f>
        <v/>
      </c>
      <c r="DI28" s="92" t="str">
        <f t="shared" si="14"/>
        <v/>
      </c>
      <c r="DJ28" s="92" t="str">
        <f t="shared" si="15"/>
        <v/>
      </c>
      <c r="DK28" s="91" t="str">
        <f>IF(B28&lt;&gt;"",IFERROR(IF((SUMIF(D$14:CS$14,"CLO6",D28:CS28)/'Grade computation'!I$9)=0,0,(SUMIF(D$14:CS$14,"CLO6",D28:CS28)/'Grade computation'!I$9)),""),"")</f>
        <v/>
      </c>
      <c r="DL28" s="92" t="str">
        <f t="shared" si="16"/>
        <v/>
      </c>
      <c r="DM28" s="92" t="str">
        <f t="shared" si="17"/>
        <v/>
      </c>
      <c r="DN28" s="91" t="str">
        <f>IF(B28&lt;&gt;"",IFERROR(IF((SUMIF(D$14:CS$14,"CLO7",D28:CS28)/'Grade computation'!I$10)=0,0,(SUMIF(D$14:CS$14,"CLO7",D28:CS28)/'Grade computation'!I$10)),""),"")</f>
        <v/>
      </c>
      <c r="DO28" s="92" t="str">
        <f t="shared" si="18"/>
        <v/>
      </c>
      <c r="DP28" s="92" t="str">
        <f t="shared" si="19"/>
        <v/>
      </c>
      <c r="DQ28" s="91" t="str">
        <f>IF(B28&lt;&gt;"",IFERROR(IF((SUMIF(D$14:CS$14,"CLO8",D28:CS28)/'Grade computation'!I$11)=0,0,(SUMIF(D$14:CS$14,"CLO8",D28:CS28)/'Grade computation'!I$11)),""),"")</f>
        <v/>
      </c>
      <c r="DR28" s="92" t="str">
        <f t="shared" si="20"/>
        <v/>
      </c>
      <c r="DS28" s="92" t="str">
        <f t="shared" si="21"/>
        <v/>
      </c>
      <c r="DT28" s="91" t="str">
        <f>IF(B28&lt;&gt;"",IFERROR(IF((SUMIF(D$14:CS$14,"CLO9",D28:CS28)/'Grade computation'!I$12)=0,0,(SUMIF(D$14:CS$14,"CLO9",D28:CS28)/'Grade computation'!I$12)),""),"")</f>
        <v/>
      </c>
      <c r="DU28" s="92" t="str">
        <f t="shared" si="22"/>
        <v/>
      </c>
      <c r="DV28" s="92" t="str">
        <f t="shared" si="23"/>
        <v/>
      </c>
      <c r="DW28" s="91" t="str">
        <f>IF(B28&lt;&gt;"",IFERROR(IF((SUMIF(D$14:CS$14,"CLO10",D28:CS28)/'Grade computation'!I$13)=0,0,(SUMIF(D$14:CS$14,"CLO10",D28:CS28)/'Grade computation'!I$13)),""),"")</f>
        <v/>
      </c>
      <c r="DX28" s="92" t="str">
        <f t="shared" si="24"/>
        <v/>
      </c>
      <c r="DY28" s="92" t="str">
        <f t="shared" si="25"/>
        <v/>
      </c>
      <c r="DZ28" s="45"/>
      <c r="EA28" s="45"/>
    </row>
    <row r="29" spans="1:131" ht="15.75" customHeight="1">
      <c r="A29" s="86"/>
      <c r="B29" s="8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89" t="str">
        <f t="shared" si="0"/>
        <v/>
      </c>
      <c r="AI29" s="90" t="str">
        <f t="shared" si="1"/>
        <v/>
      </c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57"/>
      <c r="BF29" s="57"/>
      <c r="BG29" s="57"/>
      <c r="BH29" s="57"/>
      <c r="BI29" s="57"/>
      <c r="BJ29" s="57"/>
      <c r="BK29" s="57"/>
      <c r="BL29" s="57"/>
      <c r="BM29" s="57"/>
      <c r="BN29" s="89" t="str">
        <f t="shared" si="2"/>
        <v/>
      </c>
      <c r="BO29" s="90" t="str">
        <f t="shared" si="3"/>
        <v/>
      </c>
      <c r="BP29" s="285"/>
      <c r="BQ29" s="285"/>
      <c r="BR29" s="285"/>
      <c r="BS29" s="285"/>
      <c r="BT29" s="285"/>
      <c r="BU29" s="285"/>
      <c r="BV29" s="285"/>
      <c r="BW29" s="285"/>
      <c r="BX29" s="285"/>
      <c r="BY29" s="285"/>
      <c r="BZ29" s="285"/>
      <c r="CA29" s="57"/>
      <c r="CB29" s="57"/>
      <c r="CC29" s="57"/>
      <c r="CD29" s="57"/>
      <c r="CE29" s="57"/>
      <c r="CF29" s="57"/>
      <c r="CG29" s="57"/>
      <c r="CH29" s="57"/>
      <c r="CI29" s="57"/>
      <c r="CJ29" s="57"/>
      <c r="CK29" s="57"/>
      <c r="CL29" s="57"/>
      <c r="CM29" s="57"/>
      <c r="CN29" s="57"/>
      <c r="CO29" s="57"/>
      <c r="CP29" s="57"/>
      <c r="CQ29" s="57"/>
      <c r="CR29" s="57"/>
      <c r="CS29" s="57"/>
      <c r="CT29" s="89" t="str">
        <f t="shared" si="4"/>
        <v/>
      </c>
      <c r="CU29" s="90" t="str">
        <f t="shared" si="5"/>
        <v/>
      </c>
      <c r="CV29" s="91" t="str">
        <f>IF(B29&lt;&gt;"",IFERROR(SUMIF(D$14:CS$14, "CLO1", D29:CS29)/'Grade computation'!I$4,""),"")</f>
        <v/>
      </c>
      <c r="CW29" s="92" t="str">
        <f t="shared" si="6"/>
        <v/>
      </c>
      <c r="CX29" s="92" t="str">
        <f t="shared" si="7"/>
        <v/>
      </c>
      <c r="CY29" s="91" t="str">
        <f>IF(B29&lt;&gt;"",IFERROR(IF((SUMIF(D$14:CS$14,"CLO2",D29:CS29)/'Grade computation'!I$5)=0,0,(SUMIF(D$14:CS$14,"CLO2",D29:CS29)/'Grade computation'!I$5)),""),"")</f>
        <v/>
      </c>
      <c r="CZ29" s="92" t="str">
        <f t="shared" si="8"/>
        <v/>
      </c>
      <c r="DA29" s="92" t="str">
        <f t="shared" si="9"/>
        <v/>
      </c>
      <c r="DB29" s="91" t="str">
        <f>IF(B29&lt;&gt;"",IFERROR(IF((SUMIF(D$14:CS$14,"CLO3",D29:CS29)/'Grade computation'!I$6)=0,0,(SUMIF(D$14:CS$14,"CLO3",D29:CS29)/'Grade computation'!I$6)),""),"")</f>
        <v/>
      </c>
      <c r="DC29" s="92" t="str">
        <f t="shared" si="10"/>
        <v/>
      </c>
      <c r="DD29" s="92" t="str">
        <f t="shared" si="11"/>
        <v/>
      </c>
      <c r="DE29" s="91" t="str">
        <f>IF(B29&lt;&gt;"",IFERROR(SUMIF(D$14:CS$14,"CLO4",D29:CS29)/'Grade computation'!I$7,""),"")</f>
        <v/>
      </c>
      <c r="DF29" s="92" t="str">
        <f t="shared" si="12"/>
        <v/>
      </c>
      <c r="DG29" s="92" t="str">
        <f t="shared" si="13"/>
        <v/>
      </c>
      <c r="DH29" s="91" t="str">
        <f>IF(B29&lt;&gt;"",IFERROR(IF((SUMIF(D$14:CS$14,"CLO5",D29:CS29)/'Grade computation'!I$8)=0,0,(SUMIF(D$14:CS$14,"CLO5",D29:CS29)/'Grade computation'!I$8)),""),"")</f>
        <v/>
      </c>
      <c r="DI29" s="92" t="str">
        <f t="shared" si="14"/>
        <v/>
      </c>
      <c r="DJ29" s="92" t="str">
        <f t="shared" si="15"/>
        <v/>
      </c>
      <c r="DK29" s="91" t="str">
        <f>IF(B29&lt;&gt;"",IFERROR(IF((SUMIF(D$14:CS$14,"CLO6",D29:CS29)/'Grade computation'!I$9)=0,0,(SUMIF(D$14:CS$14,"CLO6",D29:CS29)/'Grade computation'!I$9)),""),"")</f>
        <v/>
      </c>
      <c r="DL29" s="92" t="str">
        <f t="shared" si="16"/>
        <v/>
      </c>
      <c r="DM29" s="92" t="str">
        <f t="shared" si="17"/>
        <v/>
      </c>
      <c r="DN29" s="91" t="str">
        <f>IF(B29&lt;&gt;"",IFERROR(IF((SUMIF(D$14:CS$14,"CLO7",D29:CS29)/'Grade computation'!I$10)=0,0,(SUMIF(D$14:CS$14,"CLO7",D29:CS29)/'Grade computation'!I$10)),""),"")</f>
        <v/>
      </c>
      <c r="DO29" s="92" t="str">
        <f t="shared" si="18"/>
        <v/>
      </c>
      <c r="DP29" s="92" t="str">
        <f t="shared" si="19"/>
        <v/>
      </c>
      <c r="DQ29" s="91" t="str">
        <f>IF(B29&lt;&gt;"",IFERROR(IF((SUMIF(D$14:CS$14,"CLO8",D29:CS29)/'Grade computation'!I$11)=0,0,(SUMIF(D$14:CS$14,"CLO8",D29:CS29)/'Grade computation'!I$11)),""),"")</f>
        <v/>
      </c>
      <c r="DR29" s="92" t="str">
        <f t="shared" si="20"/>
        <v/>
      </c>
      <c r="DS29" s="92" t="str">
        <f t="shared" si="21"/>
        <v/>
      </c>
      <c r="DT29" s="91" t="str">
        <f>IF(B29&lt;&gt;"",IFERROR(IF((SUMIF(D$14:CS$14,"CLO9",D29:CS29)/'Grade computation'!I$12)=0,0,(SUMIF(D$14:CS$14,"CLO9",D29:CS29)/'Grade computation'!I$12)),""),"")</f>
        <v/>
      </c>
      <c r="DU29" s="92" t="str">
        <f t="shared" si="22"/>
        <v/>
      </c>
      <c r="DV29" s="92" t="str">
        <f t="shared" si="23"/>
        <v/>
      </c>
      <c r="DW29" s="91" t="str">
        <f>IF(B29&lt;&gt;"",IFERROR(IF((SUMIF(D$14:CS$14,"CLO10",D29:CS29)/'Grade computation'!I$13)=0,0,(SUMIF(D$14:CS$14,"CLO10",D29:CS29)/'Grade computation'!I$13)),""),"")</f>
        <v/>
      </c>
      <c r="DX29" s="92" t="str">
        <f t="shared" si="24"/>
        <v/>
      </c>
      <c r="DY29" s="92" t="str">
        <f t="shared" si="25"/>
        <v/>
      </c>
      <c r="DZ29" s="45"/>
      <c r="EA29" s="45"/>
    </row>
    <row r="30" spans="1:131" s="284" customFormat="1" ht="15.75" customHeight="1">
      <c r="A30" s="281"/>
      <c r="B30" s="282"/>
      <c r="C30" s="276"/>
      <c r="D30" s="276"/>
      <c r="E30" s="276"/>
      <c r="F30" s="276"/>
      <c r="G30" s="276"/>
      <c r="H30" s="276"/>
      <c r="I30" s="276"/>
      <c r="J30" s="276"/>
      <c r="K30" s="276"/>
      <c r="L30" s="276"/>
      <c r="M30" s="276"/>
      <c r="N30" s="276"/>
      <c r="O30" s="276"/>
      <c r="P30" s="276"/>
      <c r="Q30" s="276"/>
      <c r="R30" s="276"/>
      <c r="S30" s="276"/>
      <c r="T30" s="276"/>
      <c r="U30" s="276"/>
      <c r="V30" s="276"/>
      <c r="W30" s="276"/>
      <c r="X30" s="276"/>
      <c r="Y30" s="276"/>
      <c r="Z30" s="276"/>
      <c r="AA30" s="276"/>
      <c r="AB30" s="276"/>
      <c r="AC30" s="276"/>
      <c r="AD30" s="276"/>
      <c r="AE30" s="276"/>
      <c r="AF30" s="276"/>
      <c r="AG30" s="276"/>
      <c r="AH30" s="89" t="str">
        <f t="shared" ref="AH30" si="32">IF(B30&lt;&gt;"",SUMIF(D$12:AG$12,"TLA",D30:AG30),"")</f>
        <v/>
      </c>
      <c r="AI30" s="90" t="str">
        <f t="shared" ref="AI30" si="33">IF(B30&lt;&gt;"",SUMIF(D$12:AG$12,"AT",D30:AG30),"")</f>
        <v/>
      </c>
      <c r="AJ30" s="276"/>
      <c r="AK30" s="276"/>
      <c r="AL30" s="276"/>
      <c r="AM30" s="276"/>
      <c r="AN30" s="276"/>
      <c r="AO30" s="276"/>
      <c r="AP30" s="276"/>
      <c r="AQ30" s="276"/>
      <c r="AR30" s="276"/>
      <c r="AS30" s="276"/>
      <c r="AT30" s="276"/>
      <c r="AU30" s="276"/>
      <c r="AV30" s="276"/>
      <c r="AW30" s="276"/>
      <c r="AX30" s="276"/>
      <c r="AY30" s="276"/>
      <c r="AZ30" s="276"/>
      <c r="BA30" s="276"/>
      <c r="BB30" s="276"/>
      <c r="BC30" s="276"/>
      <c r="BD30" s="276"/>
      <c r="BE30" s="276"/>
      <c r="BF30" s="276"/>
      <c r="BG30" s="276"/>
      <c r="BH30" s="276"/>
      <c r="BI30" s="276"/>
      <c r="BJ30" s="276"/>
      <c r="BK30" s="276"/>
      <c r="BL30" s="276"/>
      <c r="BM30" s="276"/>
      <c r="BN30" s="89" t="str">
        <f t="shared" ref="BN30" si="34">IF(B30&lt;&gt;"", SUMIF(AJ$12:BM$12,"TLA",AJ30:BM30), "")</f>
        <v/>
      </c>
      <c r="BO30" s="90" t="str">
        <f t="shared" ref="BO30" si="35">IF(B30&lt;&gt;"", SUMIF(AJ$12:BM$12,"AT",AJ30:BM30), "")</f>
        <v/>
      </c>
      <c r="BP30" s="285"/>
      <c r="BQ30" s="285"/>
      <c r="BR30" s="285"/>
      <c r="BS30" s="285"/>
      <c r="BT30" s="285"/>
      <c r="BU30" s="285"/>
      <c r="BV30" s="285"/>
      <c r="BW30" s="285"/>
      <c r="BX30" s="285"/>
      <c r="BY30" s="285"/>
      <c r="BZ30" s="285"/>
      <c r="CA30" s="276"/>
      <c r="CB30" s="276"/>
      <c r="CC30" s="276"/>
      <c r="CD30" s="276"/>
      <c r="CE30" s="276"/>
      <c r="CF30" s="276"/>
      <c r="CG30" s="276"/>
      <c r="CH30" s="276"/>
      <c r="CI30" s="276"/>
      <c r="CJ30" s="276"/>
      <c r="CK30" s="276"/>
      <c r="CL30" s="276"/>
      <c r="CM30" s="276"/>
      <c r="CN30" s="276"/>
      <c r="CO30" s="276"/>
      <c r="CP30" s="276"/>
      <c r="CQ30" s="276"/>
      <c r="CR30" s="276"/>
      <c r="CS30" s="276"/>
      <c r="CT30" s="89" t="str">
        <f t="shared" ref="CT30" si="36">IF(B30&lt;&gt;"",SUMIF(BP$12:CS$12,"TLA",BP30:CS30), "")</f>
        <v/>
      </c>
      <c r="CU30" s="90" t="str">
        <f t="shared" ref="CU30" si="37">IF(B30&lt;&gt;"",SUMIF(BP$12:CS$12,"AT",BP30:CS30), "")</f>
        <v/>
      </c>
      <c r="CV30" s="91" t="str">
        <f>IF(B30&lt;&gt;"",IFERROR(SUMIF(D$14:CS$14, "CLO1", D30:CS30)/'Grade computation'!I$4,""),"")</f>
        <v/>
      </c>
      <c r="CW30" s="92" t="str">
        <f t="shared" ref="CW30" si="38">IF(CV30="","",IF(CV30&gt;=B$10,"Y","N"))</f>
        <v/>
      </c>
      <c r="CX30" s="92" t="str">
        <f t="shared" ref="CX30" si="39">IF(CV30="","",IF(CV30&lt;50%,1,IF(AND(CV30&gt;=50%,CV30&lt;B$10),2,IF(CV30&gt;=B$10,3))))</f>
        <v/>
      </c>
      <c r="CY30" s="91" t="str">
        <f>IF(B30&lt;&gt;"",IFERROR(IF((SUMIF(D$14:CS$14,"CLO2",D30:CS30)/'Grade computation'!I$5)=0,0,(SUMIF(D$14:CS$14,"CLO2",D30:CS30)/'Grade computation'!I$5)),""),"")</f>
        <v/>
      </c>
      <c r="CZ30" s="92" t="str">
        <f t="shared" ref="CZ30" si="40">IF(CY30="","",IF(CY30&gt;=B$10,"Y","N"))</f>
        <v/>
      </c>
      <c r="DA30" s="92" t="str">
        <f t="shared" ref="DA30" si="41">IF(CY30="","",IF(CY30&lt;50%,1,IF(AND(CY30&gt;=50%,CY30&lt;B$10),2,IF(CY30&gt;=B$10,3))))</f>
        <v/>
      </c>
      <c r="DB30" s="91" t="str">
        <f>IF(B30&lt;&gt;"",IFERROR(IF((SUMIF(D$14:CS$14,"CLO3",D30:CS30)/'Grade computation'!I$6)=0,0,(SUMIF(D$14:CS$14,"CLO3",D30:CS30)/'Grade computation'!I$6)),""),"")</f>
        <v/>
      </c>
      <c r="DC30" s="92" t="str">
        <f t="shared" ref="DC30" si="42">IF(DB30="","",IF(DB30&gt;=B$10,"Y","N"))</f>
        <v/>
      </c>
      <c r="DD30" s="92" t="str">
        <f t="shared" ref="DD30" si="43">IF(DB30="","",IF(DB30&lt;50%,1,IF(AND(DB30&gt;=50%,DB30&lt;B$10),2,IF(DB30&gt;=B$10,3))))</f>
        <v/>
      </c>
      <c r="DE30" s="91" t="str">
        <f>IF(B30&lt;&gt;"",IFERROR(SUMIF(D$14:CS$14,"CLO4",D30:CS30)/'Grade computation'!I$7,""),"")</f>
        <v/>
      </c>
      <c r="DF30" s="92" t="str">
        <f t="shared" ref="DF30" si="44">IF(DE30="","",IF(DE30&gt;=B$10,"Y","N"))</f>
        <v/>
      </c>
      <c r="DG30" s="92" t="str">
        <f t="shared" ref="DG30" si="45">IF(DE30="","",IF(DE30&lt;50%,1,IF(AND(DE30&gt;=50%,DE30&lt;B$10),2,IF(DE30&gt;=B$10,3))))</f>
        <v/>
      </c>
      <c r="DH30" s="91" t="str">
        <f>IF(B30&lt;&gt;"",IFERROR(IF((SUMIF(D$14:CS$14,"CLO5",D30:CS30)/'Grade computation'!I$8)=0,0,(SUMIF(D$14:CS$14,"CLO5",D30:CS30)/'Grade computation'!I$8)),""),"")</f>
        <v/>
      </c>
      <c r="DI30" s="92" t="str">
        <f t="shared" ref="DI30" si="46">IF(DH30="","",IF(DH30&gt;=B$10,"Y","N"))</f>
        <v/>
      </c>
      <c r="DJ30" s="92" t="str">
        <f t="shared" ref="DJ30" si="47">IF(DH30="","",IF(DH30&lt;50%,1,IF(AND(DH30&gt;=50%,DH30&lt;B$10),2,IF(DH30&gt;=B$10,3))))</f>
        <v/>
      </c>
      <c r="DK30" s="91" t="str">
        <f>IF(B30&lt;&gt;"",IFERROR(IF((SUMIF(D$14:CS$14,"CLO6",D30:CS30)/'Grade computation'!I$9)=0,0,(SUMIF(D$14:CS$14,"CLO6",D30:CS30)/'Grade computation'!I$9)),""),"")</f>
        <v/>
      </c>
      <c r="DL30" s="92" t="str">
        <f t="shared" ref="DL30" si="48">IF(DK30="","",IF(DK30&gt;=B$10,"Y","N"))</f>
        <v/>
      </c>
      <c r="DM30" s="92" t="str">
        <f t="shared" ref="DM30" si="49">IF(DK30="","",IF(DK30&lt;50%,1,IF(AND(DK30&gt;=50%,DK30&lt;B$10),2,IF(DK30&gt;=B$10,3))))</f>
        <v/>
      </c>
      <c r="DN30" s="91" t="str">
        <f>IF(B30&lt;&gt;"",IFERROR(IF((SUMIF(D$14:CS$14,"CLO7",D30:CS30)/'Grade computation'!I$10)=0,0,(SUMIF(D$14:CS$14,"CLO7",D30:CS30)/'Grade computation'!I$10)),""),"")</f>
        <v/>
      </c>
      <c r="DO30" s="92" t="str">
        <f t="shared" ref="DO30" si="50">IF(DN30="","",IF(DN30&gt;=B$10,"Y","N"))</f>
        <v/>
      </c>
      <c r="DP30" s="92" t="str">
        <f t="shared" ref="DP30" si="51">IF(DN30="","",IF(DN30&lt;50%,1,IF(AND(DN30&gt;=50%,DN30&lt;B$10),2,IF(DN30&gt;=B$10,3))))</f>
        <v/>
      </c>
      <c r="DQ30" s="91" t="str">
        <f>IF(B30&lt;&gt;"",IFERROR(IF((SUMIF(D$14:CS$14,"CLO8",D30:CS30)/'Grade computation'!I$11)=0,0,(SUMIF(D$14:CS$14,"CLO8",D30:CS30)/'Grade computation'!I$11)),""),"")</f>
        <v/>
      </c>
      <c r="DR30" s="92" t="str">
        <f t="shared" ref="DR30" si="52">IF(DQ30="","",IF(DQ30&gt;=B$10,"Y","N"))</f>
        <v/>
      </c>
      <c r="DS30" s="92" t="str">
        <f t="shared" ref="DS30" si="53">IF(DQ30="","",IF(DQ30&lt;50%,1,IF(AND(DQ30&gt;=50%,DQ30&lt;B$10),2,IF(DQ30&gt;=B$10,3))))</f>
        <v/>
      </c>
      <c r="DT30" s="91" t="str">
        <f>IF(B30&lt;&gt;"",IFERROR(IF((SUMIF(D$14:CS$14,"CLO9",D30:CS30)/'Grade computation'!I$12)=0,0,(SUMIF(D$14:CS$14,"CLO9",D30:CS30)/'Grade computation'!I$12)),""),"")</f>
        <v/>
      </c>
      <c r="DU30" s="92" t="str">
        <f t="shared" ref="DU30" si="54">IF(DT30="","",IF(DT30&gt;=B$10,"Y","N"))</f>
        <v/>
      </c>
      <c r="DV30" s="92" t="str">
        <f t="shared" ref="DV30" si="55">IF(DT30="","",IF(DT30&lt;50%,1,IF(AND(DT30&gt;=50%,DT30&lt;B$10),2,IF(DT30&gt;=B$10,3))))</f>
        <v/>
      </c>
      <c r="DW30" s="91" t="str">
        <f>IF(B30&lt;&gt;"",IFERROR(IF((SUMIF(D$14:CS$14,"CLO10",D30:CS30)/'Grade computation'!I$13)=0,0,(SUMIF(D$14:CS$14,"CLO10",D30:CS30)/'Grade computation'!I$13)),""),"")</f>
        <v/>
      </c>
      <c r="DX30" s="92" t="str">
        <f t="shared" ref="DX30" si="56">IF(DW30="","",IF(DW30&gt;=B$10,"Y","N"))</f>
        <v/>
      </c>
      <c r="DY30" s="92" t="str">
        <f t="shared" ref="DY30" si="57">IF(DW30="","",IF(DW30&lt;50%,1,IF(AND(DW30&gt;=50%,DW30&lt;B$10),2,IF(DW30&gt;=B$10,3))))</f>
        <v/>
      </c>
      <c r="DZ30" s="283"/>
      <c r="EA30" s="283"/>
    </row>
    <row r="31" spans="1:131" ht="15.75" customHeight="1">
      <c r="A31" s="281"/>
      <c r="B31" s="282"/>
      <c r="C31" s="276"/>
      <c r="D31" s="276"/>
      <c r="E31" s="276"/>
      <c r="F31" s="276"/>
      <c r="G31" s="276"/>
      <c r="H31" s="276"/>
      <c r="I31" s="276"/>
      <c r="J31" s="276"/>
      <c r="K31" s="276"/>
      <c r="L31" s="276"/>
      <c r="M31" s="276"/>
      <c r="N31" s="276"/>
      <c r="O31" s="276"/>
      <c r="P31" s="276"/>
      <c r="Q31" s="276"/>
      <c r="R31" s="276"/>
      <c r="S31" s="276"/>
      <c r="T31" s="276"/>
      <c r="U31" s="276"/>
      <c r="V31" s="276"/>
      <c r="W31" s="276"/>
      <c r="X31" s="276"/>
      <c r="Y31" s="276"/>
      <c r="Z31" s="276"/>
      <c r="AA31" s="276"/>
      <c r="AB31" s="276"/>
      <c r="AC31" s="276"/>
      <c r="AD31" s="276"/>
      <c r="AE31" s="276"/>
      <c r="AF31" s="276"/>
      <c r="AG31" s="276"/>
      <c r="AH31" s="89" t="str">
        <f t="shared" ref="AH31:AH94" si="58">IF(B31&lt;&gt;"",SUMIF(D$12:AG$12,"TLA",D31:AG31),"")</f>
        <v/>
      </c>
      <c r="AI31" s="90" t="str">
        <f t="shared" ref="AI31:AI94" si="59">IF(B31&lt;&gt;"",SUMIF(D$12:AG$12,"AT",D31:AG31),"")</f>
        <v/>
      </c>
      <c r="AJ31" s="276"/>
      <c r="AK31" s="276"/>
      <c r="AL31" s="276"/>
      <c r="AM31" s="276"/>
      <c r="AN31" s="276"/>
      <c r="AO31" s="276"/>
      <c r="AP31" s="276"/>
      <c r="AQ31" s="276"/>
      <c r="AR31" s="276"/>
      <c r="AS31" s="276"/>
      <c r="AT31" s="276"/>
      <c r="AU31" s="276"/>
      <c r="AV31" s="276"/>
      <c r="AW31" s="276"/>
      <c r="AX31" s="276"/>
      <c r="AY31" s="276"/>
      <c r="AZ31" s="276"/>
      <c r="BA31" s="276"/>
      <c r="BB31" s="276"/>
      <c r="BC31" s="276"/>
      <c r="BD31" s="276"/>
      <c r="BE31" s="276"/>
      <c r="BF31" s="276"/>
      <c r="BG31" s="276"/>
      <c r="BH31" s="276"/>
      <c r="BI31" s="276"/>
      <c r="BJ31" s="276"/>
      <c r="BK31" s="276"/>
      <c r="BL31" s="276"/>
      <c r="BM31" s="276"/>
      <c r="BN31" s="89" t="str">
        <f t="shared" ref="BN31:BN94" si="60">IF(B31&lt;&gt;"", SUMIF(AJ$12:BM$12,"TLA",AJ31:BM31), "")</f>
        <v/>
      </c>
      <c r="BO31" s="90" t="str">
        <f t="shared" ref="BO31:BO94" si="61">IF(B31&lt;&gt;"", SUMIF(AJ$12:BM$12,"AT",AJ31:BM31), "")</f>
        <v/>
      </c>
      <c r="BP31" s="285"/>
      <c r="BQ31" s="285"/>
      <c r="BR31" s="285"/>
      <c r="BS31" s="285"/>
      <c r="BT31" s="285"/>
      <c r="BU31" s="285"/>
      <c r="BV31" s="285"/>
      <c r="BW31" s="285"/>
      <c r="BX31" s="285"/>
      <c r="BY31" s="285"/>
      <c r="BZ31" s="285"/>
      <c r="CA31" s="276"/>
      <c r="CB31" s="276"/>
      <c r="CC31" s="276"/>
      <c r="CD31" s="276"/>
      <c r="CE31" s="276"/>
      <c r="CF31" s="276"/>
      <c r="CG31" s="276"/>
      <c r="CH31" s="276"/>
      <c r="CI31" s="276"/>
      <c r="CJ31" s="276"/>
      <c r="CK31" s="276"/>
      <c r="CL31" s="276"/>
      <c r="CM31" s="276"/>
      <c r="CN31" s="276"/>
      <c r="CO31" s="276"/>
      <c r="CP31" s="276"/>
      <c r="CQ31" s="276"/>
      <c r="CR31" s="276"/>
      <c r="CS31" s="276"/>
      <c r="CT31" s="89" t="str">
        <f t="shared" ref="CT31:CT94" si="62">IF(B31&lt;&gt;"",SUMIF(BP$12:CS$12,"TLA",BP31:CS31), "")</f>
        <v/>
      </c>
      <c r="CU31" s="90" t="str">
        <f t="shared" ref="CU31:CU94" si="63">IF(B31&lt;&gt;"",SUMIF(BP$12:CS$12,"AT",BP31:CS31), "")</f>
        <v/>
      </c>
      <c r="CV31" s="91" t="str">
        <f>IF(B31&lt;&gt;"",IFERROR(SUMIF(D$14:CS$14, "CLO1", D31:CS31)/'Grade computation'!I$4,""),"")</f>
        <v/>
      </c>
      <c r="CW31" s="92" t="str">
        <f t="shared" ref="CW31:CW94" si="64">IF(CV31="","",IF(CV31&gt;=B$10,"Y","N"))</f>
        <v/>
      </c>
      <c r="CX31" s="92" t="str">
        <f t="shared" ref="CX31:CX94" si="65">IF(CV31="","",IF(CV31&lt;50%,1,IF(AND(CV31&gt;=50%,CV31&lt;B$10),2,IF(CV31&gt;=B$10,3))))</f>
        <v/>
      </c>
      <c r="CY31" s="91" t="str">
        <f>IF(B31&lt;&gt;"",IFERROR(IF((SUMIF(D$14:CS$14,"CLO2",D31:CS31)/'Grade computation'!I$5)=0,0,(SUMIF(D$14:CS$14,"CLO2",D31:CS31)/'Grade computation'!I$5)),""),"")</f>
        <v/>
      </c>
      <c r="CZ31" s="92" t="str">
        <f t="shared" ref="CZ31:CZ94" si="66">IF(CY31="","",IF(CY31&gt;=B$10,"Y","N"))</f>
        <v/>
      </c>
      <c r="DA31" s="92" t="str">
        <f t="shared" ref="DA31:DA94" si="67">IF(CY31="","",IF(CY31&lt;50%,1,IF(AND(CY31&gt;=50%,CY31&lt;B$10),2,IF(CY31&gt;=B$10,3))))</f>
        <v/>
      </c>
      <c r="DB31" s="91" t="str">
        <f>IF(B31&lt;&gt;"",IFERROR(IF((SUMIF(D$14:CS$14,"CLO3",D31:CS31)/'Grade computation'!I$6)=0,0,(SUMIF(D$14:CS$14,"CLO3",D31:CS31)/'Grade computation'!I$6)),""),"")</f>
        <v/>
      </c>
      <c r="DC31" s="92" t="str">
        <f t="shared" ref="DC31:DC94" si="68">IF(DB31="","",IF(DB31&gt;=B$10,"Y","N"))</f>
        <v/>
      </c>
      <c r="DD31" s="92" t="str">
        <f t="shared" ref="DD31:DD94" si="69">IF(DB31="","",IF(DB31&lt;50%,1,IF(AND(DB31&gt;=50%,DB31&lt;B$10),2,IF(DB31&gt;=B$10,3))))</f>
        <v/>
      </c>
      <c r="DE31" s="91" t="str">
        <f>IF(B31&lt;&gt;"",IFERROR(SUMIF(D$14:CS$14,"CLO4",D31:CS31)/'Grade computation'!I$7,""),"")</f>
        <v/>
      </c>
      <c r="DF31" s="92" t="str">
        <f t="shared" ref="DF31:DF94" si="70">IF(DE31="","",IF(DE31&gt;=B$10,"Y","N"))</f>
        <v/>
      </c>
      <c r="DG31" s="92" t="str">
        <f t="shared" ref="DG31:DG94" si="71">IF(DE31="","",IF(DE31&lt;50%,1,IF(AND(DE31&gt;=50%,DE31&lt;B$10),2,IF(DE31&gt;=B$10,3))))</f>
        <v/>
      </c>
      <c r="DH31" s="91" t="str">
        <f>IF(B31&lt;&gt;"",IFERROR(IF((SUMIF(D$14:CS$14,"CLO5",D31:CS31)/'Grade computation'!I$8)=0,0,(SUMIF(D$14:CS$14,"CLO5",D31:CS31)/'Grade computation'!I$8)),""),"")</f>
        <v/>
      </c>
      <c r="DI31" s="92" t="str">
        <f t="shared" ref="DI31:DI94" si="72">IF(DH31="","",IF(DH31&gt;=B$10,"Y","N"))</f>
        <v/>
      </c>
      <c r="DJ31" s="92" t="str">
        <f t="shared" ref="DJ31:DJ94" si="73">IF(DH31="","",IF(DH31&lt;50%,1,IF(AND(DH31&gt;=50%,DH31&lt;B$10),2,IF(DH31&gt;=B$10,3))))</f>
        <v/>
      </c>
      <c r="DK31" s="91" t="str">
        <f>IF(B31&lt;&gt;"",IFERROR(IF((SUMIF(D$14:CS$14,"CLO6",D31:CS31)/'Grade computation'!I$9)=0,0,(SUMIF(D$14:CS$14,"CLO6",D31:CS31)/'Grade computation'!I$9)),""),"")</f>
        <v/>
      </c>
      <c r="DL31" s="92" t="str">
        <f t="shared" ref="DL31:DL94" si="74">IF(DK31="","",IF(DK31&gt;=B$10,"Y","N"))</f>
        <v/>
      </c>
      <c r="DM31" s="92" t="str">
        <f t="shared" ref="DM31:DM94" si="75">IF(DK31="","",IF(DK31&lt;50%,1,IF(AND(DK31&gt;=50%,DK31&lt;B$10),2,IF(DK31&gt;=B$10,3))))</f>
        <v/>
      </c>
      <c r="DN31" s="91" t="str">
        <f>IF(B31&lt;&gt;"",IFERROR(IF((SUMIF(D$14:CS$14,"CLO7",D31:CS31)/'Grade computation'!I$10)=0,0,(SUMIF(D$14:CS$14,"CLO7",D31:CS31)/'Grade computation'!I$10)),""),"")</f>
        <v/>
      </c>
      <c r="DO31" s="92" t="str">
        <f t="shared" ref="DO31:DO94" si="76">IF(DN31="","",IF(DN31&gt;=B$10,"Y","N"))</f>
        <v/>
      </c>
      <c r="DP31" s="92" t="str">
        <f t="shared" ref="DP31:DP94" si="77">IF(DN31="","",IF(DN31&lt;50%,1,IF(AND(DN31&gt;=50%,DN31&lt;B$10),2,IF(DN31&gt;=B$10,3))))</f>
        <v/>
      </c>
      <c r="DQ31" s="91" t="str">
        <f>IF(B31&lt;&gt;"",IFERROR(IF((SUMIF(D$14:CS$14,"CLO8",D31:CS31)/'Grade computation'!I$11)=0,0,(SUMIF(D$14:CS$14,"CLO8",D31:CS31)/'Grade computation'!I$11)),""),"")</f>
        <v/>
      </c>
      <c r="DR31" s="92" t="str">
        <f t="shared" ref="DR31:DR94" si="78">IF(DQ31="","",IF(DQ31&gt;=B$10,"Y","N"))</f>
        <v/>
      </c>
      <c r="DS31" s="92" t="str">
        <f t="shared" ref="DS31:DS94" si="79">IF(DQ31="","",IF(DQ31&lt;50%,1,IF(AND(DQ31&gt;=50%,DQ31&lt;B$10),2,IF(DQ31&gt;=B$10,3))))</f>
        <v/>
      </c>
      <c r="DT31" s="91" t="str">
        <f>IF(B31&lt;&gt;"",IFERROR(IF((SUMIF(D$14:CS$14,"CLO9",D31:CS31)/'Grade computation'!I$12)=0,0,(SUMIF(D$14:CS$14,"CLO9",D31:CS31)/'Grade computation'!I$12)),""),"")</f>
        <v/>
      </c>
      <c r="DU31" s="92" t="str">
        <f t="shared" ref="DU31:DU94" si="80">IF(DT31="","",IF(DT31&gt;=B$10,"Y","N"))</f>
        <v/>
      </c>
      <c r="DV31" s="92" t="str">
        <f t="shared" ref="DV31:DV94" si="81">IF(DT31="","",IF(DT31&lt;50%,1,IF(AND(DT31&gt;=50%,DT31&lt;B$10),2,IF(DT31&gt;=B$10,3))))</f>
        <v/>
      </c>
      <c r="DW31" s="91" t="str">
        <f>IF(B31&lt;&gt;"",IFERROR(IF((SUMIF(D$14:CS$14,"CLO10",D31:CS31)/'Grade computation'!I$13)=0,0,(SUMIF(D$14:CS$14,"CLO10",D31:CS31)/'Grade computation'!I$13)),""),"")</f>
        <v/>
      </c>
      <c r="DX31" s="92" t="str">
        <f t="shared" ref="DX31:DX94" si="82">IF(DW31="","",IF(DW31&gt;=B$10,"Y","N"))</f>
        <v/>
      </c>
      <c r="DY31" s="92" t="str">
        <f t="shared" ref="DY31:DY94" si="83">IF(DW31="","",IF(DW31&lt;50%,1,IF(AND(DW31&gt;=50%,DW31&lt;B$10),2,IF(DW31&gt;=B$10,3))))</f>
        <v/>
      </c>
      <c r="DZ31" s="45"/>
      <c r="EA31" s="45"/>
    </row>
    <row r="32" spans="1:131" ht="15.75" customHeight="1">
      <c r="A32" s="281"/>
      <c r="B32" s="282"/>
      <c r="C32" s="276"/>
      <c r="D32" s="276"/>
      <c r="E32" s="276"/>
      <c r="F32" s="276"/>
      <c r="G32" s="276"/>
      <c r="H32" s="276"/>
      <c r="I32" s="276"/>
      <c r="J32" s="276"/>
      <c r="K32" s="276"/>
      <c r="L32" s="276"/>
      <c r="M32" s="276"/>
      <c r="N32" s="276"/>
      <c r="O32" s="276"/>
      <c r="P32" s="276"/>
      <c r="Q32" s="276"/>
      <c r="R32" s="276"/>
      <c r="S32" s="276"/>
      <c r="T32" s="276"/>
      <c r="U32" s="276"/>
      <c r="V32" s="276"/>
      <c r="W32" s="276"/>
      <c r="X32" s="276"/>
      <c r="Y32" s="276"/>
      <c r="Z32" s="276"/>
      <c r="AA32" s="276"/>
      <c r="AB32" s="276"/>
      <c r="AC32" s="276"/>
      <c r="AD32" s="276"/>
      <c r="AE32" s="276"/>
      <c r="AF32" s="276"/>
      <c r="AG32" s="276"/>
      <c r="AH32" s="89" t="str">
        <f t="shared" si="58"/>
        <v/>
      </c>
      <c r="AI32" s="90" t="str">
        <f t="shared" si="59"/>
        <v/>
      </c>
      <c r="AJ32" s="276"/>
      <c r="AK32" s="276"/>
      <c r="AL32" s="276"/>
      <c r="AM32" s="276"/>
      <c r="AN32" s="276"/>
      <c r="AO32" s="276"/>
      <c r="AP32" s="276"/>
      <c r="AQ32" s="276"/>
      <c r="AR32" s="276"/>
      <c r="AS32" s="276"/>
      <c r="AT32" s="276"/>
      <c r="AU32" s="276"/>
      <c r="AV32" s="276"/>
      <c r="AW32" s="276"/>
      <c r="AX32" s="276"/>
      <c r="AY32" s="276"/>
      <c r="AZ32" s="276"/>
      <c r="BA32" s="276"/>
      <c r="BB32" s="276"/>
      <c r="BC32" s="276"/>
      <c r="BD32" s="276"/>
      <c r="BE32" s="276"/>
      <c r="BF32" s="276"/>
      <c r="BG32" s="276"/>
      <c r="BH32" s="276"/>
      <c r="BI32" s="276"/>
      <c r="BJ32" s="276"/>
      <c r="BK32" s="276"/>
      <c r="BL32" s="276"/>
      <c r="BM32" s="276"/>
      <c r="BN32" s="89" t="str">
        <f t="shared" si="60"/>
        <v/>
      </c>
      <c r="BO32" s="90" t="str">
        <f t="shared" si="61"/>
        <v/>
      </c>
      <c r="BP32" s="285"/>
      <c r="BQ32" s="285"/>
      <c r="BR32" s="285"/>
      <c r="BS32" s="285"/>
      <c r="BT32" s="285"/>
      <c r="BU32" s="285"/>
      <c r="BV32" s="285"/>
      <c r="BW32" s="285"/>
      <c r="BX32" s="285"/>
      <c r="BY32" s="285"/>
      <c r="BZ32" s="285"/>
      <c r="CA32" s="276"/>
      <c r="CB32" s="276"/>
      <c r="CC32" s="276"/>
      <c r="CD32" s="276"/>
      <c r="CE32" s="276"/>
      <c r="CF32" s="276"/>
      <c r="CG32" s="276"/>
      <c r="CH32" s="276"/>
      <c r="CI32" s="276"/>
      <c r="CJ32" s="276"/>
      <c r="CK32" s="276"/>
      <c r="CL32" s="276"/>
      <c r="CM32" s="276"/>
      <c r="CN32" s="276"/>
      <c r="CO32" s="276"/>
      <c r="CP32" s="276"/>
      <c r="CQ32" s="276"/>
      <c r="CR32" s="276"/>
      <c r="CS32" s="276"/>
      <c r="CT32" s="89" t="str">
        <f t="shared" si="62"/>
        <v/>
      </c>
      <c r="CU32" s="90" t="str">
        <f t="shared" si="63"/>
        <v/>
      </c>
      <c r="CV32" s="91" t="str">
        <f>IF(B32&lt;&gt;"",IFERROR(SUMIF(D$14:CS$14, "CLO1", D32:CS32)/'Grade computation'!I$4,""),"")</f>
        <v/>
      </c>
      <c r="CW32" s="92" t="str">
        <f t="shared" si="64"/>
        <v/>
      </c>
      <c r="CX32" s="92" t="str">
        <f t="shared" si="65"/>
        <v/>
      </c>
      <c r="CY32" s="91" t="str">
        <f>IF(B32&lt;&gt;"",IFERROR(IF((SUMIF(D$14:CS$14,"CLO2",D32:CS32)/'Grade computation'!I$5)=0,0,(SUMIF(D$14:CS$14,"CLO2",D32:CS32)/'Grade computation'!I$5)),""),"")</f>
        <v/>
      </c>
      <c r="CZ32" s="92" t="str">
        <f t="shared" si="66"/>
        <v/>
      </c>
      <c r="DA32" s="92" t="str">
        <f t="shared" si="67"/>
        <v/>
      </c>
      <c r="DB32" s="91" t="str">
        <f>IF(B32&lt;&gt;"",IFERROR(IF((SUMIF(D$14:CS$14,"CLO3",D32:CS32)/'Grade computation'!I$6)=0,0,(SUMIF(D$14:CS$14,"CLO3",D32:CS32)/'Grade computation'!I$6)),""),"")</f>
        <v/>
      </c>
      <c r="DC32" s="92" t="str">
        <f t="shared" si="68"/>
        <v/>
      </c>
      <c r="DD32" s="92" t="str">
        <f t="shared" si="69"/>
        <v/>
      </c>
      <c r="DE32" s="91" t="str">
        <f>IF(B32&lt;&gt;"",IFERROR(SUMIF(D$14:CS$14,"CLO4",D32:CS32)/'Grade computation'!I$7,""),"")</f>
        <v/>
      </c>
      <c r="DF32" s="92" t="str">
        <f t="shared" si="70"/>
        <v/>
      </c>
      <c r="DG32" s="92" t="str">
        <f t="shared" si="71"/>
        <v/>
      </c>
      <c r="DH32" s="91" t="str">
        <f>IF(B32&lt;&gt;"",IFERROR(IF((SUMIF(D$14:CS$14,"CLO5",D32:CS32)/'Grade computation'!I$8)=0,0,(SUMIF(D$14:CS$14,"CLO5",D32:CS32)/'Grade computation'!I$8)),""),"")</f>
        <v/>
      </c>
      <c r="DI32" s="92" t="str">
        <f t="shared" si="72"/>
        <v/>
      </c>
      <c r="DJ32" s="92" t="str">
        <f t="shared" si="73"/>
        <v/>
      </c>
      <c r="DK32" s="91" t="str">
        <f>IF(B32&lt;&gt;"",IFERROR(IF((SUMIF(D$14:CS$14,"CLO6",D32:CS32)/'Grade computation'!I$9)=0,0,(SUMIF(D$14:CS$14,"CLO6",D32:CS32)/'Grade computation'!I$9)),""),"")</f>
        <v/>
      </c>
      <c r="DL32" s="92" t="str">
        <f t="shared" si="74"/>
        <v/>
      </c>
      <c r="DM32" s="92" t="str">
        <f t="shared" si="75"/>
        <v/>
      </c>
      <c r="DN32" s="91" t="str">
        <f>IF(B32&lt;&gt;"",IFERROR(IF((SUMIF(D$14:CS$14,"CLO7",D32:CS32)/'Grade computation'!I$10)=0,0,(SUMIF(D$14:CS$14,"CLO7",D32:CS32)/'Grade computation'!I$10)),""),"")</f>
        <v/>
      </c>
      <c r="DO32" s="92" t="str">
        <f t="shared" si="76"/>
        <v/>
      </c>
      <c r="DP32" s="92" t="str">
        <f t="shared" si="77"/>
        <v/>
      </c>
      <c r="DQ32" s="91" t="str">
        <f>IF(B32&lt;&gt;"",IFERROR(IF((SUMIF(D$14:CS$14,"CLO8",D32:CS32)/'Grade computation'!I$11)=0,0,(SUMIF(D$14:CS$14,"CLO8",D32:CS32)/'Grade computation'!I$11)),""),"")</f>
        <v/>
      </c>
      <c r="DR32" s="92" t="str">
        <f t="shared" si="78"/>
        <v/>
      </c>
      <c r="DS32" s="92" t="str">
        <f t="shared" si="79"/>
        <v/>
      </c>
      <c r="DT32" s="91" t="str">
        <f>IF(B32&lt;&gt;"",IFERROR(IF((SUMIF(D$14:CS$14,"CLO9",D32:CS32)/'Grade computation'!I$12)=0,0,(SUMIF(D$14:CS$14,"CLO9",D32:CS32)/'Grade computation'!I$12)),""),"")</f>
        <v/>
      </c>
      <c r="DU32" s="92" t="str">
        <f t="shared" si="80"/>
        <v/>
      </c>
      <c r="DV32" s="92" t="str">
        <f t="shared" si="81"/>
        <v/>
      </c>
      <c r="DW32" s="91" t="str">
        <f>IF(B32&lt;&gt;"",IFERROR(IF((SUMIF(D$14:CS$14,"CLO10",D32:CS32)/'Grade computation'!I$13)=0,0,(SUMIF(D$14:CS$14,"CLO10",D32:CS32)/'Grade computation'!I$13)),""),"")</f>
        <v/>
      </c>
      <c r="DX32" s="92" t="str">
        <f t="shared" si="82"/>
        <v/>
      </c>
      <c r="DY32" s="92" t="str">
        <f t="shared" si="83"/>
        <v/>
      </c>
      <c r="DZ32" s="45"/>
      <c r="EA32" s="45"/>
    </row>
    <row r="33" spans="1:131" ht="15.75" customHeight="1">
      <c r="A33" s="281"/>
      <c r="B33" s="282"/>
      <c r="C33" s="276"/>
      <c r="D33" s="276"/>
      <c r="E33" s="276"/>
      <c r="F33" s="276"/>
      <c r="G33" s="276"/>
      <c r="H33" s="276"/>
      <c r="I33" s="276"/>
      <c r="J33" s="276"/>
      <c r="K33" s="276"/>
      <c r="L33" s="276"/>
      <c r="M33" s="276"/>
      <c r="N33" s="276"/>
      <c r="O33" s="276"/>
      <c r="P33" s="276"/>
      <c r="Q33" s="276"/>
      <c r="R33" s="276"/>
      <c r="S33" s="276"/>
      <c r="T33" s="276"/>
      <c r="U33" s="276"/>
      <c r="V33" s="276"/>
      <c r="W33" s="276"/>
      <c r="X33" s="276"/>
      <c r="Y33" s="276"/>
      <c r="Z33" s="276"/>
      <c r="AA33" s="276"/>
      <c r="AB33" s="276"/>
      <c r="AC33" s="276"/>
      <c r="AD33" s="276"/>
      <c r="AE33" s="276"/>
      <c r="AF33" s="276"/>
      <c r="AG33" s="276"/>
      <c r="AH33" s="89" t="str">
        <f t="shared" si="58"/>
        <v/>
      </c>
      <c r="AI33" s="90" t="str">
        <f t="shared" si="59"/>
        <v/>
      </c>
      <c r="AJ33" s="276"/>
      <c r="AK33" s="276"/>
      <c r="AL33" s="276"/>
      <c r="AM33" s="276"/>
      <c r="AN33" s="276"/>
      <c r="AO33" s="276"/>
      <c r="AP33" s="276"/>
      <c r="AQ33" s="276"/>
      <c r="AR33" s="276"/>
      <c r="AS33" s="276"/>
      <c r="AT33" s="276"/>
      <c r="AU33" s="276"/>
      <c r="AV33" s="276"/>
      <c r="AW33" s="276"/>
      <c r="AX33" s="276"/>
      <c r="AY33" s="276"/>
      <c r="AZ33" s="276"/>
      <c r="BA33" s="276"/>
      <c r="BB33" s="276"/>
      <c r="BC33" s="276"/>
      <c r="BD33" s="276"/>
      <c r="BE33" s="276"/>
      <c r="BF33" s="276"/>
      <c r="BG33" s="276"/>
      <c r="BH33" s="276"/>
      <c r="BI33" s="276"/>
      <c r="BJ33" s="276"/>
      <c r="BK33" s="276"/>
      <c r="BL33" s="276"/>
      <c r="BM33" s="276"/>
      <c r="BN33" s="89" t="str">
        <f t="shared" si="60"/>
        <v/>
      </c>
      <c r="BO33" s="90" t="str">
        <f t="shared" si="61"/>
        <v/>
      </c>
      <c r="BP33" s="285"/>
      <c r="BQ33" s="285"/>
      <c r="BR33" s="285"/>
      <c r="BS33" s="285"/>
      <c r="BT33" s="285"/>
      <c r="BU33" s="285"/>
      <c r="BV33" s="285"/>
      <c r="BW33" s="285"/>
      <c r="BX33" s="285"/>
      <c r="BY33" s="285"/>
      <c r="BZ33" s="285"/>
      <c r="CA33" s="276"/>
      <c r="CB33" s="276"/>
      <c r="CC33" s="276"/>
      <c r="CD33" s="276"/>
      <c r="CE33" s="276"/>
      <c r="CF33" s="276"/>
      <c r="CG33" s="276"/>
      <c r="CH33" s="276"/>
      <c r="CI33" s="276"/>
      <c r="CJ33" s="276"/>
      <c r="CK33" s="276"/>
      <c r="CL33" s="276"/>
      <c r="CM33" s="276"/>
      <c r="CN33" s="276"/>
      <c r="CO33" s="276"/>
      <c r="CP33" s="276"/>
      <c r="CQ33" s="276"/>
      <c r="CR33" s="276"/>
      <c r="CS33" s="276"/>
      <c r="CT33" s="89" t="str">
        <f t="shared" si="62"/>
        <v/>
      </c>
      <c r="CU33" s="90" t="str">
        <f t="shared" si="63"/>
        <v/>
      </c>
      <c r="CV33" s="91" t="str">
        <f>IF(B33&lt;&gt;"",IFERROR(SUMIF(D$14:CS$14, "CLO1", D33:CS33)/'Grade computation'!I$4,""),"")</f>
        <v/>
      </c>
      <c r="CW33" s="92" t="str">
        <f t="shared" si="64"/>
        <v/>
      </c>
      <c r="CX33" s="92" t="str">
        <f t="shared" si="65"/>
        <v/>
      </c>
      <c r="CY33" s="91" t="str">
        <f>IF(B33&lt;&gt;"",IFERROR(IF((SUMIF(D$14:CS$14,"CLO2",D33:CS33)/'Grade computation'!I$5)=0,0,(SUMIF(D$14:CS$14,"CLO2",D33:CS33)/'Grade computation'!I$5)),""),"")</f>
        <v/>
      </c>
      <c r="CZ33" s="92" t="str">
        <f t="shared" si="66"/>
        <v/>
      </c>
      <c r="DA33" s="92" t="str">
        <f t="shared" si="67"/>
        <v/>
      </c>
      <c r="DB33" s="91" t="str">
        <f>IF(B33&lt;&gt;"",IFERROR(IF((SUMIF(D$14:CS$14,"CLO3",D33:CS33)/'Grade computation'!I$6)=0,0,(SUMIF(D$14:CS$14,"CLO3",D33:CS33)/'Grade computation'!I$6)),""),"")</f>
        <v/>
      </c>
      <c r="DC33" s="92" t="str">
        <f t="shared" si="68"/>
        <v/>
      </c>
      <c r="DD33" s="92" t="str">
        <f t="shared" si="69"/>
        <v/>
      </c>
      <c r="DE33" s="91" t="str">
        <f>IF(B33&lt;&gt;"",IFERROR(SUMIF(D$14:CS$14,"CLO4",D33:CS33)/'Grade computation'!I$7,""),"")</f>
        <v/>
      </c>
      <c r="DF33" s="92" t="str">
        <f t="shared" si="70"/>
        <v/>
      </c>
      <c r="DG33" s="92" t="str">
        <f t="shared" si="71"/>
        <v/>
      </c>
      <c r="DH33" s="91" t="str">
        <f>IF(B33&lt;&gt;"",IFERROR(IF((SUMIF(D$14:CS$14,"CLO5",D33:CS33)/'Grade computation'!I$8)=0,0,(SUMIF(D$14:CS$14,"CLO5",D33:CS33)/'Grade computation'!I$8)),""),"")</f>
        <v/>
      </c>
      <c r="DI33" s="92" t="str">
        <f t="shared" si="72"/>
        <v/>
      </c>
      <c r="DJ33" s="92" t="str">
        <f t="shared" si="73"/>
        <v/>
      </c>
      <c r="DK33" s="91" t="str">
        <f>IF(B33&lt;&gt;"",IFERROR(IF((SUMIF(D$14:CS$14,"CLO6",D33:CS33)/'Grade computation'!I$9)=0,0,(SUMIF(D$14:CS$14,"CLO6",D33:CS33)/'Grade computation'!I$9)),""),"")</f>
        <v/>
      </c>
      <c r="DL33" s="92" t="str">
        <f t="shared" si="74"/>
        <v/>
      </c>
      <c r="DM33" s="92" t="str">
        <f t="shared" si="75"/>
        <v/>
      </c>
      <c r="DN33" s="91" t="str">
        <f>IF(B33&lt;&gt;"",IFERROR(IF((SUMIF(D$14:CS$14,"CLO7",D33:CS33)/'Grade computation'!I$10)=0,0,(SUMIF(D$14:CS$14,"CLO7",D33:CS33)/'Grade computation'!I$10)),""),"")</f>
        <v/>
      </c>
      <c r="DO33" s="92" t="str">
        <f t="shared" si="76"/>
        <v/>
      </c>
      <c r="DP33" s="92" t="str">
        <f t="shared" si="77"/>
        <v/>
      </c>
      <c r="DQ33" s="91" t="str">
        <f>IF(B33&lt;&gt;"",IFERROR(IF((SUMIF(D$14:CS$14,"CLO8",D33:CS33)/'Grade computation'!I$11)=0,0,(SUMIF(D$14:CS$14,"CLO8",D33:CS33)/'Grade computation'!I$11)),""),"")</f>
        <v/>
      </c>
      <c r="DR33" s="92" t="str">
        <f t="shared" si="78"/>
        <v/>
      </c>
      <c r="DS33" s="92" t="str">
        <f t="shared" si="79"/>
        <v/>
      </c>
      <c r="DT33" s="91" t="str">
        <f>IF(B33&lt;&gt;"",IFERROR(IF((SUMIF(D$14:CS$14,"CLO9",D33:CS33)/'Grade computation'!I$12)=0,0,(SUMIF(D$14:CS$14,"CLO9",D33:CS33)/'Grade computation'!I$12)),""),"")</f>
        <v/>
      </c>
      <c r="DU33" s="92" t="str">
        <f t="shared" si="80"/>
        <v/>
      </c>
      <c r="DV33" s="92" t="str">
        <f t="shared" si="81"/>
        <v/>
      </c>
      <c r="DW33" s="91" t="str">
        <f>IF(B33&lt;&gt;"",IFERROR(IF((SUMIF(D$14:CS$14,"CLO10",D33:CS33)/'Grade computation'!I$13)=0,0,(SUMIF(D$14:CS$14,"CLO10",D33:CS33)/'Grade computation'!I$13)),""),"")</f>
        <v/>
      </c>
      <c r="DX33" s="92" t="str">
        <f t="shared" si="82"/>
        <v/>
      </c>
      <c r="DY33" s="92" t="str">
        <f t="shared" si="83"/>
        <v/>
      </c>
      <c r="DZ33" s="45"/>
      <c r="EA33" s="45"/>
    </row>
    <row r="34" spans="1:131" ht="15.75" customHeight="1">
      <c r="A34" s="281"/>
      <c r="B34" s="282"/>
      <c r="C34" s="276"/>
      <c r="D34" s="276"/>
      <c r="E34" s="276"/>
      <c r="F34" s="276"/>
      <c r="G34" s="276"/>
      <c r="H34" s="276"/>
      <c r="I34" s="276"/>
      <c r="J34" s="276"/>
      <c r="K34" s="276"/>
      <c r="L34" s="276"/>
      <c r="M34" s="276"/>
      <c r="N34" s="276"/>
      <c r="O34" s="276"/>
      <c r="P34" s="276"/>
      <c r="Q34" s="276"/>
      <c r="R34" s="276"/>
      <c r="S34" s="276"/>
      <c r="T34" s="276"/>
      <c r="U34" s="276"/>
      <c r="V34" s="276"/>
      <c r="W34" s="276"/>
      <c r="X34" s="276"/>
      <c r="Y34" s="276"/>
      <c r="Z34" s="276"/>
      <c r="AA34" s="276"/>
      <c r="AB34" s="276"/>
      <c r="AC34" s="276"/>
      <c r="AD34" s="276"/>
      <c r="AE34" s="276"/>
      <c r="AF34" s="276"/>
      <c r="AG34" s="276"/>
      <c r="AH34" s="89" t="str">
        <f t="shared" si="58"/>
        <v/>
      </c>
      <c r="AI34" s="90" t="str">
        <f t="shared" si="59"/>
        <v/>
      </c>
      <c r="AJ34" s="276"/>
      <c r="AK34" s="276"/>
      <c r="AL34" s="276"/>
      <c r="AM34" s="276"/>
      <c r="AN34" s="276"/>
      <c r="AO34" s="276"/>
      <c r="AP34" s="276"/>
      <c r="AQ34" s="276"/>
      <c r="AR34" s="276"/>
      <c r="AS34" s="276"/>
      <c r="AT34" s="276"/>
      <c r="AU34" s="276"/>
      <c r="AV34" s="276"/>
      <c r="AW34" s="276"/>
      <c r="AX34" s="276"/>
      <c r="AY34" s="276"/>
      <c r="AZ34" s="276"/>
      <c r="BA34" s="276"/>
      <c r="BB34" s="276"/>
      <c r="BC34" s="276"/>
      <c r="BD34" s="276"/>
      <c r="BE34" s="276"/>
      <c r="BF34" s="276"/>
      <c r="BG34" s="276"/>
      <c r="BH34" s="276"/>
      <c r="BI34" s="276"/>
      <c r="BJ34" s="276"/>
      <c r="BK34" s="276"/>
      <c r="BL34" s="276"/>
      <c r="BM34" s="276"/>
      <c r="BN34" s="89" t="str">
        <f t="shared" si="60"/>
        <v/>
      </c>
      <c r="BO34" s="90" t="str">
        <f t="shared" si="61"/>
        <v/>
      </c>
      <c r="BP34" s="285"/>
      <c r="BQ34" s="285"/>
      <c r="BR34" s="285"/>
      <c r="BS34" s="285"/>
      <c r="BT34" s="285"/>
      <c r="BU34" s="285"/>
      <c r="BV34" s="285"/>
      <c r="BW34" s="285"/>
      <c r="BX34" s="285"/>
      <c r="BY34" s="285"/>
      <c r="BZ34" s="285"/>
      <c r="CA34" s="276"/>
      <c r="CB34" s="276"/>
      <c r="CC34" s="276"/>
      <c r="CD34" s="276"/>
      <c r="CE34" s="276"/>
      <c r="CF34" s="276"/>
      <c r="CG34" s="276"/>
      <c r="CH34" s="276"/>
      <c r="CI34" s="276"/>
      <c r="CJ34" s="276"/>
      <c r="CK34" s="276"/>
      <c r="CL34" s="276"/>
      <c r="CM34" s="276"/>
      <c r="CN34" s="276"/>
      <c r="CO34" s="276"/>
      <c r="CP34" s="276"/>
      <c r="CQ34" s="276"/>
      <c r="CR34" s="276"/>
      <c r="CS34" s="276"/>
      <c r="CT34" s="89" t="str">
        <f t="shared" si="62"/>
        <v/>
      </c>
      <c r="CU34" s="90" t="str">
        <f t="shared" si="63"/>
        <v/>
      </c>
      <c r="CV34" s="91" t="str">
        <f>IF(B34&lt;&gt;"",IFERROR(SUMIF(D$14:CS$14, "CLO1", D34:CS34)/'Grade computation'!I$4,""),"")</f>
        <v/>
      </c>
      <c r="CW34" s="92" t="str">
        <f t="shared" si="64"/>
        <v/>
      </c>
      <c r="CX34" s="92" t="str">
        <f t="shared" si="65"/>
        <v/>
      </c>
      <c r="CY34" s="91" t="str">
        <f>IF(B34&lt;&gt;"",IFERROR(IF((SUMIF(D$14:CS$14,"CLO2",D34:CS34)/'Grade computation'!I$5)=0,0,(SUMIF(D$14:CS$14,"CLO2",D34:CS34)/'Grade computation'!I$5)),""),"")</f>
        <v/>
      </c>
      <c r="CZ34" s="92" t="str">
        <f t="shared" si="66"/>
        <v/>
      </c>
      <c r="DA34" s="92" t="str">
        <f t="shared" si="67"/>
        <v/>
      </c>
      <c r="DB34" s="91" t="str">
        <f>IF(B34&lt;&gt;"",IFERROR(IF((SUMIF(D$14:CS$14,"CLO3",D34:CS34)/'Grade computation'!I$6)=0,0,(SUMIF(D$14:CS$14,"CLO3",D34:CS34)/'Grade computation'!I$6)),""),"")</f>
        <v/>
      </c>
      <c r="DC34" s="92" t="str">
        <f t="shared" si="68"/>
        <v/>
      </c>
      <c r="DD34" s="92" t="str">
        <f t="shared" si="69"/>
        <v/>
      </c>
      <c r="DE34" s="91" t="str">
        <f>IF(B34&lt;&gt;"",IFERROR(SUMIF(D$14:CS$14,"CLO4",D34:CS34)/'Grade computation'!I$7,""),"")</f>
        <v/>
      </c>
      <c r="DF34" s="92" t="str">
        <f t="shared" si="70"/>
        <v/>
      </c>
      <c r="DG34" s="92" t="str">
        <f t="shared" si="71"/>
        <v/>
      </c>
      <c r="DH34" s="91" t="str">
        <f>IF(B34&lt;&gt;"",IFERROR(IF((SUMIF(D$14:CS$14,"CLO5",D34:CS34)/'Grade computation'!I$8)=0,0,(SUMIF(D$14:CS$14,"CLO5",D34:CS34)/'Grade computation'!I$8)),""),"")</f>
        <v/>
      </c>
      <c r="DI34" s="92" t="str">
        <f t="shared" si="72"/>
        <v/>
      </c>
      <c r="DJ34" s="92" t="str">
        <f t="shared" si="73"/>
        <v/>
      </c>
      <c r="DK34" s="91" t="str">
        <f>IF(B34&lt;&gt;"",IFERROR(IF((SUMIF(D$14:CS$14,"CLO6",D34:CS34)/'Grade computation'!I$9)=0,0,(SUMIF(D$14:CS$14,"CLO6",D34:CS34)/'Grade computation'!I$9)),""),"")</f>
        <v/>
      </c>
      <c r="DL34" s="92" t="str">
        <f t="shared" si="74"/>
        <v/>
      </c>
      <c r="DM34" s="92" t="str">
        <f t="shared" si="75"/>
        <v/>
      </c>
      <c r="DN34" s="91" t="str">
        <f>IF(B34&lt;&gt;"",IFERROR(IF((SUMIF(D$14:CS$14,"CLO7",D34:CS34)/'Grade computation'!I$10)=0,0,(SUMIF(D$14:CS$14,"CLO7",D34:CS34)/'Grade computation'!I$10)),""),"")</f>
        <v/>
      </c>
      <c r="DO34" s="92" t="str">
        <f t="shared" si="76"/>
        <v/>
      </c>
      <c r="DP34" s="92" t="str">
        <f t="shared" si="77"/>
        <v/>
      </c>
      <c r="DQ34" s="91" t="str">
        <f>IF(B34&lt;&gt;"",IFERROR(IF((SUMIF(D$14:CS$14,"CLO8",D34:CS34)/'Grade computation'!I$11)=0,0,(SUMIF(D$14:CS$14,"CLO8",D34:CS34)/'Grade computation'!I$11)),""),"")</f>
        <v/>
      </c>
      <c r="DR34" s="92" t="str">
        <f t="shared" si="78"/>
        <v/>
      </c>
      <c r="DS34" s="92" t="str">
        <f t="shared" si="79"/>
        <v/>
      </c>
      <c r="DT34" s="91" t="str">
        <f>IF(B34&lt;&gt;"",IFERROR(IF((SUMIF(D$14:CS$14,"CLO9",D34:CS34)/'Grade computation'!I$12)=0,0,(SUMIF(D$14:CS$14,"CLO9",D34:CS34)/'Grade computation'!I$12)),""),"")</f>
        <v/>
      </c>
      <c r="DU34" s="92" t="str">
        <f t="shared" si="80"/>
        <v/>
      </c>
      <c r="DV34" s="92" t="str">
        <f t="shared" si="81"/>
        <v/>
      </c>
      <c r="DW34" s="91" t="str">
        <f>IF(B34&lt;&gt;"",IFERROR(IF((SUMIF(D$14:CS$14,"CLO10",D34:CS34)/'Grade computation'!I$13)=0,0,(SUMIF(D$14:CS$14,"CLO10",D34:CS34)/'Grade computation'!I$13)),""),"")</f>
        <v/>
      </c>
      <c r="DX34" s="92" t="str">
        <f t="shared" si="82"/>
        <v/>
      </c>
      <c r="DY34" s="92" t="str">
        <f t="shared" si="83"/>
        <v/>
      </c>
      <c r="DZ34" s="45"/>
      <c r="EA34" s="45"/>
    </row>
    <row r="35" spans="1:131" ht="15.75" customHeight="1">
      <c r="A35" s="281"/>
      <c r="B35" s="282"/>
      <c r="C35" s="276"/>
      <c r="D35" s="276"/>
      <c r="E35" s="276"/>
      <c r="F35" s="276"/>
      <c r="G35" s="276"/>
      <c r="H35" s="276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Y35" s="276"/>
      <c r="Z35" s="276"/>
      <c r="AA35" s="276"/>
      <c r="AB35" s="276"/>
      <c r="AC35" s="276"/>
      <c r="AD35" s="276"/>
      <c r="AE35" s="276"/>
      <c r="AF35" s="276"/>
      <c r="AG35" s="276"/>
      <c r="AH35" s="89" t="str">
        <f t="shared" si="58"/>
        <v/>
      </c>
      <c r="AI35" s="90" t="str">
        <f t="shared" si="59"/>
        <v/>
      </c>
      <c r="AJ35" s="276"/>
      <c r="AK35" s="276"/>
      <c r="AL35" s="276"/>
      <c r="AM35" s="276"/>
      <c r="AN35" s="276"/>
      <c r="AO35" s="276"/>
      <c r="AP35" s="276"/>
      <c r="AQ35" s="276"/>
      <c r="AR35" s="276"/>
      <c r="AS35" s="276"/>
      <c r="AT35" s="276"/>
      <c r="AU35" s="276"/>
      <c r="AV35" s="276"/>
      <c r="AW35" s="276"/>
      <c r="AX35" s="276"/>
      <c r="AY35" s="276"/>
      <c r="AZ35" s="276"/>
      <c r="BA35" s="276"/>
      <c r="BB35" s="276"/>
      <c r="BC35" s="276"/>
      <c r="BD35" s="276"/>
      <c r="BE35" s="276"/>
      <c r="BF35" s="276"/>
      <c r="BG35" s="276"/>
      <c r="BH35" s="276"/>
      <c r="BI35" s="276"/>
      <c r="BJ35" s="276"/>
      <c r="BK35" s="276"/>
      <c r="BL35" s="276"/>
      <c r="BM35" s="276"/>
      <c r="BN35" s="89" t="str">
        <f t="shared" si="60"/>
        <v/>
      </c>
      <c r="BO35" s="90" t="str">
        <f t="shared" si="61"/>
        <v/>
      </c>
      <c r="BP35" s="285"/>
      <c r="BQ35" s="285"/>
      <c r="BR35" s="285"/>
      <c r="BS35" s="285"/>
      <c r="BT35" s="285"/>
      <c r="BU35" s="285"/>
      <c r="BV35" s="285"/>
      <c r="BW35" s="285"/>
      <c r="BX35" s="285"/>
      <c r="BY35" s="285"/>
      <c r="BZ35" s="285"/>
      <c r="CA35" s="276"/>
      <c r="CB35" s="276"/>
      <c r="CC35" s="276"/>
      <c r="CD35" s="276"/>
      <c r="CE35" s="276"/>
      <c r="CF35" s="276"/>
      <c r="CG35" s="276"/>
      <c r="CH35" s="276"/>
      <c r="CI35" s="276"/>
      <c r="CJ35" s="276"/>
      <c r="CK35" s="276"/>
      <c r="CL35" s="276"/>
      <c r="CM35" s="276"/>
      <c r="CN35" s="276"/>
      <c r="CO35" s="276"/>
      <c r="CP35" s="276"/>
      <c r="CQ35" s="276"/>
      <c r="CR35" s="276"/>
      <c r="CS35" s="276"/>
      <c r="CT35" s="89" t="str">
        <f t="shared" si="62"/>
        <v/>
      </c>
      <c r="CU35" s="90" t="str">
        <f t="shared" si="63"/>
        <v/>
      </c>
      <c r="CV35" s="91" t="str">
        <f>IF(B35&lt;&gt;"",IFERROR(SUMIF(D$14:CS$14, "CLO1", D35:CS35)/'Grade computation'!I$4,""),"")</f>
        <v/>
      </c>
      <c r="CW35" s="92" t="str">
        <f t="shared" si="64"/>
        <v/>
      </c>
      <c r="CX35" s="92" t="str">
        <f t="shared" si="65"/>
        <v/>
      </c>
      <c r="CY35" s="91" t="str">
        <f>IF(B35&lt;&gt;"",IFERROR(IF((SUMIF(D$14:CS$14,"CLO2",D35:CS35)/'Grade computation'!I$5)=0,0,(SUMIF(D$14:CS$14,"CLO2",D35:CS35)/'Grade computation'!I$5)),""),"")</f>
        <v/>
      </c>
      <c r="CZ35" s="92" t="str">
        <f t="shared" si="66"/>
        <v/>
      </c>
      <c r="DA35" s="92" t="str">
        <f t="shared" si="67"/>
        <v/>
      </c>
      <c r="DB35" s="91" t="str">
        <f>IF(B35&lt;&gt;"",IFERROR(IF((SUMIF(D$14:CS$14,"CLO3",D35:CS35)/'Grade computation'!I$6)=0,0,(SUMIF(D$14:CS$14,"CLO3",D35:CS35)/'Grade computation'!I$6)),""),"")</f>
        <v/>
      </c>
      <c r="DC35" s="92" t="str">
        <f t="shared" si="68"/>
        <v/>
      </c>
      <c r="DD35" s="92" t="str">
        <f t="shared" si="69"/>
        <v/>
      </c>
      <c r="DE35" s="91" t="str">
        <f>IF(B35&lt;&gt;"",IFERROR(SUMIF(D$14:CS$14,"CLO4",D35:CS35)/'Grade computation'!I$7,""),"")</f>
        <v/>
      </c>
      <c r="DF35" s="92" t="str">
        <f t="shared" si="70"/>
        <v/>
      </c>
      <c r="DG35" s="92" t="str">
        <f t="shared" si="71"/>
        <v/>
      </c>
      <c r="DH35" s="91" t="str">
        <f>IF(B35&lt;&gt;"",IFERROR(IF((SUMIF(D$14:CS$14,"CLO5",D35:CS35)/'Grade computation'!I$8)=0,0,(SUMIF(D$14:CS$14,"CLO5",D35:CS35)/'Grade computation'!I$8)),""),"")</f>
        <v/>
      </c>
      <c r="DI35" s="92" t="str">
        <f t="shared" si="72"/>
        <v/>
      </c>
      <c r="DJ35" s="92" t="str">
        <f t="shared" si="73"/>
        <v/>
      </c>
      <c r="DK35" s="91" t="str">
        <f>IF(B35&lt;&gt;"",IFERROR(IF((SUMIF(D$14:CS$14,"CLO6",D35:CS35)/'Grade computation'!I$9)=0,0,(SUMIF(D$14:CS$14,"CLO6",D35:CS35)/'Grade computation'!I$9)),""),"")</f>
        <v/>
      </c>
      <c r="DL35" s="92" t="str">
        <f t="shared" si="74"/>
        <v/>
      </c>
      <c r="DM35" s="92" t="str">
        <f t="shared" si="75"/>
        <v/>
      </c>
      <c r="DN35" s="91" t="str">
        <f>IF(B35&lt;&gt;"",IFERROR(IF((SUMIF(D$14:CS$14,"CLO7",D35:CS35)/'Grade computation'!I$10)=0,0,(SUMIF(D$14:CS$14,"CLO7",D35:CS35)/'Grade computation'!I$10)),""),"")</f>
        <v/>
      </c>
      <c r="DO35" s="92" t="str">
        <f t="shared" si="76"/>
        <v/>
      </c>
      <c r="DP35" s="92" t="str">
        <f t="shared" si="77"/>
        <v/>
      </c>
      <c r="DQ35" s="91" t="str">
        <f>IF(B35&lt;&gt;"",IFERROR(IF((SUMIF(D$14:CS$14,"CLO8",D35:CS35)/'Grade computation'!I$11)=0,0,(SUMIF(D$14:CS$14,"CLO8",D35:CS35)/'Grade computation'!I$11)),""),"")</f>
        <v/>
      </c>
      <c r="DR35" s="92" t="str">
        <f t="shared" si="78"/>
        <v/>
      </c>
      <c r="DS35" s="92" t="str">
        <f t="shared" si="79"/>
        <v/>
      </c>
      <c r="DT35" s="91" t="str">
        <f>IF(B35&lt;&gt;"",IFERROR(IF((SUMIF(D$14:CS$14,"CLO9",D35:CS35)/'Grade computation'!I$12)=0,0,(SUMIF(D$14:CS$14,"CLO9",D35:CS35)/'Grade computation'!I$12)),""),"")</f>
        <v/>
      </c>
      <c r="DU35" s="92" t="str">
        <f t="shared" si="80"/>
        <v/>
      </c>
      <c r="DV35" s="92" t="str">
        <f t="shared" si="81"/>
        <v/>
      </c>
      <c r="DW35" s="91" t="str">
        <f>IF(B35&lt;&gt;"",IFERROR(IF((SUMIF(D$14:CS$14,"CLO10",D35:CS35)/'Grade computation'!I$13)=0,0,(SUMIF(D$14:CS$14,"CLO10",D35:CS35)/'Grade computation'!I$13)),""),"")</f>
        <v/>
      </c>
      <c r="DX35" s="92" t="str">
        <f t="shared" si="82"/>
        <v/>
      </c>
      <c r="DY35" s="92" t="str">
        <f t="shared" si="83"/>
        <v/>
      </c>
      <c r="DZ35" s="45"/>
      <c r="EA35" s="45"/>
    </row>
    <row r="36" spans="1:131" ht="15.75" customHeight="1">
      <c r="A36" s="281"/>
      <c r="B36" s="282"/>
      <c r="C36" s="276"/>
      <c r="D36" s="276"/>
      <c r="E36" s="276"/>
      <c r="F36" s="276"/>
      <c r="G36" s="276"/>
      <c r="H36" s="276"/>
      <c r="I36" s="276"/>
      <c r="J36" s="276"/>
      <c r="K36" s="276"/>
      <c r="L36" s="276"/>
      <c r="M36" s="276"/>
      <c r="N36" s="276"/>
      <c r="O36" s="276"/>
      <c r="P36" s="276"/>
      <c r="Q36" s="276"/>
      <c r="R36" s="276"/>
      <c r="S36" s="276"/>
      <c r="T36" s="276"/>
      <c r="U36" s="276"/>
      <c r="V36" s="276"/>
      <c r="W36" s="276"/>
      <c r="X36" s="276"/>
      <c r="Y36" s="276"/>
      <c r="Z36" s="276"/>
      <c r="AA36" s="276"/>
      <c r="AB36" s="276"/>
      <c r="AC36" s="276"/>
      <c r="AD36" s="276"/>
      <c r="AE36" s="276"/>
      <c r="AF36" s="276"/>
      <c r="AG36" s="276"/>
      <c r="AH36" s="89" t="str">
        <f t="shared" si="58"/>
        <v/>
      </c>
      <c r="AI36" s="90" t="str">
        <f t="shared" si="59"/>
        <v/>
      </c>
      <c r="AJ36" s="276"/>
      <c r="AK36" s="276"/>
      <c r="AL36" s="276"/>
      <c r="AM36" s="276"/>
      <c r="AN36" s="276"/>
      <c r="AO36" s="276"/>
      <c r="AP36" s="276"/>
      <c r="AQ36" s="276"/>
      <c r="AR36" s="276"/>
      <c r="AS36" s="276"/>
      <c r="AT36" s="276"/>
      <c r="AU36" s="276"/>
      <c r="AV36" s="276"/>
      <c r="AW36" s="276"/>
      <c r="AX36" s="276"/>
      <c r="AY36" s="276"/>
      <c r="AZ36" s="276"/>
      <c r="BA36" s="276"/>
      <c r="BB36" s="276"/>
      <c r="BC36" s="276"/>
      <c r="BD36" s="276"/>
      <c r="BE36" s="276"/>
      <c r="BF36" s="276"/>
      <c r="BG36" s="276"/>
      <c r="BH36" s="276"/>
      <c r="BI36" s="276"/>
      <c r="BJ36" s="276"/>
      <c r="BK36" s="276"/>
      <c r="BL36" s="276"/>
      <c r="BM36" s="276"/>
      <c r="BN36" s="89" t="str">
        <f t="shared" si="60"/>
        <v/>
      </c>
      <c r="BO36" s="90" t="str">
        <f t="shared" si="61"/>
        <v/>
      </c>
      <c r="BP36" s="285"/>
      <c r="BQ36" s="285"/>
      <c r="BR36" s="285"/>
      <c r="BS36" s="285"/>
      <c r="BT36" s="285"/>
      <c r="BU36" s="285"/>
      <c r="BV36" s="285"/>
      <c r="BW36" s="285"/>
      <c r="BX36" s="285"/>
      <c r="BY36" s="285"/>
      <c r="BZ36" s="285"/>
      <c r="CA36" s="276"/>
      <c r="CB36" s="276"/>
      <c r="CC36" s="276"/>
      <c r="CD36" s="276"/>
      <c r="CE36" s="276"/>
      <c r="CF36" s="276"/>
      <c r="CG36" s="276"/>
      <c r="CH36" s="276"/>
      <c r="CI36" s="276"/>
      <c r="CJ36" s="276"/>
      <c r="CK36" s="276"/>
      <c r="CL36" s="276"/>
      <c r="CM36" s="276"/>
      <c r="CN36" s="276"/>
      <c r="CO36" s="276"/>
      <c r="CP36" s="276"/>
      <c r="CQ36" s="276"/>
      <c r="CR36" s="276"/>
      <c r="CS36" s="276"/>
      <c r="CT36" s="89" t="str">
        <f t="shared" si="62"/>
        <v/>
      </c>
      <c r="CU36" s="90" t="str">
        <f t="shared" si="63"/>
        <v/>
      </c>
      <c r="CV36" s="91" t="str">
        <f>IF(B36&lt;&gt;"",IFERROR(SUMIF(D$14:CS$14, "CLO1", D36:CS36)/'Grade computation'!I$4,""),"")</f>
        <v/>
      </c>
      <c r="CW36" s="92" t="str">
        <f t="shared" si="64"/>
        <v/>
      </c>
      <c r="CX36" s="92" t="str">
        <f t="shared" si="65"/>
        <v/>
      </c>
      <c r="CY36" s="91" t="str">
        <f>IF(B36&lt;&gt;"",IFERROR(IF((SUMIF(D$14:CS$14,"CLO2",D36:CS36)/'Grade computation'!I$5)=0,0,(SUMIF(D$14:CS$14,"CLO2",D36:CS36)/'Grade computation'!I$5)),""),"")</f>
        <v/>
      </c>
      <c r="CZ36" s="92" t="str">
        <f t="shared" si="66"/>
        <v/>
      </c>
      <c r="DA36" s="92" t="str">
        <f t="shared" si="67"/>
        <v/>
      </c>
      <c r="DB36" s="91" t="str">
        <f>IF(B36&lt;&gt;"",IFERROR(IF((SUMIF(D$14:CS$14,"CLO3",D36:CS36)/'Grade computation'!I$6)=0,0,(SUMIF(D$14:CS$14,"CLO3",D36:CS36)/'Grade computation'!I$6)),""),"")</f>
        <v/>
      </c>
      <c r="DC36" s="92" t="str">
        <f t="shared" si="68"/>
        <v/>
      </c>
      <c r="DD36" s="92" t="str">
        <f t="shared" si="69"/>
        <v/>
      </c>
      <c r="DE36" s="91" t="str">
        <f>IF(B36&lt;&gt;"",IFERROR(SUMIF(D$14:CS$14,"CLO4",D36:CS36)/'Grade computation'!I$7,""),"")</f>
        <v/>
      </c>
      <c r="DF36" s="92" t="str">
        <f t="shared" si="70"/>
        <v/>
      </c>
      <c r="DG36" s="92" t="str">
        <f t="shared" si="71"/>
        <v/>
      </c>
      <c r="DH36" s="91" t="str">
        <f>IF(B36&lt;&gt;"",IFERROR(IF((SUMIF(D$14:CS$14,"CLO5",D36:CS36)/'Grade computation'!I$8)=0,0,(SUMIF(D$14:CS$14,"CLO5",D36:CS36)/'Grade computation'!I$8)),""),"")</f>
        <v/>
      </c>
      <c r="DI36" s="92" t="str">
        <f t="shared" si="72"/>
        <v/>
      </c>
      <c r="DJ36" s="92" t="str">
        <f t="shared" si="73"/>
        <v/>
      </c>
      <c r="DK36" s="91" t="str">
        <f>IF(B36&lt;&gt;"",IFERROR(IF((SUMIF(D$14:CS$14,"CLO6",D36:CS36)/'Grade computation'!I$9)=0,0,(SUMIF(D$14:CS$14,"CLO6",D36:CS36)/'Grade computation'!I$9)),""),"")</f>
        <v/>
      </c>
      <c r="DL36" s="92" t="str">
        <f t="shared" si="74"/>
        <v/>
      </c>
      <c r="DM36" s="92" t="str">
        <f t="shared" si="75"/>
        <v/>
      </c>
      <c r="DN36" s="91" t="str">
        <f>IF(B36&lt;&gt;"",IFERROR(IF((SUMIF(D$14:CS$14,"CLO7",D36:CS36)/'Grade computation'!I$10)=0,0,(SUMIF(D$14:CS$14,"CLO7",D36:CS36)/'Grade computation'!I$10)),""),"")</f>
        <v/>
      </c>
      <c r="DO36" s="92" t="str">
        <f t="shared" si="76"/>
        <v/>
      </c>
      <c r="DP36" s="92" t="str">
        <f t="shared" si="77"/>
        <v/>
      </c>
      <c r="DQ36" s="91" t="str">
        <f>IF(B36&lt;&gt;"",IFERROR(IF((SUMIF(D$14:CS$14,"CLO8",D36:CS36)/'Grade computation'!I$11)=0,0,(SUMIF(D$14:CS$14,"CLO8",D36:CS36)/'Grade computation'!I$11)),""),"")</f>
        <v/>
      </c>
      <c r="DR36" s="92" t="str">
        <f t="shared" si="78"/>
        <v/>
      </c>
      <c r="DS36" s="92" t="str">
        <f t="shared" si="79"/>
        <v/>
      </c>
      <c r="DT36" s="91" t="str">
        <f>IF(B36&lt;&gt;"",IFERROR(IF((SUMIF(D$14:CS$14,"CLO9",D36:CS36)/'Grade computation'!I$12)=0,0,(SUMIF(D$14:CS$14,"CLO9",D36:CS36)/'Grade computation'!I$12)),""),"")</f>
        <v/>
      </c>
      <c r="DU36" s="92" t="str">
        <f t="shared" si="80"/>
        <v/>
      </c>
      <c r="DV36" s="92" t="str">
        <f t="shared" si="81"/>
        <v/>
      </c>
      <c r="DW36" s="91" t="str">
        <f>IF(B36&lt;&gt;"",IFERROR(IF((SUMIF(D$14:CS$14,"CLO10",D36:CS36)/'Grade computation'!I$13)=0,0,(SUMIF(D$14:CS$14,"CLO10",D36:CS36)/'Grade computation'!I$13)),""),"")</f>
        <v/>
      </c>
      <c r="DX36" s="92" t="str">
        <f t="shared" si="82"/>
        <v/>
      </c>
      <c r="DY36" s="92" t="str">
        <f t="shared" si="83"/>
        <v/>
      </c>
      <c r="DZ36" s="45"/>
      <c r="EA36" s="45"/>
    </row>
    <row r="37" spans="1:131" ht="15.75" customHeight="1">
      <c r="A37" s="281"/>
      <c r="B37" s="282"/>
      <c r="C37" s="276"/>
      <c r="D37" s="276"/>
      <c r="E37" s="276"/>
      <c r="F37" s="276"/>
      <c r="G37" s="276"/>
      <c r="H37" s="276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Y37" s="276"/>
      <c r="Z37" s="276"/>
      <c r="AA37" s="276"/>
      <c r="AB37" s="276"/>
      <c r="AC37" s="276"/>
      <c r="AD37" s="276"/>
      <c r="AE37" s="276"/>
      <c r="AF37" s="276"/>
      <c r="AG37" s="276"/>
      <c r="AH37" s="89" t="str">
        <f t="shared" si="58"/>
        <v/>
      </c>
      <c r="AI37" s="90" t="str">
        <f t="shared" si="59"/>
        <v/>
      </c>
      <c r="AJ37" s="276"/>
      <c r="AK37" s="276"/>
      <c r="AL37" s="276"/>
      <c r="AM37" s="276"/>
      <c r="AN37" s="276"/>
      <c r="AO37" s="276"/>
      <c r="AP37" s="276"/>
      <c r="AQ37" s="276"/>
      <c r="AR37" s="276"/>
      <c r="AS37" s="276"/>
      <c r="AT37" s="276"/>
      <c r="AU37" s="276"/>
      <c r="AV37" s="276"/>
      <c r="AW37" s="276"/>
      <c r="AX37" s="276"/>
      <c r="AY37" s="276"/>
      <c r="AZ37" s="276"/>
      <c r="BA37" s="276"/>
      <c r="BB37" s="276"/>
      <c r="BC37" s="276"/>
      <c r="BD37" s="276"/>
      <c r="BE37" s="276"/>
      <c r="BF37" s="276"/>
      <c r="BG37" s="276"/>
      <c r="BH37" s="276"/>
      <c r="BI37" s="276"/>
      <c r="BJ37" s="276"/>
      <c r="BK37" s="276"/>
      <c r="BL37" s="276"/>
      <c r="BM37" s="276"/>
      <c r="BN37" s="89" t="str">
        <f t="shared" si="60"/>
        <v/>
      </c>
      <c r="BO37" s="90" t="str">
        <f t="shared" si="61"/>
        <v/>
      </c>
      <c r="BP37" s="285"/>
      <c r="BQ37" s="285"/>
      <c r="BR37" s="285"/>
      <c r="BS37" s="285"/>
      <c r="BT37" s="285"/>
      <c r="BU37" s="285"/>
      <c r="BV37" s="285"/>
      <c r="BW37" s="285"/>
      <c r="BX37" s="285"/>
      <c r="BY37" s="285"/>
      <c r="BZ37" s="285"/>
      <c r="CA37" s="276"/>
      <c r="CB37" s="276"/>
      <c r="CC37" s="276"/>
      <c r="CD37" s="276"/>
      <c r="CE37" s="276"/>
      <c r="CF37" s="276"/>
      <c r="CG37" s="276"/>
      <c r="CH37" s="276"/>
      <c r="CI37" s="276"/>
      <c r="CJ37" s="276"/>
      <c r="CK37" s="276"/>
      <c r="CL37" s="276"/>
      <c r="CM37" s="276"/>
      <c r="CN37" s="276"/>
      <c r="CO37" s="276"/>
      <c r="CP37" s="276"/>
      <c r="CQ37" s="276"/>
      <c r="CR37" s="276"/>
      <c r="CS37" s="276"/>
      <c r="CT37" s="89" t="str">
        <f t="shared" si="62"/>
        <v/>
      </c>
      <c r="CU37" s="90" t="str">
        <f t="shared" si="63"/>
        <v/>
      </c>
      <c r="CV37" s="91" t="str">
        <f>IF(B37&lt;&gt;"",IFERROR(SUMIF(D$14:CS$14, "CLO1", D37:CS37)/'Grade computation'!I$4,""),"")</f>
        <v/>
      </c>
      <c r="CW37" s="92" t="str">
        <f t="shared" si="64"/>
        <v/>
      </c>
      <c r="CX37" s="92" t="str">
        <f t="shared" si="65"/>
        <v/>
      </c>
      <c r="CY37" s="91" t="str">
        <f>IF(B37&lt;&gt;"",IFERROR(IF((SUMIF(D$14:CS$14,"CLO2",D37:CS37)/'Grade computation'!I$5)=0,0,(SUMIF(D$14:CS$14,"CLO2",D37:CS37)/'Grade computation'!I$5)),""),"")</f>
        <v/>
      </c>
      <c r="CZ37" s="92" t="str">
        <f t="shared" si="66"/>
        <v/>
      </c>
      <c r="DA37" s="92" t="str">
        <f t="shared" si="67"/>
        <v/>
      </c>
      <c r="DB37" s="91" t="str">
        <f>IF(B37&lt;&gt;"",IFERROR(IF((SUMIF(D$14:CS$14,"CLO3",D37:CS37)/'Grade computation'!I$6)=0,0,(SUMIF(D$14:CS$14,"CLO3",D37:CS37)/'Grade computation'!I$6)),""),"")</f>
        <v/>
      </c>
      <c r="DC37" s="92" t="str">
        <f t="shared" si="68"/>
        <v/>
      </c>
      <c r="DD37" s="92" t="str">
        <f t="shared" si="69"/>
        <v/>
      </c>
      <c r="DE37" s="91" t="str">
        <f>IF(B37&lt;&gt;"",IFERROR(SUMIF(D$14:CS$14,"CLO4",D37:CS37)/'Grade computation'!I$7,""),"")</f>
        <v/>
      </c>
      <c r="DF37" s="92" t="str">
        <f t="shared" si="70"/>
        <v/>
      </c>
      <c r="DG37" s="92" t="str">
        <f t="shared" si="71"/>
        <v/>
      </c>
      <c r="DH37" s="91" t="str">
        <f>IF(B37&lt;&gt;"",IFERROR(IF((SUMIF(D$14:CS$14,"CLO5",D37:CS37)/'Grade computation'!I$8)=0,0,(SUMIF(D$14:CS$14,"CLO5",D37:CS37)/'Grade computation'!I$8)),""),"")</f>
        <v/>
      </c>
      <c r="DI37" s="92" t="str">
        <f t="shared" si="72"/>
        <v/>
      </c>
      <c r="DJ37" s="92" t="str">
        <f t="shared" si="73"/>
        <v/>
      </c>
      <c r="DK37" s="91" t="str">
        <f>IF(B37&lt;&gt;"",IFERROR(IF((SUMIF(D$14:CS$14,"CLO6",D37:CS37)/'Grade computation'!I$9)=0,0,(SUMIF(D$14:CS$14,"CLO6",D37:CS37)/'Grade computation'!I$9)),""),"")</f>
        <v/>
      </c>
      <c r="DL37" s="92" t="str">
        <f t="shared" si="74"/>
        <v/>
      </c>
      <c r="DM37" s="92" t="str">
        <f t="shared" si="75"/>
        <v/>
      </c>
      <c r="DN37" s="91" t="str">
        <f>IF(B37&lt;&gt;"",IFERROR(IF((SUMIF(D$14:CS$14,"CLO7",D37:CS37)/'Grade computation'!I$10)=0,0,(SUMIF(D$14:CS$14,"CLO7",D37:CS37)/'Grade computation'!I$10)),""),"")</f>
        <v/>
      </c>
      <c r="DO37" s="92" t="str">
        <f t="shared" si="76"/>
        <v/>
      </c>
      <c r="DP37" s="92" t="str">
        <f t="shared" si="77"/>
        <v/>
      </c>
      <c r="DQ37" s="91" t="str">
        <f>IF(B37&lt;&gt;"",IFERROR(IF((SUMIF(D$14:CS$14,"CLO8",D37:CS37)/'Grade computation'!I$11)=0,0,(SUMIF(D$14:CS$14,"CLO8",D37:CS37)/'Grade computation'!I$11)),""),"")</f>
        <v/>
      </c>
      <c r="DR37" s="92" t="str">
        <f t="shared" si="78"/>
        <v/>
      </c>
      <c r="DS37" s="92" t="str">
        <f t="shared" si="79"/>
        <v/>
      </c>
      <c r="DT37" s="91" t="str">
        <f>IF(B37&lt;&gt;"",IFERROR(IF((SUMIF(D$14:CS$14,"CLO9",D37:CS37)/'Grade computation'!I$12)=0,0,(SUMIF(D$14:CS$14,"CLO9",D37:CS37)/'Grade computation'!I$12)),""),"")</f>
        <v/>
      </c>
      <c r="DU37" s="92" t="str">
        <f t="shared" si="80"/>
        <v/>
      </c>
      <c r="DV37" s="92" t="str">
        <f t="shared" si="81"/>
        <v/>
      </c>
      <c r="DW37" s="91" t="str">
        <f>IF(B37&lt;&gt;"",IFERROR(IF((SUMIF(D$14:CS$14,"CLO10",D37:CS37)/'Grade computation'!I$13)=0,0,(SUMIF(D$14:CS$14,"CLO10",D37:CS37)/'Grade computation'!I$13)),""),"")</f>
        <v/>
      </c>
      <c r="DX37" s="92" t="str">
        <f t="shared" si="82"/>
        <v/>
      </c>
      <c r="DY37" s="92" t="str">
        <f t="shared" si="83"/>
        <v/>
      </c>
      <c r="DZ37" s="45"/>
      <c r="EA37" s="45"/>
    </row>
    <row r="38" spans="1:131" ht="15.75" customHeight="1">
      <c r="A38" s="281"/>
      <c r="B38" s="282"/>
      <c r="C38" s="276"/>
      <c r="D38" s="276"/>
      <c r="E38" s="276"/>
      <c r="F38" s="276"/>
      <c r="G38" s="276"/>
      <c r="H38" s="276"/>
      <c r="I38" s="276"/>
      <c r="J38" s="276"/>
      <c r="K38" s="276"/>
      <c r="L38" s="276"/>
      <c r="M38" s="276"/>
      <c r="N38" s="276"/>
      <c r="O38" s="276"/>
      <c r="P38" s="276"/>
      <c r="Q38" s="276"/>
      <c r="R38" s="276"/>
      <c r="S38" s="276"/>
      <c r="T38" s="276"/>
      <c r="U38" s="276"/>
      <c r="V38" s="276"/>
      <c r="W38" s="276"/>
      <c r="X38" s="276"/>
      <c r="Y38" s="276"/>
      <c r="Z38" s="276"/>
      <c r="AA38" s="276"/>
      <c r="AB38" s="276"/>
      <c r="AC38" s="276"/>
      <c r="AD38" s="276"/>
      <c r="AE38" s="276"/>
      <c r="AF38" s="276"/>
      <c r="AG38" s="276"/>
      <c r="AH38" s="89" t="str">
        <f t="shared" si="58"/>
        <v/>
      </c>
      <c r="AI38" s="90" t="str">
        <f t="shared" si="59"/>
        <v/>
      </c>
      <c r="AJ38" s="276"/>
      <c r="AK38" s="276"/>
      <c r="AL38" s="276"/>
      <c r="AM38" s="276"/>
      <c r="AN38" s="276"/>
      <c r="AO38" s="276"/>
      <c r="AP38" s="276"/>
      <c r="AQ38" s="276"/>
      <c r="AR38" s="276"/>
      <c r="AS38" s="276"/>
      <c r="AT38" s="276"/>
      <c r="AU38" s="276"/>
      <c r="AV38" s="276"/>
      <c r="AW38" s="276"/>
      <c r="AX38" s="276"/>
      <c r="AY38" s="276"/>
      <c r="AZ38" s="276"/>
      <c r="BA38" s="276"/>
      <c r="BB38" s="276"/>
      <c r="BC38" s="276"/>
      <c r="BD38" s="276"/>
      <c r="BE38" s="276"/>
      <c r="BF38" s="276"/>
      <c r="BG38" s="276"/>
      <c r="BH38" s="276"/>
      <c r="BI38" s="276"/>
      <c r="BJ38" s="276"/>
      <c r="BK38" s="276"/>
      <c r="BL38" s="276"/>
      <c r="BM38" s="276"/>
      <c r="BN38" s="89" t="str">
        <f t="shared" si="60"/>
        <v/>
      </c>
      <c r="BO38" s="90" t="str">
        <f t="shared" si="61"/>
        <v/>
      </c>
      <c r="BP38" s="285"/>
      <c r="BQ38" s="285"/>
      <c r="BR38" s="285"/>
      <c r="BS38" s="285"/>
      <c r="BT38" s="285"/>
      <c r="BU38" s="285"/>
      <c r="BV38" s="285"/>
      <c r="BW38" s="285"/>
      <c r="BX38" s="285"/>
      <c r="BY38" s="285"/>
      <c r="BZ38" s="285"/>
      <c r="CA38" s="276"/>
      <c r="CB38" s="276"/>
      <c r="CC38" s="276"/>
      <c r="CD38" s="276"/>
      <c r="CE38" s="276"/>
      <c r="CF38" s="276"/>
      <c r="CG38" s="276"/>
      <c r="CH38" s="276"/>
      <c r="CI38" s="276"/>
      <c r="CJ38" s="276"/>
      <c r="CK38" s="276"/>
      <c r="CL38" s="276"/>
      <c r="CM38" s="276"/>
      <c r="CN38" s="276"/>
      <c r="CO38" s="276"/>
      <c r="CP38" s="276"/>
      <c r="CQ38" s="276"/>
      <c r="CR38" s="276"/>
      <c r="CS38" s="276"/>
      <c r="CT38" s="89" t="str">
        <f t="shared" si="62"/>
        <v/>
      </c>
      <c r="CU38" s="90" t="str">
        <f t="shared" si="63"/>
        <v/>
      </c>
      <c r="CV38" s="91" t="str">
        <f>IF(B38&lt;&gt;"",IFERROR(SUMIF(D$14:CS$14, "CLO1", D38:CS38)/'Grade computation'!I$4,""),"")</f>
        <v/>
      </c>
      <c r="CW38" s="92" t="str">
        <f t="shared" si="64"/>
        <v/>
      </c>
      <c r="CX38" s="92" t="str">
        <f t="shared" si="65"/>
        <v/>
      </c>
      <c r="CY38" s="91" t="str">
        <f>IF(B38&lt;&gt;"",IFERROR(IF((SUMIF(D$14:CS$14,"CLO2",D38:CS38)/'Grade computation'!I$5)=0,0,(SUMIF(D$14:CS$14,"CLO2",D38:CS38)/'Grade computation'!I$5)),""),"")</f>
        <v/>
      </c>
      <c r="CZ38" s="92" t="str">
        <f t="shared" si="66"/>
        <v/>
      </c>
      <c r="DA38" s="92" t="str">
        <f t="shared" si="67"/>
        <v/>
      </c>
      <c r="DB38" s="91" t="str">
        <f>IF(B38&lt;&gt;"",IFERROR(IF((SUMIF(D$14:CS$14,"CLO3",D38:CS38)/'Grade computation'!I$6)=0,0,(SUMIF(D$14:CS$14,"CLO3",D38:CS38)/'Grade computation'!I$6)),""),"")</f>
        <v/>
      </c>
      <c r="DC38" s="92" t="str">
        <f t="shared" si="68"/>
        <v/>
      </c>
      <c r="DD38" s="92" t="str">
        <f t="shared" si="69"/>
        <v/>
      </c>
      <c r="DE38" s="91" t="str">
        <f>IF(B38&lt;&gt;"",IFERROR(SUMIF(D$14:CS$14,"CLO4",D38:CS38)/'Grade computation'!I$7,""),"")</f>
        <v/>
      </c>
      <c r="DF38" s="92" t="str">
        <f t="shared" si="70"/>
        <v/>
      </c>
      <c r="DG38" s="92" t="str">
        <f t="shared" si="71"/>
        <v/>
      </c>
      <c r="DH38" s="91" t="str">
        <f>IF(B38&lt;&gt;"",IFERROR(IF((SUMIF(D$14:CS$14,"CLO5",D38:CS38)/'Grade computation'!I$8)=0,0,(SUMIF(D$14:CS$14,"CLO5",D38:CS38)/'Grade computation'!I$8)),""),"")</f>
        <v/>
      </c>
      <c r="DI38" s="92" t="str">
        <f t="shared" si="72"/>
        <v/>
      </c>
      <c r="DJ38" s="92" t="str">
        <f t="shared" si="73"/>
        <v/>
      </c>
      <c r="DK38" s="91" t="str">
        <f>IF(B38&lt;&gt;"",IFERROR(IF((SUMIF(D$14:CS$14,"CLO6",D38:CS38)/'Grade computation'!I$9)=0,0,(SUMIF(D$14:CS$14,"CLO6",D38:CS38)/'Grade computation'!I$9)),""),"")</f>
        <v/>
      </c>
      <c r="DL38" s="92" t="str">
        <f t="shared" si="74"/>
        <v/>
      </c>
      <c r="DM38" s="92" t="str">
        <f t="shared" si="75"/>
        <v/>
      </c>
      <c r="DN38" s="91" t="str">
        <f>IF(B38&lt;&gt;"",IFERROR(IF((SUMIF(D$14:CS$14,"CLO7",D38:CS38)/'Grade computation'!I$10)=0,0,(SUMIF(D$14:CS$14,"CLO7",D38:CS38)/'Grade computation'!I$10)),""),"")</f>
        <v/>
      </c>
      <c r="DO38" s="92" t="str">
        <f t="shared" si="76"/>
        <v/>
      </c>
      <c r="DP38" s="92" t="str">
        <f t="shared" si="77"/>
        <v/>
      </c>
      <c r="DQ38" s="91" t="str">
        <f>IF(B38&lt;&gt;"",IFERROR(IF((SUMIF(D$14:CS$14,"CLO8",D38:CS38)/'Grade computation'!I$11)=0,0,(SUMIF(D$14:CS$14,"CLO8",D38:CS38)/'Grade computation'!I$11)),""),"")</f>
        <v/>
      </c>
      <c r="DR38" s="92" t="str">
        <f t="shared" si="78"/>
        <v/>
      </c>
      <c r="DS38" s="92" t="str">
        <f t="shared" si="79"/>
        <v/>
      </c>
      <c r="DT38" s="91" t="str">
        <f>IF(B38&lt;&gt;"",IFERROR(IF((SUMIF(D$14:CS$14,"CLO9",D38:CS38)/'Grade computation'!I$12)=0,0,(SUMIF(D$14:CS$14,"CLO9",D38:CS38)/'Grade computation'!I$12)),""),"")</f>
        <v/>
      </c>
      <c r="DU38" s="92" t="str">
        <f t="shared" si="80"/>
        <v/>
      </c>
      <c r="DV38" s="92" t="str">
        <f t="shared" si="81"/>
        <v/>
      </c>
      <c r="DW38" s="91" t="str">
        <f>IF(B38&lt;&gt;"",IFERROR(IF((SUMIF(D$14:CS$14,"CLO10",D38:CS38)/'Grade computation'!I$13)=0,0,(SUMIF(D$14:CS$14,"CLO10",D38:CS38)/'Grade computation'!I$13)),""),"")</f>
        <v/>
      </c>
      <c r="DX38" s="92" t="str">
        <f t="shared" si="82"/>
        <v/>
      </c>
      <c r="DY38" s="92" t="str">
        <f t="shared" si="83"/>
        <v/>
      </c>
      <c r="DZ38" s="45"/>
      <c r="EA38" s="45"/>
    </row>
    <row r="39" spans="1:131" ht="15.75" customHeight="1">
      <c r="A39" s="281"/>
      <c r="B39" s="282"/>
      <c r="C39" s="276"/>
      <c r="D39" s="276"/>
      <c r="E39" s="276"/>
      <c r="F39" s="276"/>
      <c r="G39" s="276"/>
      <c r="H39" s="276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Y39" s="276"/>
      <c r="Z39" s="276"/>
      <c r="AA39" s="276"/>
      <c r="AB39" s="276"/>
      <c r="AC39" s="276"/>
      <c r="AD39" s="276"/>
      <c r="AE39" s="276"/>
      <c r="AF39" s="276"/>
      <c r="AG39" s="276"/>
      <c r="AH39" s="89" t="str">
        <f t="shared" si="58"/>
        <v/>
      </c>
      <c r="AI39" s="90" t="str">
        <f t="shared" si="59"/>
        <v/>
      </c>
      <c r="AJ39" s="276"/>
      <c r="AK39" s="276"/>
      <c r="AL39" s="276"/>
      <c r="AM39" s="276"/>
      <c r="AN39" s="276"/>
      <c r="AO39" s="276"/>
      <c r="AP39" s="276"/>
      <c r="AQ39" s="276"/>
      <c r="AR39" s="276"/>
      <c r="AS39" s="276"/>
      <c r="AT39" s="276"/>
      <c r="AU39" s="276"/>
      <c r="AV39" s="276"/>
      <c r="AW39" s="276"/>
      <c r="AX39" s="276"/>
      <c r="AY39" s="276"/>
      <c r="AZ39" s="276"/>
      <c r="BA39" s="276"/>
      <c r="BB39" s="276"/>
      <c r="BC39" s="276"/>
      <c r="BD39" s="276"/>
      <c r="BE39" s="276"/>
      <c r="BF39" s="276"/>
      <c r="BG39" s="276"/>
      <c r="BH39" s="276"/>
      <c r="BI39" s="276"/>
      <c r="BJ39" s="276"/>
      <c r="BK39" s="276"/>
      <c r="BL39" s="276"/>
      <c r="BM39" s="276"/>
      <c r="BN39" s="89" t="str">
        <f t="shared" si="60"/>
        <v/>
      </c>
      <c r="BO39" s="90" t="str">
        <f t="shared" si="61"/>
        <v/>
      </c>
      <c r="BP39" s="285"/>
      <c r="BQ39" s="285"/>
      <c r="BR39" s="285"/>
      <c r="BS39" s="285"/>
      <c r="BT39" s="285"/>
      <c r="BU39" s="285"/>
      <c r="BV39" s="285"/>
      <c r="BW39" s="285"/>
      <c r="BX39" s="285"/>
      <c r="BY39" s="285"/>
      <c r="BZ39" s="285"/>
      <c r="CA39" s="276"/>
      <c r="CB39" s="276"/>
      <c r="CC39" s="276"/>
      <c r="CD39" s="276"/>
      <c r="CE39" s="276"/>
      <c r="CF39" s="276"/>
      <c r="CG39" s="276"/>
      <c r="CH39" s="276"/>
      <c r="CI39" s="276"/>
      <c r="CJ39" s="276"/>
      <c r="CK39" s="276"/>
      <c r="CL39" s="276"/>
      <c r="CM39" s="276"/>
      <c r="CN39" s="276"/>
      <c r="CO39" s="276"/>
      <c r="CP39" s="276"/>
      <c r="CQ39" s="276"/>
      <c r="CR39" s="276"/>
      <c r="CS39" s="276"/>
      <c r="CT39" s="89" t="str">
        <f t="shared" si="62"/>
        <v/>
      </c>
      <c r="CU39" s="90" t="str">
        <f t="shared" si="63"/>
        <v/>
      </c>
      <c r="CV39" s="91" t="str">
        <f>IF(B39&lt;&gt;"",IFERROR(SUMIF(D$14:CS$14, "CLO1", D39:CS39)/'Grade computation'!I$4,""),"")</f>
        <v/>
      </c>
      <c r="CW39" s="92" t="str">
        <f t="shared" si="64"/>
        <v/>
      </c>
      <c r="CX39" s="92" t="str">
        <f t="shared" si="65"/>
        <v/>
      </c>
      <c r="CY39" s="91" t="str">
        <f>IF(B39&lt;&gt;"",IFERROR(IF((SUMIF(D$14:CS$14,"CLO2",D39:CS39)/'Grade computation'!I$5)=0,0,(SUMIF(D$14:CS$14,"CLO2",D39:CS39)/'Grade computation'!I$5)),""),"")</f>
        <v/>
      </c>
      <c r="CZ39" s="92" t="str">
        <f t="shared" si="66"/>
        <v/>
      </c>
      <c r="DA39" s="92" t="str">
        <f t="shared" si="67"/>
        <v/>
      </c>
      <c r="DB39" s="91" t="str">
        <f>IF(B39&lt;&gt;"",IFERROR(IF((SUMIF(D$14:CS$14,"CLO3",D39:CS39)/'Grade computation'!I$6)=0,0,(SUMIF(D$14:CS$14,"CLO3",D39:CS39)/'Grade computation'!I$6)),""),"")</f>
        <v/>
      </c>
      <c r="DC39" s="92" t="str">
        <f t="shared" si="68"/>
        <v/>
      </c>
      <c r="DD39" s="92" t="str">
        <f t="shared" si="69"/>
        <v/>
      </c>
      <c r="DE39" s="91" t="str">
        <f>IF(B39&lt;&gt;"",IFERROR(SUMIF(D$14:CS$14,"CLO4",D39:CS39)/'Grade computation'!I$7,""),"")</f>
        <v/>
      </c>
      <c r="DF39" s="92" t="str">
        <f t="shared" si="70"/>
        <v/>
      </c>
      <c r="DG39" s="92" t="str">
        <f t="shared" si="71"/>
        <v/>
      </c>
      <c r="DH39" s="91" t="str">
        <f>IF(B39&lt;&gt;"",IFERROR(IF((SUMIF(D$14:CS$14,"CLO5",D39:CS39)/'Grade computation'!I$8)=0,0,(SUMIF(D$14:CS$14,"CLO5",D39:CS39)/'Grade computation'!I$8)),""),"")</f>
        <v/>
      </c>
      <c r="DI39" s="92" t="str">
        <f t="shared" si="72"/>
        <v/>
      </c>
      <c r="DJ39" s="92" t="str">
        <f t="shared" si="73"/>
        <v/>
      </c>
      <c r="DK39" s="91" t="str">
        <f>IF(B39&lt;&gt;"",IFERROR(IF((SUMIF(D$14:CS$14,"CLO6",D39:CS39)/'Grade computation'!I$9)=0,0,(SUMIF(D$14:CS$14,"CLO6",D39:CS39)/'Grade computation'!I$9)),""),"")</f>
        <v/>
      </c>
      <c r="DL39" s="92" t="str">
        <f t="shared" si="74"/>
        <v/>
      </c>
      <c r="DM39" s="92" t="str">
        <f t="shared" si="75"/>
        <v/>
      </c>
      <c r="DN39" s="91" t="str">
        <f>IF(B39&lt;&gt;"",IFERROR(IF((SUMIF(D$14:CS$14,"CLO7",D39:CS39)/'Grade computation'!I$10)=0,0,(SUMIF(D$14:CS$14,"CLO7",D39:CS39)/'Grade computation'!I$10)),""),"")</f>
        <v/>
      </c>
      <c r="DO39" s="92" t="str">
        <f t="shared" si="76"/>
        <v/>
      </c>
      <c r="DP39" s="92" t="str">
        <f t="shared" si="77"/>
        <v/>
      </c>
      <c r="DQ39" s="91" t="str">
        <f>IF(B39&lt;&gt;"",IFERROR(IF((SUMIF(D$14:CS$14,"CLO8",D39:CS39)/'Grade computation'!I$11)=0,0,(SUMIF(D$14:CS$14,"CLO8",D39:CS39)/'Grade computation'!I$11)),""),"")</f>
        <v/>
      </c>
      <c r="DR39" s="92" t="str">
        <f t="shared" si="78"/>
        <v/>
      </c>
      <c r="DS39" s="92" t="str">
        <f t="shared" si="79"/>
        <v/>
      </c>
      <c r="DT39" s="91" t="str">
        <f>IF(B39&lt;&gt;"",IFERROR(IF((SUMIF(D$14:CS$14,"CLO9",D39:CS39)/'Grade computation'!I$12)=0,0,(SUMIF(D$14:CS$14,"CLO9",D39:CS39)/'Grade computation'!I$12)),""),"")</f>
        <v/>
      </c>
      <c r="DU39" s="92" t="str">
        <f t="shared" si="80"/>
        <v/>
      </c>
      <c r="DV39" s="92" t="str">
        <f t="shared" si="81"/>
        <v/>
      </c>
      <c r="DW39" s="91" t="str">
        <f>IF(B39&lt;&gt;"",IFERROR(IF((SUMIF(D$14:CS$14,"CLO10",D39:CS39)/'Grade computation'!I$13)=0,0,(SUMIF(D$14:CS$14,"CLO10",D39:CS39)/'Grade computation'!I$13)),""),"")</f>
        <v/>
      </c>
      <c r="DX39" s="92" t="str">
        <f t="shared" si="82"/>
        <v/>
      </c>
      <c r="DY39" s="92" t="str">
        <f t="shared" si="83"/>
        <v/>
      </c>
      <c r="DZ39" s="45"/>
      <c r="EA39" s="45"/>
    </row>
    <row r="40" spans="1:131" ht="15.75" customHeight="1">
      <c r="A40" s="281"/>
      <c r="B40" s="282"/>
      <c r="C40" s="276"/>
      <c r="D40" s="276"/>
      <c r="E40" s="276"/>
      <c r="F40" s="276"/>
      <c r="G40" s="276"/>
      <c r="H40" s="276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Y40" s="276"/>
      <c r="Z40" s="276"/>
      <c r="AA40" s="276"/>
      <c r="AB40" s="276"/>
      <c r="AC40" s="276"/>
      <c r="AD40" s="276"/>
      <c r="AE40" s="276"/>
      <c r="AF40" s="276"/>
      <c r="AG40" s="276"/>
      <c r="AH40" s="89" t="str">
        <f t="shared" si="58"/>
        <v/>
      </c>
      <c r="AI40" s="90" t="str">
        <f t="shared" si="59"/>
        <v/>
      </c>
      <c r="AJ40" s="276"/>
      <c r="AK40" s="276"/>
      <c r="AL40" s="276"/>
      <c r="AM40" s="276"/>
      <c r="AN40" s="276"/>
      <c r="AO40" s="276"/>
      <c r="AP40" s="276"/>
      <c r="AQ40" s="276"/>
      <c r="AR40" s="276"/>
      <c r="AS40" s="276"/>
      <c r="AT40" s="276"/>
      <c r="AU40" s="276"/>
      <c r="AV40" s="276"/>
      <c r="AW40" s="276"/>
      <c r="AX40" s="276"/>
      <c r="AY40" s="276"/>
      <c r="AZ40" s="276"/>
      <c r="BA40" s="276"/>
      <c r="BB40" s="276"/>
      <c r="BC40" s="276"/>
      <c r="BD40" s="276"/>
      <c r="BE40" s="276"/>
      <c r="BF40" s="276"/>
      <c r="BG40" s="276"/>
      <c r="BH40" s="276"/>
      <c r="BI40" s="276"/>
      <c r="BJ40" s="276"/>
      <c r="BK40" s="276"/>
      <c r="BL40" s="276"/>
      <c r="BM40" s="276"/>
      <c r="BN40" s="89" t="str">
        <f t="shared" si="60"/>
        <v/>
      </c>
      <c r="BO40" s="90" t="str">
        <f t="shared" si="61"/>
        <v/>
      </c>
      <c r="BP40" s="285"/>
      <c r="BQ40" s="285"/>
      <c r="BR40" s="285"/>
      <c r="BS40" s="285"/>
      <c r="BT40" s="285"/>
      <c r="BU40" s="285"/>
      <c r="BV40" s="285"/>
      <c r="BW40" s="285"/>
      <c r="BX40" s="285"/>
      <c r="BY40" s="285"/>
      <c r="BZ40" s="285"/>
      <c r="CA40" s="276"/>
      <c r="CB40" s="276"/>
      <c r="CC40" s="276"/>
      <c r="CD40" s="276"/>
      <c r="CE40" s="276"/>
      <c r="CF40" s="276"/>
      <c r="CG40" s="276"/>
      <c r="CH40" s="276"/>
      <c r="CI40" s="276"/>
      <c r="CJ40" s="276"/>
      <c r="CK40" s="276"/>
      <c r="CL40" s="276"/>
      <c r="CM40" s="276"/>
      <c r="CN40" s="276"/>
      <c r="CO40" s="276"/>
      <c r="CP40" s="276"/>
      <c r="CQ40" s="276"/>
      <c r="CR40" s="276"/>
      <c r="CS40" s="276"/>
      <c r="CT40" s="89" t="str">
        <f t="shared" si="62"/>
        <v/>
      </c>
      <c r="CU40" s="90" t="str">
        <f t="shared" si="63"/>
        <v/>
      </c>
      <c r="CV40" s="91" t="str">
        <f>IF(B40&lt;&gt;"",IFERROR(SUMIF(D$14:CS$14, "CLO1", D40:CS40)/'Grade computation'!I$4,""),"")</f>
        <v/>
      </c>
      <c r="CW40" s="92" t="str">
        <f t="shared" si="64"/>
        <v/>
      </c>
      <c r="CX40" s="92" t="str">
        <f t="shared" si="65"/>
        <v/>
      </c>
      <c r="CY40" s="91" t="str">
        <f>IF(B40&lt;&gt;"",IFERROR(IF((SUMIF(D$14:CS$14,"CLO2",D40:CS40)/'Grade computation'!I$5)=0,0,(SUMIF(D$14:CS$14,"CLO2",D40:CS40)/'Grade computation'!I$5)),""),"")</f>
        <v/>
      </c>
      <c r="CZ40" s="92" t="str">
        <f t="shared" si="66"/>
        <v/>
      </c>
      <c r="DA40" s="92" t="str">
        <f t="shared" si="67"/>
        <v/>
      </c>
      <c r="DB40" s="91" t="str">
        <f>IF(B40&lt;&gt;"",IFERROR(IF((SUMIF(D$14:CS$14,"CLO3",D40:CS40)/'Grade computation'!I$6)=0,0,(SUMIF(D$14:CS$14,"CLO3",D40:CS40)/'Grade computation'!I$6)),""),"")</f>
        <v/>
      </c>
      <c r="DC40" s="92" t="str">
        <f t="shared" si="68"/>
        <v/>
      </c>
      <c r="DD40" s="92" t="str">
        <f t="shared" si="69"/>
        <v/>
      </c>
      <c r="DE40" s="91" t="str">
        <f>IF(B40&lt;&gt;"",IFERROR(SUMIF(D$14:CS$14,"CLO4",D40:CS40)/'Grade computation'!I$7,""),"")</f>
        <v/>
      </c>
      <c r="DF40" s="92" t="str">
        <f t="shared" si="70"/>
        <v/>
      </c>
      <c r="DG40" s="92" t="str">
        <f t="shared" si="71"/>
        <v/>
      </c>
      <c r="DH40" s="91" t="str">
        <f>IF(B40&lt;&gt;"",IFERROR(IF((SUMIF(D$14:CS$14,"CLO5",D40:CS40)/'Grade computation'!I$8)=0,0,(SUMIF(D$14:CS$14,"CLO5",D40:CS40)/'Grade computation'!I$8)),""),"")</f>
        <v/>
      </c>
      <c r="DI40" s="92" t="str">
        <f t="shared" si="72"/>
        <v/>
      </c>
      <c r="DJ40" s="92" t="str">
        <f t="shared" si="73"/>
        <v/>
      </c>
      <c r="DK40" s="91" t="str">
        <f>IF(B40&lt;&gt;"",IFERROR(IF((SUMIF(D$14:CS$14,"CLO6",D40:CS40)/'Grade computation'!I$9)=0,0,(SUMIF(D$14:CS$14,"CLO6",D40:CS40)/'Grade computation'!I$9)),""),"")</f>
        <v/>
      </c>
      <c r="DL40" s="92" t="str">
        <f t="shared" si="74"/>
        <v/>
      </c>
      <c r="DM40" s="92" t="str">
        <f t="shared" si="75"/>
        <v/>
      </c>
      <c r="DN40" s="91" t="str">
        <f>IF(B40&lt;&gt;"",IFERROR(IF((SUMIF(D$14:CS$14,"CLO7",D40:CS40)/'Grade computation'!I$10)=0,0,(SUMIF(D$14:CS$14,"CLO7",D40:CS40)/'Grade computation'!I$10)),""),"")</f>
        <v/>
      </c>
      <c r="DO40" s="92" t="str">
        <f t="shared" si="76"/>
        <v/>
      </c>
      <c r="DP40" s="92" t="str">
        <f t="shared" si="77"/>
        <v/>
      </c>
      <c r="DQ40" s="91" t="str">
        <f>IF(B40&lt;&gt;"",IFERROR(IF((SUMIF(D$14:CS$14,"CLO8",D40:CS40)/'Grade computation'!I$11)=0,0,(SUMIF(D$14:CS$14,"CLO8",D40:CS40)/'Grade computation'!I$11)),""),"")</f>
        <v/>
      </c>
      <c r="DR40" s="92" t="str">
        <f t="shared" si="78"/>
        <v/>
      </c>
      <c r="DS40" s="92" t="str">
        <f t="shared" si="79"/>
        <v/>
      </c>
      <c r="DT40" s="91" t="str">
        <f>IF(B40&lt;&gt;"",IFERROR(IF((SUMIF(D$14:CS$14,"CLO9",D40:CS40)/'Grade computation'!I$12)=0,0,(SUMIF(D$14:CS$14,"CLO9",D40:CS40)/'Grade computation'!I$12)),""),"")</f>
        <v/>
      </c>
      <c r="DU40" s="92" t="str">
        <f t="shared" si="80"/>
        <v/>
      </c>
      <c r="DV40" s="92" t="str">
        <f t="shared" si="81"/>
        <v/>
      </c>
      <c r="DW40" s="91" t="str">
        <f>IF(B40&lt;&gt;"",IFERROR(IF((SUMIF(D$14:CS$14,"CLO10",D40:CS40)/'Grade computation'!I$13)=0,0,(SUMIF(D$14:CS$14,"CLO10",D40:CS40)/'Grade computation'!I$13)),""),"")</f>
        <v/>
      </c>
      <c r="DX40" s="92" t="str">
        <f t="shared" si="82"/>
        <v/>
      </c>
      <c r="DY40" s="92" t="str">
        <f t="shared" si="83"/>
        <v/>
      </c>
      <c r="DZ40" s="45"/>
      <c r="EA40" s="45"/>
    </row>
    <row r="41" spans="1:131" ht="15.75" customHeight="1">
      <c r="A41" s="281"/>
      <c r="B41" s="282"/>
      <c r="C41" s="276"/>
      <c r="D41" s="276"/>
      <c r="E41" s="276"/>
      <c r="F41" s="276"/>
      <c r="G41" s="276"/>
      <c r="H41" s="276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Y41" s="276"/>
      <c r="Z41" s="276"/>
      <c r="AA41" s="276"/>
      <c r="AB41" s="276"/>
      <c r="AC41" s="276"/>
      <c r="AD41" s="276"/>
      <c r="AE41" s="276"/>
      <c r="AF41" s="276"/>
      <c r="AG41" s="276"/>
      <c r="AH41" s="89" t="str">
        <f t="shared" si="58"/>
        <v/>
      </c>
      <c r="AI41" s="90" t="str">
        <f t="shared" si="59"/>
        <v/>
      </c>
      <c r="AJ41" s="276"/>
      <c r="AK41" s="276"/>
      <c r="AL41" s="276"/>
      <c r="AM41" s="276"/>
      <c r="AN41" s="276"/>
      <c r="AO41" s="276"/>
      <c r="AP41" s="276"/>
      <c r="AQ41" s="276"/>
      <c r="AR41" s="276"/>
      <c r="AS41" s="276"/>
      <c r="AT41" s="276"/>
      <c r="AU41" s="276"/>
      <c r="AV41" s="276"/>
      <c r="AW41" s="276"/>
      <c r="AX41" s="276"/>
      <c r="AY41" s="276"/>
      <c r="AZ41" s="276"/>
      <c r="BA41" s="276"/>
      <c r="BB41" s="276"/>
      <c r="BC41" s="276"/>
      <c r="BD41" s="276"/>
      <c r="BE41" s="276"/>
      <c r="BF41" s="276"/>
      <c r="BG41" s="276"/>
      <c r="BH41" s="276"/>
      <c r="BI41" s="276"/>
      <c r="BJ41" s="276"/>
      <c r="BK41" s="276"/>
      <c r="BL41" s="276"/>
      <c r="BM41" s="276"/>
      <c r="BN41" s="89" t="str">
        <f t="shared" si="60"/>
        <v/>
      </c>
      <c r="BO41" s="90" t="str">
        <f t="shared" si="61"/>
        <v/>
      </c>
      <c r="BP41" s="285"/>
      <c r="BQ41" s="285"/>
      <c r="BR41" s="285"/>
      <c r="BS41" s="285"/>
      <c r="BT41" s="285"/>
      <c r="BU41" s="285"/>
      <c r="BV41" s="285"/>
      <c r="BW41" s="285"/>
      <c r="BX41" s="285"/>
      <c r="BY41" s="285"/>
      <c r="BZ41" s="285"/>
      <c r="CA41" s="276"/>
      <c r="CB41" s="276"/>
      <c r="CC41" s="276"/>
      <c r="CD41" s="276"/>
      <c r="CE41" s="276"/>
      <c r="CF41" s="276"/>
      <c r="CG41" s="276"/>
      <c r="CH41" s="276"/>
      <c r="CI41" s="276"/>
      <c r="CJ41" s="276"/>
      <c r="CK41" s="276"/>
      <c r="CL41" s="276"/>
      <c r="CM41" s="276"/>
      <c r="CN41" s="276"/>
      <c r="CO41" s="276"/>
      <c r="CP41" s="276"/>
      <c r="CQ41" s="276"/>
      <c r="CR41" s="276"/>
      <c r="CS41" s="276"/>
      <c r="CT41" s="89" t="str">
        <f t="shared" si="62"/>
        <v/>
      </c>
      <c r="CU41" s="90" t="str">
        <f t="shared" si="63"/>
        <v/>
      </c>
      <c r="CV41" s="91" t="str">
        <f>IF(B41&lt;&gt;"",IFERROR(SUMIF(D$14:CS$14, "CLO1", D41:CS41)/'Grade computation'!I$4,""),"")</f>
        <v/>
      </c>
      <c r="CW41" s="92" t="str">
        <f t="shared" si="64"/>
        <v/>
      </c>
      <c r="CX41" s="92" t="str">
        <f t="shared" si="65"/>
        <v/>
      </c>
      <c r="CY41" s="91" t="str">
        <f>IF(B41&lt;&gt;"",IFERROR(IF((SUMIF(D$14:CS$14,"CLO2",D41:CS41)/'Grade computation'!I$5)=0,0,(SUMIF(D$14:CS$14,"CLO2",D41:CS41)/'Grade computation'!I$5)),""),"")</f>
        <v/>
      </c>
      <c r="CZ41" s="92" t="str">
        <f t="shared" si="66"/>
        <v/>
      </c>
      <c r="DA41" s="92" t="str">
        <f t="shared" si="67"/>
        <v/>
      </c>
      <c r="DB41" s="91" t="str">
        <f>IF(B41&lt;&gt;"",IFERROR(IF((SUMIF(D$14:CS$14,"CLO3",D41:CS41)/'Grade computation'!I$6)=0,0,(SUMIF(D$14:CS$14,"CLO3",D41:CS41)/'Grade computation'!I$6)),""),"")</f>
        <v/>
      </c>
      <c r="DC41" s="92" t="str">
        <f t="shared" si="68"/>
        <v/>
      </c>
      <c r="DD41" s="92" t="str">
        <f t="shared" si="69"/>
        <v/>
      </c>
      <c r="DE41" s="91" t="str">
        <f>IF(B41&lt;&gt;"",IFERROR(SUMIF(D$14:CS$14,"CLO4",D41:CS41)/'Grade computation'!I$7,""),"")</f>
        <v/>
      </c>
      <c r="DF41" s="92" t="str">
        <f t="shared" si="70"/>
        <v/>
      </c>
      <c r="DG41" s="92" t="str">
        <f t="shared" si="71"/>
        <v/>
      </c>
      <c r="DH41" s="91" t="str">
        <f>IF(B41&lt;&gt;"",IFERROR(IF((SUMIF(D$14:CS$14,"CLO5",D41:CS41)/'Grade computation'!I$8)=0,0,(SUMIF(D$14:CS$14,"CLO5",D41:CS41)/'Grade computation'!I$8)),""),"")</f>
        <v/>
      </c>
      <c r="DI41" s="92" t="str">
        <f t="shared" si="72"/>
        <v/>
      </c>
      <c r="DJ41" s="92" t="str">
        <f t="shared" si="73"/>
        <v/>
      </c>
      <c r="DK41" s="91" t="str">
        <f>IF(B41&lt;&gt;"",IFERROR(IF((SUMIF(D$14:CS$14,"CLO6",D41:CS41)/'Grade computation'!I$9)=0,0,(SUMIF(D$14:CS$14,"CLO6",D41:CS41)/'Grade computation'!I$9)),""),"")</f>
        <v/>
      </c>
      <c r="DL41" s="92" t="str">
        <f t="shared" si="74"/>
        <v/>
      </c>
      <c r="DM41" s="92" t="str">
        <f t="shared" si="75"/>
        <v/>
      </c>
      <c r="DN41" s="91" t="str">
        <f>IF(B41&lt;&gt;"",IFERROR(IF((SUMIF(D$14:CS$14,"CLO7",D41:CS41)/'Grade computation'!I$10)=0,0,(SUMIF(D$14:CS$14,"CLO7",D41:CS41)/'Grade computation'!I$10)),""),"")</f>
        <v/>
      </c>
      <c r="DO41" s="92" t="str">
        <f t="shared" si="76"/>
        <v/>
      </c>
      <c r="DP41" s="92" t="str">
        <f t="shared" si="77"/>
        <v/>
      </c>
      <c r="DQ41" s="91" t="str">
        <f>IF(B41&lt;&gt;"",IFERROR(IF((SUMIF(D$14:CS$14,"CLO8",D41:CS41)/'Grade computation'!I$11)=0,0,(SUMIF(D$14:CS$14,"CLO8",D41:CS41)/'Grade computation'!I$11)),""),"")</f>
        <v/>
      </c>
      <c r="DR41" s="92" t="str">
        <f t="shared" si="78"/>
        <v/>
      </c>
      <c r="DS41" s="92" t="str">
        <f t="shared" si="79"/>
        <v/>
      </c>
      <c r="DT41" s="91" t="str">
        <f>IF(B41&lt;&gt;"",IFERROR(IF((SUMIF(D$14:CS$14,"CLO9",D41:CS41)/'Grade computation'!I$12)=0,0,(SUMIF(D$14:CS$14,"CLO9",D41:CS41)/'Grade computation'!I$12)),""),"")</f>
        <v/>
      </c>
      <c r="DU41" s="92" t="str">
        <f t="shared" si="80"/>
        <v/>
      </c>
      <c r="DV41" s="92" t="str">
        <f t="shared" si="81"/>
        <v/>
      </c>
      <c r="DW41" s="91" t="str">
        <f>IF(B41&lt;&gt;"",IFERROR(IF((SUMIF(D$14:CS$14,"CLO10",D41:CS41)/'Grade computation'!I$13)=0,0,(SUMIF(D$14:CS$14,"CLO10",D41:CS41)/'Grade computation'!I$13)),""),"")</f>
        <v/>
      </c>
      <c r="DX41" s="92" t="str">
        <f t="shared" si="82"/>
        <v/>
      </c>
      <c r="DY41" s="92" t="str">
        <f t="shared" si="83"/>
        <v/>
      </c>
      <c r="DZ41" s="45"/>
      <c r="EA41" s="45"/>
    </row>
    <row r="42" spans="1:131" ht="15.75" customHeight="1">
      <c r="A42" s="281"/>
      <c r="B42" s="282"/>
      <c r="C42" s="276"/>
      <c r="D42" s="276"/>
      <c r="E42" s="276"/>
      <c r="F42" s="276"/>
      <c r="G42" s="276"/>
      <c r="H42" s="276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Y42" s="276"/>
      <c r="Z42" s="276"/>
      <c r="AA42" s="276"/>
      <c r="AB42" s="276"/>
      <c r="AC42" s="276"/>
      <c r="AD42" s="276"/>
      <c r="AE42" s="276"/>
      <c r="AF42" s="276"/>
      <c r="AG42" s="276"/>
      <c r="AH42" s="89" t="str">
        <f t="shared" si="58"/>
        <v/>
      </c>
      <c r="AI42" s="90" t="str">
        <f t="shared" si="59"/>
        <v/>
      </c>
      <c r="AJ42" s="276"/>
      <c r="AK42" s="276"/>
      <c r="AL42" s="276"/>
      <c r="AM42" s="276"/>
      <c r="AN42" s="276"/>
      <c r="AO42" s="276"/>
      <c r="AP42" s="276"/>
      <c r="AQ42" s="276"/>
      <c r="AR42" s="276"/>
      <c r="AS42" s="276"/>
      <c r="AT42" s="276"/>
      <c r="AU42" s="276"/>
      <c r="AV42" s="276"/>
      <c r="AW42" s="276"/>
      <c r="AX42" s="276"/>
      <c r="AY42" s="276"/>
      <c r="AZ42" s="276"/>
      <c r="BA42" s="276"/>
      <c r="BB42" s="276"/>
      <c r="BC42" s="276"/>
      <c r="BD42" s="276"/>
      <c r="BE42" s="276"/>
      <c r="BF42" s="276"/>
      <c r="BG42" s="276"/>
      <c r="BH42" s="276"/>
      <c r="BI42" s="276"/>
      <c r="BJ42" s="276"/>
      <c r="BK42" s="276"/>
      <c r="BL42" s="276"/>
      <c r="BM42" s="276"/>
      <c r="BN42" s="89" t="str">
        <f t="shared" si="60"/>
        <v/>
      </c>
      <c r="BO42" s="90" t="str">
        <f t="shared" si="61"/>
        <v/>
      </c>
      <c r="BP42" s="285"/>
      <c r="BQ42" s="285"/>
      <c r="BR42" s="285"/>
      <c r="BS42" s="285"/>
      <c r="BT42" s="285"/>
      <c r="BU42" s="285"/>
      <c r="BV42" s="285"/>
      <c r="BW42" s="285"/>
      <c r="BX42" s="285"/>
      <c r="BY42" s="285"/>
      <c r="BZ42" s="285"/>
      <c r="CA42" s="276"/>
      <c r="CB42" s="276"/>
      <c r="CC42" s="276"/>
      <c r="CD42" s="276"/>
      <c r="CE42" s="276"/>
      <c r="CF42" s="276"/>
      <c r="CG42" s="276"/>
      <c r="CH42" s="276"/>
      <c r="CI42" s="276"/>
      <c r="CJ42" s="276"/>
      <c r="CK42" s="276"/>
      <c r="CL42" s="276"/>
      <c r="CM42" s="276"/>
      <c r="CN42" s="276"/>
      <c r="CO42" s="276"/>
      <c r="CP42" s="276"/>
      <c r="CQ42" s="276"/>
      <c r="CR42" s="276"/>
      <c r="CS42" s="276"/>
      <c r="CT42" s="89" t="str">
        <f t="shared" si="62"/>
        <v/>
      </c>
      <c r="CU42" s="90" t="str">
        <f t="shared" si="63"/>
        <v/>
      </c>
      <c r="CV42" s="91" t="str">
        <f>IF(B42&lt;&gt;"",IFERROR(SUMIF(D$14:CS$14, "CLO1", D42:CS42)/'Grade computation'!I$4,""),"")</f>
        <v/>
      </c>
      <c r="CW42" s="92" t="str">
        <f t="shared" si="64"/>
        <v/>
      </c>
      <c r="CX42" s="92" t="str">
        <f t="shared" si="65"/>
        <v/>
      </c>
      <c r="CY42" s="91" t="str">
        <f>IF(B42&lt;&gt;"",IFERROR(IF((SUMIF(D$14:CS$14,"CLO2",D42:CS42)/'Grade computation'!I$5)=0,0,(SUMIF(D$14:CS$14,"CLO2",D42:CS42)/'Grade computation'!I$5)),""),"")</f>
        <v/>
      </c>
      <c r="CZ42" s="92" t="str">
        <f t="shared" si="66"/>
        <v/>
      </c>
      <c r="DA42" s="92" t="str">
        <f t="shared" si="67"/>
        <v/>
      </c>
      <c r="DB42" s="91" t="str">
        <f>IF(B42&lt;&gt;"",IFERROR(IF((SUMIF(D$14:CS$14,"CLO3",D42:CS42)/'Grade computation'!I$6)=0,0,(SUMIF(D$14:CS$14,"CLO3",D42:CS42)/'Grade computation'!I$6)),""),"")</f>
        <v/>
      </c>
      <c r="DC42" s="92" t="str">
        <f t="shared" si="68"/>
        <v/>
      </c>
      <c r="DD42" s="92" t="str">
        <f t="shared" si="69"/>
        <v/>
      </c>
      <c r="DE42" s="91" t="str">
        <f>IF(B42&lt;&gt;"",IFERROR(SUMIF(D$14:CS$14,"CLO4",D42:CS42)/'Grade computation'!I$7,""),"")</f>
        <v/>
      </c>
      <c r="DF42" s="92" t="str">
        <f t="shared" si="70"/>
        <v/>
      </c>
      <c r="DG42" s="92" t="str">
        <f t="shared" si="71"/>
        <v/>
      </c>
      <c r="DH42" s="91" t="str">
        <f>IF(B42&lt;&gt;"",IFERROR(IF((SUMIF(D$14:CS$14,"CLO5",D42:CS42)/'Grade computation'!I$8)=0,0,(SUMIF(D$14:CS$14,"CLO5",D42:CS42)/'Grade computation'!I$8)),""),"")</f>
        <v/>
      </c>
      <c r="DI42" s="92" t="str">
        <f t="shared" si="72"/>
        <v/>
      </c>
      <c r="DJ42" s="92" t="str">
        <f t="shared" si="73"/>
        <v/>
      </c>
      <c r="DK42" s="91" t="str">
        <f>IF(B42&lt;&gt;"",IFERROR(IF((SUMIF(D$14:CS$14,"CLO6",D42:CS42)/'Grade computation'!I$9)=0,0,(SUMIF(D$14:CS$14,"CLO6",D42:CS42)/'Grade computation'!I$9)),""),"")</f>
        <v/>
      </c>
      <c r="DL42" s="92" t="str">
        <f t="shared" si="74"/>
        <v/>
      </c>
      <c r="DM42" s="92" t="str">
        <f t="shared" si="75"/>
        <v/>
      </c>
      <c r="DN42" s="91" t="str">
        <f>IF(B42&lt;&gt;"",IFERROR(IF((SUMIF(D$14:CS$14,"CLO7",D42:CS42)/'Grade computation'!I$10)=0,0,(SUMIF(D$14:CS$14,"CLO7",D42:CS42)/'Grade computation'!I$10)),""),"")</f>
        <v/>
      </c>
      <c r="DO42" s="92" t="str">
        <f t="shared" si="76"/>
        <v/>
      </c>
      <c r="DP42" s="92" t="str">
        <f t="shared" si="77"/>
        <v/>
      </c>
      <c r="DQ42" s="91" t="str">
        <f>IF(B42&lt;&gt;"",IFERROR(IF((SUMIF(D$14:CS$14,"CLO8",D42:CS42)/'Grade computation'!I$11)=0,0,(SUMIF(D$14:CS$14,"CLO8",D42:CS42)/'Grade computation'!I$11)),""),"")</f>
        <v/>
      </c>
      <c r="DR42" s="92" t="str">
        <f t="shared" si="78"/>
        <v/>
      </c>
      <c r="DS42" s="92" t="str">
        <f t="shared" si="79"/>
        <v/>
      </c>
      <c r="DT42" s="91" t="str">
        <f>IF(B42&lt;&gt;"",IFERROR(IF((SUMIF(D$14:CS$14,"CLO9",D42:CS42)/'Grade computation'!I$12)=0,0,(SUMIF(D$14:CS$14,"CLO9",D42:CS42)/'Grade computation'!I$12)),""),"")</f>
        <v/>
      </c>
      <c r="DU42" s="92" t="str">
        <f t="shared" si="80"/>
        <v/>
      </c>
      <c r="DV42" s="92" t="str">
        <f t="shared" si="81"/>
        <v/>
      </c>
      <c r="DW42" s="91" t="str">
        <f>IF(B42&lt;&gt;"",IFERROR(IF((SUMIF(D$14:CS$14,"CLO10",D42:CS42)/'Grade computation'!I$13)=0,0,(SUMIF(D$14:CS$14,"CLO10",D42:CS42)/'Grade computation'!I$13)),""),"")</f>
        <v/>
      </c>
      <c r="DX42" s="92" t="str">
        <f t="shared" si="82"/>
        <v/>
      </c>
      <c r="DY42" s="92" t="str">
        <f t="shared" si="83"/>
        <v/>
      </c>
      <c r="DZ42" s="45"/>
      <c r="EA42" s="45"/>
    </row>
    <row r="43" spans="1:131" ht="15.75" customHeight="1">
      <c r="A43" s="281"/>
      <c r="B43" s="282"/>
      <c r="C43" s="276"/>
      <c r="D43" s="276"/>
      <c r="E43" s="276"/>
      <c r="F43" s="276"/>
      <c r="G43" s="276"/>
      <c r="H43" s="276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Y43" s="276"/>
      <c r="Z43" s="276"/>
      <c r="AA43" s="276"/>
      <c r="AB43" s="276"/>
      <c r="AC43" s="276"/>
      <c r="AD43" s="276"/>
      <c r="AE43" s="276"/>
      <c r="AF43" s="276"/>
      <c r="AG43" s="276"/>
      <c r="AH43" s="89" t="str">
        <f t="shared" si="58"/>
        <v/>
      </c>
      <c r="AI43" s="90" t="str">
        <f t="shared" si="59"/>
        <v/>
      </c>
      <c r="AJ43" s="276"/>
      <c r="AK43" s="276"/>
      <c r="AL43" s="276"/>
      <c r="AM43" s="276"/>
      <c r="AN43" s="276"/>
      <c r="AO43" s="276"/>
      <c r="AP43" s="276"/>
      <c r="AQ43" s="276"/>
      <c r="AR43" s="276"/>
      <c r="AS43" s="276"/>
      <c r="AT43" s="276"/>
      <c r="AU43" s="276"/>
      <c r="AV43" s="276"/>
      <c r="AW43" s="276"/>
      <c r="AX43" s="276"/>
      <c r="AY43" s="276"/>
      <c r="AZ43" s="276"/>
      <c r="BA43" s="276"/>
      <c r="BB43" s="276"/>
      <c r="BC43" s="276"/>
      <c r="BD43" s="276"/>
      <c r="BE43" s="276"/>
      <c r="BF43" s="276"/>
      <c r="BG43" s="276"/>
      <c r="BH43" s="276"/>
      <c r="BI43" s="276"/>
      <c r="BJ43" s="276"/>
      <c r="BK43" s="276"/>
      <c r="BL43" s="276"/>
      <c r="BM43" s="276"/>
      <c r="BN43" s="89" t="str">
        <f t="shared" si="60"/>
        <v/>
      </c>
      <c r="BO43" s="90" t="str">
        <f t="shared" si="61"/>
        <v/>
      </c>
      <c r="BP43" s="285"/>
      <c r="BQ43" s="285"/>
      <c r="BR43" s="285"/>
      <c r="BS43" s="285"/>
      <c r="BT43" s="285"/>
      <c r="BU43" s="285"/>
      <c r="BV43" s="285"/>
      <c r="BW43" s="285"/>
      <c r="BX43" s="285"/>
      <c r="BY43" s="285"/>
      <c r="BZ43" s="285"/>
      <c r="CA43" s="276"/>
      <c r="CB43" s="276"/>
      <c r="CC43" s="276"/>
      <c r="CD43" s="276"/>
      <c r="CE43" s="276"/>
      <c r="CF43" s="276"/>
      <c r="CG43" s="276"/>
      <c r="CH43" s="276"/>
      <c r="CI43" s="276"/>
      <c r="CJ43" s="276"/>
      <c r="CK43" s="276"/>
      <c r="CL43" s="276"/>
      <c r="CM43" s="276"/>
      <c r="CN43" s="276"/>
      <c r="CO43" s="276"/>
      <c r="CP43" s="276"/>
      <c r="CQ43" s="276"/>
      <c r="CR43" s="276"/>
      <c r="CS43" s="276"/>
      <c r="CT43" s="89" t="str">
        <f t="shared" si="62"/>
        <v/>
      </c>
      <c r="CU43" s="90" t="str">
        <f t="shared" si="63"/>
        <v/>
      </c>
      <c r="CV43" s="91" t="str">
        <f>IF(B43&lt;&gt;"",IFERROR(SUMIF(D$14:CS$14, "CLO1", D43:CS43)/'Grade computation'!I$4,""),"")</f>
        <v/>
      </c>
      <c r="CW43" s="92" t="str">
        <f t="shared" si="64"/>
        <v/>
      </c>
      <c r="CX43" s="92" t="str">
        <f t="shared" si="65"/>
        <v/>
      </c>
      <c r="CY43" s="91" t="str">
        <f>IF(B43&lt;&gt;"",IFERROR(IF((SUMIF(D$14:CS$14,"CLO2",D43:CS43)/'Grade computation'!I$5)=0,0,(SUMIF(D$14:CS$14,"CLO2",D43:CS43)/'Grade computation'!I$5)),""),"")</f>
        <v/>
      </c>
      <c r="CZ43" s="92" t="str">
        <f t="shared" si="66"/>
        <v/>
      </c>
      <c r="DA43" s="92" t="str">
        <f t="shared" si="67"/>
        <v/>
      </c>
      <c r="DB43" s="91" t="str">
        <f>IF(B43&lt;&gt;"",IFERROR(IF((SUMIF(D$14:CS$14,"CLO3",D43:CS43)/'Grade computation'!I$6)=0,0,(SUMIF(D$14:CS$14,"CLO3",D43:CS43)/'Grade computation'!I$6)),""),"")</f>
        <v/>
      </c>
      <c r="DC43" s="92" t="str">
        <f t="shared" si="68"/>
        <v/>
      </c>
      <c r="DD43" s="92" t="str">
        <f t="shared" si="69"/>
        <v/>
      </c>
      <c r="DE43" s="91" t="str">
        <f>IF(B43&lt;&gt;"",IFERROR(SUMIF(D$14:CS$14,"CLO4",D43:CS43)/'Grade computation'!I$7,""),"")</f>
        <v/>
      </c>
      <c r="DF43" s="92" t="str">
        <f t="shared" si="70"/>
        <v/>
      </c>
      <c r="DG43" s="92" t="str">
        <f t="shared" si="71"/>
        <v/>
      </c>
      <c r="DH43" s="91" t="str">
        <f>IF(B43&lt;&gt;"",IFERROR(IF((SUMIF(D$14:CS$14,"CLO5",D43:CS43)/'Grade computation'!I$8)=0,0,(SUMIF(D$14:CS$14,"CLO5",D43:CS43)/'Grade computation'!I$8)),""),"")</f>
        <v/>
      </c>
      <c r="DI43" s="92" t="str">
        <f t="shared" si="72"/>
        <v/>
      </c>
      <c r="DJ43" s="92" t="str">
        <f t="shared" si="73"/>
        <v/>
      </c>
      <c r="DK43" s="91" t="str">
        <f>IF(B43&lt;&gt;"",IFERROR(IF((SUMIF(D$14:CS$14,"CLO6",D43:CS43)/'Grade computation'!I$9)=0,0,(SUMIF(D$14:CS$14,"CLO6",D43:CS43)/'Grade computation'!I$9)),""),"")</f>
        <v/>
      </c>
      <c r="DL43" s="92" t="str">
        <f t="shared" si="74"/>
        <v/>
      </c>
      <c r="DM43" s="92" t="str">
        <f t="shared" si="75"/>
        <v/>
      </c>
      <c r="DN43" s="91" t="str">
        <f>IF(B43&lt;&gt;"",IFERROR(IF((SUMIF(D$14:CS$14,"CLO7",D43:CS43)/'Grade computation'!I$10)=0,0,(SUMIF(D$14:CS$14,"CLO7",D43:CS43)/'Grade computation'!I$10)),""),"")</f>
        <v/>
      </c>
      <c r="DO43" s="92" t="str">
        <f t="shared" si="76"/>
        <v/>
      </c>
      <c r="DP43" s="92" t="str">
        <f t="shared" si="77"/>
        <v/>
      </c>
      <c r="DQ43" s="91" t="str">
        <f>IF(B43&lt;&gt;"",IFERROR(IF((SUMIF(D$14:CS$14,"CLO8",D43:CS43)/'Grade computation'!I$11)=0,0,(SUMIF(D$14:CS$14,"CLO8",D43:CS43)/'Grade computation'!I$11)),""),"")</f>
        <v/>
      </c>
      <c r="DR43" s="92" t="str">
        <f t="shared" si="78"/>
        <v/>
      </c>
      <c r="DS43" s="92" t="str">
        <f t="shared" si="79"/>
        <v/>
      </c>
      <c r="DT43" s="91" t="str">
        <f>IF(B43&lt;&gt;"",IFERROR(IF((SUMIF(D$14:CS$14,"CLO9",D43:CS43)/'Grade computation'!I$12)=0,0,(SUMIF(D$14:CS$14,"CLO9",D43:CS43)/'Grade computation'!I$12)),""),"")</f>
        <v/>
      </c>
      <c r="DU43" s="92" t="str">
        <f t="shared" si="80"/>
        <v/>
      </c>
      <c r="DV43" s="92" t="str">
        <f t="shared" si="81"/>
        <v/>
      </c>
      <c r="DW43" s="91" t="str">
        <f>IF(B43&lt;&gt;"",IFERROR(IF((SUMIF(D$14:CS$14,"CLO10",D43:CS43)/'Grade computation'!I$13)=0,0,(SUMIF(D$14:CS$14,"CLO10",D43:CS43)/'Grade computation'!I$13)),""),"")</f>
        <v/>
      </c>
      <c r="DX43" s="92" t="str">
        <f t="shared" si="82"/>
        <v/>
      </c>
      <c r="DY43" s="92" t="str">
        <f t="shared" si="83"/>
        <v/>
      </c>
      <c r="DZ43" s="45"/>
      <c r="EA43" s="45"/>
    </row>
    <row r="44" spans="1:131" ht="15.75" customHeight="1">
      <c r="A44" s="281"/>
      <c r="B44" s="282"/>
      <c r="C44" s="276"/>
      <c r="D44" s="276"/>
      <c r="E44" s="276"/>
      <c r="F44" s="276"/>
      <c r="G44" s="276"/>
      <c r="H44" s="276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Y44" s="276"/>
      <c r="Z44" s="276"/>
      <c r="AA44" s="276"/>
      <c r="AB44" s="276"/>
      <c r="AC44" s="276"/>
      <c r="AD44" s="276"/>
      <c r="AE44" s="276"/>
      <c r="AF44" s="276"/>
      <c r="AG44" s="276"/>
      <c r="AH44" s="89" t="str">
        <f t="shared" si="58"/>
        <v/>
      </c>
      <c r="AI44" s="90" t="str">
        <f t="shared" si="59"/>
        <v/>
      </c>
      <c r="AJ44" s="276"/>
      <c r="AK44" s="276"/>
      <c r="AL44" s="276"/>
      <c r="AM44" s="276"/>
      <c r="AN44" s="276"/>
      <c r="AO44" s="276"/>
      <c r="AP44" s="276"/>
      <c r="AQ44" s="276"/>
      <c r="AR44" s="276"/>
      <c r="AS44" s="276"/>
      <c r="AT44" s="276"/>
      <c r="AU44" s="276"/>
      <c r="AV44" s="276"/>
      <c r="AW44" s="276"/>
      <c r="AX44" s="276"/>
      <c r="AY44" s="276"/>
      <c r="AZ44" s="276"/>
      <c r="BA44" s="276"/>
      <c r="BB44" s="276"/>
      <c r="BC44" s="276"/>
      <c r="BD44" s="276"/>
      <c r="BE44" s="276"/>
      <c r="BF44" s="276"/>
      <c r="BG44" s="276"/>
      <c r="BH44" s="276"/>
      <c r="BI44" s="276"/>
      <c r="BJ44" s="276"/>
      <c r="BK44" s="276"/>
      <c r="BL44" s="276"/>
      <c r="BM44" s="276"/>
      <c r="BN44" s="89" t="str">
        <f t="shared" si="60"/>
        <v/>
      </c>
      <c r="BO44" s="90" t="str">
        <f t="shared" si="61"/>
        <v/>
      </c>
      <c r="BP44" s="285"/>
      <c r="BQ44" s="285"/>
      <c r="BR44" s="285"/>
      <c r="BS44" s="285"/>
      <c r="BT44" s="285"/>
      <c r="BU44" s="285"/>
      <c r="BV44" s="285"/>
      <c r="BW44" s="285"/>
      <c r="BX44" s="285"/>
      <c r="BY44" s="285"/>
      <c r="BZ44" s="285"/>
      <c r="CA44" s="276"/>
      <c r="CB44" s="276"/>
      <c r="CC44" s="276"/>
      <c r="CD44" s="276"/>
      <c r="CE44" s="276"/>
      <c r="CF44" s="276"/>
      <c r="CG44" s="276"/>
      <c r="CH44" s="276"/>
      <c r="CI44" s="276"/>
      <c r="CJ44" s="276"/>
      <c r="CK44" s="276"/>
      <c r="CL44" s="276"/>
      <c r="CM44" s="276"/>
      <c r="CN44" s="276"/>
      <c r="CO44" s="276"/>
      <c r="CP44" s="276"/>
      <c r="CQ44" s="276"/>
      <c r="CR44" s="276"/>
      <c r="CS44" s="276"/>
      <c r="CT44" s="89" t="str">
        <f t="shared" si="62"/>
        <v/>
      </c>
      <c r="CU44" s="90" t="str">
        <f t="shared" si="63"/>
        <v/>
      </c>
      <c r="CV44" s="91" t="str">
        <f>IF(B44&lt;&gt;"",IFERROR(SUMIF(D$14:CS$14, "CLO1", D44:CS44)/'Grade computation'!I$4,""),"")</f>
        <v/>
      </c>
      <c r="CW44" s="92" t="str">
        <f t="shared" si="64"/>
        <v/>
      </c>
      <c r="CX44" s="92" t="str">
        <f t="shared" si="65"/>
        <v/>
      </c>
      <c r="CY44" s="91" t="str">
        <f>IF(B44&lt;&gt;"",IFERROR(IF((SUMIF(D$14:CS$14,"CLO2",D44:CS44)/'Grade computation'!I$5)=0,0,(SUMIF(D$14:CS$14,"CLO2",D44:CS44)/'Grade computation'!I$5)),""),"")</f>
        <v/>
      </c>
      <c r="CZ44" s="92" t="str">
        <f t="shared" si="66"/>
        <v/>
      </c>
      <c r="DA44" s="92" t="str">
        <f t="shared" si="67"/>
        <v/>
      </c>
      <c r="DB44" s="91" t="str">
        <f>IF(B44&lt;&gt;"",IFERROR(IF((SUMIF(D$14:CS$14,"CLO3",D44:CS44)/'Grade computation'!I$6)=0,0,(SUMIF(D$14:CS$14,"CLO3",D44:CS44)/'Grade computation'!I$6)),""),"")</f>
        <v/>
      </c>
      <c r="DC44" s="92" t="str">
        <f t="shared" si="68"/>
        <v/>
      </c>
      <c r="DD44" s="92" t="str">
        <f t="shared" si="69"/>
        <v/>
      </c>
      <c r="DE44" s="91" t="str">
        <f>IF(B44&lt;&gt;"",IFERROR(SUMIF(D$14:CS$14,"CLO4",D44:CS44)/'Grade computation'!I$7,""),"")</f>
        <v/>
      </c>
      <c r="DF44" s="92" t="str">
        <f t="shared" si="70"/>
        <v/>
      </c>
      <c r="DG44" s="92" t="str">
        <f t="shared" si="71"/>
        <v/>
      </c>
      <c r="DH44" s="91" t="str">
        <f>IF(B44&lt;&gt;"",IFERROR(IF((SUMIF(D$14:CS$14,"CLO5",D44:CS44)/'Grade computation'!I$8)=0,0,(SUMIF(D$14:CS$14,"CLO5",D44:CS44)/'Grade computation'!I$8)),""),"")</f>
        <v/>
      </c>
      <c r="DI44" s="92" t="str">
        <f t="shared" si="72"/>
        <v/>
      </c>
      <c r="DJ44" s="92" t="str">
        <f t="shared" si="73"/>
        <v/>
      </c>
      <c r="DK44" s="91" t="str">
        <f>IF(B44&lt;&gt;"",IFERROR(IF((SUMIF(D$14:CS$14,"CLO6",D44:CS44)/'Grade computation'!I$9)=0,0,(SUMIF(D$14:CS$14,"CLO6",D44:CS44)/'Grade computation'!I$9)),""),"")</f>
        <v/>
      </c>
      <c r="DL44" s="92" t="str">
        <f t="shared" si="74"/>
        <v/>
      </c>
      <c r="DM44" s="92" t="str">
        <f t="shared" si="75"/>
        <v/>
      </c>
      <c r="DN44" s="91" t="str">
        <f>IF(B44&lt;&gt;"",IFERROR(IF((SUMIF(D$14:CS$14,"CLO7",D44:CS44)/'Grade computation'!I$10)=0,0,(SUMIF(D$14:CS$14,"CLO7",D44:CS44)/'Grade computation'!I$10)),""),"")</f>
        <v/>
      </c>
      <c r="DO44" s="92" t="str">
        <f t="shared" si="76"/>
        <v/>
      </c>
      <c r="DP44" s="92" t="str">
        <f t="shared" si="77"/>
        <v/>
      </c>
      <c r="DQ44" s="91" t="str">
        <f>IF(B44&lt;&gt;"",IFERROR(IF((SUMIF(D$14:CS$14,"CLO8",D44:CS44)/'Grade computation'!I$11)=0,0,(SUMIF(D$14:CS$14,"CLO8",D44:CS44)/'Grade computation'!I$11)),""),"")</f>
        <v/>
      </c>
      <c r="DR44" s="92" t="str">
        <f t="shared" si="78"/>
        <v/>
      </c>
      <c r="DS44" s="92" t="str">
        <f t="shared" si="79"/>
        <v/>
      </c>
      <c r="DT44" s="91" t="str">
        <f>IF(B44&lt;&gt;"",IFERROR(IF((SUMIF(D$14:CS$14,"CLO9",D44:CS44)/'Grade computation'!I$12)=0,0,(SUMIF(D$14:CS$14,"CLO9",D44:CS44)/'Grade computation'!I$12)),""),"")</f>
        <v/>
      </c>
      <c r="DU44" s="92" t="str">
        <f t="shared" si="80"/>
        <v/>
      </c>
      <c r="DV44" s="92" t="str">
        <f t="shared" si="81"/>
        <v/>
      </c>
      <c r="DW44" s="91" t="str">
        <f>IF(B44&lt;&gt;"",IFERROR(IF((SUMIF(D$14:CS$14,"CLO10",D44:CS44)/'Grade computation'!I$13)=0,0,(SUMIF(D$14:CS$14,"CLO10",D44:CS44)/'Grade computation'!I$13)),""),"")</f>
        <v/>
      </c>
      <c r="DX44" s="92" t="str">
        <f t="shared" si="82"/>
        <v/>
      </c>
      <c r="DY44" s="92" t="str">
        <f t="shared" si="83"/>
        <v/>
      </c>
      <c r="DZ44" s="45"/>
      <c r="EA44" s="45"/>
    </row>
    <row r="45" spans="1:131" ht="15.75" customHeight="1">
      <c r="A45" s="281"/>
      <c r="B45" s="282"/>
      <c r="C45" s="276"/>
      <c r="D45" s="276"/>
      <c r="E45" s="276"/>
      <c r="F45" s="276"/>
      <c r="G45" s="276"/>
      <c r="H45" s="276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Y45" s="276"/>
      <c r="Z45" s="276"/>
      <c r="AA45" s="276"/>
      <c r="AB45" s="276"/>
      <c r="AC45" s="276"/>
      <c r="AD45" s="276"/>
      <c r="AE45" s="276"/>
      <c r="AF45" s="276"/>
      <c r="AG45" s="276"/>
      <c r="AH45" s="89" t="str">
        <f t="shared" si="58"/>
        <v/>
      </c>
      <c r="AI45" s="90" t="str">
        <f t="shared" si="59"/>
        <v/>
      </c>
      <c r="AJ45" s="276"/>
      <c r="AK45" s="276"/>
      <c r="AL45" s="276"/>
      <c r="AM45" s="276"/>
      <c r="AN45" s="276"/>
      <c r="AO45" s="276"/>
      <c r="AP45" s="276"/>
      <c r="AQ45" s="276"/>
      <c r="AR45" s="276"/>
      <c r="AS45" s="276"/>
      <c r="AT45" s="276"/>
      <c r="AU45" s="276"/>
      <c r="AV45" s="276"/>
      <c r="AW45" s="276"/>
      <c r="AX45" s="276"/>
      <c r="AY45" s="276"/>
      <c r="AZ45" s="276"/>
      <c r="BA45" s="276"/>
      <c r="BB45" s="276"/>
      <c r="BC45" s="276"/>
      <c r="BD45" s="276"/>
      <c r="BE45" s="276"/>
      <c r="BF45" s="276"/>
      <c r="BG45" s="276"/>
      <c r="BH45" s="276"/>
      <c r="BI45" s="276"/>
      <c r="BJ45" s="276"/>
      <c r="BK45" s="276"/>
      <c r="BL45" s="276"/>
      <c r="BM45" s="276"/>
      <c r="BN45" s="89" t="str">
        <f t="shared" si="60"/>
        <v/>
      </c>
      <c r="BO45" s="90" t="str">
        <f t="shared" si="61"/>
        <v/>
      </c>
      <c r="BP45" s="285"/>
      <c r="BQ45" s="285"/>
      <c r="BR45" s="285"/>
      <c r="BS45" s="285"/>
      <c r="BT45" s="285"/>
      <c r="BU45" s="285"/>
      <c r="BV45" s="285"/>
      <c r="BW45" s="285"/>
      <c r="BX45" s="285"/>
      <c r="BY45" s="285"/>
      <c r="BZ45" s="285"/>
      <c r="CA45" s="276"/>
      <c r="CB45" s="276"/>
      <c r="CC45" s="276"/>
      <c r="CD45" s="276"/>
      <c r="CE45" s="276"/>
      <c r="CF45" s="276"/>
      <c r="CG45" s="276"/>
      <c r="CH45" s="276"/>
      <c r="CI45" s="276"/>
      <c r="CJ45" s="276"/>
      <c r="CK45" s="276"/>
      <c r="CL45" s="276"/>
      <c r="CM45" s="276"/>
      <c r="CN45" s="276"/>
      <c r="CO45" s="276"/>
      <c r="CP45" s="276"/>
      <c r="CQ45" s="276"/>
      <c r="CR45" s="276"/>
      <c r="CS45" s="276"/>
      <c r="CT45" s="89" t="str">
        <f t="shared" si="62"/>
        <v/>
      </c>
      <c r="CU45" s="90" t="str">
        <f t="shared" si="63"/>
        <v/>
      </c>
      <c r="CV45" s="91" t="str">
        <f>IF(B45&lt;&gt;"",IFERROR(SUMIF(D$14:CS$14, "CLO1", D45:CS45)/'Grade computation'!I$4,""),"")</f>
        <v/>
      </c>
      <c r="CW45" s="92" t="str">
        <f t="shared" si="64"/>
        <v/>
      </c>
      <c r="CX45" s="92" t="str">
        <f t="shared" si="65"/>
        <v/>
      </c>
      <c r="CY45" s="91" t="str">
        <f>IF(B45&lt;&gt;"",IFERROR(IF((SUMIF(D$14:CS$14,"CLO2",D45:CS45)/'Grade computation'!I$5)=0,0,(SUMIF(D$14:CS$14,"CLO2",D45:CS45)/'Grade computation'!I$5)),""),"")</f>
        <v/>
      </c>
      <c r="CZ45" s="92" t="str">
        <f t="shared" si="66"/>
        <v/>
      </c>
      <c r="DA45" s="92" t="str">
        <f t="shared" si="67"/>
        <v/>
      </c>
      <c r="DB45" s="91" t="str">
        <f>IF(B45&lt;&gt;"",IFERROR(IF((SUMIF(D$14:CS$14,"CLO3",D45:CS45)/'Grade computation'!I$6)=0,0,(SUMIF(D$14:CS$14,"CLO3",D45:CS45)/'Grade computation'!I$6)),""),"")</f>
        <v/>
      </c>
      <c r="DC45" s="92" t="str">
        <f t="shared" si="68"/>
        <v/>
      </c>
      <c r="DD45" s="92" t="str">
        <f t="shared" si="69"/>
        <v/>
      </c>
      <c r="DE45" s="91" t="str">
        <f>IF(B45&lt;&gt;"",IFERROR(SUMIF(D$14:CS$14,"CLO4",D45:CS45)/'Grade computation'!I$7,""),"")</f>
        <v/>
      </c>
      <c r="DF45" s="92" t="str">
        <f t="shared" si="70"/>
        <v/>
      </c>
      <c r="DG45" s="92" t="str">
        <f t="shared" si="71"/>
        <v/>
      </c>
      <c r="DH45" s="91" t="str">
        <f>IF(B45&lt;&gt;"",IFERROR(IF((SUMIF(D$14:CS$14,"CLO5",D45:CS45)/'Grade computation'!I$8)=0,0,(SUMIF(D$14:CS$14,"CLO5",D45:CS45)/'Grade computation'!I$8)),""),"")</f>
        <v/>
      </c>
      <c r="DI45" s="92" t="str">
        <f t="shared" si="72"/>
        <v/>
      </c>
      <c r="DJ45" s="92" t="str">
        <f t="shared" si="73"/>
        <v/>
      </c>
      <c r="DK45" s="91" t="str">
        <f>IF(B45&lt;&gt;"",IFERROR(IF((SUMIF(D$14:CS$14,"CLO6",D45:CS45)/'Grade computation'!I$9)=0,0,(SUMIF(D$14:CS$14,"CLO6",D45:CS45)/'Grade computation'!I$9)),""),"")</f>
        <v/>
      </c>
      <c r="DL45" s="92" t="str">
        <f t="shared" si="74"/>
        <v/>
      </c>
      <c r="DM45" s="92" t="str">
        <f t="shared" si="75"/>
        <v/>
      </c>
      <c r="DN45" s="91" t="str">
        <f>IF(B45&lt;&gt;"",IFERROR(IF((SUMIF(D$14:CS$14,"CLO7",D45:CS45)/'Grade computation'!I$10)=0,0,(SUMIF(D$14:CS$14,"CLO7",D45:CS45)/'Grade computation'!I$10)),""),"")</f>
        <v/>
      </c>
      <c r="DO45" s="92" t="str">
        <f t="shared" si="76"/>
        <v/>
      </c>
      <c r="DP45" s="92" t="str">
        <f t="shared" si="77"/>
        <v/>
      </c>
      <c r="DQ45" s="91" t="str">
        <f>IF(B45&lt;&gt;"",IFERROR(IF((SUMIF(D$14:CS$14,"CLO8",D45:CS45)/'Grade computation'!I$11)=0,0,(SUMIF(D$14:CS$14,"CLO8",D45:CS45)/'Grade computation'!I$11)),""),"")</f>
        <v/>
      </c>
      <c r="DR45" s="92" t="str">
        <f t="shared" si="78"/>
        <v/>
      </c>
      <c r="DS45" s="92" t="str">
        <f t="shared" si="79"/>
        <v/>
      </c>
      <c r="DT45" s="91" t="str">
        <f>IF(B45&lt;&gt;"",IFERROR(IF((SUMIF(D$14:CS$14,"CLO9",D45:CS45)/'Grade computation'!I$12)=0,0,(SUMIF(D$14:CS$14,"CLO9",D45:CS45)/'Grade computation'!I$12)),""),"")</f>
        <v/>
      </c>
      <c r="DU45" s="92" t="str">
        <f t="shared" si="80"/>
        <v/>
      </c>
      <c r="DV45" s="92" t="str">
        <f t="shared" si="81"/>
        <v/>
      </c>
      <c r="DW45" s="91" t="str">
        <f>IF(B45&lt;&gt;"",IFERROR(IF((SUMIF(D$14:CS$14,"CLO10",D45:CS45)/'Grade computation'!I$13)=0,0,(SUMIF(D$14:CS$14,"CLO10",D45:CS45)/'Grade computation'!I$13)),""),"")</f>
        <v/>
      </c>
      <c r="DX45" s="92" t="str">
        <f t="shared" si="82"/>
        <v/>
      </c>
      <c r="DY45" s="92" t="str">
        <f t="shared" si="83"/>
        <v/>
      </c>
      <c r="DZ45" s="45"/>
      <c r="EA45" s="45"/>
    </row>
    <row r="46" spans="1:131" ht="15.75" customHeight="1">
      <c r="A46" s="281"/>
      <c r="B46" s="282"/>
      <c r="C46" s="276"/>
      <c r="D46" s="276"/>
      <c r="E46" s="276"/>
      <c r="F46" s="276"/>
      <c r="G46" s="276"/>
      <c r="H46" s="276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Y46" s="276"/>
      <c r="Z46" s="276"/>
      <c r="AA46" s="276"/>
      <c r="AB46" s="276"/>
      <c r="AC46" s="276"/>
      <c r="AD46" s="276"/>
      <c r="AE46" s="276"/>
      <c r="AF46" s="276"/>
      <c r="AG46" s="276"/>
      <c r="AH46" s="89" t="str">
        <f t="shared" si="58"/>
        <v/>
      </c>
      <c r="AI46" s="90" t="str">
        <f t="shared" si="59"/>
        <v/>
      </c>
      <c r="AJ46" s="276"/>
      <c r="AK46" s="276"/>
      <c r="AL46" s="276"/>
      <c r="AM46" s="276"/>
      <c r="AN46" s="276"/>
      <c r="AO46" s="276"/>
      <c r="AP46" s="276"/>
      <c r="AQ46" s="276"/>
      <c r="AR46" s="276"/>
      <c r="AS46" s="276"/>
      <c r="AT46" s="276"/>
      <c r="AU46" s="276"/>
      <c r="AV46" s="276"/>
      <c r="AW46" s="276"/>
      <c r="AX46" s="276"/>
      <c r="AY46" s="276"/>
      <c r="AZ46" s="276"/>
      <c r="BA46" s="276"/>
      <c r="BB46" s="276"/>
      <c r="BC46" s="276"/>
      <c r="BD46" s="276"/>
      <c r="BE46" s="276"/>
      <c r="BF46" s="276"/>
      <c r="BG46" s="276"/>
      <c r="BH46" s="276"/>
      <c r="BI46" s="276"/>
      <c r="BJ46" s="276"/>
      <c r="BK46" s="276"/>
      <c r="BL46" s="276"/>
      <c r="BM46" s="276"/>
      <c r="BN46" s="89" t="str">
        <f t="shared" si="60"/>
        <v/>
      </c>
      <c r="BO46" s="90" t="str">
        <f t="shared" si="61"/>
        <v/>
      </c>
      <c r="BP46" s="285"/>
      <c r="BQ46" s="285"/>
      <c r="BR46" s="285"/>
      <c r="BS46" s="285"/>
      <c r="BT46" s="285"/>
      <c r="BU46" s="285"/>
      <c r="BV46" s="285"/>
      <c r="BW46" s="285"/>
      <c r="BX46" s="285"/>
      <c r="BY46" s="285"/>
      <c r="BZ46" s="285"/>
      <c r="CA46" s="276"/>
      <c r="CB46" s="276"/>
      <c r="CC46" s="276"/>
      <c r="CD46" s="276"/>
      <c r="CE46" s="276"/>
      <c r="CF46" s="276"/>
      <c r="CG46" s="276"/>
      <c r="CH46" s="276"/>
      <c r="CI46" s="276"/>
      <c r="CJ46" s="276"/>
      <c r="CK46" s="276"/>
      <c r="CL46" s="276"/>
      <c r="CM46" s="276"/>
      <c r="CN46" s="276"/>
      <c r="CO46" s="276"/>
      <c r="CP46" s="276"/>
      <c r="CQ46" s="276"/>
      <c r="CR46" s="276"/>
      <c r="CS46" s="276"/>
      <c r="CT46" s="89" t="str">
        <f t="shared" si="62"/>
        <v/>
      </c>
      <c r="CU46" s="90" t="str">
        <f t="shared" si="63"/>
        <v/>
      </c>
      <c r="CV46" s="91" t="str">
        <f>IF(B46&lt;&gt;"",IFERROR(SUMIF(D$14:CS$14, "CLO1", D46:CS46)/'Grade computation'!I$4,""),"")</f>
        <v/>
      </c>
      <c r="CW46" s="92" t="str">
        <f t="shared" si="64"/>
        <v/>
      </c>
      <c r="CX46" s="92" t="str">
        <f t="shared" si="65"/>
        <v/>
      </c>
      <c r="CY46" s="91" t="str">
        <f>IF(B46&lt;&gt;"",IFERROR(IF((SUMIF(D$14:CS$14,"CLO2",D46:CS46)/'Grade computation'!I$5)=0,0,(SUMIF(D$14:CS$14,"CLO2",D46:CS46)/'Grade computation'!I$5)),""),"")</f>
        <v/>
      </c>
      <c r="CZ46" s="92" t="str">
        <f t="shared" si="66"/>
        <v/>
      </c>
      <c r="DA46" s="92" t="str">
        <f t="shared" si="67"/>
        <v/>
      </c>
      <c r="DB46" s="91" t="str">
        <f>IF(B46&lt;&gt;"",IFERROR(IF((SUMIF(D$14:CS$14,"CLO3",D46:CS46)/'Grade computation'!I$6)=0,0,(SUMIF(D$14:CS$14,"CLO3",D46:CS46)/'Grade computation'!I$6)),""),"")</f>
        <v/>
      </c>
      <c r="DC46" s="92" t="str">
        <f t="shared" si="68"/>
        <v/>
      </c>
      <c r="DD46" s="92" t="str">
        <f t="shared" si="69"/>
        <v/>
      </c>
      <c r="DE46" s="91" t="str">
        <f>IF(B46&lt;&gt;"",IFERROR(SUMIF(D$14:CS$14,"CLO4",D46:CS46)/'Grade computation'!I$7,""),"")</f>
        <v/>
      </c>
      <c r="DF46" s="92" t="str">
        <f t="shared" si="70"/>
        <v/>
      </c>
      <c r="DG46" s="92" t="str">
        <f t="shared" si="71"/>
        <v/>
      </c>
      <c r="DH46" s="91" t="str">
        <f>IF(B46&lt;&gt;"",IFERROR(IF((SUMIF(D$14:CS$14,"CLO5",D46:CS46)/'Grade computation'!I$8)=0,0,(SUMIF(D$14:CS$14,"CLO5",D46:CS46)/'Grade computation'!I$8)),""),"")</f>
        <v/>
      </c>
      <c r="DI46" s="92" t="str">
        <f t="shared" si="72"/>
        <v/>
      </c>
      <c r="DJ46" s="92" t="str">
        <f t="shared" si="73"/>
        <v/>
      </c>
      <c r="DK46" s="91" t="str">
        <f>IF(B46&lt;&gt;"",IFERROR(IF((SUMIF(D$14:CS$14,"CLO6",D46:CS46)/'Grade computation'!I$9)=0,0,(SUMIF(D$14:CS$14,"CLO6",D46:CS46)/'Grade computation'!I$9)),""),"")</f>
        <v/>
      </c>
      <c r="DL46" s="92" t="str">
        <f t="shared" si="74"/>
        <v/>
      </c>
      <c r="DM46" s="92" t="str">
        <f t="shared" si="75"/>
        <v/>
      </c>
      <c r="DN46" s="91" t="str">
        <f>IF(B46&lt;&gt;"",IFERROR(IF((SUMIF(D$14:CS$14,"CLO7",D46:CS46)/'Grade computation'!I$10)=0,0,(SUMIF(D$14:CS$14,"CLO7",D46:CS46)/'Grade computation'!I$10)),""),"")</f>
        <v/>
      </c>
      <c r="DO46" s="92" t="str">
        <f t="shared" si="76"/>
        <v/>
      </c>
      <c r="DP46" s="92" t="str">
        <f t="shared" si="77"/>
        <v/>
      </c>
      <c r="DQ46" s="91" t="str">
        <f>IF(B46&lt;&gt;"",IFERROR(IF((SUMIF(D$14:CS$14,"CLO8",D46:CS46)/'Grade computation'!I$11)=0,0,(SUMIF(D$14:CS$14,"CLO8",D46:CS46)/'Grade computation'!I$11)),""),"")</f>
        <v/>
      </c>
      <c r="DR46" s="92" t="str">
        <f t="shared" si="78"/>
        <v/>
      </c>
      <c r="DS46" s="92" t="str">
        <f t="shared" si="79"/>
        <v/>
      </c>
      <c r="DT46" s="91" t="str">
        <f>IF(B46&lt;&gt;"",IFERROR(IF((SUMIF(D$14:CS$14,"CLO9",D46:CS46)/'Grade computation'!I$12)=0,0,(SUMIF(D$14:CS$14,"CLO9",D46:CS46)/'Grade computation'!I$12)),""),"")</f>
        <v/>
      </c>
      <c r="DU46" s="92" t="str">
        <f t="shared" si="80"/>
        <v/>
      </c>
      <c r="DV46" s="92" t="str">
        <f t="shared" si="81"/>
        <v/>
      </c>
      <c r="DW46" s="91" t="str">
        <f>IF(B46&lt;&gt;"",IFERROR(IF((SUMIF(D$14:CS$14,"CLO10",D46:CS46)/'Grade computation'!I$13)=0,0,(SUMIF(D$14:CS$14,"CLO10",D46:CS46)/'Grade computation'!I$13)),""),"")</f>
        <v/>
      </c>
      <c r="DX46" s="92" t="str">
        <f t="shared" si="82"/>
        <v/>
      </c>
      <c r="DY46" s="92" t="str">
        <f t="shared" si="83"/>
        <v/>
      </c>
      <c r="DZ46" s="45"/>
      <c r="EA46" s="45"/>
    </row>
    <row r="47" spans="1:131" ht="15.75" customHeight="1">
      <c r="A47" s="281"/>
      <c r="B47" s="282"/>
      <c r="C47" s="276"/>
      <c r="D47" s="276"/>
      <c r="E47" s="276"/>
      <c r="F47" s="276"/>
      <c r="G47" s="276"/>
      <c r="H47" s="276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Y47" s="276"/>
      <c r="Z47" s="276"/>
      <c r="AA47" s="276"/>
      <c r="AB47" s="276"/>
      <c r="AC47" s="276"/>
      <c r="AD47" s="276"/>
      <c r="AE47" s="276"/>
      <c r="AF47" s="276"/>
      <c r="AG47" s="276"/>
      <c r="AH47" s="89" t="str">
        <f t="shared" si="58"/>
        <v/>
      </c>
      <c r="AI47" s="90" t="str">
        <f t="shared" si="59"/>
        <v/>
      </c>
      <c r="AJ47" s="276"/>
      <c r="AK47" s="276"/>
      <c r="AL47" s="276"/>
      <c r="AM47" s="276"/>
      <c r="AN47" s="276"/>
      <c r="AO47" s="276"/>
      <c r="AP47" s="276"/>
      <c r="AQ47" s="276"/>
      <c r="AR47" s="276"/>
      <c r="AS47" s="276"/>
      <c r="AT47" s="276"/>
      <c r="AU47" s="276"/>
      <c r="AV47" s="276"/>
      <c r="AW47" s="276"/>
      <c r="AX47" s="276"/>
      <c r="AY47" s="276"/>
      <c r="AZ47" s="276"/>
      <c r="BA47" s="276"/>
      <c r="BB47" s="276"/>
      <c r="BC47" s="276"/>
      <c r="BD47" s="276"/>
      <c r="BE47" s="276"/>
      <c r="BF47" s="276"/>
      <c r="BG47" s="276"/>
      <c r="BH47" s="276"/>
      <c r="BI47" s="276"/>
      <c r="BJ47" s="276"/>
      <c r="BK47" s="276"/>
      <c r="BL47" s="276"/>
      <c r="BM47" s="276"/>
      <c r="BN47" s="89" t="str">
        <f t="shared" si="60"/>
        <v/>
      </c>
      <c r="BO47" s="90" t="str">
        <f t="shared" si="61"/>
        <v/>
      </c>
      <c r="BP47" s="285"/>
      <c r="BQ47" s="285"/>
      <c r="BR47" s="285"/>
      <c r="BS47" s="285"/>
      <c r="BT47" s="285"/>
      <c r="BU47" s="285"/>
      <c r="BV47" s="285"/>
      <c r="BW47" s="285"/>
      <c r="BX47" s="285"/>
      <c r="BY47" s="285"/>
      <c r="BZ47" s="285"/>
      <c r="CA47" s="276"/>
      <c r="CB47" s="276"/>
      <c r="CC47" s="276"/>
      <c r="CD47" s="276"/>
      <c r="CE47" s="276"/>
      <c r="CF47" s="276"/>
      <c r="CG47" s="276"/>
      <c r="CH47" s="276"/>
      <c r="CI47" s="276"/>
      <c r="CJ47" s="276"/>
      <c r="CK47" s="276"/>
      <c r="CL47" s="276"/>
      <c r="CM47" s="276"/>
      <c r="CN47" s="276"/>
      <c r="CO47" s="276"/>
      <c r="CP47" s="276"/>
      <c r="CQ47" s="276"/>
      <c r="CR47" s="276"/>
      <c r="CS47" s="276"/>
      <c r="CT47" s="89" t="str">
        <f t="shared" si="62"/>
        <v/>
      </c>
      <c r="CU47" s="90" t="str">
        <f t="shared" si="63"/>
        <v/>
      </c>
      <c r="CV47" s="91" t="str">
        <f>IF(B47&lt;&gt;"",IFERROR(SUMIF(D$14:CS$14, "CLO1", D47:CS47)/'Grade computation'!I$4,""),"")</f>
        <v/>
      </c>
      <c r="CW47" s="92" t="str">
        <f t="shared" si="64"/>
        <v/>
      </c>
      <c r="CX47" s="92" t="str">
        <f t="shared" si="65"/>
        <v/>
      </c>
      <c r="CY47" s="91" t="str">
        <f>IF(B47&lt;&gt;"",IFERROR(IF((SUMIF(D$14:CS$14,"CLO2",D47:CS47)/'Grade computation'!I$5)=0,0,(SUMIF(D$14:CS$14,"CLO2",D47:CS47)/'Grade computation'!I$5)),""),"")</f>
        <v/>
      </c>
      <c r="CZ47" s="92" t="str">
        <f t="shared" si="66"/>
        <v/>
      </c>
      <c r="DA47" s="92" t="str">
        <f t="shared" si="67"/>
        <v/>
      </c>
      <c r="DB47" s="91" t="str">
        <f>IF(B47&lt;&gt;"",IFERROR(IF((SUMIF(D$14:CS$14,"CLO3",D47:CS47)/'Grade computation'!I$6)=0,0,(SUMIF(D$14:CS$14,"CLO3",D47:CS47)/'Grade computation'!I$6)),""),"")</f>
        <v/>
      </c>
      <c r="DC47" s="92" t="str">
        <f t="shared" si="68"/>
        <v/>
      </c>
      <c r="DD47" s="92" t="str">
        <f t="shared" si="69"/>
        <v/>
      </c>
      <c r="DE47" s="91" t="str">
        <f>IF(B47&lt;&gt;"",IFERROR(SUMIF(D$14:CS$14,"CLO4",D47:CS47)/'Grade computation'!I$7,""),"")</f>
        <v/>
      </c>
      <c r="DF47" s="92" t="str">
        <f t="shared" si="70"/>
        <v/>
      </c>
      <c r="DG47" s="92" t="str">
        <f t="shared" si="71"/>
        <v/>
      </c>
      <c r="DH47" s="91" t="str">
        <f>IF(B47&lt;&gt;"",IFERROR(IF((SUMIF(D$14:CS$14,"CLO5",D47:CS47)/'Grade computation'!I$8)=0,0,(SUMIF(D$14:CS$14,"CLO5",D47:CS47)/'Grade computation'!I$8)),""),"")</f>
        <v/>
      </c>
      <c r="DI47" s="92" t="str">
        <f t="shared" si="72"/>
        <v/>
      </c>
      <c r="DJ47" s="92" t="str">
        <f t="shared" si="73"/>
        <v/>
      </c>
      <c r="DK47" s="91" t="str">
        <f>IF(B47&lt;&gt;"",IFERROR(IF((SUMIF(D$14:CS$14,"CLO6",D47:CS47)/'Grade computation'!I$9)=0,0,(SUMIF(D$14:CS$14,"CLO6",D47:CS47)/'Grade computation'!I$9)),""),"")</f>
        <v/>
      </c>
      <c r="DL47" s="92" t="str">
        <f t="shared" si="74"/>
        <v/>
      </c>
      <c r="DM47" s="92" t="str">
        <f t="shared" si="75"/>
        <v/>
      </c>
      <c r="DN47" s="91" t="str">
        <f>IF(B47&lt;&gt;"",IFERROR(IF((SUMIF(D$14:CS$14,"CLO7",D47:CS47)/'Grade computation'!I$10)=0,0,(SUMIF(D$14:CS$14,"CLO7",D47:CS47)/'Grade computation'!I$10)),""),"")</f>
        <v/>
      </c>
      <c r="DO47" s="92" t="str">
        <f t="shared" si="76"/>
        <v/>
      </c>
      <c r="DP47" s="92" t="str">
        <f t="shared" si="77"/>
        <v/>
      </c>
      <c r="DQ47" s="91" t="str">
        <f>IF(B47&lt;&gt;"",IFERROR(IF((SUMIF(D$14:CS$14,"CLO8",D47:CS47)/'Grade computation'!I$11)=0,0,(SUMIF(D$14:CS$14,"CLO8",D47:CS47)/'Grade computation'!I$11)),""),"")</f>
        <v/>
      </c>
      <c r="DR47" s="92" t="str">
        <f t="shared" si="78"/>
        <v/>
      </c>
      <c r="DS47" s="92" t="str">
        <f t="shared" si="79"/>
        <v/>
      </c>
      <c r="DT47" s="91" t="str">
        <f>IF(B47&lt;&gt;"",IFERROR(IF((SUMIF(D$14:CS$14,"CLO9",D47:CS47)/'Grade computation'!I$12)=0,0,(SUMIF(D$14:CS$14,"CLO9",D47:CS47)/'Grade computation'!I$12)),""),"")</f>
        <v/>
      </c>
      <c r="DU47" s="92" t="str">
        <f t="shared" si="80"/>
        <v/>
      </c>
      <c r="DV47" s="92" t="str">
        <f t="shared" si="81"/>
        <v/>
      </c>
      <c r="DW47" s="91" t="str">
        <f>IF(B47&lt;&gt;"",IFERROR(IF((SUMIF(D$14:CS$14,"CLO10",D47:CS47)/'Grade computation'!I$13)=0,0,(SUMIF(D$14:CS$14,"CLO10",D47:CS47)/'Grade computation'!I$13)),""),"")</f>
        <v/>
      </c>
      <c r="DX47" s="92" t="str">
        <f t="shared" si="82"/>
        <v/>
      </c>
      <c r="DY47" s="92" t="str">
        <f t="shared" si="83"/>
        <v/>
      </c>
      <c r="DZ47" s="45"/>
      <c r="EA47" s="45"/>
    </row>
    <row r="48" spans="1:131" ht="15.75" customHeight="1">
      <c r="A48" s="281"/>
      <c r="B48" s="282"/>
      <c r="C48" s="276"/>
      <c r="D48" s="276"/>
      <c r="E48" s="276"/>
      <c r="F48" s="276"/>
      <c r="G48" s="276"/>
      <c r="H48" s="276"/>
      <c r="I48" s="276"/>
      <c r="J48" s="276"/>
      <c r="K48" s="276"/>
      <c r="L48" s="276"/>
      <c r="M48" s="276"/>
      <c r="N48" s="276"/>
      <c r="O48" s="276"/>
      <c r="P48" s="276"/>
      <c r="Q48" s="276"/>
      <c r="R48" s="276"/>
      <c r="S48" s="276"/>
      <c r="T48" s="276"/>
      <c r="U48" s="276"/>
      <c r="V48" s="276"/>
      <c r="W48" s="276"/>
      <c r="X48" s="276"/>
      <c r="Y48" s="276"/>
      <c r="Z48" s="276"/>
      <c r="AA48" s="276"/>
      <c r="AB48" s="276"/>
      <c r="AC48" s="276"/>
      <c r="AD48" s="276"/>
      <c r="AE48" s="276"/>
      <c r="AF48" s="276"/>
      <c r="AG48" s="276"/>
      <c r="AH48" s="89" t="str">
        <f t="shared" si="58"/>
        <v/>
      </c>
      <c r="AI48" s="90" t="str">
        <f t="shared" si="59"/>
        <v/>
      </c>
      <c r="AJ48" s="276"/>
      <c r="AK48" s="276"/>
      <c r="AL48" s="276"/>
      <c r="AM48" s="276"/>
      <c r="AN48" s="276"/>
      <c r="AO48" s="276"/>
      <c r="AP48" s="276"/>
      <c r="AQ48" s="276"/>
      <c r="AR48" s="276"/>
      <c r="AS48" s="276"/>
      <c r="AT48" s="276"/>
      <c r="AU48" s="276"/>
      <c r="AV48" s="276"/>
      <c r="AW48" s="276"/>
      <c r="AX48" s="276"/>
      <c r="AY48" s="276"/>
      <c r="AZ48" s="276"/>
      <c r="BA48" s="276"/>
      <c r="BB48" s="276"/>
      <c r="BC48" s="276"/>
      <c r="BD48" s="276"/>
      <c r="BE48" s="276"/>
      <c r="BF48" s="276"/>
      <c r="BG48" s="276"/>
      <c r="BH48" s="276"/>
      <c r="BI48" s="276"/>
      <c r="BJ48" s="276"/>
      <c r="BK48" s="276"/>
      <c r="BL48" s="276"/>
      <c r="BM48" s="276"/>
      <c r="BN48" s="89" t="str">
        <f t="shared" si="60"/>
        <v/>
      </c>
      <c r="BO48" s="90" t="str">
        <f t="shared" si="61"/>
        <v/>
      </c>
      <c r="BP48" s="285"/>
      <c r="BQ48" s="285"/>
      <c r="BR48" s="285"/>
      <c r="BS48" s="285"/>
      <c r="BT48" s="285"/>
      <c r="BU48" s="285"/>
      <c r="BV48" s="285"/>
      <c r="BW48" s="285"/>
      <c r="BX48" s="285"/>
      <c r="BY48" s="285"/>
      <c r="BZ48" s="285"/>
      <c r="CA48" s="276"/>
      <c r="CB48" s="276"/>
      <c r="CC48" s="276"/>
      <c r="CD48" s="276"/>
      <c r="CE48" s="276"/>
      <c r="CF48" s="276"/>
      <c r="CG48" s="276"/>
      <c r="CH48" s="276"/>
      <c r="CI48" s="276"/>
      <c r="CJ48" s="276"/>
      <c r="CK48" s="276"/>
      <c r="CL48" s="276"/>
      <c r="CM48" s="276"/>
      <c r="CN48" s="276"/>
      <c r="CO48" s="276"/>
      <c r="CP48" s="276"/>
      <c r="CQ48" s="276"/>
      <c r="CR48" s="276"/>
      <c r="CS48" s="276"/>
      <c r="CT48" s="89" t="str">
        <f t="shared" si="62"/>
        <v/>
      </c>
      <c r="CU48" s="90" t="str">
        <f t="shared" si="63"/>
        <v/>
      </c>
      <c r="CV48" s="91" t="str">
        <f>IF(B48&lt;&gt;"",IFERROR(SUMIF(D$14:CS$14, "CLO1", D48:CS48)/'Grade computation'!I$4,""),"")</f>
        <v/>
      </c>
      <c r="CW48" s="92" t="str">
        <f t="shared" si="64"/>
        <v/>
      </c>
      <c r="CX48" s="92" t="str">
        <f t="shared" si="65"/>
        <v/>
      </c>
      <c r="CY48" s="91" t="str">
        <f>IF(B48&lt;&gt;"",IFERROR(IF((SUMIF(D$14:CS$14,"CLO2",D48:CS48)/'Grade computation'!I$5)=0,0,(SUMIF(D$14:CS$14,"CLO2",D48:CS48)/'Grade computation'!I$5)),""),"")</f>
        <v/>
      </c>
      <c r="CZ48" s="92" t="str">
        <f t="shared" si="66"/>
        <v/>
      </c>
      <c r="DA48" s="92" t="str">
        <f t="shared" si="67"/>
        <v/>
      </c>
      <c r="DB48" s="91" t="str">
        <f>IF(B48&lt;&gt;"",IFERROR(IF((SUMIF(D$14:CS$14,"CLO3",D48:CS48)/'Grade computation'!I$6)=0,0,(SUMIF(D$14:CS$14,"CLO3",D48:CS48)/'Grade computation'!I$6)),""),"")</f>
        <v/>
      </c>
      <c r="DC48" s="92" t="str">
        <f t="shared" si="68"/>
        <v/>
      </c>
      <c r="DD48" s="92" t="str">
        <f t="shared" si="69"/>
        <v/>
      </c>
      <c r="DE48" s="91" t="str">
        <f>IF(B48&lt;&gt;"",IFERROR(SUMIF(D$14:CS$14,"CLO4",D48:CS48)/'Grade computation'!I$7,""),"")</f>
        <v/>
      </c>
      <c r="DF48" s="92" t="str">
        <f t="shared" si="70"/>
        <v/>
      </c>
      <c r="DG48" s="92" t="str">
        <f t="shared" si="71"/>
        <v/>
      </c>
      <c r="DH48" s="91" t="str">
        <f>IF(B48&lt;&gt;"",IFERROR(IF((SUMIF(D$14:CS$14,"CLO5",D48:CS48)/'Grade computation'!I$8)=0,0,(SUMIF(D$14:CS$14,"CLO5",D48:CS48)/'Grade computation'!I$8)),""),"")</f>
        <v/>
      </c>
      <c r="DI48" s="92" t="str">
        <f t="shared" si="72"/>
        <v/>
      </c>
      <c r="DJ48" s="92" t="str">
        <f t="shared" si="73"/>
        <v/>
      </c>
      <c r="DK48" s="91" t="str">
        <f>IF(B48&lt;&gt;"",IFERROR(IF((SUMIF(D$14:CS$14,"CLO6",D48:CS48)/'Grade computation'!I$9)=0,0,(SUMIF(D$14:CS$14,"CLO6",D48:CS48)/'Grade computation'!I$9)),""),"")</f>
        <v/>
      </c>
      <c r="DL48" s="92" t="str">
        <f t="shared" si="74"/>
        <v/>
      </c>
      <c r="DM48" s="92" t="str">
        <f t="shared" si="75"/>
        <v/>
      </c>
      <c r="DN48" s="91" t="str">
        <f>IF(B48&lt;&gt;"",IFERROR(IF((SUMIF(D$14:CS$14,"CLO7",D48:CS48)/'Grade computation'!I$10)=0,0,(SUMIF(D$14:CS$14,"CLO7",D48:CS48)/'Grade computation'!I$10)),""),"")</f>
        <v/>
      </c>
      <c r="DO48" s="92" t="str">
        <f t="shared" si="76"/>
        <v/>
      </c>
      <c r="DP48" s="92" t="str">
        <f t="shared" si="77"/>
        <v/>
      </c>
      <c r="DQ48" s="91" t="str">
        <f>IF(B48&lt;&gt;"",IFERROR(IF((SUMIF(D$14:CS$14,"CLO8",D48:CS48)/'Grade computation'!I$11)=0,0,(SUMIF(D$14:CS$14,"CLO8",D48:CS48)/'Grade computation'!I$11)),""),"")</f>
        <v/>
      </c>
      <c r="DR48" s="92" t="str">
        <f t="shared" si="78"/>
        <v/>
      </c>
      <c r="DS48" s="92" t="str">
        <f t="shared" si="79"/>
        <v/>
      </c>
      <c r="DT48" s="91" t="str">
        <f>IF(B48&lt;&gt;"",IFERROR(IF((SUMIF(D$14:CS$14,"CLO9",D48:CS48)/'Grade computation'!I$12)=0,0,(SUMIF(D$14:CS$14,"CLO9",D48:CS48)/'Grade computation'!I$12)),""),"")</f>
        <v/>
      </c>
      <c r="DU48" s="92" t="str">
        <f t="shared" si="80"/>
        <v/>
      </c>
      <c r="DV48" s="92" t="str">
        <f t="shared" si="81"/>
        <v/>
      </c>
      <c r="DW48" s="91" t="str">
        <f>IF(B48&lt;&gt;"",IFERROR(IF((SUMIF(D$14:CS$14,"CLO10",D48:CS48)/'Grade computation'!I$13)=0,0,(SUMIF(D$14:CS$14,"CLO10",D48:CS48)/'Grade computation'!I$13)),""),"")</f>
        <v/>
      </c>
      <c r="DX48" s="92" t="str">
        <f t="shared" si="82"/>
        <v/>
      </c>
      <c r="DY48" s="92" t="str">
        <f t="shared" si="83"/>
        <v/>
      </c>
      <c r="DZ48" s="45"/>
      <c r="EA48" s="45"/>
    </row>
    <row r="49" spans="1:131" ht="15.75" customHeight="1">
      <c r="A49" s="281"/>
      <c r="B49" s="282"/>
      <c r="C49" s="276"/>
      <c r="D49" s="276"/>
      <c r="E49" s="276"/>
      <c r="F49" s="276"/>
      <c r="G49" s="276"/>
      <c r="H49" s="276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Y49" s="276"/>
      <c r="Z49" s="276"/>
      <c r="AA49" s="276"/>
      <c r="AB49" s="276"/>
      <c r="AC49" s="276"/>
      <c r="AD49" s="276"/>
      <c r="AE49" s="276"/>
      <c r="AF49" s="276"/>
      <c r="AG49" s="276"/>
      <c r="AH49" s="89" t="str">
        <f t="shared" si="58"/>
        <v/>
      </c>
      <c r="AI49" s="90" t="str">
        <f t="shared" si="59"/>
        <v/>
      </c>
      <c r="AJ49" s="276"/>
      <c r="AK49" s="276"/>
      <c r="AL49" s="276"/>
      <c r="AM49" s="276"/>
      <c r="AN49" s="276"/>
      <c r="AO49" s="276"/>
      <c r="AP49" s="276"/>
      <c r="AQ49" s="276"/>
      <c r="AR49" s="276"/>
      <c r="AS49" s="276"/>
      <c r="AT49" s="276"/>
      <c r="AU49" s="276"/>
      <c r="AV49" s="276"/>
      <c r="AW49" s="276"/>
      <c r="AX49" s="276"/>
      <c r="AY49" s="276"/>
      <c r="AZ49" s="276"/>
      <c r="BA49" s="276"/>
      <c r="BB49" s="276"/>
      <c r="BC49" s="276"/>
      <c r="BD49" s="276"/>
      <c r="BE49" s="276"/>
      <c r="BF49" s="276"/>
      <c r="BG49" s="276"/>
      <c r="BH49" s="276"/>
      <c r="BI49" s="276"/>
      <c r="BJ49" s="276"/>
      <c r="BK49" s="276"/>
      <c r="BL49" s="276"/>
      <c r="BM49" s="276"/>
      <c r="BN49" s="89" t="str">
        <f t="shared" si="60"/>
        <v/>
      </c>
      <c r="BO49" s="90" t="str">
        <f t="shared" si="61"/>
        <v/>
      </c>
      <c r="BP49" s="285"/>
      <c r="BQ49" s="285"/>
      <c r="BR49" s="285"/>
      <c r="BS49" s="285"/>
      <c r="BT49" s="285"/>
      <c r="BU49" s="285"/>
      <c r="BV49" s="285"/>
      <c r="BW49" s="285"/>
      <c r="BX49" s="285"/>
      <c r="BY49" s="285"/>
      <c r="BZ49" s="285"/>
      <c r="CA49" s="276"/>
      <c r="CB49" s="276"/>
      <c r="CC49" s="276"/>
      <c r="CD49" s="276"/>
      <c r="CE49" s="276"/>
      <c r="CF49" s="276"/>
      <c r="CG49" s="276"/>
      <c r="CH49" s="276"/>
      <c r="CI49" s="276"/>
      <c r="CJ49" s="276"/>
      <c r="CK49" s="276"/>
      <c r="CL49" s="276"/>
      <c r="CM49" s="276"/>
      <c r="CN49" s="276"/>
      <c r="CO49" s="276"/>
      <c r="CP49" s="276"/>
      <c r="CQ49" s="276"/>
      <c r="CR49" s="276"/>
      <c r="CS49" s="276"/>
      <c r="CT49" s="89" t="str">
        <f t="shared" si="62"/>
        <v/>
      </c>
      <c r="CU49" s="90" t="str">
        <f t="shared" si="63"/>
        <v/>
      </c>
      <c r="CV49" s="91" t="str">
        <f>IF(B49&lt;&gt;"",IFERROR(SUMIF(D$14:CS$14, "CLO1", D49:CS49)/'Grade computation'!I$4,""),"")</f>
        <v/>
      </c>
      <c r="CW49" s="92" t="str">
        <f t="shared" si="64"/>
        <v/>
      </c>
      <c r="CX49" s="92" t="str">
        <f t="shared" si="65"/>
        <v/>
      </c>
      <c r="CY49" s="91" t="str">
        <f>IF(B49&lt;&gt;"",IFERROR(IF((SUMIF(D$14:CS$14,"CLO2",D49:CS49)/'Grade computation'!I$5)=0,0,(SUMIF(D$14:CS$14,"CLO2",D49:CS49)/'Grade computation'!I$5)),""),"")</f>
        <v/>
      </c>
      <c r="CZ49" s="92" t="str">
        <f t="shared" si="66"/>
        <v/>
      </c>
      <c r="DA49" s="92" t="str">
        <f t="shared" si="67"/>
        <v/>
      </c>
      <c r="DB49" s="91" t="str">
        <f>IF(B49&lt;&gt;"",IFERROR(IF((SUMIF(D$14:CS$14,"CLO3",D49:CS49)/'Grade computation'!I$6)=0,0,(SUMIF(D$14:CS$14,"CLO3",D49:CS49)/'Grade computation'!I$6)),""),"")</f>
        <v/>
      </c>
      <c r="DC49" s="92" t="str">
        <f t="shared" si="68"/>
        <v/>
      </c>
      <c r="DD49" s="92" t="str">
        <f t="shared" si="69"/>
        <v/>
      </c>
      <c r="DE49" s="91" t="str">
        <f>IF(B49&lt;&gt;"",IFERROR(SUMIF(D$14:CS$14,"CLO4",D49:CS49)/'Grade computation'!I$7,""),"")</f>
        <v/>
      </c>
      <c r="DF49" s="92" t="str">
        <f t="shared" si="70"/>
        <v/>
      </c>
      <c r="DG49" s="92" t="str">
        <f t="shared" si="71"/>
        <v/>
      </c>
      <c r="DH49" s="91" t="str">
        <f>IF(B49&lt;&gt;"",IFERROR(IF((SUMIF(D$14:CS$14,"CLO5",D49:CS49)/'Grade computation'!I$8)=0,0,(SUMIF(D$14:CS$14,"CLO5",D49:CS49)/'Grade computation'!I$8)),""),"")</f>
        <v/>
      </c>
      <c r="DI49" s="92" t="str">
        <f t="shared" si="72"/>
        <v/>
      </c>
      <c r="DJ49" s="92" t="str">
        <f t="shared" si="73"/>
        <v/>
      </c>
      <c r="DK49" s="91" t="str">
        <f>IF(B49&lt;&gt;"",IFERROR(IF((SUMIF(D$14:CS$14,"CLO6",D49:CS49)/'Grade computation'!I$9)=0,0,(SUMIF(D$14:CS$14,"CLO6",D49:CS49)/'Grade computation'!I$9)),""),"")</f>
        <v/>
      </c>
      <c r="DL49" s="92" t="str">
        <f t="shared" si="74"/>
        <v/>
      </c>
      <c r="DM49" s="92" t="str">
        <f t="shared" si="75"/>
        <v/>
      </c>
      <c r="DN49" s="91" t="str">
        <f>IF(B49&lt;&gt;"",IFERROR(IF((SUMIF(D$14:CS$14,"CLO7",D49:CS49)/'Grade computation'!I$10)=0,0,(SUMIF(D$14:CS$14,"CLO7",D49:CS49)/'Grade computation'!I$10)),""),"")</f>
        <v/>
      </c>
      <c r="DO49" s="92" t="str">
        <f t="shared" si="76"/>
        <v/>
      </c>
      <c r="DP49" s="92" t="str">
        <f t="shared" si="77"/>
        <v/>
      </c>
      <c r="DQ49" s="91" t="str">
        <f>IF(B49&lt;&gt;"",IFERROR(IF((SUMIF(D$14:CS$14,"CLO8",D49:CS49)/'Grade computation'!I$11)=0,0,(SUMIF(D$14:CS$14,"CLO8",D49:CS49)/'Grade computation'!I$11)),""),"")</f>
        <v/>
      </c>
      <c r="DR49" s="92" t="str">
        <f t="shared" si="78"/>
        <v/>
      </c>
      <c r="DS49" s="92" t="str">
        <f t="shared" si="79"/>
        <v/>
      </c>
      <c r="DT49" s="91" t="str">
        <f>IF(B49&lt;&gt;"",IFERROR(IF((SUMIF(D$14:CS$14,"CLO9",D49:CS49)/'Grade computation'!I$12)=0,0,(SUMIF(D$14:CS$14,"CLO9",D49:CS49)/'Grade computation'!I$12)),""),"")</f>
        <v/>
      </c>
      <c r="DU49" s="92" t="str">
        <f t="shared" si="80"/>
        <v/>
      </c>
      <c r="DV49" s="92" t="str">
        <f t="shared" si="81"/>
        <v/>
      </c>
      <c r="DW49" s="91" t="str">
        <f>IF(B49&lt;&gt;"",IFERROR(IF((SUMIF(D$14:CS$14,"CLO10",D49:CS49)/'Grade computation'!I$13)=0,0,(SUMIF(D$14:CS$14,"CLO10",D49:CS49)/'Grade computation'!I$13)),""),"")</f>
        <v/>
      </c>
      <c r="DX49" s="92" t="str">
        <f t="shared" si="82"/>
        <v/>
      </c>
      <c r="DY49" s="92" t="str">
        <f t="shared" si="83"/>
        <v/>
      </c>
      <c r="DZ49" s="45"/>
      <c r="EA49" s="45"/>
    </row>
    <row r="50" spans="1:131" ht="15.75" customHeight="1">
      <c r="A50" s="281"/>
      <c r="B50" s="282"/>
      <c r="C50" s="276"/>
      <c r="D50" s="276"/>
      <c r="E50" s="276"/>
      <c r="F50" s="276"/>
      <c r="G50" s="276"/>
      <c r="H50" s="276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Y50" s="276"/>
      <c r="Z50" s="276"/>
      <c r="AA50" s="276"/>
      <c r="AB50" s="276"/>
      <c r="AC50" s="276"/>
      <c r="AD50" s="276"/>
      <c r="AE50" s="276"/>
      <c r="AF50" s="276"/>
      <c r="AG50" s="276"/>
      <c r="AH50" s="89" t="str">
        <f t="shared" si="58"/>
        <v/>
      </c>
      <c r="AI50" s="90" t="str">
        <f t="shared" si="59"/>
        <v/>
      </c>
      <c r="AJ50" s="276"/>
      <c r="AK50" s="276"/>
      <c r="AL50" s="276"/>
      <c r="AM50" s="276"/>
      <c r="AN50" s="276"/>
      <c r="AO50" s="276"/>
      <c r="AP50" s="276"/>
      <c r="AQ50" s="276"/>
      <c r="AR50" s="276"/>
      <c r="AS50" s="276"/>
      <c r="AT50" s="276"/>
      <c r="AU50" s="276"/>
      <c r="AV50" s="276"/>
      <c r="AW50" s="276"/>
      <c r="AX50" s="276"/>
      <c r="AY50" s="276"/>
      <c r="AZ50" s="276"/>
      <c r="BA50" s="276"/>
      <c r="BB50" s="276"/>
      <c r="BC50" s="276"/>
      <c r="BD50" s="276"/>
      <c r="BE50" s="276"/>
      <c r="BF50" s="276"/>
      <c r="BG50" s="276"/>
      <c r="BH50" s="276"/>
      <c r="BI50" s="276"/>
      <c r="BJ50" s="276"/>
      <c r="BK50" s="276"/>
      <c r="BL50" s="276"/>
      <c r="BM50" s="276"/>
      <c r="BN50" s="89" t="str">
        <f t="shared" si="60"/>
        <v/>
      </c>
      <c r="BO50" s="90" t="str">
        <f t="shared" si="61"/>
        <v/>
      </c>
      <c r="BP50" s="285"/>
      <c r="BQ50" s="285"/>
      <c r="BR50" s="285"/>
      <c r="BS50" s="285"/>
      <c r="BT50" s="285"/>
      <c r="BU50" s="285"/>
      <c r="BV50" s="285"/>
      <c r="BW50" s="285"/>
      <c r="BX50" s="285"/>
      <c r="BY50" s="285"/>
      <c r="BZ50" s="285"/>
      <c r="CA50" s="276"/>
      <c r="CB50" s="276"/>
      <c r="CC50" s="276"/>
      <c r="CD50" s="276"/>
      <c r="CE50" s="276"/>
      <c r="CF50" s="276"/>
      <c r="CG50" s="276"/>
      <c r="CH50" s="276"/>
      <c r="CI50" s="276"/>
      <c r="CJ50" s="276"/>
      <c r="CK50" s="276"/>
      <c r="CL50" s="276"/>
      <c r="CM50" s="276"/>
      <c r="CN50" s="276"/>
      <c r="CO50" s="276"/>
      <c r="CP50" s="276"/>
      <c r="CQ50" s="276"/>
      <c r="CR50" s="276"/>
      <c r="CS50" s="276"/>
      <c r="CT50" s="89" t="str">
        <f t="shared" si="62"/>
        <v/>
      </c>
      <c r="CU50" s="90" t="str">
        <f t="shared" si="63"/>
        <v/>
      </c>
      <c r="CV50" s="91" t="str">
        <f>IF(B50&lt;&gt;"",IFERROR(SUMIF(D$14:CS$14, "CLO1", D50:CS50)/'Grade computation'!I$4,""),"")</f>
        <v/>
      </c>
      <c r="CW50" s="92" t="str">
        <f t="shared" si="64"/>
        <v/>
      </c>
      <c r="CX50" s="92" t="str">
        <f t="shared" si="65"/>
        <v/>
      </c>
      <c r="CY50" s="91" t="str">
        <f>IF(B50&lt;&gt;"",IFERROR(IF((SUMIF(D$14:CS$14,"CLO2",D50:CS50)/'Grade computation'!I$5)=0,0,(SUMIF(D$14:CS$14,"CLO2",D50:CS50)/'Grade computation'!I$5)),""),"")</f>
        <v/>
      </c>
      <c r="CZ50" s="92" t="str">
        <f t="shared" si="66"/>
        <v/>
      </c>
      <c r="DA50" s="92" t="str">
        <f t="shared" si="67"/>
        <v/>
      </c>
      <c r="DB50" s="91" t="str">
        <f>IF(B50&lt;&gt;"",IFERROR(IF((SUMIF(D$14:CS$14,"CLO3",D50:CS50)/'Grade computation'!I$6)=0,0,(SUMIF(D$14:CS$14,"CLO3",D50:CS50)/'Grade computation'!I$6)),""),"")</f>
        <v/>
      </c>
      <c r="DC50" s="92" t="str">
        <f t="shared" si="68"/>
        <v/>
      </c>
      <c r="DD50" s="92" t="str">
        <f t="shared" si="69"/>
        <v/>
      </c>
      <c r="DE50" s="91" t="str">
        <f>IF(B50&lt;&gt;"",IFERROR(SUMIF(D$14:CS$14,"CLO4",D50:CS50)/'Grade computation'!I$7,""),"")</f>
        <v/>
      </c>
      <c r="DF50" s="92" t="str">
        <f t="shared" si="70"/>
        <v/>
      </c>
      <c r="DG50" s="92" t="str">
        <f t="shared" si="71"/>
        <v/>
      </c>
      <c r="DH50" s="91" t="str">
        <f>IF(B50&lt;&gt;"",IFERROR(IF((SUMIF(D$14:CS$14,"CLO5",D50:CS50)/'Grade computation'!I$8)=0,0,(SUMIF(D$14:CS$14,"CLO5",D50:CS50)/'Grade computation'!I$8)),""),"")</f>
        <v/>
      </c>
      <c r="DI50" s="92" t="str">
        <f t="shared" si="72"/>
        <v/>
      </c>
      <c r="DJ50" s="92" t="str">
        <f t="shared" si="73"/>
        <v/>
      </c>
      <c r="DK50" s="91" t="str">
        <f>IF(B50&lt;&gt;"",IFERROR(IF((SUMIF(D$14:CS$14,"CLO6",D50:CS50)/'Grade computation'!I$9)=0,0,(SUMIF(D$14:CS$14,"CLO6",D50:CS50)/'Grade computation'!I$9)),""),"")</f>
        <v/>
      </c>
      <c r="DL50" s="92" t="str">
        <f t="shared" si="74"/>
        <v/>
      </c>
      <c r="DM50" s="92" t="str">
        <f t="shared" si="75"/>
        <v/>
      </c>
      <c r="DN50" s="91" t="str">
        <f>IF(B50&lt;&gt;"",IFERROR(IF((SUMIF(D$14:CS$14,"CLO7",D50:CS50)/'Grade computation'!I$10)=0,0,(SUMIF(D$14:CS$14,"CLO7",D50:CS50)/'Grade computation'!I$10)),""),"")</f>
        <v/>
      </c>
      <c r="DO50" s="92" t="str">
        <f t="shared" si="76"/>
        <v/>
      </c>
      <c r="DP50" s="92" t="str">
        <f t="shared" si="77"/>
        <v/>
      </c>
      <c r="DQ50" s="91" t="str">
        <f>IF(B50&lt;&gt;"",IFERROR(IF((SUMIF(D$14:CS$14,"CLO8",D50:CS50)/'Grade computation'!I$11)=0,0,(SUMIF(D$14:CS$14,"CLO8",D50:CS50)/'Grade computation'!I$11)),""),"")</f>
        <v/>
      </c>
      <c r="DR50" s="92" t="str">
        <f t="shared" si="78"/>
        <v/>
      </c>
      <c r="DS50" s="92" t="str">
        <f t="shared" si="79"/>
        <v/>
      </c>
      <c r="DT50" s="91" t="str">
        <f>IF(B50&lt;&gt;"",IFERROR(IF((SUMIF(D$14:CS$14,"CLO9",D50:CS50)/'Grade computation'!I$12)=0,0,(SUMIF(D$14:CS$14,"CLO9",D50:CS50)/'Grade computation'!I$12)),""),"")</f>
        <v/>
      </c>
      <c r="DU50" s="92" t="str">
        <f t="shared" si="80"/>
        <v/>
      </c>
      <c r="DV50" s="92" t="str">
        <f t="shared" si="81"/>
        <v/>
      </c>
      <c r="DW50" s="91" t="str">
        <f>IF(B50&lt;&gt;"",IFERROR(IF((SUMIF(D$14:CS$14,"CLO10",D50:CS50)/'Grade computation'!I$13)=0,0,(SUMIF(D$14:CS$14,"CLO10",D50:CS50)/'Grade computation'!I$13)),""),"")</f>
        <v/>
      </c>
      <c r="DX50" s="92" t="str">
        <f t="shared" si="82"/>
        <v/>
      </c>
      <c r="DY50" s="92" t="str">
        <f t="shared" si="83"/>
        <v/>
      </c>
      <c r="DZ50" s="45"/>
      <c r="EA50" s="45"/>
    </row>
    <row r="51" spans="1:131" ht="15.75" customHeight="1">
      <c r="A51" s="281"/>
      <c r="B51" s="282"/>
      <c r="C51" s="276"/>
      <c r="D51" s="276"/>
      <c r="E51" s="276"/>
      <c r="F51" s="276"/>
      <c r="G51" s="276"/>
      <c r="H51" s="276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Y51" s="276"/>
      <c r="Z51" s="276"/>
      <c r="AA51" s="276"/>
      <c r="AB51" s="276"/>
      <c r="AC51" s="276"/>
      <c r="AD51" s="276"/>
      <c r="AE51" s="276"/>
      <c r="AF51" s="276"/>
      <c r="AG51" s="276"/>
      <c r="AH51" s="89" t="str">
        <f t="shared" si="58"/>
        <v/>
      </c>
      <c r="AI51" s="90" t="str">
        <f t="shared" si="59"/>
        <v/>
      </c>
      <c r="AJ51" s="276"/>
      <c r="AK51" s="276"/>
      <c r="AL51" s="276"/>
      <c r="AM51" s="276"/>
      <c r="AN51" s="276"/>
      <c r="AO51" s="276"/>
      <c r="AP51" s="276"/>
      <c r="AQ51" s="276"/>
      <c r="AR51" s="276"/>
      <c r="AS51" s="276"/>
      <c r="AT51" s="276"/>
      <c r="AU51" s="276"/>
      <c r="AV51" s="276"/>
      <c r="AW51" s="276"/>
      <c r="AX51" s="276"/>
      <c r="AY51" s="276"/>
      <c r="AZ51" s="276"/>
      <c r="BA51" s="276"/>
      <c r="BB51" s="276"/>
      <c r="BC51" s="276"/>
      <c r="BD51" s="276"/>
      <c r="BE51" s="276"/>
      <c r="BF51" s="276"/>
      <c r="BG51" s="276"/>
      <c r="BH51" s="276"/>
      <c r="BI51" s="276"/>
      <c r="BJ51" s="276"/>
      <c r="BK51" s="276"/>
      <c r="BL51" s="276"/>
      <c r="BM51" s="276"/>
      <c r="BN51" s="89" t="str">
        <f t="shared" si="60"/>
        <v/>
      </c>
      <c r="BO51" s="90" t="str">
        <f t="shared" si="61"/>
        <v/>
      </c>
      <c r="BP51" s="285"/>
      <c r="BQ51" s="285"/>
      <c r="BR51" s="285"/>
      <c r="BS51" s="285"/>
      <c r="BT51" s="285"/>
      <c r="BU51" s="285"/>
      <c r="BV51" s="285"/>
      <c r="BW51" s="285"/>
      <c r="BX51" s="285"/>
      <c r="BY51" s="285"/>
      <c r="BZ51" s="285"/>
      <c r="CA51" s="276"/>
      <c r="CB51" s="276"/>
      <c r="CC51" s="276"/>
      <c r="CD51" s="276"/>
      <c r="CE51" s="276"/>
      <c r="CF51" s="276"/>
      <c r="CG51" s="276"/>
      <c r="CH51" s="276"/>
      <c r="CI51" s="276"/>
      <c r="CJ51" s="276"/>
      <c r="CK51" s="276"/>
      <c r="CL51" s="276"/>
      <c r="CM51" s="276"/>
      <c r="CN51" s="276"/>
      <c r="CO51" s="276"/>
      <c r="CP51" s="276"/>
      <c r="CQ51" s="276"/>
      <c r="CR51" s="276"/>
      <c r="CS51" s="276"/>
      <c r="CT51" s="89" t="str">
        <f t="shared" si="62"/>
        <v/>
      </c>
      <c r="CU51" s="90" t="str">
        <f t="shared" si="63"/>
        <v/>
      </c>
      <c r="CV51" s="91" t="str">
        <f>IF(B51&lt;&gt;"",IFERROR(SUMIF(D$14:CS$14, "CLO1", D51:CS51)/'Grade computation'!I$4,""),"")</f>
        <v/>
      </c>
      <c r="CW51" s="92" t="str">
        <f t="shared" si="64"/>
        <v/>
      </c>
      <c r="CX51" s="92" t="str">
        <f t="shared" si="65"/>
        <v/>
      </c>
      <c r="CY51" s="91" t="str">
        <f>IF(B51&lt;&gt;"",IFERROR(IF((SUMIF(D$14:CS$14,"CLO2",D51:CS51)/'Grade computation'!I$5)=0,0,(SUMIF(D$14:CS$14,"CLO2",D51:CS51)/'Grade computation'!I$5)),""),"")</f>
        <v/>
      </c>
      <c r="CZ51" s="92" t="str">
        <f t="shared" si="66"/>
        <v/>
      </c>
      <c r="DA51" s="92" t="str">
        <f t="shared" si="67"/>
        <v/>
      </c>
      <c r="DB51" s="91" t="str">
        <f>IF(B51&lt;&gt;"",IFERROR(IF((SUMIF(D$14:CS$14,"CLO3",D51:CS51)/'Grade computation'!I$6)=0,0,(SUMIF(D$14:CS$14,"CLO3",D51:CS51)/'Grade computation'!I$6)),""),"")</f>
        <v/>
      </c>
      <c r="DC51" s="92" t="str">
        <f t="shared" si="68"/>
        <v/>
      </c>
      <c r="DD51" s="92" t="str">
        <f t="shared" si="69"/>
        <v/>
      </c>
      <c r="DE51" s="91" t="str">
        <f>IF(B51&lt;&gt;"",IFERROR(SUMIF(D$14:CS$14,"CLO4",D51:CS51)/'Grade computation'!I$7,""),"")</f>
        <v/>
      </c>
      <c r="DF51" s="92" t="str">
        <f t="shared" si="70"/>
        <v/>
      </c>
      <c r="DG51" s="92" t="str">
        <f t="shared" si="71"/>
        <v/>
      </c>
      <c r="DH51" s="91" t="str">
        <f>IF(B51&lt;&gt;"",IFERROR(IF((SUMIF(D$14:CS$14,"CLO5",D51:CS51)/'Grade computation'!I$8)=0,0,(SUMIF(D$14:CS$14,"CLO5",D51:CS51)/'Grade computation'!I$8)),""),"")</f>
        <v/>
      </c>
      <c r="DI51" s="92" t="str">
        <f t="shared" si="72"/>
        <v/>
      </c>
      <c r="DJ51" s="92" t="str">
        <f t="shared" si="73"/>
        <v/>
      </c>
      <c r="DK51" s="91" t="str">
        <f>IF(B51&lt;&gt;"",IFERROR(IF((SUMIF(D$14:CS$14,"CLO6",D51:CS51)/'Grade computation'!I$9)=0,0,(SUMIF(D$14:CS$14,"CLO6",D51:CS51)/'Grade computation'!I$9)),""),"")</f>
        <v/>
      </c>
      <c r="DL51" s="92" t="str">
        <f t="shared" si="74"/>
        <v/>
      </c>
      <c r="DM51" s="92" t="str">
        <f t="shared" si="75"/>
        <v/>
      </c>
      <c r="DN51" s="91" t="str">
        <f>IF(B51&lt;&gt;"",IFERROR(IF((SUMIF(D$14:CS$14,"CLO7",D51:CS51)/'Grade computation'!I$10)=0,0,(SUMIF(D$14:CS$14,"CLO7",D51:CS51)/'Grade computation'!I$10)),""),"")</f>
        <v/>
      </c>
      <c r="DO51" s="92" t="str">
        <f t="shared" si="76"/>
        <v/>
      </c>
      <c r="DP51" s="92" t="str">
        <f t="shared" si="77"/>
        <v/>
      </c>
      <c r="DQ51" s="91" t="str">
        <f>IF(B51&lt;&gt;"",IFERROR(IF((SUMIF(D$14:CS$14,"CLO8",D51:CS51)/'Grade computation'!I$11)=0,0,(SUMIF(D$14:CS$14,"CLO8",D51:CS51)/'Grade computation'!I$11)),""),"")</f>
        <v/>
      </c>
      <c r="DR51" s="92" t="str">
        <f t="shared" si="78"/>
        <v/>
      </c>
      <c r="DS51" s="92" t="str">
        <f t="shared" si="79"/>
        <v/>
      </c>
      <c r="DT51" s="91" t="str">
        <f>IF(B51&lt;&gt;"",IFERROR(IF((SUMIF(D$14:CS$14,"CLO9",D51:CS51)/'Grade computation'!I$12)=0,0,(SUMIF(D$14:CS$14,"CLO9",D51:CS51)/'Grade computation'!I$12)),""),"")</f>
        <v/>
      </c>
      <c r="DU51" s="92" t="str">
        <f t="shared" si="80"/>
        <v/>
      </c>
      <c r="DV51" s="92" t="str">
        <f t="shared" si="81"/>
        <v/>
      </c>
      <c r="DW51" s="91" t="str">
        <f>IF(B51&lt;&gt;"",IFERROR(IF((SUMIF(D$14:CS$14,"CLO10",D51:CS51)/'Grade computation'!I$13)=0,0,(SUMIF(D$14:CS$14,"CLO10",D51:CS51)/'Grade computation'!I$13)),""),"")</f>
        <v/>
      </c>
      <c r="DX51" s="92" t="str">
        <f t="shared" si="82"/>
        <v/>
      </c>
      <c r="DY51" s="92" t="str">
        <f t="shared" si="83"/>
        <v/>
      </c>
      <c r="DZ51" s="45"/>
      <c r="EA51" s="45"/>
    </row>
    <row r="52" spans="1:131" ht="15.75" customHeight="1">
      <c r="A52" s="281"/>
      <c r="B52" s="282"/>
      <c r="C52" s="276"/>
      <c r="D52" s="276"/>
      <c r="E52" s="276"/>
      <c r="F52" s="276"/>
      <c r="G52" s="276"/>
      <c r="H52" s="276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Y52" s="276"/>
      <c r="Z52" s="276"/>
      <c r="AA52" s="276"/>
      <c r="AB52" s="276"/>
      <c r="AC52" s="276"/>
      <c r="AD52" s="276"/>
      <c r="AE52" s="276"/>
      <c r="AF52" s="276"/>
      <c r="AG52" s="276"/>
      <c r="AH52" s="89" t="str">
        <f t="shared" si="58"/>
        <v/>
      </c>
      <c r="AI52" s="90" t="str">
        <f t="shared" si="59"/>
        <v/>
      </c>
      <c r="AJ52" s="276"/>
      <c r="AK52" s="276"/>
      <c r="AL52" s="276"/>
      <c r="AM52" s="276"/>
      <c r="AN52" s="276"/>
      <c r="AO52" s="276"/>
      <c r="AP52" s="276"/>
      <c r="AQ52" s="276"/>
      <c r="AR52" s="276"/>
      <c r="AS52" s="276"/>
      <c r="AT52" s="276"/>
      <c r="AU52" s="276"/>
      <c r="AV52" s="276"/>
      <c r="AW52" s="276"/>
      <c r="AX52" s="276"/>
      <c r="AY52" s="276"/>
      <c r="AZ52" s="276"/>
      <c r="BA52" s="276"/>
      <c r="BB52" s="276"/>
      <c r="BC52" s="276"/>
      <c r="BD52" s="276"/>
      <c r="BE52" s="276"/>
      <c r="BF52" s="276"/>
      <c r="BG52" s="276"/>
      <c r="BH52" s="276"/>
      <c r="BI52" s="276"/>
      <c r="BJ52" s="276"/>
      <c r="BK52" s="276"/>
      <c r="BL52" s="276"/>
      <c r="BM52" s="276"/>
      <c r="BN52" s="89" t="str">
        <f t="shared" si="60"/>
        <v/>
      </c>
      <c r="BO52" s="90" t="str">
        <f t="shared" si="61"/>
        <v/>
      </c>
      <c r="BP52" s="285"/>
      <c r="BQ52" s="285"/>
      <c r="BR52" s="285"/>
      <c r="BS52" s="285"/>
      <c r="BT52" s="285"/>
      <c r="BU52" s="285"/>
      <c r="BV52" s="285"/>
      <c r="BW52" s="285"/>
      <c r="BX52" s="285"/>
      <c r="BY52" s="285"/>
      <c r="BZ52" s="285"/>
      <c r="CA52" s="276"/>
      <c r="CB52" s="276"/>
      <c r="CC52" s="276"/>
      <c r="CD52" s="276"/>
      <c r="CE52" s="276"/>
      <c r="CF52" s="276"/>
      <c r="CG52" s="276"/>
      <c r="CH52" s="276"/>
      <c r="CI52" s="276"/>
      <c r="CJ52" s="276"/>
      <c r="CK52" s="276"/>
      <c r="CL52" s="276"/>
      <c r="CM52" s="276"/>
      <c r="CN52" s="276"/>
      <c r="CO52" s="276"/>
      <c r="CP52" s="276"/>
      <c r="CQ52" s="276"/>
      <c r="CR52" s="276"/>
      <c r="CS52" s="276"/>
      <c r="CT52" s="89" t="str">
        <f t="shared" si="62"/>
        <v/>
      </c>
      <c r="CU52" s="90" t="str">
        <f t="shared" si="63"/>
        <v/>
      </c>
      <c r="CV52" s="91" t="str">
        <f>IF(B52&lt;&gt;"",IFERROR(SUMIF(D$14:CS$14, "CLO1", D52:CS52)/'Grade computation'!I$4,""),"")</f>
        <v/>
      </c>
      <c r="CW52" s="92" t="str">
        <f t="shared" si="64"/>
        <v/>
      </c>
      <c r="CX52" s="92" t="str">
        <f t="shared" si="65"/>
        <v/>
      </c>
      <c r="CY52" s="91" t="str">
        <f>IF(B52&lt;&gt;"",IFERROR(IF((SUMIF(D$14:CS$14,"CLO2",D52:CS52)/'Grade computation'!I$5)=0,0,(SUMIF(D$14:CS$14,"CLO2",D52:CS52)/'Grade computation'!I$5)),""),"")</f>
        <v/>
      </c>
      <c r="CZ52" s="92" t="str">
        <f t="shared" si="66"/>
        <v/>
      </c>
      <c r="DA52" s="92" t="str">
        <f t="shared" si="67"/>
        <v/>
      </c>
      <c r="DB52" s="91" t="str">
        <f>IF(B52&lt;&gt;"",IFERROR(IF((SUMIF(D$14:CS$14,"CLO3",D52:CS52)/'Grade computation'!I$6)=0,0,(SUMIF(D$14:CS$14,"CLO3",D52:CS52)/'Grade computation'!I$6)),""),"")</f>
        <v/>
      </c>
      <c r="DC52" s="92" t="str">
        <f t="shared" si="68"/>
        <v/>
      </c>
      <c r="DD52" s="92" t="str">
        <f t="shared" si="69"/>
        <v/>
      </c>
      <c r="DE52" s="91" t="str">
        <f>IF(B52&lt;&gt;"",IFERROR(SUMIF(D$14:CS$14,"CLO4",D52:CS52)/'Grade computation'!I$7,""),"")</f>
        <v/>
      </c>
      <c r="DF52" s="92" t="str">
        <f t="shared" si="70"/>
        <v/>
      </c>
      <c r="DG52" s="92" t="str">
        <f t="shared" si="71"/>
        <v/>
      </c>
      <c r="DH52" s="91" t="str">
        <f>IF(B52&lt;&gt;"",IFERROR(IF((SUMIF(D$14:CS$14,"CLO5",D52:CS52)/'Grade computation'!I$8)=0,0,(SUMIF(D$14:CS$14,"CLO5",D52:CS52)/'Grade computation'!I$8)),""),"")</f>
        <v/>
      </c>
      <c r="DI52" s="92" t="str">
        <f t="shared" si="72"/>
        <v/>
      </c>
      <c r="DJ52" s="92" t="str">
        <f t="shared" si="73"/>
        <v/>
      </c>
      <c r="DK52" s="91" t="str">
        <f>IF(B52&lt;&gt;"",IFERROR(IF((SUMIF(D$14:CS$14,"CLO6",D52:CS52)/'Grade computation'!I$9)=0,0,(SUMIF(D$14:CS$14,"CLO6",D52:CS52)/'Grade computation'!I$9)),""),"")</f>
        <v/>
      </c>
      <c r="DL52" s="92" t="str">
        <f t="shared" si="74"/>
        <v/>
      </c>
      <c r="DM52" s="92" t="str">
        <f t="shared" si="75"/>
        <v/>
      </c>
      <c r="DN52" s="91" t="str">
        <f>IF(B52&lt;&gt;"",IFERROR(IF((SUMIF(D$14:CS$14,"CLO7",D52:CS52)/'Grade computation'!I$10)=0,0,(SUMIF(D$14:CS$14,"CLO7",D52:CS52)/'Grade computation'!I$10)),""),"")</f>
        <v/>
      </c>
      <c r="DO52" s="92" t="str">
        <f t="shared" si="76"/>
        <v/>
      </c>
      <c r="DP52" s="92" t="str">
        <f t="shared" si="77"/>
        <v/>
      </c>
      <c r="DQ52" s="91" t="str">
        <f>IF(B52&lt;&gt;"",IFERROR(IF((SUMIF(D$14:CS$14,"CLO8",D52:CS52)/'Grade computation'!I$11)=0,0,(SUMIF(D$14:CS$14,"CLO8",D52:CS52)/'Grade computation'!I$11)),""),"")</f>
        <v/>
      </c>
      <c r="DR52" s="92" t="str">
        <f t="shared" si="78"/>
        <v/>
      </c>
      <c r="DS52" s="92" t="str">
        <f t="shared" si="79"/>
        <v/>
      </c>
      <c r="DT52" s="91" t="str">
        <f>IF(B52&lt;&gt;"",IFERROR(IF((SUMIF(D$14:CS$14,"CLO9",D52:CS52)/'Grade computation'!I$12)=0,0,(SUMIF(D$14:CS$14,"CLO9",D52:CS52)/'Grade computation'!I$12)),""),"")</f>
        <v/>
      </c>
      <c r="DU52" s="92" t="str">
        <f t="shared" si="80"/>
        <v/>
      </c>
      <c r="DV52" s="92" t="str">
        <f t="shared" si="81"/>
        <v/>
      </c>
      <c r="DW52" s="91" t="str">
        <f>IF(B52&lt;&gt;"",IFERROR(IF((SUMIF(D$14:CS$14,"CLO10",D52:CS52)/'Grade computation'!I$13)=0,0,(SUMIF(D$14:CS$14,"CLO10",D52:CS52)/'Grade computation'!I$13)),""),"")</f>
        <v/>
      </c>
      <c r="DX52" s="92" t="str">
        <f t="shared" si="82"/>
        <v/>
      </c>
      <c r="DY52" s="92" t="str">
        <f t="shared" si="83"/>
        <v/>
      </c>
      <c r="DZ52" s="45"/>
      <c r="EA52" s="45"/>
    </row>
    <row r="53" spans="1:131" ht="15.75" customHeight="1">
      <c r="A53" s="281"/>
      <c r="B53" s="282"/>
      <c r="C53" s="276"/>
      <c r="D53" s="276"/>
      <c r="E53" s="276"/>
      <c r="F53" s="276"/>
      <c r="G53" s="276"/>
      <c r="H53" s="276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Y53" s="276"/>
      <c r="Z53" s="276"/>
      <c r="AA53" s="276"/>
      <c r="AB53" s="276"/>
      <c r="AC53" s="276"/>
      <c r="AD53" s="276"/>
      <c r="AE53" s="276"/>
      <c r="AF53" s="276"/>
      <c r="AG53" s="276"/>
      <c r="AH53" s="89" t="str">
        <f t="shared" si="58"/>
        <v/>
      </c>
      <c r="AI53" s="90" t="str">
        <f t="shared" si="59"/>
        <v/>
      </c>
      <c r="AJ53" s="276"/>
      <c r="AK53" s="276"/>
      <c r="AL53" s="276"/>
      <c r="AM53" s="276"/>
      <c r="AN53" s="276"/>
      <c r="AO53" s="276"/>
      <c r="AP53" s="276"/>
      <c r="AQ53" s="276"/>
      <c r="AR53" s="276"/>
      <c r="AS53" s="276"/>
      <c r="AT53" s="276"/>
      <c r="AU53" s="276"/>
      <c r="AV53" s="276"/>
      <c r="AW53" s="276"/>
      <c r="AX53" s="276"/>
      <c r="AY53" s="276"/>
      <c r="AZ53" s="276"/>
      <c r="BA53" s="276"/>
      <c r="BB53" s="276"/>
      <c r="BC53" s="276"/>
      <c r="BD53" s="276"/>
      <c r="BE53" s="276"/>
      <c r="BF53" s="276"/>
      <c r="BG53" s="276"/>
      <c r="BH53" s="276"/>
      <c r="BI53" s="276"/>
      <c r="BJ53" s="276"/>
      <c r="BK53" s="276"/>
      <c r="BL53" s="276"/>
      <c r="BM53" s="276"/>
      <c r="BN53" s="89" t="str">
        <f t="shared" si="60"/>
        <v/>
      </c>
      <c r="BO53" s="90" t="str">
        <f t="shared" si="61"/>
        <v/>
      </c>
      <c r="BP53" s="285"/>
      <c r="BQ53" s="285"/>
      <c r="BR53" s="285"/>
      <c r="BS53" s="285"/>
      <c r="BT53" s="285"/>
      <c r="BU53" s="285"/>
      <c r="BV53" s="285"/>
      <c r="BW53" s="285"/>
      <c r="BX53" s="285"/>
      <c r="BY53" s="285"/>
      <c r="BZ53" s="285"/>
      <c r="CA53" s="276"/>
      <c r="CB53" s="276"/>
      <c r="CC53" s="276"/>
      <c r="CD53" s="276"/>
      <c r="CE53" s="276"/>
      <c r="CF53" s="276"/>
      <c r="CG53" s="276"/>
      <c r="CH53" s="276"/>
      <c r="CI53" s="276"/>
      <c r="CJ53" s="276"/>
      <c r="CK53" s="276"/>
      <c r="CL53" s="276"/>
      <c r="CM53" s="276"/>
      <c r="CN53" s="276"/>
      <c r="CO53" s="276"/>
      <c r="CP53" s="276"/>
      <c r="CQ53" s="276"/>
      <c r="CR53" s="276"/>
      <c r="CS53" s="276"/>
      <c r="CT53" s="89" t="str">
        <f t="shared" si="62"/>
        <v/>
      </c>
      <c r="CU53" s="90" t="str">
        <f t="shared" si="63"/>
        <v/>
      </c>
      <c r="CV53" s="91" t="str">
        <f>IF(B53&lt;&gt;"",IFERROR(SUMIF(D$14:CS$14, "CLO1", D53:CS53)/'Grade computation'!I$4,""),"")</f>
        <v/>
      </c>
      <c r="CW53" s="92" t="str">
        <f t="shared" si="64"/>
        <v/>
      </c>
      <c r="CX53" s="92" t="str">
        <f t="shared" si="65"/>
        <v/>
      </c>
      <c r="CY53" s="91" t="str">
        <f>IF(B53&lt;&gt;"",IFERROR(IF((SUMIF(D$14:CS$14,"CLO2",D53:CS53)/'Grade computation'!I$5)=0,0,(SUMIF(D$14:CS$14,"CLO2",D53:CS53)/'Grade computation'!I$5)),""),"")</f>
        <v/>
      </c>
      <c r="CZ53" s="92" t="str">
        <f t="shared" si="66"/>
        <v/>
      </c>
      <c r="DA53" s="92" t="str">
        <f t="shared" si="67"/>
        <v/>
      </c>
      <c r="DB53" s="91" t="str">
        <f>IF(B53&lt;&gt;"",IFERROR(IF((SUMIF(D$14:CS$14,"CLO3",D53:CS53)/'Grade computation'!I$6)=0,0,(SUMIF(D$14:CS$14,"CLO3",D53:CS53)/'Grade computation'!I$6)),""),"")</f>
        <v/>
      </c>
      <c r="DC53" s="92" t="str">
        <f t="shared" si="68"/>
        <v/>
      </c>
      <c r="DD53" s="92" t="str">
        <f t="shared" si="69"/>
        <v/>
      </c>
      <c r="DE53" s="91" t="str">
        <f>IF(B53&lt;&gt;"",IFERROR(SUMIF(D$14:CS$14,"CLO4",D53:CS53)/'Grade computation'!I$7,""),"")</f>
        <v/>
      </c>
      <c r="DF53" s="92" t="str">
        <f t="shared" si="70"/>
        <v/>
      </c>
      <c r="DG53" s="92" t="str">
        <f t="shared" si="71"/>
        <v/>
      </c>
      <c r="DH53" s="91" t="str">
        <f>IF(B53&lt;&gt;"",IFERROR(IF((SUMIF(D$14:CS$14,"CLO5",D53:CS53)/'Grade computation'!I$8)=0,0,(SUMIF(D$14:CS$14,"CLO5",D53:CS53)/'Grade computation'!I$8)),""),"")</f>
        <v/>
      </c>
      <c r="DI53" s="92" t="str">
        <f t="shared" si="72"/>
        <v/>
      </c>
      <c r="DJ53" s="92" t="str">
        <f t="shared" si="73"/>
        <v/>
      </c>
      <c r="DK53" s="91" t="str">
        <f>IF(B53&lt;&gt;"",IFERROR(IF((SUMIF(D$14:CS$14,"CLO6",D53:CS53)/'Grade computation'!I$9)=0,0,(SUMIF(D$14:CS$14,"CLO6",D53:CS53)/'Grade computation'!I$9)),""),"")</f>
        <v/>
      </c>
      <c r="DL53" s="92" t="str">
        <f t="shared" si="74"/>
        <v/>
      </c>
      <c r="DM53" s="92" t="str">
        <f t="shared" si="75"/>
        <v/>
      </c>
      <c r="DN53" s="91" t="str">
        <f>IF(B53&lt;&gt;"",IFERROR(IF((SUMIF(D$14:CS$14,"CLO7",D53:CS53)/'Grade computation'!I$10)=0,0,(SUMIF(D$14:CS$14,"CLO7",D53:CS53)/'Grade computation'!I$10)),""),"")</f>
        <v/>
      </c>
      <c r="DO53" s="92" t="str">
        <f t="shared" si="76"/>
        <v/>
      </c>
      <c r="DP53" s="92" t="str">
        <f t="shared" si="77"/>
        <v/>
      </c>
      <c r="DQ53" s="91" t="str">
        <f>IF(B53&lt;&gt;"",IFERROR(IF((SUMIF(D$14:CS$14,"CLO8",D53:CS53)/'Grade computation'!I$11)=0,0,(SUMIF(D$14:CS$14,"CLO8",D53:CS53)/'Grade computation'!I$11)),""),"")</f>
        <v/>
      </c>
      <c r="DR53" s="92" t="str">
        <f t="shared" si="78"/>
        <v/>
      </c>
      <c r="DS53" s="92" t="str">
        <f t="shared" si="79"/>
        <v/>
      </c>
      <c r="DT53" s="91" t="str">
        <f>IF(B53&lt;&gt;"",IFERROR(IF((SUMIF(D$14:CS$14,"CLO9",D53:CS53)/'Grade computation'!I$12)=0,0,(SUMIF(D$14:CS$14,"CLO9",D53:CS53)/'Grade computation'!I$12)),""),"")</f>
        <v/>
      </c>
      <c r="DU53" s="92" t="str">
        <f t="shared" si="80"/>
        <v/>
      </c>
      <c r="DV53" s="92" t="str">
        <f t="shared" si="81"/>
        <v/>
      </c>
      <c r="DW53" s="91" t="str">
        <f>IF(B53&lt;&gt;"",IFERROR(IF((SUMIF(D$14:CS$14,"CLO10",D53:CS53)/'Grade computation'!I$13)=0,0,(SUMIF(D$14:CS$14,"CLO10",D53:CS53)/'Grade computation'!I$13)),""),"")</f>
        <v/>
      </c>
      <c r="DX53" s="92" t="str">
        <f t="shared" si="82"/>
        <v/>
      </c>
      <c r="DY53" s="92" t="str">
        <f t="shared" si="83"/>
        <v/>
      </c>
      <c r="DZ53" s="45"/>
      <c r="EA53" s="45"/>
    </row>
    <row r="54" spans="1:131" ht="15.75" customHeight="1">
      <c r="A54" s="281"/>
      <c r="B54" s="282"/>
      <c r="C54" s="276"/>
      <c r="D54" s="276"/>
      <c r="E54" s="276"/>
      <c r="F54" s="276"/>
      <c r="G54" s="276"/>
      <c r="H54" s="276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Y54" s="276"/>
      <c r="Z54" s="276"/>
      <c r="AA54" s="276"/>
      <c r="AB54" s="276"/>
      <c r="AC54" s="276"/>
      <c r="AD54" s="276"/>
      <c r="AE54" s="276"/>
      <c r="AF54" s="276"/>
      <c r="AG54" s="276"/>
      <c r="AH54" s="89" t="str">
        <f t="shared" si="58"/>
        <v/>
      </c>
      <c r="AI54" s="90" t="str">
        <f t="shared" si="59"/>
        <v/>
      </c>
      <c r="AJ54" s="276"/>
      <c r="AK54" s="276"/>
      <c r="AL54" s="276"/>
      <c r="AM54" s="276"/>
      <c r="AN54" s="276"/>
      <c r="AO54" s="276"/>
      <c r="AP54" s="276"/>
      <c r="AQ54" s="276"/>
      <c r="AR54" s="276"/>
      <c r="AS54" s="276"/>
      <c r="AT54" s="276"/>
      <c r="AU54" s="276"/>
      <c r="AV54" s="276"/>
      <c r="AW54" s="276"/>
      <c r="AX54" s="276"/>
      <c r="AY54" s="276"/>
      <c r="AZ54" s="276"/>
      <c r="BA54" s="276"/>
      <c r="BB54" s="276"/>
      <c r="BC54" s="276"/>
      <c r="BD54" s="276"/>
      <c r="BE54" s="276"/>
      <c r="BF54" s="276"/>
      <c r="BG54" s="276"/>
      <c r="BH54" s="276"/>
      <c r="BI54" s="276"/>
      <c r="BJ54" s="276"/>
      <c r="BK54" s="276"/>
      <c r="BL54" s="276"/>
      <c r="BM54" s="276"/>
      <c r="BN54" s="89" t="str">
        <f t="shared" si="60"/>
        <v/>
      </c>
      <c r="BO54" s="90" t="str">
        <f t="shared" si="61"/>
        <v/>
      </c>
      <c r="BP54" s="285"/>
      <c r="BQ54" s="285"/>
      <c r="BR54" s="285"/>
      <c r="BS54" s="285"/>
      <c r="BT54" s="285"/>
      <c r="BU54" s="285"/>
      <c r="BV54" s="285"/>
      <c r="BW54" s="285"/>
      <c r="BX54" s="285"/>
      <c r="BY54" s="285"/>
      <c r="BZ54" s="285"/>
      <c r="CA54" s="276"/>
      <c r="CB54" s="276"/>
      <c r="CC54" s="276"/>
      <c r="CD54" s="276"/>
      <c r="CE54" s="276"/>
      <c r="CF54" s="276"/>
      <c r="CG54" s="276"/>
      <c r="CH54" s="276"/>
      <c r="CI54" s="276"/>
      <c r="CJ54" s="276"/>
      <c r="CK54" s="276"/>
      <c r="CL54" s="276"/>
      <c r="CM54" s="276"/>
      <c r="CN54" s="276"/>
      <c r="CO54" s="276"/>
      <c r="CP54" s="276"/>
      <c r="CQ54" s="276"/>
      <c r="CR54" s="276"/>
      <c r="CS54" s="276"/>
      <c r="CT54" s="89" t="str">
        <f t="shared" si="62"/>
        <v/>
      </c>
      <c r="CU54" s="90" t="str">
        <f t="shared" si="63"/>
        <v/>
      </c>
      <c r="CV54" s="91" t="str">
        <f>IF(B54&lt;&gt;"",IFERROR(SUMIF(D$14:CS$14, "CLO1", D54:CS54)/'Grade computation'!I$4,""),"")</f>
        <v/>
      </c>
      <c r="CW54" s="92" t="str">
        <f t="shared" si="64"/>
        <v/>
      </c>
      <c r="CX54" s="92" t="str">
        <f t="shared" si="65"/>
        <v/>
      </c>
      <c r="CY54" s="91" t="str">
        <f>IF(B54&lt;&gt;"",IFERROR(IF((SUMIF(D$14:CS$14,"CLO2",D54:CS54)/'Grade computation'!I$5)=0,0,(SUMIF(D$14:CS$14,"CLO2",D54:CS54)/'Grade computation'!I$5)),""),"")</f>
        <v/>
      </c>
      <c r="CZ54" s="92" t="str">
        <f t="shared" si="66"/>
        <v/>
      </c>
      <c r="DA54" s="92" t="str">
        <f t="shared" si="67"/>
        <v/>
      </c>
      <c r="DB54" s="91" t="str">
        <f>IF(B54&lt;&gt;"",IFERROR(IF((SUMIF(D$14:CS$14,"CLO3",D54:CS54)/'Grade computation'!I$6)=0,0,(SUMIF(D$14:CS$14,"CLO3",D54:CS54)/'Grade computation'!I$6)),""),"")</f>
        <v/>
      </c>
      <c r="DC54" s="92" t="str">
        <f t="shared" si="68"/>
        <v/>
      </c>
      <c r="DD54" s="92" t="str">
        <f t="shared" si="69"/>
        <v/>
      </c>
      <c r="DE54" s="91" t="str">
        <f>IF(B54&lt;&gt;"",IFERROR(SUMIF(D$14:CS$14,"CLO4",D54:CS54)/'Grade computation'!I$7,""),"")</f>
        <v/>
      </c>
      <c r="DF54" s="92" t="str">
        <f t="shared" si="70"/>
        <v/>
      </c>
      <c r="DG54" s="92" t="str">
        <f t="shared" si="71"/>
        <v/>
      </c>
      <c r="DH54" s="91" t="str">
        <f>IF(B54&lt;&gt;"",IFERROR(IF((SUMIF(D$14:CS$14,"CLO5",D54:CS54)/'Grade computation'!I$8)=0,0,(SUMIF(D$14:CS$14,"CLO5",D54:CS54)/'Grade computation'!I$8)),""),"")</f>
        <v/>
      </c>
      <c r="DI54" s="92" t="str">
        <f t="shared" si="72"/>
        <v/>
      </c>
      <c r="DJ54" s="92" t="str">
        <f t="shared" si="73"/>
        <v/>
      </c>
      <c r="DK54" s="91" t="str">
        <f>IF(B54&lt;&gt;"",IFERROR(IF((SUMIF(D$14:CS$14,"CLO6",D54:CS54)/'Grade computation'!I$9)=0,0,(SUMIF(D$14:CS$14,"CLO6",D54:CS54)/'Grade computation'!I$9)),""),"")</f>
        <v/>
      </c>
      <c r="DL54" s="92" t="str">
        <f t="shared" si="74"/>
        <v/>
      </c>
      <c r="DM54" s="92" t="str">
        <f t="shared" si="75"/>
        <v/>
      </c>
      <c r="DN54" s="91" t="str">
        <f>IF(B54&lt;&gt;"",IFERROR(IF((SUMIF(D$14:CS$14,"CLO7",D54:CS54)/'Grade computation'!I$10)=0,0,(SUMIF(D$14:CS$14,"CLO7",D54:CS54)/'Grade computation'!I$10)),""),"")</f>
        <v/>
      </c>
      <c r="DO54" s="92" t="str">
        <f t="shared" si="76"/>
        <v/>
      </c>
      <c r="DP54" s="92" t="str">
        <f t="shared" si="77"/>
        <v/>
      </c>
      <c r="DQ54" s="91" t="str">
        <f>IF(B54&lt;&gt;"",IFERROR(IF((SUMIF(D$14:CS$14,"CLO8",D54:CS54)/'Grade computation'!I$11)=0,0,(SUMIF(D$14:CS$14,"CLO8",D54:CS54)/'Grade computation'!I$11)),""),"")</f>
        <v/>
      </c>
      <c r="DR54" s="92" t="str">
        <f t="shared" si="78"/>
        <v/>
      </c>
      <c r="DS54" s="92" t="str">
        <f t="shared" si="79"/>
        <v/>
      </c>
      <c r="DT54" s="91" t="str">
        <f>IF(B54&lt;&gt;"",IFERROR(IF((SUMIF(D$14:CS$14,"CLO9",D54:CS54)/'Grade computation'!I$12)=0,0,(SUMIF(D$14:CS$14,"CLO9",D54:CS54)/'Grade computation'!I$12)),""),"")</f>
        <v/>
      </c>
      <c r="DU54" s="92" t="str">
        <f t="shared" si="80"/>
        <v/>
      </c>
      <c r="DV54" s="92" t="str">
        <f t="shared" si="81"/>
        <v/>
      </c>
      <c r="DW54" s="91" t="str">
        <f>IF(B54&lt;&gt;"",IFERROR(IF((SUMIF(D$14:CS$14,"CLO10",D54:CS54)/'Grade computation'!I$13)=0,0,(SUMIF(D$14:CS$14,"CLO10",D54:CS54)/'Grade computation'!I$13)),""),"")</f>
        <v/>
      </c>
      <c r="DX54" s="92" t="str">
        <f t="shared" si="82"/>
        <v/>
      </c>
      <c r="DY54" s="92" t="str">
        <f t="shared" si="83"/>
        <v/>
      </c>
      <c r="DZ54" s="45"/>
      <c r="EA54" s="45"/>
    </row>
    <row r="55" spans="1:131" ht="15.75" customHeight="1">
      <c r="A55" s="281"/>
      <c r="B55" s="282"/>
      <c r="C55" s="276"/>
      <c r="D55" s="276"/>
      <c r="E55" s="276"/>
      <c r="F55" s="276"/>
      <c r="G55" s="276"/>
      <c r="H55" s="276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Y55" s="276"/>
      <c r="Z55" s="276"/>
      <c r="AA55" s="276"/>
      <c r="AB55" s="276"/>
      <c r="AC55" s="276"/>
      <c r="AD55" s="276"/>
      <c r="AE55" s="276"/>
      <c r="AF55" s="276"/>
      <c r="AG55" s="276"/>
      <c r="AH55" s="89" t="str">
        <f t="shared" si="58"/>
        <v/>
      </c>
      <c r="AI55" s="90" t="str">
        <f t="shared" si="59"/>
        <v/>
      </c>
      <c r="AJ55" s="276"/>
      <c r="AK55" s="276"/>
      <c r="AL55" s="276"/>
      <c r="AM55" s="276"/>
      <c r="AN55" s="276"/>
      <c r="AO55" s="276"/>
      <c r="AP55" s="276"/>
      <c r="AQ55" s="276"/>
      <c r="AR55" s="276"/>
      <c r="AS55" s="276"/>
      <c r="AT55" s="276"/>
      <c r="AU55" s="276"/>
      <c r="AV55" s="276"/>
      <c r="AW55" s="276"/>
      <c r="AX55" s="276"/>
      <c r="AY55" s="276"/>
      <c r="AZ55" s="276"/>
      <c r="BA55" s="276"/>
      <c r="BB55" s="276"/>
      <c r="BC55" s="276"/>
      <c r="BD55" s="276"/>
      <c r="BE55" s="276"/>
      <c r="BF55" s="276"/>
      <c r="BG55" s="276"/>
      <c r="BH55" s="276"/>
      <c r="BI55" s="276"/>
      <c r="BJ55" s="276"/>
      <c r="BK55" s="276"/>
      <c r="BL55" s="276"/>
      <c r="BM55" s="276"/>
      <c r="BN55" s="89" t="str">
        <f t="shared" si="60"/>
        <v/>
      </c>
      <c r="BO55" s="90" t="str">
        <f t="shared" si="61"/>
        <v/>
      </c>
      <c r="BP55" s="285"/>
      <c r="BQ55" s="285"/>
      <c r="BR55" s="285"/>
      <c r="BS55" s="285"/>
      <c r="BT55" s="285"/>
      <c r="BU55" s="285"/>
      <c r="BV55" s="285"/>
      <c r="BW55" s="285"/>
      <c r="BX55" s="285"/>
      <c r="BY55" s="285"/>
      <c r="BZ55" s="285"/>
      <c r="CA55" s="276"/>
      <c r="CB55" s="276"/>
      <c r="CC55" s="276"/>
      <c r="CD55" s="276"/>
      <c r="CE55" s="276"/>
      <c r="CF55" s="276"/>
      <c r="CG55" s="276"/>
      <c r="CH55" s="276"/>
      <c r="CI55" s="276"/>
      <c r="CJ55" s="276"/>
      <c r="CK55" s="276"/>
      <c r="CL55" s="276"/>
      <c r="CM55" s="276"/>
      <c r="CN55" s="276"/>
      <c r="CO55" s="276"/>
      <c r="CP55" s="276"/>
      <c r="CQ55" s="276"/>
      <c r="CR55" s="276"/>
      <c r="CS55" s="276"/>
      <c r="CT55" s="89" t="str">
        <f t="shared" si="62"/>
        <v/>
      </c>
      <c r="CU55" s="90" t="str">
        <f t="shared" si="63"/>
        <v/>
      </c>
      <c r="CV55" s="91" t="str">
        <f>IF(B55&lt;&gt;"",IFERROR(SUMIF(D$14:CS$14, "CLO1", D55:CS55)/'Grade computation'!I$4,""),"")</f>
        <v/>
      </c>
      <c r="CW55" s="92" t="str">
        <f t="shared" si="64"/>
        <v/>
      </c>
      <c r="CX55" s="92" t="str">
        <f t="shared" si="65"/>
        <v/>
      </c>
      <c r="CY55" s="91" t="str">
        <f>IF(B55&lt;&gt;"",IFERROR(IF((SUMIF(D$14:CS$14,"CLO2",D55:CS55)/'Grade computation'!I$5)=0,0,(SUMIF(D$14:CS$14,"CLO2",D55:CS55)/'Grade computation'!I$5)),""),"")</f>
        <v/>
      </c>
      <c r="CZ55" s="92" t="str">
        <f t="shared" si="66"/>
        <v/>
      </c>
      <c r="DA55" s="92" t="str">
        <f t="shared" si="67"/>
        <v/>
      </c>
      <c r="DB55" s="91" t="str">
        <f>IF(B55&lt;&gt;"",IFERROR(IF((SUMIF(D$14:CS$14,"CLO3",D55:CS55)/'Grade computation'!I$6)=0,0,(SUMIF(D$14:CS$14,"CLO3",D55:CS55)/'Grade computation'!I$6)),""),"")</f>
        <v/>
      </c>
      <c r="DC55" s="92" t="str">
        <f t="shared" si="68"/>
        <v/>
      </c>
      <c r="DD55" s="92" t="str">
        <f t="shared" si="69"/>
        <v/>
      </c>
      <c r="DE55" s="91" t="str">
        <f>IF(B55&lt;&gt;"",IFERROR(SUMIF(D$14:CS$14,"CLO4",D55:CS55)/'Grade computation'!I$7,""),"")</f>
        <v/>
      </c>
      <c r="DF55" s="92" t="str">
        <f t="shared" si="70"/>
        <v/>
      </c>
      <c r="DG55" s="92" t="str">
        <f t="shared" si="71"/>
        <v/>
      </c>
      <c r="DH55" s="91" t="str">
        <f>IF(B55&lt;&gt;"",IFERROR(IF((SUMIF(D$14:CS$14,"CLO5",D55:CS55)/'Grade computation'!I$8)=0,0,(SUMIF(D$14:CS$14,"CLO5",D55:CS55)/'Grade computation'!I$8)),""),"")</f>
        <v/>
      </c>
      <c r="DI55" s="92" t="str">
        <f t="shared" si="72"/>
        <v/>
      </c>
      <c r="DJ55" s="92" t="str">
        <f t="shared" si="73"/>
        <v/>
      </c>
      <c r="DK55" s="91" t="str">
        <f>IF(B55&lt;&gt;"",IFERROR(IF((SUMIF(D$14:CS$14,"CLO6",D55:CS55)/'Grade computation'!I$9)=0,0,(SUMIF(D$14:CS$14,"CLO6",D55:CS55)/'Grade computation'!I$9)),""),"")</f>
        <v/>
      </c>
      <c r="DL55" s="92" t="str">
        <f t="shared" si="74"/>
        <v/>
      </c>
      <c r="DM55" s="92" t="str">
        <f t="shared" si="75"/>
        <v/>
      </c>
      <c r="DN55" s="91" t="str">
        <f>IF(B55&lt;&gt;"",IFERROR(IF((SUMIF(D$14:CS$14,"CLO7",D55:CS55)/'Grade computation'!I$10)=0,0,(SUMIF(D$14:CS$14,"CLO7",D55:CS55)/'Grade computation'!I$10)),""),"")</f>
        <v/>
      </c>
      <c r="DO55" s="92" t="str">
        <f t="shared" si="76"/>
        <v/>
      </c>
      <c r="DP55" s="92" t="str">
        <f t="shared" si="77"/>
        <v/>
      </c>
      <c r="DQ55" s="91" t="str">
        <f>IF(B55&lt;&gt;"",IFERROR(IF((SUMIF(D$14:CS$14,"CLO8",D55:CS55)/'Grade computation'!I$11)=0,0,(SUMIF(D$14:CS$14,"CLO8",D55:CS55)/'Grade computation'!I$11)),""),"")</f>
        <v/>
      </c>
      <c r="DR55" s="92" t="str">
        <f t="shared" si="78"/>
        <v/>
      </c>
      <c r="DS55" s="92" t="str">
        <f t="shared" si="79"/>
        <v/>
      </c>
      <c r="DT55" s="91" t="str">
        <f>IF(B55&lt;&gt;"",IFERROR(IF((SUMIF(D$14:CS$14,"CLO9",D55:CS55)/'Grade computation'!I$12)=0,0,(SUMIF(D$14:CS$14,"CLO9",D55:CS55)/'Grade computation'!I$12)),""),"")</f>
        <v/>
      </c>
      <c r="DU55" s="92" t="str">
        <f t="shared" si="80"/>
        <v/>
      </c>
      <c r="DV55" s="92" t="str">
        <f t="shared" si="81"/>
        <v/>
      </c>
      <c r="DW55" s="91" t="str">
        <f>IF(B55&lt;&gt;"",IFERROR(IF((SUMIF(D$14:CS$14,"CLO10",D55:CS55)/'Grade computation'!I$13)=0,0,(SUMIF(D$14:CS$14,"CLO10",D55:CS55)/'Grade computation'!I$13)),""),"")</f>
        <v/>
      </c>
      <c r="DX55" s="92" t="str">
        <f t="shared" si="82"/>
        <v/>
      </c>
      <c r="DY55" s="92" t="str">
        <f t="shared" si="83"/>
        <v/>
      </c>
      <c r="DZ55" s="45"/>
      <c r="EA55" s="45"/>
    </row>
    <row r="56" spans="1:131" ht="15.75" customHeight="1">
      <c r="A56" s="281"/>
      <c r="B56" s="282"/>
      <c r="C56" s="276"/>
      <c r="D56" s="276"/>
      <c r="E56" s="276"/>
      <c r="F56" s="276"/>
      <c r="G56" s="276"/>
      <c r="H56" s="276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Y56" s="276"/>
      <c r="Z56" s="276"/>
      <c r="AA56" s="276"/>
      <c r="AB56" s="276"/>
      <c r="AC56" s="276"/>
      <c r="AD56" s="276"/>
      <c r="AE56" s="276"/>
      <c r="AF56" s="276"/>
      <c r="AG56" s="276"/>
      <c r="AH56" s="89" t="str">
        <f t="shared" si="58"/>
        <v/>
      </c>
      <c r="AI56" s="90" t="str">
        <f t="shared" si="59"/>
        <v/>
      </c>
      <c r="AJ56" s="276"/>
      <c r="AK56" s="276"/>
      <c r="AL56" s="276"/>
      <c r="AM56" s="276"/>
      <c r="AN56" s="276"/>
      <c r="AO56" s="276"/>
      <c r="AP56" s="276"/>
      <c r="AQ56" s="276"/>
      <c r="AR56" s="276"/>
      <c r="AS56" s="276"/>
      <c r="AT56" s="276"/>
      <c r="AU56" s="276"/>
      <c r="AV56" s="276"/>
      <c r="AW56" s="276"/>
      <c r="AX56" s="276"/>
      <c r="AY56" s="276"/>
      <c r="AZ56" s="276"/>
      <c r="BA56" s="276"/>
      <c r="BB56" s="276"/>
      <c r="BC56" s="276"/>
      <c r="BD56" s="276"/>
      <c r="BE56" s="276"/>
      <c r="BF56" s="276"/>
      <c r="BG56" s="276"/>
      <c r="BH56" s="276"/>
      <c r="BI56" s="276"/>
      <c r="BJ56" s="276"/>
      <c r="BK56" s="276"/>
      <c r="BL56" s="276"/>
      <c r="BM56" s="276"/>
      <c r="BN56" s="89" t="str">
        <f t="shared" si="60"/>
        <v/>
      </c>
      <c r="BO56" s="90" t="str">
        <f t="shared" si="61"/>
        <v/>
      </c>
      <c r="BP56" s="285"/>
      <c r="BQ56" s="285"/>
      <c r="BR56" s="285"/>
      <c r="BS56" s="285"/>
      <c r="BT56" s="285"/>
      <c r="BU56" s="285"/>
      <c r="BV56" s="285"/>
      <c r="BW56" s="285"/>
      <c r="BX56" s="285"/>
      <c r="BY56" s="285"/>
      <c r="BZ56" s="285"/>
      <c r="CA56" s="276"/>
      <c r="CB56" s="276"/>
      <c r="CC56" s="276"/>
      <c r="CD56" s="276"/>
      <c r="CE56" s="276"/>
      <c r="CF56" s="276"/>
      <c r="CG56" s="276"/>
      <c r="CH56" s="276"/>
      <c r="CI56" s="276"/>
      <c r="CJ56" s="276"/>
      <c r="CK56" s="276"/>
      <c r="CL56" s="276"/>
      <c r="CM56" s="276"/>
      <c r="CN56" s="276"/>
      <c r="CO56" s="276"/>
      <c r="CP56" s="276"/>
      <c r="CQ56" s="276"/>
      <c r="CR56" s="276"/>
      <c r="CS56" s="276"/>
      <c r="CT56" s="89" t="str">
        <f t="shared" si="62"/>
        <v/>
      </c>
      <c r="CU56" s="90" t="str">
        <f t="shared" si="63"/>
        <v/>
      </c>
      <c r="CV56" s="91" t="str">
        <f>IF(B56&lt;&gt;"",IFERROR(SUMIF(D$14:CS$14, "CLO1", D56:CS56)/'Grade computation'!I$4,""),"")</f>
        <v/>
      </c>
      <c r="CW56" s="92" t="str">
        <f t="shared" si="64"/>
        <v/>
      </c>
      <c r="CX56" s="92" t="str">
        <f t="shared" si="65"/>
        <v/>
      </c>
      <c r="CY56" s="91" t="str">
        <f>IF(B56&lt;&gt;"",IFERROR(IF((SUMIF(D$14:CS$14,"CLO2",D56:CS56)/'Grade computation'!I$5)=0,0,(SUMIF(D$14:CS$14,"CLO2",D56:CS56)/'Grade computation'!I$5)),""),"")</f>
        <v/>
      </c>
      <c r="CZ56" s="92" t="str">
        <f t="shared" si="66"/>
        <v/>
      </c>
      <c r="DA56" s="92" t="str">
        <f t="shared" si="67"/>
        <v/>
      </c>
      <c r="DB56" s="91" t="str">
        <f>IF(B56&lt;&gt;"",IFERROR(IF((SUMIF(D$14:CS$14,"CLO3",D56:CS56)/'Grade computation'!I$6)=0,0,(SUMIF(D$14:CS$14,"CLO3",D56:CS56)/'Grade computation'!I$6)),""),"")</f>
        <v/>
      </c>
      <c r="DC56" s="92" t="str">
        <f t="shared" si="68"/>
        <v/>
      </c>
      <c r="DD56" s="92" t="str">
        <f t="shared" si="69"/>
        <v/>
      </c>
      <c r="DE56" s="91" t="str">
        <f>IF(B56&lt;&gt;"",IFERROR(SUMIF(D$14:CS$14,"CLO4",D56:CS56)/'Grade computation'!I$7,""),"")</f>
        <v/>
      </c>
      <c r="DF56" s="92" t="str">
        <f t="shared" si="70"/>
        <v/>
      </c>
      <c r="DG56" s="92" t="str">
        <f t="shared" si="71"/>
        <v/>
      </c>
      <c r="DH56" s="91" t="str">
        <f>IF(B56&lt;&gt;"",IFERROR(IF((SUMIF(D$14:CS$14,"CLO5",D56:CS56)/'Grade computation'!I$8)=0,0,(SUMIF(D$14:CS$14,"CLO5",D56:CS56)/'Grade computation'!I$8)),""),"")</f>
        <v/>
      </c>
      <c r="DI56" s="92" t="str">
        <f t="shared" si="72"/>
        <v/>
      </c>
      <c r="DJ56" s="92" t="str">
        <f t="shared" si="73"/>
        <v/>
      </c>
      <c r="DK56" s="91" t="str">
        <f>IF(B56&lt;&gt;"",IFERROR(IF((SUMIF(D$14:CS$14,"CLO6",D56:CS56)/'Grade computation'!I$9)=0,0,(SUMIF(D$14:CS$14,"CLO6",D56:CS56)/'Grade computation'!I$9)),""),"")</f>
        <v/>
      </c>
      <c r="DL56" s="92" t="str">
        <f t="shared" si="74"/>
        <v/>
      </c>
      <c r="DM56" s="92" t="str">
        <f t="shared" si="75"/>
        <v/>
      </c>
      <c r="DN56" s="91" t="str">
        <f>IF(B56&lt;&gt;"",IFERROR(IF((SUMIF(D$14:CS$14,"CLO7",D56:CS56)/'Grade computation'!I$10)=0,0,(SUMIF(D$14:CS$14,"CLO7",D56:CS56)/'Grade computation'!I$10)),""),"")</f>
        <v/>
      </c>
      <c r="DO56" s="92" t="str">
        <f t="shared" si="76"/>
        <v/>
      </c>
      <c r="DP56" s="92" t="str">
        <f t="shared" si="77"/>
        <v/>
      </c>
      <c r="DQ56" s="91" t="str">
        <f>IF(B56&lt;&gt;"",IFERROR(IF((SUMIF(D$14:CS$14,"CLO8",D56:CS56)/'Grade computation'!I$11)=0,0,(SUMIF(D$14:CS$14,"CLO8",D56:CS56)/'Grade computation'!I$11)),""),"")</f>
        <v/>
      </c>
      <c r="DR56" s="92" t="str">
        <f t="shared" si="78"/>
        <v/>
      </c>
      <c r="DS56" s="92" t="str">
        <f t="shared" si="79"/>
        <v/>
      </c>
      <c r="DT56" s="91" t="str">
        <f>IF(B56&lt;&gt;"",IFERROR(IF((SUMIF(D$14:CS$14,"CLO9",D56:CS56)/'Grade computation'!I$12)=0,0,(SUMIF(D$14:CS$14,"CLO9",D56:CS56)/'Grade computation'!I$12)),""),"")</f>
        <v/>
      </c>
      <c r="DU56" s="92" t="str">
        <f t="shared" si="80"/>
        <v/>
      </c>
      <c r="DV56" s="92" t="str">
        <f t="shared" si="81"/>
        <v/>
      </c>
      <c r="DW56" s="91" t="str">
        <f>IF(B56&lt;&gt;"",IFERROR(IF((SUMIF(D$14:CS$14,"CLO10",D56:CS56)/'Grade computation'!I$13)=0,0,(SUMIF(D$14:CS$14,"CLO10",D56:CS56)/'Grade computation'!I$13)),""),"")</f>
        <v/>
      </c>
      <c r="DX56" s="92" t="str">
        <f t="shared" si="82"/>
        <v/>
      </c>
      <c r="DY56" s="92" t="str">
        <f t="shared" si="83"/>
        <v/>
      </c>
      <c r="DZ56" s="45"/>
      <c r="EA56" s="45"/>
    </row>
    <row r="57" spans="1:131" ht="15.75" customHeight="1">
      <c r="A57" s="281"/>
      <c r="B57" s="282"/>
      <c r="C57" s="276"/>
      <c r="D57" s="276"/>
      <c r="E57" s="276"/>
      <c r="F57" s="276"/>
      <c r="G57" s="276"/>
      <c r="H57" s="276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Y57" s="276"/>
      <c r="Z57" s="276"/>
      <c r="AA57" s="276"/>
      <c r="AB57" s="276"/>
      <c r="AC57" s="276"/>
      <c r="AD57" s="276"/>
      <c r="AE57" s="276"/>
      <c r="AF57" s="276"/>
      <c r="AG57" s="276"/>
      <c r="AH57" s="89" t="str">
        <f t="shared" si="58"/>
        <v/>
      </c>
      <c r="AI57" s="90" t="str">
        <f t="shared" si="59"/>
        <v/>
      </c>
      <c r="AJ57" s="276"/>
      <c r="AK57" s="276"/>
      <c r="AL57" s="276"/>
      <c r="AM57" s="276"/>
      <c r="AN57" s="276"/>
      <c r="AO57" s="276"/>
      <c r="AP57" s="276"/>
      <c r="AQ57" s="276"/>
      <c r="AR57" s="276"/>
      <c r="AS57" s="276"/>
      <c r="AT57" s="276"/>
      <c r="AU57" s="276"/>
      <c r="AV57" s="276"/>
      <c r="AW57" s="276"/>
      <c r="AX57" s="276"/>
      <c r="AY57" s="276"/>
      <c r="AZ57" s="276"/>
      <c r="BA57" s="276"/>
      <c r="BB57" s="276"/>
      <c r="BC57" s="276"/>
      <c r="BD57" s="276"/>
      <c r="BE57" s="276"/>
      <c r="BF57" s="276"/>
      <c r="BG57" s="276"/>
      <c r="BH57" s="276"/>
      <c r="BI57" s="276"/>
      <c r="BJ57" s="276"/>
      <c r="BK57" s="276"/>
      <c r="BL57" s="276"/>
      <c r="BM57" s="276"/>
      <c r="BN57" s="89" t="str">
        <f t="shared" si="60"/>
        <v/>
      </c>
      <c r="BO57" s="90" t="str">
        <f t="shared" si="61"/>
        <v/>
      </c>
      <c r="BP57" s="285"/>
      <c r="BQ57" s="285"/>
      <c r="BR57" s="285"/>
      <c r="BS57" s="285"/>
      <c r="BT57" s="285"/>
      <c r="BU57" s="285"/>
      <c r="BV57" s="285"/>
      <c r="BW57" s="285"/>
      <c r="BX57" s="285"/>
      <c r="BY57" s="285"/>
      <c r="BZ57" s="285"/>
      <c r="CA57" s="276"/>
      <c r="CB57" s="276"/>
      <c r="CC57" s="276"/>
      <c r="CD57" s="276"/>
      <c r="CE57" s="276"/>
      <c r="CF57" s="276"/>
      <c r="CG57" s="276"/>
      <c r="CH57" s="276"/>
      <c r="CI57" s="276"/>
      <c r="CJ57" s="276"/>
      <c r="CK57" s="276"/>
      <c r="CL57" s="276"/>
      <c r="CM57" s="276"/>
      <c r="CN57" s="276"/>
      <c r="CO57" s="276"/>
      <c r="CP57" s="276"/>
      <c r="CQ57" s="276"/>
      <c r="CR57" s="276"/>
      <c r="CS57" s="276"/>
      <c r="CT57" s="89" t="str">
        <f t="shared" si="62"/>
        <v/>
      </c>
      <c r="CU57" s="90" t="str">
        <f t="shared" si="63"/>
        <v/>
      </c>
      <c r="CV57" s="91" t="str">
        <f>IF(B57&lt;&gt;"",IFERROR(SUMIF(D$14:CS$14, "CLO1", D57:CS57)/'Grade computation'!I$4,""),"")</f>
        <v/>
      </c>
      <c r="CW57" s="92" t="str">
        <f t="shared" si="64"/>
        <v/>
      </c>
      <c r="CX57" s="92" t="str">
        <f t="shared" si="65"/>
        <v/>
      </c>
      <c r="CY57" s="91" t="str">
        <f>IF(B57&lt;&gt;"",IFERROR(IF((SUMIF(D$14:CS$14,"CLO2",D57:CS57)/'Grade computation'!I$5)=0,0,(SUMIF(D$14:CS$14,"CLO2",D57:CS57)/'Grade computation'!I$5)),""),"")</f>
        <v/>
      </c>
      <c r="CZ57" s="92" t="str">
        <f t="shared" si="66"/>
        <v/>
      </c>
      <c r="DA57" s="92" t="str">
        <f t="shared" si="67"/>
        <v/>
      </c>
      <c r="DB57" s="91" t="str">
        <f>IF(B57&lt;&gt;"",IFERROR(IF((SUMIF(D$14:CS$14,"CLO3",D57:CS57)/'Grade computation'!I$6)=0,0,(SUMIF(D$14:CS$14,"CLO3",D57:CS57)/'Grade computation'!I$6)),""),"")</f>
        <v/>
      </c>
      <c r="DC57" s="92" t="str">
        <f t="shared" si="68"/>
        <v/>
      </c>
      <c r="DD57" s="92" t="str">
        <f t="shared" si="69"/>
        <v/>
      </c>
      <c r="DE57" s="91" t="str">
        <f>IF(B57&lt;&gt;"",IFERROR(SUMIF(D$14:CS$14,"CLO4",D57:CS57)/'Grade computation'!I$7,""),"")</f>
        <v/>
      </c>
      <c r="DF57" s="92" t="str">
        <f t="shared" si="70"/>
        <v/>
      </c>
      <c r="DG57" s="92" t="str">
        <f t="shared" si="71"/>
        <v/>
      </c>
      <c r="DH57" s="91" t="str">
        <f>IF(B57&lt;&gt;"",IFERROR(IF((SUMIF(D$14:CS$14,"CLO5",D57:CS57)/'Grade computation'!I$8)=0,0,(SUMIF(D$14:CS$14,"CLO5",D57:CS57)/'Grade computation'!I$8)),""),"")</f>
        <v/>
      </c>
      <c r="DI57" s="92" t="str">
        <f t="shared" si="72"/>
        <v/>
      </c>
      <c r="DJ57" s="92" t="str">
        <f t="shared" si="73"/>
        <v/>
      </c>
      <c r="DK57" s="91" t="str">
        <f>IF(B57&lt;&gt;"",IFERROR(IF((SUMIF(D$14:CS$14,"CLO6",D57:CS57)/'Grade computation'!I$9)=0,0,(SUMIF(D$14:CS$14,"CLO6",D57:CS57)/'Grade computation'!I$9)),""),"")</f>
        <v/>
      </c>
      <c r="DL57" s="92" t="str">
        <f t="shared" si="74"/>
        <v/>
      </c>
      <c r="DM57" s="92" t="str">
        <f t="shared" si="75"/>
        <v/>
      </c>
      <c r="DN57" s="91" t="str">
        <f>IF(B57&lt;&gt;"",IFERROR(IF((SUMIF(D$14:CS$14,"CLO7",D57:CS57)/'Grade computation'!I$10)=0,0,(SUMIF(D$14:CS$14,"CLO7",D57:CS57)/'Grade computation'!I$10)),""),"")</f>
        <v/>
      </c>
      <c r="DO57" s="92" t="str">
        <f t="shared" si="76"/>
        <v/>
      </c>
      <c r="DP57" s="92" t="str">
        <f t="shared" si="77"/>
        <v/>
      </c>
      <c r="DQ57" s="91" t="str">
        <f>IF(B57&lt;&gt;"",IFERROR(IF((SUMIF(D$14:CS$14,"CLO8",D57:CS57)/'Grade computation'!I$11)=0,0,(SUMIF(D$14:CS$14,"CLO8",D57:CS57)/'Grade computation'!I$11)),""),"")</f>
        <v/>
      </c>
      <c r="DR57" s="92" t="str">
        <f t="shared" si="78"/>
        <v/>
      </c>
      <c r="DS57" s="92" t="str">
        <f t="shared" si="79"/>
        <v/>
      </c>
      <c r="DT57" s="91" t="str">
        <f>IF(B57&lt;&gt;"",IFERROR(IF((SUMIF(D$14:CS$14,"CLO9",D57:CS57)/'Grade computation'!I$12)=0,0,(SUMIF(D$14:CS$14,"CLO9",D57:CS57)/'Grade computation'!I$12)),""),"")</f>
        <v/>
      </c>
      <c r="DU57" s="92" t="str">
        <f t="shared" si="80"/>
        <v/>
      </c>
      <c r="DV57" s="92" t="str">
        <f t="shared" si="81"/>
        <v/>
      </c>
      <c r="DW57" s="91" t="str">
        <f>IF(B57&lt;&gt;"",IFERROR(IF((SUMIF(D$14:CS$14,"CLO10",D57:CS57)/'Grade computation'!I$13)=0,0,(SUMIF(D$14:CS$14,"CLO10",D57:CS57)/'Grade computation'!I$13)),""),"")</f>
        <v/>
      </c>
      <c r="DX57" s="92" t="str">
        <f t="shared" si="82"/>
        <v/>
      </c>
      <c r="DY57" s="92" t="str">
        <f t="shared" si="83"/>
        <v/>
      </c>
      <c r="DZ57" s="45"/>
      <c r="EA57" s="45"/>
    </row>
    <row r="58" spans="1:131" ht="15.75" customHeight="1">
      <c r="A58" s="281"/>
      <c r="B58" s="282"/>
      <c r="C58" s="276"/>
      <c r="D58" s="276"/>
      <c r="E58" s="276"/>
      <c r="F58" s="276"/>
      <c r="G58" s="276"/>
      <c r="H58" s="276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Y58" s="276"/>
      <c r="Z58" s="276"/>
      <c r="AA58" s="276"/>
      <c r="AB58" s="276"/>
      <c r="AC58" s="276"/>
      <c r="AD58" s="276"/>
      <c r="AE58" s="276"/>
      <c r="AF58" s="276"/>
      <c r="AG58" s="276"/>
      <c r="AH58" s="89" t="str">
        <f t="shared" si="58"/>
        <v/>
      </c>
      <c r="AI58" s="90" t="str">
        <f t="shared" si="59"/>
        <v/>
      </c>
      <c r="AJ58" s="276"/>
      <c r="AK58" s="276"/>
      <c r="AL58" s="276"/>
      <c r="AM58" s="276"/>
      <c r="AN58" s="276"/>
      <c r="AO58" s="276"/>
      <c r="AP58" s="276"/>
      <c r="AQ58" s="276"/>
      <c r="AR58" s="276"/>
      <c r="AS58" s="276"/>
      <c r="AT58" s="276"/>
      <c r="AU58" s="276"/>
      <c r="AV58" s="276"/>
      <c r="AW58" s="276"/>
      <c r="AX58" s="276"/>
      <c r="AY58" s="276"/>
      <c r="AZ58" s="276"/>
      <c r="BA58" s="276"/>
      <c r="BB58" s="276"/>
      <c r="BC58" s="276"/>
      <c r="BD58" s="276"/>
      <c r="BE58" s="276"/>
      <c r="BF58" s="276"/>
      <c r="BG58" s="276"/>
      <c r="BH58" s="276"/>
      <c r="BI58" s="276"/>
      <c r="BJ58" s="276"/>
      <c r="BK58" s="276"/>
      <c r="BL58" s="276"/>
      <c r="BM58" s="276"/>
      <c r="BN58" s="89" t="str">
        <f t="shared" si="60"/>
        <v/>
      </c>
      <c r="BO58" s="90" t="str">
        <f t="shared" si="61"/>
        <v/>
      </c>
      <c r="BP58" s="285"/>
      <c r="BQ58" s="285"/>
      <c r="BR58" s="285"/>
      <c r="BS58" s="285"/>
      <c r="BT58" s="285"/>
      <c r="BU58" s="285"/>
      <c r="BV58" s="285"/>
      <c r="BW58" s="285"/>
      <c r="BX58" s="285"/>
      <c r="BY58" s="285"/>
      <c r="BZ58" s="285"/>
      <c r="CA58" s="276"/>
      <c r="CB58" s="276"/>
      <c r="CC58" s="276"/>
      <c r="CD58" s="276"/>
      <c r="CE58" s="276"/>
      <c r="CF58" s="276"/>
      <c r="CG58" s="276"/>
      <c r="CH58" s="276"/>
      <c r="CI58" s="276"/>
      <c r="CJ58" s="276"/>
      <c r="CK58" s="276"/>
      <c r="CL58" s="276"/>
      <c r="CM58" s="276"/>
      <c r="CN58" s="276"/>
      <c r="CO58" s="276"/>
      <c r="CP58" s="276"/>
      <c r="CQ58" s="276"/>
      <c r="CR58" s="276"/>
      <c r="CS58" s="276"/>
      <c r="CT58" s="89" t="str">
        <f t="shared" si="62"/>
        <v/>
      </c>
      <c r="CU58" s="90" t="str">
        <f t="shared" si="63"/>
        <v/>
      </c>
      <c r="CV58" s="91" t="str">
        <f>IF(B58&lt;&gt;"",IFERROR(SUMIF(D$14:CS$14, "CLO1", D58:CS58)/'Grade computation'!I$4,""),"")</f>
        <v/>
      </c>
      <c r="CW58" s="92" t="str">
        <f t="shared" si="64"/>
        <v/>
      </c>
      <c r="CX58" s="92" t="str">
        <f t="shared" si="65"/>
        <v/>
      </c>
      <c r="CY58" s="91" t="str">
        <f>IF(B58&lt;&gt;"",IFERROR(IF((SUMIF(D$14:CS$14,"CLO2",D58:CS58)/'Grade computation'!I$5)=0,0,(SUMIF(D$14:CS$14,"CLO2",D58:CS58)/'Grade computation'!I$5)),""),"")</f>
        <v/>
      </c>
      <c r="CZ58" s="92" t="str">
        <f t="shared" si="66"/>
        <v/>
      </c>
      <c r="DA58" s="92" t="str">
        <f t="shared" si="67"/>
        <v/>
      </c>
      <c r="DB58" s="91" t="str">
        <f>IF(B58&lt;&gt;"",IFERROR(IF((SUMIF(D$14:CS$14,"CLO3",D58:CS58)/'Grade computation'!I$6)=0,0,(SUMIF(D$14:CS$14,"CLO3",D58:CS58)/'Grade computation'!I$6)),""),"")</f>
        <v/>
      </c>
      <c r="DC58" s="92" t="str">
        <f t="shared" si="68"/>
        <v/>
      </c>
      <c r="DD58" s="92" t="str">
        <f t="shared" si="69"/>
        <v/>
      </c>
      <c r="DE58" s="91" t="str">
        <f>IF(B58&lt;&gt;"",IFERROR(SUMIF(D$14:CS$14,"CLO4",D58:CS58)/'Grade computation'!I$7,""),"")</f>
        <v/>
      </c>
      <c r="DF58" s="92" t="str">
        <f t="shared" si="70"/>
        <v/>
      </c>
      <c r="DG58" s="92" t="str">
        <f t="shared" si="71"/>
        <v/>
      </c>
      <c r="DH58" s="91" t="str">
        <f>IF(B58&lt;&gt;"",IFERROR(IF((SUMIF(D$14:CS$14,"CLO5",D58:CS58)/'Grade computation'!I$8)=0,0,(SUMIF(D$14:CS$14,"CLO5",D58:CS58)/'Grade computation'!I$8)),""),"")</f>
        <v/>
      </c>
      <c r="DI58" s="92" t="str">
        <f t="shared" si="72"/>
        <v/>
      </c>
      <c r="DJ58" s="92" t="str">
        <f t="shared" si="73"/>
        <v/>
      </c>
      <c r="DK58" s="91" t="str">
        <f>IF(B58&lt;&gt;"",IFERROR(IF((SUMIF(D$14:CS$14,"CLO6",D58:CS58)/'Grade computation'!I$9)=0,0,(SUMIF(D$14:CS$14,"CLO6",D58:CS58)/'Grade computation'!I$9)),""),"")</f>
        <v/>
      </c>
      <c r="DL58" s="92" t="str">
        <f t="shared" si="74"/>
        <v/>
      </c>
      <c r="DM58" s="92" t="str">
        <f t="shared" si="75"/>
        <v/>
      </c>
      <c r="DN58" s="91" t="str">
        <f>IF(B58&lt;&gt;"",IFERROR(IF((SUMIF(D$14:CS$14,"CLO7",D58:CS58)/'Grade computation'!I$10)=0,0,(SUMIF(D$14:CS$14,"CLO7",D58:CS58)/'Grade computation'!I$10)),""),"")</f>
        <v/>
      </c>
      <c r="DO58" s="92" t="str">
        <f t="shared" si="76"/>
        <v/>
      </c>
      <c r="DP58" s="92" t="str">
        <f t="shared" si="77"/>
        <v/>
      </c>
      <c r="DQ58" s="91" t="str">
        <f>IF(B58&lt;&gt;"",IFERROR(IF((SUMIF(D$14:CS$14,"CLO8",D58:CS58)/'Grade computation'!I$11)=0,0,(SUMIF(D$14:CS$14,"CLO8",D58:CS58)/'Grade computation'!I$11)),""),"")</f>
        <v/>
      </c>
      <c r="DR58" s="92" t="str">
        <f t="shared" si="78"/>
        <v/>
      </c>
      <c r="DS58" s="92" t="str">
        <f t="shared" si="79"/>
        <v/>
      </c>
      <c r="DT58" s="91" t="str">
        <f>IF(B58&lt;&gt;"",IFERROR(IF((SUMIF(D$14:CS$14,"CLO9",D58:CS58)/'Grade computation'!I$12)=0,0,(SUMIF(D$14:CS$14,"CLO9",D58:CS58)/'Grade computation'!I$12)),""),"")</f>
        <v/>
      </c>
      <c r="DU58" s="92" t="str">
        <f t="shared" si="80"/>
        <v/>
      </c>
      <c r="DV58" s="92" t="str">
        <f t="shared" si="81"/>
        <v/>
      </c>
      <c r="DW58" s="91" t="str">
        <f>IF(B58&lt;&gt;"",IFERROR(IF((SUMIF(D$14:CS$14,"CLO10",D58:CS58)/'Grade computation'!I$13)=0,0,(SUMIF(D$14:CS$14,"CLO10",D58:CS58)/'Grade computation'!I$13)),""),"")</f>
        <v/>
      </c>
      <c r="DX58" s="92" t="str">
        <f t="shared" si="82"/>
        <v/>
      </c>
      <c r="DY58" s="92" t="str">
        <f t="shared" si="83"/>
        <v/>
      </c>
      <c r="DZ58" s="45"/>
      <c r="EA58" s="45"/>
    </row>
    <row r="59" spans="1:131" ht="15.75" customHeight="1">
      <c r="A59" s="281"/>
      <c r="B59" s="282"/>
      <c r="C59" s="276"/>
      <c r="D59" s="276"/>
      <c r="E59" s="276"/>
      <c r="F59" s="276"/>
      <c r="G59" s="276"/>
      <c r="H59" s="276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Y59" s="276"/>
      <c r="Z59" s="276"/>
      <c r="AA59" s="276"/>
      <c r="AB59" s="276"/>
      <c r="AC59" s="276"/>
      <c r="AD59" s="276"/>
      <c r="AE59" s="276"/>
      <c r="AF59" s="276"/>
      <c r="AG59" s="276"/>
      <c r="AH59" s="89" t="str">
        <f t="shared" si="58"/>
        <v/>
      </c>
      <c r="AI59" s="90" t="str">
        <f t="shared" si="59"/>
        <v/>
      </c>
      <c r="AJ59" s="276"/>
      <c r="AK59" s="276"/>
      <c r="AL59" s="276"/>
      <c r="AM59" s="276"/>
      <c r="AN59" s="276"/>
      <c r="AO59" s="276"/>
      <c r="AP59" s="276"/>
      <c r="AQ59" s="276"/>
      <c r="AR59" s="276"/>
      <c r="AS59" s="276"/>
      <c r="AT59" s="276"/>
      <c r="AU59" s="276"/>
      <c r="AV59" s="276"/>
      <c r="AW59" s="276"/>
      <c r="AX59" s="276"/>
      <c r="AY59" s="276"/>
      <c r="AZ59" s="276"/>
      <c r="BA59" s="276"/>
      <c r="BB59" s="276"/>
      <c r="BC59" s="276"/>
      <c r="BD59" s="276"/>
      <c r="BE59" s="276"/>
      <c r="BF59" s="276"/>
      <c r="BG59" s="276"/>
      <c r="BH59" s="276"/>
      <c r="BI59" s="276"/>
      <c r="BJ59" s="276"/>
      <c r="BK59" s="276"/>
      <c r="BL59" s="276"/>
      <c r="BM59" s="276"/>
      <c r="BN59" s="89" t="str">
        <f t="shared" si="60"/>
        <v/>
      </c>
      <c r="BO59" s="90" t="str">
        <f t="shared" si="61"/>
        <v/>
      </c>
      <c r="BP59" s="285"/>
      <c r="BQ59" s="285"/>
      <c r="BR59" s="285"/>
      <c r="BS59" s="285"/>
      <c r="BT59" s="285"/>
      <c r="BU59" s="285"/>
      <c r="BV59" s="285"/>
      <c r="BW59" s="285"/>
      <c r="BX59" s="285"/>
      <c r="BY59" s="285"/>
      <c r="BZ59" s="285"/>
      <c r="CA59" s="276"/>
      <c r="CB59" s="276"/>
      <c r="CC59" s="276"/>
      <c r="CD59" s="276"/>
      <c r="CE59" s="276"/>
      <c r="CF59" s="276"/>
      <c r="CG59" s="276"/>
      <c r="CH59" s="276"/>
      <c r="CI59" s="276"/>
      <c r="CJ59" s="276"/>
      <c r="CK59" s="276"/>
      <c r="CL59" s="276"/>
      <c r="CM59" s="276"/>
      <c r="CN59" s="276"/>
      <c r="CO59" s="276"/>
      <c r="CP59" s="276"/>
      <c r="CQ59" s="276"/>
      <c r="CR59" s="276"/>
      <c r="CS59" s="276"/>
      <c r="CT59" s="89" t="str">
        <f t="shared" si="62"/>
        <v/>
      </c>
      <c r="CU59" s="90" t="str">
        <f t="shared" si="63"/>
        <v/>
      </c>
      <c r="CV59" s="91" t="str">
        <f>IF(B59&lt;&gt;"",IFERROR(SUMIF(D$14:CS$14, "CLO1", D59:CS59)/'Grade computation'!I$4,""),"")</f>
        <v/>
      </c>
      <c r="CW59" s="92" t="str">
        <f t="shared" si="64"/>
        <v/>
      </c>
      <c r="CX59" s="92" t="str">
        <f t="shared" si="65"/>
        <v/>
      </c>
      <c r="CY59" s="91" t="str">
        <f>IF(B59&lt;&gt;"",IFERROR(IF((SUMIF(D$14:CS$14,"CLO2",D59:CS59)/'Grade computation'!I$5)=0,0,(SUMIF(D$14:CS$14,"CLO2",D59:CS59)/'Grade computation'!I$5)),""),"")</f>
        <v/>
      </c>
      <c r="CZ59" s="92" t="str">
        <f t="shared" si="66"/>
        <v/>
      </c>
      <c r="DA59" s="92" t="str">
        <f t="shared" si="67"/>
        <v/>
      </c>
      <c r="DB59" s="91" t="str">
        <f>IF(B59&lt;&gt;"",IFERROR(IF((SUMIF(D$14:CS$14,"CLO3",D59:CS59)/'Grade computation'!I$6)=0,0,(SUMIF(D$14:CS$14,"CLO3",D59:CS59)/'Grade computation'!I$6)),""),"")</f>
        <v/>
      </c>
      <c r="DC59" s="92" t="str">
        <f t="shared" si="68"/>
        <v/>
      </c>
      <c r="DD59" s="92" t="str">
        <f t="shared" si="69"/>
        <v/>
      </c>
      <c r="DE59" s="91" t="str">
        <f>IF(B59&lt;&gt;"",IFERROR(SUMIF(D$14:CS$14,"CLO4",D59:CS59)/'Grade computation'!I$7,""),"")</f>
        <v/>
      </c>
      <c r="DF59" s="92" t="str">
        <f t="shared" si="70"/>
        <v/>
      </c>
      <c r="DG59" s="92" t="str">
        <f t="shared" si="71"/>
        <v/>
      </c>
      <c r="DH59" s="91" t="str">
        <f>IF(B59&lt;&gt;"",IFERROR(IF((SUMIF(D$14:CS$14,"CLO5",D59:CS59)/'Grade computation'!I$8)=0,0,(SUMIF(D$14:CS$14,"CLO5",D59:CS59)/'Grade computation'!I$8)),""),"")</f>
        <v/>
      </c>
      <c r="DI59" s="92" t="str">
        <f t="shared" si="72"/>
        <v/>
      </c>
      <c r="DJ59" s="92" t="str">
        <f t="shared" si="73"/>
        <v/>
      </c>
      <c r="DK59" s="91" t="str">
        <f>IF(B59&lt;&gt;"",IFERROR(IF((SUMIF(D$14:CS$14,"CLO6",D59:CS59)/'Grade computation'!I$9)=0,0,(SUMIF(D$14:CS$14,"CLO6",D59:CS59)/'Grade computation'!I$9)),""),"")</f>
        <v/>
      </c>
      <c r="DL59" s="92" t="str">
        <f t="shared" si="74"/>
        <v/>
      </c>
      <c r="DM59" s="92" t="str">
        <f t="shared" si="75"/>
        <v/>
      </c>
      <c r="DN59" s="91" t="str">
        <f>IF(B59&lt;&gt;"",IFERROR(IF((SUMIF(D$14:CS$14,"CLO7",D59:CS59)/'Grade computation'!I$10)=0,0,(SUMIF(D$14:CS$14,"CLO7",D59:CS59)/'Grade computation'!I$10)),""),"")</f>
        <v/>
      </c>
      <c r="DO59" s="92" t="str">
        <f t="shared" si="76"/>
        <v/>
      </c>
      <c r="DP59" s="92" t="str">
        <f t="shared" si="77"/>
        <v/>
      </c>
      <c r="DQ59" s="91" t="str">
        <f>IF(B59&lt;&gt;"",IFERROR(IF((SUMIF(D$14:CS$14,"CLO8",D59:CS59)/'Grade computation'!I$11)=0,0,(SUMIF(D$14:CS$14,"CLO8",D59:CS59)/'Grade computation'!I$11)),""),"")</f>
        <v/>
      </c>
      <c r="DR59" s="92" t="str">
        <f t="shared" si="78"/>
        <v/>
      </c>
      <c r="DS59" s="92" t="str">
        <f t="shared" si="79"/>
        <v/>
      </c>
      <c r="DT59" s="91" t="str">
        <f>IF(B59&lt;&gt;"",IFERROR(IF((SUMIF(D$14:CS$14,"CLO9",D59:CS59)/'Grade computation'!I$12)=0,0,(SUMIF(D$14:CS$14,"CLO9",D59:CS59)/'Grade computation'!I$12)),""),"")</f>
        <v/>
      </c>
      <c r="DU59" s="92" t="str">
        <f t="shared" si="80"/>
        <v/>
      </c>
      <c r="DV59" s="92" t="str">
        <f t="shared" si="81"/>
        <v/>
      </c>
      <c r="DW59" s="91" t="str">
        <f>IF(B59&lt;&gt;"",IFERROR(IF((SUMIF(D$14:CS$14,"CLO10",D59:CS59)/'Grade computation'!I$13)=0,0,(SUMIF(D$14:CS$14,"CLO10",D59:CS59)/'Grade computation'!I$13)),""),"")</f>
        <v/>
      </c>
      <c r="DX59" s="92" t="str">
        <f t="shared" si="82"/>
        <v/>
      </c>
      <c r="DY59" s="92" t="str">
        <f t="shared" si="83"/>
        <v/>
      </c>
      <c r="DZ59" s="45"/>
      <c r="EA59" s="45"/>
    </row>
    <row r="60" spans="1:131" ht="15.75" customHeight="1">
      <c r="A60" s="281"/>
      <c r="B60" s="282"/>
      <c r="C60" s="276"/>
      <c r="D60" s="276"/>
      <c r="E60" s="276"/>
      <c r="F60" s="276"/>
      <c r="G60" s="276"/>
      <c r="H60" s="276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Y60" s="276"/>
      <c r="Z60" s="276"/>
      <c r="AA60" s="276"/>
      <c r="AB60" s="276"/>
      <c r="AC60" s="276"/>
      <c r="AD60" s="276"/>
      <c r="AE60" s="276"/>
      <c r="AF60" s="276"/>
      <c r="AG60" s="276"/>
      <c r="AH60" s="89" t="str">
        <f t="shared" si="58"/>
        <v/>
      </c>
      <c r="AI60" s="90" t="str">
        <f t="shared" si="59"/>
        <v/>
      </c>
      <c r="AJ60" s="276"/>
      <c r="AK60" s="276"/>
      <c r="AL60" s="276"/>
      <c r="AM60" s="276"/>
      <c r="AN60" s="276"/>
      <c r="AO60" s="276"/>
      <c r="AP60" s="276"/>
      <c r="AQ60" s="276"/>
      <c r="AR60" s="276"/>
      <c r="AS60" s="276"/>
      <c r="AT60" s="276"/>
      <c r="AU60" s="276"/>
      <c r="AV60" s="276"/>
      <c r="AW60" s="276"/>
      <c r="AX60" s="276"/>
      <c r="AY60" s="276"/>
      <c r="AZ60" s="276"/>
      <c r="BA60" s="276"/>
      <c r="BB60" s="276"/>
      <c r="BC60" s="276"/>
      <c r="BD60" s="276"/>
      <c r="BE60" s="276"/>
      <c r="BF60" s="276"/>
      <c r="BG60" s="276"/>
      <c r="BH60" s="276"/>
      <c r="BI60" s="276"/>
      <c r="BJ60" s="276"/>
      <c r="BK60" s="276"/>
      <c r="BL60" s="276"/>
      <c r="BM60" s="276"/>
      <c r="BN60" s="89" t="str">
        <f t="shared" si="60"/>
        <v/>
      </c>
      <c r="BO60" s="90" t="str">
        <f t="shared" si="61"/>
        <v/>
      </c>
      <c r="BP60" s="285"/>
      <c r="BQ60" s="285"/>
      <c r="BR60" s="285"/>
      <c r="BS60" s="285"/>
      <c r="BT60" s="285"/>
      <c r="BU60" s="285"/>
      <c r="BV60" s="285"/>
      <c r="BW60" s="285"/>
      <c r="BX60" s="285"/>
      <c r="BY60" s="285"/>
      <c r="BZ60" s="285"/>
      <c r="CA60" s="276"/>
      <c r="CB60" s="276"/>
      <c r="CC60" s="276"/>
      <c r="CD60" s="276"/>
      <c r="CE60" s="276"/>
      <c r="CF60" s="276"/>
      <c r="CG60" s="276"/>
      <c r="CH60" s="276"/>
      <c r="CI60" s="276"/>
      <c r="CJ60" s="276"/>
      <c r="CK60" s="276"/>
      <c r="CL60" s="276"/>
      <c r="CM60" s="276"/>
      <c r="CN60" s="276"/>
      <c r="CO60" s="276"/>
      <c r="CP60" s="276"/>
      <c r="CQ60" s="276"/>
      <c r="CR60" s="276"/>
      <c r="CS60" s="276"/>
      <c r="CT60" s="89" t="str">
        <f t="shared" si="62"/>
        <v/>
      </c>
      <c r="CU60" s="90" t="str">
        <f t="shared" si="63"/>
        <v/>
      </c>
      <c r="CV60" s="91" t="str">
        <f>IF(B60&lt;&gt;"",IFERROR(SUMIF(D$14:CS$14, "CLO1", D60:CS60)/'Grade computation'!I$4,""),"")</f>
        <v/>
      </c>
      <c r="CW60" s="92" t="str">
        <f t="shared" si="64"/>
        <v/>
      </c>
      <c r="CX60" s="92" t="str">
        <f t="shared" si="65"/>
        <v/>
      </c>
      <c r="CY60" s="91" t="str">
        <f>IF(B60&lt;&gt;"",IFERROR(IF((SUMIF(D$14:CS$14,"CLO2",D60:CS60)/'Grade computation'!I$5)=0,0,(SUMIF(D$14:CS$14,"CLO2",D60:CS60)/'Grade computation'!I$5)),""),"")</f>
        <v/>
      </c>
      <c r="CZ60" s="92" t="str">
        <f t="shared" si="66"/>
        <v/>
      </c>
      <c r="DA60" s="92" t="str">
        <f t="shared" si="67"/>
        <v/>
      </c>
      <c r="DB60" s="91" t="str">
        <f>IF(B60&lt;&gt;"",IFERROR(IF((SUMIF(D$14:CS$14,"CLO3",D60:CS60)/'Grade computation'!I$6)=0,0,(SUMIF(D$14:CS$14,"CLO3",D60:CS60)/'Grade computation'!I$6)),""),"")</f>
        <v/>
      </c>
      <c r="DC60" s="92" t="str">
        <f t="shared" si="68"/>
        <v/>
      </c>
      <c r="DD60" s="92" t="str">
        <f t="shared" si="69"/>
        <v/>
      </c>
      <c r="DE60" s="91" t="str">
        <f>IF(B60&lt;&gt;"",IFERROR(SUMIF(D$14:CS$14,"CLO4",D60:CS60)/'Grade computation'!I$7,""),"")</f>
        <v/>
      </c>
      <c r="DF60" s="92" t="str">
        <f t="shared" si="70"/>
        <v/>
      </c>
      <c r="DG60" s="92" t="str">
        <f t="shared" si="71"/>
        <v/>
      </c>
      <c r="DH60" s="91" t="str">
        <f>IF(B60&lt;&gt;"",IFERROR(IF((SUMIF(D$14:CS$14,"CLO5",D60:CS60)/'Grade computation'!I$8)=0,0,(SUMIF(D$14:CS$14,"CLO5",D60:CS60)/'Grade computation'!I$8)),""),"")</f>
        <v/>
      </c>
      <c r="DI60" s="92" t="str">
        <f t="shared" si="72"/>
        <v/>
      </c>
      <c r="DJ60" s="92" t="str">
        <f t="shared" si="73"/>
        <v/>
      </c>
      <c r="DK60" s="91" t="str">
        <f>IF(B60&lt;&gt;"",IFERROR(IF((SUMIF(D$14:CS$14,"CLO6",D60:CS60)/'Grade computation'!I$9)=0,0,(SUMIF(D$14:CS$14,"CLO6",D60:CS60)/'Grade computation'!I$9)),""),"")</f>
        <v/>
      </c>
      <c r="DL60" s="92" t="str">
        <f t="shared" si="74"/>
        <v/>
      </c>
      <c r="DM60" s="92" t="str">
        <f t="shared" si="75"/>
        <v/>
      </c>
      <c r="DN60" s="91" t="str">
        <f>IF(B60&lt;&gt;"",IFERROR(IF((SUMIF(D$14:CS$14,"CLO7",D60:CS60)/'Grade computation'!I$10)=0,0,(SUMIF(D$14:CS$14,"CLO7",D60:CS60)/'Grade computation'!I$10)),""),"")</f>
        <v/>
      </c>
      <c r="DO60" s="92" t="str">
        <f t="shared" si="76"/>
        <v/>
      </c>
      <c r="DP60" s="92" t="str">
        <f t="shared" si="77"/>
        <v/>
      </c>
      <c r="DQ60" s="91" t="str">
        <f>IF(B60&lt;&gt;"",IFERROR(IF((SUMIF(D$14:CS$14,"CLO8",D60:CS60)/'Grade computation'!I$11)=0,0,(SUMIF(D$14:CS$14,"CLO8",D60:CS60)/'Grade computation'!I$11)),""),"")</f>
        <v/>
      </c>
      <c r="DR60" s="92" t="str">
        <f t="shared" si="78"/>
        <v/>
      </c>
      <c r="DS60" s="92" t="str">
        <f t="shared" si="79"/>
        <v/>
      </c>
      <c r="DT60" s="91" t="str">
        <f>IF(B60&lt;&gt;"",IFERROR(IF((SUMIF(D$14:CS$14,"CLO9",D60:CS60)/'Grade computation'!I$12)=0,0,(SUMIF(D$14:CS$14,"CLO9",D60:CS60)/'Grade computation'!I$12)),""),"")</f>
        <v/>
      </c>
      <c r="DU60" s="92" t="str">
        <f t="shared" si="80"/>
        <v/>
      </c>
      <c r="DV60" s="92" t="str">
        <f t="shared" si="81"/>
        <v/>
      </c>
      <c r="DW60" s="91" t="str">
        <f>IF(B60&lt;&gt;"",IFERROR(IF((SUMIF(D$14:CS$14,"CLO10",D60:CS60)/'Grade computation'!I$13)=0,0,(SUMIF(D$14:CS$14,"CLO10",D60:CS60)/'Grade computation'!I$13)),""),"")</f>
        <v/>
      </c>
      <c r="DX60" s="92" t="str">
        <f t="shared" si="82"/>
        <v/>
      </c>
      <c r="DY60" s="92" t="str">
        <f t="shared" si="83"/>
        <v/>
      </c>
      <c r="DZ60" s="45"/>
      <c r="EA60" s="45"/>
    </row>
    <row r="61" spans="1:131" ht="15.75" customHeight="1">
      <c r="A61" s="281"/>
      <c r="B61" s="282"/>
      <c r="C61" s="276"/>
      <c r="D61" s="276"/>
      <c r="E61" s="276"/>
      <c r="F61" s="276"/>
      <c r="G61" s="276"/>
      <c r="H61" s="276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Y61" s="276"/>
      <c r="Z61" s="276"/>
      <c r="AA61" s="276"/>
      <c r="AB61" s="276"/>
      <c r="AC61" s="276"/>
      <c r="AD61" s="276"/>
      <c r="AE61" s="276"/>
      <c r="AF61" s="276"/>
      <c r="AG61" s="276"/>
      <c r="AH61" s="89" t="str">
        <f t="shared" si="58"/>
        <v/>
      </c>
      <c r="AI61" s="90" t="str">
        <f t="shared" si="59"/>
        <v/>
      </c>
      <c r="AJ61" s="276"/>
      <c r="AK61" s="276"/>
      <c r="AL61" s="276"/>
      <c r="AM61" s="276"/>
      <c r="AN61" s="276"/>
      <c r="AO61" s="276"/>
      <c r="AP61" s="276"/>
      <c r="AQ61" s="276"/>
      <c r="AR61" s="276"/>
      <c r="AS61" s="276"/>
      <c r="AT61" s="276"/>
      <c r="AU61" s="276"/>
      <c r="AV61" s="276"/>
      <c r="AW61" s="276"/>
      <c r="AX61" s="276"/>
      <c r="AY61" s="276"/>
      <c r="AZ61" s="276"/>
      <c r="BA61" s="276"/>
      <c r="BB61" s="276"/>
      <c r="BC61" s="276"/>
      <c r="BD61" s="276"/>
      <c r="BE61" s="276"/>
      <c r="BF61" s="276"/>
      <c r="BG61" s="276"/>
      <c r="BH61" s="276"/>
      <c r="BI61" s="276"/>
      <c r="BJ61" s="276"/>
      <c r="BK61" s="276"/>
      <c r="BL61" s="276"/>
      <c r="BM61" s="276"/>
      <c r="BN61" s="89" t="str">
        <f t="shared" si="60"/>
        <v/>
      </c>
      <c r="BO61" s="90" t="str">
        <f t="shared" si="61"/>
        <v/>
      </c>
      <c r="BP61" s="285"/>
      <c r="BQ61" s="285"/>
      <c r="BR61" s="285"/>
      <c r="BS61" s="285"/>
      <c r="BT61" s="285"/>
      <c r="BU61" s="285"/>
      <c r="BV61" s="285"/>
      <c r="BW61" s="285"/>
      <c r="BX61" s="285"/>
      <c r="BY61" s="285"/>
      <c r="BZ61" s="285"/>
      <c r="CA61" s="276"/>
      <c r="CB61" s="276"/>
      <c r="CC61" s="276"/>
      <c r="CD61" s="276"/>
      <c r="CE61" s="276"/>
      <c r="CF61" s="276"/>
      <c r="CG61" s="276"/>
      <c r="CH61" s="276"/>
      <c r="CI61" s="276"/>
      <c r="CJ61" s="276"/>
      <c r="CK61" s="276"/>
      <c r="CL61" s="276"/>
      <c r="CM61" s="276"/>
      <c r="CN61" s="276"/>
      <c r="CO61" s="276"/>
      <c r="CP61" s="276"/>
      <c r="CQ61" s="276"/>
      <c r="CR61" s="276"/>
      <c r="CS61" s="276"/>
      <c r="CT61" s="89" t="str">
        <f t="shared" si="62"/>
        <v/>
      </c>
      <c r="CU61" s="90" t="str">
        <f t="shared" si="63"/>
        <v/>
      </c>
      <c r="CV61" s="91" t="str">
        <f>IF(B61&lt;&gt;"",IFERROR(SUMIF(D$14:CS$14, "CLO1", D61:CS61)/'Grade computation'!I$4,""),"")</f>
        <v/>
      </c>
      <c r="CW61" s="92" t="str">
        <f t="shared" si="64"/>
        <v/>
      </c>
      <c r="CX61" s="92" t="str">
        <f t="shared" si="65"/>
        <v/>
      </c>
      <c r="CY61" s="91" t="str">
        <f>IF(B61&lt;&gt;"",IFERROR(IF((SUMIF(D$14:CS$14,"CLO2",D61:CS61)/'Grade computation'!I$5)=0,0,(SUMIF(D$14:CS$14,"CLO2",D61:CS61)/'Grade computation'!I$5)),""),"")</f>
        <v/>
      </c>
      <c r="CZ61" s="92" t="str">
        <f t="shared" si="66"/>
        <v/>
      </c>
      <c r="DA61" s="92" t="str">
        <f t="shared" si="67"/>
        <v/>
      </c>
      <c r="DB61" s="91" t="str">
        <f>IF(B61&lt;&gt;"",IFERROR(IF((SUMIF(D$14:CS$14,"CLO3",D61:CS61)/'Grade computation'!I$6)=0,0,(SUMIF(D$14:CS$14,"CLO3",D61:CS61)/'Grade computation'!I$6)),""),"")</f>
        <v/>
      </c>
      <c r="DC61" s="92" t="str">
        <f t="shared" si="68"/>
        <v/>
      </c>
      <c r="DD61" s="92" t="str">
        <f t="shared" si="69"/>
        <v/>
      </c>
      <c r="DE61" s="91" t="str">
        <f>IF(B61&lt;&gt;"",IFERROR(SUMIF(D$14:CS$14,"CLO4",D61:CS61)/'Grade computation'!I$7,""),"")</f>
        <v/>
      </c>
      <c r="DF61" s="92" t="str">
        <f t="shared" si="70"/>
        <v/>
      </c>
      <c r="DG61" s="92" t="str">
        <f t="shared" si="71"/>
        <v/>
      </c>
      <c r="DH61" s="91" t="str">
        <f>IF(B61&lt;&gt;"",IFERROR(IF((SUMIF(D$14:CS$14,"CLO5",D61:CS61)/'Grade computation'!I$8)=0,0,(SUMIF(D$14:CS$14,"CLO5",D61:CS61)/'Grade computation'!I$8)),""),"")</f>
        <v/>
      </c>
      <c r="DI61" s="92" t="str">
        <f t="shared" si="72"/>
        <v/>
      </c>
      <c r="DJ61" s="92" t="str">
        <f t="shared" si="73"/>
        <v/>
      </c>
      <c r="DK61" s="91" t="str">
        <f>IF(B61&lt;&gt;"",IFERROR(IF((SUMIF(D$14:CS$14,"CLO6",D61:CS61)/'Grade computation'!I$9)=0,0,(SUMIF(D$14:CS$14,"CLO6",D61:CS61)/'Grade computation'!I$9)),""),"")</f>
        <v/>
      </c>
      <c r="DL61" s="92" t="str">
        <f t="shared" si="74"/>
        <v/>
      </c>
      <c r="DM61" s="92" t="str">
        <f t="shared" si="75"/>
        <v/>
      </c>
      <c r="DN61" s="91" t="str">
        <f>IF(B61&lt;&gt;"",IFERROR(IF((SUMIF(D$14:CS$14,"CLO7",D61:CS61)/'Grade computation'!I$10)=0,0,(SUMIF(D$14:CS$14,"CLO7",D61:CS61)/'Grade computation'!I$10)),""),"")</f>
        <v/>
      </c>
      <c r="DO61" s="92" t="str">
        <f t="shared" si="76"/>
        <v/>
      </c>
      <c r="DP61" s="92" t="str">
        <f t="shared" si="77"/>
        <v/>
      </c>
      <c r="DQ61" s="91" t="str">
        <f>IF(B61&lt;&gt;"",IFERROR(IF((SUMIF(D$14:CS$14,"CLO8",D61:CS61)/'Grade computation'!I$11)=0,0,(SUMIF(D$14:CS$14,"CLO8",D61:CS61)/'Grade computation'!I$11)),""),"")</f>
        <v/>
      </c>
      <c r="DR61" s="92" t="str">
        <f t="shared" si="78"/>
        <v/>
      </c>
      <c r="DS61" s="92" t="str">
        <f t="shared" si="79"/>
        <v/>
      </c>
      <c r="DT61" s="91" t="str">
        <f>IF(B61&lt;&gt;"",IFERROR(IF((SUMIF(D$14:CS$14,"CLO9",D61:CS61)/'Grade computation'!I$12)=0,0,(SUMIF(D$14:CS$14,"CLO9",D61:CS61)/'Grade computation'!I$12)),""),"")</f>
        <v/>
      </c>
      <c r="DU61" s="92" t="str">
        <f t="shared" si="80"/>
        <v/>
      </c>
      <c r="DV61" s="92" t="str">
        <f t="shared" si="81"/>
        <v/>
      </c>
      <c r="DW61" s="91" t="str">
        <f>IF(B61&lt;&gt;"",IFERROR(IF((SUMIF(D$14:CS$14,"CLO10",D61:CS61)/'Grade computation'!I$13)=0,0,(SUMIF(D$14:CS$14,"CLO10",D61:CS61)/'Grade computation'!I$13)),""),"")</f>
        <v/>
      </c>
      <c r="DX61" s="92" t="str">
        <f t="shared" si="82"/>
        <v/>
      </c>
      <c r="DY61" s="92" t="str">
        <f t="shared" si="83"/>
        <v/>
      </c>
      <c r="DZ61" s="45"/>
      <c r="EA61" s="45"/>
    </row>
    <row r="62" spans="1:131" ht="15.75" customHeight="1">
      <c r="A62" s="281"/>
      <c r="B62" s="282"/>
      <c r="C62" s="276"/>
      <c r="D62" s="276"/>
      <c r="E62" s="276"/>
      <c r="F62" s="276"/>
      <c r="G62" s="276"/>
      <c r="H62" s="276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Y62" s="276"/>
      <c r="Z62" s="276"/>
      <c r="AA62" s="276"/>
      <c r="AB62" s="276"/>
      <c r="AC62" s="276"/>
      <c r="AD62" s="276"/>
      <c r="AE62" s="276"/>
      <c r="AF62" s="276"/>
      <c r="AG62" s="276"/>
      <c r="AH62" s="89" t="str">
        <f t="shared" si="58"/>
        <v/>
      </c>
      <c r="AI62" s="90" t="str">
        <f t="shared" si="59"/>
        <v/>
      </c>
      <c r="AJ62" s="276"/>
      <c r="AK62" s="276"/>
      <c r="AL62" s="276"/>
      <c r="AM62" s="276"/>
      <c r="AN62" s="276"/>
      <c r="AO62" s="276"/>
      <c r="AP62" s="276"/>
      <c r="AQ62" s="276"/>
      <c r="AR62" s="276"/>
      <c r="AS62" s="276"/>
      <c r="AT62" s="276"/>
      <c r="AU62" s="276"/>
      <c r="AV62" s="276"/>
      <c r="AW62" s="276"/>
      <c r="AX62" s="276"/>
      <c r="AY62" s="276"/>
      <c r="AZ62" s="276"/>
      <c r="BA62" s="276"/>
      <c r="BB62" s="276"/>
      <c r="BC62" s="276"/>
      <c r="BD62" s="276"/>
      <c r="BE62" s="276"/>
      <c r="BF62" s="276"/>
      <c r="BG62" s="276"/>
      <c r="BH62" s="276"/>
      <c r="BI62" s="276"/>
      <c r="BJ62" s="276"/>
      <c r="BK62" s="276"/>
      <c r="BL62" s="276"/>
      <c r="BM62" s="276"/>
      <c r="BN62" s="89" t="str">
        <f t="shared" si="60"/>
        <v/>
      </c>
      <c r="BO62" s="90" t="str">
        <f t="shared" si="61"/>
        <v/>
      </c>
      <c r="BP62" s="285"/>
      <c r="BQ62" s="285"/>
      <c r="BR62" s="285"/>
      <c r="BS62" s="285"/>
      <c r="BT62" s="285"/>
      <c r="BU62" s="285"/>
      <c r="BV62" s="285"/>
      <c r="BW62" s="285"/>
      <c r="BX62" s="285"/>
      <c r="BY62" s="285"/>
      <c r="BZ62" s="285"/>
      <c r="CA62" s="276"/>
      <c r="CB62" s="276"/>
      <c r="CC62" s="276"/>
      <c r="CD62" s="276"/>
      <c r="CE62" s="276"/>
      <c r="CF62" s="276"/>
      <c r="CG62" s="276"/>
      <c r="CH62" s="276"/>
      <c r="CI62" s="276"/>
      <c r="CJ62" s="276"/>
      <c r="CK62" s="276"/>
      <c r="CL62" s="276"/>
      <c r="CM62" s="276"/>
      <c r="CN62" s="276"/>
      <c r="CO62" s="276"/>
      <c r="CP62" s="276"/>
      <c r="CQ62" s="276"/>
      <c r="CR62" s="276"/>
      <c r="CS62" s="276"/>
      <c r="CT62" s="89" t="str">
        <f t="shared" si="62"/>
        <v/>
      </c>
      <c r="CU62" s="90" t="str">
        <f t="shared" si="63"/>
        <v/>
      </c>
      <c r="CV62" s="91" t="str">
        <f>IF(B62&lt;&gt;"",IFERROR(SUMIF(D$14:CS$14, "CLO1", D62:CS62)/'Grade computation'!I$4,""),"")</f>
        <v/>
      </c>
      <c r="CW62" s="92" t="str">
        <f t="shared" si="64"/>
        <v/>
      </c>
      <c r="CX62" s="92" t="str">
        <f t="shared" si="65"/>
        <v/>
      </c>
      <c r="CY62" s="91" t="str">
        <f>IF(B62&lt;&gt;"",IFERROR(IF((SUMIF(D$14:CS$14,"CLO2",D62:CS62)/'Grade computation'!I$5)=0,0,(SUMIF(D$14:CS$14,"CLO2",D62:CS62)/'Grade computation'!I$5)),""),"")</f>
        <v/>
      </c>
      <c r="CZ62" s="92" t="str">
        <f t="shared" si="66"/>
        <v/>
      </c>
      <c r="DA62" s="92" t="str">
        <f t="shared" si="67"/>
        <v/>
      </c>
      <c r="DB62" s="91" t="str">
        <f>IF(B62&lt;&gt;"",IFERROR(IF((SUMIF(D$14:CS$14,"CLO3",D62:CS62)/'Grade computation'!I$6)=0,0,(SUMIF(D$14:CS$14,"CLO3",D62:CS62)/'Grade computation'!I$6)),""),"")</f>
        <v/>
      </c>
      <c r="DC62" s="92" t="str">
        <f t="shared" si="68"/>
        <v/>
      </c>
      <c r="DD62" s="92" t="str">
        <f t="shared" si="69"/>
        <v/>
      </c>
      <c r="DE62" s="91" t="str">
        <f>IF(B62&lt;&gt;"",IFERROR(SUMIF(D$14:CS$14,"CLO4",D62:CS62)/'Grade computation'!I$7,""),"")</f>
        <v/>
      </c>
      <c r="DF62" s="92" t="str">
        <f t="shared" si="70"/>
        <v/>
      </c>
      <c r="DG62" s="92" t="str">
        <f t="shared" si="71"/>
        <v/>
      </c>
      <c r="DH62" s="91" t="str">
        <f>IF(B62&lt;&gt;"",IFERROR(IF((SUMIF(D$14:CS$14,"CLO5",D62:CS62)/'Grade computation'!I$8)=0,0,(SUMIF(D$14:CS$14,"CLO5",D62:CS62)/'Grade computation'!I$8)),""),"")</f>
        <v/>
      </c>
      <c r="DI62" s="92" t="str">
        <f t="shared" si="72"/>
        <v/>
      </c>
      <c r="DJ62" s="92" t="str">
        <f t="shared" si="73"/>
        <v/>
      </c>
      <c r="DK62" s="91" t="str">
        <f>IF(B62&lt;&gt;"",IFERROR(IF((SUMIF(D$14:CS$14,"CLO6",D62:CS62)/'Grade computation'!I$9)=0,0,(SUMIF(D$14:CS$14,"CLO6",D62:CS62)/'Grade computation'!I$9)),""),"")</f>
        <v/>
      </c>
      <c r="DL62" s="92" t="str">
        <f t="shared" si="74"/>
        <v/>
      </c>
      <c r="DM62" s="92" t="str">
        <f t="shared" si="75"/>
        <v/>
      </c>
      <c r="DN62" s="91" t="str">
        <f>IF(B62&lt;&gt;"",IFERROR(IF((SUMIF(D$14:CS$14,"CLO7",D62:CS62)/'Grade computation'!I$10)=0,0,(SUMIF(D$14:CS$14,"CLO7",D62:CS62)/'Grade computation'!I$10)),""),"")</f>
        <v/>
      </c>
      <c r="DO62" s="92" t="str">
        <f t="shared" si="76"/>
        <v/>
      </c>
      <c r="DP62" s="92" t="str">
        <f t="shared" si="77"/>
        <v/>
      </c>
      <c r="DQ62" s="91" t="str">
        <f>IF(B62&lt;&gt;"",IFERROR(IF((SUMIF(D$14:CS$14,"CLO8",D62:CS62)/'Grade computation'!I$11)=0,0,(SUMIF(D$14:CS$14,"CLO8",D62:CS62)/'Grade computation'!I$11)),""),"")</f>
        <v/>
      </c>
      <c r="DR62" s="92" t="str">
        <f t="shared" si="78"/>
        <v/>
      </c>
      <c r="DS62" s="92" t="str">
        <f t="shared" si="79"/>
        <v/>
      </c>
      <c r="DT62" s="91" t="str">
        <f>IF(B62&lt;&gt;"",IFERROR(IF((SUMIF(D$14:CS$14,"CLO9",D62:CS62)/'Grade computation'!I$12)=0,0,(SUMIF(D$14:CS$14,"CLO9",D62:CS62)/'Grade computation'!I$12)),""),"")</f>
        <v/>
      </c>
      <c r="DU62" s="92" t="str">
        <f t="shared" si="80"/>
        <v/>
      </c>
      <c r="DV62" s="92" t="str">
        <f t="shared" si="81"/>
        <v/>
      </c>
      <c r="DW62" s="91" t="str">
        <f>IF(B62&lt;&gt;"",IFERROR(IF((SUMIF(D$14:CS$14,"CLO10",D62:CS62)/'Grade computation'!I$13)=0,0,(SUMIF(D$14:CS$14,"CLO10",D62:CS62)/'Grade computation'!I$13)),""),"")</f>
        <v/>
      </c>
      <c r="DX62" s="92" t="str">
        <f t="shared" si="82"/>
        <v/>
      </c>
      <c r="DY62" s="92" t="str">
        <f t="shared" si="83"/>
        <v/>
      </c>
      <c r="DZ62" s="45"/>
      <c r="EA62" s="45"/>
    </row>
    <row r="63" spans="1:131" ht="15.75" customHeight="1">
      <c r="A63" s="281"/>
      <c r="B63" s="282"/>
      <c r="C63" s="276"/>
      <c r="D63" s="276"/>
      <c r="E63" s="276"/>
      <c r="F63" s="276"/>
      <c r="G63" s="276"/>
      <c r="H63" s="276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Y63" s="276"/>
      <c r="Z63" s="276"/>
      <c r="AA63" s="276"/>
      <c r="AB63" s="276"/>
      <c r="AC63" s="276"/>
      <c r="AD63" s="276"/>
      <c r="AE63" s="276"/>
      <c r="AF63" s="276"/>
      <c r="AG63" s="276"/>
      <c r="AH63" s="89" t="str">
        <f t="shared" si="58"/>
        <v/>
      </c>
      <c r="AI63" s="90" t="str">
        <f t="shared" si="59"/>
        <v/>
      </c>
      <c r="AJ63" s="276"/>
      <c r="AK63" s="276"/>
      <c r="AL63" s="276"/>
      <c r="AM63" s="276"/>
      <c r="AN63" s="276"/>
      <c r="AO63" s="276"/>
      <c r="AP63" s="276"/>
      <c r="AQ63" s="276"/>
      <c r="AR63" s="276"/>
      <c r="AS63" s="276"/>
      <c r="AT63" s="276"/>
      <c r="AU63" s="276"/>
      <c r="AV63" s="276"/>
      <c r="AW63" s="276"/>
      <c r="AX63" s="276"/>
      <c r="AY63" s="276"/>
      <c r="AZ63" s="276"/>
      <c r="BA63" s="276"/>
      <c r="BB63" s="276"/>
      <c r="BC63" s="276"/>
      <c r="BD63" s="276"/>
      <c r="BE63" s="276"/>
      <c r="BF63" s="276"/>
      <c r="BG63" s="276"/>
      <c r="BH63" s="276"/>
      <c r="BI63" s="276"/>
      <c r="BJ63" s="276"/>
      <c r="BK63" s="276"/>
      <c r="BL63" s="276"/>
      <c r="BM63" s="276"/>
      <c r="BN63" s="89" t="str">
        <f t="shared" si="60"/>
        <v/>
      </c>
      <c r="BO63" s="90" t="str">
        <f t="shared" si="61"/>
        <v/>
      </c>
      <c r="BP63" s="285"/>
      <c r="BQ63" s="285"/>
      <c r="BR63" s="285"/>
      <c r="BS63" s="285"/>
      <c r="BT63" s="285"/>
      <c r="BU63" s="285"/>
      <c r="BV63" s="285"/>
      <c r="BW63" s="285"/>
      <c r="BX63" s="285"/>
      <c r="BY63" s="285"/>
      <c r="BZ63" s="285"/>
      <c r="CA63" s="276"/>
      <c r="CB63" s="276"/>
      <c r="CC63" s="276"/>
      <c r="CD63" s="276"/>
      <c r="CE63" s="276"/>
      <c r="CF63" s="276"/>
      <c r="CG63" s="276"/>
      <c r="CH63" s="276"/>
      <c r="CI63" s="276"/>
      <c r="CJ63" s="276"/>
      <c r="CK63" s="276"/>
      <c r="CL63" s="276"/>
      <c r="CM63" s="276"/>
      <c r="CN63" s="276"/>
      <c r="CO63" s="276"/>
      <c r="CP63" s="276"/>
      <c r="CQ63" s="276"/>
      <c r="CR63" s="276"/>
      <c r="CS63" s="276"/>
      <c r="CT63" s="89" t="str">
        <f t="shared" si="62"/>
        <v/>
      </c>
      <c r="CU63" s="90" t="str">
        <f t="shared" si="63"/>
        <v/>
      </c>
      <c r="CV63" s="91" t="str">
        <f>IF(B63&lt;&gt;"",IFERROR(SUMIF(D$14:CS$14, "CLO1", D63:CS63)/'Grade computation'!I$4,""),"")</f>
        <v/>
      </c>
      <c r="CW63" s="92" t="str">
        <f t="shared" si="64"/>
        <v/>
      </c>
      <c r="CX63" s="92" t="str">
        <f t="shared" si="65"/>
        <v/>
      </c>
      <c r="CY63" s="91" t="str">
        <f>IF(B63&lt;&gt;"",IFERROR(IF((SUMIF(D$14:CS$14,"CLO2",D63:CS63)/'Grade computation'!I$5)=0,0,(SUMIF(D$14:CS$14,"CLO2",D63:CS63)/'Grade computation'!I$5)),""),"")</f>
        <v/>
      </c>
      <c r="CZ63" s="92" t="str">
        <f t="shared" si="66"/>
        <v/>
      </c>
      <c r="DA63" s="92" t="str">
        <f t="shared" si="67"/>
        <v/>
      </c>
      <c r="DB63" s="91" t="str">
        <f>IF(B63&lt;&gt;"",IFERROR(IF((SUMIF(D$14:CS$14,"CLO3",D63:CS63)/'Grade computation'!I$6)=0,0,(SUMIF(D$14:CS$14,"CLO3",D63:CS63)/'Grade computation'!I$6)),""),"")</f>
        <v/>
      </c>
      <c r="DC63" s="92" t="str">
        <f t="shared" si="68"/>
        <v/>
      </c>
      <c r="DD63" s="92" t="str">
        <f t="shared" si="69"/>
        <v/>
      </c>
      <c r="DE63" s="91" t="str">
        <f>IF(B63&lt;&gt;"",IFERROR(SUMIF(D$14:CS$14,"CLO4",D63:CS63)/'Grade computation'!I$7,""),"")</f>
        <v/>
      </c>
      <c r="DF63" s="92" t="str">
        <f t="shared" si="70"/>
        <v/>
      </c>
      <c r="DG63" s="92" t="str">
        <f t="shared" si="71"/>
        <v/>
      </c>
      <c r="DH63" s="91" t="str">
        <f>IF(B63&lt;&gt;"",IFERROR(IF((SUMIF(D$14:CS$14,"CLO5",D63:CS63)/'Grade computation'!I$8)=0,0,(SUMIF(D$14:CS$14,"CLO5",D63:CS63)/'Grade computation'!I$8)),""),"")</f>
        <v/>
      </c>
      <c r="DI63" s="92" t="str">
        <f t="shared" si="72"/>
        <v/>
      </c>
      <c r="DJ63" s="92" t="str">
        <f t="shared" si="73"/>
        <v/>
      </c>
      <c r="DK63" s="91" t="str">
        <f>IF(B63&lt;&gt;"",IFERROR(IF((SUMIF(D$14:CS$14,"CLO6",D63:CS63)/'Grade computation'!I$9)=0,0,(SUMIF(D$14:CS$14,"CLO6",D63:CS63)/'Grade computation'!I$9)),""),"")</f>
        <v/>
      </c>
      <c r="DL63" s="92" t="str">
        <f t="shared" si="74"/>
        <v/>
      </c>
      <c r="DM63" s="92" t="str">
        <f t="shared" si="75"/>
        <v/>
      </c>
      <c r="DN63" s="91" t="str">
        <f>IF(B63&lt;&gt;"",IFERROR(IF((SUMIF(D$14:CS$14,"CLO7",D63:CS63)/'Grade computation'!I$10)=0,0,(SUMIF(D$14:CS$14,"CLO7",D63:CS63)/'Grade computation'!I$10)),""),"")</f>
        <v/>
      </c>
      <c r="DO63" s="92" t="str">
        <f t="shared" si="76"/>
        <v/>
      </c>
      <c r="DP63" s="92" t="str">
        <f t="shared" si="77"/>
        <v/>
      </c>
      <c r="DQ63" s="91" t="str">
        <f>IF(B63&lt;&gt;"",IFERROR(IF((SUMIF(D$14:CS$14,"CLO8",D63:CS63)/'Grade computation'!I$11)=0,0,(SUMIF(D$14:CS$14,"CLO8",D63:CS63)/'Grade computation'!I$11)),""),"")</f>
        <v/>
      </c>
      <c r="DR63" s="92" t="str">
        <f t="shared" si="78"/>
        <v/>
      </c>
      <c r="DS63" s="92" t="str">
        <f t="shared" si="79"/>
        <v/>
      </c>
      <c r="DT63" s="91" t="str">
        <f>IF(B63&lt;&gt;"",IFERROR(IF((SUMIF(D$14:CS$14,"CLO9",D63:CS63)/'Grade computation'!I$12)=0,0,(SUMIF(D$14:CS$14,"CLO9",D63:CS63)/'Grade computation'!I$12)),""),"")</f>
        <v/>
      </c>
      <c r="DU63" s="92" t="str">
        <f t="shared" si="80"/>
        <v/>
      </c>
      <c r="DV63" s="92" t="str">
        <f t="shared" si="81"/>
        <v/>
      </c>
      <c r="DW63" s="91" t="str">
        <f>IF(B63&lt;&gt;"",IFERROR(IF((SUMIF(D$14:CS$14,"CLO10",D63:CS63)/'Grade computation'!I$13)=0,0,(SUMIF(D$14:CS$14,"CLO10",D63:CS63)/'Grade computation'!I$13)),""),"")</f>
        <v/>
      </c>
      <c r="DX63" s="92" t="str">
        <f t="shared" si="82"/>
        <v/>
      </c>
      <c r="DY63" s="92" t="str">
        <f t="shared" si="83"/>
        <v/>
      </c>
      <c r="DZ63" s="45"/>
      <c r="EA63" s="45"/>
    </row>
    <row r="64" spans="1:131" ht="15.75" customHeight="1">
      <c r="A64" s="281"/>
      <c r="B64" s="282"/>
      <c r="C64" s="276"/>
      <c r="D64" s="276"/>
      <c r="E64" s="276"/>
      <c r="F64" s="276"/>
      <c r="G64" s="276"/>
      <c r="H64" s="276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Y64" s="276"/>
      <c r="Z64" s="276"/>
      <c r="AA64" s="276"/>
      <c r="AB64" s="276"/>
      <c r="AC64" s="276"/>
      <c r="AD64" s="276"/>
      <c r="AE64" s="276"/>
      <c r="AF64" s="276"/>
      <c r="AG64" s="276"/>
      <c r="AH64" s="89" t="str">
        <f t="shared" si="58"/>
        <v/>
      </c>
      <c r="AI64" s="90" t="str">
        <f t="shared" si="59"/>
        <v/>
      </c>
      <c r="AJ64" s="276"/>
      <c r="AK64" s="276"/>
      <c r="AL64" s="276"/>
      <c r="AM64" s="276"/>
      <c r="AN64" s="276"/>
      <c r="AO64" s="276"/>
      <c r="AP64" s="276"/>
      <c r="AQ64" s="276"/>
      <c r="AR64" s="276"/>
      <c r="AS64" s="276"/>
      <c r="AT64" s="276"/>
      <c r="AU64" s="276"/>
      <c r="AV64" s="276"/>
      <c r="AW64" s="276"/>
      <c r="AX64" s="276"/>
      <c r="AY64" s="276"/>
      <c r="AZ64" s="276"/>
      <c r="BA64" s="276"/>
      <c r="BB64" s="276"/>
      <c r="BC64" s="276"/>
      <c r="BD64" s="276"/>
      <c r="BE64" s="276"/>
      <c r="BF64" s="276"/>
      <c r="BG64" s="276"/>
      <c r="BH64" s="276"/>
      <c r="BI64" s="276"/>
      <c r="BJ64" s="276"/>
      <c r="BK64" s="276"/>
      <c r="BL64" s="276"/>
      <c r="BM64" s="276"/>
      <c r="BN64" s="89" t="str">
        <f t="shared" si="60"/>
        <v/>
      </c>
      <c r="BO64" s="90" t="str">
        <f t="shared" si="61"/>
        <v/>
      </c>
      <c r="BP64" s="285"/>
      <c r="BQ64" s="285"/>
      <c r="BR64" s="285"/>
      <c r="BS64" s="285"/>
      <c r="BT64" s="285"/>
      <c r="BU64" s="285"/>
      <c r="BV64" s="285"/>
      <c r="BW64" s="285"/>
      <c r="BX64" s="285"/>
      <c r="BY64" s="285"/>
      <c r="BZ64" s="285"/>
      <c r="CA64" s="276"/>
      <c r="CB64" s="276"/>
      <c r="CC64" s="276"/>
      <c r="CD64" s="276"/>
      <c r="CE64" s="276"/>
      <c r="CF64" s="276"/>
      <c r="CG64" s="276"/>
      <c r="CH64" s="276"/>
      <c r="CI64" s="276"/>
      <c r="CJ64" s="276"/>
      <c r="CK64" s="276"/>
      <c r="CL64" s="276"/>
      <c r="CM64" s="276"/>
      <c r="CN64" s="276"/>
      <c r="CO64" s="276"/>
      <c r="CP64" s="276"/>
      <c r="CQ64" s="276"/>
      <c r="CR64" s="276"/>
      <c r="CS64" s="276"/>
      <c r="CT64" s="89" t="str">
        <f t="shared" si="62"/>
        <v/>
      </c>
      <c r="CU64" s="90" t="str">
        <f t="shared" si="63"/>
        <v/>
      </c>
      <c r="CV64" s="91" t="str">
        <f>IF(B64&lt;&gt;"",IFERROR(SUMIF(D$14:CS$14, "CLO1", D64:CS64)/'Grade computation'!I$4,""),"")</f>
        <v/>
      </c>
      <c r="CW64" s="92" t="str">
        <f t="shared" si="64"/>
        <v/>
      </c>
      <c r="CX64" s="92" t="str">
        <f t="shared" si="65"/>
        <v/>
      </c>
      <c r="CY64" s="91" t="str">
        <f>IF(B64&lt;&gt;"",IFERROR(IF((SUMIF(D$14:CS$14,"CLO2",D64:CS64)/'Grade computation'!I$5)=0,0,(SUMIF(D$14:CS$14,"CLO2",D64:CS64)/'Grade computation'!I$5)),""),"")</f>
        <v/>
      </c>
      <c r="CZ64" s="92" t="str">
        <f t="shared" si="66"/>
        <v/>
      </c>
      <c r="DA64" s="92" t="str">
        <f t="shared" si="67"/>
        <v/>
      </c>
      <c r="DB64" s="91" t="str">
        <f>IF(B64&lt;&gt;"",IFERROR(IF((SUMIF(D$14:CS$14,"CLO3",D64:CS64)/'Grade computation'!I$6)=0,0,(SUMIF(D$14:CS$14,"CLO3",D64:CS64)/'Grade computation'!I$6)),""),"")</f>
        <v/>
      </c>
      <c r="DC64" s="92" t="str">
        <f t="shared" si="68"/>
        <v/>
      </c>
      <c r="DD64" s="92" t="str">
        <f t="shared" si="69"/>
        <v/>
      </c>
      <c r="DE64" s="91" t="str">
        <f>IF(B64&lt;&gt;"",IFERROR(SUMIF(D$14:CS$14,"CLO4",D64:CS64)/'Grade computation'!I$7,""),"")</f>
        <v/>
      </c>
      <c r="DF64" s="92" t="str">
        <f t="shared" si="70"/>
        <v/>
      </c>
      <c r="DG64" s="92" t="str">
        <f t="shared" si="71"/>
        <v/>
      </c>
      <c r="DH64" s="91" t="str">
        <f>IF(B64&lt;&gt;"",IFERROR(IF((SUMIF(D$14:CS$14,"CLO5",D64:CS64)/'Grade computation'!I$8)=0,0,(SUMIF(D$14:CS$14,"CLO5",D64:CS64)/'Grade computation'!I$8)),""),"")</f>
        <v/>
      </c>
      <c r="DI64" s="92" t="str">
        <f t="shared" si="72"/>
        <v/>
      </c>
      <c r="DJ64" s="92" t="str">
        <f t="shared" si="73"/>
        <v/>
      </c>
      <c r="DK64" s="91" t="str">
        <f>IF(B64&lt;&gt;"",IFERROR(IF((SUMIF(D$14:CS$14,"CLO6",D64:CS64)/'Grade computation'!I$9)=0,0,(SUMIF(D$14:CS$14,"CLO6",D64:CS64)/'Grade computation'!I$9)),""),"")</f>
        <v/>
      </c>
      <c r="DL64" s="92" t="str">
        <f t="shared" si="74"/>
        <v/>
      </c>
      <c r="DM64" s="92" t="str">
        <f t="shared" si="75"/>
        <v/>
      </c>
      <c r="DN64" s="91" t="str">
        <f>IF(B64&lt;&gt;"",IFERROR(IF((SUMIF(D$14:CS$14,"CLO7",D64:CS64)/'Grade computation'!I$10)=0,0,(SUMIF(D$14:CS$14,"CLO7",D64:CS64)/'Grade computation'!I$10)),""),"")</f>
        <v/>
      </c>
      <c r="DO64" s="92" t="str">
        <f t="shared" si="76"/>
        <v/>
      </c>
      <c r="DP64" s="92" t="str">
        <f t="shared" si="77"/>
        <v/>
      </c>
      <c r="DQ64" s="91" t="str">
        <f>IF(B64&lt;&gt;"",IFERROR(IF((SUMIF(D$14:CS$14,"CLO8",D64:CS64)/'Grade computation'!I$11)=0,0,(SUMIF(D$14:CS$14,"CLO8",D64:CS64)/'Grade computation'!I$11)),""),"")</f>
        <v/>
      </c>
      <c r="DR64" s="92" t="str">
        <f t="shared" si="78"/>
        <v/>
      </c>
      <c r="DS64" s="92" t="str">
        <f t="shared" si="79"/>
        <v/>
      </c>
      <c r="DT64" s="91" t="str">
        <f>IF(B64&lt;&gt;"",IFERROR(IF((SUMIF(D$14:CS$14,"CLO9",D64:CS64)/'Grade computation'!I$12)=0,0,(SUMIF(D$14:CS$14,"CLO9",D64:CS64)/'Grade computation'!I$12)),""),"")</f>
        <v/>
      </c>
      <c r="DU64" s="92" t="str">
        <f t="shared" si="80"/>
        <v/>
      </c>
      <c r="DV64" s="92" t="str">
        <f t="shared" si="81"/>
        <v/>
      </c>
      <c r="DW64" s="91" t="str">
        <f>IF(B64&lt;&gt;"",IFERROR(IF((SUMIF(D$14:CS$14,"CLO10",D64:CS64)/'Grade computation'!I$13)=0,0,(SUMIF(D$14:CS$14,"CLO10",D64:CS64)/'Grade computation'!I$13)),""),"")</f>
        <v/>
      </c>
      <c r="DX64" s="92" t="str">
        <f t="shared" si="82"/>
        <v/>
      </c>
      <c r="DY64" s="92" t="str">
        <f t="shared" si="83"/>
        <v/>
      </c>
      <c r="DZ64" s="45"/>
      <c r="EA64" s="45"/>
    </row>
    <row r="65" spans="1:131" ht="15.75" customHeight="1">
      <c r="A65" s="281"/>
      <c r="B65" s="282"/>
      <c r="C65" s="276"/>
      <c r="D65" s="276"/>
      <c r="E65" s="276"/>
      <c r="F65" s="276"/>
      <c r="G65" s="276"/>
      <c r="H65" s="276"/>
      <c r="I65" s="276"/>
      <c r="J65" s="276"/>
      <c r="K65" s="276"/>
      <c r="L65" s="276"/>
      <c r="M65" s="276"/>
      <c r="N65" s="276"/>
      <c r="O65" s="276"/>
      <c r="P65" s="276"/>
      <c r="Q65" s="276"/>
      <c r="R65" s="276"/>
      <c r="S65" s="276"/>
      <c r="T65" s="276"/>
      <c r="U65" s="276"/>
      <c r="V65" s="276"/>
      <c r="W65" s="276"/>
      <c r="X65" s="276"/>
      <c r="Y65" s="276"/>
      <c r="Z65" s="276"/>
      <c r="AA65" s="276"/>
      <c r="AB65" s="276"/>
      <c r="AC65" s="276"/>
      <c r="AD65" s="276"/>
      <c r="AE65" s="276"/>
      <c r="AF65" s="276"/>
      <c r="AG65" s="276"/>
      <c r="AH65" s="89" t="str">
        <f t="shared" si="58"/>
        <v/>
      </c>
      <c r="AI65" s="90" t="str">
        <f t="shared" si="59"/>
        <v/>
      </c>
      <c r="AJ65" s="276"/>
      <c r="AK65" s="276"/>
      <c r="AL65" s="276"/>
      <c r="AM65" s="276"/>
      <c r="AN65" s="276"/>
      <c r="AO65" s="276"/>
      <c r="AP65" s="276"/>
      <c r="AQ65" s="276"/>
      <c r="AR65" s="276"/>
      <c r="AS65" s="276"/>
      <c r="AT65" s="276"/>
      <c r="AU65" s="276"/>
      <c r="AV65" s="276"/>
      <c r="AW65" s="276"/>
      <c r="AX65" s="276"/>
      <c r="AY65" s="276"/>
      <c r="AZ65" s="276"/>
      <c r="BA65" s="276"/>
      <c r="BB65" s="276"/>
      <c r="BC65" s="276"/>
      <c r="BD65" s="276"/>
      <c r="BE65" s="276"/>
      <c r="BF65" s="276"/>
      <c r="BG65" s="276"/>
      <c r="BH65" s="276"/>
      <c r="BI65" s="276"/>
      <c r="BJ65" s="276"/>
      <c r="BK65" s="276"/>
      <c r="BL65" s="276"/>
      <c r="BM65" s="276"/>
      <c r="BN65" s="89" t="str">
        <f t="shared" si="60"/>
        <v/>
      </c>
      <c r="BO65" s="90" t="str">
        <f t="shared" si="61"/>
        <v/>
      </c>
      <c r="BP65" s="285"/>
      <c r="BQ65" s="285"/>
      <c r="BR65" s="285"/>
      <c r="BS65" s="285"/>
      <c r="BT65" s="285"/>
      <c r="BU65" s="285"/>
      <c r="BV65" s="285"/>
      <c r="BW65" s="285"/>
      <c r="BX65" s="285"/>
      <c r="BY65" s="285"/>
      <c r="BZ65" s="285"/>
      <c r="CA65" s="276"/>
      <c r="CB65" s="276"/>
      <c r="CC65" s="276"/>
      <c r="CD65" s="276"/>
      <c r="CE65" s="276"/>
      <c r="CF65" s="276"/>
      <c r="CG65" s="276"/>
      <c r="CH65" s="276"/>
      <c r="CI65" s="276"/>
      <c r="CJ65" s="276"/>
      <c r="CK65" s="276"/>
      <c r="CL65" s="276"/>
      <c r="CM65" s="276"/>
      <c r="CN65" s="276"/>
      <c r="CO65" s="276"/>
      <c r="CP65" s="276"/>
      <c r="CQ65" s="276"/>
      <c r="CR65" s="276"/>
      <c r="CS65" s="276"/>
      <c r="CT65" s="89" t="str">
        <f t="shared" si="62"/>
        <v/>
      </c>
      <c r="CU65" s="90" t="str">
        <f t="shared" si="63"/>
        <v/>
      </c>
      <c r="CV65" s="91" t="str">
        <f>IF(B65&lt;&gt;"",IFERROR(SUMIF(D$14:CS$14, "CLO1", D65:CS65)/'Grade computation'!I$4,""),"")</f>
        <v/>
      </c>
      <c r="CW65" s="92" t="str">
        <f t="shared" si="64"/>
        <v/>
      </c>
      <c r="CX65" s="92" t="str">
        <f t="shared" si="65"/>
        <v/>
      </c>
      <c r="CY65" s="91" t="str">
        <f>IF(B65&lt;&gt;"",IFERROR(IF((SUMIF(D$14:CS$14,"CLO2",D65:CS65)/'Grade computation'!I$5)=0,0,(SUMIF(D$14:CS$14,"CLO2",D65:CS65)/'Grade computation'!I$5)),""),"")</f>
        <v/>
      </c>
      <c r="CZ65" s="92" t="str">
        <f t="shared" si="66"/>
        <v/>
      </c>
      <c r="DA65" s="92" t="str">
        <f t="shared" si="67"/>
        <v/>
      </c>
      <c r="DB65" s="91" t="str">
        <f>IF(B65&lt;&gt;"",IFERROR(IF((SUMIF(D$14:CS$14,"CLO3",D65:CS65)/'Grade computation'!I$6)=0,0,(SUMIF(D$14:CS$14,"CLO3",D65:CS65)/'Grade computation'!I$6)),""),"")</f>
        <v/>
      </c>
      <c r="DC65" s="92" t="str">
        <f t="shared" si="68"/>
        <v/>
      </c>
      <c r="DD65" s="92" t="str">
        <f t="shared" si="69"/>
        <v/>
      </c>
      <c r="DE65" s="91" t="str">
        <f>IF(B65&lt;&gt;"",IFERROR(SUMIF(D$14:CS$14,"CLO4",D65:CS65)/'Grade computation'!I$7,""),"")</f>
        <v/>
      </c>
      <c r="DF65" s="92" t="str">
        <f t="shared" si="70"/>
        <v/>
      </c>
      <c r="DG65" s="92" t="str">
        <f t="shared" si="71"/>
        <v/>
      </c>
      <c r="DH65" s="91" t="str">
        <f>IF(B65&lt;&gt;"",IFERROR(IF((SUMIF(D$14:CS$14,"CLO5",D65:CS65)/'Grade computation'!I$8)=0,0,(SUMIF(D$14:CS$14,"CLO5",D65:CS65)/'Grade computation'!I$8)),""),"")</f>
        <v/>
      </c>
      <c r="DI65" s="92" t="str">
        <f t="shared" si="72"/>
        <v/>
      </c>
      <c r="DJ65" s="92" t="str">
        <f t="shared" si="73"/>
        <v/>
      </c>
      <c r="DK65" s="91" t="str">
        <f>IF(B65&lt;&gt;"",IFERROR(IF((SUMIF(D$14:CS$14,"CLO6",D65:CS65)/'Grade computation'!I$9)=0,0,(SUMIF(D$14:CS$14,"CLO6",D65:CS65)/'Grade computation'!I$9)),""),"")</f>
        <v/>
      </c>
      <c r="DL65" s="92" t="str">
        <f t="shared" si="74"/>
        <v/>
      </c>
      <c r="DM65" s="92" t="str">
        <f t="shared" si="75"/>
        <v/>
      </c>
      <c r="DN65" s="91" t="str">
        <f>IF(B65&lt;&gt;"",IFERROR(IF((SUMIF(D$14:CS$14,"CLO7",D65:CS65)/'Grade computation'!I$10)=0,0,(SUMIF(D$14:CS$14,"CLO7",D65:CS65)/'Grade computation'!I$10)),""),"")</f>
        <v/>
      </c>
      <c r="DO65" s="92" t="str">
        <f t="shared" si="76"/>
        <v/>
      </c>
      <c r="DP65" s="92" t="str">
        <f t="shared" si="77"/>
        <v/>
      </c>
      <c r="DQ65" s="91" t="str">
        <f>IF(B65&lt;&gt;"",IFERROR(IF((SUMIF(D$14:CS$14,"CLO8",D65:CS65)/'Grade computation'!I$11)=0,0,(SUMIF(D$14:CS$14,"CLO8",D65:CS65)/'Grade computation'!I$11)),""),"")</f>
        <v/>
      </c>
      <c r="DR65" s="92" t="str">
        <f t="shared" si="78"/>
        <v/>
      </c>
      <c r="DS65" s="92" t="str">
        <f t="shared" si="79"/>
        <v/>
      </c>
      <c r="DT65" s="91" t="str">
        <f>IF(B65&lt;&gt;"",IFERROR(IF((SUMIF(D$14:CS$14,"CLO9",D65:CS65)/'Grade computation'!I$12)=0,0,(SUMIF(D$14:CS$14,"CLO9",D65:CS65)/'Grade computation'!I$12)),""),"")</f>
        <v/>
      </c>
      <c r="DU65" s="92" t="str">
        <f t="shared" si="80"/>
        <v/>
      </c>
      <c r="DV65" s="92" t="str">
        <f t="shared" si="81"/>
        <v/>
      </c>
      <c r="DW65" s="91" t="str">
        <f>IF(B65&lt;&gt;"",IFERROR(IF((SUMIF(D$14:CS$14,"CLO10",D65:CS65)/'Grade computation'!I$13)=0,0,(SUMIF(D$14:CS$14,"CLO10",D65:CS65)/'Grade computation'!I$13)),""),"")</f>
        <v/>
      </c>
      <c r="DX65" s="92" t="str">
        <f t="shared" si="82"/>
        <v/>
      </c>
      <c r="DY65" s="92" t="str">
        <f t="shared" si="83"/>
        <v/>
      </c>
      <c r="DZ65" s="45"/>
      <c r="EA65" s="45"/>
    </row>
    <row r="66" spans="1:131" ht="15.75" customHeight="1">
      <c r="A66" s="281"/>
      <c r="B66" s="282"/>
      <c r="C66" s="276"/>
      <c r="D66" s="276"/>
      <c r="E66" s="276"/>
      <c r="F66" s="276"/>
      <c r="G66" s="276"/>
      <c r="H66" s="276"/>
      <c r="I66" s="276"/>
      <c r="J66" s="276"/>
      <c r="K66" s="276"/>
      <c r="L66" s="276"/>
      <c r="M66" s="276"/>
      <c r="N66" s="276"/>
      <c r="O66" s="276"/>
      <c r="P66" s="276"/>
      <c r="Q66" s="276"/>
      <c r="R66" s="276"/>
      <c r="S66" s="276"/>
      <c r="T66" s="276"/>
      <c r="U66" s="276"/>
      <c r="V66" s="276"/>
      <c r="W66" s="276"/>
      <c r="X66" s="276"/>
      <c r="Y66" s="276"/>
      <c r="Z66" s="276"/>
      <c r="AA66" s="276"/>
      <c r="AB66" s="276"/>
      <c r="AC66" s="276"/>
      <c r="AD66" s="276"/>
      <c r="AE66" s="276"/>
      <c r="AF66" s="276"/>
      <c r="AG66" s="276"/>
      <c r="AH66" s="89" t="str">
        <f t="shared" si="58"/>
        <v/>
      </c>
      <c r="AI66" s="90" t="str">
        <f t="shared" si="59"/>
        <v/>
      </c>
      <c r="AJ66" s="276"/>
      <c r="AK66" s="276"/>
      <c r="AL66" s="276"/>
      <c r="AM66" s="276"/>
      <c r="AN66" s="276"/>
      <c r="AO66" s="276"/>
      <c r="AP66" s="276"/>
      <c r="AQ66" s="276"/>
      <c r="AR66" s="276"/>
      <c r="AS66" s="276"/>
      <c r="AT66" s="276"/>
      <c r="AU66" s="276"/>
      <c r="AV66" s="276"/>
      <c r="AW66" s="276"/>
      <c r="AX66" s="276"/>
      <c r="AY66" s="276"/>
      <c r="AZ66" s="276"/>
      <c r="BA66" s="276"/>
      <c r="BB66" s="276"/>
      <c r="BC66" s="276"/>
      <c r="BD66" s="276"/>
      <c r="BE66" s="276"/>
      <c r="BF66" s="276"/>
      <c r="BG66" s="276"/>
      <c r="BH66" s="276"/>
      <c r="BI66" s="276"/>
      <c r="BJ66" s="276"/>
      <c r="BK66" s="276"/>
      <c r="BL66" s="276"/>
      <c r="BM66" s="276"/>
      <c r="BN66" s="89" t="str">
        <f t="shared" si="60"/>
        <v/>
      </c>
      <c r="BO66" s="90" t="str">
        <f t="shared" si="61"/>
        <v/>
      </c>
      <c r="BP66" s="285"/>
      <c r="BQ66" s="285"/>
      <c r="BR66" s="285"/>
      <c r="BS66" s="285"/>
      <c r="BT66" s="285"/>
      <c r="BU66" s="285"/>
      <c r="BV66" s="285"/>
      <c r="BW66" s="285"/>
      <c r="BX66" s="285"/>
      <c r="BY66" s="285"/>
      <c r="BZ66" s="285"/>
      <c r="CA66" s="276"/>
      <c r="CB66" s="276"/>
      <c r="CC66" s="276"/>
      <c r="CD66" s="276"/>
      <c r="CE66" s="276"/>
      <c r="CF66" s="276"/>
      <c r="CG66" s="276"/>
      <c r="CH66" s="276"/>
      <c r="CI66" s="276"/>
      <c r="CJ66" s="276"/>
      <c r="CK66" s="276"/>
      <c r="CL66" s="276"/>
      <c r="CM66" s="276"/>
      <c r="CN66" s="276"/>
      <c r="CO66" s="276"/>
      <c r="CP66" s="276"/>
      <c r="CQ66" s="276"/>
      <c r="CR66" s="276"/>
      <c r="CS66" s="276"/>
      <c r="CT66" s="89" t="str">
        <f t="shared" si="62"/>
        <v/>
      </c>
      <c r="CU66" s="90" t="str">
        <f t="shared" si="63"/>
        <v/>
      </c>
      <c r="CV66" s="91" t="str">
        <f>IF(B66&lt;&gt;"",IFERROR(SUMIF(D$14:CS$14, "CLO1", D66:CS66)/'Grade computation'!I$4,""),"")</f>
        <v/>
      </c>
      <c r="CW66" s="92" t="str">
        <f t="shared" si="64"/>
        <v/>
      </c>
      <c r="CX66" s="92" t="str">
        <f t="shared" si="65"/>
        <v/>
      </c>
      <c r="CY66" s="91" t="str">
        <f>IF(B66&lt;&gt;"",IFERROR(IF((SUMIF(D$14:CS$14,"CLO2",D66:CS66)/'Grade computation'!I$5)=0,0,(SUMIF(D$14:CS$14,"CLO2",D66:CS66)/'Grade computation'!I$5)),""),"")</f>
        <v/>
      </c>
      <c r="CZ66" s="92" t="str">
        <f t="shared" si="66"/>
        <v/>
      </c>
      <c r="DA66" s="92" t="str">
        <f t="shared" si="67"/>
        <v/>
      </c>
      <c r="DB66" s="91" t="str">
        <f>IF(B66&lt;&gt;"",IFERROR(IF((SUMIF(D$14:CS$14,"CLO3",D66:CS66)/'Grade computation'!I$6)=0,0,(SUMIF(D$14:CS$14,"CLO3",D66:CS66)/'Grade computation'!I$6)),""),"")</f>
        <v/>
      </c>
      <c r="DC66" s="92" t="str">
        <f t="shared" si="68"/>
        <v/>
      </c>
      <c r="DD66" s="92" t="str">
        <f t="shared" si="69"/>
        <v/>
      </c>
      <c r="DE66" s="91" t="str">
        <f>IF(B66&lt;&gt;"",IFERROR(SUMIF(D$14:CS$14,"CLO4",D66:CS66)/'Grade computation'!I$7,""),"")</f>
        <v/>
      </c>
      <c r="DF66" s="92" t="str">
        <f t="shared" si="70"/>
        <v/>
      </c>
      <c r="DG66" s="92" t="str">
        <f t="shared" si="71"/>
        <v/>
      </c>
      <c r="DH66" s="91" t="str">
        <f>IF(B66&lt;&gt;"",IFERROR(IF((SUMIF(D$14:CS$14,"CLO5",D66:CS66)/'Grade computation'!I$8)=0,0,(SUMIF(D$14:CS$14,"CLO5",D66:CS66)/'Grade computation'!I$8)),""),"")</f>
        <v/>
      </c>
      <c r="DI66" s="92" t="str">
        <f t="shared" si="72"/>
        <v/>
      </c>
      <c r="DJ66" s="92" t="str">
        <f t="shared" si="73"/>
        <v/>
      </c>
      <c r="DK66" s="91" t="str">
        <f>IF(B66&lt;&gt;"",IFERROR(IF((SUMIF(D$14:CS$14,"CLO6",D66:CS66)/'Grade computation'!I$9)=0,0,(SUMIF(D$14:CS$14,"CLO6",D66:CS66)/'Grade computation'!I$9)),""),"")</f>
        <v/>
      </c>
      <c r="DL66" s="92" t="str">
        <f t="shared" si="74"/>
        <v/>
      </c>
      <c r="DM66" s="92" t="str">
        <f t="shared" si="75"/>
        <v/>
      </c>
      <c r="DN66" s="91" t="str">
        <f>IF(B66&lt;&gt;"",IFERROR(IF((SUMIF(D$14:CS$14,"CLO7",D66:CS66)/'Grade computation'!I$10)=0,0,(SUMIF(D$14:CS$14,"CLO7",D66:CS66)/'Grade computation'!I$10)),""),"")</f>
        <v/>
      </c>
      <c r="DO66" s="92" t="str">
        <f t="shared" si="76"/>
        <v/>
      </c>
      <c r="DP66" s="92" t="str">
        <f t="shared" si="77"/>
        <v/>
      </c>
      <c r="DQ66" s="91" t="str">
        <f>IF(B66&lt;&gt;"",IFERROR(IF((SUMIF(D$14:CS$14,"CLO8",D66:CS66)/'Grade computation'!I$11)=0,0,(SUMIF(D$14:CS$14,"CLO8",D66:CS66)/'Grade computation'!I$11)),""),"")</f>
        <v/>
      </c>
      <c r="DR66" s="92" t="str">
        <f t="shared" si="78"/>
        <v/>
      </c>
      <c r="DS66" s="92" t="str">
        <f t="shared" si="79"/>
        <v/>
      </c>
      <c r="DT66" s="91" t="str">
        <f>IF(B66&lt;&gt;"",IFERROR(IF((SUMIF(D$14:CS$14,"CLO9",D66:CS66)/'Grade computation'!I$12)=0,0,(SUMIF(D$14:CS$14,"CLO9",D66:CS66)/'Grade computation'!I$12)),""),"")</f>
        <v/>
      </c>
      <c r="DU66" s="92" t="str">
        <f t="shared" si="80"/>
        <v/>
      </c>
      <c r="DV66" s="92" t="str">
        <f t="shared" si="81"/>
        <v/>
      </c>
      <c r="DW66" s="91" t="str">
        <f>IF(B66&lt;&gt;"",IFERROR(IF((SUMIF(D$14:CS$14,"CLO10",D66:CS66)/'Grade computation'!I$13)=0,0,(SUMIF(D$14:CS$14,"CLO10",D66:CS66)/'Grade computation'!I$13)),""),"")</f>
        <v/>
      </c>
      <c r="DX66" s="92" t="str">
        <f t="shared" si="82"/>
        <v/>
      </c>
      <c r="DY66" s="92" t="str">
        <f t="shared" si="83"/>
        <v/>
      </c>
      <c r="DZ66" s="45"/>
      <c r="EA66" s="45"/>
    </row>
    <row r="67" spans="1:131" ht="15.75" customHeight="1">
      <c r="A67" s="281"/>
      <c r="B67" s="282"/>
      <c r="C67" s="276"/>
      <c r="D67" s="276"/>
      <c r="E67" s="276"/>
      <c r="F67" s="276"/>
      <c r="G67" s="276"/>
      <c r="H67" s="276"/>
      <c r="I67" s="276"/>
      <c r="J67" s="276"/>
      <c r="K67" s="276"/>
      <c r="L67" s="276"/>
      <c r="M67" s="276"/>
      <c r="N67" s="276"/>
      <c r="O67" s="276"/>
      <c r="P67" s="276"/>
      <c r="Q67" s="276"/>
      <c r="R67" s="276"/>
      <c r="S67" s="276"/>
      <c r="T67" s="276"/>
      <c r="U67" s="276"/>
      <c r="V67" s="276"/>
      <c r="W67" s="276"/>
      <c r="X67" s="276"/>
      <c r="Y67" s="276"/>
      <c r="Z67" s="276"/>
      <c r="AA67" s="276"/>
      <c r="AB67" s="276"/>
      <c r="AC67" s="276"/>
      <c r="AD67" s="276"/>
      <c r="AE67" s="276"/>
      <c r="AF67" s="276"/>
      <c r="AG67" s="276"/>
      <c r="AH67" s="89" t="str">
        <f t="shared" si="58"/>
        <v/>
      </c>
      <c r="AI67" s="90" t="str">
        <f t="shared" si="59"/>
        <v/>
      </c>
      <c r="AJ67" s="276"/>
      <c r="AK67" s="276"/>
      <c r="AL67" s="276"/>
      <c r="AM67" s="276"/>
      <c r="AN67" s="276"/>
      <c r="AO67" s="276"/>
      <c r="AP67" s="276"/>
      <c r="AQ67" s="276"/>
      <c r="AR67" s="276"/>
      <c r="AS67" s="276"/>
      <c r="AT67" s="276"/>
      <c r="AU67" s="276"/>
      <c r="AV67" s="276"/>
      <c r="AW67" s="276"/>
      <c r="AX67" s="276"/>
      <c r="AY67" s="276"/>
      <c r="AZ67" s="276"/>
      <c r="BA67" s="276"/>
      <c r="BB67" s="276"/>
      <c r="BC67" s="276"/>
      <c r="BD67" s="276"/>
      <c r="BE67" s="276"/>
      <c r="BF67" s="276"/>
      <c r="BG67" s="276"/>
      <c r="BH67" s="276"/>
      <c r="BI67" s="276"/>
      <c r="BJ67" s="276"/>
      <c r="BK67" s="276"/>
      <c r="BL67" s="276"/>
      <c r="BM67" s="276"/>
      <c r="BN67" s="89" t="str">
        <f t="shared" si="60"/>
        <v/>
      </c>
      <c r="BO67" s="90" t="str">
        <f t="shared" si="61"/>
        <v/>
      </c>
      <c r="BP67" s="285"/>
      <c r="BQ67" s="285"/>
      <c r="BR67" s="285"/>
      <c r="BS67" s="285"/>
      <c r="BT67" s="285"/>
      <c r="BU67" s="285"/>
      <c r="BV67" s="285"/>
      <c r="BW67" s="285"/>
      <c r="BX67" s="285"/>
      <c r="BY67" s="285"/>
      <c r="BZ67" s="285"/>
      <c r="CA67" s="276"/>
      <c r="CB67" s="276"/>
      <c r="CC67" s="276"/>
      <c r="CD67" s="276"/>
      <c r="CE67" s="276"/>
      <c r="CF67" s="276"/>
      <c r="CG67" s="276"/>
      <c r="CH67" s="276"/>
      <c r="CI67" s="276"/>
      <c r="CJ67" s="276"/>
      <c r="CK67" s="276"/>
      <c r="CL67" s="276"/>
      <c r="CM67" s="276"/>
      <c r="CN67" s="276"/>
      <c r="CO67" s="276"/>
      <c r="CP67" s="276"/>
      <c r="CQ67" s="276"/>
      <c r="CR67" s="276"/>
      <c r="CS67" s="276"/>
      <c r="CT67" s="89" t="str">
        <f t="shared" si="62"/>
        <v/>
      </c>
      <c r="CU67" s="90" t="str">
        <f t="shared" si="63"/>
        <v/>
      </c>
      <c r="CV67" s="91" t="str">
        <f>IF(B67&lt;&gt;"",IFERROR(SUMIF(D$14:CS$14, "CLO1", D67:CS67)/'Grade computation'!I$4,""),"")</f>
        <v/>
      </c>
      <c r="CW67" s="92" t="str">
        <f t="shared" si="64"/>
        <v/>
      </c>
      <c r="CX67" s="92" t="str">
        <f t="shared" si="65"/>
        <v/>
      </c>
      <c r="CY67" s="91" t="str">
        <f>IF(B67&lt;&gt;"",IFERROR(IF((SUMIF(D$14:CS$14,"CLO2",D67:CS67)/'Grade computation'!I$5)=0,0,(SUMIF(D$14:CS$14,"CLO2",D67:CS67)/'Grade computation'!I$5)),""),"")</f>
        <v/>
      </c>
      <c r="CZ67" s="92" t="str">
        <f t="shared" si="66"/>
        <v/>
      </c>
      <c r="DA67" s="92" t="str">
        <f t="shared" si="67"/>
        <v/>
      </c>
      <c r="DB67" s="91" t="str">
        <f>IF(B67&lt;&gt;"",IFERROR(IF((SUMIF(D$14:CS$14,"CLO3",D67:CS67)/'Grade computation'!I$6)=0,0,(SUMIF(D$14:CS$14,"CLO3",D67:CS67)/'Grade computation'!I$6)),""),"")</f>
        <v/>
      </c>
      <c r="DC67" s="92" t="str">
        <f t="shared" si="68"/>
        <v/>
      </c>
      <c r="DD67" s="92" t="str">
        <f t="shared" si="69"/>
        <v/>
      </c>
      <c r="DE67" s="91" t="str">
        <f>IF(B67&lt;&gt;"",IFERROR(SUMIF(D$14:CS$14,"CLO4",D67:CS67)/'Grade computation'!I$7,""),"")</f>
        <v/>
      </c>
      <c r="DF67" s="92" t="str">
        <f t="shared" si="70"/>
        <v/>
      </c>
      <c r="DG67" s="92" t="str">
        <f t="shared" si="71"/>
        <v/>
      </c>
      <c r="DH67" s="91" t="str">
        <f>IF(B67&lt;&gt;"",IFERROR(IF((SUMIF(D$14:CS$14,"CLO5",D67:CS67)/'Grade computation'!I$8)=0,0,(SUMIF(D$14:CS$14,"CLO5",D67:CS67)/'Grade computation'!I$8)),""),"")</f>
        <v/>
      </c>
      <c r="DI67" s="92" t="str">
        <f t="shared" si="72"/>
        <v/>
      </c>
      <c r="DJ67" s="92" t="str">
        <f t="shared" si="73"/>
        <v/>
      </c>
      <c r="DK67" s="91" t="str">
        <f>IF(B67&lt;&gt;"",IFERROR(IF((SUMIF(D$14:CS$14,"CLO6",D67:CS67)/'Grade computation'!I$9)=0,0,(SUMIF(D$14:CS$14,"CLO6",D67:CS67)/'Grade computation'!I$9)),""),"")</f>
        <v/>
      </c>
      <c r="DL67" s="92" t="str">
        <f t="shared" si="74"/>
        <v/>
      </c>
      <c r="DM67" s="92" t="str">
        <f t="shared" si="75"/>
        <v/>
      </c>
      <c r="DN67" s="91" t="str">
        <f>IF(B67&lt;&gt;"",IFERROR(IF((SUMIF(D$14:CS$14,"CLO7",D67:CS67)/'Grade computation'!I$10)=0,0,(SUMIF(D$14:CS$14,"CLO7",D67:CS67)/'Grade computation'!I$10)),""),"")</f>
        <v/>
      </c>
      <c r="DO67" s="92" t="str">
        <f t="shared" si="76"/>
        <v/>
      </c>
      <c r="DP67" s="92" t="str">
        <f t="shared" si="77"/>
        <v/>
      </c>
      <c r="DQ67" s="91" t="str">
        <f>IF(B67&lt;&gt;"",IFERROR(IF((SUMIF(D$14:CS$14,"CLO8",D67:CS67)/'Grade computation'!I$11)=0,0,(SUMIF(D$14:CS$14,"CLO8",D67:CS67)/'Grade computation'!I$11)),""),"")</f>
        <v/>
      </c>
      <c r="DR67" s="92" t="str">
        <f t="shared" si="78"/>
        <v/>
      </c>
      <c r="DS67" s="92" t="str">
        <f t="shared" si="79"/>
        <v/>
      </c>
      <c r="DT67" s="91" t="str">
        <f>IF(B67&lt;&gt;"",IFERROR(IF((SUMIF(D$14:CS$14,"CLO9",D67:CS67)/'Grade computation'!I$12)=0,0,(SUMIF(D$14:CS$14,"CLO9",D67:CS67)/'Grade computation'!I$12)),""),"")</f>
        <v/>
      </c>
      <c r="DU67" s="92" t="str">
        <f t="shared" si="80"/>
        <v/>
      </c>
      <c r="DV67" s="92" t="str">
        <f t="shared" si="81"/>
        <v/>
      </c>
      <c r="DW67" s="91" t="str">
        <f>IF(B67&lt;&gt;"",IFERROR(IF((SUMIF(D$14:CS$14,"CLO10",D67:CS67)/'Grade computation'!I$13)=0,0,(SUMIF(D$14:CS$14,"CLO10",D67:CS67)/'Grade computation'!I$13)),""),"")</f>
        <v/>
      </c>
      <c r="DX67" s="92" t="str">
        <f t="shared" si="82"/>
        <v/>
      </c>
      <c r="DY67" s="92" t="str">
        <f t="shared" si="83"/>
        <v/>
      </c>
      <c r="DZ67" s="45"/>
      <c r="EA67" s="45"/>
    </row>
    <row r="68" spans="1:131" ht="15.75" customHeight="1">
      <c r="A68" s="281"/>
      <c r="B68" s="282"/>
      <c r="C68" s="276"/>
      <c r="D68" s="276"/>
      <c r="E68" s="276"/>
      <c r="F68" s="276"/>
      <c r="G68" s="276"/>
      <c r="H68" s="276"/>
      <c r="I68" s="276"/>
      <c r="J68" s="276"/>
      <c r="K68" s="276"/>
      <c r="L68" s="276"/>
      <c r="M68" s="276"/>
      <c r="N68" s="276"/>
      <c r="O68" s="276"/>
      <c r="P68" s="276"/>
      <c r="Q68" s="276"/>
      <c r="R68" s="276"/>
      <c r="S68" s="276"/>
      <c r="T68" s="276"/>
      <c r="U68" s="276"/>
      <c r="V68" s="276"/>
      <c r="W68" s="276"/>
      <c r="X68" s="276"/>
      <c r="Y68" s="276"/>
      <c r="Z68" s="276"/>
      <c r="AA68" s="276"/>
      <c r="AB68" s="276"/>
      <c r="AC68" s="276"/>
      <c r="AD68" s="276"/>
      <c r="AE68" s="276"/>
      <c r="AF68" s="276"/>
      <c r="AG68" s="276"/>
      <c r="AH68" s="89" t="str">
        <f t="shared" si="58"/>
        <v/>
      </c>
      <c r="AI68" s="90" t="str">
        <f t="shared" si="59"/>
        <v/>
      </c>
      <c r="AJ68" s="276"/>
      <c r="AK68" s="276"/>
      <c r="AL68" s="276"/>
      <c r="AM68" s="276"/>
      <c r="AN68" s="276"/>
      <c r="AO68" s="276"/>
      <c r="AP68" s="276"/>
      <c r="AQ68" s="276"/>
      <c r="AR68" s="276"/>
      <c r="AS68" s="276"/>
      <c r="AT68" s="276"/>
      <c r="AU68" s="276"/>
      <c r="AV68" s="276"/>
      <c r="AW68" s="276"/>
      <c r="AX68" s="276"/>
      <c r="AY68" s="276"/>
      <c r="AZ68" s="276"/>
      <c r="BA68" s="276"/>
      <c r="BB68" s="276"/>
      <c r="BC68" s="276"/>
      <c r="BD68" s="276"/>
      <c r="BE68" s="276"/>
      <c r="BF68" s="276"/>
      <c r="BG68" s="276"/>
      <c r="BH68" s="276"/>
      <c r="BI68" s="276"/>
      <c r="BJ68" s="276"/>
      <c r="BK68" s="276"/>
      <c r="BL68" s="276"/>
      <c r="BM68" s="276"/>
      <c r="BN68" s="89" t="str">
        <f t="shared" si="60"/>
        <v/>
      </c>
      <c r="BO68" s="90" t="str">
        <f t="shared" si="61"/>
        <v/>
      </c>
      <c r="BP68" s="285"/>
      <c r="BQ68" s="285"/>
      <c r="BR68" s="285"/>
      <c r="BS68" s="285"/>
      <c r="BT68" s="285"/>
      <c r="BU68" s="285"/>
      <c r="BV68" s="285"/>
      <c r="BW68" s="285"/>
      <c r="BX68" s="285"/>
      <c r="BY68" s="285"/>
      <c r="BZ68" s="285"/>
      <c r="CA68" s="276"/>
      <c r="CB68" s="276"/>
      <c r="CC68" s="276"/>
      <c r="CD68" s="276"/>
      <c r="CE68" s="276"/>
      <c r="CF68" s="276"/>
      <c r="CG68" s="276"/>
      <c r="CH68" s="276"/>
      <c r="CI68" s="276"/>
      <c r="CJ68" s="276"/>
      <c r="CK68" s="276"/>
      <c r="CL68" s="276"/>
      <c r="CM68" s="276"/>
      <c r="CN68" s="276"/>
      <c r="CO68" s="276"/>
      <c r="CP68" s="276"/>
      <c r="CQ68" s="276"/>
      <c r="CR68" s="276"/>
      <c r="CS68" s="276"/>
      <c r="CT68" s="89" t="str">
        <f t="shared" si="62"/>
        <v/>
      </c>
      <c r="CU68" s="90" t="str">
        <f t="shared" si="63"/>
        <v/>
      </c>
      <c r="CV68" s="91" t="str">
        <f>IF(B68&lt;&gt;"",IFERROR(SUMIF(D$14:CS$14, "CLO1", D68:CS68)/'Grade computation'!I$4,""),"")</f>
        <v/>
      </c>
      <c r="CW68" s="92" t="str">
        <f t="shared" si="64"/>
        <v/>
      </c>
      <c r="CX68" s="92" t="str">
        <f t="shared" si="65"/>
        <v/>
      </c>
      <c r="CY68" s="91" t="str">
        <f>IF(B68&lt;&gt;"",IFERROR(IF((SUMIF(D$14:CS$14,"CLO2",D68:CS68)/'Grade computation'!I$5)=0,0,(SUMIF(D$14:CS$14,"CLO2",D68:CS68)/'Grade computation'!I$5)),""),"")</f>
        <v/>
      </c>
      <c r="CZ68" s="92" t="str">
        <f t="shared" si="66"/>
        <v/>
      </c>
      <c r="DA68" s="92" t="str">
        <f t="shared" si="67"/>
        <v/>
      </c>
      <c r="DB68" s="91" t="str">
        <f>IF(B68&lt;&gt;"",IFERROR(IF((SUMIF(D$14:CS$14,"CLO3",D68:CS68)/'Grade computation'!I$6)=0,0,(SUMIF(D$14:CS$14,"CLO3",D68:CS68)/'Grade computation'!I$6)),""),"")</f>
        <v/>
      </c>
      <c r="DC68" s="92" t="str">
        <f t="shared" si="68"/>
        <v/>
      </c>
      <c r="DD68" s="92" t="str">
        <f t="shared" si="69"/>
        <v/>
      </c>
      <c r="DE68" s="91" t="str">
        <f>IF(B68&lt;&gt;"",IFERROR(SUMIF(D$14:CS$14,"CLO4",D68:CS68)/'Grade computation'!I$7,""),"")</f>
        <v/>
      </c>
      <c r="DF68" s="92" t="str">
        <f t="shared" si="70"/>
        <v/>
      </c>
      <c r="DG68" s="92" t="str">
        <f t="shared" si="71"/>
        <v/>
      </c>
      <c r="DH68" s="91" t="str">
        <f>IF(B68&lt;&gt;"",IFERROR(IF((SUMIF(D$14:CS$14,"CLO5",D68:CS68)/'Grade computation'!I$8)=0,0,(SUMIF(D$14:CS$14,"CLO5",D68:CS68)/'Grade computation'!I$8)),""),"")</f>
        <v/>
      </c>
      <c r="DI68" s="92" t="str">
        <f t="shared" si="72"/>
        <v/>
      </c>
      <c r="DJ68" s="92" t="str">
        <f t="shared" si="73"/>
        <v/>
      </c>
      <c r="DK68" s="91" t="str">
        <f>IF(B68&lt;&gt;"",IFERROR(IF((SUMIF(D$14:CS$14,"CLO6",D68:CS68)/'Grade computation'!I$9)=0,0,(SUMIF(D$14:CS$14,"CLO6",D68:CS68)/'Grade computation'!I$9)),""),"")</f>
        <v/>
      </c>
      <c r="DL68" s="92" t="str">
        <f t="shared" si="74"/>
        <v/>
      </c>
      <c r="DM68" s="92" t="str">
        <f t="shared" si="75"/>
        <v/>
      </c>
      <c r="DN68" s="91" t="str">
        <f>IF(B68&lt;&gt;"",IFERROR(IF((SUMIF(D$14:CS$14,"CLO7",D68:CS68)/'Grade computation'!I$10)=0,0,(SUMIF(D$14:CS$14,"CLO7",D68:CS68)/'Grade computation'!I$10)),""),"")</f>
        <v/>
      </c>
      <c r="DO68" s="92" t="str">
        <f t="shared" si="76"/>
        <v/>
      </c>
      <c r="DP68" s="92" t="str">
        <f t="shared" si="77"/>
        <v/>
      </c>
      <c r="DQ68" s="91" t="str">
        <f>IF(B68&lt;&gt;"",IFERROR(IF((SUMIF(D$14:CS$14,"CLO8",D68:CS68)/'Grade computation'!I$11)=0,0,(SUMIF(D$14:CS$14,"CLO8",D68:CS68)/'Grade computation'!I$11)),""),"")</f>
        <v/>
      </c>
      <c r="DR68" s="92" t="str">
        <f t="shared" si="78"/>
        <v/>
      </c>
      <c r="DS68" s="92" t="str">
        <f t="shared" si="79"/>
        <v/>
      </c>
      <c r="DT68" s="91" t="str">
        <f>IF(B68&lt;&gt;"",IFERROR(IF((SUMIF(D$14:CS$14,"CLO9",D68:CS68)/'Grade computation'!I$12)=0,0,(SUMIF(D$14:CS$14,"CLO9",D68:CS68)/'Grade computation'!I$12)),""),"")</f>
        <v/>
      </c>
      <c r="DU68" s="92" t="str">
        <f t="shared" si="80"/>
        <v/>
      </c>
      <c r="DV68" s="92" t="str">
        <f t="shared" si="81"/>
        <v/>
      </c>
      <c r="DW68" s="91" t="str">
        <f>IF(B68&lt;&gt;"",IFERROR(IF((SUMIF(D$14:CS$14,"CLO10",D68:CS68)/'Grade computation'!I$13)=0,0,(SUMIF(D$14:CS$14,"CLO10",D68:CS68)/'Grade computation'!I$13)),""),"")</f>
        <v/>
      </c>
      <c r="DX68" s="92" t="str">
        <f t="shared" si="82"/>
        <v/>
      </c>
      <c r="DY68" s="92" t="str">
        <f t="shared" si="83"/>
        <v/>
      </c>
      <c r="DZ68" s="45"/>
      <c r="EA68" s="45"/>
    </row>
    <row r="69" spans="1:131" ht="15.75" customHeight="1">
      <c r="A69" s="281"/>
      <c r="B69" s="282"/>
      <c r="C69" s="276"/>
      <c r="D69" s="276"/>
      <c r="E69" s="276"/>
      <c r="F69" s="276"/>
      <c r="G69" s="276"/>
      <c r="H69" s="276"/>
      <c r="I69" s="276"/>
      <c r="J69" s="276"/>
      <c r="K69" s="276"/>
      <c r="L69" s="276"/>
      <c r="M69" s="276"/>
      <c r="N69" s="276"/>
      <c r="O69" s="276"/>
      <c r="P69" s="276"/>
      <c r="Q69" s="276"/>
      <c r="R69" s="276"/>
      <c r="S69" s="276"/>
      <c r="T69" s="276"/>
      <c r="U69" s="276"/>
      <c r="V69" s="276"/>
      <c r="W69" s="276"/>
      <c r="X69" s="276"/>
      <c r="Y69" s="276"/>
      <c r="Z69" s="276"/>
      <c r="AA69" s="276"/>
      <c r="AB69" s="276"/>
      <c r="AC69" s="276"/>
      <c r="AD69" s="276"/>
      <c r="AE69" s="276"/>
      <c r="AF69" s="276"/>
      <c r="AG69" s="276"/>
      <c r="AH69" s="89" t="str">
        <f t="shared" si="58"/>
        <v/>
      </c>
      <c r="AI69" s="90" t="str">
        <f t="shared" si="59"/>
        <v/>
      </c>
      <c r="AJ69" s="276"/>
      <c r="AK69" s="276"/>
      <c r="AL69" s="276"/>
      <c r="AM69" s="276"/>
      <c r="AN69" s="276"/>
      <c r="AO69" s="276"/>
      <c r="AP69" s="276"/>
      <c r="AQ69" s="276"/>
      <c r="AR69" s="276"/>
      <c r="AS69" s="276"/>
      <c r="AT69" s="276"/>
      <c r="AU69" s="276"/>
      <c r="AV69" s="276"/>
      <c r="AW69" s="276"/>
      <c r="AX69" s="276"/>
      <c r="AY69" s="276"/>
      <c r="AZ69" s="276"/>
      <c r="BA69" s="276"/>
      <c r="BB69" s="276"/>
      <c r="BC69" s="276"/>
      <c r="BD69" s="276"/>
      <c r="BE69" s="276"/>
      <c r="BF69" s="276"/>
      <c r="BG69" s="276"/>
      <c r="BH69" s="276"/>
      <c r="BI69" s="276"/>
      <c r="BJ69" s="276"/>
      <c r="BK69" s="276"/>
      <c r="BL69" s="276"/>
      <c r="BM69" s="276"/>
      <c r="BN69" s="89" t="str">
        <f t="shared" si="60"/>
        <v/>
      </c>
      <c r="BO69" s="90" t="str">
        <f t="shared" si="61"/>
        <v/>
      </c>
      <c r="BP69" s="285"/>
      <c r="BQ69" s="285"/>
      <c r="BR69" s="285"/>
      <c r="BS69" s="285"/>
      <c r="BT69" s="285"/>
      <c r="BU69" s="285"/>
      <c r="BV69" s="285"/>
      <c r="BW69" s="285"/>
      <c r="BX69" s="285"/>
      <c r="BY69" s="285"/>
      <c r="BZ69" s="285"/>
      <c r="CA69" s="276"/>
      <c r="CB69" s="276"/>
      <c r="CC69" s="276"/>
      <c r="CD69" s="276"/>
      <c r="CE69" s="276"/>
      <c r="CF69" s="276"/>
      <c r="CG69" s="276"/>
      <c r="CH69" s="276"/>
      <c r="CI69" s="276"/>
      <c r="CJ69" s="276"/>
      <c r="CK69" s="276"/>
      <c r="CL69" s="276"/>
      <c r="CM69" s="276"/>
      <c r="CN69" s="276"/>
      <c r="CO69" s="276"/>
      <c r="CP69" s="276"/>
      <c r="CQ69" s="276"/>
      <c r="CR69" s="276"/>
      <c r="CS69" s="276"/>
      <c r="CT69" s="89" t="str">
        <f t="shared" si="62"/>
        <v/>
      </c>
      <c r="CU69" s="90" t="str">
        <f t="shared" si="63"/>
        <v/>
      </c>
      <c r="CV69" s="91" t="str">
        <f>IF(B69&lt;&gt;"",IFERROR(SUMIF(D$14:CS$14, "CLO1", D69:CS69)/'Grade computation'!I$4,""),"")</f>
        <v/>
      </c>
      <c r="CW69" s="92" t="str">
        <f t="shared" si="64"/>
        <v/>
      </c>
      <c r="CX69" s="92" t="str">
        <f t="shared" si="65"/>
        <v/>
      </c>
      <c r="CY69" s="91" t="str">
        <f>IF(B69&lt;&gt;"",IFERROR(IF((SUMIF(D$14:CS$14,"CLO2",D69:CS69)/'Grade computation'!I$5)=0,0,(SUMIF(D$14:CS$14,"CLO2",D69:CS69)/'Grade computation'!I$5)),""),"")</f>
        <v/>
      </c>
      <c r="CZ69" s="92" t="str">
        <f t="shared" si="66"/>
        <v/>
      </c>
      <c r="DA69" s="92" t="str">
        <f t="shared" si="67"/>
        <v/>
      </c>
      <c r="DB69" s="91" t="str">
        <f>IF(B69&lt;&gt;"",IFERROR(IF((SUMIF(D$14:CS$14,"CLO3",D69:CS69)/'Grade computation'!I$6)=0,0,(SUMIF(D$14:CS$14,"CLO3",D69:CS69)/'Grade computation'!I$6)),""),"")</f>
        <v/>
      </c>
      <c r="DC69" s="92" t="str">
        <f t="shared" si="68"/>
        <v/>
      </c>
      <c r="DD69" s="92" t="str">
        <f t="shared" si="69"/>
        <v/>
      </c>
      <c r="DE69" s="91" t="str">
        <f>IF(B69&lt;&gt;"",IFERROR(SUMIF(D$14:CS$14,"CLO4",D69:CS69)/'Grade computation'!I$7,""),"")</f>
        <v/>
      </c>
      <c r="DF69" s="92" t="str">
        <f t="shared" si="70"/>
        <v/>
      </c>
      <c r="DG69" s="92" t="str">
        <f t="shared" si="71"/>
        <v/>
      </c>
      <c r="DH69" s="91" t="str">
        <f>IF(B69&lt;&gt;"",IFERROR(IF((SUMIF(D$14:CS$14,"CLO5",D69:CS69)/'Grade computation'!I$8)=0,0,(SUMIF(D$14:CS$14,"CLO5",D69:CS69)/'Grade computation'!I$8)),""),"")</f>
        <v/>
      </c>
      <c r="DI69" s="92" t="str">
        <f t="shared" si="72"/>
        <v/>
      </c>
      <c r="DJ69" s="92" t="str">
        <f t="shared" si="73"/>
        <v/>
      </c>
      <c r="DK69" s="91" t="str">
        <f>IF(B69&lt;&gt;"",IFERROR(IF((SUMIF(D$14:CS$14,"CLO6",D69:CS69)/'Grade computation'!I$9)=0,0,(SUMIF(D$14:CS$14,"CLO6",D69:CS69)/'Grade computation'!I$9)),""),"")</f>
        <v/>
      </c>
      <c r="DL69" s="92" t="str">
        <f t="shared" si="74"/>
        <v/>
      </c>
      <c r="DM69" s="92" t="str">
        <f t="shared" si="75"/>
        <v/>
      </c>
      <c r="DN69" s="91" t="str">
        <f>IF(B69&lt;&gt;"",IFERROR(IF((SUMIF(D$14:CS$14,"CLO7",D69:CS69)/'Grade computation'!I$10)=0,0,(SUMIF(D$14:CS$14,"CLO7",D69:CS69)/'Grade computation'!I$10)),""),"")</f>
        <v/>
      </c>
      <c r="DO69" s="92" t="str">
        <f t="shared" si="76"/>
        <v/>
      </c>
      <c r="DP69" s="92" t="str">
        <f t="shared" si="77"/>
        <v/>
      </c>
      <c r="DQ69" s="91" t="str">
        <f>IF(B69&lt;&gt;"",IFERROR(IF((SUMIF(D$14:CS$14,"CLO8",D69:CS69)/'Grade computation'!I$11)=0,0,(SUMIF(D$14:CS$14,"CLO8",D69:CS69)/'Grade computation'!I$11)),""),"")</f>
        <v/>
      </c>
      <c r="DR69" s="92" t="str">
        <f t="shared" si="78"/>
        <v/>
      </c>
      <c r="DS69" s="92" t="str">
        <f t="shared" si="79"/>
        <v/>
      </c>
      <c r="DT69" s="91" t="str">
        <f>IF(B69&lt;&gt;"",IFERROR(IF((SUMIF(D$14:CS$14,"CLO9",D69:CS69)/'Grade computation'!I$12)=0,0,(SUMIF(D$14:CS$14,"CLO9",D69:CS69)/'Grade computation'!I$12)),""),"")</f>
        <v/>
      </c>
      <c r="DU69" s="92" t="str">
        <f t="shared" si="80"/>
        <v/>
      </c>
      <c r="DV69" s="92" t="str">
        <f t="shared" si="81"/>
        <v/>
      </c>
      <c r="DW69" s="91" t="str">
        <f>IF(B69&lt;&gt;"",IFERROR(IF((SUMIF(D$14:CS$14,"CLO10",D69:CS69)/'Grade computation'!I$13)=0,0,(SUMIF(D$14:CS$14,"CLO10",D69:CS69)/'Grade computation'!I$13)),""),"")</f>
        <v/>
      </c>
      <c r="DX69" s="92" t="str">
        <f t="shared" si="82"/>
        <v/>
      </c>
      <c r="DY69" s="92" t="str">
        <f t="shared" si="83"/>
        <v/>
      </c>
      <c r="DZ69" s="45"/>
      <c r="EA69" s="45"/>
    </row>
    <row r="70" spans="1:131" ht="15.75" customHeight="1">
      <c r="A70" s="281"/>
      <c r="B70" s="282"/>
      <c r="C70" s="276"/>
      <c r="D70" s="276"/>
      <c r="E70" s="276"/>
      <c r="F70" s="276"/>
      <c r="G70" s="276"/>
      <c r="H70" s="276"/>
      <c r="I70" s="276"/>
      <c r="J70" s="276"/>
      <c r="K70" s="276"/>
      <c r="L70" s="276"/>
      <c r="M70" s="276"/>
      <c r="N70" s="276"/>
      <c r="O70" s="276"/>
      <c r="P70" s="276"/>
      <c r="Q70" s="276"/>
      <c r="R70" s="276"/>
      <c r="S70" s="276"/>
      <c r="T70" s="276"/>
      <c r="U70" s="276"/>
      <c r="V70" s="276"/>
      <c r="W70" s="276"/>
      <c r="X70" s="276"/>
      <c r="Y70" s="276"/>
      <c r="Z70" s="276"/>
      <c r="AA70" s="276"/>
      <c r="AB70" s="276"/>
      <c r="AC70" s="276"/>
      <c r="AD70" s="276"/>
      <c r="AE70" s="276"/>
      <c r="AF70" s="276"/>
      <c r="AG70" s="276"/>
      <c r="AH70" s="89" t="str">
        <f t="shared" si="58"/>
        <v/>
      </c>
      <c r="AI70" s="90" t="str">
        <f t="shared" si="59"/>
        <v/>
      </c>
      <c r="AJ70" s="276"/>
      <c r="AK70" s="276"/>
      <c r="AL70" s="276"/>
      <c r="AM70" s="276"/>
      <c r="AN70" s="276"/>
      <c r="AO70" s="276"/>
      <c r="AP70" s="276"/>
      <c r="AQ70" s="276"/>
      <c r="AR70" s="276"/>
      <c r="AS70" s="276"/>
      <c r="AT70" s="276"/>
      <c r="AU70" s="276"/>
      <c r="AV70" s="276"/>
      <c r="AW70" s="276"/>
      <c r="AX70" s="276"/>
      <c r="AY70" s="276"/>
      <c r="AZ70" s="276"/>
      <c r="BA70" s="276"/>
      <c r="BB70" s="276"/>
      <c r="BC70" s="276"/>
      <c r="BD70" s="276"/>
      <c r="BE70" s="276"/>
      <c r="BF70" s="276"/>
      <c r="BG70" s="276"/>
      <c r="BH70" s="276"/>
      <c r="BI70" s="276"/>
      <c r="BJ70" s="276"/>
      <c r="BK70" s="276"/>
      <c r="BL70" s="276"/>
      <c r="BM70" s="276"/>
      <c r="BN70" s="89" t="str">
        <f t="shared" si="60"/>
        <v/>
      </c>
      <c r="BO70" s="90" t="str">
        <f t="shared" si="61"/>
        <v/>
      </c>
      <c r="BP70" s="285"/>
      <c r="BQ70" s="285"/>
      <c r="BR70" s="285"/>
      <c r="BS70" s="285"/>
      <c r="BT70" s="285"/>
      <c r="BU70" s="285"/>
      <c r="BV70" s="285"/>
      <c r="BW70" s="285"/>
      <c r="BX70" s="285"/>
      <c r="BY70" s="285"/>
      <c r="BZ70" s="285"/>
      <c r="CA70" s="276"/>
      <c r="CB70" s="276"/>
      <c r="CC70" s="276"/>
      <c r="CD70" s="276"/>
      <c r="CE70" s="276"/>
      <c r="CF70" s="276"/>
      <c r="CG70" s="276"/>
      <c r="CH70" s="276"/>
      <c r="CI70" s="276"/>
      <c r="CJ70" s="276"/>
      <c r="CK70" s="276"/>
      <c r="CL70" s="276"/>
      <c r="CM70" s="276"/>
      <c r="CN70" s="276"/>
      <c r="CO70" s="276"/>
      <c r="CP70" s="276"/>
      <c r="CQ70" s="276"/>
      <c r="CR70" s="276"/>
      <c r="CS70" s="276"/>
      <c r="CT70" s="89" t="str">
        <f t="shared" si="62"/>
        <v/>
      </c>
      <c r="CU70" s="90" t="str">
        <f t="shared" si="63"/>
        <v/>
      </c>
      <c r="CV70" s="91" t="str">
        <f>IF(B70&lt;&gt;"",IFERROR(SUMIF(D$14:CS$14, "CLO1", D70:CS70)/'Grade computation'!I$4,""),"")</f>
        <v/>
      </c>
      <c r="CW70" s="92" t="str">
        <f t="shared" si="64"/>
        <v/>
      </c>
      <c r="CX70" s="92" t="str">
        <f t="shared" si="65"/>
        <v/>
      </c>
      <c r="CY70" s="91" t="str">
        <f>IF(B70&lt;&gt;"",IFERROR(IF((SUMIF(D$14:CS$14,"CLO2",D70:CS70)/'Grade computation'!I$5)=0,0,(SUMIF(D$14:CS$14,"CLO2",D70:CS70)/'Grade computation'!I$5)),""),"")</f>
        <v/>
      </c>
      <c r="CZ70" s="92" t="str">
        <f t="shared" si="66"/>
        <v/>
      </c>
      <c r="DA70" s="92" t="str">
        <f t="shared" si="67"/>
        <v/>
      </c>
      <c r="DB70" s="91" t="str">
        <f>IF(B70&lt;&gt;"",IFERROR(IF((SUMIF(D$14:CS$14,"CLO3",D70:CS70)/'Grade computation'!I$6)=0,0,(SUMIF(D$14:CS$14,"CLO3",D70:CS70)/'Grade computation'!I$6)),""),"")</f>
        <v/>
      </c>
      <c r="DC70" s="92" t="str">
        <f t="shared" si="68"/>
        <v/>
      </c>
      <c r="DD70" s="92" t="str">
        <f t="shared" si="69"/>
        <v/>
      </c>
      <c r="DE70" s="91" t="str">
        <f>IF(B70&lt;&gt;"",IFERROR(SUMIF(D$14:CS$14,"CLO4",D70:CS70)/'Grade computation'!I$7,""),"")</f>
        <v/>
      </c>
      <c r="DF70" s="92" t="str">
        <f t="shared" si="70"/>
        <v/>
      </c>
      <c r="DG70" s="92" t="str">
        <f t="shared" si="71"/>
        <v/>
      </c>
      <c r="DH70" s="91" t="str">
        <f>IF(B70&lt;&gt;"",IFERROR(IF((SUMIF(D$14:CS$14,"CLO5",D70:CS70)/'Grade computation'!I$8)=0,0,(SUMIF(D$14:CS$14,"CLO5",D70:CS70)/'Grade computation'!I$8)),""),"")</f>
        <v/>
      </c>
      <c r="DI70" s="92" t="str">
        <f t="shared" si="72"/>
        <v/>
      </c>
      <c r="DJ70" s="92" t="str">
        <f t="shared" si="73"/>
        <v/>
      </c>
      <c r="DK70" s="91" t="str">
        <f>IF(B70&lt;&gt;"",IFERROR(IF((SUMIF(D$14:CS$14,"CLO6",D70:CS70)/'Grade computation'!I$9)=0,0,(SUMIF(D$14:CS$14,"CLO6",D70:CS70)/'Grade computation'!I$9)),""),"")</f>
        <v/>
      </c>
      <c r="DL70" s="92" t="str">
        <f t="shared" si="74"/>
        <v/>
      </c>
      <c r="DM70" s="92" t="str">
        <f t="shared" si="75"/>
        <v/>
      </c>
      <c r="DN70" s="91" t="str">
        <f>IF(B70&lt;&gt;"",IFERROR(IF((SUMIF(D$14:CS$14,"CLO7",D70:CS70)/'Grade computation'!I$10)=0,0,(SUMIF(D$14:CS$14,"CLO7",D70:CS70)/'Grade computation'!I$10)),""),"")</f>
        <v/>
      </c>
      <c r="DO70" s="92" t="str">
        <f t="shared" si="76"/>
        <v/>
      </c>
      <c r="DP70" s="92" t="str">
        <f t="shared" si="77"/>
        <v/>
      </c>
      <c r="DQ70" s="91" t="str">
        <f>IF(B70&lt;&gt;"",IFERROR(IF((SUMIF(D$14:CS$14,"CLO8",D70:CS70)/'Grade computation'!I$11)=0,0,(SUMIF(D$14:CS$14,"CLO8",D70:CS70)/'Grade computation'!I$11)),""),"")</f>
        <v/>
      </c>
      <c r="DR70" s="92" t="str">
        <f t="shared" si="78"/>
        <v/>
      </c>
      <c r="DS70" s="92" t="str">
        <f t="shared" si="79"/>
        <v/>
      </c>
      <c r="DT70" s="91" t="str">
        <f>IF(B70&lt;&gt;"",IFERROR(IF((SUMIF(D$14:CS$14,"CLO9",D70:CS70)/'Grade computation'!I$12)=0,0,(SUMIF(D$14:CS$14,"CLO9",D70:CS70)/'Grade computation'!I$12)),""),"")</f>
        <v/>
      </c>
      <c r="DU70" s="92" t="str">
        <f t="shared" si="80"/>
        <v/>
      </c>
      <c r="DV70" s="92" t="str">
        <f t="shared" si="81"/>
        <v/>
      </c>
      <c r="DW70" s="91" t="str">
        <f>IF(B70&lt;&gt;"",IFERROR(IF((SUMIF(D$14:CS$14,"CLO10",D70:CS70)/'Grade computation'!I$13)=0,0,(SUMIF(D$14:CS$14,"CLO10",D70:CS70)/'Grade computation'!I$13)),""),"")</f>
        <v/>
      </c>
      <c r="DX70" s="92" t="str">
        <f t="shared" si="82"/>
        <v/>
      </c>
      <c r="DY70" s="92" t="str">
        <f t="shared" si="83"/>
        <v/>
      </c>
      <c r="DZ70" s="45"/>
      <c r="EA70" s="45"/>
    </row>
    <row r="71" spans="1:131" ht="15.75" customHeight="1">
      <c r="A71" s="281"/>
      <c r="B71" s="282"/>
      <c r="C71" s="276"/>
      <c r="D71" s="276"/>
      <c r="E71" s="276"/>
      <c r="F71" s="276"/>
      <c r="G71" s="276"/>
      <c r="H71" s="276"/>
      <c r="I71" s="276"/>
      <c r="J71" s="276"/>
      <c r="K71" s="276"/>
      <c r="L71" s="276"/>
      <c r="M71" s="276"/>
      <c r="N71" s="276"/>
      <c r="O71" s="276"/>
      <c r="P71" s="276"/>
      <c r="Q71" s="276"/>
      <c r="R71" s="276"/>
      <c r="S71" s="276"/>
      <c r="T71" s="276"/>
      <c r="U71" s="276"/>
      <c r="V71" s="276"/>
      <c r="W71" s="276"/>
      <c r="X71" s="276"/>
      <c r="Y71" s="276"/>
      <c r="Z71" s="276"/>
      <c r="AA71" s="276"/>
      <c r="AB71" s="276"/>
      <c r="AC71" s="276"/>
      <c r="AD71" s="276"/>
      <c r="AE71" s="276"/>
      <c r="AF71" s="276"/>
      <c r="AG71" s="276"/>
      <c r="AH71" s="89" t="str">
        <f t="shared" si="58"/>
        <v/>
      </c>
      <c r="AI71" s="90" t="str">
        <f t="shared" si="59"/>
        <v/>
      </c>
      <c r="AJ71" s="276"/>
      <c r="AK71" s="276"/>
      <c r="AL71" s="276"/>
      <c r="AM71" s="276"/>
      <c r="AN71" s="276"/>
      <c r="AO71" s="276"/>
      <c r="AP71" s="276"/>
      <c r="AQ71" s="276"/>
      <c r="AR71" s="276"/>
      <c r="AS71" s="276"/>
      <c r="AT71" s="276"/>
      <c r="AU71" s="276"/>
      <c r="AV71" s="276"/>
      <c r="AW71" s="276"/>
      <c r="AX71" s="276"/>
      <c r="AY71" s="276"/>
      <c r="AZ71" s="276"/>
      <c r="BA71" s="276"/>
      <c r="BB71" s="276"/>
      <c r="BC71" s="276"/>
      <c r="BD71" s="276"/>
      <c r="BE71" s="276"/>
      <c r="BF71" s="276"/>
      <c r="BG71" s="276"/>
      <c r="BH71" s="276"/>
      <c r="BI71" s="276"/>
      <c r="BJ71" s="276"/>
      <c r="BK71" s="276"/>
      <c r="BL71" s="276"/>
      <c r="BM71" s="276"/>
      <c r="BN71" s="89" t="str">
        <f t="shared" si="60"/>
        <v/>
      </c>
      <c r="BO71" s="90" t="str">
        <f t="shared" si="61"/>
        <v/>
      </c>
      <c r="BP71" s="285"/>
      <c r="BQ71" s="285"/>
      <c r="BR71" s="285"/>
      <c r="BS71" s="285"/>
      <c r="BT71" s="285"/>
      <c r="BU71" s="285"/>
      <c r="BV71" s="285"/>
      <c r="BW71" s="285"/>
      <c r="BX71" s="285"/>
      <c r="BY71" s="285"/>
      <c r="BZ71" s="285"/>
      <c r="CA71" s="276"/>
      <c r="CB71" s="276"/>
      <c r="CC71" s="276"/>
      <c r="CD71" s="276"/>
      <c r="CE71" s="276"/>
      <c r="CF71" s="276"/>
      <c r="CG71" s="276"/>
      <c r="CH71" s="276"/>
      <c r="CI71" s="276"/>
      <c r="CJ71" s="276"/>
      <c r="CK71" s="276"/>
      <c r="CL71" s="276"/>
      <c r="CM71" s="276"/>
      <c r="CN71" s="276"/>
      <c r="CO71" s="276"/>
      <c r="CP71" s="276"/>
      <c r="CQ71" s="276"/>
      <c r="CR71" s="276"/>
      <c r="CS71" s="276"/>
      <c r="CT71" s="89" t="str">
        <f t="shared" si="62"/>
        <v/>
      </c>
      <c r="CU71" s="90" t="str">
        <f t="shared" si="63"/>
        <v/>
      </c>
      <c r="CV71" s="91" t="str">
        <f>IF(B71&lt;&gt;"",IFERROR(SUMIF(D$14:CS$14, "CLO1", D71:CS71)/'Grade computation'!I$4,""),"")</f>
        <v/>
      </c>
      <c r="CW71" s="92" t="str">
        <f t="shared" si="64"/>
        <v/>
      </c>
      <c r="CX71" s="92" t="str">
        <f t="shared" si="65"/>
        <v/>
      </c>
      <c r="CY71" s="91" t="str">
        <f>IF(B71&lt;&gt;"",IFERROR(IF((SUMIF(D$14:CS$14,"CLO2",D71:CS71)/'Grade computation'!I$5)=0,0,(SUMIF(D$14:CS$14,"CLO2",D71:CS71)/'Grade computation'!I$5)),""),"")</f>
        <v/>
      </c>
      <c r="CZ71" s="92" t="str">
        <f t="shared" si="66"/>
        <v/>
      </c>
      <c r="DA71" s="92" t="str">
        <f t="shared" si="67"/>
        <v/>
      </c>
      <c r="DB71" s="91" t="str">
        <f>IF(B71&lt;&gt;"",IFERROR(IF((SUMIF(D$14:CS$14,"CLO3",D71:CS71)/'Grade computation'!I$6)=0,0,(SUMIF(D$14:CS$14,"CLO3",D71:CS71)/'Grade computation'!I$6)),""),"")</f>
        <v/>
      </c>
      <c r="DC71" s="92" t="str">
        <f t="shared" si="68"/>
        <v/>
      </c>
      <c r="DD71" s="92" t="str">
        <f t="shared" si="69"/>
        <v/>
      </c>
      <c r="DE71" s="91" t="str">
        <f>IF(B71&lt;&gt;"",IFERROR(SUMIF(D$14:CS$14,"CLO4",D71:CS71)/'Grade computation'!I$7,""),"")</f>
        <v/>
      </c>
      <c r="DF71" s="92" t="str">
        <f t="shared" si="70"/>
        <v/>
      </c>
      <c r="DG71" s="92" t="str">
        <f t="shared" si="71"/>
        <v/>
      </c>
      <c r="DH71" s="91" t="str">
        <f>IF(B71&lt;&gt;"",IFERROR(IF((SUMIF(D$14:CS$14,"CLO5",D71:CS71)/'Grade computation'!I$8)=0,0,(SUMIF(D$14:CS$14,"CLO5",D71:CS71)/'Grade computation'!I$8)),""),"")</f>
        <v/>
      </c>
      <c r="DI71" s="92" t="str">
        <f t="shared" si="72"/>
        <v/>
      </c>
      <c r="DJ71" s="92" t="str">
        <f t="shared" si="73"/>
        <v/>
      </c>
      <c r="DK71" s="91" t="str">
        <f>IF(B71&lt;&gt;"",IFERROR(IF((SUMIF(D$14:CS$14,"CLO6",D71:CS71)/'Grade computation'!I$9)=0,0,(SUMIF(D$14:CS$14,"CLO6",D71:CS71)/'Grade computation'!I$9)),""),"")</f>
        <v/>
      </c>
      <c r="DL71" s="92" t="str">
        <f t="shared" si="74"/>
        <v/>
      </c>
      <c r="DM71" s="92" t="str">
        <f t="shared" si="75"/>
        <v/>
      </c>
      <c r="DN71" s="91" t="str">
        <f>IF(B71&lt;&gt;"",IFERROR(IF((SUMIF(D$14:CS$14,"CLO7",D71:CS71)/'Grade computation'!I$10)=0,0,(SUMIF(D$14:CS$14,"CLO7",D71:CS71)/'Grade computation'!I$10)),""),"")</f>
        <v/>
      </c>
      <c r="DO71" s="92" t="str">
        <f t="shared" si="76"/>
        <v/>
      </c>
      <c r="DP71" s="92" t="str">
        <f t="shared" si="77"/>
        <v/>
      </c>
      <c r="DQ71" s="91" t="str">
        <f>IF(B71&lt;&gt;"",IFERROR(IF((SUMIF(D$14:CS$14,"CLO8",D71:CS71)/'Grade computation'!I$11)=0,0,(SUMIF(D$14:CS$14,"CLO8",D71:CS71)/'Grade computation'!I$11)),""),"")</f>
        <v/>
      </c>
      <c r="DR71" s="92" t="str">
        <f t="shared" si="78"/>
        <v/>
      </c>
      <c r="DS71" s="92" t="str">
        <f t="shared" si="79"/>
        <v/>
      </c>
      <c r="DT71" s="91" t="str">
        <f>IF(B71&lt;&gt;"",IFERROR(IF((SUMIF(D$14:CS$14,"CLO9",D71:CS71)/'Grade computation'!I$12)=0,0,(SUMIF(D$14:CS$14,"CLO9",D71:CS71)/'Grade computation'!I$12)),""),"")</f>
        <v/>
      </c>
      <c r="DU71" s="92" t="str">
        <f t="shared" si="80"/>
        <v/>
      </c>
      <c r="DV71" s="92" t="str">
        <f t="shared" si="81"/>
        <v/>
      </c>
      <c r="DW71" s="91" t="str">
        <f>IF(B71&lt;&gt;"",IFERROR(IF((SUMIF(D$14:CS$14,"CLO10",D71:CS71)/'Grade computation'!I$13)=0,0,(SUMIF(D$14:CS$14,"CLO10",D71:CS71)/'Grade computation'!I$13)),""),"")</f>
        <v/>
      </c>
      <c r="DX71" s="92" t="str">
        <f t="shared" si="82"/>
        <v/>
      </c>
      <c r="DY71" s="92" t="str">
        <f t="shared" si="83"/>
        <v/>
      </c>
      <c r="DZ71" s="45"/>
      <c r="EA71" s="45"/>
    </row>
    <row r="72" spans="1:131" ht="15.75" customHeight="1">
      <c r="A72" s="281"/>
      <c r="B72" s="282"/>
      <c r="C72" s="276"/>
      <c r="D72" s="276"/>
      <c r="E72" s="276"/>
      <c r="F72" s="276"/>
      <c r="G72" s="276"/>
      <c r="H72" s="276"/>
      <c r="I72" s="276"/>
      <c r="J72" s="276"/>
      <c r="K72" s="276"/>
      <c r="L72" s="276"/>
      <c r="M72" s="276"/>
      <c r="N72" s="276"/>
      <c r="O72" s="276"/>
      <c r="P72" s="276"/>
      <c r="Q72" s="276"/>
      <c r="R72" s="276"/>
      <c r="S72" s="276"/>
      <c r="T72" s="276"/>
      <c r="U72" s="276"/>
      <c r="V72" s="276"/>
      <c r="W72" s="276"/>
      <c r="X72" s="276"/>
      <c r="Y72" s="276"/>
      <c r="Z72" s="276"/>
      <c r="AA72" s="276"/>
      <c r="AB72" s="276"/>
      <c r="AC72" s="276"/>
      <c r="AD72" s="276"/>
      <c r="AE72" s="276"/>
      <c r="AF72" s="276"/>
      <c r="AG72" s="276"/>
      <c r="AH72" s="89" t="str">
        <f t="shared" si="58"/>
        <v/>
      </c>
      <c r="AI72" s="90" t="str">
        <f t="shared" si="59"/>
        <v/>
      </c>
      <c r="AJ72" s="276"/>
      <c r="AK72" s="276"/>
      <c r="AL72" s="276"/>
      <c r="AM72" s="276"/>
      <c r="AN72" s="276"/>
      <c r="AO72" s="276"/>
      <c r="AP72" s="276"/>
      <c r="AQ72" s="276"/>
      <c r="AR72" s="276"/>
      <c r="AS72" s="276"/>
      <c r="AT72" s="276"/>
      <c r="AU72" s="276"/>
      <c r="AV72" s="276"/>
      <c r="AW72" s="276"/>
      <c r="AX72" s="276"/>
      <c r="AY72" s="276"/>
      <c r="AZ72" s="276"/>
      <c r="BA72" s="276"/>
      <c r="BB72" s="276"/>
      <c r="BC72" s="276"/>
      <c r="BD72" s="276"/>
      <c r="BE72" s="276"/>
      <c r="BF72" s="276"/>
      <c r="BG72" s="276"/>
      <c r="BH72" s="276"/>
      <c r="BI72" s="276"/>
      <c r="BJ72" s="276"/>
      <c r="BK72" s="276"/>
      <c r="BL72" s="276"/>
      <c r="BM72" s="276"/>
      <c r="BN72" s="89" t="str">
        <f t="shared" si="60"/>
        <v/>
      </c>
      <c r="BO72" s="90" t="str">
        <f t="shared" si="61"/>
        <v/>
      </c>
      <c r="BP72" s="285"/>
      <c r="BQ72" s="285"/>
      <c r="BR72" s="285"/>
      <c r="BS72" s="285"/>
      <c r="BT72" s="285"/>
      <c r="BU72" s="285"/>
      <c r="BV72" s="285"/>
      <c r="BW72" s="285"/>
      <c r="BX72" s="285"/>
      <c r="BY72" s="285"/>
      <c r="BZ72" s="285"/>
      <c r="CA72" s="276"/>
      <c r="CB72" s="276"/>
      <c r="CC72" s="276"/>
      <c r="CD72" s="276"/>
      <c r="CE72" s="276"/>
      <c r="CF72" s="276"/>
      <c r="CG72" s="276"/>
      <c r="CH72" s="276"/>
      <c r="CI72" s="276"/>
      <c r="CJ72" s="276"/>
      <c r="CK72" s="276"/>
      <c r="CL72" s="276"/>
      <c r="CM72" s="276"/>
      <c r="CN72" s="276"/>
      <c r="CO72" s="276"/>
      <c r="CP72" s="276"/>
      <c r="CQ72" s="276"/>
      <c r="CR72" s="276"/>
      <c r="CS72" s="276"/>
      <c r="CT72" s="89" t="str">
        <f t="shared" si="62"/>
        <v/>
      </c>
      <c r="CU72" s="90" t="str">
        <f t="shared" si="63"/>
        <v/>
      </c>
      <c r="CV72" s="91" t="str">
        <f>IF(B72&lt;&gt;"",IFERROR(SUMIF(D$14:CS$14, "CLO1", D72:CS72)/'Grade computation'!I$4,""),"")</f>
        <v/>
      </c>
      <c r="CW72" s="92" t="str">
        <f t="shared" si="64"/>
        <v/>
      </c>
      <c r="CX72" s="92" t="str">
        <f t="shared" si="65"/>
        <v/>
      </c>
      <c r="CY72" s="91" t="str">
        <f>IF(B72&lt;&gt;"",IFERROR(IF((SUMIF(D$14:CS$14,"CLO2",D72:CS72)/'Grade computation'!I$5)=0,0,(SUMIF(D$14:CS$14,"CLO2",D72:CS72)/'Grade computation'!I$5)),""),"")</f>
        <v/>
      </c>
      <c r="CZ72" s="92" t="str">
        <f t="shared" si="66"/>
        <v/>
      </c>
      <c r="DA72" s="92" t="str">
        <f t="shared" si="67"/>
        <v/>
      </c>
      <c r="DB72" s="91" t="str">
        <f>IF(B72&lt;&gt;"",IFERROR(IF((SUMIF(D$14:CS$14,"CLO3",D72:CS72)/'Grade computation'!I$6)=0,0,(SUMIF(D$14:CS$14,"CLO3",D72:CS72)/'Grade computation'!I$6)),""),"")</f>
        <v/>
      </c>
      <c r="DC72" s="92" t="str">
        <f t="shared" si="68"/>
        <v/>
      </c>
      <c r="DD72" s="92" t="str">
        <f t="shared" si="69"/>
        <v/>
      </c>
      <c r="DE72" s="91" t="str">
        <f>IF(B72&lt;&gt;"",IFERROR(SUMIF(D$14:CS$14,"CLO4",D72:CS72)/'Grade computation'!I$7,""),"")</f>
        <v/>
      </c>
      <c r="DF72" s="92" t="str">
        <f t="shared" si="70"/>
        <v/>
      </c>
      <c r="DG72" s="92" t="str">
        <f t="shared" si="71"/>
        <v/>
      </c>
      <c r="DH72" s="91" t="str">
        <f>IF(B72&lt;&gt;"",IFERROR(IF((SUMIF(D$14:CS$14,"CLO5",D72:CS72)/'Grade computation'!I$8)=0,0,(SUMIF(D$14:CS$14,"CLO5",D72:CS72)/'Grade computation'!I$8)),""),"")</f>
        <v/>
      </c>
      <c r="DI72" s="92" t="str">
        <f t="shared" si="72"/>
        <v/>
      </c>
      <c r="DJ72" s="92" t="str">
        <f t="shared" si="73"/>
        <v/>
      </c>
      <c r="DK72" s="91" t="str">
        <f>IF(B72&lt;&gt;"",IFERROR(IF((SUMIF(D$14:CS$14,"CLO6",D72:CS72)/'Grade computation'!I$9)=0,0,(SUMIF(D$14:CS$14,"CLO6",D72:CS72)/'Grade computation'!I$9)),""),"")</f>
        <v/>
      </c>
      <c r="DL72" s="92" t="str">
        <f t="shared" si="74"/>
        <v/>
      </c>
      <c r="DM72" s="92" t="str">
        <f t="shared" si="75"/>
        <v/>
      </c>
      <c r="DN72" s="91" t="str">
        <f>IF(B72&lt;&gt;"",IFERROR(IF((SUMIF(D$14:CS$14,"CLO7",D72:CS72)/'Grade computation'!I$10)=0,0,(SUMIF(D$14:CS$14,"CLO7",D72:CS72)/'Grade computation'!I$10)),""),"")</f>
        <v/>
      </c>
      <c r="DO72" s="92" t="str">
        <f t="shared" si="76"/>
        <v/>
      </c>
      <c r="DP72" s="92" t="str">
        <f t="shared" si="77"/>
        <v/>
      </c>
      <c r="DQ72" s="91" t="str">
        <f>IF(B72&lt;&gt;"",IFERROR(IF((SUMIF(D$14:CS$14,"CLO8",D72:CS72)/'Grade computation'!I$11)=0,0,(SUMIF(D$14:CS$14,"CLO8",D72:CS72)/'Grade computation'!I$11)),""),"")</f>
        <v/>
      </c>
      <c r="DR72" s="92" t="str">
        <f t="shared" si="78"/>
        <v/>
      </c>
      <c r="DS72" s="92" t="str">
        <f t="shared" si="79"/>
        <v/>
      </c>
      <c r="DT72" s="91" t="str">
        <f>IF(B72&lt;&gt;"",IFERROR(IF((SUMIF(D$14:CS$14,"CLO9",D72:CS72)/'Grade computation'!I$12)=0,0,(SUMIF(D$14:CS$14,"CLO9",D72:CS72)/'Grade computation'!I$12)),""),"")</f>
        <v/>
      </c>
      <c r="DU72" s="92" t="str">
        <f t="shared" si="80"/>
        <v/>
      </c>
      <c r="DV72" s="92" t="str">
        <f t="shared" si="81"/>
        <v/>
      </c>
      <c r="DW72" s="91" t="str">
        <f>IF(B72&lt;&gt;"",IFERROR(IF((SUMIF(D$14:CS$14,"CLO10",D72:CS72)/'Grade computation'!I$13)=0,0,(SUMIF(D$14:CS$14,"CLO10",D72:CS72)/'Grade computation'!I$13)),""),"")</f>
        <v/>
      </c>
      <c r="DX72" s="92" t="str">
        <f t="shared" si="82"/>
        <v/>
      </c>
      <c r="DY72" s="92" t="str">
        <f t="shared" si="83"/>
        <v/>
      </c>
      <c r="DZ72" s="45"/>
      <c r="EA72" s="45"/>
    </row>
    <row r="73" spans="1:131" ht="15.75" customHeight="1">
      <c r="A73" s="281"/>
      <c r="B73" s="282"/>
      <c r="C73" s="276"/>
      <c r="D73" s="276"/>
      <c r="E73" s="276"/>
      <c r="F73" s="276"/>
      <c r="G73" s="276"/>
      <c r="H73" s="276"/>
      <c r="I73" s="276"/>
      <c r="J73" s="276"/>
      <c r="K73" s="276"/>
      <c r="L73" s="276"/>
      <c r="M73" s="276"/>
      <c r="N73" s="276"/>
      <c r="O73" s="276"/>
      <c r="P73" s="276"/>
      <c r="Q73" s="276"/>
      <c r="R73" s="276"/>
      <c r="S73" s="276"/>
      <c r="T73" s="276"/>
      <c r="U73" s="276"/>
      <c r="V73" s="276"/>
      <c r="W73" s="276"/>
      <c r="X73" s="276"/>
      <c r="Y73" s="276"/>
      <c r="Z73" s="276"/>
      <c r="AA73" s="276"/>
      <c r="AB73" s="276"/>
      <c r="AC73" s="276"/>
      <c r="AD73" s="276"/>
      <c r="AE73" s="276"/>
      <c r="AF73" s="276"/>
      <c r="AG73" s="276"/>
      <c r="AH73" s="89" t="str">
        <f t="shared" si="58"/>
        <v/>
      </c>
      <c r="AI73" s="90" t="str">
        <f t="shared" si="59"/>
        <v/>
      </c>
      <c r="AJ73" s="276"/>
      <c r="AK73" s="276"/>
      <c r="AL73" s="276"/>
      <c r="AM73" s="276"/>
      <c r="AN73" s="276"/>
      <c r="AO73" s="276"/>
      <c r="AP73" s="276"/>
      <c r="AQ73" s="276"/>
      <c r="AR73" s="276"/>
      <c r="AS73" s="276"/>
      <c r="AT73" s="276"/>
      <c r="AU73" s="276"/>
      <c r="AV73" s="276"/>
      <c r="AW73" s="276"/>
      <c r="AX73" s="276"/>
      <c r="AY73" s="276"/>
      <c r="AZ73" s="276"/>
      <c r="BA73" s="276"/>
      <c r="BB73" s="276"/>
      <c r="BC73" s="276"/>
      <c r="BD73" s="276"/>
      <c r="BE73" s="276"/>
      <c r="BF73" s="276"/>
      <c r="BG73" s="276"/>
      <c r="BH73" s="276"/>
      <c r="BI73" s="276"/>
      <c r="BJ73" s="276"/>
      <c r="BK73" s="276"/>
      <c r="BL73" s="276"/>
      <c r="BM73" s="276"/>
      <c r="BN73" s="89" t="str">
        <f t="shared" si="60"/>
        <v/>
      </c>
      <c r="BO73" s="90" t="str">
        <f t="shared" si="61"/>
        <v/>
      </c>
      <c r="BP73" s="285"/>
      <c r="BQ73" s="285"/>
      <c r="BR73" s="285"/>
      <c r="BS73" s="285"/>
      <c r="BT73" s="285"/>
      <c r="BU73" s="285"/>
      <c r="BV73" s="285"/>
      <c r="BW73" s="285"/>
      <c r="BX73" s="285"/>
      <c r="BY73" s="285"/>
      <c r="BZ73" s="285"/>
      <c r="CA73" s="276"/>
      <c r="CB73" s="276"/>
      <c r="CC73" s="276"/>
      <c r="CD73" s="276"/>
      <c r="CE73" s="276"/>
      <c r="CF73" s="276"/>
      <c r="CG73" s="276"/>
      <c r="CH73" s="276"/>
      <c r="CI73" s="276"/>
      <c r="CJ73" s="276"/>
      <c r="CK73" s="276"/>
      <c r="CL73" s="276"/>
      <c r="CM73" s="276"/>
      <c r="CN73" s="276"/>
      <c r="CO73" s="276"/>
      <c r="CP73" s="276"/>
      <c r="CQ73" s="276"/>
      <c r="CR73" s="276"/>
      <c r="CS73" s="276"/>
      <c r="CT73" s="89" t="str">
        <f t="shared" si="62"/>
        <v/>
      </c>
      <c r="CU73" s="90" t="str">
        <f t="shared" si="63"/>
        <v/>
      </c>
      <c r="CV73" s="91" t="str">
        <f>IF(B73&lt;&gt;"",IFERROR(SUMIF(D$14:CS$14, "CLO1", D73:CS73)/'Grade computation'!I$4,""),"")</f>
        <v/>
      </c>
      <c r="CW73" s="92" t="str">
        <f t="shared" si="64"/>
        <v/>
      </c>
      <c r="CX73" s="92" t="str">
        <f t="shared" si="65"/>
        <v/>
      </c>
      <c r="CY73" s="91" t="str">
        <f>IF(B73&lt;&gt;"",IFERROR(IF((SUMIF(D$14:CS$14,"CLO2",D73:CS73)/'Grade computation'!I$5)=0,0,(SUMIF(D$14:CS$14,"CLO2",D73:CS73)/'Grade computation'!I$5)),""),"")</f>
        <v/>
      </c>
      <c r="CZ73" s="92" t="str">
        <f t="shared" si="66"/>
        <v/>
      </c>
      <c r="DA73" s="92" t="str">
        <f t="shared" si="67"/>
        <v/>
      </c>
      <c r="DB73" s="91" t="str">
        <f>IF(B73&lt;&gt;"",IFERROR(IF((SUMIF(D$14:CS$14,"CLO3",D73:CS73)/'Grade computation'!I$6)=0,0,(SUMIF(D$14:CS$14,"CLO3",D73:CS73)/'Grade computation'!I$6)),""),"")</f>
        <v/>
      </c>
      <c r="DC73" s="92" t="str">
        <f t="shared" si="68"/>
        <v/>
      </c>
      <c r="DD73" s="92" t="str">
        <f t="shared" si="69"/>
        <v/>
      </c>
      <c r="DE73" s="91" t="str">
        <f>IF(B73&lt;&gt;"",IFERROR(SUMIF(D$14:CS$14,"CLO4",D73:CS73)/'Grade computation'!I$7,""),"")</f>
        <v/>
      </c>
      <c r="DF73" s="92" t="str">
        <f t="shared" si="70"/>
        <v/>
      </c>
      <c r="DG73" s="92" t="str">
        <f t="shared" si="71"/>
        <v/>
      </c>
      <c r="DH73" s="91" t="str">
        <f>IF(B73&lt;&gt;"",IFERROR(IF((SUMIF(D$14:CS$14,"CLO5",D73:CS73)/'Grade computation'!I$8)=0,0,(SUMIF(D$14:CS$14,"CLO5",D73:CS73)/'Grade computation'!I$8)),""),"")</f>
        <v/>
      </c>
      <c r="DI73" s="92" t="str">
        <f t="shared" si="72"/>
        <v/>
      </c>
      <c r="DJ73" s="92" t="str">
        <f t="shared" si="73"/>
        <v/>
      </c>
      <c r="DK73" s="91" t="str">
        <f>IF(B73&lt;&gt;"",IFERROR(IF((SUMIF(D$14:CS$14,"CLO6",D73:CS73)/'Grade computation'!I$9)=0,0,(SUMIF(D$14:CS$14,"CLO6",D73:CS73)/'Grade computation'!I$9)),""),"")</f>
        <v/>
      </c>
      <c r="DL73" s="92" t="str">
        <f t="shared" si="74"/>
        <v/>
      </c>
      <c r="DM73" s="92" t="str">
        <f t="shared" si="75"/>
        <v/>
      </c>
      <c r="DN73" s="91" t="str">
        <f>IF(B73&lt;&gt;"",IFERROR(IF((SUMIF(D$14:CS$14,"CLO7",D73:CS73)/'Grade computation'!I$10)=0,0,(SUMIF(D$14:CS$14,"CLO7",D73:CS73)/'Grade computation'!I$10)),""),"")</f>
        <v/>
      </c>
      <c r="DO73" s="92" t="str">
        <f t="shared" si="76"/>
        <v/>
      </c>
      <c r="DP73" s="92" t="str">
        <f t="shared" si="77"/>
        <v/>
      </c>
      <c r="DQ73" s="91" t="str">
        <f>IF(B73&lt;&gt;"",IFERROR(IF((SUMIF(D$14:CS$14,"CLO8",D73:CS73)/'Grade computation'!I$11)=0,0,(SUMIF(D$14:CS$14,"CLO8",D73:CS73)/'Grade computation'!I$11)),""),"")</f>
        <v/>
      </c>
      <c r="DR73" s="92" t="str">
        <f t="shared" si="78"/>
        <v/>
      </c>
      <c r="DS73" s="92" t="str">
        <f t="shared" si="79"/>
        <v/>
      </c>
      <c r="DT73" s="91" t="str">
        <f>IF(B73&lt;&gt;"",IFERROR(IF((SUMIF(D$14:CS$14,"CLO9",D73:CS73)/'Grade computation'!I$12)=0,0,(SUMIF(D$14:CS$14,"CLO9",D73:CS73)/'Grade computation'!I$12)),""),"")</f>
        <v/>
      </c>
      <c r="DU73" s="92" t="str">
        <f t="shared" si="80"/>
        <v/>
      </c>
      <c r="DV73" s="92" t="str">
        <f t="shared" si="81"/>
        <v/>
      </c>
      <c r="DW73" s="91" t="str">
        <f>IF(B73&lt;&gt;"",IFERROR(IF((SUMIF(D$14:CS$14,"CLO10",D73:CS73)/'Grade computation'!I$13)=0,0,(SUMIF(D$14:CS$14,"CLO10",D73:CS73)/'Grade computation'!I$13)),""),"")</f>
        <v/>
      </c>
      <c r="DX73" s="92" t="str">
        <f t="shared" si="82"/>
        <v/>
      </c>
      <c r="DY73" s="92" t="str">
        <f t="shared" si="83"/>
        <v/>
      </c>
      <c r="DZ73" s="45"/>
      <c r="EA73" s="45"/>
    </row>
    <row r="74" spans="1:131" ht="15.75" customHeight="1">
      <c r="A74" s="281"/>
      <c r="B74" s="282"/>
      <c r="C74" s="276"/>
      <c r="D74" s="276"/>
      <c r="E74" s="276"/>
      <c r="F74" s="276"/>
      <c r="G74" s="276"/>
      <c r="H74" s="276"/>
      <c r="I74" s="276"/>
      <c r="J74" s="276"/>
      <c r="K74" s="276"/>
      <c r="L74" s="276"/>
      <c r="M74" s="276"/>
      <c r="N74" s="276"/>
      <c r="O74" s="276"/>
      <c r="P74" s="276"/>
      <c r="Q74" s="276"/>
      <c r="R74" s="276"/>
      <c r="S74" s="276"/>
      <c r="T74" s="276"/>
      <c r="U74" s="276"/>
      <c r="V74" s="276"/>
      <c r="W74" s="276"/>
      <c r="X74" s="276"/>
      <c r="Y74" s="276"/>
      <c r="Z74" s="276"/>
      <c r="AA74" s="276"/>
      <c r="AB74" s="276"/>
      <c r="AC74" s="276"/>
      <c r="AD74" s="276"/>
      <c r="AE74" s="276"/>
      <c r="AF74" s="276"/>
      <c r="AG74" s="276"/>
      <c r="AH74" s="89" t="str">
        <f t="shared" si="58"/>
        <v/>
      </c>
      <c r="AI74" s="90" t="str">
        <f t="shared" si="59"/>
        <v/>
      </c>
      <c r="AJ74" s="276"/>
      <c r="AK74" s="276"/>
      <c r="AL74" s="276"/>
      <c r="AM74" s="276"/>
      <c r="AN74" s="276"/>
      <c r="AO74" s="276"/>
      <c r="AP74" s="276"/>
      <c r="AQ74" s="276"/>
      <c r="AR74" s="276"/>
      <c r="AS74" s="276"/>
      <c r="AT74" s="276"/>
      <c r="AU74" s="276"/>
      <c r="AV74" s="276"/>
      <c r="AW74" s="276"/>
      <c r="AX74" s="276"/>
      <c r="AY74" s="276"/>
      <c r="AZ74" s="276"/>
      <c r="BA74" s="276"/>
      <c r="BB74" s="276"/>
      <c r="BC74" s="276"/>
      <c r="BD74" s="276"/>
      <c r="BE74" s="276"/>
      <c r="BF74" s="276"/>
      <c r="BG74" s="276"/>
      <c r="BH74" s="276"/>
      <c r="BI74" s="276"/>
      <c r="BJ74" s="276"/>
      <c r="BK74" s="276"/>
      <c r="BL74" s="276"/>
      <c r="BM74" s="276"/>
      <c r="BN74" s="89" t="str">
        <f t="shared" si="60"/>
        <v/>
      </c>
      <c r="BO74" s="90" t="str">
        <f t="shared" si="61"/>
        <v/>
      </c>
      <c r="BP74" s="285"/>
      <c r="BQ74" s="285"/>
      <c r="BR74" s="285"/>
      <c r="BS74" s="285"/>
      <c r="BT74" s="285"/>
      <c r="BU74" s="285"/>
      <c r="BV74" s="285"/>
      <c r="BW74" s="285"/>
      <c r="BX74" s="285"/>
      <c r="BY74" s="285"/>
      <c r="BZ74" s="285"/>
      <c r="CA74" s="276"/>
      <c r="CB74" s="276"/>
      <c r="CC74" s="276"/>
      <c r="CD74" s="276"/>
      <c r="CE74" s="276"/>
      <c r="CF74" s="276"/>
      <c r="CG74" s="276"/>
      <c r="CH74" s="276"/>
      <c r="CI74" s="276"/>
      <c r="CJ74" s="276"/>
      <c r="CK74" s="276"/>
      <c r="CL74" s="276"/>
      <c r="CM74" s="276"/>
      <c r="CN74" s="276"/>
      <c r="CO74" s="276"/>
      <c r="CP74" s="276"/>
      <c r="CQ74" s="276"/>
      <c r="CR74" s="276"/>
      <c r="CS74" s="276"/>
      <c r="CT74" s="89" t="str">
        <f t="shared" si="62"/>
        <v/>
      </c>
      <c r="CU74" s="90" t="str">
        <f t="shared" si="63"/>
        <v/>
      </c>
      <c r="CV74" s="91" t="str">
        <f>IF(B74&lt;&gt;"",IFERROR(SUMIF(D$14:CS$14, "CLO1", D74:CS74)/'Grade computation'!I$4,""),"")</f>
        <v/>
      </c>
      <c r="CW74" s="92" t="str">
        <f t="shared" si="64"/>
        <v/>
      </c>
      <c r="CX74" s="92" t="str">
        <f t="shared" si="65"/>
        <v/>
      </c>
      <c r="CY74" s="91" t="str">
        <f>IF(B74&lt;&gt;"",IFERROR(IF((SUMIF(D$14:CS$14,"CLO2",D74:CS74)/'Grade computation'!I$5)=0,0,(SUMIF(D$14:CS$14,"CLO2",D74:CS74)/'Grade computation'!I$5)),""),"")</f>
        <v/>
      </c>
      <c r="CZ74" s="92" t="str">
        <f t="shared" si="66"/>
        <v/>
      </c>
      <c r="DA74" s="92" t="str">
        <f t="shared" si="67"/>
        <v/>
      </c>
      <c r="DB74" s="91" t="str">
        <f>IF(B74&lt;&gt;"",IFERROR(IF((SUMIF(D$14:CS$14,"CLO3",D74:CS74)/'Grade computation'!I$6)=0,0,(SUMIF(D$14:CS$14,"CLO3",D74:CS74)/'Grade computation'!I$6)),""),"")</f>
        <v/>
      </c>
      <c r="DC74" s="92" t="str">
        <f t="shared" si="68"/>
        <v/>
      </c>
      <c r="DD74" s="92" t="str">
        <f t="shared" si="69"/>
        <v/>
      </c>
      <c r="DE74" s="91" t="str">
        <f>IF(B74&lt;&gt;"",IFERROR(SUMIF(D$14:CS$14,"CLO4",D74:CS74)/'Grade computation'!I$7,""),"")</f>
        <v/>
      </c>
      <c r="DF74" s="92" t="str">
        <f t="shared" si="70"/>
        <v/>
      </c>
      <c r="DG74" s="92" t="str">
        <f t="shared" si="71"/>
        <v/>
      </c>
      <c r="DH74" s="91" t="str">
        <f>IF(B74&lt;&gt;"",IFERROR(IF((SUMIF(D$14:CS$14,"CLO5",D74:CS74)/'Grade computation'!I$8)=0,0,(SUMIF(D$14:CS$14,"CLO5",D74:CS74)/'Grade computation'!I$8)),""),"")</f>
        <v/>
      </c>
      <c r="DI74" s="92" t="str">
        <f t="shared" si="72"/>
        <v/>
      </c>
      <c r="DJ74" s="92" t="str">
        <f t="shared" si="73"/>
        <v/>
      </c>
      <c r="DK74" s="91" t="str">
        <f>IF(B74&lt;&gt;"",IFERROR(IF((SUMIF(D$14:CS$14,"CLO6",D74:CS74)/'Grade computation'!I$9)=0,0,(SUMIF(D$14:CS$14,"CLO6",D74:CS74)/'Grade computation'!I$9)),""),"")</f>
        <v/>
      </c>
      <c r="DL74" s="92" t="str">
        <f t="shared" si="74"/>
        <v/>
      </c>
      <c r="DM74" s="92" t="str">
        <f t="shared" si="75"/>
        <v/>
      </c>
      <c r="DN74" s="91" t="str">
        <f>IF(B74&lt;&gt;"",IFERROR(IF((SUMIF(D$14:CS$14,"CLO7",D74:CS74)/'Grade computation'!I$10)=0,0,(SUMIF(D$14:CS$14,"CLO7",D74:CS74)/'Grade computation'!I$10)),""),"")</f>
        <v/>
      </c>
      <c r="DO74" s="92" t="str">
        <f t="shared" si="76"/>
        <v/>
      </c>
      <c r="DP74" s="92" t="str">
        <f t="shared" si="77"/>
        <v/>
      </c>
      <c r="DQ74" s="91" t="str">
        <f>IF(B74&lt;&gt;"",IFERROR(IF((SUMIF(D$14:CS$14,"CLO8",D74:CS74)/'Grade computation'!I$11)=0,0,(SUMIF(D$14:CS$14,"CLO8",D74:CS74)/'Grade computation'!I$11)),""),"")</f>
        <v/>
      </c>
      <c r="DR74" s="92" t="str">
        <f t="shared" si="78"/>
        <v/>
      </c>
      <c r="DS74" s="92" t="str">
        <f t="shared" si="79"/>
        <v/>
      </c>
      <c r="DT74" s="91" t="str">
        <f>IF(B74&lt;&gt;"",IFERROR(IF((SUMIF(D$14:CS$14,"CLO9",D74:CS74)/'Grade computation'!I$12)=0,0,(SUMIF(D$14:CS$14,"CLO9",D74:CS74)/'Grade computation'!I$12)),""),"")</f>
        <v/>
      </c>
      <c r="DU74" s="92" t="str">
        <f t="shared" si="80"/>
        <v/>
      </c>
      <c r="DV74" s="92" t="str">
        <f t="shared" si="81"/>
        <v/>
      </c>
      <c r="DW74" s="91" t="str">
        <f>IF(B74&lt;&gt;"",IFERROR(IF((SUMIF(D$14:CS$14,"CLO10",D74:CS74)/'Grade computation'!I$13)=0,0,(SUMIF(D$14:CS$14,"CLO10",D74:CS74)/'Grade computation'!I$13)),""),"")</f>
        <v/>
      </c>
      <c r="DX74" s="92" t="str">
        <f t="shared" si="82"/>
        <v/>
      </c>
      <c r="DY74" s="92" t="str">
        <f t="shared" si="83"/>
        <v/>
      </c>
      <c r="DZ74" s="45"/>
      <c r="EA74" s="45"/>
    </row>
    <row r="75" spans="1:131" ht="15.75" customHeight="1">
      <c r="A75" s="281"/>
      <c r="B75" s="282"/>
      <c r="C75" s="276"/>
      <c r="D75" s="276"/>
      <c r="E75" s="276"/>
      <c r="F75" s="276"/>
      <c r="G75" s="276"/>
      <c r="H75" s="276"/>
      <c r="I75" s="276"/>
      <c r="J75" s="276"/>
      <c r="K75" s="276"/>
      <c r="L75" s="276"/>
      <c r="M75" s="276"/>
      <c r="N75" s="276"/>
      <c r="O75" s="276"/>
      <c r="P75" s="276"/>
      <c r="Q75" s="276"/>
      <c r="R75" s="276"/>
      <c r="S75" s="276"/>
      <c r="T75" s="276"/>
      <c r="U75" s="276"/>
      <c r="V75" s="276"/>
      <c r="W75" s="276"/>
      <c r="X75" s="276"/>
      <c r="Y75" s="276"/>
      <c r="Z75" s="276"/>
      <c r="AA75" s="276"/>
      <c r="AB75" s="276"/>
      <c r="AC75" s="276"/>
      <c r="AD75" s="276"/>
      <c r="AE75" s="276"/>
      <c r="AF75" s="276"/>
      <c r="AG75" s="276"/>
      <c r="AH75" s="89" t="str">
        <f t="shared" si="58"/>
        <v/>
      </c>
      <c r="AI75" s="90" t="str">
        <f t="shared" si="59"/>
        <v/>
      </c>
      <c r="AJ75" s="276"/>
      <c r="AK75" s="276"/>
      <c r="AL75" s="276"/>
      <c r="AM75" s="276"/>
      <c r="AN75" s="276"/>
      <c r="AO75" s="276"/>
      <c r="AP75" s="276"/>
      <c r="AQ75" s="276"/>
      <c r="AR75" s="276"/>
      <c r="AS75" s="276"/>
      <c r="AT75" s="276"/>
      <c r="AU75" s="276"/>
      <c r="AV75" s="276"/>
      <c r="AW75" s="276"/>
      <c r="AX75" s="276"/>
      <c r="AY75" s="276"/>
      <c r="AZ75" s="276"/>
      <c r="BA75" s="276"/>
      <c r="BB75" s="276"/>
      <c r="BC75" s="276"/>
      <c r="BD75" s="276"/>
      <c r="BE75" s="276"/>
      <c r="BF75" s="276"/>
      <c r="BG75" s="276"/>
      <c r="BH75" s="276"/>
      <c r="BI75" s="276"/>
      <c r="BJ75" s="276"/>
      <c r="BK75" s="276"/>
      <c r="BL75" s="276"/>
      <c r="BM75" s="276"/>
      <c r="BN75" s="89" t="str">
        <f t="shared" si="60"/>
        <v/>
      </c>
      <c r="BO75" s="90" t="str">
        <f t="shared" si="61"/>
        <v/>
      </c>
      <c r="BP75" s="285"/>
      <c r="BQ75" s="285"/>
      <c r="BR75" s="285"/>
      <c r="BS75" s="285"/>
      <c r="BT75" s="285"/>
      <c r="BU75" s="285"/>
      <c r="BV75" s="285"/>
      <c r="BW75" s="285"/>
      <c r="BX75" s="285"/>
      <c r="BY75" s="285"/>
      <c r="BZ75" s="285"/>
      <c r="CA75" s="276"/>
      <c r="CB75" s="276"/>
      <c r="CC75" s="276"/>
      <c r="CD75" s="276"/>
      <c r="CE75" s="276"/>
      <c r="CF75" s="276"/>
      <c r="CG75" s="276"/>
      <c r="CH75" s="276"/>
      <c r="CI75" s="276"/>
      <c r="CJ75" s="276"/>
      <c r="CK75" s="276"/>
      <c r="CL75" s="276"/>
      <c r="CM75" s="276"/>
      <c r="CN75" s="276"/>
      <c r="CO75" s="276"/>
      <c r="CP75" s="276"/>
      <c r="CQ75" s="276"/>
      <c r="CR75" s="276"/>
      <c r="CS75" s="276"/>
      <c r="CT75" s="89" t="str">
        <f t="shared" si="62"/>
        <v/>
      </c>
      <c r="CU75" s="90" t="str">
        <f t="shared" si="63"/>
        <v/>
      </c>
      <c r="CV75" s="91" t="str">
        <f>IF(B75&lt;&gt;"",IFERROR(SUMIF(D$14:CS$14, "CLO1", D75:CS75)/'Grade computation'!I$4,""),"")</f>
        <v/>
      </c>
      <c r="CW75" s="92" t="str">
        <f t="shared" si="64"/>
        <v/>
      </c>
      <c r="CX75" s="92" t="str">
        <f t="shared" si="65"/>
        <v/>
      </c>
      <c r="CY75" s="91" t="str">
        <f>IF(B75&lt;&gt;"",IFERROR(IF((SUMIF(D$14:CS$14,"CLO2",D75:CS75)/'Grade computation'!I$5)=0,0,(SUMIF(D$14:CS$14,"CLO2",D75:CS75)/'Grade computation'!I$5)),""),"")</f>
        <v/>
      </c>
      <c r="CZ75" s="92" t="str">
        <f t="shared" si="66"/>
        <v/>
      </c>
      <c r="DA75" s="92" t="str">
        <f t="shared" si="67"/>
        <v/>
      </c>
      <c r="DB75" s="91" t="str">
        <f>IF(B75&lt;&gt;"",IFERROR(IF((SUMIF(D$14:CS$14,"CLO3",D75:CS75)/'Grade computation'!I$6)=0,0,(SUMIF(D$14:CS$14,"CLO3",D75:CS75)/'Grade computation'!I$6)),""),"")</f>
        <v/>
      </c>
      <c r="DC75" s="92" t="str">
        <f t="shared" si="68"/>
        <v/>
      </c>
      <c r="DD75" s="92" t="str">
        <f t="shared" si="69"/>
        <v/>
      </c>
      <c r="DE75" s="91" t="str">
        <f>IF(B75&lt;&gt;"",IFERROR(SUMIF(D$14:CS$14,"CLO4",D75:CS75)/'Grade computation'!I$7,""),"")</f>
        <v/>
      </c>
      <c r="DF75" s="92" t="str">
        <f t="shared" si="70"/>
        <v/>
      </c>
      <c r="DG75" s="92" t="str">
        <f t="shared" si="71"/>
        <v/>
      </c>
      <c r="DH75" s="91" t="str">
        <f>IF(B75&lt;&gt;"",IFERROR(IF((SUMIF(D$14:CS$14,"CLO5",D75:CS75)/'Grade computation'!I$8)=0,0,(SUMIF(D$14:CS$14,"CLO5",D75:CS75)/'Grade computation'!I$8)),""),"")</f>
        <v/>
      </c>
      <c r="DI75" s="92" t="str">
        <f t="shared" si="72"/>
        <v/>
      </c>
      <c r="DJ75" s="92" t="str">
        <f t="shared" si="73"/>
        <v/>
      </c>
      <c r="DK75" s="91" t="str">
        <f>IF(B75&lt;&gt;"",IFERROR(IF((SUMIF(D$14:CS$14,"CLO6",D75:CS75)/'Grade computation'!I$9)=0,0,(SUMIF(D$14:CS$14,"CLO6",D75:CS75)/'Grade computation'!I$9)),""),"")</f>
        <v/>
      </c>
      <c r="DL75" s="92" t="str">
        <f t="shared" si="74"/>
        <v/>
      </c>
      <c r="DM75" s="92" t="str">
        <f t="shared" si="75"/>
        <v/>
      </c>
      <c r="DN75" s="91" t="str">
        <f>IF(B75&lt;&gt;"",IFERROR(IF((SUMIF(D$14:CS$14,"CLO7",D75:CS75)/'Grade computation'!I$10)=0,0,(SUMIF(D$14:CS$14,"CLO7",D75:CS75)/'Grade computation'!I$10)),""),"")</f>
        <v/>
      </c>
      <c r="DO75" s="92" t="str">
        <f t="shared" si="76"/>
        <v/>
      </c>
      <c r="DP75" s="92" t="str">
        <f t="shared" si="77"/>
        <v/>
      </c>
      <c r="DQ75" s="91" t="str">
        <f>IF(B75&lt;&gt;"",IFERROR(IF((SUMIF(D$14:CS$14,"CLO8",D75:CS75)/'Grade computation'!I$11)=0,0,(SUMIF(D$14:CS$14,"CLO8",D75:CS75)/'Grade computation'!I$11)),""),"")</f>
        <v/>
      </c>
      <c r="DR75" s="92" t="str">
        <f t="shared" si="78"/>
        <v/>
      </c>
      <c r="DS75" s="92" t="str">
        <f t="shared" si="79"/>
        <v/>
      </c>
      <c r="DT75" s="91" t="str">
        <f>IF(B75&lt;&gt;"",IFERROR(IF((SUMIF(D$14:CS$14,"CLO9",D75:CS75)/'Grade computation'!I$12)=0,0,(SUMIF(D$14:CS$14,"CLO9",D75:CS75)/'Grade computation'!I$12)),""),"")</f>
        <v/>
      </c>
      <c r="DU75" s="92" t="str">
        <f t="shared" si="80"/>
        <v/>
      </c>
      <c r="DV75" s="92" t="str">
        <f t="shared" si="81"/>
        <v/>
      </c>
      <c r="DW75" s="91" t="str">
        <f>IF(B75&lt;&gt;"",IFERROR(IF((SUMIF(D$14:CS$14,"CLO10",D75:CS75)/'Grade computation'!I$13)=0,0,(SUMIF(D$14:CS$14,"CLO10",D75:CS75)/'Grade computation'!I$13)),""),"")</f>
        <v/>
      </c>
      <c r="DX75" s="92" t="str">
        <f t="shared" si="82"/>
        <v/>
      </c>
      <c r="DY75" s="92" t="str">
        <f t="shared" si="83"/>
        <v/>
      </c>
      <c r="DZ75" s="45"/>
      <c r="EA75" s="45"/>
    </row>
    <row r="76" spans="1:131" ht="15.75" customHeight="1">
      <c r="A76" s="281"/>
      <c r="B76" s="282"/>
      <c r="C76" s="276"/>
      <c r="D76" s="276"/>
      <c r="E76" s="276"/>
      <c r="F76" s="276"/>
      <c r="G76" s="276"/>
      <c r="H76" s="276"/>
      <c r="I76" s="276"/>
      <c r="J76" s="276"/>
      <c r="K76" s="276"/>
      <c r="L76" s="276"/>
      <c r="M76" s="276"/>
      <c r="N76" s="276"/>
      <c r="O76" s="276"/>
      <c r="P76" s="276"/>
      <c r="Q76" s="276"/>
      <c r="R76" s="276"/>
      <c r="S76" s="276"/>
      <c r="T76" s="276"/>
      <c r="U76" s="276"/>
      <c r="V76" s="276"/>
      <c r="W76" s="276"/>
      <c r="X76" s="276"/>
      <c r="Y76" s="276"/>
      <c r="Z76" s="276"/>
      <c r="AA76" s="276"/>
      <c r="AB76" s="276"/>
      <c r="AC76" s="276"/>
      <c r="AD76" s="276"/>
      <c r="AE76" s="276"/>
      <c r="AF76" s="276"/>
      <c r="AG76" s="276"/>
      <c r="AH76" s="89" t="str">
        <f t="shared" si="58"/>
        <v/>
      </c>
      <c r="AI76" s="90" t="str">
        <f t="shared" si="59"/>
        <v/>
      </c>
      <c r="AJ76" s="276"/>
      <c r="AK76" s="276"/>
      <c r="AL76" s="276"/>
      <c r="AM76" s="276"/>
      <c r="AN76" s="276"/>
      <c r="AO76" s="276"/>
      <c r="AP76" s="276"/>
      <c r="AQ76" s="276"/>
      <c r="AR76" s="276"/>
      <c r="AS76" s="276"/>
      <c r="AT76" s="276"/>
      <c r="AU76" s="276"/>
      <c r="AV76" s="276"/>
      <c r="AW76" s="276"/>
      <c r="AX76" s="276"/>
      <c r="AY76" s="276"/>
      <c r="AZ76" s="276"/>
      <c r="BA76" s="276"/>
      <c r="BB76" s="276"/>
      <c r="BC76" s="276"/>
      <c r="BD76" s="276"/>
      <c r="BE76" s="276"/>
      <c r="BF76" s="276"/>
      <c r="BG76" s="276"/>
      <c r="BH76" s="276"/>
      <c r="BI76" s="276"/>
      <c r="BJ76" s="276"/>
      <c r="BK76" s="276"/>
      <c r="BL76" s="276"/>
      <c r="BM76" s="276"/>
      <c r="BN76" s="89" t="str">
        <f t="shared" si="60"/>
        <v/>
      </c>
      <c r="BO76" s="90" t="str">
        <f t="shared" si="61"/>
        <v/>
      </c>
      <c r="BP76" s="285"/>
      <c r="BQ76" s="285"/>
      <c r="BR76" s="285"/>
      <c r="BS76" s="285"/>
      <c r="BT76" s="285"/>
      <c r="BU76" s="285"/>
      <c r="BV76" s="285"/>
      <c r="BW76" s="285"/>
      <c r="BX76" s="285"/>
      <c r="BY76" s="285"/>
      <c r="BZ76" s="285"/>
      <c r="CA76" s="276"/>
      <c r="CB76" s="276"/>
      <c r="CC76" s="276"/>
      <c r="CD76" s="276"/>
      <c r="CE76" s="276"/>
      <c r="CF76" s="276"/>
      <c r="CG76" s="276"/>
      <c r="CH76" s="276"/>
      <c r="CI76" s="276"/>
      <c r="CJ76" s="276"/>
      <c r="CK76" s="276"/>
      <c r="CL76" s="276"/>
      <c r="CM76" s="276"/>
      <c r="CN76" s="276"/>
      <c r="CO76" s="276"/>
      <c r="CP76" s="276"/>
      <c r="CQ76" s="276"/>
      <c r="CR76" s="276"/>
      <c r="CS76" s="276"/>
      <c r="CT76" s="89" t="str">
        <f t="shared" si="62"/>
        <v/>
      </c>
      <c r="CU76" s="90" t="str">
        <f t="shared" si="63"/>
        <v/>
      </c>
      <c r="CV76" s="91" t="str">
        <f>IF(B76&lt;&gt;"",IFERROR(SUMIF(D$14:CS$14, "CLO1", D76:CS76)/'Grade computation'!I$4,""),"")</f>
        <v/>
      </c>
      <c r="CW76" s="92" t="str">
        <f t="shared" si="64"/>
        <v/>
      </c>
      <c r="CX76" s="92" t="str">
        <f t="shared" si="65"/>
        <v/>
      </c>
      <c r="CY76" s="91" t="str">
        <f>IF(B76&lt;&gt;"",IFERROR(IF((SUMIF(D$14:CS$14,"CLO2",D76:CS76)/'Grade computation'!I$5)=0,0,(SUMIF(D$14:CS$14,"CLO2",D76:CS76)/'Grade computation'!I$5)),""),"")</f>
        <v/>
      </c>
      <c r="CZ76" s="92" t="str">
        <f t="shared" si="66"/>
        <v/>
      </c>
      <c r="DA76" s="92" t="str">
        <f t="shared" si="67"/>
        <v/>
      </c>
      <c r="DB76" s="91" t="str">
        <f>IF(B76&lt;&gt;"",IFERROR(IF((SUMIF(D$14:CS$14,"CLO3",D76:CS76)/'Grade computation'!I$6)=0,0,(SUMIF(D$14:CS$14,"CLO3",D76:CS76)/'Grade computation'!I$6)),""),"")</f>
        <v/>
      </c>
      <c r="DC76" s="92" t="str">
        <f t="shared" si="68"/>
        <v/>
      </c>
      <c r="DD76" s="92" t="str">
        <f t="shared" si="69"/>
        <v/>
      </c>
      <c r="DE76" s="91" t="str">
        <f>IF(B76&lt;&gt;"",IFERROR(SUMIF(D$14:CS$14,"CLO4",D76:CS76)/'Grade computation'!I$7,""),"")</f>
        <v/>
      </c>
      <c r="DF76" s="92" t="str">
        <f t="shared" si="70"/>
        <v/>
      </c>
      <c r="DG76" s="92" t="str">
        <f t="shared" si="71"/>
        <v/>
      </c>
      <c r="DH76" s="91" t="str">
        <f>IF(B76&lt;&gt;"",IFERROR(IF((SUMIF(D$14:CS$14,"CLO5",D76:CS76)/'Grade computation'!I$8)=0,0,(SUMIF(D$14:CS$14,"CLO5",D76:CS76)/'Grade computation'!I$8)),""),"")</f>
        <v/>
      </c>
      <c r="DI76" s="92" t="str">
        <f t="shared" si="72"/>
        <v/>
      </c>
      <c r="DJ76" s="92" t="str">
        <f t="shared" si="73"/>
        <v/>
      </c>
      <c r="DK76" s="91" t="str">
        <f>IF(B76&lt;&gt;"",IFERROR(IF((SUMIF(D$14:CS$14,"CLO6",D76:CS76)/'Grade computation'!I$9)=0,0,(SUMIF(D$14:CS$14,"CLO6",D76:CS76)/'Grade computation'!I$9)),""),"")</f>
        <v/>
      </c>
      <c r="DL76" s="92" t="str">
        <f t="shared" si="74"/>
        <v/>
      </c>
      <c r="DM76" s="92" t="str">
        <f t="shared" si="75"/>
        <v/>
      </c>
      <c r="DN76" s="91" t="str">
        <f>IF(B76&lt;&gt;"",IFERROR(IF((SUMIF(D$14:CS$14,"CLO7",D76:CS76)/'Grade computation'!I$10)=0,0,(SUMIF(D$14:CS$14,"CLO7",D76:CS76)/'Grade computation'!I$10)),""),"")</f>
        <v/>
      </c>
      <c r="DO76" s="92" t="str">
        <f t="shared" si="76"/>
        <v/>
      </c>
      <c r="DP76" s="92" t="str">
        <f t="shared" si="77"/>
        <v/>
      </c>
      <c r="DQ76" s="91" t="str">
        <f>IF(B76&lt;&gt;"",IFERROR(IF((SUMIF(D$14:CS$14,"CLO8",D76:CS76)/'Grade computation'!I$11)=0,0,(SUMIF(D$14:CS$14,"CLO8",D76:CS76)/'Grade computation'!I$11)),""),"")</f>
        <v/>
      </c>
      <c r="DR76" s="92" t="str">
        <f t="shared" si="78"/>
        <v/>
      </c>
      <c r="DS76" s="92" t="str">
        <f t="shared" si="79"/>
        <v/>
      </c>
      <c r="DT76" s="91" t="str">
        <f>IF(B76&lt;&gt;"",IFERROR(IF((SUMIF(D$14:CS$14,"CLO9",D76:CS76)/'Grade computation'!I$12)=0,0,(SUMIF(D$14:CS$14,"CLO9",D76:CS76)/'Grade computation'!I$12)),""),"")</f>
        <v/>
      </c>
      <c r="DU76" s="92" t="str">
        <f t="shared" si="80"/>
        <v/>
      </c>
      <c r="DV76" s="92" t="str">
        <f t="shared" si="81"/>
        <v/>
      </c>
      <c r="DW76" s="91" t="str">
        <f>IF(B76&lt;&gt;"",IFERROR(IF((SUMIF(D$14:CS$14,"CLO10",D76:CS76)/'Grade computation'!I$13)=0,0,(SUMIF(D$14:CS$14,"CLO10",D76:CS76)/'Grade computation'!I$13)),""),"")</f>
        <v/>
      </c>
      <c r="DX76" s="92" t="str">
        <f t="shared" si="82"/>
        <v/>
      </c>
      <c r="DY76" s="92" t="str">
        <f t="shared" si="83"/>
        <v/>
      </c>
      <c r="DZ76" s="45"/>
      <c r="EA76" s="45"/>
    </row>
    <row r="77" spans="1:131" ht="15.75" customHeight="1">
      <c r="A77" s="281"/>
      <c r="B77" s="282"/>
      <c r="C77" s="276"/>
      <c r="D77" s="276"/>
      <c r="E77" s="276"/>
      <c r="F77" s="276"/>
      <c r="G77" s="276"/>
      <c r="H77" s="276"/>
      <c r="I77" s="276"/>
      <c r="J77" s="276"/>
      <c r="K77" s="276"/>
      <c r="L77" s="276"/>
      <c r="M77" s="276"/>
      <c r="N77" s="276"/>
      <c r="O77" s="276"/>
      <c r="P77" s="276"/>
      <c r="Q77" s="276"/>
      <c r="R77" s="276"/>
      <c r="S77" s="276"/>
      <c r="T77" s="276"/>
      <c r="U77" s="276"/>
      <c r="V77" s="276"/>
      <c r="W77" s="276"/>
      <c r="X77" s="276"/>
      <c r="Y77" s="276"/>
      <c r="Z77" s="276"/>
      <c r="AA77" s="276"/>
      <c r="AB77" s="276"/>
      <c r="AC77" s="276"/>
      <c r="AD77" s="276"/>
      <c r="AE77" s="276"/>
      <c r="AF77" s="276"/>
      <c r="AG77" s="276"/>
      <c r="AH77" s="89" t="str">
        <f t="shared" si="58"/>
        <v/>
      </c>
      <c r="AI77" s="90" t="str">
        <f t="shared" si="59"/>
        <v/>
      </c>
      <c r="AJ77" s="276"/>
      <c r="AK77" s="276"/>
      <c r="AL77" s="276"/>
      <c r="AM77" s="276"/>
      <c r="AN77" s="276"/>
      <c r="AO77" s="276"/>
      <c r="AP77" s="276"/>
      <c r="AQ77" s="276"/>
      <c r="AR77" s="276"/>
      <c r="AS77" s="276"/>
      <c r="AT77" s="276"/>
      <c r="AU77" s="276"/>
      <c r="AV77" s="276"/>
      <c r="AW77" s="276"/>
      <c r="AX77" s="276"/>
      <c r="AY77" s="276"/>
      <c r="AZ77" s="276"/>
      <c r="BA77" s="276"/>
      <c r="BB77" s="276"/>
      <c r="BC77" s="276"/>
      <c r="BD77" s="276"/>
      <c r="BE77" s="276"/>
      <c r="BF77" s="276"/>
      <c r="BG77" s="276"/>
      <c r="BH77" s="276"/>
      <c r="BI77" s="276"/>
      <c r="BJ77" s="276"/>
      <c r="BK77" s="276"/>
      <c r="BL77" s="276"/>
      <c r="BM77" s="276"/>
      <c r="BN77" s="89" t="str">
        <f t="shared" si="60"/>
        <v/>
      </c>
      <c r="BO77" s="90" t="str">
        <f t="shared" si="61"/>
        <v/>
      </c>
      <c r="BP77" s="285"/>
      <c r="BQ77" s="285"/>
      <c r="BR77" s="285"/>
      <c r="BS77" s="285"/>
      <c r="BT77" s="285"/>
      <c r="BU77" s="285"/>
      <c r="BV77" s="285"/>
      <c r="BW77" s="285"/>
      <c r="BX77" s="285"/>
      <c r="BY77" s="285"/>
      <c r="BZ77" s="285"/>
      <c r="CA77" s="276"/>
      <c r="CB77" s="276"/>
      <c r="CC77" s="276"/>
      <c r="CD77" s="276"/>
      <c r="CE77" s="276"/>
      <c r="CF77" s="276"/>
      <c r="CG77" s="276"/>
      <c r="CH77" s="276"/>
      <c r="CI77" s="276"/>
      <c r="CJ77" s="276"/>
      <c r="CK77" s="276"/>
      <c r="CL77" s="276"/>
      <c r="CM77" s="276"/>
      <c r="CN77" s="276"/>
      <c r="CO77" s="276"/>
      <c r="CP77" s="276"/>
      <c r="CQ77" s="276"/>
      <c r="CR77" s="276"/>
      <c r="CS77" s="276"/>
      <c r="CT77" s="89" t="str">
        <f t="shared" si="62"/>
        <v/>
      </c>
      <c r="CU77" s="90" t="str">
        <f t="shared" si="63"/>
        <v/>
      </c>
      <c r="CV77" s="91" t="str">
        <f>IF(B77&lt;&gt;"",IFERROR(SUMIF(D$14:CS$14, "CLO1", D77:CS77)/'Grade computation'!I$4,""),"")</f>
        <v/>
      </c>
      <c r="CW77" s="92" t="str">
        <f t="shared" si="64"/>
        <v/>
      </c>
      <c r="CX77" s="92" t="str">
        <f t="shared" si="65"/>
        <v/>
      </c>
      <c r="CY77" s="91" t="str">
        <f>IF(B77&lt;&gt;"",IFERROR(IF((SUMIF(D$14:CS$14,"CLO2",D77:CS77)/'Grade computation'!I$5)=0,0,(SUMIF(D$14:CS$14,"CLO2",D77:CS77)/'Grade computation'!I$5)),""),"")</f>
        <v/>
      </c>
      <c r="CZ77" s="92" t="str">
        <f t="shared" si="66"/>
        <v/>
      </c>
      <c r="DA77" s="92" t="str">
        <f t="shared" si="67"/>
        <v/>
      </c>
      <c r="DB77" s="91" t="str">
        <f>IF(B77&lt;&gt;"",IFERROR(IF((SUMIF(D$14:CS$14,"CLO3",D77:CS77)/'Grade computation'!I$6)=0,0,(SUMIF(D$14:CS$14,"CLO3",D77:CS77)/'Grade computation'!I$6)),""),"")</f>
        <v/>
      </c>
      <c r="DC77" s="92" t="str">
        <f t="shared" si="68"/>
        <v/>
      </c>
      <c r="DD77" s="92" t="str">
        <f t="shared" si="69"/>
        <v/>
      </c>
      <c r="DE77" s="91" t="str">
        <f>IF(B77&lt;&gt;"",IFERROR(SUMIF(D$14:CS$14,"CLO4",D77:CS77)/'Grade computation'!I$7,""),"")</f>
        <v/>
      </c>
      <c r="DF77" s="92" t="str">
        <f t="shared" si="70"/>
        <v/>
      </c>
      <c r="DG77" s="92" t="str">
        <f t="shared" si="71"/>
        <v/>
      </c>
      <c r="DH77" s="91" t="str">
        <f>IF(B77&lt;&gt;"",IFERROR(IF((SUMIF(D$14:CS$14,"CLO5",D77:CS77)/'Grade computation'!I$8)=0,0,(SUMIF(D$14:CS$14,"CLO5",D77:CS77)/'Grade computation'!I$8)),""),"")</f>
        <v/>
      </c>
      <c r="DI77" s="92" t="str">
        <f t="shared" si="72"/>
        <v/>
      </c>
      <c r="DJ77" s="92" t="str">
        <f t="shared" si="73"/>
        <v/>
      </c>
      <c r="DK77" s="91" t="str">
        <f>IF(B77&lt;&gt;"",IFERROR(IF((SUMIF(D$14:CS$14,"CLO6",D77:CS77)/'Grade computation'!I$9)=0,0,(SUMIF(D$14:CS$14,"CLO6",D77:CS77)/'Grade computation'!I$9)),""),"")</f>
        <v/>
      </c>
      <c r="DL77" s="92" t="str">
        <f t="shared" si="74"/>
        <v/>
      </c>
      <c r="DM77" s="92" t="str">
        <f t="shared" si="75"/>
        <v/>
      </c>
      <c r="DN77" s="91" t="str">
        <f>IF(B77&lt;&gt;"",IFERROR(IF((SUMIF(D$14:CS$14,"CLO7",D77:CS77)/'Grade computation'!I$10)=0,0,(SUMIF(D$14:CS$14,"CLO7",D77:CS77)/'Grade computation'!I$10)),""),"")</f>
        <v/>
      </c>
      <c r="DO77" s="92" t="str">
        <f t="shared" si="76"/>
        <v/>
      </c>
      <c r="DP77" s="92" t="str">
        <f t="shared" si="77"/>
        <v/>
      </c>
      <c r="DQ77" s="91" t="str">
        <f>IF(B77&lt;&gt;"",IFERROR(IF((SUMIF(D$14:CS$14,"CLO8",D77:CS77)/'Grade computation'!I$11)=0,0,(SUMIF(D$14:CS$14,"CLO8",D77:CS77)/'Grade computation'!I$11)),""),"")</f>
        <v/>
      </c>
      <c r="DR77" s="92" t="str">
        <f t="shared" si="78"/>
        <v/>
      </c>
      <c r="DS77" s="92" t="str">
        <f t="shared" si="79"/>
        <v/>
      </c>
      <c r="DT77" s="91" t="str">
        <f>IF(B77&lt;&gt;"",IFERROR(IF((SUMIF(D$14:CS$14,"CLO9",D77:CS77)/'Grade computation'!I$12)=0,0,(SUMIF(D$14:CS$14,"CLO9",D77:CS77)/'Grade computation'!I$12)),""),"")</f>
        <v/>
      </c>
      <c r="DU77" s="92" t="str">
        <f t="shared" si="80"/>
        <v/>
      </c>
      <c r="DV77" s="92" t="str">
        <f t="shared" si="81"/>
        <v/>
      </c>
      <c r="DW77" s="91" t="str">
        <f>IF(B77&lt;&gt;"",IFERROR(IF((SUMIF(D$14:CS$14,"CLO10",D77:CS77)/'Grade computation'!I$13)=0,0,(SUMIF(D$14:CS$14,"CLO10",D77:CS77)/'Grade computation'!I$13)),""),"")</f>
        <v/>
      </c>
      <c r="DX77" s="92" t="str">
        <f t="shared" si="82"/>
        <v/>
      </c>
      <c r="DY77" s="92" t="str">
        <f t="shared" si="83"/>
        <v/>
      </c>
      <c r="DZ77" s="45"/>
      <c r="EA77" s="45"/>
    </row>
    <row r="78" spans="1:131" ht="15.75" customHeight="1">
      <c r="A78" s="281"/>
      <c r="B78" s="282"/>
      <c r="C78" s="276"/>
      <c r="D78" s="276"/>
      <c r="E78" s="276"/>
      <c r="F78" s="276"/>
      <c r="G78" s="276"/>
      <c r="H78" s="276"/>
      <c r="I78" s="276"/>
      <c r="J78" s="276"/>
      <c r="K78" s="276"/>
      <c r="L78" s="276"/>
      <c r="M78" s="276"/>
      <c r="N78" s="276"/>
      <c r="O78" s="276"/>
      <c r="P78" s="276"/>
      <c r="Q78" s="276"/>
      <c r="R78" s="276"/>
      <c r="S78" s="276"/>
      <c r="T78" s="276"/>
      <c r="U78" s="276"/>
      <c r="V78" s="276"/>
      <c r="W78" s="276"/>
      <c r="X78" s="276"/>
      <c r="Y78" s="276"/>
      <c r="Z78" s="276"/>
      <c r="AA78" s="276"/>
      <c r="AB78" s="276"/>
      <c r="AC78" s="276"/>
      <c r="AD78" s="276"/>
      <c r="AE78" s="276"/>
      <c r="AF78" s="276"/>
      <c r="AG78" s="276"/>
      <c r="AH78" s="89" t="str">
        <f t="shared" si="58"/>
        <v/>
      </c>
      <c r="AI78" s="90" t="str">
        <f t="shared" si="59"/>
        <v/>
      </c>
      <c r="AJ78" s="276"/>
      <c r="AK78" s="276"/>
      <c r="AL78" s="276"/>
      <c r="AM78" s="276"/>
      <c r="AN78" s="276"/>
      <c r="AO78" s="276"/>
      <c r="AP78" s="276"/>
      <c r="AQ78" s="276"/>
      <c r="AR78" s="276"/>
      <c r="AS78" s="276"/>
      <c r="AT78" s="276"/>
      <c r="AU78" s="276"/>
      <c r="AV78" s="276"/>
      <c r="AW78" s="276"/>
      <c r="AX78" s="276"/>
      <c r="AY78" s="276"/>
      <c r="AZ78" s="276"/>
      <c r="BA78" s="276"/>
      <c r="BB78" s="276"/>
      <c r="BC78" s="276"/>
      <c r="BD78" s="276"/>
      <c r="BE78" s="276"/>
      <c r="BF78" s="276"/>
      <c r="BG78" s="276"/>
      <c r="BH78" s="276"/>
      <c r="BI78" s="276"/>
      <c r="BJ78" s="276"/>
      <c r="BK78" s="276"/>
      <c r="BL78" s="276"/>
      <c r="BM78" s="276"/>
      <c r="BN78" s="89" t="str">
        <f t="shared" si="60"/>
        <v/>
      </c>
      <c r="BO78" s="90" t="str">
        <f t="shared" si="61"/>
        <v/>
      </c>
      <c r="BP78" s="285"/>
      <c r="BQ78" s="285"/>
      <c r="BR78" s="285"/>
      <c r="BS78" s="285"/>
      <c r="BT78" s="285"/>
      <c r="BU78" s="285"/>
      <c r="BV78" s="285"/>
      <c r="BW78" s="285"/>
      <c r="BX78" s="285"/>
      <c r="BY78" s="285"/>
      <c r="BZ78" s="285"/>
      <c r="CA78" s="276"/>
      <c r="CB78" s="276"/>
      <c r="CC78" s="276"/>
      <c r="CD78" s="276"/>
      <c r="CE78" s="276"/>
      <c r="CF78" s="276"/>
      <c r="CG78" s="276"/>
      <c r="CH78" s="276"/>
      <c r="CI78" s="276"/>
      <c r="CJ78" s="276"/>
      <c r="CK78" s="276"/>
      <c r="CL78" s="276"/>
      <c r="CM78" s="276"/>
      <c r="CN78" s="276"/>
      <c r="CO78" s="276"/>
      <c r="CP78" s="276"/>
      <c r="CQ78" s="276"/>
      <c r="CR78" s="276"/>
      <c r="CS78" s="276"/>
      <c r="CT78" s="89" t="str">
        <f t="shared" si="62"/>
        <v/>
      </c>
      <c r="CU78" s="90" t="str">
        <f t="shared" si="63"/>
        <v/>
      </c>
      <c r="CV78" s="91" t="str">
        <f>IF(B78&lt;&gt;"",IFERROR(SUMIF(D$14:CS$14, "CLO1", D78:CS78)/'Grade computation'!I$4,""),"")</f>
        <v/>
      </c>
      <c r="CW78" s="92" t="str">
        <f t="shared" si="64"/>
        <v/>
      </c>
      <c r="CX78" s="92" t="str">
        <f t="shared" si="65"/>
        <v/>
      </c>
      <c r="CY78" s="91" t="str">
        <f>IF(B78&lt;&gt;"",IFERROR(IF((SUMIF(D$14:CS$14,"CLO2",D78:CS78)/'Grade computation'!I$5)=0,0,(SUMIF(D$14:CS$14,"CLO2",D78:CS78)/'Grade computation'!I$5)),""),"")</f>
        <v/>
      </c>
      <c r="CZ78" s="92" t="str">
        <f t="shared" si="66"/>
        <v/>
      </c>
      <c r="DA78" s="92" t="str">
        <f t="shared" si="67"/>
        <v/>
      </c>
      <c r="DB78" s="91" t="str">
        <f>IF(B78&lt;&gt;"",IFERROR(IF((SUMIF(D$14:CS$14,"CLO3",D78:CS78)/'Grade computation'!I$6)=0,0,(SUMIF(D$14:CS$14,"CLO3",D78:CS78)/'Grade computation'!I$6)),""),"")</f>
        <v/>
      </c>
      <c r="DC78" s="92" t="str">
        <f t="shared" si="68"/>
        <v/>
      </c>
      <c r="DD78" s="92" t="str">
        <f t="shared" si="69"/>
        <v/>
      </c>
      <c r="DE78" s="91" t="str">
        <f>IF(B78&lt;&gt;"",IFERROR(SUMIF(D$14:CS$14,"CLO4",D78:CS78)/'Grade computation'!I$7,""),"")</f>
        <v/>
      </c>
      <c r="DF78" s="92" t="str">
        <f t="shared" si="70"/>
        <v/>
      </c>
      <c r="DG78" s="92" t="str">
        <f t="shared" si="71"/>
        <v/>
      </c>
      <c r="DH78" s="91" t="str">
        <f>IF(B78&lt;&gt;"",IFERROR(IF((SUMIF(D$14:CS$14,"CLO5",D78:CS78)/'Grade computation'!I$8)=0,0,(SUMIF(D$14:CS$14,"CLO5",D78:CS78)/'Grade computation'!I$8)),""),"")</f>
        <v/>
      </c>
      <c r="DI78" s="92" t="str">
        <f t="shared" si="72"/>
        <v/>
      </c>
      <c r="DJ78" s="92" t="str">
        <f t="shared" si="73"/>
        <v/>
      </c>
      <c r="DK78" s="91" t="str">
        <f>IF(B78&lt;&gt;"",IFERROR(IF((SUMIF(D$14:CS$14,"CLO6",D78:CS78)/'Grade computation'!I$9)=0,0,(SUMIF(D$14:CS$14,"CLO6",D78:CS78)/'Grade computation'!I$9)),""),"")</f>
        <v/>
      </c>
      <c r="DL78" s="92" t="str">
        <f t="shared" si="74"/>
        <v/>
      </c>
      <c r="DM78" s="92" t="str">
        <f t="shared" si="75"/>
        <v/>
      </c>
      <c r="DN78" s="91" t="str">
        <f>IF(B78&lt;&gt;"",IFERROR(IF((SUMIF(D$14:CS$14,"CLO7",D78:CS78)/'Grade computation'!I$10)=0,0,(SUMIF(D$14:CS$14,"CLO7",D78:CS78)/'Grade computation'!I$10)),""),"")</f>
        <v/>
      </c>
      <c r="DO78" s="92" t="str">
        <f t="shared" si="76"/>
        <v/>
      </c>
      <c r="DP78" s="92" t="str">
        <f t="shared" si="77"/>
        <v/>
      </c>
      <c r="DQ78" s="91" t="str">
        <f>IF(B78&lt;&gt;"",IFERROR(IF((SUMIF(D$14:CS$14,"CLO8",D78:CS78)/'Grade computation'!I$11)=0,0,(SUMIF(D$14:CS$14,"CLO8",D78:CS78)/'Grade computation'!I$11)),""),"")</f>
        <v/>
      </c>
      <c r="DR78" s="92" t="str">
        <f t="shared" si="78"/>
        <v/>
      </c>
      <c r="DS78" s="92" t="str">
        <f t="shared" si="79"/>
        <v/>
      </c>
      <c r="DT78" s="91" t="str">
        <f>IF(B78&lt;&gt;"",IFERROR(IF((SUMIF(D$14:CS$14,"CLO9",D78:CS78)/'Grade computation'!I$12)=0,0,(SUMIF(D$14:CS$14,"CLO9",D78:CS78)/'Grade computation'!I$12)),""),"")</f>
        <v/>
      </c>
      <c r="DU78" s="92" t="str">
        <f t="shared" si="80"/>
        <v/>
      </c>
      <c r="DV78" s="92" t="str">
        <f t="shared" si="81"/>
        <v/>
      </c>
      <c r="DW78" s="91" t="str">
        <f>IF(B78&lt;&gt;"",IFERROR(IF((SUMIF(D$14:CS$14,"CLO10",D78:CS78)/'Grade computation'!I$13)=0,0,(SUMIF(D$14:CS$14,"CLO10",D78:CS78)/'Grade computation'!I$13)),""),"")</f>
        <v/>
      </c>
      <c r="DX78" s="92" t="str">
        <f t="shared" si="82"/>
        <v/>
      </c>
      <c r="DY78" s="92" t="str">
        <f t="shared" si="83"/>
        <v/>
      </c>
      <c r="DZ78" s="45"/>
      <c r="EA78" s="45"/>
    </row>
    <row r="79" spans="1:131" ht="15.75" customHeight="1">
      <c r="A79" s="281"/>
      <c r="B79" s="282"/>
      <c r="C79" s="276"/>
      <c r="D79" s="276"/>
      <c r="E79" s="276"/>
      <c r="F79" s="276"/>
      <c r="G79" s="276"/>
      <c r="H79" s="276"/>
      <c r="I79" s="276"/>
      <c r="J79" s="276"/>
      <c r="K79" s="276"/>
      <c r="L79" s="276"/>
      <c r="M79" s="276"/>
      <c r="N79" s="276"/>
      <c r="O79" s="276"/>
      <c r="P79" s="276"/>
      <c r="Q79" s="276"/>
      <c r="R79" s="276"/>
      <c r="S79" s="276"/>
      <c r="T79" s="276"/>
      <c r="U79" s="276"/>
      <c r="V79" s="276"/>
      <c r="W79" s="276"/>
      <c r="X79" s="276"/>
      <c r="Y79" s="276"/>
      <c r="Z79" s="276"/>
      <c r="AA79" s="276"/>
      <c r="AB79" s="276"/>
      <c r="AC79" s="276"/>
      <c r="AD79" s="276"/>
      <c r="AE79" s="276"/>
      <c r="AF79" s="276"/>
      <c r="AG79" s="276"/>
      <c r="AH79" s="89" t="str">
        <f t="shared" si="58"/>
        <v/>
      </c>
      <c r="AI79" s="90" t="str">
        <f t="shared" si="59"/>
        <v/>
      </c>
      <c r="AJ79" s="276"/>
      <c r="AK79" s="276"/>
      <c r="AL79" s="276"/>
      <c r="AM79" s="276"/>
      <c r="AN79" s="276"/>
      <c r="AO79" s="276"/>
      <c r="AP79" s="276"/>
      <c r="AQ79" s="276"/>
      <c r="AR79" s="276"/>
      <c r="AS79" s="276"/>
      <c r="AT79" s="276"/>
      <c r="AU79" s="276"/>
      <c r="AV79" s="276"/>
      <c r="AW79" s="276"/>
      <c r="AX79" s="276"/>
      <c r="AY79" s="276"/>
      <c r="AZ79" s="276"/>
      <c r="BA79" s="276"/>
      <c r="BB79" s="276"/>
      <c r="BC79" s="276"/>
      <c r="BD79" s="276"/>
      <c r="BE79" s="276"/>
      <c r="BF79" s="276"/>
      <c r="BG79" s="276"/>
      <c r="BH79" s="276"/>
      <c r="BI79" s="276"/>
      <c r="BJ79" s="276"/>
      <c r="BK79" s="276"/>
      <c r="BL79" s="276"/>
      <c r="BM79" s="276"/>
      <c r="BN79" s="89" t="str">
        <f t="shared" si="60"/>
        <v/>
      </c>
      <c r="BO79" s="90" t="str">
        <f t="shared" si="61"/>
        <v/>
      </c>
      <c r="BP79" s="285"/>
      <c r="BQ79" s="285"/>
      <c r="BR79" s="285"/>
      <c r="BS79" s="285"/>
      <c r="BT79" s="285"/>
      <c r="BU79" s="285"/>
      <c r="BV79" s="285"/>
      <c r="BW79" s="285"/>
      <c r="BX79" s="285"/>
      <c r="BY79" s="285"/>
      <c r="BZ79" s="285"/>
      <c r="CA79" s="276"/>
      <c r="CB79" s="276"/>
      <c r="CC79" s="276"/>
      <c r="CD79" s="276"/>
      <c r="CE79" s="276"/>
      <c r="CF79" s="276"/>
      <c r="CG79" s="276"/>
      <c r="CH79" s="276"/>
      <c r="CI79" s="276"/>
      <c r="CJ79" s="276"/>
      <c r="CK79" s="276"/>
      <c r="CL79" s="276"/>
      <c r="CM79" s="276"/>
      <c r="CN79" s="276"/>
      <c r="CO79" s="276"/>
      <c r="CP79" s="276"/>
      <c r="CQ79" s="276"/>
      <c r="CR79" s="276"/>
      <c r="CS79" s="276"/>
      <c r="CT79" s="89" t="str">
        <f t="shared" si="62"/>
        <v/>
      </c>
      <c r="CU79" s="90" t="str">
        <f t="shared" si="63"/>
        <v/>
      </c>
      <c r="CV79" s="91" t="str">
        <f>IF(B79&lt;&gt;"",IFERROR(SUMIF(D$14:CS$14, "CLO1", D79:CS79)/'Grade computation'!I$4,""),"")</f>
        <v/>
      </c>
      <c r="CW79" s="92" t="str">
        <f t="shared" si="64"/>
        <v/>
      </c>
      <c r="CX79" s="92" t="str">
        <f t="shared" si="65"/>
        <v/>
      </c>
      <c r="CY79" s="91" t="str">
        <f>IF(B79&lt;&gt;"",IFERROR(IF((SUMIF(D$14:CS$14,"CLO2",D79:CS79)/'Grade computation'!I$5)=0,0,(SUMIF(D$14:CS$14,"CLO2",D79:CS79)/'Grade computation'!I$5)),""),"")</f>
        <v/>
      </c>
      <c r="CZ79" s="92" t="str">
        <f t="shared" si="66"/>
        <v/>
      </c>
      <c r="DA79" s="92" t="str">
        <f t="shared" si="67"/>
        <v/>
      </c>
      <c r="DB79" s="91" t="str">
        <f>IF(B79&lt;&gt;"",IFERROR(IF((SUMIF(D$14:CS$14,"CLO3",D79:CS79)/'Grade computation'!I$6)=0,0,(SUMIF(D$14:CS$14,"CLO3",D79:CS79)/'Grade computation'!I$6)),""),"")</f>
        <v/>
      </c>
      <c r="DC79" s="92" t="str">
        <f t="shared" si="68"/>
        <v/>
      </c>
      <c r="DD79" s="92" t="str">
        <f t="shared" si="69"/>
        <v/>
      </c>
      <c r="DE79" s="91" t="str">
        <f>IF(B79&lt;&gt;"",IFERROR(SUMIF(D$14:CS$14,"CLO4",D79:CS79)/'Grade computation'!I$7,""),"")</f>
        <v/>
      </c>
      <c r="DF79" s="92" t="str">
        <f t="shared" si="70"/>
        <v/>
      </c>
      <c r="DG79" s="92" t="str">
        <f t="shared" si="71"/>
        <v/>
      </c>
      <c r="DH79" s="91" t="str">
        <f>IF(B79&lt;&gt;"",IFERROR(IF((SUMIF(D$14:CS$14,"CLO5",D79:CS79)/'Grade computation'!I$8)=0,0,(SUMIF(D$14:CS$14,"CLO5",D79:CS79)/'Grade computation'!I$8)),""),"")</f>
        <v/>
      </c>
      <c r="DI79" s="92" t="str">
        <f t="shared" si="72"/>
        <v/>
      </c>
      <c r="DJ79" s="92" t="str">
        <f t="shared" si="73"/>
        <v/>
      </c>
      <c r="DK79" s="91" t="str">
        <f>IF(B79&lt;&gt;"",IFERROR(IF((SUMIF(D$14:CS$14,"CLO6",D79:CS79)/'Grade computation'!I$9)=0,0,(SUMIF(D$14:CS$14,"CLO6",D79:CS79)/'Grade computation'!I$9)),""),"")</f>
        <v/>
      </c>
      <c r="DL79" s="92" t="str">
        <f t="shared" si="74"/>
        <v/>
      </c>
      <c r="DM79" s="92" t="str">
        <f t="shared" si="75"/>
        <v/>
      </c>
      <c r="DN79" s="91" t="str">
        <f>IF(B79&lt;&gt;"",IFERROR(IF((SUMIF(D$14:CS$14,"CLO7",D79:CS79)/'Grade computation'!I$10)=0,0,(SUMIF(D$14:CS$14,"CLO7",D79:CS79)/'Grade computation'!I$10)),""),"")</f>
        <v/>
      </c>
      <c r="DO79" s="92" t="str">
        <f t="shared" si="76"/>
        <v/>
      </c>
      <c r="DP79" s="92" t="str">
        <f t="shared" si="77"/>
        <v/>
      </c>
      <c r="DQ79" s="91" t="str">
        <f>IF(B79&lt;&gt;"",IFERROR(IF((SUMIF(D$14:CS$14,"CLO8",D79:CS79)/'Grade computation'!I$11)=0,0,(SUMIF(D$14:CS$14,"CLO8",D79:CS79)/'Grade computation'!I$11)),""),"")</f>
        <v/>
      </c>
      <c r="DR79" s="92" t="str">
        <f t="shared" si="78"/>
        <v/>
      </c>
      <c r="DS79" s="92" t="str">
        <f t="shared" si="79"/>
        <v/>
      </c>
      <c r="DT79" s="91" t="str">
        <f>IF(B79&lt;&gt;"",IFERROR(IF((SUMIF(D$14:CS$14,"CLO9",D79:CS79)/'Grade computation'!I$12)=0,0,(SUMIF(D$14:CS$14,"CLO9",D79:CS79)/'Grade computation'!I$12)),""),"")</f>
        <v/>
      </c>
      <c r="DU79" s="92" t="str">
        <f t="shared" si="80"/>
        <v/>
      </c>
      <c r="DV79" s="92" t="str">
        <f t="shared" si="81"/>
        <v/>
      </c>
      <c r="DW79" s="91" t="str">
        <f>IF(B79&lt;&gt;"",IFERROR(IF((SUMIF(D$14:CS$14,"CLO10",D79:CS79)/'Grade computation'!I$13)=0,0,(SUMIF(D$14:CS$14,"CLO10",D79:CS79)/'Grade computation'!I$13)),""),"")</f>
        <v/>
      </c>
      <c r="DX79" s="92" t="str">
        <f t="shared" si="82"/>
        <v/>
      </c>
      <c r="DY79" s="92" t="str">
        <f t="shared" si="83"/>
        <v/>
      </c>
      <c r="DZ79" s="45"/>
      <c r="EA79" s="45"/>
    </row>
    <row r="80" spans="1:131" ht="15.75" customHeight="1">
      <c r="A80" s="281"/>
      <c r="B80" s="282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  <c r="Y80" s="276"/>
      <c r="Z80" s="276"/>
      <c r="AA80" s="276"/>
      <c r="AB80" s="276"/>
      <c r="AC80" s="276"/>
      <c r="AD80" s="276"/>
      <c r="AE80" s="276"/>
      <c r="AF80" s="276"/>
      <c r="AG80" s="276"/>
      <c r="AH80" s="89" t="str">
        <f t="shared" si="58"/>
        <v/>
      </c>
      <c r="AI80" s="90" t="str">
        <f t="shared" si="59"/>
        <v/>
      </c>
      <c r="AJ80" s="276"/>
      <c r="AK80" s="276"/>
      <c r="AL80" s="276"/>
      <c r="AM80" s="276"/>
      <c r="AN80" s="276"/>
      <c r="AO80" s="276"/>
      <c r="AP80" s="276"/>
      <c r="AQ80" s="276"/>
      <c r="AR80" s="276"/>
      <c r="AS80" s="276"/>
      <c r="AT80" s="276"/>
      <c r="AU80" s="276"/>
      <c r="AV80" s="276"/>
      <c r="AW80" s="276"/>
      <c r="AX80" s="276"/>
      <c r="AY80" s="276"/>
      <c r="AZ80" s="276"/>
      <c r="BA80" s="276"/>
      <c r="BB80" s="276"/>
      <c r="BC80" s="276"/>
      <c r="BD80" s="276"/>
      <c r="BE80" s="276"/>
      <c r="BF80" s="276"/>
      <c r="BG80" s="276"/>
      <c r="BH80" s="276"/>
      <c r="BI80" s="276"/>
      <c r="BJ80" s="276"/>
      <c r="BK80" s="276"/>
      <c r="BL80" s="276"/>
      <c r="BM80" s="276"/>
      <c r="BN80" s="89" t="str">
        <f t="shared" si="60"/>
        <v/>
      </c>
      <c r="BO80" s="90" t="str">
        <f t="shared" si="61"/>
        <v/>
      </c>
      <c r="BP80" s="285"/>
      <c r="BQ80" s="285"/>
      <c r="BR80" s="285"/>
      <c r="BS80" s="285"/>
      <c r="BT80" s="285"/>
      <c r="BU80" s="285"/>
      <c r="BV80" s="285"/>
      <c r="BW80" s="285"/>
      <c r="BX80" s="285"/>
      <c r="BY80" s="285"/>
      <c r="BZ80" s="285"/>
      <c r="CA80" s="276"/>
      <c r="CB80" s="276"/>
      <c r="CC80" s="276"/>
      <c r="CD80" s="276"/>
      <c r="CE80" s="276"/>
      <c r="CF80" s="276"/>
      <c r="CG80" s="276"/>
      <c r="CH80" s="276"/>
      <c r="CI80" s="276"/>
      <c r="CJ80" s="276"/>
      <c r="CK80" s="276"/>
      <c r="CL80" s="276"/>
      <c r="CM80" s="276"/>
      <c r="CN80" s="276"/>
      <c r="CO80" s="276"/>
      <c r="CP80" s="276"/>
      <c r="CQ80" s="276"/>
      <c r="CR80" s="276"/>
      <c r="CS80" s="276"/>
      <c r="CT80" s="89" t="str">
        <f t="shared" si="62"/>
        <v/>
      </c>
      <c r="CU80" s="90" t="str">
        <f t="shared" si="63"/>
        <v/>
      </c>
      <c r="CV80" s="91" t="str">
        <f>IF(B80&lt;&gt;"",IFERROR(SUMIF(D$14:CS$14, "CLO1", D80:CS80)/'Grade computation'!I$4,""),"")</f>
        <v/>
      </c>
      <c r="CW80" s="92" t="str">
        <f t="shared" si="64"/>
        <v/>
      </c>
      <c r="CX80" s="92" t="str">
        <f t="shared" si="65"/>
        <v/>
      </c>
      <c r="CY80" s="91" t="str">
        <f>IF(B80&lt;&gt;"",IFERROR(IF((SUMIF(D$14:CS$14,"CLO2",D80:CS80)/'Grade computation'!I$5)=0,0,(SUMIF(D$14:CS$14,"CLO2",D80:CS80)/'Grade computation'!I$5)),""),"")</f>
        <v/>
      </c>
      <c r="CZ80" s="92" t="str">
        <f t="shared" si="66"/>
        <v/>
      </c>
      <c r="DA80" s="92" t="str">
        <f t="shared" si="67"/>
        <v/>
      </c>
      <c r="DB80" s="91" t="str">
        <f>IF(B80&lt;&gt;"",IFERROR(IF((SUMIF(D$14:CS$14,"CLO3",D80:CS80)/'Grade computation'!I$6)=0,0,(SUMIF(D$14:CS$14,"CLO3",D80:CS80)/'Grade computation'!I$6)),""),"")</f>
        <v/>
      </c>
      <c r="DC80" s="92" t="str">
        <f t="shared" si="68"/>
        <v/>
      </c>
      <c r="DD80" s="92" t="str">
        <f t="shared" si="69"/>
        <v/>
      </c>
      <c r="DE80" s="91" t="str">
        <f>IF(B80&lt;&gt;"",IFERROR(SUMIF(D$14:CS$14,"CLO4",D80:CS80)/'Grade computation'!I$7,""),"")</f>
        <v/>
      </c>
      <c r="DF80" s="92" t="str">
        <f t="shared" si="70"/>
        <v/>
      </c>
      <c r="DG80" s="92" t="str">
        <f t="shared" si="71"/>
        <v/>
      </c>
      <c r="DH80" s="91" t="str">
        <f>IF(B80&lt;&gt;"",IFERROR(IF((SUMIF(D$14:CS$14,"CLO5",D80:CS80)/'Grade computation'!I$8)=0,0,(SUMIF(D$14:CS$14,"CLO5",D80:CS80)/'Grade computation'!I$8)),""),"")</f>
        <v/>
      </c>
      <c r="DI80" s="92" t="str">
        <f t="shared" si="72"/>
        <v/>
      </c>
      <c r="DJ80" s="92" t="str">
        <f t="shared" si="73"/>
        <v/>
      </c>
      <c r="DK80" s="91" t="str">
        <f>IF(B80&lt;&gt;"",IFERROR(IF((SUMIF(D$14:CS$14,"CLO6",D80:CS80)/'Grade computation'!I$9)=0,0,(SUMIF(D$14:CS$14,"CLO6",D80:CS80)/'Grade computation'!I$9)),""),"")</f>
        <v/>
      </c>
      <c r="DL80" s="92" t="str">
        <f t="shared" si="74"/>
        <v/>
      </c>
      <c r="DM80" s="92" t="str">
        <f t="shared" si="75"/>
        <v/>
      </c>
      <c r="DN80" s="91" t="str">
        <f>IF(B80&lt;&gt;"",IFERROR(IF((SUMIF(D$14:CS$14,"CLO7",D80:CS80)/'Grade computation'!I$10)=0,0,(SUMIF(D$14:CS$14,"CLO7",D80:CS80)/'Grade computation'!I$10)),""),"")</f>
        <v/>
      </c>
      <c r="DO80" s="92" t="str">
        <f t="shared" si="76"/>
        <v/>
      </c>
      <c r="DP80" s="92" t="str">
        <f t="shared" si="77"/>
        <v/>
      </c>
      <c r="DQ80" s="91" t="str">
        <f>IF(B80&lt;&gt;"",IFERROR(IF((SUMIF(D$14:CS$14,"CLO8",D80:CS80)/'Grade computation'!I$11)=0,0,(SUMIF(D$14:CS$14,"CLO8",D80:CS80)/'Grade computation'!I$11)),""),"")</f>
        <v/>
      </c>
      <c r="DR80" s="92" t="str">
        <f t="shared" si="78"/>
        <v/>
      </c>
      <c r="DS80" s="92" t="str">
        <f t="shared" si="79"/>
        <v/>
      </c>
      <c r="DT80" s="91" t="str">
        <f>IF(B80&lt;&gt;"",IFERROR(IF((SUMIF(D$14:CS$14,"CLO9",D80:CS80)/'Grade computation'!I$12)=0,0,(SUMIF(D$14:CS$14,"CLO9",D80:CS80)/'Grade computation'!I$12)),""),"")</f>
        <v/>
      </c>
      <c r="DU80" s="92" t="str">
        <f t="shared" si="80"/>
        <v/>
      </c>
      <c r="DV80" s="92" t="str">
        <f t="shared" si="81"/>
        <v/>
      </c>
      <c r="DW80" s="91" t="str">
        <f>IF(B80&lt;&gt;"",IFERROR(IF((SUMIF(D$14:CS$14,"CLO10",D80:CS80)/'Grade computation'!I$13)=0,0,(SUMIF(D$14:CS$14,"CLO10",D80:CS80)/'Grade computation'!I$13)),""),"")</f>
        <v/>
      </c>
      <c r="DX80" s="92" t="str">
        <f t="shared" si="82"/>
        <v/>
      </c>
      <c r="DY80" s="92" t="str">
        <f t="shared" si="83"/>
        <v/>
      </c>
      <c r="DZ80" s="45"/>
      <c r="EA80" s="45"/>
    </row>
    <row r="81" spans="1:131" ht="15.75" customHeight="1">
      <c r="A81" s="281"/>
      <c r="B81" s="282"/>
      <c r="C81" s="276"/>
      <c r="D81" s="276"/>
      <c r="E81" s="276"/>
      <c r="F81" s="276"/>
      <c r="G81" s="276"/>
      <c r="H81" s="276"/>
      <c r="I81" s="276"/>
      <c r="J81" s="276"/>
      <c r="K81" s="276"/>
      <c r="L81" s="276"/>
      <c r="M81" s="276"/>
      <c r="N81" s="276"/>
      <c r="O81" s="276"/>
      <c r="P81" s="276"/>
      <c r="Q81" s="276"/>
      <c r="R81" s="276"/>
      <c r="S81" s="276"/>
      <c r="T81" s="276"/>
      <c r="U81" s="276"/>
      <c r="V81" s="276"/>
      <c r="W81" s="276"/>
      <c r="X81" s="276"/>
      <c r="Y81" s="276"/>
      <c r="Z81" s="276"/>
      <c r="AA81" s="276"/>
      <c r="AB81" s="276"/>
      <c r="AC81" s="276"/>
      <c r="AD81" s="276"/>
      <c r="AE81" s="276"/>
      <c r="AF81" s="276"/>
      <c r="AG81" s="276"/>
      <c r="AH81" s="89" t="str">
        <f t="shared" si="58"/>
        <v/>
      </c>
      <c r="AI81" s="90" t="str">
        <f t="shared" si="59"/>
        <v/>
      </c>
      <c r="AJ81" s="276"/>
      <c r="AK81" s="276"/>
      <c r="AL81" s="276"/>
      <c r="AM81" s="276"/>
      <c r="AN81" s="276"/>
      <c r="AO81" s="276"/>
      <c r="AP81" s="276"/>
      <c r="AQ81" s="276"/>
      <c r="AR81" s="276"/>
      <c r="AS81" s="276"/>
      <c r="AT81" s="276"/>
      <c r="AU81" s="276"/>
      <c r="AV81" s="276"/>
      <c r="AW81" s="276"/>
      <c r="AX81" s="276"/>
      <c r="AY81" s="276"/>
      <c r="AZ81" s="276"/>
      <c r="BA81" s="276"/>
      <c r="BB81" s="276"/>
      <c r="BC81" s="276"/>
      <c r="BD81" s="276"/>
      <c r="BE81" s="276"/>
      <c r="BF81" s="276"/>
      <c r="BG81" s="276"/>
      <c r="BH81" s="276"/>
      <c r="BI81" s="276"/>
      <c r="BJ81" s="276"/>
      <c r="BK81" s="276"/>
      <c r="BL81" s="276"/>
      <c r="BM81" s="276"/>
      <c r="BN81" s="89" t="str">
        <f t="shared" si="60"/>
        <v/>
      </c>
      <c r="BO81" s="90" t="str">
        <f t="shared" si="61"/>
        <v/>
      </c>
      <c r="BP81" s="285"/>
      <c r="BQ81" s="285"/>
      <c r="BR81" s="285"/>
      <c r="BS81" s="285"/>
      <c r="BT81" s="285"/>
      <c r="BU81" s="285"/>
      <c r="BV81" s="285"/>
      <c r="BW81" s="285"/>
      <c r="BX81" s="285"/>
      <c r="BY81" s="285"/>
      <c r="BZ81" s="285"/>
      <c r="CA81" s="276"/>
      <c r="CB81" s="276"/>
      <c r="CC81" s="276"/>
      <c r="CD81" s="276"/>
      <c r="CE81" s="276"/>
      <c r="CF81" s="276"/>
      <c r="CG81" s="276"/>
      <c r="CH81" s="276"/>
      <c r="CI81" s="276"/>
      <c r="CJ81" s="276"/>
      <c r="CK81" s="276"/>
      <c r="CL81" s="276"/>
      <c r="CM81" s="276"/>
      <c r="CN81" s="276"/>
      <c r="CO81" s="276"/>
      <c r="CP81" s="276"/>
      <c r="CQ81" s="276"/>
      <c r="CR81" s="276"/>
      <c r="CS81" s="276"/>
      <c r="CT81" s="89" t="str">
        <f t="shared" si="62"/>
        <v/>
      </c>
      <c r="CU81" s="90" t="str">
        <f t="shared" si="63"/>
        <v/>
      </c>
      <c r="CV81" s="91" t="str">
        <f>IF(B81&lt;&gt;"",IFERROR(SUMIF(D$14:CS$14, "CLO1", D81:CS81)/'Grade computation'!I$4,""),"")</f>
        <v/>
      </c>
      <c r="CW81" s="92" t="str">
        <f t="shared" si="64"/>
        <v/>
      </c>
      <c r="CX81" s="92" t="str">
        <f t="shared" si="65"/>
        <v/>
      </c>
      <c r="CY81" s="91" t="str">
        <f>IF(B81&lt;&gt;"",IFERROR(IF((SUMIF(D$14:CS$14,"CLO2",D81:CS81)/'Grade computation'!I$5)=0,0,(SUMIF(D$14:CS$14,"CLO2",D81:CS81)/'Grade computation'!I$5)),""),"")</f>
        <v/>
      </c>
      <c r="CZ81" s="92" t="str">
        <f t="shared" si="66"/>
        <v/>
      </c>
      <c r="DA81" s="92" t="str">
        <f t="shared" si="67"/>
        <v/>
      </c>
      <c r="DB81" s="91" t="str">
        <f>IF(B81&lt;&gt;"",IFERROR(IF((SUMIF(D$14:CS$14,"CLO3",D81:CS81)/'Grade computation'!I$6)=0,0,(SUMIF(D$14:CS$14,"CLO3",D81:CS81)/'Grade computation'!I$6)),""),"")</f>
        <v/>
      </c>
      <c r="DC81" s="92" t="str">
        <f t="shared" si="68"/>
        <v/>
      </c>
      <c r="DD81" s="92" t="str">
        <f t="shared" si="69"/>
        <v/>
      </c>
      <c r="DE81" s="91" t="str">
        <f>IF(B81&lt;&gt;"",IFERROR(SUMIF(D$14:CS$14,"CLO4",D81:CS81)/'Grade computation'!I$7,""),"")</f>
        <v/>
      </c>
      <c r="DF81" s="92" t="str">
        <f t="shared" si="70"/>
        <v/>
      </c>
      <c r="DG81" s="92" t="str">
        <f t="shared" si="71"/>
        <v/>
      </c>
      <c r="DH81" s="91" t="str">
        <f>IF(B81&lt;&gt;"",IFERROR(IF((SUMIF(D$14:CS$14,"CLO5",D81:CS81)/'Grade computation'!I$8)=0,0,(SUMIF(D$14:CS$14,"CLO5",D81:CS81)/'Grade computation'!I$8)),""),"")</f>
        <v/>
      </c>
      <c r="DI81" s="92" t="str">
        <f t="shared" si="72"/>
        <v/>
      </c>
      <c r="DJ81" s="92" t="str">
        <f t="shared" si="73"/>
        <v/>
      </c>
      <c r="DK81" s="91" t="str">
        <f>IF(B81&lt;&gt;"",IFERROR(IF((SUMIF(D$14:CS$14,"CLO6",D81:CS81)/'Grade computation'!I$9)=0,0,(SUMIF(D$14:CS$14,"CLO6",D81:CS81)/'Grade computation'!I$9)),""),"")</f>
        <v/>
      </c>
      <c r="DL81" s="92" t="str">
        <f t="shared" si="74"/>
        <v/>
      </c>
      <c r="DM81" s="92" t="str">
        <f t="shared" si="75"/>
        <v/>
      </c>
      <c r="DN81" s="91" t="str">
        <f>IF(B81&lt;&gt;"",IFERROR(IF((SUMIF(D$14:CS$14,"CLO7",D81:CS81)/'Grade computation'!I$10)=0,0,(SUMIF(D$14:CS$14,"CLO7",D81:CS81)/'Grade computation'!I$10)),""),"")</f>
        <v/>
      </c>
      <c r="DO81" s="92" t="str">
        <f t="shared" si="76"/>
        <v/>
      </c>
      <c r="DP81" s="92" t="str">
        <f t="shared" si="77"/>
        <v/>
      </c>
      <c r="DQ81" s="91" t="str">
        <f>IF(B81&lt;&gt;"",IFERROR(IF((SUMIF(D$14:CS$14,"CLO8",D81:CS81)/'Grade computation'!I$11)=0,0,(SUMIF(D$14:CS$14,"CLO8",D81:CS81)/'Grade computation'!I$11)),""),"")</f>
        <v/>
      </c>
      <c r="DR81" s="92" t="str">
        <f t="shared" si="78"/>
        <v/>
      </c>
      <c r="DS81" s="92" t="str">
        <f t="shared" si="79"/>
        <v/>
      </c>
      <c r="DT81" s="91" t="str">
        <f>IF(B81&lt;&gt;"",IFERROR(IF((SUMIF(D$14:CS$14,"CLO9",D81:CS81)/'Grade computation'!I$12)=0,0,(SUMIF(D$14:CS$14,"CLO9",D81:CS81)/'Grade computation'!I$12)),""),"")</f>
        <v/>
      </c>
      <c r="DU81" s="92" t="str">
        <f t="shared" si="80"/>
        <v/>
      </c>
      <c r="DV81" s="92" t="str">
        <f t="shared" si="81"/>
        <v/>
      </c>
      <c r="DW81" s="91" t="str">
        <f>IF(B81&lt;&gt;"",IFERROR(IF((SUMIF(D$14:CS$14,"CLO10",D81:CS81)/'Grade computation'!I$13)=0,0,(SUMIF(D$14:CS$14,"CLO10",D81:CS81)/'Grade computation'!I$13)),""),"")</f>
        <v/>
      </c>
      <c r="DX81" s="92" t="str">
        <f t="shared" si="82"/>
        <v/>
      </c>
      <c r="DY81" s="92" t="str">
        <f t="shared" si="83"/>
        <v/>
      </c>
      <c r="DZ81" s="45"/>
      <c r="EA81" s="45"/>
    </row>
    <row r="82" spans="1:131" ht="15.75" customHeight="1">
      <c r="A82" s="281"/>
      <c r="B82" s="282"/>
      <c r="C82" s="276"/>
      <c r="D82" s="276"/>
      <c r="E82" s="276"/>
      <c r="F82" s="276"/>
      <c r="G82" s="276"/>
      <c r="H82" s="276"/>
      <c r="I82" s="276"/>
      <c r="J82" s="276"/>
      <c r="K82" s="276"/>
      <c r="L82" s="276"/>
      <c r="M82" s="276"/>
      <c r="N82" s="276"/>
      <c r="O82" s="276"/>
      <c r="P82" s="276"/>
      <c r="Q82" s="276"/>
      <c r="R82" s="276"/>
      <c r="S82" s="276"/>
      <c r="T82" s="276"/>
      <c r="U82" s="276"/>
      <c r="V82" s="276"/>
      <c r="W82" s="276"/>
      <c r="X82" s="276"/>
      <c r="Y82" s="276"/>
      <c r="Z82" s="276"/>
      <c r="AA82" s="276"/>
      <c r="AB82" s="276"/>
      <c r="AC82" s="276"/>
      <c r="AD82" s="276"/>
      <c r="AE82" s="276"/>
      <c r="AF82" s="276"/>
      <c r="AG82" s="276"/>
      <c r="AH82" s="89" t="str">
        <f t="shared" si="58"/>
        <v/>
      </c>
      <c r="AI82" s="90" t="str">
        <f t="shared" si="59"/>
        <v/>
      </c>
      <c r="AJ82" s="276"/>
      <c r="AK82" s="276"/>
      <c r="AL82" s="276"/>
      <c r="AM82" s="276"/>
      <c r="AN82" s="276"/>
      <c r="AO82" s="276"/>
      <c r="AP82" s="276"/>
      <c r="AQ82" s="276"/>
      <c r="AR82" s="276"/>
      <c r="AS82" s="276"/>
      <c r="AT82" s="276"/>
      <c r="AU82" s="276"/>
      <c r="AV82" s="276"/>
      <c r="AW82" s="276"/>
      <c r="AX82" s="276"/>
      <c r="AY82" s="276"/>
      <c r="AZ82" s="276"/>
      <c r="BA82" s="276"/>
      <c r="BB82" s="276"/>
      <c r="BC82" s="276"/>
      <c r="BD82" s="276"/>
      <c r="BE82" s="276"/>
      <c r="BF82" s="276"/>
      <c r="BG82" s="276"/>
      <c r="BH82" s="276"/>
      <c r="BI82" s="276"/>
      <c r="BJ82" s="276"/>
      <c r="BK82" s="276"/>
      <c r="BL82" s="276"/>
      <c r="BM82" s="276"/>
      <c r="BN82" s="89" t="str">
        <f t="shared" si="60"/>
        <v/>
      </c>
      <c r="BO82" s="90" t="str">
        <f t="shared" si="61"/>
        <v/>
      </c>
      <c r="BP82" s="285"/>
      <c r="BQ82" s="285"/>
      <c r="BR82" s="285"/>
      <c r="BS82" s="285"/>
      <c r="BT82" s="285"/>
      <c r="BU82" s="285"/>
      <c r="BV82" s="285"/>
      <c r="BW82" s="285"/>
      <c r="BX82" s="285"/>
      <c r="BY82" s="285"/>
      <c r="BZ82" s="285"/>
      <c r="CA82" s="276"/>
      <c r="CB82" s="276"/>
      <c r="CC82" s="276"/>
      <c r="CD82" s="276"/>
      <c r="CE82" s="276"/>
      <c r="CF82" s="276"/>
      <c r="CG82" s="276"/>
      <c r="CH82" s="276"/>
      <c r="CI82" s="276"/>
      <c r="CJ82" s="276"/>
      <c r="CK82" s="276"/>
      <c r="CL82" s="276"/>
      <c r="CM82" s="276"/>
      <c r="CN82" s="276"/>
      <c r="CO82" s="276"/>
      <c r="CP82" s="276"/>
      <c r="CQ82" s="276"/>
      <c r="CR82" s="276"/>
      <c r="CS82" s="276"/>
      <c r="CT82" s="89" t="str">
        <f t="shared" si="62"/>
        <v/>
      </c>
      <c r="CU82" s="90" t="str">
        <f t="shared" si="63"/>
        <v/>
      </c>
      <c r="CV82" s="91" t="str">
        <f>IF(B82&lt;&gt;"",IFERROR(SUMIF(D$14:CS$14, "CLO1", D82:CS82)/'Grade computation'!I$4,""),"")</f>
        <v/>
      </c>
      <c r="CW82" s="92" t="str">
        <f t="shared" si="64"/>
        <v/>
      </c>
      <c r="CX82" s="92" t="str">
        <f t="shared" si="65"/>
        <v/>
      </c>
      <c r="CY82" s="91" t="str">
        <f>IF(B82&lt;&gt;"",IFERROR(IF((SUMIF(D$14:CS$14,"CLO2",D82:CS82)/'Grade computation'!I$5)=0,0,(SUMIF(D$14:CS$14,"CLO2",D82:CS82)/'Grade computation'!I$5)),""),"")</f>
        <v/>
      </c>
      <c r="CZ82" s="92" t="str">
        <f t="shared" si="66"/>
        <v/>
      </c>
      <c r="DA82" s="92" t="str">
        <f t="shared" si="67"/>
        <v/>
      </c>
      <c r="DB82" s="91" t="str">
        <f>IF(B82&lt;&gt;"",IFERROR(IF((SUMIF(D$14:CS$14,"CLO3",D82:CS82)/'Grade computation'!I$6)=0,0,(SUMIF(D$14:CS$14,"CLO3",D82:CS82)/'Grade computation'!I$6)),""),"")</f>
        <v/>
      </c>
      <c r="DC82" s="92" t="str">
        <f t="shared" si="68"/>
        <v/>
      </c>
      <c r="DD82" s="92" t="str">
        <f t="shared" si="69"/>
        <v/>
      </c>
      <c r="DE82" s="91" t="str">
        <f>IF(B82&lt;&gt;"",IFERROR(SUMIF(D$14:CS$14,"CLO4",D82:CS82)/'Grade computation'!I$7,""),"")</f>
        <v/>
      </c>
      <c r="DF82" s="92" t="str">
        <f t="shared" si="70"/>
        <v/>
      </c>
      <c r="DG82" s="92" t="str">
        <f t="shared" si="71"/>
        <v/>
      </c>
      <c r="DH82" s="91" t="str">
        <f>IF(B82&lt;&gt;"",IFERROR(IF((SUMIF(D$14:CS$14,"CLO5",D82:CS82)/'Grade computation'!I$8)=0,0,(SUMIF(D$14:CS$14,"CLO5",D82:CS82)/'Grade computation'!I$8)),""),"")</f>
        <v/>
      </c>
      <c r="DI82" s="92" t="str">
        <f t="shared" si="72"/>
        <v/>
      </c>
      <c r="DJ82" s="92" t="str">
        <f t="shared" si="73"/>
        <v/>
      </c>
      <c r="DK82" s="91" t="str">
        <f>IF(B82&lt;&gt;"",IFERROR(IF((SUMIF(D$14:CS$14,"CLO6",D82:CS82)/'Grade computation'!I$9)=0,0,(SUMIF(D$14:CS$14,"CLO6",D82:CS82)/'Grade computation'!I$9)),""),"")</f>
        <v/>
      </c>
      <c r="DL82" s="92" t="str">
        <f t="shared" si="74"/>
        <v/>
      </c>
      <c r="DM82" s="92" t="str">
        <f t="shared" si="75"/>
        <v/>
      </c>
      <c r="DN82" s="91" t="str">
        <f>IF(B82&lt;&gt;"",IFERROR(IF((SUMIF(D$14:CS$14,"CLO7",D82:CS82)/'Grade computation'!I$10)=0,0,(SUMIF(D$14:CS$14,"CLO7",D82:CS82)/'Grade computation'!I$10)),""),"")</f>
        <v/>
      </c>
      <c r="DO82" s="92" t="str">
        <f t="shared" si="76"/>
        <v/>
      </c>
      <c r="DP82" s="92" t="str">
        <f t="shared" si="77"/>
        <v/>
      </c>
      <c r="DQ82" s="91" t="str">
        <f>IF(B82&lt;&gt;"",IFERROR(IF((SUMIF(D$14:CS$14,"CLO8",D82:CS82)/'Grade computation'!I$11)=0,0,(SUMIF(D$14:CS$14,"CLO8",D82:CS82)/'Grade computation'!I$11)),""),"")</f>
        <v/>
      </c>
      <c r="DR82" s="92" t="str">
        <f t="shared" si="78"/>
        <v/>
      </c>
      <c r="DS82" s="92" t="str">
        <f t="shared" si="79"/>
        <v/>
      </c>
      <c r="DT82" s="91" t="str">
        <f>IF(B82&lt;&gt;"",IFERROR(IF((SUMIF(D$14:CS$14,"CLO9",D82:CS82)/'Grade computation'!I$12)=0,0,(SUMIF(D$14:CS$14,"CLO9",D82:CS82)/'Grade computation'!I$12)),""),"")</f>
        <v/>
      </c>
      <c r="DU82" s="92" t="str">
        <f t="shared" si="80"/>
        <v/>
      </c>
      <c r="DV82" s="92" t="str">
        <f t="shared" si="81"/>
        <v/>
      </c>
      <c r="DW82" s="91" t="str">
        <f>IF(B82&lt;&gt;"",IFERROR(IF((SUMIF(D$14:CS$14,"CLO10",D82:CS82)/'Grade computation'!I$13)=0,0,(SUMIF(D$14:CS$14,"CLO10",D82:CS82)/'Grade computation'!I$13)),""),"")</f>
        <v/>
      </c>
      <c r="DX82" s="92" t="str">
        <f t="shared" si="82"/>
        <v/>
      </c>
      <c r="DY82" s="92" t="str">
        <f t="shared" si="83"/>
        <v/>
      </c>
      <c r="DZ82" s="45"/>
      <c r="EA82" s="45"/>
    </row>
    <row r="83" spans="1:131" ht="15.75" customHeight="1">
      <c r="A83" s="281"/>
      <c r="B83" s="282"/>
      <c r="C83" s="276"/>
      <c r="D83" s="276"/>
      <c r="E83" s="276"/>
      <c r="F83" s="276"/>
      <c r="G83" s="276"/>
      <c r="H83" s="276"/>
      <c r="I83" s="276"/>
      <c r="J83" s="276"/>
      <c r="K83" s="276"/>
      <c r="L83" s="276"/>
      <c r="M83" s="276"/>
      <c r="N83" s="276"/>
      <c r="O83" s="276"/>
      <c r="P83" s="276"/>
      <c r="Q83" s="276"/>
      <c r="R83" s="276"/>
      <c r="S83" s="276"/>
      <c r="T83" s="276"/>
      <c r="U83" s="276"/>
      <c r="V83" s="276"/>
      <c r="W83" s="276"/>
      <c r="X83" s="276"/>
      <c r="Y83" s="276"/>
      <c r="Z83" s="276"/>
      <c r="AA83" s="276"/>
      <c r="AB83" s="276"/>
      <c r="AC83" s="276"/>
      <c r="AD83" s="276"/>
      <c r="AE83" s="276"/>
      <c r="AF83" s="276"/>
      <c r="AG83" s="276"/>
      <c r="AH83" s="89" t="str">
        <f t="shared" si="58"/>
        <v/>
      </c>
      <c r="AI83" s="90" t="str">
        <f t="shared" si="59"/>
        <v/>
      </c>
      <c r="AJ83" s="276"/>
      <c r="AK83" s="276"/>
      <c r="AL83" s="276"/>
      <c r="AM83" s="276"/>
      <c r="AN83" s="276"/>
      <c r="AO83" s="276"/>
      <c r="AP83" s="276"/>
      <c r="AQ83" s="276"/>
      <c r="AR83" s="276"/>
      <c r="AS83" s="276"/>
      <c r="AT83" s="276"/>
      <c r="AU83" s="276"/>
      <c r="AV83" s="276"/>
      <c r="AW83" s="276"/>
      <c r="AX83" s="276"/>
      <c r="AY83" s="276"/>
      <c r="AZ83" s="276"/>
      <c r="BA83" s="276"/>
      <c r="BB83" s="276"/>
      <c r="BC83" s="276"/>
      <c r="BD83" s="276"/>
      <c r="BE83" s="276"/>
      <c r="BF83" s="276"/>
      <c r="BG83" s="276"/>
      <c r="BH83" s="276"/>
      <c r="BI83" s="276"/>
      <c r="BJ83" s="276"/>
      <c r="BK83" s="276"/>
      <c r="BL83" s="276"/>
      <c r="BM83" s="276"/>
      <c r="BN83" s="89" t="str">
        <f t="shared" si="60"/>
        <v/>
      </c>
      <c r="BO83" s="90" t="str">
        <f t="shared" si="61"/>
        <v/>
      </c>
      <c r="BP83" s="285"/>
      <c r="BQ83" s="285"/>
      <c r="BR83" s="285"/>
      <c r="BS83" s="285"/>
      <c r="BT83" s="285"/>
      <c r="BU83" s="285"/>
      <c r="BV83" s="285"/>
      <c r="BW83" s="285"/>
      <c r="BX83" s="285"/>
      <c r="BY83" s="285"/>
      <c r="BZ83" s="285"/>
      <c r="CA83" s="276"/>
      <c r="CB83" s="276"/>
      <c r="CC83" s="276"/>
      <c r="CD83" s="276"/>
      <c r="CE83" s="276"/>
      <c r="CF83" s="276"/>
      <c r="CG83" s="276"/>
      <c r="CH83" s="276"/>
      <c r="CI83" s="276"/>
      <c r="CJ83" s="276"/>
      <c r="CK83" s="276"/>
      <c r="CL83" s="276"/>
      <c r="CM83" s="276"/>
      <c r="CN83" s="276"/>
      <c r="CO83" s="276"/>
      <c r="CP83" s="276"/>
      <c r="CQ83" s="276"/>
      <c r="CR83" s="276"/>
      <c r="CS83" s="276"/>
      <c r="CT83" s="89" t="str">
        <f t="shared" si="62"/>
        <v/>
      </c>
      <c r="CU83" s="90" t="str">
        <f t="shared" si="63"/>
        <v/>
      </c>
      <c r="CV83" s="91" t="str">
        <f>IF(B83&lt;&gt;"",IFERROR(SUMIF(D$14:CS$14, "CLO1", D83:CS83)/'Grade computation'!I$4,""),"")</f>
        <v/>
      </c>
      <c r="CW83" s="92" t="str">
        <f t="shared" si="64"/>
        <v/>
      </c>
      <c r="CX83" s="92" t="str">
        <f t="shared" si="65"/>
        <v/>
      </c>
      <c r="CY83" s="91" t="str">
        <f>IF(B83&lt;&gt;"",IFERROR(IF((SUMIF(D$14:CS$14,"CLO2",D83:CS83)/'Grade computation'!I$5)=0,0,(SUMIF(D$14:CS$14,"CLO2",D83:CS83)/'Grade computation'!I$5)),""),"")</f>
        <v/>
      </c>
      <c r="CZ83" s="92" t="str">
        <f t="shared" si="66"/>
        <v/>
      </c>
      <c r="DA83" s="92" t="str">
        <f t="shared" si="67"/>
        <v/>
      </c>
      <c r="DB83" s="91" t="str">
        <f>IF(B83&lt;&gt;"",IFERROR(IF((SUMIF(D$14:CS$14,"CLO3",D83:CS83)/'Grade computation'!I$6)=0,0,(SUMIF(D$14:CS$14,"CLO3",D83:CS83)/'Grade computation'!I$6)),""),"")</f>
        <v/>
      </c>
      <c r="DC83" s="92" t="str">
        <f t="shared" si="68"/>
        <v/>
      </c>
      <c r="DD83" s="92" t="str">
        <f t="shared" si="69"/>
        <v/>
      </c>
      <c r="DE83" s="91" t="str">
        <f>IF(B83&lt;&gt;"",IFERROR(SUMIF(D$14:CS$14,"CLO4",D83:CS83)/'Grade computation'!I$7,""),"")</f>
        <v/>
      </c>
      <c r="DF83" s="92" t="str">
        <f t="shared" si="70"/>
        <v/>
      </c>
      <c r="DG83" s="92" t="str">
        <f t="shared" si="71"/>
        <v/>
      </c>
      <c r="DH83" s="91" t="str">
        <f>IF(B83&lt;&gt;"",IFERROR(IF((SUMIF(D$14:CS$14,"CLO5",D83:CS83)/'Grade computation'!I$8)=0,0,(SUMIF(D$14:CS$14,"CLO5",D83:CS83)/'Grade computation'!I$8)),""),"")</f>
        <v/>
      </c>
      <c r="DI83" s="92" t="str">
        <f t="shared" si="72"/>
        <v/>
      </c>
      <c r="DJ83" s="92" t="str">
        <f t="shared" si="73"/>
        <v/>
      </c>
      <c r="DK83" s="91" t="str">
        <f>IF(B83&lt;&gt;"",IFERROR(IF((SUMIF(D$14:CS$14,"CLO6",D83:CS83)/'Grade computation'!I$9)=0,0,(SUMIF(D$14:CS$14,"CLO6",D83:CS83)/'Grade computation'!I$9)),""),"")</f>
        <v/>
      </c>
      <c r="DL83" s="92" t="str">
        <f t="shared" si="74"/>
        <v/>
      </c>
      <c r="DM83" s="92" t="str">
        <f t="shared" si="75"/>
        <v/>
      </c>
      <c r="DN83" s="91" t="str">
        <f>IF(B83&lt;&gt;"",IFERROR(IF((SUMIF(D$14:CS$14,"CLO7",D83:CS83)/'Grade computation'!I$10)=0,0,(SUMIF(D$14:CS$14,"CLO7",D83:CS83)/'Grade computation'!I$10)),""),"")</f>
        <v/>
      </c>
      <c r="DO83" s="92" t="str">
        <f t="shared" si="76"/>
        <v/>
      </c>
      <c r="DP83" s="92" t="str">
        <f t="shared" si="77"/>
        <v/>
      </c>
      <c r="DQ83" s="91" t="str">
        <f>IF(B83&lt;&gt;"",IFERROR(IF((SUMIF(D$14:CS$14,"CLO8",D83:CS83)/'Grade computation'!I$11)=0,0,(SUMIF(D$14:CS$14,"CLO8",D83:CS83)/'Grade computation'!I$11)),""),"")</f>
        <v/>
      </c>
      <c r="DR83" s="92" t="str">
        <f t="shared" si="78"/>
        <v/>
      </c>
      <c r="DS83" s="92" t="str">
        <f t="shared" si="79"/>
        <v/>
      </c>
      <c r="DT83" s="91" t="str">
        <f>IF(B83&lt;&gt;"",IFERROR(IF((SUMIF(D$14:CS$14,"CLO9",D83:CS83)/'Grade computation'!I$12)=0,0,(SUMIF(D$14:CS$14,"CLO9",D83:CS83)/'Grade computation'!I$12)),""),"")</f>
        <v/>
      </c>
      <c r="DU83" s="92" t="str">
        <f t="shared" si="80"/>
        <v/>
      </c>
      <c r="DV83" s="92" t="str">
        <f t="shared" si="81"/>
        <v/>
      </c>
      <c r="DW83" s="91" t="str">
        <f>IF(B83&lt;&gt;"",IFERROR(IF((SUMIF(D$14:CS$14,"CLO10",D83:CS83)/'Grade computation'!I$13)=0,0,(SUMIF(D$14:CS$14,"CLO10",D83:CS83)/'Grade computation'!I$13)),""),"")</f>
        <v/>
      </c>
      <c r="DX83" s="92" t="str">
        <f t="shared" si="82"/>
        <v/>
      </c>
      <c r="DY83" s="92" t="str">
        <f t="shared" si="83"/>
        <v/>
      </c>
      <c r="DZ83" s="45"/>
      <c r="EA83" s="45"/>
    </row>
    <row r="84" spans="1:131" ht="15.75" customHeight="1">
      <c r="A84" s="281"/>
      <c r="B84" s="282"/>
      <c r="C84" s="276"/>
      <c r="D84" s="276"/>
      <c r="E84" s="276"/>
      <c r="F84" s="276"/>
      <c r="G84" s="276"/>
      <c r="H84" s="276"/>
      <c r="I84" s="276"/>
      <c r="J84" s="276"/>
      <c r="K84" s="276"/>
      <c r="L84" s="276"/>
      <c r="M84" s="276"/>
      <c r="N84" s="276"/>
      <c r="O84" s="276"/>
      <c r="P84" s="276"/>
      <c r="Q84" s="276"/>
      <c r="R84" s="276"/>
      <c r="S84" s="276"/>
      <c r="T84" s="276"/>
      <c r="U84" s="276"/>
      <c r="V84" s="276"/>
      <c r="W84" s="276"/>
      <c r="X84" s="276"/>
      <c r="Y84" s="276"/>
      <c r="Z84" s="276"/>
      <c r="AA84" s="276"/>
      <c r="AB84" s="276"/>
      <c r="AC84" s="276"/>
      <c r="AD84" s="276"/>
      <c r="AE84" s="276"/>
      <c r="AF84" s="276"/>
      <c r="AG84" s="276"/>
      <c r="AH84" s="89" t="str">
        <f t="shared" si="58"/>
        <v/>
      </c>
      <c r="AI84" s="90" t="str">
        <f t="shared" si="59"/>
        <v/>
      </c>
      <c r="AJ84" s="276"/>
      <c r="AK84" s="276"/>
      <c r="AL84" s="276"/>
      <c r="AM84" s="276"/>
      <c r="AN84" s="276"/>
      <c r="AO84" s="276"/>
      <c r="AP84" s="276"/>
      <c r="AQ84" s="276"/>
      <c r="AR84" s="276"/>
      <c r="AS84" s="276"/>
      <c r="AT84" s="276"/>
      <c r="AU84" s="276"/>
      <c r="AV84" s="276"/>
      <c r="AW84" s="276"/>
      <c r="AX84" s="276"/>
      <c r="AY84" s="276"/>
      <c r="AZ84" s="276"/>
      <c r="BA84" s="276"/>
      <c r="BB84" s="276"/>
      <c r="BC84" s="276"/>
      <c r="BD84" s="276"/>
      <c r="BE84" s="276"/>
      <c r="BF84" s="276"/>
      <c r="BG84" s="276"/>
      <c r="BH84" s="276"/>
      <c r="BI84" s="276"/>
      <c r="BJ84" s="276"/>
      <c r="BK84" s="276"/>
      <c r="BL84" s="276"/>
      <c r="BM84" s="276"/>
      <c r="BN84" s="89" t="str">
        <f t="shared" si="60"/>
        <v/>
      </c>
      <c r="BO84" s="90" t="str">
        <f t="shared" si="61"/>
        <v/>
      </c>
      <c r="BP84" s="285"/>
      <c r="BQ84" s="285"/>
      <c r="BR84" s="285"/>
      <c r="BS84" s="285"/>
      <c r="BT84" s="285"/>
      <c r="BU84" s="285"/>
      <c r="BV84" s="285"/>
      <c r="BW84" s="285"/>
      <c r="BX84" s="285"/>
      <c r="BY84" s="285"/>
      <c r="BZ84" s="285"/>
      <c r="CA84" s="276"/>
      <c r="CB84" s="276"/>
      <c r="CC84" s="276"/>
      <c r="CD84" s="276"/>
      <c r="CE84" s="276"/>
      <c r="CF84" s="276"/>
      <c r="CG84" s="276"/>
      <c r="CH84" s="276"/>
      <c r="CI84" s="276"/>
      <c r="CJ84" s="276"/>
      <c r="CK84" s="276"/>
      <c r="CL84" s="276"/>
      <c r="CM84" s="276"/>
      <c r="CN84" s="276"/>
      <c r="CO84" s="276"/>
      <c r="CP84" s="276"/>
      <c r="CQ84" s="276"/>
      <c r="CR84" s="276"/>
      <c r="CS84" s="276"/>
      <c r="CT84" s="89" t="str">
        <f t="shared" si="62"/>
        <v/>
      </c>
      <c r="CU84" s="90" t="str">
        <f t="shared" si="63"/>
        <v/>
      </c>
      <c r="CV84" s="91" t="str">
        <f>IF(B84&lt;&gt;"",IFERROR(SUMIF(D$14:CS$14, "CLO1", D84:CS84)/'Grade computation'!I$4,""),"")</f>
        <v/>
      </c>
      <c r="CW84" s="92" t="str">
        <f t="shared" si="64"/>
        <v/>
      </c>
      <c r="CX84" s="92" t="str">
        <f t="shared" si="65"/>
        <v/>
      </c>
      <c r="CY84" s="91" t="str">
        <f>IF(B84&lt;&gt;"",IFERROR(IF((SUMIF(D$14:CS$14,"CLO2",D84:CS84)/'Grade computation'!I$5)=0,0,(SUMIF(D$14:CS$14,"CLO2",D84:CS84)/'Grade computation'!I$5)),""),"")</f>
        <v/>
      </c>
      <c r="CZ84" s="92" t="str">
        <f t="shared" si="66"/>
        <v/>
      </c>
      <c r="DA84" s="92" t="str">
        <f t="shared" si="67"/>
        <v/>
      </c>
      <c r="DB84" s="91" t="str">
        <f>IF(B84&lt;&gt;"",IFERROR(IF((SUMIF(D$14:CS$14,"CLO3",D84:CS84)/'Grade computation'!I$6)=0,0,(SUMIF(D$14:CS$14,"CLO3",D84:CS84)/'Grade computation'!I$6)),""),"")</f>
        <v/>
      </c>
      <c r="DC84" s="92" t="str">
        <f t="shared" si="68"/>
        <v/>
      </c>
      <c r="DD84" s="92" t="str">
        <f t="shared" si="69"/>
        <v/>
      </c>
      <c r="DE84" s="91" t="str">
        <f>IF(B84&lt;&gt;"",IFERROR(SUMIF(D$14:CS$14,"CLO4",D84:CS84)/'Grade computation'!I$7,""),"")</f>
        <v/>
      </c>
      <c r="DF84" s="92" t="str">
        <f t="shared" si="70"/>
        <v/>
      </c>
      <c r="DG84" s="92" t="str">
        <f t="shared" si="71"/>
        <v/>
      </c>
      <c r="DH84" s="91" t="str">
        <f>IF(B84&lt;&gt;"",IFERROR(IF((SUMIF(D$14:CS$14,"CLO5",D84:CS84)/'Grade computation'!I$8)=0,0,(SUMIF(D$14:CS$14,"CLO5",D84:CS84)/'Grade computation'!I$8)),""),"")</f>
        <v/>
      </c>
      <c r="DI84" s="92" t="str">
        <f t="shared" si="72"/>
        <v/>
      </c>
      <c r="DJ84" s="92" t="str">
        <f t="shared" si="73"/>
        <v/>
      </c>
      <c r="DK84" s="91" t="str">
        <f>IF(B84&lt;&gt;"",IFERROR(IF((SUMIF(D$14:CS$14,"CLO6",D84:CS84)/'Grade computation'!I$9)=0,0,(SUMIF(D$14:CS$14,"CLO6",D84:CS84)/'Grade computation'!I$9)),""),"")</f>
        <v/>
      </c>
      <c r="DL84" s="92" t="str">
        <f t="shared" si="74"/>
        <v/>
      </c>
      <c r="DM84" s="92" t="str">
        <f t="shared" si="75"/>
        <v/>
      </c>
      <c r="DN84" s="91" t="str">
        <f>IF(B84&lt;&gt;"",IFERROR(IF((SUMIF(D$14:CS$14,"CLO7",D84:CS84)/'Grade computation'!I$10)=0,0,(SUMIF(D$14:CS$14,"CLO7",D84:CS84)/'Grade computation'!I$10)),""),"")</f>
        <v/>
      </c>
      <c r="DO84" s="92" t="str">
        <f t="shared" si="76"/>
        <v/>
      </c>
      <c r="DP84" s="92" t="str">
        <f t="shared" si="77"/>
        <v/>
      </c>
      <c r="DQ84" s="91" t="str">
        <f>IF(B84&lt;&gt;"",IFERROR(IF((SUMIF(D$14:CS$14,"CLO8",D84:CS84)/'Grade computation'!I$11)=0,0,(SUMIF(D$14:CS$14,"CLO8",D84:CS84)/'Grade computation'!I$11)),""),"")</f>
        <v/>
      </c>
      <c r="DR84" s="92" t="str">
        <f t="shared" si="78"/>
        <v/>
      </c>
      <c r="DS84" s="92" t="str">
        <f t="shared" si="79"/>
        <v/>
      </c>
      <c r="DT84" s="91" t="str">
        <f>IF(B84&lt;&gt;"",IFERROR(IF((SUMIF(D$14:CS$14,"CLO9",D84:CS84)/'Grade computation'!I$12)=0,0,(SUMIF(D$14:CS$14,"CLO9",D84:CS84)/'Grade computation'!I$12)),""),"")</f>
        <v/>
      </c>
      <c r="DU84" s="92" t="str">
        <f t="shared" si="80"/>
        <v/>
      </c>
      <c r="DV84" s="92" t="str">
        <f t="shared" si="81"/>
        <v/>
      </c>
      <c r="DW84" s="91" t="str">
        <f>IF(B84&lt;&gt;"",IFERROR(IF((SUMIF(D$14:CS$14,"CLO10",D84:CS84)/'Grade computation'!I$13)=0,0,(SUMIF(D$14:CS$14,"CLO10",D84:CS84)/'Grade computation'!I$13)),""),"")</f>
        <v/>
      </c>
      <c r="DX84" s="92" t="str">
        <f t="shared" si="82"/>
        <v/>
      </c>
      <c r="DY84" s="92" t="str">
        <f t="shared" si="83"/>
        <v/>
      </c>
      <c r="DZ84" s="45"/>
      <c r="EA84" s="45"/>
    </row>
    <row r="85" spans="1:131" ht="15.75" customHeight="1">
      <c r="A85" s="281"/>
      <c r="B85" s="282"/>
      <c r="C85" s="276"/>
      <c r="D85" s="276"/>
      <c r="E85" s="276"/>
      <c r="F85" s="276"/>
      <c r="G85" s="276"/>
      <c r="H85" s="276"/>
      <c r="I85" s="276"/>
      <c r="J85" s="276"/>
      <c r="K85" s="276"/>
      <c r="L85" s="276"/>
      <c r="M85" s="276"/>
      <c r="N85" s="276"/>
      <c r="O85" s="276"/>
      <c r="P85" s="276"/>
      <c r="Q85" s="276"/>
      <c r="R85" s="276"/>
      <c r="S85" s="276"/>
      <c r="T85" s="276"/>
      <c r="U85" s="276"/>
      <c r="V85" s="276"/>
      <c r="W85" s="276"/>
      <c r="X85" s="276"/>
      <c r="Y85" s="276"/>
      <c r="Z85" s="276"/>
      <c r="AA85" s="276"/>
      <c r="AB85" s="276"/>
      <c r="AC85" s="276"/>
      <c r="AD85" s="276"/>
      <c r="AE85" s="276"/>
      <c r="AF85" s="276"/>
      <c r="AG85" s="276"/>
      <c r="AH85" s="89" t="str">
        <f t="shared" si="58"/>
        <v/>
      </c>
      <c r="AI85" s="90" t="str">
        <f t="shared" si="59"/>
        <v/>
      </c>
      <c r="AJ85" s="276"/>
      <c r="AK85" s="276"/>
      <c r="AL85" s="276"/>
      <c r="AM85" s="276"/>
      <c r="AN85" s="276"/>
      <c r="AO85" s="276"/>
      <c r="AP85" s="276"/>
      <c r="AQ85" s="276"/>
      <c r="AR85" s="276"/>
      <c r="AS85" s="276"/>
      <c r="AT85" s="276"/>
      <c r="AU85" s="276"/>
      <c r="AV85" s="276"/>
      <c r="AW85" s="276"/>
      <c r="AX85" s="276"/>
      <c r="AY85" s="276"/>
      <c r="AZ85" s="276"/>
      <c r="BA85" s="276"/>
      <c r="BB85" s="276"/>
      <c r="BC85" s="276"/>
      <c r="BD85" s="276"/>
      <c r="BE85" s="276"/>
      <c r="BF85" s="276"/>
      <c r="BG85" s="276"/>
      <c r="BH85" s="276"/>
      <c r="BI85" s="276"/>
      <c r="BJ85" s="276"/>
      <c r="BK85" s="276"/>
      <c r="BL85" s="276"/>
      <c r="BM85" s="276"/>
      <c r="BN85" s="89" t="str">
        <f t="shared" si="60"/>
        <v/>
      </c>
      <c r="BO85" s="90" t="str">
        <f t="shared" si="61"/>
        <v/>
      </c>
      <c r="BP85" s="285"/>
      <c r="BQ85" s="285"/>
      <c r="BR85" s="285"/>
      <c r="BS85" s="285"/>
      <c r="BT85" s="285"/>
      <c r="BU85" s="285"/>
      <c r="BV85" s="285"/>
      <c r="BW85" s="285"/>
      <c r="BX85" s="285"/>
      <c r="BY85" s="285"/>
      <c r="BZ85" s="285"/>
      <c r="CA85" s="276"/>
      <c r="CB85" s="276"/>
      <c r="CC85" s="276"/>
      <c r="CD85" s="276"/>
      <c r="CE85" s="276"/>
      <c r="CF85" s="276"/>
      <c r="CG85" s="276"/>
      <c r="CH85" s="276"/>
      <c r="CI85" s="276"/>
      <c r="CJ85" s="276"/>
      <c r="CK85" s="276"/>
      <c r="CL85" s="276"/>
      <c r="CM85" s="276"/>
      <c r="CN85" s="276"/>
      <c r="CO85" s="276"/>
      <c r="CP85" s="276"/>
      <c r="CQ85" s="276"/>
      <c r="CR85" s="276"/>
      <c r="CS85" s="276"/>
      <c r="CT85" s="89" t="str">
        <f t="shared" si="62"/>
        <v/>
      </c>
      <c r="CU85" s="90" t="str">
        <f t="shared" si="63"/>
        <v/>
      </c>
      <c r="CV85" s="91" t="str">
        <f>IF(B85&lt;&gt;"",IFERROR(SUMIF(D$14:CS$14, "CLO1", D85:CS85)/'Grade computation'!I$4,""),"")</f>
        <v/>
      </c>
      <c r="CW85" s="92" t="str">
        <f t="shared" si="64"/>
        <v/>
      </c>
      <c r="CX85" s="92" t="str">
        <f t="shared" si="65"/>
        <v/>
      </c>
      <c r="CY85" s="91" t="str">
        <f>IF(B85&lt;&gt;"",IFERROR(IF((SUMIF(D$14:CS$14,"CLO2",D85:CS85)/'Grade computation'!I$5)=0,0,(SUMIF(D$14:CS$14,"CLO2",D85:CS85)/'Grade computation'!I$5)),""),"")</f>
        <v/>
      </c>
      <c r="CZ85" s="92" t="str">
        <f t="shared" si="66"/>
        <v/>
      </c>
      <c r="DA85" s="92" t="str">
        <f t="shared" si="67"/>
        <v/>
      </c>
      <c r="DB85" s="91" t="str">
        <f>IF(B85&lt;&gt;"",IFERROR(IF((SUMIF(D$14:CS$14,"CLO3",D85:CS85)/'Grade computation'!I$6)=0,0,(SUMIF(D$14:CS$14,"CLO3",D85:CS85)/'Grade computation'!I$6)),""),"")</f>
        <v/>
      </c>
      <c r="DC85" s="92" t="str">
        <f t="shared" si="68"/>
        <v/>
      </c>
      <c r="DD85" s="92" t="str">
        <f t="shared" si="69"/>
        <v/>
      </c>
      <c r="DE85" s="91" t="str">
        <f>IF(B85&lt;&gt;"",IFERROR(SUMIF(D$14:CS$14,"CLO4",D85:CS85)/'Grade computation'!I$7,""),"")</f>
        <v/>
      </c>
      <c r="DF85" s="92" t="str">
        <f t="shared" si="70"/>
        <v/>
      </c>
      <c r="DG85" s="92" t="str">
        <f t="shared" si="71"/>
        <v/>
      </c>
      <c r="DH85" s="91" t="str">
        <f>IF(B85&lt;&gt;"",IFERROR(IF((SUMIF(D$14:CS$14,"CLO5",D85:CS85)/'Grade computation'!I$8)=0,0,(SUMIF(D$14:CS$14,"CLO5",D85:CS85)/'Grade computation'!I$8)),""),"")</f>
        <v/>
      </c>
      <c r="DI85" s="92" t="str">
        <f t="shared" si="72"/>
        <v/>
      </c>
      <c r="DJ85" s="92" t="str">
        <f t="shared" si="73"/>
        <v/>
      </c>
      <c r="DK85" s="91" t="str">
        <f>IF(B85&lt;&gt;"",IFERROR(IF((SUMIF(D$14:CS$14,"CLO6",D85:CS85)/'Grade computation'!I$9)=0,0,(SUMIF(D$14:CS$14,"CLO6",D85:CS85)/'Grade computation'!I$9)),""),"")</f>
        <v/>
      </c>
      <c r="DL85" s="92" t="str">
        <f t="shared" si="74"/>
        <v/>
      </c>
      <c r="DM85" s="92" t="str">
        <f t="shared" si="75"/>
        <v/>
      </c>
      <c r="DN85" s="91" t="str">
        <f>IF(B85&lt;&gt;"",IFERROR(IF((SUMIF(D$14:CS$14,"CLO7",D85:CS85)/'Grade computation'!I$10)=0,0,(SUMIF(D$14:CS$14,"CLO7",D85:CS85)/'Grade computation'!I$10)),""),"")</f>
        <v/>
      </c>
      <c r="DO85" s="92" t="str">
        <f t="shared" si="76"/>
        <v/>
      </c>
      <c r="DP85" s="92" t="str">
        <f t="shared" si="77"/>
        <v/>
      </c>
      <c r="DQ85" s="91" t="str">
        <f>IF(B85&lt;&gt;"",IFERROR(IF((SUMIF(D$14:CS$14,"CLO8",D85:CS85)/'Grade computation'!I$11)=0,0,(SUMIF(D$14:CS$14,"CLO8",D85:CS85)/'Grade computation'!I$11)),""),"")</f>
        <v/>
      </c>
      <c r="DR85" s="92" t="str">
        <f t="shared" si="78"/>
        <v/>
      </c>
      <c r="DS85" s="92" t="str">
        <f t="shared" si="79"/>
        <v/>
      </c>
      <c r="DT85" s="91" t="str">
        <f>IF(B85&lt;&gt;"",IFERROR(IF((SUMIF(D$14:CS$14,"CLO9",D85:CS85)/'Grade computation'!I$12)=0,0,(SUMIF(D$14:CS$14,"CLO9",D85:CS85)/'Grade computation'!I$12)),""),"")</f>
        <v/>
      </c>
      <c r="DU85" s="92" t="str">
        <f t="shared" si="80"/>
        <v/>
      </c>
      <c r="DV85" s="92" t="str">
        <f t="shared" si="81"/>
        <v/>
      </c>
      <c r="DW85" s="91" t="str">
        <f>IF(B85&lt;&gt;"",IFERROR(IF((SUMIF(D$14:CS$14,"CLO10",D85:CS85)/'Grade computation'!I$13)=0,0,(SUMIF(D$14:CS$14,"CLO10",D85:CS85)/'Grade computation'!I$13)),""),"")</f>
        <v/>
      </c>
      <c r="DX85" s="92" t="str">
        <f t="shared" si="82"/>
        <v/>
      </c>
      <c r="DY85" s="92" t="str">
        <f t="shared" si="83"/>
        <v/>
      </c>
      <c r="DZ85" s="45"/>
      <c r="EA85" s="45"/>
    </row>
    <row r="86" spans="1:131" ht="15.75" customHeight="1">
      <c r="A86" s="281"/>
      <c r="B86" s="282"/>
      <c r="C86" s="276"/>
      <c r="D86" s="276"/>
      <c r="E86" s="276"/>
      <c r="F86" s="276"/>
      <c r="G86" s="276"/>
      <c r="H86" s="276"/>
      <c r="I86" s="276"/>
      <c r="J86" s="276"/>
      <c r="K86" s="276"/>
      <c r="L86" s="276"/>
      <c r="M86" s="276"/>
      <c r="N86" s="276"/>
      <c r="O86" s="276"/>
      <c r="P86" s="276"/>
      <c r="Q86" s="276"/>
      <c r="R86" s="276"/>
      <c r="S86" s="276"/>
      <c r="T86" s="276"/>
      <c r="U86" s="276"/>
      <c r="V86" s="276"/>
      <c r="W86" s="276"/>
      <c r="X86" s="276"/>
      <c r="Y86" s="276"/>
      <c r="Z86" s="276"/>
      <c r="AA86" s="276"/>
      <c r="AB86" s="276"/>
      <c r="AC86" s="276"/>
      <c r="AD86" s="276"/>
      <c r="AE86" s="276"/>
      <c r="AF86" s="276"/>
      <c r="AG86" s="276"/>
      <c r="AH86" s="89" t="str">
        <f t="shared" si="58"/>
        <v/>
      </c>
      <c r="AI86" s="90" t="str">
        <f t="shared" si="59"/>
        <v/>
      </c>
      <c r="AJ86" s="276"/>
      <c r="AK86" s="276"/>
      <c r="AL86" s="276"/>
      <c r="AM86" s="276"/>
      <c r="AN86" s="276"/>
      <c r="AO86" s="276"/>
      <c r="AP86" s="276"/>
      <c r="AQ86" s="276"/>
      <c r="AR86" s="276"/>
      <c r="AS86" s="276"/>
      <c r="AT86" s="276"/>
      <c r="AU86" s="276"/>
      <c r="AV86" s="276"/>
      <c r="AW86" s="276"/>
      <c r="AX86" s="276"/>
      <c r="AY86" s="276"/>
      <c r="AZ86" s="276"/>
      <c r="BA86" s="276"/>
      <c r="BB86" s="276"/>
      <c r="BC86" s="276"/>
      <c r="BD86" s="276"/>
      <c r="BE86" s="276"/>
      <c r="BF86" s="276"/>
      <c r="BG86" s="276"/>
      <c r="BH86" s="276"/>
      <c r="BI86" s="276"/>
      <c r="BJ86" s="276"/>
      <c r="BK86" s="276"/>
      <c r="BL86" s="276"/>
      <c r="BM86" s="276"/>
      <c r="BN86" s="89" t="str">
        <f t="shared" si="60"/>
        <v/>
      </c>
      <c r="BO86" s="90" t="str">
        <f t="shared" si="61"/>
        <v/>
      </c>
      <c r="BP86" s="285"/>
      <c r="BQ86" s="285"/>
      <c r="BR86" s="285"/>
      <c r="BS86" s="285"/>
      <c r="BT86" s="285"/>
      <c r="BU86" s="285"/>
      <c r="BV86" s="285"/>
      <c r="BW86" s="285"/>
      <c r="BX86" s="285"/>
      <c r="BY86" s="285"/>
      <c r="BZ86" s="285"/>
      <c r="CA86" s="276"/>
      <c r="CB86" s="276"/>
      <c r="CC86" s="276"/>
      <c r="CD86" s="276"/>
      <c r="CE86" s="276"/>
      <c r="CF86" s="276"/>
      <c r="CG86" s="276"/>
      <c r="CH86" s="276"/>
      <c r="CI86" s="276"/>
      <c r="CJ86" s="276"/>
      <c r="CK86" s="276"/>
      <c r="CL86" s="276"/>
      <c r="CM86" s="276"/>
      <c r="CN86" s="276"/>
      <c r="CO86" s="276"/>
      <c r="CP86" s="276"/>
      <c r="CQ86" s="276"/>
      <c r="CR86" s="276"/>
      <c r="CS86" s="276"/>
      <c r="CT86" s="89" t="str">
        <f t="shared" si="62"/>
        <v/>
      </c>
      <c r="CU86" s="90" t="str">
        <f t="shared" si="63"/>
        <v/>
      </c>
      <c r="CV86" s="91" t="str">
        <f>IF(B86&lt;&gt;"",IFERROR(SUMIF(D$14:CS$14, "CLO1", D86:CS86)/'Grade computation'!I$4,""),"")</f>
        <v/>
      </c>
      <c r="CW86" s="92" t="str">
        <f t="shared" si="64"/>
        <v/>
      </c>
      <c r="CX86" s="92" t="str">
        <f t="shared" si="65"/>
        <v/>
      </c>
      <c r="CY86" s="91" t="str">
        <f>IF(B86&lt;&gt;"",IFERROR(IF((SUMIF(D$14:CS$14,"CLO2",D86:CS86)/'Grade computation'!I$5)=0,0,(SUMIF(D$14:CS$14,"CLO2",D86:CS86)/'Grade computation'!I$5)),""),"")</f>
        <v/>
      </c>
      <c r="CZ86" s="92" t="str">
        <f t="shared" si="66"/>
        <v/>
      </c>
      <c r="DA86" s="92" t="str">
        <f t="shared" si="67"/>
        <v/>
      </c>
      <c r="DB86" s="91" t="str">
        <f>IF(B86&lt;&gt;"",IFERROR(IF((SUMIF(D$14:CS$14,"CLO3",D86:CS86)/'Grade computation'!I$6)=0,0,(SUMIF(D$14:CS$14,"CLO3",D86:CS86)/'Grade computation'!I$6)),""),"")</f>
        <v/>
      </c>
      <c r="DC86" s="92" t="str">
        <f t="shared" si="68"/>
        <v/>
      </c>
      <c r="DD86" s="92" t="str">
        <f t="shared" si="69"/>
        <v/>
      </c>
      <c r="DE86" s="91" t="str">
        <f>IF(B86&lt;&gt;"",IFERROR(SUMIF(D$14:CS$14,"CLO4",D86:CS86)/'Grade computation'!I$7,""),"")</f>
        <v/>
      </c>
      <c r="DF86" s="92" t="str">
        <f t="shared" si="70"/>
        <v/>
      </c>
      <c r="DG86" s="92" t="str">
        <f t="shared" si="71"/>
        <v/>
      </c>
      <c r="DH86" s="91" t="str">
        <f>IF(B86&lt;&gt;"",IFERROR(IF((SUMIF(D$14:CS$14,"CLO5",D86:CS86)/'Grade computation'!I$8)=0,0,(SUMIF(D$14:CS$14,"CLO5",D86:CS86)/'Grade computation'!I$8)),""),"")</f>
        <v/>
      </c>
      <c r="DI86" s="92" t="str">
        <f t="shared" si="72"/>
        <v/>
      </c>
      <c r="DJ86" s="92" t="str">
        <f t="shared" si="73"/>
        <v/>
      </c>
      <c r="DK86" s="91" t="str">
        <f>IF(B86&lt;&gt;"",IFERROR(IF((SUMIF(D$14:CS$14,"CLO6",D86:CS86)/'Grade computation'!I$9)=0,0,(SUMIF(D$14:CS$14,"CLO6",D86:CS86)/'Grade computation'!I$9)),""),"")</f>
        <v/>
      </c>
      <c r="DL86" s="92" t="str">
        <f t="shared" si="74"/>
        <v/>
      </c>
      <c r="DM86" s="92" t="str">
        <f t="shared" si="75"/>
        <v/>
      </c>
      <c r="DN86" s="91" t="str">
        <f>IF(B86&lt;&gt;"",IFERROR(IF((SUMIF(D$14:CS$14,"CLO7",D86:CS86)/'Grade computation'!I$10)=0,0,(SUMIF(D$14:CS$14,"CLO7",D86:CS86)/'Grade computation'!I$10)),""),"")</f>
        <v/>
      </c>
      <c r="DO86" s="92" t="str">
        <f t="shared" si="76"/>
        <v/>
      </c>
      <c r="DP86" s="92" t="str">
        <f t="shared" si="77"/>
        <v/>
      </c>
      <c r="DQ86" s="91" t="str">
        <f>IF(B86&lt;&gt;"",IFERROR(IF((SUMIF(D$14:CS$14,"CLO8",D86:CS86)/'Grade computation'!I$11)=0,0,(SUMIF(D$14:CS$14,"CLO8",D86:CS86)/'Grade computation'!I$11)),""),"")</f>
        <v/>
      </c>
      <c r="DR86" s="92" t="str">
        <f t="shared" si="78"/>
        <v/>
      </c>
      <c r="DS86" s="92" t="str">
        <f t="shared" si="79"/>
        <v/>
      </c>
      <c r="DT86" s="91" t="str">
        <f>IF(B86&lt;&gt;"",IFERROR(IF((SUMIF(D$14:CS$14,"CLO9",D86:CS86)/'Grade computation'!I$12)=0,0,(SUMIF(D$14:CS$14,"CLO9",D86:CS86)/'Grade computation'!I$12)),""),"")</f>
        <v/>
      </c>
      <c r="DU86" s="92" t="str">
        <f t="shared" si="80"/>
        <v/>
      </c>
      <c r="DV86" s="92" t="str">
        <f t="shared" si="81"/>
        <v/>
      </c>
      <c r="DW86" s="91" t="str">
        <f>IF(B86&lt;&gt;"",IFERROR(IF((SUMIF(D$14:CS$14,"CLO10",D86:CS86)/'Grade computation'!I$13)=0,0,(SUMIF(D$14:CS$14,"CLO10",D86:CS86)/'Grade computation'!I$13)),""),"")</f>
        <v/>
      </c>
      <c r="DX86" s="92" t="str">
        <f t="shared" si="82"/>
        <v/>
      </c>
      <c r="DY86" s="92" t="str">
        <f t="shared" si="83"/>
        <v/>
      </c>
      <c r="DZ86" s="45"/>
      <c r="EA86" s="45"/>
    </row>
    <row r="87" spans="1:131" ht="15.75" customHeight="1">
      <c r="A87" s="281"/>
      <c r="B87" s="282"/>
      <c r="C87" s="276"/>
      <c r="D87" s="276"/>
      <c r="E87" s="276"/>
      <c r="F87" s="276"/>
      <c r="G87" s="276"/>
      <c r="H87" s="276"/>
      <c r="I87" s="276"/>
      <c r="J87" s="276"/>
      <c r="K87" s="276"/>
      <c r="L87" s="276"/>
      <c r="M87" s="276"/>
      <c r="N87" s="276"/>
      <c r="O87" s="276"/>
      <c r="P87" s="276"/>
      <c r="Q87" s="276"/>
      <c r="R87" s="276"/>
      <c r="S87" s="276"/>
      <c r="T87" s="276"/>
      <c r="U87" s="276"/>
      <c r="V87" s="276"/>
      <c r="W87" s="276"/>
      <c r="X87" s="276"/>
      <c r="Y87" s="276"/>
      <c r="Z87" s="276"/>
      <c r="AA87" s="276"/>
      <c r="AB87" s="276"/>
      <c r="AC87" s="276"/>
      <c r="AD87" s="276"/>
      <c r="AE87" s="276"/>
      <c r="AF87" s="276"/>
      <c r="AG87" s="276"/>
      <c r="AH87" s="89" t="str">
        <f t="shared" si="58"/>
        <v/>
      </c>
      <c r="AI87" s="90" t="str">
        <f t="shared" si="59"/>
        <v/>
      </c>
      <c r="AJ87" s="276"/>
      <c r="AK87" s="276"/>
      <c r="AL87" s="276"/>
      <c r="AM87" s="276"/>
      <c r="AN87" s="276"/>
      <c r="AO87" s="276"/>
      <c r="AP87" s="276"/>
      <c r="AQ87" s="276"/>
      <c r="AR87" s="276"/>
      <c r="AS87" s="276"/>
      <c r="AT87" s="276"/>
      <c r="AU87" s="276"/>
      <c r="AV87" s="276"/>
      <c r="AW87" s="276"/>
      <c r="AX87" s="276"/>
      <c r="AY87" s="276"/>
      <c r="AZ87" s="276"/>
      <c r="BA87" s="276"/>
      <c r="BB87" s="276"/>
      <c r="BC87" s="276"/>
      <c r="BD87" s="276"/>
      <c r="BE87" s="276"/>
      <c r="BF87" s="276"/>
      <c r="BG87" s="276"/>
      <c r="BH87" s="276"/>
      <c r="BI87" s="276"/>
      <c r="BJ87" s="276"/>
      <c r="BK87" s="276"/>
      <c r="BL87" s="276"/>
      <c r="BM87" s="276"/>
      <c r="BN87" s="89" t="str">
        <f t="shared" si="60"/>
        <v/>
      </c>
      <c r="BO87" s="90" t="str">
        <f t="shared" si="61"/>
        <v/>
      </c>
      <c r="BP87" s="285"/>
      <c r="BQ87" s="285"/>
      <c r="BR87" s="285"/>
      <c r="BS87" s="285"/>
      <c r="BT87" s="285"/>
      <c r="BU87" s="285"/>
      <c r="BV87" s="285"/>
      <c r="BW87" s="285"/>
      <c r="BX87" s="285"/>
      <c r="BY87" s="285"/>
      <c r="BZ87" s="285"/>
      <c r="CA87" s="276"/>
      <c r="CB87" s="276"/>
      <c r="CC87" s="276"/>
      <c r="CD87" s="276"/>
      <c r="CE87" s="276"/>
      <c r="CF87" s="276"/>
      <c r="CG87" s="276"/>
      <c r="CH87" s="276"/>
      <c r="CI87" s="276"/>
      <c r="CJ87" s="276"/>
      <c r="CK87" s="276"/>
      <c r="CL87" s="276"/>
      <c r="CM87" s="276"/>
      <c r="CN87" s="276"/>
      <c r="CO87" s="276"/>
      <c r="CP87" s="276"/>
      <c r="CQ87" s="276"/>
      <c r="CR87" s="276"/>
      <c r="CS87" s="276"/>
      <c r="CT87" s="89" t="str">
        <f t="shared" si="62"/>
        <v/>
      </c>
      <c r="CU87" s="90" t="str">
        <f t="shared" si="63"/>
        <v/>
      </c>
      <c r="CV87" s="91" t="str">
        <f>IF(B87&lt;&gt;"",IFERROR(SUMIF(D$14:CS$14, "CLO1", D87:CS87)/'Grade computation'!I$4,""),"")</f>
        <v/>
      </c>
      <c r="CW87" s="92" t="str">
        <f t="shared" si="64"/>
        <v/>
      </c>
      <c r="CX87" s="92" t="str">
        <f t="shared" si="65"/>
        <v/>
      </c>
      <c r="CY87" s="91" t="str">
        <f>IF(B87&lt;&gt;"",IFERROR(IF((SUMIF(D$14:CS$14,"CLO2",D87:CS87)/'Grade computation'!I$5)=0,0,(SUMIF(D$14:CS$14,"CLO2",D87:CS87)/'Grade computation'!I$5)),""),"")</f>
        <v/>
      </c>
      <c r="CZ87" s="92" t="str">
        <f t="shared" si="66"/>
        <v/>
      </c>
      <c r="DA87" s="92" t="str">
        <f t="shared" si="67"/>
        <v/>
      </c>
      <c r="DB87" s="91" t="str">
        <f>IF(B87&lt;&gt;"",IFERROR(IF((SUMIF(D$14:CS$14,"CLO3",D87:CS87)/'Grade computation'!I$6)=0,0,(SUMIF(D$14:CS$14,"CLO3",D87:CS87)/'Grade computation'!I$6)),""),"")</f>
        <v/>
      </c>
      <c r="DC87" s="92" t="str">
        <f t="shared" si="68"/>
        <v/>
      </c>
      <c r="DD87" s="92" t="str">
        <f t="shared" si="69"/>
        <v/>
      </c>
      <c r="DE87" s="91" t="str">
        <f>IF(B87&lt;&gt;"",IFERROR(SUMIF(D$14:CS$14,"CLO4",D87:CS87)/'Grade computation'!I$7,""),"")</f>
        <v/>
      </c>
      <c r="DF87" s="92" t="str">
        <f t="shared" si="70"/>
        <v/>
      </c>
      <c r="DG87" s="92" t="str">
        <f t="shared" si="71"/>
        <v/>
      </c>
      <c r="DH87" s="91" t="str">
        <f>IF(B87&lt;&gt;"",IFERROR(IF((SUMIF(D$14:CS$14,"CLO5",D87:CS87)/'Grade computation'!I$8)=0,0,(SUMIF(D$14:CS$14,"CLO5",D87:CS87)/'Grade computation'!I$8)),""),"")</f>
        <v/>
      </c>
      <c r="DI87" s="92" t="str">
        <f t="shared" si="72"/>
        <v/>
      </c>
      <c r="DJ87" s="92" t="str">
        <f t="shared" si="73"/>
        <v/>
      </c>
      <c r="DK87" s="91" t="str">
        <f>IF(B87&lt;&gt;"",IFERROR(IF((SUMIF(D$14:CS$14,"CLO6",D87:CS87)/'Grade computation'!I$9)=0,0,(SUMIF(D$14:CS$14,"CLO6",D87:CS87)/'Grade computation'!I$9)),""),"")</f>
        <v/>
      </c>
      <c r="DL87" s="92" t="str">
        <f t="shared" si="74"/>
        <v/>
      </c>
      <c r="DM87" s="92" t="str">
        <f t="shared" si="75"/>
        <v/>
      </c>
      <c r="DN87" s="91" t="str">
        <f>IF(B87&lt;&gt;"",IFERROR(IF((SUMIF(D$14:CS$14,"CLO7",D87:CS87)/'Grade computation'!I$10)=0,0,(SUMIF(D$14:CS$14,"CLO7",D87:CS87)/'Grade computation'!I$10)),""),"")</f>
        <v/>
      </c>
      <c r="DO87" s="92" t="str">
        <f t="shared" si="76"/>
        <v/>
      </c>
      <c r="DP87" s="92" t="str">
        <f t="shared" si="77"/>
        <v/>
      </c>
      <c r="DQ87" s="91" t="str">
        <f>IF(B87&lt;&gt;"",IFERROR(IF((SUMIF(D$14:CS$14,"CLO8",D87:CS87)/'Grade computation'!I$11)=0,0,(SUMIF(D$14:CS$14,"CLO8",D87:CS87)/'Grade computation'!I$11)),""),"")</f>
        <v/>
      </c>
      <c r="DR87" s="92" t="str">
        <f t="shared" si="78"/>
        <v/>
      </c>
      <c r="DS87" s="92" t="str">
        <f t="shared" si="79"/>
        <v/>
      </c>
      <c r="DT87" s="91" t="str">
        <f>IF(B87&lt;&gt;"",IFERROR(IF((SUMIF(D$14:CS$14,"CLO9",D87:CS87)/'Grade computation'!I$12)=0,0,(SUMIF(D$14:CS$14,"CLO9",D87:CS87)/'Grade computation'!I$12)),""),"")</f>
        <v/>
      </c>
      <c r="DU87" s="92" t="str">
        <f t="shared" si="80"/>
        <v/>
      </c>
      <c r="DV87" s="92" t="str">
        <f t="shared" si="81"/>
        <v/>
      </c>
      <c r="DW87" s="91" t="str">
        <f>IF(B87&lt;&gt;"",IFERROR(IF((SUMIF(D$14:CS$14,"CLO10",D87:CS87)/'Grade computation'!I$13)=0,0,(SUMIF(D$14:CS$14,"CLO10",D87:CS87)/'Grade computation'!I$13)),""),"")</f>
        <v/>
      </c>
      <c r="DX87" s="92" t="str">
        <f t="shared" si="82"/>
        <v/>
      </c>
      <c r="DY87" s="92" t="str">
        <f t="shared" si="83"/>
        <v/>
      </c>
      <c r="DZ87" s="45"/>
      <c r="EA87" s="45"/>
    </row>
    <row r="88" spans="1:131" ht="15.75" customHeight="1">
      <c r="A88" s="281"/>
      <c r="B88" s="282"/>
      <c r="C88" s="276"/>
      <c r="D88" s="276"/>
      <c r="E88" s="276"/>
      <c r="F88" s="276"/>
      <c r="G88" s="276"/>
      <c r="H88" s="276"/>
      <c r="I88" s="276"/>
      <c r="J88" s="276"/>
      <c r="K88" s="276"/>
      <c r="L88" s="276"/>
      <c r="M88" s="276"/>
      <c r="N88" s="276"/>
      <c r="O88" s="276"/>
      <c r="P88" s="276"/>
      <c r="Q88" s="276"/>
      <c r="R88" s="276"/>
      <c r="S88" s="276"/>
      <c r="T88" s="276"/>
      <c r="U88" s="276"/>
      <c r="V88" s="276"/>
      <c r="W88" s="276"/>
      <c r="X88" s="276"/>
      <c r="Y88" s="276"/>
      <c r="Z88" s="276"/>
      <c r="AA88" s="276"/>
      <c r="AB88" s="276"/>
      <c r="AC88" s="276"/>
      <c r="AD88" s="276"/>
      <c r="AE88" s="276"/>
      <c r="AF88" s="276"/>
      <c r="AG88" s="276"/>
      <c r="AH88" s="89" t="str">
        <f t="shared" si="58"/>
        <v/>
      </c>
      <c r="AI88" s="90" t="str">
        <f t="shared" si="59"/>
        <v/>
      </c>
      <c r="AJ88" s="276"/>
      <c r="AK88" s="276"/>
      <c r="AL88" s="276"/>
      <c r="AM88" s="276"/>
      <c r="AN88" s="276"/>
      <c r="AO88" s="276"/>
      <c r="AP88" s="276"/>
      <c r="AQ88" s="276"/>
      <c r="AR88" s="276"/>
      <c r="AS88" s="276"/>
      <c r="AT88" s="276"/>
      <c r="AU88" s="276"/>
      <c r="AV88" s="276"/>
      <c r="AW88" s="276"/>
      <c r="AX88" s="276"/>
      <c r="AY88" s="276"/>
      <c r="AZ88" s="276"/>
      <c r="BA88" s="276"/>
      <c r="BB88" s="276"/>
      <c r="BC88" s="276"/>
      <c r="BD88" s="276"/>
      <c r="BE88" s="276"/>
      <c r="BF88" s="276"/>
      <c r="BG88" s="276"/>
      <c r="BH88" s="276"/>
      <c r="BI88" s="276"/>
      <c r="BJ88" s="276"/>
      <c r="BK88" s="276"/>
      <c r="BL88" s="276"/>
      <c r="BM88" s="276"/>
      <c r="BN88" s="89" t="str">
        <f t="shared" si="60"/>
        <v/>
      </c>
      <c r="BO88" s="90" t="str">
        <f t="shared" si="61"/>
        <v/>
      </c>
      <c r="BP88" s="285"/>
      <c r="BQ88" s="285"/>
      <c r="BR88" s="285"/>
      <c r="BS88" s="285"/>
      <c r="BT88" s="285"/>
      <c r="BU88" s="285"/>
      <c r="BV88" s="285"/>
      <c r="BW88" s="285"/>
      <c r="BX88" s="285"/>
      <c r="BY88" s="285"/>
      <c r="BZ88" s="285"/>
      <c r="CA88" s="276"/>
      <c r="CB88" s="276"/>
      <c r="CC88" s="276"/>
      <c r="CD88" s="276"/>
      <c r="CE88" s="276"/>
      <c r="CF88" s="276"/>
      <c r="CG88" s="276"/>
      <c r="CH88" s="276"/>
      <c r="CI88" s="276"/>
      <c r="CJ88" s="276"/>
      <c r="CK88" s="276"/>
      <c r="CL88" s="276"/>
      <c r="CM88" s="276"/>
      <c r="CN88" s="276"/>
      <c r="CO88" s="276"/>
      <c r="CP88" s="276"/>
      <c r="CQ88" s="276"/>
      <c r="CR88" s="276"/>
      <c r="CS88" s="276"/>
      <c r="CT88" s="89" t="str">
        <f t="shared" si="62"/>
        <v/>
      </c>
      <c r="CU88" s="90" t="str">
        <f t="shared" si="63"/>
        <v/>
      </c>
      <c r="CV88" s="91" t="str">
        <f>IF(B88&lt;&gt;"",IFERROR(SUMIF(D$14:CS$14, "CLO1", D88:CS88)/'Grade computation'!I$4,""),"")</f>
        <v/>
      </c>
      <c r="CW88" s="92" t="str">
        <f t="shared" si="64"/>
        <v/>
      </c>
      <c r="CX88" s="92" t="str">
        <f t="shared" si="65"/>
        <v/>
      </c>
      <c r="CY88" s="91" t="str">
        <f>IF(B88&lt;&gt;"",IFERROR(IF((SUMIF(D$14:CS$14,"CLO2",D88:CS88)/'Grade computation'!I$5)=0,0,(SUMIF(D$14:CS$14,"CLO2",D88:CS88)/'Grade computation'!I$5)),""),"")</f>
        <v/>
      </c>
      <c r="CZ88" s="92" t="str">
        <f t="shared" si="66"/>
        <v/>
      </c>
      <c r="DA88" s="92" t="str">
        <f t="shared" si="67"/>
        <v/>
      </c>
      <c r="DB88" s="91" t="str">
        <f>IF(B88&lt;&gt;"",IFERROR(IF((SUMIF(D$14:CS$14,"CLO3",D88:CS88)/'Grade computation'!I$6)=0,0,(SUMIF(D$14:CS$14,"CLO3",D88:CS88)/'Grade computation'!I$6)),""),"")</f>
        <v/>
      </c>
      <c r="DC88" s="92" t="str">
        <f t="shared" si="68"/>
        <v/>
      </c>
      <c r="DD88" s="92" t="str">
        <f t="shared" si="69"/>
        <v/>
      </c>
      <c r="DE88" s="91" t="str">
        <f>IF(B88&lt;&gt;"",IFERROR(SUMIF(D$14:CS$14,"CLO4",D88:CS88)/'Grade computation'!I$7,""),"")</f>
        <v/>
      </c>
      <c r="DF88" s="92" t="str">
        <f t="shared" si="70"/>
        <v/>
      </c>
      <c r="DG88" s="92" t="str">
        <f t="shared" si="71"/>
        <v/>
      </c>
      <c r="DH88" s="91" t="str">
        <f>IF(B88&lt;&gt;"",IFERROR(IF((SUMIF(D$14:CS$14,"CLO5",D88:CS88)/'Grade computation'!I$8)=0,0,(SUMIF(D$14:CS$14,"CLO5",D88:CS88)/'Grade computation'!I$8)),""),"")</f>
        <v/>
      </c>
      <c r="DI88" s="92" t="str">
        <f t="shared" si="72"/>
        <v/>
      </c>
      <c r="DJ88" s="92" t="str">
        <f t="shared" si="73"/>
        <v/>
      </c>
      <c r="DK88" s="91" t="str">
        <f>IF(B88&lt;&gt;"",IFERROR(IF((SUMIF(D$14:CS$14,"CLO6",D88:CS88)/'Grade computation'!I$9)=0,0,(SUMIF(D$14:CS$14,"CLO6",D88:CS88)/'Grade computation'!I$9)),""),"")</f>
        <v/>
      </c>
      <c r="DL88" s="92" t="str">
        <f t="shared" si="74"/>
        <v/>
      </c>
      <c r="DM88" s="92" t="str">
        <f t="shared" si="75"/>
        <v/>
      </c>
      <c r="DN88" s="91" t="str">
        <f>IF(B88&lt;&gt;"",IFERROR(IF((SUMIF(D$14:CS$14,"CLO7",D88:CS88)/'Grade computation'!I$10)=0,0,(SUMIF(D$14:CS$14,"CLO7",D88:CS88)/'Grade computation'!I$10)),""),"")</f>
        <v/>
      </c>
      <c r="DO88" s="92" t="str">
        <f t="shared" si="76"/>
        <v/>
      </c>
      <c r="DP88" s="92" t="str">
        <f t="shared" si="77"/>
        <v/>
      </c>
      <c r="DQ88" s="91" t="str">
        <f>IF(B88&lt;&gt;"",IFERROR(IF((SUMIF(D$14:CS$14,"CLO8",D88:CS88)/'Grade computation'!I$11)=0,0,(SUMIF(D$14:CS$14,"CLO8",D88:CS88)/'Grade computation'!I$11)),""),"")</f>
        <v/>
      </c>
      <c r="DR88" s="92" t="str">
        <f t="shared" si="78"/>
        <v/>
      </c>
      <c r="DS88" s="92" t="str">
        <f t="shared" si="79"/>
        <v/>
      </c>
      <c r="DT88" s="91" t="str">
        <f>IF(B88&lt;&gt;"",IFERROR(IF((SUMIF(D$14:CS$14,"CLO9",D88:CS88)/'Grade computation'!I$12)=0,0,(SUMIF(D$14:CS$14,"CLO9",D88:CS88)/'Grade computation'!I$12)),""),"")</f>
        <v/>
      </c>
      <c r="DU88" s="92" t="str">
        <f t="shared" si="80"/>
        <v/>
      </c>
      <c r="DV88" s="92" t="str">
        <f t="shared" si="81"/>
        <v/>
      </c>
      <c r="DW88" s="91" t="str">
        <f>IF(B88&lt;&gt;"",IFERROR(IF((SUMIF(D$14:CS$14,"CLO10",D88:CS88)/'Grade computation'!I$13)=0,0,(SUMIF(D$14:CS$14,"CLO10",D88:CS88)/'Grade computation'!I$13)),""),"")</f>
        <v/>
      </c>
      <c r="DX88" s="92" t="str">
        <f t="shared" si="82"/>
        <v/>
      </c>
      <c r="DY88" s="92" t="str">
        <f t="shared" si="83"/>
        <v/>
      </c>
      <c r="DZ88" s="45"/>
      <c r="EA88" s="45"/>
    </row>
    <row r="89" spans="1:131" ht="15.75" customHeight="1">
      <c r="A89" s="281"/>
      <c r="B89" s="282"/>
      <c r="C89" s="276"/>
      <c r="D89" s="276"/>
      <c r="E89" s="276"/>
      <c r="F89" s="276"/>
      <c r="G89" s="276"/>
      <c r="H89" s="276"/>
      <c r="I89" s="276"/>
      <c r="J89" s="276"/>
      <c r="K89" s="276"/>
      <c r="L89" s="276"/>
      <c r="M89" s="276"/>
      <c r="N89" s="276"/>
      <c r="O89" s="276"/>
      <c r="P89" s="276"/>
      <c r="Q89" s="276"/>
      <c r="R89" s="276"/>
      <c r="S89" s="276"/>
      <c r="T89" s="276"/>
      <c r="U89" s="276"/>
      <c r="V89" s="276"/>
      <c r="W89" s="276"/>
      <c r="X89" s="276"/>
      <c r="Y89" s="276"/>
      <c r="Z89" s="276"/>
      <c r="AA89" s="276"/>
      <c r="AB89" s="276"/>
      <c r="AC89" s="276"/>
      <c r="AD89" s="276"/>
      <c r="AE89" s="276"/>
      <c r="AF89" s="276"/>
      <c r="AG89" s="276"/>
      <c r="AH89" s="89" t="str">
        <f t="shared" si="58"/>
        <v/>
      </c>
      <c r="AI89" s="90" t="str">
        <f t="shared" si="59"/>
        <v/>
      </c>
      <c r="AJ89" s="276"/>
      <c r="AK89" s="276"/>
      <c r="AL89" s="276"/>
      <c r="AM89" s="276"/>
      <c r="AN89" s="276"/>
      <c r="AO89" s="276"/>
      <c r="AP89" s="276"/>
      <c r="AQ89" s="276"/>
      <c r="AR89" s="276"/>
      <c r="AS89" s="276"/>
      <c r="AT89" s="276"/>
      <c r="AU89" s="276"/>
      <c r="AV89" s="276"/>
      <c r="AW89" s="276"/>
      <c r="AX89" s="276"/>
      <c r="AY89" s="276"/>
      <c r="AZ89" s="276"/>
      <c r="BA89" s="276"/>
      <c r="BB89" s="276"/>
      <c r="BC89" s="276"/>
      <c r="BD89" s="276"/>
      <c r="BE89" s="276"/>
      <c r="BF89" s="276"/>
      <c r="BG89" s="276"/>
      <c r="BH89" s="276"/>
      <c r="BI89" s="276"/>
      <c r="BJ89" s="276"/>
      <c r="BK89" s="276"/>
      <c r="BL89" s="276"/>
      <c r="BM89" s="276"/>
      <c r="BN89" s="89" t="str">
        <f t="shared" si="60"/>
        <v/>
      </c>
      <c r="BO89" s="90" t="str">
        <f t="shared" si="61"/>
        <v/>
      </c>
      <c r="BP89" s="285"/>
      <c r="BQ89" s="285"/>
      <c r="BR89" s="285"/>
      <c r="BS89" s="285"/>
      <c r="BT89" s="285"/>
      <c r="BU89" s="285"/>
      <c r="BV89" s="285"/>
      <c r="BW89" s="285"/>
      <c r="BX89" s="285"/>
      <c r="BY89" s="285"/>
      <c r="BZ89" s="285"/>
      <c r="CA89" s="276"/>
      <c r="CB89" s="276"/>
      <c r="CC89" s="276"/>
      <c r="CD89" s="276"/>
      <c r="CE89" s="276"/>
      <c r="CF89" s="276"/>
      <c r="CG89" s="276"/>
      <c r="CH89" s="276"/>
      <c r="CI89" s="276"/>
      <c r="CJ89" s="276"/>
      <c r="CK89" s="276"/>
      <c r="CL89" s="276"/>
      <c r="CM89" s="276"/>
      <c r="CN89" s="276"/>
      <c r="CO89" s="276"/>
      <c r="CP89" s="276"/>
      <c r="CQ89" s="276"/>
      <c r="CR89" s="276"/>
      <c r="CS89" s="276"/>
      <c r="CT89" s="89" t="str">
        <f t="shared" si="62"/>
        <v/>
      </c>
      <c r="CU89" s="90" t="str">
        <f t="shared" si="63"/>
        <v/>
      </c>
      <c r="CV89" s="91" t="str">
        <f>IF(B89&lt;&gt;"",IFERROR(SUMIF(D$14:CS$14, "CLO1", D89:CS89)/'Grade computation'!I$4,""),"")</f>
        <v/>
      </c>
      <c r="CW89" s="92" t="str">
        <f t="shared" si="64"/>
        <v/>
      </c>
      <c r="CX89" s="92" t="str">
        <f t="shared" si="65"/>
        <v/>
      </c>
      <c r="CY89" s="91" t="str">
        <f>IF(B89&lt;&gt;"",IFERROR(IF((SUMIF(D$14:CS$14,"CLO2",D89:CS89)/'Grade computation'!I$5)=0,0,(SUMIF(D$14:CS$14,"CLO2",D89:CS89)/'Grade computation'!I$5)),""),"")</f>
        <v/>
      </c>
      <c r="CZ89" s="92" t="str">
        <f t="shared" si="66"/>
        <v/>
      </c>
      <c r="DA89" s="92" t="str">
        <f t="shared" si="67"/>
        <v/>
      </c>
      <c r="DB89" s="91" t="str">
        <f>IF(B89&lt;&gt;"",IFERROR(IF((SUMIF(D$14:CS$14,"CLO3",D89:CS89)/'Grade computation'!I$6)=0,0,(SUMIF(D$14:CS$14,"CLO3",D89:CS89)/'Grade computation'!I$6)),""),"")</f>
        <v/>
      </c>
      <c r="DC89" s="92" t="str">
        <f t="shared" si="68"/>
        <v/>
      </c>
      <c r="DD89" s="92" t="str">
        <f t="shared" si="69"/>
        <v/>
      </c>
      <c r="DE89" s="91" t="str">
        <f>IF(B89&lt;&gt;"",IFERROR(SUMIF(D$14:CS$14,"CLO4",D89:CS89)/'Grade computation'!I$7,""),"")</f>
        <v/>
      </c>
      <c r="DF89" s="92" t="str">
        <f t="shared" si="70"/>
        <v/>
      </c>
      <c r="DG89" s="92" t="str">
        <f t="shared" si="71"/>
        <v/>
      </c>
      <c r="DH89" s="91" t="str">
        <f>IF(B89&lt;&gt;"",IFERROR(IF((SUMIF(D$14:CS$14,"CLO5",D89:CS89)/'Grade computation'!I$8)=0,0,(SUMIF(D$14:CS$14,"CLO5",D89:CS89)/'Grade computation'!I$8)),""),"")</f>
        <v/>
      </c>
      <c r="DI89" s="92" t="str">
        <f t="shared" si="72"/>
        <v/>
      </c>
      <c r="DJ89" s="92" t="str">
        <f t="shared" si="73"/>
        <v/>
      </c>
      <c r="DK89" s="91" t="str">
        <f>IF(B89&lt;&gt;"",IFERROR(IF((SUMIF(D$14:CS$14,"CLO6",D89:CS89)/'Grade computation'!I$9)=0,0,(SUMIF(D$14:CS$14,"CLO6",D89:CS89)/'Grade computation'!I$9)),""),"")</f>
        <v/>
      </c>
      <c r="DL89" s="92" t="str">
        <f t="shared" si="74"/>
        <v/>
      </c>
      <c r="DM89" s="92" t="str">
        <f t="shared" si="75"/>
        <v/>
      </c>
      <c r="DN89" s="91" t="str">
        <f>IF(B89&lt;&gt;"",IFERROR(IF((SUMIF(D$14:CS$14,"CLO7",D89:CS89)/'Grade computation'!I$10)=0,0,(SUMIF(D$14:CS$14,"CLO7",D89:CS89)/'Grade computation'!I$10)),""),"")</f>
        <v/>
      </c>
      <c r="DO89" s="92" t="str">
        <f t="shared" si="76"/>
        <v/>
      </c>
      <c r="DP89" s="92" t="str">
        <f t="shared" si="77"/>
        <v/>
      </c>
      <c r="DQ89" s="91" t="str">
        <f>IF(B89&lt;&gt;"",IFERROR(IF((SUMIF(D$14:CS$14,"CLO8",D89:CS89)/'Grade computation'!I$11)=0,0,(SUMIF(D$14:CS$14,"CLO8",D89:CS89)/'Grade computation'!I$11)),""),"")</f>
        <v/>
      </c>
      <c r="DR89" s="92" t="str">
        <f t="shared" si="78"/>
        <v/>
      </c>
      <c r="DS89" s="92" t="str">
        <f t="shared" si="79"/>
        <v/>
      </c>
      <c r="DT89" s="91" t="str">
        <f>IF(B89&lt;&gt;"",IFERROR(IF((SUMIF(D$14:CS$14,"CLO9",D89:CS89)/'Grade computation'!I$12)=0,0,(SUMIF(D$14:CS$14,"CLO9",D89:CS89)/'Grade computation'!I$12)),""),"")</f>
        <v/>
      </c>
      <c r="DU89" s="92" t="str">
        <f t="shared" si="80"/>
        <v/>
      </c>
      <c r="DV89" s="92" t="str">
        <f t="shared" si="81"/>
        <v/>
      </c>
      <c r="DW89" s="91" t="str">
        <f>IF(B89&lt;&gt;"",IFERROR(IF((SUMIF(D$14:CS$14,"CLO10",D89:CS89)/'Grade computation'!I$13)=0,0,(SUMIF(D$14:CS$14,"CLO10",D89:CS89)/'Grade computation'!I$13)),""),"")</f>
        <v/>
      </c>
      <c r="DX89" s="92" t="str">
        <f t="shared" si="82"/>
        <v/>
      </c>
      <c r="DY89" s="92" t="str">
        <f t="shared" si="83"/>
        <v/>
      </c>
      <c r="DZ89" s="45"/>
      <c r="EA89" s="45"/>
    </row>
    <row r="90" spans="1:131" ht="15.75" customHeight="1">
      <c r="A90" s="281"/>
      <c r="B90" s="282"/>
      <c r="C90" s="276"/>
      <c r="D90" s="276"/>
      <c r="E90" s="276"/>
      <c r="F90" s="276"/>
      <c r="G90" s="276"/>
      <c r="H90" s="276"/>
      <c r="I90" s="276"/>
      <c r="J90" s="276"/>
      <c r="K90" s="276"/>
      <c r="L90" s="276"/>
      <c r="M90" s="276"/>
      <c r="N90" s="276"/>
      <c r="O90" s="276"/>
      <c r="P90" s="276"/>
      <c r="Q90" s="276"/>
      <c r="R90" s="276"/>
      <c r="S90" s="276"/>
      <c r="T90" s="276"/>
      <c r="U90" s="276"/>
      <c r="V90" s="276"/>
      <c r="W90" s="276"/>
      <c r="X90" s="276"/>
      <c r="Y90" s="276"/>
      <c r="Z90" s="276"/>
      <c r="AA90" s="276"/>
      <c r="AB90" s="276"/>
      <c r="AC90" s="276"/>
      <c r="AD90" s="276"/>
      <c r="AE90" s="276"/>
      <c r="AF90" s="276"/>
      <c r="AG90" s="276"/>
      <c r="AH90" s="89" t="str">
        <f t="shared" si="58"/>
        <v/>
      </c>
      <c r="AI90" s="90" t="str">
        <f t="shared" si="59"/>
        <v/>
      </c>
      <c r="AJ90" s="276"/>
      <c r="AK90" s="276"/>
      <c r="AL90" s="276"/>
      <c r="AM90" s="276"/>
      <c r="AN90" s="276"/>
      <c r="AO90" s="276"/>
      <c r="AP90" s="276"/>
      <c r="AQ90" s="276"/>
      <c r="AR90" s="276"/>
      <c r="AS90" s="276"/>
      <c r="AT90" s="276"/>
      <c r="AU90" s="276"/>
      <c r="AV90" s="276"/>
      <c r="AW90" s="276"/>
      <c r="AX90" s="276"/>
      <c r="AY90" s="276"/>
      <c r="AZ90" s="276"/>
      <c r="BA90" s="276"/>
      <c r="BB90" s="276"/>
      <c r="BC90" s="276"/>
      <c r="BD90" s="276"/>
      <c r="BE90" s="276"/>
      <c r="BF90" s="276"/>
      <c r="BG90" s="276"/>
      <c r="BH90" s="276"/>
      <c r="BI90" s="276"/>
      <c r="BJ90" s="276"/>
      <c r="BK90" s="276"/>
      <c r="BL90" s="276"/>
      <c r="BM90" s="276"/>
      <c r="BN90" s="89" t="str">
        <f t="shared" si="60"/>
        <v/>
      </c>
      <c r="BO90" s="90" t="str">
        <f t="shared" si="61"/>
        <v/>
      </c>
      <c r="BP90" s="285"/>
      <c r="BQ90" s="285"/>
      <c r="BR90" s="285"/>
      <c r="BS90" s="285"/>
      <c r="BT90" s="285"/>
      <c r="BU90" s="285"/>
      <c r="BV90" s="285"/>
      <c r="BW90" s="285"/>
      <c r="BX90" s="285"/>
      <c r="BY90" s="285"/>
      <c r="BZ90" s="285"/>
      <c r="CA90" s="276"/>
      <c r="CB90" s="276"/>
      <c r="CC90" s="276"/>
      <c r="CD90" s="276"/>
      <c r="CE90" s="276"/>
      <c r="CF90" s="276"/>
      <c r="CG90" s="276"/>
      <c r="CH90" s="276"/>
      <c r="CI90" s="276"/>
      <c r="CJ90" s="276"/>
      <c r="CK90" s="276"/>
      <c r="CL90" s="276"/>
      <c r="CM90" s="276"/>
      <c r="CN90" s="276"/>
      <c r="CO90" s="276"/>
      <c r="CP90" s="276"/>
      <c r="CQ90" s="276"/>
      <c r="CR90" s="276"/>
      <c r="CS90" s="276"/>
      <c r="CT90" s="89" t="str">
        <f t="shared" si="62"/>
        <v/>
      </c>
      <c r="CU90" s="90" t="str">
        <f t="shared" si="63"/>
        <v/>
      </c>
      <c r="CV90" s="91" t="str">
        <f>IF(B90&lt;&gt;"",IFERROR(SUMIF(D$14:CS$14, "CLO1", D90:CS90)/'Grade computation'!I$4,""),"")</f>
        <v/>
      </c>
      <c r="CW90" s="92" t="str">
        <f t="shared" si="64"/>
        <v/>
      </c>
      <c r="CX90" s="92" t="str">
        <f t="shared" si="65"/>
        <v/>
      </c>
      <c r="CY90" s="91" t="str">
        <f>IF(B90&lt;&gt;"",IFERROR(IF((SUMIF(D$14:CS$14,"CLO2",D90:CS90)/'Grade computation'!I$5)=0,0,(SUMIF(D$14:CS$14,"CLO2",D90:CS90)/'Grade computation'!I$5)),""),"")</f>
        <v/>
      </c>
      <c r="CZ90" s="92" t="str">
        <f t="shared" si="66"/>
        <v/>
      </c>
      <c r="DA90" s="92" t="str">
        <f t="shared" si="67"/>
        <v/>
      </c>
      <c r="DB90" s="91" t="str">
        <f>IF(B90&lt;&gt;"",IFERROR(IF((SUMIF(D$14:CS$14,"CLO3",D90:CS90)/'Grade computation'!I$6)=0,0,(SUMIF(D$14:CS$14,"CLO3",D90:CS90)/'Grade computation'!I$6)),""),"")</f>
        <v/>
      </c>
      <c r="DC90" s="92" t="str">
        <f t="shared" si="68"/>
        <v/>
      </c>
      <c r="DD90" s="92" t="str">
        <f t="shared" si="69"/>
        <v/>
      </c>
      <c r="DE90" s="91" t="str">
        <f>IF(B90&lt;&gt;"",IFERROR(SUMIF(D$14:CS$14,"CLO4",D90:CS90)/'Grade computation'!I$7,""),"")</f>
        <v/>
      </c>
      <c r="DF90" s="92" t="str">
        <f t="shared" si="70"/>
        <v/>
      </c>
      <c r="DG90" s="92" t="str">
        <f t="shared" si="71"/>
        <v/>
      </c>
      <c r="DH90" s="91" t="str">
        <f>IF(B90&lt;&gt;"",IFERROR(IF((SUMIF(D$14:CS$14,"CLO5",D90:CS90)/'Grade computation'!I$8)=0,0,(SUMIF(D$14:CS$14,"CLO5",D90:CS90)/'Grade computation'!I$8)),""),"")</f>
        <v/>
      </c>
      <c r="DI90" s="92" t="str">
        <f t="shared" si="72"/>
        <v/>
      </c>
      <c r="DJ90" s="92" t="str">
        <f t="shared" si="73"/>
        <v/>
      </c>
      <c r="DK90" s="91" t="str">
        <f>IF(B90&lt;&gt;"",IFERROR(IF((SUMIF(D$14:CS$14,"CLO6",D90:CS90)/'Grade computation'!I$9)=0,0,(SUMIF(D$14:CS$14,"CLO6",D90:CS90)/'Grade computation'!I$9)),""),"")</f>
        <v/>
      </c>
      <c r="DL90" s="92" t="str">
        <f t="shared" si="74"/>
        <v/>
      </c>
      <c r="DM90" s="92" t="str">
        <f t="shared" si="75"/>
        <v/>
      </c>
      <c r="DN90" s="91" t="str">
        <f>IF(B90&lt;&gt;"",IFERROR(IF((SUMIF(D$14:CS$14,"CLO7",D90:CS90)/'Grade computation'!I$10)=0,0,(SUMIF(D$14:CS$14,"CLO7",D90:CS90)/'Grade computation'!I$10)),""),"")</f>
        <v/>
      </c>
      <c r="DO90" s="92" t="str">
        <f t="shared" si="76"/>
        <v/>
      </c>
      <c r="DP90" s="92" t="str">
        <f t="shared" si="77"/>
        <v/>
      </c>
      <c r="DQ90" s="91" t="str">
        <f>IF(B90&lt;&gt;"",IFERROR(IF((SUMIF(D$14:CS$14,"CLO8",D90:CS90)/'Grade computation'!I$11)=0,0,(SUMIF(D$14:CS$14,"CLO8",D90:CS90)/'Grade computation'!I$11)),""),"")</f>
        <v/>
      </c>
      <c r="DR90" s="92" t="str">
        <f t="shared" si="78"/>
        <v/>
      </c>
      <c r="DS90" s="92" t="str">
        <f t="shared" si="79"/>
        <v/>
      </c>
      <c r="DT90" s="91" t="str">
        <f>IF(B90&lt;&gt;"",IFERROR(IF((SUMIF(D$14:CS$14,"CLO9",D90:CS90)/'Grade computation'!I$12)=0,0,(SUMIF(D$14:CS$14,"CLO9",D90:CS90)/'Grade computation'!I$12)),""),"")</f>
        <v/>
      </c>
      <c r="DU90" s="92" t="str">
        <f t="shared" si="80"/>
        <v/>
      </c>
      <c r="DV90" s="92" t="str">
        <f t="shared" si="81"/>
        <v/>
      </c>
      <c r="DW90" s="91" t="str">
        <f>IF(B90&lt;&gt;"",IFERROR(IF((SUMIF(D$14:CS$14,"CLO10",D90:CS90)/'Grade computation'!I$13)=0,0,(SUMIF(D$14:CS$14,"CLO10",D90:CS90)/'Grade computation'!I$13)),""),"")</f>
        <v/>
      </c>
      <c r="DX90" s="92" t="str">
        <f t="shared" si="82"/>
        <v/>
      </c>
      <c r="DY90" s="92" t="str">
        <f t="shared" si="83"/>
        <v/>
      </c>
      <c r="DZ90" s="45"/>
      <c r="EA90" s="45"/>
    </row>
    <row r="91" spans="1:131" ht="15.75" customHeight="1">
      <c r="A91" s="281"/>
      <c r="B91" s="282"/>
      <c r="C91" s="276"/>
      <c r="D91" s="276"/>
      <c r="E91" s="276"/>
      <c r="F91" s="276"/>
      <c r="G91" s="276"/>
      <c r="H91" s="276"/>
      <c r="I91" s="276"/>
      <c r="J91" s="276"/>
      <c r="K91" s="276"/>
      <c r="L91" s="276"/>
      <c r="M91" s="276"/>
      <c r="N91" s="276"/>
      <c r="O91" s="276"/>
      <c r="P91" s="276"/>
      <c r="Q91" s="276"/>
      <c r="R91" s="276"/>
      <c r="S91" s="276"/>
      <c r="T91" s="276"/>
      <c r="U91" s="276"/>
      <c r="V91" s="276"/>
      <c r="W91" s="276"/>
      <c r="X91" s="276"/>
      <c r="Y91" s="276"/>
      <c r="Z91" s="276"/>
      <c r="AA91" s="276"/>
      <c r="AB91" s="276"/>
      <c r="AC91" s="276"/>
      <c r="AD91" s="276"/>
      <c r="AE91" s="276"/>
      <c r="AF91" s="276"/>
      <c r="AG91" s="276"/>
      <c r="AH91" s="89" t="str">
        <f t="shared" si="58"/>
        <v/>
      </c>
      <c r="AI91" s="90" t="str">
        <f t="shared" si="59"/>
        <v/>
      </c>
      <c r="AJ91" s="276"/>
      <c r="AK91" s="276"/>
      <c r="AL91" s="276"/>
      <c r="AM91" s="276"/>
      <c r="AN91" s="276"/>
      <c r="AO91" s="276"/>
      <c r="AP91" s="276"/>
      <c r="AQ91" s="276"/>
      <c r="AR91" s="276"/>
      <c r="AS91" s="276"/>
      <c r="AT91" s="276"/>
      <c r="AU91" s="276"/>
      <c r="AV91" s="276"/>
      <c r="AW91" s="276"/>
      <c r="AX91" s="276"/>
      <c r="AY91" s="276"/>
      <c r="AZ91" s="276"/>
      <c r="BA91" s="276"/>
      <c r="BB91" s="276"/>
      <c r="BC91" s="276"/>
      <c r="BD91" s="276"/>
      <c r="BE91" s="276"/>
      <c r="BF91" s="276"/>
      <c r="BG91" s="276"/>
      <c r="BH91" s="276"/>
      <c r="BI91" s="276"/>
      <c r="BJ91" s="276"/>
      <c r="BK91" s="276"/>
      <c r="BL91" s="276"/>
      <c r="BM91" s="276"/>
      <c r="BN91" s="89" t="str">
        <f t="shared" si="60"/>
        <v/>
      </c>
      <c r="BO91" s="90" t="str">
        <f t="shared" si="61"/>
        <v/>
      </c>
      <c r="BP91" s="285"/>
      <c r="BQ91" s="285"/>
      <c r="BR91" s="285"/>
      <c r="BS91" s="285"/>
      <c r="BT91" s="285"/>
      <c r="BU91" s="285"/>
      <c r="BV91" s="285"/>
      <c r="BW91" s="285"/>
      <c r="BX91" s="285"/>
      <c r="BY91" s="285"/>
      <c r="BZ91" s="285"/>
      <c r="CA91" s="276"/>
      <c r="CB91" s="276"/>
      <c r="CC91" s="276"/>
      <c r="CD91" s="276"/>
      <c r="CE91" s="276"/>
      <c r="CF91" s="276"/>
      <c r="CG91" s="276"/>
      <c r="CH91" s="276"/>
      <c r="CI91" s="276"/>
      <c r="CJ91" s="276"/>
      <c r="CK91" s="276"/>
      <c r="CL91" s="276"/>
      <c r="CM91" s="276"/>
      <c r="CN91" s="276"/>
      <c r="CO91" s="276"/>
      <c r="CP91" s="276"/>
      <c r="CQ91" s="276"/>
      <c r="CR91" s="276"/>
      <c r="CS91" s="276"/>
      <c r="CT91" s="89" t="str">
        <f t="shared" si="62"/>
        <v/>
      </c>
      <c r="CU91" s="90" t="str">
        <f t="shared" si="63"/>
        <v/>
      </c>
      <c r="CV91" s="91" t="str">
        <f>IF(B91&lt;&gt;"",IFERROR(SUMIF(D$14:CS$14, "CLO1", D91:CS91)/'Grade computation'!I$4,""),"")</f>
        <v/>
      </c>
      <c r="CW91" s="92" t="str">
        <f t="shared" si="64"/>
        <v/>
      </c>
      <c r="CX91" s="92" t="str">
        <f t="shared" si="65"/>
        <v/>
      </c>
      <c r="CY91" s="91" t="str">
        <f>IF(B91&lt;&gt;"",IFERROR(IF((SUMIF(D$14:CS$14,"CLO2",D91:CS91)/'Grade computation'!I$5)=0,0,(SUMIF(D$14:CS$14,"CLO2",D91:CS91)/'Grade computation'!I$5)),""),"")</f>
        <v/>
      </c>
      <c r="CZ91" s="92" t="str">
        <f t="shared" si="66"/>
        <v/>
      </c>
      <c r="DA91" s="92" t="str">
        <f t="shared" si="67"/>
        <v/>
      </c>
      <c r="DB91" s="91" t="str">
        <f>IF(B91&lt;&gt;"",IFERROR(IF((SUMIF(D$14:CS$14,"CLO3",D91:CS91)/'Grade computation'!I$6)=0,0,(SUMIF(D$14:CS$14,"CLO3",D91:CS91)/'Grade computation'!I$6)),""),"")</f>
        <v/>
      </c>
      <c r="DC91" s="92" t="str">
        <f t="shared" si="68"/>
        <v/>
      </c>
      <c r="DD91" s="92" t="str">
        <f t="shared" si="69"/>
        <v/>
      </c>
      <c r="DE91" s="91" t="str">
        <f>IF(B91&lt;&gt;"",IFERROR(SUMIF(D$14:CS$14,"CLO4",D91:CS91)/'Grade computation'!I$7,""),"")</f>
        <v/>
      </c>
      <c r="DF91" s="92" t="str">
        <f t="shared" si="70"/>
        <v/>
      </c>
      <c r="DG91" s="92" t="str">
        <f t="shared" si="71"/>
        <v/>
      </c>
      <c r="DH91" s="91" t="str">
        <f>IF(B91&lt;&gt;"",IFERROR(IF((SUMIF(D$14:CS$14,"CLO5",D91:CS91)/'Grade computation'!I$8)=0,0,(SUMIF(D$14:CS$14,"CLO5",D91:CS91)/'Grade computation'!I$8)),""),"")</f>
        <v/>
      </c>
      <c r="DI91" s="92" t="str">
        <f t="shared" si="72"/>
        <v/>
      </c>
      <c r="DJ91" s="92" t="str">
        <f t="shared" si="73"/>
        <v/>
      </c>
      <c r="DK91" s="91" t="str">
        <f>IF(B91&lt;&gt;"",IFERROR(IF((SUMIF(D$14:CS$14,"CLO6",D91:CS91)/'Grade computation'!I$9)=0,0,(SUMIF(D$14:CS$14,"CLO6",D91:CS91)/'Grade computation'!I$9)),""),"")</f>
        <v/>
      </c>
      <c r="DL91" s="92" t="str">
        <f t="shared" si="74"/>
        <v/>
      </c>
      <c r="DM91" s="92" t="str">
        <f t="shared" si="75"/>
        <v/>
      </c>
      <c r="DN91" s="91" t="str">
        <f>IF(B91&lt;&gt;"",IFERROR(IF((SUMIF(D$14:CS$14,"CLO7",D91:CS91)/'Grade computation'!I$10)=0,0,(SUMIF(D$14:CS$14,"CLO7",D91:CS91)/'Grade computation'!I$10)),""),"")</f>
        <v/>
      </c>
      <c r="DO91" s="92" t="str">
        <f t="shared" si="76"/>
        <v/>
      </c>
      <c r="DP91" s="92" t="str">
        <f t="shared" si="77"/>
        <v/>
      </c>
      <c r="DQ91" s="91" t="str">
        <f>IF(B91&lt;&gt;"",IFERROR(IF((SUMIF(D$14:CS$14,"CLO8",D91:CS91)/'Grade computation'!I$11)=0,0,(SUMIF(D$14:CS$14,"CLO8",D91:CS91)/'Grade computation'!I$11)),""),"")</f>
        <v/>
      </c>
      <c r="DR91" s="92" t="str">
        <f t="shared" si="78"/>
        <v/>
      </c>
      <c r="DS91" s="92" t="str">
        <f t="shared" si="79"/>
        <v/>
      </c>
      <c r="DT91" s="91" t="str">
        <f>IF(B91&lt;&gt;"",IFERROR(IF((SUMIF(D$14:CS$14,"CLO9",D91:CS91)/'Grade computation'!I$12)=0,0,(SUMIF(D$14:CS$14,"CLO9",D91:CS91)/'Grade computation'!I$12)),""),"")</f>
        <v/>
      </c>
      <c r="DU91" s="92" t="str">
        <f t="shared" si="80"/>
        <v/>
      </c>
      <c r="DV91" s="92" t="str">
        <f t="shared" si="81"/>
        <v/>
      </c>
      <c r="DW91" s="91" t="str">
        <f>IF(B91&lt;&gt;"",IFERROR(IF((SUMIF(D$14:CS$14,"CLO10",D91:CS91)/'Grade computation'!I$13)=0,0,(SUMIF(D$14:CS$14,"CLO10",D91:CS91)/'Grade computation'!I$13)),""),"")</f>
        <v/>
      </c>
      <c r="DX91" s="92" t="str">
        <f t="shared" si="82"/>
        <v/>
      </c>
      <c r="DY91" s="92" t="str">
        <f t="shared" si="83"/>
        <v/>
      </c>
      <c r="DZ91" s="45"/>
      <c r="EA91" s="45"/>
    </row>
    <row r="92" spans="1:131" ht="15.75" customHeight="1">
      <c r="A92" s="281"/>
      <c r="B92" s="282"/>
      <c r="C92" s="276"/>
      <c r="D92" s="276"/>
      <c r="E92" s="276"/>
      <c r="F92" s="276"/>
      <c r="G92" s="276"/>
      <c r="H92" s="276"/>
      <c r="I92" s="276"/>
      <c r="J92" s="276"/>
      <c r="K92" s="276"/>
      <c r="L92" s="276"/>
      <c r="M92" s="276"/>
      <c r="N92" s="276"/>
      <c r="O92" s="276"/>
      <c r="P92" s="276"/>
      <c r="Q92" s="276"/>
      <c r="R92" s="276"/>
      <c r="S92" s="276"/>
      <c r="T92" s="276"/>
      <c r="U92" s="276"/>
      <c r="V92" s="276"/>
      <c r="W92" s="276"/>
      <c r="X92" s="276"/>
      <c r="Y92" s="276"/>
      <c r="Z92" s="276"/>
      <c r="AA92" s="276"/>
      <c r="AB92" s="276"/>
      <c r="AC92" s="276"/>
      <c r="AD92" s="276"/>
      <c r="AE92" s="276"/>
      <c r="AF92" s="276"/>
      <c r="AG92" s="276"/>
      <c r="AH92" s="89" t="str">
        <f t="shared" si="58"/>
        <v/>
      </c>
      <c r="AI92" s="90" t="str">
        <f t="shared" si="59"/>
        <v/>
      </c>
      <c r="AJ92" s="276"/>
      <c r="AK92" s="276"/>
      <c r="AL92" s="276"/>
      <c r="AM92" s="276"/>
      <c r="AN92" s="276"/>
      <c r="AO92" s="276"/>
      <c r="AP92" s="276"/>
      <c r="AQ92" s="276"/>
      <c r="AR92" s="276"/>
      <c r="AS92" s="276"/>
      <c r="AT92" s="276"/>
      <c r="AU92" s="276"/>
      <c r="AV92" s="276"/>
      <c r="AW92" s="276"/>
      <c r="AX92" s="276"/>
      <c r="AY92" s="276"/>
      <c r="AZ92" s="276"/>
      <c r="BA92" s="276"/>
      <c r="BB92" s="276"/>
      <c r="BC92" s="276"/>
      <c r="BD92" s="276"/>
      <c r="BE92" s="276"/>
      <c r="BF92" s="276"/>
      <c r="BG92" s="276"/>
      <c r="BH92" s="276"/>
      <c r="BI92" s="276"/>
      <c r="BJ92" s="276"/>
      <c r="BK92" s="276"/>
      <c r="BL92" s="276"/>
      <c r="BM92" s="276"/>
      <c r="BN92" s="89" t="str">
        <f t="shared" si="60"/>
        <v/>
      </c>
      <c r="BO92" s="90" t="str">
        <f t="shared" si="61"/>
        <v/>
      </c>
      <c r="BP92" s="285"/>
      <c r="BQ92" s="285"/>
      <c r="BR92" s="285"/>
      <c r="BS92" s="285"/>
      <c r="BT92" s="285"/>
      <c r="BU92" s="285"/>
      <c r="BV92" s="285"/>
      <c r="BW92" s="285"/>
      <c r="BX92" s="285"/>
      <c r="BY92" s="285"/>
      <c r="BZ92" s="285"/>
      <c r="CA92" s="276"/>
      <c r="CB92" s="276"/>
      <c r="CC92" s="276"/>
      <c r="CD92" s="276"/>
      <c r="CE92" s="276"/>
      <c r="CF92" s="276"/>
      <c r="CG92" s="276"/>
      <c r="CH92" s="276"/>
      <c r="CI92" s="276"/>
      <c r="CJ92" s="276"/>
      <c r="CK92" s="276"/>
      <c r="CL92" s="276"/>
      <c r="CM92" s="276"/>
      <c r="CN92" s="276"/>
      <c r="CO92" s="276"/>
      <c r="CP92" s="276"/>
      <c r="CQ92" s="276"/>
      <c r="CR92" s="276"/>
      <c r="CS92" s="276"/>
      <c r="CT92" s="89" t="str">
        <f t="shared" si="62"/>
        <v/>
      </c>
      <c r="CU92" s="90" t="str">
        <f t="shared" si="63"/>
        <v/>
      </c>
      <c r="CV92" s="91" t="str">
        <f>IF(B92&lt;&gt;"",IFERROR(SUMIF(D$14:CS$14, "CLO1", D92:CS92)/'Grade computation'!I$4,""),"")</f>
        <v/>
      </c>
      <c r="CW92" s="92" t="str">
        <f t="shared" si="64"/>
        <v/>
      </c>
      <c r="CX92" s="92" t="str">
        <f t="shared" si="65"/>
        <v/>
      </c>
      <c r="CY92" s="91" t="str">
        <f>IF(B92&lt;&gt;"",IFERROR(IF((SUMIF(D$14:CS$14,"CLO2",D92:CS92)/'Grade computation'!I$5)=0,0,(SUMIF(D$14:CS$14,"CLO2",D92:CS92)/'Grade computation'!I$5)),""),"")</f>
        <v/>
      </c>
      <c r="CZ92" s="92" t="str">
        <f t="shared" si="66"/>
        <v/>
      </c>
      <c r="DA92" s="92" t="str">
        <f t="shared" si="67"/>
        <v/>
      </c>
      <c r="DB92" s="91" t="str">
        <f>IF(B92&lt;&gt;"",IFERROR(IF((SUMIF(D$14:CS$14,"CLO3",D92:CS92)/'Grade computation'!I$6)=0,0,(SUMIF(D$14:CS$14,"CLO3",D92:CS92)/'Grade computation'!I$6)),""),"")</f>
        <v/>
      </c>
      <c r="DC92" s="92" t="str">
        <f t="shared" si="68"/>
        <v/>
      </c>
      <c r="DD92" s="92" t="str">
        <f t="shared" si="69"/>
        <v/>
      </c>
      <c r="DE92" s="91" t="str">
        <f>IF(B92&lt;&gt;"",IFERROR(SUMIF(D$14:CS$14,"CLO4",D92:CS92)/'Grade computation'!I$7,""),"")</f>
        <v/>
      </c>
      <c r="DF92" s="92" t="str">
        <f t="shared" si="70"/>
        <v/>
      </c>
      <c r="DG92" s="92" t="str">
        <f t="shared" si="71"/>
        <v/>
      </c>
      <c r="DH92" s="91" t="str">
        <f>IF(B92&lt;&gt;"",IFERROR(IF((SUMIF(D$14:CS$14,"CLO5",D92:CS92)/'Grade computation'!I$8)=0,0,(SUMIF(D$14:CS$14,"CLO5",D92:CS92)/'Grade computation'!I$8)),""),"")</f>
        <v/>
      </c>
      <c r="DI92" s="92" t="str">
        <f t="shared" si="72"/>
        <v/>
      </c>
      <c r="DJ92" s="92" t="str">
        <f t="shared" si="73"/>
        <v/>
      </c>
      <c r="DK92" s="91" t="str">
        <f>IF(B92&lt;&gt;"",IFERROR(IF((SUMIF(D$14:CS$14,"CLO6",D92:CS92)/'Grade computation'!I$9)=0,0,(SUMIF(D$14:CS$14,"CLO6",D92:CS92)/'Grade computation'!I$9)),""),"")</f>
        <v/>
      </c>
      <c r="DL92" s="92" t="str">
        <f t="shared" si="74"/>
        <v/>
      </c>
      <c r="DM92" s="92" t="str">
        <f t="shared" si="75"/>
        <v/>
      </c>
      <c r="DN92" s="91" t="str">
        <f>IF(B92&lt;&gt;"",IFERROR(IF((SUMIF(D$14:CS$14,"CLO7",D92:CS92)/'Grade computation'!I$10)=0,0,(SUMIF(D$14:CS$14,"CLO7",D92:CS92)/'Grade computation'!I$10)),""),"")</f>
        <v/>
      </c>
      <c r="DO92" s="92" t="str">
        <f t="shared" si="76"/>
        <v/>
      </c>
      <c r="DP92" s="92" t="str">
        <f t="shared" si="77"/>
        <v/>
      </c>
      <c r="DQ92" s="91" t="str">
        <f>IF(B92&lt;&gt;"",IFERROR(IF((SUMIF(D$14:CS$14,"CLO8",D92:CS92)/'Grade computation'!I$11)=0,0,(SUMIF(D$14:CS$14,"CLO8",D92:CS92)/'Grade computation'!I$11)),""),"")</f>
        <v/>
      </c>
      <c r="DR92" s="92" t="str">
        <f t="shared" si="78"/>
        <v/>
      </c>
      <c r="DS92" s="92" t="str">
        <f t="shared" si="79"/>
        <v/>
      </c>
      <c r="DT92" s="91" t="str">
        <f>IF(B92&lt;&gt;"",IFERROR(IF((SUMIF(D$14:CS$14,"CLO9",D92:CS92)/'Grade computation'!I$12)=0,0,(SUMIF(D$14:CS$14,"CLO9",D92:CS92)/'Grade computation'!I$12)),""),"")</f>
        <v/>
      </c>
      <c r="DU92" s="92" t="str">
        <f t="shared" si="80"/>
        <v/>
      </c>
      <c r="DV92" s="92" t="str">
        <f t="shared" si="81"/>
        <v/>
      </c>
      <c r="DW92" s="91" t="str">
        <f>IF(B92&lt;&gt;"",IFERROR(IF((SUMIF(D$14:CS$14,"CLO10",D92:CS92)/'Grade computation'!I$13)=0,0,(SUMIF(D$14:CS$14,"CLO10",D92:CS92)/'Grade computation'!I$13)),""),"")</f>
        <v/>
      </c>
      <c r="DX92" s="92" t="str">
        <f t="shared" si="82"/>
        <v/>
      </c>
      <c r="DY92" s="92" t="str">
        <f t="shared" si="83"/>
        <v/>
      </c>
      <c r="DZ92" s="45"/>
      <c r="EA92" s="45"/>
    </row>
    <row r="93" spans="1:131" ht="15.75" customHeight="1">
      <c r="A93" s="281"/>
      <c r="B93" s="282"/>
      <c r="C93" s="276"/>
      <c r="D93" s="276"/>
      <c r="E93" s="276"/>
      <c r="F93" s="276"/>
      <c r="G93" s="276"/>
      <c r="H93" s="276"/>
      <c r="I93" s="276"/>
      <c r="J93" s="276"/>
      <c r="K93" s="276"/>
      <c r="L93" s="276"/>
      <c r="M93" s="276"/>
      <c r="N93" s="276"/>
      <c r="O93" s="276"/>
      <c r="P93" s="276"/>
      <c r="Q93" s="276"/>
      <c r="R93" s="276"/>
      <c r="S93" s="276"/>
      <c r="T93" s="276"/>
      <c r="U93" s="276"/>
      <c r="V93" s="276"/>
      <c r="W93" s="276"/>
      <c r="X93" s="276"/>
      <c r="Y93" s="276"/>
      <c r="Z93" s="276"/>
      <c r="AA93" s="276"/>
      <c r="AB93" s="276"/>
      <c r="AC93" s="276"/>
      <c r="AD93" s="276"/>
      <c r="AE93" s="276"/>
      <c r="AF93" s="276"/>
      <c r="AG93" s="276"/>
      <c r="AH93" s="89" t="str">
        <f t="shared" si="58"/>
        <v/>
      </c>
      <c r="AI93" s="90" t="str">
        <f t="shared" si="59"/>
        <v/>
      </c>
      <c r="AJ93" s="276"/>
      <c r="AK93" s="276"/>
      <c r="AL93" s="276"/>
      <c r="AM93" s="276"/>
      <c r="AN93" s="276"/>
      <c r="AO93" s="276"/>
      <c r="AP93" s="276"/>
      <c r="AQ93" s="276"/>
      <c r="AR93" s="276"/>
      <c r="AS93" s="276"/>
      <c r="AT93" s="276"/>
      <c r="AU93" s="276"/>
      <c r="AV93" s="276"/>
      <c r="AW93" s="276"/>
      <c r="AX93" s="276"/>
      <c r="AY93" s="276"/>
      <c r="AZ93" s="276"/>
      <c r="BA93" s="276"/>
      <c r="BB93" s="276"/>
      <c r="BC93" s="276"/>
      <c r="BD93" s="276"/>
      <c r="BE93" s="276"/>
      <c r="BF93" s="276"/>
      <c r="BG93" s="276"/>
      <c r="BH93" s="276"/>
      <c r="BI93" s="276"/>
      <c r="BJ93" s="276"/>
      <c r="BK93" s="276"/>
      <c r="BL93" s="276"/>
      <c r="BM93" s="276"/>
      <c r="BN93" s="89" t="str">
        <f t="shared" si="60"/>
        <v/>
      </c>
      <c r="BO93" s="90" t="str">
        <f t="shared" si="61"/>
        <v/>
      </c>
      <c r="BP93" s="285"/>
      <c r="BQ93" s="285"/>
      <c r="BR93" s="285"/>
      <c r="BS93" s="285"/>
      <c r="BT93" s="285"/>
      <c r="BU93" s="285"/>
      <c r="BV93" s="285"/>
      <c r="BW93" s="285"/>
      <c r="BX93" s="285"/>
      <c r="BY93" s="285"/>
      <c r="BZ93" s="285"/>
      <c r="CA93" s="276"/>
      <c r="CB93" s="276"/>
      <c r="CC93" s="276"/>
      <c r="CD93" s="276"/>
      <c r="CE93" s="276"/>
      <c r="CF93" s="276"/>
      <c r="CG93" s="276"/>
      <c r="CH93" s="276"/>
      <c r="CI93" s="276"/>
      <c r="CJ93" s="276"/>
      <c r="CK93" s="276"/>
      <c r="CL93" s="276"/>
      <c r="CM93" s="276"/>
      <c r="CN93" s="276"/>
      <c r="CO93" s="276"/>
      <c r="CP93" s="276"/>
      <c r="CQ93" s="276"/>
      <c r="CR93" s="276"/>
      <c r="CS93" s="276"/>
      <c r="CT93" s="89" t="str">
        <f t="shared" si="62"/>
        <v/>
      </c>
      <c r="CU93" s="90" t="str">
        <f t="shared" si="63"/>
        <v/>
      </c>
      <c r="CV93" s="91" t="str">
        <f>IF(B93&lt;&gt;"",IFERROR(SUMIF(D$14:CS$14, "CLO1", D93:CS93)/'Grade computation'!I$4,""),"")</f>
        <v/>
      </c>
      <c r="CW93" s="92" t="str">
        <f t="shared" si="64"/>
        <v/>
      </c>
      <c r="CX93" s="92" t="str">
        <f t="shared" si="65"/>
        <v/>
      </c>
      <c r="CY93" s="91" t="str">
        <f>IF(B93&lt;&gt;"",IFERROR(IF((SUMIF(D$14:CS$14,"CLO2",D93:CS93)/'Grade computation'!I$5)=0,0,(SUMIF(D$14:CS$14,"CLO2",D93:CS93)/'Grade computation'!I$5)),""),"")</f>
        <v/>
      </c>
      <c r="CZ93" s="92" t="str">
        <f t="shared" si="66"/>
        <v/>
      </c>
      <c r="DA93" s="92" t="str">
        <f t="shared" si="67"/>
        <v/>
      </c>
      <c r="DB93" s="91" t="str">
        <f>IF(B93&lt;&gt;"",IFERROR(IF((SUMIF(D$14:CS$14,"CLO3",D93:CS93)/'Grade computation'!I$6)=0,0,(SUMIF(D$14:CS$14,"CLO3",D93:CS93)/'Grade computation'!I$6)),""),"")</f>
        <v/>
      </c>
      <c r="DC93" s="92" t="str">
        <f t="shared" si="68"/>
        <v/>
      </c>
      <c r="DD93" s="92" t="str">
        <f t="shared" si="69"/>
        <v/>
      </c>
      <c r="DE93" s="91" t="str">
        <f>IF(B93&lt;&gt;"",IFERROR(SUMIF(D$14:CS$14,"CLO4",D93:CS93)/'Grade computation'!I$7,""),"")</f>
        <v/>
      </c>
      <c r="DF93" s="92" t="str">
        <f t="shared" si="70"/>
        <v/>
      </c>
      <c r="DG93" s="92" t="str">
        <f t="shared" si="71"/>
        <v/>
      </c>
      <c r="DH93" s="91" t="str">
        <f>IF(B93&lt;&gt;"",IFERROR(IF((SUMIF(D$14:CS$14,"CLO5",D93:CS93)/'Grade computation'!I$8)=0,0,(SUMIF(D$14:CS$14,"CLO5",D93:CS93)/'Grade computation'!I$8)),""),"")</f>
        <v/>
      </c>
      <c r="DI93" s="92" t="str">
        <f t="shared" si="72"/>
        <v/>
      </c>
      <c r="DJ93" s="92" t="str">
        <f t="shared" si="73"/>
        <v/>
      </c>
      <c r="DK93" s="91" t="str">
        <f>IF(B93&lt;&gt;"",IFERROR(IF((SUMIF(D$14:CS$14,"CLO6",D93:CS93)/'Grade computation'!I$9)=0,0,(SUMIF(D$14:CS$14,"CLO6",D93:CS93)/'Grade computation'!I$9)),""),"")</f>
        <v/>
      </c>
      <c r="DL93" s="92" t="str">
        <f t="shared" si="74"/>
        <v/>
      </c>
      <c r="DM93" s="92" t="str">
        <f t="shared" si="75"/>
        <v/>
      </c>
      <c r="DN93" s="91" t="str">
        <f>IF(B93&lt;&gt;"",IFERROR(IF((SUMIF(D$14:CS$14,"CLO7",D93:CS93)/'Grade computation'!I$10)=0,0,(SUMIF(D$14:CS$14,"CLO7",D93:CS93)/'Grade computation'!I$10)),""),"")</f>
        <v/>
      </c>
      <c r="DO93" s="92" t="str">
        <f t="shared" si="76"/>
        <v/>
      </c>
      <c r="DP93" s="92" t="str">
        <f t="shared" si="77"/>
        <v/>
      </c>
      <c r="DQ93" s="91" t="str">
        <f>IF(B93&lt;&gt;"",IFERROR(IF((SUMIF(D$14:CS$14,"CLO8",D93:CS93)/'Grade computation'!I$11)=0,0,(SUMIF(D$14:CS$14,"CLO8",D93:CS93)/'Grade computation'!I$11)),""),"")</f>
        <v/>
      </c>
      <c r="DR93" s="92" t="str">
        <f t="shared" si="78"/>
        <v/>
      </c>
      <c r="DS93" s="92" t="str">
        <f t="shared" si="79"/>
        <v/>
      </c>
      <c r="DT93" s="91" t="str">
        <f>IF(B93&lt;&gt;"",IFERROR(IF((SUMIF(D$14:CS$14,"CLO9",D93:CS93)/'Grade computation'!I$12)=0,0,(SUMIF(D$14:CS$14,"CLO9",D93:CS93)/'Grade computation'!I$12)),""),"")</f>
        <v/>
      </c>
      <c r="DU93" s="92" t="str">
        <f t="shared" si="80"/>
        <v/>
      </c>
      <c r="DV93" s="92" t="str">
        <f t="shared" si="81"/>
        <v/>
      </c>
      <c r="DW93" s="91" t="str">
        <f>IF(B93&lt;&gt;"",IFERROR(IF((SUMIF(D$14:CS$14,"CLO10",D93:CS93)/'Grade computation'!I$13)=0,0,(SUMIF(D$14:CS$14,"CLO10",D93:CS93)/'Grade computation'!I$13)),""),"")</f>
        <v/>
      </c>
      <c r="DX93" s="92" t="str">
        <f t="shared" si="82"/>
        <v/>
      </c>
      <c r="DY93" s="92" t="str">
        <f t="shared" si="83"/>
        <v/>
      </c>
      <c r="DZ93" s="45"/>
      <c r="EA93" s="45"/>
    </row>
    <row r="94" spans="1:131" ht="15.75" customHeight="1">
      <c r="A94" s="281"/>
      <c r="B94" s="282"/>
      <c r="C94" s="276"/>
      <c r="D94" s="276"/>
      <c r="E94" s="276"/>
      <c r="F94" s="276"/>
      <c r="G94" s="276"/>
      <c r="H94" s="276"/>
      <c r="I94" s="276"/>
      <c r="J94" s="276"/>
      <c r="K94" s="276"/>
      <c r="L94" s="276"/>
      <c r="M94" s="276"/>
      <c r="N94" s="276"/>
      <c r="O94" s="276"/>
      <c r="P94" s="276"/>
      <c r="Q94" s="276"/>
      <c r="R94" s="276"/>
      <c r="S94" s="276"/>
      <c r="T94" s="276"/>
      <c r="U94" s="276"/>
      <c r="V94" s="276"/>
      <c r="W94" s="276"/>
      <c r="X94" s="276"/>
      <c r="Y94" s="276"/>
      <c r="Z94" s="276"/>
      <c r="AA94" s="276"/>
      <c r="AB94" s="276"/>
      <c r="AC94" s="276"/>
      <c r="AD94" s="276"/>
      <c r="AE94" s="276"/>
      <c r="AF94" s="276"/>
      <c r="AG94" s="276"/>
      <c r="AH94" s="89" t="str">
        <f t="shared" si="58"/>
        <v/>
      </c>
      <c r="AI94" s="90" t="str">
        <f t="shared" si="59"/>
        <v/>
      </c>
      <c r="AJ94" s="276"/>
      <c r="AK94" s="276"/>
      <c r="AL94" s="276"/>
      <c r="AM94" s="276"/>
      <c r="AN94" s="276"/>
      <c r="AO94" s="276"/>
      <c r="AP94" s="276"/>
      <c r="AQ94" s="276"/>
      <c r="AR94" s="276"/>
      <c r="AS94" s="276"/>
      <c r="AT94" s="276"/>
      <c r="AU94" s="276"/>
      <c r="AV94" s="276"/>
      <c r="AW94" s="276"/>
      <c r="AX94" s="276"/>
      <c r="AY94" s="276"/>
      <c r="AZ94" s="276"/>
      <c r="BA94" s="276"/>
      <c r="BB94" s="276"/>
      <c r="BC94" s="276"/>
      <c r="BD94" s="276"/>
      <c r="BE94" s="276"/>
      <c r="BF94" s="276"/>
      <c r="BG94" s="276"/>
      <c r="BH94" s="276"/>
      <c r="BI94" s="276"/>
      <c r="BJ94" s="276"/>
      <c r="BK94" s="276"/>
      <c r="BL94" s="276"/>
      <c r="BM94" s="276"/>
      <c r="BN94" s="89" t="str">
        <f t="shared" si="60"/>
        <v/>
      </c>
      <c r="BO94" s="90" t="str">
        <f t="shared" si="61"/>
        <v/>
      </c>
      <c r="BP94" s="285"/>
      <c r="BQ94" s="285"/>
      <c r="BR94" s="285"/>
      <c r="BS94" s="285"/>
      <c r="BT94" s="285"/>
      <c r="BU94" s="285"/>
      <c r="BV94" s="285"/>
      <c r="BW94" s="285"/>
      <c r="BX94" s="285"/>
      <c r="BY94" s="285"/>
      <c r="BZ94" s="285"/>
      <c r="CA94" s="276"/>
      <c r="CB94" s="276"/>
      <c r="CC94" s="276"/>
      <c r="CD94" s="276"/>
      <c r="CE94" s="276"/>
      <c r="CF94" s="276"/>
      <c r="CG94" s="276"/>
      <c r="CH94" s="276"/>
      <c r="CI94" s="276"/>
      <c r="CJ94" s="276"/>
      <c r="CK94" s="276"/>
      <c r="CL94" s="276"/>
      <c r="CM94" s="276"/>
      <c r="CN94" s="276"/>
      <c r="CO94" s="276"/>
      <c r="CP94" s="276"/>
      <c r="CQ94" s="276"/>
      <c r="CR94" s="276"/>
      <c r="CS94" s="276"/>
      <c r="CT94" s="89" t="str">
        <f t="shared" si="62"/>
        <v/>
      </c>
      <c r="CU94" s="90" t="str">
        <f t="shared" si="63"/>
        <v/>
      </c>
      <c r="CV94" s="91" t="str">
        <f>IF(B94&lt;&gt;"",IFERROR(SUMIF(D$14:CS$14, "CLO1", D94:CS94)/'Grade computation'!I$4,""),"")</f>
        <v/>
      </c>
      <c r="CW94" s="92" t="str">
        <f t="shared" si="64"/>
        <v/>
      </c>
      <c r="CX94" s="92" t="str">
        <f t="shared" si="65"/>
        <v/>
      </c>
      <c r="CY94" s="91" t="str">
        <f>IF(B94&lt;&gt;"",IFERROR(IF((SUMIF(D$14:CS$14,"CLO2",D94:CS94)/'Grade computation'!I$5)=0,0,(SUMIF(D$14:CS$14,"CLO2",D94:CS94)/'Grade computation'!I$5)),""),"")</f>
        <v/>
      </c>
      <c r="CZ94" s="92" t="str">
        <f t="shared" si="66"/>
        <v/>
      </c>
      <c r="DA94" s="92" t="str">
        <f t="shared" si="67"/>
        <v/>
      </c>
      <c r="DB94" s="91" t="str">
        <f>IF(B94&lt;&gt;"",IFERROR(IF((SUMIF(D$14:CS$14,"CLO3",D94:CS94)/'Grade computation'!I$6)=0,0,(SUMIF(D$14:CS$14,"CLO3",D94:CS94)/'Grade computation'!I$6)),""),"")</f>
        <v/>
      </c>
      <c r="DC94" s="92" t="str">
        <f t="shared" si="68"/>
        <v/>
      </c>
      <c r="DD94" s="92" t="str">
        <f t="shared" si="69"/>
        <v/>
      </c>
      <c r="DE94" s="91" t="str">
        <f>IF(B94&lt;&gt;"",IFERROR(SUMIF(D$14:CS$14,"CLO4",D94:CS94)/'Grade computation'!I$7,""),"")</f>
        <v/>
      </c>
      <c r="DF94" s="92" t="str">
        <f t="shared" si="70"/>
        <v/>
      </c>
      <c r="DG94" s="92" t="str">
        <f t="shared" si="71"/>
        <v/>
      </c>
      <c r="DH94" s="91" t="str">
        <f>IF(B94&lt;&gt;"",IFERROR(IF((SUMIF(D$14:CS$14,"CLO5",D94:CS94)/'Grade computation'!I$8)=0,0,(SUMIF(D$14:CS$14,"CLO5",D94:CS94)/'Grade computation'!I$8)),""),"")</f>
        <v/>
      </c>
      <c r="DI94" s="92" t="str">
        <f t="shared" si="72"/>
        <v/>
      </c>
      <c r="DJ94" s="92" t="str">
        <f t="shared" si="73"/>
        <v/>
      </c>
      <c r="DK94" s="91" t="str">
        <f>IF(B94&lt;&gt;"",IFERROR(IF((SUMIF(D$14:CS$14,"CLO6",D94:CS94)/'Grade computation'!I$9)=0,0,(SUMIF(D$14:CS$14,"CLO6",D94:CS94)/'Grade computation'!I$9)),""),"")</f>
        <v/>
      </c>
      <c r="DL94" s="92" t="str">
        <f t="shared" si="74"/>
        <v/>
      </c>
      <c r="DM94" s="92" t="str">
        <f t="shared" si="75"/>
        <v/>
      </c>
      <c r="DN94" s="91" t="str">
        <f>IF(B94&lt;&gt;"",IFERROR(IF((SUMIF(D$14:CS$14,"CLO7",D94:CS94)/'Grade computation'!I$10)=0,0,(SUMIF(D$14:CS$14,"CLO7",D94:CS94)/'Grade computation'!I$10)),""),"")</f>
        <v/>
      </c>
      <c r="DO94" s="92" t="str">
        <f t="shared" si="76"/>
        <v/>
      </c>
      <c r="DP94" s="92" t="str">
        <f t="shared" si="77"/>
        <v/>
      </c>
      <c r="DQ94" s="91" t="str">
        <f>IF(B94&lt;&gt;"",IFERROR(IF((SUMIF(D$14:CS$14,"CLO8",D94:CS94)/'Grade computation'!I$11)=0,0,(SUMIF(D$14:CS$14,"CLO8",D94:CS94)/'Grade computation'!I$11)),""),"")</f>
        <v/>
      </c>
      <c r="DR94" s="92" t="str">
        <f t="shared" si="78"/>
        <v/>
      </c>
      <c r="DS94" s="92" t="str">
        <f t="shared" si="79"/>
        <v/>
      </c>
      <c r="DT94" s="91" t="str">
        <f>IF(B94&lt;&gt;"",IFERROR(IF((SUMIF(D$14:CS$14,"CLO9",D94:CS94)/'Grade computation'!I$12)=0,0,(SUMIF(D$14:CS$14,"CLO9",D94:CS94)/'Grade computation'!I$12)),""),"")</f>
        <v/>
      </c>
      <c r="DU94" s="92" t="str">
        <f t="shared" si="80"/>
        <v/>
      </c>
      <c r="DV94" s="92" t="str">
        <f t="shared" si="81"/>
        <v/>
      </c>
      <c r="DW94" s="91" t="str">
        <f>IF(B94&lt;&gt;"",IFERROR(IF((SUMIF(D$14:CS$14,"CLO10",D94:CS94)/'Grade computation'!I$13)=0,0,(SUMIF(D$14:CS$14,"CLO10",D94:CS94)/'Grade computation'!I$13)),""),"")</f>
        <v/>
      </c>
      <c r="DX94" s="92" t="str">
        <f t="shared" si="82"/>
        <v/>
      </c>
      <c r="DY94" s="92" t="str">
        <f t="shared" si="83"/>
        <v/>
      </c>
      <c r="DZ94" s="45"/>
      <c r="EA94" s="45"/>
    </row>
    <row r="95" spans="1:131" ht="15.75" customHeight="1">
      <c r="A95" s="281"/>
      <c r="B95" s="282"/>
      <c r="C95" s="276"/>
      <c r="D95" s="276"/>
      <c r="E95" s="276"/>
      <c r="F95" s="276"/>
      <c r="G95" s="276"/>
      <c r="H95" s="276"/>
      <c r="I95" s="276"/>
      <c r="J95" s="276"/>
      <c r="K95" s="276"/>
      <c r="L95" s="276"/>
      <c r="M95" s="276"/>
      <c r="N95" s="276"/>
      <c r="O95" s="276"/>
      <c r="P95" s="276"/>
      <c r="Q95" s="276"/>
      <c r="R95" s="276"/>
      <c r="S95" s="276"/>
      <c r="T95" s="276"/>
      <c r="U95" s="276"/>
      <c r="V95" s="276"/>
      <c r="W95" s="276"/>
      <c r="X95" s="276"/>
      <c r="Y95" s="276"/>
      <c r="Z95" s="276"/>
      <c r="AA95" s="276"/>
      <c r="AB95" s="276"/>
      <c r="AC95" s="276"/>
      <c r="AD95" s="276"/>
      <c r="AE95" s="276"/>
      <c r="AF95" s="276"/>
      <c r="AG95" s="276"/>
      <c r="AH95" s="89" t="str">
        <f t="shared" ref="AH95:AH158" si="84">IF(B95&lt;&gt;"",SUMIF(D$12:AG$12,"TLA",D95:AG95),"")</f>
        <v/>
      </c>
      <c r="AI95" s="90" t="str">
        <f t="shared" ref="AI95:AI158" si="85">IF(B95&lt;&gt;"",SUMIF(D$12:AG$12,"AT",D95:AG95),"")</f>
        <v/>
      </c>
      <c r="AJ95" s="276"/>
      <c r="AK95" s="276"/>
      <c r="AL95" s="276"/>
      <c r="AM95" s="276"/>
      <c r="AN95" s="276"/>
      <c r="AO95" s="276"/>
      <c r="AP95" s="276"/>
      <c r="AQ95" s="276"/>
      <c r="AR95" s="276"/>
      <c r="AS95" s="276"/>
      <c r="AT95" s="276"/>
      <c r="AU95" s="276"/>
      <c r="AV95" s="276"/>
      <c r="AW95" s="276"/>
      <c r="AX95" s="276"/>
      <c r="AY95" s="276"/>
      <c r="AZ95" s="276"/>
      <c r="BA95" s="276"/>
      <c r="BB95" s="276"/>
      <c r="BC95" s="276"/>
      <c r="BD95" s="276"/>
      <c r="BE95" s="276"/>
      <c r="BF95" s="276"/>
      <c r="BG95" s="276"/>
      <c r="BH95" s="276"/>
      <c r="BI95" s="276"/>
      <c r="BJ95" s="276"/>
      <c r="BK95" s="276"/>
      <c r="BL95" s="276"/>
      <c r="BM95" s="276"/>
      <c r="BN95" s="89" t="str">
        <f t="shared" ref="BN95:BN158" si="86">IF(B95&lt;&gt;"", SUMIF(AJ$12:BM$12,"TLA",AJ95:BM95), "")</f>
        <v/>
      </c>
      <c r="BO95" s="90" t="str">
        <f t="shared" ref="BO95:BO158" si="87">IF(B95&lt;&gt;"", SUMIF(AJ$12:BM$12,"AT",AJ95:BM95), "")</f>
        <v/>
      </c>
      <c r="BP95" s="285"/>
      <c r="BQ95" s="285"/>
      <c r="BR95" s="285"/>
      <c r="BS95" s="285"/>
      <c r="BT95" s="285"/>
      <c r="BU95" s="285"/>
      <c r="BV95" s="285"/>
      <c r="BW95" s="285"/>
      <c r="BX95" s="285"/>
      <c r="BY95" s="285"/>
      <c r="BZ95" s="285"/>
      <c r="CA95" s="276"/>
      <c r="CB95" s="276"/>
      <c r="CC95" s="276"/>
      <c r="CD95" s="276"/>
      <c r="CE95" s="276"/>
      <c r="CF95" s="276"/>
      <c r="CG95" s="276"/>
      <c r="CH95" s="276"/>
      <c r="CI95" s="276"/>
      <c r="CJ95" s="276"/>
      <c r="CK95" s="276"/>
      <c r="CL95" s="276"/>
      <c r="CM95" s="276"/>
      <c r="CN95" s="276"/>
      <c r="CO95" s="276"/>
      <c r="CP95" s="276"/>
      <c r="CQ95" s="276"/>
      <c r="CR95" s="276"/>
      <c r="CS95" s="276"/>
      <c r="CT95" s="89" t="str">
        <f t="shared" ref="CT95:CT158" si="88">IF(B95&lt;&gt;"",SUMIF(BP$12:CS$12,"TLA",BP95:CS95), "")</f>
        <v/>
      </c>
      <c r="CU95" s="90" t="str">
        <f t="shared" ref="CU95:CU158" si="89">IF(B95&lt;&gt;"",SUMIF(BP$12:CS$12,"AT",BP95:CS95), "")</f>
        <v/>
      </c>
      <c r="CV95" s="91" t="str">
        <f>IF(B95&lt;&gt;"",IFERROR(SUMIF(D$14:CS$14, "CLO1", D95:CS95)/'Grade computation'!I$4,""),"")</f>
        <v/>
      </c>
      <c r="CW95" s="92" t="str">
        <f t="shared" ref="CW95:CW158" si="90">IF(CV95="","",IF(CV95&gt;=B$10,"Y","N"))</f>
        <v/>
      </c>
      <c r="CX95" s="92" t="str">
        <f t="shared" ref="CX95:CX158" si="91">IF(CV95="","",IF(CV95&lt;50%,1,IF(AND(CV95&gt;=50%,CV95&lt;B$10),2,IF(CV95&gt;=B$10,3))))</f>
        <v/>
      </c>
      <c r="CY95" s="91" t="str">
        <f>IF(B95&lt;&gt;"",IFERROR(IF((SUMIF(D$14:CS$14,"CLO2",D95:CS95)/'Grade computation'!I$5)=0,0,(SUMIF(D$14:CS$14,"CLO2",D95:CS95)/'Grade computation'!I$5)),""),"")</f>
        <v/>
      </c>
      <c r="CZ95" s="92" t="str">
        <f t="shared" ref="CZ95:CZ158" si="92">IF(CY95="","",IF(CY95&gt;=B$10,"Y","N"))</f>
        <v/>
      </c>
      <c r="DA95" s="92" t="str">
        <f t="shared" ref="DA95:DA158" si="93">IF(CY95="","",IF(CY95&lt;50%,1,IF(AND(CY95&gt;=50%,CY95&lt;B$10),2,IF(CY95&gt;=B$10,3))))</f>
        <v/>
      </c>
      <c r="DB95" s="91" t="str">
        <f>IF(B95&lt;&gt;"",IFERROR(IF((SUMIF(D$14:CS$14,"CLO3",D95:CS95)/'Grade computation'!I$6)=0,0,(SUMIF(D$14:CS$14,"CLO3",D95:CS95)/'Grade computation'!I$6)),""),"")</f>
        <v/>
      </c>
      <c r="DC95" s="92" t="str">
        <f t="shared" ref="DC95:DC158" si="94">IF(DB95="","",IF(DB95&gt;=B$10,"Y","N"))</f>
        <v/>
      </c>
      <c r="DD95" s="92" t="str">
        <f t="shared" ref="DD95:DD158" si="95">IF(DB95="","",IF(DB95&lt;50%,1,IF(AND(DB95&gt;=50%,DB95&lt;B$10),2,IF(DB95&gt;=B$10,3))))</f>
        <v/>
      </c>
      <c r="DE95" s="91" t="str">
        <f>IF(B95&lt;&gt;"",IFERROR(SUMIF(D$14:CS$14,"CLO4",D95:CS95)/'Grade computation'!I$7,""),"")</f>
        <v/>
      </c>
      <c r="DF95" s="92" t="str">
        <f t="shared" ref="DF95:DF158" si="96">IF(DE95="","",IF(DE95&gt;=B$10,"Y","N"))</f>
        <v/>
      </c>
      <c r="DG95" s="92" t="str">
        <f t="shared" ref="DG95:DG158" si="97">IF(DE95="","",IF(DE95&lt;50%,1,IF(AND(DE95&gt;=50%,DE95&lt;B$10),2,IF(DE95&gt;=B$10,3))))</f>
        <v/>
      </c>
      <c r="DH95" s="91" t="str">
        <f>IF(B95&lt;&gt;"",IFERROR(IF((SUMIF(D$14:CS$14,"CLO5",D95:CS95)/'Grade computation'!I$8)=0,0,(SUMIF(D$14:CS$14,"CLO5",D95:CS95)/'Grade computation'!I$8)),""),"")</f>
        <v/>
      </c>
      <c r="DI95" s="92" t="str">
        <f t="shared" ref="DI95:DI158" si="98">IF(DH95="","",IF(DH95&gt;=B$10,"Y","N"))</f>
        <v/>
      </c>
      <c r="DJ95" s="92" t="str">
        <f t="shared" ref="DJ95:DJ158" si="99">IF(DH95="","",IF(DH95&lt;50%,1,IF(AND(DH95&gt;=50%,DH95&lt;B$10),2,IF(DH95&gt;=B$10,3))))</f>
        <v/>
      </c>
      <c r="DK95" s="91" t="str">
        <f>IF(B95&lt;&gt;"",IFERROR(IF((SUMIF(D$14:CS$14,"CLO6",D95:CS95)/'Grade computation'!I$9)=0,0,(SUMIF(D$14:CS$14,"CLO6",D95:CS95)/'Grade computation'!I$9)),""),"")</f>
        <v/>
      </c>
      <c r="DL95" s="92" t="str">
        <f t="shared" ref="DL95:DL158" si="100">IF(DK95="","",IF(DK95&gt;=B$10,"Y","N"))</f>
        <v/>
      </c>
      <c r="DM95" s="92" t="str">
        <f t="shared" ref="DM95:DM158" si="101">IF(DK95="","",IF(DK95&lt;50%,1,IF(AND(DK95&gt;=50%,DK95&lt;B$10),2,IF(DK95&gt;=B$10,3))))</f>
        <v/>
      </c>
      <c r="DN95" s="91" t="str">
        <f>IF(B95&lt;&gt;"",IFERROR(IF((SUMIF(D$14:CS$14,"CLO7",D95:CS95)/'Grade computation'!I$10)=0,0,(SUMIF(D$14:CS$14,"CLO7",D95:CS95)/'Grade computation'!I$10)),""),"")</f>
        <v/>
      </c>
      <c r="DO95" s="92" t="str">
        <f t="shared" ref="DO95:DO158" si="102">IF(DN95="","",IF(DN95&gt;=B$10,"Y","N"))</f>
        <v/>
      </c>
      <c r="DP95" s="92" t="str">
        <f t="shared" ref="DP95:DP158" si="103">IF(DN95="","",IF(DN95&lt;50%,1,IF(AND(DN95&gt;=50%,DN95&lt;B$10),2,IF(DN95&gt;=B$10,3))))</f>
        <v/>
      </c>
      <c r="DQ95" s="91" t="str">
        <f>IF(B95&lt;&gt;"",IFERROR(IF((SUMIF(D$14:CS$14,"CLO8",D95:CS95)/'Grade computation'!I$11)=0,0,(SUMIF(D$14:CS$14,"CLO8",D95:CS95)/'Grade computation'!I$11)),""),"")</f>
        <v/>
      </c>
      <c r="DR95" s="92" t="str">
        <f t="shared" ref="DR95:DR158" si="104">IF(DQ95="","",IF(DQ95&gt;=B$10,"Y","N"))</f>
        <v/>
      </c>
      <c r="DS95" s="92" t="str">
        <f t="shared" ref="DS95:DS158" si="105">IF(DQ95="","",IF(DQ95&lt;50%,1,IF(AND(DQ95&gt;=50%,DQ95&lt;B$10),2,IF(DQ95&gt;=B$10,3))))</f>
        <v/>
      </c>
      <c r="DT95" s="91" t="str">
        <f>IF(B95&lt;&gt;"",IFERROR(IF((SUMIF(D$14:CS$14,"CLO9",D95:CS95)/'Grade computation'!I$12)=0,0,(SUMIF(D$14:CS$14,"CLO9",D95:CS95)/'Grade computation'!I$12)),""),"")</f>
        <v/>
      </c>
      <c r="DU95" s="92" t="str">
        <f t="shared" ref="DU95:DU158" si="106">IF(DT95="","",IF(DT95&gt;=B$10,"Y","N"))</f>
        <v/>
      </c>
      <c r="DV95" s="92" t="str">
        <f t="shared" ref="DV95:DV158" si="107">IF(DT95="","",IF(DT95&lt;50%,1,IF(AND(DT95&gt;=50%,DT95&lt;B$10),2,IF(DT95&gt;=B$10,3))))</f>
        <v/>
      </c>
      <c r="DW95" s="91" t="str">
        <f>IF(B95&lt;&gt;"",IFERROR(IF((SUMIF(D$14:CS$14,"CLO10",D95:CS95)/'Grade computation'!I$13)=0,0,(SUMIF(D$14:CS$14,"CLO10",D95:CS95)/'Grade computation'!I$13)),""),"")</f>
        <v/>
      </c>
      <c r="DX95" s="92" t="str">
        <f t="shared" ref="DX95:DX158" si="108">IF(DW95="","",IF(DW95&gt;=B$10,"Y","N"))</f>
        <v/>
      </c>
      <c r="DY95" s="92" t="str">
        <f t="shared" ref="DY95:DY158" si="109">IF(DW95="","",IF(DW95&lt;50%,1,IF(AND(DW95&gt;=50%,DW95&lt;B$10),2,IF(DW95&gt;=B$10,3))))</f>
        <v/>
      </c>
      <c r="DZ95" s="45"/>
      <c r="EA95" s="45"/>
    </row>
    <row r="96" spans="1:131" ht="15.75" customHeight="1">
      <c r="A96" s="281"/>
      <c r="B96" s="282"/>
      <c r="C96" s="276"/>
      <c r="D96" s="276"/>
      <c r="E96" s="276"/>
      <c r="F96" s="276"/>
      <c r="G96" s="276"/>
      <c r="H96" s="276"/>
      <c r="I96" s="276"/>
      <c r="J96" s="276"/>
      <c r="K96" s="276"/>
      <c r="L96" s="276"/>
      <c r="M96" s="276"/>
      <c r="N96" s="276"/>
      <c r="O96" s="276"/>
      <c r="P96" s="276"/>
      <c r="Q96" s="276"/>
      <c r="R96" s="276"/>
      <c r="S96" s="276"/>
      <c r="T96" s="276"/>
      <c r="U96" s="276"/>
      <c r="V96" s="276"/>
      <c r="W96" s="276"/>
      <c r="X96" s="276"/>
      <c r="Y96" s="276"/>
      <c r="Z96" s="276"/>
      <c r="AA96" s="276"/>
      <c r="AB96" s="276"/>
      <c r="AC96" s="276"/>
      <c r="AD96" s="276"/>
      <c r="AE96" s="276"/>
      <c r="AF96" s="276"/>
      <c r="AG96" s="276"/>
      <c r="AH96" s="89" t="str">
        <f t="shared" si="84"/>
        <v/>
      </c>
      <c r="AI96" s="90" t="str">
        <f t="shared" si="85"/>
        <v/>
      </c>
      <c r="AJ96" s="276"/>
      <c r="AK96" s="276"/>
      <c r="AL96" s="276"/>
      <c r="AM96" s="276"/>
      <c r="AN96" s="276"/>
      <c r="AO96" s="276"/>
      <c r="AP96" s="276"/>
      <c r="AQ96" s="276"/>
      <c r="AR96" s="276"/>
      <c r="AS96" s="276"/>
      <c r="AT96" s="276"/>
      <c r="AU96" s="276"/>
      <c r="AV96" s="276"/>
      <c r="AW96" s="276"/>
      <c r="AX96" s="276"/>
      <c r="AY96" s="276"/>
      <c r="AZ96" s="276"/>
      <c r="BA96" s="276"/>
      <c r="BB96" s="276"/>
      <c r="BC96" s="276"/>
      <c r="BD96" s="276"/>
      <c r="BE96" s="276"/>
      <c r="BF96" s="276"/>
      <c r="BG96" s="276"/>
      <c r="BH96" s="276"/>
      <c r="BI96" s="276"/>
      <c r="BJ96" s="276"/>
      <c r="BK96" s="276"/>
      <c r="BL96" s="276"/>
      <c r="BM96" s="276"/>
      <c r="BN96" s="89" t="str">
        <f t="shared" si="86"/>
        <v/>
      </c>
      <c r="BO96" s="90" t="str">
        <f t="shared" si="87"/>
        <v/>
      </c>
      <c r="BP96" s="285"/>
      <c r="BQ96" s="285"/>
      <c r="BR96" s="285"/>
      <c r="BS96" s="285"/>
      <c r="BT96" s="285"/>
      <c r="BU96" s="285"/>
      <c r="BV96" s="285"/>
      <c r="BW96" s="285"/>
      <c r="BX96" s="285"/>
      <c r="BY96" s="285"/>
      <c r="BZ96" s="285"/>
      <c r="CA96" s="276"/>
      <c r="CB96" s="276"/>
      <c r="CC96" s="276"/>
      <c r="CD96" s="276"/>
      <c r="CE96" s="276"/>
      <c r="CF96" s="276"/>
      <c r="CG96" s="276"/>
      <c r="CH96" s="276"/>
      <c r="CI96" s="276"/>
      <c r="CJ96" s="276"/>
      <c r="CK96" s="276"/>
      <c r="CL96" s="276"/>
      <c r="CM96" s="276"/>
      <c r="CN96" s="276"/>
      <c r="CO96" s="276"/>
      <c r="CP96" s="276"/>
      <c r="CQ96" s="276"/>
      <c r="CR96" s="276"/>
      <c r="CS96" s="276"/>
      <c r="CT96" s="89" t="str">
        <f t="shared" si="88"/>
        <v/>
      </c>
      <c r="CU96" s="90" t="str">
        <f t="shared" si="89"/>
        <v/>
      </c>
      <c r="CV96" s="91" t="str">
        <f>IF(B96&lt;&gt;"",IFERROR(SUMIF(D$14:CS$14, "CLO1", D96:CS96)/'Grade computation'!I$4,""),"")</f>
        <v/>
      </c>
      <c r="CW96" s="92" t="str">
        <f t="shared" si="90"/>
        <v/>
      </c>
      <c r="CX96" s="92" t="str">
        <f t="shared" si="91"/>
        <v/>
      </c>
      <c r="CY96" s="91" t="str">
        <f>IF(B96&lt;&gt;"",IFERROR(IF((SUMIF(D$14:CS$14,"CLO2",D96:CS96)/'Grade computation'!I$5)=0,0,(SUMIF(D$14:CS$14,"CLO2",D96:CS96)/'Grade computation'!I$5)),""),"")</f>
        <v/>
      </c>
      <c r="CZ96" s="92" t="str">
        <f t="shared" si="92"/>
        <v/>
      </c>
      <c r="DA96" s="92" t="str">
        <f t="shared" si="93"/>
        <v/>
      </c>
      <c r="DB96" s="91" t="str">
        <f>IF(B96&lt;&gt;"",IFERROR(IF((SUMIF(D$14:CS$14,"CLO3",D96:CS96)/'Grade computation'!I$6)=0,0,(SUMIF(D$14:CS$14,"CLO3",D96:CS96)/'Grade computation'!I$6)),""),"")</f>
        <v/>
      </c>
      <c r="DC96" s="92" t="str">
        <f t="shared" si="94"/>
        <v/>
      </c>
      <c r="DD96" s="92" t="str">
        <f t="shared" si="95"/>
        <v/>
      </c>
      <c r="DE96" s="91" t="str">
        <f>IF(B96&lt;&gt;"",IFERROR(SUMIF(D$14:CS$14,"CLO4",D96:CS96)/'Grade computation'!I$7,""),"")</f>
        <v/>
      </c>
      <c r="DF96" s="92" t="str">
        <f t="shared" si="96"/>
        <v/>
      </c>
      <c r="DG96" s="92" t="str">
        <f t="shared" si="97"/>
        <v/>
      </c>
      <c r="DH96" s="91" t="str">
        <f>IF(B96&lt;&gt;"",IFERROR(IF((SUMIF(D$14:CS$14,"CLO5",D96:CS96)/'Grade computation'!I$8)=0,0,(SUMIF(D$14:CS$14,"CLO5",D96:CS96)/'Grade computation'!I$8)),""),"")</f>
        <v/>
      </c>
      <c r="DI96" s="92" t="str">
        <f t="shared" si="98"/>
        <v/>
      </c>
      <c r="DJ96" s="92" t="str">
        <f t="shared" si="99"/>
        <v/>
      </c>
      <c r="DK96" s="91" t="str">
        <f>IF(B96&lt;&gt;"",IFERROR(IF((SUMIF(D$14:CS$14,"CLO6",D96:CS96)/'Grade computation'!I$9)=0,0,(SUMIF(D$14:CS$14,"CLO6",D96:CS96)/'Grade computation'!I$9)),""),"")</f>
        <v/>
      </c>
      <c r="DL96" s="92" t="str">
        <f t="shared" si="100"/>
        <v/>
      </c>
      <c r="DM96" s="92" t="str">
        <f t="shared" si="101"/>
        <v/>
      </c>
      <c r="DN96" s="91" t="str">
        <f>IF(B96&lt;&gt;"",IFERROR(IF((SUMIF(D$14:CS$14,"CLO7",D96:CS96)/'Grade computation'!I$10)=0,0,(SUMIF(D$14:CS$14,"CLO7",D96:CS96)/'Grade computation'!I$10)),""),"")</f>
        <v/>
      </c>
      <c r="DO96" s="92" t="str">
        <f t="shared" si="102"/>
        <v/>
      </c>
      <c r="DP96" s="92" t="str">
        <f t="shared" si="103"/>
        <v/>
      </c>
      <c r="DQ96" s="91" t="str">
        <f>IF(B96&lt;&gt;"",IFERROR(IF((SUMIF(D$14:CS$14,"CLO8",D96:CS96)/'Grade computation'!I$11)=0,0,(SUMIF(D$14:CS$14,"CLO8",D96:CS96)/'Grade computation'!I$11)),""),"")</f>
        <v/>
      </c>
      <c r="DR96" s="92" t="str">
        <f t="shared" si="104"/>
        <v/>
      </c>
      <c r="DS96" s="92" t="str">
        <f t="shared" si="105"/>
        <v/>
      </c>
      <c r="DT96" s="91" t="str">
        <f>IF(B96&lt;&gt;"",IFERROR(IF((SUMIF(D$14:CS$14,"CLO9",D96:CS96)/'Grade computation'!I$12)=0,0,(SUMIF(D$14:CS$14,"CLO9",D96:CS96)/'Grade computation'!I$12)),""),"")</f>
        <v/>
      </c>
      <c r="DU96" s="92" t="str">
        <f t="shared" si="106"/>
        <v/>
      </c>
      <c r="DV96" s="92" t="str">
        <f t="shared" si="107"/>
        <v/>
      </c>
      <c r="DW96" s="91" t="str">
        <f>IF(B96&lt;&gt;"",IFERROR(IF((SUMIF(D$14:CS$14,"CLO10",D96:CS96)/'Grade computation'!I$13)=0,0,(SUMIF(D$14:CS$14,"CLO10",D96:CS96)/'Grade computation'!I$13)),""),"")</f>
        <v/>
      </c>
      <c r="DX96" s="92" t="str">
        <f t="shared" si="108"/>
        <v/>
      </c>
      <c r="DY96" s="92" t="str">
        <f t="shared" si="109"/>
        <v/>
      </c>
      <c r="DZ96" s="45"/>
      <c r="EA96" s="45"/>
    </row>
    <row r="97" spans="1:131" ht="15.75" customHeight="1">
      <c r="A97" s="281"/>
      <c r="B97" s="282"/>
      <c r="C97" s="276"/>
      <c r="D97" s="276"/>
      <c r="E97" s="276"/>
      <c r="F97" s="276"/>
      <c r="G97" s="276"/>
      <c r="H97" s="276"/>
      <c r="I97" s="276"/>
      <c r="J97" s="276"/>
      <c r="K97" s="276"/>
      <c r="L97" s="276"/>
      <c r="M97" s="276"/>
      <c r="N97" s="276"/>
      <c r="O97" s="276"/>
      <c r="P97" s="276"/>
      <c r="Q97" s="276"/>
      <c r="R97" s="276"/>
      <c r="S97" s="276"/>
      <c r="T97" s="276"/>
      <c r="U97" s="276"/>
      <c r="V97" s="276"/>
      <c r="W97" s="276"/>
      <c r="X97" s="276"/>
      <c r="Y97" s="276"/>
      <c r="Z97" s="276"/>
      <c r="AA97" s="276"/>
      <c r="AB97" s="276"/>
      <c r="AC97" s="276"/>
      <c r="AD97" s="276"/>
      <c r="AE97" s="276"/>
      <c r="AF97" s="276"/>
      <c r="AG97" s="276"/>
      <c r="AH97" s="89" t="str">
        <f t="shared" si="84"/>
        <v/>
      </c>
      <c r="AI97" s="90" t="str">
        <f t="shared" si="85"/>
        <v/>
      </c>
      <c r="AJ97" s="276"/>
      <c r="AK97" s="276"/>
      <c r="AL97" s="276"/>
      <c r="AM97" s="276"/>
      <c r="AN97" s="276"/>
      <c r="AO97" s="276"/>
      <c r="AP97" s="276"/>
      <c r="AQ97" s="276"/>
      <c r="AR97" s="276"/>
      <c r="AS97" s="276"/>
      <c r="AT97" s="276"/>
      <c r="AU97" s="276"/>
      <c r="AV97" s="276"/>
      <c r="AW97" s="276"/>
      <c r="AX97" s="276"/>
      <c r="AY97" s="276"/>
      <c r="AZ97" s="276"/>
      <c r="BA97" s="276"/>
      <c r="BB97" s="276"/>
      <c r="BC97" s="276"/>
      <c r="BD97" s="276"/>
      <c r="BE97" s="276"/>
      <c r="BF97" s="276"/>
      <c r="BG97" s="276"/>
      <c r="BH97" s="276"/>
      <c r="BI97" s="276"/>
      <c r="BJ97" s="276"/>
      <c r="BK97" s="276"/>
      <c r="BL97" s="276"/>
      <c r="BM97" s="276"/>
      <c r="BN97" s="89" t="str">
        <f t="shared" si="86"/>
        <v/>
      </c>
      <c r="BO97" s="90" t="str">
        <f t="shared" si="87"/>
        <v/>
      </c>
      <c r="BP97" s="285"/>
      <c r="BQ97" s="285"/>
      <c r="BR97" s="285"/>
      <c r="BS97" s="285"/>
      <c r="BT97" s="285"/>
      <c r="BU97" s="285"/>
      <c r="BV97" s="285"/>
      <c r="BW97" s="285"/>
      <c r="BX97" s="285"/>
      <c r="BY97" s="285"/>
      <c r="BZ97" s="285"/>
      <c r="CA97" s="276"/>
      <c r="CB97" s="276"/>
      <c r="CC97" s="276"/>
      <c r="CD97" s="276"/>
      <c r="CE97" s="276"/>
      <c r="CF97" s="276"/>
      <c r="CG97" s="276"/>
      <c r="CH97" s="276"/>
      <c r="CI97" s="276"/>
      <c r="CJ97" s="276"/>
      <c r="CK97" s="276"/>
      <c r="CL97" s="276"/>
      <c r="CM97" s="276"/>
      <c r="CN97" s="276"/>
      <c r="CO97" s="276"/>
      <c r="CP97" s="276"/>
      <c r="CQ97" s="276"/>
      <c r="CR97" s="276"/>
      <c r="CS97" s="276"/>
      <c r="CT97" s="89" t="str">
        <f t="shared" si="88"/>
        <v/>
      </c>
      <c r="CU97" s="90" t="str">
        <f t="shared" si="89"/>
        <v/>
      </c>
      <c r="CV97" s="91" t="str">
        <f>IF(B97&lt;&gt;"",IFERROR(SUMIF(D$14:CS$14, "CLO1", D97:CS97)/'Grade computation'!I$4,""),"")</f>
        <v/>
      </c>
      <c r="CW97" s="92" t="str">
        <f t="shared" si="90"/>
        <v/>
      </c>
      <c r="CX97" s="92" t="str">
        <f t="shared" si="91"/>
        <v/>
      </c>
      <c r="CY97" s="91" t="str">
        <f>IF(B97&lt;&gt;"",IFERROR(IF((SUMIF(D$14:CS$14,"CLO2",D97:CS97)/'Grade computation'!I$5)=0,0,(SUMIF(D$14:CS$14,"CLO2",D97:CS97)/'Grade computation'!I$5)),""),"")</f>
        <v/>
      </c>
      <c r="CZ97" s="92" t="str">
        <f t="shared" si="92"/>
        <v/>
      </c>
      <c r="DA97" s="92" t="str">
        <f t="shared" si="93"/>
        <v/>
      </c>
      <c r="DB97" s="91" t="str">
        <f>IF(B97&lt;&gt;"",IFERROR(IF((SUMIF(D$14:CS$14,"CLO3",D97:CS97)/'Grade computation'!I$6)=0,0,(SUMIF(D$14:CS$14,"CLO3",D97:CS97)/'Grade computation'!I$6)),""),"")</f>
        <v/>
      </c>
      <c r="DC97" s="92" t="str">
        <f t="shared" si="94"/>
        <v/>
      </c>
      <c r="DD97" s="92" t="str">
        <f t="shared" si="95"/>
        <v/>
      </c>
      <c r="DE97" s="91" t="str">
        <f>IF(B97&lt;&gt;"",IFERROR(SUMIF(D$14:CS$14,"CLO4",D97:CS97)/'Grade computation'!I$7,""),"")</f>
        <v/>
      </c>
      <c r="DF97" s="92" t="str">
        <f t="shared" si="96"/>
        <v/>
      </c>
      <c r="DG97" s="92" t="str">
        <f t="shared" si="97"/>
        <v/>
      </c>
      <c r="DH97" s="91" t="str">
        <f>IF(B97&lt;&gt;"",IFERROR(IF((SUMIF(D$14:CS$14,"CLO5",D97:CS97)/'Grade computation'!I$8)=0,0,(SUMIF(D$14:CS$14,"CLO5",D97:CS97)/'Grade computation'!I$8)),""),"")</f>
        <v/>
      </c>
      <c r="DI97" s="92" t="str">
        <f t="shared" si="98"/>
        <v/>
      </c>
      <c r="DJ97" s="92" t="str">
        <f t="shared" si="99"/>
        <v/>
      </c>
      <c r="DK97" s="91" t="str">
        <f>IF(B97&lt;&gt;"",IFERROR(IF((SUMIF(D$14:CS$14,"CLO6",D97:CS97)/'Grade computation'!I$9)=0,0,(SUMIF(D$14:CS$14,"CLO6",D97:CS97)/'Grade computation'!I$9)),""),"")</f>
        <v/>
      </c>
      <c r="DL97" s="92" t="str">
        <f t="shared" si="100"/>
        <v/>
      </c>
      <c r="DM97" s="92" t="str">
        <f t="shared" si="101"/>
        <v/>
      </c>
      <c r="DN97" s="91" t="str">
        <f>IF(B97&lt;&gt;"",IFERROR(IF((SUMIF(D$14:CS$14,"CLO7",D97:CS97)/'Grade computation'!I$10)=0,0,(SUMIF(D$14:CS$14,"CLO7",D97:CS97)/'Grade computation'!I$10)),""),"")</f>
        <v/>
      </c>
      <c r="DO97" s="92" t="str">
        <f t="shared" si="102"/>
        <v/>
      </c>
      <c r="DP97" s="92" t="str">
        <f t="shared" si="103"/>
        <v/>
      </c>
      <c r="DQ97" s="91" t="str">
        <f>IF(B97&lt;&gt;"",IFERROR(IF((SUMIF(D$14:CS$14,"CLO8",D97:CS97)/'Grade computation'!I$11)=0,0,(SUMIF(D$14:CS$14,"CLO8",D97:CS97)/'Grade computation'!I$11)),""),"")</f>
        <v/>
      </c>
      <c r="DR97" s="92" t="str">
        <f t="shared" si="104"/>
        <v/>
      </c>
      <c r="DS97" s="92" t="str">
        <f t="shared" si="105"/>
        <v/>
      </c>
      <c r="DT97" s="91" t="str">
        <f>IF(B97&lt;&gt;"",IFERROR(IF((SUMIF(D$14:CS$14,"CLO9",D97:CS97)/'Grade computation'!I$12)=0,0,(SUMIF(D$14:CS$14,"CLO9",D97:CS97)/'Grade computation'!I$12)),""),"")</f>
        <v/>
      </c>
      <c r="DU97" s="92" t="str">
        <f t="shared" si="106"/>
        <v/>
      </c>
      <c r="DV97" s="92" t="str">
        <f t="shared" si="107"/>
        <v/>
      </c>
      <c r="DW97" s="91" t="str">
        <f>IF(B97&lt;&gt;"",IFERROR(IF((SUMIF(D$14:CS$14,"CLO10",D97:CS97)/'Grade computation'!I$13)=0,0,(SUMIF(D$14:CS$14,"CLO10",D97:CS97)/'Grade computation'!I$13)),""),"")</f>
        <v/>
      </c>
      <c r="DX97" s="92" t="str">
        <f t="shared" si="108"/>
        <v/>
      </c>
      <c r="DY97" s="92" t="str">
        <f t="shared" si="109"/>
        <v/>
      </c>
      <c r="DZ97" s="45"/>
      <c r="EA97" s="45"/>
    </row>
    <row r="98" spans="1:131" ht="15.75" customHeight="1">
      <c r="A98" s="281"/>
      <c r="B98" s="282"/>
      <c r="C98" s="276"/>
      <c r="D98" s="276"/>
      <c r="E98" s="276"/>
      <c r="F98" s="276"/>
      <c r="G98" s="276"/>
      <c r="H98" s="276"/>
      <c r="I98" s="276"/>
      <c r="J98" s="276"/>
      <c r="K98" s="276"/>
      <c r="L98" s="276"/>
      <c r="M98" s="276"/>
      <c r="N98" s="276"/>
      <c r="O98" s="276"/>
      <c r="P98" s="276"/>
      <c r="Q98" s="276"/>
      <c r="R98" s="276"/>
      <c r="S98" s="276"/>
      <c r="T98" s="276"/>
      <c r="U98" s="276"/>
      <c r="V98" s="276"/>
      <c r="W98" s="276"/>
      <c r="X98" s="276"/>
      <c r="Y98" s="276"/>
      <c r="Z98" s="276"/>
      <c r="AA98" s="276"/>
      <c r="AB98" s="276"/>
      <c r="AC98" s="276"/>
      <c r="AD98" s="276"/>
      <c r="AE98" s="276"/>
      <c r="AF98" s="276"/>
      <c r="AG98" s="276"/>
      <c r="AH98" s="89" t="str">
        <f t="shared" si="84"/>
        <v/>
      </c>
      <c r="AI98" s="90" t="str">
        <f t="shared" si="85"/>
        <v/>
      </c>
      <c r="AJ98" s="276"/>
      <c r="AK98" s="276"/>
      <c r="AL98" s="276"/>
      <c r="AM98" s="276"/>
      <c r="AN98" s="276"/>
      <c r="AO98" s="276"/>
      <c r="AP98" s="276"/>
      <c r="AQ98" s="276"/>
      <c r="AR98" s="276"/>
      <c r="AS98" s="276"/>
      <c r="AT98" s="276"/>
      <c r="AU98" s="276"/>
      <c r="AV98" s="276"/>
      <c r="AW98" s="276"/>
      <c r="AX98" s="276"/>
      <c r="AY98" s="276"/>
      <c r="AZ98" s="276"/>
      <c r="BA98" s="276"/>
      <c r="BB98" s="276"/>
      <c r="BC98" s="276"/>
      <c r="BD98" s="276"/>
      <c r="BE98" s="276"/>
      <c r="BF98" s="276"/>
      <c r="BG98" s="276"/>
      <c r="BH98" s="276"/>
      <c r="BI98" s="276"/>
      <c r="BJ98" s="276"/>
      <c r="BK98" s="276"/>
      <c r="BL98" s="276"/>
      <c r="BM98" s="276"/>
      <c r="BN98" s="89" t="str">
        <f t="shared" si="86"/>
        <v/>
      </c>
      <c r="BO98" s="90" t="str">
        <f t="shared" si="87"/>
        <v/>
      </c>
      <c r="BP98" s="285"/>
      <c r="BQ98" s="285"/>
      <c r="BR98" s="285"/>
      <c r="BS98" s="285"/>
      <c r="BT98" s="285"/>
      <c r="BU98" s="285"/>
      <c r="BV98" s="285"/>
      <c r="BW98" s="285"/>
      <c r="BX98" s="285"/>
      <c r="BY98" s="285"/>
      <c r="BZ98" s="285"/>
      <c r="CA98" s="276"/>
      <c r="CB98" s="276"/>
      <c r="CC98" s="276"/>
      <c r="CD98" s="276"/>
      <c r="CE98" s="276"/>
      <c r="CF98" s="276"/>
      <c r="CG98" s="276"/>
      <c r="CH98" s="276"/>
      <c r="CI98" s="276"/>
      <c r="CJ98" s="276"/>
      <c r="CK98" s="276"/>
      <c r="CL98" s="276"/>
      <c r="CM98" s="276"/>
      <c r="CN98" s="276"/>
      <c r="CO98" s="276"/>
      <c r="CP98" s="276"/>
      <c r="CQ98" s="276"/>
      <c r="CR98" s="276"/>
      <c r="CS98" s="276"/>
      <c r="CT98" s="89" t="str">
        <f t="shared" si="88"/>
        <v/>
      </c>
      <c r="CU98" s="90" t="str">
        <f t="shared" si="89"/>
        <v/>
      </c>
      <c r="CV98" s="91" t="str">
        <f>IF(B98&lt;&gt;"",IFERROR(SUMIF(D$14:CS$14, "CLO1", D98:CS98)/'Grade computation'!I$4,""),"")</f>
        <v/>
      </c>
      <c r="CW98" s="92" t="str">
        <f t="shared" si="90"/>
        <v/>
      </c>
      <c r="CX98" s="92" t="str">
        <f t="shared" si="91"/>
        <v/>
      </c>
      <c r="CY98" s="91" t="str">
        <f>IF(B98&lt;&gt;"",IFERROR(IF((SUMIF(D$14:CS$14,"CLO2",D98:CS98)/'Grade computation'!I$5)=0,0,(SUMIF(D$14:CS$14,"CLO2",D98:CS98)/'Grade computation'!I$5)),""),"")</f>
        <v/>
      </c>
      <c r="CZ98" s="92" t="str">
        <f t="shared" si="92"/>
        <v/>
      </c>
      <c r="DA98" s="92" t="str">
        <f t="shared" si="93"/>
        <v/>
      </c>
      <c r="DB98" s="91" t="str">
        <f>IF(B98&lt;&gt;"",IFERROR(IF((SUMIF(D$14:CS$14,"CLO3",D98:CS98)/'Grade computation'!I$6)=0,0,(SUMIF(D$14:CS$14,"CLO3",D98:CS98)/'Grade computation'!I$6)),""),"")</f>
        <v/>
      </c>
      <c r="DC98" s="92" t="str">
        <f t="shared" si="94"/>
        <v/>
      </c>
      <c r="DD98" s="92" t="str">
        <f t="shared" si="95"/>
        <v/>
      </c>
      <c r="DE98" s="91" t="str">
        <f>IF(B98&lt;&gt;"",IFERROR(SUMIF(D$14:CS$14,"CLO4",D98:CS98)/'Grade computation'!I$7,""),"")</f>
        <v/>
      </c>
      <c r="DF98" s="92" t="str">
        <f t="shared" si="96"/>
        <v/>
      </c>
      <c r="DG98" s="92" t="str">
        <f t="shared" si="97"/>
        <v/>
      </c>
      <c r="DH98" s="91" t="str">
        <f>IF(B98&lt;&gt;"",IFERROR(IF((SUMIF(D$14:CS$14,"CLO5",D98:CS98)/'Grade computation'!I$8)=0,0,(SUMIF(D$14:CS$14,"CLO5",D98:CS98)/'Grade computation'!I$8)),""),"")</f>
        <v/>
      </c>
      <c r="DI98" s="92" t="str">
        <f t="shared" si="98"/>
        <v/>
      </c>
      <c r="DJ98" s="92" t="str">
        <f t="shared" si="99"/>
        <v/>
      </c>
      <c r="DK98" s="91" t="str">
        <f>IF(B98&lt;&gt;"",IFERROR(IF((SUMIF(D$14:CS$14,"CLO6",D98:CS98)/'Grade computation'!I$9)=0,0,(SUMIF(D$14:CS$14,"CLO6",D98:CS98)/'Grade computation'!I$9)),""),"")</f>
        <v/>
      </c>
      <c r="DL98" s="92" t="str">
        <f t="shared" si="100"/>
        <v/>
      </c>
      <c r="DM98" s="92" t="str">
        <f t="shared" si="101"/>
        <v/>
      </c>
      <c r="DN98" s="91" t="str">
        <f>IF(B98&lt;&gt;"",IFERROR(IF((SUMIF(D$14:CS$14,"CLO7",D98:CS98)/'Grade computation'!I$10)=0,0,(SUMIF(D$14:CS$14,"CLO7",D98:CS98)/'Grade computation'!I$10)),""),"")</f>
        <v/>
      </c>
      <c r="DO98" s="92" t="str">
        <f t="shared" si="102"/>
        <v/>
      </c>
      <c r="DP98" s="92" t="str">
        <f t="shared" si="103"/>
        <v/>
      </c>
      <c r="DQ98" s="91" t="str">
        <f>IF(B98&lt;&gt;"",IFERROR(IF((SUMIF(D$14:CS$14,"CLO8",D98:CS98)/'Grade computation'!I$11)=0,0,(SUMIF(D$14:CS$14,"CLO8",D98:CS98)/'Grade computation'!I$11)),""),"")</f>
        <v/>
      </c>
      <c r="DR98" s="92" t="str">
        <f t="shared" si="104"/>
        <v/>
      </c>
      <c r="DS98" s="92" t="str">
        <f t="shared" si="105"/>
        <v/>
      </c>
      <c r="DT98" s="91" t="str">
        <f>IF(B98&lt;&gt;"",IFERROR(IF((SUMIF(D$14:CS$14,"CLO9",D98:CS98)/'Grade computation'!I$12)=0,0,(SUMIF(D$14:CS$14,"CLO9",D98:CS98)/'Grade computation'!I$12)),""),"")</f>
        <v/>
      </c>
      <c r="DU98" s="92" t="str">
        <f t="shared" si="106"/>
        <v/>
      </c>
      <c r="DV98" s="92" t="str">
        <f t="shared" si="107"/>
        <v/>
      </c>
      <c r="DW98" s="91" t="str">
        <f>IF(B98&lt;&gt;"",IFERROR(IF((SUMIF(D$14:CS$14,"CLO10",D98:CS98)/'Grade computation'!I$13)=0,0,(SUMIF(D$14:CS$14,"CLO10",D98:CS98)/'Grade computation'!I$13)),""),"")</f>
        <v/>
      </c>
      <c r="DX98" s="92" t="str">
        <f t="shared" si="108"/>
        <v/>
      </c>
      <c r="DY98" s="92" t="str">
        <f t="shared" si="109"/>
        <v/>
      </c>
      <c r="DZ98" s="45"/>
      <c r="EA98" s="45"/>
    </row>
    <row r="99" spans="1:131" ht="15.75" customHeight="1">
      <c r="A99" s="281"/>
      <c r="B99" s="282"/>
      <c r="C99" s="276"/>
      <c r="D99" s="276"/>
      <c r="E99" s="276"/>
      <c r="F99" s="276"/>
      <c r="G99" s="276"/>
      <c r="H99" s="276"/>
      <c r="I99" s="276"/>
      <c r="J99" s="276"/>
      <c r="K99" s="276"/>
      <c r="L99" s="276"/>
      <c r="M99" s="276"/>
      <c r="N99" s="276"/>
      <c r="O99" s="276"/>
      <c r="P99" s="276"/>
      <c r="Q99" s="276"/>
      <c r="R99" s="276"/>
      <c r="S99" s="276"/>
      <c r="T99" s="276"/>
      <c r="U99" s="276"/>
      <c r="V99" s="276"/>
      <c r="W99" s="276"/>
      <c r="X99" s="276"/>
      <c r="Y99" s="276"/>
      <c r="Z99" s="276"/>
      <c r="AA99" s="276"/>
      <c r="AB99" s="276"/>
      <c r="AC99" s="276"/>
      <c r="AD99" s="276"/>
      <c r="AE99" s="276"/>
      <c r="AF99" s="276"/>
      <c r="AG99" s="276"/>
      <c r="AH99" s="89" t="str">
        <f t="shared" si="84"/>
        <v/>
      </c>
      <c r="AI99" s="90" t="str">
        <f t="shared" si="85"/>
        <v/>
      </c>
      <c r="AJ99" s="276"/>
      <c r="AK99" s="276"/>
      <c r="AL99" s="276"/>
      <c r="AM99" s="276"/>
      <c r="AN99" s="276"/>
      <c r="AO99" s="276"/>
      <c r="AP99" s="276"/>
      <c r="AQ99" s="276"/>
      <c r="AR99" s="276"/>
      <c r="AS99" s="276"/>
      <c r="AT99" s="276"/>
      <c r="AU99" s="276"/>
      <c r="AV99" s="276"/>
      <c r="AW99" s="276"/>
      <c r="AX99" s="276"/>
      <c r="AY99" s="276"/>
      <c r="AZ99" s="276"/>
      <c r="BA99" s="276"/>
      <c r="BB99" s="276"/>
      <c r="BC99" s="276"/>
      <c r="BD99" s="276"/>
      <c r="BE99" s="276"/>
      <c r="BF99" s="276"/>
      <c r="BG99" s="276"/>
      <c r="BH99" s="276"/>
      <c r="BI99" s="276"/>
      <c r="BJ99" s="276"/>
      <c r="BK99" s="276"/>
      <c r="BL99" s="276"/>
      <c r="BM99" s="276"/>
      <c r="BN99" s="89" t="str">
        <f t="shared" si="86"/>
        <v/>
      </c>
      <c r="BO99" s="90" t="str">
        <f t="shared" si="87"/>
        <v/>
      </c>
      <c r="BP99" s="285"/>
      <c r="BQ99" s="285"/>
      <c r="BR99" s="285"/>
      <c r="BS99" s="285"/>
      <c r="BT99" s="285"/>
      <c r="BU99" s="285"/>
      <c r="BV99" s="285"/>
      <c r="BW99" s="285"/>
      <c r="BX99" s="285"/>
      <c r="BY99" s="285"/>
      <c r="BZ99" s="285"/>
      <c r="CA99" s="276"/>
      <c r="CB99" s="276"/>
      <c r="CC99" s="276"/>
      <c r="CD99" s="276"/>
      <c r="CE99" s="276"/>
      <c r="CF99" s="276"/>
      <c r="CG99" s="276"/>
      <c r="CH99" s="276"/>
      <c r="CI99" s="276"/>
      <c r="CJ99" s="276"/>
      <c r="CK99" s="276"/>
      <c r="CL99" s="276"/>
      <c r="CM99" s="276"/>
      <c r="CN99" s="276"/>
      <c r="CO99" s="276"/>
      <c r="CP99" s="276"/>
      <c r="CQ99" s="276"/>
      <c r="CR99" s="276"/>
      <c r="CS99" s="276"/>
      <c r="CT99" s="89" t="str">
        <f t="shared" si="88"/>
        <v/>
      </c>
      <c r="CU99" s="90" t="str">
        <f t="shared" si="89"/>
        <v/>
      </c>
      <c r="CV99" s="91" t="str">
        <f>IF(B99&lt;&gt;"",IFERROR(SUMIF(D$14:CS$14, "CLO1", D99:CS99)/'Grade computation'!I$4,""),"")</f>
        <v/>
      </c>
      <c r="CW99" s="92" t="str">
        <f t="shared" si="90"/>
        <v/>
      </c>
      <c r="CX99" s="92" t="str">
        <f t="shared" si="91"/>
        <v/>
      </c>
      <c r="CY99" s="91" t="str">
        <f>IF(B99&lt;&gt;"",IFERROR(IF((SUMIF(D$14:CS$14,"CLO2",D99:CS99)/'Grade computation'!I$5)=0,0,(SUMIF(D$14:CS$14,"CLO2",D99:CS99)/'Grade computation'!I$5)),""),"")</f>
        <v/>
      </c>
      <c r="CZ99" s="92" t="str">
        <f t="shared" si="92"/>
        <v/>
      </c>
      <c r="DA99" s="92" t="str">
        <f t="shared" si="93"/>
        <v/>
      </c>
      <c r="DB99" s="91" t="str">
        <f>IF(B99&lt;&gt;"",IFERROR(IF((SUMIF(D$14:CS$14,"CLO3",D99:CS99)/'Grade computation'!I$6)=0,0,(SUMIF(D$14:CS$14,"CLO3",D99:CS99)/'Grade computation'!I$6)),""),"")</f>
        <v/>
      </c>
      <c r="DC99" s="92" t="str">
        <f t="shared" si="94"/>
        <v/>
      </c>
      <c r="DD99" s="92" t="str">
        <f t="shared" si="95"/>
        <v/>
      </c>
      <c r="DE99" s="91" t="str">
        <f>IF(B99&lt;&gt;"",IFERROR(SUMIF(D$14:CS$14,"CLO4",D99:CS99)/'Grade computation'!I$7,""),"")</f>
        <v/>
      </c>
      <c r="DF99" s="92" t="str">
        <f t="shared" si="96"/>
        <v/>
      </c>
      <c r="DG99" s="92" t="str">
        <f t="shared" si="97"/>
        <v/>
      </c>
      <c r="DH99" s="91" t="str">
        <f>IF(B99&lt;&gt;"",IFERROR(IF((SUMIF(D$14:CS$14,"CLO5",D99:CS99)/'Grade computation'!I$8)=0,0,(SUMIF(D$14:CS$14,"CLO5",D99:CS99)/'Grade computation'!I$8)),""),"")</f>
        <v/>
      </c>
      <c r="DI99" s="92" t="str">
        <f t="shared" si="98"/>
        <v/>
      </c>
      <c r="DJ99" s="92" t="str">
        <f t="shared" si="99"/>
        <v/>
      </c>
      <c r="DK99" s="91" t="str">
        <f>IF(B99&lt;&gt;"",IFERROR(IF((SUMIF(D$14:CS$14,"CLO6",D99:CS99)/'Grade computation'!I$9)=0,0,(SUMIF(D$14:CS$14,"CLO6",D99:CS99)/'Grade computation'!I$9)),""),"")</f>
        <v/>
      </c>
      <c r="DL99" s="92" t="str">
        <f t="shared" si="100"/>
        <v/>
      </c>
      <c r="DM99" s="92" t="str">
        <f t="shared" si="101"/>
        <v/>
      </c>
      <c r="DN99" s="91" t="str">
        <f>IF(B99&lt;&gt;"",IFERROR(IF((SUMIF(D$14:CS$14,"CLO7",D99:CS99)/'Grade computation'!I$10)=0,0,(SUMIF(D$14:CS$14,"CLO7",D99:CS99)/'Grade computation'!I$10)),""),"")</f>
        <v/>
      </c>
      <c r="DO99" s="92" t="str">
        <f t="shared" si="102"/>
        <v/>
      </c>
      <c r="DP99" s="92" t="str">
        <f t="shared" si="103"/>
        <v/>
      </c>
      <c r="DQ99" s="91" t="str">
        <f>IF(B99&lt;&gt;"",IFERROR(IF((SUMIF(D$14:CS$14,"CLO8",D99:CS99)/'Grade computation'!I$11)=0,0,(SUMIF(D$14:CS$14,"CLO8",D99:CS99)/'Grade computation'!I$11)),""),"")</f>
        <v/>
      </c>
      <c r="DR99" s="92" t="str">
        <f t="shared" si="104"/>
        <v/>
      </c>
      <c r="DS99" s="92" t="str">
        <f t="shared" si="105"/>
        <v/>
      </c>
      <c r="DT99" s="91" t="str">
        <f>IF(B99&lt;&gt;"",IFERROR(IF((SUMIF(D$14:CS$14,"CLO9",D99:CS99)/'Grade computation'!I$12)=0,0,(SUMIF(D$14:CS$14,"CLO9",D99:CS99)/'Grade computation'!I$12)),""),"")</f>
        <v/>
      </c>
      <c r="DU99" s="92" t="str">
        <f t="shared" si="106"/>
        <v/>
      </c>
      <c r="DV99" s="92" t="str">
        <f t="shared" si="107"/>
        <v/>
      </c>
      <c r="DW99" s="91" t="str">
        <f>IF(B99&lt;&gt;"",IFERROR(IF((SUMIF(D$14:CS$14,"CLO10",D99:CS99)/'Grade computation'!I$13)=0,0,(SUMIF(D$14:CS$14,"CLO10",D99:CS99)/'Grade computation'!I$13)),""),"")</f>
        <v/>
      </c>
      <c r="DX99" s="92" t="str">
        <f t="shared" si="108"/>
        <v/>
      </c>
      <c r="DY99" s="92" t="str">
        <f t="shared" si="109"/>
        <v/>
      </c>
      <c r="DZ99" s="45"/>
      <c r="EA99" s="45"/>
    </row>
    <row r="100" spans="1:131" ht="15.75" customHeight="1">
      <c r="A100" s="281"/>
      <c r="B100" s="282"/>
      <c r="C100" s="276"/>
      <c r="D100" s="276"/>
      <c r="E100" s="276"/>
      <c r="F100" s="276"/>
      <c r="G100" s="276"/>
      <c r="H100" s="276"/>
      <c r="I100" s="276"/>
      <c r="J100" s="276"/>
      <c r="K100" s="276"/>
      <c r="L100" s="276"/>
      <c r="M100" s="276"/>
      <c r="N100" s="276"/>
      <c r="O100" s="276"/>
      <c r="P100" s="276"/>
      <c r="Q100" s="276"/>
      <c r="R100" s="276"/>
      <c r="S100" s="276"/>
      <c r="T100" s="276"/>
      <c r="U100" s="276"/>
      <c r="V100" s="276"/>
      <c r="W100" s="276"/>
      <c r="X100" s="276"/>
      <c r="Y100" s="276"/>
      <c r="Z100" s="276"/>
      <c r="AA100" s="276"/>
      <c r="AB100" s="276"/>
      <c r="AC100" s="276"/>
      <c r="AD100" s="276"/>
      <c r="AE100" s="276"/>
      <c r="AF100" s="276"/>
      <c r="AG100" s="276"/>
      <c r="AH100" s="89" t="str">
        <f t="shared" si="84"/>
        <v/>
      </c>
      <c r="AI100" s="90" t="str">
        <f t="shared" si="85"/>
        <v/>
      </c>
      <c r="AJ100" s="276"/>
      <c r="AK100" s="276"/>
      <c r="AL100" s="276"/>
      <c r="AM100" s="276"/>
      <c r="AN100" s="276"/>
      <c r="AO100" s="276"/>
      <c r="AP100" s="276"/>
      <c r="AQ100" s="276"/>
      <c r="AR100" s="276"/>
      <c r="AS100" s="276"/>
      <c r="AT100" s="276"/>
      <c r="AU100" s="276"/>
      <c r="AV100" s="276"/>
      <c r="AW100" s="276"/>
      <c r="AX100" s="276"/>
      <c r="AY100" s="276"/>
      <c r="AZ100" s="276"/>
      <c r="BA100" s="276"/>
      <c r="BB100" s="276"/>
      <c r="BC100" s="276"/>
      <c r="BD100" s="276"/>
      <c r="BE100" s="276"/>
      <c r="BF100" s="276"/>
      <c r="BG100" s="276"/>
      <c r="BH100" s="276"/>
      <c r="BI100" s="276"/>
      <c r="BJ100" s="276"/>
      <c r="BK100" s="276"/>
      <c r="BL100" s="276"/>
      <c r="BM100" s="276"/>
      <c r="BN100" s="89" t="str">
        <f t="shared" si="86"/>
        <v/>
      </c>
      <c r="BO100" s="90" t="str">
        <f t="shared" si="87"/>
        <v/>
      </c>
      <c r="BP100" s="285"/>
      <c r="BQ100" s="285"/>
      <c r="BR100" s="285"/>
      <c r="BS100" s="285"/>
      <c r="BT100" s="285"/>
      <c r="BU100" s="285"/>
      <c r="BV100" s="285"/>
      <c r="BW100" s="285"/>
      <c r="BX100" s="285"/>
      <c r="BY100" s="285"/>
      <c r="BZ100" s="285"/>
      <c r="CA100" s="276"/>
      <c r="CB100" s="276"/>
      <c r="CC100" s="276"/>
      <c r="CD100" s="276"/>
      <c r="CE100" s="276"/>
      <c r="CF100" s="276"/>
      <c r="CG100" s="276"/>
      <c r="CH100" s="276"/>
      <c r="CI100" s="276"/>
      <c r="CJ100" s="276"/>
      <c r="CK100" s="276"/>
      <c r="CL100" s="276"/>
      <c r="CM100" s="276"/>
      <c r="CN100" s="276"/>
      <c r="CO100" s="276"/>
      <c r="CP100" s="276"/>
      <c r="CQ100" s="276"/>
      <c r="CR100" s="276"/>
      <c r="CS100" s="276"/>
      <c r="CT100" s="89" t="str">
        <f t="shared" si="88"/>
        <v/>
      </c>
      <c r="CU100" s="90" t="str">
        <f t="shared" si="89"/>
        <v/>
      </c>
      <c r="CV100" s="91" t="str">
        <f>IF(B100&lt;&gt;"",IFERROR(SUMIF(D$14:CS$14, "CLO1", D100:CS100)/'Grade computation'!I$4,""),"")</f>
        <v/>
      </c>
      <c r="CW100" s="92" t="str">
        <f t="shared" si="90"/>
        <v/>
      </c>
      <c r="CX100" s="92" t="str">
        <f t="shared" si="91"/>
        <v/>
      </c>
      <c r="CY100" s="91" t="str">
        <f>IF(B100&lt;&gt;"",IFERROR(IF((SUMIF(D$14:CS$14,"CLO2",D100:CS100)/'Grade computation'!I$5)=0,0,(SUMIF(D$14:CS$14,"CLO2",D100:CS100)/'Grade computation'!I$5)),""),"")</f>
        <v/>
      </c>
      <c r="CZ100" s="92" t="str">
        <f t="shared" si="92"/>
        <v/>
      </c>
      <c r="DA100" s="92" t="str">
        <f t="shared" si="93"/>
        <v/>
      </c>
      <c r="DB100" s="91" t="str">
        <f>IF(B100&lt;&gt;"",IFERROR(IF((SUMIF(D$14:CS$14,"CLO3",D100:CS100)/'Grade computation'!I$6)=0,0,(SUMIF(D$14:CS$14,"CLO3",D100:CS100)/'Grade computation'!I$6)),""),"")</f>
        <v/>
      </c>
      <c r="DC100" s="92" t="str">
        <f t="shared" si="94"/>
        <v/>
      </c>
      <c r="DD100" s="92" t="str">
        <f t="shared" si="95"/>
        <v/>
      </c>
      <c r="DE100" s="91" t="str">
        <f>IF(B100&lt;&gt;"",IFERROR(SUMIF(D$14:CS$14,"CLO4",D100:CS100)/'Grade computation'!I$7,""),"")</f>
        <v/>
      </c>
      <c r="DF100" s="92" t="str">
        <f t="shared" si="96"/>
        <v/>
      </c>
      <c r="DG100" s="92" t="str">
        <f t="shared" si="97"/>
        <v/>
      </c>
      <c r="DH100" s="91" t="str">
        <f>IF(B100&lt;&gt;"",IFERROR(IF((SUMIF(D$14:CS$14,"CLO5",D100:CS100)/'Grade computation'!I$8)=0,0,(SUMIF(D$14:CS$14,"CLO5",D100:CS100)/'Grade computation'!I$8)),""),"")</f>
        <v/>
      </c>
      <c r="DI100" s="92" t="str">
        <f t="shared" si="98"/>
        <v/>
      </c>
      <c r="DJ100" s="92" t="str">
        <f t="shared" si="99"/>
        <v/>
      </c>
      <c r="DK100" s="91" t="str">
        <f>IF(B100&lt;&gt;"",IFERROR(IF((SUMIF(D$14:CS$14,"CLO6",D100:CS100)/'Grade computation'!I$9)=0,0,(SUMIF(D$14:CS$14,"CLO6",D100:CS100)/'Grade computation'!I$9)),""),"")</f>
        <v/>
      </c>
      <c r="DL100" s="92" t="str">
        <f t="shared" si="100"/>
        <v/>
      </c>
      <c r="DM100" s="92" t="str">
        <f t="shared" si="101"/>
        <v/>
      </c>
      <c r="DN100" s="91" t="str">
        <f>IF(B100&lt;&gt;"",IFERROR(IF((SUMIF(D$14:CS$14,"CLO7",D100:CS100)/'Grade computation'!I$10)=0,0,(SUMIF(D$14:CS$14,"CLO7",D100:CS100)/'Grade computation'!I$10)),""),"")</f>
        <v/>
      </c>
      <c r="DO100" s="92" t="str">
        <f t="shared" si="102"/>
        <v/>
      </c>
      <c r="DP100" s="92" t="str">
        <f t="shared" si="103"/>
        <v/>
      </c>
      <c r="DQ100" s="91" t="str">
        <f>IF(B100&lt;&gt;"",IFERROR(IF((SUMIF(D$14:CS$14,"CLO8",D100:CS100)/'Grade computation'!I$11)=0,0,(SUMIF(D$14:CS$14,"CLO8",D100:CS100)/'Grade computation'!I$11)),""),"")</f>
        <v/>
      </c>
      <c r="DR100" s="92" t="str">
        <f t="shared" si="104"/>
        <v/>
      </c>
      <c r="DS100" s="92" t="str">
        <f t="shared" si="105"/>
        <v/>
      </c>
      <c r="DT100" s="91" t="str">
        <f>IF(B100&lt;&gt;"",IFERROR(IF((SUMIF(D$14:CS$14,"CLO9",D100:CS100)/'Grade computation'!I$12)=0,0,(SUMIF(D$14:CS$14,"CLO9",D100:CS100)/'Grade computation'!I$12)),""),"")</f>
        <v/>
      </c>
      <c r="DU100" s="92" t="str">
        <f t="shared" si="106"/>
        <v/>
      </c>
      <c r="DV100" s="92" t="str">
        <f t="shared" si="107"/>
        <v/>
      </c>
      <c r="DW100" s="91" t="str">
        <f>IF(B100&lt;&gt;"",IFERROR(IF((SUMIF(D$14:CS$14,"CLO10",D100:CS100)/'Grade computation'!I$13)=0,0,(SUMIF(D$14:CS$14,"CLO10",D100:CS100)/'Grade computation'!I$13)),""),"")</f>
        <v/>
      </c>
      <c r="DX100" s="92" t="str">
        <f t="shared" si="108"/>
        <v/>
      </c>
      <c r="DY100" s="92" t="str">
        <f t="shared" si="109"/>
        <v/>
      </c>
      <c r="DZ100" s="45"/>
      <c r="EA100" s="45"/>
    </row>
    <row r="101" spans="1:131" ht="15.75" customHeight="1">
      <c r="A101" s="281"/>
      <c r="B101" s="282"/>
      <c r="C101" s="276"/>
      <c r="D101" s="276"/>
      <c r="E101" s="276"/>
      <c r="F101" s="276"/>
      <c r="G101" s="276"/>
      <c r="H101" s="276"/>
      <c r="I101" s="276"/>
      <c r="J101" s="276"/>
      <c r="K101" s="276"/>
      <c r="L101" s="276"/>
      <c r="M101" s="276"/>
      <c r="N101" s="276"/>
      <c r="O101" s="276"/>
      <c r="P101" s="276"/>
      <c r="Q101" s="276"/>
      <c r="R101" s="276"/>
      <c r="S101" s="276"/>
      <c r="T101" s="276"/>
      <c r="U101" s="276"/>
      <c r="V101" s="276"/>
      <c r="W101" s="276"/>
      <c r="X101" s="276"/>
      <c r="Y101" s="276"/>
      <c r="Z101" s="276"/>
      <c r="AA101" s="276"/>
      <c r="AB101" s="276"/>
      <c r="AC101" s="276"/>
      <c r="AD101" s="276"/>
      <c r="AE101" s="276"/>
      <c r="AF101" s="276"/>
      <c r="AG101" s="276"/>
      <c r="AH101" s="89" t="str">
        <f t="shared" si="84"/>
        <v/>
      </c>
      <c r="AI101" s="90" t="str">
        <f t="shared" si="85"/>
        <v/>
      </c>
      <c r="AJ101" s="276"/>
      <c r="AK101" s="276"/>
      <c r="AL101" s="276"/>
      <c r="AM101" s="276"/>
      <c r="AN101" s="276"/>
      <c r="AO101" s="276"/>
      <c r="AP101" s="276"/>
      <c r="AQ101" s="276"/>
      <c r="AR101" s="276"/>
      <c r="AS101" s="276"/>
      <c r="AT101" s="276"/>
      <c r="AU101" s="276"/>
      <c r="AV101" s="276"/>
      <c r="AW101" s="276"/>
      <c r="AX101" s="276"/>
      <c r="AY101" s="276"/>
      <c r="AZ101" s="276"/>
      <c r="BA101" s="276"/>
      <c r="BB101" s="276"/>
      <c r="BC101" s="276"/>
      <c r="BD101" s="276"/>
      <c r="BE101" s="276"/>
      <c r="BF101" s="276"/>
      <c r="BG101" s="276"/>
      <c r="BH101" s="276"/>
      <c r="BI101" s="276"/>
      <c r="BJ101" s="276"/>
      <c r="BK101" s="276"/>
      <c r="BL101" s="276"/>
      <c r="BM101" s="276"/>
      <c r="BN101" s="89" t="str">
        <f t="shared" si="86"/>
        <v/>
      </c>
      <c r="BO101" s="90" t="str">
        <f t="shared" si="87"/>
        <v/>
      </c>
      <c r="BP101" s="285"/>
      <c r="BQ101" s="285"/>
      <c r="BR101" s="285"/>
      <c r="BS101" s="285"/>
      <c r="BT101" s="285"/>
      <c r="BU101" s="285"/>
      <c r="BV101" s="285"/>
      <c r="BW101" s="285"/>
      <c r="BX101" s="285"/>
      <c r="BY101" s="285"/>
      <c r="BZ101" s="285"/>
      <c r="CA101" s="276"/>
      <c r="CB101" s="276"/>
      <c r="CC101" s="276"/>
      <c r="CD101" s="276"/>
      <c r="CE101" s="276"/>
      <c r="CF101" s="276"/>
      <c r="CG101" s="276"/>
      <c r="CH101" s="276"/>
      <c r="CI101" s="276"/>
      <c r="CJ101" s="276"/>
      <c r="CK101" s="276"/>
      <c r="CL101" s="276"/>
      <c r="CM101" s="276"/>
      <c r="CN101" s="276"/>
      <c r="CO101" s="276"/>
      <c r="CP101" s="276"/>
      <c r="CQ101" s="276"/>
      <c r="CR101" s="276"/>
      <c r="CS101" s="276"/>
      <c r="CT101" s="89" t="str">
        <f t="shared" si="88"/>
        <v/>
      </c>
      <c r="CU101" s="90" t="str">
        <f t="shared" si="89"/>
        <v/>
      </c>
      <c r="CV101" s="91" t="str">
        <f>IF(B101&lt;&gt;"",IFERROR(SUMIF(D$14:CS$14, "CLO1", D101:CS101)/'Grade computation'!I$4,""),"")</f>
        <v/>
      </c>
      <c r="CW101" s="92" t="str">
        <f t="shared" si="90"/>
        <v/>
      </c>
      <c r="CX101" s="92" t="str">
        <f t="shared" si="91"/>
        <v/>
      </c>
      <c r="CY101" s="91" t="str">
        <f>IF(B101&lt;&gt;"",IFERROR(IF((SUMIF(D$14:CS$14,"CLO2",D101:CS101)/'Grade computation'!I$5)=0,0,(SUMIF(D$14:CS$14,"CLO2",D101:CS101)/'Grade computation'!I$5)),""),"")</f>
        <v/>
      </c>
      <c r="CZ101" s="92" t="str">
        <f t="shared" si="92"/>
        <v/>
      </c>
      <c r="DA101" s="92" t="str">
        <f t="shared" si="93"/>
        <v/>
      </c>
      <c r="DB101" s="91" t="str">
        <f>IF(B101&lt;&gt;"",IFERROR(IF((SUMIF(D$14:CS$14,"CLO3",D101:CS101)/'Grade computation'!I$6)=0,0,(SUMIF(D$14:CS$14,"CLO3",D101:CS101)/'Grade computation'!I$6)),""),"")</f>
        <v/>
      </c>
      <c r="DC101" s="92" t="str">
        <f t="shared" si="94"/>
        <v/>
      </c>
      <c r="DD101" s="92" t="str">
        <f t="shared" si="95"/>
        <v/>
      </c>
      <c r="DE101" s="91" t="str">
        <f>IF(B101&lt;&gt;"",IFERROR(SUMIF(D$14:CS$14,"CLO4",D101:CS101)/'Grade computation'!I$7,""),"")</f>
        <v/>
      </c>
      <c r="DF101" s="92" t="str">
        <f t="shared" si="96"/>
        <v/>
      </c>
      <c r="DG101" s="92" t="str">
        <f t="shared" si="97"/>
        <v/>
      </c>
      <c r="DH101" s="91" t="str">
        <f>IF(B101&lt;&gt;"",IFERROR(IF((SUMIF(D$14:CS$14,"CLO5",D101:CS101)/'Grade computation'!I$8)=0,0,(SUMIF(D$14:CS$14,"CLO5",D101:CS101)/'Grade computation'!I$8)),""),"")</f>
        <v/>
      </c>
      <c r="DI101" s="92" t="str">
        <f t="shared" si="98"/>
        <v/>
      </c>
      <c r="DJ101" s="92" t="str">
        <f t="shared" si="99"/>
        <v/>
      </c>
      <c r="DK101" s="91" t="str">
        <f>IF(B101&lt;&gt;"",IFERROR(IF((SUMIF(D$14:CS$14,"CLO6",D101:CS101)/'Grade computation'!I$9)=0,0,(SUMIF(D$14:CS$14,"CLO6",D101:CS101)/'Grade computation'!I$9)),""),"")</f>
        <v/>
      </c>
      <c r="DL101" s="92" t="str">
        <f t="shared" si="100"/>
        <v/>
      </c>
      <c r="DM101" s="92" t="str">
        <f t="shared" si="101"/>
        <v/>
      </c>
      <c r="DN101" s="91" t="str">
        <f>IF(B101&lt;&gt;"",IFERROR(IF((SUMIF(D$14:CS$14,"CLO7",D101:CS101)/'Grade computation'!I$10)=0,0,(SUMIF(D$14:CS$14,"CLO7",D101:CS101)/'Grade computation'!I$10)),""),"")</f>
        <v/>
      </c>
      <c r="DO101" s="92" t="str">
        <f t="shared" si="102"/>
        <v/>
      </c>
      <c r="DP101" s="92" t="str">
        <f t="shared" si="103"/>
        <v/>
      </c>
      <c r="DQ101" s="91" t="str">
        <f>IF(B101&lt;&gt;"",IFERROR(IF((SUMIF(D$14:CS$14,"CLO8",D101:CS101)/'Grade computation'!I$11)=0,0,(SUMIF(D$14:CS$14,"CLO8",D101:CS101)/'Grade computation'!I$11)),""),"")</f>
        <v/>
      </c>
      <c r="DR101" s="92" t="str">
        <f t="shared" si="104"/>
        <v/>
      </c>
      <c r="DS101" s="92" t="str">
        <f t="shared" si="105"/>
        <v/>
      </c>
      <c r="DT101" s="91" t="str">
        <f>IF(B101&lt;&gt;"",IFERROR(IF((SUMIF(D$14:CS$14,"CLO9",D101:CS101)/'Grade computation'!I$12)=0,0,(SUMIF(D$14:CS$14,"CLO9",D101:CS101)/'Grade computation'!I$12)),""),"")</f>
        <v/>
      </c>
      <c r="DU101" s="92" t="str">
        <f t="shared" si="106"/>
        <v/>
      </c>
      <c r="DV101" s="92" t="str">
        <f t="shared" si="107"/>
        <v/>
      </c>
      <c r="DW101" s="91" t="str">
        <f>IF(B101&lt;&gt;"",IFERROR(IF((SUMIF(D$14:CS$14,"CLO10",D101:CS101)/'Grade computation'!I$13)=0,0,(SUMIF(D$14:CS$14,"CLO10",D101:CS101)/'Grade computation'!I$13)),""),"")</f>
        <v/>
      </c>
      <c r="DX101" s="92" t="str">
        <f t="shared" si="108"/>
        <v/>
      </c>
      <c r="DY101" s="92" t="str">
        <f t="shared" si="109"/>
        <v/>
      </c>
      <c r="DZ101" s="45"/>
      <c r="EA101" s="45"/>
    </row>
    <row r="102" spans="1:131" ht="15.75" customHeight="1">
      <c r="A102" s="281"/>
      <c r="B102" s="282"/>
      <c r="C102" s="276"/>
      <c r="D102" s="276"/>
      <c r="E102" s="276"/>
      <c r="F102" s="276"/>
      <c r="G102" s="276"/>
      <c r="H102" s="276"/>
      <c r="I102" s="276"/>
      <c r="J102" s="276"/>
      <c r="K102" s="276"/>
      <c r="L102" s="276"/>
      <c r="M102" s="276"/>
      <c r="N102" s="276"/>
      <c r="O102" s="276"/>
      <c r="P102" s="276"/>
      <c r="Q102" s="276"/>
      <c r="R102" s="276"/>
      <c r="S102" s="276"/>
      <c r="T102" s="276"/>
      <c r="U102" s="276"/>
      <c r="V102" s="276"/>
      <c r="W102" s="276"/>
      <c r="X102" s="276"/>
      <c r="Y102" s="276"/>
      <c r="Z102" s="276"/>
      <c r="AA102" s="276"/>
      <c r="AB102" s="276"/>
      <c r="AC102" s="276"/>
      <c r="AD102" s="276"/>
      <c r="AE102" s="276"/>
      <c r="AF102" s="276"/>
      <c r="AG102" s="276"/>
      <c r="AH102" s="89" t="str">
        <f t="shared" si="84"/>
        <v/>
      </c>
      <c r="AI102" s="90" t="str">
        <f t="shared" si="85"/>
        <v/>
      </c>
      <c r="AJ102" s="276"/>
      <c r="AK102" s="276"/>
      <c r="AL102" s="276"/>
      <c r="AM102" s="276"/>
      <c r="AN102" s="276"/>
      <c r="AO102" s="276"/>
      <c r="AP102" s="276"/>
      <c r="AQ102" s="276"/>
      <c r="AR102" s="276"/>
      <c r="AS102" s="276"/>
      <c r="AT102" s="276"/>
      <c r="AU102" s="276"/>
      <c r="AV102" s="276"/>
      <c r="AW102" s="276"/>
      <c r="AX102" s="276"/>
      <c r="AY102" s="276"/>
      <c r="AZ102" s="276"/>
      <c r="BA102" s="276"/>
      <c r="BB102" s="276"/>
      <c r="BC102" s="276"/>
      <c r="BD102" s="276"/>
      <c r="BE102" s="276"/>
      <c r="BF102" s="276"/>
      <c r="BG102" s="276"/>
      <c r="BH102" s="276"/>
      <c r="BI102" s="276"/>
      <c r="BJ102" s="276"/>
      <c r="BK102" s="276"/>
      <c r="BL102" s="276"/>
      <c r="BM102" s="276"/>
      <c r="BN102" s="89" t="str">
        <f t="shared" si="86"/>
        <v/>
      </c>
      <c r="BO102" s="90" t="str">
        <f t="shared" si="87"/>
        <v/>
      </c>
      <c r="BP102" s="285"/>
      <c r="BQ102" s="285"/>
      <c r="BR102" s="285"/>
      <c r="BS102" s="285"/>
      <c r="BT102" s="285"/>
      <c r="BU102" s="285"/>
      <c r="BV102" s="285"/>
      <c r="BW102" s="285"/>
      <c r="BX102" s="285"/>
      <c r="BY102" s="285"/>
      <c r="BZ102" s="285"/>
      <c r="CA102" s="276"/>
      <c r="CB102" s="276"/>
      <c r="CC102" s="276"/>
      <c r="CD102" s="276"/>
      <c r="CE102" s="276"/>
      <c r="CF102" s="276"/>
      <c r="CG102" s="276"/>
      <c r="CH102" s="276"/>
      <c r="CI102" s="276"/>
      <c r="CJ102" s="276"/>
      <c r="CK102" s="276"/>
      <c r="CL102" s="276"/>
      <c r="CM102" s="276"/>
      <c r="CN102" s="276"/>
      <c r="CO102" s="276"/>
      <c r="CP102" s="276"/>
      <c r="CQ102" s="276"/>
      <c r="CR102" s="276"/>
      <c r="CS102" s="276"/>
      <c r="CT102" s="89" t="str">
        <f t="shared" si="88"/>
        <v/>
      </c>
      <c r="CU102" s="90" t="str">
        <f t="shared" si="89"/>
        <v/>
      </c>
      <c r="CV102" s="91" t="str">
        <f>IF(B102&lt;&gt;"",IFERROR(SUMIF(D$14:CS$14, "CLO1", D102:CS102)/'Grade computation'!I$4,""),"")</f>
        <v/>
      </c>
      <c r="CW102" s="92" t="str">
        <f t="shared" si="90"/>
        <v/>
      </c>
      <c r="CX102" s="92" t="str">
        <f t="shared" si="91"/>
        <v/>
      </c>
      <c r="CY102" s="91" t="str">
        <f>IF(B102&lt;&gt;"",IFERROR(IF((SUMIF(D$14:CS$14,"CLO2",D102:CS102)/'Grade computation'!I$5)=0,0,(SUMIF(D$14:CS$14,"CLO2",D102:CS102)/'Grade computation'!I$5)),""),"")</f>
        <v/>
      </c>
      <c r="CZ102" s="92" t="str">
        <f t="shared" si="92"/>
        <v/>
      </c>
      <c r="DA102" s="92" t="str">
        <f t="shared" si="93"/>
        <v/>
      </c>
      <c r="DB102" s="91" t="str">
        <f>IF(B102&lt;&gt;"",IFERROR(IF((SUMIF(D$14:CS$14,"CLO3",D102:CS102)/'Grade computation'!I$6)=0,0,(SUMIF(D$14:CS$14,"CLO3",D102:CS102)/'Grade computation'!I$6)),""),"")</f>
        <v/>
      </c>
      <c r="DC102" s="92" t="str">
        <f t="shared" si="94"/>
        <v/>
      </c>
      <c r="DD102" s="92" t="str">
        <f t="shared" si="95"/>
        <v/>
      </c>
      <c r="DE102" s="91" t="str">
        <f>IF(B102&lt;&gt;"",IFERROR(SUMIF(D$14:CS$14,"CLO4",D102:CS102)/'Grade computation'!I$7,""),"")</f>
        <v/>
      </c>
      <c r="DF102" s="92" t="str">
        <f t="shared" si="96"/>
        <v/>
      </c>
      <c r="DG102" s="92" t="str">
        <f t="shared" si="97"/>
        <v/>
      </c>
      <c r="DH102" s="91" t="str">
        <f>IF(B102&lt;&gt;"",IFERROR(IF((SUMIF(D$14:CS$14,"CLO5",D102:CS102)/'Grade computation'!I$8)=0,0,(SUMIF(D$14:CS$14,"CLO5",D102:CS102)/'Grade computation'!I$8)),""),"")</f>
        <v/>
      </c>
      <c r="DI102" s="92" t="str">
        <f t="shared" si="98"/>
        <v/>
      </c>
      <c r="DJ102" s="92" t="str">
        <f t="shared" si="99"/>
        <v/>
      </c>
      <c r="DK102" s="91" t="str">
        <f>IF(B102&lt;&gt;"",IFERROR(IF((SUMIF(D$14:CS$14,"CLO6",D102:CS102)/'Grade computation'!I$9)=0,0,(SUMIF(D$14:CS$14,"CLO6",D102:CS102)/'Grade computation'!I$9)),""),"")</f>
        <v/>
      </c>
      <c r="DL102" s="92" t="str">
        <f t="shared" si="100"/>
        <v/>
      </c>
      <c r="DM102" s="92" t="str">
        <f t="shared" si="101"/>
        <v/>
      </c>
      <c r="DN102" s="91" t="str">
        <f>IF(B102&lt;&gt;"",IFERROR(IF((SUMIF(D$14:CS$14,"CLO7",D102:CS102)/'Grade computation'!I$10)=0,0,(SUMIF(D$14:CS$14,"CLO7",D102:CS102)/'Grade computation'!I$10)),""),"")</f>
        <v/>
      </c>
      <c r="DO102" s="92" t="str">
        <f t="shared" si="102"/>
        <v/>
      </c>
      <c r="DP102" s="92" t="str">
        <f t="shared" si="103"/>
        <v/>
      </c>
      <c r="DQ102" s="91" t="str">
        <f>IF(B102&lt;&gt;"",IFERROR(IF((SUMIF(D$14:CS$14,"CLO8",D102:CS102)/'Grade computation'!I$11)=0,0,(SUMIF(D$14:CS$14,"CLO8",D102:CS102)/'Grade computation'!I$11)),""),"")</f>
        <v/>
      </c>
      <c r="DR102" s="92" t="str">
        <f t="shared" si="104"/>
        <v/>
      </c>
      <c r="DS102" s="92" t="str">
        <f t="shared" si="105"/>
        <v/>
      </c>
      <c r="DT102" s="91" t="str">
        <f>IF(B102&lt;&gt;"",IFERROR(IF((SUMIF(D$14:CS$14,"CLO9",D102:CS102)/'Grade computation'!I$12)=0,0,(SUMIF(D$14:CS$14,"CLO9",D102:CS102)/'Grade computation'!I$12)),""),"")</f>
        <v/>
      </c>
      <c r="DU102" s="92" t="str">
        <f t="shared" si="106"/>
        <v/>
      </c>
      <c r="DV102" s="92" t="str">
        <f t="shared" si="107"/>
        <v/>
      </c>
      <c r="DW102" s="91" t="str">
        <f>IF(B102&lt;&gt;"",IFERROR(IF((SUMIF(D$14:CS$14,"CLO10",D102:CS102)/'Grade computation'!I$13)=0,0,(SUMIF(D$14:CS$14,"CLO10",D102:CS102)/'Grade computation'!I$13)),""),"")</f>
        <v/>
      </c>
      <c r="DX102" s="92" t="str">
        <f t="shared" si="108"/>
        <v/>
      </c>
      <c r="DY102" s="92" t="str">
        <f t="shared" si="109"/>
        <v/>
      </c>
      <c r="DZ102" s="45"/>
      <c r="EA102" s="45"/>
    </row>
    <row r="103" spans="1:131" ht="15.75" customHeight="1">
      <c r="A103" s="281"/>
      <c r="B103" s="282"/>
      <c r="C103" s="276"/>
      <c r="D103" s="276"/>
      <c r="E103" s="276"/>
      <c r="F103" s="276"/>
      <c r="G103" s="276"/>
      <c r="H103" s="276"/>
      <c r="I103" s="276"/>
      <c r="J103" s="276"/>
      <c r="K103" s="276"/>
      <c r="L103" s="276"/>
      <c r="M103" s="276"/>
      <c r="N103" s="276"/>
      <c r="O103" s="276"/>
      <c r="P103" s="276"/>
      <c r="Q103" s="276"/>
      <c r="R103" s="276"/>
      <c r="S103" s="276"/>
      <c r="T103" s="276"/>
      <c r="U103" s="276"/>
      <c r="V103" s="276"/>
      <c r="W103" s="276"/>
      <c r="X103" s="276"/>
      <c r="Y103" s="276"/>
      <c r="Z103" s="276"/>
      <c r="AA103" s="276"/>
      <c r="AB103" s="276"/>
      <c r="AC103" s="276"/>
      <c r="AD103" s="276"/>
      <c r="AE103" s="276"/>
      <c r="AF103" s="276"/>
      <c r="AG103" s="276"/>
      <c r="AH103" s="89" t="str">
        <f t="shared" si="84"/>
        <v/>
      </c>
      <c r="AI103" s="90" t="str">
        <f t="shared" si="85"/>
        <v/>
      </c>
      <c r="AJ103" s="276"/>
      <c r="AK103" s="276"/>
      <c r="AL103" s="276"/>
      <c r="AM103" s="276"/>
      <c r="AN103" s="276"/>
      <c r="AO103" s="276"/>
      <c r="AP103" s="276"/>
      <c r="AQ103" s="276"/>
      <c r="AR103" s="276"/>
      <c r="AS103" s="276"/>
      <c r="AT103" s="276"/>
      <c r="AU103" s="276"/>
      <c r="AV103" s="276"/>
      <c r="AW103" s="276"/>
      <c r="AX103" s="276"/>
      <c r="AY103" s="276"/>
      <c r="AZ103" s="276"/>
      <c r="BA103" s="276"/>
      <c r="BB103" s="276"/>
      <c r="BC103" s="276"/>
      <c r="BD103" s="276"/>
      <c r="BE103" s="276"/>
      <c r="BF103" s="276"/>
      <c r="BG103" s="276"/>
      <c r="BH103" s="276"/>
      <c r="BI103" s="276"/>
      <c r="BJ103" s="276"/>
      <c r="BK103" s="276"/>
      <c r="BL103" s="276"/>
      <c r="BM103" s="276"/>
      <c r="BN103" s="89" t="str">
        <f t="shared" si="86"/>
        <v/>
      </c>
      <c r="BO103" s="90" t="str">
        <f t="shared" si="87"/>
        <v/>
      </c>
      <c r="BP103" s="285"/>
      <c r="BQ103" s="285"/>
      <c r="BR103" s="285"/>
      <c r="BS103" s="285"/>
      <c r="BT103" s="285"/>
      <c r="BU103" s="285"/>
      <c r="BV103" s="285"/>
      <c r="BW103" s="285"/>
      <c r="BX103" s="285"/>
      <c r="BY103" s="285"/>
      <c r="BZ103" s="285"/>
      <c r="CA103" s="276"/>
      <c r="CB103" s="276"/>
      <c r="CC103" s="276"/>
      <c r="CD103" s="276"/>
      <c r="CE103" s="276"/>
      <c r="CF103" s="276"/>
      <c r="CG103" s="276"/>
      <c r="CH103" s="276"/>
      <c r="CI103" s="276"/>
      <c r="CJ103" s="276"/>
      <c r="CK103" s="276"/>
      <c r="CL103" s="276"/>
      <c r="CM103" s="276"/>
      <c r="CN103" s="276"/>
      <c r="CO103" s="276"/>
      <c r="CP103" s="276"/>
      <c r="CQ103" s="276"/>
      <c r="CR103" s="276"/>
      <c r="CS103" s="276"/>
      <c r="CT103" s="89" t="str">
        <f t="shared" si="88"/>
        <v/>
      </c>
      <c r="CU103" s="90" t="str">
        <f t="shared" si="89"/>
        <v/>
      </c>
      <c r="CV103" s="91" t="str">
        <f>IF(B103&lt;&gt;"",IFERROR(SUMIF(D$14:CS$14, "CLO1", D103:CS103)/'Grade computation'!I$4,""),"")</f>
        <v/>
      </c>
      <c r="CW103" s="92" t="str">
        <f t="shared" si="90"/>
        <v/>
      </c>
      <c r="CX103" s="92" t="str">
        <f t="shared" si="91"/>
        <v/>
      </c>
      <c r="CY103" s="91" t="str">
        <f>IF(B103&lt;&gt;"",IFERROR(IF((SUMIF(D$14:CS$14,"CLO2",D103:CS103)/'Grade computation'!I$5)=0,0,(SUMIF(D$14:CS$14,"CLO2",D103:CS103)/'Grade computation'!I$5)),""),"")</f>
        <v/>
      </c>
      <c r="CZ103" s="92" t="str">
        <f t="shared" si="92"/>
        <v/>
      </c>
      <c r="DA103" s="92" t="str">
        <f t="shared" si="93"/>
        <v/>
      </c>
      <c r="DB103" s="91" t="str">
        <f>IF(B103&lt;&gt;"",IFERROR(IF((SUMIF(D$14:CS$14,"CLO3",D103:CS103)/'Grade computation'!I$6)=0,0,(SUMIF(D$14:CS$14,"CLO3",D103:CS103)/'Grade computation'!I$6)),""),"")</f>
        <v/>
      </c>
      <c r="DC103" s="92" t="str">
        <f t="shared" si="94"/>
        <v/>
      </c>
      <c r="DD103" s="92" t="str">
        <f t="shared" si="95"/>
        <v/>
      </c>
      <c r="DE103" s="91" t="str">
        <f>IF(B103&lt;&gt;"",IFERROR(SUMIF(D$14:CS$14,"CLO4",D103:CS103)/'Grade computation'!I$7,""),"")</f>
        <v/>
      </c>
      <c r="DF103" s="92" t="str">
        <f t="shared" si="96"/>
        <v/>
      </c>
      <c r="DG103" s="92" t="str">
        <f t="shared" si="97"/>
        <v/>
      </c>
      <c r="DH103" s="91" t="str">
        <f>IF(B103&lt;&gt;"",IFERROR(IF((SUMIF(D$14:CS$14,"CLO5",D103:CS103)/'Grade computation'!I$8)=0,0,(SUMIF(D$14:CS$14,"CLO5",D103:CS103)/'Grade computation'!I$8)),""),"")</f>
        <v/>
      </c>
      <c r="DI103" s="92" t="str">
        <f t="shared" si="98"/>
        <v/>
      </c>
      <c r="DJ103" s="92" t="str">
        <f t="shared" si="99"/>
        <v/>
      </c>
      <c r="DK103" s="91" t="str">
        <f>IF(B103&lt;&gt;"",IFERROR(IF((SUMIF(D$14:CS$14,"CLO6",D103:CS103)/'Grade computation'!I$9)=0,0,(SUMIF(D$14:CS$14,"CLO6",D103:CS103)/'Grade computation'!I$9)),""),"")</f>
        <v/>
      </c>
      <c r="DL103" s="92" t="str">
        <f t="shared" si="100"/>
        <v/>
      </c>
      <c r="DM103" s="92" t="str">
        <f t="shared" si="101"/>
        <v/>
      </c>
      <c r="DN103" s="91" t="str">
        <f>IF(B103&lt;&gt;"",IFERROR(IF((SUMIF(D$14:CS$14,"CLO7",D103:CS103)/'Grade computation'!I$10)=0,0,(SUMIF(D$14:CS$14,"CLO7",D103:CS103)/'Grade computation'!I$10)),""),"")</f>
        <v/>
      </c>
      <c r="DO103" s="92" t="str">
        <f t="shared" si="102"/>
        <v/>
      </c>
      <c r="DP103" s="92" t="str">
        <f t="shared" si="103"/>
        <v/>
      </c>
      <c r="DQ103" s="91" t="str">
        <f>IF(B103&lt;&gt;"",IFERROR(IF((SUMIF(D$14:CS$14,"CLO8",D103:CS103)/'Grade computation'!I$11)=0,0,(SUMIF(D$14:CS$14,"CLO8",D103:CS103)/'Grade computation'!I$11)),""),"")</f>
        <v/>
      </c>
      <c r="DR103" s="92" t="str">
        <f t="shared" si="104"/>
        <v/>
      </c>
      <c r="DS103" s="92" t="str">
        <f t="shared" si="105"/>
        <v/>
      </c>
      <c r="DT103" s="91" t="str">
        <f>IF(B103&lt;&gt;"",IFERROR(IF((SUMIF(D$14:CS$14,"CLO9",D103:CS103)/'Grade computation'!I$12)=0,0,(SUMIF(D$14:CS$14,"CLO9",D103:CS103)/'Grade computation'!I$12)),""),"")</f>
        <v/>
      </c>
      <c r="DU103" s="92" t="str">
        <f t="shared" si="106"/>
        <v/>
      </c>
      <c r="DV103" s="92" t="str">
        <f t="shared" si="107"/>
        <v/>
      </c>
      <c r="DW103" s="91" t="str">
        <f>IF(B103&lt;&gt;"",IFERROR(IF((SUMIF(D$14:CS$14,"CLO10",D103:CS103)/'Grade computation'!I$13)=0,0,(SUMIF(D$14:CS$14,"CLO10",D103:CS103)/'Grade computation'!I$13)),""),"")</f>
        <v/>
      </c>
      <c r="DX103" s="92" t="str">
        <f t="shared" si="108"/>
        <v/>
      </c>
      <c r="DY103" s="92" t="str">
        <f t="shared" si="109"/>
        <v/>
      </c>
      <c r="DZ103" s="45"/>
      <c r="EA103" s="45"/>
    </row>
    <row r="104" spans="1:131" ht="15.75" customHeight="1">
      <c r="A104" s="281"/>
      <c r="B104" s="282"/>
      <c r="C104" s="276"/>
      <c r="D104" s="276"/>
      <c r="E104" s="276"/>
      <c r="F104" s="276"/>
      <c r="G104" s="276"/>
      <c r="H104" s="276"/>
      <c r="I104" s="276"/>
      <c r="J104" s="276"/>
      <c r="K104" s="276"/>
      <c r="L104" s="276"/>
      <c r="M104" s="276"/>
      <c r="N104" s="276"/>
      <c r="O104" s="276"/>
      <c r="P104" s="276"/>
      <c r="Q104" s="276"/>
      <c r="R104" s="276"/>
      <c r="S104" s="276"/>
      <c r="T104" s="276"/>
      <c r="U104" s="276"/>
      <c r="V104" s="276"/>
      <c r="W104" s="276"/>
      <c r="X104" s="276"/>
      <c r="Y104" s="276"/>
      <c r="Z104" s="276"/>
      <c r="AA104" s="276"/>
      <c r="AB104" s="276"/>
      <c r="AC104" s="276"/>
      <c r="AD104" s="276"/>
      <c r="AE104" s="276"/>
      <c r="AF104" s="276"/>
      <c r="AG104" s="276"/>
      <c r="AH104" s="89" t="str">
        <f t="shared" si="84"/>
        <v/>
      </c>
      <c r="AI104" s="90" t="str">
        <f t="shared" si="85"/>
        <v/>
      </c>
      <c r="AJ104" s="276"/>
      <c r="AK104" s="276"/>
      <c r="AL104" s="276"/>
      <c r="AM104" s="276"/>
      <c r="AN104" s="276"/>
      <c r="AO104" s="276"/>
      <c r="AP104" s="276"/>
      <c r="AQ104" s="276"/>
      <c r="AR104" s="276"/>
      <c r="AS104" s="276"/>
      <c r="AT104" s="276"/>
      <c r="AU104" s="276"/>
      <c r="AV104" s="276"/>
      <c r="AW104" s="276"/>
      <c r="AX104" s="276"/>
      <c r="AY104" s="276"/>
      <c r="AZ104" s="276"/>
      <c r="BA104" s="276"/>
      <c r="BB104" s="276"/>
      <c r="BC104" s="276"/>
      <c r="BD104" s="276"/>
      <c r="BE104" s="276"/>
      <c r="BF104" s="276"/>
      <c r="BG104" s="276"/>
      <c r="BH104" s="276"/>
      <c r="BI104" s="276"/>
      <c r="BJ104" s="276"/>
      <c r="BK104" s="276"/>
      <c r="BL104" s="276"/>
      <c r="BM104" s="276"/>
      <c r="BN104" s="89" t="str">
        <f t="shared" si="86"/>
        <v/>
      </c>
      <c r="BO104" s="90" t="str">
        <f t="shared" si="87"/>
        <v/>
      </c>
      <c r="BP104" s="285"/>
      <c r="BQ104" s="285"/>
      <c r="BR104" s="285"/>
      <c r="BS104" s="285"/>
      <c r="BT104" s="285"/>
      <c r="BU104" s="285"/>
      <c r="BV104" s="285"/>
      <c r="BW104" s="285"/>
      <c r="BX104" s="285"/>
      <c r="BY104" s="285"/>
      <c r="BZ104" s="285"/>
      <c r="CA104" s="276"/>
      <c r="CB104" s="276"/>
      <c r="CC104" s="276"/>
      <c r="CD104" s="276"/>
      <c r="CE104" s="276"/>
      <c r="CF104" s="276"/>
      <c r="CG104" s="276"/>
      <c r="CH104" s="276"/>
      <c r="CI104" s="276"/>
      <c r="CJ104" s="276"/>
      <c r="CK104" s="276"/>
      <c r="CL104" s="276"/>
      <c r="CM104" s="276"/>
      <c r="CN104" s="276"/>
      <c r="CO104" s="276"/>
      <c r="CP104" s="276"/>
      <c r="CQ104" s="276"/>
      <c r="CR104" s="276"/>
      <c r="CS104" s="276"/>
      <c r="CT104" s="89" t="str">
        <f t="shared" si="88"/>
        <v/>
      </c>
      <c r="CU104" s="90" t="str">
        <f t="shared" si="89"/>
        <v/>
      </c>
      <c r="CV104" s="91" t="str">
        <f>IF(B104&lt;&gt;"",IFERROR(SUMIF(D$14:CS$14, "CLO1", D104:CS104)/'Grade computation'!I$4,""),"")</f>
        <v/>
      </c>
      <c r="CW104" s="92" t="str">
        <f t="shared" si="90"/>
        <v/>
      </c>
      <c r="CX104" s="92" t="str">
        <f t="shared" si="91"/>
        <v/>
      </c>
      <c r="CY104" s="91" t="str">
        <f>IF(B104&lt;&gt;"",IFERROR(IF((SUMIF(D$14:CS$14,"CLO2",D104:CS104)/'Grade computation'!I$5)=0,0,(SUMIF(D$14:CS$14,"CLO2",D104:CS104)/'Grade computation'!I$5)),""),"")</f>
        <v/>
      </c>
      <c r="CZ104" s="92" t="str">
        <f t="shared" si="92"/>
        <v/>
      </c>
      <c r="DA104" s="92" t="str">
        <f t="shared" si="93"/>
        <v/>
      </c>
      <c r="DB104" s="91" t="str">
        <f>IF(B104&lt;&gt;"",IFERROR(IF((SUMIF(D$14:CS$14,"CLO3",D104:CS104)/'Grade computation'!I$6)=0,0,(SUMIF(D$14:CS$14,"CLO3",D104:CS104)/'Grade computation'!I$6)),""),"")</f>
        <v/>
      </c>
      <c r="DC104" s="92" t="str">
        <f t="shared" si="94"/>
        <v/>
      </c>
      <c r="DD104" s="92" t="str">
        <f t="shared" si="95"/>
        <v/>
      </c>
      <c r="DE104" s="91" t="str">
        <f>IF(B104&lt;&gt;"",IFERROR(SUMIF(D$14:CS$14,"CLO4",D104:CS104)/'Grade computation'!I$7,""),"")</f>
        <v/>
      </c>
      <c r="DF104" s="92" t="str">
        <f t="shared" si="96"/>
        <v/>
      </c>
      <c r="DG104" s="92" t="str">
        <f t="shared" si="97"/>
        <v/>
      </c>
      <c r="DH104" s="91" t="str">
        <f>IF(B104&lt;&gt;"",IFERROR(IF((SUMIF(D$14:CS$14,"CLO5",D104:CS104)/'Grade computation'!I$8)=0,0,(SUMIF(D$14:CS$14,"CLO5",D104:CS104)/'Grade computation'!I$8)),""),"")</f>
        <v/>
      </c>
      <c r="DI104" s="92" t="str">
        <f t="shared" si="98"/>
        <v/>
      </c>
      <c r="DJ104" s="92" t="str">
        <f t="shared" si="99"/>
        <v/>
      </c>
      <c r="DK104" s="91" t="str">
        <f>IF(B104&lt;&gt;"",IFERROR(IF((SUMIF(D$14:CS$14,"CLO6",D104:CS104)/'Grade computation'!I$9)=0,0,(SUMIF(D$14:CS$14,"CLO6",D104:CS104)/'Grade computation'!I$9)),""),"")</f>
        <v/>
      </c>
      <c r="DL104" s="92" t="str">
        <f t="shared" si="100"/>
        <v/>
      </c>
      <c r="DM104" s="92" t="str">
        <f t="shared" si="101"/>
        <v/>
      </c>
      <c r="DN104" s="91" t="str">
        <f>IF(B104&lt;&gt;"",IFERROR(IF((SUMIF(D$14:CS$14,"CLO7",D104:CS104)/'Grade computation'!I$10)=0,0,(SUMIF(D$14:CS$14,"CLO7",D104:CS104)/'Grade computation'!I$10)),""),"")</f>
        <v/>
      </c>
      <c r="DO104" s="92" t="str">
        <f t="shared" si="102"/>
        <v/>
      </c>
      <c r="DP104" s="92" t="str">
        <f t="shared" si="103"/>
        <v/>
      </c>
      <c r="DQ104" s="91" t="str">
        <f>IF(B104&lt;&gt;"",IFERROR(IF((SUMIF(D$14:CS$14,"CLO8",D104:CS104)/'Grade computation'!I$11)=0,0,(SUMIF(D$14:CS$14,"CLO8",D104:CS104)/'Grade computation'!I$11)),""),"")</f>
        <v/>
      </c>
      <c r="DR104" s="92" t="str">
        <f t="shared" si="104"/>
        <v/>
      </c>
      <c r="DS104" s="92" t="str">
        <f t="shared" si="105"/>
        <v/>
      </c>
      <c r="DT104" s="91" t="str">
        <f>IF(B104&lt;&gt;"",IFERROR(IF((SUMIF(D$14:CS$14,"CLO9",D104:CS104)/'Grade computation'!I$12)=0,0,(SUMIF(D$14:CS$14,"CLO9",D104:CS104)/'Grade computation'!I$12)),""),"")</f>
        <v/>
      </c>
      <c r="DU104" s="92" t="str">
        <f t="shared" si="106"/>
        <v/>
      </c>
      <c r="DV104" s="92" t="str">
        <f t="shared" si="107"/>
        <v/>
      </c>
      <c r="DW104" s="91" t="str">
        <f>IF(B104&lt;&gt;"",IFERROR(IF((SUMIF(D$14:CS$14,"CLO10",D104:CS104)/'Grade computation'!I$13)=0,0,(SUMIF(D$14:CS$14,"CLO10",D104:CS104)/'Grade computation'!I$13)),""),"")</f>
        <v/>
      </c>
      <c r="DX104" s="92" t="str">
        <f t="shared" si="108"/>
        <v/>
      </c>
      <c r="DY104" s="92" t="str">
        <f t="shared" si="109"/>
        <v/>
      </c>
      <c r="DZ104" s="45"/>
      <c r="EA104" s="45"/>
    </row>
    <row r="105" spans="1:131" ht="15.75" customHeight="1">
      <c r="A105" s="281"/>
      <c r="B105" s="282"/>
      <c r="C105" s="276"/>
      <c r="D105" s="276"/>
      <c r="E105" s="276"/>
      <c r="F105" s="276"/>
      <c r="G105" s="276"/>
      <c r="H105" s="276"/>
      <c r="I105" s="276"/>
      <c r="J105" s="276"/>
      <c r="K105" s="276"/>
      <c r="L105" s="276"/>
      <c r="M105" s="276"/>
      <c r="N105" s="276"/>
      <c r="O105" s="276"/>
      <c r="P105" s="276"/>
      <c r="Q105" s="276"/>
      <c r="R105" s="276"/>
      <c r="S105" s="276"/>
      <c r="T105" s="276"/>
      <c r="U105" s="276"/>
      <c r="V105" s="276"/>
      <c r="W105" s="276"/>
      <c r="X105" s="276"/>
      <c r="Y105" s="276"/>
      <c r="Z105" s="276"/>
      <c r="AA105" s="276"/>
      <c r="AB105" s="276"/>
      <c r="AC105" s="276"/>
      <c r="AD105" s="276"/>
      <c r="AE105" s="276"/>
      <c r="AF105" s="276"/>
      <c r="AG105" s="276"/>
      <c r="AH105" s="89" t="str">
        <f t="shared" si="84"/>
        <v/>
      </c>
      <c r="AI105" s="90" t="str">
        <f t="shared" si="85"/>
        <v/>
      </c>
      <c r="AJ105" s="276"/>
      <c r="AK105" s="276"/>
      <c r="AL105" s="276"/>
      <c r="AM105" s="276"/>
      <c r="AN105" s="276"/>
      <c r="AO105" s="276"/>
      <c r="AP105" s="276"/>
      <c r="AQ105" s="276"/>
      <c r="AR105" s="276"/>
      <c r="AS105" s="276"/>
      <c r="AT105" s="276"/>
      <c r="AU105" s="276"/>
      <c r="AV105" s="276"/>
      <c r="AW105" s="276"/>
      <c r="AX105" s="276"/>
      <c r="AY105" s="276"/>
      <c r="AZ105" s="276"/>
      <c r="BA105" s="276"/>
      <c r="BB105" s="276"/>
      <c r="BC105" s="276"/>
      <c r="BD105" s="276"/>
      <c r="BE105" s="276"/>
      <c r="BF105" s="276"/>
      <c r="BG105" s="276"/>
      <c r="BH105" s="276"/>
      <c r="BI105" s="276"/>
      <c r="BJ105" s="276"/>
      <c r="BK105" s="276"/>
      <c r="BL105" s="276"/>
      <c r="BM105" s="276"/>
      <c r="BN105" s="89" t="str">
        <f t="shared" si="86"/>
        <v/>
      </c>
      <c r="BO105" s="90" t="str">
        <f t="shared" si="87"/>
        <v/>
      </c>
      <c r="BP105" s="285"/>
      <c r="BQ105" s="285"/>
      <c r="BR105" s="285"/>
      <c r="BS105" s="285"/>
      <c r="BT105" s="285"/>
      <c r="BU105" s="285"/>
      <c r="BV105" s="285"/>
      <c r="BW105" s="285"/>
      <c r="BX105" s="285"/>
      <c r="BY105" s="285"/>
      <c r="BZ105" s="285"/>
      <c r="CA105" s="276"/>
      <c r="CB105" s="276"/>
      <c r="CC105" s="276"/>
      <c r="CD105" s="276"/>
      <c r="CE105" s="276"/>
      <c r="CF105" s="276"/>
      <c r="CG105" s="276"/>
      <c r="CH105" s="276"/>
      <c r="CI105" s="276"/>
      <c r="CJ105" s="276"/>
      <c r="CK105" s="276"/>
      <c r="CL105" s="276"/>
      <c r="CM105" s="276"/>
      <c r="CN105" s="276"/>
      <c r="CO105" s="276"/>
      <c r="CP105" s="276"/>
      <c r="CQ105" s="276"/>
      <c r="CR105" s="276"/>
      <c r="CS105" s="276"/>
      <c r="CT105" s="89" t="str">
        <f t="shared" si="88"/>
        <v/>
      </c>
      <c r="CU105" s="90" t="str">
        <f t="shared" si="89"/>
        <v/>
      </c>
      <c r="CV105" s="91" t="str">
        <f>IF(B105&lt;&gt;"",IFERROR(SUMIF(D$14:CS$14, "CLO1", D105:CS105)/'Grade computation'!I$4,""),"")</f>
        <v/>
      </c>
      <c r="CW105" s="92" t="str">
        <f t="shared" si="90"/>
        <v/>
      </c>
      <c r="CX105" s="92" t="str">
        <f t="shared" si="91"/>
        <v/>
      </c>
      <c r="CY105" s="91" t="str">
        <f>IF(B105&lt;&gt;"",IFERROR(IF((SUMIF(D$14:CS$14,"CLO2",D105:CS105)/'Grade computation'!I$5)=0,0,(SUMIF(D$14:CS$14,"CLO2",D105:CS105)/'Grade computation'!I$5)),""),"")</f>
        <v/>
      </c>
      <c r="CZ105" s="92" t="str">
        <f t="shared" si="92"/>
        <v/>
      </c>
      <c r="DA105" s="92" t="str">
        <f t="shared" si="93"/>
        <v/>
      </c>
      <c r="DB105" s="91" t="str">
        <f>IF(B105&lt;&gt;"",IFERROR(IF((SUMIF(D$14:CS$14,"CLO3",D105:CS105)/'Grade computation'!I$6)=0,0,(SUMIF(D$14:CS$14,"CLO3",D105:CS105)/'Grade computation'!I$6)),""),"")</f>
        <v/>
      </c>
      <c r="DC105" s="92" t="str">
        <f t="shared" si="94"/>
        <v/>
      </c>
      <c r="DD105" s="92" t="str">
        <f t="shared" si="95"/>
        <v/>
      </c>
      <c r="DE105" s="91" t="str">
        <f>IF(B105&lt;&gt;"",IFERROR(SUMIF(D$14:CS$14,"CLO4",D105:CS105)/'Grade computation'!I$7,""),"")</f>
        <v/>
      </c>
      <c r="DF105" s="92" t="str">
        <f t="shared" si="96"/>
        <v/>
      </c>
      <c r="DG105" s="92" t="str">
        <f t="shared" si="97"/>
        <v/>
      </c>
      <c r="DH105" s="91" t="str">
        <f>IF(B105&lt;&gt;"",IFERROR(IF((SUMIF(D$14:CS$14,"CLO5",D105:CS105)/'Grade computation'!I$8)=0,0,(SUMIF(D$14:CS$14,"CLO5",D105:CS105)/'Grade computation'!I$8)),""),"")</f>
        <v/>
      </c>
      <c r="DI105" s="92" t="str">
        <f t="shared" si="98"/>
        <v/>
      </c>
      <c r="DJ105" s="92" t="str">
        <f t="shared" si="99"/>
        <v/>
      </c>
      <c r="DK105" s="91" t="str">
        <f>IF(B105&lt;&gt;"",IFERROR(IF((SUMIF(D$14:CS$14,"CLO6",D105:CS105)/'Grade computation'!I$9)=0,0,(SUMIF(D$14:CS$14,"CLO6",D105:CS105)/'Grade computation'!I$9)),""),"")</f>
        <v/>
      </c>
      <c r="DL105" s="92" t="str">
        <f t="shared" si="100"/>
        <v/>
      </c>
      <c r="DM105" s="92" t="str">
        <f t="shared" si="101"/>
        <v/>
      </c>
      <c r="DN105" s="91" t="str">
        <f>IF(B105&lt;&gt;"",IFERROR(IF((SUMIF(D$14:CS$14,"CLO7",D105:CS105)/'Grade computation'!I$10)=0,0,(SUMIF(D$14:CS$14,"CLO7",D105:CS105)/'Grade computation'!I$10)),""),"")</f>
        <v/>
      </c>
      <c r="DO105" s="92" t="str">
        <f t="shared" si="102"/>
        <v/>
      </c>
      <c r="DP105" s="92" t="str">
        <f t="shared" si="103"/>
        <v/>
      </c>
      <c r="DQ105" s="91" t="str">
        <f>IF(B105&lt;&gt;"",IFERROR(IF((SUMIF(D$14:CS$14,"CLO8",D105:CS105)/'Grade computation'!I$11)=0,0,(SUMIF(D$14:CS$14,"CLO8",D105:CS105)/'Grade computation'!I$11)),""),"")</f>
        <v/>
      </c>
      <c r="DR105" s="92" t="str">
        <f t="shared" si="104"/>
        <v/>
      </c>
      <c r="DS105" s="92" t="str">
        <f t="shared" si="105"/>
        <v/>
      </c>
      <c r="DT105" s="91" t="str">
        <f>IF(B105&lt;&gt;"",IFERROR(IF((SUMIF(D$14:CS$14,"CLO9",D105:CS105)/'Grade computation'!I$12)=0,0,(SUMIF(D$14:CS$14,"CLO9",D105:CS105)/'Grade computation'!I$12)),""),"")</f>
        <v/>
      </c>
      <c r="DU105" s="92" t="str">
        <f t="shared" si="106"/>
        <v/>
      </c>
      <c r="DV105" s="92" t="str">
        <f t="shared" si="107"/>
        <v/>
      </c>
      <c r="DW105" s="91" t="str">
        <f>IF(B105&lt;&gt;"",IFERROR(IF((SUMIF(D$14:CS$14,"CLO10",D105:CS105)/'Grade computation'!I$13)=0,0,(SUMIF(D$14:CS$14,"CLO10",D105:CS105)/'Grade computation'!I$13)),""),"")</f>
        <v/>
      </c>
      <c r="DX105" s="92" t="str">
        <f t="shared" si="108"/>
        <v/>
      </c>
      <c r="DY105" s="92" t="str">
        <f t="shared" si="109"/>
        <v/>
      </c>
      <c r="DZ105" s="45"/>
      <c r="EA105" s="45"/>
    </row>
    <row r="106" spans="1:131" ht="15.75" customHeight="1">
      <c r="A106" s="281"/>
      <c r="B106" s="282"/>
      <c r="C106" s="276"/>
      <c r="D106" s="276"/>
      <c r="E106" s="276"/>
      <c r="F106" s="276"/>
      <c r="G106" s="276"/>
      <c r="H106" s="276"/>
      <c r="I106" s="276"/>
      <c r="J106" s="276"/>
      <c r="K106" s="276"/>
      <c r="L106" s="276"/>
      <c r="M106" s="276"/>
      <c r="N106" s="276"/>
      <c r="O106" s="276"/>
      <c r="P106" s="276"/>
      <c r="Q106" s="276"/>
      <c r="R106" s="276"/>
      <c r="S106" s="276"/>
      <c r="T106" s="276"/>
      <c r="U106" s="276"/>
      <c r="V106" s="276"/>
      <c r="W106" s="276"/>
      <c r="X106" s="276"/>
      <c r="Y106" s="276"/>
      <c r="Z106" s="276"/>
      <c r="AA106" s="276"/>
      <c r="AB106" s="276"/>
      <c r="AC106" s="276"/>
      <c r="AD106" s="276"/>
      <c r="AE106" s="276"/>
      <c r="AF106" s="276"/>
      <c r="AG106" s="276"/>
      <c r="AH106" s="89" t="str">
        <f t="shared" si="84"/>
        <v/>
      </c>
      <c r="AI106" s="90" t="str">
        <f t="shared" si="85"/>
        <v/>
      </c>
      <c r="AJ106" s="276"/>
      <c r="AK106" s="276"/>
      <c r="AL106" s="276"/>
      <c r="AM106" s="276"/>
      <c r="AN106" s="276"/>
      <c r="AO106" s="276"/>
      <c r="AP106" s="276"/>
      <c r="AQ106" s="276"/>
      <c r="AR106" s="276"/>
      <c r="AS106" s="276"/>
      <c r="AT106" s="276"/>
      <c r="AU106" s="276"/>
      <c r="AV106" s="276"/>
      <c r="AW106" s="276"/>
      <c r="AX106" s="276"/>
      <c r="AY106" s="276"/>
      <c r="AZ106" s="276"/>
      <c r="BA106" s="276"/>
      <c r="BB106" s="276"/>
      <c r="BC106" s="276"/>
      <c r="BD106" s="276"/>
      <c r="BE106" s="276"/>
      <c r="BF106" s="276"/>
      <c r="BG106" s="276"/>
      <c r="BH106" s="276"/>
      <c r="BI106" s="276"/>
      <c r="BJ106" s="276"/>
      <c r="BK106" s="276"/>
      <c r="BL106" s="276"/>
      <c r="BM106" s="276"/>
      <c r="BN106" s="89" t="str">
        <f t="shared" si="86"/>
        <v/>
      </c>
      <c r="BO106" s="90" t="str">
        <f t="shared" si="87"/>
        <v/>
      </c>
      <c r="BP106" s="285"/>
      <c r="BQ106" s="285"/>
      <c r="BR106" s="285"/>
      <c r="BS106" s="285"/>
      <c r="BT106" s="285"/>
      <c r="BU106" s="285"/>
      <c r="BV106" s="285"/>
      <c r="BW106" s="285"/>
      <c r="BX106" s="285"/>
      <c r="BY106" s="285"/>
      <c r="BZ106" s="285"/>
      <c r="CA106" s="276"/>
      <c r="CB106" s="276"/>
      <c r="CC106" s="276"/>
      <c r="CD106" s="276"/>
      <c r="CE106" s="276"/>
      <c r="CF106" s="276"/>
      <c r="CG106" s="276"/>
      <c r="CH106" s="276"/>
      <c r="CI106" s="276"/>
      <c r="CJ106" s="276"/>
      <c r="CK106" s="276"/>
      <c r="CL106" s="276"/>
      <c r="CM106" s="276"/>
      <c r="CN106" s="276"/>
      <c r="CO106" s="276"/>
      <c r="CP106" s="276"/>
      <c r="CQ106" s="276"/>
      <c r="CR106" s="276"/>
      <c r="CS106" s="276"/>
      <c r="CT106" s="89" t="str">
        <f t="shared" si="88"/>
        <v/>
      </c>
      <c r="CU106" s="90" t="str">
        <f t="shared" si="89"/>
        <v/>
      </c>
      <c r="CV106" s="91" t="str">
        <f>IF(B106&lt;&gt;"",IFERROR(SUMIF(D$14:CS$14, "CLO1", D106:CS106)/'Grade computation'!I$4,""),"")</f>
        <v/>
      </c>
      <c r="CW106" s="92" t="str">
        <f t="shared" si="90"/>
        <v/>
      </c>
      <c r="CX106" s="92" t="str">
        <f t="shared" si="91"/>
        <v/>
      </c>
      <c r="CY106" s="91" t="str">
        <f>IF(B106&lt;&gt;"",IFERROR(IF((SUMIF(D$14:CS$14,"CLO2",D106:CS106)/'Grade computation'!I$5)=0,0,(SUMIF(D$14:CS$14,"CLO2",D106:CS106)/'Grade computation'!I$5)),""),"")</f>
        <v/>
      </c>
      <c r="CZ106" s="92" t="str">
        <f t="shared" si="92"/>
        <v/>
      </c>
      <c r="DA106" s="92" t="str">
        <f t="shared" si="93"/>
        <v/>
      </c>
      <c r="DB106" s="91" t="str">
        <f>IF(B106&lt;&gt;"",IFERROR(IF((SUMIF(D$14:CS$14,"CLO3",D106:CS106)/'Grade computation'!I$6)=0,0,(SUMIF(D$14:CS$14,"CLO3",D106:CS106)/'Grade computation'!I$6)),""),"")</f>
        <v/>
      </c>
      <c r="DC106" s="92" t="str">
        <f t="shared" si="94"/>
        <v/>
      </c>
      <c r="DD106" s="92" t="str">
        <f t="shared" si="95"/>
        <v/>
      </c>
      <c r="DE106" s="91" t="str">
        <f>IF(B106&lt;&gt;"",IFERROR(SUMIF(D$14:CS$14,"CLO4",D106:CS106)/'Grade computation'!I$7,""),"")</f>
        <v/>
      </c>
      <c r="DF106" s="92" t="str">
        <f t="shared" si="96"/>
        <v/>
      </c>
      <c r="DG106" s="92" t="str">
        <f t="shared" si="97"/>
        <v/>
      </c>
      <c r="DH106" s="91" t="str">
        <f>IF(B106&lt;&gt;"",IFERROR(IF((SUMIF(D$14:CS$14,"CLO5",D106:CS106)/'Grade computation'!I$8)=0,0,(SUMIF(D$14:CS$14,"CLO5",D106:CS106)/'Grade computation'!I$8)),""),"")</f>
        <v/>
      </c>
      <c r="DI106" s="92" t="str">
        <f t="shared" si="98"/>
        <v/>
      </c>
      <c r="DJ106" s="92" t="str">
        <f t="shared" si="99"/>
        <v/>
      </c>
      <c r="DK106" s="91" t="str">
        <f>IF(B106&lt;&gt;"",IFERROR(IF((SUMIF(D$14:CS$14,"CLO6",D106:CS106)/'Grade computation'!I$9)=0,0,(SUMIF(D$14:CS$14,"CLO6",D106:CS106)/'Grade computation'!I$9)),""),"")</f>
        <v/>
      </c>
      <c r="DL106" s="92" t="str">
        <f t="shared" si="100"/>
        <v/>
      </c>
      <c r="DM106" s="92" t="str">
        <f t="shared" si="101"/>
        <v/>
      </c>
      <c r="DN106" s="91" t="str">
        <f>IF(B106&lt;&gt;"",IFERROR(IF((SUMIF(D$14:CS$14,"CLO7",D106:CS106)/'Grade computation'!I$10)=0,0,(SUMIF(D$14:CS$14,"CLO7",D106:CS106)/'Grade computation'!I$10)),""),"")</f>
        <v/>
      </c>
      <c r="DO106" s="92" t="str">
        <f t="shared" si="102"/>
        <v/>
      </c>
      <c r="DP106" s="92" t="str">
        <f t="shared" si="103"/>
        <v/>
      </c>
      <c r="DQ106" s="91" t="str">
        <f>IF(B106&lt;&gt;"",IFERROR(IF((SUMIF(D$14:CS$14,"CLO8",D106:CS106)/'Grade computation'!I$11)=0,0,(SUMIF(D$14:CS$14,"CLO8",D106:CS106)/'Grade computation'!I$11)),""),"")</f>
        <v/>
      </c>
      <c r="DR106" s="92" t="str">
        <f t="shared" si="104"/>
        <v/>
      </c>
      <c r="DS106" s="92" t="str">
        <f t="shared" si="105"/>
        <v/>
      </c>
      <c r="DT106" s="91" t="str">
        <f>IF(B106&lt;&gt;"",IFERROR(IF((SUMIF(D$14:CS$14,"CLO9",D106:CS106)/'Grade computation'!I$12)=0,0,(SUMIF(D$14:CS$14,"CLO9",D106:CS106)/'Grade computation'!I$12)),""),"")</f>
        <v/>
      </c>
      <c r="DU106" s="92" t="str">
        <f t="shared" si="106"/>
        <v/>
      </c>
      <c r="DV106" s="92" t="str">
        <f t="shared" si="107"/>
        <v/>
      </c>
      <c r="DW106" s="91" t="str">
        <f>IF(B106&lt;&gt;"",IFERROR(IF((SUMIF(D$14:CS$14,"CLO10",D106:CS106)/'Grade computation'!I$13)=0,0,(SUMIF(D$14:CS$14,"CLO10",D106:CS106)/'Grade computation'!I$13)),""),"")</f>
        <v/>
      </c>
      <c r="DX106" s="92" t="str">
        <f t="shared" si="108"/>
        <v/>
      </c>
      <c r="DY106" s="92" t="str">
        <f t="shared" si="109"/>
        <v/>
      </c>
      <c r="DZ106" s="45"/>
      <c r="EA106" s="45"/>
    </row>
    <row r="107" spans="1:131" ht="15.75" customHeight="1">
      <c r="A107" s="281"/>
      <c r="B107" s="282"/>
      <c r="C107" s="276"/>
      <c r="D107" s="276"/>
      <c r="E107" s="276"/>
      <c r="F107" s="276"/>
      <c r="G107" s="276"/>
      <c r="H107" s="276"/>
      <c r="I107" s="276"/>
      <c r="J107" s="276"/>
      <c r="K107" s="276"/>
      <c r="L107" s="276"/>
      <c r="M107" s="276"/>
      <c r="N107" s="276"/>
      <c r="O107" s="276"/>
      <c r="P107" s="276"/>
      <c r="Q107" s="276"/>
      <c r="R107" s="276"/>
      <c r="S107" s="276"/>
      <c r="T107" s="276"/>
      <c r="U107" s="276"/>
      <c r="V107" s="276"/>
      <c r="W107" s="276"/>
      <c r="X107" s="276"/>
      <c r="Y107" s="276"/>
      <c r="Z107" s="276"/>
      <c r="AA107" s="276"/>
      <c r="AB107" s="276"/>
      <c r="AC107" s="276"/>
      <c r="AD107" s="276"/>
      <c r="AE107" s="276"/>
      <c r="AF107" s="276"/>
      <c r="AG107" s="276"/>
      <c r="AH107" s="89" t="str">
        <f t="shared" si="84"/>
        <v/>
      </c>
      <c r="AI107" s="90" t="str">
        <f t="shared" si="85"/>
        <v/>
      </c>
      <c r="AJ107" s="276"/>
      <c r="AK107" s="276"/>
      <c r="AL107" s="276"/>
      <c r="AM107" s="276"/>
      <c r="AN107" s="276"/>
      <c r="AO107" s="276"/>
      <c r="AP107" s="276"/>
      <c r="AQ107" s="276"/>
      <c r="AR107" s="276"/>
      <c r="AS107" s="276"/>
      <c r="AT107" s="276"/>
      <c r="AU107" s="276"/>
      <c r="AV107" s="276"/>
      <c r="AW107" s="276"/>
      <c r="AX107" s="276"/>
      <c r="AY107" s="276"/>
      <c r="AZ107" s="276"/>
      <c r="BA107" s="276"/>
      <c r="BB107" s="276"/>
      <c r="BC107" s="276"/>
      <c r="BD107" s="276"/>
      <c r="BE107" s="276"/>
      <c r="BF107" s="276"/>
      <c r="BG107" s="276"/>
      <c r="BH107" s="276"/>
      <c r="BI107" s="276"/>
      <c r="BJ107" s="276"/>
      <c r="BK107" s="276"/>
      <c r="BL107" s="276"/>
      <c r="BM107" s="276"/>
      <c r="BN107" s="89" t="str">
        <f t="shared" si="86"/>
        <v/>
      </c>
      <c r="BO107" s="90" t="str">
        <f t="shared" si="87"/>
        <v/>
      </c>
      <c r="BP107" s="285"/>
      <c r="BQ107" s="285"/>
      <c r="BR107" s="285"/>
      <c r="BS107" s="285"/>
      <c r="BT107" s="285"/>
      <c r="BU107" s="285"/>
      <c r="BV107" s="285"/>
      <c r="BW107" s="285"/>
      <c r="BX107" s="285"/>
      <c r="BY107" s="285"/>
      <c r="BZ107" s="285"/>
      <c r="CA107" s="276"/>
      <c r="CB107" s="276"/>
      <c r="CC107" s="276"/>
      <c r="CD107" s="276"/>
      <c r="CE107" s="276"/>
      <c r="CF107" s="276"/>
      <c r="CG107" s="276"/>
      <c r="CH107" s="276"/>
      <c r="CI107" s="276"/>
      <c r="CJ107" s="276"/>
      <c r="CK107" s="276"/>
      <c r="CL107" s="276"/>
      <c r="CM107" s="276"/>
      <c r="CN107" s="276"/>
      <c r="CO107" s="276"/>
      <c r="CP107" s="276"/>
      <c r="CQ107" s="276"/>
      <c r="CR107" s="276"/>
      <c r="CS107" s="276"/>
      <c r="CT107" s="89" t="str">
        <f t="shared" si="88"/>
        <v/>
      </c>
      <c r="CU107" s="90" t="str">
        <f t="shared" si="89"/>
        <v/>
      </c>
      <c r="CV107" s="91" t="str">
        <f>IF(B107&lt;&gt;"",IFERROR(SUMIF(D$14:CS$14, "CLO1", D107:CS107)/'Grade computation'!I$4,""),"")</f>
        <v/>
      </c>
      <c r="CW107" s="92" t="str">
        <f t="shared" si="90"/>
        <v/>
      </c>
      <c r="CX107" s="92" t="str">
        <f t="shared" si="91"/>
        <v/>
      </c>
      <c r="CY107" s="91" t="str">
        <f>IF(B107&lt;&gt;"",IFERROR(IF((SUMIF(D$14:CS$14,"CLO2",D107:CS107)/'Grade computation'!I$5)=0,0,(SUMIF(D$14:CS$14,"CLO2",D107:CS107)/'Grade computation'!I$5)),""),"")</f>
        <v/>
      </c>
      <c r="CZ107" s="92" t="str">
        <f t="shared" si="92"/>
        <v/>
      </c>
      <c r="DA107" s="92" t="str">
        <f t="shared" si="93"/>
        <v/>
      </c>
      <c r="DB107" s="91" t="str">
        <f>IF(B107&lt;&gt;"",IFERROR(IF((SUMIF(D$14:CS$14,"CLO3",D107:CS107)/'Grade computation'!I$6)=0,0,(SUMIF(D$14:CS$14,"CLO3",D107:CS107)/'Grade computation'!I$6)),""),"")</f>
        <v/>
      </c>
      <c r="DC107" s="92" t="str">
        <f t="shared" si="94"/>
        <v/>
      </c>
      <c r="DD107" s="92" t="str">
        <f t="shared" si="95"/>
        <v/>
      </c>
      <c r="DE107" s="91" t="str">
        <f>IF(B107&lt;&gt;"",IFERROR(SUMIF(D$14:CS$14,"CLO4",D107:CS107)/'Grade computation'!I$7,""),"")</f>
        <v/>
      </c>
      <c r="DF107" s="92" t="str">
        <f t="shared" si="96"/>
        <v/>
      </c>
      <c r="DG107" s="92" t="str">
        <f t="shared" si="97"/>
        <v/>
      </c>
      <c r="DH107" s="91" t="str">
        <f>IF(B107&lt;&gt;"",IFERROR(IF((SUMIF(D$14:CS$14,"CLO5",D107:CS107)/'Grade computation'!I$8)=0,0,(SUMIF(D$14:CS$14,"CLO5",D107:CS107)/'Grade computation'!I$8)),""),"")</f>
        <v/>
      </c>
      <c r="DI107" s="92" t="str">
        <f t="shared" si="98"/>
        <v/>
      </c>
      <c r="DJ107" s="92" t="str">
        <f t="shared" si="99"/>
        <v/>
      </c>
      <c r="DK107" s="91" t="str">
        <f>IF(B107&lt;&gt;"",IFERROR(IF((SUMIF(D$14:CS$14,"CLO6",D107:CS107)/'Grade computation'!I$9)=0,0,(SUMIF(D$14:CS$14,"CLO6",D107:CS107)/'Grade computation'!I$9)),""),"")</f>
        <v/>
      </c>
      <c r="DL107" s="92" t="str">
        <f t="shared" si="100"/>
        <v/>
      </c>
      <c r="DM107" s="92" t="str">
        <f t="shared" si="101"/>
        <v/>
      </c>
      <c r="DN107" s="91" t="str">
        <f>IF(B107&lt;&gt;"",IFERROR(IF((SUMIF(D$14:CS$14,"CLO7",D107:CS107)/'Grade computation'!I$10)=0,0,(SUMIF(D$14:CS$14,"CLO7",D107:CS107)/'Grade computation'!I$10)),""),"")</f>
        <v/>
      </c>
      <c r="DO107" s="92" t="str">
        <f t="shared" si="102"/>
        <v/>
      </c>
      <c r="DP107" s="92" t="str">
        <f t="shared" si="103"/>
        <v/>
      </c>
      <c r="DQ107" s="91" t="str">
        <f>IF(B107&lt;&gt;"",IFERROR(IF((SUMIF(D$14:CS$14,"CLO8",D107:CS107)/'Grade computation'!I$11)=0,0,(SUMIF(D$14:CS$14,"CLO8",D107:CS107)/'Grade computation'!I$11)),""),"")</f>
        <v/>
      </c>
      <c r="DR107" s="92" t="str">
        <f t="shared" si="104"/>
        <v/>
      </c>
      <c r="DS107" s="92" t="str">
        <f t="shared" si="105"/>
        <v/>
      </c>
      <c r="DT107" s="91" t="str">
        <f>IF(B107&lt;&gt;"",IFERROR(IF((SUMIF(D$14:CS$14,"CLO9",D107:CS107)/'Grade computation'!I$12)=0,0,(SUMIF(D$14:CS$14,"CLO9",D107:CS107)/'Grade computation'!I$12)),""),"")</f>
        <v/>
      </c>
      <c r="DU107" s="92" t="str">
        <f t="shared" si="106"/>
        <v/>
      </c>
      <c r="DV107" s="92" t="str">
        <f t="shared" si="107"/>
        <v/>
      </c>
      <c r="DW107" s="91" t="str">
        <f>IF(B107&lt;&gt;"",IFERROR(IF((SUMIF(D$14:CS$14,"CLO10",D107:CS107)/'Grade computation'!I$13)=0,0,(SUMIF(D$14:CS$14,"CLO10",D107:CS107)/'Grade computation'!I$13)),""),"")</f>
        <v/>
      </c>
      <c r="DX107" s="92" t="str">
        <f t="shared" si="108"/>
        <v/>
      </c>
      <c r="DY107" s="92" t="str">
        <f t="shared" si="109"/>
        <v/>
      </c>
      <c r="DZ107" s="45"/>
      <c r="EA107" s="45"/>
    </row>
    <row r="108" spans="1:131" ht="15.75" customHeight="1">
      <c r="A108" s="281"/>
      <c r="B108" s="282"/>
      <c r="C108" s="276"/>
      <c r="D108" s="276"/>
      <c r="E108" s="276"/>
      <c r="F108" s="276"/>
      <c r="G108" s="276"/>
      <c r="H108" s="276"/>
      <c r="I108" s="276"/>
      <c r="J108" s="276"/>
      <c r="K108" s="276"/>
      <c r="L108" s="276"/>
      <c r="M108" s="276"/>
      <c r="N108" s="276"/>
      <c r="O108" s="276"/>
      <c r="P108" s="276"/>
      <c r="Q108" s="276"/>
      <c r="R108" s="276"/>
      <c r="S108" s="276"/>
      <c r="T108" s="276"/>
      <c r="U108" s="276"/>
      <c r="V108" s="276"/>
      <c r="W108" s="276"/>
      <c r="X108" s="276"/>
      <c r="Y108" s="276"/>
      <c r="Z108" s="276"/>
      <c r="AA108" s="276"/>
      <c r="AB108" s="276"/>
      <c r="AC108" s="276"/>
      <c r="AD108" s="276"/>
      <c r="AE108" s="276"/>
      <c r="AF108" s="276"/>
      <c r="AG108" s="276"/>
      <c r="AH108" s="89" t="str">
        <f t="shared" si="84"/>
        <v/>
      </c>
      <c r="AI108" s="90" t="str">
        <f t="shared" si="85"/>
        <v/>
      </c>
      <c r="AJ108" s="276"/>
      <c r="AK108" s="276"/>
      <c r="AL108" s="276"/>
      <c r="AM108" s="276"/>
      <c r="AN108" s="276"/>
      <c r="AO108" s="276"/>
      <c r="AP108" s="276"/>
      <c r="AQ108" s="276"/>
      <c r="AR108" s="276"/>
      <c r="AS108" s="276"/>
      <c r="AT108" s="276"/>
      <c r="AU108" s="276"/>
      <c r="AV108" s="276"/>
      <c r="AW108" s="276"/>
      <c r="AX108" s="276"/>
      <c r="AY108" s="276"/>
      <c r="AZ108" s="276"/>
      <c r="BA108" s="276"/>
      <c r="BB108" s="276"/>
      <c r="BC108" s="276"/>
      <c r="BD108" s="276"/>
      <c r="BE108" s="276"/>
      <c r="BF108" s="276"/>
      <c r="BG108" s="276"/>
      <c r="BH108" s="276"/>
      <c r="BI108" s="276"/>
      <c r="BJ108" s="276"/>
      <c r="BK108" s="276"/>
      <c r="BL108" s="276"/>
      <c r="BM108" s="276"/>
      <c r="BN108" s="89" t="str">
        <f t="shared" si="86"/>
        <v/>
      </c>
      <c r="BO108" s="90" t="str">
        <f t="shared" si="87"/>
        <v/>
      </c>
      <c r="BP108" s="285"/>
      <c r="BQ108" s="285"/>
      <c r="BR108" s="285"/>
      <c r="BS108" s="285"/>
      <c r="BT108" s="285"/>
      <c r="BU108" s="285"/>
      <c r="BV108" s="285"/>
      <c r="BW108" s="285"/>
      <c r="BX108" s="285"/>
      <c r="BY108" s="285"/>
      <c r="BZ108" s="285"/>
      <c r="CA108" s="276"/>
      <c r="CB108" s="276"/>
      <c r="CC108" s="276"/>
      <c r="CD108" s="276"/>
      <c r="CE108" s="276"/>
      <c r="CF108" s="276"/>
      <c r="CG108" s="276"/>
      <c r="CH108" s="276"/>
      <c r="CI108" s="276"/>
      <c r="CJ108" s="276"/>
      <c r="CK108" s="276"/>
      <c r="CL108" s="276"/>
      <c r="CM108" s="276"/>
      <c r="CN108" s="276"/>
      <c r="CO108" s="276"/>
      <c r="CP108" s="276"/>
      <c r="CQ108" s="276"/>
      <c r="CR108" s="276"/>
      <c r="CS108" s="276"/>
      <c r="CT108" s="89" t="str">
        <f t="shared" si="88"/>
        <v/>
      </c>
      <c r="CU108" s="90" t="str">
        <f t="shared" si="89"/>
        <v/>
      </c>
      <c r="CV108" s="91" t="str">
        <f>IF(B108&lt;&gt;"",IFERROR(SUMIF(D$14:CS$14, "CLO1", D108:CS108)/'Grade computation'!I$4,""),"")</f>
        <v/>
      </c>
      <c r="CW108" s="92" t="str">
        <f t="shared" si="90"/>
        <v/>
      </c>
      <c r="CX108" s="92" t="str">
        <f t="shared" si="91"/>
        <v/>
      </c>
      <c r="CY108" s="91" t="str">
        <f>IF(B108&lt;&gt;"",IFERROR(IF((SUMIF(D$14:CS$14,"CLO2",D108:CS108)/'Grade computation'!I$5)=0,0,(SUMIF(D$14:CS$14,"CLO2",D108:CS108)/'Grade computation'!I$5)),""),"")</f>
        <v/>
      </c>
      <c r="CZ108" s="92" t="str">
        <f t="shared" si="92"/>
        <v/>
      </c>
      <c r="DA108" s="92" t="str">
        <f t="shared" si="93"/>
        <v/>
      </c>
      <c r="DB108" s="91" t="str">
        <f>IF(B108&lt;&gt;"",IFERROR(IF((SUMIF(D$14:CS$14,"CLO3",D108:CS108)/'Grade computation'!I$6)=0,0,(SUMIF(D$14:CS$14,"CLO3",D108:CS108)/'Grade computation'!I$6)),""),"")</f>
        <v/>
      </c>
      <c r="DC108" s="92" t="str">
        <f t="shared" si="94"/>
        <v/>
      </c>
      <c r="DD108" s="92" t="str">
        <f t="shared" si="95"/>
        <v/>
      </c>
      <c r="DE108" s="91" t="str">
        <f>IF(B108&lt;&gt;"",IFERROR(SUMIF(D$14:CS$14,"CLO4",D108:CS108)/'Grade computation'!I$7,""),"")</f>
        <v/>
      </c>
      <c r="DF108" s="92" t="str">
        <f t="shared" si="96"/>
        <v/>
      </c>
      <c r="DG108" s="92" t="str">
        <f t="shared" si="97"/>
        <v/>
      </c>
      <c r="DH108" s="91" t="str">
        <f>IF(B108&lt;&gt;"",IFERROR(IF((SUMIF(D$14:CS$14,"CLO5",D108:CS108)/'Grade computation'!I$8)=0,0,(SUMIF(D$14:CS$14,"CLO5",D108:CS108)/'Grade computation'!I$8)),""),"")</f>
        <v/>
      </c>
      <c r="DI108" s="92" t="str">
        <f t="shared" si="98"/>
        <v/>
      </c>
      <c r="DJ108" s="92" t="str">
        <f t="shared" si="99"/>
        <v/>
      </c>
      <c r="DK108" s="91" t="str">
        <f>IF(B108&lt;&gt;"",IFERROR(IF((SUMIF(D$14:CS$14,"CLO6",D108:CS108)/'Grade computation'!I$9)=0,0,(SUMIF(D$14:CS$14,"CLO6",D108:CS108)/'Grade computation'!I$9)),""),"")</f>
        <v/>
      </c>
      <c r="DL108" s="92" t="str">
        <f t="shared" si="100"/>
        <v/>
      </c>
      <c r="DM108" s="92" t="str">
        <f t="shared" si="101"/>
        <v/>
      </c>
      <c r="DN108" s="91" t="str">
        <f>IF(B108&lt;&gt;"",IFERROR(IF((SUMIF(D$14:CS$14,"CLO7",D108:CS108)/'Grade computation'!I$10)=0,0,(SUMIF(D$14:CS$14,"CLO7",D108:CS108)/'Grade computation'!I$10)),""),"")</f>
        <v/>
      </c>
      <c r="DO108" s="92" t="str">
        <f t="shared" si="102"/>
        <v/>
      </c>
      <c r="DP108" s="92" t="str">
        <f t="shared" si="103"/>
        <v/>
      </c>
      <c r="DQ108" s="91" t="str">
        <f>IF(B108&lt;&gt;"",IFERROR(IF((SUMIF(D$14:CS$14,"CLO8",D108:CS108)/'Grade computation'!I$11)=0,0,(SUMIF(D$14:CS$14,"CLO8",D108:CS108)/'Grade computation'!I$11)),""),"")</f>
        <v/>
      </c>
      <c r="DR108" s="92" t="str">
        <f t="shared" si="104"/>
        <v/>
      </c>
      <c r="DS108" s="92" t="str">
        <f t="shared" si="105"/>
        <v/>
      </c>
      <c r="DT108" s="91" t="str">
        <f>IF(B108&lt;&gt;"",IFERROR(IF((SUMIF(D$14:CS$14,"CLO9",D108:CS108)/'Grade computation'!I$12)=0,0,(SUMIF(D$14:CS$14,"CLO9",D108:CS108)/'Grade computation'!I$12)),""),"")</f>
        <v/>
      </c>
      <c r="DU108" s="92" t="str">
        <f t="shared" si="106"/>
        <v/>
      </c>
      <c r="DV108" s="92" t="str">
        <f t="shared" si="107"/>
        <v/>
      </c>
      <c r="DW108" s="91" t="str">
        <f>IF(B108&lt;&gt;"",IFERROR(IF((SUMIF(D$14:CS$14,"CLO10",D108:CS108)/'Grade computation'!I$13)=0,0,(SUMIF(D$14:CS$14,"CLO10",D108:CS108)/'Grade computation'!I$13)),""),"")</f>
        <v/>
      </c>
      <c r="DX108" s="92" t="str">
        <f t="shared" si="108"/>
        <v/>
      </c>
      <c r="DY108" s="92" t="str">
        <f t="shared" si="109"/>
        <v/>
      </c>
      <c r="DZ108" s="45"/>
      <c r="EA108" s="45"/>
    </row>
    <row r="109" spans="1:131" ht="15.75" customHeight="1">
      <c r="A109" s="281"/>
      <c r="B109" s="282"/>
      <c r="C109" s="276"/>
      <c r="D109" s="276"/>
      <c r="E109" s="276"/>
      <c r="F109" s="276"/>
      <c r="G109" s="276"/>
      <c r="H109" s="276"/>
      <c r="I109" s="276"/>
      <c r="J109" s="276"/>
      <c r="K109" s="276"/>
      <c r="L109" s="276"/>
      <c r="M109" s="276"/>
      <c r="N109" s="276"/>
      <c r="O109" s="276"/>
      <c r="P109" s="276"/>
      <c r="Q109" s="276"/>
      <c r="R109" s="276"/>
      <c r="S109" s="276"/>
      <c r="T109" s="276"/>
      <c r="U109" s="276"/>
      <c r="V109" s="276"/>
      <c r="W109" s="276"/>
      <c r="X109" s="276"/>
      <c r="Y109" s="276"/>
      <c r="Z109" s="276"/>
      <c r="AA109" s="276"/>
      <c r="AB109" s="276"/>
      <c r="AC109" s="276"/>
      <c r="AD109" s="276"/>
      <c r="AE109" s="276"/>
      <c r="AF109" s="276"/>
      <c r="AG109" s="276"/>
      <c r="AH109" s="89" t="str">
        <f t="shared" si="84"/>
        <v/>
      </c>
      <c r="AI109" s="90" t="str">
        <f t="shared" si="85"/>
        <v/>
      </c>
      <c r="AJ109" s="276"/>
      <c r="AK109" s="276"/>
      <c r="AL109" s="276"/>
      <c r="AM109" s="276"/>
      <c r="AN109" s="276"/>
      <c r="AO109" s="276"/>
      <c r="AP109" s="276"/>
      <c r="AQ109" s="276"/>
      <c r="AR109" s="276"/>
      <c r="AS109" s="276"/>
      <c r="AT109" s="276"/>
      <c r="AU109" s="276"/>
      <c r="AV109" s="276"/>
      <c r="AW109" s="276"/>
      <c r="AX109" s="276"/>
      <c r="AY109" s="276"/>
      <c r="AZ109" s="276"/>
      <c r="BA109" s="276"/>
      <c r="BB109" s="276"/>
      <c r="BC109" s="276"/>
      <c r="BD109" s="276"/>
      <c r="BE109" s="276"/>
      <c r="BF109" s="276"/>
      <c r="BG109" s="276"/>
      <c r="BH109" s="276"/>
      <c r="BI109" s="276"/>
      <c r="BJ109" s="276"/>
      <c r="BK109" s="276"/>
      <c r="BL109" s="276"/>
      <c r="BM109" s="276"/>
      <c r="BN109" s="89" t="str">
        <f t="shared" si="86"/>
        <v/>
      </c>
      <c r="BO109" s="90" t="str">
        <f t="shared" si="87"/>
        <v/>
      </c>
      <c r="BP109" s="285"/>
      <c r="BQ109" s="285"/>
      <c r="BR109" s="285"/>
      <c r="BS109" s="285"/>
      <c r="BT109" s="285"/>
      <c r="BU109" s="285"/>
      <c r="BV109" s="285"/>
      <c r="BW109" s="285"/>
      <c r="BX109" s="285"/>
      <c r="BY109" s="285"/>
      <c r="BZ109" s="285"/>
      <c r="CA109" s="276"/>
      <c r="CB109" s="276"/>
      <c r="CC109" s="276"/>
      <c r="CD109" s="276"/>
      <c r="CE109" s="276"/>
      <c r="CF109" s="276"/>
      <c r="CG109" s="276"/>
      <c r="CH109" s="276"/>
      <c r="CI109" s="276"/>
      <c r="CJ109" s="276"/>
      <c r="CK109" s="276"/>
      <c r="CL109" s="276"/>
      <c r="CM109" s="276"/>
      <c r="CN109" s="276"/>
      <c r="CO109" s="276"/>
      <c r="CP109" s="276"/>
      <c r="CQ109" s="276"/>
      <c r="CR109" s="276"/>
      <c r="CS109" s="276"/>
      <c r="CT109" s="89" t="str">
        <f t="shared" si="88"/>
        <v/>
      </c>
      <c r="CU109" s="90" t="str">
        <f t="shared" si="89"/>
        <v/>
      </c>
      <c r="CV109" s="91" t="str">
        <f>IF(B109&lt;&gt;"",IFERROR(SUMIF(D$14:CS$14, "CLO1", D109:CS109)/'Grade computation'!I$4,""),"")</f>
        <v/>
      </c>
      <c r="CW109" s="92" t="str">
        <f t="shared" si="90"/>
        <v/>
      </c>
      <c r="CX109" s="92" t="str">
        <f t="shared" si="91"/>
        <v/>
      </c>
      <c r="CY109" s="91" t="str">
        <f>IF(B109&lt;&gt;"",IFERROR(IF((SUMIF(D$14:CS$14,"CLO2",D109:CS109)/'Grade computation'!I$5)=0,0,(SUMIF(D$14:CS$14,"CLO2",D109:CS109)/'Grade computation'!I$5)),""),"")</f>
        <v/>
      </c>
      <c r="CZ109" s="92" t="str">
        <f t="shared" si="92"/>
        <v/>
      </c>
      <c r="DA109" s="92" t="str">
        <f t="shared" si="93"/>
        <v/>
      </c>
      <c r="DB109" s="91" t="str">
        <f>IF(B109&lt;&gt;"",IFERROR(IF((SUMIF(D$14:CS$14,"CLO3",D109:CS109)/'Grade computation'!I$6)=0,0,(SUMIF(D$14:CS$14,"CLO3",D109:CS109)/'Grade computation'!I$6)),""),"")</f>
        <v/>
      </c>
      <c r="DC109" s="92" t="str">
        <f t="shared" si="94"/>
        <v/>
      </c>
      <c r="DD109" s="92" t="str">
        <f t="shared" si="95"/>
        <v/>
      </c>
      <c r="DE109" s="91" t="str">
        <f>IF(B109&lt;&gt;"",IFERROR(SUMIF(D$14:CS$14,"CLO4",D109:CS109)/'Grade computation'!I$7,""),"")</f>
        <v/>
      </c>
      <c r="DF109" s="92" t="str">
        <f t="shared" si="96"/>
        <v/>
      </c>
      <c r="DG109" s="92" t="str">
        <f t="shared" si="97"/>
        <v/>
      </c>
      <c r="DH109" s="91" t="str">
        <f>IF(B109&lt;&gt;"",IFERROR(IF((SUMIF(D$14:CS$14,"CLO5",D109:CS109)/'Grade computation'!I$8)=0,0,(SUMIF(D$14:CS$14,"CLO5",D109:CS109)/'Grade computation'!I$8)),""),"")</f>
        <v/>
      </c>
      <c r="DI109" s="92" t="str">
        <f t="shared" si="98"/>
        <v/>
      </c>
      <c r="DJ109" s="92" t="str">
        <f t="shared" si="99"/>
        <v/>
      </c>
      <c r="DK109" s="91" t="str">
        <f>IF(B109&lt;&gt;"",IFERROR(IF((SUMIF(D$14:CS$14,"CLO6",D109:CS109)/'Grade computation'!I$9)=0,0,(SUMIF(D$14:CS$14,"CLO6",D109:CS109)/'Grade computation'!I$9)),""),"")</f>
        <v/>
      </c>
      <c r="DL109" s="92" t="str">
        <f t="shared" si="100"/>
        <v/>
      </c>
      <c r="DM109" s="92" t="str">
        <f t="shared" si="101"/>
        <v/>
      </c>
      <c r="DN109" s="91" t="str">
        <f>IF(B109&lt;&gt;"",IFERROR(IF((SUMIF(D$14:CS$14,"CLO7",D109:CS109)/'Grade computation'!I$10)=0,0,(SUMIF(D$14:CS$14,"CLO7",D109:CS109)/'Grade computation'!I$10)),""),"")</f>
        <v/>
      </c>
      <c r="DO109" s="92" t="str">
        <f t="shared" si="102"/>
        <v/>
      </c>
      <c r="DP109" s="92" t="str">
        <f t="shared" si="103"/>
        <v/>
      </c>
      <c r="DQ109" s="91" t="str">
        <f>IF(B109&lt;&gt;"",IFERROR(IF((SUMIF(D$14:CS$14,"CLO8",D109:CS109)/'Grade computation'!I$11)=0,0,(SUMIF(D$14:CS$14,"CLO8",D109:CS109)/'Grade computation'!I$11)),""),"")</f>
        <v/>
      </c>
      <c r="DR109" s="92" t="str">
        <f t="shared" si="104"/>
        <v/>
      </c>
      <c r="DS109" s="92" t="str">
        <f t="shared" si="105"/>
        <v/>
      </c>
      <c r="DT109" s="91" t="str">
        <f>IF(B109&lt;&gt;"",IFERROR(IF((SUMIF(D$14:CS$14,"CLO9",D109:CS109)/'Grade computation'!I$12)=0,0,(SUMIF(D$14:CS$14,"CLO9",D109:CS109)/'Grade computation'!I$12)),""),"")</f>
        <v/>
      </c>
      <c r="DU109" s="92" t="str">
        <f t="shared" si="106"/>
        <v/>
      </c>
      <c r="DV109" s="92" t="str">
        <f t="shared" si="107"/>
        <v/>
      </c>
      <c r="DW109" s="91" t="str">
        <f>IF(B109&lt;&gt;"",IFERROR(IF((SUMIF(D$14:CS$14,"CLO10",D109:CS109)/'Grade computation'!I$13)=0,0,(SUMIF(D$14:CS$14,"CLO10",D109:CS109)/'Grade computation'!I$13)),""),"")</f>
        <v/>
      </c>
      <c r="DX109" s="92" t="str">
        <f t="shared" si="108"/>
        <v/>
      </c>
      <c r="DY109" s="92" t="str">
        <f t="shared" si="109"/>
        <v/>
      </c>
      <c r="DZ109" s="45"/>
      <c r="EA109" s="45"/>
    </row>
    <row r="110" spans="1:131" ht="15.75" customHeight="1">
      <c r="A110" s="281"/>
      <c r="B110" s="282"/>
      <c r="C110" s="276"/>
      <c r="D110" s="276"/>
      <c r="E110" s="276"/>
      <c r="F110" s="276"/>
      <c r="G110" s="276"/>
      <c r="H110" s="276"/>
      <c r="I110" s="276"/>
      <c r="J110" s="276"/>
      <c r="K110" s="276"/>
      <c r="L110" s="276"/>
      <c r="M110" s="276"/>
      <c r="N110" s="276"/>
      <c r="O110" s="276"/>
      <c r="P110" s="276"/>
      <c r="Q110" s="276"/>
      <c r="R110" s="276"/>
      <c r="S110" s="276"/>
      <c r="T110" s="276"/>
      <c r="U110" s="276"/>
      <c r="V110" s="276"/>
      <c r="W110" s="276"/>
      <c r="X110" s="276"/>
      <c r="Y110" s="276"/>
      <c r="Z110" s="276"/>
      <c r="AA110" s="276"/>
      <c r="AB110" s="276"/>
      <c r="AC110" s="276"/>
      <c r="AD110" s="276"/>
      <c r="AE110" s="276"/>
      <c r="AF110" s="276"/>
      <c r="AG110" s="276"/>
      <c r="AH110" s="89" t="str">
        <f t="shared" si="84"/>
        <v/>
      </c>
      <c r="AI110" s="90" t="str">
        <f t="shared" si="85"/>
        <v/>
      </c>
      <c r="AJ110" s="276"/>
      <c r="AK110" s="276"/>
      <c r="AL110" s="276"/>
      <c r="AM110" s="276"/>
      <c r="AN110" s="276"/>
      <c r="AO110" s="276"/>
      <c r="AP110" s="276"/>
      <c r="AQ110" s="276"/>
      <c r="AR110" s="276"/>
      <c r="AS110" s="276"/>
      <c r="AT110" s="276"/>
      <c r="AU110" s="276"/>
      <c r="AV110" s="276"/>
      <c r="AW110" s="276"/>
      <c r="AX110" s="276"/>
      <c r="AY110" s="276"/>
      <c r="AZ110" s="276"/>
      <c r="BA110" s="276"/>
      <c r="BB110" s="276"/>
      <c r="BC110" s="276"/>
      <c r="BD110" s="276"/>
      <c r="BE110" s="276"/>
      <c r="BF110" s="276"/>
      <c r="BG110" s="276"/>
      <c r="BH110" s="276"/>
      <c r="BI110" s="276"/>
      <c r="BJ110" s="276"/>
      <c r="BK110" s="276"/>
      <c r="BL110" s="276"/>
      <c r="BM110" s="276"/>
      <c r="BN110" s="89" t="str">
        <f t="shared" si="86"/>
        <v/>
      </c>
      <c r="BO110" s="90" t="str">
        <f t="shared" si="87"/>
        <v/>
      </c>
      <c r="BP110" s="285"/>
      <c r="BQ110" s="285"/>
      <c r="BR110" s="285"/>
      <c r="BS110" s="285"/>
      <c r="BT110" s="285"/>
      <c r="BU110" s="285"/>
      <c r="BV110" s="285"/>
      <c r="BW110" s="285"/>
      <c r="BX110" s="285"/>
      <c r="BY110" s="285"/>
      <c r="BZ110" s="285"/>
      <c r="CA110" s="276"/>
      <c r="CB110" s="276"/>
      <c r="CC110" s="276"/>
      <c r="CD110" s="276"/>
      <c r="CE110" s="276"/>
      <c r="CF110" s="276"/>
      <c r="CG110" s="276"/>
      <c r="CH110" s="276"/>
      <c r="CI110" s="276"/>
      <c r="CJ110" s="276"/>
      <c r="CK110" s="276"/>
      <c r="CL110" s="276"/>
      <c r="CM110" s="276"/>
      <c r="CN110" s="276"/>
      <c r="CO110" s="276"/>
      <c r="CP110" s="276"/>
      <c r="CQ110" s="276"/>
      <c r="CR110" s="276"/>
      <c r="CS110" s="276"/>
      <c r="CT110" s="89" t="str">
        <f t="shared" si="88"/>
        <v/>
      </c>
      <c r="CU110" s="90" t="str">
        <f t="shared" si="89"/>
        <v/>
      </c>
      <c r="CV110" s="91" t="str">
        <f>IF(B110&lt;&gt;"",IFERROR(SUMIF(D$14:CS$14, "CLO1", D110:CS110)/'Grade computation'!I$4,""),"")</f>
        <v/>
      </c>
      <c r="CW110" s="92" t="str">
        <f t="shared" si="90"/>
        <v/>
      </c>
      <c r="CX110" s="92" t="str">
        <f t="shared" si="91"/>
        <v/>
      </c>
      <c r="CY110" s="91" t="str">
        <f>IF(B110&lt;&gt;"",IFERROR(IF((SUMIF(D$14:CS$14,"CLO2",D110:CS110)/'Grade computation'!I$5)=0,0,(SUMIF(D$14:CS$14,"CLO2",D110:CS110)/'Grade computation'!I$5)),""),"")</f>
        <v/>
      </c>
      <c r="CZ110" s="92" t="str">
        <f t="shared" si="92"/>
        <v/>
      </c>
      <c r="DA110" s="92" t="str">
        <f t="shared" si="93"/>
        <v/>
      </c>
      <c r="DB110" s="91" t="str">
        <f>IF(B110&lt;&gt;"",IFERROR(IF((SUMIF(D$14:CS$14,"CLO3",D110:CS110)/'Grade computation'!I$6)=0,0,(SUMIF(D$14:CS$14,"CLO3",D110:CS110)/'Grade computation'!I$6)),""),"")</f>
        <v/>
      </c>
      <c r="DC110" s="92" t="str">
        <f t="shared" si="94"/>
        <v/>
      </c>
      <c r="DD110" s="92" t="str">
        <f t="shared" si="95"/>
        <v/>
      </c>
      <c r="DE110" s="91" t="str">
        <f>IF(B110&lt;&gt;"",IFERROR(SUMIF(D$14:CS$14,"CLO4",D110:CS110)/'Grade computation'!I$7,""),"")</f>
        <v/>
      </c>
      <c r="DF110" s="92" t="str">
        <f t="shared" si="96"/>
        <v/>
      </c>
      <c r="DG110" s="92" t="str">
        <f t="shared" si="97"/>
        <v/>
      </c>
      <c r="DH110" s="91" t="str">
        <f>IF(B110&lt;&gt;"",IFERROR(IF((SUMIF(D$14:CS$14,"CLO5",D110:CS110)/'Grade computation'!I$8)=0,0,(SUMIF(D$14:CS$14,"CLO5",D110:CS110)/'Grade computation'!I$8)),""),"")</f>
        <v/>
      </c>
      <c r="DI110" s="92" t="str">
        <f t="shared" si="98"/>
        <v/>
      </c>
      <c r="DJ110" s="92" t="str">
        <f t="shared" si="99"/>
        <v/>
      </c>
      <c r="DK110" s="91" t="str">
        <f>IF(B110&lt;&gt;"",IFERROR(IF((SUMIF(D$14:CS$14,"CLO6",D110:CS110)/'Grade computation'!I$9)=0,0,(SUMIF(D$14:CS$14,"CLO6",D110:CS110)/'Grade computation'!I$9)),""),"")</f>
        <v/>
      </c>
      <c r="DL110" s="92" t="str">
        <f t="shared" si="100"/>
        <v/>
      </c>
      <c r="DM110" s="92" t="str">
        <f t="shared" si="101"/>
        <v/>
      </c>
      <c r="DN110" s="91" t="str">
        <f>IF(B110&lt;&gt;"",IFERROR(IF((SUMIF(D$14:CS$14,"CLO7",D110:CS110)/'Grade computation'!I$10)=0,0,(SUMIF(D$14:CS$14,"CLO7",D110:CS110)/'Grade computation'!I$10)),""),"")</f>
        <v/>
      </c>
      <c r="DO110" s="92" t="str">
        <f t="shared" si="102"/>
        <v/>
      </c>
      <c r="DP110" s="92" t="str">
        <f t="shared" si="103"/>
        <v/>
      </c>
      <c r="DQ110" s="91" t="str">
        <f>IF(B110&lt;&gt;"",IFERROR(IF((SUMIF(D$14:CS$14,"CLO8",D110:CS110)/'Grade computation'!I$11)=0,0,(SUMIF(D$14:CS$14,"CLO8",D110:CS110)/'Grade computation'!I$11)),""),"")</f>
        <v/>
      </c>
      <c r="DR110" s="92" t="str">
        <f t="shared" si="104"/>
        <v/>
      </c>
      <c r="DS110" s="92" t="str">
        <f t="shared" si="105"/>
        <v/>
      </c>
      <c r="DT110" s="91" t="str">
        <f>IF(B110&lt;&gt;"",IFERROR(IF((SUMIF(D$14:CS$14,"CLO9",D110:CS110)/'Grade computation'!I$12)=0,0,(SUMIF(D$14:CS$14,"CLO9",D110:CS110)/'Grade computation'!I$12)),""),"")</f>
        <v/>
      </c>
      <c r="DU110" s="92" t="str">
        <f t="shared" si="106"/>
        <v/>
      </c>
      <c r="DV110" s="92" t="str">
        <f t="shared" si="107"/>
        <v/>
      </c>
      <c r="DW110" s="91" t="str">
        <f>IF(B110&lt;&gt;"",IFERROR(IF((SUMIF(D$14:CS$14,"CLO10",D110:CS110)/'Grade computation'!I$13)=0,0,(SUMIF(D$14:CS$14,"CLO10",D110:CS110)/'Grade computation'!I$13)),""),"")</f>
        <v/>
      </c>
      <c r="DX110" s="92" t="str">
        <f t="shared" si="108"/>
        <v/>
      </c>
      <c r="DY110" s="92" t="str">
        <f t="shared" si="109"/>
        <v/>
      </c>
      <c r="DZ110" s="45"/>
      <c r="EA110" s="45"/>
    </row>
    <row r="111" spans="1:131" ht="15.75" customHeight="1">
      <c r="A111" s="281"/>
      <c r="B111" s="282"/>
      <c r="C111" s="276"/>
      <c r="D111" s="276"/>
      <c r="E111" s="276"/>
      <c r="F111" s="276"/>
      <c r="G111" s="276"/>
      <c r="H111" s="276"/>
      <c r="I111" s="276"/>
      <c r="J111" s="276"/>
      <c r="K111" s="276"/>
      <c r="L111" s="276"/>
      <c r="M111" s="276"/>
      <c r="N111" s="276"/>
      <c r="O111" s="276"/>
      <c r="P111" s="276"/>
      <c r="Q111" s="276"/>
      <c r="R111" s="276"/>
      <c r="S111" s="276"/>
      <c r="T111" s="276"/>
      <c r="U111" s="276"/>
      <c r="V111" s="276"/>
      <c r="W111" s="276"/>
      <c r="X111" s="276"/>
      <c r="Y111" s="276"/>
      <c r="Z111" s="276"/>
      <c r="AA111" s="276"/>
      <c r="AB111" s="276"/>
      <c r="AC111" s="276"/>
      <c r="AD111" s="276"/>
      <c r="AE111" s="276"/>
      <c r="AF111" s="276"/>
      <c r="AG111" s="276"/>
      <c r="AH111" s="89" t="str">
        <f t="shared" si="84"/>
        <v/>
      </c>
      <c r="AI111" s="90" t="str">
        <f t="shared" si="85"/>
        <v/>
      </c>
      <c r="AJ111" s="276"/>
      <c r="AK111" s="276"/>
      <c r="AL111" s="276"/>
      <c r="AM111" s="276"/>
      <c r="AN111" s="276"/>
      <c r="AO111" s="276"/>
      <c r="AP111" s="276"/>
      <c r="AQ111" s="276"/>
      <c r="AR111" s="276"/>
      <c r="AS111" s="276"/>
      <c r="AT111" s="276"/>
      <c r="AU111" s="276"/>
      <c r="AV111" s="276"/>
      <c r="AW111" s="276"/>
      <c r="AX111" s="276"/>
      <c r="AY111" s="276"/>
      <c r="AZ111" s="276"/>
      <c r="BA111" s="276"/>
      <c r="BB111" s="276"/>
      <c r="BC111" s="276"/>
      <c r="BD111" s="276"/>
      <c r="BE111" s="276"/>
      <c r="BF111" s="276"/>
      <c r="BG111" s="276"/>
      <c r="BH111" s="276"/>
      <c r="BI111" s="276"/>
      <c r="BJ111" s="276"/>
      <c r="BK111" s="276"/>
      <c r="BL111" s="276"/>
      <c r="BM111" s="276"/>
      <c r="BN111" s="89" t="str">
        <f t="shared" si="86"/>
        <v/>
      </c>
      <c r="BO111" s="90" t="str">
        <f t="shared" si="87"/>
        <v/>
      </c>
      <c r="BP111" s="285"/>
      <c r="BQ111" s="285"/>
      <c r="BR111" s="285"/>
      <c r="BS111" s="285"/>
      <c r="BT111" s="285"/>
      <c r="BU111" s="285"/>
      <c r="BV111" s="285"/>
      <c r="BW111" s="285"/>
      <c r="BX111" s="285"/>
      <c r="BY111" s="285"/>
      <c r="BZ111" s="285"/>
      <c r="CA111" s="276"/>
      <c r="CB111" s="276"/>
      <c r="CC111" s="276"/>
      <c r="CD111" s="276"/>
      <c r="CE111" s="276"/>
      <c r="CF111" s="276"/>
      <c r="CG111" s="276"/>
      <c r="CH111" s="276"/>
      <c r="CI111" s="276"/>
      <c r="CJ111" s="276"/>
      <c r="CK111" s="276"/>
      <c r="CL111" s="276"/>
      <c r="CM111" s="276"/>
      <c r="CN111" s="276"/>
      <c r="CO111" s="276"/>
      <c r="CP111" s="276"/>
      <c r="CQ111" s="276"/>
      <c r="CR111" s="276"/>
      <c r="CS111" s="276"/>
      <c r="CT111" s="89" t="str">
        <f t="shared" si="88"/>
        <v/>
      </c>
      <c r="CU111" s="90" t="str">
        <f t="shared" si="89"/>
        <v/>
      </c>
      <c r="CV111" s="91" t="str">
        <f>IF(B111&lt;&gt;"",IFERROR(SUMIF(D$14:CS$14, "CLO1", D111:CS111)/'Grade computation'!I$4,""),"")</f>
        <v/>
      </c>
      <c r="CW111" s="92" t="str">
        <f t="shared" si="90"/>
        <v/>
      </c>
      <c r="CX111" s="92" t="str">
        <f t="shared" si="91"/>
        <v/>
      </c>
      <c r="CY111" s="91" t="str">
        <f>IF(B111&lt;&gt;"",IFERROR(IF((SUMIF(D$14:CS$14,"CLO2",D111:CS111)/'Grade computation'!I$5)=0,0,(SUMIF(D$14:CS$14,"CLO2",D111:CS111)/'Grade computation'!I$5)),""),"")</f>
        <v/>
      </c>
      <c r="CZ111" s="92" t="str">
        <f t="shared" si="92"/>
        <v/>
      </c>
      <c r="DA111" s="92" t="str">
        <f t="shared" si="93"/>
        <v/>
      </c>
      <c r="DB111" s="91" t="str">
        <f>IF(B111&lt;&gt;"",IFERROR(IF((SUMIF(D$14:CS$14,"CLO3",D111:CS111)/'Grade computation'!I$6)=0,0,(SUMIF(D$14:CS$14,"CLO3",D111:CS111)/'Grade computation'!I$6)),""),"")</f>
        <v/>
      </c>
      <c r="DC111" s="92" t="str">
        <f t="shared" si="94"/>
        <v/>
      </c>
      <c r="DD111" s="92" t="str">
        <f t="shared" si="95"/>
        <v/>
      </c>
      <c r="DE111" s="91" t="str">
        <f>IF(B111&lt;&gt;"",IFERROR(SUMIF(D$14:CS$14,"CLO4",D111:CS111)/'Grade computation'!I$7,""),"")</f>
        <v/>
      </c>
      <c r="DF111" s="92" t="str">
        <f t="shared" si="96"/>
        <v/>
      </c>
      <c r="DG111" s="92" t="str">
        <f t="shared" si="97"/>
        <v/>
      </c>
      <c r="DH111" s="91" t="str">
        <f>IF(B111&lt;&gt;"",IFERROR(IF((SUMIF(D$14:CS$14,"CLO5",D111:CS111)/'Grade computation'!I$8)=0,0,(SUMIF(D$14:CS$14,"CLO5",D111:CS111)/'Grade computation'!I$8)),""),"")</f>
        <v/>
      </c>
      <c r="DI111" s="92" t="str">
        <f t="shared" si="98"/>
        <v/>
      </c>
      <c r="DJ111" s="92" t="str">
        <f t="shared" si="99"/>
        <v/>
      </c>
      <c r="DK111" s="91" t="str">
        <f>IF(B111&lt;&gt;"",IFERROR(IF((SUMIF(D$14:CS$14,"CLO6",D111:CS111)/'Grade computation'!I$9)=0,0,(SUMIF(D$14:CS$14,"CLO6",D111:CS111)/'Grade computation'!I$9)),""),"")</f>
        <v/>
      </c>
      <c r="DL111" s="92" t="str">
        <f t="shared" si="100"/>
        <v/>
      </c>
      <c r="DM111" s="92" t="str">
        <f t="shared" si="101"/>
        <v/>
      </c>
      <c r="DN111" s="91" t="str">
        <f>IF(B111&lt;&gt;"",IFERROR(IF((SUMIF(D$14:CS$14,"CLO7",D111:CS111)/'Grade computation'!I$10)=0,0,(SUMIF(D$14:CS$14,"CLO7",D111:CS111)/'Grade computation'!I$10)),""),"")</f>
        <v/>
      </c>
      <c r="DO111" s="92" t="str">
        <f t="shared" si="102"/>
        <v/>
      </c>
      <c r="DP111" s="92" t="str">
        <f t="shared" si="103"/>
        <v/>
      </c>
      <c r="DQ111" s="91" t="str">
        <f>IF(B111&lt;&gt;"",IFERROR(IF((SUMIF(D$14:CS$14,"CLO8",D111:CS111)/'Grade computation'!I$11)=0,0,(SUMIF(D$14:CS$14,"CLO8",D111:CS111)/'Grade computation'!I$11)),""),"")</f>
        <v/>
      </c>
      <c r="DR111" s="92" t="str">
        <f t="shared" si="104"/>
        <v/>
      </c>
      <c r="DS111" s="92" t="str">
        <f t="shared" si="105"/>
        <v/>
      </c>
      <c r="DT111" s="91" t="str">
        <f>IF(B111&lt;&gt;"",IFERROR(IF((SUMIF(D$14:CS$14,"CLO9",D111:CS111)/'Grade computation'!I$12)=0,0,(SUMIF(D$14:CS$14,"CLO9",D111:CS111)/'Grade computation'!I$12)),""),"")</f>
        <v/>
      </c>
      <c r="DU111" s="92" t="str">
        <f t="shared" si="106"/>
        <v/>
      </c>
      <c r="DV111" s="92" t="str">
        <f t="shared" si="107"/>
        <v/>
      </c>
      <c r="DW111" s="91" t="str">
        <f>IF(B111&lt;&gt;"",IFERROR(IF((SUMIF(D$14:CS$14,"CLO10",D111:CS111)/'Grade computation'!I$13)=0,0,(SUMIF(D$14:CS$14,"CLO10",D111:CS111)/'Grade computation'!I$13)),""),"")</f>
        <v/>
      </c>
      <c r="DX111" s="92" t="str">
        <f t="shared" si="108"/>
        <v/>
      </c>
      <c r="DY111" s="92" t="str">
        <f t="shared" si="109"/>
        <v/>
      </c>
      <c r="DZ111" s="45"/>
      <c r="EA111" s="45"/>
    </row>
    <row r="112" spans="1:131" ht="15.75" customHeight="1">
      <c r="A112" s="281"/>
      <c r="B112" s="282"/>
      <c r="C112" s="276"/>
      <c r="D112" s="276"/>
      <c r="E112" s="276"/>
      <c r="F112" s="276"/>
      <c r="G112" s="276"/>
      <c r="H112" s="276"/>
      <c r="I112" s="276"/>
      <c r="J112" s="276"/>
      <c r="K112" s="276"/>
      <c r="L112" s="276"/>
      <c r="M112" s="276"/>
      <c r="N112" s="276"/>
      <c r="O112" s="276"/>
      <c r="P112" s="276"/>
      <c r="Q112" s="276"/>
      <c r="R112" s="276"/>
      <c r="S112" s="276"/>
      <c r="T112" s="276"/>
      <c r="U112" s="276"/>
      <c r="V112" s="276"/>
      <c r="W112" s="276"/>
      <c r="X112" s="276"/>
      <c r="Y112" s="276"/>
      <c r="Z112" s="276"/>
      <c r="AA112" s="276"/>
      <c r="AB112" s="276"/>
      <c r="AC112" s="276"/>
      <c r="AD112" s="276"/>
      <c r="AE112" s="276"/>
      <c r="AF112" s="276"/>
      <c r="AG112" s="276"/>
      <c r="AH112" s="89" t="str">
        <f t="shared" si="84"/>
        <v/>
      </c>
      <c r="AI112" s="90" t="str">
        <f t="shared" si="85"/>
        <v/>
      </c>
      <c r="AJ112" s="276"/>
      <c r="AK112" s="276"/>
      <c r="AL112" s="276"/>
      <c r="AM112" s="276"/>
      <c r="AN112" s="276"/>
      <c r="AO112" s="276"/>
      <c r="AP112" s="276"/>
      <c r="AQ112" s="276"/>
      <c r="AR112" s="276"/>
      <c r="AS112" s="276"/>
      <c r="AT112" s="276"/>
      <c r="AU112" s="276"/>
      <c r="AV112" s="276"/>
      <c r="AW112" s="276"/>
      <c r="AX112" s="276"/>
      <c r="AY112" s="276"/>
      <c r="AZ112" s="276"/>
      <c r="BA112" s="276"/>
      <c r="BB112" s="276"/>
      <c r="BC112" s="276"/>
      <c r="BD112" s="276"/>
      <c r="BE112" s="276"/>
      <c r="BF112" s="276"/>
      <c r="BG112" s="276"/>
      <c r="BH112" s="276"/>
      <c r="BI112" s="276"/>
      <c r="BJ112" s="276"/>
      <c r="BK112" s="276"/>
      <c r="BL112" s="276"/>
      <c r="BM112" s="276"/>
      <c r="BN112" s="89" t="str">
        <f t="shared" si="86"/>
        <v/>
      </c>
      <c r="BO112" s="90" t="str">
        <f t="shared" si="87"/>
        <v/>
      </c>
      <c r="BP112" s="285"/>
      <c r="BQ112" s="285"/>
      <c r="BR112" s="285"/>
      <c r="BS112" s="285"/>
      <c r="BT112" s="285"/>
      <c r="BU112" s="285"/>
      <c r="BV112" s="285"/>
      <c r="BW112" s="285"/>
      <c r="BX112" s="285"/>
      <c r="BY112" s="285"/>
      <c r="BZ112" s="285"/>
      <c r="CA112" s="276"/>
      <c r="CB112" s="276"/>
      <c r="CC112" s="276"/>
      <c r="CD112" s="276"/>
      <c r="CE112" s="276"/>
      <c r="CF112" s="276"/>
      <c r="CG112" s="276"/>
      <c r="CH112" s="276"/>
      <c r="CI112" s="276"/>
      <c r="CJ112" s="276"/>
      <c r="CK112" s="276"/>
      <c r="CL112" s="276"/>
      <c r="CM112" s="276"/>
      <c r="CN112" s="276"/>
      <c r="CO112" s="276"/>
      <c r="CP112" s="276"/>
      <c r="CQ112" s="276"/>
      <c r="CR112" s="276"/>
      <c r="CS112" s="276"/>
      <c r="CT112" s="89" t="str">
        <f t="shared" si="88"/>
        <v/>
      </c>
      <c r="CU112" s="90" t="str">
        <f t="shared" si="89"/>
        <v/>
      </c>
      <c r="CV112" s="91" t="str">
        <f>IF(B112&lt;&gt;"",IFERROR(SUMIF(D$14:CS$14, "CLO1", D112:CS112)/'Grade computation'!I$4,""),"")</f>
        <v/>
      </c>
      <c r="CW112" s="92" t="str">
        <f t="shared" si="90"/>
        <v/>
      </c>
      <c r="CX112" s="92" t="str">
        <f t="shared" si="91"/>
        <v/>
      </c>
      <c r="CY112" s="91" t="str">
        <f>IF(B112&lt;&gt;"",IFERROR(IF((SUMIF(D$14:CS$14,"CLO2",D112:CS112)/'Grade computation'!I$5)=0,0,(SUMIF(D$14:CS$14,"CLO2",D112:CS112)/'Grade computation'!I$5)),""),"")</f>
        <v/>
      </c>
      <c r="CZ112" s="92" t="str">
        <f t="shared" si="92"/>
        <v/>
      </c>
      <c r="DA112" s="92" t="str">
        <f t="shared" si="93"/>
        <v/>
      </c>
      <c r="DB112" s="91" t="str">
        <f>IF(B112&lt;&gt;"",IFERROR(IF((SUMIF(D$14:CS$14,"CLO3",D112:CS112)/'Grade computation'!I$6)=0,0,(SUMIF(D$14:CS$14,"CLO3",D112:CS112)/'Grade computation'!I$6)),""),"")</f>
        <v/>
      </c>
      <c r="DC112" s="92" t="str">
        <f t="shared" si="94"/>
        <v/>
      </c>
      <c r="DD112" s="92" t="str">
        <f t="shared" si="95"/>
        <v/>
      </c>
      <c r="DE112" s="91" t="str">
        <f>IF(B112&lt;&gt;"",IFERROR(SUMIF(D$14:CS$14,"CLO4",D112:CS112)/'Grade computation'!I$7,""),"")</f>
        <v/>
      </c>
      <c r="DF112" s="92" t="str">
        <f t="shared" si="96"/>
        <v/>
      </c>
      <c r="DG112" s="92" t="str">
        <f t="shared" si="97"/>
        <v/>
      </c>
      <c r="DH112" s="91" t="str">
        <f>IF(B112&lt;&gt;"",IFERROR(IF((SUMIF(D$14:CS$14,"CLO5",D112:CS112)/'Grade computation'!I$8)=0,0,(SUMIF(D$14:CS$14,"CLO5",D112:CS112)/'Grade computation'!I$8)),""),"")</f>
        <v/>
      </c>
      <c r="DI112" s="92" t="str">
        <f t="shared" si="98"/>
        <v/>
      </c>
      <c r="DJ112" s="92" t="str">
        <f t="shared" si="99"/>
        <v/>
      </c>
      <c r="DK112" s="91" t="str">
        <f>IF(B112&lt;&gt;"",IFERROR(IF((SUMIF(D$14:CS$14,"CLO6",D112:CS112)/'Grade computation'!I$9)=0,0,(SUMIF(D$14:CS$14,"CLO6",D112:CS112)/'Grade computation'!I$9)),""),"")</f>
        <v/>
      </c>
      <c r="DL112" s="92" t="str">
        <f t="shared" si="100"/>
        <v/>
      </c>
      <c r="DM112" s="92" t="str">
        <f t="shared" si="101"/>
        <v/>
      </c>
      <c r="DN112" s="91" t="str">
        <f>IF(B112&lt;&gt;"",IFERROR(IF((SUMIF(D$14:CS$14,"CLO7",D112:CS112)/'Grade computation'!I$10)=0,0,(SUMIF(D$14:CS$14,"CLO7",D112:CS112)/'Grade computation'!I$10)),""),"")</f>
        <v/>
      </c>
      <c r="DO112" s="92" t="str">
        <f t="shared" si="102"/>
        <v/>
      </c>
      <c r="DP112" s="92" t="str">
        <f t="shared" si="103"/>
        <v/>
      </c>
      <c r="DQ112" s="91" t="str">
        <f>IF(B112&lt;&gt;"",IFERROR(IF((SUMIF(D$14:CS$14,"CLO8",D112:CS112)/'Grade computation'!I$11)=0,0,(SUMIF(D$14:CS$14,"CLO8",D112:CS112)/'Grade computation'!I$11)),""),"")</f>
        <v/>
      </c>
      <c r="DR112" s="92" t="str">
        <f t="shared" si="104"/>
        <v/>
      </c>
      <c r="DS112" s="92" t="str">
        <f t="shared" si="105"/>
        <v/>
      </c>
      <c r="DT112" s="91" t="str">
        <f>IF(B112&lt;&gt;"",IFERROR(IF((SUMIF(D$14:CS$14,"CLO9",D112:CS112)/'Grade computation'!I$12)=0,0,(SUMIF(D$14:CS$14,"CLO9",D112:CS112)/'Grade computation'!I$12)),""),"")</f>
        <v/>
      </c>
      <c r="DU112" s="92" t="str">
        <f t="shared" si="106"/>
        <v/>
      </c>
      <c r="DV112" s="92" t="str">
        <f t="shared" si="107"/>
        <v/>
      </c>
      <c r="DW112" s="91" t="str">
        <f>IF(B112&lt;&gt;"",IFERROR(IF((SUMIF(D$14:CS$14,"CLO10",D112:CS112)/'Grade computation'!I$13)=0,0,(SUMIF(D$14:CS$14,"CLO10",D112:CS112)/'Grade computation'!I$13)),""),"")</f>
        <v/>
      </c>
      <c r="DX112" s="92" t="str">
        <f t="shared" si="108"/>
        <v/>
      </c>
      <c r="DY112" s="92" t="str">
        <f t="shared" si="109"/>
        <v/>
      </c>
      <c r="DZ112" s="45"/>
      <c r="EA112" s="45"/>
    </row>
    <row r="113" spans="1:131" ht="15.75" customHeight="1">
      <c r="A113" s="281"/>
      <c r="B113" s="282"/>
      <c r="C113" s="276"/>
      <c r="D113" s="276"/>
      <c r="E113" s="276"/>
      <c r="F113" s="276"/>
      <c r="G113" s="276"/>
      <c r="H113" s="276"/>
      <c r="I113" s="276"/>
      <c r="J113" s="276"/>
      <c r="K113" s="276"/>
      <c r="L113" s="276"/>
      <c r="M113" s="276"/>
      <c r="N113" s="276"/>
      <c r="O113" s="276"/>
      <c r="P113" s="276"/>
      <c r="Q113" s="276"/>
      <c r="R113" s="276"/>
      <c r="S113" s="276"/>
      <c r="T113" s="276"/>
      <c r="U113" s="276"/>
      <c r="V113" s="276"/>
      <c r="W113" s="276"/>
      <c r="X113" s="276"/>
      <c r="Y113" s="276"/>
      <c r="Z113" s="276"/>
      <c r="AA113" s="276"/>
      <c r="AB113" s="276"/>
      <c r="AC113" s="276"/>
      <c r="AD113" s="276"/>
      <c r="AE113" s="276"/>
      <c r="AF113" s="276"/>
      <c r="AG113" s="276"/>
      <c r="AH113" s="89" t="str">
        <f t="shared" si="84"/>
        <v/>
      </c>
      <c r="AI113" s="90" t="str">
        <f t="shared" si="85"/>
        <v/>
      </c>
      <c r="AJ113" s="276"/>
      <c r="AK113" s="276"/>
      <c r="AL113" s="276"/>
      <c r="AM113" s="276"/>
      <c r="AN113" s="276"/>
      <c r="AO113" s="276"/>
      <c r="AP113" s="276"/>
      <c r="AQ113" s="276"/>
      <c r="AR113" s="276"/>
      <c r="AS113" s="276"/>
      <c r="AT113" s="276"/>
      <c r="AU113" s="276"/>
      <c r="AV113" s="276"/>
      <c r="AW113" s="276"/>
      <c r="AX113" s="276"/>
      <c r="AY113" s="276"/>
      <c r="AZ113" s="276"/>
      <c r="BA113" s="276"/>
      <c r="BB113" s="276"/>
      <c r="BC113" s="276"/>
      <c r="BD113" s="276"/>
      <c r="BE113" s="276"/>
      <c r="BF113" s="276"/>
      <c r="BG113" s="276"/>
      <c r="BH113" s="276"/>
      <c r="BI113" s="276"/>
      <c r="BJ113" s="276"/>
      <c r="BK113" s="276"/>
      <c r="BL113" s="276"/>
      <c r="BM113" s="276"/>
      <c r="BN113" s="89" t="str">
        <f t="shared" si="86"/>
        <v/>
      </c>
      <c r="BO113" s="90" t="str">
        <f t="shared" si="87"/>
        <v/>
      </c>
      <c r="BP113" s="285"/>
      <c r="BQ113" s="285"/>
      <c r="BR113" s="285"/>
      <c r="BS113" s="285"/>
      <c r="BT113" s="285"/>
      <c r="BU113" s="285"/>
      <c r="BV113" s="285"/>
      <c r="BW113" s="285"/>
      <c r="BX113" s="285"/>
      <c r="BY113" s="285"/>
      <c r="BZ113" s="285"/>
      <c r="CA113" s="276"/>
      <c r="CB113" s="276"/>
      <c r="CC113" s="276"/>
      <c r="CD113" s="276"/>
      <c r="CE113" s="276"/>
      <c r="CF113" s="276"/>
      <c r="CG113" s="276"/>
      <c r="CH113" s="276"/>
      <c r="CI113" s="276"/>
      <c r="CJ113" s="276"/>
      <c r="CK113" s="276"/>
      <c r="CL113" s="276"/>
      <c r="CM113" s="276"/>
      <c r="CN113" s="276"/>
      <c r="CO113" s="276"/>
      <c r="CP113" s="276"/>
      <c r="CQ113" s="276"/>
      <c r="CR113" s="276"/>
      <c r="CS113" s="276"/>
      <c r="CT113" s="89" t="str">
        <f t="shared" si="88"/>
        <v/>
      </c>
      <c r="CU113" s="90" t="str">
        <f t="shared" si="89"/>
        <v/>
      </c>
      <c r="CV113" s="91" t="str">
        <f>IF(B113&lt;&gt;"",IFERROR(SUMIF(D$14:CS$14, "CLO1", D113:CS113)/'Grade computation'!I$4,""),"")</f>
        <v/>
      </c>
      <c r="CW113" s="92" t="str">
        <f t="shared" si="90"/>
        <v/>
      </c>
      <c r="CX113" s="92" t="str">
        <f t="shared" si="91"/>
        <v/>
      </c>
      <c r="CY113" s="91" t="str">
        <f>IF(B113&lt;&gt;"",IFERROR(IF((SUMIF(D$14:CS$14,"CLO2",D113:CS113)/'Grade computation'!I$5)=0,0,(SUMIF(D$14:CS$14,"CLO2",D113:CS113)/'Grade computation'!I$5)),""),"")</f>
        <v/>
      </c>
      <c r="CZ113" s="92" t="str">
        <f t="shared" si="92"/>
        <v/>
      </c>
      <c r="DA113" s="92" t="str">
        <f t="shared" si="93"/>
        <v/>
      </c>
      <c r="DB113" s="91" t="str">
        <f>IF(B113&lt;&gt;"",IFERROR(IF((SUMIF(D$14:CS$14,"CLO3",D113:CS113)/'Grade computation'!I$6)=0,0,(SUMIF(D$14:CS$14,"CLO3",D113:CS113)/'Grade computation'!I$6)),""),"")</f>
        <v/>
      </c>
      <c r="DC113" s="92" t="str">
        <f t="shared" si="94"/>
        <v/>
      </c>
      <c r="DD113" s="92" t="str">
        <f t="shared" si="95"/>
        <v/>
      </c>
      <c r="DE113" s="91" t="str">
        <f>IF(B113&lt;&gt;"",IFERROR(SUMIF(D$14:CS$14,"CLO4",D113:CS113)/'Grade computation'!I$7,""),"")</f>
        <v/>
      </c>
      <c r="DF113" s="92" t="str">
        <f t="shared" si="96"/>
        <v/>
      </c>
      <c r="DG113" s="92" t="str">
        <f t="shared" si="97"/>
        <v/>
      </c>
      <c r="DH113" s="91" t="str">
        <f>IF(B113&lt;&gt;"",IFERROR(IF((SUMIF(D$14:CS$14,"CLO5",D113:CS113)/'Grade computation'!I$8)=0,0,(SUMIF(D$14:CS$14,"CLO5",D113:CS113)/'Grade computation'!I$8)),""),"")</f>
        <v/>
      </c>
      <c r="DI113" s="92" t="str">
        <f t="shared" si="98"/>
        <v/>
      </c>
      <c r="DJ113" s="92" t="str">
        <f t="shared" si="99"/>
        <v/>
      </c>
      <c r="DK113" s="91" t="str">
        <f>IF(B113&lt;&gt;"",IFERROR(IF((SUMIF(D$14:CS$14,"CLO6",D113:CS113)/'Grade computation'!I$9)=0,0,(SUMIF(D$14:CS$14,"CLO6",D113:CS113)/'Grade computation'!I$9)),""),"")</f>
        <v/>
      </c>
      <c r="DL113" s="92" t="str">
        <f t="shared" si="100"/>
        <v/>
      </c>
      <c r="DM113" s="92" t="str">
        <f t="shared" si="101"/>
        <v/>
      </c>
      <c r="DN113" s="91" t="str">
        <f>IF(B113&lt;&gt;"",IFERROR(IF((SUMIF(D$14:CS$14,"CLO7",D113:CS113)/'Grade computation'!I$10)=0,0,(SUMIF(D$14:CS$14,"CLO7",D113:CS113)/'Grade computation'!I$10)),""),"")</f>
        <v/>
      </c>
      <c r="DO113" s="92" t="str">
        <f t="shared" si="102"/>
        <v/>
      </c>
      <c r="DP113" s="92" t="str">
        <f t="shared" si="103"/>
        <v/>
      </c>
      <c r="DQ113" s="91" t="str">
        <f>IF(B113&lt;&gt;"",IFERROR(IF((SUMIF(D$14:CS$14,"CLO8",D113:CS113)/'Grade computation'!I$11)=0,0,(SUMIF(D$14:CS$14,"CLO8",D113:CS113)/'Grade computation'!I$11)),""),"")</f>
        <v/>
      </c>
      <c r="DR113" s="92" t="str">
        <f t="shared" si="104"/>
        <v/>
      </c>
      <c r="DS113" s="92" t="str">
        <f t="shared" si="105"/>
        <v/>
      </c>
      <c r="DT113" s="91" t="str">
        <f>IF(B113&lt;&gt;"",IFERROR(IF((SUMIF(D$14:CS$14,"CLO9",D113:CS113)/'Grade computation'!I$12)=0,0,(SUMIF(D$14:CS$14,"CLO9",D113:CS113)/'Grade computation'!I$12)),""),"")</f>
        <v/>
      </c>
      <c r="DU113" s="92" t="str">
        <f t="shared" si="106"/>
        <v/>
      </c>
      <c r="DV113" s="92" t="str">
        <f t="shared" si="107"/>
        <v/>
      </c>
      <c r="DW113" s="91" t="str">
        <f>IF(B113&lt;&gt;"",IFERROR(IF((SUMIF(D$14:CS$14,"CLO10",D113:CS113)/'Grade computation'!I$13)=0,0,(SUMIF(D$14:CS$14,"CLO10",D113:CS113)/'Grade computation'!I$13)),""),"")</f>
        <v/>
      </c>
      <c r="DX113" s="92" t="str">
        <f t="shared" si="108"/>
        <v/>
      </c>
      <c r="DY113" s="92" t="str">
        <f t="shared" si="109"/>
        <v/>
      </c>
      <c r="DZ113" s="45"/>
      <c r="EA113" s="45"/>
    </row>
    <row r="114" spans="1:131" ht="15.75" customHeight="1">
      <c r="A114" s="281"/>
      <c r="B114" s="282"/>
      <c r="C114" s="276"/>
      <c r="D114" s="276"/>
      <c r="E114" s="276"/>
      <c r="F114" s="276"/>
      <c r="G114" s="276"/>
      <c r="H114" s="276"/>
      <c r="I114" s="276"/>
      <c r="J114" s="276"/>
      <c r="K114" s="276"/>
      <c r="L114" s="276"/>
      <c r="M114" s="276"/>
      <c r="N114" s="276"/>
      <c r="O114" s="276"/>
      <c r="P114" s="276"/>
      <c r="Q114" s="276"/>
      <c r="R114" s="276"/>
      <c r="S114" s="276"/>
      <c r="T114" s="276"/>
      <c r="U114" s="276"/>
      <c r="V114" s="276"/>
      <c r="W114" s="276"/>
      <c r="X114" s="276"/>
      <c r="Y114" s="276"/>
      <c r="Z114" s="276"/>
      <c r="AA114" s="276"/>
      <c r="AB114" s="276"/>
      <c r="AC114" s="276"/>
      <c r="AD114" s="276"/>
      <c r="AE114" s="276"/>
      <c r="AF114" s="276"/>
      <c r="AG114" s="276"/>
      <c r="AH114" s="89" t="str">
        <f t="shared" si="84"/>
        <v/>
      </c>
      <c r="AI114" s="90" t="str">
        <f t="shared" si="85"/>
        <v/>
      </c>
      <c r="AJ114" s="276"/>
      <c r="AK114" s="276"/>
      <c r="AL114" s="276"/>
      <c r="AM114" s="276"/>
      <c r="AN114" s="276"/>
      <c r="AO114" s="276"/>
      <c r="AP114" s="276"/>
      <c r="AQ114" s="276"/>
      <c r="AR114" s="276"/>
      <c r="AS114" s="276"/>
      <c r="AT114" s="276"/>
      <c r="AU114" s="276"/>
      <c r="AV114" s="276"/>
      <c r="AW114" s="276"/>
      <c r="AX114" s="276"/>
      <c r="AY114" s="276"/>
      <c r="AZ114" s="276"/>
      <c r="BA114" s="276"/>
      <c r="BB114" s="276"/>
      <c r="BC114" s="276"/>
      <c r="BD114" s="276"/>
      <c r="BE114" s="276"/>
      <c r="BF114" s="276"/>
      <c r="BG114" s="276"/>
      <c r="BH114" s="276"/>
      <c r="BI114" s="276"/>
      <c r="BJ114" s="276"/>
      <c r="BK114" s="276"/>
      <c r="BL114" s="276"/>
      <c r="BM114" s="276"/>
      <c r="BN114" s="89" t="str">
        <f t="shared" si="86"/>
        <v/>
      </c>
      <c r="BO114" s="90" t="str">
        <f t="shared" si="87"/>
        <v/>
      </c>
      <c r="BP114" s="285"/>
      <c r="BQ114" s="285"/>
      <c r="BR114" s="285"/>
      <c r="BS114" s="285"/>
      <c r="BT114" s="285"/>
      <c r="BU114" s="285"/>
      <c r="BV114" s="285"/>
      <c r="BW114" s="285"/>
      <c r="BX114" s="285"/>
      <c r="BY114" s="285"/>
      <c r="BZ114" s="285"/>
      <c r="CA114" s="276"/>
      <c r="CB114" s="276"/>
      <c r="CC114" s="276"/>
      <c r="CD114" s="276"/>
      <c r="CE114" s="276"/>
      <c r="CF114" s="276"/>
      <c r="CG114" s="276"/>
      <c r="CH114" s="276"/>
      <c r="CI114" s="276"/>
      <c r="CJ114" s="276"/>
      <c r="CK114" s="276"/>
      <c r="CL114" s="276"/>
      <c r="CM114" s="276"/>
      <c r="CN114" s="276"/>
      <c r="CO114" s="276"/>
      <c r="CP114" s="276"/>
      <c r="CQ114" s="276"/>
      <c r="CR114" s="276"/>
      <c r="CS114" s="276"/>
      <c r="CT114" s="89" t="str">
        <f t="shared" si="88"/>
        <v/>
      </c>
      <c r="CU114" s="90" t="str">
        <f t="shared" si="89"/>
        <v/>
      </c>
      <c r="CV114" s="91" t="str">
        <f>IF(B114&lt;&gt;"",IFERROR(SUMIF(D$14:CS$14, "CLO1", D114:CS114)/'Grade computation'!I$4,""),"")</f>
        <v/>
      </c>
      <c r="CW114" s="92" t="str">
        <f t="shared" si="90"/>
        <v/>
      </c>
      <c r="CX114" s="92" t="str">
        <f t="shared" si="91"/>
        <v/>
      </c>
      <c r="CY114" s="91" t="str">
        <f>IF(B114&lt;&gt;"",IFERROR(IF((SUMIF(D$14:CS$14,"CLO2",D114:CS114)/'Grade computation'!I$5)=0,0,(SUMIF(D$14:CS$14,"CLO2",D114:CS114)/'Grade computation'!I$5)),""),"")</f>
        <v/>
      </c>
      <c r="CZ114" s="92" t="str">
        <f t="shared" si="92"/>
        <v/>
      </c>
      <c r="DA114" s="92" t="str">
        <f t="shared" si="93"/>
        <v/>
      </c>
      <c r="DB114" s="91" t="str">
        <f>IF(B114&lt;&gt;"",IFERROR(IF((SUMIF(D$14:CS$14,"CLO3",D114:CS114)/'Grade computation'!I$6)=0,0,(SUMIF(D$14:CS$14,"CLO3",D114:CS114)/'Grade computation'!I$6)),""),"")</f>
        <v/>
      </c>
      <c r="DC114" s="92" t="str">
        <f t="shared" si="94"/>
        <v/>
      </c>
      <c r="DD114" s="92" t="str">
        <f t="shared" si="95"/>
        <v/>
      </c>
      <c r="DE114" s="91" t="str">
        <f>IF(B114&lt;&gt;"",IFERROR(SUMIF(D$14:CS$14,"CLO4",D114:CS114)/'Grade computation'!I$7,""),"")</f>
        <v/>
      </c>
      <c r="DF114" s="92" t="str">
        <f t="shared" si="96"/>
        <v/>
      </c>
      <c r="DG114" s="92" t="str">
        <f t="shared" si="97"/>
        <v/>
      </c>
      <c r="DH114" s="91" t="str">
        <f>IF(B114&lt;&gt;"",IFERROR(IF((SUMIF(D$14:CS$14,"CLO5",D114:CS114)/'Grade computation'!I$8)=0,0,(SUMIF(D$14:CS$14,"CLO5",D114:CS114)/'Grade computation'!I$8)),""),"")</f>
        <v/>
      </c>
      <c r="DI114" s="92" t="str">
        <f t="shared" si="98"/>
        <v/>
      </c>
      <c r="DJ114" s="92" t="str">
        <f t="shared" si="99"/>
        <v/>
      </c>
      <c r="DK114" s="91" t="str">
        <f>IF(B114&lt;&gt;"",IFERROR(IF((SUMIF(D$14:CS$14,"CLO6",D114:CS114)/'Grade computation'!I$9)=0,0,(SUMIF(D$14:CS$14,"CLO6",D114:CS114)/'Grade computation'!I$9)),""),"")</f>
        <v/>
      </c>
      <c r="DL114" s="92" t="str">
        <f t="shared" si="100"/>
        <v/>
      </c>
      <c r="DM114" s="92" t="str">
        <f t="shared" si="101"/>
        <v/>
      </c>
      <c r="DN114" s="91" t="str">
        <f>IF(B114&lt;&gt;"",IFERROR(IF((SUMIF(D$14:CS$14,"CLO7",D114:CS114)/'Grade computation'!I$10)=0,0,(SUMIF(D$14:CS$14,"CLO7",D114:CS114)/'Grade computation'!I$10)),""),"")</f>
        <v/>
      </c>
      <c r="DO114" s="92" t="str">
        <f t="shared" si="102"/>
        <v/>
      </c>
      <c r="DP114" s="92" t="str">
        <f t="shared" si="103"/>
        <v/>
      </c>
      <c r="DQ114" s="91" t="str">
        <f>IF(B114&lt;&gt;"",IFERROR(IF((SUMIF(D$14:CS$14,"CLO8",D114:CS114)/'Grade computation'!I$11)=0,0,(SUMIF(D$14:CS$14,"CLO8",D114:CS114)/'Grade computation'!I$11)),""),"")</f>
        <v/>
      </c>
      <c r="DR114" s="92" t="str">
        <f t="shared" si="104"/>
        <v/>
      </c>
      <c r="DS114" s="92" t="str">
        <f t="shared" si="105"/>
        <v/>
      </c>
      <c r="DT114" s="91" t="str">
        <f>IF(B114&lt;&gt;"",IFERROR(IF((SUMIF(D$14:CS$14,"CLO9",D114:CS114)/'Grade computation'!I$12)=0,0,(SUMIF(D$14:CS$14,"CLO9",D114:CS114)/'Grade computation'!I$12)),""),"")</f>
        <v/>
      </c>
      <c r="DU114" s="92" t="str">
        <f t="shared" si="106"/>
        <v/>
      </c>
      <c r="DV114" s="92" t="str">
        <f t="shared" si="107"/>
        <v/>
      </c>
      <c r="DW114" s="91" t="str">
        <f>IF(B114&lt;&gt;"",IFERROR(IF((SUMIF(D$14:CS$14,"CLO10",D114:CS114)/'Grade computation'!I$13)=0,0,(SUMIF(D$14:CS$14,"CLO10",D114:CS114)/'Grade computation'!I$13)),""),"")</f>
        <v/>
      </c>
      <c r="DX114" s="92" t="str">
        <f t="shared" si="108"/>
        <v/>
      </c>
      <c r="DY114" s="92" t="str">
        <f t="shared" si="109"/>
        <v/>
      </c>
      <c r="DZ114" s="45"/>
      <c r="EA114" s="45"/>
    </row>
    <row r="115" spans="1:131" ht="15.75" customHeight="1">
      <c r="A115" s="281"/>
      <c r="B115" s="282"/>
      <c r="C115" s="276"/>
      <c r="D115" s="276"/>
      <c r="E115" s="276"/>
      <c r="F115" s="276"/>
      <c r="G115" s="276"/>
      <c r="H115" s="276"/>
      <c r="I115" s="276"/>
      <c r="J115" s="276"/>
      <c r="K115" s="276"/>
      <c r="L115" s="276"/>
      <c r="M115" s="276"/>
      <c r="N115" s="276"/>
      <c r="O115" s="276"/>
      <c r="P115" s="276"/>
      <c r="Q115" s="276"/>
      <c r="R115" s="276"/>
      <c r="S115" s="276"/>
      <c r="T115" s="276"/>
      <c r="U115" s="276"/>
      <c r="V115" s="276"/>
      <c r="W115" s="276"/>
      <c r="X115" s="276"/>
      <c r="Y115" s="276"/>
      <c r="Z115" s="276"/>
      <c r="AA115" s="276"/>
      <c r="AB115" s="276"/>
      <c r="AC115" s="276"/>
      <c r="AD115" s="276"/>
      <c r="AE115" s="276"/>
      <c r="AF115" s="276"/>
      <c r="AG115" s="276"/>
      <c r="AH115" s="89" t="str">
        <f t="shared" si="84"/>
        <v/>
      </c>
      <c r="AI115" s="90" t="str">
        <f t="shared" si="85"/>
        <v/>
      </c>
      <c r="AJ115" s="276"/>
      <c r="AK115" s="276"/>
      <c r="AL115" s="276"/>
      <c r="AM115" s="276"/>
      <c r="AN115" s="276"/>
      <c r="AO115" s="276"/>
      <c r="AP115" s="276"/>
      <c r="AQ115" s="276"/>
      <c r="AR115" s="276"/>
      <c r="AS115" s="276"/>
      <c r="AT115" s="276"/>
      <c r="AU115" s="276"/>
      <c r="AV115" s="276"/>
      <c r="AW115" s="276"/>
      <c r="AX115" s="276"/>
      <c r="AY115" s="276"/>
      <c r="AZ115" s="276"/>
      <c r="BA115" s="276"/>
      <c r="BB115" s="276"/>
      <c r="BC115" s="276"/>
      <c r="BD115" s="276"/>
      <c r="BE115" s="276"/>
      <c r="BF115" s="276"/>
      <c r="BG115" s="276"/>
      <c r="BH115" s="276"/>
      <c r="BI115" s="276"/>
      <c r="BJ115" s="276"/>
      <c r="BK115" s="276"/>
      <c r="BL115" s="276"/>
      <c r="BM115" s="276"/>
      <c r="BN115" s="89" t="str">
        <f t="shared" si="86"/>
        <v/>
      </c>
      <c r="BO115" s="90" t="str">
        <f t="shared" si="87"/>
        <v/>
      </c>
      <c r="BP115" s="285"/>
      <c r="BQ115" s="285"/>
      <c r="BR115" s="285"/>
      <c r="BS115" s="285"/>
      <c r="BT115" s="285"/>
      <c r="BU115" s="285"/>
      <c r="BV115" s="285"/>
      <c r="BW115" s="285"/>
      <c r="BX115" s="285"/>
      <c r="BY115" s="285"/>
      <c r="BZ115" s="285"/>
      <c r="CA115" s="276"/>
      <c r="CB115" s="276"/>
      <c r="CC115" s="276"/>
      <c r="CD115" s="276"/>
      <c r="CE115" s="276"/>
      <c r="CF115" s="276"/>
      <c r="CG115" s="276"/>
      <c r="CH115" s="276"/>
      <c r="CI115" s="276"/>
      <c r="CJ115" s="276"/>
      <c r="CK115" s="276"/>
      <c r="CL115" s="276"/>
      <c r="CM115" s="276"/>
      <c r="CN115" s="276"/>
      <c r="CO115" s="276"/>
      <c r="CP115" s="276"/>
      <c r="CQ115" s="276"/>
      <c r="CR115" s="276"/>
      <c r="CS115" s="276"/>
      <c r="CT115" s="89" t="str">
        <f t="shared" si="88"/>
        <v/>
      </c>
      <c r="CU115" s="90" t="str">
        <f t="shared" si="89"/>
        <v/>
      </c>
      <c r="CV115" s="91" t="str">
        <f>IF(B115&lt;&gt;"",IFERROR(SUMIF(D$14:CS$14, "CLO1", D115:CS115)/'Grade computation'!I$4,""),"")</f>
        <v/>
      </c>
      <c r="CW115" s="92" t="str">
        <f t="shared" si="90"/>
        <v/>
      </c>
      <c r="CX115" s="92" t="str">
        <f t="shared" si="91"/>
        <v/>
      </c>
      <c r="CY115" s="91" t="str">
        <f>IF(B115&lt;&gt;"",IFERROR(IF((SUMIF(D$14:CS$14,"CLO2",D115:CS115)/'Grade computation'!I$5)=0,0,(SUMIF(D$14:CS$14,"CLO2",D115:CS115)/'Grade computation'!I$5)),""),"")</f>
        <v/>
      </c>
      <c r="CZ115" s="92" t="str">
        <f t="shared" si="92"/>
        <v/>
      </c>
      <c r="DA115" s="92" t="str">
        <f t="shared" si="93"/>
        <v/>
      </c>
      <c r="DB115" s="91" t="str">
        <f>IF(B115&lt;&gt;"",IFERROR(IF((SUMIF(D$14:CS$14,"CLO3",D115:CS115)/'Grade computation'!I$6)=0,0,(SUMIF(D$14:CS$14,"CLO3",D115:CS115)/'Grade computation'!I$6)),""),"")</f>
        <v/>
      </c>
      <c r="DC115" s="92" t="str">
        <f t="shared" si="94"/>
        <v/>
      </c>
      <c r="DD115" s="92" t="str">
        <f t="shared" si="95"/>
        <v/>
      </c>
      <c r="DE115" s="91" t="str">
        <f>IF(B115&lt;&gt;"",IFERROR(SUMIF(D$14:CS$14,"CLO4",D115:CS115)/'Grade computation'!I$7,""),"")</f>
        <v/>
      </c>
      <c r="DF115" s="92" t="str">
        <f t="shared" si="96"/>
        <v/>
      </c>
      <c r="DG115" s="92" t="str">
        <f t="shared" si="97"/>
        <v/>
      </c>
      <c r="DH115" s="91" t="str">
        <f>IF(B115&lt;&gt;"",IFERROR(IF((SUMIF(D$14:CS$14,"CLO5",D115:CS115)/'Grade computation'!I$8)=0,0,(SUMIF(D$14:CS$14,"CLO5",D115:CS115)/'Grade computation'!I$8)),""),"")</f>
        <v/>
      </c>
      <c r="DI115" s="92" t="str">
        <f t="shared" si="98"/>
        <v/>
      </c>
      <c r="DJ115" s="92" t="str">
        <f t="shared" si="99"/>
        <v/>
      </c>
      <c r="DK115" s="91" t="str">
        <f>IF(B115&lt;&gt;"",IFERROR(IF((SUMIF(D$14:CS$14,"CLO6",D115:CS115)/'Grade computation'!I$9)=0,0,(SUMIF(D$14:CS$14,"CLO6",D115:CS115)/'Grade computation'!I$9)),""),"")</f>
        <v/>
      </c>
      <c r="DL115" s="92" t="str">
        <f t="shared" si="100"/>
        <v/>
      </c>
      <c r="DM115" s="92" t="str">
        <f t="shared" si="101"/>
        <v/>
      </c>
      <c r="DN115" s="91" t="str">
        <f>IF(B115&lt;&gt;"",IFERROR(IF((SUMIF(D$14:CS$14,"CLO7",D115:CS115)/'Grade computation'!I$10)=0,0,(SUMIF(D$14:CS$14,"CLO7",D115:CS115)/'Grade computation'!I$10)),""),"")</f>
        <v/>
      </c>
      <c r="DO115" s="92" t="str">
        <f t="shared" si="102"/>
        <v/>
      </c>
      <c r="DP115" s="92" t="str">
        <f t="shared" si="103"/>
        <v/>
      </c>
      <c r="DQ115" s="91" t="str">
        <f>IF(B115&lt;&gt;"",IFERROR(IF((SUMIF(D$14:CS$14,"CLO8",D115:CS115)/'Grade computation'!I$11)=0,0,(SUMIF(D$14:CS$14,"CLO8",D115:CS115)/'Grade computation'!I$11)),""),"")</f>
        <v/>
      </c>
      <c r="DR115" s="92" t="str">
        <f t="shared" si="104"/>
        <v/>
      </c>
      <c r="DS115" s="92" t="str">
        <f t="shared" si="105"/>
        <v/>
      </c>
      <c r="DT115" s="91" t="str">
        <f>IF(B115&lt;&gt;"",IFERROR(IF((SUMIF(D$14:CS$14,"CLO9",D115:CS115)/'Grade computation'!I$12)=0,0,(SUMIF(D$14:CS$14,"CLO9",D115:CS115)/'Grade computation'!I$12)),""),"")</f>
        <v/>
      </c>
      <c r="DU115" s="92" t="str">
        <f t="shared" si="106"/>
        <v/>
      </c>
      <c r="DV115" s="92" t="str">
        <f t="shared" si="107"/>
        <v/>
      </c>
      <c r="DW115" s="91" t="str">
        <f>IF(B115&lt;&gt;"",IFERROR(IF((SUMIF(D$14:CS$14,"CLO10",D115:CS115)/'Grade computation'!I$13)=0,0,(SUMIF(D$14:CS$14,"CLO10",D115:CS115)/'Grade computation'!I$13)),""),"")</f>
        <v/>
      </c>
      <c r="DX115" s="92" t="str">
        <f t="shared" si="108"/>
        <v/>
      </c>
      <c r="DY115" s="92" t="str">
        <f t="shared" si="109"/>
        <v/>
      </c>
      <c r="DZ115" s="45"/>
      <c r="EA115" s="45"/>
    </row>
    <row r="116" spans="1:131" ht="15.75" customHeight="1">
      <c r="A116" s="281"/>
      <c r="B116" s="282"/>
      <c r="C116" s="276"/>
      <c r="D116" s="276"/>
      <c r="E116" s="276"/>
      <c r="F116" s="276"/>
      <c r="G116" s="276"/>
      <c r="H116" s="276"/>
      <c r="I116" s="276"/>
      <c r="J116" s="276"/>
      <c r="K116" s="276"/>
      <c r="L116" s="276"/>
      <c r="M116" s="276"/>
      <c r="N116" s="276"/>
      <c r="O116" s="276"/>
      <c r="P116" s="276"/>
      <c r="Q116" s="276"/>
      <c r="R116" s="276"/>
      <c r="S116" s="276"/>
      <c r="T116" s="276"/>
      <c r="U116" s="276"/>
      <c r="V116" s="276"/>
      <c r="W116" s="276"/>
      <c r="X116" s="276"/>
      <c r="Y116" s="276"/>
      <c r="Z116" s="276"/>
      <c r="AA116" s="276"/>
      <c r="AB116" s="276"/>
      <c r="AC116" s="276"/>
      <c r="AD116" s="276"/>
      <c r="AE116" s="276"/>
      <c r="AF116" s="276"/>
      <c r="AG116" s="276"/>
      <c r="AH116" s="89" t="str">
        <f t="shared" si="84"/>
        <v/>
      </c>
      <c r="AI116" s="90" t="str">
        <f t="shared" si="85"/>
        <v/>
      </c>
      <c r="AJ116" s="276"/>
      <c r="AK116" s="276"/>
      <c r="AL116" s="276"/>
      <c r="AM116" s="276"/>
      <c r="AN116" s="276"/>
      <c r="AO116" s="276"/>
      <c r="AP116" s="276"/>
      <c r="AQ116" s="276"/>
      <c r="AR116" s="276"/>
      <c r="AS116" s="276"/>
      <c r="AT116" s="276"/>
      <c r="AU116" s="276"/>
      <c r="AV116" s="276"/>
      <c r="AW116" s="276"/>
      <c r="AX116" s="276"/>
      <c r="AY116" s="276"/>
      <c r="AZ116" s="276"/>
      <c r="BA116" s="276"/>
      <c r="BB116" s="276"/>
      <c r="BC116" s="276"/>
      <c r="BD116" s="276"/>
      <c r="BE116" s="276"/>
      <c r="BF116" s="276"/>
      <c r="BG116" s="276"/>
      <c r="BH116" s="276"/>
      <c r="BI116" s="276"/>
      <c r="BJ116" s="276"/>
      <c r="BK116" s="276"/>
      <c r="BL116" s="276"/>
      <c r="BM116" s="276"/>
      <c r="BN116" s="89" t="str">
        <f t="shared" si="86"/>
        <v/>
      </c>
      <c r="BO116" s="90" t="str">
        <f t="shared" si="87"/>
        <v/>
      </c>
      <c r="BP116" s="285"/>
      <c r="BQ116" s="285"/>
      <c r="BR116" s="285"/>
      <c r="BS116" s="285"/>
      <c r="BT116" s="285"/>
      <c r="BU116" s="285"/>
      <c r="BV116" s="285"/>
      <c r="BW116" s="285"/>
      <c r="BX116" s="285"/>
      <c r="BY116" s="285"/>
      <c r="BZ116" s="285"/>
      <c r="CA116" s="276"/>
      <c r="CB116" s="276"/>
      <c r="CC116" s="276"/>
      <c r="CD116" s="276"/>
      <c r="CE116" s="276"/>
      <c r="CF116" s="276"/>
      <c r="CG116" s="276"/>
      <c r="CH116" s="276"/>
      <c r="CI116" s="276"/>
      <c r="CJ116" s="276"/>
      <c r="CK116" s="276"/>
      <c r="CL116" s="276"/>
      <c r="CM116" s="276"/>
      <c r="CN116" s="276"/>
      <c r="CO116" s="276"/>
      <c r="CP116" s="276"/>
      <c r="CQ116" s="276"/>
      <c r="CR116" s="276"/>
      <c r="CS116" s="276"/>
      <c r="CT116" s="89" t="str">
        <f t="shared" si="88"/>
        <v/>
      </c>
      <c r="CU116" s="90" t="str">
        <f t="shared" si="89"/>
        <v/>
      </c>
      <c r="CV116" s="91" t="str">
        <f>IF(B116&lt;&gt;"",IFERROR(SUMIF(D$14:CS$14, "CLO1", D116:CS116)/'Grade computation'!I$4,""),"")</f>
        <v/>
      </c>
      <c r="CW116" s="92" t="str">
        <f t="shared" si="90"/>
        <v/>
      </c>
      <c r="CX116" s="92" t="str">
        <f t="shared" si="91"/>
        <v/>
      </c>
      <c r="CY116" s="91" t="str">
        <f>IF(B116&lt;&gt;"",IFERROR(IF((SUMIF(D$14:CS$14,"CLO2",D116:CS116)/'Grade computation'!I$5)=0,0,(SUMIF(D$14:CS$14,"CLO2",D116:CS116)/'Grade computation'!I$5)),""),"")</f>
        <v/>
      </c>
      <c r="CZ116" s="92" t="str">
        <f t="shared" si="92"/>
        <v/>
      </c>
      <c r="DA116" s="92" t="str">
        <f t="shared" si="93"/>
        <v/>
      </c>
      <c r="DB116" s="91" t="str">
        <f>IF(B116&lt;&gt;"",IFERROR(IF((SUMIF(D$14:CS$14,"CLO3",D116:CS116)/'Grade computation'!I$6)=0,0,(SUMIF(D$14:CS$14,"CLO3",D116:CS116)/'Grade computation'!I$6)),""),"")</f>
        <v/>
      </c>
      <c r="DC116" s="92" t="str">
        <f t="shared" si="94"/>
        <v/>
      </c>
      <c r="DD116" s="92" t="str">
        <f t="shared" si="95"/>
        <v/>
      </c>
      <c r="DE116" s="91" t="str">
        <f>IF(B116&lt;&gt;"",IFERROR(SUMIF(D$14:CS$14,"CLO4",D116:CS116)/'Grade computation'!I$7,""),"")</f>
        <v/>
      </c>
      <c r="DF116" s="92" t="str">
        <f t="shared" si="96"/>
        <v/>
      </c>
      <c r="DG116" s="92" t="str">
        <f t="shared" si="97"/>
        <v/>
      </c>
      <c r="DH116" s="91" t="str">
        <f>IF(B116&lt;&gt;"",IFERROR(IF((SUMIF(D$14:CS$14,"CLO5",D116:CS116)/'Grade computation'!I$8)=0,0,(SUMIF(D$14:CS$14,"CLO5",D116:CS116)/'Grade computation'!I$8)),""),"")</f>
        <v/>
      </c>
      <c r="DI116" s="92" t="str">
        <f t="shared" si="98"/>
        <v/>
      </c>
      <c r="DJ116" s="92" t="str">
        <f t="shared" si="99"/>
        <v/>
      </c>
      <c r="DK116" s="91" t="str">
        <f>IF(B116&lt;&gt;"",IFERROR(IF((SUMIF(D$14:CS$14,"CLO6",D116:CS116)/'Grade computation'!I$9)=0,0,(SUMIF(D$14:CS$14,"CLO6",D116:CS116)/'Grade computation'!I$9)),""),"")</f>
        <v/>
      </c>
      <c r="DL116" s="92" t="str">
        <f t="shared" si="100"/>
        <v/>
      </c>
      <c r="DM116" s="92" t="str">
        <f t="shared" si="101"/>
        <v/>
      </c>
      <c r="DN116" s="91" t="str">
        <f>IF(B116&lt;&gt;"",IFERROR(IF((SUMIF(D$14:CS$14,"CLO7",D116:CS116)/'Grade computation'!I$10)=0,0,(SUMIF(D$14:CS$14,"CLO7",D116:CS116)/'Grade computation'!I$10)),""),"")</f>
        <v/>
      </c>
      <c r="DO116" s="92" t="str">
        <f t="shared" si="102"/>
        <v/>
      </c>
      <c r="DP116" s="92" t="str">
        <f t="shared" si="103"/>
        <v/>
      </c>
      <c r="DQ116" s="91" t="str">
        <f>IF(B116&lt;&gt;"",IFERROR(IF((SUMIF(D$14:CS$14,"CLO8",D116:CS116)/'Grade computation'!I$11)=0,0,(SUMIF(D$14:CS$14,"CLO8",D116:CS116)/'Grade computation'!I$11)),""),"")</f>
        <v/>
      </c>
      <c r="DR116" s="92" t="str">
        <f t="shared" si="104"/>
        <v/>
      </c>
      <c r="DS116" s="92" t="str">
        <f t="shared" si="105"/>
        <v/>
      </c>
      <c r="DT116" s="91" t="str">
        <f>IF(B116&lt;&gt;"",IFERROR(IF((SUMIF(D$14:CS$14,"CLO9",D116:CS116)/'Grade computation'!I$12)=0,0,(SUMIF(D$14:CS$14,"CLO9",D116:CS116)/'Grade computation'!I$12)),""),"")</f>
        <v/>
      </c>
      <c r="DU116" s="92" t="str">
        <f t="shared" si="106"/>
        <v/>
      </c>
      <c r="DV116" s="92" t="str">
        <f t="shared" si="107"/>
        <v/>
      </c>
      <c r="DW116" s="91" t="str">
        <f>IF(B116&lt;&gt;"",IFERROR(IF((SUMIF(D$14:CS$14,"CLO10",D116:CS116)/'Grade computation'!I$13)=0,0,(SUMIF(D$14:CS$14,"CLO10",D116:CS116)/'Grade computation'!I$13)),""),"")</f>
        <v/>
      </c>
      <c r="DX116" s="92" t="str">
        <f t="shared" si="108"/>
        <v/>
      </c>
      <c r="DY116" s="92" t="str">
        <f t="shared" si="109"/>
        <v/>
      </c>
      <c r="DZ116" s="45"/>
      <c r="EA116" s="45"/>
    </row>
    <row r="117" spans="1:131" ht="15.75" customHeight="1">
      <c r="A117" s="281"/>
      <c r="B117" s="282"/>
      <c r="C117" s="276"/>
      <c r="D117" s="276"/>
      <c r="E117" s="276"/>
      <c r="F117" s="276"/>
      <c r="G117" s="276"/>
      <c r="H117" s="276"/>
      <c r="I117" s="276"/>
      <c r="J117" s="276"/>
      <c r="K117" s="276"/>
      <c r="L117" s="276"/>
      <c r="M117" s="276"/>
      <c r="N117" s="276"/>
      <c r="O117" s="276"/>
      <c r="P117" s="276"/>
      <c r="Q117" s="276"/>
      <c r="R117" s="276"/>
      <c r="S117" s="276"/>
      <c r="T117" s="276"/>
      <c r="U117" s="276"/>
      <c r="V117" s="276"/>
      <c r="W117" s="276"/>
      <c r="X117" s="276"/>
      <c r="Y117" s="276"/>
      <c r="Z117" s="276"/>
      <c r="AA117" s="276"/>
      <c r="AB117" s="276"/>
      <c r="AC117" s="276"/>
      <c r="AD117" s="276"/>
      <c r="AE117" s="276"/>
      <c r="AF117" s="276"/>
      <c r="AG117" s="276"/>
      <c r="AH117" s="89" t="str">
        <f t="shared" si="84"/>
        <v/>
      </c>
      <c r="AI117" s="90" t="str">
        <f t="shared" si="85"/>
        <v/>
      </c>
      <c r="AJ117" s="276"/>
      <c r="AK117" s="276"/>
      <c r="AL117" s="276"/>
      <c r="AM117" s="276"/>
      <c r="AN117" s="276"/>
      <c r="AO117" s="276"/>
      <c r="AP117" s="276"/>
      <c r="AQ117" s="276"/>
      <c r="AR117" s="276"/>
      <c r="AS117" s="276"/>
      <c r="AT117" s="276"/>
      <c r="AU117" s="276"/>
      <c r="AV117" s="276"/>
      <c r="AW117" s="276"/>
      <c r="AX117" s="276"/>
      <c r="AY117" s="276"/>
      <c r="AZ117" s="276"/>
      <c r="BA117" s="276"/>
      <c r="BB117" s="276"/>
      <c r="BC117" s="276"/>
      <c r="BD117" s="276"/>
      <c r="BE117" s="276"/>
      <c r="BF117" s="276"/>
      <c r="BG117" s="276"/>
      <c r="BH117" s="276"/>
      <c r="BI117" s="276"/>
      <c r="BJ117" s="276"/>
      <c r="BK117" s="276"/>
      <c r="BL117" s="276"/>
      <c r="BM117" s="276"/>
      <c r="BN117" s="89" t="str">
        <f t="shared" si="86"/>
        <v/>
      </c>
      <c r="BO117" s="90" t="str">
        <f t="shared" si="87"/>
        <v/>
      </c>
      <c r="BP117" s="285"/>
      <c r="BQ117" s="285"/>
      <c r="BR117" s="285"/>
      <c r="BS117" s="285"/>
      <c r="BT117" s="285"/>
      <c r="BU117" s="285"/>
      <c r="BV117" s="285"/>
      <c r="BW117" s="285"/>
      <c r="BX117" s="285"/>
      <c r="BY117" s="285"/>
      <c r="BZ117" s="285"/>
      <c r="CA117" s="276"/>
      <c r="CB117" s="276"/>
      <c r="CC117" s="276"/>
      <c r="CD117" s="276"/>
      <c r="CE117" s="276"/>
      <c r="CF117" s="276"/>
      <c r="CG117" s="276"/>
      <c r="CH117" s="276"/>
      <c r="CI117" s="276"/>
      <c r="CJ117" s="276"/>
      <c r="CK117" s="276"/>
      <c r="CL117" s="276"/>
      <c r="CM117" s="276"/>
      <c r="CN117" s="276"/>
      <c r="CO117" s="276"/>
      <c r="CP117" s="276"/>
      <c r="CQ117" s="276"/>
      <c r="CR117" s="276"/>
      <c r="CS117" s="276"/>
      <c r="CT117" s="89" t="str">
        <f t="shared" si="88"/>
        <v/>
      </c>
      <c r="CU117" s="90" t="str">
        <f t="shared" si="89"/>
        <v/>
      </c>
      <c r="CV117" s="91" t="str">
        <f>IF(B117&lt;&gt;"",IFERROR(SUMIF(D$14:CS$14, "CLO1", D117:CS117)/'Grade computation'!I$4,""),"")</f>
        <v/>
      </c>
      <c r="CW117" s="92" t="str">
        <f t="shared" si="90"/>
        <v/>
      </c>
      <c r="CX117" s="92" t="str">
        <f t="shared" si="91"/>
        <v/>
      </c>
      <c r="CY117" s="91" t="str">
        <f>IF(B117&lt;&gt;"",IFERROR(IF((SUMIF(D$14:CS$14,"CLO2",D117:CS117)/'Grade computation'!I$5)=0,0,(SUMIF(D$14:CS$14,"CLO2",D117:CS117)/'Grade computation'!I$5)),""),"")</f>
        <v/>
      </c>
      <c r="CZ117" s="92" t="str">
        <f t="shared" si="92"/>
        <v/>
      </c>
      <c r="DA117" s="92" t="str">
        <f t="shared" si="93"/>
        <v/>
      </c>
      <c r="DB117" s="91" t="str">
        <f>IF(B117&lt;&gt;"",IFERROR(IF((SUMIF(D$14:CS$14,"CLO3",D117:CS117)/'Grade computation'!I$6)=0,0,(SUMIF(D$14:CS$14,"CLO3",D117:CS117)/'Grade computation'!I$6)),""),"")</f>
        <v/>
      </c>
      <c r="DC117" s="92" t="str">
        <f t="shared" si="94"/>
        <v/>
      </c>
      <c r="DD117" s="92" t="str">
        <f t="shared" si="95"/>
        <v/>
      </c>
      <c r="DE117" s="91" t="str">
        <f>IF(B117&lt;&gt;"",IFERROR(SUMIF(D$14:CS$14,"CLO4",D117:CS117)/'Grade computation'!I$7,""),"")</f>
        <v/>
      </c>
      <c r="DF117" s="92" t="str">
        <f t="shared" si="96"/>
        <v/>
      </c>
      <c r="DG117" s="92" t="str">
        <f t="shared" si="97"/>
        <v/>
      </c>
      <c r="DH117" s="91" t="str">
        <f>IF(B117&lt;&gt;"",IFERROR(IF((SUMIF(D$14:CS$14,"CLO5",D117:CS117)/'Grade computation'!I$8)=0,0,(SUMIF(D$14:CS$14,"CLO5",D117:CS117)/'Grade computation'!I$8)),""),"")</f>
        <v/>
      </c>
      <c r="DI117" s="92" t="str">
        <f t="shared" si="98"/>
        <v/>
      </c>
      <c r="DJ117" s="92" t="str">
        <f t="shared" si="99"/>
        <v/>
      </c>
      <c r="DK117" s="91" t="str">
        <f>IF(B117&lt;&gt;"",IFERROR(IF((SUMIF(D$14:CS$14,"CLO6",D117:CS117)/'Grade computation'!I$9)=0,0,(SUMIF(D$14:CS$14,"CLO6",D117:CS117)/'Grade computation'!I$9)),""),"")</f>
        <v/>
      </c>
      <c r="DL117" s="92" t="str">
        <f t="shared" si="100"/>
        <v/>
      </c>
      <c r="DM117" s="92" t="str">
        <f t="shared" si="101"/>
        <v/>
      </c>
      <c r="DN117" s="91" t="str">
        <f>IF(B117&lt;&gt;"",IFERROR(IF((SUMIF(D$14:CS$14,"CLO7",D117:CS117)/'Grade computation'!I$10)=0,0,(SUMIF(D$14:CS$14,"CLO7",D117:CS117)/'Grade computation'!I$10)),""),"")</f>
        <v/>
      </c>
      <c r="DO117" s="92" t="str">
        <f t="shared" si="102"/>
        <v/>
      </c>
      <c r="DP117" s="92" t="str">
        <f t="shared" si="103"/>
        <v/>
      </c>
      <c r="DQ117" s="91" t="str">
        <f>IF(B117&lt;&gt;"",IFERROR(IF((SUMIF(D$14:CS$14,"CLO8",D117:CS117)/'Grade computation'!I$11)=0,0,(SUMIF(D$14:CS$14,"CLO8",D117:CS117)/'Grade computation'!I$11)),""),"")</f>
        <v/>
      </c>
      <c r="DR117" s="92" t="str">
        <f t="shared" si="104"/>
        <v/>
      </c>
      <c r="DS117" s="92" t="str">
        <f t="shared" si="105"/>
        <v/>
      </c>
      <c r="DT117" s="91" t="str">
        <f>IF(B117&lt;&gt;"",IFERROR(IF((SUMIF(D$14:CS$14,"CLO9",D117:CS117)/'Grade computation'!I$12)=0,0,(SUMIF(D$14:CS$14,"CLO9",D117:CS117)/'Grade computation'!I$12)),""),"")</f>
        <v/>
      </c>
      <c r="DU117" s="92" t="str">
        <f t="shared" si="106"/>
        <v/>
      </c>
      <c r="DV117" s="92" t="str">
        <f t="shared" si="107"/>
        <v/>
      </c>
      <c r="DW117" s="91" t="str">
        <f>IF(B117&lt;&gt;"",IFERROR(IF((SUMIF(D$14:CS$14,"CLO10",D117:CS117)/'Grade computation'!I$13)=0,0,(SUMIF(D$14:CS$14,"CLO10",D117:CS117)/'Grade computation'!I$13)),""),"")</f>
        <v/>
      </c>
      <c r="DX117" s="92" t="str">
        <f t="shared" si="108"/>
        <v/>
      </c>
      <c r="DY117" s="92" t="str">
        <f t="shared" si="109"/>
        <v/>
      </c>
      <c r="DZ117" s="45"/>
      <c r="EA117" s="45"/>
    </row>
    <row r="118" spans="1:131" ht="15.75" customHeight="1">
      <c r="A118" s="281"/>
      <c r="B118" s="282"/>
      <c r="C118" s="276"/>
      <c r="D118" s="276"/>
      <c r="E118" s="276"/>
      <c r="F118" s="276"/>
      <c r="G118" s="276"/>
      <c r="H118" s="276"/>
      <c r="I118" s="276"/>
      <c r="J118" s="276"/>
      <c r="K118" s="276"/>
      <c r="L118" s="276"/>
      <c r="M118" s="276"/>
      <c r="N118" s="276"/>
      <c r="O118" s="276"/>
      <c r="P118" s="276"/>
      <c r="Q118" s="276"/>
      <c r="R118" s="276"/>
      <c r="S118" s="276"/>
      <c r="T118" s="276"/>
      <c r="U118" s="276"/>
      <c r="V118" s="276"/>
      <c r="W118" s="276"/>
      <c r="X118" s="276"/>
      <c r="Y118" s="276"/>
      <c r="Z118" s="276"/>
      <c r="AA118" s="276"/>
      <c r="AB118" s="276"/>
      <c r="AC118" s="276"/>
      <c r="AD118" s="276"/>
      <c r="AE118" s="276"/>
      <c r="AF118" s="276"/>
      <c r="AG118" s="276"/>
      <c r="AH118" s="89" t="str">
        <f t="shared" si="84"/>
        <v/>
      </c>
      <c r="AI118" s="90" t="str">
        <f t="shared" si="85"/>
        <v/>
      </c>
      <c r="AJ118" s="276"/>
      <c r="AK118" s="276"/>
      <c r="AL118" s="276"/>
      <c r="AM118" s="276"/>
      <c r="AN118" s="276"/>
      <c r="AO118" s="276"/>
      <c r="AP118" s="276"/>
      <c r="AQ118" s="276"/>
      <c r="AR118" s="276"/>
      <c r="AS118" s="276"/>
      <c r="AT118" s="276"/>
      <c r="AU118" s="276"/>
      <c r="AV118" s="276"/>
      <c r="AW118" s="276"/>
      <c r="AX118" s="276"/>
      <c r="AY118" s="276"/>
      <c r="AZ118" s="276"/>
      <c r="BA118" s="276"/>
      <c r="BB118" s="276"/>
      <c r="BC118" s="276"/>
      <c r="BD118" s="276"/>
      <c r="BE118" s="276"/>
      <c r="BF118" s="276"/>
      <c r="BG118" s="276"/>
      <c r="BH118" s="276"/>
      <c r="BI118" s="276"/>
      <c r="BJ118" s="276"/>
      <c r="BK118" s="276"/>
      <c r="BL118" s="276"/>
      <c r="BM118" s="276"/>
      <c r="BN118" s="89" t="str">
        <f t="shared" si="86"/>
        <v/>
      </c>
      <c r="BO118" s="90" t="str">
        <f t="shared" si="87"/>
        <v/>
      </c>
      <c r="BP118" s="285"/>
      <c r="BQ118" s="285"/>
      <c r="BR118" s="285"/>
      <c r="BS118" s="285"/>
      <c r="BT118" s="285"/>
      <c r="BU118" s="285"/>
      <c r="BV118" s="285"/>
      <c r="BW118" s="285"/>
      <c r="BX118" s="285"/>
      <c r="BY118" s="285"/>
      <c r="BZ118" s="285"/>
      <c r="CA118" s="276"/>
      <c r="CB118" s="276"/>
      <c r="CC118" s="276"/>
      <c r="CD118" s="276"/>
      <c r="CE118" s="276"/>
      <c r="CF118" s="276"/>
      <c r="CG118" s="276"/>
      <c r="CH118" s="276"/>
      <c r="CI118" s="276"/>
      <c r="CJ118" s="276"/>
      <c r="CK118" s="276"/>
      <c r="CL118" s="276"/>
      <c r="CM118" s="276"/>
      <c r="CN118" s="276"/>
      <c r="CO118" s="276"/>
      <c r="CP118" s="276"/>
      <c r="CQ118" s="276"/>
      <c r="CR118" s="276"/>
      <c r="CS118" s="276"/>
      <c r="CT118" s="89" t="str">
        <f t="shared" si="88"/>
        <v/>
      </c>
      <c r="CU118" s="90" t="str">
        <f t="shared" si="89"/>
        <v/>
      </c>
      <c r="CV118" s="91" t="str">
        <f>IF(B118&lt;&gt;"",IFERROR(SUMIF(D$14:CS$14, "CLO1", D118:CS118)/'Grade computation'!I$4,""),"")</f>
        <v/>
      </c>
      <c r="CW118" s="92" t="str">
        <f t="shared" si="90"/>
        <v/>
      </c>
      <c r="CX118" s="92" t="str">
        <f t="shared" si="91"/>
        <v/>
      </c>
      <c r="CY118" s="91" t="str">
        <f>IF(B118&lt;&gt;"",IFERROR(IF((SUMIF(D$14:CS$14,"CLO2",D118:CS118)/'Grade computation'!I$5)=0,0,(SUMIF(D$14:CS$14,"CLO2",D118:CS118)/'Grade computation'!I$5)),""),"")</f>
        <v/>
      </c>
      <c r="CZ118" s="92" t="str">
        <f t="shared" si="92"/>
        <v/>
      </c>
      <c r="DA118" s="92" t="str">
        <f t="shared" si="93"/>
        <v/>
      </c>
      <c r="DB118" s="91" t="str">
        <f>IF(B118&lt;&gt;"",IFERROR(IF((SUMIF(D$14:CS$14,"CLO3",D118:CS118)/'Grade computation'!I$6)=0,0,(SUMIF(D$14:CS$14,"CLO3",D118:CS118)/'Grade computation'!I$6)),""),"")</f>
        <v/>
      </c>
      <c r="DC118" s="92" t="str">
        <f t="shared" si="94"/>
        <v/>
      </c>
      <c r="DD118" s="92" t="str">
        <f t="shared" si="95"/>
        <v/>
      </c>
      <c r="DE118" s="91" t="str">
        <f>IF(B118&lt;&gt;"",IFERROR(SUMIF(D$14:CS$14,"CLO4",D118:CS118)/'Grade computation'!I$7,""),"")</f>
        <v/>
      </c>
      <c r="DF118" s="92" t="str">
        <f t="shared" si="96"/>
        <v/>
      </c>
      <c r="DG118" s="92" t="str">
        <f t="shared" si="97"/>
        <v/>
      </c>
      <c r="DH118" s="91" t="str">
        <f>IF(B118&lt;&gt;"",IFERROR(IF((SUMIF(D$14:CS$14,"CLO5",D118:CS118)/'Grade computation'!I$8)=0,0,(SUMIF(D$14:CS$14,"CLO5",D118:CS118)/'Grade computation'!I$8)),""),"")</f>
        <v/>
      </c>
      <c r="DI118" s="92" t="str">
        <f t="shared" si="98"/>
        <v/>
      </c>
      <c r="DJ118" s="92" t="str">
        <f t="shared" si="99"/>
        <v/>
      </c>
      <c r="DK118" s="91" t="str">
        <f>IF(B118&lt;&gt;"",IFERROR(IF((SUMIF(D$14:CS$14,"CLO6",D118:CS118)/'Grade computation'!I$9)=0,0,(SUMIF(D$14:CS$14,"CLO6",D118:CS118)/'Grade computation'!I$9)),""),"")</f>
        <v/>
      </c>
      <c r="DL118" s="92" t="str">
        <f t="shared" si="100"/>
        <v/>
      </c>
      <c r="DM118" s="92" t="str">
        <f t="shared" si="101"/>
        <v/>
      </c>
      <c r="DN118" s="91" t="str">
        <f>IF(B118&lt;&gt;"",IFERROR(IF((SUMIF(D$14:CS$14,"CLO7",D118:CS118)/'Grade computation'!I$10)=0,0,(SUMIF(D$14:CS$14,"CLO7",D118:CS118)/'Grade computation'!I$10)),""),"")</f>
        <v/>
      </c>
      <c r="DO118" s="92" t="str">
        <f t="shared" si="102"/>
        <v/>
      </c>
      <c r="DP118" s="92" t="str">
        <f t="shared" si="103"/>
        <v/>
      </c>
      <c r="DQ118" s="91" t="str">
        <f>IF(B118&lt;&gt;"",IFERROR(IF((SUMIF(D$14:CS$14,"CLO8",D118:CS118)/'Grade computation'!I$11)=0,0,(SUMIF(D$14:CS$14,"CLO8",D118:CS118)/'Grade computation'!I$11)),""),"")</f>
        <v/>
      </c>
      <c r="DR118" s="92" t="str">
        <f t="shared" si="104"/>
        <v/>
      </c>
      <c r="DS118" s="92" t="str">
        <f t="shared" si="105"/>
        <v/>
      </c>
      <c r="DT118" s="91" t="str">
        <f>IF(B118&lt;&gt;"",IFERROR(IF((SUMIF(D$14:CS$14,"CLO9",D118:CS118)/'Grade computation'!I$12)=0,0,(SUMIF(D$14:CS$14,"CLO9",D118:CS118)/'Grade computation'!I$12)),""),"")</f>
        <v/>
      </c>
      <c r="DU118" s="92" t="str">
        <f t="shared" si="106"/>
        <v/>
      </c>
      <c r="DV118" s="92" t="str">
        <f t="shared" si="107"/>
        <v/>
      </c>
      <c r="DW118" s="91" t="str">
        <f>IF(B118&lt;&gt;"",IFERROR(IF((SUMIF(D$14:CS$14,"CLO10",D118:CS118)/'Grade computation'!I$13)=0,0,(SUMIF(D$14:CS$14,"CLO10",D118:CS118)/'Grade computation'!I$13)),""),"")</f>
        <v/>
      </c>
      <c r="DX118" s="92" t="str">
        <f t="shared" si="108"/>
        <v/>
      </c>
      <c r="DY118" s="92" t="str">
        <f t="shared" si="109"/>
        <v/>
      </c>
      <c r="DZ118" s="45"/>
      <c r="EA118" s="45"/>
    </row>
    <row r="119" spans="1:131" ht="15.75" customHeight="1">
      <c r="A119" s="281"/>
      <c r="B119" s="282"/>
      <c r="C119" s="276"/>
      <c r="D119" s="276"/>
      <c r="E119" s="276"/>
      <c r="F119" s="276"/>
      <c r="G119" s="276"/>
      <c r="H119" s="276"/>
      <c r="I119" s="276"/>
      <c r="J119" s="276"/>
      <c r="K119" s="276"/>
      <c r="L119" s="276"/>
      <c r="M119" s="276"/>
      <c r="N119" s="276"/>
      <c r="O119" s="276"/>
      <c r="P119" s="276"/>
      <c r="Q119" s="276"/>
      <c r="R119" s="276"/>
      <c r="S119" s="276"/>
      <c r="T119" s="276"/>
      <c r="U119" s="276"/>
      <c r="V119" s="276"/>
      <c r="W119" s="276"/>
      <c r="X119" s="276"/>
      <c r="Y119" s="276"/>
      <c r="Z119" s="276"/>
      <c r="AA119" s="276"/>
      <c r="AB119" s="276"/>
      <c r="AC119" s="276"/>
      <c r="AD119" s="276"/>
      <c r="AE119" s="276"/>
      <c r="AF119" s="276"/>
      <c r="AG119" s="276"/>
      <c r="AH119" s="89" t="str">
        <f t="shared" si="84"/>
        <v/>
      </c>
      <c r="AI119" s="90" t="str">
        <f t="shared" si="85"/>
        <v/>
      </c>
      <c r="AJ119" s="276"/>
      <c r="AK119" s="276"/>
      <c r="AL119" s="276"/>
      <c r="AM119" s="276"/>
      <c r="AN119" s="276"/>
      <c r="AO119" s="276"/>
      <c r="AP119" s="276"/>
      <c r="AQ119" s="276"/>
      <c r="AR119" s="276"/>
      <c r="AS119" s="276"/>
      <c r="AT119" s="276"/>
      <c r="AU119" s="276"/>
      <c r="AV119" s="276"/>
      <c r="AW119" s="276"/>
      <c r="AX119" s="276"/>
      <c r="AY119" s="276"/>
      <c r="AZ119" s="276"/>
      <c r="BA119" s="276"/>
      <c r="BB119" s="276"/>
      <c r="BC119" s="276"/>
      <c r="BD119" s="276"/>
      <c r="BE119" s="276"/>
      <c r="BF119" s="276"/>
      <c r="BG119" s="276"/>
      <c r="BH119" s="276"/>
      <c r="BI119" s="276"/>
      <c r="BJ119" s="276"/>
      <c r="BK119" s="276"/>
      <c r="BL119" s="276"/>
      <c r="BM119" s="276"/>
      <c r="BN119" s="89" t="str">
        <f t="shared" si="86"/>
        <v/>
      </c>
      <c r="BO119" s="90" t="str">
        <f t="shared" si="87"/>
        <v/>
      </c>
      <c r="BP119" s="285"/>
      <c r="BQ119" s="285"/>
      <c r="BR119" s="285"/>
      <c r="BS119" s="285"/>
      <c r="BT119" s="285"/>
      <c r="BU119" s="285"/>
      <c r="BV119" s="285"/>
      <c r="BW119" s="285"/>
      <c r="BX119" s="285"/>
      <c r="BY119" s="285"/>
      <c r="BZ119" s="285"/>
      <c r="CA119" s="276"/>
      <c r="CB119" s="276"/>
      <c r="CC119" s="276"/>
      <c r="CD119" s="276"/>
      <c r="CE119" s="276"/>
      <c r="CF119" s="276"/>
      <c r="CG119" s="276"/>
      <c r="CH119" s="276"/>
      <c r="CI119" s="276"/>
      <c r="CJ119" s="276"/>
      <c r="CK119" s="276"/>
      <c r="CL119" s="276"/>
      <c r="CM119" s="276"/>
      <c r="CN119" s="276"/>
      <c r="CO119" s="276"/>
      <c r="CP119" s="276"/>
      <c r="CQ119" s="276"/>
      <c r="CR119" s="276"/>
      <c r="CS119" s="276"/>
      <c r="CT119" s="89" t="str">
        <f t="shared" si="88"/>
        <v/>
      </c>
      <c r="CU119" s="90" t="str">
        <f t="shared" si="89"/>
        <v/>
      </c>
      <c r="CV119" s="91" t="str">
        <f>IF(B119&lt;&gt;"",IFERROR(SUMIF(D$14:CS$14, "CLO1", D119:CS119)/'Grade computation'!I$4,""),"")</f>
        <v/>
      </c>
      <c r="CW119" s="92" t="str">
        <f t="shared" si="90"/>
        <v/>
      </c>
      <c r="CX119" s="92" t="str">
        <f t="shared" si="91"/>
        <v/>
      </c>
      <c r="CY119" s="91" t="str">
        <f>IF(B119&lt;&gt;"",IFERROR(IF((SUMIF(D$14:CS$14,"CLO2",D119:CS119)/'Grade computation'!I$5)=0,0,(SUMIF(D$14:CS$14,"CLO2",D119:CS119)/'Grade computation'!I$5)),""),"")</f>
        <v/>
      </c>
      <c r="CZ119" s="92" t="str">
        <f t="shared" si="92"/>
        <v/>
      </c>
      <c r="DA119" s="92" t="str">
        <f t="shared" si="93"/>
        <v/>
      </c>
      <c r="DB119" s="91" t="str">
        <f>IF(B119&lt;&gt;"",IFERROR(IF((SUMIF(D$14:CS$14,"CLO3",D119:CS119)/'Grade computation'!I$6)=0,0,(SUMIF(D$14:CS$14,"CLO3",D119:CS119)/'Grade computation'!I$6)),""),"")</f>
        <v/>
      </c>
      <c r="DC119" s="92" t="str">
        <f t="shared" si="94"/>
        <v/>
      </c>
      <c r="DD119" s="92" t="str">
        <f t="shared" si="95"/>
        <v/>
      </c>
      <c r="DE119" s="91" t="str">
        <f>IF(B119&lt;&gt;"",IFERROR(SUMIF(D$14:CS$14,"CLO4",D119:CS119)/'Grade computation'!I$7,""),"")</f>
        <v/>
      </c>
      <c r="DF119" s="92" t="str">
        <f t="shared" si="96"/>
        <v/>
      </c>
      <c r="DG119" s="92" t="str">
        <f t="shared" si="97"/>
        <v/>
      </c>
      <c r="DH119" s="91" t="str">
        <f>IF(B119&lt;&gt;"",IFERROR(IF((SUMIF(D$14:CS$14,"CLO5",D119:CS119)/'Grade computation'!I$8)=0,0,(SUMIF(D$14:CS$14,"CLO5",D119:CS119)/'Grade computation'!I$8)),""),"")</f>
        <v/>
      </c>
      <c r="DI119" s="92" t="str">
        <f t="shared" si="98"/>
        <v/>
      </c>
      <c r="DJ119" s="92" t="str">
        <f t="shared" si="99"/>
        <v/>
      </c>
      <c r="DK119" s="91" t="str">
        <f>IF(B119&lt;&gt;"",IFERROR(IF((SUMIF(D$14:CS$14,"CLO6",D119:CS119)/'Grade computation'!I$9)=0,0,(SUMIF(D$14:CS$14,"CLO6",D119:CS119)/'Grade computation'!I$9)),""),"")</f>
        <v/>
      </c>
      <c r="DL119" s="92" t="str">
        <f t="shared" si="100"/>
        <v/>
      </c>
      <c r="DM119" s="92" t="str">
        <f t="shared" si="101"/>
        <v/>
      </c>
      <c r="DN119" s="91" t="str">
        <f>IF(B119&lt;&gt;"",IFERROR(IF((SUMIF(D$14:CS$14,"CLO7",D119:CS119)/'Grade computation'!I$10)=0,0,(SUMIF(D$14:CS$14,"CLO7",D119:CS119)/'Grade computation'!I$10)),""),"")</f>
        <v/>
      </c>
      <c r="DO119" s="92" t="str">
        <f t="shared" si="102"/>
        <v/>
      </c>
      <c r="DP119" s="92" t="str">
        <f t="shared" si="103"/>
        <v/>
      </c>
      <c r="DQ119" s="91" t="str">
        <f>IF(B119&lt;&gt;"",IFERROR(IF((SUMIF(D$14:CS$14,"CLO8",D119:CS119)/'Grade computation'!I$11)=0,0,(SUMIF(D$14:CS$14,"CLO8",D119:CS119)/'Grade computation'!I$11)),""),"")</f>
        <v/>
      </c>
      <c r="DR119" s="92" t="str">
        <f t="shared" si="104"/>
        <v/>
      </c>
      <c r="DS119" s="92" t="str">
        <f t="shared" si="105"/>
        <v/>
      </c>
      <c r="DT119" s="91" t="str">
        <f>IF(B119&lt;&gt;"",IFERROR(IF((SUMIF(D$14:CS$14,"CLO9",D119:CS119)/'Grade computation'!I$12)=0,0,(SUMIF(D$14:CS$14,"CLO9",D119:CS119)/'Grade computation'!I$12)),""),"")</f>
        <v/>
      </c>
      <c r="DU119" s="92" t="str">
        <f t="shared" si="106"/>
        <v/>
      </c>
      <c r="DV119" s="92" t="str">
        <f t="shared" si="107"/>
        <v/>
      </c>
      <c r="DW119" s="91" t="str">
        <f>IF(B119&lt;&gt;"",IFERROR(IF((SUMIF(D$14:CS$14,"CLO10",D119:CS119)/'Grade computation'!I$13)=0,0,(SUMIF(D$14:CS$14,"CLO10",D119:CS119)/'Grade computation'!I$13)),""),"")</f>
        <v/>
      </c>
      <c r="DX119" s="92" t="str">
        <f t="shared" si="108"/>
        <v/>
      </c>
      <c r="DY119" s="92" t="str">
        <f t="shared" si="109"/>
        <v/>
      </c>
      <c r="DZ119" s="45"/>
      <c r="EA119" s="45"/>
    </row>
    <row r="120" spans="1:131" ht="15.75" customHeight="1">
      <c r="A120" s="281"/>
      <c r="B120" s="282"/>
      <c r="C120" s="276"/>
      <c r="D120" s="276"/>
      <c r="E120" s="276"/>
      <c r="F120" s="276"/>
      <c r="G120" s="276"/>
      <c r="H120" s="276"/>
      <c r="I120" s="276"/>
      <c r="J120" s="276"/>
      <c r="K120" s="276"/>
      <c r="L120" s="276"/>
      <c r="M120" s="276"/>
      <c r="N120" s="276"/>
      <c r="O120" s="276"/>
      <c r="P120" s="276"/>
      <c r="Q120" s="276"/>
      <c r="R120" s="276"/>
      <c r="S120" s="276"/>
      <c r="T120" s="276"/>
      <c r="U120" s="276"/>
      <c r="V120" s="276"/>
      <c r="W120" s="276"/>
      <c r="X120" s="276"/>
      <c r="Y120" s="276"/>
      <c r="Z120" s="276"/>
      <c r="AA120" s="276"/>
      <c r="AB120" s="276"/>
      <c r="AC120" s="276"/>
      <c r="AD120" s="276"/>
      <c r="AE120" s="276"/>
      <c r="AF120" s="276"/>
      <c r="AG120" s="276"/>
      <c r="AH120" s="89" t="str">
        <f t="shared" si="84"/>
        <v/>
      </c>
      <c r="AI120" s="90" t="str">
        <f t="shared" si="85"/>
        <v/>
      </c>
      <c r="AJ120" s="276"/>
      <c r="AK120" s="276"/>
      <c r="AL120" s="276"/>
      <c r="AM120" s="276"/>
      <c r="AN120" s="276"/>
      <c r="AO120" s="276"/>
      <c r="AP120" s="276"/>
      <c r="AQ120" s="276"/>
      <c r="AR120" s="276"/>
      <c r="AS120" s="276"/>
      <c r="AT120" s="276"/>
      <c r="AU120" s="276"/>
      <c r="AV120" s="276"/>
      <c r="AW120" s="276"/>
      <c r="AX120" s="276"/>
      <c r="AY120" s="276"/>
      <c r="AZ120" s="276"/>
      <c r="BA120" s="276"/>
      <c r="BB120" s="276"/>
      <c r="BC120" s="276"/>
      <c r="BD120" s="276"/>
      <c r="BE120" s="276"/>
      <c r="BF120" s="276"/>
      <c r="BG120" s="276"/>
      <c r="BH120" s="276"/>
      <c r="BI120" s="276"/>
      <c r="BJ120" s="276"/>
      <c r="BK120" s="276"/>
      <c r="BL120" s="276"/>
      <c r="BM120" s="276"/>
      <c r="BN120" s="89" t="str">
        <f t="shared" si="86"/>
        <v/>
      </c>
      <c r="BO120" s="90" t="str">
        <f t="shared" si="87"/>
        <v/>
      </c>
      <c r="BP120" s="285"/>
      <c r="BQ120" s="285"/>
      <c r="BR120" s="285"/>
      <c r="BS120" s="285"/>
      <c r="BT120" s="285"/>
      <c r="BU120" s="285"/>
      <c r="BV120" s="285"/>
      <c r="BW120" s="285"/>
      <c r="BX120" s="285"/>
      <c r="BY120" s="285"/>
      <c r="BZ120" s="285"/>
      <c r="CA120" s="276"/>
      <c r="CB120" s="276"/>
      <c r="CC120" s="276"/>
      <c r="CD120" s="276"/>
      <c r="CE120" s="276"/>
      <c r="CF120" s="276"/>
      <c r="CG120" s="276"/>
      <c r="CH120" s="276"/>
      <c r="CI120" s="276"/>
      <c r="CJ120" s="276"/>
      <c r="CK120" s="276"/>
      <c r="CL120" s="276"/>
      <c r="CM120" s="276"/>
      <c r="CN120" s="276"/>
      <c r="CO120" s="276"/>
      <c r="CP120" s="276"/>
      <c r="CQ120" s="276"/>
      <c r="CR120" s="276"/>
      <c r="CS120" s="276"/>
      <c r="CT120" s="89" t="str">
        <f t="shared" si="88"/>
        <v/>
      </c>
      <c r="CU120" s="90" t="str">
        <f t="shared" si="89"/>
        <v/>
      </c>
      <c r="CV120" s="91" t="str">
        <f>IF(B120&lt;&gt;"",IFERROR(SUMIF(D$14:CS$14, "CLO1", D120:CS120)/'Grade computation'!I$4,""),"")</f>
        <v/>
      </c>
      <c r="CW120" s="92" t="str">
        <f t="shared" si="90"/>
        <v/>
      </c>
      <c r="CX120" s="92" t="str">
        <f t="shared" si="91"/>
        <v/>
      </c>
      <c r="CY120" s="91" t="str">
        <f>IF(B120&lt;&gt;"",IFERROR(IF((SUMIF(D$14:CS$14,"CLO2",D120:CS120)/'Grade computation'!I$5)=0,0,(SUMIF(D$14:CS$14,"CLO2",D120:CS120)/'Grade computation'!I$5)),""),"")</f>
        <v/>
      </c>
      <c r="CZ120" s="92" t="str">
        <f t="shared" si="92"/>
        <v/>
      </c>
      <c r="DA120" s="92" t="str">
        <f t="shared" si="93"/>
        <v/>
      </c>
      <c r="DB120" s="91" t="str">
        <f>IF(B120&lt;&gt;"",IFERROR(IF((SUMIF(D$14:CS$14,"CLO3",D120:CS120)/'Grade computation'!I$6)=0,0,(SUMIF(D$14:CS$14,"CLO3",D120:CS120)/'Grade computation'!I$6)),""),"")</f>
        <v/>
      </c>
      <c r="DC120" s="92" t="str">
        <f t="shared" si="94"/>
        <v/>
      </c>
      <c r="DD120" s="92" t="str">
        <f t="shared" si="95"/>
        <v/>
      </c>
      <c r="DE120" s="91" t="str">
        <f>IF(B120&lt;&gt;"",IFERROR(SUMIF(D$14:CS$14,"CLO4",D120:CS120)/'Grade computation'!I$7,""),"")</f>
        <v/>
      </c>
      <c r="DF120" s="92" t="str">
        <f t="shared" si="96"/>
        <v/>
      </c>
      <c r="DG120" s="92" t="str">
        <f t="shared" si="97"/>
        <v/>
      </c>
      <c r="DH120" s="91" t="str">
        <f>IF(B120&lt;&gt;"",IFERROR(IF((SUMIF(D$14:CS$14,"CLO5",D120:CS120)/'Grade computation'!I$8)=0,0,(SUMIF(D$14:CS$14,"CLO5",D120:CS120)/'Grade computation'!I$8)),""),"")</f>
        <v/>
      </c>
      <c r="DI120" s="92" t="str">
        <f t="shared" si="98"/>
        <v/>
      </c>
      <c r="DJ120" s="92" t="str">
        <f t="shared" si="99"/>
        <v/>
      </c>
      <c r="DK120" s="91" t="str">
        <f>IF(B120&lt;&gt;"",IFERROR(IF((SUMIF(D$14:CS$14,"CLO6",D120:CS120)/'Grade computation'!I$9)=0,0,(SUMIF(D$14:CS$14,"CLO6",D120:CS120)/'Grade computation'!I$9)),""),"")</f>
        <v/>
      </c>
      <c r="DL120" s="92" t="str">
        <f t="shared" si="100"/>
        <v/>
      </c>
      <c r="DM120" s="92" t="str">
        <f t="shared" si="101"/>
        <v/>
      </c>
      <c r="DN120" s="91" t="str">
        <f>IF(B120&lt;&gt;"",IFERROR(IF((SUMIF(D$14:CS$14,"CLO7",D120:CS120)/'Grade computation'!I$10)=0,0,(SUMIF(D$14:CS$14,"CLO7",D120:CS120)/'Grade computation'!I$10)),""),"")</f>
        <v/>
      </c>
      <c r="DO120" s="92" t="str">
        <f t="shared" si="102"/>
        <v/>
      </c>
      <c r="DP120" s="92" t="str">
        <f t="shared" si="103"/>
        <v/>
      </c>
      <c r="DQ120" s="91" t="str">
        <f>IF(B120&lt;&gt;"",IFERROR(IF((SUMIF(D$14:CS$14,"CLO8",D120:CS120)/'Grade computation'!I$11)=0,0,(SUMIF(D$14:CS$14,"CLO8",D120:CS120)/'Grade computation'!I$11)),""),"")</f>
        <v/>
      </c>
      <c r="DR120" s="92" t="str">
        <f t="shared" si="104"/>
        <v/>
      </c>
      <c r="DS120" s="92" t="str">
        <f t="shared" si="105"/>
        <v/>
      </c>
      <c r="DT120" s="91" t="str">
        <f>IF(B120&lt;&gt;"",IFERROR(IF((SUMIF(D$14:CS$14,"CLO9",D120:CS120)/'Grade computation'!I$12)=0,0,(SUMIF(D$14:CS$14,"CLO9",D120:CS120)/'Grade computation'!I$12)),""),"")</f>
        <v/>
      </c>
      <c r="DU120" s="92" t="str">
        <f t="shared" si="106"/>
        <v/>
      </c>
      <c r="DV120" s="92" t="str">
        <f t="shared" si="107"/>
        <v/>
      </c>
      <c r="DW120" s="91" t="str">
        <f>IF(B120&lt;&gt;"",IFERROR(IF((SUMIF(D$14:CS$14,"CLO10",D120:CS120)/'Grade computation'!I$13)=0,0,(SUMIF(D$14:CS$14,"CLO10",D120:CS120)/'Grade computation'!I$13)),""),"")</f>
        <v/>
      </c>
      <c r="DX120" s="92" t="str">
        <f t="shared" si="108"/>
        <v/>
      </c>
      <c r="DY120" s="92" t="str">
        <f t="shared" si="109"/>
        <v/>
      </c>
      <c r="DZ120" s="45"/>
      <c r="EA120" s="45"/>
    </row>
    <row r="121" spans="1:131" ht="15.75" customHeight="1">
      <c r="A121" s="281"/>
      <c r="B121" s="282"/>
      <c r="C121" s="276"/>
      <c r="D121" s="276"/>
      <c r="E121" s="276"/>
      <c r="F121" s="276"/>
      <c r="G121" s="276"/>
      <c r="H121" s="276"/>
      <c r="I121" s="276"/>
      <c r="J121" s="276"/>
      <c r="K121" s="276"/>
      <c r="L121" s="276"/>
      <c r="M121" s="276"/>
      <c r="N121" s="276"/>
      <c r="O121" s="276"/>
      <c r="P121" s="276"/>
      <c r="Q121" s="276"/>
      <c r="R121" s="276"/>
      <c r="S121" s="276"/>
      <c r="T121" s="276"/>
      <c r="U121" s="276"/>
      <c r="V121" s="276"/>
      <c r="W121" s="276"/>
      <c r="X121" s="276"/>
      <c r="Y121" s="276"/>
      <c r="Z121" s="276"/>
      <c r="AA121" s="276"/>
      <c r="AB121" s="276"/>
      <c r="AC121" s="276"/>
      <c r="AD121" s="276"/>
      <c r="AE121" s="276"/>
      <c r="AF121" s="276"/>
      <c r="AG121" s="276"/>
      <c r="AH121" s="89" t="str">
        <f t="shared" si="84"/>
        <v/>
      </c>
      <c r="AI121" s="90" t="str">
        <f t="shared" si="85"/>
        <v/>
      </c>
      <c r="AJ121" s="276"/>
      <c r="AK121" s="276"/>
      <c r="AL121" s="276"/>
      <c r="AM121" s="276"/>
      <c r="AN121" s="276"/>
      <c r="AO121" s="276"/>
      <c r="AP121" s="276"/>
      <c r="AQ121" s="276"/>
      <c r="AR121" s="276"/>
      <c r="AS121" s="276"/>
      <c r="AT121" s="276"/>
      <c r="AU121" s="276"/>
      <c r="AV121" s="276"/>
      <c r="AW121" s="276"/>
      <c r="AX121" s="276"/>
      <c r="AY121" s="276"/>
      <c r="AZ121" s="276"/>
      <c r="BA121" s="276"/>
      <c r="BB121" s="276"/>
      <c r="BC121" s="276"/>
      <c r="BD121" s="276"/>
      <c r="BE121" s="276"/>
      <c r="BF121" s="276"/>
      <c r="BG121" s="276"/>
      <c r="BH121" s="276"/>
      <c r="BI121" s="276"/>
      <c r="BJ121" s="276"/>
      <c r="BK121" s="276"/>
      <c r="BL121" s="276"/>
      <c r="BM121" s="276"/>
      <c r="BN121" s="89" t="str">
        <f t="shared" si="86"/>
        <v/>
      </c>
      <c r="BO121" s="90" t="str">
        <f t="shared" si="87"/>
        <v/>
      </c>
      <c r="BP121" s="285"/>
      <c r="BQ121" s="285"/>
      <c r="BR121" s="285"/>
      <c r="BS121" s="285"/>
      <c r="BT121" s="285"/>
      <c r="BU121" s="285"/>
      <c r="BV121" s="285"/>
      <c r="BW121" s="285"/>
      <c r="BX121" s="285"/>
      <c r="BY121" s="285"/>
      <c r="BZ121" s="285"/>
      <c r="CA121" s="276"/>
      <c r="CB121" s="276"/>
      <c r="CC121" s="276"/>
      <c r="CD121" s="276"/>
      <c r="CE121" s="276"/>
      <c r="CF121" s="276"/>
      <c r="CG121" s="276"/>
      <c r="CH121" s="276"/>
      <c r="CI121" s="276"/>
      <c r="CJ121" s="276"/>
      <c r="CK121" s="276"/>
      <c r="CL121" s="276"/>
      <c r="CM121" s="276"/>
      <c r="CN121" s="276"/>
      <c r="CO121" s="276"/>
      <c r="CP121" s="276"/>
      <c r="CQ121" s="276"/>
      <c r="CR121" s="276"/>
      <c r="CS121" s="276"/>
      <c r="CT121" s="89" t="str">
        <f t="shared" si="88"/>
        <v/>
      </c>
      <c r="CU121" s="90" t="str">
        <f t="shared" si="89"/>
        <v/>
      </c>
      <c r="CV121" s="91" t="str">
        <f>IF(B121&lt;&gt;"",IFERROR(SUMIF(D$14:CS$14, "CLO1", D121:CS121)/'Grade computation'!I$4,""),"")</f>
        <v/>
      </c>
      <c r="CW121" s="92" t="str">
        <f t="shared" si="90"/>
        <v/>
      </c>
      <c r="CX121" s="92" t="str">
        <f t="shared" si="91"/>
        <v/>
      </c>
      <c r="CY121" s="91" t="str">
        <f>IF(B121&lt;&gt;"",IFERROR(IF((SUMIF(D$14:CS$14,"CLO2",D121:CS121)/'Grade computation'!I$5)=0,0,(SUMIF(D$14:CS$14,"CLO2",D121:CS121)/'Grade computation'!I$5)),""),"")</f>
        <v/>
      </c>
      <c r="CZ121" s="92" t="str">
        <f t="shared" si="92"/>
        <v/>
      </c>
      <c r="DA121" s="92" t="str">
        <f t="shared" si="93"/>
        <v/>
      </c>
      <c r="DB121" s="91" t="str">
        <f>IF(B121&lt;&gt;"",IFERROR(IF((SUMIF(D$14:CS$14,"CLO3",D121:CS121)/'Grade computation'!I$6)=0,0,(SUMIF(D$14:CS$14,"CLO3",D121:CS121)/'Grade computation'!I$6)),""),"")</f>
        <v/>
      </c>
      <c r="DC121" s="92" t="str">
        <f t="shared" si="94"/>
        <v/>
      </c>
      <c r="DD121" s="92" t="str">
        <f t="shared" si="95"/>
        <v/>
      </c>
      <c r="DE121" s="91" t="str">
        <f>IF(B121&lt;&gt;"",IFERROR(SUMIF(D$14:CS$14,"CLO4",D121:CS121)/'Grade computation'!I$7,""),"")</f>
        <v/>
      </c>
      <c r="DF121" s="92" t="str">
        <f t="shared" si="96"/>
        <v/>
      </c>
      <c r="DG121" s="92" t="str">
        <f t="shared" si="97"/>
        <v/>
      </c>
      <c r="DH121" s="91" t="str">
        <f>IF(B121&lt;&gt;"",IFERROR(IF((SUMIF(D$14:CS$14,"CLO5",D121:CS121)/'Grade computation'!I$8)=0,0,(SUMIF(D$14:CS$14,"CLO5",D121:CS121)/'Grade computation'!I$8)),""),"")</f>
        <v/>
      </c>
      <c r="DI121" s="92" t="str">
        <f t="shared" si="98"/>
        <v/>
      </c>
      <c r="DJ121" s="92" t="str">
        <f t="shared" si="99"/>
        <v/>
      </c>
      <c r="DK121" s="91" t="str">
        <f>IF(B121&lt;&gt;"",IFERROR(IF((SUMIF(D$14:CS$14,"CLO6",D121:CS121)/'Grade computation'!I$9)=0,0,(SUMIF(D$14:CS$14,"CLO6",D121:CS121)/'Grade computation'!I$9)),""),"")</f>
        <v/>
      </c>
      <c r="DL121" s="92" t="str">
        <f t="shared" si="100"/>
        <v/>
      </c>
      <c r="DM121" s="92" t="str">
        <f t="shared" si="101"/>
        <v/>
      </c>
      <c r="DN121" s="91" t="str">
        <f>IF(B121&lt;&gt;"",IFERROR(IF((SUMIF(D$14:CS$14,"CLO7",D121:CS121)/'Grade computation'!I$10)=0,0,(SUMIF(D$14:CS$14,"CLO7",D121:CS121)/'Grade computation'!I$10)),""),"")</f>
        <v/>
      </c>
      <c r="DO121" s="92" t="str">
        <f t="shared" si="102"/>
        <v/>
      </c>
      <c r="DP121" s="92" t="str">
        <f t="shared" si="103"/>
        <v/>
      </c>
      <c r="DQ121" s="91" t="str">
        <f>IF(B121&lt;&gt;"",IFERROR(IF((SUMIF(D$14:CS$14,"CLO8",D121:CS121)/'Grade computation'!I$11)=0,0,(SUMIF(D$14:CS$14,"CLO8",D121:CS121)/'Grade computation'!I$11)),""),"")</f>
        <v/>
      </c>
      <c r="DR121" s="92" t="str">
        <f t="shared" si="104"/>
        <v/>
      </c>
      <c r="DS121" s="92" t="str">
        <f t="shared" si="105"/>
        <v/>
      </c>
      <c r="DT121" s="91" t="str">
        <f>IF(B121&lt;&gt;"",IFERROR(IF((SUMIF(D$14:CS$14,"CLO9",D121:CS121)/'Grade computation'!I$12)=0,0,(SUMIF(D$14:CS$14,"CLO9",D121:CS121)/'Grade computation'!I$12)),""),"")</f>
        <v/>
      </c>
      <c r="DU121" s="92" t="str">
        <f t="shared" si="106"/>
        <v/>
      </c>
      <c r="DV121" s="92" t="str">
        <f t="shared" si="107"/>
        <v/>
      </c>
      <c r="DW121" s="91" t="str">
        <f>IF(B121&lt;&gt;"",IFERROR(IF((SUMIF(D$14:CS$14,"CLO10",D121:CS121)/'Grade computation'!I$13)=0,0,(SUMIF(D$14:CS$14,"CLO10",D121:CS121)/'Grade computation'!I$13)),""),"")</f>
        <v/>
      </c>
      <c r="DX121" s="92" t="str">
        <f t="shared" si="108"/>
        <v/>
      </c>
      <c r="DY121" s="92" t="str">
        <f t="shared" si="109"/>
        <v/>
      </c>
      <c r="DZ121" s="45"/>
      <c r="EA121" s="45"/>
    </row>
    <row r="122" spans="1:131" ht="15.75" customHeight="1">
      <c r="A122" s="281"/>
      <c r="B122" s="282"/>
      <c r="C122" s="276"/>
      <c r="D122" s="276"/>
      <c r="E122" s="276"/>
      <c r="F122" s="276"/>
      <c r="G122" s="276"/>
      <c r="H122" s="276"/>
      <c r="I122" s="276"/>
      <c r="J122" s="276"/>
      <c r="K122" s="276"/>
      <c r="L122" s="276"/>
      <c r="M122" s="276"/>
      <c r="N122" s="276"/>
      <c r="O122" s="276"/>
      <c r="P122" s="276"/>
      <c r="Q122" s="276"/>
      <c r="R122" s="276"/>
      <c r="S122" s="276"/>
      <c r="T122" s="276"/>
      <c r="U122" s="276"/>
      <c r="V122" s="276"/>
      <c r="W122" s="276"/>
      <c r="X122" s="276"/>
      <c r="Y122" s="276"/>
      <c r="Z122" s="276"/>
      <c r="AA122" s="276"/>
      <c r="AB122" s="276"/>
      <c r="AC122" s="276"/>
      <c r="AD122" s="276"/>
      <c r="AE122" s="276"/>
      <c r="AF122" s="276"/>
      <c r="AG122" s="276"/>
      <c r="AH122" s="89" t="str">
        <f t="shared" si="84"/>
        <v/>
      </c>
      <c r="AI122" s="90" t="str">
        <f t="shared" si="85"/>
        <v/>
      </c>
      <c r="AJ122" s="276"/>
      <c r="AK122" s="276"/>
      <c r="AL122" s="276"/>
      <c r="AM122" s="276"/>
      <c r="AN122" s="276"/>
      <c r="AO122" s="276"/>
      <c r="AP122" s="276"/>
      <c r="AQ122" s="276"/>
      <c r="AR122" s="276"/>
      <c r="AS122" s="276"/>
      <c r="AT122" s="276"/>
      <c r="AU122" s="276"/>
      <c r="AV122" s="276"/>
      <c r="AW122" s="276"/>
      <c r="AX122" s="276"/>
      <c r="AY122" s="276"/>
      <c r="AZ122" s="276"/>
      <c r="BA122" s="276"/>
      <c r="BB122" s="276"/>
      <c r="BC122" s="276"/>
      <c r="BD122" s="276"/>
      <c r="BE122" s="276"/>
      <c r="BF122" s="276"/>
      <c r="BG122" s="276"/>
      <c r="BH122" s="276"/>
      <c r="BI122" s="276"/>
      <c r="BJ122" s="276"/>
      <c r="BK122" s="276"/>
      <c r="BL122" s="276"/>
      <c r="BM122" s="276"/>
      <c r="BN122" s="89" t="str">
        <f t="shared" si="86"/>
        <v/>
      </c>
      <c r="BO122" s="90" t="str">
        <f t="shared" si="87"/>
        <v/>
      </c>
      <c r="BP122" s="285"/>
      <c r="BQ122" s="285"/>
      <c r="BR122" s="285"/>
      <c r="BS122" s="285"/>
      <c r="BT122" s="285"/>
      <c r="BU122" s="285"/>
      <c r="BV122" s="285"/>
      <c r="BW122" s="285"/>
      <c r="BX122" s="285"/>
      <c r="BY122" s="285"/>
      <c r="BZ122" s="285"/>
      <c r="CA122" s="276"/>
      <c r="CB122" s="276"/>
      <c r="CC122" s="276"/>
      <c r="CD122" s="276"/>
      <c r="CE122" s="276"/>
      <c r="CF122" s="276"/>
      <c r="CG122" s="276"/>
      <c r="CH122" s="276"/>
      <c r="CI122" s="276"/>
      <c r="CJ122" s="276"/>
      <c r="CK122" s="276"/>
      <c r="CL122" s="276"/>
      <c r="CM122" s="276"/>
      <c r="CN122" s="276"/>
      <c r="CO122" s="276"/>
      <c r="CP122" s="276"/>
      <c r="CQ122" s="276"/>
      <c r="CR122" s="276"/>
      <c r="CS122" s="276"/>
      <c r="CT122" s="89" t="str">
        <f t="shared" si="88"/>
        <v/>
      </c>
      <c r="CU122" s="90" t="str">
        <f t="shared" si="89"/>
        <v/>
      </c>
      <c r="CV122" s="91" t="str">
        <f>IF(B122&lt;&gt;"",IFERROR(SUMIF(D$14:CS$14, "CLO1", D122:CS122)/'Grade computation'!I$4,""),"")</f>
        <v/>
      </c>
      <c r="CW122" s="92" t="str">
        <f t="shared" si="90"/>
        <v/>
      </c>
      <c r="CX122" s="92" t="str">
        <f t="shared" si="91"/>
        <v/>
      </c>
      <c r="CY122" s="91" t="str">
        <f>IF(B122&lt;&gt;"",IFERROR(IF((SUMIF(D$14:CS$14,"CLO2",D122:CS122)/'Grade computation'!I$5)=0,0,(SUMIF(D$14:CS$14,"CLO2",D122:CS122)/'Grade computation'!I$5)),""),"")</f>
        <v/>
      </c>
      <c r="CZ122" s="92" t="str">
        <f t="shared" si="92"/>
        <v/>
      </c>
      <c r="DA122" s="92" t="str">
        <f t="shared" si="93"/>
        <v/>
      </c>
      <c r="DB122" s="91" t="str">
        <f>IF(B122&lt;&gt;"",IFERROR(IF((SUMIF(D$14:CS$14,"CLO3",D122:CS122)/'Grade computation'!I$6)=0,0,(SUMIF(D$14:CS$14,"CLO3",D122:CS122)/'Grade computation'!I$6)),""),"")</f>
        <v/>
      </c>
      <c r="DC122" s="92" t="str">
        <f t="shared" si="94"/>
        <v/>
      </c>
      <c r="DD122" s="92" t="str">
        <f t="shared" si="95"/>
        <v/>
      </c>
      <c r="DE122" s="91" t="str">
        <f>IF(B122&lt;&gt;"",IFERROR(SUMIF(D$14:CS$14,"CLO4",D122:CS122)/'Grade computation'!I$7,""),"")</f>
        <v/>
      </c>
      <c r="DF122" s="92" t="str">
        <f t="shared" si="96"/>
        <v/>
      </c>
      <c r="DG122" s="92" t="str">
        <f t="shared" si="97"/>
        <v/>
      </c>
      <c r="DH122" s="91" t="str">
        <f>IF(B122&lt;&gt;"",IFERROR(IF((SUMIF(D$14:CS$14,"CLO5",D122:CS122)/'Grade computation'!I$8)=0,0,(SUMIF(D$14:CS$14,"CLO5",D122:CS122)/'Grade computation'!I$8)),""),"")</f>
        <v/>
      </c>
      <c r="DI122" s="92" t="str">
        <f t="shared" si="98"/>
        <v/>
      </c>
      <c r="DJ122" s="92" t="str">
        <f t="shared" si="99"/>
        <v/>
      </c>
      <c r="DK122" s="91" t="str">
        <f>IF(B122&lt;&gt;"",IFERROR(IF((SUMIF(D$14:CS$14,"CLO6",D122:CS122)/'Grade computation'!I$9)=0,0,(SUMIF(D$14:CS$14,"CLO6",D122:CS122)/'Grade computation'!I$9)),""),"")</f>
        <v/>
      </c>
      <c r="DL122" s="92" t="str">
        <f t="shared" si="100"/>
        <v/>
      </c>
      <c r="DM122" s="92" t="str">
        <f t="shared" si="101"/>
        <v/>
      </c>
      <c r="DN122" s="91" t="str">
        <f>IF(B122&lt;&gt;"",IFERROR(IF((SUMIF(D$14:CS$14,"CLO7",D122:CS122)/'Grade computation'!I$10)=0,0,(SUMIF(D$14:CS$14,"CLO7",D122:CS122)/'Grade computation'!I$10)),""),"")</f>
        <v/>
      </c>
      <c r="DO122" s="92" t="str">
        <f t="shared" si="102"/>
        <v/>
      </c>
      <c r="DP122" s="92" t="str">
        <f t="shared" si="103"/>
        <v/>
      </c>
      <c r="DQ122" s="91" t="str">
        <f>IF(B122&lt;&gt;"",IFERROR(IF((SUMIF(D$14:CS$14,"CLO8",D122:CS122)/'Grade computation'!I$11)=0,0,(SUMIF(D$14:CS$14,"CLO8",D122:CS122)/'Grade computation'!I$11)),""),"")</f>
        <v/>
      </c>
      <c r="DR122" s="92" t="str">
        <f t="shared" si="104"/>
        <v/>
      </c>
      <c r="DS122" s="92" t="str">
        <f t="shared" si="105"/>
        <v/>
      </c>
      <c r="DT122" s="91" t="str">
        <f>IF(B122&lt;&gt;"",IFERROR(IF((SUMIF(D$14:CS$14,"CLO9",D122:CS122)/'Grade computation'!I$12)=0,0,(SUMIF(D$14:CS$14,"CLO9",D122:CS122)/'Grade computation'!I$12)),""),"")</f>
        <v/>
      </c>
      <c r="DU122" s="92" t="str">
        <f t="shared" si="106"/>
        <v/>
      </c>
      <c r="DV122" s="92" t="str">
        <f t="shared" si="107"/>
        <v/>
      </c>
      <c r="DW122" s="91" t="str">
        <f>IF(B122&lt;&gt;"",IFERROR(IF((SUMIF(D$14:CS$14,"CLO10",D122:CS122)/'Grade computation'!I$13)=0,0,(SUMIF(D$14:CS$14,"CLO10",D122:CS122)/'Grade computation'!I$13)),""),"")</f>
        <v/>
      </c>
      <c r="DX122" s="92" t="str">
        <f t="shared" si="108"/>
        <v/>
      </c>
      <c r="DY122" s="92" t="str">
        <f t="shared" si="109"/>
        <v/>
      </c>
      <c r="DZ122" s="45"/>
      <c r="EA122" s="45"/>
    </row>
    <row r="123" spans="1:131" ht="15.75" customHeight="1">
      <c r="A123" s="281"/>
      <c r="B123" s="282"/>
      <c r="C123" s="276"/>
      <c r="D123" s="276"/>
      <c r="E123" s="276"/>
      <c r="F123" s="276"/>
      <c r="G123" s="276"/>
      <c r="H123" s="276"/>
      <c r="I123" s="276"/>
      <c r="J123" s="276"/>
      <c r="K123" s="276"/>
      <c r="L123" s="276"/>
      <c r="M123" s="276"/>
      <c r="N123" s="276"/>
      <c r="O123" s="276"/>
      <c r="P123" s="276"/>
      <c r="Q123" s="276"/>
      <c r="R123" s="276"/>
      <c r="S123" s="276"/>
      <c r="T123" s="276"/>
      <c r="U123" s="276"/>
      <c r="V123" s="276"/>
      <c r="W123" s="276"/>
      <c r="X123" s="276"/>
      <c r="Y123" s="276"/>
      <c r="Z123" s="276"/>
      <c r="AA123" s="276"/>
      <c r="AB123" s="276"/>
      <c r="AC123" s="276"/>
      <c r="AD123" s="276"/>
      <c r="AE123" s="276"/>
      <c r="AF123" s="276"/>
      <c r="AG123" s="276"/>
      <c r="AH123" s="89" t="str">
        <f t="shared" si="84"/>
        <v/>
      </c>
      <c r="AI123" s="90" t="str">
        <f t="shared" si="85"/>
        <v/>
      </c>
      <c r="AJ123" s="276"/>
      <c r="AK123" s="276"/>
      <c r="AL123" s="276"/>
      <c r="AM123" s="276"/>
      <c r="AN123" s="276"/>
      <c r="AO123" s="276"/>
      <c r="AP123" s="276"/>
      <c r="AQ123" s="276"/>
      <c r="AR123" s="276"/>
      <c r="AS123" s="276"/>
      <c r="AT123" s="276"/>
      <c r="AU123" s="276"/>
      <c r="AV123" s="276"/>
      <c r="AW123" s="276"/>
      <c r="AX123" s="276"/>
      <c r="AY123" s="276"/>
      <c r="AZ123" s="276"/>
      <c r="BA123" s="276"/>
      <c r="BB123" s="276"/>
      <c r="BC123" s="276"/>
      <c r="BD123" s="276"/>
      <c r="BE123" s="276"/>
      <c r="BF123" s="276"/>
      <c r="BG123" s="276"/>
      <c r="BH123" s="276"/>
      <c r="BI123" s="276"/>
      <c r="BJ123" s="276"/>
      <c r="BK123" s="276"/>
      <c r="BL123" s="276"/>
      <c r="BM123" s="276"/>
      <c r="BN123" s="89" t="str">
        <f t="shared" si="86"/>
        <v/>
      </c>
      <c r="BO123" s="90" t="str">
        <f t="shared" si="87"/>
        <v/>
      </c>
      <c r="BP123" s="285"/>
      <c r="BQ123" s="285"/>
      <c r="BR123" s="285"/>
      <c r="BS123" s="285"/>
      <c r="BT123" s="285"/>
      <c r="BU123" s="285"/>
      <c r="BV123" s="285"/>
      <c r="BW123" s="285"/>
      <c r="BX123" s="285"/>
      <c r="BY123" s="285"/>
      <c r="BZ123" s="285"/>
      <c r="CA123" s="276"/>
      <c r="CB123" s="276"/>
      <c r="CC123" s="276"/>
      <c r="CD123" s="276"/>
      <c r="CE123" s="276"/>
      <c r="CF123" s="276"/>
      <c r="CG123" s="276"/>
      <c r="CH123" s="276"/>
      <c r="CI123" s="276"/>
      <c r="CJ123" s="276"/>
      <c r="CK123" s="276"/>
      <c r="CL123" s="276"/>
      <c r="CM123" s="276"/>
      <c r="CN123" s="276"/>
      <c r="CO123" s="276"/>
      <c r="CP123" s="276"/>
      <c r="CQ123" s="276"/>
      <c r="CR123" s="276"/>
      <c r="CS123" s="276"/>
      <c r="CT123" s="89" t="str">
        <f t="shared" si="88"/>
        <v/>
      </c>
      <c r="CU123" s="90" t="str">
        <f t="shared" si="89"/>
        <v/>
      </c>
      <c r="CV123" s="91" t="str">
        <f>IF(B123&lt;&gt;"",IFERROR(SUMIF(D$14:CS$14, "CLO1", D123:CS123)/'Grade computation'!I$4,""),"")</f>
        <v/>
      </c>
      <c r="CW123" s="92" t="str">
        <f t="shared" si="90"/>
        <v/>
      </c>
      <c r="CX123" s="92" t="str">
        <f t="shared" si="91"/>
        <v/>
      </c>
      <c r="CY123" s="91" t="str">
        <f>IF(B123&lt;&gt;"",IFERROR(IF((SUMIF(D$14:CS$14,"CLO2",D123:CS123)/'Grade computation'!I$5)=0,0,(SUMIF(D$14:CS$14,"CLO2",D123:CS123)/'Grade computation'!I$5)),""),"")</f>
        <v/>
      </c>
      <c r="CZ123" s="92" t="str">
        <f t="shared" si="92"/>
        <v/>
      </c>
      <c r="DA123" s="92" t="str">
        <f t="shared" si="93"/>
        <v/>
      </c>
      <c r="DB123" s="91" t="str">
        <f>IF(B123&lt;&gt;"",IFERROR(IF((SUMIF(D$14:CS$14,"CLO3",D123:CS123)/'Grade computation'!I$6)=0,0,(SUMIF(D$14:CS$14,"CLO3",D123:CS123)/'Grade computation'!I$6)),""),"")</f>
        <v/>
      </c>
      <c r="DC123" s="92" t="str">
        <f t="shared" si="94"/>
        <v/>
      </c>
      <c r="DD123" s="92" t="str">
        <f t="shared" si="95"/>
        <v/>
      </c>
      <c r="DE123" s="91" t="str">
        <f>IF(B123&lt;&gt;"",IFERROR(SUMIF(D$14:CS$14,"CLO4",D123:CS123)/'Grade computation'!I$7,""),"")</f>
        <v/>
      </c>
      <c r="DF123" s="92" t="str">
        <f t="shared" si="96"/>
        <v/>
      </c>
      <c r="DG123" s="92" t="str">
        <f t="shared" si="97"/>
        <v/>
      </c>
      <c r="DH123" s="91" t="str">
        <f>IF(B123&lt;&gt;"",IFERROR(IF((SUMIF(D$14:CS$14,"CLO5",D123:CS123)/'Grade computation'!I$8)=0,0,(SUMIF(D$14:CS$14,"CLO5",D123:CS123)/'Grade computation'!I$8)),""),"")</f>
        <v/>
      </c>
      <c r="DI123" s="92" t="str">
        <f t="shared" si="98"/>
        <v/>
      </c>
      <c r="DJ123" s="92" t="str">
        <f t="shared" si="99"/>
        <v/>
      </c>
      <c r="DK123" s="91" t="str">
        <f>IF(B123&lt;&gt;"",IFERROR(IF((SUMIF(D$14:CS$14,"CLO6",D123:CS123)/'Grade computation'!I$9)=0,0,(SUMIF(D$14:CS$14,"CLO6",D123:CS123)/'Grade computation'!I$9)),""),"")</f>
        <v/>
      </c>
      <c r="DL123" s="92" t="str">
        <f t="shared" si="100"/>
        <v/>
      </c>
      <c r="DM123" s="92" t="str">
        <f t="shared" si="101"/>
        <v/>
      </c>
      <c r="DN123" s="91" t="str">
        <f>IF(B123&lt;&gt;"",IFERROR(IF((SUMIF(D$14:CS$14,"CLO7",D123:CS123)/'Grade computation'!I$10)=0,0,(SUMIF(D$14:CS$14,"CLO7",D123:CS123)/'Grade computation'!I$10)),""),"")</f>
        <v/>
      </c>
      <c r="DO123" s="92" t="str">
        <f t="shared" si="102"/>
        <v/>
      </c>
      <c r="DP123" s="92" t="str">
        <f t="shared" si="103"/>
        <v/>
      </c>
      <c r="DQ123" s="91" t="str">
        <f>IF(B123&lt;&gt;"",IFERROR(IF((SUMIF(D$14:CS$14,"CLO8",D123:CS123)/'Grade computation'!I$11)=0,0,(SUMIF(D$14:CS$14,"CLO8",D123:CS123)/'Grade computation'!I$11)),""),"")</f>
        <v/>
      </c>
      <c r="DR123" s="92" t="str">
        <f t="shared" si="104"/>
        <v/>
      </c>
      <c r="DS123" s="92" t="str">
        <f t="shared" si="105"/>
        <v/>
      </c>
      <c r="DT123" s="91" t="str">
        <f>IF(B123&lt;&gt;"",IFERROR(IF((SUMIF(D$14:CS$14,"CLO9",D123:CS123)/'Grade computation'!I$12)=0,0,(SUMIF(D$14:CS$14,"CLO9",D123:CS123)/'Grade computation'!I$12)),""),"")</f>
        <v/>
      </c>
      <c r="DU123" s="92" t="str">
        <f t="shared" si="106"/>
        <v/>
      </c>
      <c r="DV123" s="92" t="str">
        <f t="shared" si="107"/>
        <v/>
      </c>
      <c r="DW123" s="91" t="str">
        <f>IF(B123&lt;&gt;"",IFERROR(IF((SUMIF(D$14:CS$14,"CLO10",D123:CS123)/'Grade computation'!I$13)=0,0,(SUMIF(D$14:CS$14,"CLO10",D123:CS123)/'Grade computation'!I$13)),""),"")</f>
        <v/>
      </c>
      <c r="DX123" s="92" t="str">
        <f t="shared" si="108"/>
        <v/>
      </c>
      <c r="DY123" s="92" t="str">
        <f t="shared" si="109"/>
        <v/>
      </c>
      <c r="DZ123" s="45"/>
      <c r="EA123" s="45"/>
    </row>
    <row r="124" spans="1:131" ht="15.75" customHeight="1">
      <c r="A124" s="281"/>
      <c r="B124" s="282"/>
      <c r="C124" s="276"/>
      <c r="D124" s="276"/>
      <c r="E124" s="276"/>
      <c r="F124" s="276"/>
      <c r="G124" s="276"/>
      <c r="H124" s="276"/>
      <c r="I124" s="276"/>
      <c r="J124" s="276"/>
      <c r="K124" s="276"/>
      <c r="L124" s="276"/>
      <c r="M124" s="276"/>
      <c r="N124" s="276"/>
      <c r="O124" s="276"/>
      <c r="P124" s="276"/>
      <c r="Q124" s="276"/>
      <c r="R124" s="276"/>
      <c r="S124" s="276"/>
      <c r="T124" s="276"/>
      <c r="U124" s="276"/>
      <c r="V124" s="276"/>
      <c r="W124" s="276"/>
      <c r="X124" s="276"/>
      <c r="Y124" s="276"/>
      <c r="Z124" s="276"/>
      <c r="AA124" s="276"/>
      <c r="AB124" s="276"/>
      <c r="AC124" s="276"/>
      <c r="AD124" s="276"/>
      <c r="AE124" s="276"/>
      <c r="AF124" s="276"/>
      <c r="AG124" s="276"/>
      <c r="AH124" s="89" t="str">
        <f t="shared" si="84"/>
        <v/>
      </c>
      <c r="AI124" s="90" t="str">
        <f t="shared" si="85"/>
        <v/>
      </c>
      <c r="AJ124" s="276"/>
      <c r="AK124" s="276"/>
      <c r="AL124" s="276"/>
      <c r="AM124" s="276"/>
      <c r="AN124" s="276"/>
      <c r="AO124" s="276"/>
      <c r="AP124" s="276"/>
      <c r="AQ124" s="276"/>
      <c r="AR124" s="276"/>
      <c r="AS124" s="276"/>
      <c r="AT124" s="276"/>
      <c r="AU124" s="276"/>
      <c r="AV124" s="276"/>
      <c r="AW124" s="276"/>
      <c r="AX124" s="276"/>
      <c r="AY124" s="276"/>
      <c r="AZ124" s="276"/>
      <c r="BA124" s="276"/>
      <c r="BB124" s="276"/>
      <c r="BC124" s="276"/>
      <c r="BD124" s="276"/>
      <c r="BE124" s="276"/>
      <c r="BF124" s="276"/>
      <c r="BG124" s="276"/>
      <c r="BH124" s="276"/>
      <c r="BI124" s="276"/>
      <c r="BJ124" s="276"/>
      <c r="BK124" s="276"/>
      <c r="BL124" s="276"/>
      <c r="BM124" s="276"/>
      <c r="BN124" s="89" t="str">
        <f t="shared" si="86"/>
        <v/>
      </c>
      <c r="BO124" s="90" t="str">
        <f t="shared" si="87"/>
        <v/>
      </c>
      <c r="BP124" s="285"/>
      <c r="BQ124" s="285"/>
      <c r="BR124" s="285"/>
      <c r="BS124" s="285"/>
      <c r="BT124" s="285"/>
      <c r="BU124" s="285"/>
      <c r="BV124" s="285"/>
      <c r="BW124" s="285"/>
      <c r="BX124" s="285"/>
      <c r="BY124" s="285"/>
      <c r="BZ124" s="285"/>
      <c r="CA124" s="276"/>
      <c r="CB124" s="276"/>
      <c r="CC124" s="276"/>
      <c r="CD124" s="276"/>
      <c r="CE124" s="276"/>
      <c r="CF124" s="276"/>
      <c r="CG124" s="276"/>
      <c r="CH124" s="276"/>
      <c r="CI124" s="276"/>
      <c r="CJ124" s="276"/>
      <c r="CK124" s="276"/>
      <c r="CL124" s="276"/>
      <c r="CM124" s="276"/>
      <c r="CN124" s="276"/>
      <c r="CO124" s="276"/>
      <c r="CP124" s="276"/>
      <c r="CQ124" s="276"/>
      <c r="CR124" s="276"/>
      <c r="CS124" s="276"/>
      <c r="CT124" s="89" t="str">
        <f t="shared" si="88"/>
        <v/>
      </c>
      <c r="CU124" s="90" t="str">
        <f t="shared" si="89"/>
        <v/>
      </c>
      <c r="CV124" s="91" t="str">
        <f>IF(B124&lt;&gt;"",IFERROR(SUMIF(D$14:CS$14, "CLO1", D124:CS124)/'Grade computation'!I$4,""),"")</f>
        <v/>
      </c>
      <c r="CW124" s="92" t="str">
        <f t="shared" si="90"/>
        <v/>
      </c>
      <c r="CX124" s="92" t="str">
        <f t="shared" si="91"/>
        <v/>
      </c>
      <c r="CY124" s="91" t="str">
        <f>IF(B124&lt;&gt;"",IFERROR(IF((SUMIF(D$14:CS$14,"CLO2",D124:CS124)/'Grade computation'!I$5)=0,0,(SUMIF(D$14:CS$14,"CLO2",D124:CS124)/'Grade computation'!I$5)),""),"")</f>
        <v/>
      </c>
      <c r="CZ124" s="92" t="str">
        <f t="shared" si="92"/>
        <v/>
      </c>
      <c r="DA124" s="92" t="str">
        <f t="shared" si="93"/>
        <v/>
      </c>
      <c r="DB124" s="91" t="str">
        <f>IF(B124&lt;&gt;"",IFERROR(IF((SUMIF(D$14:CS$14,"CLO3",D124:CS124)/'Grade computation'!I$6)=0,0,(SUMIF(D$14:CS$14,"CLO3",D124:CS124)/'Grade computation'!I$6)),""),"")</f>
        <v/>
      </c>
      <c r="DC124" s="92" t="str">
        <f t="shared" si="94"/>
        <v/>
      </c>
      <c r="DD124" s="92" t="str">
        <f t="shared" si="95"/>
        <v/>
      </c>
      <c r="DE124" s="91" t="str">
        <f>IF(B124&lt;&gt;"",IFERROR(SUMIF(D$14:CS$14,"CLO4",D124:CS124)/'Grade computation'!I$7,""),"")</f>
        <v/>
      </c>
      <c r="DF124" s="92" t="str">
        <f t="shared" si="96"/>
        <v/>
      </c>
      <c r="DG124" s="92" t="str">
        <f t="shared" si="97"/>
        <v/>
      </c>
      <c r="DH124" s="91" t="str">
        <f>IF(B124&lt;&gt;"",IFERROR(IF((SUMIF(D$14:CS$14,"CLO5",D124:CS124)/'Grade computation'!I$8)=0,0,(SUMIF(D$14:CS$14,"CLO5",D124:CS124)/'Grade computation'!I$8)),""),"")</f>
        <v/>
      </c>
      <c r="DI124" s="92" t="str">
        <f t="shared" si="98"/>
        <v/>
      </c>
      <c r="DJ124" s="92" t="str">
        <f t="shared" si="99"/>
        <v/>
      </c>
      <c r="DK124" s="91" t="str">
        <f>IF(B124&lt;&gt;"",IFERROR(IF((SUMIF(D$14:CS$14,"CLO6",D124:CS124)/'Grade computation'!I$9)=0,0,(SUMIF(D$14:CS$14,"CLO6",D124:CS124)/'Grade computation'!I$9)),""),"")</f>
        <v/>
      </c>
      <c r="DL124" s="92" t="str">
        <f t="shared" si="100"/>
        <v/>
      </c>
      <c r="DM124" s="92" t="str">
        <f t="shared" si="101"/>
        <v/>
      </c>
      <c r="DN124" s="91" t="str">
        <f>IF(B124&lt;&gt;"",IFERROR(IF((SUMIF(D$14:CS$14,"CLO7",D124:CS124)/'Grade computation'!I$10)=0,0,(SUMIF(D$14:CS$14,"CLO7",D124:CS124)/'Grade computation'!I$10)),""),"")</f>
        <v/>
      </c>
      <c r="DO124" s="92" t="str">
        <f t="shared" si="102"/>
        <v/>
      </c>
      <c r="DP124" s="92" t="str">
        <f t="shared" si="103"/>
        <v/>
      </c>
      <c r="DQ124" s="91" t="str">
        <f>IF(B124&lt;&gt;"",IFERROR(IF((SUMIF(D$14:CS$14,"CLO8",D124:CS124)/'Grade computation'!I$11)=0,0,(SUMIF(D$14:CS$14,"CLO8",D124:CS124)/'Grade computation'!I$11)),""),"")</f>
        <v/>
      </c>
      <c r="DR124" s="92" t="str">
        <f t="shared" si="104"/>
        <v/>
      </c>
      <c r="DS124" s="92" t="str">
        <f t="shared" si="105"/>
        <v/>
      </c>
      <c r="DT124" s="91" t="str">
        <f>IF(B124&lt;&gt;"",IFERROR(IF((SUMIF(D$14:CS$14,"CLO9",D124:CS124)/'Grade computation'!I$12)=0,0,(SUMIF(D$14:CS$14,"CLO9",D124:CS124)/'Grade computation'!I$12)),""),"")</f>
        <v/>
      </c>
      <c r="DU124" s="92" t="str">
        <f t="shared" si="106"/>
        <v/>
      </c>
      <c r="DV124" s="92" t="str">
        <f t="shared" si="107"/>
        <v/>
      </c>
      <c r="DW124" s="91" t="str">
        <f>IF(B124&lt;&gt;"",IFERROR(IF((SUMIF(D$14:CS$14,"CLO10",D124:CS124)/'Grade computation'!I$13)=0,0,(SUMIF(D$14:CS$14,"CLO10",D124:CS124)/'Grade computation'!I$13)),""),"")</f>
        <v/>
      </c>
      <c r="DX124" s="92" t="str">
        <f t="shared" si="108"/>
        <v/>
      </c>
      <c r="DY124" s="92" t="str">
        <f t="shared" si="109"/>
        <v/>
      </c>
      <c r="DZ124" s="45"/>
      <c r="EA124" s="45"/>
    </row>
    <row r="125" spans="1:131" ht="15.75" customHeight="1">
      <c r="A125" s="281"/>
      <c r="B125" s="282"/>
      <c r="C125" s="276"/>
      <c r="D125" s="276"/>
      <c r="E125" s="276"/>
      <c r="F125" s="276"/>
      <c r="G125" s="276"/>
      <c r="H125" s="276"/>
      <c r="I125" s="276"/>
      <c r="J125" s="276"/>
      <c r="K125" s="276"/>
      <c r="L125" s="276"/>
      <c r="M125" s="276"/>
      <c r="N125" s="276"/>
      <c r="O125" s="276"/>
      <c r="P125" s="276"/>
      <c r="Q125" s="276"/>
      <c r="R125" s="276"/>
      <c r="S125" s="276"/>
      <c r="T125" s="276"/>
      <c r="U125" s="276"/>
      <c r="V125" s="276"/>
      <c r="W125" s="276"/>
      <c r="X125" s="276"/>
      <c r="Y125" s="276"/>
      <c r="Z125" s="276"/>
      <c r="AA125" s="276"/>
      <c r="AB125" s="276"/>
      <c r="AC125" s="276"/>
      <c r="AD125" s="276"/>
      <c r="AE125" s="276"/>
      <c r="AF125" s="276"/>
      <c r="AG125" s="276"/>
      <c r="AH125" s="89" t="str">
        <f t="shared" si="84"/>
        <v/>
      </c>
      <c r="AI125" s="90" t="str">
        <f t="shared" si="85"/>
        <v/>
      </c>
      <c r="AJ125" s="276"/>
      <c r="AK125" s="276"/>
      <c r="AL125" s="276"/>
      <c r="AM125" s="276"/>
      <c r="AN125" s="276"/>
      <c r="AO125" s="276"/>
      <c r="AP125" s="276"/>
      <c r="AQ125" s="276"/>
      <c r="AR125" s="276"/>
      <c r="AS125" s="276"/>
      <c r="AT125" s="276"/>
      <c r="AU125" s="276"/>
      <c r="AV125" s="276"/>
      <c r="AW125" s="276"/>
      <c r="AX125" s="276"/>
      <c r="AY125" s="276"/>
      <c r="AZ125" s="276"/>
      <c r="BA125" s="276"/>
      <c r="BB125" s="276"/>
      <c r="BC125" s="276"/>
      <c r="BD125" s="276"/>
      <c r="BE125" s="276"/>
      <c r="BF125" s="276"/>
      <c r="BG125" s="276"/>
      <c r="BH125" s="276"/>
      <c r="BI125" s="276"/>
      <c r="BJ125" s="276"/>
      <c r="BK125" s="276"/>
      <c r="BL125" s="276"/>
      <c r="BM125" s="276"/>
      <c r="BN125" s="89" t="str">
        <f t="shared" si="86"/>
        <v/>
      </c>
      <c r="BO125" s="90" t="str">
        <f t="shared" si="87"/>
        <v/>
      </c>
      <c r="BP125" s="285"/>
      <c r="BQ125" s="285"/>
      <c r="BR125" s="285"/>
      <c r="BS125" s="285"/>
      <c r="BT125" s="285"/>
      <c r="BU125" s="285"/>
      <c r="BV125" s="285"/>
      <c r="BW125" s="285"/>
      <c r="BX125" s="285"/>
      <c r="BY125" s="285"/>
      <c r="BZ125" s="285"/>
      <c r="CA125" s="276"/>
      <c r="CB125" s="276"/>
      <c r="CC125" s="276"/>
      <c r="CD125" s="276"/>
      <c r="CE125" s="276"/>
      <c r="CF125" s="276"/>
      <c r="CG125" s="276"/>
      <c r="CH125" s="276"/>
      <c r="CI125" s="276"/>
      <c r="CJ125" s="276"/>
      <c r="CK125" s="276"/>
      <c r="CL125" s="276"/>
      <c r="CM125" s="276"/>
      <c r="CN125" s="276"/>
      <c r="CO125" s="276"/>
      <c r="CP125" s="276"/>
      <c r="CQ125" s="276"/>
      <c r="CR125" s="276"/>
      <c r="CS125" s="276"/>
      <c r="CT125" s="89" t="str">
        <f t="shared" si="88"/>
        <v/>
      </c>
      <c r="CU125" s="90" t="str">
        <f t="shared" si="89"/>
        <v/>
      </c>
      <c r="CV125" s="91" t="str">
        <f>IF(B125&lt;&gt;"",IFERROR(SUMIF(D$14:CS$14, "CLO1", D125:CS125)/'Grade computation'!I$4,""),"")</f>
        <v/>
      </c>
      <c r="CW125" s="92" t="str">
        <f t="shared" si="90"/>
        <v/>
      </c>
      <c r="CX125" s="92" t="str">
        <f t="shared" si="91"/>
        <v/>
      </c>
      <c r="CY125" s="91" t="str">
        <f>IF(B125&lt;&gt;"",IFERROR(IF((SUMIF(D$14:CS$14,"CLO2",D125:CS125)/'Grade computation'!I$5)=0,0,(SUMIF(D$14:CS$14,"CLO2",D125:CS125)/'Grade computation'!I$5)),""),"")</f>
        <v/>
      </c>
      <c r="CZ125" s="92" t="str">
        <f t="shared" si="92"/>
        <v/>
      </c>
      <c r="DA125" s="92" t="str">
        <f t="shared" si="93"/>
        <v/>
      </c>
      <c r="DB125" s="91" t="str">
        <f>IF(B125&lt;&gt;"",IFERROR(IF((SUMIF(D$14:CS$14,"CLO3",D125:CS125)/'Grade computation'!I$6)=0,0,(SUMIF(D$14:CS$14,"CLO3",D125:CS125)/'Grade computation'!I$6)),""),"")</f>
        <v/>
      </c>
      <c r="DC125" s="92" t="str">
        <f t="shared" si="94"/>
        <v/>
      </c>
      <c r="DD125" s="92" t="str">
        <f t="shared" si="95"/>
        <v/>
      </c>
      <c r="DE125" s="91" t="str">
        <f>IF(B125&lt;&gt;"",IFERROR(SUMIF(D$14:CS$14,"CLO4",D125:CS125)/'Grade computation'!I$7,""),"")</f>
        <v/>
      </c>
      <c r="DF125" s="92" t="str">
        <f t="shared" si="96"/>
        <v/>
      </c>
      <c r="DG125" s="92" t="str">
        <f t="shared" si="97"/>
        <v/>
      </c>
      <c r="DH125" s="91" t="str">
        <f>IF(B125&lt;&gt;"",IFERROR(IF((SUMIF(D$14:CS$14,"CLO5",D125:CS125)/'Grade computation'!I$8)=0,0,(SUMIF(D$14:CS$14,"CLO5",D125:CS125)/'Grade computation'!I$8)),""),"")</f>
        <v/>
      </c>
      <c r="DI125" s="92" t="str">
        <f t="shared" si="98"/>
        <v/>
      </c>
      <c r="DJ125" s="92" t="str">
        <f t="shared" si="99"/>
        <v/>
      </c>
      <c r="DK125" s="91" t="str">
        <f>IF(B125&lt;&gt;"",IFERROR(IF((SUMIF(D$14:CS$14,"CLO6",D125:CS125)/'Grade computation'!I$9)=0,0,(SUMIF(D$14:CS$14,"CLO6",D125:CS125)/'Grade computation'!I$9)),""),"")</f>
        <v/>
      </c>
      <c r="DL125" s="92" t="str">
        <f t="shared" si="100"/>
        <v/>
      </c>
      <c r="DM125" s="92" t="str">
        <f t="shared" si="101"/>
        <v/>
      </c>
      <c r="DN125" s="91" t="str">
        <f>IF(B125&lt;&gt;"",IFERROR(IF((SUMIF(D$14:CS$14,"CLO7",D125:CS125)/'Grade computation'!I$10)=0,0,(SUMIF(D$14:CS$14,"CLO7",D125:CS125)/'Grade computation'!I$10)),""),"")</f>
        <v/>
      </c>
      <c r="DO125" s="92" t="str">
        <f t="shared" si="102"/>
        <v/>
      </c>
      <c r="DP125" s="92" t="str">
        <f t="shared" si="103"/>
        <v/>
      </c>
      <c r="DQ125" s="91" t="str">
        <f>IF(B125&lt;&gt;"",IFERROR(IF((SUMIF(D$14:CS$14,"CLO8",D125:CS125)/'Grade computation'!I$11)=0,0,(SUMIF(D$14:CS$14,"CLO8",D125:CS125)/'Grade computation'!I$11)),""),"")</f>
        <v/>
      </c>
      <c r="DR125" s="92" t="str">
        <f t="shared" si="104"/>
        <v/>
      </c>
      <c r="DS125" s="92" t="str">
        <f t="shared" si="105"/>
        <v/>
      </c>
      <c r="DT125" s="91" t="str">
        <f>IF(B125&lt;&gt;"",IFERROR(IF((SUMIF(D$14:CS$14,"CLO9",D125:CS125)/'Grade computation'!I$12)=0,0,(SUMIF(D$14:CS$14,"CLO9",D125:CS125)/'Grade computation'!I$12)),""),"")</f>
        <v/>
      </c>
      <c r="DU125" s="92" t="str">
        <f t="shared" si="106"/>
        <v/>
      </c>
      <c r="DV125" s="92" t="str">
        <f t="shared" si="107"/>
        <v/>
      </c>
      <c r="DW125" s="91" t="str">
        <f>IF(B125&lt;&gt;"",IFERROR(IF((SUMIF(D$14:CS$14,"CLO10",D125:CS125)/'Grade computation'!I$13)=0,0,(SUMIF(D$14:CS$14,"CLO10",D125:CS125)/'Grade computation'!I$13)),""),"")</f>
        <v/>
      </c>
      <c r="DX125" s="92" t="str">
        <f t="shared" si="108"/>
        <v/>
      </c>
      <c r="DY125" s="92" t="str">
        <f t="shared" si="109"/>
        <v/>
      </c>
      <c r="DZ125" s="45"/>
      <c r="EA125" s="45"/>
    </row>
    <row r="126" spans="1:131" ht="15.75" customHeight="1">
      <c r="A126" s="281"/>
      <c r="B126" s="282"/>
      <c r="C126" s="276"/>
      <c r="D126" s="276"/>
      <c r="E126" s="276"/>
      <c r="F126" s="276"/>
      <c r="G126" s="276"/>
      <c r="H126" s="276"/>
      <c r="I126" s="276"/>
      <c r="J126" s="276"/>
      <c r="K126" s="276"/>
      <c r="L126" s="276"/>
      <c r="M126" s="276"/>
      <c r="N126" s="276"/>
      <c r="O126" s="276"/>
      <c r="P126" s="276"/>
      <c r="Q126" s="276"/>
      <c r="R126" s="276"/>
      <c r="S126" s="276"/>
      <c r="T126" s="276"/>
      <c r="U126" s="276"/>
      <c r="V126" s="276"/>
      <c r="W126" s="276"/>
      <c r="X126" s="276"/>
      <c r="Y126" s="276"/>
      <c r="Z126" s="276"/>
      <c r="AA126" s="276"/>
      <c r="AB126" s="276"/>
      <c r="AC126" s="276"/>
      <c r="AD126" s="276"/>
      <c r="AE126" s="276"/>
      <c r="AF126" s="276"/>
      <c r="AG126" s="276"/>
      <c r="AH126" s="89" t="str">
        <f t="shared" si="84"/>
        <v/>
      </c>
      <c r="AI126" s="90" t="str">
        <f t="shared" si="85"/>
        <v/>
      </c>
      <c r="AJ126" s="276"/>
      <c r="AK126" s="276"/>
      <c r="AL126" s="276"/>
      <c r="AM126" s="276"/>
      <c r="AN126" s="276"/>
      <c r="AO126" s="276"/>
      <c r="AP126" s="276"/>
      <c r="AQ126" s="276"/>
      <c r="AR126" s="276"/>
      <c r="AS126" s="276"/>
      <c r="AT126" s="276"/>
      <c r="AU126" s="276"/>
      <c r="AV126" s="276"/>
      <c r="AW126" s="276"/>
      <c r="AX126" s="276"/>
      <c r="AY126" s="276"/>
      <c r="AZ126" s="276"/>
      <c r="BA126" s="276"/>
      <c r="BB126" s="276"/>
      <c r="BC126" s="276"/>
      <c r="BD126" s="276"/>
      <c r="BE126" s="276"/>
      <c r="BF126" s="276"/>
      <c r="BG126" s="276"/>
      <c r="BH126" s="276"/>
      <c r="BI126" s="276"/>
      <c r="BJ126" s="276"/>
      <c r="BK126" s="276"/>
      <c r="BL126" s="276"/>
      <c r="BM126" s="276"/>
      <c r="BN126" s="89" t="str">
        <f t="shared" si="86"/>
        <v/>
      </c>
      <c r="BO126" s="90" t="str">
        <f t="shared" si="87"/>
        <v/>
      </c>
      <c r="BP126" s="285"/>
      <c r="BQ126" s="285"/>
      <c r="BR126" s="285"/>
      <c r="BS126" s="285"/>
      <c r="BT126" s="285"/>
      <c r="BU126" s="285"/>
      <c r="BV126" s="285"/>
      <c r="BW126" s="285"/>
      <c r="BX126" s="285"/>
      <c r="BY126" s="285"/>
      <c r="BZ126" s="285"/>
      <c r="CA126" s="276"/>
      <c r="CB126" s="276"/>
      <c r="CC126" s="276"/>
      <c r="CD126" s="276"/>
      <c r="CE126" s="276"/>
      <c r="CF126" s="276"/>
      <c r="CG126" s="276"/>
      <c r="CH126" s="276"/>
      <c r="CI126" s="276"/>
      <c r="CJ126" s="276"/>
      <c r="CK126" s="276"/>
      <c r="CL126" s="276"/>
      <c r="CM126" s="276"/>
      <c r="CN126" s="276"/>
      <c r="CO126" s="276"/>
      <c r="CP126" s="276"/>
      <c r="CQ126" s="276"/>
      <c r="CR126" s="276"/>
      <c r="CS126" s="276"/>
      <c r="CT126" s="89" t="str">
        <f t="shared" si="88"/>
        <v/>
      </c>
      <c r="CU126" s="90" t="str">
        <f t="shared" si="89"/>
        <v/>
      </c>
      <c r="CV126" s="91" t="str">
        <f>IF(B126&lt;&gt;"",IFERROR(SUMIF(D$14:CS$14, "CLO1", D126:CS126)/'Grade computation'!I$4,""),"")</f>
        <v/>
      </c>
      <c r="CW126" s="92" t="str">
        <f t="shared" si="90"/>
        <v/>
      </c>
      <c r="CX126" s="92" t="str">
        <f t="shared" si="91"/>
        <v/>
      </c>
      <c r="CY126" s="91" t="str">
        <f>IF(B126&lt;&gt;"",IFERROR(IF((SUMIF(D$14:CS$14,"CLO2",D126:CS126)/'Grade computation'!I$5)=0,0,(SUMIF(D$14:CS$14,"CLO2",D126:CS126)/'Grade computation'!I$5)),""),"")</f>
        <v/>
      </c>
      <c r="CZ126" s="92" t="str">
        <f t="shared" si="92"/>
        <v/>
      </c>
      <c r="DA126" s="92" t="str">
        <f t="shared" si="93"/>
        <v/>
      </c>
      <c r="DB126" s="91" t="str">
        <f>IF(B126&lt;&gt;"",IFERROR(IF((SUMIF(D$14:CS$14,"CLO3",D126:CS126)/'Grade computation'!I$6)=0,0,(SUMIF(D$14:CS$14,"CLO3",D126:CS126)/'Grade computation'!I$6)),""),"")</f>
        <v/>
      </c>
      <c r="DC126" s="92" t="str">
        <f t="shared" si="94"/>
        <v/>
      </c>
      <c r="DD126" s="92" t="str">
        <f t="shared" si="95"/>
        <v/>
      </c>
      <c r="DE126" s="91" t="str">
        <f>IF(B126&lt;&gt;"",IFERROR(SUMIF(D$14:CS$14,"CLO4",D126:CS126)/'Grade computation'!I$7,""),"")</f>
        <v/>
      </c>
      <c r="DF126" s="92" t="str">
        <f t="shared" si="96"/>
        <v/>
      </c>
      <c r="DG126" s="92" t="str">
        <f t="shared" si="97"/>
        <v/>
      </c>
      <c r="DH126" s="91" t="str">
        <f>IF(B126&lt;&gt;"",IFERROR(IF((SUMIF(D$14:CS$14,"CLO5",D126:CS126)/'Grade computation'!I$8)=0,0,(SUMIF(D$14:CS$14,"CLO5",D126:CS126)/'Grade computation'!I$8)),""),"")</f>
        <v/>
      </c>
      <c r="DI126" s="92" t="str">
        <f t="shared" si="98"/>
        <v/>
      </c>
      <c r="DJ126" s="92" t="str">
        <f t="shared" si="99"/>
        <v/>
      </c>
      <c r="DK126" s="91" t="str">
        <f>IF(B126&lt;&gt;"",IFERROR(IF((SUMIF(D$14:CS$14,"CLO6",D126:CS126)/'Grade computation'!I$9)=0,0,(SUMIF(D$14:CS$14,"CLO6",D126:CS126)/'Grade computation'!I$9)),""),"")</f>
        <v/>
      </c>
      <c r="DL126" s="92" t="str">
        <f t="shared" si="100"/>
        <v/>
      </c>
      <c r="DM126" s="92" t="str">
        <f t="shared" si="101"/>
        <v/>
      </c>
      <c r="DN126" s="91" t="str">
        <f>IF(B126&lt;&gt;"",IFERROR(IF((SUMIF(D$14:CS$14,"CLO7",D126:CS126)/'Grade computation'!I$10)=0,0,(SUMIF(D$14:CS$14,"CLO7",D126:CS126)/'Grade computation'!I$10)),""),"")</f>
        <v/>
      </c>
      <c r="DO126" s="92" t="str">
        <f t="shared" si="102"/>
        <v/>
      </c>
      <c r="DP126" s="92" t="str">
        <f t="shared" si="103"/>
        <v/>
      </c>
      <c r="DQ126" s="91" t="str">
        <f>IF(B126&lt;&gt;"",IFERROR(IF((SUMIF(D$14:CS$14,"CLO8",D126:CS126)/'Grade computation'!I$11)=0,0,(SUMIF(D$14:CS$14,"CLO8",D126:CS126)/'Grade computation'!I$11)),""),"")</f>
        <v/>
      </c>
      <c r="DR126" s="92" t="str">
        <f t="shared" si="104"/>
        <v/>
      </c>
      <c r="DS126" s="92" t="str">
        <f t="shared" si="105"/>
        <v/>
      </c>
      <c r="DT126" s="91" t="str">
        <f>IF(B126&lt;&gt;"",IFERROR(IF((SUMIF(D$14:CS$14,"CLO9",D126:CS126)/'Grade computation'!I$12)=0,0,(SUMIF(D$14:CS$14,"CLO9",D126:CS126)/'Grade computation'!I$12)),""),"")</f>
        <v/>
      </c>
      <c r="DU126" s="92" t="str">
        <f t="shared" si="106"/>
        <v/>
      </c>
      <c r="DV126" s="92" t="str">
        <f t="shared" si="107"/>
        <v/>
      </c>
      <c r="DW126" s="91" t="str">
        <f>IF(B126&lt;&gt;"",IFERROR(IF((SUMIF(D$14:CS$14,"CLO10",D126:CS126)/'Grade computation'!I$13)=0,0,(SUMIF(D$14:CS$14,"CLO10",D126:CS126)/'Grade computation'!I$13)),""),"")</f>
        <v/>
      </c>
      <c r="DX126" s="92" t="str">
        <f t="shared" si="108"/>
        <v/>
      </c>
      <c r="DY126" s="92" t="str">
        <f t="shared" si="109"/>
        <v/>
      </c>
      <c r="DZ126" s="45"/>
      <c r="EA126" s="45"/>
    </row>
    <row r="127" spans="1:131" ht="15.75" customHeight="1">
      <c r="A127" s="281"/>
      <c r="B127" s="282"/>
      <c r="C127" s="276"/>
      <c r="D127" s="276"/>
      <c r="E127" s="276"/>
      <c r="F127" s="276"/>
      <c r="G127" s="276"/>
      <c r="H127" s="276"/>
      <c r="I127" s="276"/>
      <c r="J127" s="276"/>
      <c r="K127" s="276"/>
      <c r="L127" s="276"/>
      <c r="M127" s="276"/>
      <c r="N127" s="276"/>
      <c r="O127" s="276"/>
      <c r="P127" s="276"/>
      <c r="Q127" s="276"/>
      <c r="R127" s="276"/>
      <c r="S127" s="276"/>
      <c r="T127" s="276"/>
      <c r="U127" s="276"/>
      <c r="V127" s="276"/>
      <c r="W127" s="276"/>
      <c r="X127" s="276"/>
      <c r="Y127" s="276"/>
      <c r="Z127" s="276"/>
      <c r="AA127" s="276"/>
      <c r="AB127" s="276"/>
      <c r="AC127" s="276"/>
      <c r="AD127" s="276"/>
      <c r="AE127" s="276"/>
      <c r="AF127" s="276"/>
      <c r="AG127" s="276"/>
      <c r="AH127" s="89" t="str">
        <f t="shared" si="84"/>
        <v/>
      </c>
      <c r="AI127" s="90" t="str">
        <f t="shared" si="85"/>
        <v/>
      </c>
      <c r="AJ127" s="276"/>
      <c r="AK127" s="276"/>
      <c r="AL127" s="276"/>
      <c r="AM127" s="276"/>
      <c r="AN127" s="276"/>
      <c r="AO127" s="276"/>
      <c r="AP127" s="276"/>
      <c r="AQ127" s="276"/>
      <c r="AR127" s="276"/>
      <c r="AS127" s="276"/>
      <c r="AT127" s="276"/>
      <c r="AU127" s="276"/>
      <c r="AV127" s="276"/>
      <c r="AW127" s="276"/>
      <c r="AX127" s="276"/>
      <c r="AY127" s="276"/>
      <c r="AZ127" s="276"/>
      <c r="BA127" s="276"/>
      <c r="BB127" s="276"/>
      <c r="BC127" s="276"/>
      <c r="BD127" s="276"/>
      <c r="BE127" s="276"/>
      <c r="BF127" s="276"/>
      <c r="BG127" s="276"/>
      <c r="BH127" s="276"/>
      <c r="BI127" s="276"/>
      <c r="BJ127" s="276"/>
      <c r="BK127" s="276"/>
      <c r="BL127" s="276"/>
      <c r="BM127" s="276"/>
      <c r="BN127" s="89" t="str">
        <f t="shared" si="86"/>
        <v/>
      </c>
      <c r="BO127" s="90" t="str">
        <f t="shared" si="87"/>
        <v/>
      </c>
      <c r="BP127" s="285"/>
      <c r="BQ127" s="285"/>
      <c r="BR127" s="285"/>
      <c r="BS127" s="285"/>
      <c r="BT127" s="285"/>
      <c r="BU127" s="285"/>
      <c r="BV127" s="285"/>
      <c r="BW127" s="285"/>
      <c r="BX127" s="285"/>
      <c r="BY127" s="285"/>
      <c r="BZ127" s="285"/>
      <c r="CA127" s="276"/>
      <c r="CB127" s="276"/>
      <c r="CC127" s="276"/>
      <c r="CD127" s="276"/>
      <c r="CE127" s="276"/>
      <c r="CF127" s="276"/>
      <c r="CG127" s="276"/>
      <c r="CH127" s="276"/>
      <c r="CI127" s="276"/>
      <c r="CJ127" s="276"/>
      <c r="CK127" s="276"/>
      <c r="CL127" s="276"/>
      <c r="CM127" s="276"/>
      <c r="CN127" s="276"/>
      <c r="CO127" s="276"/>
      <c r="CP127" s="276"/>
      <c r="CQ127" s="276"/>
      <c r="CR127" s="276"/>
      <c r="CS127" s="276"/>
      <c r="CT127" s="89" t="str">
        <f t="shared" si="88"/>
        <v/>
      </c>
      <c r="CU127" s="90" t="str">
        <f t="shared" si="89"/>
        <v/>
      </c>
      <c r="CV127" s="91" t="str">
        <f>IF(B127&lt;&gt;"",IFERROR(SUMIF(D$14:CS$14, "CLO1", D127:CS127)/'Grade computation'!I$4,""),"")</f>
        <v/>
      </c>
      <c r="CW127" s="92" t="str">
        <f t="shared" si="90"/>
        <v/>
      </c>
      <c r="CX127" s="92" t="str">
        <f t="shared" si="91"/>
        <v/>
      </c>
      <c r="CY127" s="91" t="str">
        <f>IF(B127&lt;&gt;"",IFERROR(IF((SUMIF(D$14:CS$14,"CLO2",D127:CS127)/'Grade computation'!I$5)=0,0,(SUMIF(D$14:CS$14,"CLO2",D127:CS127)/'Grade computation'!I$5)),""),"")</f>
        <v/>
      </c>
      <c r="CZ127" s="92" t="str">
        <f t="shared" si="92"/>
        <v/>
      </c>
      <c r="DA127" s="92" t="str">
        <f t="shared" si="93"/>
        <v/>
      </c>
      <c r="DB127" s="91" t="str">
        <f>IF(B127&lt;&gt;"",IFERROR(IF((SUMIF(D$14:CS$14,"CLO3",D127:CS127)/'Grade computation'!I$6)=0,0,(SUMIF(D$14:CS$14,"CLO3",D127:CS127)/'Grade computation'!I$6)),""),"")</f>
        <v/>
      </c>
      <c r="DC127" s="92" t="str">
        <f t="shared" si="94"/>
        <v/>
      </c>
      <c r="DD127" s="92" t="str">
        <f t="shared" si="95"/>
        <v/>
      </c>
      <c r="DE127" s="91" t="str">
        <f>IF(B127&lt;&gt;"",IFERROR(SUMIF(D$14:CS$14,"CLO4",D127:CS127)/'Grade computation'!I$7,""),"")</f>
        <v/>
      </c>
      <c r="DF127" s="92" t="str">
        <f t="shared" si="96"/>
        <v/>
      </c>
      <c r="DG127" s="92" t="str">
        <f t="shared" si="97"/>
        <v/>
      </c>
      <c r="DH127" s="91" t="str">
        <f>IF(B127&lt;&gt;"",IFERROR(IF((SUMIF(D$14:CS$14,"CLO5",D127:CS127)/'Grade computation'!I$8)=0,0,(SUMIF(D$14:CS$14,"CLO5",D127:CS127)/'Grade computation'!I$8)),""),"")</f>
        <v/>
      </c>
      <c r="DI127" s="92" t="str">
        <f t="shared" si="98"/>
        <v/>
      </c>
      <c r="DJ127" s="92" t="str">
        <f t="shared" si="99"/>
        <v/>
      </c>
      <c r="DK127" s="91" t="str">
        <f>IF(B127&lt;&gt;"",IFERROR(IF((SUMIF(D$14:CS$14,"CLO6",D127:CS127)/'Grade computation'!I$9)=0,0,(SUMIF(D$14:CS$14,"CLO6",D127:CS127)/'Grade computation'!I$9)),""),"")</f>
        <v/>
      </c>
      <c r="DL127" s="92" t="str">
        <f t="shared" si="100"/>
        <v/>
      </c>
      <c r="DM127" s="92" t="str">
        <f t="shared" si="101"/>
        <v/>
      </c>
      <c r="DN127" s="91" t="str">
        <f>IF(B127&lt;&gt;"",IFERROR(IF((SUMIF(D$14:CS$14,"CLO7",D127:CS127)/'Grade computation'!I$10)=0,0,(SUMIF(D$14:CS$14,"CLO7",D127:CS127)/'Grade computation'!I$10)),""),"")</f>
        <v/>
      </c>
      <c r="DO127" s="92" t="str">
        <f t="shared" si="102"/>
        <v/>
      </c>
      <c r="DP127" s="92" t="str">
        <f t="shared" si="103"/>
        <v/>
      </c>
      <c r="DQ127" s="91" t="str">
        <f>IF(B127&lt;&gt;"",IFERROR(IF((SUMIF(D$14:CS$14,"CLO8",D127:CS127)/'Grade computation'!I$11)=0,0,(SUMIF(D$14:CS$14,"CLO8",D127:CS127)/'Grade computation'!I$11)),""),"")</f>
        <v/>
      </c>
      <c r="DR127" s="92" t="str">
        <f t="shared" si="104"/>
        <v/>
      </c>
      <c r="DS127" s="92" t="str">
        <f t="shared" si="105"/>
        <v/>
      </c>
      <c r="DT127" s="91" t="str">
        <f>IF(B127&lt;&gt;"",IFERROR(IF((SUMIF(D$14:CS$14,"CLO9",D127:CS127)/'Grade computation'!I$12)=0,0,(SUMIF(D$14:CS$14,"CLO9",D127:CS127)/'Grade computation'!I$12)),""),"")</f>
        <v/>
      </c>
      <c r="DU127" s="92" t="str">
        <f t="shared" si="106"/>
        <v/>
      </c>
      <c r="DV127" s="92" t="str">
        <f t="shared" si="107"/>
        <v/>
      </c>
      <c r="DW127" s="91" t="str">
        <f>IF(B127&lt;&gt;"",IFERROR(IF((SUMIF(D$14:CS$14,"CLO10",D127:CS127)/'Grade computation'!I$13)=0,0,(SUMIF(D$14:CS$14,"CLO10",D127:CS127)/'Grade computation'!I$13)),""),"")</f>
        <v/>
      </c>
      <c r="DX127" s="92" t="str">
        <f t="shared" si="108"/>
        <v/>
      </c>
      <c r="DY127" s="92" t="str">
        <f t="shared" si="109"/>
        <v/>
      </c>
      <c r="DZ127" s="45"/>
      <c r="EA127" s="45"/>
    </row>
    <row r="128" spans="1:131" ht="15.75" customHeight="1">
      <c r="A128" s="281"/>
      <c r="B128" s="282"/>
      <c r="C128" s="276"/>
      <c r="D128" s="276"/>
      <c r="E128" s="276"/>
      <c r="F128" s="276"/>
      <c r="G128" s="276"/>
      <c r="H128" s="276"/>
      <c r="I128" s="276"/>
      <c r="J128" s="276"/>
      <c r="K128" s="276"/>
      <c r="L128" s="276"/>
      <c r="M128" s="276"/>
      <c r="N128" s="276"/>
      <c r="O128" s="276"/>
      <c r="P128" s="276"/>
      <c r="Q128" s="276"/>
      <c r="R128" s="276"/>
      <c r="S128" s="276"/>
      <c r="T128" s="276"/>
      <c r="U128" s="276"/>
      <c r="V128" s="276"/>
      <c r="W128" s="276"/>
      <c r="X128" s="276"/>
      <c r="Y128" s="276"/>
      <c r="Z128" s="276"/>
      <c r="AA128" s="276"/>
      <c r="AB128" s="276"/>
      <c r="AC128" s="276"/>
      <c r="AD128" s="276"/>
      <c r="AE128" s="276"/>
      <c r="AF128" s="276"/>
      <c r="AG128" s="276"/>
      <c r="AH128" s="89" t="str">
        <f t="shared" si="84"/>
        <v/>
      </c>
      <c r="AI128" s="90" t="str">
        <f t="shared" si="85"/>
        <v/>
      </c>
      <c r="AJ128" s="276"/>
      <c r="AK128" s="276"/>
      <c r="AL128" s="276"/>
      <c r="AM128" s="276"/>
      <c r="AN128" s="276"/>
      <c r="AO128" s="276"/>
      <c r="AP128" s="276"/>
      <c r="AQ128" s="276"/>
      <c r="AR128" s="276"/>
      <c r="AS128" s="276"/>
      <c r="AT128" s="276"/>
      <c r="AU128" s="276"/>
      <c r="AV128" s="276"/>
      <c r="AW128" s="276"/>
      <c r="AX128" s="276"/>
      <c r="AY128" s="276"/>
      <c r="AZ128" s="276"/>
      <c r="BA128" s="276"/>
      <c r="BB128" s="276"/>
      <c r="BC128" s="276"/>
      <c r="BD128" s="276"/>
      <c r="BE128" s="276"/>
      <c r="BF128" s="276"/>
      <c r="BG128" s="276"/>
      <c r="BH128" s="276"/>
      <c r="BI128" s="276"/>
      <c r="BJ128" s="276"/>
      <c r="BK128" s="276"/>
      <c r="BL128" s="276"/>
      <c r="BM128" s="276"/>
      <c r="BN128" s="89" t="str">
        <f t="shared" si="86"/>
        <v/>
      </c>
      <c r="BO128" s="90" t="str">
        <f t="shared" si="87"/>
        <v/>
      </c>
      <c r="BP128" s="285"/>
      <c r="BQ128" s="285"/>
      <c r="BR128" s="285"/>
      <c r="BS128" s="285"/>
      <c r="BT128" s="285"/>
      <c r="BU128" s="285"/>
      <c r="BV128" s="285"/>
      <c r="BW128" s="285"/>
      <c r="BX128" s="285"/>
      <c r="BY128" s="285"/>
      <c r="BZ128" s="285"/>
      <c r="CA128" s="276"/>
      <c r="CB128" s="276"/>
      <c r="CC128" s="276"/>
      <c r="CD128" s="276"/>
      <c r="CE128" s="276"/>
      <c r="CF128" s="276"/>
      <c r="CG128" s="276"/>
      <c r="CH128" s="276"/>
      <c r="CI128" s="276"/>
      <c r="CJ128" s="276"/>
      <c r="CK128" s="276"/>
      <c r="CL128" s="276"/>
      <c r="CM128" s="276"/>
      <c r="CN128" s="276"/>
      <c r="CO128" s="276"/>
      <c r="CP128" s="276"/>
      <c r="CQ128" s="276"/>
      <c r="CR128" s="276"/>
      <c r="CS128" s="276"/>
      <c r="CT128" s="89" t="str">
        <f t="shared" si="88"/>
        <v/>
      </c>
      <c r="CU128" s="90" t="str">
        <f t="shared" si="89"/>
        <v/>
      </c>
      <c r="CV128" s="91" t="str">
        <f>IF(B128&lt;&gt;"",IFERROR(SUMIF(D$14:CS$14, "CLO1", D128:CS128)/'Grade computation'!I$4,""),"")</f>
        <v/>
      </c>
      <c r="CW128" s="92" t="str">
        <f t="shared" si="90"/>
        <v/>
      </c>
      <c r="CX128" s="92" t="str">
        <f t="shared" si="91"/>
        <v/>
      </c>
      <c r="CY128" s="91" t="str">
        <f>IF(B128&lt;&gt;"",IFERROR(IF((SUMIF(D$14:CS$14,"CLO2",D128:CS128)/'Grade computation'!I$5)=0,0,(SUMIF(D$14:CS$14,"CLO2",D128:CS128)/'Grade computation'!I$5)),""),"")</f>
        <v/>
      </c>
      <c r="CZ128" s="92" t="str">
        <f t="shared" si="92"/>
        <v/>
      </c>
      <c r="DA128" s="92" t="str">
        <f t="shared" si="93"/>
        <v/>
      </c>
      <c r="DB128" s="91" t="str">
        <f>IF(B128&lt;&gt;"",IFERROR(IF((SUMIF(D$14:CS$14,"CLO3",D128:CS128)/'Grade computation'!I$6)=0,0,(SUMIF(D$14:CS$14,"CLO3",D128:CS128)/'Grade computation'!I$6)),""),"")</f>
        <v/>
      </c>
      <c r="DC128" s="92" t="str">
        <f t="shared" si="94"/>
        <v/>
      </c>
      <c r="DD128" s="92" t="str">
        <f t="shared" si="95"/>
        <v/>
      </c>
      <c r="DE128" s="91" t="str">
        <f>IF(B128&lt;&gt;"",IFERROR(SUMIF(D$14:CS$14,"CLO4",D128:CS128)/'Grade computation'!I$7,""),"")</f>
        <v/>
      </c>
      <c r="DF128" s="92" t="str">
        <f t="shared" si="96"/>
        <v/>
      </c>
      <c r="DG128" s="92" t="str">
        <f t="shared" si="97"/>
        <v/>
      </c>
      <c r="DH128" s="91" t="str">
        <f>IF(B128&lt;&gt;"",IFERROR(IF((SUMIF(D$14:CS$14,"CLO5",D128:CS128)/'Grade computation'!I$8)=0,0,(SUMIF(D$14:CS$14,"CLO5",D128:CS128)/'Grade computation'!I$8)),""),"")</f>
        <v/>
      </c>
      <c r="DI128" s="92" t="str">
        <f t="shared" si="98"/>
        <v/>
      </c>
      <c r="DJ128" s="92" t="str">
        <f t="shared" si="99"/>
        <v/>
      </c>
      <c r="DK128" s="91" t="str">
        <f>IF(B128&lt;&gt;"",IFERROR(IF((SUMIF(D$14:CS$14,"CLO6",D128:CS128)/'Grade computation'!I$9)=0,0,(SUMIF(D$14:CS$14,"CLO6",D128:CS128)/'Grade computation'!I$9)),""),"")</f>
        <v/>
      </c>
      <c r="DL128" s="92" t="str">
        <f t="shared" si="100"/>
        <v/>
      </c>
      <c r="DM128" s="92" t="str">
        <f t="shared" si="101"/>
        <v/>
      </c>
      <c r="DN128" s="91" t="str">
        <f>IF(B128&lt;&gt;"",IFERROR(IF((SUMIF(D$14:CS$14,"CLO7",D128:CS128)/'Grade computation'!I$10)=0,0,(SUMIF(D$14:CS$14,"CLO7",D128:CS128)/'Grade computation'!I$10)),""),"")</f>
        <v/>
      </c>
      <c r="DO128" s="92" t="str">
        <f t="shared" si="102"/>
        <v/>
      </c>
      <c r="DP128" s="92" t="str">
        <f t="shared" si="103"/>
        <v/>
      </c>
      <c r="DQ128" s="91" t="str">
        <f>IF(B128&lt;&gt;"",IFERROR(IF((SUMIF(D$14:CS$14,"CLO8",D128:CS128)/'Grade computation'!I$11)=0,0,(SUMIF(D$14:CS$14,"CLO8",D128:CS128)/'Grade computation'!I$11)),""),"")</f>
        <v/>
      </c>
      <c r="DR128" s="92" t="str">
        <f t="shared" si="104"/>
        <v/>
      </c>
      <c r="DS128" s="92" t="str">
        <f t="shared" si="105"/>
        <v/>
      </c>
      <c r="DT128" s="91" t="str">
        <f>IF(B128&lt;&gt;"",IFERROR(IF((SUMIF(D$14:CS$14,"CLO9",D128:CS128)/'Grade computation'!I$12)=0,0,(SUMIF(D$14:CS$14,"CLO9",D128:CS128)/'Grade computation'!I$12)),""),"")</f>
        <v/>
      </c>
      <c r="DU128" s="92" t="str">
        <f t="shared" si="106"/>
        <v/>
      </c>
      <c r="DV128" s="92" t="str">
        <f t="shared" si="107"/>
        <v/>
      </c>
      <c r="DW128" s="91" t="str">
        <f>IF(B128&lt;&gt;"",IFERROR(IF((SUMIF(D$14:CS$14,"CLO10",D128:CS128)/'Grade computation'!I$13)=0,0,(SUMIF(D$14:CS$14,"CLO10",D128:CS128)/'Grade computation'!I$13)),""),"")</f>
        <v/>
      </c>
      <c r="DX128" s="92" t="str">
        <f t="shared" si="108"/>
        <v/>
      </c>
      <c r="DY128" s="92" t="str">
        <f t="shared" si="109"/>
        <v/>
      </c>
      <c r="DZ128" s="45"/>
      <c r="EA128" s="45"/>
    </row>
    <row r="129" spans="1:131" ht="15.75" customHeight="1">
      <c r="A129" s="281"/>
      <c r="B129" s="282"/>
      <c r="C129" s="276"/>
      <c r="D129" s="276"/>
      <c r="E129" s="276"/>
      <c r="F129" s="276"/>
      <c r="G129" s="276"/>
      <c r="H129" s="276"/>
      <c r="I129" s="276"/>
      <c r="J129" s="276"/>
      <c r="K129" s="276"/>
      <c r="L129" s="276"/>
      <c r="M129" s="276"/>
      <c r="N129" s="276"/>
      <c r="O129" s="276"/>
      <c r="P129" s="276"/>
      <c r="Q129" s="276"/>
      <c r="R129" s="276"/>
      <c r="S129" s="276"/>
      <c r="T129" s="276"/>
      <c r="U129" s="276"/>
      <c r="V129" s="276"/>
      <c r="W129" s="276"/>
      <c r="X129" s="276"/>
      <c r="Y129" s="276"/>
      <c r="Z129" s="276"/>
      <c r="AA129" s="276"/>
      <c r="AB129" s="276"/>
      <c r="AC129" s="276"/>
      <c r="AD129" s="276"/>
      <c r="AE129" s="276"/>
      <c r="AF129" s="276"/>
      <c r="AG129" s="276"/>
      <c r="AH129" s="89" t="str">
        <f t="shared" si="84"/>
        <v/>
      </c>
      <c r="AI129" s="90" t="str">
        <f t="shared" si="85"/>
        <v/>
      </c>
      <c r="AJ129" s="276"/>
      <c r="AK129" s="276"/>
      <c r="AL129" s="276"/>
      <c r="AM129" s="276"/>
      <c r="AN129" s="276"/>
      <c r="AO129" s="276"/>
      <c r="AP129" s="276"/>
      <c r="AQ129" s="276"/>
      <c r="AR129" s="276"/>
      <c r="AS129" s="276"/>
      <c r="AT129" s="276"/>
      <c r="AU129" s="276"/>
      <c r="AV129" s="276"/>
      <c r="AW129" s="276"/>
      <c r="AX129" s="276"/>
      <c r="AY129" s="276"/>
      <c r="AZ129" s="276"/>
      <c r="BA129" s="276"/>
      <c r="BB129" s="276"/>
      <c r="BC129" s="276"/>
      <c r="BD129" s="276"/>
      <c r="BE129" s="276"/>
      <c r="BF129" s="276"/>
      <c r="BG129" s="276"/>
      <c r="BH129" s="276"/>
      <c r="BI129" s="276"/>
      <c r="BJ129" s="276"/>
      <c r="BK129" s="276"/>
      <c r="BL129" s="276"/>
      <c r="BM129" s="276"/>
      <c r="BN129" s="89" t="str">
        <f t="shared" si="86"/>
        <v/>
      </c>
      <c r="BO129" s="90" t="str">
        <f t="shared" si="87"/>
        <v/>
      </c>
      <c r="BP129" s="285"/>
      <c r="BQ129" s="285"/>
      <c r="BR129" s="285"/>
      <c r="BS129" s="285"/>
      <c r="BT129" s="285"/>
      <c r="BU129" s="285"/>
      <c r="BV129" s="285"/>
      <c r="BW129" s="285"/>
      <c r="BX129" s="285"/>
      <c r="BY129" s="285"/>
      <c r="BZ129" s="285"/>
      <c r="CA129" s="276"/>
      <c r="CB129" s="276"/>
      <c r="CC129" s="276"/>
      <c r="CD129" s="276"/>
      <c r="CE129" s="276"/>
      <c r="CF129" s="276"/>
      <c r="CG129" s="276"/>
      <c r="CH129" s="276"/>
      <c r="CI129" s="276"/>
      <c r="CJ129" s="276"/>
      <c r="CK129" s="276"/>
      <c r="CL129" s="276"/>
      <c r="CM129" s="276"/>
      <c r="CN129" s="276"/>
      <c r="CO129" s="276"/>
      <c r="CP129" s="276"/>
      <c r="CQ129" s="276"/>
      <c r="CR129" s="276"/>
      <c r="CS129" s="276"/>
      <c r="CT129" s="89" t="str">
        <f t="shared" si="88"/>
        <v/>
      </c>
      <c r="CU129" s="90" t="str">
        <f t="shared" si="89"/>
        <v/>
      </c>
      <c r="CV129" s="91" t="str">
        <f>IF(B129&lt;&gt;"",IFERROR(SUMIF(D$14:CS$14, "CLO1", D129:CS129)/'Grade computation'!I$4,""),"")</f>
        <v/>
      </c>
      <c r="CW129" s="92" t="str">
        <f t="shared" si="90"/>
        <v/>
      </c>
      <c r="CX129" s="92" t="str">
        <f t="shared" si="91"/>
        <v/>
      </c>
      <c r="CY129" s="91" t="str">
        <f>IF(B129&lt;&gt;"",IFERROR(IF((SUMIF(D$14:CS$14,"CLO2",D129:CS129)/'Grade computation'!I$5)=0,0,(SUMIF(D$14:CS$14,"CLO2",D129:CS129)/'Grade computation'!I$5)),""),"")</f>
        <v/>
      </c>
      <c r="CZ129" s="92" t="str">
        <f t="shared" si="92"/>
        <v/>
      </c>
      <c r="DA129" s="92" t="str">
        <f t="shared" si="93"/>
        <v/>
      </c>
      <c r="DB129" s="91" t="str">
        <f>IF(B129&lt;&gt;"",IFERROR(IF((SUMIF(D$14:CS$14,"CLO3",D129:CS129)/'Grade computation'!I$6)=0,0,(SUMIF(D$14:CS$14,"CLO3",D129:CS129)/'Grade computation'!I$6)),""),"")</f>
        <v/>
      </c>
      <c r="DC129" s="92" t="str">
        <f t="shared" si="94"/>
        <v/>
      </c>
      <c r="DD129" s="92" t="str">
        <f t="shared" si="95"/>
        <v/>
      </c>
      <c r="DE129" s="91" t="str">
        <f>IF(B129&lt;&gt;"",IFERROR(SUMIF(D$14:CS$14,"CLO4",D129:CS129)/'Grade computation'!I$7,""),"")</f>
        <v/>
      </c>
      <c r="DF129" s="92" t="str">
        <f t="shared" si="96"/>
        <v/>
      </c>
      <c r="DG129" s="92" t="str">
        <f t="shared" si="97"/>
        <v/>
      </c>
      <c r="DH129" s="91" t="str">
        <f>IF(B129&lt;&gt;"",IFERROR(IF((SUMIF(D$14:CS$14,"CLO5",D129:CS129)/'Grade computation'!I$8)=0,0,(SUMIF(D$14:CS$14,"CLO5",D129:CS129)/'Grade computation'!I$8)),""),"")</f>
        <v/>
      </c>
      <c r="DI129" s="92" t="str">
        <f t="shared" si="98"/>
        <v/>
      </c>
      <c r="DJ129" s="92" t="str">
        <f t="shared" si="99"/>
        <v/>
      </c>
      <c r="DK129" s="91" t="str">
        <f>IF(B129&lt;&gt;"",IFERROR(IF((SUMIF(D$14:CS$14,"CLO6",D129:CS129)/'Grade computation'!I$9)=0,0,(SUMIF(D$14:CS$14,"CLO6",D129:CS129)/'Grade computation'!I$9)),""),"")</f>
        <v/>
      </c>
      <c r="DL129" s="92" t="str">
        <f t="shared" si="100"/>
        <v/>
      </c>
      <c r="DM129" s="92" t="str">
        <f t="shared" si="101"/>
        <v/>
      </c>
      <c r="DN129" s="91" t="str">
        <f>IF(B129&lt;&gt;"",IFERROR(IF((SUMIF(D$14:CS$14,"CLO7",D129:CS129)/'Grade computation'!I$10)=0,0,(SUMIF(D$14:CS$14,"CLO7",D129:CS129)/'Grade computation'!I$10)),""),"")</f>
        <v/>
      </c>
      <c r="DO129" s="92" t="str">
        <f t="shared" si="102"/>
        <v/>
      </c>
      <c r="DP129" s="92" t="str">
        <f t="shared" si="103"/>
        <v/>
      </c>
      <c r="DQ129" s="91" t="str">
        <f>IF(B129&lt;&gt;"",IFERROR(IF((SUMIF(D$14:CS$14,"CLO8",D129:CS129)/'Grade computation'!I$11)=0,0,(SUMIF(D$14:CS$14,"CLO8",D129:CS129)/'Grade computation'!I$11)),""),"")</f>
        <v/>
      </c>
      <c r="DR129" s="92" t="str">
        <f t="shared" si="104"/>
        <v/>
      </c>
      <c r="DS129" s="92" t="str">
        <f t="shared" si="105"/>
        <v/>
      </c>
      <c r="DT129" s="91" t="str">
        <f>IF(B129&lt;&gt;"",IFERROR(IF((SUMIF(D$14:CS$14,"CLO9",D129:CS129)/'Grade computation'!I$12)=0,0,(SUMIF(D$14:CS$14,"CLO9",D129:CS129)/'Grade computation'!I$12)),""),"")</f>
        <v/>
      </c>
      <c r="DU129" s="92" t="str">
        <f t="shared" si="106"/>
        <v/>
      </c>
      <c r="DV129" s="92" t="str">
        <f t="shared" si="107"/>
        <v/>
      </c>
      <c r="DW129" s="91" t="str">
        <f>IF(B129&lt;&gt;"",IFERROR(IF((SUMIF(D$14:CS$14,"CLO10",D129:CS129)/'Grade computation'!I$13)=0,0,(SUMIF(D$14:CS$14,"CLO10",D129:CS129)/'Grade computation'!I$13)),""),"")</f>
        <v/>
      </c>
      <c r="DX129" s="92" t="str">
        <f t="shared" si="108"/>
        <v/>
      </c>
      <c r="DY129" s="92" t="str">
        <f t="shared" si="109"/>
        <v/>
      </c>
      <c r="DZ129" s="45"/>
      <c r="EA129" s="45"/>
    </row>
    <row r="130" spans="1:131" ht="15.75" customHeight="1">
      <c r="A130" s="281"/>
      <c r="B130" s="282"/>
      <c r="C130" s="276"/>
      <c r="D130" s="276"/>
      <c r="E130" s="276"/>
      <c r="F130" s="276"/>
      <c r="G130" s="276"/>
      <c r="H130" s="276"/>
      <c r="I130" s="276"/>
      <c r="J130" s="276"/>
      <c r="K130" s="276"/>
      <c r="L130" s="276"/>
      <c r="M130" s="276"/>
      <c r="N130" s="276"/>
      <c r="O130" s="276"/>
      <c r="P130" s="276"/>
      <c r="Q130" s="276"/>
      <c r="R130" s="276"/>
      <c r="S130" s="276"/>
      <c r="T130" s="276"/>
      <c r="U130" s="276"/>
      <c r="V130" s="276"/>
      <c r="W130" s="276"/>
      <c r="X130" s="276"/>
      <c r="Y130" s="276"/>
      <c r="Z130" s="276"/>
      <c r="AA130" s="276"/>
      <c r="AB130" s="276"/>
      <c r="AC130" s="276"/>
      <c r="AD130" s="276"/>
      <c r="AE130" s="276"/>
      <c r="AF130" s="276"/>
      <c r="AG130" s="276"/>
      <c r="AH130" s="89" t="str">
        <f t="shared" si="84"/>
        <v/>
      </c>
      <c r="AI130" s="90" t="str">
        <f t="shared" si="85"/>
        <v/>
      </c>
      <c r="AJ130" s="276"/>
      <c r="AK130" s="276"/>
      <c r="AL130" s="276"/>
      <c r="AM130" s="276"/>
      <c r="AN130" s="276"/>
      <c r="AO130" s="276"/>
      <c r="AP130" s="276"/>
      <c r="AQ130" s="276"/>
      <c r="AR130" s="276"/>
      <c r="AS130" s="276"/>
      <c r="AT130" s="276"/>
      <c r="AU130" s="276"/>
      <c r="AV130" s="276"/>
      <c r="AW130" s="276"/>
      <c r="AX130" s="276"/>
      <c r="AY130" s="276"/>
      <c r="AZ130" s="276"/>
      <c r="BA130" s="276"/>
      <c r="BB130" s="276"/>
      <c r="BC130" s="276"/>
      <c r="BD130" s="276"/>
      <c r="BE130" s="276"/>
      <c r="BF130" s="276"/>
      <c r="BG130" s="276"/>
      <c r="BH130" s="276"/>
      <c r="BI130" s="276"/>
      <c r="BJ130" s="276"/>
      <c r="BK130" s="276"/>
      <c r="BL130" s="276"/>
      <c r="BM130" s="276"/>
      <c r="BN130" s="89" t="str">
        <f t="shared" si="86"/>
        <v/>
      </c>
      <c r="BO130" s="90" t="str">
        <f t="shared" si="87"/>
        <v/>
      </c>
      <c r="BP130" s="285"/>
      <c r="BQ130" s="285"/>
      <c r="BR130" s="285"/>
      <c r="BS130" s="285"/>
      <c r="BT130" s="285"/>
      <c r="BU130" s="285"/>
      <c r="BV130" s="285"/>
      <c r="BW130" s="285"/>
      <c r="BX130" s="285"/>
      <c r="BY130" s="285"/>
      <c r="BZ130" s="285"/>
      <c r="CA130" s="276"/>
      <c r="CB130" s="276"/>
      <c r="CC130" s="276"/>
      <c r="CD130" s="276"/>
      <c r="CE130" s="276"/>
      <c r="CF130" s="276"/>
      <c r="CG130" s="276"/>
      <c r="CH130" s="276"/>
      <c r="CI130" s="276"/>
      <c r="CJ130" s="276"/>
      <c r="CK130" s="276"/>
      <c r="CL130" s="276"/>
      <c r="CM130" s="276"/>
      <c r="CN130" s="276"/>
      <c r="CO130" s="276"/>
      <c r="CP130" s="276"/>
      <c r="CQ130" s="276"/>
      <c r="CR130" s="276"/>
      <c r="CS130" s="276"/>
      <c r="CT130" s="89" t="str">
        <f t="shared" si="88"/>
        <v/>
      </c>
      <c r="CU130" s="90" t="str">
        <f t="shared" si="89"/>
        <v/>
      </c>
      <c r="CV130" s="91" t="str">
        <f>IF(B130&lt;&gt;"",IFERROR(SUMIF(D$14:CS$14, "CLO1", D130:CS130)/'Grade computation'!I$4,""),"")</f>
        <v/>
      </c>
      <c r="CW130" s="92" t="str">
        <f t="shared" si="90"/>
        <v/>
      </c>
      <c r="CX130" s="92" t="str">
        <f t="shared" si="91"/>
        <v/>
      </c>
      <c r="CY130" s="91" t="str">
        <f>IF(B130&lt;&gt;"",IFERROR(IF((SUMIF(D$14:CS$14,"CLO2",D130:CS130)/'Grade computation'!I$5)=0,0,(SUMIF(D$14:CS$14,"CLO2",D130:CS130)/'Grade computation'!I$5)),""),"")</f>
        <v/>
      </c>
      <c r="CZ130" s="92" t="str">
        <f t="shared" si="92"/>
        <v/>
      </c>
      <c r="DA130" s="92" t="str">
        <f t="shared" si="93"/>
        <v/>
      </c>
      <c r="DB130" s="91" t="str">
        <f>IF(B130&lt;&gt;"",IFERROR(IF((SUMIF(D$14:CS$14,"CLO3",D130:CS130)/'Grade computation'!I$6)=0,0,(SUMIF(D$14:CS$14,"CLO3",D130:CS130)/'Grade computation'!I$6)),""),"")</f>
        <v/>
      </c>
      <c r="DC130" s="92" t="str">
        <f t="shared" si="94"/>
        <v/>
      </c>
      <c r="DD130" s="92" t="str">
        <f t="shared" si="95"/>
        <v/>
      </c>
      <c r="DE130" s="91" t="str">
        <f>IF(B130&lt;&gt;"",IFERROR(SUMIF(D$14:CS$14,"CLO4",D130:CS130)/'Grade computation'!I$7,""),"")</f>
        <v/>
      </c>
      <c r="DF130" s="92" t="str">
        <f t="shared" si="96"/>
        <v/>
      </c>
      <c r="DG130" s="92" t="str">
        <f t="shared" si="97"/>
        <v/>
      </c>
      <c r="DH130" s="91" t="str">
        <f>IF(B130&lt;&gt;"",IFERROR(IF((SUMIF(D$14:CS$14,"CLO5",D130:CS130)/'Grade computation'!I$8)=0,0,(SUMIF(D$14:CS$14,"CLO5",D130:CS130)/'Grade computation'!I$8)),""),"")</f>
        <v/>
      </c>
      <c r="DI130" s="92" t="str">
        <f t="shared" si="98"/>
        <v/>
      </c>
      <c r="DJ130" s="92" t="str">
        <f t="shared" si="99"/>
        <v/>
      </c>
      <c r="DK130" s="91" t="str">
        <f>IF(B130&lt;&gt;"",IFERROR(IF((SUMIF(D$14:CS$14,"CLO6",D130:CS130)/'Grade computation'!I$9)=0,0,(SUMIF(D$14:CS$14,"CLO6",D130:CS130)/'Grade computation'!I$9)),""),"")</f>
        <v/>
      </c>
      <c r="DL130" s="92" t="str">
        <f t="shared" si="100"/>
        <v/>
      </c>
      <c r="DM130" s="92" t="str">
        <f t="shared" si="101"/>
        <v/>
      </c>
      <c r="DN130" s="91" t="str">
        <f>IF(B130&lt;&gt;"",IFERROR(IF((SUMIF(D$14:CS$14,"CLO7",D130:CS130)/'Grade computation'!I$10)=0,0,(SUMIF(D$14:CS$14,"CLO7",D130:CS130)/'Grade computation'!I$10)),""),"")</f>
        <v/>
      </c>
      <c r="DO130" s="92" t="str">
        <f t="shared" si="102"/>
        <v/>
      </c>
      <c r="DP130" s="92" t="str">
        <f t="shared" si="103"/>
        <v/>
      </c>
      <c r="DQ130" s="91" t="str">
        <f>IF(B130&lt;&gt;"",IFERROR(IF((SUMIF(D$14:CS$14,"CLO8",D130:CS130)/'Grade computation'!I$11)=0,0,(SUMIF(D$14:CS$14,"CLO8",D130:CS130)/'Grade computation'!I$11)),""),"")</f>
        <v/>
      </c>
      <c r="DR130" s="92" t="str">
        <f t="shared" si="104"/>
        <v/>
      </c>
      <c r="DS130" s="92" t="str">
        <f t="shared" si="105"/>
        <v/>
      </c>
      <c r="DT130" s="91" t="str">
        <f>IF(B130&lt;&gt;"",IFERROR(IF((SUMIF(D$14:CS$14,"CLO9",D130:CS130)/'Grade computation'!I$12)=0,0,(SUMIF(D$14:CS$14,"CLO9",D130:CS130)/'Grade computation'!I$12)),""),"")</f>
        <v/>
      </c>
      <c r="DU130" s="92" t="str">
        <f t="shared" si="106"/>
        <v/>
      </c>
      <c r="DV130" s="92" t="str">
        <f t="shared" si="107"/>
        <v/>
      </c>
      <c r="DW130" s="91" t="str">
        <f>IF(B130&lt;&gt;"",IFERROR(IF((SUMIF(D$14:CS$14,"CLO10",D130:CS130)/'Grade computation'!I$13)=0,0,(SUMIF(D$14:CS$14,"CLO10",D130:CS130)/'Grade computation'!I$13)),""),"")</f>
        <v/>
      </c>
      <c r="DX130" s="92" t="str">
        <f t="shared" si="108"/>
        <v/>
      </c>
      <c r="DY130" s="92" t="str">
        <f t="shared" si="109"/>
        <v/>
      </c>
      <c r="DZ130" s="45"/>
      <c r="EA130" s="45"/>
    </row>
    <row r="131" spans="1:131" ht="15.75" customHeight="1">
      <c r="A131" s="281"/>
      <c r="B131" s="282"/>
      <c r="C131" s="276"/>
      <c r="D131" s="276"/>
      <c r="E131" s="276"/>
      <c r="F131" s="276"/>
      <c r="G131" s="276"/>
      <c r="H131" s="276"/>
      <c r="I131" s="276"/>
      <c r="J131" s="276"/>
      <c r="K131" s="276"/>
      <c r="L131" s="276"/>
      <c r="M131" s="276"/>
      <c r="N131" s="276"/>
      <c r="O131" s="276"/>
      <c r="P131" s="276"/>
      <c r="Q131" s="276"/>
      <c r="R131" s="276"/>
      <c r="S131" s="276"/>
      <c r="T131" s="276"/>
      <c r="U131" s="276"/>
      <c r="V131" s="276"/>
      <c r="W131" s="276"/>
      <c r="X131" s="276"/>
      <c r="Y131" s="276"/>
      <c r="Z131" s="276"/>
      <c r="AA131" s="276"/>
      <c r="AB131" s="276"/>
      <c r="AC131" s="276"/>
      <c r="AD131" s="276"/>
      <c r="AE131" s="276"/>
      <c r="AF131" s="276"/>
      <c r="AG131" s="276"/>
      <c r="AH131" s="89" t="str">
        <f t="shared" si="84"/>
        <v/>
      </c>
      <c r="AI131" s="90" t="str">
        <f t="shared" si="85"/>
        <v/>
      </c>
      <c r="AJ131" s="276"/>
      <c r="AK131" s="276"/>
      <c r="AL131" s="276"/>
      <c r="AM131" s="276"/>
      <c r="AN131" s="276"/>
      <c r="AO131" s="276"/>
      <c r="AP131" s="276"/>
      <c r="AQ131" s="276"/>
      <c r="AR131" s="276"/>
      <c r="AS131" s="276"/>
      <c r="AT131" s="276"/>
      <c r="AU131" s="276"/>
      <c r="AV131" s="276"/>
      <c r="AW131" s="276"/>
      <c r="AX131" s="276"/>
      <c r="AY131" s="276"/>
      <c r="AZ131" s="276"/>
      <c r="BA131" s="276"/>
      <c r="BB131" s="276"/>
      <c r="BC131" s="276"/>
      <c r="BD131" s="276"/>
      <c r="BE131" s="276"/>
      <c r="BF131" s="276"/>
      <c r="BG131" s="276"/>
      <c r="BH131" s="276"/>
      <c r="BI131" s="276"/>
      <c r="BJ131" s="276"/>
      <c r="BK131" s="276"/>
      <c r="BL131" s="276"/>
      <c r="BM131" s="276"/>
      <c r="BN131" s="89" t="str">
        <f t="shared" si="86"/>
        <v/>
      </c>
      <c r="BO131" s="90" t="str">
        <f t="shared" si="87"/>
        <v/>
      </c>
      <c r="BP131" s="285"/>
      <c r="BQ131" s="285"/>
      <c r="BR131" s="285"/>
      <c r="BS131" s="285"/>
      <c r="BT131" s="285"/>
      <c r="BU131" s="285"/>
      <c r="BV131" s="285"/>
      <c r="BW131" s="285"/>
      <c r="BX131" s="285"/>
      <c r="BY131" s="285"/>
      <c r="BZ131" s="285"/>
      <c r="CA131" s="276"/>
      <c r="CB131" s="276"/>
      <c r="CC131" s="276"/>
      <c r="CD131" s="276"/>
      <c r="CE131" s="276"/>
      <c r="CF131" s="276"/>
      <c r="CG131" s="276"/>
      <c r="CH131" s="276"/>
      <c r="CI131" s="276"/>
      <c r="CJ131" s="276"/>
      <c r="CK131" s="276"/>
      <c r="CL131" s="276"/>
      <c r="CM131" s="276"/>
      <c r="CN131" s="276"/>
      <c r="CO131" s="276"/>
      <c r="CP131" s="276"/>
      <c r="CQ131" s="276"/>
      <c r="CR131" s="276"/>
      <c r="CS131" s="276"/>
      <c r="CT131" s="89" t="str">
        <f t="shared" si="88"/>
        <v/>
      </c>
      <c r="CU131" s="90" t="str">
        <f t="shared" si="89"/>
        <v/>
      </c>
      <c r="CV131" s="91" t="str">
        <f>IF(B131&lt;&gt;"",IFERROR(SUMIF(D$14:CS$14, "CLO1", D131:CS131)/'Grade computation'!I$4,""),"")</f>
        <v/>
      </c>
      <c r="CW131" s="92" t="str">
        <f t="shared" si="90"/>
        <v/>
      </c>
      <c r="CX131" s="92" t="str">
        <f t="shared" si="91"/>
        <v/>
      </c>
      <c r="CY131" s="91" t="str">
        <f>IF(B131&lt;&gt;"",IFERROR(IF((SUMIF(D$14:CS$14,"CLO2",D131:CS131)/'Grade computation'!I$5)=0,0,(SUMIF(D$14:CS$14,"CLO2",D131:CS131)/'Grade computation'!I$5)),""),"")</f>
        <v/>
      </c>
      <c r="CZ131" s="92" t="str">
        <f t="shared" si="92"/>
        <v/>
      </c>
      <c r="DA131" s="92" t="str">
        <f t="shared" si="93"/>
        <v/>
      </c>
      <c r="DB131" s="91" t="str">
        <f>IF(B131&lt;&gt;"",IFERROR(IF((SUMIF(D$14:CS$14,"CLO3",D131:CS131)/'Grade computation'!I$6)=0,0,(SUMIF(D$14:CS$14,"CLO3",D131:CS131)/'Grade computation'!I$6)),""),"")</f>
        <v/>
      </c>
      <c r="DC131" s="92" t="str">
        <f t="shared" si="94"/>
        <v/>
      </c>
      <c r="DD131" s="92" t="str">
        <f t="shared" si="95"/>
        <v/>
      </c>
      <c r="DE131" s="91" t="str">
        <f>IF(B131&lt;&gt;"",IFERROR(SUMIF(D$14:CS$14,"CLO4",D131:CS131)/'Grade computation'!I$7,""),"")</f>
        <v/>
      </c>
      <c r="DF131" s="92" t="str">
        <f t="shared" si="96"/>
        <v/>
      </c>
      <c r="DG131" s="92" t="str">
        <f t="shared" si="97"/>
        <v/>
      </c>
      <c r="DH131" s="91" t="str">
        <f>IF(B131&lt;&gt;"",IFERROR(IF((SUMIF(D$14:CS$14,"CLO5",D131:CS131)/'Grade computation'!I$8)=0,0,(SUMIF(D$14:CS$14,"CLO5",D131:CS131)/'Grade computation'!I$8)),""),"")</f>
        <v/>
      </c>
      <c r="DI131" s="92" t="str">
        <f t="shared" si="98"/>
        <v/>
      </c>
      <c r="DJ131" s="92" t="str">
        <f t="shared" si="99"/>
        <v/>
      </c>
      <c r="DK131" s="91" t="str">
        <f>IF(B131&lt;&gt;"",IFERROR(IF((SUMIF(D$14:CS$14,"CLO6",D131:CS131)/'Grade computation'!I$9)=0,0,(SUMIF(D$14:CS$14,"CLO6",D131:CS131)/'Grade computation'!I$9)),""),"")</f>
        <v/>
      </c>
      <c r="DL131" s="92" t="str">
        <f t="shared" si="100"/>
        <v/>
      </c>
      <c r="DM131" s="92" t="str">
        <f t="shared" si="101"/>
        <v/>
      </c>
      <c r="DN131" s="91" t="str">
        <f>IF(B131&lt;&gt;"",IFERROR(IF((SUMIF(D$14:CS$14,"CLO7",D131:CS131)/'Grade computation'!I$10)=0,0,(SUMIF(D$14:CS$14,"CLO7",D131:CS131)/'Grade computation'!I$10)),""),"")</f>
        <v/>
      </c>
      <c r="DO131" s="92" t="str">
        <f t="shared" si="102"/>
        <v/>
      </c>
      <c r="DP131" s="92" t="str">
        <f t="shared" si="103"/>
        <v/>
      </c>
      <c r="DQ131" s="91" t="str">
        <f>IF(B131&lt;&gt;"",IFERROR(IF((SUMIF(D$14:CS$14,"CLO8",D131:CS131)/'Grade computation'!I$11)=0,0,(SUMIF(D$14:CS$14,"CLO8",D131:CS131)/'Grade computation'!I$11)),""),"")</f>
        <v/>
      </c>
      <c r="DR131" s="92" t="str">
        <f t="shared" si="104"/>
        <v/>
      </c>
      <c r="DS131" s="92" t="str">
        <f t="shared" si="105"/>
        <v/>
      </c>
      <c r="DT131" s="91" t="str">
        <f>IF(B131&lt;&gt;"",IFERROR(IF((SUMIF(D$14:CS$14,"CLO9",D131:CS131)/'Grade computation'!I$12)=0,0,(SUMIF(D$14:CS$14,"CLO9",D131:CS131)/'Grade computation'!I$12)),""),"")</f>
        <v/>
      </c>
      <c r="DU131" s="92" t="str">
        <f t="shared" si="106"/>
        <v/>
      </c>
      <c r="DV131" s="92" t="str">
        <f t="shared" si="107"/>
        <v/>
      </c>
      <c r="DW131" s="91" t="str">
        <f>IF(B131&lt;&gt;"",IFERROR(IF((SUMIF(D$14:CS$14,"CLO10",D131:CS131)/'Grade computation'!I$13)=0,0,(SUMIF(D$14:CS$14,"CLO10",D131:CS131)/'Grade computation'!I$13)),""),"")</f>
        <v/>
      </c>
      <c r="DX131" s="92" t="str">
        <f t="shared" si="108"/>
        <v/>
      </c>
      <c r="DY131" s="92" t="str">
        <f t="shared" si="109"/>
        <v/>
      </c>
      <c r="DZ131" s="45"/>
      <c r="EA131" s="45"/>
    </row>
    <row r="132" spans="1:131" ht="15.75" customHeight="1">
      <c r="A132" s="281"/>
      <c r="B132" s="282"/>
      <c r="C132" s="276"/>
      <c r="D132" s="276"/>
      <c r="E132" s="276"/>
      <c r="F132" s="276"/>
      <c r="G132" s="276"/>
      <c r="H132" s="276"/>
      <c r="I132" s="276"/>
      <c r="J132" s="276"/>
      <c r="K132" s="276"/>
      <c r="L132" s="276"/>
      <c r="M132" s="276"/>
      <c r="N132" s="276"/>
      <c r="O132" s="276"/>
      <c r="P132" s="276"/>
      <c r="Q132" s="276"/>
      <c r="R132" s="276"/>
      <c r="S132" s="276"/>
      <c r="T132" s="276"/>
      <c r="U132" s="276"/>
      <c r="V132" s="276"/>
      <c r="W132" s="276"/>
      <c r="X132" s="276"/>
      <c r="Y132" s="276"/>
      <c r="Z132" s="276"/>
      <c r="AA132" s="276"/>
      <c r="AB132" s="276"/>
      <c r="AC132" s="276"/>
      <c r="AD132" s="276"/>
      <c r="AE132" s="276"/>
      <c r="AF132" s="276"/>
      <c r="AG132" s="276"/>
      <c r="AH132" s="89" t="str">
        <f t="shared" si="84"/>
        <v/>
      </c>
      <c r="AI132" s="90" t="str">
        <f t="shared" si="85"/>
        <v/>
      </c>
      <c r="AJ132" s="276"/>
      <c r="AK132" s="276"/>
      <c r="AL132" s="276"/>
      <c r="AM132" s="276"/>
      <c r="AN132" s="276"/>
      <c r="AO132" s="276"/>
      <c r="AP132" s="276"/>
      <c r="AQ132" s="276"/>
      <c r="AR132" s="276"/>
      <c r="AS132" s="276"/>
      <c r="AT132" s="276"/>
      <c r="AU132" s="276"/>
      <c r="AV132" s="276"/>
      <c r="AW132" s="276"/>
      <c r="AX132" s="276"/>
      <c r="AY132" s="276"/>
      <c r="AZ132" s="276"/>
      <c r="BA132" s="276"/>
      <c r="BB132" s="276"/>
      <c r="BC132" s="276"/>
      <c r="BD132" s="276"/>
      <c r="BE132" s="276"/>
      <c r="BF132" s="276"/>
      <c r="BG132" s="276"/>
      <c r="BH132" s="276"/>
      <c r="BI132" s="276"/>
      <c r="BJ132" s="276"/>
      <c r="BK132" s="276"/>
      <c r="BL132" s="276"/>
      <c r="BM132" s="276"/>
      <c r="BN132" s="89" t="str">
        <f t="shared" si="86"/>
        <v/>
      </c>
      <c r="BO132" s="90" t="str">
        <f t="shared" si="87"/>
        <v/>
      </c>
      <c r="BP132" s="285"/>
      <c r="BQ132" s="285"/>
      <c r="BR132" s="285"/>
      <c r="BS132" s="285"/>
      <c r="BT132" s="285"/>
      <c r="BU132" s="285"/>
      <c r="BV132" s="285"/>
      <c r="BW132" s="285"/>
      <c r="BX132" s="285"/>
      <c r="BY132" s="285"/>
      <c r="BZ132" s="285"/>
      <c r="CA132" s="276"/>
      <c r="CB132" s="276"/>
      <c r="CC132" s="276"/>
      <c r="CD132" s="276"/>
      <c r="CE132" s="276"/>
      <c r="CF132" s="276"/>
      <c r="CG132" s="276"/>
      <c r="CH132" s="276"/>
      <c r="CI132" s="276"/>
      <c r="CJ132" s="276"/>
      <c r="CK132" s="276"/>
      <c r="CL132" s="276"/>
      <c r="CM132" s="276"/>
      <c r="CN132" s="276"/>
      <c r="CO132" s="276"/>
      <c r="CP132" s="276"/>
      <c r="CQ132" s="276"/>
      <c r="CR132" s="276"/>
      <c r="CS132" s="276"/>
      <c r="CT132" s="89" t="str">
        <f t="shared" si="88"/>
        <v/>
      </c>
      <c r="CU132" s="90" t="str">
        <f t="shared" si="89"/>
        <v/>
      </c>
      <c r="CV132" s="91" t="str">
        <f>IF(B132&lt;&gt;"",IFERROR(SUMIF(D$14:CS$14, "CLO1", D132:CS132)/'Grade computation'!I$4,""),"")</f>
        <v/>
      </c>
      <c r="CW132" s="92" t="str">
        <f t="shared" si="90"/>
        <v/>
      </c>
      <c r="CX132" s="92" t="str">
        <f t="shared" si="91"/>
        <v/>
      </c>
      <c r="CY132" s="91" t="str">
        <f>IF(B132&lt;&gt;"",IFERROR(IF((SUMIF(D$14:CS$14,"CLO2",D132:CS132)/'Grade computation'!I$5)=0,0,(SUMIF(D$14:CS$14,"CLO2",D132:CS132)/'Grade computation'!I$5)),""),"")</f>
        <v/>
      </c>
      <c r="CZ132" s="92" t="str">
        <f t="shared" si="92"/>
        <v/>
      </c>
      <c r="DA132" s="92" t="str">
        <f t="shared" si="93"/>
        <v/>
      </c>
      <c r="DB132" s="91" t="str">
        <f>IF(B132&lt;&gt;"",IFERROR(IF((SUMIF(D$14:CS$14,"CLO3",D132:CS132)/'Grade computation'!I$6)=0,0,(SUMIF(D$14:CS$14,"CLO3",D132:CS132)/'Grade computation'!I$6)),""),"")</f>
        <v/>
      </c>
      <c r="DC132" s="92" t="str">
        <f t="shared" si="94"/>
        <v/>
      </c>
      <c r="DD132" s="92" t="str">
        <f t="shared" si="95"/>
        <v/>
      </c>
      <c r="DE132" s="91" t="str">
        <f>IF(B132&lt;&gt;"",IFERROR(SUMIF(D$14:CS$14,"CLO4",D132:CS132)/'Grade computation'!I$7,""),"")</f>
        <v/>
      </c>
      <c r="DF132" s="92" t="str">
        <f t="shared" si="96"/>
        <v/>
      </c>
      <c r="DG132" s="92" t="str">
        <f t="shared" si="97"/>
        <v/>
      </c>
      <c r="DH132" s="91" t="str">
        <f>IF(B132&lt;&gt;"",IFERROR(IF((SUMIF(D$14:CS$14,"CLO5",D132:CS132)/'Grade computation'!I$8)=0,0,(SUMIF(D$14:CS$14,"CLO5",D132:CS132)/'Grade computation'!I$8)),""),"")</f>
        <v/>
      </c>
      <c r="DI132" s="92" t="str">
        <f t="shared" si="98"/>
        <v/>
      </c>
      <c r="DJ132" s="92" t="str">
        <f t="shared" si="99"/>
        <v/>
      </c>
      <c r="DK132" s="91" t="str">
        <f>IF(B132&lt;&gt;"",IFERROR(IF((SUMIF(D$14:CS$14,"CLO6",D132:CS132)/'Grade computation'!I$9)=0,0,(SUMIF(D$14:CS$14,"CLO6",D132:CS132)/'Grade computation'!I$9)),""),"")</f>
        <v/>
      </c>
      <c r="DL132" s="92" t="str">
        <f t="shared" si="100"/>
        <v/>
      </c>
      <c r="DM132" s="92" t="str">
        <f t="shared" si="101"/>
        <v/>
      </c>
      <c r="DN132" s="91" t="str">
        <f>IF(B132&lt;&gt;"",IFERROR(IF((SUMIF(D$14:CS$14,"CLO7",D132:CS132)/'Grade computation'!I$10)=0,0,(SUMIF(D$14:CS$14,"CLO7",D132:CS132)/'Grade computation'!I$10)),""),"")</f>
        <v/>
      </c>
      <c r="DO132" s="92" t="str">
        <f t="shared" si="102"/>
        <v/>
      </c>
      <c r="DP132" s="92" t="str">
        <f t="shared" si="103"/>
        <v/>
      </c>
      <c r="DQ132" s="91" t="str">
        <f>IF(B132&lt;&gt;"",IFERROR(IF((SUMIF(D$14:CS$14,"CLO8",D132:CS132)/'Grade computation'!I$11)=0,0,(SUMIF(D$14:CS$14,"CLO8",D132:CS132)/'Grade computation'!I$11)),""),"")</f>
        <v/>
      </c>
      <c r="DR132" s="92" t="str">
        <f t="shared" si="104"/>
        <v/>
      </c>
      <c r="DS132" s="92" t="str">
        <f t="shared" si="105"/>
        <v/>
      </c>
      <c r="DT132" s="91" t="str">
        <f>IF(B132&lt;&gt;"",IFERROR(IF((SUMIF(D$14:CS$14,"CLO9",D132:CS132)/'Grade computation'!I$12)=0,0,(SUMIF(D$14:CS$14,"CLO9",D132:CS132)/'Grade computation'!I$12)),""),"")</f>
        <v/>
      </c>
      <c r="DU132" s="92" t="str">
        <f t="shared" si="106"/>
        <v/>
      </c>
      <c r="DV132" s="92" t="str">
        <f t="shared" si="107"/>
        <v/>
      </c>
      <c r="DW132" s="91" t="str">
        <f>IF(B132&lt;&gt;"",IFERROR(IF((SUMIF(D$14:CS$14,"CLO10",D132:CS132)/'Grade computation'!I$13)=0,0,(SUMIF(D$14:CS$14,"CLO10",D132:CS132)/'Grade computation'!I$13)),""),"")</f>
        <v/>
      </c>
      <c r="DX132" s="92" t="str">
        <f t="shared" si="108"/>
        <v/>
      </c>
      <c r="DY132" s="92" t="str">
        <f t="shared" si="109"/>
        <v/>
      </c>
      <c r="DZ132" s="45"/>
      <c r="EA132" s="45"/>
    </row>
    <row r="133" spans="1:131" ht="15.75" customHeight="1">
      <c r="A133" s="281"/>
      <c r="B133" s="282"/>
      <c r="C133" s="276"/>
      <c r="D133" s="276"/>
      <c r="E133" s="276"/>
      <c r="F133" s="276"/>
      <c r="G133" s="276"/>
      <c r="H133" s="276"/>
      <c r="I133" s="276"/>
      <c r="J133" s="276"/>
      <c r="K133" s="276"/>
      <c r="L133" s="276"/>
      <c r="M133" s="276"/>
      <c r="N133" s="276"/>
      <c r="O133" s="276"/>
      <c r="P133" s="276"/>
      <c r="Q133" s="276"/>
      <c r="R133" s="276"/>
      <c r="S133" s="276"/>
      <c r="T133" s="276"/>
      <c r="U133" s="276"/>
      <c r="V133" s="276"/>
      <c r="W133" s="276"/>
      <c r="X133" s="276"/>
      <c r="Y133" s="276"/>
      <c r="Z133" s="276"/>
      <c r="AA133" s="276"/>
      <c r="AB133" s="276"/>
      <c r="AC133" s="276"/>
      <c r="AD133" s="276"/>
      <c r="AE133" s="276"/>
      <c r="AF133" s="276"/>
      <c r="AG133" s="276"/>
      <c r="AH133" s="89" t="str">
        <f t="shared" si="84"/>
        <v/>
      </c>
      <c r="AI133" s="90" t="str">
        <f t="shared" si="85"/>
        <v/>
      </c>
      <c r="AJ133" s="276"/>
      <c r="AK133" s="276"/>
      <c r="AL133" s="276"/>
      <c r="AM133" s="276"/>
      <c r="AN133" s="276"/>
      <c r="AO133" s="276"/>
      <c r="AP133" s="276"/>
      <c r="AQ133" s="276"/>
      <c r="AR133" s="276"/>
      <c r="AS133" s="276"/>
      <c r="AT133" s="276"/>
      <c r="AU133" s="276"/>
      <c r="AV133" s="276"/>
      <c r="AW133" s="276"/>
      <c r="AX133" s="276"/>
      <c r="AY133" s="276"/>
      <c r="AZ133" s="276"/>
      <c r="BA133" s="276"/>
      <c r="BB133" s="276"/>
      <c r="BC133" s="276"/>
      <c r="BD133" s="276"/>
      <c r="BE133" s="276"/>
      <c r="BF133" s="276"/>
      <c r="BG133" s="276"/>
      <c r="BH133" s="276"/>
      <c r="BI133" s="276"/>
      <c r="BJ133" s="276"/>
      <c r="BK133" s="276"/>
      <c r="BL133" s="276"/>
      <c r="BM133" s="276"/>
      <c r="BN133" s="89" t="str">
        <f t="shared" si="86"/>
        <v/>
      </c>
      <c r="BO133" s="90" t="str">
        <f t="shared" si="87"/>
        <v/>
      </c>
      <c r="BP133" s="285"/>
      <c r="BQ133" s="285"/>
      <c r="BR133" s="285"/>
      <c r="BS133" s="285"/>
      <c r="BT133" s="285"/>
      <c r="BU133" s="285"/>
      <c r="BV133" s="285"/>
      <c r="BW133" s="285"/>
      <c r="BX133" s="285"/>
      <c r="BY133" s="285"/>
      <c r="BZ133" s="285"/>
      <c r="CA133" s="276"/>
      <c r="CB133" s="276"/>
      <c r="CC133" s="276"/>
      <c r="CD133" s="276"/>
      <c r="CE133" s="276"/>
      <c r="CF133" s="276"/>
      <c r="CG133" s="276"/>
      <c r="CH133" s="276"/>
      <c r="CI133" s="276"/>
      <c r="CJ133" s="276"/>
      <c r="CK133" s="276"/>
      <c r="CL133" s="276"/>
      <c r="CM133" s="276"/>
      <c r="CN133" s="276"/>
      <c r="CO133" s="276"/>
      <c r="CP133" s="276"/>
      <c r="CQ133" s="276"/>
      <c r="CR133" s="276"/>
      <c r="CS133" s="276"/>
      <c r="CT133" s="89" t="str">
        <f t="shared" si="88"/>
        <v/>
      </c>
      <c r="CU133" s="90" t="str">
        <f t="shared" si="89"/>
        <v/>
      </c>
      <c r="CV133" s="91" t="str">
        <f>IF(B133&lt;&gt;"",IFERROR(SUMIF(D$14:CS$14, "CLO1", D133:CS133)/'Grade computation'!I$4,""),"")</f>
        <v/>
      </c>
      <c r="CW133" s="92" t="str">
        <f t="shared" si="90"/>
        <v/>
      </c>
      <c r="CX133" s="92" t="str">
        <f t="shared" si="91"/>
        <v/>
      </c>
      <c r="CY133" s="91" t="str">
        <f>IF(B133&lt;&gt;"",IFERROR(IF((SUMIF(D$14:CS$14,"CLO2",D133:CS133)/'Grade computation'!I$5)=0,0,(SUMIF(D$14:CS$14,"CLO2",D133:CS133)/'Grade computation'!I$5)),""),"")</f>
        <v/>
      </c>
      <c r="CZ133" s="92" t="str">
        <f t="shared" si="92"/>
        <v/>
      </c>
      <c r="DA133" s="92" t="str">
        <f t="shared" si="93"/>
        <v/>
      </c>
      <c r="DB133" s="91" t="str">
        <f>IF(B133&lt;&gt;"",IFERROR(IF((SUMIF(D$14:CS$14,"CLO3",D133:CS133)/'Grade computation'!I$6)=0,0,(SUMIF(D$14:CS$14,"CLO3",D133:CS133)/'Grade computation'!I$6)),""),"")</f>
        <v/>
      </c>
      <c r="DC133" s="92" t="str">
        <f t="shared" si="94"/>
        <v/>
      </c>
      <c r="DD133" s="92" t="str">
        <f t="shared" si="95"/>
        <v/>
      </c>
      <c r="DE133" s="91" t="str">
        <f>IF(B133&lt;&gt;"",IFERROR(SUMIF(D$14:CS$14,"CLO4",D133:CS133)/'Grade computation'!I$7,""),"")</f>
        <v/>
      </c>
      <c r="DF133" s="92" t="str">
        <f t="shared" si="96"/>
        <v/>
      </c>
      <c r="DG133" s="92" t="str">
        <f t="shared" si="97"/>
        <v/>
      </c>
      <c r="DH133" s="91" t="str">
        <f>IF(B133&lt;&gt;"",IFERROR(IF((SUMIF(D$14:CS$14,"CLO5",D133:CS133)/'Grade computation'!I$8)=0,0,(SUMIF(D$14:CS$14,"CLO5",D133:CS133)/'Grade computation'!I$8)),""),"")</f>
        <v/>
      </c>
      <c r="DI133" s="92" t="str">
        <f t="shared" si="98"/>
        <v/>
      </c>
      <c r="DJ133" s="92" t="str">
        <f t="shared" si="99"/>
        <v/>
      </c>
      <c r="DK133" s="91" t="str">
        <f>IF(B133&lt;&gt;"",IFERROR(IF((SUMIF(D$14:CS$14,"CLO6",D133:CS133)/'Grade computation'!I$9)=0,0,(SUMIF(D$14:CS$14,"CLO6",D133:CS133)/'Grade computation'!I$9)),""),"")</f>
        <v/>
      </c>
      <c r="DL133" s="92" t="str">
        <f t="shared" si="100"/>
        <v/>
      </c>
      <c r="DM133" s="92" t="str">
        <f t="shared" si="101"/>
        <v/>
      </c>
      <c r="DN133" s="91" t="str">
        <f>IF(B133&lt;&gt;"",IFERROR(IF((SUMIF(D$14:CS$14,"CLO7",D133:CS133)/'Grade computation'!I$10)=0,0,(SUMIF(D$14:CS$14,"CLO7",D133:CS133)/'Grade computation'!I$10)),""),"")</f>
        <v/>
      </c>
      <c r="DO133" s="92" t="str">
        <f t="shared" si="102"/>
        <v/>
      </c>
      <c r="DP133" s="92" t="str">
        <f t="shared" si="103"/>
        <v/>
      </c>
      <c r="DQ133" s="91" t="str">
        <f>IF(B133&lt;&gt;"",IFERROR(IF((SUMIF(D$14:CS$14,"CLO8",D133:CS133)/'Grade computation'!I$11)=0,0,(SUMIF(D$14:CS$14,"CLO8",D133:CS133)/'Grade computation'!I$11)),""),"")</f>
        <v/>
      </c>
      <c r="DR133" s="92" t="str">
        <f t="shared" si="104"/>
        <v/>
      </c>
      <c r="DS133" s="92" t="str">
        <f t="shared" si="105"/>
        <v/>
      </c>
      <c r="DT133" s="91" t="str">
        <f>IF(B133&lt;&gt;"",IFERROR(IF((SUMIF(D$14:CS$14,"CLO9",D133:CS133)/'Grade computation'!I$12)=0,0,(SUMIF(D$14:CS$14,"CLO9",D133:CS133)/'Grade computation'!I$12)),""),"")</f>
        <v/>
      </c>
      <c r="DU133" s="92" t="str">
        <f t="shared" si="106"/>
        <v/>
      </c>
      <c r="DV133" s="92" t="str">
        <f t="shared" si="107"/>
        <v/>
      </c>
      <c r="DW133" s="91" t="str">
        <f>IF(B133&lt;&gt;"",IFERROR(IF((SUMIF(D$14:CS$14,"CLO10",D133:CS133)/'Grade computation'!I$13)=0,0,(SUMIF(D$14:CS$14,"CLO10",D133:CS133)/'Grade computation'!I$13)),""),"")</f>
        <v/>
      </c>
      <c r="DX133" s="92" t="str">
        <f t="shared" si="108"/>
        <v/>
      </c>
      <c r="DY133" s="92" t="str">
        <f t="shared" si="109"/>
        <v/>
      </c>
      <c r="DZ133" s="45"/>
      <c r="EA133" s="45"/>
    </row>
    <row r="134" spans="1:131" ht="15.75" customHeight="1">
      <c r="A134" s="281"/>
      <c r="B134" s="282"/>
      <c r="C134" s="276"/>
      <c r="D134" s="276"/>
      <c r="E134" s="276"/>
      <c r="F134" s="276"/>
      <c r="G134" s="276"/>
      <c r="H134" s="276"/>
      <c r="I134" s="276"/>
      <c r="J134" s="276"/>
      <c r="K134" s="276"/>
      <c r="L134" s="276"/>
      <c r="M134" s="276"/>
      <c r="N134" s="276"/>
      <c r="O134" s="276"/>
      <c r="P134" s="276"/>
      <c r="Q134" s="276"/>
      <c r="R134" s="276"/>
      <c r="S134" s="276"/>
      <c r="T134" s="276"/>
      <c r="U134" s="276"/>
      <c r="V134" s="276"/>
      <c r="W134" s="276"/>
      <c r="X134" s="276"/>
      <c r="Y134" s="276"/>
      <c r="Z134" s="276"/>
      <c r="AA134" s="276"/>
      <c r="AB134" s="276"/>
      <c r="AC134" s="276"/>
      <c r="AD134" s="276"/>
      <c r="AE134" s="276"/>
      <c r="AF134" s="276"/>
      <c r="AG134" s="276"/>
      <c r="AH134" s="89" t="str">
        <f t="shared" si="84"/>
        <v/>
      </c>
      <c r="AI134" s="90" t="str">
        <f t="shared" si="85"/>
        <v/>
      </c>
      <c r="AJ134" s="276"/>
      <c r="AK134" s="276"/>
      <c r="AL134" s="276"/>
      <c r="AM134" s="276"/>
      <c r="AN134" s="276"/>
      <c r="AO134" s="276"/>
      <c r="AP134" s="276"/>
      <c r="AQ134" s="276"/>
      <c r="AR134" s="276"/>
      <c r="AS134" s="276"/>
      <c r="AT134" s="276"/>
      <c r="AU134" s="276"/>
      <c r="AV134" s="276"/>
      <c r="AW134" s="276"/>
      <c r="AX134" s="276"/>
      <c r="AY134" s="276"/>
      <c r="AZ134" s="276"/>
      <c r="BA134" s="276"/>
      <c r="BB134" s="276"/>
      <c r="BC134" s="276"/>
      <c r="BD134" s="276"/>
      <c r="BE134" s="276"/>
      <c r="BF134" s="276"/>
      <c r="BG134" s="276"/>
      <c r="BH134" s="276"/>
      <c r="BI134" s="276"/>
      <c r="BJ134" s="276"/>
      <c r="BK134" s="276"/>
      <c r="BL134" s="276"/>
      <c r="BM134" s="276"/>
      <c r="BN134" s="89" t="str">
        <f t="shared" si="86"/>
        <v/>
      </c>
      <c r="BO134" s="90" t="str">
        <f t="shared" si="87"/>
        <v/>
      </c>
      <c r="BP134" s="285"/>
      <c r="BQ134" s="285"/>
      <c r="BR134" s="285"/>
      <c r="BS134" s="285"/>
      <c r="BT134" s="285"/>
      <c r="BU134" s="285"/>
      <c r="BV134" s="285"/>
      <c r="BW134" s="285"/>
      <c r="BX134" s="285"/>
      <c r="BY134" s="285"/>
      <c r="BZ134" s="285"/>
      <c r="CA134" s="276"/>
      <c r="CB134" s="276"/>
      <c r="CC134" s="276"/>
      <c r="CD134" s="276"/>
      <c r="CE134" s="276"/>
      <c r="CF134" s="276"/>
      <c r="CG134" s="276"/>
      <c r="CH134" s="276"/>
      <c r="CI134" s="276"/>
      <c r="CJ134" s="276"/>
      <c r="CK134" s="276"/>
      <c r="CL134" s="276"/>
      <c r="CM134" s="276"/>
      <c r="CN134" s="276"/>
      <c r="CO134" s="276"/>
      <c r="CP134" s="276"/>
      <c r="CQ134" s="276"/>
      <c r="CR134" s="276"/>
      <c r="CS134" s="276"/>
      <c r="CT134" s="89" t="str">
        <f t="shared" si="88"/>
        <v/>
      </c>
      <c r="CU134" s="90" t="str">
        <f t="shared" si="89"/>
        <v/>
      </c>
      <c r="CV134" s="91" t="str">
        <f>IF(B134&lt;&gt;"",IFERROR(SUMIF(D$14:CS$14, "CLO1", D134:CS134)/'Grade computation'!I$4,""),"")</f>
        <v/>
      </c>
      <c r="CW134" s="92" t="str">
        <f t="shared" si="90"/>
        <v/>
      </c>
      <c r="CX134" s="92" t="str">
        <f t="shared" si="91"/>
        <v/>
      </c>
      <c r="CY134" s="91" t="str">
        <f>IF(B134&lt;&gt;"",IFERROR(IF((SUMIF(D$14:CS$14,"CLO2",D134:CS134)/'Grade computation'!I$5)=0,0,(SUMIF(D$14:CS$14,"CLO2",D134:CS134)/'Grade computation'!I$5)),""),"")</f>
        <v/>
      </c>
      <c r="CZ134" s="92" t="str">
        <f t="shared" si="92"/>
        <v/>
      </c>
      <c r="DA134" s="92" t="str">
        <f t="shared" si="93"/>
        <v/>
      </c>
      <c r="DB134" s="91" t="str">
        <f>IF(B134&lt;&gt;"",IFERROR(IF((SUMIF(D$14:CS$14,"CLO3",D134:CS134)/'Grade computation'!I$6)=0,0,(SUMIF(D$14:CS$14,"CLO3",D134:CS134)/'Grade computation'!I$6)),""),"")</f>
        <v/>
      </c>
      <c r="DC134" s="92" t="str">
        <f t="shared" si="94"/>
        <v/>
      </c>
      <c r="DD134" s="92" t="str">
        <f t="shared" si="95"/>
        <v/>
      </c>
      <c r="DE134" s="91" t="str">
        <f>IF(B134&lt;&gt;"",IFERROR(SUMIF(D$14:CS$14,"CLO4",D134:CS134)/'Grade computation'!I$7,""),"")</f>
        <v/>
      </c>
      <c r="DF134" s="92" t="str">
        <f t="shared" si="96"/>
        <v/>
      </c>
      <c r="DG134" s="92" t="str">
        <f t="shared" si="97"/>
        <v/>
      </c>
      <c r="DH134" s="91" t="str">
        <f>IF(B134&lt;&gt;"",IFERROR(IF((SUMIF(D$14:CS$14,"CLO5",D134:CS134)/'Grade computation'!I$8)=0,0,(SUMIF(D$14:CS$14,"CLO5",D134:CS134)/'Grade computation'!I$8)),""),"")</f>
        <v/>
      </c>
      <c r="DI134" s="92" t="str">
        <f t="shared" si="98"/>
        <v/>
      </c>
      <c r="DJ134" s="92" t="str">
        <f t="shared" si="99"/>
        <v/>
      </c>
      <c r="DK134" s="91" t="str">
        <f>IF(B134&lt;&gt;"",IFERROR(IF((SUMIF(D$14:CS$14,"CLO6",D134:CS134)/'Grade computation'!I$9)=0,0,(SUMIF(D$14:CS$14,"CLO6",D134:CS134)/'Grade computation'!I$9)),""),"")</f>
        <v/>
      </c>
      <c r="DL134" s="92" t="str">
        <f t="shared" si="100"/>
        <v/>
      </c>
      <c r="DM134" s="92" t="str">
        <f t="shared" si="101"/>
        <v/>
      </c>
      <c r="DN134" s="91" t="str">
        <f>IF(B134&lt;&gt;"",IFERROR(IF((SUMIF(D$14:CS$14,"CLO7",D134:CS134)/'Grade computation'!I$10)=0,0,(SUMIF(D$14:CS$14,"CLO7",D134:CS134)/'Grade computation'!I$10)),""),"")</f>
        <v/>
      </c>
      <c r="DO134" s="92" t="str">
        <f t="shared" si="102"/>
        <v/>
      </c>
      <c r="DP134" s="92" t="str">
        <f t="shared" si="103"/>
        <v/>
      </c>
      <c r="DQ134" s="91" t="str">
        <f>IF(B134&lt;&gt;"",IFERROR(IF((SUMIF(D$14:CS$14,"CLO8",D134:CS134)/'Grade computation'!I$11)=0,0,(SUMIF(D$14:CS$14,"CLO8",D134:CS134)/'Grade computation'!I$11)),""),"")</f>
        <v/>
      </c>
      <c r="DR134" s="92" t="str">
        <f t="shared" si="104"/>
        <v/>
      </c>
      <c r="DS134" s="92" t="str">
        <f t="shared" si="105"/>
        <v/>
      </c>
      <c r="DT134" s="91" t="str">
        <f>IF(B134&lt;&gt;"",IFERROR(IF((SUMIF(D$14:CS$14,"CLO9",D134:CS134)/'Grade computation'!I$12)=0,0,(SUMIF(D$14:CS$14,"CLO9",D134:CS134)/'Grade computation'!I$12)),""),"")</f>
        <v/>
      </c>
      <c r="DU134" s="92" t="str">
        <f t="shared" si="106"/>
        <v/>
      </c>
      <c r="DV134" s="92" t="str">
        <f t="shared" si="107"/>
        <v/>
      </c>
      <c r="DW134" s="91" t="str">
        <f>IF(B134&lt;&gt;"",IFERROR(IF((SUMIF(D$14:CS$14,"CLO10",D134:CS134)/'Grade computation'!I$13)=0,0,(SUMIF(D$14:CS$14,"CLO10",D134:CS134)/'Grade computation'!I$13)),""),"")</f>
        <v/>
      </c>
      <c r="DX134" s="92" t="str">
        <f t="shared" si="108"/>
        <v/>
      </c>
      <c r="DY134" s="92" t="str">
        <f t="shared" si="109"/>
        <v/>
      </c>
      <c r="DZ134" s="45"/>
      <c r="EA134" s="45"/>
    </row>
    <row r="135" spans="1:131" ht="15.75" customHeight="1">
      <c r="A135" s="281"/>
      <c r="B135" s="282"/>
      <c r="C135" s="276"/>
      <c r="D135" s="276"/>
      <c r="E135" s="276"/>
      <c r="F135" s="276"/>
      <c r="G135" s="276"/>
      <c r="H135" s="276"/>
      <c r="I135" s="276"/>
      <c r="J135" s="276"/>
      <c r="K135" s="276"/>
      <c r="L135" s="276"/>
      <c r="M135" s="276"/>
      <c r="N135" s="276"/>
      <c r="O135" s="276"/>
      <c r="P135" s="276"/>
      <c r="Q135" s="276"/>
      <c r="R135" s="276"/>
      <c r="S135" s="276"/>
      <c r="T135" s="276"/>
      <c r="U135" s="276"/>
      <c r="V135" s="276"/>
      <c r="W135" s="276"/>
      <c r="X135" s="276"/>
      <c r="Y135" s="276"/>
      <c r="Z135" s="276"/>
      <c r="AA135" s="276"/>
      <c r="AB135" s="276"/>
      <c r="AC135" s="276"/>
      <c r="AD135" s="276"/>
      <c r="AE135" s="276"/>
      <c r="AF135" s="276"/>
      <c r="AG135" s="276"/>
      <c r="AH135" s="89" t="str">
        <f t="shared" si="84"/>
        <v/>
      </c>
      <c r="AI135" s="90" t="str">
        <f t="shared" si="85"/>
        <v/>
      </c>
      <c r="AJ135" s="276"/>
      <c r="AK135" s="276"/>
      <c r="AL135" s="276"/>
      <c r="AM135" s="276"/>
      <c r="AN135" s="276"/>
      <c r="AO135" s="276"/>
      <c r="AP135" s="276"/>
      <c r="AQ135" s="276"/>
      <c r="AR135" s="276"/>
      <c r="AS135" s="276"/>
      <c r="AT135" s="276"/>
      <c r="AU135" s="276"/>
      <c r="AV135" s="276"/>
      <c r="AW135" s="276"/>
      <c r="AX135" s="276"/>
      <c r="AY135" s="276"/>
      <c r="AZ135" s="276"/>
      <c r="BA135" s="276"/>
      <c r="BB135" s="276"/>
      <c r="BC135" s="276"/>
      <c r="BD135" s="276"/>
      <c r="BE135" s="276"/>
      <c r="BF135" s="276"/>
      <c r="BG135" s="276"/>
      <c r="BH135" s="276"/>
      <c r="BI135" s="276"/>
      <c r="BJ135" s="276"/>
      <c r="BK135" s="276"/>
      <c r="BL135" s="276"/>
      <c r="BM135" s="276"/>
      <c r="BN135" s="89" t="str">
        <f t="shared" si="86"/>
        <v/>
      </c>
      <c r="BO135" s="90" t="str">
        <f t="shared" si="87"/>
        <v/>
      </c>
      <c r="BP135" s="285"/>
      <c r="BQ135" s="285"/>
      <c r="BR135" s="285"/>
      <c r="BS135" s="285"/>
      <c r="BT135" s="285"/>
      <c r="BU135" s="285"/>
      <c r="BV135" s="285"/>
      <c r="BW135" s="285"/>
      <c r="BX135" s="285"/>
      <c r="BY135" s="285"/>
      <c r="BZ135" s="285"/>
      <c r="CA135" s="276"/>
      <c r="CB135" s="276"/>
      <c r="CC135" s="276"/>
      <c r="CD135" s="276"/>
      <c r="CE135" s="276"/>
      <c r="CF135" s="276"/>
      <c r="CG135" s="276"/>
      <c r="CH135" s="276"/>
      <c r="CI135" s="276"/>
      <c r="CJ135" s="276"/>
      <c r="CK135" s="276"/>
      <c r="CL135" s="276"/>
      <c r="CM135" s="276"/>
      <c r="CN135" s="276"/>
      <c r="CO135" s="276"/>
      <c r="CP135" s="276"/>
      <c r="CQ135" s="276"/>
      <c r="CR135" s="276"/>
      <c r="CS135" s="276"/>
      <c r="CT135" s="89" t="str">
        <f t="shared" si="88"/>
        <v/>
      </c>
      <c r="CU135" s="90" t="str">
        <f t="shared" si="89"/>
        <v/>
      </c>
      <c r="CV135" s="91" t="str">
        <f>IF(B135&lt;&gt;"",IFERROR(SUMIF(D$14:CS$14, "CLO1", D135:CS135)/'Grade computation'!I$4,""),"")</f>
        <v/>
      </c>
      <c r="CW135" s="92" t="str">
        <f t="shared" si="90"/>
        <v/>
      </c>
      <c r="CX135" s="92" t="str">
        <f t="shared" si="91"/>
        <v/>
      </c>
      <c r="CY135" s="91" t="str">
        <f>IF(B135&lt;&gt;"",IFERROR(IF((SUMIF(D$14:CS$14,"CLO2",D135:CS135)/'Grade computation'!I$5)=0,0,(SUMIF(D$14:CS$14,"CLO2",D135:CS135)/'Grade computation'!I$5)),""),"")</f>
        <v/>
      </c>
      <c r="CZ135" s="92" t="str">
        <f t="shared" si="92"/>
        <v/>
      </c>
      <c r="DA135" s="92" t="str">
        <f t="shared" si="93"/>
        <v/>
      </c>
      <c r="DB135" s="91" t="str">
        <f>IF(B135&lt;&gt;"",IFERROR(IF((SUMIF(D$14:CS$14,"CLO3",D135:CS135)/'Grade computation'!I$6)=0,0,(SUMIF(D$14:CS$14,"CLO3",D135:CS135)/'Grade computation'!I$6)),""),"")</f>
        <v/>
      </c>
      <c r="DC135" s="92" t="str">
        <f t="shared" si="94"/>
        <v/>
      </c>
      <c r="DD135" s="92" t="str">
        <f t="shared" si="95"/>
        <v/>
      </c>
      <c r="DE135" s="91" t="str">
        <f>IF(B135&lt;&gt;"",IFERROR(SUMIF(D$14:CS$14,"CLO4",D135:CS135)/'Grade computation'!I$7,""),"")</f>
        <v/>
      </c>
      <c r="DF135" s="92" t="str">
        <f t="shared" si="96"/>
        <v/>
      </c>
      <c r="DG135" s="92" t="str">
        <f t="shared" si="97"/>
        <v/>
      </c>
      <c r="DH135" s="91" t="str">
        <f>IF(B135&lt;&gt;"",IFERROR(IF((SUMIF(D$14:CS$14,"CLO5",D135:CS135)/'Grade computation'!I$8)=0,0,(SUMIF(D$14:CS$14,"CLO5",D135:CS135)/'Grade computation'!I$8)),""),"")</f>
        <v/>
      </c>
      <c r="DI135" s="92" t="str">
        <f t="shared" si="98"/>
        <v/>
      </c>
      <c r="DJ135" s="92" t="str">
        <f t="shared" si="99"/>
        <v/>
      </c>
      <c r="DK135" s="91" t="str">
        <f>IF(B135&lt;&gt;"",IFERROR(IF((SUMIF(D$14:CS$14,"CLO6",D135:CS135)/'Grade computation'!I$9)=0,0,(SUMIF(D$14:CS$14,"CLO6",D135:CS135)/'Grade computation'!I$9)),""),"")</f>
        <v/>
      </c>
      <c r="DL135" s="92" t="str">
        <f t="shared" si="100"/>
        <v/>
      </c>
      <c r="DM135" s="92" t="str">
        <f t="shared" si="101"/>
        <v/>
      </c>
      <c r="DN135" s="91" t="str">
        <f>IF(B135&lt;&gt;"",IFERROR(IF((SUMIF(D$14:CS$14,"CLO7",D135:CS135)/'Grade computation'!I$10)=0,0,(SUMIF(D$14:CS$14,"CLO7",D135:CS135)/'Grade computation'!I$10)),""),"")</f>
        <v/>
      </c>
      <c r="DO135" s="92" t="str">
        <f t="shared" si="102"/>
        <v/>
      </c>
      <c r="DP135" s="92" t="str">
        <f t="shared" si="103"/>
        <v/>
      </c>
      <c r="DQ135" s="91" t="str">
        <f>IF(B135&lt;&gt;"",IFERROR(IF((SUMIF(D$14:CS$14,"CLO8",D135:CS135)/'Grade computation'!I$11)=0,0,(SUMIF(D$14:CS$14,"CLO8",D135:CS135)/'Grade computation'!I$11)),""),"")</f>
        <v/>
      </c>
      <c r="DR135" s="92" t="str">
        <f t="shared" si="104"/>
        <v/>
      </c>
      <c r="DS135" s="92" t="str">
        <f t="shared" si="105"/>
        <v/>
      </c>
      <c r="DT135" s="91" t="str">
        <f>IF(B135&lt;&gt;"",IFERROR(IF((SUMIF(D$14:CS$14,"CLO9",D135:CS135)/'Grade computation'!I$12)=0,0,(SUMIF(D$14:CS$14,"CLO9",D135:CS135)/'Grade computation'!I$12)),""),"")</f>
        <v/>
      </c>
      <c r="DU135" s="92" t="str">
        <f t="shared" si="106"/>
        <v/>
      </c>
      <c r="DV135" s="92" t="str">
        <f t="shared" si="107"/>
        <v/>
      </c>
      <c r="DW135" s="91" t="str">
        <f>IF(B135&lt;&gt;"",IFERROR(IF((SUMIF(D$14:CS$14,"CLO10",D135:CS135)/'Grade computation'!I$13)=0,0,(SUMIF(D$14:CS$14,"CLO10",D135:CS135)/'Grade computation'!I$13)),""),"")</f>
        <v/>
      </c>
      <c r="DX135" s="92" t="str">
        <f t="shared" si="108"/>
        <v/>
      </c>
      <c r="DY135" s="92" t="str">
        <f t="shared" si="109"/>
        <v/>
      </c>
      <c r="DZ135" s="45"/>
      <c r="EA135" s="45"/>
    </row>
    <row r="136" spans="1:131" ht="15.75" customHeight="1">
      <c r="A136" s="281"/>
      <c r="B136" s="282"/>
      <c r="C136" s="276"/>
      <c r="D136" s="276"/>
      <c r="E136" s="276"/>
      <c r="F136" s="276"/>
      <c r="G136" s="276"/>
      <c r="H136" s="276"/>
      <c r="I136" s="276"/>
      <c r="J136" s="276"/>
      <c r="K136" s="276"/>
      <c r="L136" s="276"/>
      <c r="M136" s="276"/>
      <c r="N136" s="276"/>
      <c r="O136" s="276"/>
      <c r="P136" s="276"/>
      <c r="Q136" s="276"/>
      <c r="R136" s="276"/>
      <c r="S136" s="276"/>
      <c r="T136" s="276"/>
      <c r="U136" s="276"/>
      <c r="V136" s="276"/>
      <c r="W136" s="276"/>
      <c r="X136" s="276"/>
      <c r="Y136" s="276"/>
      <c r="Z136" s="276"/>
      <c r="AA136" s="276"/>
      <c r="AB136" s="276"/>
      <c r="AC136" s="276"/>
      <c r="AD136" s="276"/>
      <c r="AE136" s="276"/>
      <c r="AF136" s="276"/>
      <c r="AG136" s="276"/>
      <c r="AH136" s="89" t="str">
        <f t="shared" si="84"/>
        <v/>
      </c>
      <c r="AI136" s="90" t="str">
        <f t="shared" si="85"/>
        <v/>
      </c>
      <c r="AJ136" s="276"/>
      <c r="AK136" s="276"/>
      <c r="AL136" s="276"/>
      <c r="AM136" s="276"/>
      <c r="AN136" s="276"/>
      <c r="AO136" s="276"/>
      <c r="AP136" s="276"/>
      <c r="AQ136" s="276"/>
      <c r="AR136" s="276"/>
      <c r="AS136" s="276"/>
      <c r="AT136" s="276"/>
      <c r="AU136" s="276"/>
      <c r="AV136" s="276"/>
      <c r="AW136" s="276"/>
      <c r="AX136" s="276"/>
      <c r="AY136" s="276"/>
      <c r="AZ136" s="276"/>
      <c r="BA136" s="276"/>
      <c r="BB136" s="276"/>
      <c r="BC136" s="276"/>
      <c r="BD136" s="276"/>
      <c r="BE136" s="276"/>
      <c r="BF136" s="276"/>
      <c r="BG136" s="276"/>
      <c r="BH136" s="276"/>
      <c r="BI136" s="276"/>
      <c r="BJ136" s="276"/>
      <c r="BK136" s="276"/>
      <c r="BL136" s="276"/>
      <c r="BM136" s="276"/>
      <c r="BN136" s="89" t="str">
        <f t="shared" si="86"/>
        <v/>
      </c>
      <c r="BO136" s="90" t="str">
        <f t="shared" si="87"/>
        <v/>
      </c>
      <c r="BP136" s="285"/>
      <c r="BQ136" s="285"/>
      <c r="BR136" s="285"/>
      <c r="BS136" s="285"/>
      <c r="BT136" s="285"/>
      <c r="BU136" s="285"/>
      <c r="BV136" s="285"/>
      <c r="BW136" s="285"/>
      <c r="BX136" s="285"/>
      <c r="BY136" s="285"/>
      <c r="BZ136" s="285"/>
      <c r="CA136" s="276"/>
      <c r="CB136" s="276"/>
      <c r="CC136" s="276"/>
      <c r="CD136" s="276"/>
      <c r="CE136" s="276"/>
      <c r="CF136" s="276"/>
      <c r="CG136" s="276"/>
      <c r="CH136" s="276"/>
      <c r="CI136" s="276"/>
      <c r="CJ136" s="276"/>
      <c r="CK136" s="276"/>
      <c r="CL136" s="276"/>
      <c r="CM136" s="276"/>
      <c r="CN136" s="276"/>
      <c r="CO136" s="276"/>
      <c r="CP136" s="276"/>
      <c r="CQ136" s="276"/>
      <c r="CR136" s="276"/>
      <c r="CS136" s="276"/>
      <c r="CT136" s="89" t="str">
        <f t="shared" si="88"/>
        <v/>
      </c>
      <c r="CU136" s="90" t="str">
        <f t="shared" si="89"/>
        <v/>
      </c>
      <c r="CV136" s="91" t="str">
        <f>IF(B136&lt;&gt;"",IFERROR(SUMIF(D$14:CS$14, "CLO1", D136:CS136)/'Grade computation'!I$4,""),"")</f>
        <v/>
      </c>
      <c r="CW136" s="92" t="str">
        <f t="shared" si="90"/>
        <v/>
      </c>
      <c r="CX136" s="92" t="str">
        <f t="shared" si="91"/>
        <v/>
      </c>
      <c r="CY136" s="91" t="str">
        <f>IF(B136&lt;&gt;"",IFERROR(IF((SUMIF(D$14:CS$14,"CLO2",D136:CS136)/'Grade computation'!I$5)=0,0,(SUMIF(D$14:CS$14,"CLO2",D136:CS136)/'Grade computation'!I$5)),""),"")</f>
        <v/>
      </c>
      <c r="CZ136" s="92" t="str">
        <f t="shared" si="92"/>
        <v/>
      </c>
      <c r="DA136" s="92" t="str">
        <f t="shared" si="93"/>
        <v/>
      </c>
      <c r="DB136" s="91" t="str">
        <f>IF(B136&lt;&gt;"",IFERROR(IF((SUMIF(D$14:CS$14,"CLO3",D136:CS136)/'Grade computation'!I$6)=0,0,(SUMIF(D$14:CS$14,"CLO3",D136:CS136)/'Grade computation'!I$6)),""),"")</f>
        <v/>
      </c>
      <c r="DC136" s="92" t="str">
        <f t="shared" si="94"/>
        <v/>
      </c>
      <c r="DD136" s="92" t="str">
        <f t="shared" si="95"/>
        <v/>
      </c>
      <c r="DE136" s="91" t="str">
        <f>IF(B136&lt;&gt;"",IFERROR(SUMIF(D$14:CS$14,"CLO4",D136:CS136)/'Grade computation'!I$7,""),"")</f>
        <v/>
      </c>
      <c r="DF136" s="92" t="str">
        <f t="shared" si="96"/>
        <v/>
      </c>
      <c r="DG136" s="92" t="str">
        <f t="shared" si="97"/>
        <v/>
      </c>
      <c r="DH136" s="91" t="str">
        <f>IF(B136&lt;&gt;"",IFERROR(IF((SUMIF(D$14:CS$14,"CLO5",D136:CS136)/'Grade computation'!I$8)=0,0,(SUMIF(D$14:CS$14,"CLO5",D136:CS136)/'Grade computation'!I$8)),""),"")</f>
        <v/>
      </c>
      <c r="DI136" s="92" t="str">
        <f t="shared" si="98"/>
        <v/>
      </c>
      <c r="DJ136" s="92" t="str">
        <f t="shared" si="99"/>
        <v/>
      </c>
      <c r="DK136" s="91" t="str">
        <f>IF(B136&lt;&gt;"",IFERROR(IF((SUMIF(D$14:CS$14,"CLO6",D136:CS136)/'Grade computation'!I$9)=0,0,(SUMIF(D$14:CS$14,"CLO6",D136:CS136)/'Grade computation'!I$9)),""),"")</f>
        <v/>
      </c>
      <c r="DL136" s="92" t="str">
        <f t="shared" si="100"/>
        <v/>
      </c>
      <c r="DM136" s="92" t="str">
        <f t="shared" si="101"/>
        <v/>
      </c>
      <c r="DN136" s="91" t="str">
        <f>IF(B136&lt;&gt;"",IFERROR(IF((SUMIF(D$14:CS$14,"CLO7",D136:CS136)/'Grade computation'!I$10)=0,0,(SUMIF(D$14:CS$14,"CLO7",D136:CS136)/'Grade computation'!I$10)),""),"")</f>
        <v/>
      </c>
      <c r="DO136" s="92" t="str">
        <f t="shared" si="102"/>
        <v/>
      </c>
      <c r="DP136" s="92" t="str">
        <f t="shared" si="103"/>
        <v/>
      </c>
      <c r="DQ136" s="91" t="str">
        <f>IF(B136&lt;&gt;"",IFERROR(IF((SUMIF(D$14:CS$14,"CLO8",D136:CS136)/'Grade computation'!I$11)=0,0,(SUMIF(D$14:CS$14,"CLO8",D136:CS136)/'Grade computation'!I$11)),""),"")</f>
        <v/>
      </c>
      <c r="DR136" s="92" t="str">
        <f t="shared" si="104"/>
        <v/>
      </c>
      <c r="DS136" s="92" t="str">
        <f t="shared" si="105"/>
        <v/>
      </c>
      <c r="DT136" s="91" t="str">
        <f>IF(B136&lt;&gt;"",IFERROR(IF((SUMIF(D$14:CS$14,"CLO9",D136:CS136)/'Grade computation'!I$12)=0,0,(SUMIF(D$14:CS$14,"CLO9",D136:CS136)/'Grade computation'!I$12)),""),"")</f>
        <v/>
      </c>
      <c r="DU136" s="92" t="str">
        <f t="shared" si="106"/>
        <v/>
      </c>
      <c r="DV136" s="92" t="str">
        <f t="shared" si="107"/>
        <v/>
      </c>
      <c r="DW136" s="91" t="str">
        <f>IF(B136&lt;&gt;"",IFERROR(IF((SUMIF(D$14:CS$14,"CLO10",D136:CS136)/'Grade computation'!I$13)=0,0,(SUMIF(D$14:CS$14,"CLO10",D136:CS136)/'Grade computation'!I$13)),""),"")</f>
        <v/>
      </c>
      <c r="DX136" s="92" t="str">
        <f t="shared" si="108"/>
        <v/>
      </c>
      <c r="DY136" s="92" t="str">
        <f t="shared" si="109"/>
        <v/>
      </c>
      <c r="DZ136" s="45"/>
      <c r="EA136" s="45"/>
    </row>
    <row r="137" spans="1:131" ht="15.75" customHeight="1">
      <c r="A137" s="281"/>
      <c r="B137" s="282"/>
      <c r="C137" s="276"/>
      <c r="D137" s="276"/>
      <c r="E137" s="276"/>
      <c r="F137" s="276"/>
      <c r="G137" s="276"/>
      <c r="H137" s="276"/>
      <c r="I137" s="276"/>
      <c r="J137" s="276"/>
      <c r="K137" s="276"/>
      <c r="L137" s="276"/>
      <c r="M137" s="276"/>
      <c r="N137" s="276"/>
      <c r="O137" s="276"/>
      <c r="P137" s="276"/>
      <c r="Q137" s="276"/>
      <c r="R137" s="276"/>
      <c r="S137" s="276"/>
      <c r="T137" s="276"/>
      <c r="U137" s="276"/>
      <c r="V137" s="276"/>
      <c r="W137" s="276"/>
      <c r="X137" s="276"/>
      <c r="Y137" s="276"/>
      <c r="Z137" s="276"/>
      <c r="AA137" s="276"/>
      <c r="AB137" s="276"/>
      <c r="AC137" s="276"/>
      <c r="AD137" s="276"/>
      <c r="AE137" s="276"/>
      <c r="AF137" s="276"/>
      <c r="AG137" s="276"/>
      <c r="AH137" s="89" t="str">
        <f t="shared" si="84"/>
        <v/>
      </c>
      <c r="AI137" s="90" t="str">
        <f t="shared" si="85"/>
        <v/>
      </c>
      <c r="AJ137" s="276"/>
      <c r="AK137" s="276"/>
      <c r="AL137" s="276"/>
      <c r="AM137" s="276"/>
      <c r="AN137" s="276"/>
      <c r="AO137" s="276"/>
      <c r="AP137" s="276"/>
      <c r="AQ137" s="276"/>
      <c r="AR137" s="276"/>
      <c r="AS137" s="276"/>
      <c r="AT137" s="276"/>
      <c r="AU137" s="276"/>
      <c r="AV137" s="276"/>
      <c r="AW137" s="276"/>
      <c r="AX137" s="276"/>
      <c r="AY137" s="276"/>
      <c r="AZ137" s="276"/>
      <c r="BA137" s="276"/>
      <c r="BB137" s="276"/>
      <c r="BC137" s="276"/>
      <c r="BD137" s="276"/>
      <c r="BE137" s="276"/>
      <c r="BF137" s="276"/>
      <c r="BG137" s="276"/>
      <c r="BH137" s="276"/>
      <c r="BI137" s="276"/>
      <c r="BJ137" s="276"/>
      <c r="BK137" s="276"/>
      <c r="BL137" s="276"/>
      <c r="BM137" s="276"/>
      <c r="BN137" s="89" t="str">
        <f t="shared" si="86"/>
        <v/>
      </c>
      <c r="BO137" s="90" t="str">
        <f t="shared" si="87"/>
        <v/>
      </c>
      <c r="BP137" s="285"/>
      <c r="BQ137" s="285"/>
      <c r="BR137" s="285"/>
      <c r="BS137" s="285"/>
      <c r="BT137" s="285"/>
      <c r="BU137" s="285"/>
      <c r="BV137" s="285"/>
      <c r="BW137" s="285"/>
      <c r="BX137" s="285"/>
      <c r="BY137" s="285"/>
      <c r="BZ137" s="285"/>
      <c r="CA137" s="276"/>
      <c r="CB137" s="276"/>
      <c r="CC137" s="276"/>
      <c r="CD137" s="276"/>
      <c r="CE137" s="276"/>
      <c r="CF137" s="276"/>
      <c r="CG137" s="276"/>
      <c r="CH137" s="276"/>
      <c r="CI137" s="276"/>
      <c r="CJ137" s="276"/>
      <c r="CK137" s="276"/>
      <c r="CL137" s="276"/>
      <c r="CM137" s="276"/>
      <c r="CN137" s="276"/>
      <c r="CO137" s="276"/>
      <c r="CP137" s="276"/>
      <c r="CQ137" s="276"/>
      <c r="CR137" s="276"/>
      <c r="CS137" s="276"/>
      <c r="CT137" s="89" t="str">
        <f t="shared" si="88"/>
        <v/>
      </c>
      <c r="CU137" s="90" t="str">
        <f t="shared" si="89"/>
        <v/>
      </c>
      <c r="CV137" s="91" t="str">
        <f>IF(B137&lt;&gt;"",IFERROR(SUMIF(D$14:CS$14, "CLO1", D137:CS137)/'Grade computation'!I$4,""),"")</f>
        <v/>
      </c>
      <c r="CW137" s="92" t="str">
        <f t="shared" si="90"/>
        <v/>
      </c>
      <c r="CX137" s="92" t="str">
        <f t="shared" si="91"/>
        <v/>
      </c>
      <c r="CY137" s="91" t="str">
        <f>IF(B137&lt;&gt;"",IFERROR(IF((SUMIF(D$14:CS$14,"CLO2",D137:CS137)/'Grade computation'!I$5)=0,0,(SUMIF(D$14:CS$14,"CLO2",D137:CS137)/'Grade computation'!I$5)),""),"")</f>
        <v/>
      </c>
      <c r="CZ137" s="92" t="str">
        <f t="shared" si="92"/>
        <v/>
      </c>
      <c r="DA137" s="92" t="str">
        <f t="shared" si="93"/>
        <v/>
      </c>
      <c r="DB137" s="91" t="str">
        <f>IF(B137&lt;&gt;"",IFERROR(IF((SUMIF(D$14:CS$14,"CLO3",D137:CS137)/'Grade computation'!I$6)=0,0,(SUMIF(D$14:CS$14,"CLO3",D137:CS137)/'Grade computation'!I$6)),""),"")</f>
        <v/>
      </c>
      <c r="DC137" s="92" t="str">
        <f t="shared" si="94"/>
        <v/>
      </c>
      <c r="DD137" s="92" t="str">
        <f t="shared" si="95"/>
        <v/>
      </c>
      <c r="DE137" s="91" t="str">
        <f>IF(B137&lt;&gt;"",IFERROR(SUMIF(D$14:CS$14,"CLO4",D137:CS137)/'Grade computation'!I$7,""),"")</f>
        <v/>
      </c>
      <c r="DF137" s="92" t="str">
        <f t="shared" si="96"/>
        <v/>
      </c>
      <c r="DG137" s="92" t="str">
        <f t="shared" si="97"/>
        <v/>
      </c>
      <c r="DH137" s="91" t="str">
        <f>IF(B137&lt;&gt;"",IFERROR(IF((SUMIF(D$14:CS$14,"CLO5",D137:CS137)/'Grade computation'!I$8)=0,0,(SUMIF(D$14:CS$14,"CLO5",D137:CS137)/'Grade computation'!I$8)),""),"")</f>
        <v/>
      </c>
      <c r="DI137" s="92" t="str">
        <f t="shared" si="98"/>
        <v/>
      </c>
      <c r="DJ137" s="92" t="str">
        <f t="shared" si="99"/>
        <v/>
      </c>
      <c r="DK137" s="91" t="str">
        <f>IF(B137&lt;&gt;"",IFERROR(IF((SUMIF(D$14:CS$14,"CLO6",D137:CS137)/'Grade computation'!I$9)=0,0,(SUMIF(D$14:CS$14,"CLO6",D137:CS137)/'Grade computation'!I$9)),""),"")</f>
        <v/>
      </c>
      <c r="DL137" s="92" t="str">
        <f t="shared" si="100"/>
        <v/>
      </c>
      <c r="DM137" s="92" t="str">
        <f t="shared" si="101"/>
        <v/>
      </c>
      <c r="DN137" s="91" t="str">
        <f>IF(B137&lt;&gt;"",IFERROR(IF((SUMIF(D$14:CS$14,"CLO7",D137:CS137)/'Grade computation'!I$10)=0,0,(SUMIF(D$14:CS$14,"CLO7",D137:CS137)/'Grade computation'!I$10)),""),"")</f>
        <v/>
      </c>
      <c r="DO137" s="92" t="str">
        <f t="shared" si="102"/>
        <v/>
      </c>
      <c r="DP137" s="92" t="str">
        <f t="shared" si="103"/>
        <v/>
      </c>
      <c r="DQ137" s="91" t="str">
        <f>IF(B137&lt;&gt;"",IFERROR(IF((SUMIF(D$14:CS$14,"CLO8",D137:CS137)/'Grade computation'!I$11)=0,0,(SUMIF(D$14:CS$14,"CLO8",D137:CS137)/'Grade computation'!I$11)),""),"")</f>
        <v/>
      </c>
      <c r="DR137" s="92" t="str">
        <f t="shared" si="104"/>
        <v/>
      </c>
      <c r="DS137" s="92" t="str">
        <f t="shared" si="105"/>
        <v/>
      </c>
      <c r="DT137" s="91" t="str">
        <f>IF(B137&lt;&gt;"",IFERROR(IF((SUMIF(D$14:CS$14,"CLO9",D137:CS137)/'Grade computation'!I$12)=0,0,(SUMIF(D$14:CS$14,"CLO9",D137:CS137)/'Grade computation'!I$12)),""),"")</f>
        <v/>
      </c>
      <c r="DU137" s="92" t="str">
        <f t="shared" si="106"/>
        <v/>
      </c>
      <c r="DV137" s="92" t="str">
        <f t="shared" si="107"/>
        <v/>
      </c>
      <c r="DW137" s="91" t="str">
        <f>IF(B137&lt;&gt;"",IFERROR(IF((SUMIF(D$14:CS$14,"CLO10",D137:CS137)/'Grade computation'!I$13)=0,0,(SUMIF(D$14:CS$14,"CLO10",D137:CS137)/'Grade computation'!I$13)),""),"")</f>
        <v/>
      </c>
      <c r="DX137" s="92" t="str">
        <f t="shared" si="108"/>
        <v/>
      </c>
      <c r="DY137" s="92" t="str">
        <f t="shared" si="109"/>
        <v/>
      </c>
      <c r="DZ137" s="45"/>
      <c r="EA137" s="45"/>
    </row>
    <row r="138" spans="1:131" ht="15.75" customHeight="1">
      <c r="A138" s="281"/>
      <c r="B138" s="282"/>
      <c r="C138" s="276"/>
      <c r="D138" s="276"/>
      <c r="E138" s="276"/>
      <c r="F138" s="276"/>
      <c r="G138" s="276"/>
      <c r="H138" s="276"/>
      <c r="I138" s="276"/>
      <c r="J138" s="276"/>
      <c r="K138" s="276"/>
      <c r="L138" s="276"/>
      <c r="M138" s="276"/>
      <c r="N138" s="276"/>
      <c r="O138" s="276"/>
      <c r="P138" s="276"/>
      <c r="Q138" s="276"/>
      <c r="R138" s="276"/>
      <c r="S138" s="276"/>
      <c r="T138" s="276"/>
      <c r="U138" s="276"/>
      <c r="V138" s="276"/>
      <c r="W138" s="276"/>
      <c r="X138" s="276"/>
      <c r="Y138" s="276"/>
      <c r="Z138" s="276"/>
      <c r="AA138" s="276"/>
      <c r="AB138" s="276"/>
      <c r="AC138" s="276"/>
      <c r="AD138" s="276"/>
      <c r="AE138" s="276"/>
      <c r="AF138" s="276"/>
      <c r="AG138" s="276"/>
      <c r="AH138" s="89" t="str">
        <f t="shared" si="84"/>
        <v/>
      </c>
      <c r="AI138" s="90" t="str">
        <f t="shared" si="85"/>
        <v/>
      </c>
      <c r="AJ138" s="276"/>
      <c r="AK138" s="276"/>
      <c r="AL138" s="276"/>
      <c r="AM138" s="276"/>
      <c r="AN138" s="276"/>
      <c r="AO138" s="276"/>
      <c r="AP138" s="276"/>
      <c r="AQ138" s="276"/>
      <c r="AR138" s="276"/>
      <c r="AS138" s="276"/>
      <c r="AT138" s="276"/>
      <c r="AU138" s="276"/>
      <c r="AV138" s="276"/>
      <c r="AW138" s="276"/>
      <c r="AX138" s="276"/>
      <c r="AY138" s="276"/>
      <c r="AZ138" s="276"/>
      <c r="BA138" s="276"/>
      <c r="BB138" s="276"/>
      <c r="BC138" s="276"/>
      <c r="BD138" s="276"/>
      <c r="BE138" s="276"/>
      <c r="BF138" s="276"/>
      <c r="BG138" s="276"/>
      <c r="BH138" s="276"/>
      <c r="BI138" s="276"/>
      <c r="BJ138" s="276"/>
      <c r="BK138" s="276"/>
      <c r="BL138" s="276"/>
      <c r="BM138" s="276"/>
      <c r="BN138" s="89" t="str">
        <f t="shared" si="86"/>
        <v/>
      </c>
      <c r="BO138" s="90" t="str">
        <f t="shared" si="87"/>
        <v/>
      </c>
      <c r="BP138" s="285"/>
      <c r="BQ138" s="285"/>
      <c r="BR138" s="285"/>
      <c r="BS138" s="285"/>
      <c r="BT138" s="285"/>
      <c r="BU138" s="285"/>
      <c r="BV138" s="285"/>
      <c r="BW138" s="285"/>
      <c r="BX138" s="285"/>
      <c r="BY138" s="285"/>
      <c r="BZ138" s="285"/>
      <c r="CA138" s="276"/>
      <c r="CB138" s="276"/>
      <c r="CC138" s="276"/>
      <c r="CD138" s="276"/>
      <c r="CE138" s="276"/>
      <c r="CF138" s="276"/>
      <c r="CG138" s="276"/>
      <c r="CH138" s="276"/>
      <c r="CI138" s="276"/>
      <c r="CJ138" s="276"/>
      <c r="CK138" s="276"/>
      <c r="CL138" s="276"/>
      <c r="CM138" s="276"/>
      <c r="CN138" s="276"/>
      <c r="CO138" s="276"/>
      <c r="CP138" s="276"/>
      <c r="CQ138" s="276"/>
      <c r="CR138" s="276"/>
      <c r="CS138" s="276"/>
      <c r="CT138" s="89" t="str">
        <f t="shared" si="88"/>
        <v/>
      </c>
      <c r="CU138" s="90" t="str">
        <f t="shared" si="89"/>
        <v/>
      </c>
      <c r="CV138" s="91" t="str">
        <f>IF(B138&lt;&gt;"",IFERROR(SUMIF(D$14:CS$14, "CLO1", D138:CS138)/'Grade computation'!I$4,""),"")</f>
        <v/>
      </c>
      <c r="CW138" s="92" t="str">
        <f t="shared" si="90"/>
        <v/>
      </c>
      <c r="CX138" s="92" t="str">
        <f t="shared" si="91"/>
        <v/>
      </c>
      <c r="CY138" s="91" t="str">
        <f>IF(B138&lt;&gt;"",IFERROR(IF((SUMIF(D$14:CS$14,"CLO2",D138:CS138)/'Grade computation'!I$5)=0,0,(SUMIF(D$14:CS$14,"CLO2",D138:CS138)/'Grade computation'!I$5)),""),"")</f>
        <v/>
      </c>
      <c r="CZ138" s="92" t="str">
        <f t="shared" si="92"/>
        <v/>
      </c>
      <c r="DA138" s="92" t="str">
        <f t="shared" si="93"/>
        <v/>
      </c>
      <c r="DB138" s="91" t="str">
        <f>IF(B138&lt;&gt;"",IFERROR(IF((SUMIF(D$14:CS$14,"CLO3",D138:CS138)/'Grade computation'!I$6)=0,0,(SUMIF(D$14:CS$14,"CLO3",D138:CS138)/'Grade computation'!I$6)),""),"")</f>
        <v/>
      </c>
      <c r="DC138" s="92" t="str">
        <f t="shared" si="94"/>
        <v/>
      </c>
      <c r="DD138" s="92" t="str">
        <f t="shared" si="95"/>
        <v/>
      </c>
      <c r="DE138" s="91" t="str">
        <f>IF(B138&lt;&gt;"",IFERROR(SUMIF(D$14:CS$14,"CLO4",D138:CS138)/'Grade computation'!I$7,""),"")</f>
        <v/>
      </c>
      <c r="DF138" s="92" t="str">
        <f t="shared" si="96"/>
        <v/>
      </c>
      <c r="DG138" s="92" t="str">
        <f t="shared" si="97"/>
        <v/>
      </c>
      <c r="DH138" s="91" t="str">
        <f>IF(B138&lt;&gt;"",IFERROR(IF((SUMIF(D$14:CS$14,"CLO5",D138:CS138)/'Grade computation'!I$8)=0,0,(SUMIF(D$14:CS$14,"CLO5",D138:CS138)/'Grade computation'!I$8)),""),"")</f>
        <v/>
      </c>
      <c r="DI138" s="92" t="str">
        <f t="shared" si="98"/>
        <v/>
      </c>
      <c r="DJ138" s="92" t="str">
        <f t="shared" si="99"/>
        <v/>
      </c>
      <c r="DK138" s="91" t="str">
        <f>IF(B138&lt;&gt;"",IFERROR(IF((SUMIF(D$14:CS$14,"CLO6",D138:CS138)/'Grade computation'!I$9)=0,0,(SUMIF(D$14:CS$14,"CLO6",D138:CS138)/'Grade computation'!I$9)),""),"")</f>
        <v/>
      </c>
      <c r="DL138" s="92" t="str">
        <f t="shared" si="100"/>
        <v/>
      </c>
      <c r="DM138" s="92" t="str">
        <f t="shared" si="101"/>
        <v/>
      </c>
      <c r="DN138" s="91" t="str">
        <f>IF(B138&lt;&gt;"",IFERROR(IF((SUMIF(D$14:CS$14,"CLO7",D138:CS138)/'Grade computation'!I$10)=0,0,(SUMIF(D$14:CS$14,"CLO7",D138:CS138)/'Grade computation'!I$10)),""),"")</f>
        <v/>
      </c>
      <c r="DO138" s="92" t="str">
        <f t="shared" si="102"/>
        <v/>
      </c>
      <c r="DP138" s="92" t="str">
        <f t="shared" si="103"/>
        <v/>
      </c>
      <c r="DQ138" s="91" t="str">
        <f>IF(B138&lt;&gt;"",IFERROR(IF((SUMIF(D$14:CS$14,"CLO8",D138:CS138)/'Grade computation'!I$11)=0,0,(SUMIF(D$14:CS$14,"CLO8",D138:CS138)/'Grade computation'!I$11)),""),"")</f>
        <v/>
      </c>
      <c r="DR138" s="92" t="str">
        <f t="shared" si="104"/>
        <v/>
      </c>
      <c r="DS138" s="92" t="str">
        <f t="shared" si="105"/>
        <v/>
      </c>
      <c r="DT138" s="91" t="str">
        <f>IF(B138&lt;&gt;"",IFERROR(IF((SUMIF(D$14:CS$14,"CLO9",D138:CS138)/'Grade computation'!I$12)=0,0,(SUMIF(D$14:CS$14,"CLO9",D138:CS138)/'Grade computation'!I$12)),""),"")</f>
        <v/>
      </c>
      <c r="DU138" s="92" t="str">
        <f t="shared" si="106"/>
        <v/>
      </c>
      <c r="DV138" s="92" t="str">
        <f t="shared" si="107"/>
        <v/>
      </c>
      <c r="DW138" s="91" t="str">
        <f>IF(B138&lt;&gt;"",IFERROR(IF((SUMIF(D$14:CS$14,"CLO10",D138:CS138)/'Grade computation'!I$13)=0,0,(SUMIF(D$14:CS$14,"CLO10",D138:CS138)/'Grade computation'!I$13)),""),"")</f>
        <v/>
      </c>
      <c r="DX138" s="92" t="str">
        <f t="shared" si="108"/>
        <v/>
      </c>
      <c r="DY138" s="92" t="str">
        <f t="shared" si="109"/>
        <v/>
      </c>
      <c r="DZ138" s="45"/>
      <c r="EA138" s="45"/>
    </row>
    <row r="139" spans="1:131" ht="15.75" customHeight="1">
      <c r="A139" s="281"/>
      <c r="B139" s="282"/>
      <c r="C139" s="276"/>
      <c r="D139" s="276"/>
      <c r="E139" s="276"/>
      <c r="F139" s="276"/>
      <c r="G139" s="276"/>
      <c r="H139" s="276"/>
      <c r="I139" s="276"/>
      <c r="J139" s="276"/>
      <c r="K139" s="276"/>
      <c r="L139" s="276"/>
      <c r="M139" s="276"/>
      <c r="N139" s="276"/>
      <c r="O139" s="276"/>
      <c r="P139" s="276"/>
      <c r="Q139" s="276"/>
      <c r="R139" s="276"/>
      <c r="S139" s="276"/>
      <c r="T139" s="276"/>
      <c r="U139" s="276"/>
      <c r="V139" s="276"/>
      <c r="W139" s="276"/>
      <c r="X139" s="276"/>
      <c r="Y139" s="276"/>
      <c r="Z139" s="276"/>
      <c r="AA139" s="276"/>
      <c r="AB139" s="276"/>
      <c r="AC139" s="276"/>
      <c r="AD139" s="276"/>
      <c r="AE139" s="276"/>
      <c r="AF139" s="276"/>
      <c r="AG139" s="276"/>
      <c r="AH139" s="89" t="str">
        <f t="shared" si="84"/>
        <v/>
      </c>
      <c r="AI139" s="90" t="str">
        <f t="shared" si="85"/>
        <v/>
      </c>
      <c r="AJ139" s="276"/>
      <c r="AK139" s="276"/>
      <c r="AL139" s="276"/>
      <c r="AM139" s="276"/>
      <c r="AN139" s="276"/>
      <c r="AO139" s="276"/>
      <c r="AP139" s="276"/>
      <c r="AQ139" s="276"/>
      <c r="AR139" s="276"/>
      <c r="AS139" s="276"/>
      <c r="AT139" s="276"/>
      <c r="AU139" s="276"/>
      <c r="AV139" s="276"/>
      <c r="AW139" s="276"/>
      <c r="AX139" s="276"/>
      <c r="AY139" s="276"/>
      <c r="AZ139" s="276"/>
      <c r="BA139" s="276"/>
      <c r="BB139" s="276"/>
      <c r="BC139" s="276"/>
      <c r="BD139" s="276"/>
      <c r="BE139" s="276"/>
      <c r="BF139" s="276"/>
      <c r="BG139" s="276"/>
      <c r="BH139" s="276"/>
      <c r="BI139" s="276"/>
      <c r="BJ139" s="276"/>
      <c r="BK139" s="276"/>
      <c r="BL139" s="276"/>
      <c r="BM139" s="276"/>
      <c r="BN139" s="89" t="str">
        <f t="shared" si="86"/>
        <v/>
      </c>
      <c r="BO139" s="90" t="str">
        <f t="shared" si="87"/>
        <v/>
      </c>
      <c r="BP139" s="285"/>
      <c r="BQ139" s="285"/>
      <c r="BR139" s="285"/>
      <c r="BS139" s="285"/>
      <c r="BT139" s="285"/>
      <c r="BU139" s="285"/>
      <c r="BV139" s="285"/>
      <c r="BW139" s="285"/>
      <c r="BX139" s="285"/>
      <c r="BY139" s="285"/>
      <c r="BZ139" s="285"/>
      <c r="CA139" s="276"/>
      <c r="CB139" s="276"/>
      <c r="CC139" s="276"/>
      <c r="CD139" s="276"/>
      <c r="CE139" s="276"/>
      <c r="CF139" s="276"/>
      <c r="CG139" s="276"/>
      <c r="CH139" s="276"/>
      <c r="CI139" s="276"/>
      <c r="CJ139" s="276"/>
      <c r="CK139" s="276"/>
      <c r="CL139" s="276"/>
      <c r="CM139" s="276"/>
      <c r="CN139" s="276"/>
      <c r="CO139" s="276"/>
      <c r="CP139" s="276"/>
      <c r="CQ139" s="276"/>
      <c r="CR139" s="276"/>
      <c r="CS139" s="276"/>
      <c r="CT139" s="89" t="str">
        <f t="shared" si="88"/>
        <v/>
      </c>
      <c r="CU139" s="90" t="str">
        <f t="shared" si="89"/>
        <v/>
      </c>
      <c r="CV139" s="91" t="str">
        <f>IF(B139&lt;&gt;"",IFERROR(SUMIF(D$14:CS$14, "CLO1", D139:CS139)/'Grade computation'!I$4,""),"")</f>
        <v/>
      </c>
      <c r="CW139" s="92" t="str">
        <f t="shared" si="90"/>
        <v/>
      </c>
      <c r="CX139" s="92" t="str">
        <f t="shared" si="91"/>
        <v/>
      </c>
      <c r="CY139" s="91" t="str">
        <f>IF(B139&lt;&gt;"",IFERROR(IF((SUMIF(D$14:CS$14,"CLO2",D139:CS139)/'Grade computation'!I$5)=0,0,(SUMIF(D$14:CS$14,"CLO2",D139:CS139)/'Grade computation'!I$5)),""),"")</f>
        <v/>
      </c>
      <c r="CZ139" s="92" t="str">
        <f t="shared" si="92"/>
        <v/>
      </c>
      <c r="DA139" s="92" t="str">
        <f t="shared" si="93"/>
        <v/>
      </c>
      <c r="DB139" s="91" t="str">
        <f>IF(B139&lt;&gt;"",IFERROR(IF((SUMIF(D$14:CS$14,"CLO3",D139:CS139)/'Grade computation'!I$6)=0,0,(SUMIF(D$14:CS$14,"CLO3",D139:CS139)/'Grade computation'!I$6)),""),"")</f>
        <v/>
      </c>
      <c r="DC139" s="92" t="str">
        <f t="shared" si="94"/>
        <v/>
      </c>
      <c r="DD139" s="92" t="str">
        <f t="shared" si="95"/>
        <v/>
      </c>
      <c r="DE139" s="91" t="str">
        <f>IF(B139&lt;&gt;"",IFERROR(SUMIF(D$14:CS$14,"CLO4",D139:CS139)/'Grade computation'!I$7,""),"")</f>
        <v/>
      </c>
      <c r="DF139" s="92" t="str">
        <f t="shared" si="96"/>
        <v/>
      </c>
      <c r="DG139" s="92" t="str">
        <f t="shared" si="97"/>
        <v/>
      </c>
      <c r="DH139" s="91" t="str">
        <f>IF(B139&lt;&gt;"",IFERROR(IF((SUMIF(D$14:CS$14,"CLO5",D139:CS139)/'Grade computation'!I$8)=0,0,(SUMIF(D$14:CS$14,"CLO5",D139:CS139)/'Grade computation'!I$8)),""),"")</f>
        <v/>
      </c>
      <c r="DI139" s="92" t="str">
        <f t="shared" si="98"/>
        <v/>
      </c>
      <c r="DJ139" s="92" t="str">
        <f t="shared" si="99"/>
        <v/>
      </c>
      <c r="DK139" s="91" t="str">
        <f>IF(B139&lt;&gt;"",IFERROR(IF((SUMIF(D$14:CS$14,"CLO6",D139:CS139)/'Grade computation'!I$9)=0,0,(SUMIF(D$14:CS$14,"CLO6",D139:CS139)/'Grade computation'!I$9)),""),"")</f>
        <v/>
      </c>
      <c r="DL139" s="92" t="str">
        <f t="shared" si="100"/>
        <v/>
      </c>
      <c r="DM139" s="92" t="str">
        <f t="shared" si="101"/>
        <v/>
      </c>
      <c r="DN139" s="91" t="str">
        <f>IF(B139&lt;&gt;"",IFERROR(IF((SUMIF(D$14:CS$14,"CLO7",D139:CS139)/'Grade computation'!I$10)=0,0,(SUMIF(D$14:CS$14,"CLO7",D139:CS139)/'Grade computation'!I$10)),""),"")</f>
        <v/>
      </c>
      <c r="DO139" s="92" t="str">
        <f t="shared" si="102"/>
        <v/>
      </c>
      <c r="DP139" s="92" t="str">
        <f t="shared" si="103"/>
        <v/>
      </c>
      <c r="DQ139" s="91" t="str">
        <f>IF(B139&lt;&gt;"",IFERROR(IF((SUMIF(D$14:CS$14,"CLO8",D139:CS139)/'Grade computation'!I$11)=0,0,(SUMIF(D$14:CS$14,"CLO8",D139:CS139)/'Grade computation'!I$11)),""),"")</f>
        <v/>
      </c>
      <c r="DR139" s="92" t="str">
        <f t="shared" si="104"/>
        <v/>
      </c>
      <c r="DS139" s="92" t="str">
        <f t="shared" si="105"/>
        <v/>
      </c>
      <c r="DT139" s="91" t="str">
        <f>IF(B139&lt;&gt;"",IFERROR(IF((SUMIF(D$14:CS$14,"CLO9",D139:CS139)/'Grade computation'!I$12)=0,0,(SUMIF(D$14:CS$14,"CLO9",D139:CS139)/'Grade computation'!I$12)),""),"")</f>
        <v/>
      </c>
      <c r="DU139" s="92" t="str">
        <f t="shared" si="106"/>
        <v/>
      </c>
      <c r="DV139" s="92" t="str">
        <f t="shared" si="107"/>
        <v/>
      </c>
      <c r="DW139" s="91" t="str">
        <f>IF(B139&lt;&gt;"",IFERROR(IF((SUMIF(D$14:CS$14,"CLO10",D139:CS139)/'Grade computation'!I$13)=0,0,(SUMIF(D$14:CS$14,"CLO10",D139:CS139)/'Grade computation'!I$13)),""),"")</f>
        <v/>
      </c>
      <c r="DX139" s="92" t="str">
        <f t="shared" si="108"/>
        <v/>
      </c>
      <c r="DY139" s="92" t="str">
        <f t="shared" si="109"/>
        <v/>
      </c>
      <c r="DZ139" s="45"/>
      <c r="EA139" s="45"/>
    </row>
    <row r="140" spans="1:131" ht="15.75" customHeight="1">
      <c r="A140" s="281"/>
      <c r="B140" s="282"/>
      <c r="C140" s="276"/>
      <c r="D140" s="276"/>
      <c r="E140" s="276"/>
      <c r="F140" s="276"/>
      <c r="G140" s="276"/>
      <c r="H140" s="276"/>
      <c r="I140" s="276"/>
      <c r="J140" s="276"/>
      <c r="K140" s="276"/>
      <c r="L140" s="276"/>
      <c r="M140" s="276"/>
      <c r="N140" s="276"/>
      <c r="O140" s="276"/>
      <c r="P140" s="276"/>
      <c r="Q140" s="276"/>
      <c r="R140" s="276"/>
      <c r="S140" s="276"/>
      <c r="T140" s="276"/>
      <c r="U140" s="276"/>
      <c r="V140" s="276"/>
      <c r="W140" s="276"/>
      <c r="X140" s="276"/>
      <c r="Y140" s="276"/>
      <c r="Z140" s="276"/>
      <c r="AA140" s="276"/>
      <c r="AB140" s="276"/>
      <c r="AC140" s="276"/>
      <c r="AD140" s="276"/>
      <c r="AE140" s="276"/>
      <c r="AF140" s="276"/>
      <c r="AG140" s="276"/>
      <c r="AH140" s="89" t="str">
        <f t="shared" si="84"/>
        <v/>
      </c>
      <c r="AI140" s="90" t="str">
        <f t="shared" si="85"/>
        <v/>
      </c>
      <c r="AJ140" s="276"/>
      <c r="AK140" s="276"/>
      <c r="AL140" s="276"/>
      <c r="AM140" s="276"/>
      <c r="AN140" s="276"/>
      <c r="AO140" s="276"/>
      <c r="AP140" s="276"/>
      <c r="AQ140" s="276"/>
      <c r="AR140" s="276"/>
      <c r="AS140" s="276"/>
      <c r="AT140" s="276"/>
      <c r="AU140" s="276"/>
      <c r="AV140" s="276"/>
      <c r="AW140" s="276"/>
      <c r="AX140" s="276"/>
      <c r="AY140" s="276"/>
      <c r="AZ140" s="276"/>
      <c r="BA140" s="276"/>
      <c r="BB140" s="276"/>
      <c r="BC140" s="276"/>
      <c r="BD140" s="276"/>
      <c r="BE140" s="276"/>
      <c r="BF140" s="276"/>
      <c r="BG140" s="276"/>
      <c r="BH140" s="276"/>
      <c r="BI140" s="276"/>
      <c r="BJ140" s="276"/>
      <c r="BK140" s="276"/>
      <c r="BL140" s="276"/>
      <c r="BM140" s="276"/>
      <c r="BN140" s="89" t="str">
        <f t="shared" si="86"/>
        <v/>
      </c>
      <c r="BO140" s="90" t="str">
        <f t="shared" si="87"/>
        <v/>
      </c>
      <c r="BP140" s="285"/>
      <c r="BQ140" s="285"/>
      <c r="BR140" s="285"/>
      <c r="BS140" s="285"/>
      <c r="BT140" s="285"/>
      <c r="BU140" s="285"/>
      <c r="BV140" s="285"/>
      <c r="BW140" s="285"/>
      <c r="BX140" s="285"/>
      <c r="BY140" s="285"/>
      <c r="BZ140" s="285"/>
      <c r="CA140" s="276"/>
      <c r="CB140" s="276"/>
      <c r="CC140" s="276"/>
      <c r="CD140" s="276"/>
      <c r="CE140" s="276"/>
      <c r="CF140" s="276"/>
      <c r="CG140" s="276"/>
      <c r="CH140" s="276"/>
      <c r="CI140" s="276"/>
      <c r="CJ140" s="276"/>
      <c r="CK140" s="276"/>
      <c r="CL140" s="276"/>
      <c r="CM140" s="276"/>
      <c r="CN140" s="276"/>
      <c r="CO140" s="276"/>
      <c r="CP140" s="276"/>
      <c r="CQ140" s="276"/>
      <c r="CR140" s="276"/>
      <c r="CS140" s="276"/>
      <c r="CT140" s="89" t="str">
        <f t="shared" si="88"/>
        <v/>
      </c>
      <c r="CU140" s="90" t="str">
        <f t="shared" si="89"/>
        <v/>
      </c>
      <c r="CV140" s="91" t="str">
        <f>IF(B140&lt;&gt;"",IFERROR(SUMIF(D$14:CS$14, "CLO1", D140:CS140)/'Grade computation'!I$4,""),"")</f>
        <v/>
      </c>
      <c r="CW140" s="92" t="str">
        <f t="shared" si="90"/>
        <v/>
      </c>
      <c r="CX140" s="92" t="str">
        <f t="shared" si="91"/>
        <v/>
      </c>
      <c r="CY140" s="91" t="str">
        <f>IF(B140&lt;&gt;"",IFERROR(IF((SUMIF(D$14:CS$14,"CLO2",D140:CS140)/'Grade computation'!I$5)=0,0,(SUMIF(D$14:CS$14,"CLO2",D140:CS140)/'Grade computation'!I$5)),""),"")</f>
        <v/>
      </c>
      <c r="CZ140" s="92" t="str">
        <f t="shared" si="92"/>
        <v/>
      </c>
      <c r="DA140" s="92" t="str">
        <f t="shared" si="93"/>
        <v/>
      </c>
      <c r="DB140" s="91" t="str">
        <f>IF(B140&lt;&gt;"",IFERROR(IF((SUMIF(D$14:CS$14,"CLO3",D140:CS140)/'Grade computation'!I$6)=0,0,(SUMIF(D$14:CS$14,"CLO3",D140:CS140)/'Grade computation'!I$6)),""),"")</f>
        <v/>
      </c>
      <c r="DC140" s="92" t="str">
        <f t="shared" si="94"/>
        <v/>
      </c>
      <c r="DD140" s="92" t="str">
        <f t="shared" si="95"/>
        <v/>
      </c>
      <c r="DE140" s="91" t="str">
        <f>IF(B140&lt;&gt;"",IFERROR(SUMIF(D$14:CS$14,"CLO4",D140:CS140)/'Grade computation'!I$7,""),"")</f>
        <v/>
      </c>
      <c r="DF140" s="92" t="str">
        <f t="shared" si="96"/>
        <v/>
      </c>
      <c r="DG140" s="92" t="str">
        <f t="shared" si="97"/>
        <v/>
      </c>
      <c r="DH140" s="91" t="str">
        <f>IF(B140&lt;&gt;"",IFERROR(IF((SUMIF(D$14:CS$14,"CLO5",D140:CS140)/'Grade computation'!I$8)=0,0,(SUMIF(D$14:CS$14,"CLO5",D140:CS140)/'Grade computation'!I$8)),""),"")</f>
        <v/>
      </c>
      <c r="DI140" s="92" t="str">
        <f t="shared" si="98"/>
        <v/>
      </c>
      <c r="DJ140" s="92" t="str">
        <f t="shared" si="99"/>
        <v/>
      </c>
      <c r="DK140" s="91" t="str">
        <f>IF(B140&lt;&gt;"",IFERROR(IF((SUMIF(D$14:CS$14,"CLO6",D140:CS140)/'Grade computation'!I$9)=0,0,(SUMIF(D$14:CS$14,"CLO6",D140:CS140)/'Grade computation'!I$9)),""),"")</f>
        <v/>
      </c>
      <c r="DL140" s="92" t="str">
        <f t="shared" si="100"/>
        <v/>
      </c>
      <c r="DM140" s="92" t="str">
        <f t="shared" si="101"/>
        <v/>
      </c>
      <c r="DN140" s="91" t="str">
        <f>IF(B140&lt;&gt;"",IFERROR(IF((SUMIF(D$14:CS$14,"CLO7",D140:CS140)/'Grade computation'!I$10)=0,0,(SUMIF(D$14:CS$14,"CLO7",D140:CS140)/'Grade computation'!I$10)),""),"")</f>
        <v/>
      </c>
      <c r="DO140" s="92" t="str">
        <f t="shared" si="102"/>
        <v/>
      </c>
      <c r="DP140" s="92" t="str">
        <f t="shared" si="103"/>
        <v/>
      </c>
      <c r="DQ140" s="91" t="str">
        <f>IF(B140&lt;&gt;"",IFERROR(IF((SUMIF(D$14:CS$14,"CLO8",D140:CS140)/'Grade computation'!I$11)=0,0,(SUMIF(D$14:CS$14,"CLO8",D140:CS140)/'Grade computation'!I$11)),""),"")</f>
        <v/>
      </c>
      <c r="DR140" s="92" t="str">
        <f t="shared" si="104"/>
        <v/>
      </c>
      <c r="DS140" s="92" t="str">
        <f t="shared" si="105"/>
        <v/>
      </c>
      <c r="DT140" s="91" t="str">
        <f>IF(B140&lt;&gt;"",IFERROR(IF((SUMIF(D$14:CS$14,"CLO9",D140:CS140)/'Grade computation'!I$12)=0,0,(SUMIF(D$14:CS$14,"CLO9",D140:CS140)/'Grade computation'!I$12)),""),"")</f>
        <v/>
      </c>
      <c r="DU140" s="92" t="str">
        <f t="shared" si="106"/>
        <v/>
      </c>
      <c r="DV140" s="92" t="str">
        <f t="shared" si="107"/>
        <v/>
      </c>
      <c r="DW140" s="91" t="str">
        <f>IF(B140&lt;&gt;"",IFERROR(IF((SUMIF(D$14:CS$14,"CLO10",D140:CS140)/'Grade computation'!I$13)=0,0,(SUMIF(D$14:CS$14,"CLO10",D140:CS140)/'Grade computation'!I$13)),""),"")</f>
        <v/>
      </c>
      <c r="DX140" s="92" t="str">
        <f t="shared" si="108"/>
        <v/>
      </c>
      <c r="DY140" s="92" t="str">
        <f t="shared" si="109"/>
        <v/>
      </c>
      <c r="DZ140" s="45"/>
      <c r="EA140" s="45"/>
    </row>
    <row r="141" spans="1:131" ht="15.75" customHeight="1">
      <c r="A141" s="281"/>
      <c r="B141" s="282"/>
      <c r="C141" s="276"/>
      <c r="D141" s="276"/>
      <c r="E141" s="276"/>
      <c r="F141" s="276"/>
      <c r="G141" s="276"/>
      <c r="H141" s="276"/>
      <c r="I141" s="276"/>
      <c r="J141" s="276"/>
      <c r="K141" s="276"/>
      <c r="L141" s="276"/>
      <c r="M141" s="276"/>
      <c r="N141" s="276"/>
      <c r="O141" s="276"/>
      <c r="P141" s="276"/>
      <c r="Q141" s="276"/>
      <c r="R141" s="276"/>
      <c r="S141" s="276"/>
      <c r="T141" s="276"/>
      <c r="U141" s="276"/>
      <c r="V141" s="276"/>
      <c r="W141" s="276"/>
      <c r="X141" s="276"/>
      <c r="Y141" s="276"/>
      <c r="Z141" s="276"/>
      <c r="AA141" s="276"/>
      <c r="AB141" s="276"/>
      <c r="AC141" s="276"/>
      <c r="AD141" s="276"/>
      <c r="AE141" s="276"/>
      <c r="AF141" s="276"/>
      <c r="AG141" s="276"/>
      <c r="AH141" s="89" t="str">
        <f t="shared" si="84"/>
        <v/>
      </c>
      <c r="AI141" s="90" t="str">
        <f t="shared" si="85"/>
        <v/>
      </c>
      <c r="AJ141" s="276"/>
      <c r="AK141" s="276"/>
      <c r="AL141" s="276"/>
      <c r="AM141" s="276"/>
      <c r="AN141" s="276"/>
      <c r="AO141" s="276"/>
      <c r="AP141" s="276"/>
      <c r="AQ141" s="276"/>
      <c r="AR141" s="276"/>
      <c r="AS141" s="276"/>
      <c r="AT141" s="276"/>
      <c r="AU141" s="276"/>
      <c r="AV141" s="276"/>
      <c r="AW141" s="276"/>
      <c r="AX141" s="276"/>
      <c r="AY141" s="276"/>
      <c r="AZ141" s="276"/>
      <c r="BA141" s="276"/>
      <c r="BB141" s="276"/>
      <c r="BC141" s="276"/>
      <c r="BD141" s="276"/>
      <c r="BE141" s="276"/>
      <c r="BF141" s="276"/>
      <c r="BG141" s="276"/>
      <c r="BH141" s="276"/>
      <c r="BI141" s="276"/>
      <c r="BJ141" s="276"/>
      <c r="BK141" s="276"/>
      <c r="BL141" s="276"/>
      <c r="BM141" s="276"/>
      <c r="BN141" s="89" t="str">
        <f t="shared" si="86"/>
        <v/>
      </c>
      <c r="BO141" s="90" t="str">
        <f t="shared" si="87"/>
        <v/>
      </c>
      <c r="BP141" s="285"/>
      <c r="BQ141" s="285"/>
      <c r="BR141" s="285"/>
      <c r="BS141" s="285"/>
      <c r="BT141" s="285"/>
      <c r="BU141" s="285"/>
      <c r="BV141" s="285"/>
      <c r="BW141" s="285"/>
      <c r="BX141" s="285"/>
      <c r="BY141" s="285"/>
      <c r="BZ141" s="285"/>
      <c r="CA141" s="276"/>
      <c r="CB141" s="276"/>
      <c r="CC141" s="276"/>
      <c r="CD141" s="276"/>
      <c r="CE141" s="276"/>
      <c r="CF141" s="276"/>
      <c r="CG141" s="276"/>
      <c r="CH141" s="276"/>
      <c r="CI141" s="276"/>
      <c r="CJ141" s="276"/>
      <c r="CK141" s="276"/>
      <c r="CL141" s="276"/>
      <c r="CM141" s="276"/>
      <c r="CN141" s="276"/>
      <c r="CO141" s="276"/>
      <c r="CP141" s="276"/>
      <c r="CQ141" s="276"/>
      <c r="CR141" s="276"/>
      <c r="CS141" s="276"/>
      <c r="CT141" s="89" t="str">
        <f t="shared" si="88"/>
        <v/>
      </c>
      <c r="CU141" s="90" t="str">
        <f t="shared" si="89"/>
        <v/>
      </c>
      <c r="CV141" s="91" t="str">
        <f>IF(B141&lt;&gt;"",IFERROR(SUMIF(D$14:CS$14, "CLO1", D141:CS141)/'Grade computation'!I$4,""),"")</f>
        <v/>
      </c>
      <c r="CW141" s="92" t="str">
        <f t="shared" si="90"/>
        <v/>
      </c>
      <c r="CX141" s="92" t="str">
        <f t="shared" si="91"/>
        <v/>
      </c>
      <c r="CY141" s="91" t="str">
        <f>IF(B141&lt;&gt;"",IFERROR(IF((SUMIF(D$14:CS$14,"CLO2",D141:CS141)/'Grade computation'!I$5)=0,0,(SUMIF(D$14:CS$14,"CLO2",D141:CS141)/'Grade computation'!I$5)),""),"")</f>
        <v/>
      </c>
      <c r="CZ141" s="92" t="str">
        <f t="shared" si="92"/>
        <v/>
      </c>
      <c r="DA141" s="92" t="str">
        <f t="shared" si="93"/>
        <v/>
      </c>
      <c r="DB141" s="91" t="str">
        <f>IF(B141&lt;&gt;"",IFERROR(IF((SUMIF(D$14:CS$14,"CLO3",D141:CS141)/'Grade computation'!I$6)=0,0,(SUMIF(D$14:CS$14,"CLO3",D141:CS141)/'Grade computation'!I$6)),""),"")</f>
        <v/>
      </c>
      <c r="DC141" s="92" t="str">
        <f t="shared" si="94"/>
        <v/>
      </c>
      <c r="DD141" s="92" t="str">
        <f t="shared" si="95"/>
        <v/>
      </c>
      <c r="DE141" s="91" t="str">
        <f>IF(B141&lt;&gt;"",IFERROR(SUMIF(D$14:CS$14,"CLO4",D141:CS141)/'Grade computation'!I$7,""),"")</f>
        <v/>
      </c>
      <c r="DF141" s="92" t="str">
        <f t="shared" si="96"/>
        <v/>
      </c>
      <c r="DG141" s="92" t="str">
        <f t="shared" si="97"/>
        <v/>
      </c>
      <c r="DH141" s="91" t="str">
        <f>IF(B141&lt;&gt;"",IFERROR(IF((SUMIF(D$14:CS$14,"CLO5",D141:CS141)/'Grade computation'!I$8)=0,0,(SUMIF(D$14:CS$14,"CLO5",D141:CS141)/'Grade computation'!I$8)),""),"")</f>
        <v/>
      </c>
      <c r="DI141" s="92" t="str">
        <f t="shared" si="98"/>
        <v/>
      </c>
      <c r="DJ141" s="92" t="str">
        <f t="shared" si="99"/>
        <v/>
      </c>
      <c r="DK141" s="91" t="str">
        <f>IF(B141&lt;&gt;"",IFERROR(IF((SUMIF(D$14:CS$14,"CLO6",D141:CS141)/'Grade computation'!I$9)=0,0,(SUMIF(D$14:CS$14,"CLO6",D141:CS141)/'Grade computation'!I$9)),""),"")</f>
        <v/>
      </c>
      <c r="DL141" s="92" t="str">
        <f t="shared" si="100"/>
        <v/>
      </c>
      <c r="DM141" s="92" t="str">
        <f t="shared" si="101"/>
        <v/>
      </c>
      <c r="DN141" s="91" t="str">
        <f>IF(B141&lt;&gt;"",IFERROR(IF((SUMIF(D$14:CS$14,"CLO7",D141:CS141)/'Grade computation'!I$10)=0,0,(SUMIF(D$14:CS$14,"CLO7",D141:CS141)/'Grade computation'!I$10)),""),"")</f>
        <v/>
      </c>
      <c r="DO141" s="92" t="str">
        <f t="shared" si="102"/>
        <v/>
      </c>
      <c r="DP141" s="92" t="str">
        <f t="shared" si="103"/>
        <v/>
      </c>
      <c r="DQ141" s="91" t="str">
        <f>IF(B141&lt;&gt;"",IFERROR(IF((SUMIF(D$14:CS$14,"CLO8",D141:CS141)/'Grade computation'!I$11)=0,0,(SUMIF(D$14:CS$14,"CLO8",D141:CS141)/'Grade computation'!I$11)),""),"")</f>
        <v/>
      </c>
      <c r="DR141" s="92" t="str">
        <f t="shared" si="104"/>
        <v/>
      </c>
      <c r="DS141" s="92" t="str">
        <f t="shared" si="105"/>
        <v/>
      </c>
      <c r="DT141" s="91" t="str">
        <f>IF(B141&lt;&gt;"",IFERROR(IF((SUMIF(D$14:CS$14,"CLO9",D141:CS141)/'Grade computation'!I$12)=0,0,(SUMIF(D$14:CS$14,"CLO9",D141:CS141)/'Grade computation'!I$12)),""),"")</f>
        <v/>
      </c>
      <c r="DU141" s="92" t="str">
        <f t="shared" si="106"/>
        <v/>
      </c>
      <c r="DV141" s="92" t="str">
        <f t="shared" si="107"/>
        <v/>
      </c>
      <c r="DW141" s="91" t="str">
        <f>IF(B141&lt;&gt;"",IFERROR(IF((SUMIF(D$14:CS$14,"CLO10",D141:CS141)/'Grade computation'!I$13)=0,0,(SUMIF(D$14:CS$14,"CLO10",D141:CS141)/'Grade computation'!I$13)),""),"")</f>
        <v/>
      </c>
      <c r="DX141" s="92" t="str">
        <f t="shared" si="108"/>
        <v/>
      </c>
      <c r="DY141" s="92" t="str">
        <f t="shared" si="109"/>
        <v/>
      </c>
      <c r="DZ141" s="45"/>
      <c r="EA141" s="45"/>
    </row>
    <row r="142" spans="1:131" ht="15.75" customHeight="1">
      <c r="A142" s="281"/>
      <c r="B142" s="282"/>
      <c r="C142" s="276"/>
      <c r="D142" s="276"/>
      <c r="E142" s="276"/>
      <c r="F142" s="276"/>
      <c r="G142" s="276"/>
      <c r="H142" s="276"/>
      <c r="I142" s="276"/>
      <c r="J142" s="276"/>
      <c r="K142" s="276"/>
      <c r="L142" s="276"/>
      <c r="M142" s="276"/>
      <c r="N142" s="276"/>
      <c r="O142" s="276"/>
      <c r="P142" s="276"/>
      <c r="Q142" s="276"/>
      <c r="R142" s="276"/>
      <c r="S142" s="276"/>
      <c r="T142" s="276"/>
      <c r="U142" s="276"/>
      <c r="V142" s="276"/>
      <c r="W142" s="276"/>
      <c r="X142" s="276"/>
      <c r="Y142" s="276"/>
      <c r="Z142" s="276"/>
      <c r="AA142" s="276"/>
      <c r="AB142" s="276"/>
      <c r="AC142" s="276"/>
      <c r="AD142" s="276"/>
      <c r="AE142" s="276"/>
      <c r="AF142" s="276"/>
      <c r="AG142" s="276"/>
      <c r="AH142" s="89" t="str">
        <f t="shared" si="84"/>
        <v/>
      </c>
      <c r="AI142" s="90" t="str">
        <f t="shared" si="85"/>
        <v/>
      </c>
      <c r="AJ142" s="276"/>
      <c r="AK142" s="276"/>
      <c r="AL142" s="276"/>
      <c r="AM142" s="276"/>
      <c r="AN142" s="276"/>
      <c r="AO142" s="276"/>
      <c r="AP142" s="276"/>
      <c r="AQ142" s="276"/>
      <c r="AR142" s="276"/>
      <c r="AS142" s="276"/>
      <c r="AT142" s="276"/>
      <c r="AU142" s="276"/>
      <c r="AV142" s="276"/>
      <c r="AW142" s="276"/>
      <c r="AX142" s="276"/>
      <c r="AY142" s="276"/>
      <c r="AZ142" s="276"/>
      <c r="BA142" s="276"/>
      <c r="BB142" s="276"/>
      <c r="BC142" s="276"/>
      <c r="BD142" s="276"/>
      <c r="BE142" s="276"/>
      <c r="BF142" s="276"/>
      <c r="BG142" s="276"/>
      <c r="BH142" s="276"/>
      <c r="BI142" s="276"/>
      <c r="BJ142" s="276"/>
      <c r="BK142" s="276"/>
      <c r="BL142" s="276"/>
      <c r="BM142" s="276"/>
      <c r="BN142" s="89" t="str">
        <f t="shared" si="86"/>
        <v/>
      </c>
      <c r="BO142" s="90" t="str">
        <f t="shared" si="87"/>
        <v/>
      </c>
      <c r="BP142" s="285"/>
      <c r="BQ142" s="285"/>
      <c r="BR142" s="285"/>
      <c r="BS142" s="285"/>
      <c r="BT142" s="285"/>
      <c r="BU142" s="285"/>
      <c r="BV142" s="285"/>
      <c r="BW142" s="285"/>
      <c r="BX142" s="285"/>
      <c r="BY142" s="285"/>
      <c r="BZ142" s="285"/>
      <c r="CA142" s="276"/>
      <c r="CB142" s="276"/>
      <c r="CC142" s="276"/>
      <c r="CD142" s="276"/>
      <c r="CE142" s="276"/>
      <c r="CF142" s="276"/>
      <c r="CG142" s="276"/>
      <c r="CH142" s="276"/>
      <c r="CI142" s="276"/>
      <c r="CJ142" s="276"/>
      <c r="CK142" s="276"/>
      <c r="CL142" s="276"/>
      <c r="CM142" s="276"/>
      <c r="CN142" s="276"/>
      <c r="CO142" s="276"/>
      <c r="CP142" s="276"/>
      <c r="CQ142" s="276"/>
      <c r="CR142" s="276"/>
      <c r="CS142" s="276"/>
      <c r="CT142" s="89" t="str">
        <f t="shared" si="88"/>
        <v/>
      </c>
      <c r="CU142" s="90" t="str">
        <f t="shared" si="89"/>
        <v/>
      </c>
      <c r="CV142" s="91" t="str">
        <f>IF(B142&lt;&gt;"",IFERROR(SUMIF(D$14:CS$14, "CLO1", D142:CS142)/'Grade computation'!I$4,""),"")</f>
        <v/>
      </c>
      <c r="CW142" s="92" t="str">
        <f t="shared" si="90"/>
        <v/>
      </c>
      <c r="CX142" s="92" t="str">
        <f t="shared" si="91"/>
        <v/>
      </c>
      <c r="CY142" s="91" t="str">
        <f>IF(B142&lt;&gt;"",IFERROR(IF((SUMIF(D$14:CS$14,"CLO2",D142:CS142)/'Grade computation'!I$5)=0,0,(SUMIF(D$14:CS$14,"CLO2",D142:CS142)/'Grade computation'!I$5)),""),"")</f>
        <v/>
      </c>
      <c r="CZ142" s="92" t="str">
        <f t="shared" si="92"/>
        <v/>
      </c>
      <c r="DA142" s="92" t="str">
        <f t="shared" si="93"/>
        <v/>
      </c>
      <c r="DB142" s="91" t="str">
        <f>IF(B142&lt;&gt;"",IFERROR(IF((SUMIF(D$14:CS$14,"CLO3",D142:CS142)/'Grade computation'!I$6)=0,0,(SUMIF(D$14:CS$14,"CLO3",D142:CS142)/'Grade computation'!I$6)),""),"")</f>
        <v/>
      </c>
      <c r="DC142" s="92" t="str">
        <f t="shared" si="94"/>
        <v/>
      </c>
      <c r="DD142" s="92" t="str">
        <f t="shared" si="95"/>
        <v/>
      </c>
      <c r="DE142" s="91" t="str">
        <f>IF(B142&lt;&gt;"",IFERROR(SUMIF(D$14:CS$14,"CLO4",D142:CS142)/'Grade computation'!I$7,""),"")</f>
        <v/>
      </c>
      <c r="DF142" s="92" t="str">
        <f t="shared" si="96"/>
        <v/>
      </c>
      <c r="DG142" s="92" t="str">
        <f t="shared" si="97"/>
        <v/>
      </c>
      <c r="DH142" s="91" t="str">
        <f>IF(B142&lt;&gt;"",IFERROR(IF((SUMIF(D$14:CS$14,"CLO5",D142:CS142)/'Grade computation'!I$8)=0,0,(SUMIF(D$14:CS$14,"CLO5",D142:CS142)/'Grade computation'!I$8)),""),"")</f>
        <v/>
      </c>
      <c r="DI142" s="92" t="str">
        <f t="shared" si="98"/>
        <v/>
      </c>
      <c r="DJ142" s="92" t="str">
        <f t="shared" si="99"/>
        <v/>
      </c>
      <c r="DK142" s="91" t="str">
        <f>IF(B142&lt;&gt;"",IFERROR(IF((SUMIF(D$14:CS$14,"CLO6",D142:CS142)/'Grade computation'!I$9)=0,0,(SUMIF(D$14:CS$14,"CLO6",D142:CS142)/'Grade computation'!I$9)),""),"")</f>
        <v/>
      </c>
      <c r="DL142" s="92" t="str">
        <f t="shared" si="100"/>
        <v/>
      </c>
      <c r="DM142" s="92" t="str">
        <f t="shared" si="101"/>
        <v/>
      </c>
      <c r="DN142" s="91" t="str">
        <f>IF(B142&lt;&gt;"",IFERROR(IF((SUMIF(D$14:CS$14,"CLO7",D142:CS142)/'Grade computation'!I$10)=0,0,(SUMIF(D$14:CS$14,"CLO7",D142:CS142)/'Grade computation'!I$10)),""),"")</f>
        <v/>
      </c>
      <c r="DO142" s="92" t="str">
        <f t="shared" si="102"/>
        <v/>
      </c>
      <c r="DP142" s="92" t="str">
        <f t="shared" si="103"/>
        <v/>
      </c>
      <c r="DQ142" s="91" t="str">
        <f>IF(B142&lt;&gt;"",IFERROR(IF((SUMIF(D$14:CS$14,"CLO8",D142:CS142)/'Grade computation'!I$11)=0,0,(SUMIF(D$14:CS$14,"CLO8",D142:CS142)/'Grade computation'!I$11)),""),"")</f>
        <v/>
      </c>
      <c r="DR142" s="92" t="str">
        <f t="shared" si="104"/>
        <v/>
      </c>
      <c r="DS142" s="92" t="str">
        <f t="shared" si="105"/>
        <v/>
      </c>
      <c r="DT142" s="91" t="str">
        <f>IF(B142&lt;&gt;"",IFERROR(IF((SUMIF(D$14:CS$14,"CLO9",D142:CS142)/'Grade computation'!I$12)=0,0,(SUMIF(D$14:CS$14,"CLO9",D142:CS142)/'Grade computation'!I$12)),""),"")</f>
        <v/>
      </c>
      <c r="DU142" s="92" t="str">
        <f t="shared" si="106"/>
        <v/>
      </c>
      <c r="DV142" s="92" t="str">
        <f t="shared" si="107"/>
        <v/>
      </c>
      <c r="DW142" s="91" t="str">
        <f>IF(B142&lt;&gt;"",IFERROR(IF((SUMIF(D$14:CS$14,"CLO10",D142:CS142)/'Grade computation'!I$13)=0,0,(SUMIF(D$14:CS$14,"CLO10",D142:CS142)/'Grade computation'!I$13)),""),"")</f>
        <v/>
      </c>
      <c r="DX142" s="92" t="str">
        <f t="shared" si="108"/>
        <v/>
      </c>
      <c r="DY142" s="92" t="str">
        <f t="shared" si="109"/>
        <v/>
      </c>
      <c r="DZ142" s="45"/>
      <c r="EA142" s="45"/>
    </row>
    <row r="143" spans="1:131" ht="15.75" customHeight="1">
      <c r="A143" s="281"/>
      <c r="B143" s="282"/>
      <c r="C143" s="276"/>
      <c r="D143" s="276"/>
      <c r="E143" s="276"/>
      <c r="F143" s="276"/>
      <c r="G143" s="276"/>
      <c r="H143" s="276"/>
      <c r="I143" s="276"/>
      <c r="J143" s="276"/>
      <c r="K143" s="276"/>
      <c r="L143" s="276"/>
      <c r="M143" s="276"/>
      <c r="N143" s="276"/>
      <c r="O143" s="276"/>
      <c r="P143" s="276"/>
      <c r="Q143" s="276"/>
      <c r="R143" s="276"/>
      <c r="S143" s="276"/>
      <c r="T143" s="276"/>
      <c r="U143" s="276"/>
      <c r="V143" s="276"/>
      <c r="W143" s="276"/>
      <c r="X143" s="276"/>
      <c r="Y143" s="276"/>
      <c r="Z143" s="276"/>
      <c r="AA143" s="276"/>
      <c r="AB143" s="276"/>
      <c r="AC143" s="276"/>
      <c r="AD143" s="276"/>
      <c r="AE143" s="276"/>
      <c r="AF143" s="276"/>
      <c r="AG143" s="276"/>
      <c r="AH143" s="89" t="str">
        <f t="shared" si="84"/>
        <v/>
      </c>
      <c r="AI143" s="90" t="str">
        <f t="shared" si="85"/>
        <v/>
      </c>
      <c r="AJ143" s="276"/>
      <c r="AK143" s="276"/>
      <c r="AL143" s="276"/>
      <c r="AM143" s="276"/>
      <c r="AN143" s="276"/>
      <c r="AO143" s="276"/>
      <c r="AP143" s="276"/>
      <c r="AQ143" s="276"/>
      <c r="AR143" s="276"/>
      <c r="AS143" s="276"/>
      <c r="AT143" s="276"/>
      <c r="AU143" s="276"/>
      <c r="AV143" s="276"/>
      <c r="AW143" s="276"/>
      <c r="AX143" s="276"/>
      <c r="AY143" s="276"/>
      <c r="AZ143" s="276"/>
      <c r="BA143" s="276"/>
      <c r="BB143" s="276"/>
      <c r="BC143" s="276"/>
      <c r="BD143" s="276"/>
      <c r="BE143" s="276"/>
      <c r="BF143" s="276"/>
      <c r="BG143" s="276"/>
      <c r="BH143" s="276"/>
      <c r="BI143" s="276"/>
      <c r="BJ143" s="276"/>
      <c r="BK143" s="276"/>
      <c r="BL143" s="276"/>
      <c r="BM143" s="276"/>
      <c r="BN143" s="89" t="str">
        <f t="shared" si="86"/>
        <v/>
      </c>
      <c r="BO143" s="90" t="str">
        <f t="shared" si="87"/>
        <v/>
      </c>
      <c r="BP143" s="285"/>
      <c r="BQ143" s="285"/>
      <c r="BR143" s="285"/>
      <c r="BS143" s="285"/>
      <c r="BT143" s="285"/>
      <c r="BU143" s="285"/>
      <c r="BV143" s="285"/>
      <c r="BW143" s="285"/>
      <c r="BX143" s="285"/>
      <c r="BY143" s="285"/>
      <c r="BZ143" s="285"/>
      <c r="CA143" s="276"/>
      <c r="CB143" s="276"/>
      <c r="CC143" s="276"/>
      <c r="CD143" s="276"/>
      <c r="CE143" s="276"/>
      <c r="CF143" s="276"/>
      <c r="CG143" s="276"/>
      <c r="CH143" s="276"/>
      <c r="CI143" s="276"/>
      <c r="CJ143" s="276"/>
      <c r="CK143" s="276"/>
      <c r="CL143" s="276"/>
      <c r="CM143" s="276"/>
      <c r="CN143" s="276"/>
      <c r="CO143" s="276"/>
      <c r="CP143" s="276"/>
      <c r="CQ143" s="276"/>
      <c r="CR143" s="276"/>
      <c r="CS143" s="276"/>
      <c r="CT143" s="89" t="str">
        <f t="shared" si="88"/>
        <v/>
      </c>
      <c r="CU143" s="90" t="str">
        <f t="shared" si="89"/>
        <v/>
      </c>
      <c r="CV143" s="91" t="str">
        <f>IF(B143&lt;&gt;"",IFERROR(SUMIF(D$14:CS$14, "CLO1", D143:CS143)/'Grade computation'!I$4,""),"")</f>
        <v/>
      </c>
      <c r="CW143" s="92" t="str">
        <f t="shared" si="90"/>
        <v/>
      </c>
      <c r="CX143" s="92" t="str">
        <f t="shared" si="91"/>
        <v/>
      </c>
      <c r="CY143" s="91" t="str">
        <f>IF(B143&lt;&gt;"",IFERROR(IF((SUMIF(D$14:CS$14,"CLO2",D143:CS143)/'Grade computation'!I$5)=0,0,(SUMIF(D$14:CS$14,"CLO2",D143:CS143)/'Grade computation'!I$5)),""),"")</f>
        <v/>
      </c>
      <c r="CZ143" s="92" t="str">
        <f t="shared" si="92"/>
        <v/>
      </c>
      <c r="DA143" s="92" t="str">
        <f t="shared" si="93"/>
        <v/>
      </c>
      <c r="DB143" s="91" t="str">
        <f>IF(B143&lt;&gt;"",IFERROR(IF((SUMIF(D$14:CS$14,"CLO3",D143:CS143)/'Grade computation'!I$6)=0,0,(SUMIF(D$14:CS$14,"CLO3",D143:CS143)/'Grade computation'!I$6)),""),"")</f>
        <v/>
      </c>
      <c r="DC143" s="92" t="str">
        <f t="shared" si="94"/>
        <v/>
      </c>
      <c r="DD143" s="92" t="str">
        <f t="shared" si="95"/>
        <v/>
      </c>
      <c r="DE143" s="91" t="str">
        <f>IF(B143&lt;&gt;"",IFERROR(SUMIF(D$14:CS$14,"CLO4",D143:CS143)/'Grade computation'!I$7,""),"")</f>
        <v/>
      </c>
      <c r="DF143" s="92" t="str">
        <f t="shared" si="96"/>
        <v/>
      </c>
      <c r="DG143" s="92" t="str">
        <f t="shared" si="97"/>
        <v/>
      </c>
      <c r="DH143" s="91" t="str">
        <f>IF(B143&lt;&gt;"",IFERROR(IF((SUMIF(D$14:CS$14,"CLO5",D143:CS143)/'Grade computation'!I$8)=0,0,(SUMIF(D$14:CS$14,"CLO5",D143:CS143)/'Grade computation'!I$8)),""),"")</f>
        <v/>
      </c>
      <c r="DI143" s="92" t="str">
        <f t="shared" si="98"/>
        <v/>
      </c>
      <c r="DJ143" s="92" t="str">
        <f t="shared" si="99"/>
        <v/>
      </c>
      <c r="DK143" s="91" t="str">
        <f>IF(B143&lt;&gt;"",IFERROR(IF((SUMIF(D$14:CS$14,"CLO6",D143:CS143)/'Grade computation'!I$9)=0,0,(SUMIF(D$14:CS$14,"CLO6",D143:CS143)/'Grade computation'!I$9)),""),"")</f>
        <v/>
      </c>
      <c r="DL143" s="92" t="str">
        <f t="shared" si="100"/>
        <v/>
      </c>
      <c r="DM143" s="92" t="str">
        <f t="shared" si="101"/>
        <v/>
      </c>
      <c r="DN143" s="91" t="str">
        <f>IF(B143&lt;&gt;"",IFERROR(IF((SUMIF(D$14:CS$14,"CLO7",D143:CS143)/'Grade computation'!I$10)=0,0,(SUMIF(D$14:CS$14,"CLO7",D143:CS143)/'Grade computation'!I$10)),""),"")</f>
        <v/>
      </c>
      <c r="DO143" s="92" t="str">
        <f t="shared" si="102"/>
        <v/>
      </c>
      <c r="DP143" s="92" t="str">
        <f t="shared" si="103"/>
        <v/>
      </c>
      <c r="DQ143" s="91" t="str">
        <f>IF(B143&lt;&gt;"",IFERROR(IF((SUMIF(D$14:CS$14,"CLO8",D143:CS143)/'Grade computation'!I$11)=0,0,(SUMIF(D$14:CS$14,"CLO8",D143:CS143)/'Grade computation'!I$11)),""),"")</f>
        <v/>
      </c>
      <c r="DR143" s="92" t="str">
        <f t="shared" si="104"/>
        <v/>
      </c>
      <c r="DS143" s="92" t="str">
        <f t="shared" si="105"/>
        <v/>
      </c>
      <c r="DT143" s="91" t="str">
        <f>IF(B143&lt;&gt;"",IFERROR(IF((SUMIF(D$14:CS$14,"CLO9",D143:CS143)/'Grade computation'!I$12)=0,0,(SUMIF(D$14:CS$14,"CLO9",D143:CS143)/'Grade computation'!I$12)),""),"")</f>
        <v/>
      </c>
      <c r="DU143" s="92" t="str">
        <f t="shared" si="106"/>
        <v/>
      </c>
      <c r="DV143" s="92" t="str">
        <f t="shared" si="107"/>
        <v/>
      </c>
      <c r="DW143" s="91" t="str">
        <f>IF(B143&lt;&gt;"",IFERROR(IF((SUMIF(D$14:CS$14,"CLO10",D143:CS143)/'Grade computation'!I$13)=0,0,(SUMIF(D$14:CS$14,"CLO10",D143:CS143)/'Grade computation'!I$13)),""),"")</f>
        <v/>
      </c>
      <c r="DX143" s="92" t="str">
        <f t="shared" si="108"/>
        <v/>
      </c>
      <c r="DY143" s="92" t="str">
        <f t="shared" si="109"/>
        <v/>
      </c>
      <c r="DZ143" s="45"/>
      <c r="EA143" s="45"/>
    </row>
    <row r="144" spans="1:131" ht="15.75" customHeight="1">
      <c r="A144" s="281"/>
      <c r="B144" s="282"/>
      <c r="C144" s="276"/>
      <c r="D144" s="276"/>
      <c r="E144" s="276"/>
      <c r="F144" s="276"/>
      <c r="G144" s="276"/>
      <c r="H144" s="276"/>
      <c r="I144" s="276"/>
      <c r="J144" s="276"/>
      <c r="K144" s="276"/>
      <c r="L144" s="276"/>
      <c r="M144" s="276"/>
      <c r="N144" s="276"/>
      <c r="O144" s="276"/>
      <c r="P144" s="276"/>
      <c r="Q144" s="276"/>
      <c r="R144" s="276"/>
      <c r="S144" s="276"/>
      <c r="T144" s="276"/>
      <c r="U144" s="276"/>
      <c r="V144" s="276"/>
      <c r="W144" s="276"/>
      <c r="X144" s="276"/>
      <c r="Y144" s="276"/>
      <c r="Z144" s="276"/>
      <c r="AA144" s="276"/>
      <c r="AB144" s="276"/>
      <c r="AC144" s="276"/>
      <c r="AD144" s="276"/>
      <c r="AE144" s="276"/>
      <c r="AF144" s="276"/>
      <c r="AG144" s="276"/>
      <c r="AH144" s="89" t="str">
        <f t="shared" si="84"/>
        <v/>
      </c>
      <c r="AI144" s="90" t="str">
        <f t="shared" si="85"/>
        <v/>
      </c>
      <c r="AJ144" s="276"/>
      <c r="AK144" s="276"/>
      <c r="AL144" s="276"/>
      <c r="AM144" s="276"/>
      <c r="AN144" s="276"/>
      <c r="AO144" s="276"/>
      <c r="AP144" s="276"/>
      <c r="AQ144" s="276"/>
      <c r="AR144" s="276"/>
      <c r="AS144" s="276"/>
      <c r="AT144" s="276"/>
      <c r="AU144" s="276"/>
      <c r="AV144" s="276"/>
      <c r="AW144" s="276"/>
      <c r="AX144" s="276"/>
      <c r="AY144" s="276"/>
      <c r="AZ144" s="276"/>
      <c r="BA144" s="276"/>
      <c r="BB144" s="276"/>
      <c r="BC144" s="276"/>
      <c r="BD144" s="276"/>
      <c r="BE144" s="276"/>
      <c r="BF144" s="276"/>
      <c r="BG144" s="276"/>
      <c r="BH144" s="276"/>
      <c r="BI144" s="276"/>
      <c r="BJ144" s="276"/>
      <c r="BK144" s="276"/>
      <c r="BL144" s="276"/>
      <c r="BM144" s="276"/>
      <c r="BN144" s="89" t="str">
        <f t="shared" si="86"/>
        <v/>
      </c>
      <c r="BO144" s="90" t="str">
        <f t="shared" si="87"/>
        <v/>
      </c>
      <c r="BP144" s="285"/>
      <c r="BQ144" s="285"/>
      <c r="BR144" s="285"/>
      <c r="BS144" s="285"/>
      <c r="BT144" s="285"/>
      <c r="BU144" s="285"/>
      <c r="BV144" s="285"/>
      <c r="BW144" s="285"/>
      <c r="BX144" s="285"/>
      <c r="BY144" s="285"/>
      <c r="BZ144" s="285"/>
      <c r="CA144" s="276"/>
      <c r="CB144" s="276"/>
      <c r="CC144" s="276"/>
      <c r="CD144" s="276"/>
      <c r="CE144" s="276"/>
      <c r="CF144" s="276"/>
      <c r="CG144" s="276"/>
      <c r="CH144" s="276"/>
      <c r="CI144" s="276"/>
      <c r="CJ144" s="276"/>
      <c r="CK144" s="276"/>
      <c r="CL144" s="276"/>
      <c r="CM144" s="276"/>
      <c r="CN144" s="276"/>
      <c r="CO144" s="276"/>
      <c r="CP144" s="276"/>
      <c r="CQ144" s="276"/>
      <c r="CR144" s="276"/>
      <c r="CS144" s="276"/>
      <c r="CT144" s="89" t="str">
        <f t="shared" si="88"/>
        <v/>
      </c>
      <c r="CU144" s="90" t="str">
        <f t="shared" si="89"/>
        <v/>
      </c>
      <c r="CV144" s="91" t="str">
        <f>IF(B144&lt;&gt;"",IFERROR(SUMIF(D$14:CS$14, "CLO1", D144:CS144)/'Grade computation'!I$4,""),"")</f>
        <v/>
      </c>
      <c r="CW144" s="92" t="str">
        <f t="shared" si="90"/>
        <v/>
      </c>
      <c r="CX144" s="92" t="str">
        <f t="shared" si="91"/>
        <v/>
      </c>
      <c r="CY144" s="91" t="str">
        <f>IF(B144&lt;&gt;"",IFERROR(IF((SUMIF(D$14:CS$14,"CLO2",D144:CS144)/'Grade computation'!I$5)=0,0,(SUMIF(D$14:CS$14,"CLO2",D144:CS144)/'Grade computation'!I$5)),""),"")</f>
        <v/>
      </c>
      <c r="CZ144" s="92" t="str">
        <f t="shared" si="92"/>
        <v/>
      </c>
      <c r="DA144" s="92" t="str">
        <f t="shared" si="93"/>
        <v/>
      </c>
      <c r="DB144" s="91" t="str">
        <f>IF(B144&lt;&gt;"",IFERROR(IF((SUMIF(D$14:CS$14,"CLO3",D144:CS144)/'Grade computation'!I$6)=0,0,(SUMIF(D$14:CS$14,"CLO3",D144:CS144)/'Grade computation'!I$6)),""),"")</f>
        <v/>
      </c>
      <c r="DC144" s="92" t="str">
        <f t="shared" si="94"/>
        <v/>
      </c>
      <c r="DD144" s="92" t="str">
        <f t="shared" si="95"/>
        <v/>
      </c>
      <c r="DE144" s="91" t="str">
        <f>IF(B144&lt;&gt;"",IFERROR(SUMIF(D$14:CS$14,"CLO4",D144:CS144)/'Grade computation'!I$7,""),"")</f>
        <v/>
      </c>
      <c r="DF144" s="92" t="str">
        <f t="shared" si="96"/>
        <v/>
      </c>
      <c r="DG144" s="92" t="str">
        <f t="shared" si="97"/>
        <v/>
      </c>
      <c r="DH144" s="91" t="str">
        <f>IF(B144&lt;&gt;"",IFERROR(IF((SUMIF(D$14:CS$14,"CLO5",D144:CS144)/'Grade computation'!I$8)=0,0,(SUMIF(D$14:CS$14,"CLO5",D144:CS144)/'Grade computation'!I$8)),""),"")</f>
        <v/>
      </c>
      <c r="DI144" s="92" t="str">
        <f t="shared" si="98"/>
        <v/>
      </c>
      <c r="DJ144" s="92" t="str">
        <f t="shared" si="99"/>
        <v/>
      </c>
      <c r="DK144" s="91" t="str">
        <f>IF(B144&lt;&gt;"",IFERROR(IF((SUMIF(D$14:CS$14,"CLO6",D144:CS144)/'Grade computation'!I$9)=0,0,(SUMIF(D$14:CS$14,"CLO6",D144:CS144)/'Grade computation'!I$9)),""),"")</f>
        <v/>
      </c>
      <c r="DL144" s="92" t="str">
        <f t="shared" si="100"/>
        <v/>
      </c>
      <c r="DM144" s="92" t="str">
        <f t="shared" si="101"/>
        <v/>
      </c>
      <c r="DN144" s="91" t="str">
        <f>IF(B144&lt;&gt;"",IFERROR(IF((SUMIF(D$14:CS$14,"CLO7",D144:CS144)/'Grade computation'!I$10)=0,0,(SUMIF(D$14:CS$14,"CLO7",D144:CS144)/'Grade computation'!I$10)),""),"")</f>
        <v/>
      </c>
      <c r="DO144" s="92" t="str">
        <f t="shared" si="102"/>
        <v/>
      </c>
      <c r="DP144" s="92" t="str">
        <f t="shared" si="103"/>
        <v/>
      </c>
      <c r="DQ144" s="91" t="str">
        <f>IF(B144&lt;&gt;"",IFERROR(IF((SUMIF(D$14:CS$14,"CLO8",D144:CS144)/'Grade computation'!I$11)=0,0,(SUMIF(D$14:CS$14,"CLO8",D144:CS144)/'Grade computation'!I$11)),""),"")</f>
        <v/>
      </c>
      <c r="DR144" s="92" t="str">
        <f t="shared" si="104"/>
        <v/>
      </c>
      <c r="DS144" s="92" t="str">
        <f t="shared" si="105"/>
        <v/>
      </c>
      <c r="DT144" s="91" t="str">
        <f>IF(B144&lt;&gt;"",IFERROR(IF((SUMIF(D$14:CS$14,"CLO9",D144:CS144)/'Grade computation'!I$12)=0,0,(SUMIF(D$14:CS$14,"CLO9",D144:CS144)/'Grade computation'!I$12)),""),"")</f>
        <v/>
      </c>
      <c r="DU144" s="92" t="str">
        <f t="shared" si="106"/>
        <v/>
      </c>
      <c r="DV144" s="92" t="str">
        <f t="shared" si="107"/>
        <v/>
      </c>
      <c r="DW144" s="91" t="str">
        <f>IF(B144&lt;&gt;"",IFERROR(IF((SUMIF(D$14:CS$14,"CLO10",D144:CS144)/'Grade computation'!I$13)=0,0,(SUMIF(D$14:CS$14,"CLO10",D144:CS144)/'Grade computation'!I$13)),""),"")</f>
        <v/>
      </c>
      <c r="DX144" s="92" t="str">
        <f t="shared" si="108"/>
        <v/>
      </c>
      <c r="DY144" s="92" t="str">
        <f t="shared" si="109"/>
        <v/>
      </c>
      <c r="DZ144" s="45"/>
      <c r="EA144" s="45"/>
    </row>
    <row r="145" spans="1:131" ht="15.75" customHeight="1">
      <c r="A145" s="281"/>
      <c r="B145" s="282"/>
      <c r="C145" s="276"/>
      <c r="D145" s="276"/>
      <c r="E145" s="276"/>
      <c r="F145" s="276"/>
      <c r="G145" s="276"/>
      <c r="H145" s="276"/>
      <c r="I145" s="276"/>
      <c r="J145" s="276"/>
      <c r="K145" s="276"/>
      <c r="L145" s="276"/>
      <c r="M145" s="276"/>
      <c r="N145" s="276"/>
      <c r="O145" s="276"/>
      <c r="P145" s="276"/>
      <c r="Q145" s="276"/>
      <c r="R145" s="276"/>
      <c r="S145" s="276"/>
      <c r="T145" s="276"/>
      <c r="U145" s="276"/>
      <c r="V145" s="276"/>
      <c r="W145" s="276"/>
      <c r="X145" s="276"/>
      <c r="Y145" s="276"/>
      <c r="Z145" s="276"/>
      <c r="AA145" s="276"/>
      <c r="AB145" s="276"/>
      <c r="AC145" s="276"/>
      <c r="AD145" s="276"/>
      <c r="AE145" s="276"/>
      <c r="AF145" s="276"/>
      <c r="AG145" s="276"/>
      <c r="AH145" s="89" t="str">
        <f t="shared" si="84"/>
        <v/>
      </c>
      <c r="AI145" s="90" t="str">
        <f t="shared" si="85"/>
        <v/>
      </c>
      <c r="AJ145" s="276"/>
      <c r="AK145" s="276"/>
      <c r="AL145" s="276"/>
      <c r="AM145" s="276"/>
      <c r="AN145" s="276"/>
      <c r="AO145" s="276"/>
      <c r="AP145" s="276"/>
      <c r="AQ145" s="276"/>
      <c r="AR145" s="276"/>
      <c r="AS145" s="276"/>
      <c r="AT145" s="276"/>
      <c r="AU145" s="276"/>
      <c r="AV145" s="276"/>
      <c r="AW145" s="276"/>
      <c r="AX145" s="276"/>
      <c r="AY145" s="276"/>
      <c r="AZ145" s="276"/>
      <c r="BA145" s="276"/>
      <c r="BB145" s="276"/>
      <c r="BC145" s="276"/>
      <c r="BD145" s="276"/>
      <c r="BE145" s="276"/>
      <c r="BF145" s="276"/>
      <c r="BG145" s="276"/>
      <c r="BH145" s="276"/>
      <c r="BI145" s="276"/>
      <c r="BJ145" s="276"/>
      <c r="BK145" s="276"/>
      <c r="BL145" s="276"/>
      <c r="BM145" s="276"/>
      <c r="BN145" s="89" t="str">
        <f t="shared" si="86"/>
        <v/>
      </c>
      <c r="BO145" s="90" t="str">
        <f t="shared" si="87"/>
        <v/>
      </c>
      <c r="BP145" s="285"/>
      <c r="BQ145" s="285"/>
      <c r="BR145" s="285"/>
      <c r="BS145" s="285"/>
      <c r="BT145" s="285"/>
      <c r="BU145" s="285"/>
      <c r="BV145" s="285"/>
      <c r="BW145" s="285"/>
      <c r="BX145" s="285"/>
      <c r="BY145" s="285"/>
      <c r="BZ145" s="285"/>
      <c r="CA145" s="276"/>
      <c r="CB145" s="276"/>
      <c r="CC145" s="276"/>
      <c r="CD145" s="276"/>
      <c r="CE145" s="276"/>
      <c r="CF145" s="276"/>
      <c r="CG145" s="276"/>
      <c r="CH145" s="276"/>
      <c r="CI145" s="276"/>
      <c r="CJ145" s="276"/>
      <c r="CK145" s="276"/>
      <c r="CL145" s="276"/>
      <c r="CM145" s="276"/>
      <c r="CN145" s="276"/>
      <c r="CO145" s="276"/>
      <c r="CP145" s="276"/>
      <c r="CQ145" s="276"/>
      <c r="CR145" s="276"/>
      <c r="CS145" s="276"/>
      <c r="CT145" s="89" t="str">
        <f t="shared" si="88"/>
        <v/>
      </c>
      <c r="CU145" s="90" t="str">
        <f t="shared" si="89"/>
        <v/>
      </c>
      <c r="CV145" s="91" t="str">
        <f>IF(B145&lt;&gt;"",IFERROR(SUMIF(D$14:CS$14, "CLO1", D145:CS145)/'Grade computation'!I$4,""),"")</f>
        <v/>
      </c>
      <c r="CW145" s="92" t="str">
        <f t="shared" si="90"/>
        <v/>
      </c>
      <c r="CX145" s="92" t="str">
        <f t="shared" si="91"/>
        <v/>
      </c>
      <c r="CY145" s="91" t="str">
        <f>IF(B145&lt;&gt;"",IFERROR(IF((SUMIF(D$14:CS$14,"CLO2",D145:CS145)/'Grade computation'!I$5)=0,0,(SUMIF(D$14:CS$14,"CLO2",D145:CS145)/'Grade computation'!I$5)),""),"")</f>
        <v/>
      </c>
      <c r="CZ145" s="92" t="str">
        <f t="shared" si="92"/>
        <v/>
      </c>
      <c r="DA145" s="92" t="str">
        <f t="shared" si="93"/>
        <v/>
      </c>
      <c r="DB145" s="91" t="str">
        <f>IF(B145&lt;&gt;"",IFERROR(IF((SUMIF(D$14:CS$14,"CLO3",D145:CS145)/'Grade computation'!I$6)=0,0,(SUMIF(D$14:CS$14,"CLO3",D145:CS145)/'Grade computation'!I$6)),""),"")</f>
        <v/>
      </c>
      <c r="DC145" s="92" t="str">
        <f t="shared" si="94"/>
        <v/>
      </c>
      <c r="DD145" s="92" t="str">
        <f t="shared" si="95"/>
        <v/>
      </c>
      <c r="DE145" s="91" t="str">
        <f>IF(B145&lt;&gt;"",IFERROR(SUMIF(D$14:CS$14,"CLO4",D145:CS145)/'Grade computation'!I$7,""),"")</f>
        <v/>
      </c>
      <c r="DF145" s="92" t="str">
        <f t="shared" si="96"/>
        <v/>
      </c>
      <c r="DG145" s="92" t="str">
        <f t="shared" si="97"/>
        <v/>
      </c>
      <c r="DH145" s="91" t="str">
        <f>IF(B145&lt;&gt;"",IFERROR(IF((SUMIF(D$14:CS$14,"CLO5",D145:CS145)/'Grade computation'!I$8)=0,0,(SUMIF(D$14:CS$14,"CLO5",D145:CS145)/'Grade computation'!I$8)),""),"")</f>
        <v/>
      </c>
      <c r="DI145" s="92" t="str">
        <f t="shared" si="98"/>
        <v/>
      </c>
      <c r="DJ145" s="92" t="str">
        <f t="shared" si="99"/>
        <v/>
      </c>
      <c r="DK145" s="91" t="str">
        <f>IF(B145&lt;&gt;"",IFERROR(IF((SUMIF(D$14:CS$14,"CLO6",D145:CS145)/'Grade computation'!I$9)=0,0,(SUMIF(D$14:CS$14,"CLO6",D145:CS145)/'Grade computation'!I$9)),""),"")</f>
        <v/>
      </c>
      <c r="DL145" s="92" t="str">
        <f t="shared" si="100"/>
        <v/>
      </c>
      <c r="DM145" s="92" t="str">
        <f t="shared" si="101"/>
        <v/>
      </c>
      <c r="DN145" s="91" t="str">
        <f>IF(B145&lt;&gt;"",IFERROR(IF((SUMIF(D$14:CS$14,"CLO7",D145:CS145)/'Grade computation'!I$10)=0,0,(SUMIF(D$14:CS$14,"CLO7",D145:CS145)/'Grade computation'!I$10)),""),"")</f>
        <v/>
      </c>
      <c r="DO145" s="92" t="str">
        <f t="shared" si="102"/>
        <v/>
      </c>
      <c r="DP145" s="92" t="str">
        <f t="shared" si="103"/>
        <v/>
      </c>
      <c r="DQ145" s="91" t="str">
        <f>IF(B145&lt;&gt;"",IFERROR(IF((SUMIF(D$14:CS$14,"CLO8",D145:CS145)/'Grade computation'!I$11)=0,0,(SUMIF(D$14:CS$14,"CLO8",D145:CS145)/'Grade computation'!I$11)),""),"")</f>
        <v/>
      </c>
      <c r="DR145" s="92" t="str">
        <f t="shared" si="104"/>
        <v/>
      </c>
      <c r="DS145" s="92" t="str">
        <f t="shared" si="105"/>
        <v/>
      </c>
      <c r="DT145" s="91" t="str">
        <f>IF(B145&lt;&gt;"",IFERROR(IF((SUMIF(D$14:CS$14,"CLO9",D145:CS145)/'Grade computation'!I$12)=0,0,(SUMIF(D$14:CS$14,"CLO9",D145:CS145)/'Grade computation'!I$12)),""),"")</f>
        <v/>
      </c>
      <c r="DU145" s="92" t="str">
        <f t="shared" si="106"/>
        <v/>
      </c>
      <c r="DV145" s="92" t="str">
        <f t="shared" si="107"/>
        <v/>
      </c>
      <c r="DW145" s="91" t="str">
        <f>IF(B145&lt;&gt;"",IFERROR(IF((SUMIF(D$14:CS$14,"CLO10",D145:CS145)/'Grade computation'!I$13)=0,0,(SUMIF(D$14:CS$14,"CLO10",D145:CS145)/'Grade computation'!I$13)),""),"")</f>
        <v/>
      </c>
      <c r="DX145" s="92" t="str">
        <f t="shared" si="108"/>
        <v/>
      </c>
      <c r="DY145" s="92" t="str">
        <f t="shared" si="109"/>
        <v/>
      </c>
      <c r="DZ145" s="45"/>
      <c r="EA145" s="45"/>
    </row>
    <row r="146" spans="1:131" ht="15.75" customHeight="1">
      <c r="A146" s="281"/>
      <c r="B146" s="282"/>
      <c r="C146" s="276"/>
      <c r="D146" s="276"/>
      <c r="E146" s="276"/>
      <c r="F146" s="276"/>
      <c r="G146" s="276"/>
      <c r="H146" s="276"/>
      <c r="I146" s="276"/>
      <c r="J146" s="276"/>
      <c r="K146" s="276"/>
      <c r="L146" s="276"/>
      <c r="M146" s="276"/>
      <c r="N146" s="276"/>
      <c r="O146" s="276"/>
      <c r="P146" s="276"/>
      <c r="Q146" s="276"/>
      <c r="R146" s="276"/>
      <c r="S146" s="276"/>
      <c r="T146" s="276"/>
      <c r="U146" s="276"/>
      <c r="V146" s="276"/>
      <c r="W146" s="276"/>
      <c r="X146" s="276"/>
      <c r="Y146" s="276"/>
      <c r="Z146" s="276"/>
      <c r="AA146" s="276"/>
      <c r="AB146" s="276"/>
      <c r="AC146" s="276"/>
      <c r="AD146" s="276"/>
      <c r="AE146" s="276"/>
      <c r="AF146" s="276"/>
      <c r="AG146" s="276"/>
      <c r="AH146" s="89" t="str">
        <f t="shared" si="84"/>
        <v/>
      </c>
      <c r="AI146" s="90" t="str">
        <f t="shared" si="85"/>
        <v/>
      </c>
      <c r="AJ146" s="276"/>
      <c r="AK146" s="276"/>
      <c r="AL146" s="276"/>
      <c r="AM146" s="276"/>
      <c r="AN146" s="276"/>
      <c r="AO146" s="276"/>
      <c r="AP146" s="276"/>
      <c r="AQ146" s="276"/>
      <c r="AR146" s="276"/>
      <c r="AS146" s="276"/>
      <c r="AT146" s="276"/>
      <c r="AU146" s="276"/>
      <c r="AV146" s="276"/>
      <c r="AW146" s="276"/>
      <c r="AX146" s="276"/>
      <c r="AY146" s="276"/>
      <c r="AZ146" s="276"/>
      <c r="BA146" s="276"/>
      <c r="BB146" s="276"/>
      <c r="BC146" s="276"/>
      <c r="BD146" s="276"/>
      <c r="BE146" s="276"/>
      <c r="BF146" s="276"/>
      <c r="BG146" s="276"/>
      <c r="BH146" s="276"/>
      <c r="BI146" s="276"/>
      <c r="BJ146" s="276"/>
      <c r="BK146" s="276"/>
      <c r="BL146" s="276"/>
      <c r="BM146" s="276"/>
      <c r="BN146" s="89" t="str">
        <f t="shared" si="86"/>
        <v/>
      </c>
      <c r="BO146" s="90" t="str">
        <f t="shared" si="87"/>
        <v/>
      </c>
      <c r="BP146" s="285"/>
      <c r="BQ146" s="285"/>
      <c r="BR146" s="285"/>
      <c r="BS146" s="285"/>
      <c r="BT146" s="285"/>
      <c r="BU146" s="285"/>
      <c r="BV146" s="285"/>
      <c r="BW146" s="285"/>
      <c r="BX146" s="285"/>
      <c r="BY146" s="285"/>
      <c r="BZ146" s="285"/>
      <c r="CA146" s="276"/>
      <c r="CB146" s="276"/>
      <c r="CC146" s="276"/>
      <c r="CD146" s="276"/>
      <c r="CE146" s="276"/>
      <c r="CF146" s="276"/>
      <c r="CG146" s="276"/>
      <c r="CH146" s="276"/>
      <c r="CI146" s="276"/>
      <c r="CJ146" s="276"/>
      <c r="CK146" s="276"/>
      <c r="CL146" s="276"/>
      <c r="CM146" s="276"/>
      <c r="CN146" s="276"/>
      <c r="CO146" s="276"/>
      <c r="CP146" s="276"/>
      <c r="CQ146" s="276"/>
      <c r="CR146" s="276"/>
      <c r="CS146" s="276"/>
      <c r="CT146" s="89" t="str">
        <f t="shared" si="88"/>
        <v/>
      </c>
      <c r="CU146" s="90" t="str">
        <f t="shared" si="89"/>
        <v/>
      </c>
      <c r="CV146" s="91" t="str">
        <f>IF(B146&lt;&gt;"",IFERROR(SUMIF(D$14:CS$14, "CLO1", D146:CS146)/'Grade computation'!I$4,""),"")</f>
        <v/>
      </c>
      <c r="CW146" s="92" t="str">
        <f t="shared" si="90"/>
        <v/>
      </c>
      <c r="CX146" s="92" t="str">
        <f t="shared" si="91"/>
        <v/>
      </c>
      <c r="CY146" s="91" t="str">
        <f>IF(B146&lt;&gt;"",IFERROR(IF((SUMIF(D$14:CS$14,"CLO2",D146:CS146)/'Grade computation'!I$5)=0,0,(SUMIF(D$14:CS$14,"CLO2",D146:CS146)/'Grade computation'!I$5)),""),"")</f>
        <v/>
      </c>
      <c r="CZ146" s="92" t="str">
        <f t="shared" si="92"/>
        <v/>
      </c>
      <c r="DA146" s="92" t="str">
        <f t="shared" si="93"/>
        <v/>
      </c>
      <c r="DB146" s="91" t="str">
        <f>IF(B146&lt;&gt;"",IFERROR(IF((SUMIF(D$14:CS$14,"CLO3",D146:CS146)/'Grade computation'!I$6)=0,0,(SUMIF(D$14:CS$14,"CLO3",D146:CS146)/'Grade computation'!I$6)),""),"")</f>
        <v/>
      </c>
      <c r="DC146" s="92" t="str">
        <f t="shared" si="94"/>
        <v/>
      </c>
      <c r="DD146" s="92" t="str">
        <f t="shared" si="95"/>
        <v/>
      </c>
      <c r="DE146" s="91" t="str">
        <f>IF(B146&lt;&gt;"",IFERROR(SUMIF(D$14:CS$14,"CLO4",D146:CS146)/'Grade computation'!I$7,""),"")</f>
        <v/>
      </c>
      <c r="DF146" s="92" t="str">
        <f t="shared" si="96"/>
        <v/>
      </c>
      <c r="DG146" s="92" t="str">
        <f t="shared" si="97"/>
        <v/>
      </c>
      <c r="DH146" s="91" t="str">
        <f>IF(B146&lt;&gt;"",IFERROR(IF((SUMIF(D$14:CS$14,"CLO5",D146:CS146)/'Grade computation'!I$8)=0,0,(SUMIF(D$14:CS$14,"CLO5",D146:CS146)/'Grade computation'!I$8)),""),"")</f>
        <v/>
      </c>
      <c r="DI146" s="92" t="str">
        <f t="shared" si="98"/>
        <v/>
      </c>
      <c r="DJ146" s="92" t="str">
        <f t="shared" si="99"/>
        <v/>
      </c>
      <c r="DK146" s="91" t="str">
        <f>IF(B146&lt;&gt;"",IFERROR(IF((SUMIF(D$14:CS$14,"CLO6",D146:CS146)/'Grade computation'!I$9)=0,0,(SUMIF(D$14:CS$14,"CLO6",D146:CS146)/'Grade computation'!I$9)),""),"")</f>
        <v/>
      </c>
      <c r="DL146" s="92" t="str">
        <f t="shared" si="100"/>
        <v/>
      </c>
      <c r="DM146" s="92" t="str">
        <f t="shared" si="101"/>
        <v/>
      </c>
      <c r="DN146" s="91" t="str">
        <f>IF(B146&lt;&gt;"",IFERROR(IF((SUMIF(D$14:CS$14,"CLO7",D146:CS146)/'Grade computation'!I$10)=0,0,(SUMIF(D$14:CS$14,"CLO7",D146:CS146)/'Grade computation'!I$10)),""),"")</f>
        <v/>
      </c>
      <c r="DO146" s="92" t="str">
        <f t="shared" si="102"/>
        <v/>
      </c>
      <c r="DP146" s="92" t="str">
        <f t="shared" si="103"/>
        <v/>
      </c>
      <c r="DQ146" s="91" t="str">
        <f>IF(B146&lt;&gt;"",IFERROR(IF((SUMIF(D$14:CS$14,"CLO8",D146:CS146)/'Grade computation'!I$11)=0,0,(SUMIF(D$14:CS$14,"CLO8",D146:CS146)/'Grade computation'!I$11)),""),"")</f>
        <v/>
      </c>
      <c r="DR146" s="92" t="str">
        <f t="shared" si="104"/>
        <v/>
      </c>
      <c r="DS146" s="92" t="str">
        <f t="shared" si="105"/>
        <v/>
      </c>
      <c r="DT146" s="91" t="str">
        <f>IF(B146&lt;&gt;"",IFERROR(IF((SUMIF(D$14:CS$14,"CLO9",D146:CS146)/'Grade computation'!I$12)=0,0,(SUMIF(D$14:CS$14,"CLO9",D146:CS146)/'Grade computation'!I$12)),""),"")</f>
        <v/>
      </c>
      <c r="DU146" s="92" t="str">
        <f t="shared" si="106"/>
        <v/>
      </c>
      <c r="DV146" s="92" t="str">
        <f t="shared" si="107"/>
        <v/>
      </c>
      <c r="DW146" s="91" t="str">
        <f>IF(B146&lt;&gt;"",IFERROR(IF((SUMIF(D$14:CS$14,"CLO10",D146:CS146)/'Grade computation'!I$13)=0,0,(SUMIF(D$14:CS$14,"CLO10",D146:CS146)/'Grade computation'!I$13)),""),"")</f>
        <v/>
      </c>
      <c r="DX146" s="92" t="str">
        <f t="shared" si="108"/>
        <v/>
      </c>
      <c r="DY146" s="92" t="str">
        <f t="shared" si="109"/>
        <v/>
      </c>
      <c r="DZ146" s="45"/>
      <c r="EA146" s="45"/>
    </row>
    <row r="147" spans="1:131" ht="15.75" customHeight="1">
      <c r="A147" s="281"/>
      <c r="B147" s="282"/>
      <c r="C147" s="276"/>
      <c r="D147" s="276"/>
      <c r="E147" s="276"/>
      <c r="F147" s="276"/>
      <c r="G147" s="276"/>
      <c r="H147" s="276"/>
      <c r="I147" s="276"/>
      <c r="J147" s="276"/>
      <c r="K147" s="276"/>
      <c r="L147" s="276"/>
      <c r="M147" s="276"/>
      <c r="N147" s="276"/>
      <c r="O147" s="276"/>
      <c r="P147" s="276"/>
      <c r="Q147" s="276"/>
      <c r="R147" s="276"/>
      <c r="S147" s="276"/>
      <c r="T147" s="276"/>
      <c r="U147" s="276"/>
      <c r="V147" s="276"/>
      <c r="W147" s="276"/>
      <c r="X147" s="276"/>
      <c r="Y147" s="276"/>
      <c r="Z147" s="276"/>
      <c r="AA147" s="276"/>
      <c r="AB147" s="276"/>
      <c r="AC147" s="276"/>
      <c r="AD147" s="276"/>
      <c r="AE147" s="276"/>
      <c r="AF147" s="276"/>
      <c r="AG147" s="276"/>
      <c r="AH147" s="89" t="str">
        <f t="shared" si="84"/>
        <v/>
      </c>
      <c r="AI147" s="90" t="str">
        <f t="shared" si="85"/>
        <v/>
      </c>
      <c r="AJ147" s="276"/>
      <c r="AK147" s="276"/>
      <c r="AL147" s="276"/>
      <c r="AM147" s="276"/>
      <c r="AN147" s="276"/>
      <c r="AO147" s="276"/>
      <c r="AP147" s="276"/>
      <c r="AQ147" s="276"/>
      <c r="AR147" s="276"/>
      <c r="AS147" s="276"/>
      <c r="AT147" s="276"/>
      <c r="AU147" s="276"/>
      <c r="AV147" s="276"/>
      <c r="AW147" s="276"/>
      <c r="AX147" s="276"/>
      <c r="AY147" s="276"/>
      <c r="AZ147" s="276"/>
      <c r="BA147" s="276"/>
      <c r="BB147" s="276"/>
      <c r="BC147" s="276"/>
      <c r="BD147" s="276"/>
      <c r="BE147" s="276"/>
      <c r="BF147" s="276"/>
      <c r="BG147" s="276"/>
      <c r="BH147" s="276"/>
      <c r="BI147" s="276"/>
      <c r="BJ147" s="276"/>
      <c r="BK147" s="276"/>
      <c r="BL147" s="276"/>
      <c r="BM147" s="276"/>
      <c r="BN147" s="89" t="str">
        <f t="shared" si="86"/>
        <v/>
      </c>
      <c r="BO147" s="90" t="str">
        <f t="shared" si="87"/>
        <v/>
      </c>
      <c r="BP147" s="285"/>
      <c r="BQ147" s="285"/>
      <c r="BR147" s="285"/>
      <c r="BS147" s="285"/>
      <c r="BT147" s="285"/>
      <c r="BU147" s="285"/>
      <c r="BV147" s="285"/>
      <c r="BW147" s="285"/>
      <c r="BX147" s="285"/>
      <c r="BY147" s="285"/>
      <c r="BZ147" s="285"/>
      <c r="CA147" s="276"/>
      <c r="CB147" s="276"/>
      <c r="CC147" s="276"/>
      <c r="CD147" s="276"/>
      <c r="CE147" s="276"/>
      <c r="CF147" s="276"/>
      <c r="CG147" s="276"/>
      <c r="CH147" s="276"/>
      <c r="CI147" s="276"/>
      <c r="CJ147" s="276"/>
      <c r="CK147" s="276"/>
      <c r="CL147" s="276"/>
      <c r="CM147" s="276"/>
      <c r="CN147" s="276"/>
      <c r="CO147" s="276"/>
      <c r="CP147" s="276"/>
      <c r="CQ147" s="276"/>
      <c r="CR147" s="276"/>
      <c r="CS147" s="276"/>
      <c r="CT147" s="89" t="str">
        <f t="shared" si="88"/>
        <v/>
      </c>
      <c r="CU147" s="90" t="str">
        <f t="shared" si="89"/>
        <v/>
      </c>
      <c r="CV147" s="91" t="str">
        <f>IF(B147&lt;&gt;"",IFERROR(SUMIF(D$14:CS$14, "CLO1", D147:CS147)/'Grade computation'!I$4,""),"")</f>
        <v/>
      </c>
      <c r="CW147" s="92" t="str">
        <f t="shared" si="90"/>
        <v/>
      </c>
      <c r="CX147" s="92" t="str">
        <f t="shared" si="91"/>
        <v/>
      </c>
      <c r="CY147" s="91" t="str">
        <f>IF(B147&lt;&gt;"",IFERROR(IF((SUMIF(D$14:CS$14,"CLO2",D147:CS147)/'Grade computation'!I$5)=0,0,(SUMIF(D$14:CS$14,"CLO2",D147:CS147)/'Grade computation'!I$5)),""),"")</f>
        <v/>
      </c>
      <c r="CZ147" s="92" t="str">
        <f t="shared" si="92"/>
        <v/>
      </c>
      <c r="DA147" s="92" t="str">
        <f t="shared" si="93"/>
        <v/>
      </c>
      <c r="DB147" s="91" t="str">
        <f>IF(B147&lt;&gt;"",IFERROR(IF((SUMIF(D$14:CS$14,"CLO3",D147:CS147)/'Grade computation'!I$6)=0,0,(SUMIF(D$14:CS$14,"CLO3",D147:CS147)/'Grade computation'!I$6)),""),"")</f>
        <v/>
      </c>
      <c r="DC147" s="92" t="str">
        <f t="shared" si="94"/>
        <v/>
      </c>
      <c r="DD147" s="92" t="str">
        <f t="shared" si="95"/>
        <v/>
      </c>
      <c r="DE147" s="91" t="str">
        <f>IF(B147&lt;&gt;"",IFERROR(SUMIF(D$14:CS$14,"CLO4",D147:CS147)/'Grade computation'!I$7,""),"")</f>
        <v/>
      </c>
      <c r="DF147" s="92" t="str">
        <f t="shared" si="96"/>
        <v/>
      </c>
      <c r="DG147" s="92" t="str">
        <f t="shared" si="97"/>
        <v/>
      </c>
      <c r="DH147" s="91" t="str">
        <f>IF(B147&lt;&gt;"",IFERROR(IF((SUMIF(D$14:CS$14,"CLO5",D147:CS147)/'Grade computation'!I$8)=0,0,(SUMIF(D$14:CS$14,"CLO5",D147:CS147)/'Grade computation'!I$8)),""),"")</f>
        <v/>
      </c>
      <c r="DI147" s="92" t="str">
        <f t="shared" si="98"/>
        <v/>
      </c>
      <c r="DJ147" s="92" t="str">
        <f t="shared" si="99"/>
        <v/>
      </c>
      <c r="DK147" s="91" t="str">
        <f>IF(B147&lt;&gt;"",IFERROR(IF((SUMIF(D$14:CS$14,"CLO6",D147:CS147)/'Grade computation'!I$9)=0,0,(SUMIF(D$14:CS$14,"CLO6",D147:CS147)/'Grade computation'!I$9)),""),"")</f>
        <v/>
      </c>
      <c r="DL147" s="92" t="str">
        <f t="shared" si="100"/>
        <v/>
      </c>
      <c r="DM147" s="92" t="str">
        <f t="shared" si="101"/>
        <v/>
      </c>
      <c r="DN147" s="91" t="str">
        <f>IF(B147&lt;&gt;"",IFERROR(IF((SUMIF(D$14:CS$14,"CLO7",D147:CS147)/'Grade computation'!I$10)=0,0,(SUMIF(D$14:CS$14,"CLO7",D147:CS147)/'Grade computation'!I$10)),""),"")</f>
        <v/>
      </c>
      <c r="DO147" s="92" t="str">
        <f t="shared" si="102"/>
        <v/>
      </c>
      <c r="DP147" s="92" t="str">
        <f t="shared" si="103"/>
        <v/>
      </c>
      <c r="DQ147" s="91" t="str">
        <f>IF(B147&lt;&gt;"",IFERROR(IF((SUMIF(D$14:CS$14,"CLO8",D147:CS147)/'Grade computation'!I$11)=0,0,(SUMIF(D$14:CS$14,"CLO8",D147:CS147)/'Grade computation'!I$11)),""),"")</f>
        <v/>
      </c>
      <c r="DR147" s="92" t="str">
        <f t="shared" si="104"/>
        <v/>
      </c>
      <c r="DS147" s="92" t="str">
        <f t="shared" si="105"/>
        <v/>
      </c>
      <c r="DT147" s="91" t="str">
        <f>IF(B147&lt;&gt;"",IFERROR(IF((SUMIF(D$14:CS$14,"CLO9",D147:CS147)/'Grade computation'!I$12)=0,0,(SUMIF(D$14:CS$14,"CLO9",D147:CS147)/'Grade computation'!I$12)),""),"")</f>
        <v/>
      </c>
      <c r="DU147" s="92" t="str">
        <f t="shared" si="106"/>
        <v/>
      </c>
      <c r="DV147" s="92" t="str">
        <f t="shared" si="107"/>
        <v/>
      </c>
      <c r="DW147" s="91" t="str">
        <f>IF(B147&lt;&gt;"",IFERROR(IF((SUMIF(D$14:CS$14,"CLO10",D147:CS147)/'Grade computation'!I$13)=0,0,(SUMIF(D$14:CS$14,"CLO10",D147:CS147)/'Grade computation'!I$13)),""),"")</f>
        <v/>
      </c>
      <c r="DX147" s="92" t="str">
        <f t="shared" si="108"/>
        <v/>
      </c>
      <c r="DY147" s="92" t="str">
        <f t="shared" si="109"/>
        <v/>
      </c>
      <c r="DZ147" s="45"/>
      <c r="EA147" s="45"/>
    </row>
    <row r="148" spans="1:131" ht="15.75" customHeight="1">
      <c r="A148" s="281"/>
      <c r="B148" s="282"/>
      <c r="C148" s="276"/>
      <c r="D148" s="276"/>
      <c r="E148" s="276"/>
      <c r="F148" s="276"/>
      <c r="G148" s="276"/>
      <c r="H148" s="276"/>
      <c r="I148" s="276"/>
      <c r="J148" s="276"/>
      <c r="K148" s="276"/>
      <c r="L148" s="276"/>
      <c r="M148" s="276"/>
      <c r="N148" s="276"/>
      <c r="O148" s="276"/>
      <c r="P148" s="276"/>
      <c r="Q148" s="276"/>
      <c r="R148" s="276"/>
      <c r="S148" s="276"/>
      <c r="T148" s="276"/>
      <c r="U148" s="276"/>
      <c r="V148" s="276"/>
      <c r="W148" s="276"/>
      <c r="X148" s="276"/>
      <c r="Y148" s="276"/>
      <c r="Z148" s="276"/>
      <c r="AA148" s="276"/>
      <c r="AB148" s="276"/>
      <c r="AC148" s="276"/>
      <c r="AD148" s="276"/>
      <c r="AE148" s="276"/>
      <c r="AF148" s="276"/>
      <c r="AG148" s="276"/>
      <c r="AH148" s="89" t="str">
        <f t="shared" si="84"/>
        <v/>
      </c>
      <c r="AI148" s="90" t="str">
        <f t="shared" si="85"/>
        <v/>
      </c>
      <c r="AJ148" s="276"/>
      <c r="AK148" s="276"/>
      <c r="AL148" s="276"/>
      <c r="AM148" s="276"/>
      <c r="AN148" s="276"/>
      <c r="AO148" s="276"/>
      <c r="AP148" s="276"/>
      <c r="AQ148" s="276"/>
      <c r="AR148" s="276"/>
      <c r="AS148" s="276"/>
      <c r="AT148" s="276"/>
      <c r="AU148" s="276"/>
      <c r="AV148" s="276"/>
      <c r="AW148" s="276"/>
      <c r="AX148" s="276"/>
      <c r="AY148" s="276"/>
      <c r="AZ148" s="276"/>
      <c r="BA148" s="276"/>
      <c r="BB148" s="276"/>
      <c r="BC148" s="276"/>
      <c r="BD148" s="276"/>
      <c r="BE148" s="276"/>
      <c r="BF148" s="276"/>
      <c r="BG148" s="276"/>
      <c r="BH148" s="276"/>
      <c r="BI148" s="276"/>
      <c r="BJ148" s="276"/>
      <c r="BK148" s="276"/>
      <c r="BL148" s="276"/>
      <c r="BM148" s="276"/>
      <c r="BN148" s="89" t="str">
        <f t="shared" si="86"/>
        <v/>
      </c>
      <c r="BO148" s="90" t="str">
        <f t="shared" si="87"/>
        <v/>
      </c>
      <c r="BP148" s="285"/>
      <c r="BQ148" s="285"/>
      <c r="BR148" s="285"/>
      <c r="BS148" s="285"/>
      <c r="BT148" s="285"/>
      <c r="BU148" s="285"/>
      <c r="BV148" s="285"/>
      <c r="BW148" s="285"/>
      <c r="BX148" s="285"/>
      <c r="BY148" s="285"/>
      <c r="BZ148" s="285"/>
      <c r="CA148" s="276"/>
      <c r="CB148" s="276"/>
      <c r="CC148" s="276"/>
      <c r="CD148" s="276"/>
      <c r="CE148" s="276"/>
      <c r="CF148" s="276"/>
      <c r="CG148" s="276"/>
      <c r="CH148" s="276"/>
      <c r="CI148" s="276"/>
      <c r="CJ148" s="276"/>
      <c r="CK148" s="276"/>
      <c r="CL148" s="276"/>
      <c r="CM148" s="276"/>
      <c r="CN148" s="276"/>
      <c r="CO148" s="276"/>
      <c r="CP148" s="276"/>
      <c r="CQ148" s="276"/>
      <c r="CR148" s="276"/>
      <c r="CS148" s="276"/>
      <c r="CT148" s="89" t="str">
        <f t="shared" si="88"/>
        <v/>
      </c>
      <c r="CU148" s="90" t="str">
        <f t="shared" si="89"/>
        <v/>
      </c>
      <c r="CV148" s="91" t="str">
        <f>IF(B148&lt;&gt;"",IFERROR(SUMIF(D$14:CS$14, "CLO1", D148:CS148)/'Grade computation'!I$4,""),"")</f>
        <v/>
      </c>
      <c r="CW148" s="92" t="str">
        <f t="shared" si="90"/>
        <v/>
      </c>
      <c r="CX148" s="92" t="str">
        <f t="shared" si="91"/>
        <v/>
      </c>
      <c r="CY148" s="91" t="str">
        <f>IF(B148&lt;&gt;"",IFERROR(IF((SUMIF(D$14:CS$14,"CLO2",D148:CS148)/'Grade computation'!I$5)=0,0,(SUMIF(D$14:CS$14,"CLO2",D148:CS148)/'Grade computation'!I$5)),""),"")</f>
        <v/>
      </c>
      <c r="CZ148" s="92" t="str">
        <f t="shared" si="92"/>
        <v/>
      </c>
      <c r="DA148" s="92" t="str">
        <f t="shared" si="93"/>
        <v/>
      </c>
      <c r="DB148" s="91" t="str">
        <f>IF(B148&lt;&gt;"",IFERROR(IF((SUMIF(D$14:CS$14,"CLO3",D148:CS148)/'Grade computation'!I$6)=0,0,(SUMIF(D$14:CS$14,"CLO3",D148:CS148)/'Grade computation'!I$6)),""),"")</f>
        <v/>
      </c>
      <c r="DC148" s="92" t="str">
        <f t="shared" si="94"/>
        <v/>
      </c>
      <c r="DD148" s="92" t="str">
        <f t="shared" si="95"/>
        <v/>
      </c>
      <c r="DE148" s="91" t="str">
        <f>IF(B148&lt;&gt;"",IFERROR(SUMIF(D$14:CS$14,"CLO4",D148:CS148)/'Grade computation'!I$7,""),"")</f>
        <v/>
      </c>
      <c r="DF148" s="92" t="str">
        <f t="shared" si="96"/>
        <v/>
      </c>
      <c r="DG148" s="92" t="str">
        <f t="shared" si="97"/>
        <v/>
      </c>
      <c r="DH148" s="91" t="str">
        <f>IF(B148&lt;&gt;"",IFERROR(IF((SUMIF(D$14:CS$14,"CLO5",D148:CS148)/'Grade computation'!I$8)=0,0,(SUMIF(D$14:CS$14,"CLO5",D148:CS148)/'Grade computation'!I$8)),""),"")</f>
        <v/>
      </c>
      <c r="DI148" s="92" t="str">
        <f t="shared" si="98"/>
        <v/>
      </c>
      <c r="DJ148" s="92" t="str">
        <f t="shared" si="99"/>
        <v/>
      </c>
      <c r="DK148" s="91" t="str">
        <f>IF(B148&lt;&gt;"",IFERROR(IF((SUMIF(D$14:CS$14,"CLO6",D148:CS148)/'Grade computation'!I$9)=0,0,(SUMIF(D$14:CS$14,"CLO6",D148:CS148)/'Grade computation'!I$9)),""),"")</f>
        <v/>
      </c>
      <c r="DL148" s="92" t="str">
        <f t="shared" si="100"/>
        <v/>
      </c>
      <c r="DM148" s="92" t="str">
        <f t="shared" si="101"/>
        <v/>
      </c>
      <c r="DN148" s="91" t="str">
        <f>IF(B148&lt;&gt;"",IFERROR(IF((SUMIF(D$14:CS$14,"CLO7",D148:CS148)/'Grade computation'!I$10)=0,0,(SUMIF(D$14:CS$14,"CLO7",D148:CS148)/'Grade computation'!I$10)),""),"")</f>
        <v/>
      </c>
      <c r="DO148" s="92" t="str">
        <f t="shared" si="102"/>
        <v/>
      </c>
      <c r="DP148" s="92" t="str">
        <f t="shared" si="103"/>
        <v/>
      </c>
      <c r="DQ148" s="91" t="str">
        <f>IF(B148&lt;&gt;"",IFERROR(IF((SUMIF(D$14:CS$14,"CLO8",D148:CS148)/'Grade computation'!I$11)=0,0,(SUMIF(D$14:CS$14,"CLO8",D148:CS148)/'Grade computation'!I$11)),""),"")</f>
        <v/>
      </c>
      <c r="DR148" s="92" t="str">
        <f t="shared" si="104"/>
        <v/>
      </c>
      <c r="DS148" s="92" t="str">
        <f t="shared" si="105"/>
        <v/>
      </c>
      <c r="DT148" s="91" t="str">
        <f>IF(B148&lt;&gt;"",IFERROR(IF((SUMIF(D$14:CS$14,"CLO9",D148:CS148)/'Grade computation'!I$12)=0,0,(SUMIF(D$14:CS$14,"CLO9",D148:CS148)/'Grade computation'!I$12)),""),"")</f>
        <v/>
      </c>
      <c r="DU148" s="92" t="str">
        <f t="shared" si="106"/>
        <v/>
      </c>
      <c r="DV148" s="92" t="str">
        <f t="shared" si="107"/>
        <v/>
      </c>
      <c r="DW148" s="91" t="str">
        <f>IF(B148&lt;&gt;"",IFERROR(IF((SUMIF(D$14:CS$14,"CLO10",D148:CS148)/'Grade computation'!I$13)=0,0,(SUMIF(D$14:CS$14,"CLO10",D148:CS148)/'Grade computation'!I$13)),""),"")</f>
        <v/>
      </c>
      <c r="DX148" s="92" t="str">
        <f t="shared" si="108"/>
        <v/>
      </c>
      <c r="DY148" s="92" t="str">
        <f t="shared" si="109"/>
        <v/>
      </c>
      <c r="DZ148" s="45"/>
      <c r="EA148" s="45"/>
    </row>
    <row r="149" spans="1:131" ht="15.75" customHeight="1">
      <c r="A149" s="281"/>
      <c r="B149" s="282"/>
      <c r="C149" s="276"/>
      <c r="D149" s="276"/>
      <c r="E149" s="276"/>
      <c r="F149" s="276"/>
      <c r="G149" s="276"/>
      <c r="H149" s="276"/>
      <c r="I149" s="276"/>
      <c r="J149" s="276"/>
      <c r="K149" s="276"/>
      <c r="L149" s="276"/>
      <c r="M149" s="276"/>
      <c r="N149" s="276"/>
      <c r="O149" s="276"/>
      <c r="P149" s="276"/>
      <c r="Q149" s="276"/>
      <c r="R149" s="276"/>
      <c r="S149" s="276"/>
      <c r="T149" s="276"/>
      <c r="U149" s="276"/>
      <c r="V149" s="276"/>
      <c r="W149" s="276"/>
      <c r="X149" s="276"/>
      <c r="Y149" s="276"/>
      <c r="Z149" s="276"/>
      <c r="AA149" s="276"/>
      <c r="AB149" s="276"/>
      <c r="AC149" s="276"/>
      <c r="AD149" s="276"/>
      <c r="AE149" s="276"/>
      <c r="AF149" s="276"/>
      <c r="AG149" s="276"/>
      <c r="AH149" s="89" t="str">
        <f t="shared" si="84"/>
        <v/>
      </c>
      <c r="AI149" s="90" t="str">
        <f t="shared" si="85"/>
        <v/>
      </c>
      <c r="AJ149" s="276"/>
      <c r="AK149" s="276"/>
      <c r="AL149" s="276"/>
      <c r="AM149" s="276"/>
      <c r="AN149" s="276"/>
      <c r="AO149" s="276"/>
      <c r="AP149" s="276"/>
      <c r="AQ149" s="276"/>
      <c r="AR149" s="276"/>
      <c r="AS149" s="276"/>
      <c r="AT149" s="276"/>
      <c r="AU149" s="276"/>
      <c r="AV149" s="276"/>
      <c r="AW149" s="276"/>
      <c r="AX149" s="276"/>
      <c r="AY149" s="276"/>
      <c r="AZ149" s="276"/>
      <c r="BA149" s="276"/>
      <c r="BB149" s="276"/>
      <c r="BC149" s="276"/>
      <c r="BD149" s="276"/>
      <c r="BE149" s="276"/>
      <c r="BF149" s="276"/>
      <c r="BG149" s="276"/>
      <c r="BH149" s="276"/>
      <c r="BI149" s="276"/>
      <c r="BJ149" s="276"/>
      <c r="BK149" s="276"/>
      <c r="BL149" s="276"/>
      <c r="BM149" s="276"/>
      <c r="BN149" s="89" t="str">
        <f t="shared" si="86"/>
        <v/>
      </c>
      <c r="BO149" s="90" t="str">
        <f t="shared" si="87"/>
        <v/>
      </c>
      <c r="BP149" s="285"/>
      <c r="BQ149" s="285"/>
      <c r="BR149" s="285"/>
      <c r="BS149" s="285"/>
      <c r="BT149" s="285"/>
      <c r="BU149" s="285"/>
      <c r="BV149" s="285"/>
      <c r="BW149" s="285"/>
      <c r="BX149" s="285"/>
      <c r="BY149" s="285"/>
      <c r="BZ149" s="285"/>
      <c r="CA149" s="276"/>
      <c r="CB149" s="276"/>
      <c r="CC149" s="276"/>
      <c r="CD149" s="276"/>
      <c r="CE149" s="276"/>
      <c r="CF149" s="276"/>
      <c r="CG149" s="276"/>
      <c r="CH149" s="276"/>
      <c r="CI149" s="276"/>
      <c r="CJ149" s="276"/>
      <c r="CK149" s="276"/>
      <c r="CL149" s="276"/>
      <c r="CM149" s="276"/>
      <c r="CN149" s="276"/>
      <c r="CO149" s="276"/>
      <c r="CP149" s="276"/>
      <c r="CQ149" s="276"/>
      <c r="CR149" s="276"/>
      <c r="CS149" s="276"/>
      <c r="CT149" s="89" t="str">
        <f t="shared" si="88"/>
        <v/>
      </c>
      <c r="CU149" s="90" t="str">
        <f t="shared" si="89"/>
        <v/>
      </c>
      <c r="CV149" s="91" t="str">
        <f>IF(B149&lt;&gt;"",IFERROR(SUMIF(D$14:CS$14, "CLO1", D149:CS149)/'Grade computation'!I$4,""),"")</f>
        <v/>
      </c>
      <c r="CW149" s="92" t="str">
        <f t="shared" si="90"/>
        <v/>
      </c>
      <c r="CX149" s="92" t="str">
        <f t="shared" si="91"/>
        <v/>
      </c>
      <c r="CY149" s="91" t="str">
        <f>IF(B149&lt;&gt;"",IFERROR(IF((SUMIF(D$14:CS$14,"CLO2",D149:CS149)/'Grade computation'!I$5)=0,0,(SUMIF(D$14:CS$14,"CLO2",D149:CS149)/'Grade computation'!I$5)),""),"")</f>
        <v/>
      </c>
      <c r="CZ149" s="92" t="str">
        <f t="shared" si="92"/>
        <v/>
      </c>
      <c r="DA149" s="92" t="str">
        <f t="shared" si="93"/>
        <v/>
      </c>
      <c r="DB149" s="91" t="str">
        <f>IF(B149&lt;&gt;"",IFERROR(IF((SUMIF(D$14:CS$14,"CLO3",D149:CS149)/'Grade computation'!I$6)=0,0,(SUMIF(D$14:CS$14,"CLO3",D149:CS149)/'Grade computation'!I$6)),""),"")</f>
        <v/>
      </c>
      <c r="DC149" s="92" t="str">
        <f t="shared" si="94"/>
        <v/>
      </c>
      <c r="DD149" s="92" t="str">
        <f t="shared" si="95"/>
        <v/>
      </c>
      <c r="DE149" s="91" t="str">
        <f>IF(B149&lt;&gt;"",IFERROR(SUMIF(D$14:CS$14,"CLO4",D149:CS149)/'Grade computation'!I$7,""),"")</f>
        <v/>
      </c>
      <c r="DF149" s="92" t="str">
        <f t="shared" si="96"/>
        <v/>
      </c>
      <c r="DG149" s="92" t="str">
        <f t="shared" si="97"/>
        <v/>
      </c>
      <c r="DH149" s="91" t="str">
        <f>IF(B149&lt;&gt;"",IFERROR(IF((SUMIF(D$14:CS$14,"CLO5",D149:CS149)/'Grade computation'!I$8)=0,0,(SUMIF(D$14:CS$14,"CLO5",D149:CS149)/'Grade computation'!I$8)),""),"")</f>
        <v/>
      </c>
      <c r="DI149" s="92" t="str">
        <f t="shared" si="98"/>
        <v/>
      </c>
      <c r="DJ149" s="92" t="str">
        <f t="shared" si="99"/>
        <v/>
      </c>
      <c r="DK149" s="91" t="str">
        <f>IF(B149&lt;&gt;"",IFERROR(IF((SUMIF(D$14:CS$14,"CLO6",D149:CS149)/'Grade computation'!I$9)=0,0,(SUMIF(D$14:CS$14,"CLO6",D149:CS149)/'Grade computation'!I$9)),""),"")</f>
        <v/>
      </c>
      <c r="DL149" s="92" t="str">
        <f t="shared" si="100"/>
        <v/>
      </c>
      <c r="DM149" s="92" t="str">
        <f t="shared" si="101"/>
        <v/>
      </c>
      <c r="DN149" s="91" t="str">
        <f>IF(B149&lt;&gt;"",IFERROR(IF((SUMIF(D$14:CS$14,"CLO7",D149:CS149)/'Grade computation'!I$10)=0,0,(SUMIF(D$14:CS$14,"CLO7",D149:CS149)/'Grade computation'!I$10)),""),"")</f>
        <v/>
      </c>
      <c r="DO149" s="92" t="str">
        <f t="shared" si="102"/>
        <v/>
      </c>
      <c r="DP149" s="92" t="str">
        <f t="shared" si="103"/>
        <v/>
      </c>
      <c r="DQ149" s="91" t="str">
        <f>IF(B149&lt;&gt;"",IFERROR(IF((SUMIF(D$14:CS$14,"CLO8",D149:CS149)/'Grade computation'!I$11)=0,0,(SUMIF(D$14:CS$14,"CLO8",D149:CS149)/'Grade computation'!I$11)),""),"")</f>
        <v/>
      </c>
      <c r="DR149" s="92" t="str">
        <f t="shared" si="104"/>
        <v/>
      </c>
      <c r="DS149" s="92" t="str">
        <f t="shared" si="105"/>
        <v/>
      </c>
      <c r="DT149" s="91" t="str">
        <f>IF(B149&lt;&gt;"",IFERROR(IF((SUMIF(D$14:CS$14,"CLO9",D149:CS149)/'Grade computation'!I$12)=0,0,(SUMIF(D$14:CS$14,"CLO9",D149:CS149)/'Grade computation'!I$12)),""),"")</f>
        <v/>
      </c>
      <c r="DU149" s="92" t="str">
        <f t="shared" si="106"/>
        <v/>
      </c>
      <c r="DV149" s="92" t="str">
        <f t="shared" si="107"/>
        <v/>
      </c>
      <c r="DW149" s="91" t="str">
        <f>IF(B149&lt;&gt;"",IFERROR(IF((SUMIF(D$14:CS$14,"CLO10",D149:CS149)/'Grade computation'!I$13)=0,0,(SUMIF(D$14:CS$14,"CLO10",D149:CS149)/'Grade computation'!I$13)),""),"")</f>
        <v/>
      </c>
      <c r="DX149" s="92" t="str">
        <f t="shared" si="108"/>
        <v/>
      </c>
      <c r="DY149" s="92" t="str">
        <f t="shared" si="109"/>
        <v/>
      </c>
      <c r="DZ149" s="45"/>
      <c r="EA149" s="45"/>
    </row>
    <row r="150" spans="1:131" ht="15.75" customHeight="1">
      <c r="A150" s="281"/>
      <c r="B150" s="282"/>
      <c r="C150" s="276"/>
      <c r="D150" s="276"/>
      <c r="E150" s="276"/>
      <c r="F150" s="276"/>
      <c r="G150" s="276"/>
      <c r="H150" s="276"/>
      <c r="I150" s="276"/>
      <c r="J150" s="276"/>
      <c r="K150" s="276"/>
      <c r="L150" s="276"/>
      <c r="M150" s="276"/>
      <c r="N150" s="276"/>
      <c r="O150" s="276"/>
      <c r="P150" s="276"/>
      <c r="Q150" s="276"/>
      <c r="R150" s="276"/>
      <c r="S150" s="276"/>
      <c r="T150" s="276"/>
      <c r="U150" s="276"/>
      <c r="V150" s="276"/>
      <c r="W150" s="276"/>
      <c r="X150" s="276"/>
      <c r="Y150" s="276"/>
      <c r="Z150" s="276"/>
      <c r="AA150" s="276"/>
      <c r="AB150" s="276"/>
      <c r="AC150" s="276"/>
      <c r="AD150" s="276"/>
      <c r="AE150" s="276"/>
      <c r="AF150" s="276"/>
      <c r="AG150" s="276"/>
      <c r="AH150" s="89" t="str">
        <f t="shared" si="84"/>
        <v/>
      </c>
      <c r="AI150" s="90" t="str">
        <f t="shared" si="85"/>
        <v/>
      </c>
      <c r="AJ150" s="276"/>
      <c r="AK150" s="276"/>
      <c r="AL150" s="276"/>
      <c r="AM150" s="276"/>
      <c r="AN150" s="276"/>
      <c r="AO150" s="276"/>
      <c r="AP150" s="276"/>
      <c r="AQ150" s="276"/>
      <c r="AR150" s="276"/>
      <c r="AS150" s="276"/>
      <c r="AT150" s="276"/>
      <c r="AU150" s="276"/>
      <c r="AV150" s="276"/>
      <c r="AW150" s="276"/>
      <c r="AX150" s="276"/>
      <c r="AY150" s="276"/>
      <c r="AZ150" s="276"/>
      <c r="BA150" s="276"/>
      <c r="BB150" s="276"/>
      <c r="BC150" s="276"/>
      <c r="BD150" s="276"/>
      <c r="BE150" s="276"/>
      <c r="BF150" s="276"/>
      <c r="BG150" s="276"/>
      <c r="BH150" s="276"/>
      <c r="BI150" s="276"/>
      <c r="BJ150" s="276"/>
      <c r="BK150" s="276"/>
      <c r="BL150" s="276"/>
      <c r="BM150" s="276"/>
      <c r="BN150" s="89" t="str">
        <f t="shared" si="86"/>
        <v/>
      </c>
      <c r="BO150" s="90" t="str">
        <f t="shared" si="87"/>
        <v/>
      </c>
      <c r="BP150" s="285"/>
      <c r="BQ150" s="285"/>
      <c r="BR150" s="285"/>
      <c r="BS150" s="285"/>
      <c r="BT150" s="285"/>
      <c r="BU150" s="285"/>
      <c r="BV150" s="285"/>
      <c r="BW150" s="285"/>
      <c r="BX150" s="285"/>
      <c r="BY150" s="285"/>
      <c r="BZ150" s="285"/>
      <c r="CA150" s="276"/>
      <c r="CB150" s="276"/>
      <c r="CC150" s="276"/>
      <c r="CD150" s="276"/>
      <c r="CE150" s="276"/>
      <c r="CF150" s="276"/>
      <c r="CG150" s="276"/>
      <c r="CH150" s="276"/>
      <c r="CI150" s="276"/>
      <c r="CJ150" s="276"/>
      <c r="CK150" s="276"/>
      <c r="CL150" s="276"/>
      <c r="CM150" s="276"/>
      <c r="CN150" s="276"/>
      <c r="CO150" s="276"/>
      <c r="CP150" s="276"/>
      <c r="CQ150" s="276"/>
      <c r="CR150" s="276"/>
      <c r="CS150" s="276"/>
      <c r="CT150" s="89" t="str">
        <f t="shared" si="88"/>
        <v/>
      </c>
      <c r="CU150" s="90" t="str">
        <f t="shared" si="89"/>
        <v/>
      </c>
      <c r="CV150" s="91" t="str">
        <f>IF(B150&lt;&gt;"",IFERROR(SUMIF(D$14:CS$14, "CLO1", D150:CS150)/'Grade computation'!I$4,""),"")</f>
        <v/>
      </c>
      <c r="CW150" s="92" t="str">
        <f t="shared" si="90"/>
        <v/>
      </c>
      <c r="CX150" s="92" t="str">
        <f t="shared" si="91"/>
        <v/>
      </c>
      <c r="CY150" s="91" t="str">
        <f>IF(B150&lt;&gt;"",IFERROR(IF((SUMIF(D$14:CS$14,"CLO2",D150:CS150)/'Grade computation'!I$5)=0,0,(SUMIF(D$14:CS$14,"CLO2",D150:CS150)/'Grade computation'!I$5)),""),"")</f>
        <v/>
      </c>
      <c r="CZ150" s="92" t="str">
        <f t="shared" si="92"/>
        <v/>
      </c>
      <c r="DA150" s="92" t="str">
        <f t="shared" si="93"/>
        <v/>
      </c>
      <c r="DB150" s="91" t="str">
        <f>IF(B150&lt;&gt;"",IFERROR(IF((SUMIF(D$14:CS$14,"CLO3",D150:CS150)/'Grade computation'!I$6)=0,0,(SUMIF(D$14:CS$14,"CLO3",D150:CS150)/'Grade computation'!I$6)),""),"")</f>
        <v/>
      </c>
      <c r="DC150" s="92" t="str">
        <f t="shared" si="94"/>
        <v/>
      </c>
      <c r="DD150" s="92" t="str">
        <f t="shared" si="95"/>
        <v/>
      </c>
      <c r="DE150" s="91" t="str">
        <f>IF(B150&lt;&gt;"",IFERROR(SUMIF(D$14:CS$14,"CLO4",D150:CS150)/'Grade computation'!I$7,""),"")</f>
        <v/>
      </c>
      <c r="DF150" s="92" t="str">
        <f t="shared" si="96"/>
        <v/>
      </c>
      <c r="DG150" s="92" t="str">
        <f t="shared" si="97"/>
        <v/>
      </c>
      <c r="DH150" s="91" t="str">
        <f>IF(B150&lt;&gt;"",IFERROR(IF((SUMIF(D$14:CS$14,"CLO5",D150:CS150)/'Grade computation'!I$8)=0,0,(SUMIF(D$14:CS$14,"CLO5",D150:CS150)/'Grade computation'!I$8)),""),"")</f>
        <v/>
      </c>
      <c r="DI150" s="92" t="str">
        <f t="shared" si="98"/>
        <v/>
      </c>
      <c r="DJ150" s="92" t="str">
        <f t="shared" si="99"/>
        <v/>
      </c>
      <c r="DK150" s="91" t="str">
        <f>IF(B150&lt;&gt;"",IFERROR(IF((SUMIF(D$14:CS$14,"CLO6",D150:CS150)/'Grade computation'!I$9)=0,0,(SUMIF(D$14:CS$14,"CLO6",D150:CS150)/'Grade computation'!I$9)),""),"")</f>
        <v/>
      </c>
      <c r="DL150" s="92" t="str">
        <f t="shared" si="100"/>
        <v/>
      </c>
      <c r="DM150" s="92" t="str">
        <f t="shared" si="101"/>
        <v/>
      </c>
      <c r="DN150" s="91" t="str">
        <f>IF(B150&lt;&gt;"",IFERROR(IF((SUMIF(D$14:CS$14,"CLO7",D150:CS150)/'Grade computation'!I$10)=0,0,(SUMIF(D$14:CS$14,"CLO7",D150:CS150)/'Grade computation'!I$10)),""),"")</f>
        <v/>
      </c>
      <c r="DO150" s="92" t="str">
        <f t="shared" si="102"/>
        <v/>
      </c>
      <c r="DP150" s="92" t="str">
        <f t="shared" si="103"/>
        <v/>
      </c>
      <c r="DQ150" s="91" t="str">
        <f>IF(B150&lt;&gt;"",IFERROR(IF((SUMIF(D$14:CS$14,"CLO8",D150:CS150)/'Grade computation'!I$11)=0,0,(SUMIF(D$14:CS$14,"CLO8",D150:CS150)/'Grade computation'!I$11)),""),"")</f>
        <v/>
      </c>
      <c r="DR150" s="92" t="str">
        <f t="shared" si="104"/>
        <v/>
      </c>
      <c r="DS150" s="92" t="str">
        <f t="shared" si="105"/>
        <v/>
      </c>
      <c r="DT150" s="91" t="str">
        <f>IF(B150&lt;&gt;"",IFERROR(IF((SUMIF(D$14:CS$14,"CLO9",D150:CS150)/'Grade computation'!I$12)=0,0,(SUMIF(D$14:CS$14,"CLO9",D150:CS150)/'Grade computation'!I$12)),""),"")</f>
        <v/>
      </c>
      <c r="DU150" s="92" t="str">
        <f t="shared" si="106"/>
        <v/>
      </c>
      <c r="DV150" s="92" t="str">
        <f t="shared" si="107"/>
        <v/>
      </c>
      <c r="DW150" s="91" t="str">
        <f>IF(B150&lt;&gt;"",IFERROR(IF((SUMIF(D$14:CS$14,"CLO10",D150:CS150)/'Grade computation'!I$13)=0,0,(SUMIF(D$14:CS$14,"CLO10",D150:CS150)/'Grade computation'!I$13)),""),"")</f>
        <v/>
      </c>
      <c r="DX150" s="92" t="str">
        <f t="shared" si="108"/>
        <v/>
      </c>
      <c r="DY150" s="92" t="str">
        <f t="shared" si="109"/>
        <v/>
      </c>
      <c r="DZ150" s="45"/>
      <c r="EA150" s="45"/>
    </row>
    <row r="151" spans="1:131" ht="15.75" customHeight="1">
      <c r="A151" s="281"/>
      <c r="B151" s="282"/>
      <c r="C151" s="276"/>
      <c r="D151" s="276"/>
      <c r="E151" s="276"/>
      <c r="F151" s="276"/>
      <c r="G151" s="276"/>
      <c r="H151" s="276"/>
      <c r="I151" s="276"/>
      <c r="J151" s="276"/>
      <c r="K151" s="276"/>
      <c r="L151" s="276"/>
      <c r="M151" s="276"/>
      <c r="N151" s="276"/>
      <c r="O151" s="276"/>
      <c r="P151" s="276"/>
      <c r="Q151" s="276"/>
      <c r="R151" s="276"/>
      <c r="S151" s="276"/>
      <c r="T151" s="276"/>
      <c r="U151" s="276"/>
      <c r="V151" s="276"/>
      <c r="W151" s="276"/>
      <c r="X151" s="276"/>
      <c r="Y151" s="276"/>
      <c r="Z151" s="276"/>
      <c r="AA151" s="276"/>
      <c r="AB151" s="276"/>
      <c r="AC151" s="276"/>
      <c r="AD151" s="276"/>
      <c r="AE151" s="276"/>
      <c r="AF151" s="276"/>
      <c r="AG151" s="276"/>
      <c r="AH151" s="89" t="str">
        <f t="shared" si="84"/>
        <v/>
      </c>
      <c r="AI151" s="90" t="str">
        <f t="shared" si="85"/>
        <v/>
      </c>
      <c r="AJ151" s="276"/>
      <c r="AK151" s="276"/>
      <c r="AL151" s="276"/>
      <c r="AM151" s="276"/>
      <c r="AN151" s="276"/>
      <c r="AO151" s="276"/>
      <c r="AP151" s="276"/>
      <c r="AQ151" s="276"/>
      <c r="AR151" s="276"/>
      <c r="AS151" s="276"/>
      <c r="AT151" s="276"/>
      <c r="AU151" s="276"/>
      <c r="AV151" s="276"/>
      <c r="AW151" s="276"/>
      <c r="AX151" s="276"/>
      <c r="AY151" s="276"/>
      <c r="AZ151" s="276"/>
      <c r="BA151" s="276"/>
      <c r="BB151" s="276"/>
      <c r="BC151" s="276"/>
      <c r="BD151" s="276"/>
      <c r="BE151" s="276"/>
      <c r="BF151" s="276"/>
      <c r="BG151" s="276"/>
      <c r="BH151" s="276"/>
      <c r="BI151" s="276"/>
      <c r="BJ151" s="276"/>
      <c r="BK151" s="276"/>
      <c r="BL151" s="276"/>
      <c r="BM151" s="276"/>
      <c r="BN151" s="89" t="str">
        <f t="shared" si="86"/>
        <v/>
      </c>
      <c r="BO151" s="90" t="str">
        <f t="shared" si="87"/>
        <v/>
      </c>
      <c r="BP151" s="285"/>
      <c r="BQ151" s="285"/>
      <c r="BR151" s="285"/>
      <c r="BS151" s="285"/>
      <c r="BT151" s="285"/>
      <c r="BU151" s="285"/>
      <c r="BV151" s="285"/>
      <c r="BW151" s="285"/>
      <c r="BX151" s="285"/>
      <c r="BY151" s="285"/>
      <c r="BZ151" s="285"/>
      <c r="CA151" s="276"/>
      <c r="CB151" s="276"/>
      <c r="CC151" s="276"/>
      <c r="CD151" s="276"/>
      <c r="CE151" s="276"/>
      <c r="CF151" s="276"/>
      <c r="CG151" s="276"/>
      <c r="CH151" s="276"/>
      <c r="CI151" s="276"/>
      <c r="CJ151" s="276"/>
      <c r="CK151" s="276"/>
      <c r="CL151" s="276"/>
      <c r="CM151" s="276"/>
      <c r="CN151" s="276"/>
      <c r="CO151" s="276"/>
      <c r="CP151" s="276"/>
      <c r="CQ151" s="276"/>
      <c r="CR151" s="276"/>
      <c r="CS151" s="276"/>
      <c r="CT151" s="89" t="str">
        <f t="shared" si="88"/>
        <v/>
      </c>
      <c r="CU151" s="90" t="str">
        <f t="shared" si="89"/>
        <v/>
      </c>
      <c r="CV151" s="91" t="str">
        <f>IF(B151&lt;&gt;"",IFERROR(SUMIF(D$14:CS$14, "CLO1", D151:CS151)/'Grade computation'!I$4,""),"")</f>
        <v/>
      </c>
      <c r="CW151" s="92" t="str">
        <f t="shared" si="90"/>
        <v/>
      </c>
      <c r="CX151" s="92" t="str">
        <f t="shared" si="91"/>
        <v/>
      </c>
      <c r="CY151" s="91" t="str">
        <f>IF(B151&lt;&gt;"",IFERROR(IF((SUMIF(D$14:CS$14,"CLO2",D151:CS151)/'Grade computation'!I$5)=0,0,(SUMIF(D$14:CS$14,"CLO2",D151:CS151)/'Grade computation'!I$5)),""),"")</f>
        <v/>
      </c>
      <c r="CZ151" s="92" t="str">
        <f t="shared" si="92"/>
        <v/>
      </c>
      <c r="DA151" s="92" t="str">
        <f t="shared" si="93"/>
        <v/>
      </c>
      <c r="DB151" s="91" t="str">
        <f>IF(B151&lt;&gt;"",IFERROR(IF((SUMIF(D$14:CS$14,"CLO3",D151:CS151)/'Grade computation'!I$6)=0,0,(SUMIF(D$14:CS$14,"CLO3",D151:CS151)/'Grade computation'!I$6)),""),"")</f>
        <v/>
      </c>
      <c r="DC151" s="92" t="str">
        <f t="shared" si="94"/>
        <v/>
      </c>
      <c r="DD151" s="92" t="str">
        <f t="shared" si="95"/>
        <v/>
      </c>
      <c r="DE151" s="91" t="str">
        <f>IF(B151&lt;&gt;"",IFERROR(SUMIF(D$14:CS$14,"CLO4",D151:CS151)/'Grade computation'!I$7,""),"")</f>
        <v/>
      </c>
      <c r="DF151" s="92" t="str">
        <f t="shared" si="96"/>
        <v/>
      </c>
      <c r="DG151" s="92" t="str">
        <f t="shared" si="97"/>
        <v/>
      </c>
      <c r="DH151" s="91" t="str">
        <f>IF(B151&lt;&gt;"",IFERROR(IF((SUMIF(D$14:CS$14,"CLO5",D151:CS151)/'Grade computation'!I$8)=0,0,(SUMIF(D$14:CS$14,"CLO5",D151:CS151)/'Grade computation'!I$8)),""),"")</f>
        <v/>
      </c>
      <c r="DI151" s="92" t="str">
        <f t="shared" si="98"/>
        <v/>
      </c>
      <c r="DJ151" s="92" t="str">
        <f t="shared" si="99"/>
        <v/>
      </c>
      <c r="DK151" s="91" t="str">
        <f>IF(B151&lt;&gt;"",IFERROR(IF((SUMIF(D$14:CS$14,"CLO6",D151:CS151)/'Grade computation'!I$9)=0,0,(SUMIF(D$14:CS$14,"CLO6",D151:CS151)/'Grade computation'!I$9)),""),"")</f>
        <v/>
      </c>
      <c r="DL151" s="92" t="str">
        <f t="shared" si="100"/>
        <v/>
      </c>
      <c r="DM151" s="92" t="str">
        <f t="shared" si="101"/>
        <v/>
      </c>
      <c r="DN151" s="91" t="str">
        <f>IF(B151&lt;&gt;"",IFERROR(IF((SUMIF(D$14:CS$14,"CLO7",D151:CS151)/'Grade computation'!I$10)=0,0,(SUMIF(D$14:CS$14,"CLO7",D151:CS151)/'Grade computation'!I$10)),""),"")</f>
        <v/>
      </c>
      <c r="DO151" s="92" t="str">
        <f t="shared" si="102"/>
        <v/>
      </c>
      <c r="DP151" s="92" t="str">
        <f t="shared" si="103"/>
        <v/>
      </c>
      <c r="DQ151" s="91" t="str">
        <f>IF(B151&lt;&gt;"",IFERROR(IF((SUMIF(D$14:CS$14,"CLO8",D151:CS151)/'Grade computation'!I$11)=0,0,(SUMIF(D$14:CS$14,"CLO8",D151:CS151)/'Grade computation'!I$11)),""),"")</f>
        <v/>
      </c>
      <c r="DR151" s="92" t="str">
        <f t="shared" si="104"/>
        <v/>
      </c>
      <c r="DS151" s="92" t="str">
        <f t="shared" si="105"/>
        <v/>
      </c>
      <c r="DT151" s="91" t="str">
        <f>IF(B151&lt;&gt;"",IFERROR(IF((SUMIF(D$14:CS$14,"CLO9",D151:CS151)/'Grade computation'!I$12)=0,0,(SUMIF(D$14:CS$14,"CLO9",D151:CS151)/'Grade computation'!I$12)),""),"")</f>
        <v/>
      </c>
      <c r="DU151" s="92" t="str">
        <f t="shared" si="106"/>
        <v/>
      </c>
      <c r="DV151" s="92" t="str">
        <f t="shared" si="107"/>
        <v/>
      </c>
      <c r="DW151" s="91" t="str">
        <f>IF(B151&lt;&gt;"",IFERROR(IF((SUMIF(D$14:CS$14,"CLO10",D151:CS151)/'Grade computation'!I$13)=0,0,(SUMIF(D$14:CS$14,"CLO10",D151:CS151)/'Grade computation'!I$13)),""),"")</f>
        <v/>
      </c>
      <c r="DX151" s="92" t="str">
        <f t="shared" si="108"/>
        <v/>
      </c>
      <c r="DY151" s="92" t="str">
        <f t="shared" si="109"/>
        <v/>
      </c>
      <c r="DZ151" s="45"/>
      <c r="EA151" s="45"/>
    </row>
    <row r="152" spans="1:131" ht="15.75" customHeight="1">
      <c r="A152" s="281"/>
      <c r="B152" s="282"/>
      <c r="C152" s="276"/>
      <c r="D152" s="276"/>
      <c r="E152" s="276"/>
      <c r="F152" s="276"/>
      <c r="G152" s="276"/>
      <c r="H152" s="276"/>
      <c r="I152" s="276"/>
      <c r="J152" s="276"/>
      <c r="K152" s="276"/>
      <c r="L152" s="276"/>
      <c r="M152" s="276"/>
      <c r="N152" s="276"/>
      <c r="O152" s="276"/>
      <c r="P152" s="276"/>
      <c r="Q152" s="276"/>
      <c r="R152" s="276"/>
      <c r="S152" s="276"/>
      <c r="T152" s="276"/>
      <c r="U152" s="276"/>
      <c r="V152" s="276"/>
      <c r="W152" s="276"/>
      <c r="X152" s="276"/>
      <c r="Y152" s="276"/>
      <c r="Z152" s="276"/>
      <c r="AA152" s="276"/>
      <c r="AB152" s="276"/>
      <c r="AC152" s="276"/>
      <c r="AD152" s="276"/>
      <c r="AE152" s="276"/>
      <c r="AF152" s="276"/>
      <c r="AG152" s="276"/>
      <c r="AH152" s="89" t="str">
        <f t="shared" si="84"/>
        <v/>
      </c>
      <c r="AI152" s="90" t="str">
        <f t="shared" si="85"/>
        <v/>
      </c>
      <c r="AJ152" s="276"/>
      <c r="AK152" s="276"/>
      <c r="AL152" s="276"/>
      <c r="AM152" s="276"/>
      <c r="AN152" s="276"/>
      <c r="AO152" s="276"/>
      <c r="AP152" s="276"/>
      <c r="AQ152" s="276"/>
      <c r="AR152" s="276"/>
      <c r="AS152" s="276"/>
      <c r="AT152" s="276"/>
      <c r="AU152" s="276"/>
      <c r="AV152" s="276"/>
      <c r="AW152" s="276"/>
      <c r="AX152" s="276"/>
      <c r="AY152" s="276"/>
      <c r="AZ152" s="276"/>
      <c r="BA152" s="276"/>
      <c r="BB152" s="276"/>
      <c r="BC152" s="276"/>
      <c r="BD152" s="276"/>
      <c r="BE152" s="276"/>
      <c r="BF152" s="276"/>
      <c r="BG152" s="276"/>
      <c r="BH152" s="276"/>
      <c r="BI152" s="276"/>
      <c r="BJ152" s="276"/>
      <c r="BK152" s="276"/>
      <c r="BL152" s="276"/>
      <c r="BM152" s="276"/>
      <c r="BN152" s="89" t="str">
        <f t="shared" si="86"/>
        <v/>
      </c>
      <c r="BO152" s="90" t="str">
        <f t="shared" si="87"/>
        <v/>
      </c>
      <c r="BP152" s="285"/>
      <c r="BQ152" s="285"/>
      <c r="BR152" s="285"/>
      <c r="BS152" s="285"/>
      <c r="BT152" s="285"/>
      <c r="BU152" s="285"/>
      <c r="BV152" s="285"/>
      <c r="BW152" s="285"/>
      <c r="BX152" s="285"/>
      <c r="BY152" s="285"/>
      <c r="BZ152" s="285"/>
      <c r="CA152" s="276"/>
      <c r="CB152" s="276"/>
      <c r="CC152" s="276"/>
      <c r="CD152" s="276"/>
      <c r="CE152" s="276"/>
      <c r="CF152" s="276"/>
      <c r="CG152" s="276"/>
      <c r="CH152" s="276"/>
      <c r="CI152" s="276"/>
      <c r="CJ152" s="276"/>
      <c r="CK152" s="276"/>
      <c r="CL152" s="276"/>
      <c r="CM152" s="276"/>
      <c r="CN152" s="276"/>
      <c r="CO152" s="276"/>
      <c r="CP152" s="276"/>
      <c r="CQ152" s="276"/>
      <c r="CR152" s="276"/>
      <c r="CS152" s="276"/>
      <c r="CT152" s="89" t="str">
        <f t="shared" si="88"/>
        <v/>
      </c>
      <c r="CU152" s="90" t="str">
        <f t="shared" si="89"/>
        <v/>
      </c>
      <c r="CV152" s="91" t="str">
        <f>IF(B152&lt;&gt;"",IFERROR(SUMIF(D$14:CS$14, "CLO1", D152:CS152)/'Grade computation'!I$4,""),"")</f>
        <v/>
      </c>
      <c r="CW152" s="92" t="str">
        <f t="shared" si="90"/>
        <v/>
      </c>
      <c r="CX152" s="92" t="str">
        <f t="shared" si="91"/>
        <v/>
      </c>
      <c r="CY152" s="91" t="str">
        <f>IF(B152&lt;&gt;"",IFERROR(IF((SUMIF(D$14:CS$14,"CLO2",D152:CS152)/'Grade computation'!I$5)=0,0,(SUMIF(D$14:CS$14,"CLO2",D152:CS152)/'Grade computation'!I$5)),""),"")</f>
        <v/>
      </c>
      <c r="CZ152" s="92" t="str">
        <f t="shared" si="92"/>
        <v/>
      </c>
      <c r="DA152" s="92" t="str">
        <f t="shared" si="93"/>
        <v/>
      </c>
      <c r="DB152" s="91" t="str">
        <f>IF(B152&lt;&gt;"",IFERROR(IF((SUMIF(D$14:CS$14,"CLO3",D152:CS152)/'Grade computation'!I$6)=0,0,(SUMIF(D$14:CS$14,"CLO3",D152:CS152)/'Grade computation'!I$6)),""),"")</f>
        <v/>
      </c>
      <c r="DC152" s="92" t="str">
        <f t="shared" si="94"/>
        <v/>
      </c>
      <c r="DD152" s="92" t="str">
        <f t="shared" si="95"/>
        <v/>
      </c>
      <c r="DE152" s="91" t="str">
        <f>IF(B152&lt;&gt;"",IFERROR(SUMIF(D$14:CS$14,"CLO4",D152:CS152)/'Grade computation'!I$7,""),"")</f>
        <v/>
      </c>
      <c r="DF152" s="92" t="str">
        <f t="shared" si="96"/>
        <v/>
      </c>
      <c r="DG152" s="92" t="str">
        <f t="shared" si="97"/>
        <v/>
      </c>
      <c r="DH152" s="91" t="str">
        <f>IF(B152&lt;&gt;"",IFERROR(IF((SUMIF(D$14:CS$14,"CLO5",D152:CS152)/'Grade computation'!I$8)=0,0,(SUMIF(D$14:CS$14,"CLO5",D152:CS152)/'Grade computation'!I$8)),""),"")</f>
        <v/>
      </c>
      <c r="DI152" s="92" t="str">
        <f t="shared" si="98"/>
        <v/>
      </c>
      <c r="DJ152" s="92" t="str">
        <f t="shared" si="99"/>
        <v/>
      </c>
      <c r="DK152" s="91" t="str">
        <f>IF(B152&lt;&gt;"",IFERROR(IF((SUMIF(D$14:CS$14,"CLO6",D152:CS152)/'Grade computation'!I$9)=0,0,(SUMIF(D$14:CS$14,"CLO6",D152:CS152)/'Grade computation'!I$9)),""),"")</f>
        <v/>
      </c>
      <c r="DL152" s="92" t="str">
        <f t="shared" si="100"/>
        <v/>
      </c>
      <c r="DM152" s="92" t="str">
        <f t="shared" si="101"/>
        <v/>
      </c>
      <c r="DN152" s="91" t="str">
        <f>IF(B152&lt;&gt;"",IFERROR(IF((SUMIF(D$14:CS$14,"CLO7",D152:CS152)/'Grade computation'!I$10)=0,0,(SUMIF(D$14:CS$14,"CLO7",D152:CS152)/'Grade computation'!I$10)),""),"")</f>
        <v/>
      </c>
      <c r="DO152" s="92" t="str">
        <f t="shared" si="102"/>
        <v/>
      </c>
      <c r="DP152" s="92" t="str">
        <f t="shared" si="103"/>
        <v/>
      </c>
      <c r="DQ152" s="91" t="str">
        <f>IF(B152&lt;&gt;"",IFERROR(IF((SUMIF(D$14:CS$14,"CLO8",D152:CS152)/'Grade computation'!I$11)=0,0,(SUMIF(D$14:CS$14,"CLO8",D152:CS152)/'Grade computation'!I$11)),""),"")</f>
        <v/>
      </c>
      <c r="DR152" s="92" t="str">
        <f t="shared" si="104"/>
        <v/>
      </c>
      <c r="DS152" s="92" t="str">
        <f t="shared" si="105"/>
        <v/>
      </c>
      <c r="DT152" s="91" t="str">
        <f>IF(B152&lt;&gt;"",IFERROR(IF((SUMIF(D$14:CS$14,"CLO9",D152:CS152)/'Grade computation'!I$12)=0,0,(SUMIF(D$14:CS$14,"CLO9",D152:CS152)/'Grade computation'!I$12)),""),"")</f>
        <v/>
      </c>
      <c r="DU152" s="92" t="str">
        <f t="shared" si="106"/>
        <v/>
      </c>
      <c r="DV152" s="92" t="str">
        <f t="shared" si="107"/>
        <v/>
      </c>
      <c r="DW152" s="91" t="str">
        <f>IF(B152&lt;&gt;"",IFERROR(IF((SUMIF(D$14:CS$14,"CLO10",D152:CS152)/'Grade computation'!I$13)=0,0,(SUMIF(D$14:CS$14,"CLO10",D152:CS152)/'Grade computation'!I$13)),""),"")</f>
        <v/>
      </c>
      <c r="DX152" s="92" t="str">
        <f t="shared" si="108"/>
        <v/>
      </c>
      <c r="DY152" s="92" t="str">
        <f t="shared" si="109"/>
        <v/>
      </c>
      <c r="DZ152" s="45"/>
      <c r="EA152" s="45"/>
    </row>
    <row r="153" spans="1:131" ht="15.75" customHeight="1">
      <c r="A153" s="281"/>
      <c r="B153" s="282"/>
      <c r="C153" s="276"/>
      <c r="D153" s="276"/>
      <c r="E153" s="276"/>
      <c r="F153" s="276"/>
      <c r="G153" s="276"/>
      <c r="H153" s="276"/>
      <c r="I153" s="276"/>
      <c r="J153" s="276"/>
      <c r="K153" s="276"/>
      <c r="L153" s="276"/>
      <c r="M153" s="276"/>
      <c r="N153" s="276"/>
      <c r="O153" s="276"/>
      <c r="P153" s="276"/>
      <c r="Q153" s="276"/>
      <c r="R153" s="276"/>
      <c r="S153" s="276"/>
      <c r="T153" s="276"/>
      <c r="U153" s="276"/>
      <c r="V153" s="276"/>
      <c r="W153" s="276"/>
      <c r="X153" s="276"/>
      <c r="Y153" s="276"/>
      <c r="Z153" s="276"/>
      <c r="AA153" s="276"/>
      <c r="AB153" s="276"/>
      <c r="AC153" s="276"/>
      <c r="AD153" s="276"/>
      <c r="AE153" s="276"/>
      <c r="AF153" s="276"/>
      <c r="AG153" s="276"/>
      <c r="AH153" s="89" t="str">
        <f t="shared" si="84"/>
        <v/>
      </c>
      <c r="AI153" s="90" t="str">
        <f t="shared" si="85"/>
        <v/>
      </c>
      <c r="AJ153" s="276"/>
      <c r="AK153" s="276"/>
      <c r="AL153" s="276"/>
      <c r="AM153" s="276"/>
      <c r="AN153" s="276"/>
      <c r="AO153" s="276"/>
      <c r="AP153" s="276"/>
      <c r="AQ153" s="276"/>
      <c r="AR153" s="276"/>
      <c r="AS153" s="276"/>
      <c r="AT153" s="276"/>
      <c r="AU153" s="276"/>
      <c r="AV153" s="276"/>
      <c r="AW153" s="276"/>
      <c r="AX153" s="276"/>
      <c r="AY153" s="276"/>
      <c r="AZ153" s="276"/>
      <c r="BA153" s="276"/>
      <c r="BB153" s="276"/>
      <c r="BC153" s="276"/>
      <c r="BD153" s="276"/>
      <c r="BE153" s="276"/>
      <c r="BF153" s="276"/>
      <c r="BG153" s="276"/>
      <c r="BH153" s="276"/>
      <c r="BI153" s="276"/>
      <c r="BJ153" s="276"/>
      <c r="BK153" s="276"/>
      <c r="BL153" s="276"/>
      <c r="BM153" s="276"/>
      <c r="BN153" s="89" t="str">
        <f t="shared" si="86"/>
        <v/>
      </c>
      <c r="BO153" s="90" t="str">
        <f t="shared" si="87"/>
        <v/>
      </c>
      <c r="BP153" s="285"/>
      <c r="BQ153" s="285"/>
      <c r="BR153" s="285"/>
      <c r="BS153" s="285"/>
      <c r="BT153" s="285"/>
      <c r="BU153" s="285"/>
      <c r="BV153" s="285"/>
      <c r="BW153" s="285"/>
      <c r="BX153" s="285"/>
      <c r="BY153" s="285"/>
      <c r="BZ153" s="285"/>
      <c r="CA153" s="276"/>
      <c r="CB153" s="276"/>
      <c r="CC153" s="276"/>
      <c r="CD153" s="276"/>
      <c r="CE153" s="276"/>
      <c r="CF153" s="276"/>
      <c r="CG153" s="276"/>
      <c r="CH153" s="276"/>
      <c r="CI153" s="276"/>
      <c r="CJ153" s="276"/>
      <c r="CK153" s="276"/>
      <c r="CL153" s="276"/>
      <c r="CM153" s="276"/>
      <c r="CN153" s="276"/>
      <c r="CO153" s="276"/>
      <c r="CP153" s="276"/>
      <c r="CQ153" s="276"/>
      <c r="CR153" s="276"/>
      <c r="CS153" s="276"/>
      <c r="CT153" s="89" t="str">
        <f t="shared" si="88"/>
        <v/>
      </c>
      <c r="CU153" s="90" t="str">
        <f t="shared" si="89"/>
        <v/>
      </c>
      <c r="CV153" s="91" t="str">
        <f>IF(B153&lt;&gt;"",IFERROR(SUMIF(D$14:CS$14, "CLO1", D153:CS153)/'Grade computation'!I$4,""),"")</f>
        <v/>
      </c>
      <c r="CW153" s="92" t="str">
        <f t="shared" si="90"/>
        <v/>
      </c>
      <c r="CX153" s="92" t="str">
        <f t="shared" si="91"/>
        <v/>
      </c>
      <c r="CY153" s="91" t="str">
        <f>IF(B153&lt;&gt;"",IFERROR(IF((SUMIF(D$14:CS$14,"CLO2",D153:CS153)/'Grade computation'!I$5)=0,0,(SUMIF(D$14:CS$14,"CLO2",D153:CS153)/'Grade computation'!I$5)),""),"")</f>
        <v/>
      </c>
      <c r="CZ153" s="92" t="str">
        <f t="shared" si="92"/>
        <v/>
      </c>
      <c r="DA153" s="92" t="str">
        <f t="shared" si="93"/>
        <v/>
      </c>
      <c r="DB153" s="91" t="str">
        <f>IF(B153&lt;&gt;"",IFERROR(IF((SUMIF(D$14:CS$14,"CLO3",D153:CS153)/'Grade computation'!I$6)=0,0,(SUMIF(D$14:CS$14,"CLO3",D153:CS153)/'Grade computation'!I$6)),""),"")</f>
        <v/>
      </c>
      <c r="DC153" s="92" t="str">
        <f t="shared" si="94"/>
        <v/>
      </c>
      <c r="DD153" s="92" t="str">
        <f t="shared" si="95"/>
        <v/>
      </c>
      <c r="DE153" s="91" t="str">
        <f>IF(B153&lt;&gt;"",IFERROR(SUMIF(D$14:CS$14,"CLO4",D153:CS153)/'Grade computation'!I$7,""),"")</f>
        <v/>
      </c>
      <c r="DF153" s="92" t="str">
        <f t="shared" si="96"/>
        <v/>
      </c>
      <c r="DG153" s="92" t="str">
        <f t="shared" si="97"/>
        <v/>
      </c>
      <c r="DH153" s="91" t="str">
        <f>IF(B153&lt;&gt;"",IFERROR(IF((SUMIF(D$14:CS$14,"CLO5",D153:CS153)/'Grade computation'!I$8)=0,0,(SUMIF(D$14:CS$14,"CLO5",D153:CS153)/'Grade computation'!I$8)),""),"")</f>
        <v/>
      </c>
      <c r="DI153" s="92" t="str">
        <f t="shared" si="98"/>
        <v/>
      </c>
      <c r="DJ153" s="92" t="str">
        <f t="shared" si="99"/>
        <v/>
      </c>
      <c r="DK153" s="91" t="str">
        <f>IF(B153&lt;&gt;"",IFERROR(IF((SUMIF(D$14:CS$14,"CLO6",D153:CS153)/'Grade computation'!I$9)=0,0,(SUMIF(D$14:CS$14,"CLO6",D153:CS153)/'Grade computation'!I$9)),""),"")</f>
        <v/>
      </c>
      <c r="DL153" s="92" t="str">
        <f t="shared" si="100"/>
        <v/>
      </c>
      <c r="DM153" s="92" t="str">
        <f t="shared" si="101"/>
        <v/>
      </c>
      <c r="DN153" s="91" t="str">
        <f>IF(B153&lt;&gt;"",IFERROR(IF((SUMIF(D$14:CS$14,"CLO7",D153:CS153)/'Grade computation'!I$10)=0,0,(SUMIF(D$14:CS$14,"CLO7",D153:CS153)/'Grade computation'!I$10)),""),"")</f>
        <v/>
      </c>
      <c r="DO153" s="92" t="str">
        <f t="shared" si="102"/>
        <v/>
      </c>
      <c r="DP153" s="92" t="str">
        <f t="shared" si="103"/>
        <v/>
      </c>
      <c r="DQ153" s="91" t="str">
        <f>IF(B153&lt;&gt;"",IFERROR(IF((SUMIF(D$14:CS$14,"CLO8",D153:CS153)/'Grade computation'!I$11)=0,0,(SUMIF(D$14:CS$14,"CLO8",D153:CS153)/'Grade computation'!I$11)),""),"")</f>
        <v/>
      </c>
      <c r="DR153" s="92" t="str">
        <f t="shared" si="104"/>
        <v/>
      </c>
      <c r="DS153" s="92" t="str">
        <f t="shared" si="105"/>
        <v/>
      </c>
      <c r="DT153" s="91" t="str">
        <f>IF(B153&lt;&gt;"",IFERROR(IF((SUMIF(D$14:CS$14,"CLO9",D153:CS153)/'Grade computation'!I$12)=0,0,(SUMIF(D$14:CS$14,"CLO9",D153:CS153)/'Grade computation'!I$12)),""),"")</f>
        <v/>
      </c>
      <c r="DU153" s="92" t="str">
        <f t="shared" si="106"/>
        <v/>
      </c>
      <c r="DV153" s="92" t="str">
        <f t="shared" si="107"/>
        <v/>
      </c>
      <c r="DW153" s="91" t="str">
        <f>IF(B153&lt;&gt;"",IFERROR(IF((SUMIF(D$14:CS$14,"CLO10",D153:CS153)/'Grade computation'!I$13)=0,0,(SUMIF(D$14:CS$14,"CLO10",D153:CS153)/'Grade computation'!I$13)),""),"")</f>
        <v/>
      </c>
      <c r="DX153" s="92" t="str">
        <f t="shared" si="108"/>
        <v/>
      </c>
      <c r="DY153" s="92" t="str">
        <f t="shared" si="109"/>
        <v/>
      </c>
      <c r="DZ153" s="45"/>
      <c r="EA153" s="45"/>
    </row>
    <row r="154" spans="1:131" ht="15.75" customHeight="1">
      <c r="A154" s="281"/>
      <c r="B154" s="282"/>
      <c r="C154" s="276"/>
      <c r="D154" s="276"/>
      <c r="E154" s="276"/>
      <c r="F154" s="276"/>
      <c r="G154" s="276"/>
      <c r="H154" s="276"/>
      <c r="I154" s="276"/>
      <c r="J154" s="276"/>
      <c r="K154" s="276"/>
      <c r="L154" s="276"/>
      <c r="M154" s="276"/>
      <c r="N154" s="276"/>
      <c r="O154" s="276"/>
      <c r="P154" s="276"/>
      <c r="Q154" s="276"/>
      <c r="R154" s="276"/>
      <c r="S154" s="276"/>
      <c r="T154" s="276"/>
      <c r="U154" s="276"/>
      <c r="V154" s="276"/>
      <c r="W154" s="276"/>
      <c r="X154" s="276"/>
      <c r="Y154" s="276"/>
      <c r="Z154" s="276"/>
      <c r="AA154" s="276"/>
      <c r="AB154" s="276"/>
      <c r="AC154" s="276"/>
      <c r="AD154" s="276"/>
      <c r="AE154" s="276"/>
      <c r="AF154" s="276"/>
      <c r="AG154" s="276"/>
      <c r="AH154" s="89" t="str">
        <f t="shared" si="84"/>
        <v/>
      </c>
      <c r="AI154" s="90" t="str">
        <f t="shared" si="85"/>
        <v/>
      </c>
      <c r="AJ154" s="276"/>
      <c r="AK154" s="276"/>
      <c r="AL154" s="276"/>
      <c r="AM154" s="276"/>
      <c r="AN154" s="276"/>
      <c r="AO154" s="276"/>
      <c r="AP154" s="276"/>
      <c r="AQ154" s="276"/>
      <c r="AR154" s="276"/>
      <c r="AS154" s="276"/>
      <c r="AT154" s="276"/>
      <c r="AU154" s="276"/>
      <c r="AV154" s="276"/>
      <c r="AW154" s="276"/>
      <c r="AX154" s="276"/>
      <c r="AY154" s="276"/>
      <c r="AZ154" s="276"/>
      <c r="BA154" s="276"/>
      <c r="BB154" s="276"/>
      <c r="BC154" s="276"/>
      <c r="BD154" s="276"/>
      <c r="BE154" s="276"/>
      <c r="BF154" s="276"/>
      <c r="BG154" s="276"/>
      <c r="BH154" s="276"/>
      <c r="BI154" s="276"/>
      <c r="BJ154" s="276"/>
      <c r="BK154" s="276"/>
      <c r="BL154" s="276"/>
      <c r="BM154" s="276"/>
      <c r="BN154" s="89" t="str">
        <f t="shared" si="86"/>
        <v/>
      </c>
      <c r="BO154" s="90" t="str">
        <f t="shared" si="87"/>
        <v/>
      </c>
      <c r="BP154" s="285"/>
      <c r="BQ154" s="285"/>
      <c r="BR154" s="285"/>
      <c r="BS154" s="285"/>
      <c r="BT154" s="285"/>
      <c r="BU154" s="285"/>
      <c r="BV154" s="285"/>
      <c r="BW154" s="285"/>
      <c r="BX154" s="285"/>
      <c r="BY154" s="285"/>
      <c r="BZ154" s="285"/>
      <c r="CA154" s="276"/>
      <c r="CB154" s="276"/>
      <c r="CC154" s="276"/>
      <c r="CD154" s="276"/>
      <c r="CE154" s="276"/>
      <c r="CF154" s="276"/>
      <c r="CG154" s="276"/>
      <c r="CH154" s="276"/>
      <c r="CI154" s="276"/>
      <c r="CJ154" s="276"/>
      <c r="CK154" s="276"/>
      <c r="CL154" s="276"/>
      <c r="CM154" s="276"/>
      <c r="CN154" s="276"/>
      <c r="CO154" s="276"/>
      <c r="CP154" s="276"/>
      <c r="CQ154" s="276"/>
      <c r="CR154" s="276"/>
      <c r="CS154" s="276"/>
      <c r="CT154" s="89" t="str">
        <f t="shared" si="88"/>
        <v/>
      </c>
      <c r="CU154" s="90" t="str">
        <f t="shared" si="89"/>
        <v/>
      </c>
      <c r="CV154" s="91" t="str">
        <f>IF(B154&lt;&gt;"",IFERROR(SUMIF(D$14:CS$14, "CLO1", D154:CS154)/'Grade computation'!I$4,""),"")</f>
        <v/>
      </c>
      <c r="CW154" s="92" t="str">
        <f t="shared" si="90"/>
        <v/>
      </c>
      <c r="CX154" s="92" t="str">
        <f t="shared" si="91"/>
        <v/>
      </c>
      <c r="CY154" s="91" t="str">
        <f>IF(B154&lt;&gt;"",IFERROR(IF((SUMIF(D$14:CS$14,"CLO2",D154:CS154)/'Grade computation'!I$5)=0,0,(SUMIF(D$14:CS$14,"CLO2",D154:CS154)/'Grade computation'!I$5)),""),"")</f>
        <v/>
      </c>
      <c r="CZ154" s="92" t="str">
        <f t="shared" si="92"/>
        <v/>
      </c>
      <c r="DA154" s="92" t="str">
        <f t="shared" si="93"/>
        <v/>
      </c>
      <c r="DB154" s="91" t="str">
        <f>IF(B154&lt;&gt;"",IFERROR(IF((SUMIF(D$14:CS$14,"CLO3",D154:CS154)/'Grade computation'!I$6)=0,0,(SUMIF(D$14:CS$14,"CLO3",D154:CS154)/'Grade computation'!I$6)),""),"")</f>
        <v/>
      </c>
      <c r="DC154" s="92" t="str">
        <f t="shared" si="94"/>
        <v/>
      </c>
      <c r="DD154" s="92" t="str">
        <f t="shared" si="95"/>
        <v/>
      </c>
      <c r="DE154" s="91" t="str">
        <f>IF(B154&lt;&gt;"",IFERROR(SUMIF(D$14:CS$14,"CLO4",D154:CS154)/'Grade computation'!I$7,""),"")</f>
        <v/>
      </c>
      <c r="DF154" s="92" t="str">
        <f t="shared" si="96"/>
        <v/>
      </c>
      <c r="DG154" s="92" t="str">
        <f t="shared" si="97"/>
        <v/>
      </c>
      <c r="DH154" s="91" t="str">
        <f>IF(B154&lt;&gt;"",IFERROR(IF((SUMIF(D$14:CS$14,"CLO5",D154:CS154)/'Grade computation'!I$8)=0,0,(SUMIF(D$14:CS$14,"CLO5",D154:CS154)/'Grade computation'!I$8)),""),"")</f>
        <v/>
      </c>
      <c r="DI154" s="92" t="str">
        <f t="shared" si="98"/>
        <v/>
      </c>
      <c r="DJ154" s="92" t="str">
        <f t="shared" si="99"/>
        <v/>
      </c>
      <c r="DK154" s="91" t="str">
        <f>IF(B154&lt;&gt;"",IFERROR(IF((SUMIF(D$14:CS$14,"CLO6",D154:CS154)/'Grade computation'!I$9)=0,0,(SUMIF(D$14:CS$14,"CLO6",D154:CS154)/'Grade computation'!I$9)),""),"")</f>
        <v/>
      </c>
      <c r="DL154" s="92" t="str">
        <f t="shared" si="100"/>
        <v/>
      </c>
      <c r="DM154" s="92" t="str">
        <f t="shared" si="101"/>
        <v/>
      </c>
      <c r="DN154" s="91" t="str">
        <f>IF(B154&lt;&gt;"",IFERROR(IF((SUMIF(D$14:CS$14,"CLO7",D154:CS154)/'Grade computation'!I$10)=0,0,(SUMIF(D$14:CS$14,"CLO7",D154:CS154)/'Grade computation'!I$10)),""),"")</f>
        <v/>
      </c>
      <c r="DO154" s="92" t="str">
        <f t="shared" si="102"/>
        <v/>
      </c>
      <c r="DP154" s="92" t="str">
        <f t="shared" si="103"/>
        <v/>
      </c>
      <c r="DQ154" s="91" t="str">
        <f>IF(B154&lt;&gt;"",IFERROR(IF((SUMIF(D$14:CS$14,"CLO8",D154:CS154)/'Grade computation'!I$11)=0,0,(SUMIF(D$14:CS$14,"CLO8",D154:CS154)/'Grade computation'!I$11)),""),"")</f>
        <v/>
      </c>
      <c r="DR154" s="92" t="str">
        <f t="shared" si="104"/>
        <v/>
      </c>
      <c r="DS154" s="92" t="str">
        <f t="shared" si="105"/>
        <v/>
      </c>
      <c r="DT154" s="91" t="str">
        <f>IF(B154&lt;&gt;"",IFERROR(IF((SUMIF(D$14:CS$14,"CLO9",D154:CS154)/'Grade computation'!I$12)=0,0,(SUMIF(D$14:CS$14,"CLO9",D154:CS154)/'Grade computation'!I$12)),""),"")</f>
        <v/>
      </c>
      <c r="DU154" s="92" t="str">
        <f t="shared" si="106"/>
        <v/>
      </c>
      <c r="DV154" s="92" t="str">
        <f t="shared" si="107"/>
        <v/>
      </c>
      <c r="DW154" s="91" t="str">
        <f>IF(B154&lt;&gt;"",IFERROR(IF((SUMIF(D$14:CS$14,"CLO10",D154:CS154)/'Grade computation'!I$13)=0,0,(SUMIF(D$14:CS$14,"CLO10",D154:CS154)/'Grade computation'!I$13)),""),"")</f>
        <v/>
      </c>
      <c r="DX154" s="92" t="str">
        <f t="shared" si="108"/>
        <v/>
      </c>
      <c r="DY154" s="92" t="str">
        <f t="shared" si="109"/>
        <v/>
      </c>
      <c r="DZ154" s="45"/>
      <c r="EA154" s="45"/>
    </row>
    <row r="155" spans="1:131" ht="15.75" customHeight="1">
      <c r="A155" s="281"/>
      <c r="B155" s="282"/>
      <c r="C155" s="276"/>
      <c r="D155" s="276"/>
      <c r="E155" s="276"/>
      <c r="F155" s="276"/>
      <c r="G155" s="276"/>
      <c r="H155" s="276"/>
      <c r="I155" s="276"/>
      <c r="J155" s="276"/>
      <c r="K155" s="276"/>
      <c r="L155" s="276"/>
      <c r="M155" s="276"/>
      <c r="N155" s="276"/>
      <c r="O155" s="276"/>
      <c r="P155" s="276"/>
      <c r="Q155" s="276"/>
      <c r="R155" s="276"/>
      <c r="S155" s="276"/>
      <c r="T155" s="276"/>
      <c r="U155" s="276"/>
      <c r="V155" s="276"/>
      <c r="W155" s="276"/>
      <c r="X155" s="276"/>
      <c r="Y155" s="276"/>
      <c r="Z155" s="276"/>
      <c r="AA155" s="276"/>
      <c r="AB155" s="276"/>
      <c r="AC155" s="276"/>
      <c r="AD155" s="276"/>
      <c r="AE155" s="276"/>
      <c r="AF155" s="276"/>
      <c r="AG155" s="276"/>
      <c r="AH155" s="89" t="str">
        <f t="shared" si="84"/>
        <v/>
      </c>
      <c r="AI155" s="90" t="str">
        <f t="shared" si="85"/>
        <v/>
      </c>
      <c r="AJ155" s="276"/>
      <c r="AK155" s="276"/>
      <c r="AL155" s="276"/>
      <c r="AM155" s="276"/>
      <c r="AN155" s="276"/>
      <c r="AO155" s="276"/>
      <c r="AP155" s="276"/>
      <c r="AQ155" s="276"/>
      <c r="AR155" s="276"/>
      <c r="AS155" s="276"/>
      <c r="AT155" s="276"/>
      <c r="AU155" s="276"/>
      <c r="AV155" s="276"/>
      <c r="AW155" s="276"/>
      <c r="AX155" s="276"/>
      <c r="AY155" s="276"/>
      <c r="AZ155" s="276"/>
      <c r="BA155" s="276"/>
      <c r="BB155" s="276"/>
      <c r="BC155" s="276"/>
      <c r="BD155" s="276"/>
      <c r="BE155" s="276"/>
      <c r="BF155" s="276"/>
      <c r="BG155" s="276"/>
      <c r="BH155" s="276"/>
      <c r="BI155" s="276"/>
      <c r="BJ155" s="276"/>
      <c r="BK155" s="276"/>
      <c r="BL155" s="276"/>
      <c r="BM155" s="276"/>
      <c r="BN155" s="89" t="str">
        <f t="shared" si="86"/>
        <v/>
      </c>
      <c r="BO155" s="90" t="str">
        <f t="shared" si="87"/>
        <v/>
      </c>
      <c r="BP155" s="285"/>
      <c r="BQ155" s="285"/>
      <c r="BR155" s="285"/>
      <c r="BS155" s="285"/>
      <c r="BT155" s="285"/>
      <c r="BU155" s="285"/>
      <c r="BV155" s="285"/>
      <c r="BW155" s="285"/>
      <c r="BX155" s="285"/>
      <c r="BY155" s="285"/>
      <c r="BZ155" s="285"/>
      <c r="CA155" s="276"/>
      <c r="CB155" s="276"/>
      <c r="CC155" s="276"/>
      <c r="CD155" s="276"/>
      <c r="CE155" s="276"/>
      <c r="CF155" s="276"/>
      <c r="CG155" s="276"/>
      <c r="CH155" s="276"/>
      <c r="CI155" s="276"/>
      <c r="CJ155" s="276"/>
      <c r="CK155" s="276"/>
      <c r="CL155" s="276"/>
      <c r="CM155" s="276"/>
      <c r="CN155" s="276"/>
      <c r="CO155" s="276"/>
      <c r="CP155" s="276"/>
      <c r="CQ155" s="276"/>
      <c r="CR155" s="276"/>
      <c r="CS155" s="276"/>
      <c r="CT155" s="89" t="str">
        <f t="shared" si="88"/>
        <v/>
      </c>
      <c r="CU155" s="90" t="str">
        <f t="shared" si="89"/>
        <v/>
      </c>
      <c r="CV155" s="91" t="str">
        <f>IF(B155&lt;&gt;"",IFERROR(SUMIF(D$14:CS$14, "CLO1", D155:CS155)/'Grade computation'!I$4,""),"")</f>
        <v/>
      </c>
      <c r="CW155" s="92" t="str">
        <f t="shared" si="90"/>
        <v/>
      </c>
      <c r="CX155" s="92" t="str">
        <f t="shared" si="91"/>
        <v/>
      </c>
      <c r="CY155" s="91" t="str">
        <f>IF(B155&lt;&gt;"",IFERROR(IF((SUMIF(D$14:CS$14,"CLO2",D155:CS155)/'Grade computation'!I$5)=0,0,(SUMIF(D$14:CS$14,"CLO2",D155:CS155)/'Grade computation'!I$5)),""),"")</f>
        <v/>
      </c>
      <c r="CZ155" s="92" t="str">
        <f t="shared" si="92"/>
        <v/>
      </c>
      <c r="DA155" s="92" t="str">
        <f t="shared" si="93"/>
        <v/>
      </c>
      <c r="DB155" s="91" t="str">
        <f>IF(B155&lt;&gt;"",IFERROR(IF((SUMIF(D$14:CS$14,"CLO3",D155:CS155)/'Grade computation'!I$6)=0,0,(SUMIF(D$14:CS$14,"CLO3",D155:CS155)/'Grade computation'!I$6)),""),"")</f>
        <v/>
      </c>
      <c r="DC155" s="92" t="str">
        <f t="shared" si="94"/>
        <v/>
      </c>
      <c r="DD155" s="92" t="str">
        <f t="shared" si="95"/>
        <v/>
      </c>
      <c r="DE155" s="91" t="str">
        <f>IF(B155&lt;&gt;"",IFERROR(SUMIF(D$14:CS$14,"CLO4",D155:CS155)/'Grade computation'!I$7,""),"")</f>
        <v/>
      </c>
      <c r="DF155" s="92" t="str">
        <f t="shared" si="96"/>
        <v/>
      </c>
      <c r="DG155" s="92" t="str">
        <f t="shared" si="97"/>
        <v/>
      </c>
      <c r="DH155" s="91" t="str">
        <f>IF(B155&lt;&gt;"",IFERROR(IF((SUMIF(D$14:CS$14,"CLO5",D155:CS155)/'Grade computation'!I$8)=0,0,(SUMIF(D$14:CS$14,"CLO5",D155:CS155)/'Grade computation'!I$8)),""),"")</f>
        <v/>
      </c>
      <c r="DI155" s="92" t="str">
        <f t="shared" si="98"/>
        <v/>
      </c>
      <c r="DJ155" s="92" t="str">
        <f t="shared" si="99"/>
        <v/>
      </c>
      <c r="DK155" s="91" t="str">
        <f>IF(B155&lt;&gt;"",IFERROR(IF((SUMIF(D$14:CS$14,"CLO6",D155:CS155)/'Grade computation'!I$9)=0,0,(SUMIF(D$14:CS$14,"CLO6",D155:CS155)/'Grade computation'!I$9)),""),"")</f>
        <v/>
      </c>
      <c r="DL155" s="92" t="str">
        <f t="shared" si="100"/>
        <v/>
      </c>
      <c r="DM155" s="92" t="str">
        <f t="shared" si="101"/>
        <v/>
      </c>
      <c r="DN155" s="91" t="str">
        <f>IF(B155&lt;&gt;"",IFERROR(IF((SUMIF(D$14:CS$14,"CLO7",D155:CS155)/'Grade computation'!I$10)=0,0,(SUMIF(D$14:CS$14,"CLO7",D155:CS155)/'Grade computation'!I$10)),""),"")</f>
        <v/>
      </c>
      <c r="DO155" s="92" t="str">
        <f t="shared" si="102"/>
        <v/>
      </c>
      <c r="DP155" s="92" t="str">
        <f t="shared" si="103"/>
        <v/>
      </c>
      <c r="DQ155" s="91" t="str">
        <f>IF(B155&lt;&gt;"",IFERROR(IF((SUMIF(D$14:CS$14,"CLO8",D155:CS155)/'Grade computation'!I$11)=0,0,(SUMIF(D$14:CS$14,"CLO8",D155:CS155)/'Grade computation'!I$11)),""),"")</f>
        <v/>
      </c>
      <c r="DR155" s="92" t="str">
        <f t="shared" si="104"/>
        <v/>
      </c>
      <c r="DS155" s="92" t="str">
        <f t="shared" si="105"/>
        <v/>
      </c>
      <c r="DT155" s="91" t="str">
        <f>IF(B155&lt;&gt;"",IFERROR(IF((SUMIF(D$14:CS$14,"CLO9",D155:CS155)/'Grade computation'!I$12)=0,0,(SUMIF(D$14:CS$14,"CLO9",D155:CS155)/'Grade computation'!I$12)),""),"")</f>
        <v/>
      </c>
      <c r="DU155" s="92" t="str">
        <f t="shared" si="106"/>
        <v/>
      </c>
      <c r="DV155" s="92" t="str">
        <f t="shared" si="107"/>
        <v/>
      </c>
      <c r="DW155" s="91" t="str">
        <f>IF(B155&lt;&gt;"",IFERROR(IF((SUMIF(D$14:CS$14,"CLO10",D155:CS155)/'Grade computation'!I$13)=0,0,(SUMIF(D$14:CS$14,"CLO10",D155:CS155)/'Grade computation'!I$13)),""),"")</f>
        <v/>
      </c>
      <c r="DX155" s="92" t="str">
        <f t="shared" si="108"/>
        <v/>
      </c>
      <c r="DY155" s="92" t="str">
        <f t="shared" si="109"/>
        <v/>
      </c>
      <c r="DZ155" s="45"/>
      <c r="EA155" s="45"/>
    </row>
    <row r="156" spans="1:131" ht="15.75" customHeight="1">
      <c r="A156" s="281"/>
      <c r="B156" s="282"/>
      <c r="C156" s="276"/>
      <c r="D156" s="276"/>
      <c r="E156" s="276"/>
      <c r="F156" s="276"/>
      <c r="G156" s="276"/>
      <c r="H156" s="276"/>
      <c r="I156" s="276"/>
      <c r="J156" s="276"/>
      <c r="K156" s="276"/>
      <c r="L156" s="276"/>
      <c r="M156" s="276"/>
      <c r="N156" s="276"/>
      <c r="O156" s="276"/>
      <c r="P156" s="276"/>
      <c r="Q156" s="276"/>
      <c r="R156" s="276"/>
      <c r="S156" s="276"/>
      <c r="T156" s="276"/>
      <c r="U156" s="276"/>
      <c r="V156" s="276"/>
      <c r="W156" s="276"/>
      <c r="X156" s="276"/>
      <c r="Y156" s="276"/>
      <c r="Z156" s="276"/>
      <c r="AA156" s="276"/>
      <c r="AB156" s="276"/>
      <c r="AC156" s="276"/>
      <c r="AD156" s="276"/>
      <c r="AE156" s="276"/>
      <c r="AF156" s="276"/>
      <c r="AG156" s="276"/>
      <c r="AH156" s="89" t="str">
        <f t="shared" si="84"/>
        <v/>
      </c>
      <c r="AI156" s="90" t="str">
        <f t="shared" si="85"/>
        <v/>
      </c>
      <c r="AJ156" s="276"/>
      <c r="AK156" s="276"/>
      <c r="AL156" s="276"/>
      <c r="AM156" s="276"/>
      <c r="AN156" s="276"/>
      <c r="AO156" s="276"/>
      <c r="AP156" s="276"/>
      <c r="AQ156" s="276"/>
      <c r="AR156" s="276"/>
      <c r="AS156" s="276"/>
      <c r="AT156" s="276"/>
      <c r="AU156" s="276"/>
      <c r="AV156" s="276"/>
      <c r="AW156" s="276"/>
      <c r="AX156" s="276"/>
      <c r="AY156" s="276"/>
      <c r="AZ156" s="276"/>
      <c r="BA156" s="276"/>
      <c r="BB156" s="276"/>
      <c r="BC156" s="276"/>
      <c r="BD156" s="276"/>
      <c r="BE156" s="276"/>
      <c r="BF156" s="276"/>
      <c r="BG156" s="276"/>
      <c r="BH156" s="276"/>
      <c r="BI156" s="276"/>
      <c r="BJ156" s="276"/>
      <c r="BK156" s="276"/>
      <c r="BL156" s="276"/>
      <c r="BM156" s="276"/>
      <c r="BN156" s="89" t="str">
        <f t="shared" si="86"/>
        <v/>
      </c>
      <c r="BO156" s="90" t="str">
        <f t="shared" si="87"/>
        <v/>
      </c>
      <c r="BP156" s="285"/>
      <c r="BQ156" s="285"/>
      <c r="BR156" s="285"/>
      <c r="BS156" s="285"/>
      <c r="BT156" s="285"/>
      <c r="BU156" s="285"/>
      <c r="BV156" s="285"/>
      <c r="BW156" s="285"/>
      <c r="BX156" s="285"/>
      <c r="BY156" s="285"/>
      <c r="BZ156" s="285"/>
      <c r="CA156" s="276"/>
      <c r="CB156" s="276"/>
      <c r="CC156" s="276"/>
      <c r="CD156" s="276"/>
      <c r="CE156" s="276"/>
      <c r="CF156" s="276"/>
      <c r="CG156" s="276"/>
      <c r="CH156" s="276"/>
      <c r="CI156" s="276"/>
      <c r="CJ156" s="276"/>
      <c r="CK156" s="276"/>
      <c r="CL156" s="276"/>
      <c r="CM156" s="276"/>
      <c r="CN156" s="276"/>
      <c r="CO156" s="276"/>
      <c r="CP156" s="276"/>
      <c r="CQ156" s="276"/>
      <c r="CR156" s="276"/>
      <c r="CS156" s="276"/>
      <c r="CT156" s="89" t="str">
        <f t="shared" si="88"/>
        <v/>
      </c>
      <c r="CU156" s="90" t="str">
        <f t="shared" si="89"/>
        <v/>
      </c>
      <c r="CV156" s="91" t="str">
        <f>IF(B156&lt;&gt;"",IFERROR(SUMIF(D$14:CS$14, "CLO1", D156:CS156)/'Grade computation'!I$4,""),"")</f>
        <v/>
      </c>
      <c r="CW156" s="92" t="str">
        <f t="shared" si="90"/>
        <v/>
      </c>
      <c r="CX156" s="92" t="str">
        <f t="shared" si="91"/>
        <v/>
      </c>
      <c r="CY156" s="91" t="str">
        <f>IF(B156&lt;&gt;"",IFERROR(IF((SUMIF(D$14:CS$14,"CLO2",D156:CS156)/'Grade computation'!I$5)=0,0,(SUMIF(D$14:CS$14,"CLO2",D156:CS156)/'Grade computation'!I$5)),""),"")</f>
        <v/>
      </c>
      <c r="CZ156" s="92" t="str">
        <f t="shared" si="92"/>
        <v/>
      </c>
      <c r="DA156" s="92" t="str">
        <f t="shared" si="93"/>
        <v/>
      </c>
      <c r="DB156" s="91" t="str">
        <f>IF(B156&lt;&gt;"",IFERROR(IF((SUMIF(D$14:CS$14,"CLO3",D156:CS156)/'Grade computation'!I$6)=0,0,(SUMIF(D$14:CS$14,"CLO3",D156:CS156)/'Grade computation'!I$6)),""),"")</f>
        <v/>
      </c>
      <c r="DC156" s="92" t="str">
        <f t="shared" si="94"/>
        <v/>
      </c>
      <c r="DD156" s="92" t="str">
        <f t="shared" si="95"/>
        <v/>
      </c>
      <c r="DE156" s="91" t="str">
        <f>IF(B156&lt;&gt;"",IFERROR(SUMIF(D$14:CS$14,"CLO4",D156:CS156)/'Grade computation'!I$7,""),"")</f>
        <v/>
      </c>
      <c r="DF156" s="92" t="str">
        <f t="shared" si="96"/>
        <v/>
      </c>
      <c r="DG156" s="92" t="str">
        <f t="shared" si="97"/>
        <v/>
      </c>
      <c r="DH156" s="91" t="str">
        <f>IF(B156&lt;&gt;"",IFERROR(IF((SUMIF(D$14:CS$14,"CLO5",D156:CS156)/'Grade computation'!I$8)=0,0,(SUMIF(D$14:CS$14,"CLO5",D156:CS156)/'Grade computation'!I$8)),""),"")</f>
        <v/>
      </c>
      <c r="DI156" s="92" t="str">
        <f t="shared" si="98"/>
        <v/>
      </c>
      <c r="DJ156" s="92" t="str">
        <f t="shared" si="99"/>
        <v/>
      </c>
      <c r="DK156" s="91" t="str">
        <f>IF(B156&lt;&gt;"",IFERROR(IF((SUMIF(D$14:CS$14,"CLO6",D156:CS156)/'Grade computation'!I$9)=0,0,(SUMIF(D$14:CS$14,"CLO6",D156:CS156)/'Grade computation'!I$9)),""),"")</f>
        <v/>
      </c>
      <c r="DL156" s="92" t="str">
        <f t="shared" si="100"/>
        <v/>
      </c>
      <c r="DM156" s="92" t="str">
        <f t="shared" si="101"/>
        <v/>
      </c>
      <c r="DN156" s="91" t="str">
        <f>IF(B156&lt;&gt;"",IFERROR(IF((SUMIF(D$14:CS$14,"CLO7",D156:CS156)/'Grade computation'!I$10)=0,0,(SUMIF(D$14:CS$14,"CLO7",D156:CS156)/'Grade computation'!I$10)),""),"")</f>
        <v/>
      </c>
      <c r="DO156" s="92" t="str">
        <f t="shared" si="102"/>
        <v/>
      </c>
      <c r="DP156" s="92" t="str">
        <f t="shared" si="103"/>
        <v/>
      </c>
      <c r="DQ156" s="91" t="str">
        <f>IF(B156&lt;&gt;"",IFERROR(IF((SUMIF(D$14:CS$14,"CLO8",D156:CS156)/'Grade computation'!I$11)=0,0,(SUMIF(D$14:CS$14,"CLO8",D156:CS156)/'Grade computation'!I$11)),""),"")</f>
        <v/>
      </c>
      <c r="DR156" s="92" t="str">
        <f t="shared" si="104"/>
        <v/>
      </c>
      <c r="DS156" s="92" t="str">
        <f t="shared" si="105"/>
        <v/>
      </c>
      <c r="DT156" s="91" t="str">
        <f>IF(B156&lt;&gt;"",IFERROR(IF((SUMIF(D$14:CS$14,"CLO9",D156:CS156)/'Grade computation'!I$12)=0,0,(SUMIF(D$14:CS$14,"CLO9",D156:CS156)/'Grade computation'!I$12)),""),"")</f>
        <v/>
      </c>
      <c r="DU156" s="92" t="str">
        <f t="shared" si="106"/>
        <v/>
      </c>
      <c r="DV156" s="92" t="str">
        <f t="shared" si="107"/>
        <v/>
      </c>
      <c r="DW156" s="91" t="str">
        <f>IF(B156&lt;&gt;"",IFERROR(IF((SUMIF(D$14:CS$14,"CLO10",D156:CS156)/'Grade computation'!I$13)=0,0,(SUMIF(D$14:CS$14,"CLO10",D156:CS156)/'Grade computation'!I$13)),""),"")</f>
        <v/>
      </c>
      <c r="DX156" s="92" t="str">
        <f t="shared" si="108"/>
        <v/>
      </c>
      <c r="DY156" s="92" t="str">
        <f t="shared" si="109"/>
        <v/>
      </c>
      <c r="DZ156" s="45"/>
      <c r="EA156" s="45"/>
    </row>
    <row r="157" spans="1:131" ht="15.75" customHeight="1">
      <c r="A157" s="281"/>
      <c r="B157" s="282"/>
      <c r="C157" s="276"/>
      <c r="D157" s="276"/>
      <c r="E157" s="276"/>
      <c r="F157" s="276"/>
      <c r="G157" s="276"/>
      <c r="H157" s="276"/>
      <c r="I157" s="276"/>
      <c r="J157" s="276"/>
      <c r="K157" s="276"/>
      <c r="L157" s="276"/>
      <c r="M157" s="276"/>
      <c r="N157" s="276"/>
      <c r="O157" s="276"/>
      <c r="P157" s="276"/>
      <c r="Q157" s="276"/>
      <c r="R157" s="276"/>
      <c r="S157" s="276"/>
      <c r="T157" s="276"/>
      <c r="U157" s="276"/>
      <c r="V157" s="276"/>
      <c r="W157" s="276"/>
      <c r="X157" s="276"/>
      <c r="Y157" s="276"/>
      <c r="Z157" s="276"/>
      <c r="AA157" s="276"/>
      <c r="AB157" s="276"/>
      <c r="AC157" s="276"/>
      <c r="AD157" s="276"/>
      <c r="AE157" s="276"/>
      <c r="AF157" s="276"/>
      <c r="AG157" s="276"/>
      <c r="AH157" s="89" t="str">
        <f t="shared" si="84"/>
        <v/>
      </c>
      <c r="AI157" s="90" t="str">
        <f t="shared" si="85"/>
        <v/>
      </c>
      <c r="AJ157" s="276"/>
      <c r="AK157" s="276"/>
      <c r="AL157" s="276"/>
      <c r="AM157" s="276"/>
      <c r="AN157" s="276"/>
      <c r="AO157" s="276"/>
      <c r="AP157" s="276"/>
      <c r="AQ157" s="276"/>
      <c r="AR157" s="276"/>
      <c r="AS157" s="276"/>
      <c r="AT157" s="276"/>
      <c r="AU157" s="276"/>
      <c r="AV157" s="276"/>
      <c r="AW157" s="276"/>
      <c r="AX157" s="276"/>
      <c r="AY157" s="276"/>
      <c r="AZ157" s="276"/>
      <c r="BA157" s="276"/>
      <c r="BB157" s="276"/>
      <c r="BC157" s="276"/>
      <c r="BD157" s="276"/>
      <c r="BE157" s="276"/>
      <c r="BF157" s="276"/>
      <c r="BG157" s="276"/>
      <c r="BH157" s="276"/>
      <c r="BI157" s="276"/>
      <c r="BJ157" s="276"/>
      <c r="BK157" s="276"/>
      <c r="BL157" s="276"/>
      <c r="BM157" s="276"/>
      <c r="BN157" s="89" t="str">
        <f t="shared" si="86"/>
        <v/>
      </c>
      <c r="BO157" s="90" t="str">
        <f t="shared" si="87"/>
        <v/>
      </c>
      <c r="BP157" s="285"/>
      <c r="BQ157" s="285"/>
      <c r="BR157" s="285"/>
      <c r="BS157" s="285"/>
      <c r="BT157" s="285"/>
      <c r="BU157" s="285"/>
      <c r="BV157" s="285"/>
      <c r="BW157" s="285"/>
      <c r="BX157" s="285"/>
      <c r="BY157" s="285"/>
      <c r="BZ157" s="285"/>
      <c r="CA157" s="276"/>
      <c r="CB157" s="276"/>
      <c r="CC157" s="276"/>
      <c r="CD157" s="276"/>
      <c r="CE157" s="276"/>
      <c r="CF157" s="276"/>
      <c r="CG157" s="276"/>
      <c r="CH157" s="276"/>
      <c r="CI157" s="276"/>
      <c r="CJ157" s="276"/>
      <c r="CK157" s="276"/>
      <c r="CL157" s="276"/>
      <c r="CM157" s="276"/>
      <c r="CN157" s="276"/>
      <c r="CO157" s="276"/>
      <c r="CP157" s="276"/>
      <c r="CQ157" s="276"/>
      <c r="CR157" s="276"/>
      <c r="CS157" s="276"/>
      <c r="CT157" s="89" t="str">
        <f t="shared" si="88"/>
        <v/>
      </c>
      <c r="CU157" s="90" t="str">
        <f t="shared" si="89"/>
        <v/>
      </c>
      <c r="CV157" s="91" t="str">
        <f>IF(B157&lt;&gt;"",IFERROR(SUMIF(D$14:CS$14, "CLO1", D157:CS157)/'Grade computation'!I$4,""),"")</f>
        <v/>
      </c>
      <c r="CW157" s="92" t="str">
        <f t="shared" si="90"/>
        <v/>
      </c>
      <c r="CX157" s="92" t="str">
        <f t="shared" si="91"/>
        <v/>
      </c>
      <c r="CY157" s="91" t="str">
        <f>IF(B157&lt;&gt;"",IFERROR(IF((SUMIF(D$14:CS$14,"CLO2",D157:CS157)/'Grade computation'!I$5)=0,0,(SUMIF(D$14:CS$14,"CLO2",D157:CS157)/'Grade computation'!I$5)),""),"")</f>
        <v/>
      </c>
      <c r="CZ157" s="92" t="str">
        <f t="shared" si="92"/>
        <v/>
      </c>
      <c r="DA157" s="92" t="str">
        <f t="shared" si="93"/>
        <v/>
      </c>
      <c r="DB157" s="91" t="str">
        <f>IF(B157&lt;&gt;"",IFERROR(IF((SUMIF(D$14:CS$14,"CLO3",D157:CS157)/'Grade computation'!I$6)=0,0,(SUMIF(D$14:CS$14,"CLO3",D157:CS157)/'Grade computation'!I$6)),""),"")</f>
        <v/>
      </c>
      <c r="DC157" s="92" t="str">
        <f t="shared" si="94"/>
        <v/>
      </c>
      <c r="DD157" s="92" t="str">
        <f t="shared" si="95"/>
        <v/>
      </c>
      <c r="DE157" s="91" t="str">
        <f>IF(B157&lt;&gt;"",IFERROR(SUMIF(D$14:CS$14,"CLO4",D157:CS157)/'Grade computation'!I$7,""),"")</f>
        <v/>
      </c>
      <c r="DF157" s="92" t="str">
        <f t="shared" si="96"/>
        <v/>
      </c>
      <c r="DG157" s="92" t="str">
        <f t="shared" si="97"/>
        <v/>
      </c>
      <c r="DH157" s="91" t="str">
        <f>IF(B157&lt;&gt;"",IFERROR(IF((SUMIF(D$14:CS$14,"CLO5",D157:CS157)/'Grade computation'!I$8)=0,0,(SUMIF(D$14:CS$14,"CLO5",D157:CS157)/'Grade computation'!I$8)),""),"")</f>
        <v/>
      </c>
      <c r="DI157" s="92" t="str">
        <f t="shared" si="98"/>
        <v/>
      </c>
      <c r="DJ157" s="92" t="str">
        <f t="shared" si="99"/>
        <v/>
      </c>
      <c r="DK157" s="91" t="str">
        <f>IF(B157&lt;&gt;"",IFERROR(IF((SUMIF(D$14:CS$14,"CLO6",D157:CS157)/'Grade computation'!I$9)=0,0,(SUMIF(D$14:CS$14,"CLO6",D157:CS157)/'Grade computation'!I$9)),""),"")</f>
        <v/>
      </c>
      <c r="DL157" s="92" t="str">
        <f t="shared" si="100"/>
        <v/>
      </c>
      <c r="DM157" s="92" t="str">
        <f t="shared" si="101"/>
        <v/>
      </c>
      <c r="DN157" s="91" t="str">
        <f>IF(B157&lt;&gt;"",IFERROR(IF((SUMIF(D$14:CS$14,"CLO7",D157:CS157)/'Grade computation'!I$10)=0,0,(SUMIF(D$14:CS$14,"CLO7",D157:CS157)/'Grade computation'!I$10)),""),"")</f>
        <v/>
      </c>
      <c r="DO157" s="92" t="str">
        <f t="shared" si="102"/>
        <v/>
      </c>
      <c r="DP157" s="92" t="str">
        <f t="shared" si="103"/>
        <v/>
      </c>
      <c r="DQ157" s="91" t="str">
        <f>IF(B157&lt;&gt;"",IFERROR(IF((SUMIF(D$14:CS$14,"CLO8",D157:CS157)/'Grade computation'!I$11)=0,0,(SUMIF(D$14:CS$14,"CLO8",D157:CS157)/'Grade computation'!I$11)),""),"")</f>
        <v/>
      </c>
      <c r="DR157" s="92" t="str">
        <f t="shared" si="104"/>
        <v/>
      </c>
      <c r="DS157" s="92" t="str">
        <f t="shared" si="105"/>
        <v/>
      </c>
      <c r="DT157" s="91" t="str">
        <f>IF(B157&lt;&gt;"",IFERROR(IF((SUMIF(D$14:CS$14,"CLO9",D157:CS157)/'Grade computation'!I$12)=0,0,(SUMIF(D$14:CS$14,"CLO9",D157:CS157)/'Grade computation'!I$12)),""),"")</f>
        <v/>
      </c>
      <c r="DU157" s="92" t="str">
        <f t="shared" si="106"/>
        <v/>
      </c>
      <c r="DV157" s="92" t="str">
        <f t="shared" si="107"/>
        <v/>
      </c>
      <c r="DW157" s="91" t="str">
        <f>IF(B157&lt;&gt;"",IFERROR(IF((SUMIF(D$14:CS$14,"CLO10",D157:CS157)/'Grade computation'!I$13)=0,0,(SUMIF(D$14:CS$14,"CLO10",D157:CS157)/'Grade computation'!I$13)),""),"")</f>
        <v/>
      </c>
      <c r="DX157" s="92" t="str">
        <f t="shared" si="108"/>
        <v/>
      </c>
      <c r="DY157" s="92" t="str">
        <f t="shared" si="109"/>
        <v/>
      </c>
      <c r="DZ157" s="45"/>
      <c r="EA157" s="45"/>
    </row>
    <row r="158" spans="1:131" ht="15.75" customHeight="1">
      <c r="A158" s="281"/>
      <c r="B158" s="282"/>
      <c r="C158" s="276"/>
      <c r="D158" s="276"/>
      <c r="E158" s="276"/>
      <c r="F158" s="276"/>
      <c r="G158" s="276"/>
      <c r="H158" s="276"/>
      <c r="I158" s="276"/>
      <c r="J158" s="276"/>
      <c r="K158" s="276"/>
      <c r="L158" s="276"/>
      <c r="M158" s="276"/>
      <c r="N158" s="276"/>
      <c r="O158" s="276"/>
      <c r="P158" s="276"/>
      <c r="Q158" s="276"/>
      <c r="R158" s="276"/>
      <c r="S158" s="276"/>
      <c r="T158" s="276"/>
      <c r="U158" s="276"/>
      <c r="V158" s="276"/>
      <c r="W158" s="276"/>
      <c r="X158" s="276"/>
      <c r="Y158" s="276"/>
      <c r="Z158" s="276"/>
      <c r="AA158" s="276"/>
      <c r="AB158" s="276"/>
      <c r="AC158" s="276"/>
      <c r="AD158" s="276"/>
      <c r="AE158" s="276"/>
      <c r="AF158" s="276"/>
      <c r="AG158" s="276"/>
      <c r="AH158" s="89" t="str">
        <f t="shared" si="84"/>
        <v/>
      </c>
      <c r="AI158" s="90" t="str">
        <f t="shared" si="85"/>
        <v/>
      </c>
      <c r="AJ158" s="276"/>
      <c r="AK158" s="276"/>
      <c r="AL158" s="276"/>
      <c r="AM158" s="276"/>
      <c r="AN158" s="276"/>
      <c r="AO158" s="276"/>
      <c r="AP158" s="276"/>
      <c r="AQ158" s="276"/>
      <c r="AR158" s="276"/>
      <c r="AS158" s="276"/>
      <c r="AT158" s="276"/>
      <c r="AU158" s="276"/>
      <c r="AV158" s="276"/>
      <c r="AW158" s="276"/>
      <c r="AX158" s="276"/>
      <c r="AY158" s="276"/>
      <c r="AZ158" s="276"/>
      <c r="BA158" s="276"/>
      <c r="BB158" s="276"/>
      <c r="BC158" s="276"/>
      <c r="BD158" s="276"/>
      <c r="BE158" s="276"/>
      <c r="BF158" s="276"/>
      <c r="BG158" s="276"/>
      <c r="BH158" s="276"/>
      <c r="BI158" s="276"/>
      <c r="BJ158" s="276"/>
      <c r="BK158" s="276"/>
      <c r="BL158" s="276"/>
      <c r="BM158" s="276"/>
      <c r="BN158" s="89" t="str">
        <f t="shared" si="86"/>
        <v/>
      </c>
      <c r="BO158" s="90" t="str">
        <f t="shared" si="87"/>
        <v/>
      </c>
      <c r="BP158" s="285"/>
      <c r="BQ158" s="285"/>
      <c r="BR158" s="285"/>
      <c r="BS158" s="285"/>
      <c r="BT158" s="285"/>
      <c r="BU158" s="285"/>
      <c r="BV158" s="285"/>
      <c r="BW158" s="285"/>
      <c r="BX158" s="285"/>
      <c r="BY158" s="285"/>
      <c r="BZ158" s="285"/>
      <c r="CA158" s="276"/>
      <c r="CB158" s="276"/>
      <c r="CC158" s="276"/>
      <c r="CD158" s="276"/>
      <c r="CE158" s="276"/>
      <c r="CF158" s="276"/>
      <c r="CG158" s="276"/>
      <c r="CH158" s="276"/>
      <c r="CI158" s="276"/>
      <c r="CJ158" s="276"/>
      <c r="CK158" s="276"/>
      <c r="CL158" s="276"/>
      <c r="CM158" s="276"/>
      <c r="CN158" s="276"/>
      <c r="CO158" s="276"/>
      <c r="CP158" s="276"/>
      <c r="CQ158" s="276"/>
      <c r="CR158" s="276"/>
      <c r="CS158" s="276"/>
      <c r="CT158" s="89" t="str">
        <f t="shared" si="88"/>
        <v/>
      </c>
      <c r="CU158" s="90" t="str">
        <f t="shared" si="89"/>
        <v/>
      </c>
      <c r="CV158" s="91" t="str">
        <f>IF(B158&lt;&gt;"",IFERROR(SUMIF(D$14:CS$14, "CLO1", D158:CS158)/'Grade computation'!I$4,""),"")</f>
        <v/>
      </c>
      <c r="CW158" s="92" t="str">
        <f t="shared" si="90"/>
        <v/>
      </c>
      <c r="CX158" s="92" t="str">
        <f t="shared" si="91"/>
        <v/>
      </c>
      <c r="CY158" s="91" t="str">
        <f>IF(B158&lt;&gt;"",IFERROR(IF((SUMIF(D$14:CS$14,"CLO2",D158:CS158)/'Grade computation'!I$5)=0,0,(SUMIF(D$14:CS$14,"CLO2",D158:CS158)/'Grade computation'!I$5)),""),"")</f>
        <v/>
      </c>
      <c r="CZ158" s="92" t="str">
        <f t="shared" si="92"/>
        <v/>
      </c>
      <c r="DA158" s="92" t="str">
        <f t="shared" si="93"/>
        <v/>
      </c>
      <c r="DB158" s="91" t="str">
        <f>IF(B158&lt;&gt;"",IFERROR(IF((SUMIF(D$14:CS$14,"CLO3",D158:CS158)/'Grade computation'!I$6)=0,0,(SUMIF(D$14:CS$14,"CLO3",D158:CS158)/'Grade computation'!I$6)),""),"")</f>
        <v/>
      </c>
      <c r="DC158" s="92" t="str">
        <f t="shared" si="94"/>
        <v/>
      </c>
      <c r="DD158" s="92" t="str">
        <f t="shared" si="95"/>
        <v/>
      </c>
      <c r="DE158" s="91" t="str">
        <f>IF(B158&lt;&gt;"",IFERROR(SUMIF(D$14:CS$14,"CLO4",D158:CS158)/'Grade computation'!I$7,""),"")</f>
        <v/>
      </c>
      <c r="DF158" s="92" t="str">
        <f t="shared" si="96"/>
        <v/>
      </c>
      <c r="DG158" s="92" t="str">
        <f t="shared" si="97"/>
        <v/>
      </c>
      <c r="DH158" s="91" t="str">
        <f>IF(B158&lt;&gt;"",IFERROR(IF((SUMIF(D$14:CS$14,"CLO5",D158:CS158)/'Grade computation'!I$8)=0,0,(SUMIF(D$14:CS$14,"CLO5",D158:CS158)/'Grade computation'!I$8)),""),"")</f>
        <v/>
      </c>
      <c r="DI158" s="92" t="str">
        <f t="shared" si="98"/>
        <v/>
      </c>
      <c r="DJ158" s="92" t="str">
        <f t="shared" si="99"/>
        <v/>
      </c>
      <c r="DK158" s="91" t="str">
        <f>IF(B158&lt;&gt;"",IFERROR(IF((SUMIF(D$14:CS$14,"CLO6",D158:CS158)/'Grade computation'!I$9)=0,0,(SUMIF(D$14:CS$14,"CLO6",D158:CS158)/'Grade computation'!I$9)),""),"")</f>
        <v/>
      </c>
      <c r="DL158" s="92" t="str">
        <f t="shared" si="100"/>
        <v/>
      </c>
      <c r="DM158" s="92" t="str">
        <f t="shared" si="101"/>
        <v/>
      </c>
      <c r="DN158" s="91" t="str">
        <f>IF(B158&lt;&gt;"",IFERROR(IF((SUMIF(D$14:CS$14,"CLO7",D158:CS158)/'Grade computation'!I$10)=0,0,(SUMIF(D$14:CS$14,"CLO7",D158:CS158)/'Grade computation'!I$10)),""),"")</f>
        <v/>
      </c>
      <c r="DO158" s="92" t="str">
        <f t="shared" si="102"/>
        <v/>
      </c>
      <c r="DP158" s="92" t="str">
        <f t="shared" si="103"/>
        <v/>
      </c>
      <c r="DQ158" s="91" t="str">
        <f>IF(B158&lt;&gt;"",IFERROR(IF((SUMIF(D$14:CS$14,"CLO8",D158:CS158)/'Grade computation'!I$11)=0,0,(SUMIF(D$14:CS$14,"CLO8",D158:CS158)/'Grade computation'!I$11)),""),"")</f>
        <v/>
      </c>
      <c r="DR158" s="92" t="str">
        <f t="shared" si="104"/>
        <v/>
      </c>
      <c r="DS158" s="92" t="str">
        <f t="shared" si="105"/>
        <v/>
      </c>
      <c r="DT158" s="91" t="str">
        <f>IF(B158&lt;&gt;"",IFERROR(IF((SUMIF(D$14:CS$14,"CLO9",D158:CS158)/'Grade computation'!I$12)=0,0,(SUMIF(D$14:CS$14,"CLO9",D158:CS158)/'Grade computation'!I$12)),""),"")</f>
        <v/>
      </c>
      <c r="DU158" s="92" t="str">
        <f t="shared" si="106"/>
        <v/>
      </c>
      <c r="DV158" s="92" t="str">
        <f t="shared" si="107"/>
        <v/>
      </c>
      <c r="DW158" s="91" t="str">
        <f>IF(B158&lt;&gt;"",IFERROR(IF((SUMIF(D$14:CS$14,"CLO10",D158:CS158)/'Grade computation'!I$13)=0,0,(SUMIF(D$14:CS$14,"CLO10",D158:CS158)/'Grade computation'!I$13)),""),"")</f>
        <v/>
      </c>
      <c r="DX158" s="92" t="str">
        <f t="shared" si="108"/>
        <v/>
      </c>
      <c r="DY158" s="92" t="str">
        <f t="shared" si="109"/>
        <v/>
      </c>
      <c r="DZ158" s="45"/>
      <c r="EA158" s="45"/>
    </row>
    <row r="159" spans="1:131" ht="15.75" customHeight="1">
      <c r="A159" s="281"/>
      <c r="B159" s="282"/>
      <c r="C159" s="276"/>
      <c r="D159" s="276"/>
      <c r="E159" s="276"/>
      <c r="F159" s="276"/>
      <c r="G159" s="276"/>
      <c r="H159" s="276"/>
      <c r="I159" s="276"/>
      <c r="J159" s="276"/>
      <c r="K159" s="276"/>
      <c r="L159" s="276"/>
      <c r="M159" s="276"/>
      <c r="N159" s="276"/>
      <c r="O159" s="276"/>
      <c r="P159" s="276"/>
      <c r="Q159" s="276"/>
      <c r="R159" s="276"/>
      <c r="S159" s="276"/>
      <c r="T159" s="276"/>
      <c r="U159" s="276"/>
      <c r="V159" s="276"/>
      <c r="W159" s="276"/>
      <c r="X159" s="276"/>
      <c r="Y159" s="276"/>
      <c r="Z159" s="276"/>
      <c r="AA159" s="276"/>
      <c r="AB159" s="276"/>
      <c r="AC159" s="276"/>
      <c r="AD159" s="276"/>
      <c r="AE159" s="276"/>
      <c r="AF159" s="276"/>
      <c r="AG159" s="276"/>
      <c r="AH159" s="89" t="str">
        <f t="shared" ref="AH159:AH222" si="110">IF(B159&lt;&gt;"",SUMIF(D$12:AG$12,"TLA",D159:AG159),"")</f>
        <v/>
      </c>
      <c r="AI159" s="90" t="str">
        <f t="shared" ref="AI159:AI222" si="111">IF(B159&lt;&gt;"",SUMIF(D$12:AG$12,"AT",D159:AG159),"")</f>
        <v/>
      </c>
      <c r="AJ159" s="276"/>
      <c r="AK159" s="276"/>
      <c r="AL159" s="276"/>
      <c r="AM159" s="276"/>
      <c r="AN159" s="276"/>
      <c r="AO159" s="276"/>
      <c r="AP159" s="276"/>
      <c r="AQ159" s="276"/>
      <c r="AR159" s="276"/>
      <c r="AS159" s="276"/>
      <c r="AT159" s="276"/>
      <c r="AU159" s="276"/>
      <c r="AV159" s="276"/>
      <c r="AW159" s="276"/>
      <c r="AX159" s="276"/>
      <c r="AY159" s="276"/>
      <c r="AZ159" s="276"/>
      <c r="BA159" s="276"/>
      <c r="BB159" s="276"/>
      <c r="BC159" s="276"/>
      <c r="BD159" s="276"/>
      <c r="BE159" s="276"/>
      <c r="BF159" s="276"/>
      <c r="BG159" s="276"/>
      <c r="BH159" s="276"/>
      <c r="BI159" s="276"/>
      <c r="BJ159" s="276"/>
      <c r="BK159" s="276"/>
      <c r="BL159" s="276"/>
      <c r="BM159" s="276"/>
      <c r="BN159" s="89" t="str">
        <f t="shared" ref="BN159:BN222" si="112">IF(B159&lt;&gt;"", SUMIF(AJ$12:BM$12,"TLA",AJ159:BM159), "")</f>
        <v/>
      </c>
      <c r="BO159" s="90" t="str">
        <f t="shared" ref="BO159:BO222" si="113">IF(B159&lt;&gt;"", SUMIF(AJ$12:BM$12,"AT",AJ159:BM159), "")</f>
        <v/>
      </c>
      <c r="BP159" s="285"/>
      <c r="BQ159" s="285"/>
      <c r="BR159" s="285"/>
      <c r="BS159" s="285"/>
      <c r="BT159" s="285"/>
      <c r="BU159" s="285"/>
      <c r="BV159" s="285"/>
      <c r="BW159" s="285"/>
      <c r="BX159" s="285"/>
      <c r="BY159" s="285"/>
      <c r="BZ159" s="285"/>
      <c r="CA159" s="276"/>
      <c r="CB159" s="276"/>
      <c r="CC159" s="276"/>
      <c r="CD159" s="276"/>
      <c r="CE159" s="276"/>
      <c r="CF159" s="276"/>
      <c r="CG159" s="276"/>
      <c r="CH159" s="276"/>
      <c r="CI159" s="276"/>
      <c r="CJ159" s="276"/>
      <c r="CK159" s="276"/>
      <c r="CL159" s="276"/>
      <c r="CM159" s="276"/>
      <c r="CN159" s="276"/>
      <c r="CO159" s="276"/>
      <c r="CP159" s="276"/>
      <c r="CQ159" s="276"/>
      <c r="CR159" s="276"/>
      <c r="CS159" s="276"/>
      <c r="CT159" s="89" t="str">
        <f t="shared" ref="CT159:CT222" si="114">IF(B159&lt;&gt;"",SUMIF(BP$12:CS$12,"TLA",BP159:CS159), "")</f>
        <v/>
      </c>
      <c r="CU159" s="90" t="str">
        <f t="shared" ref="CU159:CU222" si="115">IF(B159&lt;&gt;"",SUMIF(BP$12:CS$12,"AT",BP159:CS159), "")</f>
        <v/>
      </c>
      <c r="CV159" s="91" t="str">
        <f>IF(B159&lt;&gt;"",IFERROR(SUMIF(D$14:CS$14, "CLO1", D159:CS159)/'Grade computation'!I$4,""),"")</f>
        <v/>
      </c>
      <c r="CW159" s="92" t="str">
        <f t="shared" ref="CW159:CW222" si="116">IF(CV159="","",IF(CV159&gt;=B$10,"Y","N"))</f>
        <v/>
      </c>
      <c r="CX159" s="92" t="str">
        <f t="shared" ref="CX159:CX222" si="117">IF(CV159="","",IF(CV159&lt;50%,1,IF(AND(CV159&gt;=50%,CV159&lt;B$10),2,IF(CV159&gt;=B$10,3))))</f>
        <v/>
      </c>
      <c r="CY159" s="91" t="str">
        <f>IF(B159&lt;&gt;"",IFERROR(IF((SUMIF(D$14:CS$14,"CLO2",D159:CS159)/'Grade computation'!I$5)=0,0,(SUMIF(D$14:CS$14,"CLO2",D159:CS159)/'Grade computation'!I$5)),""),"")</f>
        <v/>
      </c>
      <c r="CZ159" s="92" t="str">
        <f t="shared" ref="CZ159:CZ222" si="118">IF(CY159="","",IF(CY159&gt;=B$10,"Y","N"))</f>
        <v/>
      </c>
      <c r="DA159" s="92" t="str">
        <f t="shared" ref="DA159:DA222" si="119">IF(CY159="","",IF(CY159&lt;50%,1,IF(AND(CY159&gt;=50%,CY159&lt;B$10),2,IF(CY159&gt;=B$10,3))))</f>
        <v/>
      </c>
      <c r="DB159" s="91" t="str">
        <f>IF(B159&lt;&gt;"",IFERROR(IF((SUMIF(D$14:CS$14,"CLO3",D159:CS159)/'Grade computation'!I$6)=0,0,(SUMIF(D$14:CS$14,"CLO3",D159:CS159)/'Grade computation'!I$6)),""),"")</f>
        <v/>
      </c>
      <c r="DC159" s="92" t="str">
        <f t="shared" ref="DC159:DC222" si="120">IF(DB159="","",IF(DB159&gt;=B$10,"Y","N"))</f>
        <v/>
      </c>
      <c r="DD159" s="92" t="str">
        <f t="shared" ref="DD159:DD222" si="121">IF(DB159="","",IF(DB159&lt;50%,1,IF(AND(DB159&gt;=50%,DB159&lt;B$10),2,IF(DB159&gt;=B$10,3))))</f>
        <v/>
      </c>
      <c r="DE159" s="91" t="str">
        <f>IF(B159&lt;&gt;"",IFERROR(SUMIF(D$14:CS$14,"CLO4",D159:CS159)/'Grade computation'!I$7,""),"")</f>
        <v/>
      </c>
      <c r="DF159" s="92" t="str">
        <f t="shared" ref="DF159:DF222" si="122">IF(DE159="","",IF(DE159&gt;=B$10,"Y","N"))</f>
        <v/>
      </c>
      <c r="DG159" s="92" t="str">
        <f t="shared" ref="DG159:DG222" si="123">IF(DE159="","",IF(DE159&lt;50%,1,IF(AND(DE159&gt;=50%,DE159&lt;B$10),2,IF(DE159&gt;=B$10,3))))</f>
        <v/>
      </c>
      <c r="DH159" s="91" t="str">
        <f>IF(B159&lt;&gt;"",IFERROR(IF((SUMIF(D$14:CS$14,"CLO5",D159:CS159)/'Grade computation'!I$8)=0,0,(SUMIF(D$14:CS$14,"CLO5",D159:CS159)/'Grade computation'!I$8)),""),"")</f>
        <v/>
      </c>
      <c r="DI159" s="92" t="str">
        <f t="shared" ref="DI159:DI222" si="124">IF(DH159="","",IF(DH159&gt;=B$10,"Y","N"))</f>
        <v/>
      </c>
      <c r="DJ159" s="92" t="str">
        <f t="shared" ref="DJ159:DJ222" si="125">IF(DH159="","",IF(DH159&lt;50%,1,IF(AND(DH159&gt;=50%,DH159&lt;B$10),2,IF(DH159&gt;=B$10,3))))</f>
        <v/>
      </c>
      <c r="DK159" s="91" t="str">
        <f>IF(B159&lt;&gt;"",IFERROR(IF((SUMIF(D$14:CS$14,"CLO6",D159:CS159)/'Grade computation'!I$9)=0,0,(SUMIF(D$14:CS$14,"CLO6",D159:CS159)/'Grade computation'!I$9)),""),"")</f>
        <v/>
      </c>
      <c r="DL159" s="92" t="str">
        <f t="shared" ref="DL159:DL222" si="126">IF(DK159="","",IF(DK159&gt;=B$10,"Y","N"))</f>
        <v/>
      </c>
      <c r="DM159" s="92" t="str">
        <f t="shared" ref="DM159:DM222" si="127">IF(DK159="","",IF(DK159&lt;50%,1,IF(AND(DK159&gt;=50%,DK159&lt;B$10),2,IF(DK159&gt;=B$10,3))))</f>
        <v/>
      </c>
      <c r="DN159" s="91" t="str">
        <f>IF(B159&lt;&gt;"",IFERROR(IF((SUMIF(D$14:CS$14,"CLO7",D159:CS159)/'Grade computation'!I$10)=0,0,(SUMIF(D$14:CS$14,"CLO7",D159:CS159)/'Grade computation'!I$10)),""),"")</f>
        <v/>
      </c>
      <c r="DO159" s="92" t="str">
        <f t="shared" ref="DO159:DO222" si="128">IF(DN159="","",IF(DN159&gt;=B$10,"Y","N"))</f>
        <v/>
      </c>
      <c r="DP159" s="92" t="str">
        <f t="shared" ref="DP159:DP222" si="129">IF(DN159="","",IF(DN159&lt;50%,1,IF(AND(DN159&gt;=50%,DN159&lt;B$10),2,IF(DN159&gt;=B$10,3))))</f>
        <v/>
      </c>
      <c r="DQ159" s="91" t="str">
        <f>IF(B159&lt;&gt;"",IFERROR(IF((SUMIF(D$14:CS$14,"CLO8",D159:CS159)/'Grade computation'!I$11)=0,0,(SUMIF(D$14:CS$14,"CLO8",D159:CS159)/'Grade computation'!I$11)),""),"")</f>
        <v/>
      </c>
      <c r="DR159" s="92" t="str">
        <f t="shared" ref="DR159:DR222" si="130">IF(DQ159="","",IF(DQ159&gt;=B$10,"Y","N"))</f>
        <v/>
      </c>
      <c r="DS159" s="92" t="str">
        <f t="shared" ref="DS159:DS222" si="131">IF(DQ159="","",IF(DQ159&lt;50%,1,IF(AND(DQ159&gt;=50%,DQ159&lt;B$10),2,IF(DQ159&gt;=B$10,3))))</f>
        <v/>
      </c>
      <c r="DT159" s="91" t="str">
        <f>IF(B159&lt;&gt;"",IFERROR(IF((SUMIF(D$14:CS$14,"CLO9",D159:CS159)/'Grade computation'!I$12)=0,0,(SUMIF(D$14:CS$14,"CLO9",D159:CS159)/'Grade computation'!I$12)),""),"")</f>
        <v/>
      </c>
      <c r="DU159" s="92" t="str">
        <f t="shared" ref="DU159:DU222" si="132">IF(DT159="","",IF(DT159&gt;=B$10,"Y","N"))</f>
        <v/>
      </c>
      <c r="DV159" s="92" t="str">
        <f t="shared" ref="DV159:DV222" si="133">IF(DT159="","",IF(DT159&lt;50%,1,IF(AND(DT159&gt;=50%,DT159&lt;B$10),2,IF(DT159&gt;=B$10,3))))</f>
        <v/>
      </c>
      <c r="DW159" s="91" t="str">
        <f>IF(B159&lt;&gt;"",IFERROR(IF((SUMIF(D$14:CS$14,"CLO10",D159:CS159)/'Grade computation'!I$13)=0,0,(SUMIF(D$14:CS$14,"CLO10",D159:CS159)/'Grade computation'!I$13)),""),"")</f>
        <v/>
      </c>
      <c r="DX159" s="92" t="str">
        <f t="shared" ref="DX159:DX222" si="134">IF(DW159="","",IF(DW159&gt;=B$10,"Y","N"))</f>
        <v/>
      </c>
      <c r="DY159" s="92" t="str">
        <f t="shared" ref="DY159:DY222" si="135">IF(DW159="","",IF(DW159&lt;50%,1,IF(AND(DW159&gt;=50%,DW159&lt;B$10),2,IF(DW159&gt;=B$10,3))))</f>
        <v/>
      </c>
      <c r="DZ159" s="45"/>
      <c r="EA159" s="45"/>
    </row>
    <row r="160" spans="1:131" ht="15.75" customHeight="1">
      <c r="A160" s="281"/>
      <c r="B160" s="282"/>
      <c r="C160" s="276"/>
      <c r="D160" s="276"/>
      <c r="E160" s="276"/>
      <c r="F160" s="276"/>
      <c r="G160" s="276"/>
      <c r="H160" s="276"/>
      <c r="I160" s="276"/>
      <c r="J160" s="276"/>
      <c r="K160" s="276"/>
      <c r="L160" s="276"/>
      <c r="M160" s="276"/>
      <c r="N160" s="276"/>
      <c r="O160" s="276"/>
      <c r="P160" s="276"/>
      <c r="Q160" s="276"/>
      <c r="R160" s="276"/>
      <c r="S160" s="276"/>
      <c r="T160" s="276"/>
      <c r="U160" s="276"/>
      <c r="V160" s="276"/>
      <c r="W160" s="276"/>
      <c r="X160" s="276"/>
      <c r="Y160" s="276"/>
      <c r="Z160" s="276"/>
      <c r="AA160" s="276"/>
      <c r="AB160" s="276"/>
      <c r="AC160" s="276"/>
      <c r="AD160" s="276"/>
      <c r="AE160" s="276"/>
      <c r="AF160" s="276"/>
      <c r="AG160" s="276"/>
      <c r="AH160" s="89" t="str">
        <f t="shared" si="110"/>
        <v/>
      </c>
      <c r="AI160" s="90" t="str">
        <f t="shared" si="111"/>
        <v/>
      </c>
      <c r="AJ160" s="276"/>
      <c r="AK160" s="276"/>
      <c r="AL160" s="276"/>
      <c r="AM160" s="276"/>
      <c r="AN160" s="276"/>
      <c r="AO160" s="276"/>
      <c r="AP160" s="276"/>
      <c r="AQ160" s="276"/>
      <c r="AR160" s="276"/>
      <c r="AS160" s="276"/>
      <c r="AT160" s="276"/>
      <c r="AU160" s="276"/>
      <c r="AV160" s="276"/>
      <c r="AW160" s="276"/>
      <c r="AX160" s="276"/>
      <c r="AY160" s="276"/>
      <c r="AZ160" s="276"/>
      <c r="BA160" s="276"/>
      <c r="BB160" s="276"/>
      <c r="BC160" s="276"/>
      <c r="BD160" s="276"/>
      <c r="BE160" s="276"/>
      <c r="BF160" s="276"/>
      <c r="BG160" s="276"/>
      <c r="BH160" s="276"/>
      <c r="BI160" s="276"/>
      <c r="BJ160" s="276"/>
      <c r="BK160" s="276"/>
      <c r="BL160" s="276"/>
      <c r="BM160" s="276"/>
      <c r="BN160" s="89" t="str">
        <f t="shared" si="112"/>
        <v/>
      </c>
      <c r="BO160" s="90" t="str">
        <f t="shared" si="113"/>
        <v/>
      </c>
      <c r="BP160" s="285"/>
      <c r="BQ160" s="285"/>
      <c r="BR160" s="285"/>
      <c r="BS160" s="285"/>
      <c r="BT160" s="285"/>
      <c r="BU160" s="285"/>
      <c r="BV160" s="285"/>
      <c r="BW160" s="285"/>
      <c r="BX160" s="285"/>
      <c r="BY160" s="285"/>
      <c r="BZ160" s="285"/>
      <c r="CA160" s="276"/>
      <c r="CB160" s="276"/>
      <c r="CC160" s="276"/>
      <c r="CD160" s="276"/>
      <c r="CE160" s="276"/>
      <c r="CF160" s="276"/>
      <c r="CG160" s="276"/>
      <c r="CH160" s="276"/>
      <c r="CI160" s="276"/>
      <c r="CJ160" s="276"/>
      <c r="CK160" s="276"/>
      <c r="CL160" s="276"/>
      <c r="CM160" s="276"/>
      <c r="CN160" s="276"/>
      <c r="CO160" s="276"/>
      <c r="CP160" s="276"/>
      <c r="CQ160" s="276"/>
      <c r="CR160" s="276"/>
      <c r="CS160" s="276"/>
      <c r="CT160" s="89" t="str">
        <f t="shared" si="114"/>
        <v/>
      </c>
      <c r="CU160" s="90" t="str">
        <f t="shared" si="115"/>
        <v/>
      </c>
      <c r="CV160" s="91" t="str">
        <f>IF(B160&lt;&gt;"",IFERROR(SUMIF(D$14:CS$14, "CLO1", D160:CS160)/'Grade computation'!I$4,""),"")</f>
        <v/>
      </c>
      <c r="CW160" s="92" t="str">
        <f t="shared" si="116"/>
        <v/>
      </c>
      <c r="CX160" s="92" t="str">
        <f t="shared" si="117"/>
        <v/>
      </c>
      <c r="CY160" s="91" t="str">
        <f>IF(B160&lt;&gt;"",IFERROR(IF((SUMIF(D$14:CS$14,"CLO2",D160:CS160)/'Grade computation'!I$5)=0,0,(SUMIF(D$14:CS$14,"CLO2",D160:CS160)/'Grade computation'!I$5)),""),"")</f>
        <v/>
      </c>
      <c r="CZ160" s="92" t="str">
        <f t="shared" si="118"/>
        <v/>
      </c>
      <c r="DA160" s="92" t="str">
        <f t="shared" si="119"/>
        <v/>
      </c>
      <c r="DB160" s="91" t="str">
        <f>IF(B160&lt;&gt;"",IFERROR(IF((SUMIF(D$14:CS$14,"CLO3",D160:CS160)/'Grade computation'!I$6)=0,0,(SUMIF(D$14:CS$14,"CLO3",D160:CS160)/'Grade computation'!I$6)),""),"")</f>
        <v/>
      </c>
      <c r="DC160" s="92" t="str">
        <f t="shared" si="120"/>
        <v/>
      </c>
      <c r="DD160" s="92" t="str">
        <f t="shared" si="121"/>
        <v/>
      </c>
      <c r="DE160" s="91" t="str">
        <f>IF(B160&lt;&gt;"",IFERROR(SUMIF(D$14:CS$14,"CLO4",D160:CS160)/'Grade computation'!I$7,""),"")</f>
        <v/>
      </c>
      <c r="DF160" s="92" t="str">
        <f t="shared" si="122"/>
        <v/>
      </c>
      <c r="DG160" s="92" t="str">
        <f t="shared" si="123"/>
        <v/>
      </c>
      <c r="DH160" s="91" t="str">
        <f>IF(B160&lt;&gt;"",IFERROR(IF((SUMIF(D$14:CS$14,"CLO5",D160:CS160)/'Grade computation'!I$8)=0,0,(SUMIF(D$14:CS$14,"CLO5",D160:CS160)/'Grade computation'!I$8)),""),"")</f>
        <v/>
      </c>
      <c r="DI160" s="92" t="str">
        <f t="shared" si="124"/>
        <v/>
      </c>
      <c r="DJ160" s="92" t="str">
        <f t="shared" si="125"/>
        <v/>
      </c>
      <c r="DK160" s="91" t="str">
        <f>IF(B160&lt;&gt;"",IFERROR(IF((SUMIF(D$14:CS$14,"CLO6",D160:CS160)/'Grade computation'!I$9)=0,0,(SUMIF(D$14:CS$14,"CLO6",D160:CS160)/'Grade computation'!I$9)),""),"")</f>
        <v/>
      </c>
      <c r="DL160" s="92" t="str">
        <f t="shared" si="126"/>
        <v/>
      </c>
      <c r="DM160" s="92" t="str">
        <f t="shared" si="127"/>
        <v/>
      </c>
      <c r="DN160" s="91" t="str">
        <f>IF(B160&lt;&gt;"",IFERROR(IF((SUMIF(D$14:CS$14,"CLO7",D160:CS160)/'Grade computation'!I$10)=0,0,(SUMIF(D$14:CS$14,"CLO7",D160:CS160)/'Grade computation'!I$10)),""),"")</f>
        <v/>
      </c>
      <c r="DO160" s="92" t="str">
        <f t="shared" si="128"/>
        <v/>
      </c>
      <c r="DP160" s="92" t="str">
        <f t="shared" si="129"/>
        <v/>
      </c>
      <c r="DQ160" s="91" t="str">
        <f>IF(B160&lt;&gt;"",IFERROR(IF((SUMIF(D$14:CS$14,"CLO8",D160:CS160)/'Grade computation'!I$11)=0,0,(SUMIF(D$14:CS$14,"CLO8",D160:CS160)/'Grade computation'!I$11)),""),"")</f>
        <v/>
      </c>
      <c r="DR160" s="92" t="str">
        <f t="shared" si="130"/>
        <v/>
      </c>
      <c r="DS160" s="92" t="str">
        <f t="shared" si="131"/>
        <v/>
      </c>
      <c r="DT160" s="91" t="str">
        <f>IF(B160&lt;&gt;"",IFERROR(IF((SUMIF(D$14:CS$14,"CLO9",D160:CS160)/'Grade computation'!I$12)=0,0,(SUMIF(D$14:CS$14,"CLO9",D160:CS160)/'Grade computation'!I$12)),""),"")</f>
        <v/>
      </c>
      <c r="DU160" s="92" t="str">
        <f t="shared" si="132"/>
        <v/>
      </c>
      <c r="DV160" s="92" t="str">
        <f t="shared" si="133"/>
        <v/>
      </c>
      <c r="DW160" s="91" t="str">
        <f>IF(B160&lt;&gt;"",IFERROR(IF((SUMIF(D$14:CS$14,"CLO10",D160:CS160)/'Grade computation'!I$13)=0,0,(SUMIF(D$14:CS$14,"CLO10",D160:CS160)/'Grade computation'!I$13)),""),"")</f>
        <v/>
      </c>
      <c r="DX160" s="92" t="str">
        <f t="shared" si="134"/>
        <v/>
      </c>
      <c r="DY160" s="92" t="str">
        <f t="shared" si="135"/>
        <v/>
      </c>
      <c r="DZ160" s="45"/>
      <c r="EA160" s="45"/>
    </row>
    <row r="161" spans="1:131" ht="15.75" customHeight="1">
      <c r="A161" s="281"/>
      <c r="B161" s="282"/>
      <c r="C161" s="276"/>
      <c r="D161" s="276"/>
      <c r="E161" s="276"/>
      <c r="F161" s="276"/>
      <c r="G161" s="276"/>
      <c r="H161" s="276"/>
      <c r="I161" s="276"/>
      <c r="J161" s="276"/>
      <c r="K161" s="276"/>
      <c r="L161" s="276"/>
      <c r="M161" s="276"/>
      <c r="N161" s="276"/>
      <c r="O161" s="276"/>
      <c r="P161" s="276"/>
      <c r="Q161" s="276"/>
      <c r="R161" s="276"/>
      <c r="S161" s="276"/>
      <c r="T161" s="276"/>
      <c r="U161" s="276"/>
      <c r="V161" s="276"/>
      <c r="W161" s="276"/>
      <c r="X161" s="276"/>
      <c r="Y161" s="276"/>
      <c r="Z161" s="276"/>
      <c r="AA161" s="276"/>
      <c r="AB161" s="276"/>
      <c r="AC161" s="276"/>
      <c r="AD161" s="276"/>
      <c r="AE161" s="276"/>
      <c r="AF161" s="276"/>
      <c r="AG161" s="276"/>
      <c r="AH161" s="89" t="str">
        <f t="shared" si="110"/>
        <v/>
      </c>
      <c r="AI161" s="90" t="str">
        <f t="shared" si="111"/>
        <v/>
      </c>
      <c r="AJ161" s="276"/>
      <c r="AK161" s="276"/>
      <c r="AL161" s="276"/>
      <c r="AM161" s="276"/>
      <c r="AN161" s="276"/>
      <c r="AO161" s="276"/>
      <c r="AP161" s="276"/>
      <c r="AQ161" s="276"/>
      <c r="AR161" s="276"/>
      <c r="AS161" s="276"/>
      <c r="AT161" s="276"/>
      <c r="AU161" s="276"/>
      <c r="AV161" s="276"/>
      <c r="AW161" s="276"/>
      <c r="AX161" s="276"/>
      <c r="AY161" s="276"/>
      <c r="AZ161" s="276"/>
      <c r="BA161" s="276"/>
      <c r="BB161" s="276"/>
      <c r="BC161" s="276"/>
      <c r="BD161" s="276"/>
      <c r="BE161" s="276"/>
      <c r="BF161" s="276"/>
      <c r="BG161" s="276"/>
      <c r="BH161" s="276"/>
      <c r="BI161" s="276"/>
      <c r="BJ161" s="276"/>
      <c r="BK161" s="276"/>
      <c r="BL161" s="276"/>
      <c r="BM161" s="276"/>
      <c r="BN161" s="89" t="str">
        <f t="shared" si="112"/>
        <v/>
      </c>
      <c r="BO161" s="90" t="str">
        <f t="shared" si="113"/>
        <v/>
      </c>
      <c r="BP161" s="285"/>
      <c r="BQ161" s="285"/>
      <c r="BR161" s="285"/>
      <c r="BS161" s="285"/>
      <c r="BT161" s="285"/>
      <c r="BU161" s="285"/>
      <c r="BV161" s="285"/>
      <c r="BW161" s="285"/>
      <c r="BX161" s="285"/>
      <c r="BY161" s="285"/>
      <c r="BZ161" s="285"/>
      <c r="CA161" s="276"/>
      <c r="CB161" s="276"/>
      <c r="CC161" s="276"/>
      <c r="CD161" s="276"/>
      <c r="CE161" s="276"/>
      <c r="CF161" s="276"/>
      <c r="CG161" s="276"/>
      <c r="CH161" s="276"/>
      <c r="CI161" s="276"/>
      <c r="CJ161" s="276"/>
      <c r="CK161" s="276"/>
      <c r="CL161" s="276"/>
      <c r="CM161" s="276"/>
      <c r="CN161" s="276"/>
      <c r="CO161" s="276"/>
      <c r="CP161" s="276"/>
      <c r="CQ161" s="276"/>
      <c r="CR161" s="276"/>
      <c r="CS161" s="276"/>
      <c r="CT161" s="89" t="str">
        <f t="shared" si="114"/>
        <v/>
      </c>
      <c r="CU161" s="90" t="str">
        <f t="shared" si="115"/>
        <v/>
      </c>
      <c r="CV161" s="91" t="str">
        <f>IF(B161&lt;&gt;"",IFERROR(SUMIF(D$14:CS$14, "CLO1", D161:CS161)/'Grade computation'!I$4,""),"")</f>
        <v/>
      </c>
      <c r="CW161" s="92" t="str">
        <f t="shared" si="116"/>
        <v/>
      </c>
      <c r="CX161" s="92" t="str">
        <f t="shared" si="117"/>
        <v/>
      </c>
      <c r="CY161" s="91" t="str">
        <f>IF(B161&lt;&gt;"",IFERROR(IF((SUMIF(D$14:CS$14,"CLO2",D161:CS161)/'Grade computation'!I$5)=0,0,(SUMIF(D$14:CS$14,"CLO2",D161:CS161)/'Grade computation'!I$5)),""),"")</f>
        <v/>
      </c>
      <c r="CZ161" s="92" t="str">
        <f t="shared" si="118"/>
        <v/>
      </c>
      <c r="DA161" s="92" t="str">
        <f t="shared" si="119"/>
        <v/>
      </c>
      <c r="DB161" s="91" t="str">
        <f>IF(B161&lt;&gt;"",IFERROR(IF((SUMIF(D$14:CS$14,"CLO3",D161:CS161)/'Grade computation'!I$6)=0,0,(SUMIF(D$14:CS$14,"CLO3",D161:CS161)/'Grade computation'!I$6)),""),"")</f>
        <v/>
      </c>
      <c r="DC161" s="92" t="str">
        <f t="shared" si="120"/>
        <v/>
      </c>
      <c r="DD161" s="92" t="str">
        <f t="shared" si="121"/>
        <v/>
      </c>
      <c r="DE161" s="91" t="str">
        <f>IF(B161&lt;&gt;"",IFERROR(SUMIF(D$14:CS$14,"CLO4",D161:CS161)/'Grade computation'!I$7,""),"")</f>
        <v/>
      </c>
      <c r="DF161" s="92" t="str">
        <f t="shared" si="122"/>
        <v/>
      </c>
      <c r="DG161" s="92" t="str">
        <f t="shared" si="123"/>
        <v/>
      </c>
      <c r="DH161" s="91" t="str">
        <f>IF(B161&lt;&gt;"",IFERROR(IF((SUMIF(D$14:CS$14,"CLO5",D161:CS161)/'Grade computation'!I$8)=0,0,(SUMIF(D$14:CS$14,"CLO5",D161:CS161)/'Grade computation'!I$8)),""),"")</f>
        <v/>
      </c>
      <c r="DI161" s="92" t="str">
        <f t="shared" si="124"/>
        <v/>
      </c>
      <c r="DJ161" s="92" t="str">
        <f t="shared" si="125"/>
        <v/>
      </c>
      <c r="DK161" s="91" t="str">
        <f>IF(B161&lt;&gt;"",IFERROR(IF((SUMIF(D$14:CS$14,"CLO6",D161:CS161)/'Grade computation'!I$9)=0,0,(SUMIF(D$14:CS$14,"CLO6",D161:CS161)/'Grade computation'!I$9)),""),"")</f>
        <v/>
      </c>
      <c r="DL161" s="92" t="str">
        <f t="shared" si="126"/>
        <v/>
      </c>
      <c r="DM161" s="92" t="str">
        <f t="shared" si="127"/>
        <v/>
      </c>
      <c r="DN161" s="91" t="str">
        <f>IF(B161&lt;&gt;"",IFERROR(IF((SUMIF(D$14:CS$14,"CLO7",D161:CS161)/'Grade computation'!I$10)=0,0,(SUMIF(D$14:CS$14,"CLO7",D161:CS161)/'Grade computation'!I$10)),""),"")</f>
        <v/>
      </c>
      <c r="DO161" s="92" t="str">
        <f t="shared" si="128"/>
        <v/>
      </c>
      <c r="DP161" s="92" t="str">
        <f t="shared" si="129"/>
        <v/>
      </c>
      <c r="DQ161" s="91" t="str">
        <f>IF(B161&lt;&gt;"",IFERROR(IF((SUMIF(D$14:CS$14,"CLO8",D161:CS161)/'Grade computation'!I$11)=0,0,(SUMIF(D$14:CS$14,"CLO8",D161:CS161)/'Grade computation'!I$11)),""),"")</f>
        <v/>
      </c>
      <c r="DR161" s="92" t="str">
        <f t="shared" si="130"/>
        <v/>
      </c>
      <c r="DS161" s="92" t="str">
        <f t="shared" si="131"/>
        <v/>
      </c>
      <c r="DT161" s="91" t="str">
        <f>IF(B161&lt;&gt;"",IFERROR(IF((SUMIF(D$14:CS$14,"CLO9",D161:CS161)/'Grade computation'!I$12)=0,0,(SUMIF(D$14:CS$14,"CLO9",D161:CS161)/'Grade computation'!I$12)),""),"")</f>
        <v/>
      </c>
      <c r="DU161" s="92" t="str">
        <f t="shared" si="132"/>
        <v/>
      </c>
      <c r="DV161" s="92" t="str">
        <f t="shared" si="133"/>
        <v/>
      </c>
      <c r="DW161" s="91" t="str">
        <f>IF(B161&lt;&gt;"",IFERROR(IF((SUMIF(D$14:CS$14,"CLO10",D161:CS161)/'Grade computation'!I$13)=0,0,(SUMIF(D$14:CS$14,"CLO10",D161:CS161)/'Grade computation'!I$13)),""),"")</f>
        <v/>
      </c>
      <c r="DX161" s="92" t="str">
        <f t="shared" si="134"/>
        <v/>
      </c>
      <c r="DY161" s="92" t="str">
        <f t="shared" si="135"/>
        <v/>
      </c>
      <c r="DZ161" s="45"/>
      <c r="EA161" s="45"/>
    </row>
    <row r="162" spans="1:131" ht="15.75" customHeight="1">
      <c r="A162" s="281"/>
      <c r="B162" s="282"/>
      <c r="C162" s="276"/>
      <c r="D162" s="276"/>
      <c r="E162" s="276"/>
      <c r="F162" s="276"/>
      <c r="G162" s="276"/>
      <c r="H162" s="276"/>
      <c r="I162" s="276"/>
      <c r="J162" s="276"/>
      <c r="K162" s="276"/>
      <c r="L162" s="276"/>
      <c r="M162" s="276"/>
      <c r="N162" s="276"/>
      <c r="O162" s="276"/>
      <c r="P162" s="276"/>
      <c r="Q162" s="276"/>
      <c r="R162" s="276"/>
      <c r="S162" s="276"/>
      <c r="T162" s="276"/>
      <c r="U162" s="276"/>
      <c r="V162" s="276"/>
      <c r="W162" s="276"/>
      <c r="X162" s="276"/>
      <c r="Y162" s="276"/>
      <c r="Z162" s="276"/>
      <c r="AA162" s="276"/>
      <c r="AB162" s="276"/>
      <c r="AC162" s="276"/>
      <c r="AD162" s="276"/>
      <c r="AE162" s="276"/>
      <c r="AF162" s="276"/>
      <c r="AG162" s="276"/>
      <c r="AH162" s="89" t="str">
        <f t="shared" si="110"/>
        <v/>
      </c>
      <c r="AI162" s="90" t="str">
        <f t="shared" si="111"/>
        <v/>
      </c>
      <c r="AJ162" s="276"/>
      <c r="AK162" s="276"/>
      <c r="AL162" s="276"/>
      <c r="AM162" s="276"/>
      <c r="AN162" s="276"/>
      <c r="AO162" s="276"/>
      <c r="AP162" s="276"/>
      <c r="AQ162" s="276"/>
      <c r="AR162" s="276"/>
      <c r="AS162" s="276"/>
      <c r="AT162" s="276"/>
      <c r="AU162" s="276"/>
      <c r="AV162" s="276"/>
      <c r="AW162" s="276"/>
      <c r="AX162" s="276"/>
      <c r="AY162" s="276"/>
      <c r="AZ162" s="276"/>
      <c r="BA162" s="276"/>
      <c r="BB162" s="276"/>
      <c r="BC162" s="276"/>
      <c r="BD162" s="276"/>
      <c r="BE162" s="276"/>
      <c r="BF162" s="276"/>
      <c r="BG162" s="276"/>
      <c r="BH162" s="276"/>
      <c r="BI162" s="276"/>
      <c r="BJ162" s="276"/>
      <c r="BK162" s="276"/>
      <c r="BL162" s="276"/>
      <c r="BM162" s="276"/>
      <c r="BN162" s="89" t="str">
        <f t="shared" si="112"/>
        <v/>
      </c>
      <c r="BO162" s="90" t="str">
        <f t="shared" si="113"/>
        <v/>
      </c>
      <c r="BP162" s="285"/>
      <c r="BQ162" s="285"/>
      <c r="BR162" s="285"/>
      <c r="BS162" s="285"/>
      <c r="BT162" s="285"/>
      <c r="BU162" s="285"/>
      <c r="BV162" s="285"/>
      <c r="BW162" s="285"/>
      <c r="BX162" s="285"/>
      <c r="BY162" s="285"/>
      <c r="BZ162" s="285"/>
      <c r="CA162" s="276"/>
      <c r="CB162" s="276"/>
      <c r="CC162" s="276"/>
      <c r="CD162" s="276"/>
      <c r="CE162" s="276"/>
      <c r="CF162" s="276"/>
      <c r="CG162" s="276"/>
      <c r="CH162" s="276"/>
      <c r="CI162" s="276"/>
      <c r="CJ162" s="276"/>
      <c r="CK162" s="276"/>
      <c r="CL162" s="276"/>
      <c r="CM162" s="276"/>
      <c r="CN162" s="276"/>
      <c r="CO162" s="276"/>
      <c r="CP162" s="276"/>
      <c r="CQ162" s="276"/>
      <c r="CR162" s="276"/>
      <c r="CS162" s="276"/>
      <c r="CT162" s="89" t="str">
        <f t="shared" si="114"/>
        <v/>
      </c>
      <c r="CU162" s="90" t="str">
        <f t="shared" si="115"/>
        <v/>
      </c>
      <c r="CV162" s="91" t="str">
        <f>IF(B162&lt;&gt;"",IFERROR(SUMIF(D$14:CS$14, "CLO1", D162:CS162)/'Grade computation'!I$4,""),"")</f>
        <v/>
      </c>
      <c r="CW162" s="92" t="str">
        <f t="shared" si="116"/>
        <v/>
      </c>
      <c r="CX162" s="92" t="str">
        <f t="shared" si="117"/>
        <v/>
      </c>
      <c r="CY162" s="91" t="str">
        <f>IF(B162&lt;&gt;"",IFERROR(IF((SUMIF(D$14:CS$14,"CLO2",D162:CS162)/'Grade computation'!I$5)=0,0,(SUMIF(D$14:CS$14,"CLO2",D162:CS162)/'Grade computation'!I$5)),""),"")</f>
        <v/>
      </c>
      <c r="CZ162" s="92" t="str">
        <f t="shared" si="118"/>
        <v/>
      </c>
      <c r="DA162" s="92" t="str">
        <f t="shared" si="119"/>
        <v/>
      </c>
      <c r="DB162" s="91" t="str">
        <f>IF(B162&lt;&gt;"",IFERROR(IF((SUMIF(D$14:CS$14,"CLO3",D162:CS162)/'Grade computation'!I$6)=0,0,(SUMIF(D$14:CS$14,"CLO3",D162:CS162)/'Grade computation'!I$6)),""),"")</f>
        <v/>
      </c>
      <c r="DC162" s="92" t="str">
        <f t="shared" si="120"/>
        <v/>
      </c>
      <c r="DD162" s="92" t="str">
        <f t="shared" si="121"/>
        <v/>
      </c>
      <c r="DE162" s="91" t="str">
        <f>IF(B162&lt;&gt;"",IFERROR(SUMIF(D$14:CS$14,"CLO4",D162:CS162)/'Grade computation'!I$7,""),"")</f>
        <v/>
      </c>
      <c r="DF162" s="92" t="str">
        <f t="shared" si="122"/>
        <v/>
      </c>
      <c r="DG162" s="92" t="str">
        <f t="shared" si="123"/>
        <v/>
      </c>
      <c r="DH162" s="91" t="str">
        <f>IF(B162&lt;&gt;"",IFERROR(IF((SUMIF(D$14:CS$14,"CLO5",D162:CS162)/'Grade computation'!I$8)=0,0,(SUMIF(D$14:CS$14,"CLO5",D162:CS162)/'Grade computation'!I$8)),""),"")</f>
        <v/>
      </c>
      <c r="DI162" s="92" t="str">
        <f t="shared" si="124"/>
        <v/>
      </c>
      <c r="DJ162" s="92" t="str">
        <f t="shared" si="125"/>
        <v/>
      </c>
      <c r="DK162" s="91" t="str">
        <f>IF(B162&lt;&gt;"",IFERROR(IF((SUMIF(D$14:CS$14,"CLO6",D162:CS162)/'Grade computation'!I$9)=0,0,(SUMIF(D$14:CS$14,"CLO6",D162:CS162)/'Grade computation'!I$9)),""),"")</f>
        <v/>
      </c>
      <c r="DL162" s="92" t="str">
        <f t="shared" si="126"/>
        <v/>
      </c>
      <c r="DM162" s="92" t="str">
        <f t="shared" si="127"/>
        <v/>
      </c>
      <c r="DN162" s="91" t="str">
        <f>IF(B162&lt;&gt;"",IFERROR(IF((SUMIF(D$14:CS$14,"CLO7",D162:CS162)/'Grade computation'!I$10)=0,0,(SUMIF(D$14:CS$14,"CLO7",D162:CS162)/'Grade computation'!I$10)),""),"")</f>
        <v/>
      </c>
      <c r="DO162" s="92" t="str">
        <f t="shared" si="128"/>
        <v/>
      </c>
      <c r="DP162" s="92" t="str">
        <f t="shared" si="129"/>
        <v/>
      </c>
      <c r="DQ162" s="91" t="str">
        <f>IF(B162&lt;&gt;"",IFERROR(IF((SUMIF(D$14:CS$14,"CLO8",D162:CS162)/'Grade computation'!I$11)=0,0,(SUMIF(D$14:CS$14,"CLO8",D162:CS162)/'Grade computation'!I$11)),""),"")</f>
        <v/>
      </c>
      <c r="DR162" s="92" t="str">
        <f t="shared" si="130"/>
        <v/>
      </c>
      <c r="DS162" s="92" t="str">
        <f t="shared" si="131"/>
        <v/>
      </c>
      <c r="DT162" s="91" t="str">
        <f>IF(B162&lt;&gt;"",IFERROR(IF((SUMIF(D$14:CS$14,"CLO9",D162:CS162)/'Grade computation'!I$12)=0,0,(SUMIF(D$14:CS$14,"CLO9",D162:CS162)/'Grade computation'!I$12)),""),"")</f>
        <v/>
      </c>
      <c r="DU162" s="92" t="str">
        <f t="shared" si="132"/>
        <v/>
      </c>
      <c r="DV162" s="92" t="str">
        <f t="shared" si="133"/>
        <v/>
      </c>
      <c r="DW162" s="91" t="str">
        <f>IF(B162&lt;&gt;"",IFERROR(IF((SUMIF(D$14:CS$14,"CLO10",D162:CS162)/'Grade computation'!I$13)=0,0,(SUMIF(D$14:CS$14,"CLO10",D162:CS162)/'Grade computation'!I$13)),""),"")</f>
        <v/>
      </c>
      <c r="DX162" s="92" t="str">
        <f t="shared" si="134"/>
        <v/>
      </c>
      <c r="DY162" s="92" t="str">
        <f t="shared" si="135"/>
        <v/>
      </c>
      <c r="DZ162" s="45"/>
      <c r="EA162" s="45"/>
    </row>
    <row r="163" spans="1:131" ht="15.75" customHeight="1">
      <c r="A163" s="281"/>
      <c r="B163" s="282"/>
      <c r="C163" s="276"/>
      <c r="D163" s="276"/>
      <c r="E163" s="276"/>
      <c r="F163" s="276"/>
      <c r="G163" s="276"/>
      <c r="H163" s="276"/>
      <c r="I163" s="276"/>
      <c r="J163" s="276"/>
      <c r="K163" s="276"/>
      <c r="L163" s="276"/>
      <c r="M163" s="276"/>
      <c r="N163" s="276"/>
      <c r="O163" s="276"/>
      <c r="P163" s="276"/>
      <c r="Q163" s="276"/>
      <c r="R163" s="276"/>
      <c r="S163" s="276"/>
      <c r="T163" s="276"/>
      <c r="U163" s="276"/>
      <c r="V163" s="276"/>
      <c r="W163" s="276"/>
      <c r="X163" s="276"/>
      <c r="Y163" s="276"/>
      <c r="Z163" s="276"/>
      <c r="AA163" s="276"/>
      <c r="AB163" s="276"/>
      <c r="AC163" s="276"/>
      <c r="AD163" s="276"/>
      <c r="AE163" s="276"/>
      <c r="AF163" s="276"/>
      <c r="AG163" s="276"/>
      <c r="AH163" s="89" t="str">
        <f t="shared" si="110"/>
        <v/>
      </c>
      <c r="AI163" s="90" t="str">
        <f t="shared" si="111"/>
        <v/>
      </c>
      <c r="AJ163" s="276"/>
      <c r="AK163" s="276"/>
      <c r="AL163" s="276"/>
      <c r="AM163" s="276"/>
      <c r="AN163" s="276"/>
      <c r="AO163" s="276"/>
      <c r="AP163" s="276"/>
      <c r="AQ163" s="276"/>
      <c r="AR163" s="276"/>
      <c r="AS163" s="276"/>
      <c r="AT163" s="276"/>
      <c r="AU163" s="276"/>
      <c r="AV163" s="276"/>
      <c r="AW163" s="276"/>
      <c r="AX163" s="276"/>
      <c r="AY163" s="276"/>
      <c r="AZ163" s="276"/>
      <c r="BA163" s="276"/>
      <c r="BB163" s="276"/>
      <c r="BC163" s="276"/>
      <c r="BD163" s="276"/>
      <c r="BE163" s="276"/>
      <c r="BF163" s="276"/>
      <c r="BG163" s="276"/>
      <c r="BH163" s="276"/>
      <c r="BI163" s="276"/>
      <c r="BJ163" s="276"/>
      <c r="BK163" s="276"/>
      <c r="BL163" s="276"/>
      <c r="BM163" s="276"/>
      <c r="BN163" s="89" t="str">
        <f t="shared" si="112"/>
        <v/>
      </c>
      <c r="BO163" s="90" t="str">
        <f t="shared" si="113"/>
        <v/>
      </c>
      <c r="BP163" s="285"/>
      <c r="BQ163" s="285"/>
      <c r="BR163" s="285"/>
      <c r="BS163" s="285"/>
      <c r="BT163" s="285"/>
      <c r="BU163" s="285"/>
      <c r="BV163" s="285"/>
      <c r="BW163" s="285"/>
      <c r="BX163" s="285"/>
      <c r="BY163" s="285"/>
      <c r="BZ163" s="285"/>
      <c r="CA163" s="276"/>
      <c r="CB163" s="276"/>
      <c r="CC163" s="276"/>
      <c r="CD163" s="276"/>
      <c r="CE163" s="276"/>
      <c r="CF163" s="276"/>
      <c r="CG163" s="276"/>
      <c r="CH163" s="276"/>
      <c r="CI163" s="276"/>
      <c r="CJ163" s="276"/>
      <c r="CK163" s="276"/>
      <c r="CL163" s="276"/>
      <c r="CM163" s="276"/>
      <c r="CN163" s="276"/>
      <c r="CO163" s="276"/>
      <c r="CP163" s="276"/>
      <c r="CQ163" s="276"/>
      <c r="CR163" s="276"/>
      <c r="CS163" s="276"/>
      <c r="CT163" s="89" t="str">
        <f t="shared" si="114"/>
        <v/>
      </c>
      <c r="CU163" s="90" t="str">
        <f t="shared" si="115"/>
        <v/>
      </c>
      <c r="CV163" s="91" t="str">
        <f>IF(B163&lt;&gt;"",IFERROR(SUMIF(D$14:CS$14, "CLO1", D163:CS163)/'Grade computation'!I$4,""),"")</f>
        <v/>
      </c>
      <c r="CW163" s="92" t="str">
        <f t="shared" si="116"/>
        <v/>
      </c>
      <c r="CX163" s="92" t="str">
        <f t="shared" si="117"/>
        <v/>
      </c>
      <c r="CY163" s="91" t="str">
        <f>IF(B163&lt;&gt;"",IFERROR(IF((SUMIF(D$14:CS$14,"CLO2",D163:CS163)/'Grade computation'!I$5)=0,0,(SUMIF(D$14:CS$14,"CLO2",D163:CS163)/'Grade computation'!I$5)),""),"")</f>
        <v/>
      </c>
      <c r="CZ163" s="92" t="str">
        <f t="shared" si="118"/>
        <v/>
      </c>
      <c r="DA163" s="92" t="str">
        <f t="shared" si="119"/>
        <v/>
      </c>
      <c r="DB163" s="91" t="str">
        <f>IF(B163&lt;&gt;"",IFERROR(IF((SUMIF(D$14:CS$14,"CLO3",D163:CS163)/'Grade computation'!I$6)=0,0,(SUMIF(D$14:CS$14,"CLO3",D163:CS163)/'Grade computation'!I$6)),""),"")</f>
        <v/>
      </c>
      <c r="DC163" s="92" t="str">
        <f t="shared" si="120"/>
        <v/>
      </c>
      <c r="DD163" s="92" t="str">
        <f t="shared" si="121"/>
        <v/>
      </c>
      <c r="DE163" s="91" t="str">
        <f>IF(B163&lt;&gt;"",IFERROR(SUMIF(D$14:CS$14,"CLO4",D163:CS163)/'Grade computation'!I$7,""),"")</f>
        <v/>
      </c>
      <c r="DF163" s="92" t="str">
        <f t="shared" si="122"/>
        <v/>
      </c>
      <c r="DG163" s="92" t="str">
        <f t="shared" si="123"/>
        <v/>
      </c>
      <c r="DH163" s="91" t="str">
        <f>IF(B163&lt;&gt;"",IFERROR(IF((SUMIF(D$14:CS$14,"CLO5",D163:CS163)/'Grade computation'!I$8)=0,0,(SUMIF(D$14:CS$14,"CLO5",D163:CS163)/'Grade computation'!I$8)),""),"")</f>
        <v/>
      </c>
      <c r="DI163" s="92" t="str">
        <f t="shared" si="124"/>
        <v/>
      </c>
      <c r="DJ163" s="92" t="str">
        <f t="shared" si="125"/>
        <v/>
      </c>
      <c r="DK163" s="91" t="str">
        <f>IF(B163&lt;&gt;"",IFERROR(IF((SUMIF(D$14:CS$14,"CLO6",D163:CS163)/'Grade computation'!I$9)=0,0,(SUMIF(D$14:CS$14,"CLO6",D163:CS163)/'Grade computation'!I$9)),""),"")</f>
        <v/>
      </c>
      <c r="DL163" s="92" t="str">
        <f t="shared" si="126"/>
        <v/>
      </c>
      <c r="DM163" s="92" t="str">
        <f t="shared" si="127"/>
        <v/>
      </c>
      <c r="DN163" s="91" t="str">
        <f>IF(B163&lt;&gt;"",IFERROR(IF((SUMIF(D$14:CS$14,"CLO7",D163:CS163)/'Grade computation'!I$10)=0,0,(SUMIF(D$14:CS$14,"CLO7",D163:CS163)/'Grade computation'!I$10)),""),"")</f>
        <v/>
      </c>
      <c r="DO163" s="92" t="str">
        <f t="shared" si="128"/>
        <v/>
      </c>
      <c r="DP163" s="92" t="str">
        <f t="shared" si="129"/>
        <v/>
      </c>
      <c r="DQ163" s="91" t="str">
        <f>IF(B163&lt;&gt;"",IFERROR(IF((SUMIF(D$14:CS$14,"CLO8",D163:CS163)/'Grade computation'!I$11)=0,0,(SUMIF(D$14:CS$14,"CLO8",D163:CS163)/'Grade computation'!I$11)),""),"")</f>
        <v/>
      </c>
      <c r="DR163" s="92" t="str">
        <f t="shared" si="130"/>
        <v/>
      </c>
      <c r="DS163" s="92" t="str">
        <f t="shared" si="131"/>
        <v/>
      </c>
      <c r="DT163" s="91" t="str">
        <f>IF(B163&lt;&gt;"",IFERROR(IF((SUMIF(D$14:CS$14,"CLO9",D163:CS163)/'Grade computation'!I$12)=0,0,(SUMIF(D$14:CS$14,"CLO9",D163:CS163)/'Grade computation'!I$12)),""),"")</f>
        <v/>
      </c>
      <c r="DU163" s="92" t="str">
        <f t="shared" si="132"/>
        <v/>
      </c>
      <c r="DV163" s="92" t="str">
        <f t="shared" si="133"/>
        <v/>
      </c>
      <c r="DW163" s="91" t="str">
        <f>IF(B163&lt;&gt;"",IFERROR(IF((SUMIF(D$14:CS$14,"CLO10",D163:CS163)/'Grade computation'!I$13)=0,0,(SUMIF(D$14:CS$14,"CLO10",D163:CS163)/'Grade computation'!I$13)),""),"")</f>
        <v/>
      </c>
      <c r="DX163" s="92" t="str">
        <f t="shared" si="134"/>
        <v/>
      </c>
      <c r="DY163" s="92" t="str">
        <f t="shared" si="135"/>
        <v/>
      </c>
      <c r="DZ163" s="45"/>
      <c r="EA163" s="45"/>
    </row>
    <row r="164" spans="1:131" ht="15.75" customHeight="1">
      <c r="A164" s="281"/>
      <c r="B164" s="282"/>
      <c r="C164" s="276"/>
      <c r="D164" s="276"/>
      <c r="E164" s="276"/>
      <c r="F164" s="276"/>
      <c r="G164" s="276"/>
      <c r="H164" s="276"/>
      <c r="I164" s="276"/>
      <c r="J164" s="276"/>
      <c r="K164" s="276"/>
      <c r="L164" s="276"/>
      <c r="M164" s="276"/>
      <c r="N164" s="276"/>
      <c r="O164" s="276"/>
      <c r="P164" s="276"/>
      <c r="Q164" s="276"/>
      <c r="R164" s="276"/>
      <c r="S164" s="276"/>
      <c r="T164" s="276"/>
      <c r="U164" s="276"/>
      <c r="V164" s="276"/>
      <c r="W164" s="276"/>
      <c r="X164" s="276"/>
      <c r="Y164" s="276"/>
      <c r="Z164" s="276"/>
      <c r="AA164" s="276"/>
      <c r="AB164" s="276"/>
      <c r="AC164" s="276"/>
      <c r="AD164" s="276"/>
      <c r="AE164" s="276"/>
      <c r="AF164" s="276"/>
      <c r="AG164" s="276"/>
      <c r="AH164" s="89" t="str">
        <f t="shared" si="110"/>
        <v/>
      </c>
      <c r="AI164" s="90" t="str">
        <f t="shared" si="111"/>
        <v/>
      </c>
      <c r="AJ164" s="276"/>
      <c r="AK164" s="276"/>
      <c r="AL164" s="276"/>
      <c r="AM164" s="276"/>
      <c r="AN164" s="276"/>
      <c r="AO164" s="276"/>
      <c r="AP164" s="276"/>
      <c r="AQ164" s="276"/>
      <c r="AR164" s="276"/>
      <c r="AS164" s="276"/>
      <c r="AT164" s="276"/>
      <c r="AU164" s="276"/>
      <c r="AV164" s="276"/>
      <c r="AW164" s="276"/>
      <c r="AX164" s="276"/>
      <c r="AY164" s="276"/>
      <c r="AZ164" s="276"/>
      <c r="BA164" s="276"/>
      <c r="BB164" s="276"/>
      <c r="BC164" s="276"/>
      <c r="BD164" s="276"/>
      <c r="BE164" s="276"/>
      <c r="BF164" s="276"/>
      <c r="BG164" s="276"/>
      <c r="BH164" s="276"/>
      <c r="BI164" s="276"/>
      <c r="BJ164" s="276"/>
      <c r="BK164" s="276"/>
      <c r="BL164" s="276"/>
      <c r="BM164" s="276"/>
      <c r="BN164" s="89" t="str">
        <f t="shared" si="112"/>
        <v/>
      </c>
      <c r="BO164" s="90" t="str">
        <f t="shared" si="113"/>
        <v/>
      </c>
      <c r="BP164" s="285"/>
      <c r="BQ164" s="285"/>
      <c r="BR164" s="285"/>
      <c r="BS164" s="285"/>
      <c r="BT164" s="285"/>
      <c r="BU164" s="285"/>
      <c r="BV164" s="285"/>
      <c r="BW164" s="285"/>
      <c r="BX164" s="285"/>
      <c r="BY164" s="285"/>
      <c r="BZ164" s="285"/>
      <c r="CA164" s="276"/>
      <c r="CB164" s="276"/>
      <c r="CC164" s="276"/>
      <c r="CD164" s="276"/>
      <c r="CE164" s="276"/>
      <c r="CF164" s="276"/>
      <c r="CG164" s="276"/>
      <c r="CH164" s="276"/>
      <c r="CI164" s="276"/>
      <c r="CJ164" s="276"/>
      <c r="CK164" s="276"/>
      <c r="CL164" s="276"/>
      <c r="CM164" s="276"/>
      <c r="CN164" s="276"/>
      <c r="CO164" s="276"/>
      <c r="CP164" s="276"/>
      <c r="CQ164" s="276"/>
      <c r="CR164" s="276"/>
      <c r="CS164" s="276"/>
      <c r="CT164" s="89" t="str">
        <f t="shared" si="114"/>
        <v/>
      </c>
      <c r="CU164" s="90" t="str">
        <f t="shared" si="115"/>
        <v/>
      </c>
      <c r="CV164" s="91" t="str">
        <f>IF(B164&lt;&gt;"",IFERROR(SUMIF(D$14:CS$14, "CLO1", D164:CS164)/'Grade computation'!I$4,""),"")</f>
        <v/>
      </c>
      <c r="CW164" s="92" t="str">
        <f t="shared" si="116"/>
        <v/>
      </c>
      <c r="CX164" s="92" t="str">
        <f t="shared" si="117"/>
        <v/>
      </c>
      <c r="CY164" s="91" t="str">
        <f>IF(B164&lt;&gt;"",IFERROR(IF((SUMIF(D$14:CS$14,"CLO2",D164:CS164)/'Grade computation'!I$5)=0,0,(SUMIF(D$14:CS$14,"CLO2",D164:CS164)/'Grade computation'!I$5)),""),"")</f>
        <v/>
      </c>
      <c r="CZ164" s="92" t="str">
        <f t="shared" si="118"/>
        <v/>
      </c>
      <c r="DA164" s="92" t="str">
        <f t="shared" si="119"/>
        <v/>
      </c>
      <c r="DB164" s="91" t="str">
        <f>IF(B164&lt;&gt;"",IFERROR(IF((SUMIF(D$14:CS$14,"CLO3",D164:CS164)/'Grade computation'!I$6)=0,0,(SUMIF(D$14:CS$14,"CLO3",D164:CS164)/'Grade computation'!I$6)),""),"")</f>
        <v/>
      </c>
      <c r="DC164" s="92" t="str">
        <f t="shared" si="120"/>
        <v/>
      </c>
      <c r="DD164" s="92" t="str">
        <f t="shared" si="121"/>
        <v/>
      </c>
      <c r="DE164" s="91" t="str">
        <f>IF(B164&lt;&gt;"",IFERROR(SUMIF(D$14:CS$14,"CLO4",D164:CS164)/'Grade computation'!I$7,""),"")</f>
        <v/>
      </c>
      <c r="DF164" s="92" t="str">
        <f t="shared" si="122"/>
        <v/>
      </c>
      <c r="DG164" s="92" t="str">
        <f t="shared" si="123"/>
        <v/>
      </c>
      <c r="DH164" s="91" t="str">
        <f>IF(B164&lt;&gt;"",IFERROR(IF((SUMIF(D$14:CS$14,"CLO5",D164:CS164)/'Grade computation'!I$8)=0,0,(SUMIF(D$14:CS$14,"CLO5",D164:CS164)/'Grade computation'!I$8)),""),"")</f>
        <v/>
      </c>
      <c r="DI164" s="92" t="str">
        <f t="shared" si="124"/>
        <v/>
      </c>
      <c r="DJ164" s="92" t="str">
        <f t="shared" si="125"/>
        <v/>
      </c>
      <c r="DK164" s="91" t="str">
        <f>IF(B164&lt;&gt;"",IFERROR(IF((SUMIF(D$14:CS$14,"CLO6",D164:CS164)/'Grade computation'!I$9)=0,0,(SUMIF(D$14:CS$14,"CLO6",D164:CS164)/'Grade computation'!I$9)),""),"")</f>
        <v/>
      </c>
      <c r="DL164" s="92" t="str">
        <f t="shared" si="126"/>
        <v/>
      </c>
      <c r="DM164" s="92" t="str">
        <f t="shared" si="127"/>
        <v/>
      </c>
      <c r="DN164" s="91" t="str">
        <f>IF(B164&lt;&gt;"",IFERROR(IF((SUMIF(D$14:CS$14,"CLO7",D164:CS164)/'Grade computation'!I$10)=0,0,(SUMIF(D$14:CS$14,"CLO7",D164:CS164)/'Grade computation'!I$10)),""),"")</f>
        <v/>
      </c>
      <c r="DO164" s="92" t="str">
        <f t="shared" si="128"/>
        <v/>
      </c>
      <c r="DP164" s="92" t="str">
        <f t="shared" si="129"/>
        <v/>
      </c>
      <c r="DQ164" s="91" t="str">
        <f>IF(B164&lt;&gt;"",IFERROR(IF((SUMIF(D$14:CS$14,"CLO8",D164:CS164)/'Grade computation'!I$11)=0,0,(SUMIF(D$14:CS$14,"CLO8",D164:CS164)/'Grade computation'!I$11)),""),"")</f>
        <v/>
      </c>
      <c r="DR164" s="92" t="str">
        <f t="shared" si="130"/>
        <v/>
      </c>
      <c r="DS164" s="92" t="str">
        <f t="shared" si="131"/>
        <v/>
      </c>
      <c r="DT164" s="91" t="str">
        <f>IF(B164&lt;&gt;"",IFERROR(IF((SUMIF(D$14:CS$14,"CLO9",D164:CS164)/'Grade computation'!I$12)=0,0,(SUMIF(D$14:CS$14,"CLO9",D164:CS164)/'Grade computation'!I$12)),""),"")</f>
        <v/>
      </c>
      <c r="DU164" s="92" t="str">
        <f t="shared" si="132"/>
        <v/>
      </c>
      <c r="DV164" s="92" t="str">
        <f t="shared" si="133"/>
        <v/>
      </c>
      <c r="DW164" s="91" t="str">
        <f>IF(B164&lt;&gt;"",IFERROR(IF((SUMIF(D$14:CS$14,"CLO10",D164:CS164)/'Grade computation'!I$13)=0,0,(SUMIF(D$14:CS$14,"CLO10",D164:CS164)/'Grade computation'!I$13)),""),"")</f>
        <v/>
      </c>
      <c r="DX164" s="92" t="str">
        <f t="shared" si="134"/>
        <v/>
      </c>
      <c r="DY164" s="92" t="str">
        <f t="shared" si="135"/>
        <v/>
      </c>
      <c r="DZ164" s="45"/>
      <c r="EA164" s="45"/>
    </row>
    <row r="165" spans="1:131" ht="15.75" customHeight="1">
      <c r="A165" s="281"/>
      <c r="B165" s="282"/>
      <c r="C165" s="276"/>
      <c r="D165" s="276"/>
      <c r="E165" s="276"/>
      <c r="F165" s="276"/>
      <c r="G165" s="276"/>
      <c r="H165" s="276"/>
      <c r="I165" s="276"/>
      <c r="J165" s="276"/>
      <c r="K165" s="276"/>
      <c r="L165" s="276"/>
      <c r="M165" s="276"/>
      <c r="N165" s="276"/>
      <c r="O165" s="276"/>
      <c r="P165" s="276"/>
      <c r="Q165" s="276"/>
      <c r="R165" s="276"/>
      <c r="S165" s="276"/>
      <c r="T165" s="276"/>
      <c r="U165" s="276"/>
      <c r="V165" s="276"/>
      <c r="W165" s="276"/>
      <c r="X165" s="276"/>
      <c r="Y165" s="276"/>
      <c r="Z165" s="276"/>
      <c r="AA165" s="276"/>
      <c r="AB165" s="276"/>
      <c r="AC165" s="276"/>
      <c r="AD165" s="276"/>
      <c r="AE165" s="276"/>
      <c r="AF165" s="276"/>
      <c r="AG165" s="276"/>
      <c r="AH165" s="89" t="str">
        <f t="shared" si="110"/>
        <v/>
      </c>
      <c r="AI165" s="90" t="str">
        <f t="shared" si="111"/>
        <v/>
      </c>
      <c r="AJ165" s="276"/>
      <c r="AK165" s="276"/>
      <c r="AL165" s="276"/>
      <c r="AM165" s="276"/>
      <c r="AN165" s="276"/>
      <c r="AO165" s="276"/>
      <c r="AP165" s="276"/>
      <c r="AQ165" s="276"/>
      <c r="AR165" s="276"/>
      <c r="AS165" s="276"/>
      <c r="AT165" s="276"/>
      <c r="AU165" s="276"/>
      <c r="AV165" s="276"/>
      <c r="AW165" s="276"/>
      <c r="AX165" s="276"/>
      <c r="AY165" s="276"/>
      <c r="AZ165" s="276"/>
      <c r="BA165" s="276"/>
      <c r="BB165" s="276"/>
      <c r="BC165" s="276"/>
      <c r="BD165" s="276"/>
      <c r="BE165" s="276"/>
      <c r="BF165" s="276"/>
      <c r="BG165" s="276"/>
      <c r="BH165" s="276"/>
      <c r="BI165" s="276"/>
      <c r="BJ165" s="276"/>
      <c r="BK165" s="276"/>
      <c r="BL165" s="276"/>
      <c r="BM165" s="276"/>
      <c r="BN165" s="89" t="str">
        <f t="shared" si="112"/>
        <v/>
      </c>
      <c r="BO165" s="90" t="str">
        <f t="shared" si="113"/>
        <v/>
      </c>
      <c r="BP165" s="285"/>
      <c r="BQ165" s="285"/>
      <c r="BR165" s="285"/>
      <c r="BS165" s="285"/>
      <c r="BT165" s="285"/>
      <c r="BU165" s="285"/>
      <c r="BV165" s="285"/>
      <c r="BW165" s="285"/>
      <c r="BX165" s="285"/>
      <c r="BY165" s="285"/>
      <c r="BZ165" s="285"/>
      <c r="CA165" s="276"/>
      <c r="CB165" s="276"/>
      <c r="CC165" s="276"/>
      <c r="CD165" s="276"/>
      <c r="CE165" s="276"/>
      <c r="CF165" s="276"/>
      <c r="CG165" s="276"/>
      <c r="CH165" s="276"/>
      <c r="CI165" s="276"/>
      <c r="CJ165" s="276"/>
      <c r="CK165" s="276"/>
      <c r="CL165" s="276"/>
      <c r="CM165" s="276"/>
      <c r="CN165" s="276"/>
      <c r="CO165" s="276"/>
      <c r="CP165" s="276"/>
      <c r="CQ165" s="276"/>
      <c r="CR165" s="276"/>
      <c r="CS165" s="276"/>
      <c r="CT165" s="89" t="str">
        <f t="shared" si="114"/>
        <v/>
      </c>
      <c r="CU165" s="90" t="str">
        <f t="shared" si="115"/>
        <v/>
      </c>
      <c r="CV165" s="91" t="str">
        <f>IF(B165&lt;&gt;"",IFERROR(SUMIF(D$14:CS$14, "CLO1", D165:CS165)/'Grade computation'!I$4,""),"")</f>
        <v/>
      </c>
      <c r="CW165" s="92" t="str">
        <f t="shared" si="116"/>
        <v/>
      </c>
      <c r="CX165" s="92" t="str">
        <f t="shared" si="117"/>
        <v/>
      </c>
      <c r="CY165" s="91" t="str">
        <f>IF(B165&lt;&gt;"",IFERROR(IF((SUMIF(D$14:CS$14,"CLO2",D165:CS165)/'Grade computation'!I$5)=0,0,(SUMIF(D$14:CS$14,"CLO2",D165:CS165)/'Grade computation'!I$5)),""),"")</f>
        <v/>
      </c>
      <c r="CZ165" s="92" t="str">
        <f t="shared" si="118"/>
        <v/>
      </c>
      <c r="DA165" s="92" t="str">
        <f t="shared" si="119"/>
        <v/>
      </c>
      <c r="DB165" s="91" t="str">
        <f>IF(B165&lt;&gt;"",IFERROR(IF((SUMIF(D$14:CS$14,"CLO3",D165:CS165)/'Grade computation'!I$6)=0,0,(SUMIF(D$14:CS$14,"CLO3",D165:CS165)/'Grade computation'!I$6)),""),"")</f>
        <v/>
      </c>
      <c r="DC165" s="92" t="str">
        <f t="shared" si="120"/>
        <v/>
      </c>
      <c r="DD165" s="92" t="str">
        <f t="shared" si="121"/>
        <v/>
      </c>
      <c r="DE165" s="91" t="str">
        <f>IF(B165&lt;&gt;"",IFERROR(SUMIF(D$14:CS$14,"CLO4",D165:CS165)/'Grade computation'!I$7,""),"")</f>
        <v/>
      </c>
      <c r="DF165" s="92" t="str">
        <f t="shared" si="122"/>
        <v/>
      </c>
      <c r="DG165" s="92" t="str">
        <f t="shared" si="123"/>
        <v/>
      </c>
      <c r="DH165" s="91" t="str">
        <f>IF(B165&lt;&gt;"",IFERROR(IF((SUMIF(D$14:CS$14,"CLO5",D165:CS165)/'Grade computation'!I$8)=0,0,(SUMIF(D$14:CS$14,"CLO5",D165:CS165)/'Grade computation'!I$8)),""),"")</f>
        <v/>
      </c>
      <c r="DI165" s="92" t="str">
        <f t="shared" si="124"/>
        <v/>
      </c>
      <c r="DJ165" s="92" t="str">
        <f t="shared" si="125"/>
        <v/>
      </c>
      <c r="DK165" s="91" t="str">
        <f>IF(B165&lt;&gt;"",IFERROR(IF((SUMIF(D$14:CS$14,"CLO6",D165:CS165)/'Grade computation'!I$9)=0,0,(SUMIF(D$14:CS$14,"CLO6",D165:CS165)/'Grade computation'!I$9)),""),"")</f>
        <v/>
      </c>
      <c r="DL165" s="92" t="str">
        <f t="shared" si="126"/>
        <v/>
      </c>
      <c r="DM165" s="92" t="str">
        <f t="shared" si="127"/>
        <v/>
      </c>
      <c r="DN165" s="91" t="str">
        <f>IF(B165&lt;&gt;"",IFERROR(IF((SUMIF(D$14:CS$14,"CLO7",D165:CS165)/'Grade computation'!I$10)=0,0,(SUMIF(D$14:CS$14,"CLO7",D165:CS165)/'Grade computation'!I$10)),""),"")</f>
        <v/>
      </c>
      <c r="DO165" s="92" t="str">
        <f t="shared" si="128"/>
        <v/>
      </c>
      <c r="DP165" s="92" t="str">
        <f t="shared" si="129"/>
        <v/>
      </c>
      <c r="DQ165" s="91" t="str">
        <f>IF(B165&lt;&gt;"",IFERROR(IF((SUMIF(D$14:CS$14,"CLO8",D165:CS165)/'Grade computation'!I$11)=0,0,(SUMIF(D$14:CS$14,"CLO8",D165:CS165)/'Grade computation'!I$11)),""),"")</f>
        <v/>
      </c>
      <c r="DR165" s="92" t="str">
        <f t="shared" si="130"/>
        <v/>
      </c>
      <c r="DS165" s="92" t="str">
        <f t="shared" si="131"/>
        <v/>
      </c>
      <c r="DT165" s="91" t="str">
        <f>IF(B165&lt;&gt;"",IFERROR(IF((SUMIF(D$14:CS$14,"CLO9",D165:CS165)/'Grade computation'!I$12)=0,0,(SUMIF(D$14:CS$14,"CLO9",D165:CS165)/'Grade computation'!I$12)),""),"")</f>
        <v/>
      </c>
      <c r="DU165" s="92" t="str">
        <f t="shared" si="132"/>
        <v/>
      </c>
      <c r="DV165" s="92" t="str">
        <f t="shared" si="133"/>
        <v/>
      </c>
      <c r="DW165" s="91" t="str">
        <f>IF(B165&lt;&gt;"",IFERROR(IF((SUMIF(D$14:CS$14,"CLO10",D165:CS165)/'Grade computation'!I$13)=0,0,(SUMIF(D$14:CS$14,"CLO10",D165:CS165)/'Grade computation'!I$13)),""),"")</f>
        <v/>
      </c>
      <c r="DX165" s="92" t="str">
        <f t="shared" si="134"/>
        <v/>
      </c>
      <c r="DY165" s="92" t="str">
        <f t="shared" si="135"/>
        <v/>
      </c>
      <c r="DZ165" s="45"/>
      <c r="EA165" s="45"/>
    </row>
    <row r="166" spans="1:131" ht="15.75" customHeight="1">
      <c r="A166" s="281"/>
      <c r="B166" s="282"/>
      <c r="C166" s="276"/>
      <c r="D166" s="276"/>
      <c r="E166" s="276"/>
      <c r="F166" s="276"/>
      <c r="G166" s="276"/>
      <c r="H166" s="276"/>
      <c r="I166" s="276"/>
      <c r="J166" s="276"/>
      <c r="K166" s="276"/>
      <c r="L166" s="276"/>
      <c r="M166" s="276"/>
      <c r="N166" s="276"/>
      <c r="O166" s="276"/>
      <c r="P166" s="276"/>
      <c r="Q166" s="276"/>
      <c r="R166" s="276"/>
      <c r="S166" s="276"/>
      <c r="T166" s="276"/>
      <c r="U166" s="276"/>
      <c r="V166" s="276"/>
      <c r="W166" s="276"/>
      <c r="X166" s="276"/>
      <c r="Y166" s="276"/>
      <c r="Z166" s="276"/>
      <c r="AA166" s="276"/>
      <c r="AB166" s="276"/>
      <c r="AC166" s="276"/>
      <c r="AD166" s="276"/>
      <c r="AE166" s="276"/>
      <c r="AF166" s="276"/>
      <c r="AG166" s="276"/>
      <c r="AH166" s="89" t="str">
        <f t="shared" si="110"/>
        <v/>
      </c>
      <c r="AI166" s="90" t="str">
        <f t="shared" si="111"/>
        <v/>
      </c>
      <c r="AJ166" s="276"/>
      <c r="AK166" s="276"/>
      <c r="AL166" s="276"/>
      <c r="AM166" s="276"/>
      <c r="AN166" s="276"/>
      <c r="AO166" s="276"/>
      <c r="AP166" s="276"/>
      <c r="AQ166" s="276"/>
      <c r="AR166" s="276"/>
      <c r="AS166" s="276"/>
      <c r="AT166" s="276"/>
      <c r="AU166" s="276"/>
      <c r="AV166" s="276"/>
      <c r="AW166" s="276"/>
      <c r="AX166" s="276"/>
      <c r="AY166" s="276"/>
      <c r="AZ166" s="276"/>
      <c r="BA166" s="276"/>
      <c r="BB166" s="276"/>
      <c r="BC166" s="276"/>
      <c r="BD166" s="276"/>
      <c r="BE166" s="276"/>
      <c r="BF166" s="276"/>
      <c r="BG166" s="276"/>
      <c r="BH166" s="276"/>
      <c r="BI166" s="276"/>
      <c r="BJ166" s="276"/>
      <c r="BK166" s="276"/>
      <c r="BL166" s="276"/>
      <c r="BM166" s="276"/>
      <c r="BN166" s="89" t="str">
        <f t="shared" si="112"/>
        <v/>
      </c>
      <c r="BO166" s="90" t="str">
        <f t="shared" si="113"/>
        <v/>
      </c>
      <c r="BP166" s="285"/>
      <c r="BQ166" s="285"/>
      <c r="BR166" s="285"/>
      <c r="BS166" s="285"/>
      <c r="BT166" s="285"/>
      <c r="BU166" s="285"/>
      <c r="BV166" s="285"/>
      <c r="BW166" s="285"/>
      <c r="BX166" s="285"/>
      <c r="BY166" s="285"/>
      <c r="BZ166" s="285"/>
      <c r="CA166" s="276"/>
      <c r="CB166" s="276"/>
      <c r="CC166" s="276"/>
      <c r="CD166" s="276"/>
      <c r="CE166" s="276"/>
      <c r="CF166" s="276"/>
      <c r="CG166" s="276"/>
      <c r="CH166" s="276"/>
      <c r="CI166" s="276"/>
      <c r="CJ166" s="276"/>
      <c r="CK166" s="276"/>
      <c r="CL166" s="276"/>
      <c r="CM166" s="276"/>
      <c r="CN166" s="276"/>
      <c r="CO166" s="276"/>
      <c r="CP166" s="276"/>
      <c r="CQ166" s="276"/>
      <c r="CR166" s="276"/>
      <c r="CS166" s="276"/>
      <c r="CT166" s="89" t="str">
        <f t="shared" si="114"/>
        <v/>
      </c>
      <c r="CU166" s="90" t="str">
        <f t="shared" si="115"/>
        <v/>
      </c>
      <c r="CV166" s="91" t="str">
        <f>IF(B166&lt;&gt;"",IFERROR(SUMIF(D$14:CS$14, "CLO1", D166:CS166)/'Grade computation'!I$4,""),"")</f>
        <v/>
      </c>
      <c r="CW166" s="92" t="str">
        <f t="shared" si="116"/>
        <v/>
      </c>
      <c r="CX166" s="92" t="str">
        <f t="shared" si="117"/>
        <v/>
      </c>
      <c r="CY166" s="91" t="str">
        <f>IF(B166&lt;&gt;"",IFERROR(IF((SUMIF(D$14:CS$14,"CLO2",D166:CS166)/'Grade computation'!I$5)=0,0,(SUMIF(D$14:CS$14,"CLO2",D166:CS166)/'Grade computation'!I$5)),""),"")</f>
        <v/>
      </c>
      <c r="CZ166" s="92" t="str">
        <f t="shared" si="118"/>
        <v/>
      </c>
      <c r="DA166" s="92" t="str">
        <f t="shared" si="119"/>
        <v/>
      </c>
      <c r="DB166" s="91" t="str">
        <f>IF(B166&lt;&gt;"",IFERROR(IF((SUMIF(D$14:CS$14,"CLO3",D166:CS166)/'Grade computation'!I$6)=0,0,(SUMIF(D$14:CS$14,"CLO3",D166:CS166)/'Grade computation'!I$6)),""),"")</f>
        <v/>
      </c>
      <c r="DC166" s="92" t="str">
        <f t="shared" si="120"/>
        <v/>
      </c>
      <c r="DD166" s="92" t="str">
        <f t="shared" si="121"/>
        <v/>
      </c>
      <c r="DE166" s="91" t="str">
        <f>IF(B166&lt;&gt;"",IFERROR(SUMIF(D$14:CS$14,"CLO4",D166:CS166)/'Grade computation'!I$7,""),"")</f>
        <v/>
      </c>
      <c r="DF166" s="92" t="str">
        <f t="shared" si="122"/>
        <v/>
      </c>
      <c r="DG166" s="92" t="str">
        <f t="shared" si="123"/>
        <v/>
      </c>
      <c r="DH166" s="91" t="str">
        <f>IF(B166&lt;&gt;"",IFERROR(IF((SUMIF(D$14:CS$14,"CLO5",D166:CS166)/'Grade computation'!I$8)=0,0,(SUMIF(D$14:CS$14,"CLO5",D166:CS166)/'Grade computation'!I$8)),""),"")</f>
        <v/>
      </c>
      <c r="DI166" s="92" t="str">
        <f t="shared" si="124"/>
        <v/>
      </c>
      <c r="DJ166" s="92" t="str">
        <f t="shared" si="125"/>
        <v/>
      </c>
      <c r="DK166" s="91" t="str">
        <f>IF(B166&lt;&gt;"",IFERROR(IF((SUMIF(D$14:CS$14,"CLO6",D166:CS166)/'Grade computation'!I$9)=0,0,(SUMIF(D$14:CS$14,"CLO6",D166:CS166)/'Grade computation'!I$9)),""),"")</f>
        <v/>
      </c>
      <c r="DL166" s="92" t="str">
        <f t="shared" si="126"/>
        <v/>
      </c>
      <c r="DM166" s="92" t="str">
        <f t="shared" si="127"/>
        <v/>
      </c>
      <c r="DN166" s="91" t="str">
        <f>IF(B166&lt;&gt;"",IFERROR(IF((SUMIF(D$14:CS$14,"CLO7",D166:CS166)/'Grade computation'!I$10)=0,0,(SUMIF(D$14:CS$14,"CLO7",D166:CS166)/'Grade computation'!I$10)),""),"")</f>
        <v/>
      </c>
      <c r="DO166" s="92" t="str">
        <f t="shared" si="128"/>
        <v/>
      </c>
      <c r="DP166" s="92" t="str">
        <f t="shared" si="129"/>
        <v/>
      </c>
      <c r="DQ166" s="91" t="str">
        <f>IF(B166&lt;&gt;"",IFERROR(IF((SUMIF(D$14:CS$14,"CLO8",D166:CS166)/'Grade computation'!I$11)=0,0,(SUMIF(D$14:CS$14,"CLO8",D166:CS166)/'Grade computation'!I$11)),""),"")</f>
        <v/>
      </c>
      <c r="DR166" s="92" t="str">
        <f t="shared" si="130"/>
        <v/>
      </c>
      <c r="DS166" s="92" t="str">
        <f t="shared" si="131"/>
        <v/>
      </c>
      <c r="DT166" s="91" t="str">
        <f>IF(B166&lt;&gt;"",IFERROR(IF((SUMIF(D$14:CS$14,"CLO9",D166:CS166)/'Grade computation'!I$12)=0,0,(SUMIF(D$14:CS$14,"CLO9",D166:CS166)/'Grade computation'!I$12)),""),"")</f>
        <v/>
      </c>
      <c r="DU166" s="92" t="str">
        <f t="shared" si="132"/>
        <v/>
      </c>
      <c r="DV166" s="92" t="str">
        <f t="shared" si="133"/>
        <v/>
      </c>
      <c r="DW166" s="91" t="str">
        <f>IF(B166&lt;&gt;"",IFERROR(IF((SUMIF(D$14:CS$14,"CLO10",D166:CS166)/'Grade computation'!I$13)=0,0,(SUMIF(D$14:CS$14,"CLO10",D166:CS166)/'Grade computation'!I$13)),""),"")</f>
        <v/>
      </c>
      <c r="DX166" s="92" t="str">
        <f t="shared" si="134"/>
        <v/>
      </c>
      <c r="DY166" s="92" t="str">
        <f t="shared" si="135"/>
        <v/>
      </c>
      <c r="DZ166" s="45"/>
      <c r="EA166" s="45"/>
    </row>
    <row r="167" spans="1:131" ht="15.75" customHeight="1">
      <c r="A167" s="281"/>
      <c r="B167" s="282"/>
      <c r="C167" s="276"/>
      <c r="D167" s="276"/>
      <c r="E167" s="276"/>
      <c r="F167" s="276"/>
      <c r="G167" s="276"/>
      <c r="H167" s="276"/>
      <c r="I167" s="276"/>
      <c r="J167" s="276"/>
      <c r="K167" s="276"/>
      <c r="L167" s="276"/>
      <c r="M167" s="276"/>
      <c r="N167" s="276"/>
      <c r="O167" s="276"/>
      <c r="P167" s="276"/>
      <c r="Q167" s="276"/>
      <c r="R167" s="276"/>
      <c r="S167" s="276"/>
      <c r="T167" s="276"/>
      <c r="U167" s="276"/>
      <c r="V167" s="276"/>
      <c r="W167" s="276"/>
      <c r="X167" s="276"/>
      <c r="Y167" s="276"/>
      <c r="Z167" s="276"/>
      <c r="AA167" s="276"/>
      <c r="AB167" s="276"/>
      <c r="AC167" s="276"/>
      <c r="AD167" s="276"/>
      <c r="AE167" s="276"/>
      <c r="AF167" s="276"/>
      <c r="AG167" s="276"/>
      <c r="AH167" s="89" t="str">
        <f t="shared" si="110"/>
        <v/>
      </c>
      <c r="AI167" s="90" t="str">
        <f t="shared" si="111"/>
        <v/>
      </c>
      <c r="AJ167" s="276"/>
      <c r="AK167" s="276"/>
      <c r="AL167" s="276"/>
      <c r="AM167" s="276"/>
      <c r="AN167" s="276"/>
      <c r="AO167" s="276"/>
      <c r="AP167" s="276"/>
      <c r="AQ167" s="276"/>
      <c r="AR167" s="276"/>
      <c r="AS167" s="276"/>
      <c r="AT167" s="276"/>
      <c r="AU167" s="276"/>
      <c r="AV167" s="276"/>
      <c r="AW167" s="276"/>
      <c r="AX167" s="276"/>
      <c r="AY167" s="276"/>
      <c r="AZ167" s="276"/>
      <c r="BA167" s="276"/>
      <c r="BB167" s="276"/>
      <c r="BC167" s="276"/>
      <c r="BD167" s="276"/>
      <c r="BE167" s="276"/>
      <c r="BF167" s="276"/>
      <c r="BG167" s="276"/>
      <c r="BH167" s="276"/>
      <c r="BI167" s="276"/>
      <c r="BJ167" s="276"/>
      <c r="BK167" s="276"/>
      <c r="BL167" s="276"/>
      <c r="BM167" s="276"/>
      <c r="BN167" s="89" t="str">
        <f t="shared" si="112"/>
        <v/>
      </c>
      <c r="BO167" s="90" t="str">
        <f t="shared" si="113"/>
        <v/>
      </c>
      <c r="BP167" s="285"/>
      <c r="BQ167" s="285"/>
      <c r="BR167" s="285"/>
      <c r="BS167" s="285"/>
      <c r="BT167" s="285"/>
      <c r="BU167" s="285"/>
      <c r="BV167" s="285"/>
      <c r="BW167" s="285"/>
      <c r="BX167" s="285"/>
      <c r="BY167" s="285"/>
      <c r="BZ167" s="285"/>
      <c r="CA167" s="276"/>
      <c r="CB167" s="276"/>
      <c r="CC167" s="276"/>
      <c r="CD167" s="276"/>
      <c r="CE167" s="276"/>
      <c r="CF167" s="276"/>
      <c r="CG167" s="276"/>
      <c r="CH167" s="276"/>
      <c r="CI167" s="276"/>
      <c r="CJ167" s="276"/>
      <c r="CK167" s="276"/>
      <c r="CL167" s="276"/>
      <c r="CM167" s="276"/>
      <c r="CN167" s="276"/>
      <c r="CO167" s="276"/>
      <c r="CP167" s="276"/>
      <c r="CQ167" s="276"/>
      <c r="CR167" s="276"/>
      <c r="CS167" s="276"/>
      <c r="CT167" s="89" t="str">
        <f t="shared" si="114"/>
        <v/>
      </c>
      <c r="CU167" s="90" t="str">
        <f t="shared" si="115"/>
        <v/>
      </c>
      <c r="CV167" s="91" t="str">
        <f>IF(B167&lt;&gt;"",IFERROR(SUMIF(D$14:CS$14, "CLO1", D167:CS167)/'Grade computation'!I$4,""),"")</f>
        <v/>
      </c>
      <c r="CW167" s="92" t="str">
        <f t="shared" si="116"/>
        <v/>
      </c>
      <c r="CX167" s="92" t="str">
        <f t="shared" si="117"/>
        <v/>
      </c>
      <c r="CY167" s="91" t="str">
        <f>IF(B167&lt;&gt;"",IFERROR(IF((SUMIF(D$14:CS$14,"CLO2",D167:CS167)/'Grade computation'!I$5)=0,0,(SUMIF(D$14:CS$14,"CLO2",D167:CS167)/'Grade computation'!I$5)),""),"")</f>
        <v/>
      </c>
      <c r="CZ167" s="92" t="str">
        <f t="shared" si="118"/>
        <v/>
      </c>
      <c r="DA167" s="92" t="str">
        <f t="shared" si="119"/>
        <v/>
      </c>
      <c r="DB167" s="91" t="str">
        <f>IF(B167&lt;&gt;"",IFERROR(IF((SUMIF(D$14:CS$14,"CLO3",D167:CS167)/'Grade computation'!I$6)=0,0,(SUMIF(D$14:CS$14,"CLO3",D167:CS167)/'Grade computation'!I$6)),""),"")</f>
        <v/>
      </c>
      <c r="DC167" s="92" t="str">
        <f t="shared" si="120"/>
        <v/>
      </c>
      <c r="DD167" s="92" t="str">
        <f t="shared" si="121"/>
        <v/>
      </c>
      <c r="DE167" s="91" t="str">
        <f>IF(B167&lt;&gt;"",IFERROR(SUMIF(D$14:CS$14,"CLO4",D167:CS167)/'Grade computation'!I$7,""),"")</f>
        <v/>
      </c>
      <c r="DF167" s="92" t="str">
        <f t="shared" si="122"/>
        <v/>
      </c>
      <c r="DG167" s="92" t="str">
        <f t="shared" si="123"/>
        <v/>
      </c>
      <c r="DH167" s="91" t="str">
        <f>IF(B167&lt;&gt;"",IFERROR(IF((SUMIF(D$14:CS$14,"CLO5",D167:CS167)/'Grade computation'!I$8)=0,0,(SUMIF(D$14:CS$14,"CLO5",D167:CS167)/'Grade computation'!I$8)),""),"")</f>
        <v/>
      </c>
      <c r="DI167" s="92" t="str">
        <f t="shared" si="124"/>
        <v/>
      </c>
      <c r="DJ167" s="92" t="str">
        <f t="shared" si="125"/>
        <v/>
      </c>
      <c r="DK167" s="91" t="str">
        <f>IF(B167&lt;&gt;"",IFERROR(IF((SUMIF(D$14:CS$14,"CLO6",D167:CS167)/'Grade computation'!I$9)=0,0,(SUMIF(D$14:CS$14,"CLO6",D167:CS167)/'Grade computation'!I$9)),""),"")</f>
        <v/>
      </c>
      <c r="DL167" s="92" t="str">
        <f t="shared" si="126"/>
        <v/>
      </c>
      <c r="DM167" s="92" t="str">
        <f t="shared" si="127"/>
        <v/>
      </c>
      <c r="DN167" s="91" t="str">
        <f>IF(B167&lt;&gt;"",IFERROR(IF((SUMIF(D$14:CS$14,"CLO7",D167:CS167)/'Grade computation'!I$10)=0,0,(SUMIF(D$14:CS$14,"CLO7",D167:CS167)/'Grade computation'!I$10)),""),"")</f>
        <v/>
      </c>
      <c r="DO167" s="92" t="str">
        <f t="shared" si="128"/>
        <v/>
      </c>
      <c r="DP167" s="92" t="str">
        <f t="shared" si="129"/>
        <v/>
      </c>
      <c r="DQ167" s="91" t="str">
        <f>IF(B167&lt;&gt;"",IFERROR(IF((SUMIF(D$14:CS$14,"CLO8",D167:CS167)/'Grade computation'!I$11)=0,0,(SUMIF(D$14:CS$14,"CLO8",D167:CS167)/'Grade computation'!I$11)),""),"")</f>
        <v/>
      </c>
      <c r="DR167" s="92" t="str">
        <f t="shared" si="130"/>
        <v/>
      </c>
      <c r="DS167" s="92" t="str">
        <f t="shared" si="131"/>
        <v/>
      </c>
      <c r="DT167" s="91" t="str">
        <f>IF(B167&lt;&gt;"",IFERROR(IF((SUMIF(D$14:CS$14,"CLO9",D167:CS167)/'Grade computation'!I$12)=0,0,(SUMIF(D$14:CS$14,"CLO9",D167:CS167)/'Grade computation'!I$12)),""),"")</f>
        <v/>
      </c>
      <c r="DU167" s="92" t="str">
        <f t="shared" si="132"/>
        <v/>
      </c>
      <c r="DV167" s="92" t="str">
        <f t="shared" si="133"/>
        <v/>
      </c>
      <c r="DW167" s="91" t="str">
        <f>IF(B167&lt;&gt;"",IFERROR(IF((SUMIF(D$14:CS$14,"CLO10",D167:CS167)/'Grade computation'!I$13)=0,0,(SUMIF(D$14:CS$14,"CLO10",D167:CS167)/'Grade computation'!I$13)),""),"")</f>
        <v/>
      </c>
      <c r="DX167" s="92" t="str">
        <f t="shared" si="134"/>
        <v/>
      </c>
      <c r="DY167" s="92" t="str">
        <f t="shared" si="135"/>
        <v/>
      </c>
      <c r="DZ167" s="45"/>
      <c r="EA167" s="45"/>
    </row>
    <row r="168" spans="1:131" ht="15.75" customHeight="1">
      <c r="A168" s="281"/>
      <c r="B168" s="282"/>
      <c r="C168" s="276"/>
      <c r="D168" s="276"/>
      <c r="E168" s="276"/>
      <c r="F168" s="276"/>
      <c r="G168" s="276"/>
      <c r="H168" s="276"/>
      <c r="I168" s="276"/>
      <c r="J168" s="276"/>
      <c r="K168" s="276"/>
      <c r="L168" s="276"/>
      <c r="M168" s="276"/>
      <c r="N168" s="276"/>
      <c r="O168" s="276"/>
      <c r="P168" s="276"/>
      <c r="Q168" s="276"/>
      <c r="R168" s="276"/>
      <c r="S168" s="276"/>
      <c r="T168" s="276"/>
      <c r="U168" s="276"/>
      <c r="V168" s="276"/>
      <c r="W168" s="276"/>
      <c r="X168" s="276"/>
      <c r="Y168" s="276"/>
      <c r="Z168" s="276"/>
      <c r="AA168" s="276"/>
      <c r="AB168" s="276"/>
      <c r="AC168" s="276"/>
      <c r="AD168" s="276"/>
      <c r="AE168" s="276"/>
      <c r="AF168" s="276"/>
      <c r="AG168" s="276"/>
      <c r="AH168" s="89" t="str">
        <f t="shared" si="110"/>
        <v/>
      </c>
      <c r="AI168" s="90" t="str">
        <f t="shared" si="111"/>
        <v/>
      </c>
      <c r="AJ168" s="276"/>
      <c r="AK168" s="276"/>
      <c r="AL168" s="276"/>
      <c r="AM168" s="276"/>
      <c r="AN168" s="276"/>
      <c r="AO168" s="276"/>
      <c r="AP168" s="276"/>
      <c r="AQ168" s="276"/>
      <c r="AR168" s="276"/>
      <c r="AS168" s="276"/>
      <c r="AT168" s="276"/>
      <c r="AU168" s="276"/>
      <c r="AV168" s="276"/>
      <c r="AW168" s="276"/>
      <c r="AX168" s="276"/>
      <c r="AY168" s="276"/>
      <c r="AZ168" s="276"/>
      <c r="BA168" s="276"/>
      <c r="BB168" s="276"/>
      <c r="BC168" s="276"/>
      <c r="BD168" s="276"/>
      <c r="BE168" s="276"/>
      <c r="BF168" s="276"/>
      <c r="BG168" s="276"/>
      <c r="BH168" s="276"/>
      <c r="BI168" s="276"/>
      <c r="BJ168" s="276"/>
      <c r="BK168" s="276"/>
      <c r="BL168" s="276"/>
      <c r="BM168" s="276"/>
      <c r="BN168" s="89" t="str">
        <f t="shared" si="112"/>
        <v/>
      </c>
      <c r="BO168" s="90" t="str">
        <f t="shared" si="113"/>
        <v/>
      </c>
      <c r="BP168" s="285"/>
      <c r="BQ168" s="285"/>
      <c r="BR168" s="285"/>
      <c r="BS168" s="285"/>
      <c r="BT168" s="285"/>
      <c r="BU168" s="285"/>
      <c r="BV168" s="285"/>
      <c r="BW168" s="285"/>
      <c r="BX168" s="285"/>
      <c r="BY168" s="285"/>
      <c r="BZ168" s="285"/>
      <c r="CA168" s="276"/>
      <c r="CB168" s="276"/>
      <c r="CC168" s="276"/>
      <c r="CD168" s="276"/>
      <c r="CE168" s="276"/>
      <c r="CF168" s="276"/>
      <c r="CG168" s="276"/>
      <c r="CH168" s="276"/>
      <c r="CI168" s="276"/>
      <c r="CJ168" s="276"/>
      <c r="CK168" s="276"/>
      <c r="CL168" s="276"/>
      <c r="CM168" s="276"/>
      <c r="CN168" s="276"/>
      <c r="CO168" s="276"/>
      <c r="CP168" s="276"/>
      <c r="CQ168" s="276"/>
      <c r="CR168" s="276"/>
      <c r="CS168" s="276"/>
      <c r="CT168" s="89" t="str">
        <f t="shared" si="114"/>
        <v/>
      </c>
      <c r="CU168" s="90" t="str">
        <f t="shared" si="115"/>
        <v/>
      </c>
      <c r="CV168" s="91" t="str">
        <f>IF(B168&lt;&gt;"",IFERROR(SUMIF(D$14:CS$14, "CLO1", D168:CS168)/'Grade computation'!I$4,""),"")</f>
        <v/>
      </c>
      <c r="CW168" s="92" t="str">
        <f t="shared" si="116"/>
        <v/>
      </c>
      <c r="CX168" s="92" t="str">
        <f t="shared" si="117"/>
        <v/>
      </c>
      <c r="CY168" s="91" t="str">
        <f>IF(B168&lt;&gt;"",IFERROR(IF((SUMIF(D$14:CS$14,"CLO2",D168:CS168)/'Grade computation'!I$5)=0,0,(SUMIF(D$14:CS$14,"CLO2",D168:CS168)/'Grade computation'!I$5)),""),"")</f>
        <v/>
      </c>
      <c r="CZ168" s="92" t="str">
        <f t="shared" si="118"/>
        <v/>
      </c>
      <c r="DA168" s="92" t="str">
        <f t="shared" si="119"/>
        <v/>
      </c>
      <c r="DB168" s="91" t="str">
        <f>IF(B168&lt;&gt;"",IFERROR(IF((SUMIF(D$14:CS$14,"CLO3",D168:CS168)/'Grade computation'!I$6)=0,0,(SUMIF(D$14:CS$14,"CLO3",D168:CS168)/'Grade computation'!I$6)),""),"")</f>
        <v/>
      </c>
      <c r="DC168" s="92" t="str">
        <f t="shared" si="120"/>
        <v/>
      </c>
      <c r="DD168" s="92" t="str">
        <f t="shared" si="121"/>
        <v/>
      </c>
      <c r="DE168" s="91" t="str">
        <f>IF(B168&lt;&gt;"",IFERROR(SUMIF(D$14:CS$14,"CLO4",D168:CS168)/'Grade computation'!I$7,""),"")</f>
        <v/>
      </c>
      <c r="DF168" s="92" t="str">
        <f t="shared" si="122"/>
        <v/>
      </c>
      <c r="DG168" s="92" t="str">
        <f t="shared" si="123"/>
        <v/>
      </c>
      <c r="DH168" s="91" t="str">
        <f>IF(B168&lt;&gt;"",IFERROR(IF((SUMIF(D$14:CS$14,"CLO5",D168:CS168)/'Grade computation'!I$8)=0,0,(SUMIF(D$14:CS$14,"CLO5",D168:CS168)/'Grade computation'!I$8)),""),"")</f>
        <v/>
      </c>
      <c r="DI168" s="92" t="str">
        <f t="shared" si="124"/>
        <v/>
      </c>
      <c r="DJ168" s="92" t="str">
        <f t="shared" si="125"/>
        <v/>
      </c>
      <c r="DK168" s="91" t="str">
        <f>IF(B168&lt;&gt;"",IFERROR(IF((SUMIF(D$14:CS$14,"CLO6",D168:CS168)/'Grade computation'!I$9)=0,0,(SUMIF(D$14:CS$14,"CLO6",D168:CS168)/'Grade computation'!I$9)),""),"")</f>
        <v/>
      </c>
      <c r="DL168" s="92" t="str">
        <f t="shared" si="126"/>
        <v/>
      </c>
      <c r="DM168" s="92" t="str">
        <f t="shared" si="127"/>
        <v/>
      </c>
      <c r="DN168" s="91" t="str">
        <f>IF(B168&lt;&gt;"",IFERROR(IF((SUMIF(D$14:CS$14,"CLO7",D168:CS168)/'Grade computation'!I$10)=0,0,(SUMIF(D$14:CS$14,"CLO7",D168:CS168)/'Grade computation'!I$10)),""),"")</f>
        <v/>
      </c>
      <c r="DO168" s="92" t="str">
        <f t="shared" si="128"/>
        <v/>
      </c>
      <c r="DP168" s="92" t="str">
        <f t="shared" si="129"/>
        <v/>
      </c>
      <c r="DQ168" s="91" t="str">
        <f>IF(B168&lt;&gt;"",IFERROR(IF((SUMIF(D$14:CS$14,"CLO8",D168:CS168)/'Grade computation'!I$11)=0,0,(SUMIF(D$14:CS$14,"CLO8",D168:CS168)/'Grade computation'!I$11)),""),"")</f>
        <v/>
      </c>
      <c r="DR168" s="92" t="str">
        <f t="shared" si="130"/>
        <v/>
      </c>
      <c r="DS168" s="92" t="str">
        <f t="shared" si="131"/>
        <v/>
      </c>
      <c r="DT168" s="91" t="str">
        <f>IF(B168&lt;&gt;"",IFERROR(IF((SUMIF(D$14:CS$14,"CLO9",D168:CS168)/'Grade computation'!I$12)=0,0,(SUMIF(D$14:CS$14,"CLO9",D168:CS168)/'Grade computation'!I$12)),""),"")</f>
        <v/>
      </c>
      <c r="DU168" s="92" t="str">
        <f t="shared" si="132"/>
        <v/>
      </c>
      <c r="DV168" s="92" t="str">
        <f t="shared" si="133"/>
        <v/>
      </c>
      <c r="DW168" s="91" t="str">
        <f>IF(B168&lt;&gt;"",IFERROR(IF((SUMIF(D$14:CS$14,"CLO10",D168:CS168)/'Grade computation'!I$13)=0,0,(SUMIF(D$14:CS$14,"CLO10",D168:CS168)/'Grade computation'!I$13)),""),"")</f>
        <v/>
      </c>
      <c r="DX168" s="92" t="str">
        <f t="shared" si="134"/>
        <v/>
      </c>
      <c r="DY168" s="92" t="str">
        <f t="shared" si="135"/>
        <v/>
      </c>
      <c r="DZ168" s="45"/>
      <c r="EA168" s="45"/>
    </row>
    <row r="169" spans="1:131" ht="15.75" customHeight="1">
      <c r="A169" s="281"/>
      <c r="B169" s="282"/>
      <c r="C169" s="276"/>
      <c r="D169" s="276"/>
      <c r="E169" s="276"/>
      <c r="F169" s="276"/>
      <c r="G169" s="276"/>
      <c r="H169" s="276"/>
      <c r="I169" s="276"/>
      <c r="J169" s="276"/>
      <c r="K169" s="276"/>
      <c r="L169" s="276"/>
      <c r="M169" s="276"/>
      <c r="N169" s="276"/>
      <c r="O169" s="276"/>
      <c r="P169" s="276"/>
      <c r="Q169" s="276"/>
      <c r="R169" s="276"/>
      <c r="S169" s="276"/>
      <c r="T169" s="276"/>
      <c r="U169" s="276"/>
      <c r="V169" s="276"/>
      <c r="W169" s="276"/>
      <c r="X169" s="276"/>
      <c r="Y169" s="276"/>
      <c r="Z169" s="276"/>
      <c r="AA169" s="276"/>
      <c r="AB169" s="276"/>
      <c r="AC169" s="276"/>
      <c r="AD169" s="276"/>
      <c r="AE169" s="276"/>
      <c r="AF169" s="276"/>
      <c r="AG169" s="276"/>
      <c r="AH169" s="89" t="str">
        <f t="shared" si="110"/>
        <v/>
      </c>
      <c r="AI169" s="90" t="str">
        <f t="shared" si="111"/>
        <v/>
      </c>
      <c r="AJ169" s="276"/>
      <c r="AK169" s="276"/>
      <c r="AL169" s="276"/>
      <c r="AM169" s="276"/>
      <c r="AN169" s="276"/>
      <c r="AO169" s="276"/>
      <c r="AP169" s="276"/>
      <c r="AQ169" s="276"/>
      <c r="AR169" s="276"/>
      <c r="AS169" s="276"/>
      <c r="AT169" s="276"/>
      <c r="AU169" s="276"/>
      <c r="AV169" s="276"/>
      <c r="AW169" s="276"/>
      <c r="AX169" s="276"/>
      <c r="AY169" s="276"/>
      <c r="AZ169" s="276"/>
      <c r="BA169" s="276"/>
      <c r="BB169" s="276"/>
      <c r="BC169" s="276"/>
      <c r="BD169" s="276"/>
      <c r="BE169" s="276"/>
      <c r="BF169" s="276"/>
      <c r="BG169" s="276"/>
      <c r="BH169" s="276"/>
      <c r="BI169" s="276"/>
      <c r="BJ169" s="276"/>
      <c r="BK169" s="276"/>
      <c r="BL169" s="276"/>
      <c r="BM169" s="276"/>
      <c r="BN169" s="89" t="str">
        <f t="shared" si="112"/>
        <v/>
      </c>
      <c r="BO169" s="90" t="str">
        <f t="shared" si="113"/>
        <v/>
      </c>
      <c r="BP169" s="285"/>
      <c r="BQ169" s="285"/>
      <c r="BR169" s="285"/>
      <c r="BS169" s="285"/>
      <c r="BT169" s="285"/>
      <c r="BU169" s="285"/>
      <c r="BV169" s="285"/>
      <c r="BW169" s="285"/>
      <c r="BX169" s="285"/>
      <c r="BY169" s="285"/>
      <c r="BZ169" s="285"/>
      <c r="CA169" s="276"/>
      <c r="CB169" s="276"/>
      <c r="CC169" s="276"/>
      <c r="CD169" s="276"/>
      <c r="CE169" s="276"/>
      <c r="CF169" s="276"/>
      <c r="CG169" s="276"/>
      <c r="CH169" s="276"/>
      <c r="CI169" s="276"/>
      <c r="CJ169" s="276"/>
      <c r="CK169" s="276"/>
      <c r="CL169" s="276"/>
      <c r="CM169" s="276"/>
      <c r="CN169" s="276"/>
      <c r="CO169" s="276"/>
      <c r="CP169" s="276"/>
      <c r="CQ169" s="276"/>
      <c r="CR169" s="276"/>
      <c r="CS169" s="276"/>
      <c r="CT169" s="89" t="str">
        <f t="shared" si="114"/>
        <v/>
      </c>
      <c r="CU169" s="90" t="str">
        <f t="shared" si="115"/>
        <v/>
      </c>
      <c r="CV169" s="91" t="str">
        <f>IF(B169&lt;&gt;"",IFERROR(SUMIF(D$14:CS$14, "CLO1", D169:CS169)/'Grade computation'!I$4,""),"")</f>
        <v/>
      </c>
      <c r="CW169" s="92" t="str">
        <f t="shared" si="116"/>
        <v/>
      </c>
      <c r="CX169" s="92" t="str">
        <f t="shared" si="117"/>
        <v/>
      </c>
      <c r="CY169" s="91" t="str">
        <f>IF(B169&lt;&gt;"",IFERROR(IF((SUMIF(D$14:CS$14,"CLO2",D169:CS169)/'Grade computation'!I$5)=0,0,(SUMIF(D$14:CS$14,"CLO2",D169:CS169)/'Grade computation'!I$5)),""),"")</f>
        <v/>
      </c>
      <c r="CZ169" s="92" t="str">
        <f t="shared" si="118"/>
        <v/>
      </c>
      <c r="DA169" s="92" t="str">
        <f t="shared" si="119"/>
        <v/>
      </c>
      <c r="DB169" s="91" t="str">
        <f>IF(B169&lt;&gt;"",IFERROR(IF((SUMIF(D$14:CS$14,"CLO3",D169:CS169)/'Grade computation'!I$6)=0,0,(SUMIF(D$14:CS$14,"CLO3",D169:CS169)/'Grade computation'!I$6)),""),"")</f>
        <v/>
      </c>
      <c r="DC169" s="92" t="str">
        <f t="shared" si="120"/>
        <v/>
      </c>
      <c r="DD169" s="92" t="str">
        <f t="shared" si="121"/>
        <v/>
      </c>
      <c r="DE169" s="91" t="str">
        <f>IF(B169&lt;&gt;"",IFERROR(SUMIF(D$14:CS$14,"CLO4",D169:CS169)/'Grade computation'!I$7,""),"")</f>
        <v/>
      </c>
      <c r="DF169" s="92" t="str">
        <f t="shared" si="122"/>
        <v/>
      </c>
      <c r="DG169" s="92" t="str">
        <f t="shared" si="123"/>
        <v/>
      </c>
      <c r="DH169" s="91" t="str">
        <f>IF(B169&lt;&gt;"",IFERROR(IF((SUMIF(D$14:CS$14,"CLO5",D169:CS169)/'Grade computation'!I$8)=0,0,(SUMIF(D$14:CS$14,"CLO5",D169:CS169)/'Grade computation'!I$8)),""),"")</f>
        <v/>
      </c>
      <c r="DI169" s="92" t="str">
        <f t="shared" si="124"/>
        <v/>
      </c>
      <c r="DJ169" s="92" t="str">
        <f t="shared" si="125"/>
        <v/>
      </c>
      <c r="DK169" s="91" t="str">
        <f>IF(B169&lt;&gt;"",IFERROR(IF((SUMIF(D$14:CS$14,"CLO6",D169:CS169)/'Grade computation'!I$9)=0,0,(SUMIF(D$14:CS$14,"CLO6",D169:CS169)/'Grade computation'!I$9)),""),"")</f>
        <v/>
      </c>
      <c r="DL169" s="92" t="str">
        <f t="shared" si="126"/>
        <v/>
      </c>
      <c r="DM169" s="92" t="str">
        <f t="shared" si="127"/>
        <v/>
      </c>
      <c r="DN169" s="91" t="str">
        <f>IF(B169&lt;&gt;"",IFERROR(IF((SUMIF(D$14:CS$14,"CLO7",D169:CS169)/'Grade computation'!I$10)=0,0,(SUMIF(D$14:CS$14,"CLO7",D169:CS169)/'Grade computation'!I$10)),""),"")</f>
        <v/>
      </c>
      <c r="DO169" s="92" t="str">
        <f t="shared" si="128"/>
        <v/>
      </c>
      <c r="DP169" s="92" t="str">
        <f t="shared" si="129"/>
        <v/>
      </c>
      <c r="DQ169" s="91" t="str">
        <f>IF(B169&lt;&gt;"",IFERROR(IF((SUMIF(D$14:CS$14,"CLO8",D169:CS169)/'Grade computation'!I$11)=0,0,(SUMIF(D$14:CS$14,"CLO8",D169:CS169)/'Grade computation'!I$11)),""),"")</f>
        <v/>
      </c>
      <c r="DR169" s="92" t="str">
        <f t="shared" si="130"/>
        <v/>
      </c>
      <c r="DS169" s="92" t="str">
        <f t="shared" si="131"/>
        <v/>
      </c>
      <c r="DT169" s="91" t="str">
        <f>IF(B169&lt;&gt;"",IFERROR(IF((SUMIF(D$14:CS$14,"CLO9",D169:CS169)/'Grade computation'!I$12)=0,0,(SUMIF(D$14:CS$14,"CLO9",D169:CS169)/'Grade computation'!I$12)),""),"")</f>
        <v/>
      </c>
      <c r="DU169" s="92" t="str">
        <f t="shared" si="132"/>
        <v/>
      </c>
      <c r="DV169" s="92" t="str">
        <f t="shared" si="133"/>
        <v/>
      </c>
      <c r="DW169" s="91" t="str">
        <f>IF(B169&lt;&gt;"",IFERROR(IF((SUMIF(D$14:CS$14,"CLO10",D169:CS169)/'Grade computation'!I$13)=0,0,(SUMIF(D$14:CS$14,"CLO10",D169:CS169)/'Grade computation'!I$13)),""),"")</f>
        <v/>
      </c>
      <c r="DX169" s="92" t="str">
        <f t="shared" si="134"/>
        <v/>
      </c>
      <c r="DY169" s="92" t="str">
        <f t="shared" si="135"/>
        <v/>
      </c>
      <c r="DZ169" s="45"/>
      <c r="EA169" s="45"/>
    </row>
    <row r="170" spans="1:131" ht="15.75" customHeight="1">
      <c r="A170" s="281"/>
      <c r="B170" s="282"/>
      <c r="C170" s="276"/>
      <c r="D170" s="276"/>
      <c r="E170" s="276"/>
      <c r="F170" s="276"/>
      <c r="G170" s="276"/>
      <c r="H170" s="276"/>
      <c r="I170" s="276"/>
      <c r="J170" s="276"/>
      <c r="K170" s="276"/>
      <c r="L170" s="276"/>
      <c r="M170" s="276"/>
      <c r="N170" s="276"/>
      <c r="O170" s="276"/>
      <c r="P170" s="276"/>
      <c r="Q170" s="276"/>
      <c r="R170" s="276"/>
      <c r="S170" s="276"/>
      <c r="T170" s="276"/>
      <c r="U170" s="276"/>
      <c r="V170" s="276"/>
      <c r="W170" s="276"/>
      <c r="X170" s="276"/>
      <c r="Y170" s="276"/>
      <c r="Z170" s="276"/>
      <c r="AA170" s="276"/>
      <c r="AB170" s="276"/>
      <c r="AC170" s="276"/>
      <c r="AD170" s="276"/>
      <c r="AE170" s="276"/>
      <c r="AF170" s="276"/>
      <c r="AG170" s="276"/>
      <c r="AH170" s="89" t="str">
        <f t="shared" si="110"/>
        <v/>
      </c>
      <c r="AI170" s="90" t="str">
        <f t="shared" si="111"/>
        <v/>
      </c>
      <c r="AJ170" s="276"/>
      <c r="AK170" s="276"/>
      <c r="AL170" s="276"/>
      <c r="AM170" s="276"/>
      <c r="AN170" s="276"/>
      <c r="AO170" s="276"/>
      <c r="AP170" s="276"/>
      <c r="AQ170" s="276"/>
      <c r="AR170" s="276"/>
      <c r="AS170" s="276"/>
      <c r="AT170" s="276"/>
      <c r="AU170" s="276"/>
      <c r="AV170" s="276"/>
      <c r="AW170" s="276"/>
      <c r="AX170" s="276"/>
      <c r="AY170" s="276"/>
      <c r="AZ170" s="276"/>
      <c r="BA170" s="276"/>
      <c r="BB170" s="276"/>
      <c r="BC170" s="276"/>
      <c r="BD170" s="276"/>
      <c r="BE170" s="276"/>
      <c r="BF170" s="276"/>
      <c r="BG170" s="276"/>
      <c r="BH170" s="276"/>
      <c r="BI170" s="276"/>
      <c r="BJ170" s="276"/>
      <c r="BK170" s="276"/>
      <c r="BL170" s="276"/>
      <c r="BM170" s="276"/>
      <c r="BN170" s="89" t="str">
        <f t="shared" si="112"/>
        <v/>
      </c>
      <c r="BO170" s="90" t="str">
        <f t="shared" si="113"/>
        <v/>
      </c>
      <c r="BP170" s="285"/>
      <c r="BQ170" s="285"/>
      <c r="BR170" s="285"/>
      <c r="BS170" s="285"/>
      <c r="BT170" s="285"/>
      <c r="BU170" s="285"/>
      <c r="BV170" s="285"/>
      <c r="BW170" s="285"/>
      <c r="BX170" s="285"/>
      <c r="BY170" s="285"/>
      <c r="BZ170" s="285"/>
      <c r="CA170" s="276"/>
      <c r="CB170" s="276"/>
      <c r="CC170" s="276"/>
      <c r="CD170" s="276"/>
      <c r="CE170" s="276"/>
      <c r="CF170" s="276"/>
      <c r="CG170" s="276"/>
      <c r="CH170" s="276"/>
      <c r="CI170" s="276"/>
      <c r="CJ170" s="276"/>
      <c r="CK170" s="276"/>
      <c r="CL170" s="276"/>
      <c r="CM170" s="276"/>
      <c r="CN170" s="276"/>
      <c r="CO170" s="276"/>
      <c r="CP170" s="276"/>
      <c r="CQ170" s="276"/>
      <c r="CR170" s="276"/>
      <c r="CS170" s="276"/>
      <c r="CT170" s="89" t="str">
        <f t="shared" si="114"/>
        <v/>
      </c>
      <c r="CU170" s="90" t="str">
        <f t="shared" si="115"/>
        <v/>
      </c>
      <c r="CV170" s="91" t="str">
        <f>IF(B170&lt;&gt;"",IFERROR(SUMIF(D$14:CS$14, "CLO1", D170:CS170)/'Grade computation'!I$4,""),"")</f>
        <v/>
      </c>
      <c r="CW170" s="92" t="str">
        <f t="shared" si="116"/>
        <v/>
      </c>
      <c r="CX170" s="92" t="str">
        <f t="shared" si="117"/>
        <v/>
      </c>
      <c r="CY170" s="91" t="str">
        <f>IF(B170&lt;&gt;"",IFERROR(IF((SUMIF(D$14:CS$14,"CLO2",D170:CS170)/'Grade computation'!I$5)=0,0,(SUMIF(D$14:CS$14,"CLO2",D170:CS170)/'Grade computation'!I$5)),""),"")</f>
        <v/>
      </c>
      <c r="CZ170" s="92" t="str">
        <f t="shared" si="118"/>
        <v/>
      </c>
      <c r="DA170" s="92" t="str">
        <f t="shared" si="119"/>
        <v/>
      </c>
      <c r="DB170" s="91" t="str">
        <f>IF(B170&lt;&gt;"",IFERROR(IF((SUMIF(D$14:CS$14,"CLO3",D170:CS170)/'Grade computation'!I$6)=0,0,(SUMIF(D$14:CS$14,"CLO3",D170:CS170)/'Grade computation'!I$6)),""),"")</f>
        <v/>
      </c>
      <c r="DC170" s="92" t="str">
        <f t="shared" si="120"/>
        <v/>
      </c>
      <c r="DD170" s="92" t="str">
        <f t="shared" si="121"/>
        <v/>
      </c>
      <c r="DE170" s="91" t="str">
        <f>IF(B170&lt;&gt;"",IFERROR(SUMIF(D$14:CS$14,"CLO4",D170:CS170)/'Grade computation'!I$7,""),"")</f>
        <v/>
      </c>
      <c r="DF170" s="92" t="str">
        <f t="shared" si="122"/>
        <v/>
      </c>
      <c r="DG170" s="92" t="str">
        <f t="shared" si="123"/>
        <v/>
      </c>
      <c r="DH170" s="91" t="str">
        <f>IF(B170&lt;&gt;"",IFERROR(IF((SUMIF(D$14:CS$14,"CLO5",D170:CS170)/'Grade computation'!I$8)=0,0,(SUMIF(D$14:CS$14,"CLO5",D170:CS170)/'Grade computation'!I$8)),""),"")</f>
        <v/>
      </c>
      <c r="DI170" s="92" t="str">
        <f t="shared" si="124"/>
        <v/>
      </c>
      <c r="DJ170" s="92" t="str">
        <f t="shared" si="125"/>
        <v/>
      </c>
      <c r="DK170" s="91" t="str">
        <f>IF(B170&lt;&gt;"",IFERROR(IF((SUMIF(D$14:CS$14,"CLO6",D170:CS170)/'Grade computation'!I$9)=0,0,(SUMIF(D$14:CS$14,"CLO6",D170:CS170)/'Grade computation'!I$9)),""),"")</f>
        <v/>
      </c>
      <c r="DL170" s="92" t="str">
        <f t="shared" si="126"/>
        <v/>
      </c>
      <c r="DM170" s="92" t="str">
        <f t="shared" si="127"/>
        <v/>
      </c>
      <c r="DN170" s="91" t="str">
        <f>IF(B170&lt;&gt;"",IFERROR(IF((SUMIF(D$14:CS$14,"CLO7",D170:CS170)/'Grade computation'!I$10)=0,0,(SUMIF(D$14:CS$14,"CLO7",D170:CS170)/'Grade computation'!I$10)),""),"")</f>
        <v/>
      </c>
      <c r="DO170" s="92" t="str">
        <f t="shared" si="128"/>
        <v/>
      </c>
      <c r="DP170" s="92" t="str">
        <f t="shared" si="129"/>
        <v/>
      </c>
      <c r="DQ170" s="91" t="str">
        <f>IF(B170&lt;&gt;"",IFERROR(IF((SUMIF(D$14:CS$14,"CLO8",D170:CS170)/'Grade computation'!I$11)=0,0,(SUMIF(D$14:CS$14,"CLO8",D170:CS170)/'Grade computation'!I$11)),""),"")</f>
        <v/>
      </c>
      <c r="DR170" s="92" t="str">
        <f t="shared" si="130"/>
        <v/>
      </c>
      <c r="DS170" s="92" t="str">
        <f t="shared" si="131"/>
        <v/>
      </c>
      <c r="DT170" s="91" t="str">
        <f>IF(B170&lt;&gt;"",IFERROR(IF((SUMIF(D$14:CS$14,"CLO9",D170:CS170)/'Grade computation'!I$12)=0,0,(SUMIF(D$14:CS$14,"CLO9",D170:CS170)/'Grade computation'!I$12)),""),"")</f>
        <v/>
      </c>
      <c r="DU170" s="92" t="str">
        <f t="shared" si="132"/>
        <v/>
      </c>
      <c r="DV170" s="92" t="str">
        <f t="shared" si="133"/>
        <v/>
      </c>
      <c r="DW170" s="91" t="str">
        <f>IF(B170&lt;&gt;"",IFERROR(IF((SUMIF(D$14:CS$14,"CLO10",D170:CS170)/'Grade computation'!I$13)=0,0,(SUMIF(D$14:CS$14,"CLO10",D170:CS170)/'Grade computation'!I$13)),""),"")</f>
        <v/>
      </c>
      <c r="DX170" s="92" t="str">
        <f t="shared" si="134"/>
        <v/>
      </c>
      <c r="DY170" s="92" t="str">
        <f t="shared" si="135"/>
        <v/>
      </c>
      <c r="DZ170" s="45"/>
      <c r="EA170" s="45"/>
    </row>
    <row r="171" spans="1:131" ht="15.75" customHeight="1">
      <c r="A171" s="281"/>
      <c r="B171" s="282"/>
      <c r="C171" s="276"/>
      <c r="D171" s="276"/>
      <c r="E171" s="276"/>
      <c r="F171" s="276"/>
      <c r="G171" s="276"/>
      <c r="H171" s="276"/>
      <c r="I171" s="276"/>
      <c r="J171" s="276"/>
      <c r="K171" s="276"/>
      <c r="L171" s="276"/>
      <c r="M171" s="276"/>
      <c r="N171" s="276"/>
      <c r="O171" s="276"/>
      <c r="P171" s="276"/>
      <c r="Q171" s="276"/>
      <c r="R171" s="276"/>
      <c r="S171" s="276"/>
      <c r="T171" s="276"/>
      <c r="U171" s="276"/>
      <c r="V171" s="276"/>
      <c r="W171" s="276"/>
      <c r="X171" s="276"/>
      <c r="Y171" s="276"/>
      <c r="Z171" s="276"/>
      <c r="AA171" s="276"/>
      <c r="AB171" s="276"/>
      <c r="AC171" s="276"/>
      <c r="AD171" s="276"/>
      <c r="AE171" s="276"/>
      <c r="AF171" s="276"/>
      <c r="AG171" s="276"/>
      <c r="AH171" s="89" t="str">
        <f t="shared" si="110"/>
        <v/>
      </c>
      <c r="AI171" s="90" t="str">
        <f t="shared" si="111"/>
        <v/>
      </c>
      <c r="AJ171" s="276"/>
      <c r="AK171" s="276"/>
      <c r="AL171" s="276"/>
      <c r="AM171" s="276"/>
      <c r="AN171" s="276"/>
      <c r="AO171" s="276"/>
      <c r="AP171" s="276"/>
      <c r="AQ171" s="276"/>
      <c r="AR171" s="276"/>
      <c r="AS171" s="276"/>
      <c r="AT171" s="276"/>
      <c r="AU171" s="276"/>
      <c r="AV171" s="276"/>
      <c r="AW171" s="276"/>
      <c r="AX171" s="276"/>
      <c r="AY171" s="276"/>
      <c r="AZ171" s="276"/>
      <c r="BA171" s="276"/>
      <c r="BB171" s="276"/>
      <c r="BC171" s="276"/>
      <c r="BD171" s="276"/>
      <c r="BE171" s="276"/>
      <c r="BF171" s="276"/>
      <c r="BG171" s="276"/>
      <c r="BH171" s="276"/>
      <c r="BI171" s="276"/>
      <c r="BJ171" s="276"/>
      <c r="BK171" s="276"/>
      <c r="BL171" s="276"/>
      <c r="BM171" s="276"/>
      <c r="BN171" s="89" t="str">
        <f t="shared" si="112"/>
        <v/>
      </c>
      <c r="BO171" s="90" t="str">
        <f t="shared" si="113"/>
        <v/>
      </c>
      <c r="BP171" s="285"/>
      <c r="BQ171" s="285"/>
      <c r="BR171" s="285"/>
      <c r="BS171" s="285"/>
      <c r="BT171" s="285"/>
      <c r="BU171" s="285"/>
      <c r="BV171" s="285"/>
      <c r="BW171" s="285"/>
      <c r="BX171" s="285"/>
      <c r="BY171" s="285"/>
      <c r="BZ171" s="285"/>
      <c r="CA171" s="276"/>
      <c r="CB171" s="276"/>
      <c r="CC171" s="276"/>
      <c r="CD171" s="276"/>
      <c r="CE171" s="276"/>
      <c r="CF171" s="276"/>
      <c r="CG171" s="276"/>
      <c r="CH171" s="276"/>
      <c r="CI171" s="276"/>
      <c r="CJ171" s="276"/>
      <c r="CK171" s="276"/>
      <c r="CL171" s="276"/>
      <c r="CM171" s="276"/>
      <c r="CN171" s="276"/>
      <c r="CO171" s="276"/>
      <c r="CP171" s="276"/>
      <c r="CQ171" s="276"/>
      <c r="CR171" s="276"/>
      <c r="CS171" s="276"/>
      <c r="CT171" s="89" t="str">
        <f t="shared" si="114"/>
        <v/>
      </c>
      <c r="CU171" s="90" t="str">
        <f t="shared" si="115"/>
        <v/>
      </c>
      <c r="CV171" s="91" t="str">
        <f>IF(B171&lt;&gt;"",IFERROR(SUMIF(D$14:CS$14, "CLO1", D171:CS171)/'Grade computation'!I$4,""),"")</f>
        <v/>
      </c>
      <c r="CW171" s="92" t="str">
        <f t="shared" si="116"/>
        <v/>
      </c>
      <c r="CX171" s="92" t="str">
        <f t="shared" si="117"/>
        <v/>
      </c>
      <c r="CY171" s="91" t="str">
        <f>IF(B171&lt;&gt;"",IFERROR(IF((SUMIF(D$14:CS$14,"CLO2",D171:CS171)/'Grade computation'!I$5)=0,0,(SUMIF(D$14:CS$14,"CLO2",D171:CS171)/'Grade computation'!I$5)),""),"")</f>
        <v/>
      </c>
      <c r="CZ171" s="92" t="str">
        <f t="shared" si="118"/>
        <v/>
      </c>
      <c r="DA171" s="92" t="str">
        <f t="shared" si="119"/>
        <v/>
      </c>
      <c r="DB171" s="91" t="str">
        <f>IF(B171&lt;&gt;"",IFERROR(IF((SUMIF(D$14:CS$14,"CLO3",D171:CS171)/'Grade computation'!I$6)=0,0,(SUMIF(D$14:CS$14,"CLO3",D171:CS171)/'Grade computation'!I$6)),""),"")</f>
        <v/>
      </c>
      <c r="DC171" s="92" t="str">
        <f t="shared" si="120"/>
        <v/>
      </c>
      <c r="DD171" s="92" t="str">
        <f t="shared" si="121"/>
        <v/>
      </c>
      <c r="DE171" s="91" t="str">
        <f>IF(B171&lt;&gt;"",IFERROR(SUMIF(D$14:CS$14,"CLO4",D171:CS171)/'Grade computation'!I$7,""),"")</f>
        <v/>
      </c>
      <c r="DF171" s="92" t="str">
        <f t="shared" si="122"/>
        <v/>
      </c>
      <c r="DG171" s="92" t="str">
        <f t="shared" si="123"/>
        <v/>
      </c>
      <c r="DH171" s="91" t="str">
        <f>IF(B171&lt;&gt;"",IFERROR(IF((SUMIF(D$14:CS$14,"CLO5",D171:CS171)/'Grade computation'!I$8)=0,0,(SUMIF(D$14:CS$14,"CLO5",D171:CS171)/'Grade computation'!I$8)),""),"")</f>
        <v/>
      </c>
      <c r="DI171" s="92" t="str">
        <f t="shared" si="124"/>
        <v/>
      </c>
      <c r="DJ171" s="92" t="str">
        <f t="shared" si="125"/>
        <v/>
      </c>
      <c r="DK171" s="91" t="str">
        <f>IF(B171&lt;&gt;"",IFERROR(IF((SUMIF(D$14:CS$14,"CLO6",D171:CS171)/'Grade computation'!I$9)=0,0,(SUMIF(D$14:CS$14,"CLO6",D171:CS171)/'Grade computation'!I$9)),""),"")</f>
        <v/>
      </c>
      <c r="DL171" s="92" t="str">
        <f t="shared" si="126"/>
        <v/>
      </c>
      <c r="DM171" s="92" t="str">
        <f t="shared" si="127"/>
        <v/>
      </c>
      <c r="DN171" s="91" t="str">
        <f>IF(B171&lt;&gt;"",IFERROR(IF((SUMIF(D$14:CS$14,"CLO7",D171:CS171)/'Grade computation'!I$10)=0,0,(SUMIF(D$14:CS$14,"CLO7",D171:CS171)/'Grade computation'!I$10)),""),"")</f>
        <v/>
      </c>
      <c r="DO171" s="92" t="str">
        <f t="shared" si="128"/>
        <v/>
      </c>
      <c r="DP171" s="92" t="str">
        <f t="shared" si="129"/>
        <v/>
      </c>
      <c r="DQ171" s="91" t="str">
        <f>IF(B171&lt;&gt;"",IFERROR(IF((SUMIF(D$14:CS$14,"CLO8",D171:CS171)/'Grade computation'!I$11)=0,0,(SUMIF(D$14:CS$14,"CLO8",D171:CS171)/'Grade computation'!I$11)),""),"")</f>
        <v/>
      </c>
      <c r="DR171" s="92" t="str">
        <f t="shared" si="130"/>
        <v/>
      </c>
      <c r="DS171" s="92" t="str">
        <f t="shared" si="131"/>
        <v/>
      </c>
      <c r="DT171" s="91" t="str">
        <f>IF(B171&lt;&gt;"",IFERROR(IF((SUMIF(D$14:CS$14,"CLO9",D171:CS171)/'Grade computation'!I$12)=0,0,(SUMIF(D$14:CS$14,"CLO9",D171:CS171)/'Grade computation'!I$12)),""),"")</f>
        <v/>
      </c>
      <c r="DU171" s="92" t="str">
        <f t="shared" si="132"/>
        <v/>
      </c>
      <c r="DV171" s="92" t="str">
        <f t="shared" si="133"/>
        <v/>
      </c>
      <c r="DW171" s="91" t="str">
        <f>IF(B171&lt;&gt;"",IFERROR(IF((SUMIF(D$14:CS$14,"CLO10",D171:CS171)/'Grade computation'!I$13)=0,0,(SUMIF(D$14:CS$14,"CLO10",D171:CS171)/'Grade computation'!I$13)),""),"")</f>
        <v/>
      </c>
      <c r="DX171" s="92" t="str">
        <f t="shared" si="134"/>
        <v/>
      </c>
      <c r="DY171" s="92" t="str">
        <f t="shared" si="135"/>
        <v/>
      </c>
      <c r="DZ171" s="45"/>
      <c r="EA171" s="45"/>
    </row>
    <row r="172" spans="1:131" ht="15.75" customHeight="1">
      <c r="A172" s="281"/>
      <c r="B172" s="282"/>
      <c r="C172" s="276"/>
      <c r="D172" s="276"/>
      <c r="E172" s="276"/>
      <c r="F172" s="276"/>
      <c r="G172" s="276"/>
      <c r="H172" s="276"/>
      <c r="I172" s="276"/>
      <c r="J172" s="276"/>
      <c r="K172" s="276"/>
      <c r="L172" s="276"/>
      <c r="M172" s="276"/>
      <c r="N172" s="276"/>
      <c r="O172" s="276"/>
      <c r="P172" s="276"/>
      <c r="Q172" s="276"/>
      <c r="R172" s="276"/>
      <c r="S172" s="276"/>
      <c r="T172" s="276"/>
      <c r="U172" s="276"/>
      <c r="V172" s="276"/>
      <c r="W172" s="276"/>
      <c r="X172" s="276"/>
      <c r="Y172" s="276"/>
      <c r="Z172" s="276"/>
      <c r="AA172" s="276"/>
      <c r="AB172" s="276"/>
      <c r="AC172" s="276"/>
      <c r="AD172" s="276"/>
      <c r="AE172" s="276"/>
      <c r="AF172" s="276"/>
      <c r="AG172" s="276"/>
      <c r="AH172" s="89" t="str">
        <f t="shared" si="110"/>
        <v/>
      </c>
      <c r="AI172" s="90" t="str">
        <f t="shared" si="111"/>
        <v/>
      </c>
      <c r="AJ172" s="276"/>
      <c r="AK172" s="276"/>
      <c r="AL172" s="276"/>
      <c r="AM172" s="276"/>
      <c r="AN172" s="276"/>
      <c r="AO172" s="276"/>
      <c r="AP172" s="276"/>
      <c r="AQ172" s="276"/>
      <c r="AR172" s="276"/>
      <c r="AS172" s="276"/>
      <c r="AT172" s="276"/>
      <c r="AU172" s="276"/>
      <c r="AV172" s="276"/>
      <c r="AW172" s="276"/>
      <c r="AX172" s="276"/>
      <c r="AY172" s="276"/>
      <c r="AZ172" s="276"/>
      <c r="BA172" s="276"/>
      <c r="BB172" s="276"/>
      <c r="BC172" s="276"/>
      <c r="BD172" s="276"/>
      <c r="BE172" s="276"/>
      <c r="BF172" s="276"/>
      <c r="BG172" s="276"/>
      <c r="BH172" s="276"/>
      <c r="BI172" s="276"/>
      <c r="BJ172" s="276"/>
      <c r="BK172" s="276"/>
      <c r="BL172" s="276"/>
      <c r="BM172" s="276"/>
      <c r="BN172" s="89" t="str">
        <f t="shared" si="112"/>
        <v/>
      </c>
      <c r="BO172" s="90" t="str">
        <f t="shared" si="113"/>
        <v/>
      </c>
      <c r="BP172" s="285"/>
      <c r="BQ172" s="285"/>
      <c r="BR172" s="285"/>
      <c r="BS172" s="285"/>
      <c r="BT172" s="285"/>
      <c r="BU172" s="285"/>
      <c r="BV172" s="285"/>
      <c r="BW172" s="285"/>
      <c r="BX172" s="285"/>
      <c r="BY172" s="285"/>
      <c r="BZ172" s="285"/>
      <c r="CA172" s="276"/>
      <c r="CB172" s="276"/>
      <c r="CC172" s="276"/>
      <c r="CD172" s="276"/>
      <c r="CE172" s="276"/>
      <c r="CF172" s="276"/>
      <c r="CG172" s="276"/>
      <c r="CH172" s="276"/>
      <c r="CI172" s="276"/>
      <c r="CJ172" s="276"/>
      <c r="CK172" s="276"/>
      <c r="CL172" s="276"/>
      <c r="CM172" s="276"/>
      <c r="CN172" s="276"/>
      <c r="CO172" s="276"/>
      <c r="CP172" s="276"/>
      <c r="CQ172" s="276"/>
      <c r="CR172" s="276"/>
      <c r="CS172" s="276"/>
      <c r="CT172" s="89" t="str">
        <f t="shared" si="114"/>
        <v/>
      </c>
      <c r="CU172" s="90" t="str">
        <f t="shared" si="115"/>
        <v/>
      </c>
      <c r="CV172" s="91" t="str">
        <f>IF(B172&lt;&gt;"",IFERROR(SUMIF(D$14:CS$14, "CLO1", D172:CS172)/'Grade computation'!I$4,""),"")</f>
        <v/>
      </c>
      <c r="CW172" s="92" t="str">
        <f t="shared" si="116"/>
        <v/>
      </c>
      <c r="CX172" s="92" t="str">
        <f t="shared" si="117"/>
        <v/>
      </c>
      <c r="CY172" s="91" t="str">
        <f>IF(B172&lt;&gt;"",IFERROR(IF((SUMIF(D$14:CS$14,"CLO2",D172:CS172)/'Grade computation'!I$5)=0,0,(SUMIF(D$14:CS$14,"CLO2",D172:CS172)/'Grade computation'!I$5)),""),"")</f>
        <v/>
      </c>
      <c r="CZ172" s="92" t="str">
        <f t="shared" si="118"/>
        <v/>
      </c>
      <c r="DA172" s="92" t="str">
        <f t="shared" si="119"/>
        <v/>
      </c>
      <c r="DB172" s="91" t="str">
        <f>IF(B172&lt;&gt;"",IFERROR(IF((SUMIF(D$14:CS$14,"CLO3",D172:CS172)/'Grade computation'!I$6)=0,0,(SUMIF(D$14:CS$14,"CLO3",D172:CS172)/'Grade computation'!I$6)),""),"")</f>
        <v/>
      </c>
      <c r="DC172" s="92" t="str">
        <f t="shared" si="120"/>
        <v/>
      </c>
      <c r="DD172" s="92" t="str">
        <f t="shared" si="121"/>
        <v/>
      </c>
      <c r="DE172" s="91" t="str">
        <f>IF(B172&lt;&gt;"",IFERROR(SUMIF(D$14:CS$14,"CLO4",D172:CS172)/'Grade computation'!I$7,""),"")</f>
        <v/>
      </c>
      <c r="DF172" s="92" t="str">
        <f t="shared" si="122"/>
        <v/>
      </c>
      <c r="DG172" s="92" t="str">
        <f t="shared" si="123"/>
        <v/>
      </c>
      <c r="DH172" s="91" t="str">
        <f>IF(B172&lt;&gt;"",IFERROR(IF((SUMIF(D$14:CS$14,"CLO5",D172:CS172)/'Grade computation'!I$8)=0,0,(SUMIF(D$14:CS$14,"CLO5",D172:CS172)/'Grade computation'!I$8)),""),"")</f>
        <v/>
      </c>
      <c r="DI172" s="92" t="str">
        <f t="shared" si="124"/>
        <v/>
      </c>
      <c r="DJ172" s="92" t="str">
        <f t="shared" si="125"/>
        <v/>
      </c>
      <c r="DK172" s="91" t="str">
        <f>IF(B172&lt;&gt;"",IFERROR(IF((SUMIF(D$14:CS$14,"CLO6",D172:CS172)/'Grade computation'!I$9)=0,0,(SUMIF(D$14:CS$14,"CLO6",D172:CS172)/'Grade computation'!I$9)),""),"")</f>
        <v/>
      </c>
      <c r="DL172" s="92" t="str">
        <f t="shared" si="126"/>
        <v/>
      </c>
      <c r="DM172" s="92" t="str">
        <f t="shared" si="127"/>
        <v/>
      </c>
      <c r="DN172" s="91" t="str">
        <f>IF(B172&lt;&gt;"",IFERROR(IF((SUMIF(D$14:CS$14,"CLO7",D172:CS172)/'Grade computation'!I$10)=0,0,(SUMIF(D$14:CS$14,"CLO7",D172:CS172)/'Grade computation'!I$10)),""),"")</f>
        <v/>
      </c>
      <c r="DO172" s="92" t="str">
        <f t="shared" si="128"/>
        <v/>
      </c>
      <c r="DP172" s="92" t="str">
        <f t="shared" si="129"/>
        <v/>
      </c>
      <c r="DQ172" s="91" t="str">
        <f>IF(B172&lt;&gt;"",IFERROR(IF((SUMIF(D$14:CS$14,"CLO8",D172:CS172)/'Grade computation'!I$11)=0,0,(SUMIF(D$14:CS$14,"CLO8",D172:CS172)/'Grade computation'!I$11)),""),"")</f>
        <v/>
      </c>
      <c r="DR172" s="92" t="str">
        <f t="shared" si="130"/>
        <v/>
      </c>
      <c r="DS172" s="92" t="str">
        <f t="shared" si="131"/>
        <v/>
      </c>
      <c r="DT172" s="91" t="str">
        <f>IF(B172&lt;&gt;"",IFERROR(IF((SUMIF(D$14:CS$14,"CLO9",D172:CS172)/'Grade computation'!I$12)=0,0,(SUMIF(D$14:CS$14,"CLO9",D172:CS172)/'Grade computation'!I$12)),""),"")</f>
        <v/>
      </c>
      <c r="DU172" s="92" t="str">
        <f t="shared" si="132"/>
        <v/>
      </c>
      <c r="DV172" s="92" t="str">
        <f t="shared" si="133"/>
        <v/>
      </c>
      <c r="DW172" s="91" t="str">
        <f>IF(B172&lt;&gt;"",IFERROR(IF((SUMIF(D$14:CS$14,"CLO10",D172:CS172)/'Grade computation'!I$13)=0,0,(SUMIF(D$14:CS$14,"CLO10",D172:CS172)/'Grade computation'!I$13)),""),"")</f>
        <v/>
      </c>
      <c r="DX172" s="92" t="str">
        <f t="shared" si="134"/>
        <v/>
      </c>
      <c r="DY172" s="92" t="str">
        <f t="shared" si="135"/>
        <v/>
      </c>
      <c r="DZ172" s="45"/>
      <c r="EA172" s="45"/>
    </row>
    <row r="173" spans="1:131" ht="15.75" customHeight="1">
      <c r="A173" s="281"/>
      <c r="B173" s="282"/>
      <c r="C173" s="276"/>
      <c r="D173" s="276"/>
      <c r="E173" s="276"/>
      <c r="F173" s="276"/>
      <c r="G173" s="276"/>
      <c r="H173" s="276"/>
      <c r="I173" s="276"/>
      <c r="J173" s="276"/>
      <c r="K173" s="276"/>
      <c r="L173" s="276"/>
      <c r="M173" s="276"/>
      <c r="N173" s="276"/>
      <c r="O173" s="276"/>
      <c r="P173" s="276"/>
      <c r="Q173" s="276"/>
      <c r="R173" s="276"/>
      <c r="S173" s="276"/>
      <c r="T173" s="276"/>
      <c r="U173" s="276"/>
      <c r="V173" s="276"/>
      <c r="W173" s="276"/>
      <c r="X173" s="276"/>
      <c r="Y173" s="276"/>
      <c r="Z173" s="276"/>
      <c r="AA173" s="276"/>
      <c r="AB173" s="276"/>
      <c r="AC173" s="276"/>
      <c r="AD173" s="276"/>
      <c r="AE173" s="276"/>
      <c r="AF173" s="276"/>
      <c r="AG173" s="276"/>
      <c r="AH173" s="89" t="str">
        <f t="shared" si="110"/>
        <v/>
      </c>
      <c r="AI173" s="90" t="str">
        <f t="shared" si="111"/>
        <v/>
      </c>
      <c r="AJ173" s="276"/>
      <c r="AK173" s="276"/>
      <c r="AL173" s="276"/>
      <c r="AM173" s="276"/>
      <c r="AN173" s="276"/>
      <c r="AO173" s="276"/>
      <c r="AP173" s="276"/>
      <c r="AQ173" s="276"/>
      <c r="AR173" s="276"/>
      <c r="AS173" s="276"/>
      <c r="AT173" s="276"/>
      <c r="AU173" s="276"/>
      <c r="AV173" s="276"/>
      <c r="AW173" s="276"/>
      <c r="AX173" s="276"/>
      <c r="AY173" s="276"/>
      <c r="AZ173" s="276"/>
      <c r="BA173" s="276"/>
      <c r="BB173" s="276"/>
      <c r="BC173" s="276"/>
      <c r="BD173" s="276"/>
      <c r="BE173" s="276"/>
      <c r="BF173" s="276"/>
      <c r="BG173" s="276"/>
      <c r="BH173" s="276"/>
      <c r="BI173" s="276"/>
      <c r="BJ173" s="276"/>
      <c r="BK173" s="276"/>
      <c r="BL173" s="276"/>
      <c r="BM173" s="276"/>
      <c r="BN173" s="89" t="str">
        <f t="shared" si="112"/>
        <v/>
      </c>
      <c r="BO173" s="90" t="str">
        <f t="shared" si="113"/>
        <v/>
      </c>
      <c r="BP173" s="285"/>
      <c r="BQ173" s="285"/>
      <c r="BR173" s="285"/>
      <c r="BS173" s="285"/>
      <c r="BT173" s="285"/>
      <c r="BU173" s="285"/>
      <c r="BV173" s="285"/>
      <c r="BW173" s="285"/>
      <c r="BX173" s="285"/>
      <c r="BY173" s="285"/>
      <c r="BZ173" s="285"/>
      <c r="CA173" s="276"/>
      <c r="CB173" s="276"/>
      <c r="CC173" s="276"/>
      <c r="CD173" s="276"/>
      <c r="CE173" s="276"/>
      <c r="CF173" s="276"/>
      <c r="CG173" s="276"/>
      <c r="CH173" s="276"/>
      <c r="CI173" s="276"/>
      <c r="CJ173" s="276"/>
      <c r="CK173" s="276"/>
      <c r="CL173" s="276"/>
      <c r="CM173" s="276"/>
      <c r="CN173" s="276"/>
      <c r="CO173" s="276"/>
      <c r="CP173" s="276"/>
      <c r="CQ173" s="276"/>
      <c r="CR173" s="276"/>
      <c r="CS173" s="276"/>
      <c r="CT173" s="89" t="str">
        <f t="shared" si="114"/>
        <v/>
      </c>
      <c r="CU173" s="90" t="str">
        <f t="shared" si="115"/>
        <v/>
      </c>
      <c r="CV173" s="91" t="str">
        <f>IF(B173&lt;&gt;"",IFERROR(SUMIF(D$14:CS$14, "CLO1", D173:CS173)/'Grade computation'!I$4,""),"")</f>
        <v/>
      </c>
      <c r="CW173" s="92" t="str">
        <f t="shared" si="116"/>
        <v/>
      </c>
      <c r="CX173" s="92" t="str">
        <f t="shared" si="117"/>
        <v/>
      </c>
      <c r="CY173" s="91" t="str">
        <f>IF(B173&lt;&gt;"",IFERROR(IF((SUMIF(D$14:CS$14,"CLO2",D173:CS173)/'Grade computation'!I$5)=0,0,(SUMIF(D$14:CS$14,"CLO2",D173:CS173)/'Grade computation'!I$5)),""),"")</f>
        <v/>
      </c>
      <c r="CZ173" s="92" t="str">
        <f t="shared" si="118"/>
        <v/>
      </c>
      <c r="DA173" s="92" t="str">
        <f t="shared" si="119"/>
        <v/>
      </c>
      <c r="DB173" s="91" t="str">
        <f>IF(B173&lt;&gt;"",IFERROR(IF((SUMIF(D$14:CS$14,"CLO3",D173:CS173)/'Grade computation'!I$6)=0,0,(SUMIF(D$14:CS$14,"CLO3",D173:CS173)/'Grade computation'!I$6)),""),"")</f>
        <v/>
      </c>
      <c r="DC173" s="92" t="str">
        <f t="shared" si="120"/>
        <v/>
      </c>
      <c r="DD173" s="92" t="str">
        <f t="shared" si="121"/>
        <v/>
      </c>
      <c r="DE173" s="91" t="str">
        <f>IF(B173&lt;&gt;"",IFERROR(SUMIF(D$14:CS$14,"CLO4",D173:CS173)/'Grade computation'!I$7,""),"")</f>
        <v/>
      </c>
      <c r="DF173" s="92" t="str">
        <f t="shared" si="122"/>
        <v/>
      </c>
      <c r="DG173" s="92" t="str">
        <f t="shared" si="123"/>
        <v/>
      </c>
      <c r="DH173" s="91" t="str">
        <f>IF(B173&lt;&gt;"",IFERROR(IF((SUMIF(D$14:CS$14,"CLO5",D173:CS173)/'Grade computation'!I$8)=0,0,(SUMIF(D$14:CS$14,"CLO5",D173:CS173)/'Grade computation'!I$8)),""),"")</f>
        <v/>
      </c>
      <c r="DI173" s="92" t="str">
        <f t="shared" si="124"/>
        <v/>
      </c>
      <c r="DJ173" s="92" t="str">
        <f t="shared" si="125"/>
        <v/>
      </c>
      <c r="DK173" s="91" t="str">
        <f>IF(B173&lt;&gt;"",IFERROR(IF((SUMIF(D$14:CS$14,"CLO6",D173:CS173)/'Grade computation'!I$9)=0,0,(SUMIF(D$14:CS$14,"CLO6",D173:CS173)/'Grade computation'!I$9)),""),"")</f>
        <v/>
      </c>
      <c r="DL173" s="92" t="str">
        <f t="shared" si="126"/>
        <v/>
      </c>
      <c r="DM173" s="92" t="str">
        <f t="shared" si="127"/>
        <v/>
      </c>
      <c r="DN173" s="91" t="str">
        <f>IF(B173&lt;&gt;"",IFERROR(IF((SUMIF(D$14:CS$14,"CLO7",D173:CS173)/'Grade computation'!I$10)=0,0,(SUMIF(D$14:CS$14,"CLO7",D173:CS173)/'Grade computation'!I$10)),""),"")</f>
        <v/>
      </c>
      <c r="DO173" s="92" t="str">
        <f t="shared" si="128"/>
        <v/>
      </c>
      <c r="DP173" s="92" t="str">
        <f t="shared" si="129"/>
        <v/>
      </c>
      <c r="DQ173" s="91" t="str">
        <f>IF(B173&lt;&gt;"",IFERROR(IF((SUMIF(D$14:CS$14,"CLO8",D173:CS173)/'Grade computation'!I$11)=0,0,(SUMIF(D$14:CS$14,"CLO8",D173:CS173)/'Grade computation'!I$11)),""),"")</f>
        <v/>
      </c>
      <c r="DR173" s="92" t="str">
        <f t="shared" si="130"/>
        <v/>
      </c>
      <c r="DS173" s="92" t="str">
        <f t="shared" si="131"/>
        <v/>
      </c>
      <c r="DT173" s="91" t="str">
        <f>IF(B173&lt;&gt;"",IFERROR(IF((SUMIF(D$14:CS$14,"CLO9",D173:CS173)/'Grade computation'!I$12)=0,0,(SUMIF(D$14:CS$14,"CLO9",D173:CS173)/'Grade computation'!I$12)),""),"")</f>
        <v/>
      </c>
      <c r="DU173" s="92" t="str">
        <f t="shared" si="132"/>
        <v/>
      </c>
      <c r="DV173" s="92" t="str">
        <f t="shared" si="133"/>
        <v/>
      </c>
      <c r="DW173" s="91" t="str">
        <f>IF(B173&lt;&gt;"",IFERROR(IF((SUMIF(D$14:CS$14,"CLO10",D173:CS173)/'Grade computation'!I$13)=0,0,(SUMIF(D$14:CS$14,"CLO10",D173:CS173)/'Grade computation'!I$13)),""),"")</f>
        <v/>
      </c>
      <c r="DX173" s="92" t="str">
        <f t="shared" si="134"/>
        <v/>
      </c>
      <c r="DY173" s="92" t="str">
        <f t="shared" si="135"/>
        <v/>
      </c>
      <c r="DZ173" s="45"/>
      <c r="EA173" s="45"/>
    </row>
    <row r="174" spans="1:131" ht="15.75" customHeight="1">
      <c r="A174" s="281"/>
      <c r="B174" s="282"/>
      <c r="C174" s="276"/>
      <c r="D174" s="276"/>
      <c r="E174" s="276"/>
      <c r="F174" s="276"/>
      <c r="G174" s="276"/>
      <c r="H174" s="276"/>
      <c r="I174" s="276"/>
      <c r="J174" s="276"/>
      <c r="K174" s="276"/>
      <c r="L174" s="276"/>
      <c r="M174" s="276"/>
      <c r="N174" s="276"/>
      <c r="O174" s="276"/>
      <c r="P174" s="276"/>
      <c r="Q174" s="276"/>
      <c r="R174" s="276"/>
      <c r="S174" s="276"/>
      <c r="T174" s="276"/>
      <c r="U174" s="276"/>
      <c r="V174" s="276"/>
      <c r="W174" s="276"/>
      <c r="X174" s="276"/>
      <c r="Y174" s="276"/>
      <c r="Z174" s="276"/>
      <c r="AA174" s="276"/>
      <c r="AB174" s="276"/>
      <c r="AC174" s="276"/>
      <c r="AD174" s="276"/>
      <c r="AE174" s="276"/>
      <c r="AF174" s="276"/>
      <c r="AG174" s="276"/>
      <c r="AH174" s="89" t="str">
        <f t="shared" si="110"/>
        <v/>
      </c>
      <c r="AI174" s="90" t="str">
        <f t="shared" si="111"/>
        <v/>
      </c>
      <c r="AJ174" s="276"/>
      <c r="AK174" s="276"/>
      <c r="AL174" s="276"/>
      <c r="AM174" s="276"/>
      <c r="AN174" s="276"/>
      <c r="AO174" s="276"/>
      <c r="AP174" s="276"/>
      <c r="AQ174" s="276"/>
      <c r="AR174" s="276"/>
      <c r="AS174" s="276"/>
      <c r="AT174" s="276"/>
      <c r="AU174" s="276"/>
      <c r="AV174" s="276"/>
      <c r="AW174" s="276"/>
      <c r="AX174" s="276"/>
      <c r="AY174" s="276"/>
      <c r="AZ174" s="276"/>
      <c r="BA174" s="276"/>
      <c r="BB174" s="276"/>
      <c r="BC174" s="276"/>
      <c r="BD174" s="276"/>
      <c r="BE174" s="276"/>
      <c r="BF174" s="276"/>
      <c r="BG174" s="276"/>
      <c r="BH174" s="276"/>
      <c r="BI174" s="276"/>
      <c r="BJ174" s="276"/>
      <c r="BK174" s="276"/>
      <c r="BL174" s="276"/>
      <c r="BM174" s="276"/>
      <c r="BN174" s="89" t="str">
        <f t="shared" si="112"/>
        <v/>
      </c>
      <c r="BO174" s="90" t="str">
        <f t="shared" si="113"/>
        <v/>
      </c>
      <c r="BP174" s="285"/>
      <c r="BQ174" s="285"/>
      <c r="BR174" s="285"/>
      <c r="BS174" s="285"/>
      <c r="BT174" s="285"/>
      <c r="BU174" s="285"/>
      <c r="BV174" s="285"/>
      <c r="BW174" s="285"/>
      <c r="BX174" s="285"/>
      <c r="BY174" s="285"/>
      <c r="BZ174" s="285"/>
      <c r="CA174" s="276"/>
      <c r="CB174" s="276"/>
      <c r="CC174" s="276"/>
      <c r="CD174" s="276"/>
      <c r="CE174" s="276"/>
      <c r="CF174" s="276"/>
      <c r="CG174" s="276"/>
      <c r="CH174" s="276"/>
      <c r="CI174" s="276"/>
      <c r="CJ174" s="276"/>
      <c r="CK174" s="276"/>
      <c r="CL174" s="276"/>
      <c r="CM174" s="276"/>
      <c r="CN174" s="276"/>
      <c r="CO174" s="276"/>
      <c r="CP174" s="276"/>
      <c r="CQ174" s="276"/>
      <c r="CR174" s="276"/>
      <c r="CS174" s="276"/>
      <c r="CT174" s="89" t="str">
        <f t="shared" si="114"/>
        <v/>
      </c>
      <c r="CU174" s="90" t="str">
        <f t="shared" si="115"/>
        <v/>
      </c>
      <c r="CV174" s="91" t="str">
        <f>IF(B174&lt;&gt;"",IFERROR(SUMIF(D$14:CS$14, "CLO1", D174:CS174)/'Grade computation'!I$4,""),"")</f>
        <v/>
      </c>
      <c r="CW174" s="92" t="str">
        <f t="shared" si="116"/>
        <v/>
      </c>
      <c r="CX174" s="92" t="str">
        <f t="shared" si="117"/>
        <v/>
      </c>
      <c r="CY174" s="91" t="str">
        <f>IF(B174&lt;&gt;"",IFERROR(IF((SUMIF(D$14:CS$14,"CLO2",D174:CS174)/'Grade computation'!I$5)=0,0,(SUMIF(D$14:CS$14,"CLO2",D174:CS174)/'Grade computation'!I$5)),""),"")</f>
        <v/>
      </c>
      <c r="CZ174" s="92" t="str">
        <f t="shared" si="118"/>
        <v/>
      </c>
      <c r="DA174" s="92" t="str">
        <f t="shared" si="119"/>
        <v/>
      </c>
      <c r="DB174" s="91" t="str">
        <f>IF(B174&lt;&gt;"",IFERROR(IF((SUMIF(D$14:CS$14,"CLO3",D174:CS174)/'Grade computation'!I$6)=0,0,(SUMIF(D$14:CS$14,"CLO3",D174:CS174)/'Grade computation'!I$6)),""),"")</f>
        <v/>
      </c>
      <c r="DC174" s="92" t="str">
        <f t="shared" si="120"/>
        <v/>
      </c>
      <c r="DD174" s="92" t="str">
        <f t="shared" si="121"/>
        <v/>
      </c>
      <c r="DE174" s="91" t="str">
        <f>IF(B174&lt;&gt;"",IFERROR(SUMIF(D$14:CS$14,"CLO4",D174:CS174)/'Grade computation'!I$7,""),"")</f>
        <v/>
      </c>
      <c r="DF174" s="92" t="str">
        <f t="shared" si="122"/>
        <v/>
      </c>
      <c r="DG174" s="92" t="str">
        <f t="shared" si="123"/>
        <v/>
      </c>
      <c r="DH174" s="91" t="str">
        <f>IF(B174&lt;&gt;"",IFERROR(IF((SUMIF(D$14:CS$14,"CLO5",D174:CS174)/'Grade computation'!I$8)=0,0,(SUMIF(D$14:CS$14,"CLO5",D174:CS174)/'Grade computation'!I$8)),""),"")</f>
        <v/>
      </c>
      <c r="DI174" s="92" t="str">
        <f t="shared" si="124"/>
        <v/>
      </c>
      <c r="DJ174" s="92" t="str">
        <f t="shared" si="125"/>
        <v/>
      </c>
      <c r="DK174" s="91" t="str">
        <f>IF(B174&lt;&gt;"",IFERROR(IF((SUMIF(D$14:CS$14,"CLO6",D174:CS174)/'Grade computation'!I$9)=0,0,(SUMIF(D$14:CS$14,"CLO6",D174:CS174)/'Grade computation'!I$9)),""),"")</f>
        <v/>
      </c>
      <c r="DL174" s="92" t="str">
        <f t="shared" si="126"/>
        <v/>
      </c>
      <c r="DM174" s="92" t="str">
        <f t="shared" si="127"/>
        <v/>
      </c>
      <c r="DN174" s="91" t="str">
        <f>IF(B174&lt;&gt;"",IFERROR(IF((SUMIF(D$14:CS$14,"CLO7",D174:CS174)/'Grade computation'!I$10)=0,0,(SUMIF(D$14:CS$14,"CLO7",D174:CS174)/'Grade computation'!I$10)),""),"")</f>
        <v/>
      </c>
      <c r="DO174" s="92" t="str">
        <f t="shared" si="128"/>
        <v/>
      </c>
      <c r="DP174" s="92" t="str">
        <f t="shared" si="129"/>
        <v/>
      </c>
      <c r="DQ174" s="91" t="str">
        <f>IF(B174&lt;&gt;"",IFERROR(IF((SUMIF(D$14:CS$14,"CLO8",D174:CS174)/'Grade computation'!I$11)=0,0,(SUMIF(D$14:CS$14,"CLO8",D174:CS174)/'Grade computation'!I$11)),""),"")</f>
        <v/>
      </c>
      <c r="DR174" s="92" t="str">
        <f t="shared" si="130"/>
        <v/>
      </c>
      <c r="DS174" s="92" t="str">
        <f t="shared" si="131"/>
        <v/>
      </c>
      <c r="DT174" s="91" t="str">
        <f>IF(B174&lt;&gt;"",IFERROR(IF((SUMIF(D$14:CS$14,"CLO9",D174:CS174)/'Grade computation'!I$12)=0,0,(SUMIF(D$14:CS$14,"CLO9",D174:CS174)/'Grade computation'!I$12)),""),"")</f>
        <v/>
      </c>
      <c r="DU174" s="92" t="str">
        <f t="shared" si="132"/>
        <v/>
      </c>
      <c r="DV174" s="92" t="str">
        <f t="shared" si="133"/>
        <v/>
      </c>
      <c r="DW174" s="91" t="str">
        <f>IF(B174&lt;&gt;"",IFERROR(IF((SUMIF(D$14:CS$14,"CLO10",D174:CS174)/'Grade computation'!I$13)=0,0,(SUMIF(D$14:CS$14,"CLO10",D174:CS174)/'Grade computation'!I$13)),""),"")</f>
        <v/>
      </c>
      <c r="DX174" s="92" t="str">
        <f t="shared" si="134"/>
        <v/>
      </c>
      <c r="DY174" s="92" t="str">
        <f t="shared" si="135"/>
        <v/>
      </c>
      <c r="DZ174" s="45"/>
      <c r="EA174" s="45"/>
    </row>
    <row r="175" spans="1:131" ht="15.75" customHeight="1">
      <c r="A175" s="281"/>
      <c r="B175" s="282"/>
      <c r="C175" s="276"/>
      <c r="D175" s="276"/>
      <c r="E175" s="276"/>
      <c r="F175" s="276"/>
      <c r="G175" s="276"/>
      <c r="H175" s="276"/>
      <c r="I175" s="276"/>
      <c r="J175" s="276"/>
      <c r="K175" s="276"/>
      <c r="L175" s="276"/>
      <c r="M175" s="276"/>
      <c r="N175" s="276"/>
      <c r="O175" s="276"/>
      <c r="P175" s="276"/>
      <c r="Q175" s="276"/>
      <c r="R175" s="276"/>
      <c r="S175" s="276"/>
      <c r="T175" s="276"/>
      <c r="U175" s="276"/>
      <c r="V175" s="276"/>
      <c r="W175" s="276"/>
      <c r="X175" s="276"/>
      <c r="Y175" s="276"/>
      <c r="Z175" s="276"/>
      <c r="AA175" s="276"/>
      <c r="AB175" s="276"/>
      <c r="AC175" s="276"/>
      <c r="AD175" s="276"/>
      <c r="AE175" s="276"/>
      <c r="AF175" s="276"/>
      <c r="AG175" s="276"/>
      <c r="AH175" s="89" t="str">
        <f t="shared" si="110"/>
        <v/>
      </c>
      <c r="AI175" s="90" t="str">
        <f t="shared" si="111"/>
        <v/>
      </c>
      <c r="AJ175" s="276"/>
      <c r="AK175" s="276"/>
      <c r="AL175" s="276"/>
      <c r="AM175" s="276"/>
      <c r="AN175" s="276"/>
      <c r="AO175" s="276"/>
      <c r="AP175" s="276"/>
      <c r="AQ175" s="276"/>
      <c r="AR175" s="276"/>
      <c r="AS175" s="276"/>
      <c r="AT175" s="276"/>
      <c r="AU175" s="276"/>
      <c r="AV175" s="276"/>
      <c r="AW175" s="276"/>
      <c r="AX175" s="276"/>
      <c r="AY175" s="276"/>
      <c r="AZ175" s="276"/>
      <c r="BA175" s="276"/>
      <c r="BB175" s="276"/>
      <c r="BC175" s="276"/>
      <c r="BD175" s="276"/>
      <c r="BE175" s="276"/>
      <c r="BF175" s="276"/>
      <c r="BG175" s="276"/>
      <c r="BH175" s="276"/>
      <c r="BI175" s="276"/>
      <c r="BJ175" s="276"/>
      <c r="BK175" s="276"/>
      <c r="BL175" s="276"/>
      <c r="BM175" s="276"/>
      <c r="BN175" s="89" t="str">
        <f t="shared" si="112"/>
        <v/>
      </c>
      <c r="BO175" s="90" t="str">
        <f t="shared" si="113"/>
        <v/>
      </c>
      <c r="BP175" s="285"/>
      <c r="BQ175" s="285"/>
      <c r="BR175" s="285"/>
      <c r="BS175" s="285"/>
      <c r="BT175" s="285"/>
      <c r="BU175" s="285"/>
      <c r="BV175" s="285"/>
      <c r="BW175" s="285"/>
      <c r="BX175" s="285"/>
      <c r="BY175" s="285"/>
      <c r="BZ175" s="285"/>
      <c r="CA175" s="276"/>
      <c r="CB175" s="276"/>
      <c r="CC175" s="276"/>
      <c r="CD175" s="276"/>
      <c r="CE175" s="276"/>
      <c r="CF175" s="276"/>
      <c r="CG175" s="276"/>
      <c r="CH175" s="276"/>
      <c r="CI175" s="276"/>
      <c r="CJ175" s="276"/>
      <c r="CK175" s="276"/>
      <c r="CL175" s="276"/>
      <c r="CM175" s="276"/>
      <c r="CN175" s="276"/>
      <c r="CO175" s="276"/>
      <c r="CP175" s="276"/>
      <c r="CQ175" s="276"/>
      <c r="CR175" s="276"/>
      <c r="CS175" s="276"/>
      <c r="CT175" s="89" t="str">
        <f t="shared" si="114"/>
        <v/>
      </c>
      <c r="CU175" s="90" t="str">
        <f t="shared" si="115"/>
        <v/>
      </c>
      <c r="CV175" s="91" t="str">
        <f>IF(B175&lt;&gt;"",IFERROR(SUMIF(D$14:CS$14, "CLO1", D175:CS175)/'Grade computation'!I$4,""),"")</f>
        <v/>
      </c>
      <c r="CW175" s="92" t="str">
        <f t="shared" si="116"/>
        <v/>
      </c>
      <c r="CX175" s="92" t="str">
        <f t="shared" si="117"/>
        <v/>
      </c>
      <c r="CY175" s="91" t="str">
        <f>IF(B175&lt;&gt;"",IFERROR(IF((SUMIF(D$14:CS$14,"CLO2",D175:CS175)/'Grade computation'!I$5)=0,0,(SUMIF(D$14:CS$14,"CLO2",D175:CS175)/'Grade computation'!I$5)),""),"")</f>
        <v/>
      </c>
      <c r="CZ175" s="92" t="str">
        <f t="shared" si="118"/>
        <v/>
      </c>
      <c r="DA175" s="92" t="str">
        <f t="shared" si="119"/>
        <v/>
      </c>
      <c r="DB175" s="91" t="str">
        <f>IF(B175&lt;&gt;"",IFERROR(IF((SUMIF(D$14:CS$14,"CLO3",D175:CS175)/'Grade computation'!I$6)=0,0,(SUMIF(D$14:CS$14,"CLO3",D175:CS175)/'Grade computation'!I$6)),""),"")</f>
        <v/>
      </c>
      <c r="DC175" s="92" t="str">
        <f t="shared" si="120"/>
        <v/>
      </c>
      <c r="DD175" s="92" t="str">
        <f t="shared" si="121"/>
        <v/>
      </c>
      <c r="DE175" s="91" t="str">
        <f>IF(B175&lt;&gt;"",IFERROR(SUMIF(D$14:CS$14,"CLO4",D175:CS175)/'Grade computation'!I$7,""),"")</f>
        <v/>
      </c>
      <c r="DF175" s="92" t="str">
        <f t="shared" si="122"/>
        <v/>
      </c>
      <c r="DG175" s="92" t="str">
        <f t="shared" si="123"/>
        <v/>
      </c>
      <c r="DH175" s="91" t="str">
        <f>IF(B175&lt;&gt;"",IFERROR(IF((SUMIF(D$14:CS$14,"CLO5",D175:CS175)/'Grade computation'!I$8)=0,0,(SUMIF(D$14:CS$14,"CLO5",D175:CS175)/'Grade computation'!I$8)),""),"")</f>
        <v/>
      </c>
      <c r="DI175" s="92" t="str">
        <f t="shared" si="124"/>
        <v/>
      </c>
      <c r="DJ175" s="92" t="str">
        <f t="shared" si="125"/>
        <v/>
      </c>
      <c r="DK175" s="91" t="str">
        <f>IF(B175&lt;&gt;"",IFERROR(IF((SUMIF(D$14:CS$14,"CLO6",D175:CS175)/'Grade computation'!I$9)=0,0,(SUMIF(D$14:CS$14,"CLO6",D175:CS175)/'Grade computation'!I$9)),""),"")</f>
        <v/>
      </c>
      <c r="DL175" s="92" t="str">
        <f t="shared" si="126"/>
        <v/>
      </c>
      <c r="DM175" s="92" t="str">
        <f t="shared" si="127"/>
        <v/>
      </c>
      <c r="DN175" s="91" t="str">
        <f>IF(B175&lt;&gt;"",IFERROR(IF((SUMIF(D$14:CS$14,"CLO7",D175:CS175)/'Grade computation'!I$10)=0,0,(SUMIF(D$14:CS$14,"CLO7",D175:CS175)/'Grade computation'!I$10)),""),"")</f>
        <v/>
      </c>
      <c r="DO175" s="92" t="str">
        <f t="shared" si="128"/>
        <v/>
      </c>
      <c r="DP175" s="92" t="str">
        <f t="shared" si="129"/>
        <v/>
      </c>
      <c r="DQ175" s="91" t="str">
        <f>IF(B175&lt;&gt;"",IFERROR(IF((SUMIF(D$14:CS$14,"CLO8",D175:CS175)/'Grade computation'!I$11)=0,0,(SUMIF(D$14:CS$14,"CLO8",D175:CS175)/'Grade computation'!I$11)),""),"")</f>
        <v/>
      </c>
      <c r="DR175" s="92" t="str">
        <f t="shared" si="130"/>
        <v/>
      </c>
      <c r="DS175" s="92" t="str">
        <f t="shared" si="131"/>
        <v/>
      </c>
      <c r="DT175" s="91" t="str">
        <f>IF(B175&lt;&gt;"",IFERROR(IF((SUMIF(D$14:CS$14,"CLO9",D175:CS175)/'Grade computation'!I$12)=0,0,(SUMIF(D$14:CS$14,"CLO9",D175:CS175)/'Grade computation'!I$12)),""),"")</f>
        <v/>
      </c>
      <c r="DU175" s="92" t="str">
        <f t="shared" si="132"/>
        <v/>
      </c>
      <c r="DV175" s="92" t="str">
        <f t="shared" si="133"/>
        <v/>
      </c>
      <c r="DW175" s="91" t="str">
        <f>IF(B175&lt;&gt;"",IFERROR(IF((SUMIF(D$14:CS$14,"CLO10",D175:CS175)/'Grade computation'!I$13)=0,0,(SUMIF(D$14:CS$14,"CLO10",D175:CS175)/'Grade computation'!I$13)),""),"")</f>
        <v/>
      </c>
      <c r="DX175" s="92" t="str">
        <f t="shared" si="134"/>
        <v/>
      </c>
      <c r="DY175" s="92" t="str">
        <f t="shared" si="135"/>
        <v/>
      </c>
      <c r="DZ175" s="45"/>
      <c r="EA175" s="45"/>
    </row>
    <row r="176" spans="1:131" ht="15.75" customHeight="1">
      <c r="A176" s="281"/>
      <c r="B176" s="282"/>
      <c r="C176" s="276"/>
      <c r="D176" s="276"/>
      <c r="E176" s="276"/>
      <c r="F176" s="276"/>
      <c r="G176" s="276"/>
      <c r="H176" s="276"/>
      <c r="I176" s="276"/>
      <c r="J176" s="276"/>
      <c r="K176" s="276"/>
      <c r="L176" s="276"/>
      <c r="M176" s="276"/>
      <c r="N176" s="276"/>
      <c r="O176" s="276"/>
      <c r="P176" s="276"/>
      <c r="Q176" s="276"/>
      <c r="R176" s="276"/>
      <c r="S176" s="276"/>
      <c r="T176" s="276"/>
      <c r="U176" s="276"/>
      <c r="V176" s="276"/>
      <c r="W176" s="276"/>
      <c r="X176" s="276"/>
      <c r="Y176" s="276"/>
      <c r="Z176" s="276"/>
      <c r="AA176" s="276"/>
      <c r="AB176" s="276"/>
      <c r="AC176" s="276"/>
      <c r="AD176" s="276"/>
      <c r="AE176" s="276"/>
      <c r="AF176" s="276"/>
      <c r="AG176" s="276"/>
      <c r="AH176" s="89" t="str">
        <f t="shared" si="110"/>
        <v/>
      </c>
      <c r="AI176" s="90" t="str">
        <f t="shared" si="111"/>
        <v/>
      </c>
      <c r="AJ176" s="276"/>
      <c r="AK176" s="276"/>
      <c r="AL176" s="276"/>
      <c r="AM176" s="276"/>
      <c r="AN176" s="276"/>
      <c r="AO176" s="276"/>
      <c r="AP176" s="276"/>
      <c r="AQ176" s="276"/>
      <c r="AR176" s="276"/>
      <c r="AS176" s="276"/>
      <c r="AT176" s="276"/>
      <c r="AU176" s="276"/>
      <c r="AV176" s="276"/>
      <c r="AW176" s="276"/>
      <c r="AX176" s="276"/>
      <c r="AY176" s="276"/>
      <c r="AZ176" s="276"/>
      <c r="BA176" s="276"/>
      <c r="BB176" s="276"/>
      <c r="BC176" s="276"/>
      <c r="BD176" s="276"/>
      <c r="BE176" s="276"/>
      <c r="BF176" s="276"/>
      <c r="BG176" s="276"/>
      <c r="BH176" s="276"/>
      <c r="BI176" s="276"/>
      <c r="BJ176" s="276"/>
      <c r="BK176" s="276"/>
      <c r="BL176" s="276"/>
      <c r="BM176" s="276"/>
      <c r="BN176" s="89" t="str">
        <f t="shared" si="112"/>
        <v/>
      </c>
      <c r="BO176" s="90" t="str">
        <f t="shared" si="113"/>
        <v/>
      </c>
      <c r="BP176" s="285"/>
      <c r="BQ176" s="285"/>
      <c r="BR176" s="285"/>
      <c r="BS176" s="285"/>
      <c r="BT176" s="285"/>
      <c r="BU176" s="285"/>
      <c r="BV176" s="285"/>
      <c r="BW176" s="285"/>
      <c r="BX176" s="285"/>
      <c r="BY176" s="285"/>
      <c r="BZ176" s="285"/>
      <c r="CA176" s="276"/>
      <c r="CB176" s="276"/>
      <c r="CC176" s="276"/>
      <c r="CD176" s="276"/>
      <c r="CE176" s="276"/>
      <c r="CF176" s="276"/>
      <c r="CG176" s="276"/>
      <c r="CH176" s="276"/>
      <c r="CI176" s="276"/>
      <c r="CJ176" s="276"/>
      <c r="CK176" s="276"/>
      <c r="CL176" s="276"/>
      <c r="CM176" s="276"/>
      <c r="CN176" s="276"/>
      <c r="CO176" s="276"/>
      <c r="CP176" s="276"/>
      <c r="CQ176" s="276"/>
      <c r="CR176" s="276"/>
      <c r="CS176" s="276"/>
      <c r="CT176" s="89" t="str">
        <f t="shared" si="114"/>
        <v/>
      </c>
      <c r="CU176" s="90" t="str">
        <f t="shared" si="115"/>
        <v/>
      </c>
      <c r="CV176" s="91" t="str">
        <f>IF(B176&lt;&gt;"",IFERROR(SUMIF(D$14:CS$14, "CLO1", D176:CS176)/'Grade computation'!I$4,""),"")</f>
        <v/>
      </c>
      <c r="CW176" s="92" t="str">
        <f t="shared" si="116"/>
        <v/>
      </c>
      <c r="CX176" s="92" t="str">
        <f t="shared" si="117"/>
        <v/>
      </c>
      <c r="CY176" s="91" t="str">
        <f>IF(B176&lt;&gt;"",IFERROR(IF((SUMIF(D$14:CS$14,"CLO2",D176:CS176)/'Grade computation'!I$5)=0,0,(SUMIF(D$14:CS$14,"CLO2",D176:CS176)/'Grade computation'!I$5)),""),"")</f>
        <v/>
      </c>
      <c r="CZ176" s="92" t="str">
        <f t="shared" si="118"/>
        <v/>
      </c>
      <c r="DA176" s="92" t="str">
        <f t="shared" si="119"/>
        <v/>
      </c>
      <c r="DB176" s="91" t="str">
        <f>IF(B176&lt;&gt;"",IFERROR(IF((SUMIF(D$14:CS$14,"CLO3",D176:CS176)/'Grade computation'!I$6)=0,0,(SUMIF(D$14:CS$14,"CLO3",D176:CS176)/'Grade computation'!I$6)),""),"")</f>
        <v/>
      </c>
      <c r="DC176" s="92" t="str">
        <f t="shared" si="120"/>
        <v/>
      </c>
      <c r="DD176" s="92" t="str">
        <f t="shared" si="121"/>
        <v/>
      </c>
      <c r="DE176" s="91" t="str">
        <f>IF(B176&lt;&gt;"",IFERROR(SUMIF(D$14:CS$14,"CLO4",D176:CS176)/'Grade computation'!I$7,""),"")</f>
        <v/>
      </c>
      <c r="DF176" s="92" t="str">
        <f t="shared" si="122"/>
        <v/>
      </c>
      <c r="DG176" s="92" t="str">
        <f t="shared" si="123"/>
        <v/>
      </c>
      <c r="DH176" s="91" t="str">
        <f>IF(B176&lt;&gt;"",IFERROR(IF((SUMIF(D$14:CS$14,"CLO5",D176:CS176)/'Grade computation'!I$8)=0,0,(SUMIF(D$14:CS$14,"CLO5",D176:CS176)/'Grade computation'!I$8)),""),"")</f>
        <v/>
      </c>
      <c r="DI176" s="92" t="str">
        <f t="shared" si="124"/>
        <v/>
      </c>
      <c r="DJ176" s="92" t="str">
        <f t="shared" si="125"/>
        <v/>
      </c>
      <c r="DK176" s="91" t="str">
        <f>IF(B176&lt;&gt;"",IFERROR(IF((SUMIF(D$14:CS$14,"CLO6",D176:CS176)/'Grade computation'!I$9)=0,0,(SUMIF(D$14:CS$14,"CLO6",D176:CS176)/'Grade computation'!I$9)),""),"")</f>
        <v/>
      </c>
      <c r="DL176" s="92" t="str">
        <f t="shared" si="126"/>
        <v/>
      </c>
      <c r="DM176" s="92" t="str">
        <f t="shared" si="127"/>
        <v/>
      </c>
      <c r="DN176" s="91" t="str">
        <f>IF(B176&lt;&gt;"",IFERROR(IF((SUMIF(D$14:CS$14,"CLO7",D176:CS176)/'Grade computation'!I$10)=0,0,(SUMIF(D$14:CS$14,"CLO7",D176:CS176)/'Grade computation'!I$10)),""),"")</f>
        <v/>
      </c>
      <c r="DO176" s="92" t="str">
        <f t="shared" si="128"/>
        <v/>
      </c>
      <c r="DP176" s="92" t="str">
        <f t="shared" si="129"/>
        <v/>
      </c>
      <c r="DQ176" s="91" t="str">
        <f>IF(B176&lt;&gt;"",IFERROR(IF((SUMIF(D$14:CS$14,"CLO8",D176:CS176)/'Grade computation'!I$11)=0,0,(SUMIF(D$14:CS$14,"CLO8",D176:CS176)/'Grade computation'!I$11)),""),"")</f>
        <v/>
      </c>
      <c r="DR176" s="92" t="str">
        <f t="shared" si="130"/>
        <v/>
      </c>
      <c r="DS176" s="92" t="str">
        <f t="shared" si="131"/>
        <v/>
      </c>
      <c r="DT176" s="91" t="str">
        <f>IF(B176&lt;&gt;"",IFERROR(IF((SUMIF(D$14:CS$14,"CLO9",D176:CS176)/'Grade computation'!I$12)=0,0,(SUMIF(D$14:CS$14,"CLO9",D176:CS176)/'Grade computation'!I$12)),""),"")</f>
        <v/>
      </c>
      <c r="DU176" s="92" t="str">
        <f t="shared" si="132"/>
        <v/>
      </c>
      <c r="DV176" s="92" t="str">
        <f t="shared" si="133"/>
        <v/>
      </c>
      <c r="DW176" s="91" t="str">
        <f>IF(B176&lt;&gt;"",IFERROR(IF((SUMIF(D$14:CS$14,"CLO10",D176:CS176)/'Grade computation'!I$13)=0,0,(SUMIF(D$14:CS$14,"CLO10",D176:CS176)/'Grade computation'!I$13)),""),"")</f>
        <v/>
      </c>
      <c r="DX176" s="92" t="str">
        <f t="shared" si="134"/>
        <v/>
      </c>
      <c r="DY176" s="92" t="str">
        <f t="shared" si="135"/>
        <v/>
      </c>
      <c r="DZ176" s="45"/>
      <c r="EA176" s="45"/>
    </row>
    <row r="177" spans="1:131" ht="15.75" customHeight="1">
      <c r="A177" s="281"/>
      <c r="B177" s="282"/>
      <c r="C177" s="276"/>
      <c r="D177" s="276"/>
      <c r="E177" s="276"/>
      <c r="F177" s="276"/>
      <c r="G177" s="276"/>
      <c r="H177" s="276"/>
      <c r="I177" s="276"/>
      <c r="J177" s="276"/>
      <c r="K177" s="276"/>
      <c r="L177" s="276"/>
      <c r="M177" s="276"/>
      <c r="N177" s="276"/>
      <c r="O177" s="276"/>
      <c r="P177" s="276"/>
      <c r="Q177" s="276"/>
      <c r="R177" s="276"/>
      <c r="S177" s="276"/>
      <c r="T177" s="276"/>
      <c r="U177" s="276"/>
      <c r="V177" s="276"/>
      <c r="W177" s="276"/>
      <c r="X177" s="276"/>
      <c r="Y177" s="276"/>
      <c r="Z177" s="276"/>
      <c r="AA177" s="276"/>
      <c r="AB177" s="276"/>
      <c r="AC177" s="276"/>
      <c r="AD177" s="276"/>
      <c r="AE177" s="276"/>
      <c r="AF177" s="276"/>
      <c r="AG177" s="276"/>
      <c r="AH177" s="89" t="str">
        <f t="shared" si="110"/>
        <v/>
      </c>
      <c r="AI177" s="90" t="str">
        <f t="shared" si="111"/>
        <v/>
      </c>
      <c r="AJ177" s="276"/>
      <c r="AK177" s="276"/>
      <c r="AL177" s="276"/>
      <c r="AM177" s="276"/>
      <c r="AN177" s="276"/>
      <c r="AO177" s="276"/>
      <c r="AP177" s="276"/>
      <c r="AQ177" s="276"/>
      <c r="AR177" s="276"/>
      <c r="AS177" s="276"/>
      <c r="AT177" s="276"/>
      <c r="AU177" s="276"/>
      <c r="AV177" s="276"/>
      <c r="AW177" s="276"/>
      <c r="AX177" s="276"/>
      <c r="AY177" s="276"/>
      <c r="AZ177" s="276"/>
      <c r="BA177" s="276"/>
      <c r="BB177" s="276"/>
      <c r="BC177" s="276"/>
      <c r="BD177" s="276"/>
      <c r="BE177" s="276"/>
      <c r="BF177" s="276"/>
      <c r="BG177" s="276"/>
      <c r="BH177" s="276"/>
      <c r="BI177" s="276"/>
      <c r="BJ177" s="276"/>
      <c r="BK177" s="276"/>
      <c r="BL177" s="276"/>
      <c r="BM177" s="276"/>
      <c r="BN177" s="89" t="str">
        <f t="shared" si="112"/>
        <v/>
      </c>
      <c r="BO177" s="90" t="str">
        <f t="shared" si="113"/>
        <v/>
      </c>
      <c r="BP177" s="285"/>
      <c r="BQ177" s="285"/>
      <c r="BR177" s="285"/>
      <c r="BS177" s="285"/>
      <c r="BT177" s="285"/>
      <c r="BU177" s="285"/>
      <c r="BV177" s="285"/>
      <c r="BW177" s="285"/>
      <c r="BX177" s="285"/>
      <c r="BY177" s="285"/>
      <c r="BZ177" s="285"/>
      <c r="CA177" s="276"/>
      <c r="CB177" s="276"/>
      <c r="CC177" s="276"/>
      <c r="CD177" s="276"/>
      <c r="CE177" s="276"/>
      <c r="CF177" s="276"/>
      <c r="CG177" s="276"/>
      <c r="CH177" s="276"/>
      <c r="CI177" s="276"/>
      <c r="CJ177" s="276"/>
      <c r="CK177" s="276"/>
      <c r="CL177" s="276"/>
      <c r="CM177" s="276"/>
      <c r="CN177" s="276"/>
      <c r="CO177" s="276"/>
      <c r="CP177" s="276"/>
      <c r="CQ177" s="276"/>
      <c r="CR177" s="276"/>
      <c r="CS177" s="276"/>
      <c r="CT177" s="89" t="str">
        <f t="shared" si="114"/>
        <v/>
      </c>
      <c r="CU177" s="90" t="str">
        <f t="shared" si="115"/>
        <v/>
      </c>
      <c r="CV177" s="91" t="str">
        <f>IF(B177&lt;&gt;"",IFERROR(SUMIF(D$14:CS$14, "CLO1", D177:CS177)/'Grade computation'!I$4,""),"")</f>
        <v/>
      </c>
      <c r="CW177" s="92" t="str">
        <f t="shared" si="116"/>
        <v/>
      </c>
      <c r="CX177" s="92" t="str">
        <f t="shared" si="117"/>
        <v/>
      </c>
      <c r="CY177" s="91" t="str">
        <f>IF(B177&lt;&gt;"",IFERROR(IF((SUMIF(D$14:CS$14,"CLO2",D177:CS177)/'Grade computation'!I$5)=0,0,(SUMIF(D$14:CS$14,"CLO2",D177:CS177)/'Grade computation'!I$5)),""),"")</f>
        <v/>
      </c>
      <c r="CZ177" s="92" t="str">
        <f t="shared" si="118"/>
        <v/>
      </c>
      <c r="DA177" s="92" t="str">
        <f t="shared" si="119"/>
        <v/>
      </c>
      <c r="DB177" s="91" t="str">
        <f>IF(B177&lt;&gt;"",IFERROR(IF((SUMIF(D$14:CS$14,"CLO3",D177:CS177)/'Grade computation'!I$6)=0,0,(SUMIF(D$14:CS$14,"CLO3",D177:CS177)/'Grade computation'!I$6)),""),"")</f>
        <v/>
      </c>
      <c r="DC177" s="92" t="str">
        <f t="shared" si="120"/>
        <v/>
      </c>
      <c r="DD177" s="92" t="str">
        <f t="shared" si="121"/>
        <v/>
      </c>
      <c r="DE177" s="91" t="str">
        <f>IF(B177&lt;&gt;"",IFERROR(SUMIF(D$14:CS$14,"CLO4",D177:CS177)/'Grade computation'!I$7,""),"")</f>
        <v/>
      </c>
      <c r="DF177" s="92" t="str">
        <f t="shared" si="122"/>
        <v/>
      </c>
      <c r="DG177" s="92" t="str">
        <f t="shared" si="123"/>
        <v/>
      </c>
      <c r="DH177" s="91" t="str">
        <f>IF(B177&lt;&gt;"",IFERROR(IF((SUMIF(D$14:CS$14,"CLO5",D177:CS177)/'Grade computation'!I$8)=0,0,(SUMIF(D$14:CS$14,"CLO5",D177:CS177)/'Grade computation'!I$8)),""),"")</f>
        <v/>
      </c>
      <c r="DI177" s="92" t="str">
        <f t="shared" si="124"/>
        <v/>
      </c>
      <c r="DJ177" s="92" t="str">
        <f t="shared" si="125"/>
        <v/>
      </c>
      <c r="DK177" s="91" t="str">
        <f>IF(B177&lt;&gt;"",IFERROR(IF((SUMIF(D$14:CS$14,"CLO6",D177:CS177)/'Grade computation'!I$9)=0,0,(SUMIF(D$14:CS$14,"CLO6",D177:CS177)/'Grade computation'!I$9)),""),"")</f>
        <v/>
      </c>
      <c r="DL177" s="92" t="str">
        <f t="shared" si="126"/>
        <v/>
      </c>
      <c r="DM177" s="92" t="str">
        <f t="shared" si="127"/>
        <v/>
      </c>
      <c r="DN177" s="91" t="str">
        <f>IF(B177&lt;&gt;"",IFERROR(IF((SUMIF(D$14:CS$14,"CLO7",D177:CS177)/'Grade computation'!I$10)=0,0,(SUMIF(D$14:CS$14,"CLO7",D177:CS177)/'Grade computation'!I$10)),""),"")</f>
        <v/>
      </c>
      <c r="DO177" s="92" t="str">
        <f t="shared" si="128"/>
        <v/>
      </c>
      <c r="DP177" s="92" t="str">
        <f t="shared" si="129"/>
        <v/>
      </c>
      <c r="DQ177" s="91" t="str">
        <f>IF(B177&lt;&gt;"",IFERROR(IF((SUMIF(D$14:CS$14,"CLO8",D177:CS177)/'Grade computation'!I$11)=0,0,(SUMIF(D$14:CS$14,"CLO8",D177:CS177)/'Grade computation'!I$11)),""),"")</f>
        <v/>
      </c>
      <c r="DR177" s="92" t="str">
        <f t="shared" si="130"/>
        <v/>
      </c>
      <c r="DS177" s="92" t="str">
        <f t="shared" si="131"/>
        <v/>
      </c>
      <c r="DT177" s="91" t="str">
        <f>IF(B177&lt;&gt;"",IFERROR(IF((SUMIF(D$14:CS$14,"CLO9",D177:CS177)/'Grade computation'!I$12)=0,0,(SUMIF(D$14:CS$14,"CLO9",D177:CS177)/'Grade computation'!I$12)),""),"")</f>
        <v/>
      </c>
      <c r="DU177" s="92" t="str">
        <f t="shared" si="132"/>
        <v/>
      </c>
      <c r="DV177" s="92" t="str">
        <f t="shared" si="133"/>
        <v/>
      </c>
      <c r="DW177" s="91" t="str">
        <f>IF(B177&lt;&gt;"",IFERROR(IF((SUMIF(D$14:CS$14,"CLO10",D177:CS177)/'Grade computation'!I$13)=0,0,(SUMIF(D$14:CS$14,"CLO10",D177:CS177)/'Grade computation'!I$13)),""),"")</f>
        <v/>
      </c>
      <c r="DX177" s="92" t="str">
        <f t="shared" si="134"/>
        <v/>
      </c>
      <c r="DY177" s="92" t="str">
        <f t="shared" si="135"/>
        <v/>
      </c>
      <c r="DZ177" s="45"/>
      <c r="EA177" s="45"/>
    </row>
    <row r="178" spans="1:131" ht="15.75" customHeight="1">
      <c r="A178" s="281"/>
      <c r="B178" s="282"/>
      <c r="C178" s="276"/>
      <c r="D178" s="276"/>
      <c r="E178" s="276"/>
      <c r="F178" s="276"/>
      <c r="G178" s="276"/>
      <c r="H178" s="276"/>
      <c r="I178" s="276"/>
      <c r="J178" s="276"/>
      <c r="K178" s="276"/>
      <c r="L178" s="276"/>
      <c r="M178" s="276"/>
      <c r="N178" s="276"/>
      <c r="O178" s="276"/>
      <c r="P178" s="276"/>
      <c r="Q178" s="276"/>
      <c r="R178" s="276"/>
      <c r="S178" s="276"/>
      <c r="T178" s="276"/>
      <c r="U178" s="276"/>
      <c r="V178" s="276"/>
      <c r="W178" s="276"/>
      <c r="X178" s="276"/>
      <c r="Y178" s="276"/>
      <c r="Z178" s="276"/>
      <c r="AA178" s="276"/>
      <c r="AB178" s="276"/>
      <c r="AC178" s="276"/>
      <c r="AD178" s="276"/>
      <c r="AE178" s="276"/>
      <c r="AF178" s="276"/>
      <c r="AG178" s="276"/>
      <c r="AH178" s="89" t="str">
        <f t="shared" si="110"/>
        <v/>
      </c>
      <c r="AI178" s="90" t="str">
        <f t="shared" si="111"/>
        <v/>
      </c>
      <c r="AJ178" s="276"/>
      <c r="AK178" s="276"/>
      <c r="AL178" s="276"/>
      <c r="AM178" s="276"/>
      <c r="AN178" s="276"/>
      <c r="AO178" s="276"/>
      <c r="AP178" s="276"/>
      <c r="AQ178" s="276"/>
      <c r="AR178" s="276"/>
      <c r="AS178" s="276"/>
      <c r="AT178" s="276"/>
      <c r="AU178" s="276"/>
      <c r="AV178" s="276"/>
      <c r="AW178" s="276"/>
      <c r="AX178" s="276"/>
      <c r="AY178" s="276"/>
      <c r="AZ178" s="276"/>
      <c r="BA178" s="276"/>
      <c r="BB178" s="276"/>
      <c r="BC178" s="276"/>
      <c r="BD178" s="276"/>
      <c r="BE178" s="276"/>
      <c r="BF178" s="276"/>
      <c r="BG178" s="276"/>
      <c r="BH178" s="276"/>
      <c r="BI178" s="276"/>
      <c r="BJ178" s="276"/>
      <c r="BK178" s="276"/>
      <c r="BL178" s="276"/>
      <c r="BM178" s="276"/>
      <c r="BN178" s="89" t="str">
        <f t="shared" si="112"/>
        <v/>
      </c>
      <c r="BO178" s="90" t="str">
        <f t="shared" si="113"/>
        <v/>
      </c>
      <c r="BP178" s="285"/>
      <c r="BQ178" s="285"/>
      <c r="BR178" s="285"/>
      <c r="BS178" s="285"/>
      <c r="BT178" s="285"/>
      <c r="BU178" s="285"/>
      <c r="BV178" s="285"/>
      <c r="BW178" s="285"/>
      <c r="BX178" s="285"/>
      <c r="BY178" s="285"/>
      <c r="BZ178" s="285"/>
      <c r="CA178" s="276"/>
      <c r="CB178" s="276"/>
      <c r="CC178" s="276"/>
      <c r="CD178" s="276"/>
      <c r="CE178" s="276"/>
      <c r="CF178" s="276"/>
      <c r="CG178" s="276"/>
      <c r="CH178" s="276"/>
      <c r="CI178" s="276"/>
      <c r="CJ178" s="276"/>
      <c r="CK178" s="276"/>
      <c r="CL178" s="276"/>
      <c r="CM178" s="276"/>
      <c r="CN178" s="276"/>
      <c r="CO178" s="276"/>
      <c r="CP178" s="276"/>
      <c r="CQ178" s="276"/>
      <c r="CR178" s="276"/>
      <c r="CS178" s="276"/>
      <c r="CT178" s="89" t="str">
        <f t="shared" si="114"/>
        <v/>
      </c>
      <c r="CU178" s="90" t="str">
        <f t="shared" si="115"/>
        <v/>
      </c>
      <c r="CV178" s="91" t="str">
        <f>IF(B178&lt;&gt;"",IFERROR(SUMIF(D$14:CS$14, "CLO1", D178:CS178)/'Grade computation'!I$4,""),"")</f>
        <v/>
      </c>
      <c r="CW178" s="92" t="str">
        <f t="shared" si="116"/>
        <v/>
      </c>
      <c r="CX178" s="92" t="str">
        <f t="shared" si="117"/>
        <v/>
      </c>
      <c r="CY178" s="91" t="str">
        <f>IF(B178&lt;&gt;"",IFERROR(IF((SUMIF(D$14:CS$14,"CLO2",D178:CS178)/'Grade computation'!I$5)=0,0,(SUMIF(D$14:CS$14,"CLO2",D178:CS178)/'Grade computation'!I$5)),""),"")</f>
        <v/>
      </c>
      <c r="CZ178" s="92" t="str">
        <f t="shared" si="118"/>
        <v/>
      </c>
      <c r="DA178" s="92" t="str">
        <f t="shared" si="119"/>
        <v/>
      </c>
      <c r="DB178" s="91" t="str">
        <f>IF(B178&lt;&gt;"",IFERROR(IF((SUMIF(D$14:CS$14,"CLO3",D178:CS178)/'Grade computation'!I$6)=0,0,(SUMIF(D$14:CS$14,"CLO3",D178:CS178)/'Grade computation'!I$6)),""),"")</f>
        <v/>
      </c>
      <c r="DC178" s="92" t="str">
        <f t="shared" si="120"/>
        <v/>
      </c>
      <c r="DD178" s="92" t="str">
        <f t="shared" si="121"/>
        <v/>
      </c>
      <c r="DE178" s="91" t="str">
        <f>IF(B178&lt;&gt;"",IFERROR(SUMIF(D$14:CS$14,"CLO4",D178:CS178)/'Grade computation'!I$7,""),"")</f>
        <v/>
      </c>
      <c r="DF178" s="92" t="str">
        <f t="shared" si="122"/>
        <v/>
      </c>
      <c r="DG178" s="92" t="str">
        <f t="shared" si="123"/>
        <v/>
      </c>
      <c r="DH178" s="91" t="str">
        <f>IF(B178&lt;&gt;"",IFERROR(IF((SUMIF(D$14:CS$14,"CLO5",D178:CS178)/'Grade computation'!I$8)=0,0,(SUMIF(D$14:CS$14,"CLO5",D178:CS178)/'Grade computation'!I$8)),""),"")</f>
        <v/>
      </c>
      <c r="DI178" s="92" t="str">
        <f t="shared" si="124"/>
        <v/>
      </c>
      <c r="DJ178" s="92" t="str">
        <f t="shared" si="125"/>
        <v/>
      </c>
      <c r="DK178" s="91" t="str">
        <f>IF(B178&lt;&gt;"",IFERROR(IF((SUMIF(D$14:CS$14,"CLO6",D178:CS178)/'Grade computation'!I$9)=0,0,(SUMIF(D$14:CS$14,"CLO6",D178:CS178)/'Grade computation'!I$9)),""),"")</f>
        <v/>
      </c>
      <c r="DL178" s="92" t="str">
        <f t="shared" si="126"/>
        <v/>
      </c>
      <c r="DM178" s="92" t="str">
        <f t="shared" si="127"/>
        <v/>
      </c>
      <c r="DN178" s="91" t="str">
        <f>IF(B178&lt;&gt;"",IFERROR(IF((SUMIF(D$14:CS$14,"CLO7",D178:CS178)/'Grade computation'!I$10)=0,0,(SUMIF(D$14:CS$14,"CLO7",D178:CS178)/'Grade computation'!I$10)),""),"")</f>
        <v/>
      </c>
      <c r="DO178" s="92" t="str">
        <f t="shared" si="128"/>
        <v/>
      </c>
      <c r="DP178" s="92" t="str">
        <f t="shared" si="129"/>
        <v/>
      </c>
      <c r="DQ178" s="91" t="str">
        <f>IF(B178&lt;&gt;"",IFERROR(IF((SUMIF(D$14:CS$14,"CLO8",D178:CS178)/'Grade computation'!I$11)=0,0,(SUMIF(D$14:CS$14,"CLO8",D178:CS178)/'Grade computation'!I$11)),""),"")</f>
        <v/>
      </c>
      <c r="DR178" s="92" t="str">
        <f t="shared" si="130"/>
        <v/>
      </c>
      <c r="DS178" s="92" t="str">
        <f t="shared" si="131"/>
        <v/>
      </c>
      <c r="DT178" s="91" t="str">
        <f>IF(B178&lt;&gt;"",IFERROR(IF((SUMIF(D$14:CS$14,"CLO9",D178:CS178)/'Grade computation'!I$12)=0,0,(SUMIF(D$14:CS$14,"CLO9",D178:CS178)/'Grade computation'!I$12)),""),"")</f>
        <v/>
      </c>
      <c r="DU178" s="92" t="str">
        <f t="shared" si="132"/>
        <v/>
      </c>
      <c r="DV178" s="92" t="str">
        <f t="shared" si="133"/>
        <v/>
      </c>
      <c r="DW178" s="91" t="str">
        <f>IF(B178&lt;&gt;"",IFERROR(IF((SUMIF(D$14:CS$14,"CLO10",D178:CS178)/'Grade computation'!I$13)=0,0,(SUMIF(D$14:CS$14,"CLO10",D178:CS178)/'Grade computation'!I$13)),""),"")</f>
        <v/>
      </c>
      <c r="DX178" s="92" t="str">
        <f t="shared" si="134"/>
        <v/>
      </c>
      <c r="DY178" s="92" t="str">
        <f t="shared" si="135"/>
        <v/>
      </c>
      <c r="DZ178" s="45"/>
      <c r="EA178" s="45"/>
    </row>
    <row r="179" spans="1:131" ht="15.75" customHeight="1">
      <c r="A179" s="281"/>
      <c r="B179" s="282"/>
      <c r="C179" s="276"/>
      <c r="D179" s="276"/>
      <c r="E179" s="276"/>
      <c r="F179" s="276"/>
      <c r="G179" s="276"/>
      <c r="H179" s="276"/>
      <c r="I179" s="276"/>
      <c r="J179" s="276"/>
      <c r="K179" s="276"/>
      <c r="L179" s="276"/>
      <c r="M179" s="276"/>
      <c r="N179" s="276"/>
      <c r="O179" s="276"/>
      <c r="P179" s="276"/>
      <c r="Q179" s="276"/>
      <c r="R179" s="276"/>
      <c r="S179" s="276"/>
      <c r="T179" s="276"/>
      <c r="U179" s="276"/>
      <c r="V179" s="276"/>
      <c r="W179" s="276"/>
      <c r="X179" s="276"/>
      <c r="Y179" s="276"/>
      <c r="Z179" s="276"/>
      <c r="AA179" s="276"/>
      <c r="AB179" s="276"/>
      <c r="AC179" s="276"/>
      <c r="AD179" s="276"/>
      <c r="AE179" s="276"/>
      <c r="AF179" s="276"/>
      <c r="AG179" s="276"/>
      <c r="AH179" s="89" t="str">
        <f t="shared" si="110"/>
        <v/>
      </c>
      <c r="AI179" s="90" t="str">
        <f t="shared" si="111"/>
        <v/>
      </c>
      <c r="AJ179" s="276"/>
      <c r="AK179" s="276"/>
      <c r="AL179" s="276"/>
      <c r="AM179" s="276"/>
      <c r="AN179" s="276"/>
      <c r="AO179" s="276"/>
      <c r="AP179" s="276"/>
      <c r="AQ179" s="276"/>
      <c r="AR179" s="276"/>
      <c r="AS179" s="276"/>
      <c r="AT179" s="276"/>
      <c r="AU179" s="276"/>
      <c r="AV179" s="276"/>
      <c r="AW179" s="276"/>
      <c r="AX179" s="276"/>
      <c r="AY179" s="276"/>
      <c r="AZ179" s="276"/>
      <c r="BA179" s="276"/>
      <c r="BB179" s="276"/>
      <c r="BC179" s="276"/>
      <c r="BD179" s="276"/>
      <c r="BE179" s="276"/>
      <c r="BF179" s="276"/>
      <c r="BG179" s="276"/>
      <c r="BH179" s="276"/>
      <c r="BI179" s="276"/>
      <c r="BJ179" s="276"/>
      <c r="BK179" s="276"/>
      <c r="BL179" s="276"/>
      <c r="BM179" s="276"/>
      <c r="BN179" s="89" t="str">
        <f t="shared" si="112"/>
        <v/>
      </c>
      <c r="BO179" s="90" t="str">
        <f t="shared" si="113"/>
        <v/>
      </c>
      <c r="BP179" s="285"/>
      <c r="BQ179" s="285"/>
      <c r="BR179" s="285"/>
      <c r="BS179" s="285"/>
      <c r="BT179" s="285"/>
      <c r="BU179" s="285"/>
      <c r="BV179" s="285"/>
      <c r="BW179" s="285"/>
      <c r="BX179" s="285"/>
      <c r="BY179" s="285"/>
      <c r="BZ179" s="285"/>
      <c r="CA179" s="276"/>
      <c r="CB179" s="276"/>
      <c r="CC179" s="276"/>
      <c r="CD179" s="276"/>
      <c r="CE179" s="276"/>
      <c r="CF179" s="276"/>
      <c r="CG179" s="276"/>
      <c r="CH179" s="276"/>
      <c r="CI179" s="276"/>
      <c r="CJ179" s="276"/>
      <c r="CK179" s="276"/>
      <c r="CL179" s="276"/>
      <c r="CM179" s="276"/>
      <c r="CN179" s="276"/>
      <c r="CO179" s="276"/>
      <c r="CP179" s="276"/>
      <c r="CQ179" s="276"/>
      <c r="CR179" s="276"/>
      <c r="CS179" s="276"/>
      <c r="CT179" s="89" t="str">
        <f t="shared" si="114"/>
        <v/>
      </c>
      <c r="CU179" s="90" t="str">
        <f t="shared" si="115"/>
        <v/>
      </c>
      <c r="CV179" s="91" t="str">
        <f>IF(B179&lt;&gt;"",IFERROR(SUMIF(D$14:CS$14, "CLO1", D179:CS179)/'Grade computation'!I$4,""),"")</f>
        <v/>
      </c>
      <c r="CW179" s="92" t="str">
        <f t="shared" si="116"/>
        <v/>
      </c>
      <c r="CX179" s="92" t="str">
        <f t="shared" si="117"/>
        <v/>
      </c>
      <c r="CY179" s="91" t="str">
        <f>IF(B179&lt;&gt;"",IFERROR(IF((SUMIF(D$14:CS$14,"CLO2",D179:CS179)/'Grade computation'!I$5)=0,0,(SUMIF(D$14:CS$14,"CLO2",D179:CS179)/'Grade computation'!I$5)),""),"")</f>
        <v/>
      </c>
      <c r="CZ179" s="92" t="str">
        <f t="shared" si="118"/>
        <v/>
      </c>
      <c r="DA179" s="92" t="str">
        <f t="shared" si="119"/>
        <v/>
      </c>
      <c r="DB179" s="91" t="str">
        <f>IF(B179&lt;&gt;"",IFERROR(IF((SUMIF(D$14:CS$14,"CLO3",D179:CS179)/'Grade computation'!I$6)=0,0,(SUMIF(D$14:CS$14,"CLO3",D179:CS179)/'Grade computation'!I$6)),""),"")</f>
        <v/>
      </c>
      <c r="DC179" s="92" t="str">
        <f t="shared" si="120"/>
        <v/>
      </c>
      <c r="DD179" s="92" t="str">
        <f t="shared" si="121"/>
        <v/>
      </c>
      <c r="DE179" s="91" t="str">
        <f>IF(B179&lt;&gt;"",IFERROR(SUMIF(D$14:CS$14,"CLO4",D179:CS179)/'Grade computation'!I$7,""),"")</f>
        <v/>
      </c>
      <c r="DF179" s="92" t="str">
        <f t="shared" si="122"/>
        <v/>
      </c>
      <c r="DG179" s="92" t="str">
        <f t="shared" si="123"/>
        <v/>
      </c>
      <c r="DH179" s="91" t="str">
        <f>IF(B179&lt;&gt;"",IFERROR(IF((SUMIF(D$14:CS$14,"CLO5",D179:CS179)/'Grade computation'!I$8)=0,0,(SUMIF(D$14:CS$14,"CLO5",D179:CS179)/'Grade computation'!I$8)),""),"")</f>
        <v/>
      </c>
      <c r="DI179" s="92" t="str">
        <f t="shared" si="124"/>
        <v/>
      </c>
      <c r="DJ179" s="92" t="str">
        <f t="shared" si="125"/>
        <v/>
      </c>
      <c r="DK179" s="91" t="str">
        <f>IF(B179&lt;&gt;"",IFERROR(IF((SUMIF(D$14:CS$14,"CLO6",D179:CS179)/'Grade computation'!I$9)=0,0,(SUMIF(D$14:CS$14,"CLO6",D179:CS179)/'Grade computation'!I$9)),""),"")</f>
        <v/>
      </c>
      <c r="DL179" s="92" t="str">
        <f t="shared" si="126"/>
        <v/>
      </c>
      <c r="DM179" s="92" t="str">
        <f t="shared" si="127"/>
        <v/>
      </c>
      <c r="DN179" s="91" t="str">
        <f>IF(B179&lt;&gt;"",IFERROR(IF((SUMIF(D$14:CS$14,"CLO7",D179:CS179)/'Grade computation'!I$10)=0,0,(SUMIF(D$14:CS$14,"CLO7",D179:CS179)/'Grade computation'!I$10)),""),"")</f>
        <v/>
      </c>
      <c r="DO179" s="92" t="str">
        <f t="shared" si="128"/>
        <v/>
      </c>
      <c r="DP179" s="92" t="str">
        <f t="shared" si="129"/>
        <v/>
      </c>
      <c r="DQ179" s="91" t="str">
        <f>IF(B179&lt;&gt;"",IFERROR(IF((SUMIF(D$14:CS$14,"CLO8",D179:CS179)/'Grade computation'!I$11)=0,0,(SUMIF(D$14:CS$14,"CLO8",D179:CS179)/'Grade computation'!I$11)),""),"")</f>
        <v/>
      </c>
      <c r="DR179" s="92" t="str">
        <f t="shared" si="130"/>
        <v/>
      </c>
      <c r="DS179" s="92" t="str">
        <f t="shared" si="131"/>
        <v/>
      </c>
      <c r="DT179" s="91" t="str">
        <f>IF(B179&lt;&gt;"",IFERROR(IF((SUMIF(D$14:CS$14,"CLO9",D179:CS179)/'Grade computation'!I$12)=0,0,(SUMIF(D$14:CS$14,"CLO9",D179:CS179)/'Grade computation'!I$12)),""),"")</f>
        <v/>
      </c>
      <c r="DU179" s="92" t="str">
        <f t="shared" si="132"/>
        <v/>
      </c>
      <c r="DV179" s="92" t="str">
        <f t="shared" si="133"/>
        <v/>
      </c>
      <c r="DW179" s="91" t="str">
        <f>IF(B179&lt;&gt;"",IFERROR(IF((SUMIF(D$14:CS$14,"CLO10",D179:CS179)/'Grade computation'!I$13)=0,0,(SUMIF(D$14:CS$14,"CLO10",D179:CS179)/'Grade computation'!I$13)),""),"")</f>
        <v/>
      </c>
      <c r="DX179" s="92" t="str">
        <f t="shared" si="134"/>
        <v/>
      </c>
      <c r="DY179" s="92" t="str">
        <f t="shared" si="135"/>
        <v/>
      </c>
      <c r="DZ179" s="45"/>
      <c r="EA179" s="45"/>
    </row>
    <row r="180" spans="1:131" ht="15.75" customHeight="1">
      <c r="A180" s="281"/>
      <c r="B180" s="282"/>
      <c r="C180" s="276"/>
      <c r="D180" s="276"/>
      <c r="E180" s="276"/>
      <c r="F180" s="276"/>
      <c r="G180" s="276"/>
      <c r="H180" s="276"/>
      <c r="I180" s="276"/>
      <c r="J180" s="276"/>
      <c r="K180" s="276"/>
      <c r="L180" s="276"/>
      <c r="M180" s="276"/>
      <c r="N180" s="276"/>
      <c r="O180" s="276"/>
      <c r="P180" s="276"/>
      <c r="Q180" s="276"/>
      <c r="R180" s="276"/>
      <c r="S180" s="276"/>
      <c r="T180" s="276"/>
      <c r="U180" s="276"/>
      <c r="V180" s="276"/>
      <c r="W180" s="276"/>
      <c r="X180" s="276"/>
      <c r="Y180" s="276"/>
      <c r="Z180" s="276"/>
      <c r="AA180" s="276"/>
      <c r="AB180" s="276"/>
      <c r="AC180" s="276"/>
      <c r="AD180" s="276"/>
      <c r="AE180" s="276"/>
      <c r="AF180" s="276"/>
      <c r="AG180" s="276"/>
      <c r="AH180" s="89" t="str">
        <f t="shared" si="110"/>
        <v/>
      </c>
      <c r="AI180" s="90" t="str">
        <f t="shared" si="111"/>
        <v/>
      </c>
      <c r="AJ180" s="276"/>
      <c r="AK180" s="276"/>
      <c r="AL180" s="276"/>
      <c r="AM180" s="276"/>
      <c r="AN180" s="276"/>
      <c r="AO180" s="276"/>
      <c r="AP180" s="276"/>
      <c r="AQ180" s="276"/>
      <c r="AR180" s="276"/>
      <c r="AS180" s="276"/>
      <c r="AT180" s="276"/>
      <c r="AU180" s="276"/>
      <c r="AV180" s="276"/>
      <c r="AW180" s="276"/>
      <c r="AX180" s="276"/>
      <c r="AY180" s="276"/>
      <c r="AZ180" s="276"/>
      <c r="BA180" s="276"/>
      <c r="BB180" s="276"/>
      <c r="BC180" s="276"/>
      <c r="BD180" s="276"/>
      <c r="BE180" s="276"/>
      <c r="BF180" s="276"/>
      <c r="BG180" s="276"/>
      <c r="BH180" s="276"/>
      <c r="BI180" s="276"/>
      <c r="BJ180" s="276"/>
      <c r="BK180" s="276"/>
      <c r="BL180" s="276"/>
      <c r="BM180" s="276"/>
      <c r="BN180" s="89" t="str">
        <f t="shared" si="112"/>
        <v/>
      </c>
      <c r="BO180" s="90" t="str">
        <f t="shared" si="113"/>
        <v/>
      </c>
      <c r="BP180" s="285"/>
      <c r="BQ180" s="285"/>
      <c r="BR180" s="285"/>
      <c r="BS180" s="285"/>
      <c r="BT180" s="285"/>
      <c r="BU180" s="285"/>
      <c r="BV180" s="285"/>
      <c r="BW180" s="285"/>
      <c r="BX180" s="285"/>
      <c r="BY180" s="285"/>
      <c r="BZ180" s="285"/>
      <c r="CA180" s="276"/>
      <c r="CB180" s="276"/>
      <c r="CC180" s="276"/>
      <c r="CD180" s="276"/>
      <c r="CE180" s="276"/>
      <c r="CF180" s="276"/>
      <c r="CG180" s="276"/>
      <c r="CH180" s="276"/>
      <c r="CI180" s="276"/>
      <c r="CJ180" s="276"/>
      <c r="CK180" s="276"/>
      <c r="CL180" s="276"/>
      <c r="CM180" s="276"/>
      <c r="CN180" s="276"/>
      <c r="CO180" s="276"/>
      <c r="CP180" s="276"/>
      <c r="CQ180" s="276"/>
      <c r="CR180" s="276"/>
      <c r="CS180" s="276"/>
      <c r="CT180" s="89" t="str">
        <f t="shared" si="114"/>
        <v/>
      </c>
      <c r="CU180" s="90" t="str">
        <f t="shared" si="115"/>
        <v/>
      </c>
      <c r="CV180" s="91" t="str">
        <f>IF(B180&lt;&gt;"",IFERROR(SUMIF(D$14:CS$14, "CLO1", D180:CS180)/'Grade computation'!I$4,""),"")</f>
        <v/>
      </c>
      <c r="CW180" s="92" t="str">
        <f t="shared" si="116"/>
        <v/>
      </c>
      <c r="CX180" s="92" t="str">
        <f t="shared" si="117"/>
        <v/>
      </c>
      <c r="CY180" s="91" t="str">
        <f>IF(B180&lt;&gt;"",IFERROR(IF((SUMIF(D$14:CS$14,"CLO2",D180:CS180)/'Grade computation'!I$5)=0,0,(SUMIF(D$14:CS$14,"CLO2",D180:CS180)/'Grade computation'!I$5)),""),"")</f>
        <v/>
      </c>
      <c r="CZ180" s="92" t="str">
        <f t="shared" si="118"/>
        <v/>
      </c>
      <c r="DA180" s="92" t="str">
        <f t="shared" si="119"/>
        <v/>
      </c>
      <c r="DB180" s="91" t="str">
        <f>IF(B180&lt;&gt;"",IFERROR(IF((SUMIF(D$14:CS$14,"CLO3",D180:CS180)/'Grade computation'!I$6)=0,0,(SUMIF(D$14:CS$14,"CLO3",D180:CS180)/'Grade computation'!I$6)),""),"")</f>
        <v/>
      </c>
      <c r="DC180" s="92" t="str">
        <f t="shared" si="120"/>
        <v/>
      </c>
      <c r="DD180" s="92" t="str">
        <f t="shared" si="121"/>
        <v/>
      </c>
      <c r="DE180" s="91" t="str">
        <f>IF(B180&lt;&gt;"",IFERROR(SUMIF(D$14:CS$14,"CLO4",D180:CS180)/'Grade computation'!I$7,""),"")</f>
        <v/>
      </c>
      <c r="DF180" s="92" t="str">
        <f t="shared" si="122"/>
        <v/>
      </c>
      <c r="DG180" s="92" t="str">
        <f t="shared" si="123"/>
        <v/>
      </c>
      <c r="DH180" s="91" t="str">
        <f>IF(B180&lt;&gt;"",IFERROR(IF((SUMIF(D$14:CS$14,"CLO5",D180:CS180)/'Grade computation'!I$8)=0,0,(SUMIF(D$14:CS$14,"CLO5",D180:CS180)/'Grade computation'!I$8)),""),"")</f>
        <v/>
      </c>
      <c r="DI180" s="92" t="str">
        <f t="shared" si="124"/>
        <v/>
      </c>
      <c r="DJ180" s="92" t="str">
        <f t="shared" si="125"/>
        <v/>
      </c>
      <c r="DK180" s="91" t="str">
        <f>IF(B180&lt;&gt;"",IFERROR(IF((SUMIF(D$14:CS$14,"CLO6",D180:CS180)/'Grade computation'!I$9)=0,0,(SUMIF(D$14:CS$14,"CLO6",D180:CS180)/'Grade computation'!I$9)),""),"")</f>
        <v/>
      </c>
      <c r="DL180" s="92" t="str">
        <f t="shared" si="126"/>
        <v/>
      </c>
      <c r="DM180" s="92" t="str">
        <f t="shared" si="127"/>
        <v/>
      </c>
      <c r="DN180" s="91" t="str">
        <f>IF(B180&lt;&gt;"",IFERROR(IF((SUMIF(D$14:CS$14,"CLO7",D180:CS180)/'Grade computation'!I$10)=0,0,(SUMIF(D$14:CS$14,"CLO7",D180:CS180)/'Grade computation'!I$10)),""),"")</f>
        <v/>
      </c>
      <c r="DO180" s="92" t="str">
        <f t="shared" si="128"/>
        <v/>
      </c>
      <c r="DP180" s="92" t="str">
        <f t="shared" si="129"/>
        <v/>
      </c>
      <c r="DQ180" s="91" t="str">
        <f>IF(B180&lt;&gt;"",IFERROR(IF((SUMIF(D$14:CS$14,"CLO8",D180:CS180)/'Grade computation'!I$11)=0,0,(SUMIF(D$14:CS$14,"CLO8",D180:CS180)/'Grade computation'!I$11)),""),"")</f>
        <v/>
      </c>
      <c r="DR180" s="92" t="str">
        <f t="shared" si="130"/>
        <v/>
      </c>
      <c r="DS180" s="92" t="str">
        <f t="shared" si="131"/>
        <v/>
      </c>
      <c r="DT180" s="91" t="str">
        <f>IF(B180&lt;&gt;"",IFERROR(IF((SUMIF(D$14:CS$14,"CLO9",D180:CS180)/'Grade computation'!I$12)=0,0,(SUMIF(D$14:CS$14,"CLO9",D180:CS180)/'Grade computation'!I$12)),""),"")</f>
        <v/>
      </c>
      <c r="DU180" s="92" t="str">
        <f t="shared" si="132"/>
        <v/>
      </c>
      <c r="DV180" s="92" t="str">
        <f t="shared" si="133"/>
        <v/>
      </c>
      <c r="DW180" s="91" t="str">
        <f>IF(B180&lt;&gt;"",IFERROR(IF((SUMIF(D$14:CS$14,"CLO10",D180:CS180)/'Grade computation'!I$13)=0,0,(SUMIF(D$14:CS$14,"CLO10",D180:CS180)/'Grade computation'!I$13)),""),"")</f>
        <v/>
      </c>
      <c r="DX180" s="92" t="str">
        <f t="shared" si="134"/>
        <v/>
      </c>
      <c r="DY180" s="92" t="str">
        <f t="shared" si="135"/>
        <v/>
      </c>
      <c r="DZ180" s="45"/>
      <c r="EA180" s="45"/>
    </row>
    <row r="181" spans="1:131" ht="15.75" customHeight="1">
      <c r="A181" s="281"/>
      <c r="B181" s="282"/>
      <c r="C181" s="276"/>
      <c r="D181" s="276"/>
      <c r="E181" s="276"/>
      <c r="F181" s="276"/>
      <c r="G181" s="276"/>
      <c r="H181" s="276"/>
      <c r="I181" s="276"/>
      <c r="J181" s="276"/>
      <c r="K181" s="276"/>
      <c r="L181" s="276"/>
      <c r="M181" s="276"/>
      <c r="N181" s="276"/>
      <c r="O181" s="276"/>
      <c r="P181" s="276"/>
      <c r="Q181" s="276"/>
      <c r="R181" s="276"/>
      <c r="S181" s="276"/>
      <c r="T181" s="276"/>
      <c r="U181" s="276"/>
      <c r="V181" s="276"/>
      <c r="W181" s="276"/>
      <c r="X181" s="276"/>
      <c r="Y181" s="276"/>
      <c r="Z181" s="276"/>
      <c r="AA181" s="276"/>
      <c r="AB181" s="276"/>
      <c r="AC181" s="276"/>
      <c r="AD181" s="276"/>
      <c r="AE181" s="276"/>
      <c r="AF181" s="276"/>
      <c r="AG181" s="276"/>
      <c r="AH181" s="89" t="str">
        <f t="shared" si="110"/>
        <v/>
      </c>
      <c r="AI181" s="90" t="str">
        <f t="shared" si="111"/>
        <v/>
      </c>
      <c r="AJ181" s="276"/>
      <c r="AK181" s="276"/>
      <c r="AL181" s="276"/>
      <c r="AM181" s="276"/>
      <c r="AN181" s="276"/>
      <c r="AO181" s="276"/>
      <c r="AP181" s="276"/>
      <c r="AQ181" s="276"/>
      <c r="AR181" s="276"/>
      <c r="AS181" s="276"/>
      <c r="AT181" s="276"/>
      <c r="AU181" s="276"/>
      <c r="AV181" s="276"/>
      <c r="AW181" s="276"/>
      <c r="AX181" s="276"/>
      <c r="AY181" s="276"/>
      <c r="AZ181" s="276"/>
      <c r="BA181" s="276"/>
      <c r="BB181" s="276"/>
      <c r="BC181" s="276"/>
      <c r="BD181" s="276"/>
      <c r="BE181" s="276"/>
      <c r="BF181" s="276"/>
      <c r="BG181" s="276"/>
      <c r="BH181" s="276"/>
      <c r="BI181" s="276"/>
      <c r="BJ181" s="276"/>
      <c r="BK181" s="276"/>
      <c r="BL181" s="276"/>
      <c r="BM181" s="276"/>
      <c r="BN181" s="89" t="str">
        <f t="shared" si="112"/>
        <v/>
      </c>
      <c r="BO181" s="90" t="str">
        <f t="shared" si="113"/>
        <v/>
      </c>
      <c r="BP181" s="285"/>
      <c r="BQ181" s="285"/>
      <c r="BR181" s="285"/>
      <c r="BS181" s="285"/>
      <c r="BT181" s="285"/>
      <c r="BU181" s="285"/>
      <c r="BV181" s="285"/>
      <c r="BW181" s="285"/>
      <c r="BX181" s="285"/>
      <c r="BY181" s="285"/>
      <c r="BZ181" s="285"/>
      <c r="CA181" s="276"/>
      <c r="CB181" s="276"/>
      <c r="CC181" s="276"/>
      <c r="CD181" s="276"/>
      <c r="CE181" s="276"/>
      <c r="CF181" s="276"/>
      <c r="CG181" s="276"/>
      <c r="CH181" s="276"/>
      <c r="CI181" s="276"/>
      <c r="CJ181" s="276"/>
      <c r="CK181" s="276"/>
      <c r="CL181" s="276"/>
      <c r="CM181" s="276"/>
      <c r="CN181" s="276"/>
      <c r="CO181" s="276"/>
      <c r="CP181" s="276"/>
      <c r="CQ181" s="276"/>
      <c r="CR181" s="276"/>
      <c r="CS181" s="276"/>
      <c r="CT181" s="89" t="str">
        <f t="shared" si="114"/>
        <v/>
      </c>
      <c r="CU181" s="90" t="str">
        <f t="shared" si="115"/>
        <v/>
      </c>
      <c r="CV181" s="91" t="str">
        <f>IF(B181&lt;&gt;"",IFERROR(SUMIF(D$14:CS$14, "CLO1", D181:CS181)/'Grade computation'!I$4,""),"")</f>
        <v/>
      </c>
      <c r="CW181" s="92" t="str">
        <f t="shared" si="116"/>
        <v/>
      </c>
      <c r="CX181" s="92" t="str">
        <f t="shared" si="117"/>
        <v/>
      </c>
      <c r="CY181" s="91" t="str">
        <f>IF(B181&lt;&gt;"",IFERROR(IF((SUMIF(D$14:CS$14,"CLO2",D181:CS181)/'Grade computation'!I$5)=0,0,(SUMIF(D$14:CS$14,"CLO2",D181:CS181)/'Grade computation'!I$5)),""),"")</f>
        <v/>
      </c>
      <c r="CZ181" s="92" t="str">
        <f t="shared" si="118"/>
        <v/>
      </c>
      <c r="DA181" s="92" t="str">
        <f t="shared" si="119"/>
        <v/>
      </c>
      <c r="DB181" s="91" t="str">
        <f>IF(B181&lt;&gt;"",IFERROR(IF((SUMIF(D$14:CS$14,"CLO3",D181:CS181)/'Grade computation'!I$6)=0,0,(SUMIF(D$14:CS$14,"CLO3",D181:CS181)/'Grade computation'!I$6)),""),"")</f>
        <v/>
      </c>
      <c r="DC181" s="92" t="str">
        <f t="shared" si="120"/>
        <v/>
      </c>
      <c r="DD181" s="92" t="str">
        <f t="shared" si="121"/>
        <v/>
      </c>
      <c r="DE181" s="91" t="str">
        <f>IF(B181&lt;&gt;"",IFERROR(SUMIF(D$14:CS$14,"CLO4",D181:CS181)/'Grade computation'!I$7,""),"")</f>
        <v/>
      </c>
      <c r="DF181" s="92" t="str">
        <f t="shared" si="122"/>
        <v/>
      </c>
      <c r="DG181" s="92" t="str">
        <f t="shared" si="123"/>
        <v/>
      </c>
      <c r="DH181" s="91" t="str">
        <f>IF(B181&lt;&gt;"",IFERROR(IF((SUMIF(D$14:CS$14,"CLO5",D181:CS181)/'Grade computation'!I$8)=0,0,(SUMIF(D$14:CS$14,"CLO5",D181:CS181)/'Grade computation'!I$8)),""),"")</f>
        <v/>
      </c>
      <c r="DI181" s="92" t="str">
        <f t="shared" si="124"/>
        <v/>
      </c>
      <c r="DJ181" s="92" t="str">
        <f t="shared" si="125"/>
        <v/>
      </c>
      <c r="DK181" s="91" t="str">
        <f>IF(B181&lt;&gt;"",IFERROR(IF((SUMIF(D$14:CS$14,"CLO6",D181:CS181)/'Grade computation'!I$9)=0,0,(SUMIF(D$14:CS$14,"CLO6",D181:CS181)/'Grade computation'!I$9)),""),"")</f>
        <v/>
      </c>
      <c r="DL181" s="92" t="str">
        <f t="shared" si="126"/>
        <v/>
      </c>
      <c r="DM181" s="92" t="str">
        <f t="shared" si="127"/>
        <v/>
      </c>
      <c r="DN181" s="91" t="str">
        <f>IF(B181&lt;&gt;"",IFERROR(IF((SUMIF(D$14:CS$14,"CLO7",D181:CS181)/'Grade computation'!I$10)=0,0,(SUMIF(D$14:CS$14,"CLO7",D181:CS181)/'Grade computation'!I$10)),""),"")</f>
        <v/>
      </c>
      <c r="DO181" s="92" t="str">
        <f t="shared" si="128"/>
        <v/>
      </c>
      <c r="DP181" s="92" t="str">
        <f t="shared" si="129"/>
        <v/>
      </c>
      <c r="DQ181" s="91" t="str">
        <f>IF(B181&lt;&gt;"",IFERROR(IF((SUMIF(D$14:CS$14,"CLO8",D181:CS181)/'Grade computation'!I$11)=0,0,(SUMIF(D$14:CS$14,"CLO8",D181:CS181)/'Grade computation'!I$11)),""),"")</f>
        <v/>
      </c>
      <c r="DR181" s="92" t="str">
        <f t="shared" si="130"/>
        <v/>
      </c>
      <c r="DS181" s="92" t="str">
        <f t="shared" si="131"/>
        <v/>
      </c>
      <c r="DT181" s="91" t="str">
        <f>IF(B181&lt;&gt;"",IFERROR(IF((SUMIF(D$14:CS$14,"CLO9",D181:CS181)/'Grade computation'!I$12)=0,0,(SUMIF(D$14:CS$14,"CLO9",D181:CS181)/'Grade computation'!I$12)),""),"")</f>
        <v/>
      </c>
      <c r="DU181" s="92" t="str">
        <f t="shared" si="132"/>
        <v/>
      </c>
      <c r="DV181" s="92" t="str">
        <f t="shared" si="133"/>
        <v/>
      </c>
      <c r="DW181" s="91" t="str">
        <f>IF(B181&lt;&gt;"",IFERROR(IF((SUMIF(D$14:CS$14,"CLO10",D181:CS181)/'Grade computation'!I$13)=0,0,(SUMIF(D$14:CS$14,"CLO10",D181:CS181)/'Grade computation'!I$13)),""),"")</f>
        <v/>
      </c>
      <c r="DX181" s="92" t="str">
        <f t="shared" si="134"/>
        <v/>
      </c>
      <c r="DY181" s="92" t="str">
        <f t="shared" si="135"/>
        <v/>
      </c>
      <c r="DZ181" s="45"/>
      <c r="EA181" s="45"/>
    </row>
    <row r="182" spans="1:131" ht="15.75" customHeight="1">
      <c r="A182" s="281"/>
      <c r="B182" s="282"/>
      <c r="C182" s="276"/>
      <c r="D182" s="276"/>
      <c r="E182" s="276"/>
      <c r="F182" s="276"/>
      <c r="G182" s="276"/>
      <c r="H182" s="276"/>
      <c r="I182" s="276"/>
      <c r="J182" s="276"/>
      <c r="K182" s="276"/>
      <c r="L182" s="276"/>
      <c r="M182" s="276"/>
      <c r="N182" s="276"/>
      <c r="O182" s="276"/>
      <c r="P182" s="276"/>
      <c r="Q182" s="276"/>
      <c r="R182" s="276"/>
      <c r="S182" s="276"/>
      <c r="T182" s="276"/>
      <c r="U182" s="276"/>
      <c r="V182" s="276"/>
      <c r="W182" s="276"/>
      <c r="X182" s="276"/>
      <c r="Y182" s="276"/>
      <c r="Z182" s="276"/>
      <c r="AA182" s="276"/>
      <c r="AB182" s="276"/>
      <c r="AC182" s="276"/>
      <c r="AD182" s="276"/>
      <c r="AE182" s="276"/>
      <c r="AF182" s="276"/>
      <c r="AG182" s="276"/>
      <c r="AH182" s="89" t="str">
        <f t="shared" si="110"/>
        <v/>
      </c>
      <c r="AI182" s="90" t="str">
        <f t="shared" si="111"/>
        <v/>
      </c>
      <c r="AJ182" s="276"/>
      <c r="AK182" s="276"/>
      <c r="AL182" s="276"/>
      <c r="AM182" s="276"/>
      <c r="AN182" s="276"/>
      <c r="AO182" s="276"/>
      <c r="AP182" s="276"/>
      <c r="AQ182" s="276"/>
      <c r="AR182" s="276"/>
      <c r="AS182" s="276"/>
      <c r="AT182" s="276"/>
      <c r="AU182" s="276"/>
      <c r="AV182" s="276"/>
      <c r="AW182" s="276"/>
      <c r="AX182" s="276"/>
      <c r="AY182" s="276"/>
      <c r="AZ182" s="276"/>
      <c r="BA182" s="276"/>
      <c r="BB182" s="276"/>
      <c r="BC182" s="276"/>
      <c r="BD182" s="276"/>
      <c r="BE182" s="276"/>
      <c r="BF182" s="276"/>
      <c r="BG182" s="276"/>
      <c r="BH182" s="276"/>
      <c r="BI182" s="276"/>
      <c r="BJ182" s="276"/>
      <c r="BK182" s="276"/>
      <c r="BL182" s="276"/>
      <c r="BM182" s="276"/>
      <c r="BN182" s="89" t="str">
        <f t="shared" si="112"/>
        <v/>
      </c>
      <c r="BO182" s="90" t="str">
        <f t="shared" si="113"/>
        <v/>
      </c>
      <c r="BP182" s="285"/>
      <c r="BQ182" s="285"/>
      <c r="BR182" s="285"/>
      <c r="BS182" s="285"/>
      <c r="BT182" s="285"/>
      <c r="BU182" s="285"/>
      <c r="BV182" s="285"/>
      <c r="BW182" s="285"/>
      <c r="BX182" s="285"/>
      <c r="BY182" s="285"/>
      <c r="BZ182" s="285"/>
      <c r="CA182" s="276"/>
      <c r="CB182" s="276"/>
      <c r="CC182" s="276"/>
      <c r="CD182" s="276"/>
      <c r="CE182" s="276"/>
      <c r="CF182" s="276"/>
      <c r="CG182" s="276"/>
      <c r="CH182" s="276"/>
      <c r="CI182" s="276"/>
      <c r="CJ182" s="276"/>
      <c r="CK182" s="276"/>
      <c r="CL182" s="276"/>
      <c r="CM182" s="276"/>
      <c r="CN182" s="276"/>
      <c r="CO182" s="276"/>
      <c r="CP182" s="276"/>
      <c r="CQ182" s="276"/>
      <c r="CR182" s="276"/>
      <c r="CS182" s="276"/>
      <c r="CT182" s="89" t="str">
        <f t="shared" si="114"/>
        <v/>
      </c>
      <c r="CU182" s="90" t="str">
        <f t="shared" si="115"/>
        <v/>
      </c>
      <c r="CV182" s="91" t="str">
        <f>IF(B182&lt;&gt;"",IFERROR(SUMIF(D$14:CS$14, "CLO1", D182:CS182)/'Grade computation'!I$4,""),"")</f>
        <v/>
      </c>
      <c r="CW182" s="92" t="str">
        <f t="shared" si="116"/>
        <v/>
      </c>
      <c r="CX182" s="92" t="str">
        <f t="shared" si="117"/>
        <v/>
      </c>
      <c r="CY182" s="91" t="str">
        <f>IF(B182&lt;&gt;"",IFERROR(IF((SUMIF(D$14:CS$14,"CLO2",D182:CS182)/'Grade computation'!I$5)=0,0,(SUMIF(D$14:CS$14,"CLO2",D182:CS182)/'Grade computation'!I$5)),""),"")</f>
        <v/>
      </c>
      <c r="CZ182" s="92" t="str">
        <f t="shared" si="118"/>
        <v/>
      </c>
      <c r="DA182" s="92" t="str">
        <f t="shared" si="119"/>
        <v/>
      </c>
      <c r="DB182" s="91" t="str">
        <f>IF(B182&lt;&gt;"",IFERROR(IF((SUMIF(D$14:CS$14,"CLO3",D182:CS182)/'Grade computation'!I$6)=0,0,(SUMIF(D$14:CS$14,"CLO3",D182:CS182)/'Grade computation'!I$6)),""),"")</f>
        <v/>
      </c>
      <c r="DC182" s="92" t="str">
        <f t="shared" si="120"/>
        <v/>
      </c>
      <c r="DD182" s="92" t="str">
        <f t="shared" si="121"/>
        <v/>
      </c>
      <c r="DE182" s="91" t="str">
        <f>IF(B182&lt;&gt;"",IFERROR(SUMIF(D$14:CS$14,"CLO4",D182:CS182)/'Grade computation'!I$7,""),"")</f>
        <v/>
      </c>
      <c r="DF182" s="92" t="str">
        <f t="shared" si="122"/>
        <v/>
      </c>
      <c r="DG182" s="92" t="str">
        <f t="shared" si="123"/>
        <v/>
      </c>
      <c r="DH182" s="91" t="str">
        <f>IF(B182&lt;&gt;"",IFERROR(IF((SUMIF(D$14:CS$14,"CLO5",D182:CS182)/'Grade computation'!I$8)=0,0,(SUMIF(D$14:CS$14,"CLO5",D182:CS182)/'Grade computation'!I$8)),""),"")</f>
        <v/>
      </c>
      <c r="DI182" s="92" t="str">
        <f t="shared" si="124"/>
        <v/>
      </c>
      <c r="DJ182" s="92" t="str">
        <f t="shared" si="125"/>
        <v/>
      </c>
      <c r="DK182" s="91" t="str">
        <f>IF(B182&lt;&gt;"",IFERROR(IF((SUMIF(D$14:CS$14,"CLO6",D182:CS182)/'Grade computation'!I$9)=0,0,(SUMIF(D$14:CS$14,"CLO6",D182:CS182)/'Grade computation'!I$9)),""),"")</f>
        <v/>
      </c>
      <c r="DL182" s="92" t="str">
        <f t="shared" si="126"/>
        <v/>
      </c>
      <c r="DM182" s="92" t="str">
        <f t="shared" si="127"/>
        <v/>
      </c>
      <c r="DN182" s="91" t="str">
        <f>IF(B182&lt;&gt;"",IFERROR(IF((SUMIF(D$14:CS$14,"CLO7",D182:CS182)/'Grade computation'!I$10)=0,0,(SUMIF(D$14:CS$14,"CLO7",D182:CS182)/'Grade computation'!I$10)),""),"")</f>
        <v/>
      </c>
      <c r="DO182" s="92" t="str">
        <f t="shared" si="128"/>
        <v/>
      </c>
      <c r="DP182" s="92" t="str">
        <f t="shared" si="129"/>
        <v/>
      </c>
      <c r="DQ182" s="91" t="str">
        <f>IF(B182&lt;&gt;"",IFERROR(IF((SUMIF(D$14:CS$14,"CLO8",D182:CS182)/'Grade computation'!I$11)=0,0,(SUMIF(D$14:CS$14,"CLO8",D182:CS182)/'Grade computation'!I$11)),""),"")</f>
        <v/>
      </c>
      <c r="DR182" s="92" t="str">
        <f t="shared" si="130"/>
        <v/>
      </c>
      <c r="DS182" s="92" t="str">
        <f t="shared" si="131"/>
        <v/>
      </c>
      <c r="DT182" s="91" t="str">
        <f>IF(B182&lt;&gt;"",IFERROR(IF((SUMIF(D$14:CS$14,"CLO9",D182:CS182)/'Grade computation'!I$12)=0,0,(SUMIF(D$14:CS$14,"CLO9",D182:CS182)/'Grade computation'!I$12)),""),"")</f>
        <v/>
      </c>
      <c r="DU182" s="92" t="str">
        <f t="shared" si="132"/>
        <v/>
      </c>
      <c r="DV182" s="92" t="str">
        <f t="shared" si="133"/>
        <v/>
      </c>
      <c r="DW182" s="91" t="str">
        <f>IF(B182&lt;&gt;"",IFERROR(IF((SUMIF(D$14:CS$14,"CLO10",D182:CS182)/'Grade computation'!I$13)=0,0,(SUMIF(D$14:CS$14,"CLO10",D182:CS182)/'Grade computation'!I$13)),""),"")</f>
        <v/>
      </c>
      <c r="DX182" s="92" t="str">
        <f t="shared" si="134"/>
        <v/>
      </c>
      <c r="DY182" s="92" t="str">
        <f t="shared" si="135"/>
        <v/>
      </c>
      <c r="DZ182" s="45"/>
      <c r="EA182" s="45"/>
    </row>
    <row r="183" spans="1:131" ht="15.75" customHeight="1">
      <c r="A183" s="281"/>
      <c r="B183" s="282"/>
      <c r="C183" s="276"/>
      <c r="D183" s="276"/>
      <c r="E183" s="276"/>
      <c r="F183" s="276"/>
      <c r="G183" s="276"/>
      <c r="H183" s="276"/>
      <c r="I183" s="276"/>
      <c r="J183" s="276"/>
      <c r="K183" s="276"/>
      <c r="L183" s="276"/>
      <c r="M183" s="276"/>
      <c r="N183" s="276"/>
      <c r="O183" s="276"/>
      <c r="P183" s="276"/>
      <c r="Q183" s="276"/>
      <c r="R183" s="276"/>
      <c r="S183" s="276"/>
      <c r="T183" s="276"/>
      <c r="U183" s="276"/>
      <c r="V183" s="276"/>
      <c r="W183" s="276"/>
      <c r="X183" s="276"/>
      <c r="Y183" s="276"/>
      <c r="Z183" s="276"/>
      <c r="AA183" s="276"/>
      <c r="AB183" s="276"/>
      <c r="AC183" s="276"/>
      <c r="AD183" s="276"/>
      <c r="AE183" s="276"/>
      <c r="AF183" s="276"/>
      <c r="AG183" s="276"/>
      <c r="AH183" s="89" t="str">
        <f t="shared" si="110"/>
        <v/>
      </c>
      <c r="AI183" s="90" t="str">
        <f t="shared" si="111"/>
        <v/>
      </c>
      <c r="AJ183" s="276"/>
      <c r="AK183" s="276"/>
      <c r="AL183" s="276"/>
      <c r="AM183" s="276"/>
      <c r="AN183" s="276"/>
      <c r="AO183" s="276"/>
      <c r="AP183" s="276"/>
      <c r="AQ183" s="276"/>
      <c r="AR183" s="276"/>
      <c r="AS183" s="276"/>
      <c r="AT183" s="276"/>
      <c r="AU183" s="276"/>
      <c r="AV183" s="276"/>
      <c r="AW183" s="276"/>
      <c r="AX183" s="276"/>
      <c r="AY183" s="276"/>
      <c r="AZ183" s="276"/>
      <c r="BA183" s="276"/>
      <c r="BB183" s="276"/>
      <c r="BC183" s="276"/>
      <c r="BD183" s="276"/>
      <c r="BE183" s="276"/>
      <c r="BF183" s="276"/>
      <c r="BG183" s="276"/>
      <c r="BH183" s="276"/>
      <c r="BI183" s="276"/>
      <c r="BJ183" s="276"/>
      <c r="BK183" s="276"/>
      <c r="BL183" s="276"/>
      <c r="BM183" s="276"/>
      <c r="BN183" s="89" t="str">
        <f t="shared" si="112"/>
        <v/>
      </c>
      <c r="BO183" s="90" t="str">
        <f t="shared" si="113"/>
        <v/>
      </c>
      <c r="BP183" s="285"/>
      <c r="BQ183" s="285"/>
      <c r="BR183" s="285"/>
      <c r="BS183" s="285"/>
      <c r="BT183" s="285"/>
      <c r="BU183" s="285"/>
      <c r="BV183" s="285"/>
      <c r="BW183" s="285"/>
      <c r="BX183" s="285"/>
      <c r="BY183" s="285"/>
      <c r="BZ183" s="285"/>
      <c r="CA183" s="276"/>
      <c r="CB183" s="276"/>
      <c r="CC183" s="276"/>
      <c r="CD183" s="276"/>
      <c r="CE183" s="276"/>
      <c r="CF183" s="276"/>
      <c r="CG183" s="276"/>
      <c r="CH183" s="276"/>
      <c r="CI183" s="276"/>
      <c r="CJ183" s="276"/>
      <c r="CK183" s="276"/>
      <c r="CL183" s="276"/>
      <c r="CM183" s="276"/>
      <c r="CN183" s="276"/>
      <c r="CO183" s="276"/>
      <c r="CP183" s="276"/>
      <c r="CQ183" s="276"/>
      <c r="CR183" s="276"/>
      <c r="CS183" s="276"/>
      <c r="CT183" s="89" t="str">
        <f t="shared" si="114"/>
        <v/>
      </c>
      <c r="CU183" s="90" t="str">
        <f t="shared" si="115"/>
        <v/>
      </c>
      <c r="CV183" s="91" t="str">
        <f>IF(B183&lt;&gt;"",IFERROR(SUMIF(D$14:CS$14, "CLO1", D183:CS183)/'Grade computation'!I$4,""),"")</f>
        <v/>
      </c>
      <c r="CW183" s="92" t="str">
        <f t="shared" si="116"/>
        <v/>
      </c>
      <c r="CX183" s="92" t="str">
        <f t="shared" si="117"/>
        <v/>
      </c>
      <c r="CY183" s="91" t="str">
        <f>IF(B183&lt;&gt;"",IFERROR(IF((SUMIF(D$14:CS$14,"CLO2",D183:CS183)/'Grade computation'!I$5)=0,0,(SUMIF(D$14:CS$14,"CLO2",D183:CS183)/'Grade computation'!I$5)),""),"")</f>
        <v/>
      </c>
      <c r="CZ183" s="92" t="str">
        <f t="shared" si="118"/>
        <v/>
      </c>
      <c r="DA183" s="92" t="str">
        <f t="shared" si="119"/>
        <v/>
      </c>
      <c r="DB183" s="91" t="str">
        <f>IF(B183&lt;&gt;"",IFERROR(IF((SUMIF(D$14:CS$14,"CLO3",D183:CS183)/'Grade computation'!I$6)=0,0,(SUMIF(D$14:CS$14,"CLO3",D183:CS183)/'Grade computation'!I$6)),""),"")</f>
        <v/>
      </c>
      <c r="DC183" s="92" t="str">
        <f t="shared" si="120"/>
        <v/>
      </c>
      <c r="DD183" s="92" t="str">
        <f t="shared" si="121"/>
        <v/>
      </c>
      <c r="DE183" s="91" t="str">
        <f>IF(B183&lt;&gt;"",IFERROR(SUMIF(D$14:CS$14,"CLO4",D183:CS183)/'Grade computation'!I$7,""),"")</f>
        <v/>
      </c>
      <c r="DF183" s="92" t="str">
        <f t="shared" si="122"/>
        <v/>
      </c>
      <c r="DG183" s="92" t="str">
        <f t="shared" si="123"/>
        <v/>
      </c>
      <c r="DH183" s="91" t="str">
        <f>IF(B183&lt;&gt;"",IFERROR(IF((SUMIF(D$14:CS$14,"CLO5",D183:CS183)/'Grade computation'!I$8)=0,0,(SUMIF(D$14:CS$14,"CLO5",D183:CS183)/'Grade computation'!I$8)),""),"")</f>
        <v/>
      </c>
      <c r="DI183" s="92" t="str">
        <f t="shared" si="124"/>
        <v/>
      </c>
      <c r="DJ183" s="92" t="str">
        <f t="shared" si="125"/>
        <v/>
      </c>
      <c r="DK183" s="91" t="str">
        <f>IF(B183&lt;&gt;"",IFERROR(IF((SUMIF(D$14:CS$14,"CLO6",D183:CS183)/'Grade computation'!I$9)=0,0,(SUMIF(D$14:CS$14,"CLO6",D183:CS183)/'Grade computation'!I$9)),""),"")</f>
        <v/>
      </c>
      <c r="DL183" s="92" t="str">
        <f t="shared" si="126"/>
        <v/>
      </c>
      <c r="DM183" s="92" t="str">
        <f t="shared" si="127"/>
        <v/>
      </c>
      <c r="DN183" s="91" t="str">
        <f>IF(B183&lt;&gt;"",IFERROR(IF((SUMIF(D$14:CS$14,"CLO7",D183:CS183)/'Grade computation'!I$10)=0,0,(SUMIF(D$14:CS$14,"CLO7",D183:CS183)/'Grade computation'!I$10)),""),"")</f>
        <v/>
      </c>
      <c r="DO183" s="92" t="str">
        <f t="shared" si="128"/>
        <v/>
      </c>
      <c r="DP183" s="92" t="str">
        <f t="shared" si="129"/>
        <v/>
      </c>
      <c r="DQ183" s="91" t="str">
        <f>IF(B183&lt;&gt;"",IFERROR(IF((SUMIF(D$14:CS$14,"CLO8",D183:CS183)/'Grade computation'!I$11)=0,0,(SUMIF(D$14:CS$14,"CLO8",D183:CS183)/'Grade computation'!I$11)),""),"")</f>
        <v/>
      </c>
      <c r="DR183" s="92" t="str">
        <f t="shared" si="130"/>
        <v/>
      </c>
      <c r="DS183" s="92" t="str">
        <f t="shared" si="131"/>
        <v/>
      </c>
      <c r="DT183" s="91" t="str">
        <f>IF(B183&lt;&gt;"",IFERROR(IF((SUMIF(D$14:CS$14,"CLO9",D183:CS183)/'Grade computation'!I$12)=0,0,(SUMIF(D$14:CS$14,"CLO9",D183:CS183)/'Grade computation'!I$12)),""),"")</f>
        <v/>
      </c>
      <c r="DU183" s="92" t="str">
        <f t="shared" si="132"/>
        <v/>
      </c>
      <c r="DV183" s="92" t="str">
        <f t="shared" si="133"/>
        <v/>
      </c>
      <c r="DW183" s="91" t="str">
        <f>IF(B183&lt;&gt;"",IFERROR(IF((SUMIF(D$14:CS$14,"CLO10",D183:CS183)/'Grade computation'!I$13)=0,0,(SUMIF(D$14:CS$14,"CLO10",D183:CS183)/'Grade computation'!I$13)),""),"")</f>
        <v/>
      </c>
      <c r="DX183" s="92" t="str">
        <f t="shared" si="134"/>
        <v/>
      </c>
      <c r="DY183" s="92" t="str">
        <f t="shared" si="135"/>
        <v/>
      </c>
      <c r="DZ183" s="45"/>
      <c r="EA183" s="45"/>
    </row>
    <row r="184" spans="1:131" ht="15.75" customHeight="1">
      <c r="A184" s="281"/>
      <c r="B184" s="282"/>
      <c r="C184" s="276"/>
      <c r="D184" s="276"/>
      <c r="E184" s="276"/>
      <c r="F184" s="276"/>
      <c r="G184" s="276"/>
      <c r="H184" s="276"/>
      <c r="I184" s="276"/>
      <c r="J184" s="276"/>
      <c r="K184" s="276"/>
      <c r="L184" s="276"/>
      <c r="M184" s="276"/>
      <c r="N184" s="276"/>
      <c r="O184" s="276"/>
      <c r="P184" s="276"/>
      <c r="Q184" s="276"/>
      <c r="R184" s="276"/>
      <c r="S184" s="276"/>
      <c r="T184" s="276"/>
      <c r="U184" s="276"/>
      <c r="V184" s="276"/>
      <c r="W184" s="276"/>
      <c r="X184" s="276"/>
      <c r="Y184" s="276"/>
      <c r="Z184" s="276"/>
      <c r="AA184" s="276"/>
      <c r="AB184" s="276"/>
      <c r="AC184" s="276"/>
      <c r="AD184" s="276"/>
      <c r="AE184" s="276"/>
      <c r="AF184" s="276"/>
      <c r="AG184" s="276"/>
      <c r="AH184" s="89" t="str">
        <f t="shared" si="110"/>
        <v/>
      </c>
      <c r="AI184" s="90" t="str">
        <f t="shared" si="111"/>
        <v/>
      </c>
      <c r="AJ184" s="276"/>
      <c r="AK184" s="276"/>
      <c r="AL184" s="276"/>
      <c r="AM184" s="276"/>
      <c r="AN184" s="276"/>
      <c r="AO184" s="276"/>
      <c r="AP184" s="276"/>
      <c r="AQ184" s="276"/>
      <c r="AR184" s="276"/>
      <c r="AS184" s="276"/>
      <c r="AT184" s="276"/>
      <c r="AU184" s="276"/>
      <c r="AV184" s="276"/>
      <c r="AW184" s="276"/>
      <c r="AX184" s="276"/>
      <c r="AY184" s="276"/>
      <c r="AZ184" s="276"/>
      <c r="BA184" s="276"/>
      <c r="BB184" s="276"/>
      <c r="BC184" s="276"/>
      <c r="BD184" s="276"/>
      <c r="BE184" s="276"/>
      <c r="BF184" s="276"/>
      <c r="BG184" s="276"/>
      <c r="BH184" s="276"/>
      <c r="BI184" s="276"/>
      <c r="BJ184" s="276"/>
      <c r="BK184" s="276"/>
      <c r="BL184" s="276"/>
      <c r="BM184" s="276"/>
      <c r="BN184" s="89" t="str">
        <f t="shared" si="112"/>
        <v/>
      </c>
      <c r="BO184" s="90" t="str">
        <f t="shared" si="113"/>
        <v/>
      </c>
      <c r="BP184" s="285"/>
      <c r="BQ184" s="285"/>
      <c r="BR184" s="285"/>
      <c r="BS184" s="285"/>
      <c r="BT184" s="285"/>
      <c r="BU184" s="285"/>
      <c r="BV184" s="285"/>
      <c r="BW184" s="285"/>
      <c r="BX184" s="285"/>
      <c r="BY184" s="285"/>
      <c r="BZ184" s="285"/>
      <c r="CA184" s="276"/>
      <c r="CB184" s="276"/>
      <c r="CC184" s="276"/>
      <c r="CD184" s="276"/>
      <c r="CE184" s="276"/>
      <c r="CF184" s="276"/>
      <c r="CG184" s="276"/>
      <c r="CH184" s="276"/>
      <c r="CI184" s="276"/>
      <c r="CJ184" s="276"/>
      <c r="CK184" s="276"/>
      <c r="CL184" s="276"/>
      <c r="CM184" s="276"/>
      <c r="CN184" s="276"/>
      <c r="CO184" s="276"/>
      <c r="CP184" s="276"/>
      <c r="CQ184" s="276"/>
      <c r="CR184" s="276"/>
      <c r="CS184" s="276"/>
      <c r="CT184" s="89" t="str">
        <f t="shared" si="114"/>
        <v/>
      </c>
      <c r="CU184" s="90" t="str">
        <f t="shared" si="115"/>
        <v/>
      </c>
      <c r="CV184" s="91" t="str">
        <f>IF(B184&lt;&gt;"",IFERROR(SUMIF(D$14:CS$14, "CLO1", D184:CS184)/'Grade computation'!I$4,""),"")</f>
        <v/>
      </c>
      <c r="CW184" s="92" t="str">
        <f t="shared" si="116"/>
        <v/>
      </c>
      <c r="CX184" s="92" t="str">
        <f t="shared" si="117"/>
        <v/>
      </c>
      <c r="CY184" s="91" t="str">
        <f>IF(B184&lt;&gt;"",IFERROR(IF((SUMIF(D$14:CS$14,"CLO2",D184:CS184)/'Grade computation'!I$5)=0,0,(SUMIF(D$14:CS$14,"CLO2",D184:CS184)/'Grade computation'!I$5)),""),"")</f>
        <v/>
      </c>
      <c r="CZ184" s="92" t="str">
        <f t="shared" si="118"/>
        <v/>
      </c>
      <c r="DA184" s="92" t="str">
        <f t="shared" si="119"/>
        <v/>
      </c>
      <c r="DB184" s="91" t="str">
        <f>IF(B184&lt;&gt;"",IFERROR(IF((SUMIF(D$14:CS$14,"CLO3",D184:CS184)/'Grade computation'!I$6)=0,0,(SUMIF(D$14:CS$14,"CLO3",D184:CS184)/'Grade computation'!I$6)),""),"")</f>
        <v/>
      </c>
      <c r="DC184" s="92" t="str">
        <f t="shared" si="120"/>
        <v/>
      </c>
      <c r="DD184" s="92" t="str">
        <f t="shared" si="121"/>
        <v/>
      </c>
      <c r="DE184" s="91" t="str">
        <f>IF(B184&lt;&gt;"",IFERROR(SUMIF(D$14:CS$14,"CLO4",D184:CS184)/'Grade computation'!I$7,""),"")</f>
        <v/>
      </c>
      <c r="DF184" s="92" t="str">
        <f t="shared" si="122"/>
        <v/>
      </c>
      <c r="DG184" s="92" t="str">
        <f t="shared" si="123"/>
        <v/>
      </c>
      <c r="DH184" s="91" t="str">
        <f>IF(B184&lt;&gt;"",IFERROR(IF((SUMIF(D$14:CS$14,"CLO5",D184:CS184)/'Grade computation'!I$8)=0,0,(SUMIF(D$14:CS$14,"CLO5",D184:CS184)/'Grade computation'!I$8)),""),"")</f>
        <v/>
      </c>
      <c r="DI184" s="92" t="str">
        <f t="shared" si="124"/>
        <v/>
      </c>
      <c r="DJ184" s="92" t="str">
        <f t="shared" si="125"/>
        <v/>
      </c>
      <c r="DK184" s="91" t="str">
        <f>IF(B184&lt;&gt;"",IFERROR(IF((SUMIF(D$14:CS$14,"CLO6",D184:CS184)/'Grade computation'!I$9)=0,0,(SUMIF(D$14:CS$14,"CLO6",D184:CS184)/'Grade computation'!I$9)),""),"")</f>
        <v/>
      </c>
      <c r="DL184" s="92" t="str">
        <f t="shared" si="126"/>
        <v/>
      </c>
      <c r="DM184" s="92" t="str">
        <f t="shared" si="127"/>
        <v/>
      </c>
      <c r="DN184" s="91" t="str">
        <f>IF(B184&lt;&gt;"",IFERROR(IF((SUMIF(D$14:CS$14,"CLO7",D184:CS184)/'Grade computation'!I$10)=0,0,(SUMIF(D$14:CS$14,"CLO7",D184:CS184)/'Grade computation'!I$10)),""),"")</f>
        <v/>
      </c>
      <c r="DO184" s="92" t="str">
        <f t="shared" si="128"/>
        <v/>
      </c>
      <c r="DP184" s="92" t="str">
        <f t="shared" si="129"/>
        <v/>
      </c>
      <c r="DQ184" s="91" t="str">
        <f>IF(B184&lt;&gt;"",IFERROR(IF((SUMIF(D$14:CS$14,"CLO8",D184:CS184)/'Grade computation'!I$11)=0,0,(SUMIF(D$14:CS$14,"CLO8",D184:CS184)/'Grade computation'!I$11)),""),"")</f>
        <v/>
      </c>
      <c r="DR184" s="92" t="str">
        <f t="shared" si="130"/>
        <v/>
      </c>
      <c r="DS184" s="92" t="str">
        <f t="shared" si="131"/>
        <v/>
      </c>
      <c r="DT184" s="91" t="str">
        <f>IF(B184&lt;&gt;"",IFERROR(IF((SUMIF(D$14:CS$14,"CLO9",D184:CS184)/'Grade computation'!I$12)=0,0,(SUMIF(D$14:CS$14,"CLO9",D184:CS184)/'Grade computation'!I$12)),""),"")</f>
        <v/>
      </c>
      <c r="DU184" s="92" t="str">
        <f t="shared" si="132"/>
        <v/>
      </c>
      <c r="DV184" s="92" t="str">
        <f t="shared" si="133"/>
        <v/>
      </c>
      <c r="DW184" s="91" t="str">
        <f>IF(B184&lt;&gt;"",IFERROR(IF((SUMIF(D$14:CS$14,"CLO10",D184:CS184)/'Grade computation'!I$13)=0,0,(SUMIF(D$14:CS$14,"CLO10",D184:CS184)/'Grade computation'!I$13)),""),"")</f>
        <v/>
      </c>
      <c r="DX184" s="92" t="str">
        <f t="shared" si="134"/>
        <v/>
      </c>
      <c r="DY184" s="92" t="str">
        <f t="shared" si="135"/>
        <v/>
      </c>
      <c r="DZ184" s="45"/>
      <c r="EA184" s="45"/>
    </row>
    <row r="185" spans="1:131" ht="15.75" customHeight="1">
      <c r="A185" s="281"/>
      <c r="B185" s="282"/>
      <c r="C185" s="276"/>
      <c r="D185" s="276"/>
      <c r="E185" s="276"/>
      <c r="F185" s="276"/>
      <c r="G185" s="276"/>
      <c r="H185" s="276"/>
      <c r="I185" s="276"/>
      <c r="J185" s="276"/>
      <c r="K185" s="276"/>
      <c r="L185" s="276"/>
      <c r="M185" s="276"/>
      <c r="N185" s="276"/>
      <c r="O185" s="276"/>
      <c r="P185" s="276"/>
      <c r="Q185" s="276"/>
      <c r="R185" s="276"/>
      <c r="S185" s="276"/>
      <c r="T185" s="276"/>
      <c r="U185" s="276"/>
      <c r="V185" s="276"/>
      <c r="W185" s="276"/>
      <c r="X185" s="276"/>
      <c r="Y185" s="276"/>
      <c r="Z185" s="276"/>
      <c r="AA185" s="276"/>
      <c r="AB185" s="276"/>
      <c r="AC185" s="276"/>
      <c r="AD185" s="276"/>
      <c r="AE185" s="276"/>
      <c r="AF185" s="276"/>
      <c r="AG185" s="276"/>
      <c r="AH185" s="89" t="str">
        <f t="shared" si="110"/>
        <v/>
      </c>
      <c r="AI185" s="90" t="str">
        <f t="shared" si="111"/>
        <v/>
      </c>
      <c r="AJ185" s="276"/>
      <c r="AK185" s="276"/>
      <c r="AL185" s="276"/>
      <c r="AM185" s="276"/>
      <c r="AN185" s="276"/>
      <c r="AO185" s="276"/>
      <c r="AP185" s="276"/>
      <c r="AQ185" s="276"/>
      <c r="AR185" s="276"/>
      <c r="AS185" s="276"/>
      <c r="AT185" s="276"/>
      <c r="AU185" s="276"/>
      <c r="AV185" s="276"/>
      <c r="AW185" s="276"/>
      <c r="AX185" s="276"/>
      <c r="AY185" s="276"/>
      <c r="AZ185" s="276"/>
      <c r="BA185" s="276"/>
      <c r="BB185" s="276"/>
      <c r="BC185" s="276"/>
      <c r="BD185" s="276"/>
      <c r="BE185" s="276"/>
      <c r="BF185" s="276"/>
      <c r="BG185" s="276"/>
      <c r="BH185" s="276"/>
      <c r="BI185" s="276"/>
      <c r="BJ185" s="276"/>
      <c r="BK185" s="276"/>
      <c r="BL185" s="276"/>
      <c r="BM185" s="276"/>
      <c r="BN185" s="89" t="str">
        <f t="shared" si="112"/>
        <v/>
      </c>
      <c r="BO185" s="90" t="str">
        <f t="shared" si="113"/>
        <v/>
      </c>
      <c r="BP185" s="285"/>
      <c r="BQ185" s="285"/>
      <c r="BR185" s="285"/>
      <c r="BS185" s="285"/>
      <c r="BT185" s="285"/>
      <c r="BU185" s="285"/>
      <c r="BV185" s="285"/>
      <c r="BW185" s="285"/>
      <c r="BX185" s="285"/>
      <c r="BY185" s="285"/>
      <c r="BZ185" s="285"/>
      <c r="CA185" s="276"/>
      <c r="CB185" s="276"/>
      <c r="CC185" s="276"/>
      <c r="CD185" s="276"/>
      <c r="CE185" s="276"/>
      <c r="CF185" s="276"/>
      <c r="CG185" s="276"/>
      <c r="CH185" s="276"/>
      <c r="CI185" s="276"/>
      <c r="CJ185" s="276"/>
      <c r="CK185" s="276"/>
      <c r="CL185" s="276"/>
      <c r="CM185" s="276"/>
      <c r="CN185" s="276"/>
      <c r="CO185" s="276"/>
      <c r="CP185" s="276"/>
      <c r="CQ185" s="276"/>
      <c r="CR185" s="276"/>
      <c r="CS185" s="276"/>
      <c r="CT185" s="89" t="str">
        <f t="shared" si="114"/>
        <v/>
      </c>
      <c r="CU185" s="90" t="str">
        <f t="shared" si="115"/>
        <v/>
      </c>
      <c r="CV185" s="91" t="str">
        <f>IF(B185&lt;&gt;"",IFERROR(SUMIF(D$14:CS$14, "CLO1", D185:CS185)/'Grade computation'!I$4,""),"")</f>
        <v/>
      </c>
      <c r="CW185" s="92" t="str">
        <f t="shared" si="116"/>
        <v/>
      </c>
      <c r="CX185" s="92" t="str">
        <f t="shared" si="117"/>
        <v/>
      </c>
      <c r="CY185" s="91" t="str">
        <f>IF(B185&lt;&gt;"",IFERROR(IF((SUMIF(D$14:CS$14,"CLO2",D185:CS185)/'Grade computation'!I$5)=0,0,(SUMIF(D$14:CS$14,"CLO2",D185:CS185)/'Grade computation'!I$5)),""),"")</f>
        <v/>
      </c>
      <c r="CZ185" s="92" t="str">
        <f t="shared" si="118"/>
        <v/>
      </c>
      <c r="DA185" s="92" t="str">
        <f t="shared" si="119"/>
        <v/>
      </c>
      <c r="DB185" s="91" t="str">
        <f>IF(B185&lt;&gt;"",IFERROR(IF((SUMIF(D$14:CS$14,"CLO3",D185:CS185)/'Grade computation'!I$6)=0,0,(SUMIF(D$14:CS$14,"CLO3",D185:CS185)/'Grade computation'!I$6)),""),"")</f>
        <v/>
      </c>
      <c r="DC185" s="92" t="str">
        <f t="shared" si="120"/>
        <v/>
      </c>
      <c r="DD185" s="92" t="str">
        <f t="shared" si="121"/>
        <v/>
      </c>
      <c r="DE185" s="91" t="str">
        <f>IF(B185&lt;&gt;"",IFERROR(SUMIF(D$14:CS$14,"CLO4",D185:CS185)/'Grade computation'!I$7,""),"")</f>
        <v/>
      </c>
      <c r="DF185" s="92" t="str">
        <f t="shared" si="122"/>
        <v/>
      </c>
      <c r="DG185" s="92" t="str">
        <f t="shared" si="123"/>
        <v/>
      </c>
      <c r="DH185" s="91" t="str">
        <f>IF(B185&lt;&gt;"",IFERROR(IF((SUMIF(D$14:CS$14,"CLO5",D185:CS185)/'Grade computation'!I$8)=0,0,(SUMIF(D$14:CS$14,"CLO5",D185:CS185)/'Grade computation'!I$8)),""),"")</f>
        <v/>
      </c>
      <c r="DI185" s="92" t="str">
        <f t="shared" si="124"/>
        <v/>
      </c>
      <c r="DJ185" s="92" t="str">
        <f t="shared" si="125"/>
        <v/>
      </c>
      <c r="DK185" s="91" t="str">
        <f>IF(B185&lt;&gt;"",IFERROR(IF((SUMIF(D$14:CS$14,"CLO6",D185:CS185)/'Grade computation'!I$9)=0,0,(SUMIF(D$14:CS$14,"CLO6",D185:CS185)/'Grade computation'!I$9)),""),"")</f>
        <v/>
      </c>
      <c r="DL185" s="92" t="str">
        <f t="shared" si="126"/>
        <v/>
      </c>
      <c r="DM185" s="92" t="str">
        <f t="shared" si="127"/>
        <v/>
      </c>
      <c r="DN185" s="91" t="str">
        <f>IF(B185&lt;&gt;"",IFERROR(IF((SUMIF(D$14:CS$14,"CLO7",D185:CS185)/'Grade computation'!I$10)=0,0,(SUMIF(D$14:CS$14,"CLO7",D185:CS185)/'Grade computation'!I$10)),""),"")</f>
        <v/>
      </c>
      <c r="DO185" s="92" t="str">
        <f t="shared" si="128"/>
        <v/>
      </c>
      <c r="DP185" s="92" t="str">
        <f t="shared" si="129"/>
        <v/>
      </c>
      <c r="DQ185" s="91" t="str">
        <f>IF(B185&lt;&gt;"",IFERROR(IF((SUMIF(D$14:CS$14,"CLO8",D185:CS185)/'Grade computation'!I$11)=0,0,(SUMIF(D$14:CS$14,"CLO8",D185:CS185)/'Grade computation'!I$11)),""),"")</f>
        <v/>
      </c>
      <c r="DR185" s="92" t="str">
        <f t="shared" si="130"/>
        <v/>
      </c>
      <c r="DS185" s="92" t="str">
        <f t="shared" si="131"/>
        <v/>
      </c>
      <c r="DT185" s="91" t="str">
        <f>IF(B185&lt;&gt;"",IFERROR(IF((SUMIF(D$14:CS$14,"CLO9",D185:CS185)/'Grade computation'!I$12)=0,0,(SUMIF(D$14:CS$14,"CLO9",D185:CS185)/'Grade computation'!I$12)),""),"")</f>
        <v/>
      </c>
      <c r="DU185" s="92" t="str">
        <f t="shared" si="132"/>
        <v/>
      </c>
      <c r="DV185" s="92" t="str">
        <f t="shared" si="133"/>
        <v/>
      </c>
      <c r="DW185" s="91" t="str">
        <f>IF(B185&lt;&gt;"",IFERROR(IF((SUMIF(D$14:CS$14,"CLO10",D185:CS185)/'Grade computation'!I$13)=0,0,(SUMIF(D$14:CS$14,"CLO10",D185:CS185)/'Grade computation'!I$13)),""),"")</f>
        <v/>
      </c>
      <c r="DX185" s="92" t="str">
        <f t="shared" si="134"/>
        <v/>
      </c>
      <c r="DY185" s="92" t="str">
        <f t="shared" si="135"/>
        <v/>
      </c>
      <c r="DZ185" s="45"/>
      <c r="EA185" s="45"/>
    </row>
    <row r="186" spans="1:131" ht="15.75" customHeight="1">
      <c r="A186" s="281"/>
      <c r="B186" s="282"/>
      <c r="C186" s="276"/>
      <c r="D186" s="276"/>
      <c r="E186" s="276"/>
      <c r="F186" s="276"/>
      <c r="G186" s="276"/>
      <c r="H186" s="276"/>
      <c r="I186" s="276"/>
      <c r="J186" s="276"/>
      <c r="K186" s="276"/>
      <c r="L186" s="276"/>
      <c r="M186" s="276"/>
      <c r="N186" s="276"/>
      <c r="O186" s="276"/>
      <c r="P186" s="276"/>
      <c r="Q186" s="276"/>
      <c r="R186" s="276"/>
      <c r="S186" s="276"/>
      <c r="T186" s="276"/>
      <c r="U186" s="276"/>
      <c r="V186" s="276"/>
      <c r="W186" s="276"/>
      <c r="X186" s="276"/>
      <c r="Y186" s="276"/>
      <c r="Z186" s="276"/>
      <c r="AA186" s="276"/>
      <c r="AB186" s="276"/>
      <c r="AC186" s="276"/>
      <c r="AD186" s="276"/>
      <c r="AE186" s="276"/>
      <c r="AF186" s="276"/>
      <c r="AG186" s="276"/>
      <c r="AH186" s="89" t="str">
        <f t="shared" si="110"/>
        <v/>
      </c>
      <c r="AI186" s="90" t="str">
        <f t="shared" si="111"/>
        <v/>
      </c>
      <c r="AJ186" s="276"/>
      <c r="AK186" s="276"/>
      <c r="AL186" s="276"/>
      <c r="AM186" s="276"/>
      <c r="AN186" s="276"/>
      <c r="AO186" s="276"/>
      <c r="AP186" s="276"/>
      <c r="AQ186" s="276"/>
      <c r="AR186" s="276"/>
      <c r="AS186" s="276"/>
      <c r="AT186" s="276"/>
      <c r="AU186" s="276"/>
      <c r="AV186" s="276"/>
      <c r="AW186" s="276"/>
      <c r="AX186" s="276"/>
      <c r="AY186" s="276"/>
      <c r="AZ186" s="276"/>
      <c r="BA186" s="276"/>
      <c r="BB186" s="276"/>
      <c r="BC186" s="276"/>
      <c r="BD186" s="276"/>
      <c r="BE186" s="276"/>
      <c r="BF186" s="276"/>
      <c r="BG186" s="276"/>
      <c r="BH186" s="276"/>
      <c r="BI186" s="276"/>
      <c r="BJ186" s="276"/>
      <c r="BK186" s="276"/>
      <c r="BL186" s="276"/>
      <c r="BM186" s="276"/>
      <c r="BN186" s="89" t="str">
        <f t="shared" si="112"/>
        <v/>
      </c>
      <c r="BO186" s="90" t="str">
        <f t="shared" si="113"/>
        <v/>
      </c>
      <c r="BP186" s="285"/>
      <c r="BQ186" s="285"/>
      <c r="BR186" s="285"/>
      <c r="BS186" s="285"/>
      <c r="BT186" s="285"/>
      <c r="BU186" s="285"/>
      <c r="BV186" s="285"/>
      <c r="BW186" s="285"/>
      <c r="BX186" s="285"/>
      <c r="BY186" s="285"/>
      <c r="BZ186" s="285"/>
      <c r="CA186" s="276"/>
      <c r="CB186" s="276"/>
      <c r="CC186" s="276"/>
      <c r="CD186" s="276"/>
      <c r="CE186" s="276"/>
      <c r="CF186" s="276"/>
      <c r="CG186" s="276"/>
      <c r="CH186" s="276"/>
      <c r="CI186" s="276"/>
      <c r="CJ186" s="276"/>
      <c r="CK186" s="276"/>
      <c r="CL186" s="276"/>
      <c r="CM186" s="276"/>
      <c r="CN186" s="276"/>
      <c r="CO186" s="276"/>
      <c r="CP186" s="276"/>
      <c r="CQ186" s="276"/>
      <c r="CR186" s="276"/>
      <c r="CS186" s="276"/>
      <c r="CT186" s="89" t="str">
        <f t="shared" si="114"/>
        <v/>
      </c>
      <c r="CU186" s="90" t="str">
        <f t="shared" si="115"/>
        <v/>
      </c>
      <c r="CV186" s="91" t="str">
        <f>IF(B186&lt;&gt;"",IFERROR(SUMIF(D$14:CS$14, "CLO1", D186:CS186)/'Grade computation'!I$4,""),"")</f>
        <v/>
      </c>
      <c r="CW186" s="92" t="str">
        <f t="shared" si="116"/>
        <v/>
      </c>
      <c r="CX186" s="92" t="str">
        <f t="shared" si="117"/>
        <v/>
      </c>
      <c r="CY186" s="91" t="str">
        <f>IF(B186&lt;&gt;"",IFERROR(IF((SUMIF(D$14:CS$14,"CLO2",D186:CS186)/'Grade computation'!I$5)=0,0,(SUMIF(D$14:CS$14,"CLO2",D186:CS186)/'Grade computation'!I$5)),""),"")</f>
        <v/>
      </c>
      <c r="CZ186" s="92" t="str">
        <f t="shared" si="118"/>
        <v/>
      </c>
      <c r="DA186" s="92" t="str">
        <f t="shared" si="119"/>
        <v/>
      </c>
      <c r="DB186" s="91" t="str">
        <f>IF(B186&lt;&gt;"",IFERROR(IF((SUMIF(D$14:CS$14,"CLO3",D186:CS186)/'Grade computation'!I$6)=0,0,(SUMIF(D$14:CS$14,"CLO3",D186:CS186)/'Grade computation'!I$6)),""),"")</f>
        <v/>
      </c>
      <c r="DC186" s="92" t="str">
        <f t="shared" si="120"/>
        <v/>
      </c>
      <c r="DD186" s="92" t="str">
        <f t="shared" si="121"/>
        <v/>
      </c>
      <c r="DE186" s="91" t="str">
        <f>IF(B186&lt;&gt;"",IFERROR(SUMIF(D$14:CS$14,"CLO4",D186:CS186)/'Grade computation'!I$7,""),"")</f>
        <v/>
      </c>
      <c r="DF186" s="92" t="str">
        <f t="shared" si="122"/>
        <v/>
      </c>
      <c r="DG186" s="92" t="str">
        <f t="shared" si="123"/>
        <v/>
      </c>
      <c r="DH186" s="91" t="str">
        <f>IF(B186&lt;&gt;"",IFERROR(IF((SUMIF(D$14:CS$14,"CLO5",D186:CS186)/'Grade computation'!I$8)=0,0,(SUMIF(D$14:CS$14,"CLO5",D186:CS186)/'Grade computation'!I$8)),""),"")</f>
        <v/>
      </c>
      <c r="DI186" s="92" t="str">
        <f t="shared" si="124"/>
        <v/>
      </c>
      <c r="DJ186" s="92" t="str">
        <f t="shared" si="125"/>
        <v/>
      </c>
      <c r="DK186" s="91" t="str">
        <f>IF(B186&lt;&gt;"",IFERROR(IF((SUMIF(D$14:CS$14,"CLO6",D186:CS186)/'Grade computation'!I$9)=0,0,(SUMIF(D$14:CS$14,"CLO6",D186:CS186)/'Grade computation'!I$9)),""),"")</f>
        <v/>
      </c>
      <c r="DL186" s="92" t="str">
        <f t="shared" si="126"/>
        <v/>
      </c>
      <c r="DM186" s="92" t="str">
        <f t="shared" si="127"/>
        <v/>
      </c>
      <c r="DN186" s="91" t="str">
        <f>IF(B186&lt;&gt;"",IFERROR(IF((SUMIF(D$14:CS$14,"CLO7",D186:CS186)/'Grade computation'!I$10)=0,0,(SUMIF(D$14:CS$14,"CLO7",D186:CS186)/'Grade computation'!I$10)),""),"")</f>
        <v/>
      </c>
      <c r="DO186" s="92" t="str">
        <f t="shared" si="128"/>
        <v/>
      </c>
      <c r="DP186" s="92" t="str">
        <f t="shared" si="129"/>
        <v/>
      </c>
      <c r="DQ186" s="91" t="str">
        <f>IF(B186&lt;&gt;"",IFERROR(IF((SUMIF(D$14:CS$14,"CLO8",D186:CS186)/'Grade computation'!I$11)=0,0,(SUMIF(D$14:CS$14,"CLO8",D186:CS186)/'Grade computation'!I$11)),""),"")</f>
        <v/>
      </c>
      <c r="DR186" s="92" t="str">
        <f t="shared" si="130"/>
        <v/>
      </c>
      <c r="DS186" s="92" t="str">
        <f t="shared" si="131"/>
        <v/>
      </c>
      <c r="DT186" s="91" t="str">
        <f>IF(B186&lt;&gt;"",IFERROR(IF((SUMIF(D$14:CS$14,"CLO9",D186:CS186)/'Grade computation'!I$12)=0,0,(SUMIF(D$14:CS$14,"CLO9",D186:CS186)/'Grade computation'!I$12)),""),"")</f>
        <v/>
      </c>
      <c r="DU186" s="92" t="str">
        <f t="shared" si="132"/>
        <v/>
      </c>
      <c r="DV186" s="92" t="str">
        <f t="shared" si="133"/>
        <v/>
      </c>
      <c r="DW186" s="91" t="str">
        <f>IF(B186&lt;&gt;"",IFERROR(IF((SUMIF(D$14:CS$14,"CLO10",D186:CS186)/'Grade computation'!I$13)=0,0,(SUMIF(D$14:CS$14,"CLO10",D186:CS186)/'Grade computation'!I$13)),""),"")</f>
        <v/>
      </c>
      <c r="DX186" s="92" t="str">
        <f t="shared" si="134"/>
        <v/>
      </c>
      <c r="DY186" s="92" t="str">
        <f t="shared" si="135"/>
        <v/>
      </c>
      <c r="DZ186" s="45"/>
      <c r="EA186" s="45"/>
    </row>
    <row r="187" spans="1:131" ht="15.75" customHeight="1">
      <c r="A187" s="281"/>
      <c r="B187" s="282"/>
      <c r="C187" s="276"/>
      <c r="D187" s="276"/>
      <c r="E187" s="276"/>
      <c r="F187" s="276"/>
      <c r="G187" s="276"/>
      <c r="H187" s="276"/>
      <c r="I187" s="276"/>
      <c r="J187" s="276"/>
      <c r="K187" s="276"/>
      <c r="L187" s="276"/>
      <c r="M187" s="276"/>
      <c r="N187" s="276"/>
      <c r="O187" s="276"/>
      <c r="P187" s="276"/>
      <c r="Q187" s="276"/>
      <c r="R187" s="276"/>
      <c r="S187" s="276"/>
      <c r="T187" s="276"/>
      <c r="U187" s="276"/>
      <c r="V187" s="276"/>
      <c r="W187" s="276"/>
      <c r="X187" s="276"/>
      <c r="Y187" s="276"/>
      <c r="Z187" s="276"/>
      <c r="AA187" s="276"/>
      <c r="AB187" s="276"/>
      <c r="AC187" s="276"/>
      <c r="AD187" s="276"/>
      <c r="AE187" s="276"/>
      <c r="AF187" s="276"/>
      <c r="AG187" s="276"/>
      <c r="AH187" s="89" t="str">
        <f t="shared" si="110"/>
        <v/>
      </c>
      <c r="AI187" s="90" t="str">
        <f t="shared" si="111"/>
        <v/>
      </c>
      <c r="AJ187" s="276"/>
      <c r="AK187" s="276"/>
      <c r="AL187" s="276"/>
      <c r="AM187" s="276"/>
      <c r="AN187" s="276"/>
      <c r="AO187" s="276"/>
      <c r="AP187" s="276"/>
      <c r="AQ187" s="276"/>
      <c r="AR187" s="276"/>
      <c r="AS187" s="276"/>
      <c r="AT187" s="276"/>
      <c r="AU187" s="276"/>
      <c r="AV187" s="276"/>
      <c r="AW187" s="276"/>
      <c r="AX187" s="276"/>
      <c r="AY187" s="276"/>
      <c r="AZ187" s="276"/>
      <c r="BA187" s="276"/>
      <c r="BB187" s="276"/>
      <c r="BC187" s="276"/>
      <c r="BD187" s="276"/>
      <c r="BE187" s="276"/>
      <c r="BF187" s="276"/>
      <c r="BG187" s="276"/>
      <c r="BH187" s="276"/>
      <c r="BI187" s="276"/>
      <c r="BJ187" s="276"/>
      <c r="BK187" s="276"/>
      <c r="BL187" s="276"/>
      <c r="BM187" s="276"/>
      <c r="BN187" s="89" t="str">
        <f t="shared" si="112"/>
        <v/>
      </c>
      <c r="BO187" s="90" t="str">
        <f t="shared" si="113"/>
        <v/>
      </c>
      <c r="BP187" s="285"/>
      <c r="BQ187" s="285"/>
      <c r="BR187" s="285"/>
      <c r="BS187" s="285"/>
      <c r="BT187" s="285"/>
      <c r="BU187" s="285"/>
      <c r="BV187" s="285"/>
      <c r="BW187" s="285"/>
      <c r="BX187" s="285"/>
      <c r="BY187" s="285"/>
      <c r="BZ187" s="285"/>
      <c r="CA187" s="276"/>
      <c r="CB187" s="276"/>
      <c r="CC187" s="276"/>
      <c r="CD187" s="276"/>
      <c r="CE187" s="276"/>
      <c r="CF187" s="276"/>
      <c r="CG187" s="276"/>
      <c r="CH187" s="276"/>
      <c r="CI187" s="276"/>
      <c r="CJ187" s="276"/>
      <c r="CK187" s="276"/>
      <c r="CL187" s="276"/>
      <c r="CM187" s="276"/>
      <c r="CN187" s="276"/>
      <c r="CO187" s="276"/>
      <c r="CP187" s="276"/>
      <c r="CQ187" s="276"/>
      <c r="CR187" s="276"/>
      <c r="CS187" s="276"/>
      <c r="CT187" s="89" t="str">
        <f t="shared" si="114"/>
        <v/>
      </c>
      <c r="CU187" s="90" t="str">
        <f t="shared" si="115"/>
        <v/>
      </c>
      <c r="CV187" s="91" t="str">
        <f>IF(B187&lt;&gt;"",IFERROR(SUMIF(D$14:CS$14, "CLO1", D187:CS187)/'Grade computation'!I$4,""),"")</f>
        <v/>
      </c>
      <c r="CW187" s="92" t="str">
        <f t="shared" si="116"/>
        <v/>
      </c>
      <c r="CX187" s="92" t="str">
        <f t="shared" si="117"/>
        <v/>
      </c>
      <c r="CY187" s="91" t="str">
        <f>IF(B187&lt;&gt;"",IFERROR(IF((SUMIF(D$14:CS$14,"CLO2",D187:CS187)/'Grade computation'!I$5)=0,0,(SUMIF(D$14:CS$14,"CLO2",D187:CS187)/'Grade computation'!I$5)),""),"")</f>
        <v/>
      </c>
      <c r="CZ187" s="92" t="str">
        <f t="shared" si="118"/>
        <v/>
      </c>
      <c r="DA187" s="92" t="str">
        <f t="shared" si="119"/>
        <v/>
      </c>
      <c r="DB187" s="91" t="str">
        <f>IF(B187&lt;&gt;"",IFERROR(IF((SUMIF(D$14:CS$14,"CLO3",D187:CS187)/'Grade computation'!I$6)=0,0,(SUMIF(D$14:CS$14,"CLO3",D187:CS187)/'Grade computation'!I$6)),""),"")</f>
        <v/>
      </c>
      <c r="DC187" s="92" t="str">
        <f t="shared" si="120"/>
        <v/>
      </c>
      <c r="DD187" s="92" t="str">
        <f t="shared" si="121"/>
        <v/>
      </c>
      <c r="DE187" s="91" t="str">
        <f>IF(B187&lt;&gt;"",IFERROR(SUMIF(D$14:CS$14,"CLO4",D187:CS187)/'Grade computation'!I$7,""),"")</f>
        <v/>
      </c>
      <c r="DF187" s="92" t="str">
        <f t="shared" si="122"/>
        <v/>
      </c>
      <c r="DG187" s="92" t="str">
        <f t="shared" si="123"/>
        <v/>
      </c>
      <c r="DH187" s="91" t="str">
        <f>IF(B187&lt;&gt;"",IFERROR(IF((SUMIF(D$14:CS$14,"CLO5",D187:CS187)/'Grade computation'!I$8)=0,0,(SUMIF(D$14:CS$14,"CLO5",D187:CS187)/'Grade computation'!I$8)),""),"")</f>
        <v/>
      </c>
      <c r="DI187" s="92" t="str">
        <f t="shared" si="124"/>
        <v/>
      </c>
      <c r="DJ187" s="92" t="str">
        <f t="shared" si="125"/>
        <v/>
      </c>
      <c r="DK187" s="91" t="str">
        <f>IF(B187&lt;&gt;"",IFERROR(IF((SUMIF(D$14:CS$14,"CLO6",D187:CS187)/'Grade computation'!I$9)=0,0,(SUMIF(D$14:CS$14,"CLO6",D187:CS187)/'Grade computation'!I$9)),""),"")</f>
        <v/>
      </c>
      <c r="DL187" s="92" t="str">
        <f t="shared" si="126"/>
        <v/>
      </c>
      <c r="DM187" s="92" t="str">
        <f t="shared" si="127"/>
        <v/>
      </c>
      <c r="DN187" s="91" t="str">
        <f>IF(B187&lt;&gt;"",IFERROR(IF((SUMIF(D$14:CS$14,"CLO7",D187:CS187)/'Grade computation'!I$10)=0,0,(SUMIF(D$14:CS$14,"CLO7",D187:CS187)/'Grade computation'!I$10)),""),"")</f>
        <v/>
      </c>
      <c r="DO187" s="92" t="str">
        <f t="shared" si="128"/>
        <v/>
      </c>
      <c r="DP187" s="92" t="str">
        <f t="shared" si="129"/>
        <v/>
      </c>
      <c r="DQ187" s="91" t="str">
        <f>IF(B187&lt;&gt;"",IFERROR(IF((SUMIF(D$14:CS$14,"CLO8",D187:CS187)/'Grade computation'!I$11)=0,0,(SUMIF(D$14:CS$14,"CLO8",D187:CS187)/'Grade computation'!I$11)),""),"")</f>
        <v/>
      </c>
      <c r="DR187" s="92" t="str">
        <f t="shared" si="130"/>
        <v/>
      </c>
      <c r="DS187" s="92" t="str">
        <f t="shared" si="131"/>
        <v/>
      </c>
      <c r="DT187" s="91" t="str">
        <f>IF(B187&lt;&gt;"",IFERROR(IF((SUMIF(D$14:CS$14,"CLO9",D187:CS187)/'Grade computation'!I$12)=0,0,(SUMIF(D$14:CS$14,"CLO9",D187:CS187)/'Grade computation'!I$12)),""),"")</f>
        <v/>
      </c>
      <c r="DU187" s="92" t="str">
        <f t="shared" si="132"/>
        <v/>
      </c>
      <c r="DV187" s="92" t="str">
        <f t="shared" si="133"/>
        <v/>
      </c>
      <c r="DW187" s="91" t="str">
        <f>IF(B187&lt;&gt;"",IFERROR(IF((SUMIF(D$14:CS$14,"CLO10",D187:CS187)/'Grade computation'!I$13)=0,0,(SUMIF(D$14:CS$14,"CLO10",D187:CS187)/'Grade computation'!I$13)),""),"")</f>
        <v/>
      </c>
      <c r="DX187" s="92" t="str">
        <f t="shared" si="134"/>
        <v/>
      </c>
      <c r="DY187" s="92" t="str">
        <f t="shared" si="135"/>
        <v/>
      </c>
      <c r="DZ187" s="45"/>
      <c r="EA187" s="45"/>
    </row>
    <row r="188" spans="1:131" ht="15.75" customHeight="1">
      <c r="A188" s="281"/>
      <c r="B188" s="282"/>
      <c r="C188" s="276"/>
      <c r="D188" s="276"/>
      <c r="E188" s="276"/>
      <c r="F188" s="276"/>
      <c r="G188" s="276"/>
      <c r="H188" s="276"/>
      <c r="I188" s="276"/>
      <c r="J188" s="276"/>
      <c r="K188" s="276"/>
      <c r="L188" s="276"/>
      <c r="M188" s="276"/>
      <c r="N188" s="276"/>
      <c r="O188" s="276"/>
      <c r="P188" s="276"/>
      <c r="Q188" s="276"/>
      <c r="R188" s="276"/>
      <c r="S188" s="276"/>
      <c r="T188" s="276"/>
      <c r="U188" s="276"/>
      <c r="V188" s="276"/>
      <c r="W188" s="276"/>
      <c r="X188" s="276"/>
      <c r="Y188" s="276"/>
      <c r="Z188" s="276"/>
      <c r="AA188" s="276"/>
      <c r="AB188" s="276"/>
      <c r="AC188" s="276"/>
      <c r="AD188" s="276"/>
      <c r="AE188" s="276"/>
      <c r="AF188" s="276"/>
      <c r="AG188" s="276"/>
      <c r="AH188" s="89" t="str">
        <f t="shared" si="110"/>
        <v/>
      </c>
      <c r="AI188" s="90" t="str">
        <f t="shared" si="111"/>
        <v/>
      </c>
      <c r="AJ188" s="276"/>
      <c r="AK188" s="276"/>
      <c r="AL188" s="276"/>
      <c r="AM188" s="276"/>
      <c r="AN188" s="276"/>
      <c r="AO188" s="276"/>
      <c r="AP188" s="276"/>
      <c r="AQ188" s="276"/>
      <c r="AR188" s="276"/>
      <c r="AS188" s="276"/>
      <c r="AT188" s="276"/>
      <c r="AU188" s="276"/>
      <c r="AV188" s="276"/>
      <c r="AW188" s="276"/>
      <c r="AX188" s="276"/>
      <c r="AY188" s="276"/>
      <c r="AZ188" s="276"/>
      <c r="BA188" s="276"/>
      <c r="BB188" s="276"/>
      <c r="BC188" s="276"/>
      <c r="BD188" s="276"/>
      <c r="BE188" s="276"/>
      <c r="BF188" s="276"/>
      <c r="BG188" s="276"/>
      <c r="BH188" s="276"/>
      <c r="BI188" s="276"/>
      <c r="BJ188" s="276"/>
      <c r="BK188" s="276"/>
      <c r="BL188" s="276"/>
      <c r="BM188" s="276"/>
      <c r="BN188" s="89" t="str">
        <f t="shared" si="112"/>
        <v/>
      </c>
      <c r="BO188" s="90" t="str">
        <f t="shared" si="113"/>
        <v/>
      </c>
      <c r="BP188" s="285"/>
      <c r="BQ188" s="285"/>
      <c r="BR188" s="285"/>
      <c r="BS188" s="285"/>
      <c r="BT188" s="285"/>
      <c r="BU188" s="285"/>
      <c r="BV188" s="285"/>
      <c r="BW188" s="285"/>
      <c r="BX188" s="285"/>
      <c r="BY188" s="285"/>
      <c r="BZ188" s="285"/>
      <c r="CA188" s="276"/>
      <c r="CB188" s="276"/>
      <c r="CC188" s="276"/>
      <c r="CD188" s="276"/>
      <c r="CE188" s="276"/>
      <c r="CF188" s="276"/>
      <c r="CG188" s="276"/>
      <c r="CH188" s="276"/>
      <c r="CI188" s="276"/>
      <c r="CJ188" s="276"/>
      <c r="CK188" s="276"/>
      <c r="CL188" s="276"/>
      <c r="CM188" s="276"/>
      <c r="CN188" s="276"/>
      <c r="CO188" s="276"/>
      <c r="CP188" s="276"/>
      <c r="CQ188" s="276"/>
      <c r="CR188" s="276"/>
      <c r="CS188" s="276"/>
      <c r="CT188" s="89" t="str">
        <f t="shared" si="114"/>
        <v/>
      </c>
      <c r="CU188" s="90" t="str">
        <f t="shared" si="115"/>
        <v/>
      </c>
      <c r="CV188" s="91" t="str">
        <f>IF(B188&lt;&gt;"",IFERROR(SUMIF(D$14:CS$14, "CLO1", D188:CS188)/'Grade computation'!I$4,""),"")</f>
        <v/>
      </c>
      <c r="CW188" s="92" t="str">
        <f t="shared" si="116"/>
        <v/>
      </c>
      <c r="CX188" s="92" t="str">
        <f t="shared" si="117"/>
        <v/>
      </c>
      <c r="CY188" s="91" t="str">
        <f>IF(B188&lt;&gt;"",IFERROR(IF((SUMIF(D$14:CS$14,"CLO2",D188:CS188)/'Grade computation'!I$5)=0,0,(SUMIF(D$14:CS$14,"CLO2",D188:CS188)/'Grade computation'!I$5)),""),"")</f>
        <v/>
      </c>
      <c r="CZ188" s="92" t="str">
        <f t="shared" si="118"/>
        <v/>
      </c>
      <c r="DA188" s="92" t="str">
        <f t="shared" si="119"/>
        <v/>
      </c>
      <c r="DB188" s="91" t="str">
        <f>IF(B188&lt;&gt;"",IFERROR(IF((SUMIF(D$14:CS$14,"CLO3",D188:CS188)/'Grade computation'!I$6)=0,0,(SUMIF(D$14:CS$14,"CLO3",D188:CS188)/'Grade computation'!I$6)),""),"")</f>
        <v/>
      </c>
      <c r="DC188" s="92" t="str">
        <f t="shared" si="120"/>
        <v/>
      </c>
      <c r="DD188" s="92" t="str">
        <f t="shared" si="121"/>
        <v/>
      </c>
      <c r="DE188" s="91" t="str">
        <f>IF(B188&lt;&gt;"",IFERROR(SUMIF(D$14:CS$14,"CLO4",D188:CS188)/'Grade computation'!I$7,""),"")</f>
        <v/>
      </c>
      <c r="DF188" s="92" t="str">
        <f t="shared" si="122"/>
        <v/>
      </c>
      <c r="DG188" s="92" t="str">
        <f t="shared" si="123"/>
        <v/>
      </c>
      <c r="DH188" s="91" t="str">
        <f>IF(B188&lt;&gt;"",IFERROR(IF((SUMIF(D$14:CS$14,"CLO5",D188:CS188)/'Grade computation'!I$8)=0,0,(SUMIF(D$14:CS$14,"CLO5",D188:CS188)/'Grade computation'!I$8)),""),"")</f>
        <v/>
      </c>
      <c r="DI188" s="92" t="str">
        <f t="shared" si="124"/>
        <v/>
      </c>
      <c r="DJ188" s="92" t="str">
        <f t="shared" si="125"/>
        <v/>
      </c>
      <c r="DK188" s="91" t="str">
        <f>IF(B188&lt;&gt;"",IFERROR(IF((SUMIF(D$14:CS$14,"CLO6",D188:CS188)/'Grade computation'!I$9)=0,0,(SUMIF(D$14:CS$14,"CLO6",D188:CS188)/'Grade computation'!I$9)),""),"")</f>
        <v/>
      </c>
      <c r="DL188" s="92" t="str">
        <f t="shared" si="126"/>
        <v/>
      </c>
      <c r="DM188" s="92" t="str">
        <f t="shared" si="127"/>
        <v/>
      </c>
      <c r="DN188" s="91" t="str">
        <f>IF(B188&lt;&gt;"",IFERROR(IF((SUMIF(D$14:CS$14,"CLO7",D188:CS188)/'Grade computation'!I$10)=0,0,(SUMIF(D$14:CS$14,"CLO7",D188:CS188)/'Grade computation'!I$10)),""),"")</f>
        <v/>
      </c>
      <c r="DO188" s="92" t="str">
        <f t="shared" si="128"/>
        <v/>
      </c>
      <c r="DP188" s="92" t="str">
        <f t="shared" si="129"/>
        <v/>
      </c>
      <c r="DQ188" s="91" t="str">
        <f>IF(B188&lt;&gt;"",IFERROR(IF((SUMIF(D$14:CS$14,"CLO8",D188:CS188)/'Grade computation'!I$11)=0,0,(SUMIF(D$14:CS$14,"CLO8",D188:CS188)/'Grade computation'!I$11)),""),"")</f>
        <v/>
      </c>
      <c r="DR188" s="92" t="str">
        <f t="shared" si="130"/>
        <v/>
      </c>
      <c r="DS188" s="92" t="str">
        <f t="shared" si="131"/>
        <v/>
      </c>
      <c r="DT188" s="91" t="str">
        <f>IF(B188&lt;&gt;"",IFERROR(IF((SUMIF(D$14:CS$14,"CLO9",D188:CS188)/'Grade computation'!I$12)=0,0,(SUMIF(D$14:CS$14,"CLO9",D188:CS188)/'Grade computation'!I$12)),""),"")</f>
        <v/>
      </c>
      <c r="DU188" s="92" t="str">
        <f t="shared" si="132"/>
        <v/>
      </c>
      <c r="DV188" s="92" t="str">
        <f t="shared" si="133"/>
        <v/>
      </c>
      <c r="DW188" s="91" t="str">
        <f>IF(B188&lt;&gt;"",IFERROR(IF((SUMIF(D$14:CS$14,"CLO10",D188:CS188)/'Grade computation'!I$13)=0,0,(SUMIF(D$14:CS$14,"CLO10",D188:CS188)/'Grade computation'!I$13)),""),"")</f>
        <v/>
      </c>
      <c r="DX188" s="92" t="str">
        <f t="shared" si="134"/>
        <v/>
      </c>
      <c r="DY188" s="92" t="str">
        <f t="shared" si="135"/>
        <v/>
      </c>
      <c r="DZ188" s="45"/>
      <c r="EA188" s="45"/>
    </row>
    <row r="189" spans="1:131" ht="15.75" customHeight="1">
      <c r="A189" s="281"/>
      <c r="B189" s="282"/>
      <c r="C189" s="276"/>
      <c r="D189" s="276"/>
      <c r="E189" s="276"/>
      <c r="F189" s="276"/>
      <c r="G189" s="276"/>
      <c r="H189" s="276"/>
      <c r="I189" s="276"/>
      <c r="J189" s="276"/>
      <c r="K189" s="276"/>
      <c r="L189" s="276"/>
      <c r="M189" s="276"/>
      <c r="N189" s="276"/>
      <c r="O189" s="276"/>
      <c r="P189" s="276"/>
      <c r="Q189" s="276"/>
      <c r="R189" s="276"/>
      <c r="S189" s="276"/>
      <c r="T189" s="276"/>
      <c r="U189" s="276"/>
      <c r="V189" s="276"/>
      <c r="W189" s="276"/>
      <c r="X189" s="276"/>
      <c r="Y189" s="276"/>
      <c r="Z189" s="276"/>
      <c r="AA189" s="276"/>
      <c r="AB189" s="276"/>
      <c r="AC189" s="276"/>
      <c r="AD189" s="276"/>
      <c r="AE189" s="276"/>
      <c r="AF189" s="276"/>
      <c r="AG189" s="276"/>
      <c r="AH189" s="89" t="str">
        <f t="shared" si="110"/>
        <v/>
      </c>
      <c r="AI189" s="90" t="str">
        <f t="shared" si="111"/>
        <v/>
      </c>
      <c r="AJ189" s="276"/>
      <c r="AK189" s="276"/>
      <c r="AL189" s="276"/>
      <c r="AM189" s="276"/>
      <c r="AN189" s="276"/>
      <c r="AO189" s="276"/>
      <c r="AP189" s="276"/>
      <c r="AQ189" s="276"/>
      <c r="AR189" s="276"/>
      <c r="AS189" s="276"/>
      <c r="AT189" s="276"/>
      <c r="AU189" s="276"/>
      <c r="AV189" s="276"/>
      <c r="AW189" s="276"/>
      <c r="AX189" s="276"/>
      <c r="AY189" s="276"/>
      <c r="AZ189" s="276"/>
      <c r="BA189" s="276"/>
      <c r="BB189" s="276"/>
      <c r="BC189" s="276"/>
      <c r="BD189" s="276"/>
      <c r="BE189" s="276"/>
      <c r="BF189" s="276"/>
      <c r="BG189" s="276"/>
      <c r="BH189" s="276"/>
      <c r="BI189" s="276"/>
      <c r="BJ189" s="276"/>
      <c r="BK189" s="276"/>
      <c r="BL189" s="276"/>
      <c r="BM189" s="276"/>
      <c r="BN189" s="89" t="str">
        <f t="shared" si="112"/>
        <v/>
      </c>
      <c r="BO189" s="90" t="str">
        <f t="shared" si="113"/>
        <v/>
      </c>
      <c r="BP189" s="285"/>
      <c r="BQ189" s="285"/>
      <c r="BR189" s="285"/>
      <c r="BS189" s="285"/>
      <c r="BT189" s="285"/>
      <c r="BU189" s="285"/>
      <c r="BV189" s="285"/>
      <c r="BW189" s="285"/>
      <c r="BX189" s="285"/>
      <c r="BY189" s="285"/>
      <c r="BZ189" s="285"/>
      <c r="CA189" s="276"/>
      <c r="CB189" s="276"/>
      <c r="CC189" s="276"/>
      <c r="CD189" s="276"/>
      <c r="CE189" s="276"/>
      <c r="CF189" s="276"/>
      <c r="CG189" s="276"/>
      <c r="CH189" s="276"/>
      <c r="CI189" s="276"/>
      <c r="CJ189" s="276"/>
      <c r="CK189" s="276"/>
      <c r="CL189" s="276"/>
      <c r="CM189" s="276"/>
      <c r="CN189" s="276"/>
      <c r="CO189" s="276"/>
      <c r="CP189" s="276"/>
      <c r="CQ189" s="276"/>
      <c r="CR189" s="276"/>
      <c r="CS189" s="276"/>
      <c r="CT189" s="89" t="str">
        <f t="shared" si="114"/>
        <v/>
      </c>
      <c r="CU189" s="90" t="str">
        <f t="shared" si="115"/>
        <v/>
      </c>
      <c r="CV189" s="91" t="str">
        <f>IF(B189&lt;&gt;"",IFERROR(SUMIF(D$14:CS$14, "CLO1", D189:CS189)/'Grade computation'!I$4,""),"")</f>
        <v/>
      </c>
      <c r="CW189" s="92" t="str">
        <f t="shared" si="116"/>
        <v/>
      </c>
      <c r="CX189" s="92" t="str">
        <f t="shared" si="117"/>
        <v/>
      </c>
      <c r="CY189" s="91" t="str">
        <f>IF(B189&lt;&gt;"",IFERROR(IF((SUMIF(D$14:CS$14,"CLO2",D189:CS189)/'Grade computation'!I$5)=0,0,(SUMIF(D$14:CS$14,"CLO2",D189:CS189)/'Grade computation'!I$5)),""),"")</f>
        <v/>
      </c>
      <c r="CZ189" s="92" t="str">
        <f t="shared" si="118"/>
        <v/>
      </c>
      <c r="DA189" s="92" t="str">
        <f t="shared" si="119"/>
        <v/>
      </c>
      <c r="DB189" s="91" t="str">
        <f>IF(B189&lt;&gt;"",IFERROR(IF((SUMIF(D$14:CS$14,"CLO3",D189:CS189)/'Grade computation'!I$6)=0,0,(SUMIF(D$14:CS$14,"CLO3",D189:CS189)/'Grade computation'!I$6)),""),"")</f>
        <v/>
      </c>
      <c r="DC189" s="92" t="str">
        <f t="shared" si="120"/>
        <v/>
      </c>
      <c r="DD189" s="92" t="str">
        <f t="shared" si="121"/>
        <v/>
      </c>
      <c r="DE189" s="91" t="str">
        <f>IF(B189&lt;&gt;"",IFERROR(SUMIF(D$14:CS$14,"CLO4",D189:CS189)/'Grade computation'!I$7,""),"")</f>
        <v/>
      </c>
      <c r="DF189" s="92" t="str">
        <f t="shared" si="122"/>
        <v/>
      </c>
      <c r="DG189" s="92" t="str">
        <f t="shared" si="123"/>
        <v/>
      </c>
      <c r="DH189" s="91" t="str">
        <f>IF(B189&lt;&gt;"",IFERROR(IF((SUMIF(D$14:CS$14,"CLO5",D189:CS189)/'Grade computation'!I$8)=0,0,(SUMIF(D$14:CS$14,"CLO5",D189:CS189)/'Grade computation'!I$8)),""),"")</f>
        <v/>
      </c>
      <c r="DI189" s="92" t="str">
        <f t="shared" si="124"/>
        <v/>
      </c>
      <c r="DJ189" s="92" t="str">
        <f t="shared" si="125"/>
        <v/>
      </c>
      <c r="DK189" s="91" t="str">
        <f>IF(B189&lt;&gt;"",IFERROR(IF((SUMIF(D$14:CS$14,"CLO6",D189:CS189)/'Grade computation'!I$9)=0,0,(SUMIF(D$14:CS$14,"CLO6",D189:CS189)/'Grade computation'!I$9)),""),"")</f>
        <v/>
      </c>
      <c r="DL189" s="92" t="str">
        <f t="shared" si="126"/>
        <v/>
      </c>
      <c r="DM189" s="92" t="str">
        <f t="shared" si="127"/>
        <v/>
      </c>
      <c r="DN189" s="91" t="str">
        <f>IF(B189&lt;&gt;"",IFERROR(IF((SUMIF(D$14:CS$14,"CLO7",D189:CS189)/'Grade computation'!I$10)=0,0,(SUMIF(D$14:CS$14,"CLO7",D189:CS189)/'Grade computation'!I$10)),""),"")</f>
        <v/>
      </c>
      <c r="DO189" s="92" t="str">
        <f t="shared" si="128"/>
        <v/>
      </c>
      <c r="DP189" s="92" t="str">
        <f t="shared" si="129"/>
        <v/>
      </c>
      <c r="DQ189" s="91" t="str">
        <f>IF(B189&lt;&gt;"",IFERROR(IF((SUMIF(D$14:CS$14,"CLO8",D189:CS189)/'Grade computation'!I$11)=0,0,(SUMIF(D$14:CS$14,"CLO8",D189:CS189)/'Grade computation'!I$11)),""),"")</f>
        <v/>
      </c>
      <c r="DR189" s="92" t="str">
        <f t="shared" si="130"/>
        <v/>
      </c>
      <c r="DS189" s="92" t="str">
        <f t="shared" si="131"/>
        <v/>
      </c>
      <c r="DT189" s="91" t="str">
        <f>IF(B189&lt;&gt;"",IFERROR(IF((SUMIF(D$14:CS$14,"CLO9",D189:CS189)/'Grade computation'!I$12)=0,0,(SUMIF(D$14:CS$14,"CLO9",D189:CS189)/'Grade computation'!I$12)),""),"")</f>
        <v/>
      </c>
      <c r="DU189" s="92" t="str">
        <f t="shared" si="132"/>
        <v/>
      </c>
      <c r="DV189" s="92" t="str">
        <f t="shared" si="133"/>
        <v/>
      </c>
      <c r="DW189" s="91" t="str">
        <f>IF(B189&lt;&gt;"",IFERROR(IF((SUMIF(D$14:CS$14,"CLO10",D189:CS189)/'Grade computation'!I$13)=0,0,(SUMIF(D$14:CS$14,"CLO10",D189:CS189)/'Grade computation'!I$13)),""),"")</f>
        <v/>
      </c>
      <c r="DX189" s="92" t="str">
        <f t="shared" si="134"/>
        <v/>
      </c>
      <c r="DY189" s="92" t="str">
        <f t="shared" si="135"/>
        <v/>
      </c>
      <c r="DZ189" s="45"/>
      <c r="EA189" s="45"/>
    </row>
    <row r="190" spans="1:131" ht="15.75" customHeight="1">
      <c r="A190" s="281"/>
      <c r="B190" s="282"/>
      <c r="C190" s="276"/>
      <c r="D190" s="276"/>
      <c r="E190" s="276"/>
      <c r="F190" s="276"/>
      <c r="G190" s="276"/>
      <c r="H190" s="276"/>
      <c r="I190" s="276"/>
      <c r="J190" s="276"/>
      <c r="K190" s="276"/>
      <c r="L190" s="276"/>
      <c r="M190" s="276"/>
      <c r="N190" s="276"/>
      <c r="O190" s="276"/>
      <c r="P190" s="276"/>
      <c r="Q190" s="276"/>
      <c r="R190" s="276"/>
      <c r="S190" s="276"/>
      <c r="T190" s="276"/>
      <c r="U190" s="276"/>
      <c r="V190" s="276"/>
      <c r="W190" s="276"/>
      <c r="X190" s="276"/>
      <c r="Y190" s="276"/>
      <c r="Z190" s="276"/>
      <c r="AA190" s="276"/>
      <c r="AB190" s="276"/>
      <c r="AC190" s="276"/>
      <c r="AD190" s="276"/>
      <c r="AE190" s="276"/>
      <c r="AF190" s="276"/>
      <c r="AG190" s="276"/>
      <c r="AH190" s="89" t="str">
        <f t="shared" si="110"/>
        <v/>
      </c>
      <c r="AI190" s="90" t="str">
        <f t="shared" si="111"/>
        <v/>
      </c>
      <c r="AJ190" s="276"/>
      <c r="AK190" s="276"/>
      <c r="AL190" s="276"/>
      <c r="AM190" s="276"/>
      <c r="AN190" s="276"/>
      <c r="AO190" s="276"/>
      <c r="AP190" s="276"/>
      <c r="AQ190" s="276"/>
      <c r="AR190" s="276"/>
      <c r="AS190" s="276"/>
      <c r="AT190" s="276"/>
      <c r="AU190" s="276"/>
      <c r="AV190" s="276"/>
      <c r="AW190" s="276"/>
      <c r="AX190" s="276"/>
      <c r="AY190" s="276"/>
      <c r="AZ190" s="276"/>
      <c r="BA190" s="276"/>
      <c r="BB190" s="276"/>
      <c r="BC190" s="276"/>
      <c r="BD190" s="276"/>
      <c r="BE190" s="276"/>
      <c r="BF190" s="276"/>
      <c r="BG190" s="276"/>
      <c r="BH190" s="276"/>
      <c r="BI190" s="276"/>
      <c r="BJ190" s="276"/>
      <c r="BK190" s="276"/>
      <c r="BL190" s="276"/>
      <c r="BM190" s="276"/>
      <c r="BN190" s="89" t="str">
        <f t="shared" si="112"/>
        <v/>
      </c>
      <c r="BO190" s="90" t="str">
        <f t="shared" si="113"/>
        <v/>
      </c>
      <c r="BP190" s="285"/>
      <c r="BQ190" s="285"/>
      <c r="BR190" s="285"/>
      <c r="BS190" s="285"/>
      <c r="BT190" s="285"/>
      <c r="BU190" s="285"/>
      <c r="BV190" s="285"/>
      <c r="BW190" s="285"/>
      <c r="BX190" s="285"/>
      <c r="BY190" s="285"/>
      <c r="BZ190" s="285"/>
      <c r="CA190" s="276"/>
      <c r="CB190" s="276"/>
      <c r="CC190" s="276"/>
      <c r="CD190" s="276"/>
      <c r="CE190" s="276"/>
      <c r="CF190" s="276"/>
      <c r="CG190" s="276"/>
      <c r="CH190" s="276"/>
      <c r="CI190" s="276"/>
      <c r="CJ190" s="276"/>
      <c r="CK190" s="276"/>
      <c r="CL190" s="276"/>
      <c r="CM190" s="276"/>
      <c r="CN190" s="276"/>
      <c r="CO190" s="276"/>
      <c r="CP190" s="276"/>
      <c r="CQ190" s="276"/>
      <c r="CR190" s="276"/>
      <c r="CS190" s="276"/>
      <c r="CT190" s="89" t="str">
        <f t="shared" si="114"/>
        <v/>
      </c>
      <c r="CU190" s="90" t="str">
        <f t="shared" si="115"/>
        <v/>
      </c>
      <c r="CV190" s="91" t="str">
        <f>IF(B190&lt;&gt;"",IFERROR(SUMIF(D$14:CS$14, "CLO1", D190:CS190)/'Grade computation'!I$4,""),"")</f>
        <v/>
      </c>
      <c r="CW190" s="92" t="str">
        <f t="shared" si="116"/>
        <v/>
      </c>
      <c r="CX190" s="92" t="str">
        <f t="shared" si="117"/>
        <v/>
      </c>
      <c r="CY190" s="91" t="str">
        <f>IF(B190&lt;&gt;"",IFERROR(IF((SUMIF(D$14:CS$14,"CLO2",D190:CS190)/'Grade computation'!I$5)=0,0,(SUMIF(D$14:CS$14,"CLO2",D190:CS190)/'Grade computation'!I$5)),""),"")</f>
        <v/>
      </c>
      <c r="CZ190" s="92" t="str">
        <f t="shared" si="118"/>
        <v/>
      </c>
      <c r="DA190" s="92" t="str">
        <f t="shared" si="119"/>
        <v/>
      </c>
      <c r="DB190" s="91" t="str">
        <f>IF(B190&lt;&gt;"",IFERROR(IF((SUMIF(D$14:CS$14,"CLO3",D190:CS190)/'Grade computation'!I$6)=0,0,(SUMIF(D$14:CS$14,"CLO3",D190:CS190)/'Grade computation'!I$6)),""),"")</f>
        <v/>
      </c>
      <c r="DC190" s="92" t="str">
        <f t="shared" si="120"/>
        <v/>
      </c>
      <c r="DD190" s="92" t="str">
        <f t="shared" si="121"/>
        <v/>
      </c>
      <c r="DE190" s="91" t="str">
        <f>IF(B190&lt;&gt;"",IFERROR(SUMIF(D$14:CS$14,"CLO4",D190:CS190)/'Grade computation'!I$7,""),"")</f>
        <v/>
      </c>
      <c r="DF190" s="92" t="str">
        <f t="shared" si="122"/>
        <v/>
      </c>
      <c r="DG190" s="92" t="str">
        <f t="shared" si="123"/>
        <v/>
      </c>
      <c r="DH190" s="91" t="str">
        <f>IF(B190&lt;&gt;"",IFERROR(IF((SUMIF(D$14:CS$14,"CLO5",D190:CS190)/'Grade computation'!I$8)=0,0,(SUMIF(D$14:CS$14,"CLO5",D190:CS190)/'Grade computation'!I$8)),""),"")</f>
        <v/>
      </c>
      <c r="DI190" s="92" t="str">
        <f t="shared" si="124"/>
        <v/>
      </c>
      <c r="DJ190" s="92" t="str">
        <f t="shared" si="125"/>
        <v/>
      </c>
      <c r="DK190" s="91" t="str">
        <f>IF(B190&lt;&gt;"",IFERROR(IF((SUMIF(D$14:CS$14,"CLO6",D190:CS190)/'Grade computation'!I$9)=0,0,(SUMIF(D$14:CS$14,"CLO6",D190:CS190)/'Grade computation'!I$9)),""),"")</f>
        <v/>
      </c>
      <c r="DL190" s="92" t="str">
        <f t="shared" si="126"/>
        <v/>
      </c>
      <c r="DM190" s="92" t="str">
        <f t="shared" si="127"/>
        <v/>
      </c>
      <c r="DN190" s="91" t="str">
        <f>IF(B190&lt;&gt;"",IFERROR(IF((SUMIF(D$14:CS$14,"CLO7",D190:CS190)/'Grade computation'!I$10)=0,0,(SUMIF(D$14:CS$14,"CLO7",D190:CS190)/'Grade computation'!I$10)),""),"")</f>
        <v/>
      </c>
      <c r="DO190" s="92" t="str">
        <f t="shared" si="128"/>
        <v/>
      </c>
      <c r="DP190" s="92" t="str">
        <f t="shared" si="129"/>
        <v/>
      </c>
      <c r="DQ190" s="91" t="str">
        <f>IF(B190&lt;&gt;"",IFERROR(IF((SUMIF(D$14:CS$14,"CLO8",D190:CS190)/'Grade computation'!I$11)=0,0,(SUMIF(D$14:CS$14,"CLO8",D190:CS190)/'Grade computation'!I$11)),""),"")</f>
        <v/>
      </c>
      <c r="DR190" s="92" t="str">
        <f t="shared" si="130"/>
        <v/>
      </c>
      <c r="DS190" s="92" t="str">
        <f t="shared" si="131"/>
        <v/>
      </c>
      <c r="DT190" s="91" t="str">
        <f>IF(B190&lt;&gt;"",IFERROR(IF((SUMIF(D$14:CS$14,"CLO9",D190:CS190)/'Grade computation'!I$12)=0,0,(SUMIF(D$14:CS$14,"CLO9",D190:CS190)/'Grade computation'!I$12)),""),"")</f>
        <v/>
      </c>
      <c r="DU190" s="92" t="str">
        <f t="shared" si="132"/>
        <v/>
      </c>
      <c r="DV190" s="92" t="str">
        <f t="shared" si="133"/>
        <v/>
      </c>
      <c r="DW190" s="91" t="str">
        <f>IF(B190&lt;&gt;"",IFERROR(IF((SUMIF(D$14:CS$14,"CLO10",D190:CS190)/'Grade computation'!I$13)=0,0,(SUMIF(D$14:CS$14,"CLO10",D190:CS190)/'Grade computation'!I$13)),""),"")</f>
        <v/>
      </c>
      <c r="DX190" s="92" t="str">
        <f t="shared" si="134"/>
        <v/>
      </c>
      <c r="DY190" s="92" t="str">
        <f t="shared" si="135"/>
        <v/>
      </c>
      <c r="DZ190" s="45"/>
      <c r="EA190" s="45"/>
    </row>
    <row r="191" spans="1:131" ht="15.75" customHeight="1">
      <c r="A191" s="281"/>
      <c r="B191" s="282"/>
      <c r="C191" s="276"/>
      <c r="D191" s="276"/>
      <c r="E191" s="276"/>
      <c r="F191" s="276"/>
      <c r="G191" s="276"/>
      <c r="H191" s="276"/>
      <c r="I191" s="276"/>
      <c r="J191" s="276"/>
      <c r="K191" s="276"/>
      <c r="L191" s="276"/>
      <c r="M191" s="276"/>
      <c r="N191" s="276"/>
      <c r="O191" s="276"/>
      <c r="P191" s="276"/>
      <c r="Q191" s="276"/>
      <c r="R191" s="276"/>
      <c r="S191" s="276"/>
      <c r="T191" s="276"/>
      <c r="U191" s="276"/>
      <c r="V191" s="276"/>
      <c r="W191" s="276"/>
      <c r="X191" s="276"/>
      <c r="Y191" s="276"/>
      <c r="Z191" s="276"/>
      <c r="AA191" s="276"/>
      <c r="AB191" s="276"/>
      <c r="AC191" s="276"/>
      <c r="AD191" s="276"/>
      <c r="AE191" s="276"/>
      <c r="AF191" s="276"/>
      <c r="AG191" s="276"/>
      <c r="AH191" s="89" t="str">
        <f t="shared" si="110"/>
        <v/>
      </c>
      <c r="AI191" s="90" t="str">
        <f t="shared" si="111"/>
        <v/>
      </c>
      <c r="AJ191" s="276"/>
      <c r="AK191" s="276"/>
      <c r="AL191" s="276"/>
      <c r="AM191" s="276"/>
      <c r="AN191" s="276"/>
      <c r="AO191" s="276"/>
      <c r="AP191" s="276"/>
      <c r="AQ191" s="276"/>
      <c r="AR191" s="276"/>
      <c r="AS191" s="276"/>
      <c r="AT191" s="276"/>
      <c r="AU191" s="276"/>
      <c r="AV191" s="276"/>
      <c r="AW191" s="276"/>
      <c r="AX191" s="276"/>
      <c r="AY191" s="276"/>
      <c r="AZ191" s="276"/>
      <c r="BA191" s="276"/>
      <c r="BB191" s="276"/>
      <c r="BC191" s="276"/>
      <c r="BD191" s="276"/>
      <c r="BE191" s="276"/>
      <c r="BF191" s="276"/>
      <c r="BG191" s="276"/>
      <c r="BH191" s="276"/>
      <c r="BI191" s="276"/>
      <c r="BJ191" s="276"/>
      <c r="BK191" s="276"/>
      <c r="BL191" s="276"/>
      <c r="BM191" s="276"/>
      <c r="BN191" s="89" t="str">
        <f t="shared" si="112"/>
        <v/>
      </c>
      <c r="BO191" s="90" t="str">
        <f t="shared" si="113"/>
        <v/>
      </c>
      <c r="BP191" s="285"/>
      <c r="BQ191" s="285"/>
      <c r="BR191" s="285"/>
      <c r="BS191" s="285"/>
      <c r="BT191" s="285"/>
      <c r="BU191" s="285"/>
      <c r="BV191" s="285"/>
      <c r="BW191" s="285"/>
      <c r="BX191" s="285"/>
      <c r="BY191" s="285"/>
      <c r="BZ191" s="285"/>
      <c r="CA191" s="276"/>
      <c r="CB191" s="276"/>
      <c r="CC191" s="276"/>
      <c r="CD191" s="276"/>
      <c r="CE191" s="276"/>
      <c r="CF191" s="276"/>
      <c r="CG191" s="276"/>
      <c r="CH191" s="276"/>
      <c r="CI191" s="276"/>
      <c r="CJ191" s="276"/>
      <c r="CK191" s="276"/>
      <c r="CL191" s="276"/>
      <c r="CM191" s="276"/>
      <c r="CN191" s="276"/>
      <c r="CO191" s="276"/>
      <c r="CP191" s="276"/>
      <c r="CQ191" s="276"/>
      <c r="CR191" s="276"/>
      <c r="CS191" s="276"/>
      <c r="CT191" s="89" t="str">
        <f t="shared" si="114"/>
        <v/>
      </c>
      <c r="CU191" s="90" t="str">
        <f t="shared" si="115"/>
        <v/>
      </c>
      <c r="CV191" s="91" t="str">
        <f>IF(B191&lt;&gt;"",IFERROR(SUMIF(D$14:CS$14, "CLO1", D191:CS191)/'Grade computation'!I$4,""),"")</f>
        <v/>
      </c>
      <c r="CW191" s="92" t="str">
        <f t="shared" si="116"/>
        <v/>
      </c>
      <c r="CX191" s="92" t="str">
        <f t="shared" si="117"/>
        <v/>
      </c>
      <c r="CY191" s="91" t="str">
        <f>IF(B191&lt;&gt;"",IFERROR(IF((SUMIF(D$14:CS$14,"CLO2",D191:CS191)/'Grade computation'!I$5)=0,0,(SUMIF(D$14:CS$14,"CLO2",D191:CS191)/'Grade computation'!I$5)),""),"")</f>
        <v/>
      </c>
      <c r="CZ191" s="92" t="str">
        <f t="shared" si="118"/>
        <v/>
      </c>
      <c r="DA191" s="92" t="str">
        <f t="shared" si="119"/>
        <v/>
      </c>
      <c r="DB191" s="91" t="str">
        <f>IF(B191&lt;&gt;"",IFERROR(IF((SUMIF(D$14:CS$14,"CLO3",D191:CS191)/'Grade computation'!I$6)=0,0,(SUMIF(D$14:CS$14,"CLO3",D191:CS191)/'Grade computation'!I$6)),""),"")</f>
        <v/>
      </c>
      <c r="DC191" s="92" t="str">
        <f t="shared" si="120"/>
        <v/>
      </c>
      <c r="DD191" s="92" t="str">
        <f t="shared" si="121"/>
        <v/>
      </c>
      <c r="DE191" s="91" t="str">
        <f>IF(B191&lt;&gt;"",IFERROR(SUMIF(D$14:CS$14,"CLO4",D191:CS191)/'Grade computation'!I$7,""),"")</f>
        <v/>
      </c>
      <c r="DF191" s="92" t="str">
        <f t="shared" si="122"/>
        <v/>
      </c>
      <c r="DG191" s="92" t="str">
        <f t="shared" si="123"/>
        <v/>
      </c>
      <c r="DH191" s="91" t="str">
        <f>IF(B191&lt;&gt;"",IFERROR(IF((SUMIF(D$14:CS$14,"CLO5",D191:CS191)/'Grade computation'!I$8)=0,0,(SUMIF(D$14:CS$14,"CLO5",D191:CS191)/'Grade computation'!I$8)),""),"")</f>
        <v/>
      </c>
      <c r="DI191" s="92" t="str">
        <f t="shared" si="124"/>
        <v/>
      </c>
      <c r="DJ191" s="92" t="str">
        <f t="shared" si="125"/>
        <v/>
      </c>
      <c r="DK191" s="91" t="str">
        <f>IF(B191&lt;&gt;"",IFERROR(IF((SUMIF(D$14:CS$14,"CLO6",D191:CS191)/'Grade computation'!I$9)=0,0,(SUMIF(D$14:CS$14,"CLO6",D191:CS191)/'Grade computation'!I$9)),""),"")</f>
        <v/>
      </c>
      <c r="DL191" s="92" t="str">
        <f t="shared" si="126"/>
        <v/>
      </c>
      <c r="DM191" s="92" t="str">
        <f t="shared" si="127"/>
        <v/>
      </c>
      <c r="DN191" s="91" t="str">
        <f>IF(B191&lt;&gt;"",IFERROR(IF((SUMIF(D$14:CS$14,"CLO7",D191:CS191)/'Grade computation'!I$10)=0,0,(SUMIF(D$14:CS$14,"CLO7",D191:CS191)/'Grade computation'!I$10)),""),"")</f>
        <v/>
      </c>
      <c r="DO191" s="92" t="str">
        <f t="shared" si="128"/>
        <v/>
      </c>
      <c r="DP191" s="92" t="str">
        <f t="shared" si="129"/>
        <v/>
      </c>
      <c r="DQ191" s="91" t="str">
        <f>IF(B191&lt;&gt;"",IFERROR(IF((SUMIF(D$14:CS$14,"CLO8",D191:CS191)/'Grade computation'!I$11)=0,0,(SUMIF(D$14:CS$14,"CLO8",D191:CS191)/'Grade computation'!I$11)),""),"")</f>
        <v/>
      </c>
      <c r="DR191" s="92" t="str">
        <f t="shared" si="130"/>
        <v/>
      </c>
      <c r="DS191" s="92" t="str">
        <f t="shared" si="131"/>
        <v/>
      </c>
      <c r="DT191" s="91" t="str">
        <f>IF(B191&lt;&gt;"",IFERROR(IF((SUMIF(D$14:CS$14,"CLO9",D191:CS191)/'Grade computation'!I$12)=0,0,(SUMIF(D$14:CS$14,"CLO9",D191:CS191)/'Grade computation'!I$12)),""),"")</f>
        <v/>
      </c>
      <c r="DU191" s="92" t="str">
        <f t="shared" si="132"/>
        <v/>
      </c>
      <c r="DV191" s="92" t="str">
        <f t="shared" si="133"/>
        <v/>
      </c>
      <c r="DW191" s="91" t="str">
        <f>IF(B191&lt;&gt;"",IFERROR(IF((SUMIF(D$14:CS$14,"CLO10",D191:CS191)/'Grade computation'!I$13)=0,0,(SUMIF(D$14:CS$14,"CLO10",D191:CS191)/'Grade computation'!I$13)),""),"")</f>
        <v/>
      </c>
      <c r="DX191" s="92" t="str">
        <f t="shared" si="134"/>
        <v/>
      </c>
      <c r="DY191" s="92" t="str">
        <f t="shared" si="135"/>
        <v/>
      </c>
      <c r="DZ191" s="45"/>
      <c r="EA191" s="45"/>
    </row>
    <row r="192" spans="1:131" ht="15.75" customHeight="1">
      <c r="A192" s="281"/>
      <c r="B192" s="282"/>
      <c r="C192" s="276"/>
      <c r="D192" s="276"/>
      <c r="E192" s="276"/>
      <c r="F192" s="276"/>
      <c r="G192" s="276"/>
      <c r="H192" s="276"/>
      <c r="I192" s="276"/>
      <c r="J192" s="276"/>
      <c r="K192" s="276"/>
      <c r="L192" s="276"/>
      <c r="M192" s="276"/>
      <c r="N192" s="276"/>
      <c r="O192" s="276"/>
      <c r="P192" s="276"/>
      <c r="Q192" s="276"/>
      <c r="R192" s="276"/>
      <c r="S192" s="276"/>
      <c r="T192" s="276"/>
      <c r="U192" s="276"/>
      <c r="V192" s="276"/>
      <c r="W192" s="276"/>
      <c r="X192" s="276"/>
      <c r="Y192" s="276"/>
      <c r="Z192" s="276"/>
      <c r="AA192" s="276"/>
      <c r="AB192" s="276"/>
      <c r="AC192" s="276"/>
      <c r="AD192" s="276"/>
      <c r="AE192" s="276"/>
      <c r="AF192" s="276"/>
      <c r="AG192" s="276"/>
      <c r="AH192" s="89" t="str">
        <f t="shared" si="110"/>
        <v/>
      </c>
      <c r="AI192" s="90" t="str">
        <f t="shared" si="111"/>
        <v/>
      </c>
      <c r="AJ192" s="276"/>
      <c r="AK192" s="276"/>
      <c r="AL192" s="276"/>
      <c r="AM192" s="276"/>
      <c r="AN192" s="276"/>
      <c r="AO192" s="276"/>
      <c r="AP192" s="276"/>
      <c r="AQ192" s="276"/>
      <c r="AR192" s="276"/>
      <c r="AS192" s="276"/>
      <c r="AT192" s="276"/>
      <c r="AU192" s="276"/>
      <c r="AV192" s="276"/>
      <c r="AW192" s="276"/>
      <c r="AX192" s="276"/>
      <c r="AY192" s="276"/>
      <c r="AZ192" s="276"/>
      <c r="BA192" s="276"/>
      <c r="BB192" s="276"/>
      <c r="BC192" s="276"/>
      <c r="BD192" s="276"/>
      <c r="BE192" s="276"/>
      <c r="BF192" s="276"/>
      <c r="BG192" s="276"/>
      <c r="BH192" s="276"/>
      <c r="BI192" s="276"/>
      <c r="BJ192" s="276"/>
      <c r="BK192" s="276"/>
      <c r="BL192" s="276"/>
      <c r="BM192" s="276"/>
      <c r="BN192" s="89" t="str">
        <f t="shared" si="112"/>
        <v/>
      </c>
      <c r="BO192" s="90" t="str">
        <f t="shared" si="113"/>
        <v/>
      </c>
      <c r="BP192" s="285"/>
      <c r="BQ192" s="285"/>
      <c r="BR192" s="285"/>
      <c r="BS192" s="285"/>
      <c r="BT192" s="285"/>
      <c r="BU192" s="285"/>
      <c r="BV192" s="285"/>
      <c r="BW192" s="285"/>
      <c r="BX192" s="285"/>
      <c r="BY192" s="285"/>
      <c r="BZ192" s="285"/>
      <c r="CA192" s="276"/>
      <c r="CB192" s="276"/>
      <c r="CC192" s="276"/>
      <c r="CD192" s="276"/>
      <c r="CE192" s="276"/>
      <c r="CF192" s="276"/>
      <c r="CG192" s="276"/>
      <c r="CH192" s="276"/>
      <c r="CI192" s="276"/>
      <c r="CJ192" s="276"/>
      <c r="CK192" s="276"/>
      <c r="CL192" s="276"/>
      <c r="CM192" s="276"/>
      <c r="CN192" s="276"/>
      <c r="CO192" s="276"/>
      <c r="CP192" s="276"/>
      <c r="CQ192" s="276"/>
      <c r="CR192" s="276"/>
      <c r="CS192" s="276"/>
      <c r="CT192" s="89" t="str">
        <f t="shared" si="114"/>
        <v/>
      </c>
      <c r="CU192" s="90" t="str">
        <f t="shared" si="115"/>
        <v/>
      </c>
      <c r="CV192" s="91" t="str">
        <f>IF(B192&lt;&gt;"",IFERROR(SUMIF(D$14:CS$14, "CLO1", D192:CS192)/'Grade computation'!I$4,""),"")</f>
        <v/>
      </c>
      <c r="CW192" s="92" t="str">
        <f t="shared" si="116"/>
        <v/>
      </c>
      <c r="CX192" s="92" t="str">
        <f t="shared" si="117"/>
        <v/>
      </c>
      <c r="CY192" s="91" t="str">
        <f>IF(B192&lt;&gt;"",IFERROR(IF((SUMIF(D$14:CS$14,"CLO2",D192:CS192)/'Grade computation'!I$5)=0,0,(SUMIF(D$14:CS$14,"CLO2",D192:CS192)/'Grade computation'!I$5)),""),"")</f>
        <v/>
      </c>
      <c r="CZ192" s="92" t="str">
        <f t="shared" si="118"/>
        <v/>
      </c>
      <c r="DA192" s="92" t="str">
        <f t="shared" si="119"/>
        <v/>
      </c>
      <c r="DB192" s="91" t="str">
        <f>IF(B192&lt;&gt;"",IFERROR(IF((SUMIF(D$14:CS$14,"CLO3",D192:CS192)/'Grade computation'!I$6)=0,0,(SUMIF(D$14:CS$14,"CLO3",D192:CS192)/'Grade computation'!I$6)),""),"")</f>
        <v/>
      </c>
      <c r="DC192" s="92" t="str">
        <f t="shared" si="120"/>
        <v/>
      </c>
      <c r="DD192" s="92" t="str">
        <f t="shared" si="121"/>
        <v/>
      </c>
      <c r="DE192" s="91" t="str">
        <f>IF(B192&lt;&gt;"",IFERROR(SUMIF(D$14:CS$14,"CLO4",D192:CS192)/'Grade computation'!I$7,""),"")</f>
        <v/>
      </c>
      <c r="DF192" s="92" t="str">
        <f t="shared" si="122"/>
        <v/>
      </c>
      <c r="DG192" s="92" t="str">
        <f t="shared" si="123"/>
        <v/>
      </c>
      <c r="DH192" s="91" t="str">
        <f>IF(B192&lt;&gt;"",IFERROR(IF((SUMIF(D$14:CS$14,"CLO5",D192:CS192)/'Grade computation'!I$8)=0,0,(SUMIF(D$14:CS$14,"CLO5",D192:CS192)/'Grade computation'!I$8)),""),"")</f>
        <v/>
      </c>
      <c r="DI192" s="92" t="str">
        <f t="shared" si="124"/>
        <v/>
      </c>
      <c r="DJ192" s="92" t="str">
        <f t="shared" si="125"/>
        <v/>
      </c>
      <c r="DK192" s="91" t="str">
        <f>IF(B192&lt;&gt;"",IFERROR(IF((SUMIF(D$14:CS$14,"CLO6",D192:CS192)/'Grade computation'!I$9)=0,0,(SUMIF(D$14:CS$14,"CLO6",D192:CS192)/'Grade computation'!I$9)),""),"")</f>
        <v/>
      </c>
      <c r="DL192" s="92" t="str">
        <f t="shared" si="126"/>
        <v/>
      </c>
      <c r="DM192" s="92" t="str">
        <f t="shared" si="127"/>
        <v/>
      </c>
      <c r="DN192" s="91" t="str">
        <f>IF(B192&lt;&gt;"",IFERROR(IF((SUMIF(D$14:CS$14,"CLO7",D192:CS192)/'Grade computation'!I$10)=0,0,(SUMIF(D$14:CS$14,"CLO7",D192:CS192)/'Grade computation'!I$10)),""),"")</f>
        <v/>
      </c>
      <c r="DO192" s="92" t="str">
        <f t="shared" si="128"/>
        <v/>
      </c>
      <c r="DP192" s="92" t="str">
        <f t="shared" si="129"/>
        <v/>
      </c>
      <c r="DQ192" s="91" t="str">
        <f>IF(B192&lt;&gt;"",IFERROR(IF((SUMIF(D$14:CS$14,"CLO8",D192:CS192)/'Grade computation'!I$11)=0,0,(SUMIF(D$14:CS$14,"CLO8",D192:CS192)/'Grade computation'!I$11)),""),"")</f>
        <v/>
      </c>
      <c r="DR192" s="92" t="str">
        <f t="shared" si="130"/>
        <v/>
      </c>
      <c r="DS192" s="92" t="str">
        <f t="shared" si="131"/>
        <v/>
      </c>
      <c r="DT192" s="91" t="str">
        <f>IF(B192&lt;&gt;"",IFERROR(IF((SUMIF(D$14:CS$14,"CLO9",D192:CS192)/'Grade computation'!I$12)=0,0,(SUMIF(D$14:CS$14,"CLO9",D192:CS192)/'Grade computation'!I$12)),""),"")</f>
        <v/>
      </c>
      <c r="DU192" s="92" t="str">
        <f t="shared" si="132"/>
        <v/>
      </c>
      <c r="DV192" s="92" t="str">
        <f t="shared" si="133"/>
        <v/>
      </c>
      <c r="DW192" s="91" t="str">
        <f>IF(B192&lt;&gt;"",IFERROR(IF((SUMIF(D$14:CS$14,"CLO10",D192:CS192)/'Grade computation'!I$13)=0,0,(SUMIF(D$14:CS$14,"CLO10",D192:CS192)/'Grade computation'!I$13)),""),"")</f>
        <v/>
      </c>
      <c r="DX192" s="92" t="str">
        <f t="shared" si="134"/>
        <v/>
      </c>
      <c r="DY192" s="92" t="str">
        <f t="shared" si="135"/>
        <v/>
      </c>
      <c r="DZ192" s="45"/>
      <c r="EA192" s="45"/>
    </row>
    <row r="193" spans="1:131" ht="15.75" customHeight="1">
      <c r="A193" s="281"/>
      <c r="B193" s="282"/>
      <c r="C193" s="276"/>
      <c r="D193" s="276"/>
      <c r="E193" s="276"/>
      <c r="F193" s="276"/>
      <c r="G193" s="276"/>
      <c r="H193" s="276"/>
      <c r="I193" s="276"/>
      <c r="J193" s="276"/>
      <c r="K193" s="276"/>
      <c r="L193" s="276"/>
      <c r="M193" s="276"/>
      <c r="N193" s="276"/>
      <c r="O193" s="276"/>
      <c r="P193" s="276"/>
      <c r="Q193" s="276"/>
      <c r="R193" s="276"/>
      <c r="S193" s="276"/>
      <c r="T193" s="276"/>
      <c r="U193" s="276"/>
      <c r="V193" s="276"/>
      <c r="W193" s="276"/>
      <c r="X193" s="276"/>
      <c r="Y193" s="276"/>
      <c r="Z193" s="276"/>
      <c r="AA193" s="276"/>
      <c r="AB193" s="276"/>
      <c r="AC193" s="276"/>
      <c r="AD193" s="276"/>
      <c r="AE193" s="276"/>
      <c r="AF193" s="276"/>
      <c r="AG193" s="276"/>
      <c r="AH193" s="89" t="str">
        <f t="shared" si="110"/>
        <v/>
      </c>
      <c r="AI193" s="90" t="str">
        <f t="shared" si="111"/>
        <v/>
      </c>
      <c r="AJ193" s="276"/>
      <c r="AK193" s="276"/>
      <c r="AL193" s="276"/>
      <c r="AM193" s="276"/>
      <c r="AN193" s="276"/>
      <c r="AO193" s="276"/>
      <c r="AP193" s="276"/>
      <c r="AQ193" s="276"/>
      <c r="AR193" s="276"/>
      <c r="AS193" s="276"/>
      <c r="AT193" s="276"/>
      <c r="AU193" s="276"/>
      <c r="AV193" s="276"/>
      <c r="AW193" s="276"/>
      <c r="AX193" s="276"/>
      <c r="AY193" s="276"/>
      <c r="AZ193" s="276"/>
      <c r="BA193" s="276"/>
      <c r="BB193" s="276"/>
      <c r="BC193" s="276"/>
      <c r="BD193" s="276"/>
      <c r="BE193" s="276"/>
      <c r="BF193" s="276"/>
      <c r="BG193" s="276"/>
      <c r="BH193" s="276"/>
      <c r="BI193" s="276"/>
      <c r="BJ193" s="276"/>
      <c r="BK193" s="276"/>
      <c r="BL193" s="276"/>
      <c r="BM193" s="276"/>
      <c r="BN193" s="89" t="str">
        <f t="shared" si="112"/>
        <v/>
      </c>
      <c r="BO193" s="90" t="str">
        <f t="shared" si="113"/>
        <v/>
      </c>
      <c r="BP193" s="285"/>
      <c r="BQ193" s="285"/>
      <c r="BR193" s="285"/>
      <c r="BS193" s="285"/>
      <c r="BT193" s="285"/>
      <c r="BU193" s="285"/>
      <c r="BV193" s="285"/>
      <c r="BW193" s="285"/>
      <c r="BX193" s="285"/>
      <c r="BY193" s="285"/>
      <c r="BZ193" s="285"/>
      <c r="CA193" s="276"/>
      <c r="CB193" s="276"/>
      <c r="CC193" s="276"/>
      <c r="CD193" s="276"/>
      <c r="CE193" s="276"/>
      <c r="CF193" s="276"/>
      <c r="CG193" s="276"/>
      <c r="CH193" s="276"/>
      <c r="CI193" s="276"/>
      <c r="CJ193" s="276"/>
      <c r="CK193" s="276"/>
      <c r="CL193" s="276"/>
      <c r="CM193" s="276"/>
      <c r="CN193" s="276"/>
      <c r="CO193" s="276"/>
      <c r="CP193" s="276"/>
      <c r="CQ193" s="276"/>
      <c r="CR193" s="276"/>
      <c r="CS193" s="276"/>
      <c r="CT193" s="89" t="str">
        <f t="shared" si="114"/>
        <v/>
      </c>
      <c r="CU193" s="90" t="str">
        <f t="shared" si="115"/>
        <v/>
      </c>
      <c r="CV193" s="91" t="str">
        <f>IF(B193&lt;&gt;"",IFERROR(SUMIF(D$14:CS$14, "CLO1", D193:CS193)/'Grade computation'!I$4,""),"")</f>
        <v/>
      </c>
      <c r="CW193" s="92" t="str">
        <f t="shared" si="116"/>
        <v/>
      </c>
      <c r="CX193" s="92" t="str">
        <f t="shared" si="117"/>
        <v/>
      </c>
      <c r="CY193" s="91" t="str">
        <f>IF(B193&lt;&gt;"",IFERROR(IF((SUMIF(D$14:CS$14,"CLO2",D193:CS193)/'Grade computation'!I$5)=0,0,(SUMIF(D$14:CS$14,"CLO2",D193:CS193)/'Grade computation'!I$5)),""),"")</f>
        <v/>
      </c>
      <c r="CZ193" s="92" t="str">
        <f t="shared" si="118"/>
        <v/>
      </c>
      <c r="DA193" s="92" t="str">
        <f t="shared" si="119"/>
        <v/>
      </c>
      <c r="DB193" s="91" t="str">
        <f>IF(B193&lt;&gt;"",IFERROR(IF((SUMIF(D$14:CS$14,"CLO3",D193:CS193)/'Grade computation'!I$6)=0,0,(SUMIF(D$14:CS$14,"CLO3",D193:CS193)/'Grade computation'!I$6)),""),"")</f>
        <v/>
      </c>
      <c r="DC193" s="92" t="str">
        <f t="shared" si="120"/>
        <v/>
      </c>
      <c r="DD193" s="92" t="str">
        <f t="shared" si="121"/>
        <v/>
      </c>
      <c r="DE193" s="91" t="str">
        <f>IF(B193&lt;&gt;"",IFERROR(SUMIF(D$14:CS$14,"CLO4",D193:CS193)/'Grade computation'!I$7,""),"")</f>
        <v/>
      </c>
      <c r="DF193" s="92" t="str">
        <f t="shared" si="122"/>
        <v/>
      </c>
      <c r="DG193" s="92" t="str">
        <f t="shared" si="123"/>
        <v/>
      </c>
      <c r="DH193" s="91" t="str">
        <f>IF(B193&lt;&gt;"",IFERROR(IF((SUMIF(D$14:CS$14,"CLO5",D193:CS193)/'Grade computation'!I$8)=0,0,(SUMIF(D$14:CS$14,"CLO5",D193:CS193)/'Grade computation'!I$8)),""),"")</f>
        <v/>
      </c>
      <c r="DI193" s="92" t="str">
        <f t="shared" si="124"/>
        <v/>
      </c>
      <c r="DJ193" s="92" t="str">
        <f t="shared" si="125"/>
        <v/>
      </c>
      <c r="DK193" s="91" t="str">
        <f>IF(B193&lt;&gt;"",IFERROR(IF((SUMIF(D$14:CS$14,"CLO6",D193:CS193)/'Grade computation'!I$9)=0,0,(SUMIF(D$14:CS$14,"CLO6",D193:CS193)/'Grade computation'!I$9)),""),"")</f>
        <v/>
      </c>
      <c r="DL193" s="92" t="str">
        <f t="shared" si="126"/>
        <v/>
      </c>
      <c r="DM193" s="92" t="str">
        <f t="shared" si="127"/>
        <v/>
      </c>
      <c r="DN193" s="91" t="str">
        <f>IF(B193&lt;&gt;"",IFERROR(IF((SUMIF(D$14:CS$14,"CLO7",D193:CS193)/'Grade computation'!I$10)=0,0,(SUMIF(D$14:CS$14,"CLO7",D193:CS193)/'Grade computation'!I$10)),""),"")</f>
        <v/>
      </c>
      <c r="DO193" s="92" t="str">
        <f t="shared" si="128"/>
        <v/>
      </c>
      <c r="DP193" s="92" t="str">
        <f t="shared" si="129"/>
        <v/>
      </c>
      <c r="DQ193" s="91" t="str">
        <f>IF(B193&lt;&gt;"",IFERROR(IF((SUMIF(D$14:CS$14,"CLO8",D193:CS193)/'Grade computation'!I$11)=0,0,(SUMIF(D$14:CS$14,"CLO8",D193:CS193)/'Grade computation'!I$11)),""),"")</f>
        <v/>
      </c>
      <c r="DR193" s="92" t="str">
        <f t="shared" si="130"/>
        <v/>
      </c>
      <c r="DS193" s="92" t="str">
        <f t="shared" si="131"/>
        <v/>
      </c>
      <c r="DT193" s="91" t="str">
        <f>IF(B193&lt;&gt;"",IFERROR(IF((SUMIF(D$14:CS$14,"CLO9",D193:CS193)/'Grade computation'!I$12)=0,0,(SUMIF(D$14:CS$14,"CLO9",D193:CS193)/'Grade computation'!I$12)),""),"")</f>
        <v/>
      </c>
      <c r="DU193" s="92" t="str">
        <f t="shared" si="132"/>
        <v/>
      </c>
      <c r="DV193" s="92" t="str">
        <f t="shared" si="133"/>
        <v/>
      </c>
      <c r="DW193" s="91" t="str">
        <f>IF(B193&lt;&gt;"",IFERROR(IF((SUMIF(D$14:CS$14,"CLO10",D193:CS193)/'Grade computation'!I$13)=0,0,(SUMIF(D$14:CS$14,"CLO10",D193:CS193)/'Grade computation'!I$13)),""),"")</f>
        <v/>
      </c>
      <c r="DX193" s="92" t="str">
        <f t="shared" si="134"/>
        <v/>
      </c>
      <c r="DY193" s="92" t="str">
        <f t="shared" si="135"/>
        <v/>
      </c>
      <c r="DZ193" s="45"/>
      <c r="EA193" s="45"/>
    </row>
    <row r="194" spans="1:131" ht="15.75" customHeight="1">
      <c r="A194" s="281"/>
      <c r="B194" s="282"/>
      <c r="C194" s="276"/>
      <c r="D194" s="276"/>
      <c r="E194" s="276"/>
      <c r="F194" s="276"/>
      <c r="G194" s="276"/>
      <c r="H194" s="276"/>
      <c r="I194" s="276"/>
      <c r="J194" s="276"/>
      <c r="K194" s="276"/>
      <c r="L194" s="276"/>
      <c r="M194" s="276"/>
      <c r="N194" s="276"/>
      <c r="O194" s="276"/>
      <c r="P194" s="276"/>
      <c r="Q194" s="276"/>
      <c r="R194" s="276"/>
      <c r="S194" s="276"/>
      <c r="T194" s="276"/>
      <c r="U194" s="276"/>
      <c r="V194" s="276"/>
      <c r="W194" s="276"/>
      <c r="X194" s="276"/>
      <c r="Y194" s="276"/>
      <c r="Z194" s="276"/>
      <c r="AA194" s="276"/>
      <c r="AB194" s="276"/>
      <c r="AC194" s="276"/>
      <c r="AD194" s="276"/>
      <c r="AE194" s="276"/>
      <c r="AF194" s="276"/>
      <c r="AG194" s="276"/>
      <c r="AH194" s="89" t="str">
        <f t="shared" si="110"/>
        <v/>
      </c>
      <c r="AI194" s="90" t="str">
        <f t="shared" si="111"/>
        <v/>
      </c>
      <c r="AJ194" s="276"/>
      <c r="AK194" s="276"/>
      <c r="AL194" s="276"/>
      <c r="AM194" s="276"/>
      <c r="AN194" s="276"/>
      <c r="AO194" s="276"/>
      <c r="AP194" s="276"/>
      <c r="AQ194" s="276"/>
      <c r="AR194" s="276"/>
      <c r="AS194" s="276"/>
      <c r="AT194" s="276"/>
      <c r="AU194" s="276"/>
      <c r="AV194" s="276"/>
      <c r="AW194" s="276"/>
      <c r="AX194" s="276"/>
      <c r="AY194" s="276"/>
      <c r="AZ194" s="276"/>
      <c r="BA194" s="276"/>
      <c r="BB194" s="276"/>
      <c r="BC194" s="276"/>
      <c r="BD194" s="276"/>
      <c r="BE194" s="276"/>
      <c r="BF194" s="276"/>
      <c r="BG194" s="276"/>
      <c r="BH194" s="276"/>
      <c r="BI194" s="276"/>
      <c r="BJ194" s="276"/>
      <c r="BK194" s="276"/>
      <c r="BL194" s="276"/>
      <c r="BM194" s="276"/>
      <c r="BN194" s="89" t="str">
        <f t="shared" si="112"/>
        <v/>
      </c>
      <c r="BO194" s="90" t="str">
        <f t="shared" si="113"/>
        <v/>
      </c>
      <c r="BP194" s="285"/>
      <c r="BQ194" s="285"/>
      <c r="BR194" s="285"/>
      <c r="BS194" s="285"/>
      <c r="BT194" s="285"/>
      <c r="BU194" s="285"/>
      <c r="BV194" s="285"/>
      <c r="BW194" s="285"/>
      <c r="BX194" s="285"/>
      <c r="BY194" s="285"/>
      <c r="BZ194" s="285"/>
      <c r="CA194" s="276"/>
      <c r="CB194" s="276"/>
      <c r="CC194" s="276"/>
      <c r="CD194" s="276"/>
      <c r="CE194" s="276"/>
      <c r="CF194" s="276"/>
      <c r="CG194" s="276"/>
      <c r="CH194" s="276"/>
      <c r="CI194" s="276"/>
      <c r="CJ194" s="276"/>
      <c r="CK194" s="276"/>
      <c r="CL194" s="276"/>
      <c r="CM194" s="276"/>
      <c r="CN194" s="276"/>
      <c r="CO194" s="276"/>
      <c r="CP194" s="276"/>
      <c r="CQ194" s="276"/>
      <c r="CR194" s="276"/>
      <c r="CS194" s="276"/>
      <c r="CT194" s="89" t="str">
        <f t="shared" si="114"/>
        <v/>
      </c>
      <c r="CU194" s="90" t="str">
        <f t="shared" si="115"/>
        <v/>
      </c>
      <c r="CV194" s="91" t="str">
        <f>IF(B194&lt;&gt;"",IFERROR(SUMIF(D$14:CS$14, "CLO1", D194:CS194)/'Grade computation'!I$4,""),"")</f>
        <v/>
      </c>
      <c r="CW194" s="92" t="str">
        <f t="shared" si="116"/>
        <v/>
      </c>
      <c r="CX194" s="92" t="str">
        <f t="shared" si="117"/>
        <v/>
      </c>
      <c r="CY194" s="91" t="str">
        <f>IF(B194&lt;&gt;"",IFERROR(IF((SUMIF(D$14:CS$14,"CLO2",D194:CS194)/'Grade computation'!I$5)=0,0,(SUMIF(D$14:CS$14,"CLO2",D194:CS194)/'Grade computation'!I$5)),""),"")</f>
        <v/>
      </c>
      <c r="CZ194" s="92" t="str">
        <f t="shared" si="118"/>
        <v/>
      </c>
      <c r="DA194" s="92" t="str">
        <f t="shared" si="119"/>
        <v/>
      </c>
      <c r="DB194" s="91" t="str">
        <f>IF(B194&lt;&gt;"",IFERROR(IF((SUMIF(D$14:CS$14,"CLO3",D194:CS194)/'Grade computation'!I$6)=0,0,(SUMIF(D$14:CS$14,"CLO3",D194:CS194)/'Grade computation'!I$6)),""),"")</f>
        <v/>
      </c>
      <c r="DC194" s="92" t="str">
        <f t="shared" si="120"/>
        <v/>
      </c>
      <c r="DD194" s="92" t="str">
        <f t="shared" si="121"/>
        <v/>
      </c>
      <c r="DE194" s="91" t="str">
        <f>IF(B194&lt;&gt;"",IFERROR(SUMIF(D$14:CS$14,"CLO4",D194:CS194)/'Grade computation'!I$7,""),"")</f>
        <v/>
      </c>
      <c r="DF194" s="92" t="str">
        <f t="shared" si="122"/>
        <v/>
      </c>
      <c r="DG194" s="92" t="str">
        <f t="shared" si="123"/>
        <v/>
      </c>
      <c r="DH194" s="91" t="str">
        <f>IF(B194&lt;&gt;"",IFERROR(IF((SUMIF(D$14:CS$14,"CLO5",D194:CS194)/'Grade computation'!I$8)=0,0,(SUMIF(D$14:CS$14,"CLO5",D194:CS194)/'Grade computation'!I$8)),""),"")</f>
        <v/>
      </c>
      <c r="DI194" s="92" t="str">
        <f t="shared" si="124"/>
        <v/>
      </c>
      <c r="DJ194" s="92" t="str">
        <f t="shared" si="125"/>
        <v/>
      </c>
      <c r="DK194" s="91" t="str">
        <f>IF(B194&lt;&gt;"",IFERROR(IF((SUMIF(D$14:CS$14,"CLO6",D194:CS194)/'Grade computation'!I$9)=0,0,(SUMIF(D$14:CS$14,"CLO6",D194:CS194)/'Grade computation'!I$9)),""),"")</f>
        <v/>
      </c>
      <c r="DL194" s="92" t="str">
        <f t="shared" si="126"/>
        <v/>
      </c>
      <c r="DM194" s="92" t="str">
        <f t="shared" si="127"/>
        <v/>
      </c>
      <c r="DN194" s="91" t="str">
        <f>IF(B194&lt;&gt;"",IFERROR(IF((SUMIF(D$14:CS$14,"CLO7",D194:CS194)/'Grade computation'!I$10)=0,0,(SUMIF(D$14:CS$14,"CLO7",D194:CS194)/'Grade computation'!I$10)),""),"")</f>
        <v/>
      </c>
      <c r="DO194" s="92" t="str">
        <f t="shared" si="128"/>
        <v/>
      </c>
      <c r="DP194" s="92" t="str">
        <f t="shared" si="129"/>
        <v/>
      </c>
      <c r="DQ194" s="91" t="str">
        <f>IF(B194&lt;&gt;"",IFERROR(IF((SUMIF(D$14:CS$14,"CLO8",D194:CS194)/'Grade computation'!I$11)=0,0,(SUMIF(D$14:CS$14,"CLO8",D194:CS194)/'Grade computation'!I$11)),""),"")</f>
        <v/>
      </c>
      <c r="DR194" s="92" t="str">
        <f t="shared" si="130"/>
        <v/>
      </c>
      <c r="DS194" s="92" t="str">
        <f t="shared" si="131"/>
        <v/>
      </c>
      <c r="DT194" s="91" t="str">
        <f>IF(B194&lt;&gt;"",IFERROR(IF((SUMIF(D$14:CS$14,"CLO9",D194:CS194)/'Grade computation'!I$12)=0,0,(SUMIF(D$14:CS$14,"CLO9",D194:CS194)/'Grade computation'!I$12)),""),"")</f>
        <v/>
      </c>
      <c r="DU194" s="92" t="str">
        <f t="shared" si="132"/>
        <v/>
      </c>
      <c r="DV194" s="92" t="str">
        <f t="shared" si="133"/>
        <v/>
      </c>
      <c r="DW194" s="91" t="str">
        <f>IF(B194&lt;&gt;"",IFERROR(IF((SUMIF(D$14:CS$14,"CLO10",D194:CS194)/'Grade computation'!I$13)=0,0,(SUMIF(D$14:CS$14,"CLO10",D194:CS194)/'Grade computation'!I$13)),""),"")</f>
        <v/>
      </c>
      <c r="DX194" s="92" t="str">
        <f t="shared" si="134"/>
        <v/>
      </c>
      <c r="DY194" s="92" t="str">
        <f t="shared" si="135"/>
        <v/>
      </c>
      <c r="DZ194" s="45"/>
      <c r="EA194" s="45"/>
    </row>
    <row r="195" spans="1:131" ht="15.75" customHeight="1">
      <c r="A195" s="281"/>
      <c r="B195" s="282"/>
      <c r="C195" s="276"/>
      <c r="D195" s="276"/>
      <c r="E195" s="276"/>
      <c r="F195" s="276"/>
      <c r="G195" s="276"/>
      <c r="H195" s="276"/>
      <c r="I195" s="276"/>
      <c r="J195" s="276"/>
      <c r="K195" s="276"/>
      <c r="L195" s="276"/>
      <c r="M195" s="276"/>
      <c r="N195" s="276"/>
      <c r="O195" s="276"/>
      <c r="P195" s="276"/>
      <c r="Q195" s="276"/>
      <c r="R195" s="276"/>
      <c r="S195" s="276"/>
      <c r="T195" s="276"/>
      <c r="U195" s="276"/>
      <c r="V195" s="276"/>
      <c r="W195" s="276"/>
      <c r="X195" s="276"/>
      <c r="Y195" s="276"/>
      <c r="Z195" s="276"/>
      <c r="AA195" s="276"/>
      <c r="AB195" s="276"/>
      <c r="AC195" s="276"/>
      <c r="AD195" s="276"/>
      <c r="AE195" s="276"/>
      <c r="AF195" s="276"/>
      <c r="AG195" s="276"/>
      <c r="AH195" s="89" t="str">
        <f t="shared" si="110"/>
        <v/>
      </c>
      <c r="AI195" s="90" t="str">
        <f t="shared" si="111"/>
        <v/>
      </c>
      <c r="AJ195" s="276"/>
      <c r="AK195" s="276"/>
      <c r="AL195" s="276"/>
      <c r="AM195" s="276"/>
      <c r="AN195" s="276"/>
      <c r="AO195" s="276"/>
      <c r="AP195" s="276"/>
      <c r="AQ195" s="276"/>
      <c r="AR195" s="276"/>
      <c r="AS195" s="276"/>
      <c r="AT195" s="276"/>
      <c r="AU195" s="276"/>
      <c r="AV195" s="276"/>
      <c r="AW195" s="276"/>
      <c r="AX195" s="276"/>
      <c r="AY195" s="276"/>
      <c r="AZ195" s="276"/>
      <c r="BA195" s="276"/>
      <c r="BB195" s="276"/>
      <c r="BC195" s="276"/>
      <c r="BD195" s="276"/>
      <c r="BE195" s="276"/>
      <c r="BF195" s="276"/>
      <c r="BG195" s="276"/>
      <c r="BH195" s="276"/>
      <c r="BI195" s="276"/>
      <c r="BJ195" s="276"/>
      <c r="BK195" s="276"/>
      <c r="BL195" s="276"/>
      <c r="BM195" s="276"/>
      <c r="BN195" s="89" t="str">
        <f t="shared" si="112"/>
        <v/>
      </c>
      <c r="BO195" s="90" t="str">
        <f t="shared" si="113"/>
        <v/>
      </c>
      <c r="BP195" s="285"/>
      <c r="BQ195" s="285"/>
      <c r="BR195" s="285"/>
      <c r="BS195" s="285"/>
      <c r="BT195" s="285"/>
      <c r="BU195" s="285"/>
      <c r="BV195" s="285"/>
      <c r="BW195" s="285"/>
      <c r="BX195" s="285"/>
      <c r="BY195" s="285"/>
      <c r="BZ195" s="285"/>
      <c r="CA195" s="276"/>
      <c r="CB195" s="276"/>
      <c r="CC195" s="276"/>
      <c r="CD195" s="276"/>
      <c r="CE195" s="276"/>
      <c r="CF195" s="276"/>
      <c r="CG195" s="276"/>
      <c r="CH195" s="276"/>
      <c r="CI195" s="276"/>
      <c r="CJ195" s="276"/>
      <c r="CK195" s="276"/>
      <c r="CL195" s="276"/>
      <c r="CM195" s="276"/>
      <c r="CN195" s="276"/>
      <c r="CO195" s="276"/>
      <c r="CP195" s="276"/>
      <c r="CQ195" s="276"/>
      <c r="CR195" s="276"/>
      <c r="CS195" s="276"/>
      <c r="CT195" s="89" t="str">
        <f t="shared" si="114"/>
        <v/>
      </c>
      <c r="CU195" s="90" t="str">
        <f t="shared" si="115"/>
        <v/>
      </c>
      <c r="CV195" s="91" t="str">
        <f>IF(B195&lt;&gt;"",IFERROR(SUMIF(D$14:CS$14, "CLO1", D195:CS195)/'Grade computation'!I$4,""),"")</f>
        <v/>
      </c>
      <c r="CW195" s="92" t="str">
        <f t="shared" si="116"/>
        <v/>
      </c>
      <c r="CX195" s="92" t="str">
        <f t="shared" si="117"/>
        <v/>
      </c>
      <c r="CY195" s="91" t="str">
        <f>IF(B195&lt;&gt;"",IFERROR(IF((SUMIF(D$14:CS$14,"CLO2",D195:CS195)/'Grade computation'!I$5)=0,0,(SUMIF(D$14:CS$14,"CLO2",D195:CS195)/'Grade computation'!I$5)),""),"")</f>
        <v/>
      </c>
      <c r="CZ195" s="92" t="str">
        <f t="shared" si="118"/>
        <v/>
      </c>
      <c r="DA195" s="92" t="str">
        <f t="shared" si="119"/>
        <v/>
      </c>
      <c r="DB195" s="91" t="str">
        <f>IF(B195&lt;&gt;"",IFERROR(IF((SUMIF(D$14:CS$14,"CLO3",D195:CS195)/'Grade computation'!I$6)=0,0,(SUMIF(D$14:CS$14,"CLO3",D195:CS195)/'Grade computation'!I$6)),""),"")</f>
        <v/>
      </c>
      <c r="DC195" s="92" t="str">
        <f t="shared" si="120"/>
        <v/>
      </c>
      <c r="DD195" s="92" t="str">
        <f t="shared" si="121"/>
        <v/>
      </c>
      <c r="DE195" s="91" t="str">
        <f>IF(B195&lt;&gt;"",IFERROR(SUMIF(D$14:CS$14,"CLO4",D195:CS195)/'Grade computation'!I$7,""),"")</f>
        <v/>
      </c>
      <c r="DF195" s="92" t="str">
        <f t="shared" si="122"/>
        <v/>
      </c>
      <c r="DG195" s="92" t="str">
        <f t="shared" si="123"/>
        <v/>
      </c>
      <c r="DH195" s="91" t="str">
        <f>IF(B195&lt;&gt;"",IFERROR(IF((SUMIF(D$14:CS$14,"CLO5",D195:CS195)/'Grade computation'!I$8)=0,0,(SUMIF(D$14:CS$14,"CLO5",D195:CS195)/'Grade computation'!I$8)),""),"")</f>
        <v/>
      </c>
      <c r="DI195" s="92" t="str">
        <f t="shared" si="124"/>
        <v/>
      </c>
      <c r="DJ195" s="92" t="str">
        <f t="shared" si="125"/>
        <v/>
      </c>
      <c r="DK195" s="91" t="str">
        <f>IF(B195&lt;&gt;"",IFERROR(IF((SUMIF(D$14:CS$14,"CLO6",D195:CS195)/'Grade computation'!I$9)=0,0,(SUMIF(D$14:CS$14,"CLO6",D195:CS195)/'Grade computation'!I$9)),""),"")</f>
        <v/>
      </c>
      <c r="DL195" s="92" t="str">
        <f t="shared" si="126"/>
        <v/>
      </c>
      <c r="DM195" s="92" t="str">
        <f t="shared" si="127"/>
        <v/>
      </c>
      <c r="DN195" s="91" t="str">
        <f>IF(B195&lt;&gt;"",IFERROR(IF((SUMIF(D$14:CS$14,"CLO7",D195:CS195)/'Grade computation'!I$10)=0,0,(SUMIF(D$14:CS$14,"CLO7",D195:CS195)/'Grade computation'!I$10)),""),"")</f>
        <v/>
      </c>
      <c r="DO195" s="92" t="str">
        <f t="shared" si="128"/>
        <v/>
      </c>
      <c r="DP195" s="92" t="str">
        <f t="shared" si="129"/>
        <v/>
      </c>
      <c r="DQ195" s="91" t="str">
        <f>IF(B195&lt;&gt;"",IFERROR(IF((SUMIF(D$14:CS$14,"CLO8",D195:CS195)/'Grade computation'!I$11)=0,0,(SUMIF(D$14:CS$14,"CLO8",D195:CS195)/'Grade computation'!I$11)),""),"")</f>
        <v/>
      </c>
      <c r="DR195" s="92" t="str">
        <f t="shared" si="130"/>
        <v/>
      </c>
      <c r="DS195" s="92" t="str">
        <f t="shared" si="131"/>
        <v/>
      </c>
      <c r="DT195" s="91" t="str">
        <f>IF(B195&lt;&gt;"",IFERROR(IF((SUMIF(D$14:CS$14,"CLO9",D195:CS195)/'Grade computation'!I$12)=0,0,(SUMIF(D$14:CS$14,"CLO9",D195:CS195)/'Grade computation'!I$12)),""),"")</f>
        <v/>
      </c>
      <c r="DU195" s="92" t="str">
        <f t="shared" si="132"/>
        <v/>
      </c>
      <c r="DV195" s="92" t="str">
        <f t="shared" si="133"/>
        <v/>
      </c>
      <c r="DW195" s="91" t="str">
        <f>IF(B195&lt;&gt;"",IFERROR(IF((SUMIF(D$14:CS$14,"CLO10",D195:CS195)/'Grade computation'!I$13)=0,0,(SUMIF(D$14:CS$14,"CLO10",D195:CS195)/'Grade computation'!I$13)),""),"")</f>
        <v/>
      </c>
      <c r="DX195" s="92" t="str">
        <f t="shared" si="134"/>
        <v/>
      </c>
      <c r="DY195" s="92" t="str">
        <f t="shared" si="135"/>
        <v/>
      </c>
      <c r="DZ195" s="45"/>
      <c r="EA195" s="45"/>
    </row>
    <row r="196" spans="1:131" ht="15.75" customHeight="1">
      <c r="A196" s="281"/>
      <c r="B196" s="282"/>
      <c r="C196" s="276"/>
      <c r="D196" s="276"/>
      <c r="E196" s="276"/>
      <c r="F196" s="276"/>
      <c r="G196" s="276"/>
      <c r="H196" s="276"/>
      <c r="I196" s="276"/>
      <c r="J196" s="276"/>
      <c r="K196" s="276"/>
      <c r="L196" s="276"/>
      <c r="M196" s="276"/>
      <c r="N196" s="276"/>
      <c r="O196" s="276"/>
      <c r="P196" s="276"/>
      <c r="Q196" s="276"/>
      <c r="R196" s="276"/>
      <c r="S196" s="276"/>
      <c r="T196" s="276"/>
      <c r="U196" s="276"/>
      <c r="V196" s="276"/>
      <c r="W196" s="276"/>
      <c r="X196" s="276"/>
      <c r="Y196" s="276"/>
      <c r="Z196" s="276"/>
      <c r="AA196" s="276"/>
      <c r="AB196" s="276"/>
      <c r="AC196" s="276"/>
      <c r="AD196" s="276"/>
      <c r="AE196" s="276"/>
      <c r="AF196" s="276"/>
      <c r="AG196" s="276"/>
      <c r="AH196" s="89" t="str">
        <f t="shared" si="110"/>
        <v/>
      </c>
      <c r="AI196" s="90" t="str">
        <f t="shared" si="111"/>
        <v/>
      </c>
      <c r="AJ196" s="276"/>
      <c r="AK196" s="276"/>
      <c r="AL196" s="276"/>
      <c r="AM196" s="276"/>
      <c r="AN196" s="276"/>
      <c r="AO196" s="276"/>
      <c r="AP196" s="276"/>
      <c r="AQ196" s="276"/>
      <c r="AR196" s="276"/>
      <c r="AS196" s="276"/>
      <c r="AT196" s="276"/>
      <c r="AU196" s="276"/>
      <c r="AV196" s="276"/>
      <c r="AW196" s="276"/>
      <c r="AX196" s="276"/>
      <c r="AY196" s="276"/>
      <c r="AZ196" s="276"/>
      <c r="BA196" s="276"/>
      <c r="BB196" s="276"/>
      <c r="BC196" s="276"/>
      <c r="BD196" s="276"/>
      <c r="BE196" s="276"/>
      <c r="BF196" s="276"/>
      <c r="BG196" s="276"/>
      <c r="BH196" s="276"/>
      <c r="BI196" s="276"/>
      <c r="BJ196" s="276"/>
      <c r="BK196" s="276"/>
      <c r="BL196" s="276"/>
      <c r="BM196" s="276"/>
      <c r="BN196" s="89" t="str">
        <f t="shared" si="112"/>
        <v/>
      </c>
      <c r="BO196" s="90" t="str">
        <f t="shared" si="113"/>
        <v/>
      </c>
      <c r="BP196" s="285"/>
      <c r="BQ196" s="285"/>
      <c r="BR196" s="285"/>
      <c r="BS196" s="285"/>
      <c r="BT196" s="285"/>
      <c r="BU196" s="285"/>
      <c r="BV196" s="285"/>
      <c r="BW196" s="285"/>
      <c r="BX196" s="285"/>
      <c r="BY196" s="285"/>
      <c r="BZ196" s="285"/>
      <c r="CA196" s="276"/>
      <c r="CB196" s="276"/>
      <c r="CC196" s="276"/>
      <c r="CD196" s="276"/>
      <c r="CE196" s="276"/>
      <c r="CF196" s="276"/>
      <c r="CG196" s="276"/>
      <c r="CH196" s="276"/>
      <c r="CI196" s="276"/>
      <c r="CJ196" s="276"/>
      <c r="CK196" s="276"/>
      <c r="CL196" s="276"/>
      <c r="CM196" s="276"/>
      <c r="CN196" s="276"/>
      <c r="CO196" s="276"/>
      <c r="CP196" s="276"/>
      <c r="CQ196" s="276"/>
      <c r="CR196" s="276"/>
      <c r="CS196" s="276"/>
      <c r="CT196" s="89" t="str">
        <f t="shared" si="114"/>
        <v/>
      </c>
      <c r="CU196" s="90" t="str">
        <f t="shared" si="115"/>
        <v/>
      </c>
      <c r="CV196" s="91" t="str">
        <f>IF(B196&lt;&gt;"",IFERROR(SUMIF(D$14:CS$14, "CLO1", D196:CS196)/'Grade computation'!I$4,""),"")</f>
        <v/>
      </c>
      <c r="CW196" s="92" t="str">
        <f t="shared" si="116"/>
        <v/>
      </c>
      <c r="CX196" s="92" t="str">
        <f t="shared" si="117"/>
        <v/>
      </c>
      <c r="CY196" s="91" t="str">
        <f>IF(B196&lt;&gt;"",IFERROR(IF((SUMIF(D$14:CS$14,"CLO2",D196:CS196)/'Grade computation'!I$5)=0,0,(SUMIF(D$14:CS$14,"CLO2",D196:CS196)/'Grade computation'!I$5)),""),"")</f>
        <v/>
      </c>
      <c r="CZ196" s="92" t="str">
        <f t="shared" si="118"/>
        <v/>
      </c>
      <c r="DA196" s="92" t="str">
        <f t="shared" si="119"/>
        <v/>
      </c>
      <c r="DB196" s="91" t="str">
        <f>IF(B196&lt;&gt;"",IFERROR(IF((SUMIF(D$14:CS$14,"CLO3",D196:CS196)/'Grade computation'!I$6)=0,0,(SUMIF(D$14:CS$14,"CLO3",D196:CS196)/'Grade computation'!I$6)),""),"")</f>
        <v/>
      </c>
      <c r="DC196" s="92" t="str">
        <f t="shared" si="120"/>
        <v/>
      </c>
      <c r="DD196" s="92" t="str">
        <f t="shared" si="121"/>
        <v/>
      </c>
      <c r="DE196" s="91" t="str">
        <f>IF(B196&lt;&gt;"",IFERROR(SUMIF(D$14:CS$14,"CLO4",D196:CS196)/'Grade computation'!I$7,""),"")</f>
        <v/>
      </c>
      <c r="DF196" s="92" t="str">
        <f t="shared" si="122"/>
        <v/>
      </c>
      <c r="DG196" s="92" t="str">
        <f t="shared" si="123"/>
        <v/>
      </c>
      <c r="DH196" s="91" t="str">
        <f>IF(B196&lt;&gt;"",IFERROR(IF((SUMIF(D$14:CS$14,"CLO5",D196:CS196)/'Grade computation'!I$8)=0,0,(SUMIF(D$14:CS$14,"CLO5",D196:CS196)/'Grade computation'!I$8)),""),"")</f>
        <v/>
      </c>
      <c r="DI196" s="92" t="str">
        <f t="shared" si="124"/>
        <v/>
      </c>
      <c r="DJ196" s="92" t="str">
        <f t="shared" si="125"/>
        <v/>
      </c>
      <c r="DK196" s="91" t="str">
        <f>IF(B196&lt;&gt;"",IFERROR(IF((SUMIF(D$14:CS$14,"CLO6",D196:CS196)/'Grade computation'!I$9)=0,0,(SUMIF(D$14:CS$14,"CLO6",D196:CS196)/'Grade computation'!I$9)),""),"")</f>
        <v/>
      </c>
      <c r="DL196" s="92" t="str">
        <f t="shared" si="126"/>
        <v/>
      </c>
      <c r="DM196" s="92" t="str">
        <f t="shared" si="127"/>
        <v/>
      </c>
      <c r="DN196" s="91" t="str">
        <f>IF(B196&lt;&gt;"",IFERROR(IF((SUMIF(D$14:CS$14,"CLO7",D196:CS196)/'Grade computation'!I$10)=0,0,(SUMIF(D$14:CS$14,"CLO7",D196:CS196)/'Grade computation'!I$10)),""),"")</f>
        <v/>
      </c>
      <c r="DO196" s="92" t="str">
        <f t="shared" si="128"/>
        <v/>
      </c>
      <c r="DP196" s="92" t="str">
        <f t="shared" si="129"/>
        <v/>
      </c>
      <c r="DQ196" s="91" t="str">
        <f>IF(B196&lt;&gt;"",IFERROR(IF((SUMIF(D$14:CS$14,"CLO8",D196:CS196)/'Grade computation'!I$11)=0,0,(SUMIF(D$14:CS$14,"CLO8",D196:CS196)/'Grade computation'!I$11)),""),"")</f>
        <v/>
      </c>
      <c r="DR196" s="92" t="str">
        <f t="shared" si="130"/>
        <v/>
      </c>
      <c r="DS196" s="92" t="str">
        <f t="shared" si="131"/>
        <v/>
      </c>
      <c r="DT196" s="91" t="str">
        <f>IF(B196&lt;&gt;"",IFERROR(IF((SUMIF(D$14:CS$14,"CLO9",D196:CS196)/'Grade computation'!I$12)=0,0,(SUMIF(D$14:CS$14,"CLO9",D196:CS196)/'Grade computation'!I$12)),""),"")</f>
        <v/>
      </c>
      <c r="DU196" s="92" t="str">
        <f t="shared" si="132"/>
        <v/>
      </c>
      <c r="DV196" s="92" t="str">
        <f t="shared" si="133"/>
        <v/>
      </c>
      <c r="DW196" s="91" t="str">
        <f>IF(B196&lt;&gt;"",IFERROR(IF((SUMIF(D$14:CS$14,"CLO10",D196:CS196)/'Grade computation'!I$13)=0,0,(SUMIF(D$14:CS$14,"CLO10",D196:CS196)/'Grade computation'!I$13)),""),"")</f>
        <v/>
      </c>
      <c r="DX196" s="92" t="str">
        <f t="shared" si="134"/>
        <v/>
      </c>
      <c r="DY196" s="92" t="str">
        <f t="shared" si="135"/>
        <v/>
      </c>
      <c r="DZ196" s="45"/>
      <c r="EA196" s="45"/>
    </row>
    <row r="197" spans="1:131" ht="15.75" customHeight="1">
      <c r="A197" s="281"/>
      <c r="B197" s="282"/>
      <c r="C197" s="276"/>
      <c r="D197" s="276"/>
      <c r="E197" s="276"/>
      <c r="F197" s="276"/>
      <c r="G197" s="276"/>
      <c r="H197" s="276"/>
      <c r="I197" s="276"/>
      <c r="J197" s="276"/>
      <c r="K197" s="276"/>
      <c r="L197" s="276"/>
      <c r="M197" s="276"/>
      <c r="N197" s="276"/>
      <c r="O197" s="276"/>
      <c r="P197" s="276"/>
      <c r="Q197" s="276"/>
      <c r="R197" s="276"/>
      <c r="S197" s="276"/>
      <c r="T197" s="276"/>
      <c r="U197" s="276"/>
      <c r="V197" s="276"/>
      <c r="W197" s="276"/>
      <c r="X197" s="276"/>
      <c r="Y197" s="276"/>
      <c r="Z197" s="276"/>
      <c r="AA197" s="276"/>
      <c r="AB197" s="276"/>
      <c r="AC197" s="276"/>
      <c r="AD197" s="276"/>
      <c r="AE197" s="276"/>
      <c r="AF197" s="276"/>
      <c r="AG197" s="276"/>
      <c r="AH197" s="89" t="str">
        <f t="shared" si="110"/>
        <v/>
      </c>
      <c r="AI197" s="90" t="str">
        <f t="shared" si="111"/>
        <v/>
      </c>
      <c r="AJ197" s="276"/>
      <c r="AK197" s="276"/>
      <c r="AL197" s="276"/>
      <c r="AM197" s="276"/>
      <c r="AN197" s="276"/>
      <c r="AO197" s="276"/>
      <c r="AP197" s="276"/>
      <c r="AQ197" s="276"/>
      <c r="AR197" s="276"/>
      <c r="AS197" s="276"/>
      <c r="AT197" s="276"/>
      <c r="AU197" s="276"/>
      <c r="AV197" s="276"/>
      <c r="AW197" s="276"/>
      <c r="AX197" s="276"/>
      <c r="AY197" s="276"/>
      <c r="AZ197" s="276"/>
      <c r="BA197" s="276"/>
      <c r="BB197" s="276"/>
      <c r="BC197" s="276"/>
      <c r="BD197" s="276"/>
      <c r="BE197" s="276"/>
      <c r="BF197" s="276"/>
      <c r="BG197" s="276"/>
      <c r="BH197" s="276"/>
      <c r="BI197" s="276"/>
      <c r="BJ197" s="276"/>
      <c r="BK197" s="276"/>
      <c r="BL197" s="276"/>
      <c r="BM197" s="276"/>
      <c r="BN197" s="89" t="str">
        <f t="shared" si="112"/>
        <v/>
      </c>
      <c r="BO197" s="90" t="str">
        <f t="shared" si="113"/>
        <v/>
      </c>
      <c r="BP197" s="285"/>
      <c r="BQ197" s="285"/>
      <c r="BR197" s="285"/>
      <c r="BS197" s="285"/>
      <c r="BT197" s="285"/>
      <c r="BU197" s="285"/>
      <c r="BV197" s="285"/>
      <c r="BW197" s="285"/>
      <c r="BX197" s="285"/>
      <c r="BY197" s="285"/>
      <c r="BZ197" s="285"/>
      <c r="CA197" s="276"/>
      <c r="CB197" s="276"/>
      <c r="CC197" s="276"/>
      <c r="CD197" s="276"/>
      <c r="CE197" s="276"/>
      <c r="CF197" s="276"/>
      <c r="CG197" s="276"/>
      <c r="CH197" s="276"/>
      <c r="CI197" s="276"/>
      <c r="CJ197" s="276"/>
      <c r="CK197" s="276"/>
      <c r="CL197" s="276"/>
      <c r="CM197" s="276"/>
      <c r="CN197" s="276"/>
      <c r="CO197" s="276"/>
      <c r="CP197" s="276"/>
      <c r="CQ197" s="276"/>
      <c r="CR197" s="276"/>
      <c r="CS197" s="276"/>
      <c r="CT197" s="89" t="str">
        <f t="shared" si="114"/>
        <v/>
      </c>
      <c r="CU197" s="90" t="str">
        <f t="shared" si="115"/>
        <v/>
      </c>
      <c r="CV197" s="91" t="str">
        <f>IF(B197&lt;&gt;"",IFERROR(SUMIF(D$14:CS$14, "CLO1", D197:CS197)/'Grade computation'!I$4,""),"")</f>
        <v/>
      </c>
      <c r="CW197" s="92" t="str">
        <f t="shared" si="116"/>
        <v/>
      </c>
      <c r="CX197" s="92" t="str">
        <f t="shared" si="117"/>
        <v/>
      </c>
      <c r="CY197" s="91" t="str">
        <f>IF(B197&lt;&gt;"",IFERROR(IF((SUMIF(D$14:CS$14,"CLO2",D197:CS197)/'Grade computation'!I$5)=0,0,(SUMIF(D$14:CS$14,"CLO2",D197:CS197)/'Grade computation'!I$5)),""),"")</f>
        <v/>
      </c>
      <c r="CZ197" s="92" t="str">
        <f t="shared" si="118"/>
        <v/>
      </c>
      <c r="DA197" s="92" t="str">
        <f t="shared" si="119"/>
        <v/>
      </c>
      <c r="DB197" s="91" t="str">
        <f>IF(B197&lt;&gt;"",IFERROR(IF((SUMIF(D$14:CS$14,"CLO3",D197:CS197)/'Grade computation'!I$6)=0,0,(SUMIF(D$14:CS$14,"CLO3",D197:CS197)/'Grade computation'!I$6)),""),"")</f>
        <v/>
      </c>
      <c r="DC197" s="92" t="str">
        <f t="shared" si="120"/>
        <v/>
      </c>
      <c r="DD197" s="92" t="str">
        <f t="shared" si="121"/>
        <v/>
      </c>
      <c r="DE197" s="91" t="str">
        <f>IF(B197&lt;&gt;"",IFERROR(SUMIF(D$14:CS$14,"CLO4",D197:CS197)/'Grade computation'!I$7,""),"")</f>
        <v/>
      </c>
      <c r="DF197" s="92" t="str">
        <f t="shared" si="122"/>
        <v/>
      </c>
      <c r="DG197" s="92" t="str">
        <f t="shared" si="123"/>
        <v/>
      </c>
      <c r="DH197" s="91" t="str">
        <f>IF(B197&lt;&gt;"",IFERROR(IF((SUMIF(D$14:CS$14,"CLO5",D197:CS197)/'Grade computation'!I$8)=0,0,(SUMIF(D$14:CS$14,"CLO5",D197:CS197)/'Grade computation'!I$8)),""),"")</f>
        <v/>
      </c>
      <c r="DI197" s="92" t="str">
        <f t="shared" si="124"/>
        <v/>
      </c>
      <c r="DJ197" s="92" t="str">
        <f t="shared" si="125"/>
        <v/>
      </c>
      <c r="DK197" s="91" t="str">
        <f>IF(B197&lt;&gt;"",IFERROR(IF((SUMIF(D$14:CS$14,"CLO6",D197:CS197)/'Grade computation'!I$9)=0,0,(SUMIF(D$14:CS$14,"CLO6",D197:CS197)/'Grade computation'!I$9)),""),"")</f>
        <v/>
      </c>
      <c r="DL197" s="92" t="str">
        <f t="shared" si="126"/>
        <v/>
      </c>
      <c r="DM197" s="92" t="str">
        <f t="shared" si="127"/>
        <v/>
      </c>
      <c r="DN197" s="91" t="str">
        <f>IF(B197&lt;&gt;"",IFERROR(IF((SUMIF(D$14:CS$14,"CLO7",D197:CS197)/'Grade computation'!I$10)=0,0,(SUMIF(D$14:CS$14,"CLO7",D197:CS197)/'Grade computation'!I$10)),""),"")</f>
        <v/>
      </c>
      <c r="DO197" s="92" t="str">
        <f t="shared" si="128"/>
        <v/>
      </c>
      <c r="DP197" s="92" t="str">
        <f t="shared" si="129"/>
        <v/>
      </c>
      <c r="DQ197" s="91" t="str">
        <f>IF(B197&lt;&gt;"",IFERROR(IF((SUMIF(D$14:CS$14,"CLO8",D197:CS197)/'Grade computation'!I$11)=0,0,(SUMIF(D$14:CS$14,"CLO8",D197:CS197)/'Grade computation'!I$11)),""),"")</f>
        <v/>
      </c>
      <c r="DR197" s="92" t="str">
        <f t="shared" si="130"/>
        <v/>
      </c>
      <c r="DS197" s="92" t="str">
        <f t="shared" si="131"/>
        <v/>
      </c>
      <c r="DT197" s="91" t="str">
        <f>IF(B197&lt;&gt;"",IFERROR(IF((SUMIF(D$14:CS$14,"CLO9",D197:CS197)/'Grade computation'!I$12)=0,0,(SUMIF(D$14:CS$14,"CLO9",D197:CS197)/'Grade computation'!I$12)),""),"")</f>
        <v/>
      </c>
      <c r="DU197" s="92" t="str">
        <f t="shared" si="132"/>
        <v/>
      </c>
      <c r="DV197" s="92" t="str">
        <f t="shared" si="133"/>
        <v/>
      </c>
      <c r="DW197" s="91" t="str">
        <f>IF(B197&lt;&gt;"",IFERROR(IF((SUMIF(D$14:CS$14,"CLO10",D197:CS197)/'Grade computation'!I$13)=0,0,(SUMIF(D$14:CS$14,"CLO10",D197:CS197)/'Grade computation'!I$13)),""),"")</f>
        <v/>
      </c>
      <c r="DX197" s="92" t="str">
        <f t="shared" si="134"/>
        <v/>
      </c>
      <c r="DY197" s="92" t="str">
        <f t="shared" si="135"/>
        <v/>
      </c>
      <c r="DZ197" s="45"/>
      <c r="EA197" s="45"/>
    </row>
    <row r="198" spans="1:131" ht="15.75" customHeight="1">
      <c r="A198" s="281"/>
      <c r="B198" s="282"/>
      <c r="C198" s="276"/>
      <c r="D198" s="276"/>
      <c r="E198" s="276"/>
      <c r="F198" s="276"/>
      <c r="G198" s="276"/>
      <c r="H198" s="276"/>
      <c r="I198" s="276"/>
      <c r="J198" s="276"/>
      <c r="K198" s="276"/>
      <c r="L198" s="276"/>
      <c r="M198" s="276"/>
      <c r="N198" s="276"/>
      <c r="O198" s="276"/>
      <c r="P198" s="276"/>
      <c r="Q198" s="276"/>
      <c r="R198" s="276"/>
      <c r="S198" s="276"/>
      <c r="T198" s="276"/>
      <c r="U198" s="276"/>
      <c r="V198" s="276"/>
      <c r="W198" s="276"/>
      <c r="X198" s="276"/>
      <c r="Y198" s="276"/>
      <c r="Z198" s="276"/>
      <c r="AA198" s="276"/>
      <c r="AB198" s="276"/>
      <c r="AC198" s="276"/>
      <c r="AD198" s="276"/>
      <c r="AE198" s="276"/>
      <c r="AF198" s="276"/>
      <c r="AG198" s="276"/>
      <c r="AH198" s="89" t="str">
        <f t="shared" si="110"/>
        <v/>
      </c>
      <c r="AI198" s="90" t="str">
        <f t="shared" si="111"/>
        <v/>
      </c>
      <c r="AJ198" s="276"/>
      <c r="AK198" s="276"/>
      <c r="AL198" s="276"/>
      <c r="AM198" s="276"/>
      <c r="AN198" s="276"/>
      <c r="AO198" s="276"/>
      <c r="AP198" s="276"/>
      <c r="AQ198" s="276"/>
      <c r="AR198" s="276"/>
      <c r="AS198" s="276"/>
      <c r="AT198" s="276"/>
      <c r="AU198" s="276"/>
      <c r="AV198" s="276"/>
      <c r="AW198" s="276"/>
      <c r="AX198" s="276"/>
      <c r="AY198" s="276"/>
      <c r="AZ198" s="276"/>
      <c r="BA198" s="276"/>
      <c r="BB198" s="276"/>
      <c r="BC198" s="276"/>
      <c r="BD198" s="276"/>
      <c r="BE198" s="276"/>
      <c r="BF198" s="276"/>
      <c r="BG198" s="276"/>
      <c r="BH198" s="276"/>
      <c r="BI198" s="276"/>
      <c r="BJ198" s="276"/>
      <c r="BK198" s="276"/>
      <c r="BL198" s="276"/>
      <c r="BM198" s="276"/>
      <c r="BN198" s="89" t="str">
        <f t="shared" si="112"/>
        <v/>
      </c>
      <c r="BO198" s="90" t="str">
        <f t="shared" si="113"/>
        <v/>
      </c>
      <c r="BP198" s="285"/>
      <c r="BQ198" s="285"/>
      <c r="BR198" s="285"/>
      <c r="BS198" s="285"/>
      <c r="BT198" s="285"/>
      <c r="BU198" s="285"/>
      <c r="BV198" s="285"/>
      <c r="BW198" s="285"/>
      <c r="BX198" s="285"/>
      <c r="BY198" s="285"/>
      <c r="BZ198" s="285"/>
      <c r="CA198" s="276"/>
      <c r="CB198" s="276"/>
      <c r="CC198" s="276"/>
      <c r="CD198" s="276"/>
      <c r="CE198" s="276"/>
      <c r="CF198" s="276"/>
      <c r="CG198" s="276"/>
      <c r="CH198" s="276"/>
      <c r="CI198" s="276"/>
      <c r="CJ198" s="276"/>
      <c r="CK198" s="276"/>
      <c r="CL198" s="276"/>
      <c r="CM198" s="276"/>
      <c r="CN198" s="276"/>
      <c r="CO198" s="276"/>
      <c r="CP198" s="276"/>
      <c r="CQ198" s="276"/>
      <c r="CR198" s="276"/>
      <c r="CS198" s="276"/>
      <c r="CT198" s="89" t="str">
        <f t="shared" si="114"/>
        <v/>
      </c>
      <c r="CU198" s="90" t="str">
        <f t="shared" si="115"/>
        <v/>
      </c>
      <c r="CV198" s="91" t="str">
        <f>IF(B198&lt;&gt;"",IFERROR(SUMIF(D$14:CS$14, "CLO1", D198:CS198)/'Grade computation'!I$4,""),"")</f>
        <v/>
      </c>
      <c r="CW198" s="92" t="str">
        <f t="shared" si="116"/>
        <v/>
      </c>
      <c r="CX198" s="92" t="str">
        <f t="shared" si="117"/>
        <v/>
      </c>
      <c r="CY198" s="91" t="str">
        <f>IF(B198&lt;&gt;"",IFERROR(IF((SUMIF(D$14:CS$14,"CLO2",D198:CS198)/'Grade computation'!I$5)=0,0,(SUMIF(D$14:CS$14,"CLO2",D198:CS198)/'Grade computation'!I$5)),""),"")</f>
        <v/>
      </c>
      <c r="CZ198" s="92" t="str">
        <f t="shared" si="118"/>
        <v/>
      </c>
      <c r="DA198" s="92" t="str">
        <f t="shared" si="119"/>
        <v/>
      </c>
      <c r="DB198" s="91" t="str">
        <f>IF(B198&lt;&gt;"",IFERROR(IF((SUMIF(D$14:CS$14,"CLO3",D198:CS198)/'Grade computation'!I$6)=0,0,(SUMIF(D$14:CS$14,"CLO3",D198:CS198)/'Grade computation'!I$6)),""),"")</f>
        <v/>
      </c>
      <c r="DC198" s="92" t="str">
        <f t="shared" si="120"/>
        <v/>
      </c>
      <c r="DD198" s="92" t="str">
        <f t="shared" si="121"/>
        <v/>
      </c>
      <c r="DE198" s="91" t="str">
        <f>IF(B198&lt;&gt;"",IFERROR(SUMIF(D$14:CS$14,"CLO4",D198:CS198)/'Grade computation'!I$7,""),"")</f>
        <v/>
      </c>
      <c r="DF198" s="92" t="str">
        <f t="shared" si="122"/>
        <v/>
      </c>
      <c r="DG198" s="92" t="str">
        <f t="shared" si="123"/>
        <v/>
      </c>
      <c r="DH198" s="91" t="str">
        <f>IF(B198&lt;&gt;"",IFERROR(IF((SUMIF(D$14:CS$14,"CLO5",D198:CS198)/'Grade computation'!I$8)=0,0,(SUMIF(D$14:CS$14,"CLO5",D198:CS198)/'Grade computation'!I$8)),""),"")</f>
        <v/>
      </c>
      <c r="DI198" s="92" t="str">
        <f t="shared" si="124"/>
        <v/>
      </c>
      <c r="DJ198" s="92" t="str">
        <f t="shared" si="125"/>
        <v/>
      </c>
      <c r="DK198" s="91" t="str">
        <f>IF(B198&lt;&gt;"",IFERROR(IF((SUMIF(D$14:CS$14,"CLO6",D198:CS198)/'Grade computation'!I$9)=0,0,(SUMIF(D$14:CS$14,"CLO6",D198:CS198)/'Grade computation'!I$9)),""),"")</f>
        <v/>
      </c>
      <c r="DL198" s="92" t="str">
        <f t="shared" si="126"/>
        <v/>
      </c>
      <c r="DM198" s="92" t="str">
        <f t="shared" si="127"/>
        <v/>
      </c>
      <c r="DN198" s="91" t="str">
        <f>IF(B198&lt;&gt;"",IFERROR(IF((SUMIF(D$14:CS$14,"CLO7",D198:CS198)/'Grade computation'!I$10)=0,0,(SUMIF(D$14:CS$14,"CLO7",D198:CS198)/'Grade computation'!I$10)),""),"")</f>
        <v/>
      </c>
      <c r="DO198" s="92" t="str">
        <f t="shared" si="128"/>
        <v/>
      </c>
      <c r="DP198" s="92" t="str">
        <f t="shared" si="129"/>
        <v/>
      </c>
      <c r="DQ198" s="91" t="str">
        <f>IF(B198&lt;&gt;"",IFERROR(IF((SUMIF(D$14:CS$14,"CLO8",D198:CS198)/'Grade computation'!I$11)=0,0,(SUMIF(D$14:CS$14,"CLO8",D198:CS198)/'Grade computation'!I$11)),""),"")</f>
        <v/>
      </c>
      <c r="DR198" s="92" t="str">
        <f t="shared" si="130"/>
        <v/>
      </c>
      <c r="DS198" s="92" t="str">
        <f t="shared" si="131"/>
        <v/>
      </c>
      <c r="DT198" s="91" t="str">
        <f>IF(B198&lt;&gt;"",IFERROR(IF((SUMIF(D$14:CS$14,"CLO9",D198:CS198)/'Grade computation'!I$12)=0,0,(SUMIF(D$14:CS$14,"CLO9",D198:CS198)/'Grade computation'!I$12)),""),"")</f>
        <v/>
      </c>
      <c r="DU198" s="92" t="str">
        <f t="shared" si="132"/>
        <v/>
      </c>
      <c r="DV198" s="92" t="str">
        <f t="shared" si="133"/>
        <v/>
      </c>
      <c r="DW198" s="91" t="str">
        <f>IF(B198&lt;&gt;"",IFERROR(IF((SUMIF(D$14:CS$14,"CLO10",D198:CS198)/'Grade computation'!I$13)=0,0,(SUMIF(D$14:CS$14,"CLO10",D198:CS198)/'Grade computation'!I$13)),""),"")</f>
        <v/>
      </c>
      <c r="DX198" s="92" t="str">
        <f t="shared" si="134"/>
        <v/>
      </c>
      <c r="DY198" s="92" t="str">
        <f t="shared" si="135"/>
        <v/>
      </c>
      <c r="DZ198" s="45"/>
      <c r="EA198" s="45"/>
    </row>
    <row r="199" spans="1:131" ht="15.75" customHeight="1">
      <c r="A199" s="281"/>
      <c r="B199" s="282"/>
      <c r="C199" s="276"/>
      <c r="D199" s="276"/>
      <c r="E199" s="276"/>
      <c r="F199" s="276"/>
      <c r="G199" s="276"/>
      <c r="H199" s="276"/>
      <c r="I199" s="276"/>
      <c r="J199" s="276"/>
      <c r="K199" s="276"/>
      <c r="L199" s="276"/>
      <c r="M199" s="276"/>
      <c r="N199" s="276"/>
      <c r="O199" s="276"/>
      <c r="P199" s="276"/>
      <c r="Q199" s="276"/>
      <c r="R199" s="276"/>
      <c r="S199" s="276"/>
      <c r="T199" s="276"/>
      <c r="U199" s="276"/>
      <c r="V199" s="276"/>
      <c r="W199" s="276"/>
      <c r="X199" s="276"/>
      <c r="Y199" s="276"/>
      <c r="Z199" s="276"/>
      <c r="AA199" s="276"/>
      <c r="AB199" s="276"/>
      <c r="AC199" s="276"/>
      <c r="AD199" s="276"/>
      <c r="AE199" s="276"/>
      <c r="AF199" s="276"/>
      <c r="AG199" s="276"/>
      <c r="AH199" s="89" t="str">
        <f t="shared" si="110"/>
        <v/>
      </c>
      <c r="AI199" s="90" t="str">
        <f t="shared" si="111"/>
        <v/>
      </c>
      <c r="AJ199" s="276"/>
      <c r="AK199" s="276"/>
      <c r="AL199" s="276"/>
      <c r="AM199" s="276"/>
      <c r="AN199" s="276"/>
      <c r="AO199" s="276"/>
      <c r="AP199" s="276"/>
      <c r="AQ199" s="276"/>
      <c r="AR199" s="276"/>
      <c r="AS199" s="276"/>
      <c r="AT199" s="276"/>
      <c r="AU199" s="276"/>
      <c r="AV199" s="276"/>
      <c r="AW199" s="276"/>
      <c r="AX199" s="276"/>
      <c r="AY199" s="276"/>
      <c r="AZ199" s="276"/>
      <c r="BA199" s="276"/>
      <c r="BB199" s="276"/>
      <c r="BC199" s="276"/>
      <c r="BD199" s="276"/>
      <c r="BE199" s="276"/>
      <c r="BF199" s="276"/>
      <c r="BG199" s="276"/>
      <c r="BH199" s="276"/>
      <c r="BI199" s="276"/>
      <c r="BJ199" s="276"/>
      <c r="BK199" s="276"/>
      <c r="BL199" s="276"/>
      <c r="BM199" s="276"/>
      <c r="BN199" s="89" t="str">
        <f t="shared" si="112"/>
        <v/>
      </c>
      <c r="BO199" s="90" t="str">
        <f t="shared" si="113"/>
        <v/>
      </c>
      <c r="BP199" s="285"/>
      <c r="BQ199" s="285"/>
      <c r="BR199" s="285"/>
      <c r="BS199" s="285"/>
      <c r="BT199" s="285"/>
      <c r="BU199" s="285"/>
      <c r="BV199" s="285"/>
      <c r="BW199" s="285"/>
      <c r="BX199" s="285"/>
      <c r="BY199" s="285"/>
      <c r="BZ199" s="285"/>
      <c r="CA199" s="276"/>
      <c r="CB199" s="276"/>
      <c r="CC199" s="276"/>
      <c r="CD199" s="276"/>
      <c r="CE199" s="276"/>
      <c r="CF199" s="276"/>
      <c r="CG199" s="276"/>
      <c r="CH199" s="276"/>
      <c r="CI199" s="276"/>
      <c r="CJ199" s="276"/>
      <c r="CK199" s="276"/>
      <c r="CL199" s="276"/>
      <c r="CM199" s="276"/>
      <c r="CN199" s="276"/>
      <c r="CO199" s="276"/>
      <c r="CP199" s="276"/>
      <c r="CQ199" s="276"/>
      <c r="CR199" s="276"/>
      <c r="CS199" s="276"/>
      <c r="CT199" s="89" t="str">
        <f t="shared" si="114"/>
        <v/>
      </c>
      <c r="CU199" s="90" t="str">
        <f t="shared" si="115"/>
        <v/>
      </c>
      <c r="CV199" s="91" t="str">
        <f>IF(B199&lt;&gt;"",IFERROR(SUMIF(D$14:CS$14, "CLO1", D199:CS199)/'Grade computation'!I$4,""),"")</f>
        <v/>
      </c>
      <c r="CW199" s="92" t="str">
        <f t="shared" si="116"/>
        <v/>
      </c>
      <c r="CX199" s="92" t="str">
        <f t="shared" si="117"/>
        <v/>
      </c>
      <c r="CY199" s="91" t="str">
        <f>IF(B199&lt;&gt;"",IFERROR(IF((SUMIF(D$14:CS$14,"CLO2",D199:CS199)/'Grade computation'!I$5)=0,0,(SUMIF(D$14:CS$14,"CLO2",D199:CS199)/'Grade computation'!I$5)),""),"")</f>
        <v/>
      </c>
      <c r="CZ199" s="92" t="str">
        <f t="shared" si="118"/>
        <v/>
      </c>
      <c r="DA199" s="92" t="str">
        <f t="shared" si="119"/>
        <v/>
      </c>
      <c r="DB199" s="91" t="str">
        <f>IF(B199&lt;&gt;"",IFERROR(IF((SUMIF(D$14:CS$14,"CLO3",D199:CS199)/'Grade computation'!I$6)=0,0,(SUMIF(D$14:CS$14,"CLO3",D199:CS199)/'Grade computation'!I$6)),""),"")</f>
        <v/>
      </c>
      <c r="DC199" s="92" t="str">
        <f t="shared" si="120"/>
        <v/>
      </c>
      <c r="DD199" s="92" t="str">
        <f t="shared" si="121"/>
        <v/>
      </c>
      <c r="DE199" s="91" t="str">
        <f>IF(B199&lt;&gt;"",IFERROR(SUMIF(D$14:CS$14,"CLO4",D199:CS199)/'Grade computation'!I$7,""),"")</f>
        <v/>
      </c>
      <c r="DF199" s="92" t="str">
        <f t="shared" si="122"/>
        <v/>
      </c>
      <c r="DG199" s="92" t="str">
        <f t="shared" si="123"/>
        <v/>
      </c>
      <c r="DH199" s="91" t="str">
        <f>IF(B199&lt;&gt;"",IFERROR(IF((SUMIF(D$14:CS$14,"CLO5",D199:CS199)/'Grade computation'!I$8)=0,0,(SUMIF(D$14:CS$14,"CLO5",D199:CS199)/'Grade computation'!I$8)),""),"")</f>
        <v/>
      </c>
      <c r="DI199" s="92" t="str">
        <f t="shared" si="124"/>
        <v/>
      </c>
      <c r="DJ199" s="92" t="str">
        <f t="shared" si="125"/>
        <v/>
      </c>
      <c r="DK199" s="91" t="str">
        <f>IF(B199&lt;&gt;"",IFERROR(IF((SUMIF(D$14:CS$14,"CLO6",D199:CS199)/'Grade computation'!I$9)=0,0,(SUMIF(D$14:CS$14,"CLO6",D199:CS199)/'Grade computation'!I$9)),""),"")</f>
        <v/>
      </c>
      <c r="DL199" s="92" t="str">
        <f t="shared" si="126"/>
        <v/>
      </c>
      <c r="DM199" s="92" t="str">
        <f t="shared" si="127"/>
        <v/>
      </c>
      <c r="DN199" s="91" t="str">
        <f>IF(B199&lt;&gt;"",IFERROR(IF((SUMIF(D$14:CS$14,"CLO7",D199:CS199)/'Grade computation'!I$10)=0,0,(SUMIF(D$14:CS$14,"CLO7",D199:CS199)/'Grade computation'!I$10)),""),"")</f>
        <v/>
      </c>
      <c r="DO199" s="92" t="str">
        <f t="shared" si="128"/>
        <v/>
      </c>
      <c r="DP199" s="92" t="str">
        <f t="shared" si="129"/>
        <v/>
      </c>
      <c r="DQ199" s="91" t="str">
        <f>IF(B199&lt;&gt;"",IFERROR(IF((SUMIF(D$14:CS$14,"CLO8",D199:CS199)/'Grade computation'!I$11)=0,0,(SUMIF(D$14:CS$14,"CLO8",D199:CS199)/'Grade computation'!I$11)),""),"")</f>
        <v/>
      </c>
      <c r="DR199" s="92" t="str">
        <f t="shared" si="130"/>
        <v/>
      </c>
      <c r="DS199" s="92" t="str">
        <f t="shared" si="131"/>
        <v/>
      </c>
      <c r="DT199" s="91" t="str">
        <f>IF(B199&lt;&gt;"",IFERROR(IF((SUMIF(D$14:CS$14,"CLO9",D199:CS199)/'Grade computation'!I$12)=0,0,(SUMIF(D$14:CS$14,"CLO9",D199:CS199)/'Grade computation'!I$12)),""),"")</f>
        <v/>
      </c>
      <c r="DU199" s="92" t="str">
        <f t="shared" si="132"/>
        <v/>
      </c>
      <c r="DV199" s="92" t="str">
        <f t="shared" si="133"/>
        <v/>
      </c>
      <c r="DW199" s="91" t="str">
        <f>IF(B199&lt;&gt;"",IFERROR(IF((SUMIF(D$14:CS$14,"CLO10",D199:CS199)/'Grade computation'!I$13)=0,0,(SUMIF(D$14:CS$14,"CLO10",D199:CS199)/'Grade computation'!I$13)),""),"")</f>
        <v/>
      </c>
      <c r="DX199" s="92" t="str">
        <f t="shared" si="134"/>
        <v/>
      </c>
      <c r="DY199" s="92" t="str">
        <f t="shared" si="135"/>
        <v/>
      </c>
      <c r="DZ199" s="45"/>
      <c r="EA199" s="45"/>
    </row>
    <row r="200" spans="1:131" ht="15.75" customHeight="1">
      <c r="A200" s="281"/>
      <c r="B200" s="282"/>
      <c r="C200" s="276"/>
      <c r="D200" s="276"/>
      <c r="E200" s="276"/>
      <c r="F200" s="276"/>
      <c r="G200" s="276"/>
      <c r="H200" s="276"/>
      <c r="I200" s="276"/>
      <c r="J200" s="276"/>
      <c r="K200" s="276"/>
      <c r="L200" s="276"/>
      <c r="M200" s="276"/>
      <c r="N200" s="276"/>
      <c r="O200" s="276"/>
      <c r="P200" s="276"/>
      <c r="Q200" s="276"/>
      <c r="R200" s="276"/>
      <c r="S200" s="276"/>
      <c r="T200" s="276"/>
      <c r="U200" s="276"/>
      <c r="V200" s="276"/>
      <c r="W200" s="276"/>
      <c r="X200" s="276"/>
      <c r="Y200" s="276"/>
      <c r="Z200" s="276"/>
      <c r="AA200" s="276"/>
      <c r="AB200" s="276"/>
      <c r="AC200" s="276"/>
      <c r="AD200" s="276"/>
      <c r="AE200" s="276"/>
      <c r="AF200" s="276"/>
      <c r="AG200" s="276"/>
      <c r="AH200" s="89" t="str">
        <f t="shared" si="110"/>
        <v/>
      </c>
      <c r="AI200" s="90" t="str">
        <f t="shared" si="111"/>
        <v/>
      </c>
      <c r="AJ200" s="276"/>
      <c r="AK200" s="276"/>
      <c r="AL200" s="276"/>
      <c r="AM200" s="276"/>
      <c r="AN200" s="276"/>
      <c r="AO200" s="276"/>
      <c r="AP200" s="276"/>
      <c r="AQ200" s="276"/>
      <c r="AR200" s="276"/>
      <c r="AS200" s="276"/>
      <c r="AT200" s="276"/>
      <c r="AU200" s="276"/>
      <c r="AV200" s="276"/>
      <c r="AW200" s="276"/>
      <c r="AX200" s="276"/>
      <c r="AY200" s="276"/>
      <c r="AZ200" s="276"/>
      <c r="BA200" s="276"/>
      <c r="BB200" s="276"/>
      <c r="BC200" s="276"/>
      <c r="BD200" s="276"/>
      <c r="BE200" s="276"/>
      <c r="BF200" s="276"/>
      <c r="BG200" s="276"/>
      <c r="BH200" s="276"/>
      <c r="BI200" s="276"/>
      <c r="BJ200" s="276"/>
      <c r="BK200" s="276"/>
      <c r="BL200" s="276"/>
      <c r="BM200" s="276"/>
      <c r="BN200" s="89" t="str">
        <f t="shared" si="112"/>
        <v/>
      </c>
      <c r="BO200" s="90" t="str">
        <f t="shared" si="113"/>
        <v/>
      </c>
      <c r="BP200" s="285"/>
      <c r="BQ200" s="285"/>
      <c r="BR200" s="285"/>
      <c r="BS200" s="285"/>
      <c r="BT200" s="285"/>
      <c r="BU200" s="285"/>
      <c r="BV200" s="285"/>
      <c r="BW200" s="285"/>
      <c r="BX200" s="285"/>
      <c r="BY200" s="285"/>
      <c r="BZ200" s="285"/>
      <c r="CA200" s="276"/>
      <c r="CB200" s="276"/>
      <c r="CC200" s="276"/>
      <c r="CD200" s="276"/>
      <c r="CE200" s="276"/>
      <c r="CF200" s="276"/>
      <c r="CG200" s="276"/>
      <c r="CH200" s="276"/>
      <c r="CI200" s="276"/>
      <c r="CJ200" s="276"/>
      <c r="CK200" s="276"/>
      <c r="CL200" s="276"/>
      <c r="CM200" s="276"/>
      <c r="CN200" s="276"/>
      <c r="CO200" s="276"/>
      <c r="CP200" s="276"/>
      <c r="CQ200" s="276"/>
      <c r="CR200" s="276"/>
      <c r="CS200" s="276"/>
      <c r="CT200" s="89" t="str">
        <f t="shared" si="114"/>
        <v/>
      </c>
      <c r="CU200" s="90" t="str">
        <f t="shared" si="115"/>
        <v/>
      </c>
      <c r="CV200" s="91" t="str">
        <f>IF(B200&lt;&gt;"",IFERROR(SUMIF(D$14:CS$14, "CLO1", D200:CS200)/'Grade computation'!I$4,""),"")</f>
        <v/>
      </c>
      <c r="CW200" s="92" t="str">
        <f t="shared" si="116"/>
        <v/>
      </c>
      <c r="CX200" s="92" t="str">
        <f t="shared" si="117"/>
        <v/>
      </c>
      <c r="CY200" s="91" t="str">
        <f>IF(B200&lt;&gt;"",IFERROR(IF((SUMIF(D$14:CS$14,"CLO2",D200:CS200)/'Grade computation'!I$5)=0,0,(SUMIF(D$14:CS$14,"CLO2",D200:CS200)/'Grade computation'!I$5)),""),"")</f>
        <v/>
      </c>
      <c r="CZ200" s="92" t="str">
        <f t="shared" si="118"/>
        <v/>
      </c>
      <c r="DA200" s="92" t="str">
        <f t="shared" si="119"/>
        <v/>
      </c>
      <c r="DB200" s="91" t="str">
        <f>IF(B200&lt;&gt;"",IFERROR(IF((SUMIF(D$14:CS$14,"CLO3",D200:CS200)/'Grade computation'!I$6)=0,0,(SUMIF(D$14:CS$14,"CLO3",D200:CS200)/'Grade computation'!I$6)),""),"")</f>
        <v/>
      </c>
      <c r="DC200" s="92" t="str">
        <f t="shared" si="120"/>
        <v/>
      </c>
      <c r="DD200" s="92" t="str">
        <f t="shared" si="121"/>
        <v/>
      </c>
      <c r="DE200" s="91" t="str">
        <f>IF(B200&lt;&gt;"",IFERROR(SUMIF(D$14:CS$14,"CLO4",D200:CS200)/'Grade computation'!I$7,""),"")</f>
        <v/>
      </c>
      <c r="DF200" s="92" t="str">
        <f t="shared" si="122"/>
        <v/>
      </c>
      <c r="DG200" s="92" t="str">
        <f t="shared" si="123"/>
        <v/>
      </c>
      <c r="DH200" s="91" t="str">
        <f>IF(B200&lt;&gt;"",IFERROR(IF((SUMIF(D$14:CS$14,"CLO5",D200:CS200)/'Grade computation'!I$8)=0,0,(SUMIF(D$14:CS$14,"CLO5",D200:CS200)/'Grade computation'!I$8)),""),"")</f>
        <v/>
      </c>
      <c r="DI200" s="92" t="str">
        <f t="shared" si="124"/>
        <v/>
      </c>
      <c r="DJ200" s="92" t="str">
        <f t="shared" si="125"/>
        <v/>
      </c>
      <c r="DK200" s="91" t="str">
        <f>IF(B200&lt;&gt;"",IFERROR(IF((SUMIF(D$14:CS$14,"CLO6",D200:CS200)/'Grade computation'!I$9)=0,0,(SUMIF(D$14:CS$14,"CLO6",D200:CS200)/'Grade computation'!I$9)),""),"")</f>
        <v/>
      </c>
      <c r="DL200" s="92" t="str">
        <f t="shared" si="126"/>
        <v/>
      </c>
      <c r="DM200" s="92" t="str">
        <f t="shared" si="127"/>
        <v/>
      </c>
      <c r="DN200" s="91" t="str">
        <f>IF(B200&lt;&gt;"",IFERROR(IF((SUMIF(D$14:CS$14,"CLO7",D200:CS200)/'Grade computation'!I$10)=0,0,(SUMIF(D$14:CS$14,"CLO7",D200:CS200)/'Grade computation'!I$10)),""),"")</f>
        <v/>
      </c>
      <c r="DO200" s="92" t="str">
        <f t="shared" si="128"/>
        <v/>
      </c>
      <c r="DP200" s="92" t="str">
        <f t="shared" si="129"/>
        <v/>
      </c>
      <c r="DQ200" s="91" t="str">
        <f>IF(B200&lt;&gt;"",IFERROR(IF((SUMIF(D$14:CS$14,"CLO8",D200:CS200)/'Grade computation'!I$11)=0,0,(SUMIF(D$14:CS$14,"CLO8",D200:CS200)/'Grade computation'!I$11)),""),"")</f>
        <v/>
      </c>
      <c r="DR200" s="92" t="str">
        <f t="shared" si="130"/>
        <v/>
      </c>
      <c r="DS200" s="92" t="str">
        <f t="shared" si="131"/>
        <v/>
      </c>
      <c r="DT200" s="91" t="str">
        <f>IF(B200&lt;&gt;"",IFERROR(IF((SUMIF(D$14:CS$14,"CLO9",D200:CS200)/'Grade computation'!I$12)=0,0,(SUMIF(D$14:CS$14,"CLO9",D200:CS200)/'Grade computation'!I$12)),""),"")</f>
        <v/>
      </c>
      <c r="DU200" s="92" t="str">
        <f t="shared" si="132"/>
        <v/>
      </c>
      <c r="DV200" s="92" t="str">
        <f t="shared" si="133"/>
        <v/>
      </c>
      <c r="DW200" s="91" t="str">
        <f>IF(B200&lt;&gt;"",IFERROR(IF((SUMIF(D$14:CS$14,"CLO10",D200:CS200)/'Grade computation'!I$13)=0,0,(SUMIF(D$14:CS$14,"CLO10",D200:CS200)/'Grade computation'!I$13)),""),"")</f>
        <v/>
      </c>
      <c r="DX200" s="92" t="str">
        <f t="shared" si="134"/>
        <v/>
      </c>
      <c r="DY200" s="92" t="str">
        <f t="shared" si="135"/>
        <v/>
      </c>
      <c r="DZ200" s="45"/>
      <c r="EA200" s="45"/>
    </row>
    <row r="201" spans="1:131" ht="15.75" customHeight="1">
      <c r="A201" s="281"/>
      <c r="B201" s="282"/>
      <c r="C201" s="276"/>
      <c r="D201" s="276"/>
      <c r="E201" s="276"/>
      <c r="F201" s="276"/>
      <c r="G201" s="276"/>
      <c r="H201" s="276"/>
      <c r="I201" s="276"/>
      <c r="J201" s="276"/>
      <c r="K201" s="276"/>
      <c r="L201" s="276"/>
      <c r="M201" s="276"/>
      <c r="N201" s="276"/>
      <c r="O201" s="276"/>
      <c r="P201" s="276"/>
      <c r="Q201" s="276"/>
      <c r="R201" s="276"/>
      <c r="S201" s="276"/>
      <c r="T201" s="276"/>
      <c r="U201" s="276"/>
      <c r="V201" s="276"/>
      <c r="W201" s="276"/>
      <c r="X201" s="276"/>
      <c r="Y201" s="276"/>
      <c r="Z201" s="276"/>
      <c r="AA201" s="276"/>
      <c r="AB201" s="276"/>
      <c r="AC201" s="276"/>
      <c r="AD201" s="276"/>
      <c r="AE201" s="276"/>
      <c r="AF201" s="276"/>
      <c r="AG201" s="276"/>
      <c r="AH201" s="89" t="str">
        <f t="shared" si="110"/>
        <v/>
      </c>
      <c r="AI201" s="90" t="str">
        <f t="shared" si="111"/>
        <v/>
      </c>
      <c r="AJ201" s="276"/>
      <c r="AK201" s="276"/>
      <c r="AL201" s="276"/>
      <c r="AM201" s="276"/>
      <c r="AN201" s="276"/>
      <c r="AO201" s="276"/>
      <c r="AP201" s="276"/>
      <c r="AQ201" s="276"/>
      <c r="AR201" s="276"/>
      <c r="AS201" s="276"/>
      <c r="AT201" s="276"/>
      <c r="AU201" s="276"/>
      <c r="AV201" s="276"/>
      <c r="AW201" s="276"/>
      <c r="AX201" s="276"/>
      <c r="AY201" s="276"/>
      <c r="AZ201" s="276"/>
      <c r="BA201" s="276"/>
      <c r="BB201" s="276"/>
      <c r="BC201" s="276"/>
      <c r="BD201" s="276"/>
      <c r="BE201" s="276"/>
      <c r="BF201" s="276"/>
      <c r="BG201" s="276"/>
      <c r="BH201" s="276"/>
      <c r="BI201" s="276"/>
      <c r="BJ201" s="276"/>
      <c r="BK201" s="276"/>
      <c r="BL201" s="276"/>
      <c r="BM201" s="276"/>
      <c r="BN201" s="89" t="str">
        <f t="shared" si="112"/>
        <v/>
      </c>
      <c r="BO201" s="90" t="str">
        <f t="shared" si="113"/>
        <v/>
      </c>
      <c r="BP201" s="285"/>
      <c r="BQ201" s="285"/>
      <c r="BR201" s="285"/>
      <c r="BS201" s="285"/>
      <c r="BT201" s="285"/>
      <c r="BU201" s="285"/>
      <c r="BV201" s="285"/>
      <c r="BW201" s="285"/>
      <c r="BX201" s="285"/>
      <c r="BY201" s="285"/>
      <c r="BZ201" s="285"/>
      <c r="CA201" s="276"/>
      <c r="CB201" s="276"/>
      <c r="CC201" s="276"/>
      <c r="CD201" s="276"/>
      <c r="CE201" s="276"/>
      <c r="CF201" s="276"/>
      <c r="CG201" s="276"/>
      <c r="CH201" s="276"/>
      <c r="CI201" s="276"/>
      <c r="CJ201" s="276"/>
      <c r="CK201" s="276"/>
      <c r="CL201" s="276"/>
      <c r="CM201" s="276"/>
      <c r="CN201" s="276"/>
      <c r="CO201" s="276"/>
      <c r="CP201" s="276"/>
      <c r="CQ201" s="276"/>
      <c r="CR201" s="276"/>
      <c r="CS201" s="276"/>
      <c r="CT201" s="89" t="str">
        <f t="shared" si="114"/>
        <v/>
      </c>
      <c r="CU201" s="90" t="str">
        <f t="shared" si="115"/>
        <v/>
      </c>
      <c r="CV201" s="91" t="str">
        <f>IF(B201&lt;&gt;"",IFERROR(SUMIF(D$14:CS$14, "CLO1", D201:CS201)/'Grade computation'!I$4,""),"")</f>
        <v/>
      </c>
      <c r="CW201" s="92" t="str">
        <f t="shared" si="116"/>
        <v/>
      </c>
      <c r="CX201" s="92" t="str">
        <f t="shared" si="117"/>
        <v/>
      </c>
      <c r="CY201" s="91" t="str">
        <f>IF(B201&lt;&gt;"",IFERROR(IF((SUMIF(D$14:CS$14,"CLO2",D201:CS201)/'Grade computation'!I$5)=0,0,(SUMIF(D$14:CS$14,"CLO2",D201:CS201)/'Grade computation'!I$5)),""),"")</f>
        <v/>
      </c>
      <c r="CZ201" s="92" t="str">
        <f t="shared" si="118"/>
        <v/>
      </c>
      <c r="DA201" s="92" t="str">
        <f t="shared" si="119"/>
        <v/>
      </c>
      <c r="DB201" s="91" t="str">
        <f>IF(B201&lt;&gt;"",IFERROR(IF((SUMIF(D$14:CS$14,"CLO3",D201:CS201)/'Grade computation'!I$6)=0,0,(SUMIF(D$14:CS$14,"CLO3",D201:CS201)/'Grade computation'!I$6)),""),"")</f>
        <v/>
      </c>
      <c r="DC201" s="92" t="str">
        <f t="shared" si="120"/>
        <v/>
      </c>
      <c r="DD201" s="92" t="str">
        <f t="shared" si="121"/>
        <v/>
      </c>
      <c r="DE201" s="91" t="str">
        <f>IF(B201&lt;&gt;"",IFERROR(SUMIF(D$14:CS$14,"CLO4",D201:CS201)/'Grade computation'!I$7,""),"")</f>
        <v/>
      </c>
      <c r="DF201" s="92" t="str">
        <f t="shared" si="122"/>
        <v/>
      </c>
      <c r="DG201" s="92" t="str">
        <f t="shared" si="123"/>
        <v/>
      </c>
      <c r="DH201" s="91" t="str">
        <f>IF(B201&lt;&gt;"",IFERROR(IF((SUMIF(D$14:CS$14,"CLO5",D201:CS201)/'Grade computation'!I$8)=0,0,(SUMIF(D$14:CS$14,"CLO5",D201:CS201)/'Grade computation'!I$8)),""),"")</f>
        <v/>
      </c>
      <c r="DI201" s="92" t="str">
        <f t="shared" si="124"/>
        <v/>
      </c>
      <c r="DJ201" s="92" t="str">
        <f t="shared" si="125"/>
        <v/>
      </c>
      <c r="DK201" s="91" t="str">
        <f>IF(B201&lt;&gt;"",IFERROR(IF((SUMIF(D$14:CS$14,"CLO6",D201:CS201)/'Grade computation'!I$9)=0,0,(SUMIF(D$14:CS$14,"CLO6",D201:CS201)/'Grade computation'!I$9)),""),"")</f>
        <v/>
      </c>
      <c r="DL201" s="92" t="str">
        <f t="shared" si="126"/>
        <v/>
      </c>
      <c r="DM201" s="92" t="str">
        <f t="shared" si="127"/>
        <v/>
      </c>
      <c r="DN201" s="91" t="str">
        <f>IF(B201&lt;&gt;"",IFERROR(IF((SUMIF(D$14:CS$14,"CLO7",D201:CS201)/'Grade computation'!I$10)=0,0,(SUMIF(D$14:CS$14,"CLO7",D201:CS201)/'Grade computation'!I$10)),""),"")</f>
        <v/>
      </c>
      <c r="DO201" s="92" t="str">
        <f t="shared" si="128"/>
        <v/>
      </c>
      <c r="DP201" s="92" t="str">
        <f t="shared" si="129"/>
        <v/>
      </c>
      <c r="DQ201" s="91" t="str">
        <f>IF(B201&lt;&gt;"",IFERROR(IF((SUMIF(D$14:CS$14,"CLO8",D201:CS201)/'Grade computation'!I$11)=0,0,(SUMIF(D$14:CS$14,"CLO8",D201:CS201)/'Grade computation'!I$11)),""),"")</f>
        <v/>
      </c>
      <c r="DR201" s="92" t="str">
        <f t="shared" si="130"/>
        <v/>
      </c>
      <c r="DS201" s="92" t="str">
        <f t="shared" si="131"/>
        <v/>
      </c>
      <c r="DT201" s="91" t="str">
        <f>IF(B201&lt;&gt;"",IFERROR(IF((SUMIF(D$14:CS$14,"CLO9",D201:CS201)/'Grade computation'!I$12)=0,0,(SUMIF(D$14:CS$14,"CLO9",D201:CS201)/'Grade computation'!I$12)),""),"")</f>
        <v/>
      </c>
      <c r="DU201" s="92" t="str">
        <f t="shared" si="132"/>
        <v/>
      </c>
      <c r="DV201" s="92" t="str">
        <f t="shared" si="133"/>
        <v/>
      </c>
      <c r="DW201" s="91" t="str">
        <f>IF(B201&lt;&gt;"",IFERROR(IF((SUMIF(D$14:CS$14,"CLO10",D201:CS201)/'Grade computation'!I$13)=0,0,(SUMIF(D$14:CS$14,"CLO10",D201:CS201)/'Grade computation'!I$13)),""),"")</f>
        <v/>
      </c>
      <c r="DX201" s="92" t="str">
        <f t="shared" si="134"/>
        <v/>
      </c>
      <c r="DY201" s="92" t="str">
        <f t="shared" si="135"/>
        <v/>
      </c>
      <c r="DZ201" s="45"/>
      <c r="EA201" s="45"/>
    </row>
    <row r="202" spans="1:131" ht="15.75" customHeight="1">
      <c r="A202" s="281"/>
      <c r="B202" s="282"/>
      <c r="C202" s="276"/>
      <c r="D202" s="276"/>
      <c r="E202" s="276"/>
      <c r="F202" s="276"/>
      <c r="G202" s="276"/>
      <c r="H202" s="276"/>
      <c r="I202" s="276"/>
      <c r="J202" s="276"/>
      <c r="K202" s="276"/>
      <c r="L202" s="276"/>
      <c r="M202" s="276"/>
      <c r="N202" s="276"/>
      <c r="O202" s="276"/>
      <c r="P202" s="276"/>
      <c r="Q202" s="276"/>
      <c r="R202" s="276"/>
      <c r="S202" s="276"/>
      <c r="T202" s="276"/>
      <c r="U202" s="276"/>
      <c r="V202" s="276"/>
      <c r="W202" s="276"/>
      <c r="X202" s="276"/>
      <c r="Y202" s="276"/>
      <c r="Z202" s="276"/>
      <c r="AA202" s="276"/>
      <c r="AB202" s="276"/>
      <c r="AC202" s="276"/>
      <c r="AD202" s="276"/>
      <c r="AE202" s="276"/>
      <c r="AF202" s="276"/>
      <c r="AG202" s="276"/>
      <c r="AH202" s="89" t="str">
        <f t="shared" si="110"/>
        <v/>
      </c>
      <c r="AI202" s="90" t="str">
        <f t="shared" si="111"/>
        <v/>
      </c>
      <c r="AJ202" s="276"/>
      <c r="AK202" s="276"/>
      <c r="AL202" s="276"/>
      <c r="AM202" s="276"/>
      <c r="AN202" s="276"/>
      <c r="AO202" s="276"/>
      <c r="AP202" s="276"/>
      <c r="AQ202" s="276"/>
      <c r="AR202" s="276"/>
      <c r="AS202" s="276"/>
      <c r="AT202" s="276"/>
      <c r="AU202" s="276"/>
      <c r="AV202" s="276"/>
      <c r="AW202" s="276"/>
      <c r="AX202" s="276"/>
      <c r="AY202" s="276"/>
      <c r="AZ202" s="276"/>
      <c r="BA202" s="276"/>
      <c r="BB202" s="276"/>
      <c r="BC202" s="276"/>
      <c r="BD202" s="276"/>
      <c r="BE202" s="276"/>
      <c r="BF202" s="276"/>
      <c r="BG202" s="276"/>
      <c r="BH202" s="276"/>
      <c r="BI202" s="276"/>
      <c r="BJ202" s="276"/>
      <c r="BK202" s="276"/>
      <c r="BL202" s="276"/>
      <c r="BM202" s="276"/>
      <c r="BN202" s="89" t="str">
        <f t="shared" si="112"/>
        <v/>
      </c>
      <c r="BO202" s="90" t="str">
        <f t="shared" si="113"/>
        <v/>
      </c>
      <c r="BP202" s="285"/>
      <c r="BQ202" s="285"/>
      <c r="BR202" s="285"/>
      <c r="BS202" s="285"/>
      <c r="BT202" s="285"/>
      <c r="BU202" s="285"/>
      <c r="BV202" s="285"/>
      <c r="BW202" s="285"/>
      <c r="BX202" s="285"/>
      <c r="BY202" s="285"/>
      <c r="BZ202" s="285"/>
      <c r="CA202" s="276"/>
      <c r="CB202" s="276"/>
      <c r="CC202" s="276"/>
      <c r="CD202" s="276"/>
      <c r="CE202" s="276"/>
      <c r="CF202" s="276"/>
      <c r="CG202" s="276"/>
      <c r="CH202" s="276"/>
      <c r="CI202" s="276"/>
      <c r="CJ202" s="276"/>
      <c r="CK202" s="276"/>
      <c r="CL202" s="276"/>
      <c r="CM202" s="276"/>
      <c r="CN202" s="276"/>
      <c r="CO202" s="276"/>
      <c r="CP202" s="276"/>
      <c r="CQ202" s="276"/>
      <c r="CR202" s="276"/>
      <c r="CS202" s="276"/>
      <c r="CT202" s="89" t="str">
        <f t="shared" si="114"/>
        <v/>
      </c>
      <c r="CU202" s="90" t="str">
        <f t="shared" si="115"/>
        <v/>
      </c>
      <c r="CV202" s="91" t="str">
        <f>IF(B202&lt;&gt;"",IFERROR(SUMIF(D$14:CS$14, "CLO1", D202:CS202)/'Grade computation'!I$4,""),"")</f>
        <v/>
      </c>
      <c r="CW202" s="92" t="str">
        <f t="shared" si="116"/>
        <v/>
      </c>
      <c r="CX202" s="92" t="str">
        <f t="shared" si="117"/>
        <v/>
      </c>
      <c r="CY202" s="91" t="str">
        <f>IF(B202&lt;&gt;"",IFERROR(IF((SUMIF(D$14:CS$14,"CLO2",D202:CS202)/'Grade computation'!I$5)=0,0,(SUMIF(D$14:CS$14,"CLO2",D202:CS202)/'Grade computation'!I$5)),""),"")</f>
        <v/>
      </c>
      <c r="CZ202" s="92" t="str">
        <f t="shared" si="118"/>
        <v/>
      </c>
      <c r="DA202" s="92" t="str">
        <f t="shared" si="119"/>
        <v/>
      </c>
      <c r="DB202" s="91" t="str">
        <f>IF(B202&lt;&gt;"",IFERROR(IF((SUMIF(D$14:CS$14,"CLO3",D202:CS202)/'Grade computation'!I$6)=0,0,(SUMIF(D$14:CS$14,"CLO3",D202:CS202)/'Grade computation'!I$6)),""),"")</f>
        <v/>
      </c>
      <c r="DC202" s="92" t="str">
        <f t="shared" si="120"/>
        <v/>
      </c>
      <c r="DD202" s="92" t="str">
        <f t="shared" si="121"/>
        <v/>
      </c>
      <c r="DE202" s="91" t="str">
        <f>IF(B202&lt;&gt;"",IFERROR(SUMIF(D$14:CS$14,"CLO4",D202:CS202)/'Grade computation'!I$7,""),"")</f>
        <v/>
      </c>
      <c r="DF202" s="92" t="str">
        <f t="shared" si="122"/>
        <v/>
      </c>
      <c r="DG202" s="92" t="str">
        <f t="shared" si="123"/>
        <v/>
      </c>
      <c r="DH202" s="91" t="str">
        <f>IF(B202&lt;&gt;"",IFERROR(IF((SUMIF(D$14:CS$14,"CLO5",D202:CS202)/'Grade computation'!I$8)=0,0,(SUMIF(D$14:CS$14,"CLO5",D202:CS202)/'Grade computation'!I$8)),""),"")</f>
        <v/>
      </c>
      <c r="DI202" s="92" t="str">
        <f t="shared" si="124"/>
        <v/>
      </c>
      <c r="DJ202" s="92" t="str">
        <f t="shared" si="125"/>
        <v/>
      </c>
      <c r="DK202" s="91" t="str">
        <f>IF(B202&lt;&gt;"",IFERROR(IF((SUMIF(D$14:CS$14,"CLO6",D202:CS202)/'Grade computation'!I$9)=0,0,(SUMIF(D$14:CS$14,"CLO6",D202:CS202)/'Grade computation'!I$9)),""),"")</f>
        <v/>
      </c>
      <c r="DL202" s="92" t="str">
        <f t="shared" si="126"/>
        <v/>
      </c>
      <c r="DM202" s="92" t="str">
        <f t="shared" si="127"/>
        <v/>
      </c>
      <c r="DN202" s="91" t="str">
        <f>IF(B202&lt;&gt;"",IFERROR(IF((SUMIF(D$14:CS$14,"CLO7",D202:CS202)/'Grade computation'!I$10)=0,0,(SUMIF(D$14:CS$14,"CLO7",D202:CS202)/'Grade computation'!I$10)),""),"")</f>
        <v/>
      </c>
      <c r="DO202" s="92" t="str">
        <f t="shared" si="128"/>
        <v/>
      </c>
      <c r="DP202" s="92" t="str">
        <f t="shared" si="129"/>
        <v/>
      </c>
      <c r="DQ202" s="91" t="str">
        <f>IF(B202&lt;&gt;"",IFERROR(IF((SUMIF(D$14:CS$14,"CLO8",D202:CS202)/'Grade computation'!I$11)=0,0,(SUMIF(D$14:CS$14,"CLO8",D202:CS202)/'Grade computation'!I$11)),""),"")</f>
        <v/>
      </c>
      <c r="DR202" s="92" t="str">
        <f t="shared" si="130"/>
        <v/>
      </c>
      <c r="DS202" s="92" t="str">
        <f t="shared" si="131"/>
        <v/>
      </c>
      <c r="DT202" s="91" t="str">
        <f>IF(B202&lt;&gt;"",IFERROR(IF((SUMIF(D$14:CS$14,"CLO9",D202:CS202)/'Grade computation'!I$12)=0,0,(SUMIF(D$14:CS$14,"CLO9",D202:CS202)/'Grade computation'!I$12)),""),"")</f>
        <v/>
      </c>
      <c r="DU202" s="92" t="str">
        <f t="shared" si="132"/>
        <v/>
      </c>
      <c r="DV202" s="92" t="str">
        <f t="shared" si="133"/>
        <v/>
      </c>
      <c r="DW202" s="91" t="str">
        <f>IF(B202&lt;&gt;"",IFERROR(IF((SUMIF(D$14:CS$14,"CLO10",D202:CS202)/'Grade computation'!I$13)=0,0,(SUMIF(D$14:CS$14,"CLO10",D202:CS202)/'Grade computation'!I$13)),""),"")</f>
        <v/>
      </c>
      <c r="DX202" s="92" t="str">
        <f t="shared" si="134"/>
        <v/>
      </c>
      <c r="DY202" s="92" t="str">
        <f t="shared" si="135"/>
        <v/>
      </c>
      <c r="DZ202" s="45"/>
      <c r="EA202" s="45"/>
    </row>
    <row r="203" spans="1:131" ht="15.75" customHeight="1">
      <c r="A203" s="281"/>
      <c r="B203" s="282"/>
      <c r="C203" s="276"/>
      <c r="D203" s="276"/>
      <c r="E203" s="276"/>
      <c r="F203" s="276"/>
      <c r="G203" s="276"/>
      <c r="H203" s="276"/>
      <c r="I203" s="276"/>
      <c r="J203" s="276"/>
      <c r="K203" s="276"/>
      <c r="L203" s="276"/>
      <c r="M203" s="276"/>
      <c r="N203" s="276"/>
      <c r="O203" s="276"/>
      <c r="P203" s="276"/>
      <c r="Q203" s="276"/>
      <c r="R203" s="276"/>
      <c r="S203" s="276"/>
      <c r="T203" s="276"/>
      <c r="U203" s="276"/>
      <c r="V203" s="276"/>
      <c r="W203" s="276"/>
      <c r="X203" s="276"/>
      <c r="Y203" s="276"/>
      <c r="Z203" s="276"/>
      <c r="AA203" s="276"/>
      <c r="AB203" s="276"/>
      <c r="AC203" s="276"/>
      <c r="AD203" s="276"/>
      <c r="AE203" s="276"/>
      <c r="AF203" s="276"/>
      <c r="AG203" s="276"/>
      <c r="AH203" s="89" t="str">
        <f t="shared" si="110"/>
        <v/>
      </c>
      <c r="AI203" s="90" t="str">
        <f t="shared" si="111"/>
        <v/>
      </c>
      <c r="AJ203" s="276"/>
      <c r="AK203" s="276"/>
      <c r="AL203" s="276"/>
      <c r="AM203" s="276"/>
      <c r="AN203" s="276"/>
      <c r="AO203" s="276"/>
      <c r="AP203" s="276"/>
      <c r="AQ203" s="276"/>
      <c r="AR203" s="276"/>
      <c r="AS203" s="276"/>
      <c r="AT203" s="276"/>
      <c r="AU203" s="276"/>
      <c r="AV203" s="276"/>
      <c r="AW203" s="276"/>
      <c r="AX203" s="276"/>
      <c r="AY203" s="276"/>
      <c r="AZ203" s="276"/>
      <c r="BA203" s="276"/>
      <c r="BB203" s="276"/>
      <c r="BC203" s="276"/>
      <c r="BD203" s="276"/>
      <c r="BE203" s="276"/>
      <c r="BF203" s="276"/>
      <c r="BG203" s="276"/>
      <c r="BH203" s="276"/>
      <c r="BI203" s="276"/>
      <c r="BJ203" s="276"/>
      <c r="BK203" s="276"/>
      <c r="BL203" s="276"/>
      <c r="BM203" s="276"/>
      <c r="BN203" s="89" t="str">
        <f t="shared" si="112"/>
        <v/>
      </c>
      <c r="BO203" s="90" t="str">
        <f t="shared" si="113"/>
        <v/>
      </c>
      <c r="BP203" s="285"/>
      <c r="BQ203" s="285"/>
      <c r="BR203" s="285"/>
      <c r="BS203" s="285"/>
      <c r="BT203" s="285"/>
      <c r="BU203" s="285"/>
      <c r="BV203" s="285"/>
      <c r="BW203" s="285"/>
      <c r="BX203" s="285"/>
      <c r="BY203" s="285"/>
      <c r="BZ203" s="285"/>
      <c r="CA203" s="276"/>
      <c r="CB203" s="276"/>
      <c r="CC203" s="276"/>
      <c r="CD203" s="276"/>
      <c r="CE203" s="276"/>
      <c r="CF203" s="276"/>
      <c r="CG203" s="276"/>
      <c r="CH203" s="276"/>
      <c r="CI203" s="276"/>
      <c r="CJ203" s="276"/>
      <c r="CK203" s="276"/>
      <c r="CL203" s="276"/>
      <c r="CM203" s="276"/>
      <c r="CN203" s="276"/>
      <c r="CO203" s="276"/>
      <c r="CP203" s="276"/>
      <c r="CQ203" s="276"/>
      <c r="CR203" s="276"/>
      <c r="CS203" s="276"/>
      <c r="CT203" s="89" t="str">
        <f t="shared" si="114"/>
        <v/>
      </c>
      <c r="CU203" s="90" t="str">
        <f t="shared" si="115"/>
        <v/>
      </c>
      <c r="CV203" s="91" t="str">
        <f>IF(B203&lt;&gt;"",IFERROR(SUMIF(D$14:CS$14, "CLO1", D203:CS203)/'Grade computation'!I$4,""),"")</f>
        <v/>
      </c>
      <c r="CW203" s="92" t="str">
        <f t="shared" si="116"/>
        <v/>
      </c>
      <c r="CX203" s="92" t="str">
        <f t="shared" si="117"/>
        <v/>
      </c>
      <c r="CY203" s="91" t="str">
        <f>IF(B203&lt;&gt;"",IFERROR(IF((SUMIF(D$14:CS$14,"CLO2",D203:CS203)/'Grade computation'!I$5)=0,0,(SUMIF(D$14:CS$14,"CLO2",D203:CS203)/'Grade computation'!I$5)),""),"")</f>
        <v/>
      </c>
      <c r="CZ203" s="92" t="str">
        <f t="shared" si="118"/>
        <v/>
      </c>
      <c r="DA203" s="92" t="str">
        <f t="shared" si="119"/>
        <v/>
      </c>
      <c r="DB203" s="91" t="str">
        <f>IF(B203&lt;&gt;"",IFERROR(IF((SUMIF(D$14:CS$14,"CLO3",D203:CS203)/'Grade computation'!I$6)=0,0,(SUMIF(D$14:CS$14,"CLO3",D203:CS203)/'Grade computation'!I$6)),""),"")</f>
        <v/>
      </c>
      <c r="DC203" s="92" t="str">
        <f t="shared" si="120"/>
        <v/>
      </c>
      <c r="DD203" s="92" t="str">
        <f t="shared" si="121"/>
        <v/>
      </c>
      <c r="DE203" s="91" t="str">
        <f>IF(B203&lt;&gt;"",IFERROR(SUMIF(D$14:CS$14,"CLO4",D203:CS203)/'Grade computation'!I$7,""),"")</f>
        <v/>
      </c>
      <c r="DF203" s="92" t="str">
        <f t="shared" si="122"/>
        <v/>
      </c>
      <c r="DG203" s="92" t="str">
        <f t="shared" si="123"/>
        <v/>
      </c>
      <c r="DH203" s="91" t="str">
        <f>IF(B203&lt;&gt;"",IFERROR(IF((SUMIF(D$14:CS$14,"CLO5",D203:CS203)/'Grade computation'!I$8)=0,0,(SUMIF(D$14:CS$14,"CLO5",D203:CS203)/'Grade computation'!I$8)),""),"")</f>
        <v/>
      </c>
      <c r="DI203" s="92" t="str">
        <f t="shared" si="124"/>
        <v/>
      </c>
      <c r="DJ203" s="92" t="str">
        <f t="shared" si="125"/>
        <v/>
      </c>
      <c r="DK203" s="91" t="str">
        <f>IF(B203&lt;&gt;"",IFERROR(IF((SUMIF(D$14:CS$14,"CLO6",D203:CS203)/'Grade computation'!I$9)=0,0,(SUMIF(D$14:CS$14,"CLO6",D203:CS203)/'Grade computation'!I$9)),""),"")</f>
        <v/>
      </c>
      <c r="DL203" s="92" t="str">
        <f t="shared" si="126"/>
        <v/>
      </c>
      <c r="DM203" s="92" t="str">
        <f t="shared" si="127"/>
        <v/>
      </c>
      <c r="DN203" s="91" t="str">
        <f>IF(B203&lt;&gt;"",IFERROR(IF((SUMIF(D$14:CS$14,"CLO7",D203:CS203)/'Grade computation'!I$10)=0,0,(SUMIF(D$14:CS$14,"CLO7",D203:CS203)/'Grade computation'!I$10)),""),"")</f>
        <v/>
      </c>
      <c r="DO203" s="92" t="str">
        <f t="shared" si="128"/>
        <v/>
      </c>
      <c r="DP203" s="92" t="str">
        <f t="shared" si="129"/>
        <v/>
      </c>
      <c r="DQ203" s="91" t="str">
        <f>IF(B203&lt;&gt;"",IFERROR(IF((SUMIF(D$14:CS$14,"CLO8",D203:CS203)/'Grade computation'!I$11)=0,0,(SUMIF(D$14:CS$14,"CLO8",D203:CS203)/'Grade computation'!I$11)),""),"")</f>
        <v/>
      </c>
      <c r="DR203" s="92" t="str">
        <f t="shared" si="130"/>
        <v/>
      </c>
      <c r="DS203" s="92" t="str">
        <f t="shared" si="131"/>
        <v/>
      </c>
      <c r="DT203" s="91" t="str">
        <f>IF(B203&lt;&gt;"",IFERROR(IF((SUMIF(D$14:CS$14,"CLO9",D203:CS203)/'Grade computation'!I$12)=0,0,(SUMIF(D$14:CS$14,"CLO9",D203:CS203)/'Grade computation'!I$12)),""),"")</f>
        <v/>
      </c>
      <c r="DU203" s="92" t="str">
        <f t="shared" si="132"/>
        <v/>
      </c>
      <c r="DV203" s="92" t="str">
        <f t="shared" si="133"/>
        <v/>
      </c>
      <c r="DW203" s="91" t="str">
        <f>IF(B203&lt;&gt;"",IFERROR(IF((SUMIF(D$14:CS$14,"CLO10",D203:CS203)/'Grade computation'!I$13)=0,0,(SUMIF(D$14:CS$14,"CLO10",D203:CS203)/'Grade computation'!I$13)),""),"")</f>
        <v/>
      </c>
      <c r="DX203" s="92" t="str">
        <f t="shared" si="134"/>
        <v/>
      </c>
      <c r="DY203" s="92" t="str">
        <f t="shared" si="135"/>
        <v/>
      </c>
      <c r="DZ203" s="45"/>
      <c r="EA203" s="45"/>
    </row>
    <row r="204" spans="1:131" ht="15.75" customHeight="1">
      <c r="A204" s="281"/>
      <c r="B204" s="282"/>
      <c r="C204" s="276"/>
      <c r="D204" s="276"/>
      <c r="E204" s="276"/>
      <c r="F204" s="276"/>
      <c r="G204" s="276"/>
      <c r="H204" s="276"/>
      <c r="I204" s="276"/>
      <c r="J204" s="276"/>
      <c r="K204" s="276"/>
      <c r="L204" s="276"/>
      <c r="M204" s="276"/>
      <c r="N204" s="276"/>
      <c r="O204" s="276"/>
      <c r="P204" s="276"/>
      <c r="Q204" s="276"/>
      <c r="R204" s="276"/>
      <c r="S204" s="276"/>
      <c r="T204" s="276"/>
      <c r="U204" s="276"/>
      <c r="V204" s="276"/>
      <c r="W204" s="276"/>
      <c r="X204" s="276"/>
      <c r="Y204" s="276"/>
      <c r="Z204" s="276"/>
      <c r="AA204" s="276"/>
      <c r="AB204" s="276"/>
      <c r="AC204" s="276"/>
      <c r="AD204" s="276"/>
      <c r="AE204" s="276"/>
      <c r="AF204" s="276"/>
      <c r="AG204" s="276"/>
      <c r="AH204" s="89" t="str">
        <f t="shared" si="110"/>
        <v/>
      </c>
      <c r="AI204" s="90" t="str">
        <f t="shared" si="111"/>
        <v/>
      </c>
      <c r="AJ204" s="276"/>
      <c r="AK204" s="276"/>
      <c r="AL204" s="276"/>
      <c r="AM204" s="276"/>
      <c r="AN204" s="276"/>
      <c r="AO204" s="276"/>
      <c r="AP204" s="276"/>
      <c r="AQ204" s="276"/>
      <c r="AR204" s="276"/>
      <c r="AS204" s="276"/>
      <c r="AT204" s="276"/>
      <c r="AU204" s="276"/>
      <c r="AV204" s="276"/>
      <c r="AW204" s="276"/>
      <c r="AX204" s="276"/>
      <c r="AY204" s="276"/>
      <c r="AZ204" s="276"/>
      <c r="BA204" s="276"/>
      <c r="BB204" s="276"/>
      <c r="BC204" s="276"/>
      <c r="BD204" s="276"/>
      <c r="BE204" s="276"/>
      <c r="BF204" s="276"/>
      <c r="BG204" s="276"/>
      <c r="BH204" s="276"/>
      <c r="BI204" s="276"/>
      <c r="BJ204" s="276"/>
      <c r="BK204" s="276"/>
      <c r="BL204" s="276"/>
      <c r="BM204" s="276"/>
      <c r="BN204" s="89" t="str">
        <f t="shared" si="112"/>
        <v/>
      </c>
      <c r="BO204" s="90" t="str">
        <f t="shared" si="113"/>
        <v/>
      </c>
      <c r="BP204" s="285"/>
      <c r="BQ204" s="285"/>
      <c r="BR204" s="285"/>
      <c r="BS204" s="285"/>
      <c r="BT204" s="285"/>
      <c r="BU204" s="285"/>
      <c r="BV204" s="285"/>
      <c r="BW204" s="285"/>
      <c r="BX204" s="285"/>
      <c r="BY204" s="285"/>
      <c r="BZ204" s="285"/>
      <c r="CA204" s="276"/>
      <c r="CB204" s="276"/>
      <c r="CC204" s="276"/>
      <c r="CD204" s="276"/>
      <c r="CE204" s="276"/>
      <c r="CF204" s="276"/>
      <c r="CG204" s="276"/>
      <c r="CH204" s="276"/>
      <c r="CI204" s="276"/>
      <c r="CJ204" s="276"/>
      <c r="CK204" s="276"/>
      <c r="CL204" s="276"/>
      <c r="CM204" s="276"/>
      <c r="CN204" s="276"/>
      <c r="CO204" s="276"/>
      <c r="CP204" s="276"/>
      <c r="CQ204" s="276"/>
      <c r="CR204" s="276"/>
      <c r="CS204" s="276"/>
      <c r="CT204" s="89" t="str">
        <f t="shared" si="114"/>
        <v/>
      </c>
      <c r="CU204" s="90" t="str">
        <f t="shared" si="115"/>
        <v/>
      </c>
      <c r="CV204" s="91" t="str">
        <f>IF(B204&lt;&gt;"",IFERROR(SUMIF(D$14:CS$14, "CLO1", D204:CS204)/'Grade computation'!I$4,""),"")</f>
        <v/>
      </c>
      <c r="CW204" s="92" t="str">
        <f t="shared" si="116"/>
        <v/>
      </c>
      <c r="CX204" s="92" t="str">
        <f t="shared" si="117"/>
        <v/>
      </c>
      <c r="CY204" s="91" t="str">
        <f>IF(B204&lt;&gt;"",IFERROR(IF((SUMIF(D$14:CS$14,"CLO2",D204:CS204)/'Grade computation'!I$5)=0,0,(SUMIF(D$14:CS$14,"CLO2",D204:CS204)/'Grade computation'!I$5)),""),"")</f>
        <v/>
      </c>
      <c r="CZ204" s="92" t="str">
        <f t="shared" si="118"/>
        <v/>
      </c>
      <c r="DA204" s="92" t="str">
        <f t="shared" si="119"/>
        <v/>
      </c>
      <c r="DB204" s="91" t="str">
        <f>IF(B204&lt;&gt;"",IFERROR(IF((SUMIF(D$14:CS$14,"CLO3",D204:CS204)/'Grade computation'!I$6)=0,0,(SUMIF(D$14:CS$14,"CLO3",D204:CS204)/'Grade computation'!I$6)),""),"")</f>
        <v/>
      </c>
      <c r="DC204" s="92" t="str">
        <f t="shared" si="120"/>
        <v/>
      </c>
      <c r="DD204" s="92" t="str">
        <f t="shared" si="121"/>
        <v/>
      </c>
      <c r="DE204" s="91" t="str">
        <f>IF(B204&lt;&gt;"",IFERROR(SUMIF(D$14:CS$14,"CLO4",D204:CS204)/'Grade computation'!I$7,""),"")</f>
        <v/>
      </c>
      <c r="DF204" s="92" t="str">
        <f t="shared" si="122"/>
        <v/>
      </c>
      <c r="DG204" s="92" t="str">
        <f t="shared" si="123"/>
        <v/>
      </c>
      <c r="DH204" s="91" t="str">
        <f>IF(B204&lt;&gt;"",IFERROR(IF((SUMIF(D$14:CS$14,"CLO5",D204:CS204)/'Grade computation'!I$8)=0,0,(SUMIF(D$14:CS$14,"CLO5",D204:CS204)/'Grade computation'!I$8)),""),"")</f>
        <v/>
      </c>
      <c r="DI204" s="92" t="str">
        <f t="shared" si="124"/>
        <v/>
      </c>
      <c r="DJ204" s="92" t="str">
        <f t="shared" si="125"/>
        <v/>
      </c>
      <c r="DK204" s="91" t="str">
        <f>IF(B204&lt;&gt;"",IFERROR(IF((SUMIF(D$14:CS$14,"CLO6",D204:CS204)/'Grade computation'!I$9)=0,0,(SUMIF(D$14:CS$14,"CLO6",D204:CS204)/'Grade computation'!I$9)),""),"")</f>
        <v/>
      </c>
      <c r="DL204" s="92" t="str">
        <f t="shared" si="126"/>
        <v/>
      </c>
      <c r="DM204" s="92" t="str">
        <f t="shared" si="127"/>
        <v/>
      </c>
      <c r="DN204" s="91" t="str">
        <f>IF(B204&lt;&gt;"",IFERROR(IF((SUMIF(D$14:CS$14,"CLO7",D204:CS204)/'Grade computation'!I$10)=0,0,(SUMIF(D$14:CS$14,"CLO7",D204:CS204)/'Grade computation'!I$10)),""),"")</f>
        <v/>
      </c>
      <c r="DO204" s="92" t="str">
        <f t="shared" si="128"/>
        <v/>
      </c>
      <c r="DP204" s="92" t="str">
        <f t="shared" si="129"/>
        <v/>
      </c>
      <c r="DQ204" s="91" t="str">
        <f>IF(B204&lt;&gt;"",IFERROR(IF((SUMIF(D$14:CS$14,"CLO8",D204:CS204)/'Grade computation'!I$11)=0,0,(SUMIF(D$14:CS$14,"CLO8",D204:CS204)/'Grade computation'!I$11)),""),"")</f>
        <v/>
      </c>
      <c r="DR204" s="92" t="str">
        <f t="shared" si="130"/>
        <v/>
      </c>
      <c r="DS204" s="92" t="str">
        <f t="shared" si="131"/>
        <v/>
      </c>
      <c r="DT204" s="91" t="str">
        <f>IF(B204&lt;&gt;"",IFERROR(IF((SUMIF(D$14:CS$14,"CLO9",D204:CS204)/'Grade computation'!I$12)=0,0,(SUMIF(D$14:CS$14,"CLO9",D204:CS204)/'Grade computation'!I$12)),""),"")</f>
        <v/>
      </c>
      <c r="DU204" s="92" t="str">
        <f t="shared" si="132"/>
        <v/>
      </c>
      <c r="DV204" s="92" t="str">
        <f t="shared" si="133"/>
        <v/>
      </c>
      <c r="DW204" s="91" t="str">
        <f>IF(B204&lt;&gt;"",IFERROR(IF((SUMIF(D$14:CS$14,"CLO10",D204:CS204)/'Grade computation'!I$13)=0,0,(SUMIF(D$14:CS$14,"CLO10",D204:CS204)/'Grade computation'!I$13)),""),"")</f>
        <v/>
      </c>
      <c r="DX204" s="92" t="str">
        <f t="shared" si="134"/>
        <v/>
      </c>
      <c r="DY204" s="92" t="str">
        <f t="shared" si="135"/>
        <v/>
      </c>
      <c r="DZ204" s="45"/>
      <c r="EA204" s="45"/>
    </row>
    <row r="205" spans="1:131" ht="15.75" customHeight="1">
      <c r="A205" s="281"/>
      <c r="B205" s="282"/>
      <c r="C205" s="276"/>
      <c r="D205" s="276"/>
      <c r="E205" s="276"/>
      <c r="F205" s="276"/>
      <c r="G205" s="276"/>
      <c r="H205" s="276"/>
      <c r="I205" s="276"/>
      <c r="J205" s="276"/>
      <c r="K205" s="276"/>
      <c r="L205" s="276"/>
      <c r="M205" s="276"/>
      <c r="N205" s="276"/>
      <c r="O205" s="276"/>
      <c r="P205" s="276"/>
      <c r="Q205" s="276"/>
      <c r="R205" s="276"/>
      <c r="S205" s="276"/>
      <c r="T205" s="276"/>
      <c r="U205" s="276"/>
      <c r="V205" s="276"/>
      <c r="W205" s="276"/>
      <c r="X205" s="276"/>
      <c r="Y205" s="276"/>
      <c r="Z205" s="276"/>
      <c r="AA205" s="276"/>
      <c r="AB205" s="276"/>
      <c r="AC205" s="276"/>
      <c r="AD205" s="276"/>
      <c r="AE205" s="276"/>
      <c r="AF205" s="276"/>
      <c r="AG205" s="276"/>
      <c r="AH205" s="89" t="str">
        <f t="shared" si="110"/>
        <v/>
      </c>
      <c r="AI205" s="90" t="str">
        <f t="shared" si="111"/>
        <v/>
      </c>
      <c r="AJ205" s="276"/>
      <c r="AK205" s="276"/>
      <c r="AL205" s="276"/>
      <c r="AM205" s="276"/>
      <c r="AN205" s="276"/>
      <c r="AO205" s="276"/>
      <c r="AP205" s="276"/>
      <c r="AQ205" s="276"/>
      <c r="AR205" s="276"/>
      <c r="AS205" s="276"/>
      <c r="AT205" s="276"/>
      <c r="AU205" s="276"/>
      <c r="AV205" s="276"/>
      <c r="AW205" s="276"/>
      <c r="AX205" s="276"/>
      <c r="AY205" s="276"/>
      <c r="AZ205" s="276"/>
      <c r="BA205" s="276"/>
      <c r="BB205" s="276"/>
      <c r="BC205" s="276"/>
      <c r="BD205" s="276"/>
      <c r="BE205" s="276"/>
      <c r="BF205" s="276"/>
      <c r="BG205" s="276"/>
      <c r="BH205" s="276"/>
      <c r="BI205" s="276"/>
      <c r="BJ205" s="276"/>
      <c r="BK205" s="276"/>
      <c r="BL205" s="276"/>
      <c r="BM205" s="276"/>
      <c r="BN205" s="89" t="str">
        <f t="shared" si="112"/>
        <v/>
      </c>
      <c r="BO205" s="90" t="str">
        <f t="shared" si="113"/>
        <v/>
      </c>
      <c r="BP205" s="285"/>
      <c r="BQ205" s="285"/>
      <c r="BR205" s="285"/>
      <c r="BS205" s="285"/>
      <c r="BT205" s="285"/>
      <c r="BU205" s="285"/>
      <c r="BV205" s="285"/>
      <c r="BW205" s="285"/>
      <c r="BX205" s="285"/>
      <c r="BY205" s="285"/>
      <c r="BZ205" s="285"/>
      <c r="CA205" s="276"/>
      <c r="CB205" s="276"/>
      <c r="CC205" s="276"/>
      <c r="CD205" s="276"/>
      <c r="CE205" s="276"/>
      <c r="CF205" s="276"/>
      <c r="CG205" s="276"/>
      <c r="CH205" s="276"/>
      <c r="CI205" s="276"/>
      <c r="CJ205" s="276"/>
      <c r="CK205" s="276"/>
      <c r="CL205" s="276"/>
      <c r="CM205" s="276"/>
      <c r="CN205" s="276"/>
      <c r="CO205" s="276"/>
      <c r="CP205" s="276"/>
      <c r="CQ205" s="276"/>
      <c r="CR205" s="276"/>
      <c r="CS205" s="276"/>
      <c r="CT205" s="89" t="str">
        <f t="shared" si="114"/>
        <v/>
      </c>
      <c r="CU205" s="90" t="str">
        <f t="shared" si="115"/>
        <v/>
      </c>
      <c r="CV205" s="91" t="str">
        <f>IF(B205&lt;&gt;"",IFERROR(SUMIF(D$14:CS$14, "CLO1", D205:CS205)/'Grade computation'!I$4,""),"")</f>
        <v/>
      </c>
      <c r="CW205" s="92" t="str">
        <f t="shared" si="116"/>
        <v/>
      </c>
      <c r="CX205" s="92" t="str">
        <f t="shared" si="117"/>
        <v/>
      </c>
      <c r="CY205" s="91" t="str">
        <f>IF(B205&lt;&gt;"",IFERROR(IF((SUMIF(D$14:CS$14,"CLO2",D205:CS205)/'Grade computation'!I$5)=0,0,(SUMIF(D$14:CS$14,"CLO2",D205:CS205)/'Grade computation'!I$5)),""),"")</f>
        <v/>
      </c>
      <c r="CZ205" s="92" t="str">
        <f t="shared" si="118"/>
        <v/>
      </c>
      <c r="DA205" s="92" t="str">
        <f t="shared" si="119"/>
        <v/>
      </c>
      <c r="DB205" s="91" t="str">
        <f>IF(B205&lt;&gt;"",IFERROR(IF((SUMIF(D$14:CS$14,"CLO3",D205:CS205)/'Grade computation'!I$6)=0,0,(SUMIF(D$14:CS$14,"CLO3",D205:CS205)/'Grade computation'!I$6)),""),"")</f>
        <v/>
      </c>
      <c r="DC205" s="92" t="str">
        <f t="shared" si="120"/>
        <v/>
      </c>
      <c r="DD205" s="92" t="str">
        <f t="shared" si="121"/>
        <v/>
      </c>
      <c r="DE205" s="91" t="str">
        <f>IF(B205&lt;&gt;"",IFERROR(SUMIF(D$14:CS$14,"CLO4",D205:CS205)/'Grade computation'!I$7,""),"")</f>
        <v/>
      </c>
      <c r="DF205" s="92" t="str">
        <f t="shared" si="122"/>
        <v/>
      </c>
      <c r="DG205" s="92" t="str">
        <f t="shared" si="123"/>
        <v/>
      </c>
      <c r="DH205" s="91" t="str">
        <f>IF(B205&lt;&gt;"",IFERROR(IF((SUMIF(D$14:CS$14,"CLO5",D205:CS205)/'Grade computation'!I$8)=0,0,(SUMIF(D$14:CS$14,"CLO5",D205:CS205)/'Grade computation'!I$8)),""),"")</f>
        <v/>
      </c>
      <c r="DI205" s="92" t="str">
        <f t="shared" si="124"/>
        <v/>
      </c>
      <c r="DJ205" s="92" t="str">
        <f t="shared" si="125"/>
        <v/>
      </c>
      <c r="DK205" s="91" t="str">
        <f>IF(B205&lt;&gt;"",IFERROR(IF((SUMIF(D$14:CS$14,"CLO6",D205:CS205)/'Grade computation'!I$9)=0,0,(SUMIF(D$14:CS$14,"CLO6",D205:CS205)/'Grade computation'!I$9)),""),"")</f>
        <v/>
      </c>
      <c r="DL205" s="92" t="str">
        <f t="shared" si="126"/>
        <v/>
      </c>
      <c r="DM205" s="92" t="str">
        <f t="shared" si="127"/>
        <v/>
      </c>
      <c r="DN205" s="91" t="str">
        <f>IF(B205&lt;&gt;"",IFERROR(IF((SUMIF(D$14:CS$14,"CLO7",D205:CS205)/'Grade computation'!I$10)=0,0,(SUMIF(D$14:CS$14,"CLO7",D205:CS205)/'Grade computation'!I$10)),""),"")</f>
        <v/>
      </c>
      <c r="DO205" s="92" t="str">
        <f t="shared" si="128"/>
        <v/>
      </c>
      <c r="DP205" s="92" t="str">
        <f t="shared" si="129"/>
        <v/>
      </c>
      <c r="DQ205" s="91" t="str">
        <f>IF(B205&lt;&gt;"",IFERROR(IF((SUMIF(D$14:CS$14,"CLO8",D205:CS205)/'Grade computation'!I$11)=0,0,(SUMIF(D$14:CS$14,"CLO8",D205:CS205)/'Grade computation'!I$11)),""),"")</f>
        <v/>
      </c>
      <c r="DR205" s="92" t="str">
        <f t="shared" si="130"/>
        <v/>
      </c>
      <c r="DS205" s="92" t="str">
        <f t="shared" si="131"/>
        <v/>
      </c>
      <c r="DT205" s="91" t="str">
        <f>IF(B205&lt;&gt;"",IFERROR(IF((SUMIF(D$14:CS$14,"CLO9",D205:CS205)/'Grade computation'!I$12)=0,0,(SUMIF(D$14:CS$14,"CLO9",D205:CS205)/'Grade computation'!I$12)),""),"")</f>
        <v/>
      </c>
      <c r="DU205" s="92" t="str">
        <f t="shared" si="132"/>
        <v/>
      </c>
      <c r="DV205" s="92" t="str">
        <f t="shared" si="133"/>
        <v/>
      </c>
      <c r="DW205" s="91" t="str">
        <f>IF(B205&lt;&gt;"",IFERROR(IF((SUMIF(D$14:CS$14,"CLO10",D205:CS205)/'Grade computation'!I$13)=0,0,(SUMIF(D$14:CS$14,"CLO10",D205:CS205)/'Grade computation'!I$13)),""),"")</f>
        <v/>
      </c>
      <c r="DX205" s="92" t="str">
        <f t="shared" si="134"/>
        <v/>
      </c>
      <c r="DY205" s="92" t="str">
        <f t="shared" si="135"/>
        <v/>
      </c>
      <c r="DZ205" s="45"/>
      <c r="EA205" s="45"/>
    </row>
    <row r="206" spans="1:131" ht="15.75" customHeight="1">
      <c r="A206" s="281"/>
      <c r="B206" s="282"/>
      <c r="C206" s="276"/>
      <c r="D206" s="276"/>
      <c r="E206" s="276"/>
      <c r="F206" s="276"/>
      <c r="G206" s="276"/>
      <c r="H206" s="276"/>
      <c r="I206" s="276"/>
      <c r="J206" s="276"/>
      <c r="K206" s="276"/>
      <c r="L206" s="276"/>
      <c r="M206" s="276"/>
      <c r="N206" s="276"/>
      <c r="O206" s="276"/>
      <c r="P206" s="276"/>
      <c r="Q206" s="276"/>
      <c r="R206" s="276"/>
      <c r="S206" s="276"/>
      <c r="T206" s="276"/>
      <c r="U206" s="276"/>
      <c r="V206" s="276"/>
      <c r="W206" s="276"/>
      <c r="X206" s="276"/>
      <c r="Y206" s="276"/>
      <c r="Z206" s="276"/>
      <c r="AA206" s="276"/>
      <c r="AB206" s="276"/>
      <c r="AC206" s="276"/>
      <c r="AD206" s="276"/>
      <c r="AE206" s="276"/>
      <c r="AF206" s="276"/>
      <c r="AG206" s="276"/>
      <c r="AH206" s="89" t="str">
        <f t="shared" si="110"/>
        <v/>
      </c>
      <c r="AI206" s="90" t="str">
        <f t="shared" si="111"/>
        <v/>
      </c>
      <c r="AJ206" s="276"/>
      <c r="AK206" s="276"/>
      <c r="AL206" s="276"/>
      <c r="AM206" s="276"/>
      <c r="AN206" s="276"/>
      <c r="AO206" s="276"/>
      <c r="AP206" s="276"/>
      <c r="AQ206" s="276"/>
      <c r="AR206" s="276"/>
      <c r="AS206" s="276"/>
      <c r="AT206" s="276"/>
      <c r="AU206" s="276"/>
      <c r="AV206" s="276"/>
      <c r="AW206" s="276"/>
      <c r="AX206" s="276"/>
      <c r="AY206" s="276"/>
      <c r="AZ206" s="276"/>
      <c r="BA206" s="276"/>
      <c r="BB206" s="276"/>
      <c r="BC206" s="276"/>
      <c r="BD206" s="276"/>
      <c r="BE206" s="276"/>
      <c r="BF206" s="276"/>
      <c r="BG206" s="276"/>
      <c r="BH206" s="276"/>
      <c r="BI206" s="276"/>
      <c r="BJ206" s="276"/>
      <c r="BK206" s="276"/>
      <c r="BL206" s="276"/>
      <c r="BM206" s="276"/>
      <c r="BN206" s="89" t="str">
        <f t="shared" si="112"/>
        <v/>
      </c>
      <c r="BO206" s="90" t="str">
        <f t="shared" si="113"/>
        <v/>
      </c>
      <c r="BP206" s="285"/>
      <c r="BQ206" s="285"/>
      <c r="BR206" s="285"/>
      <c r="BS206" s="285"/>
      <c r="BT206" s="285"/>
      <c r="BU206" s="285"/>
      <c r="BV206" s="285"/>
      <c r="BW206" s="285"/>
      <c r="BX206" s="285"/>
      <c r="BY206" s="285"/>
      <c r="BZ206" s="285"/>
      <c r="CA206" s="276"/>
      <c r="CB206" s="276"/>
      <c r="CC206" s="276"/>
      <c r="CD206" s="276"/>
      <c r="CE206" s="276"/>
      <c r="CF206" s="276"/>
      <c r="CG206" s="276"/>
      <c r="CH206" s="276"/>
      <c r="CI206" s="276"/>
      <c r="CJ206" s="276"/>
      <c r="CK206" s="276"/>
      <c r="CL206" s="276"/>
      <c r="CM206" s="276"/>
      <c r="CN206" s="276"/>
      <c r="CO206" s="276"/>
      <c r="CP206" s="276"/>
      <c r="CQ206" s="276"/>
      <c r="CR206" s="276"/>
      <c r="CS206" s="276"/>
      <c r="CT206" s="89" t="str">
        <f t="shared" si="114"/>
        <v/>
      </c>
      <c r="CU206" s="90" t="str">
        <f t="shared" si="115"/>
        <v/>
      </c>
      <c r="CV206" s="91" t="str">
        <f>IF(B206&lt;&gt;"",IFERROR(SUMIF(D$14:CS$14, "CLO1", D206:CS206)/'Grade computation'!I$4,""),"")</f>
        <v/>
      </c>
      <c r="CW206" s="92" t="str">
        <f t="shared" si="116"/>
        <v/>
      </c>
      <c r="CX206" s="92" t="str">
        <f t="shared" si="117"/>
        <v/>
      </c>
      <c r="CY206" s="91" t="str">
        <f>IF(B206&lt;&gt;"",IFERROR(IF((SUMIF(D$14:CS$14,"CLO2",D206:CS206)/'Grade computation'!I$5)=0,0,(SUMIF(D$14:CS$14,"CLO2",D206:CS206)/'Grade computation'!I$5)),""),"")</f>
        <v/>
      </c>
      <c r="CZ206" s="92" t="str">
        <f t="shared" si="118"/>
        <v/>
      </c>
      <c r="DA206" s="92" t="str">
        <f t="shared" si="119"/>
        <v/>
      </c>
      <c r="DB206" s="91" t="str">
        <f>IF(B206&lt;&gt;"",IFERROR(IF((SUMIF(D$14:CS$14,"CLO3",D206:CS206)/'Grade computation'!I$6)=0,0,(SUMIF(D$14:CS$14,"CLO3",D206:CS206)/'Grade computation'!I$6)),""),"")</f>
        <v/>
      </c>
      <c r="DC206" s="92" t="str">
        <f t="shared" si="120"/>
        <v/>
      </c>
      <c r="DD206" s="92" t="str">
        <f t="shared" si="121"/>
        <v/>
      </c>
      <c r="DE206" s="91" t="str">
        <f>IF(B206&lt;&gt;"",IFERROR(SUMIF(D$14:CS$14,"CLO4",D206:CS206)/'Grade computation'!I$7,""),"")</f>
        <v/>
      </c>
      <c r="DF206" s="92" t="str">
        <f t="shared" si="122"/>
        <v/>
      </c>
      <c r="DG206" s="92" t="str">
        <f t="shared" si="123"/>
        <v/>
      </c>
      <c r="DH206" s="91" t="str">
        <f>IF(B206&lt;&gt;"",IFERROR(IF((SUMIF(D$14:CS$14,"CLO5",D206:CS206)/'Grade computation'!I$8)=0,0,(SUMIF(D$14:CS$14,"CLO5",D206:CS206)/'Grade computation'!I$8)),""),"")</f>
        <v/>
      </c>
      <c r="DI206" s="92" t="str">
        <f t="shared" si="124"/>
        <v/>
      </c>
      <c r="DJ206" s="92" t="str">
        <f t="shared" si="125"/>
        <v/>
      </c>
      <c r="DK206" s="91" t="str">
        <f>IF(B206&lt;&gt;"",IFERROR(IF((SUMIF(D$14:CS$14,"CLO6",D206:CS206)/'Grade computation'!I$9)=0,0,(SUMIF(D$14:CS$14,"CLO6",D206:CS206)/'Grade computation'!I$9)),""),"")</f>
        <v/>
      </c>
      <c r="DL206" s="92" t="str">
        <f t="shared" si="126"/>
        <v/>
      </c>
      <c r="DM206" s="92" t="str">
        <f t="shared" si="127"/>
        <v/>
      </c>
      <c r="DN206" s="91" t="str">
        <f>IF(B206&lt;&gt;"",IFERROR(IF((SUMIF(D$14:CS$14,"CLO7",D206:CS206)/'Grade computation'!I$10)=0,0,(SUMIF(D$14:CS$14,"CLO7",D206:CS206)/'Grade computation'!I$10)),""),"")</f>
        <v/>
      </c>
      <c r="DO206" s="92" t="str">
        <f t="shared" si="128"/>
        <v/>
      </c>
      <c r="DP206" s="92" t="str">
        <f t="shared" si="129"/>
        <v/>
      </c>
      <c r="DQ206" s="91" t="str">
        <f>IF(B206&lt;&gt;"",IFERROR(IF((SUMIF(D$14:CS$14,"CLO8",D206:CS206)/'Grade computation'!I$11)=0,0,(SUMIF(D$14:CS$14,"CLO8",D206:CS206)/'Grade computation'!I$11)),""),"")</f>
        <v/>
      </c>
      <c r="DR206" s="92" t="str">
        <f t="shared" si="130"/>
        <v/>
      </c>
      <c r="DS206" s="92" t="str">
        <f t="shared" si="131"/>
        <v/>
      </c>
      <c r="DT206" s="91" t="str">
        <f>IF(B206&lt;&gt;"",IFERROR(IF((SUMIF(D$14:CS$14,"CLO9",D206:CS206)/'Grade computation'!I$12)=0,0,(SUMIF(D$14:CS$14,"CLO9",D206:CS206)/'Grade computation'!I$12)),""),"")</f>
        <v/>
      </c>
      <c r="DU206" s="92" t="str">
        <f t="shared" si="132"/>
        <v/>
      </c>
      <c r="DV206" s="92" t="str">
        <f t="shared" si="133"/>
        <v/>
      </c>
      <c r="DW206" s="91" t="str">
        <f>IF(B206&lt;&gt;"",IFERROR(IF((SUMIF(D$14:CS$14,"CLO10",D206:CS206)/'Grade computation'!I$13)=0,0,(SUMIF(D$14:CS$14,"CLO10",D206:CS206)/'Grade computation'!I$13)),""),"")</f>
        <v/>
      </c>
      <c r="DX206" s="92" t="str">
        <f t="shared" si="134"/>
        <v/>
      </c>
      <c r="DY206" s="92" t="str">
        <f t="shared" si="135"/>
        <v/>
      </c>
      <c r="DZ206" s="45"/>
      <c r="EA206" s="45"/>
    </row>
    <row r="207" spans="1:131" ht="15.75" customHeight="1">
      <c r="A207" s="281"/>
      <c r="B207" s="282"/>
      <c r="C207" s="276"/>
      <c r="D207" s="276"/>
      <c r="E207" s="276"/>
      <c r="F207" s="276"/>
      <c r="G207" s="276"/>
      <c r="H207" s="276"/>
      <c r="I207" s="276"/>
      <c r="J207" s="276"/>
      <c r="K207" s="276"/>
      <c r="L207" s="276"/>
      <c r="M207" s="276"/>
      <c r="N207" s="276"/>
      <c r="O207" s="276"/>
      <c r="P207" s="276"/>
      <c r="Q207" s="276"/>
      <c r="R207" s="276"/>
      <c r="S207" s="276"/>
      <c r="T207" s="276"/>
      <c r="U207" s="276"/>
      <c r="V207" s="276"/>
      <c r="W207" s="276"/>
      <c r="X207" s="276"/>
      <c r="Y207" s="276"/>
      <c r="Z207" s="276"/>
      <c r="AA207" s="276"/>
      <c r="AB207" s="276"/>
      <c r="AC207" s="276"/>
      <c r="AD207" s="276"/>
      <c r="AE207" s="276"/>
      <c r="AF207" s="276"/>
      <c r="AG207" s="276"/>
      <c r="AH207" s="89" t="str">
        <f t="shared" si="110"/>
        <v/>
      </c>
      <c r="AI207" s="90" t="str">
        <f t="shared" si="111"/>
        <v/>
      </c>
      <c r="AJ207" s="276"/>
      <c r="AK207" s="276"/>
      <c r="AL207" s="276"/>
      <c r="AM207" s="276"/>
      <c r="AN207" s="276"/>
      <c r="AO207" s="276"/>
      <c r="AP207" s="276"/>
      <c r="AQ207" s="276"/>
      <c r="AR207" s="276"/>
      <c r="AS207" s="276"/>
      <c r="AT207" s="276"/>
      <c r="AU207" s="276"/>
      <c r="AV207" s="276"/>
      <c r="AW207" s="276"/>
      <c r="AX207" s="276"/>
      <c r="AY207" s="276"/>
      <c r="AZ207" s="276"/>
      <c r="BA207" s="276"/>
      <c r="BB207" s="276"/>
      <c r="BC207" s="276"/>
      <c r="BD207" s="276"/>
      <c r="BE207" s="276"/>
      <c r="BF207" s="276"/>
      <c r="BG207" s="276"/>
      <c r="BH207" s="276"/>
      <c r="BI207" s="276"/>
      <c r="BJ207" s="276"/>
      <c r="BK207" s="276"/>
      <c r="BL207" s="276"/>
      <c r="BM207" s="276"/>
      <c r="BN207" s="89" t="str">
        <f t="shared" si="112"/>
        <v/>
      </c>
      <c r="BO207" s="90" t="str">
        <f t="shared" si="113"/>
        <v/>
      </c>
      <c r="BP207" s="285"/>
      <c r="BQ207" s="285"/>
      <c r="BR207" s="285"/>
      <c r="BS207" s="285"/>
      <c r="BT207" s="285"/>
      <c r="BU207" s="285"/>
      <c r="BV207" s="285"/>
      <c r="BW207" s="285"/>
      <c r="BX207" s="285"/>
      <c r="BY207" s="285"/>
      <c r="BZ207" s="285"/>
      <c r="CA207" s="276"/>
      <c r="CB207" s="276"/>
      <c r="CC207" s="276"/>
      <c r="CD207" s="276"/>
      <c r="CE207" s="276"/>
      <c r="CF207" s="276"/>
      <c r="CG207" s="276"/>
      <c r="CH207" s="276"/>
      <c r="CI207" s="276"/>
      <c r="CJ207" s="276"/>
      <c r="CK207" s="276"/>
      <c r="CL207" s="276"/>
      <c r="CM207" s="276"/>
      <c r="CN207" s="276"/>
      <c r="CO207" s="276"/>
      <c r="CP207" s="276"/>
      <c r="CQ207" s="276"/>
      <c r="CR207" s="276"/>
      <c r="CS207" s="276"/>
      <c r="CT207" s="89" t="str">
        <f t="shared" si="114"/>
        <v/>
      </c>
      <c r="CU207" s="90" t="str">
        <f t="shared" si="115"/>
        <v/>
      </c>
      <c r="CV207" s="91" t="str">
        <f>IF(B207&lt;&gt;"",IFERROR(SUMIF(D$14:CS$14, "CLO1", D207:CS207)/'Grade computation'!I$4,""),"")</f>
        <v/>
      </c>
      <c r="CW207" s="92" t="str">
        <f t="shared" si="116"/>
        <v/>
      </c>
      <c r="CX207" s="92" t="str">
        <f t="shared" si="117"/>
        <v/>
      </c>
      <c r="CY207" s="91" t="str">
        <f>IF(B207&lt;&gt;"",IFERROR(IF((SUMIF(D$14:CS$14,"CLO2",D207:CS207)/'Grade computation'!I$5)=0,0,(SUMIF(D$14:CS$14,"CLO2",D207:CS207)/'Grade computation'!I$5)),""),"")</f>
        <v/>
      </c>
      <c r="CZ207" s="92" t="str">
        <f t="shared" si="118"/>
        <v/>
      </c>
      <c r="DA207" s="92" t="str">
        <f t="shared" si="119"/>
        <v/>
      </c>
      <c r="DB207" s="91" t="str">
        <f>IF(B207&lt;&gt;"",IFERROR(IF((SUMIF(D$14:CS$14,"CLO3",D207:CS207)/'Grade computation'!I$6)=0,0,(SUMIF(D$14:CS$14,"CLO3",D207:CS207)/'Grade computation'!I$6)),""),"")</f>
        <v/>
      </c>
      <c r="DC207" s="92" t="str">
        <f t="shared" si="120"/>
        <v/>
      </c>
      <c r="DD207" s="92" t="str">
        <f t="shared" si="121"/>
        <v/>
      </c>
      <c r="DE207" s="91" t="str">
        <f>IF(B207&lt;&gt;"",IFERROR(SUMIF(D$14:CS$14,"CLO4",D207:CS207)/'Grade computation'!I$7,""),"")</f>
        <v/>
      </c>
      <c r="DF207" s="92" t="str">
        <f t="shared" si="122"/>
        <v/>
      </c>
      <c r="DG207" s="92" t="str">
        <f t="shared" si="123"/>
        <v/>
      </c>
      <c r="DH207" s="91" t="str">
        <f>IF(B207&lt;&gt;"",IFERROR(IF((SUMIF(D$14:CS$14,"CLO5",D207:CS207)/'Grade computation'!I$8)=0,0,(SUMIF(D$14:CS$14,"CLO5",D207:CS207)/'Grade computation'!I$8)),""),"")</f>
        <v/>
      </c>
      <c r="DI207" s="92" t="str">
        <f t="shared" si="124"/>
        <v/>
      </c>
      <c r="DJ207" s="92" t="str">
        <f t="shared" si="125"/>
        <v/>
      </c>
      <c r="DK207" s="91" t="str">
        <f>IF(B207&lt;&gt;"",IFERROR(IF((SUMIF(D$14:CS$14,"CLO6",D207:CS207)/'Grade computation'!I$9)=0,0,(SUMIF(D$14:CS$14,"CLO6",D207:CS207)/'Grade computation'!I$9)),""),"")</f>
        <v/>
      </c>
      <c r="DL207" s="92" t="str">
        <f t="shared" si="126"/>
        <v/>
      </c>
      <c r="DM207" s="92" t="str">
        <f t="shared" si="127"/>
        <v/>
      </c>
      <c r="DN207" s="91" t="str">
        <f>IF(B207&lt;&gt;"",IFERROR(IF((SUMIF(D$14:CS$14,"CLO7",D207:CS207)/'Grade computation'!I$10)=0,0,(SUMIF(D$14:CS$14,"CLO7",D207:CS207)/'Grade computation'!I$10)),""),"")</f>
        <v/>
      </c>
      <c r="DO207" s="92" t="str">
        <f t="shared" si="128"/>
        <v/>
      </c>
      <c r="DP207" s="92" t="str">
        <f t="shared" si="129"/>
        <v/>
      </c>
      <c r="DQ207" s="91" t="str">
        <f>IF(B207&lt;&gt;"",IFERROR(IF((SUMIF(D$14:CS$14,"CLO8",D207:CS207)/'Grade computation'!I$11)=0,0,(SUMIF(D$14:CS$14,"CLO8",D207:CS207)/'Grade computation'!I$11)),""),"")</f>
        <v/>
      </c>
      <c r="DR207" s="92" t="str">
        <f t="shared" si="130"/>
        <v/>
      </c>
      <c r="DS207" s="92" t="str">
        <f t="shared" si="131"/>
        <v/>
      </c>
      <c r="DT207" s="91" t="str">
        <f>IF(B207&lt;&gt;"",IFERROR(IF((SUMIF(D$14:CS$14,"CLO9",D207:CS207)/'Grade computation'!I$12)=0,0,(SUMIF(D$14:CS$14,"CLO9",D207:CS207)/'Grade computation'!I$12)),""),"")</f>
        <v/>
      </c>
      <c r="DU207" s="92" t="str">
        <f t="shared" si="132"/>
        <v/>
      </c>
      <c r="DV207" s="92" t="str">
        <f t="shared" si="133"/>
        <v/>
      </c>
      <c r="DW207" s="91" t="str">
        <f>IF(B207&lt;&gt;"",IFERROR(IF((SUMIF(D$14:CS$14,"CLO10",D207:CS207)/'Grade computation'!I$13)=0,0,(SUMIF(D$14:CS$14,"CLO10",D207:CS207)/'Grade computation'!I$13)),""),"")</f>
        <v/>
      </c>
      <c r="DX207" s="92" t="str">
        <f t="shared" si="134"/>
        <v/>
      </c>
      <c r="DY207" s="92" t="str">
        <f t="shared" si="135"/>
        <v/>
      </c>
      <c r="DZ207" s="45"/>
      <c r="EA207" s="45"/>
    </row>
    <row r="208" spans="1:131" ht="15.75" customHeight="1">
      <c r="A208" s="281"/>
      <c r="B208" s="282"/>
      <c r="C208" s="276"/>
      <c r="D208" s="276"/>
      <c r="E208" s="276"/>
      <c r="F208" s="276"/>
      <c r="G208" s="276"/>
      <c r="H208" s="276"/>
      <c r="I208" s="276"/>
      <c r="J208" s="276"/>
      <c r="K208" s="276"/>
      <c r="L208" s="276"/>
      <c r="M208" s="276"/>
      <c r="N208" s="276"/>
      <c r="O208" s="276"/>
      <c r="P208" s="276"/>
      <c r="Q208" s="276"/>
      <c r="R208" s="276"/>
      <c r="S208" s="276"/>
      <c r="T208" s="276"/>
      <c r="U208" s="276"/>
      <c r="V208" s="276"/>
      <c r="W208" s="276"/>
      <c r="X208" s="276"/>
      <c r="Y208" s="276"/>
      <c r="Z208" s="276"/>
      <c r="AA208" s="276"/>
      <c r="AB208" s="276"/>
      <c r="AC208" s="276"/>
      <c r="AD208" s="276"/>
      <c r="AE208" s="276"/>
      <c r="AF208" s="276"/>
      <c r="AG208" s="276"/>
      <c r="AH208" s="89" t="str">
        <f t="shared" si="110"/>
        <v/>
      </c>
      <c r="AI208" s="90" t="str">
        <f t="shared" si="111"/>
        <v/>
      </c>
      <c r="AJ208" s="276"/>
      <c r="AK208" s="276"/>
      <c r="AL208" s="276"/>
      <c r="AM208" s="276"/>
      <c r="AN208" s="276"/>
      <c r="AO208" s="276"/>
      <c r="AP208" s="276"/>
      <c r="AQ208" s="276"/>
      <c r="AR208" s="276"/>
      <c r="AS208" s="276"/>
      <c r="AT208" s="276"/>
      <c r="AU208" s="276"/>
      <c r="AV208" s="276"/>
      <c r="AW208" s="276"/>
      <c r="AX208" s="276"/>
      <c r="AY208" s="276"/>
      <c r="AZ208" s="276"/>
      <c r="BA208" s="276"/>
      <c r="BB208" s="276"/>
      <c r="BC208" s="276"/>
      <c r="BD208" s="276"/>
      <c r="BE208" s="276"/>
      <c r="BF208" s="276"/>
      <c r="BG208" s="276"/>
      <c r="BH208" s="276"/>
      <c r="BI208" s="276"/>
      <c r="BJ208" s="276"/>
      <c r="BK208" s="276"/>
      <c r="BL208" s="276"/>
      <c r="BM208" s="276"/>
      <c r="BN208" s="89" t="str">
        <f t="shared" si="112"/>
        <v/>
      </c>
      <c r="BO208" s="90" t="str">
        <f t="shared" si="113"/>
        <v/>
      </c>
      <c r="BP208" s="285"/>
      <c r="BQ208" s="285"/>
      <c r="BR208" s="285"/>
      <c r="BS208" s="285"/>
      <c r="BT208" s="285"/>
      <c r="BU208" s="285"/>
      <c r="BV208" s="285"/>
      <c r="BW208" s="285"/>
      <c r="BX208" s="285"/>
      <c r="BY208" s="285"/>
      <c r="BZ208" s="285"/>
      <c r="CA208" s="276"/>
      <c r="CB208" s="276"/>
      <c r="CC208" s="276"/>
      <c r="CD208" s="276"/>
      <c r="CE208" s="276"/>
      <c r="CF208" s="276"/>
      <c r="CG208" s="276"/>
      <c r="CH208" s="276"/>
      <c r="CI208" s="276"/>
      <c r="CJ208" s="276"/>
      <c r="CK208" s="276"/>
      <c r="CL208" s="276"/>
      <c r="CM208" s="276"/>
      <c r="CN208" s="276"/>
      <c r="CO208" s="276"/>
      <c r="CP208" s="276"/>
      <c r="CQ208" s="276"/>
      <c r="CR208" s="276"/>
      <c r="CS208" s="276"/>
      <c r="CT208" s="89" t="str">
        <f t="shared" si="114"/>
        <v/>
      </c>
      <c r="CU208" s="90" t="str">
        <f t="shared" si="115"/>
        <v/>
      </c>
      <c r="CV208" s="91" t="str">
        <f>IF(B208&lt;&gt;"",IFERROR(SUMIF(D$14:CS$14, "CLO1", D208:CS208)/'Grade computation'!I$4,""),"")</f>
        <v/>
      </c>
      <c r="CW208" s="92" t="str">
        <f t="shared" si="116"/>
        <v/>
      </c>
      <c r="CX208" s="92" t="str">
        <f t="shared" si="117"/>
        <v/>
      </c>
      <c r="CY208" s="91" t="str">
        <f>IF(B208&lt;&gt;"",IFERROR(IF((SUMIF(D$14:CS$14,"CLO2",D208:CS208)/'Grade computation'!I$5)=0,0,(SUMIF(D$14:CS$14,"CLO2",D208:CS208)/'Grade computation'!I$5)),""),"")</f>
        <v/>
      </c>
      <c r="CZ208" s="92" t="str">
        <f t="shared" si="118"/>
        <v/>
      </c>
      <c r="DA208" s="92" t="str">
        <f t="shared" si="119"/>
        <v/>
      </c>
      <c r="DB208" s="91" t="str">
        <f>IF(B208&lt;&gt;"",IFERROR(IF((SUMIF(D$14:CS$14,"CLO3",D208:CS208)/'Grade computation'!I$6)=0,0,(SUMIF(D$14:CS$14,"CLO3",D208:CS208)/'Grade computation'!I$6)),""),"")</f>
        <v/>
      </c>
      <c r="DC208" s="92" t="str">
        <f t="shared" si="120"/>
        <v/>
      </c>
      <c r="DD208" s="92" t="str">
        <f t="shared" si="121"/>
        <v/>
      </c>
      <c r="DE208" s="91" t="str">
        <f>IF(B208&lt;&gt;"",IFERROR(SUMIF(D$14:CS$14,"CLO4",D208:CS208)/'Grade computation'!I$7,""),"")</f>
        <v/>
      </c>
      <c r="DF208" s="92" t="str">
        <f t="shared" si="122"/>
        <v/>
      </c>
      <c r="DG208" s="92" t="str">
        <f t="shared" si="123"/>
        <v/>
      </c>
      <c r="DH208" s="91" t="str">
        <f>IF(B208&lt;&gt;"",IFERROR(IF((SUMIF(D$14:CS$14,"CLO5",D208:CS208)/'Grade computation'!I$8)=0,0,(SUMIF(D$14:CS$14,"CLO5",D208:CS208)/'Grade computation'!I$8)),""),"")</f>
        <v/>
      </c>
      <c r="DI208" s="92" t="str">
        <f t="shared" si="124"/>
        <v/>
      </c>
      <c r="DJ208" s="92" t="str">
        <f t="shared" si="125"/>
        <v/>
      </c>
      <c r="DK208" s="91" t="str">
        <f>IF(B208&lt;&gt;"",IFERROR(IF((SUMIF(D$14:CS$14,"CLO6",D208:CS208)/'Grade computation'!I$9)=0,0,(SUMIF(D$14:CS$14,"CLO6",D208:CS208)/'Grade computation'!I$9)),""),"")</f>
        <v/>
      </c>
      <c r="DL208" s="92" t="str">
        <f t="shared" si="126"/>
        <v/>
      </c>
      <c r="DM208" s="92" t="str">
        <f t="shared" si="127"/>
        <v/>
      </c>
      <c r="DN208" s="91" t="str">
        <f>IF(B208&lt;&gt;"",IFERROR(IF((SUMIF(D$14:CS$14,"CLO7",D208:CS208)/'Grade computation'!I$10)=0,0,(SUMIF(D$14:CS$14,"CLO7",D208:CS208)/'Grade computation'!I$10)),""),"")</f>
        <v/>
      </c>
      <c r="DO208" s="92" t="str">
        <f t="shared" si="128"/>
        <v/>
      </c>
      <c r="DP208" s="92" t="str">
        <f t="shared" si="129"/>
        <v/>
      </c>
      <c r="DQ208" s="91" t="str">
        <f>IF(B208&lt;&gt;"",IFERROR(IF((SUMIF(D$14:CS$14,"CLO8",D208:CS208)/'Grade computation'!I$11)=0,0,(SUMIF(D$14:CS$14,"CLO8",D208:CS208)/'Grade computation'!I$11)),""),"")</f>
        <v/>
      </c>
      <c r="DR208" s="92" t="str">
        <f t="shared" si="130"/>
        <v/>
      </c>
      <c r="DS208" s="92" t="str">
        <f t="shared" si="131"/>
        <v/>
      </c>
      <c r="DT208" s="91" t="str">
        <f>IF(B208&lt;&gt;"",IFERROR(IF((SUMIF(D$14:CS$14,"CLO9",D208:CS208)/'Grade computation'!I$12)=0,0,(SUMIF(D$14:CS$14,"CLO9",D208:CS208)/'Grade computation'!I$12)),""),"")</f>
        <v/>
      </c>
      <c r="DU208" s="92" t="str">
        <f t="shared" si="132"/>
        <v/>
      </c>
      <c r="DV208" s="92" t="str">
        <f t="shared" si="133"/>
        <v/>
      </c>
      <c r="DW208" s="91" t="str">
        <f>IF(B208&lt;&gt;"",IFERROR(IF((SUMIF(D$14:CS$14,"CLO10",D208:CS208)/'Grade computation'!I$13)=0,0,(SUMIF(D$14:CS$14,"CLO10",D208:CS208)/'Grade computation'!I$13)),""),"")</f>
        <v/>
      </c>
      <c r="DX208" s="92" t="str">
        <f t="shared" si="134"/>
        <v/>
      </c>
      <c r="DY208" s="92" t="str">
        <f t="shared" si="135"/>
        <v/>
      </c>
      <c r="DZ208" s="45"/>
      <c r="EA208" s="45"/>
    </row>
    <row r="209" spans="1:131" ht="15.75" customHeight="1">
      <c r="A209" s="281"/>
      <c r="B209" s="282"/>
      <c r="C209" s="276"/>
      <c r="D209" s="276"/>
      <c r="E209" s="276"/>
      <c r="F209" s="276"/>
      <c r="G209" s="276"/>
      <c r="H209" s="276"/>
      <c r="I209" s="276"/>
      <c r="J209" s="276"/>
      <c r="K209" s="276"/>
      <c r="L209" s="276"/>
      <c r="M209" s="276"/>
      <c r="N209" s="276"/>
      <c r="O209" s="276"/>
      <c r="P209" s="276"/>
      <c r="Q209" s="276"/>
      <c r="R209" s="276"/>
      <c r="S209" s="276"/>
      <c r="T209" s="276"/>
      <c r="U209" s="276"/>
      <c r="V209" s="276"/>
      <c r="W209" s="276"/>
      <c r="X209" s="276"/>
      <c r="Y209" s="276"/>
      <c r="Z209" s="276"/>
      <c r="AA209" s="276"/>
      <c r="AB209" s="276"/>
      <c r="AC209" s="276"/>
      <c r="AD209" s="276"/>
      <c r="AE209" s="276"/>
      <c r="AF209" s="276"/>
      <c r="AG209" s="276"/>
      <c r="AH209" s="89" t="str">
        <f t="shared" si="110"/>
        <v/>
      </c>
      <c r="AI209" s="90" t="str">
        <f t="shared" si="111"/>
        <v/>
      </c>
      <c r="AJ209" s="276"/>
      <c r="AK209" s="276"/>
      <c r="AL209" s="276"/>
      <c r="AM209" s="276"/>
      <c r="AN209" s="276"/>
      <c r="AO209" s="276"/>
      <c r="AP209" s="276"/>
      <c r="AQ209" s="276"/>
      <c r="AR209" s="276"/>
      <c r="AS209" s="276"/>
      <c r="AT209" s="276"/>
      <c r="AU209" s="276"/>
      <c r="AV209" s="276"/>
      <c r="AW209" s="276"/>
      <c r="AX209" s="276"/>
      <c r="AY209" s="276"/>
      <c r="AZ209" s="276"/>
      <c r="BA209" s="276"/>
      <c r="BB209" s="276"/>
      <c r="BC209" s="276"/>
      <c r="BD209" s="276"/>
      <c r="BE209" s="276"/>
      <c r="BF209" s="276"/>
      <c r="BG209" s="276"/>
      <c r="BH209" s="276"/>
      <c r="BI209" s="276"/>
      <c r="BJ209" s="276"/>
      <c r="BK209" s="276"/>
      <c r="BL209" s="276"/>
      <c r="BM209" s="276"/>
      <c r="BN209" s="89" t="str">
        <f t="shared" si="112"/>
        <v/>
      </c>
      <c r="BO209" s="90" t="str">
        <f t="shared" si="113"/>
        <v/>
      </c>
      <c r="BP209" s="285"/>
      <c r="BQ209" s="285"/>
      <c r="BR209" s="285"/>
      <c r="BS209" s="285"/>
      <c r="BT209" s="285"/>
      <c r="BU209" s="285"/>
      <c r="BV209" s="285"/>
      <c r="BW209" s="285"/>
      <c r="BX209" s="285"/>
      <c r="BY209" s="285"/>
      <c r="BZ209" s="285"/>
      <c r="CA209" s="276"/>
      <c r="CB209" s="276"/>
      <c r="CC209" s="276"/>
      <c r="CD209" s="276"/>
      <c r="CE209" s="276"/>
      <c r="CF209" s="276"/>
      <c r="CG209" s="276"/>
      <c r="CH209" s="276"/>
      <c r="CI209" s="276"/>
      <c r="CJ209" s="276"/>
      <c r="CK209" s="276"/>
      <c r="CL209" s="276"/>
      <c r="CM209" s="276"/>
      <c r="CN209" s="276"/>
      <c r="CO209" s="276"/>
      <c r="CP209" s="276"/>
      <c r="CQ209" s="276"/>
      <c r="CR209" s="276"/>
      <c r="CS209" s="276"/>
      <c r="CT209" s="89" t="str">
        <f t="shared" si="114"/>
        <v/>
      </c>
      <c r="CU209" s="90" t="str">
        <f t="shared" si="115"/>
        <v/>
      </c>
      <c r="CV209" s="91" t="str">
        <f>IF(B209&lt;&gt;"",IFERROR(SUMIF(D$14:CS$14, "CLO1", D209:CS209)/'Grade computation'!I$4,""),"")</f>
        <v/>
      </c>
      <c r="CW209" s="92" t="str">
        <f t="shared" si="116"/>
        <v/>
      </c>
      <c r="CX209" s="92" t="str">
        <f t="shared" si="117"/>
        <v/>
      </c>
      <c r="CY209" s="91" t="str">
        <f>IF(B209&lt;&gt;"",IFERROR(IF((SUMIF(D$14:CS$14,"CLO2",D209:CS209)/'Grade computation'!I$5)=0,0,(SUMIF(D$14:CS$14,"CLO2",D209:CS209)/'Grade computation'!I$5)),""),"")</f>
        <v/>
      </c>
      <c r="CZ209" s="92" t="str">
        <f t="shared" si="118"/>
        <v/>
      </c>
      <c r="DA209" s="92" t="str">
        <f t="shared" si="119"/>
        <v/>
      </c>
      <c r="DB209" s="91" t="str">
        <f>IF(B209&lt;&gt;"",IFERROR(IF((SUMIF(D$14:CS$14,"CLO3",D209:CS209)/'Grade computation'!I$6)=0,0,(SUMIF(D$14:CS$14,"CLO3",D209:CS209)/'Grade computation'!I$6)),""),"")</f>
        <v/>
      </c>
      <c r="DC209" s="92" t="str">
        <f t="shared" si="120"/>
        <v/>
      </c>
      <c r="DD209" s="92" t="str">
        <f t="shared" si="121"/>
        <v/>
      </c>
      <c r="DE209" s="91" t="str">
        <f>IF(B209&lt;&gt;"",IFERROR(SUMIF(D$14:CS$14,"CLO4",D209:CS209)/'Grade computation'!I$7,""),"")</f>
        <v/>
      </c>
      <c r="DF209" s="92" t="str">
        <f t="shared" si="122"/>
        <v/>
      </c>
      <c r="DG209" s="92" t="str">
        <f t="shared" si="123"/>
        <v/>
      </c>
      <c r="DH209" s="91" t="str">
        <f>IF(B209&lt;&gt;"",IFERROR(IF((SUMIF(D$14:CS$14,"CLO5",D209:CS209)/'Grade computation'!I$8)=0,0,(SUMIF(D$14:CS$14,"CLO5",D209:CS209)/'Grade computation'!I$8)),""),"")</f>
        <v/>
      </c>
      <c r="DI209" s="92" t="str">
        <f t="shared" si="124"/>
        <v/>
      </c>
      <c r="DJ209" s="92" t="str">
        <f t="shared" si="125"/>
        <v/>
      </c>
      <c r="DK209" s="91" t="str">
        <f>IF(B209&lt;&gt;"",IFERROR(IF((SUMIF(D$14:CS$14,"CLO6",D209:CS209)/'Grade computation'!I$9)=0,0,(SUMIF(D$14:CS$14,"CLO6",D209:CS209)/'Grade computation'!I$9)),""),"")</f>
        <v/>
      </c>
      <c r="DL209" s="92" t="str">
        <f t="shared" si="126"/>
        <v/>
      </c>
      <c r="DM209" s="92" t="str">
        <f t="shared" si="127"/>
        <v/>
      </c>
      <c r="DN209" s="91" t="str">
        <f>IF(B209&lt;&gt;"",IFERROR(IF((SUMIF(D$14:CS$14,"CLO7",D209:CS209)/'Grade computation'!I$10)=0,0,(SUMIF(D$14:CS$14,"CLO7",D209:CS209)/'Grade computation'!I$10)),""),"")</f>
        <v/>
      </c>
      <c r="DO209" s="92" t="str">
        <f t="shared" si="128"/>
        <v/>
      </c>
      <c r="DP209" s="92" t="str">
        <f t="shared" si="129"/>
        <v/>
      </c>
      <c r="DQ209" s="91" t="str">
        <f>IF(B209&lt;&gt;"",IFERROR(IF((SUMIF(D$14:CS$14,"CLO8",D209:CS209)/'Grade computation'!I$11)=0,0,(SUMIF(D$14:CS$14,"CLO8",D209:CS209)/'Grade computation'!I$11)),""),"")</f>
        <v/>
      </c>
      <c r="DR209" s="92" t="str">
        <f t="shared" si="130"/>
        <v/>
      </c>
      <c r="DS209" s="92" t="str">
        <f t="shared" si="131"/>
        <v/>
      </c>
      <c r="DT209" s="91" t="str">
        <f>IF(B209&lt;&gt;"",IFERROR(IF((SUMIF(D$14:CS$14,"CLO9",D209:CS209)/'Grade computation'!I$12)=0,0,(SUMIF(D$14:CS$14,"CLO9",D209:CS209)/'Grade computation'!I$12)),""),"")</f>
        <v/>
      </c>
      <c r="DU209" s="92" t="str">
        <f t="shared" si="132"/>
        <v/>
      </c>
      <c r="DV209" s="92" t="str">
        <f t="shared" si="133"/>
        <v/>
      </c>
      <c r="DW209" s="91" t="str">
        <f>IF(B209&lt;&gt;"",IFERROR(IF((SUMIF(D$14:CS$14,"CLO10",D209:CS209)/'Grade computation'!I$13)=0,0,(SUMIF(D$14:CS$14,"CLO10",D209:CS209)/'Grade computation'!I$13)),""),"")</f>
        <v/>
      </c>
      <c r="DX209" s="92" t="str">
        <f t="shared" si="134"/>
        <v/>
      </c>
      <c r="DY209" s="92" t="str">
        <f t="shared" si="135"/>
        <v/>
      </c>
      <c r="DZ209" s="45"/>
      <c r="EA209" s="45"/>
    </row>
    <row r="210" spans="1:131" ht="15.75" customHeight="1">
      <c r="A210" s="281"/>
      <c r="B210" s="282"/>
      <c r="C210" s="276"/>
      <c r="D210" s="276"/>
      <c r="E210" s="276"/>
      <c r="F210" s="276"/>
      <c r="G210" s="276"/>
      <c r="H210" s="276"/>
      <c r="I210" s="276"/>
      <c r="J210" s="276"/>
      <c r="K210" s="276"/>
      <c r="L210" s="276"/>
      <c r="M210" s="276"/>
      <c r="N210" s="276"/>
      <c r="O210" s="276"/>
      <c r="P210" s="276"/>
      <c r="Q210" s="276"/>
      <c r="R210" s="276"/>
      <c r="S210" s="276"/>
      <c r="T210" s="276"/>
      <c r="U210" s="276"/>
      <c r="V210" s="276"/>
      <c r="W210" s="276"/>
      <c r="X210" s="276"/>
      <c r="Y210" s="276"/>
      <c r="Z210" s="276"/>
      <c r="AA210" s="276"/>
      <c r="AB210" s="276"/>
      <c r="AC210" s="276"/>
      <c r="AD210" s="276"/>
      <c r="AE210" s="276"/>
      <c r="AF210" s="276"/>
      <c r="AG210" s="276"/>
      <c r="AH210" s="89" t="str">
        <f t="shared" si="110"/>
        <v/>
      </c>
      <c r="AI210" s="90" t="str">
        <f t="shared" si="111"/>
        <v/>
      </c>
      <c r="AJ210" s="276"/>
      <c r="AK210" s="276"/>
      <c r="AL210" s="276"/>
      <c r="AM210" s="276"/>
      <c r="AN210" s="276"/>
      <c r="AO210" s="276"/>
      <c r="AP210" s="276"/>
      <c r="AQ210" s="276"/>
      <c r="AR210" s="276"/>
      <c r="AS210" s="276"/>
      <c r="AT210" s="276"/>
      <c r="AU210" s="276"/>
      <c r="AV210" s="276"/>
      <c r="AW210" s="276"/>
      <c r="AX210" s="276"/>
      <c r="AY210" s="276"/>
      <c r="AZ210" s="276"/>
      <c r="BA210" s="276"/>
      <c r="BB210" s="276"/>
      <c r="BC210" s="276"/>
      <c r="BD210" s="276"/>
      <c r="BE210" s="276"/>
      <c r="BF210" s="276"/>
      <c r="BG210" s="276"/>
      <c r="BH210" s="276"/>
      <c r="BI210" s="276"/>
      <c r="BJ210" s="276"/>
      <c r="BK210" s="276"/>
      <c r="BL210" s="276"/>
      <c r="BM210" s="276"/>
      <c r="BN210" s="89" t="str">
        <f t="shared" si="112"/>
        <v/>
      </c>
      <c r="BO210" s="90" t="str">
        <f t="shared" si="113"/>
        <v/>
      </c>
      <c r="BP210" s="285"/>
      <c r="BQ210" s="285"/>
      <c r="BR210" s="285"/>
      <c r="BS210" s="285"/>
      <c r="BT210" s="285"/>
      <c r="BU210" s="285"/>
      <c r="BV210" s="285"/>
      <c r="BW210" s="285"/>
      <c r="BX210" s="285"/>
      <c r="BY210" s="285"/>
      <c r="BZ210" s="285"/>
      <c r="CA210" s="276"/>
      <c r="CB210" s="276"/>
      <c r="CC210" s="276"/>
      <c r="CD210" s="276"/>
      <c r="CE210" s="276"/>
      <c r="CF210" s="276"/>
      <c r="CG210" s="276"/>
      <c r="CH210" s="276"/>
      <c r="CI210" s="276"/>
      <c r="CJ210" s="276"/>
      <c r="CK210" s="276"/>
      <c r="CL210" s="276"/>
      <c r="CM210" s="276"/>
      <c r="CN210" s="276"/>
      <c r="CO210" s="276"/>
      <c r="CP210" s="276"/>
      <c r="CQ210" s="276"/>
      <c r="CR210" s="276"/>
      <c r="CS210" s="276"/>
      <c r="CT210" s="89" t="str">
        <f t="shared" si="114"/>
        <v/>
      </c>
      <c r="CU210" s="90" t="str">
        <f t="shared" si="115"/>
        <v/>
      </c>
      <c r="CV210" s="91" t="str">
        <f>IF(B210&lt;&gt;"",IFERROR(SUMIF(D$14:CS$14, "CLO1", D210:CS210)/'Grade computation'!I$4,""),"")</f>
        <v/>
      </c>
      <c r="CW210" s="92" t="str">
        <f t="shared" si="116"/>
        <v/>
      </c>
      <c r="CX210" s="92" t="str">
        <f t="shared" si="117"/>
        <v/>
      </c>
      <c r="CY210" s="91" t="str">
        <f>IF(B210&lt;&gt;"",IFERROR(IF((SUMIF(D$14:CS$14,"CLO2",D210:CS210)/'Grade computation'!I$5)=0,0,(SUMIF(D$14:CS$14,"CLO2",D210:CS210)/'Grade computation'!I$5)),""),"")</f>
        <v/>
      </c>
      <c r="CZ210" s="92" t="str">
        <f t="shared" si="118"/>
        <v/>
      </c>
      <c r="DA210" s="92" t="str">
        <f t="shared" si="119"/>
        <v/>
      </c>
      <c r="DB210" s="91" t="str">
        <f>IF(B210&lt;&gt;"",IFERROR(IF((SUMIF(D$14:CS$14,"CLO3",D210:CS210)/'Grade computation'!I$6)=0,0,(SUMIF(D$14:CS$14,"CLO3",D210:CS210)/'Grade computation'!I$6)),""),"")</f>
        <v/>
      </c>
      <c r="DC210" s="92" t="str">
        <f t="shared" si="120"/>
        <v/>
      </c>
      <c r="DD210" s="92" t="str">
        <f t="shared" si="121"/>
        <v/>
      </c>
      <c r="DE210" s="91" t="str">
        <f>IF(B210&lt;&gt;"",IFERROR(SUMIF(D$14:CS$14,"CLO4",D210:CS210)/'Grade computation'!I$7,""),"")</f>
        <v/>
      </c>
      <c r="DF210" s="92" t="str">
        <f t="shared" si="122"/>
        <v/>
      </c>
      <c r="DG210" s="92" t="str">
        <f t="shared" si="123"/>
        <v/>
      </c>
      <c r="DH210" s="91" t="str">
        <f>IF(B210&lt;&gt;"",IFERROR(IF((SUMIF(D$14:CS$14,"CLO5",D210:CS210)/'Grade computation'!I$8)=0,0,(SUMIF(D$14:CS$14,"CLO5",D210:CS210)/'Grade computation'!I$8)),""),"")</f>
        <v/>
      </c>
      <c r="DI210" s="92" t="str">
        <f t="shared" si="124"/>
        <v/>
      </c>
      <c r="DJ210" s="92" t="str">
        <f t="shared" si="125"/>
        <v/>
      </c>
      <c r="DK210" s="91" t="str">
        <f>IF(B210&lt;&gt;"",IFERROR(IF((SUMIF(D$14:CS$14,"CLO6",D210:CS210)/'Grade computation'!I$9)=0,0,(SUMIF(D$14:CS$14,"CLO6",D210:CS210)/'Grade computation'!I$9)),""),"")</f>
        <v/>
      </c>
      <c r="DL210" s="92" t="str">
        <f t="shared" si="126"/>
        <v/>
      </c>
      <c r="DM210" s="92" t="str">
        <f t="shared" si="127"/>
        <v/>
      </c>
      <c r="DN210" s="91" t="str">
        <f>IF(B210&lt;&gt;"",IFERROR(IF((SUMIF(D$14:CS$14,"CLO7",D210:CS210)/'Grade computation'!I$10)=0,0,(SUMIF(D$14:CS$14,"CLO7",D210:CS210)/'Grade computation'!I$10)),""),"")</f>
        <v/>
      </c>
      <c r="DO210" s="92" t="str">
        <f t="shared" si="128"/>
        <v/>
      </c>
      <c r="DP210" s="92" t="str">
        <f t="shared" si="129"/>
        <v/>
      </c>
      <c r="DQ210" s="91" t="str">
        <f>IF(B210&lt;&gt;"",IFERROR(IF((SUMIF(D$14:CS$14,"CLO8",D210:CS210)/'Grade computation'!I$11)=0,0,(SUMIF(D$14:CS$14,"CLO8",D210:CS210)/'Grade computation'!I$11)),""),"")</f>
        <v/>
      </c>
      <c r="DR210" s="92" t="str">
        <f t="shared" si="130"/>
        <v/>
      </c>
      <c r="DS210" s="92" t="str">
        <f t="shared" si="131"/>
        <v/>
      </c>
      <c r="DT210" s="91" t="str">
        <f>IF(B210&lt;&gt;"",IFERROR(IF((SUMIF(D$14:CS$14,"CLO9",D210:CS210)/'Grade computation'!I$12)=0,0,(SUMIF(D$14:CS$14,"CLO9",D210:CS210)/'Grade computation'!I$12)),""),"")</f>
        <v/>
      </c>
      <c r="DU210" s="92" t="str">
        <f t="shared" si="132"/>
        <v/>
      </c>
      <c r="DV210" s="92" t="str">
        <f t="shared" si="133"/>
        <v/>
      </c>
      <c r="DW210" s="91" t="str">
        <f>IF(B210&lt;&gt;"",IFERROR(IF((SUMIF(D$14:CS$14,"CLO10",D210:CS210)/'Grade computation'!I$13)=0,0,(SUMIF(D$14:CS$14,"CLO10",D210:CS210)/'Grade computation'!I$13)),""),"")</f>
        <v/>
      </c>
      <c r="DX210" s="92" t="str">
        <f t="shared" si="134"/>
        <v/>
      </c>
      <c r="DY210" s="92" t="str">
        <f t="shared" si="135"/>
        <v/>
      </c>
      <c r="DZ210" s="45"/>
      <c r="EA210" s="45"/>
    </row>
    <row r="211" spans="1:131" ht="15.75" customHeight="1">
      <c r="A211" s="281"/>
      <c r="B211" s="282"/>
      <c r="C211" s="276"/>
      <c r="D211" s="276"/>
      <c r="E211" s="276"/>
      <c r="F211" s="276"/>
      <c r="G211" s="276"/>
      <c r="H211" s="276"/>
      <c r="I211" s="276"/>
      <c r="J211" s="276"/>
      <c r="K211" s="276"/>
      <c r="L211" s="276"/>
      <c r="M211" s="276"/>
      <c r="N211" s="276"/>
      <c r="O211" s="276"/>
      <c r="P211" s="276"/>
      <c r="Q211" s="276"/>
      <c r="R211" s="276"/>
      <c r="S211" s="276"/>
      <c r="T211" s="276"/>
      <c r="U211" s="276"/>
      <c r="V211" s="276"/>
      <c r="W211" s="276"/>
      <c r="X211" s="276"/>
      <c r="Y211" s="276"/>
      <c r="Z211" s="276"/>
      <c r="AA211" s="276"/>
      <c r="AB211" s="276"/>
      <c r="AC211" s="276"/>
      <c r="AD211" s="276"/>
      <c r="AE211" s="276"/>
      <c r="AF211" s="276"/>
      <c r="AG211" s="276"/>
      <c r="AH211" s="89" t="str">
        <f t="shared" si="110"/>
        <v/>
      </c>
      <c r="AI211" s="90" t="str">
        <f t="shared" si="111"/>
        <v/>
      </c>
      <c r="AJ211" s="276"/>
      <c r="AK211" s="276"/>
      <c r="AL211" s="276"/>
      <c r="AM211" s="276"/>
      <c r="AN211" s="276"/>
      <c r="AO211" s="276"/>
      <c r="AP211" s="276"/>
      <c r="AQ211" s="276"/>
      <c r="AR211" s="276"/>
      <c r="AS211" s="276"/>
      <c r="AT211" s="276"/>
      <c r="AU211" s="276"/>
      <c r="AV211" s="276"/>
      <c r="AW211" s="276"/>
      <c r="AX211" s="276"/>
      <c r="AY211" s="276"/>
      <c r="AZ211" s="276"/>
      <c r="BA211" s="276"/>
      <c r="BB211" s="276"/>
      <c r="BC211" s="276"/>
      <c r="BD211" s="276"/>
      <c r="BE211" s="276"/>
      <c r="BF211" s="276"/>
      <c r="BG211" s="276"/>
      <c r="BH211" s="276"/>
      <c r="BI211" s="276"/>
      <c r="BJ211" s="276"/>
      <c r="BK211" s="276"/>
      <c r="BL211" s="276"/>
      <c r="BM211" s="276"/>
      <c r="BN211" s="89" t="str">
        <f t="shared" si="112"/>
        <v/>
      </c>
      <c r="BO211" s="90" t="str">
        <f t="shared" si="113"/>
        <v/>
      </c>
      <c r="BP211" s="285"/>
      <c r="BQ211" s="285"/>
      <c r="BR211" s="285"/>
      <c r="BS211" s="285"/>
      <c r="BT211" s="285"/>
      <c r="BU211" s="285"/>
      <c r="BV211" s="285"/>
      <c r="BW211" s="285"/>
      <c r="BX211" s="285"/>
      <c r="BY211" s="285"/>
      <c r="BZ211" s="285"/>
      <c r="CA211" s="276"/>
      <c r="CB211" s="276"/>
      <c r="CC211" s="276"/>
      <c r="CD211" s="276"/>
      <c r="CE211" s="276"/>
      <c r="CF211" s="276"/>
      <c r="CG211" s="276"/>
      <c r="CH211" s="276"/>
      <c r="CI211" s="276"/>
      <c r="CJ211" s="276"/>
      <c r="CK211" s="276"/>
      <c r="CL211" s="276"/>
      <c r="CM211" s="276"/>
      <c r="CN211" s="276"/>
      <c r="CO211" s="276"/>
      <c r="CP211" s="276"/>
      <c r="CQ211" s="276"/>
      <c r="CR211" s="276"/>
      <c r="CS211" s="276"/>
      <c r="CT211" s="89" t="str">
        <f t="shared" si="114"/>
        <v/>
      </c>
      <c r="CU211" s="90" t="str">
        <f t="shared" si="115"/>
        <v/>
      </c>
      <c r="CV211" s="91" t="str">
        <f>IF(B211&lt;&gt;"",IFERROR(SUMIF(D$14:CS$14, "CLO1", D211:CS211)/'Grade computation'!I$4,""),"")</f>
        <v/>
      </c>
      <c r="CW211" s="92" t="str">
        <f t="shared" si="116"/>
        <v/>
      </c>
      <c r="CX211" s="92" t="str">
        <f t="shared" si="117"/>
        <v/>
      </c>
      <c r="CY211" s="91" t="str">
        <f>IF(B211&lt;&gt;"",IFERROR(IF((SUMIF(D$14:CS$14,"CLO2",D211:CS211)/'Grade computation'!I$5)=0,0,(SUMIF(D$14:CS$14,"CLO2",D211:CS211)/'Grade computation'!I$5)),""),"")</f>
        <v/>
      </c>
      <c r="CZ211" s="92" t="str">
        <f t="shared" si="118"/>
        <v/>
      </c>
      <c r="DA211" s="92" t="str">
        <f t="shared" si="119"/>
        <v/>
      </c>
      <c r="DB211" s="91" t="str">
        <f>IF(B211&lt;&gt;"",IFERROR(IF((SUMIF(D$14:CS$14,"CLO3",D211:CS211)/'Grade computation'!I$6)=0,0,(SUMIF(D$14:CS$14,"CLO3",D211:CS211)/'Grade computation'!I$6)),""),"")</f>
        <v/>
      </c>
      <c r="DC211" s="92" t="str">
        <f t="shared" si="120"/>
        <v/>
      </c>
      <c r="DD211" s="92" t="str">
        <f t="shared" si="121"/>
        <v/>
      </c>
      <c r="DE211" s="91" t="str">
        <f>IF(B211&lt;&gt;"",IFERROR(SUMIF(D$14:CS$14,"CLO4",D211:CS211)/'Grade computation'!I$7,""),"")</f>
        <v/>
      </c>
      <c r="DF211" s="92" t="str">
        <f t="shared" si="122"/>
        <v/>
      </c>
      <c r="DG211" s="92" t="str">
        <f t="shared" si="123"/>
        <v/>
      </c>
      <c r="DH211" s="91" t="str">
        <f>IF(B211&lt;&gt;"",IFERROR(IF((SUMIF(D$14:CS$14,"CLO5",D211:CS211)/'Grade computation'!I$8)=0,0,(SUMIF(D$14:CS$14,"CLO5",D211:CS211)/'Grade computation'!I$8)),""),"")</f>
        <v/>
      </c>
      <c r="DI211" s="92" t="str">
        <f t="shared" si="124"/>
        <v/>
      </c>
      <c r="DJ211" s="92" t="str">
        <f t="shared" si="125"/>
        <v/>
      </c>
      <c r="DK211" s="91" t="str">
        <f>IF(B211&lt;&gt;"",IFERROR(IF((SUMIF(D$14:CS$14,"CLO6",D211:CS211)/'Grade computation'!I$9)=0,0,(SUMIF(D$14:CS$14,"CLO6",D211:CS211)/'Grade computation'!I$9)),""),"")</f>
        <v/>
      </c>
      <c r="DL211" s="92" t="str">
        <f t="shared" si="126"/>
        <v/>
      </c>
      <c r="DM211" s="92" t="str">
        <f t="shared" si="127"/>
        <v/>
      </c>
      <c r="DN211" s="91" t="str">
        <f>IF(B211&lt;&gt;"",IFERROR(IF((SUMIF(D$14:CS$14,"CLO7",D211:CS211)/'Grade computation'!I$10)=0,0,(SUMIF(D$14:CS$14,"CLO7",D211:CS211)/'Grade computation'!I$10)),""),"")</f>
        <v/>
      </c>
      <c r="DO211" s="92" t="str">
        <f t="shared" si="128"/>
        <v/>
      </c>
      <c r="DP211" s="92" t="str">
        <f t="shared" si="129"/>
        <v/>
      </c>
      <c r="DQ211" s="91" t="str">
        <f>IF(B211&lt;&gt;"",IFERROR(IF((SUMIF(D$14:CS$14,"CLO8",D211:CS211)/'Grade computation'!I$11)=0,0,(SUMIF(D$14:CS$14,"CLO8",D211:CS211)/'Grade computation'!I$11)),""),"")</f>
        <v/>
      </c>
      <c r="DR211" s="92" t="str">
        <f t="shared" si="130"/>
        <v/>
      </c>
      <c r="DS211" s="92" t="str">
        <f t="shared" si="131"/>
        <v/>
      </c>
      <c r="DT211" s="91" t="str">
        <f>IF(B211&lt;&gt;"",IFERROR(IF((SUMIF(D$14:CS$14,"CLO9",D211:CS211)/'Grade computation'!I$12)=0,0,(SUMIF(D$14:CS$14,"CLO9",D211:CS211)/'Grade computation'!I$12)),""),"")</f>
        <v/>
      </c>
      <c r="DU211" s="92" t="str">
        <f t="shared" si="132"/>
        <v/>
      </c>
      <c r="DV211" s="92" t="str">
        <f t="shared" si="133"/>
        <v/>
      </c>
      <c r="DW211" s="91" t="str">
        <f>IF(B211&lt;&gt;"",IFERROR(IF((SUMIF(D$14:CS$14,"CLO10",D211:CS211)/'Grade computation'!I$13)=0,0,(SUMIF(D$14:CS$14,"CLO10",D211:CS211)/'Grade computation'!I$13)),""),"")</f>
        <v/>
      </c>
      <c r="DX211" s="92" t="str">
        <f t="shared" si="134"/>
        <v/>
      </c>
      <c r="DY211" s="92" t="str">
        <f t="shared" si="135"/>
        <v/>
      </c>
      <c r="DZ211" s="45"/>
      <c r="EA211" s="45"/>
    </row>
    <row r="212" spans="1:131" ht="15.75" customHeight="1">
      <c r="A212" s="281"/>
      <c r="B212" s="282"/>
      <c r="C212" s="276"/>
      <c r="D212" s="276"/>
      <c r="E212" s="276"/>
      <c r="F212" s="276"/>
      <c r="G212" s="276"/>
      <c r="H212" s="276"/>
      <c r="I212" s="276"/>
      <c r="J212" s="276"/>
      <c r="K212" s="276"/>
      <c r="L212" s="276"/>
      <c r="M212" s="276"/>
      <c r="N212" s="276"/>
      <c r="O212" s="276"/>
      <c r="P212" s="276"/>
      <c r="Q212" s="276"/>
      <c r="R212" s="276"/>
      <c r="S212" s="276"/>
      <c r="T212" s="276"/>
      <c r="U212" s="276"/>
      <c r="V212" s="276"/>
      <c r="W212" s="276"/>
      <c r="X212" s="276"/>
      <c r="Y212" s="276"/>
      <c r="Z212" s="276"/>
      <c r="AA212" s="276"/>
      <c r="AB212" s="276"/>
      <c r="AC212" s="276"/>
      <c r="AD212" s="276"/>
      <c r="AE212" s="276"/>
      <c r="AF212" s="276"/>
      <c r="AG212" s="276"/>
      <c r="AH212" s="89" t="str">
        <f t="shared" si="110"/>
        <v/>
      </c>
      <c r="AI212" s="90" t="str">
        <f t="shared" si="111"/>
        <v/>
      </c>
      <c r="AJ212" s="276"/>
      <c r="AK212" s="276"/>
      <c r="AL212" s="276"/>
      <c r="AM212" s="276"/>
      <c r="AN212" s="276"/>
      <c r="AO212" s="276"/>
      <c r="AP212" s="276"/>
      <c r="AQ212" s="276"/>
      <c r="AR212" s="276"/>
      <c r="AS212" s="276"/>
      <c r="AT212" s="276"/>
      <c r="AU212" s="276"/>
      <c r="AV212" s="276"/>
      <c r="AW212" s="276"/>
      <c r="AX212" s="276"/>
      <c r="AY212" s="276"/>
      <c r="AZ212" s="276"/>
      <c r="BA212" s="276"/>
      <c r="BB212" s="276"/>
      <c r="BC212" s="276"/>
      <c r="BD212" s="276"/>
      <c r="BE212" s="276"/>
      <c r="BF212" s="276"/>
      <c r="BG212" s="276"/>
      <c r="BH212" s="276"/>
      <c r="BI212" s="276"/>
      <c r="BJ212" s="276"/>
      <c r="BK212" s="276"/>
      <c r="BL212" s="276"/>
      <c r="BM212" s="276"/>
      <c r="BN212" s="89" t="str">
        <f t="shared" si="112"/>
        <v/>
      </c>
      <c r="BO212" s="90" t="str">
        <f t="shared" si="113"/>
        <v/>
      </c>
      <c r="BP212" s="285"/>
      <c r="BQ212" s="285"/>
      <c r="BR212" s="285"/>
      <c r="BS212" s="285"/>
      <c r="BT212" s="285"/>
      <c r="BU212" s="285"/>
      <c r="BV212" s="285"/>
      <c r="BW212" s="285"/>
      <c r="BX212" s="285"/>
      <c r="BY212" s="285"/>
      <c r="BZ212" s="285"/>
      <c r="CA212" s="276"/>
      <c r="CB212" s="276"/>
      <c r="CC212" s="276"/>
      <c r="CD212" s="276"/>
      <c r="CE212" s="276"/>
      <c r="CF212" s="276"/>
      <c r="CG212" s="276"/>
      <c r="CH212" s="276"/>
      <c r="CI212" s="276"/>
      <c r="CJ212" s="276"/>
      <c r="CK212" s="276"/>
      <c r="CL212" s="276"/>
      <c r="CM212" s="276"/>
      <c r="CN212" s="276"/>
      <c r="CO212" s="276"/>
      <c r="CP212" s="276"/>
      <c r="CQ212" s="276"/>
      <c r="CR212" s="276"/>
      <c r="CS212" s="276"/>
      <c r="CT212" s="89" t="str">
        <f t="shared" si="114"/>
        <v/>
      </c>
      <c r="CU212" s="90" t="str">
        <f t="shared" si="115"/>
        <v/>
      </c>
      <c r="CV212" s="91" t="str">
        <f>IF(B212&lt;&gt;"",IFERROR(SUMIF(D$14:CS$14, "CLO1", D212:CS212)/'Grade computation'!I$4,""),"")</f>
        <v/>
      </c>
      <c r="CW212" s="92" t="str">
        <f t="shared" si="116"/>
        <v/>
      </c>
      <c r="CX212" s="92" t="str">
        <f t="shared" si="117"/>
        <v/>
      </c>
      <c r="CY212" s="91" t="str">
        <f>IF(B212&lt;&gt;"",IFERROR(IF((SUMIF(D$14:CS$14,"CLO2",D212:CS212)/'Grade computation'!I$5)=0,0,(SUMIF(D$14:CS$14,"CLO2",D212:CS212)/'Grade computation'!I$5)),""),"")</f>
        <v/>
      </c>
      <c r="CZ212" s="92" t="str">
        <f t="shared" si="118"/>
        <v/>
      </c>
      <c r="DA212" s="92" t="str">
        <f t="shared" si="119"/>
        <v/>
      </c>
      <c r="DB212" s="91" t="str">
        <f>IF(B212&lt;&gt;"",IFERROR(IF((SUMIF(D$14:CS$14,"CLO3",D212:CS212)/'Grade computation'!I$6)=0,0,(SUMIF(D$14:CS$14,"CLO3",D212:CS212)/'Grade computation'!I$6)),""),"")</f>
        <v/>
      </c>
      <c r="DC212" s="92" t="str">
        <f t="shared" si="120"/>
        <v/>
      </c>
      <c r="DD212" s="92" t="str">
        <f t="shared" si="121"/>
        <v/>
      </c>
      <c r="DE212" s="91" t="str">
        <f>IF(B212&lt;&gt;"",IFERROR(SUMIF(D$14:CS$14,"CLO4",D212:CS212)/'Grade computation'!I$7,""),"")</f>
        <v/>
      </c>
      <c r="DF212" s="92" t="str">
        <f t="shared" si="122"/>
        <v/>
      </c>
      <c r="DG212" s="92" t="str">
        <f t="shared" si="123"/>
        <v/>
      </c>
      <c r="DH212" s="91" t="str">
        <f>IF(B212&lt;&gt;"",IFERROR(IF((SUMIF(D$14:CS$14,"CLO5",D212:CS212)/'Grade computation'!I$8)=0,0,(SUMIF(D$14:CS$14,"CLO5",D212:CS212)/'Grade computation'!I$8)),""),"")</f>
        <v/>
      </c>
      <c r="DI212" s="92" t="str">
        <f t="shared" si="124"/>
        <v/>
      </c>
      <c r="DJ212" s="92" t="str">
        <f t="shared" si="125"/>
        <v/>
      </c>
      <c r="DK212" s="91" t="str">
        <f>IF(B212&lt;&gt;"",IFERROR(IF((SUMIF(D$14:CS$14,"CLO6",D212:CS212)/'Grade computation'!I$9)=0,0,(SUMIF(D$14:CS$14,"CLO6",D212:CS212)/'Grade computation'!I$9)),""),"")</f>
        <v/>
      </c>
      <c r="DL212" s="92" t="str">
        <f t="shared" si="126"/>
        <v/>
      </c>
      <c r="DM212" s="92" t="str">
        <f t="shared" si="127"/>
        <v/>
      </c>
      <c r="DN212" s="91" t="str">
        <f>IF(B212&lt;&gt;"",IFERROR(IF((SUMIF(D$14:CS$14,"CLO7",D212:CS212)/'Grade computation'!I$10)=0,0,(SUMIF(D$14:CS$14,"CLO7",D212:CS212)/'Grade computation'!I$10)),""),"")</f>
        <v/>
      </c>
      <c r="DO212" s="92" t="str">
        <f t="shared" si="128"/>
        <v/>
      </c>
      <c r="DP212" s="92" t="str">
        <f t="shared" si="129"/>
        <v/>
      </c>
      <c r="DQ212" s="91" t="str">
        <f>IF(B212&lt;&gt;"",IFERROR(IF((SUMIF(D$14:CS$14,"CLO8",D212:CS212)/'Grade computation'!I$11)=0,0,(SUMIF(D$14:CS$14,"CLO8",D212:CS212)/'Grade computation'!I$11)),""),"")</f>
        <v/>
      </c>
      <c r="DR212" s="92" t="str">
        <f t="shared" si="130"/>
        <v/>
      </c>
      <c r="DS212" s="92" t="str">
        <f t="shared" si="131"/>
        <v/>
      </c>
      <c r="DT212" s="91" t="str">
        <f>IF(B212&lt;&gt;"",IFERROR(IF((SUMIF(D$14:CS$14,"CLO9",D212:CS212)/'Grade computation'!I$12)=0,0,(SUMIF(D$14:CS$14,"CLO9",D212:CS212)/'Grade computation'!I$12)),""),"")</f>
        <v/>
      </c>
      <c r="DU212" s="92" t="str">
        <f t="shared" si="132"/>
        <v/>
      </c>
      <c r="DV212" s="92" t="str">
        <f t="shared" si="133"/>
        <v/>
      </c>
      <c r="DW212" s="91" t="str">
        <f>IF(B212&lt;&gt;"",IFERROR(IF((SUMIF(D$14:CS$14,"CLO10",D212:CS212)/'Grade computation'!I$13)=0,0,(SUMIF(D$14:CS$14,"CLO10",D212:CS212)/'Grade computation'!I$13)),""),"")</f>
        <v/>
      </c>
      <c r="DX212" s="92" t="str">
        <f t="shared" si="134"/>
        <v/>
      </c>
      <c r="DY212" s="92" t="str">
        <f t="shared" si="135"/>
        <v/>
      </c>
      <c r="DZ212" s="45"/>
      <c r="EA212" s="45"/>
    </row>
    <row r="213" spans="1:131" ht="15.75" customHeight="1">
      <c r="A213" s="281"/>
      <c r="B213" s="282"/>
      <c r="C213" s="276"/>
      <c r="D213" s="276"/>
      <c r="E213" s="276"/>
      <c r="F213" s="276"/>
      <c r="G213" s="276"/>
      <c r="H213" s="276"/>
      <c r="I213" s="276"/>
      <c r="J213" s="276"/>
      <c r="K213" s="276"/>
      <c r="L213" s="276"/>
      <c r="M213" s="276"/>
      <c r="N213" s="276"/>
      <c r="O213" s="276"/>
      <c r="P213" s="276"/>
      <c r="Q213" s="276"/>
      <c r="R213" s="276"/>
      <c r="S213" s="276"/>
      <c r="T213" s="276"/>
      <c r="U213" s="276"/>
      <c r="V213" s="276"/>
      <c r="W213" s="276"/>
      <c r="X213" s="276"/>
      <c r="Y213" s="276"/>
      <c r="Z213" s="276"/>
      <c r="AA213" s="276"/>
      <c r="AB213" s="276"/>
      <c r="AC213" s="276"/>
      <c r="AD213" s="276"/>
      <c r="AE213" s="276"/>
      <c r="AF213" s="276"/>
      <c r="AG213" s="276"/>
      <c r="AH213" s="89" t="str">
        <f t="shared" si="110"/>
        <v/>
      </c>
      <c r="AI213" s="90" t="str">
        <f t="shared" si="111"/>
        <v/>
      </c>
      <c r="AJ213" s="276"/>
      <c r="AK213" s="276"/>
      <c r="AL213" s="276"/>
      <c r="AM213" s="276"/>
      <c r="AN213" s="276"/>
      <c r="AO213" s="276"/>
      <c r="AP213" s="276"/>
      <c r="AQ213" s="276"/>
      <c r="AR213" s="276"/>
      <c r="AS213" s="276"/>
      <c r="AT213" s="276"/>
      <c r="AU213" s="276"/>
      <c r="AV213" s="276"/>
      <c r="AW213" s="276"/>
      <c r="AX213" s="276"/>
      <c r="AY213" s="276"/>
      <c r="AZ213" s="276"/>
      <c r="BA213" s="276"/>
      <c r="BB213" s="276"/>
      <c r="BC213" s="276"/>
      <c r="BD213" s="276"/>
      <c r="BE213" s="276"/>
      <c r="BF213" s="276"/>
      <c r="BG213" s="276"/>
      <c r="BH213" s="276"/>
      <c r="BI213" s="276"/>
      <c r="BJ213" s="276"/>
      <c r="BK213" s="276"/>
      <c r="BL213" s="276"/>
      <c r="BM213" s="276"/>
      <c r="BN213" s="89" t="str">
        <f t="shared" si="112"/>
        <v/>
      </c>
      <c r="BO213" s="90" t="str">
        <f t="shared" si="113"/>
        <v/>
      </c>
      <c r="BP213" s="285"/>
      <c r="BQ213" s="285"/>
      <c r="BR213" s="285"/>
      <c r="BS213" s="285"/>
      <c r="BT213" s="285"/>
      <c r="BU213" s="285"/>
      <c r="BV213" s="285"/>
      <c r="BW213" s="285"/>
      <c r="BX213" s="285"/>
      <c r="BY213" s="285"/>
      <c r="BZ213" s="285"/>
      <c r="CA213" s="276"/>
      <c r="CB213" s="276"/>
      <c r="CC213" s="276"/>
      <c r="CD213" s="276"/>
      <c r="CE213" s="276"/>
      <c r="CF213" s="276"/>
      <c r="CG213" s="276"/>
      <c r="CH213" s="276"/>
      <c r="CI213" s="276"/>
      <c r="CJ213" s="276"/>
      <c r="CK213" s="276"/>
      <c r="CL213" s="276"/>
      <c r="CM213" s="276"/>
      <c r="CN213" s="276"/>
      <c r="CO213" s="276"/>
      <c r="CP213" s="276"/>
      <c r="CQ213" s="276"/>
      <c r="CR213" s="276"/>
      <c r="CS213" s="276"/>
      <c r="CT213" s="89" t="str">
        <f t="shared" si="114"/>
        <v/>
      </c>
      <c r="CU213" s="90" t="str">
        <f t="shared" si="115"/>
        <v/>
      </c>
      <c r="CV213" s="91" t="str">
        <f>IF(B213&lt;&gt;"",IFERROR(SUMIF(D$14:CS$14, "CLO1", D213:CS213)/'Grade computation'!I$4,""),"")</f>
        <v/>
      </c>
      <c r="CW213" s="92" t="str">
        <f t="shared" si="116"/>
        <v/>
      </c>
      <c r="CX213" s="92" t="str">
        <f t="shared" si="117"/>
        <v/>
      </c>
      <c r="CY213" s="91" t="str">
        <f>IF(B213&lt;&gt;"",IFERROR(IF((SUMIF(D$14:CS$14,"CLO2",D213:CS213)/'Grade computation'!I$5)=0,0,(SUMIF(D$14:CS$14,"CLO2",D213:CS213)/'Grade computation'!I$5)),""),"")</f>
        <v/>
      </c>
      <c r="CZ213" s="92" t="str">
        <f t="shared" si="118"/>
        <v/>
      </c>
      <c r="DA213" s="92" t="str">
        <f t="shared" si="119"/>
        <v/>
      </c>
      <c r="DB213" s="91" t="str">
        <f>IF(B213&lt;&gt;"",IFERROR(IF((SUMIF(D$14:CS$14,"CLO3",D213:CS213)/'Grade computation'!I$6)=0,0,(SUMIF(D$14:CS$14,"CLO3",D213:CS213)/'Grade computation'!I$6)),""),"")</f>
        <v/>
      </c>
      <c r="DC213" s="92" t="str">
        <f t="shared" si="120"/>
        <v/>
      </c>
      <c r="DD213" s="92" t="str">
        <f t="shared" si="121"/>
        <v/>
      </c>
      <c r="DE213" s="91" t="str">
        <f>IF(B213&lt;&gt;"",IFERROR(SUMIF(D$14:CS$14,"CLO4",D213:CS213)/'Grade computation'!I$7,""),"")</f>
        <v/>
      </c>
      <c r="DF213" s="92" t="str">
        <f t="shared" si="122"/>
        <v/>
      </c>
      <c r="DG213" s="92" t="str">
        <f t="shared" si="123"/>
        <v/>
      </c>
      <c r="DH213" s="91" t="str">
        <f>IF(B213&lt;&gt;"",IFERROR(IF((SUMIF(D$14:CS$14,"CLO5",D213:CS213)/'Grade computation'!I$8)=0,0,(SUMIF(D$14:CS$14,"CLO5",D213:CS213)/'Grade computation'!I$8)),""),"")</f>
        <v/>
      </c>
      <c r="DI213" s="92" t="str">
        <f t="shared" si="124"/>
        <v/>
      </c>
      <c r="DJ213" s="92" t="str">
        <f t="shared" si="125"/>
        <v/>
      </c>
      <c r="DK213" s="91" t="str">
        <f>IF(B213&lt;&gt;"",IFERROR(IF((SUMIF(D$14:CS$14,"CLO6",D213:CS213)/'Grade computation'!I$9)=0,0,(SUMIF(D$14:CS$14,"CLO6",D213:CS213)/'Grade computation'!I$9)),""),"")</f>
        <v/>
      </c>
      <c r="DL213" s="92" t="str">
        <f t="shared" si="126"/>
        <v/>
      </c>
      <c r="DM213" s="92" t="str">
        <f t="shared" si="127"/>
        <v/>
      </c>
      <c r="DN213" s="91" t="str">
        <f>IF(B213&lt;&gt;"",IFERROR(IF((SUMIF(D$14:CS$14,"CLO7",D213:CS213)/'Grade computation'!I$10)=0,0,(SUMIF(D$14:CS$14,"CLO7",D213:CS213)/'Grade computation'!I$10)),""),"")</f>
        <v/>
      </c>
      <c r="DO213" s="92" t="str">
        <f t="shared" si="128"/>
        <v/>
      </c>
      <c r="DP213" s="92" t="str">
        <f t="shared" si="129"/>
        <v/>
      </c>
      <c r="DQ213" s="91" t="str">
        <f>IF(B213&lt;&gt;"",IFERROR(IF((SUMIF(D$14:CS$14,"CLO8",D213:CS213)/'Grade computation'!I$11)=0,0,(SUMIF(D$14:CS$14,"CLO8",D213:CS213)/'Grade computation'!I$11)),""),"")</f>
        <v/>
      </c>
      <c r="DR213" s="92" t="str">
        <f t="shared" si="130"/>
        <v/>
      </c>
      <c r="DS213" s="92" t="str">
        <f t="shared" si="131"/>
        <v/>
      </c>
      <c r="DT213" s="91" t="str">
        <f>IF(B213&lt;&gt;"",IFERROR(IF((SUMIF(D$14:CS$14,"CLO9",D213:CS213)/'Grade computation'!I$12)=0,0,(SUMIF(D$14:CS$14,"CLO9",D213:CS213)/'Grade computation'!I$12)),""),"")</f>
        <v/>
      </c>
      <c r="DU213" s="92" t="str">
        <f t="shared" si="132"/>
        <v/>
      </c>
      <c r="DV213" s="92" t="str">
        <f t="shared" si="133"/>
        <v/>
      </c>
      <c r="DW213" s="91" t="str">
        <f>IF(B213&lt;&gt;"",IFERROR(IF((SUMIF(D$14:CS$14,"CLO10",D213:CS213)/'Grade computation'!I$13)=0,0,(SUMIF(D$14:CS$14,"CLO10",D213:CS213)/'Grade computation'!I$13)),""),"")</f>
        <v/>
      </c>
      <c r="DX213" s="92" t="str">
        <f t="shared" si="134"/>
        <v/>
      </c>
      <c r="DY213" s="92" t="str">
        <f t="shared" si="135"/>
        <v/>
      </c>
      <c r="DZ213" s="45"/>
      <c r="EA213" s="45"/>
    </row>
    <row r="214" spans="1:131" ht="15.75" customHeight="1">
      <c r="A214" s="281"/>
      <c r="B214" s="282"/>
      <c r="C214" s="276"/>
      <c r="D214" s="276"/>
      <c r="E214" s="276"/>
      <c r="F214" s="276"/>
      <c r="G214" s="276"/>
      <c r="H214" s="276"/>
      <c r="I214" s="276"/>
      <c r="J214" s="276"/>
      <c r="K214" s="276"/>
      <c r="L214" s="276"/>
      <c r="M214" s="276"/>
      <c r="N214" s="276"/>
      <c r="O214" s="276"/>
      <c r="P214" s="276"/>
      <c r="Q214" s="276"/>
      <c r="R214" s="276"/>
      <c r="S214" s="276"/>
      <c r="T214" s="276"/>
      <c r="U214" s="276"/>
      <c r="V214" s="276"/>
      <c r="W214" s="276"/>
      <c r="X214" s="276"/>
      <c r="Y214" s="276"/>
      <c r="Z214" s="276"/>
      <c r="AA214" s="276"/>
      <c r="AB214" s="276"/>
      <c r="AC214" s="276"/>
      <c r="AD214" s="276"/>
      <c r="AE214" s="276"/>
      <c r="AF214" s="276"/>
      <c r="AG214" s="276"/>
      <c r="AH214" s="89" t="str">
        <f t="shared" si="110"/>
        <v/>
      </c>
      <c r="AI214" s="90" t="str">
        <f t="shared" si="111"/>
        <v/>
      </c>
      <c r="AJ214" s="276"/>
      <c r="AK214" s="276"/>
      <c r="AL214" s="276"/>
      <c r="AM214" s="276"/>
      <c r="AN214" s="276"/>
      <c r="AO214" s="276"/>
      <c r="AP214" s="276"/>
      <c r="AQ214" s="276"/>
      <c r="AR214" s="276"/>
      <c r="AS214" s="276"/>
      <c r="AT214" s="276"/>
      <c r="AU214" s="276"/>
      <c r="AV214" s="276"/>
      <c r="AW214" s="276"/>
      <c r="AX214" s="276"/>
      <c r="AY214" s="276"/>
      <c r="AZ214" s="276"/>
      <c r="BA214" s="276"/>
      <c r="BB214" s="276"/>
      <c r="BC214" s="276"/>
      <c r="BD214" s="276"/>
      <c r="BE214" s="276"/>
      <c r="BF214" s="276"/>
      <c r="BG214" s="276"/>
      <c r="BH214" s="276"/>
      <c r="BI214" s="276"/>
      <c r="BJ214" s="276"/>
      <c r="BK214" s="276"/>
      <c r="BL214" s="276"/>
      <c r="BM214" s="276"/>
      <c r="BN214" s="89" t="str">
        <f t="shared" si="112"/>
        <v/>
      </c>
      <c r="BO214" s="90" t="str">
        <f t="shared" si="113"/>
        <v/>
      </c>
      <c r="BP214" s="285"/>
      <c r="BQ214" s="285"/>
      <c r="BR214" s="285"/>
      <c r="BS214" s="285"/>
      <c r="BT214" s="285"/>
      <c r="BU214" s="285"/>
      <c r="BV214" s="285"/>
      <c r="BW214" s="285"/>
      <c r="BX214" s="285"/>
      <c r="BY214" s="285"/>
      <c r="BZ214" s="285"/>
      <c r="CA214" s="276"/>
      <c r="CB214" s="276"/>
      <c r="CC214" s="276"/>
      <c r="CD214" s="276"/>
      <c r="CE214" s="276"/>
      <c r="CF214" s="276"/>
      <c r="CG214" s="276"/>
      <c r="CH214" s="276"/>
      <c r="CI214" s="276"/>
      <c r="CJ214" s="276"/>
      <c r="CK214" s="276"/>
      <c r="CL214" s="276"/>
      <c r="CM214" s="276"/>
      <c r="CN214" s="276"/>
      <c r="CO214" s="276"/>
      <c r="CP214" s="276"/>
      <c r="CQ214" s="276"/>
      <c r="CR214" s="276"/>
      <c r="CS214" s="276"/>
      <c r="CT214" s="89" t="str">
        <f t="shared" si="114"/>
        <v/>
      </c>
      <c r="CU214" s="90" t="str">
        <f t="shared" si="115"/>
        <v/>
      </c>
      <c r="CV214" s="91" t="str">
        <f>IF(B214&lt;&gt;"",IFERROR(SUMIF(D$14:CS$14, "CLO1", D214:CS214)/'Grade computation'!I$4,""),"")</f>
        <v/>
      </c>
      <c r="CW214" s="92" t="str">
        <f t="shared" si="116"/>
        <v/>
      </c>
      <c r="CX214" s="92" t="str">
        <f t="shared" si="117"/>
        <v/>
      </c>
      <c r="CY214" s="91" t="str">
        <f>IF(B214&lt;&gt;"",IFERROR(IF((SUMIF(D$14:CS$14,"CLO2",D214:CS214)/'Grade computation'!I$5)=0,0,(SUMIF(D$14:CS$14,"CLO2",D214:CS214)/'Grade computation'!I$5)),""),"")</f>
        <v/>
      </c>
      <c r="CZ214" s="92" t="str">
        <f t="shared" si="118"/>
        <v/>
      </c>
      <c r="DA214" s="92" t="str">
        <f t="shared" si="119"/>
        <v/>
      </c>
      <c r="DB214" s="91" t="str">
        <f>IF(B214&lt;&gt;"",IFERROR(IF((SUMIF(D$14:CS$14,"CLO3",D214:CS214)/'Grade computation'!I$6)=0,0,(SUMIF(D$14:CS$14,"CLO3",D214:CS214)/'Grade computation'!I$6)),""),"")</f>
        <v/>
      </c>
      <c r="DC214" s="92" t="str">
        <f t="shared" si="120"/>
        <v/>
      </c>
      <c r="DD214" s="92" t="str">
        <f t="shared" si="121"/>
        <v/>
      </c>
      <c r="DE214" s="91" t="str">
        <f>IF(B214&lt;&gt;"",IFERROR(SUMIF(D$14:CS$14,"CLO4",D214:CS214)/'Grade computation'!I$7,""),"")</f>
        <v/>
      </c>
      <c r="DF214" s="92" t="str">
        <f t="shared" si="122"/>
        <v/>
      </c>
      <c r="DG214" s="92" t="str">
        <f t="shared" si="123"/>
        <v/>
      </c>
      <c r="DH214" s="91" t="str">
        <f>IF(B214&lt;&gt;"",IFERROR(IF((SUMIF(D$14:CS$14,"CLO5",D214:CS214)/'Grade computation'!I$8)=0,0,(SUMIF(D$14:CS$14,"CLO5",D214:CS214)/'Grade computation'!I$8)),""),"")</f>
        <v/>
      </c>
      <c r="DI214" s="92" t="str">
        <f t="shared" si="124"/>
        <v/>
      </c>
      <c r="DJ214" s="92" t="str">
        <f t="shared" si="125"/>
        <v/>
      </c>
      <c r="DK214" s="91" t="str">
        <f>IF(B214&lt;&gt;"",IFERROR(IF((SUMIF(D$14:CS$14,"CLO6",D214:CS214)/'Grade computation'!I$9)=0,0,(SUMIF(D$14:CS$14,"CLO6",D214:CS214)/'Grade computation'!I$9)),""),"")</f>
        <v/>
      </c>
      <c r="DL214" s="92" t="str">
        <f t="shared" si="126"/>
        <v/>
      </c>
      <c r="DM214" s="92" t="str">
        <f t="shared" si="127"/>
        <v/>
      </c>
      <c r="DN214" s="91" t="str">
        <f>IF(B214&lt;&gt;"",IFERROR(IF((SUMIF(D$14:CS$14,"CLO7",D214:CS214)/'Grade computation'!I$10)=0,0,(SUMIF(D$14:CS$14,"CLO7",D214:CS214)/'Grade computation'!I$10)),""),"")</f>
        <v/>
      </c>
      <c r="DO214" s="92" t="str">
        <f t="shared" si="128"/>
        <v/>
      </c>
      <c r="DP214" s="92" t="str">
        <f t="shared" si="129"/>
        <v/>
      </c>
      <c r="DQ214" s="91" t="str">
        <f>IF(B214&lt;&gt;"",IFERROR(IF((SUMIF(D$14:CS$14,"CLO8",D214:CS214)/'Grade computation'!I$11)=0,0,(SUMIF(D$14:CS$14,"CLO8",D214:CS214)/'Grade computation'!I$11)),""),"")</f>
        <v/>
      </c>
      <c r="DR214" s="92" t="str">
        <f t="shared" si="130"/>
        <v/>
      </c>
      <c r="DS214" s="92" t="str">
        <f t="shared" si="131"/>
        <v/>
      </c>
      <c r="DT214" s="91" t="str">
        <f>IF(B214&lt;&gt;"",IFERROR(IF((SUMIF(D$14:CS$14,"CLO9",D214:CS214)/'Grade computation'!I$12)=0,0,(SUMIF(D$14:CS$14,"CLO9",D214:CS214)/'Grade computation'!I$12)),""),"")</f>
        <v/>
      </c>
      <c r="DU214" s="92" t="str">
        <f t="shared" si="132"/>
        <v/>
      </c>
      <c r="DV214" s="92" t="str">
        <f t="shared" si="133"/>
        <v/>
      </c>
      <c r="DW214" s="91" t="str">
        <f>IF(B214&lt;&gt;"",IFERROR(IF((SUMIF(D$14:CS$14,"CLO10",D214:CS214)/'Grade computation'!I$13)=0,0,(SUMIF(D$14:CS$14,"CLO10",D214:CS214)/'Grade computation'!I$13)),""),"")</f>
        <v/>
      </c>
      <c r="DX214" s="92" t="str">
        <f t="shared" si="134"/>
        <v/>
      </c>
      <c r="DY214" s="92" t="str">
        <f t="shared" si="135"/>
        <v/>
      </c>
      <c r="DZ214" s="45"/>
      <c r="EA214" s="45"/>
    </row>
    <row r="215" spans="1:131" ht="15.75" customHeight="1">
      <c r="A215" s="281"/>
      <c r="B215" s="282"/>
      <c r="C215" s="276"/>
      <c r="D215" s="276"/>
      <c r="E215" s="276"/>
      <c r="F215" s="276"/>
      <c r="G215" s="276"/>
      <c r="H215" s="276"/>
      <c r="I215" s="276"/>
      <c r="J215" s="276"/>
      <c r="K215" s="276"/>
      <c r="L215" s="276"/>
      <c r="M215" s="276"/>
      <c r="N215" s="276"/>
      <c r="O215" s="276"/>
      <c r="P215" s="276"/>
      <c r="Q215" s="276"/>
      <c r="R215" s="276"/>
      <c r="S215" s="276"/>
      <c r="T215" s="276"/>
      <c r="U215" s="276"/>
      <c r="V215" s="276"/>
      <c r="W215" s="276"/>
      <c r="X215" s="276"/>
      <c r="Y215" s="276"/>
      <c r="Z215" s="276"/>
      <c r="AA215" s="276"/>
      <c r="AB215" s="276"/>
      <c r="AC215" s="276"/>
      <c r="AD215" s="276"/>
      <c r="AE215" s="276"/>
      <c r="AF215" s="276"/>
      <c r="AG215" s="276"/>
      <c r="AH215" s="89" t="str">
        <f t="shared" si="110"/>
        <v/>
      </c>
      <c r="AI215" s="90" t="str">
        <f t="shared" si="111"/>
        <v/>
      </c>
      <c r="AJ215" s="276"/>
      <c r="AK215" s="276"/>
      <c r="AL215" s="276"/>
      <c r="AM215" s="276"/>
      <c r="AN215" s="276"/>
      <c r="AO215" s="276"/>
      <c r="AP215" s="276"/>
      <c r="AQ215" s="276"/>
      <c r="AR215" s="276"/>
      <c r="AS215" s="276"/>
      <c r="AT215" s="276"/>
      <c r="AU215" s="276"/>
      <c r="AV215" s="276"/>
      <c r="AW215" s="276"/>
      <c r="AX215" s="276"/>
      <c r="AY215" s="276"/>
      <c r="AZ215" s="276"/>
      <c r="BA215" s="276"/>
      <c r="BB215" s="276"/>
      <c r="BC215" s="276"/>
      <c r="BD215" s="276"/>
      <c r="BE215" s="276"/>
      <c r="BF215" s="276"/>
      <c r="BG215" s="276"/>
      <c r="BH215" s="276"/>
      <c r="BI215" s="276"/>
      <c r="BJ215" s="276"/>
      <c r="BK215" s="276"/>
      <c r="BL215" s="276"/>
      <c r="BM215" s="276"/>
      <c r="BN215" s="89" t="str">
        <f t="shared" si="112"/>
        <v/>
      </c>
      <c r="BO215" s="90" t="str">
        <f t="shared" si="113"/>
        <v/>
      </c>
      <c r="BP215" s="285"/>
      <c r="BQ215" s="285"/>
      <c r="BR215" s="285"/>
      <c r="BS215" s="285"/>
      <c r="BT215" s="285"/>
      <c r="BU215" s="285"/>
      <c r="BV215" s="285"/>
      <c r="BW215" s="285"/>
      <c r="BX215" s="285"/>
      <c r="BY215" s="285"/>
      <c r="BZ215" s="285"/>
      <c r="CA215" s="276"/>
      <c r="CB215" s="276"/>
      <c r="CC215" s="276"/>
      <c r="CD215" s="276"/>
      <c r="CE215" s="276"/>
      <c r="CF215" s="276"/>
      <c r="CG215" s="276"/>
      <c r="CH215" s="276"/>
      <c r="CI215" s="276"/>
      <c r="CJ215" s="276"/>
      <c r="CK215" s="276"/>
      <c r="CL215" s="276"/>
      <c r="CM215" s="276"/>
      <c r="CN215" s="276"/>
      <c r="CO215" s="276"/>
      <c r="CP215" s="276"/>
      <c r="CQ215" s="276"/>
      <c r="CR215" s="276"/>
      <c r="CS215" s="276"/>
      <c r="CT215" s="89" t="str">
        <f t="shared" si="114"/>
        <v/>
      </c>
      <c r="CU215" s="90" t="str">
        <f t="shared" si="115"/>
        <v/>
      </c>
      <c r="CV215" s="91" t="str">
        <f>IF(B215&lt;&gt;"",IFERROR(SUMIF(D$14:CS$14, "CLO1", D215:CS215)/'Grade computation'!I$4,""),"")</f>
        <v/>
      </c>
      <c r="CW215" s="92" t="str">
        <f t="shared" si="116"/>
        <v/>
      </c>
      <c r="CX215" s="92" t="str">
        <f t="shared" si="117"/>
        <v/>
      </c>
      <c r="CY215" s="91" t="str">
        <f>IF(B215&lt;&gt;"",IFERROR(IF((SUMIF(D$14:CS$14,"CLO2",D215:CS215)/'Grade computation'!I$5)=0,0,(SUMIF(D$14:CS$14,"CLO2",D215:CS215)/'Grade computation'!I$5)),""),"")</f>
        <v/>
      </c>
      <c r="CZ215" s="92" t="str">
        <f t="shared" si="118"/>
        <v/>
      </c>
      <c r="DA215" s="92" t="str">
        <f t="shared" si="119"/>
        <v/>
      </c>
      <c r="DB215" s="91" t="str">
        <f>IF(B215&lt;&gt;"",IFERROR(IF((SUMIF(D$14:CS$14,"CLO3",D215:CS215)/'Grade computation'!I$6)=0,0,(SUMIF(D$14:CS$14,"CLO3",D215:CS215)/'Grade computation'!I$6)),""),"")</f>
        <v/>
      </c>
      <c r="DC215" s="92" t="str">
        <f t="shared" si="120"/>
        <v/>
      </c>
      <c r="DD215" s="92" t="str">
        <f t="shared" si="121"/>
        <v/>
      </c>
      <c r="DE215" s="91" t="str">
        <f>IF(B215&lt;&gt;"",IFERROR(SUMIF(D$14:CS$14,"CLO4",D215:CS215)/'Grade computation'!I$7,""),"")</f>
        <v/>
      </c>
      <c r="DF215" s="92" t="str">
        <f t="shared" si="122"/>
        <v/>
      </c>
      <c r="DG215" s="92" t="str">
        <f t="shared" si="123"/>
        <v/>
      </c>
      <c r="DH215" s="91" t="str">
        <f>IF(B215&lt;&gt;"",IFERROR(IF((SUMIF(D$14:CS$14,"CLO5",D215:CS215)/'Grade computation'!I$8)=0,0,(SUMIF(D$14:CS$14,"CLO5",D215:CS215)/'Grade computation'!I$8)),""),"")</f>
        <v/>
      </c>
      <c r="DI215" s="92" t="str">
        <f t="shared" si="124"/>
        <v/>
      </c>
      <c r="DJ215" s="92" t="str">
        <f t="shared" si="125"/>
        <v/>
      </c>
      <c r="DK215" s="91" t="str">
        <f>IF(B215&lt;&gt;"",IFERROR(IF((SUMIF(D$14:CS$14,"CLO6",D215:CS215)/'Grade computation'!I$9)=0,0,(SUMIF(D$14:CS$14,"CLO6",D215:CS215)/'Grade computation'!I$9)),""),"")</f>
        <v/>
      </c>
      <c r="DL215" s="92" t="str">
        <f t="shared" si="126"/>
        <v/>
      </c>
      <c r="DM215" s="92" t="str">
        <f t="shared" si="127"/>
        <v/>
      </c>
      <c r="DN215" s="91" t="str">
        <f>IF(B215&lt;&gt;"",IFERROR(IF((SUMIF(D$14:CS$14,"CLO7",D215:CS215)/'Grade computation'!I$10)=0,0,(SUMIF(D$14:CS$14,"CLO7",D215:CS215)/'Grade computation'!I$10)),""),"")</f>
        <v/>
      </c>
      <c r="DO215" s="92" t="str">
        <f t="shared" si="128"/>
        <v/>
      </c>
      <c r="DP215" s="92" t="str">
        <f t="shared" si="129"/>
        <v/>
      </c>
      <c r="DQ215" s="91" t="str">
        <f>IF(B215&lt;&gt;"",IFERROR(IF((SUMIF(D$14:CS$14,"CLO8",D215:CS215)/'Grade computation'!I$11)=0,0,(SUMIF(D$14:CS$14,"CLO8",D215:CS215)/'Grade computation'!I$11)),""),"")</f>
        <v/>
      </c>
      <c r="DR215" s="92" t="str">
        <f t="shared" si="130"/>
        <v/>
      </c>
      <c r="DS215" s="92" t="str">
        <f t="shared" si="131"/>
        <v/>
      </c>
      <c r="DT215" s="91" t="str">
        <f>IF(B215&lt;&gt;"",IFERROR(IF((SUMIF(D$14:CS$14,"CLO9",D215:CS215)/'Grade computation'!I$12)=0,0,(SUMIF(D$14:CS$14,"CLO9",D215:CS215)/'Grade computation'!I$12)),""),"")</f>
        <v/>
      </c>
      <c r="DU215" s="92" t="str">
        <f t="shared" si="132"/>
        <v/>
      </c>
      <c r="DV215" s="92" t="str">
        <f t="shared" si="133"/>
        <v/>
      </c>
      <c r="DW215" s="91" t="str">
        <f>IF(B215&lt;&gt;"",IFERROR(IF((SUMIF(D$14:CS$14,"CLO10",D215:CS215)/'Grade computation'!I$13)=0,0,(SUMIF(D$14:CS$14,"CLO10",D215:CS215)/'Grade computation'!I$13)),""),"")</f>
        <v/>
      </c>
      <c r="DX215" s="92" t="str">
        <f t="shared" si="134"/>
        <v/>
      </c>
      <c r="DY215" s="92" t="str">
        <f t="shared" si="135"/>
        <v/>
      </c>
      <c r="DZ215" s="45"/>
      <c r="EA215" s="45"/>
    </row>
    <row r="216" spans="1:131" ht="15.75" customHeight="1">
      <c r="A216" s="281"/>
      <c r="B216" s="282"/>
      <c r="C216" s="276"/>
      <c r="D216" s="276"/>
      <c r="E216" s="276"/>
      <c r="F216" s="276"/>
      <c r="G216" s="276"/>
      <c r="H216" s="276"/>
      <c r="I216" s="276"/>
      <c r="J216" s="276"/>
      <c r="K216" s="276"/>
      <c r="L216" s="276"/>
      <c r="M216" s="276"/>
      <c r="N216" s="276"/>
      <c r="O216" s="276"/>
      <c r="P216" s="276"/>
      <c r="Q216" s="276"/>
      <c r="R216" s="276"/>
      <c r="S216" s="276"/>
      <c r="T216" s="276"/>
      <c r="U216" s="276"/>
      <c r="V216" s="276"/>
      <c r="W216" s="276"/>
      <c r="X216" s="276"/>
      <c r="Y216" s="276"/>
      <c r="Z216" s="276"/>
      <c r="AA216" s="276"/>
      <c r="AB216" s="276"/>
      <c r="AC216" s="276"/>
      <c r="AD216" s="276"/>
      <c r="AE216" s="276"/>
      <c r="AF216" s="276"/>
      <c r="AG216" s="276"/>
      <c r="AH216" s="89" t="str">
        <f t="shared" si="110"/>
        <v/>
      </c>
      <c r="AI216" s="90" t="str">
        <f t="shared" si="111"/>
        <v/>
      </c>
      <c r="AJ216" s="276"/>
      <c r="AK216" s="276"/>
      <c r="AL216" s="276"/>
      <c r="AM216" s="276"/>
      <c r="AN216" s="276"/>
      <c r="AO216" s="276"/>
      <c r="AP216" s="276"/>
      <c r="AQ216" s="276"/>
      <c r="AR216" s="276"/>
      <c r="AS216" s="276"/>
      <c r="AT216" s="276"/>
      <c r="AU216" s="276"/>
      <c r="AV216" s="276"/>
      <c r="AW216" s="276"/>
      <c r="AX216" s="276"/>
      <c r="AY216" s="276"/>
      <c r="AZ216" s="276"/>
      <c r="BA216" s="276"/>
      <c r="BB216" s="276"/>
      <c r="BC216" s="276"/>
      <c r="BD216" s="276"/>
      <c r="BE216" s="276"/>
      <c r="BF216" s="276"/>
      <c r="BG216" s="276"/>
      <c r="BH216" s="276"/>
      <c r="BI216" s="276"/>
      <c r="BJ216" s="276"/>
      <c r="BK216" s="276"/>
      <c r="BL216" s="276"/>
      <c r="BM216" s="276"/>
      <c r="BN216" s="89" t="str">
        <f t="shared" si="112"/>
        <v/>
      </c>
      <c r="BO216" s="90" t="str">
        <f t="shared" si="113"/>
        <v/>
      </c>
      <c r="BP216" s="285"/>
      <c r="BQ216" s="285"/>
      <c r="BR216" s="285"/>
      <c r="BS216" s="285"/>
      <c r="BT216" s="285"/>
      <c r="BU216" s="285"/>
      <c r="BV216" s="285"/>
      <c r="BW216" s="285"/>
      <c r="BX216" s="285"/>
      <c r="BY216" s="285"/>
      <c r="BZ216" s="285"/>
      <c r="CA216" s="276"/>
      <c r="CB216" s="276"/>
      <c r="CC216" s="276"/>
      <c r="CD216" s="276"/>
      <c r="CE216" s="276"/>
      <c r="CF216" s="276"/>
      <c r="CG216" s="276"/>
      <c r="CH216" s="276"/>
      <c r="CI216" s="276"/>
      <c r="CJ216" s="276"/>
      <c r="CK216" s="276"/>
      <c r="CL216" s="276"/>
      <c r="CM216" s="276"/>
      <c r="CN216" s="276"/>
      <c r="CO216" s="276"/>
      <c r="CP216" s="276"/>
      <c r="CQ216" s="276"/>
      <c r="CR216" s="276"/>
      <c r="CS216" s="276"/>
      <c r="CT216" s="89" t="str">
        <f t="shared" si="114"/>
        <v/>
      </c>
      <c r="CU216" s="90" t="str">
        <f t="shared" si="115"/>
        <v/>
      </c>
      <c r="CV216" s="91" t="str">
        <f>IF(B216&lt;&gt;"",IFERROR(SUMIF(D$14:CS$14, "CLO1", D216:CS216)/'Grade computation'!I$4,""),"")</f>
        <v/>
      </c>
      <c r="CW216" s="92" t="str">
        <f t="shared" si="116"/>
        <v/>
      </c>
      <c r="CX216" s="92" t="str">
        <f t="shared" si="117"/>
        <v/>
      </c>
      <c r="CY216" s="91" t="str">
        <f>IF(B216&lt;&gt;"",IFERROR(IF((SUMIF(D$14:CS$14,"CLO2",D216:CS216)/'Grade computation'!I$5)=0,0,(SUMIF(D$14:CS$14,"CLO2",D216:CS216)/'Grade computation'!I$5)),""),"")</f>
        <v/>
      </c>
      <c r="CZ216" s="92" t="str">
        <f t="shared" si="118"/>
        <v/>
      </c>
      <c r="DA216" s="92" t="str">
        <f t="shared" si="119"/>
        <v/>
      </c>
      <c r="DB216" s="91" t="str">
        <f>IF(B216&lt;&gt;"",IFERROR(IF((SUMIF(D$14:CS$14,"CLO3",D216:CS216)/'Grade computation'!I$6)=0,0,(SUMIF(D$14:CS$14,"CLO3",D216:CS216)/'Grade computation'!I$6)),""),"")</f>
        <v/>
      </c>
      <c r="DC216" s="92" t="str">
        <f t="shared" si="120"/>
        <v/>
      </c>
      <c r="DD216" s="92" t="str">
        <f t="shared" si="121"/>
        <v/>
      </c>
      <c r="DE216" s="91" t="str">
        <f>IF(B216&lt;&gt;"",IFERROR(SUMIF(D$14:CS$14,"CLO4",D216:CS216)/'Grade computation'!I$7,""),"")</f>
        <v/>
      </c>
      <c r="DF216" s="92" t="str">
        <f t="shared" si="122"/>
        <v/>
      </c>
      <c r="DG216" s="92" t="str">
        <f t="shared" si="123"/>
        <v/>
      </c>
      <c r="DH216" s="91" t="str">
        <f>IF(B216&lt;&gt;"",IFERROR(IF((SUMIF(D$14:CS$14,"CLO5",D216:CS216)/'Grade computation'!I$8)=0,0,(SUMIF(D$14:CS$14,"CLO5",D216:CS216)/'Grade computation'!I$8)),""),"")</f>
        <v/>
      </c>
      <c r="DI216" s="92" t="str">
        <f t="shared" si="124"/>
        <v/>
      </c>
      <c r="DJ216" s="92" t="str">
        <f t="shared" si="125"/>
        <v/>
      </c>
      <c r="DK216" s="91" t="str">
        <f>IF(B216&lt;&gt;"",IFERROR(IF((SUMIF(D$14:CS$14,"CLO6",D216:CS216)/'Grade computation'!I$9)=0,0,(SUMIF(D$14:CS$14,"CLO6",D216:CS216)/'Grade computation'!I$9)),""),"")</f>
        <v/>
      </c>
      <c r="DL216" s="92" t="str">
        <f t="shared" si="126"/>
        <v/>
      </c>
      <c r="DM216" s="92" t="str">
        <f t="shared" si="127"/>
        <v/>
      </c>
      <c r="DN216" s="91" t="str">
        <f>IF(B216&lt;&gt;"",IFERROR(IF((SUMIF(D$14:CS$14,"CLO7",D216:CS216)/'Grade computation'!I$10)=0,0,(SUMIF(D$14:CS$14,"CLO7",D216:CS216)/'Grade computation'!I$10)),""),"")</f>
        <v/>
      </c>
      <c r="DO216" s="92" t="str">
        <f t="shared" si="128"/>
        <v/>
      </c>
      <c r="DP216" s="92" t="str">
        <f t="shared" si="129"/>
        <v/>
      </c>
      <c r="DQ216" s="91" t="str">
        <f>IF(B216&lt;&gt;"",IFERROR(IF((SUMIF(D$14:CS$14,"CLO8",D216:CS216)/'Grade computation'!I$11)=0,0,(SUMIF(D$14:CS$14,"CLO8",D216:CS216)/'Grade computation'!I$11)),""),"")</f>
        <v/>
      </c>
      <c r="DR216" s="92" t="str">
        <f t="shared" si="130"/>
        <v/>
      </c>
      <c r="DS216" s="92" t="str">
        <f t="shared" si="131"/>
        <v/>
      </c>
      <c r="DT216" s="91" t="str">
        <f>IF(B216&lt;&gt;"",IFERROR(IF((SUMIF(D$14:CS$14,"CLO9",D216:CS216)/'Grade computation'!I$12)=0,0,(SUMIF(D$14:CS$14,"CLO9",D216:CS216)/'Grade computation'!I$12)),""),"")</f>
        <v/>
      </c>
      <c r="DU216" s="92" t="str">
        <f t="shared" si="132"/>
        <v/>
      </c>
      <c r="DV216" s="92" t="str">
        <f t="shared" si="133"/>
        <v/>
      </c>
      <c r="DW216" s="91" t="str">
        <f>IF(B216&lt;&gt;"",IFERROR(IF((SUMIF(D$14:CS$14,"CLO10",D216:CS216)/'Grade computation'!I$13)=0,0,(SUMIF(D$14:CS$14,"CLO10",D216:CS216)/'Grade computation'!I$13)),""),"")</f>
        <v/>
      </c>
      <c r="DX216" s="92" t="str">
        <f t="shared" si="134"/>
        <v/>
      </c>
      <c r="DY216" s="92" t="str">
        <f t="shared" si="135"/>
        <v/>
      </c>
      <c r="DZ216" s="45"/>
      <c r="EA216" s="45"/>
    </row>
    <row r="217" spans="1:131" ht="15.75" customHeight="1">
      <c r="A217" s="281"/>
      <c r="B217" s="282"/>
      <c r="C217" s="276"/>
      <c r="D217" s="276"/>
      <c r="E217" s="276"/>
      <c r="F217" s="276"/>
      <c r="G217" s="276"/>
      <c r="H217" s="276"/>
      <c r="I217" s="276"/>
      <c r="J217" s="276"/>
      <c r="K217" s="276"/>
      <c r="L217" s="276"/>
      <c r="M217" s="276"/>
      <c r="N217" s="276"/>
      <c r="O217" s="276"/>
      <c r="P217" s="276"/>
      <c r="Q217" s="276"/>
      <c r="R217" s="276"/>
      <c r="S217" s="276"/>
      <c r="T217" s="276"/>
      <c r="U217" s="276"/>
      <c r="V217" s="276"/>
      <c r="W217" s="276"/>
      <c r="X217" s="276"/>
      <c r="Y217" s="276"/>
      <c r="Z217" s="276"/>
      <c r="AA217" s="276"/>
      <c r="AB217" s="276"/>
      <c r="AC217" s="276"/>
      <c r="AD217" s="276"/>
      <c r="AE217" s="276"/>
      <c r="AF217" s="276"/>
      <c r="AG217" s="276"/>
      <c r="AH217" s="89" t="str">
        <f t="shared" si="110"/>
        <v/>
      </c>
      <c r="AI217" s="90" t="str">
        <f t="shared" si="111"/>
        <v/>
      </c>
      <c r="AJ217" s="276"/>
      <c r="AK217" s="276"/>
      <c r="AL217" s="276"/>
      <c r="AM217" s="276"/>
      <c r="AN217" s="276"/>
      <c r="AO217" s="276"/>
      <c r="AP217" s="276"/>
      <c r="AQ217" s="276"/>
      <c r="AR217" s="276"/>
      <c r="AS217" s="276"/>
      <c r="AT217" s="276"/>
      <c r="AU217" s="276"/>
      <c r="AV217" s="276"/>
      <c r="AW217" s="276"/>
      <c r="AX217" s="276"/>
      <c r="AY217" s="276"/>
      <c r="AZ217" s="276"/>
      <c r="BA217" s="276"/>
      <c r="BB217" s="276"/>
      <c r="BC217" s="276"/>
      <c r="BD217" s="276"/>
      <c r="BE217" s="276"/>
      <c r="BF217" s="276"/>
      <c r="BG217" s="276"/>
      <c r="BH217" s="276"/>
      <c r="BI217" s="276"/>
      <c r="BJ217" s="276"/>
      <c r="BK217" s="276"/>
      <c r="BL217" s="276"/>
      <c r="BM217" s="276"/>
      <c r="BN217" s="89" t="str">
        <f t="shared" si="112"/>
        <v/>
      </c>
      <c r="BO217" s="90" t="str">
        <f t="shared" si="113"/>
        <v/>
      </c>
      <c r="BP217" s="285"/>
      <c r="BQ217" s="285"/>
      <c r="BR217" s="285"/>
      <c r="BS217" s="285"/>
      <c r="BT217" s="285"/>
      <c r="BU217" s="285"/>
      <c r="BV217" s="285"/>
      <c r="BW217" s="285"/>
      <c r="BX217" s="285"/>
      <c r="BY217" s="285"/>
      <c r="BZ217" s="285"/>
      <c r="CA217" s="276"/>
      <c r="CB217" s="276"/>
      <c r="CC217" s="276"/>
      <c r="CD217" s="276"/>
      <c r="CE217" s="276"/>
      <c r="CF217" s="276"/>
      <c r="CG217" s="276"/>
      <c r="CH217" s="276"/>
      <c r="CI217" s="276"/>
      <c r="CJ217" s="276"/>
      <c r="CK217" s="276"/>
      <c r="CL217" s="276"/>
      <c r="CM217" s="276"/>
      <c r="CN217" s="276"/>
      <c r="CO217" s="276"/>
      <c r="CP217" s="276"/>
      <c r="CQ217" s="276"/>
      <c r="CR217" s="276"/>
      <c r="CS217" s="276"/>
      <c r="CT217" s="89" t="str">
        <f t="shared" si="114"/>
        <v/>
      </c>
      <c r="CU217" s="90" t="str">
        <f t="shared" si="115"/>
        <v/>
      </c>
      <c r="CV217" s="91" t="str">
        <f>IF(B217&lt;&gt;"",IFERROR(SUMIF(D$14:CS$14, "CLO1", D217:CS217)/'Grade computation'!I$4,""),"")</f>
        <v/>
      </c>
      <c r="CW217" s="92" t="str">
        <f t="shared" si="116"/>
        <v/>
      </c>
      <c r="CX217" s="92" t="str">
        <f t="shared" si="117"/>
        <v/>
      </c>
      <c r="CY217" s="91" t="str">
        <f>IF(B217&lt;&gt;"",IFERROR(IF((SUMIF(D$14:CS$14,"CLO2",D217:CS217)/'Grade computation'!I$5)=0,0,(SUMIF(D$14:CS$14,"CLO2",D217:CS217)/'Grade computation'!I$5)),""),"")</f>
        <v/>
      </c>
      <c r="CZ217" s="92" t="str">
        <f t="shared" si="118"/>
        <v/>
      </c>
      <c r="DA217" s="92" t="str">
        <f t="shared" si="119"/>
        <v/>
      </c>
      <c r="DB217" s="91" t="str">
        <f>IF(B217&lt;&gt;"",IFERROR(IF((SUMIF(D$14:CS$14,"CLO3",D217:CS217)/'Grade computation'!I$6)=0,0,(SUMIF(D$14:CS$14,"CLO3",D217:CS217)/'Grade computation'!I$6)),""),"")</f>
        <v/>
      </c>
      <c r="DC217" s="92" t="str">
        <f t="shared" si="120"/>
        <v/>
      </c>
      <c r="DD217" s="92" t="str">
        <f t="shared" si="121"/>
        <v/>
      </c>
      <c r="DE217" s="91" t="str">
        <f>IF(B217&lt;&gt;"",IFERROR(SUMIF(D$14:CS$14,"CLO4",D217:CS217)/'Grade computation'!I$7,""),"")</f>
        <v/>
      </c>
      <c r="DF217" s="92" t="str">
        <f t="shared" si="122"/>
        <v/>
      </c>
      <c r="DG217" s="92" t="str">
        <f t="shared" si="123"/>
        <v/>
      </c>
      <c r="DH217" s="91" t="str">
        <f>IF(B217&lt;&gt;"",IFERROR(IF((SUMIF(D$14:CS$14,"CLO5",D217:CS217)/'Grade computation'!I$8)=0,0,(SUMIF(D$14:CS$14,"CLO5",D217:CS217)/'Grade computation'!I$8)),""),"")</f>
        <v/>
      </c>
      <c r="DI217" s="92" t="str">
        <f t="shared" si="124"/>
        <v/>
      </c>
      <c r="DJ217" s="92" t="str">
        <f t="shared" si="125"/>
        <v/>
      </c>
      <c r="DK217" s="91" t="str">
        <f>IF(B217&lt;&gt;"",IFERROR(IF((SUMIF(D$14:CS$14,"CLO6",D217:CS217)/'Grade computation'!I$9)=0,0,(SUMIF(D$14:CS$14,"CLO6",D217:CS217)/'Grade computation'!I$9)),""),"")</f>
        <v/>
      </c>
      <c r="DL217" s="92" t="str">
        <f t="shared" si="126"/>
        <v/>
      </c>
      <c r="DM217" s="92" t="str">
        <f t="shared" si="127"/>
        <v/>
      </c>
      <c r="DN217" s="91" t="str">
        <f>IF(B217&lt;&gt;"",IFERROR(IF((SUMIF(D$14:CS$14,"CLO7",D217:CS217)/'Grade computation'!I$10)=0,0,(SUMIF(D$14:CS$14,"CLO7",D217:CS217)/'Grade computation'!I$10)),""),"")</f>
        <v/>
      </c>
      <c r="DO217" s="92" t="str">
        <f t="shared" si="128"/>
        <v/>
      </c>
      <c r="DP217" s="92" t="str">
        <f t="shared" si="129"/>
        <v/>
      </c>
      <c r="DQ217" s="91" t="str">
        <f>IF(B217&lt;&gt;"",IFERROR(IF((SUMIF(D$14:CS$14,"CLO8",D217:CS217)/'Grade computation'!I$11)=0,0,(SUMIF(D$14:CS$14,"CLO8",D217:CS217)/'Grade computation'!I$11)),""),"")</f>
        <v/>
      </c>
      <c r="DR217" s="92" t="str">
        <f t="shared" si="130"/>
        <v/>
      </c>
      <c r="DS217" s="92" t="str">
        <f t="shared" si="131"/>
        <v/>
      </c>
      <c r="DT217" s="91" t="str">
        <f>IF(B217&lt;&gt;"",IFERROR(IF((SUMIF(D$14:CS$14,"CLO9",D217:CS217)/'Grade computation'!I$12)=0,0,(SUMIF(D$14:CS$14,"CLO9",D217:CS217)/'Grade computation'!I$12)),""),"")</f>
        <v/>
      </c>
      <c r="DU217" s="92" t="str">
        <f t="shared" si="132"/>
        <v/>
      </c>
      <c r="DV217" s="92" t="str">
        <f t="shared" si="133"/>
        <v/>
      </c>
      <c r="DW217" s="91" t="str">
        <f>IF(B217&lt;&gt;"",IFERROR(IF((SUMIF(D$14:CS$14,"CLO10",D217:CS217)/'Grade computation'!I$13)=0,0,(SUMIF(D$14:CS$14,"CLO10",D217:CS217)/'Grade computation'!I$13)),""),"")</f>
        <v/>
      </c>
      <c r="DX217" s="92" t="str">
        <f t="shared" si="134"/>
        <v/>
      </c>
      <c r="DY217" s="92" t="str">
        <f t="shared" si="135"/>
        <v/>
      </c>
      <c r="DZ217" s="45"/>
      <c r="EA217" s="45"/>
    </row>
    <row r="218" spans="1:131" ht="15.75" customHeight="1">
      <c r="A218" s="281"/>
      <c r="B218" s="282"/>
      <c r="C218" s="276"/>
      <c r="D218" s="276"/>
      <c r="E218" s="276"/>
      <c r="F218" s="276"/>
      <c r="G218" s="276"/>
      <c r="H218" s="276"/>
      <c r="I218" s="276"/>
      <c r="J218" s="276"/>
      <c r="K218" s="276"/>
      <c r="L218" s="276"/>
      <c r="M218" s="276"/>
      <c r="N218" s="276"/>
      <c r="O218" s="276"/>
      <c r="P218" s="276"/>
      <c r="Q218" s="276"/>
      <c r="R218" s="276"/>
      <c r="S218" s="276"/>
      <c r="T218" s="276"/>
      <c r="U218" s="276"/>
      <c r="V218" s="276"/>
      <c r="W218" s="276"/>
      <c r="X218" s="276"/>
      <c r="Y218" s="276"/>
      <c r="Z218" s="276"/>
      <c r="AA218" s="276"/>
      <c r="AB218" s="276"/>
      <c r="AC218" s="276"/>
      <c r="AD218" s="276"/>
      <c r="AE218" s="276"/>
      <c r="AF218" s="276"/>
      <c r="AG218" s="276"/>
      <c r="AH218" s="89" t="str">
        <f t="shared" si="110"/>
        <v/>
      </c>
      <c r="AI218" s="90" t="str">
        <f t="shared" si="111"/>
        <v/>
      </c>
      <c r="AJ218" s="276"/>
      <c r="AK218" s="276"/>
      <c r="AL218" s="276"/>
      <c r="AM218" s="276"/>
      <c r="AN218" s="276"/>
      <c r="AO218" s="276"/>
      <c r="AP218" s="276"/>
      <c r="AQ218" s="276"/>
      <c r="AR218" s="276"/>
      <c r="AS218" s="276"/>
      <c r="AT218" s="276"/>
      <c r="AU218" s="276"/>
      <c r="AV218" s="276"/>
      <c r="AW218" s="276"/>
      <c r="AX218" s="276"/>
      <c r="AY218" s="276"/>
      <c r="AZ218" s="276"/>
      <c r="BA218" s="276"/>
      <c r="BB218" s="276"/>
      <c r="BC218" s="276"/>
      <c r="BD218" s="276"/>
      <c r="BE218" s="276"/>
      <c r="BF218" s="276"/>
      <c r="BG218" s="276"/>
      <c r="BH218" s="276"/>
      <c r="BI218" s="276"/>
      <c r="BJ218" s="276"/>
      <c r="BK218" s="276"/>
      <c r="BL218" s="276"/>
      <c r="BM218" s="276"/>
      <c r="BN218" s="89" t="str">
        <f t="shared" si="112"/>
        <v/>
      </c>
      <c r="BO218" s="90" t="str">
        <f t="shared" si="113"/>
        <v/>
      </c>
      <c r="BP218" s="285"/>
      <c r="BQ218" s="285"/>
      <c r="BR218" s="285"/>
      <c r="BS218" s="285"/>
      <c r="BT218" s="285"/>
      <c r="BU218" s="285"/>
      <c r="BV218" s="285"/>
      <c r="BW218" s="285"/>
      <c r="BX218" s="285"/>
      <c r="BY218" s="285"/>
      <c r="BZ218" s="285"/>
      <c r="CA218" s="276"/>
      <c r="CB218" s="276"/>
      <c r="CC218" s="276"/>
      <c r="CD218" s="276"/>
      <c r="CE218" s="276"/>
      <c r="CF218" s="276"/>
      <c r="CG218" s="276"/>
      <c r="CH218" s="276"/>
      <c r="CI218" s="276"/>
      <c r="CJ218" s="276"/>
      <c r="CK218" s="276"/>
      <c r="CL218" s="276"/>
      <c r="CM218" s="276"/>
      <c r="CN218" s="276"/>
      <c r="CO218" s="276"/>
      <c r="CP218" s="276"/>
      <c r="CQ218" s="276"/>
      <c r="CR218" s="276"/>
      <c r="CS218" s="276"/>
      <c r="CT218" s="89" t="str">
        <f t="shared" si="114"/>
        <v/>
      </c>
      <c r="CU218" s="90" t="str">
        <f t="shared" si="115"/>
        <v/>
      </c>
      <c r="CV218" s="91" t="str">
        <f>IF(B218&lt;&gt;"",IFERROR(SUMIF(D$14:CS$14, "CLO1", D218:CS218)/'Grade computation'!I$4,""),"")</f>
        <v/>
      </c>
      <c r="CW218" s="92" t="str">
        <f t="shared" si="116"/>
        <v/>
      </c>
      <c r="CX218" s="92" t="str">
        <f t="shared" si="117"/>
        <v/>
      </c>
      <c r="CY218" s="91" t="str">
        <f>IF(B218&lt;&gt;"",IFERROR(IF((SUMIF(D$14:CS$14,"CLO2",D218:CS218)/'Grade computation'!I$5)=0,0,(SUMIF(D$14:CS$14,"CLO2",D218:CS218)/'Grade computation'!I$5)),""),"")</f>
        <v/>
      </c>
      <c r="CZ218" s="92" t="str">
        <f t="shared" si="118"/>
        <v/>
      </c>
      <c r="DA218" s="92" t="str">
        <f t="shared" si="119"/>
        <v/>
      </c>
      <c r="DB218" s="91" t="str">
        <f>IF(B218&lt;&gt;"",IFERROR(IF((SUMIF(D$14:CS$14,"CLO3",D218:CS218)/'Grade computation'!I$6)=0,0,(SUMIF(D$14:CS$14,"CLO3",D218:CS218)/'Grade computation'!I$6)),""),"")</f>
        <v/>
      </c>
      <c r="DC218" s="92" t="str">
        <f t="shared" si="120"/>
        <v/>
      </c>
      <c r="DD218" s="92" t="str">
        <f t="shared" si="121"/>
        <v/>
      </c>
      <c r="DE218" s="91" t="str">
        <f>IF(B218&lt;&gt;"",IFERROR(SUMIF(D$14:CS$14,"CLO4",D218:CS218)/'Grade computation'!I$7,""),"")</f>
        <v/>
      </c>
      <c r="DF218" s="92" t="str">
        <f t="shared" si="122"/>
        <v/>
      </c>
      <c r="DG218" s="92" t="str">
        <f t="shared" si="123"/>
        <v/>
      </c>
      <c r="DH218" s="91" t="str">
        <f>IF(B218&lt;&gt;"",IFERROR(IF((SUMIF(D$14:CS$14,"CLO5",D218:CS218)/'Grade computation'!I$8)=0,0,(SUMIF(D$14:CS$14,"CLO5",D218:CS218)/'Grade computation'!I$8)),""),"")</f>
        <v/>
      </c>
      <c r="DI218" s="92" t="str">
        <f t="shared" si="124"/>
        <v/>
      </c>
      <c r="DJ218" s="92" t="str">
        <f t="shared" si="125"/>
        <v/>
      </c>
      <c r="DK218" s="91" t="str">
        <f>IF(B218&lt;&gt;"",IFERROR(IF((SUMIF(D$14:CS$14,"CLO6",D218:CS218)/'Grade computation'!I$9)=0,0,(SUMIF(D$14:CS$14,"CLO6",D218:CS218)/'Grade computation'!I$9)),""),"")</f>
        <v/>
      </c>
      <c r="DL218" s="92" t="str">
        <f t="shared" si="126"/>
        <v/>
      </c>
      <c r="DM218" s="92" t="str">
        <f t="shared" si="127"/>
        <v/>
      </c>
      <c r="DN218" s="91" t="str">
        <f>IF(B218&lt;&gt;"",IFERROR(IF((SUMIF(D$14:CS$14,"CLO7",D218:CS218)/'Grade computation'!I$10)=0,0,(SUMIF(D$14:CS$14,"CLO7",D218:CS218)/'Grade computation'!I$10)),""),"")</f>
        <v/>
      </c>
      <c r="DO218" s="92" t="str">
        <f t="shared" si="128"/>
        <v/>
      </c>
      <c r="DP218" s="92" t="str">
        <f t="shared" si="129"/>
        <v/>
      </c>
      <c r="DQ218" s="91" t="str">
        <f>IF(B218&lt;&gt;"",IFERROR(IF((SUMIF(D$14:CS$14,"CLO8",D218:CS218)/'Grade computation'!I$11)=0,0,(SUMIF(D$14:CS$14,"CLO8",D218:CS218)/'Grade computation'!I$11)),""),"")</f>
        <v/>
      </c>
      <c r="DR218" s="92" t="str">
        <f t="shared" si="130"/>
        <v/>
      </c>
      <c r="DS218" s="92" t="str">
        <f t="shared" si="131"/>
        <v/>
      </c>
      <c r="DT218" s="91" t="str">
        <f>IF(B218&lt;&gt;"",IFERROR(IF((SUMIF(D$14:CS$14,"CLO9",D218:CS218)/'Grade computation'!I$12)=0,0,(SUMIF(D$14:CS$14,"CLO9",D218:CS218)/'Grade computation'!I$12)),""),"")</f>
        <v/>
      </c>
      <c r="DU218" s="92" t="str">
        <f t="shared" si="132"/>
        <v/>
      </c>
      <c r="DV218" s="92" t="str">
        <f t="shared" si="133"/>
        <v/>
      </c>
      <c r="DW218" s="91" t="str">
        <f>IF(B218&lt;&gt;"",IFERROR(IF((SUMIF(D$14:CS$14,"CLO10",D218:CS218)/'Grade computation'!I$13)=0,0,(SUMIF(D$14:CS$14,"CLO10",D218:CS218)/'Grade computation'!I$13)),""),"")</f>
        <v/>
      </c>
      <c r="DX218" s="92" t="str">
        <f t="shared" si="134"/>
        <v/>
      </c>
      <c r="DY218" s="92" t="str">
        <f t="shared" si="135"/>
        <v/>
      </c>
      <c r="DZ218" s="45"/>
      <c r="EA218" s="45"/>
    </row>
    <row r="219" spans="1:131" ht="15.75" customHeight="1">
      <c r="A219" s="281"/>
      <c r="B219" s="282"/>
      <c r="C219" s="276"/>
      <c r="D219" s="276"/>
      <c r="E219" s="276"/>
      <c r="F219" s="276"/>
      <c r="G219" s="276"/>
      <c r="H219" s="276"/>
      <c r="I219" s="276"/>
      <c r="J219" s="276"/>
      <c r="K219" s="276"/>
      <c r="L219" s="276"/>
      <c r="M219" s="276"/>
      <c r="N219" s="276"/>
      <c r="O219" s="276"/>
      <c r="P219" s="276"/>
      <c r="Q219" s="276"/>
      <c r="R219" s="276"/>
      <c r="S219" s="276"/>
      <c r="T219" s="276"/>
      <c r="U219" s="276"/>
      <c r="V219" s="276"/>
      <c r="W219" s="276"/>
      <c r="X219" s="276"/>
      <c r="Y219" s="276"/>
      <c r="Z219" s="276"/>
      <c r="AA219" s="276"/>
      <c r="AB219" s="276"/>
      <c r="AC219" s="276"/>
      <c r="AD219" s="276"/>
      <c r="AE219" s="276"/>
      <c r="AF219" s="276"/>
      <c r="AG219" s="276"/>
      <c r="AH219" s="89" t="str">
        <f t="shared" si="110"/>
        <v/>
      </c>
      <c r="AI219" s="90" t="str">
        <f t="shared" si="111"/>
        <v/>
      </c>
      <c r="AJ219" s="276"/>
      <c r="AK219" s="276"/>
      <c r="AL219" s="276"/>
      <c r="AM219" s="276"/>
      <c r="AN219" s="276"/>
      <c r="AO219" s="276"/>
      <c r="AP219" s="276"/>
      <c r="AQ219" s="276"/>
      <c r="AR219" s="276"/>
      <c r="AS219" s="276"/>
      <c r="AT219" s="276"/>
      <c r="AU219" s="276"/>
      <c r="AV219" s="276"/>
      <c r="AW219" s="276"/>
      <c r="AX219" s="276"/>
      <c r="AY219" s="276"/>
      <c r="AZ219" s="276"/>
      <c r="BA219" s="276"/>
      <c r="BB219" s="276"/>
      <c r="BC219" s="276"/>
      <c r="BD219" s="276"/>
      <c r="BE219" s="276"/>
      <c r="BF219" s="276"/>
      <c r="BG219" s="276"/>
      <c r="BH219" s="276"/>
      <c r="BI219" s="276"/>
      <c r="BJ219" s="276"/>
      <c r="BK219" s="276"/>
      <c r="BL219" s="276"/>
      <c r="BM219" s="276"/>
      <c r="BN219" s="89" t="str">
        <f t="shared" si="112"/>
        <v/>
      </c>
      <c r="BO219" s="90" t="str">
        <f t="shared" si="113"/>
        <v/>
      </c>
      <c r="BP219" s="285"/>
      <c r="BQ219" s="285"/>
      <c r="BR219" s="285"/>
      <c r="BS219" s="285"/>
      <c r="BT219" s="285"/>
      <c r="BU219" s="285"/>
      <c r="BV219" s="285"/>
      <c r="BW219" s="285"/>
      <c r="BX219" s="285"/>
      <c r="BY219" s="285"/>
      <c r="BZ219" s="285"/>
      <c r="CA219" s="276"/>
      <c r="CB219" s="276"/>
      <c r="CC219" s="276"/>
      <c r="CD219" s="276"/>
      <c r="CE219" s="276"/>
      <c r="CF219" s="276"/>
      <c r="CG219" s="276"/>
      <c r="CH219" s="276"/>
      <c r="CI219" s="276"/>
      <c r="CJ219" s="276"/>
      <c r="CK219" s="276"/>
      <c r="CL219" s="276"/>
      <c r="CM219" s="276"/>
      <c r="CN219" s="276"/>
      <c r="CO219" s="276"/>
      <c r="CP219" s="276"/>
      <c r="CQ219" s="276"/>
      <c r="CR219" s="276"/>
      <c r="CS219" s="276"/>
      <c r="CT219" s="89" t="str">
        <f t="shared" si="114"/>
        <v/>
      </c>
      <c r="CU219" s="90" t="str">
        <f t="shared" si="115"/>
        <v/>
      </c>
      <c r="CV219" s="91" t="str">
        <f>IF(B219&lt;&gt;"",IFERROR(SUMIF(D$14:CS$14, "CLO1", D219:CS219)/'Grade computation'!I$4,""),"")</f>
        <v/>
      </c>
      <c r="CW219" s="92" t="str">
        <f t="shared" si="116"/>
        <v/>
      </c>
      <c r="CX219" s="92" t="str">
        <f t="shared" si="117"/>
        <v/>
      </c>
      <c r="CY219" s="91" t="str">
        <f>IF(B219&lt;&gt;"",IFERROR(IF((SUMIF(D$14:CS$14,"CLO2",D219:CS219)/'Grade computation'!I$5)=0,0,(SUMIF(D$14:CS$14,"CLO2",D219:CS219)/'Grade computation'!I$5)),""),"")</f>
        <v/>
      </c>
      <c r="CZ219" s="92" t="str">
        <f t="shared" si="118"/>
        <v/>
      </c>
      <c r="DA219" s="92" t="str">
        <f t="shared" si="119"/>
        <v/>
      </c>
      <c r="DB219" s="91" t="str">
        <f>IF(B219&lt;&gt;"",IFERROR(IF((SUMIF(D$14:CS$14,"CLO3",D219:CS219)/'Grade computation'!I$6)=0,0,(SUMIF(D$14:CS$14,"CLO3",D219:CS219)/'Grade computation'!I$6)),""),"")</f>
        <v/>
      </c>
      <c r="DC219" s="92" t="str">
        <f t="shared" si="120"/>
        <v/>
      </c>
      <c r="DD219" s="92" t="str">
        <f t="shared" si="121"/>
        <v/>
      </c>
      <c r="DE219" s="91" t="str">
        <f>IF(B219&lt;&gt;"",IFERROR(SUMIF(D$14:CS$14,"CLO4",D219:CS219)/'Grade computation'!I$7,""),"")</f>
        <v/>
      </c>
      <c r="DF219" s="92" t="str">
        <f t="shared" si="122"/>
        <v/>
      </c>
      <c r="DG219" s="92" t="str">
        <f t="shared" si="123"/>
        <v/>
      </c>
      <c r="DH219" s="91" t="str">
        <f>IF(B219&lt;&gt;"",IFERROR(IF((SUMIF(D$14:CS$14,"CLO5",D219:CS219)/'Grade computation'!I$8)=0,0,(SUMIF(D$14:CS$14,"CLO5",D219:CS219)/'Grade computation'!I$8)),""),"")</f>
        <v/>
      </c>
      <c r="DI219" s="92" t="str">
        <f t="shared" si="124"/>
        <v/>
      </c>
      <c r="DJ219" s="92" t="str">
        <f t="shared" si="125"/>
        <v/>
      </c>
      <c r="DK219" s="91" t="str">
        <f>IF(B219&lt;&gt;"",IFERROR(IF((SUMIF(D$14:CS$14,"CLO6",D219:CS219)/'Grade computation'!I$9)=0,0,(SUMIF(D$14:CS$14,"CLO6",D219:CS219)/'Grade computation'!I$9)),""),"")</f>
        <v/>
      </c>
      <c r="DL219" s="92" t="str">
        <f t="shared" si="126"/>
        <v/>
      </c>
      <c r="DM219" s="92" t="str">
        <f t="shared" si="127"/>
        <v/>
      </c>
      <c r="DN219" s="91" t="str">
        <f>IF(B219&lt;&gt;"",IFERROR(IF((SUMIF(D$14:CS$14,"CLO7",D219:CS219)/'Grade computation'!I$10)=0,0,(SUMIF(D$14:CS$14,"CLO7",D219:CS219)/'Grade computation'!I$10)),""),"")</f>
        <v/>
      </c>
      <c r="DO219" s="92" t="str">
        <f t="shared" si="128"/>
        <v/>
      </c>
      <c r="DP219" s="92" t="str">
        <f t="shared" si="129"/>
        <v/>
      </c>
      <c r="DQ219" s="91" t="str">
        <f>IF(B219&lt;&gt;"",IFERROR(IF((SUMIF(D$14:CS$14,"CLO8",D219:CS219)/'Grade computation'!I$11)=0,0,(SUMIF(D$14:CS$14,"CLO8",D219:CS219)/'Grade computation'!I$11)),""),"")</f>
        <v/>
      </c>
      <c r="DR219" s="92" t="str">
        <f t="shared" si="130"/>
        <v/>
      </c>
      <c r="DS219" s="92" t="str">
        <f t="shared" si="131"/>
        <v/>
      </c>
      <c r="DT219" s="91" t="str">
        <f>IF(B219&lt;&gt;"",IFERROR(IF((SUMIF(D$14:CS$14,"CLO9",D219:CS219)/'Grade computation'!I$12)=0,0,(SUMIF(D$14:CS$14,"CLO9",D219:CS219)/'Grade computation'!I$12)),""),"")</f>
        <v/>
      </c>
      <c r="DU219" s="92" t="str">
        <f t="shared" si="132"/>
        <v/>
      </c>
      <c r="DV219" s="92" t="str">
        <f t="shared" si="133"/>
        <v/>
      </c>
      <c r="DW219" s="91" t="str">
        <f>IF(B219&lt;&gt;"",IFERROR(IF((SUMIF(D$14:CS$14,"CLO10",D219:CS219)/'Grade computation'!I$13)=0,0,(SUMIF(D$14:CS$14,"CLO10",D219:CS219)/'Grade computation'!I$13)),""),"")</f>
        <v/>
      </c>
      <c r="DX219" s="92" t="str">
        <f t="shared" si="134"/>
        <v/>
      </c>
      <c r="DY219" s="92" t="str">
        <f t="shared" si="135"/>
        <v/>
      </c>
      <c r="DZ219" s="45"/>
      <c r="EA219" s="45"/>
    </row>
    <row r="220" spans="1:131" ht="15.75" customHeight="1">
      <c r="A220" s="281"/>
      <c r="B220" s="282"/>
      <c r="C220" s="276"/>
      <c r="D220" s="276"/>
      <c r="E220" s="276"/>
      <c r="F220" s="276"/>
      <c r="G220" s="276"/>
      <c r="H220" s="276"/>
      <c r="I220" s="276"/>
      <c r="J220" s="276"/>
      <c r="K220" s="276"/>
      <c r="L220" s="276"/>
      <c r="M220" s="276"/>
      <c r="N220" s="276"/>
      <c r="O220" s="276"/>
      <c r="P220" s="276"/>
      <c r="Q220" s="276"/>
      <c r="R220" s="276"/>
      <c r="S220" s="276"/>
      <c r="T220" s="276"/>
      <c r="U220" s="276"/>
      <c r="V220" s="276"/>
      <c r="W220" s="276"/>
      <c r="X220" s="276"/>
      <c r="Y220" s="276"/>
      <c r="Z220" s="276"/>
      <c r="AA220" s="276"/>
      <c r="AB220" s="276"/>
      <c r="AC220" s="276"/>
      <c r="AD220" s="276"/>
      <c r="AE220" s="276"/>
      <c r="AF220" s="276"/>
      <c r="AG220" s="276"/>
      <c r="AH220" s="89" t="str">
        <f t="shared" si="110"/>
        <v/>
      </c>
      <c r="AI220" s="90" t="str">
        <f t="shared" si="111"/>
        <v/>
      </c>
      <c r="AJ220" s="276"/>
      <c r="AK220" s="276"/>
      <c r="AL220" s="276"/>
      <c r="AM220" s="276"/>
      <c r="AN220" s="276"/>
      <c r="AO220" s="276"/>
      <c r="AP220" s="276"/>
      <c r="AQ220" s="276"/>
      <c r="AR220" s="276"/>
      <c r="AS220" s="276"/>
      <c r="AT220" s="276"/>
      <c r="AU220" s="276"/>
      <c r="AV220" s="276"/>
      <c r="AW220" s="276"/>
      <c r="AX220" s="276"/>
      <c r="AY220" s="276"/>
      <c r="AZ220" s="276"/>
      <c r="BA220" s="276"/>
      <c r="BB220" s="276"/>
      <c r="BC220" s="276"/>
      <c r="BD220" s="276"/>
      <c r="BE220" s="276"/>
      <c r="BF220" s="276"/>
      <c r="BG220" s="276"/>
      <c r="BH220" s="276"/>
      <c r="BI220" s="276"/>
      <c r="BJ220" s="276"/>
      <c r="BK220" s="276"/>
      <c r="BL220" s="276"/>
      <c r="BM220" s="276"/>
      <c r="BN220" s="89" t="str">
        <f t="shared" si="112"/>
        <v/>
      </c>
      <c r="BO220" s="90" t="str">
        <f t="shared" si="113"/>
        <v/>
      </c>
      <c r="BP220" s="285"/>
      <c r="BQ220" s="285"/>
      <c r="BR220" s="285"/>
      <c r="BS220" s="285"/>
      <c r="BT220" s="285"/>
      <c r="BU220" s="285"/>
      <c r="BV220" s="285"/>
      <c r="BW220" s="285"/>
      <c r="BX220" s="285"/>
      <c r="BY220" s="285"/>
      <c r="BZ220" s="285"/>
      <c r="CA220" s="276"/>
      <c r="CB220" s="276"/>
      <c r="CC220" s="276"/>
      <c r="CD220" s="276"/>
      <c r="CE220" s="276"/>
      <c r="CF220" s="276"/>
      <c r="CG220" s="276"/>
      <c r="CH220" s="276"/>
      <c r="CI220" s="276"/>
      <c r="CJ220" s="276"/>
      <c r="CK220" s="276"/>
      <c r="CL220" s="276"/>
      <c r="CM220" s="276"/>
      <c r="CN220" s="276"/>
      <c r="CO220" s="276"/>
      <c r="CP220" s="276"/>
      <c r="CQ220" s="276"/>
      <c r="CR220" s="276"/>
      <c r="CS220" s="276"/>
      <c r="CT220" s="89" t="str">
        <f t="shared" si="114"/>
        <v/>
      </c>
      <c r="CU220" s="90" t="str">
        <f t="shared" si="115"/>
        <v/>
      </c>
      <c r="CV220" s="91" t="str">
        <f>IF(B220&lt;&gt;"",IFERROR(SUMIF(D$14:CS$14, "CLO1", D220:CS220)/'Grade computation'!I$4,""),"")</f>
        <v/>
      </c>
      <c r="CW220" s="92" t="str">
        <f t="shared" si="116"/>
        <v/>
      </c>
      <c r="CX220" s="92" t="str">
        <f t="shared" si="117"/>
        <v/>
      </c>
      <c r="CY220" s="91" t="str">
        <f>IF(B220&lt;&gt;"",IFERROR(IF((SUMIF(D$14:CS$14,"CLO2",D220:CS220)/'Grade computation'!I$5)=0,0,(SUMIF(D$14:CS$14,"CLO2",D220:CS220)/'Grade computation'!I$5)),""),"")</f>
        <v/>
      </c>
      <c r="CZ220" s="92" t="str">
        <f t="shared" si="118"/>
        <v/>
      </c>
      <c r="DA220" s="92" t="str">
        <f t="shared" si="119"/>
        <v/>
      </c>
      <c r="DB220" s="91" t="str">
        <f>IF(B220&lt;&gt;"",IFERROR(IF((SUMIF(D$14:CS$14,"CLO3",D220:CS220)/'Grade computation'!I$6)=0,0,(SUMIF(D$14:CS$14,"CLO3",D220:CS220)/'Grade computation'!I$6)),""),"")</f>
        <v/>
      </c>
      <c r="DC220" s="92" t="str">
        <f t="shared" si="120"/>
        <v/>
      </c>
      <c r="DD220" s="92" t="str">
        <f t="shared" si="121"/>
        <v/>
      </c>
      <c r="DE220" s="91" t="str">
        <f>IF(B220&lt;&gt;"",IFERROR(SUMIF(D$14:CS$14,"CLO4",D220:CS220)/'Grade computation'!I$7,""),"")</f>
        <v/>
      </c>
      <c r="DF220" s="92" t="str">
        <f t="shared" si="122"/>
        <v/>
      </c>
      <c r="DG220" s="92" t="str">
        <f t="shared" si="123"/>
        <v/>
      </c>
      <c r="DH220" s="91" t="str">
        <f>IF(B220&lt;&gt;"",IFERROR(IF((SUMIF(D$14:CS$14,"CLO5",D220:CS220)/'Grade computation'!I$8)=0,0,(SUMIF(D$14:CS$14,"CLO5",D220:CS220)/'Grade computation'!I$8)),""),"")</f>
        <v/>
      </c>
      <c r="DI220" s="92" t="str">
        <f t="shared" si="124"/>
        <v/>
      </c>
      <c r="DJ220" s="92" t="str">
        <f t="shared" si="125"/>
        <v/>
      </c>
      <c r="DK220" s="91" t="str">
        <f>IF(B220&lt;&gt;"",IFERROR(IF((SUMIF(D$14:CS$14,"CLO6",D220:CS220)/'Grade computation'!I$9)=0,0,(SUMIF(D$14:CS$14,"CLO6",D220:CS220)/'Grade computation'!I$9)),""),"")</f>
        <v/>
      </c>
      <c r="DL220" s="92" t="str">
        <f t="shared" si="126"/>
        <v/>
      </c>
      <c r="DM220" s="92" t="str">
        <f t="shared" si="127"/>
        <v/>
      </c>
      <c r="DN220" s="91" t="str">
        <f>IF(B220&lt;&gt;"",IFERROR(IF((SUMIF(D$14:CS$14,"CLO7",D220:CS220)/'Grade computation'!I$10)=0,0,(SUMIF(D$14:CS$14,"CLO7",D220:CS220)/'Grade computation'!I$10)),""),"")</f>
        <v/>
      </c>
      <c r="DO220" s="92" t="str">
        <f t="shared" si="128"/>
        <v/>
      </c>
      <c r="DP220" s="92" t="str">
        <f t="shared" si="129"/>
        <v/>
      </c>
      <c r="DQ220" s="91" t="str">
        <f>IF(B220&lt;&gt;"",IFERROR(IF((SUMIF(D$14:CS$14,"CLO8",D220:CS220)/'Grade computation'!I$11)=0,0,(SUMIF(D$14:CS$14,"CLO8",D220:CS220)/'Grade computation'!I$11)),""),"")</f>
        <v/>
      </c>
      <c r="DR220" s="92" t="str">
        <f t="shared" si="130"/>
        <v/>
      </c>
      <c r="DS220" s="92" t="str">
        <f t="shared" si="131"/>
        <v/>
      </c>
      <c r="DT220" s="91" t="str">
        <f>IF(B220&lt;&gt;"",IFERROR(IF((SUMIF(D$14:CS$14,"CLO9",D220:CS220)/'Grade computation'!I$12)=0,0,(SUMIF(D$14:CS$14,"CLO9",D220:CS220)/'Grade computation'!I$12)),""),"")</f>
        <v/>
      </c>
      <c r="DU220" s="92" t="str">
        <f t="shared" si="132"/>
        <v/>
      </c>
      <c r="DV220" s="92" t="str">
        <f t="shared" si="133"/>
        <v/>
      </c>
      <c r="DW220" s="91" t="str">
        <f>IF(B220&lt;&gt;"",IFERROR(IF((SUMIF(D$14:CS$14,"CLO10",D220:CS220)/'Grade computation'!I$13)=0,0,(SUMIF(D$14:CS$14,"CLO10",D220:CS220)/'Grade computation'!I$13)),""),"")</f>
        <v/>
      </c>
      <c r="DX220" s="92" t="str">
        <f t="shared" si="134"/>
        <v/>
      </c>
      <c r="DY220" s="92" t="str">
        <f t="shared" si="135"/>
        <v/>
      </c>
      <c r="DZ220" s="45"/>
      <c r="EA220" s="45"/>
    </row>
    <row r="221" spans="1:131" ht="15.75" customHeight="1">
      <c r="A221" s="281"/>
      <c r="B221" s="282"/>
      <c r="C221" s="276"/>
      <c r="D221" s="276"/>
      <c r="E221" s="276"/>
      <c r="F221" s="276"/>
      <c r="G221" s="276"/>
      <c r="H221" s="276"/>
      <c r="I221" s="276"/>
      <c r="J221" s="276"/>
      <c r="K221" s="276"/>
      <c r="L221" s="276"/>
      <c r="M221" s="276"/>
      <c r="N221" s="276"/>
      <c r="O221" s="276"/>
      <c r="P221" s="276"/>
      <c r="Q221" s="276"/>
      <c r="R221" s="276"/>
      <c r="S221" s="276"/>
      <c r="T221" s="276"/>
      <c r="U221" s="276"/>
      <c r="V221" s="276"/>
      <c r="W221" s="276"/>
      <c r="X221" s="276"/>
      <c r="Y221" s="276"/>
      <c r="Z221" s="276"/>
      <c r="AA221" s="276"/>
      <c r="AB221" s="276"/>
      <c r="AC221" s="276"/>
      <c r="AD221" s="276"/>
      <c r="AE221" s="276"/>
      <c r="AF221" s="276"/>
      <c r="AG221" s="276"/>
      <c r="AH221" s="89" t="str">
        <f t="shared" si="110"/>
        <v/>
      </c>
      <c r="AI221" s="90" t="str">
        <f t="shared" si="111"/>
        <v/>
      </c>
      <c r="AJ221" s="276"/>
      <c r="AK221" s="276"/>
      <c r="AL221" s="276"/>
      <c r="AM221" s="276"/>
      <c r="AN221" s="276"/>
      <c r="AO221" s="276"/>
      <c r="AP221" s="276"/>
      <c r="AQ221" s="276"/>
      <c r="AR221" s="276"/>
      <c r="AS221" s="276"/>
      <c r="AT221" s="276"/>
      <c r="AU221" s="276"/>
      <c r="AV221" s="276"/>
      <c r="AW221" s="276"/>
      <c r="AX221" s="276"/>
      <c r="AY221" s="276"/>
      <c r="AZ221" s="276"/>
      <c r="BA221" s="276"/>
      <c r="BB221" s="276"/>
      <c r="BC221" s="276"/>
      <c r="BD221" s="276"/>
      <c r="BE221" s="276"/>
      <c r="BF221" s="276"/>
      <c r="BG221" s="276"/>
      <c r="BH221" s="276"/>
      <c r="BI221" s="276"/>
      <c r="BJ221" s="276"/>
      <c r="BK221" s="276"/>
      <c r="BL221" s="276"/>
      <c r="BM221" s="276"/>
      <c r="BN221" s="89" t="str">
        <f t="shared" si="112"/>
        <v/>
      </c>
      <c r="BO221" s="90" t="str">
        <f t="shared" si="113"/>
        <v/>
      </c>
      <c r="BP221" s="285"/>
      <c r="BQ221" s="285"/>
      <c r="BR221" s="285"/>
      <c r="BS221" s="285"/>
      <c r="BT221" s="285"/>
      <c r="BU221" s="285"/>
      <c r="BV221" s="285"/>
      <c r="BW221" s="285"/>
      <c r="BX221" s="285"/>
      <c r="BY221" s="285"/>
      <c r="BZ221" s="285"/>
      <c r="CA221" s="276"/>
      <c r="CB221" s="276"/>
      <c r="CC221" s="276"/>
      <c r="CD221" s="276"/>
      <c r="CE221" s="276"/>
      <c r="CF221" s="276"/>
      <c r="CG221" s="276"/>
      <c r="CH221" s="276"/>
      <c r="CI221" s="276"/>
      <c r="CJ221" s="276"/>
      <c r="CK221" s="276"/>
      <c r="CL221" s="276"/>
      <c r="CM221" s="276"/>
      <c r="CN221" s="276"/>
      <c r="CO221" s="276"/>
      <c r="CP221" s="276"/>
      <c r="CQ221" s="276"/>
      <c r="CR221" s="276"/>
      <c r="CS221" s="276"/>
      <c r="CT221" s="89" t="str">
        <f t="shared" si="114"/>
        <v/>
      </c>
      <c r="CU221" s="90" t="str">
        <f t="shared" si="115"/>
        <v/>
      </c>
      <c r="CV221" s="91" t="str">
        <f>IF(B221&lt;&gt;"",IFERROR(SUMIF(D$14:CS$14, "CLO1", D221:CS221)/'Grade computation'!I$4,""),"")</f>
        <v/>
      </c>
      <c r="CW221" s="92" t="str">
        <f t="shared" si="116"/>
        <v/>
      </c>
      <c r="CX221" s="92" t="str">
        <f t="shared" si="117"/>
        <v/>
      </c>
      <c r="CY221" s="91" t="str">
        <f>IF(B221&lt;&gt;"",IFERROR(IF((SUMIF(D$14:CS$14,"CLO2",D221:CS221)/'Grade computation'!I$5)=0,0,(SUMIF(D$14:CS$14,"CLO2",D221:CS221)/'Grade computation'!I$5)),""),"")</f>
        <v/>
      </c>
      <c r="CZ221" s="92" t="str">
        <f t="shared" si="118"/>
        <v/>
      </c>
      <c r="DA221" s="92" t="str">
        <f t="shared" si="119"/>
        <v/>
      </c>
      <c r="DB221" s="91" t="str">
        <f>IF(B221&lt;&gt;"",IFERROR(IF((SUMIF(D$14:CS$14,"CLO3",D221:CS221)/'Grade computation'!I$6)=0,0,(SUMIF(D$14:CS$14,"CLO3",D221:CS221)/'Grade computation'!I$6)),""),"")</f>
        <v/>
      </c>
      <c r="DC221" s="92" t="str">
        <f t="shared" si="120"/>
        <v/>
      </c>
      <c r="DD221" s="92" t="str">
        <f t="shared" si="121"/>
        <v/>
      </c>
      <c r="DE221" s="91" t="str">
        <f>IF(B221&lt;&gt;"",IFERROR(SUMIF(D$14:CS$14,"CLO4",D221:CS221)/'Grade computation'!I$7,""),"")</f>
        <v/>
      </c>
      <c r="DF221" s="92" t="str">
        <f t="shared" si="122"/>
        <v/>
      </c>
      <c r="DG221" s="92" t="str">
        <f t="shared" si="123"/>
        <v/>
      </c>
      <c r="DH221" s="91" t="str">
        <f>IF(B221&lt;&gt;"",IFERROR(IF((SUMIF(D$14:CS$14,"CLO5",D221:CS221)/'Grade computation'!I$8)=0,0,(SUMIF(D$14:CS$14,"CLO5",D221:CS221)/'Grade computation'!I$8)),""),"")</f>
        <v/>
      </c>
      <c r="DI221" s="92" t="str">
        <f t="shared" si="124"/>
        <v/>
      </c>
      <c r="DJ221" s="92" t="str">
        <f t="shared" si="125"/>
        <v/>
      </c>
      <c r="DK221" s="91" t="str">
        <f>IF(B221&lt;&gt;"",IFERROR(IF((SUMIF(D$14:CS$14,"CLO6",D221:CS221)/'Grade computation'!I$9)=0,0,(SUMIF(D$14:CS$14,"CLO6",D221:CS221)/'Grade computation'!I$9)),""),"")</f>
        <v/>
      </c>
      <c r="DL221" s="92" t="str">
        <f t="shared" si="126"/>
        <v/>
      </c>
      <c r="DM221" s="92" t="str">
        <f t="shared" si="127"/>
        <v/>
      </c>
      <c r="DN221" s="91" t="str">
        <f>IF(B221&lt;&gt;"",IFERROR(IF((SUMIF(D$14:CS$14,"CLO7",D221:CS221)/'Grade computation'!I$10)=0,0,(SUMIF(D$14:CS$14,"CLO7",D221:CS221)/'Grade computation'!I$10)),""),"")</f>
        <v/>
      </c>
      <c r="DO221" s="92" t="str">
        <f t="shared" si="128"/>
        <v/>
      </c>
      <c r="DP221" s="92" t="str">
        <f t="shared" si="129"/>
        <v/>
      </c>
      <c r="DQ221" s="91" t="str">
        <f>IF(B221&lt;&gt;"",IFERROR(IF((SUMIF(D$14:CS$14,"CLO8",D221:CS221)/'Grade computation'!I$11)=0,0,(SUMIF(D$14:CS$14,"CLO8",D221:CS221)/'Grade computation'!I$11)),""),"")</f>
        <v/>
      </c>
      <c r="DR221" s="92" t="str">
        <f t="shared" si="130"/>
        <v/>
      </c>
      <c r="DS221" s="92" t="str">
        <f t="shared" si="131"/>
        <v/>
      </c>
      <c r="DT221" s="91" t="str">
        <f>IF(B221&lt;&gt;"",IFERROR(IF((SUMIF(D$14:CS$14,"CLO9",D221:CS221)/'Grade computation'!I$12)=0,0,(SUMIF(D$14:CS$14,"CLO9",D221:CS221)/'Grade computation'!I$12)),""),"")</f>
        <v/>
      </c>
      <c r="DU221" s="92" t="str">
        <f t="shared" si="132"/>
        <v/>
      </c>
      <c r="DV221" s="92" t="str">
        <f t="shared" si="133"/>
        <v/>
      </c>
      <c r="DW221" s="91" t="str">
        <f>IF(B221&lt;&gt;"",IFERROR(IF((SUMIF(D$14:CS$14,"CLO10",D221:CS221)/'Grade computation'!I$13)=0,0,(SUMIF(D$14:CS$14,"CLO10",D221:CS221)/'Grade computation'!I$13)),""),"")</f>
        <v/>
      </c>
      <c r="DX221" s="92" t="str">
        <f t="shared" si="134"/>
        <v/>
      </c>
      <c r="DY221" s="92" t="str">
        <f t="shared" si="135"/>
        <v/>
      </c>
      <c r="DZ221" s="45"/>
      <c r="EA221" s="45"/>
    </row>
    <row r="222" spans="1:131" ht="15.75" customHeight="1">
      <c r="A222" s="281"/>
      <c r="B222" s="282"/>
      <c r="C222" s="276"/>
      <c r="D222" s="276"/>
      <c r="E222" s="276"/>
      <c r="F222" s="276"/>
      <c r="G222" s="276"/>
      <c r="H222" s="276"/>
      <c r="I222" s="276"/>
      <c r="J222" s="276"/>
      <c r="K222" s="276"/>
      <c r="L222" s="276"/>
      <c r="M222" s="276"/>
      <c r="N222" s="276"/>
      <c r="O222" s="276"/>
      <c r="P222" s="276"/>
      <c r="Q222" s="276"/>
      <c r="R222" s="276"/>
      <c r="S222" s="276"/>
      <c r="T222" s="276"/>
      <c r="U222" s="276"/>
      <c r="V222" s="276"/>
      <c r="W222" s="276"/>
      <c r="X222" s="276"/>
      <c r="Y222" s="276"/>
      <c r="Z222" s="276"/>
      <c r="AA222" s="276"/>
      <c r="AB222" s="276"/>
      <c r="AC222" s="276"/>
      <c r="AD222" s="276"/>
      <c r="AE222" s="276"/>
      <c r="AF222" s="276"/>
      <c r="AG222" s="276"/>
      <c r="AH222" s="89" t="str">
        <f t="shared" si="110"/>
        <v/>
      </c>
      <c r="AI222" s="90" t="str">
        <f t="shared" si="111"/>
        <v/>
      </c>
      <c r="AJ222" s="276"/>
      <c r="AK222" s="276"/>
      <c r="AL222" s="276"/>
      <c r="AM222" s="276"/>
      <c r="AN222" s="276"/>
      <c r="AO222" s="276"/>
      <c r="AP222" s="276"/>
      <c r="AQ222" s="276"/>
      <c r="AR222" s="276"/>
      <c r="AS222" s="276"/>
      <c r="AT222" s="276"/>
      <c r="AU222" s="276"/>
      <c r="AV222" s="276"/>
      <c r="AW222" s="276"/>
      <c r="AX222" s="276"/>
      <c r="AY222" s="276"/>
      <c r="AZ222" s="276"/>
      <c r="BA222" s="276"/>
      <c r="BB222" s="276"/>
      <c r="BC222" s="276"/>
      <c r="BD222" s="276"/>
      <c r="BE222" s="276"/>
      <c r="BF222" s="276"/>
      <c r="BG222" s="276"/>
      <c r="BH222" s="276"/>
      <c r="BI222" s="276"/>
      <c r="BJ222" s="276"/>
      <c r="BK222" s="276"/>
      <c r="BL222" s="276"/>
      <c r="BM222" s="276"/>
      <c r="BN222" s="89" t="str">
        <f t="shared" si="112"/>
        <v/>
      </c>
      <c r="BO222" s="90" t="str">
        <f t="shared" si="113"/>
        <v/>
      </c>
      <c r="BP222" s="285"/>
      <c r="BQ222" s="285"/>
      <c r="BR222" s="285"/>
      <c r="BS222" s="285"/>
      <c r="BT222" s="285"/>
      <c r="BU222" s="285"/>
      <c r="BV222" s="285"/>
      <c r="BW222" s="285"/>
      <c r="BX222" s="285"/>
      <c r="BY222" s="285"/>
      <c r="BZ222" s="285"/>
      <c r="CA222" s="276"/>
      <c r="CB222" s="276"/>
      <c r="CC222" s="276"/>
      <c r="CD222" s="276"/>
      <c r="CE222" s="276"/>
      <c r="CF222" s="276"/>
      <c r="CG222" s="276"/>
      <c r="CH222" s="276"/>
      <c r="CI222" s="276"/>
      <c r="CJ222" s="276"/>
      <c r="CK222" s="276"/>
      <c r="CL222" s="276"/>
      <c r="CM222" s="276"/>
      <c r="CN222" s="276"/>
      <c r="CO222" s="276"/>
      <c r="CP222" s="276"/>
      <c r="CQ222" s="276"/>
      <c r="CR222" s="276"/>
      <c r="CS222" s="276"/>
      <c r="CT222" s="89" t="str">
        <f t="shared" si="114"/>
        <v/>
      </c>
      <c r="CU222" s="90" t="str">
        <f t="shared" si="115"/>
        <v/>
      </c>
      <c r="CV222" s="91" t="str">
        <f>IF(B222&lt;&gt;"",IFERROR(SUMIF(D$14:CS$14, "CLO1", D222:CS222)/'Grade computation'!I$4,""),"")</f>
        <v/>
      </c>
      <c r="CW222" s="92" t="str">
        <f t="shared" si="116"/>
        <v/>
      </c>
      <c r="CX222" s="92" t="str">
        <f t="shared" si="117"/>
        <v/>
      </c>
      <c r="CY222" s="91" t="str">
        <f>IF(B222&lt;&gt;"",IFERROR(IF((SUMIF(D$14:CS$14,"CLO2",D222:CS222)/'Grade computation'!I$5)=0,0,(SUMIF(D$14:CS$14,"CLO2",D222:CS222)/'Grade computation'!I$5)),""),"")</f>
        <v/>
      </c>
      <c r="CZ222" s="92" t="str">
        <f t="shared" si="118"/>
        <v/>
      </c>
      <c r="DA222" s="92" t="str">
        <f t="shared" si="119"/>
        <v/>
      </c>
      <c r="DB222" s="91" t="str">
        <f>IF(B222&lt;&gt;"",IFERROR(IF((SUMIF(D$14:CS$14,"CLO3",D222:CS222)/'Grade computation'!I$6)=0,0,(SUMIF(D$14:CS$14,"CLO3",D222:CS222)/'Grade computation'!I$6)),""),"")</f>
        <v/>
      </c>
      <c r="DC222" s="92" t="str">
        <f t="shared" si="120"/>
        <v/>
      </c>
      <c r="DD222" s="92" t="str">
        <f t="shared" si="121"/>
        <v/>
      </c>
      <c r="DE222" s="91" t="str">
        <f>IF(B222&lt;&gt;"",IFERROR(SUMIF(D$14:CS$14,"CLO4",D222:CS222)/'Grade computation'!I$7,""),"")</f>
        <v/>
      </c>
      <c r="DF222" s="92" t="str">
        <f t="shared" si="122"/>
        <v/>
      </c>
      <c r="DG222" s="92" t="str">
        <f t="shared" si="123"/>
        <v/>
      </c>
      <c r="DH222" s="91" t="str">
        <f>IF(B222&lt;&gt;"",IFERROR(IF((SUMIF(D$14:CS$14,"CLO5",D222:CS222)/'Grade computation'!I$8)=0,0,(SUMIF(D$14:CS$14,"CLO5",D222:CS222)/'Grade computation'!I$8)),""),"")</f>
        <v/>
      </c>
      <c r="DI222" s="92" t="str">
        <f t="shared" si="124"/>
        <v/>
      </c>
      <c r="DJ222" s="92" t="str">
        <f t="shared" si="125"/>
        <v/>
      </c>
      <c r="DK222" s="91" t="str">
        <f>IF(B222&lt;&gt;"",IFERROR(IF((SUMIF(D$14:CS$14,"CLO6",D222:CS222)/'Grade computation'!I$9)=0,0,(SUMIF(D$14:CS$14,"CLO6",D222:CS222)/'Grade computation'!I$9)),""),"")</f>
        <v/>
      </c>
      <c r="DL222" s="92" t="str">
        <f t="shared" si="126"/>
        <v/>
      </c>
      <c r="DM222" s="92" t="str">
        <f t="shared" si="127"/>
        <v/>
      </c>
      <c r="DN222" s="91" t="str">
        <f>IF(B222&lt;&gt;"",IFERROR(IF((SUMIF(D$14:CS$14,"CLO7",D222:CS222)/'Grade computation'!I$10)=0,0,(SUMIF(D$14:CS$14,"CLO7",D222:CS222)/'Grade computation'!I$10)),""),"")</f>
        <v/>
      </c>
      <c r="DO222" s="92" t="str">
        <f t="shared" si="128"/>
        <v/>
      </c>
      <c r="DP222" s="92" t="str">
        <f t="shared" si="129"/>
        <v/>
      </c>
      <c r="DQ222" s="91" t="str">
        <f>IF(B222&lt;&gt;"",IFERROR(IF((SUMIF(D$14:CS$14,"CLO8",D222:CS222)/'Grade computation'!I$11)=0,0,(SUMIF(D$14:CS$14,"CLO8",D222:CS222)/'Grade computation'!I$11)),""),"")</f>
        <v/>
      </c>
      <c r="DR222" s="92" t="str">
        <f t="shared" si="130"/>
        <v/>
      </c>
      <c r="DS222" s="92" t="str">
        <f t="shared" si="131"/>
        <v/>
      </c>
      <c r="DT222" s="91" t="str">
        <f>IF(B222&lt;&gt;"",IFERROR(IF((SUMIF(D$14:CS$14,"CLO9",D222:CS222)/'Grade computation'!I$12)=0,0,(SUMIF(D$14:CS$14,"CLO9",D222:CS222)/'Grade computation'!I$12)),""),"")</f>
        <v/>
      </c>
      <c r="DU222" s="92" t="str">
        <f t="shared" si="132"/>
        <v/>
      </c>
      <c r="DV222" s="92" t="str">
        <f t="shared" si="133"/>
        <v/>
      </c>
      <c r="DW222" s="91" t="str">
        <f>IF(B222&lt;&gt;"",IFERROR(IF((SUMIF(D$14:CS$14,"CLO10",D222:CS222)/'Grade computation'!I$13)=0,0,(SUMIF(D$14:CS$14,"CLO10",D222:CS222)/'Grade computation'!I$13)),""),"")</f>
        <v/>
      </c>
      <c r="DX222" s="92" t="str">
        <f t="shared" si="134"/>
        <v/>
      </c>
      <c r="DY222" s="92" t="str">
        <f t="shared" si="135"/>
        <v/>
      </c>
      <c r="DZ222" s="45"/>
      <c r="EA222" s="45"/>
    </row>
    <row r="223" spans="1:131" ht="15.75" customHeight="1">
      <c r="A223" s="281"/>
      <c r="B223" s="282"/>
      <c r="C223" s="276"/>
      <c r="D223" s="276"/>
      <c r="E223" s="276"/>
      <c r="F223" s="276"/>
      <c r="G223" s="276"/>
      <c r="H223" s="276"/>
      <c r="I223" s="276"/>
      <c r="J223" s="276"/>
      <c r="K223" s="276"/>
      <c r="L223" s="276"/>
      <c r="M223" s="276"/>
      <c r="N223" s="276"/>
      <c r="O223" s="276"/>
      <c r="P223" s="276"/>
      <c r="Q223" s="276"/>
      <c r="R223" s="276"/>
      <c r="S223" s="276"/>
      <c r="T223" s="276"/>
      <c r="U223" s="276"/>
      <c r="V223" s="276"/>
      <c r="W223" s="276"/>
      <c r="X223" s="276"/>
      <c r="Y223" s="276"/>
      <c r="Z223" s="276"/>
      <c r="AA223" s="276"/>
      <c r="AB223" s="276"/>
      <c r="AC223" s="276"/>
      <c r="AD223" s="276"/>
      <c r="AE223" s="276"/>
      <c r="AF223" s="276"/>
      <c r="AG223" s="276"/>
      <c r="AH223" s="89" t="str">
        <f t="shared" ref="AH223:AH286" si="136">IF(B223&lt;&gt;"",SUMIF(D$12:AG$12,"TLA",D223:AG223),"")</f>
        <v/>
      </c>
      <c r="AI223" s="90" t="str">
        <f t="shared" ref="AI223:AI286" si="137">IF(B223&lt;&gt;"",SUMIF(D$12:AG$12,"AT",D223:AG223),"")</f>
        <v/>
      </c>
      <c r="AJ223" s="276"/>
      <c r="AK223" s="276"/>
      <c r="AL223" s="276"/>
      <c r="AM223" s="276"/>
      <c r="AN223" s="276"/>
      <c r="AO223" s="276"/>
      <c r="AP223" s="276"/>
      <c r="AQ223" s="276"/>
      <c r="AR223" s="276"/>
      <c r="AS223" s="276"/>
      <c r="AT223" s="276"/>
      <c r="AU223" s="276"/>
      <c r="AV223" s="276"/>
      <c r="AW223" s="276"/>
      <c r="AX223" s="276"/>
      <c r="AY223" s="276"/>
      <c r="AZ223" s="276"/>
      <c r="BA223" s="276"/>
      <c r="BB223" s="276"/>
      <c r="BC223" s="276"/>
      <c r="BD223" s="276"/>
      <c r="BE223" s="276"/>
      <c r="BF223" s="276"/>
      <c r="BG223" s="276"/>
      <c r="BH223" s="276"/>
      <c r="BI223" s="276"/>
      <c r="BJ223" s="276"/>
      <c r="BK223" s="276"/>
      <c r="BL223" s="276"/>
      <c r="BM223" s="276"/>
      <c r="BN223" s="89" t="str">
        <f t="shared" ref="BN223:BN286" si="138">IF(B223&lt;&gt;"", SUMIF(AJ$12:BM$12,"TLA",AJ223:BM223), "")</f>
        <v/>
      </c>
      <c r="BO223" s="90" t="str">
        <f t="shared" ref="BO223:BO286" si="139">IF(B223&lt;&gt;"", SUMIF(AJ$12:BM$12,"AT",AJ223:BM223), "")</f>
        <v/>
      </c>
      <c r="BP223" s="285"/>
      <c r="BQ223" s="285"/>
      <c r="BR223" s="285"/>
      <c r="BS223" s="285"/>
      <c r="BT223" s="285"/>
      <c r="BU223" s="285"/>
      <c r="BV223" s="285"/>
      <c r="BW223" s="285"/>
      <c r="BX223" s="285"/>
      <c r="BY223" s="285"/>
      <c r="BZ223" s="285"/>
      <c r="CA223" s="276"/>
      <c r="CB223" s="276"/>
      <c r="CC223" s="276"/>
      <c r="CD223" s="276"/>
      <c r="CE223" s="276"/>
      <c r="CF223" s="276"/>
      <c r="CG223" s="276"/>
      <c r="CH223" s="276"/>
      <c r="CI223" s="276"/>
      <c r="CJ223" s="276"/>
      <c r="CK223" s="276"/>
      <c r="CL223" s="276"/>
      <c r="CM223" s="276"/>
      <c r="CN223" s="276"/>
      <c r="CO223" s="276"/>
      <c r="CP223" s="276"/>
      <c r="CQ223" s="276"/>
      <c r="CR223" s="276"/>
      <c r="CS223" s="276"/>
      <c r="CT223" s="89" t="str">
        <f t="shared" ref="CT223:CT286" si="140">IF(B223&lt;&gt;"",SUMIF(BP$12:CS$12,"TLA",BP223:CS223), "")</f>
        <v/>
      </c>
      <c r="CU223" s="90" t="str">
        <f t="shared" ref="CU223:CU286" si="141">IF(B223&lt;&gt;"",SUMIF(BP$12:CS$12,"AT",BP223:CS223), "")</f>
        <v/>
      </c>
      <c r="CV223" s="91" t="str">
        <f>IF(B223&lt;&gt;"",IFERROR(SUMIF(D$14:CS$14, "CLO1", D223:CS223)/'Grade computation'!I$4,""),"")</f>
        <v/>
      </c>
      <c r="CW223" s="92" t="str">
        <f t="shared" ref="CW223:CW286" si="142">IF(CV223="","",IF(CV223&gt;=B$10,"Y","N"))</f>
        <v/>
      </c>
      <c r="CX223" s="92" t="str">
        <f t="shared" ref="CX223:CX286" si="143">IF(CV223="","",IF(CV223&lt;50%,1,IF(AND(CV223&gt;=50%,CV223&lt;B$10),2,IF(CV223&gt;=B$10,3))))</f>
        <v/>
      </c>
      <c r="CY223" s="91" t="str">
        <f>IF(B223&lt;&gt;"",IFERROR(IF((SUMIF(D$14:CS$14,"CLO2",D223:CS223)/'Grade computation'!I$5)=0,0,(SUMIF(D$14:CS$14,"CLO2",D223:CS223)/'Grade computation'!I$5)),""),"")</f>
        <v/>
      </c>
      <c r="CZ223" s="92" t="str">
        <f t="shared" ref="CZ223:CZ286" si="144">IF(CY223="","",IF(CY223&gt;=B$10,"Y","N"))</f>
        <v/>
      </c>
      <c r="DA223" s="92" t="str">
        <f t="shared" ref="DA223:DA286" si="145">IF(CY223="","",IF(CY223&lt;50%,1,IF(AND(CY223&gt;=50%,CY223&lt;B$10),2,IF(CY223&gt;=B$10,3))))</f>
        <v/>
      </c>
      <c r="DB223" s="91" t="str">
        <f>IF(B223&lt;&gt;"",IFERROR(IF((SUMIF(D$14:CS$14,"CLO3",D223:CS223)/'Grade computation'!I$6)=0,0,(SUMIF(D$14:CS$14,"CLO3",D223:CS223)/'Grade computation'!I$6)),""),"")</f>
        <v/>
      </c>
      <c r="DC223" s="92" t="str">
        <f t="shared" ref="DC223:DC286" si="146">IF(DB223="","",IF(DB223&gt;=B$10,"Y","N"))</f>
        <v/>
      </c>
      <c r="DD223" s="92" t="str">
        <f t="shared" ref="DD223:DD286" si="147">IF(DB223="","",IF(DB223&lt;50%,1,IF(AND(DB223&gt;=50%,DB223&lt;B$10),2,IF(DB223&gt;=B$10,3))))</f>
        <v/>
      </c>
      <c r="DE223" s="91" t="str">
        <f>IF(B223&lt;&gt;"",IFERROR(SUMIF(D$14:CS$14,"CLO4",D223:CS223)/'Grade computation'!I$7,""),"")</f>
        <v/>
      </c>
      <c r="DF223" s="92" t="str">
        <f t="shared" ref="DF223:DF286" si="148">IF(DE223="","",IF(DE223&gt;=B$10,"Y","N"))</f>
        <v/>
      </c>
      <c r="DG223" s="92" t="str">
        <f t="shared" ref="DG223:DG286" si="149">IF(DE223="","",IF(DE223&lt;50%,1,IF(AND(DE223&gt;=50%,DE223&lt;B$10),2,IF(DE223&gt;=B$10,3))))</f>
        <v/>
      </c>
      <c r="DH223" s="91" t="str">
        <f>IF(B223&lt;&gt;"",IFERROR(IF((SUMIF(D$14:CS$14,"CLO5",D223:CS223)/'Grade computation'!I$8)=0,0,(SUMIF(D$14:CS$14,"CLO5",D223:CS223)/'Grade computation'!I$8)),""),"")</f>
        <v/>
      </c>
      <c r="DI223" s="92" t="str">
        <f t="shared" ref="DI223:DI286" si="150">IF(DH223="","",IF(DH223&gt;=B$10,"Y","N"))</f>
        <v/>
      </c>
      <c r="DJ223" s="92" t="str">
        <f t="shared" ref="DJ223:DJ286" si="151">IF(DH223="","",IF(DH223&lt;50%,1,IF(AND(DH223&gt;=50%,DH223&lt;B$10),2,IF(DH223&gt;=B$10,3))))</f>
        <v/>
      </c>
      <c r="DK223" s="91" t="str">
        <f>IF(B223&lt;&gt;"",IFERROR(IF((SUMIF(D$14:CS$14,"CLO6",D223:CS223)/'Grade computation'!I$9)=0,0,(SUMIF(D$14:CS$14,"CLO6",D223:CS223)/'Grade computation'!I$9)),""),"")</f>
        <v/>
      </c>
      <c r="DL223" s="92" t="str">
        <f t="shared" ref="DL223:DL286" si="152">IF(DK223="","",IF(DK223&gt;=B$10,"Y","N"))</f>
        <v/>
      </c>
      <c r="DM223" s="92" t="str">
        <f t="shared" ref="DM223:DM286" si="153">IF(DK223="","",IF(DK223&lt;50%,1,IF(AND(DK223&gt;=50%,DK223&lt;B$10),2,IF(DK223&gt;=B$10,3))))</f>
        <v/>
      </c>
      <c r="DN223" s="91" t="str">
        <f>IF(B223&lt;&gt;"",IFERROR(IF((SUMIF(D$14:CS$14,"CLO7",D223:CS223)/'Grade computation'!I$10)=0,0,(SUMIF(D$14:CS$14,"CLO7",D223:CS223)/'Grade computation'!I$10)),""),"")</f>
        <v/>
      </c>
      <c r="DO223" s="92" t="str">
        <f t="shared" ref="DO223:DO286" si="154">IF(DN223="","",IF(DN223&gt;=B$10,"Y","N"))</f>
        <v/>
      </c>
      <c r="DP223" s="92" t="str">
        <f t="shared" ref="DP223:DP286" si="155">IF(DN223="","",IF(DN223&lt;50%,1,IF(AND(DN223&gt;=50%,DN223&lt;B$10),2,IF(DN223&gt;=B$10,3))))</f>
        <v/>
      </c>
      <c r="DQ223" s="91" t="str">
        <f>IF(B223&lt;&gt;"",IFERROR(IF((SUMIF(D$14:CS$14,"CLO8",D223:CS223)/'Grade computation'!I$11)=0,0,(SUMIF(D$14:CS$14,"CLO8",D223:CS223)/'Grade computation'!I$11)),""),"")</f>
        <v/>
      </c>
      <c r="DR223" s="92" t="str">
        <f t="shared" ref="DR223:DR286" si="156">IF(DQ223="","",IF(DQ223&gt;=B$10,"Y","N"))</f>
        <v/>
      </c>
      <c r="DS223" s="92" t="str">
        <f t="shared" ref="DS223:DS286" si="157">IF(DQ223="","",IF(DQ223&lt;50%,1,IF(AND(DQ223&gt;=50%,DQ223&lt;B$10),2,IF(DQ223&gt;=B$10,3))))</f>
        <v/>
      </c>
      <c r="DT223" s="91" t="str">
        <f>IF(B223&lt;&gt;"",IFERROR(IF((SUMIF(D$14:CS$14,"CLO9",D223:CS223)/'Grade computation'!I$12)=0,0,(SUMIF(D$14:CS$14,"CLO9",D223:CS223)/'Grade computation'!I$12)),""),"")</f>
        <v/>
      </c>
      <c r="DU223" s="92" t="str">
        <f t="shared" ref="DU223:DU286" si="158">IF(DT223="","",IF(DT223&gt;=B$10,"Y","N"))</f>
        <v/>
      </c>
      <c r="DV223" s="92" t="str">
        <f t="shared" ref="DV223:DV286" si="159">IF(DT223="","",IF(DT223&lt;50%,1,IF(AND(DT223&gt;=50%,DT223&lt;B$10),2,IF(DT223&gt;=B$10,3))))</f>
        <v/>
      </c>
      <c r="DW223" s="91" t="str">
        <f>IF(B223&lt;&gt;"",IFERROR(IF((SUMIF(D$14:CS$14,"CLO10",D223:CS223)/'Grade computation'!I$13)=0,0,(SUMIF(D$14:CS$14,"CLO10",D223:CS223)/'Grade computation'!I$13)),""),"")</f>
        <v/>
      </c>
      <c r="DX223" s="92" t="str">
        <f t="shared" ref="DX223:DX286" si="160">IF(DW223="","",IF(DW223&gt;=B$10,"Y","N"))</f>
        <v/>
      </c>
      <c r="DY223" s="92" t="str">
        <f t="shared" ref="DY223:DY286" si="161">IF(DW223="","",IF(DW223&lt;50%,1,IF(AND(DW223&gt;=50%,DW223&lt;B$10),2,IF(DW223&gt;=B$10,3))))</f>
        <v/>
      </c>
      <c r="DZ223" s="45"/>
      <c r="EA223" s="45"/>
    </row>
    <row r="224" spans="1:131" ht="15.75" customHeight="1">
      <c r="A224" s="281"/>
      <c r="B224" s="282"/>
      <c r="C224" s="276"/>
      <c r="D224" s="276"/>
      <c r="E224" s="276"/>
      <c r="F224" s="276"/>
      <c r="G224" s="276"/>
      <c r="H224" s="276"/>
      <c r="I224" s="276"/>
      <c r="J224" s="276"/>
      <c r="K224" s="276"/>
      <c r="L224" s="276"/>
      <c r="M224" s="276"/>
      <c r="N224" s="276"/>
      <c r="O224" s="276"/>
      <c r="P224" s="276"/>
      <c r="Q224" s="276"/>
      <c r="R224" s="276"/>
      <c r="S224" s="276"/>
      <c r="T224" s="276"/>
      <c r="U224" s="276"/>
      <c r="V224" s="276"/>
      <c r="W224" s="276"/>
      <c r="X224" s="276"/>
      <c r="Y224" s="276"/>
      <c r="Z224" s="276"/>
      <c r="AA224" s="276"/>
      <c r="AB224" s="276"/>
      <c r="AC224" s="276"/>
      <c r="AD224" s="276"/>
      <c r="AE224" s="276"/>
      <c r="AF224" s="276"/>
      <c r="AG224" s="276"/>
      <c r="AH224" s="89" t="str">
        <f t="shared" si="136"/>
        <v/>
      </c>
      <c r="AI224" s="90" t="str">
        <f t="shared" si="137"/>
        <v/>
      </c>
      <c r="AJ224" s="276"/>
      <c r="AK224" s="276"/>
      <c r="AL224" s="276"/>
      <c r="AM224" s="276"/>
      <c r="AN224" s="276"/>
      <c r="AO224" s="276"/>
      <c r="AP224" s="276"/>
      <c r="AQ224" s="276"/>
      <c r="AR224" s="276"/>
      <c r="AS224" s="276"/>
      <c r="AT224" s="276"/>
      <c r="AU224" s="276"/>
      <c r="AV224" s="276"/>
      <c r="AW224" s="276"/>
      <c r="AX224" s="276"/>
      <c r="AY224" s="276"/>
      <c r="AZ224" s="276"/>
      <c r="BA224" s="276"/>
      <c r="BB224" s="276"/>
      <c r="BC224" s="276"/>
      <c r="BD224" s="276"/>
      <c r="BE224" s="276"/>
      <c r="BF224" s="276"/>
      <c r="BG224" s="276"/>
      <c r="BH224" s="276"/>
      <c r="BI224" s="276"/>
      <c r="BJ224" s="276"/>
      <c r="BK224" s="276"/>
      <c r="BL224" s="276"/>
      <c r="BM224" s="276"/>
      <c r="BN224" s="89" t="str">
        <f t="shared" si="138"/>
        <v/>
      </c>
      <c r="BO224" s="90" t="str">
        <f t="shared" si="139"/>
        <v/>
      </c>
      <c r="BP224" s="285"/>
      <c r="BQ224" s="285"/>
      <c r="BR224" s="285"/>
      <c r="BS224" s="285"/>
      <c r="BT224" s="285"/>
      <c r="BU224" s="285"/>
      <c r="BV224" s="285"/>
      <c r="BW224" s="285"/>
      <c r="BX224" s="285"/>
      <c r="BY224" s="285"/>
      <c r="BZ224" s="285"/>
      <c r="CA224" s="276"/>
      <c r="CB224" s="276"/>
      <c r="CC224" s="276"/>
      <c r="CD224" s="276"/>
      <c r="CE224" s="276"/>
      <c r="CF224" s="276"/>
      <c r="CG224" s="276"/>
      <c r="CH224" s="276"/>
      <c r="CI224" s="276"/>
      <c r="CJ224" s="276"/>
      <c r="CK224" s="276"/>
      <c r="CL224" s="276"/>
      <c r="CM224" s="276"/>
      <c r="CN224" s="276"/>
      <c r="CO224" s="276"/>
      <c r="CP224" s="276"/>
      <c r="CQ224" s="276"/>
      <c r="CR224" s="276"/>
      <c r="CS224" s="276"/>
      <c r="CT224" s="89" t="str">
        <f t="shared" si="140"/>
        <v/>
      </c>
      <c r="CU224" s="90" t="str">
        <f t="shared" si="141"/>
        <v/>
      </c>
      <c r="CV224" s="91" t="str">
        <f>IF(B224&lt;&gt;"",IFERROR(SUMIF(D$14:CS$14, "CLO1", D224:CS224)/'Grade computation'!I$4,""),"")</f>
        <v/>
      </c>
      <c r="CW224" s="92" t="str">
        <f t="shared" si="142"/>
        <v/>
      </c>
      <c r="CX224" s="92" t="str">
        <f t="shared" si="143"/>
        <v/>
      </c>
      <c r="CY224" s="91" t="str">
        <f>IF(B224&lt;&gt;"",IFERROR(IF((SUMIF(D$14:CS$14,"CLO2",D224:CS224)/'Grade computation'!I$5)=0,0,(SUMIF(D$14:CS$14,"CLO2",D224:CS224)/'Grade computation'!I$5)),""),"")</f>
        <v/>
      </c>
      <c r="CZ224" s="92" t="str">
        <f t="shared" si="144"/>
        <v/>
      </c>
      <c r="DA224" s="92" t="str">
        <f t="shared" si="145"/>
        <v/>
      </c>
      <c r="DB224" s="91" t="str">
        <f>IF(B224&lt;&gt;"",IFERROR(IF((SUMIF(D$14:CS$14,"CLO3",D224:CS224)/'Grade computation'!I$6)=0,0,(SUMIF(D$14:CS$14,"CLO3",D224:CS224)/'Grade computation'!I$6)),""),"")</f>
        <v/>
      </c>
      <c r="DC224" s="92" t="str">
        <f t="shared" si="146"/>
        <v/>
      </c>
      <c r="DD224" s="92" t="str">
        <f t="shared" si="147"/>
        <v/>
      </c>
      <c r="DE224" s="91" t="str">
        <f>IF(B224&lt;&gt;"",IFERROR(SUMIF(D$14:CS$14,"CLO4",D224:CS224)/'Grade computation'!I$7,""),"")</f>
        <v/>
      </c>
      <c r="DF224" s="92" t="str">
        <f t="shared" si="148"/>
        <v/>
      </c>
      <c r="DG224" s="92" t="str">
        <f t="shared" si="149"/>
        <v/>
      </c>
      <c r="DH224" s="91" t="str">
        <f>IF(B224&lt;&gt;"",IFERROR(IF((SUMIF(D$14:CS$14,"CLO5",D224:CS224)/'Grade computation'!I$8)=0,0,(SUMIF(D$14:CS$14,"CLO5",D224:CS224)/'Grade computation'!I$8)),""),"")</f>
        <v/>
      </c>
      <c r="DI224" s="92" t="str">
        <f t="shared" si="150"/>
        <v/>
      </c>
      <c r="DJ224" s="92" t="str">
        <f t="shared" si="151"/>
        <v/>
      </c>
      <c r="DK224" s="91" t="str">
        <f>IF(B224&lt;&gt;"",IFERROR(IF((SUMIF(D$14:CS$14,"CLO6",D224:CS224)/'Grade computation'!I$9)=0,0,(SUMIF(D$14:CS$14,"CLO6",D224:CS224)/'Grade computation'!I$9)),""),"")</f>
        <v/>
      </c>
      <c r="DL224" s="92" t="str">
        <f t="shared" si="152"/>
        <v/>
      </c>
      <c r="DM224" s="92" t="str">
        <f t="shared" si="153"/>
        <v/>
      </c>
      <c r="DN224" s="91" t="str">
        <f>IF(B224&lt;&gt;"",IFERROR(IF((SUMIF(D$14:CS$14,"CLO7",D224:CS224)/'Grade computation'!I$10)=0,0,(SUMIF(D$14:CS$14,"CLO7",D224:CS224)/'Grade computation'!I$10)),""),"")</f>
        <v/>
      </c>
      <c r="DO224" s="92" t="str">
        <f t="shared" si="154"/>
        <v/>
      </c>
      <c r="DP224" s="92" t="str">
        <f t="shared" si="155"/>
        <v/>
      </c>
      <c r="DQ224" s="91" t="str">
        <f>IF(B224&lt;&gt;"",IFERROR(IF((SUMIF(D$14:CS$14,"CLO8",D224:CS224)/'Grade computation'!I$11)=0,0,(SUMIF(D$14:CS$14,"CLO8",D224:CS224)/'Grade computation'!I$11)),""),"")</f>
        <v/>
      </c>
      <c r="DR224" s="92" t="str">
        <f t="shared" si="156"/>
        <v/>
      </c>
      <c r="DS224" s="92" t="str">
        <f t="shared" si="157"/>
        <v/>
      </c>
      <c r="DT224" s="91" t="str">
        <f>IF(B224&lt;&gt;"",IFERROR(IF((SUMIF(D$14:CS$14,"CLO9",D224:CS224)/'Grade computation'!I$12)=0,0,(SUMIF(D$14:CS$14,"CLO9",D224:CS224)/'Grade computation'!I$12)),""),"")</f>
        <v/>
      </c>
      <c r="DU224" s="92" t="str">
        <f t="shared" si="158"/>
        <v/>
      </c>
      <c r="DV224" s="92" t="str">
        <f t="shared" si="159"/>
        <v/>
      </c>
      <c r="DW224" s="91" t="str">
        <f>IF(B224&lt;&gt;"",IFERROR(IF((SUMIF(D$14:CS$14,"CLO10",D224:CS224)/'Grade computation'!I$13)=0,0,(SUMIF(D$14:CS$14,"CLO10",D224:CS224)/'Grade computation'!I$13)),""),"")</f>
        <v/>
      </c>
      <c r="DX224" s="92" t="str">
        <f t="shared" si="160"/>
        <v/>
      </c>
      <c r="DY224" s="92" t="str">
        <f t="shared" si="161"/>
        <v/>
      </c>
      <c r="DZ224" s="45"/>
      <c r="EA224" s="45"/>
    </row>
    <row r="225" spans="1:131" ht="15.75" customHeight="1">
      <c r="A225" s="281"/>
      <c r="B225" s="282"/>
      <c r="C225" s="276"/>
      <c r="D225" s="276"/>
      <c r="E225" s="276"/>
      <c r="F225" s="276"/>
      <c r="G225" s="276"/>
      <c r="H225" s="276"/>
      <c r="I225" s="276"/>
      <c r="J225" s="276"/>
      <c r="K225" s="276"/>
      <c r="L225" s="276"/>
      <c r="M225" s="276"/>
      <c r="N225" s="276"/>
      <c r="O225" s="276"/>
      <c r="P225" s="276"/>
      <c r="Q225" s="276"/>
      <c r="R225" s="276"/>
      <c r="S225" s="276"/>
      <c r="T225" s="276"/>
      <c r="U225" s="276"/>
      <c r="V225" s="276"/>
      <c r="W225" s="276"/>
      <c r="X225" s="276"/>
      <c r="Y225" s="276"/>
      <c r="Z225" s="276"/>
      <c r="AA225" s="276"/>
      <c r="AB225" s="276"/>
      <c r="AC225" s="276"/>
      <c r="AD225" s="276"/>
      <c r="AE225" s="276"/>
      <c r="AF225" s="276"/>
      <c r="AG225" s="276"/>
      <c r="AH225" s="89" t="str">
        <f t="shared" si="136"/>
        <v/>
      </c>
      <c r="AI225" s="90" t="str">
        <f t="shared" si="137"/>
        <v/>
      </c>
      <c r="AJ225" s="276"/>
      <c r="AK225" s="276"/>
      <c r="AL225" s="276"/>
      <c r="AM225" s="276"/>
      <c r="AN225" s="276"/>
      <c r="AO225" s="276"/>
      <c r="AP225" s="276"/>
      <c r="AQ225" s="276"/>
      <c r="AR225" s="276"/>
      <c r="AS225" s="276"/>
      <c r="AT225" s="276"/>
      <c r="AU225" s="276"/>
      <c r="AV225" s="276"/>
      <c r="AW225" s="276"/>
      <c r="AX225" s="276"/>
      <c r="AY225" s="276"/>
      <c r="AZ225" s="276"/>
      <c r="BA225" s="276"/>
      <c r="BB225" s="276"/>
      <c r="BC225" s="276"/>
      <c r="BD225" s="276"/>
      <c r="BE225" s="276"/>
      <c r="BF225" s="276"/>
      <c r="BG225" s="276"/>
      <c r="BH225" s="276"/>
      <c r="BI225" s="276"/>
      <c r="BJ225" s="276"/>
      <c r="BK225" s="276"/>
      <c r="BL225" s="276"/>
      <c r="BM225" s="276"/>
      <c r="BN225" s="89" t="str">
        <f t="shared" si="138"/>
        <v/>
      </c>
      <c r="BO225" s="90" t="str">
        <f t="shared" si="139"/>
        <v/>
      </c>
      <c r="BP225" s="285"/>
      <c r="BQ225" s="285"/>
      <c r="BR225" s="285"/>
      <c r="BS225" s="285"/>
      <c r="BT225" s="285"/>
      <c r="BU225" s="285"/>
      <c r="BV225" s="285"/>
      <c r="BW225" s="285"/>
      <c r="BX225" s="285"/>
      <c r="BY225" s="285"/>
      <c r="BZ225" s="285"/>
      <c r="CA225" s="276"/>
      <c r="CB225" s="276"/>
      <c r="CC225" s="276"/>
      <c r="CD225" s="276"/>
      <c r="CE225" s="276"/>
      <c r="CF225" s="276"/>
      <c r="CG225" s="276"/>
      <c r="CH225" s="276"/>
      <c r="CI225" s="276"/>
      <c r="CJ225" s="276"/>
      <c r="CK225" s="276"/>
      <c r="CL225" s="276"/>
      <c r="CM225" s="276"/>
      <c r="CN225" s="276"/>
      <c r="CO225" s="276"/>
      <c r="CP225" s="276"/>
      <c r="CQ225" s="276"/>
      <c r="CR225" s="276"/>
      <c r="CS225" s="276"/>
      <c r="CT225" s="89" t="str">
        <f t="shared" si="140"/>
        <v/>
      </c>
      <c r="CU225" s="90" t="str">
        <f t="shared" si="141"/>
        <v/>
      </c>
      <c r="CV225" s="91" t="str">
        <f>IF(B225&lt;&gt;"",IFERROR(SUMIF(D$14:CS$14, "CLO1", D225:CS225)/'Grade computation'!I$4,""),"")</f>
        <v/>
      </c>
      <c r="CW225" s="92" t="str">
        <f t="shared" si="142"/>
        <v/>
      </c>
      <c r="CX225" s="92" t="str">
        <f t="shared" si="143"/>
        <v/>
      </c>
      <c r="CY225" s="91" t="str">
        <f>IF(B225&lt;&gt;"",IFERROR(IF((SUMIF(D$14:CS$14,"CLO2",D225:CS225)/'Grade computation'!I$5)=0,0,(SUMIF(D$14:CS$14,"CLO2",D225:CS225)/'Grade computation'!I$5)),""),"")</f>
        <v/>
      </c>
      <c r="CZ225" s="92" t="str">
        <f t="shared" si="144"/>
        <v/>
      </c>
      <c r="DA225" s="92" t="str">
        <f t="shared" si="145"/>
        <v/>
      </c>
      <c r="DB225" s="91" t="str">
        <f>IF(B225&lt;&gt;"",IFERROR(IF((SUMIF(D$14:CS$14,"CLO3",D225:CS225)/'Grade computation'!I$6)=0,0,(SUMIF(D$14:CS$14,"CLO3",D225:CS225)/'Grade computation'!I$6)),""),"")</f>
        <v/>
      </c>
      <c r="DC225" s="92" t="str">
        <f t="shared" si="146"/>
        <v/>
      </c>
      <c r="DD225" s="92" t="str">
        <f t="shared" si="147"/>
        <v/>
      </c>
      <c r="DE225" s="91" t="str">
        <f>IF(B225&lt;&gt;"",IFERROR(SUMIF(D$14:CS$14,"CLO4",D225:CS225)/'Grade computation'!I$7,""),"")</f>
        <v/>
      </c>
      <c r="DF225" s="92" t="str">
        <f t="shared" si="148"/>
        <v/>
      </c>
      <c r="DG225" s="92" t="str">
        <f t="shared" si="149"/>
        <v/>
      </c>
      <c r="DH225" s="91" t="str">
        <f>IF(B225&lt;&gt;"",IFERROR(IF((SUMIF(D$14:CS$14,"CLO5",D225:CS225)/'Grade computation'!I$8)=0,0,(SUMIF(D$14:CS$14,"CLO5",D225:CS225)/'Grade computation'!I$8)),""),"")</f>
        <v/>
      </c>
      <c r="DI225" s="92" t="str">
        <f t="shared" si="150"/>
        <v/>
      </c>
      <c r="DJ225" s="92" t="str">
        <f t="shared" si="151"/>
        <v/>
      </c>
      <c r="DK225" s="91" t="str">
        <f>IF(B225&lt;&gt;"",IFERROR(IF((SUMIF(D$14:CS$14,"CLO6",D225:CS225)/'Grade computation'!I$9)=0,0,(SUMIF(D$14:CS$14,"CLO6",D225:CS225)/'Grade computation'!I$9)),""),"")</f>
        <v/>
      </c>
      <c r="DL225" s="92" t="str">
        <f t="shared" si="152"/>
        <v/>
      </c>
      <c r="DM225" s="92" t="str">
        <f t="shared" si="153"/>
        <v/>
      </c>
      <c r="DN225" s="91" t="str">
        <f>IF(B225&lt;&gt;"",IFERROR(IF((SUMIF(D$14:CS$14,"CLO7",D225:CS225)/'Grade computation'!I$10)=0,0,(SUMIF(D$14:CS$14,"CLO7",D225:CS225)/'Grade computation'!I$10)),""),"")</f>
        <v/>
      </c>
      <c r="DO225" s="92" t="str">
        <f t="shared" si="154"/>
        <v/>
      </c>
      <c r="DP225" s="92" t="str">
        <f t="shared" si="155"/>
        <v/>
      </c>
      <c r="DQ225" s="91" t="str">
        <f>IF(B225&lt;&gt;"",IFERROR(IF((SUMIF(D$14:CS$14,"CLO8",D225:CS225)/'Grade computation'!I$11)=0,0,(SUMIF(D$14:CS$14,"CLO8",D225:CS225)/'Grade computation'!I$11)),""),"")</f>
        <v/>
      </c>
      <c r="DR225" s="92" t="str">
        <f t="shared" si="156"/>
        <v/>
      </c>
      <c r="DS225" s="92" t="str">
        <f t="shared" si="157"/>
        <v/>
      </c>
      <c r="DT225" s="91" t="str">
        <f>IF(B225&lt;&gt;"",IFERROR(IF((SUMIF(D$14:CS$14,"CLO9",D225:CS225)/'Grade computation'!I$12)=0,0,(SUMIF(D$14:CS$14,"CLO9",D225:CS225)/'Grade computation'!I$12)),""),"")</f>
        <v/>
      </c>
      <c r="DU225" s="92" t="str">
        <f t="shared" si="158"/>
        <v/>
      </c>
      <c r="DV225" s="92" t="str">
        <f t="shared" si="159"/>
        <v/>
      </c>
      <c r="DW225" s="91" t="str">
        <f>IF(B225&lt;&gt;"",IFERROR(IF((SUMIF(D$14:CS$14,"CLO10",D225:CS225)/'Grade computation'!I$13)=0,0,(SUMIF(D$14:CS$14,"CLO10",D225:CS225)/'Grade computation'!I$13)),""),"")</f>
        <v/>
      </c>
      <c r="DX225" s="92" t="str">
        <f t="shared" si="160"/>
        <v/>
      </c>
      <c r="DY225" s="92" t="str">
        <f t="shared" si="161"/>
        <v/>
      </c>
      <c r="DZ225" s="45"/>
      <c r="EA225" s="45"/>
    </row>
    <row r="226" spans="1:131" ht="15.75" customHeight="1">
      <c r="A226" s="281"/>
      <c r="B226" s="282"/>
      <c r="C226" s="276"/>
      <c r="D226" s="276"/>
      <c r="E226" s="276"/>
      <c r="F226" s="276"/>
      <c r="G226" s="276"/>
      <c r="H226" s="276"/>
      <c r="I226" s="276"/>
      <c r="J226" s="276"/>
      <c r="K226" s="276"/>
      <c r="L226" s="276"/>
      <c r="M226" s="276"/>
      <c r="N226" s="276"/>
      <c r="O226" s="276"/>
      <c r="P226" s="276"/>
      <c r="Q226" s="276"/>
      <c r="R226" s="276"/>
      <c r="S226" s="276"/>
      <c r="T226" s="276"/>
      <c r="U226" s="276"/>
      <c r="V226" s="276"/>
      <c r="W226" s="276"/>
      <c r="X226" s="276"/>
      <c r="Y226" s="276"/>
      <c r="Z226" s="276"/>
      <c r="AA226" s="276"/>
      <c r="AB226" s="276"/>
      <c r="AC226" s="276"/>
      <c r="AD226" s="276"/>
      <c r="AE226" s="276"/>
      <c r="AF226" s="276"/>
      <c r="AG226" s="276"/>
      <c r="AH226" s="89" t="str">
        <f t="shared" si="136"/>
        <v/>
      </c>
      <c r="AI226" s="90" t="str">
        <f t="shared" si="137"/>
        <v/>
      </c>
      <c r="AJ226" s="276"/>
      <c r="AK226" s="276"/>
      <c r="AL226" s="276"/>
      <c r="AM226" s="276"/>
      <c r="AN226" s="276"/>
      <c r="AO226" s="276"/>
      <c r="AP226" s="276"/>
      <c r="AQ226" s="276"/>
      <c r="AR226" s="276"/>
      <c r="AS226" s="276"/>
      <c r="AT226" s="276"/>
      <c r="AU226" s="276"/>
      <c r="AV226" s="276"/>
      <c r="AW226" s="276"/>
      <c r="AX226" s="276"/>
      <c r="AY226" s="276"/>
      <c r="AZ226" s="276"/>
      <c r="BA226" s="276"/>
      <c r="BB226" s="276"/>
      <c r="BC226" s="276"/>
      <c r="BD226" s="276"/>
      <c r="BE226" s="276"/>
      <c r="BF226" s="276"/>
      <c r="BG226" s="276"/>
      <c r="BH226" s="276"/>
      <c r="BI226" s="276"/>
      <c r="BJ226" s="276"/>
      <c r="BK226" s="276"/>
      <c r="BL226" s="276"/>
      <c r="BM226" s="276"/>
      <c r="BN226" s="89" t="str">
        <f t="shared" si="138"/>
        <v/>
      </c>
      <c r="BO226" s="90" t="str">
        <f t="shared" si="139"/>
        <v/>
      </c>
      <c r="BP226" s="285"/>
      <c r="BQ226" s="285"/>
      <c r="BR226" s="285"/>
      <c r="BS226" s="285"/>
      <c r="BT226" s="285"/>
      <c r="BU226" s="285"/>
      <c r="BV226" s="285"/>
      <c r="BW226" s="285"/>
      <c r="BX226" s="285"/>
      <c r="BY226" s="285"/>
      <c r="BZ226" s="285"/>
      <c r="CA226" s="276"/>
      <c r="CB226" s="276"/>
      <c r="CC226" s="276"/>
      <c r="CD226" s="276"/>
      <c r="CE226" s="276"/>
      <c r="CF226" s="276"/>
      <c r="CG226" s="276"/>
      <c r="CH226" s="276"/>
      <c r="CI226" s="276"/>
      <c r="CJ226" s="276"/>
      <c r="CK226" s="276"/>
      <c r="CL226" s="276"/>
      <c r="CM226" s="276"/>
      <c r="CN226" s="276"/>
      <c r="CO226" s="276"/>
      <c r="CP226" s="276"/>
      <c r="CQ226" s="276"/>
      <c r="CR226" s="276"/>
      <c r="CS226" s="276"/>
      <c r="CT226" s="89" t="str">
        <f t="shared" si="140"/>
        <v/>
      </c>
      <c r="CU226" s="90" t="str">
        <f t="shared" si="141"/>
        <v/>
      </c>
      <c r="CV226" s="91" t="str">
        <f>IF(B226&lt;&gt;"",IFERROR(SUMIF(D$14:CS$14, "CLO1", D226:CS226)/'Grade computation'!I$4,""),"")</f>
        <v/>
      </c>
      <c r="CW226" s="92" t="str">
        <f t="shared" si="142"/>
        <v/>
      </c>
      <c r="CX226" s="92" t="str">
        <f t="shared" si="143"/>
        <v/>
      </c>
      <c r="CY226" s="91" t="str">
        <f>IF(B226&lt;&gt;"",IFERROR(IF((SUMIF(D$14:CS$14,"CLO2",D226:CS226)/'Grade computation'!I$5)=0,0,(SUMIF(D$14:CS$14,"CLO2",D226:CS226)/'Grade computation'!I$5)),""),"")</f>
        <v/>
      </c>
      <c r="CZ226" s="92" t="str">
        <f t="shared" si="144"/>
        <v/>
      </c>
      <c r="DA226" s="92" t="str">
        <f t="shared" si="145"/>
        <v/>
      </c>
      <c r="DB226" s="91" t="str">
        <f>IF(B226&lt;&gt;"",IFERROR(IF((SUMIF(D$14:CS$14,"CLO3",D226:CS226)/'Grade computation'!I$6)=0,0,(SUMIF(D$14:CS$14,"CLO3",D226:CS226)/'Grade computation'!I$6)),""),"")</f>
        <v/>
      </c>
      <c r="DC226" s="92" t="str">
        <f t="shared" si="146"/>
        <v/>
      </c>
      <c r="DD226" s="92" t="str">
        <f t="shared" si="147"/>
        <v/>
      </c>
      <c r="DE226" s="91" t="str">
        <f>IF(B226&lt;&gt;"",IFERROR(SUMIF(D$14:CS$14,"CLO4",D226:CS226)/'Grade computation'!I$7,""),"")</f>
        <v/>
      </c>
      <c r="DF226" s="92" t="str">
        <f t="shared" si="148"/>
        <v/>
      </c>
      <c r="DG226" s="92" t="str">
        <f t="shared" si="149"/>
        <v/>
      </c>
      <c r="DH226" s="91" t="str">
        <f>IF(B226&lt;&gt;"",IFERROR(IF((SUMIF(D$14:CS$14,"CLO5",D226:CS226)/'Grade computation'!I$8)=0,0,(SUMIF(D$14:CS$14,"CLO5",D226:CS226)/'Grade computation'!I$8)),""),"")</f>
        <v/>
      </c>
      <c r="DI226" s="92" t="str">
        <f t="shared" si="150"/>
        <v/>
      </c>
      <c r="DJ226" s="92" t="str">
        <f t="shared" si="151"/>
        <v/>
      </c>
      <c r="DK226" s="91" t="str">
        <f>IF(B226&lt;&gt;"",IFERROR(IF((SUMIF(D$14:CS$14,"CLO6",D226:CS226)/'Grade computation'!I$9)=0,0,(SUMIF(D$14:CS$14,"CLO6",D226:CS226)/'Grade computation'!I$9)),""),"")</f>
        <v/>
      </c>
      <c r="DL226" s="92" t="str">
        <f t="shared" si="152"/>
        <v/>
      </c>
      <c r="DM226" s="92" t="str">
        <f t="shared" si="153"/>
        <v/>
      </c>
      <c r="DN226" s="91" t="str">
        <f>IF(B226&lt;&gt;"",IFERROR(IF((SUMIF(D$14:CS$14,"CLO7",D226:CS226)/'Grade computation'!I$10)=0,0,(SUMIF(D$14:CS$14,"CLO7",D226:CS226)/'Grade computation'!I$10)),""),"")</f>
        <v/>
      </c>
      <c r="DO226" s="92" t="str">
        <f t="shared" si="154"/>
        <v/>
      </c>
      <c r="DP226" s="92" t="str">
        <f t="shared" si="155"/>
        <v/>
      </c>
      <c r="DQ226" s="91" t="str">
        <f>IF(B226&lt;&gt;"",IFERROR(IF((SUMIF(D$14:CS$14,"CLO8",D226:CS226)/'Grade computation'!I$11)=0,0,(SUMIF(D$14:CS$14,"CLO8",D226:CS226)/'Grade computation'!I$11)),""),"")</f>
        <v/>
      </c>
      <c r="DR226" s="92" t="str">
        <f t="shared" si="156"/>
        <v/>
      </c>
      <c r="DS226" s="92" t="str">
        <f t="shared" si="157"/>
        <v/>
      </c>
      <c r="DT226" s="91" t="str">
        <f>IF(B226&lt;&gt;"",IFERROR(IF((SUMIF(D$14:CS$14,"CLO9",D226:CS226)/'Grade computation'!I$12)=0,0,(SUMIF(D$14:CS$14,"CLO9",D226:CS226)/'Grade computation'!I$12)),""),"")</f>
        <v/>
      </c>
      <c r="DU226" s="92" t="str">
        <f t="shared" si="158"/>
        <v/>
      </c>
      <c r="DV226" s="92" t="str">
        <f t="shared" si="159"/>
        <v/>
      </c>
      <c r="DW226" s="91" t="str">
        <f>IF(B226&lt;&gt;"",IFERROR(IF((SUMIF(D$14:CS$14,"CLO10",D226:CS226)/'Grade computation'!I$13)=0,0,(SUMIF(D$14:CS$14,"CLO10",D226:CS226)/'Grade computation'!I$13)),""),"")</f>
        <v/>
      </c>
      <c r="DX226" s="92" t="str">
        <f t="shared" si="160"/>
        <v/>
      </c>
      <c r="DY226" s="92" t="str">
        <f t="shared" si="161"/>
        <v/>
      </c>
      <c r="DZ226" s="45"/>
      <c r="EA226" s="45"/>
    </row>
    <row r="227" spans="1:131" ht="15.75" customHeight="1">
      <c r="A227" s="281"/>
      <c r="B227" s="282"/>
      <c r="C227" s="276"/>
      <c r="D227" s="276"/>
      <c r="E227" s="276"/>
      <c r="F227" s="276"/>
      <c r="G227" s="276"/>
      <c r="H227" s="276"/>
      <c r="I227" s="276"/>
      <c r="J227" s="276"/>
      <c r="K227" s="276"/>
      <c r="L227" s="276"/>
      <c r="M227" s="276"/>
      <c r="N227" s="276"/>
      <c r="O227" s="276"/>
      <c r="P227" s="276"/>
      <c r="Q227" s="276"/>
      <c r="R227" s="276"/>
      <c r="S227" s="276"/>
      <c r="T227" s="276"/>
      <c r="U227" s="276"/>
      <c r="V227" s="276"/>
      <c r="W227" s="276"/>
      <c r="X227" s="276"/>
      <c r="Y227" s="276"/>
      <c r="Z227" s="276"/>
      <c r="AA227" s="276"/>
      <c r="AB227" s="276"/>
      <c r="AC227" s="276"/>
      <c r="AD227" s="276"/>
      <c r="AE227" s="276"/>
      <c r="AF227" s="276"/>
      <c r="AG227" s="276"/>
      <c r="AH227" s="89" t="str">
        <f t="shared" si="136"/>
        <v/>
      </c>
      <c r="AI227" s="90" t="str">
        <f t="shared" si="137"/>
        <v/>
      </c>
      <c r="AJ227" s="276"/>
      <c r="AK227" s="276"/>
      <c r="AL227" s="276"/>
      <c r="AM227" s="276"/>
      <c r="AN227" s="276"/>
      <c r="AO227" s="276"/>
      <c r="AP227" s="276"/>
      <c r="AQ227" s="276"/>
      <c r="AR227" s="276"/>
      <c r="AS227" s="276"/>
      <c r="AT227" s="276"/>
      <c r="AU227" s="276"/>
      <c r="AV227" s="276"/>
      <c r="AW227" s="276"/>
      <c r="AX227" s="276"/>
      <c r="AY227" s="276"/>
      <c r="AZ227" s="276"/>
      <c r="BA227" s="276"/>
      <c r="BB227" s="276"/>
      <c r="BC227" s="276"/>
      <c r="BD227" s="276"/>
      <c r="BE227" s="276"/>
      <c r="BF227" s="276"/>
      <c r="BG227" s="276"/>
      <c r="BH227" s="276"/>
      <c r="BI227" s="276"/>
      <c r="BJ227" s="276"/>
      <c r="BK227" s="276"/>
      <c r="BL227" s="276"/>
      <c r="BM227" s="276"/>
      <c r="BN227" s="89" t="str">
        <f t="shared" si="138"/>
        <v/>
      </c>
      <c r="BO227" s="90" t="str">
        <f t="shared" si="139"/>
        <v/>
      </c>
      <c r="BP227" s="285"/>
      <c r="BQ227" s="285"/>
      <c r="BR227" s="285"/>
      <c r="BS227" s="285"/>
      <c r="BT227" s="285"/>
      <c r="BU227" s="285"/>
      <c r="BV227" s="285"/>
      <c r="BW227" s="285"/>
      <c r="BX227" s="285"/>
      <c r="BY227" s="285"/>
      <c r="BZ227" s="285"/>
      <c r="CA227" s="276"/>
      <c r="CB227" s="276"/>
      <c r="CC227" s="276"/>
      <c r="CD227" s="276"/>
      <c r="CE227" s="276"/>
      <c r="CF227" s="276"/>
      <c r="CG227" s="276"/>
      <c r="CH227" s="276"/>
      <c r="CI227" s="276"/>
      <c r="CJ227" s="276"/>
      <c r="CK227" s="276"/>
      <c r="CL227" s="276"/>
      <c r="CM227" s="276"/>
      <c r="CN227" s="276"/>
      <c r="CO227" s="276"/>
      <c r="CP227" s="276"/>
      <c r="CQ227" s="276"/>
      <c r="CR227" s="276"/>
      <c r="CS227" s="276"/>
      <c r="CT227" s="89" t="str">
        <f t="shared" si="140"/>
        <v/>
      </c>
      <c r="CU227" s="90" t="str">
        <f t="shared" si="141"/>
        <v/>
      </c>
      <c r="CV227" s="91" t="str">
        <f>IF(B227&lt;&gt;"",IFERROR(SUMIF(D$14:CS$14, "CLO1", D227:CS227)/'Grade computation'!I$4,""),"")</f>
        <v/>
      </c>
      <c r="CW227" s="92" t="str">
        <f t="shared" si="142"/>
        <v/>
      </c>
      <c r="CX227" s="92" t="str">
        <f t="shared" si="143"/>
        <v/>
      </c>
      <c r="CY227" s="91" t="str">
        <f>IF(B227&lt;&gt;"",IFERROR(IF((SUMIF(D$14:CS$14,"CLO2",D227:CS227)/'Grade computation'!I$5)=0,0,(SUMIF(D$14:CS$14,"CLO2",D227:CS227)/'Grade computation'!I$5)),""),"")</f>
        <v/>
      </c>
      <c r="CZ227" s="92" t="str">
        <f t="shared" si="144"/>
        <v/>
      </c>
      <c r="DA227" s="92" t="str">
        <f t="shared" si="145"/>
        <v/>
      </c>
      <c r="DB227" s="91" t="str">
        <f>IF(B227&lt;&gt;"",IFERROR(IF((SUMIF(D$14:CS$14,"CLO3",D227:CS227)/'Grade computation'!I$6)=0,0,(SUMIF(D$14:CS$14,"CLO3",D227:CS227)/'Grade computation'!I$6)),""),"")</f>
        <v/>
      </c>
      <c r="DC227" s="92" t="str">
        <f t="shared" si="146"/>
        <v/>
      </c>
      <c r="DD227" s="92" t="str">
        <f t="shared" si="147"/>
        <v/>
      </c>
      <c r="DE227" s="91" t="str">
        <f>IF(B227&lt;&gt;"",IFERROR(SUMIF(D$14:CS$14,"CLO4",D227:CS227)/'Grade computation'!I$7,""),"")</f>
        <v/>
      </c>
      <c r="DF227" s="92" t="str">
        <f t="shared" si="148"/>
        <v/>
      </c>
      <c r="DG227" s="92" t="str">
        <f t="shared" si="149"/>
        <v/>
      </c>
      <c r="DH227" s="91" t="str">
        <f>IF(B227&lt;&gt;"",IFERROR(IF((SUMIF(D$14:CS$14,"CLO5",D227:CS227)/'Grade computation'!I$8)=0,0,(SUMIF(D$14:CS$14,"CLO5",D227:CS227)/'Grade computation'!I$8)),""),"")</f>
        <v/>
      </c>
      <c r="DI227" s="92" t="str">
        <f t="shared" si="150"/>
        <v/>
      </c>
      <c r="DJ227" s="92" t="str">
        <f t="shared" si="151"/>
        <v/>
      </c>
      <c r="DK227" s="91" t="str">
        <f>IF(B227&lt;&gt;"",IFERROR(IF((SUMIF(D$14:CS$14,"CLO6",D227:CS227)/'Grade computation'!I$9)=0,0,(SUMIF(D$14:CS$14,"CLO6",D227:CS227)/'Grade computation'!I$9)),""),"")</f>
        <v/>
      </c>
      <c r="DL227" s="92" t="str">
        <f t="shared" si="152"/>
        <v/>
      </c>
      <c r="DM227" s="92" t="str">
        <f t="shared" si="153"/>
        <v/>
      </c>
      <c r="DN227" s="91" t="str">
        <f>IF(B227&lt;&gt;"",IFERROR(IF((SUMIF(D$14:CS$14,"CLO7",D227:CS227)/'Grade computation'!I$10)=0,0,(SUMIF(D$14:CS$14,"CLO7",D227:CS227)/'Grade computation'!I$10)),""),"")</f>
        <v/>
      </c>
      <c r="DO227" s="92" t="str">
        <f t="shared" si="154"/>
        <v/>
      </c>
      <c r="DP227" s="92" t="str">
        <f t="shared" si="155"/>
        <v/>
      </c>
      <c r="DQ227" s="91" t="str">
        <f>IF(B227&lt;&gt;"",IFERROR(IF((SUMIF(D$14:CS$14,"CLO8",D227:CS227)/'Grade computation'!I$11)=0,0,(SUMIF(D$14:CS$14,"CLO8",D227:CS227)/'Grade computation'!I$11)),""),"")</f>
        <v/>
      </c>
      <c r="DR227" s="92" t="str">
        <f t="shared" si="156"/>
        <v/>
      </c>
      <c r="DS227" s="92" t="str">
        <f t="shared" si="157"/>
        <v/>
      </c>
      <c r="DT227" s="91" t="str">
        <f>IF(B227&lt;&gt;"",IFERROR(IF((SUMIF(D$14:CS$14,"CLO9",D227:CS227)/'Grade computation'!I$12)=0,0,(SUMIF(D$14:CS$14,"CLO9",D227:CS227)/'Grade computation'!I$12)),""),"")</f>
        <v/>
      </c>
      <c r="DU227" s="92" t="str">
        <f t="shared" si="158"/>
        <v/>
      </c>
      <c r="DV227" s="92" t="str">
        <f t="shared" si="159"/>
        <v/>
      </c>
      <c r="DW227" s="91" t="str">
        <f>IF(B227&lt;&gt;"",IFERROR(IF((SUMIF(D$14:CS$14,"CLO10",D227:CS227)/'Grade computation'!I$13)=0,0,(SUMIF(D$14:CS$14,"CLO10",D227:CS227)/'Grade computation'!I$13)),""),"")</f>
        <v/>
      </c>
      <c r="DX227" s="92" t="str">
        <f t="shared" si="160"/>
        <v/>
      </c>
      <c r="DY227" s="92" t="str">
        <f t="shared" si="161"/>
        <v/>
      </c>
      <c r="DZ227" s="45"/>
      <c r="EA227" s="45"/>
    </row>
    <row r="228" spans="1:131" ht="15.75" customHeight="1">
      <c r="A228" s="281"/>
      <c r="B228" s="282"/>
      <c r="C228" s="276"/>
      <c r="D228" s="276"/>
      <c r="E228" s="276"/>
      <c r="F228" s="276"/>
      <c r="G228" s="276"/>
      <c r="H228" s="276"/>
      <c r="I228" s="276"/>
      <c r="J228" s="276"/>
      <c r="K228" s="276"/>
      <c r="L228" s="276"/>
      <c r="M228" s="276"/>
      <c r="N228" s="276"/>
      <c r="O228" s="276"/>
      <c r="P228" s="276"/>
      <c r="Q228" s="276"/>
      <c r="R228" s="276"/>
      <c r="S228" s="276"/>
      <c r="T228" s="276"/>
      <c r="U228" s="276"/>
      <c r="V228" s="276"/>
      <c r="W228" s="276"/>
      <c r="X228" s="276"/>
      <c r="Y228" s="276"/>
      <c r="Z228" s="276"/>
      <c r="AA228" s="276"/>
      <c r="AB228" s="276"/>
      <c r="AC228" s="276"/>
      <c r="AD228" s="276"/>
      <c r="AE228" s="276"/>
      <c r="AF228" s="276"/>
      <c r="AG228" s="276"/>
      <c r="AH228" s="89" t="str">
        <f t="shared" si="136"/>
        <v/>
      </c>
      <c r="AI228" s="90" t="str">
        <f t="shared" si="137"/>
        <v/>
      </c>
      <c r="AJ228" s="276"/>
      <c r="AK228" s="276"/>
      <c r="AL228" s="276"/>
      <c r="AM228" s="276"/>
      <c r="AN228" s="276"/>
      <c r="AO228" s="276"/>
      <c r="AP228" s="276"/>
      <c r="AQ228" s="276"/>
      <c r="AR228" s="276"/>
      <c r="AS228" s="276"/>
      <c r="AT228" s="276"/>
      <c r="AU228" s="276"/>
      <c r="AV228" s="276"/>
      <c r="AW228" s="276"/>
      <c r="AX228" s="276"/>
      <c r="AY228" s="276"/>
      <c r="AZ228" s="276"/>
      <c r="BA228" s="276"/>
      <c r="BB228" s="276"/>
      <c r="BC228" s="276"/>
      <c r="BD228" s="276"/>
      <c r="BE228" s="276"/>
      <c r="BF228" s="276"/>
      <c r="BG228" s="276"/>
      <c r="BH228" s="276"/>
      <c r="BI228" s="276"/>
      <c r="BJ228" s="276"/>
      <c r="BK228" s="276"/>
      <c r="BL228" s="276"/>
      <c r="BM228" s="276"/>
      <c r="BN228" s="89" t="str">
        <f t="shared" si="138"/>
        <v/>
      </c>
      <c r="BO228" s="90" t="str">
        <f t="shared" si="139"/>
        <v/>
      </c>
      <c r="BP228" s="285"/>
      <c r="BQ228" s="285"/>
      <c r="BR228" s="285"/>
      <c r="BS228" s="285"/>
      <c r="BT228" s="285"/>
      <c r="BU228" s="285"/>
      <c r="BV228" s="285"/>
      <c r="BW228" s="285"/>
      <c r="BX228" s="285"/>
      <c r="BY228" s="285"/>
      <c r="BZ228" s="285"/>
      <c r="CA228" s="276"/>
      <c r="CB228" s="276"/>
      <c r="CC228" s="276"/>
      <c r="CD228" s="276"/>
      <c r="CE228" s="276"/>
      <c r="CF228" s="276"/>
      <c r="CG228" s="276"/>
      <c r="CH228" s="276"/>
      <c r="CI228" s="276"/>
      <c r="CJ228" s="276"/>
      <c r="CK228" s="276"/>
      <c r="CL228" s="276"/>
      <c r="CM228" s="276"/>
      <c r="CN228" s="276"/>
      <c r="CO228" s="276"/>
      <c r="CP228" s="276"/>
      <c r="CQ228" s="276"/>
      <c r="CR228" s="276"/>
      <c r="CS228" s="276"/>
      <c r="CT228" s="89" t="str">
        <f t="shared" si="140"/>
        <v/>
      </c>
      <c r="CU228" s="90" t="str">
        <f t="shared" si="141"/>
        <v/>
      </c>
      <c r="CV228" s="91" t="str">
        <f>IF(B228&lt;&gt;"",IFERROR(SUMIF(D$14:CS$14, "CLO1", D228:CS228)/'Grade computation'!I$4,""),"")</f>
        <v/>
      </c>
      <c r="CW228" s="92" t="str">
        <f t="shared" si="142"/>
        <v/>
      </c>
      <c r="CX228" s="92" t="str">
        <f t="shared" si="143"/>
        <v/>
      </c>
      <c r="CY228" s="91" t="str">
        <f>IF(B228&lt;&gt;"",IFERROR(IF((SUMIF(D$14:CS$14,"CLO2",D228:CS228)/'Grade computation'!I$5)=0,0,(SUMIF(D$14:CS$14,"CLO2",D228:CS228)/'Grade computation'!I$5)),""),"")</f>
        <v/>
      </c>
      <c r="CZ228" s="92" t="str">
        <f t="shared" si="144"/>
        <v/>
      </c>
      <c r="DA228" s="92" t="str">
        <f t="shared" si="145"/>
        <v/>
      </c>
      <c r="DB228" s="91" t="str">
        <f>IF(B228&lt;&gt;"",IFERROR(IF((SUMIF(D$14:CS$14,"CLO3",D228:CS228)/'Grade computation'!I$6)=0,0,(SUMIF(D$14:CS$14,"CLO3",D228:CS228)/'Grade computation'!I$6)),""),"")</f>
        <v/>
      </c>
      <c r="DC228" s="92" t="str">
        <f t="shared" si="146"/>
        <v/>
      </c>
      <c r="DD228" s="92" t="str">
        <f t="shared" si="147"/>
        <v/>
      </c>
      <c r="DE228" s="91" t="str">
        <f>IF(B228&lt;&gt;"",IFERROR(SUMIF(D$14:CS$14,"CLO4",D228:CS228)/'Grade computation'!I$7,""),"")</f>
        <v/>
      </c>
      <c r="DF228" s="92" t="str">
        <f t="shared" si="148"/>
        <v/>
      </c>
      <c r="DG228" s="92" t="str">
        <f t="shared" si="149"/>
        <v/>
      </c>
      <c r="DH228" s="91" t="str">
        <f>IF(B228&lt;&gt;"",IFERROR(IF((SUMIF(D$14:CS$14,"CLO5",D228:CS228)/'Grade computation'!I$8)=0,0,(SUMIF(D$14:CS$14,"CLO5",D228:CS228)/'Grade computation'!I$8)),""),"")</f>
        <v/>
      </c>
      <c r="DI228" s="92" t="str">
        <f t="shared" si="150"/>
        <v/>
      </c>
      <c r="DJ228" s="92" t="str">
        <f t="shared" si="151"/>
        <v/>
      </c>
      <c r="DK228" s="91" t="str">
        <f>IF(B228&lt;&gt;"",IFERROR(IF((SUMIF(D$14:CS$14,"CLO6",D228:CS228)/'Grade computation'!I$9)=0,0,(SUMIF(D$14:CS$14,"CLO6",D228:CS228)/'Grade computation'!I$9)),""),"")</f>
        <v/>
      </c>
      <c r="DL228" s="92" t="str">
        <f t="shared" si="152"/>
        <v/>
      </c>
      <c r="DM228" s="92" t="str">
        <f t="shared" si="153"/>
        <v/>
      </c>
      <c r="DN228" s="91" t="str">
        <f>IF(B228&lt;&gt;"",IFERROR(IF((SUMIF(D$14:CS$14,"CLO7",D228:CS228)/'Grade computation'!I$10)=0,0,(SUMIF(D$14:CS$14,"CLO7",D228:CS228)/'Grade computation'!I$10)),""),"")</f>
        <v/>
      </c>
      <c r="DO228" s="92" t="str">
        <f t="shared" si="154"/>
        <v/>
      </c>
      <c r="DP228" s="92" t="str">
        <f t="shared" si="155"/>
        <v/>
      </c>
      <c r="DQ228" s="91" t="str">
        <f>IF(B228&lt;&gt;"",IFERROR(IF((SUMIF(D$14:CS$14,"CLO8",D228:CS228)/'Grade computation'!I$11)=0,0,(SUMIF(D$14:CS$14,"CLO8",D228:CS228)/'Grade computation'!I$11)),""),"")</f>
        <v/>
      </c>
      <c r="DR228" s="92" t="str">
        <f t="shared" si="156"/>
        <v/>
      </c>
      <c r="DS228" s="92" t="str">
        <f t="shared" si="157"/>
        <v/>
      </c>
      <c r="DT228" s="91" t="str">
        <f>IF(B228&lt;&gt;"",IFERROR(IF((SUMIF(D$14:CS$14,"CLO9",D228:CS228)/'Grade computation'!I$12)=0,0,(SUMIF(D$14:CS$14,"CLO9",D228:CS228)/'Grade computation'!I$12)),""),"")</f>
        <v/>
      </c>
      <c r="DU228" s="92" t="str">
        <f t="shared" si="158"/>
        <v/>
      </c>
      <c r="DV228" s="92" t="str">
        <f t="shared" si="159"/>
        <v/>
      </c>
      <c r="DW228" s="91" t="str">
        <f>IF(B228&lt;&gt;"",IFERROR(IF((SUMIF(D$14:CS$14,"CLO10",D228:CS228)/'Grade computation'!I$13)=0,0,(SUMIF(D$14:CS$14,"CLO10",D228:CS228)/'Grade computation'!I$13)),""),"")</f>
        <v/>
      </c>
      <c r="DX228" s="92" t="str">
        <f t="shared" si="160"/>
        <v/>
      </c>
      <c r="DY228" s="92" t="str">
        <f t="shared" si="161"/>
        <v/>
      </c>
      <c r="DZ228" s="45"/>
      <c r="EA228" s="45"/>
    </row>
    <row r="229" spans="1:131" ht="15.75" customHeight="1">
      <c r="A229" s="281"/>
      <c r="B229" s="282"/>
      <c r="C229" s="276"/>
      <c r="D229" s="276"/>
      <c r="E229" s="276"/>
      <c r="F229" s="276"/>
      <c r="G229" s="276"/>
      <c r="H229" s="276"/>
      <c r="I229" s="276"/>
      <c r="J229" s="276"/>
      <c r="K229" s="276"/>
      <c r="L229" s="276"/>
      <c r="M229" s="276"/>
      <c r="N229" s="276"/>
      <c r="O229" s="276"/>
      <c r="P229" s="276"/>
      <c r="Q229" s="276"/>
      <c r="R229" s="276"/>
      <c r="S229" s="276"/>
      <c r="T229" s="276"/>
      <c r="U229" s="276"/>
      <c r="V229" s="276"/>
      <c r="W229" s="276"/>
      <c r="X229" s="276"/>
      <c r="Y229" s="276"/>
      <c r="Z229" s="276"/>
      <c r="AA229" s="276"/>
      <c r="AB229" s="276"/>
      <c r="AC229" s="276"/>
      <c r="AD229" s="276"/>
      <c r="AE229" s="276"/>
      <c r="AF229" s="276"/>
      <c r="AG229" s="276"/>
      <c r="AH229" s="89" t="str">
        <f t="shared" si="136"/>
        <v/>
      </c>
      <c r="AI229" s="90" t="str">
        <f t="shared" si="137"/>
        <v/>
      </c>
      <c r="AJ229" s="276"/>
      <c r="AK229" s="276"/>
      <c r="AL229" s="276"/>
      <c r="AM229" s="276"/>
      <c r="AN229" s="276"/>
      <c r="AO229" s="276"/>
      <c r="AP229" s="276"/>
      <c r="AQ229" s="276"/>
      <c r="AR229" s="276"/>
      <c r="AS229" s="276"/>
      <c r="AT229" s="276"/>
      <c r="AU229" s="276"/>
      <c r="AV229" s="276"/>
      <c r="AW229" s="276"/>
      <c r="AX229" s="276"/>
      <c r="AY229" s="276"/>
      <c r="AZ229" s="276"/>
      <c r="BA229" s="276"/>
      <c r="BB229" s="276"/>
      <c r="BC229" s="276"/>
      <c r="BD229" s="276"/>
      <c r="BE229" s="276"/>
      <c r="BF229" s="276"/>
      <c r="BG229" s="276"/>
      <c r="BH229" s="276"/>
      <c r="BI229" s="276"/>
      <c r="BJ229" s="276"/>
      <c r="BK229" s="276"/>
      <c r="BL229" s="276"/>
      <c r="BM229" s="276"/>
      <c r="BN229" s="89" t="str">
        <f t="shared" si="138"/>
        <v/>
      </c>
      <c r="BO229" s="90" t="str">
        <f t="shared" si="139"/>
        <v/>
      </c>
      <c r="BP229" s="285"/>
      <c r="BQ229" s="285"/>
      <c r="BR229" s="285"/>
      <c r="BS229" s="285"/>
      <c r="BT229" s="285"/>
      <c r="BU229" s="285"/>
      <c r="BV229" s="285"/>
      <c r="BW229" s="285"/>
      <c r="BX229" s="285"/>
      <c r="BY229" s="285"/>
      <c r="BZ229" s="285"/>
      <c r="CA229" s="276"/>
      <c r="CB229" s="276"/>
      <c r="CC229" s="276"/>
      <c r="CD229" s="276"/>
      <c r="CE229" s="276"/>
      <c r="CF229" s="276"/>
      <c r="CG229" s="276"/>
      <c r="CH229" s="276"/>
      <c r="CI229" s="276"/>
      <c r="CJ229" s="276"/>
      <c r="CK229" s="276"/>
      <c r="CL229" s="276"/>
      <c r="CM229" s="276"/>
      <c r="CN229" s="276"/>
      <c r="CO229" s="276"/>
      <c r="CP229" s="276"/>
      <c r="CQ229" s="276"/>
      <c r="CR229" s="276"/>
      <c r="CS229" s="276"/>
      <c r="CT229" s="89" t="str">
        <f t="shared" si="140"/>
        <v/>
      </c>
      <c r="CU229" s="90" t="str">
        <f t="shared" si="141"/>
        <v/>
      </c>
      <c r="CV229" s="91" t="str">
        <f>IF(B229&lt;&gt;"",IFERROR(SUMIF(D$14:CS$14, "CLO1", D229:CS229)/'Grade computation'!I$4,""),"")</f>
        <v/>
      </c>
      <c r="CW229" s="92" t="str">
        <f t="shared" si="142"/>
        <v/>
      </c>
      <c r="CX229" s="92" t="str">
        <f t="shared" si="143"/>
        <v/>
      </c>
      <c r="CY229" s="91" t="str">
        <f>IF(B229&lt;&gt;"",IFERROR(IF((SUMIF(D$14:CS$14,"CLO2",D229:CS229)/'Grade computation'!I$5)=0,0,(SUMIF(D$14:CS$14,"CLO2",D229:CS229)/'Grade computation'!I$5)),""),"")</f>
        <v/>
      </c>
      <c r="CZ229" s="92" t="str">
        <f t="shared" si="144"/>
        <v/>
      </c>
      <c r="DA229" s="92" t="str">
        <f t="shared" si="145"/>
        <v/>
      </c>
      <c r="DB229" s="91" t="str">
        <f>IF(B229&lt;&gt;"",IFERROR(IF((SUMIF(D$14:CS$14,"CLO3",D229:CS229)/'Grade computation'!I$6)=0,0,(SUMIF(D$14:CS$14,"CLO3",D229:CS229)/'Grade computation'!I$6)),""),"")</f>
        <v/>
      </c>
      <c r="DC229" s="92" t="str">
        <f t="shared" si="146"/>
        <v/>
      </c>
      <c r="DD229" s="92" t="str">
        <f t="shared" si="147"/>
        <v/>
      </c>
      <c r="DE229" s="91" t="str">
        <f>IF(B229&lt;&gt;"",IFERROR(SUMIF(D$14:CS$14,"CLO4",D229:CS229)/'Grade computation'!I$7,""),"")</f>
        <v/>
      </c>
      <c r="DF229" s="92" t="str">
        <f t="shared" si="148"/>
        <v/>
      </c>
      <c r="DG229" s="92" t="str">
        <f t="shared" si="149"/>
        <v/>
      </c>
      <c r="DH229" s="91" t="str">
        <f>IF(B229&lt;&gt;"",IFERROR(IF((SUMIF(D$14:CS$14,"CLO5",D229:CS229)/'Grade computation'!I$8)=0,0,(SUMIF(D$14:CS$14,"CLO5",D229:CS229)/'Grade computation'!I$8)),""),"")</f>
        <v/>
      </c>
      <c r="DI229" s="92" t="str">
        <f t="shared" si="150"/>
        <v/>
      </c>
      <c r="DJ229" s="92" t="str">
        <f t="shared" si="151"/>
        <v/>
      </c>
      <c r="DK229" s="91" t="str">
        <f>IF(B229&lt;&gt;"",IFERROR(IF((SUMIF(D$14:CS$14,"CLO6",D229:CS229)/'Grade computation'!I$9)=0,0,(SUMIF(D$14:CS$14,"CLO6",D229:CS229)/'Grade computation'!I$9)),""),"")</f>
        <v/>
      </c>
      <c r="DL229" s="92" t="str">
        <f t="shared" si="152"/>
        <v/>
      </c>
      <c r="DM229" s="92" t="str">
        <f t="shared" si="153"/>
        <v/>
      </c>
      <c r="DN229" s="91" t="str">
        <f>IF(B229&lt;&gt;"",IFERROR(IF((SUMIF(D$14:CS$14,"CLO7",D229:CS229)/'Grade computation'!I$10)=0,0,(SUMIF(D$14:CS$14,"CLO7",D229:CS229)/'Grade computation'!I$10)),""),"")</f>
        <v/>
      </c>
      <c r="DO229" s="92" t="str">
        <f t="shared" si="154"/>
        <v/>
      </c>
      <c r="DP229" s="92" t="str">
        <f t="shared" si="155"/>
        <v/>
      </c>
      <c r="DQ229" s="91" t="str">
        <f>IF(B229&lt;&gt;"",IFERROR(IF((SUMIF(D$14:CS$14,"CLO8",D229:CS229)/'Grade computation'!I$11)=0,0,(SUMIF(D$14:CS$14,"CLO8",D229:CS229)/'Grade computation'!I$11)),""),"")</f>
        <v/>
      </c>
      <c r="DR229" s="92" t="str">
        <f t="shared" si="156"/>
        <v/>
      </c>
      <c r="DS229" s="92" t="str">
        <f t="shared" si="157"/>
        <v/>
      </c>
      <c r="DT229" s="91" t="str">
        <f>IF(B229&lt;&gt;"",IFERROR(IF((SUMIF(D$14:CS$14,"CLO9",D229:CS229)/'Grade computation'!I$12)=0,0,(SUMIF(D$14:CS$14,"CLO9",D229:CS229)/'Grade computation'!I$12)),""),"")</f>
        <v/>
      </c>
      <c r="DU229" s="92" t="str">
        <f t="shared" si="158"/>
        <v/>
      </c>
      <c r="DV229" s="92" t="str">
        <f t="shared" si="159"/>
        <v/>
      </c>
      <c r="DW229" s="91" t="str">
        <f>IF(B229&lt;&gt;"",IFERROR(IF((SUMIF(D$14:CS$14,"CLO10",D229:CS229)/'Grade computation'!I$13)=0,0,(SUMIF(D$14:CS$14,"CLO10",D229:CS229)/'Grade computation'!I$13)),""),"")</f>
        <v/>
      </c>
      <c r="DX229" s="92" t="str">
        <f t="shared" si="160"/>
        <v/>
      </c>
      <c r="DY229" s="92" t="str">
        <f t="shared" si="161"/>
        <v/>
      </c>
      <c r="DZ229" s="45"/>
      <c r="EA229" s="45"/>
    </row>
    <row r="230" spans="1:131" ht="15.75" customHeight="1">
      <c r="A230" s="281"/>
      <c r="B230" s="282"/>
      <c r="C230" s="276"/>
      <c r="D230" s="276"/>
      <c r="E230" s="276"/>
      <c r="F230" s="276"/>
      <c r="G230" s="276"/>
      <c r="H230" s="276"/>
      <c r="I230" s="276"/>
      <c r="J230" s="276"/>
      <c r="K230" s="276"/>
      <c r="L230" s="276"/>
      <c r="M230" s="276"/>
      <c r="N230" s="276"/>
      <c r="O230" s="276"/>
      <c r="P230" s="276"/>
      <c r="Q230" s="276"/>
      <c r="R230" s="276"/>
      <c r="S230" s="276"/>
      <c r="T230" s="276"/>
      <c r="U230" s="276"/>
      <c r="V230" s="276"/>
      <c r="W230" s="276"/>
      <c r="X230" s="276"/>
      <c r="Y230" s="276"/>
      <c r="Z230" s="276"/>
      <c r="AA230" s="276"/>
      <c r="AB230" s="276"/>
      <c r="AC230" s="276"/>
      <c r="AD230" s="276"/>
      <c r="AE230" s="276"/>
      <c r="AF230" s="276"/>
      <c r="AG230" s="276"/>
      <c r="AH230" s="89" t="str">
        <f t="shared" si="136"/>
        <v/>
      </c>
      <c r="AI230" s="90" t="str">
        <f t="shared" si="137"/>
        <v/>
      </c>
      <c r="AJ230" s="276"/>
      <c r="AK230" s="276"/>
      <c r="AL230" s="276"/>
      <c r="AM230" s="276"/>
      <c r="AN230" s="276"/>
      <c r="AO230" s="276"/>
      <c r="AP230" s="276"/>
      <c r="AQ230" s="276"/>
      <c r="AR230" s="276"/>
      <c r="AS230" s="276"/>
      <c r="AT230" s="276"/>
      <c r="AU230" s="276"/>
      <c r="AV230" s="276"/>
      <c r="AW230" s="276"/>
      <c r="AX230" s="276"/>
      <c r="AY230" s="276"/>
      <c r="AZ230" s="276"/>
      <c r="BA230" s="276"/>
      <c r="BB230" s="276"/>
      <c r="BC230" s="276"/>
      <c r="BD230" s="276"/>
      <c r="BE230" s="276"/>
      <c r="BF230" s="276"/>
      <c r="BG230" s="276"/>
      <c r="BH230" s="276"/>
      <c r="BI230" s="276"/>
      <c r="BJ230" s="276"/>
      <c r="BK230" s="276"/>
      <c r="BL230" s="276"/>
      <c r="BM230" s="276"/>
      <c r="BN230" s="89" t="str">
        <f t="shared" si="138"/>
        <v/>
      </c>
      <c r="BO230" s="90" t="str">
        <f t="shared" si="139"/>
        <v/>
      </c>
      <c r="BP230" s="285"/>
      <c r="BQ230" s="285"/>
      <c r="BR230" s="285"/>
      <c r="BS230" s="285"/>
      <c r="BT230" s="285"/>
      <c r="BU230" s="285"/>
      <c r="BV230" s="285"/>
      <c r="BW230" s="285"/>
      <c r="BX230" s="285"/>
      <c r="BY230" s="285"/>
      <c r="BZ230" s="285"/>
      <c r="CA230" s="276"/>
      <c r="CB230" s="276"/>
      <c r="CC230" s="276"/>
      <c r="CD230" s="276"/>
      <c r="CE230" s="276"/>
      <c r="CF230" s="276"/>
      <c r="CG230" s="276"/>
      <c r="CH230" s="276"/>
      <c r="CI230" s="276"/>
      <c r="CJ230" s="276"/>
      <c r="CK230" s="276"/>
      <c r="CL230" s="276"/>
      <c r="CM230" s="276"/>
      <c r="CN230" s="276"/>
      <c r="CO230" s="276"/>
      <c r="CP230" s="276"/>
      <c r="CQ230" s="276"/>
      <c r="CR230" s="276"/>
      <c r="CS230" s="276"/>
      <c r="CT230" s="89" t="str">
        <f t="shared" si="140"/>
        <v/>
      </c>
      <c r="CU230" s="90" t="str">
        <f t="shared" si="141"/>
        <v/>
      </c>
      <c r="CV230" s="91" t="str">
        <f>IF(B230&lt;&gt;"",IFERROR(SUMIF(D$14:CS$14, "CLO1", D230:CS230)/'Grade computation'!I$4,""),"")</f>
        <v/>
      </c>
      <c r="CW230" s="92" t="str">
        <f t="shared" si="142"/>
        <v/>
      </c>
      <c r="CX230" s="92" t="str">
        <f t="shared" si="143"/>
        <v/>
      </c>
      <c r="CY230" s="91" t="str">
        <f>IF(B230&lt;&gt;"",IFERROR(IF((SUMIF(D$14:CS$14,"CLO2",D230:CS230)/'Grade computation'!I$5)=0,0,(SUMIF(D$14:CS$14,"CLO2",D230:CS230)/'Grade computation'!I$5)),""),"")</f>
        <v/>
      </c>
      <c r="CZ230" s="92" t="str">
        <f t="shared" si="144"/>
        <v/>
      </c>
      <c r="DA230" s="92" t="str">
        <f t="shared" si="145"/>
        <v/>
      </c>
      <c r="DB230" s="91" t="str">
        <f>IF(B230&lt;&gt;"",IFERROR(IF((SUMIF(D$14:CS$14,"CLO3",D230:CS230)/'Grade computation'!I$6)=0,0,(SUMIF(D$14:CS$14,"CLO3",D230:CS230)/'Grade computation'!I$6)),""),"")</f>
        <v/>
      </c>
      <c r="DC230" s="92" t="str">
        <f t="shared" si="146"/>
        <v/>
      </c>
      <c r="DD230" s="92" t="str">
        <f t="shared" si="147"/>
        <v/>
      </c>
      <c r="DE230" s="91" t="str">
        <f>IF(B230&lt;&gt;"",IFERROR(SUMIF(D$14:CS$14,"CLO4",D230:CS230)/'Grade computation'!I$7,""),"")</f>
        <v/>
      </c>
      <c r="DF230" s="92" t="str">
        <f t="shared" si="148"/>
        <v/>
      </c>
      <c r="DG230" s="92" t="str">
        <f t="shared" si="149"/>
        <v/>
      </c>
      <c r="DH230" s="91" t="str">
        <f>IF(B230&lt;&gt;"",IFERROR(IF((SUMIF(D$14:CS$14,"CLO5",D230:CS230)/'Grade computation'!I$8)=0,0,(SUMIF(D$14:CS$14,"CLO5",D230:CS230)/'Grade computation'!I$8)),""),"")</f>
        <v/>
      </c>
      <c r="DI230" s="92" t="str">
        <f t="shared" si="150"/>
        <v/>
      </c>
      <c r="DJ230" s="92" t="str">
        <f t="shared" si="151"/>
        <v/>
      </c>
      <c r="DK230" s="91" t="str">
        <f>IF(B230&lt;&gt;"",IFERROR(IF((SUMIF(D$14:CS$14,"CLO6",D230:CS230)/'Grade computation'!I$9)=0,0,(SUMIF(D$14:CS$14,"CLO6",D230:CS230)/'Grade computation'!I$9)),""),"")</f>
        <v/>
      </c>
      <c r="DL230" s="92" t="str">
        <f t="shared" si="152"/>
        <v/>
      </c>
      <c r="DM230" s="92" t="str">
        <f t="shared" si="153"/>
        <v/>
      </c>
      <c r="DN230" s="91" t="str">
        <f>IF(B230&lt;&gt;"",IFERROR(IF((SUMIF(D$14:CS$14,"CLO7",D230:CS230)/'Grade computation'!I$10)=0,0,(SUMIF(D$14:CS$14,"CLO7",D230:CS230)/'Grade computation'!I$10)),""),"")</f>
        <v/>
      </c>
      <c r="DO230" s="92" t="str">
        <f t="shared" si="154"/>
        <v/>
      </c>
      <c r="DP230" s="92" t="str">
        <f t="shared" si="155"/>
        <v/>
      </c>
      <c r="DQ230" s="91" t="str">
        <f>IF(B230&lt;&gt;"",IFERROR(IF((SUMIF(D$14:CS$14,"CLO8",D230:CS230)/'Grade computation'!I$11)=0,0,(SUMIF(D$14:CS$14,"CLO8",D230:CS230)/'Grade computation'!I$11)),""),"")</f>
        <v/>
      </c>
      <c r="DR230" s="92" t="str">
        <f t="shared" si="156"/>
        <v/>
      </c>
      <c r="DS230" s="92" t="str">
        <f t="shared" si="157"/>
        <v/>
      </c>
      <c r="DT230" s="91" t="str">
        <f>IF(B230&lt;&gt;"",IFERROR(IF((SUMIF(D$14:CS$14,"CLO9",D230:CS230)/'Grade computation'!I$12)=0,0,(SUMIF(D$14:CS$14,"CLO9",D230:CS230)/'Grade computation'!I$12)),""),"")</f>
        <v/>
      </c>
      <c r="DU230" s="92" t="str">
        <f t="shared" si="158"/>
        <v/>
      </c>
      <c r="DV230" s="92" t="str">
        <f t="shared" si="159"/>
        <v/>
      </c>
      <c r="DW230" s="91" t="str">
        <f>IF(B230&lt;&gt;"",IFERROR(IF((SUMIF(D$14:CS$14,"CLO10",D230:CS230)/'Grade computation'!I$13)=0,0,(SUMIF(D$14:CS$14,"CLO10",D230:CS230)/'Grade computation'!I$13)),""),"")</f>
        <v/>
      </c>
      <c r="DX230" s="92" t="str">
        <f t="shared" si="160"/>
        <v/>
      </c>
      <c r="DY230" s="92" t="str">
        <f t="shared" si="161"/>
        <v/>
      </c>
      <c r="DZ230" s="45"/>
      <c r="EA230" s="45"/>
    </row>
    <row r="231" spans="1:131" ht="15.75" customHeight="1">
      <c r="A231" s="281"/>
      <c r="B231" s="282"/>
      <c r="C231" s="276"/>
      <c r="D231" s="276"/>
      <c r="E231" s="276"/>
      <c r="F231" s="276"/>
      <c r="G231" s="276"/>
      <c r="H231" s="276"/>
      <c r="I231" s="276"/>
      <c r="J231" s="276"/>
      <c r="K231" s="276"/>
      <c r="L231" s="276"/>
      <c r="M231" s="276"/>
      <c r="N231" s="276"/>
      <c r="O231" s="276"/>
      <c r="P231" s="276"/>
      <c r="Q231" s="276"/>
      <c r="R231" s="276"/>
      <c r="S231" s="276"/>
      <c r="T231" s="276"/>
      <c r="U231" s="276"/>
      <c r="V231" s="276"/>
      <c r="W231" s="276"/>
      <c r="X231" s="276"/>
      <c r="Y231" s="276"/>
      <c r="Z231" s="276"/>
      <c r="AA231" s="276"/>
      <c r="AB231" s="276"/>
      <c r="AC231" s="276"/>
      <c r="AD231" s="276"/>
      <c r="AE231" s="276"/>
      <c r="AF231" s="276"/>
      <c r="AG231" s="276"/>
      <c r="AH231" s="89" t="str">
        <f t="shared" si="136"/>
        <v/>
      </c>
      <c r="AI231" s="90" t="str">
        <f t="shared" si="137"/>
        <v/>
      </c>
      <c r="AJ231" s="276"/>
      <c r="AK231" s="276"/>
      <c r="AL231" s="276"/>
      <c r="AM231" s="276"/>
      <c r="AN231" s="276"/>
      <c r="AO231" s="276"/>
      <c r="AP231" s="276"/>
      <c r="AQ231" s="276"/>
      <c r="AR231" s="276"/>
      <c r="AS231" s="276"/>
      <c r="AT231" s="276"/>
      <c r="AU231" s="276"/>
      <c r="AV231" s="276"/>
      <c r="AW231" s="276"/>
      <c r="AX231" s="276"/>
      <c r="AY231" s="276"/>
      <c r="AZ231" s="276"/>
      <c r="BA231" s="276"/>
      <c r="BB231" s="276"/>
      <c r="BC231" s="276"/>
      <c r="BD231" s="276"/>
      <c r="BE231" s="276"/>
      <c r="BF231" s="276"/>
      <c r="BG231" s="276"/>
      <c r="BH231" s="276"/>
      <c r="BI231" s="276"/>
      <c r="BJ231" s="276"/>
      <c r="BK231" s="276"/>
      <c r="BL231" s="276"/>
      <c r="BM231" s="276"/>
      <c r="BN231" s="89" t="str">
        <f t="shared" si="138"/>
        <v/>
      </c>
      <c r="BO231" s="90" t="str">
        <f t="shared" si="139"/>
        <v/>
      </c>
      <c r="BP231" s="285"/>
      <c r="BQ231" s="285"/>
      <c r="BR231" s="285"/>
      <c r="BS231" s="285"/>
      <c r="BT231" s="285"/>
      <c r="BU231" s="285"/>
      <c r="BV231" s="285"/>
      <c r="BW231" s="285"/>
      <c r="BX231" s="285"/>
      <c r="BY231" s="285"/>
      <c r="BZ231" s="285"/>
      <c r="CA231" s="276"/>
      <c r="CB231" s="276"/>
      <c r="CC231" s="276"/>
      <c r="CD231" s="276"/>
      <c r="CE231" s="276"/>
      <c r="CF231" s="276"/>
      <c r="CG231" s="276"/>
      <c r="CH231" s="276"/>
      <c r="CI231" s="276"/>
      <c r="CJ231" s="276"/>
      <c r="CK231" s="276"/>
      <c r="CL231" s="276"/>
      <c r="CM231" s="276"/>
      <c r="CN231" s="276"/>
      <c r="CO231" s="276"/>
      <c r="CP231" s="276"/>
      <c r="CQ231" s="276"/>
      <c r="CR231" s="276"/>
      <c r="CS231" s="276"/>
      <c r="CT231" s="89" t="str">
        <f t="shared" si="140"/>
        <v/>
      </c>
      <c r="CU231" s="90" t="str">
        <f t="shared" si="141"/>
        <v/>
      </c>
      <c r="CV231" s="91" t="str">
        <f>IF(B231&lt;&gt;"",IFERROR(SUMIF(D$14:CS$14, "CLO1", D231:CS231)/'Grade computation'!I$4,""),"")</f>
        <v/>
      </c>
      <c r="CW231" s="92" t="str">
        <f t="shared" si="142"/>
        <v/>
      </c>
      <c r="CX231" s="92" t="str">
        <f t="shared" si="143"/>
        <v/>
      </c>
      <c r="CY231" s="91" t="str">
        <f>IF(B231&lt;&gt;"",IFERROR(IF((SUMIF(D$14:CS$14,"CLO2",D231:CS231)/'Grade computation'!I$5)=0,0,(SUMIF(D$14:CS$14,"CLO2",D231:CS231)/'Grade computation'!I$5)),""),"")</f>
        <v/>
      </c>
      <c r="CZ231" s="92" t="str">
        <f t="shared" si="144"/>
        <v/>
      </c>
      <c r="DA231" s="92" t="str">
        <f t="shared" si="145"/>
        <v/>
      </c>
      <c r="DB231" s="91" t="str">
        <f>IF(B231&lt;&gt;"",IFERROR(IF((SUMIF(D$14:CS$14,"CLO3",D231:CS231)/'Grade computation'!I$6)=0,0,(SUMIF(D$14:CS$14,"CLO3",D231:CS231)/'Grade computation'!I$6)),""),"")</f>
        <v/>
      </c>
      <c r="DC231" s="92" t="str">
        <f t="shared" si="146"/>
        <v/>
      </c>
      <c r="DD231" s="92" t="str">
        <f t="shared" si="147"/>
        <v/>
      </c>
      <c r="DE231" s="91" t="str">
        <f>IF(B231&lt;&gt;"",IFERROR(SUMIF(D$14:CS$14,"CLO4",D231:CS231)/'Grade computation'!I$7,""),"")</f>
        <v/>
      </c>
      <c r="DF231" s="92" t="str">
        <f t="shared" si="148"/>
        <v/>
      </c>
      <c r="DG231" s="92" t="str">
        <f t="shared" si="149"/>
        <v/>
      </c>
      <c r="DH231" s="91" t="str">
        <f>IF(B231&lt;&gt;"",IFERROR(IF((SUMIF(D$14:CS$14,"CLO5",D231:CS231)/'Grade computation'!I$8)=0,0,(SUMIF(D$14:CS$14,"CLO5",D231:CS231)/'Grade computation'!I$8)),""),"")</f>
        <v/>
      </c>
      <c r="DI231" s="92" t="str">
        <f t="shared" si="150"/>
        <v/>
      </c>
      <c r="DJ231" s="92" t="str">
        <f t="shared" si="151"/>
        <v/>
      </c>
      <c r="DK231" s="91" t="str">
        <f>IF(B231&lt;&gt;"",IFERROR(IF((SUMIF(D$14:CS$14,"CLO6",D231:CS231)/'Grade computation'!I$9)=0,0,(SUMIF(D$14:CS$14,"CLO6",D231:CS231)/'Grade computation'!I$9)),""),"")</f>
        <v/>
      </c>
      <c r="DL231" s="92" t="str">
        <f t="shared" si="152"/>
        <v/>
      </c>
      <c r="DM231" s="92" t="str">
        <f t="shared" si="153"/>
        <v/>
      </c>
      <c r="DN231" s="91" t="str">
        <f>IF(B231&lt;&gt;"",IFERROR(IF((SUMIF(D$14:CS$14,"CLO7",D231:CS231)/'Grade computation'!I$10)=0,0,(SUMIF(D$14:CS$14,"CLO7",D231:CS231)/'Grade computation'!I$10)),""),"")</f>
        <v/>
      </c>
      <c r="DO231" s="92" t="str">
        <f t="shared" si="154"/>
        <v/>
      </c>
      <c r="DP231" s="92" t="str">
        <f t="shared" si="155"/>
        <v/>
      </c>
      <c r="DQ231" s="91" t="str">
        <f>IF(B231&lt;&gt;"",IFERROR(IF((SUMIF(D$14:CS$14,"CLO8",D231:CS231)/'Grade computation'!I$11)=0,0,(SUMIF(D$14:CS$14,"CLO8",D231:CS231)/'Grade computation'!I$11)),""),"")</f>
        <v/>
      </c>
      <c r="DR231" s="92" t="str">
        <f t="shared" si="156"/>
        <v/>
      </c>
      <c r="DS231" s="92" t="str">
        <f t="shared" si="157"/>
        <v/>
      </c>
      <c r="DT231" s="91" t="str">
        <f>IF(B231&lt;&gt;"",IFERROR(IF((SUMIF(D$14:CS$14,"CLO9",D231:CS231)/'Grade computation'!I$12)=0,0,(SUMIF(D$14:CS$14,"CLO9",D231:CS231)/'Grade computation'!I$12)),""),"")</f>
        <v/>
      </c>
      <c r="DU231" s="92" t="str">
        <f t="shared" si="158"/>
        <v/>
      </c>
      <c r="DV231" s="92" t="str">
        <f t="shared" si="159"/>
        <v/>
      </c>
      <c r="DW231" s="91" t="str">
        <f>IF(B231&lt;&gt;"",IFERROR(IF((SUMIF(D$14:CS$14,"CLO10",D231:CS231)/'Grade computation'!I$13)=0,0,(SUMIF(D$14:CS$14,"CLO10",D231:CS231)/'Grade computation'!I$13)),""),"")</f>
        <v/>
      </c>
      <c r="DX231" s="92" t="str">
        <f t="shared" si="160"/>
        <v/>
      </c>
      <c r="DY231" s="92" t="str">
        <f t="shared" si="161"/>
        <v/>
      </c>
      <c r="DZ231" s="45"/>
      <c r="EA231" s="45"/>
    </row>
    <row r="232" spans="1:131" ht="15.75" customHeight="1">
      <c r="A232" s="281"/>
      <c r="B232" s="282"/>
      <c r="C232" s="276"/>
      <c r="D232" s="276"/>
      <c r="E232" s="276"/>
      <c r="F232" s="276"/>
      <c r="G232" s="276"/>
      <c r="H232" s="276"/>
      <c r="I232" s="276"/>
      <c r="J232" s="276"/>
      <c r="K232" s="276"/>
      <c r="L232" s="276"/>
      <c r="M232" s="276"/>
      <c r="N232" s="276"/>
      <c r="O232" s="276"/>
      <c r="P232" s="276"/>
      <c r="Q232" s="276"/>
      <c r="R232" s="276"/>
      <c r="S232" s="276"/>
      <c r="T232" s="276"/>
      <c r="U232" s="276"/>
      <c r="V232" s="276"/>
      <c r="W232" s="276"/>
      <c r="X232" s="276"/>
      <c r="Y232" s="276"/>
      <c r="Z232" s="276"/>
      <c r="AA232" s="276"/>
      <c r="AB232" s="276"/>
      <c r="AC232" s="276"/>
      <c r="AD232" s="276"/>
      <c r="AE232" s="276"/>
      <c r="AF232" s="276"/>
      <c r="AG232" s="276"/>
      <c r="AH232" s="89" t="str">
        <f t="shared" si="136"/>
        <v/>
      </c>
      <c r="AI232" s="90" t="str">
        <f t="shared" si="137"/>
        <v/>
      </c>
      <c r="AJ232" s="276"/>
      <c r="AK232" s="276"/>
      <c r="AL232" s="276"/>
      <c r="AM232" s="276"/>
      <c r="AN232" s="276"/>
      <c r="AO232" s="276"/>
      <c r="AP232" s="276"/>
      <c r="AQ232" s="276"/>
      <c r="AR232" s="276"/>
      <c r="AS232" s="276"/>
      <c r="AT232" s="276"/>
      <c r="AU232" s="276"/>
      <c r="AV232" s="276"/>
      <c r="AW232" s="276"/>
      <c r="AX232" s="276"/>
      <c r="AY232" s="276"/>
      <c r="AZ232" s="276"/>
      <c r="BA232" s="276"/>
      <c r="BB232" s="276"/>
      <c r="BC232" s="276"/>
      <c r="BD232" s="276"/>
      <c r="BE232" s="276"/>
      <c r="BF232" s="276"/>
      <c r="BG232" s="276"/>
      <c r="BH232" s="276"/>
      <c r="BI232" s="276"/>
      <c r="BJ232" s="276"/>
      <c r="BK232" s="276"/>
      <c r="BL232" s="276"/>
      <c r="BM232" s="276"/>
      <c r="BN232" s="89" t="str">
        <f t="shared" si="138"/>
        <v/>
      </c>
      <c r="BO232" s="90" t="str">
        <f t="shared" si="139"/>
        <v/>
      </c>
      <c r="BP232" s="285"/>
      <c r="BQ232" s="285"/>
      <c r="BR232" s="285"/>
      <c r="BS232" s="285"/>
      <c r="BT232" s="285"/>
      <c r="BU232" s="285"/>
      <c r="BV232" s="285"/>
      <c r="BW232" s="285"/>
      <c r="BX232" s="285"/>
      <c r="BY232" s="285"/>
      <c r="BZ232" s="285"/>
      <c r="CA232" s="276"/>
      <c r="CB232" s="276"/>
      <c r="CC232" s="276"/>
      <c r="CD232" s="276"/>
      <c r="CE232" s="276"/>
      <c r="CF232" s="276"/>
      <c r="CG232" s="276"/>
      <c r="CH232" s="276"/>
      <c r="CI232" s="276"/>
      <c r="CJ232" s="276"/>
      <c r="CK232" s="276"/>
      <c r="CL232" s="276"/>
      <c r="CM232" s="276"/>
      <c r="CN232" s="276"/>
      <c r="CO232" s="276"/>
      <c r="CP232" s="276"/>
      <c r="CQ232" s="276"/>
      <c r="CR232" s="276"/>
      <c r="CS232" s="276"/>
      <c r="CT232" s="89" t="str">
        <f t="shared" si="140"/>
        <v/>
      </c>
      <c r="CU232" s="90" t="str">
        <f t="shared" si="141"/>
        <v/>
      </c>
      <c r="CV232" s="91" t="str">
        <f>IF(B232&lt;&gt;"",IFERROR(SUMIF(D$14:CS$14, "CLO1", D232:CS232)/'Grade computation'!I$4,""),"")</f>
        <v/>
      </c>
      <c r="CW232" s="92" t="str">
        <f t="shared" si="142"/>
        <v/>
      </c>
      <c r="CX232" s="92" t="str">
        <f t="shared" si="143"/>
        <v/>
      </c>
      <c r="CY232" s="91" t="str">
        <f>IF(B232&lt;&gt;"",IFERROR(IF((SUMIF(D$14:CS$14,"CLO2",D232:CS232)/'Grade computation'!I$5)=0,0,(SUMIF(D$14:CS$14,"CLO2",D232:CS232)/'Grade computation'!I$5)),""),"")</f>
        <v/>
      </c>
      <c r="CZ232" s="92" t="str">
        <f t="shared" si="144"/>
        <v/>
      </c>
      <c r="DA232" s="92" t="str">
        <f t="shared" si="145"/>
        <v/>
      </c>
      <c r="DB232" s="91" t="str">
        <f>IF(B232&lt;&gt;"",IFERROR(IF((SUMIF(D$14:CS$14,"CLO3",D232:CS232)/'Grade computation'!I$6)=0,0,(SUMIF(D$14:CS$14,"CLO3",D232:CS232)/'Grade computation'!I$6)),""),"")</f>
        <v/>
      </c>
      <c r="DC232" s="92" t="str">
        <f t="shared" si="146"/>
        <v/>
      </c>
      <c r="DD232" s="92" t="str">
        <f t="shared" si="147"/>
        <v/>
      </c>
      <c r="DE232" s="91" t="str">
        <f>IF(B232&lt;&gt;"",IFERROR(SUMIF(D$14:CS$14,"CLO4",D232:CS232)/'Grade computation'!I$7,""),"")</f>
        <v/>
      </c>
      <c r="DF232" s="92" t="str">
        <f t="shared" si="148"/>
        <v/>
      </c>
      <c r="DG232" s="92" t="str">
        <f t="shared" si="149"/>
        <v/>
      </c>
      <c r="DH232" s="91" t="str">
        <f>IF(B232&lt;&gt;"",IFERROR(IF((SUMIF(D$14:CS$14,"CLO5",D232:CS232)/'Grade computation'!I$8)=0,0,(SUMIF(D$14:CS$14,"CLO5",D232:CS232)/'Grade computation'!I$8)),""),"")</f>
        <v/>
      </c>
      <c r="DI232" s="92" t="str">
        <f t="shared" si="150"/>
        <v/>
      </c>
      <c r="DJ232" s="92" t="str">
        <f t="shared" si="151"/>
        <v/>
      </c>
      <c r="DK232" s="91" t="str">
        <f>IF(B232&lt;&gt;"",IFERROR(IF((SUMIF(D$14:CS$14,"CLO6",D232:CS232)/'Grade computation'!I$9)=0,0,(SUMIF(D$14:CS$14,"CLO6",D232:CS232)/'Grade computation'!I$9)),""),"")</f>
        <v/>
      </c>
      <c r="DL232" s="92" t="str">
        <f t="shared" si="152"/>
        <v/>
      </c>
      <c r="DM232" s="92" t="str">
        <f t="shared" si="153"/>
        <v/>
      </c>
      <c r="DN232" s="91" t="str">
        <f>IF(B232&lt;&gt;"",IFERROR(IF((SUMIF(D$14:CS$14,"CLO7",D232:CS232)/'Grade computation'!I$10)=0,0,(SUMIF(D$14:CS$14,"CLO7",D232:CS232)/'Grade computation'!I$10)),""),"")</f>
        <v/>
      </c>
      <c r="DO232" s="92" t="str">
        <f t="shared" si="154"/>
        <v/>
      </c>
      <c r="DP232" s="92" t="str">
        <f t="shared" si="155"/>
        <v/>
      </c>
      <c r="DQ232" s="91" t="str">
        <f>IF(B232&lt;&gt;"",IFERROR(IF((SUMIF(D$14:CS$14,"CLO8",D232:CS232)/'Grade computation'!I$11)=0,0,(SUMIF(D$14:CS$14,"CLO8",D232:CS232)/'Grade computation'!I$11)),""),"")</f>
        <v/>
      </c>
      <c r="DR232" s="92" t="str">
        <f t="shared" si="156"/>
        <v/>
      </c>
      <c r="DS232" s="92" t="str">
        <f t="shared" si="157"/>
        <v/>
      </c>
      <c r="DT232" s="91" t="str">
        <f>IF(B232&lt;&gt;"",IFERROR(IF((SUMIF(D$14:CS$14,"CLO9",D232:CS232)/'Grade computation'!I$12)=0,0,(SUMIF(D$14:CS$14,"CLO9",D232:CS232)/'Grade computation'!I$12)),""),"")</f>
        <v/>
      </c>
      <c r="DU232" s="92" t="str">
        <f t="shared" si="158"/>
        <v/>
      </c>
      <c r="DV232" s="92" t="str">
        <f t="shared" si="159"/>
        <v/>
      </c>
      <c r="DW232" s="91" t="str">
        <f>IF(B232&lt;&gt;"",IFERROR(IF((SUMIF(D$14:CS$14,"CLO10",D232:CS232)/'Grade computation'!I$13)=0,0,(SUMIF(D$14:CS$14,"CLO10",D232:CS232)/'Grade computation'!I$13)),""),"")</f>
        <v/>
      </c>
      <c r="DX232" s="92" t="str">
        <f t="shared" si="160"/>
        <v/>
      </c>
      <c r="DY232" s="92" t="str">
        <f t="shared" si="161"/>
        <v/>
      </c>
      <c r="DZ232" s="45"/>
      <c r="EA232" s="45"/>
    </row>
    <row r="233" spans="1:131" ht="15.75" customHeight="1">
      <c r="A233" s="281"/>
      <c r="B233" s="282"/>
      <c r="C233" s="276"/>
      <c r="D233" s="276"/>
      <c r="E233" s="276"/>
      <c r="F233" s="276"/>
      <c r="G233" s="276"/>
      <c r="H233" s="276"/>
      <c r="I233" s="276"/>
      <c r="J233" s="276"/>
      <c r="K233" s="276"/>
      <c r="L233" s="276"/>
      <c r="M233" s="276"/>
      <c r="N233" s="276"/>
      <c r="O233" s="276"/>
      <c r="P233" s="276"/>
      <c r="Q233" s="276"/>
      <c r="R233" s="276"/>
      <c r="S233" s="276"/>
      <c r="T233" s="276"/>
      <c r="U233" s="276"/>
      <c r="V233" s="276"/>
      <c r="W233" s="276"/>
      <c r="X233" s="276"/>
      <c r="Y233" s="276"/>
      <c r="Z233" s="276"/>
      <c r="AA233" s="276"/>
      <c r="AB233" s="276"/>
      <c r="AC233" s="276"/>
      <c r="AD233" s="276"/>
      <c r="AE233" s="276"/>
      <c r="AF233" s="276"/>
      <c r="AG233" s="276"/>
      <c r="AH233" s="89" t="str">
        <f t="shared" si="136"/>
        <v/>
      </c>
      <c r="AI233" s="90" t="str">
        <f t="shared" si="137"/>
        <v/>
      </c>
      <c r="AJ233" s="276"/>
      <c r="AK233" s="276"/>
      <c r="AL233" s="276"/>
      <c r="AM233" s="276"/>
      <c r="AN233" s="276"/>
      <c r="AO233" s="276"/>
      <c r="AP233" s="276"/>
      <c r="AQ233" s="276"/>
      <c r="AR233" s="276"/>
      <c r="AS233" s="276"/>
      <c r="AT233" s="276"/>
      <c r="AU233" s="276"/>
      <c r="AV233" s="276"/>
      <c r="AW233" s="276"/>
      <c r="AX233" s="276"/>
      <c r="AY233" s="276"/>
      <c r="AZ233" s="276"/>
      <c r="BA233" s="276"/>
      <c r="BB233" s="276"/>
      <c r="BC233" s="276"/>
      <c r="BD233" s="276"/>
      <c r="BE233" s="276"/>
      <c r="BF233" s="276"/>
      <c r="BG233" s="276"/>
      <c r="BH233" s="276"/>
      <c r="BI233" s="276"/>
      <c r="BJ233" s="276"/>
      <c r="BK233" s="276"/>
      <c r="BL233" s="276"/>
      <c r="BM233" s="276"/>
      <c r="BN233" s="89" t="str">
        <f t="shared" si="138"/>
        <v/>
      </c>
      <c r="BO233" s="90" t="str">
        <f t="shared" si="139"/>
        <v/>
      </c>
      <c r="BP233" s="285"/>
      <c r="BQ233" s="285"/>
      <c r="BR233" s="285"/>
      <c r="BS233" s="285"/>
      <c r="BT233" s="285"/>
      <c r="BU233" s="285"/>
      <c r="BV233" s="285"/>
      <c r="BW233" s="285"/>
      <c r="BX233" s="285"/>
      <c r="BY233" s="285"/>
      <c r="BZ233" s="285"/>
      <c r="CA233" s="276"/>
      <c r="CB233" s="276"/>
      <c r="CC233" s="276"/>
      <c r="CD233" s="276"/>
      <c r="CE233" s="276"/>
      <c r="CF233" s="276"/>
      <c r="CG233" s="276"/>
      <c r="CH233" s="276"/>
      <c r="CI233" s="276"/>
      <c r="CJ233" s="276"/>
      <c r="CK233" s="276"/>
      <c r="CL233" s="276"/>
      <c r="CM233" s="276"/>
      <c r="CN233" s="276"/>
      <c r="CO233" s="276"/>
      <c r="CP233" s="276"/>
      <c r="CQ233" s="276"/>
      <c r="CR233" s="276"/>
      <c r="CS233" s="276"/>
      <c r="CT233" s="89" t="str">
        <f t="shared" si="140"/>
        <v/>
      </c>
      <c r="CU233" s="90" t="str">
        <f t="shared" si="141"/>
        <v/>
      </c>
      <c r="CV233" s="91" t="str">
        <f>IF(B233&lt;&gt;"",IFERROR(SUMIF(D$14:CS$14, "CLO1", D233:CS233)/'Grade computation'!I$4,""),"")</f>
        <v/>
      </c>
      <c r="CW233" s="92" t="str">
        <f t="shared" si="142"/>
        <v/>
      </c>
      <c r="CX233" s="92" t="str">
        <f t="shared" si="143"/>
        <v/>
      </c>
      <c r="CY233" s="91" t="str">
        <f>IF(B233&lt;&gt;"",IFERROR(IF((SUMIF(D$14:CS$14,"CLO2",D233:CS233)/'Grade computation'!I$5)=0,0,(SUMIF(D$14:CS$14,"CLO2",D233:CS233)/'Grade computation'!I$5)),""),"")</f>
        <v/>
      </c>
      <c r="CZ233" s="92" t="str">
        <f t="shared" si="144"/>
        <v/>
      </c>
      <c r="DA233" s="92" t="str">
        <f t="shared" si="145"/>
        <v/>
      </c>
      <c r="DB233" s="91" t="str">
        <f>IF(B233&lt;&gt;"",IFERROR(IF((SUMIF(D$14:CS$14,"CLO3",D233:CS233)/'Grade computation'!I$6)=0,0,(SUMIF(D$14:CS$14,"CLO3",D233:CS233)/'Grade computation'!I$6)),""),"")</f>
        <v/>
      </c>
      <c r="DC233" s="92" t="str">
        <f t="shared" si="146"/>
        <v/>
      </c>
      <c r="DD233" s="92" t="str">
        <f t="shared" si="147"/>
        <v/>
      </c>
      <c r="DE233" s="91" t="str">
        <f>IF(B233&lt;&gt;"",IFERROR(SUMIF(D$14:CS$14,"CLO4",D233:CS233)/'Grade computation'!I$7,""),"")</f>
        <v/>
      </c>
      <c r="DF233" s="92" t="str">
        <f t="shared" si="148"/>
        <v/>
      </c>
      <c r="DG233" s="92" t="str">
        <f t="shared" si="149"/>
        <v/>
      </c>
      <c r="DH233" s="91" t="str">
        <f>IF(B233&lt;&gt;"",IFERROR(IF((SUMIF(D$14:CS$14,"CLO5",D233:CS233)/'Grade computation'!I$8)=0,0,(SUMIF(D$14:CS$14,"CLO5",D233:CS233)/'Grade computation'!I$8)),""),"")</f>
        <v/>
      </c>
      <c r="DI233" s="92" t="str">
        <f t="shared" si="150"/>
        <v/>
      </c>
      <c r="DJ233" s="92" t="str">
        <f t="shared" si="151"/>
        <v/>
      </c>
      <c r="DK233" s="91" t="str">
        <f>IF(B233&lt;&gt;"",IFERROR(IF((SUMIF(D$14:CS$14,"CLO6",D233:CS233)/'Grade computation'!I$9)=0,0,(SUMIF(D$14:CS$14,"CLO6",D233:CS233)/'Grade computation'!I$9)),""),"")</f>
        <v/>
      </c>
      <c r="DL233" s="92" t="str">
        <f t="shared" si="152"/>
        <v/>
      </c>
      <c r="DM233" s="92" t="str">
        <f t="shared" si="153"/>
        <v/>
      </c>
      <c r="DN233" s="91" t="str">
        <f>IF(B233&lt;&gt;"",IFERROR(IF((SUMIF(D$14:CS$14,"CLO7",D233:CS233)/'Grade computation'!I$10)=0,0,(SUMIF(D$14:CS$14,"CLO7",D233:CS233)/'Grade computation'!I$10)),""),"")</f>
        <v/>
      </c>
      <c r="DO233" s="92" t="str">
        <f t="shared" si="154"/>
        <v/>
      </c>
      <c r="DP233" s="92" t="str">
        <f t="shared" si="155"/>
        <v/>
      </c>
      <c r="DQ233" s="91" t="str">
        <f>IF(B233&lt;&gt;"",IFERROR(IF((SUMIF(D$14:CS$14,"CLO8",D233:CS233)/'Grade computation'!I$11)=0,0,(SUMIF(D$14:CS$14,"CLO8",D233:CS233)/'Grade computation'!I$11)),""),"")</f>
        <v/>
      </c>
      <c r="DR233" s="92" t="str">
        <f t="shared" si="156"/>
        <v/>
      </c>
      <c r="DS233" s="92" t="str">
        <f t="shared" si="157"/>
        <v/>
      </c>
      <c r="DT233" s="91" t="str">
        <f>IF(B233&lt;&gt;"",IFERROR(IF((SUMIF(D$14:CS$14,"CLO9",D233:CS233)/'Grade computation'!I$12)=0,0,(SUMIF(D$14:CS$14,"CLO9",D233:CS233)/'Grade computation'!I$12)),""),"")</f>
        <v/>
      </c>
      <c r="DU233" s="92" t="str">
        <f t="shared" si="158"/>
        <v/>
      </c>
      <c r="DV233" s="92" t="str">
        <f t="shared" si="159"/>
        <v/>
      </c>
      <c r="DW233" s="91" t="str">
        <f>IF(B233&lt;&gt;"",IFERROR(IF((SUMIF(D$14:CS$14,"CLO10",D233:CS233)/'Grade computation'!I$13)=0,0,(SUMIF(D$14:CS$14,"CLO10",D233:CS233)/'Grade computation'!I$13)),""),"")</f>
        <v/>
      </c>
      <c r="DX233" s="92" t="str">
        <f t="shared" si="160"/>
        <v/>
      </c>
      <c r="DY233" s="92" t="str">
        <f t="shared" si="161"/>
        <v/>
      </c>
      <c r="DZ233" s="45"/>
      <c r="EA233" s="45"/>
    </row>
    <row r="234" spans="1:131" ht="15.75" customHeight="1">
      <c r="A234" s="281"/>
      <c r="B234" s="282"/>
      <c r="C234" s="276"/>
      <c r="D234" s="276"/>
      <c r="E234" s="276"/>
      <c r="F234" s="276"/>
      <c r="G234" s="276"/>
      <c r="H234" s="276"/>
      <c r="I234" s="276"/>
      <c r="J234" s="276"/>
      <c r="K234" s="276"/>
      <c r="L234" s="276"/>
      <c r="M234" s="276"/>
      <c r="N234" s="276"/>
      <c r="O234" s="276"/>
      <c r="P234" s="276"/>
      <c r="Q234" s="276"/>
      <c r="R234" s="276"/>
      <c r="S234" s="276"/>
      <c r="T234" s="276"/>
      <c r="U234" s="276"/>
      <c r="V234" s="276"/>
      <c r="W234" s="276"/>
      <c r="X234" s="276"/>
      <c r="Y234" s="276"/>
      <c r="Z234" s="276"/>
      <c r="AA234" s="276"/>
      <c r="AB234" s="276"/>
      <c r="AC234" s="276"/>
      <c r="AD234" s="276"/>
      <c r="AE234" s="276"/>
      <c r="AF234" s="276"/>
      <c r="AG234" s="276"/>
      <c r="AH234" s="89" t="str">
        <f t="shared" si="136"/>
        <v/>
      </c>
      <c r="AI234" s="90" t="str">
        <f t="shared" si="137"/>
        <v/>
      </c>
      <c r="AJ234" s="276"/>
      <c r="AK234" s="276"/>
      <c r="AL234" s="276"/>
      <c r="AM234" s="276"/>
      <c r="AN234" s="276"/>
      <c r="AO234" s="276"/>
      <c r="AP234" s="276"/>
      <c r="AQ234" s="276"/>
      <c r="AR234" s="276"/>
      <c r="AS234" s="276"/>
      <c r="AT234" s="276"/>
      <c r="AU234" s="276"/>
      <c r="AV234" s="276"/>
      <c r="AW234" s="276"/>
      <c r="AX234" s="276"/>
      <c r="AY234" s="276"/>
      <c r="AZ234" s="276"/>
      <c r="BA234" s="276"/>
      <c r="BB234" s="276"/>
      <c r="BC234" s="276"/>
      <c r="BD234" s="276"/>
      <c r="BE234" s="276"/>
      <c r="BF234" s="276"/>
      <c r="BG234" s="276"/>
      <c r="BH234" s="276"/>
      <c r="BI234" s="276"/>
      <c r="BJ234" s="276"/>
      <c r="BK234" s="276"/>
      <c r="BL234" s="276"/>
      <c r="BM234" s="276"/>
      <c r="BN234" s="89" t="str">
        <f t="shared" si="138"/>
        <v/>
      </c>
      <c r="BO234" s="90" t="str">
        <f t="shared" si="139"/>
        <v/>
      </c>
      <c r="BP234" s="285"/>
      <c r="BQ234" s="285"/>
      <c r="BR234" s="285"/>
      <c r="BS234" s="285"/>
      <c r="BT234" s="285"/>
      <c r="BU234" s="285"/>
      <c r="BV234" s="285"/>
      <c r="BW234" s="285"/>
      <c r="BX234" s="285"/>
      <c r="BY234" s="285"/>
      <c r="BZ234" s="285"/>
      <c r="CA234" s="276"/>
      <c r="CB234" s="276"/>
      <c r="CC234" s="276"/>
      <c r="CD234" s="276"/>
      <c r="CE234" s="276"/>
      <c r="CF234" s="276"/>
      <c r="CG234" s="276"/>
      <c r="CH234" s="276"/>
      <c r="CI234" s="276"/>
      <c r="CJ234" s="276"/>
      <c r="CK234" s="276"/>
      <c r="CL234" s="276"/>
      <c r="CM234" s="276"/>
      <c r="CN234" s="276"/>
      <c r="CO234" s="276"/>
      <c r="CP234" s="276"/>
      <c r="CQ234" s="276"/>
      <c r="CR234" s="276"/>
      <c r="CS234" s="276"/>
      <c r="CT234" s="89" t="str">
        <f t="shared" si="140"/>
        <v/>
      </c>
      <c r="CU234" s="90" t="str">
        <f t="shared" si="141"/>
        <v/>
      </c>
      <c r="CV234" s="91" t="str">
        <f>IF(B234&lt;&gt;"",IFERROR(SUMIF(D$14:CS$14, "CLO1", D234:CS234)/'Grade computation'!I$4,""),"")</f>
        <v/>
      </c>
      <c r="CW234" s="92" t="str">
        <f t="shared" si="142"/>
        <v/>
      </c>
      <c r="CX234" s="92" t="str">
        <f t="shared" si="143"/>
        <v/>
      </c>
      <c r="CY234" s="91" t="str">
        <f>IF(B234&lt;&gt;"",IFERROR(IF((SUMIF(D$14:CS$14,"CLO2",D234:CS234)/'Grade computation'!I$5)=0,0,(SUMIF(D$14:CS$14,"CLO2",D234:CS234)/'Grade computation'!I$5)),""),"")</f>
        <v/>
      </c>
      <c r="CZ234" s="92" t="str">
        <f t="shared" si="144"/>
        <v/>
      </c>
      <c r="DA234" s="92" t="str">
        <f t="shared" si="145"/>
        <v/>
      </c>
      <c r="DB234" s="91" t="str">
        <f>IF(B234&lt;&gt;"",IFERROR(IF((SUMIF(D$14:CS$14,"CLO3",D234:CS234)/'Grade computation'!I$6)=0,0,(SUMIF(D$14:CS$14,"CLO3",D234:CS234)/'Grade computation'!I$6)),""),"")</f>
        <v/>
      </c>
      <c r="DC234" s="92" t="str">
        <f t="shared" si="146"/>
        <v/>
      </c>
      <c r="DD234" s="92" t="str">
        <f t="shared" si="147"/>
        <v/>
      </c>
      <c r="DE234" s="91" t="str">
        <f>IF(B234&lt;&gt;"",IFERROR(SUMIF(D$14:CS$14,"CLO4",D234:CS234)/'Grade computation'!I$7,""),"")</f>
        <v/>
      </c>
      <c r="DF234" s="92" t="str">
        <f t="shared" si="148"/>
        <v/>
      </c>
      <c r="DG234" s="92" t="str">
        <f t="shared" si="149"/>
        <v/>
      </c>
      <c r="DH234" s="91" t="str">
        <f>IF(B234&lt;&gt;"",IFERROR(IF((SUMIF(D$14:CS$14,"CLO5",D234:CS234)/'Grade computation'!I$8)=0,0,(SUMIF(D$14:CS$14,"CLO5",D234:CS234)/'Grade computation'!I$8)),""),"")</f>
        <v/>
      </c>
      <c r="DI234" s="92" t="str">
        <f t="shared" si="150"/>
        <v/>
      </c>
      <c r="DJ234" s="92" t="str">
        <f t="shared" si="151"/>
        <v/>
      </c>
      <c r="DK234" s="91" t="str">
        <f>IF(B234&lt;&gt;"",IFERROR(IF((SUMIF(D$14:CS$14,"CLO6",D234:CS234)/'Grade computation'!I$9)=0,0,(SUMIF(D$14:CS$14,"CLO6",D234:CS234)/'Grade computation'!I$9)),""),"")</f>
        <v/>
      </c>
      <c r="DL234" s="92" t="str">
        <f t="shared" si="152"/>
        <v/>
      </c>
      <c r="DM234" s="92" t="str">
        <f t="shared" si="153"/>
        <v/>
      </c>
      <c r="DN234" s="91" t="str">
        <f>IF(B234&lt;&gt;"",IFERROR(IF((SUMIF(D$14:CS$14,"CLO7",D234:CS234)/'Grade computation'!I$10)=0,0,(SUMIF(D$14:CS$14,"CLO7",D234:CS234)/'Grade computation'!I$10)),""),"")</f>
        <v/>
      </c>
      <c r="DO234" s="92" t="str">
        <f t="shared" si="154"/>
        <v/>
      </c>
      <c r="DP234" s="92" t="str">
        <f t="shared" si="155"/>
        <v/>
      </c>
      <c r="DQ234" s="91" t="str">
        <f>IF(B234&lt;&gt;"",IFERROR(IF((SUMIF(D$14:CS$14,"CLO8",D234:CS234)/'Grade computation'!I$11)=0,0,(SUMIF(D$14:CS$14,"CLO8",D234:CS234)/'Grade computation'!I$11)),""),"")</f>
        <v/>
      </c>
      <c r="DR234" s="92" t="str">
        <f t="shared" si="156"/>
        <v/>
      </c>
      <c r="DS234" s="92" t="str">
        <f t="shared" si="157"/>
        <v/>
      </c>
      <c r="DT234" s="91" t="str">
        <f>IF(B234&lt;&gt;"",IFERROR(IF((SUMIF(D$14:CS$14,"CLO9",D234:CS234)/'Grade computation'!I$12)=0,0,(SUMIF(D$14:CS$14,"CLO9",D234:CS234)/'Grade computation'!I$12)),""),"")</f>
        <v/>
      </c>
      <c r="DU234" s="92" t="str">
        <f t="shared" si="158"/>
        <v/>
      </c>
      <c r="DV234" s="92" t="str">
        <f t="shared" si="159"/>
        <v/>
      </c>
      <c r="DW234" s="91" t="str">
        <f>IF(B234&lt;&gt;"",IFERROR(IF((SUMIF(D$14:CS$14,"CLO10",D234:CS234)/'Grade computation'!I$13)=0,0,(SUMIF(D$14:CS$14,"CLO10",D234:CS234)/'Grade computation'!I$13)),""),"")</f>
        <v/>
      </c>
      <c r="DX234" s="92" t="str">
        <f t="shared" si="160"/>
        <v/>
      </c>
      <c r="DY234" s="92" t="str">
        <f t="shared" si="161"/>
        <v/>
      </c>
      <c r="DZ234" s="45"/>
      <c r="EA234" s="45"/>
    </row>
    <row r="235" spans="1:131" ht="15.75" customHeight="1">
      <c r="A235" s="281"/>
      <c r="B235" s="282"/>
      <c r="C235" s="276"/>
      <c r="D235" s="276"/>
      <c r="E235" s="276"/>
      <c r="F235" s="276"/>
      <c r="G235" s="276"/>
      <c r="H235" s="276"/>
      <c r="I235" s="276"/>
      <c r="J235" s="276"/>
      <c r="K235" s="276"/>
      <c r="L235" s="276"/>
      <c r="M235" s="276"/>
      <c r="N235" s="276"/>
      <c r="O235" s="276"/>
      <c r="P235" s="276"/>
      <c r="Q235" s="276"/>
      <c r="R235" s="276"/>
      <c r="S235" s="276"/>
      <c r="T235" s="276"/>
      <c r="U235" s="276"/>
      <c r="V235" s="276"/>
      <c r="W235" s="276"/>
      <c r="X235" s="276"/>
      <c r="Y235" s="276"/>
      <c r="Z235" s="276"/>
      <c r="AA235" s="276"/>
      <c r="AB235" s="276"/>
      <c r="AC235" s="276"/>
      <c r="AD235" s="276"/>
      <c r="AE235" s="276"/>
      <c r="AF235" s="276"/>
      <c r="AG235" s="276"/>
      <c r="AH235" s="89" t="str">
        <f t="shared" si="136"/>
        <v/>
      </c>
      <c r="AI235" s="90" t="str">
        <f t="shared" si="137"/>
        <v/>
      </c>
      <c r="AJ235" s="276"/>
      <c r="AK235" s="276"/>
      <c r="AL235" s="276"/>
      <c r="AM235" s="276"/>
      <c r="AN235" s="276"/>
      <c r="AO235" s="276"/>
      <c r="AP235" s="276"/>
      <c r="AQ235" s="276"/>
      <c r="AR235" s="276"/>
      <c r="AS235" s="276"/>
      <c r="AT235" s="276"/>
      <c r="AU235" s="276"/>
      <c r="AV235" s="276"/>
      <c r="AW235" s="276"/>
      <c r="AX235" s="276"/>
      <c r="AY235" s="276"/>
      <c r="AZ235" s="276"/>
      <c r="BA235" s="276"/>
      <c r="BB235" s="276"/>
      <c r="BC235" s="276"/>
      <c r="BD235" s="276"/>
      <c r="BE235" s="276"/>
      <c r="BF235" s="276"/>
      <c r="BG235" s="276"/>
      <c r="BH235" s="276"/>
      <c r="BI235" s="276"/>
      <c r="BJ235" s="276"/>
      <c r="BK235" s="276"/>
      <c r="BL235" s="276"/>
      <c r="BM235" s="276"/>
      <c r="BN235" s="89" t="str">
        <f t="shared" si="138"/>
        <v/>
      </c>
      <c r="BO235" s="90" t="str">
        <f t="shared" si="139"/>
        <v/>
      </c>
      <c r="BP235" s="285"/>
      <c r="BQ235" s="285"/>
      <c r="BR235" s="285"/>
      <c r="BS235" s="285"/>
      <c r="BT235" s="285"/>
      <c r="BU235" s="285"/>
      <c r="BV235" s="285"/>
      <c r="BW235" s="285"/>
      <c r="BX235" s="285"/>
      <c r="BY235" s="285"/>
      <c r="BZ235" s="285"/>
      <c r="CA235" s="276"/>
      <c r="CB235" s="276"/>
      <c r="CC235" s="276"/>
      <c r="CD235" s="276"/>
      <c r="CE235" s="276"/>
      <c r="CF235" s="276"/>
      <c r="CG235" s="276"/>
      <c r="CH235" s="276"/>
      <c r="CI235" s="276"/>
      <c r="CJ235" s="276"/>
      <c r="CK235" s="276"/>
      <c r="CL235" s="276"/>
      <c r="CM235" s="276"/>
      <c r="CN235" s="276"/>
      <c r="CO235" s="276"/>
      <c r="CP235" s="276"/>
      <c r="CQ235" s="276"/>
      <c r="CR235" s="276"/>
      <c r="CS235" s="276"/>
      <c r="CT235" s="89" t="str">
        <f t="shared" si="140"/>
        <v/>
      </c>
      <c r="CU235" s="90" t="str">
        <f t="shared" si="141"/>
        <v/>
      </c>
      <c r="CV235" s="91" t="str">
        <f>IF(B235&lt;&gt;"",IFERROR(SUMIF(D$14:CS$14, "CLO1", D235:CS235)/'Grade computation'!I$4,""),"")</f>
        <v/>
      </c>
      <c r="CW235" s="92" t="str">
        <f t="shared" si="142"/>
        <v/>
      </c>
      <c r="CX235" s="92" t="str">
        <f t="shared" si="143"/>
        <v/>
      </c>
      <c r="CY235" s="91" t="str">
        <f>IF(B235&lt;&gt;"",IFERROR(IF((SUMIF(D$14:CS$14,"CLO2",D235:CS235)/'Grade computation'!I$5)=0,0,(SUMIF(D$14:CS$14,"CLO2",D235:CS235)/'Grade computation'!I$5)),""),"")</f>
        <v/>
      </c>
      <c r="CZ235" s="92" t="str">
        <f t="shared" si="144"/>
        <v/>
      </c>
      <c r="DA235" s="92" t="str">
        <f t="shared" si="145"/>
        <v/>
      </c>
      <c r="DB235" s="91" t="str">
        <f>IF(B235&lt;&gt;"",IFERROR(IF((SUMIF(D$14:CS$14,"CLO3",D235:CS235)/'Grade computation'!I$6)=0,0,(SUMIF(D$14:CS$14,"CLO3",D235:CS235)/'Grade computation'!I$6)),""),"")</f>
        <v/>
      </c>
      <c r="DC235" s="92" t="str">
        <f t="shared" si="146"/>
        <v/>
      </c>
      <c r="DD235" s="92" t="str">
        <f t="shared" si="147"/>
        <v/>
      </c>
      <c r="DE235" s="91" t="str">
        <f>IF(B235&lt;&gt;"",IFERROR(SUMIF(D$14:CS$14,"CLO4",D235:CS235)/'Grade computation'!I$7,""),"")</f>
        <v/>
      </c>
      <c r="DF235" s="92" t="str">
        <f t="shared" si="148"/>
        <v/>
      </c>
      <c r="DG235" s="92" t="str">
        <f t="shared" si="149"/>
        <v/>
      </c>
      <c r="DH235" s="91" t="str">
        <f>IF(B235&lt;&gt;"",IFERROR(IF((SUMIF(D$14:CS$14,"CLO5",D235:CS235)/'Grade computation'!I$8)=0,0,(SUMIF(D$14:CS$14,"CLO5",D235:CS235)/'Grade computation'!I$8)),""),"")</f>
        <v/>
      </c>
      <c r="DI235" s="92" t="str">
        <f t="shared" si="150"/>
        <v/>
      </c>
      <c r="DJ235" s="92" t="str">
        <f t="shared" si="151"/>
        <v/>
      </c>
      <c r="DK235" s="91" t="str">
        <f>IF(B235&lt;&gt;"",IFERROR(IF((SUMIF(D$14:CS$14,"CLO6",D235:CS235)/'Grade computation'!I$9)=0,0,(SUMIF(D$14:CS$14,"CLO6",D235:CS235)/'Grade computation'!I$9)),""),"")</f>
        <v/>
      </c>
      <c r="DL235" s="92" t="str">
        <f t="shared" si="152"/>
        <v/>
      </c>
      <c r="DM235" s="92" t="str">
        <f t="shared" si="153"/>
        <v/>
      </c>
      <c r="DN235" s="91" t="str">
        <f>IF(B235&lt;&gt;"",IFERROR(IF((SUMIF(D$14:CS$14,"CLO7",D235:CS235)/'Grade computation'!I$10)=0,0,(SUMIF(D$14:CS$14,"CLO7",D235:CS235)/'Grade computation'!I$10)),""),"")</f>
        <v/>
      </c>
      <c r="DO235" s="92" t="str">
        <f t="shared" si="154"/>
        <v/>
      </c>
      <c r="DP235" s="92" t="str">
        <f t="shared" si="155"/>
        <v/>
      </c>
      <c r="DQ235" s="91" t="str">
        <f>IF(B235&lt;&gt;"",IFERROR(IF((SUMIF(D$14:CS$14,"CLO8",D235:CS235)/'Grade computation'!I$11)=0,0,(SUMIF(D$14:CS$14,"CLO8",D235:CS235)/'Grade computation'!I$11)),""),"")</f>
        <v/>
      </c>
      <c r="DR235" s="92" t="str">
        <f t="shared" si="156"/>
        <v/>
      </c>
      <c r="DS235" s="92" t="str">
        <f t="shared" si="157"/>
        <v/>
      </c>
      <c r="DT235" s="91" t="str">
        <f>IF(B235&lt;&gt;"",IFERROR(IF((SUMIF(D$14:CS$14,"CLO9",D235:CS235)/'Grade computation'!I$12)=0,0,(SUMIF(D$14:CS$14,"CLO9",D235:CS235)/'Grade computation'!I$12)),""),"")</f>
        <v/>
      </c>
      <c r="DU235" s="92" t="str">
        <f t="shared" si="158"/>
        <v/>
      </c>
      <c r="DV235" s="92" t="str">
        <f t="shared" si="159"/>
        <v/>
      </c>
      <c r="DW235" s="91" t="str">
        <f>IF(B235&lt;&gt;"",IFERROR(IF((SUMIF(D$14:CS$14,"CLO10",D235:CS235)/'Grade computation'!I$13)=0,0,(SUMIF(D$14:CS$14,"CLO10",D235:CS235)/'Grade computation'!I$13)),""),"")</f>
        <v/>
      </c>
      <c r="DX235" s="92" t="str">
        <f t="shared" si="160"/>
        <v/>
      </c>
      <c r="DY235" s="92" t="str">
        <f t="shared" si="161"/>
        <v/>
      </c>
      <c r="DZ235" s="45"/>
      <c r="EA235" s="45"/>
    </row>
    <row r="236" spans="1:131" ht="15.75" customHeight="1">
      <c r="A236" s="281"/>
      <c r="B236" s="282"/>
      <c r="C236" s="276"/>
      <c r="D236" s="276"/>
      <c r="E236" s="276"/>
      <c r="F236" s="276"/>
      <c r="G236" s="276"/>
      <c r="H236" s="276"/>
      <c r="I236" s="276"/>
      <c r="J236" s="276"/>
      <c r="K236" s="276"/>
      <c r="L236" s="276"/>
      <c r="M236" s="276"/>
      <c r="N236" s="276"/>
      <c r="O236" s="276"/>
      <c r="P236" s="276"/>
      <c r="Q236" s="276"/>
      <c r="R236" s="276"/>
      <c r="S236" s="276"/>
      <c r="T236" s="276"/>
      <c r="U236" s="276"/>
      <c r="V236" s="276"/>
      <c r="W236" s="276"/>
      <c r="X236" s="276"/>
      <c r="Y236" s="276"/>
      <c r="Z236" s="276"/>
      <c r="AA236" s="276"/>
      <c r="AB236" s="276"/>
      <c r="AC236" s="276"/>
      <c r="AD236" s="276"/>
      <c r="AE236" s="276"/>
      <c r="AF236" s="276"/>
      <c r="AG236" s="276"/>
      <c r="AH236" s="89" t="str">
        <f t="shared" si="136"/>
        <v/>
      </c>
      <c r="AI236" s="90" t="str">
        <f t="shared" si="137"/>
        <v/>
      </c>
      <c r="AJ236" s="276"/>
      <c r="AK236" s="276"/>
      <c r="AL236" s="276"/>
      <c r="AM236" s="276"/>
      <c r="AN236" s="276"/>
      <c r="AO236" s="276"/>
      <c r="AP236" s="276"/>
      <c r="AQ236" s="276"/>
      <c r="AR236" s="276"/>
      <c r="AS236" s="276"/>
      <c r="AT236" s="276"/>
      <c r="AU236" s="276"/>
      <c r="AV236" s="276"/>
      <c r="AW236" s="276"/>
      <c r="AX236" s="276"/>
      <c r="AY236" s="276"/>
      <c r="AZ236" s="276"/>
      <c r="BA236" s="276"/>
      <c r="BB236" s="276"/>
      <c r="BC236" s="276"/>
      <c r="BD236" s="276"/>
      <c r="BE236" s="276"/>
      <c r="BF236" s="276"/>
      <c r="BG236" s="276"/>
      <c r="BH236" s="276"/>
      <c r="BI236" s="276"/>
      <c r="BJ236" s="276"/>
      <c r="BK236" s="276"/>
      <c r="BL236" s="276"/>
      <c r="BM236" s="276"/>
      <c r="BN236" s="89" t="str">
        <f t="shared" si="138"/>
        <v/>
      </c>
      <c r="BO236" s="90" t="str">
        <f t="shared" si="139"/>
        <v/>
      </c>
      <c r="BP236" s="285"/>
      <c r="BQ236" s="285"/>
      <c r="BR236" s="285"/>
      <c r="BS236" s="285"/>
      <c r="BT236" s="285"/>
      <c r="BU236" s="285"/>
      <c r="BV236" s="285"/>
      <c r="BW236" s="285"/>
      <c r="BX236" s="285"/>
      <c r="BY236" s="285"/>
      <c r="BZ236" s="285"/>
      <c r="CA236" s="276"/>
      <c r="CB236" s="276"/>
      <c r="CC236" s="276"/>
      <c r="CD236" s="276"/>
      <c r="CE236" s="276"/>
      <c r="CF236" s="276"/>
      <c r="CG236" s="276"/>
      <c r="CH236" s="276"/>
      <c r="CI236" s="276"/>
      <c r="CJ236" s="276"/>
      <c r="CK236" s="276"/>
      <c r="CL236" s="276"/>
      <c r="CM236" s="276"/>
      <c r="CN236" s="276"/>
      <c r="CO236" s="276"/>
      <c r="CP236" s="276"/>
      <c r="CQ236" s="276"/>
      <c r="CR236" s="276"/>
      <c r="CS236" s="276"/>
      <c r="CT236" s="89" t="str">
        <f t="shared" si="140"/>
        <v/>
      </c>
      <c r="CU236" s="90" t="str">
        <f t="shared" si="141"/>
        <v/>
      </c>
      <c r="CV236" s="91" t="str">
        <f>IF(B236&lt;&gt;"",IFERROR(SUMIF(D$14:CS$14, "CLO1", D236:CS236)/'Grade computation'!I$4,""),"")</f>
        <v/>
      </c>
      <c r="CW236" s="92" t="str">
        <f t="shared" si="142"/>
        <v/>
      </c>
      <c r="CX236" s="92" t="str">
        <f t="shared" si="143"/>
        <v/>
      </c>
      <c r="CY236" s="91" t="str">
        <f>IF(B236&lt;&gt;"",IFERROR(IF((SUMIF(D$14:CS$14,"CLO2",D236:CS236)/'Grade computation'!I$5)=0,0,(SUMIF(D$14:CS$14,"CLO2",D236:CS236)/'Grade computation'!I$5)),""),"")</f>
        <v/>
      </c>
      <c r="CZ236" s="92" t="str">
        <f t="shared" si="144"/>
        <v/>
      </c>
      <c r="DA236" s="92" t="str">
        <f t="shared" si="145"/>
        <v/>
      </c>
      <c r="DB236" s="91" t="str">
        <f>IF(B236&lt;&gt;"",IFERROR(IF((SUMIF(D$14:CS$14,"CLO3",D236:CS236)/'Grade computation'!I$6)=0,0,(SUMIF(D$14:CS$14,"CLO3",D236:CS236)/'Grade computation'!I$6)),""),"")</f>
        <v/>
      </c>
      <c r="DC236" s="92" t="str">
        <f t="shared" si="146"/>
        <v/>
      </c>
      <c r="DD236" s="92" t="str">
        <f t="shared" si="147"/>
        <v/>
      </c>
      <c r="DE236" s="91" t="str">
        <f>IF(B236&lt;&gt;"",IFERROR(SUMIF(D$14:CS$14,"CLO4",D236:CS236)/'Grade computation'!I$7,""),"")</f>
        <v/>
      </c>
      <c r="DF236" s="92" t="str">
        <f t="shared" si="148"/>
        <v/>
      </c>
      <c r="DG236" s="92" t="str">
        <f t="shared" si="149"/>
        <v/>
      </c>
      <c r="DH236" s="91" t="str">
        <f>IF(B236&lt;&gt;"",IFERROR(IF((SUMIF(D$14:CS$14,"CLO5",D236:CS236)/'Grade computation'!I$8)=0,0,(SUMIF(D$14:CS$14,"CLO5",D236:CS236)/'Grade computation'!I$8)),""),"")</f>
        <v/>
      </c>
      <c r="DI236" s="92" t="str">
        <f t="shared" si="150"/>
        <v/>
      </c>
      <c r="DJ236" s="92" t="str">
        <f t="shared" si="151"/>
        <v/>
      </c>
      <c r="DK236" s="91" t="str">
        <f>IF(B236&lt;&gt;"",IFERROR(IF((SUMIF(D$14:CS$14,"CLO6",D236:CS236)/'Grade computation'!I$9)=0,0,(SUMIF(D$14:CS$14,"CLO6",D236:CS236)/'Grade computation'!I$9)),""),"")</f>
        <v/>
      </c>
      <c r="DL236" s="92" t="str">
        <f t="shared" si="152"/>
        <v/>
      </c>
      <c r="DM236" s="92" t="str">
        <f t="shared" si="153"/>
        <v/>
      </c>
      <c r="DN236" s="91" t="str">
        <f>IF(B236&lt;&gt;"",IFERROR(IF((SUMIF(D$14:CS$14,"CLO7",D236:CS236)/'Grade computation'!I$10)=0,0,(SUMIF(D$14:CS$14,"CLO7",D236:CS236)/'Grade computation'!I$10)),""),"")</f>
        <v/>
      </c>
      <c r="DO236" s="92" t="str">
        <f t="shared" si="154"/>
        <v/>
      </c>
      <c r="DP236" s="92" t="str">
        <f t="shared" si="155"/>
        <v/>
      </c>
      <c r="DQ236" s="91" t="str">
        <f>IF(B236&lt;&gt;"",IFERROR(IF((SUMIF(D$14:CS$14,"CLO8",D236:CS236)/'Grade computation'!I$11)=0,0,(SUMIF(D$14:CS$14,"CLO8",D236:CS236)/'Grade computation'!I$11)),""),"")</f>
        <v/>
      </c>
      <c r="DR236" s="92" t="str">
        <f t="shared" si="156"/>
        <v/>
      </c>
      <c r="DS236" s="92" t="str">
        <f t="shared" si="157"/>
        <v/>
      </c>
      <c r="DT236" s="91" t="str">
        <f>IF(B236&lt;&gt;"",IFERROR(IF((SUMIF(D$14:CS$14,"CLO9",D236:CS236)/'Grade computation'!I$12)=0,0,(SUMIF(D$14:CS$14,"CLO9",D236:CS236)/'Grade computation'!I$12)),""),"")</f>
        <v/>
      </c>
      <c r="DU236" s="92" t="str">
        <f t="shared" si="158"/>
        <v/>
      </c>
      <c r="DV236" s="92" t="str">
        <f t="shared" si="159"/>
        <v/>
      </c>
      <c r="DW236" s="91" t="str">
        <f>IF(B236&lt;&gt;"",IFERROR(IF((SUMIF(D$14:CS$14,"CLO10",D236:CS236)/'Grade computation'!I$13)=0,0,(SUMIF(D$14:CS$14,"CLO10",D236:CS236)/'Grade computation'!I$13)),""),"")</f>
        <v/>
      </c>
      <c r="DX236" s="92" t="str">
        <f t="shared" si="160"/>
        <v/>
      </c>
      <c r="DY236" s="92" t="str">
        <f t="shared" si="161"/>
        <v/>
      </c>
      <c r="DZ236" s="45"/>
      <c r="EA236" s="45"/>
    </row>
    <row r="237" spans="1:131" ht="15.75" customHeight="1">
      <c r="A237" s="281"/>
      <c r="B237" s="282"/>
      <c r="C237" s="276"/>
      <c r="D237" s="276"/>
      <c r="E237" s="276"/>
      <c r="F237" s="276"/>
      <c r="G237" s="276"/>
      <c r="H237" s="276"/>
      <c r="I237" s="276"/>
      <c r="J237" s="276"/>
      <c r="K237" s="276"/>
      <c r="L237" s="276"/>
      <c r="M237" s="276"/>
      <c r="N237" s="276"/>
      <c r="O237" s="276"/>
      <c r="P237" s="276"/>
      <c r="Q237" s="276"/>
      <c r="R237" s="276"/>
      <c r="S237" s="276"/>
      <c r="T237" s="276"/>
      <c r="U237" s="276"/>
      <c r="V237" s="276"/>
      <c r="W237" s="276"/>
      <c r="X237" s="276"/>
      <c r="Y237" s="276"/>
      <c r="Z237" s="276"/>
      <c r="AA237" s="276"/>
      <c r="AB237" s="276"/>
      <c r="AC237" s="276"/>
      <c r="AD237" s="276"/>
      <c r="AE237" s="276"/>
      <c r="AF237" s="276"/>
      <c r="AG237" s="276"/>
      <c r="AH237" s="89" t="str">
        <f t="shared" si="136"/>
        <v/>
      </c>
      <c r="AI237" s="90" t="str">
        <f t="shared" si="137"/>
        <v/>
      </c>
      <c r="AJ237" s="276"/>
      <c r="AK237" s="276"/>
      <c r="AL237" s="276"/>
      <c r="AM237" s="276"/>
      <c r="AN237" s="276"/>
      <c r="AO237" s="276"/>
      <c r="AP237" s="276"/>
      <c r="AQ237" s="276"/>
      <c r="AR237" s="276"/>
      <c r="AS237" s="276"/>
      <c r="AT237" s="276"/>
      <c r="AU237" s="276"/>
      <c r="AV237" s="276"/>
      <c r="AW237" s="276"/>
      <c r="AX237" s="276"/>
      <c r="AY237" s="276"/>
      <c r="AZ237" s="276"/>
      <c r="BA237" s="276"/>
      <c r="BB237" s="276"/>
      <c r="BC237" s="276"/>
      <c r="BD237" s="276"/>
      <c r="BE237" s="276"/>
      <c r="BF237" s="276"/>
      <c r="BG237" s="276"/>
      <c r="BH237" s="276"/>
      <c r="BI237" s="276"/>
      <c r="BJ237" s="276"/>
      <c r="BK237" s="276"/>
      <c r="BL237" s="276"/>
      <c r="BM237" s="276"/>
      <c r="BN237" s="89" t="str">
        <f t="shared" si="138"/>
        <v/>
      </c>
      <c r="BO237" s="90" t="str">
        <f t="shared" si="139"/>
        <v/>
      </c>
      <c r="BP237" s="285"/>
      <c r="BQ237" s="285"/>
      <c r="BR237" s="285"/>
      <c r="BS237" s="285"/>
      <c r="BT237" s="285"/>
      <c r="BU237" s="285"/>
      <c r="BV237" s="285"/>
      <c r="BW237" s="285"/>
      <c r="BX237" s="285"/>
      <c r="BY237" s="285"/>
      <c r="BZ237" s="285"/>
      <c r="CA237" s="276"/>
      <c r="CB237" s="276"/>
      <c r="CC237" s="276"/>
      <c r="CD237" s="276"/>
      <c r="CE237" s="276"/>
      <c r="CF237" s="276"/>
      <c r="CG237" s="276"/>
      <c r="CH237" s="276"/>
      <c r="CI237" s="276"/>
      <c r="CJ237" s="276"/>
      <c r="CK237" s="276"/>
      <c r="CL237" s="276"/>
      <c r="CM237" s="276"/>
      <c r="CN237" s="276"/>
      <c r="CO237" s="276"/>
      <c r="CP237" s="276"/>
      <c r="CQ237" s="276"/>
      <c r="CR237" s="276"/>
      <c r="CS237" s="276"/>
      <c r="CT237" s="89" t="str">
        <f t="shared" si="140"/>
        <v/>
      </c>
      <c r="CU237" s="90" t="str">
        <f t="shared" si="141"/>
        <v/>
      </c>
      <c r="CV237" s="91" t="str">
        <f>IF(B237&lt;&gt;"",IFERROR(SUMIF(D$14:CS$14, "CLO1", D237:CS237)/'Grade computation'!I$4,""),"")</f>
        <v/>
      </c>
      <c r="CW237" s="92" t="str">
        <f t="shared" si="142"/>
        <v/>
      </c>
      <c r="CX237" s="92" t="str">
        <f t="shared" si="143"/>
        <v/>
      </c>
      <c r="CY237" s="91" t="str">
        <f>IF(B237&lt;&gt;"",IFERROR(IF((SUMIF(D$14:CS$14,"CLO2",D237:CS237)/'Grade computation'!I$5)=0,0,(SUMIF(D$14:CS$14,"CLO2",D237:CS237)/'Grade computation'!I$5)),""),"")</f>
        <v/>
      </c>
      <c r="CZ237" s="92" t="str">
        <f t="shared" si="144"/>
        <v/>
      </c>
      <c r="DA237" s="92" t="str">
        <f t="shared" si="145"/>
        <v/>
      </c>
      <c r="DB237" s="91" t="str">
        <f>IF(B237&lt;&gt;"",IFERROR(IF((SUMIF(D$14:CS$14,"CLO3",D237:CS237)/'Grade computation'!I$6)=0,0,(SUMIF(D$14:CS$14,"CLO3",D237:CS237)/'Grade computation'!I$6)),""),"")</f>
        <v/>
      </c>
      <c r="DC237" s="92" t="str">
        <f t="shared" si="146"/>
        <v/>
      </c>
      <c r="DD237" s="92" t="str">
        <f t="shared" si="147"/>
        <v/>
      </c>
      <c r="DE237" s="91" t="str">
        <f>IF(B237&lt;&gt;"",IFERROR(SUMIF(D$14:CS$14,"CLO4",D237:CS237)/'Grade computation'!I$7,""),"")</f>
        <v/>
      </c>
      <c r="DF237" s="92" t="str">
        <f t="shared" si="148"/>
        <v/>
      </c>
      <c r="DG237" s="92" t="str">
        <f t="shared" si="149"/>
        <v/>
      </c>
      <c r="DH237" s="91" t="str">
        <f>IF(B237&lt;&gt;"",IFERROR(IF((SUMIF(D$14:CS$14,"CLO5",D237:CS237)/'Grade computation'!I$8)=0,0,(SUMIF(D$14:CS$14,"CLO5",D237:CS237)/'Grade computation'!I$8)),""),"")</f>
        <v/>
      </c>
      <c r="DI237" s="92" t="str">
        <f t="shared" si="150"/>
        <v/>
      </c>
      <c r="DJ237" s="92" t="str">
        <f t="shared" si="151"/>
        <v/>
      </c>
      <c r="DK237" s="91" t="str">
        <f>IF(B237&lt;&gt;"",IFERROR(IF((SUMIF(D$14:CS$14,"CLO6",D237:CS237)/'Grade computation'!I$9)=0,0,(SUMIF(D$14:CS$14,"CLO6",D237:CS237)/'Grade computation'!I$9)),""),"")</f>
        <v/>
      </c>
      <c r="DL237" s="92" t="str">
        <f t="shared" si="152"/>
        <v/>
      </c>
      <c r="DM237" s="92" t="str">
        <f t="shared" si="153"/>
        <v/>
      </c>
      <c r="DN237" s="91" t="str">
        <f>IF(B237&lt;&gt;"",IFERROR(IF((SUMIF(D$14:CS$14,"CLO7",D237:CS237)/'Grade computation'!I$10)=0,0,(SUMIF(D$14:CS$14,"CLO7",D237:CS237)/'Grade computation'!I$10)),""),"")</f>
        <v/>
      </c>
      <c r="DO237" s="92" t="str">
        <f t="shared" si="154"/>
        <v/>
      </c>
      <c r="DP237" s="92" t="str">
        <f t="shared" si="155"/>
        <v/>
      </c>
      <c r="DQ237" s="91" t="str">
        <f>IF(B237&lt;&gt;"",IFERROR(IF((SUMIF(D$14:CS$14,"CLO8",D237:CS237)/'Grade computation'!I$11)=0,0,(SUMIF(D$14:CS$14,"CLO8",D237:CS237)/'Grade computation'!I$11)),""),"")</f>
        <v/>
      </c>
      <c r="DR237" s="92" t="str">
        <f t="shared" si="156"/>
        <v/>
      </c>
      <c r="DS237" s="92" t="str">
        <f t="shared" si="157"/>
        <v/>
      </c>
      <c r="DT237" s="91" t="str">
        <f>IF(B237&lt;&gt;"",IFERROR(IF((SUMIF(D$14:CS$14,"CLO9",D237:CS237)/'Grade computation'!I$12)=0,0,(SUMIF(D$14:CS$14,"CLO9",D237:CS237)/'Grade computation'!I$12)),""),"")</f>
        <v/>
      </c>
      <c r="DU237" s="92" t="str">
        <f t="shared" si="158"/>
        <v/>
      </c>
      <c r="DV237" s="92" t="str">
        <f t="shared" si="159"/>
        <v/>
      </c>
      <c r="DW237" s="91" t="str">
        <f>IF(B237&lt;&gt;"",IFERROR(IF((SUMIF(D$14:CS$14,"CLO10",D237:CS237)/'Grade computation'!I$13)=0,0,(SUMIF(D$14:CS$14,"CLO10",D237:CS237)/'Grade computation'!I$13)),""),"")</f>
        <v/>
      </c>
      <c r="DX237" s="92" t="str">
        <f t="shared" si="160"/>
        <v/>
      </c>
      <c r="DY237" s="92" t="str">
        <f t="shared" si="161"/>
        <v/>
      </c>
      <c r="DZ237" s="45"/>
      <c r="EA237" s="45"/>
    </row>
    <row r="238" spans="1:131" ht="15.75" customHeight="1">
      <c r="A238" s="281"/>
      <c r="B238" s="282"/>
      <c r="C238" s="276"/>
      <c r="D238" s="276"/>
      <c r="E238" s="276"/>
      <c r="F238" s="276"/>
      <c r="G238" s="276"/>
      <c r="H238" s="276"/>
      <c r="I238" s="276"/>
      <c r="J238" s="276"/>
      <c r="K238" s="276"/>
      <c r="L238" s="276"/>
      <c r="M238" s="276"/>
      <c r="N238" s="276"/>
      <c r="O238" s="276"/>
      <c r="P238" s="276"/>
      <c r="Q238" s="276"/>
      <c r="R238" s="276"/>
      <c r="S238" s="276"/>
      <c r="T238" s="276"/>
      <c r="U238" s="276"/>
      <c r="V238" s="276"/>
      <c r="W238" s="276"/>
      <c r="X238" s="276"/>
      <c r="Y238" s="276"/>
      <c r="Z238" s="276"/>
      <c r="AA238" s="276"/>
      <c r="AB238" s="276"/>
      <c r="AC238" s="276"/>
      <c r="AD238" s="276"/>
      <c r="AE238" s="276"/>
      <c r="AF238" s="276"/>
      <c r="AG238" s="276"/>
      <c r="AH238" s="89" t="str">
        <f t="shared" si="136"/>
        <v/>
      </c>
      <c r="AI238" s="90" t="str">
        <f t="shared" si="137"/>
        <v/>
      </c>
      <c r="AJ238" s="276"/>
      <c r="AK238" s="276"/>
      <c r="AL238" s="276"/>
      <c r="AM238" s="276"/>
      <c r="AN238" s="276"/>
      <c r="AO238" s="276"/>
      <c r="AP238" s="276"/>
      <c r="AQ238" s="276"/>
      <c r="AR238" s="276"/>
      <c r="AS238" s="276"/>
      <c r="AT238" s="276"/>
      <c r="AU238" s="276"/>
      <c r="AV238" s="276"/>
      <c r="AW238" s="276"/>
      <c r="AX238" s="276"/>
      <c r="AY238" s="276"/>
      <c r="AZ238" s="276"/>
      <c r="BA238" s="276"/>
      <c r="BB238" s="276"/>
      <c r="BC238" s="276"/>
      <c r="BD238" s="276"/>
      <c r="BE238" s="276"/>
      <c r="BF238" s="276"/>
      <c r="BG238" s="276"/>
      <c r="BH238" s="276"/>
      <c r="BI238" s="276"/>
      <c r="BJ238" s="276"/>
      <c r="BK238" s="276"/>
      <c r="BL238" s="276"/>
      <c r="BM238" s="276"/>
      <c r="BN238" s="89" t="str">
        <f t="shared" si="138"/>
        <v/>
      </c>
      <c r="BO238" s="90" t="str">
        <f t="shared" si="139"/>
        <v/>
      </c>
      <c r="BP238" s="285"/>
      <c r="BQ238" s="285"/>
      <c r="BR238" s="285"/>
      <c r="BS238" s="285"/>
      <c r="BT238" s="285"/>
      <c r="BU238" s="285"/>
      <c r="BV238" s="285"/>
      <c r="BW238" s="285"/>
      <c r="BX238" s="285"/>
      <c r="BY238" s="285"/>
      <c r="BZ238" s="285"/>
      <c r="CA238" s="276"/>
      <c r="CB238" s="276"/>
      <c r="CC238" s="276"/>
      <c r="CD238" s="276"/>
      <c r="CE238" s="276"/>
      <c r="CF238" s="276"/>
      <c r="CG238" s="276"/>
      <c r="CH238" s="276"/>
      <c r="CI238" s="276"/>
      <c r="CJ238" s="276"/>
      <c r="CK238" s="276"/>
      <c r="CL238" s="276"/>
      <c r="CM238" s="276"/>
      <c r="CN238" s="276"/>
      <c r="CO238" s="276"/>
      <c r="CP238" s="276"/>
      <c r="CQ238" s="276"/>
      <c r="CR238" s="276"/>
      <c r="CS238" s="276"/>
      <c r="CT238" s="89" t="str">
        <f t="shared" si="140"/>
        <v/>
      </c>
      <c r="CU238" s="90" t="str">
        <f t="shared" si="141"/>
        <v/>
      </c>
      <c r="CV238" s="91" t="str">
        <f>IF(B238&lt;&gt;"",IFERROR(SUMIF(D$14:CS$14, "CLO1", D238:CS238)/'Grade computation'!I$4,""),"")</f>
        <v/>
      </c>
      <c r="CW238" s="92" t="str">
        <f t="shared" si="142"/>
        <v/>
      </c>
      <c r="CX238" s="92" t="str">
        <f t="shared" si="143"/>
        <v/>
      </c>
      <c r="CY238" s="91" t="str">
        <f>IF(B238&lt;&gt;"",IFERROR(IF((SUMIF(D$14:CS$14,"CLO2",D238:CS238)/'Grade computation'!I$5)=0,0,(SUMIF(D$14:CS$14,"CLO2",D238:CS238)/'Grade computation'!I$5)),""),"")</f>
        <v/>
      </c>
      <c r="CZ238" s="92" t="str">
        <f t="shared" si="144"/>
        <v/>
      </c>
      <c r="DA238" s="92" t="str">
        <f t="shared" si="145"/>
        <v/>
      </c>
      <c r="DB238" s="91" t="str">
        <f>IF(B238&lt;&gt;"",IFERROR(IF((SUMIF(D$14:CS$14,"CLO3",D238:CS238)/'Grade computation'!I$6)=0,0,(SUMIF(D$14:CS$14,"CLO3",D238:CS238)/'Grade computation'!I$6)),""),"")</f>
        <v/>
      </c>
      <c r="DC238" s="92" t="str">
        <f t="shared" si="146"/>
        <v/>
      </c>
      <c r="DD238" s="92" t="str">
        <f t="shared" si="147"/>
        <v/>
      </c>
      <c r="DE238" s="91" t="str">
        <f>IF(B238&lt;&gt;"",IFERROR(SUMIF(D$14:CS$14,"CLO4",D238:CS238)/'Grade computation'!I$7,""),"")</f>
        <v/>
      </c>
      <c r="DF238" s="92" t="str">
        <f t="shared" si="148"/>
        <v/>
      </c>
      <c r="DG238" s="92" t="str">
        <f t="shared" si="149"/>
        <v/>
      </c>
      <c r="DH238" s="91" t="str">
        <f>IF(B238&lt;&gt;"",IFERROR(IF((SUMIF(D$14:CS$14,"CLO5",D238:CS238)/'Grade computation'!I$8)=0,0,(SUMIF(D$14:CS$14,"CLO5",D238:CS238)/'Grade computation'!I$8)),""),"")</f>
        <v/>
      </c>
      <c r="DI238" s="92" t="str">
        <f t="shared" si="150"/>
        <v/>
      </c>
      <c r="DJ238" s="92" t="str">
        <f t="shared" si="151"/>
        <v/>
      </c>
      <c r="DK238" s="91" t="str">
        <f>IF(B238&lt;&gt;"",IFERROR(IF((SUMIF(D$14:CS$14,"CLO6",D238:CS238)/'Grade computation'!I$9)=0,0,(SUMIF(D$14:CS$14,"CLO6",D238:CS238)/'Grade computation'!I$9)),""),"")</f>
        <v/>
      </c>
      <c r="DL238" s="92" t="str">
        <f t="shared" si="152"/>
        <v/>
      </c>
      <c r="DM238" s="92" t="str">
        <f t="shared" si="153"/>
        <v/>
      </c>
      <c r="DN238" s="91" t="str">
        <f>IF(B238&lt;&gt;"",IFERROR(IF((SUMIF(D$14:CS$14,"CLO7",D238:CS238)/'Grade computation'!I$10)=0,0,(SUMIF(D$14:CS$14,"CLO7",D238:CS238)/'Grade computation'!I$10)),""),"")</f>
        <v/>
      </c>
      <c r="DO238" s="92" t="str">
        <f t="shared" si="154"/>
        <v/>
      </c>
      <c r="DP238" s="92" t="str">
        <f t="shared" si="155"/>
        <v/>
      </c>
      <c r="DQ238" s="91" t="str">
        <f>IF(B238&lt;&gt;"",IFERROR(IF((SUMIF(D$14:CS$14,"CLO8",D238:CS238)/'Grade computation'!I$11)=0,0,(SUMIF(D$14:CS$14,"CLO8",D238:CS238)/'Grade computation'!I$11)),""),"")</f>
        <v/>
      </c>
      <c r="DR238" s="92" t="str">
        <f t="shared" si="156"/>
        <v/>
      </c>
      <c r="DS238" s="92" t="str">
        <f t="shared" si="157"/>
        <v/>
      </c>
      <c r="DT238" s="91" t="str">
        <f>IF(B238&lt;&gt;"",IFERROR(IF((SUMIF(D$14:CS$14,"CLO9",D238:CS238)/'Grade computation'!I$12)=0,0,(SUMIF(D$14:CS$14,"CLO9",D238:CS238)/'Grade computation'!I$12)),""),"")</f>
        <v/>
      </c>
      <c r="DU238" s="92" t="str">
        <f t="shared" si="158"/>
        <v/>
      </c>
      <c r="DV238" s="92" t="str">
        <f t="shared" si="159"/>
        <v/>
      </c>
      <c r="DW238" s="91" t="str">
        <f>IF(B238&lt;&gt;"",IFERROR(IF((SUMIF(D$14:CS$14,"CLO10",D238:CS238)/'Grade computation'!I$13)=0,0,(SUMIF(D$14:CS$14,"CLO10",D238:CS238)/'Grade computation'!I$13)),""),"")</f>
        <v/>
      </c>
      <c r="DX238" s="92" t="str">
        <f t="shared" si="160"/>
        <v/>
      </c>
      <c r="DY238" s="92" t="str">
        <f t="shared" si="161"/>
        <v/>
      </c>
      <c r="DZ238" s="45"/>
      <c r="EA238" s="45"/>
    </row>
    <row r="239" spans="1:131" ht="15.75" customHeight="1">
      <c r="A239" s="281"/>
      <c r="B239" s="282"/>
      <c r="C239" s="276"/>
      <c r="D239" s="276"/>
      <c r="E239" s="276"/>
      <c r="F239" s="276"/>
      <c r="G239" s="276"/>
      <c r="H239" s="276"/>
      <c r="I239" s="276"/>
      <c r="J239" s="276"/>
      <c r="K239" s="276"/>
      <c r="L239" s="276"/>
      <c r="M239" s="276"/>
      <c r="N239" s="276"/>
      <c r="O239" s="276"/>
      <c r="P239" s="276"/>
      <c r="Q239" s="276"/>
      <c r="R239" s="276"/>
      <c r="S239" s="276"/>
      <c r="T239" s="276"/>
      <c r="U239" s="276"/>
      <c r="V239" s="276"/>
      <c r="W239" s="276"/>
      <c r="X239" s="276"/>
      <c r="Y239" s="276"/>
      <c r="Z239" s="276"/>
      <c r="AA239" s="276"/>
      <c r="AB239" s="276"/>
      <c r="AC239" s="276"/>
      <c r="AD239" s="276"/>
      <c r="AE239" s="276"/>
      <c r="AF239" s="276"/>
      <c r="AG239" s="276"/>
      <c r="AH239" s="89" t="str">
        <f t="shared" si="136"/>
        <v/>
      </c>
      <c r="AI239" s="90" t="str">
        <f t="shared" si="137"/>
        <v/>
      </c>
      <c r="AJ239" s="276"/>
      <c r="AK239" s="276"/>
      <c r="AL239" s="276"/>
      <c r="AM239" s="276"/>
      <c r="AN239" s="276"/>
      <c r="AO239" s="276"/>
      <c r="AP239" s="276"/>
      <c r="AQ239" s="276"/>
      <c r="AR239" s="276"/>
      <c r="AS239" s="276"/>
      <c r="AT239" s="276"/>
      <c r="AU239" s="276"/>
      <c r="AV239" s="276"/>
      <c r="AW239" s="276"/>
      <c r="AX239" s="276"/>
      <c r="AY239" s="276"/>
      <c r="AZ239" s="276"/>
      <c r="BA239" s="276"/>
      <c r="BB239" s="276"/>
      <c r="BC239" s="276"/>
      <c r="BD239" s="276"/>
      <c r="BE239" s="276"/>
      <c r="BF239" s="276"/>
      <c r="BG239" s="276"/>
      <c r="BH239" s="276"/>
      <c r="BI239" s="276"/>
      <c r="BJ239" s="276"/>
      <c r="BK239" s="276"/>
      <c r="BL239" s="276"/>
      <c r="BM239" s="276"/>
      <c r="BN239" s="89" t="str">
        <f t="shared" si="138"/>
        <v/>
      </c>
      <c r="BO239" s="90" t="str">
        <f t="shared" si="139"/>
        <v/>
      </c>
      <c r="BP239" s="285"/>
      <c r="BQ239" s="285"/>
      <c r="BR239" s="285"/>
      <c r="BS239" s="285"/>
      <c r="BT239" s="285"/>
      <c r="BU239" s="285"/>
      <c r="BV239" s="285"/>
      <c r="BW239" s="285"/>
      <c r="BX239" s="285"/>
      <c r="BY239" s="285"/>
      <c r="BZ239" s="285"/>
      <c r="CA239" s="276"/>
      <c r="CB239" s="276"/>
      <c r="CC239" s="276"/>
      <c r="CD239" s="276"/>
      <c r="CE239" s="276"/>
      <c r="CF239" s="276"/>
      <c r="CG239" s="276"/>
      <c r="CH239" s="276"/>
      <c r="CI239" s="276"/>
      <c r="CJ239" s="276"/>
      <c r="CK239" s="276"/>
      <c r="CL239" s="276"/>
      <c r="CM239" s="276"/>
      <c r="CN239" s="276"/>
      <c r="CO239" s="276"/>
      <c r="CP239" s="276"/>
      <c r="CQ239" s="276"/>
      <c r="CR239" s="276"/>
      <c r="CS239" s="276"/>
      <c r="CT239" s="89" t="str">
        <f t="shared" si="140"/>
        <v/>
      </c>
      <c r="CU239" s="90" t="str">
        <f t="shared" si="141"/>
        <v/>
      </c>
      <c r="CV239" s="91" t="str">
        <f>IF(B239&lt;&gt;"",IFERROR(SUMIF(D$14:CS$14, "CLO1", D239:CS239)/'Grade computation'!I$4,""),"")</f>
        <v/>
      </c>
      <c r="CW239" s="92" t="str">
        <f t="shared" si="142"/>
        <v/>
      </c>
      <c r="CX239" s="92" t="str">
        <f t="shared" si="143"/>
        <v/>
      </c>
      <c r="CY239" s="91" t="str">
        <f>IF(B239&lt;&gt;"",IFERROR(IF((SUMIF(D$14:CS$14,"CLO2",D239:CS239)/'Grade computation'!I$5)=0,0,(SUMIF(D$14:CS$14,"CLO2",D239:CS239)/'Grade computation'!I$5)),""),"")</f>
        <v/>
      </c>
      <c r="CZ239" s="92" t="str">
        <f t="shared" si="144"/>
        <v/>
      </c>
      <c r="DA239" s="92" t="str">
        <f t="shared" si="145"/>
        <v/>
      </c>
      <c r="DB239" s="91" t="str">
        <f>IF(B239&lt;&gt;"",IFERROR(IF((SUMIF(D$14:CS$14,"CLO3",D239:CS239)/'Grade computation'!I$6)=0,0,(SUMIF(D$14:CS$14,"CLO3",D239:CS239)/'Grade computation'!I$6)),""),"")</f>
        <v/>
      </c>
      <c r="DC239" s="92" t="str">
        <f t="shared" si="146"/>
        <v/>
      </c>
      <c r="DD239" s="92" t="str">
        <f t="shared" si="147"/>
        <v/>
      </c>
      <c r="DE239" s="91" t="str">
        <f>IF(B239&lt;&gt;"",IFERROR(SUMIF(D$14:CS$14,"CLO4",D239:CS239)/'Grade computation'!I$7,""),"")</f>
        <v/>
      </c>
      <c r="DF239" s="92" t="str">
        <f t="shared" si="148"/>
        <v/>
      </c>
      <c r="DG239" s="92" t="str">
        <f t="shared" si="149"/>
        <v/>
      </c>
      <c r="DH239" s="91" t="str">
        <f>IF(B239&lt;&gt;"",IFERROR(IF((SUMIF(D$14:CS$14,"CLO5",D239:CS239)/'Grade computation'!I$8)=0,0,(SUMIF(D$14:CS$14,"CLO5",D239:CS239)/'Grade computation'!I$8)),""),"")</f>
        <v/>
      </c>
      <c r="DI239" s="92" t="str">
        <f t="shared" si="150"/>
        <v/>
      </c>
      <c r="DJ239" s="92" t="str">
        <f t="shared" si="151"/>
        <v/>
      </c>
      <c r="DK239" s="91" t="str">
        <f>IF(B239&lt;&gt;"",IFERROR(IF((SUMIF(D$14:CS$14,"CLO6",D239:CS239)/'Grade computation'!I$9)=0,0,(SUMIF(D$14:CS$14,"CLO6",D239:CS239)/'Grade computation'!I$9)),""),"")</f>
        <v/>
      </c>
      <c r="DL239" s="92" t="str">
        <f t="shared" si="152"/>
        <v/>
      </c>
      <c r="DM239" s="92" t="str">
        <f t="shared" si="153"/>
        <v/>
      </c>
      <c r="DN239" s="91" t="str">
        <f>IF(B239&lt;&gt;"",IFERROR(IF((SUMIF(D$14:CS$14,"CLO7",D239:CS239)/'Grade computation'!I$10)=0,0,(SUMIF(D$14:CS$14,"CLO7",D239:CS239)/'Grade computation'!I$10)),""),"")</f>
        <v/>
      </c>
      <c r="DO239" s="92" t="str">
        <f t="shared" si="154"/>
        <v/>
      </c>
      <c r="DP239" s="92" t="str">
        <f t="shared" si="155"/>
        <v/>
      </c>
      <c r="DQ239" s="91" t="str">
        <f>IF(B239&lt;&gt;"",IFERROR(IF((SUMIF(D$14:CS$14,"CLO8",D239:CS239)/'Grade computation'!I$11)=0,0,(SUMIF(D$14:CS$14,"CLO8",D239:CS239)/'Grade computation'!I$11)),""),"")</f>
        <v/>
      </c>
      <c r="DR239" s="92" t="str">
        <f t="shared" si="156"/>
        <v/>
      </c>
      <c r="DS239" s="92" t="str">
        <f t="shared" si="157"/>
        <v/>
      </c>
      <c r="DT239" s="91" t="str">
        <f>IF(B239&lt;&gt;"",IFERROR(IF((SUMIF(D$14:CS$14,"CLO9",D239:CS239)/'Grade computation'!I$12)=0,0,(SUMIF(D$14:CS$14,"CLO9",D239:CS239)/'Grade computation'!I$12)),""),"")</f>
        <v/>
      </c>
      <c r="DU239" s="92" t="str">
        <f t="shared" si="158"/>
        <v/>
      </c>
      <c r="DV239" s="92" t="str">
        <f t="shared" si="159"/>
        <v/>
      </c>
      <c r="DW239" s="91" t="str">
        <f>IF(B239&lt;&gt;"",IFERROR(IF((SUMIF(D$14:CS$14,"CLO10",D239:CS239)/'Grade computation'!I$13)=0,0,(SUMIF(D$14:CS$14,"CLO10",D239:CS239)/'Grade computation'!I$13)),""),"")</f>
        <v/>
      </c>
      <c r="DX239" s="92" t="str">
        <f t="shared" si="160"/>
        <v/>
      </c>
      <c r="DY239" s="92" t="str">
        <f t="shared" si="161"/>
        <v/>
      </c>
      <c r="DZ239" s="45"/>
      <c r="EA239" s="45"/>
    </row>
    <row r="240" spans="1:131" ht="15.75" customHeight="1">
      <c r="A240" s="281"/>
      <c r="B240" s="282"/>
      <c r="C240" s="276"/>
      <c r="D240" s="276"/>
      <c r="E240" s="276"/>
      <c r="F240" s="276"/>
      <c r="G240" s="276"/>
      <c r="H240" s="276"/>
      <c r="I240" s="276"/>
      <c r="J240" s="276"/>
      <c r="K240" s="276"/>
      <c r="L240" s="276"/>
      <c r="M240" s="276"/>
      <c r="N240" s="276"/>
      <c r="O240" s="276"/>
      <c r="P240" s="276"/>
      <c r="Q240" s="276"/>
      <c r="R240" s="276"/>
      <c r="S240" s="276"/>
      <c r="T240" s="276"/>
      <c r="U240" s="276"/>
      <c r="V240" s="276"/>
      <c r="W240" s="276"/>
      <c r="X240" s="276"/>
      <c r="Y240" s="276"/>
      <c r="Z240" s="276"/>
      <c r="AA240" s="276"/>
      <c r="AB240" s="276"/>
      <c r="AC240" s="276"/>
      <c r="AD240" s="276"/>
      <c r="AE240" s="276"/>
      <c r="AF240" s="276"/>
      <c r="AG240" s="276"/>
      <c r="AH240" s="89" t="str">
        <f t="shared" si="136"/>
        <v/>
      </c>
      <c r="AI240" s="90" t="str">
        <f t="shared" si="137"/>
        <v/>
      </c>
      <c r="AJ240" s="276"/>
      <c r="AK240" s="276"/>
      <c r="AL240" s="276"/>
      <c r="AM240" s="276"/>
      <c r="AN240" s="276"/>
      <c r="AO240" s="276"/>
      <c r="AP240" s="276"/>
      <c r="AQ240" s="276"/>
      <c r="AR240" s="276"/>
      <c r="AS240" s="276"/>
      <c r="AT240" s="276"/>
      <c r="AU240" s="276"/>
      <c r="AV240" s="276"/>
      <c r="AW240" s="276"/>
      <c r="AX240" s="276"/>
      <c r="AY240" s="276"/>
      <c r="AZ240" s="276"/>
      <c r="BA240" s="276"/>
      <c r="BB240" s="276"/>
      <c r="BC240" s="276"/>
      <c r="BD240" s="276"/>
      <c r="BE240" s="276"/>
      <c r="BF240" s="276"/>
      <c r="BG240" s="276"/>
      <c r="BH240" s="276"/>
      <c r="BI240" s="276"/>
      <c r="BJ240" s="276"/>
      <c r="BK240" s="276"/>
      <c r="BL240" s="276"/>
      <c r="BM240" s="276"/>
      <c r="BN240" s="89" t="str">
        <f t="shared" si="138"/>
        <v/>
      </c>
      <c r="BO240" s="90" t="str">
        <f t="shared" si="139"/>
        <v/>
      </c>
      <c r="BP240" s="285"/>
      <c r="BQ240" s="285"/>
      <c r="BR240" s="285"/>
      <c r="BS240" s="285"/>
      <c r="BT240" s="285"/>
      <c r="BU240" s="285"/>
      <c r="BV240" s="285"/>
      <c r="BW240" s="285"/>
      <c r="BX240" s="285"/>
      <c r="BY240" s="285"/>
      <c r="BZ240" s="285"/>
      <c r="CA240" s="276"/>
      <c r="CB240" s="276"/>
      <c r="CC240" s="276"/>
      <c r="CD240" s="276"/>
      <c r="CE240" s="276"/>
      <c r="CF240" s="276"/>
      <c r="CG240" s="276"/>
      <c r="CH240" s="276"/>
      <c r="CI240" s="276"/>
      <c r="CJ240" s="276"/>
      <c r="CK240" s="276"/>
      <c r="CL240" s="276"/>
      <c r="CM240" s="276"/>
      <c r="CN240" s="276"/>
      <c r="CO240" s="276"/>
      <c r="CP240" s="276"/>
      <c r="CQ240" s="276"/>
      <c r="CR240" s="276"/>
      <c r="CS240" s="276"/>
      <c r="CT240" s="89" t="str">
        <f t="shared" si="140"/>
        <v/>
      </c>
      <c r="CU240" s="90" t="str">
        <f t="shared" si="141"/>
        <v/>
      </c>
      <c r="CV240" s="91" t="str">
        <f>IF(B240&lt;&gt;"",IFERROR(SUMIF(D$14:CS$14, "CLO1", D240:CS240)/'Grade computation'!I$4,""),"")</f>
        <v/>
      </c>
      <c r="CW240" s="92" t="str">
        <f t="shared" si="142"/>
        <v/>
      </c>
      <c r="CX240" s="92" t="str">
        <f t="shared" si="143"/>
        <v/>
      </c>
      <c r="CY240" s="91" t="str">
        <f>IF(B240&lt;&gt;"",IFERROR(IF((SUMIF(D$14:CS$14,"CLO2",D240:CS240)/'Grade computation'!I$5)=0,0,(SUMIF(D$14:CS$14,"CLO2",D240:CS240)/'Grade computation'!I$5)),""),"")</f>
        <v/>
      </c>
      <c r="CZ240" s="92" t="str">
        <f t="shared" si="144"/>
        <v/>
      </c>
      <c r="DA240" s="92" t="str">
        <f t="shared" si="145"/>
        <v/>
      </c>
      <c r="DB240" s="91" t="str">
        <f>IF(B240&lt;&gt;"",IFERROR(IF((SUMIF(D$14:CS$14,"CLO3",D240:CS240)/'Grade computation'!I$6)=0,0,(SUMIF(D$14:CS$14,"CLO3",D240:CS240)/'Grade computation'!I$6)),""),"")</f>
        <v/>
      </c>
      <c r="DC240" s="92" t="str">
        <f t="shared" si="146"/>
        <v/>
      </c>
      <c r="DD240" s="92" t="str">
        <f t="shared" si="147"/>
        <v/>
      </c>
      <c r="DE240" s="91" t="str">
        <f>IF(B240&lt;&gt;"",IFERROR(SUMIF(D$14:CS$14,"CLO4",D240:CS240)/'Grade computation'!I$7,""),"")</f>
        <v/>
      </c>
      <c r="DF240" s="92" t="str">
        <f t="shared" si="148"/>
        <v/>
      </c>
      <c r="DG240" s="92" t="str">
        <f t="shared" si="149"/>
        <v/>
      </c>
      <c r="DH240" s="91" t="str">
        <f>IF(B240&lt;&gt;"",IFERROR(IF((SUMIF(D$14:CS$14,"CLO5",D240:CS240)/'Grade computation'!I$8)=0,0,(SUMIF(D$14:CS$14,"CLO5",D240:CS240)/'Grade computation'!I$8)),""),"")</f>
        <v/>
      </c>
      <c r="DI240" s="92" t="str">
        <f t="shared" si="150"/>
        <v/>
      </c>
      <c r="DJ240" s="92" t="str">
        <f t="shared" si="151"/>
        <v/>
      </c>
      <c r="DK240" s="91" t="str">
        <f>IF(B240&lt;&gt;"",IFERROR(IF((SUMIF(D$14:CS$14,"CLO6",D240:CS240)/'Grade computation'!I$9)=0,0,(SUMIF(D$14:CS$14,"CLO6",D240:CS240)/'Grade computation'!I$9)),""),"")</f>
        <v/>
      </c>
      <c r="DL240" s="92" t="str">
        <f t="shared" si="152"/>
        <v/>
      </c>
      <c r="DM240" s="92" t="str">
        <f t="shared" si="153"/>
        <v/>
      </c>
      <c r="DN240" s="91" t="str">
        <f>IF(B240&lt;&gt;"",IFERROR(IF((SUMIF(D$14:CS$14,"CLO7",D240:CS240)/'Grade computation'!I$10)=0,0,(SUMIF(D$14:CS$14,"CLO7",D240:CS240)/'Grade computation'!I$10)),""),"")</f>
        <v/>
      </c>
      <c r="DO240" s="92" t="str">
        <f t="shared" si="154"/>
        <v/>
      </c>
      <c r="DP240" s="92" t="str">
        <f t="shared" si="155"/>
        <v/>
      </c>
      <c r="DQ240" s="91" t="str">
        <f>IF(B240&lt;&gt;"",IFERROR(IF((SUMIF(D$14:CS$14,"CLO8",D240:CS240)/'Grade computation'!I$11)=0,0,(SUMIF(D$14:CS$14,"CLO8",D240:CS240)/'Grade computation'!I$11)),""),"")</f>
        <v/>
      </c>
      <c r="DR240" s="92" t="str">
        <f t="shared" si="156"/>
        <v/>
      </c>
      <c r="DS240" s="92" t="str">
        <f t="shared" si="157"/>
        <v/>
      </c>
      <c r="DT240" s="91" t="str">
        <f>IF(B240&lt;&gt;"",IFERROR(IF((SUMIF(D$14:CS$14,"CLO9",D240:CS240)/'Grade computation'!I$12)=0,0,(SUMIF(D$14:CS$14,"CLO9",D240:CS240)/'Grade computation'!I$12)),""),"")</f>
        <v/>
      </c>
      <c r="DU240" s="92" t="str">
        <f t="shared" si="158"/>
        <v/>
      </c>
      <c r="DV240" s="92" t="str">
        <f t="shared" si="159"/>
        <v/>
      </c>
      <c r="DW240" s="91" t="str">
        <f>IF(B240&lt;&gt;"",IFERROR(IF((SUMIF(D$14:CS$14,"CLO10",D240:CS240)/'Grade computation'!I$13)=0,0,(SUMIF(D$14:CS$14,"CLO10",D240:CS240)/'Grade computation'!I$13)),""),"")</f>
        <v/>
      </c>
      <c r="DX240" s="92" t="str">
        <f t="shared" si="160"/>
        <v/>
      </c>
      <c r="DY240" s="92" t="str">
        <f t="shared" si="161"/>
        <v/>
      </c>
      <c r="DZ240" s="45"/>
      <c r="EA240" s="45"/>
    </row>
    <row r="241" spans="1:131" ht="15.75" customHeight="1">
      <c r="A241" s="281"/>
      <c r="B241" s="282"/>
      <c r="C241" s="276"/>
      <c r="D241" s="276"/>
      <c r="E241" s="276"/>
      <c r="F241" s="276"/>
      <c r="G241" s="276"/>
      <c r="H241" s="276"/>
      <c r="I241" s="276"/>
      <c r="J241" s="276"/>
      <c r="K241" s="276"/>
      <c r="L241" s="276"/>
      <c r="M241" s="276"/>
      <c r="N241" s="276"/>
      <c r="O241" s="276"/>
      <c r="P241" s="276"/>
      <c r="Q241" s="276"/>
      <c r="R241" s="276"/>
      <c r="S241" s="276"/>
      <c r="T241" s="276"/>
      <c r="U241" s="276"/>
      <c r="V241" s="276"/>
      <c r="W241" s="276"/>
      <c r="X241" s="276"/>
      <c r="Y241" s="276"/>
      <c r="Z241" s="276"/>
      <c r="AA241" s="276"/>
      <c r="AB241" s="276"/>
      <c r="AC241" s="276"/>
      <c r="AD241" s="276"/>
      <c r="AE241" s="276"/>
      <c r="AF241" s="276"/>
      <c r="AG241" s="276"/>
      <c r="AH241" s="89" t="str">
        <f t="shared" si="136"/>
        <v/>
      </c>
      <c r="AI241" s="90" t="str">
        <f t="shared" si="137"/>
        <v/>
      </c>
      <c r="AJ241" s="276"/>
      <c r="AK241" s="276"/>
      <c r="AL241" s="276"/>
      <c r="AM241" s="276"/>
      <c r="AN241" s="276"/>
      <c r="AO241" s="276"/>
      <c r="AP241" s="276"/>
      <c r="AQ241" s="276"/>
      <c r="AR241" s="276"/>
      <c r="AS241" s="276"/>
      <c r="AT241" s="276"/>
      <c r="AU241" s="276"/>
      <c r="AV241" s="276"/>
      <c r="AW241" s="276"/>
      <c r="AX241" s="276"/>
      <c r="AY241" s="276"/>
      <c r="AZ241" s="276"/>
      <c r="BA241" s="276"/>
      <c r="BB241" s="276"/>
      <c r="BC241" s="276"/>
      <c r="BD241" s="276"/>
      <c r="BE241" s="276"/>
      <c r="BF241" s="276"/>
      <c r="BG241" s="276"/>
      <c r="BH241" s="276"/>
      <c r="BI241" s="276"/>
      <c r="BJ241" s="276"/>
      <c r="BK241" s="276"/>
      <c r="BL241" s="276"/>
      <c r="BM241" s="276"/>
      <c r="BN241" s="89" t="str">
        <f t="shared" si="138"/>
        <v/>
      </c>
      <c r="BO241" s="90" t="str">
        <f t="shared" si="139"/>
        <v/>
      </c>
      <c r="BP241" s="285"/>
      <c r="BQ241" s="285"/>
      <c r="BR241" s="285"/>
      <c r="BS241" s="285"/>
      <c r="BT241" s="285"/>
      <c r="BU241" s="285"/>
      <c r="BV241" s="285"/>
      <c r="BW241" s="285"/>
      <c r="BX241" s="285"/>
      <c r="BY241" s="285"/>
      <c r="BZ241" s="285"/>
      <c r="CA241" s="276"/>
      <c r="CB241" s="276"/>
      <c r="CC241" s="276"/>
      <c r="CD241" s="276"/>
      <c r="CE241" s="276"/>
      <c r="CF241" s="276"/>
      <c r="CG241" s="276"/>
      <c r="CH241" s="276"/>
      <c r="CI241" s="276"/>
      <c r="CJ241" s="276"/>
      <c r="CK241" s="276"/>
      <c r="CL241" s="276"/>
      <c r="CM241" s="276"/>
      <c r="CN241" s="276"/>
      <c r="CO241" s="276"/>
      <c r="CP241" s="276"/>
      <c r="CQ241" s="276"/>
      <c r="CR241" s="276"/>
      <c r="CS241" s="276"/>
      <c r="CT241" s="89" t="str">
        <f t="shared" si="140"/>
        <v/>
      </c>
      <c r="CU241" s="90" t="str">
        <f t="shared" si="141"/>
        <v/>
      </c>
      <c r="CV241" s="91" t="str">
        <f>IF(B241&lt;&gt;"",IFERROR(SUMIF(D$14:CS$14, "CLO1", D241:CS241)/'Grade computation'!I$4,""),"")</f>
        <v/>
      </c>
      <c r="CW241" s="92" t="str">
        <f t="shared" si="142"/>
        <v/>
      </c>
      <c r="CX241" s="92" t="str">
        <f t="shared" si="143"/>
        <v/>
      </c>
      <c r="CY241" s="91" t="str">
        <f>IF(B241&lt;&gt;"",IFERROR(IF((SUMIF(D$14:CS$14,"CLO2",D241:CS241)/'Grade computation'!I$5)=0,0,(SUMIF(D$14:CS$14,"CLO2",D241:CS241)/'Grade computation'!I$5)),""),"")</f>
        <v/>
      </c>
      <c r="CZ241" s="92" t="str">
        <f t="shared" si="144"/>
        <v/>
      </c>
      <c r="DA241" s="92" t="str">
        <f t="shared" si="145"/>
        <v/>
      </c>
      <c r="DB241" s="91" t="str">
        <f>IF(B241&lt;&gt;"",IFERROR(IF((SUMIF(D$14:CS$14,"CLO3",D241:CS241)/'Grade computation'!I$6)=0,0,(SUMIF(D$14:CS$14,"CLO3",D241:CS241)/'Grade computation'!I$6)),""),"")</f>
        <v/>
      </c>
      <c r="DC241" s="92" t="str">
        <f t="shared" si="146"/>
        <v/>
      </c>
      <c r="DD241" s="92" t="str">
        <f t="shared" si="147"/>
        <v/>
      </c>
      <c r="DE241" s="91" t="str">
        <f>IF(B241&lt;&gt;"",IFERROR(SUMIF(D$14:CS$14,"CLO4",D241:CS241)/'Grade computation'!I$7,""),"")</f>
        <v/>
      </c>
      <c r="DF241" s="92" t="str">
        <f t="shared" si="148"/>
        <v/>
      </c>
      <c r="DG241" s="92" t="str">
        <f t="shared" si="149"/>
        <v/>
      </c>
      <c r="DH241" s="91" t="str">
        <f>IF(B241&lt;&gt;"",IFERROR(IF((SUMIF(D$14:CS$14,"CLO5",D241:CS241)/'Grade computation'!I$8)=0,0,(SUMIF(D$14:CS$14,"CLO5",D241:CS241)/'Grade computation'!I$8)),""),"")</f>
        <v/>
      </c>
      <c r="DI241" s="92" t="str">
        <f t="shared" si="150"/>
        <v/>
      </c>
      <c r="DJ241" s="92" t="str">
        <f t="shared" si="151"/>
        <v/>
      </c>
      <c r="DK241" s="91" t="str">
        <f>IF(B241&lt;&gt;"",IFERROR(IF((SUMIF(D$14:CS$14,"CLO6",D241:CS241)/'Grade computation'!I$9)=0,0,(SUMIF(D$14:CS$14,"CLO6",D241:CS241)/'Grade computation'!I$9)),""),"")</f>
        <v/>
      </c>
      <c r="DL241" s="92" t="str">
        <f t="shared" si="152"/>
        <v/>
      </c>
      <c r="DM241" s="92" t="str">
        <f t="shared" si="153"/>
        <v/>
      </c>
      <c r="DN241" s="91" t="str">
        <f>IF(B241&lt;&gt;"",IFERROR(IF((SUMIF(D$14:CS$14,"CLO7",D241:CS241)/'Grade computation'!I$10)=0,0,(SUMIF(D$14:CS$14,"CLO7",D241:CS241)/'Grade computation'!I$10)),""),"")</f>
        <v/>
      </c>
      <c r="DO241" s="92" t="str">
        <f t="shared" si="154"/>
        <v/>
      </c>
      <c r="DP241" s="92" t="str">
        <f t="shared" si="155"/>
        <v/>
      </c>
      <c r="DQ241" s="91" t="str">
        <f>IF(B241&lt;&gt;"",IFERROR(IF((SUMIF(D$14:CS$14,"CLO8",D241:CS241)/'Grade computation'!I$11)=0,0,(SUMIF(D$14:CS$14,"CLO8",D241:CS241)/'Grade computation'!I$11)),""),"")</f>
        <v/>
      </c>
      <c r="DR241" s="92" t="str">
        <f t="shared" si="156"/>
        <v/>
      </c>
      <c r="DS241" s="92" t="str">
        <f t="shared" si="157"/>
        <v/>
      </c>
      <c r="DT241" s="91" t="str">
        <f>IF(B241&lt;&gt;"",IFERROR(IF((SUMIF(D$14:CS$14,"CLO9",D241:CS241)/'Grade computation'!I$12)=0,0,(SUMIF(D$14:CS$14,"CLO9",D241:CS241)/'Grade computation'!I$12)),""),"")</f>
        <v/>
      </c>
      <c r="DU241" s="92" t="str">
        <f t="shared" si="158"/>
        <v/>
      </c>
      <c r="DV241" s="92" t="str">
        <f t="shared" si="159"/>
        <v/>
      </c>
      <c r="DW241" s="91" t="str">
        <f>IF(B241&lt;&gt;"",IFERROR(IF((SUMIF(D$14:CS$14,"CLO10",D241:CS241)/'Grade computation'!I$13)=0,0,(SUMIF(D$14:CS$14,"CLO10",D241:CS241)/'Grade computation'!I$13)),""),"")</f>
        <v/>
      </c>
      <c r="DX241" s="92" t="str">
        <f t="shared" si="160"/>
        <v/>
      </c>
      <c r="DY241" s="92" t="str">
        <f t="shared" si="161"/>
        <v/>
      </c>
      <c r="DZ241" s="45"/>
      <c r="EA241" s="45"/>
    </row>
    <row r="242" spans="1:131" ht="15.75" customHeight="1">
      <c r="A242" s="281"/>
      <c r="B242" s="282"/>
      <c r="C242" s="276"/>
      <c r="D242" s="276"/>
      <c r="E242" s="276"/>
      <c r="F242" s="276"/>
      <c r="G242" s="276"/>
      <c r="H242" s="276"/>
      <c r="I242" s="276"/>
      <c r="J242" s="276"/>
      <c r="K242" s="276"/>
      <c r="L242" s="276"/>
      <c r="M242" s="276"/>
      <c r="N242" s="276"/>
      <c r="O242" s="276"/>
      <c r="P242" s="276"/>
      <c r="Q242" s="276"/>
      <c r="R242" s="276"/>
      <c r="S242" s="276"/>
      <c r="T242" s="276"/>
      <c r="U242" s="276"/>
      <c r="V242" s="276"/>
      <c r="W242" s="276"/>
      <c r="X242" s="276"/>
      <c r="Y242" s="276"/>
      <c r="Z242" s="276"/>
      <c r="AA242" s="276"/>
      <c r="AB242" s="276"/>
      <c r="AC242" s="276"/>
      <c r="AD242" s="276"/>
      <c r="AE242" s="276"/>
      <c r="AF242" s="276"/>
      <c r="AG242" s="276"/>
      <c r="AH242" s="89" t="str">
        <f t="shared" si="136"/>
        <v/>
      </c>
      <c r="AI242" s="90" t="str">
        <f t="shared" si="137"/>
        <v/>
      </c>
      <c r="AJ242" s="276"/>
      <c r="AK242" s="276"/>
      <c r="AL242" s="276"/>
      <c r="AM242" s="276"/>
      <c r="AN242" s="276"/>
      <c r="AO242" s="276"/>
      <c r="AP242" s="276"/>
      <c r="AQ242" s="276"/>
      <c r="AR242" s="276"/>
      <c r="AS242" s="276"/>
      <c r="AT242" s="276"/>
      <c r="AU242" s="276"/>
      <c r="AV242" s="276"/>
      <c r="AW242" s="276"/>
      <c r="AX242" s="276"/>
      <c r="AY242" s="276"/>
      <c r="AZ242" s="276"/>
      <c r="BA242" s="276"/>
      <c r="BB242" s="276"/>
      <c r="BC242" s="276"/>
      <c r="BD242" s="276"/>
      <c r="BE242" s="276"/>
      <c r="BF242" s="276"/>
      <c r="BG242" s="276"/>
      <c r="BH242" s="276"/>
      <c r="BI242" s="276"/>
      <c r="BJ242" s="276"/>
      <c r="BK242" s="276"/>
      <c r="BL242" s="276"/>
      <c r="BM242" s="276"/>
      <c r="BN242" s="89" t="str">
        <f t="shared" si="138"/>
        <v/>
      </c>
      <c r="BO242" s="90" t="str">
        <f t="shared" si="139"/>
        <v/>
      </c>
      <c r="BP242" s="285"/>
      <c r="BQ242" s="285"/>
      <c r="BR242" s="285"/>
      <c r="BS242" s="285"/>
      <c r="BT242" s="285"/>
      <c r="BU242" s="285"/>
      <c r="BV242" s="285"/>
      <c r="BW242" s="285"/>
      <c r="BX242" s="285"/>
      <c r="BY242" s="285"/>
      <c r="BZ242" s="285"/>
      <c r="CA242" s="276"/>
      <c r="CB242" s="276"/>
      <c r="CC242" s="276"/>
      <c r="CD242" s="276"/>
      <c r="CE242" s="276"/>
      <c r="CF242" s="276"/>
      <c r="CG242" s="276"/>
      <c r="CH242" s="276"/>
      <c r="CI242" s="276"/>
      <c r="CJ242" s="276"/>
      <c r="CK242" s="276"/>
      <c r="CL242" s="276"/>
      <c r="CM242" s="276"/>
      <c r="CN242" s="276"/>
      <c r="CO242" s="276"/>
      <c r="CP242" s="276"/>
      <c r="CQ242" s="276"/>
      <c r="CR242" s="276"/>
      <c r="CS242" s="276"/>
      <c r="CT242" s="89" t="str">
        <f t="shared" si="140"/>
        <v/>
      </c>
      <c r="CU242" s="90" t="str">
        <f t="shared" si="141"/>
        <v/>
      </c>
      <c r="CV242" s="91" t="str">
        <f>IF(B242&lt;&gt;"",IFERROR(SUMIF(D$14:CS$14, "CLO1", D242:CS242)/'Grade computation'!I$4,""),"")</f>
        <v/>
      </c>
      <c r="CW242" s="92" t="str">
        <f t="shared" si="142"/>
        <v/>
      </c>
      <c r="CX242" s="92" t="str">
        <f t="shared" si="143"/>
        <v/>
      </c>
      <c r="CY242" s="91" t="str">
        <f>IF(B242&lt;&gt;"",IFERROR(IF((SUMIF(D$14:CS$14,"CLO2",D242:CS242)/'Grade computation'!I$5)=0,0,(SUMIF(D$14:CS$14,"CLO2",D242:CS242)/'Grade computation'!I$5)),""),"")</f>
        <v/>
      </c>
      <c r="CZ242" s="92" t="str">
        <f t="shared" si="144"/>
        <v/>
      </c>
      <c r="DA242" s="92" t="str">
        <f t="shared" si="145"/>
        <v/>
      </c>
      <c r="DB242" s="91" t="str">
        <f>IF(B242&lt;&gt;"",IFERROR(IF((SUMIF(D$14:CS$14,"CLO3",D242:CS242)/'Grade computation'!I$6)=0,0,(SUMIF(D$14:CS$14,"CLO3",D242:CS242)/'Grade computation'!I$6)),""),"")</f>
        <v/>
      </c>
      <c r="DC242" s="92" t="str">
        <f t="shared" si="146"/>
        <v/>
      </c>
      <c r="DD242" s="92" t="str">
        <f t="shared" si="147"/>
        <v/>
      </c>
      <c r="DE242" s="91" t="str">
        <f>IF(B242&lt;&gt;"",IFERROR(SUMIF(D$14:CS$14,"CLO4",D242:CS242)/'Grade computation'!I$7,""),"")</f>
        <v/>
      </c>
      <c r="DF242" s="92" t="str">
        <f t="shared" si="148"/>
        <v/>
      </c>
      <c r="DG242" s="92" t="str">
        <f t="shared" si="149"/>
        <v/>
      </c>
      <c r="DH242" s="91" t="str">
        <f>IF(B242&lt;&gt;"",IFERROR(IF((SUMIF(D$14:CS$14,"CLO5",D242:CS242)/'Grade computation'!I$8)=0,0,(SUMIF(D$14:CS$14,"CLO5",D242:CS242)/'Grade computation'!I$8)),""),"")</f>
        <v/>
      </c>
      <c r="DI242" s="92" t="str">
        <f t="shared" si="150"/>
        <v/>
      </c>
      <c r="DJ242" s="92" t="str">
        <f t="shared" si="151"/>
        <v/>
      </c>
      <c r="DK242" s="91" t="str">
        <f>IF(B242&lt;&gt;"",IFERROR(IF((SUMIF(D$14:CS$14,"CLO6",D242:CS242)/'Grade computation'!I$9)=0,0,(SUMIF(D$14:CS$14,"CLO6",D242:CS242)/'Grade computation'!I$9)),""),"")</f>
        <v/>
      </c>
      <c r="DL242" s="92" t="str">
        <f t="shared" si="152"/>
        <v/>
      </c>
      <c r="DM242" s="92" t="str">
        <f t="shared" si="153"/>
        <v/>
      </c>
      <c r="DN242" s="91" t="str">
        <f>IF(B242&lt;&gt;"",IFERROR(IF((SUMIF(D$14:CS$14,"CLO7",D242:CS242)/'Grade computation'!I$10)=0,0,(SUMIF(D$14:CS$14,"CLO7",D242:CS242)/'Grade computation'!I$10)),""),"")</f>
        <v/>
      </c>
      <c r="DO242" s="92" t="str">
        <f t="shared" si="154"/>
        <v/>
      </c>
      <c r="DP242" s="92" t="str">
        <f t="shared" si="155"/>
        <v/>
      </c>
      <c r="DQ242" s="91" t="str">
        <f>IF(B242&lt;&gt;"",IFERROR(IF((SUMIF(D$14:CS$14,"CLO8",D242:CS242)/'Grade computation'!I$11)=0,0,(SUMIF(D$14:CS$14,"CLO8",D242:CS242)/'Grade computation'!I$11)),""),"")</f>
        <v/>
      </c>
      <c r="DR242" s="92" t="str">
        <f t="shared" si="156"/>
        <v/>
      </c>
      <c r="DS242" s="92" t="str">
        <f t="shared" si="157"/>
        <v/>
      </c>
      <c r="DT242" s="91" t="str">
        <f>IF(B242&lt;&gt;"",IFERROR(IF((SUMIF(D$14:CS$14,"CLO9",D242:CS242)/'Grade computation'!I$12)=0,0,(SUMIF(D$14:CS$14,"CLO9",D242:CS242)/'Grade computation'!I$12)),""),"")</f>
        <v/>
      </c>
      <c r="DU242" s="92" t="str">
        <f t="shared" si="158"/>
        <v/>
      </c>
      <c r="DV242" s="92" t="str">
        <f t="shared" si="159"/>
        <v/>
      </c>
      <c r="DW242" s="91" t="str">
        <f>IF(B242&lt;&gt;"",IFERROR(IF((SUMIF(D$14:CS$14,"CLO10",D242:CS242)/'Grade computation'!I$13)=0,0,(SUMIF(D$14:CS$14,"CLO10",D242:CS242)/'Grade computation'!I$13)),""),"")</f>
        <v/>
      </c>
      <c r="DX242" s="92" t="str">
        <f t="shared" si="160"/>
        <v/>
      </c>
      <c r="DY242" s="92" t="str">
        <f t="shared" si="161"/>
        <v/>
      </c>
      <c r="DZ242" s="45"/>
      <c r="EA242" s="45"/>
    </row>
    <row r="243" spans="1:131" ht="15.75" customHeight="1">
      <c r="A243" s="281"/>
      <c r="B243" s="282"/>
      <c r="C243" s="276"/>
      <c r="D243" s="276"/>
      <c r="E243" s="276"/>
      <c r="F243" s="276"/>
      <c r="G243" s="276"/>
      <c r="H243" s="276"/>
      <c r="I243" s="276"/>
      <c r="J243" s="276"/>
      <c r="K243" s="276"/>
      <c r="L243" s="276"/>
      <c r="M243" s="276"/>
      <c r="N243" s="276"/>
      <c r="O243" s="276"/>
      <c r="P243" s="276"/>
      <c r="Q243" s="276"/>
      <c r="R243" s="276"/>
      <c r="S243" s="276"/>
      <c r="T243" s="276"/>
      <c r="U243" s="276"/>
      <c r="V243" s="276"/>
      <c r="W243" s="276"/>
      <c r="X243" s="276"/>
      <c r="Y243" s="276"/>
      <c r="Z243" s="276"/>
      <c r="AA243" s="276"/>
      <c r="AB243" s="276"/>
      <c r="AC243" s="276"/>
      <c r="AD243" s="276"/>
      <c r="AE243" s="276"/>
      <c r="AF243" s="276"/>
      <c r="AG243" s="276"/>
      <c r="AH243" s="89" t="str">
        <f t="shared" si="136"/>
        <v/>
      </c>
      <c r="AI243" s="90" t="str">
        <f t="shared" si="137"/>
        <v/>
      </c>
      <c r="AJ243" s="276"/>
      <c r="AK243" s="276"/>
      <c r="AL243" s="276"/>
      <c r="AM243" s="276"/>
      <c r="AN243" s="276"/>
      <c r="AO243" s="276"/>
      <c r="AP243" s="276"/>
      <c r="AQ243" s="276"/>
      <c r="AR243" s="276"/>
      <c r="AS243" s="276"/>
      <c r="AT243" s="276"/>
      <c r="AU243" s="276"/>
      <c r="AV243" s="276"/>
      <c r="AW243" s="276"/>
      <c r="AX243" s="276"/>
      <c r="AY243" s="276"/>
      <c r="AZ243" s="276"/>
      <c r="BA243" s="276"/>
      <c r="BB243" s="276"/>
      <c r="BC243" s="276"/>
      <c r="BD243" s="276"/>
      <c r="BE243" s="276"/>
      <c r="BF243" s="276"/>
      <c r="BG243" s="276"/>
      <c r="BH243" s="276"/>
      <c r="BI243" s="276"/>
      <c r="BJ243" s="276"/>
      <c r="BK243" s="276"/>
      <c r="BL243" s="276"/>
      <c r="BM243" s="276"/>
      <c r="BN243" s="89" t="str">
        <f t="shared" si="138"/>
        <v/>
      </c>
      <c r="BO243" s="90" t="str">
        <f t="shared" si="139"/>
        <v/>
      </c>
      <c r="BP243" s="285"/>
      <c r="BQ243" s="285"/>
      <c r="BR243" s="285"/>
      <c r="BS243" s="285"/>
      <c r="BT243" s="285"/>
      <c r="BU243" s="285"/>
      <c r="BV243" s="285"/>
      <c r="BW243" s="285"/>
      <c r="BX243" s="285"/>
      <c r="BY243" s="285"/>
      <c r="BZ243" s="285"/>
      <c r="CA243" s="276"/>
      <c r="CB243" s="276"/>
      <c r="CC243" s="276"/>
      <c r="CD243" s="276"/>
      <c r="CE243" s="276"/>
      <c r="CF243" s="276"/>
      <c r="CG243" s="276"/>
      <c r="CH243" s="276"/>
      <c r="CI243" s="276"/>
      <c r="CJ243" s="276"/>
      <c r="CK243" s="276"/>
      <c r="CL243" s="276"/>
      <c r="CM243" s="276"/>
      <c r="CN243" s="276"/>
      <c r="CO243" s="276"/>
      <c r="CP243" s="276"/>
      <c r="CQ243" s="276"/>
      <c r="CR243" s="276"/>
      <c r="CS243" s="276"/>
      <c r="CT243" s="89" t="str">
        <f t="shared" si="140"/>
        <v/>
      </c>
      <c r="CU243" s="90" t="str">
        <f t="shared" si="141"/>
        <v/>
      </c>
      <c r="CV243" s="91" t="str">
        <f>IF(B243&lt;&gt;"",IFERROR(SUMIF(D$14:CS$14, "CLO1", D243:CS243)/'Grade computation'!I$4,""),"")</f>
        <v/>
      </c>
      <c r="CW243" s="92" t="str">
        <f t="shared" si="142"/>
        <v/>
      </c>
      <c r="CX243" s="92" t="str">
        <f t="shared" si="143"/>
        <v/>
      </c>
      <c r="CY243" s="91" t="str">
        <f>IF(B243&lt;&gt;"",IFERROR(IF((SUMIF(D$14:CS$14,"CLO2",D243:CS243)/'Grade computation'!I$5)=0,0,(SUMIF(D$14:CS$14,"CLO2",D243:CS243)/'Grade computation'!I$5)),""),"")</f>
        <v/>
      </c>
      <c r="CZ243" s="92" t="str">
        <f t="shared" si="144"/>
        <v/>
      </c>
      <c r="DA243" s="92" t="str">
        <f t="shared" si="145"/>
        <v/>
      </c>
      <c r="DB243" s="91" t="str">
        <f>IF(B243&lt;&gt;"",IFERROR(IF((SUMIF(D$14:CS$14,"CLO3",D243:CS243)/'Grade computation'!I$6)=0,0,(SUMIF(D$14:CS$14,"CLO3",D243:CS243)/'Grade computation'!I$6)),""),"")</f>
        <v/>
      </c>
      <c r="DC243" s="92" t="str">
        <f t="shared" si="146"/>
        <v/>
      </c>
      <c r="DD243" s="92" t="str">
        <f t="shared" si="147"/>
        <v/>
      </c>
      <c r="DE243" s="91" t="str">
        <f>IF(B243&lt;&gt;"",IFERROR(SUMIF(D$14:CS$14,"CLO4",D243:CS243)/'Grade computation'!I$7,""),"")</f>
        <v/>
      </c>
      <c r="DF243" s="92" t="str">
        <f t="shared" si="148"/>
        <v/>
      </c>
      <c r="DG243" s="92" t="str">
        <f t="shared" si="149"/>
        <v/>
      </c>
      <c r="DH243" s="91" t="str">
        <f>IF(B243&lt;&gt;"",IFERROR(IF((SUMIF(D$14:CS$14,"CLO5",D243:CS243)/'Grade computation'!I$8)=0,0,(SUMIF(D$14:CS$14,"CLO5",D243:CS243)/'Grade computation'!I$8)),""),"")</f>
        <v/>
      </c>
      <c r="DI243" s="92" t="str">
        <f t="shared" si="150"/>
        <v/>
      </c>
      <c r="DJ243" s="92" t="str">
        <f t="shared" si="151"/>
        <v/>
      </c>
      <c r="DK243" s="91" t="str">
        <f>IF(B243&lt;&gt;"",IFERROR(IF((SUMIF(D$14:CS$14,"CLO6",D243:CS243)/'Grade computation'!I$9)=0,0,(SUMIF(D$14:CS$14,"CLO6",D243:CS243)/'Grade computation'!I$9)),""),"")</f>
        <v/>
      </c>
      <c r="DL243" s="92" t="str">
        <f t="shared" si="152"/>
        <v/>
      </c>
      <c r="DM243" s="92" t="str">
        <f t="shared" si="153"/>
        <v/>
      </c>
      <c r="DN243" s="91" t="str">
        <f>IF(B243&lt;&gt;"",IFERROR(IF((SUMIF(D$14:CS$14,"CLO7",D243:CS243)/'Grade computation'!I$10)=0,0,(SUMIF(D$14:CS$14,"CLO7",D243:CS243)/'Grade computation'!I$10)),""),"")</f>
        <v/>
      </c>
      <c r="DO243" s="92" t="str">
        <f t="shared" si="154"/>
        <v/>
      </c>
      <c r="DP243" s="92" t="str">
        <f t="shared" si="155"/>
        <v/>
      </c>
      <c r="DQ243" s="91" t="str">
        <f>IF(B243&lt;&gt;"",IFERROR(IF((SUMIF(D$14:CS$14,"CLO8",D243:CS243)/'Grade computation'!I$11)=0,0,(SUMIF(D$14:CS$14,"CLO8",D243:CS243)/'Grade computation'!I$11)),""),"")</f>
        <v/>
      </c>
      <c r="DR243" s="92" t="str">
        <f t="shared" si="156"/>
        <v/>
      </c>
      <c r="DS243" s="92" t="str">
        <f t="shared" si="157"/>
        <v/>
      </c>
      <c r="DT243" s="91" t="str">
        <f>IF(B243&lt;&gt;"",IFERROR(IF((SUMIF(D$14:CS$14,"CLO9",D243:CS243)/'Grade computation'!I$12)=0,0,(SUMIF(D$14:CS$14,"CLO9",D243:CS243)/'Grade computation'!I$12)),""),"")</f>
        <v/>
      </c>
      <c r="DU243" s="92" t="str">
        <f t="shared" si="158"/>
        <v/>
      </c>
      <c r="DV243" s="92" t="str">
        <f t="shared" si="159"/>
        <v/>
      </c>
      <c r="DW243" s="91" t="str">
        <f>IF(B243&lt;&gt;"",IFERROR(IF((SUMIF(D$14:CS$14,"CLO10",D243:CS243)/'Grade computation'!I$13)=0,0,(SUMIF(D$14:CS$14,"CLO10",D243:CS243)/'Grade computation'!I$13)),""),"")</f>
        <v/>
      </c>
      <c r="DX243" s="92" t="str">
        <f t="shared" si="160"/>
        <v/>
      </c>
      <c r="DY243" s="92" t="str">
        <f t="shared" si="161"/>
        <v/>
      </c>
      <c r="DZ243" s="45"/>
      <c r="EA243" s="45"/>
    </row>
    <row r="244" spans="1:131" ht="15.75" customHeight="1">
      <c r="A244" s="281"/>
      <c r="B244" s="282"/>
      <c r="C244" s="276"/>
      <c r="D244" s="276"/>
      <c r="E244" s="276"/>
      <c r="F244" s="276"/>
      <c r="G244" s="276"/>
      <c r="H244" s="276"/>
      <c r="I244" s="276"/>
      <c r="J244" s="276"/>
      <c r="K244" s="276"/>
      <c r="L244" s="276"/>
      <c r="M244" s="276"/>
      <c r="N244" s="276"/>
      <c r="O244" s="276"/>
      <c r="P244" s="276"/>
      <c r="Q244" s="276"/>
      <c r="R244" s="276"/>
      <c r="S244" s="276"/>
      <c r="T244" s="276"/>
      <c r="U244" s="276"/>
      <c r="V244" s="276"/>
      <c r="W244" s="276"/>
      <c r="X244" s="276"/>
      <c r="Y244" s="276"/>
      <c r="Z244" s="276"/>
      <c r="AA244" s="276"/>
      <c r="AB244" s="276"/>
      <c r="AC244" s="276"/>
      <c r="AD244" s="276"/>
      <c r="AE244" s="276"/>
      <c r="AF244" s="276"/>
      <c r="AG244" s="276"/>
      <c r="AH244" s="89" t="str">
        <f t="shared" si="136"/>
        <v/>
      </c>
      <c r="AI244" s="90" t="str">
        <f t="shared" si="137"/>
        <v/>
      </c>
      <c r="AJ244" s="276"/>
      <c r="AK244" s="276"/>
      <c r="AL244" s="276"/>
      <c r="AM244" s="276"/>
      <c r="AN244" s="276"/>
      <c r="AO244" s="276"/>
      <c r="AP244" s="276"/>
      <c r="AQ244" s="276"/>
      <c r="AR244" s="276"/>
      <c r="AS244" s="276"/>
      <c r="AT244" s="276"/>
      <c r="AU244" s="276"/>
      <c r="AV244" s="276"/>
      <c r="AW244" s="276"/>
      <c r="AX244" s="276"/>
      <c r="AY244" s="276"/>
      <c r="AZ244" s="276"/>
      <c r="BA244" s="276"/>
      <c r="BB244" s="276"/>
      <c r="BC244" s="276"/>
      <c r="BD244" s="276"/>
      <c r="BE244" s="276"/>
      <c r="BF244" s="276"/>
      <c r="BG244" s="276"/>
      <c r="BH244" s="276"/>
      <c r="BI244" s="276"/>
      <c r="BJ244" s="276"/>
      <c r="BK244" s="276"/>
      <c r="BL244" s="276"/>
      <c r="BM244" s="276"/>
      <c r="BN244" s="89" t="str">
        <f t="shared" si="138"/>
        <v/>
      </c>
      <c r="BO244" s="90" t="str">
        <f t="shared" si="139"/>
        <v/>
      </c>
      <c r="BP244" s="285"/>
      <c r="BQ244" s="285"/>
      <c r="BR244" s="285"/>
      <c r="BS244" s="285"/>
      <c r="BT244" s="285"/>
      <c r="BU244" s="285"/>
      <c r="BV244" s="285"/>
      <c r="BW244" s="285"/>
      <c r="BX244" s="285"/>
      <c r="BY244" s="285"/>
      <c r="BZ244" s="285"/>
      <c r="CA244" s="276"/>
      <c r="CB244" s="276"/>
      <c r="CC244" s="276"/>
      <c r="CD244" s="276"/>
      <c r="CE244" s="276"/>
      <c r="CF244" s="276"/>
      <c r="CG244" s="276"/>
      <c r="CH244" s="276"/>
      <c r="CI244" s="276"/>
      <c r="CJ244" s="276"/>
      <c r="CK244" s="276"/>
      <c r="CL244" s="276"/>
      <c r="CM244" s="276"/>
      <c r="CN244" s="276"/>
      <c r="CO244" s="276"/>
      <c r="CP244" s="276"/>
      <c r="CQ244" s="276"/>
      <c r="CR244" s="276"/>
      <c r="CS244" s="276"/>
      <c r="CT244" s="89" t="str">
        <f t="shared" si="140"/>
        <v/>
      </c>
      <c r="CU244" s="90" t="str">
        <f t="shared" si="141"/>
        <v/>
      </c>
      <c r="CV244" s="91" t="str">
        <f>IF(B244&lt;&gt;"",IFERROR(SUMIF(D$14:CS$14, "CLO1", D244:CS244)/'Grade computation'!I$4,""),"")</f>
        <v/>
      </c>
      <c r="CW244" s="92" t="str">
        <f t="shared" si="142"/>
        <v/>
      </c>
      <c r="CX244" s="92" t="str">
        <f t="shared" si="143"/>
        <v/>
      </c>
      <c r="CY244" s="91" t="str">
        <f>IF(B244&lt;&gt;"",IFERROR(IF((SUMIF(D$14:CS$14,"CLO2",D244:CS244)/'Grade computation'!I$5)=0,0,(SUMIF(D$14:CS$14,"CLO2",D244:CS244)/'Grade computation'!I$5)),""),"")</f>
        <v/>
      </c>
      <c r="CZ244" s="92" t="str">
        <f t="shared" si="144"/>
        <v/>
      </c>
      <c r="DA244" s="92" t="str">
        <f t="shared" si="145"/>
        <v/>
      </c>
      <c r="DB244" s="91" t="str">
        <f>IF(B244&lt;&gt;"",IFERROR(IF((SUMIF(D$14:CS$14,"CLO3",D244:CS244)/'Grade computation'!I$6)=0,0,(SUMIF(D$14:CS$14,"CLO3",D244:CS244)/'Grade computation'!I$6)),""),"")</f>
        <v/>
      </c>
      <c r="DC244" s="92" t="str">
        <f t="shared" si="146"/>
        <v/>
      </c>
      <c r="DD244" s="92" t="str">
        <f t="shared" si="147"/>
        <v/>
      </c>
      <c r="DE244" s="91" t="str">
        <f>IF(B244&lt;&gt;"",IFERROR(SUMIF(D$14:CS$14,"CLO4",D244:CS244)/'Grade computation'!I$7,""),"")</f>
        <v/>
      </c>
      <c r="DF244" s="92" t="str">
        <f t="shared" si="148"/>
        <v/>
      </c>
      <c r="DG244" s="92" t="str">
        <f t="shared" si="149"/>
        <v/>
      </c>
      <c r="DH244" s="91" t="str">
        <f>IF(B244&lt;&gt;"",IFERROR(IF((SUMIF(D$14:CS$14,"CLO5",D244:CS244)/'Grade computation'!I$8)=0,0,(SUMIF(D$14:CS$14,"CLO5",D244:CS244)/'Grade computation'!I$8)),""),"")</f>
        <v/>
      </c>
      <c r="DI244" s="92" t="str">
        <f t="shared" si="150"/>
        <v/>
      </c>
      <c r="DJ244" s="92" t="str">
        <f t="shared" si="151"/>
        <v/>
      </c>
      <c r="DK244" s="91" t="str">
        <f>IF(B244&lt;&gt;"",IFERROR(IF((SUMIF(D$14:CS$14,"CLO6",D244:CS244)/'Grade computation'!I$9)=0,0,(SUMIF(D$14:CS$14,"CLO6",D244:CS244)/'Grade computation'!I$9)),""),"")</f>
        <v/>
      </c>
      <c r="DL244" s="92" t="str">
        <f t="shared" si="152"/>
        <v/>
      </c>
      <c r="DM244" s="92" t="str">
        <f t="shared" si="153"/>
        <v/>
      </c>
      <c r="DN244" s="91" t="str">
        <f>IF(B244&lt;&gt;"",IFERROR(IF((SUMIF(D$14:CS$14,"CLO7",D244:CS244)/'Grade computation'!I$10)=0,0,(SUMIF(D$14:CS$14,"CLO7",D244:CS244)/'Grade computation'!I$10)),""),"")</f>
        <v/>
      </c>
      <c r="DO244" s="92" t="str">
        <f t="shared" si="154"/>
        <v/>
      </c>
      <c r="DP244" s="92" t="str">
        <f t="shared" si="155"/>
        <v/>
      </c>
      <c r="DQ244" s="91" t="str">
        <f>IF(B244&lt;&gt;"",IFERROR(IF((SUMIF(D$14:CS$14,"CLO8",D244:CS244)/'Grade computation'!I$11)=0,0,(SUMIF(D$14:CS$14,"CLO8",D244:CS244)/'Grade computation'!I$11)),""),"")</f>
        <v/>
      </c>
      <c r="DR244" s="92" t="str">
        <f t="shared" si="156"/>
        <v/>
      </c>
      <c r="DS244" s="92" t="str">
        <f t="shared" si="157"/>
        <v/>
      </c>
      <c r="DT244" s="91" t="str">
        <f>IF(B244&lt;&gt;"",IFERROR(IF((SUMIF(D$14:CS$14,"CLO9",D244:CS244)/'Grade computation'!I$12)=0,0,(SUMIF(D$14:CS$14,"CLO9",D244:CS244)/'Grade computation'!I$12)),""),"")</f>
        <v/>
      </c>
      <c r="DU244" s="92" t="str">
        <f t="shared" si="158"/>
        <v/>
      </c>
      <c r="DV244" s="92" t="str">
        <f t="shared" si="159"/>
        <v/>
      </c>
      <c r="DW244" s="91" t="str">
        <f>IF(B244&lt;&gt;"",IFERROR(IF((SUMIF(D$14:CS$14,"CLO10",D244:CS244)/'Grade computation'!I$13)=0,0,(SUMIF(D$14:CS$14,"CLO10",D244:CS244)/'Grade computation'!I$13)),""),"")</f>
        <v/>
      </c>
      <c r="DX244" s="92" t="str">
        <f t="shared" si="160"/>
        <v/>
      </c>
      <c r="DY244" s="92" t="str">
        <f t="shared" si="161"/>
        <v/>
      </c>
      <c r="DZ244" s="45"/>
      <c r="EA244" s="45"/>
    </row>
    <row r="245" spans="1:131" ht="15.75" customHeight="1">
      <c r="A245" s="281"/>
      <c r="B245" s="282"/>
      <c r="C245" s="276"/>
      <c r="D245" s="276"/>
      <c r="E245" s="276"/>
      <c r="F245" s="276"/>
      <c r="G245" s="276"/>
      <c r="H245" s="276"/>
      <c r="I245" s="276"/>
      <c r="J245" s="276"/>
      <c r="K245" s="276"/>
      <c r="L245" s="276"/>
      <c r="M245" s="276"/>
      <c r="N245" s="276"/>
      <c r="O245" s="276"/>
      <c r="P245" s="276"/>
      <c r="Q245" s="276"/>
      <c r="R245" s="276"/>
      <c r="S245" s="276"/>
      <c r="T245" s="276"/>
      <c r="U245" s="276"/>
      <c r="V245" s="276"/>
      <c r="W245" s="276"/>
      <c r="X245" s="276"/>
      <c r="Y245" s="276"/>
      <c r="Z245" s="276"/>
      <c r="AA245" s="276"/>
      <c r="AB245" s="276"/>
      <c r="AC245" s="276"/>
      <c r="AD245" s="276"/>
      <c r="AE245" s="276"/>
      <c r="AF245" s="276"/>
      <c r="AG245" s="276"/>
      <c r="AH245" s="89" t="str">
        <f t="shared" si="136"/>
        <v/>
      </c>
      <c r="AI245" s="90" t="str">
        <f t="shared" si="137"/>
        <v/>
      </c>
      <c r="AJ245" s="276"/>
      <c r="AK245" s="276"/>
      <c r="AL245" s="276"/>
      <c r="AM245" s="276"/>
      <c r="AN245" s="276"/>
      <c r="AO245" s="276"/>
      <c r="AP245" s="276"/>
      <c r="AQ245" s="276"/>
      <c r="AR245" s="276"/>
      <c r="AS245" s="276"/>
      <c r="AT245" s="276"/>
      <c r="AU245" s="276"/>
      <c r="AV245" s="276"/>
      <c r="AW245" s="276"/>
      <c r="AX245" s="276"/>
      <c r="AY245" s="276"/>
      <c r="AZ245" s="276"/>
      <c r="BA245" s="276"/>
      <c r="BB245" s="276"/>
      <c r="BC245" s="276"/>
      <c r="BD245" s="276"/>
      <c r="BE245" s="276"/>
      <c r="BF245" s="276"/>
      <c r="BG245" s="276"/>
      <c r="BH245" s="276"/>
      <c r="BI245" s="276"/>
      <c r="BJ245" s="276"/>
      <c r="BK245" s="276"/>
      <c r="BL245" s="276"/>
      <c r="BM245" s="276"/>
      <c r="BN245" s="89" t="str">
        <f t="shared" si="138"/>
        <v/>
      </c>
      <c r="BO245" s="90" t="str">
        <f t="shared" si="139"/>
        <v/>
      </c>
      <c r="BP245" s="285"/>
      <c r="BQ245" s="285"/>
      <c r="BR245" s="285"/>
      <c r="BS245" s="285"/>
      <c r="BT245" s="285"/>
      <c r="BU245" s="285"/>
      <c r="BV245" s="285"/>
      <c r="BW245" s="285"/>
      <c r="BX245" s="285"/>
      <c r="BY245" s="285"/>
      <c r="BZ245" s="285"/>
      <c r="CA245" s="276"/>
      <c r="CB245" s="276"/>
      <c r="CC245" s="276"/>
      <c r="CD245" s="276"/>
      <c r="CE245" s="276"/>
      <c r="CF245" s="276"/>
      <c r="CG245" s="276"/>
      <c r="CH245" s="276"/>
      <c r="CI245" s="276"/>
      <c r="CJ245" s="276"/>
      <c r="CK245" s="276"/>
      <c r="CL245" s="276"/>
      <c r="CM245" s="276"/>
      <c r="CN245" s="276"/>
      <c r="CO245" s="276"/>
      <c r="CP245" s="276"/>
      <c r="CQ245" s="276"/>
      <c r="CR245" s="276"/>
      <c r="CS245" s="276"/>
      <c r="CT245" s="89" t="str">
        <f t="shared" si="140"/>
        <v/>
      </c>
      <c r="CU245" s="90" t="str">
        <f t="shared" si="141"/>
        <v/>
      </c>
      <c r="CV245" s="91" t="str">
        <f>IF(B245&lt;&gt;"",IFERROR(SUMIF(D$14:CS$14, "CLO1", D245:CS245)/'Grade computation'!I$4,""),"")</f>
        <v/>
      </c>
      <c r="CW245" s="92" t="str">
        <f t="shared" si="142"/>
        <v/>
      </c>
      <c r="CX245" s="92" t="str">
        <f t="shared" si="143"/>
        <v/>
      </c>
      <c r="CY245" s="91" t="str">
        <f>IF(B245&lt;&gt;"",IFERROR(IF((SUMIF(D$14:CS$14,"CLO2",D245:CS245)/'Grade computation'!I$5)=0,0,(SUMIF(D$14:CS$14,"CLO2",D245:CS245)/'Grade computation'!I$5)),""),"")</f>
        <v/>
      </c>
      <c r="CZ245" s="92" t="str">
        <f t="shared" si="144"/>
        <v/>
      </c>
      <c r="DA245" s="92" t="str">
        <f t="shared" si="145"/>
        <v/>
      </c>
      <c r="DB245" s="91" t="str">
        <f>IF(B245&lt;&gt;"",IFERROR(IF((SUMIF(D$14:CS$14,"CLO3",D245:CS245)/'Grade computation'!I$6)=0,0,(SUMIF(D$14:CS$14,"CLO3",D245:CS245)/'Grade computation'!I$6)),""),"")</f>
        <v/>
      </c>
      <c r="DC245" s="92" t="str">
        <f t="shared" si="146"/>
        <v/>
      </c>
      <c r="DD245" s="92" t="str">
        <f t="shared" si="147"/>
        <v/>
      </c>
      <c r="DE245" s="91" t="str">
        <f>IF(B245&lt;&gt;"",IFERROR(SUMIF(D$14:CS$14,"CLO4",D245:CS245)/'Grade computation'!I$7,""),"")</f>
        <v/>
      </c>
      <c r="DF245" s="92" t="str">
        <f t="shared" si="148"/>
        <v/>
      </c>
      <c r="DG245" s="92" t="str">
        <f t="shared" si="149"/>
        <v/>
      </c>
      <c r="DH245" s="91" t="str">
        <f>IF(B245&lt;&gt;"",IFERROR(IF((SUMIF(D$14:CS$14,"CLO5",D245:CS245)/'Grade computation'!I$8)=0,0,(SUMIF(D$14:CS$14,"CLO5",D245:CS245)/'Grade computation'!I$8)),""),"")</f>
        <v/>
      </c>
      <c r="DI245" s="92" t="str">
        <f t="shared" si="150"/>
        <v/>
      </c>
      <c r="DJ245" s="92" t="str">
        <f t="shared" si="151"/>
        <v/>
      </c>
      <c r="DK245" s="91" t="str">
        <f>IF(B245&lt;&gt;"",IFERROR(IF((SUMIF(D$14:CS$14,"CLO6",D245:CS245)/'Grade computation'!I$9)=0,0,(SUMIF(D$14:CS$14,"CLO6",D245:CS245)/'Grade computation'!I$9)),""),"")</f>
        <v/>
      </c>
      <c r="DL245" s="92" t="str">
        <f t="shared" si="152"/>
        <v/>
      </c>
      <c r="DM245" s="92" t="str">
        <f t="shared" si="153"/>
        <v/>
      </c>
      <c r="DN245" s="91" t="str">
        <f>IF(B245&lt;&gt;"",IFERROR(IF((SUMIF(D$14:CS$14,"CLO7",D245:CS245)/'Grade computation'!I$10)=0,0,(SUMIF(D$14:CS$14,"CLO7",D245:CS245)/'Grade computation'!I$10)),""),"")</f>
        <v/>
      </c>
      <c r="DO245" s="92" t="str">
        <f t="shared" si="154"/>
        <v/>
      </c>
      <c r="DP245" s="92" t="str">
        <f t="shared" si="155"/>
        <v/>
      </c>
      <c r="DQ245" s="91" t="str">
        <f>IF(B245&lt;&gt;"",IFERROR(IF((SUMIF(D$14:CS$14,"CLO8",D245:CS245)/'Grade computation'!I$11)=0,0,(SUMIF(D$14:CS$14,"CLO8",D245:CS245)/'Grade computation'!I$11)),""),"")</f>
        <v/>
      </c>
      <c r="DR245" s="92" t="str">
        <f t="shared" si="156"/>
        <v/>
      </c>
      <c r="DS245" s="92" t="str">
        <f t="shared" si="157"/>
        <v/>
      </c>
      <c r="DT245" s="91" t="str">
        <f>IF(B245&lt;&gt;"",IFERROR(IF((SUMIF(D$14:CS$14,"CLO9",D245:CS245)/'Grade computation'!I$12)=0,0,(SUMIF(D$14:CS$14,"CLO9",D245:CS245)/'Grade computation'!I$12)),""),"")</f>
        <v/>
      </c>
      <c r="DU245" s="92" t="str">
        <f t="shared" si="158"/>
        <v/>
      </c>
      <c r="DV245" s="92" t="str">
        <f t="shared" si="159"/>
        <v/>
      </c>
      <c r="DW245" s="91" t="str">
        <f>IF(B245&lt;&gt;"",IFERROR(IF((SUMIF(D$14:CS$14,"CLO10",D245:CS245)/'Grade computation'!I$13)=0,0,(SUMIF(D$14:CS$14,"CLO10",D245:CS245)/'Grade computation'!I$13)),""),"")</f>
        <v/>
      </c>
      <c r="DX245" s="92" t="str">
        <f t="shared" si="160"/>
        <v/>
      </c>
      <c r="DY245" s="92" t="str">
        <f t="shared" si="161"/>
        <v/>
      </c>
      <c r="DZ245" s="45"/>
      <c r="EA245" s="45"/>
    </row>
    <row r="246" spans="1:131" ht="15.75" customHeight="1">
      <c r="A246" s="281"/>
      <c r="B246" s="282"/>
      <c r="C246" s="276"/>
      <c r="D246" s="276"/>
      <c r="E246" s="276"/>
      <c r="F246" s="276"/>
      <c r="G246" s="276"/>
      <c r="H246" s="276"/>
      <c r="I246" s="276"/>
      <c r="J246" s="276"/>
      <c r="K246" s="276"/>
      <c r="L246" s="276"/>
      <c r="M246" s="276"/>
      <c r="N246" s="276"/>
      <c r="O246" s="276"/>
      <c r="P246" s="276"/>
      <c r="Q246" s="276"/>
      <c r="R246" s="276"/>
      <c r="S246" s="276"/>
      <c r="T246" s="276"/>
      <c r="U246" s="276"/>
      <c r="V246" s="276"/>
      <c r="W246" s="276"/>
      <c r="X246" s="276"/>
      <c r="Y246" s="276"/>
      <c r="Z246" s="276"/>
      <c r="AA246" s="276"/>
      <c r="AB246" s="276"/>
      <c r="AC246" s="276"/>
      <c r="AD246" s="276"/>
      <c r="AE246" s="276"/>
      <c r="AF246" s="276"/>
      <c r="AG246" s="276"/>
      <c r="AH246" s="89" t="str">
        <f t="shared" si="136"/>
        <v/>
      </c>
      <c r="AI246" s="90" t="str">
        <f t="shared" si="137"/>
        <v/>
      </c>
      <c r="AJ246" s="276"/>
      <c r="AK246" s="276"/>
      <c r="AL246" s="276"/>
      <c r="AM246" s="276"/>
      <c r="AN246" s="276"/>
      <c r="AO246" s="276"/>
      <c r="AP246" s="276"/>
      <c r="AQ246" s="276"/>
      <c r="AR246" s="276"/>
      <c r="AS246" s="276"/>
      <c r="AT246" s="276"/>
      <c r="AU246" s="276"/>
      <c r="AV246" s="276"/>
      <c r="AW246" s="276"/>
      <c r="AX246" s="276"/>
      <c r="AY246" s="276"/>
      <c r="AZ246" s="276"/>
      <c r="BA246" s="276"/>
      <c r="BB246" s="276"/>
      <c r="BC246" s="276"/>
      <c r="BD246" s="276"/>
      <c r="BE246" s="276"/>
      <c r="BF246" s="276"/>
      <c r="BG246" s="276"/>
      <c r="BH246" s="276"/>
      <c r="BI246" s="276"/>
      <c r="BJ246" s="276"/>
      <c r="BK246" s="276"/>
      <c r="BL246" s="276"/>
      <c r="BM246" s="276"/>
      <c r="BN246" s="89" t="str">
        <f t="shared" si="138"/>
        <v/>
      </c>
      <c r="BO246" s="90" t="str">
        <f t="shared" si="139"/>
        <v/>
      </c>
      <c r="BP246" s="285"/>
      <c r="BQ246" s="285"/>
      <c r="BR246" s="285"/>
      <c r="BS246" s="285"/>
      <c r="BT246" s="285"/>
      <c r="BU246" s="285"/>
      <c r="BV246" s="285"/>
      <c r="BW246" s="285"/>
      <c r="BX246" s="285"/>
      <c r="BY246" s="285"/>
      <c r="BZ246" s="285"/>
      <c r="CA246" s="276"/>
      <c r="CB246" s="276"/>
      <c r="CC246" s="276"/>
      <c r="CD246" s="276"/>
      <c r="CE246" s="276"/>
      <c r="CF246" s="276"/>
      <c r="CG246" s="276"/>
      <c r="CH246" s="276"/>
      <c r="CI246" s="276"/>
      <c r="CJ246" s="276"/>
      <c r="CK246" s="276"/>
      <c r="CL246" s="276"/>
      <c r="CM246" s="276"/>
      <c r="CN246" s="276"/>
      <c r="CO246" s="276"/>
      <c r="CP246" s="276"/>
      <c r="CQ246" s="276"/>
      <c r="CR246" s="276"/>
      <c r="CS246" s="276"/>
      <c r="CT246" s="89" t="str">
        <f t="shared" si="140"/>
        <v/>
      </c>
      <c r="CU246" s="90" t="str">
        <f t="shared" si="141"/>
        <v/>
      </c>
      <c r="CV246" s="91" t="str">
        <f>IF(B246&lt;&gt;"",IFERROR(SUMIF(D$14:CS$14, "CLO1", D246:CS246)/'Grade computation'!I$4,""),"")</f>
        <v/>
      </c>
      <c r="CW246" s="92" t="str">
        <f t="shared" si="142"/>
        <v/>
      </c>
      <c r="CX246" s="92" t="str">
        <f t="shared" si="143"/>
        <v/>
      </c>
      <c r="CY246" s="91" t="str">
        <f>IF(B246&lt;&gt;"",IFERROR(IF((SUMIF(D$14:CS$14,"CLO2",D246:CS246)/'Grade computation'!I$5)=0,0,(SUMIF(D$14:CS$14,"CLO2",D246:CS246)/'Grade computation'!I$5)),""),"")</f>
        <v/>
      </c>
      <c r="CZ246" s="92" t="str">
        <f t="shared" si="144"/>
        <v/>
      </c>
      <c r="DA246" s="92" t="str">
        <f t="shared" si="145"/>
        <v/>
      </c>
      <c r="DB246" s="91" t="str">
        <f>IF(B246&lt;&gt;"",IFERROR(IF((SUMIF(D$14:CS$14,"CLO3",D246:CS246)/'Grade computation'!I$6)=0,0,(SUMIF(D$14:CS$14,"CLO3",D246:CS246)/'Grade computation'!I$6)),""),"")</f>
        <v/>
      </c>
      <c r="DC246" s="92" t="str">
        <f t="shared" si="146"/>
        <v/>
      </c>
      <c r="DD246" s="92" t="str">
        <f t="shared" si="147"/>
        <v/>
      </c>
      <c r="DE246" s="91" t="str">
        <f>IF(B246&lt;&gt;"",IFERROR(SUMIF(D$14:CS$14,"CLO4",D246:CS246)/'Grade computation'!I$7,""),"")</f>
        <v/>
      </c>
      <c r="DF246" s="92" t="str">
        <f t="shared" si="148"/>
        <v/>
      </c>
      <c r="DG246" s="92" t="str">
        <f t="shared" si="149"/>
        <v/>
      </c>
      <c r="DH246" s="91" t="str">
        <f>IF(B246&lt;&gt;"",IFERROR(IF((SUMIF(D$14:CS$14,"CLO5",D246:CS246)/'Grade computation'!I$8)=0,0,(SUMIF(D$14:CS$14,"CLO5",D246:CS246)/'Grade computation'!I$8)),""),"")</f>
        <v/>
      </c>
      <c r="DI246" s="92" t="str">
        <f t="shared" si="150"/>
        <v/>
      </c>
      <c r="DJ246" s="92" t="str">
        <f t="shared" si="151"/>
        <v/>
      </c>
      <c r="DK246" s="91" t="str">
        <f>IF(B246&lt;&gt;"",IFERROR(IF((SUMIF(D$14:CS$14,"CLO6",D246:CS246)/'Grade computation'!I$9)=0,0,(SUMIF(D$14:CS$14,"CLO6",D246:CS246)/'Grade computation'!I$9)),""),"")</f>
        <v/>
      </c>
      <c r="DL246" s="92" t="str">
        <f t="shared" si="152"/>
        <v/>
      </c>
      <c r="DM246" s="92" t="str">
        <f t="shared" si="153"/>
        <v/>
      </c>
      <c r="DN246" s="91" t="str">
        <f>IF(B246&lt;&gt;"",IFERROR(IF((SUMIF(D$14:CS$14,"CLO7",D246:CS246)/'Grade computation'!I$10)=0,0,(SUMIF(D$14:CS$14,"CLO7",D246:CS246)/'Grade computation'!I$10)),""),"")</f>
        <v/>
      </c>
      <c r="DO246" s="92" t="str">
        <f t="shared" si="154"/>
        <v/>
      </c>
      <c r="DP246" s="92" t="str">
        <f t="shared" si="155"/>
        <v/>
      </c>
      <c r="DQ246" s="91" t="str">
        <f>IF(B246&lt;&gt;"",IFERROR(IF((SUMIF(D$14:CS$14,"CLO8",D246:CS246)/'Grade computation'!I$11)=0,0,(SUMIF(D$14:CS$14,"CLO8",D246:CS246)/'Grade computation'!I$11)),""),"")</f>
        <v/>
      </c>
      <c r="DR246" s="92" t="str">
        <f t="shared" si="156"/>
        <v/>
      </c>
      <c r="DS246" s="92" t="str">
        <f t="shared" si="157"/>
        <v/>
      </c>
      <c r="DT246" s="91" t="str">
        <f>IF(B246&lt;&gt;"",IFERROR(IF((SUMIF(D$14:CS$14,"CLO9",D246:CS246)/'Grade computation'!I$12)=0,0,(SUMIF(D$14:CS$14,"CLO9",D246:CS246)/'Grade computation'!I$12)),""),"")</f>
        <v/>
      </c>
      <c r="DU246" s="92" t="str">
        <f t="shared" si="158"/>
        <v/>
      </c>
      <c r="DV246" s="92" t="str">
        <f t="shared" si="159"/>
        <v/>
      </c>
      <c r="DW246" s="91" t="str">
        <f>IF(B246&lt;&gt;"",IFERROR(IF((SUMIF(D$14:CS$14,"CLO10",D246:CS246)/'Grade computation'!I$13)=0,0,(SUMIF(D$14:CS$14,"CLO10",D246:CS246)/'Grade computation'!I$13)),""),"")</f>
        <v/>
      </c>
      <c r="DX246" s="92" t="str">
        <f t="shared" si="160"/>
        <v/>
      </c>
      <c r="DY246" s="92" t="str">
        <f t="shared" si="161"/>
        <v/>
      </c>
      <c r="DZ246" s="45"/>
      <c r="EA246" s="45"/>
    </row>
    <row r="247" spans="1:131" ht="15.75" customHeight="1">
      <c r="A247" s="281"/>
      <c r="B247" s="282"/>
      <c r="C247" s="276"/>
      <c r="D247" s="276"/>
      <c r="E247" s="276"/>
      <c r="F247" s="276"/>
      <c r="G247" s="276"/>
      <c r="H247" s="276"/>
      <c r="I247" s="276"/>
      <c r="J247" s="276"/>
      <c r="K247" s="276"/>
      <c r="L247" s="276"/>
      <c r="M247" s="276"/>
      <c r="N247" s="276"/>
      <c r="O247" s="276"/>
      <c r="P247" s="276"/>
      <c r="Q247" s="276"/>
      <c r="R247" s="276"/>
      <c r="S247" s="276"/>
      <c r="T247" s="276"/>
      <c r="U247" s="276"/>
      <c r="V247" s="276"/>
      <c r="W247" s="276"/>
      <c r="X247" s="276"/>
      <c r="Y247" s="276"/>
      <c r="Z247" s="276"/>
      <c r="AA247" s="276"/>
      <c r="AB247" s="276"/>
      <c r="AC247" s="276"/>
      <c r="AD247" s="276"/>
      <c r="AE247" s="276"/>
      <c r="AF247" s="276"/>
      <c r="AG247" s="276"/>
      <c r="AH247" s="89" t="str">
        <f t="shared" si="136"/>
        <v/>
      </c>
      <c r="AI247" s="90" t="str">
        <f t="shared" si="137"/>
        <v/>
      </c>
      <c r="AJ247" s="276"/>
      <c r="AK247" s="276"/>
      <c r="AL247" s="276"/>
      <c r="AM247" s="276"/>
      <c r="AN247" s="276"/>
      <c r="AO247" s="276"/>
      <c r="AP247" s="276"/>
      <c r="AQ247" s="276"/>
      <c r="AR247" s="276"/>
      <c r="AS247" s="276"/>
      <c r="AT247" s="276"/>
      <c r="AU247" s="276"/>
      <c r="AV247" s="276"/>
      <c r="AW247" s="276"/>
      <c r="AX247" s="276"/>
      <c r="AY247" s="276"/>
      <c r="AZ247" s="276"/>
      <c r="BA247" s="276"/>
      <c r="BB247" s="276"/>
      <c r="BC247" s="276"/>
      <c r="BD247" s="276"/>
      <c r="BE247" s="276"/>
      <c r="BF247" s="276"/>
      <c r="BG247" s="276"/>
      <c r="BH247" s="276"/>
      <c r="BI247" s="276"/>
      <c r="BJ247" s="276"/>
      <c r="BK247" s="276"/>
      <c r="BL247" s="276"/>
      <c r="BM247" s="276"/>
      <c r="BN247" s="89" t="str">
        <f t="shared" si="138"/>
        <v/>
      </c>
      <c r="BO247" s="90" t="str">
        <f t="shared" si="139"/>
        <v/>
      </c>
      <c r="BP247" s="285"/>
      <c r="BQ247" s="285"/>
      <c r="BR247" s="285"/>
      <c r="BS247" s="285"/>
      <c r="BT247" s="285"/>
      <c r="BU247" s="285"/>
      <c r="BV247" s="285"/>
      <c r="BW247" s="285"/>
      <c r="BX247" s="285"/>
      <c r="BY247" s="285"/>
      <c r="BZ247" s="285"/>
      <c r="CA247" s="276"/>
      <c r="CB247" s="276"/>
      <c r="CC247" s="276"/>
      <c r="CD247" s="276"/>
      <c r="CE247" s="276"/>
      <c r="CF247" s="276"/>
      <c r="CG247" s="276"/>
      <c r="CH247" s="276"/>
      <c r="CI247" s="276"/>
      <c r="CJ247" s="276"/>
      <c r="CK247" s="276"/>
      <c r="CL247" s="276"/>
      <c r="CM247" s="276"/>
      <c r="CN247" s="276"/>
      <c r="CO247" s="276"/>
      <c r="CP247" s="276"/>
      <c r="CQ247" s="276"/>
      <c r="CR247" s="276"/>
      <c r="CS247" s="276"/>
      <c r="CT247" s="89" t="str">
        <f t="shared" si="140"/>
        <v/>
      </c>
      <c r="CU247" s="90" t="str">
        <f t="shared" si="141"/>
        <v/>
      </c>
      <c r="CV247" s="91" t="str">
        <f>IF(B247&lt;&gt;"",IFERROR(SUMIF(D$14:CS$14, "CLO1", D247:CS247)/'Grade computation'!I$4,""),"")</f>
        <v/>
      </c>
      <c r="CW247" s="92" t="str">
        <f t="shared" si="142"/>
        <v/>
      </c>
      <c r="CX247" s="92" t="str">
        <f t="shared" si="143"/>
        <v/>
      </c>
      <c r="CY247" s="91" t="str">
        <f>IF(B247&lt;&gt;"",IFERROR(IF((SUMIF(D$14:CS$14,"CLO2",D247:CS247)/'Grade computation'!I$5)=0,0,(SUMIF(D$14:CS$14,"CLO2",D247:CS247)/'Grade computation'!I$5)),""),"")</f>
        <v/>
      </c>
      <c r="CZ247" s="92" t="str">
        <f t="shared" si="144"/>
        <v/>
      </c>
      <c r="DA247" s="92" t="str">
        <f t="shared" si="145"/>
        <v/>
      </c>
      <c r="DB247" s="91" t="str">
        <f>IF(B247&lt;&gt;"",IFERROR(IF((SUMIF(D$14:CS$14,"CLO3",D247:CS247)/'Grade computation'!I$6)=0,0,(SUMIF(D$14:CS$14,"CLO3",D247:CS247)/'Grade computation'!I$6)),""),"")</f>
        <v/>
      </c>
      <c r="DC247" s="92" t="str">
        <f t="shared" si="146"/>
        <v/>
      </c>
      <c r="DD247" s="92" t="str">
        <f t="shared" si="147"/>
        <v/>
      </c>
      <c r="DE247" s="91" t="str">
        <f>IF(B247&lt;&gt;"",IFERROR(SUMIF(D$14:CS$14,"CLO4",D247:CS247)/'Grade computation'!I$7,""),"")</f>
        <v/>
      </c>
      <c r="DF247" s="92" t="str">
        <f t="shared" si="148"/>
        <v/>
      </c>
      <c r="DG247" s="92" t="str">
        <f t="shared" si="149"/>
        <v/>
      </c>
      <c r="DH247" s="91" t="str">
        <f>IF(B247&lt;&gt;"",IFERROR(IF((SUMIF(D$14:CS$14,"CLO5",D247:CS247)/'Grade computation'!I$8)=0,0,(SUMIF(D$14:CS$14,"CLO5",D247:CS247)/'Grade computation'!I$8)),""),"")</f>
        <v/>
      </c>
      <c r="DI247" s="92" t="str">
        <f t="shared" si="150"/>
        <v/>
      </c>
      <c r="DJ247" s="92" t="str">
        <f t="shared" si="151"/>
        <v/>
      </c>
      <c r="DK247" s="91" t="str">
        <f>IF(B247&lt;&gt;"",IFERROR(IF((SUMIF(D$14:CS$14,"CLO6",D247:CS247)/'Grade computation'!I$9)=0,0,(SUMIF(D$14:CS$14,"CLO6",D247:CS247)/'Grade computation'!I$9)),""),"")</f>
        <v/>
      </c>
      <c r="DL247" s="92" t="str">
        <f t="shared" si="152"/>
        <v/>
      </c>
      <c r="DM247" s="92" t="str">
        <f t="shared" si="153"/>
        <v/>
      </c>
      <c r="DN247" s="91" t="str">
        <f>IF(B247&lt;&gt;"",IFERROR(IF((SUMIF(D$14:CS$14,"CLO7",D247:CS247)/'Grade computation'!I$10)=0,0,(SUMIF(D$14:CS$14,"CLO7",D247:CS247)/'Grade computation'!I$10)),""),"")</f>
        <v/>
      </c>
      <c r="DO247" s="92" t="str">
        <f t="shared" si="154"/>
        <v/>
      </c>
      <c r="DP247" s="92" t="str">
        <f t="shared" si="155"/>
        <v/>
      </c>
      <c r="DQ247" s="91" t="str">
        <f>IF(B247&lt;&gt;"",IFERROR(IF((SUMIF(D$14:CS$14,"CLO8",D247:CS247)/'Grade computation'!I$11)=0,0,(SUMIF(D$14:CS$14,"CLO8",D247:CS247)/'Grade computation'!I$11)),""),"")</f>
        <v/>
      </c>
      <c r="DR247" s="92" t="str">
        <f t="shared" si="156"/>
        <v/>
      </c>
      <c r="DS247" s="92" t="str">
        <f t="shared" si="157"/>
        <v/>
      </c>
      <c r="DT247" s="91" t="str">
        <f>IF(B247&lt;&gt;"",IFERROR(IF((SUMIF(D$14:CS$14,"CLO9",D247:CS247)/'Grade computation'!I$12)=0,0,(SUMIF(D$14:CS$14,"CLO9",D247:CS247)/'Grade computation'!I$12)),""),"")</f>
        <v/>
      </c>
      <c r="DU247" s="92" t="str">
        <f t="shared" si="158"/>
        <v/>
      </c>
      <c r="DV247" s="92" t="str">
        <f t="shared" si="159"/>
        <v/>
      </c>
      <c r="DW247" s="91" t="str">
        <f>IF(B247&lt;&gt;"",IFERROR(IF((SUMIF(D$14:CS$14,"CLO10",D247:CS247)/'Grade computation'!I$13)=0,0,(SUMIF(D$14:CS$14,"CLO10",D247:CS247)/'Grade computation'!I$13)),""),"")</f>
        <v/>
      </c>
      <c r="DX247" s="92" t="str">
        <f t="shared" si="160"/>
        <v/>
      </c>
      <c r="DY247" s="92" t="str">
        <f t="shared" si="161"/>
        <v/>
      </c>
      <c r="DZ247" s="45"/>
      <c r="EA247" s="45"/>
    </row>
    <row r="248" spans="1:131" ht="15.75" customHeight="1">
      <c r="A248" s="281"/>
      <c r="B248" s="282"/>
      <c r="C248" s="276"/>
      <c r="D248" s="276"/>
      <c r="E248" s="276"/>
      <c r="F248" s="276"/>
      <c r="G248" s="276"/>
      <c r="H248" s="276"/>
      <c r="I248" s="276"/>
      <c r="J248" s="276"/>
      <c r="K248" s="276"/>
      <c r="L248" s="276"/>
      <c r="M248" s="276"/>
      <c r="N248" s="276"/>
      <c r="O248" s="276"/>
      <c r="P248" s="276"/>
      <c r="Q248" s="276"/>
      <c r="R248" s="276"/>
      <c r="S248" s="276"/>
      <c r="T248" s="276"/>
      <c r="U248" s="276"/>
      <c r="V248" s="276"/>
      <c r="W248" s="276"/>
      <c r="X248" s="276"/>
      <c r="Y248" s="276"/>
      <c r="Z248" s="276"/>
      <c r="AA248" s="276"/>
      <c r="AB248" s="276"/>
      <c r="AC248" s="276"/>
      <c r="AD248" s="276"/>
      <c r="AE248" s="276"/>
      <c r="AF248" s="276"/>
      <c r="AG248" s="276"/>
      <c r="AH248" s="89" t="str">
        <f t="shared" si="136"/>
        <v/>
      </c>
      <c r="AI248" s="90" t="str">
        <f t="shared" si="137"/>
        <v/>
      </c>
      <c r="AJ248" s="276"/>
      <c r="AK248" s="276"/>
      <c r="AL248" s="276"/>
      <c r="AM248" s="276"/>
      <c r="AN248" s="276"/>
      <c r="AO248" s="276"/>
      <c r="AP248" s="276"/>
      <c r="AQ248" s="276"/>
      <c r="AR248" s="276"/>
      <c r="AS248" s="276"/>
      <c r="AT248" s="276"/>
      <c r="AU248" s="276"/>
      <c r="AV248" s="276"/>
      <c r="AW248" s="276"/>
      <c r="AX248" s="276"/>
      <c r="AY248" s="276"/>
      <c r="AZ248" s="276"/>
      <c r="BA248" s="276"/>
      <c r="BB248" s="276"/>
      <c r="BC248" s="276"/>
      <c r="BD248" s="276"/>
      <c r="BE248" s="276"/>
      <c r="BF248" s="276"/>
      <c r="BG248" s="276"/>
      <c r="BH248" s="276"/>
      <c r="BI248" s="276"/>
      <c r="BJ248" s="276"/>
      <c r="BK248" s="276"/>
      <c r="BL248" s="276"/>
      <c r="BM248" s="276"/>
      <c r="BN248" s="89" t="str">
        <f t="shared" si="138"/>
        <v/>
      </c>
      <c r="BO248" s="90" t="str">
        <f t="shared" si="139"/>
        <v/>
      </c>
      <c r="BP248" s="285"/>
      <c r="BQ248" s="285"/>
      <c r="BR248" s="285"/>
      <c r="BS248" s="285"/>
      <c r="BT248" s="285"/>
      <c r="BU248" s="285"/>
      <c r="BV248" s="285"/>
      <c r="BW248" s="285"/>
      <c r="BX248" s="285"/>
      <c r="BY248" s="285"/>
      <c r="BZ248" s="285"/>
      <c r="CA248" s="276"/>
      <c r="CB248" s="276"/>
      <c r="CC248" s="276"/>
      <c r="CD248" s="276"/>
      <c r="CE248" s="276"/>
      <c r="CF248" s="276"/>
      <c r="CG248" s="276"/>
      <c r="CH248" s="276"/>
      <c r="CI248" s="276"/>
      <c r="CJ248" s="276"/>
      <c r="CK248" s="276"/>
      <c r="CL248" s="276"/>
      <c r="CM248" s="276"/>
      <c r="CN248" s="276"/>
      <c r="CO248" s="276"/>
      <c r="CP248" s="276"/>
      <c r="CQ248" s="276"/>
      <c r="CR248" s="276"/>
      <c r="CS248" s="276"/>
      <c r="CT248" s="89" t="str">
        <f t="shared" si="140"/>
        <v/>
      </c>
      <c r="CU248" s="90" t="str">
        <f t="shared" si="141"/>
        <v/>
      </c>
      <c r="CV248" s="91" t="str">
        <f>IF(B248&lt;&gt;"",IFERROR(SUMIF(D$14:CS$14, "CLO1", D248:CS248)/'Grade computation'!I$4,""),"")</f>
        <v/>
      </c>
      <c r="CW248" s="92" t="str">
        <f t="shared" si="142"/>
        <v/>
      </c>
      <c r="CX248" s="92" t="str">
        <f t="shared" si="143"/>
        <v/>
      </c>
      <c r="CY248" s="91" t="str">
        <f>IF(B248&lt;&gt;"",IFERROR(IF((SUMIF(D$14:CS$14,"CLO2",D248:CS248)/'Grade computation'!I$5)=0,0,(SUMIF(D$14:CS$14,"CLO2",D248:CS248)/'Grade computation'!I$5)),""),"")</f>
        <v/>
      </c>
      <c r="CZ248" s="92" t="str">
        <f t="shared" si="144"/>
        <v/>
      </c>
      <c r="DA248" s="92" t="str">
        <f t="shared" si="145"/>
        <v/>
      </c>
      <c r="DB248" s="91" t="str">
        <f>IF(B248&lt;&gt;"",IFERROR(IF((SUMIF(D$14:CS$14,"CLO3",D248:CS248)/'Grade computation'!I$6)=0,0,(SUMIF(D$14:CS$14,"CLO3",D248:CS248)/'Grade computation'!I$6)),""),"")</f>
        <v/>
      </c>
      <c r="DC248" s="92" t="str">
        <f t="shared" si="146"/>
        <v/>
      </c>
      <c r="DD248" s="92" t="str">
        <f t="shared" si="147"/>
        <v/>
      </c>
      <c r="DE248" s="91" t="str">
        <f>IF(B248&lt;&gt;"",IFERROR(SUMIF(D$14:CS$14,"CLO4",D248:CS248)/'Grade computation'!I$7,""),"")</f>
        <v/>
      </c>
      <c r="DF248" s="92" t="str">
        <f t="shared" si="148"/>
        <v/>
      </c>
      <c r="DG248" s="92" t="str">
        <f t="shared" si="149"/>
        <v/>
      </c>
      <c r="DH248" s="91" t="str">
        <f>IF(B248&lt;&gt;"",IFERROR(IF((SUMIF(D$14:CS$14,"CLO5",D248:CS248)/'Grade computation'!I$8)=0,0,(SUMIF(D$14:CS$14,"CLO5",D248:CS248)/'Grade computation'!I$8)),""),"")</f>
        <v/>
      </c>
      <c r="DI248" s="92" t="str">
        <f t="shared" si="150"/>
        <v/>
      </c>
      <c r="DJ248" s="92" t="str">
        <f t="shared" si="151"/>
        <v/>
      </c>
      <c r="DK248" s="91" t="str">
        <f>IF(B248&lt;&gt;"",IFERROR(IF((SUMIF(D$14:CS$14,"CLO6",D248:CS248)/'Grade computation'!I$9)=0,0,(SUMIF(D$14:CS$14,"CLO6",D248:CS248)/'Grade computation'!I$9)),""),"")</f>
        <v/>
      </c>
      <c r="DL248" s="92" t="str">
        <f t="shared" si="152"/>
        <v/>
      </c>
      <c r="DM248" s="92" t="str">
        <f t="shared" si="153"/>
        <v/>
      </c>
      <c r="DN248" s="91" t="str">
        <f>IF(B248&lt;&gt;"",IFERROR(IF((SUMIF(D$14:CS$14,"CLO7",D248:CS248)/'Grade computation'!I$10)=0,0,(SUMIF(D$14:CS$14,"CLO7",D248:CS248)/'Grade computation'!I$10)),""),"")</f>
        <v/>
      </c>
      <c r="DO248" s="92" t="str">
        <f t="shared" si="154"/>
        <v/>
      </c>
      <c r="DP248" s="92" t="str">
        <f t="shared" si="155"/>
        <v/>
      </c>
      <c r="DQ248" s="91" t="str">
        <f>IF(B248&lt;&gt;"",IFERROR(IF((SUMIF(D$14:CS$14,"CLO8",D248:CS248)/'Grade computation'!I$11)=0,0,(SUMIF(D$14:CS$14,"CLO8",D248:CS248)/'Grade computation'!I$11)),""),"")</f>
        <v/>
      </c>
      <c r="DR248" s="92" t="str">
        <f t="shared" si="156"/>
        <v/>
      </c>
      <c r="DS248" s="92" t="str">
        <f t="shared" si="157"/>
        <v/>
      </c>
      <c r="DT248" s="91" t="str">
        <f>IF(B248&lt;&gt;"",IFERROR(IF((SUMIF(D$14:CS$14,"CLO9",D248:CS248)/'Grade computation'!I$12)=0,0,(SUMIF(D$14:CS$14,"CLO9",D248:CS248)/'Grade computation'!I$12)),""),"")</f>
        <v/>
      </c>
      <c r="DU248" s="92" t="str">
        <f t="shared" si="158"/>
        <v/>
      </c>
      <c r="DV248" s="92" t="str">
        <f t="shared" si="159"/>
        <v/>
      </c>
      <c r="DW248" s="91" t="str">
        <f>IF(B248&lt;&gt;"",IFERROR(IF((SUMIF(D$14:CS$14,"CLO10",D248:CS248)/'Grade computation'!I$13)=0,0,(SUMIF(D$14:CS$14,"CLO10",D248:CS248)/'Grade computation'!I$13)),""),"")</f>
        <v/>
      </c>
      <c r="DX248" s="92" t="str">
        <f t="shared" si="160"/>
        <v/>
      </c>
      <c r="DY248" s="92" t="str">
        <f t="shared" si="161"/>
        <v/>
      </c>
      <c r="DZ248" s="45"/>
      <c r="EA248" s="45"/>
    </row>
    <row r="249" spans="1:131" ht="15.75" customHeight="1">
      <c r="A249" s="281"/>
      <c r="B249" s="282"/>
      <c r="C249" s="276"/>
      <c r="D249" s="276"/>
      <c r="E249" s="276"/>
      <c r="F249" s="276"/>
      <c r="G249" s="276"/>
      <c r="H249" s="276"/>
      <c r="I249" s="276"/>
      <c r="J249" s="276"/>
      <c r="K249" s="276"/>
      <c r="L249" s="276"/>
      <c r="M249" s="276"/>
      <c r="N249" s="276"/>
      <c r="O249" s="276"/>
      <c r="P249" s="276"/>
      <c r="Q249" s="276"/>
      <c r="R249" s="276"/>
      <c r="S249" s="276"/>
      <c r="T249" s="276"/>
      <c r="U249" s="276"/>
      <c r="V249" s="276"/>
      <c r="W249" s="276"/>
      <c r="X249" s="276"/>
      <c r="Y249" s="276"/>
      <c r="Z249" s="276"/>
      <c r="AA249" s="276"/>
      <c r="AB249" s="276"/>
      <c r="AC249" s="276"/>
      <c r="AD249" s="276"/>
      <c r="AE249" s="276"/>
      <c r="AF249" s="276"/>
      <c r="AG249" s="276"/>
      <c r="AH249" s="89" t="str">
        <f t="shared" si="136"/>
        <v/>
      </c>
      <c r="AI249" s="90" t="str">
        <f t="shared" si="137"/>
        <v/>
      </c>
      <c r="AJ249" s="276"/>
      <c r="AK249" s="276"/>
      <c r="AL249" s="276"/>
      <c r="AM249" s="276"/>
      <c r="AN249" s="276"/>
      <c r="AO249" s="276"/>
      <c r="AP249" s="276"/>
      <c r="AQ249" s="276"/>
      <c r="AR249" s="276"/>
      <c r="AS249" s="276"/>
      <c r="AT249" s="276"/>
      <c r="AU249" s="276"/>
      <c r="AV249" s="276"/>
      <c r="AW249" s="276"/>
      <c r="AX249" s="276"/>
      <c r="AY249" s="276"/>
      <c r="AZ249" s="276"/>
      <c r="BA249" s="276"/>
      <c r="BB249" s="276"/>
      <c r="BC249" s="276"/>
      <c r="BD249" s="276"/>
      <c r="BE249" s="276"/>
      <c r="BF249" s="276"/>
      <c r="BG249" s="276"/>
      <c r="BH249" s="276"/>
      <c r="BI249" s="276"/>
      <c r="BJ249" s="276"/>
      <c r="BK249" s="276"/>
      <c r="BL249" s="276"/>
      <c r="BM249" s="276"/>
      <c r="BN249" s="89" t="str">
        <f t="shared" si="138"/>
        <v/>
      </c>
      <c r="BO249" s="90" t="str">
        <f t="shared" si="139"/>
        <v/>
      </c>
      <c r="BP249" s="285"/>
      <c r="BQ249" s="285"/>
      <c r="BR249" s="285"/>
      <c r="BS249" s="285"/>
      <c r="BT249" s="285"/>
      <c r="BU249" s="285"/>
      <c r="BV249" s="285"/>
      <c r="BW249" s="285"/>
      <c r="BX249" s="285"/>
      <c r="BY249" s="285"/>
      <c r="BZ249" s="285"/>
      <c r="CA249" s="276"/>
      <c r="CB249" s="276"/>
      <c r="CC249" s="276"/>
      <c r="CD249" s="276"/>
      <c r="CE249" s="276"/>
      <c r="CF249" s="276"/>
      <c r="CG249" s="276"/>
      <c r="CH249" s="276"/>
      <c r="CI249" s="276"/>
      <c r="CJ249" s="276"/>
      <c r="CK249" s="276"/>
      <c r="CL249" s="276"/>
      <c r="CM249" s="276"/>
      <c r="CN249" s="276"/>
      <c r="CO249" s="276"/>
      <c r="CP249" s="276"/>
      <c r="CQ249" s="276"/>
      <c r="CR249" s="276"/>
      <c r="CS249" s="276"/>
      <c r="CT249" s="89" t="str">
        <f t="shared" si="140"/>
        <v/>
      </c>
      <c r="CU249" s="90" t="str">
        <f t="shared" si="141"/>
        <v/>
      </c>
      <c r="CV249" s="91" t="str">
        <f>IF(B249&lt;&gt;"",IFERROR(SUMIF(D$14:CS$14, "CLO1", D249:CS249)/'Grade computation'!I$4,""),"")</f>
        <v/>
      </c>
      <c r="CW249" s="92" t="str">
        <f t="shared" si="142"/>
        <v/>
      </c>
      <c r="CX249" s="92" t="str">
        <f t="shared" si="143"/>
        <v/>
      </c>
      <c r="CY249" s="91" t="str">
        <f>IF(B249&lt;&gt;"",IFERROR(IF((SUMIF(D$14:CS$14,"CLO2",D249:CS249)/'Grade computation'!I$5)=0,0,(SUMIF(D$14:CS$14,"CLO2",D249:CS249)/'Grade computation'!I$5)),""),"")</f>
        <v/>
      </c>
      <c r="CZ249" s="92" t="str">
        <f t="shared" si="144"/>
        <v/>
      </c>
      <c r="DA249" s="92" t="str">
        <f t="shared" si="145"/>
        <v/>
      </c>
      <c r="DB249" s="91" t="str">
        <f>IF(B249&lt;&gt;"",IFERROR(IF((SUMIF(D$14:CS$14,"CLO3",D249:CS249)/'Grade computation'!I$6)=0,0,(SUMIF(D$14:CS$14,"CLO3",D249:CS249)/'Grade computation'!I$6)),""),"")</f>
        <v/>
      </c>
      <c r="DC249" s="92" t="str">
        <f t="shared" si="146"/>
        <v/>
      </c>
      <c r="DD249" s="92" t="str">
        <f t="shared" si="147"/>
        <v/>
      </c>
      <c r="DE249" s="91" t="str">
        <f>IF(B249&lt;&gt;"",IFERROR(SUMIF(D$14:CS$14,"CLO4",D249:CS249)/'Grade computation'!I$7,""),"")</f>
        <v/>
      </c>
      <c r="DF249" s="92" t="str">
        <f t="shared" si="148"/>
        <v/>
      </c>
      <c r="DG249" s="92" t="str">
        <f t="shared" si="149"/>
        <v/>
      </c>
      <c r="DH249" s="91" t="str">
        <f>IF(B249&lt;&gt;"",IFERROR(IF((SUMIF(D$14:CS$14,"CLO5",D249:CS249)/'Grade computation'!I$8)=0,0,(SUMIF(D$14:CS$14,"CLO5",D249:CS249)/'Grade computation'!I$8)),""),"")</f>
        <v/>
      </c>
      <c r="DI249" s="92" t="str">
        <f t="shared" si="150"/>
        <v/>
      </c>
      <c r="DJ249" s="92" t="str">
        <f t="shared" si="151"/>
        <v/>
      </c>
      <c r="DK249" s="91" t="str">
        <f>IF(B249&lt;&gt;"",IFERROR(IF((SUMIF(D$14:CS$14,"CLO6",D249:CS249)/'Grade computation'!I$9)=0,0,(SUMIF(D$14:CS$14,"CLO6",D249:CS249)/'Grade computation'!I$9)),""),"")</f>
        <v/>
      </c>
      <c r="DL249" s="92" t="str">
        <f t="shared" si="152"/>
        <v/>
      </c>
      <c r="DM249" s="92" t="str">
        <f t="shared" si="153"/>
        <v/>
      </c>
      <c r="DN249" s="91" t="str">
        <f>IF(B249&lt;&gt;"",IFERROR(IF((SUMIF(D$14:CS$14,"CLO7",D249:CS249)/'Grade computation'!I$10)=0,0,(SUMIF(D$14:CS$14,"CLO7",D249:CS249)/'Grade computation'!I$10)),""),"")</f>
        <v/>
      </c>
      <c r="DO249" s="92" t="str">
        <f t="shared" si="154"/>
        <v/>
      </c>
      <c r="DP249" s="92" t="str">
        <f t="shared" si="155"/>
        <v/>
      </c>
      <c r="DQ249" s="91" t="str">
        <f>IF(B249&lt;&gt;"",IFERROR(IF((SUMIF(D$14:CS$14,"CLO8",D249:CS249)/'Grade computation'!I$11)=0,0,(SUMIF(D$14:CS$14,"CLO8",D249:CS249)/'Grade computation'!I$11)),""),"")</f>
        <v/>
      </c>
      <c r="DR249" s="92" t="str">
        <f t="shared" si="156"/>
        <v/>
      </c>
      <c r="DS249" s="92" t="str">
        <f t="shared" si="157"/>
        <v/>
      </c>
      <c r="DT249" s="91" t="str">
        <f>IF(B249&lt;&gt;"",IFERROR(IF((SUMIF(D$14:CS$14,"CLO9",D249:CS249)/'Grade computation'!I$12)=0,0,(SUMIF(D$14:CS$14,"CLO9",D249:CS249)/'Grade computation'!I$12)),""),"")</f>
        <v/>
      </c>
      <c r="DU249" s="92" t="str">
        <f t="shared" si="158"/>
        <v/>
      </c>
      <c r="DV249" s="92" t="str">
        <f t="shared" si="159"/>
        <v/>
      </c>
      <c r="DW249" s="91" t="str">
        <f>IF(B249&lt;&gt;"",IFERROR(IF((SUMIF(D$14:CS$14,"CLO10",D249:CS249)/'Grade computation'!I$13)=0,0,(SUMIF(D$14:CS$14,"CLO10",D249:CS249)/'Grade computation'!I$13)),""),"")</f>
        <v/>
      </c>
      <c r="DX249" s="92" t="str">
        <f t="shared" si="160"/>
        <v/>
      </c>
      <c r="DY249" s="92" t="str">
        <f t="shared" si="161"/>
        <v/>
      </c>
      <c r="DZ249" s="45"/>
      <c r="EA249" s="45"/>
    </row>
    <row r="250" spans="1:131" ht="15.75" customHeight="1">
      <c r="A250" s="281"/>
      <c r="B250" s="282"/>
      <c r="C250" s="276"/>
      <c r="D250" s="276"/>
      <c r="E250" s="276"/>
      <c r="F250" s="276"/>
      <c r="G250" s="276"/>
      <c r="H250" s="276"/>
      <c r="I250" s="276"/>
      <c r="J250" s="276"/>
      <c r="K250" s="276"/>
      <c r="L250" s="276"/>
      <c r="M250" s="276"/>
      <c r="N250" s="276"/>
      <c r="O250" s="276"/>
      <c r="P250" s="276"/>
      <c r="Q250" s="276"/>
      <c r="R250" s="276"/>
      <c r="S250" s="276"/>
      <c r="T250" s="276"/>
      <c r="U250" s="276"/>
      <c r="V250" s="276"/>
      <c r="W250" s="276"/>
      <c r="X250" s="276"/>
      <c r="Y250" s="276"/>
      <c r="Z250" s="276"/>
      <c r="AA250" s="276"/>
      <c r="AB250" s="276"/>
      <c r="AC250" s="276"/>
      <c r="AD250" s="276"/>
      <c r="AE250" s="276"/>
      <c r="AF250" s="276"/>
      <c r="AG250" s="276"/>
      <c r="AH250" s="89" t="str">
        <f t="shared" si="136"/>
        <v/>
      </c>
      <c r="AI250" s="90" t="str">
        <f t="shared" si="137"/>
        <v/>
      </c>
      <c r="AJ250" s="276"/>
      <c r="AK250" s="276"/>
      <c r="AL250" s="276"/>
      <c r="AM250" s="276"/>
      <c r="AN250" s="276"/>
      <c r="AO250" s="276"/>
      <c r="AP250" s="276"/>
      <c r="AQ250" s="276"/>
      <c r="AR250" s="276"/>
      <c r="AS250" s="276"/>
      <c r="AT250" s="276"/>
      <c r="AU250" s="276"/>
      <c r="AV250" s="276"/>
      <c r="AW250" s="276"/>
      <c r="AX250" s="276"/>
      <c r="AY250" s="276"/>
      <c r="AZ250" s="276"/>
      <c r="BA250" s="276"/>
      <c r="BB250" s="276"/>
      <c r="BC250" s="276"/>
      <c r="BD250" s="276"/>
      <c r="BE250" s="276"/>
      <c r="BF250" s="276"/>
      <c r="BG250" s="276"/>
      <c r="BH250" s="276"/>
      <c r="BI250" s="276"/>
      <c r="BJ250" s="276"/>
      <c r="BK250" s="276"/>
      <c r="BL250" s="276"/>
      <c r="BM250" s="276"/>
      <c r="BN250" s="89" t="str">
        <f t="shared" si="138"/>
        <v/>
      </c>
      <c r="BO250" s="90" t="str">
        <f t="shared" si="139"/>
        <v/>
      </c>
      <c r="BP250" s="285"/>
      <c r="BQ250" s="285"/>
      <c r="BR250" s="285"/>
      <c r="BS250" s="285"/>
      <c r="BT250" s="285"/>
      <c r="BU250" s="285"/>
      <c r="BV250" s="285"/>
      <c r="BW250" s="285"/>
      <c r="BX250" s="285"/>
      <c r="BY250" s="285"/>
      <c r="BZ250" s="285"/>
      <c r="CA250" s="276"/>
      <c r="CB250" s="276"/>
      <c r="CC250" s="276"/>
      <c r="CD250" s="276"/>
      <c r="CE250" s="276"/>
      <c r="CF250" s="276"/>
      <c r="CG250" s="276"/>
      <c r="CH250" s="276"/>
      <c r="CI250" s="276"/>
      <c r="CJ250" s="276"/>
      <c r="CK250" s="276"/>
      <c r="CL250" s="276"/>
      <c r="CM250" s="276"/>
      <c r="CN250" s="276"/>
      <c r="CO250" s="276"/>
      <c r="CP250" s="276"/>
      <c r="CQ250" s="276"/>
      <c r="CR250" s="276"/>
      <c r="CS250" s="276"/>
      <c r="CT250" s="89" t="str">
        <f t="shared" si="140"/>
        <v/>
      </c>
      <c r="CU250" s="90" t="str">
        <f t="shared" si="141"/>
        <v/>
      </c>
      <c r="CV250" s="91" t="str">
        <f>IF(B250&lt;&gt;"",IFERROR(SUMIF(D$14:CS$14, "CLO1", D250:CS250)/'Grade computation'!I$4,""),"")</f>
        <v/>
      </c>
      <c r="CW250" s="92" t="str">
        <f t="shared" si="142"/>
        <v/>
      </c>
      <c r="CX250" s="92" t="str">
        <f t="shared" si="143"/>
        <v/>
      </c>
      <c r="CY250" s="91" t="str">
        <f>IF(B250&lt;&gt;"",IFERROR(IF((SUMIF(D$14:CS$14,"CLO2",D250:CS250)/'Grade computation'!I$5)=0,0,(SUMIF(D$14:CS$14,"CLO2",D250:CS250)/'Grade computation'!I$5)),""),"")</f>
        <v/>
      </c>
      <c r="CZ250" s="92" t="str">
        <f t="shared" si="144"/>
        <v/>
      </c>
      <c r="DA250" s="92" t="str">
        <f t="shared" si="145"/>
        <v/>
      </c>
      <c r="DB250" s="91" t="str">
        <f>IF(B250&lt;&gt;"",IFERROR(IF((SUMIF(D$14:CS$14,"CLO3",D250:CS250)/'Grade computation'!I$6)=0,0,(SUMIF(D$14:CS$14,"CLO3",D250:CS250)/'Grade computation'!I$6)),""),"")</f>
        <v/>
      </c>
      <c r="DC250" s="92" t="str">
        <f t="shared" si="146"/>
        <v/>
      </c>
      <c r="DD250" s="92" t="str">
        <f t="shared" si="147"/>
        <v/>
      </c>
      <c r="DE250" s="91" t="str">
        <f>IF(B250&lt;&gt;"",IFERROR(SUMIF(D$14:CS$14,"CLO4",D250:CS250)/'Grade computation'!I$7,""),"")</f>
        <v/>
      </c>
      <c r="DF250" s="92" t="str">
        <f t="shared" si="148"/>
        <v/>
      </c>
      <c r="DG250" s="92" t="str">
        <f t="shared" si="149"/>
        <v/>
      </c>
      <c r="DH250" s="91" t="str">
        <f>IF(B250&lt;&gt;"",IFERROR(IF((SUMIF(D$14:CS$14,"CLO5",D250:CS250)/'Grade computation'!I$8)=0,0,(SUMIF(D$14:CS$14,"CLO5",D250:CS250)/'Grade computation'!I$8)),""),"")</f>
        <v/>
      </c>
      <c r="DI250" s="92" t="str">
        <f t="shared" si="150"/>
        <v/>
      </c>
      <c r="DJ250" s="92" t="str">
        <f t="shared" si="151"/>
        <v/>
      </c>
      <c r="DK250" s="91" t="str">
        <f>IF(B250&lt;&gt;"",IFERROR(IF((SUMIF(D$14:CS$14,"CLO6",D250:CS250)/'Grade computation'!I$9)=0,0,(SUMIF(D$14:CS$14,"CLO6",D250:CS250)/'Grade computation'!I$9)),""),"")</f>
        <v/>
      </c>
      <c r="DL250" s="92" t="str">
        <f t="shared" si="152"/>
        <v/>
      </c>
      <c r="DM250" s="92" t="str">
        <f t="shared" si="153"/>
        <v/>
      </c>
      <c r="DN250" s="91" t="str">
        <f>IF(B250&lt;&gt;"",IFERROR(IF((SUMIF(D$14:CS$14,"CLO7",D250:CS250)/'Grade computation'!I$10)=0,0,(SUMIF(D$14:CS$14,"CLO7",D250:CS250)/'Grade computation'!I$10)),""),"")</f>
        <v/>
      </c>
      <c r="DO250" s="92" t="str">
        <f t="shared" si="154"/>
        <v/>
      </c>
      <c r="DP250" s="92" t="str">
        <f t="shared" si="155"/>
        <v/>
      </c>
      <c r="DQ250" s="91" t="str">
        <f>IF(B250&lt;&gt;"",IFERROR(IF((SUMIF(D$14:CS$14,"CLO8",D250:CS250)/'Grade computation'!I$11)=0,0,(SUMIF(D$14:CS$14,"CLO8",D250:CS250)/'Grade computation'!I$11)),""),"")</f>
        <v/>
      </c>
      <c r="DR250" s="92" t="str">
        <f t="shared" si="156"/>
        <v/>
      </c>
      <c r="DS250" s="92" t="str">
        <f t="shared" si="157"/>
        <v/>
      </c>
      <c r="DT250" s="91" t="str">
        <f>IF(B250&lt;&gt;"",IFERROR(IF((SUMIF(D$14:CS$14,"CLO9",D250:CS250)/'Grade computation'!I$12)=0,0,(SUMIF(D$14:CS$14,"CLO9",D250:CS250)/'Grade computation'!I$12)),""),"")</f>
        <v/>
      </c>
      <c r="DU250" s="92" t="str">
        <f t="shared" si="158"/>
        <v/>
      </c>
      <c r="DV250" s="92" t="str">
        <f t="shared" si="159"/>
        <v/>
      </c>
      <c r="DW250" s="91" t="str">
        <f>IF(B250&lt;&gt;"",IFERROR(IF((SUMIF(D$14:CS$14,"CLO10",D250:CS250)/'Grade computation'!I$13)=0,0,(SUMIF(D$14:CS$14,"CLO10",D250:CS250)/'Grade computation'!I$13)),""),"")</f>
        <v/>
      </c>
      <c r="DX250" s="92" t="str">
        <f t="shared" si="160"/>
        <v/>
      </c>
      <c r="DY250" s="92" t="str">
        <f t="shared" si="161"/>
        <v/>
      </c>
      <c r="DZ250" s="45"/>
      <c r="EA250" s="45"/>
    </row>
    <row r="251" spans="1:131" ht="15.75" customHeight="1">
      <c r="A251" s="281"/>
      <c r="B251" s="282"/>
      <c r="C251" s="276"/>
      <c r="D251" s="276"/>
      <c r="E251" s="276"/>
      <c r="F251" s="276"/>
      <c r="G251" s="276"/>
      <c r="H251" s="276"/>
      <c r="I251" s="276"/>
      <c r="J251" s="276"/>
      <c r="K251" s="276"/>
      <c r="L251" s="276"/>
      <c r="M251" s="276"/>
      <c r="N251" s="276"/>
      <c r="O251" s="276"/>
      <c r="P251" s="276"/>
      <c r="Q251" s="276"/>
      <c r="R251" s="276"/>
      <c r="S251" s="276"/>
      <c r="T251" s="276"/>
      <c r="U251" s="276"/>
      <c r="V251" s="276"/>
      <c r="W251" s="276"/>
      <c r="X251" s="276"/>
      <c r="Y251" s="276"/>
      <c r="Z251" s="276"/>
      <c r="AA251" s="276"/>
      <c r="AB251" s="276"/>
      <c r="AC251" s="276"/>
      <c r="AD251" s="276"/>
      <c r="AE251" s="276"/>
      <c r="AF251" s="276"/>
      <c r="AG251" s="276"/>
      <c r="AH251" s="89" t="str">
        <f t="shared" si="136"/>
        <v/>
      </c>
      <c r="AI251" s="90" t="str">
        <f t="shared" si="137"/>
        <v/>
      </c>
      <c r="AJ251" s="276"/>
      <c r="AK251" s="276"/>
      <c r="AL251" s="276"/>
      <c r="AM251" s="276"/>
      <c r="AN251" s="276"/>
      <c r="AO251" s="276"/>
      <c r="AP251" s="276"/>
      <c r="AQ251" s="276"/>
      <c r="AR251" s="276"/>
      <c r="AS251" s="276"/>
      <c r="AT251" s="276"/>
      <c r="AU251" s="276"/>
      <c r="AV251" s="276"/>
      <c r="AW251" s="276"/>
      <c r="AX251" s="276"/>
      <c r="AY251" s="276"/>
      <c r="AZ251" s="276"/>
      <c r="BA251" s="276"/>
      <c r="BB251" s="276"/>
      <c r="BC251" s="276"/>
      <c r="BD251" s="276"/>
      <c r="BE251" s="276"/>
      <c r="BF251" s="276"/>
      <c r="BG251" s="276"/>
      <c r="BH251" s="276"/>
      <c r="BI251" s="276"/>
      <c r="BJ251" s="276"/>
      <c r="BK251" s="276"/>
      <c r="BL251" s="276"/>
      <c r="BM251" s="276"/>
      <c r="BN251" s="89" t="str">
        <f t="shared" si="138"/>
        <v/>
      </c>
      <c r="BO251" s="90" t="str">
        <f t="shared" si="139"/>
        <v/>
      </c>
      <c r="BP251" s="285"/>
      <c r="BQ251" s="285"/>
      <c r="BR251" s="285"/>
      <c r="BS251" s="285"/>
      <c r="BT251" s="285"/>
      <c r="BU251" s="285"/>
      <c r="BV251" s="285"/>
      <c r="BW251" s="285"/>
      <c r="BX251" s="285"/>
      <c r="BY251" s="285"/>
      <c r="BZ251" s="285"/>
      <c r="CA251" s="276"/>
      <c r="CB251" s="276"/>
      <c r="CC251" s="276"/>
      <c r="CD251" s="276"/>
      <c r="CE251" s="276"/>
      <c r="CF251" s="276"/>
      <c r="CG251" s="276"/>
      <c r="CH251" s="276"/>
      <c r="CI251" s="276"/>
      <c r="CJ251" s="276"/>
      <c r="CK251" s="276"/>
      <c r="CL251" s="276"/>
      <c r="CM251" s="276"/>
      <c r="CN251" s="276"/>
      <c r="CO251" s="276"/>
      <c r="CP251" s="276"/>
      <c r="CQ251" s="276"/>
      <c r="CR251" s="276"/>
      <c r="CS251" s="276"/>
      <c r="CT251" s="89" t="str">
        <f t="shared" si="140"/>
        <v/>
      </c>
      <c r="CU251" s="90" t="str">
        <f t="shared" si="141"/>
        <v/>
      </c>
      <c r="CV251" s="91" t="str">
        <f>IF(B251&lt;&gt;"",IFERROR(SUMIF(D$14:CS$14, "CLO1", D251:CS251)/'Grade computation'!I$4,""),"")</f>
        <v/>
      </c>
      <c r="CW251" s="92" t="str">
        <f t="shared" si="142"/>
        <v/>
      </c>
      <c r="CX251" s="92" t="str">
        <f t="shared" si="143"/>
        <v/>
      </c>
      <c r="CY251" s="91" t="str">
        <f>IF(B251&lt;&gt;"",IFERROR(IF((SUMIF(D$14:CS$14,"CLO2",D251:CS251)/'Grade computation'!I$5)=0,0,(SUMIF(D$14:CS$14,"CLO2",D251:CS251)/'Grade computation'!I$5)),""),"")</f>
        <v/>
      </c>
      <c r="CZ251" s="92" t="str">
        <f t="shared" si="144"/>
        <v/>
      </c>
      <c r="DA251" s="92" t="str">
        <f t="shared" si="145"/>
        <v/>
      </c>
      <c r="DB251" s="91" t="str">
        <f>IF(B251&lt;&gt;"",IFERROR(IF((SUMIF(D$14:CS$14,"CLO3",D251:CS251)/'Grade computation'!I$6)=0,0,(SUMIF(D$14:CS$14,"CLO3",D251:CS251)/'Grade computation'!I$6)),""),"")</f>
        <v/>
      </c>
      <c r="DC251" s="92" t="str">
        <f t="shared" si="146"/>
        <v/>
      </c>
      <c r="DD251" s="92" t="str">
        <f t="shared" si="147"/>
        <v/>
      </c>
      <c r="DE251" s="91" t="str">
        <f>IF(B251&lt;&gt;"",IFERROR(SUMIF(D$14:CS$14,"CLO4",D251:CS251)/'Grade computation'!I$7,""),"")</f>
        <v/>
      </c>
      <c r="DF251" s="92" t="str">
        <f t="shared" si="148"/>
        <v/>
      </c>
      <c r="DG251" s="92" t="str">
        <f t="shared" si="149"/>
        <v/>
      </c>
      <c r="DH251" s="91" t="str">
        <f>IF(B251&lt;&gt;"",IFERROR(IF((SUMIF(D$14:CS$14,"CLO5",D251:CS251)/'Grade computation'!I$8)=0,0,(SUMIF(D$14:CS$14,"CLO5",D251:CS251)/'Grade computation'!I$8)),""),"")</f>
        <v/>
      </c>
      <c r="DI251" s="92" t="str">
        <f t="shared" si="150"/>
        <v/>
      </c>
      <c r="DJ251" s="92" t="str">
        <f t="shared" si="151"/>
        <v/>
      </c>
      <c r="DK251" s="91" t="str">
        <f>IF(B251&lt;&gt;"",IFERROR(IF((SUMIF(D$14:CS$14,"CLO6",D251:CS251)/'Grade computation'!I$9)=0,0,(SUMIF(D$14:CS$14,"CLO6",D251:CS251)/'Grade computation'!I$9)),""),"")</f>
        <v/>
      </c>
      <c r="DL251" s="92" t="str">
        <f t="shared" si="152"/>
        <v/>
      </c>
      <c r="DM251" s="92" t="str">
        <f t="shared" si="153"/>
        <v/>
      </c>
      <c r="DN251" s="91" t="str">
        <f>IF(B251&lt;&gt;"",IFERROR(IF((SUMIF(D$14:CS$14,"CLO7",D251:CS251)/'Grade computation'!I$10)=0,0,(SUMIF(D$14:CS$14,"CLO7",D251:CS251)/'Grade computation'!I$10)),""),"")</f>
        <v/>
      </c>
      <c r="DO251" s="92" t="str">
        <f t="shared" si="154"/>
        <v/>
      </c>
      <c r="DP251" s="92" t="str">
        <f t="shared" si="155"/>
        <v/>
      </c>
      <c r="DQ251" s="91" t="str">
        <f>IF(B251&lt;&gt;"",IFERROR(IF((SUMIF(D$14:CS$14,"CLO8",D251:CS251)/'Grade computation'!I$11)=0,0,(SUMIF(D$14:CS$14,"CLO8",D251:CS251)/'Grade computation'!I$11)),""),"")</f>
        <v/>
      </c>
      <c r="DR251" s="92" t="str">
        <f t="shared" si="156"/>
        <v/>
      </c>
      <c r="DS251" s="92" t="str">
        <f t="shared" si="157"/>
        <v/>
      </c>
      <c r="DT251" s="91" t="str">
        <f>IF(B251&lt;&gt;"",IFERROR(IF((SUMIF(D$14:CS$14,"CLO9",D251:CS251)/'Grade computation'!I$12)=0,0,(SUMIF(D$14:CS$14,"CLO9",D251:CS251)/'Grade computation'!I$12)),""),"")</f>
        <v/>
      </c>
      <c r="DU251" s="92" t="str">
        <f t="shared" si="158"/>
        <v/>
      </c>
      <c r="DV251" s="92" t="str">
        <f t="shared" si="159"/>
        <v/>
      </c>
      <c r="DW251" s="91" t="str">
        <f>IF(B251&lt;&gt;"",IFERROR(IF((SUMIF(D$14:CS$14,"CLO10",D251:CS251)/'Grade computation'!I$13)=0,0,(SUMIF(D$14:CS$14,"CLO10",D251:CS251)/'Grade computation'!I$13)),""),"")</f>
        <v/>
      </c>
      <c r="DX251" s="92" t="str">
        <f t="shared" si="160"/>
        <v/>
      </c>
      <c r="DY251" s="92" t="str">
        <f t="shared" si="161"/>
        <v/>
      </c>
      <c r="DZ251" s="45"/>
      <c r="EA251" s="45"/>
    </row>
    <row r="252" spans="1:131" ht="15.75" customHeight="1">
      <c r="A252" s="281"/>
      <c r="B252" s="282"/>
      <c r="C252" s="276"/>
      <c r="D252" s="276"/>
      <c r="E252" s="276"/>
      <c r="F252" s="276"/>
      <c r="G252" s="276"/>
      <c r="H252" s="276"/>
      <c r="I252" s="276"/>
      <c r="J252" s="276"/>
      <c r="K252" s="276"/>
      <c r="L252" s="276"/>
      <c r="M252" s="276"/>
      <c r="N252" s="276"/>
      <c r="O252" s="276"/>
      <c r="P252" s="276"/>
      <c r="Q252" s="276"/>
      <c r="R252" s="276"/>
      <c r="S252" s="276"/>
      <c r="T252" s="276"/>
      <c r="U252" s="276"/>
      <c r="V252" s="276"/>
      <c r="W252" s="276"/>
      <c r="X252" s="276"/>
      <c r="Y252" s="276"/>
      <c r="Z252" s="276"/>
      <c r="AA252" s="276"/>
      <c r="AB252" s="276"/>
      <c r="AC252" s="276"/>
      <c r="AD252" s="276"/>
      <c r="AE252" s="276"/>
      <c r="AF252" s="276"/>
      <c r="AG252" s="276"/>
      <c r="AH252" s="89" t="str">
        <f t="shared" si="136"/>
        <v/>
      </c>
      <c r="AI252" s="90" t="str">
        <f t="shared" si="137"/>
        <v/>
      </c>
      <c r="AJ252" s="276"/>
      <c r="AK252" s="276"/>
      <c r="AL252" s="276"/>
      <c r="AM252" s="276"/>
      <c r="AN252" s="276"/>
      <c r="AO252" s="276"/>
      <c r="AP252" s="276"/>
      <c r="AQ252" s="276"/>
      <c r="AR252" s="276"/>
      <c r="AS252" s="276"/>
      <c r="AT252" s="276"/>
      <c r="AU252" s="276"/>
      <c r="AV252" s="276"/>
      <c r="AW252" s="276"/>
      <c r="AX252" s="276"/>
      <c r="AY252" s="276"/>
      <c r="AZ252" s="276"/>
      <c r="BA252" s="276"/>
      <c r="BB252" s="276"/>
      <c r="BC252" s="276"/>
      <c r="BD252" s="276"/>
      <c r="BE252" s="276"/>
      <c r="BF252" s="276"/>
      <c r="BG252" s="276"/>
      <c r="BH252" s="276"/>
      <c r="BI252" s="276"/>
      <c r="BJ252" s="276"/>
      <c r="BK252" s="276"/>
      <c r="BL252" s="276"/>
      <c r="BM252" s="276"/>
      <c r="BN252" s="89" t="str">
        <f t="shared" si="138"/>
        <v/>
      </c>
      <c r="BO252" s="90" t="str">
        <f t="shared" si="139"/>
        <v/>
      </c>
      <c r="BP252" s="285"/>
      <c r="BQ252" s="285"/>
      <c r="BR252" s="285"/>
      <c r="BS252" s="285"/>
      <c r="BT252" s="285"/>
      <c r="BU252" s="285"/>
      <c r="BV252" s="285"/>
      <c r="BW252" s="285"/>
      <c r="BX252" s="285"/>
      <c r="BY252" s="285"/>
      <c r="BZ252" s="285"/>
      <c r="CA252" s="276"/>
      <c r="CB252" s="276"/>
      <c r="CC252" s="276"/>
      <c r="CD252" s="276"/>
      <c r="CE252" s="276"/>
      <c r="CF252" s="276"/>
      <c r="CG252" s="276"/>
      <c r="CH252" s="276"/>
      <c r="CI252" s="276"/>
      <c r="CJ252" s="276"/>
      <c r="CK252" s="276"/>
      <c r="CL252" s="276"/>
      <c r="CM252" s="276"/>
      <c r="CN252" s="276"/>
      <c r="CO252" s="276"/>
      <c r="CP252" s="276"/>
      <c r="CQ252" s="276"/>
      <c r="CR252" s="276"/>
      <c r="CS252" s="276"/>
      <c r="CT252" s="89" t="str">
        <f t="shared" si="140"/>
        <v/>
      </c>
      <c r="CU252" s="90" t="str">
        <f t="shared" si="141"/>
        <v/>
      </c>
      <c r="CV252" s="91" t="str">
        <f>IF(B252&lt;&gt;"",IFERROR(SUMIF(D$14:CS$14, "CLO1", D252:CS252)/'Grade computation'!I$4,""),"")</f>
        <v/>
      </c>
      <c r="CW252" s="92" t="str">
        <f t="shared" si="142"/>
        <v/>
      </c>
      <c r="CX252" s="92" t="str">
        <f t="shared" si="143"/>
        <v/>
      </c>
      <c r="CY252" s="91" t="str">
        <f>IF(B252&lt;&gt;"",IFERROR(IF((SUMIF(D$14:CS$14,"CLO2",D252:CS252)/'Grade computation'!I$5)=0,0,(SUMIF(D$14:CS$14,"CLO2",D252:CS252)/'Grade computation'!I$5)),""),"")</f>
        <v/>
      </c>
      <c r="CZ252" s="92" t="str">
        <f t="shared" si="144"/>
        <v/>
      </c>
      <c r="DA252" s="92" t="str">
        <f t="shared" si="145"/>
        <v/>
      </c>
      <c r="DB252" s="91" t="str">
        <f>IF(B252&lt;&gt;"",IFERROR(IF((SUMIF(D$14:CS$14,"CLO3",D252:CS252)/'Grade computation'!I$6)=0,0,(SUMIF(D$14:CS$14,"CLO3",D252:CS252)/'Grade computation'!I$6)),""),"")</f>
        <v/>
      </c>
      <c r="DC252" s="92" t="str">
        <f t="shared" si="146"/>
        <v/>
      </c>
      <c r="DD252" s="92" t="str">
        <f t="shared" si="147"/>
        <v/>
      </c>
      <c r="DE252" s="91" t="str">
        <f>IF(B252&lt;&gt;"",IFERROR(SUMIF(D$14:CS$14,"CLO4",D252:CS252)/'Grade computation'!I$7,""),"")</f>
        <v/>
      </c>
      <c r="DF252" s="92" t="str">
        <f t="shared" si="148"/>
        <v/>
      </c>
      <c r="DG252" s="92" t="str">
        <f t="shared" si="149"/>
        <v/>
      </c>
      <c r="DH252" s="91" t="str">
        <f>IF(B252&lt;&gt;"",IFERROR(IF((SUMIF(D$14:CS$14,"CLO5",D252:CS252)/'Grade computation'!I$8)=0,0,(SUMIF(D$14:CS$14,"CLO5",D252:CS252)/'Grade computation'!I$8)),""),"")</f>
        <v/>
      </c>
      <c r="DI252" s="92" t="str">
        <f t="shared" si="150"/>
        <v/>
      </c>
      <c r="DJ252" s="92" t="str">
        <f t="shared" si="151"/>
        <v/>
      </c>
      <c r="DK252" s="91" t="str">
        <f>IF(B252&lt;&gt;"",IFERROR(IF((SUMIF(D$14:CS$14,"CLO6",D252:CS252)/'Grade computation'!I$9)=0,0,(SUMIF(D$14:CS$14,"CLO6",D252:CS252)/'Grade computation'!I$9)),""),"")</f>
        <v/>
      </c>
      <c r="DL252" s="92" t="str">
        <f t="shared" si="152"/>
        <v/>
      </c>
      <c r="DM252" s="92" t="str">
        <f t="shared" si="153"/>
        <v/>
      </c>
      <c r="DN252" s="91" t="str">
        <f>IF(B252&lt;&gt;"",IFERROR(IF((SUMIF(D$14:CS$14,"CLO7",D252:CS252)/'Grade computation'!I$10)=0,0,(SUMIF(D$14:CS$14,"CLO7",D252:CS252)/'Grade computation'!I$10)),""),"")</f>
        <v/>
      </c>
      <c r="DO252" s="92" t="str">
        <f t="shared" si="154"/>
        <v/>
      </c>
      <c r="DP252" s="92" t="str">
        <f t="shared" si="155"/>
        <v/>
      </c>
      <c r="DQ252" s="91" t="str">
        <f>IF(B252&lt;&gt;"",IFERROR(IF((SUMIF(D$14:CS$14,"CLO8",D252:CS252)/'Grade computation'!I$11)=0,0,(SUMIF(D$14:CS$14,"CLO8",D252:CS252)/'Grade computation'!I$11)),""),"")</f>
        <v/>
      </c>
      <c r="DR252" s="92" t="str">
        <f t="shared" si="156"/>
        <v/>
      </c>
      <c r="DS252" s="92" t="str">
        <f t="shared" si="157"/>
        <v/>
      </c>
      <c r="DT252" s="91" t="str">
        <f>IF(B252&lt;&gt;"",IFERROR(IF((SUMIF(D$14:CS$14,"CLO9",D252:CS252)/'Grade computation'!I$12)=0,0,(SUMIF(D$14:CS$14,"CLO9",D252:CS252)/'Grade computation'!I$12)),""),"")</f>
        <v/>
      </c>
      <c r="DU252" s="92" t="str">
        <f t="shared" si="158"/>
        <v/>
      </c>
      <c r="DV252" s="92" t="str">
        <f t="shared" si="159"/>
        <v/>
      </c>
      <c r="DW252" s="91" t="str">
        <f>IF(B252&lt;&gt;"",IFERROR(IF((SUMIF(D$14:CS$14,"CLO10",D252:CS252)/'Grade computation'!I$13)=0,0,(SUMIF(D$14:CS$14,"CLO10",D252:CS252)/'Grade computation'!I$13)),""),"")</f>
        <v/>
      </c>
      <c r="DX252" s="92" t="str">
        <f t="shared" si="160"/>
        <v/>
      </c>
      <c r="DY252" s="92" t="str">
        <f t="shared" si="161"/>
        <v/>
      </c>
      <c r="DZ252" s="45"/>
      <c r="EA252" s="45"/>
    </row>
    <row r="253" spans="1:131" ht="15.75" customHeight="1">
      <c r="A253" s="281"/>
      <c r="B253" s="282"/>
      <c r="C253" s="276"/>
      <c r="D253" s="276"/>
      <c r="E253" s="276"/>
      <c r="F253" s="276"/>
      <c r="G253" s="276"/>
      <c r="H253" s="276"/>
      <c r="I253" s="276"/>
      <c r="J253" s="276"/>
      <c r="K253" s="276"/>
      <c r="L253" s="276"/>
      <c r="M253" s="276"/>
      <c r="N253" s="276"/>
      <c r="O253" s="276"/>
      <c r="P253" s="276"/>
      <c r="Q253" s="276"/>
      <c r="R253" s="276"/>
      <c r="S253" s="276"/>
      <c r="T253" s="276"/>
      <c r="U253" s="276"/>
      <c r="V253" s="276"/>
      <c r="W253" s="276"/>
      <c r="X253" s="276"/>
      <c r="Y253" s="276"/>
      <c r="Z253" s="276"/>
      <c r="AA253" s="276"/>
      <c r="AB253" s="276"/>
      <c r="AC253" s="276"/>
      <c r="AD253" s="276"/>
      <c r="AE253" s="276"/>
      <c r="AF253" s="276"/>
      <c r="AG253" s="276"/>
      <c r="AH253" s="89" t="str">
        <f t="shared" si="136"/>
        <v/>
      </c>
      <c r="AI253" s="90" t="str">
        <f t="shared" si="137"/>
        <v/>
      </c>
      <c r="AJ253" s="276"/>
      <c r="AK253" s="276"/>
      <c r="AL253" s="276"/>
      <c r="AM253" s="276"/>
      <c r="AN253" s="276"/>
      <c r="AO253" s="276"/>
      <c r="AP253" s="276"/>
      <c r="AQ253" s="276"/>
      <c r="AR253" s="276"/>
      <c r="AS253" s="276"/>
      <c r="AT253" s="276"/>
      <c r="AU253" s="276"/>
      <c r="AV253" s="276"/>
      <c r="AW253" s="276"/>
      <c r="AX253" s="276"/>
      <c r="AY253" s="276"/>
      <c r="AZ253" s="276"/>
      <c r="BA253" s="276"/>
      <c r="BB253" s="276"/>
      <c r="BC253" s="276"/>
      <c r="BD253" s="276"/>
      <c r="BE253" s="276"/>
      <c r="BF253" s="276"/>
      <c r="BG253" s="276"/>
      <c r="BH253" s="276"/>
      <c r="BI253" s="276"/>
      <c r="BJ253" s="276"/>
      <c r="BK253" s="276"/>
      <c r="BL253" s="276"/>
      <c r="BM253" s="276"/>
      <c r="BN253" s="89" t="str">
        <f t="shared" si="138"/>
        <v/>
      </c>
      <c r="BO253" s="90" t="str">
        <f t="shared" si="139"/>
        <v/>
      </c>
      <c r="BP253" s="285"/>
      <c r="BQ253" s="285"/>
      <c r="BR253" s="285"/>
      <c r="BS253" s="285"/>
      <c r="BT253" s="285"/>
      <c r="BU253" s="285"/>
      <c r="BV253" s="285"/>
      <c r="BW253" s="285"/>
      <c r="BX253" s="285"/>
      <c r="BY253" s="285"/>
      <c r="BZ253" s="285"/>
      <c r="CA253" s="276"/>
      <c r="CB253" s="276"/>
      <c r="CC253" s="276"/>
      <c r="CD253" s="276"/>
      <c r="CE253" s="276"/>
      <c r="CF253" s="276"/>
      <c r="CG253" s="276"/>
      <c r="CH253" s="276"/>
      <c r="CI253" s="276"/>
      <c r="CJ253" s="276"/>
      <c r="CK253" s="276"/>
      <c r="CL253" s="276"/>
      <c r="CM253" s="276"/>
      <c r="CN253" s="276"/>
      <c r="CO253" s="276"/>
      <c r="CP253" s="276"/>
      <c r="CQ253" s="276"/>
      <c r="CR253" s="276"/>
      <c r="CS253" s="276"/>
      <c r="CT253" s="89" t="str">
        <f t="shared" si="140"/>
        <v/>
      </c>
      <c r="CU253" s="90" t="str">
        <f t="shared" si="141"/>
        <v/>
      </c>
      <c r="CV253" s="91" t="str">
        <f>IF(B253&lt;&gt;"",IFERROR(SUMIF(D$14:CS$14, "CLO1", D253:CS253)/'Grade computation'!I$4,""),"")</f>
        <v/>
      </c>
      <c r="CW253" s="92" t="str">
        <f t="shared" si="142"/>
        <v/>
      </c>
      <c r="CX253" s="92" t="str">
        <f t="shared" si="143"/>
        <v/>
      </c>
      <c r="CY253" s="91" t="str">
        <f>IF(B253&lt;&gt;"",IFERROR(IF((SUMIF(D$14:CS$14,"CLO2",D253:CS253)/'Grade computation'!I$5)=0,0,(SUMIF(D$14:CS$14,"CLO2",D253:CS253)/'Grade computation'!I$5)),""),"")</f>
        <v/>
      </c>
      <c r="CZ253" s="92" t="str">
        <f t="shared" si="144"/>
        <v/>
      </c>
      <c r="DA253" s="92" t="str">
        <f t="shared" si="145"/>
        <v/>
      </c>
      <c r="DB253" s="91" t="str">
        <f>IF(B253&lt;&gt;"",IFERROR(IF((SUMIF(D$14:CS$14,"CLO3",D253:CS253)/'Grade computation'!I$6)=0,0,(SUMIF(D$14:CS$14,"CLO3",D253:CS253)/'Grade computation'!I$6)),""),"")</f>
        <v/>
      </c>
      <c r="DC253" s="92" t="str">
        <f t="shared" si="146"/>
        <v/>
      </c>
      <c r="DD253" s="92" t="str">
        <f t="shared" si="147"/>
        <v/>
      </c>
      <c r="DE253" s="91" t="str">
        <f>IF(B253&lt;&gt;"",IFERROR(SUMIF(D$14:CS$14,"CLO4",D253:CS253)/'Grade computation'!I$7,""),"")</f>
        <v/>
      </c>
      <c r="DF253" s="92" t="str">
        <f t="shared" si="148"/>
        <v/>
      </c>
      <c r="DG253" s="92" t="str">
        <f t="shared" si="149"/>
        <v/>
      </c>
      <c r="DH253" s="91" t="str">
        <f>IF(B253&lt;&gt;"",IFERROR(IF((SUMIF(D$14:CS$14,"CLO5",D253:CS253)/'Grade computation'!I$8)=0,0,(SUMIF(D$14:CS$14,"CLO5",D253:CS253)/'Grade computation'!I$8)),""),"")</f>
        <v/>
      </c>
      <c r="DI253" s="92" t="str">
        <f t="shared" si="150"/>
        <v/>
      </c>
      <c r="DJ253" s="92" t="str">
        <f t="shared" si="151"/>
        <v/>
      </c>
      <c r="DK253" s="91" t="str">
        <f>IF(B253&lt;&gt;"",IFERROR(IF((SUMIF(D$14:CS$14,"CLO6",D253:CS253)/'Grade computation'!I$9)=0,0,(SUMIF(D$14:CS$14,"CLO6",D253:CS253)/'Grade computation'!I$9)),""),"")</f>
        <v/>
      </c>
      <c r="DL253" s="92" t="str">
        <f t="shared" si="152"/>
        <v/>
      </c>
      <c r="DM253" s="92" t="str">
        <f t="shared" si="153"/>
        <v/>
      </c>
      <c r="DN253" s="91" t="str">
        <f>IF(B253&lt;&gt;"",IFERROR(IF((SUMIF(D$14:CS$14,"CLO7",D253:CS253)/'Grade computation'!I$10)=0,0,(SUMIF(D$14:CS$14,"CLO7",D253:CS253)/'Grade computation'!I$10)),""),"")</f>
        <v/>
      </c>
      <c r="DO253" s="92" t="str">
        <f t="shared" si="154"/>
        <v/>
      </c>
      <c r="DP253" s="92" t="str">
        <f t="shared" si="155"/>
        <v/>
      </c>
      <c r="DQ253" s="91" t="str">
        <f>IF(B253&lt;&gt;"",IFERROR(IF((SUMIF(D$14:CS$14,"CLO8",D253:CS253)/'Grade computation'!I$11)=0,0,(SUMIF(D$14:CS$14,"CLO8",D253:CS253)/'Grade computation'!I$11)),""),"")</f>
        <v/>
      </c>
      <c r="DR253" s="92" t="str">
        <f t="shared" si="156"/>
        <v/>
      </c>
      <c r="DS253" s="92" t="str">
        <f t="shared" si="157"/>
        <v/>
      </c>
      <c r="DT253" s="91" t="str">
        <f>IF(B253&lt;&gt;"",IFERROR(IF((SUMIF(D$14:CS$14,"CLO9",D253:CS253)/'Grade computation'!I$12)=0,0,(SUMIF(D$14:CS$14,"CLO9",D253:CS253)/'Grade computation'!I$12)),""),"")</f>
        <v/>
      </c>
      <c r="DU253" s="92" t="str">
        <f t="shared" si="158"/>
        <v/>
      </c>
      <c r="DV253" s="92" t="str">
        <f t="shared" si="159"/>
        <v/>
      </c>
      <c r="DW253" s="91" t="str">
        <f>IF(B253&lt;&gt;"",IFERROR(IF((SUMIF(D$14:CS$14,"CLO10",D253:CS253)/'Grade computation'!I$13)=0,0,(SUMIF(D$14:CS$14,"CLO10",D253:CS253)/'Grade computation'!I$13)),""),"")</f>
        <v/>
      </c>
      <c r="DX253" s="92" t="str">
        <f t="shared" si="160"/>
        <v/>
      </c>
      <c r="DY253" s="92" t="str">
        <f t="shared" si="161"/>
        <v/>
      </c>
      <c r="DZ253" s="45"/>
      <c r="EA253" s="45"/>
    </row>
    <row r="254" spans="1:131" ht="15.75" customHeight="1">
      <c r="A254" s="281"/>
      <c r="B254" s="282"/>
      <c r="C254" s="276"/>
      <c r="D254" s="276"/>
      <c r="E254" s="276"/>
      <c r="F254" s="276"/>
      <c r="G254" s="276"/>
      <c r="H254" s="276"/>
      <c r="I254" s="276"/>
      <c r="J254" s="276"/>
      <c r="K254" s="276"/>
      <c r="L254" s="276"/>
      <c r="M254" s="276"/>
      <c r="N254" s="276"/>
      <c r="O254" s="276"/>
      <c r="P254" s="276"/>
      <c r="Q254" s="276"/>
      <c r="R254" s="276"/>
      <c r="S254" s="276"/>
      <c r="T254" s="276"/>
      <c r="U254" s="276"/>
      <c r="V254" s="276"/>
      <c r="W254" s="276"/>
      <c r="X254" s="276"/>
      <c r="Y254" s="276"/>
      <c r="Z254" s="276"/>
      <c r="AA254" s="276"/>
      <c r="AB254" s="276"/>
      <c r="AC254" s="276"/>
      <c r="AD254" s="276"/>
      <c r="AE254" s="276"/>
      <c r="AF254" s="276"/>
      <c r="AG254" s="276"/>
      <c r="AH254" s="89" t="str">
        <f t="shared" si="136"/>
        <v/>
      </c>
      <c r="AI254" s="90" t="str">
        <f t="shared" si="137"/>
        <v/>
      </c>
      <c r="AJ254" s="276"/>
      <c r="AK254" s="276"/>
      <c r="AL254" s="276"/>
      <c r="AM254" s="276"/>
      <c r="AN254" s="276"/>
      <c r="AO254" s="276"/>
      <c r="AP254" s="276"/>
      <c r="AQ254" s="276"/>
      <c r="AR254" s="276"/>
      <c r="AS254" s="276"/>
      <c r="AT254" s="276"/>
      <c r="AU254" s="276"/>
      <c r="AV254" s="276"/>
      <c r="AW254" s="276"/>
      <c r="AX254" s="276"/>
      <c r="AY254" s="276"/>
      <c r="AZ254" s="276"/>
      <c r="BA254" s="276"/>
      <c r="BB254" s="276"/>
      <c r="BC254" s="276"/>
      <c r="BD254" s="276"/>
      <c r="BE254" s="276"/>
      <c r="BF254" s="276"/>
      <c r="BG254" s="276"/>
      <c r="BH254" s="276"/>
      <c r="BI254" s="276"/>
      <c r="BJ254" s="276"/>
      <c r="BK254" s="276"/>
      <c r="BL254" s="276"/>
      <c r="BM254" s="276"/>
      <c r="BN254" s="89" t="str">
        <f t="shared" si="138"/>
        <v/>
      </c>
      <c r="BO254" s="90" t="str">
        <f t="shared" si="139"/>
        <v/>
      </c>
      <c r="BP254" s="285"/>
      <c r="BQ254" s="285"/>
      <c r="BR254" s="285"/>
      <c r="BS254" s="285"/>
      <c r="BT254" s="285"/>
      <c r="BU254" s="285"/>
      <c r="BV254" s="285"/>
      <c r="BW254" s="285"/>
      <c r="BX254" s="285"/>
      <c r="BY254" s="285"/>
      <c r="BZ254" s="285"/>
      <c r="CA254" s="276"/>
      <c r="CB254" s="276"/>
      <c r="CC254" s="276"/>
      <c r="CD254" s="276"/>
      <c r="CE254" s="276"/>
      <c r="CF254" s="276"/>
      <c r="CG254" s="276"/>
      <c r="CH254" s="276"/>
      <c r="CI254" s="276"/>
      <c r="CJ254" s="276"/>
      <c r="CK254" s="276"/>
      <c r="CL254" s="276"/>
      <c r="CM254" s="276"/>
      <c r="CN254" s="276"/>
      <c r="CO254" s="276"/>
      <c r="CP254" s="276"/>
      <c r="CQ254" s="276"/>
      <c r="CR254" s="276"/>
      <c r="CS254" s="276"/>
      <c r="CT254" s="89" t="str">
        <f t="shared" si="140"/>
        <v/>
      </c>
      <c r="CU254" s="90" t="str">
        <f t="shared" si="141"/>
        <v/>
      </c>
      <c r="CV254" s="91" t="str">
        <f>IF(B254&lt;&gt;"",IFERROR(SUMIF(D$14:CS$14, "CLO1", D254:CS254)/'Grade computation'!I$4,""),"")</f>
        <v/>
      </c>
      <c r="CW254" s="92" t="str">
        <f t="shared" si="142"/>
        <v/>
      </c>
      <c r="CX254" s="92" t="str">
        <f t="shared" si="143"/>
        <v/>
      </c>
      <c r="CY254" s="91" t="str">
        <f>IF(B254&lt;&gt;"",IFERROR(IF((SUMIF(D$14:CS$14,"CLO2",D254:CS254)/'Grade computation'!I$5)=0,0,(SUMIF(D$14:CS$14,"CLO2",D254:CS254)/'Grade computation'!I$5)),""),"")</f>
        <v/>
      </c>
      <c r="CZ254" s="92" t="str">
        <f t="shared" si="144"/>
        <v/>
      </c>
      <c r="DA254" s="92" t="str">
        <f t="shared" si="145"/>
        <v/>
      </c>
      <c r="DB254" s="91" t="str">
        <f>IF(B254&lt;&gt;"",IFERROR(IF((SUMIF(D$14:CS$14,"CLO3",D254:CS254)/'Grade computation'!I$6)=0,0,(SUMIF(D$14:CS$14,"CLO3",D254:CS254)/'Grade computation'!I$6)),""),"")</f>
        <v/>
      </c>
      <c r="DC254" s="92" t="str">
        <f t="shared" si="146"/>
        <v/>
      </c>
      <c r="DD254" s="92" t="str">
        <f t="shared" si="147"/>
        <v/>
      </c>
      <c r="DE254" s="91" t="str">
        <f>IF(B254&lt;&gt;"",IFERROR(SUMIF(D$14:CS$14,"CLO4",D254:CS254)/'Grade computation'!I$7,""),"")</f>
        <v/>
      </c>
      <c r="DF254" s="92" t="str">
        <f t="shared" si="148"/>
        <v/>
      </c>
      <c r="DG254" s="92" t="str">
        <f t="shared" si="149"/>
        <v/>
      </c>
      <c r="DH254" s="91" t="str">
        <f>IF(B254&lt;&gt;"",IFERROR(IF((SUMIF(D$14:CS$14,"CLO5",D254:CS254)/'Grade computation'!I$8)=0,0,(SUMIF(D$14:CS$14,"CLO5",D254:CS254)/'Grade computation'!I$8)),""),"")</f>
        <v/>
      </c>
      <c r="DI254" s="92" t="str">
        <f t="shared" si="150"/>
        <v/>
      </c>
      <c r="DJ254" s="92" t="str">
        <f t="shared" si="151"/>
        <v/>
      </c>
      <c r="DK254" s="91" t="str">
        <f>IF(B254&lt;&gt;"",IFERROR(IF((SUMIF(D$14:CS$14,"CLO6",D254:CS254)/'Grade computation'!I$9)=0,0,(SUMIF(D$14:CS$14,"CLO6",D254:CS254)/'Grade computation'!I$9)),""),"")</f>
        <v/>
      </c>
      <c r="DL254" s="92" t="str">
        <f t="shared" si="152"/>
        <v/>
      </c>
      <c r="DM254" s="92" t="str">
        <f t="shared" si="153"/>
        <v/>
      </c>
      <c r="DN254" s="91" t="str">
        <f>IF(B254&lt;&gt;"",IFERROR(IF((SUMIF(D$14:CS$14,"CLO7",D254:CS254)/'Grade computation'!I$10)=0,0,(SUMIF(D$14:CS$14,"CLO7",D254:CS254)/'Grade computation'!I$10)),""),"")</f>
        <v/>
      </c>
      <c r="DO254" s="92" t="str">
        <f t="shared" si="154"/>
        <v/>
      </c>
      <c r="DP254" s="92" t="str">
        <f t="shared" si="155"/>
        <v/>
      </c>
      <c r="DQ254" s="91" t="str">
        <f>IF(B254&lt;&gt;"",IFERROR(IF((SUMIF(D$14:CS$14,"CLO8",D254:CS254)/'Grade computation'!I$11)=0,0,(SUMIF(D$14:CS$14,"CLO8",D254:CS254)/'Grade computation'!I$11)),""),"")</f>
        <v/>
      </c>
      <c r="DR254" s="92" t="str">
        <f t="shared" si="156"/>
        <v/>
      </c>
      <c r="DS254" s="92" t="str">
        <f t="shared" si="157"/>
        <v/>
      </c>
      <c r="DT254" s="91" t="str">
        <f>IF(B254&lt;&gt;"",IFERROR(IF((SUMIF(D$14:CS$14,"CLO9",D254:CS254)/'Grade computation'!I$12)=0,0,(SUMIF(D$14:CS$14,"CLO9",D254:CS254)/'Grade computation'!I$12)),""),"")</f>
        <v/>
      </c>
      <c r="DU254" s="92" t="str">
        <f t="shared" si="158"/>
        <v/>
      </c>
      <c r="DV254" s="92" t="str">
        <f t="shared" si="159"/>
        <v/>
      </c>
      <c r="DW254" s="91" t="str">
        <f>IF(B254&lt;&gt;"",IFERROR(IF((SUMIF(D$14:CS$14,"CLO10",D254:CS254)/'Grade computation'!I$13)=0,0,(SUMIF(D$14:CS$14,"CLO10",D254:CS254)/'Grade computation'!I$13)),""),"")</f>
        <v/>
      </c>
      <c r="DX254" s="92" t="str">
        <f t="shared" si="160"/>
        <v/>
      </c>
      <c r="DY254" s="92" t="str">
        <f t="shared" si="161"/>
        <v/>
      </c>
      <c r="DZ254" s="45"/>
      <c r="EA254" s="45"/>
    </row>
    <row r="255" spans="1:131" ht="15.75" customHeight="1">
      <c r="A255" s="281"/>
      <c r="B255" s="282"/>
      <c r="C255" s="276"/>
      <c r="D255" s="276"/>
      <c r="E255" s="276"/>
      <c r="F255" s="276"/>
      <c r="G255" s="276"/>
      <c r="H255" s="276"/>
      <c r="I255" s="276"/>
      <c r="J255" s="276"/>
      <c r="K255" s="276"/>
      <c r="L255" s="276"/>
      <c r="M255" s="276"/>
      <c r="N255" s="276"/>
      <c r="O255" s="276"/>
      <c r="P255" s="276"/>
      <c r="Q255" s="276"/>
      <c r="R255" s="276"/>
      <c r="S255" s="276"/>
      <c r="T255" s="276"/>
      <c r="U255" s="276"/>
      <c r="V255" s="276"/>
      <c r="W255" s="276"/>
      <c r="X255" s="276"/>
      <c r="Y255" s="276"/>
      <c r="Z255" s="276"/>
      <c r="AA255" s="276"/>
      <c r="AB255" s="276"/>
      <c r="AC255" s="276"/>
      <c r="AD255" s="276"/>
      <c r="AE255" s="276"/>
      <c r="AF255" s="276"/>
      <c r="AG255" s="276"/>
      <c r="AH255" s="89" t="str">
        <f t="shared" si="136"/>
        <v/>
      </c>
      <c r="AI255" s="90" t="str">
        <f t="shared" si="137"/>
        <v/>
      </c>
      <c r="AJ255" s="276"/>
      <c r="AK255" s="276"/>
      <c r="AL255" s="276"/>
      <c r="AM255" s="276"/>
      <c r="AN255" s="276"/>
      <c r="AO255" s="276"/>
      <c r="AP255" s="276"/>
      <c r="AQ255" s="276"/>
      <c r="AR255" s="276"/>
      <c r="AS255" s="276"/>
      <c r="AT255" s="276"/>
      <c r="AU255" s="276"/>
      <c r="AV255" s="276"/>
      <c r="AW255" s="276"/>
      <c r="AX255" s="276"/>
      <c r="AY255" s="276"/>
      <c r="AZ255" s="276"/>
      <c r="BA255" s="276"/>
      <c r="BB255" s="276"/>
      <c r="BC255" s="276"/>
      <c r="BD255" s="276"/>
      <c r="BE255" s="276"/>
      <c r="BF255" s="276"/>
      <c r="BG255" s="276"/>
      <c r="BH255" s="276"/>
      <c r="BI255" s="276"/>
      <c r="BJ255" s="276"/>
      <c r="BK255" s="276"/>
      <c r="BL255" s="276"/>
      <c r="BM255" s="276"/>
      <c r="BN255" s="89" t="str">
        <f t="shared" si="138"/>
        <v/>
      </c>
      <c r="BO255" s="90" t="str">
        <f t="shared" si="139"/>
        <v/>
      </c>
      <c r="BP255" s="285"/>
      <c r="BQ255" s="285"/>
      <c r="BR255" s="285"/>
      <c r="BS255" s="285"/>
      <c r="BT255" s="285"/>
      <c r="BU255" s="285"/>
      <c r="BV255" s="285"/>
      <c r="BW255" s="285"/>
      <c r="BX255" s="285"/>
      <c r="BY255" s="285"/>
      <c r="BZ255" s="285"/>
      <c r="CA255" s="276"/>
      <c r="CB255" s="276"/>
      <c r="CC255" s="276"/>
      <c r="CD255" s="276"/>
      <c r="CE255" s="276"/>
      <c r="CF255" s="276"/>
      <c r="CG255" s="276"/>
      <c r="CH255" s="276"/>
      <c r="CI255" s="276"/>
      <c r="CJ255" s="276"/>
      <c r="CK255" s="276"/>
      <c r="CL255" s="276"/>
      <c r="CM255" s="276"/>
      <c r="CN255" s="276"/>
      <c r="CO255" s="276"/>
      <c r="CP255" s="276"/>
      <c r="CQ255" s="276"/>
      <c r="CR255" s="276"/>
      <c r="CS255" s="276"/>
      <c r="CT255" s="89" t="str">
        <f t="shared" si="140"/>
        <v/>
      </c>
      <c r="CU255" s="90" t="str">
        <f t="shared" si="141"/>
        <v/>
      </c>
      <c r="CV255" s="91" t="str">
        <f>IF(B255&lt;&gt;"",IFERROR(SUMIF(D$14:CS$14, "CLO1", D255:CS255)/'Grade computation'!I$4,""),"")</f>
        <v/>
      </c>
      <c r="CW255" s="92" t="str">
        <f t="shared" si="142"/>
        <v/>
      </c>
      <c r="CX255" s="92" t="str">
        <f t="shared" si="143"/>
        <v/>
      </c>
      <c r="CY255" s="91" t="str">
        <f>IF(B255&lt;&gt;"",IFERROR(IF((SUMIF(D$14:CS$14,"CLO2",D255:CS255)/'Grade computation'!I$5)=0,0,(SUMIF(D$14:CS$14,"CLO2",D255:CS255)/'Grade computation'!I$5)),""),"")</f>
        <v/>
      </c>
      <c r="CZ255" s="92" t="str">
        <f t="shared" si="144"/>
        <v/>
      </c>
      <c r="DA255" s="92" t="str">
        <f t="shared" si="145"/>
        <v/>
      </c>
      <c r="DB255" s="91" t="str">
        <f>IF(B255&lt;&gt;"",IFERROR(IF((SUMIF(D$14:CS$14,"CLO3",D255:CS255)/'Grade computation'!I$6)=0,0,(SUMIF(D$14:CS$14,"CLO3",D255:CS255)/'Grade computation'!I$6)),""),"")</f>
        <v/>
      </c>
      <c r="DC255" s="92" t="str">
        <f t="shared" si="146"/>
        <v/>
      </c>
      <c r="DD255" s="92" t="str">
        <f t="shared" si="147"/>
        <v/>
      </c>
      <c r="DE255" s="91" t="str">
        <f>IF(B255&lt;&gt;"",IFERROR(SUMIF(D$14:CS$14,"CLO4",D255:CS255)/'Grade computation'!I$7,""),"")</f>
        <v/>
      </c>
      <c r="DF255" s="92" t="str">
        <f t="shared" si="148"/>
        <v/>
      </c>
      <c r="DG255" s="92" t="str">
        <f t="shared" si="149"/>
        <v/>
      </c>
      <c r="DH255" s="91" t="str">
        <f>IF(B255&lt;&gt;"",IFERROR(IF((SUMIF(D$14:CS$14,"CLO5",D255:CS255)/'Grade computation'!I$8)=0,0,(SUMIF(D$14:CS$14,"CLO5",D255:CS255)/'Grade computation'!I$8)),""),"")</f>
        <v/>
      </c>
      <c r="DI255" s="92" t="str">
        <f t="shared" si="150"/>
        <v/>
      </c>
      <c r="DJ255" s="92" t="str">
        <f t="shared" si="151"/>
        <v/>
      </c>
      <c r="DK255" s="91" t="str">
        <f>IF(B255&lt;&gt;"",IFERROR(IF((SUMIF(D$14:CS$14,"CLO6",D255:CS255)/'Grade computation'!I$9)=0,0,(SUMIF(D$14:CS$14,"CLO6",D255:CS255)/'Grade computation'!I$9)),""),"")</f>
        <v/>
      </c>
      <c r="DL255" s="92" t="str">
        <f t="shared" si="152"/>
        <v/>
      </c>
      <c r="DM255" s="92" t="str">
        <f t="shared" si="153"/>
        <v/>
      </c>
      <c r="DN255" s="91" t="str">
        <f>IF(B255&lt;&gt;"",IFERROR(IF((SUMIF(D$14:CS$14,"CLO7",D255:CS255)/'Grade computation'!I$10)=0,0,(SUMIF(D$14:CS$14,"CLO7",D255:CS255)/'Grade computation'!I$10)),""),"")</f>
        <v/>
      </c>
      <c r="DO255" s="92" t="str">
        <f t="shared" si="154"/>
        <v/>
      </c>
      <c r="DP255" s="92" t="str">
        <f t="shared" si="155"/>
        <v/>
      </c>
      <c r="DQ255" s="91" t="str">
        <f>IF(B255&lt;&gt;"",IFERROR(IF((SUMIF(D$14:CS$14,"CLO8",D255:CS255)/'Grade computation'!I$11)=0,0,(SUMIF(D$14:CS$14,"CLO8",D255:CS255)/'Grade computation'!I$11)),""),"")</f>
        <v/>
      </c>
      <c r="DR255" s="92" t="str">
        <f t="shared" si="156"/>
        <v/>
      </c>
      <c r="DS255" s="92" t="str">
        <f t="shared" si="157"/>
        <v/>
      </c>
      <c r="DT255" s="91" t="str">
        <f>IF(B255&lt;&gt;"",IFERROR(IF((SUMIF(D$14:CS$14,"CLO9",D255:CS255)/'Grade computation'!I$12)=0,0,(SUMIF(D$14:CS$14,"CLO9",D255:CS255)/'Grade computation'!I$12)),""),"")</f>
        <v/>
      </c>
      <c r="DU255" s="92" t="str">
        <f t="shared" si="158"/>
        <v/>
      </c>
      <c r="DV255" s="92" t="str">
        <f t="shared" si="159"/>
        <v/>
      </c>
      <c r="DW255" s="91" t="str">
        <f>IF(B255&lt;&gt;"",IFERROR(IF((SUMIF(D$14:CS$14,"CLO10",D255:CS255)/'Grade computation'!I$13)=0,0,(SUMIF(D$14:CS$14,"CLO10",D255:CS255)/'Grade computation'!I$13)),""),"")</f>
        <v/>
      </c>
      <c r="DX255" s="92" t="str">
        <f t="shared" si="160"/>
        <v/>
      </c>
      <c r="DY255" s="92" t="str">
        <f t="shared" si="161"/>
        <v/>
      </c>
      <c r="DZ255" s="45"/>
      <c r="EA255" s="45"/>
    </row>
    <row r="256" spans="1:131" ht="15.75" customHeight="1">
      <c r="A256" s="281"/>
      <c r="B256" s="282"/>
      <c r="C256" s="276"/>
      <c r="D256" s="276"/>
      <c r="E256" s="276"/>
      <c r="F256" s="276"/>
      <c r="G256" s="276"/>
      <c r="H256" s="276"/>
      <c r="I256" s="276"/>
      <c r="J256" s="276"/>
      <c r="K256" s="276"/>
      <c r="L256" s="276"/>
      <c r="M256" s="276"/>
      <c r="N256" s="276"/>
      <c r="O256" s="276"/>
      <c r="P256" s="276"/>
      <c r="Q256" s="276"/>
      <c r="R256" s="276"/>
      <c r="S256" s="276"/>
      <c r="T256" s="276"/>
      <c r="U256" s="276"/>
      <c r="V256" s="276"/>
      <c r="W256" s="276"/>
      <c r="X256" s="276"/>
      <c r="Y256" s="276"/>
      <c r="Z256" s="276"/>
      <c r="AA256" s="276"/>
      <c r="AB256" s="276"/>
      <c r="AC256" s="276"/>
      <c r="AD256" s="276"/>
      <c r="AE256" s="276"/>
      <c r="AF256" s="276"/>
      <c r="AG256" s="276"/>
      <c r="AH256" s="89" t="str">
        <f t="shared" si="136"/>
        <v/>
      </c>
      <c r="AI256" s="90" t="str">
        <f t="shared" si="137"/>
        <v/>
      </c>
      <c r="AJ256" s="276"/>
      <c r="AK256" s="276"/>
      <c r="AL256" s="276"/>
      <c r="AM256" s="276"/>
      <c r="AN256" s="276"/>
      <c r="AO256" s="276"/>
      <c r="AP256" s="276"/>
      <c r="AQ256" s="276"/>
      <c r="AR256" s="276"/>
      <c r="AS256" s="276"/>
      <c r="AT256" s="276"/>
      <c r="AU256" s="276"/>
      <c r="AV256" s="276"/>
      <c r="AW256" s="276"/>
      <c r="AX256" s="276"/>
      <c r="AY256" s="276"/>
      <c r="AZ256" s="276"/>
      <c r="BA256" s="276"/>
      <c r="BB256" s="276"/>
      <c r="BC256" s="276"/>
      <c r="BD256" s="276"/>
      <c r="BE256" s="276"/>
      <c r="BF256" s="276"/>
      <c r="BG256" s="276"/>
      <c r="BH256" s="276"/>
      <c r="BI256" s="276"/>
      <c r="BJ256" s="276"/>
      <c r="BK256" s="276"/>
      <c r="BL256" s="276"/>
      <c r="BM256" s="276"/>
      <c r="BN256" s="89" t="str">
        <f t="shared" si="138"/>
        <v/>
      </c>
      <c r="BO256" s="90" t="str">
        <f t="shared" si="139"/>
        <v/>
      </c>
      <c r="BP256" s="285"/>
      <c r="BQ256" s="285"/>
      <c r="BR256" s="285"/>
      <c r="BS256" s="285"/>
      <c r="BT256" s="285"/>
      <c r="BU256" s="285"/>
      <c r="BV256" s="285"/>
      <c r="BW256" s="285"/>
      <c r="BX256" s="285"/>
      <c r="BY256" s="285"/>
      <c r="BZ256" s="285"/>
      <c r="CA256" s="276"/>
      <c r="CB256" s="276"/>
      <c r="CC256" s="276"/>
      <c r="CD256" s="276"/>
      <c r="CE256" s="276"/>
      <c r="CF256" s="276"/>
      <c r="CG256" s="276"/>
      <c r="CH256" s="276"/>
      <c r="CI256" s="276"/>
      <c r="CJ256" s="276"/>
      <c r="CK256" s="276"/>
      <c r="CL256" s="276"/>
      <c r="CM256" s="276"/>
      <c r="CN256" s="276"/>
      <c r="CO256" s="276"/>
      <c r="CP256" s="276"/>
      <c r="CQ256" s="276"/>
      <c r="CR256" s="276"/>
      <c r="CS256" s="276"/>
      <c r="CT256" s="89" t="str">
        <f t="shared" si="140"/>
        <v/>
      </c>
      <c r="CU256" s="90" t="str">
        <f t="shared" si="141"/>
        <v/>
      </c>
      <c r="CV256" s="91" t="str">
        <f>IF(B256&lt;&gt;"",IFERROR(SUMIF(D$14:CS$14, "CLO1", D256:CS256)/'Grade computation'!I$4,""),"")</f>
        <v/>
      </c>
      <c r="CW256" s="92" t="str">
        <f t="shared" si="142"/>
        <v/>
      </c>
      <c r="CX256" s="92" t="str">
        <f t="shared" si="143"/>
        <v/>
      </c>
      <c r="CY256" s="91" t="str">
        <f>IF(B256&lt;&gt;"",IFERROR(IF((SUMIF(D$14:CS$14,"CLO2",D256:CS256)/'Grade computation'!I$5)=0,0,(SUMIF(D$14:CS$14,"CLO2",D256:CS256)/'Grade computation'!I$5)),""),"")</f>
        <v/>
      </c>
      <c r="CZ256" s="92" t="str">
        <f t="shared" si="144"/>
        <v/>
      </c>
      <c r="DA256" s="92" t="str">
        <f t="shared" si="145"/>
        <v/>
      </c>
      <c r="DB256" s="91" t="str">
        <f>IF(B256&lt;&gt;"",IFERROR(IF((SUMIF(D$14:CS$14,"CLO3",D256:CS256)/'Grade computation'!I$6)=0,0,(SUMIF(D$14:CS$14,"CLO3",D256:CS256)/'Grade computation'!I$6)),""),"")</f>
        <v/>
      </c>
      <c r="DC256" s="92" t="str">
        <f t="shared" si="146"/>
        <v/>
      </c>
      <c r="DD256" s="92" t="str">
        <f t="shared" si="147"/>
        <v/>
      </c>
      <c r="DE256" s="91" t="str">
        <f>IF(B256&lt;&gt;"",IFERROR(SUMIF(D$14:CS$14,"CLO4",D256:CS256)/'Grade computation'!I$7,""),"")</f>
        <v/>
      </c>
      <c r="DF256" s="92" t="str">
        <f t="shared" si="148"/>
        <v/>
      </c>
      <c r="DG256" s="92" t="str">
        <f t="shared" si="149"/>
        <v/>
      </c>
      <c r="DH256" s="91" t="str">
        <f>IF(B256&lt;&gt;"",IFERROR(IF((SUMIF(D$14:CS$14,"CLO5",D256:CS256)/'Grade computation'!I$8)=0,0,(SUMIF(D$14:CS$14,"CLO5",D256:CS256)/'Grade computation'!I$8)),""),"")</f>
        <v/>
      </c>
      <c r="DI256" s="92" t="str">
        <f t="shared" si="150"/>
        <v/>
      </c>
      <c r="DJ256" s="92" t="str">
        <f t="shared" si="151"/>
        <v/>
      </c>
      <c r="DK256" s="91" t="str">
        <f>IF(B256&lt;&gt;"",IFERROR(IF((SUMIF(D$14:CS$14,"CLO6",D256:CS256)/'Grade computation'!I$9)=0,0,(SUMIF(D$14:CS$14,"CLO6",D256:CS256)/'Grade computation'!I$9)),""),"")</f>
        <v/>
      </c>
      <c r="DL256" s="92" t="str">
        <f t="shared" si="152"/>
        <v/>
      </c>
      <c r="DM256" s="92" t="str">
        <f t="shared" si="153"/>
        <v/>
      </c>
      <c r="DN256" s="91" t="str">
        <f>IF(B256&lt;&gt;"",IFERROR(IF((SUMIF(D$14:CS$14,"CLO7",D256:CS256)/'Grade computation'!I$10)=0,0,(SUMIF(D$14:CS$14,"CLO7",D256:CS256)/'Grade computation'!I$10)),""),"")</f>
        <v/>
      </c>
      <c r="DO256" s="92" t="str">
        <f t="shared" si="154"/>
        <v/>
      </c>
      <c r="DP256" s="92" t="str">
        <f t="shared" si="155"/>
        <v/>
      </c>
      <c r="DQ256" s="91" t="str">
        <f>IF(B256&lt;&gt;"",IFERROR(IF((SUMIF(D$14:CS$14,"CLO8",D256:CS256)/'Grade computation'!I$11)=0,0,(SUMIF(D$14:CS$14,"CLO8",D256:CS256)/'Grade computation'!I$11)),""),"")</f>
        <v/>
      </c>
      <c r="DR256" s="92" t="str">
        <f t="shared" si="156"/>
        <v/>
      </c>
      <c r="DS256" s="92" t="str">
        <f t="shared" si="157"/>
        <v/>
      </c>
      <c r="DT256" s="91" t="str">
        <f>IF(B256&lt;&gt;"",IFERROR(IF((SUMIF(D$14:CS$14,"CLO9",D256:CS256)/'Grade computation'!I$12)=0,0,(SUMIF(D$14:CS$14,"CLO9",D256:CS256)/'Grade computation'!I$12)),""),"")</f>
        <v/>
      </c>
      <c r="DU256" s="92" t="str">
        <f t="shared" si="158"/>
        <v/>
      </c>
      <c r="DV256" s="92" t="str">
        <f t="shared" si="159"/>
        <v/>
      </c>
      <c r="DW256" s="91" t="str">
        <f>IF(B256&lt;&gt;"",IFERROR(IF((SUMIF(D$14:CS$14,"CLO10",D256:CS256)/'Grade computation'!I$13)=0,0,(SUMIF(D$14:CS$14,"CLO10",D256:CS256)/'Grade computation'!I$13)),""),"")</f>
        <v/>
      </c>
      <c r="DX256" s="92" t="str">
        <f t="shared" si="160"/>
        <v/>
      </c>
      <c r="DY256" s="92" t="str">
        <f t="shared" si="161"/>
        <v/>
      </c>
      <c r="DZ256" s="45"/>
      <c r="EA256" s="45"/>
    </row>
    <row r="257" spans="1:131" ht="15.75" customHeight="1">
      <c r="A257" s="281"/>
      <c r="B257" s="282"/>
      <c r="C257" s="276"/>
      <c r="D257" s="276"/>
      <c r="E257" s="276"/>
      <c r="F257" s="276"/>
      <c r="G257" s="276"/>
      <c r="H257" s="276"/>
      <c r="I257" s="276"/>
      <c r="J257" s="276"/>
      <c r="K257" s="276"/>
      <c r="L257" s="276"/>
      <c r="M257" s="276"/>
      <c r="N257" s="276"/>
      <c r="O257" s="276"/>
      <c r="P257" s="276"/>
      <c r="Q257" s="276"/>
      <c r="R257" s="276"/>
      <c r="S257" s="276"/>
      <c r="T257" s="276"/>
      <c r="U257" s="276"/>
      <c r="V257" s="276"/>
      <c r="W257" s="276"/>
      <c r="X257" s="276"/>
      <c r="Y257" s="276"/>
      <c r="Z257" s="276"/>
      <c r="AA257" s="276"/>
      <c r="AB257" s="276"/>
      <c r="AC257" s="276"/>
      <c r="AD257" s="276"/>
      <c r="AE257" s="276"/>
      <c r="AF257" s="276"/>
      <c r="AG257" s="276"/>
      <c r="AH257" s="89" t="str">
        <f t="shared" si="136"/>
        <v/>
      </c>
      <c r="AI257" s="90" t="str">
        <f t="shared" si="137"/>
        <v/>
      </c>
      <c r="AJ257" s="276"/>
      <c r="AK257" s="276"/>
      <c r="AL257" s="276"/>
      <c r="AM257" s="276"/>
      <c r="AN257" s="276"/>
      <c r="AO257" s="276"/>
      <c r="AP257" s="276"/>
      <c r="AQ257" s="276"/>
      <c r="AR257" s="276"/>
      <c r="AS257" s="276"/>
      <c r="AT257" s="276"/>
      <c r="AU257" s="276"/>
      <c r="AV257" s="276"/>
      <c r="AW257" s="276"/>
      <c r="AX257" s="276"/>
      <c r="AY257" s="276"/>
      <c r="AZ257" s="276"/>
      <c r="BA257" s="276"/>
      <c r="BB257" s="276"/>
      <c r="BC257" s="276"/>
      <c r="BD257" s="276"/>
      <c r="BE257" s="276"/>
      <c r="BF257" s="276"/>
      <c r="BG257" s="276"/>
      <c r="BH257" s="276"/>
      <c r="BI257" s="276"/>
      <c r="BJ257" s="276"/>
      <c r="BK257" s="276"/>
      <c r="BL257" s="276"/>
      <c r="BM257" s="276"/>
      <c r="BN257" s="89" t="str">
        <f t="shared" si="138"/>
        <v/>
      </c>
      <c r="BO257" s="90" t="str">
        <f t="shared" si="139"/>
        <v/>
      </c>
      <c r="BP257" s="285"/>
      <c r="BQ257" s="285"/>
      <c r="BR257" s="285"/>
      <c r="BS257" s="285"/>
      <c r="BT257" s="285"/>
      <c r="BU257" s="285"/>
      <c r="BV257" s="285"/>
      <c r="BW257" s="285"/>
      <c r="BX257" s="285"/>
      <c r="BY257" s="285"/>
      <c r="BZ257" s="285"/>
      <c r="CA257" s="276"/>
      <c r="CB257" s="276"/>
      <c r="CC257" s="276"/>
      <c r="CD257" s="276"/>
      <c r="CE257" s="276"/>
      <c r="CF257" s="276"/>
      <c r="CG257" s="276"/>
      <c r="CH257" s="276"/>
      <c r="CI257" s="276"/>
      <c r="CJ257" s="276"/>
      <c r="CK257" s="276"/>
      <c r="CL257" s="276"/>
      <c r="CM257" s="276"/>
      <c r="CN257" s="276"/>
      <c r="CO257" s="276"/>
      <c r="CP257" s="276"/>
      <c r="CQ257" s="276"/>
      <c r="CR257" s="276"/>
      <c r="CS257" s="276"/>
      <c r="CT257" s="89" t="str">
        <f t="shared" si="140"/>
        <v/>
      </c>
      <c r="CU257" s="90" t="str">
        <f t="shared" si="141"/>
        <v/>
      </c>
      <c r="CV257" s="91" t="str">
        <f>IF(B257&lt;&gt;"",IFERROR(SUMIF(D$14:CS$14, "CLO1", D257:CS257)/'Grade computation'!I$4,""),"")</f>
        <v/>
      </c>
      <c r="CW257" s="92" t="str">
        <f t="shared" si="142"/>
        <v/>
      </c>
      <c r="CX257" s="92" t="str">
        <f t="shared" si="143"/>
        <v/>
      </c>
      <c r="CY257" s="91" t="str">
        <f>IF(B257&lt;&gt;"",IFERROR(IF((SUMIF(D$14:CS$14,"CLO2",D257:CS257)/'Grade computation'!I$5)=0,0,(SUMIF(D$14:CS$14,"CLO2",D257:CS257)/'Grade computation'!I$5)),""),"")</f>
        <v/>
      </c>
      <c r="CZ257" s="92" t="str">
        <f t="shared" si="144"/>
        <v/>
      </c>
      <c r="DA257" s="92" t="str">
        <f t="shared" si="145"/>
        <v/>
      </c>
      <c r="DB257" s="91" t="str">
        <f>IF(B257&lt;&gt;"",IFERROR(IF((SUMIF(D$14:CS$14,"CLO3",D257:CS257)/'Grade computation'!I$6)=0,0,(SUMIF(D$14:CS$14,"CLO3",D257:CS257)/'Grade computation'!I$6)),""),"")</f>
        <v/>
      </c>
      <c r="DC257" s="92" t="str">
        <f t="shared" si="146"/>
        <v/>
      </c>
      <c r="DD257" s="92" t="str">
        <f t="shared" si="147"/>
        <v/>
      </c>
      <c r="DE257" s="91" t="str">
        <f>IF(B257&lt;&gt;"",IFERROR(SUMIF(D$14:CS$14,"CLO4",D257:CS257)/'Grade computation'!I$7,""),"")</f>
        <v/>
      </c>
      <c r="DF257" s="92" t="str">
        <f t="shared" si="148"/>
        <v/>
      </c>
      <c r="DG257" s="92" t="str">
        <f t="shared" si="149"/>
        <v/>
      </c>
      <c r="DH257" s="91" t="str">
        <f>IF(B257&lt;&gt;"",IFERROR(IF((SUMIF(D$14:CS$14,"CLO5",D257:CS257)/'Grade computation'!I$8)=0,0,(SUMIF(D$14:CS$14,"CLO5",D257:CS257)/'Grade computation'!I$8)),""),"")</f>
        <v/>
      </c>
      <c r="DI257" s="92" t="str">
        <f t="shared" si="150"/>
        <v/>
      </c>
      <c r="DJ257" s="92" t="str">
        <f t="shared" si="151"/>
        <v/>
      </c>
      <c r="DK257" s="91" t="str">
        <f>IF(B257&lt;&gt;"",IFERROR(IF((SUMIF(D$14:CS$14,"CLO6",D257:CS257)/'Grade computation'!I$9)=0,0,(SUMIF(D$14:CS$14,"CLO6",D257:CS257)/'Grade computation'!I$9)),""),"")</f>
        <v/>
      </c>
      <c r="DL257" s="92" t="str">
        <f t="shared" si="152"/>
        <v/>
      </c>
      <c r="DM257" s="92" t="str">
        <f t="shared" si="153"/>
        <v/>
      </c>
      <c r="DN257" s="91" t="str">
        <f>IF(B257&lt;&gt;"",IFERROR(IF((SUMIF(D$14:CS$14,"CLO7",D257:CS257)/'Grade computation'!I$10)=0,0,(SUMIF(D$14:CS$14,"CLO7",D257:CS257)/'Grade computation'!I$10)),""),"")</f>
        <v/>
      </c>
      <c r="DO257" s="92" t="str">
        <f t="shared" si="154"/>
        <v/>
      </c>
      <c r="DP257" s="92" t="str">
        <f t="shared" si="155"/>
        <v/>
      </c>
      <c r="DQ257" s="91" t="str">
        <f>IF(B257&lt;&gt;"",IFERROR(IF((SUMIF(D$14:CS$14,"CLO8",D257:CS257)/'Grade computation'!I$11)=0,0,(SUMIF(D$14:CS$14,"CLO8",D257:CS257)/'Grade computation'!I$11)),""),"")</f>
        <v/>
      </c>
      <c r="DR257" s="92" t="str">
        <f t="shared" si="156"/>
        <v/>
      </c>
      <c r="DS257" s="92" t="str">
        <f t="shared" si="157"/>
        <v/>
      </c>
      <c r="DT257" s="91" t="str">
        <f>IF(B257&lt;&gt;"",IFERROR(IF((SUMIF(D$14:CS$14,"CLO9",D257:CS257)/'Grade computation'!I$12)=0,0,(SUMIF(D$14:CS$14,"CLO9",D257:CS257)/'Grade computation'!I$12)),""),"")</f>
        <v/>
      </c>
      <c r="DU257" s="92" t="str">
        <f t="shared" si="158"/>
        <v/>
      </c>
      <c r="DV257" s="92" t="str">
        <f t="shared" si="159"/>
        <v/>
      </c>
      <c r="DW257" s="91" t="str">
        <f>IF(B257&lt;&gt;"",IFERROR(IF((SUMIF(D$14:CS$14,"CLO10",D257:CS257)/'Grade computation'!I$13)=0,0,(SUMIF(D$14:CS$14,"CLO10",D257:CS257)/'Grade computation'!I$13)),""),"")</f>
        <v/>
      </c>
      <c r="DX257" s="92" t="str">
        <f t="shared" si="160"/>
        <v/>
      </c>
      <c r="DY257" s="92" t="str">
        <f t="shared" si="161"/>
        <v/>
      </c>
      <c r="DZ257" s="45"/>
      <c r="EA257" s="45"/>
    </row>
    <row r="258" spans="1:131" ht="15.75" customHeight="1">
      <c r="A258" s="281"/>
      <c r="B258" s="282"/>
      <c r="C258" s="276"/>
      <c r="D258" s="276"/>
      <c r="E258" s="276"/>
      <c r="F258" s="276"/>
      <c r="G258" s="276"/>
      <c r="H258" s="276"/>
      <c r="I258" s="276"/>
      <c r="J258" s="276"/>
      <c r="K258" s="276"/>
      <c r="L258" s="276"/>
      <c r="M258" s="276"/>
      <c r="N258" s="276"/>
      <c r="O258" s="276"/>
      <c r="P258" s="276"/>
      <c r="Q258" s="276"/>
      <c r="R258" s="276"/>
      <c r="S258" s="276"/>
      <c r="T258" s="276"/>
      <c r="U258" s="276"/>
      <c r="V258" s="276"/>
      <c r="W258" s="276"/>
      <c r="X258" s="276"/>
      <c r="Y258" s="276"/>
      <c r="Z258" s="276"/>
      <c r="AA258" s="276"/>
      <c r="AB258" s="276"/>
      <c r="AC258" s="276"/>
      <c r="AD258" s="276"/>
      <c r="AE258" s="276"/>
      <c r="AF258" s="276"/>
      <c r="AG258" s="276"/>
      <c r="AH258" s="89" t="str">
        <f t="shared" si="136"/>
        <v/>
      </c>
      <c r="AI258" s="90" t="str">
        <f t="shared" si="137"/>
        <v/>
      </c>
      <c r="AJ258" s="276"/>
      <c r="AK258" s="276"/>
      <c r="AL258" s="276"/>
      <c r="AM258" s="276"/>
      <c r="AN258" s="276"/>
      <c r="AO258" s="276"/>
      <c r="AP258" s="276"/>
      <c r="AQ258" s="276"/>
      <c r="AR258" s="276"/>
      <c r="AS258" s="276"/>
      <c r="AT258" s="276"/>
      <c r="AU258" s="276"/>
      <c r="AV258" s="276"/>
      <c r="AW258" s="276"/>
      <c r="AX258" s="276"/>
      <c r="AY258" s="276"/>
      <c r="AZ258" s="276"/>
      <c r="BA258" s="276"/>
      <c r="BB258" s="276"/>
      <c r="BC258" s="276"/>
      <c r="BD258" s="276"/>
      <c r="BE258" s="276"/>
      <c r="BF258" s="276"/>
      <c r="BG258" s="276"/>
      <c r="BH258" s="276"/>
      <c r="BI258" s="276"/>
      <c r="BJ258" s="276"/>
      <c r="BK258" s="276"/>
      <c r="BL258" s="276"/>
      <c r="BM258" s="276"/>
      <c r="BN258" s="89" t="str">
        <f t="shared" si="138"/>
        <v/>
      </c>
      <c r="BO258" s="90" t="str">
        <f t="shared" si="139"/>
        <v/>
      </c>
      <c r="BP258" s="285"/>
      <c r="BQ258" s="285"/>
      <c r="BR258" s="285"/>
      <c r="BS258" s="285"/>
      <c r="BT258" s="285"/>
      <c r="BU258" s="285"/>
      <c r="BV258" s="285"/>
      <c r="BW258" s="285"/>
      <c r="BX258" s="285"/>
      <c r="BY258" s="285"/>
      <c r="BZ258" s="285"/>
      <c r="CA258" s="276"/>
      <c r="CB258" s="276"/>
      <c r="CC258" s="276"/>
      <c r="CD258" s="276"/>
      <c r="CE258" s="276"/>
      <c r="CF258" s="276"/>
      <c r="CG258" s="276"/>
      <c r="CH258" s="276"/>
      <c r="CI258" s="276"/>
      <c r="CJ258" s="276"/>
      <c r="CK258" s="276"/>
      <c r="CL258" s="276"/>
      <c r="CM258" s="276"/>
      <c r="CN258" s="276"/>
      <c r="CO258" s="276"/>
      <c r="CP258" s="276"/>
      <c r="CQ258" s="276"/>
      <c r="CR258" s="276"/>
      <c r="CS258" s="276"/>
      <c r="CT258" s="89" t="str">
        <f t="shared" si="140"/>
        <v/>
      </c>
      <c r="CU258" s="90" t="str">
        <f t="shared" si="141"/>
        <v/>
      </c>
      <c r="CV258" s="91" t="str">
        <f>IF(B258&lt;&gt;"",IFERROR(SUMIF(D$14:CS$14, "CLO1", D258:CS258)/'Grade computation'!I$4,""),"")</f>
        <v/>
      </c>
      <c r="CW258" s="92" t="str">
        <f t="shared" si="142"/>
        <v/>
      </c>
      <c r="CX258" s="92" t="str">
        <f t="shared" si="143"/>
        <v/>
      </c>
      <c r="CY258" s="91" t="str">
        <f>IF(B258&lt;&gt;"",IFERROR(IF((SUMIF(D$14:CS$14,"CLO2",D258:CS258)/'Grade computation'!I$5)=0,0,(SUMIF(D$14:CS$14,"CLO2",D258:CS258)/'Grade computation'!I$5)),""),"")</f>
        <v/>
      </c>
      <c r="CZ258" s="92" t="str">
        <f t="shared" si="144"/>
        <v/>
      </c>
      <c r="DA258" s="92" t="str">
        <f t="shared" si="145"/>
        <v/>
      </c>
      <c r="DB258" s="91" t="str">
        <f>IF(B258&lt;&gt;"",IFERROR(IF((SUMIF(D$14:CS$14,"CLO3",D258:CS258)/'Grade computation'!I$6)=0,0,(SUMIF(D$14:CS$14,"CLO3",D258:CS258)/'Grade computation'!I$6)),""),"")</f>
        <v/>
      </c>
      <c r="DC258" s="92" t="str">
        <f t="shared" si="146"/>
        <v/>
      </c>
      <c r="DD258" s="92" t="str">
        <f t="shared" si="147"/>
        <v/>
      </c>
      <c r="DE258" s="91" t="str">
        <f>IF(B258&lt;&gt;"",IFERROR(SUMIF(D$14:CS$14,"CLO4",D258:CS258)/'Grade computation'!I$7,""),"")</f>
        <v/>
      </c>
      <c r="DF258" s="92" t="str">
        <f t="shared" si="148"/>
        <v/>
      </c>
      <c r="DG258" s="92" t="str">
        <f t="shared" si="149"/>
        <v/>
      </c>
      <c r="DH258" s="91" t="str">
        <f>IF(B258&lt;&gt;"",IFERROR(IF((SUMIF(D$14:CS$14,"CLO5",D258:CS258)/'Grade computation'!I$8)=0,0,(SUMIF(D$14:CS$14,"CLO5",D258:CS258)/'Grade computation'!I$8)),""),"")</f>
        <v/>
      </c>
      <c r="DI258" s="92" t="str">
        <f t="shared" si="150"/>
        <v/>
      </c>
      <c r="DJ258" s="92" t="str">
        <f t="shared" si="151"/>
        <v/>
      </c>
      <c r="DK258" s="91" t="str">
        <f>IF(B258&lt;&gt;"",IFERROR(IF((SUMIF(D$14:CS$14,"CLO6",D258:CS258)/'Grade computation'!I$9)=0,0,(SUMIF(D$14:CS$14,"CLO6",D258:CS258)/'Grade computation'!I$9)),""),"")</f>
        <v/>
      </c>
      <c r="DL258" s="92" t="str">
        <f t="shared" si="152"/>
        <v/>
      </c>
      <c r="DM258" s="92" t="str">
        <f t="shared" si="153"/>
        <v/>
      </c>
      <c r="DN258" s="91" t="str">
        <f>IF(B258&lt;&gt;"",IFERROR(IF((SUMIF(D$14:CS$14,"CLO7",D258:CS258)/'Grade computation'!I$10)=0,0,(SUMIF(D$14:CS$14,"CLO7",D258:CS258)/'Grade computation'!I$10)),""),"")</f>
        <v/>
      </c>
      <c r="DO258" s="92" t="str">
        <f t="shared" si="154"/>
        <v/>
      </c>
      <c r="DP258" s="92" t="str">
        <f t="shared" si="155"/>
        <v/>
      </c>
      <c r="DQ258" s="91" t="str">
        <f>IF(B258&lt;&gt;"",IFERROR(IF((SUMIF(D$14:CS$14,"CLO8",D258:CS258)/'Grade computation'!I$11)=0,0,(SUMIF(D$14:CS$14,"CLO8",D258:CS258)/'Grade computation'!I$11)),""),"")</f>
        <v/>
      </c>
      <c r="DR258" s="92" t="str">
        <f t="shared" si="156"/>
        <v/>
      </c>
      <c r="DS258" s="92" t="str">
        <f t="shared" si="157"/>
        <v/>
      </c>
      <c r="DT258" s="91" t="str">
        <f>IF(B258&lt;&gt;"",IFERROR(IF((SUMIF(D$14:CS$14,"CLO9",D258:CS258)/'Grade computation'!I$12)=0,0,(SUMIF(D$14:CS$14,"CLO9",D258:CS258)/'Grade computation'!I$12)),""),"")</f>
        <v/>
      </c>
      <c r="DU258" s="92" t="str">
        <f t="shared" si="158"/>
        <v/>
      </c>
      <c r="DV258" s="92" t="str">
        <f t="shared" si="159"/>
        <v/>
      </c>
      <c r="DW258" s="91" t="str">
        <f>IF(B258&lt;&gt;"",IFERROR(IF((SUMIF(D$14:CS$14,"CLO10",D258:CS258)/'Grade computation'!I$13)=0,0,(SUMIF(D$14:CS$14,"CLO10",D258:CS258)/'Grade computation'!I$13)),""),"")</f>
        <v/>
      </c>
      <c r="DX258" s="92" t="str">
        <f t="shared" si="160"/>
        <v/>
      </c>
      <c r="DY258" s="92" t="str">
        <f t="shared" si="161"/>
        <v/>
      </c>
      <c r="DZ258" s="45"/>
      <c r="EA258" s="45"/>
    </row>
    <row r="259" spans="1:131" ht="15.75" customHeight="1">
      <c r="A259" s="281"/>
      <c r="B259" s="282"/>
      <c r="C259" s="276"/>
      <c r="D259" s="276"/>
      <c r="E259" s="276"/>
      <c r="F259" s="276"/>
      <c r="G259" s="276"/>
      <c r="H259" s="276"/>
      <c r="I259" s="276"/>
      <c r="J259" s="276"/>
      <c r="K259" s="276"/>
      <c r="L259" s="276"/>
      <c r="M259" s="276"/>
      <c r="N259" s="276"/>
      <c r="O259" s="276"/>
      <c r="P259" s="276"/>
      <c r="Q259" s="276"/>
      <c r="R259" s="276"/>
      <c r="S259" s="276"/>
      <c r="T259" s="276"/>
      <c r="U259" s="276"/>
      <c r="V259" s="276"/>
      <c r="W259" s="276"/>
      <c r="X259" s="276"/>
      <c r="Y259" s="276"/>
      <c r="Z259" s="276"/>
      <c r="AA259" s="276"/>
      <c r="AB259" s="276"/>
      <c r="AC259" s="276"/>
      <c r="AD259" s="276"/>
      <c r="AE259" s="276"/>
      <c r="AF259" s="276"/>
      <c r="AG259" s="276"/>
      <c r="AH259" s="89" t="str">
        <f t="shared" si="136"/>
        <v/>
      </c>
      <c r="AI259" s="90" t="str">
        <f t="shared" si="137"/>
        <v/>
      </c>
      <c r="AJ259" s="276"/>
      <c r="AK259" s="276"/>
      <c r="AL259" s="276"/>
      <c r="AM259" s="276"/>
      <c r="AN259" s="276"/>
      <c r="AO259" s="276"/>
      <c r="AP259" s="276"/>
      <c r="AQ259" s="276"/>
      <c r="AR259" s="276"/>
      <c r="AS259" s="276"/>
      <c r="AT259" s="276"/>
      <c r="AU259" s="276"/>
      <c r="AV259" s="276"/>
      <c r="AW259" s="276"/>
      <c r="AX259" s="276"/>
      <c r="AY259" s="276"/>
      <c r="AZ259" s="276"/>
      <c r="BA259" s="276"/>
      <c r="BB259" s="276"/>
      <c r="BC259" s="276"/>
      <c r="BD259" s="276"/>
      <c r="BE259" s="276"/>
      <c r="BF259" s="276"/>
      <c r="BG259" s="276"/>
      <c r="BH259" s="276"/>
      <c r="BI259" s="276"/>
      <c r="BJ259" s="276"/>
      <c r="BK259" s="276"/>
      <c r="BL259" s="276"/>
      <c r="BM259" s="276"/>
      <c r="BN259" s="89" t="str">
        <f t="shared" si="138"/>
        <v/>
      </c>
      <c r="BO259" s="90" t="str">
        <f t="shared" si="139"/>
        <v/>
      </c>
      <c r="BP259" s="285"/>
      <c r="BQ259" s="285"/>
      <c r="BR259" s="285"/>
      <c r="BS259" s="285"/>
      <c r="BT259" s="285"/>
      <c r="BU259" s="285"/>
      <c r="BV259" s="285"/>
      <c r="BW259" s="285"/>
      <c r="BX259" s="285"/>
      <c r="BY259" s="285"/>
      <c r="BZ259" s="285"/>
      <c r="CA259" s="276"/>
      <c r="CB259" s="276"/>
      <c r="CC259" s="276"/>
      <c r="CD259" s="276"/>
      <c r="CE259" s="276"/>
      <c r="CF259" s="276"/>
      <c r="CG259" s="276"/>
      <c r="CH259" s="276"/>
      <c r="CI259" s="276"/>
      <c r="CJ259" s="276"/>
      <c r="CK259" s="276"/>
      <c r="CL259" s="276"/>
      <c r="CM259" s="276"/>
      <c r="CN259" s="276"/>
      <c r="CO259" s="276"/>
      <c r="CP259" s="276"/>
      <c r="CQ259" s="276"/>
      <c r="CR259" s="276"/>
      <c r="CS259" s="276"/>
      <c r="CT259" s="89" t="str">
        <f t="shared" si="140"/>
        <v/>
      </c>
      <c r="CU259" s="90" t="str">
        <f t="shared" si="141"/>
        <v/>
      </c>
      <c r="CV259" s="91" t="str">
        <f>IF(B259&lt;&gt;"",IFERROR(SUMIF(D$14:CS$14, "CLO1", D259:CS259)/'Grade computation'!I$4,""),"")</f>
        <v/>
      </c>
      <c r="CW259" s="92" t="str">
        <f t="shared" si="142"/>
        <v/>
      </c>
      <c r="CX259" s="92" t="str">
        <f t="shared" si="143"/>
        <v/>
      </c>
      <c r="CY259" s="91" t="str">
        <f>IF(B259&lt;&gt;"",IFERROR(IF((SUMIF(D$14:CS$14,"CLO2",D259:CS259)/'Grade computation'!I$5)=0,0,(SUMIF(D$14:CS$14,"CLO2",D259:CS259)/'Grade computation'!I$5)),""),"")</f>
        <v/>
      </c>
      <c r="CZ259" s="92" t="str">
        <f t="shared" si="144"/>
        <v/>
      </c>
      <c r="DA259" s="92" t="str">
        <f t="shared" si="145"/>
        <v/>
      </c>
      <c r="DB259" s="91" t="str">
        <f>IF(B259&lt;&gt;"",IFERROR(IF((SUMIF(D$14:CS$14,"CLO3",D259:CS259)/'Grade computation'!I$6)=0,0,(SUMIF(D$14:CS$14,"CLO3",D259:CS259)/'Grade computation'!I$6)),""),"")</f>
        <v/>
      </c>
      <c r="DC259" s="92" t="str">
        <f t="shared" si="146"/>
        <v/>
      </c>
      <c r="DD259" s="92" t="str">
        <f t="shared" si="147"/>
        <v/>
      </c>
      <c r="DE259" s="91" t="str">
        <f>IF(B259&lt;&gt;"",IFERROR(SUMIF(D$14:CS$14,"CLO4",D259:CS259)/'Grade computation'!I$7,""),"")</f>
        <v/>
      </c>
      <c r="DF259" s="92" t="str">
        <f t="shared" si="148"/>
        <v/>
      </c>
      <c r="DG259" s="92" t="str">
        <f t="shared" si="149"/>
        <v/>
      </c>
      <c r="DH259" s="91" t="str">
        <f>IF(B259&lt;&gt;"",IFERROR(IF((SUMIF(D$14:CS$14,"CLO5",D259:CS259)/'Grade computation'!I$8)=0,0,(SUMIF(D$14:CS$14,"CLO5",D259:CS259)/'Grade computation'!I$8)),""),"")</f>
        <v/>
      </c>
      <c r="DI259" s="92" t="str">
        <f t="shared" si="150"/>
        <v/>
      </c>
      <c r="DJ259" s="92" t="str">
        <f t="shared" si="151"/>
        <v/>
      </c>
      <c r="DK259" s="91" t="str">
        <f>IF(B259&lt;&gt;"",IFERROR(IF((SUMIF(D$14:CS$14,"CLO6",D259:CS259)/'Grade computation'!I$9)=0,0,(SUMIF(D$14:CS$14,"CLO6",D259:CS259)/'Grade computation'!I$9)),""),"")</f>
        <v/>
      </c>
      <c r="DL259" s="92" t="str">
        <f t="shared" si="152"/>
        <v/>
      </c>
      <c r="DM259" s="92" t="str">
        <f t="shared" si="153"/>
        <v/>
      </c>
      <c r="DN259" s="91" t="str">
        <f>IF(B259&lt;&gt;"",IFERROR(IF((SUMIF(D$14:CS$14,"CLO7",D259:CS259)/'Grade computation'!I$10)=0,0,(SUMIF(D$14:CS$14,"CLO7",D259:CS259)/'Grade computation'!I$10)),""),"")</f>
        <v/>
      </c>
      <c r="DO259" s="92" t="str">
        <f t="shared" si="154"/>
        <v/>
      </c>
      <c r="DP259" s="92" t="str">
        <f t="shared" si="155"/>
        <v/>
      </c>
      <c r="DQ259" s="91" t="str">
        <f>IF(B259&lt;&gt;"",IFERROR(IF((SUMIF(D$14:CS$14,"CLO8",D259:CS259)/'Grade computation'!I$11)=0,0,(SUMIF(D$14:CS$14,"CLO8",D259:CS259)/'Grade computation'!I$11)),""),"")</f>
        <v/>
      </c>
      <c r="DR259" s="92" t="str">
        <f t="shared" si="156"/>
        <v/>
      </c>
      <c r="DS259" s="92" t="str">
        <f t="shared" si="157"/>
        <v/>
      </c>
      <c r="DT259" s="91" t="str">
        <f>IF(B259&lt;&gt;"",IFERROR(IF((SUMIF(D$14:CS$14,"CLO9",D259:CS259)/'Grade computation'!I$12)=0,0,(SUMIF(D$14:CS$14,"CLO9",D259:CS259)/'Grade computation'!I$12)),""),"")</f>
        <v/>
      </c>
      <c r="DU259" s="92" t="str">
        <f t="shared" si="158"/>
        <v/>
      </c>
      <c r="DV259" s="92" t="str">
        <f t="shared" si="159"/>
        <v/>
      </c>
      <c r="DW259" s="91" t="str">
        <f>IF(B259&lt;&gt;"",IFERROR(IF((SUMIF(D$14:CS$14,"CLO10",D259:CS259)/'Grade computation'!I$13)=0,0,(SUMIF(D$14:CS$14,"CLO10",D259:CS259)/'Grade computation'!I$13)),""),"")</f>
        <v/>
      </c>
      <c r="DX259" s="92" t="str">
        <f t="shared" si="160"/>
        <v/>
      </c>
      <c r="DY259" s="92" t="str">
        <f t="shared" si="161"/>
        <v/>
      </c>
      <c r="DZ259" s="45"/>
      <c r="EA259" s="45"/>
    </row>
    <row r="260" spans="1:131" ht="15.75" customHeight="1">
      <c r="A260" s="281"/>
      <c r="B260" s="282"/>
      <c r="C260" s="276"/>
      <c r="D260" s="276"/>
      <c r="E260" s="276"/>
      <c r="F260" s="276"/>
      <c r="G260" s="276"/>
      <c r="H260" s="276"/>
      <c r="I260" s="276"/>
      <c r="J260" s="276"/>
      <c r="K260" s="276"/>
      <c r="L260" s="276"/>
      <c r="M260" s="276"/>
      <c r="N260" s="276"/>
      <c r="O260" s="276"/>
      <c r="P260" s="276"/>
      <c r="Q260" s="276"/>
      <c r="R260" s="276"/>
      <c r="S260" s="276"/>
      <c r="T260" s="276"/>
      <c r="U260" s="276"/>
      <c r="V260" s="276"/>
      <c r="W260" s="276"/>
      <c r="X260" s="276"/>
      <c r="Y260" s="276"/>
      <c r="Z260" s="276"/>
      <c r="AA260" s="276"/>
      <c r="AB260" s="276"/>
      <c r="AC260" s="276"/>
      <c r="AD260" s="276"/>
      <c r="AE260" s="276"/>
      <c r="AF260" s="276"/>
      <c r="AG260" s="276"/>
      <c r="AH260" s="89" t="str">
        <f t="shared" si="136"/>
        <v/>
      </c>
      <c r="AI260" s="90" t="str">
        <f t="shared" si="137"/>
        <v/>
      </c>
      <c r="AJ260" s="276"/>
      <c r="AK260" s="276"/>
      <c r="AL260" s="276"/>
      <c r="AM260" s="276"/>
      <c r="AN260" s="276"/>
      <c r="AO260" s="276"/>
      <c r="AP260" s="276"/>
      <c r="AQ260" s="276"/>
      <c r="AR260" s="276"/>
      <c r="AS260" s="276"/>
      <c r="AT260" s="276"/>
      <c r="AU260" s="276"/>
      <c r="AV260" s="276"/>
      <c r="AW260" s="276"/>
      <c r="AX260" s="276"/>
      <c r="AY260" s="276"/>
      <c r="AZ260" s="276"/>
      <c r="BA260" s="276"/>
      <c r="BB260" s="276"/>
      <c r="BC260" s="276"/>
      <c r="BD260" s="276"/>
      <c r="BE260" s="276"/>
      <c r="BF260" s="276"/>
      <c r="BG260" s="276"/>
      <c r="BH260" s="276"/>
      <c r="BI260" s="276"/>
      <c r="BJ260" s="276"/>
      <c r="BK260" s="276"/>
      <c r="BL260" s="276"/>
      <c r="BM260" s="276"/>
      <c r="BN260" s="89" t="str">
        <f t="shared" si="138"/>
        <v/>
      </c>
      <c r="BO260" s="90" t="str">
        <f t="shared" si="139"/>
        <v/>
      </c>
      <c r="BP260" s="285"/>
      <c r="BQ260" s="285"/>
      <c r="BR260" s="285"/>
      <c r="BS260" s="285"/>
      <c r="BT260" s="285"/>
      <c r="BU260" s="285"/>
      <c r="BV260" s="285"/>
      <c r="BW260" s="285"/>
      <c r="BX260" s="285"/>
      <c r="BY260" s="285"/>
      <c r="BZ260" s="285"/>
      <c r="CA260" s="276"/>
      <c r="CB260" s="276"/>
      <c r="CC260" s="276"/>
      <c r="CD260" s="276"/>
      <c r="CE260" s="276"/>
      <c r="CF260" s="276"/>
      <c r="CG260" s="276"/>
      <c r="CH260" s="276"/>
      <c r="CI260" s="276"/>
      <c r="CJ260" s="276"/>
      <c r="CK260" s="276"/>
      <c r="CL260" s="276"/>
      <c r="CM260" s="276"/>
      <c r="CN260" s="276"/>
      <c r="CO260" s="276"/>
      <c r="CP260" s="276"/>
      <c r="CQ260" s="276"/>
      <c r="CR260" s="276"/>
      <c r="CS260" s="276"/>
      <c r="CT260" s="89" t="str">
        <f t="shared" si="140"/>
        <v/>
      </c>
      <c r="CU260" s="90" t="str">
        <f t="shared" si="141"/>
        <v/>
      </c>
      <c r="CV260" s="91" t="str">
        <f>IF(B260&lt;&gt;"",IFERROR(SUMIF(D$14:CS$14, "CLO1", D260:CS260)/'Grade computation'!I$4,""),"")</f>
        <v/>
      </c>
      <c r="CW260" s="92" t="str">
        <f t="shared" si="142"/>
        <v/>
      </c>
      <c r="CX260" s="92" t="str">
        <f t="shared" si="143"/>
        <v/>
      </c>
      <c r="CY260" s="91" t="str">
        <f>IF(B260&lt;&gt;"",IFERROR(IF((SUMIF(D$14:CS$14,"CLO2",D260:CS260)/'Grade computation'!I$5)=0,0,(SUMIF(D$14:CS$14,"CLO2",D260:CS260)/'Grade computation'!I$5)),""),"")</f>
        <v/>
      </c>
      <c r="CZ260" s="92" t="str">
        <f t="shared" si="144"/>
        <v/>
      </c>
      <c r="DA260" s="92" t="str">
        <f t="shared" si="145"/>
        <v/>
      </c>
      <c r="DB260" s="91" t="str">
        <f>IF(B260&lt;&gt;"",IFERROR(IF((SUMIF(D$14:CS$14,"CLO3",D260:CS260)/'Grade computation'!I$6)=0,0,(SUMIF(D$14:CS$14,"CLO3",D260:CS260)/'Grade computation'!I$6)),""),"")</f>
        <v/>
      </c>
      <c r="DC260" s="92" t="str">
        <f t="shared" si="146"/>
        <v/>
      </c>
      <c r="DD260" s="92" t="str">
        <f t="shared" si="147"/>
        <v/>
      </c>
      <c r="DE260" s="91" t="str">
        <f>IF(B260&lt;&gt;"",IFERROR(SUMIF(D$14:CS$14,"CLO4",D260:CS260)/'Grade computation'!I$7,""),"")</f>
        <v/>
      </c>
      <c r="DF260" s="92" t="str">
        <f t="shared" si="148"/>
        <v/>
      </c>
      <c r="DG260" s="92" t="str">
        <f t="shared" si="149"/>
        <v/>
      </c>
      <c r="DH260" s="91" t="str">
        <f>IF(B260&lt;&gt;"",IFERROR(IF((SUMIF(D$14:CS$14,"CLO5",D260:CS260)/'Grade computation'!I$8)=0,0,(SUMIF(D$14:CS$14,"CLO5",D260:CS260)/'Grade computation'!I$8)),""),"")</f>
        <v/>
      </c>
      <c r="DI260" s="92" t="str">
        <f t="shared" si="150"/>
        <v/>
      </c>
      <c r="DJ260" s="92" t="str">
        <f t="shared" si="151"/>
        <v/>
      </c>
      <c r="DK260" s="91" t="str">
        <f>IF(B260&lt;&gt;"",IFERROR(IF((SUMIF(D$14:CS$14,"CLO6",D260:CS260)/'Grade computation'!I$9)=0,0,(SUMIF(D$14:CS$14,"CLO6",D260:CS260)/'Grade computation'!I$9)),""),"")</f>
        <v/>
      </c>
      <c r="DL260" s="92" t="str">
        <f t="shared" si="152"/>
        <v/>
      </c>
      <c r="DM260" s="92" t="str">
        <f t="shared" si="153"/>
        <v/>
      </c>
      <c r="DN260" s="91" t="str">
        <f>IF(B260&lt;&gt;"",IFERROR(IF((SUMIF(D$14:CS$14,"CLO7",D260:CS260)/'Grade computation'!I$10)=0,0,(SUMIF(D$14:CS$14,"CLO7",D260:CS260)/'Grade computation'!I$10)),""),"")</f>
        <v/>
      </c>
      <c r="DO260" s="92" t="str">
        <f t="shared" si="154"/>
        <v/>
      </c>
      <c r="DP260" s="92" t="str">
        <f t="shared" si="155"/>
        <v/>
      </c>
      <c r="DQ260" s="91" t="str">
        <f>IF(B260&lt;&gt;"",IFERROR(IF((SUMIF(D$14:CS$14,"CLO8",D260:CS260)/'Grade computation'!I$11)=0,0,(SUMIF(D$14:CS$14,"CLO8",D260:CS260)/'Grade computation'!I$11)),""),"")</f>
        <v/>
      </c>
      <c r="DR260" s="92" t="str">
        <f t="shared" si="156"/>
        <v/>
      </c>
      <c r="DS260" s="92" t="str">
        <f t="shared" si="157"/>
        <v/>
      </c>
      <c r="DT260" s="91" t="str">
        <f>IF(B260&lt;&gt;"",IFERROR(IF((SUMIF(D$14:CS$14,"CLO9",D260:CS260)/'Grade computation'!I$12)=0,0,(SUMIF(D$14:CS$14,"CLO9",D260:CS260)/'Grade computation'!I$12)),""),"")</f>
        <v/>
      </c>
      <c r="DU260" s="92" t="str">
        <f t="shared" si="158"/>
        <v/>
      </c>
      <c r="DV260" s="92" t="str">
        <f t="shared" si="159"/>
        <v/>
      </c>
      <c r="DW260" s="91" t="str">
        <f>IF(B260&lt;&gt;"",IFERROR(IF((SUMIF(D$14:CS$14,"CLO10",D260:CS260)/'Grade computation'!I$13)=0,0,(SUMIF(D$14:CS$14,"CLO10",D260:CS260)/'Grade computation'!I$13)),""),"")</f>
        <v/>
      </c>
      <c r="DX260" s="92" t="str">
        <f t="shared" si="160"/>
        <v/>
      </c>
      <c r="DY260" s="92" t="str">
        <f t="shared" si="161"/>
        <v/>
      </c>
      <c r="DZ260" s="45"/>
      <c r="EA260" s="45"/>
    </row>
    <row r="261" spans="1:131" ht="15.75" customHeight="1">
      <c r="A261" s="281"/>
      <c r="B261" s="282"/>
      <c r="C261" s="276"/>
      <c r="D261" s="276"/>
      <c r="E261" s="276"/>
      <c r="F261" s="276"/>
      <c r="G261" s="276"/>
      <c r="H261" s="276"/>
      <c r="I261" s="276"/>
      <c r="J261" s="276"/>
      <c r="K261" s="276"/>
      <c r="L261" s="276"/>
      <c r="M261" s="276"/>
      <c r="N261" s="276"/>
      <c r="O261" s="276"/>
      <c r="P261" s="276"/>
      <c r="Q261" s="276"/>
      <c r="R261" s="276"/>
      <c r="S261" s="276"/>
      <c r="T261" s="276"/>
      <c r="U261" s="276"/>
      <c r="V261" s="276"/>
      <c r="W261" s="276"/>
      <c r="X261" s="276"/>
      <c r="Y261" s="276"/>
      <c r="Z261" s="276"/>
      <c r="AA261" s="276"/>
      <c r="AB261" s="276"/>
      <c r="AC261" s="276"/>
      <c r="AD261" s="276"/>
      <c r="AE261" s="276"/>
      <c r="AF261" s="276"/>
      <c r="AG261" s="276"/>
      <c r="AH261" s="89" t="str">
        <f t="shared" si="136"/>
        <v/>
      </c>
      <c r="AI261" s="90" t="str">
        <f t="shared" si="137"/>
        <v/>
      </c>
      <c r="AJ261" s="276"/>
      <c r="AK261" s="276"/>
      <c r="AL261" s="276"/>
      <c r="AM261" s="276"/>
      <c r="AN261" s="276"/>
      <c r="AO261" s="276"/>
      <c r="AP261" s="276"/>
      <c r="AQ261" s="276"/>
      <c r="AR261" s="276"/>
      <c r="AS261" s="276"/>
      <c r="AT261" s="276"/>
      <c r="AU261" s="276"/>
      <c r="AV261" s="276"/>
      <c r="AW261" s="276"/>
      <c r="AX261" s="276"/>
      <c r="AY261" s="276"/>
      <c r="AZ261" s="276"/>
      <c r="BA261" s="276"/>
      <c r="BB261" s="276"/>
      <c r="BC261" s="276"/>
      <c r="BD261" s="276"/>
      <c r="BE261" s="276"/>
      <c r="BF261" s="276"/>
      <c r="BG261" s="276"/>
      <c r="BH261" s="276"/>
      <c r="BI261" s="276"/>
      <c r="BJ261" s="276"/>
      <c r="BK261" s="276"/>
      <c r="BL261" s="276"/>
      <c r="BM261" s="276"/>
      <c r="BN261" s="89" t="str">
        <f t="shared" si="138"/>
        <v/>
      </c>
      <c r="BO261" s="90" t="str">
        <f t="shared" si="139"/>
        <v/>
      </c>
      <c r="BP261" s="285"/>
      <c r="BQ261" s="285"/>
      <c r="BR261" s="285"/>
      <c r="BS261" s="285"/>
      <c r="BT261" s="285"/>
      <c r="BU261" s="285"/>
      <c r="BV261" s="285"/>
      <c r="BW261" s="285"/>
      <c r="BX261" s="285"/>
      <c r="BY261" s="285"/>
      <c r="BZ261" s="285"/>
      <c r="CA261" s="276"/>
      <c r="CB261" s="276"/>
      <c r="CC261" s="276"/>
      <c r="CD261" s="276"/>
      <c r="CE261" s="276"/>
      <c r="CF261" s="276"/>
      <c r="CG261" s="276"/>
      <c r="CH261" s="276"/>
      <c r="CI261" s="276"/>
      <c r="CJ261" s="276"/>
      <c r="CK261" s="276"/>
      <c r="CL261" s="276"/>
      <c r="CM261" s="276"/>
      <c r="CN261" s="276"/>
      <c r="CO261" s="276"/>
      <c r="CP261" s="276"/>
      <c r="CQ261" s="276"/>
      <c r="CR261" s="276"/>
      <c r="CS261" s="276"/>
      <c r="CT261" s="89" t="str">
        <f t="shared" si="140"/>
        <v/>
      </c>
      <c r="CU261" s="90" t="str">
        <f t="shared" si="141"/>
        <v/>
      </c>
      <c r="CV261" s="91" t="str">
        <f>IF(B261&lt;&gt;"",IFERROR(SUMIF(D$14:CS$14, "CLO1", D261:CS261)/'Grade computation'!I$4,""),"")</f>
        <v/>
      </c>
      <c r="CW261" s="92" t="str">
        <f t="shared" si="142"/>
        <v/>
      </c>
      <c r="CX261" s="92" t="str">
        <f t="shared" si="143"/>
        <v/>
      </c>
      <c r="CY261" s="91" t="str">
        <f>IF(B261&lt;&gt;"",IFERROR(IF((SUMIF(D$14:CS$14,"CLO2",D261:CS261)/'Grade computation'!I$5)=0,0,(SUMIF(D$14:CS$14,"CLO2",D261:CS261)/'Grade computation'!I$5)),""),"")</f>
        <v/>
      </c>
      <c r="CZ261" s="92" t="str">
        <f t="shared" si="144"/>
        <v/>
      </c>
      <c r="DA261" s="92" t="str">
        <f t="shared" si="145"/>
        <v/>
      </c>
      <c r="DB261" s="91" t="str">
        <f>IF(B261&lt;&gt;"",IFERROR(IF((SUMIF(D$14:CS$14,"CLO3",D261:CS261)/'Grade computation'!I$6)=0,0,(SUMIF(D$14:CS$14,"CLO3",D261:CS261)/'Grade computation'!I$6)),""),"")</f>
        <v/>
      </c>
      <c r="DC261" s="92" t="str">
        <f t="shared" si="146"/>
        <v/>
      </c>
      <c r="DD261" s="92" t="str">
        <f t="shared" si="147"/>
        <v/>
      </c>
      <c r="DE261" s="91" t="str">
        <f>IF(B261&lt;&gt;"",IFERROR(SUMIF(D$14:CS$14,"CLO4",D261:CS261)/'Grade computation'!I$7,""),"")</f>
        <v/>
      </c>
      <c r="DF261" s="92" t="str">
        <f t="shared" si="148"/>
        <v/>
      </c>
      <c r="DG261" s="92" t="str">
        <f t="shared" si="149"/>
        <v/>
      </c>
      <c r="DH261" s="91" t="str">
        <f>IF(B261&lt;&gt;"",IFERROR(IF((SUMIF(D$14:CS$14,"CLO5",D261:CS261)/'Grade computation'!I$8)=0,0,(SUMIF(D$14:CS$14,"CLO5",D261:CS261)/'Grade computation'!I$8)),""),"")</f>
        <v/>
      </c>
      <c r="DI261" s="92" t="str">
        <f t="shared" si="150"/>
        <v/>
      </c>
      <c r="DJ261" s="92" t="str">
        <f t="shared" si="151"/>
        <v/>
      </c>
      <c r="DK261" s="91" t="str">
        <f>IF(B261&lt;&gt;"",IFERROR(IF((SUMIF(D$14:CS$14,"CLO6",D261:CS261)/'Grade computation'!I$9)=0,0,(SUMIF(D$14:CS$14,"CLO6",D261:CS261)/'Grade computation'!I$9)),""),"")</f>
        <v/>
      </c>
      <c r="DL261" s="92" t="str">
        <f t="shared" si="152"/>
        <v/>
      </c>
      <c r="DM261" s="92" t="str">
        <f t="shared" si="153"/>
        <v/>
      </c>
      <c r="DN261" s="91" t="str">
        <f>IF(B261&lt;&gt;"",IFERROR(IF((SUMIF(D$14:CS$14,"CLO7",D261:CS261)/'Grade computation'!I$10)=0,0,(SUMIF(D$14:CS$14,"CLO7",D261:CS261)/'Grade computation'!I$10)),""),"")</f>
        <v/>
      </c>
      <c r="DO261" s="92" t="str">
        <f t="shared" si="154"/>
        <v/>
      </c>
      <c r="DP261" s="92" t="str">
        <f t="shared" si="155"/>
        <v/>
      </c>
      <c r="DQ261" s="91" t="str">
        <f>IF(B261&lt;&gt;"",IFERROR(IF((SUMIF(D$14:CS$14,"CLO8",D261:CS261)/'Grade computation'!I$11)=0,0,(SUMIF(D$14:CS$14,"CLO8",D261:CS261)/'Grade computation'!I$11)),""),"")</f>
        <v/>
      </c>
      <c r="DR261" s="92" t="str">
        <f t="shared" si="156"/>
        <v/>
      </c>
      <c r="DS261" s="92" t="str">
        <f t="shared" si="157"/>
        <v/>
      </c>
      <c r="DT261" s="91" t="str">
        <f>IF(B261&lt;&gt;"",IFERROR(IF((SUMIF(D$14:CS$14,"CLO9",D261:CS261)/'Grade computation'!I$12)=0,0,(SUMIF(D$14:CS$14,"CLO9",D261:CS261)/'Grade computation'!I$12)),""),"")</f>
        <v/>
      </c>
      <c r="DU261" s="92" t="str">
        <f t="shared" si="158"/>
        <v/>
      </c>
      <c r="DV261" s="92" t="str">
        <f t="shared" si="159"/>
        <v/>
      </c>
      <c r="DW261" s="91" t="str">
        <f>IF(B261&lt;&gt;"",IFERROR(IF((SUMIF(D$14:CS$14,"CLO10",D261:CS261)/'Grade computation'!I$13)=0,0,(SUMIF(D$14:CS$14,"CLO10",D261:CS261)/'Grade computation'!I$13)),""),"")</f>
        <v/>
      </c>
      <c r="DX261" s="92" t="str">
        <f t="shared" si="160"/>
        <v/>
      </c>
      <c r="DY261" s="92" t="str">
        <f t="shared" si="161"/>
        <v/>
      </c>
      <c r="DZ261" s="45"/>
      <c r="EA261" s="45"/>
    </row>
    <row r="262" spans="1:131" ht="15.75" customHeight="1">
      <c r="A262" s="281"/>
      <c r="B262" s="282"/>
      <c r="C262" s="276"/>
      <c r="D262" s="276"/>
      <c r="E262" s="276"/>
      <c r="F262" s="276"/>
      <c r="G262" s="276"/>
      <c r="H262" s="276"/>
      <c r="I262" s="276"/>
      <c r="J262" s="276"/>
      <c r="K262" s="276"/>
      <c r="L262" s="276"/>
      <c r="M262" s="276"/>
      <c r="N262" s="276"/>
      <c r="O262" s="276"/>
      <c r="P262" s="276"/>
      <c r="Q262" s="276"/>
      <c r="R262" s="276"/>
      <c r="S262" s="276"/>
      <c r="T262" s="276"/>
      <c r="U262" s="276"/>
      <c r="V262" s="276"/>
      <c r="W262" s="276"/>
      <c r="X262" s="276"/>
      <c r="Y262" s="276"/>
      <c r="Z262" s="276"/>
      <c r="AA262" s="276"/>
      <c r="AB262" s="276"/>
      <c r="AC262" s="276"/>
      <c r="AD262" s="276"/>
      <c r="AE262" s="276"/>
      <c r="AF262" s="276"/>
      <c r="AG262" s="276"/>
      <c r="AH262" s="89" t="str">
        <f t="shared" si="136"/>
        <v/>
      </c>
      <c r="AI262" s="90" t="str">
        <f t="shared" si="137"/>
        <v/>
      </c>
      <c r="AJ262" s="276"/>
      <c r="AK262" s="276"/>
      <c r="AL262" s="276"/>
      <c r="AM262" s="276"/>
      <c r="AN262" s="276"/>
      <c r="AO262" s="276"/>
      <c r="AP262" s="276"/>
      <c r="AQ262" s="276"/>
      <c r="AR262" s="276"/>
      <c r="AS262" s="276"/>
      <c r="AT262" s="276"/>
      <c r="AU262" s="276"/>
      <c r="AV262" s="276"/>
      <c r="AW262" s="276"/>
      <c r="AX262" s="276"/>
      <c r="AY262" s="276"/>
      <c r="AZ262" s="276"/>
      <c r="BA262" s="276"/>
      <c r="BB262" s="276"/>
      <c r="BC262" s="276"/>
      <c r="BD262" s="276"/>
      <c r="BE262" s="276"/>
      <c r="BF262" s="276"/>
      <c r="BG262" s="276"/>
      <c r="BH262" s="276"/>
      <c r="BI262" s="276"/>
      <c r="BJ262" s="276"/>
      <c r="BK262" s="276"/>
      <c r="BL262" s="276"/>
      <c r="BM262" s="276"/>
      <c r="BN262" s="89" t="str">
        <f t="shared" si="138"/>
        <v/>
      </c>
      <c r="BO262" s="90" t="str">
        <f t="shared" si="139"/>
        <v/>
      </c>
      <c r="BP262" s="285"/>
      <c r="BQ262" s="285"/>
      <c r="BR262" s="285"/>
      <c r="BS262" s="285"/>
      <c r="BT262" s="285"/>
      <c r="BU262" s="285"/>
      <c r="BV262" s="285"/>
      <c r="BW262" s="285"/>
      <c r="BX262" s="285"/>
      <c r="BY262" s="285"/>
      <c r="BZ262" s="285"/>
      <c r="CA262" s="276"/>
      <c r="CB262" s="276"/>
      <c r="CC262" s="276"/>
      <c r="CD262" s="276"/>
      <c r="CE262" s="276"/>
      <c r="CF262" s="276"/>
      <c r="CG262" s="276"/>
      <c r="CH262" s="276"/>
      <c r="CI262" s="276"/>
      <c r="CJ262" s="276"/>
      <c r="CK262" s="276"/>
      <c r="CL262" s="276"/>
      <c r="CM262" s="276"/>
      <c r="CN262" s="276"/>
      <c r="CO262" s="276"/>
      <c r="CP262" s="276"/>
      <c r="CQ262" s="276"/>
      <c r="CR262" s="276"/>
      <c r="CS262" s="276"/>
      <c r="CT262" s="89" t="str">
        <f t="shared" si="140"/>
        <v/>
      </c>
      <c r="CU262" s="90" t="str">
        <f t="shared" si="141"/>
        <v/>
      </c>
      <c r="CV262" s="91" t="str">
        <f>IF(B262&lt;&gt;"",IFERROR(SUMIF(D$14:CS$14, "CLO1", D262:CS262)/'Grade computation'!I$4,""),"")</f>
        <v/>
      </c>
      <c r="CW262" s="92" t="str">
        <f t="shared" si="142"/>
        <v/>
      </c>
      <c r="CX262" s="92" t="str">
        <f t="shared" si="143"/>
        <v/>
      </c>
      <c r="CY262" s="91" t="str">
        <f>IF(B262&lt;&gt;"",IFERROR(IF((SUMIF(D$14:CS$14,"CLO2",D262:CS262)/'Grade computation'!I$5)=0,0,(SUMIF(D$14:CS$14,"CLO2",D262:CS262)/'Grade computation'!I$5)),""),"")</f>
        <v/>
      </c>
      <c r="CZ262" s="92" t="str">
        <f t="shared" si="144"/>
        <v/>
      </c>
      <c r="DA262" s="92" t="str">
        <f t="shared" si="145"/>
        <v/>
      </c>
      <c r="DB262" s="91" t="str">
        <f>IF(B262&lt;&gt;"",IFERROR(IF((SUMIF(D$14:CS$14,"CLO3",D262:CS262)/'Grade computation'!I$6)=0,0,(SUMIF(D$14:CS$14,"CLO3",D262:CS262)/'Grade computation'!I$6)),""),"")</f>
        <v/>
      </c>
      <c r="DC262" s="92" t="str">
        <f t="shared" si="146"/>
        <v/>
      </c>
      <c r="DD262" s="92" t="str">
        <f t="shared" si="147"/>
        <v/>
      </c>
      <c r="DE262" s="91" t="str">
        <f>IF(B262&lt;&gt;"",IFERROR(SUMIF(D$14:CS$14,"CLO4",D262:CS262)/'Grade computation'!I$7,""),"")</f>
        <v/>
      </c>
      <c r="DF262" s="92" t="str">
        <f t="shared" si="148"/>
        <v/>
      </c>
      <c r="DG262" s="92" t="str">
        <f t="shared" si="149"/>
        <v/>
      </c>
      <c r="DH262" s="91" t="str">
        <f>IF(B262&lt;&gt;"",IFERROR(IF((SUMIF(D$14:CS$14,"CLO5",D262:CS262)/'Grade computation'!I$8)=0,0,(SUMIF(D$14:CS$14,"CLO5",D262:CS262)/'Grade computation'!I$8)),""),"")</f>
        <v/>
      </c>
      <c r="DI262" s="92" t="str">
        <f t="shared" si="150"/>
        <v/>
      </c>
      <c r="DJ262" s="92" t="str">
        <f t="shared" si="151"/>
        <v/>
      </c>
      <c r="DK262" s="91" t="str">
        <f>IF(B262&lt;&gt;"",IFERROR(IF((SUMIF(D$14:CS$14,"CLO6",D262:CS262)/'Grade computation'!I$9)=0,0,(SUMIF(D$14:CS$14,"CLO6",D262:CS262)/'Grade computation'!I$9)),""),"")</f>
        <v/>
      </c>
      <c r="DL262" s="92" t="str">
        <f t="shared" si="152"/>
        <v/>
      </c>
      <c r="DM262" s="92" t="str">
        <f t="shared" si="153"/>
        <v/>
      </c>
      <c r="DN262" s="91" t="str">
        <f>IF(B262&lt;&gt;"",IFERROR(IF((SUMIF(D$14:CS$14,"CLO7",D262:CS262)/'Grade computation'!I$10)=0,0,(SUMIF(D$14:CS$14,"CLO7",D262:CS262)/'Grade computation'!I$10)),""),"")</f>
        <v/>
      </c>
      <c r="DO262" s="92" t="str">
        <f t="shared" si="154"/>
        <v/>
      </c>
      <c r="DP262" s="92" t="str">
        <f t="shared" si="155"/>
        <v/>
      </c>
      <c r="DQ262" s="91" t="str">
        <f>IF(B262&lt;&gt;"",IFERROR(IF((SUMIF(D$14:CS$14,"CLO8",D262:CS262)/'Grade computation'!I$11)=0,0,(SUMIF(D$14:CS$14,"CLO8",D262:CS262)/'Grade computation'!I$11)),""),"")</f>
        <v/>
      </c>
      <c r="DR262" s="92" t="str">
        <f t="shared" si="156"/>
        <v/>
      </c>
      <c r="DS262" s="92" t="str">
        <f t="shared" si="157"/>
        <v/>
      </c>
      <c r="DT262" s="91" t="str">
        <f>IF(B262&lt;&gt;"",IFERROR(IF((SUMIF(D$14:CS$14,"CLO9",D262:CS262)/'Grade computation'!I$12)=0,0,(SUMIF(D$14:CS$14,"CLO9",D262:CS262)/'Grade computation'!I$12)),""),"")</f>
        <v/>
      </c>
      <c r="DU262" s="92" t="str">
        <f t="shared" si="158"/>
        <v/>
      </c>
      <c r="DV262" s="92" t="str">
        <f t="shared" si="159"/>
        <v/>
      </c>
      <c r="DW262" s="91" t="str">
        <f>IF(B262&lt;&gt;"",IFERROR(IF((SUMIF(D$14:CS$14,"CLO10",D262:CS262)/'Grade computation'!I$13)=0,0,(SUMIF(D$14:CS$14,"CLO10",D262:CS262)/'Grade computation'!I$13)),""),"")</f>
        <v/>
      </c>
      <c r="DX262" s="92" t="str">
        <f t="shared" si="160"/>
        <v/>
      </c>
      <c r="DY262" s="92" t="str">
        <f t="shared" si="161"/>
        <v/>
      </c>
      <c r="DZ262" s="45"/>
      <c r="EA262" s="45"/>
    </row>
    <row r="263" spans="1:131" ht="15.75" customHeight="1">
      <c r="A263" s="281"/>
      <c r="B263" s="282"/>
      <c r="C263" s="276"/>
      <c r="D263" s="276"/>
      <c r="E263" s="276"/>
      <c r="F263" s="276"/>
      <c r="G263" s="276"/>
      <c r="H263" s="276"/>
      <c r="I263" s="276"/>
      <c r="J263" s="276"/>
      <c r="K263" s="276"/>
      <c r="L263" s="276"/>
      <c r="M263" s="276"/>
      <c r="N263" s="276"/>
      <c r="O263" s="276"/>
      <c r="P263" s="276"/>
      <c r="Q263" s="276"/>
      <c r="R263" s="276"/>
      <c r="S263" s="276"/>
      <c r="T263" s="276"/>
      <c r="U263" s="276"/>
      <c r="V263" s="276"/>
      <c r="W263" s="276"/>
      <c r="X263" s="276"/>
      <c r="Y263" s="276"/>
      <c r="Z263" s="276"/>
      <c r="AA263" s="276"/>
      <c r="AB263" s="276"/>
      <c r="AC263" s="276"/>
      <c r="AD263" s="276"/>
      <c r="AE263" s="276"/>
      <c r="AF263" s="276"/>
      <c r="AG263" s="276"/>
      <c r="AH263" s="89" t="str">
        <f t="shared" si="136"/>
        <v/>
      </c>
      <c r="AI263" s="90" t="str">
        <f t="shared" si="137"/>
        <v/>
      </c>
      <c r="AJ263" s="276"/>
      <c r="AK263" s="276"/>
      <c r="AL263" s="276"/>
      <c r="AM263" s="276"/>
      <c r="AN263" s="276"/>
      <c r="AO263" s="276"/>
      <c r="AP263" s="276"/>
      <c r="AQ263" s="276"/>
      <c r="AR263" s="276"/>
      <c r="AS263" s="276"/>
      <c r="AT263" s="276"/>
      <c r="AU263" s="276"/>
      <c r="AV263" s="276"/>
      <c r="AW263" s="276"/>
      <c r="AX263" s="276"/>
      <c r="AY263" s="276"/>
      <c r="AZ263" s="276"/>
      <c r="BA263" s="276"/>
      <c r="BB263" s="276"/>
      <c r="BC263" s="276"/>
      <c r="BD263" s="276"/>
      <c r="BE263" s="276"/>
      <c r="BF263" s="276"/>
      <c r="BG263" s="276"/>
      <c r="BH263" s="276"/>
      <c r="BI263" s="276"/>
      <c r="BJ263" s="276"/>
      <c r="BK263" s="276"/>
      <c r="BL263" s="276"/>
      <c r="BM263" s="276"/>
      <c r="BN263" s="89" t="str">
        <f t="shared" si="138"/>
        <v/>
      </c>
      <c r="BO263" s="90" t="str">
        <f t="shared" si="139"/>
        <v/>
      </c>
      <c r="BP263" s="285"/>
      <c r="BQ263" s="285"/>
      <c r="BR263" s="285"/>
      <c r="BS263" s="285"/>
      <c r="BT263" s="285"/>
      <c r="BU263" s="285"/>
      <c r="BV263" s="285"/>
      <c r="BW263" s="285"/>
      <c r="BX263" s="285"/>
      <c r="BY263" s="285"/>
      <c r="BZ263" s="285"/>
      <c r="CA263" s="276"/>
      <c r="CB263" s="276"/>
      <c r="CC263" s="276"/>
      <c r="CD263" s="276"/>
      <c r="CE263" s="276"/>
      <c r="CF263" s="276"/>
      <c r="CG263" s="276"/>
      <c r="CH263" s="276"/>
      <c r="CI263" s="276"/>
      <c r="CJ263" s="276"/>
      <c r="CK263" s="276"/>
      <c r="CL263" s="276"/>
      <c r="CM263" s="276"/>
      <c r="CN263" s="276"/>
      <c r="CO263" s="276"/>
      <c r="CP263" s="276"/>
      <c r="CQ263" s="276"/>
      <c r="CR263" s="276"/>
      <c r="CS263" s="276"/>
      <c r="CT263" s="89" t="str">
        <f t="shared" si="140"/>
        <v/>
      </c>
      <c r="CU263" s="90" t="str">
        <f t="shared" si="141"/>
        <v/>
      </c>
      <c r="CV263" s="91" t="str">
        <f>IF(B263&lt;&gt;"",IFERROR(SUMIF(D$14:CS$14, "CLO1", D263:CS263)/'Grade computation'!I$4,""),"")</f>
        <v/>
      </c>
      <c r="CW263" s="92" t="str">
        <f t="shared" si="142"/>
        <v/>
      </c>
      <c r="CX263" s="92" t="str">
        <f t="shared" si="143"/>
        <v/>
      </c>
      <c r="CY263" s="91" t="str">
        <f>IF(B263&lt;&gt;"",IFERROR(IF((SUMIF(D$14:CS$14,"CLO2",D263:CS263)/'Grade computation'!I$5)=0,0,(SUMIF(D$14:CS$14,"CLO2",D263:CS263)/'Grade computation'!I$5)),""),"")</f>
        <v/>
      </c>
      <c r="CZ263" s="92" t="str">
        <f t="shared" si="144"/>
        <v/>
      </c>
      <c r="DA263" s="92" t="str">
        <f t="shared" si="145"/>
        <v/>
      </c>
      <c r="DB263" s="91" t="str">
        <f>IF(B263&lt;&gt;"",IFERROR(IF((SUMIF(D$14:CS$14,"CLO3",D263:CS263)/'Grade computation'!I$6)=0,0,(SUMIF(D$14:CS$14,"CLO3",D263:CS263)/'Grade computation'!I$6)),""),"")</f>
        <v/>
      </c>
      <c r="DC263" s="92" t="str">
        <f t="shared" si="146"/>
        <v/>
      </c>
      <c r="DD263" s="92" t="str">
        <f t="shared" si="147"/>
        <v/>
      </c>
      <c r="DE263" s="91" t="str">
        <f>IF(B263&lt;&gt;"",IFERROR(SUMIF(D$14:CS$14,"CLO4",D263:CS263)/'Grade computation'!I$7,""),"")</f>
        <v/>
      </c>
      <c r="DF263" s="92" t="str">
        <f t="shared" si="148"/>
        <v/>
      </c>
      <c r="DG263" s="92" t="str">
        <f t="shared" si="149"/>
        <v/>
      </c>
      <c r="DH263" s="91" t="str">
        <f>IF(B263&lt;&gt;"",IFERROR(IF((SUMIF(D$14:CS$14,"CLO5",D263:CS263)/'Grade computation'!I$8)=0,0,(SUMIF(D$14:CS$14,"CLO5",D263:CS263)/'Grade computation'!I$8)),""),"")</f>
        <v/>
      </c>
      <c r="DI263" s="92" t="str">
        <f t="shared" si="150"/>
        <v/>
      </c>
      <c r="DJ263" s="92" t="str">
        <f t="shared" si="151"/>
        <v/>
      </c>
      <c r="DK263" s="91" t="str">
        <f>IF(B263&lt;&gt;"",IFERROR(IF((SUMIF(D$14:CS$14,"CLO6",D263:CS263)/'Grade computation'!I$9)=0,0,(SUMIF(D$14:CS$14,"CLO6",D263:CS263)/'Grade computation'!I$9)),""),"")</f>
        <v/>
      </c>
      <c r="DL263" s="92" t="str">
        <f t="shared" si="152"/>
        <v/>
      </c>
      <c r="DM263" s="92" t="str">
        <f t="shared" si="153"/>
        <v/>
      </c>
      <c r="DN263" s="91" t="str">
        <f>IF(B263&lt;&gt;"",IFERROR(IF((SUMIF(D$14:CS$14,"CLO7",D263:CS263)/'Grade computation'!I$10)=0,0,(SUMIF(D$14:CS$14,"CLO7",D263:CS263)/'Grade computation'!I$10)),""),"")</f>
        <v/>
      </c>
      <c r="DO263" s="92" t="str">
        <f t="shared" si="154"/>
        <v/>
      </c>
      <c r="DP263" s="92" t="str">
        <f t="shared" si="155"/>
        <v/>
      </c>
      <c r="DQ263" s="91" t="str">
        <f>IF(B263&lt;&gt;"",IFERROR(IF((SUMIF(D$14:CS$14,"CLO8",D263:CS263)/'Grade computation'!I$11)=0,0,(SUMIF(D$14:CS$14,"CLO8",D263:CS263)/'Grade computation'!I$11)),""),"")</f>
        <v/>
      </c>
      <c r="DR263" s="92" t="str">
        <f t="shared" si="156"/>
        <v/>
      </c>
      <c r="DS263" s="92" t="str">
        <f t="shared" si="157"/>
        <v/>
      </c>
      <c r="DT263" s="91" t="str">
        <f>IF(B263&lt;&gt;"",IFERROR(IF((SUMIF(D$14:CS$14,"CLO9",D263:CS263)/'Grade computation'!I$12)=0,0,(SUMIF(D$14:CS$14,"CLO9",D263:CS263)/'Grade computation'!I$12)),""),"")</f>
        <v/>
      </c>
      <c r="DU263" s="92" t="str">
        <f t="shared" si="158"/>
        <v/>
      </c>
      <c r="DV263" s="92" t="str">
        <f t="shared" si="159"/>
        <v/>
      </c>
      <c r="DW263" s="91" t="str">
        <f>IF(B263&lt;&gt;"",IFERROR(IF((SUMIF(D$14:CS$14,"CLO10",D263:CS263)/'Grade computation'!I$13)=0,0,(SUMIF(D$14:CS$14,"CLO10",D263:CS263)/'Grade computation'!I$13)),""),"")</f>
        <v/>
      </c>
      <c r="DX263" s="92" t="str">
        <f t="shared" si="160"/>
        <v/>
      </c>
      <c r="DY263" s="92" t="str">
        <f t="shared" si="161"/>
        <v/>
      </c>
      <c r="DZ263" s="45"/>
      <c r="EA263" s="45"/>
    </row>
    <row r="264" spans="1:131" ht="15.75" customHeight="1">
      <c r="A264" s="281"/>
      <c r="B264" s="282"/>
      <c r="C264" s="276"/>
      <c r="D264" s="276"/>
      <c r="E264" s="276"/>
      <c r="F264" s="276"/>
      <c r="G264" s="276"/>
      <c r="H264" s="276"/>
      <c r="I264" s="276"/>
      <c r="J264" s="276"/>
      <c r="K264" s="276"/>
      <c r="L264" s="276"/>
      <c r="M264" s="276"/>
      <c r="N264" s="276"/>
      <c r="O264" s="276"/>
      <c r="P264" s="276"/>
      <c r="Q264" s="276"/>
      <c r="R264" s="276"/>
      <c r="S264" s="276"/>
      <c r="T264" s="276"/>
      <c r="U264" s="276"/>
      <c r="V264" s="276"/>
      <c r="W264" s="276"/>
      <c r="X264" s="276"/>
      <c r="Y264" s="276"/>
      <c r="Z264" s="276"/>
      <c r="AA264" s="276"/>
      <c r="AB264" s="276"/>
      <c r="AC264" s="276"/>
      <c r="AD264" s="276"/>
      <c r="AE264" s="276"/>
      <c r="AF264" s="276"/>
      <c r="AG264" s="276"/>
      <c r="AH264" s="89" t="str">
        <f t="shared" si="136"/>
        <v/>
      </c>
      <c r="AI264" s="90" t="str">
        <f t="shared" si="137"/>
        <v/>
      </c>
      <c r="AJ264" s="276"/>
      <c r="AK264" s="276"/>
      <c r="AL264" s="276"/>
      <c r="AM264" s="276"/>
      <c r="AN264" s="276"/>
      <c r="AO264" s="276"/>
      <c r="AP264" s="276"/>
      <c r="AQ264" s="276"/>
      <c r="AR264" s="276"/>
      <c r="AS264" s="276"/>
      <c r="AT264" s="276"/>
      <c r="AU264" s="276"/>
      <c r="AV264" s="276"/>
      <c r="AW264" s="276"/>
      <c r="AX264" s="276"/>
      <c r="AY264" s="276"/>
      <c r="AZ264" s="276"/>
      <c r="BA264" s="276"/>
      <c r="BB264" s="276"/>
      <c r="BC264" s="276"/>
      <c r="BD264" s="276"/>
      <c r="BE264" s="276"/>
      <c r="BF264" s="276"/>
      <c r="BG264" s="276"/>
      <c r="BH264" s="276"/>
      <c r="BI264" s="276"/>
      <c r="BJ264" s="276"/>
      <c r="BK264" s="276"/>
      <c r="BL264" s="276"/>
      <c r="BM264" s="276"/>
      <c r="BN264" s="89" t="str">
        <f t="shared" si="138"/>
        <v/>
      </c>
      <c r="BO264" s="90" t="str">
        <f t="shared" si="139"/>
        <v/>
      </c>
      <c r="BP264" s="285"/>
      <c r="BQ264" s="285"/>
      <c r="BR264" s="285"/>
      <c r="BS264" s="285"/>
      <c r="BT264" s="285"/>
      <c r="BU264" s="285"/>
      <c r="BV264" s="285"/>
      <c r="BW264" s="285"/>
      <c r="BX264" s="285"/>
      <c r="BY264" s="285"/>
      <c r="BZ264" s="285"/>
      <c r="CA264" s="276"/>
      <c r="CB264" s="276"/>
      <c r="CC264" s="276"/>
      <c r="CD264" s="276"/>
      <c r="CE264" s="276"/>
      <c r="CF264" s="276"/>
      <c r="CG264" s="276"/>
      <c r="CH264" s="276"/>
      <c r="CI264" s="276"/>
      <c r="CJ264" s="276"/>
      <c r="CK264" s="276"/>
      <c r="CL264" s="276"/>
      <c r="CM264" s="276"/>
      <c r="CN264" s="276"/>
      <c r="CO264" s="276"/>
      <c r="CP264" s="276"/>
      <c r="CQ264" s="276"/>
      <c r="CR264" s="276"/>
      <c r="CS264" s="276"/>
      <c r="CT264" s="89" t="str">
        <f t="shared" si="140"/>
        <v/>
      </c>
      <c r="CU264" s="90" t="str">
        <f t="shared" si="141"/>
        <v/>
      </c>
      <c r="CV264" s="91" t="str">
        <f>IF(B264&lt;&gt;"",IFERROR(SUMIF(D$14:CS$14, "CLO1", D264:CS264)/'Grade computation'!I$4,""),"")</f>
        <v/>
      </c>
      <c r="CW264" s="92" t="str">
        <f t="shared" si="142"/>
        <v/>
      </c>
      <c r="CX264" s="92" t="str">
        <f t="shared" si="143"/>
        <v/>
      </c>
      <c r="CY264" s="91" t="str">
        <f>IF(B264&lt;&gt;"",IFERROR(IF((SUMIF(D$14:CS$14,"CLO2",D264:CS264)/'Grade computation'!I$5)=0,0,(SUMIF(D$14:CS$14,"CLO2",D264:CS264)/'Grade computation'!I$5)),""),"")</f>
        <v/>
      </c>
      <c r="CZ264" s="92" t="str">
        <f t="shared" si="144"/>
        <v/>
      </c>
      <c r="DA264" s="92" t="str">
        <f t="shared" si="145"/>
        <v/>
      </c>
      <c r="DB264" s="91" t="str">
        <f>IF(B264&lt;&gt;"",IFERROR(IF((SUMIF(D$14:CS$14,"CLO3",D264:CS264)/'Grade computation'!I$6)=0,0,(SUMIF(D$14:CS$14,"CLO3",D264:CS264)/'Grade computation'!I$6)),""),"")</f>
        <v/>
      </c>
      <c r="DC264" s="92" t="str">
        <f t="shared" si="146"/>
        <v/>
      </c>
      <c r="DD264" s="92" t="str">
        <f t="shared" si="147"/>
        <v/>
      </c>
      <c r="DE264" s="91" t="str">
        <f>IF(B264&lt;&gt;"",IFERROR(SUMIF(D$14:CS$14,"CLO4",D264:CS264)/'Grade computation'!I$7,""),"")</f>
        <v/>
      </c>
      <c r="DF264" s="92" t="str">
        <f t="shared" si="148"/>
        <v/>
      </c>
      <c r="DG264" s="92" t="str">
        <f t="shared" si="149"/>
        <v/>
      </c>
      <c r="DH264" s="91" t="str">
        <f>IF(B264&lt;&gt;"",IFERROR(IF((SUMIF(D$14:CS$14,"CLO5",D264:CS264)/'Grade computation'!I$8)=0,0,(SUMIF(D$14:CS$14,"CLO5",D264:CS264)/'Grade computation'!I$8)),""),"")</f>
        <v/>
      </c>
      <c r="DI264" s="92" t="str">
        <f t="shared" si="150"/>
        <v/>
      </c>
      <c r="DJ264" s="92" t="str">
        <f t="shared" si="151"/>
        <v/>
      </c>
      <c r="DK264" s="91" t="str">
        <f>IF(B264&lt;&gt;"",IFERROR(IF((SUMIF(D$14:CS$14,"CLO6",D264:CS264)/'Grade computation'!I$9)=0,0,(SUMIF(D$14:CS$14,"CLO6",D264:CS264)/'Grade computation'!I$9)),""),"")</f>
        <v/>
      </c>
      <c r="DL264" s="92" t="str">
        <f t="shared" si="152"/>
        <v/>
      </c>
      <c r="DM264" s="92" t="str">
        <f t="shared" si="153"/>
        <v/>
      </c>
      <c r="DN264" s="91" t="str">
        <f>IF(B264&lt;&gt;"",IFERROR(IF((SUMIF(D$14:CS$14,"CLO7",D264:CS264)/'Grade computation'!I$10)=0,0,(SUMIF(D$14:CS$14,"CLO7",D264:CS264)/'Grade computation'!I$10)),""),"")</f>
        <v/>
      </c>
      <c r="DO264" s="92" t="str">
        <f t="shared" si="154"/>
        <v/>
      </c>
      <c r="DP264" s="92" t="str">
        <f t="shared" si="155"/>
        <v/>
      </c>
      <c r="DQ264" s="91" t="str">
        <f>IF(B264&lt;&gt;"",IFERROR(IF((SUMIF(D$14:CS$14,"CLO8",D264:CS264)/'Grade computation'!I$11)=0,0,(SUMIF(D$14:CS$14,"CLO8",D264:CS264)/'Grade computation'!I$11)),""),"")</f>
        <v/>
      </c>
      <c r="DR264" s="92" t="str">
        <f t="shared" si="156"/>
        <v/>
      </c>
      <c r="DS264" s="92" t="str">
        <f t="shared" si="157"/>
        <v/>
      </c>
      <c r="DT264" s="91" t="str">
        <f>IF(B264&lt;&gt;"",IFERROR(IF((SUMIF(D$14:CS$14,"CLO9",D264:CS264)/'Grade computation'!I$12)=0,0,(SUMIF(D$14:CS$14,"CLO9",D264:CS264)/'Grade computation'!I$12)),""),"")</f>
        <v/>
      </c>
      <c r="DU264" s="92" t="str">
        <f t="shared" si="158"/>
        <v/>
      </c>
      <c r="DV264" s="92" t="str">
        <f t="shared" si="159"/>
        <v/>
      </c>
      <c r="DW264" s="91" t="str">
        <f>IF(B264&lt;&gt;"",IFERROR(IF((SUMIF(D$14:CS$14,"CLO10",D264:CS264)/'Grade computation'!I$13)=0,0,(SUMIF(D$14:CS$14,"CLO10",D264:CS264)/'Grade computation'!I$13)),""),"")</f>
        <v/>
      </c>
      <c r="DX264" s="92" t="str">
        <f t="shared" si="160"/>
        <v/>
      </c>
      <c r="DY264" s="92" t="str">
        <f t="shared" si="161"/>
        <v/>
      </c>
      <c r="DZ264" s="45"/>
      <c r="EA264" s="45"/>
    </row>
    <row r="265" spans="1:131" ht="15.75" customHeight="1">
      <c r="A265" s="281"/>
      <c r="B265" s="282"/>
      <c r="C265" s="276"/>
      <c r="D265" s="276"/>
      <c r="E265" s="276"/>
      <c r="F265" s="276"/>
      <c r="G265" s="276"/>
      <c r="H265" s="276"/>
      <c r="I265" s="276"/>
      <c r="J265" s="276"/>
      <c r="K265" s="276"/>
      <c r="L265" s="276"/>
      <c r="M265" s="276"/>
      <c r="N265" s="276"/>
      <c r="O265" s="276"/>
      <c r="P265" s="276"/>
      <c r="Q265" s="276"/>
      <c r="R265" s="276"/>
      <c r="S265" s="276"/>
      <c r="T265" s="276"/>
      <c r="U265" s="276"/>
      <c r="V265" s="276"/>
      <c r="W265" s="276"/>
      <c r="X265" s="276"/>
      <c r="Y265" s="276"/>
      <c r="Z265" s="276"/>
      <c r="AA265" s="276"/>
      <c r="AB265" s="276"/>
      <c r="AC265" s="276"/>
      <c r="AD265" s="276"/>
      <c r="AE265" s="276"/>
      <c r="AF265" s="276"/>
      <c r="AG265" s="276"/>
      <c r="AH265" s="89" t="str">
        <f t="shared" si="136"/>
        <v/>
      </c>
      <c r="AI265" s="90" t="str">
        <f t="shared" si="137"/>
        <v/>
      </c>
      <c r="AJ265" s="276"/>
      <c r="AK265" s="276"/>
      <c r="AL265" s="276"/>
      <c r="AM265" s="276"/>
      <c r="AN265" s="276"/>
      <c r="AO265" s="276"/>
      <c r="AP265" s="276"/>
      <c r="AQ265" s="276"/>
      <c r="AR265" s="276"/>
      <c r="AS265" s="276"/>
      <c r="AT265" s="276"/>
      <c r="AU265" s="276"/>
      <c r="AV265" s="276"/>
      <c r="AW265" s="276"/>
      <c r="AX265" s="276"/>
      <c r="AY265" s="276"/>
      <c r="AZ265" s="276"/>
      <c r="BA265" s="276"/>
      <c r="BB265" s="276"/>
      <c r="BC265" s="276"/>
      <c r="BD265" s="276"/>
      <c r="BE265" s="276"/>
      <c r="BF265" s="276"/>
      <c r="BG265" s="276"/>
      <c r="BH265" s="276"/>
      <c r="BI265" s="276"/>
      <c r="BJ265" s="276"/>
      <c r="BK265" s="276"/>
      <c r="BL265" s="276"/>
      <c r="BM265" s="276"/>
      <c r="BN265" s="89" t="str">
        <f t="shared" si="138"/>
        <v/>
      </c>
      <c r="BO265" s="90" t="str">
        <f t="shared" si="139"/>
        <v/>
      </c>
      <c r="BP265" s="285"/>
      <c r="BQ265" s="285"/>
      <c r="BR265" s="285"/>
      <c r="BS265" s="285"/>
      <c r="BT265" s="285"/>
      <c r="BU265" s="285"/>
      <c r="BV265" s="285"/>
      <c r="BW265" s="285"/>
      <c r="BX265" s="285"/>
      <c r="BY265" s="285"/>
      <c r="BZ265" s="285"/>
      <c r="CA265" s="276"/>
      <c r="CB265" s="276"/>
      <c r="CC265" s="276"/>
      <c r="CD265" s="276"/>
      <c r="CE265" s="276"/>
      <c r="CF265" s="276"/>
      <c r="CG265" s="276"/>
      <c r="CH265" s="276"/>
      <c r="CI265" s="276"/>
      <c r="CJ265" s="276"/>
      <c r="CK265" s="276"/>
      <c r="CL265" s="276"/>
      <c r="CM265" s="276"/>
      <c r="CN265" s="276"/>
      <c r="CO265" s="276"/>
      <c r="CP265" s="276"/>
      <c r="CQ265" s="276"/>
      <c r="CR265" s="276"/>
      <c r="CS265" s="276"/>
      <c r="CT265" s="89" t="str">
        <f t="shared" si="140"/>
        <v/>
      </c>
      <c r="CU265" s="90" t="str">
        <f t="shared" si="141"/>
        <v/>
      </c>
      <c r="CV265" s="91" t="str">
        <f>IF(B265&lt;&gt;"",IFERROR(SUMIF(D$14:CS$14, "CLO1", D265:CS265)/'Grade computation'!I$4,""),"")</f>
        <v/>
      </c>
      <c r="CW265" s="92" t="str">
        <f t="shared" si="142"/>
        <v/>
      </c>
      <c r="CX265" s="92" t="str">
        <f t="shared" si="143"/>
        <v/>
      </c>
      <c r="CY265" s="91" t="str">
        <f>IF(B265&lt;&gt;"",IFERROR(IF((SUMIF(D$14:CS$14,"CLO2",D265:CS265)/'Grade computation'!I$5)=0,0,(SUMIF(D$14:CS$14,"CLO2",D265:CS265)/'Grade computation'!I$5)),""),"")</f>
        <v/>
      </c>
      <c r="CZ265" s="92" t="str">
        <f t="shared" si="144"/>
        <v/>
      </c>
      <c r="DA265" s="92" t="str">
        <f t="shared" si="145"/>
        <v/>
      </c>
      <c r="DB265" s="91" t="str">
        <f>IF(B265&lt;&gt;"",IFERROR(IF((SUMIF(D$14:CS$14,"CLO3",D265:CS265)/'Grade computation'!I$6)=0,0,(SUMIF(D$14:CS$14,"CLO3",D265:CS265)/'Grade computation'!I$6)),""),"")</f>
        <v/>
      </c>
      <c r="DC265" s="92" t="str">
        <f t="shared" si="146"/>
        <v/>
      </c>
      <c r="DD265" s="92" t="str">
        <f t="shared" si="147"/>
        <v/>
      </c>
      <c r="DE265" s="91" t="str">
        <f>IF(B265&lt;&gt;"",IFERROR(SUMIF(D$14:CS$14,"CLO4",D265:CS265)/'Grade computation'!I$7,""),"")</f>
        <v/>
      </c>
      <c r="DF265" s="92" t="str">
        <f t="shared" si="148"/>
        <v/>
      </c>
      <c r="DG265" s="92" t="str">
        <f t="shared" si="149"/>
        <v/>
      </c>
      <c r="DH265" s="91" t="str">
        <f>IF(B265&lt;&gt;"",IFERROR(IF((SUMIF(D$14:CS$14,"CLO5",D265:CS265)/'Grade computation'!I$8)=0,0,(SUMIF(D$14:CS$14,"CLO5",D265:CS265)/'Grade computation'!I$8)),""),"")</f>
        <v/>
      </c>
      <c r="DI265" s="92" t="str">
        <f t="shared" si="150"/>
        <v/>
      </c>
      <c r="DJ265" s="92" t="str">
        <f t="shared" si="151"/>
        <v/>
      </c>
      <c r="DK265" s="91" t="str">
        <f>IF(B265&lt;&gt;"",IFERROR(IF((SUMIF(D$14:CS$14,"CLO6",D265:CS265)/'Grade computation'!I$9)=0,0,(SUMIF(D$14:CS$14,"CLO6",D265:CS265)/'Grade computation'!I$9)),""),"")</f>
        <v/>
      </c>
      <c r="DL265" s="92" t="str">
        <f t="shared" si="152"/>
        <v/>
      </c>
      <c r="DM265" s="92" t="str">
        <f t="shared" si="153"/>
        <v/>
      </c>
      <c r="DN265" s="91" t="str">
        <f>IF(B265&lt;&gt;"",IFERROR(IF((SUMIF(D$14:CS$14,"CLO7",D265:CS265)/'Grade computation'!I$10)=0,0,(SUMIF(D$14:CS$14,"CLO7",D265:CS265)/'Grade computation'!I$10)),""),"")</f>
        <v/>
      </c>
      <c r="DO265" s="92" t="str">
        <f t="shared" si="154"/>
        <v/>
      </c>
      <c r="DP265" s="92" t="str">
        <f t="shared" si="155"/>
        <v/>
      </c>
      <c r="DQ265" s="91" t="str">
        <f>IF(B265&lt;&gt;"",IFERROR(IF((SUMIF(D$14:CS$14,"CLO8",D265:CS265)/'Grade computation'!I$11)=0,0,(SUMIF(D$14:CS$14,"CLO8",D265:CS265)/'Grade computation'!I$11)),""),"")</f>
        <v/>
      </c>
      <c r="DR265" s="92" t="str">
        <f t="shared" si="156"/>
        <v/>
      </c>
      <c r="DS265" s="92" t="str">
        <f t="shared" si="157"/>
        <v/>
      </c>
      <c r="DT265" s="91" t="str">
        <f>IF(B265&lt;&gt;"",IFERROR(IF((SUMIF(D$14:CS$14,"CLO9",D265:CS265)/'Grade computation'!I$12)=0,0,(SUMIF(D$14:CS$14,"CLO9",D265:CS265)/'Grade computation'!I$12)),""),"")</f>
        <v/>
      </c>
      <c r="DU265" s="92" t="str">
        <f t="shared" si="158"/>
        <v/>
      </c>
      <c r="DV265" s="92" t="str">
        <f t="shared" si="159"/>
        <v/>
      </c>
      <c r="DW265" s="91" t="str">
        <f>IF(B265&lt;&gt;"",IFERROR(IF((SUMIF(D$14:CS$14,"CLO10",D265:CS265)/'Grade computation'!I$13)=0,0,(SUMIF(D$14:CS$14,"CLO10",D265:CS265)/'Grade computation'!I$13)),""),"")</f>
        <v/>
      </c>
      <c r="DX265" s="92" t="str">
        <f t="shared" si="160"/>
        <v/>
      </c>
      <c r="DY265" s="92" t="str">
        <f t="shared" si="161"/>
        <v/>
      </c>
      <c r="DZ265" s="45"/>
      <c r="EA265" s="45"/>
    </row>
    <row r="266" spans="1:131" ht="15.75" customHeight="1">
      <c r="A266" s="281"/>
      <c r="B266" s="282"/>
      <c r="C266" s="276"/>
      <c r="D266" s="276"/>
      <c r="E266" s="276"/>
      <c r="F266" s="276"/>
      <c r="G266" s="276"/>
      <c r="H266" s="276"/>
      <c r="I266" s="276"/>
      <c r="J266" s="276"/>
      <c r="K266" s="276"/>
      <c r="L266" s="276"/>
      <c r="M266" s="276"/>
      <c r="N266" s="276"/>
      <c r="O266" s="276"/>
      <c r="P266" s="276"/>
      <c r="Q266" s="276"/>
      <c r="R266" s="276"/>
      <c r="S266" s="276"/>
      <c r="T266" s="276"/>
      <c r="U266" s="276"/>
      <c r="V266" s="276"/>
      <c r="W266" s="276"/>
      <c r="X266" s="276"/>
      <c r="Y266" s="276"/>
      <c r="Z266" s="276"/>
      <c r="AA266" s="276"/>
      <c r="AB266" s="276"/>
      <c r="AC266" s="276"/>
      <c r="AD266" s="276"/>
      <c r="AE266" s="276"/>
      <c r="AF266" s="276"/>
      <c r="AG266" s="276"/>
      <c r="AH266" s="89" t="str">
        <f t="shared" si="136"/>
        <v/>
      </c>
      <c r="AI266" s="90" t="str">
        <f t="shared" si="137"/>
        <v/>
      </c>
      <c r="AJ266" s="276"/>
      <c r="AK266" s="276"/>
      <c r="AL266" s="276"/>
      <c r="AM266" s="276"/>
      <c r="AN266" s="276"/>
      <c r="AO266" s="276"/>
      <c r="AP266" s="276"/>
      <c r="AQ266" s="276"/>
      <c r="AR266" s="276"/>
      <c r="AS266" s="276"/>
      <c r="AT266" s="276"/>
      <c r="AU266" s="276"/>
      <c r="AV266" s="276"/>
      <c r="AW266" s="276"/>
      <c r="AX266" s="276"/>
      <c r="AY266" s="276"/>
      <c r="AZ266" s="276"/>
      <c r="BA266" s="276"/>
      <c r="BB266" s="276"/>
      <c r="BC266" s="276"/>
      <c r="BD266" s="276"/>
      <c r="BE266" s="276"/>
      <c r="BF266" s="276"/>
      <c r="BG266" s="276"/>
      <c r="BH266" s="276"/>
      <c r="BI266" s="276"/>
      <c r="BJ266" s="276"/>
      <c r="BK266" s="276"/>
      <c r="BL266" s="276"/>
      <c r="BM266" s="276"/>
      <c r="BN266" s="89" t="str">
        <f t="shared" si="138"/>
        <v/>
      </c>
      <c r="BO266" s="90" t="str">
        <f t="shared" si="139"/>
        <v/>
      </c>
      <c r="BP266" s="285"/>
      <c r="BQ266" s="285"/>
      <c r="BR266" s="285"/>
      <c r="BS266" s="285"/>
      <c r="BT266" s="285"/>
      <c r="BU266" s="285"/>
      <c r="BV266" s="285"/>
      <c r="BW266" s="285"/>
      <c r="BX266" s="285"/>
      <c r="BY266" s="285"/>
      <c r="BZ266" s="285"/>
      <c r="CA266" s="276"/>
      <c r="CB266" s="276"/>
      <c r="CC266" s="276"/>
      <c r="CD266" s="276"/>
      <c r="CE266" s="276"/>
      <c r="CF266" s="276"/>
      <c r="CG266" s="276"/>
      <c r="CH266" s="276"/>
      <c r="CI266" s="276"/>
      <c r="CJ266" s="276"/>
      <c r="CK266" s="276"/>
      <c r="CL266" s="276"/>
      <c r="CM266" s="276"/>
      <c r="CN266" s="276"/>
      <c r="CO266" s="276"/>
      <c r="CP266" s="276"/>
      <c r="CQ266" s="276"/>
      <c r="CR266" s="276"/>
      <c r="CS266" s="276"/>
      <c r="CT266" s="89" t="str">
        <f t="shared" si="140"/>
        <v/>
      </c>
      <c r="CU266" s="90" t="str">
        <f t="shared" si="141"/>
        <v/>
      </c>
      <c r="CV266" s="91" t="str">
        <f>IF(B266&lt;&gt;"",IFERROR(SUMIF(D$14:CS$14, "CLO1", D266:CS266)/'Grade computation'!I$4,""),"")</f>
        <v/>
      </c>
      <c r="CW266" s="92" t="str">
        <f t="shared" si="142"/>
        <v/>
      </c>
      <c r="CX266" s="92" t="str">
        <f t="shared" si="143"/>
        <v/>
      </c>
      <c r="CY266" s="91" t="str">
        <f>IF(B266&lt;&gt;"",IFERROR(IF((SUMIF(D$14:CS$14,"CLO2",D266:CS266)/'Grade computation'!I$5)=0,0,(SUMIF(D$14:CS$14,"CLO2",D266:CS266)/'Grade computation'!I$5)),""),"")</f>
        <v/>
      </c>
      <c r="CZ266" s="92" t="str">
        <f t="shared" si="144"/>
        <v/>
      </c>
      <c r="DA266" s="92" t="str">
        <f t="shared" si="145"/>
        <v/>
      </c>
      <c r="DB266" s="91" t="str">
        <f>IF(B266&lt;&gt;"",IFERROR(IF((SUMIF(D$14:CS$14,"CLO3",D266:CS266)/'Grade computation'!I$6)=0,0,(SUMIF(D$14:CS$14,"CLO3",D266:CS266)/'Grade computation'!I$6)),""),"")</f>
        <v/>
      </c>
      <c r="DC266" s="92" t="str">
        <f t="shared" si="146"/>
        <v/>
      </c>
      <c r="DD266" s="92" t="str">
        <f t="shared" si="147"/>
        <v/>
      </c>
      <c r="DE266" s="91" t="str">
        <f>IF(B266&lt;&gt;"",IFERROR(SUMIF(D$14:CS$14,"CLO4",D266:CS266)/'Grade computation'!I$7,""),"")</f>
        <v/>
      </c>
      <c r="DF266" s="92" t="str">
        <f t="shared" si="148"/>
        <v/>
      </c>
      <c r="DG266" s="92" t="str">
        <f t="shared" si="149"/>
        <v/>
      </c>
      <c r="DH266" s="91" t="str">
        <f>IF(B266&lt;&gt;"",IFERROR(IF((SUMIF(D$14:CS$14,"CLO5",D266:CS266)/'Grade computation'!I$8)=0,0,(SUMIF(D$14:CS$14,"CLO5",D266:CS266)/'Grade computation'!I$8)),""),"")</f>
        <v/>
      </c>
      <c r="DI266" s="92" t="str">
        <f t="shared" si="150"/>
        <v/>
      </c>
      <c r="DJ266" s="92" t="str">
        <f t="shared" si="151"/>
        <v/>
      </c>
      <c r="DK266" s="91" t="str">
        <f>IF(B266&lt;&gt;"",IFERROR(IF((SUMIF(D$14:CS$14,"CLO6",D266:CS266)/'Grade computation'!I$9)=0,0,(SUMIF(D$14:CS$14,"CLO6",D266:CS266)/'Grade computation'!I$9)),""),"")</f>
        <v/>
      </c>
      <c r="DL266" s="92" t="str">
        <f t="shared" si="152"/>
        <v/>
      </c>
      <c r="DM266" s="92" t="str">
        <f t="shared" si="153"/>
        <v/>
      </c>
      <c r="DN266" s="91" t="str">
        <f>IF(B266&lt;&gt;"",IFERROR(IF((SUMIF(D$14:CS$14,"CLO7",D266:CS266)/'Grade computation'!I$10)=0,0,(SUMIF(D$14:CS$14,"CLO7",D266:CS266)/'Grade computation'!I$10)),""),"")</f>
        <v/>
      </c>
      <c r="DO266" s="92" t="str">
        <f t="shared" si="154"/>
        <v/>
      </c>
      <c r="DP266" s="92" t="str">
        <f t="shared" si="155"/>
        <v/>
      </c>
      <c r="DQ266" s="91" t="str">
        <f>IF(B266&lt;&gt;"",IFERROR(IF((SUMIF(D$14:CS$14,"CLO8",D266:CS266)/'Grade computation'!I$11)=0,0,(SUMIF(D$14:CS$14,"CLO8",D266:CS266)/'Grade computation'!I$11)),""),"")</f>
        <v/>
      </c>
      <c r="DR266" s="92" t="str">
        <f t="shared" si="156"/>
        <v/>
      </c>
      <c r="DS266" s="92" t="str">
        <f t="shared" si="157"/>
        <v/>
      </c>
      <c r="DT266" s="91" t="str">
        <f>IF(B266&lt;&gt;"",IFERROR(IF((SUMIF(D$14:CS$14,"CLO9",D266:CS266)/'Grade computation'!I$12)=0,0,(SUMIF(D$14:CS$14,"CLO9",D266:CS266)/'Grade computation'!I$12)),""),"")</f>
        <v/>
      </c>
      <c r="DU266" s="92" t="str">
        <f t="shared" si="158"/>
        <v/>
      </c>
      <c r="DV266" s="92" t="str">
        <f t="shared" si="159"/>
        <v/>
      </c>
      <c r="DW266" s="91" t="str">
        <f>IF(B266&lt;&gt;"",IFERROR(IF((SUMIF(D$14:CS$14,"CLO10",D266:CS266)/'Grade computation'!I$13)=0,0,(SUMIF(D$14:CS$14,"CLO10",D266:CS266)/'Grade computation'!I$13)),""),"")</f>
        <v/>
      </c>
      <c r="DX266" s="92" t="str">
        <f t="shared" si="160"/>
        <v/>
      </c>
      <c r="DY266" s="92" t="str">
        <f t="shared" si="161"/>
        <v/>
      </c>
      <c r="DZ266" s="45"/>
      <c r="EA266" s="45"/>
    </row>
    <row r="267" spans="1:131" ht="15.75" customHeight="1">
      <c r="A267" s="281"/>
      <c r="B267" s="282"/>
      <c r="C267" s="276"/>
      <c r="D267" s="276"/>
      <c r="E267" s="276"/>
      <c r="F267" s="276"/>
      <c r="G267" s="276"/>
      <c r="H267" s="276"/>
      <c r="I267" s="276"/>
      <c r="J267" s="276"/>
      <c r="K267" s="276"/>
      <c r="L267" s="276"/>
      <c r="M267" s="276"/>
      <c r="N267" s="276"/>
      <c r="O267" s="276"/>
      <c r="P267" s="276"/>
      <c r="Q267" s="276"/>
      <c r="R267" s="276"/>
      <c r="S267" s="276"/>
      <c r="T267" s="276"/>
      <c r="U267" s="276"/>
      <c r="V267" s="276"/>
      <c r="W267" s="276"/>
      <c r="X267" s="276"/>
      <c r="Y267" s="276"/>
      <c r="Z267" s="276"/>
      <c r="AA267" s="276"/>
      <c r="AB267" s="276"/>
      <c r="AC267" s="276"/>
      <c r="AD267" s="276"/>
      <c r="AE267" s="276"/>
      <c r="AF267" s="276"/>
      <c r="AG267" s="276"/>
      <c r="AH267" s="89" t="str">
        <f t="shared" si="136"/>
        <v/>
      </c>
      <c r="AI267" s="90" t="str">
        <f t="shared" si="137"/>
        <v/>
      </c>
      <c r="AJ267" s="276"/>
      <c r="AK267" s="276"/>
      <c r="AL267" s="276"/>
      <c r="AM267" s="276"/>
      <c r="AN267" s="276"/>
      <c r="AO267" s="276"/>
      <c r="AP267" s="276"/>
      <c r="AQ267" s="276"/>
      <c r="AR267" s="276"/>
      <c r="AS267" s="276"/>
      <c r="AT267" s="276"/>
      <c r="AU267" s="276"/>
      <c r="AV267" s="276"/>
      <c r="AW267" s="276"/>
      <c r="AX267" s="276"/>
      <c r="AY267" s="276"/>
      <c r="AZ267" s="276"/>
      <c r="BA267" s="276"/>
      <c r="BB267" s="276"/>
      <c r="BC267" s="276"/>
      <c r="BD267" s="276"/>
      <c r="BE267" s="276"/>
      <c r="BF267" s="276"/>
      <c r="BG267" s="276"/>
      <c r="BH267" s="276"/>
      <c r="BI267" s="276"/>
      <c r="BJ267" s="276"/>
      <c r="BK267" s="276"/>
      <c r="BL267" s="276"/>
      <c r="BM267" s="276"/>
      <c r="BN267" s="89" t="str">
        <f t="shared" si="138"/>
        <v/>
      </c>
      <c r="BO267" s="90" t="str">
        <f t="shared" si="139"/>
        <v/>
      </c>
      <c r="BP267" s="285"/>
      <c r="BQ267" s="285"/>
      <c r="BR267" s="285"/>
      <c r="BS267" s="285"/>
      <c r="BT267" s="285"/>
      <c r="BU267" s="285"/>
      <c r="BV267" s="285"/>
      <c r="BW267" s="285"/>
      <c r="BX267" s="285"/>
      <c r="BY267" s="285"/>
      <c r="BZ267" s="285"/>
      <c r="CA267" s="276"/>
      <c r="CB267" s="276"/>
      <c r="CC267" s="276"/>
      <c r="CD267" s="276"/>
      <c r="CE267" s="276"/>
      <c r="CF267" s="276"/>
      <c r="CG267" s="276"/>
      <c r="CH267" s="276"/>
      <c r="CI267" s="276"/>
      <c r="CJ267" s="276"/>
      <c r="CK267" s="276"/>
      <c r="CL267" s="276"/>
      <c r="CM267" s="276"/>
      <c r="CN267" s="276"/>
      <c r="CO267" s="276"/>
      <c r="CP267" s="276"/>
      <c r="CQ267" s="276"/>
      <c r="CR267" s="276"/>
      <c r="CS267" s="276"/>
      <c r="CT267" s="89" t="str">
        <f t="shared" si="140"/>
        <v/>
      </c>
      <c r="CU267" s="90" t="str">
        <f t="shared" si="141"/>
        <v/>
      </c>
      <c r="CV267" s="91" t="str">
        <f>IF(B267&lt;&gt;"",IFERROR(SUMIF(D$14:CS$14, "CLO1", D267:CS267)/'Grade computation'!I$4,""),"")</f>
        <v/>
      </c>
      <c r="CW267" s="92" t="str">
        <f t="shared" si="142"/>
        <v/>
      </c>
      <c r="CX267" s="92" t="str">
        <f t="shared" si="143"/>
        <v/>
      </c>
      <c r="CY267" s="91" t="str">
        <f>IF(B267&lt;&gt;"",IFERROR(IF((SUMIF(D$14:CS$14,"CLO2",D267:CS267)/'Grade computation'!I$5)=0,0,(SUMIF(D$14:CS$14,"CLO2",D267:CS267)/'Grade computation'!I$5)),""),"")</f>
        <v/>
      </c>
      <c r="CZ267" s="92" t="str">
        <f t="shared" si="144"/>
        <v/>
      </c>
      <c r="DA267" s="92" t="str">
        <f t="shared" si="145"/>
        <v/>
      </c>
      <c r="DB267" s="91" t="str">
        <f>IF(B267&lt;&gt;"",IFERROR(IF((SUMIF(D$14:CS$14,"CLO3",D267:CS267)/'Grade computation'!I$6)=0,0,(SUMIF(D$14:CS$14,"CLO3",D267:CS267)/'Grade computation'!I$6)),""),"")</f>
        <v/>
      </c>
      <c r="DC267" s="92" t="str">
        <f t="shared" si="146"/>
        <v/>
      </c>
      <c r="DD267" s="92" t="str">
        <f t="shared" si="147"/>
        <v/>
      </c>
      <c r="DE267" s="91" t="str">
        <f>IF(B267&lt;&gt;"",IFERROR(SUMIF(D$14:CS$14,"CLO4",D267:CS267)/'Grade computation'!I$7,""),"")</f>
        <v/>
      </c>
      <c r="DF267" s="92" t="str">
        <f t="shared" si="148"/>
        <v/>
      </c>
      <c r="DG267" s="92" t="str">
        <f t="shared" si="149"/>
        <v/>
      </c>
      <c r="DH267" s="91" t="str">
        <f>IF(B267&lt;&gt;"",IFERROR(IF((SUMIF(D$14:CS$14,"CLO5",D267:CS267)/'Grade computation'!I$8)=0,0,(SUMIF(D$14:CS$14,"CLO5",D267:CS267)/'Grade computation'!I$8)),""),"")</f>
        <v/>
      </c>
      <c r="DI267" s="92" t="str">
        <f t="shared" si="150"/>
        <v/>
      </c>
      <c r="DJ267" s="92" t="str">
        <f t="shared" si="151"/>
        <v/>
      </c>
      <c r="DK267" s="91" t="str">
        <f>IF(B267&lt;&gt;"",IFERROR(IF((SUMIF(D$14:CS$14,"CLO6",D267:CS267)/'Grade computation'!I$9)=0,0,(SUMIF(D$14:CS$14,"CLO6",D267:CS267)/'Grade computation'!I$9)),""),"")</f>
        <v/>
      </c>
      <c r="DL267" s="92" t="str">
        <f t="shared" si="152"/>
        <v/>
      </c>
      <c r="DM267" s="92" t="str">
        <f t="shared" si="153"/>
        <v/>
      </c>
      <c r="DN267" s="91" t="str">
        <f>IF(B267&lt;&gt;"",IFERROR(IF((SUMIF(D$14:CS$14,"CLO7",D267:CS267)/'Grade computation'!I$10)=0,0,(SUMIF(D$14:CS$14,"CLO7",D267:CS267)/'Grade computation'!I$10)),""),"")</f>
        <v/>
      </c>
      <c r="DO267" s="92" t="str">
        <f t="shared" si="154"/>
        <v/>
      </c>
      <c r="DP267" s="92" t="str">
        <f t="shared" si="155"/>
        <v/>
      </c>
      <c r="DQ267" s="91" t="str">
        <f>IF(B267&lt;&gt;"",IFERROR(IF((SUMIF(D$14:CS$14,"CLO8",D267:CS267)/'Grade computation'!I$11)=0,0,(SUMIF(D$14:CS$14,"CLO8",D267:CS267)/'Grade computation'!I$11)),""),"")</f>
        <v/>
      </c>
      <c r="DR267" s="92" t="str">
        <f t="shared" si="156"/>
        <v/>
      </c>
      <c r="DS267" s="92" t="str">
        <f t="shared" si="157"/>
        <v/>
      </c>
      <c r="DT267" s="91" t="str">
        <f>IF(B267&lt;&gt;"",IFERROR(IF((SUMIF(D$14:CS$14,"CLO9",D267:CS267)/'Grade computation'!I$12)=0,0,(SUMIF(D$14:CS$14,"CLO9",D267:CS267)/'Grade computation'!I$12)),""),"")</f>
        <v/>
      </c>
      <c r="DU267" s="92" t="str">
        <f t="shared" si="158"/>
        <v/>
      </c>
      <c r="DV267" s="92" t="str">
        <f t="shared" si="159"/>
        <v/>
      </c>
      <c r="DW267" s="91" t="str">
        <f>IF(B267&lt;&gt;"",IFERROR(IF((SUMIF(D$14:CS$14,"CLO10",D267:CS267)/'Grade computation'!I$13)=0,0,(SUMIF(D$14:CS$14,"CLO10",D267:CS267)/'Grade computation'!I$13)),""),"")</f>
        <v/>
      </c>
      <c r="DX267" s="92" t="str">
        <f t="shared" si="160"/>
        <v/>
      </c>
      <c r="DY267" s="92" t="str">
        <f t="shared" si="161"/>
        <v/>
      </c>
      <c r="DZ267" s="45"/>
      <c r="EA267" s="45"/>
    </row>
    <row r="268" spans="1:131" ht="15.75" customHeight="1">
      <c r="A268" s="281"/>
      <c r="B268" s="282"/>
      <c r="C268" s="276"/>
      <c r="D268" s="276"/>
      <c r="E268" s="276"/>
      <c r="F268" s="276"/>
      <c r="G268" s="276"/>
      <c r="H268" s="276"/>
      <c r="I268" s="276"/>
      <c r="J268" s="276"/>
      <c r="K268" s="276"/>
      <c r="L268" s="276"/>
      <c r="M268" s="276"/>
      <c r="N268" s="276"/>
      <c r="O268" s="276"/>
      <c r="P268" s="276"/>
      <c r="Q268" s="276"/>
      <c r="R268" s="276"/>
      <c r="S268" s="276"/>
      <c r="T268" s="276"/>
      <c r="U268" s="276"/>
      <c r="V268" s="276"/>
      <c r="W268" s="276"/>
      <c r="X268" s="276"/>
      <c r="Y268" s="276"/>
      <c r="Z268" s="276"/>
      <c r="AA268" s="276"/>
      <c r="AB268" s="276"/>
      <c r="AC268" s="276"/>
      <c r="AD268" s="276"/>
      <c r="AE268" s="276"/>
      <c r="AF268" s="276"/>
      <c r="AG268" s="276"/>
      <c r="AH268" s="89" t="str">
        <f t="shared" si="136"/>
        <v/>
      </c>
      <c r="AI268" s="90" t="str">
        <f t="shared" si="137"/>
        <v/>
      </c>
      <c r="AJ268" s="276"/>
      <c r="AK268" s="276"/>
      <c r="AL268" s="276"/>
      <c r="AM268" s="276"/>
      <c r="AN268" s="276"/>
      <c r="AO268" s="276"/>
      <c r="AP268" s="276"/>
      <c r="AQ268" s="276"/>
      <c r="AR268" s="276"/>
      <c r="AS268" s="276"/>
      <c r="AT268" s="276"/>
      <c r="AU268" s="276"/>
      <c r="AV268" s="276"/>
      <c r="AW268" s="276"/>
      <c r="AX268" s="276"/>
      <c r="AY268" s="276"/>
      <c r="AZ268" s="276"/>
      <c r="BA268" s="276"/>
      <c r="BB268" s="276"/>
      <c r="BC268" s="276"/>
      <c r="BD268" s="276"/>
      <c r="BE268" s="276"/>
      <c r="BF268" s="276"/>
      <c r="BG268" s="276"/>
      <c r="BH268" s="276"/>
      <c r="BI268" s="276"/>
      <c r="BJ268" s="276"/>
      <c r="BK268" s="276"/>
      <c r="BL268" s="276"/>
      <c r="BM268" s="276"/>
      <c r="BN268" s="89" t="str">
        <f t="shared" si="138"/>
        <v/>
      </c>
      <c r="BO268" s="90" t="str">
        <f t="shared" si="139"/>
        <v/>
      </c>
      <c r="BP268" s="285"/>
      <c r="BQ268" s="285"/>
      <c r="BR268" s="285"/>
      <c r="BS268" s="285"/>
      <c r="BT268" s="285"/>
      <c r="BU268" s="285"/>
      <c r="BV268" s="285"/>
      <c r="BW268" s="285"/>
      <c r="BX268" s="285"/>
      <c r="BY268" s="285"/>
      <c r="BZ268" s="285"/>
      <c r="CA268" s="276"/>
      <c r="CB268" s="276"/>
      <c r="CC268" s="276"/>
      <c r="CD268" s="276"/>
      <c r="CE268" s="276"/>
      <c r="CF268" s="276"/>
      <c r="CG268" s="276"/>
      <c r="CH268" s="276"/>
      <c r="CI268" s="276"/>
      <c r="CJ268" s="276"/>
      <c r="CK268" s="276"/>
      <c r="CL268" s="276"/>
      <c r="CM268" s="276"/>
      <c r="CN268" s="276"/>
      <c r="CO268" s="276"/>
      <c r="CP268" s="276"/>
      <c r="CQ268" s="276"/>
      <c r="CR268" s="276"/>
      <c r="CS268" s="276"/>
      <c r="CT268" s="89" t="str">
        <f t="shared" si="140"/>
        <v/>
      </c>
      <c r="CU268" s="90" t="str">
        <f t="shared" si="141"/>
        <v/>
      </c>
      <c r="CV268" s="91" t="str">
        <f>IF(B268&lt;&gt;"",IFERROR(SUMIF(D$14:CS$14, "CLO1", D268:CS268)/'Grade computation'!I$4,""),"")</f>
        <v/>
      </c>
      <c r="CW268" s="92" t="str">
        <f t="shared" si="142"/>
        <v/>
      </c>
      <c r="CX268" s="92" t="str">
        <f t="shared" si="143"/>
        <v/>
      </c>
      <c r="CY268" s="91" t="str">
        <f>IF(B268&lt;&gt;"",IFERROR(IF((SUMIF(D$14:CS$14,"CLO2",D268:CS268)/'Grade computation'!I$5)=0,0,(SUMIF(D$14:CS$14,"CLO2",D268:CS268)/'Grade computation'!I$5)),""),"")</f>
        <v/>
      </c>
      <c r="CZ268" s="92" t="str">
        <f t="shared" si="144"/>
        <v/>
      </c>
      <c r="DA268" s="92" t="str">
        <f t="shared" si="145"/>
        <v/>
      </c>
      <c r="DB268" s="91" t="str">
        <f>IF(B268&lt;&gt;"",IFERROR(IF((SUMIF(D$14:CS$14,"CLO3",D268:CS268)/'Grade computation'!I$6)=0,0,(SUMIF(D$14:CS$14,"CLO3",D268:CS268)/'Grade computation'!I$6)),""),"")</f>
        <v/>
      </c>
      <c r="DC268" s="92" t="str">
        <f t="shared" si="146"/>
        <v/>
      </c>
      <c r="DD268" s="92" t="str">
        <f t="shared" si="147"/>
        <v/>
      </c>
      <c r="DE268" s="91" t="str">
        <f>IF(B268&lt;&gt;"",IFERROR(SUMIF(D$14:CS$14,"CLO4",D268:CS268)/'Grade computation'!I$7,""),"")</f>
        <v/>
      </c>
      <c r="DF268" s="92" t="str">
        <f t="shared" si="148"/>
        <v/>
      </c>
      <c r="DG268" s="92" t="str">
        <f t="shared" si="149"/>
        <v/>
      </c>
      <c r="DH268" s="91" t="str">
        <f>IF(B268&lt;&gt;"",IFERROR(IF((SUMIF(D$14:CS$14,"CLO5",D268:CS268)/'Grade computation'!I$8)=0,0,(SUMIF(D$14:CS$14,"CLO5",D268:CS268)/'Grade computation'!I$8)),""),"")</f>
        <v/>
      </c>
      <c r="DI268" s="92" t="str">
        <f t="shared" si="150"/>
        <v/>
      </c>
      <c r="DJ268" s="92" t="str">
        <f t="shared" si="151"/>
        <v/>
      </c>
      <c r="DK268" s="91" t="str">
        <f>IF(B268&lt;&gt;"",IFERROR(IF((SUMIF(D$14:CS$14,"CLO6",D268:CS268)/'Grade computation'!I$9)=0,0,(SUMIF(D$14:CS$14,"CLO6",D268:CS268)/'Grade computation'!I$9)),""),"")</f>
        <v/>
      </c>
      <c r="DL268" s="92" t="str">
        <f t="shared" si="152"/>
        <v/>
      </c>
      <c r="DM268" s="92" t="str">
        <f t="shared" si="153"/>
        <v/>
      </c>
      <c r="DN268" s="91" t="str">
        <f>IF(B268&lt;&gt;"",IFERROR(IF((SUMIF(D$14:CS$14,"CLO7",D268:CS268)/'Grade computation'!I$10)=0,0,(SUMIF(D$14:CS$14,"CLO7",D268:CS268)/'Grade computation'!I$10)),""),"")</f>
        <v/>
      </c>
      <c r="DO268" s="92" t="str">
        <f t="shared" si="154"/>
        <v/>
      </c>
      <c r="DP268" s="92" t="str">
        <f t="shared" si="155"/>
        <v/>
      </c>
      <c r="DQ268" s="91" t="str">
        <f>IF(B268&lt;&gt;"",IFERROR(IF((SUMIF(D$14:CS$14,"CLO8",D268:CS268)/'Grade computation'!I$11)=0,0,(SUMIF(D$14:CS$14,"CLO8",D268:CS268)/'Grade computation'!I$11)),""),"")</f>
        <v/>
      </c>
      <c r="DR268" s="92" t="str">
        <f t="shared" si="156"/>
        <v/>
      </c>
      <c r="DS268" s="92" t="str">
        <f t="shared" si="157"/>
        <v/>
      </c>
      <c r="DT268" s="91" t="str">
        <f>IF(B268&lt;&gt;"",IFERROR(IF((SUMIF(D$14:CS$14,"CLO9",D268:CS268)/'Grade computation'!I$12)=0,0,(SUMIF(D$14:CS$14,"CLO9",D268:CS268)/'Grade computation'!I$12)),""),"")</f>
        <v/>
      </c>
      <c r="DU268" s="92" t="str">
        <f t="shared" si="158"/>
        <v/>
      </c>
      <c r="DV268" s="92" t="str">
        <f t="shared" si="159"/>
        <v/>
      </c>
      <c r="DW268" s="91" t="str">
        <f>IF(B268&lt;&gt;"",IFERROR(IF((SUMIF(D$14:CS$14,"CLO10",D268:CS268)/'Grade computation'!I$13)=0,0,(SUMIF(D$14:CS$14,"CLO10",D268:CS268)/'Grade computation'!I$13)),""),"")</f>
        <v/>
      </c>
      <c r="DX268" s="92" t="str">
        <f t="shared" si="160"/>
        <v/>
      </c>
      <c r="DY268" s="92" t="str">
        <f t="shared" si="161"/>
        <v/>
      </c>
      <c r="DZ268" s="45"/>
      <c r="EA268" s="45"/>
    </row>
    <row r="269" spans="1:131" ht="15.75" customHeight="1">
      <c r="A269" s="281"/>
      <c r="B269" s="282"/>
      <c r="C269" s="276"/>
      <c r="D269" s="276"/>
      <c r="E269" s="276"/>
      <c r="F269" s="276"/>
      <c r="G269" s="276"/>
      <c r="H269" s="276"/>
      <c r="I269" s="276"/>
      <c r="J269" s="276"/>
      <c r="K269" s="276"/>
      <c r="L269" s="276"/>
      <c r="M269" s="276"/>
      <c r="N269" s="276"/>
      <c r="O269" s="276"/>
      <c r="P269" s="276"/>
      <c r="Q269" s="276"/>
      <c r="R269" s="276"/>
      <c r="S269" s="276"/>
      <c r="T269" s="276"/>
      <c r="U269" s="276"/>
      <c r="V269" s="276"/>
      <c r="W269" s="276"/>
      <c r="X269" s="276"/>
      <c r="Y269" s="276"/>
      <c r="Z269" s="276"/>
      <c r="AA269" s="276"/>
      <c r="AB269" s="276"/>
      <c r="AC269" s="276"/>
      <c r="AD269" s="276"/>
      <c r="AE269" s="276"/>
      <c r="AF269" s="276"/>
      <c r="AG269" s="276"/>
      <c r="AH269" s="89" t="str">
        <f t="shared" si="136"/>
        <v/>
      </c>
      <c r="AI269" s="90" t="str">
        <f t="shared" si="137"/>
        <v/>
      </c>
      <c r="AJ269" s="276"/>
      <c r="AK269" s="276"/>
      <c r="AL269" s="276"/>
      <c r="AM269" s="276"/>
      <c r="AN269" s="276"/>
      <c r="AO269" s="276"/>
      <c r="AP269" s="276"/>
      <c r="AQ269" s="276"/>
      <c r="AR269" s="276"/>
      <c r="AS269" s="276"/>
      <c r="AT269" s="276"/>
      <c r="AU269" s="276"/>
      <c r="AV269" s="276"/>
      <c r="AW269" s="276"/>
      <c r="AX269" s="276"/>
      <c r="AY269" s="276"/>
      <c r="AZ269" s="276"/>
      <c r="BA269" s="276"/>
      <c r="BB269" s="276"/>
      <c r="BC269" s="276"/>
      <c r="BD269" s="276"/>
      <c r="BE269" s="276"/>
      <c r="BF269" s="276"/>
      <c r="BG269" s="276"/>
      <c r="BH269" s="276"/>
      <c r="BI269" s="276"/>
      <c r="BJ269" s="276"/>
      <c r="BK269" s="276"/>
      <c r="BL269" s="276"/>
      <c r="BM269" s="276"/>
      <c r="BN269" s="89" t="str">
        <f t="shared" si="138"/>
        <v/>
      </c>
      <c r="BO269" s="90" t="str">
        <f t="shared" si="139"/>
        <v/>
      </c>
      <c r="BP269" s="285"/>
      <c r="BQ269" s="285"/>
      <c r="BR269" s="285"/>
      <c r="BS269" s="285"/>
      <c r="BT269" s="285"/>
      <c r="BU269" s="285"/>
      <c r="BV269" s="285"/>
      <c r="BW269" s="285"/>
      <c r="BX269" s="285"/>
      <c r="BY269" s="285"/>
      <c r="BZ269" s="285"/>
      <c r="CA269" s="276"/>
      <c r="CB269" s="276"/>
      <c r="CC269" s="276"/>
      <c r="CD269" s="276"/>
      <c r="CE269" s="276"/>
      <c r="CF269" s="276"/>
      <c r="CG269" s="276"/>
      <c r="CH269" s="276"/>
      <c r="CI269" s="276"/>
      <c r="CJ269" s="276"/>
      <c r="CK269" s="276"/>
      <c r="CL269" s="276"/>
      <c r="CM269" s="276"/>
      <c r="CN269" s="276"/>
      <c r="CO269" s="276"/>
      <c r="CP269" s="276"/>
      <c r="CQ269" s="276"/>
      <c r="CR269" s="276"/>
      <c r="CS269" s="276"/>
      <c r="CT269" s="89" t="str">
        <f t="shared" si="140"/>
        <v/>
      </c>
      <c r="CU269" s="90" t="str">
        <f t="shared" si="141"/>
        <v/>
      </c>
      <c r="CV269" s="91" t="str">
        <f>IF(B269&lt;&gt;"",IFERROR(SUMIF(D$14:CS$14, "CLO1", D269:CS269)/'Grade computation'!I$4,""),"")</f>
        <v/>
      </c>
      <c r="CW269" s="92" t="str">
        <f t="shared" si="142"/>
        <v/>
      </c>
      <c r="CX269" s="92" t="str">
        <f t="shared" si="143"/>
        <v/>
      </c>
      <c r="CY269" s="91" t="str">
        <f>IF(B269&lt;&gt;"",IFERROR(IF((SUMIF(D$14:CS$14,"CLO2",D269:CS269)/'Grade computation'!I$5)=0,0,(SUMIF(D$14:CS$14,"CLO2",D269:CS269)/'Grade computation'!I$5)),""),"")</f>
        <v/>
      </c>
      <c r="CZ269" s="92" t="str">
        <f t="shared" si="144"/>
        <v/>
      </c>
      <c r="DA269" s="92" t="str">
        <f t="shared" si="145"/>
        <v/>
      </c>
      <c r="DB269" s="91" t="str">
        <f>IF(B269&lt;&gt;"",IFERROR(IF((SUMIF(D$14:CS$14,"CLO3",D269:CS269)/'Grade computation'!I$6)=0,0,(SUMIF(D$14:CS$14,"CLO3",D269:CS269)/'Grade computation'!I$6)),""),"")</f>
        <v/>
      </c>
      <c r="DC269" s="92" t="str">
        <f t="shared" si="146"/>
        <v/>
      </c>
      <c r="DD269" s="92" t="str">
        <f t="shared" si="147"/>
        <v/>
      </c>
      <c r="DE269" s="91" t="str">
        <f>IF(B269&lt;&gt;"",IFERROR(SUMIF(D$14:CS$14,"CLO4",D269:CS269)/'Grade computation'!I$7,""),"")</f>
        <v/>
      </c>
      <c r="DF269" s="92" t="str">
        <f t="shared" si="148"/>
        <v/>
      </c>
      <c r="DG269" s="92" t="str">
        <f t="shared" si="149"/>
        <v/>
      </c>
      <c r="DH269" s="91" t="str">
        <f>IF(B269&lt;&gt;"",IFERROR(IF((SUMIF(D$14:CS$14,"CLO5",D269:CS269)/'Grade computation'!I$8)=0,0,(SUMIF(D$14:CS$14,"CLO5",D269:CS269)/'Grade computation'!I$8)),""),"")</f>
        <v/>
      </c>
      <c r="DI269" s="92" t="str">
        <f t="shared" si="150"/>
        <v/>
      </c>
      <c r="DJ269" s="92" t="str">
        <f t="shared" si="151"/>
        <v/>
      </c>
      <c r="DK269" s="91" t="str">
        <f>IF(B269&lt;&gt;"",IFERROR(IF((SUMIF(D$14:CS$14,"CLO6",D269:CS269)/'Grade computation'!I$9)=0,0,(SUMIF(D$14:CS$14,"CLO6",D269:CS269)/'Grade computation'!I$9)),""),"")</f>
        <v/>
      </c>
      <c r="DL269" s="92" t="str">
        <f t="shared" si="152"/>
        <v/>
      </c>
      <c r="DM269" s="92" t="str">
        <f t="shared" si="153"/>
        <v/>
      </c>
      <c r="DN269" s="91" t="str">
        <f>IF(B269&lt;&gt;"",IFERROR(IF((SUMIF(D$14:CS$14,"CLO7",D269:CS269)/'Grade computation'!I$10)=0,0,(SUMIF(D$14:CS$14,"CLO7",D269:CS269)/'Grade computation'!I$10)),""),"")</f>
        <v/>
      </c>
      <c r="DO269" s="92" t="str">
        <f t="shared" si="154"/>
        <v/>
      </c>
      <c r="DP269" s="92" t="str">
        <f t="shared" si="155"/>
        <v/>
      </c>
      <c r="DQ269" s="91" t="str">
        <f>IF(B269&lt;&gt;"",IFERROR(IF((SUMIF(D$14:CS$14,"CLO8",D269:CS269)/'Grade computation'!I$11)=0,0,(SUMIF(D$14:CS$14,"CLO8",D269:CS269)/'Grade computation'!I$11)),""),"")</f>
        <v/>
      </c>
      <c r="DR269" s="92" t="str">
        <f t="shared" si="156"/>
        <v/>
      </c>
      <c r="DS269" s="92" t="str">
        <f t="shared" si="157"/>
        <v/>
      </c>
      <c r="DT269" s="91" t="str">
        <f>IF(B269&lt;&gt;"",IFERROR(IF((SUMIF(D$14:CS$14,"CLO9",D269:CS269)/'Grade computation'!I$12)=0,0,(SUMIF(D$14:CS$14,"CLO9",D269:CS269)/'Grade computation'!I$12)),""),"")</f>
        <v/>
      </c>
      <c r="DU269" s="92" t="str">
        <f t="shared" si="158"/>
        <v/>
      </c>
      <c r="DV269" s="92" t="str">
        <f t="shared" si="159"/>
        <v/>
      </c>
      <c r="DW269" s="91" t="str">
        <f>IF(B269&lt;&gt;"",IFERROR(IF((SUMIF(D$14:CS$14,"CLO10",D269:CS269)/'Grade computation'!I$13)=0,0,(SUMIF(D$14:CS$14,"CLO10",D269:CS269)/'Grade computation'!I$13)),""),"")</f>
        <v/>
      </c>
      <c r="DX269" s="92" t="str">
        <f t="shared" si="160"/>
        <v/>
      </c>
      <c r="DY269" s="92" t="str">
        <f t="shared" si="161"/>
        <v/>
      </c>
      <c r="DZ269" s="45"/>
      <c r="EA269" s="45"/>
    </row>
    <row r="270" spans="1:131" ht="15.75" customHeight="1">
      <c r="A270" s="281"/>
      <c r="B270" s="282"/>
      <c r="C270" s="276"/>
      <c r="D270" s="276"/>
      <c r="E270" s="276"/>
      <c r="F270" s="276"/>
      <c r="G270" s="276"/>
      <c r="H270" s="276"/>
      <c r="I270" s="276"/>
      <c r="J270" s="276"/>
      <c r="K270" s="276"/>
      <c r="L270" s="276"/>
      <c r="M270" s="276"/>
      <c r="N270" s="276"/>
      <c r="O270" s="276"/>
      <c r="P270" s="276"/>
      <c r="Q270" s="276"/>
      <c r="R270" s="276"/>
      <c r="S270" s="276"/>
      <c r="T270" s="276"/>
      <c r="U270" s="276"/>
      <c r="V270" s="276"/>
      <c r="W270" s="276"/>
      <c r="X270" s="276"/>
      <c r="Y270" s="276"/>
      <c r="Z270" s="276"/>
      <c r="AA270" s="276"/>
      <c r="AB270" s="276"/>
      <c r="AC270" s="276"/>
      <c r="AD270" s="276"/>
      <c r="AE270" s="276"/>
      <c r="AF270" s="276"/>
      <c r="AG270" s="276"/>
      <c r="AH270" s="89" t="str">
        <f t="shared" si="136"/>
        <v/>
      </c>
      <c r="AI270" s="90" t="str">
        <f t="shared" si="137"/>
        <v/>
      </c>
      <c r="AJ270" s="276"/>
      <c r="AK270" s="276"/>
      <c r="AL270" s="276"/>
      <c r="AM270" s="276"/>
      <c r="AN270" s="276"/>
      <c r="AO270" s="276"/>
      <c r="AP270" s="276"/>
      <c r="AQ270" s="276"/>
      <c r="AR270" s="276"/>
      <c r="AS270" s="276"/>
      <c r="AT270" s="276"/>
      <c r="AU270" s="276"/>
      <c r="AV270" s="276"/>
      <c r="AW270" s="276"/>
      <c r="AX270" s="276"/>
      <c r="AY270" s="276"/>
      <c r="AZ270" s="276"/>
      <c r="BA270" s="276"/>
      <c r="BB270" s="276"/>
      <c r="BC270" s="276"/>
      <c r="BD270" s="276"/>
      <c r="BE270" s="276"/>
      <c r="BF270" s="276"/>
      <c r="BG270" s="276"/>
      <c r="BH270" s="276"/>
      <c r="BI270" s="276"/>
      <c r="BJ270" s="276"/>
      <c r="BK270" s="276"/>
      <c r="BL270" s="276"/>
      <c r="BM270" s="276"/>
      <c r="BN270" s="89" t="str">
        <f t="shared" si="138"/>
        <v/>
      </c>
      <c r="BO270" s="90" t="str">
        <f t="shared" si="139"/>
        <v/>
      </c>
      <c r="BP270" s="285"/>
      <c r="BQ270" s="285"/>
      <c r="BR270" s="285"/>
      <c r="BS270" s="285"/>
      <c r="BT270" s="285"/>
      <c r="BU270" s="285"/>
      <c r="BV270" s="285"/>
      <c r="BW270" s="285"/>
      <c r="BX270" s="285"/>
      <c r="BY270" s="285"/>
      <c r="BZ270" s="285"/>
      <c r="CA270" s="276"/>
      <c r="CB270" s="276"/>
      <c r="CC270" s="276"/>
      <c r="CD270" s="276"/>
      <c r="CE270" s="276"/>
      <c r="CF270" s="276"/>
      <c r="CG270" s="276"/>
      <c r="CH270" s="276"/>
      <c r="CI270" s="276"/>
      <c r="CJ270" s="276"/>
      <c r="CK270" s="276"/>
      <c r="CL270" s="276"/>
      <c r="CM270" s="276"/>
      <c r="CN270" s="276"/>
      <c r="CO270" s="276"/>
      <c r="CP270" s="276"/>
      <c r="CQ270" s="276"/>
      <c r="CR270" s="276"/>
      <c r="CS270" s="276"/>
      <c r="CT270" s="89" t="str">
        <f t="shared" si="140"/>
        <v/>
      </c>
      <c r="CU270" s="90" t="str">
        <f t="shared" si="141"/>
        <v/>
      </c>
      <c r="CV270" s="91" t="str">
        <f>IF(B270&lt;&gt;"",IFERROR(SUMIF(D$14:CS$14, "CLO1", D270:CS270)/'Grade computation'!I$4,""),"")</f>
        <v/>
      </c>
      <c r="CW270" s="92" t="str">
        <f t="shared" si="142"/>
        <v/>
      </c>
      <c r="CX270" s="92" t="str">
        <f t="shared" si="143"/>
        <v/>
      </c>
      <c r="CY270" s="91" t="str">
        <f>IF(B270&lt;&gt;"",IFERROR(IF((SUMIF(D$14:CS$14,"CLO2",D270:CS270)/'Grade computation'!I$5)=0,0,(SUMIF(D$14:CS$14,"CLO2",D270:CS270)/'Grade computation'!I$5)),""),"")</f>
        <v/>
      </c>
      <c r="CZ270" s="92" t="str">
        <f t="shared" si="144"/>
        <v/>
      </c>
      <c r="DA270" s="92" t="str">
        <f t="shared" si="145"/>
        <v/>
      </c>
      <c r="DB270" s="91" t="str">
        <f>IF(B270&lt;&gt;"",IFERROR(IF((SUMIF(D$14:CS$14,"CLO3",D270:CS270)/'Grade computation'!I$6)=0,0,(SUMIF(D$14:CS$14,"CLO3",D270:CS270)/'Grade computation'!I$6)),""),"")</f>
        <v/>
      </c>
      <c r="DC270" s="92" t="str">
        <f t="shared" si="146"/>
        <v/>
      </c>
      <c r="DD270" s="92" t="str">
        <f t="shared" si="147"/>
        <v/>
      </c>
      <c r="DE270" s="91" t="str">
        <f>IF(B270&lt;&gt;"",IFERROR(SUMIF(D$14:CS$14,"CLO4",D270:CS270)/'Grade computation'!I$7,""),"")</f>
        <v/>
      </c>
      <c r="DF270" s="92" t="str">
        <f t="shared" si="148"/>
        <v/>
      </c>
      <c r="DG270" s="92" t="str">
        <f t="shared" si="149"/>
        <v/>
      </c>
      <c r="DH270" s="91" t="str">
        <f>IF(B270&lt;&gt;"",IFERROR(IF((SUMIF(D$14:CS$14,"CLO5",D270:CS270)/'Grade computation'!I$8)=0,0,(SUMIF(D$14:CS$14,"CLO5",D270:CS270)/'Grade computation'!I$8)),""),"")</f>
        <v/>
      </c>
      <c r="DI270" s="92" t="str">
        <f t="shared" si="150"/>
        <v/>
      </c>
      <c r="DJ270" s="92" t="str">
        <f t="shared" si="151"/>
        <v/>
      </c>
      <c r="DK270" s="91" t="str">
        <f>IF(B270&lt;&gt;"",IFERROR(IF((SUMIF(D$14:CS$14,"CLO6",D270:CS270)/'Grade computation'!I$9)=0,0,(SUMIF(D$14:CS$14,"CLO6",D270:CS270)/'Grade computation'!I$9)),""),"")</f>
        <v/>
      </c>
      <c r="DL270" s="92" t="str">
        <f t="shared" si="152"/>
        <v/>
      </c>
      <c r="DM270" s="92" t="str">
        <f t="shared" si="153"/>
        <v/>
      </c>
      <c r="DN270" s="91" t="str">
        <f>IF(B270&lt;&gt;"",IFERROR(IF((SUMIF(D$14:CS$14,"CLO7",D270:CS270)/'Grade computation'!I$10)=0,0,(SUMIF(D$14:CS$14,"CLO7",D270:CS270)/'Grade computation'!I$10)),""),"")</f>
        <v/>
      </c>
      <c r="DO270" s="92" t="str">
        <f t="shared" si="154"/>
        <v/>
      </c>
      <c r="DP270" s="92" t="str">
        <f t="shared" si="155"/>
        <v/>
      </c>
      <c r="DQ270" s="91" t="str">
        <f>IF(B270&lt;&gt;"",IFERROR(IF((SUMIF(D$14:CS$14,"CLO8",D270:CS270)/'Grade computation'!I$11)=0,0,(SUMIF(D$14:CS$14,"CLO8",D270:CS270)/'Grade computation'!I$11)),""),"")</f>
        <v/>
      </c>
      <c r="DR270" s="92" t="str">
        <f t="shared" si="156"/>
        <v/>
      </c>
      <c r="DS270" s="92" t="str">
        <f t="shared" si="157"/>
        <v/>
      </c>
      <c r="DT270" s="91" t="str">
        <f>IF(B270&lt;&gt;"",IFERROR(IF((SUMIF(D$14:CS$14,"CLO9",D270:CS270)/'Grade computation'!I$12)=0,0,(SUMIF(D$14:CS$14,"CLO9",D270:CS270)/'Grade computation'!I$12)),""),"")</f>
        <v/>
      </c>
      <c r="DU270" s="92" t="str">
        <f t="shared" si="158"/>
        <v/>
      </c>
      <c r="DV270" s="92" t="str">
        <f t="shared" si="159"/>
        <v/>
      </c>
      <c r="DW270" s="91" t="str">
        <f>IF(B270&lt;&gt;"",IFERROR(IF((SUMIF(D$14:CS$14,"CLO10",D270:CS270)/'Grade computation'!I$13)=0,0,(SUMIF(D$14:CS$14,"CLO10",D270:CS270)/'Grade computation'!I$13)),""),"")</f>
        <v/>
      </c>
      <c r="DX270" s="92" t="str">
        <f t="shared" si="160"/>
        <v/>
      </c>
      <c r="DY270" s="92" t="str">
        <f t="shared" si="161"/>
        <v/>
      </c>
      <c r="DZ270" s="45"/>
      <c r="EA270" s="45"/>
    </row>
    <row r="271" spans="1:131" ht="15.75" customHeight="1">
      <c r="A271" s="281"/>
      <c r="B271" s="282"/>
      <c r="C271" s="276"/>
      <c r="D271" s="276"/>
      <c r="E271" s="276"/>
      <c r="F271" s="276"/>
      <c r="G271" s="276"/>
      <c r="H271" s="276"/>
      <c r="I271" s="276"/>
      <c r="J271" s="276"/>
      <c r="K271" s="276"/>
      <c r="L271" s="276"/>
      <c r="M271" s="276"/>
      <c r="N271" s="276"/>
      <c r="O271" s="276"/>
      <c r="P271" s="276"/>
      <c r="Q271" s="276"/>
      <c r="R271" s="276"/>
      <c r="S271" s="276"/>
      <c r="T271" s="276"/>
      <c r="U271" s="276"/>
      <c r="V271" s="276"/>
      <c r="W271" s="276"/>
      <c r="X271" s="276"/>
      <c r="Y271" s="276"/>
      <c r="Z271" s="276"/>
      <c r="AA271" s="276"/>
      <c r="AB271" s="276"/>
      <c r="AC271" s="276"/>
      <c r="AD271" s="276"/>
      <c r="AE271" s="276"/>
      <c r="AF271" s="276"/>
      <c r="AG271" s="276"/>
      <c r="AH271" s="89" t="str">
        <f t="shared" si="136"/>
        <v/>
      </c>
      <c r="AI271" s="90" t="str">
        <f t="shared" si="137"/>
        <v/>
      </c>
      <c r="AJ271" s="276"/>
      <c r="AK271" s="276"/>
      <c r="AL271" s="276"/>
      <c r="AM271" s="276"/>
      <c r="AN271" s="276"/>
      <c r="AO271" s="276"/>
      <c r="AP271" s="276"/>
      <c r="AQ271" s="276"/>
      <c r="AR271" s="276"/>
      <c r="AS271" s="276"/>
      <c r="AT271" s="276"/>
      <c r="AU271" s="276"/>
      <c r="AV271" s="276"/>
      <c r="AW271" s="276"/>
      <c r="AX271" s="276"/>
      <c r="AY271" s="276"/>
      <c r="AZ271" s="276"/>
      <c r="BA271" s="276"/>
      <c r="BB271" s="276"/>
      <c r="BC271" s="276"/>
      <c r="BD271" s="276"/>
      <c r="BE271" s="276"/>
      <c r="BF271" s="276"/>
      <c r="BG271" s="276"/>
      <c r="BH271" s="276"/>
      <c r="BI271" s="276"/>
      <c r="BJ271" s="276"/>
      <c r="BK271" s="276"/>
      <c r="BL271" s="276"/>
      <c r="BM271" s="276"/>
      <c r="BN271" s="89" t="str">
        <f t="shared" si="138"/>
        <v/>
      </c>
      <c r="BO271" s="90" t="str">
        <f t="shared" si="139"/>
        <v/>
      </c>
      <c r="BP271" s="285"/>
      <c r="BQ271" s="285"/>
      <c r="BR271" s="285"/>
      <c r="BS271" s="285"/>
      <c r="BT271" s="285"/>
      <c r="BU271" s="285"/>
      <c r="BV271" s="285"/>
      <c r="BW271" s="285"/>
      <c r="BX271" s="285"/>
      <c r="BY271" s="285"/>
      <c r="BZ271" s="285"/>
      <c r="CA271" s="276"/>
      <c r="CB271" s="276"/>
      <c r="CC271" s="276"/>
      <c r="CD271" s="276"/>
      <c r="CE271" s="276"/>
      <c r="CF271" s="276"/>
      <c r="CG271" s="276"/>
      <c r="CH271" s="276"/>
      <c r="CI271" s="276"/>
      <c r="CJ271" s="276"/>
      <c r="CK271" s="276"/>
      <c r="CL271" s="276"/>
      <c r="CM271" s="276"/>
      <c r="CN271" s="276"/>
      <c r="CO271" s="276"/>
      <c r="CP271" s="276"/>
      <c r="CQ271" s="276"/>
      <c r="CR271" s="276"/>
      <c r="CS271" s="276"/>
      <c r="CT271" s="89" t="str">
        <f t="shared" si="140"/>
        <v/>
      </c>
      <c r="CU271" s="90" t="str">
        <f t="shared" si="141"/>
        <v/>
      </c>
      <c r="CV271" s="91" t="str">
        <f>IF(B271&lt;&gt;"",IFERROR(SUMIF(D$14:CS$14, "CLO1", D271:CS271)/'Grade computation'!I$4,""),"")</f>
        <v/>
      </c>
      <c r="CW271" s="92" t="str">
        <f t="shared" si="142"/>
        <v/>
      </c>
      <c r="CX271" s="92" t="str">
        <f t="shared" si="143"/>
        <v/>
      </c>
      <c r="CY271" s="91" t="str">
        <f>IF(B271&lt;&gt;"",IFERROR(IF((SUMIF(D$14:CS$14,"CLO2",D271:CS271)/'Grade computation'!I$5)=0,0,(SUMIF(D$14:CS$14,"CLO2",D271:CS271)/'Grade computation'!I$5)),""),"")</f>
        <v/>
      </c>
      <c r="CZ271" s="92" t="str">
        <f t="shared" si="144"/>
        <v/>
      </c>
      <c r="DA271" s="92" t="str">
        <f t="shared" si="145"/>
        <v/>
      </c>
      <c r="DB271" s="91" t="str">
        <f>IF(B271&lt;&gt;"",IFERROR(IF((SUMIF(D$14:CS$14,"CLO3",D271:CS271)/'Grade computation'!I$6)=0,0,(SUMIF(D$14:CS$14,"CLO3",D271:CS271)/'Grade computation'!I$6)),""),"")</f>
        <v/>
      </c>
      <c r="DC271" s="92" t="str">
        <f t="shared" si="146"/>
        <v/>
      </c>
      <c r="DD271" s="92" t="str">
        <f t="shared" si="147"/>
        <v/>
      </c>
      <c r="DE271" s="91" t="str">
        <f>IF(B271&lt;&gt;"",IFERROR(SUMIF(D$14:CS$14,"CLO4",D271:CS271)/'Grade computation'!I$7,""),"")</f>
        <v/>
      </c>
      <c r="DF271" s="92" t="str">
        <f t="shared" si="148"/>
        <v/>
      </c>
      <c r="DG271" s="92" t="str">
        <f t="shared" si="149"/>
        <v/>
      </c>
      <c r="DH271" s="91" t="str">
        <f>IF(B271&lt;&gt;"",IFERROR(IF((SUMIF(D$14:CS$14,"CLO5",D271:CS271)/'Grade computation'!I$8)=0,0,(SUMIF(D$14:CS$14,"CLO5",D271:CS271)/'Grade computation'!I$8)),""),"")</f>
        <v/>
      </c>
      <c r="DI271" s="92" t="str">
        <f t="shared" si="150"/>
        <v/>
      </c>
      <c r="DJ271" s="92" t="str">
        <f t="shared" si="151"/>
        <v/>
      </c>
      <c r="DK271" s="91" t="str">
        <f>IF(B271&lt;&gt;"",IFERROR(IF((SUMIF(D$14:CS$14,"CLO6",D271:CS271)/'Grade computation'!I$9)=0,0,(SUMIF(D$14:CS$14,"CLO6",D271:CS271)/'Grade computation'!I$9)),""),"")</f>
        <v/>
      </c>
      <c r="DL271" s="92" t="str">
        <f t="shared" si="152"/>
        <v/>
      </c>
      <c r="DM271" s="92" t="str">
        <f t="shared" si="153"/>
        <v/>
      </c>
      <c r="DN271" s="91" t="str">
        <f>IF(B271&lt;&gt;"",IFERROR(IF((SUMIF(D$14:CS$14,"CLO7",D271:CS271)/'Grade computation'!I$10)=0,0,(SUMIF(D$14:CS$14,"CLO7",D271:CS271)/'Grade computation'!I$10)),""),"")</f>
        <v/>
      </c>
      <c r="DO271" s="92" t="str">
        <f t="shared" si="154"/>
        <v/>
      </c>
      <c r="DP271" s="92" t="str">
        <f t="shared" si="155"/>
        <v/>
      </c>
      <c r="DQ271" s="91" t="str">
        <f>IF(B271&lt;&gt;"",IFERROR(IF((SUMIF(D$14:CS$14,"CLO8",D271:CS271)/'Grade computation'!I$11)=0,0,(SUMIF(D$14:CS$14,"CLO8",D271:CS271)/'Grade computation'!I$11)),""),"")</f>
        <v/>
      </c>
      <c r="DR271" s="92" t="str">
        <f t="shared" si="156"/>
        <v/>
      </c>
      <c r="DS271" s="92" t="str">
        <f t="shared" si="157"/>
        <v/>
      </c>
      <c r="DT271" s="91" t="str">
        <f>IF(B271&lt;&gt;"",IFERROR(IF((SUMIF(D$14:CS$14,"CLO9",D271:CS271)/'Grade computation'!I$12)=0,0,(SUMIF(D$14:CS$14,"CLO9",D271:CS271)/'Grade computation'!I$12)),""),"")</f>
        <v/>
      </c>
      <c r="DU271" s="92" t="str">
        <f t="shared" si="158"/>
        <v/>
      </c>
      <c r="DV271" s="92" t="str">
        <f t="shared" si="159"/>
        <v/>
      </c>
      <c r="DW271" s="91" t="str">
        <f>IF(B271&lt;&gt;"",IFERROR(IF((SUMIF(D$14:CS$14,"CLO10",D271:CS271)/'Grade computation'!I$13)=0,0,(SUMIF(D$14:CS$14,"CLO10",D271:CS271)/'Grade computation'!I$13)),""),"")</f>
        <v/>
      </c>
      <c r="DX271" s="92" t="str">
        <f t="shared" si="160"/>
        <v/>
      </c>
      <c r="DY271" s="92" t="str">
        <f t="shared" si="161"/>
        <v/>
      </c>
      <c r="DZ271" s="45"/>
      <c r="EA271" s="45"/>
    </row>
    <row r="272" spans="1:131" ht="15.75" customHeight="1">
      <c r="A272" s="281"/>
      <c r="B272" s="282"/>
      <c r="C272" s="276"/>
      <c r="D272" s="276"/>
      <c r="E272" s="276"/>
      <c r="F272" s="276"/>
      <c r="G272" s="276"/>
      <c r="H272" s="276"/>
      <c r="I272" s="276"/>
      <c r="J272" s="276"/>
      <c r="K272" s="276"/>
      <c r="L272" s="276"/>
      <c r="M272" s="276"/>
      <c r="N272" s="276"/>
      <c r="O272" s="276"/>
      <c r="P272" s="276"/>
      <c r="Q272" s="276"/>
      <c r="R272" s="276"/>
      <c r="S272" s="276"/>
      <c r="T272" s="276"/>
      <c r="U272" s="276"/>
      <c r="V272" s="276"/>
      <c r="W272" s="276"/>
      <c r="X272" s="276"/>
      <c r="Y272" s="276"/>
      <c r="Z272" s="276"/>
      <c r="AA272" s="276"/>
      <c r="AB272" s="276"/>
      <c r="AC272" s="276"/>
      <c r="AD272" s="276"/>
      <c r="AE272" s="276"/>
      <c r="AF272" s="276"/>
      <c r="AG272" s="276"/>
      <c r="AH272" s="89" t="str">
        <f t="shared" si="136"/>
        <v/>
      </c>
      <c r="AI272" s="90" t="str">
        <f t="shared" si="137"/>
        <v/>
      </c>
      <c r="AJ272" s="276"/>
      <c r="AK272" s="276"/>
      <c r="AL272" s="276"/>
      <c r="AM272" s="276"/>
      <c r="AN272" s="276"/>
      <c r="AO272" s="276"/>
      <c r="AP272" s="276"/>
      <c r="AQ272" s="276"/>
      <c r="AR272" s="276"/>
      <c r="AS272" s="276"/>
      <c r="AT272" s="276"/>
      <c r="AU272" s="276"/>
      <c r="AV272" s="276"/>
      <c r="AW272" s="276"/>
      <c r="AX272" s="276"/>
      <c r="AY272" s="276"/>
      <c r="AZ272" s="276"/>
      <c r="BA272" s="276"/>
      <c r="BB272" s="276"/>
      <c r="BC272" s="276"/>
      <c r="BD272" s="276"/>
      <c r="BE272" s="276"/>
      <c r="BF272" s="276"/>
      <c r="BG272" s="276"/>
      <c r="BH272" s="276"/>
      <c r="BI272" s="276"/>
      <c r="BJ272" s="276"/>
      <c r="BK272" s="276"/>
      <c r="BL272" s="276"/>
      <c r="BM272" s="276"/>
      <c r="BN272" s="89" t="str">
        <f t="shared" si="138"/>
        <v/>
      </c>
      <c r="BO272" s="90" t="str">
        <f t="shared" si="139"/>
        <v/>
      </c>
      <c r="BP272" s="285"/>
      <c r="BQ272" s="285"/>
      <c r="BR272" s="285"/>
      <c r="BS272" s="285"/>
      <c r="BT272" s="285"/>
      <c r="BU272" s="285"/>
      <c r="BV272" s="285"/>
      <c r="BW272" s="285"/>
      <c r="BX272" s="285"/>
      <c r="BY272" s="285"/>
      <c r="BZ272" s="285"/>
      <c r="CA272" s="276"/>
      <c r="CB272" s="276"/>
      <c r="CC272" s="276"/>
      <c r="CD272" s="276"/>
      <c r="CE272" s="276"/>
      <c r="CF272" s="276"/>
      <c r="CG272" s="276"/>
      <c r="CH272" s="276"/>
      <c r="CI272" s="276"/>
      <c r="CJ272" s="276"/>
      <c r="CK272" s="276"/>
      <c r="CL272" s="276"/>
      <c r="CM272" s="276"/>
      <c r="CN272" s="276"/>
      <c r="CO272" s="276"/>
      <c r="CP272" s="276"/>
      <c r="CQ272" s="276"/>
      <c r="CR272" s="276"/>
      <c r="CS272" s="276"/>
      <c r="CT272" s="89" t="str">
        <f t="shared" si="140"/>
        <v/>
      </c>
      <c r="CU272" s="90" t="str">
        <f t="shared" si="141"/>
        <v/>
      </c>
      <c r="CV272" s="91" t="str">
        <f>IF(B272&lt;&gt;"",IFERROR(SUMIF(D$14:CS$14, "CLO1", D272:CS272)/'Grade computation'!I$4,""),"")</f>
        <v/>
      </c>
      <c r="CW272" s="92" t="str">
        <f t="shared" si="142"/>
        <v/>
      </c>
      <c r="CX272" s="92" t="str">
        <f t="shared" si="143"/>
        <v/>
      </c>
      <c r="CY272" s="91" t="str">
        <f>IF(B272&lt;&gt;"",IFERROR(IF((SUMIF(D$14:CS$14,"CLO2",D272:CS272)/'Grade computation'!I$5)=0,0,(SUMIF(D$14:CS$14,"CLO2",D272:CS272)/'Grade computation'!I$5)),""),"")</f>
        <v/>
      </c>
      <c r="CZ272" s="92" t="str">
        <f t="shared" si="144"/>
        <v/>
      </c>
      <c r="DA272" s="92" t="str">
        <f t="shared" si="145"/>
        <v/>
      </c>
      <c r="DB272" s="91" t="str">
        <f>IF(B272&lt;&gt;"",IFERROR(IF((SUMIF(D$14:CS$14,"CLO3",D272:CS272)/'Grade computation'!I$6)=0,0,(SUMIF(D$14:CS$14,"CLO3",D272:CS272)/'Grade computation'!I$6)),""),"")</f>
        <v/>
      </c>
      <c r="DC272" s="92" t="str">
        <f t="shared" si="146"/>
        <v/>
      </c>
      <c r="DD272" s="92" t="str">
        <f t="shared" si="147"/>
        <v/>
      </c>
      <c r="DE272" s="91" t="str">
        <f>IF(B272&lt;&gt;"",IFERROR(SUMIF(D$14:CS$14,"CLO4",D272:CS272)/'Grade computation'!I$7,""),"")</f>
        <v/>
      </c>
      <c r="DF272" s="92" t="str">
        <f t="shared" si="148"/>
        <v/>
      </c>
      <c r="DG272" s="92" t="str">
        <f t="shared" si="149"/>
        <v/>
      </c>
      <c r="DH272" s="91" t="str">
        <f>IF(B272&lt;&gt;"",IFERROR(IF((SUMIF(D$14:CS$14,"CLO5",D272:CS272)/'Grade computation'!I$8)=0,0,(SUMIF(D$14:CS$14,"CLO5",D272:CS272)/'Grade computation'!I$8)),""),"")</f>
        <v/>
      </c>
      <c r="DI272" s="92" t="str">
        <f t="shared" si="150"/>
        <v/>
      </c>
      <c r="DJ272" s="92" t="str">
        <f t="shared" si="151"/>
        <v/>
      </c>
      <c r="DK272" s="91" t="str">
        <f>IF(B272&lt;&gt;"",IFERROR(IF((SUMIF(D$14:CS$14,"CLO6",D272:CS272)/'Grade computation'!I$9)=0,0,(SUMIF(D$14:CS$14,"CLO6",D272:CS272)/'Grade computation'!I$9)),""),"")</f>
        <v/>
      </c>
      <c r="DL272" s="92" t="str">
        <f t="shared" si="152"/>
        <v/>
      </c>
      <c r="DM272" s="92" t="str">
        <f t="shared" si="153"/>
        <v/>
      </c>
      <c r="DN272" s="91" t="str">
        <f>IF(B272&lt;&gt;"",IFERROR(IF((SUMIF(D$14:CS$14,"CLO7",D272:CS272)/'Grade computation'!I$10)=0,0,(SUMIF(D$14:CS$14,"CLO7",D272:CS272)/'Grade computation'!I$10)),""),"")</f>
        <v/>
      </c>
      <c r="DO272" s="92" t="str">
        <f t="shared" si="154"/>
        <v/>
      </c>
      <c r="DP272" s="92" t="str">
        <f t="shared" si="155"/>
        <v/>
      </c>
      <c r="DQ272" s="91" t="str">
        <f>IF(B272&lt;&gt;"",IFERROR(IF((SUMIF(D$14:CS$14,"CLO8",D272:CS272)/'Grade computation'!I$11)=0,0,(SUMIF(D$14:CS$14,"CLO8",D272:CS272)/'Grade computation'!I$11)),""),"")</f>
        <v/>
      </c>
      <c r="DR272" s="92" t="str">
        <f t="shared" si="156"/>
        <v/>
      </c>
      <c r="DS272" s="92" t="str">
        <f t="shared" si="157"/>
        <v/>
      </c>
      <c r="DT272" s="91" t="str">
        <f>IF(B272&lt;&gt;"",IFERROR(IF((SUMIF(D$14:CS$14,"CLO9",D272:CS272)/'Grade computation'!I$12)=0,0,(SUMIF(D$14:CS$14,"CLO9",D272:CS272)/'Grade computation'!I$12)),""),"")</f>
        <v/>
      </c>
      <c r="DU272" s="92" t="str">
        <f t="shared" si="158"/>
        <v/>
      </c>
      <c r="DV272" s="92" t="str">
        <f t="shared" si="159"/>
        <v/>
      </c>
      <c r="DW272" s="91" t="str">
        <f>IF(B272&lt;&gt;"",IFERROR(IF((SUMIF(D$14:CS$14,"CLO10",D272:CS272)/'Grade computation'!I$13)=0,0,(SUMIF(D$14:CS$14,"CLO10",D272:CS272)/'Grade computation'!I$13)),""),"")</f>
        <v/>
      </c>
      <c r="DX272" s="92" t="str">
        <f t="shared" si="160"/>
        <v/>
      </c>
      <c r="DY272" s="92" t="str">
        <f t="shared" si="161"/>
        <v/>
      </c>
      <c r="DZ272" s="45"/>
      <c r="EA272" s="45"/>
    </row>
    <row r="273" spans="1:131" ht="15.75" customHeight="1">
      <c r="A273" s="281"/>
      <c r="B273" s="282"/>
      <c r="C273" s="276"/>
      <c r="D273" s="276"/>
      <c r="E273" s="276"/>
      <c r="F273" s="276"/>
      <c r="G273" s="276"/>
      <c r="H273" s="276"/>
      <c r="I273" s="276"/>
      <c r="J273" s="276"/>
      <c r="K273" s="276"/>
      <c r="L273" s="276"/>
      <c r="M273" s="276"/>
      <c r="N273" s="276"/>
      <c r="O273" s="276"/>
      <c r="P273" s="276"/>
      <c r="Q273" s="276"/>
      <c r="R273" s="276"/>
      <c r="S273" s="276"/>
      <c r="T273" s="276"/>
      <c r="U273" s="276"/>
      <c r="V273" s="276"/>
      <c r="W273" s="276"/>
      <c r="X273" s="276"/>
      <c r="Y273" s="276"/>
      <c r="Z273" s="276"/>
      <c r="AA273" s="276"/>
      <c r="AB273" s="276"/>
      <c r="AC273" s="276"/>
      <c r="AD273" s="276"/>
      <c r="AE273" s="276"/>
      <c r="AF273" s="276"/>
      <c r="AG273" s="276"/>
      <c r="AH273" s="89" t="str">
        <f t="shared" si="136"/>
        <v/>
      </c>
      <c r="AI273" s="90" t="str">
        <f t="shared" si="137"/>
        <v/>
      </c>
      <c r="AJ273" s="276"/>
      <c r="AK273" s="276"/>
      <c r="AL273" s="276"/>
      <c r="AM273" s="276"/>
      <c r="AN273" s="276"/>
      <c r="AO273" s="276"/>
      <c r="AP273" s="276"/>
      <c r="AQ273" s="276"/>
      <c r="AR273" s="276"/>
      <c r="AS273" s="276"/>
      <c r="AT273" s="276"/>
      <c r="AU273" s="276"/>
      <c r="AV273" s="276"/>
      <c r="AW273" s="276"/>
      <c r="AX273" s="276"/>
      <c r="AY273" s="276"/>
      <c r="AZ273" s="276"/>
      <c r="BA273" s="276"/>
      <c r="BB273" s="276"/>
      <c r="BC273" s="276"/>
      <c r="BD273" s="276"/>
      <c r="BE273" s="276"/>
      <c r="BF273" s="276"/>
      <c r="BG273" s="276"/>
      <c r="BH273" s="276"/>
      <c r="BI273" s="276"/>
      <c r="BJ273" s="276"/>
      <c r="BK273" s="276"/>
      <c r="BL273" s="276"/>
      <c r="BM273" s="276"/>
      <c r="BN273" s="89" t="str">
        <f t="shared" si="138"/>
        <v/>
      </c>
      <c r="BO273" s="90" t="str">
        <f t="shared" si="139"/>
        <v/>
      </c>
      <c r="BP273" s="285"/>
      <c r="BQ273" s="285"/>
      <c r="BR273" s="285"/>
      <c r="BS273" s="285"/>
      <c r="BT273" s="285"/>
      <c r="BU273" s="285"/>
      <c r="BV273" s="285"/>
      <c r="BW273" s="285"/>
      <c r="BX273" s="285"/>
      <c r="BY273" s="285"/>
      <c r="BZ273" s="285"/>
      <c r="CA273" s="276"/>
      <c r="CB273" s="276"/>
      <c r="CC273" s="276"/>
      <c r="CD273" s="276"/>
      <c r="CE273" s="276"/>
      <c r="CF273" s="276"/>
      <c r="CG273" s="276"/>
      <c r="CH273" s="276"/>
      <c r="CI273" s="276"/>
      <c r="CJ273" s="276"/>
      <c r="CK273" s="276"/>
      <c r="CL273" s="276"/>
      <c r="CM273" s="276"/>
      <c r="CN273" s="276"/>
      <c r="CO273" s="276"/>
      <c r="CP273" s="276"/>
      <c r="CQ273" s="276"/>
      <c r="CR273" s="276"/>
      <c r="CS273" s="276"/>
      <c r="CT273" s="89" t="str">
        <f t="shared" si="140"/>
        <v/>
      </c>
      <c r="CU273" s="90" t="str">
        <f t="shared" si="141"/>
        <v/>
      </c>
      <c r="CV273" s="91" t="str">
        <f>IF(B273&lt;&gt;"",IFERROR(SUMIF(D$14:CS$14, "CLO1", D273:CS273)/'Grade computation'!I$4,""),"")</f>
        <v/>
      </c>
      <c r="CW273" s="92" t="str">
        <f t="shared" si="142"/>
        <v/>
      </c>
      <c r="CX273" s="92" t="str">
        <f t="shared" si="143"/>
        <v/>
      </c>
      <c r="CY273" s="91" t="str">
        <f>IF(B273&lt;&gt;"",IFERROR(IF((SUMIF(D$14:CS$14,"CLO2",D273:CS273)/'Grade computation'!I$5)=0,0,(SUMIF(D$14:CS$14,"CLO2",D273:CS273)/'Grade computation'!I$5)),""),"")</f>
        <v/>
      </c>
      <c r="CZ273" s="92" t="str">
        <f t="shared" si="144"/>
        <v/>
      </c>
      <c r="DA273" s="92" t="str">
        <f t="shared" si="145"/>
        <v/>
      </c>
      <c r="DB273" s="91" t="str">
        <f>IF(B273&lt;&gt;"",IFERROR(IF((SUMIF(D$14:CS$14,"CLO3",D273:CS273)/'Grade computation'!I$6)=0,0,(SUMIF(D$14:CS$14,"CLO3",D273:CS273)/'Grade computation'!I$6)),""),"")</f>
        <v/>
      </c>
      <c r="DC273" s="92" t="str">
        <f t="shared" si="146"/>
        <v/>
      </c>
      <c r="DD273" s="92" t="str">
        <f t="shared" si="147"/>
        <v/>
      </c>
      <c r="DE273" s="91" t="str">
        <f>IF(B273&lt;&gt;"",IFERROR(SUMIF(D$14:CS$14,"CLO4",D273:CS273)/'Grade computation'!I$7,""),"")</f>
        <v/>
      </c>
      <c r="DF273" s="92" t="str">
        <f t="shared" si="148"/>
        <v/>
      </c>
      <c r="DG273" s="92" t="str">
        <f t="shared" si="149"/>
        <v/>
      </c>
      <c r="DH273" s="91" t="str">
        <f>IF(B273&lt;&gt;"",IFERROR(IF((SUMIF(D$14:CS$14,"CLO5",D273:CS273)/'Grade computation'!I$8)=0,0,(SUMIF(D$14:CS$14,"CLO5",D273:CS273)/'Grade computation'!I$8)),""),"")</f>
        <v/>
      </c>
      <c r="DI273" s="92" t="str">
        <f t="shared" si="150"/>
        <v/>
      </c>
      <c r="DJ273" s="92" t="str">
        <f t="shared" si="151"/>
        <v/>
      </c>
      <c r="DK273" s="91" t="str">
        <f>IF(B273&lt;&gt;"",IFERROR(IF((SUMIF(D$14:CS$14,"CLO6",D273:CS273)/'Grade computation'!I$9)=0,0,(SUMIF(D$14:CS$14,"CLO6",D273:CS273)/'Grade computation'!I$9)),""),"")</f>
        <v/>
      </c>
      <c r="DL273" s="92" t="str">
        <f t="shared" si="152"/>
        <v/>
      </c>
      <c r="DM273" s="92" t="str">
        <f t="shared" si="153"/>
        <v/>
      </c>
      <c r="DN273" s="91" t="str">
        <f>IF(B273&lt;&gt;"",IFERROR(IF((SUMIF(D$14:CS$14,"CLO7",D273:CS273)/'Grade computation'!I$10)=0,0,(SUMIF(D$14:CS$14,"CLO7",D273:CS273)/'Grade computation'!I$10)),""),"")</f>
        <v/>
      </c>
      <c r="DO273" s="92" t="str">
        <f t="shared" si="154"/>
        <v/>
      </c>
      <c r="DP273" s="92" t="str">
        <f t="shared" si="155"/>
        <v/>
      </c>
      <c r="DQ273" s="91" t="str">
        <f>IF(B273&lt;&gt;"",IFERROR(IF((SUMIF(D$14:CS$14,"CLO8",D273:CS273)/'Grade computation'!I$11)=0,0,(SUMIF(D$14:CS$14,"CLO8",D273:CS273)/'Grade computation'!I$11)),""),"")</f>
        <v/>
      </c>
      <c r="DR273" s="92" t="str">
        <f t="shared" si="156"/>
        <v/>
      </c>
      <c r="DS273" s="92" t="str">
        <f t="shared" si="157"/>
        <v/>
      </c>
      <c r="DT273" s="91" t="str">
        <f>IF(B273&lt;&gt;"",IFERROR(IF((SUMIF(D$14:CS$14,"CLO9",D273:CS273)/'Grade computation'!I$12)=0,0,(SUMIF(D$14:CS$14,"CLO9",D273:CS273)/'Grade computation'!I$12)),""),"")</f>
        <v/>
      </c>
      <c r="DU273" s="92" t="str">
        <f t="shared" si="158"/>
        <v/>
      </c>
      <c r="DV273" s="92" t="str">
        <f t="shared" si="159"/>
        <v/>
      </c>
      <c r="DW273" s="91" t="str">
        <f>IF(B273&lt;&gt;"",IFERROR(IF((SUMIF(D$14:CS$14,"CLO10",D273:CS273)/'Grade computation'!I$13)=0,0,(SUMIF(D$14:CS$14,"CLO10",D273:CS273)/'Grade computation'!I$13)),""),"")</f>
        <v/>
      </c>
      <c r="DX273" s="92" t="str">
        <f t="shared" si="160"/>
        <v/>
      </c>
      <c r="DY273" s="92" t="str">
        <f t="shared" si="161"/>
        <v/>
      </c>
      <c r="DZ273" s="45"/>
      <c r="EA273" s="45"/>
    </row>
    <row r="274" spans="1:131" ht="15.75" customHeight="1">
      <c r="A274" s="281"/>
      <c r="B274" s="282"/>
      <c r="C274" s="276"/>
      <c r="D274" s="276"/>
      <c r="E274" s="276"/>
      <c r="F274" s="276"/>
      <c r="G274" s="276"/>
      <c r="H274" s="276"/>
      <c r="I274" s="276"/>
      <c r="J274" s="276"/>
      <c r="K274" s="276"/>
      <c r="L274" s="276"/>
      <c r="M274" s="276"/>
      <c r="N274" s="276"/>
      <c r="O274" s="276"/>
      <c r="P274" s="276"/>
      <c r="Q274" s="276"/>
      <c r="R274" s="276"/>
      <c r="S274" s="276"/>
      <c r="T274" s="276"/>
      <c r="U274" s="276"/>
      <c r="V274" s="276"/>
      <c r="W274" s="276"/>
      <c r="X274" s="276"/>
      <c r="Y274" s="276"/>
      <c r="Z274" s="276"/>
      <c r="AA274" s="276"/>
      <c r="AB274" s="276"/>
      <c r="AC274" s="276"/>
      <c r="AD274" s="276"/>
      <c r="AE274" s="276"/>
      <c r="AF274" s="276"/>
      <c r="AG274" s="276"/>
      <c r="AH274" s="89" t="str">
        <f t="shared" si="136"/>
        <v/>
      </c>
      <c r="AI274" s="90" t="str">
        <f t="shared" si="137"/>
        <v/>
      </c>
      <c r="AJ274" s="276"/>
      <c r="AK274" s="276"/>
      <c r="AL274" s="276"/>
      <c r="AM274" s="276"/>
      <c r="AN274" s="276"/>
      <c r="AO274" s="276"/>
      <c r="AP274" s="276"/>
      <c r="AQ274" s="276"/>
      <c r="AR274" s="276"/>
      <c r="AS274" s="276"/>
      <c r="AT274" s="276"/>
      <c r="AU274" s="276"/>
      <c r="AV274" s="276"/>
      <c r="AW274" s="276"/>
      <c r="AX274" s="276"/>
      <c r="AY274" s="276"/>
      <c r="AZ274" s="276"/>
      <c r="BA274" s="276"/>
      <c r="BB274" s="276"/>
      <c r="BC274" s="276"/>
      <c r="BD274" s="276"/>
      <c r="BE274" s="276"/>
      <c r="BF274" s="276"/>
      <c r="BG274" s="276"/>
      <c r="BH274" s="276"/>
      <c r="BI274" s="276"/>
      <c r="BJ274" s="276"/>
      <c r="BK274" s="276"/>
      <c r="BL274" s="276"/>
      <c r="BM274" s="276"/>
      <c r="BN274" s="89" t="str">
        <f t="shared" si="138"/>
        <v/>
      </c>
      <c r="BO274" s="90" t="str">
        <f t="shared" si="139"/>
        <v/>
      </c>
      <c r="BP274" s="285"/>
      <c r="BQ274" s="285"/>
      <c r="BR274" s="285"/>
      <c r="BS274" s="285"/>
      <c r="BT274" s="285"/>
      <c r="BU274" s="285"/>
      <c r="BV274" s="285"/>
      <c r="BW274" s="285"/>
      <c r="BX274" s="285"/>
      <c r="BY274" s="285"/>
      <c r="BZ274" s="285"/>
      <c r="CA274" s="276"/>
      <c r="CB274" s="276"/>
      <c r="CC274" s="276"/>
      <c r="CD274" s="276"/>
      <c r="CE274" s="276"/>
      <c r="CF274" s="276"/>
      <c r="CG274" s="276"/>
      <c r="CH274" s="276"/>
      <c r="CI274" s="276"/>
      <c r="CJ274" s="276"/>
      <c r="CK274" s="276"/>
      <c r="CL274" s="276"/>
      <c r="CM274" s="276"/>
      <c r="CN274" s="276"/>
      <c r="CO274" s="276"/>
      <c r="CP274" s="276"/>
      <c r="CQ274" s="276"/>
      <c r="CR274" s="276"/>
      <c r="CS274" s="276"/>
      <c r="CT274" s="89" t="str">
        <f t="shared" si="140"/>
        <v/>
      </c>
      <c r="CU274" s="90" t="str">
        <f t="shared" si="141"/>
        <v/>
      </c>
      <c r="CV274" s="91" t="str">
        <f>IF(B274&lt;&gt;"",IFERROR(SUMIF(D$14:CS$14, "CLO1", D274:CS274)/'Grade computation'!I$4,""),"")</f>
        <v/>
      </c>
      <c r="CW274" s="92" t="str">
        <f t="shared" si="142"/>
        <v/>
      </c>
      <c r="CX274" s="92" t="str">
        <f t="shared" si="143"/>
        <v/>
      </c>
      <c r="CY274" s="91" t="str">
        <f>IF(B274&lt;&gt;"",IFERROR(IF((SUMIF(D$14:CS$14,"CLO2",D274:CS274)/'Grade computation'!I$5)=0,0,(SUMIF(D$14:CS$14,"CLO2",D274:CS274)/'Grade computation'!I$5)),""),"")</f>
        <v/>
      </c>
      <c r="CZ274" s="92" t="str">
        <f t="shared" si="144"/>
        <v/>
      </c>
      <c r="DA274" s="92" t="str">
        <f t="shared" si="145"/>
        <v/>
      </c>
      <c r="DB274" s="91" t="str">
        <f>IF(B274&lt;&gt;"",IFERROR(IF((SUMIF(D$14:CS$14,"CLO3",D274:CS274)/'Grade computation'!I$6)=0,0,(SUMIF(D$14:CS$14,"CLO3",D274:CS274)/'Grade computation'!I$6)),""),"")</f>
        <v/>
      </c>
      <c r="DC274" s="92" t="str">
        <f t="shared" si="146"/>
        <v/>
      </c>
      <c r="DD274" s="92" t="str">
        <f t="shared" si="147"/>
        <v/>
      </c>
      <c r="DE274" s="91" t="str">
        <f>IF(B274&lt;&gt;"",IFERROR(SUMIF(D$14:CS$14,"CLO4",D274:CS274)/'Grade computation'!I$7,""),"")</f>
        <v/>
      </c>
      <c r="DF274" s="92" t="str">
        <f t="shared" si="148"/>
        <v/>
      </c>
      <c r="DG274" s="92" t="str">
        <f t="shared" si="149"/>
        <v/>
      </c>
      <c r="DH274" s="91" t="str">
        <f>IF(B274&lt;&gt;"",IFERROR(IF((SUMIF(D$14:CS$14,"CLO5",D274:CS274)/'Grade computation'!I$8)=0,0,(SUMIF(D$14:CS$14,"CLO5",D274:CS274)/'Grade computation'!I$8)),""),"")</f>
        <v/>
      </c>
      <c r="DI274" s="92" t="str">
        <f t="shared" si="150"/>
        <v/>
      </c>
      <c r="DJ274" s="92" t="str">
        <f t="shared" si="151"/>
        <v/>
      </c>
      <c r="DK274" s="91" t="str">
        <f>IF(B274&lt;&gt;"",IFERROR(IF((SUMIF(D$14:CS$14,"CLO6",D274:CS274)/'Grade computation'!I$9)=0,0,(SUMIF(D$14:CS$14,"CLO6",D274:CS274)/'Grade computation'!I$9)),""),"")</f>
        <v/>
      </c>
      <c r="DL274" s="92" t="str">
        <f t="shared" si="152"/>
        <v/>
      </c>
      <c r="DM274" s="92" t="str">
        <f t="shared" si="153"/>
        <v/>
      </c>
      <c r="DN274" s="91" t="str">
        <f>IF(B274&lt;&gt;"",IFERROR(IF((SUMIF(D$14:CS$14,"CLO7",D274:CS274)/'Grade computation'!I$10)=0,0,(SUMIF(D$14:CS$14,"CLO7",D274:CS274)/'Grade computation'!I$10)),""),"")</f>
        <v/>
      </c>
      <c r="DO274" s="92" t="str">
        <f t="shared" si="154"/>
        <v/>
      </c>
      <c r="DP274" s="92" t="str">
        <f t="shared" si="155"/>
        <v/>
      </c>
      <c r="DQ274" s="91" t="str">
        <f>IF(B274&lt;&gt;"",IFERROR(IF((SUMIF(D$14:CS$14,"CLO8",D274:CS274)/'Grade computation'!I$11)=0,0,(SUMIF(D$14:CS$14,"CLO8",D274:CS274)/'Grade computation'!I$11)),""),"")</f>
        <v/>
      </c>
      <c r="DR274" s="92" t="str">
        <f t="shared" si="156"/>
        <v/>
      </c>
      <c r="DS274" s="92" t="str">
        <f t="shared" si="157"/>
        <v/>
      </c>
      <c r="DT274" s="91" t="str">
        <f>IF(B274&lt;&gt;"",IFERROR(IF((SUMIF(D$14:CS$14,"CLO9",D274:CS274)/'Grade computation'!I$12)=0,0,(SUMIF(D$14:CS$14,"CLO9",D274:CS274)/'Grade computation'!I$12)),""),"")</f>
        <v/>
      </c>
      <c r="DU274" s="92" t="str">
        <f t="shared" si="158"/>
        <v/>
      </c>
      <c r="DV274" s="92" t="str">
        <f t="shared" si="159"/>
        <v/>
      </c>
      <c r="DW274" s="91" t="str">
        <f>IF(B274&lt;&gt;"",IFERROR(IF((SUMIF(D$14:CS$14,"CLO10",D274:CS274)/'Grade computation'!I$13)=0,0,(SUMIF(D$14:CS$14,"CLO10",D274:CS274)/'Grade computation'!I$13)),""),"")</f>
        <v/>
      </c>
      <c r="DX274" s="92" t="str">
        <f t="shared" si="160"/>
        <v/>
      </c>
      <c r="DY274" s="92" t="str">
        <f t="shared" si="161"/>
        <v/>
      </c>
      <c r="DZ274" s="45"/>
      <c r="EA274" s="45"/>
    </row>
    <row r="275" spans="1:131" ht="15.75" customHeight="1">
      <c r="A275" s="281"/>
      <c r="B275" s="282"/>
      <c r="C275" s="276"/>
      <c r="D275" s="276"/>
      <c r="E275" s="276"/>
      <c r="F275" s="276"/>
      <c r="G275" s="276"/>
      <c r="H275" s="276"/>
      <c r="I275" s="276"/>
      <c r="J275" s="276"/>
      <c r="K275" s="276"/>
      <c r="L275" s="276"/>
      <c r="M275" s="276"/>
      <c r="N275" s="276"/>
      <c r="O275" s="276"/>
      <c r="P275" s="276"/>
      <c r="Q275" s="276"/>
      <c r="R275" s="276"/>
      <c r="S275" s="276"/>
      <c r="T275" s="276"/>
      <c r="U275" s="276"/>
      <c r="V275" s="276"/>
      <c r="W275" s="276"/>
      <c r="X275" s="276"/>
      <c r="Y275" s="276"/>
      <c r="Z275" s="276"/>
      <c r="AA275" s="276"/>
      <c r="AB275" s="276"/>
      <c r="AC275" s="276"/>
      <c r="AD275" s="276"/>
      <c r="AE275" s="276"/>
      <c r="AF275" s="276"/>
      <c r="AG275" s="276"/>
      <c r="AH275" s="89" t="str">
        <f t="shared" si="136"/>
        <v/>
      </c>
      <c r="AI275" s="90" t="str">
        <f t="shared" si="137"/>
        <v/>
      </c>
      <c r="AJ275" s="276"/>
      <c r="AK275" s="276"/>
      <c r="AL275" s="276"/>
      <c r="AM275" s="276"/>
      <c r="AN275" s="276"/>
      <c r="AO275" s="276"/>
      <c r="AP275" s="276"/>
      <c r="AQ275" s="276"/>
      <c r="AR275" s="276"/>
      <c r="AS275" s="276"/>
      <c r="AT275" s="276"/>
      <c r="AU275" s="276"/>
      <c r="AV275" s="276"/>
      <c r="AW275" s="276"/>
      <c r="AX275" s="276"/>
      <c r="AY275" s="276"/>
      <c r="AZ275" s="276"/>
      <c r="BA275" s="276"/>
      <c r="BB275" s="276"/>
      <c r="BC275" s="276"/>
      <c r="BD275" s="276"/>
      <c r="BE275" s="276"/>
      <c r="BF275" s="276"/>
      <c r="BG275" s="276"/>
      <c r="BH275" s="276"/>
      <c r="BI275" s="276"/>
      <c r="BJ275" s="276"/>
      <c r="BK275" s="276"/>
      <c r="BL275" s="276"/>
      <c r="BM275" s="276"/>
      <c r="BN275" s="89" t="str">
        <f t="shared" si="138"/>
        <v/>
      </c>
      <c r="BO275" s="90" t="str">
        <f t="shared" si="139"/>
        <v/>
      </c>
      <c r="BP275" s="285"/>
      <c r="BQ275" s="285"/>
      <c r="BR275" s="285"/>
      <c r="BS275" s="285"/>
      <c r="BT275" s="285"/>
      <c r="BU275" s="285"/>
      <c r="BV275" s="285"/>
      <c r="BW275" s="285"/>
      <c r="BX275" s="285"/>
      <c r="BY275" s="285"/>
      <c r="BZ275" s="285"/>
      <c r="CA275" s="276"/>
      <c r="CB275" s="276"/>
      <c r="CC275" s="276"/>
      <c r="CD275" s="276"/>
      <c r="CE275" s="276"/>
      <c r="CF275" s="276"/>
      <c r="CG275" s="276"/>
      <c r="CH275" s="276"/>
      <c r="CI275" s="276"/>
      <c r="CJ275" s="276"/>
      <c r="CK275" s="276"/>
      <c r="CL275" s="276"/>
      <c r="CM275" s="276"/>
      <c r="CN275" s="276"/>
      <c r="CO275" s="276"/>
      <c r="CP275" s="276"/>
      <c r="CQ275" s="276"/>
      <c r="CR275" s="276"/>
      <c r="CS275" s="276"/>
      <c r="CT275" s="89" t="str">
        <f t="shared" si="140"/>
        <v/>
      </c>
      <c r="CU275" s="90" t="str">
        <f t="shared" si="141"/>
        <v/>
      </c>
      <c r="CV275" s="91" t="str">
        <f>IF(B275&lt;&gt;"",IFERROR(SUMIF(D$14:CS$14, "CLO1", D275:CS275)/'Grade computation'!I$4,""),"")</f>
        <v/>
      </c>
      <c r="CW275" s="92" t="str">
        <f t="shared" si="142"/>
        <v/>
      </c>
      <c r="CX275" s="92" t="str">
        <f t="shared" si="143"/>
        <v/>
      </c>
      <c r="CY275" s="91" t="str">
        <f>IF(B275&lt;&gt;"",IFERROR(IF((SUMIF(D$14:CS$14,"CLO2",D275:CS275)/'Grade computation'!I$5)=0,0,(SUMIF(D$14:CS$14,"CLO2",D275:CS275)/'Grade computation'!I$5)),""),"")</f>
        <v/>
      </c>
      <c r="CZ275" s="92" t="str">
        <f t="shared" si="144"/>
        <v/>
      </c>
      <c r="DA275" s="92" t="str">
        <f t="shared" si="145"/>
        <v/>
      </c>
      <c r="DB275" s="91" t="str">
        <f>IF(B275&lt;&gt;"",IFERROR(IF((SUMIF(D$14:CS$14,"CLO3",D275:CS275)/'Grade computation'!I$6)=0,0,(SUMIF(D$14:CS$14,"CLO3",D275:CS275)/'Grade computation'!I$6)),""),"")</f>
        <v/>
      </c>
      <c r="DC275" s="92" t="str">
        <f t="shared" si="146"/>
        <v/>
      </c>
      <c r="DD275" s="92" t="str">
        <f t="shared" si="147"/>
        <v/>
      </c>
      <c r="DE275" s="91" t="str">
        <f>IF(B275&lt;&gt;"",IFERROR(SUMIF(D$14:CS$14,"CLO4",D275:CS275)/'Grade computation'!I$7,""),"")</f>
        <v/>
      </c>
      <c r="DF275" s="92" t="str">
        <f t="shared" si="148"/>
        <v/>
      </c>
      <c r="DG275" s="92" t="str">
        <f t="shared" si="149"/>
        <v/>
      </c>
      <c r="DH275" s="91" t="str">
        <f>IF(B275&lt;&gt;"",IFERROR(IF((SUMIF(D$14:CS$14,"CLO5",D275:CS275)/'Grade computation'!I$8)=0,0,(SUMIF(D$14:CS$14,"CLO5",D275:CS275)/'Grade computation'!I$8)),""),"")</f>
        <v/>
      </c>
      <c r="DI275" s="92" t="str">
        <f t="shared" si="150"/>
        <v/>
      </c>
      <c r="DJ275" s="92" t="str">
        <f t="shared" si="151"/>
        <v/>
      </c>
      <c r="DK275" s="91" t="str">
        <f>IF(B275&lt;&gt;"",IFERROR(IF((SUMIF(D$14:CS$14,"CLO6",D275:CS275)/'Grade computation'!I$9)=0,0,(SUMIF(D$14:CS$14,"CLO6",D275:CS275)/'Grade computation'!I$9)),""),"")</f>
        <v/>
      </c>
      <c r="DL275" s="92" t="str">
        <f t="shared" si="152"/>
        <v/>
      </c>
      <c r="DM275" s="92" t="str">
        <f t="shared" si="153"/>
        <v/>
      </c>
      <c r="DN275" s="91" t="str">
        <f>IF(B275&lt;&gt;"",IFERROR(IF((SUMIF(D$14:CS$14,"CLO7",D275:CS275)/'Grade computation'!I$10)=0,0,(SUMIF(D$14:CS$14,"CLO7",D275:CS275)/'Grade computation'!I$10)),""),"")</f>
        <v/>
      </c>
      <c r="DO275" s="92" t="str">
        <f t="shared" si="154"/>
        <v/>
      </c>
      <c r="DP275" s="92" t="str">
        <f t="shared" si="155"/>
        <v/>
      </c>
      <c r="DQ275" s="91" t="str">
        <f>IF(B275&lt;&gt;"",IFERROR(IF((SUMIF(D$14:CS$14,"CLO8",D275:CS275)/'Grade computation'!I$11)=0,0,(SUMIF(D$14:CS$14,"CLO8",D275:CS275)/'Grade computation'!I$11)),""),"")</f>
        <v/>
      </c>
      <c r="DR275" s="92" t="str">
        <f t="shared" si="156"/>
        <v/>
      </c>
      <c r="DS275" s="92" t="str">
        <f t="shared" si="157"/>
        <v/>
      </c>
      <c r="DT275" s="91" t="str">
        <f>IF(B275&lt;&gt;"",IFERROR(IF((SUMIF(D$14:CS$14,"CLO9",D275:CS275)/'Grade computation'!I$12)=0,0,(SUMIF(D$14:CS$14,"CLO9",D275:CS275)/'Grade computation'!I$12)),""),"")</f>
        <v/>
      </c>
      <c r="DU275" s="92" t="str">
        <f t="shared" si="158"/>
        <v/>
      </c>
      <c r="DV275" s="92" t="str">
        <f t="shared" si="159"/>
        <v/>
      </c>
      <c r="DW275" s="91" t="str">
        <f>IF(B275&lt;&gt;"",IFERROR(IF((SUMIF(D$14:CS$14,"CLO10",D275:CS275)/'Grade computation'!I$13)=0,0,(SUMIF(D$14:CS$14,"CLO10",D275:CS275)/'Grade computation'!I$13)),""),"")</f>
        <v/>
      </c>
      <c r="DX275" s="92" t="str">
        <f t="shared" si="160"/>
        <v/>
      </c>
      <c r="DY275" s="92" t="str">
        <f t="shared" si="161"/>
        <v/>
      </c>
      <c r="DZ275" s="45"/>
      <c r="EA275" s="45"/>
    </row>
    <row r="276" spans="1:131" ht="15.75" customHeight="1">
      <c r="A276" s="281"/>
      <c r="B276" s="282"/>
      <c r="C276" s="276"/>
      <c r="D276" s="276"/>
      <c r="E276" s="276"/>
      <c r="F276" s="276"/>
      <c r="G276" s="276"/>
      <c r="H276" s="276"/>
      <c r="I276" s="276"/>
      <c r="J276" s="276"/>
      <c r="K276" s="276"/>
      <c r="L276" s="276"/>
      <c r="M276" s="276"/>
      <c r="N276" s="276"/>
      <c r="O276" s="276"/>
      <c r="P276" s="276"/>
      <c r="Q276" s="276"/>
      <c r="R276" s="276"/>
      <c r="S276" s="276"/>
      <c r="T276" s="276"/>
      <c r="U276" s="276"/>
      <c r="V276" s="276"/>
      <c r="W276" s="276"/>
      <c r="X276" s="276"/>
      <c r="Y276" s="276"/>
      <c r="Z276" s="276"/>
      <c r="AA276" s="276"/>
      <c r="AB276" s="276"/>
      <c r="AC276" s="276"/>
      <c r="AD276" s="276"/>
      <c r="AE276" s="276"/>
      <c r="AF276" s="276"/>
      <c r="AG276" s="276"/>
      <c r="AH276" s="89" t="str">
        <f t="shared" si="136"/>
        <v/>
      </c>
      <c r="AI276" s="90" t="str">
        <f t="shared" si="137"/>
        <v/>
      </c>
      <c r="AJ276" s="276"/>
      <c r="AK276" s="276"/>
      <c r="AL276" s="276"/>
      <c r="AM276" s="276"/>
      <c r="AN276" s="276"/>
      <c r="AO276" s="276"/>
      <c r="AP276" s="276"/>
      <c r="AQ276" s="276"/>
      <c r="AR276" s="276"/>
      <c r="AS276" s="276"/>
      <c r="AT276" s="276"/>
      <c r="AU276" s="276"/>
      <c r="AV276" s="276"/>
      <c r="AW276" s="276"/>
      <c r="AX276" s="276"/>
      <c r="AY276" s="276"/>
      <c r="AZ276" s="276"/>
      <c r="BA276" s="276"/>
      <c r="BB276" s="276"/>
      <c r="BC276" s="276"/>
      <c r="BD276" s="276"/>
      <c r="BE276" s="276"/>
      <c r="BF276" s="276"/>
      <c r="BG276" s="276"/>
      <c r="BH276" s="276"/>
      <c r="BI276" s="276"/>
      <c r="BJ276" s="276"/>
      <c r="BK276" s="276"/>
      <c r="BL276" s="276"/>
      <c r="BM276" s="276"/>
      <c r="BN276" s="89" t="str">
        <f t="shared" si="138"/>
        <v/>
      </c>
      <c r="BO276" s="90" t="str">
        <f t="shared" si="139"/>
        <v/>
      </c>
      <c r="BP276" s="285"/>
      <c r="BQ276" s="285"/>
      <c r="BR276" s="285"/>
      <c r="BS276" s="285"/>
      <c r="BT276" s="285"/>
      <c r="BU276" s="285"/>
      <c r="BV276" s="285"/>
      <c r="BW276" s="285"/>
      <c r="BX276" s="285"/>
      <c r="BY276" s="285"/>
      <c r="BZ276" s="285"/>
      <c r="CA276" s="276"/>
      <c r="CB276" s="276"/>
      <c r="CC276" s="276"/>
      <c r="CD276" s="276"/>
      <c r="CE276" s="276"/>
      <c r="CF276" s="276"/>
      <c r="CG276" s="276"/>
      <c r="CH276" s="276"/>
      <c r="CI276" s="276"/>
      <c r="CJ276" s="276"/>
      <c r="CK276" s="276"/>
      <c r="CL276" s="276"/>
      <c r="CM276" s="276"/>
      <c r="CN276" s="276"/>
      <c r="CO276" s="276"/>
      <c r="CP276" s="276"/>
      <c r="CQ276" s="276"/>
      <c r="CR276" s="276"/>
      <c r="CS276" s="276"/>
      <c r="CT276" s="89" t="str">
        <f t="shared" si="140"/>
        <v/>
      </c>
      <c r="CU276" s="90" t="str">
        <f t="shared" si="141"/>
        <v/>
      </c>
      <c r="CV276" s="91" t="str">
        <f>IF(B276&lt;&gt;"",IFERROR(SUMIF(D$14:CS$14, "CLO1", D276:CS276)/'Grade computation'!I$4,""),"")</f>
        <v/>
      </c>
      <c r="CW276" s="92" t="str">
        <f t="shared" si="142"/>
        <v/>
      </c>
      <c r="CX276" s="92" t="str">
        <f t="shared" si="143"/>
        <v/>
      </c>
      <c r="CY276" s="91" t="str">
        <f>IF(B276&lt;&gt;"",IFERROR(IF((SUMIF(D$14:CS$14,"CLO2",D276:CS276)/'Grade computation'!I$5)=0,0,(SUMIF(D$14:CS$14,"CLO2",D276:CS276)/'Grade computation'!I$5)),""),"")</f>
        <v/>
      </c>
      <c r="CZ276" s="92" t="str">
        <f t="shared" si="144"/>
        <v/>
      </c>
      <c r="DA276" s="92" t="str">
        <f t="shared" si="145"/>
        <v/>
      </c>
      <c r="DB276" s="91" t="str">
        <f>IF(B276&lt;&gt;"",IFERROR(IF((SUMIF(D$14:CS$14,"CLO3",D276:CS276)/'Grade computation'!I$6)=0,0,(SUMIF(D$14:CS$14,"CLO3",D276:CS276)/'Grade computation'!I$6)),""),"")</f>
        <v/>
      </c>
      <c r="DC276" s="92" t="str">
        <f t="shared" si="146"/>
        <v/>
      </c>
      <c r="DD276" s="92" t="str">
        <f t="shared" si="147"/>
        <v/>
      </c>
      <c r="DE276" s="91" t="str">
        <f>IF(B276&lt;&gt;"",IFERROR(SUMIF(D$14:CS$14,"CLO4",D276:CS276)/'Grade computation'!I$7,""),"")</f>
        <v/>
      </c>
      <c r="DF276" s="92" t="str">
        <f t="shared" si="148"/>
        <v/>
      </c>
      <c r="DG276" s="92" t="str">
        <f t="shared" si="149"/>
        <v/>
      </c>
      <c r="DH276" s="91" t="str">
        <f>IF(B276&lt;&gt;"",IFERROR(IF((SUMIF(D$14:CS$14,"CLO5",D276:CS276)/'Grade computation'!I$8)=0,0,(SUMIF(D$14:CS$14,"CLO5",D276:CS276)/'Grade computation'!I$8)),""),"")</f>
        <v/>
      </c>
      <c r="DI276" s="92" t="str">
        <f t="shared" si="150"/>
        <v/>
      </c>
      <c r="DJ276" s="92" t="str">
        <f t="shared" si="151"/>
        <v/>
      </c>
      <c r="DK276" s="91" t="str">
        <f>IF(B276&lt;&gt;"",IFERROR(IF((SUMIF(D$14:CS$14,"CLO6",D276:CS276)/'Grade computation'!I$9)=0,0,(SUMIF(D$14:CS$14,"CLO6",D276:CS276)/'Grade computation'!I$9)),""),"")</f>
        <v/>
      </c>
      <c r="DL276" s="92" t="str">
        <f t="shared" si="152"/>
        <v/>
      </c>
      <c r="DM276" s="92" t="str">
        <f t="shared" si="153"/>
        <v/>
      </c>
      <c r="DN276" s="91" t="str">
        <f>IF(B276&lt;&gt;"",IFERROR(IF((SUMIF(D$14:CS$14,"CLO7",D276:CS276)/'Grade computation'!I$10)=0,0,(SUMIF(D$14:CS$14,"CLO7",D276:CS276)/'Grade computation'!I$10)),""),"")</f>
        <v/>
      </c>
      <c r="DO276" s="92" t="str">
        <f t="shared" si="154"/>
        <v/>
      </c>
      <c r="DP276" s="92" t="str">
        <f t="shared" si="155"/>
        <v/>
      </c>
      <c r="DQ276" s="91" t="str">
        <f>IF(B276&lt;&gt;"",IFERROR(IF((SUMIF(D$14:CS$14,"CLO8",D276:CS276)/'Grade computation'!I$11)=0,0,(SUMIF(D$14:CS$14,"CLO8",D276:CS276)/'Grade computation'!I$11)),""),"")</f>
        <v/>
      </c>
      <c r="DR276" s="92" t="str">
        <f t="shared" si="156"/>
        <v/>
      </c>
      <c r="DS276" s="92" t="str">
        <f t="shared" si="157"/>
        <v/>
      </c>
      <c r="DT276" s="91" t="str">
        <f>IF(B276&lt;&gt;"",IFERROR(IF((SUMIF(D$14:CS$14,"CLO9",D276:CS276)/'Grade computation'!I$12)=0,0,(SUMIF(D$14:CS$14,"CLO9",D276:CS276)/'Grade computation'!I$12)),""),"")</f>
        <v/>
      </c>
      <c r="DU276" s="92" t="str">
        <f t="shared" si="158"/>
        <v/>
      </c>
      <c r="DV276" s="92" t="str">
        <f t="shared" si="159"/>
        <v/>
      </c>
      <c r="DW276" s="91" t="str">
        <f>IF(B276&lt;&gt;"",IFERROR(IF((SUMIF(D$14:CS$14,"CLO10",D276:CS276)/'Grade computation'!I$13)=0,0,(SUMIF(D$14:CS$14,"CLO10",D276:CS276)/'Grade computation'!I$13)),""),"")</f>
        <v/>
      </c>
      <c r="DX276" s="92" t="str">
        <f t="shared" si="160"/>
        <v/>
      </c>
      <c r="DY276" s="92" t="str">
        <f t="shared" si="161"/>
        <v/>
      </c>
      <c r="DZ276" s="45"/>
      <c r="EA276" s="45"/>
    </row>
    <row r="277" spans="1:131" ht="15.75" customHeight="1">
      <c r="A277" s="281"/>
      <c r="B277" s="282"/>
      <c r="C277" s="276"/>
      <c r="D277" s="276"/>
      <c r="E277" s="276"/>
      <c r="F277" s="276"/>
      <c r="G277" s="276"/>
      <c r="H277" s="276"/>
      <c r="I277" s="276"/>
      <c r="J277" s="276"/>
      <c r="K277" s="276"/>
      <c r="L277" s="276"/>
      <c r="M277" s="276"/>
      <c r="N277" s="276"/>
      <c r="O277" s="276"/>
      <c r="P277" s="276"/>
      <c r="Q277" s="276"/>
      <c r="R277" s="276"/>
      <c r="S277" s="276"/>
      <c r="T277" s="276"/>
      <c r="U277" s="276"/>
      <c r="V277" s="276"/>
      <c r="W277" s="276"/>
      <c r="X277" s="276"/>
      <c r="Y277" s="276"/>
      <c r="Z277" s="276"/>
      <c r="AA277" s="276"/>
      <c r="AB277" s="276"/>
      <c r="AC277" s="276"/>
      <c r="AD277" s="276"/>
      <c r="AE277" s="276"/>
      <c r="AF277" s="276"/>
      <c r="AG277" s="276"/>
      <c r="AH277" s="89" t="str">
        <f t="shared" si="136"/>
        <v/>
      </c>
      <c r="AI277" s="90" t="str">
        <f t="shared" si="137"/>
        <v/>
      </c>
      <c r="AJ277" s="276"/>
      <c r="AK277" s="276"/>
      <c r="AL277" s="276"/>
      <c r="AM277" s="276"/>
      <c r="AN277" s="276"/>
      <c r="AO277" s="276"/>
      <c r="AP277" s="276"/>
      <c r="AQ277" s="276"/>
      <c r="AR277" s="276"/>
      <c r="AS277" s="276"/>
      <c r="AT277" s="276"/>
      <c r="AU277" s="276"/>
      <c r="AV277" s="276"/>
      <c r="AW277" s="276"/>
      <c r="AX277" s="276"/>
      <c r="AY277" s="276"/>
      <c r="AZ277" s="276"/>
      <c r="BA277" s="276"/>
      <c r="BB277" s="276"/>
      <c r="BC277" s="276"/>
      <c r="BD277" s="276"/>
      <c r="BE277" s="276"/>
      <c r="BF277" s="276"/>
      <c r="BG277" s="276"/>
      <c r="BH277" s="276"/>
      <c r="BI277" s="276"/>
      <c r="BJ277" s="276"/>
      <c r="BK277" s="276"/>
      <c r="BL277" s="276"/>
      <c r="BM277" s="276"/>
      <c r="BN277" s="89" t="str">
        <f t="shared" si="138"/>
        <v/>
      </c>
      <c r="BO277" s="90" t="str">
        <f t="shared" si="139"/>
        <v/>
      </c>
      <c r="BP277" s="285"/>
      <c r="BQ277" s="285"/>
      <c r="BR277" s="285"/>
      <c r="BS277" s="285"/>
      <c r="BT277" s="285"/>
      <c r="BU277" s="285"/>
      <c r="BV277" s="285"/>
      <c r="BW277" s="285"/>
      <c r="BX277" s="285"/>
      <c r="BY277" s="285"/>
      <c r="BZ277" s="285"/>
      <c r="CA277" s="276"/>
      <c r="CB277" s="276"/>
      <c r="CC277" s="276"/>
      <c r="CD277" s="276"/>
      <c r="CE277" s="276"/>
      <c r="CF277" s="276"/>
      <c r="CG277" s="276"/>
      <c r="CH277" s="276"/>
      <c r="CI277" s="276"/>
      <c r="CJ277" s="276"/>
      <c r="CK277" s="276"/>
      <c r="CL277" s="276"/>
      <c r="CM277" s="276"/>
      <c r="CN277" s="276"/>
      <c r="CO277" s="276"/>
      <c r="CP277" s="276"/>
      <c r="CQ277" s="276"/>
      <c r="CR277" s="276"/>
      <c r="CS277" s="276"/>
      <c r="CT277" s="89" t="str">
        <f t="shared" si="140"/>
        <v/>
      </c>
      <c r="CU277" s="90" t="str">
        <f t="shared" si="141"/>
        <v/>
      </c>
      <c r="CV277" s="91" t="str">
        <f>IF(B277&lt;&gt;"",IFERROR(SUMIF(D$14:CS$14, "CLO1", D277:CS277)/'Grade computation'!I$4,""),"")</f>
        <v/>
      </c>
      <c r="CW277" s="92" t="str">
        <f t="shared" si="142"/>
        <v/>
      </c>
      <c r="CX277" s="92" t="str">
        <f t="shared" si="143"/>
        <v/>
      </c>
      <c r="CY277" s="91" t="str">
        <f>IF(B277&lt;&gt;"",IFERROR(IF((SUMIF(D$14:CS$14,"CLO2",D277:CS277)/'Grade computation'!I$5)=0,0,(SUMIF(D$14:CS$14,"CLO2",D277:CS277)/'Grade computation'!I$5)),""),"")</f>
        <v/>
      </c>
      <c r="CZ277" s="92" t="str">
        <f t="shared" si="144"/>
        <v/>
      </c>
      <c r="DA277" s="92" t="str">
        <f t="shared" si="145"/>
        <v/>
      </c>
      <c r="DB277" s="91" t="str">
        <f>IF(B277&lt;&gt;"",IFERROR(IF((SUMIF(D$14:CS$14,"CLO3",D277:CS277)/'Grade computation'!I$6)=0,0,(SUMIF(D$14:CS$14,"CLO3",D277:CS277)/'Grade computation'!I$6)),""),"")</f>
        <v/>
      </c>
      <c r="DC277" s="92" t="str">
        <f t="shared" si="146"/>
        <v/>
      </c>
      <c r="DD277" s="92" t="str">
        <f t="shared" si="147"/>
        <v/>
      </c>
      <c r="DE277" s="91" t="str">
        <f>IF(B277&lt;&gt;"",IFERROR(SUMIF(D$14:CS$14,"CLO4",D277:CS277)/'Grade computation'!I$7,""),"")</f>
        <v/>
      </c>
      <c r="DF277" s="92" t="str">
        <f t="shared" si="148"/>
        <v/>
      </c>
      <c r="DG277" s="92" t="str">
        <f t="shared" si="149"/>
        <v/>
      </c>
      <c r="DH277" s="91" t="str">
        <f>IF(B277&lt;&gt;"",IFERROR(IF((SUMIF(D$14:CS$14,"CLO5",D277:CS277)/'Grade computation'!I$8)=0,0,(SUMIF(D$14:CS$14,"CLO5",D277:CS277)/'Grade computation'!I$8)),""),"")</f>
        <v/>
      </c>
      <c r="DI277" s="92" t="str">
        <f t="shared" si="150"/>
        <v/>
      </c>
      <c r="DJ277" s="92" t="str">
        <f t="shared" si="151"/>
        <v/>
      </c>
      <c r="DK277" s="91" t="str">
        <f>IF(B277&lt;&gt;"",IFERROR(IF((SUMIF(D$14:CS$14,"CLO6",D277:CS277)/'Grade computation'!I$9)=0,0,(SUMIF(D$14:CS$14,"CLO6",D277:CS277)/'Grade computation'!I$9)),""),"")</f>
        <v/>
      </c>
      <c r="DL277" s="92" t="str">
        <f t="shared" si="152"/>
        <v/>
      </c>
      <c r="DM277" s="92" t="str">
        <f t="shared" si="153"/>
        <v/>
      </c>
      <c r="DN277" s="91" t="str">
        <f>IF(B277&lt;&gt;"",IFERROR(IF((SUMIF(D$14:CS$14,"CLO7",D277:CS277)/'Grade computation'!I$10)=0,0,(SUMIF(D$14:CS$14,"CLO7",D277:CS277)/'Grade computation'!I$10)),""),"")</f>
        <v/>
      </c>
      <c r="DO277" s="92" t="str">
        <f t="shared" si="154"/>
        <v/>
      </c>
      <c r="DP277" s="92" t="str">
        <f t="shared" si="155"/>
        <v/>
      </c>
      <c r="DQ277" s="91" t="str">
        <f>IF(B277&lt;&gt;"",IFERROR(IF((SUMIF(D$14:CS$14,"CLO8",D277:CS277)/'Grade computation'!I$11)=0,0,(SUMIF(D$14:CS$14,"CLO8",D277:CS277)/'Grade computation'!I$11)),""),"")</f>
        <v/>
      </c>
      <c r="DR277" s="92" t="str">
        <f t="shared" si="156"/>
        <v/>
      </c>
      <c r="DS277" s="92" t="str">
        <f t="shared" si="157"/>
        <v/>
      </c>
      <c r="DT277" s="91" t="str">
        <f>IF(B277&lt;&gt;"",IFERROR(IF((SUMIF(D$14:CS$14,"CLO9",D277:CS277)/'Grade computation'!I$12)=0,0,(SUMIF(D$14:CS$14,"CLO9",D277:CS277)/'Grade computation'!I$12)),""),"")</f>
        <v/>
      </c>
      <c r="DU277" s="92" t="str">
        <f t="shared" si="158"/>
        <v/>
      </c>
      <c r="DV277" s="92" t="str">
        <f t="shared" si="159"/>
        <v/>
      </c>
      <c r="DW277" s="91" t="str">
        <f>IF(B277&lt;&gt;"",IFERROR(IF((SUMIF(D$14:CS$14,"CLO10",D277:CS277)/'Grade computation'!I$13)=0,0,(SUMIF(D$14:CS$14,"CLO10",D277:CS277)/'Grade computation'!I$13)),""),"")</f>
        <v/>
      </c>
      <c r="DX277" s="92" t="str">
        <f t="shared" si="160"/>
        <v/>
      </c>
      <c r="DY277" s="92" t="str">
        <f t="shared" si="161"/>
        <v/>
      </c>
      <c r="DZ277" s="45"/>
      <c r="EA277" s="45"/>
    </row>
    <row r="278" spans="1:131" ht="15.75" customHeight="1">
      <c r="A278" s="281"/>
      <c r="B278" s="282"/>
      <c r="C278" s="276"/>
      <c r="D278" s="276"/>
      <c r="E278" s="276"/>
      <c r="F278" s="276"/>
      <c r="G278" s="276"/>
      <c r="H278" s="276"/>
      <c r="I278" s="276"/>
      <c r="J278" s="276"/>
      <c r="K278" s="276"/>
      <c r="L278" s="276"/>
      <c r="M278" s="276"/>
      <c r="N278" s="276"/>
      <c r="O278" s="276"/>
      <c r="P278" s="276"/>
      <c r="Q278" s="276"/>
      <c r="R278" s="276"/>
      <c r="S278" s="276"/>
      <c r="T278" s="276"/>
      <c r="U278" s="276"/>
      <c r="V278" s="276"/>
      <c r="W278" s="276"/>
      <c r="X278" s="276"/>
      <c r="Y278" s="276"/>
      <c r="Z278" s="276"/>
      <c r="AA278" s="276"/>
      <c r="AB278" s="276"/>
      <c r="AC278" s="276"/>
      <c r="AD278" s="276"/>
      <c r="AE278" s="276"/>
      <c r="AF278" s="276"/>
      <c r="AG278" s="276"/>
      <c r="AH278" s="89" t="str">
        <f t="shared" si="136"/>
        <v/>
      </c>
      <c r="AI278" s="90" t="str">
        <f t="shared" si="137"/>
        <v/>
      </c>
      <c r="AJ278" s="276"/>
      <c r="AK278" s="276"/>
      <c r="AL278" s="276"/>
      <c r="AM278" s="276"/>
      <c r="AN278" s="276"/>
      <c r="AO278" s="276"/>
      <c r="AP278" s="276"/>
      <c r="AQ278" s="276"/>
      <c r="AR278" s="276"/>
      <c r="AS278" s="276"/>
      <c r="AT278" s="276"/>
      <c r="AU278" s="276"/>
      <c r="AV278" s="276"/>
      <c r="AW278" s="276"/>
      <c r="AX278" s="276"/>
      <c r="AY278" s="276"/>
      <c r="AZ278" s="276"/>
      <c r="BA278" s="276"/>
      <c r="BB278" s="276"/>
      <c r="BC278" s="276"/>
      <c r="BD278" s="276"/>
      <c r="BE278" s="276"/>
      <c r="BF278" s="276"/>
      <c r="BG278" s="276"/>
      <c r="BH278" s="276"/>
      <c r="BI278" s="276"/>
      <c r="BJ278" s="276"/>
      <c r="BK278" s="276"/>
      <c r="BL278" s="276"/>
      <c r="BM278" s="276"/>
      <c r="BN278" s="89" t="str">
        <f t="shared" si="138"/>
        <v/>
      </c>
      <c r="BO278" s="90" t="str">
        <f t="shared" si="139"/>
        <v/>
      </c>
      <c r="BP278" s="285"/>
      <c r="BQ278" s="285"/>
      <c r="BR278" s="285"/>
      <c r="BS278" s="285"/>
      <c r="BT278" s="285"/>
      <c r="BU278" s="285"/>
      <c r="BV278" s="285"/>
      <c r="BW278" s="285"/>
      <c r="BX278" s="285"/>
      <c r="BY278" s="285"/>
      <c r="BZ278" s="285"/>
      <c r="CA278" s="276"/>
      <c r="CB278" s="276"/>
      <c r="CC278" s="276"/>
      <c r="CD278" s="276"/>
      <c r="CE278" s="276"/>
      <c r="CF278" s="276"/>
      <c r="CG278" s="276"/>
      <c r="CH278" s="276"/>
      <c r="CI278" s="276"/>
      <c r="CJ278" s="276"/>
      <c r="CK278" s="276"/>
      <c r="CL278" s="276"/>
      <c r="CM278" s="276"/>
      <c r="CN278" s="276"/>
      <c r="CO278" s="276"/>
      <c r="CP278" s="276"/>
      <c r="CQ278" s="276"/>
      <c r="CR278" s="276"/>
      <c r="CS278" s="276"/>
      <c r="CT278" s="89" t="str">
        <f t="shared" si="140"/>
        <v/>
      </c>
      <c r="CU278" s="90" t="str">
        <f t="shared" si="141"/>
        <v/>
      </c>
      <c r="CV278" s="91" t="str">
        <f>IF(B278&lt;&gt;"",IFERROR(SUMIF(D$14:CS$14, "CLO1", D278:CS278)/'Grade computation'!I$4,""),"")</f>
        <v/>
      </c>
      <c r="CW278" s="92" t="str">
        <f t="shared" si="142"/>
        <v/>
      </c>
      <c r="CX278" s="92" t="str">
        <f t="shared" si="143"/>
        <v/>
      </c>
      <c r="CY278" s="91" t="str">
        <f>IF(B278&lt;&gt;"",IFERROR(IF((SUMIF(D$14:CS$14,"CLO2",D278:CS278)/'Grade computation'!I$5)=0,0,(SUMIF(D$14:CS$14,"CLO2",D278:CS278)/'Grade computation'!I$5)),""),"")</f>
        <v/>
      </c>
      <c r="CZ278" s="92" t="str">
        <f t="shared" si="144"/>
        <v/>
      </c>
      <c r="DA278" s="92" t="str">
        <f t="shared" si="145"/>
        <v/>
      </c>
      <c r="DB278" s="91" t="str">
        <f>IF(B278&lt;&gt;"",IFERROR(IF((SUMIF(D$14:CS$14,"CLO3",D278:CS278)/'Grade computation'!I$6)=0,0,(SUMIF(D$14:CS$14,"CLO3",D278:CS278)/'Grade computation'!I$6)),""),"")</f>
        <v/>
      </c>
      <c r="DC278" s="92" t="str">
        <f t="shared" si="146"/>
        <v/>
      </c>
      <c r="DD278" s="92" t="str">
        <f t="shared" si="147"/>
        <v/>
      </c>
      <c r="DE278" s="91" t="str">
        <f>IF(B278&lt;&gt;"",IFERROR(SUMIF(D$14:CS$14,"CLO4",D278:CS278)/'Grade computation'!I$7,""),"")</f>
        <v/>
      </c>
      <c r="DF278" s="92" t="str">
        <f t="shared" si="148"/>
        <v/>
      </c>
      <c r="DG278" s="92" t="str">
        <f t="shared" si="149"/>
        <v/>
      </c>
      <c r="DH278" s="91" t="str">
        <f>IF(B278&lt;&gt;"",IFERROR(IF((SUMIF(D$14:CS$14,"CLO5",D278:CS278)/'Grade computation'!I$8)=0,0,(SUMIF(D$14:CS$14,"CLO5",D278:CS278)/'Grade computation'!I$8)),""),"")</f>
        <v/>
      </c>
      <c r="DI278" s="92" t="str">
        <f t="shared" si="150"/>
        <v/>
      </c>
      <c r="DJ278" s="92" t="str">
        <f t="shared" si="151"/>
        <v/>
      </c>
      <c r="DK278" s="91" t="str">
        <f>IF(B278&lt;&gt;"",IFERROR(IF((SUMIF(D$14:CS$14,"CLO6",D278:CS278)/'Grade computation'!I$9)=0,0,(SUMIF(D$14:CS$14,"CLO6",D278:CS278)/'Grade computation'!I$9)),""),"")</f>
        <v/>
      </c>
      <c r="DL278" s="92" t="str">
        <f t="shared" si="152"/>
        <v/>
      </c>
      <c r="DM278" s="92" t="str">
        <f t="shared" si="153"/>
        <v/>
      </c>
      <c r="DN278" s="91" t="str">
        <f>IF(B278&lt;&gt;"",IFERROR(IF((SUMIF(D$14:CS$14,"CLO7",D278:CS278)/'Grade computation'!I$10)=0,0,(SUMIF(D$14:CS$14,"CLO7",D278:CS278)/'Grade computation'!I$10)),""),"")</f>
        <v/>
      </c>
      <c r="DO278" s="92" t="str">
        <f t="shared" si="154"/>
        <v/>
      </c>
      <c r="DP278" s="92" t="str">
        <f t="shared" si="155"/>
        <v/>
      </c>
      <c r="DQ278" s="91" t="str">
        <f>IF(B278&lt;&gt;"",IFERROR(IF((SUMIF(D$14:CS$14,"CLO8",D278:CS278)/'Grade computation'!I$11)=0,0,(SUMIF(D$14:CS$14,"CLO8",D278:CS278)/'Grade computation'!I$11)),""),"")</f>
        <v/>
      </c>
      <c r="DR278" s="92" t="str">
        <f t="shared" si="156"/>
        <v/>
      </c>
      <c r="DS278" s="92" t="str">
        <f t="shared" si="157"/>
        <v/>
      </c>
      <c r="DT278" s="91" t="str">
        <f>IF(B278&lt;&gt;"",IFERROR(IF((SUMIF(D$14:CS$14,"CLO9",D278:CS278)/'Grade computation'!I$12)=0,0,(SUMIF(D$14:CS$14,"CLO9",D278:CS278)/'Grade computation'!I$12)),""),"")</f>
        <v/>
      </c>
      <c r="DU278" s="92" t="str">
        <f t="shared" si="158"/>
        <v/>
      </c>
      <c r="DV278" s="92" t="str">
        <f t="shared" si="159"/>
        <v/>
      </c>
      <c r="DW278" s="91" t="str">
        <f>IF(B278&lt;&gt;"",IFERROR(IF((SUMIF(D$14:CS$14,"CLO10",D278:CS278)/'Grade computation'!I$13)=0,0,(SUMIF(D$14:CS$14,"CLO10",D278:CS278)/'Grade computation'!I$13)),""),"")</f>
        <v/>
      </c>
      <c r="DX278" s="92" t="str">
        <f t="shared" si="160"/>
        <v/>
      </c>
      <c r="DY278" s="92" t="str">
        <f t="shared" si="161"/>
        <v/>
      </c>
      <c r="DZ278" s="45"/>
      <c r="EA278" s="45"/>
    </row>
    <row r="279" spans="1:131" ht="15.75" customHeight="1">
      <c r="A279" s="281"/>
      <c r="B279" s="282"/>
      <c r="C279" s="276"/>
      <c r="D279" s="276"/>
      <c r="E279" s="276"/>
      <c r="F279" s="276"/>
      <c r="G279" s="276"/>
      <c r="H279" s="276"/>
      <c r="I279" s="276"/>
      <c r="J279" s="276"/>
      <c r="K279" s="276"/>
      <c r="L279" s="276"/>
      <c r="M279" s="276"/>
      <c r="N279" s="276"/>
      <c r="O279" s="276"/>
      <c r="P279" s="276"/>
      <c r="Q279" s="276"/>
      <c r="R279" s="276"/>
      <c r="S279" s="276"/>
      <c r="T279" s="276"/>
      <c r="U279" s="276"/>
      <c r="V279" s="276"/>
      <c r="W279" s="276"/>
      <c r="X279" s="276"/>
      <c r="Y279" s="276"/>
      <c r="Z279" s="276"/>
      <c r="AA279" s="276"/>
      <c r="AB279" s="276"/>
      <c r="AC279" s="276"/>
      <c r="AD279" s="276"/>
      <c r="AE279" s="276"/>
      <c r="AF279" s="276"/>
      <c r="AG279" s="276"/>
      <c r="AH279" s="89" t="str">
        <f t="shared" si="136"/>
        <v/>
      </c>
      <c r="AI279" s="90" t="str">
        <f t="shared" si="137"/>
        <v/>
      </c>
      <c r="AJ279" s="276"/>
      <c r="AK279" s="276"/>
      <c r="AL279" s="276"/>
      <c r="AM279" s="276"/>
      <c r="AN279" s="276"/>
      <c r="AO279" s="276"/>
      <c r="AP279" s="276"/>
      <c r="AQ279" s="276"/>
      <c r="AR279" s="276"/>
      <c r="AS279" s="276"/>
      <c r="AT279" s="276"/>
      <c r="AU279" s="276"/>
      <c r="AV279" s="276"/>
      <c r="AW279" s="276"/>
      <c r="AX279" s="276"/>
      <c r="AY279" s="276"/>
      <c r="AZ279" s="276"/>
      <c r="BA279" s="276"/>
      <c r="BB279" s="276"/>
      <c r="BC279" s="276"/>
      <c r="BD279" s="276"/>
      <c r="BE279" s="276"/>
      <c r="BF279" s="276"/>
      <c r="BG279" s="276"/>
      <c r="BH279" s="276"/>
      <c r="BI279" s="276"/>
      <c r="BJ279" s="276"/>
      <c r="BK279" s="276"/>
      <c r="BL279" s="276"/>
      <c r="BM279" s="276"/>
      <c r="BN279" s="89" t="str">
        <f t="shared" si="138"/>
        <v/>
      </c>
      <c r="BO279" s="90" t="str">
        <f t="shared" si="139"/>
        <v/>
      </c>
      <c r="BP279" s="285"/>
      <c r="BQ279" s="285"/>
      <c r="BR279" s="285"/>
      <c r="BS279" s="285"/>
      <c r="BT279" s="285"/>
      <c r="BU279" s="285"/>
      <c r="BV279" s="285"/>
      <c r="BW279" s="285"/>
      <c r="BX279" s="285"/>
      <c r="BY279" s="285"/>
      <c r="BZ279" s="285"/>
      <c r="CA279" s="276"/>
      <c r="CB279" s="276"/>
      <c r="CC279" s="276"/>
      <c r="CD279" s="276"/>
      <c r="CE279" s="276"/>
      <c r="CF279" s="276"/>
      <c r="CG279" s="276"/>
      <c r="CH279" s="276"/>
      <c r="CI279" s="276"/>
      <c r="CJ279" s="276"/>
      <c r="CK279" s="276"/>
      <c r="CL279" s="276"/>
      <c r="CM279" s="276"/>
      <c r="CN279" s="276"/>
      <c r="CO279" s="276"/>
      <c r="CP279" s="276"/>
      <c r="CQ279" s="276"/>
      <c r="CR279" s="276"/>
      <c r="CS279" s="276"/>
      <c r="CT279" s="89" t="str">
        <f t="shared" si="140"/>
        <v/>
      </c>
      <c r="CU279" s="90" t="str">
        <f t="shared" si="141"/>
        <v/>
      </c>
      <c r="CV279" s="91" t="str">
        <f>IF(B279&lt;&gt;"",IFERROR(SUMIF(D$14:CS$14, "CLO1", D279:CS279)/'Grade computation'!I$4,""),"")</f>
        <v/>
      </c>
      <c r="CW279" s="92" t="str">
        <f t="shared" si="142"/>
        <v/>
      </c>
      <c r="CX279" s="92" t="str">
        <f t="shared" si="143"/>
        <v/>
      </c>
      <c r="CY279" s="91" t="str">
        <f>IF(B279&lt;&gt;"",IFERROR(IF((SUMIF(D$14:CS$14,"CLO2",D279:CS279)/'Grade computation'!I$5)=0,0,(SUMIF(D$14:CS$14,"CLO2",D279:CS279)/'Grade computation'!I$5)),""),"")</f>
        <v/>
      </c>
      <c r="CZ279" s="92" t="str">
        <f t="shared" si="144"/>
        <v/>
      </c>
      <c r="DA279" s="92" t="str">
        <f t="shared" si="145"/>
        <v/>
      </c>
      <c r="DB279" s="91" t="str">
        <f>IF(B279&lt;&gt;"",IFERROR(IF((SUMIF(D$14:CS$14,"CLO3",D279:CS279)/'Grade computation'!I$6)=0,0,(SUMIF(D$14:CS$14,"CLO3",D279:CS279)/'Grade computation'!I$6)),""),"")</f>
        <v/>
      </c>
      <c r="DC279" s="92" t="str">
        <f t="shared" si="146"/>
        <v/>
      </c>
      <c r="DD279" s="92" t="str">
        <f t="shared" si="147"/>
        <v/>
      </c>
      <c r="DE279" s="91" t="str">
        <f>IF(B279&lt;&gt;"",IFERROR(SUMIF(D$14:CS$14,"CLO4",D279:CS279)/'Grade computation'!I$7,""),"")</f>
        <v/>
      </c>
      <c r="DF279" s="92" t="str">
        <f t="shared" si="148"/>
        <v/>
      </c>
      <c r="DG279" s="92" t="str">
        <f t="shared" si="149"/>
        <v/>
      </c>
      <c r="DH279" s="91" t="str">
        <f>IF(B279&lt;&gt;"",IFERROR(IF((SUMIF(D$14:CS$14,"CLO5",D279:CS279)/'Grade computation'!I$8)=0,0,(SUMIF(D$14:CS$14,"CLO5",D279:CS279)/'Grade computation'!I$8)),""),"")</f>
        <v/>
      </c>
      <c r="DI279" s="92" t="str">
        <f t="shared" si="150"/>
        <v/>
      </c>
      <c r="DJ279" s="92" t="str">
        <f t="shared" si="151"/>
        <v/>
      </c>
      <c r="DK279" s="91" t="str">
        <f>IF(B279&lt;&gt;"",IFERROR(IF((SUMIF(D$14:CS$14,"CLO6",D279:CS279)/'Grade computation'!I$9)=0,0,(SUMIF(D$14:CS$14,"CLO6",D279:CS279)/'Grade computation'!I$9)),""),"")</f>
        <v/>
      </c>
      <c r="DL279" s="92" t="str">
        <f t="shared" si="152"/>
        <v/>
      </c>
      <c r="DM279" s="92" t="str">
        <f t="shared" si="153"/>
        <v/>
      </c>
      <c r="DN279" s="91" t="str">
        <f>IF(B279&lt;&gt;"",IFERROR(IF((SUMIF(D$14:CS$14,"CLO7",D279:CS279)/'Grade computation'!I$10)=0,0,(SUMIF(D$14:CS$14,"CLO7",D279:CS279)/'Grade computation'!I$10)),""),"")</f>
        <v/>
      </c>
      <c r="DO279" s="92" t="str">
        <f t="shared" si="154"/>
        <v/>
      </c>
      <c r="DP279" s="92" t="str">
        <f t="shared" si="155"/>
        <v/>
      </c>
      <c r="DQ279" s="91" t="str">
        <f>IF(B279&lt;&gt;"",IFERROR(IF((SUMIF(D$14:CS$14,"CLO8",D279:CS279)/'Grade computation'!I$11)=0,0,(SUMIF(D$14:CS$14,"CLO8",D279:CS279)/'Grade computation'!I$11)),""),"")</f>
        <v/>
      </c>
      <c r="DR279" s="92" t="str">
        <f t="shared" si="156"/>
        <v/>
      </c>
      <c r="DS279" s="92" t="str">
        <f t="shared" si="157"/>
        <v/>
      </c>
      <c r="DT279" s="91" t="str">
        <f>IF(B279&lt;&gt;"",IFERROR(IF((SUMIF(D$14:CS$14,"CLO9",D279:CS279)/'Grade computation'!I$12)=0,0,(SUMIF(D$14:CS$14,"CLO9",D279:CS279)/'Grade computation'!I$12)),""),"")</f>
        <v/>
      </c>
      <c r="DU279" s="92" t="str">
        <f t="shared" si="158"/>
        <v/>
      </c>
      <c r="DV279" s="92" t="str">
        <f t="shared" si="159"/>
        <v/>
      </c>
      <c r="DW279" s="91" t="str">
        <f>IF(B279&lt;&gt;"",IFERROR(IF((SUMIF(D$14:CS$14,"CLO10",D279:CS279)/'Grade computation'!I$13)=0,0,(SUMIF(D$14:CS$14,"CLO10",D279:CS279)/'Grade computation'!I$13)),""),"")</f>
        <v/>
      </c>
      <c r="DX279" s="92" t="str">
        <f t="shared" si="160"/>
        <v/>
      </c>
      <c r="DY279" s="92" t="str">
        <f t="shared" si="161"/>
        <v/>
      </c>
      <c r="DZ279" s="45"/>
      <c r="EA279" s="45"/>
    </row>
    <row r="280" spans="1:131" ht="15.75" customHeight="1">
      <c r="A280" s="281"/>
      <c r="B280" s="282"/>
      <c r="C280" s="276"/>
      <c r="D280" s="276"/>
      <c r="E280" s="276"/>
      <c r="F280" s="276"/>
      <c r="G280" s="276"/>
      <c r="H280" s="276"/>
      <c r="I280" s="276"/>
      <c r="J280" s="276"/>
      <c r="K280" s="276"/>
      <c r="L280" s="276"/>
      <c r="M280" s="276"/>
      <c r="N280" s="276"/>
      <c r="O280" s="276"/>
      <c r="P280" s="276"/>
      <c r="Q280" s="276"/>
      <c r="R280" s="276"/>
      <c r="S280" s="276"/>
      <c r="T280" s="276"/>
      <c r="U280" s="276"/>
      <c r="V280" s="276"/>
      <c r="W280" s="276"/>
      <c r="X280" s="276"/>
      <c r="Y280" s="276"/>
      <c r="Z280" s="276"/>
      <c r="AA280" s="276"/>
      <c r="AB280" s="276"/>
      <c r="AC280" s="276"/>
      <c r="AD280" s="276"/>
      <c r="AE280" s="276"/>
      <c r="AF280" s="276"/>
      <c r="AG280" s="276"/>
      <c r="AH280" s="89" t="str">
        <f t="shared" si="136"/>
        <v/>
      </c>
      <c r="AI280" s="90" t="str">
        <f t="shared" si="137"/>
        <v/>
      </c>
      <c r="AJ280" s="276"/>
      <c r="AK280" s="276"/>
      <c r="AL280" s="276"/>
      <c r="AM280" s="276"/>
      <c r="AN280" s="276"/>
      <c r="AO280" s="276"/>
      <c r="AP280" s="276"/>
      <c r="AQ280" s="276"/>
      <c r="AR280" s="276"/>
      <c r="AS280" s="276"/>
      <c r="AT280" s="276"/>
      <c r="AU280" s="276"/>
      <c r="AV280" s="276"/>
      <c r="AW280" s="276"/>
      <c r="AX280" s="276"/>
      <c r="AY280" s="276"/>
      <c r="AZ280" s="276"/>
      <c r="BA280" s="276"/>
      <c r="BB280" s="276"/>
      <c r="BC280" s="276"/>
      <c r="BD280" s="276"/>
      <c r="BE280" s="276"/>
      <c r="BF280" s="276"/>
      <c r="BG280" s="276"/>
      <c r="BH280" s="276"/>
      <c r="BI280" s="276"/>
      <c r="BJ280" s="276"/>
      <c r="BK280" s="276"/>
      <c r="BL280" s="276"/>
      <c r="BM280" s="276"/>
      <c r="BN280" s="89" t="str">
        <f t="shared" si="138"/>
        <v/>
      </c>
      <c r="BO280" s="90" t="str">
        <f t="shared" si="139"/>
        <v/>
      </c>
      <c r="BP280" s="285"/>
      <c r="BQ280" s="285"/>
      <c r="BR280" s="285"/>
      <c r="BS280" s="285"/>
      <c r="BT280" s="285"/>
      <c r="BU280" s="285"/>
      <c r="BV280" s="285"/>
      <c r="BW280" s="285"/>
      <c r="BX280" s="285"/>
      <c r="BY280" s="285"/>
      <c r="BZ280" s="285"/>
      <c r="CA280" s="276"/>
      <c r="CB280" s="276"/>
      <c r="CC280" s="276"/>
      <c r="CD280" s="276"/>
      <c r="CE280" s="276"/>
      <c r="CF280" s="276"/>
      <c r="CG280" s="276"/>
      <c r="CH280" s="276"/>
      <c r="CI280" s="276"/>
      <c r="CJ280" s="276"/>
      <c r="CK280" s="276"/>
      <c r="CL280" s="276"/>
      <c r="CM280" s="276"/>
      <c r="CN280" s="276"/>
      <c r="CO280" s="276"/>
      <c r="CP280" s="276"/>
      <c r="CQ280" s="276"/>
      <c r="CR280" s="276"/>
      <c r="CS280" s="276"/>
      <c r="CT280" s="89" t="str">
        <f t="shared" si="140"/>
        <v/>
      </c>
      <c r="CU280" s="90" t="str">
        <f t="shared" si="141"/>
        <v/>
      </c>
      <c r="CV280" s="91" t="str">
        <f>IF(B280&lt;&gt;"",IFERROR(SUMIF(D$14:CS$14, "CLO1", D280:CS280)/'Grade computation'!I$4,""),"")</f>
        <v/>
      </c>
      <c r="CW280" s="92" t="str">
        <f t="shared" si="142"/>
        <v/>
      </c>
      <c r="CX280" s="92" t="str">
        <f t="shared" si="143"/>
        <v/>
      </c>
      <c r="CY280" s="91" t="str">
        <f>IF(B280&lt;&gt;"",IFERROR(IF((SUMIF(D$14:CS$14,"CLO2",D280:CS280)/'Grade computation'!I$5)=0,0,(SUMIF(D$14:CS$14,"CLO2",D280:CS280)/'Grade computation'!I$5)),""),"")</f>
        <v/>
      </c>
      <c r="CZ280" s="92" t="str">
        <f t="shared" si="144"/>
        <v/>
      </c>
      <c r="DA280" s="92" t="str">
        <f t="shared" si="145"/>
        <v/>
      </c>
      <c r="DB280" s="91" t="str">
        <f>IF(B280&lt;&gt;"",IFERROR(IF((SUMIF(D$14:CS$14,"CLO3",D280:CS280)/'Grade computation'!I$6)=0,0,(SUMIF(D$14:CS$14,"CLO3",D280:CS280)/'Grade computation'!I$6)),""),"")</f>
        <v/>
      </c>
      <c r="DC280" s="92" t="str">
        <f t="shared" si="146"/>
        <v/>
      </c>
      <c r="DD280" s="92" t="str">
        <f t="shared" si="147"/>
        <v/>
      </c>
      <c r="DE280" s="91" t="str">
        <f>IF(B280&lt;&gt;"",IFERROR(SUMIF(D$14:CS$14,"CLO4",D280:CS280)/'Grade computation'!I$7,""),"")</f>
        <v/>
      </c>
      <c r="DF280" s="92" t="str">
        <f t="shared" si="148"/>
        <v/>
      </c>
      <c r="DG280" s="92" t="str">
        <f t="shared" si="149"/>
        <v/>
      </c>
      <c r="DH280" s="91" t="str">
        <f>IF(B280&lt;&gt;"",IFERROR(IF((SUMIF(D$14:CS$14,"CLO5",D280:CS280)/'Grade computation'!I$8)=0,0,(SUMIF(D$14:CS$14,"CLO5",D280:CS280)/'Grade computation'!I$8)),""),"")</f>
        <v/>
      </c>
      <c r="DI280" s="92" t="str">
        <f t="shared" si="150"/>
        <v/>
      </c>
      <c r="DJ280" s="92" t="str">
        <f t="shared" si="151"/>
        <v/>
      </c>
      <c r="DK280" s="91" t="str">
        <f>IF(B280&lt;&gt;"",IFERROR(IF((SUMIF(D$14:CS$14,"CLO6",D280:CS280)/'Grade computation'!I$9)=0,0,(SUMIF(D$14:CS$14,"CLO6",D280:CS280)/'Grade computation'!I$9)),""),"")</f>
        <v/>
      </c>
      <c r="DL280" s="92" t="str">
        <f t="shared" si="152"/>
        <v/>
      </c>
      <c r="DM280" s="92" t="str">
        <f t="shared" si="153"/>
        <v/>
      </c>
      <c r="DN280" s="91" t="str">
        <f>IF(B280&lt;&gt;"",IFERROR(IF((SUMIF(D$14:CS$14,"CLO7",D280:CS280)/'Grade computation'!I$10)=0,0,(SUMIF(D$14:CS$14,"CLO7",D280:CS280)/'Grade computation'!I$10)),""),"")</f>
        <v/>
      </c>
      <c r="DO280" s="92" t="str">
        <f t="shared" si="154"/>
        <v/>
      </c>
      <c r="DP280" s="92" t="str">
        <f t="shared" si="155"/>
        <v/>
      </c>
      <c r="DQ280" s="91" t="str">
        <f>IF(B280&lt;&gt;"",IFERROR(IF((SUMIF(D$14:CS$14,"CLO8",D280:CS280)/'Grade computation'!I$11)=0,0,(SUMIF(D$14:CS$14,"CLO8",D280:CS280)/'Grade computation'!I$11)),""),"")</f>
        <v/>
      </c>
      <c r="DR280" s="92" t="str">
        <f t="shared" si="156"/>
        <v/>
      </c>
      <c r="DS280" s="92" t="str">
        <f t="shared" si="157"/>
        <v/>
      </c>
      <c r="DT280" s="91" t="str">
        <f>IF(B280&lt;&gt;"",IFERROR(IF((SUMIF(D$14:CS$14,"CLO9",D280:CS280)/'Grade computation'!I$12)=0,0,(SUMIF(D$14:CS$14,"CLO9",D280:CS280)/'Grade computation'!I$12)),""),"")</f>
        <v/>
      </c>
      <c r="DU280" s="92" t="str">
        <f t="shared" si="158"/>
        <v/>
      </c>
      <c r="DV280" s="92" t="str">
        <f t="shared" si="159"/>
        <v/>
      </c>
      <c r="DW280" s="91" t="str">
        <f>IF(B280&lt;&gt;"",IFERROR(IF((SUMIF(D$14:CS$14,"CLO10",D280:CS280)/'Grade computation'!I$13)=0,0,(SUMIF(D$14:CS$14,"CLO10",D280:CS280)/'Grade computation'!I$13)),""),"")</f>
        <v/>
      </c>
      <c r="DX280" s="92" t="str">
        <f t="shared" si="160"/>
        <v/>
      </c>
      <c r="DY280" s="92" t="str">
        <f t="shared" si="161"/>
        <v/>
      </c>
      <c r="DZ280" s="45"/>
      <c r="EA280" s="45"/>
    </row>
    <row r="281" spans="1:131" ht="15.75" customHeight="1">
      <c r="A281" s="281"/>
      <c r="B281" s="282"/>
      <c r="C281" s="276"/>
      <c r="D281" s="276"/>
      <c r="E281" s="276"/>
      <c r="F281" s="276"/>
      <c r="G281" s="276"/>
      <c r="H281" s="276"/>
      <c r="I281" s="276"/>
      <c r="J281" s="276"/>
      <c r="K281" s="276"/>
      <c r="L281" s="276"/>
      <c r="M281" s="276"/>
      <c r="N281" s="276"/>
      <c r="O281" s="276"/>
      <c r="P281" s="276"/>
      <c r="Q281" s="276"/>
      <c r="R281" s="276"/>
      <c r="S281" s="276"/>
      <c r="T281" s="276"/>
      <c r="U281" s="276"/>
      <c r="V281" s="276"/>
      <c r="W281" s="276"/>
      <c r="X281" s="276"/>
      <c r="Y281" s="276"/>
      <c r="Z281" s="276"/>
      <c r="AA281" s="276"/>
      <c r="AB281" s="276"/>
      <c r="AC281" s="276"/>
      <c r="AD281" s="276"/>
      <c r="AE281" s="276"/>
      <c r="AF281" s="276"/>
      <c r="AG281" s="276"/>
      <c r="AH281" s="89" t="str">
        <f t="shared" si="136"/>
        <v/>
      </c>
      <c r="AI281" s="90" t="str">
        <f t="shared" si="137"/>
        <v/>
      </c>
      <c r="AJ281" s="276"/>
      <c r="AK281" s="276"/>
      <c r="AL281" s="276"/>
      <c r="AM281" s="276"/>
      <c r="AN281" s="276"/>
      <c r="AO281" s="276"/>
      <c r="AP281" s="276"/>
      <c r="AQ281" s="276"/>
      <c r="AR281" s="276"/>
      <c r="AS281" s="276"/>
      <c r="AT281" s="276"/>
      <c r="AU281" s="276"/>
      <c r="AV281" s="276"/>
      <c r="AW281" s="276"/>
      <c r="AX281" s="276"/>
      <c r="AY281" s="276"/>
      <c r="AZ281" s="276"/>
      <c r="BA281" s="276"/>
      <c r="BB281" s="276"/>
      <c r="BC281" s="276"/>
      <c r="BD281" s="276"/>
      <c r="BE281" s="276"/>
      <c r="BF281" s="276"/>
      <c r="BG281" s="276"/>
      <c r="BH281" s="276"/>
      <c r="BI281" s="276"/>
      <c r="BJ281" s="276"/>
      <c r="BK281" s="276"/>
      <c r="BL281" s="276"/>
      <c r="BM281" s="276"/>
      <c r="BN281" s="89" t="str">
        <f t="shared" si="138"/>
        <v/>
      </c>
      <c r="BO281" s="90" t="str">
        <f t="shared" si="139"/>
        <v/>
      </c>
      <c r="BP281" s="285"/>
      <c r="BQ281" s="285"/>
      <c r="BR281" s="285"/>
      <c r="BS281" s="285"/>
      <c r="BT281" s="285"/>
      <c r="BU281" s="285"/>
      <c r="BV281" s="285"/>
      <c r="BW281" s="285"/>
      <c r="BX281" s="285"/>
      <c r="BY281" s="285"/>
      <c r="BZ281" s="285"/>
      <c r="CA281" s="276"/>
      <c r="CB281" s="276"/>
      <c r="CC281" s="276"/>
      <c r="CD281" s="276"/>
      <c r="CE281" s="276"/>
      <c r="CF281" s="276"/>
      <c r="CG281" s="276"/>
      <c r="CH281" s="276"/>
      <c r="CI281" s="276"/>
      <c r="CJ281" s="276"/>
      <c r="CK281" s="276"/>
      <c r="CL281" s="276"/>
      <c r="CM281" s="276"/>
      <c r="CN281" s="276"/>
      <c r="CO281" s="276"/>
      <c r="CP281" s="276"/>
      <c r="CQ281" s="276"/>
      <c r="CR281" s="276"/>
      <c r="CS281" s="276"/>
      <c r="CT281" s="89" t="str">
        <f t="shared" si="140"/>
        <v/>
      </c>
      <c r="CU281" s="90" t="str">
        <f t="shared" si="141"/>
        <v/>
      </c>
      <c r="CV281" s="91" t="str">
        <f>IF(B281&lt;&gt;"",IFERROR(SUMIF(D$14:CS$14, "CLO1", D281:CS281)/'Grade computation'!I$4,""),"")</f>
        <v/>
      </c>
      <c r="CW281" s="92" t="str">
        <f t="shared" si="142"/>
        <v/>
      </c>
      <c r="CX281" s="92" t="str">
        <f t="shared" si="143"/>
        <v/>
      </c>
      <c r="CY281" s="91" t="str">
        <f>IF(B281&lt;&gt;"",IFERROR(IF((SUMIF(D$14:CS$14,"CLO2",D281:CS281)/'Grade computation'!I$5)=0,0,(SUMIF(D$14:CS$14,"CLO2",D281:CS281)/'Grade computation'!I$5)),""),"")</f>
        <v/>
      </c>
      <c r="CZ281" s="92" t="str">
        <f t="shared" si="144"/>
        <v/>
      </c>
      <c r="DA281" s="92" t="str">
        <f t="shared" si="145"/>
        <v/>
      </c>
      <c r="DB281" s="91" t="str">
        <f>IF(B281&lt;&gt;"",IFERROR(IF((SUMIF(D$14:CS$14,"CLO3",D281:CS281)/'Grade computation'!I$6)=0,0,(SUMIF(D$14:CS$14,"CLO3",D281:CS281)/'Grade computation'!I$6)),""),"")</f>
        <v/>
      </c>
      <c r="DC281" s="92" t="str">
        <f t="shared" si="146"/>
        <v/>
      </c>
      <c r="DD281" s="92" t="str">
        <f t="shared" si="147"/>
        <v/>
      </c>
      <c r="DE281" s="91" t="str">
        <f>IF(B281&lt;&gt;"",IFERROR(SUMIF(D$14:CS$14,"CLO4",D281:CS281)/'Grade computation'!I$7,""),"")</f>
        <v/>
      </c>
      <c r="DF281" s="92" t="str">
        <f t="shared" si="148"/>
        <v/>
      </c>
      <c r="DG281" s="92" t="str">
        <f t="shared" si="149"/>
        <v/>
      </c>
      <c r="DH281" s="91" t="str">
        <f>IF(B281&lt;&gt;"",IFERROR(IF((SUMIF(D$14:CS$14,"CLO5",D281:CS281)/'Grade computation'!I$8)=0,0,(SUMIF(D$14:CS$14,"CLO5",D281:CS281)/'Grade computation'!I$8)),""),"")</f>
        <v/>
      </c>
      <c r="DI281" s="92" t="str">
        <f t="shared" si="150"/>
        <v/>
      </c>
      <c r="DJ281" s="92" t="str">
        <f t="shared" si="151"/>
        <v/>
      </c>
      <c r="DK281" s="91" t="str">
        <f>IF(B281&lt;&gt;"",IFERROR(IF((SUMIF(D$14:CS$14,"CLO6",D281:CS281)/'Grade computation'!I$9)=0,0,(SUMIF(D$14:CS$14,"CLO6",D281:CS281)/'Grade computation'!I$9)),""),"")</f>
        <v/>
      </c>
      <c r="DL281" s="92" t="str">
        <f t="shared" si="152"/>
        <v/>
      </c>
      <c r="DM281" s="92" t="str">
        <f t="shared" si="153"/>
        <v/>
      </c>
      <c r="DN281" s="91" t="str">
        <f>IF(B281&lt;&gt;"",IFERROR(IF((SUMIF(D$14:CS$14,"CLO7",D281:CS281)/'Grade computation'!I$10)=0,0,(SUMIF(D$14:CS$14,"CLO7",D281:CS281)/'Grade computation'!I$10)),""),"")</f>
        <v/>
      </c>
      <c r="DO281" s="92" t="str">
        <f t="shared" si="154"/>
        <v/>
      </c>
      <c r="DP281" s="92" t="str">
        <f t="shared" si="155"/>
        <v/>
      </c>
      <c r="DQ281" s="91" t="str">
        <f>IF(B281&lt;&gt;"",IFERROR(IF((SUMIF(D$14:CS$14,"CLO8",D281:CS281)/'Grade computation'!I$11)=0,0,(SUMIF(D$14:CS$14,"CLO8",D281:CS281)/'Grade computation'!I$11)),""),"")</f>
        <v/>
      </c>
      <c r="DR281" s="92" t="str">
        <f t="shared" si="156"/>
        <v/>
      </c>
      <c r="DS281" s="92" t="str">
        <f t="shared" si="157"/>
        <v/>
      </c>
      <c r="DT281" s="91" t="str">
        <f>IF(B281&lt;&gt;"",IFERROR(IF((SUMIF(D$14:CS$14,"CLO9",D281:CS281)/'Grade computation'!I$12)=0,0,(SUMIF(D$14:CS$14,"CLO9",D281:CS281)/'Grade computation'!I$12)),""),"")</f>
        <v/>
      </c>
      <c r="DU281" s="92" t="str">
        <f t="shared" si="158"/>
        <v/>
      </c>
      <c r="DV281" s="92" t="str">
        <f t="shared" si="159"/>
        <v/>
      </c>
      <c r="DW281" s="91" t="str">
        <f>IF(B281&lt;&gt;"",IFERROR(IF((SUMIF(D$14:CS$14,"CLO10",D281:CS281)/'Grade computation'!I$13)=0,0,(SUMIF(D$14:CS$14,"CLO10",D281:CS281)/'Grade computation'!I$13)),""),"")</f>
        <v/>
      </c>
      <c r="DX281" s="92" t="str">
        <f t="shared" si="160"/>
        <v/>
      </c>
      <c r="DY281" s="92" t="str">
        <f t="shared" si="161"/>
        <v/>
      </c>
      <c r="DZ281" s="45"/>
      <c r="EA281" s="45"/>
    </row>
    <row r="282" spans="1:131" ht="15.75" customHeight="1">
      <c r="A282" s="281"/>
      <c r="B282" s="282"/>
      <c r="C282" s="276"/>
      <c r="D282" s="276"/>
      <c r="E282" s="276"/>
      <c r="F282" s="276"/>
      <c r="G282" s="276"/>
      <c r="H282" s="276"/>
      <c r="I282" s="276"/>
      <c r="J282" s="276"/>
      <c r="K282" s="276"/>
      <c r="L282" s="276"/>
      <c r="M282" s="276"/>
      <c r="N282" s="276"/>
      <c r="O282" s="276"/>
      <c r="P282" s="276"/>
      <c r="Q282" s="276"/>
      <c r="R282" s="276"/>
      <c r="S282" s="276"/>
      <c r="T282" s="276"/>
      <c r="U282" s="276"/>
      <c r="V282" s="276"/>
      <c r="W282" s="276"/>
      <c r="X282" s="276"/>
      <c r="Y282" s="276"/>
      <c r="Z282" s="276"/>
      <c r="AA282" s="276"/>
      <c r="AB282" s="276"/>
      <c r="AC282" s="276"/>
      <c r="AD282" s="276"/>
      <c r="AE282" s="276"/>
      <c r="AF282" s="276"/>
      <c r="AG282" s="276"/>
      <c r="AH282" s="89" t="str">
        <f t="shared" si="136"/>
        <v/>
      </c>
      <c r="AI282" s="90" t="str">
        <f t="shared" si="137"/>
        <v/>
      </c>
      <c r="AJ282" s="276"/>
      <c r="AK282" s="276"/>
      <c r="AL282" s="276"/>
      <c r="AM282" s="276"/>
      <c r="AN282" s="276"/>
      <c r="AO282" s="276"/>
      <c r="AP282" s="276"/>
      <c r="AQ282" s="276"/>
      <c r="AR282" s="276"/>
      <c r="AS282" s="276"/>
      <c r="AT282" s="276"/>
      <c r="AU282" s="276"/>
      <c r="AV282" s="276"/>
      <c r="AW282" s="276"/>
      <c r="AX282" s="276"/>
      <c r="AY282" s="276"/>
      <c r="AZ282" s="276"/>
      <c r="BA282" s="276"/>
      <c r="BB282" s="276"/>
      <c r="BC282" s="276"/>
      <c r="BD282" s="276"/>
      <c r="BE282" s="276"/>
      <c r="BF282" s="276"/>
      <c r="BG282" s="276"/>
      <c r="BH282" s="276"/>
      <c r="BI282" s="276"/>
      <c r="BJ282" s="276"/>
      <c r="BK282" s="276"/>
      <c r="BL282" s="276"/>
      <c r="BM282" s="276"/>
      <c r="BN282" s="89" t="str">
        <f t="shared" si="138"/>
        <v/>
      </c>
      <c r="BO282" s="90" t="str">
        <f t="shared" si="139"/>
        <v/>
      </c>
      <c r="BP282" s="285"/>
      <c r="BQ282" s="285"/>
      <c r="BR282" s="285"/>
      <c r="BS282" s="285"/>
      <c r="BT282" s="285"/>
      <c r="BU282" s="285"/>
      <c r="BV282" s="285"/>
      <c r="BW282" s="285"/>
      <c r="BX282" s="285"/>
      <c r="BY282" s="285"/>
      <c r="BZ282" s="285"/>
      <c r="CA282" s="276"/>
      <c r="CB282" s="276"/>
      <c r="CC282" s="276"/>
      <c r="CD282" s="276"/>
      <c r="CE282" s="276"/>
      <c r="CF282" s="276"/>
      <c r="CG282" s="276"/>
      <c r="CH282" s="276"/>
      <c r="CI282" s="276"/>
      <c r="CJ282" s="276"/>
      <c r="CK282" s="276"/>
      <c r="CL282" s="276"/>
      <c r="CM282" s="276"/>
      <c r="CN282" s="276"/>
      <c r="CO282" s="276"/>
      <c r="CP282" s="276"/>
      <c r="CQ282" s="276"/>
      <c r="CR282" s="276"/>
      <c r="CS282" s="276"/>
      <c r="CT282" s="89" t="str">
        <f t="shared" si="140"/>
        <v/>
      </c>
      <c r="CU282" s="90" t="str">
        <f t="shared" si="141"/>
        <v/>
      </c>
      <c r="CV282" s="91" t="str">
        <f>IF(B282&lt;&gt;"",IFERROR(SUMIF(D$14:CS$14, "CLO1", D282:CS282)/'Grade computation'!I$4,""),"")</f>
        <v/>
      </c>
      <c r="CW282" s="92" t="str">
        <f t="shared" si="142"/>
        <v/>
      </c>
      <c r="CX282" s="92" t="str">
        <f t="shared" si="143"/>
        <v/>
      </c>
      <c r="CY282" s="91" t="str">
        <f>IF(B282&lt;&gt;"",IFERROR(IF((SUMIF(D$14:CS$14,"CLO2",D282:CS282)/'Grade computation'!I$5)=0,0,(SUMIF(D$14:CS$14,"CLO2",D282:CS282)/'Grade computation'!I$5)),""),"")</f>
        <v/>
      </c>
      <c r="CZ282" s="92" t="str">
        <f t="shared" si="144"/>
        <v/>
      </c>
      <c r="DA282" s="92" t="str">
        <f t="shared" si="145"/>
        <v/>
      </c>
      <c r="DB282" s="91" t="str">
        <f>IF(B282&lt;&gt;"",IFERROR(IF((SUMIF(D$14:CS$14,"CLO3",D282:CS282)/'Grade computation'!I$6)=0,0,(SUMIF(D$14:CS$14,"CLO3",D282:CS282)/'Grade computation'!I$6)),""),"")</f>
        <v/>
      </c>
      <c r="DC282" s="92" t="str">
        <f t="shared" si="146"/>
        <v/>
      </c>
      <c r="DD282" s="92" t="str">
        <f t="shared" si="147"/>
        <v/>
      </c>
      <c r="DE282" s="91" t="str">
        <f>IF(B282&lt;&gt;"",IFERROR(SUMIF(D$14:CS$14,"CLO4",D282:CS282)/'Grade computation'!I$7,""),"")</f>
        <v/>
      </c>
      <c r="DF282" s="92" t="str">
        <f t="shared" si="148"/>
        <v/>
      </c>
      <c r="DG282" s="92" t="str">
        <f t="shared" si="149"/>
        <v/>
      </c>
      <c r="DH282" s="91" t="str">
        <f>IF(B282&lt;&gt;"",IFERROR(IF((SUMIF(D$14:CS$14,"CLO5",D282:CS282)/'Grade computation'!I$8)=0,0,(SUMIF(D$14:CS$14,"CLO5",D282:CS282)/'Grade computation'!I$8)),""),"")</f>
        <v/>
      </c>
      <c r="DI282" s="92" t="str">
        <f t="shared" si="150"/>
        <v/>
      </c>
      <c r="DJ282" s="92" t="str">
        <f t="shared" si="151"/>
        <v/>
      </c>
      <c r="DK282" s="91" t="str">
        <f>IF(B282&lt;&gt;"",IFERROR(IF((SUMIF(D$14:CS$14,"CLO6",D282:CS282)/'Grade computation'!I$9)=0,0,(SUMIF(D$14:CS$14,"CLO6",D282:CS282)/'Grade computation'!I$9)),""),"")</f>
        <v/>
      </c>
      <c r="DL282" s="92" t="str">
        <f t="shared" si="152"/>
        <v/>
      </c>
      <c r="DM282" s="92" t="str">
        <f t="shared" si="153"/>
        <v/>
      </c>
      <c r="DN282" s="91" t="str">
        <f>IF(B282&lt;&gt;"",IFERROR(IF((SUMIF(D$14:CS$14,"CLO7",D282:CS282)/'Grade computation'!I$10)=0,0,(SUMIF(D$14:CS$14,"CLO7",D282:CS282)/'Grade computation'!I$10)),""),"")</f>
        <v/>
      </c>
      <c r="DO282" s="92" t="str">
        <f t="shared" si="154"/>
        <v/>
      </c>
      <c r="DP282" s="92" t="str">
        <f t="shared" si="155"/>
        <v/>
      </c>
      <c r="DQ282" s="91" t="str">
        <f>IF(B282&lt;&gt;"",IFERROR(IF((SUMIF(D$14:CS$14,"CLO8",D282:CS282)/'Grade computation'!I$11)=0,0,(SUMIF(D$14:CS$14,"CLO8",D282:CS282)/'Grade computation'!I$11)),""),"")</f>
        <v/>
      </c>
      <c r="DR282" s="92" t="str">
        <f t="shared" si="156"/>
        <v/>
      </c>
      <c r="DS282" s="92" t="str">
        <f t="shared" si="157"/>
        <v/>
      </c>
      <c r="DT282" s="91" t="str">
        <f>IF(B282&lt;&gt;"",IFERROR(IF((SUMIF(D$14:CS$14,"CLO9",D282:CS282)/'Grade computation'!I$12)=0,0,(SUMIF(D$14:CS$14,"CLO9",D282:CS282)/'Grade computation'!I$12)),""),"")</f>
        <v/>
      </c>
      <c r="DU282" s="92" t="str">
        <f t="shared" si="158"/>
        <v/>
      </c>
      <c r="DV282" s="92" t="str">
        <f t="shared" si="159"/>
        <v/>
      </c>
      <c r="DW282" s="91" t="str">
        <f>IF(B282&lt;&gt;"",IFERROR(IF((SUMIF(D$14:CS$14,"CLO10",D282:CS282)/'Grade computation'!I$13)=0,0,(SUMIF(D$14:CS$14,"CLO10",D282:CS282)/'Grade computation'!I$13)),""),"")</f>
        <v/>
      </c>
      <c r="DX282" s="92" t="str">
        <f t="shared" si="160"/>
        <v/>
      </c>
      <c r="DY282" s="92" t="str">
        <f t="shared" si="161"/>
        <v/>
      </c>
      <c r="DZ282" s="45"/>
      <c r="EA282" s="45"/>
    </row>
    <row r="283" spans="1:131" ht="15.75" customHeight="1">
      <c r="A283" s="281"/>
      <c r="B283" s="282"/>
      <c r="C283" s="276"/>
      <c r="D283" s="276"/>
      <c r="E283" s="276"/>
      <c r="F283" s="276"/>
      <c r="G283" s="276"/>
      <c r="H283" s="276"/>
      <c r="I283" s="276"/>
      <c r="J283" s="276"/>
      <c r="K283" s="276"/>
      <c r="L283" s="276"/>
      <c r="M283" s="276"/>
      <c r="N283" s="276"/>
      <c r="O283" s="276"/>
      <c r="P283" s="276"/>
      <c r="Q283" s="276"/>
      <c r="R283" s="276"/>
      <c r="S283" s="276"/>
      <c r="T283" s="276"/>
      <c r="U283" s="276"/>
      <c r="V283" s="276"/>
      <c r="W283" s="276"/>
      <c r="X283" s="276"/>
      <c r="Y283" s="276"/>
      <c r="Z283" s="276"/>
      <c r="AA283" s="276"/>
      <c r="AB283" s="276"/>
      <c r="AC283" s="276"/>
      <c r="AD283" s="276"/>
      <c r="AE283" s="276"/>
      <c r="AF283" s="276"/>
      <c r="AG283" s="276"/>
      <c r="AH283" s="89" t="str">
        <f t="shared" si="136"/>
        <v/>
      </c>
      <c r="AI283" s="90" t="str">
        <f t="shared" si="137"/>
        <v/>
      </c>
      <c r="AJ283" s="276"/>
      <c r="AK283" s="276"/>
      <c r="AL283" s="276"/>
      <c r="AM283" s="276"/>
      <c r="AN283" s="276"/>
      <c r="AO283" s="276"/>
      <c r="AP283" s="276"/>
      <c r="AQ283" s="276"/>
      <c r="AR283" s="276"/>
      <c r="AS283" s="276"/>
      <c r="AT283" s="276"/>
      <c r="AU283" s="276"/>
      <c r="AV283" s="276"/>
      <c r="AW283" s="276"/>
      <c r="AX283" s="276"/>
      <c r="AY283" s="276"/>
      <c r="AZ283" s="276"/>
      <c r="BA283" s="276"/>
      <c r="BB283" s="276"/>
      <c r="BC283" s="276"/>
      <c r="BD283" s="276"/>
      <c r="BE283" s="276"/>
      <c r="BF283" s="276"/>
      <c r="BG283" s="276"/>
      <c r="BH283" s="276"/>
      <c r="BI283" s="276"/>
      <c r="BJ283" s="276"/>
      <c r="BK283" s="276"/>
      <c r="BL283" s="276"/>
      <c r="BM283" s="276"/>
      <c r="BN283" s="89" t="str">
        <f t="shared" si="138"/>
        <v/>
      </c>
      <c r="BO283" s="90" t="str">
        <f t="shared" si="139"/>
        <v/>
      </c>
      <c r="BP283" s="285"/>
      <c r="BQ283" s="285"/>
      <c r="BR283" s="285"/>
      <c r="BS283" s="285"/>
      <c r="BT283" s="285"/>
      <c r="BU283" s="285"/>
      <c r="BV283" s="285"/>
      <c r="BW283" s="285"/>
      <c r="BX283" s="285"/>
      <c r="BY283" s="285"/>
      <c r="BZ283" s="285"/>
      <c r="CA283" s="276"/>
      <c r="CB283" s="276"/>
      <c r="CC283" s="276"/>
      <c r="CD283" s="276"/>
      <c r="CE283" s="276"/>
      <c r="CF283" s="276"/>
      <c r="CG283" s="276"/>
      <c r="CH283" s="276"/>
      <c r="CI283" s="276"/>
      <c r="CJ283" s="276"/>
      <c r="CK283" s="276"/>
      <c r="CL283" s="276"/>
      <c r="CM283" s="276"/>
      <c r="CN283" s="276"/>
      <c r="CO283" s="276"/>
      <c r="CP283" s="276"/>
      <c r="CQ283" s="276"/>
      <c r="CR283" s="276"/>
      <c r="CS283" s="276"/>
      <c r="CT283" s="89" t="str">
        <f t="shared" si="140"/>
        <v/>
      </c>
      <c r="CU283" s="90" t="str">
        <f t="shared" si="141"/>
        <v/>
      </c>
      <c r="CV283" s="91" t="str">
        <f>IF(B283&lt;&gt;"",IFERROR(SUMIF(D$14:CS$14, "CLO1", D283:CS283)/'Grade computation'!I$4,""),"")</f>
        <v/>
      </c>
      <c r="CW283" s="92" t="str">
        <f t="shared" si="142"/>
        <v/>
      </c>
      <c r="CX283" s="92" t="str">
        <f t="shared" si="143"/>
        <v/>
      </c>
      <c r="CY283" s="91" t="str">
        <f>IF(B283&lt;&gt;"",IFERROR(IF((SUMIF(D$14:CS$14,"CLO2",D283:CS283)/'Grade computation'!I$5)=0,0,(SUMIF(D$14:CS$14,"CLO2",D283:CS283)/'Grade computation'!I$5)),""),"")</f>
        <v/>
      </c>
      <c r="CZ283" s="92" t="str">
        <f t="shared" si="144"/>
        <v/>
      </c>
      <c r="DA283" s="92" t="str">
        <f t="shared" si="145"/>
        <v/>
      </c>
      <c r="DB283" s="91" t="str">
        <f>IF(B283&lt;&gt;"",IFERROR(IF((SUMIF(D$14:CS$14,"CLO3",D283:CS283)/'Grade computation'!I$6)=0,0,(SUMIF(D$14:CS$14,"CLO3",D283:CS283)/'Grade computation'!I$6)),""),"")</f>
        <v/>
      </c>
      <c r="DC283" s="92" t="str">
        <f t="shared" si="146"/>
        <v/>
      </c>
      <c r="DD283" s="92" t="str">
        <f t="shared" si="147"/>
        <v/>
      </c>
      <c r="DE283" s="91" t="str">
        <f>IF(B283&lt;&gt;"",IFERROR(SUMIF(D$14:CS$14,"CLO4",D283:CS283)/'Grade computation'!I$7,""),"")</f>
        <v/>
      </c>
      <c r="DF283" s="92" t="str">
        <f t="shared" si="148"/>
        <v/>
      </c>
      <c r="DG283" s="92" t="str">
        <f t="shared" si="149"/>
        <v/>
      </c>
      <c r="DH283" s="91" t="str">
        <f>IF(B283&lt;&gt;"",IFERROR(IF((SUMIF(D$14:CS$14,"CLO5",D283:CS283)/'Grade computation'!I$8)=0,0,(SUMIF(D$14:CS$14,"CLO5",D283:CS283)/'Grade computation'!I$8)),""),"")</f>
        <v/>
      </c>
      <c r="DI283" s="92" t="str">
        <f t="shared" si="150"/>
        <v/>
      </c>
      <c r="DJ283" s="92" t="str">
        <f t="shared" si="151"/>
        <v/>
      </c>
      <c r="DK283" s="91" t="str">
        <f>IF(B283&lt;&gt;"",IFERROR(IF((SUMIF(D$14:CS$14,"CLO6",D283:CS283)/'Grade computation'!I$9)=0,0,(SUMIF(D$14:CS$14,"CLO6",D283:CS283)/'Grade computation'!I$9)),""),"")</f>
        <v/>
      </c>
      <c r="DL283" s="92" t="str">
        <f t="shared" si="152"/>
        <v/>
      </c>
      <c r="DM283" s="92" t="str">
        <f t="shared" si="153"/>
        <v/>
      </c>
      <c r="DN283" s="91" t="str">
        <f>IF(B283&lt;&gt;"",IFERROR(IF((SUMIF(D$14:CS$14,"CLO7",D283:CS283)/'Grade computation'!I$10)=0,0,(SUMIF(D$14:CS$14,"CLO7",D283:CS283)/'Grade computation'!I$10)),""),"")</f>
        <v/>
      </c>
      <c r="DO283" s="92" t="str">
        <f t="shared" si="154"/>
        <v/>
      </c>
      <c r="DP283" s="92" t="str">
        <f t="shared" si="155"/>
        <v/>
      </c>
      <c r="DQ283" s="91" t="str">
        <f>IF(B283&lt;&gt;"",IFERROR(IF((SUMIF(D$14:CS$14,"CLO8",D283:CS283)/'Grade computation'!I$11)=0,0,(SUMIF(D$14:CS$14,"CLO8",D283:CS283)/'Grade computation'!I$11)),""),"")</f>
        <v/>
      </c>
      <c r="DR283" s="92" t="str">
        <f t="shared" si="156"/>
        <v/>
      </c>
      <c r="DS283" s="92" t="str">
        <f t="shared" si="157"/>
        <v/>
      </c>
      <c r="DT283" s="91" t="str">
        <f>IF(B283&lt;&gt;"",IFERROR(IF((SUMIF(D$14:CS$14,"CLO9",D283:CS283)/'Grade computation'!I$12)=0,0,(SUMIF(D$14:CS$14,"CLO9",D283:CS283)/'Grade computation'!I$12)),""),"")</f>
        <v/>
      </c>
      <c r="DU283" s="92" t="str">
        <f t="shared" si="158"/>
        <v/>
      </c>
      <c r="DV283" s="92" t="str">
        <f t="shared" si="159"/>
        <v/>
      </c>
      <c r="DW283" s="91" t="str">
        <f>IF(B283&lt;&gt;"",IFERROR(IF((SUMIF(D$14:CS$14,"CLO10",D283:CS283)/'Grade computation'!I$13)=0,0,(SUMIF(D$14:CS$14,"CLO10",D283:CS283)/'Grade computation'!I$13)),""),"")</f>
        <v/>
      </c>
      <c r="DX283" s="92" t="str">
        <f t="shared" si="160"/>
        <v/>
      </c>
      <c r="DY283" s="92" t="str">
        <f t="shared" si="161"/>
        <v/>
      </c>
      <c r="DZ283" s="45"/>
      <c r="EA283" s="45"/>
    </row>
    <row r="284" spans="1:131" ht="15.75" customHeight="1">
      <c r="A284" s="281"/>
      <c r="B284" s="282"/>
      <c r="C284" s="276"/>
      <c r="D284" s="276"/>
      <c r="E284" s="276"/>
      <c r="F284" s="276"/>
      <c r="G284" s="276"/>
      <c r="H284" s="276"/>
      <c r="I284" s="276"/>
      <c r="J284" s="276"/>
      <c r="K284" s="276"/>
      <c r="L284" s="276"/>
      <c r="M284" s="276"/>
      <c r="N284" s="276"/>
      <c r="O284" s="276"/>
      <c r="P284" s="276"/>
      <c r="Q284" s="276"/>
      <c r="R284" s="276"/>
      <c r="S284" s="276"/>
      <c r="T284" s="276"/>
      <c r="U284" s="276"/>
      <c r="V284" s="276"/>
      <c r="W284" s="276"/>
      <c r="X284" s="276"/>
      <c r="Y284" s="276"/>
      <c r="Z284" s="276"/>
      <c r="AA284" s="276"/>
      <c r="AB284" s="276"/>
      <c r="AC284" s="276"/>
      <c r="AD284" s="276"/>
      <c r="AE284" s="276"/>
      <c r="AF284" s="276"/>
      <c r="AG284" s="276"/>
      <c r="AH284" s="89" t="str">
        <f t="shared" si="136"/>
        <v/>
      </c>
      <c r="AI284" s="90" t="str">
        <f t="shared" si="137"/>
        <v/>
      </c>
      <c r="AJ284" s="276"/>
      <c r="AK284" s="276"/>
      <c r="AL284" s="276"/>
      <c r="AM284" s="276"/>
      <c r="AN284" s="276"/>
      <c r="AO284" s="276"/>
      <c r="AP284" s="276"/>
      <c r="AQ284" s="276"/>
      <c r="AR284" s="276"/>
      <c r="AS284" s="276"/>
      <c r="AT284" s="276"/>
      <c r="AU284" s="276"/>
      <c r="AV284" s="276"/>
      <c r="AW284" s="276"/>
      <c r="AX284" s="276"/>
      <c r="AY284" s="276"/>
      <c r="AZ284" s="276"/>
      <c r="BA284" s="276"/>
      <c r="BB284" s="276"/>
      <c r="BC284" s="276"/>
      <c r="BD284" s="276"/>
      <c r="BE284" s="276"/>
      <c r="BF284" s="276"/>
      <c r="BG284" s="276"/>
      <c r="BH284" s="276"/>
      <c r="BI284" s="276"/>
      <c r="BJ284" s="276"/>
      <c r="BK284" s="276"/>
      <c r="BL284" s="276"/>
      <c r="BM284" s="276"/>
      <c r="BN284" s="89" t="str">
        <f t="shared" si="138"/>
        <v/>
      </c>
      <c r="BO284" s="90" t="str">
        <f t="shared" si="139"/>
        <v/>
      </c>
      <c r="BP284" s="285"/>
      <c r="BQ284" s="285"/>
      <c r="BR284" s="285"/>
      <c r="BS284" s="285"/>
      <c r="BT284" s="285"/>
      <c r="BU284" s="285"/>
      <c r="BV284" s="285"/>
      <c r="BW284" s="285"/>
      <c r="BX284" s="285"/>
      <c r="BY284" s="285"/>
      <c r="BZ284" s="285"/>
      <c r="CA284" s="276"/>
      <c r="CB284" s="276"/>
      <c r="CC284" s="276"/>
      <c r="CD284" s="276"/>
      <c r="CE284" s="276"/>
      <c r="CF284" s="276"/>
      <c r="CG284" s="276"/>
      <c r="CH284" s="276"/>
      <c r="CI284" s="276"/>
      <c r="CJ284" s="276"/>
      <c r="CK284" s="276"/>
      <c r="CL284" s="276"/>
      <c r="CM284" s="276"/>
      <c r="CN284" s="276"/>
      <c r="CO284" s="276"/>
      <c r="CP284" s="276"/>
      <c r="CQ284" s="276"/>
      <c r="CR284" s="276"/>
      <c r="CS284" s="276"/>
      <c r="CT284" s="89" t="str">
        <f t="shared" si="140"/>
        <v/>
      </c>
      <c r="CU284" s="90" t="str">
        <f t="shared" si="141"/>
        <v/>
      </c>
      <c r="CV284" s="91" t="str">
        <f>IF(B284&lt;&gt;"",IFERROR(SUMIF(D$14:CS$14, "CLO1", D284:CS284)/'Grade computation'!I$4,""),"")</f>
        <v/>
      </c>
      <c r="CW284" s="92" t="str">
        <f t="shared" si="142"/>
        <v/>
      </c>
      <c r="CX284" s="92" t="str">
        <f t="shared" si="143"/>
        <v/>
      </c>
      <c r="CY284" s="91" t="str">
        <f>IF(B284&lt;&gt;"",IFERROR(IF((SUMIF(D$14:CS$14,"CLO2",D284:CS284)/'Grade computation'!I$5)=0,0,(SUMIF(D$14:CS$14,"CLO2",D284:CS284)/'Grade computation'!I$5)),""),"")</f>
        <v/>
      </c>
      <c r="CZ284" s="92" t="str">
        <f t="shared" si="144"/>
        <v/>
      </c>
      <c r="DA284" s="92" t="str">
        <f t="shared" si="145"/>
        <v/>
      </c>
      <c r="DB284" s="91" t="str">
        <f>IF(B284&lt;&gt;"",IFERROR(IF((SUMIF(D$14:CS$14,"CLO3",D284:CS284)/'Grade computation'!I$6)=0,0,(SUMIF(D$14:CS$14,"CLO3",D284:CS284)/'Grade computation'!I$6)),""),"")</f>
        <v/>
      </c>
      <c r="DC284" s="92" t="str">
        <f t="shared" si="146"/>
        <v/>
      </c>
      <c r="DD284" s="92" t="str">
        <f t="shared" si="147"/>
        <v/>
      </c>
      <c r="DE284" s="91" t="str">
        <f>IF(B284&lt;&gt;"",IFERROR(SUMIF(D$14:CS$14,"CLO4",D284:CS284)/'Grade computation'!I$7,""),"")</f>
        <v/>
      </c>
      <c r="DF284" s="92" t="str">
        <f t="shared" si="148"/>
        <v/>
      </c>
      <c r="DG284" s="92" t="str">
        <f t="shared" si="149"/>
        <v/>
      </c>
      <c r="DH284" s="91" t="str">
        <f>IF(B284&lt;&gt;"",IFERROR(IF((SUMIF(D$14:CS$14,"CLO5",D284:CS284)/'Grade computation'!I$8)=0,0,(SUMIF(D$14:CS$14,"CLO5",D284:CS284)/'Grade computation'!I$8)),""),"")</f>
        <v/>
      </c>
      <c r="DI284" s="92" t="str">
        <f t="shared" si="150"/>
        <v/>
      </c>
      <c r="DJ284" s="92" t="str">
        <f t="shared" si="151"/>
        <v/>
      </c>
      <c r="DK284" s="91" t="str">
        <f>IF(B284&lt;&gt;"",IFERROR(IF((SUMIF(D$14:CS$14,"CLO6",D284:CS284)/'Grade computation'!I$9)=0,0,(SUMIF(D$14:CS$14,"CLO6",D284:CS284)/'Grade computation'!I$9)),""),"")</f>
        <v/>
      </c>
      <c r="DL284" s="92" t="str">
        <f t="shared" si="152"/>
        <v/>
      </c>
      <c r="DM284" s="92" t="str">
        <f t="shared" si="153"/>
        <v/>
      </c>
      <c r="DN284" s="91" t="str">
        <f>IF(B284&lt;&gt;"",IFERROR(IF((SUMIF(D$14:CS$14,"CLO7",D284:CS284)/'Grade computation'!I$10)=0,0,(SUMIF(D$14:CS$14,"CLO7",D284:CS284)/'Grade computation'!I$10)),""),"")</f>
        <v/>
      </c>
      <c r="DO284" s="92" t="str">
        <f t="shared" si="154"/>
        <v/>
      </c>
      <c r="DP284" s="92" t="str">
        <f t="shared" si="155"/>
        <v/>
      </c>
      <c r="DQ284" s="91" t="str">
        <f>IF(B284&lt;&gt;"",IFERROR(IF((SUMIF(D$14:CS$14,"CLO8",D284:CS284)/'Grade computation'!I$11)=0,0,(SUMIF(D$14:CS$14,"CLO8",D284:CS284)/'Grade computation'!I$11)),""),"")</f>
        <v/>
      </c>
      <c r="DR284" s="92" t="str">
        <f t="shared" si="156"/>
        <v/>
      </c>
      <c r="DS284" s="92" t="str">
        <f t="shared" si="157"/>
        <v/>
      </c>
      <c r="DT284" s="91" t="str">
        <f>IF(B284&lt;&gt;"",IFERROR(IF((SUMIF(D$14:CS$14,"CLO9",D284:CS284)/'Grade computation'!I$12)=0,0,(SUMIF(D$14:CS$14,"CLO9",D284:CS284)/'Grade computation'!I$12)),""),"")</f>
        <v/>
      </c>
      <c r="DU284" s="92" t="str">
        <f t="shared" si="158"/>
        <v/>
      </c>
      <c r="DV284" s="92" t="str">
        <f t="shared" si="159"/>
        <v/>
      </c>
      <c r="DW284" s="91" t="str">
        <f>IF(B284&lt;&gt;"",IFERROR(IF((SUMIF(D$14:CS$14,"CLO10",D284:CS284)/'Grade computation'!I$13)=0,0,(SUMIF(D$14:CS$14,"CLO10",D284:CS284)/'Grade computation'!I$13)),""),"")</f>
        <v/>
      </c>
      <c r="DX284" s="92" t="str">
        <f t="shared" si="160"/>
        <v/>
      </c>
      <c r="DY284" s="92" t="str">
        <f t="shared" si="161"/>
        <v/>
      </c>
      <c r="DZ284" s="45"/>
      <c r="EA284" s="45"/>
    </row>
    <row r="285" spans="1:131" ht="15.75" customHeight="1">
      <c r="A285" s="281"/>
      <c r="B285" s="282"/>
      <c r="C285" s="276"/>
      <c r="D285" s="276"/>
      <c r="E285" s="276"/>
      <c r="F285" s="276"/>
      <c r="G285" s="276"/>
      <c r="H285" s="276"/>
      <c r="I285" s="276"/>
      <c r="J285" s="276"/>
      <c r="K285" s="276"/>
      <c r="L285" s="276"/>
      <c r="M285" s="276"/>
      <c r="N285" s="276"/>
      <c r="O285" s="276"/>
      <c r="P285" s="276"/>
      <c r="Q285" s="276"/>
      <c r="R285" s="276"/>
      <c r="S285" s="276"/>
      <c r="T285" s="276"/>
      <c r="U285" s="276"/>
      <c r="V285" s="276"/>
      <c r="W285" s="276"/>
      <c r="X285" s="276"/>
      <c r="Y285" s="276"/>
      <c r="Z285" s="276"/>
      <c r="AA285" s="276"/>
      <c r="AB285" s="276"/>
      <c r="AC285" s="276"/>
      <c r="AD285" s="276"/>
      <c r="AE285" s="276"/>
      <c r="AF285" s="276"/>
      <c r="AG285" s="276"/>
      <c r="AH285" s="89" t="str">
        <f t="shared" si="136"/>
        <v/>
      </c>
      <c r="AI285" s="90" t="str">
        <f t="shared" si="137"/>
        <v/>
      </c>
      <c r="AJ285" s="276"/>
      <c r="AK285" s="276"/>
      <c r="AL285" s="276"/>
      <c r="AM285" s="276"/>
      <c r="AN285" s="276"/>
      <c r="AO285" s="276"/>
      <c r="AP285" s="276"/>
      <c r="AQ285" s="276"/>
      <c r="AR285" s="276"/>
      <c r="AS285" s="276"/>
      <c r="AT285" s="276"/>
      <c r="AU285" s="276"/>
      <c r="AV285" s="276"/>
      <c r="AW285" s="276"/>
      <c r="AX285" s="276"/>
      <c r="AY285" s="276"/>
      <c r="AZ285" s="276"/>
      <c r="BA285" s="276"/>
      <c r="BB285" s="276"/>
      <c r="BC285" s="276"/>
      <c r="BD285" s="276"/>
      <c r="BE285" s="276"/>
      <c r="BF285" s="276"/>
      <c r="BG285" s="276"/>
      <c r="BH285" s="276"/>
      <c r="BI285" s="276"/>
      <c r="BJ285" s="276"/>
      <c r="BK285" s="276"/>
      <c r="BL285" s="276"/>
      <c r="BM285" s="276"/>
      <c r="BN285" s="89" t="str">
        <f t="shared" si="138"/>
        <v/>
      </c>
      <c r="BO285" s="90" t="str">
        <f t="shared" si="139"/>
        <v/>
      </c>
      <c r="BP285" s="285"/>
      <c r="BQ285" s="285"/>
      <c r="BR285" s="285"/>
      <c r="BS285" s="285"/>
      <c r="BT285" s="285"/>
      <c r="BU285" s="285"/>
      <c r="BV285" s="285"/>
      <c r="BW285" s="285"/>
      <c r="BX285" s="285"/>
      <c r="BY285" s="285"/>
      <c r="BZ285" s="285"/>
      <c r="CA285" s="276"/>
      <c r="CB285" s="276"/>
      <c r="CC285" s="276"/>
      <c r="CD285" s="276"/>
      <c r="CE285" s="276"/>
      <c r="CF285" s="276"/>
      <c r="CG285" s="276"/>
      <c r="CH285" s="276"/>
      <c r="CI285" s="276"/>
      <c r="CJ285" s="276"/>
      <c r="CK285" s="276"/>
      <c r="CL285" s="276"/>
      <c r="CM285" s="276"/>
      <c r="CN285" s="276"/>
      <c r="CO285" s="276"/>
      <c r="CP285" s="276"/>
      <c r="CQ285" s="276"/>
      <c r="CR285" s="276"/>
      <c r="CS285" s="276"/>
      <c r="CT285" s="89" t="str">
        <f t="shared" si="140"/>
        <v/>
      </c>
      <c r="CU285" s="90" t="str">
        <f t="shared" si="141"/>
        <v/>
      </c>
      <c r="CV285" s="91" t="str">
        <f>IF(B285&lt;&gt;"",IFERROR(SUMIF(D$14:CS$14, "CLO1", D285:CS285)/'Grade computation'!I$4,""),"")</f>
        <v/>
      </c>
      <c r="CW285" s="92" t="str">
        <f t="shared" si="142"/>
        <v/>
      </c>
      <c r="CX285" s="92" t="str">
        <f t="shared" si="143"/>
        <v/>
      </c>
      <c r="CY285" s="91" t="str">
        <f>IF(B285&lt;&gt;"",IFERROR(IF((SUMIF(D$14:CS$14,"CLO2",D285:CS285)/'Grade computation'!I$5)=0,0,(SUMIF(D$14:CS$14,"CLO2",D285:CS285)/'Grade computation'!I$5)),""),"")</f>
        <v/>
      </c>
      <c r="CZ285" s="92" t="str">
        <f t="shared" si="144"/>
        <v/>
      </c>
      <c r="DA285" s="92" t="str">
        <f t="shared" si="145"/>
        <v/>
      </c>
      <c r="DB285" s="91" t="str">
        <f>IF(B285&lt;&gt;"",IFERROR(IF((SUMIF(D$14:CS$14,"CLO3",D285:CS285)/'Grade computation'!I$6)=0,0,(SUMIF(D$14:CS$14,"CLO3",D285:CS285)/'Grade computation'!I$6)),""),"")</f>
        <v/>
      </c>
      <c r="DC285" s="92" t="str">
        <f t="shared" si="146"/>
        <v/>
      </c>
      <c r="DD285" s="92" t="str">
        <f t="shared" si="147"/>
        <v/>
      </c>
      <c r="DE285" s="91" t="str">
        <f>IF(B285&lt;&gt;"",IFERROR(SUMIF(D$14:CS$14,"CLO4",D285:CS285)/'Grade computation'!I$7,""),"")</f>
        <v/>
      </c>
      <c r="DF285" s="92" t="str">
        <f t="shared" si="148"/>
        <v/>
      </c>
      <c r="DG285" s="92" t="str">
        <f t="shared" si="149"/>
        <v/>
      </c>
      <c r="DH285" s="91" t="str">
        <f>IF(B285&lt;&gt;"",IFERROR(IF((SUMIF(D$14:CS$14,"CLO5",D285:CS285)/'Grade computation'!I$8)=0,0,(SUMIF(D$14:CS$14,"CLO5",D285:CS285)/'Grade computation'!I$8)),""),"")</f>
        <v/>
      </c>
      <c r="DI285" s="92" t="str">
        <f t="shared" si="150"/>
        <v/>
      </c>
      <c r="DJ285" s="92" t="str">
        <f t="shared" si="151"/>
        <v/>
      </c>
      <c r="DK285" s="91" t="str">
        <f>IF(B285&lt;&gt;"",IFERROR(IF((SUMIF(D$14:CS$14,"CLO6",D285:CS285)/'Grade computation'!I$9)=0,0,(SUMIF(D$14:CS$14,"CLO6",D285:CS285)/'Grade computation'!I$9)),""),"")</f>
        <v/>
      </c>
      <c r="DL285" s="92" t="str">
        <f t="shared" si="152"/>
        <v/>
      </c>
      <c r="DM285" s="92" t="str">
        <f t="shared" si="153"/>
        <v/>
      </c>
      <c r="DN285" s="91" t="str">
        <f>IF(B285&lt;&gt;"",IFERROR(IF((SUMIF(D$14:CS$14,"CLO7",D285:CS285)/'Grade computation'!I$10)=0,0,(SUMIF(D$14:CS$14,"CLO7",D285:CS285)/'Grade computation'!I$10)),""),"")</f>
        <v/>
      </c>
      <c r="DO285" s="92" t="str">
        <f t="shared" si="154"/>
        <v/>
      </c>
      <c r="DP285" s="92" t="str">
        <f t="shared" si="155"/>
        <v/>
      </c>
      <c r="DQ285" s="91" t="str">
        <f>IF(B285&lt;&gt;"",IFERROR(IF((SUMIF(D$14:CS$14,"CLO8",D285:CS285)/'Grade computation'!I$11)=0,0,(SUMIF(D$14:CS$14,"CLO8",D285:CS285)/'Grade computation'!I$11)),""),"")</f>
        <v/>
      </c>
      <c r="DR285" s="92" t="str">
        <f t="shared" si="156"/>
        <v/>
      </c>
      <c r="DS285" s="92" t="str">
        <f t="shared" si="157"/>
        <v/>
      </c>
      <c r="DT285" s="91" t="str">
        <f>IF(B285&lt;&gt;"",IFERROR(IF((SUMIF(D$14:CS$14,"CLO9",D285:CS285)/'Grade computation'!I$12)=0,0,(SUMIF(D$14:CS$14,"CLO9",D285:CS285)/'Grade computation'!I$12)),""),"")</f>
        <v/>
      </c>
      <c r="DU285" s="92" t="str">
        <f t="shared" si="158"/>
        <v/>
      </c>
      <c r="DV285" s="92" t="str">
        <f t="shared" si="159"/>
        <v/>
      </c>
      <c r="DW285" s="91" t="str">
        <f>IF(B285&lt;&gt;"",IFERROR(IF((SUMIF(D$14:CS$14,"CLO10",D285:CS285)/'Grade computation'!I$13)=0,0,(SUMIF(D$14:CS$14,"CLO10",D285:CS285)/'Grade computation'!I$13)),""),"")</f>
        <v/>
      </c>
      <c r="DX285" s="92" t="str">
        <f t="shared" si="160"/>
        <v/>
      </c>
      <c r="DY285" s="92" t="str">
        <f t="shared" si="161"/>
        <v/>
      </c>
      <c r="DZ285" s="45"/>
      <c r="EA285" s="45"/>
    </row>
    <row r="286" spans="1:131" ht="15.75" customHeight="1">
      <c r="A286" s="281"/>
      <c r="B286" s="282"/>
      <c r="C286" s="276"/>
      <c r="D286" s="276"/>
      <c r="E286" s="276"/>
      <c r="F286" s="276"/>
      <c r="G286" s="276"/>
      <c r="H286" s="276"/>
      <c r="I286" s="276"/>
      <c r="J286" s="276"/>
      <c r="K286" s="276"/>
      <c r="L286" s="276"/>
      <c r="M286" s="276"/>
      <c r="N286" s="276"/>
      <c r="O286" s="276"/>
      <c r="P286" s="276"/>
      <c r="Q286" s="276"/>
      <c r="R286" s="276"/>
      <c r="S286" s="276"/>
      <c r="T286" s="276"/>
      <c r="U286" s="276"/>
      <c r="V286" s="276"/>
      <c r="W286" s="276"/>
      <c r="X286" s="276"/>
      <c r="Y286" s="276"/>
      <c r="Z286" s="276"/>
      <c r="AA286" s="276"/>
      <c r="AB286" s="276"/>
      <c r="AC286" s="276"/>
      <c r="AD286" s="276"/>
      <c r="AE286" s="276"/>
      <c r="AF286" s="276"/>
      <c r="AG286" s="276"/>
      <c r="AH286" s="89" t="str">
        <f t="shared" si="136"/>
        <v/>
      </c>
      <c r="AI286" s="90" t="str">
        <f t="shared" si="137"/>
        <v/>
      </c>
      <c r="AJ286" s="276"/>
      <c r="AK286" s="276"/>
      <c r="AL286" s="276"/>
      <c r="AM286" s="276"/>
      <c r="AN286" s="276"/>
      <c r="AO286" s="276"/>
      <c r="AP286" s="276"/>
      <c r="AQ286" s="276"/>
      <c r="AR286" s="276"/>
      <c r="AS286" s="276"/>
      <c r="AT286" s="276"/>
      <c r="AU286" s="276"/>
      <c r="AV286" s="276"/>
      <c r="AW286" s="276"/>
      <c r="AX286" s="276"/>
      <c r="AY286" s="276"/>
      <c r="AZ286" s="276"/>
      <c r="BA286" s="276"/>
      <c r="BB286" s="276"/>
      <c r="BC286" s="276"/>
      <c r="BD286" s="276"/>
      <c r="BE286" s="276"/>
      <c r="BF286" s="276"/>
      <c r="BG286" s="276"/>
      <c r="BH286" s="276"/>
      <c r="BI286" s="276"/>
      <c r="BJ286" s="276"/>
      <c r="BK286" s="276"/>
      <c r="BL286" s="276"/>
      <c r="BM286" s="276"/>
      <c r="BN286" s="89" t="str">
        <f t="shared" si="138"/>
        <v/>
      </c>
      <c r="BO286" s="90" t="str">
        <f t="shared" si="139"/>
        <v/>
      </c>
      <c r="BP286" s="285"/>
      <c r="BQ286" s="285"/>
      <c r="BR286" s="285"/>
      <c r="BS286" s="285"/>
      <c r="BT286" s="285"/>
      <c r="BU286" s="285"/>
      <c r="BV286" s="285"/>
      <c r="BW286" s="285"/>
      <c r="BX286" s="285"/>
      <c r="BY286" s="285"/>
      <c r="BZ286" s="285"/>
      <c r="CA286" s="276"/>
      <c r="CB286" s="276"/>
      <c r="CC286" s="276"/>
      <c r="CD286" s="276"/>
      <c r="CE286" s="276"/>
      <c r="CF286" s="276"/>
      <c r="CG286" s="276"/>
      <c r="CH286" s="276"/>
      <c r="CI286" s="276"/>
      <c r="CJ286" s="276"/>
      <c r="CK286" s="276"/>
      <c r="CL286" s="276"/>
      <c r="CM286" s="276"/>
      <c r="CN286" s="276"/>
      <c r="CO286" s="276"/>
      <c r="CP286" s="276"/>
      <c r="CQ286" s="276"/>
      <c r="CR286" s="276"/>
      <c r="CS286" s="276"/>
      <c r="CT286" s="89" t="str">
        <f t="shared" si="140"/>
        <v/>
      </c>
      <c r="CU286" s="90" t="str">
        <f t="shared" si="141"/>
        <v/>
      </c>
      <c r="CV286" s="91" t="str">
        <f>IF(B286&lt;&gt;"",IFERROR(SUMIF(D$14:CS$14, "CLO1", D286:CS286)/'Grade computation'!I$4,""),"")</f>
        <v/>
      </c>
      <c r="CW286" s="92" t="str">
        <f t="shared" si="142"/>
        <v/>
      </c>
      <c r="CX286" s="92" t="str">
        <f t="shared" si="143"/>
        <v/>
      </c>
      <c r="CY286" s="91" t="str">
        <f>IF(B286&lt;&gt;"",IFERROR(IF((SUMIF(D$14:CS$14,"CLO2",D286:CS286)/'Grade computation'!I$5)=0,0,(SUMIF(D$14:CS$14,"CLO2",D286:CS286)/'Grade computation'!I$5)),""),"")</f>
        <v/>
      </c>
      <c r="CZ286" s="92" t="str">
        <f t="shared" si="144"/>
        <v/>
      </c>
      <c r="DA286" s="92" t="str">
        <f t="shared" si="145"/>
        <v/>
      </c>
      <c r="DB286" s="91" t="str">
        <f>IF(B286&lt;&gt;"",IFERROR(IF((SUMIF(D$14:CS$14,"CLO3",D286:CS286)/'Grade computation'!I$6)=0,0,(SUMIF(D$14:CS$14,"CLO3",D286:CS286)/'Grade computation'!I$6)),""),"")</f>
        <v/>
      </c>
      <c r="DC286" s="92" t="str">
        <f t="shared" si="146"/>
        <v/>
      </c>
      <c r="DD286" s="92" t="str">
        <f t="shared" si="147"/>
        <v/>
      </c>
      <c r="DE286" s="91" t="str">
        <f>IF(B286&lt;&gt;"",IFERROR(SUMIF(D$14:CS$14,"CLO4",D286:CS286)/'Grade computation'!I$7,""),"")</f>
        <v/>
      </c>
      <c r="DF286" s="92" t="str">
        <f t="shared" si="148"/>
        <v/>
      </c>
      <c r="DG286" s="92" t="str">
        <f t="shared" si="149"/>
        <v/>
      </c>
      <c r="DH286" s="91" t="str">
        <f>IF(B286&lt;&gt;"",IFERROR(IF((SUMIF(D$14:CS$14,"CLO5",D286:CS286)/'Grade computation'!I$8)=0,0,(SUMIF(D$14:CS$14,"CLO5",D286:CS286)/'Grade computation'!I$8)),""),"")</f>
        <v/>
      </c>
      <c r="DI286" s="92" t="str">
        <f t="shared" si="150"/>
        <v/>
      </c>
      <c r="DJ286" s="92" t="str">
        <f t="shared" si="151"/>
        <v/>
      </c>
      <c r="DK286" s="91" t="str">
        <f>IF(B286&lt;&gt;"",IFERROR(IF((SUMIF(D$14:CS$14,"CLO6",D286:CS286)/'Grade computation'!I$9)=0,0,(SUMIF(D$14:CS$14,"CLO6",D286:CS286)/'Grade computation'!I$9)),""),"")</f>
        <v/>
      </c>
      <c r="DL286" s="92" t="str">
        <f t="shared" si="152"/>
        <v/>
      </c>
      <c r="DM286" s="92" t="str">
        <f t="shared" si="153"/>
        <v/>
      </c>
      <c r="DN286" s="91" t="str">
        <f>IF(B286&lt;&gt;"",IFERROR(IF((SUMIF(D$14:CS$14,"CLO7",D286:CS286)/'Grade computation'!I$10)=0,0,(SUMIF(D$14:CS$14,"CLO7",D286:CS286)/'Grade computation'!I$10)),""),"")</f>
        <v/>
      </c>
      <c r="DO286" s="92" t="str">
        <f t="shared" si="154"/>
        <v/>
      </c>
      <c r="DP286" s="92" t="str">
        <f t="shared" si="155"/>
        <v/>
      </c>
      <c r="DQ286" s="91" t="str">
        <f>IF(B286&lt;&gt;"",IFERROR(IF((SUMIF(D$14:CS$14,"CLO8",D286:CS286)/'Grade computation'!I$11)=0,0,(SUMIF(D$14:CS$14,"CLO8",D286:CS286)/'Grade computation'!I$11)),""),"")</f>
        <v/>
      </c>
      <c r="DR286" s="92" t="str">
        <f t="shared" si="156"/>
        <v/>
      </c>
      <c r="DS286" s="92" t="str">
        <f t="shared" si="157"/>
        <v/>
      </c>
      <c r="DT286" s="91" t="str">
        <f>IF(B286&lt;&gt;"",IFERROR(IF((SUMIF(D$14:CS$14,"CLO9",D286:CS286)/'Grade computation'!I$12)=0,0,(SUMIF(D$14:CS$14,"CLO9",D286:CS286)/'Grade computation'!I$12)),""),"")</f>
        <v/>
      </c>
      <c r="DU286" s="92" t="str">
        <f t="shared" si="158"/>
        <v/>
      </c>
      <c r="DV286" s="92" t="str">
        <f t="shared" si="159"/>
        <v/>
      </c>
      <c r="DW286" s="91" t="str">
        <f>IF(B286&lt;&gt;"",IFERROR(IF((SUMIF(D$14:CS$14,"CLO10",D286:CS286)/'Grade computation'!I$13)=0,0,(SUMIF(D$14:CS$14,"CLO10",D286:CS286)/'Grade computation'!I$13)),""),"")</f>
        <v/>
      </c>
      <c r="DX286" s="92" t="str">
        <f t="shared" si="160"/>
        <v/>
      </c>
      <c r="DY286" s="92" t="str">
        <f t="shared" si="161"/>
        <v/>
      </c>
      <c r="DZ286" s="45"/>
      <c r="EA286" s="45"/>
    </row>
    <row r="287" spans="1:131" ht="15.75" customHeight="1">
      <c r="A287" s="281"/>
      <c r="B287" s="282"/>
      <c r="C287" s="276"/>
      <c r="D287" s="276"/>
      <c r="E287" s="276"/>
      <c r="F287" s="276"/>
      <c r="G287" s="276"/>
      <c r="H287" s="276"/>
      <c r="I287" s="276"/>
      <c r="J287" s="276"/>
      <c r="K287" s="276"/>
      <c r="L287" s="276"/>
      <c r="M287" s="276"/>
      <c r="N287" s="276"/>
      <c r="O287" s="276"/>
      <c r="P287" s="276"/>
      <c r="Q287" s="276"/>
      <c r="R287" s="276"/>
      <c r="S287" s="276"/>
      <c r="T287" s="276"/>
      <c r="U287" s="276"/>
      <c r="V287" s="276"/>
      <c r="W287" s="276"/>
      <c r="X287" s="276"/>
      <c r="Y287" s="276"/>
      <c r="Z287" s="276"/>
      <c r="AA287" s="276"/>
      <c r="AB287" s="276"/>
      <c r="AC287" s="276"/>
      <c r="AD287" s="276"/>
      <c r="AE287" s="276"/>
      <c r="AF287" s="276"/>
      <c r="AG287" s="276"/>
      <c r="AH287" s="89" t="str">
        <f t="shared" ref="AH287:AH316" si="162">IF(B287&lt;&gt;"",SUMIF(D$12:AG$12,"TLA",D287:AG287),"")</f>
        <v/>
      </c>
      <c r="AI287" s="90" t="str">
        <f t="shared" ref="AI287:AI316" si="163">IF(B287&lt;&gt;"",SUMIF(D$12:AG$12,"AT",D287:AG287),"")</f>
        <v/>
      </c>
      <c r="AJ287" s="276"/>
      <c r="AK287" s="276"/>
      <c r="AL287" s="276"/>
      <c r="AM287" s="276"/>
      <c r="AN287" s="276"/>
      <c r="AO287" s="276"/>
      <c r="AP287" s="276"/>
      <c r="AQ287" s="276"/>
      <c r="AR287" s="276"/>
      <c r="AS287" s="276"/>
      <c r="AT287" s="276"/>
      <c r="AU287" s="276"/>
      <c r="AV287" s="276"/>
      <c r="AW287" s="276"/>
      <c r="AX287" s="276"/>
      <c r="AY287" s="276"/>
      <c r="AZ287" s="276"/>
      <c r="BA287" s="276"/>
      <c r="BB287" s="276"/>
      <c r="BC287" s="276"/>
      <c r="BD287" s="276"/>
      <c r="BE287" s="276"/>
      <c r="BF287" s="276"/>
      <c r="BG287" s="276"/>
      <c r="BH287" s="276"/>
      <c r="BI287" s="276"/>
      <c r="BJ287" s="276"/>
      <c r="BK287" s="276"/>
      <c r="BL287" s="276"/>
      <c r="BM287" s="276"/>
      <c r="BN287" s="89" t="str">
        <f t="shared" ref="BN287:BN316" si="164">IF(B287&lt;&gt;"", SUMIF(AJ$12:BM$12,"TLA",AJ287:BM287), "")</f>
        <v/>
      </c>
      <c r="BO287" s="90" t="str">
        <f t="shared" ref="BO287:BO316" si="165">IF(B287&lt;&gt;"", SUMIF(AJ$12:BM$12,"AT",AJ287:BM287), "")</f>
        <v/>
      </c>
      <c r="BP287" s="285"/>
      <c r="BQ287" s="285"/>
      <c r="BR287" s="285"/>
      <c r="BS287" s="285"/>
      <c r="BT287" s="285"/>
      <c r="BU287" s="285"/>
      <c r="BV287" s="285"/>
      <c r="BW287" s="285"/>
      <c r="BX287" s="285"/>
      <c r="BY287" s="285"/>
      <c r="BZ287" s="285"/>
      <c r="CA287" s="276"/>
      <c r="CB287" s="276"/>
      <c r="CC287" s="276"/>
      <c r="CD287" s="276"/>
      <c r="CE287" s="276"/>
      <c r="CF287" s="276"/>
      <c r="CG287" s="276"/>
      <c r="CH287" s="276"/>
      <c r="CI287" s="276"/>
      <c r="CJ287" s="276"/>
      <c r="CK287" s="276"/>
      <c r="CL287" s="276"/>
      <c r="CM287" s="276"/>
      <c r="CN287" s="276"/>
      <c r="CO287" s="276"/>
      <c r="CP287" s="276"/>
      <c r="CQ287" s="276"/>
      <c r="CR287" s="276"/>
      <c r="CS287" s="276"/>
      <c r="CT287" s="89" t="str">
        <f t="shared" ref="CT287:CT316" si="166">IF(B287&lt;&gt;"",SUMIF(BP$12:CS$12,"TLA",BP287:CS287), "")</f>
        <v/>
      </c>
      <c r="CU287" s="90" t="str">
        <f t="shared" ref="CU287:CU316" si="167">IF(B287&lt;&gt;"",SUMIF(BP$12:CS$12,"AT",BP287:CS287), "")</f>
        <v/>
      </c>
      <c r="CV287" s="91" t="str">
        <f>IF(B287&lt;&gt;"",IFERROR(SUMIF(D$14:CS$14, "CLO1", D287:CS287)/'Grade computation'!I$4,""),"")</f>
        <v/>
      </c>
      <c r="CW287" s="92" t="str">
        <f t="shared" ref="CW287:CW316" si="168">IF(CV287="","",IF(CV287&gt;=B$10,"Y","N"))</f>
        <v/>
      </c>
      <c r="CX287" s="92" t="str">
        <f t="shared" ref="CX287:CX316" si="169">IF(CV287="","",IF(CV287&lt;50%,1,IF(AND(CV287&gt;=50%,CV287&lt;B$10),2,IF(CV287&gt;=B$10,3))))</f>
        <v/>
      </c>
      <c r="CY287" s="91" t="str">
        <f>IF(B287&lt;&gt;"",IFERROR(IF((SUMIF(D$14:CS$14,"CLO2",D287:CS287)/'Grade computation'!I$5)=0,0,(SUMIF(D$14:CS$14,"CLO2",D287:CS287)/'Grade computation'!I$5)),""),"")</f>
        <v/>
      </c>
      <c r="CZ287" s="92" t="str">
        <f t="shared" ref="CZ287:CZ316" si="170">IF(CY287="","",IF(CY287&gt;=B$10,"Y","N"))</f>
        <v/>
      </c>
      <c r="DA287" s="92" t="str">
        <f t="shared" ref="DA287:DA316" si="171">IF(CY287="","",IF(CY287&lt;50%,1,IF(AND(CY287&gt;=50%,CY287&lt;B$10),2,IF(CY287&gt;=B$10,3))))</f>
        <v/>
      </c>
      <c r="DB287" s="91" t="str">
        <f>IF(B287&lt;&gt;"",IFERROR(IF((SUMIF(D$14:CS$14,"CLO3",D287:CS287)/'Grade computation'!I$6)=0,0,(SUMIF(D$14:CS$14,"CLO3",D287:CS287)/'Grade computation'!I$6)),""),"")</f>
        <v/>
      </c>
      <c r="DC287" s="92" t="str">
        <f t="shared" ref="DC287:DC316" si="172">IF(DB287="","",IF(DB287&gt;=B$10,"Y","N"))</f>
        <v/>
      </c>
      <c r="DD287" s="92" t="str">
        <f t="shared" ref="DD287:DD316" si="173">IF(DB287="","",IF(DB287&lt;50%,1,IF(AND(DB287&gt;=50%,DB287&lt;B$10),2,IF(DB287&gt;=B$10,3))))</f>
        <v/>
      </c>
      <c r="DE287" s="91" t="str">
        <f>IF(B287&lt;&gt;"",IFERROR(SUMIF(D$14:CS$14,"CLO4",D287:CS287)/'Grade computation'!I$7,""),"")</f>
        <v/>
      </c>
      <c r="DF287" s="92" t="str">
        <f t="shared" ref="DF287:DF316" si="174">IF(DE287="","",IF(DE287&gt;=B$10,"Y","N"))</f>
        <v/>
      </c>
      <c r="DG287" s="92" t="str">
        <f t="shared" ref="DG287:DG316" si="175">IF(DE287="","",IF(DE287&lt;50%,1,IF(AND(DE287&gt;=50%,DE287&lt;B$10),2,IF(DE287&gt;=B$10,3))))</f>
        <v/>
      </c>
      <c r="DH287" s="91" t="str">
        <f>IF(B287&lt;&gt;"",IFERROR(IF((SUMIF(D$14:CS$14,"CLO5",D287:CS287)/'Grade computation'!I$8)=0,0,(SUMIF(D$14:CS$14,"CLO5",D287:CS287)/'Grade computation'!I$8)),""),"")</f>
        <v/>
      </c>
      <c r="DI287" s="92" t="str">
        <f t="shared" ref="DI287:DI316" si="176">IF(DH287="","",IF(DH287&gt;=B$10,"Y","N"))</f>
        <v/>
      </c>
      <c r="DJ287" s="92" t="str">
        <f t="shared" ref="DJ287:DJ316" si="177">IF(DH287="","",IF(DH287&lt;50%,1,IF(AND(DH287&gt;=50%,DH287&lt;B$10),2,IF(DH287&gt;=B$10,3))))</f>
        <v/>
      </c>
      <c r="DK287" s="91" t="str">
        <f>IF(B287&lt;&gt;"",IFERROR(IF((SUMIF(D$14:CS$14,"CLO6",D287:CS287)/'Grade computation'!I$9)=0,0,(SUMIF(D$14:CS$14,"CLO6",D287:CS287)/'Grade computation'!I$9)),""),"")</f>
        <v/>
      </c>
      <c r="DL287" s="92" t="str">
        <f t="shared" ref="DL287:DL316" si="178">IF(DK287="","",IF(DK287&gt;=B$10,"Y","N"))</f>
        <v/>
      </c>
      <c r="DM287" s="92" t="str">
        <f t="shared" ref="DM287:DM316" si="179">IF(DK287="","",IF(DK287&lt;50%,1,IF(AND(DK287&gt;=50%,DK287&lt;B$10),2,IF(DK287&gt;=B$10,3))))</f>
        <v/>
      </c>
      <c r="DN287" s="91" t="str">
        <f>IF(B287&lt;&gt;"",IFERROR(IF((SUMIF(D$14:CS$14,"CLO7",D287:CS287)/'Grade computation'!I$10)=0,0,(SUMIF(D$14:CS$14,"CLO7",D287:CS287)/'Grade computation'!I$10)),""),"")</f>
        <v/>
      </c>
      <c r="DO287" s="92" t="str">
        <f t="shared" ref="DO287:DO316" si="180">IF(DN287="","",IF(DN287&gt;=B$10,"Y","N"))</f>
        <v/>
      </c>
      <c r="DP287" s="92" t="str">
        <f t="shared" ref="DP287:DP316" si="181">IF(DN287="","",IF(DN287&lt;50%,1,IF(AND(DN287&gt;=50%,DN287&lt;B$10),2,IF(DN287&gt;=B$10,3))))</f>
        <v/>
      </c>
      <c r="DQ287" s="91" t="str">
        <f>IF(B287&lt;&gt;"",IFERROR(IF((SUMIF(D$14:CS$14,"CLO8",D287:CS287)/'Grade computation'!I$11)=0,0,(SUMIF(D$14:CS$14,"CLO8",D287:CS287)/'Grade computation'!I$11)),""),"")</f>
        <v/>
      </c>
      <c r="DR287" s="92" t="str">
        <f t="shared" ref="DR287:DR316" si="182">IF(DQ287="","",IF(DQ287&gt;=B$10,"Y","N"))</f>
        <v/>
      </c>
      <c r="DS287" s="92" t="str">
        <f t="shared" ref="DS287:DS316" si="183">IF(DQ287="","",IF(DQ287&lt;50%,1,IF(AND(DQ287&gt;=50%,DQ287&lt;B$10),2,IF(DQ287&gt;=B$10,3))))</f>
        <v/>
      </c>
      <c r="DT287" s="91" t="str">
        <f>IF(B287&lt;&gt;"",IFERROR(IF((SUMIF(D$14:CS$14,"CLO9",D287:CS287)/'Grade computation'!I$12)=0,0,(SUMIF(D$14:CS$14,"CLO9",D287:CS287)/'Grade computation'!I$12)),""),"")</f>
        <v/>
      </c>
      <c r="DU287" s="92" t="str">
        <f t="shared" ref="DU287:DU316" si="184">IF(DT287="","",IF(DT287&gt;=B$10,"Y","N"))</f>
        <v/>
      </c>
      <c r="DV287" s="92" t="str">
        <f t="shared" ref="DV287:DV316" si="185">IF(DT287="","",IF(DT287&lt;50%,1,IF(AND(DT287&gt;=50%,DT287&lt;B$10),2,IF(DT287&gt;=B$10,3))))</f>
        <v/>
      </c>
      <c r="DW287" s="91" t="str">
        <f>IF(B287&lt;&gt;"",IFERROR(IF((SUMIF(D$14:CS$14,"CLO10",D287:CS287)/'Grade computation'!I$13)=0,0,(SUMIF(D$14:CS$14,"CLO10",D287:CS287)/'Grade computation'!I$13)),""),"")</f>
        <v/>
      </c>
      <c r="DX287" s="92" t="str">
        <f t="shared" ref="DX287:DX316" si="186">IF(DW287="","",IF(DW287&gt;=B$10,"Y","N"))</f>
        <v/>
      </c>
      <c r="DY287" s="92" t="str">
        <f t="shared" ref="DY287:DY316" si="187">IF(DW287="","",IF(DW287&lt;50%,1,IF(AND(DW287&gt;=50%,DW287&lt;B$10),2,IF(DW287&gt;=B$10,3))))</f>
        <v/>
      </c>
      <c r="DZ287" s="45"/>
      <c r="EA287" s="45"/>
    </row>
    <row r="288" spans="1:131" ht="15.75" customHeight="1">
      <c r="A288" s="281"/>
      <c r="B288" s="282"/>
      <c r="C288" s="276"/>
      <c r="D288" s="276"/>
      <c r="E288" s="276"/>
      <c r="F288" s="276"/>
      <c r="G288" s="276"/>
      <c r="H288" s="276"/>
      <c r="I288" s="276"/>
      <c r="J288" s="276"/>
      <c r="K288" s="276"/>
      <c r="L288" s="276"/>
      <c r="M288" s="276"/>
      <c r="N288" s="276"/>
      <c r="O288" s="276"/>
      <c r="P288" s="276"/>
      <c r="Q288" s="276"/>
      <c r="R288" s="276"/>
      <c r="S288" s="276"/>
      <c r="T288" s="276"/>
      <c r="U288" s="276"/>
      <c r="V288" s="276"/>
      <c r="W288" s="276"/>
      <c r="X288" s="276"/>
      <c r="Y288" s="276"/>
      <c r="Z288" s="276"/>
      <c r="AA288" s="276"/>
      <c r="AB288" s="276"/>
      <c r="AC288" s="276"/>
      <c r="AD288" s="276"/>
      <c r="AE288" s="276"/>
      <c r="AF288" s="276"/>
      <c r="AG288" s="276"/>
      <c r="AH288" s="89" t="str">
        <f t="shared" si="162"/>
        <v/>
      </c>
      <c r="AI288" s="90" t="str">
        <f t="shared" si="163"/>
        <v/>
      </c>
      <c r="AJ288" s="276"/>
      <c r="AK288" s="276"/>
      <c r="AL288" s="276"/>
      <c r="AM288" s="276"/>
      <c r="AN288" s="276"/>
      <c r="AO288" s="276"/>
      <c r="AP288" s="276"/>
      <c r="AQ288" s="276"/>
      <c r="AR288" s="276"/>
      <c r="AS288" s="276"/>
      <c r="AT288" s="276"/>
      <c r="AU288" s="276"/>
      <c r="AV288" s="276"/>
      <c r="AW288" s="276"/>
      <c r="AX288" s="276"/>
      <c r="AY288" s="276"/>
      <c r="AZ288" s="276"/>
      <c r="BA288" s="276"/>
      <c r="BB288" s="276"/>
      <c r="BC288" s="276"/>
      <c r="BD288" s="276"/>
      <c r="BE288" s="276"/>
      <c r="BF288" s="276"/>
      <c r="BG288" s="276"/>
      <c r="BH288" s="276"/>
      <c r="BI288" s="276"/>
      <c r="BJ288" s="276"/>
      <c r="BK288" s="276"/>
      <c r="BL288" s="276"/>
      <c r="BM288" s="276"/>
      <c r="BN288" s="89" t="str">
        <f t="shared" si="164"/>
        <v/>
      </c>
      <c r="BO288" s="90" t="str">
        <f t="shared" si="165"/>
        <v/>
      </c>
      <c r="BP288" s="285"/>
      <c r="BQ288" s="285"/>
      <c r="BR288" s="285"/>
      <c r="BS288" s="285"/>
      <c r="BT288" s="285"/>
      <c r="BU288" s="285"/>
      <c r="BV288" s="285"/>
      <c r="BW288" s="285"/>
      <c r="BX288" s="285"/>
      <c r="BY288" s="285"/>
      <c r="BZ288" s="285"/>
      <c r="CA288" s="276"/>
      <c r="CB288" s="276"/>
      <c r="CC288" s="276"/>
      <c r="CD288" s="276"/>
      <c r="CE288" s="276"/>
      <c r="CF288" s="276"/>
      <c r="CG288" s="276"/>
      <c r="CH288" s="276"/>
      <c r="CI288" s="276"/>
      <c r="CJ288" s="276"/>
      <c r="CK288" s="276"/>
      <c r="CL288" s="276"/>
      <c r="CM288" s="276"/>
      <c r="CN288" s="276"/>
      <c r="CO288" s="276"/>
      <c r="CP288" s="276"/>
      <c r="CQ288" s="276"/>
      <c r="CR288" s="276"/>
      <c r="CS288" s="276"/>
      <c r="CT288" s="89" t="str">
        <f t="shared" si="166"/>
        <v/>
      </c>
      <c r="CU288" s="90" t="str">
        <f t="shared" si="167"/>
        <v/>
      </c>
      <c r="CV288" s="91" t="str">
        <f>IF(B288&lt;&gt;"",IFERROR(SUMIF(D$14:CS$14, "CLO1", D288:CS288)/'Grade computation'!I$4,""),"")</f>
        <v/>
      </c>
      <c r="CW288" s="92" t="str">
        <f t="shared" si="168"/>
        <v/>
      </c>
      <c r="CX288" s="92" t="str">
        <f t="shared" si="169"/>
        <v/>
      </c>
      <c r="CY288" s="91" t="str">
        <f>IF(B288&lt;&gt;"",IFERROR(IF((SUMIF(D$14:CS$14,"CLO2",D288:CS288)/'Grade computation'!I$5)=0,0,(SUMIF(D$14:CS$14,"CLO2",D288:CS288)/'Grade computation'!I$5)),""),"")</f>
        <v/>
      </c>
      <c r="CZ288" s="92" t="str">
        <f t="shared" si="170"/>
        <v/>
      </c>
      <c r="DA288" s="92" t="str">
        <f t="shared" si="171"/>
        <v/>
      </c>
      <c r="DB288" s="91" t="str">
        <f>IF(B288&lt;&gt;"",IFERROR(IF((SUMIF(D$14:CS$14,"CLO3",D288:CS288)/'Grade computation'!I$6)=0,0,(SUMIF(D$14:CS$14,"CLO3",D288:CS288)/'Grade computation'!I$6)),""),"")</f>
        <v/>
      </c>
      <c r="DC288" s="92" t="str">
        <f t="shared" si="172"/>
        <v/>
      </c>
      <c r="DD288" s="92" t="str">
        <f t="shared" si="173"/>
        <v/>
      </c>
      <c r="DE288" s="91" t="str">
        <f>IF(B288&lt;&gt;"",IFERROR(SUMIF(D$14:CS$14,"CLO4",D288:CS288)/'Grade computation'!I$7,""),"")</f>
        <v/>
      </c>
      <c r="DF288" s="92" t="str">
        <f t="shared" si="174"/>
        <v/>
      </c>
      <c r="DG288" s="92" t="str">
        <f t="shared" si="175"/>
        <v/>
      </c>
      <c r="DH288" s="91" t="str">
        <f>IF(B288&lt;&gt;"",IFERROR(IF((SUMIF(D$14:CS$14,"CLO5",D288:CS288)/'Grade computation'!I$8)=0,0,(SUMIF(D$14:CS$14,"CLO5",D288:CS288)/'Grade computation'!I$8)),""),"")</f>
        <v/>
      </c>
      <c r="DI288" s="92" t="str">
        <f t="shared" si="176"/>
        <v/>
      </c>
      <c r="DJ288" s="92" t="str">
        <f t="shared" si="177"/>
        <v/>
      </c>
      <c r="DK288" s="91" t="str">
        <f>IF(B288&lt;&gt;"",IFERROR(IF((SUMIF(D$14:CS$14,"CLO6",D288:CS288)/'Grade computation'!I$9)=0,0,(SUMIF(D$14:CS$14,"CLO6",D288:CS288)/'Grade computation'!I$9)),""),"")</f>
        <v/>
      </c>
      <c r="DL288" s="92" t="str">
        <f t="shared" si="178"/>
        <v/>
      </c>
      <c r="DM288" s="92" t="str">
        <f t="shared" si="179"/>
        <v/>
      </c>
      <c r="DN288" s="91" t="str">
        <f>IF(B288&lt;&gt;"",IFERROR(IF((SUMIF(D$14:CS$14,"CLO7",D288:CS288)/'Grade computation'!I$10)=0,0,(SUMIF(D$14:CS$14,"CLO7",D288:CS288)/'Grade computation'!I$10)),""),"")</f>
        <v/>
      </c>
      <c r="DO288" s="92" t="str">
        <f t="shared" si="180"/>
        <v/>
      </c>
      <c r="DP288" s="92" t="str">
        <f t="shared" si="181"/>
        <v/>
      </c>
      <c r="DQ288" s="91" t="str">
        <f>IF(B288&lt;&gt;"",IFERROR(IF((SUMIF(D$14:CS$14,"CLO8",D288:CS288)/'Grade computation'!I$11)=0,0,(SUMIF(D$14:CS$14,"CLO8",D288:CS288)/'Grade computation'!I$11)),""),"")</f>
        <v/>
      </c>
      <c r="DR288" s="92" t="str">
        <f t="shared" si="182"/>
        <v/>
      </c>
      <c r="DS288" s="92" t="str">
        <f t="shared" si="183"/>
        <v/>
      </c>
      <c r="DT288" s="91" t="str">
        <f>IF(B288&lt;&gt;"",IFERROR(IF((SUMIF(D$14:CS$14,"CLO9",D288:CS288)/'Grade computation'!I$12)=0,0,(SUMIF(D$14:CS$14,"CLO9",D288:CS288)/'Grade computation'!I$12)),""),"")</f>
        <v/>
      </c>
      <c r="DU288" s="92" t="str">
        <f t="shared" si="184"/>
        <v/>
      </c>
      <c r="DV288" s="92" t="str">
        <f t="shared" si="185"/>
        <v/>
      </c>
      <c r="DW288" s="91" t="str">
        <f>IF(B288&lt;&gt;"",IFERROR(IF((SUMIF(D$14:CS$14,"CLO10",D288:CS288)/'Grade computation'!I$13)=0,0,(SUMIF(D$14:CS$14,"CLO10",D288:CS288)/'Grade computation'!I$13)),""),"")</f>
        <v/>
      </c>
      <c r="DX288" s="92" t="str">
        <f t="shared" si="186"/>
        <v/>
      </c>
      <c r="DY288" s="92" t="str">
        <f t="shared" si="187"/>
        <v/>
      </c>
      <c r="DZ288" s="45"/>
      <c r="EA288" s="45"/>
    </row>
    <row r="289" spans="1:131" ht="15.75" customHeight="1">
      <c r="A289" s="281"/>
      <c r="B289" s="282"/>
      <c r="C289" s="276"/>
      <c r="D289" s="276"/>
      <c r="E289" s="276"/>
      <c r="F289" s="276"/>
      <c r="G289" s="276"/>
      <c r="H289" s="276"/>
      <c r="I289" s="276"/>
      <c r="J289" s="276"/>
      <c r="K289" s="276"/>
      <c r="L289" s="276"/>
      <c r="M289" s="276"/>
      <c r="N289" s="276"/>
      <c r="O289" s="276"/>
      <c r="P289" s="276"/>
      <c r="Q289" s="276"/>
      <c r="R289" s="276"/>
      <c r="S289" s="276"/>
      <c r="T289" s="276"/>
      <c r="U289" s="276"/>
      <c r="V289" s="276"/>
      <c r="W289" s="276"/>
      <c r="X289" s="276"/>
      <c r="Y289" s="276"/>
      <c r="Z289" s="276"/>
      <c r="AA289" s="276"/>
      <c r="AB289" s="276"/>
      <c r="AC289" s="276"/>
      <c r="AD289" s="276"/>
      <c r="AE289" s="276"/>
      <c r="AF289" s="276"/>
      <c r="AG289" s="276"/>
      <c r="AH289" s="89" t="str">
        <f t="shared" si="162"/>
        <v/>
      </c>
      <c r="AI289" s="90" t="str">
        <f t="shared" si="163"/>
        <v/>
      </c>
      <c r="AJ289" s="276"/>
      <c r="AK289" s="276"/>
      <c r="AL289" s="276"/>
      <c r="AM289" s="276"/>
      <c r="AN289" s="276"/>
      <c r="AO289" s="276"/>
      <c r="AP289" s="276"/>
      <c r="AQ289" s="276"/>
      <c r="AR289" s="276"/>
      <c r="AS289" s="276"/>
      <c r="AT289" s="276"/>
      <c r="AU289" s="276"/>
      <c r="AV289" s="276"/>
      <c r="AW289" s="276"/>
      <c r="AX289" s="276"/>
      <c r="AY289" s="276"/>
      <c r="AZ289" s="276"/>
      <c r="BA289" s="276"/>
      <c r="BB289" s="276"/>
      <c r="BC289" s="276"/>
      <c r="BD289" s="276"/>
      <c r="BE289" s="276"/>
      <c r="BF289" s="276"/>
      <c r="BG289" s="276"/>
      <c r="BH289" s="276"/>
      <c r="BI289" s="276"/>
      <c r="BJ289" s="276"/>
      <c r="BK289" s="276"/>
      <c r="BL289" s="276"/>
      <c r="BM289" s="276"/>
      <c r="BN289" s="89" t="str">
        <f t="shared" si="164"/>
        <v/>
      </c>
      <c r="BO289" s="90" t="str">
        <f t="shared" si="165"/>
        <v/>
      </c>
      <c r="BP289" s="285"/>
      <c r="BQ289" s="285"/>
      <c r="BR289" s="285"/>
      <c r="BS289" s="285"/>
      <c r="BT289" s="285"/>
      <c r="BU289" s="285"/>
      <c r="BV289" s="285"/>
      <c r="BW289" s="285"/>
      <c r="BX289" s="285"/>
      <c r="BY289" s="285"/>
      <c r="BZ289" s="285"/>
      <c r="CA289" s="276"/>
      <c r="CB289" s="276"/>
      <c r="CC289" s="276"/>
      <c r="CD289" s="276"/>
      <c r="CE289" s="276"/>
      <c r="CF289" s="276"/>
      <c r="CG289" s="276"/>
      <c r="CH289" s="276"/>
      <c r="CI289" s="276"/>
      <c r="CJ289" s="276"/>
      <c r="CK289" s="276"/>
      <c r="CL289" s="276"/>
      <c r="CM289" s="276"/>
      <c r="CN289" s="276"/>
      <c r="CO289" s="276"/>
      <c r="CP289" s="276"/>
      <c r="CQ289" s="276"/>
      <c r="CR289" s="276"/>
      <c r="CS289" s="276"/>
      <c r="CT289" s="89" t="str">
        <f t="shared" si="166"/>
        <v/>
      </c>
      <c r="CU289" s="90" t="str">
        <f t="shared" si="167"/>
        <v/>
      </c>
      <c r="CV289" s="91" t="str">
        <f>IF(B289&lt;&gt;"",IFERROR(SUMIF(D$14:CS$14, "CLO1", D289:CS289)/'Grade computation'!I$4,""),"")</f>
        <v/>
      </c>
      <c r="CW289" s="92" t="str">
        <f t="shared" si="168"/>
        <v/>
      </c>
      <c r="CX289" s="92" t="str">
        <f t="shared" si="169"/>
        <v/>
      </c>
      <c r="CY289" s="91" t="str">
        <f>IF(B289&lt;&gt;"",IFERROR(IF((SUMIF(D$14:CS$14,"CLO2",D289:CS289)/'Grade computation'!I$5)=0,0,(SUMIF(D$14:CS$14,"CLO2",D289:CS289)/'Grade computation'!I$5)),""),"")</f>
        <v/>
      </c>
      <c r="CZ289" s="92" t="str">
        <f t="shared" si="170"/>
        <v/>
      </c>
      <c r="DA289" s="92" t="str">
        <f t="shared" si="171"/>
        <v/>
      </c>
      <c r="DB289" s="91" t="str">
        <f>IF(B289&lt;&gt;"",IFERROR(IF((SUMIF(D$14:CS$14,"CLO3",D289:CS289)/'Grade computation'!I$6)=0,0,(SUMIF(D$14:CS$14,"CLO3",D289:CS289)/'Grade computation'!I$6)),""),"")</f>
        <v/>
      </c>
      <c r="DC289" s="92" t="str">
        <f t="shared" si="172"/>
        <v/>
      </c>
      <c r="DD289" s="92" t="str">
        <f t="shared" si="173"/>
        <v/>
      </c>
      <c r="DE289" s="91" t="str">
        <f>IF(B289&lt;&gt;"",IFERROR(SUMIF(D$14:CS$14,"CLO4",D289:CS289)/'Grade computation'!I$7,""),"")</f>
        <v/>
      </c>
      <c r="DF289" s="92" t="str">
        <f t="shared" si="174"/>
        <v/>
      </c>
      <c r="DG289" s="92" t="str">
        <f t="shared" si="175"/>
        <v/>
      </c>
      <c r="DH289" s="91" t="str">
        <f>IF(B289&lt;&gt;"",IFERROR(IF((SUMIF(D$14:CS$14,"CLO5",D289:CS289)/'Grade computation'!I$8)=0,0,(SUMIF(D$14:CS$14,"CLO5",D289:CS289)/'Grade computation'!I$8)),""),"")</f>
        <v/>
      </c>
      <c r="DI289" s="92" t="str">
        <f t="shared" si="176"/>
        <v/>
      </c>
      <c r="DJ289" s="92" t="str">
        <f t="shared" si="177"/>
        <v/>
      </c>
      <c r="DK289" s="91" t="str">
        <f>IF(B289&lt;&gt;"",IFERROR(IF((SUMIF(D$14:CS$14,"CLO6",D289:CS289)/'Grade computation'!I$9)=0,0,(SUMIF(D$14:CS$14,"CLO6",D289:CS289)/'Grade computation'!I$9)),""),"")</f>
        <v/>
      </c>
      <c r="DL289" s="92" t="str">
        <f t="shared" si="178"/>
        <v/>
      </c>
      <c r="DM289" s="92" t="str">
        <f t="shared" si="179"/>
        <v/>
      </c>
      <c r="DN289" s="91" t="str">
        <f>IF(B289&lt;&gt;"",IFERROR(IF((SUMIF(D$14:CS$14,"CLO7",D289:CS289)/'Grade computation'!I$10)=0,0,(SUMIF(D$14:CS$14,"CLO7",D289:CS289)/'Grade computation'!I$10)),""),"")</f>
        <v/>
      </c>
      <c r="DO289" s="92" t="str">
        <f t="shared" si="180"/>
        <v/>
      </c>
      <c r="DP289" s="92" t="str">
        <f t="shared" si="181"/>
        <v/>
      </c>
      <c r="DQ289" s="91" t="str">
        <f>IF(B289&lt;&gt;"",IFERROR(IF((SUMIF(D$14:CS$14,"CLO8",D289:CS289)/'Grade computation'!I$11)=0,0,(SUMIF(D$14:CS$14,"CLO8",D289:CS289)/'Grade computation'!I$11)),""),"")</f>
        <v/>
      </c>
      <c r="DR289" s="92" t="str">
        <f t="shared" si="182"/>
        <v/>
      </c>
      <c r="DS289" s="92" t="str">
        <f t="shared" si="183"/>
        <v/>
      </c>
      <c r="DT289" s="91" t="str">
        <f>IF(B289&lt;&gt;"",IFERROR(IF((SUMIF(D$14:CS$14,"CLO9",D289:CS289)/'Grade computation'!I$12)=0,0,(SUMIF(D$14:CS$14,"CLO9",D289:CS289)/'Grade computation'!I$12)),""),"")</f>
        <v/>
      </c>
      <c r="DU289" s="92" t="str">
        <f t="shared" si="184"/>
        <v/>
      </c>
      <c r="DV289" s="92" t="str">
        <f t="shared" si="185"/>
        <v/>
      </c>
      <c r="DW289" s="91" t="str">
        <f>IF(B289&lt;&gt;"",IFERROR(IF((SUMIF(D$14:CS$14,"CLO10",D289:CS289)/'Grade computation'!I$13)=0,0,(SUMIF(D$14:CS$14,"CLO10",D289:CS289)/'Grade computation'!I$13)),""),"")</f>
        <v/>
      </c>
      <c r="DX289" s="92" t="str">
        <f t="shared" si="186"/>
        <v/>
      </c>
      <c r="DY289" s="92" t="str">
        <f t="shared" si="187"/>
        <v/>
      </c>
      <c r="DZ289" s="45"/>
      <c r="EA289" s="45"/>
    </row>
    <row r="290" spans="1:131" ht="15.75" customHeight="1">
      <c r="A290" s="281"/>
      <c r="B290" s="282"/>
      <c r="C290" s="276"/>
      <c r="D290" s="276"/>
      <c r="E290" s="276"/>
      <c r="F290" s="276"/>
      <c r="G290" s="276"/>
      <c r="H290" s="276"/>
      <c r="I290" s="276"/>
      <c r="J290" s="276"/>
      <c r="K290" s="276"/>
      <c r="L290" s="276"/>
      <c r="M290" s="276"/>
      <c r="N290" s="276"/>
      <c r="O290" s="276"/>
      <c r="P290" s="276"/>
      <c r="Q290" s="276"/>
      <c r="R290" s="276"/>
      <c r="S290" s="276"/>
      <c r="T290" s="276"/>
      <c r="U290" s="276"/>
      <c r="V290" s="276"/>
      <c r="W290" s="276"/>
      <c r="X290" s="276"/>
      <c r="Y290" s="276"/>
      <c r="Z290" s="276"/>
      <c r="AA290" s="276"/>
      <c r="AB290" s="276"/>
      <c r="AC290" s="276"/>
      <c r="AD290" s="276"/>
      <c r="AE290" s="276"/>
      <c r="AF290" s="276"/>
      <c r="AG290" s="276"/>
      <c r="AH290" s="89" t="str">
        <f t="shared" si="162"/>
        <v/>
      </c>
      <c r="AI290" s="90" t="str">
        <f t="shared" si="163"/>
        <v/>
      </c>
      <c r="AJ290" s="276"/>
      <c r="AK290" s="276"/>
      <c r="AL290" s="276"/>
      <c r="AM290" s="276"/>
      <c r="AN290" s="276"/>
      <c r="AO290" s="276"/>
      <c r="AP290" s="276"/>
      <c r="AQ290" s="276"/>
      <c r="AR290" s="276"/>
      <c r="AS290" s="276"/>
      <c r="AT290" s="276"/>
      <c r="AU290" s="276"/>
      <c r="AV290" s="276"/>
      <c r="AW290" s="276"/>
      <c r="AX290" s="276"/>
      <c r="AY290" s="276"/>
      <c r="AZ290" s="276"/>
      <c r="BA290" s="276"/>
      <c r="BB290" s="276"/>
      <c r="BC290" s="276"/>
      <c r="BD290" s="276"/>
      <c r="BE290" s="276"/>
      <c r="BF290" s="276"/>
      <c r="BG290" s="276"/>
      <c r="BH290" s="276"/>
      <c r="BI290" s="276"/>
      <c r="BJ290" s="276"/>
      <c r="BK290" s="276"/>
      <c r="BL290" s="276"/>
      <c r="BM290" s="276"/>
      <c r="BN290" s="89" t="str">
        <f t="shared" si="164"/>
        <v/>
      </c>
      <c r="BO290" s="90" t="str">
        <f t="shared" si="165"/>
        <v/>
      </c>
      <c r="BP290" s="285"/>
      <c r="BQ290" s="285"/>
      <c r="BR290" s="285"/>
      <c r="BS290" s="285"/>
      <c r="BT290" s="285"/>
      <c r="BU290" s="285"/>
      <c r="BV290" s="285"/>
      <c r="BW290" s="285"/>
      <c r="BX290" s="285"/>
      <c r="BY290" s="285"/>
      <c r="BZ290" s="285"/>
      <c r="CA290" s="276"/>
      <c r="CB290" s="276"/>
      <c r="CC290" s="276"/>
      <c r="CD290" s="276"/>
      <c r="CE290" s="276"/>
      <c r="CF290" s="276"/>
      <c r="CG290" s="276"/>
      <c r="CH290" s="276"/>
      <c r="CI290" s="276"/>
      <c r="CJ290" s="276"/>
      <c r="CK290" s="276"/>
      <c r="CL290" s="276"/>
      <c r="CM290" s="276"/>
      <c r="CN290" s="276"/>
      <c r="CO290" s="276"/>
      <c r="CP290" s="276"/>
      <c r="CQ290" s="276"/>
      <c r="CR290" s="276"/>
      <c r="CS290" s="276"/>
      <c r="CT290" s="89" t="str">
        <f t="shared" si="166"/>
        <v/>
      </c>
      <c r="CU290" s="90" t="str">
        <f t="shared" si="167"/>
        <v/>
      </c>
      <c r="CV290" s="91" t="str">
        <f>IF(B290&lt;&gt;"",IFERROR(SUMIF(D$14:CS$14, "CLO1", D290:CS290)/'Grade computation'!I$4,""),"")</f>
        <v/>
      </c>
      <c r="CW290" s="92" t="str">
        <f t="shared" si="168"/>
        <v/>
      </c>
      <c r="CX290" s="92" t="str">
        <f t="shared" si="169"/>
        <v/>
      </c>
      <c r="CY290" s="91" t="str">
        <f>IF(B290&lt;&gt;"",IFERROR(IF((SUMIF(D$14:CS$14,"CLO2",D290:CS290)/'Grade computation'!I$5)=0,0,(SUMIF(D$14:CS$14,"CLO2",D290:CS290)/'Grade computation'!I$5)),""),"")</f>
        <v/>
      </c>
      <c r="CZ290" s="92" t="str">
        <f t="shared" si="170"/>
        <v/>
      </c>
      <c r="DA290" s="92" t="str">
        <f t="shared" si="171"/>
        <v/>
      </c>
      <c r="DB290" s="91" t="str">
        <f>IF(B290&lt;&gt;"",IFERROR(IF((SUMIF(D$14:CS$14,"CLO3",D290:CS290)/'Grade computation'!I$6)=0,0,(SUMIF(D$14:CS$14,"CLO3",D290:CS290)/'Grade computation'!I$6)),""),"")</f>
        <v/>
      </c>
      <c r="DC290" s="92" t="str">
        <f t="shared" si="172"/>
        <v/>
      </c>
      <c r="DD290" s="92" t="str">
        <f t="shared" si="173"/>
        <v/>
      </c>
      <c r="DE290" s="91" t="str">
        <f>IF(B290&lt;&gt;"",IFERROR(SUMIF(D$14:CS$14,"CLO4",D290:CS290)/'Grade computation'!I$7,""),"")</f>
        <v/>
      </c>
      <c r="DF290" s="92" t="str">
        <f t="shared" si="174"/>
        <v/>
      </c>
      <c r="DG290" s="92" t="str">
        <f t="shared" si="175"/>
        <v/>
      </c>
      <c r="DH290" s="91" t="str">
        <f>IF(B290&lt;&gt;"",IFERROR(IF((SUMIF(D$14:CS$14,"CLO5",D290:CS290)/'Grade computation'!I$8)=0,0,(SUMIF(D$14:CS$14,"CLO5",D290:CS290)/'Grade computation'!I$8)),""),"")</f>
        <v/>
      </c>
      <c r="DI290" s="92" t="str">
        <f t="shared" si="176"/>
        <v/>
      </c>
      <c r="DJ290" s="92" t="str">
        <f t="shared" si="177"/>
        <v/>
      </c>
      <c r="DK290" s="91" t="str">
        <f>IF(B290&lt;&gt;"",IFERROR(IF((SUMIF(D$14:CS$14,"CLO6",D290:CS290)/'Grade computation'!I$9)=0,0,(SUMIF(D$14:CS$14,"CLO6",D290:CS290)/'Grade computation'!I$9)),""),"")</f>
        <v/>
      </c>
      <c r="DL290" s="92" t="str">
        <f t="shared" si="178"/>
        <v/>
      </c>
      <c r="DM290" s="92" t="str">
        <f t="shared" si="179"/>
        <v/>
      </c>
      <c r="DN290" s="91" t="str">
        <f>IF(B290&lt;&gt;"",IFERROR(IF((SUMIF(D$14:CS$14,"CLO7",D290:CS290)/'Grade computation'!I$10)=0,0,(SUMIF(D$14:CS$14,"CLO7",D290:CS290)/'Grade computation'!I$10)),""),"")</f>
        <v/>
      </c>
      <c r="DO290" s="92" t="str">
        <f t="shared" si="180"/>
        <v/>
      </c>
      <c r="DP290" s="92" t="str">
        <f t="shared" si="181"/>
        <v/>
      </c>
      <c r="DQ290" s="91" t="str">
        <f>IF(B290&lt;&gt;"",IFERROR(IF((SUMIF(D$14:CS$14,"CLO8",D290:CS290)/'Grade computation'!I$11)=0,0,(SUMIF(D$14:CS$14,"CLO8",D290:CS290)/'Grade computation'!I$11)),""),"")</f>
        <v/>
      </c>
      <c r="DR290" s="92" t="str">
        <f t="shared" si="182"/>
        <v/>
      </c>
      <c r="DS290" s="92" t="str">
        <f t="shared" si="183"/>
        <v/>
      </c>
      <c r="DT290" s="91" t="str">
        <f>IF(B290&lt;&gt;"",IFERROR(IF((SUMIF(D$14:CS$14,"CLO9",D290:CS290)/'Grade computation'!I$12)=0,0,(SUMIF(D$14:CS$14,"CLO9",D290:CS290)/'Grade computation'!I$12)),""),"")</f>
        <v/>
      </c>
      <c r="DU290" s="92" t="str">
        <f t="shared" si="184"/>
        <v/>
      </c>
      <c r="DV290" s="92" t="str">
        <f t="shared" si="185"/>
        <v/>
      </c>
      <c r="DW290" s="91" t="str">
        <f>IF(B290&lt;&gt;"",IFERROR(IF((SUMIF(D$14:CS$14,"CLO10",D290:CS290)/'Grade computation'!I$13)=0,0,(SUMIF(D$14:CS$14,"CLO10",D290:CS290)/'Grade computation'!I$13)),""),"")</f>
        <v/>
      </c>
      <c r="DX290" s="92" t="str">
        <f t="shared" si="186"/>
        <v/>
      </c>
      <c r="DY290" s="92" t="str">
        <f t="shared" si="187"/>
        <v/>
      </c>
      <c r="DZ290" s="45"/>
      <c r="EA290" s="45"/>
    </row>
    <row r="291" spans="1:131" ht="15.75" customHeight="1">
      <c r="A291" s="281"/>
      <c r="B291" s="282"/>
      <c r="C291" s="276"/>
      <c r="D291" s="276"/>
      <c r="E291" s="276"/>
      <c r="F291" s="276"/>
      <c r="G291" s="276"/>
      <c r="H291" s="276"/>
      <c r="I291" s="276"/>
      <c r="J291" s="276"/>
      <c r="K291" s="276"/>
      <c r="L291" s="276"/>
      <c r="M291" s="276"/>
      <c r="N291" s="276"/>
      <c r="O291" s="276"/>
      <c r="P291" s="276"/>
      <c r="Q291" s="276"/>
      <c r="R291" s="276"/>
      <c r="S291" s="276"/>
      <c r="T291" s="276"/>
      <c r="U291" s="276"/>
      <c r="V291" s="276"/>
      <c r="W291" s="276"/>
      <c r="X291" s="276"/>
      <c r="Y291" s="276"/>
      <c r="Z291" s="276"/>
      <c r="AA291" s="276"/>
      <c r="AB291" s="276"/>
      <c r="AC291" s="276"/>
      <c r="AD291" s="276"/>
      <c r="AE291" s="276"/>
      <c r="AF291" s="276"/>
      <c r="AG291" s="276"/>
      <c r="AH291" s="89" t="str">
        <f t="shared" si="162"/>
        <v/>
      </c>
      <c r="AI291" s="90" t="str">
        <f t="shared" si="163"/>
        <v/>
      </c>
      <c r="AJ291" s="276"/>
      <c r="AK291" s="276"/>
      <c r="AL291" s="276"/>
      <c r="AM291" s="276"/>
      <c r="AN291" s="276"/>
      <c r="AO291" s="276"/>
      <c r="AP291" s="276"/>
      <c r="AQ291" s="276"/>
      <c r="AR291" s="276"/>
      <c r="AS291" s="276"/>
      <c r="AT291" s="276"/>
      <c r="AU291" s="276"/>
      <c r="AV291" s="276"/>
      <c r="AW291" s="276"/>
      <c r="AX291" s="276"/>
      <c r="AY291" s="276"/>
      <c r="AZ291" s="276"/>
      <c r="BA291" s="276"/>
      <c r="BB291" s="276"/>
      <c r="BC291" s="276"/>
      <c r="BD291" s="276"/>
      <c r="BE291" s="276"/>
      <c r="BF291" s="276"/>
      <c r="BG291" s="276"/>
      <c r="BH291" s="276"/>
      <c r="BI291" s="276"/>
      <c r="BJ291" s="276"/>
      <c r="BK291" s="276"/>
      <c r="BL291" s="276"/>
      <c r="BM291" s="276"/>
      <c r="BN291" s="89" t="str">
        <f t="shared" si="164"/>
        <v/>
      </c>
      <c r="BO291" s="90" t="str">
        <f t="shared" si="165"/>
        <v/>
      </c>
      <c r="BP291" s="285"/>
      <c r="BQ291" s="285"/>
      <c r="BR291" s="285"/>
      <c r="BS291" s="285"/>
      <c r="BT291" s="285"/>
      <c r="BU291" s="285"/>
      <c r="BV291" s="285"/>
      <c r="BW291" s="285"/>
      <c r="BX291" s="285"/>
      <c r="BY291" s="285"/>
      <c r="BZ291" s="285"/>
      <c r="CA291" s="276"/>
      <c r="CB291" s="276"/>
      <c r="CC291" s="276"/>
      <c r="CD291" s="276"/>
      <c r="CE291" s="276"/>
      <c r="CF291" s="276"/>
      <c r="CG291" s="276"/>
      <c r="CH291" s="276"/>
      <c r="CI291" s="276"/>
      <c r="CJ291" s="276"/>
      <c r="CK291" s="276"/>
      <c r="CL291" s="276"/>
      <c r="CM291" s="276"/>
      <c r="CN291" s="276"/>
      <c r="CO291" s="276"/>
      <c r="CP291" s="276"/>
      <c r="CQ291" s="276"/>
      <c r="CR291" s="276"/>
      <c r="CS291" s="276"/>
      <c r="CT291" s="89" t="str">
        <f t="shared" si="166"/>
        <v/>
      </c>
      <c r="CU291" s="90" t="str">
        <f t="shared" si="167"/>
        <v/>
      </c>
      <c r="CV291" s="91" t="str">
        <f>IF(B291&lt;&gt;"",IFERROR(SUMIF(D$14:CS$14, "CLO1", D291:CS291)/'Grade computation'!I$4,""),"")</f>
        <v/>
      </c>
      <c r="CW291" s="92" t="str">
        <f t="shared" si="168"/>
        <v/>
      </c>
      <c r="CX291" s="92" t="str">
        <f t="shared" si="169"/>
        <v/>
      </c>
      <c r="CY291" s="91" t="str">
        <f>IF(B291&lt;&gt;"",IFERROR(IF((SUMIF(D$14:CS$14,"CLO2",D291:CS291)/'Grade computation'!I$5)=0,0,(SUMIF(D$14:CS$14,"CLO2",D291:CS291)/'Grade computation'!I$5)),""),"")</f>
        <v/>
      </c>
      <c r="CZ291" s="92" t="str">
        <f t="shared" si="170"/>
        <v/>
      </c>
      <c r="DA291" s="92" t="str">
        <f t="shared" si="171"/>
        <v/>
      </c>
      <c r="DB291" s="91" t="str">
        <f>IF(B291&lt;&gt;"",IFERROR(IF((SUMIF(D$14:CS$14,"CLO3",D291:CS291)/'Grade computation'!I$6)=0,0,(SUMIF(D$14:CS$14,"CLO3",D291:CS291)/'Grade computation'!I$6)),""),"")</f>
        <v/>
      </c>
      <c r="DC291" s="92" t="str">
        <f t="shared" si="172"/>
        <v/>
      </c>
      <c r="DD291" s="92" t="str">
        <f t="shared" si="173"/>
        <v/>
      </c>
      <c r="DE291" s="91" t="str">
        <f>IF(B291&lt;&gt;"",IFERROR(SUMIF(D$14:CS$14,"CLO4",D291:CS291)/'Grade computation'!I$7,""),"")</f>
        <v/>
      </c>
      <c r="DF291" s="92" t="str">
        <f t="shared" si="174"/>
        <v/>
      </c>
      <c r="DG291" s="92" t="str">
        <f t="shared" si="175"/>
        <v/>
      </c>
      <c r="DH291" s="91" t="str">
        <f>IF(B291&lt;&gt;"",IFERROR(IF((SUMIF(D$14:CS$14,"CLO5",D291:CS291)/'Grade computation'!I$8)=0,0,(SUMIF(D$14:CS$14,"CLO5",D291:CS291)/'Grade computation'!I$8)),""),"")</f>
        <v/>
      </c>
      <c r="DI291" s="92" t="str">
        <f t="shared" si="176"/>
        <v/>
      </c>
      <c r="DJ291" s="92" t="str">
        <f t="shared" si="177"/>
        <v/>
      </c>
      <c r="DK291" s="91" t="str">
        <f>IF(B291&lt;&gt;"",IFERROR(IF((SUMIF(D$14:CS$14,"CLO6",D291:CS291)/'Grade computation'!I$9)=0,0,(SUMIF(D$14:CS$14,"CLO6",D291:CS291)/'Grade computation'!I$9)),""),"")</f>
        <v/>
      </c>
      <c r="DL291" s="92" t="str">
        <f t="shared" si="178"/>
        <v/>
      </c>
      <c r="DM291" s="92" t="str">
        <f t="shared" si="179"/>
        <v/>
      </c>
      <c r="DN291" s="91" t="str">
        <f>IF(B291&lt;&gt;"",IFERROR(IF((SUMIF(D$14:CS$14,"CLO7",D291:CS291)/'Grade computation'!I$10)=0,0,(SUMIF(D$14:CS$14,"CLO7",D291:CS291)/'Grade computation'!I$10)),""),"")</f>
        <v/>
      </c>
      <c r="DO291" s="92" t="str">
        <f t="shared" si="180"/>
        <v/>
      </c>
      <c r="DP291" s="92" t="str">
        <f t="shared" si="181"/>
        <v/>
      </c>
      <c r="DQ291" s="91" t="str">
        <f>IF(B291&lt;&gt;"",IFERROR(IF((SUMIF(D$14:CS$14,"CLO8",D291:CS291)/'Grade computation'!I$11)=0,0,(SUMIF(D$14:CS$14,"CLO8",D291:CS291)/'Grade computation'!I$11)),""),"")</f>
        <v/>
      </c>
      <c r="DR291" s="92" t="str">
        <f t="shared" si="182"/>
        <v/>
      </c>
      <c r="DS291" s="92" t="str">
        <f t="shared" si="183"/>
        <v/>
      </c>
      <c r="DT291" s="91" t="str">
        <f>IF(B291&lt;&gt;"",IFERROR(IF((SUMIF(D$14:CS$14,"CLO9",D291:CS291)/'Grade computation'!I$12)=0,0,(SUMIF(D$14:CS$14,"CLO9",D291:CS291)/'Grade computation'!I$12)),""),"")</f>
        <v/>
      </c>
      <c r="DU291" s="92" t="str">
        <f t="shared" si="184"/>
        <v/>
      </c>
      <c r="DV291" s="92" t="str">
        <f t="shared" si="185"/>
        <v/>
      </c>
      <c r="DW291" s="91" t="str">
        <f>IF(B291&lt;&gt;"",IFERROR(IF((SUMIF(D$14:CS$14,"CLO10",D291:CS291)/'Grade computation'!I$13)=0,0,(SUMIF(D$14:CS$14,"CLO10",D291:CS291)/'Grade computation'!I$13)),""),"")</f>
        <v/>
      </c>
      <c r="DX291" s="92" t="str">
        <f t="shared" si="186"/>
        <v/>
      </c>
      <c r="DY291" s="92" t="str">
        <f t="shared" si="187"/>
        <v/>
      </c>
      <c r="DZ291" s="45"/>
      <c r="EA291" s="45"/>
    </row>
    <row r="292" spans="1:131" ht="15.75" customHeight="1">
      <c r="A292" s="281"/>
      <c r="B292" s="282"/>
      <c r="C292" s="276"/>
      <c r="D292" s="276"/>
      <c r="E292" s="276"/>
      <c r="F292" s="276"/>
      <c r="G292" s="276"/>
      <c r="H292" s="276"/>
      <c r="I292" s="276"/>
      <c r="J292" s="276"/>
      <c r="K292" s="276"/>
      <c r="L292" s="276"/>
      <c r="M292" s="276"/>
      <c r="N292" s="276"/>
      <c r="O292" s="276"/>
      <c r="P292" s="276"/>
      <c r="Q292" s="276"/>
      <c r="R292" s="276"/>
      <c r="S292" s="276"/>
      <c r="T292" s="276"/>
      <c r="U292" s="276"/>
      <c r="V292" s="276"/>
      <c r="W292" s="276"/>
      <c r="X292" s="276"/>
      <c r="Y292" s="276"/>
      <c r="Z292" s="276"/>
      <c r="AA292" s="276"/>
      <c r="AB292" s="276"/>
      <c r="AC292" s="276"/>
      <c r="AD292" s="276"/>
      <c r="AE292" s="276"/>
      <c r="AF292" s="276"/>
      <c r="AG292" s="276"/>
      <c r="AH292" s="89" t="str">
        <f t="shared" si="162"/>
        <v/>
      </c>
      <c r="AI292" s="90" t="str">
        <f t="shared" si="163"/>
        <v/>
      </c>
      <c r="AJ292" s="276"/>
      <c r="AK292" s="276"/>
      <c r="AL292" s="276"/>
      <c r="AM292" s="276"/>
      <c r="AN292" s="276"/>
      <c r="AO292" s="276"/>
      <c r="AP292" s="276"/>
      <c r="AQ292" s="276"/>
      <c r="AR292" s="276"/>
      <c r="AS292" s="276"/>
      <c r="AT292" s="276"/>
      <c r="AU292" s="276"/>
      <c r="AV292" s="276"/>
      <c r="AW292" s="276"/>
      <c r="AX292" s="276"/>
      <c r="AY292" s="276"/>
      <c r="AZ292" s="276"/>
      <c r="BA292" s="276"/>
      <c r="BB292" s="276"/>
      <c r="BC292" s="276"/>
      <c r="BD292" s="276"/>
      <c r="BE292" s="276"/>
      <c r="BF292" s="276"/>
      <c r="BG292" s="276"/>
      <c r="BH292" s="276"/>
      <c r="BI292" s="276"/>
      <c r="BJ292" s="276"/>
      <c r="BK292" s="276"/>
      <c r="BL292" s="276"/>
      <c r="BM292" s="276"/>
      <c r="BN292" s="89" t="str">
        <f t="shared" si="164"/>
        <v/>
      </c>
      <c r="BO292" s="90" t="str">
        <f t="shared" si="165"/>
        <v/>
      </c>
      <c r="BP292" s="285"/>
      <c r="BQ292" s="285"/>
      <c r="BR292" s="285"/>
      <c r="BS292" s="285"/>
      <c r="BT292" s="285"/>
      <c r="BU292" s="285"/>
      <c r="BV292" s="285"/>
      <c r="BW292" s="285"/>
      <c r="BX292" s="285"/>
      <c r="BY292" s="285"/>
      <c r="BZ292" s="285"/>
      <c r="CA292" s="276"/>
      <c r="CB292" s="276"/>
      <c r="CC292" s="276"/>
      <c r="CD292" s="276"/>
      <c r="CE292" s="276"/>
      <c r="CF292" s="276"/>
      <c r="CG292" s="276"/>
      <c r="CH292" s="276"/>
      <c r="CI292" s="276"/>
      <c r="CJ292" s="276"/>
      <c r="CK292" s="276"/>
      <c r="CL292" s="276"/>
      <c r="CM292" s="276"/>
      <c r="CN292" s="276"/>
      <c r="CO292" s="276"/>
      <c r="CP292" s="276"/>
      <c r="CQ292" s="276"/>
      <c r="CR292" s="276"/>
      <c r="CS292" s="276"/>
      <c r="CT292" s="89" t="str">
        <f t="shared" si="166"/>
        <v/>
      </c>
      <c r="CU292" s="90" t="str">
        <f t="shared" si="167"/>
        <v/>
      </c>
      <c r="CV292" s="91" t="str">
        <f>IF(B292&lt;&gt;"",IFERROR(SUMIF(D$14:CS$14, "CLO1", D292:CS292)/'Grade computation'!I$4,""),"")</f>
        <v/>
      </c>
      <c r="CW292" s="92" t="str">
        <f t="shared" si="168"/>
        <v/>
      </c>
      <c r="CX292" s="92" t="str">
        <f t="shared" si="169"/>
        <v/>
      </c>
      <c r="CY292" s="91" t="str">
        <f>IF(B292&lt;&gt;"",IFERROR(IF((SUMIF(D$14:CS$14,"CLO2",D292:CS292)/'Grade computation'!I$5)=0,0,(SUMIF(D$14:CS$14,"CLO2",D292:CS292)/'Grade computation'!I$5)),""),"")</f>
        <v/>
      </c>
      <c r="CZ292" s="92" t="str">
        <f t="shared" si="170"/>
        <v/>
      </c>
      <c r="DA292" s="92" t="str">
        <f t="shared" si="171"/>
        <v/>
      </c>
      <c r="DB292" s="91" t="str">
        <f>IF(B292&lt;&gt;"",IFERROR(IF((SUMIF(D$14:CS$14,"CLO3",D292:CS292)/'Grade computation'!I$6)=0,0,(SUMIF(D$14:CS$14,"CLO3",D292:CS292)/'Grade computation'!I$6)),""),"")</f>
        <v/>
      </c>
      <c r="DC292" s="92" t="str">
        <f t="shared" si="172"/>
        <v/>
      </c>
      <c r="DD292" s="92" t="str">
        <f t="shared" si="173"/>
        <v/>
      </c>
      <c r="DE292" s="91" t="str">
        <f>IF(B292&lt;&gt;"",IFERROR(SUMIF(D$14:CS$14,"CLO4",D292:CS292)/'Grade computation'!I$7,""),"")</f>
        <v/>
      </c>
      <c r="DF292" s="92" t="str">
        <f t="shared" si="174"/>
        <v/>
      </c>
      <c r="DG292" s="92" t="str">
        <f t="shared" si="175"/>
        <v/>
      </c>
      <c r="DH292" s="91" t="str">
        <f>IF(B292&lt;&gt;"",IFERROR(IF((SUMIF(D$14:CS$14,"CLO5",D292:CS292)/'Grade computation'!I$8)=0,0,(SUMIF(D$14:CS$14,"CLO5",D292:CS292)/'Grade computation'!I$8)),""),"")</f>
        <v/>
      </c>
      <c r="DI292" s="92" t="str">
        <f t="shared" si="176"/>
        <v/>
      </c>
      <c r="DJ292" s="92" t="str">
        <f t="shared" si="177"/>
        <v/>
      </c>
      <c r="DK292" s="91" t="str">
        <f>IF(B292&lt;&gt;"",IFERROR(IF((SUMIF(D$14:CS$14,"CLO6",D292:CS292)/'Grade computation'!I$9)=0,0,(SUMIF(D$14:CS$14,"CLO6",D292:CS292)/'Grade computation'!I$9)),""),"")</f>
        <v/>
      </c>
      <c r="DL292" s="92" t="str">
        <f t="shared" si="178"/>
        <v/>
      </c>
      <c r="DM292" s="92" t="str">
        <f t="shared" si="179"/>
        <v/>
      </c>
      <c r="DN292" s="91" t="str">
        <f>IF(B292&lt;&gt;"",IFERROR(IF((SUMIF(D$14:CS$14,"CLO7",D292:CS292)/'Grade computation'!I$10)=0,0,(SUMIF(D$14:CS$14,"CLO7",D292:CS292)/'Grade computation'!I$10)),""),"")</f>
        <v/>
      </c>
      <c r="DO292" s="92" t="str">
        <f t="shared" si="180"/>
        <v/>
      </c>
      <c r="DP292" s="92" t="str">
        <f t="shared" si="181"/>
        <v/>
      </c>
      <c r="DQ292" s="91" t="str">
        <f>IF(B292&lt;&gt;"",IFERROR(IF((SUMIF(D$14:CS$14,"CLO8",D292:CS292)/'Grade computation'!I$11)=0,0,(SUMIF(D$14:CS$14,"CLO8",D292:CS292)/'Grade computation'!I$11)),""),"")</f>
        <v/>
      </c>
      <c r="DR292" s="92" t="str">
        <f t="shared" si="182"/>
        <v/>
      </c>
      <c r="DS292" s="92" t="str">
        <f t="shared" si="183"/>
        <v/>
      </c>
      <c r="DT292" s="91" t="str">
        <f>IF(B292&lt;&gt;"",IFERROR(IF((SUMIF(D$14:CS$14,"CLO9",D292:CS292)/'Grade computation'!I$12)=0,0,(SUMIF(D$14:CS$14,"CLO9",D292:CS292)/'Grade computation'!I$12)),""),"")</f>
        <v/>
      </c>
      <c r="DU292" s="92" t="str">
        <f t="shared" si="184"/>
        <v/>
      </c>
      <c r="DV292" s="92" t="str">
        <f t="shared" si="185"/>
        <v/>
      </c>
      <c r="DW292" s="91" t="str">
        <f>IF(B292&lt;&gt;"",IFERROR(IF((SUMIF(D$14:CS$14,"CLO10",D292:CS292)/'Grade computation'!I$13)=0,0,(SUMIF(D$14:CS$14,"CLO10",D292:CS292)/'Grade computation'!I$13)),""),"")</f>
        <v/>
      </c>
      <c r="DX292" s="92" t="str">
        <f t="shared" si="186"/>
        <v/>
      </c>
      <c r="DY292" s="92" t="str">
        <f t="shared" si="187"/>
        <v/>
      </c>
      <c r="DZ292" s="45"/>
      <c r="EA292" s="45"/>
    </row>
    <row r="293" spans="1:131" ht="15.75" customHeight="1">
      <c r="A293" s="281"/>
      <c r="B293" s="282"/>
      <c r="C293" s="276"/>
      <c r="D293" s="276"/>
      <c r="E293" s="276"/>
      <c r="F293" s="276"/>
      <c r="G293" s="276"/>
      <c r="H293" s="276"/>
      <c r="I293" s="276"/>
      <c r="J293" s="276"/>
      <c r="K293" s="276"/>
      <c r="L293" s="276"/>
      <c r="M293" s="276"/>
      <c r="N293" s="276"/>
      <c r="O293" s="276"/>
      <c r="P293" s="276"/>
      <c r="Q293" s="276"/>
      <c r="R293" s="276"/>
      <c r="S293" s="276"/>
      <c r="T293" s="276"/>
      <c r="U293" s="276"/>
      <c r="V293" s="276"/>
      <c r="W293" s="276"/>
      <c r="X293" s="276"/>
      <c r="Y293" s="276"/>
      <c r="Z293" s="276"/>
      <c r="AA293" s="276"/>
      <c r="AB293" s="276"/>
      <c r="AC293" s="276"/>
      <c r="AD293" s="276"/>
      <c r="AE293" s="276"/>
      <c r="AF293" s="276"/>
      <c r="AG293" s="276"/>
      <c r="AH293" s="89" t="str">
        <f t="shared" si="162"/>
        <v/>
      </c>
      <c r="AI293" s="90" t="str">
        <f t="shared" si="163"/>
        <v/>
      </c>
      <c r="AJ293" s="276"/>
      <c r="AK293" s="276"/>
      <c r="AL293" s="276"/>
      <c r="AM293" s="276"/>
      <c r="AN293" s="276"/>
      <c r="AO293" s="276"/>
      <c r="AP293" s="276"/>
      <c r="AQ293" s="276"/>
      <c r="AR293" s="276"/>
      <c r="AS293" s="276"/>
      <c r="AT293" s="276"/>
      <c r="AU293" s="276"/>
      <c r="AV293" s="276"/>
      <c r="AW293" s="276"/>
      <c r="AX293" s="276"/>
      <c r="AY293" s="276"/>
      <c r="AZ293" s="276"/>
      <c r="BA293" s="276"/>
      <c r="BB293" s="276"/>
      <c r="BC293" s="276"/>
      <c r="BD293" s="276"/>
      <c r="BE293" s="276"/>
      <c r="BF293" s="276"/>
      <c r="BG293" s="276"/>
      <c r="BH293" s="276"/>
      <c r="BI293" s="276"/>
      <c r="BJ293" s="276"/>
      <c r="BK293" s="276"/>
      <c r="BL293" s="276"/>
      <c r="BM293" s="276"/>
      <c r="BN293" s="89" t="str">
        <f t="shared" si="164"/>
        <v/>
      </c>
      <c r="BO293" s="90" t="str">
        <f t="shared" si="165"/>
        <v/>
      </c>
      <c r="BP293" s="285"/>
      <c r="BQ293" s="285"/>
      <c r="BR293" s="285"/>
      <c r="BS293" s="285"/>
      <c r="BT293" s="285"/>
      <c r="BU293" s="285"/>
      <c r="BV293" s="285"/>
      <c r="BW293" s="285"/>
      <c r="BX293" s="285"/>
      <c r="BY293" s="285"/>
      <c r="BZ293" s="285"/>
      <c r="CA293" s="276"/>
      <c r="CB293" s="276"/>
      <c r="CC293" s="276"/>
      <c r="CD293" s="276"/>
      <c r="CE293" s="276"/>
      <c r="CF293" s="276"/>
      <c r="CG293" s="276"/>
      <c r="CH293" s="276"/>
      <c r="CI293" s="276"/>
      <c r="CJ293" s="276"/>
      <c r="CK293" s="276"/>
      <c r="CL293" s="276"/>
      <c r="CM293" s="276"/>
      <c r="CN293" s="276"/>
      <c r="CO293" s="276"/>
      <c r="CP293" s="276"/>
      <c r="CQ293" s="276"/>
      <c r="CR293" s="276"/>
      <c r="CS293" s="276"/>
      <c r="CT293" s="89" t="str">
        <f t="shared" si="166"/>
        <v/>
      </c>
      <c r="CU293" s="90" t="str">
        <f t="shared" si="167"/>
        <v/>
      </c>
      <c r="CV293" s="91" t="str">
        <f>IF(B293&lt;&gt;"",IFERROR(SUMIF(D$14:CS$14, "CLO1", D293:CS293)/'Grade computation'!I$4,""),"")</f>
        <v/>
      </c>
      <c r="CW293" s="92" t="str">
        <f t="shared" si="168"/>
        <v/>
      </c>
      <c r="CX293" s="92" t="str">
        <f t="shared" si="169"/>
        <v/>
      </c>
      <c r="CY293" s="91" t="str">
        <f>IF(B293&lt;&gt;"",IFERROR(IF((SUMIF(D$14:CS$14,"CLO2",D293:CS293)/'Grade computation'!I$5)=0,0,(SUMIF(D$14:CS$14,"CLO2",D293:CS293)/'Grade computation'!I$5)),""),"")</f>
        <v/>
      </c>
      <c r="CZ293" s="92" t="str">
        <f t="shared" si="170"/>
        <v/>
      </c>
      <c r="DA293" s="92" t="str">
        <f t="shared" si="171"/>
        <v/>
      </c>
      <c r="DB293" s="91" t="str">
        <f>IF(B293&lt;&gt;"",IFERROR(IF((SUMIF(D$14:CS$14,"CLO3",D293:CS293)/'Grade computation'!I$6)=0,0,(SUMIF(D$14:CS$14,"CLO3",D293:CS293)/'Grade computation'!I$6)),""),"")</f>
        <v/>
      </c>
      <c r="DC293" s="92" t="str">
        <f t="shared" si="172"/>
        <v/>
      </c>
      <c r="DD293" s="92" t="str">
        <f t="shared" si="173"/>
        <v/>
      </c>
      <c r="DE293" s="91" t="str">
        <f>IF(B293&lt;&gt;"",IFERROR(SUMIF(D$14:CS$14,"CLO4",D293:CS293)/'Grade computation'!I$7,""),"")</f>
        <v/>
      </c>
      <c r="DF293" s="92" t="str">
        <f t="shared" si="174"/>
        <v/>
      </c>
      <c r="DG293" s="92" t="str">
        <f t="shared" si="175"/>
        <v/>
      </c>
      <c r="DH293" s="91" t="str">
        <f>IF(B293&lt;&gt;"",IFERROR(IF((SUMIF(D$14:CS$14,"CLO5",D293:CS293)/'Grade computation'!I$8)=0,0,(SUMIF(D$14:CS$14,"CLO5",D293:CS293)/'Grade computation'!I$8)),""),"")</f>
        <v/>
      </c>
      <c r="DI293" s="92" t="str">
        <f t="shared" si="176"/>
        <v/>
      </c>
      <c r="DJ293" s="92" t="str">
        <f t="shared" si="177"/>
        <v/>
      </c>
      <c r="DK293" s="91" t="str">
        <f>IF(B293&lt;&gt;"",IFERROR(IF((SUMIF(D$14:CS$14,"CLO6",D293:CS293)/'Grade computation'!I$9)=0,0,(SUMIF(D$14:CS$14,"CLO6",D293:CS293)/'Grade computation'!I$9)),""),"")</f>
        <v/>
      </c>
      <c r="DL293" s="92" t="str">
        <f t="shared" si="178"/>
        <v/>
      </c>
      <c r="DM293" s="92" t="str">
        <f t="shared" si="179"/>
        <v/>
      </c>
      <c r="DN293" s="91" t="str">
        <f>IF(B293&lt;&gt;"",IFERROR(IF((SUMIF(D$14:CS$14,"CLO7",D293:CS293)/'Grade computation'!I$10)=0,0,(SUMIF(D$14:CS$14,"CLO7",D293:CS293)/'Grade computation'!I$10)),""),"")</f>
        <v/>
      </c>
      <c r="DO293" s="92" t="str">
        <f t="shared" si="180"/>
        <v/>
      </c>
      <c r="DP293" s="92" t="str">
        <f t="shared" si="181"/>
        <v/>
      </c>
      <c r="DQ293" s="91" t="str">
        <f>IF(B293&lt;&gt;"",IFERROR(IF((SUMIF(D$14:CS$14,"CLO8",D293:CS293)/'Grade computation'!I$11)=0,0,(SUMIF(D$14:CS$14,"CLO8",D293:CS293)/'Grade computation'!I$11)),""),"")</f>
        <v/>
      </c>
      <c r="DR293" s="92" t="str">
        <f t="shared" si="182"/>
        <v/>
      </c>
      <c r="DS293" s="92" t="str">
        <f t="shared" si="183"/>
        <v/>
      </c>
      <c r="DT293" s="91" t="str">
        <f>IF(B293&lt;&gt;"",IFERROR(IF((SUMIF(D$14:CS$14,"CLO9",D293:CS293)/'Grade computation'!I$12)=0,0,(SUMIF(D$14:CS$14,"CLO9",D293:CS293)/'Grade computation'!I$12)),""),"")</f>
        <v/>
      </c>
      <c r="DU293" s="92" t="str">
        <f t="shared" si="184"/>
        <v/>
      </c>
      <c r="DV293" s="92" t="str">
        <f t="shared" si="185"/>
        <v/>
      </c>
      <c r="DW293" s="91" t="str">
        <f>IF(B293&lt;&gt;"",IFERROR(IF((SUMIF(D$14:CS$14,"CLO10",D293:CS293)/'Grade computation'!I$13)=0,0,(SUMIF(D$14:CS$14,"CLO10",D293:CS293)/'Grade computation'!I$13)),""),"")</f>
        <v/>
      </c>
      <c r="DX293" s="92" t="str">
        <f t="shared" si="186"/>
        <v/>
      </c>
      <c r="DY293" s="92" t="str">
        <f t="shared" si="187"/>
        <v/>
      </c>
      <c r="DZ293" s="45"/>
      <c r="EA293" s="45"/>
    </row>
    <row r="294" spans="1:131" ht="15.75" customHeight="1">
      <c r="A294" s="281"/>
      <c r="B294" s="282"/>
      <c r="C294" s="276"/>
      <c r="D294" s="276"/>
      <c r="E294" s="276"/>
      <c r="F294" s="276"/>
      <c r="G294" s="276"/>
      <c r="H294" s="276"/>
      <c r="I294" s="276"/>
      <c r="J294" s="276"/>
      <c r="K294" s="276"/>
      <c r="L294" s="276"/>
      <c r="M294" s="276"/>
      <c r="N294" s="276"/>
      <c r="O294" s="276"/>
      <c r="P294" s="276"/>
      <c r="Q294" s="276"/>
      <c r="R294" s="276"/>
      <c r="S294" s="276"/>
      <c r="T294" s="276"/>
      <c r="U294" s="276"/>
      <c r="V294" s="276"/>
      <c r="W294" s="276"/>
      <c r="X294" s="276"/>
      <c r="Y294" s="276"/>
      <c r="Z294" s="276"/>
      <c r="AA294" s="276"/>
      <c r="AB294" s="276"/>
      <c r="AC294" s="276"/>
      <c r="AD294" s="276"/>
      <c r="AE294" s="276"/>
      <c r="AF294" s="276"/>
      <c r="AG294" s="276"/>
      <c r="AH294" s="89" t="str">
        <f t="shared" si="162"/>
        <v/>
      </c>
      <c r="AI294" s="90" t="str">
        <f t="shared" si="163"/>
        <v/>
      </c>
      <c r="AJ294" s="276"/>
      <c r="AK294" s="276"/>
      <c r="AL294" s="276"/>
      <c r="AM294" s="276"/>
      <c r="AN294" s="276"/>
      <c r="AO294" s="276"/>
      <c r="AP294" s="276"/>
      <c r="AQ294" s="276"/>
      <c r="AR294" s="276"/>
      <c r="AS294" s="276"/>
      <c r="AT294" s="276"/>
      <c r="AU294" s="276"/>
      <c r="AV294" s="276"/>
      <c r="AW294" s="276"/>
      <c r="AX294" s="276"/>
      <c r="AY294" s="276"/>
      <c r="AZ294" s="276"/>
      <c r="BA294" s="276"/>
      <c r="BB294" s="276"/>
      <c r="BC294" s="276"/>
      <c r="BD294" s="276"/>
      <c r="BE294" s="276"/>
      <c r="BF294" s="276"/>
      <c r="BG294" s="276"/>
      <c r="BH294" s="276"/>
      <c r="BI294" s="276"/>
      <c r="BJ294" s="276"/>
      <c r="BK294" s="276"/>
      <c r="BL294" s="276"/>
      <c r="BM294" s="276"/>
      <c r="BN294" s="89" t="str">
        <f t="shared" si="164"/>
        <v/>
      </c>
      <c r="BO294" s="90" t="str">
        <f t="shared" si="165"/>
        <v/>
      </c>
      <c r="BP294" s="285"/>
      <c r="BQ294" s="285"/>
      <c r="BR294" s="285"/>
      <c r="BS294" s="285"/>
      <c r="BT294" s="285"/>
      <c r="BU294" s="285"/>
      <c r="BV294" s="285"/>
      <c r="BW294" s="285"/>
      <c r="BX294" s="285"/>
      <c r="BY294" s="285"/>
      <c r="BZ294" s="285"/>
      <c r="CA294" s="276"/>
      <c r="CB294" s="276"/>
      <c r="CC294" s="276"/>
      <c r="CD294" s="276"/>
      <c r="CE294" s="276"/>
      <c r="CF294" s="276"/>
      <c r="CG294" s="276"/>
      <c r="CH294" s="276"/>
      <c r="CI294" s="276"/>
      <c r="CJ294" s="276"/>
      <c r="CK294" s="276"/>
      <c r="CL294" s="276"/>
      <c r="CM294" s="276"/>
      <c r="CN294" s="276"/>
      <c r="CO294" s="276"/>
      <c r="CP294" s="276"/>
      <c r="CQ294" s="276"/>
      <c r="CR294" s="276"/>
      <c r="CS294" s="276"/>
      <c r="CT294" s="89" t="str">
        <f t="shared" si="166"/>
        <v/>
      </c>
      <c r="CU294" s="90" t="str">
        <f t="shared" si="167"/>
        <v/>
      </c>
      <c r="CV294" s="91" t="str">
        <f>IF(B294&lt;&gt;"",IFERROR(SUMIF(D$14:CS$14, "CLO1", D294:CS294)/'Grade computation'!I$4,""),"")</f>
        <v/>
      </c>
      <c r="CW294" s="92" t="str">
        <f t="shared" si="168"/>
        <v/>
      </c>
      <c r="CX294" s="92" t="str">
        <f t="shared" si="169"/>
        <v/>
      </c>
      <c r="CY294" s="91" t="str">
        <f>IF(B294&lt;&gt;"",IFERROR(IF((SUMIF(D$14:CS$14,"CLO2",D294:CS294)/'Grade computation'!I$5)=0,0,(SUMIF(D$14:CS$14,"CLO2",D294:CS294)/'Grade computation'!I$5)),""),"")</f>
        <v/>
      </c>
      <c r="CZ294" s="92" t="str">
        <f t="shared" si="170"/>
        <v/>
      </c>
      <c r="DA294" s="92" t="str">
        <f t="shared" si="171"/>
        <v/>
      </c>
      <c r="DB294" s="91" t="str">
        <f>IF(B294&lt;&gt;"",IFERROR(IF((SUMIF(D$14:CS$14,"CLO3",D294:CS294)/'Grade computation'!I$6)=0,0,(SUMIF(D$14:CS$14,"CLO3",D294:CS294)/'Grade computation'!I$6)),""),"")</f>
        <v/>
      </c>
      <c r="DC294" s="92" t="str">
        <f t="shared" si="172"/>
        <v/>
      </c>
      <c r="DD294" s="92" t="str">
        <f t="shared" si="173"/>
        <v/>
      </c>
      <c r="DE294" s="91" t="str">
        <f>IF(B294&lt;&gt;"",IFERROR(SUMIF(D$14:CS$14,"CLO4",D294:CS294)/'Grade computation'!I$7,""),"")</f>
        <v/>
      </c>
      <c r="DF294" s="92" t="str">
        <f t="shared" si="174"/>
        <v/>
      </c>
      <c r="DG294" s="92" t="str">
        <f t="shared" si="175"/>
        <v/>
      </c>
      <c r="DH294" s="91" t="str">
        <f>IF(B294&lt;&gt;"",IFERROR(IF((SUMIF(D$14:CS$14,"CLO5",D294:CS294)/'Grade computation'!I$8)=0,0,(SUMIF(D$14:CS$14,"CLO5",D294:CS294)/'Grade computation'!I$8)),""),"")</f>
        <v/>
      </c>
      <c r="DI294" s="92" t="str">
        <f t="shared" si="176"/>
        <v/>
      </c>
      <c r="DJ294" s="92" t="str">
        <f t="shared" si="177"/>
        <v/>
      </c>
      <c r="DK294" s="91" t="str">
        <f>IF(B294&lt;&gt;"",IFERROR(IF((SUMIF(D$14:CS$14,"CLO6",D294:CS294)/'Grade computation'!I$9)=0,0,(SUMIF(D$14:CS$14,"CLO6",D294:CS294)/'Grade computation'!I$9)),""),"")</f>
        <v/>
      </c>
      <c r="DL294" s="92" t="str">
        <f t="shared" si="178"/>
        <v/>
      </c>
      <c r="DM294" s="92" t="str">
        <f t="shared" si="179"/>
        <v/>
      </c>
      <c r="DN294" s="91" t="str">
        <f>IF(B294&lt;&gt;"",IFERROR(IF((SUMIF(D$14:CS$14,"CLO7",D294:CS294)/'Grade computation'!I$10)=0,0,(SUMIF(D$14:CS$14,"CLO7",D294:CS294)/'Grade computation'!I$10)),""),"")</f>
        <v/>
      </c>
      <c r="DO294" s="92" t="str">
        <f t="shared" si="180"/>
        <v/>
      </c>
      <c r="DP294" s="92" t="str">
        <f t="shared" si="181"/>
        <v/>
      </c>
      <c r="DQ294" s="91" t="str">
        <f>IF(B294&lt;&gt;"",IFERROR(IF((SUMIF(D$14:CS$14,"CLO8",D294:CS294)/'Grade computation'!I$11)=0,0,(SUMIF(D$14:CS$14,"CLO8",D294:CS294)/'Grade computation'!I$11)),""),"")</f>
        <v/>
      </c>
      <c r="DR294" s="92" t="str">
        <f t="shared" si="182"/>
        <v/>
      </c>
      <c r="DS294" s="92" t="str">
        <f t="shared" si="183"/>
        <v/>
      </c>
      <c r="DT294" s="91" t="str">
        <f>IF(B294&lt;&gt;"",IFERROR(IF((SUMIF(D$14:CS$14,"CLO9",D294:CS294)/'Grade computation'!I$12)=0,0,(SUMIF(D$14:CS$14,"CLO9",D294:CS294)/'Grade computation'!I$12)),""),"")</f>
        <v/>
      </c>
      <c r="DU294" s="92" t="str">
        <f t="shared" si="184"/>
        <v/>
      </c>
      <c r="DV294" s="92" t="str">
        <f t="shared" si="185"/>
        <v/>
      </c>
      <c r="DW294" s="91" t="str">
        <f>IF(B294&lt;&gt;"",IFERROR(IF((SUMIF(D$14:CS$14,"CLO10",D294:CS294)/'Grade computation'!I$13)=0,0,(SUMIF(D$14:CS$14,"CLO10",D294:CS294)/'Grade computation'!I$13)),""),"")</f>
        <v/>
      </c>
      <c r="DX294" s="92" t="str">
        <f t="shared" si="186"/>
        <v/>
      </c>
      <c r="DY294" s="92" t="str">
        <f t="shared" si="187"/>
        <v/>
      </c>
      <c r="DZ294" s="45"/>
      <c r="EA294" s="45"/>
    </row>
    <row r="295" spans="1:131" ht="15.75" customHeight="1">
      <c r="A295" s="281"/>
      <c r="B295" s="282"/>
      <c r="C295" s="276"/>
      <c r="D295" s="276"/>
      <c r="E295" s="276"/>
      <c r="F295" s="276"/>
      <c r="G295" s="276"/>
      <c r="H295" s="276"/>
      <c r="I295" s="276"/>
      <c r="J295" s="276"/>
      <c r="K295" s="276"/>
      <c r="L295" s="276"/>
      <c r="M295" s="276"/>
      <c r="N295" s="276"/>
      <c r="O295" s="276"/>
      <c r="P295" s="276"/>
      <c r="Q295" s="276"/>
      <c r="R295" s="276"/>
      <c r="S295" s="276"/>
      <c r="T295" s="276"/>
      <c r="U295" s="276"/>
      <c r="V295" s="276"/>
      <c r="W295" s="276"/>
      <c r="X295" s="276"/>
      <c r="Y295" s="276"/>
      <c r="Z295" s="276"/>
      <c r="AA295" s="276"/>
      <c r="AB295" s="276"/>
      <c r="AC295" s="276"/>
      <c r="AD295" s="276"/>
      <c r="AE295" s="276"/>
      <c r="AF295" s="276"/>
      <c r="AG295" s="276"/>
      <c r="AH295" s="89" t="str">
        <f t="shared" si="162"/>
        <v/>
      </c>
      <c r="AI295" s="90" t="str">
        <f t="shared" si="163"/>
        <v/>
      </c>
      <c r="AJ295" s="276"/>
      <c r="AK295" s="276"/>
      <c r="AL295" s="276"/>
      <c r="AM295" s="276"/>
      <c r="AN295" s="276"/>
      <c r="AO295" s="276"/>
      <c r="AP295" s="276"/>
      <c r="AQ295" s="276"/>
      <c r="AR295" s="276"/>
      <c r="AS295" s="276"/>
      <c r="AT295" s="276"/>
      <c r="AU295" s="276"/>
      <c r="AV295" s="276"/>
      <c r="AW295" s="276"/>
      <c r="AX295" s="276"/>
      <c r="AY295" s="276"/>
      <c r="AZ295" s="276"/>
      <c r="BA295" s="276"/>
      <c r="BB295" s="276"/>
      <c r="BC295" s="276"/>
      <c r="BD295" s="276"/>
      <c r="BE295" s="276"/>
      <c r="BF295" s="276"/>
      <c r="BG295" s="276"/>
      <c r="BH295" s="276"/>
      <c r="BI295" s="276"/>
      <c r="BJ295" s="276"/>
      <c r="BK295" s="276"/>
      <c r="BL295" s="276"/>
      <c r="BM295" s="276"/>
      <c r="BN295" s="89" t="str">
        <f t="shared" si="164"/>
        <v/>
      </c>
      <c r="BO295" s="90" t="str">
        <f t="shared" si="165"/>
        <v/>
      </c>
      <c r="BP295" s="285"/>
      <c r="BQ295" s="285"/>
      <c r="BR295" s="285"/>
      <c r="BS295" s="285"/>
      <c r="BT295" s="285"/>
      <c r="BU295" s="285"/>
      <c r="BV295" s="285"/>
      <c r="BW295" s="285"/>
      <c r="BX295" s="285"/>
      <c r="BY295" s="285"/>
      <c r="BZ295" s="285"/>
      <c r="CA295" s="276"/>
      <c r="CB295" s="276"/>
      <c r="CC295" s="276"/>
      <c r="CD295" s="276"/>
      <c r="CE295" s="276"/>
      <c r="CF295" s="276"/>
      <c r="CG295" s="276"/>
      <c r="CH295" s="276"/>
      <c r="CI295" s="276"/>
      <c r="CJ295" s="276"/>
      <c r="CK295" s="276"/>
      <c r="CL295" s="276"/>
      <c r="CM295" s="276"/>
      <c r="CN295" s="276"/>
      <c r="CO295" s="276"/>
      <c r="CP295" s="276"/>
      <c r="CQ295" s="276"/>
      <c r="CR295" s="276"/>
      <c r="CS295" s="276"/>
      <c r="CT295" s="89" t="str">
        <f t="shared" si="166"/>
        <v/>
      </c>
      <c r="CU295" s="90" t="str">
        <f t="shared" si="167"/>
        <v/>
      </c>
      <c r="CV295" s="91" t="str">
        <f>IF(B295&lt;&gt;"",IFERROR(SUMIF(D$14:CS$14, "CLO1", D295:CS295)/'Grade computation'!I$4,""),"")</f>
        <v/>
      </c>
      <c r="CW295" s="92" t="str">
        <f t="shared" si="168"/>
        <v/>
      </c>
      <c r="CX295" s="92" t="str">
        <f t="shared" si="169"/>
        <v/>
      </c>
      <c r="CY295" s="91" t="str">
        <f>IF(B295&lt;&gt;"",IFERROR(IF((SUMIF(D$14:CS$14,"CLO2",D295:CS295)/'Grade computation'!I$5)=0,0,(SUMIF(D$14:CS$14,"CLO2",D295:CS295)/'Grade computation'!I$5)),""),"")</f>
        <v/>
      </c>
      <c r="CZ295" s="92" t="str">
        <f t="shared" si="170"/>
        <v/>
      </c>
      <c r="DA295" s="92" t="str">
        <f t="shared" si="171"/>
        <v/>
      </c>
      <c r="DB295" s="91" t="str">
        <f>IF(B295&lt;&gt;"",IFERROR(IF((SUMIF(D$14:CS$14,"CLO3",D295:CS295)/'Grade computation'!I$6)=0,0,(SUMIF(D$14:CS$14,"CLO3",D295:CS295)/'Grade computation'!I$6)),""),"")</f>
        <v/>
      </c>
      <c r="DC295" s="92" t="str">
        <f t="shared" si="172"/>
        <v/>
      </c>
      <c r="DD295" s="92" t="str">
        <f t="shared" si="173"/>
        <v/>
      </c>
      <c r="DE295" s="91" t="str">
        <f>IF(B295&lt;&gt;"",IFERROR(SUMIF(D$14:CS$14,"CLO4",D295:CS295)/'Grade computation'!I$7,""),"")</f>
        <v/>
      </c>
      <c r="DF295" s="92" t="str">
        <f t="shared" si="174"/>
        <v/>
      </c>
      <c r="DG295" s="92" t="str">
        <f t="shared" si="175"/>
        <v/>
      </c>
      <c r="DH295" s="91" t="str">
        <f>IF(B295&lt;&gt;"",IFERROR(IF((SUMIF(D$14:CS$14,"CLO5",D295:CS295)/'Grade computation'!I$8)=0,0,(SUMIF(D$14:CS$14,"CLO5",D295:CS295)/'Grade computation'!I$8)),""),"")</f>
        <v/>
      </c>
      <c r="DI295" s="92" t="str">
        <f t="shared" si="176"/>
        <v/>
      </c>
      <c r="DJ295" s="92" t="str">
        <f t="shared" si="177"/>
        <v/>
      </c>
      <c r="DK295" s="91" t="str">
        <f>IF(B295&lt;&gt;"",IFERROR(IF((SUMIF(D$14:CS$14,"CLO6",D295:CS295)/'Grade computation'!I$9)=0,0,(SUMIF(D$14:CS$14,"CLO6",D295:CS295)/'Grade computation'!I$9)),""),"")</f>
        <v/>
      </c>
      <c r="DL295" s="92" t="str">
        <f t="shared" si="178"/>
        <v/>
      </c>
      <c r="DM295" s="92" t="str">
        <f t="shared" si="179"/>
        <v/>
      </c>
      <c r="DN295" s="91" t="str">
        <f>IF(B295&lt;&gt;"",IFERROR(IF((SUMIF(D$14:CS$14,"CLO7",D295:CS295)/'Grade computation'!I$10)=0,0,(SUMIF(D$14:CS$14,"CLO7",D295:CS295)/'Grade computation'!I$10)),""),"")</f>
        <v/>
      </c>
      <c r="DO295" s="92" t="str">
        <f t="shared" si="180"/>
        <v/>
      </c>
      <c r="DP295" s="92" t="str">
        <f t="shared" si="181"/>
        <v/>
      </c>
      <c r="DQ295" s="91" t="str">
        <f>IF(B295&lt;&gt;"",IFERROR(IF((SUMIF(D$14:CS$14,"CLO8",D295:CS295)/'Grade computation'!I$11)=0,0,(SUMIF(D$14:CS$14,"CLO8",D295:CS295)/'Grade computation'!I$11)),""),"")</f>
        <v/>
      </c>
      <c r="DR295" s="92" t="str">
        <f t="shared" si="182"/>
        <v/>
      </c>
      <c r="DS295" s="92" t="str">
        <f t="shared" si="183"/>
        <v/>
      </c>
      <c r="DT295" s="91" t="str">
        <f>IF(B295&lt;&gt;"",IFERROR(IF((SUMIF(D$14:CS$14,"CLO9",D295:CS295)/'Grade computation'!I$12)=0,0,(SUMIF(D$14:CS$14,"CLO9",D295:CS295)/'Grade computation'!I$12)),""),"")</f>
        <v/>
      </c>
      <c r="DU295" s="92" t="str">
        <f t="shared" si="184"/>
        <v/>
      </c>
      <c r="DV295" s="92" t="str">
        <f t="shared" si="185"/>
        <v/>
      </c>
      <c r="DW295" s="91" t="str">
        <f>IF(B295&lt;&gt;"",IFERROR(IF((SUMIF(D$14:CS$14,"CLO10",D295:CS295)/'Grade computation'!I$13)=0,0,(SUMIF(D$14:CS$14,"CLO10",D295:CS295)/'Grade computation'!I$13)),""),"")</f>
        <v/>
      </c>
      <c r="DX295" s="92" t="str">
        <f t="shared" si="186"/>
        <v/>
      </c>
      <c r="DY295" s="92" t="str">
        <f t="shared" si="187"/>
        <v/>
      </c>
      <c r="DZ295" s="45"/>
      <c r="EA295" s="45"/>
    </row>
    <row r="296" spans="1:131" ht="15.75" customHeight="1">
      <c r="A296" s="281"/>
      <c r="B296" s="282"/>
      <c r="C296" s="276"/>
      <c r="D296" s="276"/>
      <c r="E296" s="276"/>
      <c r="F296" s="276"/>
      <c r="G296" s="276"/>
      <c r="H296" s="276"/>
      <c r="I296" s="276"/>
      <c r="J296" s="276"/>
      <c r="K296" s="276"/>
      <c r="L296" s="276"/>
      <c r="M296" s="276"/>
      <c r="N296" s="276"/>
      <c r="O296" s="276"/>
      <c r="P296" s="276"/>
      <c r="Q296" s="276"/>
      <c r="R296" s="276"/>
      <c r="S296" s="276"/>
      <c r="T296" s="276"/>
      <c r="U296" s="276"/>
      <c r="V296" s="276"/>
      <c r="W296" s="276"/>
      <c r="X296" s="276"/>
      <c r="Y296" s="276"/>
      <c r="Z296" s="276"/>
      <c r="AA296" s="276"/>
      <c r="AB296" s="276"/>
      <c r="AC296" s="276"/>
      <c r="AD296" s="276"/>
      <c r="AE296" s="276"/>
      <c r="AF296" s="276"/>
      <c r="AG296" s="276"/>
      <c r="AH296" s="89" t="str">
        <f t="shared" si="162"/>
        <v/>
      </c>
      <c r="AI296" s="90" t="str">
        <f t="shared" si="163"/>
        <v/>
      </c>
      <c r="AJ296" s="276"/>
      <c r="AK296" s="276"/>
      <c r="AL296" s="276"/>
      <c r="AM296" s="276"/>
      <c r="AN296" s="276"/>
      <c r="AO296" s="276"/>
      <c r="AP296" s="276"/>
      <c r="AQ296" s="276"/>
      <c r="AR296" s="276"/>
      <c r="AS296" s="276"/>
      <c r="AT296" s="276"/>
      <c r="AU296" s="276"/>
      <c r="AV296" s="276"/>
      <c r="AW296" s="276"/>
      <c r="AX296" s="276"/>
      <c r="AY296" s="276"/>
      <c r="AZ296" s="276"/>
      <c r="BA296" s="276"/>
      <c r="BB296" s="276"/>
      <c r="BC296" s="276"/>
      <c r="BD296" s="276"/>
      <c r="BE296" s="276"/>
      <c r="BF296" s="276"/>
      <c r="BG296" s="276"/>
      <c r="BH296" s="276"/>
      <c r="BI296" s="276"/>
      <c r="BJ296" s="276"/>
      <c r="BK296" s="276"/>
      <c r="BL296" s="276"/>
      <c r="BM296" s="276"/>
      <c r="BN296" s="89" t="str">
        <f t="shared" si="164"/>
        <v/>
      </c>
      <c r="BO296" s="90" t="str">
        <f t="shared" si="165"/>
        <v/>
      </c>
      <c r="BP296" s="285"/>
      <c r="BQ296" s="285"/>
      <c r="BR296" s="285"/>
      <c r="BS296" s="285"/>
      <c r="BT296" s="285"/>
      <c r="BU296" s="285"/>
      <c r="BV296" s="285"/>
      <c r="BW296" s="285"/>
      <c r="BX296" s="285"/>
      <c r="BY296" s="285"/>
      <c r="BZ296" s="285"/>
      <c r="CA296" s="276"/>
      <c r="CB296" s="276"/>
      <c r="CC296" s="276"/>
      <c r="CD296" s="276"/>
      <c r="CE296" s="276"/>
      <c r="CF296" s="276"/>
      <c r="CG296" s="276"/>
      <c r="CH296" s="276"/>
      <c r="CI296" s="276"/>
      <c r="CJ296" s="276"/>
      <c r="CK296" s="276"/>
      <c r="CL296" s="276"/>
      <c r="CM296" s="276"/>
      <c r="CN296" s="276"/>
      <c r="CO296" s="276"/>
      <c r="CP296" s="276"/>
      <c r="CQ296" s="276"/>
      <c r="CR296" s="276"/>
      <c r="CS296" s="276"/>
      <c r="CT296" s="89" t="str">
        <f t="shared" si="166"/>
        <v/>
      </c>
      <c r="CU296" s="90" t="str">
        <f t="shared" si="167"/>
        <v/>
      </c>
      <c r="CV296" s="91" t="str">
        <f>IF(B296&lt;&gt;"",IFERROR(SUMIF(D$14:CS$14, "CLO1", D296:CS296)/'Grade computation'!I$4,""),"")</f>
        <v/>
      </c>
      <c r="CW296" s="92" t="str">
        <f t="shared" si="168"/>
        <v/>
      </c>
      <c r="CX296" s="92" t="str">
        <f t="shared" si="169"/>
        <v/>
      </c>
      <c r="CY296" s="91" t="str">
        <f>IF(B296&lt;&gt;"",IFERROR(IF((SUMIF(D$14:CS$14,"CLO2",D296:CS296)/'Grade computation'!I$5)=0,0,(SUMIF(D$14:CS$14,"CLO2",D296:CS296)/'Grade computation'!I$5)),""),"")</f>
        <v/>
      </c>
      <c r="CZ296" s="92" t="str">
        <f t="shared" si="170"/>
        <v/>
      </c>
      <c r="DA296" s="92" t="str">
        <f t="shared" si="171"/>
        <v/>
      </c>
      <c r="DB296" s="91" t="str">
        <f>IF(B296&lt;&gt;"",IFERROR(IF((SUMIF(D$14:CS$14,"CLO3",D296:CS296)/'Grade computation'!I$6)=0,0,(SUMIF(D$14:CS$14,"CLO3",D296:CS296)/'Grade computation'!I$6)),""),"")</f>
        <v/>
      </c>
      <c r="DC296" s="92" t="str">
        <f t="shared" si="172"/>
        <v/>
      </c>
      <c r="DD296" s="92" t="str">
        <f t="shared" si="173"/>
        <v/>
      </c>
      <c r="DE296" s="91" t="str">
        <f>IF(B296&lt;&gt;"",IFERROR(SUMIF(D$14:CS$14,"CLO4",D296:CS296)/'Grade computation'!I$7,""),"")</f>
        <v/>
      </c>
      <c r="DF296" s="92" t="str">
        <f t="shared" si="174"/>
        <v/>
      </c>
      <c r="DG296" s="92" t="str">
        <f t="shared" si="175"/>
        <v/>
      </c>
      <c r="DH296" s="91" t="str">
        <f>IF(B296&lt;&gt;"",IFERROR(IF((SUMIF(D$14:CS$14,"CLO5",D296:CS296)/'Grade computation'!I$8)=0,0,(SUMIF(D$14:CS$14,"CLO5",D296:CS296)/'Grade computation'!I$8)),""),"")</f>
        <v/>
      </c>
      <c r="DI296" s="92" t="str">
        <f t="shared" si="176"/>
        <v/>
      </c>
      <c r="DJ296" s="92" t="str">
        <f t="shared" si="177"/>
        <v/>
      </c>
      <c r="DK296" s="91" t="str">
        <f>IF(B296&lt;&gt;"",IFERROR(IF((SUMIF(D$14:CS$14,"CLO6",D296:CS296)/'Grade computation'!I$9)=0,0,(SUMIF(D$14:CS$14,"CLO6",D296:CS296)/'Grade computation'!I$9)),""),"")</f>
        <v/>
      </c>
      <c r="DL296" s="92" t="str">
        <f t="shared" si="178"/>
        <v/>
      </c>
      <c r="DM296" s="92" t="str">
        <f t="shared" si="179"/>
        <v/>
      </c>
      <c r="DN296" s="91" t="str">
        <f>IF(B296&lt;&gt;"",IFERROR(IF((SUMIF(D$14:CS$14,"CLO7",D296:CS296)/'Grade computation'!I$10)=0,0,(SUMIF(D$14:CS$14,"CLO7",D296:CS296)/'Grade computation'!I$10)),""),"")</f>
        <v/>
      </c>
      <c r="DO296" s="92" t="str">
        <f t="shared" si="180"/>
        <v/>
      </c>
      <c r="DP296" s="92" t="str">
        <f t="shared" si="181"/>
        <v/>
      </c>
      <c r="DQ296" s="91" t="str">
        <f>IF(B296&lt;&gt;"",IFERROR(IF((SUMIF(D$14:CS$14,"CLO8",D296:CS296)/'Grade computation'!I$11)=0,0,(SUMIF(D$14:CS$14,"CLO8",D296:CS296)/'Grade computation'!I$11)),""),"")</f>
        <v/>
      </c>
      <c r="DR296" s="92" t="str">
        <f t="shared" si="182"/>
        <v/>
      </c>
      <c r="DS296" s="92" t="str">
        <f t="shared" si="183"/>
        <v/>
      </c>
      <c r="DT296" s="91" t="str">
        <f>IF(B296&lt;&gt;"",IFERROR(IF((SUMIF(D$14:CS$14,"CLO9",D296:CS296)/'Grade computation'!I$12)=0,0,(SUMIF(D$14:CS$14,"CLO9",D296:CS296)/'Grade computation'!I$12)),""),"")</f>
        <v/>
      </c>
      <c r="DU296" s="92" t="str">
        <f t="shared" si="184"/>
        <v/>
      </c>
      <c r="DV296" s="92" t="str">
        <f t="shared" si="185"/>
        <v/>
      </c>
      <c r="DW296" s="91" t="str">
        <f>IF(B296&lt;&gt;"",IFERROR(IF((SUMIF(D$14:CS$14,"CLO10",D296:CS296)/'Grade computation'!I$13)=0,0,(SUMIF(D$14:CS$14,"CLO10",D296:CS296)/'Grade computation'!I$13)),""),"")</f>
        <v/>
      </c>
      <c r="DX296" s="92" t="str">
        <f t="shared" si="186"/>
        <v/>
      </c>
      <c r="DY296" s="92" t="str">
        <f t="shared" si="187"/>
        <v/>
      </c>
      <c r="DZ296" s="45"/>
      <c r="EA296" s="45"/>
    </row>
    <row r="297" spans="1:131" ht="15.75" customHeight="1">
      <c r="A297" s="281"/>
      <c r="B297" s="282"/>
      <c r="C297" s="276"/>
      <c r="D297" s="276"/>
      <c r="E297" s="276"/>
      <c r="F297" s="276"/>
      <c r="G297" s="276"/>
      <c r="H297" s="276"/>
      <c r="I297" s="276"/>
      <c r="J297" s="276"/>
      <c r="K297" s="276"/>
      <c r="L297" s="276"/>
      <c r="M297" s="276"/>
      <c r="N297" s="276"/>
      <c r="O297" s="276"/>
      <c r="P297" s="276"/>
      <c r="Q297" s="276"/>
      <c r="R297" s="276"/>
      <c r="S297" s="276"/>
      <c r="T297" s="276"/>
      <c r="U297" s="276"/>
      <c r="V297" s="276"/>
      <c r="W297" s="276"/>
      <c r="X297" s="276"/>
      <c r="Y297" s="276"/>
      <c r="Z297" s="276"/>
      <c r="AA297" s="276"/>
      <c r="AB297" s="276"/>
      <c r="AC297" s="276"/>
      <c r="AD297" s="276"/>
      <c r="AE297" s="276"/>
      <c r="AF297" s="276"/>
      <c r="AG297" s="276"/>
      <c r="AH297" s="89" t="str">
        <f t="shared" si="162"/>
        <v/>
      </c>
      <c r="AI297" s="90" t="str">
        <f t="shared" si="163"/>
        <v/>
      </c>
      <c r="AJ297" s="276"/>
      <c r="AK297" s="276"/>
      <c r="AL297" s="276"/>
      <c r="AM297" s="276"/>
      <c r="AN297" s="276"/>
      <c r="AO297" s="276"/>
      <c r="AP297" s="276"/>
      <c r="AQ297" s="276"/>
      <c r="AR297" s="276"/>
      <c r="AS297" s="276"/>
      <c r="AT297" s="276"/>
      <c r="AU297" s="276"/>
      <c r="AV297" s="276"/>
      <c r="AW297" s="276"/>
      <c r="AX297" s="276"/>
      <c r="AY297" s="276"/>
      <c r="AZ297" s="276"/>
      <c r="BA297" s="276"/>
      <c r="BB297" s="276"/>
      <c r="BC297" s="276"/>
      <c r="BD297" s="276"/>
      <c r="BE297" s="276"/>
      <c r="BF297" s="276"/>
      <c r="BG297" s="276"/>
      <c r="BH297" s="276"/>
      <c r="BI297" s="276"/>
      <c r="BJ297" s="276"/>
      <c r="BK297" s="276"/>
      <c r="BL297" s="276"/>
      <c r="BM297" s="276"/>
      <c r="BN297" s="89" t="str">
        <f t="shared" si="164"/>
        <v/>
      </c>
      <c r="BO297" s="90" t="str">
        <f t="shared" si="165"/>
        <v/>
      </c>
      <c r="BP297" s="285"/>
      <c r="BQ297" s="285"/>
      <c r="BR297" s="285"/>
      <c r="BS297" s="285"/>
      <c r="BT297" s="285"/>
      <c r="BU297" s="285"/>
      <c r="BV297" s="285"/>
      <c r="BW297" s="285"/>
      <c r="BX297" s="285"/>
      <c r="BY297" s="285"/>
      <c r="BZ297" s="285"/>
      <c r="CA297" s="276"/>
      <c r="CB297" s="276"/>
      <c r="CC297" s="276"/>
      <c r="CD297" s="276"/>
      <c r="CE297" s="276"/>
      <c r="CF297" s="276"/>
      <c r="CG297" s="276"/>
      <c r="CH297" s="276"/>
      <c r="CI297" s="276"/>
      <c r="CJ297" s="276"/>
      <c r="CK297" s="276"/>
      <c r="CL297" s="276"/>
      <c r="CM297" s="276"/>
      <c r="CN297" s="276"/>
      <c r="CO297" s="276"/>
      <c r="CP297" s="276"/>
      <c r="CQ297" s="276"/>
      <c r="CR297" s="276"/>
      <c r="CS297" s="276"/>
      <c r="CT297" s="89" t="str">
        <f t="shared" si="166"/>
        <v/>
      </c>
      <c r="CU297" s="90" t="str">
        <f t="shared" si="167"/>
        <v/>
      </c>
      <c r="CV297" s="91" t="str">
        <f>IF(B297&lt;&gt;"",IFERROR(SUMIF(D$14:CS$14, "CLO1", D297:CS297)/'Grade computation'!I$4,""),"")</f>
        <v/>
      </c>
      <c r="CW297" s="92" t="str">
        <f t="shared" si="168"/>
        <v/>
      </c>
      <c r="CX297" s="92" t="str">
        <f t="shared" si="169"/>
        <v/>
      </c>
      <c r="CY297" s="91" t="str">
        <f>IF(B297&lt;&gt;"",IFERROR(IF((SUMIF(D$14:CS$14,"CLO2",D297:CS297)/'Grade computation'!I$5)=0,0,(SUMIF(D$14:CS$14,"CLO2",D297:CS297)/'Grade computation'!I$5)),""),"")</f>
        <v/>
      </c>
      <c r="CZ297" s="92" t="str">
        <f t="shared" si="170"/>
        <v/>
      </c>
      <c r="DA297" s="92" t="str">
        <f t="shared" si="171"/>
        <v/>
      </c>
      <c r="DB297" s="91" t="str">
        <f>IF(B297&lt;&gt;"",IFERROR(IF((SUMIF(D$14:CS$14,"CLO3",D297:CS297)/'Grade computation'!I$6)=0,0,(SUMIF(D$14:CS$14,"CLO3",D297:CS297)/'Grade computation'!I$6)),""),"")</f>
        <v/>
      </c>
      <c r="DC297" s="92" t="str">
        <f t="shared" si="172"/>
        <v/>
      </c>
      <c r="DD297" s="92" t="str">
        <f t="shared" si="173"/>
        <v/>
      </c>
      <c r="DE297" s="91" t="str">
        <f>IF(B297&lt;&gt;"",IFERROR(SUMIF(D$14:CS$14,"CLO4",D297:CS297)/'Grade computation'!I$7,""),"")</f>
        <v/>
      </c>
      <c r="DF297" s="92" t="str">
        <f t="shared" si="174"/>
        <v/>
      </c>
      <c r="DG297" s="92" t="str">
        <f t="shared" si="175"/>
        <v/>
      </c>
      <c r="DH297" s="91" t="str">
        <f>IF(B297&lt;&gt;"",IFERROR(IF((SUMIF(D$14:CS$14,"CLO5",D297:CS297)/'Grade computation'!I$8)=0,0,(SUMIF(D$14:CS$14,"CLO5",D297:CS297)/'Grade computation'!I$8)),""),"")</f>
        <v/>
      </c>
      <c r="DI297" s="92" t="str">
        <f t="shared" si="176"/>
        <v/>
      </c>
      <c r="DJ297" s="92" t="str">
        <f t="shared" si="177"/>
        <v/>
      </c>
      <c r="DK297" s="91" t="str">
        <f>IF(B297&lt;&gt;"",IFERROR(IF((SUMIF(D$14:CS$14,"CLO6",D297:CS297)/'Grade computation'!I$9)=0,0,(SUMIF(D$14:CS$14,"CLO6",D297:CS297)/'Grade computation'!I$9)),""),"")</f>
        <v/>
      </c>
      <c r="DL297" s="92" t="str">
        <f t="shared" si="178"/>
        <v/>
      </c>
      <c r="DM297" s="92" t="str">
        <f t="shared" si="179"/>
        <v/>
      </c>
      <c r="DN297" s="91" t="str">
        <f>IF(B297&lt;&gt;"",IFERROR(IF((SUMIF(D$14:CS$14,"CLO7",D297:CS297)/'Grade computation'!I$10)=0,0,(SUMIF(D$14:CS$14,"CLO7",D297:CS297)/'Grade computation'!I$10)),""),"")</f>
        <v/>
      </c>
      <c r="DO297" s="92" t="str">
        <f t="shared" si="180"/>
        <v/>
      </c>
      <c r="DP297" s="92" t="str">
        <f t="shared" si="181"/>
        <v/>
      </c>
      <c r="DQ297" s="91" t="str">
        <f>IF(B297&lt;&gt;"",IFERROR(IF((SUMIF(D$14:CS$14,"CLO8",D297:CS297)/'Grade computation'!I$11)=0,0,(SUMIF(D$14:CS$14,"CLO8",D297:CS297)/'Grade computation'!I$11)),""),"")</f>
        <v/>
      </c>
      <c r="DR297" s="92" t="str">
        <f t="shared" si="182"/>
        <v/>
      </c>
      <c r="DS297" s="92" t="str">
        <f t="shared" si="183"/>
        <v/>
      </c>
      <c r="DT297" s="91" t="str">
        <f>IF(B297&lt;&gt;"",IFERROR(IF((SUMIF(D$14:CS$14,"CLO9",D297:CS297)/'Grade computation'!I$12)=0,0,(SUMIF(D$14:CS$14,"CLO9",D297:CS297)/'Grade computation'!I$12)),""),"")</f>
        <v/>
      </c>
      <c r="DU297" s="92" t="str">
        <f t="shared" si="184"/>
        <v/>
      </c>
      <c r="DV297" s="92" t="str">
        <f t="shared" si="185"/>
        <v/>
      </c>
      <c r="DW297" s="91" t="str">
        <f>IF(B297&lt;&gt;"",IFERROR(IF((SUMIF(D$14:CS$14,"CLO10",D297:CS297)/'Grade computation'!I$13)=0,0,(SUMIF(D$14:CS$14,"CLO10",D297:CS297)/'Grade computation'!I$13)),""),"")</f>
        <v/>
      </c>
      <c r="DX297" s="92" t="str">
        <f t="shared" si="186"/>
        <v/>
      </c>
      <c r="DY297" s="92" t="str">
        <f t="shared" si="187"/>
        <v/>
      </c>
      <c r="DZ297" s="45"/>
      <c r="EA297" s="45"/>
    </row>
    <row r="298" spans="1:131" ht="15.75" customHeight="1">
      <c r="A298" s="281"/>
      <c r="B298" s="282"/>
      <c r="C298" s="276"/>
      <c r="D298" s="276"/>
      <c r="E298" s="276"/>
      <c r="F298" s="276"/>
      <c r="G298" s="276"/>
      <c r="H298" s="276"/>
      <c r="I298" s="276"/>
      <c r="J298" s="276"/>
      <c r="K298" s="276"/>
      <c r="L298" s="276"/>
      <c r="M298" s="276"/>
      <c r="N298" s="276"/>
      <c r="O298" s="276"/>
      <c r="P298" s="276"/>
      <c r="Q298" s="276"/>
      <c r="R298" s="276"/>
      <c r="S298" s="276"/>
      <c r="T298" s="276"/>
      <c r="U298" s="276"/>
      <c r="V298" s="276"/>
      <c r="W298" s="276"/>
      <c r="X298" s="276"/>
      <c r="Y298" s="276"/>
      <c r="Z298" s="276"/>
      <c r="AA298" s="276"/>
      <c r="AB298" s="276"/>
      <c r="AC298" s="276"/>
      <c r="AD298" s="276"/>
      <c r="AE298" s="276"/>
      <c r="AF298" s="276"/>
      <c r="AG298" s="276"/>
      <c r="AH298" s="89" t="str">
        <f t="shared" si="162"/>
        <v/>
      </c>
      <c r="AI298" s="90" t="str">
        <f t="shared" si="163"/>
        <v/>
      </c>
      <c r="AJ298" s="276"/>
      <c r="AK298" s="276"/>
      <c r="AL298" s="276"/>
      <c r="AM298" s="276"/>
      <c r="AN298" s="276"/>
      <c r="AO298" s="276"/>
      <c r="AP298" s="276"/>
      <c r="AQ298" s="276"/>
      <c r="AR298" s="276"/>
      <c r="AS298" s="276"/>
      <c r="AT298" s="276"/>
      <c r="AU298" s="276"/>
      <c r="AV298" s="276"/>
      <c r="AW298" s="276"/>
      <c r="AX298" s="276"/>
      <c r="AY298" s="276"/>
      <c r="AZ298" s="276"/>
      <c r="BA298" s="276"/>
      <c r="BB298" s="276"/>
      <c r="BC298" s="276"/>
      <c r="BD298" s="276"/>
      <c r="BE298" s="276"/>
      <c r="BF298" s="276"/>
      <c r="BG298" s="276"/>
      <c r="BH298" s="276"/>
      <c r="BI298" s="276"/>
      <c r="BJ298" s="276"/>
      <c r="BK298" s="276"/>
      <c r="BL298" s="276"/>
      <c r="BM298" s="276"/>
      <c r="BN298" s="89" t="str">
        <f t="shared" si="164"/>
        <v/>
      </c>
      <c r="BO298" s="90" t="str">
        <f t="shared" si="165"/>
        <v/>
      </c>
      <c r="BP298" s="285"/>
      <c r="BQ298" s="285"/>
      <c r="BR298" s="285"/>
      <c r="BS298" s="285"/>
      <c r="BT298" s="285"/>
      <c r="BU298" s="285"/>
      <c r="BV298" s="285"/>
      <c r="BW298" s="285"/>
      <c r="BX298" s="285"/>
      <c r="BY298" s="285"/>
      <c r="BZ298" s="285"/>
      <c r="CA298" s="276"/>
      <c r="CB298" s="276"/>
      <c r="CC298" s="276"/>
      <c r="CD298" s="276"/>
      <c r="CE298" s="276"/>
      <c r="CF298" s="276"/>
      <c r="CG298" s="276"/>
      <c r="CH298" s="276"/>
      <c r="CI298" s="276"/>
      <c r="CJ298" s="276"/>
      <c r="CK298" s="276"/>
      <c r="CL298" s="276"/>
      <c r="CM298" s="276"/>
      <c r="CN298" s="276"/>
      <c r="CO298" s="276"/>
      <c r="CP298" s="276"/>
      <c r="CQ298" s="276"/>
      <c r="CR298" s="276"/>
      <c r="CS298" s="276"/>
      <c r="CT298" s="89" t="str">
        <f t="shared" si="166"/>
        <v/>
      </c>
      <c r="CU298" s="90" t="str">
        <f t="shared" si="167"/>
        <v/>
      </c>
      <c r="CV298" s="91" t="str">
        <f>IF(B298&lt;&gt;"",IFERROR(SUMIF(D$14:CS$14, "CLO1", D298:CS298)/'Grade computation'!I$4,""),"")</f>
        <v/>
      </c>
      <c r="CW298" s="92" t="str">
        <f t="shared" si="168"/>
        <v/>
      </c>
      <c r="CX298" s="92" t="str">
        <f t="shared" si="169"/>
        <v/>
      </c>
      <c r="CY298" s="91" t="str">
        <f>IF(B298&lt;&gt;"",IFERROR(IF((SUMIF(D$14:CS$14,"CLO2",D298:CS298)/'Grade computation'!I$5)=0,0,(SUMIF(D$14:CS$14,"CLO2",D298:CS298)/'Grade computation'!I$5)),""),"")</f>
        <v/>
      </c>
      <c r="CZ298" s="92" t="str">
        <f t="shared" si="170"/>
        <v/>
      </c>
      <c r="DA298" s="92" t="str">
        <f t="shared" si="171"/>
        <v/>
      </c>
      <c r="DB298" s="91" t="str">
        <f>IF(B298&lt;&gt;"",IFERROR(IF((SUMIF(D$14:CS$14,"CLO3",D298:CS298)/'Grade computation'!I$6)=0,0,(SUMIF(D$14:CS$14,"CLO3",D298:CS298)/'Grade computation'!I$6)),""),"")</f>
        <v/>
      </c>
      <c r="DC298" s="92" t="str">
        <f t="shared" si="172"/>
        <v/>
      </c>
      <c r="DD298" s="92" t="str">
        <f t="shared" si="173"/>
        <v/>
      </c>
      <c r="DE298" s="91" t="str">
        <f>IF(B298&lt;&gt;"",IFERROR(SUMIF(D$14:CS$14,"CLO4",D298:CS298)/'Grade computation'!I$7,""),"")</f>
        <v/>
      </c>
      <c r="DF298" s="92" t="str">
        <f t="shared" si="174"/>
        <v/>
      </c>
      <c r="DG298" s="92" t="str">
        <f t="shared" si="175"/>
        <v/>
      </c>
      <c r="DH298" s="91" t="str">
        <f>IF(B298&lt;&gt;"",IFERROR(IF((SUMIF(D$14:CS$14,"CLO5",D298:CS298)/'Grade computation'!I$8)=0,0,(SUMIF(D$14:CS$14,"CLO5",D298:CS298)/'Grade computation'!I$8)),""),"")</f>
        <v/>
      </c>
      <c r="DI298" s="92" t="str">
        <f t="shared" si="176"/>
        <v/>
      </c>
      <c r="DJ298" s="92" t="str">
        <f t="shared" si="177"/>
        <v/>
      </c>
      <c r="DK298" s="91" t="str">
        <f>IF(B298&lt;&gt;"",IFERROR(IF((SUMIF(D$14:CS$14,"CLO6",D298:CS298)/'Grade computation'!I$9)=0,0,(SUMIF(D$14:CS$14,"CLO6",D298:CS298)/'Grade computation'!I$9)),""),"")</f>
        <v/>
      </c>
      <c r="DL298" s="92" t="str">
        <f t="shared" si="178"/>
        <v/>
      </c>
      <c r="DM298" s="92" t="str">
        <f t="shared" si="179"/>
        <v/>
      </c>
      <c r="DN298" s="91" t="str">
        <f>IF(B298&lt;&gt;"",IFERROR(IF((SUMIF(D$14:CS$14,"CLO7",D298:CS298)/'Grade computation'!I$10)=0,0,(SUMIF(D$14:CS$14,"CLO7",D298:CS298)/'Grade computation'!I$10)),""),"")</f>
        <v/>
      </c>
      <c r="DO298" s="92" t="str">
        <f t="shared" si="180"/>
        <v/>
      </c>
      <c r="DP298" s="92" t="str">
        <f t="shared" si="181"/>
        <v/>
      </c>
      <c r="DQ298" s="91" t="str">
        <f>IF(B298&lt;&gt;"",IFERROR(IF((SUMIF(D$14:CS$14,"CLO8",D298:CS298)/'Grade computation'!I$11)=0,0,(SUMIF(D$14:CS$14,"CLO8",D298:CS298)/'Grade computation'!I$11)),""),"")</f>
        <v/>
      </c>
      <c r="DR298" s="92" t="str">
        <f t="shared" si="182"/>
        <v/>
      </c>
      <c r="DS298" s="92" t="str">
        <f t="shared" si="183"/>
        <v/>
      </c>
      <c r="DT298" s="91" t="str">
        <f>IF(B298&lt;&gt;"",IFERROR(IF((SUMIF(D$14:CS$14,"CLO9",D298:CS298)/'Grade computation'!I$12)=0,0,(SUMIF(D$14:CS$14,"CLO9",D298:CS298)/'Grade computation'!I$12)),""),"")</f>
        <v/>
      </c>
      <c r="DU298" s="92" t="str">
        <f t="shared" si="184"/>
        <v/>
      </c>
      <c r="DV298" s="92" t="str">
        <f t="shared" si="185"/>
        <v/>
      </c>
      <c r="DW298" s="91" t="str">
        <f>IF(B298&lt;&gt;"",IFERROR(IF((SUMIF(D$14:CS$14,"CLO10",D298:CS298)/'Grade computation'!I$13)=0,0,(SUMIF(D$14:CS$14,"CLO10",D298:CS298)/'Grade computation'!I$13)),""),"")</f>
        <v/>
      </c>
      <c r="DX298" s="92" t="str">
        <f t="shared" si="186"/>
        <v/>
      </c>
      <c r="DY298" s="92" t="str">
        <f t="shared" si="187"/>
        <v/>
      </c>
      <c r="DZ298" s="45"/>
      <c r="EA298" s="45"/>
    </row>
    <row r="299" spans="1:131" ht="15.75" customHeight="1">
      <c r="A299" s="281"/>
      <c r="B299" s="282"/>
      <c r="C299" s="276"/>
      <c r="D299" s="276"/>
      <c r="E299" s="276"/>
      <c r="F299" s="276"/>
      <c r="G299" s="276"/>
      <c r="H299" s="276"/>
      <c r="I299" s="276"/>
      <c r="J299" s="276"/>
      <c r="K299" s="276"/>
      <c r="L299" s="276"/>
      <c r="M299" s="276"/>
      <c r="N299" s="276"/>
      <c r="O299" s="276"/>
      <c r="P299" s="276"/>
      <c r="Q299" s="276"/>
      <c r="R299" s="276"/>
      <c r="S299" s="276"/>
      <c r="T299" s="276"/>
      <c r="U299" s="276"/>
      <c r="V299" s="276"/>
      <c r="W299" s="276"/>
      <c r="X299" s="276"/>
      <c r="Y299" s="276"/>
      <c r="Z299" s="276"/>
      <c r="AA299" s="276"/>
      <c r="AB299" s="276"/>
      <c r="AC299" s="276"/>
      <c r="AD299" s="276"/>
      <c r="AE299" s="276"/>
      <c r="AF299" s="276"/>
      <c r="AG299" s="276"/>
      <c r="AH299" s="89" t="str">
        <f t="shared" si="162"/>
        <v/>
      </c>
      <c r="AI299" s="90" t="str">
        <f t="shared" si="163"/>
        <v/>
      </c>
      <c r="AJ299" s="276"/>
      <c r="AK299" s="276"/>
      <c r="AL299" s="276"/>
      <c r="AM299" s="276"/>
      <c r="AN299" s="276"/>
      <c r="AO299" s="276"/>
      <c r="AP299" s="276"/>
      <c r="AQ299" s="276"/>
      <c r="AR299" s="276"/>
      <c r="AS299" s="276"/>
      <c r="AT299" s="276"/>
      <c r="AU299" s="276"/>
      <c r="AV299" s="276"/>
      <c r="AW299" s="276"/>
      <c r="AX299" s="276"/>
      <c r="AY299" s="276"/>
      <c r="AZ299" s="276"/>
      <c r="BA299" s="276"/>
      <c r="BB299" s="276"/>
      <c r="BC299" s="276"/>
      <c r="BD299" s="276"/>
      <c r="BE299" s="276"/>
      <c r="BF299" s="276"/>
      <c r="BG299" s="276"/>
      <c r="BH299" s="276"/>
      <c r="BI299" s="276"/>
      <c r="BJ299" s="276"/>
      <c r="BK299" s="276"/>
      <c r="BL299" s="276"/>
      <c r="BM299" s="276"/>
      <c r="BN299" s="89" t="str">
        <f t="shared" si="164"/>
        <v/>
      </c>
      <c r="BO299" s="90" t="str">
        <f t="shared" si="165"/>
        <v/>
      </c>
      <c r="BP299" s="285"/>
      <c r="BQ299" s="285"/>
      <c r="BR299" s="285"/>
      <c r="BS299" s="285"/>
      <c r="BT299" s="285"/>
      <c r="BU299" s="285"/>
      <c r="BV299" s="285"/>
      <c r="BW299" s="285"/>
      <c r="BX299" s="285"/>
      <c r="BY299" s="285"/>
      <c r="BZ299" s="285"/>
      <c r="CA299" s="276"/>
      <c r="CB299" s="276"/>
      <c r="CC299" s="276"/>
      <c r="CD299" s="276"/>
      <c r="CE299" s="276"/>
      <c r="CF299" s="276"/>
      <c r="CG299" s="276"/>
      <c r="CH299" s="276"/>
      <c r="CI299" s="276"/>
      <c r="CJ299" s="276"/>
      <c r="CK299" s="276"/>
      <c r="CL299" s="276"/>
      <c r="CM299" s="276"/>
      <c r="CN299" s="276"/>
      <c r="CO299" s="276"/>
      <c r="CP299" s="276"/>
      <c r="CQ299" s="276"/>
      <c r="CR299" s="276"/>
      <c r="CS299" s="276"/>
      <c r="CT299" s="89" t="str">
        <f t="shared" si="166"/>
        <v/>
      </c>
      <c r="CU299" s="90" t="str">
        <f t="shared" si="167"/>
        <v/>
      </c>
      <c r="CV299" s="91" t="str">
        <f>IF(B299&lt;&gt;"",IFERROR(SUMIF(D$14:CS$14, "CLO1", D299:CS299)/'Grade computation'!I$4,""),"")</f>
        <v/>
      </c>
      <c r="CW299" s="92" t="str">
        <f t="shared" si="168"/>
        <v/>
      </c>
      <c r="CX299" s="92" t="str">
        <f t="shared" si="169"/>
        <v/>
      </c>
      <c r="CY299" s="91" t="str">
        <f>IF(B299&lt;&gt;"",IFERROR(IF((SUMIF(D$14:CS$14,"CLO2",D299:CS299)/'Grade computation'!I$5)=0,0,(SUMIF(D$14:CS$14,"CLO2",D299:CS299)/'Grade computation'!I$5)),""),"")</f>
        <v/>
      </c>
      <c r="CZ299" s="92" t="str">
        <f t="shared" si="170"/>
        <v/>
      </c>
      <c r="DA299" s="92" t="str">
        <f t="shared" si="171"/>
        <v/>
      </c>
      <c r="DB299" s="91" t="str">
        <f>IF(B299&lt;&gt;"",IFERROR(IF((SUMIF(D$14:CS$14,"CLO3",D299:CS299)/'Grade computation'!I$6)=0,0,(SUMIF(D$14:CS$14,"CLO3",D299:CS299)/'Grade computation'!I$6)),""),"")</f>
        <v/>
      </c>
      <c r="DC299" s="92" t="str">
        <f t="shared" si="172"/>
        <v/>
      </c>
      <c r="DD299" s="92" t="str">
        <f t="shared" si="173"/>
        <v/>
      </c>
      <c r="DE299" s="91" t="str">
        <f>IF(B299&lt;&gt;"",IFERROR(SUMIF(D$14:CS$14,"CLO4",D299:CS299)/'Grade computation'!I$7,""),"")</f>
        <v/>
      </c>
      <c r="DF299" s="92" t="str">
        <f t="shared" si="174"/>
        <v/>
      </c>
      <c r="DG299" s="92" t="str">
        <f t="shared" si="175"/>
        <v/>
      </c>
      <c r="DH299" s="91" t="str">
        <f>IF(B299&lt;&gt;"",IFERROR(IF((SUMIF(D$14:CS$14,"CLO5",D299:CS299)/'Grade computation'!I$8)=0,0,(SUMIF(D$14:CS$14,"CLO5",D299:CS299)/'Grade computation'!I$8)),""),"")</f>
        <v/>
      </c>
      <c r="DI299" s="92" t="str">
        <f t="shared" si="176"/>
        <v/>
      </c>
      <c r="DJ299" s="92" t="str">
        <f t="shared" si="177"/>
        <v/>
      </c>
      <c r="DK299" s="91" t="str">
        <f>IF(B299&lt;&gt;"",IFERROR(IF((SUMIF(D$14:CS$14,"CLO6",D299:CS299)/'Grade computation'!I$9)=0,0,(SUMIF(D$14:CS$14,"CLO6",D299:CS299)/'Grade computation'!I$9)),""),"")</f>
        <v/>
      </c>
      <c r="DL299" s="92" t="str">
        <f t="shared" si="178"/>
        <v/>
      </c>
      <c r="DM299" s="92" t="str">
        <f t="shared" si="179"/>
        <v/>
      </c>
      <c r="DN299" s="91" t="str">
        <f>IF(B299&lt;&gt;"",IFERROR(IF((SUMIF(D$14:CS$14,"CLO7",D299:CS299)/'Grade computation'!I$10)=0,0,(SUMIF(D$14:CS$14,"CLO7",D299:CS299)/'Grade computation'!I$10)),""),"")</f>
        <v/>
      </c>
      <c r="DO299" s="92" t="str">
        <f t="shared" si="180"/>
        <v/>
      </c>
      <c r="DP299" s="92" t="str">
        <f t="shared" si="181"/>
        <v/>
      </c>
      <c r="DQ299" s="91" t="str">
        <f>IF(B299&lt;&gt;"",IFERROR(IF((SUMIF(D$14:CS$14,"CLO8",D299:CS299)/'Grade computation'!I$11)=0,0,(SUMIF(D$14:CS$14,"CLO8",D299:CS299)/'Grade computation'!I$11)),""),"")</f>
        <v/>
      </c>
      <c r="DR299" s="92" t="str">
        <f t="shared" si="182"/>
        <v/>
      </c>
      <c r="DS299" s="92" t="str">
        <f t="shared" si="183"/>
        <v/>
      </c>
      <c r="DT299" s="91" t="str">
        <f>IF(B299&lt;&gt;"",IFERROR(IF((SUMIF(D$14:CS$14,"CLO9",D299:CS299)/'Grade computation'!I$12)=0,0,(SUMIF(D$14:CS$14,"CLO9",D299:CS299)/'Grade computation'!I$12)),""),"")</f>
        <v/>
      </c>
      <c r="DU299" s="92" t="str">
        <f t="shared" si="184"/>
        <v/>
      </c>
      <c r="DV299" s="92" t="str">
        <f t="shared" si="185"/>
        <v/>
      </c>
      <c r="DW299" s="91" t="str">
        <f>IF(B299&lt;&gt;"",IFERROR(IF((SUMIF(D$14:CS$14,"CLO10",D299:CS299)/'Grade computation'!I$13)=0,0,(SUMIF(D$14:CS$14,"CLO10",D299:CS299)/'Grade computation'!I$13)),""),"")</f>
        <v/>
      </c>
      <c r="DX299" s="92" t="str">
        <f t="shared" si="186"/>
        <v/>
      </c>
      <c r="DY299" s="92" t="str">
        <f t="shared" si="187"/>
        <v/>
      </c>
      <c r="DZ299" s="45"/>
      <c r="EA299" s="45"/>
    </row>
    <row r="300" spans="1:131" ht="15.75" customHeight="1">
      <c r="A300" s="281"/>
      <c r="B300" s="282"/>
      <c r="C300" s="276"/>
      <c r="D300" s="276"/>
      <c r="E300" s="276"/>
      <c r="F300" s="276"/>
      <c r="G300" s="276"/>
      <c r="H300" s="276"/>
      <c r="I300" s="276"/>
      <c r="J300" s="276"/>
      <c r="K300" s="276"/>
      <c r="L300" s="276"/>
      <c r="M300" s="276"/>
      <c r="N300" s="276"/>
      <c r="O300" s="276"/>
      <c r="P300" s="276"/>
      <c r="Q300" s="276"/>
      <c r="R300" s="276"/>
      <c r="S300" s="276"/>
      <c r="T300" s="276"/>
      <c r="U300" s="276"/>
      <c r="V300" s="276"/>
      <c r="W300" s="276"/>
      <c r="X300" s="276"/>
      <c r="Y300" s="276"/>
      <c r="Z300" s="276"/>
      <c r="AA300" s="276"/>
      <c r="AB300" s="276"/>
      <c r="AC300" s="276"/>
      <c r="AD300" s="276"/>
      <c r="AE300" s="276"/>
      <c r="AF300" s="276"/>
      <c r="AG300" s="276"/>
      <c r="AH300" s="89" t="str">
        <f t="shared" si="162"/>
        <v/>
      </c>
      <c r="AI300" s="90" t="str">
        <f t="shared" si="163"/>
        <v/>
      </c>
      <c r="AJ300" s="276"/>
      <c r="AK300" s="276"/>
      <c r="AL300" s="276"/>
      <c r="AM300" s="276"/>
      <c r="AN300" s="276"/>
      <c r="AO300" s="276"/>
      <c r="AP300" s="276"/>
      <c r="AQ300" s="276"/>
      <c r="AR300" s="276"/>
      <c r="AS300" s="276"/>
      <c r="AT300" s="276"/>
      <c r="AU300" s="276"/>
      <c r="AV300" s="276"/>
      <c r="AW300" s="276"/>
      <c r="AX300" s="276"/>
      <c r="AY300" s="276"/>
      <c r="AZ300" s="276"/>
      <c r="BA300" s="276"/>
      <c r="BB300" s="276"/>
      <c r="BC300" s="276"/>
      <c r="BD300" s="276"/>
      <c r="BE300" s="276"/>
      <c r="BF300" s="276"/>
      <c r="BG300" s="276"/>
      <c r="BH300" s="276"/>
      <c r="BI300" s="276"/>
      <c r="BJ300" s="276"/>
      <c r="BK300" s="276"/>
      <c r="BL300" s="276"/>
      <c r="BM300" s="276"/>
      <c r="BN300" s="89" t="str">
        <f t="shared" si="164"/>
        <v/>
      </c>
      <c r="BO300" s="90" t="str">
        <f t="shared" si="165"/>
        <v/>
      </c>
      <c r="BP300" s="285"/>
      <c r="BQ300" s="285"/>
      <c r="BR300" s="285"/>
      <c r="BS300" s="285"/>
      <c r="BT300" s="285"/>
      <c r="BU300" s="285"/>
      <c r="BV300" s="285"/>
      <c r="BW300" s="285"/>
      <c r="BX300" s="285"/>
      <c r="BY300" s="285"/>
      <c r="BZ300" s="285"/>
      <c r="CA300" s="276"/>
      <c r="CB300" s="276"/>
      <c r="CC300" s="276"/>
      <c r="CD300" s="276"/>
      <c r="CE300" s="276"/>
      <c r="CF300" s="276"/>
      <c r="CG300" s="276"/>
      <c r="CH300" s="276"/>
      <c r="CI300" s="276"/>
      <c r="CJ300" s="276"/>
      <c r="CK300" s="276"/>
      <c r="CL300" s="276"/>
      <c r="CM300" s="276"/>
      <c r="CN300" s="276"/>
      <c r="CO300" s="276"/>
      <c r="CP300" s="276"/>
      <c r="CQ300" s="276"/>
      <c r="CR300" s="276"/>
      <c r="CS300" s="276"/>
      <c r="CT300" s="89" t="str">
        <f t="shared" si="166"/>
        <v/>
      </c>
      <c r="CU300" s="90" t="str">
        <f t="shared" si="167"/>
        <v/>
      </c>
      <c r="CV300" s="91" t="str">
        <f>IF(B300&lt;&gt;"",IFERROR(SUMIF(D$14:CS$14, "CLO1", D300:CS300)/'Grade computation'!I$4,""),"")</f>
        <v/>
      </c>
      <c r="CW300" s="92" t="str">
        <f t="shared" si="168"/>
        <v/>
      </c>
      <c r="CX300" s="92" t="str">
        <f t="shared" si="169"/>
        <v/>
      </c>
      <c r="CY300" s="91" t="str">
        <f>IF(B300&lt;&gt;"",IFERROR(IF((SUMIF(D$14:CS$14,"CLO2",D300:CS300)/'Grade computation'!I$5)=0,0,(SUMIF(D$14:CS$14,"CLO2",D300:CS300)/'Grade computation'!I$5)),""),"")</f>
        <v/>
      </c>
      <c r="CZ300" s="92" t="str">
        <f t="shared" si="170"/>
        <v/>
      </c>
      <c r="DA300" s="92" t="str">
        <f t="shared" si="171"/>
        <v/>
      </c>
      <c r="DB300" s="91" t="str">
        <f>IF(B300&lt;&gt;"",IFERROR(IF((SUMIF(D$14:CS$14,"CLO3",D300:CS300)/'Grade computation'!I$6)=0,0,(SUMIF(D$14:CS$14,"CLO3",D300:CS300)/'Grade computation'!I$6)),""),"")</f>
        <v/>
      </c>
      <c r="DC300" s="92" t="str">
        <f t="shared" si="172"/>
        <v/>
      </c>
      <c r="DD300" s="92" t="str">
        <f t="shared" si="173"/>
        <v/>
      </c>
      <c r="DE300" s="91" t="str">
        <f>IF(B300&lt;&gt;"",IFERROR(SUMIF(D$14:CS$14,"CLO4",D300:CS300)/'Grade computation'!I$7,""),"")</f>
        <v/>
      </c>
      <c r="DF300" s="92" t="str">
        <f t="shared" si="174"/>
        <v/>
      </c>
      <c r="DG300" s="92" t="str">
        <f t="shared" si="175"/>
        <v/>
      </c>
      <c r="DH300" s="91" t="str">
        <f>IF(B300&lt;&gt;"",IFERROR(IF((SUMIF(D$14:CS$14,"CLO5",D300:CS300)/'Grade computation'!I$8)=0,0,(SUMIF(D$14:CS$14,"CLO5",D300:CS300)/'Grade computation'!I$8)),""),"")</f>
        <v/>
      </c>
      <c r="DI300" s="92" t="str">
        <f t="shared" si="176"/>
        <v/>
      </c>
      <c r="DJ300" s="92" t="str">
        <f t="shared" si="177"/>
        <v/>
      </c>
      <c r="DK300" s="91" t="str">
        <f>IF(B300&lt;&gt;"",IFERROR(IF((SUMIF(D$14:CS$14,"CLO6",D300:CS300)/'Grade computation'!I$9)=0,0,(SUMIF(D$14:CS$14,"CLO6",D300:CS300)/'Grade computation'!I$9)),""),"")</f>
        <v/>
      </c>
      <c r="DL300" s="92" t="str">
        <f t="shared" si="178"/>
        <v/>
      </c>
      <c r="DM300" s="92" t="str">
        <f t="shared" si="179"/>
        <v/>
      </c>
      <c r="DN300" s="91" t="str">
        <f>IF(B300&lt;&gt;"",IFERROR(IF((SUMIF(D$14:CS$14,"CLO7",D300:CS300)/'Grade computation'!I$10)=0,0,(SUMIF(D$14:CS$14,"CLO7",D300:CS300)/'Grade computation'!I$10)),""),"")</f>
        <v/>
      </c>
      <c r="DO300" s="92" t="str">
        <f t="shared" si="180"/>
        <v/>
      </c>
      <c r="DP300" s="92" t="str">
        <f t="shared" si="181"/>
        <v/>
      </c>
      <c r="DQ300" s="91" t="str">
        <f>IF(B300&lt;&gt;"",IFERROR(IF((SUMIF(D$14:CS$14,"CLO8",D300:CS300)/'Grade computation'!I$11)=0,0,(SUMIF(D$14:CS$14,"CLO8",D300:CS300)/'Grade computation'!I$11)),""),"")</f>
        <v/>
      </c>
      <c r="DR300" s="92" t="str">
        <f t="shared" si="182"/>
        <v/>
      </c>
      <c r="DS300" s="92" t="str">
        <f t="shared" si="183"/>
        <v/>
      </c>
      <c r="DT300" s="91" t="str">
        <f>IF(B300&lt;&gt;"",IFERROR(IF((SUMIF(D$14:CS$14,"CLO9",D300:CS300)/'Grade computation'!I$12)=0,0,(SUMIF(D$14:CS$14,"CLO9",D300:CS300)/'Grade computation'!I$12)),""),"")</f>
        <v/>
      </c>
      <c r="DU300" s="92" t="str">
        <f t="shared" si="184"/>
        <v/>
      </c>
      <c r="DV300" s="92" t="str">
        <f t="shared" si="185"/>
        <v/>
      </c>
      <c r="DW300" s="91" t="str">
        <f>IF(B300&lt;&gt;"",IFERROR(IF((SUMIF(D$14:CS$14,"CLO10",D300:CS300)/'Grade computation'!I$13)=0,0,(SUMIF(D$14:CS$14,"CLO10",D300:CS300)/'Grade computation'!I$13)),""),"")</f>
        <v/>
      </c>
      <c r="DX300" s="92" t="str">
        <f t="shared" si="186"/>
        <v/>
      </c>
      <c r="DY300" s="92" t="str">
        <f t="shared" si="187"/>
        <v/>
      </c>
      <c r="DZ300" s="45"/>
      <c r="EA300" s="45"/>
    </row>
    <row r="301" spans="1:131" ht="15.75" customHeight="1">
      <c r="A301" s="281"/>
      <c r="B301" s="282"/>
      <c r="C301" s="276"/>
      <c r="D301" s="276"/>
      <c r="E301" s="276"/>
      <c r="F301" s="276"/>
      <c r="G301" s="276"/>
      <c r="H301" s="276"/>
      <c r="I301" s="276"/>
      <c r="J301" s="276"/>
      <c r="K301" s="276"/>
      <c r="L301" s="276"/>
      <c r="M301" s="276"/>
      <c r="N301" s="276"/>
      <c r="O301" s="276"/>
      <c r="P301" s="276"/>
      <c r="Q301" s="276"/>
      <c r="R301" s="276"/>
      <c r="S301" s="276"/>
      <c r="T301" s="276"/>
      <c r="U301" s="276"/>
      <c r="V301" s="276"/>
      <c r="W301" s="276"/>
      <c r="X301" s="276"/>
      <c r="Y301" s="276"/>
      <c r="Z301" s="276"/>
      <c r="AA301" s="276"/>
      <c r="AB301" s="276"/>
      <c r="AC301" s="276"/>
      <c r="AD301" s="276"/>
      <c r="AE301" s="276"/>
      <c r="AF301" s="276"/>
      <c r="AG301" s="276"/>
      <c r="AH301" s="89" t="str">
        <f t="shared" si="162"/>
        <v/>
      </c>
      <c r="AI301" s="90" t="str">
        <f t="shared" si="163"/>
        <v/>
      </c>
      <c r="AJ301" s="276"/>
      <c r="AK301" s="276"/>
      <c r="AL301" s="276"/>
      <c r="AM301" s="276"/>
      <c r="AN301" s="276"/>
      <c r="AO301" s="276"/>
      <c r="AP301" s="276"/>
      <c r="AQ301" s="276"/>
      <c r="AR301" s="276"/>
      <c r="AS301" s="276"/>
      <c r="AT301" s="276"/>
      <c r="AU301" s="276"/>
      <c r="AV301" s="276"/>
      <c r="AW301" s="276"/>
      <c r="AX301" s="276"/>
      <c r="AY301" s="276"/>
      <c r="AZ301" s="276"/>
      <c r="BA301" s="276"/>
      <c r="BB301" s="276"/>
      <c r="BC301" s="276"/>
      <c r="BD301" s="276"/>
      <c r="BE301" s="276"/>
      <c r="BF301" s="276"/>
      <c r="BG301" s="276"/>
      <c r="BH301" s="276"/>
      <c r="BI301" s="276"/>
      <c r="BJ301" s="276"/>
      <c r="BK301" s="276"/>
      <c r="BL301" s="276"/>
      <c r="BM301" s="276"/>
      <c r="BN301" s="89" t="str">
        <f t="shared" si="164"/>
        <v/>
      </c>
      <c r="BO301" s="90" t="str">
        <f t="shared" si="165"/>
        <v/>
      </c>
      <c r="BP301" s="285"/>
      <c r="BQ301" s="285"/>
      <c r="BR301" s="285"/>
      <c r="BS301" s="285"/>
      <c r="BT301" s="285"/>
      <c r="BU301" s="285"/>
      <c r="BV301" s="285"/>
      <c r="BW301" s="285"/>
      <c r="BX301" s="285"/>
      <c r="BY301" s="285"/>
      <c r="BZ301" s="285"/>
      <c r="CA301" s="276"/>
      <c r="CB301" s="276"/>
      <c r="CC301" s="276"/>
      <c r="CD301" s="276"/>
      <c r="CE301" s="276"/>
      <c r="CF301" s="276"/>
      <c r="CG301" s="276"/>
      <c r="CH301" s="276"/>
      <c r="CI301" s="276"/>
      <c r="CJ301" s="276"/>
      <c r="CK301" s="276"/>
      <c r="CL301" s="276"/>
      <c r="CM301" s="276"/>
      <c r="CN301" s="276"/>
      <c r="CO301" s="276"/>
      <c r="CP301" s="276"/>
      <c r="CQ301" s="276"/>
      <c r="CR301" s="276"/>
      <c r="CS301" s="276"/>
      <c r="CT301" s="89" t="str">
        <f t="shared" si="166"/>
        <v/>
      </c>
      <c r="CU301" s="90" t="str">
        <f t="shared" si="167"/>
        <v/>
      </c>
      <c r="CV301" s="91" t="str">
        <f>IF(B301&lt;&gt;"",IFERROR(SUMIF(D$14:CS$14, "CLO1", D301:CS301)/'Grade computation'!I$4,""),"")</f>
        <v/>
      </c>
      <c r="CW301" s="92" t="str">
        <f t="shared" si="168"/>
        <v/>
      </c>
      <c r="CX301" s="92" t="str">
        <f t="shared" si="169"/>
        <v/>
      </c>
      <c r="CY301" s="91" t="str">
        <f>IF(B301&lt;&gt;"",IFERROR(IF((SUMIF(D$14:CS$14,"CLO2",D301:CS301)/'Grade computation'!I$5)=0,0,(SUMIF(D$14:CS$14,"CLO2",D301:CS301)/'Grade computation'!I$5)),""),"")</f>
        <v/>
      </c>
      <c r="CZ301" s="92" t="str">
        <f t="shared" si="170"/>
        <v/>
      </c>
      <c r="DA301" s="92" t="str">
        <f t="shared" si="171"/>
        <v/>
      </c>
      <c r="DB301" s="91" t="str">
        <f>IF(B301&lt;&gt;"",IFERROR(IF((SUMIF(D$14:CS$14,"CLO3",D301:CS301)/'Grade computation'!I$6)=0,0,(SUMIF(D$14:CS$14,"CLO3",D301:CS301)/'Grade computation'!I$6)),""),"")</f>
        <v/>
      </c>
      <c r="DC301" s="92" t="str">
        <f t="shared" si="172"/>
        <v/>
      </c>
      <c r="DD301" s="92" t="str">
        <f t="shared" si="173"/>
        <v/>
      </c>
      <c r="DE301" s="91" t="str">
        <f>IF(B301&lt;&gt;"",IFERROR(SUMIF(D$14:CS$14,"CLO4",D301:CS301)/'Grade computation'!I$7,""),"")</f>
        <v/>
      </c>
      <c r="DF301" s="92" t="str">
        <f t="shared" si="174"/>
        <v/>
      </c>
      <c r="DG301" s="92" t="str">
        <f t="shared" si="175"/>
        <v/>
      </c>
      <c r="DH301" s="91" t="str">
        <f>IF(B301&lt;&gt;"",IFERROR(IF((SUMIF(D$14:CS$14,"CLO5",D301:CS301)/'Grade computation'!I$8)=0,0,(SUMIF(D$14:CS$14,"CLO5",D301:CS301)/'Grade computation'!I$8)),""),"")</f>
        <v/>
      </c>
      <c r="DI301" s="92" t="str">
        <f t="shared" si="176"/>
        <v/>
      </c>
      <c r="DJ301" s="92" t="str">
        <f t="shared" si="177"/>
        <v/>
      </c>
      <c r="DK301" s="91" t="str">
        <f>IF(B301&lt;&gt;"",IFERROR(IF((SUMIF(D$14:CS$14,"CLO6",D301:CS301)/'Grade computation'!I$9)=0,0,(SUMIF(D$14:CS$14,"CLO6",D301:CS301)/'Grade computation'!I$9)),""),"")</f>
        <v/>
      </c>
      <c r="DL301" s="92" t="str">
        <f t="shared" si="178"/>
        <v/>
      </c>
      <c r="DM301" s="92" t="str">
        <f t="shared" si="179"/>
        <v/>
      </c>
      <c r="DN301" s="91" t="str">
        <f>IF(B301&lt;&gt;"",IFERROR(IF((SUMIF(D$14:CS$14,"CLO7",D301:CS301)/'Grade computation'!I$10)=0,0,(SUMIF(D$14:CS$14,"CLO7",D301:CS301)/'Grade computation'!I$10)),""),"")</f>
        <v/>
      </c>
      <c r="DO301" s="92" t="str">
        <f t="shared" si="180"/>
        <v/>
      </c>
      <c r="DP301" s="92" t="str">
        <f t="shared" si="181"/>
        <v/>
      </c>
      <c r="DQ301" s="91" t="str">
        <f>IF(B301&lt;&gt;"",IFERROR(IF((SUMIF(D$14:CS$14,"CLO8",D301:CS301)/'Grade computation'!I$11)=0,0,(SUMIF(D$14:CS$14,"CLO8",D301:CS301)/'Grade computation'!I$11)),""),"")</f>
        <v/>
      </c>
      <c r="DR301" s="92" t="str">
        <f t="shared" si="182"/>
        <v/>
      </c>
      <c r="DS301" s="92" t="str">
        <f t="shared" si="183"/>
        <v/>
      </c>
      <c r="DT301" s="91" t="str">
        <f>IF(B301&lt;&gt;"",IFERROR(IF((SUMIF(D$14:CS$14,"CLO9",D301:CS301)/'Grade computation'!I$12)=0,0,(SUMIF(D$14:CS$14,"CLO9",D301:CS301)/'Grade computation'!I$12)),""),"")</f>
        <v/>
      </c>
      <c r="DU301" s="92" t="str">
        <f t="shared" si="184"/>
        <v/>
      </c>
      <c r="DV301" s="92" t="str">
        <f t="shared" si="185"/>
        <v/>
      </c>
      <c r="DW301" s="91" t="str">
        <f>IF(B301&lt;&gt;"",IFERROR(IF((SUMIF(D$14:CS$14,"CLO10",D301:CS301)/'Grade computation'!I$13)=0,0,(SUMIF(D$14:CS$14,"CLO10",D301:CS301)/'Grade computation'!I$13)),""),"")</f>
        <v/>
      </c>
      <c r="DX301" s="92" t="str">
        <f t="shared" si="186"/>
        <v/>
      </c>
      <c r="DY301" s="92" t="str">
        <f t="shared" si="187"/>
        <v/>
      </c>
      <c r="DZ301" s="45"/>
      <c r="EA301" s="45"/>
    </row>
    <row r="302" spans="1:131" ht="15.75" customHeight="1">
      <c r="A302" s="281"/>
      <c r="B302" s="282"/>
      <c r="C302" s="276"/>
      <c r="D302" s="276"/>
      <c r="E302" s="276"/>
      <c r="F302" s="276"/>
      <c r="G302" s="276"/>
      <c r="H302" s="276"/>
      <c r="I302" s="276"/>
      <c r="J302" s="276"/>
      <c r="K302" s="276"/>
      <c r="L302" s="276"/>
      <c r="M302" s="276"/>
      <c r="N302" s="276"/>
      <c r="O302" s="276"/>
      <c r="P302" s="276"/>
      <c r="Q302" s="276"/>
      <c r="R302" s="276"/>
      <c r="S302" s="276"/>
      <c r="T302" s="276"/>
      <c r="U302" s="276"/>
      <c r="V302" s="276"/>
      <c r="W302" s="276"/>
      <c r="X302" s="276"/>
      <c r="Y302" s="276"/>
      <c r="Z302" s="276"/>
      <c r="AA302" s="276"/>
      <c r="AB302" s="276"/>
      <c r="AC302" s="276"/>
      <c r="AD302" s="276"/>
      <c r="AE302" s="276"/>
      <c r="AF302" s="276"/>
      <c r="AG302" s="276"/>
      <c r="AH302" s="89" t="str">
        <f t="shared" si="162"/>
        <v/>
      </c>
      <c r="AI302" s="90" t="str">
        <f t="shared" si="163"/>
        <v/>
      </c>
      <c r="AJ302" s="276"/>
      <c r="AK302" s="276"/>
      <c r="AL302" s="276"/>
      <c r="AM302" s="276"/>
      <c r="AN302" s="276"/>
      <c r="AO302" s="276"/>
      <c r="AP302" s="276"/>
      <c r="AQ302" s="276"/>
      <c r="AR302" s="276"/>
      <c r="AS302" s="276"/>
      <c r="AT302" s="276"/>
      <c r="AU302" s="276"/>
      <c r="AV302" s="276"/>
      <c r="AW302" s="276"/>
      <c r="AX302" s="276"/>
      <c r="AY302" s="276"/>
      <c r="AZ302" s="276"/>
      <c r="BA302" s="276"/>
      <c r="BB302" s="276"/>
      <c r="BC302" s="276"/>
      <c r="BD302" s="276"/>
      <c r="BE302" s="276"/>
      <c r="BF302" s="276"/>
      <c r="BG302" s="276"/>
      <c r="BH302" s="276"/>
      <c r="BI302" s="276"/>
      <c r="BJ302" s="276"/>
      <c r="BK302" s="276"/>
      <c r="BL302" s="276"/>
      <c r="BM302" s="276"/>
      <c r="BN302" s="89" t="str">
        <f t="shared" si="164"/>
        <v/>
      </c>
      <c r="BO302" s="90" t="str">
        <f t="shared" si="165"/>
        <v/>
      </c>
      <c r="BP302" s="285"/>
      <c r="BQ302" s="285"/>
      <c r="BR302" s="285"/>
      <c r="BS302" s="285"/>
      <c r="BT302" s="285"/>
      <c r="BU302" s="285"/>
      <c r="BV302" s="285"/>
      <c r="BW302" s="285"/>
      <c r="BX302" s="285"/>
      <c r="BY302" s="285"/>
      <c r="BZ302" s="285"/>
      <c r="CA302" s="276"/>
      <c r="CB302" s="276"/>
      <c r="CC302" s="276"/>
      <c r="CD302" s="276"/>
      <c r="CE302" s="276"/>
      <c r="CF302" s="276"/>
      <c r="CG302" s="276"/>
      <c r="CH302" s="276"/>
      <c r="CI302" s="276"/>
      <c r="CJ302" s="276"/>
      <c r="CK302" s="276"/>
      <c r="CL302" s="276"/>
      <c r="CM302" s="276"/>
      <c r="CN302" s="276"/>
      <c r="CO302" s="276"/>
      <c r="CP302" s="276"/>
      <c r="CQ302" s="276"/>
      <c r="CR302" s="276"/>
      <c r="CS302" s="276"/>
      <c r="CT302" s="89" t="str">
        <f t="shared" si="166"/>
        <v/>
      </c>
      <c r="CU302" s="90" t="str">
        <f t="shared" si="167"/>
        <v/>
      </c>
      <c r="CV302" s="91" t="str">
        <f>IF(B302&lt;&gt;"",IFERROR(SUMIF(D$14:CS$14, "CLO1", D302:CS302)/'Grade computation'!I$4,""),"")</f>
        <v/>
      </c>
      <c r="CW302" s="92" t="str">
        <f t="shared" si="168"/>
        <v/>
      </c>
      <c r="CX302" s="92" t="str">
        <f t="shared" si="169"/>
        <v/>
      </c>
      <c r="CY302" s="91" t="str">
        <f>IF(B302&lt;&gt;"",IFERROR(IF((SUMIF(D$14:CS$14,"CLO2",D302:CS302)/'Grade computation'!I$5)=0,0,(SUMIF(D$14:CS$14,"CLO2",D302:CS302)/'Grade computation'!I$5)),""),"")</f>
        <v/>
      </c>
      <c r="CZ302" s="92" t="str">
        <f t="shared" si="170"/>
        <v/>
      </c>
      <c r="DA302" s="92" t="str">
        <f t="shared" si="171"/>
        <v/>
      </c>
      <c r="DB302" s="91" t="str">
        <f>IF(B302&lt;&gt;"",IFERROR(IF((SUMIF(D$14:CS$14,"CLO3",D302:CS302)/'Grade computation'!I$6)=0,0,(SUMIF(D$14:CS$14,"CLO3",D302:CS302)/'Grade computation'!I$6)),""),"")</f>
        <v/>
      </c>
      <c r="DC302" s="92" t="str">
        <f t="shared" si="172"/>
        <v/>
      </c>
      <c r="DD302" s="92" t="str">
        <f t="shared" si="173"/>
        <v/>
      </c>
      <c r="DE302" s="91" t="str">
        <f>IF(B302&lt;&gt;"",IFERROR(SUMIF(D$14:CS$14,"CLO4",D302:CS302)/'Grade computation'!I$7,""),"")</f>
        <v/>
      </c>
      <c r="DF302" s="92" t="str">
        <f t="shared" si="174"/>
        <v/>
      </c>
      <c r="DG302" s="92" t="str">
        <f t="shared" si="175"/>
        <v/>
      </c>
      <c r="DH302" s="91" t="str">
        <f>IF(B302&lt;&gt;"",IFERROR(IF((SUMIF(D$14:CS$14,"CLO5",D302:CS302)/'Grade computation'!I$8)=0,0,(SUMIF(D$14:CS$14,"CLO5",D302:CS302)/'Grade computation'!I$8)),""),"")</f>
        <v/>
      </c>
      <c r="DI302" s="92" t="str">
        <f t="shared" si="176"/>
        <v/>
      </c>
      <c r="DJ302" s="92" t="str">
        <f t="shared" si="177"/>
        <v/>
      </c>
      <c r="DK302" s="91" t="str">
        <f>IF(B302&lt;&gt;"",IFERROR(IF((SUMIF(D$14:CS$14,"CLO6",D302:CS302)/'Grade computation'!I$9)=0,0,(SUMIF(D$14:CS$14,"CLO6",D302:CS302)/'Grade computation'!I$9)),""),"")</f>
        <v/>
      </c>
      <c r="DL302" s="92" t="str">
        <f t="shared" si="178"/>
        <v/>
      </c>
      <c r="DM302" s="92" t="str">
        <f t="shared" si="179"/>
        <v/>
      </c>
      <c r="DN302" s="91" t="str">
        <f>IF(B302&lt;&gt;"",IFERROR(IF((SUMIF(D$14:CS$14,"CLO7",D302:CS302)/'Grade computation'!I$10)=0,0,(SUMIF(D$14:CS$14,"CLO7",D302:CS302)/'Grade computation'!I$10)),""),"")</f>
        <v/>
      </c>
      <c r="DO302" s="92" t="str">
        <f t="shared" si="180"/>
        <v/>
      </c>
      <c r="DP302" s="92" t="str">
        <f t="shared" si="181"/>
        <v/>
      </c>
      <c r="DQ302" s="91" t="str">
        <f>IF(B302&lt;&gt;"",IFERROR(IF((SUMIF(D$14:CS$14,"CLO8",D302:CS302)/'Grade computation'!I$11)=0,0,(SUMIF(D$14:CS$14,"CLO8",D302:CS302)/'Grade computation'!I$11)),""),"")</f>
        <v/>
      </c>
      <c r="DR302" s="92" t="str">
        <f t="shared" si="182"/>
        <v/>
      </c>
      <c r="DS302" s="92" t="str">
        <f t="shared" si="183"/>
        <v/>
      </c>
      <c r="DT302" s="91" t="str">
        <f>IF(B302&lt;&gt;"",IFERROR(IF((SUMIF(D$14:CS$14,"CLO9",D302:CS302)/'Grade computation'!I$12)=0,0,(SUMIF(D$14:CS$14,"CLO9",D302:CS302)/'Grade computation'!I$12)),""),"")</f>
        <v/>
      </c>
      <c r="DU302" s="92" t="str">
        <f t="shared" si="184"/>
        <v/>
      </c>
      <c r="DV302" s="92" t="str">
        <f t="shared" si="185"/>
        <v/>
      </c>
      <c r="DW302" s="91" t="str">
        <f>IF(B302&lt;&gt;"",IFERROR(IF((SUMIF(D$14:CS$14,"CLO10",D302:CS302)/'Grade computation'!I$13)=0,0,(SUMIF(D$14:CS$14,"CLO10",D302:CS302)/'Grade computation'!I$13)),""),"")</f>
        <v/>
      </c>
      <c r="DX302" s="92" t="str">
        <f t="shared" si="186"/>
        <v/>
      </c>
      <c r="DY302" s="92" t="str">
        <f t="shared" si="187"/>
        <v/>
      </c>
      <c r="DZ302" s="45"/>
      <c r="EA302" s="45"/>
    </row>
    <row r="303" spans="1:131" ht="15.75" customHeight="1">
      <c r="A303" s="281"/>
      <c r="B303" s="282"/>
      <c r="C303" s="276"/>
      <c r="D303" s="276"/>
      <c r="E303" s="276"/>
      <c r="F303" s="276"/>
      <c r="G303" s="276"/>
      <c r="H303" s="276"/>
      <c r="I303" s="276"/>
      <c r="J303" s="276"/>
      <c r="K303" s="276"/>
      <c r="L303" s="276"/>
      <c r="M303" s="276"/>
      <c r="N303" s="276"/>
      <c r="O303" s="276"/>
      <c r="P303" s="276"/>
      <c r="Q303" s="276"/>
      <c r="R303" s="276"/>
      <c r="S303" s="276"/>
      <c r="T303" s="276"/>
      <c r="U303" s="276"/>
      <c r="V303" s="276"/>
      <c r="W303" s="276"/>
      <c r="X303" s="276"/>
      <c r="Y303" s="276"/>
      <c r="Z303" s="276"/>
      <c r="AA303" s="276"/>
      <c r="AB303" s="276"/>
      <c r="AC303" s="276"/>
      <c r="AD303" s="276"/>
      <c r="AE303" s="276"/>
      <c r="AF303" s="276"/>
      <c r="AG303" s="276"/>
      <c r="AH303" s="89" t="str">
        <f t="shared" si="162"/>
        <v/>
      </c>
      <c r="AI303" s="90" t="str">
        <f t="shared" si="163"/>
        <v/>
      </c>
      <c r="AJ303" s="276"/>
      <c r="AK303" s="276"/>
      <c r="AL303" s="276"/>
      <c r="AM303" s="276"/>
      <c r="AN303" s="276"/>
      <c r="AO303" s="276"/>
      <c r="AP303" s="276"/>
      <c r="AQ303" s="276"/>
      <c r="AR303" s="276"/>
      <c r="AS303" s="276"/>
      <c r="AT303" s="276"/>
      <c r="AU303" s="276"/>
      <c r="AV303" s="276"/>
      <c r="AW303" s="276"/>
      <c r="AX303" s="276"/>
      <c r="AY303" s="276"/>
      <c r="AZ303" s="276"/>
      <c r="BA303" s="276"/>
      <c r="BB303" s="276"/>
      <c r="BC303" s="276"/>
      <c r="BD303" s="276"/>
      <c r="BE303" s="276"/>
      <c r="BF303" s="276"/>
      <c r="BG303" s="276"/>
      <c r="BH303" s="276"/>
      <c r="BI303" s="276"/>
      <c r="BJ303" s="276"/>
      <c r="BK303" s="276"/>
      <c r="BL303" s="276"/>
      <c r="BM303" s="276"/>
      <c r="BN303" s="89" t="str">
        <f t="shared" si="164"/>
        <v/>
      </c>
      <c r="BO303" s="90" t="str">
        <f t="shared" si="165"/>
        <v/>
      </c>
      <c r="BP303" s="285"/>
      <c r="BQ303" s="285"/>
      <c r="BR303" s="285"/>
      <c r="BS303" s="285"/>
      <c r="BT303" s="285"/>
      <c r="BU303" s="285"/>
      <c r="BV303" s="285"/>
      <c r="BW303" s="285"/>
      <c r="BX303" s="285"/>
      <c r="BY303" s="285"/>
      <c r="BZ303" s="285"/>
      <c r="CA303" s="276"/>
      <c r="CB303" s="276"/>
      <c r="CC303" s="276"/>
      <c r="CD303" s="276"/>
      <c r="CE303" s="276"/>
      <c r="CF303" s="276"/>
      <c r="CG303" s="276"/>
      <c r="CH303" s="276"/>
      <c r="CI303" s="276"/>
      <c r="CJ303" s="276"/>
      <c r="CK303" s="276"/>
      <c r="CL303" s="276"/>
      <c r="CM303" s="276"/>
      <c r="CN303" s="276"/>
      <c r="CO303" s="276"/>
      <c r="CP303" s="276"/>
      <c r="CQ303" s="276"/>
      <c r="CR303" s="276"/>
      <c r="CS303" s="276"/>
      <c r="CT303" s="89" t="str">
        <f t="shared" si="166"/>
        <v/>
      </c>
      <c r="CU303" s="90" t="str">
        <f t="shared" si="167"/>
        <v/>
      </c>
      <c r="CV303" s="91" t="str">
        <f>IF(B303&lt;&gt;"",IFERROR(SUMIF(D$14:CS$14, "CLO1", D303:CS303)/'Grade computation'!I$4,""),"")</f>
        <v/>
      </c>
      <c r="CW303" s="92" t="str">
        <f t="shared" si="168"/>
        <v/>
      </c>
      <c r="CX303" s="92" t="str">
        <f t="shared" si="169"/>
        <v/>
      </c>
      <c r="CY303" s="91" t="str">
        <f>IF(B303&lt;&gt;"",IFERROR(IF((SUMIF(D$14:CS$14,"CLO2",D303:CS303)/'Grade computation'!I$5)=0,0,(SUMIF(D$14:CS$14,"CLO2",D303:CS303)/'Grade computation'!I$5)),""),"")</f>
        <v/>
      </c>
      <c r="CZ303" s="92" t="str">
        <f t="shared" si="170"/>
        <v/>
      </c>
      <c r="DA303" s="92" t="str">
        <f t="shared" si="171"/>
        <v/>
      </c>
      <c r="DB303" s="91" t="str">
        <f>IF(B303&lt;&gt;"",IFERROR(IF((SUMIF(D$14:CS$14,"CLO3",D303:CS303)/'Grade computation'!I$6)=0,0,(SUMIF(D$14:CS$14,"CLO3",D303:CS303)/'Grade computation'!I$6)),""),"")</f>
        <v/>
      </c>
      <c r="DC303" s="92" t="str">
        <f t="shared" si="172"/>
        <v/>
      </c>
      <c r="DD303" s="92" t="str">
        <f t="shared" si="173"/>
        <v/>
      </c>
      <c r="DE303" s="91" t="str">
        <f>IF(B303&lt;&gt;"",IFERROR(SUMIF(D$14:CS$14,"CLO4",D303:CS303)/'Grade computation'!I$7,""),"")</f>
        <v/>
      </c>
      <c r="DF303" s="92" t="str">
        <f t="shared" si="174"/>
        <v/>
      </c>
      <c r="DG303" s="92" t="str">
        <f t="shared" si="175"/>
        <v/>
      </c>
      <c r="DH303" s="91" t="str">
        <f>IF(B303&lt;&gt;"",IFERROR(IF((SUMIF(D$14:CS$14,"CLO5",D303:CS303)/'Grade computation'!I$8)=0,0,(SUMIF(D$14:CS$14,"CLO5",D303:CS303)/'Grade computation'!I$8)),""),"")</f>
        <v/>
      </c>
      <c r="DI303" s="92" t="str">
        <f t="shared" si="176"/>
        <v/>
      </c>
      <c r="DJ303" s="92" t="str">
        <f t="shared" si="177"/>
        <v/>
      </c>
      <c r="DK303" s="91" t="str">
        <f>IF(B303&lt;&gt;"",IFERROR(IF((SUMIF(D$14:CS$14,"CLO6",D303:CS303)/'Grade computation'!I$9)=0,0,(SUMIF(D$14:CS$14,"CLO6",D303:CS303)/'Grade computation'!I$9)),""),"")</f>
        <v/>
      </c>
      <c r="DL303" s="92" t="str">
        <f t="shared" si="178"/>
        <v/>
      </c>
      <c r="DM303" s="92" t="str">
        <f t="shared" si="179"/>
        <v/>
      </c>
      <c r="DN303" s="91" t="str">
        <f>IF(B303&lt;&gt;"",IFERROR(IF((SUMIF(D$14:CS$14,"CLO7",D303:CS303)/'Grade computation'!I$10)=0,0,(SUMIF(D$14:CS$14,"CLO7",D303:CS303)/'Grade computation'!I$10)),""),"")</f>
        <v/>
      </c>
      <c r="DO303" s="92" t="str">
        <f t="shared" si="180"/>
        <v/>
      </c>
      <c r="DP303" s="92" t="str">
        <f t="shared" si="181"/>
        <v/>
      </c>
      <c r="DQ303" s="91" t="str">
        <f>IF(B303&lt;&gt;"",IFERROR(IF((SUMIF(D$14:CS$14,"CLO8",D303:CS303)/'Grade computation'!I$11)=0,0,(SUMIF(D$14:CS$14,"CLO8",D303:CS303)/'Grade computation'!I$11)),""),"")</f>
        <v/>
      </c>
      <c r="DR303" s="92" t="str">
        <f t="shared" si="182"/>
        <v/>
      </c>
      <c r="DS303" s="92" t="str">
        <f t="shared" si="183"/>
        <v/>
      </c>
      <c r="DT303" s="91" t="str">
        <f>IF(B303&lt;&gt;"",IFERROR(IF((SUMIF(D$14:CS$14,"CLO9",D303:CS303)/'Grade computation'!I$12)=0,0,(SUMIF(D$14:CS$14,"CLO9",D303:CS303)/'Grade computation'!I$12)),""),"")</f>
        <v/>
      </c>
      <c r="DU303" s="92" t="str">
        <f t="shared" si="184"/>
        <v/>
      </c>
      <c r="DV303" s="92" t="str">
        <f t="shared" si="185"/>
        <v/>
      </c>
      <c r="DW303" s="91" t="str">
        <f>IF(B303&lt;&gt;"",IFERROR(IF((SUMIF(D$14:CS$14,"CLO10",D303:CS303)/'Grade computation'!I$13)=0,0,(SUMIF(D$14:CS$14,"CLO10",D303:CS303)/'Grade computation'!I$13)),""),"")</f>
        <v/>
      </c>
      <c r="DX303" s="92" t="str">
        <f t="shared" si="186"/>
        <v/>
      </c>
      <c r="DY303" s="92" t="str">
        <f t="shared" si="187"/>
        <v/>
      </c>
      <c r="DZ303" s="45"/>
      <c r="EA303" s="45"/>
    </row>
    <row r="304" spans="1:131" ht="15.75" customHeight="1">
      <c r="A304" s="281"/>
      <c r="B304" s="282"/>
      <c r="C304" s="276"/>
      <c r="D304" s="276"/>
      <c r="E304" s="276"/>
      <c r="F304" s="276"/>
      <c r="G304" s="276"/>
      <c r="H304" s="276"/>
      <c r="I304" s="276"/>
      <c r="J304" s="276"/>
      <c r="K304" s="276"/>
      <c r="L304" s="276"/>
      <c r="M304" s="276"/>
      <c r="N304" s="276"/>
      <c r="O304" s="276"/>
      <c r="P304" s="276"/>
      <c r="Q304" s="276"/>
      <c r="R304" s="276"/>
      <c r="S304" s="276"/>
      <c r="T304" s="276"/>
      <c r="U304" s="276"/>
      <c r="V304" s="276"/>
      <c r="W304" s="276"/>
      <c r="X304" s="276"/>
      <c r="Y304" s="276"/>
      <c r="Z304" s="276"/>
      <c r="AA304" s="276"/>
      <c r="AB304" s="276"/>
      <c r="AC304" s="276"/>
      <c r="AD304" s="276"/>
      <c r="AE304" s="276"/>
      <c r="AF304" s="276"/>
      <c r="AG304" s="276"/>
      <c r="AH304" s="89" t="str">
        <f t="shared" si="162"/>
        <v/>
      </c>
      <c r="AI304" s="90" t="str">
        <f t="shared" si="163"/>
        <v/>
      </c>
      <c r="AJ304" s="276"/>
      <c r="AK304" s="276"/>
      <c r="AL304" s="276"/>
      <c r="AM304" s="276"/>
      <c r="AN304" s="276"/>
      <c r="AO304" s="276"/>
      <c r="AP304" s="276"/>
      <c r="AQ304" s="276"/>
      <c r="AR304" s="276"/>
      <c r="AS304" s="276"/>
      <c r="AT304" s="276"/>
      <c r="AU304" s="276"/>
      <c r="AV304" s="276"/>
      <c r="AW304" s="276"/>
      <c r="AX304" s="276"/>
      <c r="AY304" s="276"/>
      <c r="AZ304" s="276"/>
      <c r="BA304" s="276"/>
      <c r="BB304" s="276"/>
      <c r="BC304" s="276"/>
      <c r="BD304" s="276"/>
      <c r="BE304" s="276"/>
      <c r="BF304" s="276"/>
      <c r="BG304" s="276"/>
      <c r="BH304" s="276"/>
      <c r="BI304" s="276"/>
      <c r="BJ304" s="276"/>
      <c r="BK304" s="276"/>
      <c r="BL304" s="276"/>
      <c r="BM304" s="276"/>
      <c r="BN304" s="89" t="str">
        <f t="shared" si="164"/>
        <v/>
      </c>
      <c r="BO304" s="90" t="str">
        <f t="shared" si="165"/>
        <v/>
      </c>
      <c r="BP304" s="285"/>
      <c r="BQ304" s="285"/>
      <c r="BR304" s="285"/>
      <c r="BS304" s="285"/>
      <c r="BT304" s="285"/>
      <c r="BU304" s="285"/>
      <c r="BV304" s="285"/>
      <c r="BW304" s="285"/>
      <c r="BX304" s="285"/>
      <c r="BY304" s="285"/>
      <c r="BZ304" s="285"/>
      <c r="CA304" s="276"/>
      <c r="CB304" s="276"/>
      <c r="CC304" s="276"/>
      <c r="CD304" s="276"/>
      <c r="CE304" s="276"/>
      <c r="CF304" s="276"/>
      <c r="CG304" s="276"/>
      <c r="CH304" s="276"/>
      <c r="CI304" s="276"/>
      <c r="CJ304" s="276"/>
      <c r="CK304" s="276"/>
      <c r="CL304" s="276"/>
      <c r="CM304" s="276"/>
      <c r="CN304" s="276"/>
      <c r="CO304" s="276"/>
      <c r="CP304" s="276"/>
      <c r="CQ304" s="276"/>
      <c r="CR304" s="276"/>
      <c r="CS304" s="276"/>
      <c r="CT304" s="89" t="str">
        <f t="shared" si="166"/>
        <v/>
      </c>
      <c r="CU304" s="90" t="str">
        <f t="shared" si="167"/>
        <v/>
      </c>
      <c r="CV304" s="91" t="str">
        <f>IF(B304&lt;&gt;"",IFERROR(SUMIF(D$14:CS$14, "CLO1", D304:CS304)/'Grade computation'!I$4,""),"")</f>
        <v/>
      </c>
      <c r="CW304" s="92" t="str">
        <f t="shared" si="168"/>
        <v/>
      </c>
      <c r="CX304" s="92" t="str">
        <f t="shared" si="169"/>
        <v/>
      </c>
      <c r="CY304" s="91" t="str">
        <f>IF(B304&lt;&gt;"",IFERROR(IF((SUMIF(D$14:CS$14,"CLO2",D304:CS304)/'Grade computation'!I$5)=0,0,(SUMIF(D$14:CS$14,"CLO2",D304:CS304)/'Grade computation'!I$5)),""),"")</f>
        <v/>
      </c>
      <c r="CZ304" s="92" t="str">
        <f t="shared" si="170"/>
        <v/>
      </c>
      <c r="DA304" s="92" t="str">
        <f t="shared" si="171"/>
        <v/>
      </c>
      <c r="DB304" s="91" t="str">
        <f>IF(B304&lt;&gt;"",IFERROR(IF((SUMIF(D$14:CS$14,"CLO3",D304:CS304)/'Grade computation'!I$6)=0,0,(SUMIF(D$14:CS$14,"CLO3",D304:CS304)/'Grade computation'!I$6)),""),"")</f>
        <v/>
      </c>
      <c r="DC304" s="92" t="str">
        <f t="shared" si="172"/>
        <v/>
      </c>
      <c r="DD304" s="92" t="str">
        <f t="shared" si="173"/>
        <v/>
      </c>
      <c r="DE304" s="91" t="str">
        <f>IF(B304&lt;&gt;"",IFERROR(SUMIF(D$14:CS$14,"CLO4",D304:CS304)/'Grade computation'!I$7,""),"")</f>
        <v/>
      </c>
      <c r="DF304" s="92" t="str">
        <f t="shared" si="174"/>
        <v/>
      </c>
      <c r="DG304" s="92" t="str">
        <f t="shared" si="175"/>
        <v/>
      </c>
      <c r="DH304" s="91" t="str">
        <f>IF(B304&lt;&gt;"",IFERROR(IF((SUMIF(D$14:CS$14,"CLO5",D304:CS304)/'Grade computation'!I$8)=0,0,(SUMIF(D$14:CS$14,"CLO5",D304:CS304)/'Grade computation'!I$8)),""),"")</f>
        <v/>
      </c>
      <c r="DI304" s="92" t="str">
        <f t="shared" si="176"/>
        <v/>
      </c>
      <c r="DJ304" s="92" t="str">
        <f t="shared" si="177"/>
        <v/>
      </c>
      <c r="DK304" s="91" t="str">
        <f>IF(B304&lt;&gt;"",IFERROR(IF((SUMIF(D$14:CS$14,"CLO6",D304:CS304)/'Grade computation'!I$9)=0,0,(SUMIF(D$14:CS$14,"CLO6",D304:CS304)/'Grade computation'!I$9)),""),"")</f>
        <v/>
      </c>
      <c r="DL304" s="92" t="str">
        <f t="shared" si="178"/>
        <v/>
      </c>
      <c r="DM304" s="92" t="str">
        <f t="shared" si="179"/>
        <v/>
      </c>
      <c r="DN304" s="91" t="str">
        <f>IF(B304&lt;&gt;"",IFERROR(IF((SUMIF(D$14:CS$14,"CLO7",D304:CS304)/'Grade computation'!I$10)=0,0,(SUMIF(D$14:CS$14,"CLO7",D304:CS304)/'Grade computation'!I$10)),""),"")</f>
        <v/>
      </c>
      <c r="DO304" s="92" t="str">
        <f t="shared" si="180"/>
        <v/>
      </c>
      <c r="DP304" s="92" t="str">
        <f t="shared" si="181"/>
        <v/>
      </c>
      <c r="DQ304" s="91" t="str">
        <f>IF(B304&lt;&gt;"",IFERROR(IF((SUMIF(D$14:CS$14,"CLO8",D304:CS304)/'Grade computation'!I$11)=0,0,(SUMIF(D$14:CS$14,"CLO8",D304:CS304)/'Grade computation'!I$11)),""),"")</f>
        <v/>
      </c>
      <c r="DR304" s="92" t="str">
        <f t="shared" si="182"/>
        <v/>
      </c>
      <c r="DS304" s="92" t="str">
        <f t="shared" si="183"/>
        <v/>
      </c>
      <c r="DT304" s="91" t="str">
        <f>IF(B304&lt;&gt;"",IFERROR(IF((SUMIF(D$14:CS$14,"CLO9",D304:CS304)/'Grade computation'!I$12)=0,0,(SUMIF(D$14:CS$14,"CLO9",D304:CS304)/'Grade computation'!I$12)),""),"")</f>
        <v/>
      </c>
      <c r="DU304" s="92" t="str">
        <f t="shared" si="184"/>
        <v/>
      </c>
      <c r="DV304" s="92" t="str">
        <f t="shared" si="185"/>
        <v/>
      </c>
      <c r="DW304" s="91" t="str">
        <f>IF(B304&lt;&gt;"",IFERROR(IF((SUMIF(D$14:CS$14,"CLO10",D304:CS304)/'Grade computation'!I$13)=0,0,(SUMIF(D$14:CS$14,"CLO10",D304:CS304)/'Grade computation'!I$13)),""),"")</f>
        <v/>
      </c>
      <c r="DX304" s="92" t="str">
        <f t="shared" si="186"/>
        <v/>
      </c>
      <c r="DY304" s="92" t="str">
        <f t="shared" si="187"/>
        <v/>
      </c>
      <c r="DZ304" s="45"/>
      <c r="EA304" s="45"/>
    </row>
    <row r="305" spans="1:131" ht="15.75" customHeight="1">
      <c r="A305" s="281"/>
      <c r="B305" s="282"/>
      <c r="C305" s="276"/>
      <c r="D305" s="276"/>
      <c r="E305" s="276"/>
      <c r="F305" s="276"/>
      <c r="G305" s="276"/>
      <c r="H305" s="276"/>
      <c r="I305" s="276"/>
      <c r="J305" s="276"/>
      <c r="K305" s="276"/>
      <c r="L305" s="276"/>
      <c r="M305" s="276"/>
      <c r="N305" s="276"/>
      <c r="O305" s="276"/>
      <c r="P305" s="276"/>
      <c r="Q305" s="276"/>
      <c r="R305" s="276"/>
      <c r="S305" s="276"/>
      <c r="T305" s="276"/>
      <c r="U305" s="276"/>
      <c r="V305" s="276"/>
      <c r="W305" s="276"/>
      <c r="X305" s="276"/>
      <c r="Y305" s="276"/>
      <c r="Z305" s="276"/>
      <c r="AA305" s="276"/>
      <c r="AB305" s="276"/>
      <c r="AC305" s="276"/>
      <c r="AD305" s="276"/>
      <c r="AE305" s="276"/>
      <c r="AF305" s="276"/>
      <c r="AG305" s="276"/>
      <c r="AH305" s="89" t="str">
        <f t="shared" si="162"/>
        <v/>
      </c>
      <c r="AI305" s="90" t="str">
        <f t="shared" si="163"/>
        <v/>
      </c>
      <c r="AJ305" s="276"/>
      <c r="AK305" s="276"/>
      <c r="AL305" s="276"/>
      <c r="AM305" s="276"/>
      <c r="AN305" s="276"/>
      <c r="AO305" s="276"/>
      <c r="AP305" s="276"/>
      <c r="AQ305" s="276"/>
      <c r="AR305" s="276"/>
      <c r="AS305" s="276"/>
      <c r="AT305" s="276"/>
      <c r="AU305" s="276"/>
      <c r="AV305" s="276"/>
      <c r="AW305" s="276"/>
      <c r="AX305" s="276"/>
      <c r="AY305" s="276"/>
      <c r="AZ305" s="276"/>
      <c r="BA305" s="276"/>
      <c r="BB305" s="276"/>
      <c r="BC305" s="276"/>
      <c r="BD305" s="276"/>
      <c r="BE305" s="276"/>
      <c r="BF305" s="276"/>
      <c r="BG305" s="276"/>
      <c r="BH305" s="276"/>
      <c r="BI305" s="276"/>
      <c r="BJ305" s="276"/>
      <c r="BK305" s="276"/>
      <c r="BL305" s="276"/>
      <c r="BM305" s="276"/>
      <c r="BN305" s="89" t="str">
        <f t="shared" si="164"/>
        <v/>
      </c>
      <c r="BO305" s="90" t="str">
        <f t="shared" si="165"/>
        <v/>
      </c>
      <c r="BP305" s="285"/>
      <c r="BQ305" s="285"/>
      <c r="BR305" s="285"/>
      <c r="BS305" s="285"/>
      <c r="BT305" s="285"/>
      <c r="BU305" s="285"/>
      <c r="BV305" s="285"/>
      <c r="BW305" s="285"/>
      <c r="BX305" s="285"/>
      <c r="BY305" s="285"/>
      <c r="BZ305" s="285"/>
      <c r="CA305" s="276"/>
      <c r="CB305" s="276"/>
      <c r="CC305" s="276"/>
      <c r="CD305" s="276"/>
      <c r="CE305" s="276"/>
      <c r="CF305" s="276"/>
      <c r="CG305" s="276"/>
      <c r="CH305" s="276"/>
      <c r="CI305" s="276"/>
      <c r="CJ305" s="276"/>
      <c r="CK305" s="276"/>
      <c r="CL305" s="276"/>
      <c r="CM305" s="276"/>
      <c r="CN305" s="276"/>
      <c r="CO305" s="276"/>
      <c r="CP305" s="276"/>
      <c r="CQ305" s="276"/>
      <c r="CR305" s="276"/>
      <c r="CS305" s="276"/>
      <c r="CT305" s="89" t="str">
        <f t="shared" si="166"/>
        <v/>
      </c>
      <c r="CU305" s="90" t="str">
        <f t="shared" si="167"/>
        <v/>
      </c>
      <c r="CV305" s="91" t="str">
        <f>IF(B305&lt;&gt;"",IFERROR(SUMIF(D$14:CS$14, "CLO1", D305:CS305)/'Grade computation'!I$4,""),"")</f>
        <v/>
      </c>
      <c r="CW305" s="92" t="str">
        <f t="shared" si="168"/>
        <v/>
      </c>
      <c r="CX305" s="92" t="str">
        <f t="shared" si="169"/>
        <v/>
      </c>
      <c r="CY305" s="91" t="str">
        <f>IF(B305&lt;&gt;"",IFERROR(IF((SUMIF(D$14:CS$14,"CLO2",D305:CS305)/'Grade computation'!I$5)=0,0,(SUMIF(D$14:CS$14,"CLO2",D305:CS305)/'Grade computation'!I$5)),""),"")</f>
        <v/>
      </c>
      <c r="CZ305" s="92" t="str">
        <f t="shared" si="170"/>
        <v/>
      </c>
      <c r="DA305" s="92" t="str">
        <f t="shared" si="171"/>
        <v/>
      </c>
      <c r="DB305" s="91" t="str">
        <f>IF(B305&lt;&gt;"",IFERROR(IF((SUMIF(D$14:CS$14,"CLO3",D305:CS305)/'Grade computation'!I$6)=0,0,(SUMIF(D$14:CS$14,"CLO3",D305:CS305)/'Grade computation'!I$6)),""),"")</f>
        <v/>
      </c>
      <c r="DC305" s="92" t="str">
        <f t="shared" si="172"/>
        <v/>
      </c>
      <c r="DD305" s="92" t="str">
        <f t="shared" si="173"/>
        <v/>
      </c>
      <c r="DE305" s="91" t="str">
        <f>IF(B305&lt;&gt;"",IFERROR(SUMIF(D$14:CS$14,"CLO4",D305:CS305)/'Grade computation'!I$7,""),"")</f>
        <v/>
      </c>
      <c r="DF305" s="92" t="str">
        <f t="shared" si="174"/>
        <v/>
      </c>
      <c r="DG305" s="92" t="str">
        <f t="shared" si="175"/>
        <v/>
      </c>
      <c r="DH305" s="91" t="str">
        <f>IF(B305&lt;&gt;"",IFERROR(IF((SUMIF(D$14:CS$14,"CLO5",D305:CS305)/'Grade computation'!I$8)=0,0,(SUMIF(D$14:CS$14,"CLO5",D305:CS305)/'Grade computation'!I$8)),""),"")</f>
        <v/>
      </c>
      <c r="DI305" s="92" t="str">
        <f t="shared" si="176"/>
        <v/>
      </c>
      <c r="DJ305" s="92" t="str">
        <f t="shared" si="177"/>
        <v/>
      </c>
      <c r="DK305" s="91" t="str">
        <f>IF(B305&lt;&gt;"",IFERROR(IF((SUMIF(D$14:CS$14,"CLO6",D305:CS305)/'Grade computation'!I$9)=0,0,(SUMIF(D$14:CS$14,"CLO6",D305:CS305)/'Grade computation'!I$9)),""),"")</f>
        <v/>
      </c>
      <c r="DL305" s="92" t="str">
        <f t="shared" si="178"/>
        <v/>
      </c>
      <c r="DM305" s="92" t="str">
        <f t="shared" si="179"/>
        <v/>
      </c>
      <c r="DN305" s="91" t="str">
        <f>IF(B305&lt;&gt;"",IFERROR(IF((SUMIF(D$14:CS$14,"CLO7",D305:CS305)/'Grade computation'!I$10)=0,0,(SUMIF(D$14:CS$14,"CLO7",D305:CS305)/'Grade computation'!I$10)),""),"")</f>
        <v/>
      </c>
      <c r="DO305" s="92" t="str">
        <f t="shared" si="180"/>
        <v/>
      </c>
      <c r="DP305" s="92" t="str">
        <f t="shared" si="181"/>
        <v/>
      </c>
      <c r="DQ305" s="91" t="str">
        <f>IF(B305&lt;&gt;"",IFERROR(IF((SUMIF(D$14:CS$14,"CLO8",D305:CS305)/'Grade computation'!I$11)=0,0,(SUMIF(D$14:CS$14,"CLO8",D305:CS305)/'Grade computation'!I$11)),""),"")</f>
        <v/>
      </c>
      <c r="DR305" s="92" t="str">
        <f t="shared" si="182"/>
        <v/>
      </c>
      <c r="DS305" s="92" t="str">
        <f t="shared" si="183"/>
        <v/>
      </c>
      <c r="DT305" s="91" t="str">
        <f>IF(B305&lt;&gt;"",IFERROR(IF((SUMIF(D$14:CS$14,"CLO9",D305:CS305)/'Grade computation'!I$12)=0,0,(SUMIF(D$14:CS$14,"CLO9",D305:CS305)/'Grade computation'!I$12)),""),"")</f>
        <v/>
      </c>
      <c r="DU305" s="92" t="str">
        <f t="shared" si="184"/>
        <v/>
      </c>
      <c r="DV305" s="92" t="str">
        <f t="shared" si="185"/>
        <v/>
      </c>
      <c r="DW305" s="91" t="str">
        <f>IF(B305&lt;&gt;"",IFERROR(IF((SUMIF(D$14:CS$14,"CLO10",D305:CS305)/'Grade computation'!I$13)=0,0,(SUMIF(D$14:CS$14,"CLO10",D305:CS305)/'Grade computation'!I$13)),""),"")</f>
        <v/>
      </c>
      <c r="DX305" s="92" t="str">
        <f t="shared" si="186"/>
        <v/>
      </c>
      <c r="DY305" s="92" t="str">
        <f t="shared" si="187"/>
        <v/>
      </c>
      <c r="DZ305" s="45"/>
      <c r="EA305" s="45"/>
    </row>
    <row r="306" spans="1:131" ht="15.75" customHeight="1">
      <c r="A306" s="281"/>
      <c r="B306" s="282"/>
      <c r="C306" s="276"/>
      <c r="D306" s="276"/>
      <c r="E306" s="276"/>
      <c r="F306" s="276"/>
      <c r="G306" s="276"/>
      <c r="H306" s="276"/>
      <c r="I306" s="276"/>
      <c r="J306" s="276"/>
      <c r="K306" s="276"/>
      <c r="L306" s="276"/>
      <c r="M306" s="276"/>
      <c r="N306" s="276"/>
      <c r="O306" s="276"/>
      <c r="P306" s="276"/>
      <c r="Q306" s="276"/>
      <c r="R306" s="276"/>
      <c r="S306" s="276"/>
      <c r="T306" s="276"/>
      <c r="U306" s="276"/>
      <c r="V306" s="276"/>
      <c r="W306" s="276"/>
      <c r="X306" s="276"/>
      <c r="Y306" s="276"/>
      <c r="Z306" s="276"/>
      <c r="AA306" s="276"/>
      <c r="AB306" s="276"/>
      <c r="AC306" s="276"/>
      <c r="AD306" s="276"/>
      <c r="AE306" s="276"/>
      <c r="AF306" s="276"/>
      <c r="AG306" s="276"/>
      <c r="AH306" s="89" t="str">
        <f t="shared" si="162"/>
        <v/>
      </c>
      <c r="AI306" s="90" t="str">
        <f t="shared" si="163"/>
        <v/>
      </c>
      <c r="AJ306" s="276"/>
      <c r="AK306" s="276"/>
      <c r="AL306" s="276"/>
      <c r="AM306" s="276"/>
      <c r="AN306" s="276"/>
      <c r="AO306" s="276"/>
      <c r="AP306" s="276"/>
      <c r="AQ306" s="276"/>
      <c r="AR306" s="276"/>
      <c r="AS306" s="276"/>
      <c r="AT306" s="276"/>
      <c r="AU306" s="276"/>
      <c r="AV306" s="276"/>
      <c r="AW306" s="276"/>
      <c r="AX306" s="276"/>
      <c r="AY306" s="276"/>
      <c r="AZ306" s="276"/>
      <c r="BA306" s="276"/>
      <c r="BB306" s="276"/>
      <c r="BC306" s="276"/>
      <c r="BD306" s="276"/>
      <c r="BE306" s="276"/>
      <c r="BF306" s="276"/>
      <c r="BG306" s="276"/>
      <c r="BH306" s="276"/>
      <c r="BI306" s="276"/>
      <c r="BJ306" s="276"/>
      <c r="BK306" s="276"/>
      <c r="BL306" s="276"/>
      <c r="BM306" s="276"/>
      <c r="BN306" s="89" t="str">
        <f t="shared" si="164"/>
        <v/>
      </c>
      <c r="BO306" s="90" t="str">
        <f t="shared" si="165"/>
        <v/>
      </c>
      <c r="BP306" s="285"/>
      <c r="BQ306" s="285"/>
      <c r="BR306" s="285"/>
      <c r="BS306" s="285"/>
      <c r="BT306" s="285"/>
      <c r="BU306" s="285"/>
      <c r="BV306" s="285"/>
      <c r="BW306" s="285"/>
      <c r="BX306" s="285"/>
      <c r="BY306" s="285"/>
      <c r="BZ306" s="285"/>
      <c r="CA306" s="276"/>
      <c r="CB306" s="276"/>
      <c r="CC306" s="276"/>
      <c r="CD306" s="276"/>
      <c r="CE306" s="276"/>
      <c r="CF306" s="276"/>
      <c r="CG306" s="276"/>
      <c r="CH306" s="276"/>
      <c r="CI306" s="276"/>
      <c r="CJ306" s="276"/>
      <c r="CK306" s="276"/>
      <c r="CL306" s="276"/>
      <c r="CM306" s="276"/>
      <c r="CN306" s="276"/>
      <c r="CO306" s="276"/>
      <c r="CP306" s="276"/>
      <c r="CQ306" s="276"/>
      <c r="CR306" s="276"/>
      <c r="CS306" s="276"/>
      <c r="CT306" s="89" t="str">
        <f t="shared" si="166"/>
        <v/>
      </c>
      <c r="CU306" s="90" t="str">
        <f t="shared" si="167"/>
        <v/>
      </c>
      <c r="CV306" s="91" t="str">
        <f>IF(B306&lt;&gt;"",IFERROR(SUMIF(D$14:CS$14, "CLO1", D306:CS306)/'Grade computation'!I$4,""),"")</f>
        <v/>
      </c>
      <c r="CW306" s="92" t="str">
        <f t="shared" si="168"/>
        <v/>
      </c>
      <c r="CX306" s="92" t="str">
        <f t="shared" si="169"/>
        <v/>
      </c>
      <c r="CY306" s="91" t="str">
        <f>IF(B306&lt;&gt;"",IFERROR(IF((SUMIF(D$14:CS$14,"CLO2",D306:CS306)/'Grade computation'!I$5)=0,0,(SUMIF(D$14:CS$14,"CLO2",D306:CS306)/'Grade computation'!I$5)),""),"")</f>
        <v/>
      </c>
      <c r="CZ306" s="92" t="str">
        <f t="shared" si="170"/>
        <v/>
      </c>
      <c r="DA306" s="92" t="str">
        <f t="shared" si="171"/>
        <v/>
      </c>
      <c r="DB306" s="91" t="str">
        <f>IF(B306&lt;&gt;"",IFERROR(IF((SUMIF(D$14:CS$14,"CLO3",D306:CS306)/'Grade computation'!I$6)=0,0,(SUMIF(D$14:CS$14,"CLO3",D306:CS306)/'Grade computation'!I$6)),""),"")</f>
        <v/>
      </c>
      <c r="DC306" s="92" t="str">
        <f t="shared" si="172"/>
        <v/>
      </c>
      <c r="DD306" s="92" t="str">
        <f t="shared" si="173"/>
        <v/>
      </c>
      <c r="DE306" s="91" t="str">
        <f>IF(B306&lt;&gt;"",IFERROR(SUMIF(D$14:CS$14,"CLO4",D306:CS306)/'Grade computation'!I$7,""),"")</f>
        <v/>
      </c>
      <c r="DF306" s="92" t="str">
        <f t="shared" si="174"/>
        <v/>
      </c>
      <c r="DG306" s="92" t="str">
        <f t="shared" si="175"/>
        <v/>
      </c>
      <c r="DH306" s="91" t="str">
        <f>IF(B306&lt;&gt;"",IFERROR(IF((SUMIF(D$14:CS$14,"CLO5",D306:CS306)/'Grade computation'!I$8)=0,0,(SUMIF(D$14:CS$14,"CLO5",D306:CS306)/'Grade computation'!I$8)),""),"")</f>
        <v/>
      </c>
      <c r="DI306" s="92" t="str">
        <f t="shared" si="176"/>
        <v/>
      </c>
      <c r="DJ306" s="92" t="str">
        <f t="shared" si="177"/>
        <v/>
      </c>
      <c r="DK306" s="91" t="str">
        <f>IF(B306&lt;&gt;"",IFERROR(IF((SUMIF(D$14:CS$14,"CLO6",D306:CS306)/'Grade computation'!I$9)=0,0,(SUMIF(D$14:CS$14,"CLO6",D306:CS306)/'Grade computation'!I$9)),""),"")</f>
        <v/>
      </c>
      <c r="DL306" s="92" t="str">
        <f t="shared" si="178"/>
        <v/>
      </c>
      <c r="DM306" s="92" t="str">
        <f t="shared" si="179"/>
        <v/>
      </c>
      <c r="DN306" s="91" t="str">
        <f>IF(B306&lt;&gt;"",IFERROR(IF((SUMIF(D$14:CS$14,"CLO7",D306:CS306)/'Grade computation'!I$10)=0,0,(SUMIF(D$14:CS$14,"CLO7",D306:CS306)/'Grade computation'!I$10)),""),"")</f>
        <v/>
      </c>
      <c r="DO306" s="92" t="str">
        <f t="shared" si="180"/>
        <v/>
      </c>
      <c r="DP306" s="92" t="str">
        <f t="shared" si="181"/>
        <v/>
      </c>
      <c r="DQ306" s="91" t="str">
        <f>IF(B306&lt;&gt;"",IFERROR(IF((SUMIF(D$14:CS$14,"CLO8",D306:CS306)/'Grade computation'!I$11)=0,0,(SUMIF(D$14:CS$14,"CLO8",D306:CS306)/'Grade computation'!I$11)),""),"")</f>
        <v/>
      </c>
      <c r="DR306" s="92" t="str">
        <f t="shared" si="182"/>
        <v/>
      </c>
      <c r="DS306" s="92" t="str">
        <f t="shared" si="183"/>
        <v/>
      </c>
      <c r="DT306" s="91" t="str">
        <f>IF(B306&lt;&gt;"",IFERROR(IF((SUMIF(D$14:CS$14,"CLO9",D306:CS306)/'Grade computation'!I$12)=0,0,(SUMIF(D$14:CS$14,"CLO9",D306:CS306)/'Grade computation'!I$12)),""),"")</f>
        <v/>
      </c>
      <c r="DU306" s="92" t="str">
        <f t="shared" si="184"/>
        <v/>
      </c>
      <c r="DV306" s="92" t="str">
        <f t="shared" si="185"/>
        <v/>
      </c>
      <c r="DW306" s="91" t="str">
        <f>IF(B306&lt;&gt;"",IFERROR(IF((SUMIF(D$14:CS$14,"CLO10",D306:CS306)/'Grade computation'!I$13)=0,0,(SUMIF(D$14:CS$14,"CLO10",D306:CS306)/'Grade computation'!I$13)),""),"")</f>
        <v/>
      </c>
      <c r="DX306" s="92" t="str">
        <f t="shared" si="186"/>
        <v/>
      </c>
      <c r="DY306" s="92" t="str">
        <f t="shared" si="187"/>
        <v/>
      </c>
      <c r="DZ306" s="45"/>
      <c r="EA306" s="45"/>
    </row>
    <row r="307" spans="1:131" ht="15.75" customHeight="1">
      <c r="A307" s="281"/>
      <c r="B307" s="282"/>
      <c r="C307" s="276"/>
      <c r="D307" s="276"/>
      <c r="E307" s="276"/>
      <c r="F307" s="276"/>
      <c r="G307" s="276"/>
      <c r="H307" s="276"/>
      <c r="I307" s="276"/>
      <c r="J307" s="276"/>
      <c r="K307" s="276"/>
      <c r="L307" s="276"/>
      <c r="M307" s="276"/>
      <c r="N307" s="276"/>
      <c r="O307" s="276"/>
      <c r="P307" s="276"/>
      <c r="Q307" s="276"/>
      <c r="R307" s="276"/>
      <c r="S307" s="276"/>
      <c r="T307" s="276"/>
      <c r="U307" s="276"/>
      <c r="V307" s="276"/>
      <c r="W307" s="276"/>
      <c r="X307" s="276"/>
      <c r="Y307" s="276"/>
      <c r="Z307" s="276"/>
      <c r="AA307" s="276"/>
      <c r="AB307" s="276"/>
      <c r="AC307" s="276"/>
      <c r="AD307" s="276"/>
      <c r="AE307" s="276"/>
      <c r="AF307" s="276"/>
      <c r="AG307" s="276"/>
      <c r="AH307" s="89" t="str">
        <f t="shared" si="162"/>
        <v/>
      </c>
      <c r="AI307" s="90" t="str">
        <f t="shared" si="163"/>
        <v/>
      </c>
      <c r="AJ307" s="276"/>
      <c r="AK307" s="276"/>
      <c r="AL307" s="276"/>
      <c r="AM307" s="276"/>
      <c r="AN307" s="276"/>
      <c r="AO307" s="276"/>
      <c r="AP307" s="276"/>
      <c r="AQ307" s="276"/>
      <c r="AR307" s="276"/>
      <c r="AS307" s="276"/>
      <c r="AT307" s="276"/>
      <c r="AU307" s="276"/>
      <c r="AV307" s="276"/>
      <c r="AW307" s="276"/>
      <c r="AX307" s="276"/>
      <c r="AY307" s="276"/>
      <c r="AZ307" s="276"/>
      <c r="BA307" s="276"/>
      <c r="BB307" s="276"/>
      <c r="BC307" s="276"/>
      <c r="BD307" s="276"/>
      <c r="BE307" s="276"/>
      <c r="BF307" s="276"/>
      <c r="BG307" s="276"/>
      <c r="BH307" s="276"/>
      <c r="BI307" s="276"/>
      <c r="BJ307" s="276"/>
      <c r="BK307" s="276"/>
      <c r="BL307" s="276"/>
      <c r="BM307" s="276"/>
      <c r="BN307" s="89" t="str">
        <f t="shared" si="164"/>
        <v/>
      </c>
      <c r="BO307" s="90" t="str">
        <f t="shared" si="165"/>
        <v/>
      </c>
      <c r="BP307" s="285"/>
      <c r="BQ307" s="285"/>
      <c r="BR307" s="285"/>
      <c r="BS307" s="285"/>
      <c r="BT307" s="285"/>
      <c r="BU307" s="285"/>
      <c r="BV307" s="285"/>
      <c r="BW307" s="285"/>
      <c r="BX307" s="285"/>
      <c r="BY307" s="285"/>
      <c r="BZ307" s="285"/>
      <c r="CA307" s="276"/>
      <c r="CB307" s="276"/>
      <c r="CC307" s="276"/>
      <c r="CD307" s="276"/>
      <c r="CE307" s="276"/>
      <c r="CF307" s="276"/>
      <c r="CG307" s="276"/>
      <c r="CH307" s="276"/>
      <c r="CI307" s="276"/>
      <c r="CJ307" s="276"/>
      <c r="CK307" s="276"/>
      <c r="CL307" s="276"/>
      <c r="CM307" s="276"/>
      <c r="CN307" s="276"/>
      <c r="CO307" s="276"/>
      <c r="CP307" s="276"/>
      <c r="CQ307" s="276"/>
      <c r="CR307" s="276"/>
      <c r="CS307" s="276"/>
      <c r="CT307" s="89" t="str">
        <f t="shared" si="166"/>
        <v/>
      </c>
      <c r="CU307" s="90" t="str">
        <f t="shared" si="167"/>
        <v/>
      </c>
      <c r="CV307" s="91" t="str">
        <f>IF(B307&lt;&gt;"",IFERROR(SUMIF(D$14:CS$14, "CLO1", D307:CS307)/'Grade computation'!I$4,""),"")</f>
        <v/>
      </c>
      <c r="CW307" s="92" t="str">
        <f t="shared" si="168"/>
        <v/>
      </c>
      <c r="CX307" s="92" t="str">
        <f t="shared" si="169"/>
        <v/>
      </c>
      <c r="CY307" s="91" t="str">
        <f>IF(B307&lt;&gt;"",IFERROR(IF((SUMIF(D$14:CS$14,"CLO2",D307:CS307)/'Grade computation'!I$5)=0,0,(SUMIF(D$14:CS$14,"CLO2",D307:CS307)/'Grade computation'!I$5)),""),"")</f>
        <v/>
      </c>
      <c r="CZ307" s="92" t="str">
        <f t="shared" si="170"/>
        <v/>
      </c>
      <c r="DA307" s="92" t="str">
        <f t="shared" si="171"/>
        <v/>
      </c>
      <c r="DB307" s="91" t="str">
        <f>IF(B307&lt;&gt;"",IFERROR(IF((SUMIF(D$14:CS$14,"CLO3",D307:CS307)/'Grade computation'!I$6)=0,0,(SUMIF(D$14:CS$14,"CLO3",D307:CS307)/'Grade computation'!I$6)),""),"")</f>
        <v/>
      </c>
      <c r="DC307" s="92" t="str">
        <f t="shared" si="172"/>
        <v/>
      </c>
      <c r="DD307" s="92" t="str">
        <f t="shared" si="173"/>
        <v/>
      </c>
      <c r="DE307" s="91" t="str">
        <f>IF(B307&lt;&gt;"",IFERROR(SUMIF(D$14:CS$14,"CLO4",D307:CS307)/'Grade computation'!I$7,""),"")</f>
        <v/>
      </c>
      <c r="DF307" s="92" t="str">
        <f t="shared" si="174"/>
        <v/>
      </c>
      <c r="DG307" s="92" t="str">
        <f t="shared" si="175"/>
        <v/>
      </c>
      <c r="DH307" s="91" t="str">
        <f>IF(B307&lt;&gt;"",IFERROR(IF((SUMIF(D$14:CS$14,"CLO5",D307:CS307)/'Grade computation'!I$8)=0,0,(SUMIF(D$14:CS$14,"CLO5",D307:CS307)/'Grade computation'!I$8)),""),"")</f>
        <v/>
      </c>
      <c r="DI307" s="92" t="str">
        <f t="shared" si="176"/>
        <v/>
      </c>
      <c r="DJ307" s="92" t="str">
        <f t="shared" si="177"/>
        <v/>
      </c>
      <c r="DK307" s="91" t="str">
        <f>IF(B307&lt;&gt;"",IFERROR(IF((SUMIF(D$14:CS$14,"CLO6",D307:CS307)/'Grade computation'!I$9)=0,0,(SUMIF(D$14:CS$14,"CLO6",D307:CS307)/'Grade computation'!I$9)),""),"")</f>
        <v/>
      </c>
      <c r="DL307" s="92" t="str">
        <f t="shared" si="178"/>
        <v/>
      </c>
      <c r="DM307" s="92" t="str">
        <f t="shared" si="179"/>
        <v/>
      </c>
      <c r="DN307" s="91" t="str">
        <f>IF(B307&lt;&gt;"",IFERROR(IF((SUMIF(D$14:CS$14,"CLO7",D307:CS307)/'Grade computation'!I$10)=0,0,(SUMIF(D$14:CS$14,"CLO7",D307:CS307)/'Grade computation'!I$10)),""),"")</f>
        <v/>
      </c>
      <c r="DO307" s="92" t="str">
        <f t="shared" si="180"/>
        <v/>
      </c>
      <c r="DP307" s="92" t="str">
        <f t="shared" si="181"/>
        <v/>
      </c>
      <c r="DQ307" s="91" t="str">
        <f>IF(B307&lt;&gt;"",IFERROR(IF((SUMIF(D$14:CS$14,"CLO8",D307:CS307)/'Grade computation'!I$11)=0,0,(SUMIF(D$14:CS$14,"CLO8",D307:CS307)/'Grade computation'!I$11)),""),"")</f>
        <v/>
      </c>
      <c r="DR307" s="92" t="str">
        <f t="shared" si="182"/>
        <v/>
      </c>
      <c r="DS307" s="92" t="str">
        <f t="shared" si="183"/>
        <v/>
      </c>
      <c r="DT307" s="91" t="str">
        <f>IF(B307&lt;&gt;"",IFERROR(IF((SUMIF(D$14:CS$14,"CLO9",D307:CS307)/'Grade computation'!I$12)=0,0,(SUMIF(D$14:CS$14,"CLO9",D307:CS307)/'Grade computation'!I$12)),""),"")</f>
        <v/>
      </c>
      <c r="DU307" s="92" t="str">
        <f t="shared" si="184"/>
        <v/>
      </c>
      <c r="DV307" s="92" t="str">
        <f t="shared" si="185"/>
        <v/>
      </c>
      <c r="DW307" s="91" t="str">
        <f>IF(B307&lt;&gt;"",IFERROR(IF((SUMIF(D$14:CS$14,"CLO10",D307:CS307)/'Grade computation'!I$13)=0,0,(SUMIF(D$14:CS$14,"CLO10",D307:CS307)/'Grade computation'!I$13)),""),"")</f>
        <v/>
      </c>
      <c r="DX307" s="92" t="str">
        <f t="shared" si="186"/>
        <v/>
      </c>
      <c r="DY307" s="92" t="str">
        <f t="shared" si="187"/>
        <v/>
      </c>
      <c r="DZ307" s="45"/>
      <c r="EA307" s="45"/>
    </row>
    <row r="308" spans="1:131" ht="15.75" customHeight="1">
      <c r="A308" s="281"/>
      <c r="B308" s="282"/>
      <c r="C308" s="276"/>
      <c r="D308" s="276"/>
      <c r="E308" s="276"/>
      <c r="F308" s="276"/>
      <c r="G308" s="276"/>
      <c r="H308" s="276"/>
      <c r="I308" s="276"/>
      <c r="J308" s="276"/>
      <c r="K308" s="276"/>
      <c r="L308" s="276"/>
      <c r="M308" s="276"/>
      <c r="N308" s="276"/>
      <c r="O308" s="276"/>
      <c r="P308" s="276"/>
      <c r="Q308" s="276"/>
      <c r="R308" s="276"/>
      <c r="S308" s="276"/>
      <c r="T308" s="276"/>
      <c r="U308" s="276"/>
      <c r="V308" s="276"/>
      <c r="W308" s="276"/>
      <c r="X308" s="276"/>
      <c r="Y308" s="276"/>
      <c r="Z308" s="276"/>
      <c r="AA308" s="276"/>
      <c r="AB308" s="276"/>
      <c r="AC308" s="276"/>
      <c r="AD308" s="276"/>
      <c r="AE308" s="276"/>
      <c r="AF308" s="276"/>
      <c r="AG308" s="276"/>
      <c r="AH308" s="89" t="str">
        <f t="shared" si="162"/>
        <v/>
      </c>
      <c r="AI308" s="90" t="str">
        <f t="shared" si="163"/>
        <v/>
      </c>
      <c r="AJ308" s="276"/>
      <c r="AK308" s="276"/>
      <c r="AL308" s="276"/>
      <c r="AM308" s="276"/>
      <c r="AN308" s="276"/>
      <c r="AO308" s="276"/>
      <c r="AP308" s="276"/>
      <c r="AQ308" s="276"/>
      <c r="AR308" s="276"/>
      <c r="AS308" s="276"/>
      <c r="AT308" s="276"/>
      <c r="AU308" s="276"/>
      <c r="AV308" s="276"/>
      <c r="AW308" s="276"/>
      <c r="AX308" s="276"/>
      <c r="AY308" s="276"/>
      <c r="AZ308" s="276"/>
      <c r="BA308" s="276"/>
      <c r="BB308" s="276"/>
      <c r="BC308" s="276"/>
      <c r="BD308" s="276"/>
      <c r="BE308" s="276"/>
      <c r="BF308" s="276"/>
      <c r="BG308" s="276"/>
      <c r="BH308" s="276"/>
      <c r="BI308" s="276"/>
      <c r="BJ308" s="276"/>
      <c r="BK308" s="276"/>
      <c r="BL308" s="276"/>
      <c r="BM308" s="276"/>
      <c r="BN308" s="89" t="str">
        <f t="shared" si="164"/>
        <v/>
      </c>
      <c r="BO308" s="90" t="str">
        <f t="shared" si="165"/>
        <v/>
      </c>
      <c r="BP308" s="285"/>
      <c r="BQ308" s="285"/>
      <c r="BR308" s="285"/>
      <c r="BS308" s="285"/>
      <c r="BT308" s="285"/>
      <c r="BU308" s="285"/>
      <c r="BV308" s="285"/>
      <c r="BW308" s="285"/>
      <c r="BX308" s="285"/>
      <c r="BY308" s="285"/>
      <c r="BZ308" s="285"/>
      <c r="CA308" s="276"/>
      <c r="CB308" s="276"/>
      <c r="CC308" s="276"/>
      <c r="CD308" s="276"/>
      <c r="CE308" s="276"/>
      <c r="CF308" s="276"/>
      <c r="CG308" s="276"/>
      <c r="CH308" s="276"/>
      <c r="CI308" s="276"/>
      <c r="CJ308" s="276"/>
      <c r="CK308" s="276"/>
      <c r="CL308" s="276"/>
      <c r="CM308" s="276"/>
      <c r="CN308" s="276"/>
      <c r="CO308" s="276"/>
      <c r="CP308" s="276"/>
      <c r="CQ308" s="276"/>
      <c r="CR308" s="276"/>
      <c r="CS308" s="276"/>
      <c r="CT308" s="89" t="str">
        <f t="shared" si="166"/>
        <v/>
      </c>
      <c r="CU308" s="90" t="str">
        <f t="shared" si="167"/>
        <v/>
      </c>
      <c r="CV308" s="91" t="str">
        <f>IF(B308&lt;&gt;"",IFERROR(SUMIF(D$14:CS$14, "CLO1", D308:CS308)/'Grade computation'!I$4,""),"")</f>
        <v/>
      </c>
      <c r="CW308" s="92" t="str">
        <f t="shared" si="168"/>
        <v/>
      </c>
      <c r="CX308" s="92" t="str">
        <f t="shared" si="169"/>
        <v/>
      </c>
      <c r="CY308" s="91" t="str">
        <f>IF(B308&lt;&gt;"",IFERROR(IF((SUMIF(D$14:CS$14,"CLO2",D308:CS308)/'Grade computation'!I$5)=0,0,(SUMIF(D$14:CS$14,"CLO2",D308:CS308)/'Grade computation'!I$5)),""),"")</f>
        <v/>
      </c>
      <c r="CZ308" s="92" t="str">
        <f t="shared" si="170"/>
        <v/>
      </c>
      <c r="DA308" s="92" t="str">
        <f t="shared" si="171"/>
        <v/>
      </c>
      <c r="DB308" s="91" t="str">
        <f>IF(B308&lt;&gt;"",IFERROR(IF((SUMIF(D$14:CS$14,"CLO3",D308:CS308)/'Grade computation'!I$6)=0,0,(SUMIF(D$14:CS$14,"CLO3",D308:CS308)/'Grade computation'!I$6)),""),"")</f>
        <v/>
      </c>
      <c r="DC308" s="92" t="str">
        <f t="shared" si="172"/>
        <v/>
      </c>
      <c r="DD308" s="92" t="str">
        <f t="shared" si="173"/>
        <v/>
      </c>
      <c r="DE308" s="91" t="str">
        <f>IF(B308&lt;&gt;"",IFERROR(SUMIF(D$14:CS$14,"CLO4",D308:CS308)/'Grade computation'!I$7,""),"")</f>
        <v/>
      </c>
      <c r="DF308" s="92" t="str">
        <f t="shared" si="174"/>
        <v/>
      </c>
      <c r="DG308" s="92" t="str">
        <f t="shared" si="175"/>
        <v/>
      </c>
      <c r="DH308" s="91" t="str">
        <f>IF(B308&lt;&gt;"",IFERROR(IF((SUMIF(D$14:CS$14,"CLO5",D308:CS308)/'Grade computation'!I$8)=0,0,(SUMIF(D$14:CS$14,"CLO5",D308:CS308)/'Grade computation'!I$8)),""),"")</f>
        <v/>
      </c>
      <c r="DI308" s="92" t="str">
        <f t="shared" si="176"/>
        <v/>
      </c>
      <c r="DJ308" s="92" t="str">
        <f t="shared" si="177"/>
        <v/>
      </c>
      <c r="DK308" s="91" t="str">
        <f>IF(B308&lt;&gt;"",IFERROR(IF((SUMIF(D$14:CS$14,"CLO6",D308:CS308)/'Grade computation'!I$9)=0,0,(SUMIF(D$14:CS$14,"CLO6",D308:CS308)/'Grade computation'!I$9)),""),"")</f>
        <v/>
      </c>
      <c r="DL308" s="92" t="str">
        <f t="shared" si="178"/>
        <v/>
      </c>
      <c r="DM308" s="92" t="str">
        <f t="shared" si="179"/>
        <v/>
      </c>
      <c r="DN308" s="91" t="str">
        <f>IF(B308&lt;&gt;"",IFERROR(IF((SUMIF(D$14:CS$14,"CLO7",D308:CS308)/'Grade computation'!I$10)=0,0,(SUMIF(D$14:CS$14,"CLO7",D308:CS308)/'Grade computation'!I$10)),""),"")</f>
        <v/>
      </c>
      <c r="DO308" s="92" t="str">
        <f t="shared" si="180"/>
        <v/>
      </c>
      <c r="DP308" s="92" t="str">
        <f t="shared" si="181"/>
        <v/>
      </c>
      <c r="DQ308" s="91" t="str">
        <f>IF(B308&lt;&gt;"",IFERROR(IF((SUMIF(D$14:CS$14,"CLO8",D308:CS308)/'Grade computation'!I$11)=0,0,(SUMIF(D$14:CS$14,"CLO8",D308:CS308)/'Grade computation'!I$11)),""),"")</f>
        <v/>
      </c>
      <c r="DR308" s="92" t="str">
        <f t="shared" si="182"/>
        <v/>
      </c>
      <c r="DS308" s="92" t="str">
        <f t="shared" si="183"/>
        <v/>
      </c>
      <c r="DT308" s="91" t="str">
        <f>IF(B308&lt;&gt;"",IFERROR(IF((SUMIF(D$14:CS$14,"CLO9",D308:CS308)/'Grade computation'!I$12)=0,0,(SUMIF(D$14:CS$14,"CLO9",D308:CS308)/'Grade computation'!I$12)),""),"")</f>
        <v/>
      </c>
      <c r="DU308" s="92" t="str">
        <f t="shared" si="184"/>
        <v/>
      </c>
      <c r="DV308" s="92" t="str">
        <f t="shared" si="185"/>
        <v/>
      </c>
      <c r="DW308" s="91" t="str">
        <f>IF(B308&lt;&gt;"",IFERROR(IF((SUMIF(D$14:CS$14,"CLO10",D308:CS308)/'Grade computation'!I$13)=0,0,(SUMIF(D$14:CS$14,"CLO10",D308:CS308)/'Grade computation'!I$13)),""),"")</f>
        <v/>
      </c>
      <c r="DX308" s="92" t="str">
        <f t="shared" si="186"/>
        <v/>
      </c>
      <c r="DY308" s="92" t="str">
        <f t="shared" si="187"/>
        <v/>
      </c>
      <c r="DZ308" s="45"/>
      <c r="EA308" s="45"/>
    </row>
    <row r="309" spans="1:131" ht="15.75" customHeight="1">
      <c r="A309" s="281"/>
      <c r="B309" s="282"/>
      <c r="C309" s="276"/>
      <c r="D309" s="276"/>
      <c r="E309" s="276"/>
      <c r="F309" s="276"/>
      <c r="G309" s="276"/>
      <c r="H309" s="276"/>
      <c r="I309" s="276"/>
      <c r="J309" s="276"/>
      <c r="K309" s="276"/>
      <c r="L309" s="276"/>
      <c r="M309" s="276"/>
      <c r="N309" s="276"/>
      <c r="O309" s="276"/>
      <c r="P309" s="276"/>
      <c r="Q309" s="276"/>
      <c r="R309" s="276"/>
      <c r="S309" s="276"/>
      <c r="T309" s="276"/>
      <c r="U309" s="276"/>
      <c r="V309" s="276"/>
      <c r="W309" s="276"/>
      <c r="X309" s="276"/>
      <c r="Y309" s="276"/>
      <c r="Z309" s="276"/>
      <c r="AA309" s="276"/>
      <c r="AB309" s="276"/>
      <c r="AC309" s="276"/>
      <c r="AD309" s="276"/>
      <c r="AE309" s="276"/>
      <c r="AF309" s="276"/>
      <c r="AG309" s="276"/>
      <c r="AH309" s="89" t="str">
        <f t="shared" si="162"/>
        <v/>
      </c>
      <c r="AI309" s="90" t="str">
        <f t="shared" si="163"/>
        <v/>
      </c>
      <c r="AJ309" s="276"/>
      <c r="AK309" s="276"/>
      <c r="AL309" s="276"/>
      <c r="AM309" s="276"/>
      <c r="AN309" s="276"/>
      <c r="AO309" s="276"/>
      <c r="AP309" s="276"/>
      <c r="AQ309" s="276"/>
      <c r="AR309" s="276"/>
      <c r="AS309" s="276"/>
      <c r="AT309" s="276"/>
      <c r="AU309" s="276"/>
      <c r="AV309" s="276"/>
      <c r="AW309" s="276"/>
      <c r="AX309" s="276"/>
      <c r="AY309" s="276"/>
      <c r="AZ309" s="276"/>
      <c r="BA309" s="276"/>
      <c r="BB309" s="276"/>
      <c r="BC309" s="276"/>
      <c r="BD309" s="276"/>
      <c r="BE309" s="276"/>
      <c r="BF309" s="276"/>
      <c r="BG309" s="276"/>
      <c r="BH309" s="276"/>
      <c r="BI309" s="276"/>
      <c r="BJ309" s="276"/>
      <c r="BK309" s="276"/>
      <c r="BL309" s="276"/>
      <c r="BM309" s="276"/>
      <c r="BN309" s="89" t="str">
        <f t="shared" si="164"/>
        <v/>
      </c>
      <c r="BO309" s="90" t="str">
        <f t="shared" si="165"/>
        <v/>
      </c>
      <c r="BP309" s="285"/>
      <c r="BQ309" s="285"/>
      <c r="BR309" s="285"/>
      <c r="BS309" s="285"/>
      <c r="BT309" s="285"/>
      <c r="BU309" s="285"/>
      <c r="BV309" s="285"/>
      <c r="BW309" s="285"/>
      <c r="BX309" s="285"/>
      <c r="BY309" s="285"/>
      <c r="BZ309" s="285"/>
      <c r="CA309" s="276"/>
      <c r="CB309" s="276"/>
      <c r="CC309" s="276"/>
      <c r="CD309" s="276"/>
      <c r="CE309" s="276"/>
      <c r="CF309" s="276"/>
      <c r="CG309" s="276"/>
      <c r="CH309" s="276"/>
      <c r="CI309" s="276"/>
      <c r="CJ309" s="276"/>
      <c r="CK309" s="276"/>
      <c r="CL309" s="276"/>
      <c r="CM309" s="276"/>
      <c r="CN309" s="276"/>
      <c r="CO309" s="276"/>
      <c r="CP309" s="276"/>
      <c r="CQ309" s="276"/>
      <c r="CR309" s="276"/>
      <c r="CS309" s="276"/>
      <c r="CT309" s="89" t="str">
        <f t="shared" si="166"/>
        <v/>
      </c>
      <c r="CU309" s="90" t="str">
        <f t="shared" si="167"/>
        <v/>
      </c>
      <c r="CV309" s="91" t="str">
        <f>IF(B309&lt;&gt;"",IFERROR(SUMIF(D$14:CS$14, "CLO1", D309:CS309)/'Grade computation'!I$4,""),"")</f>
        <v/>
      </c>
      <c r="CW309" s="92" t="str">
        <f t="shared" si="168"/>
        <v/>
      </c>
      <c r="CX309" s="92" t="str">
        <f t="shared" si="169"/>
        <v/>
      </c>
      <c r="CY309" s="91" t="str">
        <f>IF(B309&lt;&gt;"",IFERROR(IF((SUMIF(D$14:CS$14,"CLO2",D309:CS309)/'Grade computation'!I$5)=0,0,(SUMIF(D$14:CS$14,"CLO2",D309:CS309)/'Grade computation'!I$5)),""),"")</f>
        <v/>
      </c>
      <c r="CZ309" s="92" t="str">
        <f t="shared" si="170"/>
        <v/>
      </c>
      <c r="DA309" s="92" t="str">
        <f t="shared" si="171"/>
        <v/>
      </c>
      <c r="DB309" s="91" t="str">
        <f>IF(B309&lt;&gt;"",IFERROR(IF((SUMIF(D$14:CS$14,"CLO3",D309:CS309)/'Grade computation'!I$6)=0,0,(SUMIF(D$14:CS$14,"CLO3",D309:CS309)/'Grade computation'!I$6)),""),"")</f>
        <v/>
      </c>
      <c r="DC309" s="92" t="str">
        <f t="shared" si="172"/>
        <v/>
      </c>
      <c r="DD309" s="92" t="str">
        <f t="shared" si="173"/>
        <v/>
      </c>
      <c r="DE309" s="91" t="str">
        <f>IF(B309&lt;&gt;"",IFERROR(SUMIF(D$14:CS$14,"CLO4",D309:CS309)/'Grade computation'!I$7,""),"")</f>
        <v/>
      </c>
      <c r="DF309" s="92" t="str">
        <f t="shared" si="174"/>
        <v/>
      </c>
      <c r="DG309" s="92" t="str">
        <f t="shared" si="175"/>
        <v/>
      </c>
      <c r="DH309" s="91" t="str">
        <f>IF(B309&lt;&gt;"",IFERROR(IF((SUMIF(D$14:CS$14,"CLO5",D309:CS309)/'Grade computation'!I$8)=0,0,(SUMIF(D$14:CS$14,"CLO5",D309:CS309)/'Grade computation'!I$8)),""),"")</f>
        <v/>
      </c>
      <c r="DI309" s="92" t="str">
        <f t="shared" si="176"/>
        <v/>
      </c>
      <c r="DJ309" s="92" t="str">
        <f t="shared" si="177"/>
        <v/>
      </c>
      <c r="DK309" s="91" t="str">
        <f>IF(B309&lt;&gt;"",IFERROR(IF((SUMIF(D$14:CS$14,"CLO6",D309:CS309)/'Grade computation'!I$9)=0,0,(SUMIF(D$14:CS$14,"CLO6",D309:CS309)/'Grade computation'!I$9)),""),"")</f>
        <v/>
      </c>
      <c r="DL309" s="92" t="str">
        <f t="shared" si="178"/>
        <v/>
      </c>
      <c r="DM309" s="92" t="str">
        <f t="shared" si="179"/>
        <v/>
      </c>
      <c r="DN309" s="91" t="str">
        <f>IF(B309&lt;&gt;"",IFERROR(IF((SUMIF(D$14:CS$14,"CLO7",D309:CS309)/'Grade computation'!I$10)=0,0,(SUMIF(D$14:CS$14,"CLO7",D309:CS309)/'Grade computation'!I$10)),""),"")</f>
        <v/>
      </c>
      <c r="DO309" s="92" t="str">
        <f t="shared" si="180"/>
        <v/>
      </c>
      <c r="DP309" s="92" t="str">
        <f t="shared" si="181"/>
        <v/>
      </c>
      <c r="DQ309" s="91" t="str">
        <f>IF(B309&lt;&gt;"",IFERROR(IF((SUMIF(D$14:CS$14,"CLO8",D309:CS309)/'Grade computation'!I$11)=0,0,(SUMIF(D$14:CS$14,"CLO8",D309:CS309)/'Grade computation'!I$11)),""),"")</f>
        <v/>
      </c>
      <c r="DR309" s="92" t="str">
        <f t="shared" si="182"/>
        <v/>
      </c>
      <c r="DS309" s="92" t="str">
        <f t="shared" si="183"/>
        <v/>
      </c>
      <c r="DT309" s="91" t="str">
        <f>IF(B309&lt;&gt;"",IFERROR(IF((SUMIF(D$14:CS$14,"CLO9",D309:CS309)/'Grade computation'!I$12)=0,0,(SUMIF(D$14:CS$14,"CLO9",D309:CS309)/'Grade computation'!I$12)),""),"")</f>
        <v/>
      </c>
      <c r="DU309" s="92" t="str">
        <f t="shared" si="184"/>
        <v/>
      </c>
      <c r="DV309" s="92" t="str">
        <f t="shared" si="185"/>
        <v/>
      </c>
      <c r="DW309" s="91" t="str">
        <f>IF(B309&lt;&gt;"",IFERROR(IF((SUMIF(D$14:CS$14,"CLO10",D309:CS309)/'Grade computation'!I$13)=0,0,(SUMIF(D$14:CS$14,"CLO10",D309:CS309)/'Grade computation'!I$13)),""),"")</f>
        <v/>
      </c>
      <c r="DX309" s="92" t="str">
        <f t="shared" si="186"/>
        <v/>
      </c>
      <c r="DY309" s="92" t="str">
        <f t="shared" si="187"/>
        <v/>
      </c>
      <c r="DZ309" s="45"/>
      <c r="EA309" s="45"/>
    </row>
    <row r="310" spans="1:131" ht="15.75" customHeight="1">
      <c r="A310" s="281"/>
      <c r="B310" s="282"/>
      <c r="C310" s="276"/>
      <c r="D310" s="276"/>
      <c r="E310" s="276"/>
      <c r="F310" s="276"/>
      <c r="G310" s="276"/>
      <c r="H310" s="276"/>
      <c r="I310" s="276"/>
      <c r="J310" s="276"/>
      <c r="K310" s="276"/>
      <c r="L310" s="276"/>
      <c r="M310" s="276"/>
      <c r="N310" s="276"/>
      <c r="O310" s="276"/>
      <c r="P310" s="276"/>
      <c r="Q310" s="276"/>
      <c r="R310" s="276"/>
      <c r="S310" s="276"/>
      <c r="T310" s="276"/>
      <c r="U310" s="276"/>
      <c r="V310" s="276"/>
      <c r="W310" s="276"/>
      <c r="X310" s="276"/>
      <c r="Y310" s="276"/>
      <c r="Z310" s="276"/>
      <c r="AA310" s="276"/>
      <c r="AB310" s="276"/>
      <c r="AC310" s="276"/>
      <c r="AD310" s="276"/>
      <c r="AE310" s="276"/>
      <c r="AF310" s="276"/>
      <c r="AG310" s="276"/>
      <c r="AH310" s="89" t="str">
        <f t="shared" si="162"/>
        <v/>
      </c>
      <c r="AI310" s="90" t="str">
        <f t="shared" si="163"/>
        <v/>
      </c>
      <c r="AJ310" s="276"/>
      <c r="AK310" s="276"/>
      <c r="AL310" s="276"/>
      <c r="AM310" s="276"/>
      <c r="AN310" s="276"/>
      <c r="AO310" s="276"/>
      <c r="AP310" s="276"/>
      <c r="AQ310" s="276"/>
      <c r="AR310" s="276"/>
      <c r="AS310" s="276"/>
      <c r="AT310" s="276"/>
      <c r="AU310" s="276"/>
      <c r="AV310" s="276"/>
      <c r="AW310" s="276"/>
      <c r="AX310" s="276"/>
      <c r="AY310" s="276"/>
      <c r="AZ310" s="276"/>
      <c r="BA310" s="276"/>
      <c r="BB310" s="276"/>
      <c r="BC310" s="276"/>
      <c r="BD310" s="276"/>
      <c r="BE310" s="276"/>
      <c r="BF310" s="276"/>
      <c r="BG310" s="276"/>
      <c r="BH310" s="276"/>
      <c r="BI310" s="276"/>
      <c r="BJ310" s="276"/>
      <c r="BK310" s="276"/>
      <c r="BL310" s="276"/>
      <c r="BM310" s="276"/>
      <c r="BN310" s="89" t="str">
        <f t="shared" si="164"/>
        <v/>
      </c>
      <c r="BO310" s="90" t="str">
        <f t="shared" si="165"/>
        <v/>
      </c>
      <c r="BP310" s="285"/>
      <c r="BQ310" s="285"/>
      <c r="BR310" s="285"/>
      <c r="BS310" s="285"/>
      <c r="BT310" s="285"/>
      <c r="BU310" s="285"/>
      <c r="BV310" s="285"/>
      <c r="BW310" s="285"/>
      <c r="BX310" s="285"/>
      <c r="BY310" s="285"/>
      <c r="BZ310" s="285"/>
      <c r="CA310" s="276"/>
      <c r="CB310" s="276"/>
      <c r="CC310" s="276"/>
      <c r="CD310" s="276"/>
      <c r="CE310" s="276"/>
      <c r="CF310" s="276"/>
      <c r="CG310" s="276"/>
      <c r="CH310" s="276"/>
      <c r="CI310" s="276"/>
      <c r="CJ310" s="276"/>
      <c r="CK310" s="276"/>
      <c r="CL310" s="276"/>
      <c r="CM310" s="276"/>
      <c r="CN310" s="276"/>
      <c r="CO310" s="276"/>
      <c r="CP310" s="276"/>
      <c r="CQ310" s="276"/>
      <c r="CR310" s="276"/>
      <c r="CS310" s="276"/>
      <c r="CT310" s="89" t="str">
        <f t="shared" si="166"/>
        <v/>
      </c>
      <c r="CU310" s="90" t="str">
        <f t="shared" si="167"/>
        <v/>
      </c>
      <c r="CV310" s="91" t="str">
        <f>IF(B310&lt;&gt;"",IFERROR(SUMIF(D$14:CS$14, "CLO1", D310:CS310)/'Grade computation'!I$4,""),"")</f>
        <v/>
      </c>
      <c r="CW310" s="92" t="str">
        <f t="shared" si="168"/>
        <v/>
      </c>
      <c r="CX310" s="92" t="str">
        <f t="shared" si="169"/>
        <v/>
      </c>
      <c r="CY310" s="91" t="str">
        <f>IF(B310&lt;&gt;"",IFERROR(IF((SUMIF(D$14:CS$14,"CLO2",D310:CS310)/'Grade computation'!I$5)=0,0,(SUMIF(D$14:CS$14,"CLO2",D310:CS310)/'Grade computation'!I$5)),""),"")</f>
        <v/>
      </c>
      <c r="CZ310" s="92" t="str">
        <f t="shared" si="170"/>
        <v/>
      </c>
      <c r="DA310" s="92" t="str">
        <f t="shared" si="171"/>
        <v/>
      </c>
      <c r="DB310" s="91" t="str">
        <f>IF(B310&lt;&gt;"",IFERROR(IF((SUMIF(D$14:CS$14,"CLO3",D310:CS310)/'Grade computation'!I$6)=0,0,(SUMIF(D$14:CS$14,"CLO3",D310:CS310)/'Grade computation'!I$6)),""),"")</f>
        <v/>
      </c>
      <c r="DC310" s="92" t="str">
        <f t="shared" si="172"/>
        <v/>
      </c>
      <c r="DD310" s="92" t="str">
        <f t="shared" si="173"/>
        <v/>
      </c>
      <c r="DE310" s="91" t="str">
        <f>IF(B310&lt;&gt;"",IFERROR(SUMIF(D$14:CS$14,"CLO4",D310:CS310)/'Grade computation'!I$7,""),"")</f>
        <v/>
      </c>
      <c r="DF310" s="92" t="str">
        <f t="shared" si="174"/>
        <v/>
      </c>
      <c r="DG310" s="92" t="str">
        <f t="shared" si="175"/>
        <v/>
      </c>
      <c r="DH310" s="91" t="str">
        <f>IF(B310&lt;&gt;"",IFERROR(IF((SUMIF(D$14:CS$14,"CLO5",D310:CS310)/'Grade computation'!I$8)=0,0,(SUMIF(D$14:CS$14,"CLO5",D310:CS310)/'Grade computation'!I$8)),""),"")</f>
        <v/>
      </c>
      <c r="DI310" s="92" t="str">
        <f t="shared" si="176"/>
        <v/>
      </c>
      <c r="DJ310" s="92" t="str">
        <f t="shared" si="177"/>
        <v/>
      </c>
      <c r="DK310" s="91" t="str">
        <f>IF(B310&lt;&gt;"",IFERROR(IF((SUMIF(D$14:CS$14,"CLO6",D310:CS310)/'Grade computation'!I$9)=0,0,(SUMIF(D$14:CS$14,"CLO6",D310:CS310)/'Grade computation'!I$9)),""),"")</f>
        <v/>
      </c>
      <c r="DL310" s="92" t="str">
        <f t="shared" si="178"/>
        <v/>
      </c>
      <c r="DM310" s="92" t="str">
        <f t="shared" si="179"/>
        <v/>
      </c>
      <c r="DN310" s="91" t="str">
        <f>IF(B310&lt;&gt;"",IFERROR(IF((SUMIF(D$14:CS$14,"CLO7",D310:CS310)/'Grade computation'!I$10)=0,0,(SUMIF(D$14:CS$14,"CLO7",D310:CS310)/'Grade computation'!I$10)),""),"")</f>
        <v/>
      </c>
      <c r="DO310" s="92" t="str">
        <f t="shared" si="180"/>
        <v/>
      </c>
      <c r="DP310" s="92" t="str">
        <f t="shared" si="181"/>
        <v/>
      </c>
      <c r="DQ310" s="91" t="str">
        <f>IF(B310&lt;&gt;"",IFERROR(IF((SUMIF(D$14:CS$14,"CLO8",D310:CS310)/'Grade computation'!I$11)=0,0,(SUMIF(D$14:CS$14,"CLO8",D310:CS310)/'Grade computation'!I$11)),""),"")</f>
        <v/>
      </c>
      <c r="DR310" s="92" t="str">
        <f t="shared" si="182"/>
        <v/>
      </c>
      <c r="DS310" s="92" t="str">
        <f t="shared" si="183"/>
        <v/>
      </c>
      <c r="DT310" s="91" t="str">
        <f>IF(B310&lt;&gt;"",IFERROR(IF((SUMIF(D$14:CS$14,"CLO9",D310:CS310)/'Grade computation'!I$12)=0,0,(SUMIF(D$14:CS$14,"CLO9",D310:CS310)/'Grade computation'!I$12)),""),"")</f>
        <v/>
      </c>
      <c r="DU310" s="92" t="str">
        <f t="shared" si="184"/>
        <v/>
      </c>
      <c r="DV310" s="92" t="str">
        <f t="shared" si="185"/>
        <v/>
      </c>
      <c r="DW310" s="91" t="str">
        <f>IF(B310&lt;&gt;"",IFERROR(IF((SUMIF(D$14:CS$14,"CLO10",D310:CS310)/'Grade computation'!I$13)=0,0,(SUMIF(D$14:CS$14,"CLO10",D310:CS310)/'Grade computation'!I$13)),""),"")</f>
        <v/>
      </c>
      <c r="DX310" s="92" t="str">
        <f t="shared" si="186"/>
        <v/>
      </c>
      <c r="DY310" s="92" t="str">
        <f t="shared" si="187"/>
        <v/>
      </c>
      <c r="DZ310" s="45"/>
      <c r="EA310" s="45"/>
    </row>
    <row r="311" spans="1:131" ht="15.75" customHeight="1">
      <c r="A311" s="281"/>
      <c r="B311" s="282"/>
      <c r="C311" s="276"/>
      <c r="D311" s="276"/>
      <c r="E311" s="276"/>
      <c r="F311" s="276"/>
      <c r="G311" s="276"/>
      <c r="H311" s="276"/>
      <c r="I311" s="276"/>
      <c r="J311" s="276"/>
      <c r="K311" s="276"/>
      <c r="L311" s="276"/>
      <c r="M311" s="276"/>
      <c r="N311" s="276"/>
      <c r="O311" s="276"/>
      <c r="P311" s="276"/>
      <c r="Q311" s="276"/>
      <c r="R311" s="276"/>
      <c r="S311" s="276"/>
      <c r="T311" s="276"/>
      <c r="U311" s="276"/>
      <c r="V311" s="276"/>
      <c r="W311" s="276"/>
      <c r="X311" s="276"/>
      <c r="Y311" s="276"/>
      <c r="Z311" s="276"/>
      <c r="AA311" s="276"/>
      <c r="AB311" s="276"/>
      <c r="AC311" s="276"/>
      <c r="AD311" s="276"/>
      <c r="AE311" s="276"/>
      <c r="AF311" s="276"/>
      <c r="AG311" s="276"/>
      <c r="AH311" s="89" t="str">
        <f t="shared" si="162"/>
        <v/>
      </c>
      <c r="AI311" s="90" t="str">
        <f t="shared" si="163"/>
        <v/>
      </c>
      <c r="AJ311" s="276"/>
      <c r="AK311" s="276"/>
      <c r="AL311" s="276"/>
      <c r="AM311" s="276"/>
      <c r="AN311" s="276"/>
      <c r="AO311" s="276"/>
      <c r="AP311" s="276"/>
      <c r="AQ311" s="276"/>
      <c r="AR311" s="276"/>
      <c r="AS311" s="276"/>
      <c r="AT311" s="276"/>
      <c r="AU311" s="276"/>
      <c r="AV311" s="276"/>
      <c r="AW311" s="276"/>
      <c r="AX311" s="276"/>
      <c r="AY311" s="276"/>
      <c r="AZ311" s="276"/>
      <c r="BA311" s="276"/>
      <c r="BB311" s="276"/>
      <c r="BC311" s="276"/>
      <c r="BD311" s="276"/>
      <c r="BE311" s="276"/>
      <c r="BF311" s="276"/>
      <c r="BG311" s="276"/>
      <c r="BH311" s="276"/>
      <c r="BI311" s="276"/>
      <c r="BJ311" s="276"/>
      <c r="BK311" s="276"/>
      <c r="BL311" s="276"/>
      <c r="BM311" s="276"/>
      <c r="BN311" s="89" t="str">
        <f t="shared" si="164"/>
        <v/>
      </c>
      <c r="BO311" s="90" t="str">
        <f t="shared" si="165"/>
        <v/>
      </c>
      <c r="BP311" s="285"/>
      <c r="BQ311" s="285"/>
      <c r="BR311" s="285"/>
      <c r="BS311" s="285"/>
      <c r="BT311" s="285"/>
      <c r="BU311" s="285"/>
      <c r="BV311" s="285"/>
      <c r="BW311" s="285"/>
      <c r="BX311" s="285"/>
      <c r="BY311" s="285"/>
      <c r="BZ311" s="285"/>
      <c r="CA311" s="276"/>
      <c r="CB311" s="276"/>
      <c r="CC311" s="276"/>
      <c r="CD311" s="276"/>
      <c r="CE311" s="276"/>
      <c r="CF311" s="276"/>
      <c r="CG311" s="276"/>
      <c r="CH311" s="276"/>
      <c r="CI311" s="276"/>
      <c r="CJ311" s="276"/>
      <c r="CK311" s="276"/>
      <c r="CL311" s="276"/>
      <c r="CM311" s="276"/>
      <c r="CN311" s="276"/>
      <c r="CO311" s="276"/>
      <c r="CP311" s="276"/>
      <c r="CQ311" s="276"/>
      <c r="CR311" s="276"/>
      <c r="CS311" s="276"/>
      <c r="CT311" s="89" t="str">
        <f t="shared" si="166"/>
        <v/>
      </c>
      <c r="CU311" s="90" t="str">
        <f t="shared" si="167"/>
        <v/>
      </c>
      <c r="CV311" s="91" t="str">
        <f>IF(B311&lt;&gt;"",IFERROR(SUMIF(D$14:CS$14, "CLO1", D311:CS311)/'Grade computation'!I$4,""),"")</f>
        <v/>
      </c>
      <c r="CW311" s="92" t="str">
        <f t="shared" si="168"/>
        <v/>
      </c>
      <c r="CX311" s="92" t="str">
        <f t="shared" si="169"/>
        <v/>
      </c>
      <c r="CY311" s="91" t="str">
        <f>IF(B311&lt;&gt;"",IFERROR(IF((SUMIF(D$14:CS$14,"CLO2",D311:CS311)/'Grade computation'!I$5)=0,0,(SUMIF(D$14:CS$14,"CLO2",D311:CS311)/'Grade computation'!I$5)),""),"")</f>
        <v/>
      </c>
      <c r="CZ311" s="92" t="str">
        <f t="shared" si="170"/>
        <v/>
      </c>
      <c r="DA311" s="92" t="str">
        <f t="shared" si="171"/>
        <v/>
      </c>
      <c r="DB311" s="91" t="str">
        <f>IF(B311&lt;&gt;"",IFERROR(IF((SUMIF(D$14:CS$14,"CLO3",D311:CS311)/'Grade computation'!I$6)=0,0,(SUMIF(D$14:CS$14,"CLO3",D311:CS311)/'Grade computation'!I$6)),""),"")</f>
        <v/>
      </c>
      <c r="DC311" s="92" t="str">
        <f t="shared" si="172"/>
        <v/>
      </c>
      <c r="DD311" s="92" t="str">
        <f t="shared" si="173"/>
        <v/>
      </c>
      <c r="DE311" s="91" t="str">
        <f>IF(B311&lt;&gt;"",IFERROR(SUMIF(D$14:CS$14,"CLO4",D311:CS311)/'Grade computation'!I$7,""),"")</f>
        <v/>
      </c>
      <c r="DF311" s="92" t="str">
        <f t="shared" si="174"/>
        <v/>
      </c>
      <c r="DG311" s="92" t="str">
        <f t="shared" si="175"/>
        <v/>
      </c>
      <c r="DH311" s="91" t="str">
        <f>IF(B311&lt;&gt;"",IFERROR(IF((SUMIF(D$14:CS$14,"CLO5",D311:CS311)/'Grade computation'!I$8)=0,0,(SUMIF(D$14:CS$14,"CLO5",D311:CS311)/'Grade computation'!I$8)),""),"")</f>
        <v/>
      </c>
      <c r="DI311" s="92" t="str">
        <f t="shared" si="176"/>
        <v/>
      </c>
      <c r="DJ311" s="92" t="str">
        <f t="shared" si="177"/>
        <v/>
      </c>
      <c r="DK311" s="91" t="str">
        <f>IF(B311&lt;&gt;"",IFERROR(IF((SUMIF(D$14:CS$14,"CLO6",D311:CS311)/'Grade computation'!I$9)=0,0,(SUMIF(D$14:CS$14,"CLO6",D311:CS311)/'Grade computation'!I$9)),""),"")</f>
        <v/>
      </c>
      <c r="DL311" s="92" t="str">
        <f t="shared" si="178"/>
        <v/>
      </c>
      <c r="DM311" s="92" t="str">
        <f t="shared" si="179"/>
        <v/>
      </c>
      <c r="DN311" s="91" t="str">
        <f>IF(B311&lt;&gt;"",IFERROR(IF((SUMIF(D$14:CS$14,"CLO7",D311:CS311)/'Grade computation'!I$10)=0,0,(SUMIF(D$14:CS$14,"CLO7",D311:CS311)/'Grade computation'!I$10)),""),"")</f>
        <v/>
      </c>
      <c r="DO311" s="92" t="str">
        <f t="shared" si="180"/>
        <v/>
      </c>
      <c r="DP311" s="92" t="str">
        <f t="shared" si="181"/>
        <v/>
      </c>
      <c r="DQ311" s="91" t="str">
        <f>IF(B311&lt;&gt;"",IFERROR(IF((SUMIF(D$14:CS$14,"CLO8",D311:CS311)/'Grade computation'!I$11)=0,0,(SUMIF(D$14:CS$14,"CLO8",D311:CS311)/'Grade computation'!I$11)),""),"")</f>
        <v/>
      </c>
      <c r="DR311" s="92" t="str">
        <f t="shared" si="182"/>
        <v/>
      </c>
      <c r="DS311" s="92" t="str">
        <f t="shared" si="183"/>
        <v/>
      </c>
      <c r="DT311" s="91" t="str">
        <f>IF(B311&lt;&gt;"",IFERROR(IF((SUMIF(D$14:CS$14,"CLO9",D311:CS311)/'Grade computation'!I$12)=0,0,(SUMIF(D$14:CS$14,"CLO9",D311:CS311)/'Grade computation'!I$12)),""),"")</f>
        <v/>
      </c>
      <c r="DU311" s="92" t="str">
        <f t="shared" si="184"/>
        <v/>
      </c>
      <c r="DV311" s="92" t="str">
        <f t="shared" si="185"/>
        <v/>
      </c>
      <c r="DW311" s="91" t="str">
        <f>IF(B311&lt;&gt;"",IFERROR(IF((SUMIF(D$14:CS$14,"CLO10",D311:CS311)/'Grade computation'!I$13)=0,0,(SUMIF(D$14:CS$14,"CLO10",D311:CS311)/'Grade computation'!I$13)),""),"")</f>
        <v/>
      </c>
      <c r="DX311" s="92" t="str">
        <f t="shared" si="186"/>
        <v/>
      </c>
      <c r="DY311" s="92" t="str">
        <f t="shared" si="187"/>
        <v/>
      </c>
      <c r="DZ311" s="45"/>
      <c r="EA311" s="45"/>
    </row>
    <row r="312" spans="1:131" ht="15.75" customHeight="1">
      <c r="A312" s="281"/>
      <c r="B312" s="282"/>
      <c r="C312" s="276"/>
      <c r="D312" s="276"/>
      <c r="E312" s="276"/>
      <c r="F312" s="276"/>
      <c r="G312" s="276"/>
      <c r="H312" s="276"/>
      <c r="I312" s="276"/>
      <c r="J312" s="276"/>
      <c r="K312" s="276"/>
      <c r="L312" s="276"/>
      <c r="M312" s="276"/>
      <c r="N312" s="276"/>
      <c r="O312" s="276"/>
      <c r="P312" s="276"/>
      <c r="Q312" s="276"/>
      <c r="R312" s="276"/>
      <c r="S312" s="276"/>
      <c r="T312" s="276"/>
      <c r="U312" s="276"/>
      <c r="V312" s="276"/>
      <c r="W312" s="276"/>
      <c r="X312" s="276"/>
      <c r="Y312" s="276"/>
      <c r="Z312" s="276"/>
      <c r="AA312" s="276"/>
      <c r="AB312" s="276"/>
      <c r="AC312" s="276"/>
      <c r="AD312" s="276"/>
      <c r="AE312" s="276"/>
      <c r="AF312" s="276"/>
      <c r="AG312" s="276"/>
      <c r="AH312" s="89" t="str">
        <f t="shared" si="162"/>
        <v/>
      </c>
      <c r="AI312" s="90" t="str">
        <f t="shared" si="163"/>
        <v/>
      </c>
      <c r="AJ312" s="276"/>
      <c r="AK312" s="276"/>
      <c r="AL312" s="276"/>
      <c r="AM312" s="276"/>
      <c r="AN312" s="276"/>
      <c r="AO312" s="276"/>
      <c r="AP312" s="276"/>
      <c r="AQ312" s="276"/>
      <c r="AR312" s="276"/>
      <c r="AS312" s="276"/>
      <c r="AT312" s="276"/>
      <c r="AU312" s="276"/>
      <c r="AV312" s="276"/>
      <c r="AW312" s="276"/>
      <c r="AX312" s="276"/>
      <c r="AY312" s="276"/>
      <c r="AZ312" s="276"/>
      <c r="BA312" s="276"/>
      <c r="BB312" s="276"/>
      <c r="BC312" s="276"/>
      <c r="BD312" s="276"/>
      <c r="BE312" s="276"/>
      <c r="BF312" s="276"/>
      <c r="BG312" s="276"/>
      <c r="BH312" s="276"/>
      <c r="BI312" s="276"/>
      <c r="BJ312" s="276"/>
      <c r="BK312" s="276"/>
      <c r="BL312" s="276"/>
      <c r="BM312" s="276"/>
      <c r="BN312" s="89" t="str">
        <f t="shared" si="164"/>
        <v/>
      </c>
      <c r="BO312" s="90" t="str">
        <f t="shared" si="165"/>
        <v/>
      </c>
      <c r="BP312" s="285"/>
      <c r="BQ312" s="285"/>
      <c r="BR312" s="285"/>
      <c r="BS312" s="285"/>
      <c r="BT312" s="285"/>
      <c r="BU312" s="285"/>
      <c r="BV312" s="285"/>
      <c r="BW312" s="285"/>
      <c r="BX312" s="285"/>
      <c r="BY312" s="285"/>
      <c r="BZ312" s="285"/>
      <c r="CA312" s="276"/>
      <c r="CB312" s="276"/>
      <c r="CC312" s="276"/>
      <c r="CD312" s="276"/>
      <c r="CE312" s="276"/>
      <c r="CF312" s="276"/>
      <c r="CG312" s="276"/>
      <c r="CH312" s="276"/>
      <c r="CI312" s="276"/>
      <c r="CJ312" s="276"/>
      <c r="CK312" s="276"/>
      <c r="CL312" s="276"/>
      <c r="CM312" s="276"/>
      <c r="CN312" s="276"/>
      <c r="CO312" s="276"/>
      <c r="CP312" s="276"/>
      <c r="CQ312" s="276"/>
      <c r="CR312" s="276"/>
      <c r="CS312" s="276"/>
      <c r="CT312" s="89" t="str">
        <f t="shared" si="166"/>
        <v/>
      </c>
      <c r="CU312" s="90" t="str">
        <f t="shared" si="167"/>
        <v/>
      </c>
      <c r="CV312" s="91" t="str">
        <f>IF(B312&lt;&gt;"",IFERROR(SUMIF(D$14:CS$14, "CLO1", D312:CS312)/'Grade computation'!I$4,""),"")</f>
        <v/>
      </c>
      <c r="CW312" s="92" t="str">
        <f t="shared" si="168"/>
        <v/>
      </c>
      <c r="CX312" s="92" t="str">
        <f t="shared" si="169"/>
        <v/>
      </c>
      <c r="CY312" s="91" t="str">
        <f>IF(B312&lt;&gt;"",IFERROR(IF((SUMIF(D$14:CS$14,"CLO2",D312:CS312)/'Grade computation'!I$5)=0,0,(SUMIF(D$14:CS$14,"CLO2",D312:CS312)/'Grade computation'!I$5)),""),"")</f>
        <v/>
      </c>
      <c r="CZ312" s="92" t="str">
        <f t="shared" si="170"/>
        <v/>
      </c>
      <c r="DA312" s="92" t="str">
        <f t="shared" si="171"/>
        <v/>
      </c>
      <c r="DB312" s="91" t="str">
        <f>IF(B312&lt;&gt;"",IFERROR(IF((SUMIF(D$14:CS$14,"CLO3",D312:CS312)/'Grade computation'!I$6)=0,0,(SUMIF(D$14:CS$14,"CLO3",D312:CS312)/'Grade computation'!I$6)),""),"")</f>
        <v/>
      </c>
      <c r="DC312" s="92" t="str">
        <f t="shared" si="172"/>
        <v/>
      </c>
      <c r="DD312" s="92" t="str">
        <f t="shared" si="173"/>
        <v/>
      </c>
      <c r="DE312" s="91" t="str">
        <f>IF(B312&lt;&gt;"",IFERROR(SUMIF(D$14:CS$14,"CLO4",D312:CS312)/'Grade computation'!I$7,""),"")</f>
        <v/>
      </c>
      <c r="DF312" s="92" t="str">
        <f t="shared" si="174"/>
        <v/>
      </c>
      <c r="DG312" s="92" t="str">
        <f t="shared" si="175"/>
        <v/>
      </c>
      <c r="DH312" s="91" t="str">
        <f>IF(B312&lt;&gt;"",IFERROR(IF((SUMIF(D$14:CS$14,"CLO5",D312:CS312)/'Grade computation'!I$8)=0,0,(SUMIF(D$14:CS$14,"CLO5",D312:CS312)/'Grade computation'!I$8)),""),"")</f>
        <v/>
      </c>
      <c r="DI312" s="92" t="str">
        <f t="shared" si="176"/>
        <v/>
      </c>
      <c r="DJ312" s="92" t="str">
        <f t="shared" si="177"/>
        <v/>
      </c>
      <c r="DK312" s="91" t="str">
        <f>IF(B312&lt;&gt;"",IFERROR(IF((SUMIF(D$14:CS$14,"CLO6",D312:CS312)/'Grade computation'!I$9)=0,0,(SUMIF(D$14:CS$14,"CLO6",D312:CS312)/'Grade computation'!I$9)),""),"")</f>
        <v/>
      </c>
      <c r="DL312" s="92" t="str">
        <f t="shared" si="178"/>
        <v/>
      </c>
      <c r="DM312" s="92" t="str">
        <f t="shared" si="179"/>
        <v/>
      </c>
      <c r="DN312" s="91" t="str">
        <f>IF(B312&lt;&gt;"",IFERROR(IF((SUMIF(D$14:CS$14,"CLO7",D312:CS312)/'Grade computation'!I$10)=0,0,(SUMIF(D$14:CS$14,"CLO7",D312:CS312)/'Grade computation'!I$10)),""),"")</f>
        <v/>
      </c>
      <c r="DO312" s="92" t="str">
        <f t="shared" si="180"/>
        <v/>
      </c>
      <c r="DP312" s="92" t="str">
        <f t="shared" si="181"/>
        <v/>
      </c>
      <c r="DQ312" s="91" t="str">
        <f>IF(B312&lt;&gt;"",IFERROR(IF((SUMIF(D$14:CS$14,"CLO8",D312:CS312)/'Grade computation'!I$11)=0,0,(SUMIF(D$14:CS$14,"CLO8",D312:CS312)/'Grade computation'!I$11)),""),"")</f>
        <v/>
      </c>
      <c r="DR312" s="92" t="str">
        <f t="shared" si="182"/>
        <v/>
      </c>
      <c r="DS312" s="92" t="str">
        <f t="shared" si="183"/>
        <v/>
      </c>
      <c r="DT312" s="91" t="str">
        <f>IF(B312&lt;&gt;"",IFERROR(IF((SUMIF(D$14:CS$14,"CLO9",D312:CS312)/'Grade computation'!I$12)=0,0,(SUMIF(D$14:CS$14,"CLO9",D312:CS312)/'Grade computation'!I$12)),""),"")</f>
        <v/>
      </c>
      <c r="DU312" s="92" t="str">
        <f t="shared" si="184"/>
        <v/>
      </c>
      <c r="DV312" s="92" t="str">
        <f t="shared" si="185"/>
        <v/>
      </c>
      <c r="DW312" s="91" t="str">
        <f>IF(B312&lt;&gt;"",IFERROR(IF((SUMIF(D$14:CS$14,"CLO10",D312:CS312)/'Grade computation'!I$13)=0,0,(SUMIF(D$14:CS$14,"CLO10",D312:CS312)/'Grade computation'!I$13)),""),"")</f>
        <v/>
      </c>
      <c r="DX312" s="92" t="str">
        <f t="shared" si="186"/>
        <v/>
      </c>
      <c r="DY312" s="92" t="str">
        <f t="shared" si="187"/>
        <v/>
      </c>
      <c r="DZ312" s="45"/>
      <c r="EA312" s="45"/>
    </row>
    <row r="313" spans="1:131" ht="15.75" customHeight="1">
      <c r="A313" s="281"/>
      <c r="B313" s="282"/>
      <c r="C313" s="276"/>
      <c r="D313" s="276"/>
      <c r="E313" s="276"/>
      <c r="F313" s="276"/>
      <c r="G313" s="276"/>
      <c r="H313" s="276"/>
      <c r="I313" s="276"/>
      <c r="J313" s="276"/>
      <c r="K313" s="276"/>
      <c r="L313" s="276"/>
      <c r="M313" s="276"/>
      <c r="N313" s="276"/>
      <c r="O313" s="276"/>
      <c r="P313" s="276"/>
      <c r="Q313" s="276"/>
      <c r="R313" s="276"/>
      <c r="S313" s="276"/>
      <c r="T313" s="276"/>
      <c r="U313" s="276"/>
      <c r="V313" s="276"/>
      <c r="W313" s="276"/>
      <c r="X313" s="276"/>
      <c r="Y313" s="276"/>
      <c r="Z313" s="276"/>
      <c r="AA313" s="276"/>
      <c r="AB313" s="276"/>
      <c r="AC313" s="276"/>
      <c r="AD313" s="276"/>
      <c r="AE313" s="276"/>
      <c r="AF313" s="276"/>
      <c r="AG313" s="276"/>
      <c r="AH313" s="89" t="str">
        <f t="shared" si="162"/>
        <v/>
      </c>
      <c r="AI313" s="90" t="str">
        <f t="shared" si="163"/>
        <v/>
      </c>
      <c r="AJ313" s="276"/>
      <c r="AK313" s="276"/>
      <c r="AL313" s="276"/>
      <c r="AM313" s="276"/>
      <c r="AN313" s="276"/>
      <c r="AO313" s="276"/>
      <c r="AP313" s="276"/>
      <c r="AQ313" s="276"/>
      <c r="AR313" s="276"/>
      <c r="AS313" s="276"/>
      <c r="AT313" s="276"/>
      <c r="AU313" s="276"/>
      <c r="AV313" s="276"/>
      <c r="AW313" s="276"/>
      <c r="AX313" s="276"/>
      <c r="AY313" s="276"/>
      <c r="AZ313" s="276"/>
      <c r="BA313" s="276"/>
      <c r="BB313" s="276"/>
      <c r="BC313" s="276"/>
      <c r="BD313" s="276"/>
      <c r="BE313" s="276"/>
      <c r="BF313" s="276"/>
      <c r="BG313" s="276"/>
      <c r="BH313" s="276"/>
      <c r="BI313" s="276"/>
      <c r="BJ313" s="276"/>
      <c r="BK313" s="276"/>
      <c r="BL313" s="276"/>
      <c r="BM313" s="276"/>
      <c r="BN313" s="89" t="str">
        <f t="shared" si="164"/>
        <v/>
      </c>
      <c r="BO313" s="90" t="str">
        <f t="shared" si="165"/>
        <v/>
      </c>
      <c r="BP313" s="285"/>
      <c r="BQ313" s="285"/>
      <c r="BR313" s="285"/>
      <c r="BS313" s="285"/>
      <c r="BT313" s="285"/>
      <c r="BU313" s="285"/>
      <c r="BV313" s="285"/>
      <c r="BW313" s="285"/>
      <c r="BX313" s="285"/>
      <c r="BY313" s="285"/>
      <c r="BZ313" s="285"/>
      <c r="CA313" s="276"/>
      <c r="CB313" s="276"/>
      <c r="CC313" s="276"/>
      <c r="CD313" s="276"/>
      <c r="CE313" s="276"/>
      <c r="CF313" s="276"/>
      <c r="CG313" s="276"/>
      <c r="CH313" s="276"/>
      <c r="CI313" s="276"/>
      <c r="CJ313" s="276"/>
      <c r="CK313" s="276"/>
      <c r="CL313" s="276"/>
      <c r="CM313" s="276"/>
      <c r="CN313" s="276"/>
      <c r="CO313" s="276"/>
      <c r="CP313" s="276"/>
      <c r="CQ313" s="276"/>
      <c r="CR313" s="276"/>
      <c r="CS313" s="276"/>
      <c r="CT313" s="89" t="str">
        <f t="shared" si="166"/>
        <v/>
      </c>
      <c r="CU313" s="90" t="str">
        <f t="shared" si="167"/>
        <v/>
      </c>
      <c r="CV313" s="91" t="str">
        <f>IF(B313&lt;&gt;"",IFERROR(SUMIF(D$14:CS$14, "CLO1", D313:CS313)/'Grade computation'!I$4,""),"")</f>
        <v/>
      </c>
      <c r="CW313" s="92" t="str">
        <f t="shared" si="168"/>
        <v/>
      </c>
      <c r="CX313" s="92" t="str">
        <f t="shared" si="169"/>
        <v/>
      </c>
      <c r="CY313" s="91" t="str">
        <f>IF(B313&lt;&gt;"",IFERROR(IF((SUMIF(D$14:CS$14,"CLO2",D313:CS313)/'Grade computation'!I$5)=0,0,(SUMIF(D$14:CS$14,"CLO2",D313:CS313)/'Grade computation'!I$5)),""),"")</f>
        <v/>
      </c>
      <c r="CZ313" s="92" t="str">
        <f t="shared" si="170"/>
        <v/>
      </c>
      <c r="DA313" s="92" t="str">
        <f t="shared" si="171"/>
        <v/>
      </c>
      <c r="DB313" s="91" t="str">
        <f>IF(B313&lt;&gt;"",IFERROR(IF((SUMIF(D$14:CS$14,"CLO3",D313:CS313)/'Grade computation'!I$6)=0,0,(SUMIF(D$14:CS$14,"CLO3",D313:CS313)/'Grade computation'!I$6)),""),"")</f>
        <v/>
      </c>
      <c r="DC313" s="92" t="str">
        <f t="shared" si="172"/>
        <v/>
      </c>
      <c r="DD313" s="92" t="str">
        <f t="shared" si="173"/>
        <v/>
      </c>
      <c r="DE313" s="91" t="str">
        <f>IF(B313&lt;&gt;"",IFERROR(SUMIF(D$14:CS$14,"CLO4",D313:CS313)/'Grade computation'!I$7,""),"")</f>
        <v/>
      </c>
      <c r="DF313" s="92" t="str">
        <f t="shared" si="174"/>
        <v/>
      </c>
      <c r="DG313" s="92" t="str">
        <f t="shared" si="175"/>
        <v/>
      </c>
      <c r="DH313" s="91" t="str">
        <f>IF(B313&lt;&gt;"",IFERROR(IF((SUMIF(D$14:CS$14,"CLO5",D313:CS313)/'Grade computation'!I$8)=0,0,(SUMIF(D$14:CS$14,"CLO5",D313:CS313)/'Grade computation'!I$8)),""),"")</f>
        <v/>
      </c>
      <c r="DI313" s="92" t="str">
        <f t="shared" si="176"/>
        <v/>
      </c>
      <c r="DJ313" s="92" t="str">
        <f t="shared" si="177"/>
        <v/>
      </c>
      <c r="DK313" s="91" t="str">
        <f>IF(B313&lt;&gt;"",IFERROR(IF((SUMIF(D$14:CS$14,"CLO6",D313:CS313)/'Grade computation'!I$9)=0,0,(SUMIF(D$14:CS$14,"CLO6",D313:CS313)/'Grade computation'!I$9)),""),"")</f>
        <v/>
      </c>
      <c r="DL313" s="92" t="str">
        <f t="shared" si="178"/>
        <v/>
      </c>
      <c r="DM313" s="92" t="str">
        <f t="shared" si="179"/>
        <v/>
      </c>
      <c r="DN313" s="91" t="str">
        <f>IF(B313&lt;&gt;"",IFERROR(IF((SUMIF(D$14:CS$14,"CLO7",D313:CS313)/'Grade computation'!I$10)=0,0,(SUMIF(D$14:CS$14,"CLO7",D313:CS313)/'Grade computation'!I$10)),""),"")</f>
        <v/>
      </c>
      <c r="DO313" s="92" t="str">
        <f t="shared" si="180"/>
        <v/>
      </c>
      <c r="DP313" s="92" t="str">
        <f t="shared" si="181"/>
        <v/>
      </c>
      <c r="DQ313" s="91" t="str">
        <f>IF(B313&lt;&gt;"",IFERROR(IF((SUMIF(D$14:CS$14,"CLO8",D313:CS313)/'Grade computation'!I$11)=0,0,(SUMIF(D$14:CS$14,"CLO8",D313:CS313)/'Grade computation'!I$11)),""),"")</f>
        <v/>
      </c>
      <c r="DR313" s="92" t="str">
        <f t="shared" si="182"/>
        <v/>
      </c>
      <c r="DS313" s="92" t="str">
        <f t="shared" si="183"/>
        <v/>
      </c>
      <c r="DT313" s="91" t="str">
        <f>IF(B313&lt;&gt;"",IFERROR(IF((SUMIF(D$14:CS$14,"CLO9",D313:CS313)/'Grade computation'!I$12)=0,0,(SUMIF(D$14:CS$14,"CLO9",D313:CS313)/'Grade computation'!I$12)),""),"")</f>
        <v/>
      </c>
      <c r="DU313" s="92" t="str">
        <f t="shared" si="184"/>
        <v/>
      </c>
      <c r="DV313" s="92" t="str">
        <f t="shared" si="185"/>
        <v/>
      </c>
      <c r="DW313" s="91" t="str">
        <f>IF(B313&lt;&gt;"",IFERROR(IF((SUMIF(D$14:CS$14,"CLO10",D313:CS313)/'Grade computation'!I$13)=0,0,(SUMIF(D$14:CS$14,"CLO10",D313:CS313)/'Grade computation'!I$13)),""),"")</f>
        <v/>
      </c>
      <c r="DX313" s="92" t="str">
        <f t="shared" si="186"/>
        <v/>
      </c>
      <c r="DY313" s="92" t="str">
        <f t="shared" si="187"/>
        <v/>
      </c>
      <c r="DZ313" s="45"/>
      <c r="EA313" s="45"/>
    </row>
    <row r="314" spans="1:131" ht="15.75" customHeight="1">
      <c r="A314" s="281"/>
      <c r="B314" s="282"/>
      <c r="C314" s="276"/>
      <c r="D314" s="276"/>
      <c r="E314" s="276"/>
      <c r="F314" s="276"/>
      <c r="G314" s="276"/>
      <c r="H314" s="276"/>
      <c r="I314" s="276"/>
      <c r="J314" s="276"/>
      <c r="K314" s="276"/>
      <c r="L314" s="276"/>
      <c r="M314" s="276"/>
      <c r="N314" s="276"/>
      <c r="O314" s="276"/>
      <c r="P314" s="276"/>
      <c r="Q314" s="276"/>
      <c r="R314" s="276"/>
      <c r="S314" s="276"/>
      <c r="T314" s="276"/>
      <c r="U314" s="276"/>
      <c r="V314" s="276"/>
      <c r="W314" s="276"/>
      <c r="X314" s="276"/>
      <c r="Y314" s="276"/>
      <c r="Z314" s="276"/>
      <c r="AA314" s="276"/>
      <c r="AB314" s="276"/>
      <c r="AC314" s="276"/>
      <c r="AD314" s="276"/>
      <c r="AE314" s="276"/>
      <c r="AF314" s="276"/>
      <c r="AG314" s="276"/>
      <c r="AH314" s="89" t="str">
        <f t="shared" si="162"/>
        <v/>
      </c>
      <c r="AI314" s="90" t="str">
        <f t="shared" si="163"/>
        <v/>
      </c>
      <c r="AJ314" s="276"/>
      <c r="AK314" s="276"/>
      <c r="AL314" s="276"/>
      <c r="AM314" s="276"/>
      <c r="AN314" s="276"/>
      <c r="AO314" s="276"/>
      <c r="AP314" s="276"/>
      <c r="AQ314" s="276"/>
      <c r="AR314" s="276"/>
      <c r="AS314" s="276"/>
      <c r="AT314" s="276"/>
      <c r="AU314" s="276"/>
      <c r="AV314" s="276"/>
      <c r="AW314" s="276"/>
      <c r="AX314" s="276"/>
      <c r="AY314" s="276"/>
      <c r="AZ314" s="276"/>
      <c r="BA314" s="276"/>
      <c r="BB314" s="276"/>
      <c r="BC314" s="276"/>
      <c r="BD314" s="276"/>
      <c r="BE314" s="276"/>
      <c r="BF314" s="276"/>
      <c r="BG314" s="276"/>
      <c r="BH314" s="276"/>
      <c r="BI314" s="276"/>
      <c r="BJ314" s="276"/>
      <c r="BK314" s="276"/>
      <c r="BL314" s="276"/>
      <c r="BM314" s="276"/>
      <c r="BN314" s="89" t="str">
        <f t="shared" si="164"/>
        <v/>
      </c>
      <c r="BO314" s="90" t="str">
        <f t="shared" si="165"/>
        <v/>
      </c>
      <c r="BP314" s="285"/>
      <c r="BQ314" s="285"/>
      <c r="BR314" s="285"/>
      <c r="BS314" s="285"/>
      <c r="BT314" s="285"/>
      <c r="BU314" s="285"/>
      <c r="BV314" s="285"/>
      <c r="BW314" s="285"/>
      <c r="BX314" s="285"/>
      <c r="BY314" s="285"/>
      <c r="BZ314" s="285"/>
      <c r="CA314" s="276"/>
      <c r="CB314" s="276"/>
      <c r="CC314" s="276"/>
      <c r="CD314" s="276"/>
      <c r="CE314" s="276"/>
      <c r="CF314" s="276"/>
      <c r="CG314" s="276"/>
      <c r="CH314" s="276"/>
      <c r="CI314" s="276"/>
      <c r="CJ314" s="276"/>
      <c r="CK314" s="276"/>
      <c r="CL314" s="276"/>
      <c r="CM314" s="276"/>
      <c r="CN314" s="276"/>
      <c r="CO314" s="276"/>
      <c r="CP314" s="276"/>
      <c r="CQ314" s="276"/>
      <c r="CR314" s="276"/>
      <c r="CS314" s="276"/>
      <c r="CT314" s="89" t="str">
        <f t="shared" si="166"/>
        <v/>
      </c>
      <c r="CU314" s="90" t="str">
        <f t="shared" si="167"/>
        <v/>
      </c>
      <c r="CV314" s="91" t="str">
        <f>IF(B314&lt;&gt;"",IFERROR(SUMIF(D$14:CS$14, "CLO1", D314:CS314)/'Grade computation'!I$4,""),"")</f>
        <v/>
      </c>
      <c r="CW314" s="92" t="str">
        <f t="shared" si="168"/>
        <v/>
      </c>
      <c r="CX314" s="92" t="str">
        <f t="shared" si="169"/>
        <v/>
      </c>
      <c r="CY314" s="91" t="str">
        <f>IF(B314&lt;&gt;"",IFERROR(IF((SUMIF(D$14:CS$14,"CLO2",D314:CS314)/'Grade computation'!I$5)=0,0,(SUMIF(D$14:CS$14,"CLO2",D314:CS314)/'Grade computation'!I$5)),""),"")</f>
        <v/>
      </c>
      <c r="CZ314" s="92" t="str">
        <f t="shared" si="170"/>
        <v/>
      </c>
      <c r="DA314" s="92" t="str">
        <f t="shared" si="171"/>
        <v/>
      </c>
      <c r="DB314" s="91" t="str">
        <f>IF(B314&lt;&gt;"",IFERROR(IF((SUMIF(D$14:CS$14,"CLO3",D314:CS314)/'Grade computation'!I$6)=0,0,(SUMIF(D$14:CS$14,"CLO3",D314:CS314)/'Grade computation'!I$6)),""),"")</f>
        <v/>
      </c>
      <c r="DC314" s="92" t="str">
        <f t="shared" si="172"/>
        <v/>
      </c>
      <c r="DD314" s="92" t="str">
        <f t="shared" si="173"/>
        <v/>
      </c>
      <c r="DE314" s="91" t="str">
        <f>IF(B314&lt;&gt;"",IFERROR(SUMIF(D$14:CS$14,"CLO4",D314:CS314)/'Grade computation'!I$7,""),"")</f>
        <v/>
      </c>
      <c r="DF314" s="92" t="str">
        <f t="shared" si="174"/>
        <v/>
      </c>
      <c r="DG314" s="92" t="str">
        <f t="shared" si="175"/>
        <v/>
      </c>
      <c r="DH314" s="91" t="str">
        <f>IF(B314&lt;&gt;"",IFERROR(IF((SUMIF(D$14:CS$14,"CLO5",D314:CS314)/'Grade computation'!I$8)=0,0,(SUMIF(D$14:CS$14,"CLO5",D314:CS314)/'Grade computation'!I$8)),""),"")</f>
        <v/>
      </c>
      <c r="DI314" s="92" t="str">
        <f t="shared" si="176"/>
        <v/>
      </c>
      <c r="DJ314" s="92" t="str">
        <f t="shared" si="177"/>
        <v/>
      </c>
      <c r="DK314" s="91" t="str">
        <f>IF(B314&lt;&gt;"",IFERROR(IF((SUMIF(D$14:CS$14,"CLO6",D314:CS314)/'Grade computation'!I$9)=0,0,(SUMIF(D$14:CS$14,"CLO6",D314:CS314)/'Grade computation'!I$9)),""),"")</f>
        <v/>
      </c>
      <c r="DL314" s="92" t="str">
        <f t="shared" si="178"/>
        <v/>
      </c>
      <c r="DM314" s="92" t="str">
        <f t="shared" si="179"/>
        <v/>
      </c>
      <c r="DN314" s="91" t="str">
        <f>IF(B314&lt;&gt;"",IFERROR(IF((SUMIF(D$14:CS$14,"CLO7",D314:CS314)/'Grade computation'!I$10)=0,0,(SUMIF(D$14:CS$14,"CLO7",D314:CS314)/'Grade computation'!I$10)),""),"")</f>
        <v/>
      </c>
      <c r="DO314" s="92" t="str">
        <f t="shared" si="180"/>
        <v/>
      </c>
      <c r="DP314" s="92" t="str">
        <f t="shared" si="181"/>
        <v/>
      </c>
      <c r="DQ314" s="91" t="str">
        <f>IF(B314&lt;&gt;"",IFERROR(IF((SUMIF(D$14:CS$14,"CLO8",D314:CS314)/'Grade computation'!I$11)=0,0,(SUMIF(D$14:CS$14,"CLO8",D314:CS314)/'Grade computation'!I$11)),""),"")</f>
        <v/>
      </c>
      <c r="DR314" s="92" t="str">
        <f t="shared" si="182"/>
        <v/>
      </c>
      <c r="DS314" s="92" t="str">
        <f t="shared" si="183"/>
        <v/>
      </c>
      <c r="DT314" s="91" t="str">
        <f>IF(B314&lt;&gt;"",IFERROR(IF((SUMIF(D$14:CS$14,"CLO9",D314:CS314)/'Grade computation'!I$12)=0,0,(SUMIF(D$14:CS$14,"CLO9",D314:CS314)/'Grade computation'!I$12)),""),"")</f>
        <v/>
      </c>
      <c r="DU314" s="92" t="str">
        <f t="shared" si="184"/>
        <v/>
      </c>
      <c r="DV314" s="92" t="str">
        <f t="shared" si="185"/>
        <v/>
      </c>
      <c r="DW314" s="91" t="str">
        <f>IF(B314&lt;&gt;"",IFERROR(IF((SUMIF(D$14:CS$14,"CLO10",D314:CS314)/'Grade computation'!I$13)=0,0,(SUMIF(D$14:CS$14,"CLO10",D314:CS314)/'Grade computation'!I$13)),""),"")</f>
        <v/>
      </c>
      <c r="DX314" s="92" t="str">
        <f t="shared" si="186"/>
        <v/>
      </c>
      <c r="DY314" s="92" t="str">
        <f t="shared" si="187"/>
        <v/>
      </c>
      <c r="DZ314" s="45"/>
      <c r="EA314" s="45"/>
    </row>
    <row r="315" spans="1:131" ht="15.75" customHeight="1">
      <c r="A315" s="281"/>
      <c r="B315" s="282"/>
      <c r="C315" s="276"/>
      <c r="D315" s="276"/>
      <c r="E315" s="276"/>
      <c r="F315" s="276"/>
      <c r="G315" s="276"/>
      <c r="H315" s="276"/>
      <c r="I315" s="276"/>
      <c r="J315" s="276"/>
      <c r="K315" s="276"/>
      <c r="L315" s="276"/>
      <c r="M315" s="276"/>
      <c r="N315" s="276"/>
      <c r="O315" s="276"/>
      <c r="P315" s="276"/>
      <c r="Q315" s="276"/>
      <c r="R315" s="276"/>
      <c r="S315" s="276"/>
      <c r="T315" s="276"/>
      <c r="U315" s="276"/>
      <c r="V315" s="276"/>
      <c r="W315" s="276"/>
      <c r="X315" s="276"/>
      <c r="Y315" s="276"/>
      <c r="Z315" s="276"/>
      <c r="AA315" s="276"/>
      <c r="AB315" s="276"/>
      <c r="AC315" s="276"/>
      <c r="AD315" s="276"/>
      <c r="AE315" s="276"/>
      <c r="AF315" s="276"/>
      <c r="AG315" s="276"/>
      <c r="AH315" s="89" t="str">
        <f t="shared" si="162"/>
        <v/>
      </c>
      <c r="AI315" s="90" t="str">
        <f t="shared" si="163"/>
        <v/>
      </c>
      <c r="AJ315" s="276"/>
      <c r="AK315" s="276"/>
      <c r="AL315" s="276"/>
      <c r="AM315" s="276"/>
      <c r="AN315" s="276"/>
      <c r="AO315" s="276"/>
      <c r="AP315" s="276"/>
      <c r="AQ315" s="276"/>
      <c r="AR315" s="276"/>
      <c r="AS315" s="276"/>
      <c r="AT315" s="276"/>
      <c r="AU315" s="276"/>
      <c r="AV315" s="276"/>
      <c r="AW315" s="276"/>
      <c r="AX315" s="276"/>
      <c r="AY315" s="276"/>
      <c r="AZ315" s="276"/>
      <c r="BA315" s="276"/>
      <c r="BB315" s="276"/>
      <c r="BC315" s="276"/>
      <c r="BD315" s="276"/>
      <c r="BE315" s="276"/>
      <c r="BF315" s="276"/>
      <c r="BG315" s="276"/>
      <c r="BH315" s="276"/>
      <c r="BI315" s="276"/>
      <c r="BJ315" s="276"/>
      <c r="BK315" s="276"/>
      <c r="BL315" s="276"/>
      <c r="BM315" s="276"/>
      <c r="BN315" s="89" t="str">
        <f t="shared" si="164"/>
        <v/>
      </c>
      <c r="BO315" s="90" t="str">
        <f t="shared" si="165"/>
        <v/>
      </c>
      <c r="BP315" s="285"/>
      <c r="BQ315" s="285"/>
      <c r="BR315" s="285"/>
      <c r="BS315" s="285"/>
      <c r="BT315" s="285"/>
      <c r="BU315" s="285"/>
      <c r="BV315" s="285"/>
      <c r="BW315" s="285"/>
      <c r="BX315" s="285"/>
      <c r="BY315" s="285"/>
      <c r="BZ315" s="285"/>
      <c r="CA315" s="276"/>
      <c r="CB315" s="276"/>
      <c r="CC315" s="276"/>
      <c r="CD315" s="276"/>
      <c r="CE315" s="276"/>
      <c r="CF315" s="276"/>
      <c r="CG315" s="276"/>
      <c r="CH315" s="276"/>
      <c r="CI315" s="276"/>
      <c r="CJ315" s="276"/>
      <c r="CK315" s="276"/>
      <c r="CL315" s="276"/>
      <c r="CM315" s="276"/>
      <c r="CN315" s="276"/>
      <c r="CO315" s="276"/>
      <c r="CP315" s="276"/>
      <c r="CQ315" s="276"/>
      <c r="CR315" s="276"/>
      <c r="CS315" s="276"/>
      <c r="CT315" s="89" t="str">
        <f t="shared" si="166"/>
        <v/>
      </c>
      <c r="CU315" s="90" t="str">
        <f t="shared" si="167"/>
        <v/>
      </c>
      <c r="CV315" s="91" t="str">
        <f>IF(B315&lt;&gt;"",IFERROR(SUMIF(D$14:CS$14, "CLO1", D315:CS315)/'Grade computation'!I$4,""),"")</f>
        <v/>
      </c>
      <c r="CW315" s="92" t="str">
        <f t="shared" si="168"/>
        <v/>
      </c>
      <c r="CX315" s="92" t="str">
        <f t="shared" si="169"/>
        <v/>
      </c>
      <c r="CY315" s="91" t="str">
        <f>IF(B315&lt;&gt;"",IFERROR(IF((SUMIF(D$14:CS$14,"CLO2",D315:CS315)/'Grade computation'!I$5)=0,0,(SUMIF(D$14:CS$14,"CLO2",D315:CS315)/'Grade computation'!I$5)),""),"")</f>
        <v/>
      </c>
      <c r="CZ315" s="92" t="str">
        <f t="shared" si="170"/>
        <v/>
      </c>
      <c r="DA315" s="92" t="str">
        <f t="shared" si="171"/>
        <v/>
      </c>
      <c r="DB315" s="91" t="str">
        <f>IF(B315&lt;&gt;"",IFERROR(IF((SUMIF(D$14:CS$14,"CLO3",D315:CS315)/'Grade computation'!I$6)=0,0,(SUMIF(D$14:CS$14,"CLO3",D315:CS315)/'Grade computation'!I$6)),""),"")</f>
        <v/>
      </c>
      <c r="DC315" s="92" t="str">
        <f t="shared" si="172"/>
        <v/>
      </c>
      <c r="DD315" s="92" t="str">
        <f t="shared" si="173"/>
        <v/>
      </c>
      <c r="DE315" s="91" t="str">
        <f>IF(B315&lt;&gt;"",IFERROR(SUMIF(D$14:CS$14,"CLO4",D315:CS315)/'Grade computation'!I$7,""),"")</f>
        <v/>
      </c>
      <c r="DF315" s="92" t="str">
        <f t="shared" si="174"/>
        <v/>
      </c>
      <c r="DG315" s="92" t="str">
        <f t="shared" si="175"/>
        <v/>
      </c>
      <c r="DH315" s="91" t="str">
        <f>IF(B315&lt;&gt;"",IFERROR(IF((SUMIF(D$14:CS$14,"CLO5",D315:CS315)/'Grade computation'!I$8)=0,0,(SUMIF(D$14:CS$14,"CLO5",D315:CS315)/'Grade computation'!I$8)),""),"")</f>
        <v/>
      </c>
      <c r="DI315" s="92" t="str">
        <f t="shared" si="176"/>
        <v/>
      </c>
      <c r="DJ315" s="92" t="str">
        <f t="shared" si="177"/>
        <v/>
      </c>
      <c r="DK315" s="91" t="str">
        <f>IF(B315&lt;&gt;"",IFERROR(IF((SUMIF(D$14:CS$14,"CLO6",D315:CS315)/'Grade computation'!I$9)=0,0,(SUMIF(D$14:CS$14,"CLO6",D315:CS315)/'Grade computation'!I$9)),""),"")</f>
        <v/>
      </c>
      <c r="DL315" s="92" t="str">
        <f t="shared" si="178"/>
        <v/>
      </c>
      <c r="DM315" s="92" t="str">
        <f t="shared" si="179"/>
        <v/>
      </c>
      <c r="DN315" s="91" t="str">
        <f>IF(B315&lt;&gt;"",IFERROR(IF((SUMIF(D$14:CS$14,"CLO7",D315:CS315)/'Grade computation'!I$10)=0,0,(SUMIF(D$14:CS$14,"CLO7",D315:CS315)/'Grade computation'!I$10)),""),"")</f>
        <v/>
      </c>
      <c r="DO315" s="92" t="str">
        <f t="shared" si="180"/>
        <v/>
      </c>
      <c r="DP315" s="92" t="str">
        <f t="shared" si="181"/>
        <v/>
      </c>
      <c r="DQ315" s="91" t="str">
        <f>IF(B315&lt;&gt;"",IFERROR(IF((SUMIF(D$14:CS$14,"CLO8",D315:CS315)/'Grade computation'!I$11)=0,0,(SUMIF(D$14:CS$14,"CLO8",D315:CS315)/'Grade computation'!I$11)),""),"")</f>
        <v/>
      </c>
      <c r="DR315" s="92" t="str">
        <f t="shared" si="182"/>
        <v/>
      </c>
      <c r="DS315" s="92" t="str">
        <f t="shared" si="183"/>
        <v/>
      </c>
      <c r="DT315" s="91" t="str">
        <f>IF(B315&lt;&gt;"",IFERROR(IF((SUMIF(D$14:CS$14,"CLO9",D315:CS315)/'Grade computation'!I$12)=0,0,(SUMIF(D$14:CS$14,"CLO9",D315:CS315)/'Grade computation'!I$12)),""),"")</f>
        <v/>
      </c>
      <c r="DU315" s="92" t="str">
        <f t="shared" si="184"/>
        <v/>
      </c>
      <c r="DV315" s="92" t="str">
        <f t="shared" si="185"/>
        <v/>
      </c>
      <c r="DW315" s="91" t="str">
        <f>IF(B315&lt;&gt;"",IFERROR(IF((SUMIF(D$14:CS$14,"CLO10",D315:CS315)/'Grade computation'!I$13)=0,0,(SUMIF(D$14:CS$14,"CLO10",D315:CS315)/'Grade computation'!I$13)),""),"")</f>
        <v/>
      </c>
      <c r="DX315" s="92" t="str">
        <f t="shared" si="186"/>
        <v/>
      </c>
      <c r="DY315" s="92" t="str">
        <f t="shared" si="187"/>
        <v/>
      </c>
      <c r="DZ315" s="45"/>
      <c r="EA315" s="45"/>
    </row>
    <row r="316" spans="1:131" ht="15.75" customHeight="1">
      <c r="A316" s="281"/>
      <c r="B316" s="282"/>
      <c r="C316" s="276"/>
      <c r="D316" s="276"/>
      <c r="E316" s="276"/>
      <c r="F316" s="276"/>
      <c r="G316" s="276"/>
      <c r="H316" s="276"/>
      <c r="I316" s="276"/>
      <c r="J316" s="276"/>
      <c r="K316" s="276"/>
      <c r="L316" s="276"/>
      <c r="M316" s="276"/>
      <c r="N316" s="276"/>
      <c r="O316" s="276"/>
      <c r="P316" s="276"/>
      <c r="Q316" s="276"/>
      <c r="R316" s="276"/>
      <c r="S316" s="276"/>
      <c r="T316" s="276"/>
      <c r="U316" s="276"/>
      <c r="V316" s="276"/>
      <c r="W316" s="276"/>
      <c r="X316" s="276"/>
      <c r="Y316" s="276"/>
      <c r="Z316" s="276"/>
      <c r="AA316" s="276"/>
      <c r="AB316" s="276"/>
      <c r="AC316" s="276"/>
      <c r="AD316" s="276"/>
      <c r="AE316" s="276"/>
      <c r="AF316" s="276"/>
      <c r="AG316" s="276"/>
      <c r="AH316" s="89" t="str">
        <f t="shared" si="162"/>
        <v/>
      </c>
      <c r="AI316" s="90" t="str">
        <f t="shared" si="163"/>
        <v/>
      </c>
      <c r="AJ316" s="276"/>
      <c r="AK316" s="276"/>
      <c r="AL316" s="276"/>
      <c r="AM316" s="276"/>
      <c r="AN316" s="276"/>
      <c r="AO316" s="276"/>
      <c r="AP316" s="276"/>
      <c r="AQ316" s="276"/>
      <c r="AR316" s="276"/>
      <c r="AS316" s="276"/>
      <c r="AT316" s="276"/>
      <c r="AU316" s="276"/>
      <c r="AV316" s="276"/>
      <c r="AW316" s="276"/>
      <c r="AX316" s="276"/>
      <c r="AY316" s="276"/>
      <c r="AZ316" s="276"/>
      <c r="BA316" s="276"/>
      <c r="BB316" s="276"/>
      <c r="BC316" s="276"/>
      <c r="BD316" s="276"/>
      <c r="BE316" s="276"/>
      <c r="BF316" s="276"/>
      <c r="BG316" s="276"/>
      <c r="BH316" s="276"/>
      <c r="BI316" s="276"/>
      <c r="BJ316" s="276"/>
      <c r="BK316" s="276"/>
      <c r="BL316" s="276"/>
      <c r="BM316" s="276"/>
      <c r="BN316" s="89" t="str">
        <f t="shared" si="164"/>
        <v/>
      </c>
      <c r="BO316" s="90" t="str">
        <f t="shared" si="165"/>
        <v/>
      </c>
      <c r="BP316" s="285"/>
      <c r="BQ316" s="285"/>
      <c r="BR316" s="285"/>
      <c r="BS316" s="285"/>
      <c r="BT316" s="285"/>
      <c r="BU316" s="285"/>
      <c r="BV316" s="285"/>
      <c r="BW316" s="285"/>
      <c r="BX316" s="285"/>
      <c r="BY316" s="285"/>
      <c r="BZ316" s="285"/>
      <c r="CA316" s="276"/>
      <c r="CB316" s="276"/>
      <c r="CC316" s="276"/>
      <c r="CD316" s="276"/>
      <c r="CE316" s="276"/>
      <c r="CF316" s="276"/>
      <c r="CG316" s="276"/>
      <c r="CH316" s="276"/>
      <c r="CI316" s="276"/>
      <c r="CJ316" s="276"/>
      <c r="CK316" s="276"/>
      <c r="CL316" s="276"/>
      <c r="CM316" s="276"/>
      <c r="CN316" s="276"/>
      <c r="CO316" s="276"/>
      <c r="CP316" s="276"/>
      <c r="CQ316" s="276"/>
      <c r="CR316" s="276"/>
      <c r="CS316" s="276"/>
      <c r="CT316" s="89" t="str">
        <f t="shared" si="166"/>
        <v/>
      </c>
      <c r="CU316" s="90" t="str">
        <f t="shared" si="167"/>
        <v/>
      </c>
      <c r="CV316" s="91" t="str">
        <f>IF(B316&lt;&gt;"",IFERROR(SUMIF(D$14:CS$14, "CLO1", D316:CS316)/'Grade computation'!I$4,""),"")</f>
        <v/>
      </c>
      <c r="CW316" s="92" t="str">
        <f t="shared" si="168"/>
        <v/>
      </c>
      <c r="CX316" s="92" t="str">
        <f t="shared" si="169"/>
        <v/>
      </c>
      <c r="CY316" s="91" t="str">
        <f>IF(B316&lt;&gt;"",IFERROR(IF((SUMIF(D$14:CS$14,"CLO2",D316:CS316)/'Grade computation'!I$5)=0,0,(SUMIF(D$14:CS$14,"CLO2",D316:CS316)/'Grade computation'!I$5)),""),"")</f>
        <v/>
      </c>
      <c r="CZ316" s="92" t="str">
        <f t="shared" si="170"/>
        <v/>
      </c>
      <c r="DA316" s="92" t="str">
        <f t="shared" si="171"/>
        <v/>
      </c>
      <c r="DB316" s="91" t="str">
        <f>IF(B316&lt;&gt;"",IFERROR(IF((SUMIF(D$14:CS$14,"CLO3",D316:CS316)/'Grade computation'!I$6)=0,0,(SUMIF(D$14:CS$14,"CLO3",D316:CS316)/'Grade computation'!I$6)),""),"")</f>
        <v/>
      </c>
      <c r="DC316" s="92" t="str">
        <f t="shared" si="172"/>
        <v/>
      </c>
      <c r="DD316" s="92" t="str">
        <f t="shared" si="173"/>
        <v/>
      </c>
      <c r="DE316" s="91" t="str">
        <f>IF(B316&lt;&gt;"",IFERROR(SUMIF(D$14:CS$14,"CLO4",D316:CS316)/'Grade computation'!I$7,""),"")</f>
        <v/>
      </c>
      <c r="DF316" s="92" t="str">
        <f t="shared" si="174"/>
        <v/>
      </c>
      <c r="DG316" s="92" t="str">
        <f t="shared" si="175"/>
        <v/>
      </c>
      <c r="DH316" s="91" t="str">
        <f>IF(B316&lt;&gt;"",IFERROR(IF((SUMIF(D$14:CS$14,"CLO5",D316:CS316)/'Grade computation'!I$8)=0,0,(SUMIF(D$14:CS$14,"CLO5",D316:CS316)/'Grade computation'!I$8)),""),"")</f>
        <v/>
      </c>
      <c r="DI316" s="92" t="str">
        <f t="shared" si="176"/>
        <v/>
      </c>
      <c r="DJ316" s="92" t="str">
        <f t="shared" si="177"/>
        <v/>
      </c>
      <c r="DK316" s="91" t="str">
        <f>IF(B316&lt;&gt;"",IFERROR(IF((SUMIF(D$14:CS$14,"CLO6",D316:CS316)/'Grade computation'!I$9)=0,0,(SUMIF(D$14:CS$14,"CLO6",D316:CS316)/'Grade computation'!I$9)),""),"")</f>
        <v/>
      </c>
      <c r="DL316" s="92" t="str">
        <f t="shared" si="178"/>
        <v/>
      </c>
      <c r="DM316" s="92" t="str">
        <f t="shared" si="179"/>
        <v/>
      </c>
      <c r="DN316" s="91" t="str">
        <f>IF(B316&lt;&gt;"",IFERROR(IF((SUMIF(D$14:CS$14,"CLO7",D316:CS316)/'Grade computation'!I$10)=0,0,(SUMIF(D$14:CS$14,"CLO7",D316:CS316)/'Grade computation'!I$10)),""),"")</f>
        <v/>
      </c>
      <c r="DO316" s="92" t="str">
        <f t="shared" si="180"/>
        <v/>
      </c>
      <c r="DP316" s="92" t="str">
        <f t="shared" si="181"/>
        <v/>
      </c>
      <c r="DQ316" s="91" t="str">
        <f>IF(B316&lt;&gt;"",IFERROR(IF((SUMIF(D$14:CS$14,"CLO8",D316:CS316)/'Grade computation'!I$11)=0,0,(SUMIF(D$14:CS$14,"CLO8",D316:CS316)/'Grade computation'!I$11)),""),"")</f>
        <v/>
      </c>
      <c r="DR316" s="92" t="str">
        <f t="shared" si="182"/>
        <v/>
      </c>
      <c r="DS316" s="92" t="str">
        <f t="shared" si="183"/>
        <v/>
      </c>
      <c r="DT316" s="91" t="str">
        <f>IF(B316&lt;&gt;"",IFERROR(IF((SUMIF(D$14:CS$14,"CLO9",D316:CS316)/'Grade computation'!I$12)=0,0,(SUMIF(D$14:CS$14,"CLO9",D316:CS316)/'Grade computation'!I$12)),""),"")</f>
        <v/>
      </c>
      <c r="DU316" s="92" t="str">
        <f t="shared" si="184"/>
        <v/>
      </c>
      <c r="DV316" s="92" t="str">
        <f t="shared" si="185"/>
        <v/>
      </c>
      <c r="DW316" s="91" t="str">
        <f>IF(B316&lt;&gt;"",IFERROR(IF((SUMIF(D$14:CS$14,"CLO10",D316:CS316)/'Grade computation'!I$13)=0,0,(SUMIF(D$14:CS$14,"CLO10",D316:CS316)/'Grade computation'!I$13)),""),"")</f>
        <v/>
      </c>
      <c r="DX316" s="92" t="str">
        <f t="shared" si="186"/>
        <v/>
      </c>
      <c r="DY316" s="92" t="str">
        <f t="shared" si="187"/>
        <v/>
      </c>
      <c r="DZ316" s="45"/>
      <c r="EA316" s="45"/>
    </row>
    <row r="317" spans="1:131" ht="21" customHeight="1">
      <c r="A317" s="337" t="s">
        <v>145</v>
      </c>
      <c r="B317" s="433"/>
      <c r="C317" s="434"/>
      <c r="D317" s="93">
        <f>COUNTIF(D17:D316,"&gt;="&amp;D319-1)</f>
        <v>2</v>
      </c>
      <c r="E317" s="93">
        <f>COUNTIF(E17:E316,"&gt;="&amp;E319-1)</f>
        <v>2</v>
      </c>
      <c r="F317" s="93">
        <f t="shared" ref="F317:L317" si="188">COUNTIF(F17:F316,"&gt;="&amp;F319-1)</f>
        <v>2</v>
      </c>
      <c r="G317" s="93">
        <f t="shared" si="188"/>
        <v>3</v>
      </c>
      <c r="H317" s="93">
        <f t="shared" si="188"/>
        <v>2</v>
      </c>
      <c r="I317" s="93">
        <f t="shared" si="188"/>
        <v>3</v>
      </c>
      <c r="J317" s="93">
        <f t="shared" si="188"/>
        <v>2</v>
      </c>
      <c r="K317" s="93">
        <f t="shared" si="188"/>
        <v>0</v>
      </c>
      <c r="L317" s="93">
        <f t="shared" si="188"/>
        <v>0</v>
      </c>
      <c r="M317" s="93">
        <f t="shared" ref="M317" si="189">COUNTIF(M17:M316,"&gt;="&amp;M319-1)</f>
        <v>0</v>
      </c>
      <c r="N317" s="93">
        <f t="shared" ref="N317" si="190">COUNTIF(N17:N316,"&gt;="&amp;N319-1)</f>
        <v>0</v>
      </c>
      <c r="O317" s="93">
        <f t="shared" ref="O317" si="191">COUNTIF(O17:O316,"&gt;="&amp;O319-1)</f>
        <v>0</v>
      </c>
      <c r="P317" s="93">
        <f t="shared" ref="P317" si="192">COUNTIF(P17:P316,"&gt;="&amp;P319-1)</f>
        <v>0</v>
      </c>
      <c r="Q317" s="93">
        <f t="shared" ref="Q317:S317" si="193">COUNTIF(Q17:Q316,"&gt;="&amp;Q319-1)</f>
        <v>0</v>
      </c>
      <c r="R317" s="93">
        <f t="shared" si="193"/>
        <v>0</v>
      </c>
      <c r="S317" s="93">
        <f t="shared" si="193"/>
        <v>0</v>
      </c>
      <c r="T317" s="93">
        <f t="shared" ref="T317" si="194">COUNTIF(T17:T316,"&gt;="&amp;T319-1)</f>
        <v>0</v>
      </c>
      <c r="U317" s="93">
        <f t="shared" ref="U317" si="195">COUNTIF(U17:U316,"&gt;="&amp;U319-1)</f>
        <v>0</v>
      </c>
      <c r="V317" s="93">
        <f t="shared" ref="V317" si="196">COUNTIF(V17:V316,"&gt;="&amp;V319-1)</f>
        <v>0</v>
      </c>
      <c r="W317" s="93">
        <f t="shared" ref="W317" si="197">COUNTIF(W17:W316,"&gt;="&amp;W319-1)</f>
        <v>0</v>
      </c>
      <c r="X317" s="93">
        <f t="shared" ref="X317:Z317" si="198">COUNTIF(X17:X316,"&gt;="&amp;X319-1)</f>
        <v>0</v>
      </c>
      <c r="Y317" s="93">
        <f t="shared" si="198"/>
        <v>0</v>
      </c>
      <c r="Z317" s="93">
        <f t="shared" si="198"/>
        <v>0</v>
      </c>
      <c r="AA317" s="93">
        <f t="shared" ref="AA317" si="199">COUNTIF(AA17:AA316,"&gt;="&amp;AA319-1)</f>
        <v>0</v>
      </c>
      <c r="AB317" s="93">
        <f t="shared" ref="AB317" si="200">COUNTIF(AB17:AB316,"&gt;="&amp;AB319-1)</f>
        <v>0</v>
      </c>
      <c r="AC317" s="93">
        <f t="shared" ref="AC317" si="201">COUNTIF(AC17:AC316,"&gt;="&amp;AC319-1)</f>
        <v>0</v>
      </c>
      <c r="AD317" s="93">
        <f t="shared" ref="AD317" si="202">COUNTIF(AD17:AD316,"&gt;="&amp;AD319-1)</f>
        <v>0</v>
      </c>
      <c r="AE317" s="93">
        <f t="shared" ref="AE317:AG317" si="203">COUNTIF(AE17:AE316,"&gt;="&amp;AE319-1)</f>
        <v>0</v>
      </c>
      <c r="AF317" s="93">
        <f t="shared" si="203"/>
        <v>0</v>
      </c>
      <c r="AG317" s="93">
        <f t="shared" si="203"/>
        <v>0</v>
      </c>
      <c r="AH317" s="94"/>
      <c r="AI317" s="95"/>
      <c r="AJ317" s="93">
        <f>COUNTIF(AJ17:AJ316,"&gt;="&amp;AJ319-1)</f>
        <v>3</v>
      </c>
      <c r="AK317" s="93">
        <f t="shared" ref="AK317:BM317" si="204">COUNTIF(AK17:AK316,"&gt;="&amp;AK319-1)</f>
        <v>3</v>
      </c>
      <c r="AL317" s="93">
        <f t="shared" si="204"/>
        <v>2</v>
      </c>
      <c r="AM317" s="93">
        <f t="shared" si="204"/>
        <v>3</v>
      </c>
      <c r="AN317" s="93">
        <f t="shared" si="204"/>
        <v>3</v>
      </c>
      <c r="AO317" s="93">
        <f t="shared" si="204"/>
        <v>3</v>
      </c>
      <c r="AP317" s="93">
        <f t="shared" si="204"/>
        <v>3</v>
      </c>
      <c r="AQ317" s="93">
        <f t="shared" si="204"/>
        <v>3</v>
      </c>
      <c r="AR317" s="93">
        <f t="shared" si="204"/>
        <v>2</v>
      </c>
      <c r="AS317" s="93">
        <f t="shared" si="204"/>
        <v>2</v>
      </c>
      <c r="AT317" s="93">
        <f t="shared" si="204"/>
        <v>3</v>
      </c>
      <c r="AU317" s="93">
        <f t="shared" si="204"/>
        <v>3</v>
      </c>
      <c r="AV317" s="93">
        <f t="shared" si="204"/>
        <v>3</v>
      </c>
      <c r="AW317" s="93">
        <f t="shared" si="204"/>
        <v>0</v>
      </c>
      <c r="AX317" s="93">
        <f t="shared" si="204"/>
        <v>0</v>
      </c>
      <c r="AY317" s="93">
        <f t="shared" si="204"/>
        <v>0</v>
      </c>
      <c r="AZ317" s="93">
        <f t="shared" si="204"/>
        <v>0</v>
      </c>
      <c r="BA317" s="93">
        <f t="shared" si="204"/>
        <v>0</v>
      </c>
      <c r="BB317" s="93">
        <f t="shared" si="204"/>
        <v>0</v>
      </c>
      <c r="BC317" s="93">
        <f t="shared" si="204"/>
        <v>0</v>
      </c>
      <c r="BD317" s="93">
        <f t="shared" si="204"/>
        <v>0</v>
      </c>
      <c r="BE317" s="93">
        <f t="shared" si="204"/>
        <v>0</v>
      </c>
      <c r="BF317" s="93">
        <f t="shared" si="204"/>
        <v>0</v>
      </c>
      <c r="BG317" s="93">
        <f t="shared" si="204"/>
        <v>0</v>
      </c>
      <c r="BH317" s="93">
        <f t="shared" si="204"/>
        <v>0</v>
      </c>
      <c r="BI317" s="93">
        <f t="shared" si="204"/>
        <v>0</v>
      </c>
      <c r="BJ317" s="93">
        <f t="shared" si="204"/>
        <v>0</v>
      </c>
      <c r="BK317" s="93">
        <f t="shared" si="204"/>
        <v>0</v>
      </c>
      <c r="BL317" s="93">
        <f t="shared" si="204"/>
        <v>0</v>
      </c>
      <c r="BM317" s="93">
        <f t="shared" si="204"/>
        <v>0</v>
      </c>
      <c r="BN317" s="94"/>
      <c r="BO317" s="293"/>
      <c r="BP317" s="93">
        <f>COUNTIF(BP17:BP316,"&gt;="&amp;BP319-1)</f>
        <v>3</v>
      </c>
      <c r="BQ317" s="93">
        <f t="shared" ref="BQ317:CS317" si="205">COUNTIF(BQ17:BQ316,"&gt;="&amp;BQ319-1)</f>
        <v>2</v>
      </c>
      <c r="BR317" s="93">
        <f t="shared" si="205"/>
        <v>2</v>
      </c>
      <c r="BS317" s="93">
        <f t="shared" si="205"/>
        <v>2</v>
      </c>
      <c r="BT317" s="93">
        <f t="shared" si="205"/>
        <v>2</v>
      </c>
      <c r="BU317" s="93">
        <f t="shared" si="205"/>
        <v>3</v>
      </c>
      <c r="BV317" s="93">
        <f t="shared" si="205"/>
        <v>3</v>
      </c>
      <c r="BW317" s="93">
        <f t="shared" si="205"/>
        <v>3</v>
      </c>
      <c r="BX317" s="93">
        <f t="shared" si="205"/>
        <v>3</v>
      </c>
      <c r="BY317" s="93">
        <f t="shared" si="205"/>
        <v>1</v>
      </c>
      <c r="BZ317" s="93">
        <f t="shared" si="205"/>
        <v>3</v>
      </c>
      <c r="CA317" s="93">
        <f t="shared" si="205"/>
        <v>0</v>
      </c>
      <c r="CB317" s="93">
        <f t="shared" si="205"/>
        <v>0</v>
      </c>
      <c r="CC317" s="93">
        <f t="shared" si="205"/>
        <v>0</v>
      </c>
      <c r="CD317" s="93">
        <f t="shared" si="205"/>
        <v>0</v>
      </c>
      <c r="CE317" s="93">
        <f t="shared" si="205"/>
        <v>0</v>
      </c>
      <c r="CF317" s="93">
        <f t="shared" si="205"/>
        <v>0</v>
      </c>
      <c r="CG317" s="93">
        <f t="shared" si="205"/>
        <v>0</v>
      </c>
      <c r="CH317" s="93">
        <f t="shared" si="205"/>
        <v>0</v>
      </c>
      <c r="CI317" s="93">
        <f t="shared" si="205"/>
        <v>0</v>
      </c>
      <c r="CJ317" s="93">
        <f t="shared" si="205"/>
        <v>0</v>
      </c>
      <c r="CK317" s="93">
        <f t="shared" si="205"/>
        <v>0</v>
      </c>
      <c r="CL317" s="93">
        <f t="shared" si="205"/>
        <v>0</v>
      </c>
      <c r="CM317" s="93">
        <f t="shared" si="205"/>
        <v>0</v>
      </c>
      <c r="CN317" s="93">
        <f t="shared" si="205"/>
        <v>0</v>
      </c>
      <c r="CO317" s="93">
        <f t="shared" si="205"/>
        <v>0</v>
      </c>
      <c r="CP317" s="93">
        <f t="shared" si="205"/>
        <v>0</v>
      </c>
      <c r="CQ317" s="93">
        <f t="shared" si="205"/>
        <v>0</v>
      </c>
      <c r="CR317" s="93">
        <f t="shared" si="205"/>
        <v>0</v>
      </c>
      <c r="CS317" s="93">
        <f t="shared" si="205"/>
        <v>0</v>
      </c>
      <c r="CT317" s="96"/>
      <c r="CU317" s="325" t="s">
        <v>146</v>
      </c>
      <c r="CV317" s="429"/>
      <c r="CW317" s="323">
        <f>IFERROR(COUNTIFS(B17:B316,"&lt;&gt;", CW17:CW316,"Y"),"")</f>
        <v>2</v>
      </c>
      <c r="CX317" s="290"/>
      <c r="CY317" s="324"/>
      <c r="CZ317" s="323">
        <f>IFERROR(COUNTIFS(B17:B316,"&lt;&gt;",CZ17:CZ316,"Y"),"")</f>
        <v>3</v>
      </c>
      <c r="DA317" s="290"/>
      <c r="DB317" s="324"/>
      <c r="DC317" s="323">
        <f>IFERROR(COUNTIFS(B17:B316,"&lt;&gt;",DC17:DC316,"Y"),"")</f>
        <v>3</v>
      </c>
      <c r="DD317" s="290"/>
      <c r="DE317" s="324"/>
      <c r="DF317" s="323">
        <f>IFERROR(COUNTIFS(B17:B316,"&lt;&gt;",DF17:DF316,"Y"),"")</f>
        <v>2</v>
      </c>
      <c r="DG317" s="290"/>
      <c r="DH317" s="324"/>
      <c r="DI317" s="322">
        <f>IFERROR(COUNTIFS(B17:B316,"&lt;&gt;",DI17:DI316,"Y"),"")</f>
        <v>3</v>
      </c>
      <c r="DJ317" s="290"/>
      <c r="DK317" s="324"/>
      <c r="DL317" s="322">
        <f>IFERROR(COUNTIFS(B17:B316,"&lt;&gt;",DL17:DL316,"Y"),"")</f>
        <v>0</v>
      </c>
      <c r="DM317" s="290"/>
      <c r="DN317" s="324"/>
      <c r="DO317" s="322">
        <f>IFERROR(COUNTIFS(B17:B316,"&lt;&gt;",DO17:DO316,"Y"),"")</f>
        <v>0</v>
      </c>
      <c r="DP317" s="290"/>
      <c r="DQ317" s="324"/>
      <c r="DR317" s="322">
        <f>IFERROR(COUNTIFS(B17:B316,"&lt;&gt;",DR17:DR316,"Y"),"")</f>
        <v>0</v>
      </c>
      <c r="DS317" s="290"/>
      <c r="DT317" s="324"/>
      <c r="DU317" s="322">
        <f>IFERROR(COUNTIFS(B17:B316,"&lt;&gt;",DU17:DU316,"Y"),"")</f>
        <v>0</v>
      </c>
      <c r="DV317" s="290"/>
      <c r="DW317" s="324"/>
      <c r="DX317" s="322">
        <f>IFERROR(COUNTIFS(B17:B316,"&lt;&gt;",DX17:DX316,"Y"),"")</f>
        <v>0</v>
      </c>
      <c r="DY317" s="290"/>
      <c r="DZ317" s="45"/>
      <c r="EA317" s="45"/>
    </row>
    <row r="318" spans="1:131" ht="21" customHeight="1">
      <c r="A318" s="337" t="s">
        <v>147</v>
      </c>
      <c r="B318" s="433"/>
      <c r="C318" s="434"/>
      <c r="D318" s="93">
        <f>COUNTIF(D17:D316,"&lt;"&amp;D319-1)</f>
        <v>1</v>
      </c>
      <c r="E318" s="93">
        <f t="shared" ref="E318:AG318" si="206">COUNTIF(E17:E316,"&lt;"&amp;E319-1)</f>
        <v>1</v>
      </c>
      <c r="F318" s="93">
        <f t="shared" si="206"/>
        <v>1</v>
      </c>
      <c r="G318" s="93">
        <f t="shared" si="206"/>
        <v>0</v>
      </c>
      <c r="H318" s="93">
        <f t="shared" si="206"/>
        <v>1</v>
      </c>
      <c r="I318" s="93">
        <f t="shared" si="206"/>
        <v>0</v>
      </c>
      <c r="J318" s="93">
        <f t="shared" si="206"/>
        <v>1</v>
      </c>
      <c r="K318" s="93">
        <f t="shared" si="206"/>
        <v>0</v>
      </c>
      <c r="L318" s="93">
        <f t="shared" si="206"/>
        <v>0</v>
      </c>
      <c r="M318" s="93">
        <f t="shared" si="206"/>
        <v>0</v>
      </c>
      <c r="N318" s="93">
        <f t="shared" si="206"/>
        <v>0</v>
      </c>
      <c r="O318" s="93">
        <f t="shared" si="206"/>
        <v>0</v>
      </c>
      <c r="P318" s="93">
        <f t="shared" si="206"/>
        <v>0</v>
      </c>
      <c r="Q318" s="93">
        <f t="shared" si="206"/>
        <v>0</v>
      </c>
      <c r="R318" s="93">
        <f t="shared" si="206"/>
        <v>0</v>
      </c>
      <c r="S318" s="93">
        <f t="shared" si="206"/>
        <v>0</v>
      </c>
      <c r="T318" s="93">
        <f t="shared" si="206"/>
        <v>0</v>
      </c>
      <c r="U318" s="93">
        <f t="shared" si="206"/>
        <v>0</v>
      </c>
      <c r="V318" s="93">
        <f t="shared" si="206"/>
        <v>0</v>
      </c>
      <c r="W318" s="93">
        <f t="shared" si="206"/>
        <v>0</v>
      </c>
      <c r="X318" s="93">
        <f t="shared" si="206"/>
        <v>0</v>
      </c>
      <c r="Y318" s="93">
        <f t="shared" si="206"/>
        <v>0</v>
      </c>
      <c r="Z318" s="93">
        <f t="shared" si="206"/>
        <v>0</v>
      </c>
      <c r="AA318" s="93">
        <f t="shared" si="206"/>
        <v>0</v>
      </c>
      <c r="AB318" s="93">
        <f t="shared" si="206"/>
        <v>0</v>
      </c>
      <c r="AC318" s="93">
        <f t="shared" si="206"/>
        <v>0</v>
      </c>
      <c r="AD318" s="93">
        <f t="shared" si="206"/>
        <v>0</v>
      </c>
      <c r="AE318" s="93">
        <f t="shared" si="206"/>
        <v>0</v>
      </c>
      <c r="AF318" s="93">
        <f t="shared" si="206"/>
        <v>0</v>
      </c>
      <c r="AG318" s="93">
        <f t="shared" si="206"/>
        <v>0</v>
      </c>
      <c r="AH318" s="194"/>
      <c r="AI318" s="195"/>
      <c r="AJ318" s="93">
        <f>COUNTIF(AJ17:AJ316,"&lt;"&amp;AJ319-1)</f>
        <v>0</v>
      </c>
      <c r="AK318" s="93">
        <f t="shared" ref="AK318:BM318" si="207">COUNTIF(AK17:AK316,"&lt;"&amp;AK319-1)</f>
        <v>0</v>
      </c>
      <c r="AL318" s="93">
        <f t="shared" si="207"/>
        <v>1</v>
      </c>
      <c r="AM318" s="93">
        <f t="shared" si="207"/>
        <v>0</v>
      </c>
      <c r="AN318" s="93">
        <f t="shared" si="207"/>
        <v>0</v>
      </c>
      <c r="AO318" s="93">
        <f t="shared" si="207"/>
        <v>0</v>
      </c>
      <c r="AP318" s="93">
        <f t="shared" si="207"/>
        <v>0</v>
      </c>
      <c r="AQ318" s="93">
        <f t="shared" si="207"/>
        <v>0</v>
      </c>
      <c r="AR318" s="93">
        <f t="shared" si="207"/>
        <v>1</v>
      </c>
      <c r="AS318" s="93">
        <f t="shared" si="207"/>
        <v>1</v>
      </c>
      <c r="AT318" s="93">
        <f t="shared" si="207"/>
        <v>0</v>
      </c>
      <c r="AU318" s="93">
        <f t="shared" si="207"/>
        <v>0</v>
      </c>
      <c r="AV318" s="93">
        <f t="shared" si="207"/>
        <v>0</v>
      </c>
      <c r="AW318" s="93">
        <f t="shared" si="207"/>
        <v>0</v>
      </c>
      <c r="AX318" s="93">
        <f t="shared" si="207"/>
        <v>0</v>
      </c>
      <c r="AY318" s="93">
        <f t="shared" si="207"/>
        <v>0</v>
      </c>
      <c r="AZ318" s="93">
        <f t="shared" si="207"/>
        <v>0</v>
      </c>
      <c r="BA318" s="93">
        <f t="shared" si="207"/>
        <v>0</v>
      </c>
      <c r="BB318" s="93">
        <f t="shared" si="207"/>
        <v>0</v>
      </c>
      <c r="BC318" s="93">
        <f t="shared" si="207"/>
        <v>0</v>
      </c>
      <c r="BD318" s="93">
        <f t="shared" si="207"/>
        <v>0</v>
      </c>
      <c r="BE318" s="93">
        <f t="shared" si="207"/>
        <v>0</v>
      </c>
      <c r="BF318" s="93">
        <f t="shared" si="207"/>
        <v>0</v>
      </c>
      <c r="BG318" s="93">
        <f t="shared" si="207"/>
        <v>0</v>
      </c>
      <c r="BH318" s="93">
        <f t="shared" si="207"/>
        <v>0</v>
      </c>
      <c r="BI318" s="93">
        <f t="shared" si="207"/>
        <v>0</v>
      </c>
      <c r="BJ318" s="93">
        <f t="shared" si="207"/>
        <v>0</v>
      </c>
      <c r="BK318" s="93">
        <f t="shared" si="207"/>
        <v>0</v>
      </c>
      <c r="BL318" s="93">
        <f t="shared" si="207"/>
        <v>0</v>
      </c>
      <c r="BM318" s="93">
        <f t="shared" si="207"/>
        <v>0</v>
      </c>
      <c r="BN318" s="194"/>
      <c r="BO318" s="196"/>
      <c r="BP318" s="93">
        <f>COUNTIF(BP17:BP316,"&lt;"&amp;BP319-1)</f>
        <v>0</v>
      </c>
      <c r="BQ318" s="93">
        <f t="shared" ref="BQ318:CS318" si="208">COUNTIF(BQ17:BQ316,"&lt;"&amp;BQ319-1)</f>
        <v>1</v>
      </c>
      <c r="BR318" s="93">
        <f t="shared" si="208"/>
        <v>1</v>
      </c>
      <c r="BS318" s="93">
        <f t="shared" si="208"/>
        <v>1</v>
      </c>
      <c r="BT318" s="93">
        <f t="shared" si="208"/>
        <v>1</v>
      </c>
      <c r="BU318" s="93">
        <f t="shared" si="208"/>
        <v>0</v>
      </c>
      <c r="BV318" s="93">
        <f t="shared" si="208"/>
        <v>0</v>
      </c>
      <c r="BW318" s="93">
        <f t="shared" si="208"/>
        <v>0</v>
      </c>
      <c r="BX318" s="93">
        <f t="shared" si="208"/>
        <v>0</v>
      </c>
      <c r="BY318" s="93">
        <f t="shared" si="208"/>
        <v>2</v>
      </c>
      <c r="BZ318" s="93">
        <f t="shared" si="208"/>
        <v>0</v>
      </c>
      <c r="CA318" s="93">
        <f t="shared" si="208"/>
        <v>0</v>
      </c>
      <c r="CB318" s="93">
        <f t="shared" si="208"/>
        <v>0</v>
      </c>
      <c r="CC318" s="93">
        <f t="shared" si="208"/>
        <v>0</v>
      </c>
      <c r="CD318" s="93">
        <f t="shared" si="208"/>
        <v>0</v>
      </c>
      <c r="CE318" s="93">
        <f t="shared" si="208"/>
        <v>0</v>
      </c>
      <c r="CF318" s="93">
        <f t="shared" si="208"/>
        <v>0</v>
      </c>
      <c r="CG318" s="93">
        <f t="shared" si="208"/>
        <v>0</v>
      </c>
      <c r="CH318" s="93">
        <f t="shared" si="208"/>
        <v>0</v>
      </c>
      <c r="CI318" s="93">
        <f t="shared" si="208"/>
        <v>0</v>
      </c>
      <c r="CJ318" s="93">
        <f t="shared" si="208"/>
        <v>0</v>
      </c>
      <c r="CK318" s="93">
        <f t="shared" si="208"/>
        <v>0</v>
      </c>
      <c r="CL318" s="93">
        <f t="shared" si="208"/>
        <v>0</v>
      </c>
      <c r="CM318" s="93">
        <f t="shared" si="208"/>
        <v>0</v>
      </c>
      <c r="CN318" s="93">
        <f t="shared" si="208"/>
        <v>0</v>
      </c>
      <c r="CO318" s="93">
        <f t="shared" si="208"/>
        <v>0</v>
      </c>
      <c r="CP318" s="93">
        <f t="shared" si="208"/>
        <v>0</v>
      </c>
      <c r="CQ318" s="93">
        <f t="shared" si="208"/>
        <v>0</v>
      </c>
      <c r="CR318" s="93">
        <f t="shared" si="208"/>
        <v>0</v>
      </c>
      <c r="CS318" s="93">
        <f t="shared" si="208"/>
        <v>0</v>
      </c>
      <c r="CT318" s="197"/>
      <c r="CU318" s="430"/>
      <c r="CV318" s="432"/>
      <c r="CW318" s="439"/>
      <c r="CX318" s="295"/>
      <c r="CY318" s="435"/>
      <c r="CZ318" s="439"/>
      <c r="DA318" s="295"/>
      <c r="DB318" s="435"/>
      <c r="DC318" s="439"/>
      <c r="DD318" s="295"/>
      <c r="DE318" s="435"/>
      <c r="DF318" s="439"/>
      <c r="DG318" s="295"/>
      <c r="DH318" s="435"/>
      <c r="DI318" s="430"/>
      <c r="DJ318" s="296"/>
      <c r="DK318" s="435"/>
      <c r="DL318" s="430"/>
      <c r="DM318" s="296"/>
      <c r="DN318" s="435"/>
      <c r="DO318" s="430"/>
      <c r="DP318" s="296"/>
      <c r="DQ318" s="435"/>
      <c r="DR318" s="430"/>
      <c r="DS318" s="296"/>
      <c r="DT318" s="435"/>
      <c r="DU318" s="430"/>
      <c r="DV318" s="296"/>
      <c r="DW318" s="435"/>
      <c r="DX318" s="430"/>
      <c r="DY318" s="296"/>
      <c r="DZ318" s="45"/>
      <c r="EA318" s="45"/>
    </row>
    <row r="319" spans="1:131" ht="21" customHeight="1">
      <c r="A319" s="338" t="s">
        <v>148</v>
      </c>
      <c r="B319" s="433"/>
      <c r="C319" s="434"/>
      <c r="D319" s="302">
        <f>IF(D16="",0,IF(B$10=60%,((D16*0.6)+0.4),IF(B$10=65%,((D16*0.65)+0.35),IF(B$10=70%,((D16*0.7)+0.3),IF(B$10=75%,((D16*0.75)+0.25),IF(B$10=80%,((D16*0.8)+0.2)))))))</f>
        <v>12.4</v>
      </c>
      <c r="E319" s="302">
        <f>IF(E16="",0,IF(B$10=60%,((E16*0.6)+0.4),IF(B$10=65%,((E16*0.65)+0.35),IF(B$10=70%,((E16*0.7)+0.3),IF(B$10=75%,((E16*0.75)+0.25),IF(B$10=80%,((E16*0.8)+0.2)))))))</f>
        <v>12.4</v>
      </c>
      <c r="F319" s="302">
        <f>IF(F16="",0,IF(B$10=60%,((F16*0.6)+0.4),IF(B$10=65%,((F16*0.65)+0.35),IF(B$10=70%,((F16*0.7)+0.3),IF(B$10=75%,((F16*0.75)+0.25),IF(B$10=80%,((F16*0.8)+0.2)))))))</f>
        <v>6.4</v>
      </c>
      <c r="G319" s="302">
        <f>IF(G16="",0,IF(B$10=60%,((G16*0.6)+0.4),IF(B$10=65%,((G16*0.65)+0.35),IF(B$10=70%,((G16*0.7)+0.3),IF(B$10=75%,((G16*0.75)+0.25),IF(B$10=80%,((G16*0.8)+0.2)))))))</f>
        <v>12.4</v>
      </c>
      <c r="H319" s="302">
        <f>IF(H16="",0,IF(B$10=60%,((H16*0.6)+0.4),IF(B$10=65%,((H16*0.65)+0.35),IF(B$10=70%,((H16*0.7)+0.3),IF(B$10=75%,((H16*0.75)+0.25),IF(B$10=80%,((H16*0.8)+0.2)))))))</f>
        <v>3.4</v>
      </c>
      <c r="I319" s="302">
        <f>IF(I16="",0,IF(B$10=60%,((I16*0.6)+0.4),IF(B$10=65%,((I16*0.65)+0.35),IF(B$10=70%,((I16*0.7)+0.3),IF(B$10=75%,((I16*0.75)+0.25),IF(B$10=80%,((I16*0.8)+0.2)))))))</f>
        <v>60.4</v>
      </c>
      <c r="J319" s="302">
        <f>IF(J16="",0,IF(B$10=60%,((J16*0.6)+0.4),IF(B$10=65%,((J16*0.65)+0.35),IF(B$10=70%,((J16*0.7)+0.3),IF(B$10=75%,((J16*0.75)+0.25),IF(B$10=80%,((J16*0.8)+0.2)))))))</f>
        <v>60.4</v>
      </c>
      <c r="K319" s="302">
        <f>IF(K16="",0,IF(B$10=60%,((K16*0.6)+0.4),IF(B$10=65%,((K16*0.65)+0.35),IF(B$10=70%,((K16*0.7)+0.3),IF(B$10=75%,((K16*0.75)+0.25),IF(B$10=80%,((K16*0.8)+0.2)))))))</f>
        <v>0</v>
      </c>
      <c r="L319" s="302">
        <f>IF(L16="",0,IF(B$10=60%,((L16*0.6)+0.4),IF(B$10=65%,((L16*0.65)+0.35),IF(B$10=70%,((L16*0.7)+0.3),IF(B$10=75%,((L16*0.75)+0.25),IF(B$10=80%,((L16*0.8)+0.2)))))))</f>
        <v>0</v>
      </c>
      <c r="M319" s="302">
        <f>IF(M16="",0,IF(B$10=60%,((M16*0.6)+0.4),IF(B$10=65%,((M16*0.65)+0.35),IF(B$10=70%,((M16*0.7)+0.3),IF(B$10=75%,((M16*0.75)+0.25),IF(B$10=80%,((M16*0.8)+0.2)))))))</f>
        <v>0</v>
      </c>
      <c r="N319" s="302">
        <f>IF(N16="",0,IF(B$10=60%,((N16*0.6)+0.4),IF(B$10=65%,((N16*0.65)+0.35),IF(B$10=70%,((N16*0.7)+0.3),IF(B$10=75%,((N16*0.75)+0.25),IF(B$10=80%,((N16*0.8)+0.2)))))))</f>
        <v>0</v>
      </c>
      <c r="O319" s="302">
        <f>IF(O16="",0,IF(B$10=60%,((O16*0.6)+0.4),IF(B$10=65%,((O16*0.65)+0.35),IF(B$10=70%,((O16*0.7)+0.3),IF(B$10=75%,((O16*0.75)+0.25),IF(B$10=80%,((O16*0.8)+0.2)))))))</f>
        <v>0</v>
      </c>
      <c r="P319" s="302">
        <f>IF(P16="",0,IF(B$10=60%,((P16*0.6)+0.4),IF(B$10=65%,((P16*0.65)+0.35),IF(B$10=70%,((P16*0.7)+0.3),IF(B$10=75%,((P16*0.75)+0.25),IF(B$10=80%,((P16*0.8)+0.2)))))))</f>
        <v>0</v>
      </c>
      <c r="Q319" s="302">
        <f>IF(Q16="",0,IF(B$10=60%,((Q16*0.6)+0.4),IF(B$10=65%,((Q16*0.65)+0.35),IF(B$10=70%,((Q16*0.7)+0.3),IF(B$10=75%,((Q16*0.75)+0.25),IF(B$10=80%,((Q16*0.8)+0.2)))))))</f>
        <v>0</v>
      </c>
      <c r="R319" s="302">
        <f>IF(R16="",0,IF(B$10=60%,((R16*0.6)+0.4),IF(B$10=65%,((R16*0.65)+0.35),IF(B$10=70%,((R16*0.7)+0.3),IF(B$10=75%,((R16*0.75)+0.25),IF(B$10=80%,((R16*0.8)+0.2)))))))</f>
        <v>0</v>
      </c>
      <c r="S319" s="302">
        <f>IF(S16="",0,IF(B$10=60%,((S16*0.6)+0.4),IF(B$10=65%,((S16*0.65)+0.35),IF(B$10=70%,((S16*0.7)+0.3),IF(B$10=75%,((S16*0.75)+0.25),IF(B$10=80%,((S16*0.8)+0.2)))))))</f>
        <v>0</v>
      </c>
      <c r="T319" s="302">
        <f>IF(T16="",0,IF(B$10=60%,((T16*0.6)+0.4),IF(B$10=65%,((T16*0.65)+0.35),IF(B$10=70%,((T16*0.7)+0.3),IF(B$10=75%,((T16*0.75)+0.25),IF(B$10=80%,((T16*0.8)+0.2)))))))</f>
        <v>0</v>
      </c>
      <c r="U319" s="302">
        <f>IF(U16="",0,IF(B$10=60%,((U16*0.6)+0.4),IF(B$10=65%,((U16*0.65)+0.35),IF(B$10=70%,((U16*0.7)+0.3),IF(B$10=75%,((U16*0.75)+0.25),IF(B$10=80%,((U16*0.8)+0.2)))))))</f>
        <v>0</v>
      </c>
      <c r="V319" s="302">
        <f>IF(V16="",0,IF(B$10=60%,((V16*0.6)+0.4),IF(B$10=65%,((V16*0.65)+0.35),IF(B$10=70%,((V16*0.7)+0.3),IF(B$10=75%,((V16*0.75)+0.25),IF(B$10=80%,((V16*0.8)+0.2)))))))</f>
        <v>0</v>
      </c>
      <c r="W319" s="302">
        <f>IF(W16="",0,IF(B$10=60%,((W16*0.6)+0.4),IF(B$10=65%,((W16*0.65)+0.35),IF(B$10=70%,((W16*0.7)+0.3),IF(B$10=75%,((W16*0.75)+0.25),IF(B$10=80%,((W16*0.8)+0.2)))))))</f>
        <v>0</v>
      </c>
      <c r="X319" s="302">
        <f>IF(X16="",0,IF(B$10=60%,((X16*0.6)+0.4),IF(B$10=65%,((X16*0.65)+0.35),IF(B$10=70%,((X16*0.7)+0.3),IF(B$10=75%,((X16*0.75)+0.25),IF(B$10=80%,((X16*0.8)+0.2)))))))</f>
        <v>0</v>
      </c>
      <c r="Y319" s="302">
        <f>IF(Y16="",0,IF(B$10=60%,((Y16*0.6)+0.4),IF(B$10=65%,((Y16*0.65)+0.35),IF(B$10=70%,((Y16*0.7)+0.3),IF(B$10=75%,((Y16*0.75)+0.25),IF(B$10=80%,((Y16*0.8)+0.2)))))))</f>
        <v>0</v>
      </c>
      <c r="Z319" s="302">
        <f>IF(Z16="",0,IF(B$10=60%,((Z16*0.6)+0.4),IF(B$10=65%,((Z16*0.65)+0.35),IF(B$10=70%,((Z16*0.7)+0.3),IF(B$10=75%,((Z16*0.75)+0.25),IF(B$10=80%,((Z16*0.8)+0.2)))))))</f>
        <v>0</v>
      </c>
      <c r="AA319" s="302">
        <f>IF(AA16="",0,IF(B$10=60%,((AA16*0.6)+0.4),IF(B$10=65%,((AA16*0.65)+0.35),IF(B$10=70%,((AA16*0.7)+0.3),IF(B$10=75%,((AA16*0.75)+0.25),IF(B$10=80%,((AA16*0.8)+0.2)))))))</f>
        <v>0</v>
      </c>
      <c r="AB319" s="302">
        <f>IF(AB16="",0,IF(B$10=60%,((AB16*0.6)+0.4),IF(B$10=65%,((AB16*0.65)+0.35),IF(B$10=70%,((AB16*0.7)+0.3),IF(B$10=75%,((AB16*0.75)+0.25),IF(B$10=80%,((AB16*0.8)+0.2)))))))</f>
        <v>0</v>
      </c>
      <c r="AC319" s="302">
        <f>IF(AC16="",0,IF(B$10=60%,((AC16*0.6)+0.4),IF(B$10=65%,((AC16*0.65)+0.35),IF(B$10=70%,((AC16*0.7)+0.3),IF(B$10=75%,((AC16*0.75)+0.25),IF(B$10=80%,((AC16*0.8)+0.2)))))))</f>
        <v>0</v>
      </c>
      <c r="AD319" s="302">
        <f>IF(AD16="",0,IF(B$10=60%,((AD16*0.6)+0.4),IF(B$10=65%,((AD16*0.65)+0.35),IF(B$10=70%,((AD16*0.7)+0.3),IF(B$10=75%,((AD16*0.75)+0.25),IF(B$10=80%,((AD16*0.8)+0.2)))))))</f>
        <v>0</v>
      </c>
      <c r="AE319" s="302">
        <f>IF(AE16="",0,IF(B$10=60%,((AE16*0.6)+0.4),IF(B$10=65%,((AE16*0.65)+0.35),IF(B$10=70%,((AE16*0.7)+0.3),IF(B$10=75%,((AE16*0.75)+0.25),IF(B$10=80%,((AE16*0.8)+0.2)))))))</f>
        <v>0</v>
      </c>
      <c r="AF319" s="302">
        <f>IF(AF16="",0,IF(B$10=60%,((AF16*0.6)+0.4),IF(B$10=65%,((AF16*0.65)+0.35),IF(B$10=70%,((AF16*0.7)+0.3),IF(B$10=75%,((AF16*0.75)+0.25),IF(B$10=80%,((AF16*0.8)+0.2)))))))</f>
        <v>0</v>
      </c>
      <c r="AG319" s="302">
        <f>IF(AG16="",0,IF(B$10=60%,((AG16*0.6)+0.4),IF(B$10=65%,((AG16*0.65)+0.35),IF(B$10=70%,((AG16*0.7)+0.3),IF(B$10=75%,((AG16*0.75)+0.25),IF(B$10=80%,((AG16*0.8)+0.2)))))))</f>
        <v>0</v>
      </c>
      <c r="AH319" s="198"/>
      <c r="AI319" s="199"/>
      <c r="AJ319" s="302">
        <f>IF(AJ16="",0,IF(B$10=60%,((AJ16*0.6)+0.4),IF(B$10=65%,((AJ16*0.65)+0.35),IF(B$10=70%,((AJ16*0.7)+0.3),IF(B$10=75%,((AJ16*0.75)+0.25),IF(B$10=80%,((AJ16*0.8)+0.2)))))))</f>
        <v>6.4</v>
      </c>
      <c r="AK319" s="302">
        <f>IF(AK16="",0,IF(B$10=60%,((AK16*0.6)+0.4),IF(B$10=65%,((AK16*0.65)+0.35),IF(B$10=70%,((AK16*0.7)+0.3),IF(B$10=75%,((AK16*0.75)+0.25),IF(B$10=80%,((AK16*0.8)+0.2)))))))</f>
        <v>6.4</v>
      </c>
      <c r="AL319" s="302">
        <f>IF(AL16="",0,IF(B$10=60%,((AL16*0.6)+0.4),IF(B$10=65%,((AL16*0.65)+0.35),IF(B$10=70%,((AL16*0.7)+0.3),IF(B$10=75%,((AL16*0.75)+0.25),IF(B$10=80%,((AL16*0.8)+0.2)))))))</f>
        <v>6.4</v>
      </c>
      <c r="AM319" s="302">
        <f>IF(AM16="",0,IF(B$10=60%,((AM16*0.6)+0.4),IF(B$10=65%,((AM16*0.65)+0.35),IF(B$10=70%,((AM16*0.7)+0.3),IF(B$10=75%,((AM16*0.75)+0.25),IF(B$10=80%,((AM16*0.8)+0.2)))))))</f>
        <v>6.4</v>
      </c>
      <c r="AN319" s="302">
        <f>IF(AN16="",0,IF(B$10=60%,((AN16*0.6)+0.4),IF(B$10=65%,((AN16*0.65)+0.35),IF(B$10=70%,((AN16*0.7)+0.3),IF(B$10=75%,((AN16*0.75)+0.25),IF(B$10=80%,((AN16*0.8)+0.2)))))))</f>
        <v>6.4</v>
      </c>
      <c r="AO319" s="302">
        <f>IF(AO16="",0,IF(B$10=60%,((AO16*0.6)+0.4),IF(B$10=65%,((AO16*0.65)+0.35),IF(B$10=70%,((AO16*0.7)+0.3),IF(B$10=75%,((AO16*0.75)+0.25),IF(B$10=80%,((AO16*0.8)+0.2)))))))</f>
        <v>6.4</v>
      </c>
      <c r="AP319" s="302">
        <f>IF(AP16="",0,IF(B$10=60%,((AP16*0.6)+0.4),IF(B$10=65%,((AP16*0.65)+0.35),IF(B$10=70%,((AP16*0.7)+0.3),IF(B$10=75%,((AP16*0.75)+0.25),IF(B$10=80%,((AP16*0.8)+0.2)))))))</f>
        <v>6.4</v>
      </c>
      <c r="AQ319" s="302">
        <f>IF(AQ16="",0,IF(B$10=60%,((AQ16*0.6)+0.4),IF(B$10=65%,((AQ16*0.65)+0.35),IF(B$10=70%,((AQ16*0.7)+0.3),IF(B$10=75%,((AQ16*0.75)+0.25),IF(B$10=80%,((AQ16*0.8)+0.2)))))))</f>
        <v>6.4</v>
      </c>
      <c r="AR319" s="302">
        <f>IF(AR16="",0,IF(B$10=60%,((AR16*0.6)+0.4),IF(B$10=65%,((AR16*0.65)+0.35),IF(B$10=70%,((AR16*0.7)+0.3),IF(B$10=75%,((AR16*0.75)+0.25),IF(B$10=80%,((AR16*0.8)+0.2)))))))</f>
        <v>3.4</v>
      </c>
      <c r="AS319" s="302">
        <f>IF(AR16="",0,IF(B$10=60%,((AS16*0.6)+0.4),IF(B$10=65%,((AS16*0.65)+0.35),IF(B$10=70%,((AS16*0.7)+0.3),IF(B$10=75%,((AS16*0.75)+0.25),IF(B$10=80%,((AS16*0.8)+0.2)))))))</f>
        <v>30.4</v>
      </c>
      <c r="AT319" s="302">
        <f>IF(AS16="",0,IF(B$10=60%,((AT16*0.6)+0.4),IF(B$10=65%,((AT16*0.65)+0.35),IF(B$10=70%,((AT16*0.7)+0.3),IF(B$10=75%,((AT16*0.75)+0.25),IF(B$10=80%,((AT16*0.8)+0.2)))))))</f>
        <v>15.4</v>
      </c>
      <c r="AU319" s="302">
        <f>IF(AT16="",0,IF(B$10=60%,((AU16*0.6)+0.4),IF(B$10=65%,((AU16*0.65)+0.35),IF(B$10=70%,((AU16*0.7)+0.3),IF(B$10=75%,((AU16*0.75)+0.25),IF(B$10=80%,((AU16*0.8)+0.2)))))))</f>
        <v>15.4</v>
      </c>
      <c r="AV319" s="302">
        <f>IF(AU16="",0,IF(B$10=60%,((AV16*0.6)+0.4),IF(B$10=65%,((AV16*0.65)+0.35),IF(B$10=70%,((AV16*0.7)+0.3),IF(B$10=75%,((AV16*0.75)+0.25),IF(B$10=80%,((AV16*0.8)+0.2)))))))</f>
        <v>30.4</v>
      </c>
      <c r="AW319" s="302">
        <f>IF(AV16="",0,IF(B$10=60%,((AV16*0.6)+0.4),IF(B$10=65%,((AV16*0.65)+0.35),IF(B$10=70%,((AV16*0.7)+0.3),IF(B$10=75%,((AV16*0.75)+0.25),IF(B$10=80%,((AV16*0.8)+0.2)))))))</f>
        <v>30.4</v>
      </c>
      <c r="AX319" s="302">
        <f>IF(AX16="",0,IF(B$10=60%,((AX16*0.6)+0.4),IF(B$10=65%,((AX16*0.65)+0.35),IF(B$10=70%,((AX16*0.7)+0.3),IF(B$10=75%,((AX16*0.75)+0.25),IF(B$10=80%,((AX16*0.8)+0.2)))))))</f>
        <v>0</v>
      </c>
      <c r="AY319" s="302">
        <f>IF(AY16="",0,IF(B$10=60%,((AY16*0.6)+0.4),IF(B$10=65%,((AY16*0.65)+0.35),IF(B$10=70%,((AY16*0.7)+0.3),IF(B$10=75%,((AY16*0.75)+0.25),IF(B$10=80%,((AY16*0.8)+0.2)))))))</f>
        <v>0</v>
      </c>
      <c r="AZ319" s="302">
        <f>IF(AZ16="",0,IF(B$10=60%,((AZ16*0.6)+0.4),IF(B$10=65%,((AZ16*0.65)+0.35),IF(B$10=70%,((AZ16*0.7)+0.3),IF(B$10=75%,((AZ16*0.75)+0.25),IF(B$10=80%,((AZ16*0.8)+0.2)))))))</f>
        <v>0</v>
      </c>
      <c r="BA319" s="302">
        <f>IF(BA16="",0,IF(B$10=60%,((BA16*0.6)+0.4),IF(B$10=65%,((BA16*0.65)+0.35),IF(B$10=70%,((BA16*0.7)+0.3),IF(B$10=75%,((BA16*0.75)+0.25),IF(B$10=80%,((BA16*0.8)+0.2)))))))</f>
        <v>0</v>
      </c>
      <c r="BB319" s="302">
        <f>IF(BB16="",0,IF(B$10=60%,((BB16*0.6)+0.4),IF(B$10=65%,((BB16*0.65)+0.35),IF(B$10=70%,((BB16*0.7)+0.3),IF(B$10=75%,((BB16*0.75)+0.25),IF(B$10=80%,((BB16*0.8)+0.2)))))))</f>
        <v>0</v>
      </c>
      <c r="BC319" s="302">
        <f>IF(BC16="",0,IF(B$10=60%,((BC16*0.6)+0.4),IF(B$10=65%,((BC16*0.65)+0.35),IF(B$10=70%,((BC16*0.7)+0.3),IF(B$10=75%,((BC16*0.75)+0.25),IF(B$10=80%,((BC16*0.8)+0.2)))))))</f>
        <v>0</v>
      </c>
      <c r="BD319" s="302">
        <f>IF(BD16="",0,IF(B$10=60%,((BD16*0.6)+0.4),IF(B$10=65%,((BD16*0.65)+0.35),IF(B$10=70%,((BD16*0.7)+0.3),IF(B$10=75%,((BD16*0.75)+0.25),IF(B$10=80%,((BD16*0.8)+0.2)))))))</f>
        <v>0</v>
      </c>
      <c r="BE319" s="302">
        <f>IF(BE16="",0,IF(B$10=60%,((BE16*0.6)+0.4),IF(B$10=65%,((BE16*0.65)+0.35),IF(B$10=70%,((BE16*0.7)+0.3),IF(B$10=75%,((BE16*0.75)+0.25),IF(B$10=80%,((BE16*0.8)+0.2)))))))</f>
        <v>0</v>
      </c>
      <c r="BF319" s="302">
        <f>IF(BF16="",0,IF(B$10=60%,((BF16*0.6)+0.4),IF(B$10=65%,((BF16*0.65)+0.35),IF(B$10=70%,((BF16*0.7)+0.3),IF(B$10=75%,((BF16*0.75)+0.25),IF(B$10=80%,((BF16*0.8)+0.2)))))))</f>
        <v>0</v>
      </c>
      <c r="BG319" s="302">
        <f>IF(BG16="",0,IF(B$10=60%,((BG16*0.6)+0.4),IF(B$10=65%,((BG16*0.65)+0.35),IF(B$10=70%,((BG16*0.7)+0.3),IF(B$10=75%,((BG16*0.75)+0.25),IF(B$10=80%,((BG16*0.8)+0.2)))))))</f>
        <v>0</v>
      </c>
      <c r="BH319" s="302">
        <f>IF(BH16="",0,IF(B$10=60%,((BH16*0.6)+0.4),IF(B$10=65%,((BH16*0.65)+0.35),IF(B$10=70%,((BH16*0.7)+0.3),IF(B$10=75%,((BH16*0.75)+0.25),IF(B$10=80%,((BH16*0.8)+0.2)))))))</f>
        <v>0</v>
      </c>
      <c r="BI319" s="302">
        <f>IF(BI16="",0,IF(B$10=60%,((BI16*0.6)+0.4),IF(B$10=65%,((BI16*0.65)+0.35),IF(B$10=70%,((BI16*0.7)+0.3),IF(B$10=75%,((BI16*0.75)+0.25),IF(B$10=80%,((BI16*0.8)+0.2)))))))</f>
        <v>0</v>
      </c>
      <c r="BJ319" s="302">
        <f>IF(BJ16="",0,IF(B$10=60%,((BJ16*0.6)+0.4),IF(B$10=65%,((BJ16*0.65)+0.35),IF(B$10=70%,((BJ16*0.7)+0.3),IF(B$10=75%,((BJ16*0.75)+0.25),IF(B$10=80%,((BJ16*0.8)+0.2)))))))</f>
        <v>0</v>
      </c>
      <c r="BK319" s="302">
        <f>IF(BK16="",0,IF(B$10=60%,((BK16*0.6)+0.4),IF(B$10=65%,((BK16*0.65)+0.35),IF(B$10=70%,((BK16*0.7)+0.3),IF(B$10=75%,((BK16*0.75)+0.25),IF(B$10=80%,((BK16*0.8)+0.2)))))))</f>
        <v>0</v>
      </c>
      <c r="BL319" s="302">
        <f>IF(BL16="",0,IF(B$10=60%,((BL16*0.6)+0.4),IF(B$10=65%,((BL16*0.65)+0.35),IF(B$10=70%,((BL16*0.7)+0.3),IF(B$10=75%,((BL16*0.75)+0.25),IF(B$10=80%,((BL16*0.8)+0.2)))))))</f>
        <v>0</v>
      </c>
      <c r="BM319" s="302">
        <f>IF(BM16="",0,IF(B$10=60%,((BM16*0.6)+0.4),IF(B$10=65%,((BM16*0.65)+0.35),IF(B$10=70%,((BM16*0.7)+0.3),IF(B$10=75%,((BM16*0.75)+0.25),IF(B$10=80%,((BM16*0.8)+0.2)))))))</f>
        <v>0</v>
      </c>
      <c r="BN319" s="194"/>
      <c r="BO319" s="196"/>
      <c r="BP319" s="302">
        <f>IF(BP16="",0,IF(B$10=60%,((BP16*0.6)+0.4),IF(B$10=65%,((BP16*0.65)+0.35),IF(B$10=70%,((BP16*0.7)+0.3),IF(B$10=75%,((BP16*0.75)+0.25),IF(B$10=80%,((BP16*0.8)+0.2)))))))</f>
        <v>6.4</v>
      </c>
      <c r="BQ319" s="302">
        <f>IF(BQ16="",0,IF(B$10=60%,((BQ16*0.6)+0.4),IF(B$10=65%,((BQ16*0.65)+0.35),IF(AI$10=70%,((BQ16*0.7)+0.3),IF(AI$10=75%,((BQ16*0.75)+0.25),IF(AI$10=80%,((BQ16*0.8)+0.2)))))))</f>
        <v>6.4</v>
      </c>
      <c r="BR319" s="302">
        <f>IF(BR16="",0,IF(B$10=60%,((BR16*0.6)+0.4),IF(B$10=65%,((BR16*0.65)+0.35),IF(B$10=70%,((BR16*0.7)+0.3),IF(B$10=75%,((BR16*0.75)+0.25),IF(B$10=80%,((BR16*0.8)+0.2)))))))</f>
        <v>6.4</v>
      </c>
      <c r="BS319" s="302">
        <f>IF(BS16="",0,IF(B$10=60%,((BS16*0.6)+0.4),IF(B$10=65%,((BS16*0.65)+0.35),IF(B$10=70%,((BS16*0.7)+0.3),IF(B$10=75%,((BS16*0.75)+0.25),IF(B$10=80%,((BS16*0.8)+0.2)))))))</f>
        <v>6.4</v>
      </c>
      <c r="BT319" s="302">
        <f>IF(BT16="",0,IF(B$10=60%,((BT16*0.6)+0.4),IF(B$10=65%,((BT16*0.65)+0.35),IF(B$10=70%,((BT16*0.7)+0.3),IF(B$10=75%,((BT16*0.75)+0.25),IF(B$10=80%,((BT16*0.8)+0.2)))))))</f>
        <v>6.4</v>
      </c>
      <c r="BU319" s="302">
        <f>IF(BU16="",0,IF(B$10=60%,((BU16*0.6)+0.4),IF(B$10=65%,((BU16*0.65)+0.35),IF(B$10=70%,((BU16*0.7)+0.3),IF(B$10=75%,((BU16*0.75)+0.25),IF(B$10=80%,((BU16*0.8)+0.2)))))))</f>
        <v>18.399999999999999</v>
      </c>
      <c r="BV319" s="302">
        <f>IF(BV16="",0,IF(B$10=60%,((BV16*0.6)+0.4),IF(B$10=65%,((BV16*0.65)+0.35),IF(B$10=70%,((BV16*0.7)+0.3),IF(B$10=75%,((BV16*0.75)+0.25),IF(B$10=80%,((BV16*0.8)+0.2)))))))</f>
        <v>15.4</v>
      </c>
      <c r="BW319" s="302">
        <f>IF(BW16="",0,IF(B$10=60%,((BW16*0.6)+0.4),IF(B$10=65%,((BW16*0.65)+0.35),IF(B$10=70%,((BW16*0.7)+0.3),IF(B$10=75%,((BW16*0.75)+0.25),IF(B$10=80%,((BW16*0.8)+0.2)))))))</f>
        <v>15.4</v>
      </c>
      <c r="BX319" s="302">
        <f>IF(BX16="",0,IF(B$10=60%,((BX16*0.6)+0.4),IF(B$10=65%,((BX16*0.65)+0.35),IF(B$10=70%,((BX16*0.7)+0.3),IF(B$10=75%,((BX16*0.75)+0.25),IF(B$10=80%,((BX16*0.8)+0.2)))))))</f>
        <v>15.4</v>
      </c>
      <c r="BY319" s="302">
        <f>IF(BY16="",0,IF(B$10=60%,((BY16*0.6)+0.4),IF(B$10=65%,((BY16*0.65)+0.35),IF(B$10=70%,((BY16*0.7)+0.3),IF(B$10=75%,((BY16*0.75)+0.25),IF(B$10=80%,((BY16*0.8)+0.2)))))))</f>
        <v>30.4</v>
      </c>
      <c r="BZ319" s="302">
        <f>IF(BZ16="",0,IF(B$10=60%,((BZ16*0.6)+0.4),IF(B$10=65%,((BZ16*0.65)+0.35),IF(B$10=70%,((BZ16*0.7)+0.3),IF(B$10=75%,((BZ16*0.75)+0.25),IF(B$10=80%,((BZ16*0.8)+0.2)))))))</f>
        <v>15.4</v>
      </c>
      <c r="CA319" s="302">
        <f>IF(CA16="",0,IF(B$10=60%,((CA16*0.6)+0.4),IF(B$10=65%,((CA16*0.65)+0.35),IF(B$10=70%,((CA16*0.7)+0.3),IF(B$10=75%,((CA16*0.75)+0.25),IF(B$10=80%,((CA16*0.8)+0.2)))))))</f>
        <v>0</v>
      </c>
      <c r="CB319" s="302">
        <f>IF(CB16="",0,IF(B$10=60%,((CB16*0.6)+0.4),IF(B$10=65%,((CB16*0.65)+0.35),IF(B$10=70%,((CB16*0.7)+0.3),IF(B$10=75%,((CB16*0.75)+0.25),IF(B$10=80%,((CB16*0.8)+0.2)))))))</f>
        <v>0</v>
      </c>
      <c r="CC319" s="302">
        <f>IF(CC16="",0,IF(B$10=60%,((CC16*0.6)+0.4),IF(B$10=65%,((CC16*0.65)+0.35),IF(B$10=70%,((CC16*0.7)+0.3),IF(B$10=75%,((CC16*0.75)+0.25),IF(B$10=80%,((CC16*0.8)+0.2)))))))</f>
        <v>0</v>
      </c>
      <c r="CD319" s="302">
        <f>IF(CD16="",0,IF(B$10=60%,((CD16*0.6)+0.4),IF(B$10=65%,((CD16*0.65)+0.35),IF(B$10=70%,((CD16*0.7)+0.3),IF(B$10=75%,((CD16*0.75)+0.25),IF(B$10=80%,((CD16*0.8)+0.2)))))))</f>
        <v>0</v>
      </c>
      <c r="CE319" s="302">
        <f>IF(CE16="",0,IF(B$10=60%,((CE16*0.6)+0.4),IF(B$10=65%,((CE16*0.65)+0.35),IF(B$10=70%,((CE16*0.7)+0.3),IF(B$10=75%,((CE16*0.75)+0.25),IF(B$10=80%,((CE16*0.8)+0.2)))))))</f>
        <v>0</v>
      </c>
      <c r="CF319" s="302">
        <f>IF(CF16="",0,IF(B$10=60%,((CF16*0.6)+0.4),IF(B$10=65%,((CF16*0.65)+0.35),IF(B$10=70%,((CF16*0.7)+0.3),IF(B$10=75%,((CF16*0.75)+0.25),IF(B$10=80%,((CF16*0.8)+0.2)))))))</f>
        <v>0</v>
      </c>
      <c r="CG319" s="302">
        <f>IF(CG16="",0,IF(B$10=60%,((CG16*0.6)+0.4),IF(B$10=65%,((CG16*0.65)+0.35),IF(B$10=70%,((CG16*0.7)+0.3),IF(B$10=75%,((CG16*0.75)+0.25),IF(B$10=80%,((CG16*0.8)+0.2)))))))</f>
        <v>0</v>
      </c>
      <c r="CH319" s="302">
        <f>IF(CH16="",0,IF(B$10=60%,((CH16*0.6)+0.4),IF(B$10=65%,((CH16*0.65)+0.35),IF(B$10=70%,((CH16*0.7)+0.3),IF(B$10=75%,((CH16*0.75)+0.25),IF(B$10=80%,((CH16*0.8)+0.2)))))))</f>
        <v>0</v>
      </c>
      <c r="CI319" s="302">
        <f>IF(CI16="",0,IF(B$10=60%,((CI16*0.6)+0.4),IF(B$10=65%,((CI16*0.65)+0.35),IF(B$10=70%,((CI16*0.7)+0.3),IF(B$10=75%,((CI16*0.75)+0.25),IF(B$10=80%,((CI16*0.8)+0.2)))))))</f>
        <v>0</v>
      </c>
      <c r="CJ319" s="302">
        <f>IF(CJ16="",0,IF(B$10=60%,((CJ16*0.6)+0.4),IF(B$10=65%,((CJ16*0.65)+0.35),IF(B$10=70%,((CJ16*0.7)+0.3),IF(B$10=75%,((CJ16*0.75)+0.25),IF(B$10=80%,((CJ16*0.8)+0.2)))))))</f>
        <v>0</v>
      </c>
      <c r="CK319" s="302">
        <f>IF(CK16="",0,IF(B$10=60%,((CK16*0.6)+0.4),IF(B$10=65%,((CK16*0.65)+0.35),IF(B$10=70%,((CK16*0.7)+0.3),IF(B$10=75%,((CK16*0.75)+0.25),IF(B$10=80%,((CK16*0.8)+0.2)))))))</f>
        <v>0</v>
      </c>
      <c r="CL319" s="302">
        <f>IF(CL16="",0,IF(B$10=60%,((CL16*0.6)+0.4),IF(B$10=65%,((CL16*0.65)+0.35),IF(B$10=70%,((CL16*0.7)+0.3),IF(B$10=75%,((CL16*0.75)+0.25),IF(B$10=80%,((CL16*0.8)+0.2)))))))</f>
        <v>0</v>
      </c>
      <c r="CM319" s="302">
        <f>IF(CM16="",0,IF(B$10=60%,((CM16*0.6)+0.4),IF(B$10=65%,((CM16*0.65)+0.35),IF(B$10=70%,((CM16*0.7)+0.3),IF(B$10=75%,((CM16*0.75)+0.25),IF(B$10=80%,((CM16*0.8)+0.2)))))))</f>
        <v>0</v>
      </c>
      <c r="CN319" s="302">
        <f>IF(CN16="",0,IF(B$10=60%,((CN16*0.6)+0.4),IF(B$10=65%,((CN16*0.65)+0.35),IF(B$10=70%,((CN16*0.7)+0.3),IF(B$10=75%,((CN16*0.75)+0.25),IF(B$10=80%,((CN16*0.8)+0.2)))))))</f>
        <v>0</v>
      </c>
      <c r="CO319" s="302">
        <f>IF(CO16="",0,IF(B$10=60%,((CO16*0.6)+0.4),IF(B$10=65%,((CO16*0.65)+0.35),IF(B$10=70%,((CO16*0.7)+0.3),IF(B$10=75%,((CO16*0.75)+0.25),IF(B$10=80%,((CO16*0.8)+0.2)))))))</f>
        <v>0</v>
      </c>
      <c r="CP319" s="302">
        <f>IF(CP16="",0,IF(B$10=60%,((CP16*0.6)+0.4),IF(B$10=65%,((CP16*0.65)+0.35),IF(B$10=70%,((CP16*0.7)+0.3),IF(B$10=75%,((CP16*0.75)+0.25),IF(B$10=80%,((CP16*0.8)+0.2)))))))</f>
        <v>0</v>
      </c>
      <c r="CQ319" s="302">
        <f>IF(CQ16="",0,IF(B$10=60%,((CQ16*0.6)+0.4),IF(B$10=65%,((CQ16*0.65)+0.35),IF(B$10=70%,((CQ16*0.7)+0.3),IF(B$10=75%,((CQ16*0.75)+0.25),IF(B$10=80%,((CQ16*0.8)+0.2)))))))</f>
        <v>0</v>
      </c>
      <c r="CR319" s="302">
        <f>IF(CR16="",0,IF(B$10=60%,((CR16*0.6)+0.4),IF(B$10=65%,((CR16*0.65)+0.35),IF(B$10=70%,((CR16*0.7)+0.3),IF(B$10=75%,((CR16*0.75)+0.25),IF(B$10=80%,((CR16*0.8)+0.2)))))))</f>
        <v>0</v>
      </c>
      <c r="CS319" s="302">
        <f>IF(CS16="",0,IF(B$10=60%,((CS16*0.6)+0.4),IF(B$10=65%,((CS16*0.65)+0.35),IF(B$10=70%,((CS16*0.7)+0.3),IF(B$10=75%,((CS16*0.75)+0.25),IF(B$10=80%,((CS16*0.8)+0.2)))))))</f>
        <v>0</v>
      </c>
      <c r="CT319" s="197"/>
      <c r="CU319" s="52" t="s">
        <v>149</v>
      </c>
      <c r="CV319" s="52"/>
      <c r="CW319" s="98">
        <f>IFERROR(CW317/B$8,0)</f>
        <v>0.66666666666666663</v>
      </c>
      <c r="CX319" s="99">
        <f>IFERROR(AVERAGEIF(B17:B316,"&lt;&gt;",CX17:CX316),"")</f>
        <v>2.3333333333333335</v>
      </c>
      <c r="CY319" s="201"/>
      <c r="CZ319" s="98">
        <f>IFERROR(CZ317/B$8,0)</f>
        <v>1</v>
      </c>
      <c r="DA319" s="99">
        <f>IFERROR(AVERAGEIF(B17:B316,"&lt;&gt;",DA17:DA316),"")</f>
        <v>3</v>
      </c>
      <c r="DB319" s="201"/>
      <c r="DC319" s="98">
        <f>IFERROR(DC317/B$8,0)</f>
        <v>1</v>
      </c>
      <c r="DD319" s="99">
        <f>IFERROR(AVERAGEIF(B17:B316,"&lt;&gt;",DD17:DD316),"")</f>
        <v>3</v>
      </c>
      <c r="DE319" s="201"/>
      <c r="DF319" s="98">
        <f>IFERROR(DF317/B$8,0)</f>
        <v>0.66666666666666663</v>
      </c>
      <c r="DG319" s="99">
        <f>IFERROR(AVERAGEIF(B17:B316,"&lt;&gt;",DG17:DG316),"")</f>
        <v>2.3333333333333335</v>
      </c>
      <c r="DH319" s="201"/>
      <c r="DI319" s="98">
        <f>IFERROR(DI317/B$8,0)</f>
        <v>1</v>
      </c>
      <c r="DJ319" s="202">
        <f>IFERROR(AVERAGEIF(B17:B316,"&lt;&gt;",DJ17:DJ316),"")</f>
        <v>3</v>
      </c>
      <c r="DK319" s="201"/>
      <c r="DL319" s="98">
        <f>IFERROR(DL317/B$8,0)</f>
        <v>0</v>
      </c>
      <c r="DM319" s="202" t="str">
        <f>IFERROR(AVERAGEIF(B17:B316,"&lt;&gt;",DM17:DM316),"")</f>
        <v/>
      </c>
      <c r="DN319" s="201"/>
      <c r="DO319" s="98">
        <f>IFERROR(DO317/B$8,0)</f>
        <v>0</v>
      </c>
      <c r="DP319" s="202" t="str">
        <f>IFERROR(AVERAGEIF(B17:B316,"&lt;&gt;",DP17:DP316),"")</f>
        <v/>
      </c>
      <c r="DQ319" s="201"/>
      <c r="DR319" s="98">
        <f>IFERROR(DR317/B$8,0)</f>
        <v>0</v>
      </c>
      <c r="DS319" s="202" t="str">
        <f>IFERROR(AVERAGEIF(B17:B316,"&lt;&gt;",DS17:DS316),"")</f>
        <v/>
      </c>
      <c r="DT319" s="201"/>
      <c r="DU319" s="98">
        <f>IFERROR(DU317/B$8,0)</f>
        <v>0</v>
      </c>
      <c r="DV319" s="202" t="str">
        <f>IFERROR(AVERAGEIF(B17:B316,"&lt;&gt;",DV17:DV316),"")</f>
        <v/>
      </c>
      <c r="DW319" s="201"/>
      <c r="DX319" s="98">
        <f>IFERROR(DX317/B$8,0)</f>
        <v>0</v>
      </c>
      <c r="DY319" s="202" t="str">
        <f>IFERROR(AVERAGEIF(B17:B316,"&lt;&gt;",DY17:DY316),"")</f>
        <v/>
      </c>
      <c r="DZ319" s="45"/>
      <c r="EA319" s="45"/>
    </row>
    <row r="320" spans="1:131" ht="21" customHeight="1">
      <c r="A320" s="334" t="s">
        <v>150</v>
      </c>
      <c r="B320" s="433"/>
      <c r="C320" s="434"/>
      <c r="D320" s="89">
        <f>COUNTIF(D17:D316,"&gt;"&amp;D319)</f>
        <v>0</v>
      </c>
      <c r="E320" s="89">
        <f t="shared" ref="E320:AG320" si="209">COUNTIF(E17:E316,"&gt;"&amp;E319)</f>
        <v>2</v>
      </c>
      <c r="F320" s="89">
        <f t="shared" si="209"/>
        <v>2</v>
      </c>
      <c r="G320" s="89">
        <f t="shared" si="209"/>
        <v>3</v>
      </c>
      <c r="H320" s="89">
        <f t="shared" si="209"/>
        <v>2</v>
      </c>
      <c r="I320" s="89">
        <f t="shared" si="209"/>
        <v>2</v>
      </c>
      <c r="J320" s="89">
        <f t="shared" si="209"/>
        <v>2</v>
      </c>
      <c r="K320" s="89">
        <f t="shared" si="209"/>
        <v>0</v>
      </c>
      <c r="L320" s="89">
        <f t="shared" si="209"/>
        <v>0</v>
      </c>
      <c r="M320" s="89">
        <f t="shared" si="209"/>
        <v>0</v>
      </c>
      <c r="N320" s="89">
        <f t="shared" si="209"/>
        <v>0</v>
      </c>
      <c r="O320" s="89">
        <f t="shared" si="209"/>
        <v>0</v>
      </c>
      <c r="P320" s="89">
        <f t="shared" si="209"/>
        <v>0</v>
      </c>
      <c r="Q320" s="89">
        <f t="shared" si="209"/>
        <v>0</v>
      </c>
      <c r="R320" s="89">
        <f t="shared" si="209"/>
        <v>0</v>
      </c>
      <c r="S320" s="89">
        <f t="shared" si="209"/>
        <v>0</v>
      </c>
      <c r="T320" s="89">
        <f t="shared" si="209"/>
        <v>0</v>
      </c>
      <c r="U320" s="89">
        <f t="shared" si="209"/>
        <v>0</v>
      </c>
      <c r="V320" s="89">
        <f t="shared" si="209"/>
        <v>0</v>
      </c>
      <c r="W320" s="89">
        <f t="shared" si="209"/>
        <v>0</v>
      </c>
      <c r="X320" s="89">
        <f t="shared" si="209"/>
        <v>0</v>
      </c>
      <c r="Y320" s="89">
        <f t="shared" si="209"/>
        <v>0</v>
      </c>
      <c r="Z320" s="89">
        <f t="shared" si="209"/>
        <v>0</v>
      </c>
      <c r="AA320" s="89">
        <f t="shared" si="209"/>
        <v>0</v>
      </c>
      <c r="AB320" s="89">
        <f t="shared" si="209"/>
        <v>0</v>
      </c>
      <c r="AC320" s="89">
        <f t="shared" si="209"/>
        <v>0</v>
      </c>
      <c r="AD320" s="89">
        <f t="shared" si="209"/>
        <v>0</v>
      </c>
      <c r="AE320" s="89">
        <f t="shared" si="209"/>
        <v>0</v>
      </c>
      <c r="AF320" s="89">
        <f t="shared" si="209"/>
        <v>0</v>
      </c>
      <c r="AG320" s="89">
        <f t="shared" si="209"/>
        <v>0</v>
      </c>
      <c r="AH320" s="194"/>
      <c r="AI320" s="203"/>
      <c r="AJ320" s="89">
        <f>COUNTIF(AJ17:AJ316,"&gt;"&amp;AJ319)</f>
        <v>2</v>
      </c>
      <c r="AK320" s="89">
        <f t="shared" ref="AK320:BM320" si="210">COUNTIF(AK17:AK316,"&gt;"&amp;AK319)</f>
        <v>3</v>
      </c>
      <c r="AL320" s="89">
        <f t="shared" si="210"/>
        <v>2</v>
      </c>
      <c r="AM320" s="89">
        <f t="shared" si="210"/>
        <v>3</v>
      </c>
      <c r="AN320" s="89">
        <f t="shared" si="210"/>
        <v>3</v>
      </c>
      <c r="AO320" s="89">
        <f t="shared" si="210"/>
        <v>2</v>
      </c>
      <c r="AP320" s="89">
        <f t="shared" si="210"/>
        <v>3</v>
      </c>
      <c r="AQ320" s="89">
        <f t="shared" si="210"/>
        <v>2</v>
      </c>
      <c r="AR320" s="89">
        <f t="shared" si="210"/>
        <v>1</v>
      </c>
      <c r="AS320" s="89">
        <f t="shared" si="210"/>
        <v>2</v>
      </c>
      <c r="AT320" s="89">
        <f t="shared" si="210"/>
        <v>3</v>
      </c>
      <c r="AU320" s="89">
        <f t="shared" si="210"/>
        <v>3</v>
      </c>
      <c r="AV320" s="89">
        <f t="shared" si="210"/>
        <v>3</v>
      </c>
      <c r="AW320" s="89">
        <f t="shared" si="210"/>
        <v>0</v>
      </c>
      <c r="AX320" s="89">
        <f t="shared" si="210"/>
        <v>0</v>
      </c>
      <c r="AY320" s="89">
        <f t="shared" si="210"/>
        <v>0</v>
      </c>
      <c r="AZ320" s="89">
        <f t="shared" si="210"/>
        <v>0</v>
      </c>
      <c r="BA320" s="89">
        <f t="shared" si="210"/>
        <v>0</v>
      </c>
      <c r="BB320" s="89">
        <f t="shared" si="210"/>
        <v>0</v>
      </c>
      <c r="BC320" s="89">
        <f t="shared" si="210"/>
        <v>0</v>
      </c>
      <c r="BD320" s="89">
        <f t="shared" si="210"/>
        <v>0</v>
      </c>
      <c r="BE320" s="89">
        <f t="shared" si="210"/>
        <v>0</v>
      </c>
      <c r="BF320" s="89">
        <f t="shared" si="210"/>
        <v>0</v>
      </c>
      <c r="BG320" s="89">
        <f t="shared" si="210"/>
        <v>0</v>
      </c>
      <c r="BH320" s="89">
        <f t="shared" si="210"/>
        <v>0</v>
      </c>
      <c r="BI320" s="89">
        <f t="shared" si="210"/>
        <v>0</v>
      </c>
      <c r="BJ320" s="89">
        <f t="shared" si="210"/>
        <v>0</v>
      </c>
      <c r="BK320" s="89">
        <f t="shared" si="210"/>
        <v>0</v>
      </c>
      <c r="BL320" s="89">
        <f t="shared" si="210"/>
        <v>0</v>
      </c>
      <c r="BM320" s="89">
        <f t="shared" si="210"/>
        <v>0</v>
      </c>
      <c r="BN320" s="194"/>
      <c r="BO320" s="196"/>
      <c r="BP320" s="89">
        <f t="shared" ref="BP320:CS320" si="211">COUNTIF(BP17:BP316,"&gt;"&amp;BP319)</f>
        <v>2</v>
      </c>
      <c r="BQ320" s="89">
        <f t="shared" si="211"/>
        <v>2</v>
      </c>
      <c r="BR320" s="89">
        <f t="shared" si="211"/>
        <v>2</v>
      </c>
      <c r="BS320" s="89">
        <f t="shared" si="211"/>
        <v>2</v>
      </c>
      <c r="BT320" s="89">
        <f t="shared" si="211"/>
        <v>2</v>
      </c>
      <c r="BU320" s="89">
        <f t="shared" si="211"/>
        <v>3</v>
      </c>
      <c r="BV320" s="89">
        <f t="shared" si="211"/>
        <v>3</v>
      </c>
      <c r="BW320" s="89">
        <f t="shared" si="211"/>
        <v>3</v>
      </c>
      <c r="BX320" s="89">
        <f t="shared" si="211"/>
        <v>3</v>
      </c>
      <c r="BY320" s="89">
        <f t="shared" si="211"/>
        <v>0</v>
      </c>
      <c r="BZ320" s="89">
        <f t="shared" si="211"/>
        <v>2</v>
      </c>
      <c r="CA320" s="89">
        <f t="shared" si="211"/>
        <v>0</v>
      </c>
      <c r="CB320" s="89">
        <f t="shared" si="211"/>
        <v>0</v>
      </c>
      <c r="CC320" s="89">
        <f t="shared" si="211"/>
        <v>0</v>
      </c>
      <c r="CD320" s="89">
        <f t="shared" si="211"/>
        <v>0</v>
      </c>
      <c r="CE320" s="89">
        <f t="shared" si="211"/>
        <v>0</v>
      </c>
      <c r="CF320" s="89">
        <f t="shared" si="211"/>
        <v>0</v>
      </c>
      <c r="CG320" s="89">
        <f t="shared" si="211"/>
        <v>0</v>
      </c>
      <c r="CH320" s="89">
        <f t="shared" si="211"/>
        <v>0</v>
      </c>
      <c r="CI320" s="89">
        <f t="shared" si="211"/>
        <v>0</v>
      </c>
      <c r="CJ320" s="89">
        <f t="shared" si="211"/>
        <v>0</v>
      </c>
      <c r="CK320" s="89">
        <f t="shared" si="211"/>
        <v>0</v>
      </c>
      <c r="CL320" s="89">
        <f t="shared" si="211"/>
        <v>0</v>
      </c>
      <c r="CM320" s="89">
        <f t="shared" si="211"/>
        <v>0</v>
      </c>
      <c r="CN320" s="89">
        <f t="shared" si="211"/>
        <v>0</v>
      </c>
      <c r="CO320" s="89">
        <f t="shared" si="211"/>
        <v>0</v>
      </c>
      <c r="CP320" s="89">
        <f t="shared" si="211"/>
        <v>0</v>
      </c>
      <c r="CQ320" s="89">
        <f t="shared" si="211"/>
        <v>0</v>
      </c>
      <c r="CR320" s="89">
        <f t="shared" si="211"/>
        <v>0</v>
      </c>
      <c r="CS320" s="89">
        <f t="shared" si="211"/>
        <v>0</v>
      </c>
      <c r="CT320" s="197"/>
      <c r="CU320" s="322" t="s">
        <v>151</v>
      </c>
      <c r="CV320" s="429"/>
      <c r="CW320" s="327" t="str">
        <f>IFERROR(IF(CW319&gt;=B$10,"Y","N"),"")</f>
        <v>Y</v>
      </c>
      <c r="CX320" s="297"/>
      <c r="CY320" s="204"/>
      <c r="CZ320" s="327" t="str">
        <f>IFERROR(IF(CZ319&gt;=B$10,"Y","N"),"")</f>
        <v>Y</v>
      </c>
      <c r="DA320" s="297"/>
      <c r="DB320" s="204"/>
      <c r="DC320" s="327" t="str">
        <f>IFERROR(IF(DC319&gt;=B$10,"Y","N"),"")</f>
        <v>Y</v>
      </c>
      <c r="DD320" s="297"/>
      <c r="DE320" s="204"/>
      <c r="DF320" s="327" t="str">
        <f>IFERROR(IF(DF319&gt;=B$10,"Y","N"),"")</f>
        <v>Y</v>
      </c>
      <c r="DG320" s="297"/>
      <c r="DH320" s="204"/>
      <c r="DI320" s="326" t="str">
        <f>IFERROR(IF(DI319&gt;=B$10,"Y","N"),"")</f>
        <v>Y</v>
      </c>
      <c r="DJ320" s="292"/>
      <c r="DK320" s="204"/>
      <c r="DL320" s="326" t="str">
        <f>IFERROR(IF(DL319&gt;=B$10,"Y","N"),"")</f>
        <v>N</v>
      </c>
      <c r="DM320" s="292"/>
      <c r="DN320" s="204"/>
      <c r="DO320" s="326" t="str">
        <f>IFERROR(IF(DO319&gt;=B$10,"Y","N"),"")</f>
        <v>N</v>
      </c>
      <c r="DP320" s="292"/>
      <c r="DQ320" s="204"/>
      <c r="DR320" s="326" t="str">
        <f>IFERROR(IF(DR319&gt;=B$10,"Y","N"),"")</f>
        <v>N</v>
      </c>
      <c r="DS320" s="292"/>
      <c r="DT320" s="204"/>
      <c r="DU320" s="326" t="str">
        <f>IFERROR(IF(DU319&gt;=B$10,"Y","N"),"")</f>
        <v>N</v>
      </c>
      <c r="DV320" s="292"/>
      <c r="DW320" s="204"/>
      <c r="DX320" s="326" t="str">
        <f>IFERROR(IF(DX319&gt;=B$10,"Y","N"),"")</f>
        <v>N</v>
      </c>
      <c r="DY320" s="292"/>
      <c r="DZ320" s="45"/>
      <c r="EA320" s="45"/>
    </row>
    <row r="321" spans="1:131" ht="21" customHeight="1">
      <c r="A321" s="334" t="s">
        <v>152</v>
      </c>
      <c r="B321" s="433"/>
      <c r="C321" s="434"/>
      <c r="D321" s="100">
        <f t="shared" ref="D321:AG321" si="212">IFERROR(D317/COUNT(D17:D316),"")</f>
        <v>0.66666666666666663</v>
      </c>
      <c r="E321" s="100">
        <f t="shared" si="212"/>
        <v>0.66666666666666663</v>
      </c>
      <c r="F321" s="100">
        <f t="shared" si="212"/>
        <v>0.66666666666666663</v>
      </c>
      <c r="G321" s="100">
        <f t="shared" si="212"/>
        <v>1</v>
      </c>
      <c r="H321" s="100">
        <f t="shared" si="212"/>
        <v>0.66666666666666663</v>
      </c>
      <c r="I321" s="100">
        <f t="shared" si="212"/>
        <v>1</v>
      </c>
      <c r="J321" s="100">
        <f>IFERROR(J317/COUNT(J17:J316),"")</f>
        <v>0.66666666666666663</v>
      </c>
      <c r="K321" s="100" t="str">
        <f t="shared" si="212"/>
        <v/>
      </c>
      <c r="L321" s="100" t="str">
        <f t="shared" si="212"/>
        <v/>
      </c>
      <c r="M321" s="100" t="str">
        <f t="shared" si="212"/>
        <v/>
      </c>
      <c r="N321" s="100" t="str">
        <f t="shared" si="212"/>
        <v/>
      </c>
      <c r="O321" s="100" t="str">
        <f t="shared" si="212"/>
        <v/>
      </c>
      <c r="P321" s="100" t="str">
        <f t="shared" si="212"/>
        <v/>
      </c>
      <c r="Q321" s="100" t="str">
        <f t="shared" si="212"/>
        <v/>
      </c>
      <c r="R321" s="100" t="str">
        <f t="shared" si="212"/>
        <v/>
      </c>
      <c r="S321" s="100" t="str">
        <f t="shared" si="212"/>
        <v/>
      </c>
      <c r="T321" s="100" t="str">
        <f t="shared" si="212"/>
        <v/>
      </c>
      <c r="U321" s="100" t="str">
        <f t="shared" si="212"/>
        <v/>
      </c>
      <c r="V321" s="100" t="str">
        <f t="shared" si="212"/>
        <v/>
      </c>
      <c r="W321" s="100" t="str">
        <f t="shared" si="212"/>
        <v/>
      </c>
      <c r="X321" s="100" t="str">
        <f t="shared" si="212"/>
        <v/>
      </c>
      <c r="Y321" s="100" t="str">
        <f t="shared" si="212"/>
        <v/>
      </c>
      <c r="Z321" s="100" t="str">
        <f t="shared" si="212"/>
        <v/>
      </c>
      <c r="AA321" s="100" t="str">
        <f t="shared" si="212"/>
        <v/>
      </c>
      <c r="AB321" s="100" t="str">
        <f t="shared" si="212"/>
        <v/>
      </c>
      <c r="AC321" s="100" t="str">
        <f t="shared" si="212"/>
        <v/>
      </c>
      <c r="AD321" s="100" t="str">
        <f t="shared" si="212"/>
        <v/>
      </c>
      <c r="AE321" s="100" t="str">
        <f t="shared" si="212"/>
        <v/>
      </c>
      <c r="AF321" s="100" t="str">
        <f t="shared" si="212"/>
        <v/>
      </c>
      <c r="AG321" s="100" t="str">
        <f t="shared" si="212"/>
        <v/>
      </c>
      <c r="AH321" s="101"/>
      <c r="AI321" s="102"/>
      <c r="AJ321" s="100">
        <f t="shared" ref="AJ321:BM321" si="213">IFERROR(AJ317/COUNT(AJ17:AJ316),"")</f>
        <v>1</v>
      </c>
      <c r="AK321" s="100">
        <f t="shared" si="213"/>
        <v>1</v>
      </c>
      <c r="AL321" s="100">
        <f t="shared" si="213"/>
        <v>0.66666666666666663</v>
      </c>
      <c r="AM321" s="100">
        <f t="shared" si="213"/>
        <v>1</v>
      </c>
      <c r="AN321" s="100">
        <f t="shared" si="213"/>
        <v>1</v>
      </c>
      <c r="AO321" s="100">
        <f t="shared" si="213"/>
        <v>1</v>
      </c>
      <c r="AP321" s="100">
        <f t="shared" si="213"/>
        <v>1</v>
      </c>
      <c r="AQ321" s="100">
        <f t="shared" si="213"/>
        <v>1</v>
      </c>
      <c r="AR321" s="100">
        <f t="shared" si="213"/>
        <v>0.66666666666666663</v>
      </c>
      <c r="AS321" s="100">
        <f t="shared" si="213"/>
        <v>0.66666666666666663</v>
      </c>
      <c r="AT321" s="100">
        <f t="shared" si="213"/>
        <v>1</v>
      </c>
      <c r="AU321" s="100">
        <f t="shared" si="213"/>
        <v>1</v>
      </c>
      <c r="AV321" s="100">
        <f t="shared" si="213"/>
        <v>1</v>
      </c>
      <c r="AW321" s="100" t="str">
        <f t="shared" si="213"/>
        <v/>
      </c>
      <c r="AX321" s="100" t="str">
        <f t="shared" si="213"/>
        <v/>
      </c>
      <c r="AY321" s="100" t="str">
        <f t="shared" si="213"/>
        <v/>
      </c>
      <c r="AZ321" s="100" t="str">
        <f t="shared" si="213"/>
        <v/>
      </c>
      <c r="BA321" s="100" t="str">
        <f t="shared" si="213"/>
        <v/>
      </c>
      <c r="BB321" s="100" t="str">
        <f t="shared" si="213"/>
        <v/>
      </c>
      <c r="BC321" s="100" t="str">
        <f t="shared" si="213"/>
        <v/>
      </c>
      <c r="BD321" s="100" t="str">
        <f t="shared" si="213"/>
        <v/>
      </c>
      <c r="BE321" s="100" t="str">
        <f t="shared" si="213"/>
        <v/>
      </c>
      <c r="BF321" s="100" t="str">
        <f t="shared" si="213"/>
        <v/>
      </c>
      <c r="BG321" s="100" t="str">
        <f t="shared" si="213"/>
        <v/>
      </c>
      <c r="BH321" s="100" t="str">
        <f t="shared" si="213"/>
        <v/>
      </c>
      <c r="BI321" s="100" t="str">
        <f t="shared" si="213"/>
        <v/>
      </c>
      <c r="BJ321" s="100" t="str">
        <f t="shared" si="213"/>
        <v/>
      </c>
      <c r="BK321" s="100" t="str">
        <f t="shared" si="213"/>
        <v/>
      </c>
      <c r="BL321" s="100" t="str">
        <f t="shared" si="213"/>
        <v/>
      </c>
      <c r="BM321" s="100" t="str">
        <f t="shared" si="213"/>
        <v/>
      </c>
      <c r="BN321" s="101"/>
      <c r="BO321" s="103"/>
      <c r="BP321" s="100">
        <f t="shared" ref="BP321:CS321" si="214">IFERROR(BP317/COUNT(BP17:BP316),"")</f>
        <v>1</v>
      </c>
      <c r="BQ321" s="100">
        <f t="shared" si="214"/>
        <v>0.66666666666666663</v>
      </c>
      <c r="BR321" s="100">
        <f t="shared" si="214"/>
        <v>0.66666666666666663</v>
      </c>
      <c r="BS321" s="100">
        <f t="shared" si="214"/>
        <v>0.66666666666666663</v>
      </c>
      <c r="BT321" s="100">
        <f t="shared" si="214"/>
        <v>0.66666666666666663</v>
      </c>
      <c r="BU321" s="100">
        <f t="shared" si="214"/>
        <v>1</v>
      </c>
      <c r="BV321" s="100">
        <f t="shared" si="214"/>
        <v>1</v>
      </c>
      <c r="BW321" s="100">
        <f t="shared" si="214"/>
        <v>1</v>
      </c>
      <c r="BX321" s="100">
        <f t="shared" si="214"/>
        <v>1</v>
      </c>
      <c r="BY321" s="100">
        <f t="shared" si="214"/>
        <v>0.33333333333333331</v>
      </c>
      <c r="BZ321" s="100">
        <f t="shared" si="214"/>
        <v>1</v>
      </c>
      <c r="CA321" s="100" t="str">
        <f t="shared" si="214"/>
        <v/>
      </c>
      <c r="CB321" s="100" t="str">
        <f t="shared" si="214"/>
        <v/>
      </c>
      <c r="CC321" s="100" t="str">
        <f t="shared" si="214"/>
        <v/>
      </c>
      <c r="CD321" s="100" t="str">
        <f t="shared" si="214"/>
        <v/>
      </c>
      <c r="CE321" s="100" t="str">
        <f t="shared" si="214"/>
        <v/>
      </c>
      <c r="CF321" s="100" t="str">
        <f t="shared" si="214"/>
        <v/>
      </c>
      <c r="CG321" s="100" t="str">
        <f t="shared" si="214"/>
        <v/>
      </c>
      <c r="CH321" s="100" t="str">
        <f t="shared" si="214"/>
        <v/>
      </c>
      <c r="CI321" s="100" t="str">
        <f t="shared" si="214"/>
        <v/>
      </c>
      <c r="CJ321" s="100" t="str">
        <f t="shared" si="214"/>
        <v/>
      </c>
      <c r="CK321" s="100" t="str">
        <f t="shared" si="214"/>
        <v/>
      </c>
      <c r="CL321" s="100" t="str">
        <f t="shared" si="214"/>
        <v/>
      </c>
      <c r="CM321" s="100" t="str">
        <f t="shared" si="214"/>
        <v/>
      </c>
      <c r="CN321" s="100" t="str">
        <f t="shared" si="214"/>
        <v/>
      </c>
      <c r="CO321" s="100" t="str">
        <f t="shared" si="214"/>
        <v/>
      </c>
      <c r="CP321" s="100" t="str">
        <f t="shared" si="214"/>
        <v/>
      </c>
      <c r="CQ321" s="100" t="str">
        <f t="shared" si="214"/>
        <v/>
      </c>
      <c r="CR321" s="100" t="str">
        <f t="shared" si="214"/>
        <v/>
      </c>
      <c r="CS321" s="100" t="str">
        <f t="shared" si="214"/>
        <v/>
      </c>
      <c r="CT321" s="104"/>
      <c r="CU321" s="430"/>
      <c r="CV321" s="432"/>
      <c r="CW321" s="439"/>
      <c r="CX321" s="205"/>
      <c r="CY321" s="206"/>
      <c r="CZ321" s="439"/>
      <c r="DA321" s="205"/>
      <c r="DB321" s="206"/>
      <c r="DC321" s="439"/>
      <c r="DD321" s="205"/>
      <c r="DE321" s="206"/>
      <c r="DF321" s="439"/>
      <c r="DG321" s="205"/>
      <c r="DH321" s="206"/>
      <c r="DI321" s="430"/>
      <c r="DJ321" s="207"/>
      <c r="DK321" s="206"/>
      <c r="DL321" s="430"/>
      <c r="DM321" s="207"/>
      <c r="DN321" s="206"/>
      <c r="DO321" s="430"/>
      <c r="DP321" s="207"/>
      <c r="DQ321" s="206"/>
      <c r="DR321" s="430"/>
      <c r="DS321" s="207"/>
      <c r="DT321" s="206"/>
      <c r="DU321" s="430"/>
      <c r="DV321" s="207"/>
      <c r="DW321" s="206"/>
      <c r="DX321" s="430"/>
      <c r="DY321" s="207"/>
      <c r="DZ321" s="45"/>
      <c r="EA321" s="45"/>
    </row>
    <row r="322" spans="1:131" ht="15.75" customHeight="1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45"/>
      <c r="AH322" s="45"/>
      <c r="AI322" s="45"/>
      <c r="AJ322" s="45"/>
      <c r="AK322" s="45"/>
      <c r="AL322" s="45"/>
      <c r="AM322" s="45"/>
      <c r="AN322" s="45"/>
      <c r="AO322" s="45"/>
      <c r="AP322" s="45"/>
      <c r="AQ322" s="45"/>
      <c r="AR322" s="45"/>
      <c r="AS322" s="45"/>
      <c r="AT322" s="45"/>
      <c r="AU322" s="45"/>
      <c r="AV322" s="45"/>
      <c r="AW322" s="45"/>
      <c r="AX322" s="45"/>
      <c r="AY322" s="45"/>
      <c r="AZ322" s="45"/>
      <c r="BA322" s="45"/>
      <c r="BB322" s="45"/>
      <c r="BC322" s="45"/>
      <c r="BD322" s="45"/>
      <c r="BE322" s="45"/>
      <c r="BF322" s="45"/>
      <c r="BG322" s="45"/>
      <c r="BH322" s="45"/>
      <c r="BI322" s="45"/>
      <c r="BJ322" s="45"/>
      <c r="BK322" s="45"/>
      <c r="BL322" s="45"/>
      <c r="BM322" s="45"/>
      <c r="BN322" s="45"/>
      <c r="BO322" s="45"/>
      <c r="BP322" s="45"/>
      <c r="BQ322" s="45"/>
      <c r="BR322" s="45"/>
      <c r="BS322" s="45"/>
      <c r="BT322" s="45"/>
      <c r="BU322" s="45"/>
      <c r="BV322" s="45"/>
      <c r="BW322" s="45"/>
      <c r="BX322" s="45"/>
      <c r="BY322" s="45"/>
      <c r="BZ322" s="45"/>
      <c r="CA322" s="45"/>
      <c r="CB322" s="45"/>
      <c r="CC322" s="45"/>
      <c r="CD322" s="45"/>
      <c r="CE322" s="45"/>
      <c r="CF322" s="45"/>
      <c r="CG322" s="45"/>
      <c r="CH322" s="45"/>
      <c r="CI322" s="45"/>
      <c r="CJ322" s="45"/>
      <c r="CK322" s="45"/>
      <c r="CL322" s="45"/>
      <c r="CM322" s="45"/>
      <c r="CN322" s="45"/>
      <c r="CO322" s="45"/>
      <c r="CP322" s="45"/>
      <c r="CQ322" s="45"/>
      <c r="CR322" s="45"/>
      <c r="CS322" s="45"/>
      <c r="CT322" s="45"/>
      <c r="CU322" s="45"/>
      <c r="CV322" s="45"/>
      <c r="CW322" s="45"/>
      <c r="CX322" s="45"/>
      <c r="CY322" s="45"/>
      <c r="CZ322" s="45"/>
      <c r="DA322" s="45"/>
      <c r="DB322" s="45"/>
      <c r="DC322" s="45"/>
      <c r="DD322" s="45"/>
      <c r="DE322" s="45"/>
      <c r="DF322" s="45"/>
      <c r="DG322" s="45"/>
      <c r="DH322" s="45"/>
      <c r="DI322" s="45"/>
      <c r="DJ322" s="45"/>
      <c r="DK322" s="45"/>
      <c r="DL322" s="45"/>
      <c r="DM322" s="45"/>
      <c r="DN322" s="45"/>
      <c r="DO322" s="45"/>
      <c r="DP322" s="45"/>
      <c r="DQ322" s="45"/>
      <c r="DR322" s="45"/>
      <c r="DS322" s="45"/>
      <c r="DT322" s="45"/>
      <c r="DU322" s="45"/>
      <c r="DV322" s="45"/>
      <c r="DW322" s="45"/>
      <c r="DX322" s="45"/>
      <c r="DY322" s="45"/>
      <c r="DZ322" s="287"/>
      <c r="EA322" s="287"/>
    </row>
    <row r="323" spans="1:131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86"/>
      <c r="EA323" s="286"/>
    </row>
    <row r="324" spans="1:131" ht="15.75" customHeight="1">
      <c r="A324" s="2"/>
      <c r="B324" s="2"/>
      <c r="C324" s="2"/>
      <c r="D324" s="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  <c r="AY324" s="22"/>
      <c r="AZ324" s="22"/>
      <c r="BA324" s="22"/>
      <c r="BB324" s="22"/>
      <c r="BC324" s="22"/>
      <c r="BD324" s="22"/>
      <c r="BE324" s="22"/>
      <c r="BF324" s="22"/>
      <c r="BG324" s="22"/>
      <c r="BH324" s="22"/>
      <c r="BI324" s="22"/>
      <c r="BJ324" s="22"/>
      <c r="BK324" s="22"/>
      <c r="BL324" s="2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86"/>
      <c r="EA324" s="286"/>
    </row>
    <row r="325" spans="1:131" ht="15.75" customHeight="1">
      <c r="A325" s="22"/>
      <c r="B325" s="22"/>
      <c r="C325" s="22"/>
      <c r="D325" s="2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86"/>
      <c r="EA325" s="286"/>
    </row>
    <row r="326" spans="1:131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86"/>
      <c r="EA326" s="286"/>
    </row>
    <row r="327" spans="1:131" ht="31.5" customHeight="1">
      <c r="A327" s="11"/>
      <c r="B327" s="11"/>
      <c r="C327" s="11"/>
      <c r="D327" s="11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86"/>
      <c r="EA327" s="286"/>
    </row>
    <row r="328" spans="1:131" ht="15.75" customHeight="1">
      <c r="A328" s="15"/>
      <c r="B328" s="15"/>
      <c r="C328" s="15"/>
      <c r="D328" s="15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86"/>
      <c r="EA328" s="286"/>
    </row>
    <row r="329" spans="1:131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86"/>
      <c r="EA329" s="286"/>
    </row>
    <row r="330" spans="1:131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86"/>
      <c r="EA330" s="286"/>
    </row>
    <row r="331" spans="1:1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86"/>
      <c r="EA331" s="286"/>
    </row>
    <row r="332" spans="1:131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86"/>
      <c r="EA332" s="286"/>
    </row>
    <row r="333" spans="1:131" ht="33.75" customHeight="1">
      <c r="A333" s="2"/>
      <c r="B333" s="2"/>
      <c r="C333" s="2"/>
      <c r="D333" s="2"/>
      <c r="E333" s="335"/>
      <c r="F333" s="414"/>
      <c r="G333" s="414"/>
      <c r="H333" s="414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86"/>
      <c r="EA333" s="286"/>
    </row>
    <row r="334" spans="1:131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86"/>
      <c r="EA334" s="286"/>
    </row>
    <row r="335" spans="1:131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86"/>
      <c r="EA335" s="286"/>
    </row>
    <row r="336" spans="1:131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86"/>
      <c r="EA336" s="286"/>
    </row>
    <row r="337" spans="1:129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</row>
    <row r="338" spans="1:129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</row>
    <row r="339" spans="1:12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</row>
    <row r="340" spans="1:129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</row>
    <row r="341" spans="1:129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</row>
    <row r="342" spans="1:129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</row>
    <row r="343" spans="1:129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</row>
    <row r="344" spans="1:129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</row>
    <row r="345" spans="1:129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</row>
    <row r="346" spans="1:129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</row>
    <row r="347" spans="1:129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</row>
    <row r="348" spans="1:129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</row>
    <row r="349" spans="1:12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</row>
    <row r="350" spans="1:129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</row>
    <row r="351" spans="1:129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</row>
    <row r="352" spans="1:129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</row>
    <row r="353" spans="1:129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</row>
    <row r="354" spans="1:129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</row>
    <row r="355" spans="1:129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</row>
    <row r="356" spans="1:129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</row>
    <row r="357" spans="1:129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</row>
    <row r="358" spans="1:129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</row>
    <row r="359" spans="1:12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</row>
    <row r="360" spans="1:129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</row>
    <row r="361" spans="1:129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</row>
    <row r="362" spans="1:129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</row>
    <row r="363" spans="1:129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</row>
    <row r="364" spans="1:129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</row>
    <row r="365" spans="1:129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</row>
    <row r="366" spans="1:129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</row>
    <row r="367" spans="1:129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</row>
    <row r="368" spans="1:129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</row>
    <row r="369" spans="1:12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</row>
    <row r="370" spans="1:129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</row>
    <row r="371" spans="1:129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</row>
    <row r="372" spans="1:129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</row>
    <row r="373" spans="1:129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</row>
    <row r="374" spans="1:129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</row>
    <row r="375" spans="1:129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</row>
    <row r="376" spans="1:129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</row>
    <row r="377" spans="1:129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</row>
    <row r="378" spans="1:129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</row>
    <row r="379" spans="1:12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</row>
    <row r="380" spans="1:129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</row>
    <row r="381" spans="1:129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</row>
    <row r="382" spans="1:129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</row>
    <row r="383" spans="1:129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</row>
    <row r="384" spans="1:129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</row>
    <row r="385" spans="1:129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</row>
    <row r="386" spans="1:129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</row>
    <row r="387" spans="1:129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</row>
    <row r="388" spans="1:129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</row>
    <row r="389" spans="1:12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</row>
    <row r="390" spans="1:129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</row>
    <row r="391" spans="1:129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</row>
    <row r="392" spans="1:129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</row>
    <row r="393" spans="1:129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</row>
    <row r="394" spans="1:129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</row>
    <row r="395" spans="1:129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</row>
    <row r="396" spans="1:129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</row>
    <row r="397" spans="1:129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</row>
    <row r="398" spans="1:129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</row>
    <row r="399" spans="1:12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</row>
    <row r="400" spans="1:129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</row>
    <row r="401" spans="1:129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</row>
    <row r="402" spans="1:129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</row>
    <row r="403" spans="1:129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</row>
    <row r="404" spans="1:129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</row>
    <row r="405" spans="1:129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</row>
    <row r="406" spans="1:129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</row>
    <row r="407" spans="1:129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</row>
    <row r="408" spans="1:129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</row>
    <row r="409" spans="1:12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</row>
    <row r="410" spans="1:129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</row>
    <row r="411" spans="1:129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</row>
    <row r="412" spans="1:129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</row>
    <row r="413" spans="1:129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</row>
    <row r="414" spans="1:129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</row>
    <row r="415" spans="1:129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</row>
    <row r="416" spans="1:129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</row>
    <row r="417" spans="1:129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</row>
    <row r="418" spans="1:129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</row>
    <row r="419" spans="1:12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</row>
    <row r="420" spans="1:129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</row>
    <row r="421" spans="1:129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</row>
    <row r="422" spans="1:129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</row>
    <row r="423" spans="1:129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</row>
    <row r="424" spans="1:129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</row>
    <row r="425" spans="1:129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</row>
    <row r="426" spans="1:129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</row>
    <row r="427" spans="1:129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</row>
    <row r="428" spans="1:129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</row>
    <row r="429" spans="1:1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</row>
    <row r="430" spans="1:129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</row>
    <row r="431" spans="1:129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</row>
    <row r="432" spans="1:129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</row>
    <row r="433" spans="1:129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</row>
    <row r="434" spans="1:129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</row>
    <row r="435" spans="1:129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</row>
    <row r="436" spans="1:129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</row>
    <row r="437" spans="1:129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</row>
    <row r="438" spans="1:129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</row>
    <row r="439" spans="1:12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</row>
    <row r="440" spans="1:129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</row>
    <row r="441" spans="1:129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</row>
    <row r="442" spans="1:129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</row>
    <row r="443" spans="1:129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</row>
    <row r="444" spans="1:129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</row>
    <row r="445" spans="1:129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</row>
    <row r="446" spans="1:129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</row>
    <row r="447" spans="1:129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</row>
    <row r="448" spans="1:129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</row>
    <row r="449" spans="1:12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</row>
    <row r="450" spans="1:129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</row>
    <row r="451" spans="1:129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</row>
    <row r="452" spans="1:129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</row>
    <row r="453" spans="1:129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</row>
    <row r="454" spans="1:129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</row>
    <row r="455" spans="1:129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</row>
    <row r="456" spans="1:129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</row>
    <row r="457" spans="1:129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</row>
    <row r="458" spans="1:129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</row>
    <row r="459" spans="1:12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</row>
    <row r="460" spans="1:129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</row>
    <row r="461" spans="1:129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</row>
    <row r="462" spans="1:129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</row>
    <row r="463" spans="1:129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</row>
    <row r="464" spans="1:129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</row>
    <row r="465" spans="1:129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</row>
    <row r="466" spans="1:129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</row>
    <row r="467" spans="1:129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</row>
    <row r="468" spans="1:129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</row>
    <row r="469" spans="1:12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</row>
    <row r="470" spans="1:129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</row>
    <row r="471" spans="1:129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</row>
    <row r="472" spans="1:129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</row>
    <row r="473" spans="1:129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</row>
    <row r="474" spans="1:129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</row>
    <row r="475" spans="1:129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</row>
    <row r="476" spans="1:129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</row>
    <row r="477" spans="1:129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</row>
    <row r="478" spans="1:129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</row>
    <row r="479" spans="1:12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</row>
    <row r="480" spans="1:129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</row>
    <row r="481" spans="1:129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</row>
    <row r="482" spans="1:129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</row>
    <row r="483" spans="1:129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</row>
    <row r="484" spans="1:129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</row>
    <row r="485" spans="1:129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</row>
    <row r="486" spans="1:129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</row>
    <row r="487" spans="1:129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</row>
    <row r="488" spans="1:129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</row>
    <row r="489" spans="1:12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</row>
    <row r="490" spans="1:129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</row>
    <row r="491" spans="1:129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</row>
    <row r="492" spans="1:129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</row>
    <row r="493" spans="1:129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</row>
    <row r="494" spans="1:129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</row>
    <row r="495" spans="1:129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</row>
    <row r="496" spans="1:129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</row>
    <row r="497" spans="1:129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</row>
    <row r="498" spans="1:129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</row>
    <row r="499" spans="1:12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</row>
    <row r="500" spans="1:129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</row>
    <row r="501" spans="1:129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</row>
    <row r="502" spans="1:129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</row>
    <row r="503" spans="1:129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</row>
    <row r="504" spans="1:129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</row>
    <row r="505" spans="1:129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</row>
    <row r="506" spans="1:129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</row>
    <row r="507" spans="1:129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</row>
    <row r="508" spans="1:129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</row>
    <row r="509" spans="1:12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</row>
    <row r="510" spans="1:129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</row>
    <row r="511" spans="1:129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</row>
    <row r="512" spans="1:129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</row>
    <row r="513" spans="1:129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</row>
    <row r="514" spans="1:129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</row>
    <row r="515" spans="1:129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</row>
    <row r="516" spans="1:129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</row>
    <row r="517" spans="1:129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</row>
    <row r="518" spans="1:129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</row>
    <row r="519" spans="1:12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</row>
    <row r="520" spans="1:129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</row>
    <row r="521" spans="1:129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</row>
  </sheetData>
  <sheetProtection algorithmName="SHA-512" hashValue="L3TDpTkH+48mw9K1QmfcJjq4hImifMJssvWgoOntUbvz4KkWa4F0MtwfR2bLhd6Xy/wARO40GfyMxdFQBcgdSw==" saltValue="BC14FtGFRUeNlyJzShtbTg==" spinCount="100000" sheet="1" formatCells="0" formatColumns="0" formatRows="0"/>
  <mergeCells count="81">
    <mergeCell ref="DA13:DA16"/>
    <mergeCell ref="A321:C321"/>
    <mergeCell ref="E333:H333"/>
    <mergeCell ref="C5:C6"/>
    <mergeCell ref="A12:A16"/>
    <mergeCell ref="B12:B16"/>
    <mergeCell ref="A317:C317"/>
    <mergeCell ref="A318:C318"/>
    <mergeCell ref="A319:C319"/>
    <mergeCell ref="A320:C320"/>
    <mergeCell ref="CV13:CV16"/>
    <mergeCell ref="CW13:CW16"/>
    <mergeCell ref="CX13:CX16"/>
    <mergeCell ref="CY13:CY16"/>
    <mergeCell ref="CZ13:CZ16"/>
    <mergeCell ref="CV12:DY12"/>
    <mergeCell ref="DX13:DX16"/>
    <mergeCell ref="DY13:DY16"/>
    <mergeCell ref="DP13:DP16"/>
    <mergeCell ref="DQ13:DQ16"/>
    <mergeCell ref="DR13:DR16"/>
    <mergeCell ref="DS13:DS16"/>
    <mergeCell ref="DT13:DT16"/>
    <mergeCell ref="DU13:DU16"/>
    <mergeCell ref="DV13:DV16"/>
    <mergeCell ref="DB13:DB16"/>
    <mergeCell ref="DC13:DC16"/>
    <mergeCell ref="DD13:DD16"/>
    <mergeCell ref="DE13:DE16"/>
    <mergeCell ref="DF13:DF16"/>
    <mergeCell ref="DG13:DG16"/>
    <mergeCell ref="DH13:DH16"/>
    <mergeCell ref="DI13:DI16"/>
    <mergeCell ref="DJ13:DJ16"/>
    <mergeCell ref="DK13:DK16"/>
    <mergeCell ref="DL13:DL16"/>
    <mergeCell ref="DM13:DM16"/>
    <mergeCell ref="DN13:DN16"/>
    <mergeCell ref="DO13:DO16"/>
    <mergeCell ref="DW13:DW16"/>
    <mergeCell ref="CW2:CZ3"/>
    <mergeCell ref="CW4:CY4"/>
    <mergeCell ref="CW5:CY5"/>
    <mergeCell ref="D11:AG11"/>
    <mergeCell ref="AJ11:BM11"/>
    <mergeCell ref="BP11:CS11"/>
    <mergeCell ref="CW7:DB7"/>
    <mergeCell ref="CY8:DB8"/>
    <mergeCell ref="CY9:DB9"/>
    <mergeCell ref="CY10:DB10"/>
    <mergeCell ref="DX320:DX321"/>
    <mergeCell ref="CU320:CV321"/>
    <mergeCell ref="CW320:CW321"/>
    <mergeCell ref="CZ320:CZ321"/>
    <mergeCell ref="DC320:DC321"/>
    <mergeCell ref="DF320:DF321"/>
    <mergeCell ref="DI320:DI321"/>
    <mergeCell ref="DL320:DL321"/>
    <mergeCell ref="DC317:DC318"/>
    <mergeCell ref="DE317:DE318"/>
    <mergeCell ref="DO320:DO321"/>
    <mergeCell ref="DR320:DR321"/>
    <mergeCell ref="DU320:DU321"/>
    <mergeCell ref="CU317:CV318"/>
    <mergeCell ref="CW317:CW318"/>
    <mergeCell ref="CY317:CY318"/>
    <mergeCell ref="CZ317:CZ318"/>
    <mergeCell ref="DB317:DB318"/>
    <mergeCell ref="DX317:DX318"/>
    <mergeCell ref="DF317:DF318"/>
    <mergeCell ref="DH317:DH318"/>
    <mergeCell ref="DI317:DI318"/>
    <mergeCell ref="DK317:DK318"/>
    <mergeCell ref="DL317:DL318"/>
    <mergeCell ref="DN317:DN318"/>
    <mergeCell ref="DO317:DO318"/>
    <mergeCell ref="DQ317:DQ318"/>
    <mergeCell ref="DR317:DR318"/>
    <mergeCell ref="DT317:DT318"/>
    <mergeCell ref="DU317:DU318"/>
    <mergeCell ref="DW317:DW318"/>
  </mergeCells>
  <phoneticPr fontId="40" type="noConversion"/>
  <conditionalFormatting sqref="D12:AG12">
    <cfRule type="containsText" dxfId="47" priority="9" operator="containsText" text="AT">
      <formula>NOT(ISERROR(SEARCH(("AT"),(D12))))</formula>
    </cfRule>
    <cfRule type="containsText" dxfId="46" priority="10" operator="containsText" text="TLA">
      <formula>NOT(ISERROR(SEARCH(("TLA"),(D12))))</formula>
    </cfRule>
  </conditionalFormatting>
  <conditionalFormatting sqref="AJ12:AV12">
    <cfRule type="containsText" dxfId="45" priority="7" operator="containsText" text="AT">
      <formula>NOT(ISERROR(SEARCH(("AT"),(AJ12))))</formula>
    </cfRule>
    <cfRule type="containsText" dxfId="44" priority="8" operator="containsText" text="TLA">
      <formula>NOT(ISERROR(SEARCH(("TLA"),(AJ12))))</formula>
    </cfRule>
  </conditionalFormatting>
  <conditionalFormatting sqref="AY12:BM12">
    <cfRule type="containsText" dxfId="43" priority="29" operator="containsText" text="AT">
      <formula>NOT(ISERROR(SEARCH(("AT"),(AY12))))</formula>
    </cfRule>
    <cfRule type="containsText" dxfId="42" priority="30" operator="containsText" text="TLA">
      <formula>NOT(ISERROR(SEARCH(("TLA"),(AY12))))</formula>
    </cfRule>
  </conditionalFormatting>
  <conditionalFormatting sqref="BP12:CS12">
    <cfRule type="containsText" dxfId="41" priority="1" operator="containsText" text="AT">
      <formula>NOT(ISERROR(SEARCH(("AT"),(BP12))))</formula>
    </cfRule>
    <cfRule type="containsText" dxfId="40" priority="2" operator="containsText" text="TLA">
      <formula>NOT(ISERROR(SEARCH(("TLA"),(BP12))))</formula>
    </cfRule>
  </conditionalFormatting>
  <conditionalFormatting sqref="CW319:CX319 CZ319:DA319 DC319:DD319 DF319:DG319 DI319:DJ319 DL319:DM319 DO319:DP319 DR319:DS319 DU319:DV319 DX319:DY319">
    <cfRule type="cellIs" dxfId="39" priority="27" operator="lessThan">
      <formula>0.6</formula>
    </cfRule>
    <cfRule type="cellIs" dxfId="38" priority="28" operator="equal">
      <formula>0.6</formula>
    </cfRule>
  </conditionalFormatting>
  <conditionalFormatting sqref="CW319:CX319">
    <cfRule type="cellIs" dxfId="37" priority="25" operator="greaterThan">
      <formula>0.6</formula>
    </cfRule>
  </conditionalFormatting>
  <conditionalFormatting sqref="CW320:CX321">
    <cfRule type="containsText" dxfId="36" priority="21" operator="containsText" text="Y">
      <formula>NOT(ISERROR(SEARCH(("Y"),(CW320))))</formula>
    </cfRule>
    <cfRule type="containsText" dxfId="35" priority="22" operator="containsText" text="N">
      <formula>NOT(ISERROR(SEARCH(("N"),(CW320))))</formula>
    </cfRule>
  </conditionalFormatting>
  <conditionalFormatting sqref="CZ319:DA319 DC319:DD319 DF319:DG319 DI319:DJ319 DL319:DM319 DO319:DP319 DR319:DS319 DU319:DV319 DX319:DY319">
    <cfRule type="cellIs" dxfId="34" priority="26" operator="greaterThan">
      <formula>0.6</formula>
    </cfRule>
  </conditionalFormatting>
  <conditionalFormatting sqref="CZ320:DY321">
    <cfRule type="containsText" dxfId="33" priority="23" operator="containsText" text="Y">
      <formula>NOT(ISERROR(SEARCH(("Y"),(CZ320))))</formula>
    </cfRule>
    <cfRule type="containsText" dxfId="32" priority="24" operator="containsText" text="N">
      <formula>NOT(ISERROR(SEARCH(("N"),(CZ320))))</formula>
    </cfRule>
  </conditionalFormatting>
  <dataValidations count="2">
    <dataValidation type="list" allowBlank="1" showErrorMessage="1" sqref="D12:AG12 AJ12:AV12 AY12:BM12 BP12:CS12" xr:uid="{00000000-0002-0000-0200-000000000000}">
      <formula1>$AK$2:$AK$3</formula1>
    </dataValidation>
    <dataValidation type="list" allowBlank="1" showErrorMessage="1" sqref="D14:AG14 AJ14:AV14 AY14:BM14 BP14:CS14" xr:uid="{00000000-0002-0000-0200-000001000000}">
      <formula1>$EA$4:$EA$13</formula1>
    </dataValidation>
  </dataValidations>
  <pageMargins left="0.7" right="0.7" top="0.75" bottom="0.75" header="0" footer="0"/>
  <pageSetup paperSize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0000"/>
  </sheetPr>
  <dimension ref="A1:BP1000"/>
  <sheetViews>
    <sheetView showGridLines="0" tabSelected="1" topLeftCell="AG22" workbookViewId="0">
      <selection activeCell="AK22" sqref="AK22"/>
    </sheetView>
  </sheetViews>
  <sheetFormatPr defaultColWidth="11.125" defaultRowHeight="15" customHeight="1"/>
  <cols>
    <col min="1" max="1" width="21.375" customWidth="1"/>
    <col min="2" max="2" width="43" customWidth="1"/>
    <col min="3" max="3" width="25.5" customWidth="1"/>
    <col min="4" max="4" width="10.75" customWidth="1"/>
    <col min="5" max="12" width="11" customWidth="1"/>
    <col min="13" max="13" width="9.75" customWidth="1"/>
    <col min="14" max="53" width="11" customWidth="1"/>
    <col min="54" max="54" width="12.375" customWidth="1"/>
    <col min="55" max="68" width="11" customWidth="1"/>
  </cols>
  <sheetData>
    <row r="1" spans="1:68" ht="15.75" customHeight="1">
      <c r="A1" s="427" t="s">
        <v>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9"/>
      <c r="BP1" s="9"/>
    </row>
    <row r="2" spans="1:68" ht="15.75" customHeight="1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328" t="s">
        <v>77</v>
      </c>
      <c r="AR2" s="428"/>
      <c r="AS2" s="428"/>
      <c r="AT2" s="429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5"/>
      <c r="BO2" s="2"/>
      <c r="BP2" s="2"/>
    </row>
    <row r="3" spans="1:68" ht="15.75" customHeight="1">
      <c r="A3" s="52" t="s">
        <v>11</v>
      </c>
      <c r="B3" s="62" t="str">
        <f>COVERPAGE!S3</f>
        <v>SECOND SEMESTER SY 2024-2025</v>
      </c>
      <c r="C3" s="246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30"/>
      <c r="AR3" s="431"/>
      <c r="AS3" s="431"/>
      <c r="AT3" s="432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2"/>
      <c r="BP3" s="2"/>
    </row>
    <row r="4" spans="1:68" ht="15.75" customHeight="1">
      <c r="A4" s="52" t="s">
        <v>14</v>
      </c>
      <c r="B4" s="62">
        <f>COVERPAGE!S4</f>
        <v>0</v>
      </c>
      <c r="C4" s="246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340" t="s">
        <v>153</v>
      </c>
      <c r="AL4" s="433"/>
      <c r="AM4" s="433"/>
      <c r="AN4" s="433"/>
      <c r="AO4" s="434"/>
      <c r="AP4" s="105"/>
      <c r="AQ4" s="341" t="s">
        <v>154</v>
      </c>
      <c r="AR4" s="433"/>
      <c r="AS4" s="434"/>
      <c r="AT4" s="64" t="s">
        <v>80</v>
      </c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2"/>
      <c r="BP4" s="2"/>
    </row>
    <row r="5" spans="1:68" ht="15.75" customHeight="1">
      <c r="A5" s="52" t="s">
        <v>17</v>
      </c>
      <c r="B5" s="62">
        <f>COVERPAGE!S5</f>
        <v>0</v>
      </c>
      <c r="C5" s="246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64"/>
      <c r="AL5" s="64" t="s">
        <v>155</v>
      </c>
      <c r="AM5" s="64" t="s">
        <v>156</v>
      </c>
      <c r="AN5" s="64" t="s">
        <v>157</v>
      </c>
      <c r="AO5" s="64" t="s">
        <v>158</v>
      </c>
      <c r="AP5" s="63"/>
      <c r="AQ5" s="341" t="s">
        <v>82</v>
      </c>
      <c r="AR5" s="433"/>
      <c r="AS5" s="434"/>
      <c r="AT5" s="64" t="s">
        <v>83</v>
      </c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2"/>
      <c r="BP5" s="2"/>
    </row>
    <row r="6" spans="1:68" ht="15.75" customHeight="1">
      <c r="A6" s="52" t="s">
        <v>18</v>
      </c>
      <c r="B6" s="66" t="str">
        <f>IF('Database (LECTURE-RES-PRAC)'!B6="LECTURE",'Database (LECTURE-RES-PRAC)'!B6,"")</f>
        <v>LECTURE</v>
      </c>
      <c r="C6" s="247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297"/>
      <c r="P6" s="297"/>
      <c r="Q6" s="297"/>
      <c r="R6" s="297"/>
      <c r="S6" s="297"/>
      <c r="T6" s="69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64" t="s">
        <v>65</v>
      </c>
      <c r="AL6" s="106">
        <f>SUMIF(D$20:M$20, "CLO1", D$21:M$21)</f>
        <v>60</v>
      </c>
      <c r="AM6" s="106">
        <f>SUMIF(O$20:X$20, "CLO1", O$21:X$21)</f>
        <v>70</v>
      </c>
      <c r="AN6" s="106">
        <f>SUMIF(Z$20:AI$20, "CLO1", Z$21:AI$21)</f>
        <v>25</v>
      </c>
      <c r="AO6" s="106">
        <f t="shared" ref="AO6:AO15" si="0">IF(SUM(AL6:AN6)=0,"",SUM(AL6:AN6))</f>
        <v>155</v>
      </c>
      <c r="AP6" s="297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2"/>
      <c r="BP6" s="2"/>
    </row>
    <row r="7" spans="1:68" ht="15.75" customHeight="1">
      <c r="A7" s="52" t="s">
        <v>20</v>
      </c>
      <c r="B7" s="62">
        <f>COVERPAGE!S7</f>
        <v>0</v>
      </c>
      <c r="C7" s="246"/>
      <c r="D7" s="45"/>
      <c r="E7" s="45"/>
      <c r="F7" s="45"/>
      <c r="G7" s="45"/>
      <c r="H7" s="45"/>
      <c r="I7" s="45"/>
      <c r="J7" s="45"/>
      <c r="K7" s="45"/>
      <c r="L7" s="45"/>
      <c r="M7" s="45"/>
      <c r="N7" s="297"/>
      <c r="O7" s="297"/>
      <c r="P7" s="297"/>
      <c r="Q7" s="297"/>
      <c r="R7" s="297"/>
      <c r="S7" s="297"/>
      <c r="T7" s="69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64" t="s">
        <v>66</v>
      </c>
      <c r="AL7" s="106">
        <f>SUMIF(D$20:M$20, "CLO2", D$21:M$21)</f>
        <v>0</v>
      </c>
      <c r="AM7" s="106">
        <f>SUMIF(O$20:X$20, "CLO2", O$21:X$21)</f>
        <v>30</v>
      </c>
      <c r="AN7" s="106">
        <f>SUMIF(Z$20:AI$20, "CLO2", Z$21:AI$21)</f>
        <v>35</v>
      </c>
      <c r="AO7" s="106">
        <f t="shared" si="0"/>
        <v>65</v>
      </c>
      <c r="AP7" s="297"/>
      <c r="AQ7" s="305" t="s">
        <v>85</v>
      </c>
      <c r="AR7" s="419"/>
      <c r="AS7" s="419"/>
      <c r="AT7" s="419"/>
      <c r="AU7" s="419"/>
      <c r="AV7" s="419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2"/>
      <c r="BP7" s="2"/>
    </row>
    <row r="8" spans="1:68" ht="15.75" customHeight="1">
      <c r="A8" s="52" t="s">
        <v>21</v>
      </c>
      <c r="B8" s="62">
        <f>COVERPAGE!S8</f>
        <v>3</v>
      </c>
      <c r="C8" s="246"/>
      <c r="D8" s="45"/>
      <c r="E8" s="45"/>
      <c r="F8" s="45"/>
      <c r="G8" s="45"/>
      <c r="H8" s="45"/>
      <c r="I8" s="45"/>
      <c r="J8" s="45"/>
      <c r="K8" s="45"/>
      <c r="L8" s="45"/>
      <c r="M8" s="45"/>
      <c r="N8" s="297"/>
      <c r="O8" s="297"/>
      <c r="P8" s="297"/>
      <c r="Q8" s="297"/>
      <c r="R8" s="297"/>
      <c r="S8" s="297"/>
      <c r="T8" s="69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64" t="s">
        <v>67</v>
      </c>
      <c r="AL8" s="106">
        <f>SUMIF(D$20:M$20, "CLO3", D$21:M$21)</f>
        <v>0</v>
      </c>
      <c r="AM8" s="106">
        <f>SUMIF(O$20:X$20, "CLO3", O$21:X$21)</f>
        <v>0</v>
      </c>
      <c r="AN8" s="106">
        <f>SUMIF(Z$20:AI$20, "CLO3", Z$21:AI$21)</f>
        <v>40</v>
      </c>
      <c r="AO8" s="106">
        <f t="shared" si="0"/>
        <v>40</v>
      </c>
      <c r="AP8" s="297"/>
      <c r="AQ8" s="52">
        <v>1</v>
      </c>
      <c r="AR8" s="53" t="s">
        <v>35</v>
      </c>
      <c r="AS8" s="436" t="s">
        <v>86</v>
      </c>
      <c r="AT8" s="433"/>
      <c r="AU8" s="433"/>
      <c r="AV8" s="434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2"/>
      <c r="BP8" s="4" t="s">
        <v>65</v>
      </c>
    </row>
    <row r="9" spans="1:68" ht="15.75" customHeight="1">
      <c r="A9" s="52" t="s">
        <v>159</v>
      </c>
      <c r="B9" s="62">
        <f>COVERPAGE!S10</f>
        <v>0</v>
      </c>
      <c r="C9" s="246"/>
      <c r="D9" s="45"/>
      <c r="E9" s="45"/>
      <c r="F9" s="45"/>
      <c r="G9" s="45"/>
      <c r="H9" s="45"/>
      <c r="I9" s="45"/>
      <c r="J9" s="45"/>
      <c r="K9" s="45"/>
      <c r="L9" s="45"/>
      <c r="M9" s="45"/>
      <c r="N9" s="297"/>
      <c r="O9" s="297"/>
      <c r="P9" s="297"/>
      <c r="Q9" s="297"/>
      <c r="R9" s="297"/>
      <c r="S9" s="297"/>
      <c r="T9" s="69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64" t="s">
        <v>68</v>
      </c>
      <c r="AL9" s="106">
        <f>SUMIF(D$20:M$20, "CLO4", D$21:M$21)</f>
        <v>0</v>
      </c>
      <c r="AM9" s="106">
        <f>SUMIF(O$20:X$20, "CLO4", O$21:X$21)</f>
        <v>0</v>
      </c>
      <c r="AN9" s="106">
        <f>SUMIF(Z$20:AI$20, "CLO4", Z$21:AI$21)</f>
        <v>0</v>
      </c>
      <c r="AO9" s="106" t="str">
        <f t="shared" si="0"/>
        <v/>
      </c>
      <c r="AP9" s="297"/>
      <c r="AQ9" s="52">
        <v>2</v>
      </c>
      <c r="AR9" s="53" t="s">
        <v>39</v>
      </c>
      <c r="AS9" s="437" t="s">
        <v>87</v>
      </c>
      <c r="AT9" s="433"/>
      <c r="AU9" s="433"/>
      <c r="AV9" s="434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2"/>
      <c r="BP9" s="4" t="s">
        <v>66</v>
      </c>
    </row>
    <row r="10" spans="1:68" ht="15.75" customHeight="1">
      <c r="A10" s="52" t="s">
        <v>88</v>
      </c>
      <c r="B10" s="71">
        <f>'Database (LECTURE-RES-PRAC)'!B10</f>
        <v>0.6</v>
      </c>
      <c r="C10" s="248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297"/>
      <c r="O10" s="297"/>
      <c r="P10" s="297"/>
      <c r="Q10" s="297"/>
      <c r="R10" s="297"/>
      <c r="S10" s="297"/>
      <c r="T10" s="69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64" t="s">
        <v>69</v>
      </c>
      <c r="AL10" s="106">
        <f>SUMIF(D$20:M$20, "CLO5", D$21:M$21)</f>
        <v>0</v>
      </c>
      <c r="AM10" s="106">
        <f>SUMIF(O$20:X$20, "CLO5", O$21:X$21)</f>
        <v>0</v>
      </c>
      <c r="AN10" s="106">
        <f>SUMIF(Z$20:AI$20, "CLO5", Z$21:AI$21)</f>
        <v>0</v>
      </c>
      <c r="AO10" s="106" t="str">
        <f t="shared" si="0"/>
        <v/>
      </c>
      <c r="AP10" s="297"/>
      <c r="AQ10" s="52">
        <v>3</v>
      </c>
      <c r="AR10" s="53" t="s">
        <v>42</v>
      </c>
      <c r="AS10" s="436" t="s">
        <v>89</v>
      </c>
      <c r="AT10" s="433"/>
      <c r="AU10" s="433"/>
      <c r="AV10" s="434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2"/>
      <c r="BP10" s="4" t="s">
        <v>67</v>
      </c>
    </row>
    <row r="11" spans="1:68" ht="15.75" customHeight="1">
      <c r="A11" s="208"/>
      <c r="B11" s="107"/>
      <c r="C11" s="107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297"/>
      <c r="O11" s="297"/>
      <c r="P11" s="297"/>
      <c r="Q11" s="297"/>
      <c r="R11" s="297"/>
      <c r="S11" s="297"/>
      <c r="T11" s="69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64" t="s">
        <v>70</v>
      </c>
      <c r="AL11" s="106">
        <f>SUMIF(D$20:M$20, "CLO6", D$21:M$21)</f>
        <v>0</v>
      </c>
      <c r="AM11" s="106">
        <f>SUMIF(O$20:X$20, "CLO6", O$21:X$21)</f>
        <v>0</v>
      </c>
      <c r="AN11" s="106">
        <f>SUMIF(Z$20:AI$20, "CLO6", Z$21:AI$21)</f>
        <v>0</v>
      </c>
      <c r="AO11" s="106" t="str">
        <f t="shared" si="0"/>
        <v/>
      </c>
      <c r="AP11" s="297"/>
      <c r="AQ11" s="108"/>
      <c r="AR11" s="108"/>
      <c r="AS11" s="108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2"/>
      <c r="BP11" s="4" t="s">
        <v>68</v>
      </c>
    </row>
    <row r="12" spans="1:68" ht="15.75" customHeight="1">
      <c r="A12" s="208"/>
      <c r="B12" s="107"/>
      <c r="C12" s="107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297"/>
      <c r="O12" s="297"/>
      <c r="P12" s="297"/>
      <c r="Q12" s="297"/>
      <c r="R12" s="297"/>
      <c r="S12" s="297"/>
      <c r="T12" s="69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64" t="s">
        <v>71</v>
      </c>
      <c r="AL12" s="106">
        <f>SUMIF(D$20:M$20, "CLO7", D$21:M$21)</f>
        <v>0</v>
      </c>
      <c r="AM12" s="106">
        <f>SUMIF(O$20:X$20, "CLO7", O$21:X$21)</f>
        <v>0</v>
      </c>
      <c r="AN12" s="106">
        <f>SUMIF(Z$20:AI$20, "CLO7", Z$21:AI$21)</f>
        <v>0</v>
      </c>
      <c r="AO12" s="106" t="str">
        <f t="shared" si="0"/>
        <v/>
      </c>
      <c r="AP12" s="297"/>
      <c r="AQ12" s="108"/>
      <c r="AR12" s="108"/>
      <c r="AS12" s="108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2"/>
      <c r="BP12" s="4" t="s">
        <v>69</v>
      </c>
    </row>
    <row r="13" spans="1:68" ht="15.75" customHeight="1">
      <c r="A13" s="208"/>
      <c r="B13" s="107"/>
      <c r="C13" s="107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297"/>
      <c r="O13" s="297"/>
      <c r="P13" s="297"/>
      <c r="Q13" s="297"/>
      <c r="R13" s="297"/>
      <c r="S13" s="297"/>
      <c r="T13" s="69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64" t="s">
        <v>72</v>
      </c>
      <c r="AL13" s="106">
        <f>SUMIF(D$20:M$20, "CLO8", D$21:M$21)</f>
        <v>0</v>
      </c>
      <c r="AM13" s="106">
        <f>SUMIF(O$20:X$20, "CLO8", O$21:X$21)</f>
        <v>0</v>
      </c>
      <c r="AN13" s="106">
        <f>SUMIF(Z$20:AI$20, "CLO8", Z$21:AI$21)</f>
        <v>0</v>
      </c>
      <c r="AO13" s="106" t="str">
        <f t="shared" si="0"/>
        <v/>
      </c>
      <c r="AP13" s="297"/>
      <c r="AQ13" s="108"/>
      <c r="AR13" s="108"/>
      <c r="AS13" s="108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2"/>
      <c r="BP13" s="4" t="s">
        <v>70</v>
      </c>
    </row>
    <row r="14" spans="1:68" ht="15.75" customHeight="1">
      <c r="A14" s="208"/>
      <c r="B14" s="107"/>
      <c r="C14" s="107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297"/>
      <c r="O14" s="297"/>
      <c r="P14" s="297"/>
      <c r="Q14" s="297"/>
      <c r="R14" s="297"/>
      <c r="S14" s="297"/>
      <c r="T14" s="69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64" t="s">
        <v>73</v>
      </c>
      <c r="AL14" s="106">
        <f>SUMIF(D$20:M$20, "CLO9", D$21:M$21)</f>
        <v>0</v>
      </c>
      <c r="AM14" s="106">
        <f>SUMIF(O$20:X$20, "CLO9", O$21:X$21)</f>
        <v>0</v>
      </c>
      <c r="AN14" s="106">
        <f>SUMIF(Z$20:AI$20, "CLO9", Z$21:AI$21)</f>
        <v>0</v>
      </c>
      <c r="AO14" s="106" t="str">
        <f t="shared" si="0"/>
        <v/>
      </c>
      <c r="AP14" s="297"/>
      <c r="AQ14" s="108"/>
      <c r="AR14" s="108"/>
      <c r="AS14" s="108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2"/>
      <c r="BP14" s="4" t="s">
        <v>71</v>
      </c>
    </row>
    <row r="15" spans="1:68" ht="15.75" customHeight="1">
      <c r="A15" s="208"/>
      <c r="B15" s="107"/>
      <c r="C15" s="107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297"/>
      <c r="O15" s="297"/>
      <c r="P15" s="297"/>
      <c r="Q15" s="297"/>
      <c r="R15" s="297"/>
      <c r="S15" s="297"/>
      <c r="T15" s="69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64" t="s">
        <v>74</v>
      </c>
      <c r="AL15" s="106">
        <f>SUMIF(D$20:M$20, "CLO10", D$21:M$21)</f>
        <v>0</v>
      </c>
      <c r="AM15" s="106">
        <f>SUMIF(O$20:X$20, "CLO10", O$21:X$21)</f>
        <v>0</v>
      </c>
      <c r="AN15" s="106">
        <f>SUMIF(Z$20:AI$20, "CLO10", Z$21:AI$21)</f>
        <v>0</v>
      </c>
      <c r="AO15" s="106" t="str">
        <f t="shared" si="0"/>
        <v/>
      </c>
      <c r="AP15" s="297"/>
      <c r="AQ15" s="108"/>
      <c r="AR15" s="108"/>
      <c r="AS15" s="108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2"/>
      <c r="BP15" s="4" t="s">
        <v>72</v>
      </c>
    </row>
    <row r="16" spans="1:68" ht="15.75" customHeight="1">
      <c r="A16" s="208"/>
      <c r="B16" s="107"/>
      <c r="C16" s="107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297"/>
      <c r="O16" s="297"/>
      <c r="P16" s="297"/>
      <c r="Q16" s="297"/>
      <c r="R16" s="297"/>
      <c r="S16" s="297"/>
      <c r="T16" s="69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63"/>
      <c r="AL16" s="297"/>
      <c r="AM16" s="297"/>
      <c r="AN16" s="297"/>
      <c r="AO16" s="297"/>
      <c r="AP16" s="297"/>
      <c r="AQ16" s="108"/>
      <c r="AR16" s="108"/>
      <c r="AS16" s="108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2"/>
      <c r="BP16" s="4" t="s">
        <v>73</v>
      </c>
    </row>
    <row r="17" spans="1:68" ht="15.75" customHeight="1">
      <c r="A17" s="209" t="s">
        <v>160</v>
      </c>
      <c r="B17" s="45"/>
      <c r="C17" s="45"/>
      <c r="D17" s="329" t="s">
        <v>91</v>
      </c>
      <c r="E17" s="433"/>
      <c r="F17" s="433"/>
      <c r="G17" s="433"/>
      <c r="H17" s="433"/>
      <c r="I17" s="433"/>
      <c r="J17" s="433"/>
      <c r="K17" s="433"/>
      <c r="L17" s="433"/>
      <c r="M17" s="433"/>
      <c r="N17" s="184"/>
      <c r="O17" s="329" t="s">
        <v>92</v>
      </c>
      <c r="P17" s="433"/>
      <c r="Q17" s="433"/>
      <c r="R17" s="433"/>
      <c r="S17" s="433"/>
      <c r="T17" s="433"/>
      <c r="U17" s="433"/>
      <c r="V17" s="433"/>
      <c r="W17" s="433"/>
      <c r="X17" s="433"/>
      <c r="Y17" s="45"/>
      <c r="Z17" s="331" t="s">
        <v>93</v>
      </c>
      <c r="AA17" s="433"/>
      <c r="AB17" s="433"/>
      <c r="AC17" s="433"/>
      <c r="AD17" s="433"/>
      <c r="AE17" s="433"/>
      <c r="AF17" s="433"/>
      <c r="AG17" s="433"/>
      <c r="AH17" s="433"/>
      <c r="AI17" s="433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2"/>
      <c r="BP17" s="4" t="s">
        <v>74</v>
      </c>
    </row>
    <row r="18" spans="1:68" ht="15.75" customHeight="1">
      <c r="A18" s="323" t="s">
        <v>94</v>
      </c>
      <c r="B18" s="323" t="s">
        <v>95</v>
      </c>
      <c r="C18" s="291"/>
      <c r="D18" s="341"/>
      <c r="E18" s="433"/>
      <c r="F18" s="433"/>
      <c r="G18" s="433"/>
      <c r="H18" s="434"/>
      <c r="I18" s="342"/>
      <c r="J18" s="433"/>
      <c r="K18" s="433"/>
      <c r="L18" s="433"/>
      <c r="M18" s="434"/>
      <c r="N18" s="75" t="s">
        <v>161</v>
      </c>
      <c r="O18" s="341"/>
      <c r="P18" s="433"/>
      <c r="Q18" s="433"/>
      <c r="R18" s="433"/>
      <c r="S18" s="434"/>
      <c r="T18" s="342"/>
      <c r="U18" s="433"/>
      <c r="V18" s="433"/>
      <c r="W18" s="433"/>
      <c r="X18" s="434"/>
      <c r="Y18" s="75" t="s">
        <v>161</v>
      </c>
      <c r="Z18" s="342"/>
      <c r="AA18" s="433"/>
      <c r="AB18" s="433"/>
      <c r="AC18" s="433"/>
      <c r="AD18" s="434"/>
      <c r="AE18" s="342"/>
      <c r="AF18" s="433"/>
      <c r="AG18" s="433"/>
      <c r="AH18" s="433"/>
      <c r="AI18" s="434"/>
      <c r="AJ18" s="75" t="s">
        <v>97</v>
      </c>
      <c r="AK18" s="353" t="s">
        <v>162</v>
      </c>
      <c r="AL18" s="433"/>
      <c r="AM18" s="433"/>
      <c r="AN18" s="433"/>
      <c r="AO18" s="433"/>
      <c r="AP18" s="433"/>
      <c r="AQ18" s="433"/>
      <c r="AR18" s="433"/>
      <c r="AS18" s="433"/>
      <c r="AT18" s="433"/>
      <c r="AU18" s="433"/>
      <c r="AV18" s="433"/>
      <c r="AW18" s="433"/>
      <c r="AX18" s="434"/>
      <c r="AY18" s="109"/>
      <c r="AZ18" s="333" t="s">
        <v>111</v>
      </c>
      <c r="BA18" s="332" t="s">
        <v>112</v>
      </c>
      <c r="BB18" s="332" t="s">
        <v>102</v>
      </c>
      <c r="BC18" s="333" t="s">
        <v>113</v>
      </c>
      <c r="BD18" s="332" t="s">
        <v>114</v>
      </c>
      <c r="BE18" s="332" t="s">
        <v>102</v>
      </c>
      <c r="BF18" s="333" t="s">
        <v>115</v>
      </c>
      <c r="BG18" s="332" t="s">
        <v>116</v>
      </c>
      <c r="BH18" s="332" t="s">
        <v>102</v>
      </c>
      <c r="BI18" s="333" t="s">
        <v>117</v>
      </c>
      <c r="BJ18" s="332" t="s">
        <v>118</v>
      </c>
      <c r="BK18" s="332" t="s">
        <v>102</v>
      </c>
      <c r="BL18" s="333" t="s">
        <v>119</v>
      </c>
      <c r="BM18" s="332" t="s">
        <v>120</v>
      </c>
      <c r="BN18" s="332" t="s">
        <v>102</v>
      </c>
      <c r="BO18" s="2"/>
      <c r="BP18" s="2"/>
    </row>
    <row r="19" spans="1:68" ht="15.75" customHeight="1">
      <c r="A19" s="435"/>
      <c r="B19" s="343"/>
      <c r="C19" s="249" t="s">
        <v>163</v>
      </c>
      <c r="D19" s="110" t="s">
        <v>164</v>
      </c>
      <c r="E19" s="110"/>
      <c r="F19" s="110"/>
      <c r="G19" s="110"/>
      <c r="H19" s="110"/>
      <c r="I19" s="110"/>
      <c r="J19" s="110"/>
      <c r="K19" s="110"/>
      <c r="L19" s="110"/>
      <c r="M19" s="111"/>
      <c r="N19" s="187" t="s">
        <v>165</v>
      </c>
      <c r="O19" s="110" t="s">
        <v>166</v>
      </c>
      <c r="P19" s="110" t="s">
        <v>167</v>
      </c>
      <c r="Q19" s="110"/>
      <c r="R19" s="110"/>
      <c r="S19" s="110"/>
      <c r="T19" s="110"/>
      <c r="U19" s="110"/>
      <c r="V19" s="110"/>
      <c r="W19" s="110"/>
      <c r="X19" s="111"/>
      <c r="Y19" s="187" t="s">
        <v>165</v>
      </c>
      <c r="Z19" s="110" t="s">
        <v>168</v>
      </c>
      <c r="AA19" s="110" t="s">
        <v>169</v>
      </c>
      <c r="AB19" s="110" t="s">
        <v>170</v>
      </c>
      <c r="AC19" s="110"/>
      <c r="AD19" s="110"/>
      <c r="AE19" s="110"/>
      <c r="AF19" s="110"/>
      <c r="AG19" s="110"/>
      <c r="AH19" s="110"/>
      <c r="AI19" s="111"/>
      <c r="AJ19" s="189" t="s">
        <v>165</v>
      </c>
      <c r="AK19" s="345" t="s">
        <v>100</v>
      </c>
      <c r="AL19" s="332" t="s">
        <v>101</v>
      </c>
      <c r="AM19" s="332" t="s">
        <v>102</v>
      </c>
      <c r="AN19" s="345" t="s">
        <v>103</v>
      </c>
      <c r="AO19" s="332" t="s">
        <v>104</v>
      </c>
      <c r="AP19" s="332" t="s">
        <v>102</v>
      </c>
      <c r="AQ19" s="345" t="s">
        <v>105</v>
      </c>
      <c r="AR19" s="332" t="s">
        <v>106</v>
      </c>
      <c r="AS19" s="332" t="s">
        <v>102</v>
      </c>
      <c r="AT19" s="345" t="s">
        <v>107</v>
      </c>
      <c r="AU19" s="332" t="s">
        <v>108</v>
      </c>
      <c r="AV19" s="332" t="s">
        <v>102</v>
      </c>
      <c r="AW19" s="345" t="s">
        <v>109</v>
      </c>
      <c r="AX19" s="332" t="s">
        <v>110</v>
      </c>
      <c r="AY19" s="332" t="s">
        <v>102</v>
      </c>
      <c r="AZ19" s="435"/>
      <c r="BA19" s="435"/>
      <c r="BB19" s="435"/>
      <c r="BC19" s="435"/>
      <c r="BD19" s="435"/>
      <c r="BE19" s="435"/>
      <c r="BF19" s="435"/>
      <c r="BG19" s="435"/>
      <c r="BH19" s="435"/>
      <c r="BI19" s="435"/>
      <c r="BJ19" s="435"/>
      <c r="BK19" s="435"/>
      <c r="BL19" s="435"/>
      <c r="BM19" s="435"/>
      <c r="BN19" s="435"/>
      <c r="BO19" s="2"/>
      <c r="BP19" s="2"/>
    </row>
    <row r="20" spans="1:68" ht="29.45" customHeight="1">
      <c r="A20" s="435"/>
      <c r="B20" s="343"/>
      <c r="C20" s="250" t="s">
        <v>121</v>
      </c>
      <c r="D20" s="78" t="s">
        <v>65</v>
      </c>
      <c r="E20" s="78"/>
      <c r="F20" s="78"/>
      <c r="G20" s="78"/>
      <c r="H20" s="78"/>
      <c r="I20" s="78"/>
      <c r="J20" s="78"/>
      <c r="K20" s="78"/>
      <c r="L20" s="78"/>
      <c r="M20" s="78"/>
      <c r="N20" s="112"/>
      <c r="O20" s="78" t="s">
        <v>65</v>
      </c>
      <c r="P20" s="78" t="s">
        <v>66</v>
      </c>
      <c r="Q20" s="78"/>
      <c r="R20" s="78"/>
      <c r="S20" s="78"/>
      <c r="T20" s="78"/>
      <c r="U20" s="78"/>
      <c r="V20" s="78"/>
      <c r="W20" s="78"/>
      <c r="X20" s="113"/>
      <c r="Y20" s="114"/>
      <c r="Z20" s="78" t="s">
        <v>65</v>
      </c>
      <c r="AA20" s="78" t="s">
        <v>66</v>
      </c>
      <c r="AB20" s="78" t="s">
        <v>67</v>
      </c>
      <c r="AC20" s="78"/>
      <c r="AD20" s="78"/>
      <c r="AE20" s="78"/>
      <c r="AF20" s="78"/>
      <c r="AG20" s="78"/>
      <c r="AH20" s="78"/>
      <c r="AI20" s="113"/>
      <c r="AJ20" s="193"/>
      <c r="AK20" s="435"/>
      <c r="AL20" s="435"/>
      <c r="AM20" s="435"/>
      <c r="AN20" s="435"/>
      <c r="AO20" s="435"/>
      <c r="AP20" s="435"/>
      <c r="AQ20" s="435"/>
      <c r="AR20" s="435"/>
      <c r="AS20" s="435"/>
      <c r="AT20" s="435"/>
      <c r="AU20" s="435"/>
      <c r="AV20" s="435"/>
      <c r="AW20" s="435"/>
      <c r="AX20" s="435"/>
      <c r="AY20" s="435"/>
      <c r="AZ20" s="435"/>
      <c r="BA20" s="435"/>
      <c r="BB20" s="435"/>
      <c r="BC20" s="435"/>
      <c r="BD20" s="435"/>
      <c r="BE20" s="435"/>
      <c r="BF20" s="435"/>
      <c r="BG20" s="435"/>
      <c r="BH20" s="435"/>
      <c r="BI20" s="435"/>
      <c r="BJ20" s="435"/>
      <c r="BK20" s="435"/>
      <c r="BL20" s="435"/>
      <c r="BM20" s="435"/>
      <c r="BN20" s="435"/>
      <c r="BO20" s="2"/>
      <c r="BP20" s="2"/>
    </row>
    <row r="21" spans="1:68" ht="15.75" customHeight="1">
      <c r="A21" s="439"/>
      <c r="B21" s="344"/>
      <c r="C21" s="115" t="s">
        <v>171</v>
      </c>
      <c r="D21" s="84">
        <v>60</v>
      </c>
      <c r="E21" s="84"/>
      <c r="F21" s="84"/>
      <c r="G21" s="84"/>
      <c r="H21" s="84"/>
      <c r="I21" s="84"/>
      <c r="J21" s="84"/>
      <c r="K21" s="84"/>
      <c r="L21" s="84"/>
      <c r="M21" s="84"/>
      <c r="N21" s="116">
        <f>IF(SUM(D21:M21)=0,0,SUM(D21:M21))</f>
        <v>60</v>
      </c>
      <c r="O21" s="84">
        <v>70</v>
      </c>
      <c r="P21" s="84">
        <v>30</v>
      </c>
      <c r="Q21" s="84"/>
      <c r="R21" s="84"/>
      <c r="S21" s="84"/>
      <c r="T21" s="84"/>
      <c r="U21" s="84"/>
      <c r="V21" s="84"/>
      <c r="W21" s="84"/>
      <c r="X21" s="84"/>
      <c r="Y21" s="116">
        <f>IF(SUM(O21:X21)=0,"",SUM(O21:X21))</f>
        <v>100</v>
      </c>
      <c r="Z21" s="84">
        <v>25</v>
      </c>
      <c r="AA21" s="84">
        <v>35</v>
      </c>
      <c r="AB21" s="84">
        <v>40</v>
      </c>
      <c r="AC21" s="84"/>
      <c r="AD21" s="84"/>
      <c r="AE21" s="84"/>
      <c r="AF21" s="84"/>
      <c r="AG21" s="84"/>
      <c r="AH21" s="84"/>
      <c r="AI21" s="84"/>
      <c r="AJ21" s="117">
        <f>IF(SUM(Z21:AI21)=0,"",SUM(Z21:AI21))</f>
        <v>100</v>
      </c>
      <c r="AK21" s="439"/>
      <c r="AL21" s="439"/>
      <c r="AM21" s="439"/>
      <c r="AN21" s="439"/>
      <c r="AO21" s="439"/>
      <c r="AP21" s="439"/>
      <c r="AQ21" s="439"/>
      <c r="AR21" s="439"/>
      <c r="AS21" s="439"/>
      <c r="AT21" s="439"/>
      <c r="AU21" s="439"/>
      <c r="AV21" s="439"/>
      <c r="AW21" s="439"/>
      <c r="AX21" s="439"/>
      <c r="AY21" s="439"/>
      <c r="AZ21" s="439"/>
      <c r="BA21" s="439"/>
      <c r="BB21" s="439"/>
      <c r="BC21" s="439"/>
      <c r="BD21" s="439"/>
      <c r="BE21" s="439"/>
      <c r="BF21" s="439"/>
      <c r="BG21" s="439"/>
      <c r="BH21" s="439"/>
      <c r="BI21" s="439"/>
      <c r="BJ21" s="439"/>
      <c r="BK21" s="439"/>
      <c r="BL21" s="439"/>
      <c r="BM21" s="439"/>
      <c r="BN21" s="439"/>
      <c r="BO21" s="2"/>
      <c r="BP21" s="2"/>
    </row>
    <row r="22" spans="1:68" ht="15.75" customHeight="1">
      <c r="A22" s="118" t="str">
        <f>IF(B$6="LECTURE",IF('Database (LECTURE-RES-PRAC)'!A17="","",'Database (LECTURE-RES-PRAC)'!A17),"")</f>
        <v/>
      </c>
      <c r="B22" s="119" t="str">
        <f>IF(B$6="LECTURE",IF('Database (LECTURE-RES-PRAC)'!B17="","",'Database (LECTURE-RES-PRAC)'!B17),"")</f>
        <v>aa</v>
      </c>
      <c r="C22" s="118" t="str">
        <f>IF(B22&lt;&gt;"",'Database (LECTURE-RES-PRAC)'!C17,"")</f>
        <v>bsmt</v>
      </c>
      <c r="D22" s="57">
        <v>52</v>
      </c>
      <c r="E22" s="57"/>
      <c r="F22" s="57"/>
      <c r="G22" s="57"/>
      <c r="H22" s="57"/>
      <c r="I22" s="57"/>
      <c r="J22" s="57"/>
      <c r="K22" s="57"/>
      <c r="L22" s="57"/>
      <c r="M22" s="57"/>
      <c r="N22" s="116">
        <f t="shared" ref="N22:N30" si="1">IF(B22&lt;&gt;"",SUM(D22:M22),"")</f>
        <v>52</v>
      </c>
      <c r="O22" s="57">
        <v>42</v>
      </c>
      <c r="P22" s="57">
        <v>29</v>
      </c>
      <c r="Q22" s="57"/>
      <c r="R22" s="57"/>
      <c r="S22" s="57"/>
      <c r="T22" s="57"/>
      <c r="U22" s="57"/>
      <c r="V22" s="57"/>
      <c r="W22" s="57"/>
      <c r="X22" s="57"/>
      <c r="Y22" s="116">
        <f t="shared" ref="Y22:Y30" si="2">IF(B22&lt;&gt;"",SUM(O22:X22),"")</f>
        <v>71</v>
      </c>
      <c r="Z22" s="57">
        <v>21</v>
      </c>
      <c r="AA22" s="57">
        <v>34</v>
      </c>
      <c r="AB22" s="57">
        <v>35</v>
      </c>
      <c r="AC22" s="57"/>
      <c r="AD22" s="57"/>
      <c r="AE22" s="57"/>
      <c r="AF22" s="57"/>
      <c r="AG22" s="57"/>
      <c r="AH22" s="57"/>
      <c r="AI22" s="57"/>
      <c r="AJ22" s="117">
        <f t="shared" ref="AJ22:AJ30" si="3">IF(B22&lt;&gt;"",SUM(Z22:AI22),"")</f>
        <v>90</v>
      </c>
      <c r="AK22" s="120">
        <f>IF(B22&lt;&gt;"",IFERROR(IF((SUMIF(D$20:AI$20, "CLO1", D22:AI22)/AO$6)=0,"",(SUMIF(D$20:AI$20, "CLO1", D22:AI22)/AO$6)),""),"")</f>
        <v>0.74193548387096775</v>
      </c>
      <c r="AL22" s="92" t="str">
        <f>IF(AK22="","",IF(AK22&gt;=B$10,"Y","N"))</f>
        <v>Y</v>
      </c>
      <c r="AM22" s="92">
        <f>IF(AK22="","",IF(AK22&lt;50%,1,IF(AND(AK22&gt;=50%,AK22&lt;B$10),2,IF(AK22&gt;=B$10,3))))</f>
        <v>3</v>
      </c>
      <c r="AN22" s="120">
        <f>IF(B22&lt;&gt;"",IFERROR(IF((SUMIF(D$20:AI$20, "CLO2", D22:AI22)/AO$7)=0,"",(SUMIF(D$20:AI$20, "CLO2", D22:AI22)/AO$7)),""),"")</f>
        <v>0.96923076923076923</v>
      </c>
      <c r="AO22" s="92" t="str">
        <f>IF(AN22="","",IF(AN22&gt;=B$10,"Y","N"))</f>
        <v>Y</v>
      </c>
      <c r="AP22" s="92">
        <f>IF(AN22="","",IF(AN22&lt;50%,1,IF(AND(AN22&gt;=50%,AN22&lt;B$10),2,IF(AN22&gt;=B$10,3))))</f>
        <v>3</v>
      </c>
      <c r="AQ22" s="120">
        <f>IF(B22&lt;&gt;"",IFERROR(IF((SUMIF(D$20:AI$20, "CLO3", D22:AI22)/AO$8)=0,"",(SUMIF(D$20:AI$20, "CLO3", D22:AI22)/AO$8)),""),"")</f>
        <v>0.875</v>
      </c>
      <c r="AR22" s="92" t="str">
        <f>IF(AQ22="","",IF(AQ22&gt;=B$10,"Y","N"))</f>
        <v>Y</v>
      </c>
      <c r="AS22" s="92">
        <f>IF(AQ22="","",IF(AQ22&lt;50%,1,IF(AND(AQ22&gt;=50%,AQ22&lt;B$10),2,IF(AQ22&gt;=B$10,3))))</f>
        <v>3</v>
      </c>
      <c r="AT22" s="120" t="str">
        <f>IF(B22&lt;&gt;"",IFERROR(IF((SUMIF(D$20:AI$20, "CLO4", D22:AI22)/AO$9)=0,"",(SUMIF(D$20:AI$20, "CLO4", D22:AI22)/AO$9)),""),"")</f>
        <v/>
      </c>
      <c r="AU22" s="92" t="str">
        <f>IF(AT22="","",IF(AT22&gt;=B$10,"Y","N"))</f>
        <v/>
      </c>
      <c r="AV22" s="92" t="str">
        <f>IF(AT22="","",IF(AT22&lt;50%,1,IF(AND(AT22&gt;=50%,AT22&lt;B$10),2,IF(AT22&gt;=B$10,3))))</f>
        <v/>
      </c>
      <c r="AW22" s="120" t="str">
        <f>IF(B22&lt;&gt;"",IFERROR(IF((SUMIF(D$20:AI$20, "CLO5", D22:AI22)/AO$10)=0,"",(SUMIF(D$20:AI$20, "CLO5", D22:AI22)/AO$10)),""),"")</f>
        <v/>
      </c>
      <c r="AX22" s="92" t="str">
        <f>IF(AW22="","",IF(AW22&gt;=B$10,"Y","N"))</f>
        <v/>
      </c>
      <c r="AY22" s="92" t="str">
        <f>IF(AW22="","",IF(AW22&lt;50%,1,IF(AND(AW22&gt;=50%,AW22&lt;B$10),2,IF(AW22&gt;=B$10,3))))</f>
        <v/>
      </c>
      <c r="AZ22" s="91" t="str">
        <f>IF(B22&lt;&gt;"",IFERROR(IF((SUMIF(D$20:AI$20, "CLO6", D22:AI22)/AO$11)=0,"",(SUMIF(D$20:AI$20, "CLO6", D22:AI22)/AO$11)),""),"")</f>
        <v/>
      </c>
      <c r="BA22" s="92" t="str">
        <f>IF(AZ22="","",IF(AZ22&gt;=B$10,"Y","N"))</f>
        <v/>
      </c>
      <c r="BB22" s="92" t="str">
        <f>IF(BA22="","",IF(BA22&lt;50%,1,IF(AND(BA22&gt;=50%,BA22&lt;B$10),2,IF(BA22&gt;=B$10,3))))</f>
        <v/>
      </c>
      <c r="BC22" s="91" t="str">
        <f>IF(B22&lt;&gt;"",IFERROR(IF((SUMIF(D$20:AI$20, "CLO7", D22:AI22)/AO$12)=0,"",(SUMIF(D$20:AI$20, "CLO7", D22:AI22)/AO$12)),""),"")</f>
        <v/>
      </c>
      <c r="BD22" s="92" t="str">
        <f>IF(BC22="","",IF(BC22&gt;=B$10,"Y","N"))</f>
        <v/>
      </c>
      <c r="BE22" s="92" t="str">
        <f>IF(BD22="","",IF(BD22&lt;50%,1,IF(AND(BD22&gt;=50%,BD22&lt;B$10),2,IF(BD22&gt;=B$10,3))))</f>
        <v/>
      </c>
      <c r="BF22" s="91" t="str">
        <f>IF(B22&lt;&gt;"",IFERROR(IF((SUMIF(D$20:AI$20, "CLO8", D22:AI22)/AO$13)=0,"",(SUMIF(D$20:AI$20, "CLO8", D22:AI22)/AO$13)),""),"")</f>
        <v/>
      </c>
      <c r="BG22" s="92" t="str">
        <f>IF(BF22="","",IF(BF22&gt;=B$10,"Y","N"))</f>
        <v/>
      </c>
      <c r="BH22" s="92" t="str">
        <f>IF(BG22="","",IF(BG22&lt;50%,1,IF(AND(BG22&gt;=50%,BG22&lt;B$10),2,IF(BG22&gt;=B$10,3))))</f>
        <v/>
      </c>
      <c r="BI22" s="91" t="str">
        <f>IF(B22&lt;&gt;"",IFERROR(IF((SUMIF(D$20:AI$20, "CLO9", D22:AI22)/AO$14)=0,"",(SUMIF(D$20:AI$20, "CLO9", D22:AI22)/AO$14)),""),"")</f>
        <v/>
      </c>
      <c r="BJ22" s="92" t="str">
        <f>IF(BI22="","",IF(BI22&gt;=B$10,"Y","N"))</f>
        <v/>
      </c>
      <c r="BK22" s="92" t="str">
        <f>IF(BJ22="","",IF(BJ22&lt;50%,1,IF(AND(BJ22&gt;=50%,BJ22&lt;B$10),2,IF(BJ22&gt;=B$10,3))))</f>
        <v/>
      </c>
      <c r="BL22" s="91" t="str">
        <f>IF(B22&lt;&gt;"",IFERROR(IF((SUMIF(D$20:AI$20,"CLO10",D22:AI22)/AO$15)=0,"",(SUMIF(D$20:AI$20,"CLO10",D22:AI22)/AO$15)),""),"")</f>
        <v/>
      </c>
      <c r="BM22" s="92" t="str">
        <f>IF(BL22="","",IF(BL22&gt;=B$10,"Y","N"))</f>
        <v/>
      </c>
      <c r="BN22" s="92" t="str">
        <f>IF(BM22="","",IF(BM22&lt;50%,1,IF(AND(BM22&gt;=50%,BM22&lt;B$10),2,IF(BM22&gt;=B$10,3))))</f>
        <v/>
      </c>
      <c r="BO22" s="2"/>
      <c r="BP22" s="2"/>
    </row>
    <row r="23" spans="1:68" ht="15.75" customHeight="1">
      <c r="A23" s="118" t="str">
        <f>IF(B$6="LECTURE",IF('Database (LECTURE-RES-PRAC)'!A18="","",'Database (LECTURE-RES-PRAC)'!A18),"")</f>
        <v/>
      </c>
      <c r="B23" s="119" t="str">
        <f>IF(B$6="LECTURE",IF('Database (LECTURE-RES-PRAC)'!B18="","",'Database (LECTURE-RES-PRAC)'!B18),"")</f>
        <v>bbb</v>
      </c>
      <c r="C23" s="118">
        <f>IF(B23&lt;&gt;"",'Database (LECTURE-RES-PRAC)'!C18,"")</f>
        <v>0</v>
      </c>
      <c r="D23" s="57">
        <v>35</v>
      </c>
      <c r="E23" s="57"/>
      <c r="F23" s="57"/>
      <c r="G23" s="57"/>
      <c r="H23" s="57"/>
      <c r="I23" s="57"/>
      <c r="J23" s="57"/>
      <c r="K23" s="57"/>
      <c r="L23" s="57"/>
      <c r="M23" s="57"/>
      <c r="N23" s="116">
        <f t="shared" si="1"/>
        <v>35</v>
      </c>
      <c r="O23" s="57">
        <v>41</v>
      </c>
      <c r="P23" s="57">
        <v>17</v>
      </c>
      <c r="Q23" s="57"/>
      <c r="R23" s="57"/>
      <c r="S23" s="57"/>
      <c r="T23" s="57"/>
      <c r="U23" s="57"/>
      <c r="V23" s="57"/>
      <c r="W23" s="57"/>
      <c r="X23" s="57"/>
      <c r="Y23" s="116">
        <f t="shared" si="2"/>
        <v>58</v>
      </c>
      <c r="Z23" s="57">
        <v>19</v>
      </c>
      <c r="AA23" s="57">
        <v>33</v>
      </c>
      <c r="AB23" s="57">
        <v>39</v>
      </c>
      <c r="AC23" s="57"/>
      <c r="AD23" s="57"/>
      <c r="AE23" s="57"/>
      <c r="AF23" s="57"/>
      <c r="AG23" s="57"/>
      <c r="AH23" s="57"/>
      <c r="AI23" s="57"/>
      <c r="AJ23" s="117">
        <f t="shared" si="3"/>
        <v>91</v>
      </c>
      <c r="AK23" s="120">
        <f t="shared" ref="AK23:AK34" si="4">IF(B23&lt;&gt;"",IFERROR(IF((SUMIF(D$20:AI$20, "CLO1", D23:AI23)/AO$6)=0,"",(SUMIF(D$20:AI$20, "CLO1", D23:AI23)/AO$6)),""),"")</f>
        <v>0.61290322580645162</v>
      </c>
      <c r="AL23" s="92" t="str">
        <f t="shared" ref="AL23:AL34" si="5">IF(AK23="","",IF(AK23&gt;=B$10,"Y","N"))</f>
        <v>Y</v>
      </c>
      <c r="AM23" s="92">
        <f t="shared" ref="AM23:AM34" si="6">IF(AK23="","",IF(AK23&lt;50%,1,IF(AND(AK23&gt;=50%,AK23&lt;B$10),2,IF(AK23&gt;=B$10,3))))</f>
        <v>3</v>
      </c>
      <c r="AN23" s="120">
        <f t="shared" ref="AN23:AN34" si="7">IF(B23&lt;&gt;"",IFERROR(IF((SUMIF(D$20:AI$20, "CLO2", D23:AI23)/AO$7)=0,"",(SUMIF(D$20:AI$20, "CLO2", D23:AI23)/AO$7)),""),"")</f>
        <v>0.76923076923076927</v>
      </c>
      <c r="AO23" s="92" t="str">
        <f t="shared" ref="AO23:AO34" si="8">IF(AN23="","",IF(AN23&gt;=B$10,"Y","N"))</f>
        <v>Y</v>
      </c>
      <c r="AP23" s="92">
        <f t="shared" ref="AP23:AP34" si="9">IF(AN23="","",IF(AN23&lt;50%,1,IF(AND(AN23&gt;=50%,AN23&lt;B$10),2,IF(AN23&gt;=B$10,3))))</f>
        <v>3</v>
      </c>
      <c r="AQ23" s="120">
        <f t="shared" ref="AQ23:AQ34" si="10">IF(B23&lt;&gt;"",IFERROR(IF((SUMIF(D$20:AI$20, "CLO3", D23:AI23)/AO$8)=0,"",(SUMIF(D$20:AI$20, "CLO3", D23:AI23)/AO$8)),""),"")</f>
        <v>0.97499999999999998</v>
      </c>
      <c r="AR23" s="92" t="str">
        <f t="shared" ref="AR23:AR34" si="11">IF(AQ23="","",IF(AQ23&gt;=B$10,"Y","N"))</f>
        <v>Y</v>
      </c>
      <c r="AS23" s="92">
        <f t="shared" ref="AS23:AS34" si="12">IF(AQ23="","",IF(AQ23&lt;50%,1,IF(AND(AQ23&gt;=50%,AQ23&lt;B$10),2,IF(AQ23&gt;=B$10,3))))</f>
        <v>3</v>
      </c>
      <c r="AT23" s="120" t="str">
        <f t="shared" ref="AT23:AT34" si="13">IF(B23&lt;&gt;"",IFERROR(IF((SUMIF(D$20:AI$20, "CLO4", D23:AI23)/AO$9)=0,"",(SUMIF(D$20:AI$20, "CLO4", D23:AI23)/AO$9)),""),"")</f>
        <v/>
      </c>
      <c r="AU23" s="92" t="str">
        <f t="shared" ref="AU23:AU34" si="14">IF(AT23="","",IF(AT23&gt;=B$10,"Y","N"))</f>
        <v/>
      </c>
      <c r="AV23" s="92" t="str">
        <f t="shared" ref="AV23:AV34" si="15">IF(AT23="","",IF(AT23&lt;50%,1,IF(AND(AT23&gt;=50%,AT23&lt;B$10),2,IF(AT23&gt;=B$10,3))))</f>
        <v/>
      </c>
      <c r="AW23" s="120" t="str">
        <f t="shared" ref="AW23:AW34" si="16">IF(B23&lt;&gt;"",IFERROR(IF((SUMIF(D$20:AI$20, "CLO5", D23:AI23)/AO$10)=0,"",(SUMIF(D$20:AI$20, "CLO5", D23:AI23)/AO$10)),""),"")</f>
        <v/>
      </c>
      <c r="AX23" s="92" t="str">
        <f t="shared" ref="AX23:AX34" si="17">IF(AW23="","",IF(AW23&gt;=B$10,"Y","N"))</f>
        <v/>
      </c>
      <c r="AY23" s="92" t="str">
        <f t="shared" ref="AY23:AY34" si="18">IF(AW23="","",IF(AW23&lt;50%,1,IF(AND(AW23&gt;=50%,AW23&lt;B$10),2,IF(AW23&gt;=B$10,3))))</f>
        <v/>
      </c>
      <c r="AZ23" s="91" t="str">
        <f t="shared" ref="AZ23:AZ34" si="19">IF(B23&lt;&gt;"",IFERROR(IF((SUMIF(D$20:AI$20, "CLO6", D23:AI23)/AO$11)=0,"",(SUMIF(D$20:AI$20, "CLO6", D23:AI23)/AO$11)),""),"")</f>
        <v/>
      </c>
      <c r="BA23" s="92" t="str">
        <f t="shared" ref="BA23:BA34" si="20">IF(AZ23="","",IF(AZ23&gt;=B$10,"Y","N"))</f>
        <v/>
      </c>
      <c r="BB23" s="92" t="str">
        <f t="shared" ref="BB23:BB34" si="21">IF(BA23="","",IF(BA23&lt;50%,1,IF(AND(BA23&gt;=50%,BA23&lt;B$10),2,IF(BA23&gt;=B$10,3))))</f>
        <v/>
      </c>
      <c r="BC23" s="91" t="str">
        <f t="shared" ref="BC23:BC34" si="22">IF(B23&lt;&gt;"",IFERROR(IF((SUMIF(D$20:AI$20, "CLO7", D23:AI23)/AO$12)=0,"",(SUMIF(D$20:AI$20, "CLO7", D23:AI23)/AO$12)),""),"")</f>
        <v/>
      </c>
      <c r="BD23" s="92" t="str">
        <f t="shared" ref="BD23:BD34" si="23">IF(BC23="","",IF(BC23&gt;=B$10,"Y","N"))</f>
        <v/>
      </c>
      <c r="BE23" s="92" t="str">
        <f t="shared" ref="BE23:BE34" si="24">IF(BD23="","",IF(BD23&lt;50%,1,IF(AND(BD23&gt;=50%,BD23&lt;B$10),2,IF(BD23&gt;=B$10,3))))</f>
        <v/>
      </c>
      <c r="BF23" s="91" t="str">
        <f t="shared" ref="BF23:BF34" si="25">IF(B23&lt;&gt;"",IFERROR(IF((SUMIF(D$20:AI$20, "CLO8", D23:AI23)/AO$13)=0,"",(SUMIF(D$20:AI$20, "CLO8", D23:AI23)/AO$13)),""),"")</f>
        <v/>
      </c>
      <c r="BG23" s="92" t="str">
        <f t="shared" ref="BG23:BG34" si="26">IF(BF23="","",IF(BF23&gt;=B$10,"Y","N"))</f>
        <v/>
      </c>
      <c r="BH23" s="92" t="str">
        <f t="shared" ref="BH23:BH34" si="27">IF(BG23="","",IF(BG23&lt;50%,1,IF(AND(BG23&gt;=50%,BG23&lt;B$10),2,IF(BG23&gt;=B$10,3))))</f>
        <v/>
      </c>
      <c r="BI23" s="91" t="str">
        <f t="shared" ref="BI23:BI34" si="28">IF(B23&lt;&gt;"",IFERROR(IF((SUMIF(D$20:AI$20, "CLO9", D23:AI23)/AO$14)=0,"",(SUMIF(D$20:AI$20, "CLO9", D23:AI23)/AO$14)),""),"")</f>
        <v/>
      </c>
      <c r="BJ23" s="92" t="str">
        <f t="shared" ref="BJ23:BJ34" si="29">IF(BI23="","",IF(BI23&gt;=B$10,"Y","N"))</f>
        <v/>
      </c>
      <c r="BK23" s="92" t="str">
        <f t="shared" ref="BK23:BK34" si="30">IF(BJ23="","",IF(BJ23&lt;50%,1,IF(AND(BJ23&gt;=50%,BJ23&lt;B$10),2,IF(BJ23&gt;=B$10,3))))</f>
        <v/>
      </c>
      <c r="BL23" s="91" t="str">
        <f t="shared" ref="BL23:BL34" si="31">IF(B23&lt;&gt;"",IFERROR(IF((SUMIF(D$20:AI$20,"CLO10",D23:AI23)/AO$15)=0,"",(SUMIF(D$20:AI$20,"CLO10",D23:AI23)/AO$15)),""),"")</f>
        <v/>
      </c>
      <c r="BM23" s="92" t="str">
        <f t="shared" ref="BM23:BM34" si="32">IF(BL23="","",IF(BL23&gt;=B$10,"Y","N"))</f>
        <v/>
      </c>
      <c r="BN23" s="92" t="str">
        <f t="shared" ref="BN23:BN34" si="33">IF(BM23="","",IF(BM23&lt;50%,1,IF(AND(BM23&gt;=50%,BM23&lt;B$10),2,IF(BM23&gt;=B$10,3))))</f>
        <v/>
      </c>
      <c r="BO23" s="2"/>
      <c r="BP23" s="2"/>
    </row>
    <row r="24" spans="1:68" ht="15.75" customHeight="1">
      <c r="A24" s="118" t="str">
        <f>IF(B$6="LECTURE",IF('Database (LECTURE-RES-PRAC)'!A19="","",'Database (LECTURE-RES-PRAC)'!A19),"")</f>
        <v/>
      </c>
      <c r="B24" s="119" t="str">
        <f>IF(B$6="LECTURE",IF('Database (LECTURE-RES-PRAC)'!B19="","",'Database (LECTURE-RES-PRAC)'!B19),"")</f>
        <v>ccc</v>
      </c>
      <c r="C24" s="118">
        <f>IF(B24&lt;&gt;"",'Database (LECTURE-RES-PRAC)'!C19,"")</f>
        <v>0</v>
      </c>
      <c r="D24" s="57">
        <v>36</v>
      </c>
      <c r="E24" s="57"/>
      <c r="F24" s="57"/>
      <c r="G24" s="57"/>
      <c r="H24" s="57"/>
      <c r="I24" s="57"/>
      <c r="J24" s="57"/>
      <c r="K24" s="57"/>
      <c r="L24" s="57"/>
      <c r="M24" s="57"/>
      <c r="N24" s="116">
        <f t="shared" si="1"/>
        <v>36</v>
      </c>
      <c r="O24" s="57">
        <v>49</v>
      </c>
      <c r="P24" s="57">
        <v>15</v>
      </c>
      <c r="Q24" s="57"/>
      <c r="R24" s="57"/>
      <c r="S24" s="57"/>
      <c r="T24" s="57"/>
      <c r="U24" s="57"/>
      <c r="V24" s="57"/>
      <c r="W24" s="57"/>
      <c r="X24" s="57"/>
      <c r="Y24" s="116">
        <f t="shared" si="2"/>
        <v>64</v>
      </c>
      <c r="Z24" s="57">
        <v>20</v>
      </c>
      <c r="AA24" s="57">
        <v>34</v>
      </c>
      <c r="AB24" s="57">
        <v>35</v>
      </c>
      <c r="AC24" s="57"/>
      <c r="AD24" s="57"/>
      <c r="AE24" s="57"/>
      <c r="AF24" s="57"/>
      <c r="AG24" s="57"/>
      <c r="AH24" s="57"/>
      <c r="AI24" s="57"/>
      <c r="AJ24" s="117">
        <f t="shared" si="3"/>
        <v>89</v>
      </c>
      <c r="AK24" s="120">
        <f t="shared" si="4"/>
        <v>0.67741935483870963</v>
      </c>
      <c r="AL24" s="92" t="str">
        <f t="shared" si="5"/>
        <v>Y</v>
      </c>
      <c r="AM24" s="92">
        <f t="shared" si="6"/>
        <v>3</v>
      </c>
      <c r="AN24" s="120">
        <f t="shared" si="7"/>
        <v>0.75384615384615383</v>
      </c>
      <c r="AO24" s="92" t="str">
        <f t="shared" si="8"/>
        <v>Y</v>
      </c>
      <c r="AP24" s="92">
        <f t="shared" si="9"/>
        <v>3</v>
      </c>
      <c r="AQ24" s="120">
        <f t="shared" si="10"/>
        <v>0.875</v>
      </c>
      <c r="AR24" s="92" t="str">
        <f t="shared" si="11"/>
        <v>Y</v>
      </c>
      <c r="AS24" s="92">
        <f t="shared" si="12"/>
        <v>3</v>
      </c>
      <c r="AT24" s="120" t="str">
        <f t="shared" si="13"/>
        <v/>
      </c>
      <c r="AU24" s="92" t="str">
        <f t="shared" si="14"/>
        <v/>
      </c>
      <c r="AV24" s="92" t="str">
        <f t="shared" si="15"/>
        <v/>
      </c>
      <c r="AW24" s="120" t="str">
        <f t="shared" si="16"/>
        <v/>
      </c>
      <c r="AX24" s="92" t="str">
        <f t="shared" si="17"/>
        <v/>
      </c>
      <c r="AY24" s="92" t="str">
        <f t="shared" si="18"/>
        <v/>
      </c>
      <c r="AZ24" s="91" t="str">
        <f t="shared" si="19"/>
        <v/>
      </c>
      <c r="BA24" s="92" t="str">
        <f t="shared" si="20"/>
        <v/>
      </c>
      <c r="BB24" s="92" t="str">
        <f t="shared" si="21"/>
        <v/>
      </c>
      <c r="BC24" s="91" t="str">
        <f t="shared" si="22"/>
        <v/>
      </c>
      <c r="BD24" s="92" t="str">
        <f t="shared" si="23"/>
        <v/>
      </c>
      <c r="BE24" s="92" t="str">
        <f t="shared" si="24"/>
        <v/>
      </c>
      <c r="BF24" s="91" t="str">
        <f t="shared" si="25"/>
        <v/>
      </c>
      <c r="BG24" s="92" t="str">
        <f t="shared" si="26"/>
        <v/>
      </c>
      <c r="BH24" s="92" t="str">
        <f t="shared" si="27"/>
        <v/>
      </c>
      <c r="BI24" s="91" t="str">
        <f t="shared" si="28"/>
        <v/>
      </c>
      <c r="BJ24" s="92" t="str">
        <f t="shared" si="29"/>
        <v/>
      </c>
      <c r="BK24" s="92" t="str">
        <f t="shared" si="30"/>
        <v/>
      </c>
      <c r="BL24" s="91" t="str">
        <f t="shared" si="31"/>
        <v/>
      </c>
      <c r="BM24" s="92" t="str">
        <f t="shared" si="32"/>
        <v/>
      </c>
      <c r="BN24" s="92" t="str">
        <f t="shared" si="33"/>
        <v/>
      </c>
      <c r="BO24" s="2"/>
      <c r="BP24" s="2"/>
    </row>
    <row r="25" spans="1:68" ht="15.75" customHeight="1">
      <c r="A25" s="118" t="str">
        <f>IF(B$6="LECTURE",IF('Database (LECTURE-RES-PRAC)'!A20="","",'Database (LECTURE-RES-PRAC)'!A20),"")</f>
        <v/>
      </c>
      <c r="B25" s="119" t="str">
        <f>IF(B$6="LECTURE",IF('Database (LECTURE-RES-PRAC)'!B20="","",'Database (LECTURE-RES-PRAC)'!B20),"")</f>
        <v/>
      </c>
      <c r="C25" s="118" t="str">
        <f>IF(B25&lt;&gt;"",'Database (LECTURE-RES-PRAC)'!C20,"")</f>
        <v/>
      </c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116" t="str">
        <f t="shared" si="1"/>
        <v/>
      </c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116" t="str">
        <f t="shared" si="2"/>
        <v/>
      </c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117" t="str">
        <f t="shared" si="3"/>
        <v/>
      </c>
      <c r="AK25" s="120" t="str">
        <f t="shared" si="4"/>
        <v/>
      </c>
      <c r="AL25" s="92" t="str">
        <f t="shared" si="5"/>
        <v/>
      </c>
      <c r="AM25" s="92" t="str">
        <f t="shared" si="6"/>
        <v/>
      </c>
      <c r="AN25" s="120" t="str">
        <f t="shared" si="7"/>
        <v/>
      </c>
      <c r="AO25" s="92" t="str">
        <f t="shared" si="8"/>
        <v/>
      </c>
      <c r="AP25" s="92" t="str">
        <f t="shared" si="9"/>
        <v/>
      </c>
      <c r="AQ25" s="120" t="str">
        <f t="shared" si="10"/>
        <v/>
      </c>
      <c r="AR25" s="92" t="str">
        <f t="shared" si="11"/>
        <v/>
      </c>
      <c r="AS25" s="92" t="str">
        <f t="shared" si="12"/>
        <v/>
      </c>
      <c r="AT25" s="120" t="str">
        <f t="shared" si="13"/>
        <v/>
      </c>
      <c r="AU25" s="92" t="str">
        <f t="shared" si="14"/>
        <v/>
      </c>
      <c r="AV25" s="92" t="str">
        <f t="shared" si="15"/>
        <v/>
      </c>
      <c r="AW25" s="120" t="str">
        <f t="shared" si="16"/>
        <v/>
      </c>
      <c r="AX25" s="92" t="str">
        <f t="shared" si="17"/>
        <v/>
      </c>
      <c r="AY25" s="92" t="str">
        <f t="shared" si="18"/>
        <v/>
      </c>
      <c r="AZ25" s="91" t="str">
        <f t="shared" si="19"/>
        <v/>
      </c>
      <c r="BA25" s="92" t="str">
        <f t="shared" si="20"/>
        <v/>
      </c>
      <c r="BB25" s="92" t="str">
        <f t="shared" si="21"/>
        <v/>
      </c>
      <c r="BC25" s="91" t="str">
        <f t="shared" si="22"/>
        <v/>
      </c>
      <c r="BD25" s="92" t="str">
        <f t="shared" si="23"/>
        <v/>
      </c>
      <c r="BE25" s="92" t="str">
        <f t="shared" si="24"/>
        <v/>
      </c>
      <c r="BF25" s="91" t="str">
        <f t="shared" si="25"/>
        <v/>
      </c>
      <c r="BG25" s="92" t="str">
        <f t="shared" si="26"/>
        <v/>
      </c>
      <c r="BH25" s="92" t="str">
        <f t="shared" si="27"/>
        <v/>
      </c>
      <c r="BI25" s="91" t="str">
        <f t="shared" si="28"/>
        <v/>
      </c>
      <c r="BJ25" s="92" t="str">
        <f t="shared" si="29"/>
        <v/>
      </c>
      <c r="BK25" s="92" t="str">
        <f t="shared" si="30"/>
        <v/>
      </c>
      <c r="BL25" s="91" t="str">
        <f t="shared" si="31"/>
        <v/>
      </c>
      <c r="BM25" s="92" t="str">
        <f t="shared" si="32"/>
        <v/>
      </c>
      <c r="BN25" s="92" t="str">
        <f t="shared" si="33"/>
        <v/>
      </c>
      <c r="BO25" s="2"/>
      <c r="BP25" s="2"/>
    </row>
    <row r="26" spans="1:68" ht="15.75" customHeight="1">
      <c r="A26" s="118" t="str">
        <f>IF(B$6="LECTURE",IF('Database (LECTURE-RES-PRAC)'!A21="","",'Database (LECTURE-RES-PRAC)'!A21),"")</f>
        <v/>
      </c>
      <c r="B26" s="119" t="str">
        <f>IF(B$6="LECTURE",IF('Database (LECTURE-RES-PRAC)'!B21="","",'Database (LECTURE-RES-PRAC)'!B21),"")</f>
        <v/>
      </c>
      <c r="C26" s="118" t="str">
        <f>IF(B26&lt;&gt;"",'Database (LECTURE-RES-PRAC)'!C21,"")</f>
        <v/>
      </c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116" t="str">
        <f t="shared" si="1"/>
        <v/>
      </c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116" t="str">
        <f t="shared" si="2"/>
        <v/>
      </c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117" t="str">
        <f t="shared" si="3"/>
        <v/>
      </c>
      <c r="AK26" s="120" t="str">
        <f t="shared" si="4"/>
        <v/>
      </c>
      <c r="AL26" s="92" t="str">
        <f t="shared" si="5"/>
        <v/>
      </c>
      <c r="AM26" s="92" t="str">
        <f t="shared" si="6"/>
        <v/>
      </c>
      <c r="AN26" s="120" t="str">
        <f t="shared" si="7"/>
        <v/>
      </c>
      <c r="AO26" s="92" t="str">
        <f t="shared" si="8"/>
        <v/>
      </c>
      <c r="AP26" s="92" t="str">
        <f t="shared" si="9"/>
        <v/>
      </c>
      <c r="AQ26" s="120" t="str">
        <f t="shared" si="10"/>
        <v/>
      </c>
      <c r="AR26" s="92" t="str">
        <f t="shared" si="11"/>
        <v/>
      </c>
      <c r="AS26" s="92" t="str">
        <f t="shared" si="12"/>
        <v/>
      </c>
      <c r="AT26" s="120" t="str">
        <f t="shared" si="13"/>
        <v/>
      </c>
      <c r="AU26" s="92" t="str">
        <f t="shared" si="14"/>
        <v/>
      </c>
      <c r="AV26" s="92" t="str">
        <f t="shared" si="15"/>
        <v/>
      </c>
      <c r="AW26" s="120" t="str">
        <f t="shared" si="16"/>
        <v/>
      </c>
      <c r="AX26" s="92" t="str">
        <f t="shared" si="17"/>
        <v/>
      </c>
      <c r="AY26" s="92" t="str">
        <f t="shared" si="18"/>
        <v/>
      </c>
      <c r="AZ26" s="91" t="str">
        <f t="shared" si="19"/>
        <v/>
      </c>
      <c r="BA26" s="92" t="str">
        <f t="shared" si="20"/>
        <v/>
      </c>
      <c r="BB26" s="92" t="str">
        <f t="shared" si="21"/>
        <v/>
      </c>
      <c r="BC26" s="91" t="str">
        <f t="shared" si="22"/>
        <v/>
      </c>
      <c r="BD26" s="92" t="str">
        <f t="shared" si="23"/>
        <v/>
      </c>
      <c r="BE26" s="92" t="str">
        <f t="shared" si="24"/>
        <v/>
      </c>
      <c r="BF26" s="91" t="str">
        <f t="shared" si="25"/>
        <v/>
      </c>
      <c r="BG26" s="92" t="str">
        <f t="shared" si="26"/>
        <v/>
      </c>
      <c r="BH26" s="92" t="str">
        <f t="shared" si="27"/>
        <v/>
      </c>
      <c r="BI26" s="91" t="str">
        <f t="shared" si="28"/>
        <v/>
      </c>
      <c r="BJ26" s="92" t="str">
        <f t="shared" si="29"/>
        <v/>
      </c>
      <c r="BK26" s="92" t="str">
        <f t="shared" si="30"/>
        <v/>
      </c>
      <c r="BL26" s="91" t="str">
        <f t="shared" si="31"/>
        <v/>
      </c>
      <c r="BM26" s="92" t="str">
        <f t="shared" si="32"/>
        <v/>
      </c>
      <c r="BN26" s="92" t="str">
        <f t="shared" si="33"/>
        <v/>
      </c>
      <c r="BO26" s="2"/>
      <c r="BP26" s="2"/>
    </row>
    <row r="27" spans="1:68" ht="15.75" customHeight="1">
      <c r="A27" s="118" t="str">
        <f>IF(B$6="LECTURE",IF('Database (LECTURE-RES-PRAC)'!A22="","",'Database (LECTURE-RES-PRAC)'!A22),"")</f>
        <v/>
      </c>
      <c r="B27" s="119" t="str">
        <f>IF(B$6="LECTURE",IF('Database (LECTURE-RES-PRAC)'!B22="","",'Database (LECTURE-RES-PRAC)'!B22),"")</f>
        <v/>
      </c>
      <c r="C27" s="118" t="str">
        <f>IF(B27&lt;&gt;"",'Database (LECTURE-RES-PRAC)'!C22,"")</f>
        <v/>
      </c>
      <c r="D27" s="276"/>
      <c r="E27" s="57"/>
      <c r="F27" s="57"/>
      <c r="G27" s="57"/>
      <c r="H27" s="57"/>
      <c r="I27" s="57"/>
      <c r="J27" s="57"/>
      <c r="K27" s="57"/>
      <c r="L27" s="57"/>
      <c r="M27" s="57"/>
      <c r="N27" s="116" t="str">
        <f t="shared" si="1"/>
        <v/>
      </c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116" t="str">
        <f t="shared" si="2"/>
        <v/>
      </c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117" t="str">
        <f t="shared" si="3"/>
        <v/>
      </c>
      <c r="AK27" s="120" t="str">
        <f t="shared" si="4"/>
        <v/>
      </c>
      <c r="AL27" s="92" t="str">
        <f t="shared" si="5"/>
        <v/>
      </c>
      <c r="AM27" s="92" t="str">
        <f t="shared" si="6"/>
        <v/>
      </c>
      <c r="AN27" s="120" t="str">
        <f t="shared" si="7"/>
        <v/>
      </c>
      <c r="AO27" s="92" t="str">
        <f t="shared" si="8"/>
        <v/>
      </c>
      <c r="AP27" s="92" t="str">
        <f t="shared" si="9"/>
        <v/>
      </c>
      <c r="AQ27" s="120" t="str">
        <f t="shared" si="10"/>
        <v/>
      </c>
      <c r="AR27" s="92" t="str">
        <f t="shared" si="11"/>
        <v/>
      </c>
      <c r="AS27" s="92" t="str">
        <f t="shared" si="12"/>
        <v/>
      </c>
      <c r="AT27" s="120" t="str">
        <f t="shared" si="13"/>
        <v/>
      </c>
      <c r="AU27" s="92" t="str">
        <f t="shared" si="14"/>
        <v/>
      </c>
      <c r="AV27" s="92" t="str">
        <f t="shared" si="15"/>
        <v/>
      </c>
      <c r="AW27" s="120" t="str">
        <f t="shared" si="16"/>
        <v/>
      </c>
      <c r="AX27" s="92" t="str">
        <f t="shared" si="17"/>
        <v/>
      </c>
      <c r="AY27" s="92" t="str">
        <f t="shared" si="18"/>
        <v/>
      </c>
      <c r="AZ27" s="91" t="str">
        <f t="shared" si="19"/>
        <v/>
      </c>
      <c r="BA27" s="92" t="str">
        <f t="shared" si="20"/>
        <v/>
      </c>
      <c r="BB27" s="92" t="str">
        <f t="shared" si="21"/>
        <v/>
      </c>
      <c r="BC27" s="91" t="str">
        <f t="shared" si="22"/>
        <v/>
      </c>
      <c r="BD27" s="92" t="str">
        <f t="shared" si="23"/>
        <v/>
      </c>
      <c r="BE27" s="92" t="str">
        <f t="shared" si="24"/>
        <v/>
      </c>
      <c r="BF27" s="91" t="str">
        <f t="shared" si="25"/>
        <v/>
      </c>
      <c r="BG27" s="92" t="str">
        <f t="shared" si="26"/>
        <v/>
      </c>
      <c r="BH27" s="92" t="str">
        <f t="shared" si="27"/>
        <v/>
      </c>
      <c r="BI27" s="91" t="str">
        <f t="shared" si="28"/>
        <v/>
      </c>
      <c r="BJ27" s="92" t="str">
        <f t="shared" si="29"/>
        <v/>
      </c>
      <c r="BK27" s="92" t="str">
        <f t="shared" si="30"/>
        <v/>
      </c>
      <c r="BL27" s="91" t="str">
        <f t="shared" si="31"/>
        <v/>
      </c>
      <c r="BM27" s="92" t="str">
        <f t="shared" si="32"/>
        <v/>
      </c>
      <c r="BN27" s="92" t="str">
        <f t="shared" si="33"/>
        <v/>
      </c>
      <c r="BO27" s="2"/>
      <c r="BP27" s="2"/>
    </row>
    <row r="28" spans="1:68" ht="15.75" customHeight="1">
      <c r="A28" s="118" t="str">
        <f>IF(B$6="LECTURE",IF('Database (LECTURE-RES-PRAC)'!A23="","",'Database (LECTURE-RES-PRAC)'!A23),"")</f>
        <v/>
      </c>
      <c r="B28" s="119" t="str">
        <f>IF(B$6="LECTURE",IF('Database (LECTURE-RES-PRAC)'!B23="","",'Database (LECTURE-RES-PRAC)'!B23),"")</f>
        <v/>
      </c>
      <c r="C28" s="118" t="str">
        <f>IF(B28&lt;&gt;"",'Database (LECTURE-RES-PRAC)'!C23,"")</f>
        <v/>
      </c>
      <c r="D28" s="276"/>
      <c r="E28" s="57"/>
      <c r="F28" s="57"/>
      <c r="G28" s="57"/>
      <c r="H28" s="57"/>
      <c r="I28" s="57"/>
      <c r="J28" s="57"/>
      <c r="K28" s="57"/>
      <c r="L28" s="57"/>
      <c r="M28" s="57"/>
      <c r="N28" s="116" t="str">
        <f t="shared" si="1"/>
        <v/>
      </c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116" t="str">
        <f t="shared" si="2"/>
        <v/>
      </c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117" t="str">
        <f t="shared" si="3"/>
        <v/>
      </c>
      <c r="AK28" s="120" t="str">
        <f t="shared" si="4"/>
        <v/>
      </c>
      <c r="AL28" s="92" t="str">
        <f t="shared" si="5"/>
        <v/>
      </c>
      <c r="AM28" s="92" t="str">
        <f t="shared" si="6"/>
        <v/>
      </c>
      <c r="AN28" s="120" t="str">
        <f t="shared" si="7"/>
        <v/>
      </c>
      <c r="AO28" s="92" t="str">
        <f t="shared" si="8"/>
        <v/>
      </c>
      <c r="AP28" s="92" t="str">
        <f t="shared" si="9"/>
        <v/>
      </c>
      <c r="AQ28" s="120" t="str">
        <f t="shared" si="10"/>
        <v/>
      </c>
      <c r="AR28" s="92" t="str">
        <f t="shared" si="11"/>
        <v/>
      </c>
      <c r="AS28" s="92" t="str">
        <f t="shared" si="12"/>
        <v/>
      </c>
      <c r="AT28" s="120" t="str">
        <f t="shared" si="13"/>
        <v/>
      </c>
      <c r="AU28" s="92" t="str">
        <f t="shared" si="14"/>
        <v/>
      </c>
      <c r="AV28" s="92" t="str">
        <f t="shared" si="15"/>
        <v/>
      </c>
      <c r="AW28" s="120" t="str">
        <f t="shared" si="16"/>
        <v/>
      </c>
      <c r="AX28" s="92" t="str">
        <f t="shared" si="17"/>
        <v/>
      </c>
      <c r="AY28" s="92" t="str">
        <f t="shared" si="18"/>
        <v/>
      </c>
      <c r="AZ28" s="91" t="str">
        <f t="shared" si="19"/>
        <v/>
      </c>
      <c r="BA28" s="92" t="str">
        <f t="shared" si="20"/>
        <v/>
      </c>
      <c r="BB28" s="92" t="str">
        <f t="shared" si="21"/>
        <v/>
      </c>
      <c r="BC28" s="91" t="str">
        <f t="shared" si="22"/>
        <v/>
      </c>
      <c r="BD28" s="92" t="str">
        <f t="shared" si="23"/>
        <v/>
      </c>
      <c r="BE28" s="92" t="str">
        <f t="shared" si="24"/>
        <v/>
      </c>
      <c r="BF28" s="91" t="str">
        <f t="shared" si="25"/>
        <v/>
      </c>
      <c r="BG28" s="92" t="str">
        <f t="shared" si="26"/>
        <v/>
      </c>
      <c r="BH28" s="92" t="str">
        <f t="shared" si="27"/>
        <v/>
      </c>
      <c r="BI28" s="91" t="str">
        <f t="shared" si="28"/>
        <v/>
      </c>
      <c r="BJ28" s="92" t="str">
        <f t="shared" si="29"/>
        <v/>
      </c>
      <c r="BK28" s="92" t="str">
        <f t="shared" si="30"/>
        <v/>
      </c>
      <c r="BL28" s="91" t="str">
        <f t="shared" si="31"/>
        <v/>
      </c>
      <c r="BM28" s="92" t="str">
        <f t="shared" si="32"/>
        <v/>
      </c>
      <c r="BN28" s="92" t="str">
        <f t="shared" si="33"/>
        <v/>
      </c>
      <c r="BO28" s="2"/>
      <c r="BP28" s="2"/>
    </row>
    <row r="29" spans="1:68" ht="15.75" customHeight="1">
      <c r="A29" s="118" t="str">
        <f>IF(B$6="LECTURE",IF('Database (LECTURE-RES-PRAC)'!A24="","",'Database (LECTURE-RES-PRAC)'!A24),"")</f>
        <v/>
      </c>
      <c r="B29" s="119" t="str">
        <f>IF(B$6="LECTURE",IF('Database (LECTURE-RES-PRAC)'!B24="","",'Database (LECTURE-RES-PRAC)'!B24),"")</f>
        <v/>
      </c>
      <c r="C29" s="118" t="str">
        <f>IF(B29&lt;&gt;"",'Database (LECTURE-RES-PRAC)'!C24,"")</f>
        <v/>
      </c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116" t="str">
        <f t="shared" si="1"/>
        <v/>
      </c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116" t="str">
        <f t="shared" si="2"/>
        <v/>
      </c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117" t="str">
        <f t="shared" si="3"/>
        <v/>
      </c>
      <c r="AK29" s="120" t="str">
        <f t="shared" si="4"/>
        <v/>
      </c>
      <c r="AL29" s="92" t="str">
        <f t="shared" si="5"/>
        <v/>
      </c>
      <c r="AM29" s="92" t="str">
        <f t="shared" si="6"/>
        <v/>
      </c>
      <c r="AN29" s="120" t="str">
        <f t="shared" si="7"/>
        <v/>
      </c>
      <c r="AO29" s="92" t="str">
        <f t="shared" si="8"/>
        <v/>
      </c>
      <c r="AP29" s="92" t="str">
        <f t="shared" si="9"/>
        <v/>
      </c>
      <c r="AQ29" s="120" t="str">
        <f t="shared" si="10"/>
        <v/>
      </c>
      <c r="AR29" s="92" t="str">
        <f t="shared" si="11"/>
        <v/>
      </c>
      <c r="AS29" s="92" t="str">
        <f t="shared" si="12"/>
        <v/>
      </c>
      <c r="AT29" s="120" t="str">
        <f t="shared" si="13"/>
        <v/>
      </c>
      <c r="AU29" s="92" t="str">
        <f t="shared" si="14"/>
        <v/>
      </c>
      <c r="AV29" s="92" t="str">
        <f t="shared" si="15"/>
        <v/>
      </c>
      <c r="AW29" s="120" t="str">
        <f t="shared" si="16"/>
        <v/>
      </c>
      <c r="AX29" s="92" t="str">
        <f t="shared" si="17"/>
        <v/>
      </c>
      <c r="AY29" s="92" t="str">
        <f t="shared" si="18"/>
        <v/>
      </c>
      <c r="AZ29" s="91" t="str">
        <f t="shared" si="19"/>
        <v/>
      </c>
      <c r="BA29" s="92" t="str">
        <f t="shared" si="20"/>
        <v/>
      </c>
      <c r="BB29" s="92" t="str">
        <f t="shared" si="21"/>
        <v/>
      </c>
      <c r="BC29" s="91" t="str">
        <f t="shared" si="22"/>
        <v/>
      </c>
      <c r="BD29" s="92" t="str">
        <f t="shared" si="23"/>
        <v/>
      </c>
      <c r="BE29" s="92" t="str">
        <f t="shared" si="24"/>
        <v/>
      </c>
      <c r="BF29" s="91" t="str">
        <f t="shared" si="25"/>
        <v/>
      </c>
      <c r="BG29" s="92" t="str">
        <f t="shared" si="26"/>
        <v/>
      </c>
      <c r="BH29" s="92" t="str">
        <f t="shared" si="27"/>
        <v/>
      </c>
      <c r="BI29" s="91" t="str">
        <f t="shared" si="28"/>
        <v/>
      </c>
      <c r="BJ29" s="92" t="str">
        <f t="shared" si="29"/>
        <v/>
      </c>
      <c r="BK29" s="92" t="str">
        <f t="shared" si="30"/>
        <v/>
      </c>
      <c r="BL29" s="91" t="str">
        <f t="shared" si="31"/>
        <v/>
      </c>
      <c r="BM29" s="92" t="str">
        <f t="shared" si="32"/>
        <v/>
      </c>
      <c r="BN29" s="92" t="str">
        <f t="shared" si="33"/>
        <v/>
      </c>
      <c r="BO29" s="2"/>
      <c r="BP29" s="2"/>
    </row>
    <row r="30" spans="1:68" ht="15.75" customHeight="1">
      <c r="A30" s="118" t="str">
        <f>IF(B$6="LECTURE",IF('Database (LECTURE-RES-PRAC)'!A25="","",'Database (LECTURE-RES-PRAC)'!A25),"")</f>
        <v/>
      </c>
      <c r="B30" s="119" t="str">
        <f>IF(B$6="LECTURE",IF('Database (LECTURE-RES-PRAC)'!B25="","",'Database (LECTURE-RES-PRAC)'!B25),"")</f>
        <v/>
      </c>
      <c r="C30" s="118" t="str">
        <f>IF(B30&lt;&gt;"",'Database (LECTURE-RES-PRAC)'!C25,"")</f>
        <v/>
      </c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116" t="str">
        <f t="shared" si="1"/>
        <v/>
      </c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116" t="str">
        <f t="shared" si="2"/>
        <v/>
      </c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117" t="str">
        <f t="shared" si="3"/>
        <v/>
      </c>
      <c r="AK30" s="120" t="str">
        <f t="shared" si="4"/>
        <v/>
      </c>
      <c r="AL30" s="92" t="str">
        <f t="shared" si="5"/>
        <v/>
      </c>
      <c r="AM30" s="92" t="str">
        <f t="shared" si="6"/>
        <v/>
      </c>
      <c r="AN30" s="120" t="str">
        <f t="shared" si="7"/>
        <v/>
      </c>
      <c r="AO30" s="92" t="str">
        <f t="shared" si="8"/>
        <v/>
      </c>
      <c r="AP30" s="92" t="str">
        <f t="shared" si="9"/>
        <v/>
      </c>
      <c r="AQ30" s="120" t="str">
        <f t="shared" si="10"/>
        <v/>
      </c>
      <c r="AR30" s="92" t="str">
        <f t="shared" si="11"/>
        <v/>
      </c>
      <c r="AS30" s="92" t="str">
        <f t="shared" si="12"/>
        <v/>
      </c>
      <c r="AT30" s="120" t="str">
        <f t="shared" si="13"/>
        <v/>
      </c>
      <c r="AU30" s="92" t="str">
        <f t="shared" si="14"/>
        <v/>
      </c>
      <c r="AV30" s="92" t="str">
        <f t="shared" si="15"/>
        <v/>
      </c>
      <c r="AW30" s="120" t="str">
        <f t="shared" si="16"/>
        <v/>
      </c>
      <c r="AX30" s="92" t="str">
        <f t="shared" si="17"/>
        <v/>
      </c>
      <c r="AY30" s="92" t="str">
        <f t="shared" si="18"/>
        <v/>
      </c>
      <c r="AZ30" s="91" t="str">
        <f t="shared" si="19"/>
        <v/>
      </c>
      <c r="BA30" s="92" t="str">
        <f t="shared" si="20"/>
        <v/>
      </c>
      <c r="BB30" s="92" t="str">
        <f t="shared" si="21"/>
        <v/>
      </c>
      <c r="BC30" s="91" t="str">
        <f t="shared" si="22"/>
        <v/>
      </c>
      <c r="BD30" s="92" t="str">
        <f t="shared" si="23"/>
        <v/>
      </c>
      <c r="BE30" s="92" t="str">
        <f t="shared" si="24"/>
        <v/>
      </c>
      <c r="BF30" s="91" t="str">
        <f t="shared" si="25"/>
        <v/>
      </c>
      <c r="BG30" s="92" t="str">
        <f t="shared" si="26"/>
        <v/>
      </c>
      <c r="BH30" s="92" t="str">
        <f t="shared" si="27"/>
        <v/>
      </c>
      <c r="BI30" s="91" t="str">
        <f t="shared" si="28"/>
        <v/>
      </c>
      <c r="BJ30" s="92" t="str">
        <f t="shared" si="29"/>
        <v/>
      </c>
      <c r="BK30" s="92" t="str">
        <f t="shared" si="30"/>
        <v/>
      </c>
      <c r="BL30" s="91" t="str">
        <f t="shared" si="31"/>
        <v/>
      </c>
      <c r="BM30" s="92" t="str">
        <f t="shared" si="32"/>
        <v/>
      </c>
      <c r="BN30" s="92" t="str">
        <f t="shared" si="33"/>
        <v/>
      </c>
      <c r="BO30" s="2"/>
      <c r="BP30" s="2"/>
    </row>
    <row r="31" spans="1:68" ht="15.75" customHeight="1">
      <c r="A31" s="118" t="str">
        <f>IF(B$6="LECTURE",IF('Database (LECTURE-RES-PRAC)'!A26="","",'Database (LECTURE-RES-PRAC)'!A26),"")</f>
        <v/>
      </c>
      <c r="B31" s="119" t="str">
        <f>IF(B$6="LECTURE",IF('Database (LECTURE-RES-PRAC)'!B26="","",'Database (LECTURE-RES-PRAC)'!B26),"")</f>
        <v/>
      </c>
      <c r="C31" s="118" t="str">
        <f>IF(B31&lt;&gt;"",'Database (LECTURE-RES-PRAC)'!C26,"")</f>
        <v/>
      </c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116" t="str">
        <f t="shared" ref="N31:N34" si="34">IF(B31&lt;&gt;"",SUM(D31:M31),"")</f>
        <v/>
      </c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116" t="str">
        <f t="shared" ref="Y31:Y34" si="35">IF(B31&lt;&gt;"",SUM(O31:X31),"")</f>
        <v/>
      </c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117" t="str">
        <f t="shared" ref="AJ31:AJ34" si="36">IF(B31&lt;&gt;"",SUM(Z31:AI31),"")</f>
        <v/>
      </c>
      <c r="AK31" s="120" t="str">
        <f t="shared" si="4"/>
        <v/>
      </c>
      <c r="AL31" s="92" t="str">
        <f t="shared" si="5"/>
        <v/>
      </c>
      <c r="AM31" s="92" t="str">
        <f t="shared" si="6"/>
        <v/>
      </c>
      <c r="AN31" s="120" t="str">
        <f t="shared" si="7"/>
        <v/>
      </c>
      <c r="AO31" s="92" t="str">
        <f t="shared" si="8"/>
        <v/>
      </c>
      <c r="AP31" s="92" t="str">
        <f t="shared" si="9"/>
        <v/>
      </c>
      <c r="AQ31" s="120" t="str">
        <f t="shared" si="10"/>
        <v/>
      </c>
      <c r="AR31" s="92" t="str">
        <f t="shared" si="11"/>
        <v/>
      </c>
      <c r="AS31" s="92" t="str">
        <f t="shared" si="12"/>
        <v/>
      </c>
      <c r="AT31" s="120" t="str">
        <f t="shared" si="13"/>
        <v/>
      </c>
      <c r="AU31" s="92" t="str">
        <f t="shared" si="14"/>
        <v/>
      </c>
      <c r="AV31" s="92" t="str">
        <f t="shared" si="15"/>
        <v/>
      </c>
      <c r="AW31" s="120" t="str">
        <f t="shared" si="16"/>
        <v/>
      </c>
      <c r="AX31" s="92" t="str">
        <f t="shared" si="17"/>
        <v/>
      </c>
      <c r="AY31" s="92" t="str">
        <f t="shared" si="18"/>
        <v/>
      </c>
      <c r="AZ31" s="91" t="str">
        <f t="shared" si="19"/>
        <v/>
      </c>
      <c r="BA31" s="92" t="str">
        <f t="shared" si="20"/>
        <v/>
      </c>
      <c r="BB31" s="92" t="str">
        <f t="shared" si="21"/>
        <v/>
      </c>
      <c r="BC31" s="91" t="str">
        <f t="shared" si="22"/>
        <v/>
      </c>
      <c r="BD31" s="92" t="str">
        <f t="shared" si="23"/>
        <v/>
      </c>
      <c r="BE31" s="92" t="str">
        <f t="shared" si="24"/>
        <v/>
      </c>
      <c r="BF31" s="91" t="str">
        <f t="shared" si="25"/>
        <v/>
      </c>
      <c r="BG31" s="92" t="str">
        <f t="shared" si="26"/>
        <v/>
      </c>
      <c r="BH31" s="92" t="str">
        <f t="shared" si="27"/>
        <v/>
      </c>
      <c r="BI31" s="91" t="str">
        <f t="shared" si="28"/>
        <v/>
      </c>
      <c r="BJ31" s="92" t="str">
        <f t="shared" si="29"/>
        <v/>
      </c>
      <c r="BK31" s="92" t="str">
        <f t="shared" si="30"/>
        <v/>
      </c>
      <c r="BL31" s="91" t="str">
        <f t="shared" si="31"/>
        <v/>
      </c>
      <c r="BM31" s="92" t="str">
        <f t="shared" si="32"/>
        <v/>
      </c>
      <c r="BN31" s="92" t="str">
        <f t="shared" si="33"/>
        <v/>
      </c>
      <c r="BO31" s="2"/>
      <c r="BP31" s="2"/>
    </row>
    <row r="32" spans="1:68" ht="15.75" customHeight="1">
      <c r="A32" s="118" t="str">
        <f>IF(B$6="LECTURE",IF('Database (LECTURE-RES-PRAC)'!A27="","",'Database (LECTURE-RES-PRAC)'!A27),"")</f>
        <v/>
      </c>
      <c r="B32" s="119" t="str">
        <f>IF(B$6="LECTURE",IF('Database (LECTURE-RES-PRAC)'!B27="","",'Database (LECTURE-RES-PRAC)'!B27),"")</f>
        <v/>
      </c>
      <c r="C32" s="118" t="str">
        <f>IF(B32&lt;&gt;"",'Database (LECTURE-RES-PRAC)'!C27,"")</f>
        <v/>
      </c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116" t="str">
        <f t="shared" si="34"/>
        <v/>
      </c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116" t="str">
        <f t="shared" si="35"/>
        <v/>
      </c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117" t="str">
        <f t="shared" si="36"/>
        <v/>
      </c>
      <c r="AK32" s="120" t="str">
        <f t="shared" si="4"/>
        <v/>
      </c>
      <c r="AL32" s="92" t="str">
        <f t="shared" si="5"/>
        <v/>
      </c>
      <c r="AM32" s="92" t="str">
        <f t="shared" si="6"/>
        <v/>
      </c>
      <c r="AN32" s="120" t="str">
        <f t="shared" si="7"/>
        <v/>
      </c>
      <c r="AO32" s="92" t="str">
        <f t="shared" si="8"/>
        <v/>
      </c>
      <c r="AP32" s="92" t="str">
        <f t="shared" si="9"/>
        <v/>
      </c>
      <c r="AQ32" s="120" t="str">
        <f t="shared" si="10"/>
        <v/>
      </c>
      <c r="AR32" s="92" t="str">
        <f t="shared" si="11"/>
        <v/>
      </c>
      <c r="AS32" s="92" t="str">
        <f t="shared" si="12"/>
        <v/>
      </c>
      <c r="AT32" s="120" t="str">
        <f t="shared" si="13"/>
        <v/>
      </c>
      <c r="AU32" s="92" t="str">
        <f t="shared" si="14"/>
        <v/>
      </c>
      <c r="AV32" s="92" t="str">
        <f t="shared" si="15"/>
        <v/>
      </c>
      <c r="AW32" s="120" t="str">
        <f t="shared" si="16"/>
        <v/>
      </c>
      <c r="AX32" s="92" t="str">
        <f t="shared" si="17"/>
        <v/>
      </c>
      <c r="AY32" s="92" t="str">
        <f t="shared" si="18"/>
        <v/>
      </c>
      <c r="AZ32" s="91" t="str">
        <f t="shared" si="19"/>
        <v/>
      </c>
      <c r="BA32" s="92" t="str">
        <f t="shared" si="20"/>
        <v/>
      </c>
      <c r="BB32" s="92" t="str">
        <f t="shared" si="21"/>
        <v/>
      </c>
      <c r="BC32" s="91" t="str">
        <f t="shared" si="22"/>
        <v/>
      </c>
      <c r="BD32" s="92" t="str">
        <f t="shared" si="23"/>
        <v/>
      </c>
      <c r="BE32" s="92" t="str">
        <f t="shared" si="24"/>
        <v/>
      </c>
      <c r="BF32" s="91" t="str">
        <f t="shared" si="25"/>
        <v/>
      </c>
      <c r="BG32" s="92" t="str">
        <f t="shared" si="26"/>
        <v/>
      </c>
      <c r="BH32" s="92" t="str">
        <f t="shared" si="27"/>
        <v/>
      </c>
      <c r="BI32" s="91" t="str">
        <f t="shared" si="28"/>
        <v/>
      </c>
      <c r="BJ32" s="92" t="str">
        <f t="shared" si="29"/>
        <v/>
      </c>
      <c r="BK32" s="92" t="str">
        <f t="shared" si="30"/>
        <v/>
      </c>
      <c r="BL32" s="91" t="str">
        <f t="shared" si="31"/>
        <v/>
      </c>
      <c r="BM32" s="92" t="str">
        <f t="shared" si="32"/>
        <v/>
      </c>
      <c r="BN32" s="92" t="str">
        <f t="shared" si="33"/>
        <v/>
      </c>
      <c r="BO32" s="2"/>
      <c r="BP32" s="2"/>
    </row>
    <row r="33" spans="1:68" ht="15.75" customHeight="1">
      <c r="A33" s="118" t="str">
        <f>IF(B$6="LECTURE",IF('Database (LECTURE-RES-PRAC)'!A28="","",'Database (LECTURE-RES-PRAC)'!A28),"")</f>
        <v/>
      </c>
      <c r="B33" s="119" t="str">
        <f>IF(B$6="LECTURE",IF('Database (LECTURE-RES-PRAC)'!B28="","",'Database (LECTURE-RES-PRAC)'!B28),"")</f>
        <v/>
      </c>
      <c r="C33" s="118" t="str">
        <f>IF(B33&lt;&gt;"",'Database (LECTURE-RES-PRAC)'!C28,"")</f>
        <v/>
      </c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116" t="str">
        <f t="shared" si="34"/>
        <v/>
      </c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116" t="str">
        <f t="shared" si="35"/>
        <v/>
      </c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117" t="str">
        <f t="shared" si="36"/>
        <v/>
      </c>
      <c r="AK33" s="120" t="str">
        <f t="shared" si="4"/>
        <v/>
      </c>
      <c r="AL33" s="92" t="str">
        <f t="shared" si="5"/>
        <v/>
      </c>
      <c r="AM33" s="92" t="str">
        <f t="shared" si="6"/>
        <v/>
      </c>
      <c r="AN33" s="120" t="str">
        <f t="shared" si="7"/>
        <v/>
      </c>
      <c r="AO33" s="92" t="str">
        <f t="shared" si="8"/>
        <v/>
      </c>
      <c r="AP33" s="92" t="str">
        <f t="shared" si="9"/>
        <v/>
      </c>
      <c r="AQ33" s="120" t="str">
        <f t="shared" si="10"/>
        <v/>
      </c>
      <c r="AR33" s="92" t="str">
        <f t="shared" si="11"/>
        <v/>
      </c>
      <c r="AS33" s="92" t="str">
        <f t="shared" si="12"/>
        <v/>
      </c>
      <c r="AT33" s="120" t="str">
        <f t="shared" si="13"/>
        <v/>
      </c>
      <c r="AU33" s="92" t="str">
        <f t="shared" si="14"/>
        <v/>
      </c>
      <c r="AV33" s="92" t="str">
        <f t="shared" si="15"/>
        <v/>
      </c>
      <c r="AW33" s="120" t="str">
        <f t="shared" si="16"/>
        <v/>
      </c>
      <c r="AX33" s="92" t="str">
        <f t="shared" si="17"/>
        <v/>
      </c>
      <c r="AY33" s="92" t="str">
        <f t="shared" si="18"/>
        <v/>
      </c>
      <c r="AZ33" s="91" t="str">
        <f t="shared" si="19"/>
        <v/>
      </c>
      <c r="BA33" s="92" t="str">
        <f t="shared" si="20"/>
        <v/>
      </c>
      <c r="BB33" s="92" t="str">
        <f t="shared" si="21"/>
        <v/>
      </c>
      <c r="BC33" s="91" t="str">
        <f t="shared" si="22"/>
        <v/>
      </c>
      <c r="BD33" s="92" t="str">
        <f t="shared" si="23"/>
        <v/>
      </c>
      <c r="BE33" s="92" t="str">
        <f t="shared" si="24"/>
        <v/>
      </c>
      <c r="BF33" s="91" t="str">
        <f t="shared" si="25"/>
        <v/>
      </c>
      <c r="BG33" s="92" t="str">
        <f t="shared" si="26"/>
        <v/>
      </c>
      <c r="BH33" s="92" t="str">
        <f t="shared" si="27"/>
        <v/>
      </c>
      <c r="BI33" s="91" t="str">
        <f t="shared" si="28"/>
        <v/>
      </c>
      <c r="BJ33" s="92" t="str">
        <f t="shared" si="29"/>
        <v/>
      </c>
      <c r="BK33" s="92" t="str">
        <f t="shared" si="30"/>
        <v/>
      </c>
      <c r="BL33" s="91" t="str">
        <f t="shared" si="31"/>
        <v/>
      </c>
      <c r="BM33" s="92" t="str">
        <f t="shared" si="32"/>
        <v/>
      </c>
      <c r="BN33" s="92" t="str">
        <f t="shared" si="33"/>
        <v/>
      </c>
      <c r="BO33" s="2"/>
      <c r="BP33" s="2"/>
    </row>
    <row r="34" spans="1:68" ht="15.75" customHeight="1">
      <c r="A34" s="118" t="str">
        <f>IF(B$6="LECTURE",IF('Database (LECTURE-RES-PRAC)'!A29="","",'Database (LECTURE-RES-PRAC)'!A29),"")</f>
        <v/>
      </c>
      <c r="B34" s="119" t="str">
        <f>IF(B$6="LECTURE",IF('Database (LECTURE-RES-PRAC)'!B29="","",'Database (LECTURE-RES-PRAC)'!B29),"")</f>
        <v/>
      </c>
      <c r="C34" s="118" t="str">
        <f>IF(B34&lt;&gt;"",'Database (LECTURE-RES-PRAC)'!C29,"")</f>
        <v/>
      </c>
      <c r="D34" s="276"/>
      <c r="E34" s="57"/>
      <c r="F34" s="57"/>
      <c r="G34" s="57"/>
      <c r="H34" s="57"/>
      <c r="I34" s="57"/>
      <c r="J34" s="57"/>
      <c r="K34" s="57"/>
      <c r="L34" s="57"/>
      <c r="M34" s="57"/>
      <c r="N34" s="116" t="str">
        <f t="shared" si="34"/>
        <v/>
      </c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116" t="str">
        <f t="shared" si="35"/>
        <v/>
      </c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117" t="str">
        <f t="shared" si="36"/>
        <v/>
      </c>
      <c r="AK34" s="120" t="str">
        <f t="shared" si="4"/>
        <v/>
      </c>
      <c r="AL34" s="92" t="str">
        <f t="shared" si="5"/>
        <v/>
      </c>
      <c r="AM34" s="92" t="str">
        <f t="shared" si="6"/>
        <v/>
      </c>
      <c r="AN34" s="120" t="str">
        <f t="shared" si="7"/>
        <v/>
      </c>
      <c r="AO34" s="92" t="str">
        <f t="shared" si="8"/>
        <v/>
      </c>
      <c r="AP34" s="92" t="str">
        <f t="shared" si="9"/>
        <v/>
      </c>
      <c r="AQ34" s="120" t="str">
        <f t="shared" si="10"/>
        <v/>
      </c>
      <c r="AR34" s="92" t="str">
        <f t="shared" si="11"/>
        <v/>
      </c>
      <c r="AS34" s="92" t="str">
        <f t="shared" si="12"/>
        <v/>
      </c>
      <c r="AT34" s="120" t="str">
        <f t="shared" si="13"/>
        <v/>
      </c>
      <c r="AU34" s="92" t="str">
        <f t="shared" si="14"/>
        <v/>
      </c>
      <c r="AV34" s="92" t="str">
        <f t="shared" si="15"/>
        <v/>
      </c>
      <c r="AW34" s="120" t="str">
        <f t="shared" si="16"/>
        <v/>
      </c>
      <c r="AX34" s="92" t="str">
        <f t="shared" si="17"/>
        <v/>
      </c>
      <c r="AY34" s="92" t="str">
        <f t="shared" si="18"/>
        <v/>
      </c>
      <c r="AZ34" s="91" t="str">
        <f t="shared" si="19"/>
        <v/>
      </c>
      <c r="BA34" s="92" t="str">
        <f t="shared" si="20"/>
        <v/>
      </c>
      <c r="BB34" s="92" t="str">
        <f t="shared" si="21"/>
        <v/>
      </c>
      <c r="BC34" s="91" t="str">
        <f t="shared" si="22"/>
        <v/>
      </c>
      <c r="BD34" s="92" t="str">
        <f t="shared" si="23"/>
        <v/>
      </c>
      <c r="BE34" s="92" t="str">
        <f t="shared" si="24"/>
        <v/>
      </c>
      <c r="BF34" s="91" t="str">
        <f t="shared" si="25"/>
        <v/>
      </c>
      <c r="BG34" s="92" t="str">
        <f t="shared" si="26"/>
        <v/>
      </c>
      <c r="BH34" s="92" t="str">
        <f t="shared" si="27"/>
        <v/>
      </c>
      <c r="BI34" s="91" t="str">
        <f t="shared" si="28"/>
        <v/>
      </c>
      <c r="BJ34" s="92" t="str">
        <f t="shared" si="29"/>
        <v/>
      </c>
      <c r="BK34" s="92" t="str">
        <f t="shared" si="30"/>
        <v/>
      </c>
      <c r="BL34" s="91" t="str">
        <f t="shared" si="31"/>
        <v/>
      </c>
      <c r="BM34" s="92" t="str">
        <f t="shared" si="32"/>
        <v/>
      </c>
      <c r="BN34" s="92" t="str">
        <f t="shared" si="33"/>
        <v/>
      </c>
      <c r="BO34" s="2"/>
      <c r="BP34" s="2"/>
    </row>
    <row r="35" spans="1:68" s="280" customFormat="1" ht="15.75" customHeight="1">
      <c r="A35" s="118" t="str">
        <f>IF(B$6="LECTURE",IF('Database (LECTURE-RES-PRAC)'!A30="","",'Database (LECTURE-RES-PRAC)'!A30),"")</f>
        <v/>
      </c>
      <c r="B35" s="119" t="str">
        <f>IF(B$6="LECTURE",IF('Database (LECTURE-RES-PRAC)'!B30="","",'Database (LECTURE-RES-PRAC)'!B30),"")</f>
        <v/>
      </c>
      <c r="C35" s="118" t="str">
        <f>IF(B35&lt;&gt;"",'Database (LECTURE-RES-PRAC)'!C30,"")</f>
        <v/>
      </c>
      <c r="D35" s="276"/>
      <c r="E35" s="57"/>
      <c r="F35" s="57"/>
      <c r="G35" s="57"/>
      <c r="H35" s="57"/>
      <c r="I35" s="57"/>
      <c r="J35" s="57"/>
      <c r="K35" s="57"/>
      <c r="L35" s="57"/>
      <c r="M35" s="57"/>
      <c r="N35" s="116" t="str">
        <f t="shared" ref="N35:N98" si="37">IF(B35&lt;&gt;"",SUM(D35:M35),"")</f>
        <v/>
      </c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116" t="str">
        <f t="shared" ref="Y35:Y98" si="38">IF(B35&lt;&gt;"",SUM(O35:X35),"")</f>
        <v/>
      </c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117" t="str">
        <f t="shared" ref="AJ35:AJ98" si="39">IF(B35&lt;&gt;"",SUM(Z35:AI35),"")</f>
        <v/>
      </c>
      <c r="AK35" s="120" t="str">
        <f t="shared" ref="AK35:AK98" si="40">IF(B35&lt;&gt;"",IFERROR(IF((SUMIF(D$20:AI$20, "CLO1", D35:AI35)/AO$6)=0,"",(SUMIF(D$20:AI$20, "CLO1", D35:AI35)/AO$6)),""),"")</f>
        <v/>
      </c>
      <c r="AL35" s="92" t="str">
        <f t="shared" ref="AL35:AL98" si="41">IF(AK35="","",IF(AK35&gt;=B$10,"Y","N"))</f>
        <v/>
      </c>
      <c r="AM35" s="92" t="str">
        <f t="shared" ref="AM35:AM98" si="42">IF(AK35="","",IF(AK35&lt;50%,1,IF(AND(AK35&gt;=50%,AK35&lt;B$10),2,IF(AK35&gt;=B$10,3))))</f>
        <v/>
      </c>
      <c r="AN35" s="120" t="str">
        <f t="shared" ref="AN35:AN98" si="43">IF(B35&lt;&gt;"",IFERROR(IF((SUMIF(D$20:AI$20, "CLO2", D35:AI35)/AO$7)=0,"",(SUMIF(D$20:AI$20, "CLO2", D35:AI35)/AO$7)),""),"")</f>
        <v/>
      </c>
      <c r="AO35" s="92" t="str">
        <f t="shared" ref="AO35:AO98" si="44">IF(AN35="","",IF(AN35&gt;=B$10,"Y","N"))</f>
        <v/>
      </c>
      <c r="AP35" s="92" t="str">
        <f t="shared" ref="AP35:AP98" si="45">IF(AN35="","",IF(AN35&lt;50%,1,IF(AND(AN35&gt;=50%,AN35&lt;B$10),2,IF(AN35&gt;=B$10,3))))</f>
        <v/>
      </c>
      <c r="AQ35" s="120" t="str">
        <f t="shared" ref="AQ35:AQ98" si="46">IF(B35&lt;&gt;"",IFERROR(IF((SUMIF(D$20:AI$20, "CLO3", D35:AI35)/AO$8)=0,"",(SUMIF(D$20:AI$20, "CLO3", D35:AI35)/AO$8)),""),"")</f>
        <v/>
      </c>
      <c r="AR35" s="92" t="str">
        <f t="shared" ref="AR35:AR98" si="47">IF(AQ35="","",IF(AQ35&gt;=B$10,"Y","N"))</f>
        <v/>
      </c>
      <c r="AS35" s="92" t="str">
        <f t="shared" ref="AS35:AS98" si="48">IF(AQ35="","",IF(AQ35&lt;50%,1,IF(AND(AQ35&gt;=50%,AQ35&lt;B$10),2,IF(AQ35&gt;=B$10,3))))</f>
        <v/>
      </c>
      <c r="AT35" s="120" t="str">
        <f t="shared" ref="AT35:AT98" si="49">IF(B35&lt;&gt;"",IFERROR(IF((SUMIF(D$20:AI$20, "CLO4", D35:AI35)/AO$9)=0,"",(SUMIF(D$20:AI$20, "CLO4", D35:AI35)/AO$9)),""),"")</f>
        <v/>
      </c>
      <c r="AU35" s="92" t="str">
        <f t="shared" ref="AU35:AU98" si="50">IF(AT35="","",IF(AT35&gt;=B$10,"Y","N"))</f>
        <v/>
      </c>
      <c r="AV35" s="92" t="str">
        <f t="shared" ref="AV35:AV98" si="51">IF(AT35="","",IF(AT35&lt;50%,1,IF(AND(AT35&gt;=50%,AT35&lt;B$10),2,IF(AT35&gt;=B$10,3))))</f>
        <v/>
      </c>
      <c r="AW35" s="120" t="str">
        <f t="shared" ref="AW35:AW98" si="52">IF(B35&lt;&gt;"",IFERROR(IF((SUMIF(D$20:AI$20, "CLO5", D35:AI35)/AO$10)=0,"",(SUMIF(D$20:AI$20, "CLO5", D35:AI35)/AO$10)),""),"")</f>
        <v/>
      </c>
      <c r="AX35" s="92" t="str">
        <f t="shared" ref="AX35:AX98" si="53">IF(AW35="","",IF(AW35&gt;=B$10,"Y","N"))</f>
        <v/>
      </c>
      <c r="AY35" s="92" t="str">
        <f t="shared" ref="AY35:AY98" si="54">IF(AW35="","",IF(AW35&lt;50%,1,IF(AND(AW35&gt;=50%,AW35&lt;B$10),2,IF(AW35&gt;=B$10,3))))</f>
        <v/>
      </c>
      <c r="AZ35" s="91" t="str">
        <f t="shared" ref="AZ35:AZ98" si="55">IF(B35&lt;&gt;"",IFERROR(IF((SUMIF(D$20:AI$20, "CLO6", D35:AI35)/AO$11)=0,"",(SUMIF(D$20:AI$20, "CLO6", D35:AI35)/AO$11)),""),"")</f>
        <v/>
      </c>
      <c r="BA35" s="92" t="str">
        <f t="shared" ref="BA35:BA98" si="56">IF(AZ35="","",IF(AZ35&gt;=B$10,"Y","N"))</f>
        <v/>
      </c>
      <c r="BB35" s="92" t="str">
        <f t="shared" ref="BB35:BB98" si="57">IF(BA35="","",IF(BA35&lt;50%,1,IF(AND(BA35&gt;=50%,BA35&lt;B$10),2,IF(BA35&gt;=B$10,3))))</f>
        <v/>
      </c>
      <c r="BC35" s="91" t="str">
        <f t="shared" ref="BC35:BC98" si="58">IF(B35&lt;&gt;"",IFERROR(IF((SUMIF(D$20:AI$20, "CLO7", D35:AI35)/AO$12)=0,"",(SUMIF(D$20:AI$20, "CLO7", D35:AI35)/AO$12)),""),"")</f>
        <v/>
      </c>
      <c r="BD35" s="92" t="str">
        <f t="shared" ref="BD35:BD98" si="59">IF(BC35="","",IF(BC35&gt;=B$10,"Y","N"))</f>
        <v/>
      </c>
      <c r="BE35" s="92" t="str">
        <f t="shared" ref="BE35:BE98" si="60">IF(BD35="","",IF(BD35&lt;50%,1,IF(AND(BD35&gt;=50%,BD35&lt;B$10),2,IF(BD35&gt;=B$10,3))))</f>
        <v/>
      </c>
      <c r="BF35" s="91" t="str">
        <f t="shared" ref="BF35:BF98" si="61">IF(B35&lt;&gt;"",IFERROR(IF((SUMIF(D$20:AI$20, "CLO8", D35:AI35)/AO$13)=0,"",(SUMIF(D$20:AI$20, "CLO8", D35:AI35)/AO$13)),""),"")</f>
        <v/>
      </c>
      <c r="BG35" s="92" t="str">
        <f t="shared" ref="BG35:BG98" si="62">IF(BF35="","",IF(BF35&gt;=B$10,"Y","N"))</f>
        <v/>
      </c>
      <c r="BH35" s="92" t="str">
        <f t="shared" ref="BH35:BH98" si="63">IF(BG35="","",IF(BG35&lt;50%,1,IF(AND(BG35&gt;=50%,BG35&lt;B$10),2,IF(BG35&gt;=B$10,3))))</f>
        <v/>
      </c>
      <c r="BI35" s="91" t="str">
        <f t="shared" ref="BI35:BI98" si="64">IF(B35&lt;&gt;"",IFERROR(IF((SUMIF(D$20:AI$20, "CLO9", D35:AI35)/AO$14)=0,"",(SUMIF(D$20:AI$20, "CLO9", D35:AI35)/AO$14)),""),"")</f>
        <v/>
      </c>
      <c r="BJ35" s="92" t="str">
        <f t="shared" ref="BJ35:BJ98" si="65">IF(BI35="","",IF(BI35&gt;=B$10,"Y","N"))</f>
        <v/>
      </c>
      <c r="BK35" s="92" t="str">
        <f t="shared" ref="BK35:BK98" si="66">IF(BJ35="","",IF(BJ35&lt;50%,1,IF(AND(BJ35&gt;=50%,BJ35&lt;B$10),2,IF(BJ35&gt;=B$10,3))))</f>
        <v/>
      </c>
      <c r="BL35" s="91" t="str">
        <f t="shared" ref="BL35:BL98" si="67">IF(B35&lt;&gt;"",IFERROR(IF((SUMIF(D$20:AI$20,"CLO10",D35:AI35)/AO$15)=0,"",(SUMIF(D$20:AI$20,"CLO10",D35:AI35)/AO$15)),""),"")</f>
        <v/>
      </c>
      <c r="BM35" s="92" t="str">
        <f t="shared" ref="BM35:BM98" si="68">IF(BL35="","",IF(BL35&gt;=B$10,"Y","N"))</f>
        <v/>
      </c>
      <c r="BN35" s="92" t="str">
        <f t="shared" ref="BN35:BN98" si="69">IF(BM35="","",IF(BM35&lt;50%,1,IF(AND(BM35&gt;=50%,BM35&lt;B$10),2,IF(BM35&gt;=B$10,3))))</f>
        <v/>
      </c>
      <c r="BO35" s="279"/>
      <c r="BP35" s="279"/>
    </row>
    <row r="36" spans="1:68" ht="15.75" customHeight="1">
      <c r="A36" s="118" t="str">
        <f>IF(B$6="LECTURE",IF('Database (LECTURE-RES-PRAC)'!A31="","",'Database (LECTURE-RES-PRAC)'!A31),"")</f>
        <v/>
      </c>
      <c r="B36" s="119" t="str">
        <f>IF(B$6="LECTURE",IF('Database (LECTURE-RES-PRAC)'!B31="","",'Database (LECTURE-RES-PRAC)'!B31),"")</f>
        <v/>
      </c>
      <c r="C36" s="118" t="str">
        <f>IF(B36&lt;&gt;"",'Database (LECTURE-RES-PRAC)'!C31,"")</f>
        <v/>
      </c>
      <c r="D36" s="276"/>
      <c r="E36" s="57"/>
      <c r="F36" s="57"/>
      <c r="G36" s="57"/>
      <c r="H36" s="57"/>
      <c r="I36" s="57"/>
      <c r="J36" s="57"/>
      <c r="K36" s="57"/>
      <c r="L36" s="57"/>
      <c r="M36" s="57"/>
      <c r="N36" s="116" t="str">
        <f t="shared" si="37"/>
        <v/>
      </c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116" t="str">
        <f t="shared" si="38"/>
        <v/>
      </c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117" t="str">
        <f t="shared" si="39"/>
        <v/>
      </c>
      <c r="AK36" s="120" t="str">
        <f t="shared" si="40"/>
        <v/>
      </c>
      <c r="AL36" s="92" t="str">
        <f t="shared" si="41"/>
        <v/>
      </c>
      <c r="AM36" s="92" t="str">
        <f t="shared" si="42"/>
        <v/>
      </c>
      <c r="AN36" s="120" t="str">
        <f t="shared" si="43"/>
        <v/>
      </c>
      <c r="AO36" s="92" t="str">
        <f t="shared" si="44"/>
        <v/>
      </c>
      <c r="AP36" s="92" t="str">
        <f t="shared" si="45"/>
        <v/>
      </c>
      <c r="AQ36" s="120" t="str">
        <f t="shared" si="46"/>
        <v/>
      </c>
      <c r="AR36" s="92" t="str">
        <f t="shared" si="47"/>
        <v/>
      </c>
      <c r="AS36" s="92" t="str">
        <f t="shared" si="48"/>
        <v/>
      </c>
      <c r="AT36" s="120" t="str">
        <f t="shared" si="49"/>
        <v/>
      </c>
      <c r="AU36" s="92" t="str">
        <f t="shared" si="50"/>
        <v/>
      </c>
      <c r="AV36" s="92" t="str">
        <f t="shared" si="51"/>
        <v/>
      </c>
      <c r="AW36" s="120" t="str">
        <f t="shared" si="52"/>
        <v/>
      </c>
      <c r="AX36" s="92" t="str">
        <f t="shared" si="53"/>
        <v/>
      </c>
      <c r="AY36" s="92" t="str">
        <f t="shared" si="54"/>
        <v/>
      </c>
      <c r="AZ36" s="91" t="str">
        <f t="shared" si="55"/>
        <v/>
      </c>
      <c r="BA36" s="92" t="str">
        <f t="shared" si="56"/>
        <v/>
      </c>
      <c r="BB36" s="92" t="str">
        <f t="shared" si="57"/>
        <v/>
      </c>
      <c r="BC36" s="91" t="str">
        <f t="shared" si="58"/>
        <v/>
      </c>
      <c r="BD36" s="92" t="str">
        <f t="shared" si="59"/>
        <v/>
      </c>
      <c r="BE36" s="92" t="str">
        <f t="shared" si="60"/>
        <v/>
      </c>
      <c r="BF36" s="91" t="str">
        <f t="shared" si="61"/>
        <v/>
      </c>
      <c r="BG36" s="92" t="str">
        <f t="shared" si="62"/>
        <v/>
      </c>
      <c r="BH36" s="92" t="str">
        <f t="shared" si="63"/>
        <v/>
      </c>
      <c r="BI36" s="91" t="str">
        <f t="shared" si="64"/>
        <v/>
      </c>
      <c r="BJ36" s="92" t="str">
        <f t="shared" si="65"/>
        <v/>
      </c>
      <c r="BK36" s="92" t="str">
        <f t="shared" si="66"/>
        <v/>
      </c>
      <c r="BL36" s="91" t="str">
        <f t="shared" si="67"/>
        <v/>
      </c>
      <c r="BM36" s="92" t="str">
        <f t="shared" si="68"/>
        <v/>
      </c>
      <c r="BN36" s="92" t="str">
        <f t="shared" si="69"/>
        <v/>
      </c>
      <c r="BO36" s="2"/>
      <c r="BP36" s="2"/>
    </row>
    <row r="37" spans="1:68" ht="15.75" customHeight="1">
      <c r="A37" s="118" t="str">
        <f>IF(B$6="LECTURE",IF('Database (LECTURE-RES-PRAC)'!A32="","",'Database (LECTURE-RES-PRAC)'!A32),"")</f>
        <v/>
      </c>
      <c r="B37" s="119" t="str">
        <f>IF(B$6="LECTURE",IF('Database (LECTURE-RES-PRAC)'!B32="","",'Database (LECTURE-RES-PRAC)'!B32),"")</f>
        <v/>
      </c>
      <c r="C37" s="118" t="str">
        <f>IF(B37&lt;&gt;"",'Database (LECTURE-RES-PRAC)'!C32,"")</f>
        <v/>
      </c>
      <c r="D37" s="276"/>
      <c r="E37" s="57"/>
      <c r="F37" s="57"/>
      <c r="G37" s="57"/>
      <c r="H37" s="57"/>
      <c r="I37" s="57"/>
      <c r="J37" s="57"/>
      <c r="K37" s="57"/>
      <c r="L37" s="57"/>
      <c r="M37" s="57"/>
      <c r="N37" s="116" t="str">
        <f t="shared" si="37"/>
        <v/>
      </c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116" t="str">
        <f t="shared" si="38"/>
        <v/>
      </c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117" t="str">
        <f t="shared" si="39"/>
        <v/>
      </c>
      <c r="AK37" s="120" t="str">
        <f t="shared" si="40"/>
        <v/>
      </c>
      <c r="AL37" s="92" t="str">
        <f t="shared" si="41"/>
        <v/>
      </c>
      <c r="AM37" s="92" t="str">
        <f t="shared" si="42"/>
        <v/>
      </c>
      <c r="AN37" s="120" t="str">
        <f t="shared" si="43"/>
        <v/>
      </c>
      <c r="AO37" s="92" t="str">
        <f t="shared" si="44"/>
        <v/>
      </c>
      <c r="AP37" s="92" t="str">
        <f t="shared" si="45"/>
        <v/>
      </c>
      <c r="AQ37" s="120" t="str">
        <f t="shared" si="46"/>
        <v/>
      </c>
      <c r="AR37" s="92" t="str">
        <f t="shared" si="47"/>
        <v/>
      </c>
      <c r="AS37" s="92" t="str">
        <f t="shared" si="48"/>
        <v/>
      </c>
      <c r="AT37" s="120" t="str">
        <f t="shared" si="49"/>
        <v/>
      </c>
      <c r="AU37" s="92" t="str">
        <f t="shared" si="50"/>
        <v/>
      </c>
      <c r="AV37" s="92" t="str">
        <f t="shared" si="51"/>
        <v/>
      </c>
      <c r="AW37" s="120" t="str">
        <f t="shared" si="52"/>
        <v/>
      </c>
      <c r="AX37" s="92" t="str">
        <f t="shared" si="53"/>
        <v/>
      </c>
      <c r="AY37" s="92" t="str">
        <f t="shared" si="54"/>
        <v/>
      </c>
      <c r="AZ37" s="91" t="str">
        <f t="shared" si="55"/>
        <v/>
      </c>
      <c r="BA37" s="92" t="str">
        <f t="shared" si="56"/>
        <v/>
      </c>
      <c r="BB37" s="92" t="str">
        <f t="shared" si="57"/>
        <v/>
      </c>
      <c r="BC37" s="91" t="str">
        <f t="shared" si="58"/>
        <v/>
      </c>
      <c r="BD37" s="92" t="str">
        <f t="shared" si="59"/>
        <v/>
      </c>
      <c r="BE37" s="92" t="str">
        <f t="shared" si="60"/>
        <v/>
      </c>
      <c r="BF37" s="91" t="str">
        <f t="shared" si="61"/>
        <v/>
      </c>
      <c r="BG37" s="92" t="str">
        <f t="shared" si="62"/>
        <v/>
      </c>
      <c r="BH37" s="92" t="str">
        <f t="shared" si="63"/>
        <v/>
      </c>
      <c r="BI37" s="91" t="str">
        <f t="shared" si="64"/>
        <v/>
      </c>
      <c r="BJ37" s="92" t="str">
        <f t="shared" si="65"/>
        <v/>
      </c>
      <c r="BK37" s="92" t="str">
        <f t="shared" si="66"/>
        <v/>
      </c>
      <c r="BL37" s="91" t="str">
        <f t="shared" si="67"/>
        <v/>
      </c>
      <c r="BM37" s="92" t="str">
        <f t="shared" si="68"/>
        <v/>
      </c>
      <c r="BN37" s="92" t="str">
        <f t="shared" si="69"/>
        <v/>
      </c>
      <c r="BO37" s="2"/>
      <c r="BP37" s="2"/>
    </row>
    <row r="38" spans="1:68" ht="15.75" customHeight="1">
      <c r="A38" s="118" t="str">
        <f>IF(B$6="LECTURE",IF('Database (LECTURE-RES-PRAC)'!A33="","",'Database (LECTURE-RES-PRAC)'!A33),"")</f>
        <v/>
      </c>
      <c r="B38" s="119" t="str">
        <f>IF(B$6="LECTURE",IF('Database (LECTURE-RES-PRAC)'!B33="","",'Database (LECTURE-RES-PRAC)'!B33),"")</f>
        <v/>
      </c>
      <c r="C38" s="118" t="str">
        <f>IF(B38&lt;&gt;"",'Database (LECTURE-RES-PRAC)'!C33,"")</f>
        <v/>
      </c>
      <c r="D38" s="276"/>
      <c r="E38" s="57"/>
      <c r="F38" s="57"/>
      <c r="G38" s="57"/>
      <c r="H38" s="57"/>
      <c r="I38" s="57"/>
      <c r="J38" s="57"/>
      <c r="K38" s="57"/>
      <c r="L38" s="57"/>
      <c r="M38" s="57"/>
      <c r="N38" s="116" t="str">
        <f t="shared" si="37"/>
        <v/>
      </c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116" t="str">
        <f t="shared" si="38"/>
        <v/>
      </c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117" t="str">
        <f t="shared" si="39"/>
        <v/>
      </c>
      <c r="AK38" s="120" t="str">
        <f t="shared" si="40"/>
        <v/>
      </c>
      <c r="AL38" s="92" t="str">
        <f t="shared" si="41"/>
        <v/>
      </c>
      <c r="AM38" s="92" t="str">
        <f t="shared" si="42"/>
        <v/>
      </c>
      <c r="AN38" s="120" t="str">
        <f t="shared" si="43"/>
        <v/>
      </c>
      <c r="AO38" s="92" t="str">
        <f t="shared" si="44"/>
        <v/>
      </c>
      <c r="AP38" s="92" t="str">
        <f t="shared" si="45"/>
        <v/>
      </c>
      <c r="AQ38" s="120" t="str">
        <f t="shared" si="46"/>
        <v/>
      </c>
      <c r="AR38" s="92" t="str">
        <f t="shared" si="47"/>
        <v/>
      </c>
      <c r="AS38" s="92" t="str">
        <f t="shared" si="48"/>
        <v/>
      </c>
      <c r="AT38" s="120" t="str">
        <f t="shared" si="49"/>
        <v/>
      </c>
      <c r="AU38" s="92" t="str">
        <f t="shared" si="50"/>
        <v/>
      </c>
      <c r="AV38" s="92" t="str">
        <f t="shared" si="51"/>
        <v/>
      </c>
      <c r="AW38" s="120" t="str">
        <f t="shared" si="52"/>
        <v/>
      </c>
      <c r="AX38" s="92" t="str">
        <f t="shared" si="53"/>
        <v/>
      </c>
      <c r="AY38" s="92" t="str">
        <f t="shared" si="54"/>
        <v/>
      </c>
      <c r="AZ38" s="91" t="str">
        <f t="shared" si="55"/>
        <v/>
      </c>
      <c r="BA38" s="92" t="str">
        <f t="shared" si="56"/>
        <v/>
      </c>
      <c r="BB38" s="92" t="str">
        <f t="shared" si="57"/>
        <v/>
      </c>
      <c r="BC38" s="91" t="str">
        <f t="shared" si="58"/>
        <v/>
      </c>
      <c r="BD38" s="92" t="str">
        <f t="shared" si="59"/>
        <v/>
      </c>
      <c r="BE38" s="92" t="str">
        <f t="shared" si="60"/>
        <v/>
      </c>
      <c r="BF38" s="91" t="str">
        <f t="shared" si="61"/>
        <v/>
      </c>
      <c r="BG38" s="92" t="str">
        <f t="shared" si="62"/>
        <v/>
      </c>
      <c r="BH38" s="92" t="str">
        <f t="shared" si="63"/>
        <v/>
      </c>
      <c r="BI38" s="91" t="str">
        <f t="shared" si="64"/>
        <v/>
      </c>
      <c r="BJ38" s="92" t="str">
        <f t="shared" si="65"/>
        <v/>
      </c>
      <c r="BK38" s="92" t="str">
        <f t="shared" si="66"/>
        <v/>
      </c>
      <c r="BL38" s="91" t="str">
        <f t="shared" si="67"/>
        <v/>
      </c>
      <c r="BM38" s="92" t="str">
        <f t="shared" si="68"/>
        <v/>
      </c>
      <c r="BN38" s="92" t="str">
        <f t="shared" si="69"/>
        <v/>
      </c>
      <c r="BO38" s="2"/>
      <c r="BP38" s="2"/>
    </row>
    <row r="39" spans="1:68" ht="15.75" customHeight="1">
      <c r="A39" s="118" t="str">
        <f>IF(B$6="LECTURE",IF('Database (LECTURE-RES-PRAC)'!A34="","",'Database (LECTURE-RES-PRAC)'!A34),"")</f>
        <v/>
      </c>
      <c r="B39" s="119" t="str">
        <f>IF(B$6="LECTURE",IF('Database (LECTURE-RES-PRAC)'!B34="","",'Database (LECTURE-RES-PRAC)'!B34),"")</f>
        <v/>
      </c>
      <c r="C39" s="118" t="str">
        <f>IF(B39&lt;&gt;"",'Database (LECTURE-RES-PRAC)'!C34,"")</f>
        <v/>
      </c>
      <c r="D39" s="276"/>
      <c r="E39" s="57"/>
      <c r="F39" s="57"/>
      <c r="G39" s="57"/>
      <c r="H39" s="57"/>
      <c r="I39" s="57"/>
      <c r="J39" s="57"/>
      <c r="K39" s="57"/>
      <c r="L39" s="57"/>
      <c r="M39" s="57"/>
      <c r="N39" s="116" t="str">
        <f t="shared" si="37"/>
        <v/>
      </c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116" t="str">
        <f t="shared" si="38"/>
        <v/>
      </c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117" t="str">
        <f t="shared" si="39"/>
        <v/>
      </c>
      <c r="AK39" s="120" t="str">
        <f t="shared" si="40"/>
        <v/>
      </c>
      <c r="AL39" s="92" t="str">
        <f t="shared" si="41"/>
        <v/>
      </c>
      <c r="AM39" s="92" t="str">
        <f t="shared" si="42"/>
        <v/>
      </c>
      <c r="AN39" s="120" t="str">
        <f t="shared" si="43"/>
        <v/>
      </c>
      <c r="AO39" s="92" t="str">
        <f t="shared" si="44"/>
        <v/>
      </c>
      <c r="AP39" s="92" t="str">
        <f t="shared" si="45"/>
        <v/>
      </c>
      <c r="AQ39" s="120" t="str">
        <f t="shared" si="46"/>
        <v/>
      </c>
      <c r="AR39" s="92" t="str">
        <f t="shared" si="47"/>
        <v/>
      </c>
      <c r="AS39" s="92" t="str">
        <f t="shared" si="48"/>
        <v/>
      </c>
      <c r="AT39" s="120" t="str">
        <f t="shared" si="49"/>
        <v/>
      </c>
      <c r="AU39" s="92" t="str">
        <f t="shared" si="50"/>
        <v/>
      </c>
      <c r="AV39" s="92" t="str">
        <f t="shared" si="51"/>
        <v/>
      </c>
      <c r="AW39" s="120" t="str">
        <f t="shared" si="52"/>
        <v/>
      </c>
      <c r="AX39" s="92" t="str">
        <f t="shared" si="53"/>
        <v/>
      </c>
      <c r="AY39" s="92" t="str">
        <f t="shared" si="54"/>
        <v/>
      </c>
      <c r="AZ39" s="91" t="str">
        <f t="shared" si="55"/>
        <v/>
      </c>
      <c r="BA39" s="92" t="str">
        <f t="shared" si="56"/>
        <v/>
      </c>
      <c r="BB39" s="92" t="str">
        <f t="shared" si="57"/>
        <v/>
      </c>
      <c r="BC39" s="91" t="str">
        <f t="shared" si="58"/>
        <v/>
      </c>
      <c r="BD39" s="92" t="str">
        <f t="shared" si="59"/>
        <v/>
      </c>
      <c r="BE39" s="92" t="str">
        <f t="shared" si="60"/>
        <v/>
      </c>
      <c r="BF39" s="91" t="str">
        <f t="shared" si="61"/>
        <v/>
      </c>
      <c r="BG39" s="92" t="str">
        <f t="shared" si="62"/>
        <v/>
      </c>
      <c r="BH39" s="92" t="str">
        <f t="shared" si="63"/>
        <v/>
      </c>
      <c r="BI39" s="91" t="str">
        <f t="shared" si="64"/>
        <v/>
      </c>
      <c r="BJ39" s="92" t="str">
        <f t="shared" si="65"/>
        <v/>
      </c>
      <c r="BK39" s="92" t="str">
        <f t="shared" si="66"/>
        <v/>
      </c>
      <c r="BL39" s="91" t="str">
        <f t="shared" si="67"/>
        <v/>
      </c>
      <c r="BM39" s="92" t="str">
        <f t="shared" si="68"/>
        <v/>
      </c>
      <c r="BN39" s="92" t="str">
        <f t="shared" si="69"/>
        <v/>
      </c>
      <c r="BO39" s="2"/>
      <c r="BP39" s="2"/>
    </row>
    <row r="40" spans="1:68" ht="15.75" customHeight="1">
      <c r="A40" s="118" t="str">
        <f>IF(B$6="LECTURE",IF('Database (LECTURE-RES-PRAC)'!A35="","",'Database (LECTURE-RES-PRAC)'!A35),"")</f>
        <v/>
      </c>
      <c r="B40" s="119" t="str">
        <f>IF(B$6="LECTURE",IF('Database (LECTURE-RES-PRAC)'!B35="","",'Database (LECTURE-RES-PRAC)'!B35),"")</f>
        <v/>
      </c>
      <c r="C40" s="118" t="str">
        <f>IF(B40&lt;&gt;"",'Database (LECTURE-RES-PRAC)'!C35,"")</f>
        <v/>
      </c>
      <c r="D40" s="276"/>
      <c r="E40" s="57"/>
      <c r="F40" s="57"/>
      <c r="G40" s="57"/>
      <c r="H40" s="57"/>
      <c r="I40" s="57"/>
      <c r="J40" s="57"/>
      <c r="K40" s="57"/>
      <c r="L40" s="57"/>
      <c r="M40" s="57"/>
      <c r="N40" s="116" t="str">
        <f t="shared" si="37"/>
        <v/>
      </c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116" t="str">
        <f t="shared" si="38"/>
        <v/>
      </c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117" t="str">
        <f t="shared" si="39"/>
        <v/>
      </c>
      <c r="AK40" s="120" t="str">
        <f t="shared" si="40"/>
        <v/>
      </c>
      <c r="AL40" s="92" t="str">
        <f t="shared" si="41"/>
        <v/>
      </c>
      <c r="AM40" s="92" t="str">
        <f t="shared" si="42"/>
        <v/>
      </c>
      <c r="AN40" s="120" t="str">
        <f t="shared" si="43"/>
        <v/>
      </c>
      <c r="AO40" s="92" t="str">
        <f t="shared" si="44"/>
        <v/>
      </c>
      <c r="AP40" s="92" t="str">
        <f t="shared" si="45"/>
        <v/>
      </c>
      <c r="AQ40" s="120" t="str">
        <f t="shared" si="46"/>
        <v/>
      </c>
      <c r="AR40" s="92" t="str">
        <f t="shared" si="47"/>
        <v/>
      </c>
      <c r="AS40" s="92" t="str">
        <f t="shared" si="48"/>
        <v/>
      </c>
      <c r="AT40" s="120" t="str">
        <f t="shared" si="49"/>
        <v/>
      </c>
      <c r="AU40" s="92" t="str">
        <f t="shared" si="50"/>
        <v/>
      </c>
      <c r="AV40" s="92" t="str">
        <f t="shared" si="51"/>
        <v/>
      </c>
      <c r="AW40" s="120" t="str">
        <f t="shared" si="52"/>
        <v/>
      </c>
      <c r="AX40" s="92" t="str">
        <f t="shared" si="53"/>
        <v/>
      </c>
      <c r="AY40" s="92" t="str">
        <f t="shared" si="54"/>
        <v/>
      </c>
      <c r="AZ40" s="91" t="str">
        <f t="shared" si="55"/>
        <v/>
      </c>
      <c r="BA40" s="92" t="str">
        <f t="shared" si="56"/>
        <v/>
      </c>
      <c r="BB40" s="92" t="str">
        <f t="shared" si="57"/>
        <v/>
      </c>
      <c r="BC40" s="91" t="str">
        <f t="shared" si="58"/>
        <v/>
      </c>
      <c r="BD40" s="92" t="str">
        <f t="shared" si="59"/>
        <v/>
      </c>
      <c r="BE40" s="92" t="str">
        <f t="shared" si="60"/>
        <v/>
      </c>
      <c r="BF40" s="91" t="str">
        <f t="shared" si="61"/>
        <v/>
      </c>
      <c r="BG40" s="92" t="str">
        <f t="shared" si="62"/>
        <v/>
      </c>
      <c r="BH40" s="92" t="str">
        <f t="shared" si="63"/>
        <v/>
      </c>
      <c r="BI40" s="91" t="str">
        <f t="shared" si="64"/>
        <v/>
      </c>
      <c r="BJ40" s="92" t="str">
        <f t="shared" si="65"/>
        <v/>
      </c>
      <c r="BK40" s="92" t="str">
        <f t="shared" si="66"/>
        <v/>
      </c>
      <c r="BL40" s="91" t="str">
        <f t="shared" si="67"/>
        <v/>
      </c>
      <c r="BM40" s="92" t="str">
        <f t="shared" si="68"/>
        <v/>
      </c>
      <c r="BN40" s="92" t="str">
        <f t="shared" si="69"/>
        <v/>
      </c>
      <c r="BO40" s="2"/>
      <c r="BP40" s="2"/>
    </row>
    <row r="41" spans="1:68" ht="15.75" customHeight="1">
      <c r="A41" s="118" t="str">
        <f>IF(B$6="LECTURE",IF('Database (LECTURE-RES-PRAC)'!A36="","",'Database (LECTURE-RES-PRAC)'!A36),"")</f>
        <v/>
      </c>
      <c r="B41" s="119" t="str">
        <f>IF(B$6="LECTURE",IF('Database (LECTURE-RES-PRAC)'!B36="","",'Database (LECTURE-RES-PRAC)'!B36),"")</f>
        <v/>
      </c>
      <c r="C41" s="118" t="str">
        <f>IF(B41&lt;&gt;"",'Database (LECTURE-RES-PRAC)'!C36,"")</f>
        <v/>
      </c>
      <c r="D41" s="276"/>
      <c r="E41" s="57"/>
      <c r="F41" s="57"/>
      <c r="G41" s="57"/>
      <c r="H41" s="57"/>
      <c r="I41" s="57"/>
      <c r="J41" s="57"/>
      <c r="K41" s="57"/>
      <c r="L41" s="57"/>
      <c r="M41" s="57"/>
      <c r="N41" s="116" t="str">
        <f t="shared" si="37"/>
        <v/>
      </c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116" t="str">
        <f t="shared" si="38"/>
        <v/>
      </c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117" t="str">
        <f t="shared" si="39"/>
        <v/>
      </c>
      <c r="AK41" s="120" t="str">
        <f t="shared" si="40"/>
        <v/>
      </c>
      <c r="AL41" s="92" t="str">
        <f t="shared" si="41"/>
        <v/>
      </c>
      <c r="AM41" s="92" t="str">
        <f t="shared" si="42"/>
        <v/>
      </c>
      <c r="AN41" s="120" t="str">
        <f t="shared" si="43"/>
        <v/>
      </c>
      <c r="AO41" s="92" t="str">
        <f t="shared" si="44"/>
        <v/>
      </c>
      <c r="AP41" s="92" t="str">
        <f t="shared" si="45"/>
        <v/>
      </c>
      <c r="AQ41" s="120" t="str">
        <f t="shared" si="46"/>
        <v/>
      </c>
      <c r="AR41" s="92" t="str">
        <f t="shared" si="47"/>
        <v/>
      </c>
      <c r="AS41" s="92" t="str">
        <f t="shared" si="48"/>
        <v/>
      </c>
      <c r="AT41" s="120" t="str">
        <f t="shared" si="49"/>
        <v/>
      </c>
      <c r="AU41" s="92" t="str">
        <f t="shared" si="50"/>
        <v/>
      </c>
      <c r="AV41" s="92" t="str">
        <f t="shared" si="51"/>
        <v/>
      </c>
      <c r="AW41" s="120" t="str">
        <f t="shared" si="52"/>
        <v/>
      </c>
      <c r="AX41" s="92" t="str">
        <f t="shared" si="53"/>
        <v/>
      </c>
      <c r="AY41" s="92" t="str">
        <f t="shared" si="54"/>
        <v/>
      </c>
      <c r="AZ41" s="91" t="str">
        <f t="shared" si="55"/>
        <v/>
      </c>
      <c r="BA41" s="92" t="str">
        <f t="shared" si="56"/>
        <v/>
      </c>
      <c r="BB41" s="92" t="str">
        <f t="shared" si="57"/>
        <v/>
      </c>
      <c r="BC41" s="91" t="str">
        <f t="shared" si="58"/>
        <v/>
      </c>
      <c r="BD41" s="92" t="str">
        <f t="shared" si="59"/>
        <v/>
      </c>
      <c r="BE41" s="92" t="str">
        <f t="shared" si="60"/>
        <v/>
      </c>
      <c r="BF41" s="91" t="str">
        <f t="shared" si="61"/>
        <v/>
      </c>
      <c r="BG41" s="92" t="str">
        <f t="shared" si="62"/>
        <v/>
      </c>
      <c r="BH41" s="92" t="str">
        <f t="shared" si="63"/>
        <v/>
      </c>
      <c r="BI41" s="91" t="str">
        <f t="shared" si="64"/>
        <v/>
      </c>
      <c r="BJ41" s="92" t="str">
        <f t="shared" si="65"/>
        <v/>
      </c>
      <c r="BK41" s="92" t="str">
        <f t="shared" si="66"/>
        <v/>
      </c>
      <c r="BL41" s="91" t="str">
        <f t="shared" si="67"/>
        <v/>
      </c>
      <c r="BM41" s="92" t="str">
        <f t="shared" si="68"/>
        <v/>
      </c>
      <c r="BN41" s="92" t="str">
        <f t="shared" si="69"/>
        <v/>
      </c>
      <c r="BO41" s="2"/>
      <c r="BP41" s="2"/>
    </row>
    <row r="42" spans="1:68" ht="15.75" customHeight="1">
      <c r="A42" s="118" t="str">
        <f>IF(B$6="LECTURE",IF('Database (LECTURE-RES-PRAC)'!A37="","",'Database (LECTURE-RES-PRAC)'!A37),"")</f>
        <v/>
      </c>
      <c r="B42" s="119" t="str">
        <f>IF(B$6="LECTURE",IF('Database (LECTURE-RES-PRAC)'!B37="","",'Database (LECTURE-RES-PRAC)'!B37),"")</f>
        <v/>
      </c>
      <c r="C42" s="118" t="str">
        <f>IF(B42&lt;&gt;"",'Database (LECTURE-RES-PRAC)'!C37,"")</f>
        <v/>
      </c>
      <c r="D42" s="276"/>
      <c r="E42" s="57"/>
      <c r="F42" s="57"/>
      <c r="G42" s="57"/>
      <c r="H42" s="57"/>
      <c r="I42" s="57"/>
      <c r="J42" s="57"/>
      <c r="K42" s="57"/>
      <c r="L42" s="57"/>
      <c r="M42" s="57"/>
      <c r="N42" s="116" t="str">
        <f t="shared" si="37"/>
        <v/>
      </c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116" t="str">
        <f t="shared" si="38"/>
        <v/>
      </c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117" t="str">
        <f t="shared" si="39"/>
        <v/>
      </c>
      <c r="AK42" s="120" t="str">
        <f t="shared" si="40"/>
        <v/>
      </c>
      <c r="AL42" s="92" t="str">
        <f t="shared" si="41"/>
        <v/>
      </c>
      <c r="AM42" s="92" t="str">
        <f t="shared" si="42"/>
        <v/>
      </c>
      <c r="AN42" s="120" t="str">
        <f t="shared" si="43"/>
        <v/>
      </c>
      <c r="AO42" s="92" t="str">
        <f t="shared" si="44"/>
        <v/>
      </c>
      <c r="AP42" s="92" t="str">
        <f t="shared" si="45"/>
        <v/>
      </c>
      <c r="AQ42" s="120" t="str">
        <f t="shared" si="46"/>
        <v/>
      </c>
      <c r="AR42" s="92" t="str">
        <f t="shared" si="47"/>
        <v/>
      </c>
      <c r="AS42" s="92" t="str">
        <f t="shared" si="48"/>
        <v/>
      </c>
      <c r="AT42" s="120" t="str">
        <f t="shared" si="49"/>
        <v/>
      </c>
      <c r="AU42" s="92" t="str">
        <f t="shared" si="50"/>
        <v/>
      </c>
      <c r="AV42" s="92" t="str">
        <f t="shared" si="51"/>
        <v/>
      </c>
      <c r="AW42" s="120" t="str">
        <f t="shared" si="52"/>
        <v/>
      </c>
      <c r="AX42" s="92" t="str">
        <f t="shared" si="53"/>
        <v/>
      </c>
      <c r="AY42" s="92" t="str">
        <f t="shared" si="54"/>
        <v/>
      </c>
      <c r="AZ42" s="91" t="str">
        <f t="shared" si="55"/>
        <v/>
      </c>
      <c r="BA42" s="92" t="str">
        <f t="shared" si="56"/>
        <v/>
      </c>
      <c r="BB42" s="92" t="str">
        <f t="shared" si="57"/>
        <v/>
      </c>
      <c r="BC42" s="91" t="str">
        <f t="shared" si="58"/>
        <v/>
      </c>
      <c r="BD42" s="92" t="str">
        <f t="shared" si="59"/>
        <v/>
      </c>
      <c r="BE42" s="92" t="str">
        <f t="shared" si="60"/>
        <v/>
      </c>
      <c r="BF42" s="91" t="str">
        <f t="shared" si="61"/>
        <v/>
      </c>
      <c r="BG42" s="92" t="str">
        <f t="shared" si="62"/>
        <v/>
      </c>
      <c r="BH42" s="92" t="str">
        <f t="shared" si="63"/>
        <v/>
      </c>
      <c r="BI42" s="91" t="str">
        <f t="shared" si="64"/>
        <v/>
      </c>
      <c r="BJ42" s="92" t="str">
        <f t="shared" si="65"/>
        <v/>
      </c>
      <c r="BK42" s="92" t="str">
        <f t="shared" si="66"/>
        <v/>
      </c>
      <c r="BL42" s="91" t="str">
        <f t="shared" si="67"/>
        <v/>
      </c>
      <c r="BM42" s="92" t="str">
        <f t="shared" si="68"/>
        <v/>
      </c>
      <c r="BN42" s="92" t="str">
        <f t="shared" si="69"/>
        <v/>
      </c>
      <c r="BO42" s="2"/>
      <c r="BP42" s="2"/>
    </row>
    <row r="43" spans="1:68" ht="15.75" customHeight="1">
      <c r="A43" s="118" t="str">
        <f>IF(B$6="LECTURE",IF('Database (LECTURE-RES-PRAC)'!A38="","",'Database (LECTURE-RES-PRAC)'!A38),"")</f>
        <v/>
      </c>
      <c r="B43" s="119" t="str">
        <f>IF(B$6="LECTURE",IF('Database (LECTURE-RES-PRAC)'!B38="","",'Database (LECTURE-RES-PRAC)'!B38),"")</f>
        <v/>
      </c>
      <c r="C43" s="118" t="str">
        <f>IF(B43&lt;&gt;"",'Database (LECTURE-RES-PRAC)'!C38,"")</f>
        <v/>
      </c>
      <c r="D43" s="276"/>
      <c r="E43" s="57"/>
      <c r="F43" s="57"/>
      <c r="G43" s="57"/>
      <c r="H43" s="57"/>
      <c r="I43" s="57"/>
      <c r="J43" s="57"/>
      <c r="K43" s="57"/>
      <c r="L43" s="57"/>
      <c r="M43" s="57"/>
      <c r="N43" s="116" t="str">
        <f t="shared" si="37"/>
        <v/>
      </c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116" t="str">
        <f t="shared" si="38"/>
        <v/>
      </c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117" t="str">
        <f t="shared" si="39"/>
        <v/>
      </c>
      <c r="AK43" s="120" t="str">
        <f t="shared" si="40"/>
        <v/>
      </c>
      <c r="AL43" s="92" t="str">
        <f t="shared" si="41"/>
        <v/>
      </c>
      <c r="AM43" s="92" t="str">
        <f t="shared" si="42"/>
        <v/>
      </c>
      <c r="AN43" s="120" t="str">
        <f t="shared" si="43"/>
        <v/>
      </c>
      <c r="AO43" s="92" t="str">
        <f t="shared" si="44"/>
        <v/>
      </c>
      <c r="AP43" s="92" t="str">
        <f t="shared" si="45"/>
        <v/>
      </c>
      <c r="AQ43" s="120" t="str">
        <f t="shared" si="46"/>
        <v/>
      </c>
      <c r="AR43" s="92" t="str">
        <f t="shared" si="47"/>
        <v/>
      </c>
      <c r="AS43" s="92" t="str">
        <f t="shared" si="48"/>
        <v/>
      </c>
      <c r="AT43" s="120" t="str">
        <f t="shared" si="49"/>
        <v/>
      </c>
      <c r="AU43" s="92" t="str">
        <f t="shared" si="50"/>
        <v/>
      </c>
      <c r="AV43" s="92" t="str">
        <f t="shared" si="51"/>
        <v/>
      </c>
      <c r="AW43" s="120" t="str">
        <f t="shared" si="52"/>
        <v/>
      </c>
      <c r="AX43" s="92" t="str">
        <f t="shared" si="53"/>
        <v/>
      </c>
      <c r="AY43" s="92" t="str">
        <f t="shared" si="54"/>
        <v/>
      </c>
      <c r="AZ43" s="91" t="str">
        <f t="shared" si="55"/>
        <v/>
      </c>
      <c r="BA43" s="92" t="str">
        <f t="shared" si="56"/>
        <v/>
      </c>
      <c r="BB43" s="92" t="str">
        <f t="shared" si="57"/>
        <v/>
      </c>
      <c r="BC43" s="91" t="str">
        <f t="shared" si="58"/>
        <v/>
      </c>
      <c r="BD43" s="92" t="str">
        <f t="shared" si="59"/>
        <v/>
      </c>
      <c r="BE43" s="92" t="str">
        <f t="shared" si="60"/>
        <v/>
      </c>
      <c r="BF43" s="91" t="str">
        <f t="shared" si="61"/>
        <v/>
      </c>
      <c r="BG43" s="92" t="str">
        <f t="shared" si="62"/>
        <v/>
      </c>
      <c r="BH43" s="92" t="str">
        <f t="shared" si="63"/>
        <v/>
      </c>
      <c r="BI43" s="91" t="str">
        <f t="shared" si="64"/>
        <v/>
      </c>
      <c r="BJ43" s="92" t="str">
        <f t="shared" si="65"/>
        <v/>
      </c>
      <c r="BK43" s="92" t="str">
        <f t="shared" si="66"/>
        <v/>
      </c>
      <c r="BL43" s="91" t="str">
        <f t="shared" si="67"/>
        <v/>
      </c>
      <c r="BM43" s="92" t="str">
        <f t="shared" si="68"/>
        <v/>
      </c>
      <c r="BN43" s="92" t="str">
        <f t="shared" si="69"/>
        <v/>
      </c>
      <c r="BO43" s="2"/>
      <c r="BP43" s="2"/>
    </row>
    <row r="44" spans="1:68" ht="15.75" customHeight="1">
      <c r="A44" s="118" t="str">
        <f>IF(B$6="LECTURE",IF('Database (LECTURE-RES-PRAC)'!A39="","",'Database (LECTURE-RES-PRAC)'!A39),"")</f>
        <v/>
      </c>
      <c r="B44" s="119" t="str">
        <f>IF(B$6="LECTURE",IF('Database (LECTURE-RES-PRAC)'!B39="","",'Database (LECTURE-RES-PRAC)'!B39),"")</f>
        <v/>
      </c>
      <c r="C44" s="118" t="str">
        <f>IF(B44&lt;&gt;"",'Database (LECTURE-RES-PRAC)'!C39,"")</f>
        <v/>
      </c>
      <c r="D44" s="276"/>
      <c r="E44" s="57"/>
      <c r="F44" s="57"/>
      <c r="G44" s="57"/>
      <c r="H44" s="57"/>
      <c r="I44" s="57"/>
      <c r="J44" s="57"/>
      <c r="K44" s="57"/>
      <c r="L44" s="57"/>
      <c r="M44" s="57"/>
      <c r="N44" s="116" t="str">
        <f t="shared" si="37"/>
        <v/>
      </c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116" t="str">
        <f t="shared" si="38"/>
        <v/>
      </c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117" t="str">
        <f t="shared" si="39"/>
        <v/>
      </c>
      <c r="AK44" s="120" t="str">
        <f t="shared" si="40"/>
        <v/>
      </c>
      <c r="AL44" s="92" t="str">
        <f t="shared" si="41"/>
        <v/>
      </c>
      <c r="AM44" s="92" t="str">
        <f t="shared" si="42"/>
        <v/>
      </c>
      <c r="AN44" s="120" t="str">
        <f t="shared" si="43"/>
        <v/>
      </c>
      <c r="AO44" s="92" t="str">
        <f t="shared" si="44"/>
        <v/>
      </c>
      <c r="AP44" s="92" t="str">
        <f t="shared" si="45"/>
        <v/>
      </c>
      <c r="AQ44" s="120" t="str">
        <f t="shared" si="46"/>
        <v/>
      </c>
      <c r="AR44" s="92" t="str">
        <f t="shared" si="47"/>
        <v/>
      </c>
      <c r="AS44" s="92" t="str">
        <f t="shared" si="48"/>
        <v/>
      </c>
      <c r="AT44" s="120" t="str">
        <f t="shared" si="49"/>
        <v/>
      </c>
      <c r="AU44" s="92" t="str">
        <f t="shared" si="50"/>
        <v/>
      </c>
      <c r="AV44" s="92" t="str">
        <f t="shared" si="51"/>
        <v/>
      </c>
      <c r="AW44" s="120" t="str">
        <f t="shared" si="52"/>
        <v/>
      </c>
      <c r="AX44" s="92" t="str">
        <f t="shared" si="53"/>
        <v/>
      </c>
      <c r="AY44" s="92" t="str">
        <f t="shared" si="54"/>
        <v/>
      </c>
      <c r="AZ44" s="91" t="str">
        <f t="shared" si="55"/>
        <v/>
      </c>
      <c r="BA44" s="92" t="str">
        <f t="shared" si="56"/>
        <v/>
      </c>
      <c r="BB44" s="92" t="str">
        <f t="shared" si="57"/>
        <v/>
      </c>
      <c r="BC44" s="91" t="str">
        <f t="shared" si="58"/>
        <v/>
      </c>
      <c r="BD44" s="92" t="str">
        <f t="shared" si="59"/>
        <v/>
      </c>
      <c r="BE44" s="92" t="str">
        <f t="shared" si="60"/>
        <v/>
      </c>
      <c r="BF44" s="91" t="str">
        <f t="shared" si="61"/>
        <v/>
      </c>
      <c r="BG44" s="92" t="str">
        <f t="shared" si="62"/>
        <v/>
      </c>
      <c r="BH44" s="92" t="str">
        <f t="shared" si="63"/>
        <v/>
      </c>
      <c r="BI44" s="91" t="str">
        <f t="shared" si="64"/>
        <v/>
      </c>
      <c r="BJ44" s="92" t="str">
        <f t="shared" si="65"/>
        <v/>
      </c>
      <c r="BK44" s="92" t="str">
        <f t="shared" si="66"/>
        <v/>
      </c>
      <c r="BL44" s="91" t="str">
        <f t="shared" si="67"/>
        <v/>
      </c>
      <c r="BM44" s="92" t="str">
        <f t="shared" si="68"/>
        <v/>
      </c>
      <c r="BN44" s="92" t="str">
        <f t="shared" si="69"/>
        <v/>
      </c>
      <c r="BO44" s="2"/>
      <c r="BP44" s="2"/>
    </row>
    <row r="45" spans="1:68" ht="15.75" customHeight="1">
      <c r="A45" s="118" t="str">
        <f>IF(B$6="LECTURE",IF('Database (LECTURE-RES-PRAC)'!A40="","",'Database (LECTURE-RES-PRAC)'!A40),"")</f>
        <v/>
      </c>
      <c r="B45" s="119" t="str">
        <f>IF(B$6="LECTURE",IF('Database (LECTURE-RES-PRAC)'!B40="","",'Database (LECTURE-RES-PRAC)'!B40),"")</f>
        <v/>
      </c>
      <c r="C45" s="118" t="str">
        <f>IF(B45&lt;&gt;"",'Database (LECTURE-RES-PRAC)'!C40,"")</f>
        <v/>
      </c>
      <c r="D45" s="276"/>
      <c r="E45" s="57"/>
      <c r="F45" s="57"/>
      <c r="G45" s="57"/>
      <c r="H45" s="57"/>
      <c r="I45" s="57"/>
      <c r="J45" s="57"/>
      <c r="K45" s="57"/>
      <c r="L45" s="57"/>
      <c r="M45" s="57"/>
      <c r="N45" s="116" t="str">
        <f t="shared" si="37"/>
        <v/>
      </c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116" t="str">
        <f t="shared" si="38"/>
        <v/>
      </c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117" t="str">
        <f t="shared" si="39"/>
        <v/>
      </c>
      <c r="AK45" s="120" t="str">
        <f t="shared" si="40"/>
        <v/>
      </c>
      <c r="AL45" s="92" t="str">
        <f t="shared" si="41"/>
        <v/>
      </c>
      <c r="AM45" s="92" t="str">
        <f t="shared" si="42"/>
        <v/>
      </c>
      <c r="AN45" s="120" t="str">
        <f t="shared" si="43"/>
        <v/>
      </c>
      <c r="AO45" s="92" t="str">
        <f t="shared" si="44"/>
        <v/>
      </c>
      <c r="AP45" s="92" t="str">
        <f t="shared" si="45"/>
        <v/>
      </c>
      <c r="AQ45" s="120" t="str">
        <f t="shared" si="46"/>
        <v/>
      </c>
      <c r="AR45" s="92" t="str">
        <f t="shared" si="47"/>
        <v/>
      </c>
      <c r="AS45" s="92" t="str">
        <f t="shared" si="48"/>
        <v/>
      </c>
      <c r="AT45" s="120" t="str">
        <f t="shared" si="49"/>
        <v/>
      </c>
      <c r="AU45" s="92" t="str">
        <f t="shared" si="50"/>
        <v/>
      </c>
      <c r="AV45" s="92" t="str">
        <f t="shared" si="51"/>
        <v/>
      </c>
      <c r="AW45" s="120" t="str">
        <f t="shared" si="52"/>
        <v/>
      </c>
      <c r="AX45" s="92" t="str">
        <f t="shared" si="53"/>
        <v/>
      </c>
      <c r="AY45" s="92" t="str">
        <f t="shared" si="54"/>
        <v/>
      </c>
      <c r="AZ45" s="91" t="str">
        <f t="shared" si="55"/>
        <v/>
      </c>
      <c r="BA45" s="92" t="str">
        <f t="shared" si="56"/>
        <v/>
      </c>
      <c r="BB45" s="92" t="str">
        <f t="shared" si="57"/>
        <v/>
      </c>
      <c r="BC45" s="91" t="str">
        <f t="shared" si="58"/>
        <v/>
      </c>
      <c r="BD45" s="92" t="str">
        <f t="shared" si="59"/>
        <v/>
      </c>
      <c r="BE45" s="92" t="str">
        <f t="shared" si="60"/>
        <v/>
      </c>
      <c r="BF45" s="91" t="str">
        <f t="shared" si="61"/>
        <v/>
      </c>
      <c r="BG45" s="92" t="str">
        <f t="shared" si="62"/>
        <v/>
      </c>
      <c r="BH45" s="92" t="str">
        <f t="shared" si="63"/>
        <v/>
      </c>
      <c r="BI45" s="91" t="str">
        <f t="shared" si="64"/>
        <v/>
      </c>
      <c r="BJ45" s="92" t="str">
        <f t="shared" si="65"/>
        <v/>
      </c>
      <c r="BK45" s="92" t="str">
        <f t="shared" si="66"/>
        <v/>
      </c>
      <c r="BL45" s="91" t="str">
        <f t="shared" si="67"/>
        <v/>
      </c>
      <c r="BM45" s="92" t="str">
        <f t="shared" si="68"/>
        <v/>
      </c>
      <c r="BN45" s="92" t="str">
        <f t="shared" si="69"/>
        <v/>
      </c>
      <c r="BO45" s="2"/>
      <c r="BP45" s="2"/>
    </row>
    <row r="46" spans="1:68" ht="15.75" customHeight="1">
      <c r="A46" s="118" t="str">
        <f>IF(B$6="LECTURE",IF('Database (LECTURE-RES-PRAC)'!A41="","",'Database (LECTURE-RES-PRAC)'!A41),"")</f>
        <v/>
      </c>
      <c r="B46" s="119" t="str">
        <f>IF(B$6="LECTURE",IF('Database (LECTURE-RES-PRAC)'!B41="","",'Database (LECTURE-RES-PRAC)'!B41),"")</f>
        <v/>
      </c>
      <c r="C46" s="118" t="str">
        <f>IF(B46&lt;&gt;"",'Database (LECTURE-RES-PRAC)'!C41,"")</f>
        <v/>
      </c>
      <c r="D46" s="276"/>
      <c r="E46" s="57"/>
      <c r="F46" s="57"/>
      <c r="G46" s="57"/>
      <c r="H46" s="57"/>
      <c r="I46" s="57"/>
      <c r="J46" s="57"/>
      <c r="K46" s="57"/>
      <c r="L46" s="57"/>
      <c r="M46" s="57"/>
      <c r="N46" s="116" t="str">
        <f t="shared" si="37"/>
        <v/>
      </c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116" t="str">
        <f t="shared" si="38"/>
        <v/>
      </c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117" t="str">
        <f t="shared" si="39"/>
        <v/>
      </c>
      <c r="AK46" s="120" t="str">
        <f t="shared" si="40"/>
        <v/>
      </c>
      <c r="AL46" s="92" t="str">
        <f t="shared" si="41"/>
        <v/>
      </c>
      <c r="AM46" s="92" t="str">
        <f t="shared" si="42"/>
        <v/>
      </c>
      <c r="AN46" s="120" t="str">
        <f t="shared" si="43"/>
        <v/>
      </c>
      <c r="AO46" s="92" t="str">
        <f t="shared" si="44"/>
        <v/>
      </c>
      <c r="AP46" s="92" t="str">
        <f t="shared" si="45"/>
        <v/>
      </c>
      <c r="AQ46" s="120" t="str">
        <f t="shared" si="46"/>
        <v/>
      </c>
      <c r="AR46" s="92" t="str">
        <f t="shared" si="47"/>
        <v/>
      </c>
      <c r="AS46" s="92" t="str">
        <f t="shared" si="48"/>
        <v/>
      </c>
      <c r="AT46" s="120" t="str">
        <f t="shared" si="49"/>
        <v/>
      </c>
      <c r="AU46" s="92" t="str">
        <f t="shared" si="50"/>
        <v/>
      </c>
      <c r="AV46" s="92" t="str">
        <f t="shared" si="51"/>
        <v/>
      </c>
      <c r="AW46" s="120" t="str">
        <f t="shared" si="52"/>
        <v/>
      </c>
      <c r="AX46" s="92" t="str">
        <f t="shared" si="53"/>
        <v/>
      </c>
      <c r="AY46" s="92" t="str">
        <f t="shared" si="54"/>
        <v/>
      </c>
      <c r="AZ46" s="91" t="str">
        <f t="shared" si="55"/>
        <v/>
      </c>
      <c r="BA46" s="92" t="str">
        <f t="shared" si="56"/>
        <v/>
      </c>
      <c r="BB46" s="92" t="str">
        <f t="shared" si="57"/>
        <v/>
      </c>
      <c r="BC46" s="91" t="str">
        <f t="shared" si="58"/>
        <v/>
      </c>
      <c r="BD46" s="92" t="str">
        <f t="shared" si="59"/>
        <v/>
      </c>
      <c r="BE46" s="92" t="str">
        <f t="shared" si="60"/>
        <v/>
      </c>
      <c r="BF46" s="91" t="str">
        <f t="shared" si="61"/>
        <v/>
      </c>
      <c r="BG46" s="92" t="str">
        <f t="shared" si="62"/>
        <v/>
      </c>
      <c r="BH46" s="92" t="str">
        <f t="shared" si="63"/>
        <v/>
      </c>
      <c r="BI46" s="91" t="str">
        <f t="shared" si="64"/>
        <v/>
      </c>
      <c r="BJ46" s="92" t="str">
        <f t="shared" si="65"/>
        <v/>
      </c>
      <c r="BK46" s="92" t="str">
        <f t="shared" si="66"/>
        <v/>
      </c>
      <c r="BL46" s="91" t="str">
        <f t="shared" si="67"/>
        <v/>
      </c>
      <c r="BM46" s="92" t="str">
        <f t="shared" si="68"/>
        <v/>
      </c>
      <c r="BN46" s="92" t="str">
        <f t="shared" si="69"/>
        <v/>
      </c>
      <c r="BO46" s="2"/>
      <c r="BP46" s="2"/>
    </row>
    <row r="47" spans="1:68" ht="15.75" customHeight="1">
      <c r="A47" s="118" t="str">
        <f>IF(B$6="LECTURE",IF('Database (LECTURE-RES-PRAC)'!A42="","",'Database (LECTURE-RES-PRAC)'!A42),"")</f>
        <v/>
      </c>
      <c r="B47" s="119" t="str">
        <f>IF(B$6="LECTURE",IF('Database (LECTURE-RES-PRAC)'!B42="","",'Database (LECTURE-RES-PRAC)'!B42),"")</f>
        <v/>
      </c>
      <c r="C47" s="118" t="str">
        <f>IF(B47&lt;&gt;"",'Database (LECTURE-RES-PRAC)'!C42,"")</f>
        <v/>
      </c>
      <c r="D47" s="276"/>
      <c r="E47" s="57"/>
      <c r="F47" s="57"/>
      <c r="G47" s="57"/>
      <c r="H47" s="57"/>
      <c r="I47" s="57"/>
      <c r="J47" s="57"/>
      <c r="K47" s="57"/>
      <c r="L47" s="57"/>
      <c r="M47" s="57"/>
      <c r="N47" s="116" t="str">
        <f t="shared" si="37"/>
        <v/>
      </c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116" t="str">
        <f t="shared" si="38"/>
        <v/>
      </c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117" t="str">
        <f t="shared" si="39"/>
        <v/>
      </c>
      <c r="AK47" s="120" t="str">
        <f t="shared" si="40"/>
        <v/>
      </c>
      <c r="AL47" s="92" t="str">
        <f t="shared" si="41"/>
        <v/>
      </c>
      <c r="AM47" s="92" t="str">
        <f t="shared" si="42"/>
        <v/>
      </c>
      <c r="AN47" s="120" t="str">
        <f t="shared" si="43"/>
        <v/>
      </c>
      <c r="AO47" s="92" t="str">
        <f t="shared" si="44"/>
        <v/>
      </c>
      <c r="AP47" s="92" t="str">
        <f t="shared" si="45"/>
        <v/>
      </c>
      <c r="AQ47" s="120" t="str">
        <f t="shared" si="46"/>
        <v/>
      </c>
      <c r="AR47" s="92" t="str">
        <f t="shared" si="47"/>
        <v/>
      </c>
      <c r="AS47" s="92" t="str">
        <f t="shared" si="48"/>
        <v/>
      </c>
      <c r="AT47" s="120" t="str">
        <f t="shared" si="49"/>
        <v/>
      </c>
      <c r="AU47" s="92" t="str">
        <f t="shared" si="50"/>
        <v/>
      </c>
      <c r="AV47" s="92" t="str">
        <f t="shared" si="51"/>
        <v/>
      </c>
      <c r="AW47" s="120" t="str">
        <f t="shared" si="52"/>
        <v/>
      </c>
      <c r="AX47" s="92" t="str">
        <f t="shared" si="53"/>
        <v/>
      </c>
      <c r="AY47" s="92" t="str">
        <f t="shared" si="54"/>
        <v/>
      </c>
      <c r="AZ47" s="91" t="str">
        <f t="shared" si="55"/>
        <v/>
      </c>
      <c r="BA47" s="92" t="str">
        <f t="shared" si="56"/>
        <v/>
      </c>
      <c r="BB47" s="92" t="str">
        <f t="shared" si="57"/>
        <v/>
      </c>
      <c r="BC47" s="91" t="str">
        <f t="shared" si="58"/>
        <v/>
      </c>
      <c r="BD47" s="92" t="str">
        <f t="shared" si="59"/>
        <v/>
      </c>
      <c r="BE47" s="92" t="str">
        <f t="shared" si="60"/>
        <v/>
      </c>
      <c r="BF47" s="91" t="str">
        <f t="shared" si="61"/>
        <v/>
      </c>
      <c r="BG47" s="92" t="str">
        <f t="shared" si="62"/>
        <v/>
      </c>
      <c r="BH47" s="92" t="str">
        <f t="shared" si="63"/>
        <v/>
      </c>
      <c r="BI47" s="91" t="str">
        <f t="shared" si="64"/>
        <v/>
      </c>
      <c r="BJ47" s="92" t="str">
        <f t="shared" si="65"/>
        <v/>
      </c>
      <c r="BK47" s="92" t="str">
        <f t="shared" si="66"/>
        <v/>
      </c>
      <c r="BL47" s="91" t="str">
        <f t="shared" si="67"/>
        <v/>
      </c>
      <c r="BM47" s="92" t="str">
        <f t="shared" si="68"/>
        <v/>
      </c>
      <c r="BN47" s="92" t="str">
        <f t="shared" si="69"/>
        <v/>
      </c>
      <c r="BO47" s="2"/>
      <c r="BP47" s="2"/>
    </row>
    <row r="48" spans="1:68" ht="15.75" customHeight="1">
      <c r="A48" s="118" t="str">
        <f>IF(B$6="LECTURE",IF('Database (LECTURE-RES-PRAC)'!A43="","",'Database (LECTURE-RES-PRAC)'!A43),"")</f>
        <v/>
      </c>
      <c r="B48" s="119" t="str">
        <f>IF(B$6="LECTURE",IF('Database (LECTURE-RES-PRAC)'!B43="","",'Database (LECTURE-RES-PRAC)'!B43),"")</f>
        <v/>
      </c>
      <c r="C48" s="118" t="str">
        <f>IF(B48&lt;&gt;"",'Database (LECTURE-RES-PRAC)'!C43,"")</f>
        <v/>
      </c>
      <c r="D48" s="276"/>
      <c r="E48" s="57"/>
      <c r="F48" s="57"/>
      <c r="G48" s="57"/>
      <c r="H48" s="57"/>
      <c r="I48" s="57"/>
      <c r="J48" s="57"/>
      <c r="K48" s="57"/>
      <c r="L48" s="57"/>
      <c r="M48" s="57"/>
      <c r="N48" s="116" t="str">
        <f t="shared" si="37"/>
        <v/>
      </c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116" t="str">
        <f t="shared" si="38"/>
        <v/>
      </c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117" t="str">
        <f t="shared" si="39"/>
        <v/>
      </c>
      <c r="AK48" s="120" t="str">
        <f t="shared" si="40"/>
        <v/>
      </c>
      <c r="AL48" s="92" t="str">
        <f t="shared" si="41"/>
        <v/>
      </c>
      <c r="AM48" s="92" t="str">
        <f t="shared" si="42"/>
        <v/>
      </c>
      <c r="AN48" s="120" t="str">
        <f t="shared" si="43"/>
        <v/>
      </c>
      <c r="AO48" s="92" t="str">
        <f t="shared" si="44"/>
        <v/>
      </c>
      <c r="AP48" s="92" t="str">
        <f t="shared" si="45"/>
        <v/>
      </c>
      <c r="AQ48" s="120" t="str">
        <f t="shared" si="46"/>
        <v/>
      </c>
      <c r="AR48" s="92" t="str">
        <f t="shared" si="47"/>
        <v/>
      </c>
      <c r="AS48" s="92" t="str">
        <f t="shared" si="48"/>
        <v/>
      </c>
      <c r="AT48" s="120" t="str">
        <f t="shared" si="49"/>
        <v/>
      </c>
      <c r="AU48" s="92" t="str">
        <f t="shared" si="50"/>
        <v/>
      </c>
      <c r="AV48" s="92" t="str">
        <f t="shared" si="51"/>
        <v/>
      </c>
      <c r="AW48" s="120" t="str">
        <f t="shared" si="52"/>
        <v/>
      </c>
      <c r="AX48" s="92" t="str">
        <f t="shared" si="53"/>
        <v/>
      </c>
      <c r="AY48" s="92" t="str">
        <f t="shared" si="54"/>
        <v/>
      </c>
      <c r="AZ48" s="91" t="str">
        <f t="shared" si="55"/>
        <v/>
      </c>
      <c r="BA48" s="92" t="str">
        <f t="shared" si="56"/>
        <v/>
      </c>
      <c r="BB48" s="92" t="str">
        <f t="shared" si="57"/>
        <v/>
      </c>
      <c r="BC48" s="91" t="str">
        <f t="shared" si="58"/>
        <v/>
      </c>
      <c r="BD48" s="92" t="str">
        <f t="shared" si="59"/>
        <v/>
      </c>
      <c r="BE48" s="92" t="str">
        <f t="shared" si="60"/>
        <v/>
      </c>
      <c r="BF48" s="91" t="str">
        <f t="shared" si="61"/>
        <v/>
      </c>
      <c r="BG48" s="92" t="str">
        <f t="shared" si="62"/>
        <v/>
      </c>
      <c r="BH48" s="92" t="str">
        <f t="shared" si="63"/>
        <v/>
      </c>
      <c r="BI48" s="91" t="str">
        <f t="shared" si="64"/>
        <v/>
      </c>
      <c r="BJ48" s="92" t="str">
        <f t="shared" si="65"/>
        <v/>
      </c>
      <c r="BK48" s="92" t="str">
        <f t="shared" si="66"/>
        <v/>
      </c>
      <c r="BL48" s="91" t="str">
        <f t="shared" si="67"/>
        <v/>
      </c>
      <c r="BM48" s="92" t="str">
        <f t="shared" si="68"/>
        <v/>
      </c>
      <c r="BN48" s="92" t="str">
        <f t="shared" si="69"/>
        <v/>
      </c>
      <c r="BO48" s="2"/>
      <c r="BP48" s="2"/>
    </row>
    <row r="49" spans="1:68" ht="15.75" customHeight="1">
      <c r="A49" s="118" t="str">
        <f>IF(B$6="LECTURE",IF('Database (LECTURE-RES-PRAC)'!A44="","",'Database (LECTURE-RES-PRAC)'!A44),"")</f>
        <v/>
      </c>
      <c r="B49" s="119" t="str">
        <f>IF(B$6="LECTURE",IF('Database (LECTURE-RES-PRAC)'!B44="","",'Database (LECTURE-RES-PRAC)'!B44),"")</f>
        <v/>
      </c>
      <c r="C49" s="118" t="str">
        <f>IF(B49&lt;&gt;"",'Database (LECTURE-RES-PRAC)'!C44,"")</f>
        <v/>
      </c>
      <c r="D49" s="276"/>
      <c r="E49" s="57"/>
      <c r="F49" s="57"/>
      <c r="G49" s="57"/>
      <c r="H49" s="57"/>
      <c r="I49" s="57"/>
      <c r="J49" s="57"/>
      <c r="K49" s="57"/>
      <c r="L49" s="57"/>
      <c r="M49" s="57"/>
      <c r="N49" s="116" t="str">
        <f t="shared" si="37"/>
        <v/>
      </c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116" t="str">
        <f t="shared" si="38"/>
        <v/>
      </c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117" t="str">
        <f t="shared" si="39"/>
        <v/>
      </c>
      <c r="AK49" s="120" t="str">
        <f t="shared" si="40"/>
        <v/>
      </c>
      <c r="AL49" s="92" t="str">
        <f t="shared" si="41"/>
        <v/>
      </c>
      <c r="AM49" s="92" t="str">
        <f t="shared" si="42"/>
        <v/>
      </c>
      <c r="AN49" s="120" t="str">
        <f t="shared" si="43"/>
        <v/>
      </c>
      <c r="AO49" s="92" t="str">
        <f t="shared" si="44"/>
        <v/>
      </c>
      <c r="AP49" s="92" t="str">
        <f t="shared" si="45"/>
        <v/>
      </c>
      <c r="AQ49" s="120" t="str">
        <f t="shared" si="46"/>
        <v/>
      </c>
      <c r="AR49" s="92" t="str">
        <f t="shared" si="47"/>
        <v/>
      </c>
      <c r="AS49" s="92" t="str">
        <f t="shared" si="48"/>
        <v/>
      </c>
      <c r="AT49" s="120" t="str">
        <f t="shared" si="49"/>
        <v/>
      </c>
      <c r="AU49" s="92" t="str">
        <f t="shared" si="50"/>
        <v/>
      </c>
      <c r="AV49" s="92" t="str">
        <f t="shared" si="51"/>
        <v/>
      </c>
      <c r="AW49" s="120" t="str">
        <f t="shared" si="52"/>
        <v/>
      </c>
      <c r="AX49" s="92" t="str">
        <f t="shared" si="53"/>
        <v/>
      </c>
      <c r="AY49" s="92" t="str">
        <f t="shared" si="54"/>
        <v/>
      </c>
      <c r="AZ49" s="91" t="str">
        <f t="shared" si="55"/>
        <v/>
      </c>
      <c r="BA49" s="92" t="str">
        <f t="shared" si="56"/>
        <v/>
      </c>
      <c r="BB49" s="92" t="str">
        <f t="shared" si="57"/>
        <v/>
      </c>
      <c r="BC49" s="91" t="str">
        <f t="shared" si="58"/>
        <v/>
      </c>
      <c r="BD49" s="92" t="str">
        <f t="shared" si="59"/>
        <v/>
      </c>
      <c r="BE49" s="92" t="str">
        <f t="shared" si="60"/>
        <v/>
      </c>
      <c r="BF49" s="91" t="str">
        <f t="shared" si="61"/>
        <v/>
      </c>
      <c r="BG49" s="92" t="str">
        <f t="shared" si="62"/>
        <v/>
      </c>
      <c r="BH49" s="92" t="str">
        <f t="shared" si="63"/>
        <v/>
      </c>
      <c r="BI49" s="91" t="str">
        <f t="shared" si="64"/>
        <v/>
      </c>
      <c r="BJ49" s="92" t="str">
        <f t="shared" si="65"/>
        <v/>
      </c>
      <c r="BK49" s="92" t="str">
        <f t="shared" si="66"/>
        <v/>
      </c>
      <c r="BL49" s="91" t="str">
        <f t="shared" si="67"/>
        <v/>
      </c>
      <c r="BM49" s="92" t="str">
        <f t="shared" si="68"/>
        <v/>
      </c>
      <c r="BN49" s="92" t="str">
        <f t="shared" si="69"/>
        <v/>
      </c>
      <c r="BO49" s="2"/>
      <c r="BP49" s="2"/>
    </row>
    <row r="50" spans="1:68" ht="15.75" customHeight="1">
      <c r="A50" s="118" t="str">
        <f>IF(B$6="LECTURE",IF('Database (LECTURE-RES-PRAC)'!A45="","",'Database (LECTURE-RES-PRAC)'!A45),"")</f>
        <v/>
      </c>
      <c r="B50" s="119" t="str">
        <f>IF(B$6="LECTURE",IF('Database (LECTURE-RES-PRAC)'!B45="","",'Database (LECTURE-RES-PRAC)'!B45),"")</f>
        <v/>
      </c>
      <c r="C50" s="118" t="str">
        <f>IF(B50&lt;&gt;"",'Database (LECTURE-RES-PRAC)'!C45,"")</f>
        <v/>
      </c>
      <c r="D50" s="276"/>
      <c r="E50" s="57"/>
      <c r="F50" s="57"/>
      <c r="G50" s="57"/>
      <c r="H50" s="57"/>
      <c r="I50" s="57"/>
      <c r="J50" s="57"/>
      <c r="K50" s="57"/>
      <c r="L50" s="57"/>
      <c r="M50" s="57"/>
      <c r="N50" s="116" t="str">
        <f t="shared" si="37"/>
        <v/>
      </c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116" t="str">
        <f t="shared" si="38"/>
        <v/>
      </c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117" t="str">
        <f t="shared" si="39"/>
        <v/>
      </c>
      <c r="AK50" s="120" t="str">
        <f t="shared" si="40"/>
        <v/>
      </c>
      <c r="AL50" s="92" t="str">
        <f t="shared" si="41"/>
        <v/>
      </c>
      <c r="AM50" s="92" t="str">
        <f t="shared" si="42"/>
        <v/>
      </c>
      <c r="AN50" s="120" t="str">
        <f t="shared" si="43"/>
        <v/>
      </c>
      <c r="AO50" s="92" t="str">
        <f t="shared" si="44"/>
        <v/>
      </c>
      <c r="AP50" s="92" t="str">
        <f t="shared" si="45"/>
        <v/>
      </c>
      <c r="AQ50" s="120" t="str">
        <f t="shared" si="46"/>
        <v/>
      </c>
      <c r="AR50" s="92" t="str">
        <f t="shared" si="47"/>
        <v/>
      </c>
      <c r="AS50" s="92" t="str">
        <f t="shared" si="48"/>
        <v/>
      </c>
      <c r="AT50" s="120" t="str">
        <f t="shared" si="49"/>
        <v/>
      </c>
      <c r="AU50" s="92" t="str">
        <f t="shared" si="50"/>
        <v/>
      </c>
      <c r="AV50" s="92" t="str">
        <f t="shared" si="51"/>
        <v/>
      </c>
      <c r="AW50" s="120" t="str">
        <f t="shared" si="52"/>
        <v/>
      </c>
      <c r="AX50" s="92" t="str">
        <f t="shared" si="53"/>
        <v/>
      </c>
      <c r="AY50" s="92" t="str">
        <f t="shared" si="54"/>
        <v/>
      </c>
      <c r="AZ50" s="91" t="str">
        <f t="shared" si="55"/>
        <v/>
      </c>
      <c r="BA50" s="92" t="str">
        <f t="shared" si="56"/>
        <v/>
      </c>
      <c r="BB50" s="92" t="str">
        <f t="shared" si="57"/>
        <v/>
      </c>
      <c r="BC50" s="91" t="str">
        <f t="shared" si="58"/>
        <v/>
      </c>
      <c r="BD50" s="92" t="str">
        <f t="shared" si="59"/>
        <v/>
      </c>
      <c r="BE50" s="92" t="str">
        <f t="shared" si="60"/>
        <v/>
      </c>
      <c r="BF50" s="91" t="str">
        <f t="shared" si="61"/>
        <v/>
      </c>
      <c r="BG50" s="92" t="str">
        <f t="shared" si="62"/>
        <v/>
      </c>
      <c r="BH50" s="92" t="str">
        <f t="shared" si="63"/>
        <v/>
      </c>
      <c r="BI50" s="91" t="str">
        <f t="shared" si="64"/>
        <v/>
      </c>
      <c r="BJ50" s="92" t="str">
        <f t="shared" si="65"/>
        <v/>
      </c>
      <c r="BK50" s="92" t="str">
        <f t="shared" si="66"/>
        <v/>
      </c>
      <c r="BL50" s="91" t="str">
        <f t="shared" si="67"/>
        <v/>
      </c>
      <c r="BM50" s="92" t="str">
        <f t="shared" si="68"/>
        <v/>
      </c>
      <c r="BN50" s="92" t="str">
        <f t="shared" si="69"/>
        <v/>
      </c>
      <c r="BO50" s="2"/>
      <c r="BP50" s="2"/>
    </row>
    <row r="51" spans="1:68" ht="15.75" customHeight="1">
      <c r="A51" s="118" t="str">
        <f>IF(B$6="LECTURE",IF('Database (LECTURE-RES-PRAC)'!A46="","",'Database (LECTURE-RES-PRAC)'!A46),"")</f>
        <v/>
      </c>
      <c r="B51" s="119" t="str">
        <f>IF(B$6="LECTURE",IF('Database (LECTURE-RES-PRAC)'!B46="","",'Database (LECTURE-RES-PRAC)'!B46),"")</f>
        <v/>
      </c>
      <c r="C51" s="118" t="str">
        <f>IF(B51&lt;&gt;"",'Database (LECTURE-RES-PRAC)'!C46,"")</f>
        <v/>
      </c>
      <c r="D51" s="276"/>
      <c r="E51" s="57"/>
      <c r="F51" s="57"/>
      <c r="G51" s="57"/>
      <c r="H51" s="57"/>
      <c r="I51" s="57"/>
      <c r="J51" s="57"/>
      <c r="K51" s="57"/>
      <c r="L51" s="57"/>
      <c r="M51" s="57"/>
      <c r="N51" s="116" t="str">
        <f t="shared" si="37"/>
        <v/>
      </c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116" t="str">
        <f t="shared" si="38"/>
        <v/>
      </c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117" t="str">
        <f t="shared" si="39"/>
        <v/>
      </c>
      <c r="AK51" s="120" t="str">
        <f t="shared" si="40"/>
        <v/>
      </c>
      <c r="AL51" s="92" t="str">
        <f t="shared" si="41"/>
        <v/>
      </c>
      <c r="AM51" s="92" t="str">
        <f t="shared" si="42"/>
        <v/>
      </c>
      <c r="AN51" s="120" t="str">
        <f t="shared" si="43"/>
        <v/>
      </c>
      <c r="AO51" s="92" t="str">
        <f t="shared" si="44"/>
        <v/>
      </c>
      <c r="AP51" s="92" t="str">
        <f t="shared" si="45"/>
        <v/>
      </c>
      <c r="AQ51" s="120" t="str">
        <f t="shared" si="46"/>
        <v/>
      </c>
      <c r="AR51" s="92" t="str">
        <f t="shared" si="47"/>
        <v/>
      </c>
      <c r="AS51" s="92" t="str">
        <f t="shared" si="48"/>
        <v/>
      </c>
      <c r="AT51" s="120" t="str">
        <f t="shared" si="49"/>
        <v/>
      </c>
      <c r="AU51" s="92" t="str">
        <f t="shared" si="50"/>
        <v/>
      </c>
      <c r="AV51" s="92" t="str">
        <f t="shared" si="51"/>
        <v/>
      </c>
      <c r="AW51" s="120" t="str">
        <f t="shared" si="52"/>
        <v/>
      </c>
      <c r="AX51" s="92" t="str">
        <f t="shared" si="53"/>
        <v/>
      </c>
      <c r="AY51" s="92" t="str">
        <f t="shared" si="54"/>
        <v/>
      </c>
      <c r="AZ51" s="91" t="str">
        <f t="shared" si="55"/>
        <v/>
      </c>
      <c r="BA51" s="92" t="str">
        <f t="shared" si="56"/>
        <v/>
      </c>
      <c r="BB51" s="92" t="str">
        <f t="shared" si="57"/>
        <v/>
      </c>
      <c r="BC51" s="91" t="str">
        <f t="shared" si="58"/>
        <v/>
      </c>
      <c r="BD51" s="92" t="str">
        <f t="shared" si="59"/>
        <v/>
      </c>
      <c r="BE51" s="92" t="str">
        <f t="shared" si="60"/>
        <v/>
      </c>
      <c r="BF51" s="91" t="str">
        <f t="shared" si="61"/>
        <v/>
      </c>
      <c r="BG51" s="92" t="str">
        <f t="shared" si="62"/>
        <v/>
      </c>
      <c r="BH51" s="92" t="str">
        <f t="shared" si="63"/>
        <v/>
      </c>
      <c r="BI51" s="91" t="str">
        <f t="shared" si="64"/>
        <v/>
      </c>
      <c r="BJ51" s="92" t="str">
        <f t="shared" si="65"/>
        <v/>
      </c>
      <c r="BK51" s="92" t="str">
        <f t="shared" si="66"/>
        <v/>
      </c>
      <c r="BL51" s="91" t="str">
        <f t="shared" si="67"/>
        <v/>
      </c>
      <c r="BM51" s="92" t="str">
        <f t="shared" si="68"/>
        <v/>
      </c>
      <c r="BN51" s="92" t="str">
        <f t="shared" si="69"/>
        <v/>
      </c>
      <c r="BO51" s="2"/>
      <c r="BP51" s="2"/>
    </row>
    <row r="52" spans="1:68" ht="15.75" customHeight="1">
      <c r="A52" s="118" t="str">
        <f>IF(B$6="LECTURE",IF('Database (LECTURE-RES-PRAC)'!A47="","",'Database (LECTURE-RES-PRAC)'!A47),"")</f>
        <v/>
      </c>
      <c r="B52" s="119" t="str">
        <f>IF(B$6="LECTURE",IF('Database (LECTURE-RES-PRAC)'!B47="","",'Database (LECTURE-RES-PRAC)'!B47),"")</f>
        <v/>
      </c>
      <c r="C52" s="118" t="str">
        <f>IF(B52&lt;&gt;"",'Database (LECTURE-RES-PRAC)'!C47,"")</f>
        <v/>
      </c>
      <c r="D52" s="276"/>
      <c r="E52" s="57"/>
      <c r="F52" s="57"/>
      <c r="G52" s="57"/>
      <c r="H52" s="57"/>
      <c r="I52" s="57"/>
      <c r="J52" s="57"/>
      <c r="K52" s="57"/>
      <c r="L52" s="57"/>
      <c r="M52" s="57"/>
      <c r="N52" s="116" t="str">
        <f t="shared" si="37"/>
        <v/>
      </c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116" t="str">
        <f t="shared" si="38"/>
        <v/>
      </c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117" t="str">
        <f t="shared" si="39"/>
        <v/>
      </c>
      <c r="AK52" s="120" t="str">
        <f t="shared" si="40"/>
        <v/>
      </c>
      <c r="AL52" s="92" t="str">
        <f t="shared" si="41"/>
        <v/>
      </c>
      <c r="AM52" s="92" t="str">
        <f t="shared" si="42"/>
        <v/>
      </c>
      <c r="AN52" s="120" t="str">
        <f t="shared" si="43"/>
        <v/>
      </c>
      <c r="AO52" s="92" t="str">
        <f t="shared" si="44"/>
        <v/>
      </c>
      <c r="AP52" s="92" t="str">
        <f t="shared" si="45"/>
        <v/>
      </c>
      <c r="AQ52" s="120" t="str">
        <f t="shared" si="46"/>
        <v/>
      </c>
      <c r="AR52" s="92" t="str">
        <f t="shared" si="47"/>
        <v/>
      </c>
      <c r="AS52" s="92" t="str">
        <f t="shared" si="48"/>
        <v/>
      </c>
      <c r="AT52" s="120" t="str">
        <f t="shared" si="49"/>
        <v/>
      </c>
      <c r="AU52" s="92" t="str">
        <f t="shared" si="50"/>
        <v/>
      </c>
      <c r="AV52" s="92" t="str">
        <f t="shared" si="51"/>
        <v/>
      </c>
      <c r="AW52" s="120" t="str">
        <f t="shared" si="52"/>
        <v/>
      </c>
      <c r="AX52" s="92" t="str">
        <f t="shared" si="53"/>
        <v/>
      </c>
      <c r="AY52" s="92" t="str">
        <f t="shared" si="54"/>
        <v/>
      </c>
      <c r="AZ52" s="91" t="str">
        <f t="shared" si="55"/>
        <v/>
      </c>
      <c r="BA52" s="92" t="str">
        <f t="shared" si="56"/>
        <v/>
      </c>
      <c r="BB52" s="92" t="str">
        <f t="shared" si="57"/>
        <v/>
      </c>
      <c r="BC52" s="91" t="str">
        <f t="shared" si="58"/>
        <v/>
      </c>
      <c r="BD52" s="92" t="str">
        <f t="shared" si="59"/>
        <v/>
      </c>
      <c r="BE52" s="92" t="str">
        <f t="shared" si="60"/>
        <v/>
      </c>
      <c r="BF52" s="91" t="str">
        <f t="shared" si="61"/>
        <v/>
      </c>
      <c r="BG52" s="92" t="str">
        <f t="shared" si="62"/>
        <v/>
      </c>
      <c r="BH52" s="92" t="str">
        <f t="shared" si="63"/>
        <v/>
      </c>
      <c r="BI52" s="91" t="str">
        <f t="shared" si="64"/>
        <v/>
      </c>
      <c r="BJ52" s="92" t="str">
        <f t="shared" si="65"/>
        <v/>
      </c>
      <c r="BK52" s="92" t="str">
        <f t="shared" si="66"/>
        <v/>
      </c>
      <c r="BL52" s="91" t="str">
        <f t="shared" si="67"/>
        <v/>
      </c>
      <c r="BM52" s="92" t="str">
        <f t="shared" si="68"/>
        <v/>
      </c>
      <c r="BN52" s="92" t="str">
        <f t="shared" si="69"/>
        <v/>
      </c>
      <c r="BO52" s="2"/>
      <c r="BP52" s="2"/>
    </row>
    <row r="53" spans="1:68" ht="15.75" customHeight="1">
      <c r="A53" s="118" t="str">
        <f>IF(B$6="LECTURE",IF('Database (LECTURE-RES-PRAC)'!A48="","",'Database (LECTURE-RES-PRAC)'!A48),"")</f>
        <v/>
      </c>
      <c r="B53" s="119" t="str">
        <f>IF(B$6="LECTURE",IF('Database (LECTURE-RES-PRAC)'!B48="","",'Database (LECTURE-RES-PRAC)'!B48),"")</f>
        <v/>
      </c>
      <c r="C53" s="118" t="str">
        <f>IF(B53&lt;&gt;"",'Database (LECTURE-RES-PRAC)'!C48,"")</f>
        <v/>
      </c>
      <c r="D53" s="276"/>
      <c r="E53" s="57"/>
      <c r="F53" s="57"/>
      <c r="G53" s="57"/>
      <c r="H53" s="57"/>
      <c r="I53" s="57"/>
      <c r="J53" s="57"/>
      <c r="K53" s="57"/>
      <c r="L53" s="57"/>
      <c r="M53" s="57"/>
      <c r="N53" s="116" t="str">
        <f t="shared" si="37"/>
        <v/>
      </c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116" t="str">
        <f t="shared" si="38"/>
        <v/>
      </c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117" t="str">
        <f t="shared" si="39"/>
        <v/>
      </c>
      <c r="AK53" s="120" t="str">
        <f t="shared" si="40"/>
        <v/>
      </c>
      <c r="AL53" s="92" t="str">
        <f t="shared" si="41"/>
        <v/>
      </c>
      <c r="AM53" s="92" t="str">
        <f t="shared" si="42"/>
        <v/>
      </c>
      <c r="AN53" s="120" t="str">
        <f t="shared" si="43"/>
        <v/>
      </c>
      <c r="AO53" s="92" t="str">
        <f t="shared" si="44"/>
        <v/>
      </c>
      <c r="AP53" s="92" t="str">
        <f t="shared" si="45"/>
        <v/>
      </c>
      <c r="AQ53" s="120" t="str">
        <f t="shared" si="46"/>
        <v/>
      </c>
      <c r="AR53" s="92" t="str">
        <f t="shared" si="47"/>
        <v/>
      </c>
      <c r="AS53" s="92" t="str">
        <f t="shared" si="48"/>
        <v/>
      </c>
      <c r="AT53" s="120" t="str">
        <f t="shared" si="49"/>
        <v/>
      </c>
      <c r="AU53" s="92" t="str">
        <f t="shared" si="50"/>
        <v/>
      </c>
      <c r="AV53" s="92" t="str">
        <f t="shared" si="51"/>
        <v/>
      </c>
      <c r="AW53" s="120" t="str">
        <f t="shared" si="52"/>
        <v/>
      </c>
      <c r="AX53" s="92" t="str">
        <f t="shared" si="53"/>
        <v/>
      </c>
      <c r="AY53" s="92" t="str">
        <f t="shared" si="54"/>
        <v/>
      </c>
      <c r="AZ53" s="91" t="str">
        <f t="shared" si="55"/>
        <v/>
      </c>
      <c r="BA53" s="92" t="str">
        <f t="shared" si="56"/>
        <v/>
      </c>
      <c r="BB53" s="92" t="str">
        <f t="shared" si="57"/>
        <v/>
      </c>
      <c r="BC53" s="91" t="str">
        <f t="shared" si="58"/>
        <v/>
      </c>
      <c r="BD53" s="92" t="str">
        <f t="shared" si="59"/>
        <v/>
      </c>
      <c r="BE53" s="92" t="str">
        <f t="shared" si="60"/>
        <v/>
      </c>
      <c r="BF53" s="91" t="str">
        <f t="shared" si="61"/>
        <v/>
      </c>
      <c r="BG53" s="92" t="str">
        <f t="shared" si="62"/>
        <v/>
      </c>
      <c r="BH53" s="92" t="str">
        <f t="shared" si="63"/>
        <v/>
      </c>
      <c r="BI53" s="91" t="str">
        <f t="shared" si="64"/>
        <v/>
      </c>
      <c r="BJ53" s="92" t="str">
        <f t="shared" si="65"/>
        <v/>
      </c>
      <c r="BK53" s="92" t="str">
        <f t="shared" si="66"/>
        <v/>
      </c>
      <c r="BL53" s="91" t="str">
        <f t="shared" si="67"/>
        <v/>
      </c>
      <c r="BM53" s="92" t="str">
        <f t="shared" si="68"/>
        <v/>
      </c>
      <c r="BN53" s="92" t="str">
        <f t="shared" si="69"/>
        <v/>
      </c>
      <c r="BO53" s="2"/>
      <c r="BP53" s="2"/>
    </row>
    <row r="54" spans="1:68" ht="15.75" customHeight="1">
      <c r="A54" s="118" t="str">
        <f>IF(B$6="LECTURE",IF('Database (LECTURE-RES-PRAC)'!A49="","",'Database (LECTURE-RES-PRAC)'!A49),"")</f>
        <v/>
      </c>
      <c r="B54" s="119" t="str">
        <f>IF(B$6="LECTURE",IF('Database (LECTURE-RES-PRAC)'!B49="","",'Database (LECTURE-RES-PRAC)'!B49),"")</f>
        <v/>
      </c>
      <c r="C54" s="118" t="str">
        <f>IF(B54&lt;&gt;"",'Database (LECTURE-RES-PRAC)'!C49,"")</f>
        <v/>
      </c>
      <c r="D54" s="276"/>
      <c r="E54" s="57"/>
      <c r="F54" s="57"/>
      <c r="G54" s="57"/>
      <c r="H54" s="57"/>
      <c r="I54" s="57"/>
      <c r="J54" s="57"/>
      <c r="K54" s="57"/>
      <c r="L54" s="57"/>
      <c r="M54" s="57"/>
      <c r="N54" s="116" t="str">
        <f t="shared" si="37"/>
        <v/>
      </c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116" t="str">
        <f t="shared" si="38"/>
        <v/>
      </c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117" t="str">
        <f t="shared" si="39"/>
        <v/>
      </c>
      <c r="AK54" s="120" t="str">
        <f t="shared" si="40"/>
        <v/>
      </c>
      <c r="AL54" s="92" t="str">
        <f t="shared" si="41"/>
        <v/>
      </c>
      <c r="AM54" s="92" t="str">
        <f t="shared" si="42"/>
        <v/>
      </c>
      <c r="AN54" s="120" t="str">
        <f t="shared" si="43"/>
        <v/>
      </c>
      <c r="AO54" s="92" t="str">
        <f t="shared" si="44"/>
        <v/>
      </c>
      <c r="AP54" s="92" t="str">
        <f t="shared" si="45"/>
        <v/>
      </c>
      <c r="AQ54" s="120" t="str">
        <f t="shared" si="46"/>
        <v/>
      </c>
      <c r="AR54" s="92" t="str">
        <f t="shared" si="47"/>
        <v/>
      </c>
      <c r="AS54" s="92" t="str">
        <f t="shared" si="48"/>
        <v/>
      </c>
      <c r="AT54" s="120" t="str">
        <f t="shared" si="49"/>
        <v/>
      </c>
      <c r="AU54" s="92" t="str">
        <f t="shared" si="50"/>
        <v/>
      </c>
      <c r="AV54" s="92" t="str">
        <f t="shared" si="51"/>
        <v/>
      </c>
      <c r="AW54" s="120" t="str">
        <f t="shared" si="52"/>
        <v/>
      </c>
      <c r="AX54" s="92" t="str">
        <f t="shared" si="53"/>
        <v/>
      </c>
      <c r="AY54" s="92" t="str">
        <f t="shared" si="54"/>
        <v/>
      </c>
      <c r="AZ54" s="91" t="str">
        <f t="shared" si="55"/>
        <v/>
      </c>
      <c r="BA54" s="92" t="str">
        <f t="shared" si="56"/>
        <v/>
      </c>
      <c r="BB54" s="92" t="str">
        <f t="shared" si="57"/>
        <v/>
      </c>
      <c r="BC54" s="91" t="str">
        <f t="shared" si="58"/>
        <v/>
      </c>
      <c r="BD54" s="92" t="str">
        <f t="shared" si="59"/>
        <v/>
      </c>
      <c r="BE54" s="92" t="str">
        <f t="shared" si="60"/>
        <v/>
      </c>
      <c r="BF54" s="91" t="str">
        <f t="shared" si="61"/>
        <v/>
      </c>
      <c r="BG54" s="92" t="str">
        <f t="shared" si="62"/>
        <v/>
      </c>
      <c r="BH54" s="92" t="str">
        <f t="shared" si="63"/>
        <v/>
      </c>
      <c r="BI54" s="91" t="str">
        <f t="shared" si="64"/>
        <v/>
      </c>
      <c r="BJ54" s="92" t="str">
        <f t="shared" si="65"/>
        <v/>
      </c>
      <c r="BK54" s="92" t="str">
        <f t="shared" si="66"/>
        <v/>
      </c>
      <c r="BL54" s="91" t="str">
        <f t="shared" si="67"/>
        <v/>
      </c>
      <c r="BM54" s="92" t="str">
        <f t="shared" si="68"/>
        <v/>
      </c>
      <c r="BN54" s="92" t="str">
        <f t="shared" si="69"/>
        <v/>
      </c>
      <c r="BO54" s="2"/>
      <c r="BP54" s="2"/>
    </row>
    <row r="55" spans="1:68" ht="15.75" customHeight="1">
      <c r="A55" s="118" t="str">
        <f>IF(B$6="LECTURE",IF('Database (LECTURE-RES-PRAC)'!A50="","",'Database (LECTURE-RES-PRAC)'!A50),"")</f>
        <v/>
      </c>
      <c r="B55" s="119" t="str">
        <f>IF(B$6="LECTURE",IF('Database (LECTURE-RES-PRAC)'!B50="","",'Database (LECTURE-RES-PRAC)'!B50),"")</f>
        <v/>
      </c>
      <c r="C55" s="118" t="str">
        <f>IF(B55&lt;&gt;"",'Database (LECTURE-RES-PRAC)'!C50,"")</f>
        <v/>
      </c>
      <c r="D55" s="276"/>
      <c r="E55" s="57"/>
      <c r="F55" s="57"/>
      <c r="G55" s="57"/>
      <c r="H55" s="57"/>
      <c r="I55" s="57"/>
      <c r="J55" s="57"/>
      <c r="K55" s="57"/>
      <c r="L55" s="57"/>
      <c r="M55" s="57"/>
      <c r="N55" s="116" t="str">
        <f t="shared" si="37"/>
        <v/>
      </c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116" t="str">
        <f t="shared" si="38"/>
        <v/>
      </c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117" t="str">
        <f t="shared" si="39"/>
        <v/>
      </c>
      <c r="AK55" s="120" t="str">
        <f t="shared" si="40"/>
        <v/>
      </c>
      <c r="AL55" s="92" t="str">
        <f t="shared" si="41"/>
        <v/>
      </c>
      <c r="AM55" s="92" t="str">
        <f t="shared" si="42"/>
        <v/>
      </c>
      <c r="AN55" s="120" t="str">
        <f t="shared" si="43"/>
        <v/>
      </c>
      <c r="AO55" s="92" t="str">
        <f t="shared" si="44"/>
        <v/>
      </c>
      <c r="AP55" s="92" t="str">
        <f t="shared" si="45"/>
        <v/>
      </c>
      <c r="AQ55" s="120" t="str">
        <f t="shared" si="46"/>
        <v/>
      </c>
      <c r="AR55" s="92" t="str">
        <f t="shared" si="47"/>
        <v/>
      </c>
      <c r="AS55" s="92" t="str">
        <f t="shared" si="48"/>
        <v/>
      </c>
      <c r="AT55" s="120" t="str">
        <f t="shared" si="49"/>
        <v/>
      </c>
      <c r="AU55" s="92" t="str">
        <f t="shared" si="50"/>
        <v/>
      </c>
      <c r="AV55" s="92" t="str">
        <f t="shared" si="51"/>
        <v/>
      </c>
      <c r="AW55" s="120" t="str">
        <f t="shared" si="52"/>
        <v/>
      </c>
      <c r="AX55" s="92" t="str">
        <f t="shared" si="53"/>
        <v/>
      </c>
      <c r="AY55" s="92" t="str">
        <f t="shared" si="54"/>
        <v/>
      </c>
      <c r="AZ55" s="91" t="str">
        <f t="shared" si="55"/>
        <v/>
      </c>
      <c r="BA55" s="92" t="str">
        <f t="shared" si="56"/>
        <v/>
      </c>
      <c r="BB55" s="92" t="str">
        <f t="shared" si="57"/>
        <v/>
      </c>
      <c r="BC55" s="91" t="str">
        <f t="shared" si="58"/>
        <v/>
      </c>
      <c r="BD55" s="92" t="str">
        <f t="shared" si="59"/>
        <v/>
      </c>
      <c r="BE55" s="92" t="str">
        <f t="shared" si="60"/>
        <v/>
      </c>
      <c r="BF55" s="91" t="str">
        <f t="shared" si="61"/>
        <v/>
      </c>
      <c r="BG55" s="92" t="str">
        <f t="shared" si="62"/>
        <v/>
      </c>
      <c r="BH55" s="92" t="str">
        <f t="shared" si="63"/>
        <v/>
      </c>
      <c r="BI55" s="91" t="str">
        <f t="shared" si="64"/>
        <v/>
      </c>
      <c r="BJ55" s="92" t="str">
        <f t="shared" si="65"/>
        <v/>
      </c>
      <c r="BK55" s="92" t="str">
        <f t="shared" si="66"/>
        <v/>
      </c>
      <c r="BL55" s="91" t="str">
        <f t="shared" si="67"/>
        <v/>
      </c>
      <c r="BM55" s="92" t="str">
        <f t="shared" si="68"/>
        <v/>
      </c>
      <c r="BN55" s="92" t="str">
        <f t="shared" si="69"/>
        <v/>
      </c>
      <c r="BO55" s="2"/>
      <c r="BP55" s="2"/>
    </row>
    <row r="56" spans="1:68" ht="15.75" customHeight="1">
      <c r="A56" s="118" t="str">
        <f>IF(B$6="LECTURE",IF('Database (LECTURE-RES-PRAC)'!A51="","",'Database (LECTURE-RES-PRAC)'!A51),"")</f>
        <v/>
      </c>
      <c r="B56" s="119" t="str">
        <f>IF(B$6="LECTURE",IF('Database (LECTURE-RES-PRAC)'!B51="","",'Database (LECTURE-RES-PRAC)'!B51),"")</f>
        <v/>
      </c>
      <c r="C56" s="118" t="str">
        <f>IF(B56&lt;&gt;"",'Database (LECTURE-RES-PRAC)'!C51,"")</f>
        <v/>
      </c>
      <c r="D56" s="276"/>
      <c r="E56" s="57"/>
      <c r="F56" s="57"/>
      <c r="G56" s="57"/>
      <c r="H56" s="57"/>
      <c r="I56" s="57"/>
      <c r="J56" s="57"/>
      <c r="K56" s="57"/>
      <c r="L56" s="57"/>
      <c r="M56" s="57"/>
      <c r="N56" s="116" t="str">
        <f t="shared" si="37"/>
        <v/>
      </c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116" t="str">
        <f t="shared" si="38"/>
        <v/>
      </c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117" t="str">
        <f t="shared" si="39"/>
        <v/>
      </c>
      <c r="AK56" s="120" t="str">
        <f t="shared" si="40"/>
        <v/>
      </c>
      <c r="AL56" s="92" t="str">
        <f t="shared" si="41"/>
        <v/>
      </c>
      <c r="AM56" s="92" t="str">
        <f t="shared" si="42"/>
        <v/>
      </c>
      <c r="AN56" s="120" t="str">
        <f t="shared" si="43"/>
        <v/>
      </c>
      <c r="AO56" s="92" t="str">
        <f t="shared" si="44"/>
        <v/>
      </c>
      <c r="AP56" s="92" t="str">
        <f t="shared" si="45"/>
        <v/>
      </c>
      <c r="AQ56" s="120" t="str">
        <f t="shared" si="46"/>
        <v/>
      </c>
      <c r="AR56" s="92" t="str">
        <f t="shared" si="47"/>
        <v/>
      </c>
      <c r="AS56" s="92" t="str">
        <f t="shared" si="48"/>
        <v/>
      </c>
      <c r="AT56" s="120" t="str">
        <f t="shared" si="49"/>
        <v/>
      </c>
      <c r="AU56" s="92" t="str">
        <f t="shared" si="50"/>
        <v/>
      </c>
      <c r="AV56" s="92" t="str">
        <f t="shared" si="51"/>
        <v/>
      </c>
      <c r="AW56" s="120" t="str">
        <f t="shared" si="52"/>
        <v/>
      </c>
      <c r="AX56" s="92" t="str">
        <f t="shared" si="53"/>
        <v/>
      </c>
      <c r="AY56" s="92" t="str">
        <f t="shared" si="54"/>
        <v/>
      </c>
      <c r="AZ56" s="91" t="str">
        <f t="shared" si="55"/>
        <v/>
      </c>
      <c r="BA56" s="92" t="str">
        <f t="shared" si="56"/>
        <v/>
      </c>
      <c r="BB56" s="92" t="str">
        <f t="shared" si="57"/>
        <v/>
      </c>
      <c r="BC56" s="91" t="str">
        <f t="shared" si="58"/>
        <v/>
      </c>
      <c r="BD56" s="92" t="str">
        <f t="shared" si="59"/>
        <v/>
      </c>
      <c r="BE56" s="92" t="str">
        <f t="shared" si="60"/>
        <v/>
      </c>
      <c r="BF56" s="91" t="str">
        <f t="shared" si="61"/>
        <v/>
      </c>
      <c r="BG56" s="92" t="str">
        <f t="shared" si="62"/>
        <v/>
      </c>
      <c r="BH56" s="92" t="str">
        <f t="shared" si="63"/>
        <v/>
      </c>
      <c r="BI56" s="91" t="str">
        <f t="shared" si="64"/>
        <v/>
      </c>
      <c r="BJ56" s="92" t="str">
        <f t="shared" si="65"/>
        <v/>
      </c>
      <c r="BK56" s="92" t="str">
        <f t="shared" si="66"/>
        <v/>
      </c>
      <c r="BL56" s="91" t="str">
        <f t="shared" si="67"/>
        <v/>
      </c>
      <c r="BM56" s="92" t="str">
        <f t="shared" si="68"/>
        <v/>
      </c>
      <c r="BN56" s="92" t="str">
        <f t="shared" si="69"/>
        <v/>
      </c>
      <c r="BO56" s="2"/>
      <c r="BP56" s="2"/>
    </row>
    <row r="57" spans="1:68" ht="15.75" customHeight="1">
      <c r="A57" s="118" t="str">
        <f>IF(B$6="LECTURE",IF('Database (LECTURE-RES-PRAC)'!A52="","",'Database (LECTURE-RES-PRAC)'!A52),"")</f>
        <v/>
      </c>
      <c r="B57" s="119" t="str">
        <f>IF(B$6="LECTURE",IF('Database (LECTURE-RES-PRAC)'!B52="","",'Database (LECTURE-RES-PRAC)'!B52),"")</f>
        <v/>
      </c>
      <c r="C57" s="118" t="str">
        <f>IF(B57&lt;&gt;"",'Database (LECTURE-RES-PRAC)'!C52,"")</f>
        <v/>
      </c>
      <c r="D57" s="276"/>
      <c r="E57" s="57"/>
      <c r="F57" s="57"/>
      <c r="G57" s="57"/>
      <c r="H57" s="57"/>
      <c r="I57" s="57"/>
      <c r="J57" s="57"/>
      <c r="K57" s="57"/>
      <c r="L57" s="57"/>
      <c r="M57" s="57"/>
      <c r="N57" s="116" t="str">
        <f t="shared" si="37"/>
        <v/>
      </c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116" t="str">
        <f t="shared" si="38"/>
        <v/>
      </c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117" t="str">
        <f t="shared" si="39"/>
        <v/>
      </c>
      <c r="AK57" s="120" t="str">
        <f t="shared" si="40"/>
        <v/>
      </c>
      <c r="AL57" s="92" t="str">
        <f t="shared" si="41"/>
        <v/>
      </c>
      <c r="AM57" s="92" t="str">
        <f t="shared" si="42"/>
        <v/>
      </c>
      <c r="AN57" s="120" t="str">
        <f t="shared" si="43"/>
        <v/>
      </c>
      <c r="AO57" s="92" t="str">
        <f t="shared" si="44"/>
        <v/>
      </c>
      <c r="AP57" s="92" t="str">
        <f t="shared" si="45"/>
        <v/>
      </c>
      <c r="AQ57" s="120" t="str">
        <f t="shared" si="46"/>
        <v/>
      </c>
      <c r="AR57" s="92" t="str">
        <f t="shared" si="47"/>
        <v/>
      </c>
      <c r="AS57" s="92" t="str">
        <f t="shared" si="48"/>
        <v/>
      </c>
      <c r="AT57" s="120" t="str">
        <f t="shared" si="49"/>
        <v/>
      </c>
      <c r="AU57" s="92" t="str">
        <f t="shared" si="50"/>
        <v/>
      </c>
      <c r="AV57" s="92" t="str">
        <f t="shared" si="51"/>
        <v/>
      </c>
      <c r="AW57" s="120" t="str">
        <f t="shared" si="52"/>
        <v/>
      </c>
      <c r="AX57" s="92" t="str">
        <f t="shared" si="53"/>
        <v/>
      </c>
      <c r="AY57" s="92" t="str">
        <f t="shared" si="54"/>
        <v/>
      </c>
      <c r="AZ57" s="91" t="str">
        <f t="shared" si="55"/>
        <v/>
      </c>
      <c r="BA57" s="92" t="str">
        <f t="shared" si="56"/>
        <v/>
      </c>
      <c r="BB57" s="92" t="str">
        <f t="shared" si="57"/>
        <v/>
      </c>
      <c r="BC57" s="91" t="str">
        <f t="shared" si="58"/>
        <v/>
      </c>
      <c r="BD57" s="92" t="str">
        <f t="shared" si="59"/>
        <v/>
      </c>
      <c r="BE57" s="92" t="str">
        <f t="shared" si="60"/>
        <v/>
      </c>
      <c r="BF57" s="91" t="str">
        <f t="shared" si="61"/>
        <v/>
      </c>
      <c r="BG57" s="92" t="str">
        <f t="shared" si="62"/>
        <v/>
      </c>
      <c r="BH57" s="92" t="str">
        <f t="shared" si="63"/>
        <v/>
      </c>
      <c r="BI57" s="91" t="str">
        <f t="shared" si="64"/>
        <v/>
      </c>
      <c r="BJ57" s="92" t="str">
        <f t="shared" si="65"/>
        <v/>
      </c>
      <c r="BK57" s="92" t="str">
        <f t="shared" si="66"/>
        <v/>
      </c>
      <c r="BL57" s="91" t="str">
        <f t="shared" si="67"/>
        <v/>
      </c>
      <c r="BM57" s="92" t="str">
        <f t="shared" si="68"/>
        <v/>
      </c>
      <c r="BN57" s="92" t="str">
        <f t="shared" si="69"/>
        <v/>
      </c>
      <c r="BO57" s="2"/>
      <c r="BP57" s="2"/>
    </row>
    <row r="58" spans="1:68" ht="15.75" customHeight="1">
      <c r="A58" s="118" t="str">
        <f>IF(B$6="LECTURE",IF('Database (LECTURE-RES-PRAC)'!A53="","",'Database (LECTURE-RES-PRAC)'!A53),"")</f>
        <v/>
      </c>
      <c r="B58" s="119" t="str">
        <f>IF(B$6="LECTURE",IF('Database (LECTURE-RES-PRAC)'!B53="","",'Database (LECTURE-RES-PRAC)'!B53),"")</f>
        <v/>
      </c>
      <c r="C58" s="118" t="str">
        <f>IF(B58&lt;&gt;"",'Database (LECTURE-RES-PRAC)'!C53,"")</f>
        <v/>
      </c>
      <c r="D58" s="276"/>
      <c r="E58" s="57"/>
      <c r="F58" s="57"/>
      <c r="G58" s="57"/>
      <c r="H58" s="57"/>
      <c r="I58" s="57"/>
      <c r="J58" s="57"/>
      <c r="K58" s="57"/>
      <c r="L58" s="57"/>
      <c r="M58" s="57"/>
      <c r="N58" s="116" t="str">
        <f t="shared" si="37"/>
        <v/>
      </c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116" t="str">
        <f t="shared" si="38"/>
        <v/>
      </c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117" t="str">
        <f t="shared" si="39"/>
        <v/>
      </c>
      <c r="AK58" s="120" t="str">
        <f t="shared" si="40"/>
        <v/>
      </c>
      <c r="AL58" s="92" t="str">
        <f t="shared" si="41"/>
        <v/>
      </c>
      <c r="AM58" s="92" t="str">
        <f t="shared" si="42"/>
        <v/>
      </c>
      <c r="AN58" s="120" t="str">
        <f t="shared" si="43"/>
        <v/>
      </c>
      <c r="AO58" s="92" t="str">
        <f t="shared" si="44"/>
        <v/>
      </c>
      <c r="AP58" s="92" t="str">
        <f t="shared" si="45"/>
        <v/>
      </c>
      <c r="AQ58" s="120" t="str">
        <f t="shared" si="46"/>
        <v/>
      </c>
      <c r="AR58" s="92" t="str">
        <f t="shared" si="47"/>
        <v/>
      </c>
      <c r="AS58" s="92" t="str">
        <f t="shared" si="48"/>
        <v/>
      </c>
      <c r="AT58" s="120" t="str">
        <f t="shared" si="49"/>
        <v/>
      </c>
      <c r="AU58" s="92" t="str">
        <f t="shared" si="50"/>
        <v/>
      </c>
      <c r="AV58" s="92" t="str">
        <f t="shared" si="51"/>
        <v/>
      </c>
      <c r="AW58" s="120" t="str">
        <f t="shared" si="52"/>
        <v/>
      </c>
      <c r="AX58" s="92" t="str">
        <f t="shared" si="53"/>
        <v/>
      </c>
      <c r="AY58" s="92" t="str">
        <f t="shared" si="54"/>
        <v/>
      </c>
      <c r="AZ58" s="91" t="str">
        <f t="shared" si="55"/>
        <v/>
      </c>
      <c r="BA58" s="92" t="str">
        <f t="shared" si="56"/>
        <v/>
      </c>
      <c r="BB58" s="92" t="str">
        <f t="shared" si="57"/>
        <v/>
      </c>
      <c r="BC58" s="91" t="str">
        <f t="shared" si="58"/>
        <v/>
      </c>
      <c r="BD58" s="92" t="str">
        <f t="shared" si="59"/>
        <v/>
      </c>
      <c r="BE58" s="92" t="str">
        <f t="shared" si="60"/>
        <v/>
      </c>
      <c r="BF58" s="91" t="str">
        <f t="shared" si="61"/>
        <v/>
      </c>
      <c r="BG58" s="92" t="str">
        <f t="shared" si="62"/>
        <v/>
      </c>
      <c r="BH58" s="92" t="str">
        <f t="shared" si="63"/>
        <v/>
      </c>
      <c r="BI58" s="91" t="str">
        <f t="shared" si="64"/>
        <v/>
      </c>
      <c r="BJ58" s="92" t="str">
        <f t="shared" si="65"/>
        <v/>
      </c>
      <c r="BK58" s="92" t="str">
        <f t="shared" si="66"/>
        <v/>
      </c>
      <c r="BL58" s="91" t="str">
        <f t="shared" si="67"/>
        <v/>
      </c>
      <c r="BM58" s="92" t="str">
        <f t="shared" si="68"/>
        <v/>
      </c>
      <c r="BN58" s="92" t="str">
        <f t="shared" si="69"/>
        <v/>
      </c>
      <c r="BO58" s="2"/>
      <c r="BP58" s="2"/>
    </row>
    <row r="59" spans="1:68" ht="15.75" customHeight="1">
      <c r="A59" s="118" t="str">
        <f>IF(B$6="LECTURE",IF('Database (LECTURE-RES-PRAC)'!A54="","",'Database (LECTURE-RES-PRAC)'!A54),"")</f>
        <v/>
      </c>
      <c r="B59" s="119" t="str">
        <f>IF(B$6="LECTURE",IF('Database (LECTURE-RES-PRAC)'!B54="","",'Database (LECTURE-RES-PRAC)'!B54),"")</f>
        <v/>
      </c>
      <c r="C59" s="118" t="str">
        <f>IF(B59&lt;&gt;"",'Database (LECTURE-RES-PRAC)'!C54,"")</f>
        <v/>
      </c>
      <c r="D59" s="276"/>
      <c r="E59" s="57"/>
      <c r="F59" s="57"/>
      <c r="G59" s="57"/>
      <c r="H59" s="57"/>
      <c r="I59" s="57"/>
      <c r="J59" s="57"/>
      <c r="K59" s="57"/>
      <c r="L59" s="57"/>
      <c r="M59" s="57"/>
      <c r="N59" s="116" t="str">
        <f t="shared" si="37"/>
        <v/>
      </c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116" t="str">
        <f t="shared" si="38"/>
        <v/>
      </c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117" t="str">
        <f t="shared" si="39"/>
        <v/>
      </c>
      <c r="AK59" s="120" t="str">
        <f t="shared" si="40"/>
        <v/>
      </c>
      <c r="AL59" s="92" t="str">
        <f t="shared" si="41"/>
        <v/>
      </c>
      <c r="AM59" s="92" t="str">
        <f t="shared" si="42"/>
        <v/>
      </c>
      <c r="AN59" s="120" t="str">
        <f t="shared" si="43"/>
        <v/>
      </c>
      <c r="AO59" s="92" t="str">
        <f t="shared" si="44"/>
        <v/>
      </c>
      <c r="AP59" s="92" t="str">
        <f t="shared" si="45"/>
        <v/>
      </c>
      <c r="AQ59" s="120" t="str">
        <f t="shared" si="46"/>
        <v/>
      </c>
      <c r="AR59" s="92" t="str">
        <f t="shared" si="47"/>
        <v/>
      </c>
      <c r="AS59" s="92" t="str">
        <f t="shared" si="48"/>
        <v/>
      </c>
      <c r="AT59" s="120" t="str">
        <f t="shared" si="49"/>
        <v/>
      </c>
      <c r="AU59" s="92" t="str">
        <f t="shared" si="50"/>
        <v/>
      </c>
      <c r="AV59" s="92" t="str">
        <f t="shared" si="51"/>
        <v/>
      </c>
      <c r="AW59" s="120" t="str">
        <f t="shared" si="52"/>
        <v/>
      </c>
      <c r="AX59" s="92" t="str">
        <f t="shared" si="53"/>
        <v/>
      </c>
      <c r="AY59" s="92" t="str">
        <f t="shared" si="54"/>
        <v/>
      </c>
      <c r="AZ59" s="91" t="str">
        <f t="shared" si="55"/>
        <v/>
      </c>
      <c r="BA59" s="92" t="str">
        <f t="shared" si="56"/>
        <v/>
      </c>
      <c r="BB59" s="92" t="str">
        <f t="shared" si="57"/>
        <v/>
      </c>
      <c r="BC59" s="91" t="str">
        <f t="shared" si="58"/>
        <v/>
      </c>
      <c r="BD59" s="92" t="str">
        <f t="shared" si="59"/>
        <v/>
      </c>
      <c r="BE59" s="92" t="str">
        <f t="shared" si="60"/>
        <v/>
      </c>
      <c r="BF59" s="91" t="str">
        <f t="shared" si="61"/>
        <v/>
      </c>
      <c r="BG59" s="92" t="str">
        <f t="shared" si="62"/>
        <v/>
      </c>
      <c r="BH59" s="92" t="str">
        <f t="shared" si="63"/>
        <v/>
      </c>
      <c r="BI59" s="91" t="str">
        <f t="shared" si="64"/>
        <v/>
      </c>
      <c r="BJ59" s="92" t="str">
        <f t="shared" si="65"/>
        <v/>
      </c>
      <c r="BK59" s="92" t="str">
        <f t="shared" si="66"/>
        <v/>
      </c>
      <c r="BL59" s="91" t="str">
        <f t="shared" si="67"/>
        <v/>
      </c>
      <c r="BM59" s="92" t="str">
        <f t="shared" si="68"/>
        <v/>
      </c>
      <c r="BN59" s="92" t="str">
        <f t="shared" si="69"/>
        <v/>
      </c>
      <c r="BO59" s="2"/>
      <c r="BP59" s="2"/>
    </row>
    <row r="60" spans="1:68" ht="15.75" customHeight="1">
      <c r="A60" s="118" t="str">
        <f>IF(B$6="LECTURE",IF('Database (LECTURE-RES-PRAC)'!A55="","",'Database (LECTURE-RES-PRAC)'!A55),"")</f>
        <v/>
      </c>
      <c r="B60" s="119" t="str">
        <f>IF(B$6="LECTURE",IF('Database (LECTURE-RES-PRAC)'!B55="","",'Database (LECTURE-RES-PRAC)'!B55),"")</f>
        <v/>
      </c>
      <c r="C60" s="118" t="str">
        <f>IF(B60&lt;&gt;"",'Database (LECTURE-RES-PRAC)'!C55,"")</f>
        <v/>
      </c>
      <c r="D60" s="276"/>
      <c r="E60" s="57"/>
      <c r="F60" s="57"/>
      <c r="G60" s="57"/>
      <c r="H60" s="57"/>
      <c r="I60" s="57"/>
      <c r="J60" s="57"/>
      <c r="K60" s="57"/>
      <c r="L60" s="57"/>
      <c r="M60" s="57"/>
      <c r="N60" s="116" t="str">
        <f t="shared" si="37"/>
        <v/>
      </c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116" t="str">
        <f t="shared" si="38"/>
        <v/>
      </c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117" t="str">
        <f t="shared" si="39"/>
        <v/>
      </c>
      <c r="AK60" s="120" t="str">
        <f t="shared" si="40"/>
        <v/>
      </c>
      <c r="AL60" s="92" t="str">
        <f t="shared" si="41"/>
        <v/>
      </c>
      <c r="AM60" s="92" t="str">
        <f t="shared" si="42"/>
        <v/>
      </c>
      <c r="AN60" s="120" t="str">
        <f t="shared" si="43"/>
        <v/>
      </c>
      <c r="AO60" s="92" t="str">
        <f t="shared" si="44"/>
        <v/>
      </c>
      <c r="AP60" s="92" t="str">
        <f t="shared" si="45"/>
        <v/>
      </c>
      <c r="AQ60" s="120" t="str">
        <f t="shared" si="46"/>
        <v/>
      </c>
      <c r="AR60" s="92" t="str">
        <f t="shared" si="47"/>
        <v/>
      </c>
      <c r="AS60" s="92" t="str">
        <f t="shared" si="48"/>
        <v/>
      </c>
      <c r="AT60" s="120" t="str">
        <f t="shared" si="49"/>
        <v/>
      </c>
      <c r="AU60" s="92" t="str">
        <f t="shared" si="50"/>
        <v/>
      </c>
      <c r="AV60" s="92" t="str">
        <f t="shared" si="51"/>
        <v/>
      </c>
      <c r="AW60" s="120" t="str">
        <f t="shared" si="52"/>
        <v/>
      </c>
      <c r="AX60" s="92" t="str">
        <f t="shared" si="53"/>
        <v/>
      </c>
      <c r="AY60" s="92" t="str">
        <f t="shared" si="54"/>
        <v/>
      </c>
      <c r="AZ60" s="91" t="str">
        <f t="shared" si="55"/>
        <v/>
      </c>
      <c r="BA60" s="92" t="str">
        <f t="shared" si="56"/>
        <v/>
      </c>
      <c r="BB60" s="92" t="str">
        <f t="shared" si="57"/>
        <v/>
      </c>
      <c r="BC60" s="91" t="str">
        <f t="shared" si="58"/>
        <v/>
      </c>
      <c r="BD60" s="92" t="str">
        <f t="shared" si="59"/>
        <v/>
      </c>
      <c r="BE60" s="92" t="str">
        <f t="shared" si="60"/>
        <v/>
      </c>
      <c r="BF60" s="91" t="str">
        <f t="shared" si="61"/>
        <v/>
      </c>
      <c r="BG60" s="92" t="str">
        <f t="shared" si="62"/>
        <v/>
      </c>
      <c r="BH60" s="92" t="str">
        <f t="shared" si="63"/>
        <v/>
      </c>
      <c r="BI60" s="91" t="str">
        <f t="shared" si="64"/>
        <v/>
      </c>
      <c r="BJ60" s="92" t="str">
        <f t="shared" si="65"/>
        <v/>
      </c>
      <c r="BK60" s="92" t="str">
        <f t="shared" si="66"/>
        <v/>
      </c>
      <c r="BL60" s="91" t="str">
        <f t="shared" si="67"/>
        <v/>
      </c>
      <c r="BM60" s="92" t="str">
        <f t="shared" si="68"/>
        <v/>
      </c>
      <c r="BN60" s="92" t="str">
        <f t="shared" si="69"/>
        <v/>
      </c>
      <c r="BO60" s="2"/>
      <c r="BP60" s="2"/>
    </row>
    <row r="61" spans="1:68" ht="15.75" customHeight="1">
      <c r="A61" s="118" t="str">
        <f>IF(B$6="LECTURE",IF('Database (LECTURE-RES-PRAC)'!A56="","",'Database (LECTURE-RES-PRAC)'!A56),"")</f>
        <v/>
      </c>
      <c r="B61" s="119" t="str">
        <f>IF(B$6="LECTURE",IF('Database (LECTURE-RES-PRAC)'!B56="","",'Database (LECTURE-RES-PRAC)'!B56),"")</f>
        <v/>
      </c>
      <c r="C61" s="118" t="str">
        <f>IF(B61&lt;&gt;"",'Database (LECTURE-RES-PRAC)'!C56,"")</f>
        <v/>
      </c>
      <c r="D61" s="276"/>
      <c r="E61" s="57"/>
      <c r="F61" s="57"/>
      <c r="G61" s="57"/>
      <c r="H61" s="57"/>
      <c r="I61" s="57"/>
      <c r="J61" s="57"/>
      <c r="K61" s="57"/>
      <c r="L61" s="57"/>
      <c r="M61" s="57"/>
      <c r="N61" s="116" t="str">
        <f t="shared" si="37"/>
        <v/>
      </c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116" t="str">
        <f t="shared" si="38"/>
        <v/>
      </c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117" t="str">
        <f t="shared" si="39"/>
        <v/>
      </c>
      <c r="AK61" s="120" t="str">
        <f t="shared" si="40"/>
        <v/>
      </c>
      <c r="AL61" s="92" t="str">
        <f t="shared" si="41"/>
        <v/>
      </c>
      <c r="AM61" s="92" t="str">
        <f t="shared" si="42"/>
        <v/>
      </c>
      <c r="AN61" s="120" t="str">
        <f t="shared" si="43"/>
        <v/>
      </c>
      <c r="AO61" s="92" t="str">
        <f t="shared" si="44"/>
        <v/>
      </c>
      <c r="AP61" s="92" t="str">
        <f t="shared" si="45"/>
        <v/>
      </c>
      <c r="AQ61" s="120" t="str">
        <f t="shared" si="46"/>
        <v/>
      </c>
      <c r="AR61" s="92" t="str">
        <f t="shared" si="47"/>
        <v/>
      </c>
      <c r="AS61" s="92" t="str">
        <f t="shared" si="48"/>
        <v/>
      </c>
      <c r="AT61" s="120" t="str">
        <f t="shared" si="49"/>
        <v/>
      </c>
      <c r="AU61" s="92" t="str">
        <f t="shared" si="50"/>
        <v/>
      </c>
      <c r="AV61" s="92" t="str">
        <f t="shared" si="51"/>
        <v/>
      </c>
      <c r="AW61" s="120" t="str">
        <f t="shared" si="52"/>
        <v/>
      </c>
      <c r="AX61" s="92" t="str">
        <f t="shared" si="53"/>
        <v/>
      </c>
      <c r="AY61" s="92" t="str">
        <f t="shared" si="54"/>
        <v/>
      </c>
      <c r="AZ61" s="91" t="str">
        <f t="shared" si="55"/>
        <v/>
      </c>
      <c r="BA61" s="92" t="str">
        <f t="shared" si="56"/>
        <v/>
      </c>
      <c r="BB61" s="92" t="str">
        <f t="shared" si="57"/>
        <v/>
      </c>
      <c r="BC61" s="91" t="str">
        <f t="shared" si="58"/>
        <v/>
      </c>
      <c r="BD61" s="92" t="str">
        <f t="shared" si="59"/>
        <v/>
      </c>
      <c r="BE61" s="92" t="str">
        <f t="shared" si="60"/>
        <v/>
      </c>
      <c r="BF61" s="91" t="str">
        <f t="shared" si="61"/>
        <v/>
      </c>
      <c r="BG61" s="92" t="str">
        <f t="shared" si="62"/>
        <v/>
      </c>
      <c r="BH61" s="92" t="str">
        <f t="shared" si="63"/>
        <v/>
      </c>
      <c r="BI61" s="91" t="str">
        <f t="shared" si="64"/>
        <v/>
      </c>
      <c r="BJ61" s="92" t="str">
        <f t="shared" si="65"/>
        <v/>
      </c>
      <c r="BK61" s="92" t="str">
        <f t="shared" si="66"/>
        <v/>
      </c>
      <c r="BL61" s="91" t="str">
        <f t="shared" si="67"/>
        <v/>
      </c>
      <c r="BM61" s="92" t="str">
        <f t="shared" si="68"/>
        <v/>
      </c>
      <c r="BN61" s="92" t="str">
        <f t="shared" si="69"/>
        <v/>
      </c>
      <c r="BO61" s="2"/>
      <c r="BP61" s="2"/>
    </row>
    <row r="62" spans="1:68" ht="15.75" customHeight="1">
      <c r="A62" s="118" t="str">
        <f>IF(B$6="LECTURE",IF('Database (LECTURE-RES-PRAC)'!A57="","",'Database (LECTURE-RES-PRAC)'!A57),"")</f>
        <v/>
      </c>
      <c r="B62" s="119" t="str">
        <f>IF(B$6="LECTURE",IF('Database (LECTURE-RES-PRAC)'!B57="","",'Database (LECTURE-RES-PRAC)'!B57),"")</f>
        <v/>
      </c>
      <c r="C62" s="118" t="str">
        <f>IF(B62&lt;&gt;"",'Database (LECTURE-RES-PRAC)'!C57,"")</f>
        <v/>
      </c>
      <c r="D62" s="276"/>
      <c r="E62" s="57"/>
      <c r="F62" s="57"/>
      <c r="G62" s="57"/>
      <c r="H62" s="57"/>
      <c r="I62" s="57"/>
      <c r="J62" s="57"/>
      <c r="K62" s="57"/>
      <c r="L62" s="57"/>
      <c r="M62" s="57"/>
      <c r="N62" s="116" t="str">
        <f t="shared" si="37"/>
        <v/>
      </c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116" t="str">
        <f t="shared" si="38"/>
        <v/>
      </c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117" t="str">
        <f t="shared" si="39"/>
        <v/>
      </c>
      <c r="AK62" s="120" t="str">
        <f t="shared" si="40"/>
        <v/>
      </c>
      <c r="AL62" s="92" t="str">
        <f t="shared" si="41"/>
        <v/>
      </c>
      <c r="AM62" s="92" t="str">
        <f t="shared" si="42"/>
        <v/>
      </c>
      <c r="AN62" s="120" t="str">
        <f t="shared" si="43"/>
        <v/>
      </c>
      <c r="AO62" s="92" t="str">
        <f t="shared" si="44"/>
        <v/>
      </c>
      <c r="AP62" s="92" t="str">
        <f t="shared" si="45"/>
        <v/>
      </c>
      <c r="AQ62" s="120" t="str">
        <f t="shared" si="46"/>
        <v/>
      </c>
      <c r="AR62" s="92" t="str">
        <f t="shared" si="47"/>
        <v/>
      </c>
      <c r="AS62" s="92" t="str">
        <f t="shared" si="48"/>
        <v/>
      </c>
      <c r="AT62" s="120" t="str">
        <f t="shared" si="49"/>
        <v/>
      </c>
      <c r="AU62" s="92" t="str">
        <f t="shared" si="50"/>
        <v/>
      </c>
      <c r="AV62" s="92" t="str">
        <f t="shared" si="51"/>
        <v/>
      </c>
      <c r="AW62" s="120" t="str">
        <f t="shared" si="52"/>
        <v/>
      </c>
      <c r="AX62" s="92" t="str">
        <f t="shared" si="53"/>
        <v/>
      </c>
      <c r="AY62" s="92" t="str">
        <f t="shared" si="54"/>
        <v/>
      </c>
      <c r="AZ62" s="91" t="str">
        <f t="shared" si="55"/>
        <v/>
      </c>
      <c r="BA62" s="92" t="str">
        <f t="shared" si="56"/>
        <v/>
      </c>
      <c r="BB62" s="92" t="str">
        <f t="shared" si="57"/>
        <v/>
      </c>
      <c r="BC62" s="91" t="str">
        <f t="shared" si="58"/>
        <v/>
      </c>
      <c r="BD62" s="92" t="str">
        <f t="shared" si="59"/>
        <v/>
      </c>
      <c r="BE62" s="92" t="str">
        <f t="shared" si="60"/>
        <v/>
      </c>
      <c r="BF62" s="91" t="str">
        <f t="shared" si="61"/>
        <v/>
      </c>
      <c r="BG62" s="92" t="str">
        <f t="shared" si="62"/>
        <v/>
      </c>
      <c r="BH62" s="92" t="str">
        <f t="shared" si="63"/>
        <v/>
      </c>
      <c r="BI62" s="91" t="str">
        <f t="shared" si="64"/>
        <v/>
      </c>
      <c r="BJ62" s="92" t="str">
        <f t="shared" si="65"/>
        <v/>
      </c>
      <c r="BK62" s="92" t="str">
        <f t="shared" si="66"/>
        <v/>
      </c>
      <c r="BL62" s="91" t="str">
        <f t="shared" si="67"/>
        <v/>
      </c>
      <c r="BM62" s="92" t="str">
        <f t="shared" si="68"/>
        <v/>
      </c>
      <c r="BN62" s="92" t="str">
        <f t="shared" si="69"/>
        <v/>
      </c>
      <c r="BO62" s="2"/>
      <c r="BP62" s="2"/>
    </row>
    <row r="63" spans="1:68" ht="15.75" customHeight="1">
      <c r="A63" s="118" t="str">
        <f>IF(B$6="LECTURE",IF('Database (LECTURE-RES-PRAC)'!A58="","",'Database (LECTURE-RES-PRAC)'!A58),"")</f>
        <v/>
      </c>
      <c r="B63" s="119" t="str">
        <f>IF(B$6="LECTURE",IF('Database (LECTURE-RES-PRAC)'!B58="","",'Database (LECTURE-RES-PRAC)'!B58),"")</f>
        <v/>
      </c>
      <c r="C63" s="118" t="str">
        <f>IF(B63&lt;&gt;"",'Database (LECTURE-RES-PRAC)'!C58,"")</f>
        <v/>
      </c>
      <c r="D63" s="276"/>
      <c r="E63" s="57"/>
      <c r="F63" s="57"/>
      <c r="G63" s="57"/>
      <c r="H63" s="57"/>
      <c r="I63" s="57"/>
      <c r="J63" s="57"/>
      <c r="K63" s="57"/>
      <c r="L63" s="57"/>
      <c r="M63" s="57"/>
      <c r="N63" s="116" t="str">
        <f t="shared" si="37"/>
        <v/>
      </c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116" t="str">
        <f t="shared" si="38"/>
        <v/>
      </c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117" t="str">
        <f t="shared" si="39"/>
        <v/>
      </c>
      <c r="AK63" s="120" t="str">
        <f t="shared" si="40"/>
        <v/>
      </c>
      <c r="AL63" s="92" t="str">
        <f t="shared" si="41"/>
        <v/>
      </c>
      <c r="AM63" s="92" t="str">
        <f t="shared" si="42"/>
        <v/>
      </c>
      <c r="AN63" s="120" t="str">
        <f t="shared" si="43"/>
        <v/>
      </c>
      <c r="AO63" s="92" t="str">
        <f t="shared" si="44"/>
        <v/>
      </c>
      <c r="AP63" s="92" t="str">
        <f t="shared" si="45"/>
        <v/>
      </c>
      <c r="AQ63" s="120" t="str">
        <f t="shared" si="46"/>
        <v/>
      </c>
      <c r="AR63" s="92" t="str">
        <f t="shared" si="47"/>
        <v/>
      </c>
      <c r="AS63" s="92" t="str">
        <f t="shared" si="48"/>
        <v/>
      </c>
      <c r="AT63" s="120" t="str">
        <f t="shared" si="49"/>
        <v/>
      </c>
      <c r="AU63" s="92" t="str">
        <f t="shared" si="50"/>
        <v/>
      </c>
      <c r="AV63" s="92" t="str">
        <f t="shared" si="51"/>
        <v/>
      </c>
      <c r="AW63" s="120" t="str">
        <f t="shared" si="52"/>
        <v/>
      </c>
      <c r="AX63" s="92" t="str">
        <f t="shared" si="53"/>
        <v/>
      </c>
      <c r="AY63" s="92" t="str">
        <f t="shared" si="54"/>
        <v/>
      </c>
      <c r="AZ63" s="91" t="str">
        <f t="shared" si="55"/>
        <v/>
      </c>
      <c r="BA63" s="92" t="str">
        <f t="shared" si="56"/>
        <v/>
      </c>
      <c r="BB63" s="92" t="str">
        <f t="shared" si="57"/>
        <v/>
      </c>
      <c r="BC63" s="91" t="str">
        <f t="shared" si="58"/>
        <v/>
      </c>
      <c r="BD63" s="92" t="str">
        <f t="shared" si="59"/>
        <v/>
      </c>
      <c r="BE63" s="92" t="str">
        <f t="shared" si="60"/>
        <v/>
      </c>
      <c r="BF63" s="91" t="str">
        <f t="shared" si="61"/>
        <v/>
      </c>
      <c r="BG63" s="92" t="str">
        <f t="shared" si="62"/>
        <v/>
      </c>
      <c r="BH63" s="92" t="str">
        <f t="shared" si="63"/>
        <v/>
      </c>
      <c r="BI63" s="91" t="str">
        <f t="shared" si="64"/>
        <v/>
      </c>
      <c r="BJ63" s="92" t="str">
        <f t="shared" si="65"/>
        <v/>
      </c>
      <c r="BK63" s="92" t="str">
        <f t="shared" si="66"/>
        <v/>
      </c>
      <c r="BL63" s="91" t="str">
        <f t="shared" si="67"/>
        <v/>
      </c>
      <c r="BM63" s="92" t="str">
        <f t="shared" si="68"/>
        <v/>
      </c>
      <c r="BN63" s="92" t="str">
        <f t="shared" si="69"/>
        <v/>
      </c>
      <c r="BO63" s="2"/>
      <c r="BP63" s="2"/>
    </row>
    <row r="64" spans="1:68" ht="15.75" customHeight="1">
      <c r="A64" s="118" t="str">
        <f>IF(B$6="LECTURE",IF('Database (LECTURE-RES-PRAC)'!A59="","",'Database (LECTURE-RES-PRAC)'!A59),"")</f>
        <v/>
      </c>
      <c r="B64" s="119" t="str">
        <f>IF(B$6="LECTURE",IF('Database (LECTURE-RES-PRAC)'!B59="","",'Database (LECTURE-RES-PRAC)'!B59),"")</f>
        <v/>
      </c>
      <c r="C64" s="118" t="str">
        <f>IF(B64&lt;&gt;"",'Database (LECTURE-RES-PRAC)'!C59,"")</f>
        <v/>
      </c>
      <c r="D64" s="276"/>
      <c r="E64" s="57"/>
      <c r="F64" s="57"/>
      <c r="G64" s="57"/>
      <c r="H64" s="57"/>
      <c r="I64" s="57"/>
      <c r="J64" s="57"/>
      <c r="K64" s="57"/>
      <c r="L64" s="57"/>
      <c r="M64" s="57"/>
      <c r="N64" s="116" t="str">
        <f t="shared" si="37"/>
        <v/>
      </c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116" t="str">
        <f t="shared" si="38"/>
        <v/>
      </c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117" t="str">
        <f t="shared" si="39"/>
        <v/>
      </c>
      <c r="AK64" s="120" t="str">
        <f t="shared" si="40"/>
        <v/>
      </c>
      <c r="AL64" s="92" t="str">
        <f t="shared" si="41"/>
        <v/>
      </c>
      <c r="AM64" s="92" t="str">
        <f t="shared" si="42"/>
        <v/>
      </c>
      <c r="AN64" s="120" t="str">
        <f t="shared" si="43"/>
        <v/>
      </c>
      <c r="AO64" s="92" t="str">
        <f t="shared" si="44"/>
        <v/>
      </c>
      <c r="AP64" s="92" t="str">
        <f t="shared" si="45"/>
        <v/>
      </c>
      <c r="AQ64" s="120" t="str">
        <f t="shared" si="46"/>
        <v/>
      </c>
      <c r="AR64" s="92" t="str">
        <f t="shared" si="47"/>
        <v/>
      </c>
      <c r="AS64" s="92" t="str">
        <f t="shared" si="48"/>
        <v/>
      </c>
      <c r="AT64" s="120" t="str">
        <f t="shared" si="49"/>
        <v/>
      </c>
      <c r="AU64" s="92" t="str">
        <f t="shared" si="50"/>
        <v/>
      </c>
      <c r="AV64" s="92" t="str">
        <f t="shared" si="51"/>
        <v/>
      </c>
      <c r="AW64" s="120" t="str">
        <f t="shared" si="52"/>
        <v/>
      </c>
      <c r="AX64" s="92" t="str">
        <f t="shared" si="53"/>
        <v/>
      </c>
      <c r="AY64" s="92" t="str">
        <f t="shared" si="54"/>
        <v/>
      </c>
      <c r="AZ64" s="91" t="str">
        <f t="shared" si="55"/>
        <v/>
      </c>
      <c r="BA64" s="92" t="str">
        <f t="shared" si="56"/>
        <v/>
      </c>
      <c r="BB64" s="92" t="str">
        <f t="shared" si="57"/>
        <v/>
      </c>
      <c r="BC64" s="91" t="str">
        <f t="shared" si="58"/>
        <v/>
      </c>
      <c r="BD64" s="92" t="str">
        <f t="shared" si="59"/>
        <v/>
      </c>
      <c r="BE64" s="92" t="str">
        <f t="shared" si="60"/>
        <v/>
      </c>
      <c r="BF64" s="91" t="str">
        <f t="shared" si="61"/>
        <v/>
      </c>
      <c r="BG64" s="92" t="str">
        <f t="shared" si="62"/>
        <v/>
      </c>
      <c r="BH64" s="92" t="str">
        <f t="shared" si="63"/>
        <v/>
      </c>
      <c r="BI64" s="91" t="str">
        <f t="shared" si="64"/>
        <v/>
      </c>
      <c r="BJ64" s="92" t="str">
        <f t="shared" si="65"/>
        <v/>
      </c>
      <c r="BK64" s="92" t="str">
        <f t="shared" si="66"/>
        <v/>
      </c>
      <c r="BL64" s="91" t="str">
        <f t="shared" si="67"/>
        <v/>
      </c>
      <c r="BM64" s="92" t="str">
        <f t="shared" si="68"/>
        <v/>
      </c>
      <c r="BN64" s="92" t="str">
        <f t="shared" si="69"/>
        <v/>
      </c>
      <c r="BO64" s="2"/>
      <c r="BP64" s="2"/>
    </row>
    <row r="65" spans="1:68" ht="15.75" customHeight="1">
      <c r="A65" s="118" t="str">
        <f>IF(B$6="LECTURE",IF('Database (LECTURE-RES-PRAC)'!A60="","",'Database (LECTURE-RES-PRAC)'!A60),"")</f>
        <v/>
      </c>
      <c r="B65" s="119" t="str">
        <f>IF(B$6="LECTURE",IF('Database (LECTURE-RES-PRAC)'!B60="","",'Database (LECTURE-RES-PRAC)'!B60),"")</f>
        <v/>
      </c>
      <c r="C65" s="118" t="str">
        <f>IF(B65&lt;&gt;"",'Database (LECTURE-RES-PRAC)'!C60,"")</f>
        <v/>
      </c>
      <c r="D65" s="276"/>
      <c r="E65" s="57"/>
      <c r="F65" s="57"/>
      <c r="G65" s="57"/>
      <c r="H65" s="57"/>
      <c r="I65" s="57"/>
      <c r="J65" s="57"/>
      <c r="K65" s="57"/>
      <c r="L65" s="57"/>
      <c r="M65" s="57"/>
      <c r="N65" s="116" t="str">
        <f t="shared" si="37"/>
        <v/>
      </c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116" t="str">
        <f t="shared" si="38"/>
        <v/>
      </c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117" t="str">
        <f t="shared" si="39"/>
        <v/>
      </c>
      <c r="AK65" s="120" t="str">
        <f t="shared" si="40"/>
        <v/>
      </c>
      <c r="AL65" s="92" t="str">
        <f t="shared" si="41"/>
        <v/>
      </c>
      <c r="AM65" s="92" t="str">
        <f t="shared" si="42"/>
        <v/>
      </c>
      <c r="AN65" s="120" t="str">
        <f t="shared" si="43"/>
        <v/>
      </c>
      <c r="AO65" s="92" t="str">
        <f t="shared" si="44"/>
        <v/>
      </c>
      <c r="AP65" s="92" t="str">
        <f t="shared" si="45"/>
        <v/>
      </c>
      <c r="AQ65" s="120" t="str">
        <f t="shared" si="46"/>
        <v/>
      </c>
      <c r="AR65" s="92" t="str">
        <f t="shared" si="47"/>
        <v/>
      </c>
      <c r="AS65" s="92" t="str">
        <f t="shared" si="48"/>
        <v/>
      </c>
      <c r="AT65" s="120" t="str">
        <f t="shared" si="49"/>
        <v/>
      </c>
      <c r="AU65" s="92" t="str">
        <f t="shared" si="50"/>
        <v/>
      </c>
      <c r="AV65" s="92" t="str">
        <f t="shared" si="51"/>
        <v/>
      </c>
      <c r="AW65" s="120" t="str">
        <f t="shared" si="52"/>
        <v/>
      </c>
      <c r="AX65" s="92" t="str">
        <f t="shared" si="53"/>
        <v/>
      </c>
      <c r="AY65" s="92" t="str">
        <f t="shared" si="54"/>
        <v/>
      </c>
      <c r="AZ65" s="91" t="str">
        <f t="shared" si="55"/>
        <v/>
      </c>
      <c r="BA65" s="92" t="str">
        <f t="shared" si="56"/>
        <v/>
      </c>
      <c r="BB65" s="92" t="str">
        <f t="shared" si="57"/>
        <v/>
      </c>
      <c r="BC65" s="91" t="str">
        <f t="shared" si="58"/>
        <v/>
      </c>
      <c r="BD65" s="92" t="str">
        <f t="shared" si="59"/>
        <v/>
      </c>
      <c r="BE65" s="92" t="str">
        <f t="shared" si="60"/>
        <v/>
      </c>
      <c r="BF65" s="91" t="str">
        <f t="shared" si="61"/>
        <v/>
      </c>
      <c r="BG65" s="92" t="str">
        <f t="shared" si="62"/>
        <v/>
      </c>
      <c r="BH65" s="92" t="str">
        <f t="shared" si="63"/>
        <v/>
      </c>
      <c r="BI65" s="91" t="str">
        <f t="shared" si="64"/>
        <v/>
      </c>
      <c r="BJ65" s="92" t="str">
        <f t="shared" si="65"/>
        <v/>
      </c>
      <c r="BK65" s="92" t="str">
        <f t="shared" si="66"/>
        <v/>
      </c>
      <c r="BL65" s="91" t="str">
        <f t="shared" si="67"/>
        <v/>
      </c>
      <c r="BM65" s="92" t="str">
        <f t="shared" si="68"/>
        <v/>
      </c>
      <c r="BN65" s="92" t="str">
        <f t="shared" si="69"/>
        <v/>
      </c>
      <c r="BO65" s="2"/>
      <c r="BP65" s="2"/>
    </row>
    <row r="66" spans="1:68" ht="15.75" customHeight="1">
      <c r="A66" s="118" t="str">
        <f>IF(B$6="LECTURE",IF('Database (LECTURE-RES-PRAC)'!A61="","",'Database (LECTURE-RES-PRAC)'!A61),"")</f>
        <v/>
      </c>
      <c r="B66" s="119" t="str">
        <f>IF(B$6="LECTURE",IF('Database (LECTURE-RES-PRAC)'!B61="","",'Database (LECTURE-RES-PRAC)'!B61),"")</f>
        <v/>
      </c>
      <c r="C66" s="118" t="str">
        <f>IF(B66&lt;&gt;"",'Database (LECTURE-RES-PRAC)'!C61,"")</f>
        <v/>
      </c>
      <c r="D66" s="276"/>
      <c r="E66" s="57"/>
      <c r="F66" s="57"/>
      <c r="G66" s="57"/>
      <c r="H66" s="57"/>
      <c r="I66" s="57"/>
      <c r="J66" s="57"/>
      <c r="K66" s="57"/>
      <c r="L66" s="57"/>
      <c r="M66" s="57"/>
      <c r="N66" s="116" t="str">
        <f t="shared" si="37"/>
        <v/>
      </c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116" t="str">
        <f t="shared" si="38"/>
        <v/>
      </c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117" t="str">
        <f t="shared" si="39"/>
        <v/>
      </c>
      <c r="AK66" s="120" t="str">
        <f t="shared" si="40"/>
        <v/>
      </c>
      <c r="AL66" s="92" t="str">
        <f t="shared" si="41"/>
        <v/>
      </c>
      <c r="AM66" s="92" t="str">
        <f t="shared" si="42"/>
        <v/>
      </c>
      <c r="AN66" s="120" t="str">
        <f t="shared" si="43"/>
        <v/>
      </c>
      <c r="AO66" s="92" t="str">
        <f t="shared" si="44"/>
        <v/>
      </c>
      <c r="AP66" s="92" t="str">
        <f t="shared" si="45"/>
        <v/>
      </c>
      <c r="AQ66" s="120" t="str">
        <f t="shared" si="46"/>
        <v/>
      </c>
      <c r="AR66" s="92" t="str">
        <f t="shared" si="47"/>
        <v/>
      </c>
      <c r="AS66" s="92" t="str">
        <f t="shared" si="48"/>
        <v/>
      </c>
      <c r="AT66" s="120" t="str">
        <f t="shared" si="49"/>
        <v/>
      </c>
      <c r="AU66" s="92" t="str">
        <f t="shared" si="50"/>
        <v/>
      </c>
      <c r="AV66" s="92" t="str">
        <f t="shared" si="51"/>
        <v/>
      </c>
      <c r="AW66" s="120" t="str">
        <f t="shared" si="52"/>
        <v/>
      </c>
      <c r="AX66" s="92" t="str">
        <f t="shared" si="53"/>
        <v/>
      </c>
      <c r="AY66" s="92" t="str">
        <f t="shared" si="54"/>
        <v/>
      </c>
      <c r="AZ66" s="91" t="str">
        <f t="shared" si="55"/>
        <v/>
      </c>
      <c r="BA66" s="92" t="str">
        <f t="shared" si="56"/>
        <v/>
      </c>
      <c r="BB66" s="92" t="str">
        <f t="shared" si="57"/>
        <v/>
      </c>
      <c r="BC66" s="91" t="str">
        <f t="shared" si="58"/>
        <v/>
      </c>
      <c r="BD66" s="92" t="str">
        <f t="shared" si="59"/>
        <v/>
      </c>
      <c r="BE66" s="92" t="str">
        <f t="shared" si="60"/>
        <v/>
      </c>
      <c r="BF66" s="91" t="str">
        <f t="shared" si="61"/>
        <v/>
      </c>
      <c r="BG66" s="92" t="str">
        <f t="shared" si="62"/>
        <v/>
      </c>
      <c r="BH66" s="92" t="str">
        <f t="shared" si="63"/>
        <v/>
      </c>
      <c r="BI66" s="91" t="str">
        <f t="shared" si="64"/>
        <v/>
      </c>
      <c r="BJ66" s="92" t="str">
        <f t="shared" si="65"/>
        <v/>
      </c>
      <c r="BK66" s="92" t="str">
        <f t="shared" si="66"/>
        <v/>
      </c>
      <c r="BL66" s="91" t="str">
        <f t="shared" si="67"/>
        <v/>
      </c>
      <c r="BM66" s="92" t="str">
        <f t="shared" si="68"/>
        <v/>
      </c>
      <c r="BN66" s="92" t="str">
        <f t="shared" si="69"/>
        <v/>
      </c>
      <c r="BO66" s="2"/>
      <c r="BP66" s="2"/>
    </row>
    <row r="67" spans="1:68" ht="15.75" customHeight="1">
      <c r="A67" s="118" t="str">
        <f>IF(B$6="LECTURE",IF('Database (LECTURE-RES-PRAC)'!A62="","",'Database (LECTURE-RES-PRAC)'!A62),"")</f>
        <v/>
      </c>
      <c r="B67" s="119" t="str">
        <f>IF(B$6="LECTURE",IF('Database (LECTURE-RES-PRAC)'!B62="","",'Database (LECTURE-RES-PRAC)'!B62),"")</f>
        <v/>
      </c>
      <c r="C67" s="118" t="str">
        <f>IF(B67&lt;&gt;"",'Database (LECTURE-RES-PRAC)'!C62,"")</f>
        <v/>
      </c>
      <c r="D67" s="276"/>
      <c r="E67" s="57"/>
      <c r="F67" s="57"/>
      <c r="G67" s="57"/>
      <c r="H67" s="57"/>
      <c r="I67" s="57"/>
      <c r="J67" s="57"/>
      <c r="K67" s="57"/>
      <c r="L67" s="57"/>
      <c r="M67" s="57"/>
      <c r="N67" s="116" t="str">
        <f t="shared" si="37"/>
        <v/>
      </c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116" t="str">
        <f t="shared" si="38"/>
        <v/>
      </c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117" t="str">
        <f t="shared" si="39"/>
        <v/>
      </c>
      <c r="AK67" s="120" t="str">
        <f t="shared" si="40"/>
        <v/>
      </c>
      <c r="AL67" s="92" t="str">
        <f t="shared" si="41"/>
        <v/>
      </c>
      <c r="AM67" s="92" t="str">
        <f t="shared" si="42"/>
        <v/>
      </c>
      <c r="AN67" s="120" t="str">
        <f t="shared" si="43"/>
        <v/>
      </c>
      <c r="AO67" s="92" t="str">
        <f t="shared" si="44"/>
        <v/>
      </c>
      <c r="AP67" s="92" t="str">
        <f t="shared" si="45"/>
        <v/>
      </c>
      <c r="AQ67" s="120" t="str">
        <f t="shared" si="46"/>
        <v/>
      </c>
      <c r="AR67" s="92" t="str">
        <f t="shared" si="47"/>
        <v/>
      </c>
      <c r="AS67" s="92" t="str">
        <f t="shared" si="48"/>
        <v/>
      </c>
      <c r="AT67" s="120" t="str">
        <f t="shared" si="49"/>
        <v/>
      </c>
      <c r="AU67" s="92" t="str">
        <f t="shared" si="50"/>
        <v/>
      </c>
      <c r="AV67" s="92" t="str">
        <f t="shared" si="51"/>
        <v/>
      </c>
      <c r="AW67" s="120" t="str">
        <f t="shared" si="52"/>
        <v/>
      </c>
      <c r="AX67" s="92" t="str">
        <f t="shared" si="53"/>
        <v/>
      </c>
      <c r="AY67" s="92" t="str">
        <f t="shared" si="54"/>
        <v/>
      </c>
      <c r="AZ67" s="91" t="str">
        <f t="shared" si="55"/>
        <v/>
      </c>
      <c r="BA67" s="92" t="str">
        <f t="shared" si="56"/>
        <v/>
      </c>
      <c r="BB67" s="92" t="str">
        <f t="shared" si="57"/>
        <v/>
      </c>
      <c r="BC67" s="91" t="str">
        <f t="shared" si="58"/>
        <v/>
      </c>
      <c r="BD67" s="92" t="str">
        <f t="shared" si="59"/>
        <v/>
      </c>
      <c r="BE67" s="92" t="str">
        <f t="shared" si="60"/>
        <v/>
      </c>
      <c r="BF67" s="91" t="str">
        <f t="shared" si="61"/>
        <v/>
      </c>
      <c r="BG67" s="92" t="str">
        <f t="shared" si="62"/>
        <v/>
      </c>
      <c r="BH67" s="92" t="str">
        <f t="shared" si="63"/>
        <v/>
      </c>
      <c r="BI67" s="91" t="str">
        <f t="shared" si="64"/>
        <v/>
      </c>
      <c r="BJ67" s="92" t="str">
        <f t="shared" si="65"/>
        <v/>
      </c>
      <c r="BK67" s="92" t="str">
        <f t="shared" si="66"/>
        <v/>
      </c>
      <c r="BL67" s="91" t="str">
        <f t="shared" si="67"/>
        <v/>
      </c>
      <c r="BM67" s="92" t="str">
        <f t="shared" si="68"/>
        <v/>
      </c>
      <c r="BN67" s="92" t="str">
        <f t="shared" si="69"/>
        <v/>
      </c>
      <c r="BO67" s="2"/>
      <c r="BP67" s="2"/>
    </row>
    <row r="68" spans="1:68" ht="15.75" customHeight="1">
      <c r="A68" s="118" t="str">
        <f>IF(B$6="LECTURE",IF('Database (LECTURE-RES-PRAC)'!A63="","",'Database (LECTURE-RES-PRAC)'!A63),"")</f>
        <v/>
      </c>
      <c r="B68" s="119" t="str">
        <f>IF(B$6="LECTURE",IF('Database (LECTURE-RES-PRAC)'!B63="","",'Database (LECTURE-RES-PRAC)'!B63),"")</f>
        <v/>
      </c>
      <c r="C68" s="118" t="str">
        <f>IF(B68&lt;&gt;"",'Database (LECTURE-RES-PRAC)'!C63,"")</f>
        <v/>
      </c>
      <c r="D68" s="276"/>
      <c r="E68" s="57"/>
      <c r="F68" s="57"/>
      <c r="G68" s="57"/>
      <c r="H68" s="57"/>
      <c r="I68" s="57"/>
      <c r="J68" s="57"/>
      <c r="K68" s="57"/>
      <c r="L68" s="57"/>
      <c r="M68" s="57"/>
      <c r="N68" s="116" t="str">
        <f t="shared" si="37"/>
        <v/>
      </c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116" t="str">
        <f t="shared" si="38"/>
        <v/>
      </c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117" t="str">
        <f t="shared" si="39"/>
        <v/>
      </c>
      <c r="AK68" s="120" t="str">
        <f t="shared" si="40"/>
        <v/>
      </c>
      <c r="AL68" s="92" t="str">
        <f t="shared" si="41"/>
        <v/>
      </c>
      <c r="AM68" s="92" t="str">
        <f t="shared" si="42"/>
        <v/>
      </c>
      <c r="AN68" s="120" t="str">
        <f t="shared" si="43"/>
        <v/>
      </c>
      <c r="AO68" s="92" t="str">
        <f t="shared" si="44"/>
        <v/>
      </c>
      <c r="AP68" s="92" t="str">
        <f t="shared" si="45"/>
        <v/>
      </c>
      <c r="AQ68" s="120" t="str">
        <f t="shared" si="46"/>
        <v/>
      </c>
      <c r="AR68" s="92" t="str">
        <f t="shared" si="47"/>
        <v/>
      </c>
      <c r="AS68" s="92" t="str">
        <f t="shared" si="48"/>
        <v/>
      </c>
      <c r="AT68" s="120" t="str">
        <f t="shared" si="49"/>
        <v/>
      </c>
      <c r="AU68" s="92" t="str">
        <f t="shared" si="50"/>
        <v/>
      </c>
      <c r="AV68" s="92" t="str">
        <f t="shared" si="51"/>
        <v/>
      </c>
      <c r="AW68" s="120" t="str">
        <f t="shared" si="52"/>
        <v/>
      </c>
      <c r="AX68" s="92" t="str">
        <f t="shared" si="53"/>
        <v/>
      </c>
      <c r="AY68" s="92" t="str">
        <f t="shared" si="54"/>
        <v/>
      </c>
      <c r="AZ68" s="91" t="str">
        <f t="shared" si="55"/>
        <v/>
      </c>
      <c r="BA68" s="92" t="str">
        <f t="shared" si="56"/>
        <v/>
      </c>
      <c r="BB68" s="92" t="str">
        <f t="shared" si="57"/>
        <v/>
      </c>
      <c r="BC68" s="91" t="str">
        <f t="shared" si="58"/>
        <v/>
      </c>
      <c r="BD68" s="92" t="str">
        <f t="shared" si="59"/>
        <v/>
      </c>
      <c r="BE68" s="92" t="str">
        <f t="shared" si="60"/>
        <v/>
      </c>
      <c r="BF68" s="91" t="str">
        <f t="shared" si="61"/>
        <v/>
      </c>
      <c r="BG68" s="92" t="str">
        <f t="shared" si="62"/>
        <v/>
      </c>
      <c r="BH68" s="92" t="str">
        <f t="shared" si="63"/>
        <v/>
      </c>
      <c r="BI68" s="91" t="str">
        <f t="shared" si="64"/>
        <v/>
      </c>
      <c r="BJ68" s="92" t="str">
        <f t="shared" si="65"/>
        <v/>
      </c>
      <c r="BK68" s="92" t="str">
        <f t="shared" si="66"/>
        <v/>
      </c>
      <c r="BL68" s="91" t="str">
        <f t="shared" si="67"/>
        <v/>
      </c>
      <c r="BM68" s="92" t="str">
        <f t="shared" si="68"/>
        <v/>
      </c>
      <c r="BN68" s="92" t="str">
        <f t="shared" si="69"/>
        <v/>
      </c>
      <c r="BO68" s="2"/>
      <c r="BP68" s="2"/>
    </row>
    <row r="69" spans="1:68" ht="15.75" customHeight="1">
      <c r="A69" s="118" t="str">
        <f>IF(B$6="LECTURE",IF('Database (LECTURE-RES-PRAC)'!A64="","",'Database (LECTURE-RES-PRAC)'!A64),"")</f>
        <v/>
      </c>
      <c r="B69" s="119" t="str">
        <f>IF(B$6="LECTURE",IF('Database (LECTURE-RES-PRAC)'!B64="","",'Database (LECTURE-RES-PRAC)'!B64),"")</f>
        <v/>
      </c>
      <c r="C69" s="118" t="str">
        <f>IF(B69&lt;&gt;"",'Database (LECTURE-RES-PRAC)'!C64,"")</f>
        <v/>
      </c>
      <c r="D69" s="276"/>
      <c r="E69" s="57"/>
      <c r="F69" s="57"/>
      <c r="G69" s="57"/>
      <c r="H69" s="57"/>
      <c r="I69" s="57"/>
      <c r="J69" s="57"/>
      <c r="K69" s="57"/>
      <c r="L69" s="57"/>
      <c r="M69" s="57"/>
      <c r="N69" s="116" t="str">
        <f t="shared" si="37"/>
        <v/>
      </c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116" t="str">
        <f t="shared" si="38"/>
        <v/>
      </c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117" t="str">
        <f t="shared" si="39"/>
        <v/>
      </c>
      <c r="AK69" s="120" t="str">
        <f t="shared" si="40"/>
        <v/>
      </c>
      <c r="AL69" s="92" t="str">
        <f t="shared" si="41"/>
        <v/>
      </c>
      <c r="AM69" s="92" t="str">
        <f t="shared" si="42"/>
        <v/>
      </c>
      <c r="AN69" s="120" t="str">
        <f t="shared" si="43"/>
        <v/>
      </c>
      <c r="AO69" s="92" t="str">
        <f t="shared" si="44"/>
        <v/>
      </c>
      <c r="AP69" s="92" t="str">
        <f t="shared" si="45"/>
        <v/>
      </c>
      <c r="AQ69" s="120" t="str">
        <f t="shared" si="46"/>
        <v/>
      </c>
      <c r="AR69" s="92" t="str">
        <f t="shared" si="47"/>
        <v/>
      </c>
      <c r="AS69" s="92" t="str">
        <f t="shared" si="48"/>
        <v/>
      </c>
      <c r="AT69" s="120" t="str">
        <f t="shared" si="49"/>
        <v/>
      </c>
      <c r="AU69" s="92" t="str">
        <f t="shared" si="50"/>
        <v/>
      </c>
      <c r="AV69" s="92" t="str">
        <f t="shared" si="51"/>
        <v/>
      </c>
      <c r="AW69" s="120" t="str">
        <f t="shared" si="52"/>
        <v/>
      </c>
      <c r="AX69" s="92" t="str">
        <f t="shared" si="53"/>
        <v/>
      </c>
      <c r="AY69" s="92" t="str">
        <f t="shared" si="54"/>
        <v/>
      </c>
      <c r="AZ69" s="91" t="str">
        <f t="shared" si="55"/>
        <v/>
      </c>
      <c r="BA69" s="92" t="str">
        <f t="shared" si="56"/>
        <v/>
      </c>
      <c r="BB69" s="92" t="str">
        <f t="shared" si="57"/>
        <v/>
      </c>
      <c r="BC69" s="91" t="str">
        <f t="shared" si="58"/>
        <v/>
      </c>
      <c r="BD69" s="92" t="str">
        <f t="shared" si="59"/>
        <v/>
      </c>
      <c r="BE69" s="92" t="str">
        <f t="shared" si="60"/>
        <v/>
      </c>
      <c r="BF69" s="91" t="str">
        <f t="shared" si="61"/>
        <v/>
      </c>
      <c r="BG69" s="92" t="str">
        <f t="shared" si="62"/>
        <v/>
      </c>
      <c r="BH69" s="92" t="str">
        <f t="shared" si="63"/>
        <v/>
      </c>
      <c r="BI69" s="91" t="str">
        <f t="shared" si="64"/>
        <v/>
      </c>
      <c r="BJ69" s="92" t="str">
        <f t="shared" si="65"/>
        <v/>
      </c>
      <c r="BK69" s="92" t="str">
        <f t="shared" si="66"/>
        <v/>
      </c>
      <c r="BL69" s="91" t="str">
        <f t="shared" si="67"/>
        <v/>
      </c>
      <c r="BM69" s="92" t="str">
        <f t="shared" si="68"/>
        <v/>
      </c>
      <c r="BN69" s="92" t="str">
        <f t="shared" si="69"/>
        <v/>
      </c>
      <c r="BO69" s="2"/>
      <c r="BP69" s="2"/>
    </row>
    <row r="70" spans="1:68" ht="15.75" customHeight="1">
      <c r="A70" s="118" t="str">
        <f>IF(B$6="LECTURE",IF('Database (LECTURE-RES-PRAC)'!A65="","",'Database (LECTURE-RES-PRAC)'!A65),"")</f>
        <v/>
      </c>
      <c r="B70" s="119" t="str">
        <f>IF(B$6="LECTURE",IF('Database (LECTURE-RES-PRAC)'!B65="","",'Database (LECTURE-RES-PRAC)'!B65),"")</f>
        <v/>
      </c>
      <c r="C70" s="118" t="str">
        <f>IF(B70&lt;&gt;"",'Database (LECTURE-RES-PRAC)'!C65,"")</f>
        <v/>
      </c>
      <c r="D70" s="276"/>
      <c r="E70" s="57"/>
      <c r="F70" s="57"/>
      <c r="G70" s="57"/>
      <c r="H70" s="57"/>
      <c r="I70" s="57"/>
      <c r="J70" s="57"/>
      <c r="K70" s="57"/>
      <c r="L70" s="57"/>
      <c r="M70" s="57"/>
      <c r="N70" s="116" t="str">
        <f t="shared" si="37"/>
        <v/>
      </c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116" t="str">
        <f t="shared" si="38"/>
        <v/>
      </c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117" t="str">
        <f t="shared" si="39"/>
        <v/>
      </c>
      <c r="AK70" s="120" t="str">
        <f t="shared" si="40"/>
        <v/>
      </c>
      <c r="AL70" s="92" t="str">
        <f t="shared" si="41"/>
        <v/>
      </c>
      <c r="AM70" s="92" t="str">
        <f t="shared" si="42"/>
        <v/>
      </c>
      <c r="AN70" s="120" t="str">
        <f t="shared" si="43"/>
        <v/>
      </c>
      <c r="AO70" s="92" t="str">
        <f t="shared" si="44"/>
        <v/>
      </c>
      <c r="AP70" s="92" t="str">
        <f t="shared" si="45"/>
        <v/>
      </c>
      <c r="AQ70" s="120" t="str">
        <f t="shared" si="46"/>
        <v/>
      </c>
      <c r="AR70" s="92" t="str">
        <f t="shared" si="47"/>
        <v/>
      </c>
      <c r="AS70" s="92" t="str">
        <f t="shared" si="48"/>
        <v/>
      </c>
      <c r="AT70" s="120" t="str">
        <f t="shared" si="49"/>
        <v/>
      </c>
      <c r="AU70" s="92" t="str">
        <f t="shared" si="50"/>
        <v/>
      </c>
      <c r="AV70" s="92" t="str">
        <f t="shared" si="51"/>
        <v/>
      </c>
      <c r="AW70" s="120" t="str">
        <f t="shared" si="52"/>
        <v/>
      </c>
      <c r="AX70" s="92" t="str">
        <f t="shared" si="53"/>
        <v/>
      </c>
      <c r="AY70" s="92" t="str">
        <f t="shared" si="54"/>
        <v/>
      </c>
      <c r="AZ70" s="91" t="str">
        <f t="shared" si="55"/>
        <v/>
      </c>
      <c r="BA70" s="92" t="str">
        <f t="shared" si="56"/>
        <v/>
      </c>
      <c r="BB70" s="92" t="str">
        <f t="shared" si="57"/>
        <v/>
      </c>
      <c r="BC70" s="91" t="str">
        <f t="shared" si="58"/>
        <v/>
      </c>
      <c r="BD70" s="92" t="str">
        <f t="shared" si="59"/>
        <v/>
      </c>
      <c r="BE70" s="92" t="str">
        <f t="shared" si="60"/>
        <v/>
      </c>
      <c r="BF70" s="91" t="str">
        <f t="shared" si="61"/>
        <v/>
      </c>
      <c r="BG70" s="92" t="str">
        <f t="shared" si="62"/>
        <v/>
      </c>
      <c r="BH70" s="92" t="str">
        <f t="shared" si="63"/>
        <v/>
      </c>
      <c r="BI70" s="91" t="str">
        <f t="shared" si="64"/>
        <v/>
      </c>
      <c r="BJ70" s="92" t="str">
        <f t="shared" si="65"/>
        <v/>
      </c>
      <c r="BK70" s="92" t="str">
        <f t="shared" si="66"/>
        <v/>
      </c>
      <c r="BL70" s="91" t="str">
        <f t="shared" si="67"/>
        <v/>
      </c>
      <c r="BM70" s="92" t="str">
        <f t="shared" si="68"/>
        <v/>
      </c>
      <c r="BN70" s="92" t="str">
        <f t="shared" si="69"/>
        <v/>
      </c>
      <c r="BO70" s="2"/>
      <c r="BP70" s="2"/>
    </row>
    <row r="71" spans="1:68" ht="15.75" customHeight="1">
      <c r="A71" s="118" t="str">
        <f>IF(B$6="LECTURE",IF('Database (LECTURE-RES-PRAC)'!A66="","",'Database (LECTURE-RES-PRAC)'!A66),"")</f>
        <v/>
      </c>
      <c r="B71" s="119" t="str">
        <f>IF(B$6="LECTURE",IF('Database (LECTURE-RES-PRAC)'!B66="","",'Database (LECTURE-RES-PRAC)'!B66),"")</f>
        <v/>
      </c>
      <c r="C71" s="118" t="str">
        <f>IF(B71&lt;&gt;"",'Database (LECTURE-RES-PRAC)'!C66,"")</f>
        <v/>
      </c>
      <c r="D71" s="276"/>
      <c r="E71" s="57"/>
      <c r="F71" s="57"/>
      <c r="G71" s="57"/>
      <c r="H71" s="57"/>
      <c r="I71" s="57"/>
      <c r="J71" s="57"/>
      <c r="K71" s="57"/>
      <c r="L71" s="57"/>
      <c r="M71" s="57"/>
      <c r="N71" s="116" t="str">
        <f t="shared" si="37"/>
        <v/>
      </c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116" t="str">
        <f t="shared" si="38"/>
        <v/>
      </c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117" t="str">
        <f t="shared" si="39"/>
        <v/>
      </c>
      <c r="AK71" s="120" t="str">
        <f t="shared" si="40"/>
        <v/>
      </c>
      <c r="AL71" s="92" t="str">
        <f t="shared" si="41"/>
        <v/>
      </c>
      <c r="AM71" s="92" t="str">
        <f t="shared" si="42"/>
        <v/>
      </c>
      <c r="AN71" s="120" t="str">
        <f t="shared" si="43"/>
        <v/>
      </c>
      <c r="AO71" s="92" t="str">
        <f t="shared" si="44"/>
        <v/>
      </c>
      <c r="AP71" s="92" t="str">
        <f t="shared" si="45"/>
        <v/>
      </c>
      <c r="AQ71" s="120" t="str">
        <f t="shared" si="46"/>
        <v/>
      </c>
      <c r="AR71" s="92" t="str">
        <f t="shared" si="47"/>
        <v/>
      </c>
      <c r="AS71" s="92" t="str">
        <f t="shared" si="48"/>
        <v/>
      </c>
      <c r="AT71" s="120" t="str">
        <f t="shared" si="49"/>
        <v/>
      </c>
      <c r="AU71" s="92" t="str">
        <f t="shared" si="50"/>
        <v/>
      </c>
      <c r="AV71" s="92" t="str">
        <f t="shared" si="51"/>
        <v/>
      </c>
      <c r="AW71" s="120" t="str">
        <f t="shared" si="52"/>
        <v/>
      </c>
      <c r="AX71" s="92" t="str">
        <f t="shared" si="53"/>
        <v/>
      </c>
      <c r="AY71" s="92" t="str">
        <f t="shared" si="54"/>
        <v/>
      </c>
      <c r="AZ71" s="91" t="str">
        <f t="shared" si="55"/>
        <v/>
      </c>
      <c r="BA71" s="92" t="str">
        <f t="shared" si="56"/>
        <v/>
      </c>
      <c r="BB71" s="92" t="str">
        <f t="shared" si="57"/>
        <v/>
      </c>
      <c r="BC71" s="91" t="str">
        <f t="shared" si="58"/>
        <v/>
      </c>
      <c r="BD71" s="92" t="str">
        <f t="shared" si="59"/>
        <v/>
      </c>
      <c r="BE71" s="92" t="str">
        <f t="shared" si="60"/>
        <v/>
      </c>
      <c r="BF71" s="91" t="str">
        <f t="shared" si="61"/>
        <v/>
      </c>
      <c r="BG71" s="92" t="str">
        <f t="shared" si="62"/>
        <v/>
      </c>
      <c r="BH71" s="92" t="str">
        <f t="shared" si="63"/>
        <v/>
      </c>
      <c r="BI71" s="91" t="str">
        <f t="shared" si="64"/>
        <v/>
      </c>
      <c r="BJ71" s="92" t="str">
        <f t="shared" si="65"/>
        <v/>
      </c>
      <c r="BK71" s="92" t="str">
        <f t="shared" si="66"/>
        <v/>
      </c>
      <c r="BL71" s="91" t="str">
        <f t="shared" si="67"/>
        <v/>
      </c>
      <c r="BM71" s="92" t="str">
        <f t="shared" si="68"/>
        <v/>
      </c>
      <c r="BN71" s="92" t="str">
        <f t="shared" si="69"/>
        <v/>
      </c>
      <c r="BO71" s="2"/>
      <c r="BP71" s="2"/>
    </row>
    <row r="72" spans="1:68" ht="15.75" customHeight="1">
      <c r="A72" s="118" t="str">
        <f>IF(B$6="LECTURE",IF('Database (LECTURE-RES-PRAC)'!A67="","",'Database (LECTURE-RES-PRAC)'!A67),"")</f>
        <v/>
      </c>
      <c r="B72" s="119" t="str">
        <f>IF(B$6="LECTURE",IF('Database (LECTURE-RES-PRAC)'!B67="","",'Database (LECTURE-RES-PRAC)'!B67),"")</f>
        <v/>
      </c>
      <c r="C72" s="118" t="str">
        <f>IF(B72&lt;&gt;"",'Database (LECTURE-RES-PRAC)'!C67,"")</f>
        <v/>
      </c>
      <c r="D72" s="276"/>
      <c r="E72" s="57"/>
      <c r="F72" s="57"/>
      <c r="G72" s="57"/>
      <c r="H72" s="57"/>
      <c r="I72" s="57"/>
      <c r="J72" s="57"/>
      <c r="K72" s="57"/>
      <c r="L72" s="57"/>
      <c r="M72" s="57"/>
      <c r="N72" s="116" t="str">
        <f t="shared" si="37"/>
        <v/>
      </c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116" t="str">
        <f t="shared" si="38"/>
        <v/>
      </c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117" t="str">
        <f t="shared" si="39"/>
        <v/>
      </c>
      <c r="AK72" s="120" t="str">
        <f t="shared" si="40"/>
        <v/>
      </c>
      <c r="AL72" s="92" t="str">
        <f t="shared" si="41"/>
        <v/>
      </c>
      <c r="AM72" s="92" t="str">
        <f t="shared" si="42"/>
        <v/>
      </c>
      <c r="AN72" s="120" t="str">
        <f t="shared" si="43"/>
        <v/>
      </c>
      <c r="AO72" s="92" t="str">
        <f t="shared" si="44"/>
        <v/>
      </c>
      <c r="AP72" s="92" t="str">
        <f t="shared" si="45"/>
        <v/>
      </c>
      <c r="AQ72" s="120" t="str">
        <f t="shared" si="46"/>
        <v/>
      </c>
      <c r="AR72" s="92" t="str">
        <f t="shared" si="47"/>
        <v/>
      </c>
      <c r="AS72" s="92" t="str">
        <f t="shared" si="48"/>
        <v/>
      </c>
      <c r="AT72" s="120" t="str">
        <f t="shared" si="49"/>
        <v/>
      </c>
      <c r="AU72" s="92" t="str">
        <f t="shared" si="50"/>
        <v/>
      </c>
      <c r="AV72" s="92" t="str">
        <f t="shared" si="51"/>
        <v/>
      </c>
      <c r="AW72" s="120" t="str">
        <f t="shared" si="52"/>
        <v/>
      </c>
      <c r="AX72" s="92" t="str">
        <f t="shared" si="53"/>
        <v/>
      </c>
      <c r="AY72" s="92" t="str">
        <f t="shared" si="54"/>
        <v/>
      </c>
      <c r="AZ72" s="91" t="str">
        <f t="shared" si="55"/>
        <v/>
      </c>
      <c r="BA72" s="92" t="str">
        <f t="shared" si="56"/>
        <v/>
      </c>
      <c r="BB72" s="92" t="str">
        <f t="shared" si="57"/>
        <v/>
      </c>
      <c r="BC72" s="91" t="str">
        <f t="shared" si="58"/>
        <v/>
      </c>
      <c r="BD72" s="92" t="str">
        <f t="shared" si="59"/>
        <v/>
      </c>
      <c r="BE72" s="92" t="str">
        <f t="shared" si="60"/>
        <v/>
      </c>
      <c r="BF72" s="91" t="str">
        <f t="shared" si="61"/>
        <v/>
      </c>
      <c r="BG72" s="92" t="str">
        <f t="shared" si="62"/>
        <v/>
      </c>
      <c r="BH72" s="92" t="str">
        <f t="shared" si="63"/>
        <v/>
      </c>
      <c r="BI72" s="91" t="str">
        <f t="shared" si="64"/>
        <v/>
      </c>
      <c r="BJ72" s="92" t="str">
        <f t="shared" si="65"/>
        <v/>
      </c>
      <c r="BK72" s="92" t="str">
        <f t="shared" si="66"/>
        <v/>
      </c>
      <c r="BL72" s="91" t="str">
        <f t="shared" si="67"/>
        <v/>
      </c>
      <c r="BM72" s="92" t="str">
        <f t="shared" si="68"/>
        <v/>
      </c>
      <c r="BN72" s="92" t="str">
        <f t="shared" si="69"/>
        <v/>
      </c>
      <c r="BO72" s="2"/>
      <c r="BP72" s="2"/>
    </row>
    <row r="73" spans="1:68" ht="15.75" customHeight="1">
      <c r="A73" s="118" t="str">
        <f>IF(B$6="LECTURE",IF('Database (LECTURE-RES-PRAC)'!A68="","",'Database (LECTURE-RES-PRAC)'!A68),"")</f>
        <v/>
      </c>
      <c r="B73" s="119" t="str">
        <f>IF(B$6="LECTURE",IF('Database (LECTURE-RES-PRAC)'!B68="","",'Database (LECTURE-RES-PRAC)'!B68),"")</f>
        <v/>
      </c>
      <c r="C73" s="118" t="str">
        <f>IF(B73&lt;&gt;"",'Database (LECTURE-RES-PRAC)'!C68,"")</f>
        <v/>
      </c>
      <c r="D73" s="276"/>
      <c r="E73" s="57"/>
      <c r="F73" s="57"/>
      <c r="G73" s="57"/>
      <c r="H73" s="57"/>
      <c r="I73" s="57"/>
      <c r="J73" s="57"/>
      <c r="K73" s="57"/>
      <c r="L73" s="57"/>
      <c r="M73" s="57"/>
      <c r="N73" s="116" t="str">
        <f t="shared" si="37"/>
        <v/>
      </c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116" t="str">
        <f t="shared" si="38"/>
        <v/>
      </c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117" t="str">
        <f t="shared" si="39"/>
        <v/>
      </c>
      <c r="AK73" s="120" t="str">
        <f t="shared" si="40"/>
        <v/>
      </c>
      <c r="AL73" s="92" t="str">
        <f t="shared" si="41"/>
        <v/>
      </c>
      <c r="AM73" s="92" t="str">
        <f t="shared" si="42"/>
        <v/>
      </c>
      <c r="AN73" s="120" t="str">
        <f t="shared" si="43"/>
        <v/>
      </c>
      <c r="AO73" s="92" t="str">
        <f t="shared" si="44"/>
        <v/>
      </c>
      <c r="AP73" s="92" t="str">
        <f t="shared" si="45"/>
        <v/>
      </c>
      <c r="AQ73" s="120" t="str">
        <f t="shared" si="46"/>
        <v/>
      </c>
      <c r="AR73" s="92" t="str">
        <f t="shared" si="47"/>
        <v/>
      </c>
      <c r="AS73" s="92" t="str">
        <f t="shared" si="48"/>
        <v/>
      </c>
      <c r="AT73" s="120" t="str">
        <f t="shared" si="49"/>
        <v/>
      </c>
      <c r="AU73" s="92" t="str">
        <f t="shared" si="50"/>
        <v/>
      </c>
      <c r="AV73" s="92" t="str">
        <f t="shared" si="51"/>
        <v/>
      </c>
      <c r="AW73" s="120" t="str">
        <f t="shared" si="52"/>
        <v/>
      </c>
      <c r="AX73" s="92" t="str">
        <f t="shared" si="53"/>
        <v/>
      </c>
      <c r="AY73" s="92" t="str">
        <f t="shared" si="54"/>
        <v/>
      </c>
      <c r="AZ73" s="91" t="str">
        <f t="shared" si="55"/>
        <v/>
      </c>
      <c r="BA73" s="92" t="str">
        <f t="shared" si="56"/>
        <v/>
      </c>
      <c r="BB73" s="92" t="str">
        <f t="shared" si="57"/>
        <v/>
      </c>
      <c r="BC73" s="91" t="str">
        <f t="shared" si="58"/>
        <v/>
      </c>
      <c r="BD73" s="92" t="str">
        <f t="shared" si="59"/>
        <v/>
      </c>
      <c r="BE73" s="92" t="str">
        <f t="shared" si="60"/>
        <v/>
      </c>
      <c r="BF73" s="91" t="str">
        <f t="shared" si="61"/>
        <v/>
      </c>
      <c r="BG73" s="92" t="str">
        <f t="shared" si="62"/>
        <v/>
      </c>
      <c r="BH73" s="92" t="str">
        <f t="shared" si="63"/>
        <v/>
      </c>
      <c r="BI73" s="91" t="str">
        <f t="shared" si="64"/>
        <v/>
      </c>
      <c r="BJ73" s="92" t="str">
        <f t="shared" si="65"/>
        <v/>
      </c>
      <c r="BK73" s="92" t="str">
        <f t="shared" si="66"/>
        <v/>
      </c>
      <c r="BL73" s="91" t="str">
        <f t="shared" si="67"/>
        <v/>
      </c>
      <c r="BM73" s="92" t="str">
        <f t="shared" si="68"/>
        <v/>
      </c>
      <c r="BN73" s="92" t="str">
        <f t="shared" si="69"/>
        <v/>
      </c>
      <c r="BO73" s="2"/>
      <c r="BP73" s="2"/>
    </row>
    <row r="74" spans="1:68" ht="15.75" customHeight="1">
      <c r="A74" s="118" t="str">
        <f>IF(B$6="LECTURE",IF('Database (LECTURE-RES-PRAC)'!A69="","",'Database (LECTURE-RES-PRAC)'!A69),"")</f>
        <v/>
      </c>
      <c r="B74" s="119" t="str">
        <f>IF(B$6="LECTURE",IF('Database (LECTURE-RES-PRAC)'!B69="","",'Database (LECTURE-RES-PRAC)'!B69),"")</f>
        <v/>
      </c>
      <c r="C74" s="118" t="str">
        <f>IF(B74&lt;&gt;"",'Database (LECTURE-RES-PRAC)'!C69,"")</f>
        <v/>
      </c>
      <c r="D74" s="276"/>
      <c r="E74" s="57"/>
      <c r="F74" s="57"/>
      <c r="G74" s="57"/>
      <c r="H74" s="57"/>
      <c r="I74" s="57"/>
      <c r="J74" s="57"/>
      <c r="K74" s="57"/>
      <c r="L74" s="57"/>
      <c r="M74" s="57"/>
      <c r="N74" s="116" t="str">
        <f t="shared" si="37"/>
        <v/>
      </c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116" t="str">
        <f t="shared" si="38"/>
        <v/>
      </c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117" t="str">
        <f t="shared" si="39"/>
        <v/>
      </c>
      <c r="AK74" s="120" t="str">
        <f t="shared" si="40"/>
        <v/>
      </c>
      <c r="AL74" s="92" t="str">
        <f t="shared" si="41"/>
        <v/>
      </c>
      <c r="AM74" s="92" t="str">
        <f t="shared" si="42"/>
        <v/>
      </c>
      <c r="AN74" s="120" t="str">
        <f t="shared" si="43"/>
        <v/>
      </c>
      <c r="AO74" s="92" t="str">
        <f t="shared" si="44"/>
        <v/>
      </c>
      <c r="AP74" s="92" t="str">
        <f t="shared" si="45"/>
        <v/>
      </c>
      <c r="AQ74" s="120" t="str">
        <f t="shared" si="46"/>
        <v/>
      </c>
      <c r="AR74" s="92" t="str">
        <f t="shared" si="47"/>
        <v/>
      </c>
      <c r="AS74" s="92" t="str">
        <f t="shared" si="48"/>
        <v/>
      </c>
      <c r="AT74" s="120" t="str">
        <f t="shared" si="49"/>
        <v/>
      </c>
      <c r="AU74" s="92" t="str">
        <f t="shared" si="50"/>
        <v/>
      </c>
      <c r="AV74" s="92" t="str">
        <f t="shared" si="51"/>
        <v/>
      </c>
      <c r="AW74" s="120" t="str">
        <f t="shared" si="52"/>
        <v/>
      </c>
      <c r="AX74" s="92" t="str">
        <f t="shared" si="53"/>
        <v/>
      </c>
      <c r="AY74" s="92" t="str">
        <f t="shared" si="54"/>
        <v/>
      </c>
      <c r="AZ74" s="91" t="str">
        <f t="shared" si="55"/>
        <v/>
      </c>
      <c r="BA74" s="92" t="str">
        <f t="shared" si="56"/>
        <v/>
      </c>
      <c r="BB74" s="92" t="str">
        <f t="shared" si="57"/>
        <v/>
      </c>
      <c r="BC74" s="91" t="str">
        <f t="shared" si="58"/>
        <v/>
      </c>
      <c r="BD74" s="92" t="str">
        <f t="shared" si="59"/>
        <v/>
      </c>
      <c r="BE74" s="92" t="str">
        <f t="shared" si="60"/>
        <v/>
      </c>
      <c r="BF74" s="91" t="str">
        <f t="shared" si="61"/>
        <v/>
      </c>
      <c r="BG74" s="92" t="str">
        <f t="shared" si="62"/>
        <v/>
      </c>
      <c r="BH74" s="92" t="str">
        <f t="shared" si="63"/>
        <v/>
      </c>
      <c r="BI74" s="91" t="str">
        <f t="shared" si="64"/>
        <v/>
      </c>
      <c r="BJ74" s="92" t="str">
        <f t="shared" si="65"/>
        <v/>
      </c>
      <c r="BK74" s="92" t="str">
        <f t="shared" si="66"/>
        <v/>
      </c>
      <c r="BL74" s="91" t="str">
        <f t="shared" si="67"/>
        <v/>
      </c>
      <c r="BM74" s="92" t="str">
        <f t="shared" si="68"/>
        <v/>
      </c>
      <c r="BN74" s="92" t="str">
        <f t="shared" si="69"/>
        <v/>
      </c>
      <c r="BO74" s="2"/>
      <c r="BP74" s="2"/>
    </row>
    <row r="75" spans="1:68" ht="15.75" customHeight="1">
      <c r="A75" s="118" t="str">
        <f>IF(B$6="LECTURE",IF('Database (LECTURE-RES-PRAC)'!A70="","",'Database (LECTURE-RES-PRAC)'!A70),"")</f>
        <v/>
      </c>
      <c r="B75" s="119" t="str">
        <f>IF(B$6="LECTURE",IF('Database (LECTURE-RES-PRAC)'!B70="","",'Database (LECTURE-RES-PRAC)'!B70),"")</f>
        <v/>
      </c>
      <c r="C75" s="118" t="str">
        <f>IF(B75&lt;&gt;"",'Database (LECTURE-RES-PRAC)'!C70,"")</f>
        <v/>
      </c>
      <c r="D75" s="276"/>
      <c r="E75" s="57"/>
      <c r="F75" s="57"/>
      <c r="G75" s="57"/>
      <c r="H75" s="57"/>
      <c r="I75" s="57"/>
      <c r="J75" s="57"/>
      <c r="K75" s="57"/>
      <c r="L75" s="57"/>
      <c r="M75" s="57"/>
      <c r="N75" s="116" t="str">
        <f t="shared" si="37"/>
        <v/>
      </c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116" t="str">
        <f t="shared" si="38"/>
        <v/>
      </c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117" t="str">
        <f t="shared" si="39"/>
        <v/>
      </c>
      <c r="AK75" s="120" t="str">
        <f t="shared" si="40"/>
        <v/>
      </c>
      <c r="AL75" s="92" t="str">
        <f t="shared" si="41"/>
        <v/>
      </c>
      <c r="AM75" s="92" t="str">
        <f t="shared" si="42"/>
        <v/>
      </c>
      <c r="AN75" s="120" t="str">
        <f t="shared" si="43"/>
        <v/>
      </c>
      <c r="AO75" s="92" t="str">
        <f t="shared" si="44"/>
        <v/>
      </c>
      <c r="AP75" s="92" t="str">
        <f t="shared" si="45"/>
        <v/>
      </c>
      <c r="AQ75" s="120" t="str">
        <f t="shared" si="46"/>
        <v/>
      </c>
      <c r="AR75" s="92" t="str">
        <f t="shared" si="47"/>
        <v/>
      </c>
      <c r="AS75" s="92" t="str">
        <f t="shared" si="48"/>
        <v/>
      </c>
      <c r="AT75" s="120" t="str">
        <f t="shared" si="49"/>
        <v/>
      </c>
      <c r="AU75" s="92" t="str">
        <f t="shared" si="50"/>
        <v/>
      </c>
      <c r="AV75" s="92" t="str">
        <f t="shared" si="51"/>
        <v/>
      </c>
      <c r="AW75" s="120" t="str">
        <f t="shared" si="52"/>
        <v/>
      </c>
      <c r="AX75" s="92" t="str">
        <f t="shared" si="53"/>
        <v/>
      </c>
      <c r="AY75" s="92" t="str">
        <f t="shared" si="54"/>
        <v/>
      </c>
      <c r="AZ75" s="91" t="str">
        <f t="shared" si="55"/>
        <v/>
      </c>
      <c r="BA75" s="92" t="str">
        <f t="shared" si="56"/>
        <v/>
      </c>
      <c r="BB75" s="92" t="str">
        <f t="shared" si="57"/>
        <v/>
      </c>
      <c r="BC75" s="91" t="str">
        <f t="shared" si="58"/>
        <v/>
      </c>
      <c r="BD75" s="92" t="str">
        <f t="shared" si="59"/>
        <v/>
      </c>
      <c r="BE75" s="92" t="str">
        <f t="shared" si="60"/>
        <v/>
      </c>
      <c r="BF75" s="91" t="str">
        <f t="shared" si="61"/>
        <v/>
      </c>
      <c r="BG75" s="92" t="str">
        <f t="shared" si="62"/>
        <v/>
      </c>
      <c r="BH75" s="92" t="str">
        <f t="shared" si="63"/>
        <v/>
      </c>
      <c r="BI75" s="91" t="str">
        <f t="shared" si="64"/>
        <v/>
      </c>
      <c r="BJ75" s="92" t="str">
        <f t="shared" si="65"/>
        <v/>
      </c>
      <c r="BK75" s="92" t="str">
        <f t="shared" si="66"/>
        <v/>
      </c>
      <c r="BL75" s="91" t="str">
        <f t="shared" si="67"/>
        <v/>
      </c>
      <c r="BM75" s="92" t="str">
        <f t="shared" si="68"/>
        <v/>
      </c>
      <c r="BN75" s="92" t="str">
        <f t="shared" si="69"/>
        <v/>
      </c>
      <c r="BO75" s="2"/>
      <c r="BP75" s="2"/>
    </row>
    <row r="76" spans="1:68" ht="15.75" customHeight="1">
      <c r="A76" s="118" t="str">
        <f>IF(B$6="LECTURE",IF('Database (LECTURE-RES-PRAC)'!A71="","",'Database (LECTURE-RES-PRAC)'!A71),"")</f>
        <v/>
      </c>
      <c r="B76" s="119" t="str">
        <f>IF(B$6="LECTURE",IF('Database (LECTURE-RES-PRAC)'!B71="","",'Database (LECTURE-RES-PRAC)'!B71),"")</f>
        <v/>
      </c>
      <c r="C76" s="118" t="str">
        <f>IF(B76&lt;&gt;"",'Database (LECTURE-RES-PRAC)'!C71,"")</f>
        <v/>
      </c>
      <c r="D76" s="276"/>
      <c r="E76" s="57"/>
      <c r="F76" s="57"/>
      <c r="G76" s="57"/>
      <c r="H76" s="57"/>
      <c r="I76" s="57"/>
      <c r="J76" s="57"/>
      <c r="K76" s="57"/>
      <c r="L76" s="57"/>
      <c r="M76" s="57"/>
      <c r="N76" s="116" t="str">
        <f t="shared" si="37"/>
        <v/>
      </c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116" t="str">
        <f t="shared" si="38"/>
        <v/>
      </c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117" t="str">
        <f t="shared" si="39"/>
        <v/>
      </c>
      <c r="AK76" s="120" t="str">
        <f t="shared" si="40"/>
        <v/>
      </c>
      <c r="AL76" s="92" t="str">
        <f t="shared" si="41"/>
        <v/>
      </c>
      <c r="AM76" s="92" t="str">
        <f t="shared" si="42"/>
        <v/>
      </c>
      <c r="AN76" s="120" t="str">
        <f t="shared" si="43"/>
        <v/>
      </c>
      <c r="AO76" s="92" t="str">
        <f t="shared" si="44"/>
        <v/>
      </c>
      <c r="AP76" s="92" t="str">
        <f t="shared" si="45"/>
        <v/>
      </c>
      <c r="AQ76" s="120" t="str">
        <f t="shared" si="46"/>
        <v/>
      </c>
      <c r="AR76" s="92" t="str">
        <f t="shared" si="47"/>
        <v/>
      </c>
      <c r="AS76" s="92" t="str">
        <f t="shared" si="48"/>
        <v/>
      </c>
      <c r="AT76" s="120" t="str">
        <f t="shared" si="49"/>
        <v/>
      </c>
      <c r="AU76" s="92" t="str">
        <f t="shared" si="50"/>
        <v/>
      </c>
      <c r="AV76" s="92" t="str">
        <f t="shared" si="51"/>
        <v/>
      </c>
      <c r="AW76" s="120" t="str">
        <f t="shared" si="52"/>
        <v/>
      </c>
      <c r="AX76" s="92" t="str">
        <f t="shared" si="53"/>
        <v/>
      </c>
      <c r="AY76" s="92" t="str">
        <f t="shared" si="54"/>
        <v/>
      </c>
      <c r="AZ76" s="91" t="str">
        <f t="shared" si="55"/>
        <v/>
      </c>
      <c r="BA76" s="92" t="str">
        <f t="shared" si="56"/>
        <v/>
      </c>
      <c r="BB76" s="92" t="str">
        <f t="shared" si="57"/>
        <v/>
      </c>
      <c r="BC76" s="91" t="str">
        <f t="shared" si="58"/>
        <v/>
      </c>
      <c r="BD76" s="92" t="str">
        <f t="shared" si="59"/>
        <v/>
      </c>
      <c r="BE76" s="92" t="str">
        <f t="shared" si="60"/>
        <v/>
      </c>
      <c r="BF76" s="91" t="str">
        <f t="shared" si="61"/>
        <v/>
      </c>
      <c r="BG76" s="92" t="str">
        <f t="shared" si="62"/>
        <v/>
      </c>
      <c r="BH76" s="92" t="str">
        <f t="shared" si="63"/>
        <v/>
      </c>
      <c r="BI76" s="91" t="str">
        <f t="shared" si="64"/>
        <v/>
      </c>
      <c r="BJ76" s="92" t="str">
        <f t="shared" si="65"/>
        <v/>
      </c>
      <c r="BK76" s="92" t="str">
        <f t="shared" si="66"/>
        <v/>
      </c>
      <c r="BL76" s="91" t="str">
        <f t="shared" si="67"/>
        <v/>
      </c>
      <c r="BM76" s="92" t="str">
        <f t="shared" si="68"/>
        <v/>
      </c>
      <c r="BN76" s="92" t="str">
        <f t="shared" si="69"/>
        <v/>
      </c>
      <c r="BO76" s="2"/>
      <c r="BP76" s="2"/>
    </row>
    <row r="77" spans="1:68" ht="15.75" customHeight="1">
      <c r="A77" s="118" t="str">
        <f>IF(B$6="LECTURE",IF('Database (LECTURE-RES-PRAC)'!A72="","",'Database (LECTURE-RES-PRAC)'!A72),"")</f>
        <v/>
      </c>
      <c r="B77" s="119" t="str">
        <f>IF(B$6="LECTURE",IF('Database (LECTURE-RES-PRAC)'!B72="","",'Database (LECTURE-RES-PRAC)'!B72),"")</f>
        <v/>
      </c>
      <c r="C77" s="118" t="str">
        <f>IF(B77&lt;&gt;"",'Database (LECTURE-RES-PRAC)'!C72,"")</f>
        <v/>
      </c>
      <c r="D77" s="276"/>
      <c r="E77" s="57"/>
      <c r="F77" s="57"/>
      <c r="G77" s="57"/>
      <c r="H77" s="57"/>
      <c r="I77" s="57"/>
      <c r="J77" s="57"/>
      <c r="K77" s="57"/>
      <c r="L77" s="57"/>
      <c r="M77" s="57"/>
      <c r="N77" s="116" t="str">
        <f t="shared" si="37"/>
        <v/>
      </c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116" t="str">
        <f t="shared" si="38"/>
        <v/>
      </c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117" t="str">
        <f t="shared" si="39"/>
        <v/>
      </c>
      <c r="AK77" s="120" t="str">
        <f t="shared" si="40"/>
        <v/>
      </c>
      <c r="AL77" s="92" t="str">
        <f t="shared" si="41"/>
        <v/>
      </c>
      <c r="AM77" s="92" t="str">
        <f t="shared" si="42"/>
        <v/>
      </c>
      <c r="AN77" s="120" t="str">
        <f t="shared" si="43"/>
        <v/>
      </c>
      <c r="AO77" s="92" t="str">
        <f t="shared" si="44"/>
        <v/>
      </c>
      <c r="AP77" s="92" t="str">
        <f t="shared" si="45"/>
        <v/>
      </c>
      <c r="AQ77" s="120" t="str">
        <f t="shared" si="46"/>
        <v/>
      </c>
      <c r="AR77" s="92" t="str">
        <f t="shared" si="47"/>
        <v/>
      </c>
      <c r="AS77" s="92" t="str">
        <f t="shared" si="48"/>
        <v/>
      </c>
      <c r="AT77" s="120" t="str">
        <f t="shared" si="49"/>
        <v/>
      </c>
      <c r="AU77" s="92" t="str">
        <f t="shared" si="50"/>
        <v/>
      </c>
      <c r="AV77" s="92" t="str">
        <f t="shared" si="51"/>
        <v/>
      </c>
      <c r="AW77" s="120" t="str">
        <f t="shared" si="52"/>
        <v/>
      </c>
      <c r="AX77" s="92" t="str">
        <f t="shared" si="53"/>
        <v/>
      </c>
      <c r="AY77" s="92" t="str">
        <f t="shared" si="54"/>
        <v/>
      </c>
      <c r="AZ77" s="91" t="str">
        <f t="shared" si="55"/>
        <v/>
      </c>
      <c r="BA77" s="92" t="str">
        <f t="shared" si="56"/>
        <v/>
      </c>
      <c r="BB77" s="92" t="str">
        <f t="shared" si="57"/>
        <v/>
      </c>
      <c r="BC77" s="91" t="str">
        <f t="shared" si="58"/>
        <v/>
      </c>
      <c r="BD77" s="92" t="str">
        <f t="shared" si="59"/>
        <v/>
      </c>
      <c r="BE77" s="92" t="str">
        <f t="shared" si="60"/>
        <v/>
      </c>
      <c r="BF77" s="91" t="str">
        <f t="shared" si="61"/>
        <v/>
      </c>
      <c r="BG77" s="92" t="str">
        <f t="shared" si="62"/>
        <v/>
      </c>
      <c r="BH77" s="92" t="str">
        <f t="shared" si="63"/>
        <v/>
      </c>
      <c r="BI77" s="91" t="str">
        <f t="shared" si="64"/>
        <v/>
      </c>
      <c r="BJ77" s="92" t="str">
        <f t="shared" si="65"/>
        <v/>
      </c>
      <c r="BK77" s="92" t="str">
        <f t="shared" si="66"/>
        <v/>
      </c>
      <c r="BL77" s="91" t="str">
        <f t="shared" si="67"/>
        <v/>
      </c>
      <c r="BM77" s="92" t="str">
        <f t="shared" si="68"/>
        <v/>
      </c>
      <c r="BN77" s="92" t="str">
        <f t="shared" si="69"/>
        <v/>
      </c>
      <c r="BO77" s="2"/>
      <c r="BP77" s="2"/>
    </row>
    <row r="78" spans="1:68" ht="15.75" customHeight="1">
      <c r="A78" s="118" t="str">
        <f>IF(B$6="LECTURE",IF('Database (LECTURE-RES-PRAC)'!A73="","",'Database (LECTURE-RES-PRAC)'!A73),"")</f>
        <v/>
      </c>
      <c r="B78" s="119" t="str">
        <f>IF(B$6="LECTURE",IF('Database (LECTURE-RES-PRAC)'!B73="","",'Database (LECTURE-RES-PRAC)'!B73),"")</f>
        <v/>
      </c>
      <c r="C78" s="118" t="str">
        <f>IF(B78&lt;&gt;"",'Database (LECTURE-RES-PRAC)'!C73,"")</f>
        <v/>
      </c>
      <c r="D78" s="276"/>
      <c r="E78" s="57"/>
      <c r="F78" s="57"/>
      <c r="G78" s="57"/>
      <c r="H78" s="57"/>
      <c r="I78" s="57"/>
      <c r="J78" s="57"/>
      <c r="K78" s="57"/>
      <c r="L78" s="57"/>
      <c r="M78" s="57"/>
      <c r="N78" s="116" t="str">
        <f t="shared" si="37"/>
        <v/>
      </c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116" t="str">
        <f t="shared" si="38"/>
        <v/>
      </c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117" t="str">
        <f t="shared" si="39"/>
        <v/>
      </c>
      <c r="AK78" s="120" t="str">
        <f t="shared" si="40"/>
        <v/>
      </c>
      <c r="AL78" s="92" t="str">
        <f t="shared" si="41"/>
        <v/>
      </c>
      <c r="AM78" s="92" t="str">
        <f t="shared" si="42"/>
        <v/>
      </c>
      <c r="AN78" s="120" t="str">
        <f t="shared" si="43"/>
        <v/>
      </c>
      <c r="AO78" s="92" t="str">
        <f t="shared" si="44"/>
        <v/>
      </c>
      <c r="AP78" s="92" t="str">
        <f t="shared" si="45"/>
        <v/>
      </c>
      <c r="AQ78" s="120" t="str">
        <f t="shared" si="46"/>
        <v/>
      </c>
      <c r="AR78" s="92" t="str">
        <f t="shared" si="47"/>
        <v/>
      </c>
      <c r="AS78" s="92" t="str">
        <f t="shared" si="48"/>
        <v/>
      </c>
      <c r="AT78" s="120" t="str">
        <f t="shared" si="49"/>
        <v/>
      </c>
      <c r="AU78" s="92" t="str">
        <f t="shared" si="50"/>
        <v/>
      </c>
      <c r="AV78" s="92" t="str">
        <f t="shared" si="51"/>
        <v/>
      </c>
      <c r="AW78" s="120" t="str">
        <f t="shared" si="52"/>
        <v/>
      </c>
      <c r="AX78" s="92" t="str">
        <f t="shared" si="53"/>
        <v/>
      </c>
      <c r="AY78" s="92" t="str">
        <f t="shared" si="54"/>
        <v/>
      </c>
      <c r="AZ78" s="91" t="str">
        <f t="shared" si="55"/>
        <v/>
      </c>
      <c r="BA78" s="92" t="str">
        <f t="shared" si="56"/>
        <v/>
      </c>
      <c r="BB78" s="92" t="str">
        <f t="shared" si="57"/>
        <v/>
      </c>
      <c r="BC78" s="91" t="str">
        <f t="shared" si="58"/>
        <v/>
      </c>
      <c r="BD78" s="92" t="str">
        <f t="shared" si="59"/>
        <v/>
      </c>
      <c r="BE78" s="92" t="str">
        <f t="shared" si="60"/>
        <v/>
      </c>
      <c r="BF78" s="91" t="str">
        <f t="shared" si="61"/>
        <v/>
      </c>
      <c r="BG78" s="92" t="str">
        <f t="shared" si="62"/>
        <v/>
      </c>
      <c r="BH78" s="92" t="str">
        <f t="shared" si="63"/>
        <v/>
      </c>
      <c r="BI78" s="91" t="str">
        <f t="shared" si="64"/>
        <v/>
      </c>
      <c r="BJ78" s="92" t="str">
        <f t="shared" si="65"/>
        <v/>
      </c>
      <c r="BK78" s="92" t="str">
        <f t="shared" si="66"/>
        <v/>
      </c>
      <c r="BL78" s="91" t="str">
        <f t="shared" si="67"/>
        <v/>
      </c>
      <c r="BM78" s="92" t="str">
        <f t="shared" si="68"/>
        <v/>
      </c>
      <c r="BN78" s="92" t="str">
        <f t="shared" si="69"/>
        <v/>
      </c>
      <c r="BO78" s="2"/>
      <c r="BP78" s="2"/>
    </row>
    <row r="79" spans="1:68" ht="15.75" customHeight="1">
      <c r="A79" s="118" t="str">
        <f>IF(B$6="LECTURE",IF('Database (LECTURE-RES-PRAC)'!A74="","",'Database (LECTURE-RES-PRAC)'!A74),"")</f>
        <v/>
      </c>
      <c r="B79" s="119" t="str">
        <f>IF(B$6="LECTURE",IF('Database (LECTURE-RES-PRAC)'!B74="","",'Database (LECTURE-RES-PRAC)'!B74),"")</f>
        <v/>
      </c>
      <c r="C79" s="118" t="str">
        <f>IF(B79&lt;&gt;"",'Database (LECTURE-RES-PRAC)'!C74,"")</f>
        <v/>
      </c>
      <c r="D79" s="276"/>
      <c r="E79" s="57"/>
      <c r="F79" s="57"/>
      <c r="G79" s="57"/>
      <c r="H79" s="57"/>
      <c r="I79" s="57"/>
      <c r="J79" s="57"/>
      <c r="K79" s="57"/>
      <c r="L79" s="57"/>
      <c r="M79" s="57"/>
      <c r="N79" s="116" t="str">
        <f t="shared" si="37"/>
        <v/>
      </c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116" t="str">
        <f t="shared" si="38"/>
        <v/>
      </c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117" t="str">
        <f t="shared" si="39"/>
        <v/>
      </c>
      <c r="AK79" s="120" t="str">
        <f t="shared" si="40"/>
        <v/>
      </c>
      <c r="AL79" s="92" t="str">
        <f t="shared" si="41"/>
        <v/>
      </c>
      <c r="AM79" s="92" t="str">
        <f t="shared" si="42"/>
        <v/>
      </c>
      <c r="AN79" s="120" t="str">
        <f t="shared" si="43"/>
        <v/>
      </c>
      <c r="AO79" s="92" t="str">
        <f t="shared" si="44"/>
        <v/>
      </c>
      <c r="AP79" s="92" t="str">
        <f t="shared" si="45"/>
        <v/>
      </c>
      <c r="AQ79" s="120" t="str">
        <f t="shared" si="46"/>
        <v/>
      </c>
      <c r="AR79" s="92" t="str">
        <f t="shared" si="47"/>
        <v/>
      </c>
      <c r="AS79" s="92" t="str">
        <f t="shared" si="48"/>
        <v/>
      </c>
      <c r="AT79" s="120" t="str">
        <f t="shared" si="49"/>
        <v/>
      </c>
      <c r="AU79" s="92" t="str">
        <f t="shared" si="50"/>
        <v/>
      </c>
      <c r="AV79" s="92" t="str">
        <f t="shared" si="51"/>
        <v/>
      </c>
      <c r="AW79" s="120" t="str">
        <f t="shared" si="52"/>
        <v/>
      </c>
      <c r="AX79" s="92" t="str">
        <f t="shared" si="53"/>
        <v/>
      </c>
      <c r="AY79" s="92" t="str">
        <f t="shared" si="54"/>
        <v/>
      </c>
      <c r="AZ79" s="91" t="str">
        <f t="shared" si="55"/>
        <v/>
      </c>
      <c r="BA79" s="92" t="str">
        <f t="shared" si="56"/>
        <v/>
      </c>
      <c r="BB79" s="92" t="str">
        <f t="shared" si="57"/>
        <v/>
      </c>
      <c r="BC79" s="91" t="str">
        <f t="shared" si="58"/>
        <v/>
      </c>
      <c r="BD79" s="92" t="str">
        <f t="shared" si="59"/>
        <v/>
      </c>
      <c r="BE79" s="92" t="str">
        <f t="shared" si="60"/>
        <v/>
      </c>
      <c r="BF79" s="91" t="str">
        <f t="shared" si="61"/>
        <v/>
      </c>
      <c r="BG79" s="92" t="str">
        <f t="shared" si="62"/>
        <v/>
      </c>
      <c r="BH79" s="92" t="str">
        <f t="shared" si="63"/>
        <v/>
      </c>
      <c r="BI79" s="91" t="str">
        <f t="shared" si="64"/>
        <v/>
      </c>
      <c r="BJ79" s="92" t="str">
        <f t="shared" si="65"/>
        <v/>
      </c>
      <c r="BK79" s="92" t="str">
        <f t="shared" si="66"/>
        <v/>
      </c>
      <c r="BL79" s="91" t="str">
        <f t="shared" si="67"/>
        <v/>
      </c>
      <c r="BM79" s="92" t="str">
        <f t="shared" si="68"/>
        <v/>
      </c>
      <c r="BN79" s="92" t="str">
        <f t="shared" si="69"/>
        <v/>
      </c>
      <c r="BO79" s="2"/>
      <c r="BP79" s="2"/>
    </row>
    <row r="80" spans="1:68" ht="15.75" customHeight="1">
      <c r="A80" s="118" t="str">
        <f>IF(B$6="LECTURE",IF('Database (LECTURE-RES-PRAC)'!A75="","",'Database (LECTURE-RES-PRAC)'!A75),"")</f>
        <v/>
      </c>
      <c r="B80" s="119" t="str">
        <f>IF(B$6="LECTURE",IF('Database (LECTURE-RES-PRAC)'!B75="","",'Database (LECTURE-RES-PRAC)'!B75),"")</f>
        <v/>
      </c>
      <c r="C80" s="118" t="str">
        <f>IF(B80&lt;&gt;"",'Database (LECTURE-RES-PRAC)'!C75,"")</f>
        <v/>
      </c>
      <c r="D80" s="276"/>
      <c r="E80" s="57"/>
      <c r="F80" s="57"/>
      <c r="G80" s="57"/>
      <c r="H80" s="57"/>
      <c r="I80" s="57"/>
      <c r="J80" s="57"/>
      <c r="K80" s="57"/>
      <c r="L80" s="57"/>
      <c r="M80" s="57"/>
      <c r="N80" s="116" t="str">
        <f t="shared" si="37"/>
        <v/>
      </c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116" t="str">
        <f t="shared" si="38"/>
        <v/>
      </c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117" t="str">
        <f t="shared" si="39"/>
        <v/>
      </c>
      <c r="AK80" s="120" t="str">
        <f t="shared" si="40"/>
        <v/>
      </c>
      <c r="AL80" s="92" t="str">
        <f t="shared" si="41"/>
        <v/>
      </c>
      <c r="AM80" s="92" t="str">
        <f t="shared" si="42"/>
        <v/>
      </c>
      <c r="AN80" s="120" t="str">
        <f t="shared" si="43"/>
        <v/>
      </c>
      <c r="AO80" s="92" t="str">
        <f t="shared" si="44"/>
        <v/>
      </c>
      <c r="AP80" s="92" t="str">
        <f t="shared" si="45"/>
        <v/>
      </c>
      <c r="AQ80" s="120" t="str">
        <f t="shared" si="46"/>
        <v/>
      </c>
      <c r="AR80" s="92" t="str">
        <f t="shared" si="47"/>
        <v/>
      </c>
      <c r="AS80" s="92" t="str">
        <f t="shared" si="48"/>
        <v/>
      </c>
      <c r="AT80" s="120" t="str">
        <f t="shared" si="49"/>
        <v/>
      </c>
      <c r="AU80" s="92" t="str">
        <f t="shared" si="50"/>
        <v/>
      </c>
      <c r="AV80" s="92" t="str">
        <f t="shared" si="51"/>
        <v/>
      </c>
      <c r="AW80" s="120" t="str">
        <f t="shared" si="52"/>
        <v/>
      </c>
      <c r="AX80" s="92" t="str">
        <f t="shared" si="53"/>
        <v/>
      </c>
      <c r="AY80" s="92" t="str">
        <f t="shared" si="54"/>
        <v/>
      </c>
      <c r="AZ80" s="91" t="str">
        <f t="shared" si="55"/>
        <v/>
      </c>
      <c r="BA80" s="92" t="str">
        <f t="shared" si="56"/>
        <v/>
      </c>
      <c r="BB80" s="92" t="str">
        <f t="shared" si="57"/>
        <v/>
      </c>
      <c r="BC80" s="91" t="str">
        <f t="shared" si="58"/>
        <v/>
      </c>
      <c r="BD80" s="92" t="str">
        <f t="shared" si="59"/>
        <v/>
      </c>
      <c r="BE80" s="92" t="str">
        <f t="shared" si="60"/>
        <v/>
      </c>
      <c r="BF80" s="91" t="str">
        <f t="shared" si="61"/>
        <v/>
      </c>
      <c r="BG80" s="92" t="str">
        <f t="shared" si="62"/>
        <v/>
      </c>
      <c r="BH80" s="92" t="str">
        <f t="shared" si="63"/>
        <v/>
      </c>
      <c r="BI80" s="91" t="str">
        <f t="shared" si="64"/>
        <v/>
      </c>
      <c r="BJ80" s="92" t="str">
        <f t="shared" si="65"/>
        <v/>
      </c>
      <c r="BK80" s="92" t="str">
        <f t="shared" si="66"/>
        <v/>
      </c>
      <c r="BL80" s="91" t="str">
        <f t="shared" si="67"/>
        <v/>
      </c>
      <c r="BM80" s="92" t="str">
        <f t="shared" si="68"/>
        <v/>
      </c>
      <c r="BN80" s="92" t="str">
        <f t="shared" si="69"/>
        <v/>
      </c>
      <c r="BO80" s="2"/>
      <c r="BP80" s="2"/>
    </row>
    <row r="81" spans="1:68" ht="15.75" customHeight="1">
      <c r="A81" s="118" t="str">
        <f>IF(B$6="LECTURE",IF('Database (LECTURE-RES-PRAC)'!A76="","",'Database (LECTURE-RES-PRAC)'!A76),"")</f>
        <v/>
      </c>
      <c r="B81" s="119" t="str">
        <f>IF(B$6="LECTURE",IF('Database (LECTURE-RES-PRAC)'!B76="","",'Database (LECTURE-RES-PRAC)'!B76),"")</f>
        <v/>
      </c>
      <c r="C81" s="118" t="str">
        <f>IF(B81&lt;&gt;"",'Database (LECTURE-RES-PRAC)'!C76,"")</f>
        <v/>
      </c>
      <c r="D81" s="276"/>
      <c r="E81" s="57"/>
      <c r="F81" s="57"/>
      <c r="G81" s="57"/>
      <c r="H81" s="57"/>
      <c r="I81" s="57"/>
      <c r="J81" s="57"/>
      <c r="K81" s="57"/>
      <c r="L81" s="57"/>
      <c r="M81" s="57"/>
      <c r="N81" s="116" t="str">
        <f t="shared" si="37"/>
        <v/>
      </c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116" t="str">
        <f t="shared" si="38"/>
        <v/>
      </c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117" t="str">
        <f t="shared" si="39"/>
        <v/>
      </c>
      <c r="AK81" s="120" t="str">
        <f t="shared" si="40"/>
        <v/>
      </c>
      <c r="AL81" s="92" t="str">
        <f t="shared" si="41"/>
        <v/>
      </c>
      <c r="AM81" s="92" t="str">
        <f t="shared" si="42"/>
        <v/>
      </c>
      <c r="AN81" s="120" t="str">
        <f t="shared" si="43"/>
        <v/>
      </c>
      <c r="AO81" s="92" t="str">
        <f t="shared" si="44"/>
        <v/>
      </c>
      <c r="AP81" s="92" t="str">
        <f t="shared" si="45"/>
        <v/>
      </c>
      <c r="AQ81" s="120" t="str">
        <f t="shared" si="46"/>
        <v/>
      </c>
      <c r="AR81" s="92" t="str">
        <f t="shared" si="47"/>
        <v/>
      </c>
      <c r="AS81" s="92" t="str">
        <f t="shared" si="48"/>
        <v/>
      </c>
      <c r="AT81" s="120" t="str">
        <f t="shared" si="49"/>
        <v/>
      </c>
      <c r="AU81" s="92" t="str">
        <f t="shared" si="50"/>
        <v/>
      </c>
      <c r="AV81" s="92" t="str">
        <f t="shared" si="51"/>
        <v/>
      </c>
      <c r="AW81" s="120" t="str">
        <f t="shared" si="52"/>
        <v/>
      </c>
      <c r="AX81" s="92" t="str">
        <f t="shared" si="53"/>
        <v/>
      </c>
      <c r="AY81" s="92" t="str">
        <f t="shared" si="54"/>
        <v/>
      </c>
      <c r="AZ81" s="91" t="str">
        <f t="shared" si="55"/>
        <v/>
      </c>
      <c r="BA81" s="92" t="str">
        <f t="shared" si="56"/>
        <v/>
      </c>
      <c r="BB81" s="92" t="str">
        <f t="shared" si="57"/>
        <v/>
      </c>
      <c r="BC81" s="91" t="str">
        <f t="shared" si="58"/>
        <v/>
      </c>
      <c r="BD81" s="92" t="str">
        <f t="shared" si="59"/>
        <v/>
      </c>
      <c r="BE81" s="92" t="str">
        <f t="shared" si="60"/>
        <v/>
      </c>
      <c r="BF81" s="91" t="str">
        <f t="shared" si="61"/>
        <v/>
      </c>
      <c r="BG81" s="92" t="str">
        <f t="shared" si="62"/>
        <v/>
      </c>
      <c r="BH81" s="92" t="str">
        <f t="shared" si="63"/>
        <v/>
      </c>
      <c r="BI81" s="91" t="str">
        <f t="shared" si="64"/>
        <v/>
      </c>
      <c r="BJ81" s="92" t="str">
        <f t="shared" si="65"/>
        <v/>
      </c>
      <c r="BK81" s="92" t="str">
        <f t="shared" si="66"/>
        <v/>
      </c>
      <c r="BL81" s="91" t="str">
        <f t="shared" si="67"/>
        <v/>
      </c>
      <c r="BM81" s="92" t="str">
        <f t="shared" si="68"/>
        <v/>
      </c>
      <c r="BN81" s="92" t="str">
        <f t="shared" si="69"/>
        <v/>
      </c>
      <c r="BO81" s="2"/>
      <c r="BP81" s="2"/>
    </row>
    <row r="82" spans="1:68" ht="15.75" customHeight="1">
      <c r="A82" s="118" t="str">
        <f>IF(B$6="LECTURE",IF('Database (LECTURE-RES-PRAC)'!A77="","",'Database (LECTURE-RES-PRAC)'!A77),"")</f>
        <v/>
      </c>
      <c r="B82" s="119" t="str">
        <f>IF(B$6="LECTURE",IF('Database (LECTURE-RES-PRAC)'!B77="","",'Database (LECTURE-RES-PRAC)'!B77),"")</f>
        <v/>
      </c>
      <c r="C82" s="118" t="str">
        <f>IF(B82&lt;&gt;"",'Database (LECTURE-RES-PRAC)'!C77,"")</f>
        <v/>
      </c>
      <c r="D82" s="276"/>
      <c r="E82" s="57"/>
      <c r="F82" s="57"/>
      <c r="G82" s="57"/>
      <c r="H82" s="57"/>
      <c r="I82" s="57"/>
      <c r="J82" s="57"/>
      <c r="K82" s="57"/>
      <c r="L82" s="57"/>
      <c r="M82" s="57"/>
      <c r="N82" s="116" t="str">
        <f t="shared" si="37"/>
        <v/>
      </c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116" t="str">
        <f t="shared" si="38"/>
        <v/>
      </c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117" t="str">
        <f t="shared" si="39"/>
        <v/>
      </c>
      <c r="AK82" s="120" t="str">
        <f t="shared" si="40"/>
        <v/>
      </c>
      <c r="AL82" s="92" t="str">
        <f t="shared" si="41"/>
        <v/>
      </c>
      <c r="AM82" s="92" t="str">
        <f t="shared" si="42"/>
        <v/>
      </c>
      <c r="AN82" s="120" t="str">
        <f t="shared" si="43"/>
        <v/>
      </c>
      <c r="AO82" s="92" t="str">
        <f t="shared" si="44"/>
        <v/>
      </c>
      <c r="AP82" s="92" t="str">
        <f t="shared" si="45"/>
        <v/>
      </c>
      <c r="AQ82" s="120" t="str">
        <f t="shared" si="46"/>
        <v/>
      </c>
      <c r="AR82" s="92" t="str">
        <f t="shared" si="47"/>
        <v/>
      </c>
      <c r="AS82" s="92" t="str">
        <f t="shared" si="48"/>
        <v/>
      </c>
      <c r="AT82" s="120" t="str">
        <f t="shared" si="49"/>
        <v/>
      </c>
      <c r="AU82" s="92" t="str">
        <f t="shared" si="50"/>
        <v/>
      </c>
      <c r="AV82" s="92" t="str">
        <f t="shared" si="51"/>
        <v/>
      </c>
      <c r="AW82" s="120" t="str">
        <f t="shared" si="52"/>
        <v/>
      </c>
      <c r="AX82" s="92" t="str">
        <f t="shared" si="53"/>
        <v/>
      </c>
      <c r="AY82" s="92" t="str">
        <f t="shared" si="54"/>
        <v/>
      </c>
      <c r="AZ82" s="91" t="str">
        <f t="shared" si="55"/>
        <v/>
      </c>
      <c r="BA82" s="92" t="str">
        <f t="shared" si="56"/>
        <v/>
      </c>
      <c r="BB82" s="92" t="str">
        <f t="shared" si="57"/>
        <v/>
      </c>
      <c r="BC82" s="91" t="str">
        <f t="shared" si="58"/>
        <v/>
      </c>
      <c r="BD82" s="92" t="str">
        <f t="shared" si="59"/>
        <v/>
      </c>
      <c r="BE82" s="92" t="str">
        <f t="shared" si="60"/>
        <v/>
      </c>
      <c r="BF82" s="91" t="str">
        <f t="shared" si="61"/>
        <v/>
      </c>
      <c r="BG82" s="92" t="str">
        <f t="shared" si="62"/>
        <v/>
      </c>
      <c r="BH82" s="92" t="str">
        <f t="shared" si="63"/>
        <v/>
      </c>
      <c r="BI82" s="91" t="str">
        <f t="shared" si="64"/>
        <v/>
      </c>
      <c r="BJ82" s="92" t="str">
        <f t="shared" si="65"/>
        <v/>
      </c>
      <c r="BK82" s="92" t="str">
        <f t="shared" si="66"/>
        <v/>
      </c>
      <c r="BL82" s="91" t="str">
        <f t="shared" si="67"/>
        <v/>
      </c>
      <c r="BM82" s="92" t="str">
        <f t="shared" si="68"/>
        <v/>
      </c>
      <c r="BN82" s="92" t="str">
        <f t="shared" si="69"/>
        <v/>
      </c>
      <c r="BO82" s="2"/>
      <c r="BP82" s="2"/>
    </row>
    <row r="83" spans="1:68" ht="15.75" customHeight="1">
      <c r="A83" s="118" t="str">
        <f>IF(B$6="LECTURE",IF('Database (LECTURE-RES-PRAC)'!A78="","",'Database (LECTURE-RES-PRAC)'!A78),"")</f>
        <v/>
      </c>
      <c r="B83" s="119" t="str">
        <f>IF(B$6="LECTURE",IF('Database (LECTURE-RES-PRAC)'!B78="","",'Database (LECTURE-RES-PRAC)'!B78),"")</f>
        <v/>
      </c>
      <c r="C83" s="118" t="str">
        <f>IF(B83&lt;&gt;"",'Database (LECTURE-RES-PRAC)'!C78,"")</f>
        <v/>
      </c>
      <c r="D83" s="276"/>
      <c r="E83" s="57"/>
      <c r="F83" s="57"/>
      <c r="G83" s="57"/>
      <c r="H83" s="57"/>
      <c r="I83" s="57"/>
      <c r="J83" s="57"/>
      <c r="K83" s="57"/>
      <c r="L83" s="57"/>
      <c r="M83" s="57"/>
      <c r="N83" s="116" t="str">
        <f t="shared" si="37"/>
        <v/>
      </c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116" t="str">
        <f t="shared" si="38"/>
        <v/>
      </c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117" t="str">
        <f t="shared" si="39"/>
        <v/>
      </c>
      <c r="AK83" s="120" t="str">
        <f t="shared" si="40"/>
        <v/>
      </c>
      <c r="AL83" s="92" t="str">
        <f t="shared" si="41"/>
        <v/>
      </c>
      <c r="AM83" s="92" t="str">
        <f t="shared" si="42"/>
        <v/>
      </c>
      <c r="AN83" s="120" t="str">
        <f t="shared" si="43"/>
        <v/>
      </c>
      <c r="AO83" s="92" t="str">
        <f t="shared" si="44"/>
        <v/>
      </c>
      <c r="AP83" s="92" t="str">
        <f t="shared" si="45"/>
        <v/>
      </c>
      <c r="AQ83" s="120" t="str">
        <f t="shared" si="46"/>
        <v/>
      </c>
      <c r="AR83" s="92" t="str">
        <f t="shared" si="47"/>
        <v/>
      </c>
      <c r="AS83" s="92" t="str">
        <f t="shared" si="48"/>
        <v/>
      </c>
      <c r="AT83" s="120" t="str">
        <f t="shared" si="49"/>
        <v/>
      </c>
      <c r="AU83" s="92" t="str">
        <f t="shared" si="50"/>
        <v/>
      </c>
      <c r="AV83" s="92" t="str">
        <f t="shared" si="51"/>
        <v/>
      </c>
      <c r="AW83" s="120" t="str">
        <f t="shared" si="52"/>
        <v/>
      </c>
      <c r="AX83" s="92" t="str">
        <f t="shared" si="53"/>
        <v/>
      </c>
      <c r="AY83" s="92" t="str">
        <f t="shared" si="54"/>
        <v/>
      </c>
      <c r="AZ83" s="91" t="str">
        <f t="shared" si="55"/>
        <v/>
      </c>
      <c r="BA83" s="92" t="str">
        <f t="shared" si="56"/>
        <v/>
      </c>
      <c r="BB83" s="92" t="str">
        <f t="shared" si="57"/>
        <v/>
      </c>
      <c r="BC83" s="91" t="str">
        <f t="shared" si="58"/>
        <v/>
      </c>
      <c r="BD83" s="92" t="str">
        <f t="shared" si="59"/>
        <v/>
      </c>
      <c r="BE83" s="92" t="str">
        <f t="shared" si="60"/>
        <v/>
      </c>
      <c r="BF83" s="91" t="str">
        <f t="shared" si="61"/>
        <v/>
      </c>
      <c r="BG83" s="92" t="str">
        <f t="shared" si="62"/>
        <v/>
      </c>
      <c r="BH83" s="92" t="str">
        <f t="shared" si="63"/>
        <v/>
      </c>
      <c r="BI83" s="91" t="str">
        <f t="shared" si="64"/>
        <v/>
      </c>
      <c r="BJ83" s="92" t="str">
        <f t="shared" si="65"/>
        <v/>
      </c>
      <c r="BK83" s="92" t="str">
        <f t="shared" si="66"/>
        <v/>
      </c>
      <c r="BL83" s="91" t="str">
        <f t="shared" si="67"/>
        <v/>
      </c>
      <c r="BM83" s="92" t="str">
        <f t="shared" si="68"/>
        <v/>
      </c>
      <c r="BN83" s="92" t="str">
        <f t="shared" si="69"/>
        <v/>
      </c>
      <c r="BO83" s="2"/>
      <c r="BP83" s="2"/>
    </row>
    <row r="84" spans="1:68" ht="15.75" customHeight="1">
      <c r="A84" s="118" t="str">
        <f>IF(B$6="LECTURE",IF('Database (LECTURE-RES-PRAC)'!A79="","",'Database (LECTURE-RES-PRAC)'!A79),"")</f>
        <v/>
      </c>
      <c r="B84" s="119" t="str">
        <f>IF(B$6="LECTURE",IF('Database (LECTURE-RES-PRAC)'!B79="","",'Database (LECTURE-RES-PRAC)'!B79),"")</f>
        <v/>
      </c>
      <c r="C84" s="118" t="str">
        <f>IF(B84&lt;&gt;"",'Database (LECTURE-RES-PRAC)'!C79,"")</f>
        <v/>
      </c>
      <c r="D84" s="276"/>
      <c r="E84" s="57"/>
      <c r="F84" s="57"/>
      <c r="G84" s="57"/>
      <c r="H84" s="57"/>
      <c r="I84" s="57"/>
      <c r="J84" s="57"/>
      <c r="K84" s="57"/>
      <c r="L84" s="57"/>
      <c r="M84" s="57"/>
      <c r="N84" s="116" t="str">
        <f t="shared" si="37"/>
        <v/>
      </c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116" t="str">
        <f t="shared" si="38"/>
        <v/>
      </c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117" t="str">
        <f t="shared" si="39"/>
        <v/>
      </c>
      <c r="AK84" s="120" t="str">
        <f t="shared" si="40"/>
        <v/>
      </c>
      <c r="AL84" s="92" t="str">
        <f t="shared" si="41"/>
        <v/>
      </c>
      <c r="AM84" s="92" t="str">
        <f t="shared" si="42"/>
        <v/>
      </c>
      <c r="AN84" s="120" t="str">
        <f t="shared" si="43"/>
        <v/>
      </c>
      <c r="AO84" s="92" t="str">
        <f t="shared" si="44"/>
        <v/>
      </c>
      <c r="AP84" s="92" t="str">
        <f t="shared" si="45"/>
        <v/>
      </c>
      <c r="AQ84" s="120" t="str">
        <f t="shared" si="46"/>
        <v/>
      </c>
      <c r="AR84" s="92" t="str">
        <f t="shared" si="47"/>
        <v/>
      </c>
      <c r="AS84" s="92" t="str">
        <f t="shared" si="48"/>
        <v/>
      </c>
      <c r="AT84" s="120" t="str">
        <f t="shared" si="49"/>
        <v/>
      </c>
      <c r="AU84" s="92" t="str">
        <f t="shared" si="50"/>
        <v/>
      </c>
      <c r="AV84" s="92" t="str">
        <f t="shared" si="51"/>
        <v/>
      </c>
      <c r="AW84" s="120" t="str">
        <f t="shared" si="52"/>
        <v/>
      </c>
      <c r="AX84" s="92" t="str">
        <f t="shared" si="53"/>
        <v/>
      </c>
      <c r="AY84" s="92" t="str">
        <f t="shared" si="54"/>
        <v/>
      </c>
      <c r="AZ84" s="91" t="str">
        <f t="shared" si="55"/>
        <v/>
      </c>
      <c r="BA84" s="92" t="str">
        <f t="shared" si="56"/>
        <v/>
      </c>
      <c r="BB84" s="92" t="str">
        <f t="shared" si="57"/>
        <v/>
      </c>
      <c r="BC84" s="91" t="str">
        <f t="shared" si="58"/>
        <v/>
      </c>
      <c r="BD84" s="92" t="str">
        <f t="shared" si="59"/>
        <v/>
      </c>
      <c r="BE84" s="92" t="str">
        <f t="shared" si="60"/>
        <v/>
      </c>
      <c r="BF84" s="91" t="str">
        <f t="shared" si="61"/>
        <v/>
      </c>
      <c r="BG84" s="92" t="str">
        <f t="shared" si="62"/>
        <v/>
      </c>
      <c r="BH84" s="92" t="str">
        <f t="shared" si="63"/>
        <v/>
      </c>
      <c r="BI84" s="91" t="str">
        <f t="shared" si="64"/>
        <v/>
      </c>
      <c r="BJ84" s="92" t="str">
        <f t="shared" si="65"/>
        <v/>
      </c>
      <c r="BK84" s="92" t="str">
        <f t="shared" si="66"/>
        <v/>
      </c>
      <c r="BL84" s="91" t="str">
        <f t="shared" si="67"/>
        <v/>
      </c>
      <c r="BM84" s="92" t="str">
        <f t="shared" si="68"/>
        <v/>
      </c>
      <c r="BN84" s="92" t="str">
        <f t="shared" si="69"/>
        <v/>
      </c>
      <c r="BO84" s="2"/>
      <c r="BP84" s="2"/>
    </row>
    <row r="85" spans="1:68" ht="15.75" customHeight="1">
      <c r="A85" s="118" t="str">
        <f>IF(B$6="LECTURE",IF('Database (LECTURE-RES-PRAC)'!A80="","",'Database (LECTURE-RES-PRAC)'!A80),"")</f>
        <v/>
      </c>
      <c r="B85" s="119" t="str">
        <f>IF(B$6="LECTURE",IF('Database (LECTURE-RES-PRAC)'!B80="","",'Database (LECTURE-RES-PRAC)'!B80),"")</f>
        <v/>
      </c>
      <c r="C85" s="118" t="str">
        <f>IF(B85&lt;&gt;"",'Database (LECTURE-RES-PRAC)'!C80,"")</f>
        <v/>
      </c>
      <c r="D85" s="276"/>
      <c r="E85" s="57"/>
      <c r="F85" s="57"/>
      <c r="G85" s="57"/>
      <c r="H85" s="57"/>
      <c r="I85" s="57"/>
      <c r="J85" s="57"/>
      <c r="K85" s="57"/>
      <c r="L85" s="57"/>
      <c r="M85" s="57"/>
      <c r="N85" s="116" t="str">
        <f t="shared" si="37"/>
        <v/>
      </c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116" t="str">
        <f t="shared" si="38"/>
        <v/>
      </c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117" t="str">
        <f t="shared" si="39"/>
        <v/>
      </c>
      <c r="AK85" s="120" t="str">
        <f t="shared" si="40"/>
        <v/>
      </c>
      <c r="AL85" s="92" t="str">
        <f t="shared" si="41"/>
        <v/>
      </c>
      <c r="AM85" s="92" t="str">
        <f t="shared" si="42"/>
        <v/>
      </c>
      <c r="AN85" s="120" t="str">
        <f t="shared" si="43"/>
        <v/>
      </c>
      <c r="AO85" s="92" t="str">
        <f t="shared" si="44"/>
        <v/>
      </c>
      <c r="AP85" s="92" t="str">
        <f t="shared" si="45"/>
        <v/>
      </c>
      <c r="AQ85" s="120" t="str">
        <f t="shared" si="46"/>
        <v/>
      </c>
      <c r="AR85" s="92" t="str">
        <f t="shared" si="47"/>
        <v/>
      </c>
      <c r="AS85" s="92" t="str">
        <f t="shared" si="48"/>
        <v/>
      </c>
      <c r="AT85" s="120" t="str">
        <f t="shared" si="49"/>
        <v/>
      </c>
      <c r="AU85" s="92" t="str">
        <f t="shared" si="50"/>
        <v/>
      </c>
      <c r="AV85" s="92" t="str">
        <f t="shared" si="51"/>
        <v/>
      </c>
      <c r="AW85" s="120" t="str">
        <f t="shared" si="52"/>
        <v/>
      </c>
      <c r="AX85" s="92" t="str">
        <f t="shared" si="53"/>
        <v/>
      </c>
      <c r="AY85" s="92" t="str">
        <f t="shared" si="54"/>
        <v/>
      </c>
      <c r="AZ85" s="91" t="str">
        <f t="shared" si="55"/>
        <v/>
      </c>
      <c r="BA85" s="92" t="str">
        <f t="shared" si="56"/>
        <v/>
      </c>
      <c r="BB85" s="92" t="str">
        <f t="shared" si="57"/>
        <v/>
      </c>
      <c r="BC85" s="91" t="str">
        <f t="shared" si="58"/>
        <v/>
      </c>
      <c r="BD85" s="92" t="str">
        <f t="shared" si="59"/>
        <v/>
      </c>
      <c r="BE85" s="92" t="str">
        <f t="shared" si="60"/>
        <v/>
      </c>
      <c r="BF85" s="91" t="str">
        <f t="shared" si="61"/>
        <v/>
      </c>
      <c r="BG85" s="92" t="str">
        <f t="shared" si="62"/>
        <v/>
      </c>
      <c r="BH85" s="92" t="str">
        <f t="shared" si="63"/>
        <v/>
      </c>
      <c r="BI85" s="91" t="str">
        <f t="shared" si="64"/>
        <v/>
      </c>
      <c r="BJ85" s="92" t="str">
        <f t="shared" si="65"/>
        <v/>
      </c>
      <c r="BK85" s="92" t="str">
        <f t="shared" si="66"/>
        <v/>
      </c>
      <c r="BL85" s="91" t="str">
        <f t="shared" si="67"/>
        <v/>
      </c>
      <c r="BM85" s="92" t="str">
        <f t="shared" si="68"/>
        <v/>
      </c>
      <c r="BN85" s="92" t="str">
        <f t="shared" si="69"/>
        <v/>
      </c>
      <c r="BO85" s="2"/>
      <c r="BP85" s="2"/>
    </row>
    <row r="86" spans="1:68" ht="15.75" customHeight="1">
      <c r="A86" s="118" t="str">
        <f>IF(B$6="LECTURE",IF('Database (LECTURE-RES-PRAC)'!A81="","",'Database (LECTURE-RES-PRAC)'!A81),"")</f>
        <v/>
      </c>
      <c r="B86" s="119" t="str">
        <f>IF(B$6="LECTURE",IF('Database (LECTURE-RES-PRAC)'!B81="","",'Database (LECTURE-RES-PRAC)'!B81),"")</f>
        <v/>
      </c>
      <c r="C86" s="118" t="str">
        <f>IF(B86&lt;&gt;"",'Database (LECTURE-RES-PRAC)'!C81,"")</f>
        <v/>
      </c>
      <c r="D86" s="276"/>
      <c r="E86" s="57"/>
      <c r="F86" s="57"/>
      <c r="G86" s="57"/>
      <c r="H86" s="57"/>
      <c r="I86" s="57"/>
      <c r="J86" s="57"/>
      <c r="K86" s="57"/>
      <c r="L86" s="57"/>
      <c r="M86" s="57"/>
      <c r="N86" s="116" t="str">
        <f t="shared" si="37"/>
        <v/>
      </c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116" t="str">
        <f t="shared" si="38"/>
        <v/>
      </c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117" t="str">
        <f t="shared" si="39"/>
        <v/>
      </c>
      <c r="AK86" s="120" t="str">
        <f t="shared" si="40"/>
        <v/>
      </c>
      <c r="AL86" s="92" t="str">
        <f t="shared" si="41"/>
        <v/>
      </c>
      <c r="AM86" s="92" t="str">
        <f t="shared" si="42"/>
        <v/>
      </c>
      <c r="AN86" s="120" t="str">
        <f t="shared" si="43"/>
        <v/>
      </c>
      <c r="AO86" s="92" t="str">
        <f t="shared" si="44"/>
        <v/>
      </c>
      <c r="AP86" s="92" t="str">
        <f t="shared" si="45"/>
        <v/>
      </c>
      <c r="AQ86" s="120" t="str">
        <f t="shared" si="46"/>
        <v/>
      </c>
      <c r="AR86" s="92" t="str">
        <f t="shared" si="47"/>
        <v/>
      </c>
      <c r="AS86" s="92" t="str">
        <f t="shared" si="48"/>
        <v/>
      </c>
      <c r="AT86" s="120" t="str">
        <f t="shared" si="49"/>
        <v/>
      </c>
      <c r="AU86" s="92" t="str">
        <f t="shared" si="50"/>
        <v/>
      </c>
      <c r="AV86" s="92" t="str">
        <f t="shared" si="51"/>
        <v/>
      </c>
      <c r="AW86" s="120" t="str">
        <f t="shared" si="52"/>
        <v/>
      </c>
      <c r="AX86" s="92" t="str">
        <f t="shared" si="53"/>
        <v/>
      </c>
      <c r="AY86" s="92" t="str">
        <f t="shared" si="54"/>
        <v/>
      </c>
      <c r="AZ86" s="91" t="str">
        <f t="shared" si="55"/>
        <v/>
      </c>
      <c r="BA86" s="92" t="str">
        <f t="shared" si="56"/>
        <v/>
      </c>
      <c r="BB86" s="92" t="str">
        <f t="shared" si="57"/>
        <v/>
      </c>
      <c r="BC86" s="91" t="str">
        <f t="shared" si="58"/>
        <v/>
      </c>
      <c r="BD86" s="92" t="str">
        <f t="shared" si="59"/>
        <v/>
      </c>
      <c r="BE86" s="92" t="str">
        <f t="shared" si="60"/>
        <v/>
      </c>
      <c r="BF86" s="91" t="str">
        <f t="shared" si="61"/>
        <v/>
      </c>
      <c r="BG86" s="92" t="str">
        <f t="shared" si="62"/>
        <v/>
      </c>
      <c r="BH86" s="92" t="str">
        <f t="shared" si="63"/>
        <v/>
      </c>
      <c r="BI86" s="91" t="str">
        <f t="shared" si="64"/>
        <v/>
      </c>
      <c r="BJ86" s="92" t="str">
        <f t="shared" si="65"/>
        <v/>
      </c>
      <c r="BK86" s="92" t="str">
        <f t="shared" si="66"/>
        <v/>
      </c>
      <c r="BL86" s="91" t="str">
        <f t="shared" si="67"/>
        <v/>
      </c>
      <c r="BM86" s="92" t="str">
        <f t="shared" si="68"/>
        <v/>
      </c>
      <c r="BN86" s="92" t="str">
        <f t="shared" si="69"/>
        <v/>
      </c>
      <c r="BO86" s="2"/>
      <c r="BP86" s="2"/>
    </row>
    <row r="87" spans="1:68" ht="15.75" customHeight="1">
      <c r="A87" s="118" t="str">
        <f>IF(B$6="LECTURE",IF('Database (LECTURE-RES-PRAC)'!A82="","",'Database (LECTURE-RES-PRAC)'!A82),"")</f>
        <v/>
      </c>
      <c r="B87" s="119" t="str">
        <f>IF(B$6="LECTURE",IF('Database (LECTURE-RES-PRAC)'!B82="","",'Database (LECTURE-RES-PRAC)'!B82),"")</f>
        <v/>
      </c>
      <c r="C87" s="118" t="str">
        <f>IF(B87&lt;&gt;"",'Database (LECTURE-RES-PRAC)'!C82,"")</f>
        <v/>
      </c>
      <c r="D87" s="276"/>
      <c r="E87" s="57"/>
      <c r="F87" s="57"/>
      <c r="G87" s="57"/>
      <c r="H87" s="57"/>
      <c r="I87" s="57"/>
      <c r="J87" s="57"/>
      <c r="K87" s="57"/>
      <c r="L87" s="57"/>
      <c r="M87" s="57"/>
      <c r="N87" s="116" t="str">
        <f t="shared" si="37"/>
        <v/>
      </c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116" t="str">
        <f t="shared" si="38"/>
        <v/>
      </c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117" t="str">
        <f t="shared" si="39"/>
        <v/>
      </c>
      <c r="AK87" s="120" t="str">
        <f t="shared" si="40"/>
        <v/>
      </c>
      <c r="AL87" s="92" t="str">
        <f t="shared" si="41"/>
        <v/>
      </c>
      <c r="AM87" s="92" t="str">
        <f t="shared" si="42"/>
        <v/>
      </c>
      <c r="AN87" s="120" t="str">
        <f t="shared" si="43"/>
        <v/>
      </c>
      <c r="AO87" s="92" t="str">
        <f t="shared" si="44"/>
        <v/>
      </c>
      <c r="AP87" s="92" t="str">
        <f t="shared" si="45"/>
        <v/>
      </c>
      <c r="AQ87" s="120" t="str">
        <f t="shared" si="46"/>
        <v/>
      </c>
      <c r="AR87" s="92" t="str">
        <f t="shared" si="47"/>
        <v/>
      </c>
      <c r="AS87" s="92" t="str">
        <f t="shared" si="48"/>
        <v/>
      </c>
      <c r="AT87" s="120" t="str">
        <f t="shared" si="49"/>
        <v/>
      </c>
      <c r="AU87" s="92" t="str">
        <f t="shared" si="50"/>
        <v/>
      </c>
      <c r="AV87" s="92" t="str">
        <f t="shared" si="51"/>
        <v/>
      </c>
      <c r="AW87" s="120" t="str">
        <f t="shared" si="52"/>
        <v/>
      </c>
      <c r="AX87" s="92" t="str">
        <f t="shared" si="53"/>
        <v/>
      </c>
      <c r="AY87" s="92" t="str">
        <f t="shared" si="54"/>
        <v/>
      </c>
      <c r="AZ87" s="91" t="str">
        <f t="shared" si="55"/>
        <v/>
      </c>
      <c r="BA87" s="92" t="str">
        <f t="shared" si="56"/>
        <v/>
      </c>
      <c r="BB87" s="92" t="str">
        <f t="shared" si="57"/>
        <v/>
      </c>
      <c r="BC87" s="91" t="str">
        <f t="shared" si="58"/>
        <v/>
      </c>
      <c r="BD87" s="92" t="str">
        <f t="shared" si="59"/>
        <v/>
      </c>
      <c r="BE87" s="92" t="str">
        <f t="shared" si="60"/>
        <v/>
      </c>
      <c r="BF87" s="91" t="str">
        <f t="shared" si="61"/>
        <v/>
      </c>
      <c r="BG87" s="92" t="str">
        <f t="shared" si="62"/>
        <v/>
      </c>
      <c r="BH87" s="92" t="str">
        <f t="shared" si="63"/>
        <v/>
      </c>
      <c r="BI87" s="91" t="str">
        <f t="shared" si="64"/>
        <v/>
      </c>
      <c r="BJ87" s="92" t="str">
        <f t="shared" si="65"/>
        <v/>
      </c>
      <c r="BK87" s="92" t="str">
        <f t="shared" si="66"/>
        <v/>
      </c>
      <c r="BL87" s="91" t="str">
        <f t="shared" si="67"/>
        <v/>
      </c>
      <c r="BM87" s="92" t="str">
        <f t="shared" si="68"/>
        <v/>
      </c>
      <c r="BN87" s="92" t="str">
        <f t="shared" si="69"/>
        <v/>
      </c>
      <c r="BO87" s="2"/>
      <c r="BP87" s="2"/>
    </row>
    <row r="88" spans="1:68" ht="15.75" customHeight="1">
      <c r="A88" s="118" t="str">
        <f>IF(B$6="LECTURE",IF('Database (LECTURE-RES-PRAC)'!A83="","",'Database (LECTURE-RES-PRAC)'!A83),"")</f>
        <v/>
      </c>
      <c r="B88" s="119" t="str">
        <f>IF(B$6="LECTURE",IF('Database (LECTURE-RES-PRAC)'!B83="","",'Database (LECTURE-RES-PRAC)'!B83),"")</f>
        <v/>
      </c>
      <c r="C88" s="118" t="str">
        <f>IF(B88&lt;&gt;"",'Database (LECTURE-RES-PRAC)'!C83,"")</f>
        <v/>
      </c>
      <c r="D88" s="276"/>
      <c r="E88" s="57"/>
      <c r="F88" s="57"/>
      <c r="G88" s="57"/>
      <c r="H88" s="57"/>
      <c r="I88" s="57"/>
      <c r="J88" s="57"/>
      <c r="K88" s="57"/>
      <c r="L88" s="57"/>
      <c r="M88" s="57"/>
      <c r="N88" s="116" t="str">
        <f t="shared" si="37"/>
        <v/>
      </c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116" t="str">
        <f t="shared" si="38"/>
        <v/>
      </c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117" t="str">
        <f t="shared" si="39"/>
        <v/>
      </c>
      <c r="AK88" s="120" t="str">
        <f t="shared" si="40"/>
        <v/>
      </c>
      <c r="AL88" s="92" t="str">
        <f t="shared" si="41"/>
        <v/>
      </c>
      <c r="AM88" s="92" t="str">
        <f t="shared" si="42"/>
        <v/>
      </c>
      <c r="AN88" s="120" t="str">
        <f t="shared" si="43"/>
        <v/>
      </c>
      <c r="AO88" s="92" t="str">
        <f t="shared" si="44"/>
        <v/>
      </c>
      <c r="AP88" s="92" t="str">
        <f t="shared" si="45"/>
        <v/>
      </c>
      <c r="AQ88" s="120" t="str">
        <f t="shared" si="46"/>
        <v/>
      </c>
      <c r="AR88" s="92" t="str">
        <f t="shared" si="47"/>
        <v/>
      </c>
      <c r="AS88" s="92" t="str">
        <f t="shared" si="48"/>
        <v/>
      </c>
      <c r="AT88" s="120" t="str">
        <f t="shared" si="49"/>
        <v/>
      </c>
      <c r="AU88" s="92" t="str">
        <f t="shared" si="50"/>
        <v/>
      </c>
      <c r="AV88" s="92" t="str">
        <f t="shared" si="51"/>
        <v/>
      </c>
      <c r="AW88" s="120" t="str">
        <f t="shared" si="52"/>
        <v/>
      </c>
      <c r="AX88" s="92" t="str">
        <f t="shared" si="53"/>
        <v/>
      </c>
      <c r="AY88" s="92" t="str">
        <f t="shared" si="54"/>
        <v/>
      </c>
      <c r="AZ88" s="91" t="str">
        <f t="shared" si="55"/>
        <v/>
      </c>
      <c r="BA88" s="92" t="str">
        <f t="shared" si="56"/>
        <v/>
      </c>
      <c r="BB88" s="92" t="str">
        <f t="shared" si="57"/>
        <v/>
      </c>
      <c r="BC88" s="91" t="str">
        <f t="shared" si="58"/>
        <v/>
      </c>
      <c r="BD88" s="92" t="str">
        <f t="shared" si="59"/>
        <v/>
      </c>
      <c r="BE88" s="92" t="str">
        <f t="shared" si="60"/>
        <v/>
      </c>
      <c r="BF88" s="91" t="str">
        <f t="shared" si="61"/>
        <v/>
      </c>
      <c r="BG88" s="92" t="str">
        <f t="shared" si="62"/>
        <v/>
      </c>
      <c r="BH88" s="92" t="str">
        <f t="shared" si="63"/>
        <v/>
      </c>
      <c r="BI88" s="91" t="str">
        <f t="shared" si="64"/>
        <v/>
      </c>
      <c r="BJ88" s="92" t="str">
        <f t="shared" si="65"/>
        <v/>
      </c>
      <c r="BK88" s="92" t="str">
        <f t="shared" si="66"/>
        <v/>
      </c>
      <c r="BL88" s="91" t="str">
        <f t="shared" si="67"/>
        <v/>
      </c>
      <c r="BM88" s="92" t="str">
        <f t="shared" si="68"/>
        <v/>
      </c>
      <c r="BN88" s="92" t="str">
        <f t="shared" si="69"/>
        <v/>
      </c>
      <c r="BO88" s="2"/>
      <c r="BP88" s="2"/>
    </row>
    <row r="89" spans="1:68" ht="15.75" customHeight="1">
      <c r="A89" s="118" t="str">
        <f>IF(B$6="LECTURE",IF('Database (LECTURE-RES-PRAC)'!A84="","",'Database (LECTURE-RES-PRAC)'!A84),"")</f>
        <v/>
      </c>
      <c r="B89" s="119" t="str">
        <f>IF(B$6="LECTURE",IF('Database (LECTURE-RES-PRAC)'!B84="","",'Database (LECTURE-RES-PRAC)'!B84),"")</f>
        <v/>
      </c>
      <c r="C89" s="118" t="str">
        <f>IF(B89&lt;&gt;"",'Database (LECTURE-RES-PRAC)'!C84,"")</f>
        <v/>
      </c>
      <c r="D89" s="276"/>
      <c r="E89" s="57"/>
      <c r="F89" s="57"/>
      <c r="G89" s="57"/>
      <c r="H89" s="57"/>
      <c r="I89" s="57"/>
      <c r="J89" s="57"/>
      <c r="K89" s="57"/>
      <c r="L89" s="57"/>
      <c r="M89" s="57"/>
      <c r="N89" s="116" t="str">
        <f t="shared" si="37"/>
        <v/>
      </c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116" t="str">
        <f t="shared" si="38"/>
        <v/>
      </c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117" t="str">
        <f t="shared" si="39"/>
        <v/>
      </c>
      <c r="AK89" s="120" t="str">
        <f t="shared" si="40"/>
        <v/>
      </c>
      <c r="AL89" s="92" t="str">
        <f t="shared" si="41"/>
        <v/>
      </c>
      <c r="AM89" s="92" t="str">
        <f t="shared" si="42"/>
        <v/>
      </c>
      <c r="AN89" s="120" t="str">
        <f t="shared" si="43"/>
        <v/>
      </c>
      <c r="AO89" s="92" t="str">
        <f t="shared" si="44"/>
        <v/>
      </c>
      <c r="AP89" s="92" t="str">
        <f t="shared" si="45"/>
        <v/>
      </c>
      <c r="AQ89" s="120" t="str">
        <f t="shared" si="46"/>
        <v/>
      </c>
      <c r="AR89" s="92" t="str">
        <f t="shared" si="47"/>
        <v/>
      </c>
      <c r="AS89" s="92" t="str">
        <f t="shared" si="48"/>
        <v/>
      </c>
      <c r="AT89" s="120" t="str">
        <f t="shared" si="49"/>
        <v/>
      </c>
      <c r="AU89" s="92" t="str">
        <f t="shared" si="50"/>
        <v/>
      </c>
      <c r="AV89" s="92" t="str">
        <f t="shared" si="51"/>
        <v/>
      </c>
      <c r="AW89" s="120" t="str">
        <f t="shared" si="52"/>
        <v/>
      </c>
      <c r="AX89" s="92" t="str">
        <f t="shared" si="53"/>
        <v/>
      </c>
      <c r="AY89" s="92" t="str">
        <f t="shared" si="54"/>
        <v/>
      </c>
      <c r="AZ89" s="91" t="str">
        <f t="shared" si="55"/>
        <v/>
      </c>
      <c r="BA89" s="92" t="str">
        <f t="shared" si="56"/>
        <v/>
      </c>
      <c r="BB89" s="92" t="str">
        <f t="shared" si="57"/>
        <v/>
      </c>
      <c r="BC89" s="91" t="str">
        <f t="shared" si="58"/>
        <v/>
      </c>
      <c r="BD89" s="92" t="str">
        <f t="shared" si="59"/>
        <v/>
      </c>
      <c r="BE89" s="92" t="str">
        <f t="shared" si="60"/>
        <v/>
      </c>
      <c r="BF89" s="91" t="str">
        <f t="shared" si="61"/>
        <v/>
      </c>
      <c r="BG89" s="92" t="str">
        <f t="shared" si="62"/>
        <v/>
      </c>
      <c r="BH89" s="92" t="str">
        <f t="shared" si="63"/>
        <v/>
      </c>
      <c r="BI89" s="91" t="str">
        <f t="shared" si="64"/>
        <v/>
      </c>
      <c r="BJ89" s="92" t="str">
        <f t="shared" si="65"/>
        <v/>
      </c>
      <c r="BK89" s="92" t="str">
        <f t="shared" si="66"/>
        <v/>
      </c>
      <c r="BL89" s="91" t="str">
        <f t="shared" si="67"/>
        <v/>
      </c>
      <c r="BM89" s="92" t="str">
        <f t="shared" si="68"/>
        <v/>
      </c>
      <c r="BN89" s="92" t="str">
        <f t="shared" si="69"/>
        <v/>
      </c>
      <c r="BO89" s="2"/>
      <c r="BP89" s="2"/>
    </row>
    <row r="90" spans="1:68" ht="15.75" customHeight="1">
      <c r="A90" s="118" t="str">
        <f>IF(B$6="LECTURE",IF('Database (LECTURE-RES-PRAC)'!A85="","",'Database (LECTURE-RES-PRAC)'!A85),"")</f>
        <v/>
      </c>
      <c r="B90" s="119" t="str">
        <f>IF(B$6="LECTURE",IF('Database (LECTURE-RES-PRAC)'!B85="","",'Database (LECTURE-RES-PRAC)'!B85),"")</f>
        <v/>
      </c>
      <c r="C90" s="118" t="str">
        <f>IF(B90&lt;&gt;"",'Database (LECTURE-RES-PRAC)'!C85,"")</f>
        <v/>
      </c>
      <c r="D90" s="276"/>
      <c r="E90" s="57"/>
      <c r="F90" s="57"/>
      <c r="G90" s="57"/>
      <c r="H90" s="57"/>
      <c r="I90" s="57"/>
      <c r="J90" s="57"/>
      <c r="K90" s="57"/>
      <c r="L90" s="57"/>
      <c r="M90" s="57"/>
      <c r="N90" s="116" t="str">
        <f t="shared" si="37"/>
        <v/>
      </c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116" t="str">
        <f t="shared" si="38"/>
        <v/>
      </c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117" t="str">
        <f t="shared" si="39"/>
        <v/>
      </c>
      <c r="AK90" s="120" t="str">
        <f t="shared" si="40"/>
        <v/>
      </c>
      <c r="AL90" s="92" t="str">
        <f t="shared" si="41"/>
        <v/>
      </c>
      <c r="AM90" s="92" t="str">
        <f t="shared" si="42"/>
        <v/>
      </c>
      <c r="AN90" s="120" t="str">
        <f t="shared" si="43"/>
        <v/>
      </c>
      <c r="AO90" s="92" t="str">
        <f t="shared" si="44"/>
        <v/>
      </c>
      <c r="AP90" s="92" t="str">
        <f t="shared" si="45"/>
        <v/>
      </c>
      <c r="AQ90" s="120" t="str">
        <f t="shared" si="46"/>
        <v/>
      </c>
      <c r="AR90" s="92" t="str">
        <f t="shared" si="47"/>
        <v/>
      </c>
      <c r="AS90" s="92" t="str">
        <f t="shared" si="48"/>
        <v/>
      </c>
      <c r="AT90" s="120" t="str">
        <f t="shared" si="49"/>
        <v/>
      </c>
      <c r="AU90" s="92" t="str">
        <f t="shared" si="50"/>
        <v/>
      </c>
      <c r="AV90" s="92" t="str">
        <f t="shared" si="51"/>
        <v/>
      </c>
      <c r="AW90" s="120" t="str">
        <f t="shared" si="52"/>
        <v/>
      </c>
      <c r="AX90" s="92" t="str">
        <f t="shared" si="53"/>
        <v/>
      </c>
      <c r="AY90" s="92" t="str">
        <f t="shared" si="54"/>
        <v/>
      </c>
      <c r="AZ90" s="91" t="str">
        <f t="shared" si="55"/>
        <v/>
      </c>
      <c r="BA90" s="92" t="str">
        <f t="shared" si="56"/>
        <v/>
      </c>
      <c r="BB90" s="92" t="str">
        <f t="shared" si="57"/>
        <v/>
      </c>
      <c r="BC90" s="91" t="str">
        <f t="shared" si="58"/>
        <v/>
      </c>
      <c r="BD90" s="92" t="str">
        <f t="shared" si="59"/>
        <v/>
      </c>
      <c r="BE90" s="92" t="str">
        <f t="shared" si="60"/>
        <v/>
      </c>
      <c r="BF90" s="91" t="str">
        <f t="shared" si="61"/>
        <v/>
      </c>
      <c r="BG90" s="92" t="str">
        <f t="shared" si="62"/>
        <v/>
      </c>
      <c r="BH90" s="92" t="str">
        <f t="shared" si="63"/>
        <v/>
      </c>
      <c r="BI90" s="91" t="str">
        <f t="shared" si="64"/>
        <v/>
      </c>
      <c r="BJ90" s="92" t="str">
        <f t="shared" si="65"/>
        <v/>
      </c>
      <c r="BK90" s="92" t="str">
        <f t="shared" si="66"/>
        <v/>
      </c>
      <c r="BL90" s="91" t="str">
        <f t="shared" si="67"/>
        <v/>
      </c>
      <c r="BM90" s="92" t="str">
        <f t="shared" si="68"/>
        <v/>
      </c>
      <c r="BN90" s="92" t="str">
        <f t="shared" si="69"/>
        <v/>
      </c>
      <c r="BO90" s="2"/>
      <c r="BP90" s="2"/>
    </row>
    <row r="91" spans="1:68" ht="15.75" customHeight="1">
      <c r="A91" s="118" t="str">
        <f>IF(B$6="LECTURE",IF('Database (LECTURE-RES-PRAC)'!A86="","",'Database (LECTURE-RES-PRAC)'!A86),"")</f>
        <v/>
      </c>
      <c r="B91" s="119" t="str">
        <f>IF(B$6="LECTURE",IF('Database (LECTURE-RES-PRAC)'!B86="","",'Database (LECTURE-RES-PRAC)'!B86),"")</f>
        <v/>
      </c>
      <c r="C91" s="118" t="str">
        <f>IF(B91&lt;&gt;"",'Database (LECTURE-RES-PRAC)'!C86,"")</f>
        <v/>
      </c>
      <c r="D91" s="276"/>
      <c r="E91" s="57"/>
      <c r="F91" s="57"/>
      <c r="G91" s="57"/>
      <c r="H91" s="57"/>
      <c r="I91" s="57"/>
      <c r="J91" s="57"/>
      <c r="K91" s="57"/>
      <c r="L91" s="57"/>
      <c r="M91" s="57"/>
      <c r="N91" s="116" t="str">
        <f t="shared" si="37"/>
        <v/>
      </c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116" t="str">
        <f t="shared" si="38"/>
        <v/>
      </c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117" t="str">
        <f t="shared" si="39"/>
        <v/>
      </c>
      <c r="AK91" s="120" t="str">
        <f t="shared" si="40"/>
        <v/>
      </c>
      <c r="AL91" s="92" t="str">
        <f t="shared" si="41"/>
        <v/>
      </c>
      <c r="AM91" s="92" t="str">
        <f t="shared" si="42"/>
        <v/>
      </c>
      <c r="AN91" s="120" t="str">
        <f t="shared" si="43"/>
        <v/>
      </c>
      <c r="AO91" s="92" t="str">
        <f t="shared" si="44"/>
        <v/>
      </c>
      <c r="AP91" s="92" t="str">
        <f t="shared" si="45"/>
        <v/>
      </c>
      <c r="AQ91" s="120" t="str">
        <f t="shared" si="46"/>
        <v/>
      </c>
      <c r="AR91" s="92" t="str">
        <f t="shared" si="47"/>
        <v/>
      </c>
      <c r="AS91" s="92" t="str">
        <f t="shared" si="48"/>
        <v/>
      </c>
      <c r="AT91" s="120" t="str">
        <f t="shared" si="49"/>
        <v/>
      </c>
      <c r="AU91" s="92" t="str">
        <f t="shared" si="50"/>
        <v/>
      </c>
      <c r="AV91" s="92" t="str">
        <f t="shared" si="51"/>
        <v/>
      </c>
      <c r="AW91" s="120" t="str">
        <f t="shared" si="52"/>
        <v/>
      </c>
      <c r="AX91" s="92" t="str">
        <f t="shared" si="53"/>
        <v/>
      </c>
      <c r="AY91" s="92" t="str">
        <f t="shared" si="54"/>
        <v/>
      </c>
      <c r="AZ91" s="91" t="str">
        <f t="shared" si="55"/>
        <v/>
      </c>
      <c r="BA91" s="92" t="str">
        <f t="shared" si="56"/>
        <v/>
      </c>
      <c r="BB91" s="92" t="str">
        <f t="shared" si="57"/>
        <v/>
      </c>
      <c r="BC91" s="91" t="str">
        <f t="shared" si="58"/>
        <v/>
      </c>
      <c r="BD91" s="92" t="str">
        <f t="shared" si="59"/>
        <v/>
      </c>
      <c r="BE91" s="92" t="str">
        <f t="shared" si="60"/>
        <v/>
      </c>
      <c r="BF91" s="91" t="str">
        <f t="shared" si="61"/>
        <v/>
      </c>
      <c r="BG91" s="92" t="str">
        <f t="shared" si="62"/>
        <v/>
      </c>
      <c r="BH91" s="92" t="str">
        <f t="shared" si="63"/>
        <v/>
      </c>
      <c r="BI91" s="91" t="str">
        <f t="shared" si="64"/>
        <v/>
      </c>
      <c r="BJ91" s="92" t="str">
        <f t="shared" si="65"/>
        <v/>
      </c>
      <c r="BK91" s="92" t="str">
        <f t="shared" si="66"/>
        <v/>
      </c>
      <c r="BL91" s="91" t="str">
        <f t="shared" si="67"/>
        <v/>
      </c>
      <c r="BM91" s="92" t="str">
        <f t="shared" si="68"/>
        <v/>
      </c>
      <c r="BN91" s="92" t="str">
        <f t="shared" si="69"/>
        <v/>
      </c>
      <c r="BO91" s="2"/>
      <c r="BP91" s="2"/>
    </row>
    <row r="92" spans="1:68" ht="15.75" customHeight="1">
      <c r="A92" s="118" t="str">
        <f>IF(B$6="LECTURE",IF('Database (LECTURE-RES-PRAC)'!A87="","",'Database (LECTURE-RES-PRAC)'!A87),"")</f>
        <v/>
      </c>
      <c r="B92" s="119" t="str">
        <f>IF(B$6="LECTURE",IF('Database (LECTURE-RES-PRAC)'!B87="","",'Database (LECTURE-RES-PRAC)'!B87),"")</f>
        <v/>
      </c>
      <c r="C92" s="118" t="str">
        <f>IF(B92&lt;&gt;"",'Database (LECTURE-RES-PRAC)'!C87,"")</f>
        <v/>
      </c>
      <c r="D92" s="276"/>
      <c r="E92" s="57"/>
      <c r="F92" s="57"/>
      <c r="G92" s="57"/>
      <c r="H92" s="57"/>
      <c r="I92" s="57"/>
      <c r="J92" s="57"/>
      <c r="K92" s="57"/>
      <c r="L92" s="57"/>
      <c r="M92" s="57"/>
      <c r="N92" s="116" t="str">
        <f t="shared" si="37"/>
        <v/>
      </c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116" t="str">
        <f t="shared" si="38"/>
        <v/>
      </c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117" t="str">
        <f t="shared" si="39"/>
        <v/>
      </c>
      <c r="AK92" s="120" t="str">
        <f t="shared" si="40"/>
        <v/>
      </c>
      <c r="AL92" s="92" t="str">
        <f t="shared" si="41"/>
        <v/>
      </c>
      <c r="AM92" s="92" t="str">
        <f t="shared" si="42"/>
        <v/>
      </c>
      <c r="AN92" s="120" t="str">
        <f t="shared" si="43"/>
        <v/>
      </c>
      <c r="AO92" s="92" t="str">
        <f t="shared" si="44"/>
        <v/>
      </c>
      <c r="AP92" s="92" t="str">
        <f t="shared" si="45"/>
        <v/>
      </c>
      <c r="AQ92" s="120" t="str">
        <f t="shared" si="46"/>
        <v/>
      </c>
      <c r="AR92" s="92" t="str">
        <f t="shared" si="47"/>
        <v/>
      </c>
      <c r="AS92" s="92" t="str">
        <f t="shared" si="48"/>
        <v/>
      </c>
      <c r="AT92" s="120" t="str">
        <f t="shared" si="49"/>
        <v/>
      </c>
      <c r="AU92" s="92" t="str">
        <f t="shared" si="50"/>
        <v/>
      </c>
      <c r="AV92" s="92" t="str">
        <f t="shared" si="51"/>
        <v/>
      </c>
      <c r="AW92" s="120" t="str">
        <f t="shared" si="52"/>
        <v/>
      </c>
      <c r="AX92" s="92" t="str">
        <f t="shared" si="53"/>
        <v/>
      </c>
      <c r="AY92" s="92" t="str">
        <f t="shared" si="54"/>
        <v/>
      </c>
      <c r="AZ92" s="91" t="str">
        <f t="shared" si="55"/>
        <v/>
      </c>
      <c r="BA92" s="92" t="str">
        <f t="shared" si="56"/>
        <v/>
      </c>
      <c r="BB92" s="92" t="str">
        <f t="shared" si="57"/>
        <v/>
      </c>
      <c r="BC92" s="91" t="str">
        <f t="shared" si="58"/>
        <v/>
      </c>
      <c r="BD92" s="92" t="str">
        <f t="shared" si="59"/>
        <v/>
      </c>
      <c r="BE92" s="92" t="str">
        <f t="shared" si="60"/>
        <v/>
      </c>
      <c r="BF92" s="91" t="str">
        <f t="shared" si="61"/>
        <v/>
      </c>
      <c r="BG92" s="92" t="str">
        <f t="shared" si="62"/>
        <v/>
      </c>
      <c r="BH92" s="92" t="str">
        <f t="shared" si="63"/>
        <v/>
      </c>
      <c r="BI92" s="91" t="str">
        <f t="shared" si="64"/>
        <v/>
      </c>
      <c r="BJ92" s="92" t="str">
        <f t="shared" si="65"/>
        <v/>
      </c>
      <c r="BK92" s="92" t="str">
        <f t="shared" si="66"/>
        <v/>
      </c>
      <c r="BL92" s="91" t="str">
        <f t="shared" si="67"/>
        <v/>
      </c>
      <c r="BM92" s="92" t="str">
        <f t="shared" si="68"/>
        <v/>
      </c>
      <c r="BN92" s="92" t="str">
        <f t="shared" si="69"/>
        <v/>
      </c>
      <c r="BO92" s="2"/>
      <c r="BP92" s="2"/>
    </row>
    <row r="93" spans="1:68" ht="15.75" customHeight="1">
      <c r="A93" s="118" t="str">
        <f>IF(B$6="LECTURE",IF('Database (LECTURE-RES-PRAC)'!A88="","",'Database (LECTURE-RES-PRAC)'!A88),"")</f>
        <v/>
      </c>
      <c r="B93" s="119" t="str">
        <f>IF(B$6="LECTURE",IF('Database (LECTURE-RES-PRAC)'!B88="","",'Database (LECTURE-RES-PRAC)'!B88),"")</f>
        <v/>
      </c>
      <c r="C93" s="118" t="str">
        <f>IF(B93&lt;&gt;"",'Database (LECTURE-RES-PRAC)'!C88,"")</f>
        <v/>
      </c>
      <c r="D93" s="276"/>
      <c r="E93" s="57"/>
      <c r="F93" s="57"/>
      <c r="G93" s="57"/>
      <c r="H93" s="57"/>
      <c r="I93" s="57"/>
      <c r="J93" s="57"/>
      <c r="K93" s="57"/>
      <c r="L93" s="57"/>
      <c r="M93" s="57"/>
      <c r="N93" s="116" t="str">
        <f t="shared" si="37"/>
        <v/>
      </c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116" t="str">
        <f t="shared" si="38"/>
        <v/>
      </c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117" t="str">
        <f t="shared" si="39"/>
        <v/>
      </c>
      <c r="AK93" s="120" t="str">
        <f t="shared" si="40"/>
        <v/>
      </c>
      <c r="AL93" s="92" t="str">
        <f t="shared" si="41"/>
        <v/>
      </c>
      <c r="AM93" s="92" t="str">
        <f t="shared" si="42"/>
        <v/>
      </c>
      <c r="AN93" s="120" t="str">
        <f t="shared" si="43"/>
        <v/>
      </c>
      <c r="AO93" s="92" t="str">
        <f t="shared" si="44"/>
        <v/>
      </c>
      <c r="AP93" s="92" t="str">
        <f t="shared" si="45"/>
        <v/>
      </c>
      <c r="AQ93" s="120" t="str">
        <f t="shared" si="46"/>
        <v/>
      </c>
      <c r="AR93" s="92" t="str">
        <f t="shared" si="47"/>
        <v/>
      </c>
      <c r="AS93" s="92" t="str">
        <f t="shared" si="48"/>
        <v/>
      </c>
      <c r="AT93" s="120" t="str">
        <f t="shared" si="49"/>
        <v/>
      </c>
      <c r="AU93" s="92" t="str">
        <f t="shared" si="50"/>
        <v/>
      </c>
      <c r="AV93" s="92" t="str">
        <f t="shared" si="51"/>
        <v/>
      </c>
      <c r="AW93" s="120" t="str">
        <f t="shared" si="52"/>
        <v/>
      </c>
      <c r="AX93" s="92" t="str">
        <f t="shared" si="53"/>
        <v/>
      </c>
      <c r="AY93" s="92" t="str">
        <f t="shared" si="54"/>
        <v/>
      </c>
      <c r="AZ93" s="91" t="str">
        <f t="shared" si="55"/>
        <v/>
      </c>
      <c r="BA93" s="92" t="str">
        <f t="shared" si="56"/>
        <v/>
      </c>
      <c r="BB93" s="92" t="str">
        <f t="shared" si="57"/>
        <v/>
      </c>
      <c r="BC93" s="91" t="str">
        <f t="shared" si="58"/>
        <v/>
      </c>
      <c r="BD93" s="92" t="str">
        <f t="shared" si="59"/>
        <v/>
      </c>
      <c r="BE93" s="92" t="str">
        <f t="shared" si="60"/>
        <v/>
      </c>
      <c r="BF93" s="91" t="str">
        <f t="shared" si="61"/>
        <v/>
      </c>
      <c r="BG93" s="92" t="str">
        <f t="shared" si="62"/>
        <v/>
      </c>
      <c r="BH93" s="92" t="str">
        <f t="shared" si="63"/>
        <v/>
      </c>
      <c r="BI93" s="91" t="str">
        <f t="shared" si="64"/>
        <v/>
      </c>
      <c r="BJ93" s="92" t="str">
        <f t="shared" si="65"/>
        <v/>
      </c>
      <c r="BK93" s="92" t="str">
        <f t="shared" si="66"/>
        <v/>
      </c>
      <c r="BL93" s="91" t="str">
        <f t="shared" si="67"/>
        <v/>
      </c>
      <c r="BM93" s="92" t="str">
        <f t="shared" si="68"/>
        <v/>
      </c>
      <c r="BN93" s="92" t="str">
        <f t="shared" si="69"/>
        <v/>
      </c>
      <c r="BO93" s="2"/>
      <c r="BP93" s="2"/>
    </row>
    <row r="94" spans="1:68" ht="15.75" customHeight="1">
      <c r="A94" s="118" t="str">
        <f>IF(B$6="LECTURE",IF('Database (LECTURE-RES-PRAC)'!A89="","",'Database (LECTURE-RES-PRAC)'!A89),"")</f>
        <v/>
      </c>
      <c r="B94" s="119" t="str">
        <f>IF(B$6="LECTURE",IF('Database (LECTURE-RES-PRAC)'!B89="","",'Database (LECTURE-RES-PRAC)'!B89),"")</f>
        <v/>
      </c>
      <c r="C94" s="118" t="str">
        <f>IF(B94&lt;&gt;"",'Database (LECTURE-RES-PRAC)'!C89,"")</f>
        <v/>
      </c>
      <c r="D94" s="276"/>
      <c r="E94" s="57"/>
      <c r="F94" s="57"/>
      <c r="G94" s="57"/>
      <c r="H94" s="57"/>
      <c r="I94" s="57"/>
      <c r="J94" s="57"/>
      <c r="K94" s="57"/>
      <c r="L94" s="57"/>
      <c r="M94" s="57"/>
      <c r="N94" s="116" t="str">
        <f t="shared" si="37"/>
        <v/>
      </c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116" t="str">
        <f t="shared" si="38"/>
        <v/>
      </c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117" t="str">
        <f t="shared" si="39"/>
        <v/>
      </c>
      <c r="AK94" s="120" t="str">
        <f t="shared" si="40"/>
        <v/>
      </c>
      <c r="AL94" s="92" t="str">
        <f t="shared" si="41"/>
        <v/>
      </c>
      <c r="AM94" s="92" t="str">
        <f t="shared" si="42"/>
        <v/>
      </c>
      <c r="AN94" s="120" t="str">
        <f t="shared" si="43"/>
        <v/>
      </c>
      <c r="AO94" s="92" t="str">
        <f t="shared" si="44"/>
        <v/>
      </c>
      <c r="AP94" s="92" t="str">
        <f t="shared" si="45"/>
        <v/>
      </c>
      <c r="AQ94" s="120" t="str">
        <f t="shared" si="46"/>
        <v/>
      </c>
      <c r="AR94" s="92" t="str">
        <f t="shared" si="47"/>
        <v/>
      </c>
      <c r="AS94" s="92" t="str">
        <f t="shared" si="48"/>
        <v/>
      </c>
      <c r="AT94" s="120" t="str">
        <f t="shared" si="49"/>
        <v/>
      </c>
      <c r="AU94" s="92" t="str">
        <f t="shared" si="50"/>
        <v/>
      </c>
      <c r="AV94" s="92" t="str">
        <f t="shared" si="51"/>
        <v/>
      </c>
      <c r="AW94" s="120" t="str">
        <f t="shared" si="52"/>
        <v/>
      </c>
      <c r="AX94" s="92" t="str">
        <f t="shared" si="53"/>
        <v/>
      </c>
      <c r="AY94" s="92" t="str">
        <f t="shared" si="54"/>
        <v/>
      </c>
      <c r="AZ94" s="91" t="str">
        <f t="shared" si="55"/>
        <v/>
      </c>
      <c r="BA94" s="92" t="str">
        <f t="shared" si="56"/>
        <v/>
      </c>
      <c r="BB94" s="92" t="str">
        <f t="shared" si="57"/>
        <v/>
      </c>
      <c r="BC94" s="91" t="str">
        <f t="shared" si="58"/>
        <v/>
      </c>
      <c r="BD94" s="92" t="str">
        <f t="shared" si="59"/>
        <v/>
      </c>
      <c r="BE94" s="92" t="str">
        <f t="shared" si="60"/>
        <v/>
      </c>
      <c r="BF94" s="91" t="str">
        <f t="shared" si="61"/>
        <v/>
      </c>
      <c r="BG94" s="92" t="str">
        <f t="shared" si="62"/>
        <v/>
      </c>
      <c r="BH94" s="92" t="str">
        <f t="shared" si="63"/>
        <v/>
      </c>
      <c r="BI94" s="91" t="str">
        <f t="shared" si="64"/>
        <v/>
      </c>
      <c r="BJ94" s="92" t="str">
        <f t="shared" si="65"/>
        <v/>
      </c>
      <c r="BK94" s="92" t="str">
        <f t="shared" si="66"/>
        <v/>
      </c>
      <c r="BL94" s="91" t="str">
        <f t="shared" si="67"/>
        <v/>
      </c>
      <c r="BM94" s="92" t="str">
        <f t="shared" si="68"/>
        <v/>
      </c>
      <c r="BN94" s="92" t="str">
        <f t="shared" si="69"/>
        <v/>
      </c>
      <c r="BO94" s="2"/>
      <c r="BP94" s="2"/>
    </row>
    <row r="95" spans="1:68" ht="15.75" customHeight="1">
      <c r="A95" s="118" t="str">
        <f>IF(B$6="LECTURE",IF('Database (LECTURE-RES-PRAC)'!A90="","",'Database (LECTURE-RES-PRAC)'!A90),"")</f>
        <v/>
      </c>
      <c r="B95" s="119" t="str">
        <f>IF(B$6="LECTURE",IF('Database (LECTURE-RES-PRAC)'!B90="","",'Database (LECTURE-RES-PRAC)'!B90),"")</f>
        <v/>
      </c>
      <c r="C95" s="118" t="str">
        <f>IF(B95&lt;&gt;"",'Database (LECTURE-RES-PRAC)'!C90,"")</f>
        <v/>
      </c>
      <c r="D95" s="276"/>
      <c r="E95" s="57"/>
      <c r="F95" s="57"/>
      <c r="G95" s="57"/>
      <c r="H95" s="57"/>
      <c r="I95" s="57"/>
      <c r="J95" s="57"/>
      <c r="K95" s="57"/>
      <c r="L95" s="57"/>
      <c r="M95" s="57"/>
      <c r="N95" s="116" t="str">
        <f t="shared" si="37"/>
        <v/>
      </c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116" t="str">
        <f t="shared" si="38"/>
        <v/>
      </c>
      <c r="Z95" s="57"/>
      <c r="AA95" s="57"/>
      <c r="AB95" s="57"/>
      <c r="AC95" s="57"/>
      <c r="AD95" s="57"/>
      <c r="AE95" s="57"/>
      <c r="AF95" s="57"/>
      <c r="AG95" s="57"/>
      <c r="AH95" s="57"/>
      <c r="AI95" s="57"/>
      <c r="AJ95" s="117" t="str">
        <f t="shared" si="39"/>
        <v/>
      </c>
      <c r="AK95" s="120" t="str">
        <f t="shared" si="40"/>
        <v/>
      </c>
      <c r="AL95" s="92" t="str">
        <f t="shared" si="41"/>
        <v/>
      </c>
      <c r="AM95" s="92" t="str">
        <f t="shared" si="42"/>
        <v/>
      </c>
      <c r="AN95" s="120" t="str">
        <f t="shared" si="43"/>
        <v/>
      </c>
      <c r="AO95" s="92" t="str">
        <f t="shared" si="44"/>
        <v/>
      </c>
      <c r="AP95" s="92" t="str">
        <f t="shared" si="45"/>
        <v/>
      </c>
      <c r="AQ95" s="120" t="str">
        <f t="shared" si="46"/>
        <v/>
      </c>
      <c r="AR95" s="92" t="str">
        <f t="shared" si="47"/>
        <v/>
      </c>
      <c r="AS95" s="92" t="str">
        <f t="shared" si="48"/>
        <v/>
      </c>
      <c r="AT95" s="120" t="str">
        <f t="shared" si="49"/>
        <v/>
      </c>
      <c r="AU95" s="92" t="str">
        <f t="shared" si="50"/>
        <v/>
      </c>
      <c r="AV95" s="92" t="str">
        <f t="shared" si="51"/>
        <v/>
      </c>
      <c r="AW95" s="120" t="str">
        <f t="shared" si="52"/>
        <v/>
      </c>
      <c r="AX95" s="92" t="str">
        <f t="shared" si="53"/>
        <v/>
      </c>
      <c r="AY95" s="92" t="str">
        <f t="shared" si="54"/>
        <v/>
      </c>
      <c r="AZ95" s="91" t="str">
        <f t="shared" si="55"/>
        <v/>
      </c>
      <c r="BA95" s="92" t="str">
        <f t="shared" si="56"/>
        <v/>
      </c>
      <c r="BB95" s="92" t="str">
        <f t="shared" si="57"/>
        <v/>
      </c>
      <c r="BC95" s="91" t="str">
        <f t="shared" si="58"/>
        <v/>
      </c>
      <c r="BD95" s="92" t="str">
        <f t="shared" si="59"/>
        <v/>
      </c>
      <c r="BE95" s="92" t="str">
        <f t="shared" si="60"/>
        <v/>
      </c>
      <c r="BF95" s="91" t="str">
        <f t="shared" si="61"/>
        <v/>
      </c>
      <c r="BG95" s="92" t="str">
        <f t="shared" si="62"/>
        <v/>
      </c>
      <c r="BH95" s="92" t="str">
        <f t="shared" si="63"/>
        <v/>
      </c>
      <c r="BI95" s="91" t="str">
        <f t="shared" si="64"/>
        <v/>
      </c>
      <c r="BJ95" s="92" t="str">
        <f t="shared" si="65"/>
        <v/>
      </c>
      <c r="BK95" s="92" t="str">
        <f t="shared" si="66"/>
        <v/>
      </c>
      <c r="BL95" s="91" t="str">
        <f t="shared" si="67"/>
        <v/>
      </c>
      <c r="BM95" s="92" t="str">
        <f t="shared" si="68"/>
        <v/>
      </c>
      <c r="BN95" s="92" t="str">
        <f t="shared" si="69"/>
        <v/>
      </c>
      <c r="BO95" s="2"/>
      <c r="BP95" s="2"/>
    </row>
    <row r="96" spans="1:68" ht="15.75" customHeight="1">
      <c r="A96" s="118" t="str">
        <f>IF(B$6="LECTURE",IF('Database (LECTURE-RES-PRAC)'!A91="","",'Database (LECTURE-RES-PRAC)'!A91),"")</f>
        <v/>
      </c>
      <c r="B96" s="119" t="str">
        <f>IF(B$6="LECTURE",IF('Database (LECTURE-RES-PRAC)'!B91="","",'Database (LECTURE-RES-PRAC)'!B91),"")</f>
        <v/>
      </c>
      <c r="C96" s="118" t="str">
        <f>IF(B96&lt;&gt;"",'Database (LECTURE-RES-PRAC)'!C91,"")</f>
        <v/>
      </c>
      <c r="D96" s="276"/>
      <c r="E96" s="57"/>
      <c r="F96" s="57"/>
      <c r="G96" s="57"/>
      <c r="H96" s="57"/>
      <c r="I96" s="57"/>
      <c r="J96" s="57"/>
      <c r="K96" s="57"/>
      <c r="L96" s="57"/>
      <c r="M96" s="57"/>
      <c r="N96" s="116" t="str">
        <f t="shared" si="37"/>
        <v/>
      </c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116" t="str">
        <f t="shared" si="38"/>
        <v/>
      </c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117" t="str">
        <f t="shared" si="39"/>
        <v/>
      </c>
      <c r="AK96" s="120" t="str">
        <f t="shared" si="40"/>
        <v/>
      </c>
      <c r="AL96" s="92" t="str">
        <f t="shared" si="41"/>
        <v/>
      </c>
      <c r="AM96" s="92" t="str">
        <f t="shared" si="42"/>
        <v/>
      </c>
      <c r="AN96" s="120" t="str">
        <f t="shared" si="43"/>
        <v/>
      </c>
      <c r="AO96" s="92" t="str">
        <f t="shared" si="44"/>
        <v/>
      </c>
      <c r="AP96" s="92" t="str">
        <f t="shared" si="45"/>
        <v/>
      </c>
      <c r="AQ96" s="120" t="str">
        <f t="shared" si="46"/>
        <v/>
      </c>
      <c r="AR96" s="92" t="str">
        <f t="shared" si="47"/>
        <v/>
      </c>
      <c r="AS96" s="92" t="str">
        <f t="shared" si="48"/>
        <v/>
      </c>
      <c r="AT96" s="120" t="str">
        <f t="shared" si="49"/>
        <v/>
      </c>
      <c r="AU96" s="92" t="str">
        <f t="shared" si="50"/>
        <v/>
      </c>
      <c r="AV96" s="92" t="str">
        <f t="shared" si="51"/>
        <v/>
      </c>
      <c r="AW96" s="120" t="str">
        <f t="shared" si="52"/>
        <v/>
      </c>
      <c r="AX96" s="92" t="str">
        <f t="shared" si="53"/>
        <v/>
      </c>
      <c r="AY96" s="92" t="str">
        <f t="shared" si="54"/>
        <v/>
      </c>
      <c r="AZ96" s="91" t="str">
        <f t="shared" si="55"/>
        <v/>
      </c>
      <c r="BA96" s="92" t="str">
        <f t="shared" si="56"/>
        <v/>
      </c>
      <c r="BB96" s="92" t="str">
        <f t="shared" si="57"/>
        <v/>
      </c>
      <c r="BC96" s="91" t="str">
        <f t="shared" si="58"/>
        <v/>
      </c>
      <c r="BD96" s="92" t="str">
        <f t="shared" si="59"/>
        <v/>
      </c>
      <c r="BE96" s="92" t="str">
        <f t="shared" si="60"/>
        <v/>
      </c>
      <c r="BF96" s="91" t="str">
        <f t="shared" si="61"/>
        <v/>
      </c>
      <c r="BG96" s="92" t="str">
        <f t="shared" si="62"/>
        <v/>
      </c>
      <c r="BH96" s="92" t="str">
        <f t="shared" si="63"/>
        <v/>
      </c>
      <c r="BI96" s="91" t="str">
        <f t="shared" si="64"/>
        <v/>
      </c>
      <c r="BJ96" s="92" t="str">
        <f t="shared" si="65"/>
        <v/>
      </c>
      <c r="BK96" s="92" t="str">
        <f t="shared" si="66"/>
        <v/>
      </c>
      <c r="BL96" s="91" t="str">
        <f t="shared" si="67"/>
        <v/>
      </c>
      <c r="BM96" s="92" t="str">
        <f t="shared" si="68"/>
        <v/>
      </c>
      <c r="BN96" s="92" t="str">
        <f t="shared" si="69"/>
        <v/>
      </c>
      <c r="BO96" s="2"/>
      <c r="BP96" s="2"/>
    </row>
    <row r="97" spans="1:68" ht="15.75" customHeight="1">
      <c r="A97" s="118" t="str">
        <f>IF(B$6="LECTURE",IF('Database (LECTURE-RES-PRAC)'!A92="","",'Database (LECTURE-RES-PRAC)'!A92),"")</f>
        <v/>
      </c>
      <c r="B97" s="119" t="str">
        <f>IF(B$6="LECTURE",IF('Database (LECTURE-RES-PRAC)'!B92="","",'Database (LECTURE-RES-PRAC)'!B92),"")</f>
        <v/>
      </c>
      <c r="C97" s="118" t="str">
        <f>IF(B97&lt;&gt;"",'Database (LECTURE-RES-PRAC)'!C92,"")</f>
        <v/>
      </c>
      <c r="D97" s="276"/>
      <c r="E97" s="57"/>
      <c r="F97" s="57"/>
      <c r="G97" s="57"/>
      <c r="H97" s="57"/>
      <c r="I97" s="57"/>
      <c r="J97" s="57"/>
      <c r="K97" s="57"/>
      <c r="L97" s="57"/>
      <c r="M97" s="57"/>
      <c r="N97" s="116" t="str">
        <f t="shared" si="37"/>
        <v/>
      </c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116" t="str">
        <f t="shared" si="38"/>
        <v/>
      </c>
      <c r="Z97" s="57"/>
      <c r="AA97" s="57"/>
      <c r="AB97" s="57"/>
      <c r="AC97" s="57"/>
      <c r="AD97" s="57"/>
      <c r="AE97" s="57"/>
      <c r="AF97" s="57"/>
      <c r="AG97" s="57"/>
      <c r="AH97" s="57"/>
      <c r="AI97" s="57"/>
      <c r="AJ97" s="117" t="str">
        <f t="shared" si="39"/>
        <v/>
      </c>
      <c r="AK97" s="120" t="str">
        <f t="shared" si="40"/>
        <v/>
      </c>
      <c r="AL97" s="92" t="str">
        <f t="shared" si="41"/>
        <v/>
      </c>
      <c r="AM97" s="92" t="str">
        <f t="shared" si="42"/>
        <v/>
      </c>
      <c r="AN97" s="120" t="str">
        <f t="shared" si="43"/>
        <v/>
      </c>
      <c r="AO97" s="92" t="str">
        <f t="shared" si="44"/>
        <v/>
      </c>
      <c r="AP97" s="92" t="str">
        <f t="shared" si="45"/>
        <v/>
      </c>
      <c r="AQ97" s="120" t="str">
        <f t="shared" si="46"/>
        <v/>
      </c>
      <c r="AR97" s="92" t="str">
        <f t="shared" si="47"/>
        <v/>
      </c>
      <c r="AS97" s="92" t="str">
        <f t="shared" si="48"/>
        <v/>
      </c>
      <c r="AT97" s="120" t="str">
        <f t="shared" si="49"/>
        <v/>
      </c>
      <c r="AU97" s="92" t="str">
        <f t="shared" si="50"/>
        <v/>
      </c>
      <c r="AV97" s="92" t="str">
        <f t="shared" si="51"/>
        <v/>
      </c>
      <c r="AW97" s="120" t="str">
        <f t="shared" si="52"/>
        <v/>
      </c>
      <c r="AX97" s="92" t="str">
        <f t="shared" si="53"/>
        <v/>
      </c>
      <c r="AY97" s="92" t="str">
        <f t="shared" si="54"/>
        <v/>
      </c>
      <c r="AZ97" s="91" t="str">
        <f t="shared" si="55"/>
        <v/>
      </c>
      <c r="BA97" s="92" t="str">
        <f t="shared" si="56"/>
        <v/>
      </c>
      <c r="BB97" s="92" t="str">
        <f t="shared" si="57"/>
        <v/>
      </c>
      <c r="BC97" s="91" t="str">
        <f t="shared" si="58"/>
        <v/>
      </c>
      <c r="BD97" s="92" t="str">
        <f t="shared" si="59"/>
        <v/>
      </c>
      <c r="BE97" s="92" t="str">
        <f t="shared" si="60"/>
        <v/>
      </c>
      <c r="BF97" s="91" t="str">
        <f t="shared" si="61"/>
        <v/>
      </c>
      <c r="BG97" s="92" t="str">
        <f t="shared" si="62"/>
        <v/>
      </c>
      <c r="BH97" s="92" t="str">
        <f t="shared" si="63"/>
        <v/>
      </c>
      <c r="BI97" s="91" t="str">
        <f t="shared" si="64"/>
        <v/>
      </c>
      <c r="BJ97" s="92" t="str">
        <f t="shared" si="65"/>
        <v/>
      </c>
      <c r="BK97" s="92" t="str">
        <f t="shared" si="66"/>
        <v/>
      </c>
      <c r="BL97" s="91" t="str">
        <f t="shared" si="67"/>
        <v/>
      </c>
      <c r="BM97" s="92" t="str">
        <f t="shared" si="68"/>
        <v/>
      </c>
      <c r="BN97" s="92" t="str">
        <f t="shared" si="69"/>
        <v/>
      </c>
      <c r="BO97" s="2"/>
      <c r="BP97" s="2"/>
    </row>
    <row r="98" spans="1:68" ht="15.75" customHeight="1">
      <c r="A98" s="118" t="str">
        <f>IF(B$6="LECTURE",IF('Database (LECTURE-RES-PRAC)'!A93="","",'Database (LECTURE-RES-PRAC)'!A93),"")</f>
        <v/>
      </c>
      <c r="B98" s="119" t="str">
        <f>IF(B$6="LECTURE",IF('Database (LECTURE-RES-PRAC)'!B93="","",'Database (LECTURE-RES-PRAC)'!B93),"")</f>
        <v/>
      </c>
      <c r="C98" s="118" t="str">
        <f>IF(B98&lt;&gt;"",'Database (LECTURE-RES-PRAC)'!C93,"")</f>
        <v/>
      </c>
      <c r="D98" s="276"/>
      <c r="E98" s="57"/>
      <c r="F98" s="57"/>
      <c r="G98" s="57"/>
      <c r="H98" s="57"/>
      <c r="I98" s="57"/>
      <c r="J98" s="57"/>
      <c r="K98" s="57"/>
      <c r="L98" s="57"/>
      <c r="M98" s="57"/>
      <c r="N98" s="116" t="str">
        <f t="shared" si="37"/>
        <v/>
      </c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116" t="str">
        <f t="shared" si="38"/>
        <v/>
      </c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117" t="str">
        <f t="shared" si="39"/>
        <v/>
      </c>
      <c r="AK98" s="120" t="str">
        <f t="shared" si="40"/>
        <v/>
      </c>
      <c r="AL98" s="92" t="str">
        <f t="shared" si="41"/>
        <v/>
      </c>
      <c r="AM98" s="92" t="str">
        <f t="shared" si="42"/>
        <v/>
      </c>
      <c r="AN98" s="120" t="str">
        <f t="shared" si="43"/>
        <v/>
      </c>
      <c r="AO98" s="92" t="str">
        <f t="shared" si="44"/>
        <v/>
      </c>
      <c r="AP98" s="92" t="str">
        <f t="shared" si="45"/>
        <v/>
      </c>
      <c r="AQ98" s="120" t="str">
        <f t="shared" si="46"/>
        <v/>
      </c>
      <c r="AR98" s="92" t="str">
        <f t="shared" si="47"/>
        <v/>
      </c>
      <c r="AS98" s="92" t="str">
        <f t="shared" si="48"/>
        <v/>
      </c>
      <c r="AT98" s="120" t="str">
        <f t="shared" si="49"/>
        <v/>
      </c>
      <c r="AU98" s="92" t="str">
        <f t="shared" si="50"/>
        <v/>
      </c>
      <c r="AV98" s="92" t="str">
        <f t="shared" si="51"/>
        <v/>
      </c>
      <c r="AW98" s="120" t="str">
        <f t="shared" si="52"/>
        <v/>
      </c>
      <c r="AX98" s="92" t="str">
        <f t="shared" si="53"/>
        <v/>
      </c>
      <c r="AY98" s="92" t="str">
        <f t="shared" si="54"/>
        <v/>
      </c>
      <c r="AZ98" s="91" t="str">
        <f t="shared" si="55"/>
        <v/>
      </c>
      <c r="BA98" s="92" t="str">
        <f t="shared" si="56"/>
        <v/>
      </c>
      <c r="BB98" s="92" t="str">
        <f t="shared" si="57"/>
        <v/>
      </c>
      <c r="BC98" s="91" t="str">
        <f t="shared" si="58"/>
        <v/>
      </c>
      <c r="BD98" s="92" t="str">
        <f t="shared" si="59"/>
        <v/>
      </c>
      <c r="BE98" s="92" t="str">
        <f t="shared" si="60"/>
        <v/>
      </c>
      <c r="BF98" s="91" t="str">
        <f t="shared" si="61"/>
        <v/>
      </c>
      <c r="BG98" s="92" t="str">
        <f t="shared" si="62"/>
        <v/>
      </c>
      <c r="BH98" s="92" t="str">
        <f t="shared" si="63"/>
        <v/>
      </c>
      <c r="BI98" s="91" t="str">
        <f t="shared" si="64"/>
        <v/>
      </c>
      <c r="BJ98" s="92" t="str">
        <f t="shared" si="65"/>
        <v/>
      </c>
      <c r="BK98" s="92" t="str">
        <f t="shared" si="66"/>
        <v/>
      </c>
      <c r="BL98" s="91" t="str">
        <f t="shared" si="67"/>
        <v/>
      </c>
      <c r="BM98" s="92" t="str">
        <f t="shared" si="68"/>
        <v/>
      </c>
      <c r="BN98" s="92" t="str">
        <f t="shared" si="69"/>
        <v/>
      </c>
      <c r="BO98" s="2"/>
      <c r="BP98" s="2"/>
    </row>
    <row r="99" spans="1:68" ht="15.75" customHeight="1">
      <c r="A99" s="118" t="str">
        <f>IF(B$6="LECTURE",IF('Database (LECTURE-RES-PRAC)'!A94="","",'Database (LECTURE-RES-PRAC)'!A94),"")</f>
        <v/>
      </c>
      <c r="B99" s="119" t="str">
        <f>IF(B$6="LECTURE",IF('Database (LECTURE-RES-PRAC)'!B94="","",'Database (LECTURE-RES-PRAC)'!B94),"")</f>
        <v/>
      </c>
      <c r="C99" s="118" t="str">
        <f>IF(B99&lt;&gt;"",'Database (LECTURE-RES-PRAC)'!C94,"")</f>
        <v/>
      </c>
      <c r="D99" s="276"/>
      <c r="E99" s="57"/>
      <c r="F99" s="57"/>
      <c r="G99" s="57"/>
      <c r="H99" s="57"/>
      <c r="I99" s="57"/>
      <c r="J99" s="57"/>
      <c r="K99" s="57"/>
      <c r="L99" s="57"/>
      <c r="M99" s="57"/>
      <c r="N99" s="116" t="str">
        <f t="shared" ref="N99:N162" si="70">IF(B99&lt;&gt;"",SUM(D99:M99),"")</f>
        <v/>
      </c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116" t="str">
        <f t="shared" ref="Y99:Y162" si="71">IF(B99&lt;&gt;"",SUM(O99:X99),"")</f>
        <v/>
      </c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117" t="str">
        <f t="shared" ref="AJ99:AJ162" si="72">IF(B99&lt;&gt;"",SUM(Z99:AI99),"")</f>
        <v/>
      </c>
      <c r="AK99" s="120" t="str">
        <f t="shared" ref="AK99:AK162" si="73">IF(B99&lt;&gt;"",IFERROR(IF((SUMIF(D$20:AI$20, "CLO1", D99:AI99)/AO$6)=0,"",(SUMIF(D$20:AI$20, "CLO1", D99:AI99)/AO$6)),""),"")</f>
        <v/>
      </c>
      <c r="AL99" s="92" t="str">
        <f t="shared" ref="AL99:AL162" si="74">IF(AK99="","",IF(AK99&gt;=B$10,"Y","N"))</f>
        <v/>
      </c>
      <c r="AM99" s="92" t="str">
        <f t="shared" ref="AM99:AM162" si="75">IF(AK99="","",IF(AK99&lt;50%,1,IF(AND(AK99&gt;=50%,AK99&lt;B$10),2,IF(AK99&gt;=B$10,3))))</f>
        <v/>
      </c>
      <c r="AN99" s="120" t="str">
        <f t="shared" ref="AN99:AN162" si="76">IF(B99&lt;&gt;"",IFERROR(IF((SUMIF(D$20:AI$20, "CLO2", D99:AI99)/AO$7)=0,"",(SUMIF(D$20:AI$20, "CLO2", D99:AI99)/AO$7)),""),"")</f>
        <v/>
      </c>
      <c r="AO99" s="92" t="str">
        <f t="shared" ref="AO99:AO162" si="77">IF(AN99="","",IF(AN99&gt;=B$10,"Y","N"))</f>
        <v/>
      </c>
      <c r="AP99" s="92" t="str">
        <f t="shared" ref="AP99:AP162" si="78">IF(AN99="","",IF(AN99&lt;50%,1,IF(AND(AN99&gt;=50%,AN99&lt;B$10),2,IF(AN99&gt;=B$10,3))))</f>
        <v/>
      </c>
      <c r="AQ99" s="120" t="str">
        <f t="shared" ref="AQ99:AQ162" si="79">IF(B99&lt;&gt;"",IFERROR(IF((SUMIF(D$20:AI$20, "CLO3", D99:AI99)/AO$8)=0,"",(SUMIF(D$20:AI$20, "CLO3", D99:AI99)/AO$8)),""),"")</f>
        <v/>
      </c>
      <c r="AR99" s="92" t="str">
        <f t="shared" ref="AR99:AR162" si="80">IF(AQ99="","",IF(AQ99&gt;=B$10,"Y","N"))</f>
        <v/>
      </c>
      <c r="AS99" s="92" t="str">
        <f t="shared" ref="AS99:AS162" si="81">IF(AQ99="","",IF(AQ99&lt;50%,1,IF(AND(AQ99&gt;=50%,AQ99&lt;B$10),2,IF(AQ99&gt;=B$10,3))))</f>
        <v/>
      </c>
      <c r="AT99" s="120" t="str">
        <f t="shared" ref="AT99:AT162" si="82">IF(B99&lt;&gt;"",IFERROR(IF((SUMIF(D$20:AI$20, "CLO4", D99:AI99)/AO$9)=0,"",(SUMIF(D$20:AI$20, "CLO4", D99:AI99)/AO$9)),""),"")</f>
        <v/>
      </c>
      <c r="AU99" s="92" t="str">
        <f t="shared" ref="AU99:AU162" si="83">IF(AT99="","",IF(AT99&gt;=B$10,"Y","N"))</f>
        <v/>
      </c>
      <c r="AV99" s="92" t="str">
        <f t="shared" ref="AV99:AV162" si="84">IF(AT99="","",IF(AT99&lt;50%,1,IF(AND(AT99&gt;=50%,AT99&lt;B$10),2,IF(AT99&gt;=B$10,3))))</f>
        <v/>
      </c>
      <c r="AW99" s="120" t="str">
        <f t="shared" ref="AW99:AW162" si="85">IF(B99&lt;&gt;"",IFERROR(IF((SUMIF(D$20:AI$20, "CLO5", D99:AI99)/AO$10)=0,"",(SUMIF(D$20:AI$20, "CLO5", D99:AI99)/AO$10)),""),"")</f>
        <v/>
      </c>
      <c r="AX99" s="92" t="str">
        <f t="shared" ref="AX99:AX162" si="86">IF(AW99="","",IF(AW99&gt;=B$10,"Y","N"))</f>
        <v/>
      </c>
      <c r="AY99" s="92" t="str">
        <f t="shared" ref="AY99:AY162" si="87">IF(AW99="","",IF(AW99&lt;50%,1,IF(AND(AW99&gt;=50%,AW99&lt;B$10),2,IF(AW99&gt;=B$10,3))))</f>
        <v/>
      </c>
      <c r="AZ99" s="91" t="str">
        <f t="shared" ref="AZ99:AZ162" si="88">IF(B99&lt;&gt;"",IFERROR(IF((SUMIF(D$20:AI$20, "CLO6", D99:AI99)/AO$11)=0,"",(SUMIF(D$20:AI$20, "CLO6", D99:AI99)/AO$11)),""),"")</f>
        <v/>
      </c>
      <c r="BA99" s="92" t="str">
        <f t="shared" ref="BA99:BA162" si="89">IF(AZ99="","",IF(AZ99&gt;=B$10,"Y","N"))</f>
        <v/>
      </c>
      <c r="BB99" s="92" t="str">
        <f t="shared" ref="BB99:BB162" si="90">IF(BA99="","",IF(BA99&lt;50%,1,IF(AND(BA99&gt;=50%,BA99&lt;B$10),2,IF(BA99&gt;=B$10,3))))</f>
        <v/>
      </c>
      <c r="BC99" s="91" t="str">
        <f t="shared" ref="BC99:BC162" si="91">IF(B99&lt;&gt;"",IFERROR(IF((SUMIF(D$20:AI$20, "CLO7", D99:AI99)/AO$12)=0,"",(SUMIF(D$20:AI$20, "CLO7", D99:AI99)/AO$12)),""),"")</f>
        <v/>
      </c>
      <c r="BD99" s="92" t="str">
        <f t="shared" ref="BD99:BD162" si="92">IF(BC99="","",IF(BC99&gt;=B$10,"Y","N"))</f>
        <v/>
      </c>
      <c r="BE99" s="92" t="str">
        <f t="shared" ref="BE99:BE162" si="93">IF(BD99="","",IF(BD99&lt;50%,1,IF(AND(BD99&gt;=50%,BD99&lt;B$10),2,IF(BD99&gt;=B$10,3))))</f>
        <v/>
      </c>
      <c r="BF99" s="91" t="str">
        <f t="shared" ref="BF99:BF162" si="94">IF(B99&lt;&gt;"",IFERROR(IF((SUMIF(D$20:AI$20, "CLO8", D99:AI99)/AO$13)=0,"",(SUMIF(D$20:AI$20, "CLO8", D99:AI99)/AO$13)),""),"")</f>
        <v/>
      </c>
      <c r="BG99" s="92" t="str">
        <f t="shared" ref="BG99:BG162" si="95">IF(BF99="","",IF(BF99&gt;=B$10,"Y","N"))</f>
        <v/>
      </c>
      <c r="BH99" s="92" t="str">
        <f t="shared" ref="BH99:BH162" si="96">IF(BG99="","",IF(BG99&lt;50%,1,IF(AND(BG99&gt;=50%,BG99&lt;B$10),2,IF(BG99&gt;=B$10,3))))</f>
        <v/>
      </c>
      <c r="BI99" s="91" t="str">
        <f t="shared" ref="BI99:BI162" si="97">IF(B99&lt;&gt;"",IFERROR(IF((SUMIF(D$20:AI$20, "CLO9", D99:AI99)/AO$14)=0,"",(SUMIF(D$20:AI$20, "CLO9", D99:AI99)/AO$14)),""),"")</f>
        <v/>
      </c>
      <c r="BJ99" s="92" t="str">
        <f t="shared" ref="BJ99:BJ162" si="98">IF(BI99="","",IF(BI99&gt;=B$10,"Y","N"))</f>
        <v/>
      </c>
      <c r="BK99" s="92" t="str">
        <f t="shared" ref="BK99:BK162" si="99">IF(BJ99="","",IF(BJ99&lt;50%,1,IF(AND(BJ99&gt;=50%,BJ99&lt;B$10),2,IF(BJ99&gt;=B$10,3))))</f>
        <v/>
      </c>
      <c r="BL99" s="91" t="str">
        <f t="shared" ref="BL99:BL162" si="100">IF(B99&lt;&gt;"",IFERROR(IF((SUMIF(D$20:AI$20,"CLO10",D99:AI99)/AO$15)=0,"",(SUMIF(D$20:AI$20,"CLO10",D99:AI99)/AO$15)),""),"")</f>
        <v/>
      </c>
      <c r="BM99" s="92" t="str">
        <f t="shared" ref="BM99:BM162" si="101">IF(BL99="","",IF(BL99&gt;=B$10,"Y","N"))</f>
        <v/>
      </c>
      <c r="BN99" s="92" t="str">
        <f t="shared" ref="BN99:BN162" si="102">IF(BM99="","",IF(BM99&lt;50%,1,IF(AND(BM99&gt;=50%,BM99&lt;B$10),2,IF(BM99&gt;=B$10,3))))</f>
        <v/>
      </c>
      <c r="BO99" s="2"/>
      <c r="BP99" s="2"/>
    </row>
    <row r="100" spans="1:68" ht="15.75" customHeight="1">
      <c r="A100" s="118" t="str">
        <f>IF(B$6="LECTURE",IF('Database (LECTURE-RES-PRAC)'!A95="","",'Database (LECTURE-RES-PRAC)'!A95),"")</f>
        <v/>
      </c>
      <c r="B100" s="119" t="str">
        <f>IF(B$6="LECTURE",IF('Database (LECTURE-RES-PRAC)'!B95="","",'Database (LECTURE-RES-PRAC)'!B95),"")</f>
        <v/>
      </c>
      <c r="C100" s="118" t="str">
        <f>IF(B100&lt;&gt;"",'Database (LECTURE-RES-PRAC)'!C95,"")</f>
        <v/>
      </c>
      <c r="D100" s="276"/>
      <c r="E100" s="57"/>
      <c r="F100" s="57"/>
      <c r="G100" s="57"/>
      <c r="H100" s="57"/>
      <c r="I100" s="57"/>
      <c r="J100" s="57"/>
      <c r="K100" s="57"/>
      <c r="L100" s="57"/>
      <c r="M100" s="57"/>
      <c r="N100" s="116" t="str">
        <f t="shared" si="70"/>
        <v/>
      </c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116" t="str">
        <f t="shared" si="71"/>
        <v/>
      </c>
      <c r="Z100" s="57"/>
      <c r="AA100" s="57"/>
      <c r="AB100" s="57"/>
      <c r="AC100" s="57"/>
      <c r="AD100" s="57"/>
      <c r="AE100" s="57"/>
      <c r="AF100" s="57"/>
      <c r="AG100" s="57"/>
      <c r="AH100" s="57"/>
      <c r="AI100" s="57"/>
      <c r="AJ100" s="117" t="str">
        <f t="shared" si="72"/>
        <v/>
      </c>
      <c r="AK100" s="120" t="str">
        <f t="shared" si="73"/>
        <v/>
      </c>
      <c r="AL100" s="92" t="str">
        <f t="shared" si="74"/>
        <v/>
      </c>
      <c r="AM100" s="92" t="str">
        <f t="shared" si="75"/>
        <v/>
      </c>
      <c r="AN100" s="120" t="str">
        <f t="shared" si="76"/>
        <v/>
      </c>
      <c r="AO100" s="92" t="str">
        <f t="shared" si="77"/>
        <v/>
      </c>
      <c r="AP100" s="92" t="str">
        <f t="shared" si="78"/>
        <v/>
      </c>
      <c r="AQ100" s="120" t="str">
        <f t="shared" si="79"/>
        <v/>
      </c>
      <c r="AR100" s="92" t="str">
        <f t="shared" si="80"/>
        <v/>
      </c>
      <c r="AS100" s="92" t="str">
        <f t="shared" si="81"/>
        <v/>
      </c>
      <c r="AT100" s="120" t="str">
        <f t="shared" si="82"/>
        <v/>
      </c>
      <c r="AU100" s="92" t="str">
        <f t="shared" si="83"/>
        <v/>
      </c>
      <c r="AV100" s="92" t="str">
        <f t="shared" si="84"/>
        <v/>
      </c>
      <c r="AW100" s="120" t="str">
        <f t="shared" si="85"/>
        <v/>
      </c>
      <c r="AX100" s="92" t="str">
        <f t="shared" si="86"/>
        <v/>
      </c>
      <c r="AY100" s="92" t="str">
        <f t="shared" si="87"/>
        <v/>
      </c>
      <c r="AZ100" s="91" t="str">
        <f t="shared" si="88"/>
        <v/>
      </c>
      <c r="BA100" s="92" t="str">
        <f t="shared" si="89"/>
        <v/>
      </c>
      <c r="BB100" s="92" t="str">
        <f t="shared" si="90"/>
        <v/>
      </c>
      <c r="BC100" s="91" t="str">
        <f t="shared" si="91"/>
        <v/>
      </c>
      <c r="BD100" s="92" t="str">
        <f t="shared" si="92"/>
        <v/>
      </c>
      <c r="BE100" s="92" t="str">
        <f t="shared" si="93"/>
        <v/>
      </c>
      <c r="BF100" s="91" t="str">
        <f t="shared" si="94"/>
        <v/>
      </c>
      <c r="BG100" s="92" t="str">
        <f t="shared" si="95"/>
        <v/>
      </c>
      <c r="BH100" s="92" t="str">
        <f t="shared" si="96"/>
        <v/>
      </c>
      <c r="BI100" s="91" t="str">
        <f t="shared" si="97"/>
        <v/>
      </c>
      <c r="BJ100" s="92" t="str">
        <f t="shared" si="98"/>
        <v/>
      </c>
      <c r="BK100" s="92" t="str">
        <f t="shared" si="99"/>
        <v/>
      </c>
      <c r="BL100" s="91" t="str">
        <f t="shared" si="100"/>
        <v/>
      </c>
      <c r="BM100" s="92" t="str">
        <f t="shared" si="101"/>
        <v/>
      </c>
      <c r="BN100" s="92" t="str">
        <f t="shared" si="102"/>
        <v/>
      </c>
      <c r="BO100" s="2"/>
      <c r="BP100" s="2"/>
    </row>
    <row r="101" spans="1:68" ht="15.75" customHeight="1">
      <c r="A101" s="118" t="str">
        <f>IF(B$6="LECTURE",IF('Database (LECTURE-RES-PRAC)'!A96="","",'Database (LECTURE-RES-PRAC)'!A96),"")</f>
        <v/>
      </c>
      <c r="B101" s="119" t="str">
        <f>IF(B$6="LECTURE",IF('Database (LECTURE-RES-PRAC)'!B96="","",'Database (LECTURE-RES-PRAC)'!B96),"")</f>
        <v/>
      </c>
      <c r="C101" s="118" t="str">
        <f>IF(B101&lt;&gt;"",'Database (LECTURE-RES-PRAC)'!C96,"")</f>
        <v/>
      </c>
      <c r="D101" s="276"/>
      <c r="E101" s="57"/>
      <c r="F101" s="57"/>
      <c r="G101" s="57"/>
      <c r="H101" s="57"/>
      <c r="I101" s="57"/>
      <c r="J101" s="57"/>
      <c r="K101" s="57"/>
      <c r="L101" s="57"/>
      <c r="M101" s="57"/>
      <c r="N101" s="116" t="str">
        <f t="shared" si="70"/>
        <v/>
      </c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116" t="str">
        <f t="shared" si="71"/>
        <v/>
      </c>
      <c r="Z101" s="57"/>
      <c r="AA101" s="57"/>
      <c r="AB101" s="57"/>
      <c r="AC101" s="57"/>
      <c r="AD101" s="57"/>
      <c r="AE101" s="57"/>
      <c r="AF101" s="57"/>
      <c r="AG101" s="57"/>
      <c r="AH101" s="57"/>
      <c r="AI101" s="57"/>
      <c r="AJ101" s="117" t="str">
        <f t="shared" si="72"/>
        <v/>
      </c>
      <c r="AK101" s="120" t="str">
        <f t="shared" si="73"/>
        <v/>
      </c>
      <c r="AL101" s="92" t="str">
        <f t="shared" si="74"/>
        <v/>
      </c>
      <c r="AM101" s="92" t="str">
        <f t="shared" si="75"/>
        <v/>
      </c>
      <c r="AN101" s="120" t="str">
        <f t="shared" si="76"/>
        <v/>
      </c>
      <c r="AO101" s="92" t="str">
        <f t="shared" si="77"/>
        <v/>
      </c>
      <c r="AP101" s="92" t="str">
        <f t="shared" si="78"/>
        <v/>
      </c>
      <c r="AQ101" s="120" t="str">
        <f t="shared" si="79"/>
        <v/>
      </c>
      <c r="AR101" s="92" t="str">
        <f t="shared" si="80"/>
        <v/>
      </c>
      <c r="AS101" s="92" t="str">
        <f t="shared" si="81"/>
        <v/>
      </c>
      <c r="AT101" s="120" t="str">
        <f t="shared" si="82"/>
        <v/>
      </c>
      <c r="AU101" s="92" t="str">
        <f t="shared" si="83"/>
        <v/>
      </c>
      <c r="AV101" s="92" t="str">
        <f t="shared" si="84"/>
        <v/>
      </c>
      <c r="AW101" s="120" t="str">
        <f t="shared" si="85"/>
        <v/>
      </c>
      <c r="AX101" s="92" t="str">
        <f t="shared" si="86"/>
        <v/>
      </c>
      <c r="AY101" s="92" t="str">
        <f t="shared" si="87"/>
        <v/>
      </c>
      <c r="AZ101" s="91" t="str">
        <f t="shared" si="88"/>
        <v/>
      </c>
      <c r="BA101" s="92" t="str">
        <f t="shared" si="89"/>
        <v/>
      </c>
      <c r="BB101" s="92" t="str">
        <f t="shared" si="90"/>
        <v/>
      </c>
      <c r="BC101" s="91" t="str">
        <f t="shared" si="91"/>
        <v/>
      </c>
      <c r="BD101" s="92" t="str">
        <f t="shared" si="92"/>
        <v/>
      </c>
      <c r="BE101" s="92" t="str">
        <f t="shared" si="93"/>
        <v/>
      </c>
      <c r="BF101" s="91" t="str">
        <f t="shared" si="94"/>
        <v/>
      </c>
      <c r="BG101" s="92" t="str">
        <f t="shared" si="95"/>
        <v/>
      </c>
      <c r="BH101" s="92" t="str">
        <f t="shared" si="96"/>
        <v/>
      </c>
      <c r="BI101" s="91" t="str">
        <f t="shared" si="97"/>
        <v/>
      </c>
      <c r="BJ101" s="92" t="str">
        <f t="shared" si="98"/>
        <v/>
      </c>
      <c r="BK101" s="92" t="str">
        <f t="shared" si="99"/>
        <v/>
      </c>
      <c r="BL101" s="91" t="str">
        <f t="shared" si="100"/>
        <v/>
      </c>
      <c r="BM101" s="92" t="str">
        <f t="shared" si="101"/>
        <v/>
      </c>
      <c r="BN101" s="92" t="str">
        <f t="shared" si="102"/>
        <v/>
      </c>
      <c r="BO101" s="2"/>
      <c r="BP101" s="2"/>
    </row>
    <row r="102" spans="1:68" ht="15.75" customHeight="1">
      <c r="A102" s="118" t="str">
        <f>IF(B$6="LECTURE",IF('Database (LECTURE-RES-PRAC)'!A97="","",'Database (LECTURE-RES-PRAC)'!A97),"")</f>
        <v/>
      </c>
      <c r="B102" s="119" t="str">
        <f>IF(B$6="LECTURE",IF('Database (LECTURE-RES-PRAC)'!B97="","",'Database (LECTURE-RES-PRAC)'!B97),"")</f>
        <v/>
      </c>
      <c r="C102" s="118" t="str">
        <f>IF(B102&lt;&gt;"",'Database (LECTURE-RES-PRAC)'!C97,"")</f>
        <v/>
      </c>
      <c r="D102" s="276"/>
      <c r="E102" s="57"/>
      <c r="F102" s="57"/>
      <c r="G102" s="57"/>
      <c r="H102" s="57"/>
      <c r="I102" s="57"/>
      <c r="J102" s="57"/>
      <c r="K102" s="57"/>
      <c r="L102" s="57"/>
      <c r="M102" s="57"/>
      <c r="N102" s="116" t="str">
        <f t="shared" si="70"/>
        <v/>
      </c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116" t="str">
        <f t="shared" si="71"/>
        <v/>
      </c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  <c r="AJ102" s="117" t="str">
        <f t="shared" si="72"/>
        <v/>
      </c>
      <c r="AK102" s="120" t="str">
        <f t="shared" si="73"/>
        <v/>
      </c>
      <c r="AL102" s="92" t="str">
        <f t="shared" si="74"/>
        <v/>
      </c>
      <c r="AM102" s="92" t="str">
        <f t="shared" si="75"/>
        <v/>
      </c>
      <c r="AN102" s="120" t="str">
        <f t="shared" si="76"/>
        <v/>
      </c>
      <c r="AO102" s="92" t="str">
        <f t="shared" si="77"/>
        <v/>
      </c>
      <c r="AP102" s="92" t="str">
        <f t="shared" si="78"/>
        <v/>
      </c>
      <c r="AQ102" s="120" t="str">
        <f t="shared" si="79"/>
        <v/>
      </c>
      <c r="AR102" s="92" t="str">
        <f t="shared" si="80"/>
        <v/>
      </c>
      <c r="AS102" s="92" t="str">
        <f t="shared" si="81"/>
        <v/>
      </c>
      <c r="AT102" s="120" t="str">
        <f t="shared" si="82"/>
        <v/>
      </c>
      <c r="AU102" s="92" t="str">
        <f t="shared" si="83"/>
        <v/>
      </c>
      <c r="AV102" s="92" t="str">
        <f t="shared" si="84"/>
        <v/>
      </c>
      <c r="AW102" s="120" t="str">
        <f t="shared" si="85"/>
        <v/>
      </c>
      <c r="AX102" s="92" t="str">
        <f t="shared" si="86"/>
        <v/>
      </c>
      <c r="AY102" s="92" t="str">
        <f t="shared" si="87"/>
        <v/>
      </c>
      <c r="AZ102" s="91" t="str">
        <f t="shared" si="88"/>
        <v/>
      </c>
      <c r="BA102" s="92" t="str">
        <f t="shared" si="89"/>
        <v/>
      </c>
      <c r="BB102" s="92" t="str">
        <f t="shared" si="90"/>
        <v/>
      </c>
      <c r="BC102" s="91" t="str">
        <f t="shared" si="91"/>
        <v/>
      </c>
      <c r="BD102" s="92" t="str">
        <f t="shared" si="92"/>
        <v/>
      </c>
      <c r="BE102" s="92" t="str">
        <f t="shared" si="93"/>
        <v/>
      </c>
      <c r="BF102" s="91" t="str">
        <f t="shared" si="94"/>
        <v/>
      </c>
      <c r="BG102" s="92" t="str">
        <f t="shared" si="95"/>
        <v/>
      </c>
      <c r="BH102" s="92" t="str">
        <f t="shared" si="96"/>
        <v/>
      </c>
      <c r="BI102" s="91" t="str">
        <f t="shared" si="97"/>
        <v/>
      </c>
      <c r="BJ102" s="92" t="str">
        <f t="shared" si="98"/>
        <v/>
      </c>
      <c r="BK102" s="92" t="str">
        <f t="shared" si="99"/>
        <v/>
      </c>
      <c r="BL102" s="91" t="str">
        <f t="shared" si="100"/>
        <v/>
      </c>
      <c r="BM102" s="92" t="str">
        <f t="shared" si="101"/>
        <v/>
      </c>
      <c r="BN102" s="92" t="str">
        <f t="shared" si="102"/>
        <v/>
      </c>
      <c r="BO102" s="2"/>
      <c r="BP102" s="2"/>
    </row>
    <row r="103" spans="1:68" ht="15.75" customHeight="1">
      <c r="A103" s="118" t="str">
        <f>IF(B$6="LECTURE",IF('Database (LECTURE-RES-PRAC)'!A98="","",'Database (LECTURE-RES-PRAC)'!A98),"")</f>
        <v/>
      </c>
      <c r="B103" s="119" t="str">
        <f>IF(B$6="LECTURE",IF('Database (LECTURE-RES-PRAC)'!B98="","",'Database (LECTURE-RES-PRAC)'!B98),"")</f>
        <v/>
      </c>
      <c r="C103" s="118" t="str">
        <f>IF(B103&lt;&gt;"",'Database (LECTURE-RES-PRAC)'!C98,"")</f>
        <v/>
      </c>
      <c r="D103" s="276"/>
      <c r="E103" s="57"/>
      <c r="F103" s="57"/>
      <c r="G103" s="57"/>
      <c r="H103" s="57"/>
      <c r="I103" s="57"/>
      <c r="J103" s="57"/>
      <c r="K103" s="57"/>
      <c r="L103" s="57"/>
      <c r="M103" s="57"/>
      <c r="N103" s="116" t="str">
        <f t="shared" si="70"/>
        <v/>
      </c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116" t="str">
        <f t="shared" si="71"/>
        <v/>
      </c>
      <c r="Z103" s="57"/>
      <c r="AA103" s="57"/>
      <c r="AB103" s="57"/>
      <c r="AC103" s="57"/>
      <c r="AD103" s="57"/>
      <c r="AE103" s="57"/>
      <c r="AF103" s="57"/>
      <c r="AG103" s="57"/>
      <c r="AH103" s="57"/>
      <c r="AI103" s="57"/>
      <c r="AJ103" s="117" t="str">
        <f t="shared" si="72"/>
        <v/>
      </c>
      <c r="AK103" s="120" t="str">
        <f t="shared" si="73"/>
        <v/>
      </c>
      <c r="AL103" s="92" t="str">
        <f t="shared" si="74"/>
        <v/>
      </c>
      <c r="AM103" s="92" t="str">
        <f t="shared" si="75"/>
        <v/>
      </c>
      <c r="AN103" s="120" t="str">
        <f t="shared" si="76"/>
        <v/>
      </c>
      <c r="AO103" s="92" t="str">
        <f t="shared" si="77"/>
        <v/>
      </c>
      <c r="AP103" s="92" t="str">
        <f t="shared" si="78"/>
        <v/>
      </c>
      <c r="AQ103" s="120" t="str">
        <f t="shared" si="79"/>
        <v/>
      </c>
      <c r="AR103" s="92" t="str">
        <f t="shared" si="80"/>
        <v/>
      </c>
      <c r="AS103" s="92" t="str">
        <f t="shared" si="81"/>
        <v/>
      </c>
      <c r="AT103" s="120" t="str">
        <f t="shared" si="82"/>
        <v/>
      </c>
      <c r="AU103" s="92" t="str">
        <f t="shared" si="83"/>
        <v/>
      </c>
      <c r="AV103" s="92" t="str">
        <f t="shared" si="84"/>
        <v/>
      </c>
      <c r="AW103" s="120" t="str">
        <f t="shared" si="85"/>
        <v/>
      </c>
      <c r="AX103" s="92" t="str">
        <f t="shared" si="86"/>
        <v/>
      </c>
      <c r="AY103" s="92" t="str">
        <f t="shared" si="87"/>
        <v/>
      </c>
      <c r="AZ103" s="91" t="str">
        <f t="shared" si="88"/>
        <v/>
      </c>
      <c r="BA103" s="92" t="str">
        <f t="shared" si="89"/>
        <v/>
      </c>
      <c r="BB103" s="92" t="str">
        <f t="shared" si="90"/>
        <v/>
      </c>
      <c r="BC103" s="91" t="str">
        <f t="shared" si="91"/>
        <v/>
      </c>
      <c r="BD103" s="92" t="str">
        <f t="shared" si="92"/>
        <v/>
      </c>
      <c r="BE103" s="92" t="str">
        <f t="shared" si="93"/>
        <v/>
      </c>
      <c r="BF103" s="91" t="str">
        <f t="shared" si="94"/>
        <v/>
      </c>
      <c r="BG103" s="92" t="str">
        <f t="shared" si="95"/>
        <v/>
      </c>
      <c r="BH103" s="92" t="str">
        <f t="shared" si="96"/>
        <v/>
      </c>
      <c r="BI103" s="91" t="str">
        <f t="shared" si="97"/>
        <v/>
      </c>
      <c r="BJ103" s="92" t="str">
        <f t="shared" si="98"/>
        <v/>
      </c>
      <c r="BK103" s="92" t="str">
        <f t="shared" si="99"/>
        <v/>
      </c>
      <c r="BL103" s="91" t="str">
        <f t="shared" si="100"/>
        <v/>
      </c>
      <c r="BM103" s="92" t="str">
        <f t="shared" si="101"/>
        <v/>
      </c>
      <c r="BN103" s="92" t="str">
        <f t="shared" si="102"/>
        <v/>
      </c>
      <c r="BO103" s="2"/>
      <c r="BP103" s="2"/>
    </row>
    <row r="104" spans="1:68" ht="15.75" customHeight="1">
      <c r="A104" s="118" t="str">
        <f>IF(B$6="LECTURE",IF('Database (LECTURE-RES-PRAC)'!A99="","",'Database (LECTURE-RES-PRAC)'!A99),"")</f>
        <v/>
      </c>
      <c r="B104" s="119" t="str">
        <f>IF(B$6="LECTURE",IF('Database (LECTURE-RES-PRAC)'!B99="","",'Database (LECTURE-RES-PRAC)'!B99),"")</f>
        <v/>
      </c>
      <c r="C104" s="118" t="str">
        <f>IF(B104&lt;&gt;"",'Database (LECTURE-RES-PRAC)'!C99,"")</f>
        <v/>
      </c>
      <c r="D104" s="276"/>
      <c r="E104" s="57"/>
      <c r="F104" s="57"/>
      <c r="G104" s="57"/>
      <c r="H104" s="57"/>
      <c r="I104" s="57"/>
      <c r="J104" s="57"/>
      <c r="K104" s="57"/>
      <c r="L104" s="57"/>
      <c r="M104" s="57"/>
      <c r="N104" s="116" t="str">
        <f t="shared" si="70"/>
        <v/>
      </c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116" t="str">
        <f t="shared" si="71"/>
        <v/>
      </c>
      <c r="Z104" s="57"/>
      <c r="AA104" s="57"/>
      <c r="AB104" s="57"/>
      <c r="AC104" s="57"/>
      <c r="AD104" s="57"/>
      <c r="AE104" s="57"/>
      <c r="AF104" s="57"/>
      <c r="AG104" s="57"/>
      <c r="AH104" s="57"/>
      <c r="AI104" s="57"/>
      <c r="AJ104" s="117" t="str">
        <f t="shared" si="72"/>
        <v/>
      </c>
      <c r="AK104" s="120" t="str">
        <f t="shared" si="73"/>
        <v/>
      </c>
      <c r="AL104" s="92" t="str">
        <f t="shared" si="74"/>
        <v/>
      </c>
      <c r="AM104" s="92" t="str">
        <f t="shared" si="75"/>
        <v/>
      </c>
      <c r="AN104" s="120" t="str">
        <f t="shared" si="76"/>
        <v/>
      </c>
      <c r="AO104" s="92" t="str">
        <f t="shared" si="77"/>
        <v/>
      </c>
      <c r="AP104" s="92" t="str">
        <f t="shared" si="78"/>
        <v/>
      </c>
      <c r="AQ104" s="120" t="str">
        <f t="shared" si="79"/>
        <v/>
      </c>
      <c r="AR104" s="92" t="str">
        <f t="shared" si="80"/>
        <v/>
      </c>
      <c r="AS104" s="92" t="str">
        <f t="shared" si="81"/>
        <v/>
      </c>
      <c r="AT104" s="120" t="str">
        <f t="shared" si="82"/>
        <v/>
      </c>
      <c r="AU104" s="92" t="str">
        <f t="shared" si="83"/>
        <v/>
      </c>
      <c r="AV104" s="92" t="str">
        <f t="shared" si="84"/>
        <v/>
      </c>
      <c r="AW104" s="120" t="str">
        <f t="shared" si="85"/>
        <v/>
      </c>
      <c r="AX104" s="92" t="str">
        <f t="shared" si="86"/>
        <v/>
      </c>
      <c r="AY104" s="92" t="str">
        <f t="shared" si="87"/>
        <v/>
      </c>
      <c r="AZ104" s="91" t="str">
        <f t="shared" si="88"/>
        <v/>
      </c>
      <c r="BA104" s="92" t="str">
        <f t="shared" si="89"/>
        <v/>
      </c>
      <c r="BB104" s="92" t="str">
        <f t="shared" si="90"/>
        <v/>
      </c>
      <c r="BC104" s="91" t="str">
        <f t="shared" si="91"/>
        <v/>
      </c>
      <c r="BD104" s="92" t="str">
        <f t="shared" si="92"/>
        <v/>
      </c>
      <c r="BE104" s="92" t="str">
        <f t="shared" si="93"/>
        <v/>
      </c>
      <c r="BF104" s="91" t="str">
        <f t="shared" si="94"/>
        <v/>
      </c>
      <c r="BG104" s="92" t="str">
        <f t="shared" si="95"/>
        <v/>
      </c>
      <c r="BH104" s="92" t="str">
        <f t="shared" si="96"/>
        <v/>
      </c>
      <c r="BI104" s="91" t="str">
        <f t="shared" si="97"/>
        <v/>
      </c>
      <c r="BJ104" s="92" t="str">
        <f t="shared" si="98"/>
        <v/>
      </c>
      <c r="BK104" s="92" t="str">
        <f t="shared" si="99"/>
        <v/>
      </c>
      <c r="BL104" s="91" t="str">
        <f t="shared" si="100"/>
        <v/>
      </c>
      <c r="BM104" s="92" t="str">
        <f t="shared" si="101"/>
        <v/>
      </c>
      <c r="BN104" s="92" t="str">
        <f t="shared" si="102"/>
        <v/>
      </c>
      <c r="BO104" s="2"/>
      <c r="BP104" s="2"/>
    </row>
    <row r="105" spans="1:68" ht="15.75" customHeight="1">
      <c r="A105" s="118" t="str">
        <f>IF(B$6="LECTURE",IF('Database (LECTURE-RES-PRAC)'!A100="","",'Database (LECTURE-RES-PRAC)'!A100),"")</f>
        <v/>
      </c>
      <c r="B105" s="119" t="str">
        <f>IF(B$6="LECTURE",IF('Database (LECTURE-RES-PRAC)'!B100="","",'Database (LECTURE-RES-PRAC)'!B100),"")</f>
        <v/>
      </c>
      <c r="C105" s="118" t="str">
        <f>IF(B105&lt;&gt;"",'Database (LECTURE-RES-PRAC)'!C100,"")</f>
        <v/>
      </c>
      <c r="D105" s="276"/>
      <c r="E105" s="57"/>
      <c r="F105" s="57"/>
      <c r="G105" s="57"/>
      <c r="H105" s="57"/>
      <c r="I105" s="57"/>
      <c r="J105" s="57"/>
      <c r="K105" s="57"/>
      <c r="L105" s="57"/>
      <c r="M105" s="57"/>
      <c r="N105" s="116" t="str">
        <f t="shared" si="70"/>
        <v/>
      </c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116" t="str">
        <f t="shared" si="71"/>
        <v/>
      </c>
      <c r="Z105" s="57"/>
      <c r="AA105" s="57"/>
      <c r="AB105" s="57"/>
      <c r="AC105" s="57"/>
      <c r="AD105" s="57"/>
      <c r="AE105" s="57"/>
      <c r="AF105" s="57"/>
      <c r="AG105" s="57"/>
      <c r="AH105" s="57"/>
      <c r="AI105" s="57"/>
      <c r="AJ105" s="117" t="str">
        <f t="shared" si="72"/>
        <v/>
      </c>
      <c r="AK105" s="120" t="str">
        <f t="shared" si="73"/>
        <v/>
      </c>
      <c r="AL105" s="92" t="str">
        <f t="shared" si="74"/>
        <v/>
      </c>
      <c r="AM105" s="92" t="str">
        <f t="shared" si="75"/>
        <v/>
      </c>
      <c r="AN105" s="120" t="str">
        <f t="shared" si="76"/>
        <v/>
      </c>
      <c r="AO105" s="92" t="str">
        <f t="shared" si="77"/>
        <v/>
      </c>
      <c r="AP105" s="92" t="str">
        <f t="shared" si="78"/>
        <v/>
      </c>
      <c r="AQ105" s="120" t="str">
        <f t="shared" si="79"/>
        <v/>
      </c>
      <c r="AR105" s="92" t="str">
        <f t="shared" si="80"/>
        <v/>
      </c>
      <c r="AS105" s="92" t="str">
        <f t="shared" si="81"/>
        <v/>
      </c>
      <c r="AT105" s="120" t="str">
        <f t="shared" si="82"/>
        <v/>
      </c>
      <c r="AU105" s="92" t="str">
        <f t="shared" si="83"/>
        <v/>
      </c>
      <c r="AV105" s="92" t="str">
        <f t="shared" si="84"/>
        <v/>
      </c>
      <c r="AW105" s="120" t="str">
        <f t="shared" si="85"/>
        <v/>
      </c>
      <c r="AX105" s="92" t="str">
        <f t="shared" si="86"/>
        <v/>
      </c>
      <c r="AY105" s="92" t="str">
        <f t="shared" si="87"/>
        <v/>
      </c>
      <c r="AZ105" s="91" t="str">
        <f t="shared" si="88"/>
        <v/>
      </c>
      <c r="BA105" s="92" t="str">
        <f t="shared" si="89"/>
        <v/>
      </c>
      <c r="BB105" s="92" t="str">
        <f t="shared" si="90"/>
        <v/>
      </c>
      <c r="BC105" s="91" t="str">
        <f t="shared" si="91"/>
        <v/>
      </c>
      <c r="BD105" s="92" t="str">
        <f t="shared" si="92"/>
        <v/>
      </c>
      <c r="BE105" s="92" t="str">
        <f t="shared" si="93"/>
        <v/>
      </c>
      <c r="BF105" s="91" t="str">
        <f t="shared" si="94"/>
        <v/>
      </c>
      <c r="BG105" s="92" t="str">
        <f t="shared" si="95"/>
        <v/>
      </c>
      <c r="BH105" s="92" t="str">
        <f t="shared" si="96"/>
        <v/>
      </c>
      <c r="BI105" s="91" t="str">
        <f t="shared" si="97"/>
        <v/>
      </c>
      <c r="BJ105" s="92" t="str">
        <f t="shared" si="98"/>
        <v/>
      </c>
      <c r="BK105" s="92" t="str">
        <f t="shared" si="99"/>
        <v/>
      </c>
      <c r="BL105" s="91" t="str">
        <f t="shared" si="100"/>
        <v/>
      </c>
      <c r="BM105" s="92" t="str">
        <f t="shared" si="101"/>
        <v/>
      </c>
      <c r="BN105" s="92" t="str">
        <f t="shared" si="102"/>
        <v/>
      </c>
      <c r="BO105" s="2"/>
      <c r="BP105" s="2"/>
    </row>
    <row r="106" spans="1:68" ht="15.75" customHeight="1">
      <c r="A106" s="118" t="str">
        <f>IF(B$6="LECTURE",IF('Database (LECTURE-RES-PRAC)'!A101="","",'Database (LECTURE-RES-PRAC)'!A101),"")</f>
        <v/>
      </c>
      <c r="B106" s="119" t="str">
        <f>IF(B$6="LECTURE",IF('Database (LECTURE-RES-PRAC)'!B101="","",'Database (LECTURE-RES-PRAC)'!B101),"")</f>
        <v/>
      </c>
      <c r="C106" s="118" t="str">
        <f>IF(B106&lt;&gt;"",'Database (LECTURE-RES-PRAC)'!C101,"")</f>
        <v/>
      </c>
      <c r="D106" s="276"/>
      <c r="E106" s="57"/>
      <c r="F106" s="57"/>
      <c r="G106" s="57"/>
      <c r="H106" s="57"/>
      <c r="I106" s="57"/>
      <c r="J106" s="57"/>
      <c r="K106" s="57"/>
      <c r="L106" s="57"/>
      <c r="M106" s="57"/>
      <c r="N106" s="116" t="str">
        <f t="shared" si="70"/>
        <v/>
      </c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116" t="str">
        <f t="shared" si="71"/>
        <v/>
      </c>
      <c r="Z106" s="57"/>
      <c r="AA106" s="57"/>
      <c r="AB106" s="57"/>
      <c r="AC106" s="57"/>
      <c r="AD106" s="57"/>
      <c r="AE106" s="57"/>
      <c r="AF106" s="57"/>
      <c r="AG106" s="57"/>
      <c r="AH106" s="57"/>
      <c r="AI106" s="57"/>
      <c r="AJ106" s="117" t="str">
        <f t="shared" si="72"/>
        <v/>
      </c>
      <c r="AK106" s="120" t="str">
        <f t="shared" si="73"/>
        <v/>
      </c>
      <c r="AL106" s="92" t="str">
        <f t="shared" si="74"/>
        <v/>
      </c>
      <c r="AM106" s="92" t="str">
        <f t="shared" si="75"/>
        <v/>
      </c>
      <c r="AN106" s="120" t="str">
        <f t="shared" si="76"/>
        <v/>
      </c>
      <c r="AO106" s="92" t="str">
        <f t="shared" si="77"/>
        <v/>
      </c>
      <c r="AP106" s="92" t="str">
        <f t="shared" si="78"/>
        <v/>
      </c>
      <c r="AQ106" s="120" t="str">
        <f t="shared" si="79"/>
        <v/>
      </c>
      <c r="AR106" s="92" t="str">
        <f t="shared" si="80"/>
        <v/>
      </c>
      <c r="AS106" s="92" t="str">
        <f t="shared" si="81"/>
        <v/>
      </c>
      <c r="AT106" s="120" t="str">
        <f t="shared" si="82"/>
        <v/>
      </c>
      <c r="AU106" s="92" t="str">
        <f t="shared" si="83"/>
        <v/>
      </c>
      <c r="AV106" s="92" t="str">
        <f t="shared" si="84"/>
        <v/>
      </c>
      <c r="AW106" s="120" t="str">
        <f t="shared" si="85"/>
        <v/>
      </c>
      <c r="AX106" s="92" t="str">
        <f t="shared" si="86"/>
        <v/>
      </c>
      <c r="AY106" s="92" t="str">
        <f t="shared" si="87"/>
        <v/>
      </c>
      <c r="AZ106" s="91" t="str">
        <f t="shared" si="88"/>
        <v/>
      </c>
      <c r="BA106" s="92" t="str">
        <f t="shared" si="89"/>
        <v/>
      </c>
      <c r="BB106" s="92" t="str">
        <f t="shared" si="90"/>
        <v/>
      </c>
      <c r="BC106" s="91" t="str">
        <f t="shared" si="91"/>
        <v/>
      </c>
      <c r="BD106" s="92" t="str">
        <f t="shared" si="92"/>
        <v/>
      </c>
      <c r="BE106" s="92" t="str">
        <f t="shared" si="93"/>
        <v/>
      </c>
      <c r="BF106" s="91" t="str">
        <f t="shared" si="94"/>
        <v/>
      </c>
      <c r="BG106" s="92" t="str">
        <f t="shared" si="95"/>
        <v/>
      </c>
      <c r="BH106" s="92" t="str">
        <f t="shared" si="96"/>
        <v/>
      </c>
      <c r="BI106" s="91" t="str">
        <f t="shared" si="97"/>
        <v/>
      </c>
      <c r="BJ106" s="92" t="str">
        <f t="shared" si="98"/>
        <v/>
      </c>
      <c r="BK106" s="92" t="str">
        <f t="shared" si="99"/>
        <v/>
      </c>
      <c r="BL106" s="91" t="str">
        <f t="shared" si="100"/>
        <v/>
      </c>
      <c r="BM106" s="92" t="str">
        <f t="shared" si="101"/>
        <v/>
      </c>
      <c r="BN106" s="92" t="str">
        <f t="shared" si="102"/>
        <v/>
      </c>
      <c r="BO106" s="2"/>
      <c r="BP106" s="2"/>
    </row>
    <row r="107" spans="1:68" ht="15.75" customHeight="1">
      <c r="A107" s="118" t="str">
        <f>IF(B$6="LECTURE",IF('Database (LECTURE-RES-PRAC)'!A102="","",'Database (LECTURE-RES-PRAC)'!A102),"")</f>
        <v/>
      </c>
      <c r="B107" s="119" t="str">
        <f>IF(B$6="LECTURE",IF('Database (LECTURE-RES-PRAC)'!B102="","",'Database (LECTURE-RES-PRAC)'!B102),"")</f>
        <v/>
      </c>
      <c r="C107" s="118" t="str">
        <f>IF(B107&lt;&gt;"",'Database (LECTURE-RES-PRAC)'!C102,"")</f>
        <v/>
      </c>
      <c r="D107" s="276"/>
      <c r="E107" s="57"/>
      <c r="F107" s="57"/>
      <c r="G107" s="57"/>
      <c r="H107" s="57"/>
      <c r="I107" s="57"/>
      <c r="J107" s="57"/>
      <c r="K107" s="57"/>
      <c r="L107" s="57"/>
      <c r="M107" s="57"/>
      <c r="N107" s="116" t="str">
        <f t="shared" si="70"/>
        <v/>
      </c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116" t="str">
        <f t="shared" si="71"/>
        <v/>
      </c>
      <c r="Z107" s="57"/>
      <c r="AA107" s="57"/>
      <c r="AB107" s="57"/>
      <c r="AC107" s="57"/>
      <c r="AD107" s="57"/>
      <c r="AE107" s="57"/>
      <c r="AF107" s="57"/>
      <c r="AG107" s="57"/>
      <c r="AH107" s="57"/>
      <c r="AI107" s="57"/>
      <c r="AJ107" s="117" t="str">
        <f t="shared" si="72"/>
        <v/>
      </c>
      <c r="AK107" s="120" t="str">
        <f t="shared" si="73"/>
        <v/>
      </c>
      <c r="AL107" s="92" t="str">
        <f t="shared" si="74"/>
        <v/>
      </c>
      <c r="AM107" s="92" t="str">
        <f t="shared" si="75"/>
        <v/>
      </c>
      <c r="AN107" s="120" t="str">
        <f t="shared" si="76"/>
        <v/>
      </c>
      <c r="AO107" s="92" t="str">
        <f t="shared" si="77"/>
        <v/>
      </c>
      <c r="AP107" s="92" t="str">
        <f t="shared" si="78"/>
        <v/>
      </c>
      <c r="AQ107" s="120" t="str">
        <f t="shared" si="79"/>
        <v/>
      </c>
      <c r="AR107" s="92" t="str">
        <f t="shared" si="80"/>
        <v/>
      </c>
      <c r="AS107" s="92" t="str">
        <f t="shared" si="81"/>
        <v/>
      </c>
      <c r="AT107" s="120" t="str">
        <f t="shared" si="82"/>
        <v/>
      </c>
      <c r="AU107" s="92" t="str">
        <f t="shared" si="83"/>
        <v/>
      </c>
      <c r="AV107" s="92" t="str">
        <f t="shared" si="84"/>
        <v/>
      </c>
      <c r="AW107" s="120" t="str">
        <f t="shared" si="85"/>
        <v/>
      </c>
      <c r="AX107" s="92" t="str">
        <f t="shared" si="86"/>
        <v/>
      </c>
      <c r="AY107" s="92" t="str">
        <f t="shared" si="87"/>
        <v/>
      </c>
      <c r="AZ107" s="91" t="str">
        <f t="shared" si="88"/>
        <v/>
      </c>
      <c r="BA107" s="92" t="str">
        <f t="shared" si="89"/>
        <v/>
      </c>
      <c r="BB107" s="92" t="str">
        <f t="shared" si="90"/>
        <v/>
      </c>
      <c r="BC107" s="91" t="str">
        <f t="shared" si="91"/>
        <v/>
      </c>
      <c r="BD107" s="92" t="str">
        <f t="shared" si="92"/>
        <v/>
      </c>
      <c r="BE107" s="92" t="str">
        <f t="shared" si="93"/>
        <v/>
      </c>
      <c r="BF107" s="91" t="str">
        <f t="shared" si="94"/>
        <v/>
      </c>
      <c r="BG107" s="92" t="str">
        <f t="shared" si="95"/>
        <v/>
      </c>
      <c r="BH107" s="92" t="str">
        <f t="shared" si="96"/>
        <v/>
      </c>
      <c r="BI107" s="91" t="str">
        <f t="shared" si="97"/>
        <v/>
      </c>
      <c r="BJ107" s="92" t="str">
        <f t="shared" si="98"/>
        <v/>
      </c>
      <c r="BK107" s="92" t="str">
        <f t="shared" si="99"/>
        <v/>
      </c>
      <c r="BL107" s="91" t="str">
        <f t="shared" si="100"/>
        <v/>
      </c>
      <c r="BM107" s="92" t="str">
        <f t="shared" si="101"/>
        <v/>
      </c>
      <c r="BN107" s="92" t="str">
        <f t="shared" si="102"/>
        <v/>
      </c>
      <c r="BO107" s="2"/>
      <c r="BP107" s="2"/>
    </row>
    <row r="108" spans="1:68" ht="15.75" customHeight="1">
      <c r="A108" s="118" t="str">
        <f>IF(B$6="LECTURE",IF('Database (LECTURE-RES-PRAC)'!A103="","",'Database (LECTURE-RES-PRAC)'!A103),"")</f>
        <v/>
      </c>
      <c r="B108" s="119" t="str">
        <f>IF(B$6="LECTURE",IF('Database (LECTURE-RES-PRAC)'!B103="","",'Database (LECTURE-RES-PRAC)'!B103),"")</f>
        <v/>
      </c>
      <c r="C108" s="118" t="str">
        <f>IF(B108&lt;&gt;"",'Database (LECTURE-RES-PRAC)'!C103,"")</f>
        <v/>
      </c>
      <c r="D108" s="276"/>
      <c r="E108" s="57"/>
      <c r="F108" s="57"/>
      <c r="G108" s="57"/>
      <c r="H108" s="57"/>
      <c r="I108" s="57"/>
      <c r="J108" s="57"/>
      <c r="K108" s="57"/>
      <c r="L108" s="57"/>
      <c r="M108" s="57"/>
      <c r="N108" s="116" t="str">
        <f t="shared" si="70"/>
        <v/>
      </c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116" t="str">
        <f t="shared" si="71"/>
        <v/>
      </c>
      <c r="Z108" s="57"/>
      <c r="AA108" s="57"/>
      <c r="AB108" s="57"/>
      <c r="AC108" s="57"/>
      <c r="AD108" s="57"/>
      <c r="AE108" s="57"/>
      <c r="AF108" s="57"/>
      <c r="AG108" s="57"/>
      <c r="AH108" s="57"/>
      <c r="AI108" s="57"/>
      <c r="AJ108" s="117" t="str">
        <f t="shared" si="72"/>
        <v/>
      </c>
      <c r="AK108" s="120" t="str">
        <f t="shared" si="73"/>
        <v/>
      </c>
      <c r="AL108" s="92" t="str">
        <f t="shared" si="74"/>
        <v/>
      </c>
      <c r="AM108" s="92" t="str">
        <f t="shared" si="75"/>
        <v/>
      </c>
      <c r="AN108" s="120" t="str">
        <f t="shared" si="76"/>
        <v/>
      </c>
      <c r="AO108" s="92" t="str">
        <f t="shared" si="77"/>
        <v/>
      </c>
      <c r="AP108" s="92" t="str">
        <f t="shared" si="78"/>
        <v/>
      </c>
      <c r="AQ108" s="120" t="str">
        <f t="shared" si="79"/>
        <v/>
      </c>
      <c r="AR108" s="92" t="str">
        <f t="shared" si="80"/>
        <v/>
      </c>
      <c r="AS108" s="92" t="str">
        <f t="shared" si="81"/>
        <v/>
      </c>
      <c r="AT108" s="120" t="str">
        <f t="shared" si="82"/>
        <v/>
      </c>
      <c r="AU108" s="92" t="str">
        <f t="shared" si="83"/>
        <v/>
      </c>
      <c r="AV108" s="92" t="str">
        <f t="shared" si="84"/>
        <v/>
      </c>
      <c r="AW108" s="120" t="str">
        <f t="shared" si="85"/>
        <v/>
      </c>
      <c r="AX108" s="92" t="str">
        <f t="shared" si="86"/>
        <v/>
      </c>
      <c r="AY108" s="92" t="str">
        <f t="shared" si="87"/>
        <v/>
      </c>
      <c r="AZ108" s="91" t="str">
        <f t="shared" si="88"/>
        <v/>
      </c>
      <c r="BA108" s="92" t="str">
        <f t="shared" si="89"/>
        <v/>
      </c>
      <c r="BB108" s="92" t="str">
        <f t="shared" si="90"/>
        <v/>
      </c>
      <c r="BC108" s="91" t="str">
        <f t="shared" si="91"/>
        <v/>
      </c>
      <c r="BD108" s="92" t="str">
        <f t="shared" si="92"/>
        <v/>
      </c>
      <c r="BE108" s="92" t="str">
        <f t="shared" si="93"/>
        <v/>
      </c>
      <c r="BF108" s="91" t="str">
        <f t="shared" si="94"/>
        <v/>
      </c>
      <c r="BG108" s="92" t="str">
        <f t="shared" si="95"/>
        <v/>
      </c>
      <c r="BH108" s="92" t="str">
        <f t="shared" si="96"/>
        <v/>
      </c>
      <c r="BI108" s="91" t="str">
        <f t="shared" si="97"/>
        <v/>
      </c>
      <c r="BJ108" s="92" t="str">
        <f t="shared" si="98"/>
        <v/>
      </c>
      <c r="BK108" s="92" t="str">
        <f t="shared" si="99"/>
        <v/>
      </c>
      <c r="BL108" s="91" t="str">
        <f t="shared" si="100"/>
        <v/>
      </c>
      <c r="BM108" s="92" t="str">
        <f t="shared" si="101"/>
        <v/>
      </c>
      <c r="BN108" s="92" t="str">
        <f t="shared" si="102"/>
        <v/>
      </c>
      <c r="BO108" s="2"/>
      <c r="BP108" s="2"/>
    </row>
    <row r="109" spans="1:68" ht="15.75" customHeight="1">
      <c r="A109" s="118" t="str">
        <f>IF(B$6="LECTURE",IF('Database (LECTURE-RES-PRAC)'!A104="","",'Database (LECTURE-RES-PRAC)'!A104),"")</f>
        <v/>
      </c>
      <c r="B109" s="119" t="str">
        <f>IF(B$6="LECTURE",IF('Database (LECTURE-RES-PRAC)'!B104="","",'Database (LECTURE-RES-PRAC)'!B104),"")</f>
        <v/>
      </c>
      <c r="C109" s="118" t="str">
        <f>IF(B109&lt;&gt;"",'Database (LECTURE-RES-PRAC)'!C104,"")</f>
        <v/>
      </c>
      <c r="D109" s="276"/>
      <c r="E109" s="57"/>
      <c r="F109" s="57"/>
      <c r="G109" s="57"/>
      <c r="H109" s="57"/>
      <c r="I109" s="57"/>
      <c r="J109" s="57"/>
      <c r="K109" s="57"/>
      <c r="L109" s="57"/>
      <c r="M109" s="57"/>
      <c r="N109" s="116" t="str">
        <f t="shared" si="70"/>
        <v/>
      </c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116" t="str">
        <f t="shared" si="71"/>
        <v/>
      </c>
      <c r="Z109" s="57"/>
      <c r="AA109" s="57"/>
      <c r="AB109" s="57"/>
      <c r="AC109" s="57"/>
      <c r="AD109" s="57"/>
      <c r="AE109" s="57"/>
      <c r="AF109" s="57"/>
      <c r="AG109" s="57"/>
      <c r="AH109" s="57"/>
      <c r="AI109" s="57"/>
      <c r="AJ109" s="117" t="str">
        <f t="shared" si="72"/>
        <v/>
      </c>
      <c r="AK109" s="120" t="str">
        <f t="shared" si="73"/>
        <v/>
      </c>
      <c r="AL109" s="92" t="str">
        <f t="shared" si="74"/>
        <v/>
      </c>
      <c r="AM109" s="92" t="str">
        <f t="shared" si="75"/>
        <v/>
      </c>
      <c r="AN109" s="120" t="str">
        <f t="shared" si="76"/>
        <v/>
      </c>
      <c r="AO109" s="92" t="str">
        <f t="shared" si="77"/>
        <v/>
      </c>
      <c r="AP109" s="92" t="str">
        <f t="shared" si="78"/>
        <v/>
      </c>
      <c r="AQ109" s="120" t="str">
        <f t="shared" si="79"/>
        <v/>
      </c>
      <c r="AR109" s="92" t="str">
        <f t="shared" si="80"/>
        <v/>
      </c>
      <c r="AS109" s="92" t="str">
        <f t="shared" si="81"/>
        <v/>
      </c>
      <c r="AT109" s="120" t="str">
        <f t="shared" si="82"/>
        <v/>
      </c>
      <c r="AU109" s="92" t="str">
        <f t="shared" si="83"/>
        <v/>
      </c>
      <c r="AV109" s="92" t="str">
        <f t="shared" si="84"/>
        <v/>
      </c>
      <c r="AW109" s="120" t="str">
        <f t="shared" si="85"/>
        <v/>
      </c>
      <c r="AX109" s="92" t="str">
        <f t="shared" si="86"/>
        <v/>
      </c>
      <c r="AY109" s="92" t="str">
        <f t="shared" si="87"/>
        <v/>
      </c>
      <c r="AZ109" s="91" t="str">
        <f t="shared" si="88"/>
        <v/>
      </c>
      <c r="BA109" s="92" t="str">
        <f t="shared" si="89"/>
        <v/>
      </c>
      <c r="BB109" s="92" t="str">
        <f t="shared" si="90"/>
        <v/>
      </c>
      <c r="BC109" s="91" t="str">
        <f t="shared" si="91"/>
        <v/>
      </c>
      <c r="BD109" s="92" t="str">
        <f t="shared" si="92"/>
        <v/>
      </c>
      <c r="BE109" s="92" t="str">
        <f t="shared" si="93"/>
        <v/>
      </c>
      <c r="BF109" s="91" t="str">
        <f t="shared" si="94"/>
        <v/>
      </c>
      <c r="BG109" s="92" t="str">
        <f t="shared" si="95"/>
        <v/>
      </c>
      <c r="BH109" s="92" t="str">
        <f t="shared" si="96"/>
        <v/>
      </c>
      <c r="BI109" s="91" t="str">
        <f t="shared" si="97"/>
        <v/>
      </c>
      <c r="BJ109" s="92" t="str">
        <f t="shared" si="98"/>
        <v/>
      </c>
      <c r="BK109" s="92" t="str">
        <f t="shared" si="99"/>
        <v/>
      </c>
      <c r="BL109" s="91" t="str">
        <f t="shared" si="100"/>
        <v/>
      </c>
      <c r="BM109" s="92" t="str">
        <f t="shared" si="101"/>
        <v/>
      </c>
      <c r="BN109" s="92" t="str">
        <f t="shared" si="102"/>
        <v/>
      </c>
      <c r="BO109" s="2"/>
      <c r="BP109" s="2"/>
    </row>
    <row r="110" spans="1:68" ht="15.75" customHeight="1">
      <c r="A110" s="118" t="str">
        <f>IF(B$6="LECTURE",IF('Database (LECTURE-RES-PRAC)'!A105="","",'Database (LECTURE-RES-PRAC)'!A105),"")</f>
        <v/>
      </c>
      <c r="B110" s="119" t="str">
        <f>IF(B$6="LECTURE",IF('Database (LECTURE-RES-PRAC)'!B105="","",'Database (LECTURE-RES-PRAC)'!B105),"")</f>
        <v/>
      </c>
      <c r="C110" s="118" t="str">
        <f>IF(B110&lt;&gt;"",'Database (LECTURE-RES-PRAC)'!C105,"")</f>
        <v/>
      </c>
      <c r="D110" s="276"/>
      <c r="E110" s="57"/>
      <c r="F110" s="57"/>
      <c r="G110" s="57"/>
      <c r="H110" s="57"/>
      <c r="I110" s="57"/>
      <c r="J110" s="57"/>
      <c r="K110" s="57"/>
      <c r="L110" s="57"/>
      <c r="M110" s="57"/>
      <c r="N110" s="116" t="str">
        <f t="shared" si="70"/>
        <v/>
      </c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116" t="str">
        <f t="shared" si="71"/>
        <v/>
      </c>
      <c r="Z110" s="57"/>
      <c r="AA110" s="57"/>
      <c r="AB110" s="57"/>
      <c r="AC110" s="57"/>
      <c r="AD110" s="57"/>
      <c r="AE110" s="57"/>
      <c r="AF110" s="57"/>
      <c r="AG110" s="57"/>
      <c r="AH110" s="57"/>
      <c r="AI110" s="57"/>
      <c r="AJ110" s="117" t="str">
        <f t="shared" si="72"/>
        <v/>
      </c>
      <c r="AK110" s="120" t="str">
        <f t="shared" si="73"/>
        <v/>
      </c>
      <c r="AL110" s="92" t="str">
        <f t="shared" si="74"/>
        <v/>
      </c>
      <c r="AM110" s="92" t="str">
        <f t="shared" si="75"/>
        <v/>
      </c>
      <c r="AN110" s="120" t="str">
        <f t="shared" si="76"/>
        <v/>
      </c>
      <c r="AO110" s="92" t="str">
        <f t="shared" si="77"/>
        <v/>
      </c>
      <c r="AP110" s="92" t="str">
        <f t="shared" si="78"/>
        <v/>
      </c>
      <c r="AQ110" s="120" t="str">
        <f t="shared" si="79"/>
        <v/>
      </c>
      <c r="AR110" s="92" t="str">
        <f t="shared" si="80"/>
        <v/>
      </c>
      <c r="AS110" s="92" t="str">
        <f t="shared" si="81"/>
        <v/>
      </c>
      <c r="AT110" s="120" t="str">
        <f t="shared" si="82"/>
        <v/>
      </c>
      <c r="AU110" s="92" t="str">
        <f t="shared" si="83"/>
        <v/>
      </c>
      <c r="AV110" s="92" t="str">
        <f t="shared" si="84"/>
        <v/>
      </c>
      <c r="AW110" s="120" t="str">
        <f t="shared" si="85"/>
        <v/>
      </c>
      <c r="AX110" s="92" t="str">
        <f t="shared" si="86"/>
        <v/>
      </c>
      <c r="AY110" s="92" t="str">
        <f t="shared" si="87"/>
        <v/>
      </c>
      <c r="AZ110" s="91" t="str">
        <f t="shared" si="88"/>
        <v/>
      </c>
      <c r="BA110" s="92" t="str">
        <f t="shared" si="89"/>
        <v/>
      </c>
      <c r="BB110" s="92" t="str">
        <f t="shared" si="90"/>
        <v/>
      </c>
      <c r="BC110" s="91" t="str">
        <f t="shared" si="91"/>
        <v/>
      </c>
      <c r="BD110" s="92" t="str">
        <f t="shared" si="92"/>
        <v/>
      </c>
      <c r="BE110" s="92" t="str">
        <f t="shared" si="93"/>
        <v/>
      </c>
      <c r="BF110" s="91" t="str">
        <f t="shared" si="94"/>
        <v/>
      </c>
      <c r="BG110" s="92" t="str">
        <f t="shared" si="95"/>
        <v/>
      </c>
      <c r="BH110" s="92" t="str">
        <f t="shared" si="96"/>
        <v/>
      </c>
      <c r="BI110" s="91" t="str">
        <f t="shared" si="97"/>
        <v/>
      </c>
      <c r="BJ110" s="92" t="str">
        <f t="shared" si="98"/>
        <v/>
      </c>
      <c r="BK110" s="92" t="str">
        <f t="shared" si="99"/>
        <v/>
      </c>
      <c r="BL110" s="91" t="str">
        <f t="shared" si="100"/>
        <v/>
      </c>
      <c r="BM110" s="92" t="str">
        <f t="shared" si="101"/>
        <v/>
      </c>
      <c r="BN110" s="92" t="str">
        <f t="shared" si="102"/>
        <v/>
      </c>
      <c r="BO110" s="2"/>
      <c r="BP110" s="2"/>
    </row>
    <row r="111" spans="1:68" ht="15.75" customHeight="1">
      <c r="A111" s="118" t="str">
        <f>IF(B$6="LECTURE",IF('Database (LECTURE-RES-PRAC)'!A106="","",'Database (LECTURE-RES-PRAC)'!A106),"")</f>
        <v/>
      </c>
      <c r="B111" s="119" t="str">
        <f>IF(B$6="LECTURE",IF('Database (LECTURE-RES-PRAC)'!B106="","",'Database (LECTURE-RES-PRAC)'!B106),"")</f>
        <v/>
      </c>
      <c r="C111" s="118" t="str">
        <f>IF(B111&lt;&gt;"",'Database (LECTURE-RES-PRAC)'!C106,"")</f>
        <v/>
      </c>
      <c r="D111" s="276"/>
      <c r="E111" s="57"/>
      <c r="F111" s="57"/>
      <c r="G111" s="57"/>
      <c r="H111" s="57"/>
      <c r="I111" s="57"/>
      <c r="J111" s="57"/>
      <c r="K111" s="57"/>
      <c r="L111" s="57"/>
      <c r="M111" s="57"/>
      <c r="N111" s="116" t="str">
        <f t="shared" si="70"/>
        <v/>
      </c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116" t="str">
        <f t="shared" si="71"/>
        <v/>
      </c>
      <c r="Z111" s="57"/>
      <c r="AA111" s="57"/>
      <c r="AB111" s="57"/>
      <c r="AC111" s="57"/>
      <c r="AD111" s="57"/>
      <c r="AE111" s="57"/>
      <c r="AF111" s="57"/>
      <c r="AG111" s="57"/>
      <c r="AH111" s="57"/>
      <c r="AI111" s="57"/>
      <c r="AJ111" s="117" t="str">
        <f t="shared" si="72"/>
        <v/>
      </c>
      <c r="AK111" s="120" t="str">
        <f t="shared" si="73"/>
        <v/>
      </c>
      <c r="AL111" s="92" t="str">
        <f t="shared" si="74"/>
        <v/>
      </c>
      <c r="AM111" s="92" t="str">
        <f t="shared" si="75"/>
        <v/>
      </c>
      <c r="AN111" s="120" t="str">
        <f t="shared" si="76"/>
        <v/>
      </c>
      <c r="AO111" s="92" t="str">
        <f t="shared" si="77"/>
        <v/>
      </c>
      <c r="AP111" s="92" t="str">
        <f t="shared" si="78"/>
        <v/>
      </c>
      <c r="AQ111" s="120" t="str">
        <f t="shared" si="79"/>
        <v/>
      </c>
      <c r="AR111" s="92" t="str">
        <f t="shared" si="80"/>
        <v/>
      </c>
      <c r="AS111" s="92" t="str">
        <f t="shared" si="81"/>
        <v/>
      </c>
      <c r="AT111" s="120" t="str">
        <f t="shared" si="82"/>
        <v/>
      </c>
      <c r="AU111" s="92" t="str">
        <f t="shared" si="83"/>
        <v/>
      </c>
      <c r="AV111" s="92" t="str">
        <f t="shared" si="84"/>
        <v/>
      </c>
      <c r="AW111" s="120" t="str">
        <f t="shared" si="85"/>
        <v/>
      </c>
      <c r="AX111" s="92" t="str">
        <f t="shared" si="86"/>
        <v/>
      </c>
      <c r="AY111" s="92" t="str">
        <f t="shared" si="87"/>
        <v/>
      </c>
      <c r="AZ111" s="91" t="str">
        <f t="shared" si="88"/>
        <v/>
      </c>
      <c r="BA111" s="92" t="str">
        <f t="shared" si="89"/>
        <v/>
      </c>
      <c r="BB111" s="92" t="str">
        <f t="shared" si="90"/>
        <v/>
      </c>
      <c r="BC111" s="91" t="str">
        <f t="shared" si="91"/>
        <v/>
      </c>
      <c r="BD111" s="92" t="str">
        <f t="shared" si="92"/>
        <v/>
      </c>
      <c r="BE111" s="92" t="str">
        <f t="shared" si="93"/>
        <v/>
      </c>
      <c r="BF111" s="91" t="str">
        <f t="shared" si="94"/>
        <v/>
      </c>
      <c r="BG111" s="92" t="str">
        <f t="shared" si="95"/>
        <v/>
      </c>
      <c r="BH111" s="92" t="str">
        <f t="shared" si="96"/>
        <v/>
      </c>
      <c r="BI111" s="91" t="str">
        <f t="shared" si="97"/>
        <v/>
      </c>
      <c r="BJ111" s="92" t="str">
        <f t="shared" si="98"/>
        <v/>
      </c>
      <c r="BK111" s="92" t="str">
        <f t="shared" si="99"/>
        <v/>
      </c>
      <c r="BL111" s="91" t="str">
        <f t="shared" si="100"/>
        <v/>
      </c>
      <c r="BM111" s="92" t="str">
        <f t="shared" si="101"/>
        <v/>
      </c>
      <c r="BN111" s="92" t="str">
        <f t="shared" si="102"/>
        <v/>
      </c>
      <c r="BO111" s="2"/>
      <c r="BP111" s="2"/>
    </row>
    <row r="112" spans="1:68" ht="15.75" customHeight="1">
      <c r="A112" s="118" t="str">
        <f>IF(B$6="LECTURE",IF('Database (LECTURE-RES-PRAC)'!A107="","",'Database (LECTURE-RES-PRAC)'!A107),"")</f>
        <v/>
      </c>
      <c r="B112" s="119" t="str">
        <f>IF(B$6="LECTURE",IF('Database (LECTURE-RES-PRAC)'!B107="","",'Database (LECTURE-RES-PRAC)'!B107),"")</f>
        <v/>
      </c>
      <c r="C112" s="118" t="str">
        <f>IF(B112&lt;&gt;"",'Database (LECTURE-RES-PRAC)'!C107,"")</f>
        <v/>
      </c>
      <c r="D112" s="276"/>
      <c r="E112" s="57"/>
      <c r="F112" s="57"/>
      <c r="G112" s="57"/>
      <c r="H112" s="57"/>
      <c r="I112" s="57"/>
      <c r="J112" s="57"/>
      <c r="K112" s="57"/>
      <c r="L112" s="57"/>
      <c r="M112" s="57"/>
      <c r="N112" s="116" t="str">
        <f t="shared" si="70"/>
        <v/>
      </c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116" t="str">
        <f t="shared" si="71"/>
        <v/>
      </c>
      <c r="Z112" s="57"/>
      <c r="AA112" s="57"/>
      <c r="AB112" s="57"/>
      <c r="AC112" s="57"/>
      <c r="AD112" s="57"/>
      <c r="AE112" s="57"/>
      <c r="AF112" s="57"/>
      <c r="AG112" s="57"/>
      <c r="AH112" s="57"/>
      <c r="AI112" s="57"/>
      <c r="AJ112" s="117" t="str">
        <f t="shared" si="72"/>
        <v/>
      </c>
      <c r="AK112" s="120" t="str">
        <f t="shared" si="73"/>
        <v/>
      </c>
      <c r="AL112" s="92" t="str">
        <f t="shared" si="74"/>
        <v/>
      </c>
      <c r="AM112" s="92" t="str">
        <f t="shared" si="75"/>
        <v/>
      </c>
      <c r="AN112" s="120" t="str">
        <f t="shared" si="76"/>
        <v/>
      </c>
      <c r="AO112" s="92" t="str">
        <f t="shared" si="77"/>
        <v/>
      </c>
      <c r="AP112" s="92" t="str">
        <f t="shared" si="78"/>
        <v/>
      </c>
      <c r="AQ112" s="120" t="str">
        <f t="shared" si="79"/>
        <v/>
      </c>
      <c r="AR112" s="92" t="str">
        <f t="shared" si="80"/>
        <v/>
      </c>
      <c r="AS112" s="92" t="str">
        <f t="shared" si="81"/>
        <v/>
      </c>
      <c r="AT112" s="120" t="str">
        <f t="shared" si="82"/>
        <v/>
      </c>
      <c r="AU112" s="92" t="str">
        <f t="shared" si="83"/>
        <v/>
      </c>
      <c r="AV112" s="92" t="str">
        <f t="shared" si="84"/>
        <v/>
      </c>
      <c r="AW112" s="120" t="str">
        <f t="shared" si="85"/>
        <v/>
      </c>
      <c r="AX112" s="92" t="str">
        <f t="shared" si="86"/>
        <v/>
      </c>
      <c r="AY112" s="92" t="str">
        <f t="shared" si="87"/>
        <v/>
      </c>
      <c r="AZ112" s="91" t="str">
        <f t="shared" si="88"/>
        <v/>
      </c>
      <c r="BA112" s="92" t="str">
        <f t="shared" si="89"/>
        <v/>
      </c>
      <c r="BB112" s="92" t="str">
        <f t="shared" si="90"/>
        <v/>
      </c>
      <c r="BC112" s="91" t="str">
        <f t="shared" si="91"/>
        <v/>
      </c>
      <c r="BD112" s="92" t="str">
        <f t="shared" si="92"/>
        <v/>
      </c>
      <c r="BE112" s="92" t="str">
        <f t="shared" si="93"/>
        <v/>
      </c>
      <c r="BF112" s="91" t="str">
        <f t="shared" si="94"/>
        <v/>
      </c>
      <c r="BG112" s="92" t="str">
        <f t="shared" si="95"/>
        <v/>
      </c>
      <c r="BH112" s="92" t="str">
        <f t="shared" si="96"/>
        <v/>
      </c>
      <c r="BI112" s="91" t="str">
        <f t="shared" si="97"/>
        <v/>
      </c>
      <c r="BJ112" s="92" t="str">
        <f t="shared" si="98"/>
        <v/>
      </c>
      <c r="BK112" s="92" t="str">
        <f t="shared" si="99"/>
        <v/>
      </c>
      <c r="BL112" s="91" t="str">
        <f t="shared" si="100"/>
        <v/>
      </c>
      <c r="BM112" s="92" t="str">
        <f t="shared" si="101"/>
        <v/>
      </c>
      <c r="BN112" s="92" t="str">
        <f t="shared" si="102"/>
        <v/>
      </c>
      <c r="BO112" s="2"/>
      <c r="BP112" s="2"/>
    </row>
    <row r="113" spans="1:68" ht="15.75" customHeight="1">
      <c r="A113" s="118" t="str">
        <f>IF(B$6="LECTURE",IF('Database (LECTURE-RES-PRAC)'!A108="","",'Database (LECTURE-RES-PRAC)'!A108),"")</f>
        <v/>
      </c>
      <c r="B113" s="119" t="str">
        <f>IF(B$6="LECTURE",IF('Database (LECTURE-RES-PRAC)'!B108="","",'Database (LECTURE-RES-PRAC)'!B108),"")</f>
        <v/>
      </c>
      <c r="C113" s="118" t="str">
        <f>IF(B113&lt;&gt;"",'Database (LECTURE-RES-PRAC)'!C108,"")</f>
        <v/>
      </c>
      <c r="D113" s="276"/>
      <c r="E113" s="57"/>
      <c r="F113" s="57"/>
      <c r="G113" s="57"/>
      <c r="H113" s="57"/>
      <c r="I113" s="57"/>
      <c r="J113" s="57"/>
      <c r="K113" s="57"/>
      <c r="L113" s="57"/>
      <c r="M113" s="57"/>
      <c r="N113" s="116" t="str">
        <f t="shared" si="70"/>
        <v/>
      </c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116" t="str">
        <f t="shared" si="71"/>
        <v/>
      </c>
      <c r="Z113" s="57"/>
      <c r="AA113" s="57"/>
      <c r="AB113" s="57"/>
      <c r="AC113" s="57"/>
      <c r="AD113" s="57"/>
      <c r="AE113" s="57"/>
      <c r="AF113" s="57"/>
      <c r="AG113" s="57"/>
      <c r="AH113" s="57"/>
      <c r="AI113" s="57"/>
      <c r="AJ113" s="117" t="str">
        <f t="shared" si="72"/>
        <v/>
      </c>
      <c r="AK113" s="120" t="str">
        <f t="shared" si="73"/>
        <v/>
      </c>
      <c r="AL113" s="92" t="str">
        <f t="shared" si="74"/>
        <v/>
      </c>
      <c r="AM113" s="92" t="str">
        <f t="shared" si="75"/>
        <v/>
      </c>
      <c r="AN113" s="120" t="str">
        <f t="shared" si="76"/>
        <v/>
      </c>
      <c r="AO113" s="92" t="str">
        <f t="shared" si="77"/>
        <v/>
      </c>
      <c r="AP113" s="92" t="str">
        <f t="shared" si="78"/>
        <v/>
      </c>
      <c r="AQ113" s="120" t="str">
        <f t="shared" si="79"/>
        <v/>
      </c>
      <c r="AR113" s="92" t="str">
        <f t="shared" si="80"/>
        <v/>
      </c>
      <c r="AS113" s="92" t="str">
        <f t="shared" si="81"/>
        <v/>
      </c>
      <c r="AT113" s="120" t="str">
        <f t="shared" si="82"/>
        <v/>
      </c>
      <c r="AU113" s="92" t="str">
        <f t="shared" si="83"/>
        <v/>
      </c>
      <c r="AV113" s="92" t="str">
        <f t="shared" si="84"/>
        <v/>
      </c>
      <c r="AW113" s="120" t="str">
        <f t="shared" si="85"/>
        <v/>
      </c>
      <c r="AX113" s="92" t="str">
        <f t="shared" si="86"/>
        <v/>
      </c>
      <c r="AY113" s="92" t="str">
        <f t="shared" si="87"/>
        <v/>
      </c>
      <c r="AZ113" s="91" t="str">
        <f t="shared" si="88"/>
        <v/>
      </c>
      <c r="BA113" s="92" t="str">
        <f t="shared" si="89"/>
        <v/>
      </c>
      <c r="BB113" s="92" t="str">
        <f t="shared" si="90"/>
        <v/>
      </c>
      <c r="BC113" s="91" t="str">
        <f t="shared" si="91"/>
        <v/>
      </c>
      <c r="BD113" s="92" t="str">
        <f t="shared" si="92"/>
        <v/>
      </c>
      <c r="BE113" s="92" t="str">
        <f t="shared" si="93"/>
        <v/>
      </c>
      <c r="BF113" s="91" t="str">
        <f t="shared" si="94"/>
        <v/>
      </c>
      <c r="BG113" s="92" t="str">
        <f t="shared" si="95"/>
        <v/>
      </c>
      <c r="BH113" s="92" t="str">
        <f t="shared" si="96"/>
        <v/>
      </c>
      <c r="BI113" s="91" t="str">
        <f t="shared" si="97"/>
        <v/>
      </c>
      <c r="BJ113" s="92" t="str">
        <f t="shared" si="98"/>
        <v/>
      </c>
      <c r="BK113" s="92" t="str">
        <f t="shared" si="99"/>
        <v/>
      </c>
      <c r="BL113" s="91" t="str">
        <f t="shared" si="100"/>
        <v/>
      </c>
      <c r="BM113" s="92" t="str">
        <f t="shared" si="101"/>
        <v/>
      </c>
      <c r="BN113" s="92" t="str">
        <f t="shared" si="102"/>
        <v/>
      </c>
      <c r="BO113" s="2"/>
      <c r="BP113" s="2"/>
    </row>
    <row r="114" spans="1:68" ht="15.75" customHeight="1">
      <c r="A114" s="118" t="str">
        <f>IF(B$6="LECTURE",IF('Database (LECTURE-RES-PRAC)'!A109="","",'Database (LECTURE-RES-PRAC)'!A109),"")</f>
        <v/>
      </c>
      <c r="B114" s="119" t="str">
        <f>IF(B$6="LECTURE",IF('Database (LECTURE-RES-PRAC)'!B109="","",'Database (LECTURE-RES-PRAC)'!B109),"")</f>
        <v/>
      </c>
      <c r="C114" s="118" t="str">
        <f>IF(B114&lt;&gt;"",'Database (LECTURE-RES-PRAC)'!C109,"")</f>
        <v/>
      </c>
      <c r="D114" s="276"/>
      <c r="E114" s="57"/>
      <c r="F114" s="57"/>
      <c r="G114" s="57"/>
      <c r="H114" s="57"/>
      <c r="I114" s="57"/>
      <c r="J114" s="57"/>
      <c r="K114" s="57"/>
      <c r="L114" s="57"/>
      <c r="M114" s="57"/>
      <c r="N114" s="116" t="str">
        <f t="shared" si="70"/>
        <v/>
      </c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116" t="str">
        <f t="shared" si="71"/>
        <v/>
      </c>
      <c r="Z114" s="57"/>
      <c r="AA114" s="57"/>
      <c r="AB114" s="57"/>
      <c r="AC114" s="57"/>
      <c r="AD114" s="57"/>
      <c r="AE114" s="57"/>
      <c r="AF114" s="57"/>
      <c r="AG114" s="57"/>
      <c r="AH114" s="57"/>
      <c r="AI114" s="57"/>
      <c r="AJ114" s="117" t="str">
        <f t="shared" si="72"/>
        <v/>
      </c>
      <c r="AK114" s="120" t="str">
        <f t="shared" si="73"/>
        <v/>
      </c>
      <c r="AL114" s="92" t="str">
        <f t="shared" si="74"/>
        <v/>
      </c>
      <c r="AM114" s="92" t="str">
        <f t="shared" si="75"/>
        <v/>
      </c>
      <c r="AN114" s="120" t="str">
        <f t="shared" si="76"/>
        <v/>
      </c>
      <c r="AO114" s="92" t="str">
        <f t="shared" si="77"/>
        <v/>
      </c>
      <c r="AP114" s="92" t="str">
        <f t="shared" si="78"/>
        <v/>
      </c>
      <c r="AQ114" s="120" t="str">
        <f t="shared" si="79"/>
        <v/>
      </c>
      <c r="AR114" s="92" t="str">
        <f t="shared" si="80"/>
        <v/>
      </c>
      <c r="AS114" s="92" t="str">
        <f t="shared" si="81"/>
        <v/>
      </c>
      <c r="AT114" s="120" t="str">
        <f t="shared" si="82"/>
        <v/>
      </c>
      <c r="AU114" s="92" t="str">
        <f t="shared" si="83"/>
        <v/>
      </c>
      <c r="AV114" s="92" t="str">
        <f t="shared" si="84"/>
        <v/>
      </c>
      <c r="AW114" s="120" t="str">
        <f t="shared" si="85"/>
        <v/>
      </c>
      <c r="AX114" s="92" t="str">
        <f t="shared" si="86"/>
        <v/>
      </c>
      <c r="AY114" s="92" t="str">
        <f t="shared" si="87"/>
        <v/>
      </c>
      <c r="AZ114" s="91" t="str">
        <f t="shared" si="88"/>
        <v/>
      </c>
      <c r="BA114" s="92" t="str">
        <f t="shared" si="89"/>
        <v/>
      </c>
      <c r="BB114" s="92" t="str">
        <f t="shared" si="90"/>
        <v/>
      </c>
      <c r="BC114" s="91" t="str">
        <f t="shared" si="91"/>
        <v/>
      </c>
      <c r="BD114" s="92" t="str">
        <f t="shared" si="92"/>
        <v/>
      </c>
      <c r="BE114" s="92" t="str">
        <f t="shared" si="93"/>
        <v/>
      </c>
      <c r="BF114" s="91" t="str">
        <f t="shared" si="94"/>
        <v/>
      </c>
      <c r="BG114" s="92" t="str">
        <f t="shared" si="95"/>
        <v/>
      </c>
      <c r="BH114" s="92" t="str">
        <f t="shared" si="96"/>
        <v/>
      </c>
      <c r="BI114" s="91" t="str">
        <f t="shared" si="97"/>
        <v/>
      </c>
      <c r="BJ114" s="92" t="str">
        <f t="shared" si="98"/>
        <v/>
      </c>
      <c r="BK114" s="92" t="str">
        <f t="shared" si="99"/>
        <v/>
      </c>
      <c r="BL114" s="91" t="str">
        <f t="shared" si="100"/>
        <v/>
      </c>
      <c r="BM114" s="92" t="str">
        <f t="shared" si="101"/>
        <v/>
      </c>
      <c r="BN114" s="92" t="str">
        <f t="shared" si="102"/>
        <v/>
      </c>
      <c r="BO114" s="2"/>
      <c r="BP114" s="2"/>
    </row>
    <row r="115" spans="1:68" ht="15.75" customHeight="1">
      <c r="A115" s="118" t="str">
        <f>IF(B$6="LECTURE",IF('Database (LECTURE-RES-PRAC)'!A110="","",'Database (LECTURE-RES-PRAC)'!A110),"")</f>
        <v/>
      </c>
      <c r="B115" s="119" t="str">
        <f>IF(B$6="LECTURE",IF('Database (LECTURE-RES-PRAC)'!B110="","",'Database (LECTURE-RES-PRAC)'!B110),"")</f>
        <v/>
      </c>
      <c r="C115" s="118" t="str">
        <f>IF(B115&lt;&gt;"",'Database (LECTURE-RES-PRAC)'!C110,"")</f>
        <v/>
      </c>
      <c r="D115" s="276"/>
      <c r="E115" s="57"/>
      <c r="F115" s="57"/>
      <c r="G115" s="57"/>
      <c r="H115" s="57"/>
      <c r="I115" s="57"/>
      <c r="J115" s="57"/>
      <c r="K115" s="57"/>
      <c r="L115" s="57"/>
      <c r="M115" s="57"/>
      <c r="N115" s="116" t="str">
        <f t="shared" si="70"/>
        <v/>
      </c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116" t="str">
        <f t="shared" si="71"/>
        <v/>
      </c>
      <c r="Z115" s="57"/>
      <c r="AA115" s="57"/>
      <c r="AB115" s="57"/>
      <c r="AC115" s="57"/>
      <c r="AD115" s="57"/>
      <c r="AE115" s="57"/>
      <c r="AF115" s="57"/>
      <c r="AG115" s="57"/>
      <c r="AH115" s="57"/>
      <c r="AI115" s="57"/>
      <c r="AJ115" s="117" t="str">
        <f t="shared" si="72"/>
        <v/>
      </c>
      <c r="AK115" s="120" t="str">
        <f t="shared" si="73"/>
        <v/>
      </c>
      <c r="AL115" s="92" t="str">
        <f t="shared" si="74"/>
        <v/>
      </c>
      <c r="AM115" s="92" t="str">
        <f t="shared" si="75"/>
        <v/>
      </c>
      <c r="AN115" s="120" t="str">
        <f t="shared" si="76"/>
        <v/>
      </c>
      <c r="AO115" s="92" t="str">
        <f t="shared" si="77"/>
        <v/>
      </c>
      <c r="AP115" s="92" t="str">
        <f t="shared" si="78"/>
        <v/>
      </c>
      <c r="AQ115" s="120" t="str">
        <f t="shared" si="79"/>
        <v/>
      </c>
      <c r="AR115" s="92" t="str">
        <f t="shared" si="80"/>
        <v/>
      </c>
      <c r="AS115" s="92" t="str">
        <f t="shared" si="81"/>
        <v/>
      </c>
      <c r="AT115" s="120" t="str">
        <f t="shared" si="82"/>
        <v/>
      </c>
      <c r="AU115" s="92" t="str">
        <f t="shared" si="83"/>
        <v/>
      </c>
      <c r="AV115" s="92" t="str">
        <f t="shared" si="84"/>
        <v/>
      </c>
      <c r="AW115" s="120" t="str">
        <f t="shared" si="85"/>
        <v/>
      </c>
      <c r="AX115" s="92" t="str">
        <f t="shared" si="86"/>
        <v/>
      </c>
      <c r="AY115" s="92" t="str">
        <f t="shared" si="87"/>
        <v/>
      </c>
      <c r="AZ115" s="91" t="str">
        <f t="shared" si="88"/>
        <v/>
      </c>
      <c r="BA115" s="92" t="str">
        <f t="shared" si="89"/>
        <v/>
      </c>
      <c r="BB115" s="92" t="str">
        <f t="shared" si="90"/>
        <v/>
      </c>
      <c r="BC115" s="91" t="str">
        <f t="shared" si="91"/>
        <v/>
      </c>
      <c r="BD115" s="92" t="str">
        <f t="shared" si="92"/>
        <v/>
      </c>
      <c r="BE115" s="92" t="str">
        <f t="shared" si="93"/>
        <v/>
      </c>
      <c r="BF115" s="91" t="str">
        <f t="shared" si="94"/>
        <v/>
      </c>
      <c r="BG115" s="92" t="str">
        <f t="shared" si="95"/>
        <v/>
      </c>
      <c r="BH115" s="92" t="str">
        <f t="shared" si="96"/>
        <v/>
      </c>
      <c r="BI115" s="91" t="str">
        <f t="shared" si="97"/>
        <v/>
      </c>
      <c r="BJ115" s="92" t="str">
        <f t="shared" si="98"/>
        <v/>
      </c>
      <c r="BK115" s="92" t="str">
        <f t="shared" si="99"/>
        <v/>
      </c>
      <c r="BL115" s="91" t="str">
        <f t="shared" si="100"/>
        <v/>
      </c>
      <c r="BM115" s="92" t="str">
        <f t="shared" si="101"/>
        <v/>
      </c>
      <c r="BN115" s="92" t="str">
        <f t="shared" si="102"/>
        <v/>
      </c>
      <c r="BO115" s="2"/>
      <c r="BP115" s="2"/>
    </row>
    <row r="116" spans="1:68" ht="15.75" customHeight="1">
      <c r="A116" s="118" t="str">
        <f>IF(B$6="LECTURE",IF('Database (LECTURE-RES-PRAC)'!A111="","",'Database (LECTURE-RES-PRAC)'!A111),"")</f>
        <v/>
      </c>
      <c r="B116" s="119" t="str">
        <f>IF(B$6="LECTURE",IF('Database (LECTURE-RES-PRAC)'!B111="","",'Database (LECTURE-RES-PRAC)'!B111),"")</f>
        <v/>
      </c>
      <c r="C116" s="118" t="str">
        <f>IF(B116&lt;&gt;"",'Database (LECTURE-RES-PRAC)'!C111,"")</f>
        <v/>
      </c>
      <c r="D116" s="276"/>
      <c r="E116" s="57"/>
      <c r="F116" s="57"/>
      <c r="G116" s="57"/>
      <c r="H116" s="57"/>
      <c r="I116" s="57"/>
      <c r="J116" s="57"/>
      <c r="K116" s="57"/>
      <c r="L116" s="57"/>
      <c r="M116" s="57"/>
      <c r="N116" s="116" t="str">
        <f t="shared" si="70"/>
        <v/>
      </c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116" t="str">
        <f t="shared" si="71"/>
        <v/>
      </c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117" t="str">
        <f t="shared" si="72"/>
        <v/>
      </c>
      <c r="AK116" s="120" t="str">
        <f t="shared" si="73"/>
        <v/>
      </c>
      <c r="AL116" s="92" t="str">
        <f t="shared" si="74"/>
        <v/>
      </c>
      <c r="AM116" s="92" t="str">
        <f t="shared" si="75"/>
        <v/>
      </c>
      <c r="AN116" s="120" t="str">
        <f t="shared" si="76"/>
        <v/>
      </c>
      <c r="AO116" s="92" t="str">
        <f t="shared" si="77"/>
        <v/>
      </c>
      <c r="AP116" s="92" t="str">
        <f t="shared" si="78"/>
        <v/>
      </c>
      <c r="AQ116" s="120" t="str">
        <f t="shared" si="79"/>
        <v/>
      </c>
      <c r="AR116" s="92" t="str">
        <f t="shared" si="80"/>
        <v/>
      </c>
      <c r="AS116" s="92" t="str">
        <f t="shared" si="81"/>
        <v/>
      </c>
      <c r="AT116" s="120" t="str">
        <f t="shared" si="82"/>
        <v/>
      </c>
      <c r="AU116" s="92" t="str">
        <f t="shared" si="83"/>
        <v/>
      </c>
      <c r="AV116" s="92" t="str">
        <f t="shared" si="84"/>
        <v/>
      </c>
      <c r="AW116" s="120" t="str">
        <f t="shared" si="85"/>
        <v/>
      </c>
      <c r="AX116" s="92" t="str">
        <f t="shared" si="86"/>
        <v/>
      </c>
      <c r="AY116" s="92" t="str">
        <f t="shared" si="87"/>
        <v/>
      </c>
      <c r="AZ116" s="91" t="str">
        <f t="shared" si="88"/>
        <v/>
      </c>
      <c r="BA116" s="92" t="str">
        <f t="shared" si="89"/>
        <v/>
      </c>
      <c r="BB116" s="92" t="str">
        <f t="shared" si="90"/>
        <v/>
      </c>
      <c r="BC116" s="91" t="str">
        <f t="shared" si="91"/>
        <v/>
      </c>
      <c r="BD116" s="92" t="str">
        <f t="shared" si="92"/>
        <v/>
      </c>
      <c r="BE116" s="92" t="str">
        <f t="shared" si="93"/>
        <v/>
      </c>
      <c r="BF116" s="91" t="str">
        <f t="shared" si="94"/>
        <v/>
      </c>
      <c r="BG116" s="92" t="str">
        <f t="shared" si="95"/>
        <v/>
      </c>
      <c r="BH116" s="92" t="str">
        <f t="shared" si="96"/>
        <v/>
      </c>
      <c r="BI116" s="91" t="str">
        <f t="shared" si="97"/>
        <v/>
      </c>
      <c r="BJ116" s="92" t="str">
        <f t="shared" si="98"/>
        <v/>
      </c>
      <c r="BK116" s="92" t="str">
        <f t="shared" si="99"/>
        <v/>
      </c>
      <c r="BL116" s="91" t="str">
        <f t="shared" si="100"/>
        <v/>
      </c>
      <c r="BM116" s="92" t="str">
        <f t="shared" si="101"/>
        <v/>
      </c>
      <c r="BN116" s="92" t="str">
        <f t="shared" si="102"/>
        <v/>
      </c>
      <c r="BO116" s="2"/>
      <c r="BP116" s="2"/>
    </row>
    <row r="117" spans="1:68" ht="15.75" customHeight="1">
      <c r="A117" s="118" t="str">
        <f>IF(B$6="LECTURE",IF('Database (LECTURE-RES-PRAC)'!A112="","",'Database (LECTURE-RES-PRAC)'!A112),"")</f>
        <v/>
      </c>
      <c r="B117" s="119" t="str">
        <f>IF(B$6="LECTURE",IF('Database (LECTURE-RES-PRAC)'!B112="","",'Database (LECTURE-RES-PRAC)'!B112),"")</f>
        <v/>
      </c>
      <c r="C117" s="118" t="str">
        <f>IF(B117&lt;&gt;"",'Database (LECTURE-RES-PRAC)'!C112,"")</f>
        <v/>
      </c>
      <c r="D117" s="276"/>
      <c r="E117" s="57"/>
      <c r="F117" s="57"/>
      <c r="G117" s="57"/>
      <c r="H117" s="57"/>
      <c r="I117" s="57"/>
      <c r="J117" s="57"/>
      <c r="K117" s="57"/>
      <c r="L117" s="57"/>
      <c r="M117" s="57"/>
      <c r="N117" s="116" t="str">
        <f t="shared" si="70"/>
        <v/>
      </c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116" t="str">
        <f t="shared" si="71"/>
        <v/>
      </c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  <c r="AJ117" s="117" t="str">
        <f t="shared" si="72"/>
        <v/>
      </c>
      <c r="AK117" s="120" t="str">
        <f t="shared" si="73"/>
        <v/>
      </c>
      <c r="AL117" s="92" t="str">
        <f t="shared" si="74"/>
        <v/>
      </c>
      <c r="AM117" s="92" t="str">
        <f t="shared" si="75"/>
        <v/>
      </c>
      <c r="AN117" s="120" t="str">
        <f t="shared" si="76"/>
        <v/>
      </c>
      <c r="AO117" s="92" t="str">
        <f t="shared" si="77"/>
        <v/>
      </c>
      <c r="AP117" s="92" t="str">
        <f t="shared" si="78"/>
        <v/>
      </c>
      <c r="AQ117" s="120" t="str">
        <f t="shared" si="79"/>
        <v/>
      </c>
      <c r="AR117" s="92" t="str">
        <f t="shared" si="80"/>
        <v/>
      </c>
      <c r="AS117" s="92" t="str">
        <f t="shared" si="81"/>
        <v/>
      </c>
      <c r="AT117" s="120" t="str">
        <f t="shared" si="82"/>
        <v/>
      </c>
      <c r="AU117" s="92" t="str">
        <f t="shared" si="83"/>
        <v/>
      </c>
      <c r="AV117" s="92" t="str">
        <f t="shared" si="84"/>
        <v/>
      </c>
      <c r="AW117" s="120" t="str">
        <f t="shared" si="85"/>
        <v/>
      </c>
      <c r="AX117" s="92" t="str">
        <f t="shared" si="86"/>
        <v/>
      </c>
      <c r="AY117" s="92" t="str">
        <f t="shared" si="87"/>
        <v/>
      </c>
      <c r="AZ117" s="91" t="str">
        <f t="shared" si="88"/>
        <v/>
      </c>
      <c r="BA117" s="92" t="str">
        <f t="shared" si="89"/>
        <v/>
      </c>
      <c r="BB117" s="92" t="str">
        <f t="shared" si="90"/>
        <v/>
      </c>
      <c r="BC117" s="91" t="str">
        <f t="shared" si="91"/>
        <v/>
      </c>
      <c r="BD117" s="92" t="str">
        <f t="shared" si="92"/>
        <v/>
      </c>
      <c r="BE117" s="92" t="str">
        <f t="shared" si="93"/>
        <v/>
      </c>
      <c r="BF117" s="91" t="str">
        <f t="shared" si="94"/>
        <v/>
      </c>
      <c r="BG117" s="92" t="str">
        <f t="shared" si="95"/>
        <v/>
      </c>
      <c r="BH117" s="92" t="str">
        <f t="shared" si="96"/>
        <v/>
      </c>
      <c r="BI117" s="91" t="str">
        <f t="shared" si="97"/>
        <v/>
      </c>
      <c r="BJ117" s="92" t="str">
        <f t="shared" si="98"/>
        <v/>
      </c>
      <c r="BK117" s="92" t="str">
        <f t="shared" si="99"/>
        <v/>
      </c>
      <c r="BL117" s="91" t="str">
        <f t="shared" si="100"/>
        <v/>
      </c>
      <c r="BM117" s="92" t="str">
        <f t="shared" si="101"/>
        <v/>
      </c>
      <c r="BN117" s="92" t="str">
        <f t="shared" si="102"/>
        <v/>
      </c>
      <c r="BO117" s="2"/>
      <c r="BP117" s="2"/>
    </row>
    <row r="118" spans="1:68" ht="15.75" customHeight="1">
      <c r="A118" s="118" t="str">
        <f>IF(B$6="LECTURE",IF('Database (LECTURE-RES-PRAC)'!A113="","",'Database (LECTURE-RES-PRAC)'!A113),"")</f>
        <v/>
      </c>
      <c r="B118" s="119" t="str">
        <f>IF(B$6="LECTURE",IF('Database (LECTURE-RES-PRAC)'!B113="","",'Database (LECTURE-RES-PRAC)'!B113),"")</f>
        <v/>
      </c>
      <c r="C118" s="118" t="str">
        <f>IF(B118&lt;&gt;"",'Database (LECTURE-RES-PRAC)'!C113,"")</f>
        <v/>
      </c>
      <c r="D118" s="276"/>
      <c r="E118" s="57"/>
      <c r="F118" s="57"/>
      <c r="G118" s="57"/>
      <c r="H118" s="57"/>
      <c r="I118" s="57"/>
      <c r="J118" s="57"/>
      <c r="K118" s="57"/>
      <c r="L118" s="57"/>
      <c r="M118" s="57"/>
      <c r="N118" s="116" t="str">
        <f t="shared" si="70"/>
        <v/>
      </c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116" t="str">
        <f t="shared" si="71"/>
        <v/>
      </c>
      <c r="Z118" s="57"/>
      <c r="AA118" s="57"/>
      <c r="AB118" s="57"/>
      <c r="AC118" s="57"/>
      <c r="AD118" s="57"/>
      <c r="AE118" s="57"/>
      <c r="AF118" s="57"/>
      <c r="AG118" s="57"/>
      <c r="AH118" s="57"/>
      <c r="AI118" s="57"/>
      <c r="AJ118" s="117" t="str">
        <f t="shared" si="72"/>
        <v/>
      </c>
      <c r="AK118" s="120" t="str">
        <f t="shared" si="73"/>
        <v/>
      </c>
      <c r="AL118" s="92" t="str">
        <f t="shared" si="74"/>
        <v/>
      </c>
      <c r="AM118" s="92" t="str">
        <f t="shared" si="75"/>
        <v/>
      </c>
      <c r="AN118" s="120" t="str">
        <f t="shared" si="76"/>
        <v/>
      </c>
      <c r="AO118" s="92" t="str">
        <f t="shared" si="77"/>
        <v/>
      </c>
      <c r="AP118" s="92" t="str">
        <f t="shared" si="78"/>
        <v/>
      </c>
      <c r="AQ118" s="120" t="str">
        <f t="shared" si="79"/>
        <v/>
      </c>
      <c r="AR118" s="92" t="str">
        <f t="shared" si="80"/>
        <v/>
      </c>
      <c r="AS118" s="92" t="str">
        <f t="shared" si="81"/>
        <v/>
      </c>
      <c r="AT118" s="120" t="str">
        <f t="shared" si="82"/>
        <v/>
      </c>
      <c r="AU118" s="92" t="str">
        <f t="shared" si="83"/>
        <v/>
      </c>
      <c r="AV118" s="92" t="str">
        <f t="shared" si="84"/>
        <v/>
      </c>
      <c r="AW118" s="120" t="str">
        <f t="shared" si="85"/>
        <v/>
      </c>
      <c r="AX118" s="92" t="str">
        <f t="shared" si="86"/>
        <v/>
      </c>
      <c r="AY118" s="92" t="str">
        <f t="shared" si="87"/>
        <v/>
      </c>
      <c r="AZ118" s="91" t="str">
        <f t="shared" si="88"/>
        <v/>
      </c>
      <c r="BA118" s="92" t="str">
        <f t="shared" si="89"/>
        <v/>
      </c>
      <c r="BB118" s="92" t="str">
        <f t="shared" si="90"/>
        <v/>
      </c>
      <c r="BC118" s="91" t="str">
        <f t="shared" si="91"/>
        <v/>
      </c>
      <c r="BD118" s="92" t="str">
        <f t="shared" si="92"/>
        <v/>
      </c>
      <c r="BE118" s="92" t="str">
        <f t="shared" si="93"/>
        <v/>
      </c>
      <c r="BF118" s="91" t="str">
        <f t="shared" si="94"/>
        <v/>
      </c>
      <c r="BG118" s="92" t="str">
        <f t="shared" si="95"/>
        <v/>
      </c>
      <c r="BH118" s="92" t="str">
        <f t="shared" si="96"/>
        <v/>
      </c>
      <c r="BI118" s="91" t="str">
        <f t="shared" si="97"/>
        <v/>
      </c>
      <c r="BJ118" s="92" t="str">
        <f t="shared" si="98"/>
        <v/>
      </c>
      <c r="BK118" s="92" t="str">
        <f t="shared" si="99"/>
        <v/>
      </c>
      <c r="BL118" s="91" t="str">
        <f t="shared" si="100"/>
        <v/>
      </c>
      <c r="BM118" s="92" t="str">
        <f t="shared" si="101"/>
        <v/>
      </c>
      <c r="BN118" s="92" t="str">
        <f t="shared" si="102"/>
        <v/>
      </c>
      <c r="BO118" s="2"/>
      <c r="BP118" s="2"/>
    </row>
    <row r="119" spans="1:68" ht="15.75" customHeight="1">
      <c r="A119" s="118" t="str">
        <f>IF(B$6="LECTURE",IF('Database (LECTURE-RES-PRAC)'!A114="","",'Database (LECTURE-RES-PRAC)'!A114),"")</f>
        <v/>
      </c>
      <c r="B119" s="119" t="str">
        <f>IF(B$6="LECTURE",IF('Database (LECTURE-RES-PRAC)'!B114="","",'Database (LECTURE-RES-PRAC)'!B114),"")</f>
        <v/>
      </c>
      <c r="C119" s="118" t="str">
        <f>IF(B119&lt;&gt;"",'Database (LECTURE-RES-PRAC)'!C114,"")</f>
        <v/>
      </c>
      <c r="D119" s="276"/>
      <c r="E119" s="57"/>
      <c r="F119" s="57"/>
      <c r="G119" s="57"/>
      <c r="H119" s="57"/>
      <c r="I119" s="57"/>
      <c r="J119" s="57"/>
      <c r="K119" s="57"/>
      <c r="L119" s="57"/>
      <c r="M119" s="57"/>
      <c r="N119" s="116" t="str">
        <f t="shared" si="70"/>
        <v/>
      </c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116" t="str">
        <f t="shared" si="71"/>
        <v/>
      </c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117" t="str">
        <f t="shared" si="72"/>
        <v/>
      </c>
      <c r="AK119" s="120" t="str">
        <f t="shared" si="73"/>
        <v/>
      </c>
      <c r="AL119" s="92" t="str">
        <f t="shared" si="74"/>
        <v/>
      </c>
      <c r="AM119" s="92" t="str">
        <f t="shared" si="75"/>
        <v/>
      </c>
      <c r="AN119" s="120" t="str">
        <f t="shared" si="76"/>
        <v/>
      </c>
      <c r="AO119" s="92" t="str">
        <f t="shared" si="77"/>
        <v/>
      </c>
      <c r="AP119" s="92" t="str">
        <f t="shared" si="78"/>
        <v/>
      </c>
      <c r="AQ119" s="120" t="str">
        <f t="shared" si="79"/>
        <v/>
      </c>
      <c r="AR119" s="92" t="str">
        <f t="shared" si="80"/>
        <v/>
      </c>
      <c r="AS119" s="92" t="str">
        <f t="shared" si="81"/>
        <v/>
      </c>
      <c r="AT119" s="120" t="str">
        <f t="shared" si="82"/>
        <v/>
      </c>
      <c r="AU119" s="92" t="str">
        <f t="shared" si="83"/>
        <v/>
      </c>
      <c r="AV119" s="92" t="str">
        <f t="shared" si="84"/>
        <v/>
      </c>
      <c r="AW119" s="120" t="str">
        <f t="shared" si="85"/>
        <v/>
      </c>
      <c r="AX119" s="92" t="str">
        <f t="shared" si="86"/>
        <v/>
      </c>
      <c r="AY119" s="92" t="str">
        <f t="shared" si="87"/>
        <v/>
      </c>
      <c r="AZ119" s="91" t="str">
        <f t="shared" si="88"/>
        <v/>
      </c>
      <c r="BA119" s="92" t="str">
        <f t="shared" si="89"/>
        <v/>
      </c>
      <c r="BB119" s="92" t="str">
        <f t="shared" si="90"/>
        <v/>
      </c>
      <c r="BC119" s="91" t="str">
        <f t="shared" si="91"/>
        <v/>
      </c>
      <c r="BD119" s="92" t="str">
        <f t="shared" si="92"/>
        <v/>
      </c>
      <c r="BE119" s="92" t="str">
        <f t="shared" si="93"/>
        <v/>
      </c>
      <c r="BF119" s="91" t="str">
        <f t="shared" si="94"/>
        <v/>
      </c>
      <c r="BG119" s="92" t="str">
        <f t="shared" si="95"/>
        <v/>
      </c>
      <c r="BH119" s="92" t="str">
        <f t="shared" si="96"/>
        <v/>
      </c>
      <c r="BI119" s="91" t="str">
        <f t="shared" si="97"/>
        <v/>
      </c>
      <c r="BJ119" s="92" t="str">
        <f t="shared" si="98"/>
        <v/>
      </c>
      <c r="BK119" s="92" t="str">
        <f t="shared" si="99"/>
        <v/>
      </c>
      <c r="BL119" s="91" t="str">
        <f t="shared" si="100"/>
        <v/>
      </c>
      <c r="BM119" s="92" t="str">
        <f t="shared" si="101"/>
        <v/>
      </c>
      <c r="BN119" s="92" t="str">
        <f t="shared" si="102"/>
        <v/>
      </c>
      <c r="BO119" s="2"/>
      <c r="BP119" s="2"/>
    </row>
    <row r="120" spans="1:68" ht="15.75" customHeight="1">
      <c r="A120" s="118" t="str">
        <f>IF(B$6="LECTURE",IF('Database (LECTURE-RES-PRAC)'!A115="","",'Database (LECTURE-RES-PRAC)'!A115),"")</f>
        <v/>
      </c>
      <c r="B120" s="119" t="str">
        <f>IF(B$6="LECTURE",IF('Database (LECTURE-RES-PRAC)'!B115="","",'Database (LECTURE-RES-PRAC)'!B115),"")</f>
        <v/>
      </c>
      <c r="C120" s="118" t="str">
        <f>IF(B120&lt;&gt;"",'Database (LECTURE-RES-PRAC)'!C115,"")</f>
        <v/>
      </c>
      <c r="D120" s="276"/>
      <c r="E120" s="57"/>
      <c r="F120" s="57"/>
      <c r="G120" s="57"/>
      <c r="H120" s="57"/>
      <c r="I120" s="57"/>
      <c r="J120" s="57"/>
      <c r="K120" s="57"/>
      <c r="L120" s="57"/>
      <c r="M120" s="57"/>
      <c r="N120" s="116" t="str">
        <f t="shared" si="70"/>
        <v/>
      </c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116" t="str">
        <f t="shared" si="71"/>
        <v/>
      </c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  <c r="AJ120" s="117" t="str">
        <f t="shared" si="72"/>
        <v/>
      </c>
      <c r="AK120" s="120" t="str">
        <f t="shared" si="73"/>
        <v/>
      </c>
      <c r="AL120" s="92" t="str">
        <f t="shared" si="74"/>
        <v/>
      </c>
      <c r="AM120" s="92" t="str">
        <f t="shared" si="75"/>
        <v/>
      </c>
      <c r="AN120" s="120" t="str">
        <f t="shared" si="76"/>
        <v/>
      </c>
      <c r="AO120" s="92" t="str">
        <f t="shared" si="77"/>
        <v/>
      </c>
      <c r="AP120" s="92" t="str">
        <f t="shared" si="78"/>
        <v/>
      </c>
      <c r="AQ120" s="120" t="str">
        <f t="shared" si="79"/>
        <v/>
      </c>
      <c r="AR120" s="92" t="str">
        <f t="shared" si="80"/>
        <v/>
      </c>
      <c r="AS120" s="92" t="str">
        <f t="shared" si="81"/>
        <v/>
      </c>
      <c r="AT120" s="120" t="str">
        <f t="shared" si="82"/>
        <v/>
      </c>
      <c r="AU120" s="92" t="str">
        <f t="shared" si="83"/>
        <v/>
      </c>
      <c r="AV120" s="92" t="str">
        <f t="shared" si="84"/>
        <v/>
      </c>
      <c r="AW120" s="120" t="str">
        <f t="shared" si="85"/>
        <v/>
      </c>
      <c r="AX120" s="92" t="str">
        <f t="shared" si="86"/>
        <v/>
      </c>
      <c r="AY120" s="92" t="str">
        <f t="shared" si="87"/>
        <v/>
      </c>
      <c r="AZ120" s="91" t="str">
        <f t="shared" si="88"/>
        <v/>
      </c>
      <c r="BA120" s="92" t="str">
        <f t="shared" si="89"/>
        <v/>
      </c>
      <c r="BB120" s="92" t="str">
        <f t="shared" si="90"/>
        <v/>
      </c>
      <c r="BC120" s="91" t="str">
        <f t="shared" si="91"/>
        <v/>
      </c>
      <c r="BD120" s="92" t="str">
        <f t="shared" si="92"/>
        <v/>
      </c>
      <c r="BE120" s="92" t="str">
        <f t="shared" si="93"/>
        <v/>
      </c>
      <c r="BF120" s="91" t="str">
        <f t="shared" si="94"/>
        <v/>
      </c>
      <c r="BG120" s="92" t="str">
        <f t="shared" si="95"/>
        <v/>
      </c>
      <c r="BH120" s="92" t="str">
        <f t="shared" si="96"/>
        <v/>
      </c>
      <c r="BI120" s="91" t="str">
        <f t="shared" si="97"/>
        <v/>
      </c>
      <c r="BJ120" s="92" t="str">
        <f t="shared" si="98"/>
        <v/>
      </c>
      <c r="BK120" s="92" t="str">
        <f t="shared" si="99"/>
        <v/>
      </c>
      <c r="BL120" s="91" t="str">
        <f t="shared" si="100"/>
        <v/>
      </c>
      <c r="BM120" s="92" t="str">
        <f t="shared" si="101"/>
        <v/>
      </c>
      <c r="BN120" s="92" t="str">
        <f t="shared" si="102"/>
        <v/>
      </c>
      <c r="BO120" s="2"/>
      <c r="BP120" s="2"/>
    </row>
    <row r="121" spans="1:68" ht="15.75" customHeight="1">
      <c r="A121" s="118" t="str">
        <f>IF(B$6="LECTURE",IF('Database (LECTURE-RES-PRAC)'!A116="","",'Database (LECTURE-RES-PRAC)'!A116),"")</f>
        <v/>
      </c>
      <c r="B121" s="119" t="str">
        <f>IF(B$6="LECTURE",IF('Database (LECTURE-RES-PRAC)'!B116="","",'Database (LECTURE-RES-PRAC)'!B116),"")</f>
        <v/>
      </c>
      <c r="C121" s="118" t="str">
        <f>IF(B121&lt;&gt;"",'Database (LECTURE-RES-PRAC)'!C116,"")</f>
        <v/>
      </c>
      <c r="D121" s="276"/>
      <c r="E121" s="57"/>
      <c r="F121" s="57"/>
      <c r="G121" s="57"/>
      <c r="H121" s="57"/>
      <c r="I121" s="57"/>
      <c r="J121" s="57"/>
      <c r="K121" s="57"/>
      <c r="L121" s="57"/>
      <c r="M121" s="57"/>
      <c r="N121" s="116" t="str">
        <f t="shared" si="70"/>
        <v/>
      </c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116" t="str">
        <f t="shared" si="71"/>
        <v/>
      </c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117" t="str">
        <f t="shared" si="72"/>
        <v/>
      </c>
      <c r="AK121" s="120" t="str">
        <f t="shared" si="73"/>
        <v/>
      </c>
      <c r="AL121" s="92" t="str">
        <f t="shared" si="74"/>
        <v/>
      </c>
      <c r="AM121" s="92" t="str">
        <f t="shared" si="75"/>
        <v/>
      </c>
      <c r="AN121" s="120" t="str">
        <f t="shared" si="76"/>
        <v/>
      </c>
      <c r="AO121" s="92" t="str">
        <f t="shared" si="77"/>
        <v/>
      </c>
      <c r="AP121" s="92" t="str">
        <f t="shared" si="78"/>
        <v/>
      </c>
      <c r="AQ121" s="120" t="str">
        <f t="shared" si="79"/>
        <v/>
      </c>
      <c r="AR121" s="92" t="str">
        <f t="shared" si="80"/>
        <v/>
      </c>
      <c r="AS121" s="92" t="str">
        <f t="shared" si="81"/>
        <v/>
      </c>
      <c r="AT121" s="120" t="str">
        <f t="shared" si="82"/>
        <v/>
      </c>
      <c r="AU121" s="92" t="str">
        <f t="shared" si="83"/>
        <v/>
      </c>
      <c r="AV121" s="92" t="str">
        <f t="shared" si="84"/>
        <v/>
      </c>
      <c r="AW121" s="120" t="str">
        <f t="shared" si="85"/>
        <v/>
      </c>
      <c r="AX121" s="92" t="str">
        <f t="shared" si="86"/>
        <v/>
      </c>
      <c r="AY121" s="92" t="str">
        <f t="shared" si="87"/>
        <v/>
      </c>
      <c r="AZ121" s="91" t="str">
        <f t="shared" si="88"/>
        <v/>
      </c>
      <c r="BA121" s="92" t="str">
        <f t="shared" si="89"/>
        <v/>
      </c>
      <c r="BB121" s="92" t="str">
        <f t="shared" si="90"/>
        <v/>
      </c>
      <c r="BC121" s="91" t="str">
        <f t="shared" si="91"/>
        <v/>
      </c>
      <c r="BD121" s="92" t="str">
        <f t="shared" si="92"/>
        <v/>
      </c>
      <c r="BE121" s="92" t="str">
        <f t="shared" si="93"/>
        <v/>
      </c>
      <c r="BF121" s="91" t="str">
        <f t="shared" si="94"/>
        <v/>
      </c>
      <c r="BG121" s="92" t="str">
        <f t="shared" si="95"/>
        <v/>
      </c>
      <c r="BH121" s="92" t="str">
        <f t="shared" si="96"/>
        <v/>
      </c>
      <c r="BI121" s="91" t="str">
        <f t="shared" si="97"/>
        <v/>
      </c>
      <c r="BJ121" s="92" t="str">
        <f t="shared" si="98"/>
        <v/>
      </c>
      <c r="BK121" s="92" t="str">
        <f t="shared" si="99"/>
        <v/>
      </c>
      <c r="BL121" s="91" t="str">
        <f t="shared" si="100"/>
        <v/>
      </c>
      <c r="BM121" s="92" t="str">
        <f t="shared" si="101"/>
        <v/>
      </c>
      <c r="BN121" s="92" t="str">
        <f t="shared" si="102"/>
        <v/>
      </c>
      <c r="BO121" s="2"/>
      <c r="BP121" s="2"/>
    </row>
    <row r="122" spans="1:68" ht="15.75" customHeight="1">
      <c r="A122" s="118" t="str">
        <f>IF(B$6="LECTURE",IF('Database (LECTURE-RES-PRAC)'!A117="","",'Database (LECTURE-RES-PRAC)'!A117),"")</f>
        <v/>
      </c>
      <c r="B122" s="119" t="str">
        <f>IF(B$6="LECTURE",IF('Database (LECTURE-RES-PRAC)'!B117="","",'Database (LECTURE-RES-PRAC)'!B117),"")</f>
        <v/>
      </c>
      <c r="C122" s="118" t="str">
        <f>IF(B122&lt;&gt;"",'Database (LECTURE-RES-PRAC)'!C117,"")</f>
        <v/>
      </c>
      <c r="D122" s="276"/>
      <c r="E122" s="57"/>
      <c r="F122" s="57"/>
      <c r="G122" s="57"/>
      <c r="H122" s="57"/>
      <c r="I122" s="57"/>
      <c r="J122" s="57"/>
      <c r="K122" s="57"/>
      <c r="L122" s="57"/>
      <c r="M122" s="57"/>
      <c r="N122" s="116" t="str">
        <f t="shared" si="70"/>
        <v/>
      </c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116" t="str">
        <f t="shared" si="71"/>
        <v/>
      </c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117" t="str">
        <f t="shared" si="72"/>
        <v/>
      </c>
      <c r="AK122" s="120" t="str">
        <f t="shared" si="73"/>
        <v/>
      </c>
      <c r="AL122" s="92" t="str">
        <f t="shared" si="74"/>
        <v/>
      </c>
      <c r="AM122" s="92" t="str">
        <f t="shared" si="75"/>
        <v/>
      </c>
      <c r="AN122" s="120" t="str">
        <f t="shared" si="76"/>
        <v/>
      </c>
      <c r="AO122" s="92" t="str">
        <f t="shared" si="77"/>
        <v/>
      </c>
      <c r="AP122" s="92" t="str">
        <f t="shared" si="78"/>
        <v/>
      </c>
      <c r="AQ122" s="120" t="str">
        <f t="shared" si="79"/>
        <v/>
      </c>
      <c r="AR122" s="92" t="str">
        <f t="shared" si="80"/>
        <v/>
      </c>
      <c r="AS122" s="92" t="str">
        <f t="shared" si="81"/>
        <v/>
      </c>
      <c r="AT122" s="120" t="str">
        <f t="shared" si="82"/>
        <v/>
      </c>
      <c r="AU122" s="92" t="str">
        <f t="shared" si="83"/>
        <v/>
      </c>
      <c r="AV122" s="92" t="str">
        <f t="shared" si="84"/>
        <v/>
      </c>
      <c r="AW122" s="120" t="str">
        <f t="shared" si="85"/>
        <v/>
      </c>
      <c r="AX122" s="92" t="str">
        <f t="shared" si="86"/>
        <v/>
      </c>
      <c r="AY122" s="92" t="str">
        <f t="shared" si="87"/>
        <v/>
      </c>
      <c r="AZ122" s="91" t="str">
        <f t="shared" si="88"/>
        <v/>
      </c>
      <c r="BA122" s="92" t="str">
        <f t="shared" si="89"/>
        <v/>
      </c>
      <c r="BB122" s="92" t="str">
        <f t="shared" si="90"/>
        <v/>
      </c>
      <c r="BC122" s="91" t="str">
        <f t="shared" si="91"/>
        <v/>
      </c>
      <c r="BD122" s="92" t="str">
        <f t="shared" si="92"/>
        <v/>
      </c>
      <c r="BE122" s="92" t="str">
        <f t="shared" si="93"/>
        <v/>
      </c>
      <c r="BF122" s="91" t="str">
        <f t="shared" si="94"/>
        <v/>
      </c>
      <c r="BG122" s="92" t="str">
        <f t="shared" si="95"/>
        <v/>
      </c>
      <c r="BH122" s="92" t="str">
        <f t="shared" si="96"/>
        <v/>
      </c>
      <c r="BI122" s="91" t="str">
        <f t="shared" si="97"/>
        <v/>
      </c>
      <c r="BJ122" s="92" t="str">
        <f t="shared" si="98"/>
        <v/>
      </c>
      <c r="BK122" s="92" t="str">
        <f t="shared" si="99"/>
        <v/>
      </c>
      <c r="BL122" s="91" t="str">
        <f t="shared" si="100"/>
        <v/>
      </c>
      <c r="BM122" s="92" t="str">
        <f t="shared" si="101"/>
        <v/>
      </c>
      <c r="BN122" s="92" t="str">
        <f t="shared" si="102"/>
        <v/>
      </c>
      <c r="BO122" s="2"/>
      <c r="BP122" s="2"/>
    </row>
    <row r="123" spans="1:68" ht="15.75" customHeight="1">
      <c r="A123" s="118" t="str">
        <f>IF(B$6="LECTURE",IF('Database (LECTURE-RES-PRAC)'!A118="","",'Database (LECTURE-RES-PRAC)'!A118),"")</f>
        <v/>
      </c>
      <c r="B123" s="119" t="str">
        <f>IF(B$6="LECTURE",IF('Database (LECTURE-RES-PRAC)'!B118="","",'Database (LECTURE-RES-PRAC)'!B118),"")</f>
        <v/>
      </c>
      <c r="C123" s="118" t="str">
        <f>IF(B123&lt;&gt;"",'Database (LECTURE-RES-PRAC)'!C118,"")</f>
        <v/>
      </c>
      <c r="D123" s="276"/>
      <c r="E123" s="57"/>
      <c r="F123" s="57"/>
      <c r="G123" s="57"/>
      <c r="H123" s="57"/>
      <c r="I123" s="57"/>
      <c r="J123" s="57"/>
      <c r="K123" s="57"/>
      <c r="L123" s="57"/>
      <c r="M123" s="57"/>
      <c r="N123" s="116" t="str">
        <f t="shared" si="70"/>
        <v/>
      </c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116" t="str">
        <f t="shared" si="71"/>
        <v/>
      </c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117" t="str">
        <f t="shared" si="72"/>
        <v/>
      </c>
      <c r="AK123" s="120" t="str">
        <f t="shared" si="73"/>
        <v/>
      </c>
      <c r="AL123" s="92" t="str">
        <f t="shared" si="74"/>
        <v/>
      </c>
      <c r="AM123" s="92" t="str">
        <f t="shared" si="75"/>
        <v/>
      </c>
      <c r="AN123" s="120" t="str">
        <f t="shared" si="76"/>
        <v/>
      </c>
      <c r="AO123" s="92" t="str">
        <f t="shared" si="77"/>
        <v/>
      </c>
      <c r="AP123" s="92" t="str">
        <f t="shared" si="78"/>
        <v/>
      </c>
      <c r="AQ123" s="120" t="str">
        <f t="shared" si="79"/>
        <v/>
      </c>
      <c r="AR123" s="92" t="str">
        <f t="shared" si="80"/>
        <v/>
      </c>
      <c r="AS123" s="92" t="str">
        <f t="shared" si="81"/>
        <v/>
      </c>
      <c r="AT123" s="120" t="str">
        <f t="shared" si="82"/>
        <v/>
      </c>
      <c r="AU123" s="92" t="str">
        <f t="shared" si="83"/>
        <v/>
      </c>
      <c r="AV123" s="92" t="str">
        <f t="shared" si="84"/>
        <v/>
      </c>
      <c r="AW123" s="120" t="str">
        <f t="shared" si="85"/>
        <v/>
      </c>
      <c r="AX123" s="92" t="str">
        <f t="shared" si="86"/>
        <v/>
      </c>
      <c r="AY123" s="92" t="str">
        <f t="shared" si="87"/>
        <v/>
      </c>
      <c r="AZ123" s="91" t="str">
        <f t="shared" si="88"/>
        <v/>
      </c>
      <c r="BA123" s="92" t="str">
        <f t="shared" si="89"/>
        <v/>
      </c>
      <c r="BB123" s="92" t="str">
        <f t="shared" si="90"/>
        <v/>
      </c>
      <c r="BC123" s="91" t="str">
        <f t="shared" si="91"/>
        <v/>
      </c>
      <c r="BD123" s="92" t="str">
        <f t="shared" si="92"/>
        <v/>
      </c>
      <c r="BE123" s="92" t="str">
        <f t="shared" si="93"/>
        <v/>
      </c>
      <c r="BF123" s="91" t="str">
        <f t="shared" si="94"/>
        <v/>
      </c>
      <c r="BG123" s="92" t="str">
        <f t="shared" si="95"/>
        <v/>
      </c>
      <c r="BH123" s="92" t="str">
        <f t="shared" si="96"/>
        <v/>
      </c>
      <c r="BI123" s="91" t="str">
        <f t="shared" si="97"/>
        <v/>
      </c>
      <c r="BJ123" s="92" t="str">
        <f t="shared" si="98"/>
        <v/>
      </c>
      <c r="BK123" s="92" t="str">
        <f t="shared" si="99"/>
        <v/>
      </c>
      <c r="BL123" s="91" t="str">
        <f t="shared" si="100"/>
        <v/>
      </c>
      <c r="BM123" s="92" t="str">
        <f t="shared" si="101"/>
        <v/>
      </c>
      <c r="BN123" s="92" t="str">
        <f t="shared" si="102"/>
        <v/>
      </c>
      <c r="BO123" s="2"/>
      <c r="BP123" s="2"/>
    </row>
    <row r="124" spans="1:68" ht="15.75" customHeight="1">
      <c r="A124" s="118" t="str">
        <f>IF(B$6="LECTURE",IF('Database (LECTURE-RES-PRAC)'!A119="","",'Database (LECTURE-RES-PRAC)'!A119),"")</f>
        <v/>
      </c>
      <c r="B124" s="119" t="str">
        <f>IF(B$6="LECTURE",IF('Database (LECTURE-RES-PRAC)'!B119="","",'Database (LECTURE-RES-PRAC)'!B119),"")</f>
        <v/>
      </c>
      <c r="C124" s="118" t="str">
        <f>IF(B124&lt;&gt;"",'Database (LECTURE-RES-PRAC)'!C119,"")</f>
        <v/>
      </c>
      <c r="D124" s="276"/>
      <c r="E124" s="57"/>
      <c r="F124" s="57"/>
      <c r="G124" s="57"/>
      <c r="H124" s="57"/>
      <c r="I124" s="57"/>
      <c r="J124" s="57"/>
      <c r="K124" s="57"/>
      <c r="L124" s="57"/>
      <c r="M124" s="57"/>
      <c r="N124" s="116" t="str">
        <f t="shared" si="70"/>
        <v/>
      </c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116" t="str">
        <f t="shared" si="71"/>
        <v/>
      </c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117" t="str">
        <f t="shared" si="72"/>
        <v/>
      </c>
      <c r="AK124" s="120" t="str">
        <f t="shared" si="73"/>
        <v/>
      </c>
      <c r="AL124" s="92" t="str">
        <f t="shared" si="74"/>
        <v/>
      </c>
      <c r="AM124" s="92" t="str">
        <f t="shared" si="75"/>
        <v/>
      </c>
      <c r="AN124" s="120" t="str">
        <f t="shared" si="76"/>
        <v/>
      </c>
      <c r="AO124" s="92" t="str">
        <f t="shared" si="77"/>
        <v/>
      </c>
      <c r="AP124" s="92" t="str">
        <f t="shared" si="78"/>
        <v/>
      </c>
      <c r="AQ124" s="120" t="str">
        <f t="shared" si="79"/>
        <v/>
      </c>
      <c r="AR124" s="92" t="str">
        <f t="shared" si="80"/>
        <v/>
      </c>
      <c r="AS124" s="92" t="str">
        <f t="shared" si="81"/>
        <v/>
      </c>
      <c r="AT124" s="120" t="str">
        <f t="shared" si="82"/>
        <v/>
      </c>
      <c r="AU124" s="92" t="str">
        <f t="shared" si="83"/>
        <v/>
      </c>
      <c r="AV124" s="92" t="str">
        <f t="shared" si="84"/>
        <v/>
      </c>
      <c r="AW124" s="120" t="str">
        <f t="shared" si="85"/>
        <v/>
      </c>
      <c r="AX124" s="92" t="str">
        <f t="shared" si="86"/>
        <v/>
      </c>
      <c r="AY124" s="92" t="str">
        <f t="shared" si="87"/>
        <v/>
      </c>
      <c r="AZ124" s="91" t="str">
        <f t="shared" si="88"/>
        <v/>
      </c>
      <c r="BA124" s="92" t="str">
        <f t="shared" si="89"/>
        <v/>
      </c>
      <c r="BB124" s="92" t="str">
        <f t="shared" si="90"/>
        <v/>
      </c>
      <c r="BC124" s="91" t="str">
        <f t="shared" si="91"/>
        <v/>
      </c>
      <c r="BD124" s="92" t="str">
        <f t="shared" si="92"/>
        <v/>
      </c>
      <c r="BE124" s="92" t="str">
        <f t="shared" si="93"/>
        <v/>
      </c>
      <c r="BF124" s="91" t="str">
        <f t="shared" si="94"/>
        <v/>
      </c>
      <c r="BG124" s="92" t="str">
        <f t="shared" si="95"/>
        <v/>
      </c>
      <c r="BH124" s="92" t="str">
        <f t="shared" si="96"/>
        <v/>
      </c>
      <c r="BI124" s="91" t="str">
        <f t="shared" si="97"/>
        <v/>
      </c>
      <c r="BJ124" s="92" t="str">
        <f t="shared" si="98"/>
        <v/>
      </c>
      <c r="BK124" s="92" t="str">
        <f t="shared" si="99"/>
        <v/>
      </c>
      <c r="BL124" s="91" t="str">
        <f t="shared" si="100"/>
        <v/>
      </c>
      <c r="BM124" s="92" t="str">
        <f t="shared" si="101"/>
        <v/>
      </c>
      <c r="BN124" s="92" t="str">
        <f t="shared" si="102"/>
        <v/>
      </c>
      <c r="BO124" s="2"/>
      <c r="BP124" s="2"/>
    </row>
    <row r="125" spans="1:68" ht="15.75" customHeight="1">
      <c r="A125" s="118" t="str">
        <f>IF(B$6="LECTURE",IF('Database (LECTURE-RES-PRAC)'!A120="","",'Database (LECTURE-RES-PRAC)'!A120),"")</f>
        <v/>
      </c>
      <c r="B125" s="119" t="str">
        <f>IF(B$6="LECTURE",IF('Database (LECTURE-RES-PRAC)'!B120="","",'Database (LECTURE-RES-PRAC)'!B120),"")</f>
        <v/>
      </c>
      <c r="C125" s="118" t="str">
        <f>IF(B125&lt;&gt;"",'Database (LECTURE-RES-PRAC)'!C120,"")</f>
        <v/>
      </c>
      <c r="D125" s="276"/>
      <c r="E125" s="57"/>
      <c r="F125" s="57"/>
      <c r="G125" s="57"/>
      <c r="H125" s="57"/>
      <c r="I125" s="57"/>
      <c r="J125" s="57"/>
      <c r="K125" s="57"/>
      <c r="L125" s="57"/>
      <c r="M125" s="57"/>
      <c r="N125" s="116" t="str">
        <f t="shared" si="70"/>
        <v/>
      </c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116" t="str">
        <f t="shared" si="71"/>
        <v/>
      </c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  <c r="AJ125" s="117" t="str">
        <f t="shared" si="72"/>
        <v/>
      </c>
      <c r="AK125" s="120" t="str">
        <f t="shared" si="73"/>
        <v/>
      </c>
      <c r="AL125" s="92" t="str">
        <f t="shared" si="74"/>
        <v/>
      </c>
      <c r="AM125" s="92" t="str">
        <f t="shared" si="75"/>
        <v/>
      </c>
      <c r="AN125" s="120" t="str">
        <f t="shared" si="76"/>
        <v/>
      </c>
      <c r="AO125" s="92" t="str">
        <f t="shared" si="77"/>
        <v/>
      </c>
      <c r="AP125" s="92" t="str">
        <f t="shared" si="78"/>
        <v/>
      </c>
      <c r="AQ125" s="120" t="str">
        <f t="shared" si="79"/>
        <v/>
      </c>
      <c r="AR125" s="92" t="str">
        <f t="shared" si="80"/>
        <v/>
      </c>
      <c r="AS125" s="92" t="str">
        <f t="shared" si="81"/>
        <v/>
      </c>
      <c r="AT125" s="120" t="str">
        <f t="shared" si="82"/>
        <v/>
      </c>
      <c r="AU125" s="92" t="str">
        <f t="shared" si="83"/>
        <v/>
      </c>
      <c r="AV125" s="92" t="str">
        <f t="shared" si="84"/>
        <v/>
      </c>
      <c r="AW125" s="120" t="str">
        <f t="shared" si="85"/>
        <v/>
      </c>
      <c r="AX125" s="92" t="str">
        <f t="shared" si="86"/>
        <v/>
      </c>
      <c r="AY125" s="92" t="str">
        <f t="shared" si="87"/>
        <v/>
      </c>
      <c r="AZ125" s="91" t="str">
        <f t="shared" si="88"/>
        <v/>
      </c>
      <c r="BA125" s="92" t="str">
        <f t="shared" si="89"/>
        <v/>
      </c>
      <c r="BB125" s="92" t="str">
        <f t="shared" si="90"/>
        <v/>
      </c>
      <c r="BC125" s="91" t="str">
        <f t="shared" si="91"/>
        <v/>
      </c>
      <c r="BD125" s="92" t="str">
        <f t="shared" si="92"/>
        <v/>
      </c>
      <c r="BE125" s="92" t="str">
        <f t="shared" si="93"/>
        <v/>
      </c>
      <c r="BF125" s="91" t="str">
        <f t="shared" si="94"/>
        <v/>
      </c>
      <c r="BG125" s="92" t="str">
        <f t="shared" si="95"/>
        <v/>
      </c>
      <c r="BH125" s="92" t="str">
        <f t="shared" si="96"/>
        <v/>
      </c>
      <c r="BI125" s="91" t="str">
        <f t="shared" si="97"/>
        <v/>
      </c>
      <c r="BJ125" s="92" t="str">
        <f t="shared" si="98"/>
        <v/>
      </c>
      <c r="BK125" s="92" t="str">
        <f t="shared" si="99"/>
        <v/>
      </c>
      <c r="BL125" s="91" t="str">
        <f t="shared" si="100"/>
        <v/>
      </c>
      <c r="BM125" s="92" t="str">
        <f t="shared" si="101"/>
        <v/>
      </c>
      <c r="BN125" s="92" t="str">
        <f t="shared" si="102"/>
        <v/>
      </c>
      <c r="BO125" s="2"/>
      <c r="BP125" s="2"/>
    </row>
    <row r="126" spans="1:68" ht="15.75" customHeight="1">
      <c r="A126" s="118" t="str">
        <f>IF(B$6="LECTURE",IF('Database (LECTURE-RES-PRAC)'!A121="","",'Database (LECTURE-RES-PRAC)'!A121),"")</f>
        <v/>
      </c>
      <c r="B126" s="119" t="str">
        <f>IF(B$6="LECTURE",IF('Database (LECTURE-RES-PRAC)'!B121="","",'Database (LECTURE-RES-PRAC)'!B121),"")</f>
        <v/>
      </c>
      <c r="C126" s="118" t="str">
        <f>IF(B126&lt;&gt;"",'Database (LECTURE-RES-PRAC)'!C121,"")</f>
        <v/>
      </c>
      <c r="D126" s="276"/>
      <c r="E126" s="57"/>
      <c r="F126" s="57"/>
      <c r="G126" s="57"/>
      <c r="H126" s="57"/>
      <c r="I126" s="57"/>
      <c r="J126" s="57"/>
      <c r="K126" s="57"/>
      <c r="L126" s="57"/>
      <c r="M126" s="57"/>
      <c r="N126" s="116" t="str">
        <f t="shared" si="70"/>
        <v/>
      </c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116" t="str">
        <f t="shared" si="71"/>
        <v/>
      </c>
      <c r="Z126" s="57"/>
      <c r="AA126" s="57"/>
      <c r="AB126" s="57"/>
      <c r="AC126" s="57"/>
      <c r="AD126" s="57"/>
      <c r="AE126" s="57"/>
      <c r="AF126" s="57"/>
      <c r="AG126" s="57"/>
      <c r="AH126" s="57"/>
      <c r="AI126" s="57"/>
      <c r="AJ126" s="117" t="str">
        <f t="shared" si="72"/>
        <v/>
      </c>
      <c r="AK126" s="120" t="str">
        <f t="shared" si="73"/>
        <v/>
      </c>
      <c r="AL126" s="92" t="str">
        <f t="shared" si="74"/>
        <v/>
      </c>
      <c r="AM126" s="92" t="str">
        <f t="shared" si="75"/>
        <v/>
      </c>
      <c r="AN126" s="120" t="str">
        <f t="shared" si="76"/>
        <v/>
      </c>
      <c r="AO126" s="92" t="str">
        <f t="shared" si="77"/>
        <v/>
      </c>
      <c r="AP126" s="92" t="str">
        <f t="shared" si="78"/>
        <v/>
      </c>
      <c r="AQ126" s="120" t="str">
        <f t="shared" si="79"/>
        <v/>
      </c>
      <c r="AR126" s="92" t="str">
        <f t="shared" si="80"/>
        <v/>
      </c>
      <c r="AS126" s="92" t="str">
        <f t="shared" si="81"/>
        <v/>
      </c>
      <c r="AT126" s="120" t="str">
        <f t="shared" si="82"/>
        <v/>
      </c>
      <c r="AU126" s="92" t="str">
        <f t="shared" si="83"/>
        <v/>
      </c>
      <c r="AV126" s="92" t="str">
        <f t="shared" si="84"/>
        <v/>
      </c>
      <c r="AW126" s="120" t="str">
        <f t="shared" si="85"/>
        <v/>
      </c>
      <c r="AX126" s="92" t="str">
        <f t="shared" si="86"/>
        <v/>
      </c>
      <c r="AY126" s="92" t="str">
        <f t="shared" si="87"/>
        <v/>
      </c>
      <c r="AZ126" s="91" t="str">
        <f t="shared" si="88"/>
        <v/>
      </c>
      <c r="BA126" s="92" t="str">
        <f t="shared" si="89"/>
        <v/>
      </c>
      <c r="BB126" s="92" t="str">
        <f t="shared" si="90"/>
        <v/>
      </c>
      <c r="BC126" s="91" t="str">
        <f t="shared" si="91"/>
        <v/>
      </c>
      <c r="BD126" s="92" t="str">
        <f t="shared" si="92"/>
        <v/>
      </c>
      <c r="BE126" s="92" t="str">
        <f t="shared" si="93"/>
        <v/>
      </c>
      <c r="BF126" s="91" t="str">
        <f t="shared" si="94"/>
        <v/>
      </c>
      <c r="BG126" s="92" t="str">
        <f t="shared" si="95"/>
        <v/>
      </c>
      <c r="BH126" s="92" t="str">
        <f t="shared" si="96"/>
        <v/>
      </c>
      <c r="BI126" s="91" t="str">
        <f t="shared" si="97"/>
        <v/>
      </c>
      <c r="BJ126" s="92" t="str">
        <f t="shared" si="98"/>
        <v/>
      </c>
      <c r="BK126" s="92" t="str">
        <f t="shared" si="99"/>
        <v/>
      </c>
      <c r="BL126" s="91" t="str">
        <f t="shared" si="100"/>
        <v/>
      </c>
      <c r="BM126" s="92" t="str">
        <f t="shared" si="101"/>
        <v/>
      </c>
      <c r="BN126" s="92" t="str">
        <f t="shared" si="102"/>
        <v/>
      </c>
      <c r="BO126" s="2"/>
      <c r="BP126" s="2"/>
    </row>
    <row r="127" spans="1:68" ht="15.75" customHeight="1">
      <c r="A127" s="118" t="str">
        <f>IF(B$6="LECTURE",IF('Database (LECTURE-RES-PRAC)'!A122="","",'Database (LECTURE-RES-PRAC)'!A122),"")</f>
        <v/>
      </c>
      <c r="B127" s="119" t="str">
        <f>IF(B$6="LECTURE",IF('Database (LECTURE-RES-PRAC)'!B122="","",'Database (LECTURE-RES-PRAC)'!B122),"")</f>
        <v/>
      </c>
      <c r="C127" s="118" t="str">
        <f>IF(B127&lt;&gt;"",'Database (LECTURE-RES-PRAC)'!C122,"")</f>
        <v/>
      </c>
      <c r="D127" s="276"/>
      <c r="E127" s="57"/>
      <c r="F127" s="57"/>
      <c r="G127" s="57"/>
      <c r="H127" s="57"/>
      <c r="I127" s="57"/>
      <c r="J127" s="57"/>
      <c r="K127" s="57"/>
      <c r="L127" s="57"/>
      <c r="M127" s="57"/>
      <c r="N127" s="116" t="str">
        <f t="shared" si="70"/>
        <v/>
      </c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116" t="str">
        <f t="shared" si="71"/>
        <v/>
      </c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  <c r="AJ127" s="117" t="str">
        <f t="shared" si="72"/>
        <v/>
      </c>
      <c r="AK127" s="120" t="str">
        <f t="shared" si="73"/>
        <v/>
      </c>
      <c r="AL127" s="92" t="str">
        <f t="shared" si="74"/>
        <v/>
      </c>
      <c r="AM127" s="92" t="str">
        <f t="shared" si="75"/>
        <v/>
      </c>
      <c r="AN127" s="120" t="str">
        <f t="shared" si="76"/>
        <v/>
      </c>
      <c r="AO127" s="92" t="str">
        <f t="shared" si="77"/>
        <v/>
      </c>
      <c r="AP127" s="92" t="str">
        <f t="shared" si="78"/>
        <v/>
      </c>
      <c r="AQ127" s="120" t="str">
        <f t="shared" si="79"/>
        <v/>
      </c>
      <c r="AR127" s="92" t="str">
        <f t="shared" si="80"/>
        <v/>
      </c>
      <c r="AS127" s="92" t="str">
        <f t="shared" si="81"/>
        <v/>
      </c>
      <c r="AT127" s="120" t="str">
        <f t="shared" si="82"/>
        <v/>
      </c>
      <c r="AU127" s="92" t="str">
        <f t="shared" si="83"/>
        <v/>
      </c>
      <c r="AV127" s="92" t="str">
        <f t="shared" si="84"/>
        <v/>
      </c>
      <c r="AW127" s="120" t="str">
        <f t="shared" si="85"/>
        <v/>
      </c>
      <c r="AX127" s="92" t="str">
        <f t="shared" si="86"/>
        <v/>
      </c>
      <c r="AY127" s="92" t="str">
        <f t="shared" si="87"/>
        <v/>
      </c>
      <c r="AZ127" s="91" t="str">
        <f t="shared" si="88"/>
        <v/>
      </c>
      <c r="BA127" s="92" t="str">
        <f t="shared" si="89"/>
        <v/>
      </c>
      <c r="BB127" s="92" t="str">
        <f t="shared" si="90"/>
        <v/>
      </c>
      <c r="BC127" s="91" t="str">
        <f t="shared" si="91"/>
        <v/>
      </c>
      <c r="BD127" s="92" t="str">
        <f t="shared" si="92"/>
        <v/>
      </c>
      <c r="BE127" s="92" t="str">
        <f t="shared" si="93"/>
        <v/>
      </c>
      <c r="BF127" s="91" t="str">
        <f t="shared" si="94"/>
        <v/>
      </c>
      <c r="BG127" s="92" t="str">
        <f t="shared" si="95"/>
        <v/>
      </c>
      <c r="BH127" s="92" t="str">
        <f t="shared" si="96"/>
        <v/>
      </c>
      <c r="BI127" s="91" t="str">
        <f t="shared" si="97"/>
        <v/>
      </c>
      <c r="BJ127" s="92" t="str">
        <f t="shared" si="98"/>
        <v/>
      </c>
      <c r="BK127" s="92" t="str">
        <f t="shared" si="99"/>
        <v/>
      </c>
      <c r="BL127" s="91" t="str">
        <f t="shared" si="100"/>
        <v/>
      </c>
      <c r="BM127" s="92" t="str">
        <f t="shared" si="101"/>
        <v/>
      </c>
      <c r="BN127" s="92" t="str">
        <f t="shared" si="102"/>
        <v/>
      </c>
      <c r="BO127" s="2"/>
      <c r="BP127" s="2"/>
    </row>
    <row r="128" spans="1:68" ht="15.75" customHeight="1">
      <c r="A128" s="118" t="str">
        <f>IF(B$6="LECTURE",IF('Database (LECTURE-RES-PRAC)'!A123="","",'Database (LECTURE-RES-PRAC)'!A123),"")</f>
        <v/>
      </c>
      <c r="B128" s="119" t="str">
        <f>IF(B$6="LECTURE",IF('Database (LECTURE-RES-PRAC)'!B123="","",'Database (LECTURE-RES-PRAC)'!B123),"")</f>
        <v/>
      </c>
      <c r="C128" s="118" t="str">
        <f>IF(B128&lt;&gt;"",'Database (LECTURE-RES-PRAC)'!C123,"")</f>
        <v/>
      </c>
      <c r="D128" s="276"/>
      <c r="E128" s="57"/>
      <c r="F128" s="57"/>
      <c r="G128" s="57"/>
      <c r="H128" s="57"/>
      <c r="I128" s="57"/>
      <c r="J128" s="57"/>
      <c r="K128" s="57"/>
      <c r="L128" s="57"/>
      <c r="M128" s="57"/>
      <c r="N128" s="116" t="str">
        <f t="shared" si="70"/>
        <v/>
      </c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116" t="str">
        <f t="shared" si="71"/>
        <v/>
      </c>
      <c r="Z128" s="57"/>
      <c r="AA128" s="57"/>
      <c r="AB128" s="57"/>
      <c r="AC128" s="57"/>
      <c r="AD128" s="57"/>
      <c r="AE128" s="57"/>
      <c r="AF128" s="57"/>
      <c r="AG128" s="57"/>
      <c r="AH128" s="57"/>
      <c r="AI128" s="57"/>
      <c r="AJ128" s="117" t="str">
        <f t="shared" si="72"/>
        <v/>
      </c>
      <c r="AK128" s="120" t="str">
        <f t="shared" si="73"/>
        <v/>
      </c>
      <c r="AL128" s="92" t="str">
        <f t="shared" si="74"/>
        <v/>
      </c>
      <c r="AM128" s="92" t="str">
        <f t="shared" si="75"/>
        <v/>
      </c>
      <c r="AN128" s="120" t="str">
        <f t="shared" si="76"/>
        <v/>
      </c>
      <c r="AO128" s="92" t="str">
        <f t="shared" si="77"/>
        <v/>
      </c>
      <c r="AP128" s="92" t="str">
        <f t="shared" si="78"/>
        <v/>
      </c>
      <c r="AQ128" s="120" t="str">
        <f t="shared" si="79"/>
        <v/>
      </c>
      <c r="AR128" s="92" t="str">
        <f t="shared" si="80"/>
        <v/>
      </c>
      <c r="AS128" s="92" t="str">
        <f t="shared" si="81"/>
        <v/>
      </c>
      <c r="AT128" s="120" t="str">
        <f t="shared" si="82"/>
        <v/>
      </c>
      <c r="AU128" s="92" t="str">
        <f t="shared" si="83"/>
        <v/>
      </c>
      <c r="AV128" s="92" t="str">
        <f t="shared" si="84"/>
        <v/>
      </c>
      <c r="AW128" s="120" t="str">
        <f t="shared" si="85"/>
        <v/>
      </c>
      <c r="AX128" s="92" t="str">
        <f t="shared" si="86"/>
        <v/>
      </c>
      <c r="AY128" s="92" t="str">
        <f t="shared" si="87"/>
        <v/>
      </c>
      <c r="AZ128" s="91" t="str">
        <f t="shared" si="88"/>
        <v/>
      </c>
      <c r="BA128" s="92" t="str">
        <f t="shared" si="89"/>
        <v/>
      </c>
      <c r="BB128" s="92" t="str">
        <f t="shared" si="90"/>
        <v/>
      </c>
      <c r="BC128" s="91" t="str">
        <f t="shared" si="91"/>
        <v/>
      </c>
      <c r="BD128" s="92" t="str">
        <f t="shared" si="92"/>
        <v/>
      </c>
      <c r="BE128" s="92" t="str">
        <f t="shared" si="93"/>
        <v/>
      </c>
      <c r="BF128" s="91" t="str">
        <f t="shared" si="94"/>
        <v/>
      </c>
      <c r="BG128" s="92" t="str">
        <f t="shared" si="95"/>
        <v/>
      </c>
      <c r="BH128" s="92" t="str">
        <f t="shared" si="96"/>
        <v/>
      </c>
      <c r="BI128" s="91" t="str">
        <f t="shared" si="97"/>
        <v/>
      </c>
      <c r="BJ128" s="92" t="str">
        <f t="shared" si="98"/>
        <v/>
      </c>
      <c r="BK128" s="92" t="str">
        <f t="shared" si="99"/>
        <v/>
      </c>
      <c r="BL128" s="91" t="str">
        <f t="shared" si="100"/>
        <v/>
      </c>
      <c r="BM128" s="92" t="str">
        <f t="shared" si="101"/>
        <v/>
      </c>
      <c r="BN128" s="92" t="str">
        <f t="shared" si="102"/>
        <v/>
      </c>
      <c r="BO128" s="2"/>
      <c r="BP128" s="2"/>
    </row>
    <row r="129" spans="1:68" ht="15.75" customHeight="1">
      <c r="A129" s="118" t="str">
        <f>IF(B$6="LECTURE",IF('Database (LECTURE-RES-PRAC)'!A124="","",'Database (LECTURE-RES-PRAC)'!A124),"")</f>
        <v/>
      </c>
      <c r="B129" s="119" t="str">
        <f>IF(B$6="LECTURE",IF('Database (LECTURE-RES-PRAC)'!B124="","",'Database (LECTURE-RES-PRAC)'!B124),"")</f>
        <v/>
      </c>
      <c r="C129" s="118" t="str">
        <f>IF(B129&lt;&gt;"",'Database (LECTURE-RES-PRAC)'!C124,"")</f>
        <v/>
      </c>
      <c r="D129" s="276"/>
      <c r="E129" s="57"/>
      <c r="F129" s="57"/>
      <c r="G129" s="57"/>
      <c r="H129" s="57"/>
      <c r="I129" s="57"/>
      <c r="J129" s="57"/>
      <c r="K129" s="57"/>
      <c r="L129" s="57"/>
      <c r="M129" s="57"/>
      <c r="N129" s="116" t="str">
        <f t="shared" si="70"/>
        <v/>
      </c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116" t="str">
        <f t="shared" si="71"/>
        <v/>
      </c>
      <c r="Z129" s="57"/>
      <c r="AA129" s="57"/>
      <c r="AB129" s="57"/>
      <c r="AC129" s="57"/>
      <c r="AD129" s="57"/>
      <c r="AE129" s="57"/>
      <c r="AF129" s="57"/>
      <c r="AG129" s="57"/>
      <c r="AH129" s="57"/>
      <c r="AI129" s="57"/>
      <c r="AJ129" s="117" t="str">
        <f t="shared" si="72"/>
        <v/>
      </c>
      <c r="AK129" s="120" t="str">
        <f t="shared" si="73"/>
        <v/>
      </c>
      <c r="AL129" s="92" t="str">
        <f t="shared" si="74"/>
        <v/>
      </c>
      <c r="AM129" s="92" t="str">
        <f t="shared" si="75"/>
        <v/>
      </c>
      <c r="AN129" s="120" t="str">
        <f t="shared" si="76"/>
        <v/>
      </c>
      <c r="AO129" s="92" t="str">
        <f t="shared" si="77"/>
        <v/>
      </c>
      <c r="AP129" s="92" t="str">
        <f t="shared" si="78"/>
        <v/>
      </c>
      <c r="AQ129" s="120" t="str">
        <f t="shared" si="79"/>
        <v/>
      </c>
      <c r="AR129" s="92" t="str">
        <f t="shared" si="80"/>
        <v/>
      </c>
      <c r="AS129" s="92" t="str">
        <f t="shared" si="81"/>
        <v/>
      </c>
      <c r="AT129" s="120" t="str">
        <f t="shared" si="82"/>
        <v/>
      </c>
      <c r="AU129" s="92" t="str">
        <f t="shared" si="83"/>
        <v/>
      </c>
      <c r="AV129" s="92" t="str">
        <f t="shared" si="84"/>
        <v/>
      </c>
      <c r="AW129" s="120" t="str">
        <f t="shared" si="85"/>
        <v/>
      </c>
      <c r="AX129" s="92" t="str">
        <f t="shared" si="86"/>
        <v/>
      </c>
      <c r="AY129" s="92" t="str">
        <f t="shared" si="87"/>
        <v/>
      </c>
      <c r="AZ129" s="91" t="str">
        <f t="shared" si="88"/>
        <v/>
      </c>
      <c r="BA129" s="92" t="str">
        <f t="shared" si="89"/>
        <v/>
      </c>
      <c r="BB129" s="92" t="str">
        <f t="shared" si="90"/>
        <v/>
      </c>
      <c r="BC129" s="91" t="str">
        <f t="shared" si="91"/>
        <v/>
      </c>
      <c r="BD129" s="92" t="str">
        <f t="shared" si="92"/>
        <v/>
      </c>
      <c r="BE129" s="92" t="str">
        <f t="shared" si="93"/>
        <v/>
      </c>
      <c r="BF129" s="91" t="str">
        <f t="shared" si="94"/>
        <v/>
      </c>
      <c r="BG129" s="92" t="str">
        <f t="shared" si="95"/>
        <v/>
      </c>
      <c r="BH129" s="92" t="str">
        <f t="shared" si="96"/>
        <v/>
      </c>
      <c r="BI129" s="91" t="str">
        <f t="shared" si="97"/>
        <v/>
      </c>
      <c r="BJ129" s="92" t="str">
        <f t="shared" si="98"/>
        <v/>
      </c>
      <c r="BK129" s="92" t="str">
        <f t="shared" si="99"/>
        <v/>
      </c>
      <c r="BL129" s="91" t="str">
        <f t="shared" si="100"/>
        <v/>
      </c>
      <c r="BM129" s="92" t="str">
        <f t="shared" si="101"/>
        <v/>
      </c>
      <c r="BN129" s="92" t="str">
        <f t="shared" si="102"/>
        <v/>
      </c>
      <c r="BO129" s="2"/>
      <c r="BP129" s="2"/>
    </row>
    <row r="130" spans="1:68" ht="15.75" customHeight="1">
      <c r="A130" s="118" t="str">
        <f>IF(B$6="LECTURE",IF('Database (LECTURE-RES-PRAC)'!A125="","",'Database (LECTURE-RES-PRAC)'!A125),"")</f>
        <v/>
      </c>
      <c r="B130" s="119" t="str">
        <f>IF(B$6="LECTURE",IF('Database (LECTURE-RES-PRAC)'!B125="","",'Database (LECTURE-RES-PRAC)'!B125),"")</f>
        <v/>
      </c>
      <c r="C130" s="118" t="str">
        <f>IF(B130&lt;&gt;"",'Database (LECTURE-RES-PRAC)'!C125,"")</f>
        <v/>
      </c>
      <c r="D130" s="276"/>
      <c r="E130" s="57"/>
      <c r="F130" s="57"/>
      <c r="G130" s="57"/>
      <c r="H130" s="57"/>
      <c r="I130" s="57"/>
      <c r="J130" s="57"/>
      <c r="K130" s="57"/>
      <c r="L130" s="57"/>
      <c r="M130" s="57"/>
      <c r="N130" s="116" t="str">
        <f t="shared" si="70"/>
        <v/>
      </c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116" t="str">
        <f t="shared" si="71"/>
        <v/>
      </c>
      <c r="Z130" s="57"/>
      <c r="AA130" s="57"/>
      <c r="AB130" s="57"/>
      <c r="AC130" s="57"/>
      <c r="AD130" s="57"/>
      <c r="AE130" s="57"/>
      <c r="AF130" s="57"/>
      <c r="AG130" s="57"/>
      <c r="AH130" s="57"/>
      <c r="AI130" s="57"/>
      <c r="AJ130" s="117" t="str">
        <f t="shared" si="72"/>
        <v/>
      </c>
      <c r="AK130" s="120" t="str">
        <f t="shared" si="73"/>
        <v/>
      </c>
      <c r="AL130" s="92" t="str">
        <f t="shared" si="74"/>
        <v/>
      </c>
      <c r="AM130" s="92" t="str">
        <f t="shared" si="75"/>
        <v/>
      </c>
      <c r="AN130" s="120" t="str">
        <f t="shared" si="76"/>
        <v/>
      </c>
      <c r="AO130" s="92" t="str">
        <f t="shared" si="77"/>
        <v/>
      </c>
      <c r="AP130" s="92" t="str">
        <f t="shared" si="78"/>
        <v/>
      </c>
      <c r="AQ130" s="120" t="str">
        <f t="shared" si="79"/>
        <v/>
      </c>
      <c r="AR130" s="92" t="str">
        <f t="shared" si="80"/>
        <v/>
      </c>
      <c r="AS130" s="92" t="str">
        <f t="shared" si="81"/>
        <v/>
      </c>
      <c r="AT130" s="120" t="str">
        <f t="shared" si="82"/>
        <v/>
      </c>
      <c r="AU130" s="92" t="str">
        <f t="shared" si="83"/>
        <v/>
      </c>
      <c r="AV130" s="92" t="str">
        <f t="shared" si="84"/>
        <v/>
      </c>
      <c r="AW130" s="120" t="str">
        <f t="shared" si="85"/>
        <v/>
      </c>
      <c r="AX130" s="92" t="str">
        <f t="shared" si="86"/>
        <v/>
      </c>
      <c r="AY130" s="92" t="str">
        <f t="shared" si="87"/>
        <v/>
      </c>
      <c r="AZ130" s="91" t="str">
        <f t="shared" si="88"/>
        <v/>
      </c>
      <c r="BA130" s="92" t="str">
        <f t="shared" si="89"/>
        <v/>
      </c>
      <c r="BB130" s="92" t="str">
        <f t="shared" si="90"/>
        <v/>
      </c>
      <c r="BC130" s="91" t="str">
        <f t="shared" si="91"/>
        <v/>
      </c>
      <c r="BD130" s="92" t="str">
        <f t="shared" si="92"/>
        <v/>
      </c>
      <c r="BE130" s="92" t="str">
        <f t="shared" si="93"/>
        <v/>
      </c>
      <c r="BF130" s="91" t="str">
        <f t="shared" si="94"/>
        <v/>
      </c>
      <c r="BG130" s="92" t="str">
        <f t="shared" si="95"/>
        <v/>
      </c>
      <c r="BH130" s="92" t="str">
        <f t="shared" si="96"/>
        <v/>
      </c>
      <c r="BI130" s="91" t="str">
        <f t="shared" si="97"/>
        <v/>
      </c>
      <c r="BJ130" s="92" t="str">
        <f t="shared" si="98"/>
        <v/>
      </c>
      <c r="BK130" s="92" t="str">
        <f t="shared" si="99"/>
        <v/>
      </c>
      <c r="BL130" s="91" t="str">
        <f t="shared" si="100"/>
        <v/>
      </c>
      <c r="BM130" s="92" t="str">
        <f t="shared" si="101"/>
        <v/>
      </c>
      <c r="BN130" s="92" t="str">
        <f t="shared" si="102"/>
        <v/>
      </c>
      <c r="BO130" s="2"/>
      <c r="BP130" s="2"/>
    </row>
    <row r="131" spans="1:68" ht="15.75" customHeight="1">
      <c r="A131" s="118" t="str">
        <f>IF(B$6="LECTURE",IF('Database (LECTURE-RES-PRAC)'!A126="","",'Database (LECTURE-RES-PRAC)'!A126),"")</f>
        <v/>
      </c>
      <c r="B131" s="119" t="str">
        <f>IF(B$6="LECTURE",IF('Database (LECTURE-RES-PRAC)'!B126="","",'Database (LECTURE-RES-PRAC)'!B126),"")</f>
        <v/>
      </c>
      <c r="C131" s="118" t="str">
        <f>IF(B131&lt;&gt;"",'Database (LECTURE-RES-PRAC)'!C126,"")</f>
        <v/>
      </c>
      <c r="D131" s="276"/>
      <c r="E131" s="57"/>
      <c r="F131" s="57"/>
      <c r="G131" s="57"/>
      <c r="H131" s="57"/>
      <c r="I131" s="57"/>
      <c r="J131" s="57"/>
      <c r="K131" s="57"/>
      <c r="L131" s="57"/>
      <c r="M131" s="57"/>
      <c r="N131" s="116" t="str">
        <f t="shared" si="70"/>
        <v/>
      </c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116" t="str">
        <f t="shared" si="71"/>
        <v/>
      </c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  <c r="AJ131" s="117" t="str">
        <f t="shared" si="72"/>
        <v/>
      </c>
      <c r="AK131" s="120" t="str">
        <f t="shared" si="73"/>
        <v/>
      </c>
      <c r="AL131" s="92" t="str">
        <f t="shared" si="74"/>
        <v/>
      </c>
      <c r="AM131" s="92" t="str">
        <f t="shared" si="75"/>
        <v/>
      </c>
      <c r="AN131" s="120" t="str">
        <f t="shared" si="76"/>
        <v/>
      </c>
      <c r="AO131" s="92" t="str">
        <f t="shared" si="77"/>
        <v/>
      </c>
      <c r="AP131" s="92" t="str">
        <f t="shared" si="78"/>
        <v/>
      </c>
      <c r="AQ131" s="120" t="str">
        <f t="shared" si="79"/>
        <v/>
      </c>
      <c r="AR131" s="92" t="str">
        <f t="shared" si="80"/>
        <v/>
      </c>
      <c r="AS131" s="92" t="str">
        <f t="shared" si="81"/>
        <v/>
      </c>
      <c r="AT131" s="120" t="str">
        <f t="shared" si="82"/>
        <v/>
      </c>
      <c r="AU131" s="92" t="str">
        <f t="shared" si="83"/>
        <v/>
      </c>
      <c r="AV131" s="92" t="str">
        <f t="shared" si="84"/>
        <v/>
      </c>
      <c r="AW131" s="120" t="str">
        <f t="shared" si="85"/>
        <v/>
      </c>
      <c r="AX131" s="92" t="str">
        <f t="shared" si="86"/>
        <v/>
      </c>
      <c r="AY131" s="92" t="str">
        <f t="shared" si="87"/>
        <v/>
      </c>
      <c r="AZ131" s="91" t="str">
        <f t="shared" si="88"/>
        <v/>
      </c>
      <c r="BA131" s="92" t="str">
        <f t="shared" si="89"/>
        <v/>
      </c>
      <c r="BB131" s="92" t="str">
        <f t="shared" si="90"/>
        <v/>
      </c>
      <c r="BC131" s="91" t="str">
        <f t="shared" si="91"/>
        <v/>
      </c>
      <c r="BD131" s="92" t="str">
        <f t="shared" si="92"/>
        <v/>
      </c>
      <c r="BE131" s="92" t="str">
        <f t="shared" si="93"/>
        <v/>
      </c>
      <c r="BF131" s="91" t="str">
        <f t="shared" si="94"/>
        <v/>
      </c>
      <c r="BG131" s="92" t="str">
        <f t="shared" si="95"/>
        <v/>
      </c>
      <c r="BH131" s="92" t="str">
        <f t="shared" si="96"/>
        <v/>
      </c>
      <c r="BI131" s="91" t="str">
        <f t="shared" si="97"/>
        <v/>
      </c>
      <c r="BJ131" s="92" t="str">
        <f t="shared" si="98"/>
        <v/>
      </c>
      <c r="BK131" s="92" t="str">
        <f t="shared" si="99"/>
        <v/>
      </c>
      <c r="BL131" s="91" t="str">
        <f t="shared" si="100"/>
        <v/>
      </c>
      <c r="BM131" s="92" t="str">
        <f t="shared" si="101"/>
        <v/>
      </c>
      <c r="BN131" s="92" t="str">
        <f t="shared" si="102"/>
        <v/>
      </c>
      <c r="BO131" s="2"/>
      <c r="BP131" s="2"/>
    </row>
    <row r="132" spans="1:68" ht="15.75" customHeight="1">
      <c r="A132" s="118" t="str">
        <f>IF(B$6="LECTURE",IF('Database (LECTURE-RES-PRAC)'!A127="","",'Database (LECTURE-RES-PRAC)'!A127),"")</f>
        <v/>
      </c>
      <c r="B132" s="119" t="str">
        <f>IF(B$6="LECTURE",IF('Database (LECTURE-RES-PRAC)'!B127="","",'Database (LECTURE-RES-PRAC)'!B127),"")</f>
        <v/>
      </c>
      <c r="C132" s="118" t="str">
        <f>IF(B132&lt;&gt;"",'Database (LECTURE-RES-PRAC)'!C127,"")</f>
        <v/>
      </c>
      <c r="D132" s="276"/>
      <c r="E132" s="57"/>
      <c r="F132" s="57"/>
      <c r="G132" s="57"/>
      <c r="H132" s="57"/>
      <c r="I132" s="57"/>
      <c r="J132" s="57"/>
      <c r="K132" s="57"/>
      <c r="L132" s="57"/>
      <c r="M132" s="57"/>
      <c r="N132" s="116" t="str">
        <f t="shared" si="70"/>
        <v/>
      </c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116" t="str">
        <f t="shared" si="71"/>
        <v/>
      </c>
      <c r="Z132" s="57"/>
      <c r="AA132" s="57"/>
      <c r="AB132" s="57"/>
      <c r="AC132" s="57"/>
      <c r="AD132" s="57"/>
      <c r="AE132" s="57"/>
      <c r="AF132" s="57"/>
      <c r="AG132" s="57"/>
      <c r="AH132" s="57"/>
      <c r="AI132" s="57"/>
      <c r="AJ132" s="117" t="str">
        <f t="shared" si="72"/>
        <v/>
      </c>
      <c r="AK132" s="120" t="str">
        <f t="shared" si="73"/>
        <v/>
      </c>
      <c r="AL132" s="92" t="str">
        <f t="shared" si="74"/>
        <v/>
      </c>
      <c r="AM132" s="92" t="str">
        <f t="shared" si="75"/>
        <v/>
      </c>
      <c r="AN132" s="120" t="str">
        <f t="shared" si="76"/>
        <v/>
      </c>
      <c r="AO132" s="92" t="str">
        <f t="shared" si="77"/>
        <v/>
      </c>
      <c r="AP132" s="92" t="str">
        <f t="shared" si="78"/>
        <v/>
      </c>
      <c r="AQ132" s="120" t="str">
        <f t="shared" si="79"/>
        <v/>
      </c>
      <c r="AR132" s="92" t="str">
        <f t="shared" si="80"/>
        <v/>
      </c>
      <c r="AS132" s="92" t="str">
        <f t="shared" si="81"/>
        <v/>
      </c>
      <c r="AT132" s="120" t="str">
        <f t="shared" si="82"/>
        <v/>
      </c>
      <c r="AU132" s="92" t="str">
        <f t="shared" si="83"/>
        <v/>
      </c>
      <c r="AV132" s="92" t="str">
        <f t="shared" si="84"/>
        <v/>
      </c>
      <c r="AW132" s="120" t="str">
        <f t="shared" si="85"/>
        <v/>
      </c>
      <c r="AX132" s="92" t="str">
        <f t="shared" si="86"/>
        <v/>
      </c>
      <c r="AY132" s="92" t="str">
        <f t="shared" si="87"/>
        <v/>
      </c>
      <c r="AZ132" s="91" t="str">
        <f t="shared" si="88"/>
        <v/>
      </c>
      <c r="BA132" s="92" t="str">
        <f t="shared" si="89"/>
        <v/>
      </c>
      <c r="BB132" s="92" t="str">
        <f t="shared" si="90"/>
        <v/>
      </c>
      <c r="BC132" s="91" t="str">
        <f t="shared" si="91"/>
        <v/>
      </c>
      <c r="BD132" s="92" t="str">
        <f t="shared" si="92"/>
        <v/>
      </c>
      <c r="BE132" s="92" t="str">
        <f t="shared" si="93"/>
        <v/>
      </c>
      <c r="BF132" s="91" t="str">
        <f t="shared" si="94"/>
        <v/>
      </c>
      <c r="BG132" s="92" t="str">
        <f t="shared" si="95"/>
        <v/>
      </c>
      <c r="BH132" s="92" t="str">
        <f t="shared" si="96"/>
        <v/>
      </c>
      <c r="BI132" s="91" t="str">
        <f t="shared" si="97"/>
        <v/>
      </c>
      <c r="BJ132" s="92" t="str">
        <f t="shared" si="98"/>
        <v/>
      </c>
      <c r="BK132" s="92" t="str">
        <f t="shared" si="99"/>
        <v/>
      </c>
      <c r="BL132" s="91" t="str">
        <f t="shared" si="100"/>
        <v/>
      </c>
      <c r="BM132" s="92" t="str">
        <f t="shared" si="101"/>
        <v/>
      </c>
      <c r="BN132" s="92" t="str">
        <f t="shared" si="102"/>
        <v/>
      </c>
      <c r="BO132" s="2"/>
      <c r="BP132" s="2"/>
    </row>
    <row r="133" spans="1:68" ht="15.75" customHeight="1">
      <c r="A133" s="118" t="str">
        <f>IF(B$6="LECTURE",IF('Database (LECTURE-RES-PRAC)'!A128="","",'Database (LECTURE-RES-PRAC)'!A128),"")</f>
        <v/>
      </c>
      <c r="B133" s="119" t="str">
        <f>IF(B$6="LECTURE",IF('Database (LECTURE-RES-PRAC)'!B128="","",'Database (LECTURE-RES-PRAC)'!B128),"")</f>
        <v/>
      </c>
      <c r="C133" s="118" t="str">
        <f>IF(B133&lt;&gt;"",'Database (LECTURE-RES-PRAC)'!C128,"")</f>
        <v/>
      </c>
      <c r="D133" s="276"/>
      <c r="E133" s="57"/>
      <c r="F133" s="57"/>
      <c r="G133" s="57"/>
      <c r="H133" s="57"/>
      <c r="I133" s="57"/>
      <c r="J133" s="57"/>
      <c r="K133" s="57"/>
      <c r="L133" s="57"/>
      <c r="M133" s="57"/>
      <c r="N133" s="116" t="str">
        <f t="shared" si="70"/>
        <v/>
      </c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116" t="str">
        <f t="shared" si="71"/>
        <v/>
      </c>
      <c r="Z133" s="57"/>
      <c r="AA133" s="57"/>
      <c r="AB133" s="57"/>
      <c r="AC133" s="57"/>
      <c r="AD133" s="57"/>
      <c r="AE133" s="57"/>
      <c r="AF133" s="57"/>
      <c r="AG133" s="57"/>
      <c r="AH133" s="57"/>
      <c r="AI133" s="57"/>
      <c r="AJ133" s="117" t="str">
        <f t="shared" si="72"/>
        <v/>
      </c>
      <c r="AK133" s="120" t="str">
        <f t="shared" si="73"/>
        <v/>
      </c>
      <c r="AL133" s="92" t="str">
        <f t="shared" si="74"/>
        <v/>
      </c>
      <c r="AM133" s="92" t="str">
        <f t="shared" si="75"/>
        <v/>
      </c>
      <c r="AN133" s="120" t="str">
        <f t="shared" si="76"/>
        <v/>
      </c>
      <c r="AO133" s="92" t="str">
        <f t="shared" si="77"/>
        <v/>
      </c>
      <c r="AP133" s="92" t="str">
        <f t="shared" si="78"/>
        <v/>
      </c>
      <c r="AQ133" s="120" t="str">
        <f t="shared" si="79"/>
        <v/>
      </c>
      <c r="AR133" s="92" t="str">
        <f t="shared" si="80"/>
        <v/>
      </c>
      <c r="AS133" s="92" t="str">
        <f t="shared" si="81"/>
        <v/>
      </c>
      <c r="AT133" s="120" t="str">
        <f t="shared" si="82"/>
        <v/>
      </c>
      <c r="AU133" s="92" t="str">
        <f t="shared" si="83"/>
        <v/>
      </c>
      <c r="AV133" s="92" t="str">
        <f t="shared" si="84"/>
        <v/>
      </c>
      <c r="AW133" s="120" t="str">
        <f t="shared" si="85"/>
        <v/>
      </c>
      <c r="AX133" s="92" t="str">
        <f t="shared" si="86"/>
        <v/>
      </c>
      <c r="AY133" s="92" t="str">
        <f t="shared" si="87"/>
        <v/>
      </c>
      <c r="AZ133" s="91" t="str">
        <f t="shared" si="88"/>
        <v/>
      </c>
      <c r="BA133" s="92" t="str">
        <f t="shared" si="89"/>
        <v/>
      </c>
      <c r="BB133" s="92" t="str">
        <f t="shared" si="90"/>
        <v/>
      </c>
      <c r="BC133" s="91" t="str">
        <f t="shared" si="91"/>
        <v/>
      </c>
      <c r="BD133" s="92" t="str">
        <f t="shared" si="92"/>
        <v/>
      </c>
      <c r="BE133" s="92" t="str">
        <f t="shared" si="93"/>
        <v/>
      </c>
      <c r="BF133" s="91" t="str">
        <f t="shared" si="94"/>
        <v/>
      </c>
      <c r="BG133" s="92" t="str">
        <f t="shared" si="95"/>
        <v/>
      </c>
      <c r="BH133" s="92" t="str">
        <f t="shared" si="96"/>
        <v/>
      </c>
      <c r="BI133" s="91" t="str">
        <f t="shared" si="97"/>
        <v/>
      </c>
      <c r="BJ133" s="92" t="str">
        <f t="shared" si="98"/>
        <v/>
      </c>
      <c r="BK133" s="92" t="str">
        <f t="shared" si="99"/>
        <v/>
      </c>
      <c r="BL133" s="91" t="str">
        <f t="shared" si="100"/>
        <v/>
      </c>
      <c r="BM133" s="92" t="str">
        <f t="shared" si="101"/>
        <v/>
      </c>
      <c r="BN133" s="92" t="str">
        <f t="shared" si="102"/>
        <v/>
      </c>
      <c r="BO133" s="2"/>
      <c r="BP133" s="2"/>
    </row>
    <row r="134" spans="1:68" ht="15.75" customHeight="1">
      <c r="A134" s="118" t="str">
        <f>IF(B$6="LECTURE",IF('Database (LECTURE-RES-PRAC)'!A129="","",'Database (LECTURE-RES-PRAC)'!A129),"")</f>
        <v/>
      </c>
      <c r="B134" s="119" t="str">
        <f>IF(B$6="LECTURE",IF('Database (LECTURE-RES-PRAC)'!B129="","",'Database (LECTURE-RES-PRAC)'!B129),"")</f>
        <v/>
      </c>
      <c r="C134" s="118" t="str">
        <f>IF(B134&lt;&gt;"",'Database (LECTURE-RES-PRAC)'!C129,"")</f>
        <v/>
      </c>
      <c r="D134" s="276"/>
      <c r="E134" s="57"/>
      <c r="F134" s="57"/>
      <c r="G134" s="57"/>
      <c r="H134" s="57"/>
      <c r="I134" s="57"/>
      <c r="J134" s="57"/>
      <c r="K134" s="57"/>
      <c r="L134" s="57"/>
      <c r="M134" s="57"/>
      <c r="N134" s="116" t="str">
        <f t="shared" si="70"/>
        <v/>
      </c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116" t="str">
        <f t="shared" si="71"/>
        <v/>
      </c>
      <c r="Z134" s="57"/>
      <c r="AA134" s="57"/>
      <c r="AB134" s="57"/>
      <c r="AC134" s="57"/>
      <c r="AD134" s="57"/>
      <c r="AE134" s="57"/>
      <c r="AF134" s="57"/>
      <c r="AG134" s="57"/>
      <c r="AH134" s="57"/>
      <c r="AI134" s="57"/>
      <c r="AJ134" s="117" t="str">
        <f t="shared" si="72"/>
        <v/>
      </c>
      <c r="AK134" s="120" t="str">
        <f t="shared" si="73"/>
        <v/>
      </c>
      <c r="AL134" s="92" t="str">
        <f t="shared" si="74"/>
        <v/>
      </c>
      <c r="AM134" s="92" t="str">
        <f t="shared" si="75"/>
        <v/>
      </c>
      <c r="AN134" s="120" t="str">
        <f t="shared" si="76"/>
        <v/>
      </c>
      <c r="AO134" s="92" t="str">
        <f t="shared" si="77"/>
        <v/>
      </c>
      <c r="AP134" s="92" t="str">
        <f t="shared" si="78"/>
        <v/>
      </c>
      <c r="AQ134" s="120" t="str">
        <f t="shared" si="79"/>
        <v/>
      </c>
      <c r="AR134" s="92" t="str">
        <f t="shared" si="80"/>
        <v/>
      </c>
      <c r="AS134" s="92" t="str">
        <f t="shared" si="81"/>
        <v/>
      </c>
      <c r="AT134" s="120" t="str">
        <f t="shared" si="82"/>
        <v/>
      </c>
      <c r="AU134" s="92" t="str">
        <f t="shared" si="83"/>
        <v/>
      </c>
      <c r="AV134" s="92" t="str">
        <f t="shared" si="84"/>
        <v/>
      </c>
      <c r="AW134" s="120" t="str">
        <f t="shared" si="85"/>
        <v/>
      </c>
      <c r="AX134" s="92" t="str">
        <f t="shared" si="86"/>
        <v/>
      </c>
      <c r="AY134" s="92" t="str">
        <f t="shared" si="87"/>
        <v/>
      </c>
      <c r="AZ134" s="91" t="str">
        <f t="shared" si="88"/>
        <v/>
      </c>
      <c r="BA134" s="92" t="str">
        <f t="shared" si="89"/>
        <v/>
      </c>
      <c r="BB134" s="92" t="str">
        <f t="shared" si="90"/>
        <v/>
      </c>
      <c r="BC134" s="91" t="str">
        <f t="shared" si="91"/>
        <v/>
      </c>
      <c r="BD134" s="92" t="str">
        <f t="shared" si="92"/>
        <v/>
      </c>
      <c r="BE134" s="92" t="str">
        <f t="shared" si="93"/>
        <v/>
      </c>
      <c r="BF134" s="91" t="str">
        <f t="shared" si="94"/>
        <v/>
      </c>
      <c r="BG134" s="92" t="str">
        <f t="shared" si="95"/>
        <v/>
      </c>
      <c r="BH134" s="92" t="str">
        <f t="shared" si="96"/>
        <v/>
      </c>
      <c r="BI134" s="91" t="str">
        <f t="shared" si="97"/>
        <v/>
      </c>
      <c r="BJ134" s="92" t="str">
        <f t="shared" si="98"/>
        <v/>
      </c>
      <c r="BK134" s="92" t="str">
        <f t="shared" si="99"/>
        <v/>
      </c>
      <c r="BL134" s="91" t="str">
        <f t="shared" si="100"/>
        <v/>
      </c>
      <c r="BM134" s="92" t="str">
        <f t="shared" si="101"/>
        <v/>
      </c>
      <c r="BN134" s="92" t="str">
        <f t="shared" si="102"/>
        <v/>
      </c>
      <c r="BO134" s="2"/>
      <c r="BP134" s="2"/>
    </row>
    <row r="135" spans="1:68" ht="15.75" customHeight="1">
      <c r="A135" s="118" t="str">
        <f>IF(B$6="LECTURE",IF('Database (LECTURE-RES-PRAC)'!A130="","",'Database (LECTURE-RES-PRAC)'!A130),"")</f>
        <v/>
      </c>
      <c r="B135" s="119" t="str">
        <f>IF(B$6="LECTURE",IF('Database (LECTURE-RES-PRAC)'!B130="","",'Database (LECTURE-RES-PRAC)'!B130),"")</f>
        <v/>
      </c>
      <c r="C135" s="118" t="str">
        <f>IF(B135&lt;&gt;"",'Database (LECTURE-RES-PRAC)'!C130,"")</f>
        <v/>
      </c>
      <c r="D135" s="276"/>
      <c r="E135" s="57"/>
      <c r="F135" s="57"/>
      <c r="G135" s="57"/>
      <c r="H135" s="57"/>
      <c r="I135" s="57"/>
      <c r="J135" s="57"/>
      <c r="K135" s="57"/>
      <c r="L135" s="57"/>
      <c r="M135" s="57"/>
      <c r="N135" s="116" t="str">
        <f t="shared" si="70"/>
        <v/>
      </c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116" t="str">
        <f t="shared" si="71"/>
        <v/>
      </c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  <c r="AJ135" s="117" t="str">
        <f t="shared" si="72"/>
        <v/>
      </c>
      <c r="AK135" s="120" t="str">
        <f t="shared" si="73"/>
        <v/>
      </c>
      <c r="AL135" s="92" t="str">
        <f t="shared" si="74"/>
        <v/>
      </c>
      <c r="AM135" s="92" t="str">
        <f t="shared" si="75"/>
        <v/>
      </c>
      <c r="AN135" s="120" t="str">
        <f t="shared" si="76"/>
        <v/>
      </c>
      <c r="AO135" s="92" t="str">
        <f t="shared" si="77"/>
        <v/>
      </c>
      <c r="AP135" s="92" t="str">
        <f t="shared" si="78"/>
        <v/>
      </c>
      <c r="AQ135" s="120" t="str">
        <f t="shared" si="79"/>
        <v/>
      </c>
      <c r="AR135" s="92" t="str">
        <f t="shared" si="80"/>
        <v/>
      </c>
      <c r="AS135" s="92" t="str">
        <f t="shared" si="81"/>
        <v/>
      </c>
      <c r="AT135" s="120" t="str">
        <f t="shared" si="82"/>
        <v/>
      </c>
      <c r="AU135" s="92" t="str">
        <f t="shared" si="83"/>
        <v/>
      </c>
      <c r="AV135" s="92" t="str">
        <f t="shared" si="84"/>
        <v/>
      </c>
      <c r="AW135" s="120" t="str">
        <f t="shared" si="85"/>
        <v/>
      </c>
      <c r="AX135" s="92" t="str">
        <f t="shared" si="86"/>
        <v/>
      </c>
      <c r="AY135" s="92" t="str">
        <f t="shared" si="87"/>
        <v/>
      </c>
      <c r="AZ135" s="91" t="str">
        <f t="shared" si="88"/>
        <v/>
      </c>
      <c r="BA135" s="92" t="str">
        <f t="shared" si="89"/>
        <v/>
      </c>
      <c r="BB135" s="92" t="str">
        <f t="shared" si="90"/>
        <v/>
      </c>
      <c r="BC135" s="91" t="str">
        <f t="shared" si="91"/>
        <v/>
      </c>
      <c r="BD135" s="92" t="str">
        <f t="shared" si="92"/>
        <v/>
      </c>
      <c r="BE135" s="92" t="str">
        <f t="shared" si="93"/>
        <v/>
      </c>
      <c r="BF135" s="91" t="str">
        <f t="shared" si="94"/>
        <v/>
      </c>
      <c r="BG135" s="92" t="str">
        <f t="shared" si="95"/>
        <v/>
      </c>
      <c r="BH135" s="92" t="str">
        <f t="shared" si="96"/>
        <v/>
      </c>
      <c r="BI135" s="91" t="str">
        <f t="shared" si="97"/>
        <v/>
      </c>
      <c r="BJ135" s="92" t="str">
        <f t="shared" si="98"/>
        <v/>
      </c>
      <c r="BK135" s="92" t="str">
        <f t="shared" si="99"/>
        <v/>
      </c>
      <c r="BL135" s="91" t="str">
        <f t="shared" si="100"/>
        <v/>
      </c>
      <c r="BM135" s="92" t="str">
        <f t="shared" si="101"/>
        <v/>
      </c>
      <c r="BN135" s="92" t="str">
        <f t="shared" si="102"/>
        <v/>
      </c>
      <c r="BO135" s="2"/>
      <c r="BP135" s="2"/>
    </row>
    <row r="136" spans="1:68" ht="15.75" customHeight="1">
      <c r="A136" s="118" t="str">
        <f>IF(B$6="LECTURE",IF('Database (LECTURE-RES-PRAC)'!A131="","",'Database (LECTURE-RES-PRAC)'!A131),"")</f>
        <v/>
      </c>
      <c r="B136" s="119" t="str">
        <f>IF(B$6="LECTURE",IF('Database (LECTURE-RES-PRAC)'!B131="","",'Database (LECTURE-RES-PRAC)'!B131),"")</f>
        <v/>
      </c>
      <c r="C136" s="118" t="str">
        <f>IF(B136&lt;&gt;"",'Database (LECTURE-RES-PRAC)'!C131,"")</f>
        <v/>
      </c>
      <c r="D136" s="276"/>
      <c r="E136" s="57"/>
      <c r="F136" s="57"/>
      <c r="G136" s="57"/>
      <c r="H136" s="57"/>
      <c r="I136" s="57"/>
      <c r="J136" s="57"/>
      <c r="K136" s="57"/>
      <c r="L136" s="57"/>
      <c r="M136" s="57"/>
      <c r="N136" s="116" t="str">
        <f t="shared" si="70"/>
        <v/>
      </c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116" t="str">
        <f t="shared" si="71"/>
        <v/>
      </c>
      <c r="Z136" s="57"/>
      <c r="AA136" s="57"/>
      <c r="AB136" s="57"/>
      <c r="AC136" s="57"/>
      <c r="AD136" s="57"/>
      <c r="AE136" s="57"/>
      <c r="AF136" s="57"/>
      <c r="AG136" s="57"/>
      <c r="AH136" s="57"/>
      <c r="AI136" s="57"/>
      <c r="AJ136" s="117" t="str">
        <f t="shared" si="72"/>
        <v/>
      </c>
      <c r="AK136" s="120" t="str">
        <f t="shared" si="73"/>
        <v/>
      </c>
      <c r="AL136" s="92" t="str">
        <f t="shared" si="74"/>
        <v/>
      </c>
      <c r="AM136" s="92" t="str">
        <f t="shared" si="75"/>
        <v/>
      </c>
      <c r="AN136" s="120" t="str">
        <f t="shared" si="76"/>
        <v/>
      </c>
      <c r="AO136" s="92" t="str">
        <f t="shared" si="77"/>
        <v/>
      </c>
      <c r="AP136" s="92" t="str">
        <f t="shared" si="78"/>
        <v/>
      </c>
      <c r="AQ136" s="120" t="str">
        <f t="shared" si="79"/>
        <v/>
      </c>
      <c r="AR136" s="92" t="str">
        <f t="shared" si="80"/>
        <v/>
      </c>
      <c r="AS136" s="92" t="str">
        <f t="shared" si="81"/>
        <v/>
      </c>
      <c r="AT136" s="120" t="str">
        <f t="shared" si="82"/>
        <v/>
      </c>
      <c r="AU136" s="92" t="str">
        <f t="shared" si="83"/>
        <v/>
      </c>
      <c r="AV136" s="92" t="str">
        <f t="shared" si="84"/>
        <v/>
      </c>
      <c r="AW136" s="120" t="str">
        <f t="shared" si="85"/>
        <v/>
      </c>
      <c r="AX136" s="92" t="str">
        <f t="shared" si="86"/>
        <v/>
      </c>
      <c r="AY136" s="92" t="str">
        <f t="shared" si="87"/>
        <v/>
      </c>
      <c r="AZ136" s="91" t="str">
        <f t="shared" si="88"/>
        <v/>
      </c>
      <c r="BA136" s="92" t="str">
        <f t="shared" si="89"/>
        <v/>
      </c>
      <c r="BB136" s="92" t="str">
        <f t="shared" si="90"/>
        <v/>
      </c>
      <c r="BC136" s="91" t="str">
        <f t="shared" si="91"/>
        <v/>
      </c>
      <c r="BD136" s="92" t="str">
        <f t="shared" si="92"/>
        <v/>
      </c>
      <c r="BE136" s="92" t="str">
        <f t="shared" si="93"/>
        <v/>
      </c>
      <c r="BF136" s="91" t="str">
        <f t="shared" si="94"/>
        <v/>
      </c>
      <c r="BG136" s="92" t="str">
        <f t="shared" si="95"/>
        <v/>
      </c>
      <c r="BH136" s="92" t="str">
        <f t="shared" si="96"/>
        <v/>
      </c>
      <c r="BI136" s="91" t="str">
        <f t="shared" si="97"/>
        <v/>
      </c>
      <c r="BJ136" s="92" t="str">
        <f t="shared" si="98"/>
        <v/>
      </c>
      <c r="BK136" s="92" t="str">
        <f t="shared" si="99"/>
        <v/>
      </c>
      <c r="BL136" s="91" t="str">
        <f t="shared" si="100"/>
        <v/>
      </c>
      <c r="BM136" s="92" t="str">
        <f t="shared" si="101"/>
        <v/>
      </c>
      <c r="BN136" s="92" t="str">
        <f t="shared" si="102"/>
        <v/>
      </c>
      <c r="BO136" s="2"/>
      <c r="BP136" s="2"/>
    </row>
    <row r="137" spans="1:68" ht="15.75" customHeight="1">
      <c r="A137" s="118" t="str">
        <f>IF(B$6="LECTURE",IF('Database (LECTURE-RES-PRAC)'!A132="","",'Database (LECTURE-RES-PRAC)'!A132),"")</f>
        <v/>
      </c>
      <c r="B137" s="119" t="str">
        <f>IF(B$6="LECTURE",IF('Database (LECTURE-RES-PRAC)'!B132="","",'Database (LECTURE-RES-PRAC)'!B132),"")</f>
        <v/>
      </c>
      <c r="C137" s="118" t="str">
        <f>IF(B137&lt;&gt;"",'Database (LECTURE-RES-PRAC)'!C132,"")</f>
        <v/>
      </c>
      <c r="D137" s="276"/>
      <c r="E137" s="57"/>
      <c r="F137" s="57"/>
      <c r="G137" s="57"/>
      <c r="H137" s="57"/>
      <c r="I137" s="57"/>
      <c r="J137" s="57"/>
      <c r="K137" s="57"/>
      <c r="L137" s="57"/>
      <c r="M137" s="57"/>
      <c r="N137" s="116" t="str">
        <f t="shared" si="70"/>
        <v/>
      </c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116" t="str">
        <f t="shared" si="71"/>
        <v/>
      </c>
      <c r="Z137" s="57"/>
      <c r="AA137" s="57"/>
      <c r="AB137" s="57"/>
      <c r="AC137" s="57"/>
      <c r="AD137" s="57"/>
      <c r="AE137" s="57"/>
      <c r="AF137" s="57"/>
      <c r="AG137" s="57"/>
      <c r="AH137" s="57"/>
      <c r="AI137" s="57"/>
      <c r="AJ137" s="117" t="str">
        <f t="shared" si="72"/>
        <v/>
      </c>
      <c r="AK137" s="120" t="str">
        <f t="shared" si="73"/>
        <v/>
      </c>
      <c r="AL137" s="92" t="str">
        <f t="shared" si="74"/>
        <v/>
      </c>
      <c r="AM137" s="92" t="str">
        <f t="shared" si="75"/>
        <v/>
      </c>
      <c r="AN137" s="120" t="str">
        <f t="shared" si="76"/>
        <v/>
      </c>
      <c r="AO137" s="92" t="str">
        <f t="shared" si="77"/>
        <v/>
      </c>
      <c r="AP137" s="92" t="str">
        <f t="shared" si="78"/>
        <v/>
      </c>
      <c r="AQ137" s="120" t="str">
        <f t="shared" si="79"/>
        <v/>
      </c>
      <c r="AR137" s="92" t="str">
        <f t="shared" si="80"/>
        <v/>
      </c>
      <c r="AS137" s="92" t="str">
        <f t="shared" si="81"/>
        <v/>
      </c>
      <c r="AT137" s="120" t="str">
        <f t="shared" si="82"/>
        <v/>
      </c>
      <c r="AU137" s="92" t="str">
        <f t="shared" si="83"/>
        <v/>
      </c>
      <c r="AV137" s="92" t="str">
        <f t="shared" si="84"/>
        <v/>
      </c>
      <c r="AW137" s="120" t="str">
        <f t="shared" si="85"/>
        <v/>
      </c>
      <c r="AX137" s="92" t="str">
        <f t="shared" si="86"/>
        <v/>
      </c>
      <c r="AY137" s="92" t="str">
        <f t="shared" si="87"/>
        <v/>
      </c>
      <c r="AZ137" s="91" t="str">
        <f t="shared" si="88"/>
        <v/>
      </c>
      <c r="BA137" s="92" t="str">
        <f t="shared" si="89"/>
        <v/>
      </c>
      <c r="BB137" s="92" t="str">
        <f t="shared" si="90"/>
        <v/>
      </c>
      <c r="BC137" s="91" t="str">
        <f t="shared" si="91"/>
        <v/>
      </c>
      <c r="BD137" s="92" t="str">
        <f t="shared" si="92"/>
        <v/>
      </c>
      <c r="BE137" s="92" t="str">
        <f t="shared" si="93"/>
        <v/>
      </c>
      <c r="BF137" s="91" t="str">
        <f t="shared" si="94"/>
        <v/>
      </c>
      <c r="BG137" s="92" t="str">
        <f t="shared" si="95"/>
        <v/>
      </c>
      <c r="BH137" s="92" t="str">
        <f t="shared" si="96"/>
        <v/>
      </c>
      <c r="BI137" s="91" t="str">
        <f t="shared" si="97"/>
        <v/>
      </c>
      <c r="BJ137" s="92" t="str">
        <f t="shared" si="98"/>
        <v/>
      </c>
      <c r="BK137" s="92" t="str">
        <f t="shared" si="99"/>
        <v/>
      </c>
      <c r="BL137" s="91" t="str">
        <f t="shared" si="100"/>
        <v/>
      </c>
      <c r="BM137" s="92" t="str">
        <f t="shared" si="101"/>
        <v/>
      </c>
      <c r="BN137" s="92" t="str">
        <f t="shared" si="102"/>
        <v/>
      </c>
      <c r="BO137" s="2"/>
      <c r="BP137" s="2"/>
    </row>
    <row r="138" spans="1:68" ht="15.75" customHeight="1">
      <c r="A138" s="118" t="str">
        <f>IF(B$6="LECTURE",IF('Database (LECTURE-RES-PRAC)'!A133="","",'Database (LECTURE-RES-PRAC)'!A133),"")</f>
        <v/>
      </c>
      <c r="B138" s="119" t="str">
        <f>IF(B$6="LECTURE",IF('Database (LECTURE-RES-PRAC)'!B133="","",'Database (LECTURE-RES-PRAC)'!B133),"")</f>
        <v/>
      </c>
      <c r="C138" s="118" t="str">
        <f>IF(B138&lt;&gt;"",'Database (LECTURE-RES-PRAC)'!C133,"")</f>
        <v/>
      </c>
      <c r="D138" s="276"/>
      <c r="E138" s="57"/>
      <c r="F138" s="57"/>
      <c r="G138" s="57"/>
      <c r="H138" s="57"/>
      <c r="I138" s="57"/>
      <c r="J138" s="57"/>
      <c r="K138" s="57"/>
      <c r="L138" s="57"/>
      <c r="M138" s="57"/>
      <c r="N138" s="116" t="str">
        <f t="shared" si="70"/>
        <v/>
      </c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116" t="str">
        <f t="shared" si="71"/>
        <v/>
      </c>
      <c r="Z138" s="57"/>
      <c r="AA138" s="57"/>
      <c r="AB138" s="57"/>
      <c r="AC138" s="57"/>
      <c r="AD138" s="57"/>
      <c r="AE138" s="57"/>
      <c r="AF138" s="57"/>
      <c r="AG138" s="57"/>
      <c r="AH138" s="57"/>
      <c r="AI138" s="57"/>
      <c r="AJ138" s="117" t="str">
        <f t="shared" si="72"/>
        <v/>
      </c>
      <c r="AK138" s="120" t="str">
        <f t="shared" si="73"/>
        <v/>
      </c>
      <c r="AL138" s="92" t="str">
        <f t="shared" si="74"/>
        <v/>
      </c>
      <c r="AM138" s="92" t="str">
        <f t="shared" si="75"/>
        <v/>
      </c>
      <c r="AN138" s="120" t="str">
        <f t="shared" si="76"/>
        <v/>
      </c>
      <c r="AO138" s="92" t="str">
        <f t="shared" si="77"/>
        <v/>
      </c>
      <c r="AP138" s="92" t="str">
        <f t="shared" si="78"/>
        <v/>
      </c>
      <c r="AQ138" s="120" t="str">
        <f t="shared" si="79"/>
        <v/>
      </c>
      <c r="AR138" s="92" t="str">
        <f t="shared" si="80"/>
        <v/>
      </c>
      <c r="AS138" s="92" t="str">
        <f t="shared" si="81"/>
        <v/>
      </c>
      <c r="AT138" s="120" t="str">
        <f t="shared" si="82"/>
        <v/>
      </c>
      <c r="AU138" s="92" t="str">
        <f t="shared" si="83"/>
        <v/>
      </c>
      <c r="AV138" s="92" t="str">
        <f t="shared" si="84"/>
        <v/>
      </c>
      <c r="AW138" s="120" t="str">
        <f t="shared" si="85"/>
        <v/>
      </c>
      <c r="AX138" s="92" t="str">
        <f t="shared" si="86"/>
        <v/>
      </c>
      <c r="AY138" s="92" t="str">
        <f t="shared" si="87"/>
        <v/>
      </c>
      <c r="AZ138" s="91" t="str">
        <f t="shared" si="88"/>
        <v/>
      </c>
      <c r="BA138" s="92" t="str">
        <f t="shared" si="89"/>
        <v/>
      </c>
      <c r="BB138" s="92" t="str">
        <f t="shared" si="90"/>
        <v/>
      </c>
      <c r="BC138" s="91" t="str">
        <f t="shared" si="91"/>
        <v/>
      </c>
      <c r="BD138" s="92" t="str">
        <f t="shared" si="92"/>
        <v/>
      </c>
      <c r="BE138" s="92" t="str">
        <f t="shared" si="93"/>
        <v/>
      </c>
      <c r="BF138" s="91" t="str">
        <f t="shared" si="94"/>
        <v/>
      </c>
      <c r="BG138" s="92" t="str">
        <f t="shared" si="95"/>
        <v/>
      </c>
      <c r="BH138" s="92" t="str">
        <f t="shared" si="96"/>
        <v/>
      </c>
      <c r="BI138" s="91" t="str">
        <f t="shared" si="97"/>
        <v/>
      </c>
      <c r="BJ138" s="92" t="str">
        <f t="shared" si="98"/>
        <v/>
      </c>
      <c r="BK138" s="92" t="str">
        <f t="shared" si="99"/>
        <v/>
      </c>
      <c r="BL138" s="91" t="str">
        <f t="shared" si="100"/>
        <v/>
      </c>
      <c r="BM138" s="92" t="str">
        <f t="shared" si="101"/>
        <v/>
      </c>
      <c r="BN138" s="92" t="str">
        <f t="shared" si="102"/>
        <v/>
      </c>
      <c r="BO138" s="2"/>
      <c r="BP138" s="2"/>
    </row>
    <row r="139" spans="1:68" ht="15.75" customHeight="1">
      <c r="A139" s="118" t="str">
        <f>IF(B$6="LECTURE",IF('Database (LECTURE-RES-PRAC)'!A134="","",'Database (LECTURE-RES-PRAC)'!A134),"")</f>
        <v/>
      </c>
      <c r="B139" s="119" t="str">
        <f>IF(B$6="LECTURE",IF('Database (LECTURE-RES-PRAC)'!B134="","",'Database (LECTURE-RES-PRAC)'!B134),"")</f>
        <v/>
      </c>
      <c r="C139" s="118" t="str">
        <f>IF(B139&lt;&gt;"",'Database (LECTURE-RES-PRAC)'!C134,"")</f>
        <v/>
      </c>
      <c r="D139" s="276"/>
      <c r="E139" s="57"/>
      <c r="F139" s="57"/>
      <c r="G139" s="57"/>
      <c r="H139" s="57"/>
      <c r="I139" s="57"/>
      <c r="J139" s="57"/>
      <c r="K139" s="57"/>
      <c r="L139" s="57"/>
      <c r="M139" s="57"/>
      <c r="N139" s="116" t="str">
        <f t="shared" si="70"/>
        <v/>
      </c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116" t="str">
        <f t="shared" si="71"/>
        <v/>
      </c>
      <c r="Z139" s="57"/>
      <c r="AA139" s="57"/>
      <c r="AB139" s="57"/>
      <c r="AC139" s="57"/>
      <c r="AD139" s="57"/>
      <c r="AE139" s="57"/>
      <c r="AF139" s="57"/>
      <c r="AG139" s="57"/>
      <c r="AH139" s="57"/>
      <c r="AI139" s="57"/>
      <c r="AJ139" s="117" t="str">
        <f t="shared" si="72"/>
        <v/>
      </c>
      <c r="AK139" s="120" t="str">
        <f t="shared" si="73"/>
        <v/>
      </c>
      <c r="AL139" s="92" t="str">
        <f t="shared" si="74"/>
        <v/>
      </c>
      <c r="AM139" s="92" t="str">
        <f t="shared" si="75"/>
        <v/>
      </c>
      <c r="AN139" s="120" t="str">
        <f t="shared" si="76"/>
        <v/>
      </c>
      <c r="AO139" s="92" t="str">
        <f t="shared" si="77"/>
        <v/>
      </c>
      <c r="AP139" s="92" t="str">
        <f t="shared" si="78"/>
        <v/>
      </c>
      <c r="AQ139" s="120" t="str">
        <f t="shared" si="79"/>
        <v/>
      </c>
      <c r="AR139" s="92" t="str">
        <f t="shared" si="80"/>
        <v/>
      </c>
      <c r="AS139" s="92" t="str">
        <f t="shared" si="81"/>
        <v/>
      </c>
      <c r="AT139" s="120" t="str">
        <f t="shared" si="82"/>
        <v/>
      </c>
      <c r="AU139" s="92" t="str">
        <f t="shared" si="83"/>
        <v/>
      </c>
      <c r="AV139" s="92" t="str">
        <f t="shared" si="84"/>
        <v/>
      </c>
      <c r="AW139" s="120" t="str">
        <f t="shared" si="85"/>
        <v/>
      </c>
      <c r="AX139" s="92" t="str">
        <f t="shared" si="86"/>
        <v/>
      </c>
      <c r="AY139" s="92" t="str">
        <f t="shared" si="87"/>
        <v/>
      </c>
      <c r="AZ139" s="91" t="str">
        <f t="shared" si="88"/>
        <v/>
      </c>
      <c r="BA139" s="92" t="str">
        <f t="shared" si="89"/>
        <v/>
      </c>
      <c r="BB139" s="92" t="str">
        <f t="shared" si="90"/>
        <v/>
      </c>
      <c r="BC139" s="91" t="str">
        <f t="shared" si="91"/>
        <v/>
      </c>
      <c r="BD139" s="92" t="str">
        <f t="shared" si="92"/>
        <v/>
      </c>
      <c r="BE139" s="92" t="str">
        <f t="shared" si="93"/>
        <v/>
      </c>
      <c r="BF139" s="91" t="str">
        <f t="shared" si="94"/>
        <v/>
      </c>
      <c r="BG139" s="92" t="str">
        <f t="shared" si="95"/>
        <v/>
      </c>
      <c r="BH139" s="92" t="str">
        <f t="shared" si="96"/>
        <v/>
      </c>
      <c r="BI139" s="91" t="str">
        <f t="shared" si="97"/>
        <v/>
      </c>
      <c r="BJ139" s="92" t="str">
        <f t="shared" si="98"/>
        <v/>
      </c>
      <c r="BK139" s="92" t="str">
        <f t="shared" si="99"/>
        <v/>
      </c>
      <c r="BL139" s="91" t="str">
        <f t="shared" si="100"/>
        <v/>
      </c>
      <c r="BM139" s="92" t="str">
        <f t="shared" si="101"/>
        <v/>
      </c>
      <c r="BN139" s="92" t="str">
        <f t="shared" si="102"/>
        <v/>
      </c>
      <c r="BO139" s="2"/>
      <c r="BP139" s="2"/>
    </row>
    <row r="140" spans="1:68" ht="15.75" customHeight="1">
      <c r="A140" s="118" t="str">
        <f>IF(B$6="LECTURE",IF('Database (LECTURE-RES-PRAC)'!A135="","",'Database (LECTURE-RES-PRAC)'!A135),"")</f>
        <v/>
      </c>
      <c r="B140" s="119" t="str">
        <f>IF(B$6="LECTURE",IF('Database (LECTURE-RES-PRAC)'!B135="","",'Database (LECTURE-RES-PRAC)'!B135),"")</f>
        <v/>
      </c>
      <c r="C140" s="118" t="str">
        <f>IF(B140&lt;&gt;"",'Database (LECTURE-RES-PRAC)'!C135,"")</f>
        <v/>
      </c>
      <c r="D140" s="276"/>
      <c r="E140" s="57"/>
      <c r="F140" s="57"/>
      <c r="G140" s="57"/>
      <c r="H140" s="57"/>
      <c r="I140" s="57"/>
      <c r="J140" s="57"/>
      <c r="K140" s="57"/>
      <c r="L140" s="57"/>
      <c r="M140" s="57"/>
      <c r="N140" s="116" t="str">
        <f t="shared" si="70"/>
        <v/>
      </c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116" t="str">
        <f t="shared" si="71"/>
        <v/>
      </c>
      <c r="Z140" s="57"/>
      <c r="AA140" s="57"/>
      <c r="AB140" s="57"/>
      <c r="AC140" s="57"/>
      <c r="AD140" s="57"/>
      <c r="AE140" s="57"/>
      <c r="AF140" s="57"/>
      <c r="AG140" s="57"/>
      <c r="AH140" s="57"/>
      <c r="AI140" s="57"/>
      <c r="AJ140" s="117" t="str">
        <f t="shared" si="72"/>
        <v/>
      </c>
      <c r="AK140" s="120" t="str">
        <f t="shared" si="73"/>
        <v/>
      </c>
      <c r="AL140" s="92" t="str">
        <f t="shared" si="74"/>
        <v/>
      </c>
      <c r="AM140" s="92" t="str">
        <f t="shared" si="75"/>
        <v/>
      </c>
      <c r="AN140" s="120" t="str">
        <f t="shared" si="76"/>
        <v/>
      </c>
      <c r="AO140" s="92" t="str">
        <f t="shared" si="77"/>
        <v/>
      </c>
      <c r="AP140" s="92" t="str">
        <f t="shared" si="78"/>
        <v/>
      </c>
      <c r="AQ140" s="120" t="str">
        <f t="shared" si="79"/>
        <v/>
      </c>
      <c r="AR140" s="92" t="str">
        <f t="shared" si="80"/>
        <v/>
      </c>
      <c r="AS140" s="92" t="str">
        <f t="shared" si="81"/>
        <v/>
      </c>
      <c r="AT140" s="120" t="str">
        <f t="shared" si="82"/>
        <v/>
      </c>
      <c r="AU140" s="92" t="str">
        <f t="shared" si="83"/>
        <v/>
      </c>
      <c r="AV140" s="92" t="str">
        <f t="shared" si="84"/>
        <v/>
      </c>
      <c r="AW140" s="120" t="str">
        <f t="shared" si="85"/>
        <v/>
      </c>
      <c r="AX140" s="92" t="str">
        <f t="shared" si="86"/>
        <v/>
      </c>
      <c r="AY140" s="92" t="str">
        <f t="shared" si="87"/>
        <v/>
      </c>
      <c r="AZ140" s="91" t="str">
        <f t="shared" si="88"/>
        <v/>
      </c>
      <c r="BA140" s="92" t="str">
        <f t="shared" si="89"/>
        <v/>
      </c>
      <c r="BB140" s="92" t="str">
        <f t="shared" si="90"/>
        <v/>
      </c>
      <c r="BC140" s="91" t="str">
        <f t="shared" si="91"/>
        <v/>
      </c>
      <c r="BD140" s="92" t="str">
        <f t="shared" si="92"/>
        <v/>
      </c>
      <c r="BE140" s="92" t="str">
        <f t="shared" si="93"/>
        <v/>
      </c>
      <c r="BF140" s="91" t="str">
        <f t="shared" si="94"/>
        <v/>
      </c>
      <c r="BG140" s="92" t="str">
        <f t="shared" si="95"/>
        <v/>
      </c>
      <c r="BH140" s="92" t="str">
        <f t="shared" si="96"/>
        <v/>
      </c>
      <c r="BI140" s="91" t="str">
        <f t="shared" si="97"/>
        <v/>
      </c>
      <c r="BJ140" s="92" t="str">
        <f t="shared" si="98"/>
        <v/>
      </c>
      <c r="BK140" s="92" t="str">
        <f t="shared" si="99"/>
        <v/>
      </c>
      <c r="BL140" s="91" t="str">
        <f t="shared" si="100"/>
        <v/>
      </c>
      <c r="BM140" s="92" t="str">
        <f t="shared" si="101"/>
        <v/>
      </c>
      <c r="BN140" s="92" t="str">
        <f t="shared" si="102"/>
        <v/>
      </c>
      <c r="BO140" s="2"/>
      <c r="BP140" s="2"/>
    </row>
    <row r="141" spans="1:68" ht="15.75" customHeight="1">
      <c r="A141" s="118" t="str">
        <f>IF(B$6="LECTURE",IF('Database (LECTURE-RES-PRAC)'!A136="","",'Database (LECTURE-RES-PRAC)'!A136),"")</f>
        <v/>
      </c>
      <c r="B141" s="119" t="str">
        <f>IF(B$6="LECTURE",IF('Database (LECTURE-RES-PRAC)'!B136="","",'Database (LECTURE-RES-PRAC)'!B136),"")</f>
        <v/>
      </c>
      <c r="C141" s="118" t="str">
        <f>IF(B141&lt;&gt;"",'Database (LECTURE-RES-PRAC)'!C136,"")</f>
        <v/>
      </c>
      <c r="D141" s="276"/>
      <c r="E141" s="57"/>
      <c r="F141" s="57"/>
      <c r="G141" s="57"/>
      <c r="H141" s="57"/>
      <c r="I141" s="57"/>
      <c r="J141" s="57"/>
      <c r="K141" s="57"/>
      <c r="L141" s="57"/>
      <c r="M141" s="57"/>
      <c r="N141" s="116" t="str">
        <f t="shared" si="70"/>
        <v/>
      </c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116" t="str">
        <f t="shared" si="71"/>
        <v/>
      </c>
      <c r="Z141" s="57"/>
      <c r="AA141" s="57"/>
      <c r="AB141" s="57"/>
      <c r="AC141" s="57"/>
      <c r="AD141" s="57"/>
      <c r="AE141" s="57"/>
      <c r="AF141" s="57"/>
      <c r="AG141" s="57"/>
      <c r="AH141" s="57"/>
      <c r="AI141" s="57"/>
      <c r="AJ141" s="117" t="str">
        <f t="shared" si="72"/>
        <v/>
      </c>
      <c r="AK141" s="120" t="str">
        <f t="shared" si="73"/>
        <v/>
      </c>
      <c r="AL141" s="92" t="str">
        <f t="shared" si="74"/>
        <v/>
      </c>
      <c r="AM141" s="92" t="str">
        <f t="shared" si="75"/>
        <v/>
      </c>
      <c r="AN141" s="120" t="str">
        <f t="shared" si="76"/>
        <v/>
      </c>
      <c r="AO141" s="92" t="str">
        <f t="shared" si="77"/>
        <v/>
      </c>
      <c r="AP141" s="92" t="str">
        <f t="shared" si="78"/>
        <v/>
      </c>
      <c r="AQ141" s="120" t="str">
        <f t="shared" si="79"/>
        <v/>
      </c>
      <c r="AR141" s="92" t="str">
        <f t="shared" si="80"/>
        <v/>
      </c>
      <c r="AS141" s="92" t="str">
        <f t="shared" si="81"/>
        <v/>
      </c>
      <c r="AT141" s="120" t="str">
        <f t="shared" si="82"/>
        <v/>
      </c>
      <c r="AU141" s="92" t="str">
        <f t="shared" si="83"/>
        <v/>
      </c>
      <c r="AV141" s="92" t="str">
        <f t="shared" si="84"/>
        <v/>
      </c>
      <c r="AW141" s="120" t="str">
        <f t="shared" si="85"/>
        <v/>
      </c>
      <c r="AX141" s="92" t="str">
        <f t="shared" si="86"/>
        <v/>
      </c>
      <c r="AY141" s="92" t="str">
        <f t="shared" si="87"/>
        <v/>
      </c>
      <c r="AZ141" s="91" t="str">
        <f t="shared" si="88"/>
        <v/>
      </c>
      <c r="BA141" s="92" t="str">
        <f t="shared" si="89"/>
        <v/>
      </c>
      <c r="BB141" s="92" t="str">
        <f t="shared" si="90"/>
        <v/>
      </c>
      <c r="BC141" s="91" t="str">
        <f t="shared" si="91"/>
        <v/>
      </c>
      <c r="BD141" s="92" t="str">
        <f t="shared" si="92"/>
        <v/>
      </c>
      <c r="BE141" s="92" t="str">
        <f t="shared" si="93"/>
        <v/>
      </c>
      <c r="BF141" s="91" t="str">
        <f t="shared" si="94"/>
        <v/>
      </c>
      <c r="BG141" s="92" t="str">
        <f t="shared" si="95"/>
        <v/>
      </c>
      <c r="BH141" s="92" t="str">
        <f t="shared" si="96"/>
        <v/>
      </c>
      <c r="BI141" s="91" t="str">
        <f t="shared" si="97"/>
        <v/>
      </c>
      <c r="BJ141" s="92" t="str">
        <f t="shared" si="98"/>
        <v/>
      </c>
      <c r="BK141" s="92" t="str">
        <f t="shared" si="99"/>
        <v/>
      </c>
      <c r="BL141" s="91" t="str">
        <f t="shared" si="100"/>
        <v/>
      </c>
      <c r="BM141" s="92" t="str">
        <f t="shared" si="101"/>
        <v/>
      </c>
      <c r="BN141" s="92" t="str">
        <f t="shared" si="102"/>
        <v/>
      </c>
      <c r="BO141" s="2"/>
      <c r="BP141" s="2"/>
    </row>
    <row r="142" spans="1:68" ht="15.75" customHeight="1">
      <c r="A142" s="118" t="str">
        <f>IF(B$6="LECTURE",IF('Database (LECTURE-RES-PRAC)'!A137="","",'Database (LECTURE-RES-PRAC)'!A137),"")</f>
        <v/>
      </c>
      <c r="B142" s="119" t="str">
        <f>IF(B$6="LECTURE",IF('Database (LECTURE-RES-PRAC)'!B137="","",'Database (LECTURE-RES-PRAC)'!B137),"")</f>
        <v/>
      </c>
      <c r="C142" s="118" t="str">
        <f>IF(B142&lt;&gt;"",'Database (LECTURE-RES-PRAC)'!C137,"")</f>
        <v/>
      </c>
      <c r="D142" s="276"/>
      <c r="E142" s="57"/>
      <c r="F142" s="57"/>
      <c r="G142" s="57"/>
      <c r="H142" s="57"/>
      <c r="I142" s="57"/>
      <c r="J142" s="57"/>
      <c r="K142" s="57"/>
      <c r="L142" s="57"/>
      <c r="M142" s="57"/>
      <c r="N142" s="116" t="str">
        <f t="shared" si="70"/>
        <v/>
      </c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116" t="str">
        <f t="shared" si="71"/>
        <v/>
      </c>
      <c r="Z142" s="57"/>
      <c r="AA142" s="57"/>
      <c r="AB142" s="57"/>
      <c r="AC142" s="57"/>
      <c r="AD142" s="57"/>
      <c r="AE142" s="57"/>
      <c r="AF142" s="57"/>
      <c r="AG142" s="57"/>
      <c r="AH142" s="57"/>
      <c r="AI142" s="57"/>
      <c r="AJ142" s="117" t="str">
        <f t="shared" si="72"/>
        <v/>
      </c>
      <c r="AK142" s="120" t="str">
        <f t="shared" si="73"/>
        <v/>
      </c>
      <c r="AL142" s="92" t="str">
        <f t="shared" si="74"/>
        <v/>
      </c>
      <c r="AM142" s="92" t="str">
        <f t="shared" si="75"/>
        <v/>
      </c>
      <c r="AN142" s="120" t="str">
        <f t="shared" si="76"/>
        <v/>
      </c>
      <c r="AO142" s="92" t="str">
        <f t="shared" si="77"/>
        <v/>
      </c>
      <c r="AP142" s="92" t="str">
        <f t="shared" si="78"/>
        <v/>
      </c>
      <c r="AQ142" s="120" t="str">
        <f t="shared" si="79"/>
        <v/>
      </c>
      <c r="AR142" s="92" t="str">
        <f t="shared" si="80"/>
        <v/>
      </c>
      <c r="AS142" s="92" t="str">
        <f t="shared" si="81"/>
        <v/>
      </c>
      <c r="AT142" s="120" t="str">
        <f t="shared" si="82"/>
        <v/>
      </c>
      <c r="AU142" s="92" t="str">
        <f t="shared" si="83"/>
        <v/>
      </c>
      <c r="AV142" s="92" t="str">
        <f t="shared" si="84"/>
        <v/>
      </c>
      <c r="AW142" s="120" t="str">
        <f t="shared" si="85"/>
        <v/>
      </c>
      <c r="AX142" s="92" t="str">
        <f t="shared" si="86"/>
        <v/>
      </c>
      <c r="AY142" s="92" t="str">
        <f t="shared" si="87"/>
        <v/>
      </c>
      <c r="AZ142" s="91" t="str">
        <f t="shared" si="88"/>
        <v/>
      </c>
      <c r="BA142" s="92" t="str">
        <f t="shared" si="89"/>
        <v/>
      </c>
      <c r="BB142" s="92" t="str">
        <f t="shared" si="90"/>
        <v/>
      </c>
      <c r="BC142" s="91" t="str">
        <f t="shared" si="91"/>
        <v/>
      </c>
      <c r="BD142" s="92" t="str">
        <f t="shared" si="92"/>
        <v/>
      </c>
      <c r="BE142" s="92" t="str">
        <f t="shared" si="93"/>
        <v/>
      </c>
      <c r="BF142" s="91" t="str">
        <f t="shared" si="94"/>
        <v/>
      </c>
      <c r="BG142" s="92" t="str">
        <f t="shared" si="95"/>
        <v/>
      </c>
      <c r="BH142" s="92" t="str">
        <f t="shared" si="96"/>
        <v/>
      </c>
      <c r="BI142" s="91" t="str">
        <f t="shared" si="97"/>
        <v/>
      </c>
      <c r="BJ142" s="92" t="str">
        <f t="shared" si="98"/>
        <v/>
      </c>
      <c r="BK142" s="92" t="str">
        <f t="shared" si="99"/>
        <v/>
      </c>
      <c r="BL142" s="91" t="str">
        <f t="shared" si="100"/>
        <v/>
      </c>
      <c r="BM142" s="92" t="str">
        <f t="shared" si="101"/>
        <v/>
      </c>
      <c r="BN142" s="92" t="str">
        <f t="shared" si="102"/>
        <v/>
      </c>
      <c r="BO142" s="2"/>
      <c r="BP142" s="2"/>
    </row>
    <row r="143" spans="1:68" ht="15.75" customHeight="1">
      <c r="A143" s="118" t="str">
        <f>IF(B$6="LECTURE",IF('Database (LECTURE-RES-PRAC)'!A138="","",'Database (LECTURE-RES-PRAC)'!A138),"")</f>
        <v/>
      </c>
      <c r="B143" s="119" t="str">
        <f>IF(B$6="LECTURE",IF('Database (LECTURE-RES-PRAC)'!B138="","",'Database (LECTURE-RES-PRAC)'!B138),"")</f>
        <v/>
      </c>
      <c r="C143" s="118" t="str">
        <f>IF(B143&lt;&gt;"",'Database (LECTURE-RES-PRAC)'!C138,"")</f>
        <v/>
      </c>
      <c r="D143" s="276"/>
      <c r="E143" s="57"/>
      <c r="F143" s="57"/>
      <c r="G143" s="57"/>
      <c r="H143" s="57"/>
      <c r="I143" s="57"/>
      <c r="J143" s="57"/>
      <c r="K143" s="57"/>
      <c r="L143" s="57"/>
      <c r="M143" s="57"/>
      <c r="N143" s="116" t="str">
        <f t="shared" si="70"/>
        <v/>
      </c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116" t="str">
        <f t="shared" si="71"/>
        <v/>
      </c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117" t="str">
        <f t="shared" si="72"/>
        <v/>
      </c>
      <c r="AK143" s="120" t="str">
        <f t="shared" si="73"/>
        <v/>
      </c>
      <c r="AL143" s="92" t="str">
        <f t="shared" si="74"/>
        <v/>
      </c>
      <c r="AM143" s="92" t="str">
        <f t="shared" si="75"/>
        <v/>
      </c>
      <c r="AN143" s="120" t="str">
        <f t="shared" si="76"/>
        <v/>
      </c>
      <c r="AO143" s="92" t="str">
        <f t="shared" si="77"/>
        <v/>
      </c>
      <c r="AP143" s="92" t="str">
        <f t="shared" si="78"/>
        <v/>
      </c>
      <c r="AQ143" s="120" t="str">
        <f t="shared" si="79"/>
        <v/>
      </c>
      <c r="AR143" s="92" t="str">
        <f t="shared" si="80"/>
        <v/>
      </c>
      <c r="AS143" s="92" t="str">
        <f t="shared" si="81"/>
        <v/>
      </c>
      <c r="AT143" s="120" t="str">
        <f t="shared" si="82"/>
        <v/>
      </c>
      <c r="AU143" s="92" t="str">
        <f t="shared" si="83"/>
        <v/>
      </c>
      <c r="AV143" s="92" t="str">
        <f t="shared" si="84"/>
        <v/>
      </c>
      <c r="AW143" s="120" t="str">
        <f t="shared" si="85"/>
        <v/>
      </c>
      <c r="AX143" s="92" t="str">
        <f t="shared" si="86"/>
        <v/>
      </c>
      <c r="AY143" s="92" t="str">
        <f t="shared" si="87"/>
        <v/>
      </c>
      <c r="AZ143" s="91" t="str">
        <f t="shared" si="88"/>
        <v/>
      </c>
      <c r="BA143" s="92" t="str">
        <f t="shared" si="89"/>
        <v/>
      </c>
      <c r="BB143" s="92" t="str">
        <f t="shared" si="90"/>
        <v/>
      </c>
      <c r="BC143" s="91" t="str">
        <f t="shared" si="91"/>
        <v/>
      </c>
      <c r="BD143" s="92" t="str">
        <f t="shared" si="92"/>
        <v/>
      </c>
      <c r="BE143" s="92" t="str">
        <f t="shared" si="93"/>
        <v/>
      </c>
      <c r="BF143" s="91" t="str">
        <f t="shared" si="94"/>
        <v/>
      </c>
      <c r="BG143" s="92" t="str">
        <f t="shared" si="95"/>
        <v/>
      </c>
      <c r="BH143" s="92" t="str">
        <f t="shared" si="96"/>
        <v/>
      </c>
      <c r="BI143" s="91" t="str">
        <f t="shared" si="97"/>
        <v/>
      </c>
      <c r="BJ143" s="92" t="str">
        <f t="shared" si="98"/>
        <v/>
      </c>
      <c r="BK143" s="92" t="str">
        <f t="shared" si="99"/>
        <v/>
      </c>
      <c r="BL143" s="91" t="str">
        <f t="shared" si="100"/>
        <v/>
      </c>
      <c r="BM143" s="92" t="str">
        <f t="shared" si="101"/>
        <v/>
      </c>
      <c r="BN143" s="92" t="str">
        <f t="shared" si="102"/>
        <v/>
      </c>
      <c r="BO143" s="2"/>
      <c r="BP143" s="2"/>
    </row>
    <row r="144" spans="1:68" ht="15.75" customHeight="1">
      <c r="A144" s="118" t="str">
        <f>IF(B$6="LECTURE",IF('Database (LECTURE-RES-PRAC)'!A139="","",'Database (LECTURE-RES-PRAC)'!A139),"")</f>
        <v/>
      </c>
      <c r="B144" s="119" t="str">
        <f>IF(B$6="LECTURE",IF('Database (LECTURE-RES-PRAC)'!B139="","",'Database (LECTURE-RES-PRAC)'!B139),"")</f>
        <v/>
      </c>
      <c r="C144" s="118" t="str">
        <f>IF(B144&lt;&gt;"",'Database (LECTURE-RES-PRAC)'!C139,"")</f>
        <v/>
      </c>
      <c r="D144" s="276"/>
      <c r="E144" s="57"/>
      <c r="F144" s="57"/>
      <c r="G144" s="57"/>
      <c r="H144" s="57"/>
      <c r="I144" s="57"/>
      <c r="J144" s="57"/>
      <c r="K144" s="57"/>
      <c r="L144" s="57"/>
      <c r="M144" s="57"/>
      <c r="N144" s="116" t="str">
        <f t="shared" si="70"/>
        <v/>
      </c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116" t="str">
        <f t="shared" si="71"/>
        <v/>
      </c>
      <c r="Z144" s="57"/>
      <c r="AA144" s="57"/>
      <c r="AB144" s="57"/>
      <c r="AC144" s="57"/>
      <c r="AD144" s="57"/>
      <c r="AE144" s="57"/>
      <c r="AF144" s="57"/>
      <c r="AG144" s="57"/>
      <c r="AH144" s="57"/>
      <c r="AI144" s="57"/>
      <c r="AJ144" s="117" t="str">
        <f t="shared" si="72"/>
        <v/>
      </c>
      <c r="AK144" s="120" t="str">
        <f t="shared" si="73"/>
        <v/>
      </c>
      <c r="AL144" s="92" t="str">
        <f t="shared" si="74"/>
        <v/>
      </c>
      <c r="AM144" s="92" t="str">
        <f t="shared" si="75"/>
        <v/>
      </c>
      <c r="AN144" s="120" t="str">
        <f t="shared" si="76"/>
        <v/>
      </c>
      <c r="AO144" s="92" t="str">
        <f t="shared" si="77"/>
        <v/>
      </c>
      <c r="AP144" s="92" t="str">
        <f t="shared" si="78"/>
        <v/>
      </c>
      <c r="AQ144" s="120" t="str">
        <f t="shared" si="79"/>
        <v/>
      </c>
      <c r="AR144" s="92" t="str">
        <f t="shared" si="80"/>
        <v/>
      </c>
      <c r="AS144" s="92" t="str">
        <f t="shared" si="81"/>
        <v/>
      </c>
      <c r="AT144" s="120" t="str">
        <f t="shared" si="82"/>
        <v/>
      </c>
      <c r="AU144" s="92" t="str">
        <f t="shared" si="83"/>
        <v/>
      </c>
      <c r="AV144" s="92" t="str">
        <f t="shared" si="84"/>
        <v/>
      </c>
      <c r="AW144" s="120" t="str">
        <f t="shared" si="85"/>
        <v/>
      </c>
      <c r="AX144" s="92" t="str">
        <f t="shared" si="86"/>
        <v/>
      </c>
      <c r="AY144" s="92" t="str">
        <f t="shared" si="87"/>
        <v/>
      </c>
      <c r="AZ144" s="91" t="str">
        <f t="shared" si="88"/>
        <v/>
      </c>
      <c r="BA144" s="92" t="str">
        <f t="shared" si="89"/>
        <v/>
      </c>
      <c r="BB144" s="92" t="str">
        <f t="shared" si="90"/>
        <v/>
      </c>
      <c r="BC144" s="91" t="str">
        <f t="shared" si="91"/>
        <v/>
      </c>
      <c r="BD144" s="92" t="str">
        <f t="shared" si="92"/>
        <v/>
      </c>
      <c r="BE144" s="92" t="str">
        <f t="shared" si="93"/>
        <v/>
      </c>
      <c r="BF144" s="91" t="str">
        <f t="shared" si="94"/>
        <v/>
      </c>
      <c r="BG144" s="92" t="str">
        <f t="shared" si="95"/>
        <v/>
      </c>
      <c r="BH144" s="92" t="str">
        <f t="shared" si="96"/>
        <v/>
      </c>
      <c r="BI144" s="91" t="str">
        <f t="shared" si="97"/>
        <v/>
      </c>
      <c r="BJ144" s="92" t="str">
        <f t="shared" si="98"/>
        <v/>
      </c>
      <c r="BK144" s="92" t="str">
        <f t="shared" si="99"/>
        <v/>
      </c>
      <c r="BL144" s="91" t="str">
        <f t="shared" si="100"/>
        <v/>
      </c>
      <c r="BM144" s="92" t="str">
        <f t="shared" si="101"/>
        <v/>
      </c>
      <c r="BN144" s="92" t="str">
        <f t="shared" si="102"/>
        <v/>
      </c>
      <c r="BO144" s="2"/>
      <c r="BP144" s="2"/>
    </row>
    <row r="145" spans="1:68" ht="15.75" customHeight="1">
      <c r="A145" s="118" t="str">
        <f>IF(B$6="LECTURE",IF('Database (LECTURE-RES-PRAC)'!A140="","",'Database (LECTURE-RES-PRAC)'!A140),"")</f>
        <v/>
      </c>
      <c r="B145" s="119" t="str">
        <f>IF(B$6="LECTURE",IF('Database (LECTURE-RES-PRAC)'!B140="","",'Database (LECTURE-RES-PRAC)'!B140),"")</f>
        <v/>
      </c>
      <c r="C145" s="118" t="str">
        <f>IF(B145&lt;&gt;"",'Database (LECTURE-RES-PRAC)'!C140,"")</f>
        <v/>
      </c>
      <c r="D145" s="276"/>
      <c r="E145" s="57"/>
      <c r="F145" s="57"/>
      <c r="G145" s="57"/>
      <c r="H145" s="57"/>
      <c r="I145" s="57"/>
      <c r="J145" s="57"/>
      <c r="K145" s="57"/>
      <c r="L145" s="57"/>
      <c r="M145" s="57"/>
      <c r="N145" s="116" t="str">
        <f t="shared" si="70"/>
        <v/>
      </c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116" t="str">
        <f t="shared" si="71"/>
        <v/>
      </c>
      <c r="Z145" s="57"/>
      <c r="AA145" s="57"/>
      <c r="AB145" s="57"/>
      <c r="AC145" s="57"/>
      <c r="AD145" s="57"/>
      <c r="AE145" s="57"/>
      <c r="AF145" s="57"/>
      <c r="AG145" s="57"/>
      <c r="AH145" s="57"/>
      <c r="AI145" s="57"/>
      <c r="AJ145" s="117" t="str">
        <f t="shared" si="72"/>
        <v/>
      </c>
      <c r="AK145" s="120" t="str">
        <f t="shared" si="73"/>
        <v/>
      </c>
      <c r="AL145" s="92" t="str">
        <f t="shared" si="74"/>
        <v/>
      </c>
      <c r="AM145" s="92" t="str">
        <f t="shared" si="75"/>
        <v/>
      </c>
      <c r="AN145" s="120" t="str">
        <f t="shared" si="76"/>
        <v/>
      </c>
      <c r="AO145" s="92" t="str">
        <f t="shared" si="77"/>
        <v/>
      </c>
      <c r="AP145" s="92" t="str">
        <f t="shared" si="78"/>
        <v/>
      </c>
      <c r="AQ145" s="120" t="str">
        <f t="shared" si="79"/>
        <v/>
      </c>
      <c r="AR145" s="92" t="str">
        <f t="shared" si="80"/>
        <v/>
      </c>
      <c r="AS145" s="92" t="str">
        <f t="shared" si="81"/>
        <v/>
      </c>
      <c r="AT145" s="120" t="str">
        <f t="shared" si="82"/>
        <v/>
      </c>
      <c r="AU145" s="92" t="str">
        <f t="shared" si="83"/>
        <v/>
      </c>
      <c r="AV145" s="92" t="str">
        <f t="shared" si="84"/>
        <v/>
      </c>
      <c r="AW145" s="120" t="str">
        <f t="shared" si="85"/>
        <v/>
      </c>
      <c r="AX145" s="92" t="str">
        <f t="shared" si="86"/>
        <v/>
      </c>
      <c r="AY145" s="92" t="str">
        <f t="shared" si="87"/>
        <v/>
      </c>
      <c r="AZ145" s="91" t="str">
        <f t="shared" si="88"/>
        <v/>
      </c>
      <c r="BA145" s="92" t="str">
        <f t="shared" si="89"/>
        <v/>
      </c>
      <c r="BB145" s="92" t="str">
        <f t="shared" si="90"/>
        <v/>
      </c>
      <c r="BC145" s="91" t="str">
        <f t="shared" si="91"/>
        <v/>
      </c>
      <c r="BD145" s="92" t="str">
        <f t="shared" si="92"/>
        <v/>
      </c>
      <c r="BE145" s="92" t="str">
        <f t="shared" si="93"/>
        <v/>
      </c>
      <c r="BF145" s="91" t="str">
        <f t="shared" si="94"/>
        <v/>
      </c>
      <c r="BG145" s="92" t="str">
        <f t="shared" si="95"/>
        <v/>
      </c>
      <c r="BH145" s="92" t="str">
        <f t="shared" si="96"/>
        <v/>
      </c>
      <c r="BI145" s="91" t="str">
        <f t="shared" si="97"/>
        <v/>
      </c>
      <c r="BJ145" s="92" t="str">
        <f t="shared" si="98"/>
        <v/>
      </c>
      <c r="BK145" s="92" t="str">
        <f t="shared" si="99"/>
        <v/>
      </c>
      <c r="BL145" s="91" t="str">
        <f t="shared" si="100"/>
        <v/>
      </c>
      <c r="BM145" s="92" t="str">
        <f t="shared" si="101"/>
        <v/>
      </c>
      <c r="BN145" s="92" t="str">
        <f t="shared" si="102"/>
        <v/>
      </c>
      <c r="BO145" s="2"/>
      <c r="BP145" s="2"/>
    </row>
    <row r="146" spans="1:68" ht="15.75" customHeight="1">
      <c r="A146" s="118" t="str">
        <f>IF(B$6="LECTURE",IF('Database (LECTURE-RES-PRAC)'!A141="","",'Database (LECTURE-RES-PRAC)'!A141),"")</f>
        <v/>
      </c>
      <c r="B146" s="119" t="str">
        <f>IF(B$6="LECTURE",IF('Database (LECTURE-RES-PRAC)'!B141="","",'Database (LECTURE-RES-PRAC)'!B141),"")</f>
        <v/>
      </c>
      <c r="C146" s="118" t="str">
        <f>IF(B146&lt;&gt;"",'Database (LECTURE-RES-PRAC)'!C141,"")</f>
        <v/>
      </c>
      <c r="D146" s="276"/>
      <c r="E146" s="57"/>
      <c r="F146" s="57"/>
      <c r="G146" s="57"/>
      <c r="H146" s="57"/>
      <c r="I146" s="57"/>
      <c r="J146" s="57"/>
      <c r="K146" s="57"/>
      <c r="L146" s="57"/>
      <c r="M146" s="57"/>
      <c r="N146" s="116" t="str">
        <f t="shared" si="70"/>
        <v/>
      </c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116" t="str">
        <f t="shared" si="71"/>
        <v/>
      </c>
      <c r="Z146" s="57"/>
      <c r="AA146" s="57"/>
      <c r="AB146" s="57"/>
      <c r="AC146" s="57"/>
      <c r="AD146" s="57"/>
      <c r="AE146" s="57"/>
      <c r="AF146" s="57"/>
      <c r="AG146" s="57"/>
      <c r="AH146" s="57"/>
      <c r="AI146" s="57"/>
      <c r="AJ146" s="117" t="str">
        <f t="shared" si="72"/>
        <v/>
      </c>
      <c r="AK146" s="120" t="str">
        <f t="shared" si="73"/>
        <v/>
      </c>
      <c r="AL146" s="92" t="str">
        <f t="shared" si="74"/>
        <v/>
      </c>
      <c r="AM146" s="92" t="str">
        <f t="shared" si="75"/>
        <v/>
      </c>
      <c r="AN146" s="120" t="str">
        <f t="shared" si="76"/>
        <v/>
      </c>
      <c r="AO146" s="92" t="str">
        <f t="shared" si="77"/>
        <v/>
      </c>
      <c r="AP146" s="92" t="str">
        <f t="shared" si="78"/>
        <v/>
      </c>
      <c r="AQ146" s="120" t="str">
        <f t="shared" si="79"/>
        <v/>
      </c>
      <c r="AR146" s="92" t="str">
        <f t="shared" si="80"/>
        <v/>
      </c>
      <c r="AS146" s="92" t="str">
        <f t="shared" si="81"/>
        <v/>
      </c>
      <c r="AT146" s="120" t="str">
        <f t="shared" si="82"/>
        <v/>
      </c>
      <c r="AU146" s="92" t="str">
        <f t="shared" si="83"/>
        <v/>
      </c>
      <c r="AV146" s="92" t="str">
        <f t="shared" si="84"/>
        <v/>
      </c>
      <c r="AW146" s="120" t="str">
        <f t="shared" si="85"/>
        <v/>
      </c>
      <c r="AX146" s="92" t="str">
        <f t="shared" si="86"/>
        <v/>
      </c>
      <c r="AY146" s="92" t="str">
        <f t="shared" si="87"/>
        <v/>
      </c>
      <c r="AZ146" s="91" t="str">
        <f t="shared" si="88"/>
        <v/>
      </c>
      <c r="BA146" s="92" t="str">
        <f t="shared" si="89"/>
        <v/>
      </c>
      <c r="BB146" s="92" t="str">
        <f t="shared" si="90"/>
        <v/>
      </c>
      <c r="BC146" s="91" t="str">
        <f t="shared" si="91"/>
        <v/>
      </c>
      <c r="BD146" s="92" t="str">
        <f t="shared" si="92"/>
        <v/>
      </c>
      <c r="BE146" s="92" t="str">
        <f t="shared" si="93"/>
        <v/>
      </c>
      <c r="BF146" s="91" t="str">
        <f t="shared" si="94"/>
        <v/>
      </c>
      <c r="BG146" s="92" t="str">
        <f t="shared" si="95"/>
        <v/>
      </c>
      <c r="BH146" s="92" t="str">
        <f t="shared" si="96"/>
        <v/>
      </c>
      <c r="BI146" s="91" t="str">
        <f t="shared" si="97"/>
        <v/>
      </c>
      <c r="BJ146" s="92" t="str">
        <f t="shared" si="98"/>
        <v/>
      </c>
      <c r="BK146" s="92" t="str">
        <f t="shared" si="99"/>
        <v/>
      </c>
      <c r="BL146" s="91" t="str">
        <f t="shared" si="100"/>
        <v/>
      </c>
      <c r="BM146" s="92" t="str">
        <f t="shared" si="101"/>
        <v/>
      </c>
      <c r="BN146" s="92" t="str">
        <f t="shared" si="102"/>
        <v/>
      </c>
      <c r="BO146" s="2"/>
      <c r="BP146" s="2"/>
    </row>
    <row r="147" spans="1:68" ht="15.75" customHeight="1">
      <c r="A147" s="118" t="str">
        <f>IF(B$6="LECTURE",IF('Database (LECTURE-RES-PRAC)'!A142="","",'Database (LECTURE-RES-PRAC)'!A142),"")</f>
        <v/>
      </c>
      <c r="B147" s="119" t="str">
        <f>IF(B$6="LECTURE",IF('Database (LECTURE-RES-PRAC)'!B142="","",'Database (LECTURE-RES-PRAC)'!B142),"")</f>
        <v/>
      </c>
      <c r="C147" s="118" t="str">
        <f>IF(B147&lt;&gt;"",'Database (LECTURE-RES-PRAC)'!C142,"")</f>
        <v/>
      </c>
      <c r="D147" s="276"/>
      <c r="E147" s="57"/>
      <c r="F147" s="57"/>
      <c r="G147" s="57"/>
      <c r="H147" s="57"/>
      <c r="I147" s="57"/>
      <c r="J147" s="57"/>
      <c r="K147" s="57"/>
      <c r="L147" s="57"/>
      <c r="M147" s="57"/>
      <c r="N147" s="116" t="str">
        <f t="shared" si="70"/>
        <v/>
      </c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116" t="str">
        <f t="shared" si="71"/>
        <v/>
      </c>
      <c r="Z147" s="57"/>
      <c r="AA147" s="57"/>
      <c r="AB147" s="57"/>
      <c r="AC147" s="57"/>
      <c r="AD147" s="57"/>
      <c r="AE147" s="57"/>
      <c r="AF147" s="57"/>
      <c r="AG147" s="57"/>
      <c r="AH147" s="57"/>
      <c r="AI147" s="57"/>
      <c r="AJ147" s="117" t="str">
        <f t="shared" si="72"/>
        <v/>
      </c>
      <c r="AK147" s="120" t="str">
        <f t="shared" si="73"/>
        <v/>
      </c>
      <c r="AL147" s="92" t="str">
        <f t="shared" si="74"/>
        <v/>
      </c>
      <c r="AM147" s="92" t="str">
        <f t="shared" si="75"/>
        <v/>
      </c>
      <c r="AN147" s="120" t="str">
        <f t="shared" si="76"/>
        <v/>
      </c>
      <c r="AO147" s="92" t="str">
        <f t="shared" si="77"/>
        <v/>
      </c>
      <c r="AP147" s="92" t="str">
        <f t="shared" si="78"/>
        <v/>
      </c>
      <c r="AQ147" s="120" t="str">
        <f t="shared" si="79"/>
        <v/>
      </c>
      <c r="AR147" s="92" t="str">
        <f t="shared" si="80"/>
        <v/>
      </c>
      <c r="AS147" s="92" t="str">
        <f t="shared" si="81"/>
        <v/>
      </c>
      <c r="AT147" s="120" t="str">
        <f t="shared" si="82"/>
        <v/>
      </c>
      <c r="AU147" s="92" t="str">
        <f t="shared" si="83"/>
        <v/>
      </c>
      <c r="AV147" s="92" t="str">
        <f t="shared" si="84"/>
        <v/>
      </c>
      <c r="AW147" s="120" t="str">
        <f t="shared" si="85"/>
        <v/>
      </c>
      <c r="AX147" s="92" t="str">
        <f t="shared" si="86"/>
        <v/>
      </c>
      <c r="AY147" s="92" t="str">
        <f t="shared" si="87"/>
        <v/>
      </c>
      <c r="AZ147" s="91" t="str">
        <f t="shared" si="88"/>
        <v/>
      </c>
      <c r="BA147" s="92" t="str">
        <f t="shared" si="89"/>
        <v/>
      </c>
      <c r="BB147" s="92" t="str">
        <f t="shared" si="90"/>
        <v/>
      </c>
      <c r="BC147" s="91" t="str">
        <f t="shared" si="91"/>
        <v/>
      </c>
      <c r="BD147" s="92" t="str">
        <f t="shared" si="92"/>
        <v/>
      </c>
      <c r="BE147" s="92" t="str">
        <f t="shared" si="93"/>
        <v/>
      </c>
      <c r="BF147" s="91" t="str">
        <f t="shared" si="94"/>
        <v/>
      </c>
      <c r="BG147" s="92" t="str">
        <f t="shared" si="95"/>
        <v/>
      </c>
      <c r="BH147" s="92" t="str">
        <f t="shared" si="96"/>
        <v/>
      </c>
      <c r="BI147" s="91" t="str">
        <f t="shared" si="97"/>
        <v/>
      </c>
      <c r="BJ147" s="92" t="str">
        <f t="shared" si="98"/>
        <v/>
      </c>
      <c r="BK147" s="92" t="str">
        <f t="shared" si="99"/>
        <v/>
      </c>
      <c r="BL147" s="91" t="str">
        <f t="shared" si="100"/>
        <v/>
      </c>
      <c r="BM147" s="92" t="str">
        <f t="shared" si="101"/>
        <v/>
      </c>
      <c r="BN147" s="92" t="str">
        <f t="shared" si="102"/>
        <v/>
      </c>
      <c r="BO147" s="2"/>
      <c r="BP147" s="2"/>
    </row>
    <row r="148" spans="1:68" ht="15.75" customHeight="1">
      <c r="A148" s="118" t="str">
        <f>IF(B$6="LECTURE",IF('Database (LECTURE-RES-PRAC)'!A143="","",'Database (LECTURE-RES-PRAC)'!A143),"")</f>
        <v/>
      </c>
      <c r="B148" s="119" t="str">
        <f>IF(B$6="LECTURE",IF('Database (LECTURE-RES-PRAC)'!B143="","",'Database (LECTURE-RES-PRAC)'!B143),"")</f>
        <v/>
      </c>
      <c r="C148" s="118" t="str">
        <f>IF(B148&lt;&gt;"",'Database (LECTURE-RES-PRAC)'!C143,"")</f>
        <v/>
      </c>
      <c r="D148" s="276"/>
      <c r="E148" s="57"/>
      <c r="F148" s="57"/>
      <c r="G148" s="57"/>
      <c r="H148" s="57"/>
      <c r="I148" s="57"/>
      <c r="J148" s="57"/>
      <c r="K148" s="57"/>
      <c r="L148" s="57"/>
      <c r="M148" s="57"/>
      <c r="N148" s="116" t="str">
        <f t="shared" si="70"/>
        <v/>
      </c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116" t="str">
        <f t="shared" si="71"/>
        <v/>
      </c>
      <c r="Z148" s="57"/>
      <c r="AA148" s="57"/>
      <c r="AB148" s="57"/>
      <c r="AC148" s="57"/>
      <c r="AD148" s="57"/>
      <c r="AE148" s="57"/>
      <c r="AF148" s="57"/>
      <c r="AG148" s="57"/>
      <c r="AH148" s="57"/>
      <c r="AI148" s="57"/>
      <c r="AJ148" s="117" t="str">
        <f t="shared" si="72"/>
        <v/>
      </c>
      <c r="AK148" s="120" t="str">
        <f t="shared" si="73"/>
        <v/>
      </c>
      <c r="AL148" s="92" t="str">
        <f t="shared" si="74"/>
        <v/>
      </c>
      <c r="AM148" s="92" t="str">
        <f t="shared" si="75"/>
        <v/>
      </c>
      <c r="AN148" s="120" t="str">
        <f t="shared" si="76"/>
        <v/>
      </c>
      <c r="AO148" s="92" t="str">
        <f t="shared" si="77"/>
        <v/>
      </c>
      <c r="AP148" s="92" t="str">
        <f t="shared" si="78"/>
        <v/>
      </c>
      <c r="AQ148" s="120" t="str">
        <f t="shared" si="79"/>
        <v/>
      </c>
      <c r="AR148" s="92" t="str">
        <f t="shared" si="80"/>
        <v/>
      </c>
      <c r="AS148" s="92" t="str">
        <f t="shared" si="81"/>
        <v/>
      </c>
      <c r="AT148" s="120" t="str">
        <f t="shared" si="82"/>
        <v/>
      </c>
      <c r="AU148" s="92" t="str">
        <f t="shared" si="83"/>
        <v/>
      </c>
      <c r="AV148" s="92" t="str">
        <f t="shared" si="84"/>
        <v/>
      </c>
      <c r="AW148" s="120" t="str">
        <f t="shared" si="85"/>
        <v/>
      </c>
      <c r="AX148" s="92" t="str">
        <f t="shared" si="86"/>
        <v/>
      </c>
      <c r="AY148" s="92" t="str">
        <f t="shared" si="87"/>
        <v/>
      </c>
      <c r="AZ148" s="91" t="str">
        <f t="shared" si="88"/>
        <v/>
      </c>
      <c r="BA148" s="92" t="str">
        <f t="shared" si="89"/>
        <v/>
      </c>
      <c r="BB148" s="92" t="str">
        <f t="shared" si="90"/>
        <v/>
      </c>
      <c r="BC148" s="91" t="str">
        <f t="shared" si="91"/>
        <v/>
      </c>
      <c r="BD148" s="92" t="str">
        <f t="shared" si="92"/>
        <v/>
      </c>
      <c r="BE148" s="92" t="str">
        <f t="shared" si="93"/>
        <v/>
      </c>
      <c r="BF148" s="91" t="str">
        <f t="shared" si="94"/>
        <v/>
      </c>
      <c r="BG148" s="92" t="str">
        <f t="shared" si="95"/>
        <v/>
      </c>
      <c r="BH148" s="92" t="str">
        <f t="shared" si="96"/>
        <v/>
      </c>
      <c r="BI148" s="91" t="str">
        <f t="shared" si="97"/>
        <v/>
      </c>
      <c r="BJ148" s="92" t="str">
        <f t="shared" si="98"/>
        <v/>
      </c>
      <c r="BK148" s="92" t="str">
        <f t="shared" si="99"/>
        <v/>
      </c>
      <c r="BL148" s="91" t="str">
        <f t="shared" si="100"/>
        <v/>
      </c>
      <c r="BM148" s="92" t="str">
        <f t="shared" si="101"/>
        <v/>
      </c>
      <c r="BN148" s="92" t="str">
        <f t="shared" si="102"/>
        <v/>
      </c>
      <c r="BO148" s="2"/>
      <c r="BP148" s="2"/>
    </row>
    <row r="149" spans="1:68" ht="15.75" customHeight="1">
      <c r="A149" s="118" t="str">
        <f>IF(B$6="LECTURE",IF('Database (LECTURE-RES-PRAC)'!A144="","",'Database (LECTURE-RES-PRAC)'!A144),"")</f>
        <v/>
      </c>
      <c r="B149" s="119" t="str">
        <f>IF(B$6="LECTURE",IF('Database (LECTURE-RES-PRAC)'!B144="","",'Database (LECTURE-RES-PRAC)'!B144),"")</f>
        <v/>
      </c>
      <c r="C149" s="118" t="str">
        <f>IF(B149&lt;&gt;"",'Database (LECTURE-RES-PRAC)'!C144,"")</f>
        <v/>
      </c>
      <c r="D149" s="276"/>
      <c r="E149" s="57"/>
      <c r="F149" s="57"/>
      <c r="G149" s="57"/>
      <c r="H149" s="57"/>
      <c r="I149" s="57"/>
      <c r="J149" s="57"/>
      <c r="K149" s="57"/>
      <c r="L149" s="57"/>
      <c r="M149" s="57"/>
      <c r="N149" s="116" t="str">
        <f t="shared" si="70"/>
        <v/>
      </c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116" t="str">
        <f t="shared" si="71"/>
        <v/>
      </c>
      <c r="Z149" s="57"/>
      <c r="AA149" s="57"/>
      <c r="AB149" s="57"/>
      <c r="AC149" s="57"/>
      <c r="AD149" s="57"/>
      <c r="AE149" s="57"/>
      <c r="AF149" s="57"/>
      <c r="AG149" s="57"/>
      <c r="AH149" s="57"/>
      <c r="AI149" s="57"/>
      <c r="AJ149" s="117" t="str">
        <f t="shared" si="72"/>
        <v/>
      </c>
      <c r="AK149" s="120" t="str">
        <f t="shared" si="73"/>
        <v/>
      </c>
      <c r="AL149" s="92" t="str">
        <f t="shared" si="74"/>
        <v/>
      </c>
      <c r="AM149" s="92" t="str">
        <f t="shared" si="75"/>
        <v/>
      </c>
      <c r="AN149" s="120" t="str">
        <f t="shared" si="76"/>
        <v/>
      </c>
      <c r="AO149" s="92" t="str">
        <f t="shared" si="77"/>
        <v/>
      </c>
      <c r="AP149" s="92" t="str">
        <f t="shared" si="78"/>
        <v/>
      </c>
      <c r="AQ149" s="120" t="str">
        <f t="shared" si="79"/>
        <v/>
      </c>
      <c r="AR149" s="92" t="str">
        <f t="shared" si="80"/>
        <v/>
      </c>
      <c r="AS149" s="92" t="str">
        <f t="shared" si="81"/>
        <v/>
      </c>
      <c r="AT149" s="120" t="str">
        <f t="shared" si="82"/>
        <v/>
      </c>
      <c r="AU149" s="92" t="str">
        <f t="shared" si="83"/>
        <v/>
      </c>
      <c r="AV149" s="92" t="str">
        <f t="shared" si="84"/>
        <v/>
      </c>
      <c r="AW149" s="120" t="str">
        <f t="shared" si="85"/>
        <v/>
      </c>
      <c r="AX149" s="92" t="str">
        <f t="shared" si="86"/>
        <v/>
      </c>
      <c r="AY149" s="92" t="str">
        <f t="shared" si="87"/>
        <v/>
      </c>
      <c r="AZ149" s="91" t="str">
        <f t="shared" si="88"/>
        <v/>
      </c>
      <c r="BA149" s="92" t="str">
        <f t="shared" si="89"/>
        <v/>
      </c>
      <c r="BB149" s="92" t="str">
        <f t="shared" si="90"/>
        <v/>
      </c>
      <c r="BC149" s="91" t="str">
        <f t="shared" si="91"/>
        <v/>
      </c>
      <c r="BD149" s="92" t="str">
        <f t="shared" si="92"/>
        <v/>
      </c>
      <c r="BE149" s="92" t="str">
        <f t="shared" si="93"/>
        <v/>
      </c>
      <c r="BF149" s="91" t="str">
        <f t="shared" si="94"/>
        <v/>
      </c>
      <c r="BG149" s="92" t="str">
        <f t="shared" si="95"/>
        <v/>
      </c>
      <c r="BH149" s="92" t="str">
        <f t="shared" si="96"/>
        <v/>
      </c>
      <c r="BI149" s="91" t="str">
        <f t="shared" si="97"/>
        <v/>
      </c>
      <c r="BJ149" s="92" t="str">
        <f t="shared" si="98"/>
        <v/>
      </c>
      <c r="BK149" s="92" t="str">
        <f t="shared" si="99"/>
        <v/>
      </c>
      <c r="BL149" s="91" t="str">
        <f t="shared" si="100"/>
        <v/>
      </c>
      <c r="BM149" s="92" t="str">
        <f t="shared" si="101"/>
        <v/>
      </c>
      <c r="BN149" s="92" t="str">
        <f t="shared" si="102"/>
        <v/>
      </c>
      <c r="BO149" s="2"/>
      <c r="BP149" s="2"/>
    </row>
    <row r="150" spans="1:68" ht="15.75" customHeight="1">
      <c r="A150" s="118" t="str">
        <f>IF(B$6="LECTURE",IF('Database (LECTURE-RES-PRAC)'!A145="","",'Database (LECTURE-RES-PRAC)'!A145),"")</f>
        <v/>
      </c>
      <c r="B150" s="119" t="str">
        <f>IF(B$6="LECTURE",IF('Database (LECTURE-RES-PRAC)'!B145="","",'Database (LECTURE-RES-PRAC)'!B145),"")</f>
        <v/>
      </c>
      <c r="C150" s="118" t="str">
        <f>IF(B150&lt;&gt;"",'Database (LECTURE-RES-PRAC)'!C145,"")</f>
        <v/>
      </c>
      <c r="D150" s="276"/>
      <c r="E150" s="57"/>
      <c r="F150" s="57"/>
      <c r="G150" s="57"/>
      <c r="H150" s="57"/>
      <c r="I150" s="57"/>
      <c r="J150" s="57"/>
      <c r="K150" s="57"/>
      <c r="L150" s="57"/>
      <c r="M150" s="57"/>
      <c r="N150" s="116" t="str">
        <f t="shared" si="70"/>
        <v/>
      </c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116" t="str">
        <f t="shared" si="71"/>
        <v/>
      </c>
      <c r="Z150" s="57"/>
      <c r="AA150" s="57"/>
      <c r="AB150" s="57"/>
      <c r="AC150" s="57"/>
      <c r="AD150" s="57"/>
      <c r="AE150" s="57"/>
      <c r="AF150" s="57"/>
      <c r="AG150" s="57"/>
      <c r="AH150" s="57"/>
      <c r="AI150" s="57"/>
      <c r="AJ150" s="117" t="str">
        <f t="shared" si="72"/>
        <v/>
      </c>
      <c r="AK150" s="120" t="str">
        <f t="shared" si="73"/>
        <v/>
      </c>
      <c r="AL150" s="92" t="str">
        <f t="shared" si="74"/>
        <v/>
      </c>
      <c r="AM150" s="92" t="str">
        <f t="shared" si="75"/>
        <v/>
      </c>
      <c r="AN150" s="120" t="str">
        <f t="shared" si="76"/>
        <v/>
      </c>
      <c r="AO150" s="92" t="str">
        <f t="shared" si="77"/>
        <v/>
      </c>
      <c r="AP150" s="92" t="str">
        <f t="shared" si="78"/>
        <v/>
      </c>
      <c r="AQ150" s="120" t="str">
        <f t="shared" si="79"/>
        <v/>
      </c>
      <c r="AR150" s="92" t="str">
        <f t="shared" si="80"/>
        <v/>
      </c>
      <c r="AS150" s="92" t="str">
        <f t="shared" si="81"/>
        <v/>
      </c>
      <c r="AT150" s="120" t="str">
        <f t="shared" si="82"/>
        <v/>
      </c>
      <c r="AU150" s="92" t="str">
        <f t="shared" si="83"/>
        <v/>
      </c>
      <c r="AV150" s="92" t="str">
        <f t="shared" si="84"/>
        <v/>
      </c>
      <c r="AW150" s="120" t="str">
        <f t="shared" si="85"/>
        <v/>
      </c>
      <c r="AX150" s="92" t="str">
        <f t="shared" si="86"/>
        <v/>
      </c>
      <c r="AY150" s="92" t="str">
        <f t="shared" si="87"/>
        <v/>
      </c>
      <c r="AZ150" s="91" t="str">
        <f t="shared" si="88"/>
        <v/>
      </c>
      <c r="BA150" s="92" t="str">
        <f t="shared" si="89"/>
        <v/>
      </c>
      <c r="BB150" s="92" t="str">
        <f t="shared" si="90"/>
        <v/>
      </c>
      <c r="BC150" s="91" t="str">
        <f t="shared" si="91"/>
        <v/>
      </c>
      <c r="BD150" s="92" t="str">
        <f t="shared" si="92"/>
        <v/>
      </c>
      <c r="BE150" s="92" t="str">
        <f t="shared" si="93"/>
        <v/>
      </c>
      <c r="BF150" s="91" t="str">
        <f t="shared" si="94"/>
        <v/>
      </c>
      <c r="BG150" s="92" t="str">
        <f t="shared" si="95"/>
        <v/>
      </c>
      <c r="BH150" s="92" t="str">
        <f t="shared" si="96"/>
        <v/>
      </c>
      <c r="BI150" s="91" t="str">
        <f t="shared" si="97"/>
        <v/>
      </c>
      <c r="BJ150" s="92" t="str">
        <f t="shared" si="98"/>
        <v/>
      </c>
      <c r="BK150" s="92" t="str">
        <f t="shared" si="99"/>
        <v/>
      </c>
      <c r="BL150" s="91" t="str">
        <f t="shared" si="100"/>
        <v/>
      </c>
      <c r="BM150" s="92" t="str">
        <f t="shared" si="101"/>
        <v/>
      </c>
      <c r="BN150" s="92" t="str">
        <f t="shared" si="102"/>
        <v/>
      </c>
      <c r="BO150" s="2"/>
      <c r="BP150" s="2"/>
    </row>
    <row r="151" spans="1:68" ht="15.75" customHeight="1">
      <c r="A151" s="118" t="str">
        <f>IF(B$6="LECTURE",IF('Database (LECTURE-RES-PRAC)'!A146="","",'Database (LECTURE-RES-PRAC)'!A146),"")</f>
        <v/>
      </c>
      <c r="B151" s="119" t="str">
        <f>IF(B$6="LECTURE",IF('Database (LECTURE-RES-PRAC)'!B146="","",'Database (LECTURE-RES-PRAC)'!B146),"")</f>
        <v/>
      </c>
      <c r="C151" s="118" t="str">
        <f>IF(B151&lt;&gt;"",'Database (LECTURE-RES-PRAC)'!C146,"")</f>
        <v/>
      </c>
      <c r="D151" s="276"/>
      <c r="E151" s="57"/>
      <c r="F151" s="57"/>
      <c r="G151" s="57"/>
      <c r="H151" s="57"/>
      <c r="I151" s="57"/>
      <c r="J151" s="57"/>
      <c r="K151" s="57"/>
      <c r="L151" s="57"/>
      <c r="M151" s="57"/>
      <c r="N151" s="116" t="str">
        <f t="shared" si="70"/>
        <v/>
      </c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116" t="str">
        <f t="shared" si="71"/>
        <v/>
      </c>
      <c r="Z151" s="57"/>
      <c r="AA151" s="57"/>
      <c r="AB151" s="57"/>
      <c r="AC151" s="57"/>
      <c r="AD151" s="57"/>
      <c r="AE151" s="57"/>
      <c r="AF151" s="57"/>
      <c r="AG151" s="57"/>
      <c r="AH151" s="57"/>
      <c r="AI151" s="57"/>
      <c r="AJ151" s="117" t="str">
        <f t="shared" si="72"/>
        <v/>
      </c>
      <c r="AK151" s="120" t="str">
        <f t="shared" si="73"/>
        <v/>
      </c>
      <c r="AL151" s="92" t="str">
        <f t="shared" si="74"/>
        <v/>
      </c>
      <c r="AM151" s="92" t="str">
        <f t="shared" si="75"/>
        <v/>
      </c>
      <c r="AN151" s="120" t="str">
        <f t="shared" si="76"/>
        <v/>
      </c>
      <c r="AO151" s="92" t="str">
        <f t="shared" si="77"/>
        <v/>
      </c>
      <c r="AP151" s="92" t="str">
        <f t="shared" si="78"/>
        <v/>
      </c>
      <c r="AQ151" s="120" t="str">
        <f t="shared" si="79"/>
        <v/>
      </c>
      <c r="AR151" s="92" t="str">
        <f t="shared" si="80"/>
        <v/>
      </c>
      <c r="AS151" s="92" t="str">
        <f t="shared" si="81"/>
        <v/>
      </c>
      <c r="AT151" s="120" t="str">
        <f t="shared" si="82"/>
        <v/>
      </c>
      <c r="AU151" s="92" t="str">
        <f t="shared" si="83"/>
        <v/>
      </c>
      <c r="AV151" s="92" t="str">
        <f t="shared" si="84"/>
        <v/>
      </c>
      <c r="AW151" s="120" t="str">
        <f t="shared" si="85"/>
        <v/>
      </c>
      <c r="AX151" s="92" t="str">
        <f t="shared" si="86"/>
        <v/>
      </c>
      <c r="AY151" s="92" t="str">
        <f t="shared" si="87"/>
        <v/>
      </c>
      <c r="AZ151" s="91" t="str">
        <f t="shared" si="88"/>
        <v/>
      </c>
      <c r="BA151" s="92" t="str">
        <f t="shared" si="89"/>
        <v/>
      </c>
      <c r="BB151" s="92" t="str">
        <f t="shared" si="90"/>
        <v/>
      </c>
      <c r="BC151" s="91" t="str">
        <f t="shared" si="91"/>
        <v/>
      </c>
      <c r="BD151" s="92" t="str">
        <f t="shared" si="92"/>
        <v/>
      </c>
      <c r="BE151" s="92" t="str">
        <f t="shared" si="93"/>
        <v/>
      </c>
      <c r="BF151" s="91" t="str">
        <f t="shared" si="94"/>
        <v/>
      </c>
      <c r="BG151" s="92" t="str">
        <f t="shared" si="95"/>
        <v/>
      </c>
      <c r="BH151" s="92" t="str">
        <f t="shared" si="96"/>
        <v/>
      </c>
      <c r="BI151" s="91" t="str">
        <f t="shared" si="97"/>
        <v/>
      </c>
      <c r="BJ151" s="92" t="str">
        <f t="shared" si="98"/>
        <v/>
      </c>
      <c r="BK151" s="92" t="str">
        <f t="shared" si="99"/>
        <v/>
      </c>
      <c r="BL151" s="91" t="str">
        <f t="shared" si="100"/>
        <v/>
      </c>
      <c r="BM151" s="92" t="str">
        <f t="shared" si="101"/>
        <v/>
      </c>
      <c r="BN151" s="92" t="str">
        <f t="shared" si="102"/>
        <v/>
      </c>
      <c r="BO151" s="2"/>
      <c r="BP151" s="2"/>
    </row>
    <row r="152" spans="1:68" ht="15.75" customHeight="1">
      <c r="A152" s="118" t="str">
        <f>IF(B$6="LECTURE",IF('Database (LECTURE-RES-PRAC)'!A147="","",'Database (LECTURE-RES-PRAC)'!A147),"")</f>
        <v/>
      </c>
      <c r="B152" s="119" t="str">
        <f>IF(B$6="LECTURE",IF('Database (LECTURE-RES-PRAC)'!B147="","",'Database (LECTURE-RES-PRAC)'!B147),"")</f>
        <v/>
      </c>
      <c r="C152" s="118" t="str">
        <f>IF(B152&lt;&gt;"",'Database (LECTURE-RES-PRAC)'!C147,"")</f>
        <v/>
      </c>
      <c r="D152" s="276"/>
      <c r="E152" s="57"/>
      <c r="F152" s="57"/>
      <c r="G152" s="57"/>
      <c r="H152" s="57"/>
      <c r="I152" s="57"/>
      <c r="J152" s="57"/>
      <c r="K152" s="57"/>
      <c r="L152" s="57"/>
      <c r="M152" s="57"/>
      <c r="N152" s="116" t="str">
        <f t="shared" si="70"/>
        <v/>
      </c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116" t="str">
        <f t="shared" si="71"/>
        <v/>
      </c>
      <c r="Z152" s="57"/>
      <c r="AA152" s="57"/>
      <c r="AB152" s="57"/>
      <c r="AC152" s="57"/>
      <c r="AD152" s="57"/>
      <c r="AE152" s="57"/>
      <c r="AF152" s="57"/>
      <c r="AG152" s="57"/>
      <c r="AH152" s="57"/>
      <c r="AI152" s="57"/>
      <c r="AJ152" s="117" t="str">
        <f t="shared" si="72"/>
        <v/>
      </c>
      <c r="AK152" s="120" t="str">
        <f t="shared" si="73"/>
        <v/>
      </c>
      <c r="AL152" s="92" t="str">
        <f t="shared" si="74"/>
        <v/>
      </c>
      <c r="AM152" s="92" t="str">
        <f t="shared" si="75"/>
        <v/>
      </c>
      <c r="AN152" s="120" t="str">
        <f t="shared" si="76"/>
        <v/>
      </c>
      <c r="AO152" s="92" t="str">
        <f t="shared" si="77"/>
        <v/>
      </c>
      <c r="AP152" s="92" t="str">
        <f t="shared" si="78"/>
        <v/>
      </c>
      <c r="AQ152" s="120" t="str">
        <f t="shared" si="79"/>
        <v/>
      </c>
      <c r="AR152" s="92" t="str">
        <f t="shared" si="80"/>
        <v/>
      </c>
      <c r="AS152" s="92" t="str">
        <f t="shared" si="81"/>
        <v/>
      </c>
      <c r="AT152" s="120" t="str">
        <f t="shared" si="82"/>
        <v/>
      </c>
      <c r="AU152" s="92" t="str">
        <f t="shared" si="83"/>
        <v/>
      </c>
      <c r="AV152" s="92" t="str">
        <f t="shared" si="84"/>
        <v/>
      </c>
      <c r="AW152" s="120" t="str">
        <f t="shared" si="85"/>
        <v/>
      </c>
      <c r="AX152" s="92" t="str">
        <f t="shared" si="86"/>
        <v/>
      </c>
      <c r="AY152" s="92" t="str">
        <f t="shared" si="87"/>
        <v/>
      </c>
      <c r="AZ152" s="91" t="str">
        <f t="shared" si="88"/>
        <v/>
      </c>
      <c r="BA152" s="92" t="str">
        <f t="shared" si="89"/>
        <v/>
      </c>
      <c r="BB152" s="92" t="str">
        <f t="shared" si="90"/>
        <v/>
      </c>
      <c r="BC152" s="91" t="str">
        <f t="shared" si="91"/>
        <v/>
      </c>
      <c r="BD152" s="92" t="str">
        <f t="shared" si="92"/>
        <v/>
      </c>
      <c r="BE152" s="92" t="str">
        <f t="shared" si="93"/>
        <v/>
      </c>
      <c r="BF152" s="91" t="str">
        <f t="shared" si="94"/>
        <v/>
      </c>
      <c r="BG152" s="92" t="str">
        <f t="shared" si="95"/>
        <v/>
      </c>
      <c r="BH152" s="92" t="str">
        <f t="shared" si="96"/>
        <v/>
      </c>
      <c r="BI152" s="91" t="str">
        <f t="shared" si="97"/>
        <v/>
      </c>
      <c r="BJ152" s="92" t="str">
        <f t="shared" si="98"/>
        <v/>
      </c>
      <c r="BK152" s="92" t="str">
        <f t="shared" si="99"/>
        <v/>
      </c>
      <c r="BL152" s="91" t="str">
        <f t="shared" si="100"/>
        <v/>
      </c>
      <c r="BM152" s="92" t="str">
        <f t="shared" si="101"/>
        <v/>
      </c>
      <c r="BN152" s="92" t="str">
        <f t="shared" si="102"/>
        <v/>
      </c>
      <c r="BO152" s="2"/>
      <c r="BP152" s="2"/>
    </row>
    <row r="153" spans="1:68" ht="15.75" customHeight="1">
      <c r="A153" s="118" t="str">
        <f>IF(B$6="LECTURE",IF('Database (LECTURE-RES-PRAC)'!A148="","",'Database (LECTURE-RES-PRAC)'!A148),"")</f>
        <v/>
      </c>
      <c r="B153" s="119" t="str">
        <f>IF(B$6="LECTURE",IF('Database (LECTURE-RES-PRAC)'!B148="","",'Database (LECTURE-RES-PRAC)'!B148),"")</f>
        <v/>
      </c>
      <c r="C153" s="118" t="str">
        <f>IF(B153&lt;&gt;"",'Database (LECTURE-RES-PRAC)'!C148,"")</f>
        <v/>
      </c>
      <c r="D153" s="276"/>
      <c r="E153" s="57"/>
      <c r="F153" s="57"/>
      <c r="G153" s="57"/>
      <c r="H153" s="57"/>
      <c r="I153" s="57"/>
      <c r="J153" s="57"/>
      <c r="K153" s="57"/>
      <c r="L153" s="57"/>
      <c r="M153" s="57"/>
      <c r="N153" s="116" t="str">
        <f t="shared" si="70"/>
        <v/>
      </c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116" t="str">
        <f t="shared" si="71"/>
        <v/>
      </c>
      <c r="Z153" s="57"/>
      <c r="AA153" s="57"/>
      <c r="AB153" s="57"/>
      <c r="AC153" s="57"/>
      <c r="AD153" s="57"/>
      <c r="AE153" s="57"/>
      <c r="AF153" s="57"/>
      <c r="AG153" s="57"/>
      <c r="AH153" s="57"/>
      <c r="AI153" s="57"/>
      <c r="AJ153" s="117" t="str">
        <f t="shared" si="72"/>
        <v/>
      </c>
      <c r="AK153" s="120" t="str">
        <f t="shared" si="73"/>
        <v/>
      </c>
      <c r="AL153" s="92" t="str">
        <f t="shared" si="74"/>
        <v/>
      </c>
      <c r="AM153" s="92" t="str">
        <f t="shared" si="75"/>
        <v/>
      </c>
      <c r="AN153" s="120" t="str">
        <f t="shared" si="76"/>
        <v/>
      </c>
      <c r="AO153" s="92" t="str">
        <f t="shared" si="77"/>
        <v/>
      </c>
      <c r="AP153" s="92" t="str">
        <f t="shared" si="78"/>
        <v/>
      </c>
      <c r="AQ153" s="120" t="str">
        <f t="shared" si="79"/>
        <v/>
      </c>
      <c r="AR153" s="92" t="str">
        <f t="shared" si="80"/>
        <v/>
      </c>
      <c r="AS153" s="92" t="str">
        <f t="shared" si="81"/>
        <v/>
      </c>
      <c r="AT153" s="120" t="str">
        <f t="shared" si="82"/>
        <v/>
      </c>
      <c r="AU153" s="92" t="str">
        <f t="shared" si="83"/>
        <v/>
      </c>
      <c r="AV153" s="92" t="str">
        <f t="shared" si="84"/>
        <v/>
      </c>
      <c r="AW153" s="120" t="str">
        <f t="shared" si="85"/>
        <v/>
      </c>
      <c r="AX153" s="92" t="str">
        <f t="shared" si="86"/>
        <v/>
      </c>
      <c r="AY153" s="92" t="str">
        <f t="shared" si="87"/>
        <v/>
      </c>
      <c r="AZ153" s="91" t="str">
        <f t="shared" si="88"/>
        <v/>
      </c>
      <c r="BA153" s="92" t="str">
        <f t="shared" si="89"/>
        <v/>
      </c>
      <c r="BB153" s="92" t="str">
        <f t="shared" si="90"/>
        <v/>
      </c>
      <c r="BC153" s="91" t="str">
        <f t="shared" si="91"/>
        <v/>
      </c>
      <c r="BD153" s="92" t="str">
        <f t="shared" si="92"/>
        <v/>
      </c>
      <c r="BE153" s="92" t="str">
        <f t="shared" si="93"/>
        <v/>
      </c>
      <c r="BF153" s="91" t="str">
        <f t="shared" si="94"/>
        <v/>
      </c>
      <c r="BG153" s="92" t="str">
        <f t="shared" si="95"/>
        <v/>
      </c>
      <c r="BH153" s="92" t="str">
        <f t="shared" si="96"/>
        <v/>
      </c>
      <c r="BI153" s="91" t="str">
        <f t="shared" si="97"/>
        <v/>
      </c>
      <c r="BJ153" s="92" t="str">
        <f t="shared" si="98"/>
        <v/>
      </c>
      <c r="BK153" s="92" t="str">
        <f t="shared" si="99"/>
        <v/>
      </c>
      <c r="BL153" s="91" t="str">
        <f t="shared" si="100"/>
        <v/>
      </c>
      <c r="BM153" s="92" t="str">
        <f t="shared" si="101"/>
        <v/>
      </c>
      <c r="BN153" s="92" t="str">
        <f t="shared" si="102"/>
        <v/>
      </c>
      <c r="BO153" s="2"/>
      <c r="BP153" s="2"/>
    </row>
    <row r="154" spans="1:68" ht="15.75" customHeight="1">
      <c r="A154" s="118" t="str">
        <f>IF(B$6="LECTURE",IF('Database (LECTURE-RES-PRAC)'!A149="","",'Database (LECTURE-RES-PRAC)'!A149),"")</f>
        <v/>
      </c>
      <c r="B154" s="119" t="str">
        <f>IF(B$6="LECTURE",IF('Database (LECTURE-RES-PRAC)'!B149="","",'Database (LECTURE-RES-PRAC)'!B149),"")</f>
        <v/>
      </c>
      <c r="C154" s="118" t="str">
        <f>IF(B154&lt;&gt;"",'Database (LECTURE-RES-PRAC)'!C149,"")</f>
        <v/>
      </c>
      <c r="D154" s="276"/>
      <c r="E154" s="57"/>
      <c r="F154" s="57"/>
      <c r="G154" s="57"/>
      <c r="H154" s="57"/>
      <c r="I154" s="57"/>
      <c r="J154" s="57"/>
      <c r="K154" s="57"/>
      <c r="L154" s="57"/>
      <c r="M154" s="57"/>
      <c r="N154" s="116" t="str">
        <f t="shared" si="70"/>
        <v/>
      </c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116" t="str">
        <f t="shared" si="71"/>
        <v/>
      </c>
      <c r="Z154" s="57"/>
      <c r="AA154" s="57"/>
      <c r="AB154" s="57"/>
      <c r="AC154" s="57"/>
      <c r="AD154" s="57"/>
      <c r="AE154" s="57"/>
      <c r="AF154" s="57"/>
      <c r="AG154" s="57"/>
      <c r="AH154" s="57"/>
      <c r="AI154" s="57"/>
      <c r="AJ154" s="117" t="str">
        <f t="shared" si="72"/>
        <v/>
      </c>
      <c r="AK154" s="120" t="str">
        <f t="shared" si="73"/>
        <v/>
      </c>
      <c r="AL154" s="92" t="str">
        <f t="shared" si="74"/>
        <v/>
      </c>
      <c r="AM154" s="92" t="str">
        <f t="shared" si="75"/>
        <v/>
      </c>
      <c r="AN154" s="120" t="str">
        <f t="shared" si="76"/>
        <v/>
      </c>
      <c r="AO154" s="92" t="str">
        <f t="shared" si="77"/>
        <v/>
      </c>
      <c r="AP154" s="92" t="str">
        <f t="shared" si="78"/>
        <v/>
      </c>
      <c r="AQ154" s="120" t="str">
        <f t="shared" si="79"/>
        <v/>
      </c>
      <c r="AR154" s="92" t="str">
        <f t="shared" si="80"/>
        <v/>
      </c>
      <c r="AS154" s="92" t="str">
        <f t="shared" si="81"/>
        <v/>
      </c>
      <c r="AT154" s="120" t="str">
        <f t="shared" si="82"/>
        <v/>
      </c>
      <c r="AU154" s="92" t="str">
        <f t="shared" si="83"/>
        <v/>
      </c>
      <c r="AV154" s="92" t="str">
        <f t="shared" si="84"/>
        <v/>
      </c>
      <c r="AW154" s="120" t="str">
        <f t="shared" si="85"/>
        <v/>
      </c>
      <c r="AX154" s="92" t="str">
        <f t="shared" si="86"/>
        <v/>
      </c>
      <c r="AY154" s="92" t="str">
        <f t="shared" si="87"/>
        <v/>
      </c>
      <c r="AZ154" s="91" t="str">
        <f t="shared" si="88"/>
        <v/>
      </c>
      <c r="BA154" s="92" t="str">
        <f t="shared" si="89"/>
        <v/>
      </c>
      <c r="BB154" s="92" t="str">
        <f t="shared" si="90"/>
        <v/>
      </c>
      <c r="BC154" s="91" t="str">
        <f t="shared" si="91"/>
        <v/>
      </c>
      <c r="BD154" s="92" t="str">
        <f t="shared" si="92"/>
        <v/>
      </c>
      <c r="BE154" s="92" t="str">
        <f t="shared" si="93"/>
        <v/>
      </c>
      <c r="BF154" s="91" t="str">
        <f t="shared" si="94"/>
        <v/>
      </c>
      <c r="BG154" s="92" t="str">
        <f t="shared" si="95"/>
        <v/>
      </c>
      <c r="BH154" s="92" t="str">
        <f t="shared" si="96"/>
        <v/>
      </c>
      <c r="BI154" s="91" t="str">
        <f t="shared" si="97"/>
        <v/>
      </c>
      <c r="BJ154" s="92" t="str">
        <f t="shared" si="98"/>
        <v/>
      </c>
      <c r="BK154" s="92" t="str">
        <f t="shared" si="99"/>
        <v/>
      </c>
      <c r="BL154" s="91" t="str">
        <f t="shared" si="100"/>
        <v/>
      </c>
      <c r="BM154" s="92" t="str">
        <f t="shared" si="101"/>
        <v/>
      </c>
      <c r="BN154" s="92" t="str">
        <f t="shared" si="102"/>
        <v/>
      </c>
      <c r="BO154" s="2"/>
      <c r="BP154" s="2"/>
    </row>
    <row r="155" spans="1:68" ht="15.75" customHeight="1">
      <c r="A155" s="118" t="str">
        <f>IF(B$6="LECTURE",IF('Database (LECTURE-RES-PRAC)'!A150="","",'Database (LECTURE-RES-PRAC)'!A150),"")</f>
        <v/>
      </c>
      <c r="B155" s="119" t="str">
        <f>IF(B$6="LECTURE",IF('Database (LECTURE-RES-PRAC)'!B150="","",'Database (LECTURE-RES-PRAC)'!B150),"")</f>
        <v/>
      </c>
      <c r="C155" s="118" t="str">
        <f>IF(B155&lt;&gt;"",'Database (LECTURE-RES-PRAC)'!C150,"")</f>
        <v/>
      </c>
      <c r="D155" s="276"/>
      <c r="E155" s="57"/>
      <c r="F155" s="57"/>
      <c r="G155" s="57"/>
      <c r="H155" s="57"/>
      <c r="I155" s="57"/>
      <c r="J155" s="57"/>
      <c r="K155" s="57"/>
      <c r="L155" s="57"/>
      <c r="M155" s="57"/>
      <c r="N155" s="116" t="str">
        <f t="shared" si="70"/>
        <v/>
      </c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116" t="str">
        <f t="shared" si="71"/>
        <v/>
      </c>
      <c r="Z155" s="57"/>
      <c r="AA155" s="57"/>
      <c r="AB155" s="57"/>
      <c r="AC155" s="57"/>
      <c r="AD155" s="57"/>
      <c r="AE155" s="57"/>
      <c r="AF155" s="57"/>
      <c r="AG155" s="57"/>
      <c r="AH155" s="57"/>
      <c r="AI155" s="57"/>
      <c r="AJ155" s="117" t="str">
        <f t="shared" si="72"/>
        <v/>
      </c>
      <c r="AK155" s="120" t="str">
        <f t="shared" si="73"/>
        <v/>
      </c>
      <c r="AL155" s="92" t="str">
        <f t="shared" si="74"/>
        <v/>
      </c>
      <c r="AM155" s="92" t="str">
        <f t="shared" si="75"/>
        <v/>
      </c>
      <c r="AN155" s="120" t="str">
        <f t="shared" si="76"/>
        <v/>
      </c>
      <c r="AO155" s="92" t="str">
        <f t="shared" si="77"/>
        <v/>
      </c>
      <c r="AP155" s="92" t="str">
        <f t="shared" si="78"/>
        <v/>
      </c>
      <c r="AQ155" s="120" t="str">
        <f t="shared" si="79"/>
        <v/>
      </c>
      <c r="AR155" s="92" t="str">
        <f t="shared" si="80"/>
        <v/>
      </c>
      <c r="AS155" s="92" t="str">
        <f t="shared" si="81"/>
        <v/>
      </c>
      <c r="AT155" s="120" t="str">
        <f t="shared" si="82"/>
        <v/>
      </c>
      <c r="AU155" s="92" t="str">
        <f t="shared" si="83"/>
        <v/>
      </c>
      <c r="AV155" s="92" t="str">
        <f t="shared" si="84"/>
        <v/>
      </c>
      <c r="AW155" s="120" t="str">
        <f t="shared" si="85"/>
        <v/>
      </c>
      <c r="AX155" s="92" t="str">
        <f t="shared" si="86"/>
        <v/>
      </c>
      <c r="AY155" s="92" t="str">
        <f t="shared" si="87"/>
        <v/>
      </c>
      <c r="AZ155" s="91" t="str">
        <f t="shared" si="88"/>
        <v/>
      </c>
      <c r="BA155" s="92" t="str">
        <f t="shared" si="89"/>
        <v/>
      </c>
      <c r="BB155" s="92" t="str">
        <f t="shared" si="90"/>
        <v/>
      </c>
      <c r="BC155" s="91" t="str">
        <f t="shared" si="91"/>
        <v/>
      </c>
      <c r="BD155" s="92" t="str">
        <f t="shared" si="92"/>
        <v/>
      </c>
      <c r="BE155" s="92" t="str">
        <f t="shared" si="93"/>
        <v/>
      </c>
      <c r="BF155" s="91" t="str">
        <f t="shared" si="94"/>
        <v/>
      </c>
      <c r="BG155" s="92" t="str">
        <f t="shared" si="95"/>
        <v/>
      </c>
      <c r="BH155" s="92" t="str">
        <f t="shared" si="96"/>
        <v/>
      </c>
      <c r="BI155" s="91" t="str">
        <f t="shared" si="97"/>
        <v/>
      </c>
      <c r="BJ155" s="92" t="str">
        <f t="shared" si="98"/>
        <v/>
      </c>
      <c r="BK155" s="92" t="str">
        <f t="shared" si="99"/>
        <v/>
      </c>
      <c r="BL155" s="91" t="str">
        <f t="shared" si="100"/>
        <v/>
      </c>
      <c r="BM155" s="92" t="str">
        <f t="shared" si="101"/>
        <v/>
      </c>
      <c r="BN155" s="92" t="str">
        <f t="shared" si="102"/>
        <v/>
      </c>
      <c r="BO155" s="2"/>
      <c r="BP155" s="2"/>
    </row>
    <row r="156" spans="1:68" ht="15.75" customHeight="1">
      <c r="A156" s="118" t="str">
        <f>IF(B$6="LECTURE",IF('Database (LECTURE-RES-PRAC)'!A151="","",'Database (LECTURE-RES-PRAC)'!A151),"")</f>
        <v/>
      </c>
      <c r="B156" s="119" t="str">
        <f>IF(B$6="LECTURE",IF('Database (LECTURE-RES-PRAC)'!B151="","",'Database (LECTURE-RES-PRAC)'!B151),"")</f>
        <v/>
      </c>
      <c r="C156" s="118" t="str">
        <f>IF(B156&lt;&gt;"",'Database (LECTURE-RES-PRAC)'!C151,"")</f>
        <v/>
      </c>
      <c r="D156" s="276"/>
      <c r="E156" s="57"/>
      <c r="F156" s="57"/>
      <c r="G156" s="57"/>
      <c r="H156" s="57"/>
      <c r="I156" s="57"/>
      <c r="J156" s="57"/>
      <c r="K156" s="57"/>
      <c r="L156" s="57"/>
      <c r="M156" s="57"/>
      <c r="N156" s="116" t="str">
        <f t="shared" si="70"/>
        <v/>
      </c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116" t="str">
        <f t="shared" si="71"/>
        <v/>
      </c>
      <c r="Z156" s="57"/>
      <c r="AA156" s="57"/>
      <c r="AB156" s="57"/>
      <c r="AC156" s="57"/>
      <c r="AD156" s="57"/>
      <c r="AE156" s="57"/>
      <c r="AF156" s="57"/>
      <c r="AG156" s="57"/>
      <c r="AH156" s="57"/>
      <c r="AI156" s="57"/>
      <c r="AJ156" s="117" t="str">
        <f t="shared" si="72"/>
        <v/>
      </c>
      <c r="AK156" s="120" t="str">
        <f t="shared" si="73"/>
        <v/>
      </c>
      <c r="AL156" s="92" t="str">
        <f t="shared" si="74"/>
        <v/>
      </c>
      <c r="AM156" s="92" t="str">
        <f t="shared" si="75"/>
        <v/>
      </c>
      <c r="AN156" s="120" t="str">
        <f t="shared" si="76"/>
        <v/>
      </c>
      <c r="AO156" s="92" t="str">
        <f t="shared" si="77"/>
        <v/>
      </c>
      <c r="AP156" s="92" t="str">
        <f t="shared" si="78"/>
        <v/>
      </c>
      <c r="AQ156" s="120" t="str">
        <f t="shared" si="79"/>
        <v/>
      </c>
      <c r="AR156" s="92" t="str">
        <f t="shared" si="80"/>
        <v/>
      </c>
      <c r="AS156" s="92" t="str">
        <f t="shared" si="81"/>
        <v/>
      </c>
      <c r="AT156" s="120" t="str">
        <f t="shared" si="82"/>
        <v/>
      </c>
      <c r="AU156" s="92" t="str">
        <f t="shared" si="83"/>
        <v/>
      </c>
      <c r="AV156" s="92" t="str">
        <f t="shared" si="84"/>
        <v/>
      </c>
      <c r="AW156" s="120" t="str">
        <f t="shared" si="85"/>
        <v/>
      </c>
      <c r="AX156" s="92" t="str">
        <f t="shared" si="86"/>
        <v/>
      </c>
      <c r="AY156" s="92" t="str">
        <f t="shared" si="87"/>
        <v/>
      </c>
      <c r="AZ156" s="91" t="str">
        <f t="shared" si="88"/>
        <v/>
      </c>
      <c r="BA156" s="92" t="str">
        <f t="shared" si="89"/>
        <v/>
      </c>
      <c r="BB156" s="92" t="str">
        <f t="shared" si="90"/>
        <v/>
      </c>
      <c r="BC156" s="91" t="str">
        <f t="shared" si="91"/>
        <v/>
      </c>
      <c r="BD156" s="92" t="str">
        <f t="shared" si="92"/>
        <v/>
      </c>
      <c r="BE156" s="92" t="str">
        <f t="shared" si="93"/>
        <v/>
      </c>
      <c r="BF156" s="91" t="str">
        <f t="shared" si="94"/>
        <v/>
      </c>
      <c r="BG156" s="92" t="str">
        <f t="shared" si="95"/>
        <v/>
      </c>
      <c r="BH156" s="92" t="str">
        <f t="shared" si="96"/>
        <v/>
      </c>
      <c r="BI156" s="91" t="str">
        <f t="shared" si="97"/>
        <v/>
      </c>
      <c r="BJ156" s="92" t="str">
        <f t="shared" si="98"/>
        <v/>
      </c>
      <c r="BK156" s="92" t="str">
        <f t="shared" si="99"/>
        <v/>
      </c>
      <c r="BL156" s="91" t="str">
        <f t="shared" si="100"/>
        <v/>
      </c>
      <c r="BM156" s="92" t="str">
        <f t="shared" si="101"/>
        <v/>
      </c>
      <c r="BN156" s="92" t="str">
        <f t="shared" si="102"/>
        <v/>
      </c>
      <c r="BO156" s="2"/>
      <c r="BP156" s="2"/>
    </row>
    <row r="157" spans="1:68" ht="15.75" customHeight="1">
      <c r="A157" s="118" t="str">
        <f>IF(B$6="LECTURE",IF('Database (LECTURE-RES-PRAC)'!A152="","",'Database (LECTURE-RES-PRAC)'!A152),"")</f>
        <v/>
      </c>
      <c r="B157" s="119" t="str">
        <f>IF(B$6="LECTURE",IF('Database (LECTURE-RES-PRAC)'!B152="","",'Database (LECTURE-RES-PRAC)'!B152),"")</f>
        <v/>
      </c>
      <c r="C157" s="118" t="str">
        <f>IF(B157&lt;&gt;"",'Database (LECTURE-RES-PRAC)'!C152,"")</f>
        <v/>
      </c>
      <c r="D157" s="276"/>
      <c r="E157" s="57"/>
      <c r="F157" s="57"/>
      <c r="G157" s="57"/>
      <c r="H157" s="57"/>
      <c r="I157" s="57"/>
      <c r="J157" s="57"/>
      <c r="K157" s="57"/>
      <c r="L157" s="57"/>
      <c r="M157" s="57"/>
      <c r="N157" s="116" t="str">
        <f t="shared" si="70"/>
        <v/>
      </c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116" t="str">
        <f t="shared" si="71"/>
        <v/>
      </c>
      <c r="Z157" s="57"/>
      <c r="AA157" s="57"/>
      <c r="AB157" s="57"/>
      <c r="AC157" s="57"/>
      <c r="AD157" s="57"/>
      <c r="AE157" s="57"/>
      <c r="AF157" s="57"/>
      <c r="AG157" s="57"/>
      <c r="AH157" s="57"/>
      <c r="AI157" s="57"/>
      <c r="AJ157" s="117" t="str">
        <f t="shared" si="72"/>
        <v/>
      </c>
      <c r="AK157" s="120" t="str">
        <f t="shared" si="73"/>
        <v/>
      </c>
      <c r="AL157" s="92" t="str">
        <f t="shared" si="74"/>
        <v/>
      </c>
      <c r="AM157" s="92" t="str">
        <f t="shared" si="75"/>
        <v/>
      </c>
      <c r="AN157" s="120" t="str">
        <f t="shared" si="76"/>
        <v/>
      </c>
      <c r="AO157" s="92" t="str">
        <f t="shared" si="77"/>
        <v/>
      </c>
      <c r="AP157" s="92" t="str">
        <f t="shared" si="78"/>
        <v/>
      </c>
      <c r="AQ157" s="120" t="str">
        <f t="shared" si="79"/>
        <v/>
      </c>
      <c r="AR157" s="92" t="str">
        <f t="shared" si="80"/>
        <v/>
      </c>
      <c r="AS157" s="92" t="str">
        <f t="shared" si="81"/>
        <v/>
      </c>
      <c r="AT157" s="120" t="str">
        <f t="shared" si="82"/>
        <v/>
      </c>
      <c r="AU157" s="92" t="str">
        <f t="shared" si="83"/>
        <v/>
      </c>
      <c r="AV157" s="92" t="str">
        <f t="shared" si="84"/>
        <v/>
      </c>
      <c r="AW157" s="120" t="str">
        <f t="shared" si="85"/>
        <v/>
      </c>
      <c r="AX157" s="92" t="str">
        <f t="shared" si="86"/>
        <v/>
      </c>
      <c r="AY157" s="92" t="str">
        <f t="shared" si="87"/>
        <v/>
      </c>
      <c r="AZ157" s="91" t="str">
        <f t="shared" si="88"/>
        <v/>
      </c>
      <c r="BA157" s="92" t="str">
        <f t="shared" si="89"/>
        <v/>
      </c>
      <c r="BB157" s="92" t="str">
        <f t="shared" si="90"/>
        <v/>
      </c>
      <c r="BC157" s="91" t="str">
        <f t="shared" si="91"/>
        <v/>
      </c>
      <c r="BD157" s="92" t="str">
        <f t="shared" si="92"/>
        <v/>
      </c>
      <c r="BE157" s="92" t="str">
        <f t="shared" si="93"/>
        <v/>
      </c>
      <c r="BF157" s="91" t="str">
        <f t="shared" si="94"/>
        <v/>
      </c>
      <c r="BG157" s="92" t="str">
        <f t="shared" si="95"/>
        <v/>
      </c>
      <c r="BH157" s="92" t="str">
        <f t="shared" si="96"/>
        <v/>
      </c>
      <c r="BI157" s="91" t="str">
        <f t="shared" si="97"/>
        <v/>
      </c>
      <c r="BJ157" s="92" t="str">
        <f t="shared" si="98"/>
        <v/>
      </c>
      <c r="BK157" s="92" t="str">
        <f t="shared" si="99"/>
        <v/>
      </c>
      <c r="BL157" s="91" t="str">
        <f t="shared" si="100"/>
        <v/>
      </c>
      <c r="BM157" s="92" t="str">
        <f t="shared" si="101"/>
        <v/>
      </c>
      <c r="BN157" s="92" t="str">
        <f t="shared" si="102"/>
        <v/>
      </c>
      <c r="BO157" s="2"/>
      <c r="BP157" s="2"/>
    </row>
    <row r="158" spans="1:68" ht="15.75" customHeight="1">
      <c r="A158" s="118" t="str">
        <f>IF(B$6="LECTURE",IF('Database (LECTURE-RES-PRAC)'!A153="","",'Database (LECTURE-RES-PRAC)'!A153),"")</f>
        <v/>
      </c>
      <c r="B158" s="119" t="str">
        <f>IF(B$6="LECTURE",IF('Database (LECTURE-RES-PRAC)'!B153="","",'Database (LECTURE-RES-PRAC)'!B153),"")</f>
        <v/>
      </c>
      <c r="C158" s="118" t="str">
        <f>IF(B158&lt;&gt;"",'Database (LECTURE-RES-PRAC)'!C153,"")</f>
        <v/>
      </c>
      <c r="D158" s="276"/>
      <c r="E158" s="57"/>
      <c r="F158" s="57"/>
      <c r="G158" s="57"/>
      <c r="H158" s="57"/>
      <c r="I158" s="57"/>
      <c r="J158" s="57"/>
      <c r="K158" s="57"/>
      <c r="L158" s="57"/>
      <c r="M158" s="57"/>
      <c r="N158" s="116" t="str">
        <f t="shared" si="70"/>
        <v/>
      </c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116" t="str">
        <f t="shared" si="71"/>
        <v/>
      </c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117" t="str">
        <f t="shared" si="72"/>
        <v/>
      </c>
      <c r="AK158" s="120" t="str">
        <f t="shared" si="73"/>
        <v/>
      </c>
      <c r="AL158" s="92" t="str">
        <f t="shared" si="74"/>
        <v/>
      </c>
      <c r="AM158" s="92" t="str">
        <f t="shared" si="75"/>
        <v/>
      </c>
      <c r="AN158" s="120" t="str">
        <f t="shared" si="76"/>
        <v/>
      </c>
      <c r="AO158" s="92" t="str">
        <f t="shared" si="77"/>
        <v/>
      </c>
      <c r="AP158" s="92" t="str">
        <f t="shared" si="78"/>
        <v/>
      </c>
      <c r="AQ158" s="120" t="str">
        <f t="shared" si="79"/>
        <v/>
      </c>
      <c r="AR158" s="92" t="str">
        <f t="shared" si="80"/>
        <v/>
      </c>
      <c r="AS158" s="92" t="str">
        <f t="shared" si="81"/>
        <v/>
      </c>
      <c r="AT158" s="120" t="str">
        <f t="shared" si="82"/>
        <v/>
      </c>
      <c r="AU158" s="92" t="str">
        <f t="shared" si="83"/>
        <v/>
      </c>
      <c r="AV158" s="92" t="str">
        <f t="shared" si="84"/>
        <v/>
      </c>
      <c r="AW158" s="120" t="str">
        <f t="shared" si="85"/>
        <v/>
      </c>
      <c r="AX158" s="92" t="str">
        <f t="shared" si="86"/>
        <v/>
      </c>
      <c r="AY158" s="92" t="str">
        <f t="shared" si="87"/>
        <v/>
      </c>
      <c r="AZ158" s="91" t="str">
        <f t="shared" si="88"/>
        <v/>
      </c>
      <c r="BA158" s="92" t="str">
        <f t="shared" si="89"/>
        <v/>
      </c>
      <c r="BB158" s="92" t="str">
        <f t="shared" si="90"/>
        <v/>
      </c>
      <c r="BC158" s="91" t="str">
        <f t="shared" si="91"/>
        <v/>
      </c>
      <c r="BD158" s="92" t="str">
        <f t="shared" si="92"/>
        <v/>
      </c>
      <c r="BE158" s="92" t="str">
        <f t="shared" si="93"/>
        <v/>
      </c>
      <c r="BF158" s="91" t="str">
        <f t="shared" si="94"/>
        <v/>
      </c>
      <c r="BG158" s="92" t="str">
        <f t="shared" si="95"/>
        <v/>
      </c>
      <c r="BH158" s="92" t="str">
        <f t="shared" si="96"/>
        <v/>
      </c>
      <c r="BI158" s="91" t="str">
        <f t="shared" si="97"/>
        <v/>
      </c>
      <c r="BJ158" s="92" t="str">
        <f t="shared" si="98"/>
        <v/>
      </c>
      <c r="BK158" s="92" t="str">
        <f t="shared" si="99"/>
        <v/>
      </c>
      <c r="BL158" s="91" t="str">
        <f t="shared" si="100"/>
        <v/>
      </c>
      <c r="BM158" s="92" t="str">
        <f t="shared" si="101"/>
        <v/>
      </c>
      <c r="BN158" s="92" t="str">
        <f t="shared" si="102"/>
        <v/>
      </c>
      <c r="BO158" s="2"/>
      <c r="BP158" s="2"/>
    </row>
    <row r="159" spans="1:68" ht="15.75" customHeight="1">
      <c r="A159" s="118" t="str">
        <f>IF(B$6="LECTURE",IF('Database (LECTURE-RES-PRAC)'!A154="","",'Database (LECTURE-RES-PRAC)'!A154),"")</f>
        <v/>
      </c>
      <c r="B159" s="119" t="str">
        <f>IF(B$6="LECTURE",IF('Database (LECTURE-RES-PRAC)'!B154="","",'Database (LECTURE-RES-PRAC)'!B154),"")</f>
        <v/>
      </c>
      <c r="C159" s="118" t="str">
        <f>IF(B159&lt;&gt;"",'Database (LECTURE-RES-PRAC)'!C154,"")</f>
        <v/>
      </c>
      <c r="D159" s="276"/>
      <c r="E159" s="57"/>
      <c r="F159" s="57"/>
      <c r="G159" s="57"/>
      <c r="H159" s="57"/>
      <c r="I159" s="57"/>
      <c r="J159" s="57"/>
      <c r="K159" s="57"/>
      <c r="L159" s="57"/>
      <c r="M159" s="57"/>
      <c r="N159" s="116" t="str">
        <f t="shared" si="70"/>
        <v/>
      </c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116" t="str">
        <f t="shared" si="71"/>
        <v/>
      </c>
      <c r="Z159" s="57"/>
      <c r="AA159" s="57"/>
      <c r="AB159" s="57"/>
      <c r="AC159" s="57"/>
      <c r="AD159" s="57"/>
      <c r="AE159" s="57"/>
      <c r="AF159" s="57"/>
      <c r="AG159" s="57"/>
      <c r="AH159" s="57"/>
      <c r="AI159" s="57"/>
      <c r="AJ159" s="117" t="str">
        <f t="shared" si="72"/>
        <v/>
      </c>
      <c r="AK159" s="120" t="str">
        <f t="shared" si="73"/>
        <v/>
      </c>
      <c r="AL159" s="92" t="str">
        <f t="shared" si="74"/>
        <v/>
      </c>
      <c r="AM159" s="92" t="str">
        <f t="shared" si="75"/>
        <v/>
      </c>
      <c r="AN159" s="120" t="str">
        <f t="shared" si="76"/>
        <v/>
      </c>
      <c r="AO159" s="92" t="str">
        <f t="shared" si="77"/>
        <v/>
      </c>
      <c r="AP159" s="92" t="str">
        <f t="shared" si="78"/>
        <v/>
      </c>
      <c r="AQ159" s="120" t="str">
        <f t="shared" si="79"/>
        <v/>
      </c>
      <c r="AR159" s="92" t="str">
        <f t="shared" si="80"/>
        <v/>
      </c>
      <c r="AS159" s="92" t="str">
        <f t="shared" si="81"/>
        <v/>
      </c>
      <c r="AT159" s="120" t="str">
        <f t="shared" si="82"/>
        <v/>
      </c>
      <c r="AU159" s="92" t="str">
        <f t="shared" si="83"/>
        <v/>
      </c>
      <c r="AV159" s="92" t="str">
        <f t="shared" si="84"/>
        <v/>
      </c>
      <c r="AW159" s="120" t="str">
        <f t="shared" si="85"/>
        <v/>
      </c>
      <c r="AX159" s="92" t="str">
        <f t="shared" si="86"/>
        <v/>
      </c>
      <c r="AY159" s="92" t="str">
        <f t="shared" si="87"/>
        <v/>
      </c>
      <c r="AZ159" s="91" t="str">
        <f t="shared" si="88"/>
        <v/>
      </c>
      <c r="BA159" s="92" t="str">
        <f t="shared" si="89"/>
        <v/>
      </c>
      <c r="BB159" s="92" t="str">
        <f t="shared" si="90"/>
        <v/>
      </c>
      <c r="BC159" s="91" t="str">
        <f t="shared" si="91"/>
        <v/>
      </c>
      <c r="BD159" s="92" t="str">
        <f t="shared" si="92"/>
        <v/>
      </c>
      <c r="BE159" s="92" t="str">
        <f t="shared" si="93"/>
        <v/>
      </c>
      <c r="BF159" s="91" t="str">
        <f t="shared" si="94"/>
        <v/>
      </c>
      <c r="BG159" s="92" t="str">
        <f t="shared" si="95"/>
        <v/>
      </c>
      <c r="BH159" s="92" t="str">
        <f t="shared" si="96"/>
        <v/>
      </c>
      <c r="BI159" s="91" t="str">
        <f t="shared" si="97"/>
        <v/>
      </c>
      <c r="BJ159" s="92" t="str">
        <f t="shared" si="98"/>
        <v/>
      </c>
      <c r="BK159" s="92" t="str">
        <f t="shared" si="99"/>
        <v/>
      </c>
      <c r="BL159" s="91" t="str">
        <f t="shared" si="100"/>
        <v/>
      </c>
      <c r="BM159" s="92" t="str">
        <f t="shared" si="101"/>
        <v/>
      </c>
      <c r="BN159" s="92" t="str">
        <f t="shared" si="102"/>
        <v/>
      </c>
      <c r="BO159" s="2"/>
      <c r="BP159" s="2"/>
    </row>
    <row r="160" spans="1:68" ht="15.75" customHeight="1">
      <c r="A160" s="118" t="str">
        <f>IF(B$6="LECTURE",IF('Database (LECTURE-RES-PRAC)'!A155="","",'Database (LECTURE-RES-PRAC)'!A155),"")</f>
        <v/>
      </c>
      <c r="B160" s="119" t="str">
        <f>IF(B$6="LECTURE",IF('Database (LECTURE-RES-PRAC)'!B155="","",'Database (LECTURE-RES-PRAC)'!B155),"")</f>
        <v/>
      </c>
      <c r="C160" s="118" t="str">
        <f>IF(B160&lt;&gt;"",'Database (LECTURE-RES-PRAC)'!C155,"")</f>
        <v/>
      </c>
      <c r="D160" s="276"/>
      <c r="E160" s="57"/>
      <c r="F160" s="57"/>
      <c r="G160" s="57"/>
      <c r="H160" s="57"/>
      <c r="I160" s="57"/>
      <c r="J160" s="57"/>
      <c r="K160" s="57"/>
      <c r="L160" s="57"/>
      <c r="M160" s="57"/>
      <c r="N160" s="116" t="str">
        <f t="shared" si="70"/>
        <v/>
      </c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116" t="str">
        <f t="shared" si="71"/>
        <v/>
      </c>
      <c r="Z160" s="57"/>
      <c r="AA160" s="57"/>
      <c r="AB160" s="57"/>
      <c r="AC160" s="57"/>
      <c r="AD160" s="57"/>
      <c r="AE160" s="57"/>
      <c r="AF160" s="57"/>
      <c r="AG160" s="57"/>
      <c r="AH160" s="57"/>
      <c r="AI160" s="57"/>
      <c r="AJ160" s="117" t="str">
        <f t="shared" si="72"/>
        <v/>
      </c>
      <c r="AK160" s="120" t="str">
        <f t="shared" si="73"/>
        <v/>
      </c>
      <c r="AL160" s="92" t="str">
        <f t="shared" si="74"/>
        <v/>
      </c>
      <c r="AM160" s="92" t="str">
        <f t="shared" si="75"/>
        <v/>
      </c>
      <c r="AN160" s="120" t="str">
        <f t="shared" si="76"/>
        <v/>
      </c>
      <c r="AO160" s="92" t="str">
        <f t="shared" si="77"/>
        <v/>
      </c>
      <c r="AP160" s="92" t="str">
        <f t="shared" si="78"/>
        <v/>
      </c>
      <c r="AQ160" s="120" t="str">
        <f t="shared" si="79"/>
        <v/>
      </c>
      <c r="AR160" s="92" t="str">
        <f t="shared" si="80"/>
        <v/>
      </c>
      <c r="AS160" s="92" t="str">
        <f t="shared" si="81"/>
        <v/>
      </c>
      <c r="AT160" s="120" t="str">
        <f t="shared" si="82"/>
        <v/>
      </c>
      <c r="AU160" s="92" t="str">
        <f t="shared" si="83"/>
        <v/>
      </c>
      <c r="AV160" s="92" t="str">
        <f t="shared" si="84"/>
        <v/>
      </c>
      <c r="AW160" s="120" t="str">
        <f t="shared" si="85"/>
        <v/>
      </c>
      <c r="AX160" s="92" t="str">
        <f t="shared" si="86"/>
        <v/>
      </c>
      <c r="AY160" s="92" t="str">
        <f t="shared" si="87"/>
        <v/>
      </c>
      <c r="AZ160" s="91" t="str">
        <f t="shared" si="88"/>
        <v/>
      </c>
      <c r="BA160" s="92" t="str">
        <f t="shared" si="89"/>
        <v/>
      </c>
      <c r="BB160" s="92" t="str">
        <f t="shared" si="90"/>
        <v/>
      </c>
      <c r="BC160" s="91" t="str">
        <f t="shared" si="91"/>
        <v/>
      </c>
      <c r="BD160" s="92" t="str">
        <f t="shared" si="92"/>
        <v/>
      </c>
      <c r="BE160" s="92" t="str">
        <f t="shared" si="93"/>
        <v/>
      </c>
      <c r="BF160" s="91" t="str">
        <f t="shared" si="94"/>
        <v/>
      </c>
      <c r="BG160" s="92" t="str">
        <f t="shared" si="95"/>
        <v/>
      </c>
      <c r="BH160" s="92" t="str">
        <f t="shared" si="96"/>
        <v/>
      </c>
      <c r="BI160" s="91" t="str">
        <f t="shared" si="97"/>
        <v/>
      </c>
      <c r="BJ160" s="92" t="str">
        <f t="shared" si="98"/>
        <v/>
      </c>
      <c r="BK160" s="92" t="str">
        <f t="shared" si="99"/>
        <v/>
      </c>
      <c r="BL160" s="91" t="str">
        <f t="shared" si="100"/>
        <v/>
      </c>
      <c r="BM160" s="92" t="str">
        <f t="shared" si="101"/>
        <v/>
      </c>
      <c r="BN160" s="92" t="str">
        <f t="shared" si="102"/>
        <v/>
      </c>
      <c r="BO160" s="2"/>
      <c r="BP160" s="2"/>
    </row>
    <row r="161" spans="1:68" ht="15.75" customHeight="1">
      <c r="A161" s="118" t="str">
        <f>IF(B$6="LECTURE",IF('Database (LECTURE-RES-PRAC)'!A156="","",'Database (LECTURE-RES-PRAC)'!A156),"")</f>
        <v/>
      </c>
      <c r="B161" s="119" t="str">
        <f>IF(B$6="LECTURE",IF('Database (LECTURE-RES-PRAC)'!B156="","",'Database (LECTURE-RES-PRAC)'!B156),"")</f>
        <v/>
      </c>
      <c r="C161" s="118" t="str">
        <f>IF(B161&lt;&gt;"",'Database (LECTURE-RES-PRAC)'!C156,"")</f>
        <v/>
      </c>
      <c r="D161" s="276"/>
      <c r="E161" s="57"/>
      <c r="F161" s="57"/>
      <c r="G161" s="57"/>
      <c r="H161" s="57"/>
      <c r="I161" s="57"/>
      <c r="J161" s="57"/>
      <c r="K161" s="57"/>
      <c r="L161" s="57"/>
      <c r="M161" s="57"/>
      <c r="N161" s="116" t="str">
        <f t="shared" si="70"/>
        <v/>
      </c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116" t="str">
        <f t="shared" si="71"/>
        <v/>
      </c>
      <c r="Z161" s="57"/>
      <c r="AA161" s="57"/>
      <c r="AB161" s="57"/>
      <c r="AC161" s="57"/>
      <c r="AD161" s="57"/>
      <c r="AE161" s="57"/>
      <c r="AF161" s="57"/>
      <c r="AG161" s="57"/>
      <c r="AH161" s="57"/>
      <c r="AI161" s="57"/>
      <c r="AJ161" s="117" t="str">
        <f t="shared" si="72"/>
        <v/>
      </c>
      <c r="AK161" s="120" t="str">
        <f t="shared" si="73"/>
        <v/>
      </c>
      <c r="AL161" s="92" t="str">
        <f t="shared" si="74"/>
        <v/>
      </c>
      <c r="AM161" s="92" t="str">
        <f t="shared" si="75"/>
        <v/>
      </c>
      <c r="AN161" s="120" t="str">
        <f t="shared" si="76"/>
        <v/>
      </c>
      <c r="AO161" s="92" t="str">
        <f t="shared" si="77"/>
        <v/>
      </c>
      <c r="AP161" s="92" t="str">
        <f t="shared" si="78"/>
        <v/>
      </c>
      <c r="AQ161" s="120" t="str">
        <f t="shared" si="79"/>
        <v/>
      </c>
      <c r="AR161" s="92" t="str">
        <f t="shared" si="80"/>
        <v/>
      </c>
      <c r="AS161" s="92" t="str">
        <f t="shared" si="81"/>
        <v/>
      </c>
      <c r="AT161" s="120" t="str">
        <f t="shared" si="82"/>
        <v/>
      </c>
      <c r="AU161" s="92" t="str">
        <f t="shared" si="83"/>
        <v/>
      </c>
      <c r="AV161" s="92" t="str">
        <f t="shared" si="84"/>
        <v/>
      </c>
      <c r="AW161" s="120" t="str">
        <f t="shared" si="85"/>
        <v/>
      </c>
      <c r="AX161" s="92" t="str">
        <f t="shared" si="86"/>
        <v/>
      </c>
      <c r="AY161" s="92" t="str">
        <f t="shared" si="87"/>
        <v/>
      </c>
      <c r="AZ161" s="91" t="str">
        <f t="shared" si="88"/>
        <v/>
      </c>
      <c r="BA161" s="92" t="str">
        <f t="shared" si="89"/>
        <v/>
      </c>
      <c r="BB161" s="92" t="str">
        <f t="shared" si="90"/>
        <v/>
      </c>
      <c r="BC161" s="91" t="str">
        <f t="shared" si="91"/>
        <v/>
      </c>
      <c r="BD161" s="92" t="str">
        <f t="shared" si="92"/>
        <v/>
      </c>
      <c r="BE161" s="92" t="str">
        <f t="shared" si="93"/>
        <v/>
      </c>
      <c r="BF161" s="91" t="str">
        <f t="shared" si="94"/>
        <v/>
      </c>
      <c r="BG161" s="92" t="str">
        <f t="shared" si="95"/>
        <v/>
      </c>
      <c r="BH161" s="92" t="str">
        <f t="shared" si="96"/>
        <v/>
      </c>
      <c r="BI161" s="91" t="str">
        <f t="shared" si="97"/>
        <v/>
      </c>
      <c r="BJ161" s="92" t="str">
        <f t="shared" si="98"/>
        <v/>
      </c>
      <c r="BK161" s="92" t="str">
        <f t="shared" si="99"/>
        <v/>
      </c>
      <c r="BL161" s="91" t="str">
        <f t="shared" si="100"/>
        <v/>
      </c>
      <c r="BM161" s="92" t="str">
        <f t="shared" si="101"/>
        <v/>
      </c>
      <c r="BN161" s="92" t="str">
        <f t="shared" si="102"/>
        <v/>
      </c>
      <c r="BO161" s="2"/>
      <c r="BP161" s="2"/>
    </row>
    <row r="162" spans="1:68" ht="15.75" customHeight="1">
      <c r="A162" s="118" t="str">
        <f>IF(B$6="LECTURE",IF('Database (LECTURE-RES-PRAC)'!A157="","",'Database (LECTURE-RES-PRAC)'!A157),"")</f>
        <v/>
      </c>
      <c r="B162" s="119" t="str">
        <f>IF(B$6="LECTURE",IF('Database (LECTURE-RES-PRAC)'!B157="","",'Database (LECTURE-RES-PRAC)'!B157),"")</f>
        <v/>
      </c>
      <c r="C162" s="118" t="str">
        <f>IF(B162&lt;&gt;"",'Database (LECTURE-RES-PRAC)'!C157,"")</f>
        <v/>
      </c>
      <c r="D162" s="276"/>
      <c r="E162" s="57"/>
      <c r="F162" s="57"/>
      <c r="G162" s="57"/>
      <c r="H162" s="57"/>
      <c r="I162" s="57"/>
      <c r="J162" s="57"/>
      <c r="K162" s="57"/>
      <c r="L162" s="57"/>
      <c r="M162" s="57"/>
      <c r="N162" s="116" t="str">
        <f t="shared" si="70"/>
        <v/>
      </c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116" t="str">
        <f t="shared" si="71"/>
        <v/>
      </c>
      <c r="Z162" s="57"/>
      <c r="AA162" s="57"/>
      <c r="AB162" s="57"/>
      <c r="AC162" s="57"/>
      <c r="AD162" s="57"/>
      <c r="AE162" s="57"/>
      <c r="AF162" s="57"/>
      <c r="AG162" s="57"/>
      <c r="AH162" s="57"/>
      <c r="AI162" s="57"/>
      <c r="AJ162" s="117" t="str">
        <f t="shared" si="72"/>
        <v/>
      </c>
      <c r="AK162" s="120" t="str">
        <f t="shared" si="73"/>
        <v/>
      </c>
      <c r="AL162" s="92" t="str">
        <f t="shared" si="74"/>
        <v/>
      </c>
      <c r="AM162" s="92" t="str">
        <f t="shared" si="75"/>
        <v/>
      </c>
      <c r="AN162" s="120" t="str">
        <f t="shared" si="76"/>
        <v/>
      </c>
      <c r="AO162" s="92" t="str">
        <f t="shared" si="77"/>
        <v/>
      </c>
      <c r="AP162" s="92" t="str">
        <f t="shared" si="78"/>
        <v/>
      </c>
      <c r="AQ162" s="120" t="str">
        <f t="shared" si="79"/>
        <v/>
      </c>
      <c r="AR162" s="92" t="str">
        <f t="shared" si="80"/>
        <v/>
      </c>
      <c r="AS162" s="92" t="str">
        <f t="shared" si="81"/>
        <v/>
      </c>
      <c r="AT162" s="120" t="str">
        <f t="shared" si="82"/>
        <v/>
      </c>
      <c r="AU162" s="92" t="str">
        <f t="shared" si="83"/>
        <v/>
      </c>
      <c r="AV162" s="92" t="str">
        <f t="shared" si="84"/>
        <v/>
      </c>
      <c r="AW162" s="120" t="str">
        <f t="shared" si="85"/>
        <v/>
      </c>
      <c r="AX162" s="92" t="str">
        <f t="shared" si="86"/>
        <v/>
      </c>
      <c r="AY162" s="92" t="str">
        <f t="shared" si="87"/>
        <v/>
      </c>
      <c r="AZ162" s="91" t="str">
        <f t="shared" si="88"/>
        <v/>
      </c>
      <c r="BA162" s="92" t="str">
        <f t="shared" si="89"/>
        <v/>
      </c>
      <c r="BB162" s="92" t="str">
        <f t="shared" si="90"/>
        <v/>
      </c>
      <c r="BC162" s="91" t="str">
        <f t="shared" si="91"/>
        <v/>
      </c>
      <c r="BD162" s="92" t="str">
        <f t="shared" si="92"/>
        <v/>
      </c>
      <c r="BE162" s="92" t="str">
        <f t="shared" si="93"/>
        <v/>
      </c>
      <c r="BF162" s="91" t="str">
        <f t="shared" si="94"/>
        <v/>
      </c>
      <c r="BG162" s="92" t="str">
        <f t="shared" si="95"/>
        <v/>
      </c>
      <c r="BH162" s="92" t="str">
        <f t="shared" si="96"/>
        <v/>
      </c>
      <c r="BI162" s="91" t="str">
        <f t="shared" si="97"/>
        <v/>
      </c>
      <c r="BJ162" s="92" t="str">
        <f t="shared" si="98"/>
        <v/>
      </c>
      <c r="BK162" s="92" t="str">
        <f t="shared" si="99"/>
        <v/>
      </c>
      <c r="BL162" s="91" t="str">
        <f t="shared" si="100"/>
        <v/>
      </c>
      <c r="BM162" s="92" t="str">
        <f t="shared" si="101"/>
        <v/>
      </c>
      <c r="BN162" s="92" t="str">
        <f t="shared" si="102"/>
        <v/>
      </c>
      <c r="BO162" s="2"/>
      <c r="BP162" s="2"/>
    </row>
    <row r="163" spans="1:68" ht="15.75" customHeight="1">
      <c r="A163" s="118" t="str">
        <f>IF(B$6="LECTURE",IF('Database (LECTURE-RES-PRAC)'!A158="","",'Database (LECTURE-RES-PRAC)'!A158),"")</f>
        <v/>
      </c>
      <c r="B163" s="119" t="str">
        <f>IF(B$6="LECTURE",IF('Database (LECTURE-RES-PRAC)'!B158="","",'Database (LECTURE-RES-PRAC)'!B158),"")</f>
        <v/>
      </c>
      <c r="C163" s="118" t="str">
        <f>IF(B163&lt;&gt;"",'Database (LECTURE-RES-PRAC)'!C158,"")</f>
        <v/>
      </c>
      <c r="D163" s="276"/>
      <c r="E163" s="57"/>
      <c r="F163" s="57"/>
      <c r="G163" s="57"/>
      <c r="H163" s="57"/>
      <c r="I163" s="57"/>
      <c r="J163" s="57"/>
      <c r="K163" s="57"/>
      <c r="L163" s="57"/>
      <c r="M163" s="57"/>
      <c r="N163" s="116" t="str">
        <f t="shared" ref="N163:N226" si="103">IF(B163&lt;&gt;"",SUM(D163:M163),"")</f>
        <v/>
      </c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116" t="str">
        <f t="shared" ref="Y163:Y226" si="104">IF(B163&lt;&gt;"",SUM(O163:X163),"")</f>
        <v/>
      </c>
      <c r="Z163" s="57"/>
      <c r="AA163" s="57"/>
      <c r="AB163" s="57"/>
      <c r="AC163" s="57"/>
      <c r="AD163" s="57"/>
      <c r="AE163" s="57"/>
      <c r="AF163" s="57"/>
      <c r="AG163" s="57"/>
      <c r="AH163" s="57"/>
      <c r="AI163" s="57"/>
      <c r="AJ163" s="117" t="str">
        <f t="shared" ref="AJ163:AJ226" si="105">IF(B163&lt;&gt;"",SUM(Z163:AI163),"")</f>
        <v/>
      </c>
      <c r="AK163" s="120" t="str">
        <f t="shared" ref="AK163:AK226" si="106">IF(B163&lt;&gt;"",IFERROR(IF((SUMIF(D$20:AI$20, "CLO1", D163:AI163)/AO$6)=0,"",(SUMIF(D$20:AI$20, "CLO1", D163:AI163)/AO$6)),""),"")</f>
        <v/>
      </c>
      <c r="AL163" s="92" t="str">
        <f t="shared" ref="AL163:AL226" si="107">IF(AK163="","",IF(AK163&gt;=B$10,"Y","N"))</f>
        <v/>
      </c>
      <c r="AM163" s="92" t="str">
        <f t="shared" ref="AM163:AM226" si="108">IF(AK163="","",IF(AK163&lt;50%,1,IF(AND(AK163&gt;=50%,AK163&lt;B$10),2,IF(AK163&gt;=B$10,3))))</f>
        <v/>
      </c>
      <c r="AN163" s="120" t="str">
        <f t="shared" ref="AN163:AN226" si="109">IF(B163&lt;&gt;"",IFERROR(IF((SUMIF(D$20:AI$20, "CLO2", D163:AI163)/AO$7)=0,"",(SUMIF(D$20:AI$20, "CLO2", D163:AI163)/AO$7)),""),"")</f>
        <v/>
      </c>
      <c r="AO163" s="92" t="str">
        <f t="shared" ref="AO163:AO226" si="110">IF(AN163="","",IF(AN163&gt;=B$10,"Y","N"))</f>
        <v/>
      </c>
      <c r="AP163" s="92" t="str">
        <f t="shared" ref="AP163:AP226" si="111">IF(AN163="","",IF(AN163&lt;50%,1,IF(AND(AN163&gt;=50%,AN163&lt;B$10),2,IF(AN163&gt;=B$10,3))))</f>
        <v/>
      </c>
      <c r="AQ163" s="120" t="str">
        <f t="shared" ref="AQ163:AQ226" si="112">IF(B163&lt;&gt;"",IFERROR(IF((SUMIF(D$20:AI$20, "CLO3", D163:AI163)/AO$8)=0,"",(SUMIF(D$20:AI$20, "CLO3", D163:AI163)/AO$8)),""),"")</f>
        <v/>
      </c>
      <c r="AR163" s="92" t="str">
        <f t="shared" ref="AR163:AR226" si="113">IF(AQ163="","",IF(AQ163&gt;=B$10,"Y","N"))</f>
        <v/>
      </c>
      <c r="AS163" s="92" t="str">
        <f t="shared" ref="AS163:AS226" si="114">IF(AQ163="","",IF(AQ163&lt;50%,1,IF(AND(AQ163&gt;=50%,AQ163&lt;B$10),2,IF(AQ163&gt;=B$10,3))))</f>
        <v/>
      </c>
      <c r="AT163" s="120" t="str">
        <f t="shared" ref="AT163:AT226" si="115">IF(B163&lt;&gt;"",IFERROR(IF((SUMIF(D$20:AI$20, "CLO4", D163:AI163)/AO$9)=0,"",(SUMIF(D$20:AI$20, "CLO4", D163:AI163)/AO$9)),""),"")</f>
        <v/>
      </c>
      <c r="AU163" s="92" t="str">
        <f t="shared" ref="AU163:AU226" si="116">IF(AT163="","",IF(AT163&gt;=B$10,"Y","N"))</f>
        <v/>
      </c>
      <c r="AV163" s="92" t="str">
        <f t="shared" ref="AV163:AV226" si="117">IF(AT163="","",IF(AT163&lt;50%,1,IF(AND(AT163&gt;=50%,AT163&lt;B$10),2,IF(AT163&gt;=B$10,3))))</f>
        <v/>
      </c>
      <c r="AW163" s="120" t="str">
        <f t="shared" ref="AW163:AW226" si="118">IF(B163&lt;&gt;"",IFERROR(IF((SUMIF(D$20:AI$20, "CLO5", D163:AI163)/AO$10)=0,"",(SUMIF(D$20:AI$20, "CLO5", D163:AI163)/AO$10)),""),"")</f>
        <v/>
      </c>
      <c r="AX163" s="92" t="str">
        <f t="shared" ref="AX163:AX226" si="119">IF(AW163="","",IF(AW163&gt;=B$10,"Y","N"))</f>
        <v/>
      </c>
      <c r="AY163" s="92" t="str">
        <f t="shared" ref="AY163:AY226" si="120">IF(AW163="","",IF(AW163&lt;50%,1,IF(AND(AW163&gt;=50%,AW163&lt;B$10),2,IF(AW163&gt;=B$10,3))))</f>
        <v/>
      </c>
      <c r="AZ163" s="91" t="str">
        <f t="shared" ref="AZ163:AZ226" si="121">IF(B163&lt;&gt;"",IFERROR(IF((SUMIF(D$20:AI$20, "CLO6", D163:AI163)/AO$11)=0,"",(SUMIF(D$20:AI$20, "CLO6", D163:AI163)/AO$11)),""),"")</f>
        <v/>
      </c>
      <c r="BA163" s="92" t="str">
        <f t="shared" ref="BA163:BA226" si="122">IF(AZ163="","",IF(AZ163&gt;=B$10,"Y","N"))</f>
        <v/>
      </c>
      <c r="BB163" s="92" t="str">
        <f t="shared" ref="BB163:BB226" si="123">IF(BA163="","",IF(BA163&lt;50%,1,IF(AND(BA163&gt;=50%,BA163&lt;B$10),2,IF(BA163&gt;=B$10,3))))</f>
        <v/>
      </c>
      <c r="BC163" s="91" t="str">
        <f t="shared" ref="BC163:BC226" si="124">IF(B163&lt;&gt;"",IFERROR(IF((SUMIF(D$20:AI$20, "CLO7", D163:AI163)/AO$12)=0,"",(SUMIF(D$20:AI$20, "CLO7", D163:AI163)/AO$12)),""),"")</f>
        <v/>
      </c>
      <c r="BD163" s="92" t="str">
        <f t="shared" ref="BD163:BD226" si="125">IF(BC163="","",IF(BC163&gt;=B$10,"Y","N"))</f>
        <v/>
      </c>
      <c r="BE163" s="92" t="str">
        <f t="shared" ref="BE163:BE226" si="126">IF(BD163="","",IF(BD163&lt;50%,1,IF(AND(BD163&gt;=50%,BD163&lt;B$10),2,IF(BD163&gt;=B$10,3))))</f>
        <v/>
      </c>
      <c r="BF163" s="91" t="str">
        <f t="shared" ref="BF163:BF226" si="127">IF(B163&lt;&gt;"",IFERROR(IF((SUMIF(D$20:AI$20, "CLO8", D163:AI163)/AO$13)=0,"",(SUMIF(D$20:AI$20, "CLO8", D163:AI163)/AO$13)),""),"")</f>
        <v/>
      </c>
      <c r="BG163" s="92" t="str">
        <f t="shared" ref="BG163:BG226" si="128">IF(BF163="","",IF(BF163&gt;=B$10,"Y","N"))</f>
        <v/>
      </c>
      <c r="BH163" s="92" t="str">
        <f t="shared" ref="BH163:BH226" si="129">IF(BG163="","",IF(BG163&lt;50%,1,IF(AND(BG163&gt;=50%,BG163&lt;B$10),2,IF(BG163&gt;=B$10,3))))</f>
        <v/>
      </c>
      <c r="BI163" s="91" t="str">
        <f t="shared" ref="BI163:BI226" si="130">IF(B163&lt;&gt;"",IFERROR(IF((SUMIF(D$20:AI$20, "CLO9", D163:AI163)/AO$14)=0,"",(SUMIF(D$20:AI$20, "CLO9", D163:AI163)/AO$14)),""),"")</f>
        <v/>
      </c>
      <c r="BJ163" s="92" t="str">
        <f t="shared" ref="BJ163:BJ226" si="131">IF(BI163="","",IF(BI163&gt;=B$10,"Y","N"))</f>
        <v/>
      </c>
      <c r="BK163" s="92" t="str">
        <f t="shared" ref="BK163:BK226" si="132">IF(BJ163="","",IF(BJ163&lt;50%,1,IF(AND(BJ163&gt;=50%,BJ163&lt;B$10),2,IF(BJ163&gt;=B$10,3))))</f>
        <v/>
      </c>
      <c r="BL163" s="91" t="str">
        <f t="shared" ref="BL163:BL226" si="133">IF(B163&lt;&gt;"",IFERROR(IF((SUMIF(D$20:AI$20,"CLO10",D163:AI163)/AO$15)=0,"",(SUMIF(D$20:AI$20,"CLO10",D163:AI163)/AO$15)),""),"")</f>
        <v/>
      </c>
      <c r="BM163" s="92" t="str">
        <f t="shared" ref="BM163:BM226" si="134">IF(BL163="","",IF(BL163&gt;=B$10,"Y","N"))</f>
        <v/>
      </c>
      <c r="BN163" s="92" t="str">
        <f t="shared" ref="BN163:BN226" si="135">IF(BM163="","",IF(BM163&lt;50%,1,IF(AND(BM163&gt;=50%,BM163&lt;B$10),2,IF(BM163&gt;=B$10,3))))</f>
        <v/>
      </c>
      <c r="BO163" s="2"/>
      <c r="BP163" s="2"/>
    </row>
    <row r="164" spans="1:68" ht="15.75" customHeight="1">
      <c r="A164" s="118" t="str">
        <f>IF(B$6="LECTURE",IF('Database (LECTURE-RES-PRAC)'!A159="","",'Database (LECTURE-RES-PRAC)'!A159),"")</f>
        <v/>
      </c>
      <c r="B164" s="119" t="str">
        <f>IF(B$6="LECTURE",IF('Database (LECTURE-RES-PRAC)'!B159="","",'Database (LECTURE-RES-PRAC)'!B159),"")</f>
        <v/>
      </c>
      <c r="C164" s="118" t="str">
        <f>IF(B164&lt;&gt;"",'Database (LECTURE-RES-PRAC)'!C159,"")</f>
        <v/>
      </c>
      <c r="D164" s="276"/>
      <c r="E164" s="57"/>
      <c r="F164" s="57"/>
      <c r="G164" s="57"/>
      <c r="H164" s="57"/>
      <c r="I164" s="57"/>
      <c r="J164" s="57"/>
      <c r="K164" s="57"/>
      <c r="L164" s="57"/>
      <c r="M164" s="57"/>
      <c r="N164" s="116" t="str">
        <f t="shared" si="103"/>
        <v/>
      </c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116" t="str">
        <f t="shared" si="104"/>
        <v/>
      </c>
      <c r="Z164" s="57"/>
      <c r="AA164" s="57"/>
      <c r="AB164" s="57"/>
      <c r="AC164" s="57"/>
      <c r="AD164" s="57"/>
      <c r="AE164" s="57"/>
      <c r="AF164" s="57"/>
      <c r="AG164" s="57"/>
      <c r="AH164" s="57"/>
      <c r="AI164" s="57"/>
      <c r="AJ164" s="117" t="str">
        <f t="shared" si="105"/>
        <v/>
      </c>
      <c r="AK164" s="120" t="str">
        <f t="shared" si="106"/>
        <v/>
      </c>
      <c r="AL164" s="92" t="str">
        <f t="shared" si="107"/>
        <v/>
      </c>
      <c r="AM164" s="92" t="str">
        <f t="shared" si="108"/>
        <v/>
      </c>
      <c r="AN164" s="120" t="str">
        <f t="shared" si="109"/>
        <v/>
      </c>
      <c r="AO164" s="92" t="str">
        <f t="shared" si="110"/>
        <v/>
      </c>
      <c r="AP164" s="92" t="str">
        <f t="shared" si="111"/>
        <v/>
      </c>
      <c r="AQ164" s="120" t="str">
        <f t="shared" si="112"/>
        <v/>
      </c>
      <c r="AR164" s="92" t="str">
        <f t="shared" si="113"/>
        <v/>
      </c>
      <c r="AS164" s="92" t="str">
        <f t="shared" si="114"/>
        <v/>
      </c>
      <c r="AT164" s="120" t="str">
        <f t="shared" si="115"/>
        <v/>
      </c>
      <c r="AU164" s="92" t="str">
        <f t="shared" si="116"/>
        <v/>
      </c>
      <c r="AV164" s="92" t="str">
        <f t="shared" si="117"/>
        <v/>
      </c>
      <c r="AW164" s="120" t="str">
        <f t="shared" si="118"/>
        <v/>
      </c>
      <c r="AX164" s="92" t="str">
        <f t="shared" si="119"/>
        <v/>
      </c>
      <c r="AY164" s="92" t="str">
        <f t="shared" si="120"/>
        <v/>
      </c>
      <c r="AZ164" s="91" t="str">
        <f t="shared" si="121"/>
        <v/>
      </c>
      <c r="BA164" s="92" t="str">
        <f t="shared" si="122"/>
        <v/>
      </c>
      <c r="BB164" s="92" t="str">
        <f t="shared" si="123"/>
        <v/>
      </c>
      <c r="BC164" s="91" t="str">
        <f t="shared" si="124"/>
        <v/>
      </c>
      <c r="BD164" s="92" t="str">
        <f t="shared" si="125"/>
        <v/>
      </c>
      <c r="BE164" s="92" t="str">
        <f t="shared" si="126"/>
        <v/>
      </c>
      <c r="BF164" s="91" t="str">
        <f t="shared" si="127"/>
        <v/>
      </c>
      <c r="BG164" s="92" t="str">
        <f t="shared" si="128"/>
        <v/>
      </c>
      <c r="BH164" s="92" t="str">
        <f t="shared" si="129"/>
        <v/>
      </c>
      <c r="BI164" s="91" t="str">
        <f t="shared" si="130"/>
        <v/>
      </c>
      <c r="BJ164" s="92" t="str">
        <f t="shared" si="131"/>
        <v/>
      </c>
      <c r="BK164" s="92" t="str">
        <f t="shared" si="132"/>
        <v/>
      </c>
      <c r="BL164" s="91" t="str">
        <f t="shared" si="133"/>
        <v/>
      </c>
      <c r="BM164" s="92" t="str">
        <f t="shared" si="134"/>
        <v/>
      </c>
      <c r="BN164" s="92" t="str">
        <f t="shared" si="135"/>
        <v/>
      </c>
      <c r="BO164" s="2"/>
      <c r="BP164" s="2"/>
    </row>
    <row r="165" spans="1:68" ht="15.75" customHeight="1">
      <c r="A165" s="118" t="str">
        <f>IF(B$6="LECTURE",IF('Database (LECTURE-RES-PRAC)'!A160="","",'Database (LECTURE-RES-PRAC)'!A160),"")</f>
        <v/>
      </c>
      <c r="B165" s="119" t="str">
        <f>IF(B$6="LECTURE",IF('Database (LECTURE-RES-PRAC)'!B160="","",'Database (LECTURE-RES-PRAC)'!B160),"")</f>
        <v/>
      </c>
      <c r="C165" s="118" t="str">
        <f>IF(B165&lt;&gt;"",'Database (LECTURE-RES-PRAC)'!C160,"")</f>
        <v/>
      </c>
      <c r="D165" s="276"/>
      <c r="E165" s="57"/>
      <c r="F165" s="57"/>
      <c r="G165" s="57"/>
      <c r="H165" s="57"/>
      <c r="I165" s="57"/>
      <c r="J165" s="57"/>
      <c r="K165" s="57"/>
      <c r="L165" s="57"/>
      <c r="M165" s="57"/>
      <c r="N165" s="116" t="str">
        <f t="shared" si="103"/>
        <v/>
      </c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116" t="str">
        <f t="shared" si="104"/>
        <v/>
      </c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  <c r="AJ165" s="117" t="str">
        <f t="shared" si="105"/>
        <v/>
      </c>
      <c r="AK165" s="120" t="str">
        <f t="shared" si="106"/>
        <v/>
      </c>
      <c r="AL165" s="92" t="str">
        <f t="shared" si="107"/>
        <v/>
      </c>
      <c r="AM165" s="92" t="str">
        <f t="shared" si="108"/>
        <v/>
      </c>
      <c r="AN165" s="120" t="str">
        <f t="shared" si="109"/>
        <v/>
      </c>
      <c r="AO165" s="92" t="str">
        <f t="shared" si="110"/>
        <v/>
      </c>
      <c r="AP165" s="92" t="str">
        <f t="shared" si="111"/>
        <v/>
      </c>
      <c r="AQ165" s="120" t="str">
        <f t="shared" si="112"/>
        <v/>
      </c>
      <c r="AR165" s="92" t="str">
        <f t="shared" si="113"/>
        <v/>
      </c>
      <c r="AS165" s="92" t="str">
        <f t="shared" si="114"/>
        <v/>
      </c>
      <c r="AT165" s="120" t="str">
        <f t="shared" si="115"/>
        <v/>
      </c>
      <c r="AU165" s="92" t="str">
        <f t="shared" si="116"/>
        <v/>
      </c>
      <c r="AV165" s="92" t="str">
        <f t="shared" si="117"/>
        <v/>
      </c>
      <c r="AW165" s="120" t="str">
        <f t="shared" si="118"/>
        <v/>
      </c>
      <c r="AX165" s="92" t="str">
        <f t="shared" si="119"/>
        <v/>
      </c>
      <c r="AY165" s="92" t="str">
        <f t="shared" si="120"/>
        <v/>
      </c>
      <c r="AZ165" s="91" t="str">
        <f t="shared" si="121"/>
        <v/>
      </c>
      <c r="BA165" s="92" t="str">
        <f t="shared" si="122"/>
        <v/>
      </c>
      <c r="BB165" s="92" t="str">
        <f t="shared" si="123"/>
        <v/>
      </c>
      <c r="BC165" s="91" t="str">
        <f t="shared" si="124"/>
        <v/>
      </c>
      <c r="BD165" s="92" t="str">
        <f t="shared" si="125"/>
        <v/>
      </c>
      <c r="BE165" s="92" t="str">
        <f t="shared" si="126"/>
        <v/>
      </c>
      <c r="BF165" s="91" t="str">
        <f t="shared" si="127"/>
        <v/>
      </c>
      <c r="BG165" s="92" t="str">
        <f t="shared" si="128"/>
        <v/>
      </c>
      <c r="BH165" s="92" t="str">
        <f t="shared" si="129"/>
        <v/>
      </c>
      <c r="BI165" s="91" t="str">
        <f t="shared" si="130"/>
        <v/>
      </c>
      <c r="BJ165" s="92" t="str">
        <f t="shared" si="131"/>
        <v/>
      </c>
      <c r="BK165" s="92" t="str">
        <f t="shared" si="132"/>
        <v/>
      </c>
      <c r="BL165" s="91" t="str">
        <f t="shared" si="133"/>
        <v/>
      </c>
      <c r="BM165" s="92" t="str">
        <f t="shared" si="134"/>
        <v/>
      </c>
      <c r="BN165" s="92" t="str">
        <f t="shared" si="135"/>
        <v/>
      </c>
      <c r="BO165" s="2"/>
      <c r="BP165" s="2"/>
    </row>
    <row r="166" spans="1:68" ht="15.75" customHeight="1">
      <c r="A166" s="118" t="str">
        <f>IF(B$6="LECTURE",IF('Database (LECTURE-RES-PRAC)'!A161="","",'Database (LECTURE-RES-PRAC)'!A161),"")</f>
        <v/>
      </c>
      <c r="B166" s="119" t="str">
        <f>IF(B$6="LECTURE",IF('Database (LECTURE-RES-PRAC)'!B161="","",'Database (LECTURE-RES-PRAC)'!B161),"")</f>
        <v/>
      </c>
      <c r="C166" s="118" t="str">
        <f>IF(B166&lt;&gt;"",'Database (LECTURE-RES-PRAC)'!C161,"")</f>
        <v/>
      </c>
      <c r="D166" s="276"/>
      <c r="E166" s="57"/>
      <c r="F166" s="57"/>
      <c r="G166" s="57"/>
      <c r="H166" s="57"/>
      <c r="I166" s="57"/>
      <c r="J166" s="57"/>
      <c r="K166" s="57"/>
      <c r="L166" s="57"/>
      <c r="M166" s="57"/>
      <c r="N166" s="116" t="str">
        <f t="shared" si="103"/>
        <v/>
      </c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116" t="str">
        <f t="shared" si="104"/>
        <v/>
      </c>
      <c r="Z166" s="57"/>
      <c r="AA166" s="57"/>
      <c r="AB166" s="57"/>
      <c r="AC166" s="57"/>
      <c r="AD166" s="57"/>
      <c r="AE166" s="57"/>
      <c r="AF166" s="57"/>
      <c r="AG166" s="57"/>
      <c r="AH166" s="57"/>
      <c r="AI166" s="57"/>
      <c r="AJ166" s="117" t="str">
        <f t="shared" si="105"/>
        <v/>
      </c>
      <c r="AK166" s="120" t="str">
        <f t="shared" si="106"/>
        <v/>
      </c>
      <c r="AL166" s="92" t="str">
        <f t="shared" si="107"/>
        <v/>
      </c>
      <c r="AM166" s="92" t="str">
        <f t="shared" si="108"/>
        <v/>
      </c>
      <c r="AN166" s="120" t="str">
        <f t="shared" si="109"/>
        <v/>
      </c>
      <c r="AO166" s="92" t="str">
        <f t="shared" si="110"/>
        <v/>
      </c>
      <c r="AP166" s="92" t="str">
        <f t="shared" si="111"/>
        <v/>
      </c>
      <c r="AQ166" s="120" t="str">
        <f t="shared" si="112"/>
        <v/>
      </c>
      <c r="AR166" s="92" t="str">
        <f t="shared" si="113"/>
        <v/>
      </c>
      <c r="AS166" s="92" t="str">
        <f t="shared" si="114"/>
        <v/>
      </c>
      <c r="AT166" s="120" t="str">
        <f t="shared" si="115"/>
        <v/>
      </c>
      <c r="AU166" s="92" t="str">
        <f t="shared" si="116"/>
        <v/>
      </c>
      <c r="AV166" s="92" t="str">
        <f t="shared" si="117"/>
        <v/>
      </c>
      <c r="AW166" s="120" t="str">
        <f t="shared" si="118"/>
        <v/>
      </c>
      <c r="AX166" s="92" t="str">
        <f t="shared" si="119"/>
        <v/>
      </c>
      <c r="AY166" s="92" t="str">
        <f t="shared" si="120"/>
        <v/>
      </c>
      <c r="AZ166" s="91" t="str">
        <f t="shared" si="121"/>
        <v/>
      </c>
      <c r="BA166" s="92" t="str">
        <f t="shared" si="122"/>
        <v/>
      </c>
      <c r="BB166" s="92" t="str">
        <f t="shared" si="123"/>
        <v/>
      </c>
      <c r="BC166" s="91" t="str">
        <f t="shared" si="124"/>
        <v/>
      </c>
      <c r="BD166" s="92" t="str">
        <f t="shared" si="125"/>
        <v/>
      </c>
      <c r="BE166" s="92" t="str">
        <f t="shared" si="126"/>
        <v/>
      </c>
      <c r="BF166" s="91" t="str">
        <f t="shared" si="127"/>
        <v/>
      </c>
      <c r="BG166" s="92" t="str">
        <f t="shared" si="128"/>
        <v/>
      </c>
      <c r="BH166" s="92" t="str">
        <f t="shared" si="129"/>
        <v/>
      </c>
      <c r="BI166" s="91" t="str">
        <f t="shared" si="130"/>
        <v/>
      </c>
      <c r="BJ166" s="92" t="str">
        <f t="shared" si="131"/>
        <v/>
      </c>
      <c r="BK166" s="92" t="str">
        <f t="shared" si="132"/>
        <v/>
      </c>
      <c r="BL166" s="91" t="str">
        <f t="shared" si="133"/>
        <v/>
      </c>
      <c r="BM166" s="92" t="str">
        <f t="shared" si="134"/>
        <v/>
      </c>
      <c r="BN166" s="92" t="str">
        <f t="shared" si="135"/>
        <v/>
      </c>
      <c r="BO166" s="2"/>
      <c r="BP166" s="2"/>
    </row>
    <row r="167" spans="1:68" ht="15.75" customHeight="1">
      <c r="A167" s="118" t="str">
        <f>IF(B$6="LECTURE",IF('Database (LECTURE-RES-PRAC)'!A162="","",'Database (LECTURE-RES-PRAC)'!A162),"")</f>
        <v/>
      </c>
      <c r="B167" s="119" t="str">
        <f>IF(B$6="LECTURE",IF('Database (LECTURE-RES-PRAC)'!B162="","",'Database (LECTURE-RES-PRAC)'!B162),"")</f>
        <v/>
      </c>
      <c r="C167" s="118" t="str">
        <f>IF(B167&lt;&gt;"",'Database (LECTURE-RES-PRAC)'!C162,"")</f>
        <v/>
      </c>
      <c r="D167" s="276"/>
      <c r="E167" s="57"/>
      <c r="F167" s="57"/>
      <c r="G167" s="57"/>
      <c r="H167" s="57"/>
      <c r="I167" s="57"/>
      <c r="J167" s="57"/>
      <c r="K167" s="57"/>
      <c r="L167" s="57"/>
      <c r="M167" s="57"/>
      <c r="N167" s="116" t="str">
        <f t="shared" si="103"/>
        <v/>
      </c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116" t="str">
        <f t="shared" si="104"/>
        <v/>
      </c>
      <c r="Z167" s="57"/>
      <c r="AA167" s="57"/>
      <c r="AB167" s="57"/>
      <c r="AC167" s="57"/>
      <c r="AD167" s="57"/>
      <c r="AE167" s="57"/>
      <c r="AF167" s="57"/>
      <c r="AG167" s="57"/>
      <c r="AH167" s="57"/>
      <c r="AI167" s="57"/>
      <c r="AJ167" s="117" t="str">
        <f t="shared" si="105"/>
        <v/>
      </c>
      <c r="AK167" s="120" t="str">
        <f t="shared" si="106"/>
        <v/>
      </c>
      <c r="AL167" s="92" t="str">
        <f t="shared" si="107"/>
        <v/>
      </c>
      <c r="AM167" s="92" t="str">
        <f t="shared" si="108"/>
        <v/>
      </c>
      <c r="AN167" s="120" t="str">
        <f t="shared" si="109"/>
        <v/>
      </c>
      <c r="AO167" s="92" t="str">
        <f t="shared" si="110"/>
        <v/>
      </c>
      <c r="AP167" s="92" t="str">
        <f t="shared" si="111"/>
        <v/>
      </c>
      <c r="AQ167" s="120" t="str">
        <f t="shared" si="112"/>
        <v/>
      </c>
      <c r="AR167" s="92" t="str">
        <f t="shared" si="113"/>
        <v/>
      </c>
      <c r="AS167" s="92" t="str">
        <f t="shared" si="114"/>
        <v/>
      </c>
      <c r="AT167" s="120" t="str">
        <f t="shared" si="115"/>
        <v/>
      </c>
      <c r="AU167" s="92" t="str">
        <f t="shared" si="116"/>
        <v/>
      </c>
      <c r="AV167" s="92" t="str">
        <f t="shared" si="117"/>
        <v/>
      </c>
      <c r="AW167" s="120" t="str">
        <f t="shared" si="118"/>
        <v/>
      </c>
      <c r="AX167" s="92" t="str">
        <f t="shared" si="119"/>
        <v/>
      </c>
      <c r="AY167" s="92" t="str">
        <f t="shared" si="120"/>
        <v/>
      </c>
      <c r="AZ167" s="91" t="str">
        <f t="shared" si="121"/>
        <v/>
      </c>
      <c r="BA167" s="92" t="str">
        <f t="shared" si="122"/>
        <v/>
      </c>
      <c r="BB167" s="92" t="str">
        <f t="shared" si="123"/>
        <v/>
      </c>
      <c r="BC167" s="91" t="str">
        <f t="shared" si="124"/>
        <v/>
      </c>
      <c r="BD167" s="92" t="str">
        <f t="shared" si="125"/>
        <v/>
      </c>
      <c r="BE167" s="92" t="str">
        <f t="shared" si="126"/>
        <v/>
      </c>
      <c r="BF167" s="91" t="str">
        <f t="shared" si="127"/>
        <v/>
      </c>
      <c r="BG167" s="92" t="str">
        <f t="shared" si="128"/>
        <v/>
      </c>
      <c r="BH167" s="92" t="str">
        <f t="shared" si="129"/>
        <v/>
      </c>
      <c r="BI167" s="91" t="str">
        <f t="shared" si="130"/>
        <v/>
      </c>
      <c r="BJ167" s="92" t="str">
        <f t="shared" si="131"/>
        <v/>
      </c>
      <c r="BK167" s="92" t="str">
        <f t="shared" si="132"/>
        <v/>
      </c>
      <c r="BL167" s="91" t="str">
        <f t="shared" si="133"/>
        <v/>
      </c>
      <c r="BM167" s="92" t="str">
        <f t="shared" si="134"/>
        <v/>
      </c>
      <c r="BN167" s="92" t="str">
        <f t="shared" si="135"/>
        <v/>
      </c>
      <c r="BO167" s="2"/>
      <c r="BP167" s="2"/>
    </row>
    <row r="168" spans="1:68" ht="15.75" customHeight="1">
      <c r="A168" s="118" t="str">
        <f>IF(B$6="LECTURE",IF('Database (LECTURE-RES-PRAC)'!A163="","",'Database (LECTURE-RES-PRAC)'!A163),"")</f>
        <v/>
      </c>
      <c r="B168" s="119" t="str">
        <f>IF(B$6="LECTURE",IF('Database (LECTURE-RES-PRAC)'!B163="","",'Database (LECTURE-RES-PRAC)'!B163),"")</f>
        <v/>
      </c>
      <c r="C168" s="118" t="str">
        <f>IF(B168&lt;&gt;"",'Database (LECTURE-RES-PRAC)'!C163,"")</f>
        <v/>
      </c>
      <c r="D168" s="276"/>
      <c r="E168" s="57"/>
      <c r="F168" s="57"/>
      <c r="G168" s="57"/>
      <c r="H168" s="57"/>
      <c r="I168" s="57"/>
      <c r="J168" s="57"/>
      <c r="K168" s="57"/>
      <c r="L168" s="57"/>
      <c r="M168" s="57"/>
      <c r="N168" s="116" t="str">
        <f t="shared" si="103"/>
        <v/>
      </c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116" t="str">
        <f t="shared" si="104"/>
        <v/>
      </c>
      <c r="Z168" s="57"/>
      <c r="AA168" s="57"/>
      <c r="AB168" s="57"/>
      <c r="AC168" s="57"/>
      <c r="AD168" s="57"/>
      <c r="AE168" s="57"/>
      <c r="AF168" s="57"/>
      <c r="AG168" s="57"/>
      <c r="AH168" s="57"/>
      <c r="AI168" s="57"/>
      <c r="AJ168" s="117" t="str">
        <f t="shared" si="105"/>
        <v/>
      </c>
      <c r="AK168" s="120" t="str">
        <f t="shared" si="106"/>
        <v/>
      </c>
      <c r="AL168" s="92" t="str">
        <f t="shared" si="107"/>
        <v/>
      </c>
      <c r="AM168" s="92" t="str">
        <f t="shared" si="108"/>
        <v/>
      </c>
      <c r="AN168" s="120" t="str">
        <f t="shared" si="109"/>
        <v/>
      </c>
      <c r="AO168" s="92" t="str">
        <f t="shared" si="110"/>
        <v/>
      </c>
      <c r="AP168" s="92" t="str">
        <f t="shared" si="111"/>
        <v/>
      </c>
      <c r="AQ168" s="120" t="str">
        <f t="shared" si="112"/>
        <v/>
      </c>
      <c r="AR168" s="92" t="str">
        <f t="shared" si="113"/>
        <v/>
      </c>
      <c r="AS168" s="92" t="str">
        <f t="shared" si="114"/>
        <v/>
      </c>
      <c r="AT168" s="120" t="str">
        <f t="shared" si="115"/>
        <v/>
      </c>
      <c r="AU168" s="92" t="str">
        <f t="shared" si="116"/>
        <v/>
      </c>
      <c r="AV168" s="92" t="str">
        <f t="shared" si="117"/>
        <v/>
      </c>
      <c r="AW168" s="120" t="str">
        <f t="shared" si="118"/>
        <v/>
      </c>
      <c r="AX168" s="92" t="str">
        <f t="shared" si="119"/>
        <v/>
      </c>
      <c r="AY168" s="92" t="str">
        <f t="shared" si="120"/>
        <v/>
      </c>
      <c r="AZ168" s="91" t="str">
        <f t="shared" si="121"/>
        <v/>
      </c>
      <c r="BA168" s="92" t="str">
        <f t="shared" si="122"/>
        <v/>
      </c>
      <c r="BB168" s="92" t="str">
        <f t="shared" si="123"/>
        <v/>
      </c>
      <c r="BC168" s="91" t="str">
        <f t="shared" si="124"/>
        <v/>
      </c>
      <c r="BD168" s="92" t="str">
        <f t="shared" si="125"/>
        <v/>
      </c>
      <c r="BE168" s="92" t="str">
        <f t="shared" si="126"/>
        <v/>
      </c>
      <c r="BF168" s="91" t="str">
        <f t="shared" si="127"/>
        <v/>
      </c>
      <c r="BG168" s="92" t="str">
        <f t="shared" si="128"/>
        <v/>
      </c>
      <c r="BH168" s="92" t="str">
        <f t="shared" si="129"/>
        <v/>
      </c>
      <c r="BI168" s="91" t="str">
        <f t="shared" si="130"/>
        <v/>
      </c>
      <c r="BJ168" s="92" t="str">
        <f t="shared" si="131"/>
        <v/>
      </c>
      <c r="BK168" s="92" t="str">
        <f t="shared" si="132"/>
        <v/>
      </c>
      <c r="BL168" s="91" t="str">
        <f t="shared" si="133"/>
        <v/>
      </c>
      <c r="BM168" s="92" t="str">
        <f t="shared" si="134"/>
        <v/>
      </c>
      <c r="BN168" s="92" t="str">
        <f t="shared" si="135"/>
        <v/>
      </c>
      <c r="BO168" s="2"/>
      <c r="BP168" s="2"/>
    </row>
    <row r="169" spans="1:68" ht="15.75" customHeight="1">
      <c r="A169" s="118" t="str">
        <f>IF(B$6="LECTURE",IF('Database (LECTURE-RES-PRAC)'!A164="","",'Database (LECTURE-RES-PRAC)'!A164),"")</f>
        <v/>
      </c>
      <c r="B169" s="119" t="str">
        <f>IF(B$6="LECTURE",IF('Database (LECTURE-RES-PRAC)'!B164="","",'Database (LECTURE-RES-PRAC)'!B164),"")</f>
        <v/>
      </c>
      <c r="C169" s="118" t="str">
        <f>IF(B169&lt;&gt;"",'Database (LECTURE-RES-PRAC)'!C164,"")</f>
        <v/>
      </c>
      <c r="D169" s="276"/>
      <c r="E169" s="57"/>
      <c r="F169" s="57"/>
      <c r="G169" s="57"/>
      <c r="H169" s="57"/>
      <c r="I169" s="57"/>
      <c r="J169" s="57"/>
      <c r="K169" s="57"/>
      <c r="L169" s="57"/>
      <c r="M169" s="57"/>
      <c r="N169" s="116" t="str">
        <f t="shared" si="103"/>
        <v/>
      </c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116" t="str">
        <f t="shared" si="104"/>
        <v/>
      </c>
      <c r="Z169" s="57"/>
      <c r="AA169" s="57"/>
      <c r="AB169" s="57"/>
      <c r="AC169" s="57"/>
      <c r="AD169" s="57"/>
      <c r="AE169" s="57"/>
      <c r="AF169" s="57"/>
      <c r="AG169" s="57"/>
      <c r="AH169" s="57"/>
      <c r="AI169" s="57"/>
      <c r="AJ169" s="117" t="str">
        <f t="shared" si="105"/>
        <v/>
      </c>
      <c r="AK169" s="120" t="str">
        <f t="shared" si="106"/>
        <v/>
      </c>
      <c r="AL169" s="92" t="str">
        <f t="shared" si="107"/>
        <v/>
      </c>
      <c r="AM169" s="92" t="str">
        <f t="shared" si="108"/>
        <v/>
      </c>
      <c r="AN169" s="120" t="str">
        <f t="shared" si="109"/>
        <v/>
      </c>
      <c r="AO169" s="92" t="str">
        <f t="shared" si="110"/>
        <v/>
      </c>
      <c r="AP169" s="92" t="str">
        <f t="shared" si="111"/>
        <v/>
      </c>
      <c r="AQ169" s="120" t="str">
        <f t="shared" si="112"/>
        <v/>
      </c>
      <c r="AR169" s="92" t="str">
        <f t="shared" si="113"/>
        <v/>
      </c>
      <c r="AS169" s="92" t="str">
        <f t="shared" si="114"/>
        <v/>
      </c>
      <c r="AT169" s="120" t="str">
        <f t="shared" si="115"/>
        <v/>
      </c>
      <c r="AU169" s="92" t="str">
        <f t="shared" si="116"/>
        <v/>
      </c>
      <c r="AV169" s="92" t="str">
        <f t="shared" si="117"/>
        <v/>
      </c>
      <c r="AW169" s="120" t="str">
        <f t="shared" si="118"/>
        <v/>
      </c>
      <c r="AX169" s="92" t="str">
        <f t="shared" si="119"/>
        <v/>
      </c>
      <c r="AY169" s="92" t="str">
        <f t="shared" si="120"/>
        <v/>
      </c>
      <c r="AZ169" s="91" t="str">
        <f t="shared" si="121"/>
        <v/>
      </c>
      <c r="BA169" s="92" t="str">
        <f t="shared" si="122"/>
        <v/>
      </c>
      <c r="BB169" s="92" t="str">
        <f t="shared" si="123"/>
        <v/>
      </c>
      <c r="BC169" s="91" t="str">
        <f t="shared" si="124"/>
        <v/>
      </c>
      <c r="BD169" s="92" t="str">
        <f t="shared" si="125"/>
        <v/>
      </c>
      <c r="BE169" s="92" t="str">
        <f t="shared" si="126"/>
        <v/>
      </c>
      <c r="BF169" s="91" t="str">
        <f t="shared" si="127"/>
        <v/>
      </c>
      <c r="BG169" s="92" t="str">
        <f t="shared" si="128"/>
        <v/>
      </c>
      <c r="BH169" s="92" t="str">
        <f t="shared" si="129"/>
        <v/>
      </c>
      <c r="BI169" s="91" t="str">
        <f t="shared" si="130"/>
        <v/>
      </c>
      <c r="BJ169" s="92" t="str">
        <f t="shared" si="131"/>
        <v/>
      </c>
      <c r="BK169" s="92" t="str">
        <f t="shared" si="132"/>
        <v/>
      </c>
      <c r="BL169" s="91" t="str">
        <f t="shared" si="133"/>
        <v/>
      </c>
      <c r="BM169" s="92" t="str">
        <f t="shared" si="134"/>
        <v/>
      </c>
      <c r="BN169" s="92" t="str">
        <f t="shared" si="135"/>
        <v/>
      </c>
      <c r="BO169" s="2"/>
      <c r="BP169" s="2"/>
    </row>
    <row r="170" spans="1:68" ht="15.75" customHeight="1">
      <c r="A170" s="118" t="str">
        <f>IF(B$6="LECTURE",IF('Database (LECTURE-RES-PRAC)'!A165="","",'Database (LECTURE-RES-PRAC)'!A165),"")</f>
        <v/>
      </c>
      <c r="B170" s="119" t="str">
        <f>IF(B$6="LECTURE",IF('Database (LECTURE-RES-PRAC)'!B165="","",'Database (LECTURE-RES-PRAC)'!B165),"")</f>
        <v/>
      </c>
      <c r="C170" s="118" t="str">
        <f>IF(B170&lt;&gt;"",'Database (LECTURE-RES-PRAC)'!C165,"")</f>
        <v/>
      </c>
      <c r="D170" s="276"/>
      <c r="E170" s="57"/>
      <c r="F170" s="57"/>
      <c r="G170" s="57"/>
      <c r="H170" s="57"/>
      <c r="I170" s="57"/>
      <c r="J170" s="57"/>
      <c r="K170" s="57"/>
      <c r="L170" s="57"/>
      <c r="M170" s="57"/>
      <c r="N170" s="116" t="str">
        <f t="shared" si="103"/>
        <v/>
      </c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116" t="str">
        <f t="shared" si="104"/>
        <v/>
      </c>
      <c r="Z170" s="57"/>
      <c r="AA170" s="57"/>
      <c r="AB170" s="57"/>
      <c r="AC170" s="57"/>
      <c r="AD170" s="57"/>
      <c r="AE170" s="57"/>
      <c r="AF170" s="57"/>
      <c r="AG170" s="57"/>
      <c r="AH170" s="57"/>
      <c r="AI170" s="57"/>
      <c r="AJ170" s="117" t="str">
        <f t="shared" si="105"/>
        <v/>
      </c>
      <c r="AK170" s="120" t="str">
        <f t="shared" si="106"/>
        <v/>
      </c>
      <c r="AL170" s="92" t="str">
        <f t="shared" si="107"/>
        <v/>
      </c>
      <c r="AM170" s="92" t="str">
        <f t="shared" si="108"/>
        <v/>
      </c>
      <c r="AN170" s="120" t="str">
        <f t="shared" si="109"/>
        <v/>
      </c>
      <c r="AO170" s="92" t="str">
        <f t="shared" si="110"/>
        <v/>
      </c>
      <c r="AP170" s="92" t="str">
        <f t="shared" si="111"/>
        <v/>
      </c>
      <c r="AQ170" s="120" t="str">
        <f t="shared" si="112"/>
        <v/>
      </c>
      <c r="AR170" s="92" t="str">
        <f t="shared" si="113"/>
        <v/>
      </c>
      <c r="AS170" s="92" t="str">
        <f t="shared" si="114"/>
        <v/>
      </c>
      <c r="AT170" s="120" t="str">
        <f t="shared" si="115"/>
        <v/>
      </c>
      <c r="AU170" s="92" t="str">
        <f t="shared" si="116"/>
        <v/>
      </c>
      <c r="AV170" s="92" t="str">
        <f t="shared" si="117"/>
        <v/>
      </c>
      <c r="AW170" s="120" t="str">
        <f t="shared" si="118"/>
        <v/>
      </c>
      <c r="AX170" s="92" t="str">
        <f t="shared" si="119"/>
        <v/>
      </c>
      <c r="AY170" s="92" t="str">
        <f t="shared" si="120"/>
        <v/>
      </c>
      <c r="AZ170" s="91" t="str">
        <f t="shared" si="121"/>
        <v/>
      </c>
      <c r="BA170" s="92" t="str">
        <f t="shared" si="122"/>
        <v/>
      </c>
      <c r="BB170" s="92" t="str">
        <f t="shared" si="123"/>
        <v/>
      </c>
      <c r="BC170" s="91" t="str">
        <f t="shared" si="124"/>
        <v/>
      </c>
      <c r="BD170" s="92" t="str">
        <f t="shared" si="125"/>
        <v/>
      </c>
      <c r="BE170" s="92" t="str">
        <f t="shared" si="126"/>
        <v/>
      </c>
      <c r="BF170" s="91" t="str">
        <f t="shared" si="127"/>
        <v/>
      </c>
      <c r="BG170" s="92" t="str">
        <f t="shared" si="128"/>
        <v/>
      </c>
      <c r="BH170" s="92" t="str">
        <f t="shared" si="129"/>
        <v/>
      </c>
      <c r="BI170" s="91" t="str">
        <f t="shared" si="130"/>
        <v/>
      </c>
      <c r="BJ170" s="92" t="str">
        <f t="shared" si="131"/>
        <v/>
      </c>
      <c r="BK170" s="92" t="str">
        <f t="shared" si="132"/>
        <v/>
      </c>
      <c r="BL170" s="91" t="str">
        <f t="shared" si="133"/>
        <v/>
      </c>
      <c r="BM170" s="92" t="str">
        <f t="shared" si="134"/>
        <v/>
      </c>
      <c r="BN170" s="92" t="str">
        <f t="shared" si="135"/>
        <v/>
      </c>
      <c r="BO170" s="2"/>
      <c r="BP170" s="2"/>
    </row>
    <row r="171" spans="1:68" ht="15.75" customHeight="1">
      <c r="A171" s="118" t="str">
        <f>IF(B$6="LECTURE",IF('Database (LECTURE-RES-PRAC)'!A166="","",'Database (LECTURE-RES-PRAC)'!A166),"")</f>
        <v/>
      </c>
      <c r="B171" s="119" t="str">
        <f>IF(B$6="LECTURE",IF('Database (LECTURE-RES-PRAC)'!B166="","",'Database (LECTURE-RES-PRAC)'!B166),"")</f>
        <v/>
      </c>
      <c r="C171" s="118" t="str">
        <f>IF(B171&lt;&gt;"",'Database (LECTURE-RES-PRAC)'!C166,"")</f>
        <v/>
      </c>
      <c r="D171" s="276"/>
      <c r="E171" s="57"/>
      <c r="F171" s="57"/>
      <c r="G171" s="57"/>
      <c r="H171" s="57"/>
      <c r="I171" s="57"/>
      <c r="J171" s="57"/>
      <c r="K171" s="57"/>
      <c r="L171" s="57"/>
      <c r="M171" s="57"/>
      <c r="N171" s="116" t="str">
        <f t="shared" si="103"/>
        <v/>
      </c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116" t="str">
        <f t="shared" si="104"/>
        <v/>
      </c>
      <c r="Z171" s="57"/>
      <c r="AA171" s="57"/>
      <c r="AB171" s="57"/>
      <c r="AC171" s="57"/>
      <c r="AD171" s="57"/>
      <c r="AE171" s="57"/>
      <c r="AF171" s="57"/>
      <c r="AG171" s="57"/>
      <c r="AH171" s="57"/>
      <c r="AI171" s="57"/>
      <c r="AJ171" s="117" t="str">
        <f t="shared" si="105"/>
        <v/>
      </c>
      <c r="AK171" s="120" t="str">
        <f t="shared" si="106"/>
        <v/>
      </c>
      <c r="AL171" s="92" t="str">
        <f t="shared" si="107"/>
        <v/>
      </c>
      <c r="AM171" s="92" t="str">
        <f t="shared" si="108"/>
        <v/>
      </c>
      <c r="AN171" s="120" t="str">
        <f t="shared" si="109"/>
        <v/>
      </c>
      <c r="AO171" s="92" t="str">
        <f t="shared" si="110"/>
        <v/>
      </c>
      <c r="AP171" s="92" t="str">
        <f t="shared" si="111"/>
        <v/>
      </c>
      <c r="AQ171" s="120" t="str">
        <f t="shared" si="112"/>
        <v/>
      </c>
      <c r="AR171" s="92" t="str">
        <f t="shared" si="113"/>
        <v/>
      </c>
      <c r="AS171" s="92" t="str">
        <f t="shared" si="114"/>
        <v/>
      </c>
      <c r="AT171" s="120" t="str">
        <f t="shared" si="115"/>
        <v/>
      </c>
      <c r="AU171" s="92" t="str">
        <f t="shared" si="116"/>
        <v/>
      </c>
      <c r="AV171" s="92" t="str">
        <f t="shared" si="117"/>
        <v/>
      </c>
      <c r="AW171" s="120" t="str">
        <f t="shared" si="118"/>
        <v/>
      </c>
      <c r="AX171" s="92" t="str">
        <f t="shared" si="119"/>
        <v/>
      </c>
      <c r="AY171" s="92" t="str">
        <f t="shared" si="120"/>
        <v/>
      </c>
      <c r="AZ171" s="91" t="str">
        <f t="shared" si="121"/>
        <v/>
      </c>
      <c r="BA171" s="92" t="str">
        <f t="shared" si="122"/>
        <v/>
      </c>
      <c r="BB171" s="92" t="str">
        <f t="shared" si="123"/>
        <v/>
      </c>
      <c r="BC171" s="91" t="str">
        <f t="shared" si="124"/>
        <v/>
      </c>
      <c r="BD171" s="92" t="str">
        <f t="shared" si="125"/>
        <v/>
      </c>
      <c r="BE171" s="92" t="str">
        <f t="shared" si="126"/>
        <v/>
      </c>
      <c r="BF171" s="91" t="str">
        <f t="shared" si="127"/>
        <v/>
      </c>
      <c r="BG171" s="92" t="str">
        <f t="shared" si="128"/>
        <v/>
      </c>
      <c r="BH171" s="92" t="str">
        <f t="shared" si="129"/>
        <v/>
      </c>
      <c r="BI171" s="91" t="str">
        <f t="shared" si="130"/>
        <v/>
      </c>
      <c r="BJ171" s="92" t="str">
        <f t="shared" si="131"/>
        <v/>
      </c>
      <c r="BK171" s="92" t="str">
        <f t="shared" si="132"/>
        <v/>
      </c>
      <c r="BL171" s="91" t="str">
        <f t="shared" si="133"/>
        <v/>
      </c>
      <c r="BM171" s="92" t="str">
        <f t="shared" si="134"/>
        <v/>
      </c>
      <c r="BN171" s="92" t="str">
        <f t="shared" si="135"/>
        <v/>
      </c>
      <c r="BO171" s="2"/>
      <c r="BP171" s="2"/>
    </row>
    <row r="172" spans="1:68" ht="15.75" customHeight="1">
      <c r="A172" s="118" t="str">
        <f>IF(B$6="LECTURE",IF('Database (LECTURE-RES-PRAC)'!A167="","",'Database (LECTURE-RES-PRAC)'!A167),"")</f>
        <v/>
      </c>
      <c r="B172" s="119" t="str">
        <f>IF(B$6="LECTURE",IF('Database (LECTURE-RES-PRAC)'!B167="","",'Database (LECTURE-RES-PRAC)'!B167),"")</f>
        <v/>
      </c>
      <c r="C172" s="118" t="str">
        <f>IF(B172&lt;&gt;"",'Database (LECTURE-RES-PRAC)'!C167,"")</f>
        <v/>
      </c>
      <c r="D172" s="276"/>
      <c r="E172" s="57"/>
      <c r="F172" s="57"/>
      <c r="G172" s="57"/>
      <c r="H172" s="57"/>
      <c r="I172" s="57"/>
      <c r="J172" s="57"/>
      <c r="K172" s="57"/>
      <c r="L172" s="57"/>
      <c r="M172" s="57"/>
      <c r="N172" s="116" t="str">
        <f t="shared" si="103"/>
        <v/>
      </c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116" t="str">
        <f t="shared" si="104"/>
        <v/>
      </c>
      <c r="Z172" s="57"/>
      <c r="AA172" s="57"/>
      <c r="AB172" s="57"/>
      <c r="AC172" s="57"/>
      <c r="AD172" s="57"/>
      <c r="AE172" s="57"/>
      <c r="AF172" s="57"/>
      <c r="AG172" s="57"/>
      <c r="AH172" s="57"/>
      <c r="AI172" s="57"/>
      <c r="AJ172" s="117" t="str">
        <f t="shared" si="105"/>
        <v/>
      </c>
      <c r="AK172" s="120" t="str">
        <f t="shared" si="106"/>
        <v/>
      </c>
      <c r="AL172" s="92" t="str">
        <f t="shared" si="107"/>
        <v/>
      </c>
      <c r="AM172" s="92" t="str">
        <f t="shared" si="108"/>
        <v/>
      </c>
      <c r="AN172" s="120" t="str">
        <f t="shared" si="109"/>
        <v/>
      </c>
      <c r="AO172" s="92" t="str">
        <f t="shared" si="110"/>
        <v/>
      </c>
      <c r="AP172" s="92" t="str">
        <f t="shared" si="111"/>
        <v/>
      </c>
      <c r="AQ172" s="120" t="str">
        <f t="shared" si="112"/>
        <v/>
      </c>
      <c r="AR172" s="92" t="str">
        <f t="shared" si="113"/>
        <v/>
      </c>
      <c r="AS172" s="92" t="str">
        <f t="shared" si="114"/>
        <v/>
      </c>
      <c r="AT172" s="120" t="str">
        <f t="shared" si="115"/>
        <v/>
      </c>
      <c r="AU172" s="92" t="str">
        <f t="shared" si="116"/>
        <v/>
      </c>
      <c r="AV172" s="92" t="str">
        <f t="shared" si="117"/>
        <v/>
      </c>
      <c r="AW172" s="120" t="str">
        <f t="shared" si="118"/>
        <v/>
      </c>
      <c r="AX172" s="92" t="str">
        <f t="shared" si="119"/>
        <v/>
      </c>
      <c r="AY172" s="92" t="str">
        <f t="shared" si="120"/>
        <v/>
      </c>
      <c r="AZ172" s="91" t="str">
        <f t="shared" si="121"/>
        <v/>
      </c>
      <c r="BA172" s="92" t="str">
        <f t="shared" si="122"/>
        <v/>
      </c>
      <c r="BB172" s="92" t="str">
        <f t="shared" si="123"/>
        <v/>
      </c>
      <c r="BC172" s="91" t="str">
        <f t="shared" si="124"/>
        <v/>
      </c>
      <c r="BD172" s="92" t="str">
        <f t="shared" si="125"/>
        <v/>
      </c>
      <c r="BE172" s="92" t="str">
        <f t="shared" si="126"/>
        <v/>
      </c>
      <c r="BF172" s="91" t="str">
        <f t="shared" si="127"/>
        <v/>
      </c>
      <c r="BG172" s="92" t="str">
        <f t="shared" si="128"/>
        <v/>
      </c>
      <c r="BH172" s="92" t="str">
        <f t="shared" si="129"/>
        <v/>
      </c>
      <c r="BI172" s="91" t="str">
        <f t="shared" si="130"/>
        <v/>
      </c>
      <c r="BJ172" s="92" t="str">
        <f t="shared" si="131"/>
        <v/>
      </c>
      <c r="BK172" s="92" t="str">
        <f t="shared" si="132"/>
        <v/>
      </c>
      <c r="BL172" s="91" t="str">
        <f t="shared" si="133"/>
        <v/>
      </c>
      <c r="BM172" s="92" t="str">
        <f t="shared" si="134"/>
        <v/>
      </c>
      <c r="BN172" s="92" t="str">
        <f t="shared" si="135"/>
        <v/>
      </c>
      <c r="BO172" s="2"/>
      <c r="BP172" s="2"/>
    </row>
    <row r="173" spans="1:68" ht="15.75" customHeight="1">
      <c r="A173" s="118" t="str">
        <f>IF(B$6="LECTURE",IF('Database (LECTURE-RES-PRAC)'!A168="","",'Database (LECTURE-RES-PRAC)'!A168),"")</f>
        <v/>
      </c>
      <c r="B173" s="119" t="str">
        <f>IF(B$6="LECTURE",IF('Database (LECTURE-RES-PRAC)'!B168="","",'Database (LECTURE-RES-PRAC)'!B168),"")</f>
        <v/>
      </c>
      <c r="C173" s="118" t="str">
        <f>IF(B173&lt;&gt;"",'Database (LECTURE-RES-PRAC)'!C168,"")</f>
        <v/>
      </c>
      <c r="D173" s="276"/>
      <c r="E173" s="57"/>
      <c r="F173" s="57"/>
      <c r="G173" s="57"/>
      <c r="H173" s="57"/>
      <c r="I173" s="57"/>
      <c r="J173" s="57"/>
      <c r="K173" s="57"/>
      <c r="L173" s="57"/>
      <c r="M173" s="57"/>
      <c r="N173" s="116" t="str">
        <f t="shared" si="103"/>
        <v/>
      </c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116" t="str">
        <f t="shared" si="104"/>
        <v/>
      </c>
      <c r="Z173" s="57"/>
      <c r="AA173" s="57"/>
      <c r="AB173" s="57"/>
      <c r="AC173" s="57"/>
      <c r="AD173" s="57"/>
      <c r="AE173" s="57"/>
      <c r="AF173" s="57"/>
      <c r="AG173" s="57"/>
      <c r="AH173" s="57"/>
      <c r="AI173" s="57"/>
      <c r="AJ173" s="117" t="str">
        <f t="shared" si="105"/>
        <v/>
      </c>
      <c r="AK173" s="120" t="str">
        <f t="shared" si="106"/>
        <v/>
      </c>
      <c r="AL173" s="92" t="str">
        <f t="shared" si="107"/>
        <v/>
      </c>
      <c r="AM173" s="92" t="str">
        <f t="shared" si="108"/>
        <v/>
      </c>
      <c r="AN173" s="120" t="str">
        <f t="shared" si="109"/>
        <v/>
      </c>
      <c r="AO173" s="92" t="str">
        <f t="shared" si="110"/>
        <v/>
      </c>
      <c r="AP173" s="92" t="str">
        <f t="shared" si="111"/>
        <v/>
      </c>
      <c r="AQ173" s="120" t="str">
        <f t="shared" si="112"/>
        <v/>
      </c>
      <c r="AR173" s="92" t="str">
        <f t="shared" si="113"/>
        <v/>
      </c>
      <c r="AS173" s="92" t="str">
        <f t="shared" si="114"/>
        <v/>
      </c>
      <c r="AT173" s="120" t="str">
        <f t="shared" si="115"/>
        <v/>
      </c>
      <c r="AU173" s="92" t="str">
        <f t="shared" si="116"/>
        <v/>
      </c>
      <c r="AV173" s="92" t="str">
        <f t="shared" si="117"/>
        <v/>
      </c>
      <c r="AW173" s="120" t="str">
        <f t="shared" si="118"/>
        <v/>
      </c>
      <c r="AX173" s="92" t="str">
        <f t="shared" si="119"/>
        <v/>
      </c>
      <c r="AY173" s="92" t="str">
        <f t="shared" si="120"/>
        <v/>
      </c>
      <c r="AZ173" s="91" t="str">
        <f t="shared" si="121"/>
        <v/>
      </c>
      <c r="BA173" s="92" t="str">
        <f t="shared" si="122"/>
        <v/>
      </c>
      <c r="BB173" s="92" t="str">
        <f t="shared" si="123"/>
        <v/>
      </c>
      <c r="BC173" s="91" t="str">
        <f t="shared" si="124"/>
        <v/>
      </c>
      <c r="BD173" s="92" t="str">
        <f t="shared" si="125"/>
        <v/>
      </c>
      <c r="BE173" s="92" t="str">
        <f t="shared" si="126"/>
        <v/>
      </c>
      <c r="BF173" s="91" t="str">
        <f t="shared" si="127"/>
        <v/>
      </c>
      <c r="BG173" s="92" t="str">
        <f t="shared" si="128"/>
        <v/>
      </c>
      <c r="BH173" s="92" t="str">
        <f t="shared" si="129"/>
        <v/>
      </c>
      <c r="BI173" s="91" t="str">
        <f t="shared" si="130"/>
        <v/>
      </c>
      <c r="BJ173" s="92" t="str">
        <f t="shared" si="131"/>
        <v/>
      </c>
      <c r="BK173" s="92" t="str">
        <f t="shared" si="132"/>
        <v/>
      </c>
      <c r="BL173" s="91" t="str">
        <f t="shared" si="133"/>
        <v/>
      </c>
      <c r="BM173" s="92" t="str">
        <f t="shared" si="134"/>
        <v/>
      </c>
      <c r="BN173" s="92" t="str">
        <f t="shared" si="135"/>
        <v/>
      </c>
      <c r="BO173" s="2"/>
      <c r="BP173" s="2"/>
    </row>
    <row r="174" spans="1:68" ht="15.75" customHeight="1">
      <c r="A174" s="118" t="str">
        <f>IF(B$6="LECTURE",IF('Database (LECTURE-RES-PRAC)'!A169="","",'Database (LECTURE-RES-PRAC)'!A169),"")</f>
        <v/>
      </c>
      <c r="B174" s="119" t="str">
        <f>IF(B$6="LECTURE",IF('Database (LECTURE-RES-PRAC)'!B169="","",'Database (LECTURE-RES-PRAC)'!B169),"")</f>
        <v/>
      </c>
      <c r="C174" s="118" t="str">
        <f>IF(B174&lt;&gt;"",'Database (LECTURE-RES-PRAC)'!C169,"")</f>
        <v/>
      </c>
      <c r="D174" s="276"/>
      <c r="E174" s="57"/>
      <c r="F174" s="57"/>
      <c r="G174" s="57"/>
      <c r="H174" s="57"/>
      <c r="I174" s="57"/>
      <c r="J174" s="57"/>
      <c r="K174" s="57"/>
      <c r="L174" s="57"/>
      <c r="M174" s="57"/>
      <c r="N174" s="116" t="str">
        <f t="shared" si="103"/>
        <v/>
      </c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116" t="str">
        <f t="shared" si="104"/>
        <v/>
      </c>
      <c r="Z174" s="57"/>
      <c r="AA174" s="57"/>
      <c r="AB174" s="57"/>
      <c r="AC174" s="57"/>
      <c r="AD174" s="57"/>
      <c r="AE174" s="57"/>
      <c r="AF174" s="57"/>
      <c r="AG174" s="57"/>
      <c r="AH174" s="57"/>
      <c r="AI174" s="57"/>
      <c r="AJ174" s="117" t="str">
        <f t="shared" si="105"/>
        <v/>
      </c>
      <c r="AK174" s="120" t="str">
        <f t="shared" si="106"/>
        <v/>
      </c>
      <c r="AL174" s="92" t="str">
        <f t="shared" si="107"/>
        <v/>
      </c>
      <c r="AM174" s="92" t="str">
        <f t="shared" si="108"/>
        <v/>
      </c>
      <c r="AN174" s="120" t="str">
        <f t="shared" si="109"/>
        <v/>
      </c>
      <c r="AO174" s="92" t="str">
        <f t="shared" si="110"/>
        <v/>
      </c>
      <c r="AP174" s="92" t="str">
        <f t="shared" si="111"/>
        <v/>
      </c>
      <c r="AQ174" s="120" t="str">
        <f t="shared" si="112"/>
        <v/>
      </c>
      <c r="AR174" s="92" t="str">
        <f t="shared" si="113"/>
        <v/>
      </c>
      <c r="AS174" s="92" t="str">
        <f t="shared" si="114"/>
        <v/>
      </c>
      <c r="AT174" s="120" t="str">
        <f t="shared" si="115"/>
        <v/>
      </c>
      <c r="AU174" s="92" t="str">
        <f t="shared" si="116"/>
        <v/>
      </c>
      <c r="AV174" s="92" t="str">
        <f t="shared" si="117"/>
        <v/>
      </c>
      <c r="AW174" s="120" t="str">
        <f t="shared" si="118"/>
        <v/>
      </c>
      <c r="AX174" s="92" t="str">
        <f t="shared" si="119"/>
        <v/>
      </c>
      <c r="AY174" s="92" t="str">
        <f t="shared" si="120"/>
        <v/>
      </c>
      <c r="AZ174" s="91" t="str">
        <f t="shared" si="121"/>
        <v/>
      </c>
      <c r="BA174" s="92" t="str">
        <f t="shared" si="122"/>
        <v/>
      </c>
      <c r="BB174" s="92" t="str">
        <f t="shared" si="123"/>
        <v/>
      </c>
      <c r="BC174" s="91" t="str">
        <f t="shared" si="124"/>
        <v/>
      </c>
      <c r="BD174" s="92" t="str">
        <f t="shared" si="125"/>
        <v/>
      </c>
      <c r="BE174" s="92" t="str">
        <f t="shared" si="126"/>
        <v/>
      </c>
      <c r="BF174" s="91" t="str">
        <f t="shared" si="127"/>
        <v/>
      </c>
      <c r="BG174" s="92" t="str">
        <f t="shared" si="128"/>
        <v/>
      </c>
      <c r="BH174" s="92" t="str">
        <f t="shared" si="129"/>
        <v/>
      </c>
      <c r="BI174" s="91" t="str">
        <f t="shared" si="130"/>
        <v/>
      </c>
      <c r="BJ174" s="92" t="str">
        <f t="shared" si="131"/>
        <v/>
      </c>
      <c r="BK174" s="92" t="str">
        <f t="shared" si="132"/>
        <v/>
      </c>
      <c r="BL174" s="91" t="str">
        <f t="shared" si="133"/>
        <v/>
      </c>
      <c r="BM174" s="92" t="str">
        <f t="shared" si="134"/>
        <v/>
      </c>
      <c r="BN174" s="92" t="str">
        <f t="shared" si="135"/>
        <v/>
      </c>
      <c r="BO174" s="2"/>
      <c r="BP174" s="2"/>
    </row>
    <row r="175" spans="1:68" ht="15.75" customHeight="1">
      <c r="A175" s="118" t="str">
        <f>IF(B$6="LECTURE",IF('Database (LECTURE-RES-PRAC)'!A170="","",'Database (LECTURE-RES-PRAC)'!A170),"")</f>
        <v/>
      </c>
      <c r="B175" s="119" t="str">
        <f>IF(B$6="LECTURE",IF('Database (LECTURE-RES-PRAC)'!B170="","",'Database (LECTURE-RES-PRAC)'!B170),"")</f>
        <v/>
      </c>
      <c r="C175" s="118" t="str">
        <f>IF(B175&lt;&gt;"",'Database (LECTURE-RES-PRAC)'!C170,"")</f>
        <v/>
      </c>
      <c r="D175" s="276"/>
      <c r="E175" s="57"/>
      <c r="F175" s="57"/>
      <c r="G175" s="57"/>
      <c r="H175" s="57"/>
      <c r="I175" s="57"/>
      <c r="J175" s="57"/>
      <c r="K175" s="57"/>
      <c r="L175" s="57"/>
      <c r="M175" s="57"/>
      <c r="N175" s="116" t="str">
        <f t="shared" si="103"/>
        <v/>
      </c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116" t="str">
        <f t="shared" si="104"/>
        <v/>
      </c>
      <c r="Z175" s="57"/>
      <c r="AA175" s="57"/>
      <c r="AB175" s="57"/>
      <c r="AC175" s="57"/>
      <c r="AD175" s="57"/>
      <c r="AE175" s="57"/>
      <c r="AF175" s="57"/>
      <c r="AG175" s="57"/>
      <c r="AH175" s="57"/>
      <c r="AI175" s="57"/>
      <c r="AJ175" s="117" t="str">
        <f t="shared" si="105"/>
        <v/>
      </c>
      <c r="AK175" s="120" t="str">
        <f t="shared" si="106"/>
        <v/>
      </c>
      <c r="AL175" s="92" t="str">
        <f t="shared" si="107"/>
        <v/>
      </c>
      <c r="AM175" s="92" t="str">
        <f t="shared" si="108"/>
        <v/>
      </c>
      <c r="AN175" s="120" t="str">
        <f t="shared" si="109"/>
        <v/>
      </c>
      <c r="AO175" s="92" t="str">
        <f t="shared" si="110"/>
        <v/>
      </c>
      <c r="AP175" s="92" t="str">
        <f t="shared" si="111"/>
        <v/>
      </c>
      <c r="AQ175" s="120" t="str">
        <f t="shared" si="112"/>
        <v/>
      </c>
      <c r="AR175" s="92" t="str">
        <f t="shared" si="113"/>
        <v/>
      </c>
      <c r="AS175" s="92" t="str">
        <f t="shared" si="114"/>
        <v/>
      </c>
      <c r="AT175" s="120" t="str">
        <f t="shared" si="115"/>
        <v/>
      </c>
      <c r="AU175" s="92" t="str">
        <f t="shared" si="116"/>
        <v/>
      </c>
      <c r="AV175" s="92" t="str">
        <f t="shared" si="117"/>
        <v/>
      </c>
      <c r="AW175" s="120" t="str">
        <f t="shared" si="118"/>
        <v/>
      </c>
      <c r="AX175" s="92" t="str">
        <f t="shared" si="119"/>
        <v/>
      </c>
      <c r="AY175" s="92" t="str">
        <f t="shared" si="120"/>
        <v/>
      </c>
      <c r="AZ175" s="91" t="str">
        <f t="shared" si="121"/>
        <v/>
      </c>
      <c r="BA175" s="92" t="str">
        <f t="shared" si="122"/>
        <v/>
      </c>
      <c r="BB175" s="92" t="str">
        <f t="shared" si="123"/>
        <v/>
      </c>
      <c r="BC175" s="91" t="str">
        <f t="shared" si="124"/>
        <v/>
      </c>
      <c r="BD175" s="92" t="str">
        <f t="shared" si="125"/>
        <v/>
      </c>
      <c r="BE175" s="92" t="str">
        <f t="shared" si="126"/>
        <v/>
      </c>
      <c r="BF175" s="91" t="str">
        <f t="shared" si="127"/>
        <v/>
      </c>
      <c r="BG175" s="92" t="str">
        <f t="shared" si="128"/>
        <v/>
      </c>
      <c r="BH175" s="92" t="str">
        <f t="shared" si="129"/>
        <v/>
      </c>
      <c r="BI175" s="91" t="str">
        <f t="shared" si="130"/>
        <v/>
      </c>
      <c r="BJ175" s="92" t="str">
        <f t="shared" si="131"/>
        <v/>
      </c>
      <c r="BK175" s="92" t="str">
        <f t="shared" si="132"/>
        <v/>
      </c>
      <c r="BL175" s="91" t="str">
        <f t="shared" si="133"/>
        <v/>
      </c>
      <c r="BM175" s="92" t="str">
        <f t="shared" si="134"/>
        <v/>
      </c>
      <c r="BN175" s="92" t="str">
        <f t="shared" si="135"/>
        <v/>
      </c>
      <c r="BO175" s="2"/>
      <c r="BP175" s="2"/>
    </row>
    <row r="176" spans="1:68" ht="15.75" customHeight="1">
      <c r="A176" s="118" t="str">
        <f>IF(B$6="LECTURE",IF('Database (LECTURE-RES-PRAC)'!A171="","",'Database (LECTURE-RES-PRAC)'!A171),"")</f>
        <v/>
      </c>
      <c r="B176" s="119" t="str">
        <f>IF(B$6="LECTURE",IF('Database (LECTURE-RES-PRAC)'!B171="","",'Database (LECTURE-RES-PRAC)'!B171),"")</f>
        <v/>
      </c>
      <c r="C176" s="118" t="str">
        <f>IF(B176&lt;&gt;"",'Database (LECTURE-RES-PRAC)'!C171,"")</f>
        <v/>
      </c>
      <c r="D176" s="276"/>
      <c r="E176" s="57"/>
      <c r="F176" s="57"/>
      <c r="G176" s="57"/>
      <c r="H176" s="57"/>
      <c r="I176" s="57"/>
      <c r="J176" s="57"/>
      <c r="K176" s="57"/>
      <c r="L176" s="57"/>
      <c r="M176" s="57"/>
      <c r="N176" s="116" t="str">
        <f t="shared" si="103"/>
        <v/>
      </c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116" t="str">
        <f t="shared" si="104"/>
        <v/>
      </c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117" t="str">
        <f t="shared" si="105"/>
        <v/>
      </c>
      <c r="AK176" s="120" t="str">
        <f t="shared" si="106"/>
        <v/>
      </c>
      <c r="AL176" s="92" t="str">
        <f t="shared" si="107"/>
        <v/>
      </c>
      <c r="AM176" s="92" t="str">
        <f t="shared" si="108"/>
        <v/>
      </c>
      <c r="AN176" s="120" t="str">
        <f t="shared" si="109"/>
        <v/>
      </c>
      <c r="AO176" s="92" t="str">
        <f t="shared" si="110"/>
        <v/>
      </c>
      <c r="AP176" s="92" t="str">
        <f t="shared" si="111"/>
        <v/>
      </c>
      <c r="AQ176" s="120" t="str">
        <f t="shared" si="112"/>
        <v/>
      </c>
      <c r="AR176" s="92" t="str">
        <f t="shared" si="113"/>
        <v/>
      </c>
      <c r="AS176" s="92" t="str">
        <f t="shared" si="114"/>
        <v/>
      </c>
      <c r="AT176" s="120" t="str">
        <f t="shared" si="115"/>
        <v/>
      </c>
      <c r="AU176" s="92" t="str">
        <f t="shared" si="116"/>
        <v/>
      </c>
      <c r="AV176" s="92" t="str">
        <f t="shared" si="117"/>
        <v/>
      </c>
      <c r="AW176" s="120" t="str">
        <f t="shared" si="118"/>
        <v/>
      </c>
      <c r="AX176" s="92" t="str">
        <f t="shared" si="119"/>
        <v/>
      </c>
      <c r="AY176" s="92" t="str">
        <f t="shared" si="120"/>
        <v/>
      </c>
      <c r="AZ176" s="91" t="str">
        <f t="shared" si="121"/>
        <v/>
      </c>
      <c r="BA176" s="92" t="str">
        <f t="shared" si="122"/>
        <v/>
      </c>
      <c r="BB176" s="92" t="str">
        <f t="shared" si="123"/>
        <v/>
      </c>
      <c r="BC176" s="91" t="str">
        <f t="shared" si="124"/>
        <v/>
      </c>
      <c r="BD176" s="92" t="str">
        <f t="shared" si="125"/>
        <v/>
      </c>
      <c r="BE176" s="92" t="str">
        <f t="shared" si="126"/>
        <v/>
      </c>
      <c r="BF176" s="91" t="str">
        <f t="shared" si="127"/>
        <v/>
      </c>
      <c r="BG176" s="92" t="str">
        <f t="shared" si="128"/>
        <v/>
      </c>
      <c r="BH176" s="92" t="str">
        <f t="shared" si="129"/>
        <v/>
      </c>
      <c r="BI176" s="91" t="str">
        <f t="shared" si="130"/>
        <v/>
      </c>
      <c r="BJ176" s="92" t="str">
        <f t="shared" si="131"/>
        <v/>
      </c>
      <c r="BK176" s="92" t="str">
        <f t="shared" si="132"/>
        <v/>
      </c>
      <c r="BL176" s="91" t="str">
        <f t="shared" si="133"/>
        <v/>
      </c>
      <c r="BM176" s="92" t="str">
        <f t="shared" si="134"/>
        <v/>
      </c>
      <c r="BN176" s="92" t="str">
        <f t="shared" si="135"/>
        <v/>
      </c>
      <c r="BO176" s="2"/>
      <c r="BP176" s="2"/>
    </row>
    <row r="177" spans="1:68" ht="15.75" customHeight="1">
      <c r="A177" s="118" t="str">
        <f>IF(B$6="LECTURE",IF('Database (LECTURE-RES-PRAC)'!A172="","",'Database (LECTURE-RES-PRAC)'!A172),"")</f>
        <v/>
      </c>
      <c r="B177" s="119" t="str">
        <f>IF(B$6="LECTURE",IF('Database (LECTURE-RES-PRAC)'!B172="","",'Database (LECTURE-RES-PRAC)'!B172),"")</f>
        <v/>
      </c>
      <c r="C177" s="118" t="str">
        <f>IF(B177&lt;&gt;"",'Database (LECTURE-RES-PRAC)'!C172,"")</f>
        <v/>
      </c>
      <c r="D177" s="276"/>
      <c r="E177" s="57"/>
      <c r="F177" s="57"/>
      <c r="G177" s="57"/>
      <c r="H177" s="57"/>
      <c r="I177" s="57"/>
      <c r="J177" s="57"/>
      <c r="K177" s="57"/>
      <c r="L177" s="57"/>
      <c r="M177" s="57"/>
      <c r="N177" s="116" t="str">
        <f t="shared" si="103"/>
        <v/>
      </c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116" t="str">
        <f t="shared" si="104"/>
        <v/>
      </c>
      <c r="Z177" s="57"/>
      <c r="AA177" s="57"/>
      <c r="AB177" s="57"/>
      <c r="AC177" s="57"/>
      <c r="AD177" s="57"/>
      <c r="AE177" s="57"/>
      <c r="AF177" s="57"/>
      <c r="AG177" s="57"/>
      <c r="AH177" s="57"/>
      <c r="AI177" s="57"/>
      <c r="AJ177" s="117" t="str">
        <f t="shared" si="105"/>
        <v/>
      </c>
      <c r="AK177" s="120" t="str">
        <f t="shared" si="106"/>
        <v/>
      </c>
      <c r="AL177" s="92" t="str">
        <f t="shared" si="107"/>
        <v/>
      </c>
      <c r="AM177" s="92" t="str">
        <f t="shared" si="108"/>
        <v/>
      </c>
      <c r="AN177" s="120" t="str">
        <f t="shared" si="109"/>
        <v/>
      </c>
      <c r="AO177" s="92" t="str">
        <f t="shared" si="110"/>
        <v/>
      </c>
      <c r="AP177" s="92" t="str">
        <f t="shared" si="111"/>
        <v/>
      </c>
      <c r="AQ177" s="120" t="str">
        <f t="shared" si="112"/>
        <v/>
      </c>
      <c r="AR177" s="92" t="str">
        <f t="shared" si="113"/>
        <v/>
      </c>
      <c r="AS177" s="92" t="str">
        <f t="shared" si="114"/>
        <v/>
      </c>
      <c r="AT177" s="120" t="str">
        <f t="shared" si="115"/>
        <v/>
      </c>
      <c r="AU177" s="92" t="str">
        <f t="shared" si="116"/>
        <v/>
      </c>
      <c r="AV177" s="92" t="str">
        <f t="shared" si="117"/>
        <v/>
      </c>
      <c r="AW177" s="120" t="str">
        <f t="shared" si="118"/>
        <v/>
      </c>
      <c r="AX177" s="92" t="str">
        <f t="shared" si="119"/>
        <v/>
      </c>
      <c r="AY177" s="92" t="str">
        <f t="shared" si="120"/>
        <v/>
      </c>
      <c r="AZ177" s="91" t="str">
        <f t="shared" si="121"/>
        <v/>
      </c>
      <c r="BA177" s="92" t="str">
        <f t="shared" si="122"/>
        <v/>
      </c>
      <c r="BB177" s="92" t="str">
        <f t="shared" si="123"/>
        <v/>
      </c>
      <c r="BC177" s="91" t="str">
        <f t="shared" si="124"/>
        <v/>
      </c>
      <c r="BD177" s="92" t="str">
        <f t="shared" si="125"/>
        <v/>
      </c>
      <c r="BE177" s="92" t="str">
        <f t="shared" si="126"/>
        <v/>
      </c>
      <c r="BF177" s="91" t="str">
        <f t="shared" si="127"/>
        <v/>
      </c>
      <c r="BG177" s="92" t="str">
        <f t="shared" si="128"/>
        <v/>
      </c>
      <c r="BH177" s="92" t="str">
        <f t="shared" si="129"/>
        <v/>
      </c>
      <c r="BI177" s="91" t="str">
        <f t="shared" si="130"/>
        <v/>
      </c>
      <c r="BJ177" s="92" t="str">
        <f t="shared" si="131"/>
        <v/>
      </c>
      <c r="BK177" s="92" t="str">
        <f t="shared" si="132"/>
        <v/>
      </c>
      <c r="BL177" s="91" t="str">
        <f t="shared" si="133"/>
        <v/>
      </c>
      <c r="BM177" s="92" t="str">
        <f t="shared" si="134"/>
        <v/>
      </c>
      <c r="BN177" s="92" t="str">
        <f t="shared" si="135"/>
        <v/>
      </c>
      <c r="BO177" s="2"/>
      <c r="BP177" s="2"/>
    </row>
    <row r="178" spans="1:68" ht="15.75" customHeight="1">
      <c r="A178" s="118" t="str">
        <f>IF(B$6="LECTURE",IF('Database (LECTURE-RES-PRAC)'!A173="","",'Database (LECTURE-RES-PRAC)'!A173),"")</f>
        <v/>
      </c>
      <c r="B178" s="119" t="str">
        <f>IF(B$6="LECTURE",IF('Database (LECTURE-RES-PRAC)'!B173="","",'Database (LECTURE-RES-PRAC)'!B173),"")</f>
        <v/>
      </c>
      <c r="C178" s="118" t="str">
        <f>IF(B178&lt;&gt;"",'Database (LECTURE-RES-PRAC)'!C173,"")</f>
        <v/>
      </c>
      <c r="D178" s="276"/>
      <c r="E178" s="57"/>
      <c r="F178" s="57"/>
      <c r="G178" s="57"/>
      <c r="H178" s="57"/>
      <c r="I178" s="57"/>
      <c r="J178" s="57"/>
      <c r="K178" s="57"/>
      <c r="L178" s="57"/>
      <c r="M178" s="57"/>
      <c r="N178" s="116" t="str">
        <f t="shared" si="103"/>
        <v/>
      </c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116" t="str">
        <f t="shared" si="104"/>
        <v/>
      </c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117" t="str">
        <f t="shared" si="105"/>
        <v/>
      </c>
      <c r="AK178" s="120" t="str">
        <f t="shared" si="106"/>
        <v/>
      </c>
      <c r="AL178" s="92" t="str">
        <f t="shared" si="107"/>
        <v/>
      </c>
      <c r="AM178" s="92" t="str">
        <f t="shared" si="108"/>
        <v/>
      </c>
      <c r="AN178" s="120" t="str">
        <f t="shared" si="109"/>
        <v/>
      </c>
      <c r="AO178" s="92" t="str">
        <f t="shared" si="110"/>
        <v/>
      </c>
      <c r="AP178" s="92" t="str">
        <f t="shared" si="111"/>
        <v/>
      </c>
      <c r="AQ178" s="120" t="str">
        <f t="shared" si="112"/>
        <v/>
      </c>
      <c r="AR178" s="92" t="str">
        <f t="shared" si="113"/>
        <v/>
      </c>
      <c r="AS178" s="92" t="str">
        <f t="shared" si="114"/>
        <v/>
      </c>
      <c r="AT178" s="120" t="str">
        <f t="shared" si="115"/>
        <v/>
      </c>
      <c r="AU178" s="92" t="str">
        <f t="shared" si="116"/>
        <v/>
      </c>
      <c r="AV178" s="92" t="str">
        <f t="shared" si="117"/>
        <v/>
      </c>
      <c r="AW178" s="120" t="str">
        <f t="shared" si="118"/>
        <v/>
      </c>
      <c r="AX178" s="92" t="str">
        <f t="shared" si="119"/>
        <v/>
      </c>
      <c r="AY178" s="92" t="str">
        <f t="shared" si="120"/>
        <v/>
      </c>
      <c r="AZ178" s="91" t="str">
        <f t="shared" si="121"/>
        <v/>
      </c>
      <c r="BA178" s="92" t="str">
        <f t="shared" si="122"/>
        <v/>
      </c>
      <c r="BB178" s="92" t="str">
        <f t="shared" si="123"/>
        <v/>
      </c>
      <c r="BC178" s="91" t="str">
        <f t="shared" si="124"/>
        <v/>
      </c>
      <c r="BD178" s="92" t="str">
        <f t="shared" si="125"/>
        <v/>
      </c>
      <c r="BE178" s="92" t="str">
        <f t="shared" si="126"/>
        <v/>
      </c>
      <c r="BF178" s="91" t="str">
        <f t="shared" si="127"/>
        <v/>
      </c>
      <c r="BG178" s="92" t="str">
        <f t="shared" si="128"/>
        <v/>
      </c>
      <c r="BH178" s="92" t="str">
        <f t="shared" si="129"/>
        <v/>
      </c>
      <c r="BI178" s="91" t="str">
        <f t="shared" si="130"/>
        <v/>
      </c>
      <c r="BJ178" s="92" t="str">
        <f t="shared" si="131"/>
        <v/>
      </c>
      <c r="BK178" s="92" t="str">
        <f t="shared" si="132"/>
        <v/>
      </c>
      <c r="BL178" s="91" t="str">
        <f t="shared" si="133"/>
        <v/>
      </c>
      <c r="BM178" s="92" t="str">
        <f t="shared" si="134"/>
        <v/>
      </c>
      <c r="BN178" s="92" t="str">
        <f t="shared" si="135"/>
        <v/>
      </c>
      <c r="BO178" s="2"/>
      <c r="BP178" s="2"/>
    </row>
    <row r="179" spans="1:68" ht="15.75" customHeight="1">
      <c r="A179" s="118" t="str">
        <f>IF(B$6="LECTURE",IF('Database (LECTURE-RES-PRAC)'!A174="","",'Database (LECTURE-RES-PRAC)'!A174),"")</f>
        <v/>
      </c>
      <c r="B179" s="119" t="str">
        <f>IF(B$6="LECTURE",IF('Database (LECTURE-RES-PRAC)'!B174="","",'Database (LECTURE-RES-PRAC)'!B174),"")</f>
        <v/>
      </c>
      <c r="C179" s="118" t="str">
        <f>IF(B179&lt;&gt;"",'Database (LECTURE-RES-PRAC)'!C174,"")</f>
        <v/>
      </c>
      <c r="D179" s="276"/>
      <c r="E179" s="57"/>
      <c r="F179" s="57"/>
      <c r="G179" s="57"/>
      <c r="H179" s="57"/>
      <c r="I179" s="57"/>
      <c r="J179" s="57"/>
      <c r="K179" s="57"/>
      <c r="L179" s="57"/>
      <c r="M179" s="57"/>
      <c r="N179" s="116" t="str">
        <f t="shared" si="103"/>
        <v/>
      </c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116" t="str">
        <f t="shared" si="104"/>
        <v/>
      </c>
      <c r="Z179" s="57"/>
      <c r="AA179" s="57"/>
      <c r="AB179" s="57"/>
      <c r="AC179" s="57"/>
      <c r="AD179" s="57"/>
      <c r="AE179" s="57"/>
      <c r="AF179" s="57"/>
      <c r="AG179" s="57"/>
      <c r="AH179" s="57"/>
      <c r="AI179" s="57"/>
      <c r="AJ179" s="117" t="str">
        <f t="shared" si="105"/>
        <v/>
      </c>
      <c r="AK179" s="120" t="str">
        <f t="shared" si="106"/>
        <v/>
      </c>
      <c r="AL179" s="92" t="str">
        <f t="shared" si="107"/>
        <v/>
      </c>
      <c r="AM179" s="92" t="str">
        <f t="shared" si="108"/>
        <v/>
      </c>
      <c r="AN179" s="120" t="str">
        <f t="shared" si="109"/>
        <v/>
      </c>
      <c r="AO179" s="92" t="str">
        <f t="shared" si="110"/>
        <v/>
      </c>
      <c r="AP179" s="92" t="str">
        <f t="shared" si="111"/>
        <v/>
      </c>
      <c r="AQ179" s="120" t="str">
        <f t="shared" si="112"/>
        <v/>
      </c>
      <c r="AR179" s="92" t="str">
        <f t="shared" si="113"/>
        <v/>
      </c>
      <c r="AS179" s="92" t="str">
        <f t="shared" si="114"/>
        <v/>
      </c>
      <c r="AT179" s="120" t="str">
        <f t="shared" si="115"/>
        <v/>
      </c>
      <c r="AU179" s="92" t="str">
        <f t="shared" si="116"/>
        <v/>
      </c>
      <c r="AV179" s="92" t="str">
        <f t="shared" si="117"/>
        <v/>
      </c>
      <c r="AW179" s="120" t="str">
        <f t="shared" si="118"/>
        <v/>
      </c>
      <c r="AX179" s="92" t="str">
        <f t="shared" si="119"/>
        <v/>
      </c>
      <c r="AY179" s="92" t="str">
        <f t="shared" si="120"/>
        <v/>
      </c>
      <c r="AZ179" s="91" t="str">
        <f t="shared" si="121"/>
        <v/>
      </c>
      <c r="BA179" s="92" t="str">
        <f t="shared" si="122"/>
        <v/>
      </c>
      <c r="BB179" s="92" t="str">
        <f t="shared" si="123"/>
        <v/>
      </c>
      <c r="BC179" s="91" t="str">
        <f t="shared" si="124"/>
        <v/>
      </c>
      <c r="BD179" s="92" t="str">
        <f t="shared" si="125"/>
        <v/>
      </c>
      <c r="BE179" s="92" t="str">
        <f t="shared" si="126"/>
        <v/>
      </c>
      <c r="BF179" s="91" t="str">
        <f t="shared" si="127"/>
        <v/>
      </c>
      <c r="BG179" s="92" t="str">
        <f t="shared" si="128"/>
        <v/>
      </c>
      <c r="BH179" s="92" t="str">
        <f t="shared" si="129"/>
        <v/>
      </c>
      <c r="BI179" s="91" t="str">
        <f t="shared" si="130"/>
        <v/>
      </c>
      <c r="BJ179" s="92" t="str">
        <f t="shared" si="131"/>
        <v/>
      </c>
      <c r="BK179" s="92" t="str">
        <f t="shared" si="132"/>
        <v/>
      </c>
      <c r="BL179" s="91" t="str">
        <f t="shared" si="133"/>
        <v/>
      </c>
      <c r="BM179" s="92" t="str">
        <f t="shared" si="134"/>
        <v/>
      </c>
      <c r="BN179" s="92" t="str">
        <f t="shared" si="135"/>
        <v/>
      </c>
      <c r="BO179" s="2"/>
      <c r="BP179" s="2"/>
    </row>
    <row r="180" spans="1:68" ht="15.75" customHeight="1">
      <c r="A180" s="118" t="str">
        <f>IF(B$6="LECTURE",IF('Database (LECTURE-RES-PRAC)'!A175="","",'Database (LECTURE-RES-PRAC)'!A175),"")</f>
        <v/>
      </c>
      <c r="B180" s="119" t="str">
        <f>IF(B$6="LECTURE",IF('Database (LECTURE-RES-PRAC)'!B175="","",'Database (LECTURE-RES-PRAC)'!B175),"")</f>
        <v/>
      </c>
      <c r="C180" s="118" t="str">
        <f>IF(B180&lt;&gt;"",'Database (LECTURE-RES-PRAC)'!C175,"")</f>
        <v/>
      </c>
      <c r="D180" s="276"/>
      <c r="E180" s="57"/>
      <c r="F180" s="57"/>
      <c r="G180" s="57"/>
      <c r="H180" s="57"/>
      <c r="I180" s="57"/>
      <c r="J180" s="57"/>
      <c r="K180" s="57"/>
      <c r="L180" s="57"/>
      <c r="M180" s="57"/>
      <c r="N180" s="116" t="str">
        <f t="shared" si="103"/>
        <v/>
      </c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116" t="str">
        <f t="shared" si="104"/>
        <v/>
      </c>
      <c r="Z180" s="57"/>
      <c r="AA180" s="57"/>
      <c r="AB180" s="57"/>
      <c r="AC180" s="57"/>
      <c r="AD180" s="57"/>
      <c r="AE180" s="57"/>
      <c r="AF180" s="57"/>
      <c r="AG180" s="57"/>
      <c r="AH180" s="57"/>
      <c r="AI180" s="57"/>
      <c r="AJ180" s="117" t="str">
        <f t="shared" si="105"/>
        <v/>
      </c>
      <c r="AK180" s="120" t="str">
        <f t="shared" si="106"/>
        <v/>
      </c>
      <c r="AL180" s="92" t="str">
        <f t="shared" si="107"/>
        <v/>
      </c>
      <c r="AM180" s="92" t="str">
        <f t="shared" si="108"/>
        <v/>
      </c>
      <c r="AN180" s="120" t="str">
        <f t="shared" si="109"/>
        <v/>
      </c>
      <c r="AO180" s="92" t="str">
        <f t="shared" si="110"/>
        <v/>
      </c>
      <c r="AP180" s="92" t="str">
        <f t="shared" si="111"/>
        <v/>
      </c>
      <c r="AQ180" s="120" t="str">
        <f t="shared" si="112"/>
        <v/>
      </c>
      <c r="AR180" s="92" t="str">
        <f t="shared" si="113"/>
        <v/>
      </c>
      <c r="AS180" s="92" t="str">
        <f t="shared" si="114"/>
        <v/>
      </c>
      <c r="AT180" s="120" t="str">
        <f t="shared" si="115"/>
        <v/>
      </c>
      <c r="AU180" s="92" t="str">
        <f t="shared" si="116"/>
        <v/>
      </c>
      <c r="AV180" s="92" t="str">
        <f t="shared" si="117"/>
        <v/>
      </c>
      <c r="AW180" s="120" t="str">
        <f t="shared" si="118"/>
        <v/>
      </c>
      <c r="AX180" s="92" t="str">
        <f t="shared" si="119"/>
        <v/>
      </c>
      <c r="AY180" s="92" t="str">
        <f t="shared" si="120"/>
        <v/>
      </c>
      <c r="AZ180" s="91" t="str">
        <f t="shared" si="121"/>
        <v/>
      </c>
      <c r="BA180" s="92" t="str">
        <f t="shared" si="122"/>
        <v/>
      </c>
      <c r="BB180" s="92" t="str">
        <f t="shared" si="123"/>
        <v/>
      </c>
      <c r="BC180" s="91" t="str">
        <f t="shared" si="124"/>
        <v/>
      </c>
      <c r="BD180" s="92" t="str">
        <f t="shared" si="125"/>
        <v/>
      </c>
      <c r="BE180" s="92" t="str">
        <f t="shared" si="126"/>
        <v/>
      </c>
      <c r="BF180" s="91" t="str">
        <f t="shared" si="127"/>
        <v/>
      </c>
      <c r="BG180" s="92" t="str">
        <f t="shared" si="128"/>
        <v/>
      </c>
      <c r="BH180" s="92" t="str">
        <f t="shared" si="129"/>
        <v/>
      </c>
      <c r="BI180" s="91" t="str">
        <f t="shared" si="130"/>
        <v/>
      </c>
      <c r="BJ180" s="92" t="str">
        <f t="shared" si="131"/>
        <v/>
      </c>
      <c r="BK180" s="92" t="str">
        <f t="shared" si="132"/>
        <v/>
      </c>
      <c r="BL180" s="91" t="str">
        <f t="shared" si="133"/>
        <v/>
      </c>
      <c r="BM180" s="92" t="str">
        <f t="shared" si="134"/>
        <v/>
      </c>
      <c r="BN180" s="92" t="str">
        <f t="shared" si="135"/>
        <v/>
      </c>
      <c r="BO180" s="2"/>
      <c r="BP180" s="2"/>
    </row>
    <row r="181" spans="1:68" ht="15.75" customHeight="1">
      <c r="A181" s="118" t="str">
        <f>IF(B$6="LECTURE",IF('Database (LECTURE-RES-PRAC)'!A176="","",'Database (LECTURE-RES-PRAC)'!A176),"")</f>
        <v/>
      </c>
      <c r="B181" s="119" t="str">
        <f>IF(B$6="LECTURE",IF('Database (LECTURE-RES-PRAC)'!B176="","",'Database (LECTURE-RES-PRAC)'!B176),"")</f>
        <v/>
      </c>
      <c r="C181" s="118" t="str">
        <f>IF(B181&lt;&gt;"",'Database (LECTURE-RES-PRAC)'!C176,"")</f>
        <v/>
      </c>
      <c r="D181" s="276"/>
      <c r="E181" s="57"/>
      <c r="F181" s="57"/>
      <c r="G181" s="57"/>
      <c r="H181" s="57"/>
      <c r="I181" s="57"/>
      <c r="J181" s="57"/>
      <c r="K181" s="57"/>
      <c r="L181" s="57"/>
      <c r="M181" s="57"/>
      <c r="N181" s="116" t="str">
        <f t="shared" si="103"/>
        <v/>
      </c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116" t="str">
        <f t="shared" si="104"/>
        <v/>
      </c>
      <c r="Z181" s="57"/>
      <c r="AA181" s="57"/>
      <c r="AB181" s="57"/>
      <c r="AC181" s="57"/>
      <c r="AD181" s="57"/>
      <c r="AE181" s="57"/>
      <c r="AF181" s="57"/>
      <c r="AG181" s="57"/>
      <c r="AH181" s="57"/>
      <c r="AI181" s="57"/>
      <c r="AJ181" s="117" t="str">
        <f t="shared" si="105"/>
        <v/>
      </c>
      <c r="AK181" s="120" t="str">
        <f t="shared" si="106"/>
        <v/>
      </c>
      <c r="AL181" s="92" t="str">
        <f t="shared" si="107"/>
        <v/>
      </c>
      <c r="AM181" s="92" t="str">
        <f t="shared" si="108"/>
        <v/>
      </c>
      <c r="AN181" s="120" t="str">
        <f t="shared" si="109"/>
        <v/>
      </c>
      <c r="AO181" s="92" t="str">
        <f t="shared" si="110"/>
        <v/>
      </c>
      <c r="AP181" s="92" t="str">
        <f t="shared" si="111"/>
        <v/>
      </c>
      <c r="AQ181" s="120" t="str">
        <f t="shared" si="112"/>
        <v/>
      </c>
      <c r="AR181" s="92" t="str">
        <f t="shared" si="113"/>
        <v/>
      </c>
      <c r="AS181" s="92" t="str">
        <f t="shared" si="114"/>
        <v/>
      </c>
      <c r="AT181" s="120" t="str">
        <f t="shared" si="115"/>
        <v/>
      </c>
      <c r="AU181" s="92" t="str">
        <f t="shared" si="116"/>
        <v/>
      </c>
      <c r="AV181" s="92" t="str">
        <f t="shared" si="117"/>
        <v/>
      </c>
      <c r="AW181" s="120" t="str">
        <f t="shared" si="118"/>
        <v/>
      </c>
      <c r="AX181" s="92" t="str">
        <f t="shared" si="119"/>
        <v/>
      </c>
      <c r="AY181" s="92" t="str">
        <f t="shared" si="120"/>
        <v/>
      </c>
      <c r="AZ181" s="91" t="str">
        <f t="shared" si="121"/>
        <v/>
      </c>
      <c r="BA181" s="92" t="str">
        <f t="shared" si="122"/>
        <v/>
      </c>
      <c r="BB181" s="92" t="str">
        <f t="shared" si="123"/>
        <v/>
      </c>
      <c r="BC181" s="91" t="str">
        <f t="shared" si="124"/>
        <v/>
      </c>
      <c r="BD181" s="92" t="str">
        <f t="shared" si="125"/>
        <v/>
      </c>
      <c r="BE181" s="92" t="str">
        <f t="shared" si="126"/>
        <v/>
      </c>
      <c r="BF181" s="91" t="str">
        <f t="shared" si="127"/>
        <v/>
      </c>
      <c r="BG181" s="92" t="str">
        <f t="shared" si="128"/>
        <v/>
      </c>
      <c r="BH181" s="92" t="str">
        <f t="shared" si="129"/>
        <v/>
      </c>
      <c r="BI181" s="91" t="str">
        <f t="shared" si="130"/>
        <v/>
      </c>
      <c r="BJ181" s="92" t="str">
        <f t="shared" si="131"/>
        <v/>
      </c>
      <c r="BK181" s="92" t="str">
        <f t="shared" si="132"/>
        <v/>
      </c>
      <c r="BL181" s="91" t="str">
        <f t="shared" si="133"/>
        <v/>
      </c>
      <c r="BM181" s="92" t="str">
        <f t="shared" si="134"/>
        <v/>
      </c>
      <c r="BN181" s="92" t="str">
        <f t="shared" si="135"/>
        <v/>
      </c>
      <c r="BO181" s="2"/>
      <c r="BP181" s="2"/>
    </row>
    <row r="182" spans="1:68" ht="15.75" customHeight="1">
      <c r="A182" s="118" t="str">
        <f>IF(B$6="LECTURE",IF('Database (LECTURE-RES-PRAC)'!A177="","",'Database (LECTURE-RES-PRAC)'!A177),"")</f>
        <v/>
      </c>
      <c r="B182" s="119" t="str">
        <f>IF(B$6="LECTURE",IF('Database (LECTURE-RES-PRAC)'!B177="","",'Database (LECTURE-RES-PRAC)'!B177),"")</f>
        <v/>
      </c>
      <c r="C182" s="118" t="str">
        <f>IF(B182&lt;&gt;"",'Database (LECTURE-RES-PRAC)'!C177,"")</f>
        <v/>
      </c>
      <c r="D182" s="276"/>
      <c r="E182" s="57"/>
      <c r="F182" s="57"/>
      <c r="G182" s="57"/>
      <c r="H182" s="57"/>
      <c r="I182" s="57"/>
      <c r="J182" s="57"/>
      <c r="K182" s="57"/>
      <c r="L182" s="57"/>
      <c r="M182" s="57"/>
      <c r="N182" s="116" t="str">
        <f t="shared" si="103"/>
        <v/>
      </c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116" t="str">
        <f t="shared" si="104"/>
        <v/>
      </c>
      <c r="Z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117" t="str">
        <f t="shared" si="105"/>
        <v/>
      </c>
      <c r="AK182" s="120" t="str">
        <f t="shared" si="106"/>
        <v/>
      </c>
      <c r="AL182" s="92" t="str">
        <f t="shared" si="107"/>
        <v/>
      </c>
      <c r="AM182" s="92" t="str">
        <f t="shared" si="108"/>
        <v/>
      </c>
      <c r="AN182" s="120" t="str">
        <f t="shared" si="109"/>
        <v/>
      </c>
      <c r="AO182" s="92" t="str">
        <f t="shared" si="110"/>
        <v/>
      </c>
      <c r="AP182" s="92" t="str">
        <f t="shared" si="111"/>
        <v/>
      </c>
      <c r="AQ182" s="120" t="str">
        <f t="shared" si="112"/>
        <v/>
      </c>
      <c r="AR182" s="92" t="str">
        <f t="shared" si="113"/>
        <v/>
      </c>
      <c r="AS182" s="92" t="str">
        <f t="shared" si="114"/>
        <v/>
      </c>
      <c r="AT182" s="120" t="str">
        <f t="shared" si="115"/>
        <v/>
      </c>
      <c r="AU182" s="92" t="str">
        <f t="shared" si="116"/>
        <v/>
      </c>
      <c r="AV182" s="92" t="str">
        <f t="shared" si="117"/>
        <v/>
      </c>
      <c r="AW182" s="120" t="str">
        <f t="shared" si="118"/>
        <v/>
      </c>
      <c r="AX182" s="92" t="str">
        <f t="shared" si="119"/>
        <v/>
      </c>
      <c r="AY182" s="92" t="str">
        <f t="shared" si="120"/>
        <v/>
      </c>
      <c r="AZ182" s="91" t="str">
        <f t="shared" si="121"/>
        <v/>
      </c>
      <c r="BA182" s="92" t="str">
        <f t="shared" si="122"/>
        <v/>
      </c>
      <c r="BB182" s="92" t="str">
        <f t="shared" si="123"/>
        <v/>
      </c>
      <c r="BC182" s="91" t="str">
        <f t="shared" si="124"/>
        <v/>
      </c>
      <c r="BD182" s="92" t="str">
        <f t="shared" si="125"/>
        <v/>
      </c>
      <c r="BE182" s="92" t="str">
        <f t="shared" si="126"/>
        <v/>
      </c>
      <c r="BF182" s="91" t="str">
        <f t="shared" si="127"/>
        <v/>
      </c>
      <c r="BG182" s="92" t="str">
        <f t="shared" si="128"/>
        <v/>
      </c>
      <c r="BH182" s="92" t="str">
        <f t="shared" si="129"/>
        <v/>
      </c>
      <c r="BI182" s="91" t="str">
        <f t="shared" si="130"/>
        <v/>
      </c>
      <c r="BJ182" s="92" t="str">
        <f t="shared" si="131"/>
        <v/>
      </c>
      <c r="BK182" s="92" t="str">
        <f t="shared" si="132"/>
        <v/>
      </c>
      <c r="BL182" s="91" t="str">
        <f t="shared" si="133"/>
        <v/>
      </c>
      <c r="BM182" s="92" t="str">
        <f t="shared" si="134"/>
        <v/>
      </c>
      <c r="BN182" s="92" t="str">
        <f t="shared" si="135"/>
        <v/>
      </c>
      <c r="BO182" s="2"/>
      <c r="BP182" s="2"/>
    </row>
    <row r="183" spans="1:68" ht="15.75" customHeight="1">
      <c r="A183" s="118" t="str">
        <f>IF(B$6="LECTURE",IF('Database (LECTURE-RES-PRAC)'!A178="","",'Database (LECTURE-RES-PRAC)'!A178),"")</f>
        <v/>
      </c>
      <c r="B183" s="119" t="str">
        <f>IF(B$6="LECTURE",IF('Database (LECTURE-RES-PRAC)'!B178="","",'Database (LECTURE-RES-PRAC)'!B178),"")</f>
        <v/>
      </c>
      <c r="C183" s="118" t="str">
        <f>IF(B183&lt;&gt;"",'Database (LECTURE-RES-PRAC)'!C178,"")</f>
        <v/>
      </c>
      <c r="D183" s="276"/>
      <c r="E183" s="57"/>
      <c r="F183" s="57"/>
      <c r="G183" s="57"/>
      <c r="H183" s="57"/>
      <c r="I183" s="57"/>
      <c r="J183" s="57"/>
      <c r="K183" s="57"/>
      <c r="L183" s="57"/>
      <c r="M183" s="57"/>
      <c r="N183" s="116" t="str">
        <f t="shared" si="103"/>
        <v/>
      </c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116" t="str">
        <f t="shared" si="104"/>
        <v/>
      </c>
      <c r="Z183" s="57"/>
      <c r="AA183" s="57"/>
      <c r="AB183" s="57"/>
      <c r="AC183" s="57"/>
      <c r="AD183" s="57"/>
      <c r="AE183" s="57"/>
      <c r="AF183" s="57"/>
      <c r="AG183" s="57"/>
      <c r="AH183" s="57"/>
      <c r="AI183" s="57"/>
      <c r="AJ183" s="117" t="str">
        <f t="shared" si="105"/>
        <v/>
      </c>
      <c r="AK183" s="120" t="str">
        <f t="shared" si="106"/>
        <v/>
      </c>
      <c r="AL183" s="92" t="str">
        <f t="shared" si="107"/>
        <v/>
      </c>
      <c r="AM183" s="92" t="str">
        <f t="shared" si="108"/>
        <v/>
      </c>
      <c r="AN183" s="120" t="str">
        <f t="shared" si="109"/>
        <v/>
      </c>
      <c r="AO183" s="92" t="str">
        <f t="shared" si="110"/>
        <v/>
      </c>
      <c r="AP183" s="92" t="str">
        <f t="shared" si="111"/>
        <v/>
      </c>
      <c r="AQ183" s="120" t="str">
        <f t="shared" si="112"/>
        <v/>
      </c>
      <c r="AR183" s="92" t="str">
        <f t="shared" si="113"/>
        <v/>
      </c>
      <c r="AS183" s="92" t="str">
        <f t="shared" si="114"/>
        <v/>
      </c>
      <c r="AT183" s="120" t="str">
        <f t="shared" si="115"/>
        <v/>
      </c>
      <c r="AU183" s="92" t="str">
        <f t="shared" si="116"/>
        <v/>
      </c>
      <c r="AV183" s="92" t="str">
        <f t="shared" si="117"/>
        <v/>
      </c>
      <c r="AW183" s="120" t="str">
        <f t="shared" si="118"/>
        <v/>
      </c>
      <c r="AX183" s="92" t="str">
        <f t="shared" si="119"/>
        <v/>
      </c>
      <c r="AY183" s="92" t="str">
        <f t="shared" si="120"/>
        <v/>
      </c>
      <c r="AZ183" s="91" t="str">
        <f t="shared" si="121"/>
        <v/>
      </c>
      <c r="BA183" s="92" t="str">
        <f t="shared" si="122"/>
        <v/>
      </c>
      <c r="BB183" s="92" t="str">
        <f t="shared" si="123"/>
        <v/>
      </c>
      <c r="BC183" s="91" t="str">
        <f t="shared" si="124"/>
        <v/>
      </c>
      <c r="BD183" s="92" t="str">
        <f t="shared" si="125"/>
        <v/>
      </c>
      <c r="BE183" s="92" t="str">
        <f t="shared" si="126"/>
        <v/>
      </c>
      <c r="BF183" s="91" t="str">
        <f t="shared" si="127"/>
        <v/>
      </c>
      <c r="BG183" s="92" t="str">
        <f t="shared" si="128"/>
        <v/>
      </c>
      <c r="BH183" s="92" t="str">
        <f t="shared" si="129"/>
        <v/>
      </c>
      <c r="BI183" s="91" t="str">
        <f t="shared" si="130"/>
        <v/>
      </c>
      <c r="BJ183" s="92" t="str">
        <f t="shared" si="131"/>
        <v/>
      </c>
      <c r="BK183" s="92" t="str">
        <f t="shared" si="132"/>
        <v/>
      </c>
      <c r="BL183" s="91" t="str">
        <f t="shared" si="133"/>
        <v/>
      </c>
      <c r="BM183" s="92" t="str">
        <f t="shared" si="134"/>
        <v/>
      </c>
      <c r="BN183" s="92" t="str">
        <f t="shared" si="135"/>
        <v/>
      </c>
      <c r="BO183" s="2"/>
      <c r="BP183" s="2"/>
    </row>
    <row r="184" spans="1:68" ht="15.75" customHeight="1">
      <c r="A184" s="118" t="str">
        <f>IF(B$6="LECTURE",IF('Database (LECTURE-RES-PRAC)'!A179="","",'Database (LECTURE-RES-PRAC)'!A179),"")</f>
        <v/>
      </c>
      <c r="B184" s="119" t="str">
        <f>IF(B$6="LECTURE",IF('Database (LECTURE-RES-PRAC)'!B179="","",'Database (LECTURE-RES-PRAC)'!B179),"")</f>
        <v/>
      </c>
      <c r="C184" s="118" t="str">
        <f>IF(B184&lt;&gt;"",'Database (LECTURE-RES-PRAC)'!C179,"")</f>
        <v/>
      </c>
      <c r="D184" s="276"/>
      <c r="E184" s="57"/>
      <c r="F184" s="57"/>
      <c r="G184" s="57"/>
      <c r="H184" s="57"/>
      <c r="I184" s="57"/>
      <c r="J184" s="57"/>
      <c r="K184" s="57"/>
      <c r="L184" s="57"/>
      <c r="M184" s="57"/>
      <c r="N184" s="116" t="str">
        <f t="shared" si="103"/>
        <v/>
      </c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116" t="str">
        <f t="shared" si="104"/>
        <v/>
      </c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117" t="str">
        <f t="shared" si="105"/>
        <v/>
      </c>
      <c r="AK184" s="120" t="str">
        <f t="shared" si="106"/>
        <v/>
      </c>
      <c r="AL184" s="92" t="str">
        <f t="shared" si="107"/>
        <v/>
      </c>
      <c r="AM184" s="92" t="str">
        <f t="shared" si="108"/>
        <v/>
      </c>
      <c r="AN184" s="120" t="str">
        <f t="shared" si="109"/>
        <v/>
      </c>
      <c r="AO184" s="92" t="str">
        <f t="shared" si="110"/>
        <v/>
      </c>
      <c r="AP184" s="92" t="str">
        <f t="shared" si="111"/>
        <v/>
      </c>
      <c r="AQ184" s="120" t="str">
        <f t="shared" si="112"/>
        <v/>
      </c>
      <c r="AR184" s="92" t="str">
        <f t="shared" si="113"/>
        <v/>
      </c>
      <c r="AS184" s="92" t="str">
        <f t="shared" si="114"/>
        <v/>
      </c>
      <c r="AT184" s="120" t="str">
        <f t="shared" si="115"/>
        <v/>
      </c>
      <c r="AU184" s="92" t="str">
        <f t="shared" si="116"/>
        <v/>
      </c>
      <c r="AV184" s="92" t="str">
        <f t="shared" si="117"/>
        <v/>
      </c>
      <c r="AW184" s="120" t="str">
        <f t="shared" si="118"/>
        <v/>
      </c>
      <c r="AX184" s="92" t="str">
        <f t="shared" si="119"/>
        <v/>
      </c>
      <c r="AY184" s="92" t="str">
        <f t="shared" si="120"/>
        <v/>
      </c>
      <c r="AZ184" s="91" t="str">
        <f t="shared" si="121"/>
        <v/>
      </c>
      <c r="BA184" s="92" t="str">
        <f t="shared" si="122"/>
        <v/>
      </c>
      <c r="BB184" s="92" t="str">
        <f t="shared" si="123"/>
        <v/>
      </c>
      <c r="BC184" s="91" t="str">
        <f t="shared" si="124"/>
        <v/>
      </c>
      <c r="BD184" s="92" t="str">
        <f t="shared" si="125"/>
        <v/>
      </c>
      <c r="BE184" s="92" t="str">
        <f t="shared" si="126"/>
        <v/>
      </c>
      <c r="BF184" s="91" t="str">
        <f t="shared" si="127"/>
        <v/>
      </c>
      <c r="BG184" s="92" t="str">
        <f t="shared" si="128"/>
        <v/>
      </c>
      <c r="BH184" s="92" t="str">
        <f t="shared" si="129"/>
        <v/>
      </c>
      <c r="BI184" s="91" t="str">
        <f t="shared" si="130"/>
        <v/>
      </c>
      <c r="BJ184" s="92" t="str">
        <f t="shared" si="131"/>
        <v/>
      </c>
      <c r="BK184" s="92" t="str">
        <f t="shared" si="132"/>
        <v/>
      </c>
      <c r="BL184" s="91" t="str">
        <f t="shared" si="133"/>
        <v/>
      </c>
      <c r="BM184" s="92" t="str">
        <f t="shared" si="134"/>
        <v/>
      </c>
      <c r="BN184" s="92" t="str">
        <f t="shared" si="135"/>
        <v/>
      </c>
      <c r="BO184" s="2"/>
      <c r="BP184" s="2"/>
    </row>
    <row r="185" spans="1:68" ht="15.75" customHeight="1">
      <c r="A185" s="118" t="str">
        <f>IF(B$6="LECTURE",IF('Database (LECTURE-RES-PRAC)'!A180="","",'Database (LECTURE-RES-PRAC)'!A180),"")</f>
        <v/>
      </c>
      <c r="B185" s="119" t="str">
        <f>IF(B$6="LECTURE",IF('Database (LECTURE-RES-PRAC)'!B180="","",'Database (LECTURE-RES-PRAC)'!B180),"")</f>
        <v/>
      </c>
      <c r="C185" s="118" t="str">
        <f>IF(B185&lt;&gt;"",'Database (LECTURE-RES-PRAC)'!C180,"")</f>
        <v/>
      </c>
      <c r="D185" s="276"/>
      <c r="E185" s="57"/>
      <c r="F185" s="57"/>
      <c r="G185" s="57"/>
      <c r="H185" s="57"/>
      <c r="I185" s="57"/>
      <c r="J185" s="57"/>
      <c r="K185" s="57"/>
      <c r="L185" s="57"/>
      <c r="M185" s="57"/>
      <c r="N185" s="116" t="str">
        <f t="shared" si="103"/>
        <v/>
      </c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116" t="str">
        <f t="shared" si="104"/>
        <v/>
      </c>
      <c r="Z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117" t="str">
        <f t="shared" si="105"/>
        <v/>
      </c>
      <c r="AK185" s="120" t="str">
        <f t="shared" si="106"/>
        <v/>
      </c>
      <c r="AL185" s="92" t="str">
        <f t="shared" si="107"/>
        <v/>
      </c>
      <c r="AM185" s="92" t="str">
        <f t="shared" si="108"/>
        <v/>
      </c>
      <c r="AN185" s="120" t="str">
        <f t="shared" si="109"/>
        <v/>
      </c>
      <c r="AO185" s="92" t="str">
        <f t="shared" si="110"/>
        <v/>
      </c>
      <c r="AP185" s="92" t="str">
        <f t="shared" si="111"/>
        <v/>
      </c>
      <c r="AQ185" s="120" t="str">
        <f t="shared" si="112"/>
        <v/>
      </c>
      <c r="AR185" s="92" t="str">
        <f t="shared" si="113"/>
        <v/>
      </c>
      <c r="AS185" s="92" t="str">
        <f t="shared" si="114"/>
        <v/>
      </c>
      <c r="AT185" s="120" t="str">
        <f t="shared" si="115"/>
        <v/>
      </c>
      <c r="AU185" s="92" t="str">
        <f t="shared" si="116"/>
        <v/>
      </c>
      <c r="AV185" s="92" t="str">
        <f t="shared" si="117"/>
        <v/>
      </c>
      <c r="AW185" s="120" t="str">
        <f t="shared" si="118"/>
        <v/>
      </c>
      <c r="AX185" s="92" t="str">
        <f t="shared" si="119"/>
        <v/>
      </c>
      <c r="AY185" s="92" t="str">
        <f t="shared" si="120"/>
        <v/>
      </c>
      <c r="AZ185" s="91" t="str">
        <f t="shared" si="121"/>
        <v/>
      </c>
      <c r="BA185" s="92" t="str">
        <f t="shared" si="122"/>
        <v/>
      </c>
      <c r="BB185" s="92" t="str">
        <f t="shared" si="123"/>
        <v/>
      </c>
      <c r="BC185" s="91" t="str">
        <f t="shared" si="124"/>
        <v/>
      </c>
      <c r="BD185" s="92" t="str">
        <f t="shared" si="125"/>
        <v/>
      </c>
      <c r="BE185" s="92" t="str">
        <f t="shared" si="126"/>
        <v/>
      </c>
      <c r="BF185" s="91" t="str">
        <f t="shared" si="127"/>
        <v/>
      </c>
      <c r="BG185" s="92" t="str">
        <f t="shared" si="128"/>
        <v/>
      </c>
      <c r="BH185" s="92" t="str">
        <f t="shared" si="129"/>
        <v/>
      </c>
      <c r="BI185" s="91" t="str">
        <f t="shared" si="130"/>
        <v/>
      </c>
      <c r="BJ185" s="92" t="str">
        <f t="shared" si="131"/>
        <v/>
      </c>
      <c r="BK185" s="92" t="str">
        <f t="shared" si="132"/>
        <v/>
      </c>
      <c r="BL185" s="91" t="str">
        <f t="shared" si="133"/>
        <v/>
      </c>
      <c r="BM185" s="92" t="str">
        <f t="shared" si="134"/>
        <v/>
      </c>
      <c r="BN185" s="92" t="str">
        <f t="shared" si="135"/>
        <v/>
      </c>
      <c r="BO185" s="2"/>
      <c r="BP185" s="2"/>
    </row>
    <row r="186" spans="1:68" ht="15.75" customHeight="1">
      <c r="A186" s="118" t="str">
        <f>IF(B$6="LECTURE",IF('Database (LECTURE-RES-PRAC)'!A181="","",'Database (LECTURE-RES-PRAC)'!A181),"")</f>
        <v/>
      </c>
      <c r="B186" s="119" t="str">
        <f>IF(B$6="LECTURE",IF('Database (LECTURE-RES-PRAC)'!B181="","",'Database (LECTURE-RES-PRAC)'!B181),"")</f>
        <v/>
      </c>
      <c r="C186" s="118" t="str">
        <f>IF(B186&lt;&gt;"",'Database (LECTURE-RES-PRAC)'!C181,"")</f>
        <v/>
      </c>
      <c r="D186" s="276"/>
      <c r="E186" s="57"/>
      <c r="F186" s="57"/>
      <c r="G186" s="57"/>
      <c r="H186" s="57"/>
      <c r="I186" s="57"/>
      <c r="J186" s="57"/>
      <c r="K186" s="57"/>
      <c r="L186" s="57"/>
      <c r="M186" s="57"/>
      <c r="N186" s="116" t="str">
        <f t="shared" si="103"/>
        <v/>
      </c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116" t="str">
        <f t="shared" si="104"/>
        <v/>
      </c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117" t="str">
        <f t="shared" si="105"/>
        <v/>
      </c>
      <c r="AK186" s="120" t="str">
        <f t="shared" si="106"/>
        <v/>
      </c>
      <c r="AL186" s="92" t="str">
        <f t="shared" si="107"/>
        <v/>
      </c>
      <c r="AM186" s="92" t="str">
        <f t="shared" si="108"/>
        <v/>
      </c>
      <c r="AN186" s="120" t="str">
        <f t="shared" si="109"/>
        <v/>
      </c>
      <c r="AO186" s="92" t="str">
        <f t="shared" si="110"/>
        <v/>
      </c>
      <c r="AP186" s="92" t="str">
        <f t="shared" si="111"/>
        <v/>
      </c>
      <c r="AQ186" s="120" t="str">
        <f t="shared" si="112"/>
        <v/>
      </c>
      <c r="AR186" s="92" t="str">
        <f t="shared" si="113"/>
        <v/>
      </c>
      <c r="AS186" s="92" t="str">
        <f t="shared" si="114"/>
        <v/>
      </c>
      <c r="AT186" s="120" t="str">
        <f t="shared" si="115"/>
        <v/>
      </c>
      <c r="AU186" s="92" t="str">
        <f t="shared" si="116"/>
        <v/>
      </c>
      <c r="AV186" s="92" t="str">
        <f t="shared" si="117"/>
        <v/>
      </c>
      <c r="AW186" s="120" t="str">
        <f t="shared" si="118"/>
        <v/>
      </c>
      <c r="AX186" s="92" t="str">
        <f t="shared" si="119"/>
        <v/>
      </c>
      <c r="AY186" s="92" t="str">
        <f t="shared" si="120"/>
        <v/>
      </c>
      <c r="AZ186" s="91" t="str">
        <f t="shared" si="121"/>
        <v/>
      </c>
      <c r="BA186" s="92" t="str">
        <f t="shared" si="122"/>
        <v/>
      </c>
      <c r="BB186" s="92" t="str">
        <f t="shared" si="123"/>
        <v/>
      </c>
      <c r="BC186" s="91" t="str">
        <f t="shared" si="124"/>
        <v/>
      </c>
      <c r="BD186" s="92" t="str">
        <f t="shared" si="125"/>
        <v/>
      </c>
      <c r="BE186" s="92" t="str">
        <f t="shared" si="126"/>
        <v/>
      </c>
      <c r="BF186" s="91" t="str">
        <f t="shared" si="127"/>
        <v/>
      </c>
      <c r="BG186" s="92" t="str">
        <f t="shared" si="128"/>
        <v/>
      </c>
      <c r="BH186" s="92" t="str">
        <f t="shared" si="129"/>
        <v/>
      </c>
      <c r="BI186" s="91" t="str">
        <f t="shared" si="130"/>
        <v/>
      </c>
      <c r="BJ186" s="92" t="str">
        <f t="shared" si="131"/>
        <v/>
      </c>
      <c r="BK186" s="92" t="str">
        <f t="shared" si="132"/>
        <v/>
      </c>
      <c r="BL186" s="91" t="str">
        <f t="shared" si="133"/>
        <v/>
      </c>
      <c r="BM186" s="92" t="str">
        <f t="shared" si="134"/>
        <v/>
      </c>
      <c r="BN186" s="92" t="str">
        <f t="shared" si="135"/>
        <v/>
      </c>
      <c r="BO186" s="2"/>
      <c r="BP186" s="2"/>
    </row>
    <row r="187" spans="1:68" ht="15.75" customHeight="1">
      <c r="A187" s="118" t="str">
        <f>IF(B$6="LECTURE",IF('Database (LECTURE-RES-PRAC)'!A182="","",'Database (LECTURE-RES-PRAC)'!A182),"")</f>
        <v/>
      </c>
      <c r="B187" s="119" t="str">
        <f>IF(B$6="LECTURE",IF('Database (LECTURE-RES-PRAC)'!B182="","",'Database (LECTURE-RES-PRAC)'!B182),"")</f>
        <v/>
      </c>
      <c r="C187" s="118" t="str">
        <f>IF(B187&lt;&gt;"",'Database (LECTURE-RES-PRAC)'!C182,"")</f>
        <v/>
      </c>
      <c r="D187" s="276"/>
      <c r="E187" s="57"/>
      <c r="F187" s="57"/>
      <c r="G187" s="57"/>
      <c r="H187" s="57"/>
      <c r="I187" s="57"/>
      <c r="J187" s="57"/>
      <c r="K187" s="57"/>
      <c r="L187" s="57"/>
      <c r="M187" s="57"/>
      <c r="N187" s="116" t="str">
        <f t="shared" si="103"/>
        <v/>
      </c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116" t="str">
        <f t="shared" si="104"/>
        <v/>
      </c>
      <c r="Z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117" t="str">
        <f t="shared" si="105"/>
        <v/>
      </c>
      <c r="AK187" s="120" t="str">
        <f t="shared" si="106"/>
        <v/>
      </c>
      <c r="AL187" s="92" t="str">
        <f t="shared" si="107"/>
        <v/>
      </c>
      <c r="AM187" s="92" t="str">
        <f t="shared" si="108"/>
        <v/>
      </c>
      <c r="AN187" s="120" t="str">
        <f t="shared" si="109"/>
        <v/>
      </c>
      <c r="AO187" s="92" t="str">
        <f t="shared" si="110"/>
        <v/>
      </c>
      <c r="AP187" s="92" t="str">
        <f t="shared" si="111"/>
        <v/>
      </c>
      <c r="AQ187" s="120" t="str">
        <f t="shared" si="112"/>
        <v/>
      </c>
      <c r="AR187" s="92" t="str">
        <f t="shared" si="113"/>
        <v/>
      </c>
      <c r="AS187" s="92" t="str">
        <f t="shared" si="114"/>
        <v/>
      </c>
      <c r="AT187" s="120" t="str">
        <f t="shared" si="115"/>
        <v/>
      </c>
      <c r="AU187" s="92" t="str">
        <f t="shared" si="116"/>
        <v/>
      </c>
      <c r="AV187" s="92" t="str">
        <f t="shared" si="117"/>
        <v/>
      </c>
      <c r="AW187" s="120" t="str">
        <f t="shared" si="118"/>
        <v/>
      </c>
      <c r="AX187" s="92" t="str">
        <f t="shared" si="119"/>
        <v/>
      </c>
      <c r="AY187" s="92" t="str">
        <f t="shared" si="120"/>
        <v/>
      </c>
      <c r="AZ187" s="91" t="str">
        <f t="shared" si="121"/>
        <v/>
      </c>
      <c r="BA187" s="92" t="str">
        <f t="shared" si="122"/>
        <v/>
      </c>
      <c r="BB187" s="92" t="str">
        <f t="shared" si="123"/>
        <v/>
      </c>
      <c r="BC187" s="91" t="str">
        <f t="shared" si="124"/>
        <v/>
      </c>
      <c r="BD187" s="92" t="str">
        <f t="shared" si="125"/>
        <v/>
      </c>
      <c r="BE187" s="92" t="str">
        <f t="shared" si="126"/>
        <v/>
      </c>
      <c r="BF187" s="91" t="str">
        <f t="shared" si="127"/>
        <v/>
      </c>
      <c r="BG187" s="92" t="str">
        <f t="shared" si="128"/>
        <v/>
      </c>
      <c r="BH187" s="92" t="str">
        <f t="shared" si="129"/>
        <v/>
      </c>
      <c r="BI187" s="91" t="str">
        <f t="shared" si="130"/>
        <v/>
      </c>
      <c r="BJ187" s="92" t="str">
        <f t="shared" si="131"/>
        <v/>
      </c>
      <c r="BK187" s="92" t="str">
        <f t="shared" si="132"/>
        <v/>
      </c>
      <c r="BL187" s="91" t="str">
        <f t="shared" si="133"/>
        <v/>
      </c>
      <c r="BM187" s="92" t="str">
        <f t="shared" si="134"/>
        <v/>
      </c>
      <c r="BN187" s="92" t="str">
        <f t="shared" si="135"/>
        <v/>
      </c>
      <c r="BO187" s="2"/>
      <c r="BP187" s="2"/>
    </row>
    <row r="188" spans="1:68" ht="15.75" customHeight="1">
      <c r="A188" s="118" t="str">
        <f>IF(B$6="LECTURE",IF('Database (LECTURE-RES-PRAC)'!A183="","",'Database (LECTURE-RES-PRAC)'!A183),"")</f>
        <v/>
      </c>
      <c r="B188" s="119" t="str">
        <f>IF(B$6="LECTURE",IF('Database (LECTURE-RES-PRAC)'!B183="","",'Database (LECTURE-RES-PRAC)'!B183),"")</f>
        <v/>
      </c>
      <c r="C188" s="118" t="str">
        <f>IF(B188&lt;&gt;"",'Database (LECTURE-RES-PRAC)'!C183,"")</f>
        <v/>
      </c>
      <c r="D188" s="276"/>
      <c r="E188" s="57"/>
      <c r="F188" s="57"/>
      <c r="G188" s="57"/>
      <c r="H188" s="57"/>
      <c r="I188" s="57"/>
      <c r="J188" s="57"/>
      <c r="K188" s="57"/>
      <c r="L188" s="57"/>
      <c r="M188" s="57"/>
      <c r="N188" s="116" t="str">
        <f t="shared" si="103"/>
        <v/>
      </c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116" t="str">
        <f t="shared" si="104"/>
        <v/>
      </c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117" t="str">
        <f t="shared" si="105"/>
        <v/>
      </c>
      <c r="AK188" s="120" t="str">
        <f t="shared" si="106"/>
        <v/>
      </c>
      <c r="AL188" s="92" t="str">
        <f t="shared" si="107"/>
        <v/>
      </c>
      <c r="AM188" s="92" t="str">
        <f t="shared" si="108"/>
        <v/>
      </c>
      <c r="AN188" s="120" t="str">
        <f t="shared" si="109"/>
        <v/>
      </c>
      <c r="AO188" s="92" t="str">
        <f t="shared" si="110"/>
        <v/>
      </c>
      <c r="AP188" s="92" t="str">
        <f t="shared" si="111"/>
        <v/>
      </c>
      <c r="AQ188" s="120" t="str">
        <f t="shared" si="112"/>
        <v/>
      </c>
      <c r="AR188" s="92" t="str">
        <f t="shared" si="113"/>
        <v/>
      </c>
      <c r="AS188" s="92" t="str">
        <f t="shared" si="114"/>
        <v/>
      </c>
      <c r="AT188" s="120" t="str">
        <f t="shared" si="115"/>
        <v/>
      </c>
      <c r="AU188" s="92" t="str">
        <f t="shared" si="116"/>
        <v/>
      </c>
      <c r="AV188" s="92" t="str">
        <f t="shared" si="117"/>
        <v/>
      </c>
      <c r="AW188" s="120" t="str">
        <f t="shared" si="118"/>
        <v/>
      </c>
      <c r="AX188" s="92" t="str">
        <f t="shared" si="119"/>
        <v/>
      </c>
      <c r="AY188" s="92" t="str">
        <f t="shared" si="120"/>
        <v/>
      </c>
      <c r="AZ188" s="91" t="str">
        <f t="shared" si="121"/>
        <v/>
      </c>
      <c r="BA188" s="92" t="str">
        <f t="shared" si="122"/>
        <v/>
      </c>
      <c r="BB188" s="92" t="str">
        <f t="shared" si="123"/>
        <v/>
      </c>
      <c r="BC188" s="91" t="str">
        <f t="shared" si="124"/>
        <v/>
      </c>
      <c r="BD188" s="92" t="str">
        <f t="shared" si="125"/>
        <v/>
      </c>
      <c r="BE188" s="92" t="str">
        <f t="shared" si="126"/>
        <v/>
      </c>
      <c r="BF188" s="91" t="str">
        <f t="shared" si="127"/>
        <v/>
      </c>
      <c r="BG188" s="92" t="str">
        <f t="shared" si="128"/>
        <v/>
      </c>
      <c r="BH188" s="92" t="str">
        <f t="shared" si="129"/>
        <v/>
      </c>
      <c r="BI188" s="91" t="str">
        <f t="shared" si="130"/>
        <v/>
      </c>
      <c r="BJ188" s="92" t="str">
        <f t="shared" si="131"/>
        <v/>
      </c>
      <c r="BK188" s="92" t="str">
        <f t="shared" si="132"/>
        <v/>
      </c>
      <c r="BL188" s="91" t="str">
        <f t="shared" si="133"/>
        <v/>
      </c>
      <c r="BM188" s="92" t="str">
        <f t="shared" si="134"/>
        <v/>
      </c>
      <c r="BN188" s="92" t="str">
        <f t="shared" si="135"/>
        <v/>
      </c>
      <c r="BO188" s="2"/>
      <c r="BP188" s="2"/>
    </row>
    <row r="189" spans="1:68" ht="15.75" customHeight="1">
      <c r="A189" s="118" t="str">
        <f>IF(B$6="LECTURE",IF('Database (LECTURE-RES-PRAC)'!A184="","",'Database (LECTURE-RES-PRAC)'!A184),"")</f>
        <v/>
      </c>
      <c r="B189" s="119" t="str">
        <f>IF(B$6="LECTURE",IF('Database (LECTURE-RES-PRAC)'!B184="","",'Database (LECTURE-RES-PRAC)'!B184),"")</f>
        <v/>
      </c>
      <c r="C189" s="118" t="str">
        <f>IF(B189&lt;&gt;"",'Database (LECTURE-RES-PRAC)'!C184,"")</f>
        <v/>
      </c>
      <c r="D189" s="276"/>
      <c r="E189" s="57"/>
      <c r="F189" s="57"/>
      <c r="G189" s="57"/>
      <c r="H189" s="57"/>
      <c r="I189" s="57"/>
      <c r="J189" s="57"/>
      <c r="K189" s="57"/>
      <c r="L189" s="57"/>
      <c r="M189" s="57"/>
      <c r="N189" s="116" t="str">
        <f t="shared" si="103"/>
        <v/>
      </c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116" t="str">
        <f t="shared" si="104"/>
        <v/>
      </c>
      <c r="Z189" s="57"/>
      <c r="AA189" s="57"/>
      <c r="AB189" s="57"/>
      <c r="AC189" s="57"/>
      <c r="AD189" s="57"/>
      <c r="AE189" s="57"/>
      <c r="AF189" s="57"/>
      <c r="AG189" s="57"/>
      <c r="AH189" s="57"/>
      <c r="AI189" s="57"/>
      <c r="AJ189" s="117" t="str">
        <f t="shared" si="105"/>
        <v/>
      </c>
      <c r="AK189" s="120" t="str">
        <f t="shared" si="106"/>
        <v/>
      </c>
      <c r="AL189" s="92" t="str">
        <f t="shared" si="107"/>
        <v/>
      </c>
      <c r="AM189" s="92" t="str">
        <f t="shared" si="108"/>
        <v/>
      </c>
      <c r="AN189" s="120" t="str">
        <f t="shared" si="109"/>
        <v/>
      </c>
      <c r="AO189" s="92" t="str">
        <f t="shared" si="110"/>
        <v/>
      </c>
      <c r="AP189" s="92" t="str">
        <f t="shared" si="111"/>
        <v/>
      </c>
      <c r="AQ189" s="120" t="str">
        <f t="shared" si="112"/>
        <v/>
      </c>
      <c r="AR189" s="92" t="str">
        <f t="shared" si="113"/>
        <v/>
      </c>
      <c r="AS189" s="92" t="str">
        <f t="shared" si="114"/>
        <v/>
      </c>
      <c r="AT189" s="120" t="str">
        <f t="shared" si="115"/>
        <v/>
      </c>
      <c r="AU189" s="92" t="str">
        <f t="shared" si="116"/>
        <v/>
      </c>
      <c r="AV189" s="92" t="str">
        <f t="shared" si="117"/>
        <v/>
      </c>
      <c r="AW189" s="120" t="str">
        <f t="shared" si="118"/>
        <v/>
      </c>
      <c r="AX189" s="92" t="str">
        <f t="shared" si="119"/>
        <v/>
      </c>
      <c r="AY189" s="92" t="str">
        <f t="shared" si="120"/>
        <v/>
      </c>
      <c r="AZ189" s="91" t="str">
        <f t="shared" si="121"/>
        <v/>
      </c>
      <c r="BA189" s="92" t="str">
        <f t="shared" si="122"/>
        <v/>
      </c>
      <c r="BB189" s="92" t="str">
        <f t="shared" si="123"/>
        <v/>
      </c>
      <c r="BC189" s="91" t="str">
        <f t="shared" si="124"/>
        <v/>
      </c>
      <c r="BD189" s="92" t="str">
        <f t="shared" si="125"/>
        <v/>
      </c>
      <c r="BE189" s="92" t="str">
        <f t="shared" si="126"/>
        <v/>
      </c>
      <c r="BF189" s="91" t="str">
        <f t="shared" si="127"/>
        <v/>
      </c>
      <c r="BG189" s="92" t="str">
        <f t="shared" si="128"/>
        <v/>
      </c>
      <c r="BH189" s="92" t="str">
        <f t="shared" si="129"/>
        <v/>
      </c>
      <c r="BI189" s="91" t="str">
        <f t="shared" si="130"/>
        <v/>
      </c>
      <c r="BJ189" s="92" t="str">
        <f t="shared" si="131"/>
        <v/>
      </c>
      <c r="BK189" s="92" t="str">
        <f t="shared" si="132"/>
        <v/>
      </c>
      <c r="BL189" s="91" t="str">
        <f t="shared" si="133"/>
        <v/>
      </c>
      <c r="BM189" s="92" t="str">
        <f t="shared" si="134"/>
        <v/>
      </c>
      <c r="BN189" s="92" t="str">
        <f t="shared" si="135"/>
        <v/>
      </c>
      <c r="BO189" s="2"/>
      <c r="BP189" s="2"/>
    </row>
    <row r="190" spans="1:68" ht="15.75" customHeight="1">
      <c r="A190" s="118" t="str">
        <f>IF(B$6="LECTURE",IF('Database (LECTURE-RES-PRAC)'!A185="","",'Database (LECTURE-RES-PRAC)'!A185),"")</f>
        <v/>
      </c>
      <c r="B190" s="119" t="str">
        <f>IF(B$6="LECTURE",IF('Database (LECTURE-RES-PRAC)'!B185="","",'Database (LECTURE-RES-PRAC)'!B185),"")</f>
        <v/>
      </c>
      <c r="C190" s="118" t="str">
        <f>IF(B190&lt;&gt;"",'Database (LECTURE-RES-PRAC)'!C185,"")</f>
        <v/>
      </c>
      <c r="D190" s="276"/>
      <c r="E190" s="57"/>
      <c r="F190" s="57"/>
      <c r="G190" s="57"/>
      <c r="H190" s="57"/>
      <c r="I190" s="57"/>
      <c r="J190" s="57"/>
      <c r="K190" s="57"/>
      <c r="L190" s="57"/>
      <c r="M190" s="57"/>
      <c r="N190" s="116" t="str">
        <f t="shared" si="103"/>
        <v/>
      </c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116" t="str">
        <f t="shared" si="104"/>
        <v/>
      </c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117" t="str">
        <f t="shared" si="105"/>
        <v/>
      </c>
      <c r="AK190" s="120" t="str">
        <f t="shared" si="106"/>
        <v/>
      </c>
      <c r="AL190" s="92" t="str">
        <f t="shared" si="107"/>
        <v/>
      </c>
      <c r="AM190" s="92" t="str">
        <f t="shared" si="108"/>
        <v/>
      </c>
      <c r="AN190" s="120" t="str">
        <f t="shared" si="109"/>
        <v/>
      </c>
      <c r="AO190" s="92" t="str">
        <f t="shared" si="110"/>
        <v/>
      </c>
      <c r="AP190" s="92" t="str">
        <f t="shared" si="111"/>
        <v/>
      </c>
      <c r="AQ190" s="120" t="str">
        <f t="shared" si="112"/>
        <v/>
      </c>
      <c r="AR190" s="92" t="str">
        <f t="shared" si="113"/>
        <v/>
      </c>
      <c r="AS190" s="92" t="str">
        <f t="shared" si="114"/>
        <v/>
      </c>
      <c r="AT190" s="120" t="str">
        <f t="shared" si="115"/>
        <v/>
      </c>
      <c r="AU190" s="92" t="str">
        <f t="shared" si="116"/>
        <v/>
      </c>
      <c r="AV190" s="92" t="str">
        <f t="shared" si="117"/>
        <v/>
      </c>
      <c r="AW190" s="120" t="str">
        <f t="shared" si="118"/>
        <v/>
      </c>
      <c r="AX190" s="92" t="str">
        <f t="shared" si="119"/>
        <v/>
      </c>
      <c r="AY190" s="92" t="str">
        <f t="shared" si="120"/>
        <v/>
      </c>
      <c r="AZ190" s="91" t="str">
        <f t="shared" si="121"/>
        <v/>
      </c>
      <c r="BA190" s="92" t="str">
        <f t="shared" si="122"/>
        <v/>
      </c>
      <c r="BB190" s="92" t="str">
        <f t="shared" si="123"/>
        <v/>
      </c>
      <c r="BC190" s="91" t="str">
        <f t="shared" si="124"/>
        <v/>
      </c>
      <c r="BD190" s="92" t="str">
        <f t="shared" si="125"/>
        <v/>
      </c>
      <c r="BE190" s="92" t="str">
        <f t="shared" si="126"/>
        <v/>
      </c>
      <c r="BF190" s="91" t="str">
        <f t="shared" si="127"/>
        <v/>
      </c>
      <c r="BG190" s="92" t="str">
        <f t="shared" si="128"/>
        <v/>
      </c>
      <c r="BH190" s="92" t="str">
        <f t="shared" si="129"/>
        <v/>
      </c>
      <c r="BI190" s="91" t="str">
        <f t="shared" si="130"/>
        <v/>
      </c>
      <c r="BJ190" s="92" t="str">
        <f t="shared" si="131"/>
        <v/>
      </c>
      <c r="BK190" s="92" t="str">
        <f t="shared" si="132"/>
        <v/>
      </c>
      <c r="BL190" s="91" t="str">
        <f t="shared" si="133"/>
        <v/>
      </c>
      <c r="BM190" s="92" t="str">
        <f t="shared" si="134"/>
        <v/>
      </c>
      <c r="BN190" s="92" t="str">
        <f t="shared" si="135"/>
        <v/>
      </c>
      <c r="BO190" s="2"/>
      <c r="BP190" s="2"/>
    </row>
    <row r="191" spans="1:68" ht="15.75" customHeight="1">
      <c r="A191" s="118" t="str">
        <f>IF(B$6="LECTURE",IF('Database (LECTURE-RES-PRAC)'!A186="","",'Database (LECTURE-RES-PRAC)'!A186),"")</f>
        <v/>
      </c>
      <c r="B191" s="119" t="str">
        <f>IF(B$6="LECTURE",IF('Database (LECTURE-RES-PRAC)'!B186="","",'Database (LECTURE-RES-PRAC)'!B186),"")</f>
        <v/>
      </c>
      <c r="C191" s="118" t="str">
        <f>IF(B191&lt;&gt;"",'Database (LECTURE-RES-PRAC)'!C186,"")</f>
        <v/>
      </c>
      <c r="D191" s="276"/>
      <c r="E191" s="57"/>
      <c r="F191" s="57"/>
      <c r="G191" s="57"/>
      <c r="H191" s="57"/>
      <c r="I191" s="57"/>
      <c r="J191" s="57"/>
      <c r="K191" s="57"/>
      <c r="L191" s="57"/>
      <c r="M191" s="57"/>
      <c r="N191" s="116" t="str">
        <f t="shared" si="103"/>
        <v/>
      </c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116" t="str">
        <f t="shared" si="104"/>
        <v/>
      </c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  <c r="AJ191" s="117" t="str">
        <f t="shared" si="105"/>
        <v/>
      </c>
      <c r="AK191" s="120" t="str">
        <f t="shared" si="106"/>
        <v/>
      </c>
      <c r="AL191" s="92" t="str">
        <f t="shared" si="107"/>
        <v/>
      </c>
      <c r="AM191" s="92" t="str">
        <f t="shared" si="108"/>
        <v/>
      </c>
      <c r="AN191" s="120" t="str">
        <f t="shared" si="109"/>
        <v/>
      </c>
      <c r="AO191" s="92" t="str">
        <f t="shared" si="110"/>
        <v/>
      </c>
      <c r="AP191" s="92" t="str">
        <f t="shared" si="111"/>
        <v/>
      </c>
      <c r="AQ191" s="120" t="str">
        <f t="shared" si="112"/>
        <v/>
      </c>
      <c r="AR191" s="92" t="str">
        <f t="shared" si="113"/>
        <v/>
      </c>
      <c r="AS191" s="92" t="str">
        <f t="shared" si="114"/>
        <v/>
      </c>
      <c r="AT191" s="120" t="str">
        <f t="shared" si="115"/>
        <v/>
      </c>
      <c r="AU191" s="92" t="str">
        <f t="shared" si="116"/>
        <v/>
      </c>
      <c r="AV191" s="92" t="str">
        <f t="shared" si="117"/>
        <v/>
      </c>
      <c r="AW191" s="120" t="str">
        <f t="shared" si="118"/>
        <v/>
      </c>
      <c r="AX191" s="92" t="str">
        <f t="shared" si="119"/>
        <v/>
      </c>
      <c r="AY191" s="92" t="str">
        <f t="shared" si="120"/>
        <v/>
      </c>
      <c r="AZ191" s="91" t="str">
        <f t="shared" si="121"/>
        <v/>
      </c>
      <c r="BA191" s="92" t="str">
        <f t="shared" si="122"/>
        <v/>
      </c>
      <c r="BB191" s="92" t="str">
        <f t="shared" si="123"/>
        <v/>
      </c>
      <c r="BC191" s="91" t="str">
        <f t="shared" si="124"/>
        <v/>
      </c>
      <c r="BD191" s="92" t="str">
        <f t="shared" si="125"/>
        <v/>
      </c>
      <c r="BE191" s="92" t="str">
        <f t="shared" si="126"/>
        <v/>
      </c>
      <c r="BF191" s="91" t="str">
        <f t="shared" si="127"/>
        <v/>
      </c>
      <c r="BG191" s="92" t="str">
        <f t="shared" si="128"/>
        <v/>
      </c>
      <c r="BH191" s="92" t="str">
        <f t="shared" si="129"/>
        <v/>
      </c>
      <c r="BI191" s="91" t="str">
        <f t="shared" si="130"/>
        <v/>
      </c>
      <c r="BJ191" s="92" t="str">
        <f t="shared" si="131"/>
        <v/>
      </c>
      <c r="BK191" s="92" t="str">
        <f t="shared" si="132"/>
        <v/>
      </c>
      <c r="BL191" s="91" t="str">
        <f t="shared" si="133"/>
        <v/>
      </c>
      <c r="BM191" s="92" t="str">
        <f t="shared" si="134"/>
        <v/>
      </c>
      <c r="BN191" s="92" t="str">
        <f t="shared" si="135"/>
        <v/>
      </c>
      <c r="BO191" s="2"/>
      <c r="BP191" s="2"/>
    </row>
    <row r="192" spans="1:68" ht="15.75" customHeight="1">
      <c r="A192" s="118" t="str">
        <f>IF(B$6="LECTURE",IF('Database (LECTURE-RES-PRAC)'!A187="","",'Database (LECTURE-RES-PRAC)'!A187),"")</f>
        <v/>
      </c>
      <c r="B192" s="119" t="str">
        <f>IF(B$6="LECTURE",IF('Database (LECTURE-RES-PRAC)'!B187="","",'Database (LECTURE-RES-PRAC)'!B187),"")</f>
        <v/>
      </c>
      <c r="C192" s="118" t="str">
        <f>IF(B192&lt;&gt;"",'Database (LECTURE-RES-PRAC)'!C187,"")</f>
        <v/>
      </c>
      <c r="D192" s="276"/>
      <c r="E192" s="57"/>
      <c r="F192" s="57"/>
      <c r="G192" s="57"/>
      <c r="H192" s="57"/>
      <c r="I192" s="57"/>
      <c r="J192" s="57"/>
      <c r="K192" s="57"/>
      <c r="L192" s="57"/>
      <c r="M192" s="57"/>
      <c r="N192" s="116" t="str">
        <f t="shared" si="103"/>
        <v/>
      </c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116" t="str">
        <f t="shared" si="104"/>
        <v/>
      </c>
      <c r="Z192" s="57"/>
      <c r="AA192" s="57"/>
      <c r="AB192" s="57"/>
      <c r="AC192" s="57"/>
      <c r="AD192" s="57"/>
      <c r="AE192" s="57"/>
      <c r="AF192" s="57"/>
      <c r="AG192" s="57"/>
      <c r="AH192" s="57"/>
      <c r="AI192" s="57"/>
      <c r="AJ192" s="117" t="str">
        <f t="shared" si="105"/>
        <v/>
      </c>
      <c r="AK192" s="120" t="str">
        <f t="shared" si="106"/>
        <v/>
      </c>
      <c r="AL192" s="92" t="str">
        <f t="shared" si="107"/>
        <v/>
      </c>
      <c r="AM192" s="92" t="str">
        <f t="shared" si="108"/>
        <v/>
      </c>
      <c r="AN192" s="120" t="str">
        <f t="shared" si="109"/>
        <v/>
      </c>
      <c r="AO192" s="92" t="str">
        <f t="shared" si="110"/>
        <v/>
      </c>
      <c r="AP192" s="92" t="str">
        <f t="shared" si="111"/>
        <v/>
      </c>
      <c r="AQ192" s="120" t="str">
        <f t="shared" si="112"/>
        <v/>
      </c>
      <c r="AR192" s="92" t="str">
        <f t="shared" si="113"/>
        <v/>
      </c>
      <c r="AS192" s="92" t="str">
        <f t="shared" si="114"/>
        <v/>
      </c>
      <c r="AT192" s="120" t="str">
        <f t="shared" si="115"/>
        <v/>
      </c>
      <c r="AU192" s="92" t="str">
        <f t="shared" si="116"/>
        <v/>
      </c>
      <c r="AV192" s="92" t="str">
        <f t="shared" si="117"/>
        <v/>
      </c>
      <c r="AW192" s="120" t="str">
        <f t="shared" si="118"/>
        <v/>
      </c>
      <c r="AX192" s="92" t="str">
        <f t="shared" si="119"/>
        <v/>
      </c>
      <c r="AY192" s="92" t="str">
        <f t="shared" si="120"/>
        <v/>
      </c>
      <c r="AZ192" s="91" t="str">
        <f t="shared" si="121"/>
        <v/>
      </c>
      <c r="BA192" s="92" t="str">
        <f t="shared" si="122"/>
        <v/>
      </c>
      <c r="BB192" s="92" t="str">
        <f t="shared" si="123"/>
        <v/>
      </c>
      <c r="BC192" s="91" t="str">
        <f t="shared" si="124"/>
        <v/>
      </c>
      <c r="BD192" s="92" t="str">
        <f t="shared" si="125"/>
        <v/>
      </c>
      <c r="BE192" s="92" t="str">
        <f t="shared" si="126"/>
        <v/>
      </c>
      <c r="BF192" s="91" t="str">
        <f t="shared" si="127"/>
        <v/>
      </c>
      <c r="BG192" s="92" t="str">
        <f t="shared" si="128"/>
        <v/>
      </c>
      <c r="BH192" s="92" t="str">
        <f t="shared" si="129"/>
        <v/>
      </c>
      <c r="BI192" s="91" t="str">
        <f t="shared" si="130"/>
        <v/>
      </c>
      <c r="BJ192" s="92" t="str">
        <f t="shared" si="131"/>
        <v/>
      </c>
      <c r="BK192" s="92" t="str">
        <f t="shared" si="132"/>
        <v/>
      </c>
      <c r="BL192" s="91" t="str">
        <f t="shared" si="133"/>
        <v/>
      </c>
      <c r="BM192" s="92" t="str">
        <f t="shared" si="134"/>
        <v/>
      </c>
      <c r="BN192" s="92" t="str">
        <f t="shared" si="135"/>
        <v/>
      </c>
      <c r="BO192" s="2"/>
      <c r="BP192" s="2"/>
    </row>
    <row r="193" spans="1:68" ht="15.75" customHeight="1">
      <c r="A193" s="118" t="str">
        <f>IF(B$6="LECTURE",IF('Database (LECTURE-RES-PRAC)'!A188="","",'Database (LECTURE-RES-PRAC)'!A188),"")</f>
        <v/>
      </c>
      <c r="B193" s="119" t="str">
        <f>IF(B$6="LECTURE",IF('Database (LECTURE-RES-PRAC)'!B188="","",'Database (LECTURE-RES-PRAC)'!B188),"")</f>
        <v/>
      </c>
      <c r="C193" s="118" t="str">
        <f>IF(B193&lt;&gt;"",'Database (LECTURE-RES-PRAC)'!C188,"")</f>
        <v/>
      </c>
      <c r="D193" s="276"/>
      <c r="E193" s="57"/>
      <c r="F193" s="57"/>
      <c r="G193" s="57"/>
      <c r="H193" s="57"/>
      <c r="I193" s="57"/>
      <c r="J193" s="57"/>
      <c r="K193" s="57"/>
      <c r="L193" s="57"/>
      <c r="M193" s="57"/>
      <c r="N193" s="116" t="str">
        <f t="shared" si="103"/>
        <v/>
      </c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116" t="str">
        <f t="shared" si="104"/>
        <v/>
      </c>
      <c r="Z193" s="57"/>
      <c r="AA193" s="57"/>
      <c r="AB193" s="57"/>
      <c r="AC193" s="57"/>
      <c r="AD193" s="57"/>
      <c r="AE193" s="57"/>
      <c r="AF193" s="57"/>
      <c r="AG193" s="57"/>
      <c r="AH193" s="57"/>
      <c r="AI193" s="57"/>
      <c r="AJ193" s="117" t="str">
        <f t="shared" si="105"/>
        <v/>
      </c>
      <c r="AK193" s="120" t="str">
        <f t="shared" si="106"/>
        <v/>
      </c>
      <c r="AL193" s="92" t="str">
        <f t="shared" si="107"/>
        <v/>
      </c>
      <c r="AM193" s="92" t="str">
        <f t="shared" si="108"/>
        <v/>
      </c>
      <c r="AN193" s="120" t="str">
        <f t="shared" si="109"/>
        <v/>
      </c>
      <c r="AO193" s="92" t="str">
        <f t="shared" si="110"/>
        <v/>
      </c>
      <c r="AP193" s="92" t="str">
        <f t="shared" si="111"/>
        <v/>
      </c>
      <c r="AQ193" s="120" t="str">
        <f t="shared" si="112"/>
        <v/>
      </c>
      <c r="AR193" s="92" t="str">
        <f t="shared" si="113"/>
        <v/>
      </c>
      <c r="AS193" s="92" t="str">
        <f t="shared" si="114"/>
        <v/>
      </c>
      <c r="AT193" s="120" t="str">
        <f t="shared" si="115"/>
        <v/>
      </c>
      <c r="AU193" s="92" t="str">
        <f t="shared" si="116"/>
        <v/>
      </c>
      <c r="AV193" s="92" t="str">
        <f t="shared" si="117"/>
        <v/>
      </c>
      <c r="AW193" s="120" t="str">
        <f t="shared" si="118"/>
        <v/>
      </c>
      <c r="AX193" s="92" t="str">
        <f t="shared" si="119"/>
        <v/>
      </c>
      <c r="AY193" s="92" t="str">
        <f t="shared" si="120"/>
        <v/>
      </c>
      <c r="AZ193" s="91" t="str">
        <f t="shared" si="121"/>
        <v/>
      </c>
      <c r="BA193" s="92" t="str">
        <f t="shared" si="122"/>
        <v/>
      </c>
      <c r="BB193" s="92" t="str">
        <f t="shared" si="123"/>
        <v/>
      </c>
      <c r="BC193" s="91" t="str">
        <f t="shared" si="124"/>
        <v/>
      </c>
      <c r="BD193" s="92" t="str">
        <f t="shared" si="125"/>
        <v/>
      </c>
      <c r="BE193" s="92" t="str">
        <f t="shared" si="126"/>
        <v/>
      </c>
      <c r="BF193" s="91" t="str">
        <f t="shared" si="127"/>
        <v/>
      </c>
      <c r="BG193" s="92" t="str">
        <f t="shared" si="128"/>
        <v/>
      </c>
      <c r="BH193" s="92" t="str">
        <f t="shared" si="129"/>
        <v/>
      </c>
      <c r="BI193" s="91" t="str">
        <f t="shared" si="130"/>
        <v/>
      </c>
      <c r="BJ193" s="92" t="str">
        <f t="shared" si="131"/>
        <v/>
      </c>
      <c r="BK193" s="92" t="str">
        <f t="shared" si="132"/>
        <v/>
      </c>
      <c r="BL193" s="91" t="str">
        <f t="shared" si="133"/>
        <v/>
      </c>
      <c r="BM193" s="92" t="str">
        <f t="shared" si="134"/>
        <v/>
      </c>
      <c r="BN193" s="92" t="str">
        <f t="shared" si="135"/>
        <v/>
      </c>
      <c r="BO193" s="2"/>
      <c r="BP193" s="2"/>
    </row>
    <row r="194" spans="1:68" ht="15.75" customHeight="1">
      <c r="A194" s="118" t="str">
        <f>IF(B$6="LECTURE",IF('Database (LECTURE-RES-PRAC)'!A189="","",'Database (LECTURE-RES-PRAC)'!A189),"")</f>
        <v/>
      </c>
      <c r="B194" s="119" t="str">
        <f>IF(B$6="LECTURE",IF('Database (LECTURE-RES-PRAC)'!B189="","",'Database (LECTURE-RES-PRAC)'!B189),"")</f>
        <v/>
      </c>
      <c r="C194" s="118" t="str">
        <f>IF(B194&lt;&gt;"",'Database (LECTURE-RES-PRAC)'!C189,"")</f>
        <v/>
      </c>
      <c r="D194" s="276"/>
      <c r="E194" s="57"/>
      <c r="F194" s="57"/>
      <c r="G194" s="57"/>
      <c r="H194" s="57"/>
      <c r="I194" s="57"/>
      <c r="J194" s="57"/>
      <c r="K194" s="57"/>
      <c r="L194" s="57"/>
      <c r="M194" s="57"/>
      <c r="N194" s="116" t="str">
        <f t="shared" si="103"/>
        <v/>
      </c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116" t="str">
        <f t="shared" si="104"/>
        <v/>
      </c>
      <c r="Z194" s="57"/>
      <c r="AA194" s="57"/>
      <c r="AB194" s="57"/>
      <c r="AC194" s="57"/>
      <c r="AD194" s="57"/>
      <c r="AE194" s="57"/>
      <c r="AF194" s="57"/>
      <c r="AG194" s="57"/>
      <c r="AH194" s="57"/>
      <c r="AI194" s="57"/>
      <c r="AJ194" s="117" t="str">
        <f t="shared" si="105"/>
        <v/>
      </c>
      <c r="AK194" s="120" t="str">
        <f t="shared" si="106"/>
        <v/>
      </c>
      <c r="AL194" s="92" t="str">
        <f t="shared" si="107"/>
        <v/>
      </c>
      <c r="AM194" s="92" t="str">
        <f t="shared" si="108"/>
        <v/>
      </c>
      <c r="AN194" s="120" t="str">
        <f t="shared" si="109"/>
        <v/>
      </c>
      <c r="AO194" s="92" t="str">
        <f t="shared" si="110"/>
        <v/>
      </c>
      <c r="AP194" s="92" t="str">
        <f t="shared" si="111"/>
        <v/>
      </c>
      <c r="AQ194" s="120" t="str">
        <f t="shared" si="112"/>
        <v/>
      </c>
      <c r="AR194" s="92" t="str">
        <f t="shared" si="113"/>
        <v/>
      </c>
      <c r="AS194" s="92" t="str">
        <f t="shared" si="114"/>
        <v/>
      </c>
      <c r="AT194" s="120" t="str">
        <f t="shared" si="115"/>
        <v/>
      </c>
      <c r="AU194" s="92" t="str">
        <f t="shared" si="116"/>
        <v/>
      </c>
      <c r="AV194" s="92" t="str">
        <f t="shared" si="117"/>
        <v/>
      </c>
      <c r="AW194" s="120" t="str">
        <f t="shared" si="118"/>
        <v/>
      </c>
      <c r="AX194" s="92" t="str">
        <f t="shared" si="119"/>
        <v/>
      </c>
      <c r="AY194" s="92" t="str">
        <f t="shared" si="120"/>
        <v/>
      </c>
      <c r="AZ194" s="91" t="str">
        <f t="shared" si="121"/>
        <v/>
      </c>
      <c r="BA194" s="92" t="str">
        <f t="shared" si="122"/>
        <v/>
      </c>
      <c r="BB194" s="92" t="str">
        <f t="shared" si="123"/>
        <v/>
      </c>
      <c r="BC194" s="91" t="str">
        <f t="shared" si="124"/>
        <v/>
      </c>
      <c r="BD194" s="92" t="str">
        <f t="shared" si="125"/>
        <v/>
      </c>
      <c r="BE194" s="92" t="str">
        <f t="shared" si="126"/>
        <v/>
      </c>
      <c r="BF194" s="91" t="str">
        <f t="shared" si="127"/>
        <v/>
      </c>
      <c r="BG194" s="92" t="str">
        <f t="shared" si="128"/>
        <v/>
      </c>
      <c r="BH194" s="92" t="str">
        <f t="shared" si="129"/>
        <v/>
      </c>
      <c r="BI194" s="91" t="str">
        <f t="shared" si="130"/>
        <v/>
      </c>
      <c r="BJ194" s="92" t="str">
        <f t="shared" si="131"/>
        <v/>
      </c>
      <c r="BK194" s="92" t="str">
        <f t="shared" si="132"/>
        <v/>
      </c>
      <c r="BL194" s="91" t="str">
        <f t="shared" si="133"/>
        <v/>
      </c>
      <c r="BM194" s="92" t="str">
        <f t="shared" si="134"/>
        <v/>
      </c>
      <c r="BN194" s="92" t="str">
        <f t="shared" si="135"/>
        <v/>
      </c>
      <c r="BO194" s="2"/>
      <c r="BP194" s="2"/>
    </row>
    <row r="195" spans="1:68" ht="15.75" customHeight="1">
      <c r="A195" s="118" t="str">
        <f>IF(B$6="LECTURE",IF('Database (LECTURE-RES-PRAC)'!A190="","",'Database (LECTURE-RES-PRAC)'!A190),"")</f>
        <v/>
      </c>
      <c r="B195" s="119" t="str">
        <f>IF(B$6="LECTURE",IF('Database (LECTURE-RES-PRAC)'!B190="","",'Database (LECTURE-RES-PRAC)'!B190),"")</f>
        <v/>
      </c>
      <c r="C195" s="118" t="str">
        <f>IF(B195&lt;&gt;"",'Database (LECTURE-RES-PRAC)'!C190,"")</f>
        <v/>
      </c>
      <c r="D195" s="276"/>
      <c r="E195" s="57"/>
      <c r="F195" s="57"/>
      <c r="G195" s="57"/>
      <c r="H195" s="57"/>
      <c r="I195" s="57"/>
      <c r="J195" s="57"/>
      <c r="K195" s="57"/>
      <c r="L195" s="57"/>
      <c r="M195" s="57"/>
      <c r="N195" s="116" t="str">
        <f t="shared" si="103"/>
        <v/>
      </c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116" t="str">
        <f t="shared" si="104"/>
        <v/>
      </c>
      <c r="Z195" s="57"/>
      <c r="AA195" s="57"/>
      <c r="AB195" s="57"/>
      <c r="AC195" s="57"/>
      <c r="AD195" s="57"/>
      <c r="AE195" s="57"/>
      <c r="AF195" s="57"/>
      <c r="AG195" s="57"/>
      <c r="AH195" s="57"/>
      <c r="AI195" s="57"/>
      <c r="AJ195" s="117" t="str">
        <f t="shared" si="105"/>
        <v/>
      </c>
      <c r="AK195" s="120" t="str">
        <f t="shared" si="106"/>
        <v/>
      </c>
      <c r="AL195" s="92" t="str">
        <f t="shared" si="107"/>
        <v/>
      </c>
      <c r="AM195" s="92" t="str">
        <f t="shared" si="108"/>
        <v/>
      </c>
      <c r="AN195" s="120" t="str">
        <f t="shared" si="109"/>
        <v/>
      </c>
      <c r="AO195" s="92" t="str">
        <f t="shared" si="110"/>
        <v/>
      </c>
      <c r="AP195" s="92" t="str">
        <f t="shared" si="111"/>
        <v/>
      </c>
      <c r="AQ195" s="120" t="str">
        <f t="shared" si="112"/>
        <v/>
      </c>
      <c r="AR195" s="92" t="str">
        <f t="shared" si="113"/>
        <v/>
      </c>
      <c r="AS195" s="92" t="str">
        <f t="shared" si="114"/>
        <v/>
      </c>
      <c r="AT195" s="120" t="str">
        <f t="shared" si="115"/>
        <v/>
      </c>
      <c r="AU195" s="92" t="str">
        <f t="shared" si="116"/>
        <v/>
      </c>
      <c r="AV195" s="92" t="str">
        <f t="shared" si="117"/>
        <v/>
      </c>
      <c r="AW195" s="120" t="str">
        <f t="shared" si="118"/>
        <v/>
      </c>
      <c r="AX195" s="92" t="str">
        <f t="shared" si="119"/>
        <v/>
      </c>
      <c r="AY195" s="92" t="str">
        <f t="shared" si="120"/>
        <v/>
      </c>
      <c r="AZ195" s="91" t="str">
        <f t="shared" si="121"/>
        <v/>
      </c>
      <c r="BA195" s="92" t="str">
        <f t="shared" si="122"/>
        <v/>
      </c>
      <c r="BB195" s="92" t="str">
        <f t="shared" si="123"/>
        <v/>
      </c>
      <c r="BC195" s="91" t="str">
        <f t="shared" si="124"/>
        <v/>
      </c>
      <c r="BD195" s="92" t="str">
        <f t="shared" si="125"/>
        <v/>
      </c>
      <c r="BE195" s="92" t="str">
        <f t="shared" si="126"/>
        <v/>
      </c>
      <c r="BF195" s="91" t="str">
        <f t="shared" si="127"/>
        <v/>
      </c>
      <c r="BG195" s="92" t="str">
        <f t="shared" si="128"/>
        <v/>
      </c>
      <c r="BH195" s="92" t="str">
        <f t="shared" si="129"/>
        <v/>
      </c>
      <c r="BI195" s="91" t="str">
        <f t="shared" si="130"/>
        <v/>
      </c>
      <c r="BJ195" s="92" t="str">
        <f t="shared" si="131"/>
        <v/>
      </c>
      <c r="BK195" s="92" t="str">
        <f t="shared" si="132"/>
        <v/>
      </c>
      <c r="BL195" s="91" t="str">
        <f t="shared" si="133"/>
        <v/>
      </c>
      <c r="BM195" s="92" t="str">
        <f t="shared" si="134"/>
        <v/>
      </c>
      <c r="BN195" s="92" t="str">
        <f t="shared" si="135"/>
        <v/>
      </c>
      <c r="BO195" s="2"/>
      <c r="BP195" s="2"/>
    </row>
    <row r="196" spans="1:68" ht="15.75" customHeight="1">
      <c r="A196" s="118" t="str">
        <f>IF(B$6="LECTURE",IF('Database (LECTURE-RES-PRAC)'!A191="","",'Database (LECTURE-RES-PRAC)'!A191),"")</f>
        <v/>
      </c>
      <c r="B196" s="119" t="str">
        <f>IF(B$6="LECTURE",IF('Database (LECTURE-RES-PRAC)'!B191="","",'Database (LECTURE-RES-PRAC)'!B191),"")</f>
        <v/>
      </c>
      <c r="C196" s="118" t="str">
        <f>IF(B196&lt;&gt;"",'Database (LECTURE-RES-PRAC)'!C191,"")</f>
        <v/>
      </c>
      <c r="D196" s="276"/>
      <c r="E196" s="57"/>
      <c r="F196" s="57"/>
      <c r="G196" s="57"/>
      <c r="H196" s="57"/>
      <c r="I196" s="57"/>
      <c r="J196" s="57"/>
      <c r="K196" s="57"/>
      <c r="L196" s="57"/>
      <c r="M196" s="57"/>
      <c r="N196" s="116" t="str">
        <f t="shared" si="103"/>
        <v/>
      </c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116" t="str">
        <f t="shared" si="104"/>
        <v/>
      </c>
      <c r="Z196" s="57"/>
      <c r="AA196" s="57"/>
      <c r="AB196" s="57"/>
      <c r="AC196" s="57"/>
      <c r="AD196" s="57"/>
      <c r="AE196" s="57"/>
      <c r="AF196" s="57"/>
      <c r="AG196" s="57"/>
      <c r="AH196" s="57"/>
      <c r="AI196" s="57"/>
      <c r="AJ196" s="117" t="str">
        <f t="shared" si="105"/>
        <v/>
      </c>
      <c r="AK196" s="120" t="str">
        <f t="shared" si="106"/>
        <v/>
      </c>
      <c r="AL196" s="92" t="str">
        <f t="shared" si="107"/>
        <v/>
      </c>
      <c r="AM196" s="92" t="str">
        <f t="shared" si="108"/>
        <v/>
      </c>
      <c r="AN196" s="120" t="str">
        <f t="shared" si="109"/>
        <v/>
      </c>
      <c r="AO196" s="92" t="str">
        <f t="shared" si="110"/>
        <v/>
      </c>
      <c r="AP196" s="92" t="str">
        <f t="shared" si="111"/>
        <v/>
      </c>
      <c r="AQ196" s="120" t="str">
        <f t="shared" si="112"/>
        <v/>
      </c>
      <c r="AR196" s="92" t="str">
        <f t="shared" si="113"/>
        <v/>
      </c>
      <c r="AS196" s="92" t="str">
        <f t="shared" si="114"/>
        <v/>
      </c>
      <c r="AT196" s="120" t="str">
        <f t="shared" si="115"/>
        <v/>
      </c>
      <c r="AU196" s="92" t="str">
        <f t="shared" si="116"/>
        <v/>
      </c>
      <c r="AV196" s="92" t="str">
        <f t="shared" si="117"/>
        <v/>
      </c>
      <c r="AW196" s="120" t="str">
        <f t="shared" si="118"/>
        <v/>
      </c>
      <c r="AX196" s="92" t="str">
        <f t="shared" si="119"/>
        <v/>
      </c>
      <c r="AY196" s="92" t="str">
        <f t="shared" si="120"/>
        <v/>
      </c>
      <c r="AZ196" s="91" t="str">
        <f t="shared" si="121"/>
        <v/>
      </c>
      <c r="BA196" s="92" t="str">
        <f t="shared" si="122"/>
        <v/>
      </c>
      <c r="BB196" s="92" t="str">
        <f t="shared" si="123"/>
        <v/>
      </c>
      <c r="BC196" s="91" t="str">
        <f t="shared" si="124"/>
        <v/>
      </c>
      <c r="BD196" s="92" t="str">
        <f t="shared" si="125"/>
        <v/>
      </c>
      <c r="BE196" s="92" t="str">
        <f t="shared" si="126"/>
        <v/>
      </c>
      <c r="BF196" s="91" t="str">
        <f t="shared" si="127"/>
        <v/>
      </c>
      <c r="BG196" s="92" t="str">
        <f t="shared" si="128"/>
        <v/>
      </c>
      <c r="BH196" s="92" t="str">
        <f t="shared" si="129"/>
        <v/>
      </c>
      <c r="BI196" s="91" t="str">
        <f t="shared" si="130"/>
        <v/>
      </c>
      <c r="BJ196" s="92" t="str">
        <f t="shared" si="131"/>
        <v/>
      </c>
      <c r="BK196" s="92" t="str">
        <f t="shared" si="132"/>
        <v/>
      </c>
      <c r="BL196" s="91" t="str">
        <f t="shared" si="133"/>
        <v/>
      </c>
      <c r="BM196" s="92" t="str">
        <f t="shared" si="134"/>
        <v/>
      </c>
      <c r="BN196" s="92" t="str">
        <f t="shared" si="135"/>
        <v/>
      </c>
      <c r="BO196" s="2"/>
      <c r="BP196" s="2"/>
    </row>
    <row r="197" spans="1:68" ht="15.75" customHeight="1">
      <c r="A197" s="118" t="str">
        <f>IF(B$6="LECTURE",IF('Database (LECTURE-RES-PRAC)'!A192="","",'Database (LECTURE-RES-PRAC)'!A192),"")</f>
        <v/>
      </c>
      <c r="B197" s="119" t="str">
        <f>IF(B$6="LECTURE",IF('Database (LECTURE-RES-PRAC)'!B192="","",'Database (LECTURE-RES-PRAC)'!B192),"")</f>
        <v/>
      </c>
      <c r="C197" s="118" t="str">
        <f>IF(B197&lt;&gt;"",'Database (LECTURE-RES-PRAC)'!C192,"")</f>
        <v/>
      </c>
      <c r="D197" s="276"/>
      <c r="E197" s="57"/>
      <c r="F197" s="57"/>
      <c r="G197" s="57"/>
      <c r="H197" s="57"/>
      <c r="I197" s="57"/>
      <c r="J197" s="57"/>
      <c r="K197" s="57"/>
      <c r="L197" s="57"/>
      <c r="M197" s="57"/>
      <c r="N197" s="116" t="str">
        <f t="shared" si="103"/>
        <v/>
      </c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116" t="str">
        <f t="shared" si="104"/>
        <v/>
      </c>
      <c r="Z197" s="57"/>
      <c r="AA197" s="57"/>
      <c r="AB197" s="57"/>
      <c r="AC197" s="57"/>
      <c r="AD197" s="57"/>
      <c r="AE197" s="57"/>
      <c r="AF197" s="57"/>
      <c r="AG197" s="57"/>
      <c r="AH197" s="57"/>
      <c r="AI197" s="57"/>
      <c r="AJ197" s="117" t="str">
        <f t="shared" si="105"/>
        <v/>
      </c>
      <c r="AK197" s="120" t="str">
        <f t="shared" si="106"/>
        <v/>
      </c>
      <c r="AL197" s="92" t="str">
        <f t="shared" si="107"/>
        <v/>
      </c>
      <c r="AM197" s="92" t="str">
        <f t="shared" si="108"/>
        <v/>
      </c>
      <c r="AN197" s="120" t="str">
        <f t="shared" si="109"/>
        <v/>
      </c>
      <c r="AO197" s="92" t="str">
        <f t="shared" si="110"/>
        <v/>
      </c>
      <c r="AP197" s="92" t="str">
        <f t="shared" si="111"/>
        <v/>
      </c>
      <c r="AQ197" s="120" t="str">
        <f t="shared" si="112"/>
        <v/>
      </c>
      <c r="AR197" s="92" t="str">
        <f t="shared" si="113"/>
        <v/>
      </c>
      <c r="AS197" s="92" t="str">
        <f t="shared" si="114"/>
        <v/>
      </c>
      <c r="AT197" s="120" t="str">
        <f t="shared" si="115"/>
        <v/>
      </c>
      <c r="AU197" s="92" t="str">
        <f t="shared" si="116"/>
        <v/>
      </c>
      <c r="AV197" s="92" t="str">
        <f t="shared" si="117"/>
        <v/>
      </c>
      <c r="AW197" s="120" t="str">
        <f t="shared" si="118"/>
        <v/>
      </c>
      <c r="AX197" s="92" t="str">
        <f t="shared" si="119"/>
        <v/>
      </c>
      <c r="AY197" s="92" t="str">
        <f t="shared" si="120"/>
        <v/>
      </c>
      <c r="AZ197" s="91" t="str">
        <f t="shared" si="121"/>
        <v/>
      </c>
      <c r="BA197" s="92" t="str">
        <f t="shared" si="122"/>
        <v/>
      </c>
      <c r="BB197" s="92" t="str">
        <f t="shared" si="123"/>
        <v/>
      </c>
      <c r="BC197" s="91" t="str">
        <f t="shared" si="124"/>
        <v/>
      </c>
      <c r="BD197" s="92" t="str">
        <f t="shared" si="125"/>
        <v/>
      </c>
      <c r="BE197" s="92" t="str">
        <f t="shared" si="126"/>
        <v/>
      </c>
      <c r="BF197" s="91" t="str">
        <f t="shared" si="127"/>
        <v/>
      </c>
      <c r="BG197" s="92" t="str">
        <f t="shared" si="128"/>
        <v/>
      </c>
      <c r="BH197" s="92" t="str">
        <f t="shared" si="129"/>
        <v/>
      </c>
      <c r="BI197" s="91" t="str">
        <f t="shared" si="130"/>
        <v/>
      </c>
      <c r="BJ197" s="92" t="str">
        <f t="shared" si="131"/>
        <v/>
      </c>
      <c r="BK197" s="92" t="str">
        <f t="shared" si="132"/>
        <v/>
      </c>
      <c r="BL197" s="91" t="str">
        <f t="shared" si="133"/>
        <v/>
      </c>
      <c r="BM197" s="92" t="str">
        <f t="shared" si="134"/>
        <v/>
      </c>
      <c r="BN197" s="92" t="str">
        <f t="shared" si="135"/>
        <v/>
      </c>
      <c r="BO197" s="2"/>
      <c r="BP197" s="2"/>
    </row>
    <row r="198" spans="1:68" ht="15.75" customHeight="1">
      <c r="A198" s="118" t="str">
        <f>IF(B$6="LECTURE",IF('Database (LECTURE-RES-PRAC)'!A193="","",'Database (LECTURE-RES-PRAC)'!A193),"")</f>
        <v/>
      </c>
      <c r="B198" s="119" t="str">
        <f>IF(B$6="LECTURE",IF('Database (LECTURE-RES-PRAC)'!B193="","",'Database (LECTURE-RES-PRAC)'!B193),"")</f>
        <v/>
      </c>
      <c r="C198" s="118" t="str">
        <f>IF(B198&lt;&gt;"",'Database (LECTURE-RES-PRAC)'!C193,"")</f>
        <v/>
      </c>
      <c r="D198" s="276"/>
      <c r="E198" s="57"/>
      <c r="F198" s="57"/>
      <c r="G198" s="57"/>
      <c r="H198" s="57"/>
      <c r="I198" s="57"/>
      <c r="J198" s="57"/>
      <c r="K198" s="57"/>
      <c r="L198" s="57"/>
      <c r="M198" s="57"/>
      <c r="N198" s="116" t="str">
        <f t="shared" si="103"/>
        <v/>
      </c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116" t="str">
        <f t="shared" si="104"/>
        <v/>
      </c>
      <c r="Z198" s="57"/>
      <c r="AA198" s="57"/>
      <c r="AB198" s="57"/>
      <c r="AC198" s="57"/>
      <c r="AD198" s="57"/>
      <c r="AE198" s="57"/>
      <c r="AF198" s="57"/>
      <c r="AG198" s="57"/>
      <c r="AH198" s="57"/>
      <c r="AI198" s="57"/>
      <c r="AJ198" s="117" t="str">
        <f t="shared" si="105"/>
        <v/>
      </c>
      <c r="AK198" s="120" t="str">
        <f t="shared" si="106"/>
        <v/>
      </c>
      <c r="AL198" s="92" t="str">
        <f t="shared" si="107"/>
        <v/>
      </c>
      <c r="AM198" s="92" t="str">
        <f t="shared" si="108"/>
        <v/>
      </c>
      <c r="AN198" s="120" t="str">
        <f t="shared" si="109"/>
        <v/>
      </c>
      <c r="AO198" s="92" t="str">
        <f t="shared" si="110"/>
        <v/>
      </c>
      <c r="AP198" s="92" t="str">
        <f t="shared" si="111"/>
        <v/>
      </c>
      <c r="AQ198" s="120" t="str">
        <f t="shared" si="112"/>
        <v/>
      </c>
      <c r="AR198" s="92" t="str">
        <f t="shared" si="113"/>
        <v/>
      </c>
      <c r="AS198" s="92" t="str">
        <f t="shared" si="114"/>
        <v/>
      </c>
      <c r="AT198" s="120" t="str">
        <f t="shared" si="115"/>
        <v/>
      </c>
      <c r="AU198" s="92" t="str">
        <f t="shared" si="116"/>
        <v/>
      </c>
      <c r="AV198" s="92" t="str">
        <f t="shared" si="117"/>
        <v/>
      </c>
      <c r="AW198" s="120" t="str">
        <f t="shared" si="118"/>
        <v/>
      </c>
      <c r="AX198" s="92" t="str">
        <f t="shared" si="119"/>
        <v/>
      </c>
      <c r="AY198" s="92" t="str">
        <f t="shared" si="120"/>
        <v/>
      </c>
      <c r="AZ198" s="91" t="str">
        <f t="shared" si="121"/>
        <v/>
      </c>
      <c r="BA198" s="92" t="str">
        <f t="shared" si="122"/>
        <v/>
      </c>
      <c r="BB198" s="92" t="str">
        <f t="shared" si="123"/>
        <v/>
      </c>
      <c r="BC198" s="91" t="str">
        <f t="shared" si="124"/>
        <v/>
      </c>
      <c r="BD198" s="92" t="str">
        <f t="shared" si="125"/>
        <v/>
      </c>
      <c r="BE198" s="92" t="str">
        <f t="shared" si="126"/>
        <v/>
      </c>
      <c r="BF198" s="91" t="str">
        <f t="shared" si="127"/>
        <v/>
      </c>
      <c r="BG198" s="92" t="str">
        <f t="shared" si="128"/>
        <v/>
      </c>
      <c r="BH198" s="92" t="str">
        <f t="shared" si="129"/>
        <v/>
      </c>
      <c r="BI198" s="91" t="str">
        <f t="shared" si="130"/>
        <v/>
      </c>
      <c r="BJ198" s="92" t="str">
        <f t="shared" si="131"/>
        <v/>
      </c>
      <c r="BK198" s="92" t="str">
        <f t="shared" si="132"/>
        <v/>
      </c>
      <c r="BL198" s="91" t="str">
        <f t="shared" si="133"/>
        <v/>
      </c>
      <c r="BM198" s="92" t="str">
        <f t="shared" si="134"/>
        <v/>
      </c>
      <c r="BN198" s="92" t="str">
        <f t="shared" si="135"/>
        <v/>
      </c>
      <c r="BO198" s="2"/>
      <c r="BP198" s="2"/>
    </row>
    <row r="199" spans="1:68" ht="15.75" customHeight="1">
      <c r="A199" s="118" t="str">
        <f>IF(B$6="LECTURE",IF('Database (LECTURE-RES-PRAC)'!A194="","",'Database (LECTURE-RES-PRAC)'!A194),"")</f>
        <v/>
      </c>
      <c r="B199" s="119" t="str">
        <f>IF(B$6="LECTURE",IF('Database (LECTURE-RES-PRAC)'!B194="","",'Database (LECTURE-RES-PRAC)'!B194),"")</f>
        <v/>
      </c>
      <c r="C199" s="118" t="str">
        <f>IF(B199&lt;&gt;"",'Database (LECTURE-RES-PRAC)'!C194,"")</f>
        <v/>
      </c>
      <c r="D199" s="276"/>
      <c r="E199" s="57"/>
      <c r="F199" s="57"/>
      <c r="G199" s="57"/>
      <c r="H199" s="57"/>
      <c r="I199" s="57"/>
      <c r="J199" s="57"/>
      <c r="K199" s="57"/>
      <c r="L199" s="57"/>
      <c r="M199" s="57"/>
      <c r="N199" s="116" t="str">
        <f t="shared" si="103"/>
        <v/>
      </c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116" t="str">
        <f t="shared" si="104"/>
        <v/>
      </c>
      <c r="Z199" s="57"/>
      <c r="AA199" s="57"/>
      <c r="AB199" s="57"/>
      <c r="AC199" s="57"/>
      <c r="AD199" s="57"/>
      <c r="AE199" s="57"/>
      <c r="AF199" s="57"/>
      <c r="AG199" s="57"/>
      <c r="AH199" s="57"/>
      <c r="AI199" s="57"/>
      <c r="AJ199" s="117" t="str">
        <f t="shared" si="105"/>
        <v/>
      </c>
      <c r="AK199" s="120" t="str">
        <f t="shared" si="106"/>
        <v/>
      </c>
      <c r="AL199" s="92" t="str">
        <f t="shared" si="107"/>
        <v/>
      </c>
      <c r="AM199" s="92" t="str">
        <f t="shared" si="108"/>
        <v/>
      </c>
      <c r="AN199" s="120" t="str">
        <f t="shared" si="109"/>
        <v/>
      </c>
      <c r="AO199" s="92" t="str">
        <f t="shared" si="110"/>
        <v/>
      </c>
      <c r="AP199" s="92" t="str">
        <f t="shared" si="111"/>
        <v/>
      </c>
      <c r="AQ199" s="120" t="str">
        <f t="shared" si="112"/>
        <v/>
      </c>
      <c r="AR199" s="92" t="str">
        <f t="shared" si="113"/>
        <v/>
      </c>
      <c r="AS199" s="92" t="str">
        <f t="shared" si="114"/>
        <v/>
      </c>
      <c r="AT199" s="120" t="str">
        <f t="shared" si="115"/>
        <v/>
      </c>
      <c r="AU199" s="92" t="str">
        <f t="shared" si="116"/>
        <v/>
      </c>
      <c r="AV199" s="92" t="str">
        <f t="shared" si="117"/>
        <v/>
      </c>
      <c r="AW199" s="120" t="str">
        <f t="shared" si="118"/>
        <v/>
      </c>
      <c r="AX199" s="92" t="str">
        <f t="shared" si="119"/>
        <v/>
      </c>
      <c r="AY199" s="92" t="str">
        <f t="shared" si="120"/>
        <v/>
      </c>
      <c r="AZ199" s="91" t="str">
        <f t="shared" si="121"/>
        <v/>
      </c>
      <c r="BA199" s="92" t="str">
        <f t="shared" si="122"/>
        <v/>
      </c>
      <c r="BB199" s="92" t="str">
        <f t="shared" si="123"/>
        <v/>
      </c>
      <c r="BC199" s="91" t="str">
        <f t="shared" si="124"/>
        <v/>
      </c>
      <c r="BD199" s="92" t="str">
        <f t="shared" si="125"/>
        <v/>
      </c>
      <c r="BE199" s="92" t="str">
        <f t="shared" si="126"/>
        <v/>
      </c>
      <c r="BF199" s="91" t="str">
        <f t="shared" si="127"/>
        <v/>
      </c>
      <c r="BG199" s="92" t="str">
        <f t="shared" si="128"/>
        <v/>
      </c>
      <c r="BH199" s="92" t="str">
        <f t="shared" si="129"/>
        <v/>
      </c>
      <c r="BI199" s="91" t="str">
        <f t="shared" si="130"/>
        <v/>
      </c>
      <c r="BJ199" s="92" t="str">
        <f t="shared" si="131"/>
        <v/>
      </c>
      <c r="BK199" s="92" t="str">
        <f t="shared" si="132"/>
        <v/>
      </c>
      <c r="BL199" s="91" t="str">
        <f t="shared" si="133"/>
        <v/>
      </c>
      <c r="BM199" s="92" t="str">
        <f t="shared" si="134"/>
        <v/>
      </c>
      <c r="BN199" s="92" t="str">
        <f t="shared" si="135"/>
        <v/>
      </c>
      <c r="BO199" s="2"/>
      <c r="BP199" s="2"/>
    </row>
    <row r="200" spans="1:68" ht="15.75" customHeight="1">
      <c r="A200" s="118" t="str">
        <f>IF(B$6="LECTURE",IF('Database (LECTURE-RES-PRAC)'!A195="","",'Database (LECTURE-RES-PRAC)'!A195),"")</f>
        <v/>
      </c>
      <c r="B200" s="119" t="str">
        <f>IF(B$6="LECTURE",IF('Database (LECTURE-RES-PRAC)'!B195="","",'Database (LECTURE-RES-PRAC)'!B195),"")</f>
        <v/>
      </c>
      <c r="C200" s="118" t="str">
        <f>IF(B200&lt;&gt;"",'Database (LECTURE-RES-PRAC)'!C195,"")</f>
        <v/>
      </c>
      <c r="D200" s="276"/>
      <c r="E200" s="57"/>
      <c r="F200" s="57"/>
      <c r="G200" s="57"/>
      <c r="H200" s="57"/>
      <c r="I200" s="57"/>
      <c r="J200" s="57"/>
      <c r="K200" s="57"/>
      <c r="L200" s="57"/>
      <c r="M200" s="57"/>
      <c r="N200" s="116" t="str">
        <f t="shared" si="103"/>
        <v/>
      </c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116" t="str">
        <f t="shared" si="104"/>
        <v/>
      </c>
      <c r="Z200" s="57"/>
      <c r="AA200" s="57"/>
      <c r="AB200" s="57"/>
      <c r="AC200" s="57"/>
      <c r="AD200" s="57"/>
      <c r="AE200" s="57"/>
      <c r="AF200" s="57"/>
      <c r="AG200" s="57"/>
      <c r="AH200" s="57"/>
      <c r="AI200" s="57"/>
      <c r="AJ200" s="117" t="str">
        <f t="shared" si="105"/>
        <v/>
      </c>
      <c r="AK200" s="120" t="str">
        <f t="shared" si="106"/>
        <v/>
      </c>
      <c r="AL200" s="92" t="str">
        <f t="shared" si="107"/>
        <v/>
      </c>
      <c r="AM200" s="92" t="str">
        <f t="shared" si="108"/>
        <v/>
      </c>
      <c r="AN200" s="120" t="str">
        <f t="shared" si="109"/>
        <v/>
      </c>
      <c r="AO200" s="92" t="str">
        <f t="shared" si="110"/>
        <v/>
      </c>
      <c r="AP200" s="92" t="str">
        <f t="shared" si="111"/>
        <v/>
      </c>
      <c r="AQ200" s="120" t="str">
        <f t="shared" si="112"/>
        <v/>
      </c>
      <c r="AR200" s="92" t="str">
        <f t="shared" si="113"/>
        <v/>
      </c>
      <c r="AS200" s="92" t="str">
        <f t="shared" si="114"/>
        <v/>
      </c>
      <c r="AT200" s="120" t="str">
        <f t="shared" si="115"/>
        <v/>
      </c>
      <c r="AU200" s="92" t="str">
        <f t="shared" si="116"/>
        <v/>
      </c>
      <c r="AV200" s="92" t="str">
        <f t="shared" si="117"/>
        <v/>
      </c>
      <c r="AW200" s="120" t="str">
        <f t="shared" si="118"/>
        <v/>
      </c>
      <c r="AX200" s="92" t="str">
        <f t="shared" si="119"/>
        <v/>
      </c>
      <c r="AY200" s="92" t="str">
        <f t="shared" si="120"/>
        <v/>
      </c>
      <c r="AZ200" s="91" t="str">
        <f t="shared" si="121"/>
        <v/>
      </c>
      <c r="BA200" s="92" t="str">
        <f t="shared" si="122"/>
        <v/>
      </c>
      <c r="BB200" s="92" t="str">
        <f t="shared" si="123"/>
        <v/>
      </c>
      <c r="BC200" s="91" t="str">
        <f t="shared" si="124"/>
        <v/>
      </c>
      <c r="BD200" s="92" t="str">
        <f t="shared" si="125"/>
        <v/>
      </c>
      <c r="BE200" s="92" t="str">
        <f t="shared" si="126"/>
        <v/>
      </c>
      <c r="BF200" s="91" t="str">
        <f t="shared" si="127"/>
        <v/>
      </c>
      <c r="BG200" s="92" t="str">
        <f t="shared" si="128"/>
        <v/>
      </c>
      <c r="BH200" s="92" t="str">
        <f t="shared" si="129"/>
        <v/>
      </c>
      <c r="BI200" s="91" t="str">
        <f t="shared" si="130"/>
        <v/>
      </c>
      <c r="BJ200" s="92" t="str">
        <f t="shared" si="131"/>
        <v/>
      </c>
      <c r="BK200" s="92" t="str">
        <f t="shared" si="132"/>
        <v/>
      </c>
      <c r="BL200" s="91" t="str">
        <f t="shared" si="133"/>
        <v/>
      </c>
      <c r="BM200" s="92" t="str">
        <f t="shared" si="134"/>
        <v/>
      </c>
      <c r="BN200" s="92" t="str">
        <f t="shared" si="135"/>
        <v/>
      </c>
      <c r="BO200" s="2"/>
      <c r="BP200" s="2"/>
    </row>
    <row r="201" spans="1:68" ht="15.75" customHeight="1">
      <c r="A201" s="118" t="str">
        <f>IF(B$6="LECTURE",IF('Database (LECTURE-RES-PRAC)'!A196="","",'Database (LECTURE-RES-PRAC)'!A196),"")</f>
        <v/>
      </c>
      <c r="B201" s="119" t="str">
        <f>IF(B$6="LECTURE",IF('Database (LECTURE-RES-PRAC)'!B196="","",'Database (LECTURE-RES-PRAC)'!B196),"")</f>
        <v/>
      </c>
      <c r="C201" s="118" t="str">
        <f>IF(B201&lt;&gt;"",'Database (LECTURE-RES-PRAC)'!C196,"")</f>
        <v/>
      </c>
      <c r="D201" s="276"/>
      <c r="E201" s="57"/>
      <c r="F201" s="57"/>
      <c r="G201" s="57"/>
      <c r="H201" s="57"/>
      <c r="I201" s="57"/>
      <c r="J201" s="57"/>
      <c r="K201" s="57"/>
      <c r="L201" s="57"/>
      <c r="M201" s="57"/>
      <c r="N201" s="116" t="str">
        <f t="shared" si="103"/>
        <v/>
      </c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116" t="str">
        <f t="shared" si="104"/>
        <v/>
      </c>
      <c r="Z201" s="57"/>
      <c r="AA201" s="57"/>
      <c r="AB201" s="57"/>
      <c r="AC201" s="57"/>
      <c r="AD201" s="57"/>
      <c r="AE201" s="57"/>
      <c r="AF201" s="57"/>
      <c r="AG201" s="57"/>
      <c r="AH201" s="57"/>
      <c r="AI201" s="57"/>
      <c r="AJ201" s="117" t="str">
        <f t="shared" si="105"/>
        <v/>
      </c>
      <c r="AK201" s="120" t="str">
        <f t="shared" si="106"/>
        <v/>
      </c>
      <c r="AL201" s="92" t="str">
        <f t="shared" si="107"/>
        <v/>
      </c>
      <c r="AM201" s="92" t="str">
        <f t="shared" si="108"/>
        <v/>
      </c>
      <c r="AN201" s="120" t="str">
        <f t="shared" si="109"/>
        <v/>
      </c>
      <c r="AO201" s="92" t="str">
        <f t="shared" si="110"/>
        <v/>
      </c>
      <c r="AP201" s="92" t="str">
        <f t="shared" si="111"/>
        <v/>
      </c>
      <c r="AQ201" s="120" t="str">
        <f t="shared" si="112"/>
        <v/>
      </c>
      <c r="AR201" s="92" t="str">
        <f t="shared" si="113"/>
        <v/>
      </c>
      <c r="AS201" s="92" t="str">
        <f t="shared" si="114"/>
        <v/>
      </c>
      <c r="AT201" s="120" t="str">
        <f t="shared" si="115"/>
        <v/>
      </c>
      <c r="AU201" s="92" t="str">
        <f t="shared" si="116"/>
        <v/>
      </c>
      <c r="AV201" s="92" t="str">
        <f t="shared" si="117"/>
        <v/>
      </c>
      <c r="AW201" s="120" t="str">
        <f t="shared" si="118"/>
        <v/>
      </c>
      <c r="AX201" s="92" t="str">
        <f t="shared" si="119"/>
        <v/>
      </c>
      <c r="AY201" s="92" t="str">
        <f t="shared" si="120"/>
        <v/>
      </c>
      <c r="AZ201" s="91" t="str">
        <f t="shared" si="121"/>
        <v/>
      </c>
      <c r="BA201" s="92" t="str">
        <f t="shared" si="122"/>
        <v/>
      </c>
      <c r="BB201" s="92" t="str">
        <f t="shared" si="123"/>
        <v/>
      </c>
      <c r="BC201" s="91" t="str">
        <f t="shared" si="124"/>
        <v/>
      </c>
      <c r="BD201" s="92" t="str">
        <f t="shared" si="125"/>
        <v/>
      </c>
      <c r="BE201" s="92" t="str">
        <f t="shared" si="126"/>
        <v/>
      </c>
      <c r="BF201" s="91" t="str">
        <f t="shared" si="127"/>
        <v/>
      </c>
      <c r="BG201" s="92" t="str">
        <f t="shared" si="128"/>
        <v/>
      </c>
      <c r="BH201" s="92" t="str">
        <f t="shared" si="129"/>
        <v/>
      </c>
      <c r="BI201" s="91" t="str">
        <f t="shared" si="130"/>
        <v/>
      </c>
      <c r="BJ201" s="92" t="str">
        <f t="shared" si="131"/>
        <v/>
      </c>
      <c r="BK201" s="92" t="str">
        <f t="shared" si="132"/>
        <v/>
      </c>
      <c r="BL201" s="91" t="str">
        <f t="shared" si="133"/>
        <v/>
      </c>
      <c r="BM201" s="92" t="str">
        <f t="shared" si="134"/>
        <v/>
      </c>
      <c r="BN201" s="92" t="str">
        <f t="shared" si="135"/>
        <v/>
      </c>
      <c r="BO201" s="2"/>
      <c r="BP201" s="2"/>
    </row>
    <row r="202" spans="1:68" ht="15.75" customHeight="1">
      <c r="A202" s="118" t="str">
        <f>IF(B$6="LECTURE",IF('Database (LECTURE-RES-PRAC)'!A197="","",'Database (LECTURE-RES-PRAC)'!A197),"")</f>
        <v/>
      </c>
      <c r="B202" s="119" t="str">
        <f>IF(B$6="LECTURE",IF('Database (LECTURE-RES-PRAC)'!B197="","",'Database (LECTURE-RES-PRAC)'!B197),"")</f>
        <v/>
      </c>
      <c r="C202" s="118" t="str">
        <f>IF(B202&lt;&gt;"",'Database (LECTURE-RES-PRAC)'!C197,"")</f>
        <v/>
      </c>
      <c r="D202" s="276"/>
      <c r="E202" s="57"/>
      <c r="F202" s="57"/>
      <c r="G202" s="57"/>
      <c r="H202" s="57"/>
      <c r="I202" s="57"/>
      <c r="J202" s="57"/>
      <c r="K202" s="57"/>
      <c r="L202" s="57"/>
      <c r="M202" s="57"/>
      <c r="N202" s="116" t="str">
        <f t="shared" si="103"/>
        <v/>
      </c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116" t="str">
        <f t="shared" si="104"/>
        <v/>
      </c>
      <c r="Z202" s="57"/>
      <c r="AA202" s="57"/>
      <c r="AB202" s="57"/>
      <c r="AC202" s="57"/>
      <c r="AD202" s="57"/>
      <c r="AE202" s="57"/>
      <c r="AF202" s="57"/>
      <c r="AG202" s="57"/>
      <c r="AH202" s="57"/>
      <c r="AI202" s="57"/>
      <c r="AJ202" s="117" t="str">
        <f t="shared" si="105"/>
        <v/>
      </c>
      <c r="AK202" s="120" t="str">
        <f t="shared" si="106"/>
        <v/>
      </c>
      <c r="AL202" s="92" t="str">
        <f t="shared" si="107"/>
        <v/>
      </c>
      <c r="AM202" s="92" t="str">
        <f t="shared" si="108"/>
        <v/>
      </c>
      <c r="AN202" s="120" t="str">
        <f t="shared" si="109"/>
        <v/>
      </c>
      <c r="AO202" s="92" t="str">
        <f t="shared" si="110"/>
        <v/>
      </c>
      <c r="AP202" s="92" t="str">
        <f t="shared" si="111"/>
        <v/>
      </c>
      <c r="AQ202" s="120" t="str">
        <f t="shared" si="112"/>
        <v/>
      </c>
      <c r="AR202" s="92" t="str">
        <f t="shared" si="113"/>
        <v/>
      </c>
      <c r="AS202" s="92" t="str">
        <f t="shared" si="114"/>
        <v/>
      </c>
      <c r="AT202" s="120" t="str">
        <f t="shared" si="115"/>
        <v/>
      </c>
      <c r="AU202" s="92" t="str">
        <f t="shared" si="116"/>
        <v/>
      </c>
      <c r="AV202" s="92" t="str">
        <f t="shared" si="117"/>
        <v/>
      </c>
      <c r="AW202" s="120" t="str">
        <f t="shared" si="118"/>
        <v/>
      </c>
      <c r="AX202" s="92" t="str">
        <f t="shared" si="119"/>
        <v/>
      </c>
      <c r="AY202" s="92" t="str">
        <f t="shared" si="120"/>
        <v/>
      </c>
      <c r="AZ202" s="91" t="str">
        <f t="shared" si="121"/>
        <v/>
      </c>
      <c r="BA202" s="92" t="str">
        <f t="shared" si="122"/>
        <v/>
      </c>
      <c r="BB202" s="92" t="str">
        <f t="shared" si="123"/>
        <v/>
      </c>
      <c r="BC202" s="91" t="str">
        <f t="shared" si="124"/>
        <v/>
      </c>
      <c r="BD202" s="92" t="str">
        <f t="shared" si="125"/>
        <v/>
      </c>
      <c r="BE202" s="92" t="str">
        <f t="shared" si="126"/>
        <v/>
      </c>
      <c r="BF202" s="91" t="str">
        <f t="shared" si="127"/>
        <v/>
      </c>
      <c r="BG202" s="92" t="str">
        <f t="shared" si="128"/>
        <v/>
      </c>
      <c r="BH202" s="92" t="str">
        <f t="shared" si="129"/>
        <v/>
      </c>
      <c r="BI202" s="91" t="str">
        <f t="shared" si="130"/>
        <v/>
      </c>
      <c r="BJ202" s="92" t="str">
        <f t="shared" si="131"/>
        <v/>
      </c>
      <c r="BK202" s="92" t="str">
        <f t="shared" si="132"/>
        <v/>
      </c>
      <c r="BL202" s="91" t="str">
        <f t="shared" si="133"/>
        <v/>
      </c>
      <c r="BM202" s="92" t="str">
        <f t="shared" si="134"/>
        <v/>
      </c>
      <c r="BN202" s="92" t="str">
        <f t="shared" si="135"/>
        <v/>
      </c>
      <c r="BO202" s="2"/>
      <c r="BP202" s="2"/>
    </row>
    <row r="203" spans="1:68" ht="15.75" customHeight="1">
      <c r="A203" s="118" t="str">
        <f>IF(B$6="LECTURE",IF('Database (LECTURE-RES-PRAC)'!A198="","",'Database (LECTURE-RES-PRAC)'!A198),"")</f>
        <v/>
      </c>
      <c r="B203" s="119" t="str">
        <f>IF(B$6="LECTURE",IF('Database (LECTURE-RES-PRAC)'!B198="","",'Database (LECTURE-RES-PRAC)'!B198),"")</f>
        <v/>
      </c>
      <c r="C203" s="118" t="str">
        <f>IF(B203&lt;&gt;"",'Database (LECTURE-RES-PRAC)'!C198,"")</f>
        <v/>
      </c>
      <c r="D203" s="276"/>
      <c r="E203" s="57"/>
      <c r="F203" s="57"/>
      <c r="G203" s="57"/>
      <c r="H203" s="57"/>
      <c r="I203" s="57"/>
      <c r="J203" s="57"/>
      <c r="K203" s="57"/>
      <c r="L203" s="57"/>
      <c r="M203" s="57"/>
      <c r="N203" s="116" t="str">
        <f t="shared" si="103"/>
        <v/>
      </c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116" t="str">
        <f t="shared" si="104"/>
        <v/>
      </c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  <c r="AJ203" s="117" t="str">
        <f t="shared" si="105"/>
        <v/>
      </c>
      <c r="AK203" s="120" t="str">
        <f t="shared" si="106"/>
        <v/>
      </c>
      <c r="AL203" s="92" t="str">
        <f t="shared" si="107"/>
        <v/>
      </c>
      <c r="AM203" s="92" t="str">
        <f t="shared" si="108"/>
        <v/>
      </c>
      <c r="AN203" s="120" t="str">
        <f t="shared" si="109"/>
        <v/>
      </c>
      <c r="AO203" s="92" t="str">
        <f t="shared" si="110"/>
        <v/>
      </c>
      <c r="AP203" s="92" t="str">
        <f t="shared" si="111"/>
        <v/>
      </c>
      <c r="AQ203" s="120" t="str">
        <f t="shared" si="112"/>
        <v/>
      </c>
      <c r="AR203" s="92" t="str">
        <f t="shared" si="113"/>
        <v/>
      </c>
      <c r="AS203" s="92" t="str">
        <f t="shared" si="114"/>
        <v/>
      </c>
      <c r="AT203" s="120" t="str">
        <f t="shared" si="115"/>
        <v/>
      </c>
      <c r="AU203" s="92" t="str">
        <f t="shared" si="116"/>
        <v/>
      </c>
      <c r="AV203" s="92" t="str">
        <f t="shared" si="117"/>
        <v/>
      </c>
      <c r="AW203" s="120" t="str">
        <f t="shared" si="118"/>
        <v/>
      </c>
      <c r="AX203" s="92" t="str">
        <f t="shared" si="119"/>
        <v/>
      </c>
      <c r="AY203" s="92" t="str">
        <f t="shared" si="120"/>
        <v/>
      </c>
      <c r="AZ203" s="91" t="str">
        <f t="shared" si="121"/>
        <v/>
      </c>
      <c r="BA203" s="92" t="str">
        <f t="shared" si="122"/>
        <v/>
      </c>
      <c r="BB203" s="92" t="str">
        <f t="shared" si="123"/>
        <v/>
      </c>
      <c r="BC203" s="91" t="str">
        <f t="shared" si="124"/>
        <v/>
      </c>
      <c r="BD203" s="92" t="str">
        <f t="shared" si="125"/>
        <v/>
      </c>
      <c r="BE203" s="92" t="str">
        <f t="shared" si="126"/>
        <v/>
      </c>
      <c r="BF203" s="91" t="str">
        <f t="shared" si="127"/>
        <v/>
      </c>
      <c r="BG203" s="92" t="str">
        <f t="shared" si="128"/>
        <v/>
      </c>
      <c r="BH203" s="92" t="str">
        <f t="shared" si="129"/>
        <v/>
      </c>
      <c r="BI203" s="91" t="str">
        <f t="shared" si="130"/>
        <v/>
      </c>
      <c r="BJ203" s="92" t="str">
        <f t="shared" si="131"/>
        <v/>
      </c>
      <c r="BK203" s="92" t="str">
        <f t="shared" si="132"/>
        <v/>
      </c>
      <c r="BL203" s="91" t="str">
        <f t="shared" si="133"/>
        <v/>
      </c>
      <c r="BM203" s="92" t="str">
        <f t="shared" si="134"/>
        <v/>
      </c>
      <c r="BN203" s="92" t="str">
        <f t="shared" si="135"/>
        <v/>
      </c>
      <c r="BO203" s="2"/>
      <c r="BP203" s="2"/>
    </row>
    <row r="204" spans="1:68" ht="15.75" customHeight="1">
      <c r="A204" s="118" t="str">
        <f>IF(B$6="LECTURE",IF('Database (LECTURE-RES-PRAC)'!A199="","",'Database (LECTURE-RES-PRAC)'!A199),"")</f>
        <v/>
      </c>
      <c r="B204" s="119" t="str">
        <f>IF(B$6="LECTURE",IF('Database (LECTURE-RES-PRAC)'!B199="","",'Database (LECTURE-RES-PRAC)'!B199),"")</f>
        <v/>
      </c>
      <c r="C204" s="118" t="str">
        <f>IF(B204&lt;&gt;"",'Database (LECTURE-RES-PRAC)'!C199,"")</f>
        <v/>
      </c>
      <c r="D204" s="276"/>
      <c r="E204" s="57"/>
      <c r="F204" s="57"/>
      <c r="G204" s="57"/>
      <c r="H204" s="57"/>
      <c r="I204" s="57"/>
      <c r="J204" s="57"/>
      <c r="K204" s="57"/>
      <c r="L204" s="57"/>
      <c r="M204" s="57"/>
      <c r="N204" s="116" t="str">
        <f t="shared" si="103"/>
        <v/>
      </c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116" t="str">
        <f t="shared" si="104"/>
        <v/>
      </c>
      <c r="Z204" s="57"/>
      <c r="AA204" s="57"/>
      <c r="AB204" s="57"/>
      <c r="AC204" s="57"/>
      <c r="AD204" s="57"/>
      <c r="AE204" s="57"/>
      <c r="AF204" s="57"/>
      <c r="AG204" s="57"/>
      <c r="AH204" s="57"/>
      <c r="AI204" s="57"/>
      <c r="AJ204" s="117" t="str">
        <f t="shared" si="105"/>
        <v/>
      </c>
      <c r="AK204" s="120" t="str">
        <f t="shared" si="106"/>
        <v/>
      </c>
      <c r="AL204" s="92" t="str">
        <f t="shared" si="107"/>
        <v/>
      </c>
      <c r="AM204" s="92" t="str">
        <f t="shared" si="108"/>
        <v/>
      </c>
      <c r="AN204" s="120" t="str">
        <f t="shared" si="109"/>
        <v/>
      </c>
      <c r="AO204" s="92" t="str">
        <f t="shared" si="110"/>
        <v/>
      </c>
      <c r="AP204" s="92" t="str">
        <f t="shared" si="111"/>
        <v/>
      </c>
      <c r="AQ204" s="120" t="str">
        <f t="shared" si="112"/>
        <v/>
      </c>
      <c r="AR204" s="92" t="str">
        <f t="shared" si="113"/>
        <v/>
      </c>
      <c r="AS204" s="92" t="str">
        <f t="shared" si="114"/>
        <v/>
      </c>
      <c r="AT204" s="120" t="str">
        <f t="shared" si="115"/>
        <v/>
      </c>
      <c r="AU204" s="92" t="str">
        <f t="shared" si="116"/>
        <v/>
      </c>
      <c r="AV204" s="92" t="str">
        <f t="shared" si="117"/>
        <v/>
      </c>
      <c r="AW204" s="120" t="str">
        <f t="shared" si="118"/>
        <v/>
      </c>
      <c r="AX204" s="92" t="str">
        <f t="shared" si="119"/>
        <v/>
      </c>
      <c r="AY204" s="92" t="str">
        <f t="shared" si="120"/>
        <v/>
      </c>
      <c r="AZ204" s="91" t="str">
        <f t="shared" si="121"/>
        <v/>
      </c>
      <c r="BA204" s="92" t="str">
        <f t="shared" si="122"/>
        <v/>
      </c>
      <c r="BB204" s="92" t="str">
        <f t="shared" si="123"/>
        <v/>
      </c>
      <c r="BC204" s="91" t="str">
        <f t="shared" si="124"/>
        <v/>
      </c>
      <c r="BD204" s="92" t="str">
        <f t="shared" si="125"/>
        <v/>
      </c>
      <c r="BE204" s="92" t="str">
        <f t="shared" si="126"/>
        <v/>
      </c>
      <c r="BF204" s="91" t="str">
        <f t="shared" si="127"/>
        <v/>
      </c>
      <c r="BG204" s="92" t="str">
        <f t="shared" si="128"/>
        <v/>
      </c>
      <c r="BH204" s="92" t="str">
        <f t="shared" si="129"/>
        <v/>
      </c>
      <c r="BI204" s="91" t="str">
        <f t="shared" si="130"/>
        <v/>
      </c>
      <c r="BJ204" s="92" t="str">
        <f t="shared" si="131"/>
        <v/>
      </c>
      <c r="BK204" s="92" t="str">
        <f t="shared" si="132"/>
        <v/>
      </c>
      <c r="BL204" s="91" t="str">
        <f t="shared" si="133"/>
        <v/>
      </c>
      <c r="BM204" s="92" t="str">
        <f t="shared" si="134"/>
        <v/>
      </c>
      <c r="BN204" s="92" t="str">
        <f t="shared" si="135"/>
        <v/>
      </c>
      <c r="BO204" s="2"/>
      <c r="BP204" s="2"/>
    </row>
    <row r="205" spans="1:68" ht="15.75" customHeight="1">
      <c r="A205" s="118" t="str">
        <f>IF(B$6="LECTURE",IF('Database (LECTURE-RES-PRAC)'!A200="","",'Database (LECTURE-RES-PRAC)'!A200),"")</f>
        <v/>
      </c>
      <c r="B205" s="119" t="str">
        <f>IF(B$6="LECTURE",IF('Database (LECTURE-RES-PRAC)'!B200="","",'Database (LECTURE-RES-PRAC)'!B200),"")</f>
        <v/>
      </c>
      <c r="C205" s="118" t="str">
        <f>IF(B205&lt;&gt;"",'Database (LECTURE-RES-PRAC)'!C200,"")</f>
        <v/>
      </c>
      <c r="D205" s="276"/>
      <c r="E205" s="57"/>
      <c r="F205" s="57"/>
      <c r="G205" s="57"/>
      <c r="H205" s="57"/>
      <c r="I205" s="57"/>
      <c r="J205" s="57"/>
      <c r="K205" s="57"/>
      <c r="L205" s="57"/>
      <c r="M205" s="57"/>
      <c r="N205" s="116" t="str">
        <f t="shared" si="103"/>
        <v/>
      </c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116" t="str">
        <f t="shared" si="104"/>
        <v/>
      </c>
      <c r="Z205" s="57"/>
      <c r="AA205" s="57"/>
      <c r="AB205" s="57"/>
      <c r="AC205" s="57"/>
      <c r="AD205" s="57"/>
      <c r="AE205" s="57"/>
      <c r="AF205" s="57"/>
      <c r="AG205" s="57"/>
      <c r="AH205" s="57"/>
      <c r="AI205" s="57"/>
      <c r="AJ205" s="117" t="str">
        <f t="shared" si="105"/>
        <v/>
      </c>
      <c r="AK205" s="120" t="str">
        <f t="shared" si="106"/>
        <v/>
      </c>
      <c r="AL205" s="92" t="str">
        <f t="shared" si="107"/>
        <v/>
      </c>
      <c r="AM205" s="92" t="str">
        <f t="shared" si="108"/>
        <v/>
      </c>
      <c r="AN205" s="120" t="str">
        <f t="shared" si="109"/>
        <v/>
      </c>
      <c r="AO205" s="92" t="str">
        <f t="shared" si="110"/>
        <v/>
      </c>
      <c r="AP205" s="92" t="str">
        <f t="shared" si="111"/>
        <v/>
      </c>
      <c r="AQ205" s="120" t="str">
        <f t="shared" si="112"/>
        <v/>
      </c>
      <c r="AR205" s="92" t="str">
        <f t="shared" si="113"/>
        <v/>
      </c>
      <c r="AS205" s="92" t="str">
        <f t="shared" si="114"/>
        <v/>
      </c>
      <c r="AT205" s="120" t="str">
        <f t="shared" si="115"/>
        <v/>
      </c>
      <c r="AU205" s="92" t="str">
        <f t="shared" si="116"/>
        <v/>
      </c>
      <c r="AV205" s="92" t="str">
        <f t="shared" si="117"/>
        <v/>
      </c>
      <c r="AW205" s="120" t="str">
        <f t="shared" si="118"/>
        <v/>
      </c>
      <c r="AX205" s="92" t="str">
        <f t="shared" si="119"/>
        <v/>
      </c>
      <c r="AY205" s="92" t="str">
        <f t="shared" si="120"/>
        <v/>
      </c>
      <c r="AZ205" s="91" t="str">
        <f t="shared" si="121"/>
        <v/>
      </c>
      <c r="BA205" s="92" t="str">
        <f t="shared" si="122"/>
        <v/>
      </c>
      <c r="BB205" s="92" t="str">
        <f t="shared" si="123"/>
        <v/>
      </c>
      <c r="BC205" s="91" t="str">
        <f t="shared" si="124"/>
        <v/>
      </c>
      <c r="BD205" s="92" t="str">
        <f t="shared" si="125"/>
        <v/>
      </c>
      <c r="BE205" s="92" t="str">
        <f t="shared" si="126"/>
        <v/>
      </c>
      <c r="BF205" s="91" t="str">
        <f t="shared" si="127"/>
        <v/>
      </c>
      <c r="BG205" s="92" t="str">
        <f t="shared" si="128"/>
        <v/>
      </c>
      <c r="BH205" s="92" t="str">
        <f t="shared" si="129"/>
        <v/>
      </c>
      <c r="BI205" s="91" t="str">
        <f t="shared" si="130"/>
        <v/>
      </c>
      <c r="BJ205" s="92" t="str">
        <f t="shared" si="131"/>
        <v/>
      </c>
      <c r="BK205" s="92" t="str">
        <f t="shared" si="132"/>
        <v/>
      </c>
      <c r="BL205" s="91" t="str">
        <f t="shared" si="133"/>
        <v/>
      </c>
      <c r="BM205" s="92" t="str">
        <f t="shared" si="134"/>
        <v/>
      </c>
      <c r="BN205" s="92" t="str">
        <f t="shared" si="135"/>
        <v/>
      </c>
      <c r="BO205" s="2"/>
      <c r="BP205" s="2"/>
    </row>
    <row r="206" spans="1:68" ht="15.75" customHeight="1">
      <c r="A206" s="118" t="str">
        <f>IF(B$6="LECTURE",IF('Database (LECTURE-RES-PRAC)'!A201="","",'Database (LECTURE-RES-PRAC)'!A201),"")</f>
        <v/>
      </c>
      <c r="B206" s="119" t="str">
        <f>IF(B$6="LECTURE",IF('Database (LECTURE-RES-PRAC)'!B201="","",'Database (LECTURE-RES-PRAC)'!B201),"")</f>
        <v/>
      </c>
      <c r="C206" s="118" t="str">
        <f>IF(B206&lt;&gt;"",'Database (LECTURE-RES-PRAC)'!C201,"")</f>
        <v/>
      </c>
      <c r="D206" s="276"/>
      <c r="E206" s="57"/>
      <c r="F206" s="57"/>
      <c r="G206" s="57"/>
      <c r="H206" s="57"/>
      <c r="I206" s="57"/>
      <c r="J206" s="57"/>
      <c r="K206" s="57"/>
      <c r="L206" s="57"/>
      <c r="M206" s="57"/>
      <c r="N206" s="116" t="str">
        <f t="shared" si="103"/>
        <v/>
      </c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116" t="str">
        <f t="shared" si="104"/>
        <v/>
      </c>
      <c r="Z206" s="57"/>
      <c r="AA206" s="57"/>
      <c r="AB206" s="57"/>
      <c r="AC206" s="57"/>
      <c r="AD206" s="57"/>
      <c r="AE206" s="57"/>
      <c r="AF206" s="57"/>
      <c r="AG206" s="57"/>
      <c r="AH206" s="57"/>
      <c r="AI206" s="57"/>
      <c r="AJ206" s="117" t="str">
        <f t="shared" si="105"/>
        <v/>
      </c>
      <c r="AK206" s="120" t="str">
        <f t="shared" si="106"/>
        <v/>
      </c>
      <c r="AL206" s="92" t="str">
        <f t="shared" si="107"/>
        <v/>
      </c>
      <c r="AM206" s="92" t="str">
        <f t="shared" si="108"/>
        <v/>
      </c>
      <c r="AN206" s="120" t="str">
        <f t="shared" si="109"/>
        <v/>
      </c>
      <c r="AO206" s="92" t="str">
        <f t="shared" si="110"/>
        <v/>
      </c>
      <c r="AP206" s="92" t="str">
        <f t="shared" si="111"/>
        <v/>
      </c>
      <c r="AQ206" s="120" t="str">
        <f t="shared" si="112"/>
        <v/>
      </c>
      <c r="AR206" s="92" t="str">
        <f t="shared" si="113"/>
        <v/>
      </c>
      <c r="AS206" s="92" t="str">
        <f t="shared" si="114"/>
        <v/>
      </c>
      <c r="AT206" s="120" t="str">
        <f t="shared" si="115"/>
        <v/>
      </c>
      <c r="AU206" s="92" t="str">
        <f t="shared" si="116"/>
        <v/>
      </c>
      <c r="AV206" s="92" t="str">
        <f t="shared" si="117"/>
        <v/>
      </c>
      <c r="AW206" s="120" t="str">
        <f t="shared" si="118"/>
        <v/>
      </c>
      <c r="AX206" s="92" t="str">
        <f t="shared" si="119"/>
        <v/>
      </c>
      <c r="AY206" s="92" t="str">
        <f t="shared" si="120"/>
        <v/>
      </c>
      <c r="AZ206" s="91" t="str">
        <f t="shared" si="121"/>
        <v/>
      </c>
      <c r="BA206" s="92" t="str">
        <f t="shared" si="122"/>
        <v/>
      </c>
      <c r="BB206" s="92" t="str">
        <f t="shared" si="123"/>
        <v/>
      </c>
      <c r="BC206" s="91" t="str">
        <f t="shared" si="124"/>
        <v/>
      </c>
      <c r="BD206" s="92" t="str">
        <f t="shared" si="125"/>
        <v/>
      </c>
      <c r="BE206" s="92" t="str">
        <f t="shared" si="126"/>
        <v/>
      </c>
      <c r="BF206" s="91" t="str">
        <f t="shared" si="127"/>
        <v/>
      </c>
      <c r="BG206" s="92" t="str">
        <f t="shared" si="128"/>
        <v/>
      </c>
      <c r="BH206" s="92" t="str">
        <f t="shared" si="129"/>
        <v/>
      </c>
      <c r="BI206" s="91" t="str">
        <f t="shared" si="130"/>
        <v/>
      </c>
      <c r="BJ206" s="92" t="str">
        <f t="shared" si="131"/>
        <v/>
      </c>
      <c r="BK206" s="92" t="str">
        <f t="shared" si="132"/>
        <v/>
      </c>
      <c r="BL206" s="91" t="str">
        <f t="shared" si="133"/>
        <v/>
      </c>
      <c r="BM206" s="92" t="str">
        <f t="shared" si="134"/>
        <v/>
      </c>
      <c r="BN206" s="92" t="str">
        <f t="shared" si="135"/>
        <v/>
      </c>
      <c r="BO206" s="2"/>
      <c r="BP206" s="2"/>
    </row>
    <row r="207" spans="1:68" ht="15.75" customHeight="1">
      <c r="A207" s="118" t="str">
        <f>IF(B$6="LECTURE",IF('Database (LECTURE-RES-PRAC)'!A202="","",'Database (LECTURE-RES-PRAC)'!A202),"")</f>
        <v/>
      </c>
      <c r="B207" s="119" t="str">
        <f>IF(B$6="LECTURE",IF('Database (LECTURE-RES-PRAC)'!B202="","",'Database (LECTURE-RES-PRAC)'!B202),"")</f>
        <v/>
      </c>
      <c r="C207" s="118" t="str">
        <f>IF(B207&lt;&gt;"",'Database (LECTURE-RES-PRAC)'!C202,"")</f>
        <v/>
      </c>
      <c r="D207" s="276"/>
      <c r="E207" s="57"/>
      <c r="F207" s="57"/>
      <c r="G207" s="57"/>
      <c r="H207" s="57"/>
      <c r="I207" s="57"/>
      <c r="J207" s="57"/>
      <c r="K207" s="57"/>
      <c r="L207" s="57"/>
      <c r="M207" s="57"/>
      <c r="N207" s="116" t="str">
        <f t="shared" si="103"/>
        <v/>
      </c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116" t="str">
        <f t="shared" si="104"/>
        <v/>
      </c>
      <c r="Z207" s="57"/>
      <c r="AA207" s="57"/>
      <c r="AB207" s="57"/>
      <c r="AC207" s="57"/>
      <c r="AD207" s="57"/>
      <c r="AE207" s="57"/>
      <c r="AF207" s="57"/>
      <c r="AG207" s="57"/>
      <c r="AH207" s="57"/>
      <c r="AI207" s="57"/>
      <c r="AJ207" s="117" t="str">
        <f t="shared" si="105"/>
        <v/>
      </c>
      <c r="AK207" s="120" t="str">
        <f t="shared" si="106"/>
        <v/>
      </c>
      <c r="AL207" s="92" t="str">
        <f t="shared" si="107"/>
        <v/>
      </c>
      <c r="AM207" s="92" t="str">
        <f t="shared" si="108"/>
        <v/>
      </c>
      <c r="AN207" s="120" t="str">
        <f t="shared" si="109"/>
        <v/>
      </c>
      <c r="AO207" s="92" t="str">
        <f t="shared" si="110"/>
        <v/>
      </c>
      <c r="AP207" s="92" t="str">
        <f t="shared" si="111"/>
        <v/>
      </c>
      <c r="AQ207" s="120" t="str">
        <f t="shared" si="112"/>
        <v/>
      </c>
      <c r="AR207" s="92" t="str">
        <f t="shared" si="113"/>
        <v/>
      </c>
      <c r="AS207" s="92" t="str">
        <f t="shared" si="114"/>
        <v/>
      </c>
      <c r="AT207" s="120" t="str">
        <f t="shared" si="115"/>
        <v/>
      </c>
      <c r="AU207" s="92" t="str">
        <f t="shared" si="116"/>
        <v/>
      </c>
      <c r="AV207" s="92" t="str">
        <f t="shared" si="117"/>
        <v/>
      </c>
      <c r="AW207" s="120" t="str">
        <f t="shared" si="118"/>
        <v/>
      </c>
      <c r="AX207" s="92" t="str">
        <f t="shared" si="119"/>
        <v/>
      </c>
      <c r="AY207" s="92" t="str">
        <f t="shared" si="120"/>
        <v/>
      </c>
      <c r="AZ207" s="91" t="str">
        <f t="shared" si="121"/>
        <v/>
      </c>
      <c r="BA207" s="92" t="str">
        <f t="shared" si="122"/>
        <v/>
      </c>
      <c r="BB207" s="92" t="str">
        <f t="shared" si="123"/>
        <v/>
      </c>
      <c r="BC207" s="91" t="str">
        <f t="shared" si="124"/>
        <v/>
      </c>
      <c r="BD207" s="92" t="str">
        <f t="shared" si="125"/>
        <v/>
      </c>
      <c r="BE207" s="92" t="str">
        <f t="shared" si="126"/>
        <v/>
      </c>
      <c r="BF207" s="91" t="str">
        <f t="shared" si="127"/>
        <v/>
      </c>
      <c r="BG207" s="92" t="str">
        <f t="shared" si="128"/>
        <v/>
      </c>
      <c r="BH207" s="92" t="str">
        <f t="shared" si="129"/>
        <v/>
      </c>
      <c r="BI207" s="91" t="str">
        <f t="shared" si="130"/>
        <v/>
      </c>
      <c r="BJ207" s="92" t="str">
        <f t="shared" si="131"/>
        <v/>
      </c>
      <c r="BK207" s="92" t="str">
        <f t="shared" si="132"/>
        <v/>
      </c>
      <c r="BL207" s="91" t="str">
        <f t="shared" si="133"/>
        <v/>
      </c>
      <c r="BM207" s="92" t="str">
        <f t="shared" si="134"/>
        <v/>
      </c>
      <c r="BN207" s="92" t="str">
        <f t="shared" si="135"/>
        <v/>
      </c>
      <c r="BO207" s="2"/>
      <c r="BP207" s="2"/>
    </row>
    <row r="208" spans="1:68" ht="15.75" customHeight="1">
      <c r="A208" s="118" t="str">
        <f>IF(B$6="LECTURE",IF('Database (LECTURE-RES-PRAC)'!A203="","",'Database (LECTURE-RES-PRAC)'!A203),"")</f>
        <v/>
      </c>
      <c r="B208" s="119" t="str">
        <f>IF(B$6="LECTURE",IF('Database (LECTURE-RES-PRAC)'!B203="","",'Database (LECTURE-RES-PRAC)'!B203),"")</f>
        <v/>
      </c>
      <c r="C208" s="118" t="str">
        <f>IF(B208&lt;&gt;"",'Database (LECTURE-RES-PRAC)'!C203,"")</f>
        <v/>
      </c>
      <c r="D208" s="276"/>
      <c r="E208" s="57"/>
      <c r="F208" s="57"/>
      <c r="G208" s="57"/>
      <c r="H208" s="57"/>
      <c r="I208" s="57"/>
      <c r="J208" s="57"/>
      <c r="K208" s="57"/>
      <c r="L208" s="57"/>
      <c r="M208" s="57"/>
      <c r="N208" s="116" t="str">
        <f t="shared" si="103"/>
        <v/>
      </c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116" t="str">
        <f t="shared" si="104"/>
        <v/>
      </c>
      <c r="Z208" s="57"/>
      <c r="AA208" s="57"/>
      <c r="AB208" s="57"/>
      <c r="AC208" s="57"/>
      <c r="AD208" s="57"/>
      <c r="AE208" s="57"/>
      <c r="AF208" s="57"/>
      <c r="AG208" s="57"/>
      <c r="AH208" s="57"/>
      <c r="AI208" s="57"/>
      <c r="AJ208" s="117" t="str">
        <f t="shared" si="105"/>
        <v/>
      </c>
      <c r="AK208" s="120" t="str">
        <f t="shared" si="106"/>
        <v/>
      </c>
      <c r="AL208" s="92" t="str">
        <f t="shared" si="107"/>
        <v/>
      </c>
      <c r="AM208" s="92" t="str">
        <f t="shared" si="108"/>
        <v/>
      </c>
      <c r="AN208" s="120" t="str">
        <f t="shared" si="109"/>
        <v/>
      </c>
      <c r="AO208" s="92" t="str">
        <f t="shared" si="110"/>
        <v/>
      </c>
      <c r="AP208" s="92" t="str">
        <f t="shared" si="111"/>
        <v/>
      </c>
      <c r="AQ208" s="120" t="str">
        <f t="shared" si="112"/>
        <v/>
      </c>
      <c r="AR208" s="92" t="str">
        <f t="shared" si="113"/>
        <v/>
      </c>
      <c r="AS208" s="92" t="str">
        <f t="shared" si="114"/>
        <v/>
      </c>
      <c r="AT208" s="120" t="str">
        <f t="shared" si="115"/>
        <v/>
      </c>
      <c r="AU208" s="92" t="str">
        <f t="shared" si="116"/>
        <v/>
      </c>
      <c r="AV208" s="92" t="str">
        <f t="shared" si="117"/>
        <v/>
      </c>
      <c r="AW208" s="120" t="str">
        <f t="shared" si="118"/>
        <v/>
      </c>
      <c r="AX208" s="92" t="str">
        <f t="shared" si="119"/>
        <v/>
      </c>
      <c r="AY208" s="92" t="str">
        <f t="shared" si="120"/>
        <v/>
      </c>
      <c r="AZ208" s="91" t="str">
        <f t="shared" si="121"/>
        <v/>
      </c>
      <c r="BA208" s="92" t="str">
        <f t="shared" si="122"/>
        <v/>
      </c>
      <c r="BB208" s="92" t="str">
        <f t="shared" si="123"/>
        <v/>
      </c>
      <c r="BC208" s="91" t="str">
        <f t="shared" si="124"/>
        <v/>
      </c>
      <c r="BD208" s="92" t="str">
        <f t="shared" si="125"/>
        <v/>
      </c>
      <c r="BE208" s="92" t="str">
        <f t="shared" si="126"/>
        <v/>
      </c>
      <c r="BF208" s="91" t="str">
        <f t="shared" si="127"/>
        <v/>
      </c>
      <c r="BG208" s="92" t="str">
        <f t="shared" si="128"/>
        <v/>
      </c>
      <c r="BH208" s="92" t="str">
        <f t="shared" si="129"/>
        <v/>
      </c>
      <c r="BI208" s="91" t="str">
        <f t="shared" si="130"/>
        <v/>
      </c>
      <c r="BJ208" s="92" t="str">
        <f t="shared" si="131"/>
        <v/>
      </c>
      <c r="BK208" s="92" t="str">
        <f t="shared" si="132"/>
        <v/>
      </c>
      <c r="BL208" s="91" t="str">
        <f t="shared" si="133"/>
        <v/>
      </c>
      <c r="BM208" s="92" t="str">
        <f t="shared" si="134"/>
        <v/>
      </c>
      <c r="BN208" s="92" t="str">
        <f t="shared" si="135"/>
        <v/>
      </c>
      <c r="BO208" s="2"/>
      <c r="BP208" s="2"/>
    </row>
    <row r="209" spans="1:68" ht="15.75" customHeight="1">
      <c r="A209" s="118" t="str">
        <f>IF(B$6="LECTURE",IF('Database (LECTURE-RES-PRAC)'!A204="","",'Database (LECTURE-RES-PRAC)'!A204),"")</f>
        <v/>
      </c>
      <c r="B209" s="119" t="str">
        <f>IF(B$6="LECTURE",IF('Database (LECTURE-RES-PRAC)'!B204="","",'Database (LECTURE-RES-PRAC)'!B204),"")</f>
        <v/>
      </c>
      <c r="C209" s="118" t="str">
        <f>IF(B209&lt;&gt;"",'Database (LECTURE-RES-PRAC)'!C204,"")</f>
        <v/>
      </c>
      <c r="D209" s="276"/>
      <c r="E209" s="57"/>
      <c r="F209" s="57"/>
      <c r="G209" s="57"/>
      <c r="H209" s="57"/>
      <c r="I209" s="57"/>
      <c r="J209" s="57"/>
      <c r="K209" s="57"/>
      <c r="L209" s="57"/>
      <c r="M209" s="57"/>
      <c r="N209" s="116" t="str">
        <f t="shared" si="103"/>
        <v/>
      </c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116" t="str">
        <f t="shared" si="104"/>
        <v/>
      </c>
      <c r="Z209" s="57"/>
      <c r="AA209" s="57"/>
      <c r="AB209" s="57"/>
      <c r="AC209" s="57"/>
      <c r="AD209" s="57"/>
      <c r="AE209" s="57"/>
      <c r="AF209" s="57"/>
      <c r="AG209" s="57"/>
      <c r="AH209" s="57"/>
      <c r="AI209" s="57"/>
      <c r="AJ209" s="117" t="str">
        <f t="shared" si="105"/>
        <v/>
      </c>
      <c r="AK209" s="120" t="str">
        <f t="shared" si="106"/>
        <v/>
      </c>
      <c r="AL209" s="92" t="str">
        <f t="shared" si="107"/>
        <v/>
      </c>
      <c r="AM209" s="92" t="str">
        <f t="shared" si="108"/>
        <v/>
      </c>
      <c r="AN209" s="120" t="str">
        <f t="shared" si="109"/>
        <v/>
      </c>
      <c r="AO209" s="92" t="str">
        <f t="shared" si="110"/>
        <v/>
      </c>
      <c r="AP209" s="92" t="str">
        <f t="shared" si="111"/>
        <v/>
      </c>
      <c r="AQ209" s="120" t="str">
        <f t="shared" si="112"/>
        <v/>
      </c>
      <c r="AR209" s="92" t="str">
        <f t="shared" si="113"/>
        <v/>
      </c>
      <c r="AS209" s="92" t="str">
        <f t="shared" si="114"/>
        <v/>
      </c>
      <c r="AT209" s="120" t="str">
        <f t="shared" si="115"/>
        <v/>
      </c>
      <c r="AU209" s="92" t="str">
        <f t="shared" si="116"/>
        <v/>
      </c>
      <c r="AV209" s="92" t="str">
        <f t="shared" si="117"/>
        <v/>
      </c>
      <c r="AW209" s="120" t="str">
        <f t="shared" si="118"/>
        <v/>
      </c>
      <c r="AX209" s="92" t="str">
        <f t="shared" si="119"/>
        <v/>
      </c>
      <c r="AY209" s="92" t="str">
        <f t="shared" si="120"/>
        <v/>
      </c>
      <c r="AZ209" s="91" t="str">
        <f t="shared" si="121"/>
        <v/>
      </c>
      <c r="BA209" s="92" t="str">
        <f t="shared" si="122"/>
        <v/>
      </c>
      <c r="BB209" s="92" t="str">
        <f t="shared" si="123"/>
        <v/>
      </c>
      <c r="BC209" s="91" t="str">
        <f t="shared" si="124"/>
        <v/>
      </c>
      <c r="BD209" s="92" t="str">
        <f t="shared" si="125"/>
        <v/>
      </c>
      <c r="BE209" s="92" t="str">
        <f t="shared" si="126"/>
        <v/>
      </c>
      <c r="BF209" s="91" t="str">
        <f t="shared" si="127"/>
        <v/>
      </c>
      <c r="BG209" s="92" t="str">
        <f t="shared" si="128"/>
        <v/>
      </c>
      <c r="BH209" s="92" t="str">
        <f t="shared" si="129"/>
        <v/>
      </c>
      <c r="BI209" s="91" t="str">
        <f t="shared" si="130"/>
        <v/>
      </c>
      <c r="BJ209" s="92" t="str">
        <f t="shared" si="131"/>
        <v/>
      </c>
      <c r="BK209" s="92" t="str">
        <f t="shared" si="132"/>
        <v/>
      </c>
      <c r="BL209" s="91" t="str">
        <f t="shared" si="133"/>
        <v/>
      </c>
      <c r="BM209" s="92" t="str">
        <f t="shared" si="134"/>
        <v/>
      </c>
      <c r="BN209" s="92" t="str">
        <f t="shared" si="135"/>
        <v/>
      </c>
      <c r="BO209" s="2"/>
      <c r="BP209" s="2"/>
    </row>
    <row r="210" spans="1:68" ht="15.75" customHeight="1">
      <c r="A210" s="118" t="str">
        <f>IF(B$6="LECTURE",IF('Database (LECTURE-RES-PRAC)'!A205="","",'Database (LECTURE-RES-PRAC)'!A205),"")</f>
        <v/>
      </c>
      <c r="B210" s="119" t="str">
        <f>IF(B$6="LECTURE",IF('Database (LECTURE-RES-PRAC)'!B205="","",'Database (LECTURE-RES-PRAC)'!B205),"")</f>
        <v/>
      </c>
      <c r="C210" s="118" t="str">
        <f>IF(B210&lt;&gt;"",'Database (LECTURE-RES-PRAC)'!C205,"")</f>
        <v/>
      </c>
      <c r="D210" s="276"/>
      <c r="E210" s="57"/>
      <c r="F210" s="57"/>
      <c r="G210" s="57"/>
      <c r="H210" s="57"/>
      <c r="I210" s="57"/>
      <c r="J210" s="57"/>
      <c r="K210" s="57"/>
      <c r="L210" s="57"/>
      <c r="M210" s="57"/>
      <c r="N210" s="116" t="str">
        <f t="shared" si="103"/>
        <v/>
      </c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116" t="str">
        <f t="shared" si="104"/>
        <v/>
      </c>
      <c r="Z210" s="57"/>
      <c r="AA210" s="57"/>
      <c r="AB210" s="57"/>
      <c r="AC210" s="57"/>
      <c r="AD210" s="57"/>
      <c r="AE210" s="57"/>
      <c r="AF210" s="57"/>
      <c r="AG210" s="57"/>
      <c r="AH210" s="57"/>
      <c r="AI210" s="57"/>
      <c r="AJ210" s="117" t="str">
        <f t="shared" si="105"/>
        <v/>
      </c>
      <c r="AK210" s="120" t="str">
        <f t="shared" si="106"/>
        <v/>
      </c>
      <c r="AL210" s="92" t="str">
        <f t="shared" si="107"/>
        <v/>
      </c>
      <c r="AM210" s="92" t="str">
        <f t="shared" si="108"/>
        <v/>
      </c>
      <c r="AN210" s="120" t="str">
        <f t="shared" si="109"/>
        <v/>
      </c>
      <c r="AO210" s="92" t="str">
        <f t="shared" si="110"/>
        <v/>
      </c>
      <c r="AP210" s="92" t="str">
        <f t="shared" si="111"/>
        <v/>
      </c>
      <c r="AQ210" s="120" t="str">
        <f t="shared" si="112"/>
        <v/>
      </c>
      <c r="AR210" s="92" t="str">
        <f t="shared" si="113"/>
        <v/>
      </c>
      <c r="AS210" s="92" t="str">
        <f t="shared" si="114"/>
        <v/>
      </c>
      <c r="AT210" s="120" t="str">
        <f t="shared" si="115"/>
        <v/>
      </c>
      <c r="AU210" s="92" t="str">
        <f t="shared" si="116"/>
        <v/>
      </c>
      <c r="AV210" s="92" t="str">
        <f t="shared" si="117"/>
        <v/>
      </c>
      <c r="AW210" s="120" t="str">
        <f t="shared" si="118"/>
        <v/>
      </c>
      <c r="AX210" s="92" t="str">
        <f t="shared" si="119"/>
        <v/>
      </c>
      <c r="AY210" s="92" t="str">
        <f t="shared" si="120"/>
        <v/>
      </c>
      <c r="AZ210" s="91" t="str">
        <f t="shared" si="121"/>
        <v/>
      </c>
      <c r="BA210" s="92" t="str">
        <f t="shared" si="122"/>
        <v/>
      </c>
      <c r="BB210" s="92" t="str">
        <f t="shared" si="123"/>
        <v/>
      </c>
      <c r="BC210" s="91" t="str">
        <f t="shared" si="124"/>
        <v/>
      </c>
      <c r="BD210" s="92" t="str">
        <f t="shared" si="125"/>
        <v/>
      </c>
      <c r="BE210" s="92" t="str">
        <f t="shared" si="126"/>
        <v/>
      </c>
      <c r="BF210" s="91" t="str">
        <f t="shared" si="127"/>
        <v/>
      </c>
      <c r="BG210" s="92" t="str">
        <f t="shared" si="128"/>
        <v/>
      </c>
      <c r="BH210" s="92" t="str">
        <f t="shared" si="129"/>
        <v/>
      </c>
      <c r="BI210" s="91" t="str">
        <f t="shared" si="130"/>
        <v/>
      </c>
      <c r="BJ210" s="92" t="str">
        <f t="shared" si="131"/>
        <v/>
      </c>
      <c r="BK210" s="92" t="str">
        <f t="shared" si="132"/>
        <v/>
      </c>
      <c r="BL210" s="91" t="str">
        <f t="shared" si="133"/>
        <v/>
      </c>
      <c r="BM210" s="92" t="str">
        <f t="shared" si="134"/>
        <v/>
      </c>
      <c r="BN210" s="92" t="str">
        <f t="shared" si="135"/>
        <v/>
      </c>
      <c r="BO210" s="2"/>
      <c r="BP210" s="2"/>
    </row>
    <row r="211" spans="1:68" ht="15.75" customHeight="1">
      <c r="A211" s="118" t="str">
        <f>IF(B$6="LECTURE",IF('Database (LECTURE-RES-PRAC)'!A206="","",'Database (LECTURE-RES-PRAC)'!A206),"")</f>
        <v/>
      </c>
      <c r="B211" s="119" t="str">
        <f>IF(B$6="LECTURE",IF('Database (LECTURE-RES-PRAC)'!B206="","",'Database (LECTURE-RES-PRAC)'!B206),"")</f>
        <v/>
      </c>
      <c r="C211" s="118" t="str">
        <f>IF(B211&lt;&gt;"",'Database (LECTURE-RES-PRAC)'!C206,"")</f>
        <v/>
      </c>
      <c r="D211" s="276"/>
      <c r="E211" s="57"/>
      <c r="F211" s="57"/>
      <c r="G211" s="57"/>
      <c r="H211" s="57"/>
      <c r="I211" s="57"/>
      <c r="J211" s="57"/>
      <c r="K211" s="57"/>
      <c r="L211" s="57"/>
      <c r="M211" s="57"/>
      <c r="N211" s="116" t="str">
        <f t="shared" si="103"/>
        <v/>
      </c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116" t="str">
        <f t="shared" si="104"/>
        <v/>
      </c>
      <c r="Z211" s="57"/>
      <c r="AA211" s="57"/>
      <c r="AB211" s="57"/>
      <c r="AC211" s="57"/>
      <c r="AD211" s="57"/>
      <c r="AE211" s="57"/>
      <c r="AF211" s="57"/>
      <c r="AG211" s="57"/>
      <c r="AH211" s="57"/>
      <c r="AI211" s="57"/>
      <c r="AJ211" s="117" t="str">
        <f t="shared" si="105"/>
        <v/>
      </c>
      <c r="AK211" s="120" t="str">
        <f t="shared" si="106"/>
        <v/>
      </c>
      <c r="AL211" s="92" t="str">
        <f t="shared" si="107"/>
        <v/>
      </c>
      <c r="AM211" s="92" t="str">
        <f t="shared" si="108"/>
        <v/>
      </c>
      <c r="AN211" s="120" t="str">
        <f t="shared" si="109"/>
        <v/>
      </c>
      <c r="AO211" s="92" t="str">
        <f t="shared" si="110"/>
        <v/>
      </c>
      <c r="AP211" s="92" t="str">
        <f t="shared" si="111"/>
        <v/>
      </c>
      <c r="AQ211" s="120" t="str">
        <f t="shared" si="112"/>
        <v/>
      </c>
      <c r="AR211" s="92" t="str">
        <f t="shared" si="113"/>
        <v/>
      </c>
      <c r="AS211" s="92" t="str">
        <f t="shared" si="114"/>
        <v/>
      </c>
      <c r="AT211" s="120" t="str">
        <f t="shared" si="115"/>
        <v/>
      </c>
      <c r="AU211" s="92" t="str">
        <f t="shared" si="116"/>
        <v/>
      </c>
      <c r="AV211" s="92" t="str">
        <f t="shared" si="117"/>
        <v/>
      </c>
      <c r="AW211" s="120" t="str">
        <f t="shared" si="118"/>
        <v/>
      </c>
      <c r="AX211" s="92" t="str">
        <f t="shared" si="119"/>
        <v/>
      </c>
      <c r="AY211" s="92" t="str">
        <f t="shared" si="120"/>
        <v/>
      </c>
      <c r="AZ211" s="91" t="str">
        <f t="shared" si="121"/>
        <v/>
      </c>
      <c r="BA211" s="92" t="str">
        <f t="shared" si="122"/>
        <v/>
      </c>
      <c r="BB211" s="92" t="str">
        <f t="shared" si="123"/>
        <v/>
      </c>
      <c r="BC211" s="91" t="str">
        <f t="shared" si="124"/>
        <v/>
      </c>
      <c r="BD211" s="92" t="str">
        <f t="shared" si="125"/>
        <v/>
      </c>
      <c r="BE211" s="92" t="str">
        <f t="shared" si="126"/>
        <v/>
      </c>
      <c r="BF211" s="91" t="str">
        <f t="shared" si="127"/>
        <v/>
      </c>
      <c r="BG211" s="92" t="str">
        <f t="shared" si="128"/>
        <v/>
      </c>
      <c r="BH211" s="92" t="str">
        <f t="shared" si="129"/>
        <v/>
      </c>
      <c r="BI211" s="91" t="str">
        <f t="shared" si="130"/>
        <v/>
      </c>
      <c r="BJ211" s="92" t="str">
        <f t="shared" si="131"/>
        <v/>
      </c>
      <c r="BK211" s="92" t="str">
        <f t="shared" si="132"/>
        <v/>
      </c>
      <c r="BL211" s="91" t="str">
        <f t="shared" si="133"/>
        <v/>
      </c>
      <c r="BM211" s="92" t="str">
        <f t="shared" si="134"/>
        <v/>
      </c>
      <c r="BN211" s="92" t="str">
        <f t="shared" si="135"/>
        <v/>
      </c>
      <c r="BO211" s="2"/>
      <c r="BP211" s="2"/>
    </row>
    <row r="212" spans="1:68" ht="15.75" customHeight="1">
      <c r="A212" s="118" t="str">
        <f>IF(B$6="LECTURE",IF('Database (LECTURE-RES-PRAC)'!A207="","",'Database (LECTURE-RES-PRAC)'!A207),"")</f>
        <v/>
      </c>
      <c r="B212" s="119" t="str">
        <f>IF(B$6="LECTURE",IF('Database (LECTURE-RES-PRAC)'!B207="","",'Database (LECTURE-RES-PRAC)'!B207),"")</f>
        <v/>
      </c>
      <c r="C212" s="118" t="str">
        <f>IF(B212&lt;&gt;"",'Database (LECTURE-RES-PRAC)'!C207,"")</f>
        <v/>
      </c>
      <c r="D212" s="276"/>
      <c r="E212" s="57"/>
      <c r="F212" s="57"/>
      <c r="G212" s="57"/>
      <c r="H212" s="57"/>
      <c r="I212" s="57"/>
      <c r="J212" s="57"/>
      <c r="K212" s="57"/>
      <c r="L212" s="57"/>
      <c r="M212" s="57"/>
      <c r="N212" s="116" t="str">
        <f t="shared" si="103"/>
        <v/>
      </c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116" t="str">
        <f t="shared" si="104"/>
        <v/>
      </c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  <c r="AJ212" s="117" t="str">
        <f t="shared" si="105"/>
        <v/>
      </c>
      <c r="AK212" s="120" t="str">
        <f t="shared" si="106"/>
        <v/>
      </c>
      <c r="AL212" s="92" t="str">
        <f t="shared" si="107"/>
        <v/>
      </c>
      <c r="AM212" s="92" t="str">
        <f t="shared" si="108"/>
        <v/>
      </c>
      <c r="AN212" s="120" t="str">
        <f t="shared" si="109"/>
        <v/>
      </c>
      <c r="AO212" s="92" t="str">
        <f t="shared" si="110"/>
        <v/>
      </c>
      <c r="AP212" s="92" t="str">
        <f t="shared" si="111"/>
        <v/>
      </c>
      <c r="AQ212" s="120" t="str">
        <f t="shared" si="112"/>
        <v/>
      </c>
      <c r="AR212" s="92" t="str">
        <f t="shared" si="113"/>
        <v/>
      </c>
      <c r="AS212" s="92" t="str">
        <f t="shared" si="114"/>
        <v/>
      </c>
      <c r="AT212" s="120" t="str">
        <f t="shared" si="115"/>
        <v/>
      </c>
      <c r="AU212" s="92" t="str">
        <f t="shared" si="116"/>
        <v/>
      </c>
      <c r="AV212" s="92" t="str">
        <f t="shared" si="117"/>
        <v/>
      </c>
      <c r="AW212" s="120" t="str">
        <f t="shared" si="118"/>
        <v/>
      </c>
      <c r="AX212" s="92" t="str">
        <f t="shared" si="119"/>
        <v/>
      </c>
      <c r="AY212" s="92" t="str">
        <f t="shared" si="120"/>
        <v/>
      </c>
      <c r="AZ212" s="91" t="str">
        <f t="shared" si="121"/>
        <v/>
      </c>
      <c r="BA212" s="92" t="str">
        <f t="shared" si="122"/>
        <v/>
      </c>
      <c r="BB212" s="92" t="str">
        <f t="shared" si="123"/>
        <v/>
      </c>
      <c r="BC212" s="91" t="str">
        <f t="shared" si="124"/>
        <v/>
      </c>
      <c r="BD212" s="92" t="str">
        <f t="shared" si="125"/>
        <v/>
      </c>
      <c r="BE212" s="92" t="str">
        <f t="shared" si="126"/>
        <v/>
      </c>
      <c r="BF212" s="91" t="str">
        <f t="shared" si="127"/>
        <v/>
      </c>
      <c r="BG212" s="92" t="str">
        <f t="shared" si="128"/>
        <v/>
      </c>
      <c r="BH212" s="92" t="str">
        <f t="shared" si="129"/>
        <v/>
      </c>
      <c r="BI212" s="91" t="str">
        <f t="shared" si="130"/>
        <v/>
      </c>
      <c r="BJ212" s="92" t="str">
        <f t="shared" si="131"/>
        <v/>
      </c>
      <c r="BK212" s="92" t="str">
        <f t="shared" si="132"/>
        <v/>
      </c>
      <c r="BL212" s="91" t="str">
        <f t="shared" si="133"/>
        <v/>
      </c>
      <c r="BM212" s="92" t="str">
        <f t="shared" si="134"/>
        <v/>
      </c>
      <c r="BN212" s="92" t="str">
        <f t="shared" si="135"/>
        <v/>
      </c>
      <c r="BO212" s="2"/>
      <c r="BP212" s="2"/>
    </row>
    <row r="213" spans="1:68" ht="15.75" customHeight="1">
      <c r="A213" s="118" t="str">
        <f>IF(B$6="LECTURE",IF('Database (LECTURE-RES-PRAC)'!A208="","",'Database (LECTURE-RES-PRAC)'!A208),"")</f>
        <v/>
      </c>
      <c r="B213" s="119" t="str">
        <f>IF(B$6="LECTURE",IF('Database (LECTURE-RES-PRAC)'!B208="","",'Database (LECTURE-RES-PRAC)'!B208),"")</f>
        <v/>
      </c>
      <c r="C213" s="118" t="str">
        <f>IF(B213&lt;&gt;"",'Database (LECTURE-RES-PRAC)'!C208,"")</f>
        <v/>
      </c>
      <c r="D213" s="276"/>
      <c r="E213" s="57"/>
      <c r="F213" s="57"/>
      <c r="G213" s="57"/>
      <c r="H213" s="57"/>
      <c r="I213" s="57"/>
      <c r="J213" s="57"/>
      <c r="K213" s="57"/>
      <c r="L213" s="57"/>
      <c r="M213" s="57"/>
      <c r="N213" s="116" t="str">
        <f t="shared" si="103"/>
        <v/>
      </c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116" t="str">
        <f t="shared" si="104"/>
        <v/>
      </c>
      <c r="Z213" s="57"/>
      <c r="AA213" s="57"/>
      <c r="AB213" s="57"/>
      <c r="AC213" s="57"/>
      <c r="AD213" s="57"/>
      <c r="AE213" s="57"/>
      <c r="AF213" s="57"/>
      <c r="AG213" s="57"/>
      <c r="AH213" s="57"/>
      <c r="AI213" s="57"/>
      <c r="AJ213" s="117" t="str">
        <f t="shared" si="105"/>
        <v/>
      </c>
      <c r="AK213" s="120" t="str">
        <f t="shared" si="106"/>
        <v/>
      </c>
      <c r="AL213" s="92" t="str">
        <f t="shared" si="107"/>
        <v/>
      </c>
      <c r="AM213" s="92" t="str">
        <f t="shared" si="108"/>
        <v/>
      </c>
      <c r="AN213" s="120" t="str">
        <f t="shared" si="109"/>
        <v/>
      </c>
      <c r="AO213" s="92" t="str">
        <f t="shared" si="110"/>
        <v/>
      </c>
      <c r="AP213" s="92" t="str">
        <f t="shared" si="111"/>
        <v/>
      </c>
      <c r="AQ213" s="120" t="str">
        <f t="shared" si="112"/>
        <v/>
      </c>
      <c r="AR213" s="92" t="str">
        <f t="shared" si="113"/>
        <v/>
      </c>
      <c r="AS213" s="92" t="str">
        <f t="shared" si="114"/>
        <v/>
      </c>
      <c r="AT213" s="120" t="str">
        <f t="shared" si="115"/>
        <v/>
      </c>
      <c r="AU213" s="92" t="str">
        <f t="shared" si="116"/>
        <v/>
      </c>
      <c r="AV213" s="92" t="str">
        <f t="shared" si="117"/>
        <v/>
      </c>
      <c r="AW213" s="120" t="str">
        <f t="shared" si="118"/>
        <v/>
      </c>
      <c r="AX213" s="92" t="str">
        <f t="shared" si="119"/>
        <v/>
      </c>
      <c r="AY213" s="92" t="str">
        <f t="shared" si="120"/>
        <v/>
      </c>
      <c r="AZ213" s="91" t="str">
        <f t="shared" si="121"/>
        <v/>
      </c>
      <c r="BA213" s="92" t="str">
        <f t="shared" si="122"/>
        <v/>
      </c>
      <c r="BB213" s="92" t="str">
        <f t="shared" si="123"/>
        <v/>
      </c>
      <c r="BC213" s="91" t="str">
        <f t="shared" si="124"/>
        <v/>
      </c>
      <c r="BD213" s="92" t="str">
        <f t="shared" si="125"/>
        <v/>
      </c>
      <c r="BE213" s="92" t="str">
        <f t="shared" si="126"/>
        <v/>
      </c>
      <c r="BF213" s="91" t="str">
        <f t="shared" si="127"/>
        <v/>
      </c>
      <c r="BG213" s="92" t="str">
        <f t="shared" si="128"/>
        <v/>
      </c>
      <c r="BH213" s="92" t="str">
        <f t="shared" si="129"/>
        <v/>
      </c>
      <c r="BI213" s="91" t="str">
        <f t="shared" si="130"/>
        <v/>
      </c>
      <c r="BJ213" s="92" t="str">
        <f t="shared" si="131"/>
        <v/>
      </c>
      <c r="BK213" s="92" t="str">
        <f t="shared" si="132"/>
        <v/>
      </c>
      <c r="BL213" s="91" t="str">
        <f t="shared" si="133"/>
        <v/>
      </c>
      <c r="BM213" s="92" t="str">
        <f t="shared" si="134"/>
        <v/>
      </c>
      <c r="BN213" s="92" t="str">
        <f t="shared" si="135"/>
        <v/>
      </c>
      <c r="BO213" s="2"/>
      <c r="BP213" s="2"/>
    </row>
    <row r="214" spans="1:68" ht="15.75" customHeight="1">
      <c r="A214" s="118" t="str">
        <f>IF(B$6="LECTURE",IF('Database (LECTURE-RES-PRAC)'!A209="","",'Database (LECTURE-RES-PRAC)'!A209),"")</f>
        <v/>
      </c>
      <c r="B214" s="119" t="str">
        <f>IF(B$6="LECTURE",IF('Database (LECTURE-RES-PRAC)'!B209="","",'Database (LECTURE-RES-PRAC)'!B209),"")</f>
        <v/>
      </c>
      <c r="C214" s="118" t="str">
        <f>IF(B214&lt;&gt;"",'Database (LECTURE-RES-PRAC)'!C209,"")</f>
        <v/>
      </c>
      <c r="D214" s="276"/>
      <c r="E214" s="57"/>
      <c r="F214" s="57"/>
      <c r="G214" s="57"/>
      <c r="H214" s="57"/>
      <c r="I214" s="57"/>
      <c r="J214" s="57"/>
      <c r="K214" s="57"/>
      <c r="L214" s="57"/>
      <c r="M214" s="57"/>
      <c r="N214" s="116" t="str">
        <f t="shared" si="103"/>
        <v/>
      </c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116" t="str">
        <f t="shared" si="104"/>
        <v/>
      </c>
      <c r="Z214" s="57"/>
      <c r="AA214" s="57"/>
      <c r="AB214" s="57"/>
      <c r="AC214" s="57"/>
      <c r="AD214" s="57"/>
      <c r="AE214" s="57"/>
      <c r="AF214" s="57"/>
      <c r="AG214" s="57"/>
      <c r="AH214" s="57"/>
      <c r="AI214" s="57"/>
      <c r="AJ214" s="117" t="str">
        <f t="shared" si="105"/>
        <v/>
      </c>
      <c r="AK214" s="120" t="str">
        <f t="shared" si="106"/>
        <v/>
      </c>
      <c r="AL214" s="92" t="str">
        <f t="shared" si="107"/>
        <v/>
      </c>
      <c r="AM214" s="92" t="str">
        <f t="shared" si="108"/>
        <v/>
      </c>
      <c r="AN214" s="120" t="str">
        <f t="shared" si="109"/>
        <v/>
      </c>
      <c r="AO214" s="92" t="str">
        <f t="shared" si="110"/>
        <v/>
      </c>
      <c r="AP214" s="92" t="str">
        <f t="shared" si="111"/>
        <v/>
      </c>
      <c r="AQ214" s="120" t="str">
        <f t="shared" si="112"/>
        <v/>
      </c>
      <c r="AR214" s="92" t="str">
        <f t="shared" si="113"/>
        <v/>
      </c>
      <c r="AS214" s="92" t="str">
        <f t="shared" si="114"/>
        <v/>
      </c>
      <c r="AT214" s="120" t="str">
        <f t="shared" si="115"/>
        <v/>
      </c>
      <c r="AU214" s="92" t="str">
        <f t="shared" si="116"/>
        <v/>
      </c>
      <c r="AV214" s="92" t="str">
        <f t="shared" si="117"/>
        <v/>
      </c>
      <c r="AW214" s="120" t="str">
        <f t="shared" si="118"/>
        <v/>
      </c>
      <c r="AX214" s="92" t="str">
        <f t="shared" si="119"/>
        <v/>
      </c>
      <c r="AY214" s="92" t="str">
        <f t="shared" si="120"/>
        <v/>
      </c>
      <c r="AZ214" s="91" t="str">
        <f t="shared" si="121"/>
        <v/>
      </c>
      <c r="BA214" s="92" t="str">
        <f t="shared" si="122"/>
        <v/>
      </c>
      <c r="BB214" s="92" t="str">
        <f t="shared" si="123"/>
        <v/>
      </c>
      <c r="BC214" s="91" t="str">
        <f t="shared" si="124"/>
        <v/>
      </c>
      <c r="BD214" s="92" t="str">
        <f t="shared" si="125"/>
        <v/>
      </c>
      <c r="BE214" s="92" t="str">
        <f t="shared" si="126"/>
        <v/>
      </c>
      <c r="BF214" s="91" t="str">
        <f t="shared" si="127"/>
        <v/>
      </c>
      <c r="BG214" s="92" t="str">
        <f t="shared" si="128"/>
        <v/>
      </c>
      <c r="BH214" s="92" t="str">
        <f t="shared" si="129"/>
        <v/>
      </c>
      <c r="BI214" s="91" t="str">
        <f t="shared" si="130"/>
        <v/>
      </c>
      <c r="BJ214" s="92" t="str">
        <f t="shared" si="131"/>
        <v/>
      </c>
      <c r="BK214" s="92" t="str">
        <f t="shared" si="132"/>
        <v/>
      </c>
      <c r="BL214" s="91" t="str">
        <f t="shared" si="133"/>
        <v/>
      </c>
      <c r="BM214" s="92" t="str">
        <f t="shared" si="134"/>
        <v/>
      </c>
      <c r="BN214" s="92" t="str">
        <f t="shared" si="135"/>
        <v/>
      </c>
      <c r="BO214" s="2"/>
      <c r="BP214" s="2"/>
    </row>
    <row r="215" spans="1:68" ht="15.75" customHeight="1">
      <c r="A215" s="118" t="str">
        <f>IF(B$6="LECTURE",IF('Database (LECTURE-RES-PRAC)'!A210="","",'Database (LECTURE-RES-PRAC)'!A210),"")</f>
        <v/>
      </c>
      <c r="B215" s="119" t="str">
        <f>IF(B$6="LECTURE",IF('Database (LECTURE-RES-PRAC)'!B210="","",'Database (LECTURE-RES-PRAC)'!B210),"")</f>
        <v/>
      </c>
      <c r="C215" s="118" t="str">
        <f>IF(B215&lt;&gt;"",'Database (LECTURE-RES-PRAC)'!C210,"")</f>
        <v/>
      </c>
      <c r="D215" s="276"/>
      <c r="E215" s="57"/>
      <c r="F215" s="57"/>
      <c r="G215" s="57"/>
      <c r="H215" s="57"/>
      <c r="I215" s="57"/>
      <c r="J215" s="57"/>
      <c r="K215" s="57"/>
      <c r="L215" s="57"/>
      <c r="M215" s="57"/>
      <c r="N215" s="116" t="str">
        <f t="shared" si="103"/>
        <v/>
      </c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116" t="str">
        <f t="shared" si="104"/>
        <v/>
      </c>
      <c r="Z215" s="57"/>
      <c r="AA215" s="57"/>
      <c r="AB215" s="57"/>
      <c r="AC215" s="57"/>
      <c r="AD215" s="57"/>
      <c r="AE215" s="57"/>
      <c r="AF215" s="57"/>
      <c r="AG215" s="57"/>
      <c r="AH215" s="57"/>
      <c r="AI215" s="57"/>
      <c r="AJ215" s="117" t="str">
        <f t="shared" si="105"/>
        <v/>
      </c>
      <c r="AK215" s="120" t="str">
        <f t="shared" si="106"/>
        <v/>
      </c>
      <c r="AL215" s="92" t="str">
        <f t="shared" si="107"/>
        <v/>
      </c>
      <c r="AM215" s="92" t="str">
        <f t="shared" si="108"/>
        <v/>
      </c>
      <c r="AN215" s="120" t="str">
        <f t="shared" si="109"/>
        <v/>
      </c>
      <c r="AO215" s="92" t="str">
        <f t="shared" si="110"/>
        <v/>
      </c>
      <c r="AP215" s="92" t="str">
        <f t="shared" si="111"/>
        <v/>
      </c>
      <c r="AQ215" s="120" t="str">
        <f t="shared" si="112"/>
        <v/>
      </c>
      <c r="AR215" s="92" t="str">
        <f t="shared" si="113"/>
        <v/>
      </c>
      <c r="AS215" s="92" t="str">
        <f t="shared" si="114"/>
        <v/>
      </c>
      <c r="AT215" s="120" t="str">
        <f t="shared" si="115"/>
        <v/>
      </c>
      <c r="AU215" s="92" t="str">
        <f t="shared" si="116"/>
        <v/>
      </c>
      <c r="AV215" s="92" t="str">
        <f t="shared" si="117"/>
        <v/>
      </c>
      <c r="AW215" s="120" t="str">
        <f t="shared" si="118"/>
        <v/>
      </c>
      <c r="AX215" s="92" t="str">
        <f t="shared" si="119"/>
        <v/>
      </c>
      <c r="AY215" s="92" t="str">
        <f t="shared" si="120"/>
        <v/>
      </c>
      <c r="AZ215" s="91" t="str">
        <f t="shared" si="121"/>
        <v/>
      </c>
      <c r="BA215" s="92" t="str">
        <f t="shared" si="122"/>
        <v/>
      </c>
      <c r="BB215" s="92" t="str">
        <f t="shared" si="123"/>
        <v/>
      </c>
      <c r="BC215" s="91" t="str">
        <f t="shared" si="124"/>
        <v/>
      </c>
      <c r="BD215" s="92" t="str">
        <f t="shared" si="125"/>
        <v/>
      </c>
      <c r="BE215" s="92" t="str">
        <f t="shared" si="126"/>
        <v/>
      </c>
      <c r="BF215" s="91" t="str">
        <f t="shared" si="127"/>
        <v/>
      </c>
      <c r="BG215" s="92" t="str">
        <f t="shared" si="128"/>
        <v/>
      </c>
      <c r="BH215" s="92" t="str">
        <f t="shared" si="129"/>
        <v/>
      </c>
      <c r="BI215" s="91" t="str">
        <f t="shared" si="130"/>
        <v/>
      </c>
      <c r="BJ215" s="92" t="str">
        <f t="shared" si="131"/>
        <v/>
      </c>
      <c r="BK215" s="92" t="str">
        <f t="shared" si="132"/>
        <v/>
      </c>
      <c r="BL215" s="91" t="str">
        <f t="shared" si="133"/>
        <v/>
      </c>
      <c r="BM215" s="92" t="str">
        <f t="shared" si="134"/>
        <v/>
      </c>
      <c r="BN215" s="92" t="str">
        <f t="shared" si="135"/>
        <v/>
      </c>
      <c r="BO215" s="2"/>
      <c r="BP215" s="2"/>
    </row>
    <row r="216" spans="1:68" ht="15.75" customHeight="1">
      <c r="A216" s="118" t="str">
        <f>IF(B$6="LECTURE",IF('Database (LECTURE-RES-PRAC)'!A211="","",'Database (LECTURE-RES-PRAC)'!A211),"")</f>
        <v/>
      </c>
      <c r="B216" s="119" t="str">
        <f>IF(B$6="LECTURE",IF('Database (LECTURE-RES-PRAC)'!B211="","",'Database (LECTURE-RES-PRAC)'!B211),"")</f>
        <v/>
      </c>
      <c r="C216" s="118" t="str">
        <f>IF(B216&lt;&gt;"",'Database (LECTURE-RES-PRAC)'!C211,"")</f>
        <v/>
      </c>
      <c r="D216" s="276"/>
      <c r="E216" s="57"/>
      <c r="F216" s="57"/>
      <c r="G216" s="57"/>
      <c r="H216" s="57"/>
      <c r="I216" s="57"/>
      <c r="J216" s="57"/>
      <c r="K216" s="57"/>
      <c r="L216" s="57"/>
      <c r="M216" s="57"/>
      <c r="N216" s="116" t="str">
        <f t="shared" si="103"/>
        <v/>
      </c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116" t="str">
        <f t="shared" si="104"/>
        <v/>
      </c>
      <c r="Z216" s="57"/>
      <c r="AA216" s="57"/>
      <c r="AB216" s="57"/>
      <c r="AC216" s="57"/>
      <c r="AD216" s="57"/>
      <c r="AE216" s="57"/>
      <c r="AF216" s="57"/>
      <c r="AG216" s="57"/>
      <c r="AH216" s="57"/>
      <c r="AI216" s="57"/>
      <c r="AJ216" s="117" t="str">
        <f t="shared" si="105"/>
        <v/>
      </c>
      <c r="AK216" s="120" t="str">
        <f t="shared" si="106"/>
        <v/>
      </c>
      <c r="AL216" s="92" t="str">
        <f t="shared" si="107"/>
        <v/>
      </c>
      <c r="AM216" s="92" t="str">
        <f t="shared" si="108"/>
        <v/>
      </c>
      <c r="AN216" s="120" t="str">
        <f t="shared" si="109"/>
        <v/>
      </c>
      <c r="AO216" s="92" t="str">
        <f t="shared" si="110"/>
        <v/>
      </c>
      <c r="AP216" s="92" t="str">
        <f t="shared" si="111"/>
        <v/>
      </c>
      <c r="AQ216" s="120" t="str">
        <f t="shared" si="112"/>
        <v/>
      </c>
      <c r="AR216" s="92" t="str">
        <f t="shared" si="113"/>
        <v/>
      </c>
      <c r="AS216" s="92" t="str">
        <f t="shared" si="114"/>
        <v/>
      </c>
      <c r="AT216" s="120" t="str">
        <f t="shared" si="115"/>
        <v/>
      </c>
      <c r="AU216" s="92" t="str">
        <f t="shared" si="116"/>
        <v/>
      </c>
      <c r="AV216" s="92" t="str">
        <f t="shared" si="117"/>
        <v/>
      </c>
      <c r="AW216" s="120" t="str">
        <f t="shared" si="118"/>
        <v/>
      </c>
      <c r="AX216" s="92" t="str">
        <f t="shared" si="119"/>
        <v/>
      </c>
      <c r="AY216" s="92" t="str">
        <f t="shared" si="120"/>
        <v/>
      </c>
      <c r="AZ216" s="91" t="str">
        <f t="shared" si="121"/>
        <v/>
      </c>
      <c r="BA216" s="92" t="str">
        <f t="shared" si="122"/>
        <v/>
      </c>
      <c r="BB216" s="92" t="str">
        <f t="shared" si="123"/>
        <v/>
      </c>
      <c r="BC216" s="91" t="str">
        <f t="shared" si="124"/>
        <v/>
      </c>
      <c r="BD216" s="92" t="str">
        <f t="shared" si="125"/>
        <v/>
      </c>
      <c r="BE216" s="92" t="str">
        <f t="shared" si="126"/>
        <v/>
      </c>
      <c r="BF216" s="91" t="str">
        <f t="shared" si="127"/>
        <v/>
      </c>
      <c r="BG216" s="92" t="str">
        <f t="shared" si="128"/>
        <v/>
      </c>
      <c r="BH216" s="92" t="str">
        <f t="shared" si="129"/>
        <v/>
      </c>
      <c r="BI216" s="91" t="str">
        <f t="shared" si="130"/>
        <v/>
      </c>
      <c r="BJ216" s="92" t="str">
        <f t="shared" si="131"/>
        <v/>
      </c>
      <c r="BK216" s="92" t="str">
        <f t="shared" si="132"/>
        <v/>
      </c>
      <c r="BL216" s="91" t="str">
        <f t="shared" si="133"/>
        <v/>
      </c>
      <c r="BM216" s="92" t="str">
        <f t="shared" si="134"/>
        <v/>
      </c>
      <c r="BN216" s="92" t="str">
        <f t="shared" si="135"/>
        <v/>
      </c>
      <c r="BO216" s="2"/>
      <c r="BP216" s="2"/>
    </row>
    <row r="217" spans="1:68" ht="15.75" customHeight="1">
      <c r="A217" s="118" t="str">
        <f>IF(B$6="LECTURE",IF('Database (LECTURE-RES-PRAC)'!A212="","",'Database (LECTURE-RES-PRAC)'!A212),"")</f>
        <v/>
      </c>
      <c r="B217" s="119" t="str">
        <f>IF(B$6="LECTURE",IF('Database (LECTURE-RES-PRAC)'!B212="","",'Database (LECTURE-RES-PRAC)'!B212),"")</f>
        <v/>
      </c>
      <c r="C217" s="118" t="str">
        <f>IF(B217&lt;&gt;"",'Database (LECTURE-RES-PRAC)'!C212,"")</f>
        <v/>
      </c>
      <c r="D217" s="276"/>
      <c r="E217" s="57"/>
      <c r="F217" s="57"/>
      <c r="G217" s="57"/>
      <c r="H217" s="57"/>
      <c r="I217" s="57"/>
      <c r="J217" s="57"/>
      <c r="K217" s="57"/>
      <c r="L217" s="57"/>
      <c r="M217" s="57"/>
      <c r="N217" s="116" t="str">
        <f t="shared" si="103"/>
        <v/>
      </c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116" t="str">
        <f t="shared" si="104"/>
        <v/>
      </c>
      <c r="Z217" s="57"/>
      <c r="AA217" s="57"/>
      <c r="AB217" s="57"/>
      <c r="AC217" s="57"/>
      <c r="AD217" s="57"/>
      <c r="AE217" s="57"/>
      <c r="AF217" s="57"/>
      <c r="AG217" s="57"/>
      <c r="AH217" s="57"/>
      <c r="AI217" s="57"/>
      <c r="AJ217" s="117" t="str">
        <f t="shared" si="105"/>
        <v/>
      </c>
      <c r="AK217" s="120" t="str">
        <f t="shared" si="106"/>
        <v/>
      </c>
      <c r="AL217" s="92" t="str">
        <f t="shared" si="107"/>
        <v/>
      </c>
      <c r="AM217" s="92" t="str">
        <f t="shared" si="108"/>
        <v/>
      </c>
      <c r="AN217" s="120" t="str">
        <f t="shared" si="109"/>
        <v/>
      </c>
      <c r="AO217" s="92" t="str">
        <f t="shared" si="110"/>
        <v/>
      </c>
      <c r="AP217" s="92" t="str">
        <f t="shared" si="111"/>
        <v/>
      </c>
      <c r="AQ217" s="120" t="str">
        <f t="shared" si="112"/>
        <v/>
      </c>
      <c r="AR217" s="92" t="str">
        <f t="shared" si="113"/>
        <v/>
      </c>
      <c r="AS217" s="92" t="str">
        <f t="shared" si="114"/>
        <v/>
      </c>
      <c r="AT217" s="120" t="str">
        <f t="shared" si="115"/>
        <v/>
      </c>
      <c r="AU217" s="92" t="str">
        <f t="shared" si="116"/>
        <v/>
      </c>
      <c r="AV217" s="92" t="str">
        <f t="shared" si="117"/>
        <v/>
      </c>
      <c r="AW217" s="120" t="str">
        <f t="shared" si="118"/>
        <v/>
      </c>
      <c r="AX217" s="92" t="str">
        <f t="shared" si="119"/>
        <v/>
      </c>
      <c r="AY217" s="92" t="str">
        <f t="shared" si="120"/>
        <v/>
      </c>
      <c r="AZ217" s="91" t="str">
        <f t="shared" si="121"/>
        <v/>
      </c>
      <c r="BA217" s="92" t="str">
        <f t="shared" si="122"/>
        <v/>
      </c>
      <c r="BB217" s="92" t="str">
        <f t="shared" si="123"/>
        <v/>
      </c>
      <c r="BC217" s="91" t="str">
        <f t="shared" si="124"/>
        <v/>
      </c>
      <c r="BD217" s="92" t="str">
        <f t="shared" si="125"/>
        <v/>
      </c>
      <c r="BE217" s="92" t="str">
        <f t="shared" si="126"/>
        <v/>
      </c>
      <c r="BF217" s="91" t="str">
        <f t="shared" si="127"/>
        <v/>
      </c>
      <c r="BG217" s="92" t="str">
        <f t="shared" si="128"/>
        <v/>
      </c>
      <c r="BH217" s="92" t="str">
        <f t="shared" si="129"/>
        <v/>
      </c>
      <c r="BI217" s="91" t="str">
        <f t="shared" si="130"/>
        <v/>
      </c>
      <c r="BJ217" s="92" t="str">
        <f t="shared" si="131"/>
        <v/>
      </c>
      <c r="BK217" s="92" t="str">
        <f t="shared" si="132"/>
        <v/>
      </c>
      <c r="BL217" s="91" t="str">
        <f t="shared" si="133"/>
        <v/>
      </c>
      <c r="BM217" s="92" t="str">
        <f t="shared" si="134"/>
        <v/>
      </c>
      <c r="BN217" s="92" t="str">
        <f t="shared" si="135"/>
        <v/>
      </c>
      <c r="BO217" s="2"/>
      <c r="BP217" s="2"/>
    </row>
    <row r="218" spans="1:68" ht="15.75" customHeight="1">
      <c r="A218" s="118" t="str">
        <f>IF(B$6="LECTURE",IF('Database (LECTURE-RES-PRAC)'!A213="","",'Database (LECTURE-RES-PRAC)'!A213),"")</f>
        <v/>
      </c>
      <c r="B218" s="119" t="str">
        <f>IF(B$6="LECTURE",IF('Database (LECTURE-RES-PRAC)'!B213="","",'Database (LECTURE-RES-PRAC)'!B213),"")</f>
        <v/>
      </c>
      <c r="C218" s="118" t="str">
        <f>IF(B218&lt;&gt;"",'Database (LECTURE-RES-PRAC)'!C213,"")</f>
        <v/>
      </c>
      <c r="D218" s="276"/>
      <c r="E218" s="57"/>
      <c r="F218" s="57"/>
      <c r="G218" s="57"/>
      <c r="H218" s="57"/>
      <c r="I218" s="57"/>
      <c r="J218" s="57"/>
      <c r="K218" s="57"/>
      <c r="L218" s="57"/>
      <c r="M218" s="57"/>
      <c r="N218" s="116" t="str">
        <f t="shared" si="103"/>
        <v/>
      </c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116" t="str">
        <f t="shared" si="104"/>
        <v/>
      </c>
      <c r="Z218" s="57"/>
      <c r="AA218" s="57"/>
      <c r="AB218" s="57"/>
      <c r="AC218" s="57"/>
      <c r="AD218" s="57"/>
      <c r="AE218" s="57"/>
      <c r="AF218" s="57"/>
      <c r="AG218" s="57"/>
      <c r="AH218" s="57"/>
      <c r="AI218" s="57"/>
      <c r="AJ218" s="117" t="str">
        <f t="shared" si="105"/>
        <v/>
      </c>
      <c r="AK218" s="120" t="str">
        <f t="shared" si="106"/>
        <v/>
      </c>
      <c r="AL218" s="92" t="str">
        <f t="shared" si="107"/>
        <v/>
      </c>
      <c r="AM218" s="92" t="str">
        <f t="shared" si="108"/>
        <v/>
      </c>
      <c r="AN218" s="120" t="str">
        <f t="shared" si="109"/>
        <v/>
      </c>
      <c r="AO218" s="92" t="str">
        <f t="shared" si="110"/>
        <v/>
      </c>
      <c r="AP218" s="92" t="str">
        <f t="shared" si="111"/>
        <v/>
      </c>
      <c r="AQ218" s="120" t="str">
        <f t="shared" si="112"/>
        <v/>
      </c>
      <c r="AR218" s="92" t="str">
        <f t="shared" si="113"/>
        <v/>
      </c>
      <c r="AS218" s="92" t="str">
        <f t="shared" si="114"/>
        <v/>
      </c>
      <c r="AT218" s="120" t="str">
        <f t="shared" si="115"/>
        <v/>
      </c>
      <c r="AU218" s="92" t="str">
        <f t="shared" si="116"/>
        <v/>
      </c>
      <c r="AV218" s="92" t="str">
        <f t="shared" si="117"/>
        <v/>
      </c>
      <c r="AW218" s="120" t="str">
        <f t="shared" si="118"/>
        <v/>
      </c>
      <c r="AX218" s="92" t="str">
        <f t="shared" si="119"/>
        <v/>
      </c>
      <c r="AY218" s="92" t="str">
        <f t="shared" si="120"/>
        <v/>
      </c>
      <c r="AZ218" s="91" t="str">
        <f t="shared" si="121"/>
        <v/>
      </c>
      <c r="BA218" s="92" t="str">
        <f t="shared" si="122"/>
        <v/>
      </c>
      <c r="BB218" s="92" t="str">
        <f t="shared" si="123"/>
        <v/>
      </c>
      <c r="BC218" s="91" t="str">
        <f t="shared" si="124"/>
        <v/>
      </c>
      <c r="BD218" s="92" t="str">
        <f t="shared" si="125"/>
        <v/>
      </c>
      <c r="BE218" s="92" t="str">
        <f t="shared" si="126"/>
        <v/>
      </c>
      <c r="BF218" s="91" t="str">
        <f t="shared" si="127"/>
        <v/>
      </c>
      <c r="BG218" s="92" t="str">
        <f t="shared" si="128"/>
        <v/>
      </c>
      <c r="BH218" s="92" t="str">
        <f t="shared" si="129"/>
        <v/>
      </c>
      <c r="BI218" s="91" t="str">
        <f t="shared" si="130"/>
        <v/>
      </c>
      <c r="BJ218" s="92" t="str">
        <f t="shared" si="131"/>
        <v/>
      </c>
      <c r="BK218" s="92" t="str">
        <f t="shared" si="132"/>
        <v/>
      </c>
      <c r="BL218" s="91" t="str">
        <f t="shared" si="133"/>
        <v/>
      </c>
      <c r="BM218" s="92" t="str">
        <f t="shared" si="134"/>
        <v/>
      </c>
      <c r="BN218" s="92" t="str">
        <f t="shared" si="135"/>
        <v/>
      </c>
      <c r="BO218" s="2"/>
      <c r="BP218" s="2"/>
    </row>
    <row r="219" spans="1:68" ht="15.75" customHeight="1">
      <c r="A219" s="118" t="str">
        <f>IF(B$6="LECTURE",IF('Database (LECTURE-RES-PRAC)'!A214="","",'Database (LECTURE-RES-PRAC)'!A214),"")</f>
        <v/>
      </c>
      <c r="B219" s="119" t="str">
        <f>IF(B$6="LECTURE",IF('Database (LECTURE-RES-PRAC)'!B214="","",'Database (LECTURE-RES-PRAC)'!B214),"")</f>
        <v/>
      </c>
      <c r="C219" s="118" t="str">
        <f>IF(B219&lt;&gt;"",'Database (LECTURE-RES-PRAC)'!C214,"")</f>
        <v/>
      </c>
      <c r="D219" s="276"/>
      <c r="E219" s="57"/>
      <c r="F219" s="57"/>
      <c r="G219" s="57"/>
      <c r="H219" s="57"/>
      <c r="I219" s="57"/>
      <c r="J219" s="57"/>
      <c r="K219" s="57"/>
      <c r="L219" s="57"/>
      <c r="M219" s="57"/>
      <c r="N219" s="116" t="str">
        <f t="shared" si="103"/>
        <v/>
      </c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116" t="str">
        <f t="shared" si="104"/>
        <v/>
      </c>
      <c r="Z219" s="57"/>
      <c r="AA219" s="57"/>
      <c r="AB219" s="57"/>
      <c r="AC219" s="57"/>
      <c r="AD219" s="57"/>
      <c r="AE219" s="57"/>
      <c r="AF219" s="57"/>
      <c r="AG219" s="57"/>
      <c r="AH219" s="57"/>
      <c r="AI219" s="57"/>
      <c r="AJ219" s="117" t="str">
        <f t="shared" si="105"/>
        <v/>
      </c>
      <c r="AK219" s="120" t="str">
        <f t="shared" si="106"/>
        <v/>
      </c>
      <c r="AL219" s="92" t="str">
        <f t="shared" si="107"/>
        <v/>
      </c>
      <c r="AM219" s="92" t="str">
        <f t="shared" si="108"/>
        <v/>
      </c>
      <c r="AN219" s="120" t="str">
        <f t="shared" si="109"/>
        <v/>
      </c>
      <c r="AO219" s="92" t="str">
        <f t="shared" si="110"/>
        <v/>
      </c>
      <c r="AP219" s="92" t="str">
        <f t="shared" si="111"/>
        <v/>
      </c>
      <c r="AQ219" s="120" t="str">
        <f t="shared" si="112"/>
        <v/>
      </c>
      <c r="AR219" s="92" t="str">
        <f t="shared" si="113"/>
        <v/>
      </c>
      <c r="AS219" s="92" t="str">
        <f t="shared" si="114"/>
        <v/>
      </c>
      <c r="AT219" s="120" t="str">
        <f t="shared" si="115"/>
        <v/>
      </c>
      <c r="AU219" s="92" t="str">
        <f t="shared" si="116"/>
        <v/>
      </c>
      <c r="AV219" s="92" t="str">
        <f t="shared" si="117"/>
        <v/>
      </c>
      <c r="AW219" s="120" t="str">
        <f t="shared" si="118"/>
        <v/>
      </c>
      <c r="AX219" s="92" t="str">
        <f t="shared" si="119"/>
        <v/>
      </c>
      <c r="AY219" s="92" t="str">
        <f t="shared" si="120"/>
        <v/>
      </c>
      <c r="AZ219" s="91" t="str">
        <f t="shared" si="121"/>
        <v/>
      </c>
      <c r="BA219" s="92" t="str">
        <f t="shared" si="122"/>
        <v/>
      </c>
      <c r="BB219" s="92" t="str">
        <f t="shared" si="123"/>
        <v/>
      </c>
      <c r="BC219" s="91" t="str">
        <f t="shared" si="124"/>
        <v/>
      </c>
      <c r="BD219" s="92" t="str">
        <f t="shared" si="125"/>
        <v/>
      </c>
      <c r="BE219" s="92" t="str">
        <f t="shared" si="126"/>
        <v/>
      </c>
      <c r="BF219" s="91" t="str">
        <f t="shared" si="127"/>
        <v/>
      </c>
      <c r="BG219" s="92" t="str">
        <f t="shared" si="128"/>
        <v/>
      </c>
      <c r="BH219" s="92" t="str">
        <f t="shared" si="129"/>
        <v/>
      </c>
      <c r="BI219" s="91" t="str">
        <f t="shared" si="130"/>
        <v/>
      </c>
      <c r="BJ219" s="92" t="str">
        <f t="shared" si="131"/>
        <v/>
      </c>
      <c r="BK219" s="92" t="str">
        <f t="shared" si="132"/>
        <v/>
      </c>
      <c r="BL219" s="91" t="str">
        <f t="shared" si="133"/>
        <v/>
      </c>
      <c r="BM219" s="92" t="str">
        <f t="shared" si="134"/>
        <v/>
      </c>
      <c r="BN219" s="92" t="str">
        <f t="shared" si="135"/>
        <v/>
      </c>
      <c r="BO219" s="2"/>
      <c r="BP219" s="2"/>
    </row>
    <row r="220" spans="1:68" ht="15.75" customHeight="1">
      <c r="A220" s="118" t="str">
        <f>IF(B$6="LECTURE",IF('Database (LECTURE-RES-PRAC)'!A215="","",'Database (LECTURE-RES-PRAC)'!A215),"")</f>
        <v/>
      </c>
      <c r="B220" s="119" t="str">
        <f>IF(B$6="LECTURE",IF('Database (LECTURE-RES-PRAC)'!B215="","",'Database (LECTURE-RES-PRAC)'!B215),"")</f>
        <v/>
      </c>
      <c r="C220" s="118" t="str">
        <f>IF(B220&lt;&gt;"",'Database (LECTURE-RES-PRAC)'!C215,"")</f>
        <v/>
      </c>
      <c r="D220" s="276"/>
      <c r="E220" s="57"/>
      <c r="F220" s="57"/>
      <c r="G220" s="57"/>
      <c r="H220" s="57"/>
      <c r="I220" s="57"/>
      <c r="J220" s="57"/>
      <c r="K220" s="57"/>
      <c r="L220" s="57"/>
      <c r="M220" s="57"/>
      <c r="N220" s="116" t="str">
        <f t="shared" si="103"/>
        <v/>
      </c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116" t="str">
        <f t="shared" si="104"/>
        <v/>
      </c>
      <c r="Z220" s="57"/>
      <c r="AA220" s="57"/>
      <c r="AB220" s="57"/>
      <c r="AC220" s="57"/>
      <c r="AD220" s="57"/>
      <c r="AE220" s="57"/>
      <c r="AF220" s="57"/>
      <c r="AG220" s="57"/>
      <c r="AH220" s="57"/>
      <c r="AI220" s="57"/>
      <c r="AJ220" s="117" t="str">
        <f t="shared" si="105"/>
        <v/>
      </c>
      <c r="AK220" s="120" t="str">
        <f t="shared" si="106"/>
        <v/>
      </c>
      <c r="AL220" s="92" t="str">
        <f t="shared" si="107"/>
        <v/>
      </c>
      <c r="AM220" s="92" t="str">
        <f t="shared" si="108"/>
        <v/>
      </c>
      <c r="AN220" s="120" t="str">
        <f t="shared" si="109"/>
        <v/>
      </c>
      <c r="AO220" s="92" t="str">
        <f t="shared" si="110"/>
        <v/>
      </c>
      <c r="AP220" s="92" t="str">
        <f t="shared" si="111"/>
        <v/>
      </c>
      <c r="AQ220" s="120" t="str">
        <f t="shared" si="112"/>
        <v/>
      </c>
      <c r="AR220" s="92" t="str">
        <f t="shared" si="113"/>
        <v/>
      </c>
      <c r="AS220" s="92" t="str">
        <f t="shared" si="114"/>
        <v/>
      </c>
      <c r="AT220" s="120" t="str">
        <f t="shared" si="115"/>
        <v/>
      </c>
      <c r="AU220" s="92" t="str">
        <f t="shared" si="116"/>
        <v/>
      </c>
      <c r="AV220" s="92" t="str">
        <f t="shared" si="117"/>
        <v/>
      </c>
      <c r="AW220" s="120" t="str">
        <f t="shared" si="118"/>
        <v/>
      </c>
      <c r="AX220" s="92" t="str">
        <f t="shared" si="119"/>
        <v/>
      </c>
      <c r="AY220" s="92" t="str">
        <f t="shared" si="120"/>
        <v/>
      </c>
      <c r="AZ220" s="91" t="str">
        <f t="shared" si="121"/>
        <v/>
      </c>
      <c r="BA220" s="92" t="str">
        <f t="shared" si="122"/>
        <v/>
      </c>
      <c r="BB220" s="92" t="str">
        <f t="shared" si="123"/>
        <v/>
      </c>
      <c r="BC220" s="91" t="str">
        <f t="shared" si="124"/>
        <v/>
      </c>
      <c r="BD220" s="92" t="str">
        <f t="shared" si="125"/>
        <v/>
      </c>
      <c r="BE220" s="92" t="str">
        <f t="shared" si="126"/>
        <v/>
      </c>
      <c r="BF220" s="91" t="str">
        <f t="shared" si="127"/>
        <v/>
      </c>
      <c r="BG220" s="92" t="str">
        <f t="shared" si="128"/>
        <v/>
      </c>
      <c r="BH220" s="92" t="str">
        <f t="shared" si="129"/>
        <v/>
      </c>
      <c r="BI220" s="91" t="str">
        <f t="shared" si="130"/>
        <v/>
      </c>
      <c r="BJ220" s="92" t="str">
        <f t="shared" si="131"/>
        <v/>
      </c>
      <c r="BK220" s="92" t="str">
        <f t="shared" si="132"/>
        <v/>
      </c>
      <c r="BL220" s="91" t="str">
        <f t="shared" si="133"/>
        <v/>
      </c>
      <c r="BM220" s="92" t="str">
        <f t="shared" si="134"/>
        <v/>
      </c>
      <c r="BN220" s="92" t="str">
        <f t="shared" si="135"/>
        <v/>
      </c>
      <c r="BO220" s="2"/>
      <c r="BP220" s="2"/>
    </row>
    <row r="221" spans="1:68" ht="15.75" customHeight="1">
      <c r="A221" s="118" t="str">
        <f>IF(B$6="LECTURE",IF('Database (LECTURE-RES-PRAC)'!A216="","",'Database (LECTURE-RES-PRAC)'!A216),"")</f>
        <v/>
      </c>
      <c r="B221" s="119" t="str">
        <f>IF(B$6="LECTURE",IF('Database (LECTURE-RES-PRAC)'!B216="","",'Database (LECTURE-RES-PRAC)'!B216),"")</f>
        <v/>
      </c>
      <c r="C221" s="118" t="str">
        <f>IF(B221&lt;&gt;"",'Database (LECTURE-RES-PRAC)'!C216,"")</f>
        <v/>
      </c>
      <c r="D221" s="276"/>
      <c r="E221" s="57"/>
      <c r="F221" s="57"/>
      <c r="G221" s="57"/>
      <c r="H221" s="57"/>
      <c r="I221" s="57"/>
      <c r="J221" s="57"/>
      <c r="K221" s="57"/>
      <c r="L221" s="57"/>
      <c r="M221" s="57"/>
      <c r="N221" s="116" t="str">
        <f t="shared" si="103"/>
        <v/>
      </c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116" t="str">
        <f t="shared" si="104"/>
        <v/>
      </c>
      <c r="Z221" s="57"/>
      <c r="AA221" s="57"/>
      <c r="AB221" s="57"/>
      <c r="AC221" s="57"/>
      <c r="AD221" s="57"/>
      <c r="AE221" s="57"/>
      <c r="AF221" s="57"/>
      <c r="AG221" s="57"/>
      <c r="AH221" s="57"/>
      <c r="AI221" s="57"/>
      <c r="AJ221" s="117" t="str">
        <f t="shared" si="105"/>
        <v/>
      </c>
      <c r="AK221" s="120" t="str">
        <f t="shared" si="106"/>
        <v/>
      </c>
      <c r="AL221" s="92" t="str">
        <f t="shared" si="107"/>
        <v/>
      </c>
      <c r="AM221" s="92" t="str">
        <f t="shared" si="108"/>
        <v/>
      </c>
      <c r="AN221" s="120" t="str">
        <f t="shared" si="109"/>
        <v/>
      </c>
      <c r="AO221" s="92" t="str">
        <f t="shared" si="110"/>
        <v/>
      </c>
      <c r="AP221" s="92" t="str">
        <f t="shared" si="111"/>
        <v/>
      </c>
      <c r="AQ221" s="120" t="str">
        <f t="shared" si="112"/>
        <v/>
      </c>
      <c r="AR221" s="92" t="str">
        <f t="shared" si="113"/>
        <v/>
      </c>
      <c r="AS221" s="92" t="str">
        <f t="shared" si="114"/>
        <v/>
      </c>
      <c r="AT221" s="120" t="str">
        <f t="shared" si="115"/>
        <v/>
      </c>
      <c r="AU221" s="92" t="str">
        <f t="shared" si="116"/>
        <v/>
      </c>
      <c r="AV221" s="92" t="str">
        <f t="shared" si="117"/>
        <v/>
      </c>
      <c r="AW221" s="120" t="str">
        <f t="shared" si="118"/>
        <v/>
      </c>
      <c r="AX221" s="92" t="str">
        <f t="shared" si="119"/>
        <v/>
      </c>
      <c r="AY221" s="92" t="str">
        <f t="shared" si="120"/>
        <v/>
      </c>
      <c r="AZ221" s="91" t="str">
        <f t="shared" si="121"/>
        <v/>
      </c>
      <c r="BA221" s="92" t="str">
        <f t="shared" si="122"/>
        <v/>
      </c>
      <c r="BB221" s="92" t="str">
        <f t="shared" si="123"/>
        <v/>
      </c>
      <c r="BC221" s="91" t="str">
        <f t="shared" si="124"/>
        <v/>
      </c>
      <c r="BD221" s="92" t="str">
        <f t="shared" si="125"/>
        <v/>
      </c>
      <c r="BE221" s="92" t="str">
        <f t="shared" si="126"/>
        <v/>
      </c>
      <c r="BF221" s="91" t="str">
        <f t="shared" si="127"/>
        <v/>
      </c>
      <c r="BG221" s="92" t="str">
        <f t="shared" si="128"/>
        <v/>
      </c>
      <c r="BH221" s="92" t="str">
        <f t="shared" si="129"/>
        <v/>
      </c>
      <c r="BI221" s="91" t="str">
        <f t="shared" si="130"/>
        <v/>
      </c>
      <c r="BJ221" s="92" t="str">
        <f t="shared" si="131"/>
        <v/>
      </c>
      <c r="BK221" s="92" t="str">
        <f t="shared" si="132"/>
        <v/>
      </c>
      <c r="BL221" s="91" t="str">
        <f t="shared" si="133"/>
        <v/>
      </c>
      <c r="BM221" s="92" t="str">
        <f t="shared" si="134"/>
        <v/>
      </c>
      <c r="BN221" s="92" t="str">
        <f t="shared" si="135"/>
        <v/>
      </c>
      <c r="BO221" s="2"/>
      <c r="BP221" s="2"/>
    </row>
    <row r="222" spans="1:68" ht="15.75" customHeight="1">
      <c r="A222" s="118" t="str">
        <f>IF(B$6="LECTURE",IF('Database (LECTURE-RES-PRAC)'!A217="","",'Database (LECTURE-RES-PRAC)'!A217),"")</f>
        <v/>
      </c>
      <c r="B222" s="119" t="str">
        <f>IF(B$6="LECTURE",IF('Database (LECTURE-RES-PRAC)'!B217="","",'Database (LECTURE-RES-PRAC)'!B217),"")</f>
        <v/>
      </c>
      <c r="C222" s="118" t="str">
        <f>IF(B222&lt;&gt;"",'Database (LECTURE-RES-PRAC)'!C217,"")</f>
        <v/>
      </c>
      <c r="D222" s="276"/>
      <c r="E222" s="57"/>
      <c r="F222" s="57"/>
      <c r="G222" s="57"/>
      <c r="H222" s="57"/>
      <c r="I222" s="57"/>
      <c r="J222" s="57"/>
      <c r="K222" s="57"/>
      <c r="L222" s="57"/>
      <c r="M222" s="57"/>
      <c r="N222" s="116" t="str">
        <f t="shared" si="103"/>
        <v/>
      </c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116" t="str">
        <f t="shared" si="104"/>
        <v/>
      </c>
      <c r="Z222" s="57"/>
      <c r="AA222" s="57"/>
      <c r="AB222" s="57"/>
      <c r="AC222" s="57"/>
      <c r="AD222" s="57"/>
      <c r="AE222" s="57"/>
      <c r="AF222" s="57"/>
      <c r="AG222" s="57"/>
      <c r="AH222" s="57"/>
      <c r="AI222" s="57"/>
      <c r="AJ222" s="117" t="str">
        <f t="shared" si="105"/>
        <v/>
      </c>
      <c r="AK222" s="120" t="str">
        <f t="shared" si="106"/>
        <v/>
      </c>
      <c r="AL222" s="92" t="str">
        <f t="shared" si="107"/>
        <v/>
      </c>
      <c r="AM222" s="92" t="str">
        <f t="shared" si="108"/>
        <v/>
      </c>
      <c r="AN222" s="120" t="str">
        <f t="shared" si="109"/>
        <v/>
      </c>
      <c r="AO222" s="92" t="str">
        <f t="shared" si="110"/>
        <v/>
      </c>
      <c r="AP222" s="92" t="str">
        <f t="shared" si="111"/>
        <v/>
      </c>
      <c r="AQ222" s="120" t="str">
        <f t="shared" si="112"/>
        <v/>
      </c>
      <c r="AR222" s="92" t="str">
        <f t="shared" si="113"/>
        <v/>
      </c>
      <c r="AS222" s="92" t="str">
        <f t="shared" si="114"/>
        <v/>
      </c>
      <c r="AT222" s="120" t="str">
        <f t="shared" si="115"/>
        <v/>
      </c>
      <c r="AU222" s="92" t="str">
        <f t="shared" si="116"/>
        <v/>
      </c>
      <c r="AV222" s="92" t="str">
        <f t="shared" si="117"/>
        <v/>
      </c>
      <c r="AW222" s="120" t="str">
        <f t="shared" si="118"/>
        <v/>
      </c>
      <c r="AX222" s="92" t="str">
        <f t="shared" si="119"/>
        <v/>
      </c>
      <c r="AY222" s="92" t="str">
        <f t="shared" si="120"/>
        <v/>
      </c>
      <c r="AZ222" s="91" t="str">
        <f t="shared" si="121"/>
        <v/>
      </c>
      <c r="BA222" s="92" t="str">
        <f t="shared" si="122"/>
        <v/>
      </c>
      <c r="BB222" s="92" t="str">
        <f t="shared" si="123"/>
        <v/>
      </c>
      <c r="BC222" s="91" t="str">
        <f t="shared" si="124"/>
        <v/>
      </c>
      <c r="BD222" s="92" t="str">
        <f t="shared" si="125"/>
        <v/>
      </c>
      <c r="BE222" s="92" t="str">
        <f t="shared" si="126"/>
        <v/>
      </c>
      <c r="BF222" s="91" t="str">
        <f t="shared" si="127"/>
        <v/>
      </c>
      <c r="BG222" s="92" t="str">
        <f t="shared" si="128"/>
        <v/>
      </c>
      <c r="BH222" s="92" t="str">
        <f t="shared" si="129"/>
        <v/>
      </c>
      <c r="BI222" s="91" t="str">
        <f t="shared" si="130"/>
        <v/>
      </c>
      <c r="BJ222" s="92" t="str">
        <f t="shared" si="131"/>
        <v/>
      </c>
      <c r="BK222" s="92" t="str">
        <f t="shared" si="132"/>
        <v/>
      </c>
      <c r="BL222" s="91" t="str">
        <f t="shared" si="133"/>
        <v/>
      </c>
      <c r="BM222" s="92" t="str">
        <f t="shared" si="134"/>
        <v/>
      </c>
      <c r="BN222" s="92" t="str">
        <f t="shared" si="135"/>
        <v/>
      </c>
      <c r="BO222" s="2"/>
      <c r="BP222" s="2"/>
    </row>
    <row r="223" spans="1:68" ht="15.75" customHeight="1">
      <c r="A223" s="118" t="str">
        <f>IF(B$6="LECTURE",IF('Database (LECTURE-RES-PRAC)'!A218="","",'Database (LECTURE-RES-PRAC)'!A218),"")</f>
        <v/>
      </c>
      <c r="B223" s="119" t="str">
        <f>IF(B$6="LECTURE",IF('Database (LECTURE-RES-PRAC)'!B218="","",'Database (LECTURE-RES-PRAC)'!B218),"")</f>
        <v/>
      </c>
      <c r="C223" s="118" t="str">
        <f>IF(B223&lt;&gt;"",'Database (LECTURE-RES-PRAC)'!C218,"")</f>
        <v/>
      </c>
      <c r="D223" s="276"/>
      <c r="E223" s="57"/>
      <c r="F223" s="57"/>
      <c r="G223" s="57"/>
      <c r="H223" s="57"/>
      <c r="I223" s="57"/>
      <c r="J223" s="57"/>
      <c r="K223" s="57"/>
      <c r="L223" s="57"/>
      <c r="M223" s="57"/>
      <c r="N223" s="116" t="str">
        <f t="shared" si="103"/>
        <v/>
      </c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116" t="str">
        <f t="shared" si="104"/>
        <v/>
      </c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  <c r="AJ223" s="117" t="str">
        <f t="shared" si="105"/>
        <v/>
      </c>
      <c r="AK223" s="120" t="str">
        <f t="shared" si="106"/>
        <v/>
      </c>
      <c r="AL223" s="92" t="str">
        <f t="shared" si="107"/>
        <v/>
      </c>
      <c r="AM223" s="92" t="str">
        <f t="shared" si="108"/>
        <v/>
      </c>
      <c r="AN223" s="120" t="str">
        <f t="shared" si="109"/>
        <v/>
      </c>
      <c r="AO223" s="92" t="str">
        <f t="shared" si="110"/>
        <v/>
      </c>
      <c r="AP223" s="92" t="str">
        <f t="shared" si="111"/>
        <v/>
      </c>
      <c r="AQ223" s="120" t="str">
        <f t="shared" si="112"/>
        <v/>
      </c>
      <c r="AR223" s="92" t="str">
        <f t="shared" si="113"/>
        <v/>
      </c>
      <c r="AS223" s="92" t="str">
        <f t="shared" si="114"/>
        <v/>
      </c>
      <c r="AT223" s="120" t="str">
        <f t="shared" si="115"/>
        <v/>
      </c>
      <c r="AU223" s="92" t="str">
        <f t="shared" si="116"/>
        <v/>
      </c>
      <c r="AV223" s="92" t="str">
        <f t="shared" si="117"/>
        <v/>
      </c>
      <c r="AW223" s="120" t="str">
        <f t="shared" si="118"/>
        <v/>
      </c>
      <c r="AX223" s="92" t="str">
        <f t="shared" si="119"/>
        <v/>
      </c>
      <c r="AY223" s="92" t="str">
        <f t="shared" si="120"/>
        <v/>
      </c>
      <c r="AZ223" s="91" t="str">
        <f t="shared" si="121"/>
        <v/>
      </c>
      <c r="BA223" s="92" t="str">
        <f t="shared" si="122"/>
        <v/>
      </c>
      <c r="BB223" s="92" t="str">
        <f t="shared" si="123"/>
        <v/>
      </c>
      <c r="BC223" s="91" t="str">
        <f t="shared" si="124"/>
        <v/>
      </c>
      <c r="BD223" s="92" t="str">
        <f t="shared" si="125"/>
        <v/>
      </c>
      <c r="BE223" s="92" t="str">
        <f t="shared" si="126"/>
        <v/>
      </c>
      <c r="BF223" s="91" t="str">
        <f t="shared" si="127"/>
        <v/>
      </c>
      <c r="BG223" s="92" t="str">
        <f t="shared" si="128"/>
        <v/>
      </c>
      <c r="BH223" s="92" t="str">
        <f t="shared" si="129"/>
        <v/>
      </c>
      <c r="BI223" s="91" t="str">
        <f t="shared" si="130"/>
        <v/>
      </c>
      <c r="BJ223" s="92" t="str">
        <f t="shared" si="131"/>
        <v/>
      </c>
      <c r="BK223" s="92" t="str">
        <f t="shared" si="132"/>
        <v/>
      </c>
      <c r="BL223" s="91" t="str">
        <f t="shared" si="133"/>
        <v/>
      </c>
      <c r="BM223" s="92" t="str">
        <f t="shared" si="134"/>
        <v/>
      </c>
      <c r="BN223" s="92" t="str">
        <f t="shared" si="135"/>
        <v/>
      </c>
      <c r="BO223" s="2"/>
      <c r="BP223" s="2"/>
    </row>
    <row r="224" spans="1:68" ht="15.75" customHeight="1">
      <c r="A224" s="118" t="str">
        <f>IF(B$6="LECTURE",IF('Database (LECTURE-RES-PRAC)'!A219="","",'Database (LECTURE-RES-PRAC)'!A219),"")</f>
        <v/>
      </c>
      <c r="B224" s="119" t="str">
        <f>IF(B$6="LECTURE",IF('Database (LECTURE-RES-PRAC)'!B219="","",'Database (LECTURE-RES-PRAC)'!B219),"")</f>
        <v/>
      </c>
      <c r="C224" s="118" t="str">
        <f>IF(B224&lt;&gt;"",'Database (LECTURE-RES-PRAC)'!C219,"")</f>
        <v/>
      </c>
      <c r="D224" s="276"/>
      <c r="E224" s="57"/>
      <c r="F224" s="57"/>
      <c r="G224" s="57"/>
      <c r="H224" s="57"/>
      <c r="I224" s="57"/>
      <c r="J224" s="57"/>
      <c r="K224" s="57"/>
      <c r="L224" s="57"/>
      <c r="M224" s="57"/>
      <c r="N224" s="116" t="str">
        <f t="shared" si="103"/>
        <v/>
      </c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116" t="str">
        <f t="shared" si="104"/>
        <v/>
      </c>
      <c r="Z224" s="57"/>
      <c r="AA224" s="57"/>
      <c r="AB224" s="57"/>
      <c r="AC224" s="57"/>
      <c r="AD224" s="57"/>
      <c r="AE224" s="57"/>
      <c r="AF224" s="57"/>
      <c r="AG224" s="57"/>
      <c r="AH224" s="57"/>
      <c r="AI224" s="57"/>
      <c r="AJ224" s="117" t="str">
        <f t="shared" si="105"/>
        <v/>
      </c>
      <c r="AK224" s="120" t="str">
        <f t="shared" si="106"/>
        <v/>
      </c>
      <c r="AL224" s="92" t="str">
        <f t="shared" si="107"/>
        <v/>
      </c>
      <c r="AM224" s="92" t="str">
        <f t="shared" si="108"/>
        <v/>
      </c>
      <c r="AN224" s="120" t="str">
        <f t="shared" si="109"/>
        <v/>
      </c>
      <c r="AO224" s="92" t="str">
        <f t="shared" si="110"/>
        <v/>
      </c>
      <c r="AP224" s="92" t="str">
        <f t="shared" si="111"/>
        <v/>
      </c>
      <c r="AQ224" s="120" t="str">
        <f t="shared" si="112"/>
        <v/>
      </c>
      <c r="AR224" s="92" t="str">
        <f t="shared" si="113"/>
        <v/>
      </c>
      <c r="AS224" s="92" t="str">
        <f t="shared" si="114"/>
        <v/>
      </c>
      <c r="AT224" s="120" t="str">
        <f t="shared" si="115"/>
        <v/>
      </c>
      <c r="AU224" s="92" t="str">
        <f t="shared" si="116"/>
        <v/>
      </c>
      <c r="AV224" s="92" t="str">
        <f t="shared" si="117"/>
        <v/>
      </c>
      <c r="AW224" s="120" t="str">
        <f t="shared" si="118"/>
        <v/>
      </c>
      <c r="AX224" s="92" t="str">
        <f t="shared" si="119"/>
        <v/>
      </c>
      <c r="AY224" s="92" t="str">
        <f t="shared" si="120"/>
        <v/>
      </c>
      <c r="AZ224" s="91" t="str">
        <f t="shared" si="121"/>
        <v/>
      </c>
      <c r="BA224" s="92" t="str">
        <f t="shared" si="122"/>
        <v/>
      </c>
      <c r="BB224" s="92" t="str">
        <f t="shared" si="123"/>
        <v/>
      </c>
      <c r="BC224" s="91" t="str">
        <f t="shared" si="124"/>
        <v/>
      </c>
      <c r="BD224" s="92" t="str">
        <f t="shared" si="125"/>
        <v/>
      </c>
      <c r="BE224" s="92" t="str">
        <f t="shared" si="126"/>
        <v/>
      </c>
      <c r="BF224" s="91" t="str">
        <f t="shared" si="127"/>
        <v/>
      </c>
      <c r="BG224" s="92" t="str">
        <f t="shared" si="128"/>
        <v/>
      </c>
      <c r="BH224" s="92" t="str">
        <f t="shared" si="129"/>
        <v/>
      </c>
      <c r="BI224" s="91" t="str">
        <f t="shared" si="130"/>
        <v/>
      </c>
      <c r="BJ224" s="92" t="str">
        <f t="shared" si="131"/>
        <v/>
      </c>
      <c r="BK224" s="92" t="str">
        <f t="shared" si="132"/>
        <v/>
      </c>
      <c r="BL224" s="91" t="str">
        <f t="shared" si="133"/>
        <v/>
      </c>
      <c r="BM224" s="92" t="str">
        <f t="shared" si="134"/>
        <v/>
      </c>
      <c r="BN224" s="92" t="str">
        <f t="shared" si="135"/>
        <v/>
      </c>
      <c r="BO224" s="2"/>
      <c r="BP224" s="2"/>
    </row>
    <row r="225" spans="1:68" ht="15.75" customHeight="1">
      <c r="A225" s="118" t="str">
        <f>IF(B$6="LECTURE",IF('Database (LECTURE-RES-PRAC)'!A220="","",'Database (LECTURE-RES-PRAC)'!A220),"")</f>
        <v/>
      </c>
      <c r="B225" s="119" t="str">
        <f>IF(B$6="LECTURE",IF('Database (LECTURE-RES-PRAC)'!B220="","",'Database (LECTURE-RES-PRAC)'!B220),"")</f>
        <v/>
      </c>
      <c r="C225" s="118" t="str">
        <f>IF(B225&lt;&gt;"",'Database (LECTURE-RES-PRAC)'!C220,"")</f>
        <v/>
      </c>
      <c r="D225" s="276"/>
      <c r="E225" s="57"/>
      <c r="F225" s="57"/>
      <c r="G225" s="57"/>
      <c r="H225" s="57"/>
      <c r="I225" s="57"/>
      <c r="J225" s="57"/>
      <c r="K225" s="57"/>
      <c r="L225" s="57"/>
      <c r="M225" s="57"/>
      <c r="N225" s="116" t="str">
        <f t="shared" si="103"/>
        <v/>
      </c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116" t="str">
        <f t="shared" si="104"/>
        <v/>
      </c>
      <c r="Z225" s="57"/>
      <c r="AA225" s="57"/>
      <c r="AB225" s="57"/>
      <c r="AC225" s="57"/>
      <c r="AD225" s="57"/>
      <c r="AE225" s="57"/>
      <c r="AF225" s="57"/>
      <c r="AG225" s="57"/>
      <c r="AH225" s="57"/>
      <c r="AI225" s="57"/>
      <c r="AJ225" s="117" t="str">
        <f t="shared" si="105"/>
        <v/>
      </c>
      <c r="AK225" s="120" t="str">
        <f t="shared" si="106"/>
        <v/>
      </c>
      <c r="AL225" s="92" t="str">
        <f t="shared" si="107"/>
        <v/>
      </c>
      <c r="AM225" s="92" t="str">
        <f t="shared" si="108"/>
        <v/>
      </c>
      <c r="AN225" s="120" t="str">
        <f t="shared" si="109"/>
        <v/>
      </c>
      <c r="AO225" s="92" t="str">
        <f t="shared" si="110"/>
        <v/>
      </c>
      <c r="AP225" s="92" t="str">
        <f t="shared" si="111"/>
        <v/>
      </c>
      <c r="AQ225" s="120" t="str">
        <f t="shared" si="112"/>
        <v/>
      </c>
      <c r="AR225" s="92" t="str">
        <f t="shared" si="113"/>
        <v/>
      </c>
      <c r="AS225" s="92" t="str">
        <f t="shared" si="114"/>
        <v/>
      </c>
      <c r="AT225" s="120" t="str">
        <f t="shared" si="115"/>
        <v/>
      </c>
      <c r="AU225" s="92" t="str">
        <f t="shared" si="116"/>
        <v/>
      </c>
      <c r="AV225" s="92" t="str">
        <f t="shared" si="117"/>
        <v/>
      </c>
      <c r="AW225" s="120" t="str">
        <f t="shared" si="118"/>
        <v/>
      </c>
      <c r="AX225" s="92" t="str">
        <f t="shared" si="119"/>
        <v/>
      </c>
      <c r="AY225" s="92" t="str">
        <f t="shared" si="120"/>
        <v/>
      </c>
      <c r="AZ225" s="91" t="str">
        <f t="shared" si="121"/>
        <v/>
      </c>
      <c r="BA225" s="92" t="str">
        <f t="shared" si="122"/>
        <v/>
      </c>
      <c r="BB225" s="92" t="str">
        <f t="shared" si="123"/>
        <v/>
      </c>
      <c r="BC225" s="91" t="str">
        <f t="shared" si="124"/>
        <v/>
      </c>
      <c r="BD225" s="92" t="str">
        <f t="shared" si="125"/>
        <v/>
      </c>
      <c r="BE225" s="92" t="str">
        <f t="shared" si="126"/>
        <v/>
      </c>
      <c r="BF225" s="91" t="str">
        <f t="shared" si="127"/>
        <v/>
      </c>
      <c r="BG225" s="92" t="str">
        <f t="shared" si="128"/>
        <v/>
      </c>
      <c r="BH225" s="92" t="str">
        <f t="shared" si="129"/>
        <v/>
      </c>
      <c r="BI225" s="91" t="str">
        <f t="shared" si="130"/>
        <v/>
      </c>
      <c r="BJ225" s="92" t="str">
        <f t="shared" si="131"/>
        <v/>
      </c>
      <c r="BK225" s="92" t="str">
        <f t="shared" si="132"/>
        <v/>
      </c>
      <c r="BL225" s="91" t="str">
        <f t="shared" si="133"/>
        <v/>
      </c>
      <c r="BM225" s="92" t="str">
        <f t="shared" si="134"/>
        <v/>
      </c>
      <c r="BN225" s="92" t="str">
        <f t="shared" si="135"/>
        <v/>
      </c>
      <c r="BO225" s="2"/>
      <c r="BP225" s="2"/>
    </row>
    <row r="226" spans="1:68" ht="15.75" customHeight="1">
      <c r="A226" s="118" t="str">
        <f>IF(B$6="LECTURE",IF('Database (LECTURE-RES-PRAC)'!A221="","",'Database (LECTURE-RES-PRAC)'!A221),"")</f>
        <v/>
      </c>
      <c r="B226" s="119" t="str">
        <f>IF(B$6="LECTURE",IF('Database (LECTURE-RES-PRAC)'!B221="","",'Database (LECTURE-RES-PRAC)'!B221),"")</f>
        <v/>
      </c>
      <c r="C226" s="118" t="str">
        <f>IF(B226&lt;&gt;"",'Database (LECTURE-RES-PRAC)'!C221,"")</f>
        <v/>
      </c>
      <c r="D226" s="276"/>
      <c r="E226" s="57"/>
      <c r="F226" s="57"/>
      <c r="G226" s="57"/>
      <c r="H226" s="57"/>
      <c r="I226" s="57"/>
      <c r="J226" s="57"/>
      <c r="K226" s="57"/>
      <c r="L226" s="57"/>
      <c r="M226" s="57"/>
      <c r="N226" s="116" t="str">
        <f t="shared" si="103"/>
        <v/>
      </c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116" t="str">
        <f t="shared" si="104"/>
        <v/>
      </c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117" t="str">
        <f t="shared" si="105"/>
        <v/>
      </c>
      <c r="AK226" s="120" t="str">
        <f t="shared" si="106"/>
        <v/>
      </c>
      <c r="AL226" s="92" t="str">
        <f t="shared" si="107"/>
        <v/>
      </c>
      <c r="AM226" s="92" t="str">
        <f t="shared" si="108"/>
        <v/>
      </c>
      <c r="AN226" s="120" t="str">
        <f t="shared" si="109"/>
        <v/>
      </c>
      <c r="AO226" s="92" t="str">
        <f t="shared" si="110"/>
        <v/>
      </c>
      <c r="AP226" s="92" t="str">
        <f t="shared" si="111"/>
        <v/>
      </c>
      <c r="AQ226" s="120" t="str">
        <f t="shared" si="112"/>
        <v/>
      </c>
      <c r="AR226" s="92" t="str">
        <f t="shared" si="113"/>
        <v/>
      </c>
      <c r="AS226" s="92" t="str">
        <f t="shared" si="114"/>
        <v/>
      </c>
      <c r="AT226" s="120" t="str">
        <f t="shared" si="115"/>
        <v/>
      </c>
      <c r="AU226" s="92" t="str">
        <f t="shared" si="116"/>
        <v/>
      </c>
      <c r="AV226" s="92" t="str">
        <f t="shared" si="117"/>
        <v/>
      </c>
      <c r="AW226" s="120" t="str">
        <f t="shared" si="118"/>
        <v/>
      </c>
      <c r="AX226" s="92" t="str">
        <f t="shared" si="119"/>
        <v/>
      </c>
      <c r="AY226" s="92" t="str">
        <f t="shared" si="120"/>
        <v/>
      </c>
      <c r="AZ226" s="91" t="str">
        <f t="shared" si="121"/>
        <v/>
      </c>
      <c r="BA226" s="92" t="str">
        <f t="shared" si="122"/>
        <v/>
      </c>
      <c r="BB226" s="92" t="str">
        <f t="shared" si="123"/>
        <v/>
      </c>
      <c r="BC226" s="91" t="str">
        <f t="shared" si="124"/>
        <v/>
      </c>
      <c r="BD226" s="92" t="str">
        <f t="shared" si="125"/>
        <v/>
      </c>
      <c r="BE226" s="92" t="str">
        <f t="shared" si="126"/>
        <v/>
      </c>
      <c r="BF226" s="91" t="str">
        <f t="shared" si="127"/>
        <v/>
      </c>
      <c r="BG226" s="92" t="str">
        <f t="shared" si="128"/>
        <v/>
      </c>
      <c r="BH226" s="92" t="str">
        <f t="shared" si="129"/>
        <v/>
      </c>
      <c r="BI226" s="91" t="str">
        <f t="shared" si="130"/>
        <v/>
      </c>
      <c r="BJ226" s="92" t="str">
        <f t="shared" si="131"/>
        <v/>
      </c>
      <c r="BK226" s="92" t="str">
        <f t="shared" si="132"/>
        <v/>
      </c>
      <c r="BL226" s="91" t="str">
        <f t="shared" si="133"/>
        <v/>
      </c>
      <c r="BM226" s="92" t="str">
        <f t="shared" si="134"/>
        <v/>
      </c>
      <c r="BN226" s="92" t="str">
        <f t="shared" si="135"/>
        <v/>
      </c>
      <c r="BO226" s="2"/>
      <c r="BP226" s="2"/>
    </row>
    <row r="227" spans="1:68" ht="15.75" customHeight="1">
      <c r="A227" s="118" t="str">
        <f>IF(B$6="LECTURE",IF('Database (LECTURE-RES-PRAC)'!A222="","",'Database (LECTURE-RES-PRAC)'!A222),"")</f>
        <v/>
      </c>
      <c r="B227" s="119" t="str">
        <f>IF(B$6="LECTURE",IF('Database (LECTURE-RES-PRAC)'!B222="","",'Database (LECTURE-RES-PRAC)'!B222),"")</f>
        <v/>
      </c>
      <c r="C227" s="118" t="str">
        <f>IF(B227&lt;&gt;"",'Database (LECTURE-RES-PRAC)'!C222,"")</f>
        <v/>
      </c>
      <c r="D227" s="276"/>
      <c r="E227" s="57"/>
      <c r="F227" s="57"/>
      <c r="G227" s="57"/>
      <c r="H227" s="57"/>
      <c r="I227" s="57"/>
      <c r="J227" s="57"/>
      <c r="K227" s="57"/>
      <c r="L227" s="57"/>
      <c r="M227" s="57"/>
      <c r="N227" s="116" t="str">
        <f t="shared" ref="N227:N290" si="136">IF(B227&lt;&gt;"",SUM(D227:M227),"")</f>
        <v/>
      </c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116" t="str">
        <f t="shared" ref="Y227:Y290" si="137">IF(B227&lt;&gt;"",SUM(O227:X227),"")</f>
        <v/>
      </c>
      <c r="Z227" s="57"/>
      <c r="AA227" s="57"/>
      <c r="AB227" s="57"/>
      <c r="AC227" s="57"/>
      <c r="AD227" s="57"/>
      <c r="AE227" s="57"/>
      <c r="AF227" s="57"/>
      <c r="AG227" s="57"/>
      <c r="AH227" s="57"/>
      <c r="AI227" s="57"/>
      <c r="AJ227" s="117" t="str">
        <f t="shared" ref="AJ227:AJ290" si="138">IF(B227&lt;&gt;"",SUM(Z227:AI227),"")</f>
        <v/>
      </c>
      <c r="AK227" s="120" t="str">
        <f t="shared" ref="AK227:AK290" si="139">IF(B227&lt;&gt;"",IFERROR(IF((SUMIF(D$20:AI$20, "CLO1", D227:AI227)/AO$6)=0,"",(SUMIF(D$20:AI$20, "CLO1", D227:AI227)/AO$6)),""),"")</f>
        <v/>
      </c>
      <c r="AL227" s="92" t="str">
        <f t="shared" ref="AL227:AL290" si="140">IF(AK227="","",IF(AK227&gt;=B$10,"Y","N"))</f>
        <v/>
      </c>
      <c r="AM227" s="92" t="str">
        <f t="shared" ref="AM227:AM290" si="141">IF(AK227="","",IF(AK227&lt;50%,1,IF(AND(AK227&gt;=50%,AK227&lt;B$10),2,IF(AK227&gt;=B$10,3))))</f>
        <v/>
      </c>
      <c r="AN227" s="120" t="str">
        <f t="shared" ref="AN227:AN290" si="142">IF(B227&lt;&gt;"",IFERROR(IF((SUMIF(D$20:AI$20, "CLO2", D227:AI227)/AO$7)=0,"",(SUMIF(D$20:AI$20, "CLO2", D227:AI227)/AO$7)),""),"")</f>
        <v/>
      </c>
      <c r="AO227" s="92" t="str">
        <f t="shared" ref="AO227:AO290" si="143">IF(AN227="","",IF(AN227&gt;=B$10,"Y","N"))</f>
        <v/>
      </c>
      <c r="AP227" s="92" t="str">
        <f t="shared" ref="AP227:AP290" si="144">IF(AN227="","",IF(AN227&lt;50%,1,IF(AND(AN227&gt;=50%,AN227&lt;B$10),2,IF(AN227&gt;=B$10,3))))</f>
        <v/>
      </c>
      <c r="AQ227" s="120" t="str">
        <f t="shared" ref="AQ227:AQ290" si="145">IF(B227&lt;&gt;"",IFERROR(IF((SUMIF(D$20:AI$20, "CLO3", D227:AI227)/AO$8)=0,"",(SUMIF(D$20:AI$20, "CLO3", D227:AI227)/AO$8)),""),"")</f>
        <v/>
      </c>
      <c r="AR227" s="92" t="str">
        <f t="shared" ref="AR227:AR290" si="146">IF(AQ227="","",IF(AQ227&gt;=B$10,"Y","N"))</f>
        <v/>
      </c>
      <c r="AS227" s="92" t="str">
        <f t="shared" ref="AS227:AS290" si="147">IF(AQ227="","",IF(AQ227&lt;50%,1,IF(AND(AQ227&gt;=50%,AQ227&lt;B$10),2,IF(AQ227&gt;=B$10,3))))</f>
        <v/>
      </c>
      <c r="AT227" s="120" t="str">
        <f t="shared" ref="AT227:AT290" si="148">IF(B227&lt;&gt;"",IFERROR(IF((SUMIF(D$20:AI$20, "CLO4", D227:AI227)/AO$9)=0,"",(SUMIF(D$20:AI$20, "CLO4", D227:AI227)/AO$9)),""),"")</f>
        <v/>
      </c>
      <c r="AU227" s="92" t="str">
        <f t="shared" ref="AU227:AU290" si="149">IF(AT227="","",IF(AT227&gt;=B$10,"Y","N"))</f>
        <v/>
      </c>
      <c r="AV227" s="92" t="str">
        <f t="shared" ref="AV227:AV290" si="150">IF(AT227="","",IF(AT227&lt;50%,1,IF(AND(AT227&gt;=50%,AT227&lt;B$10),2,IF(AT227&gt;=B$10,3))))</f>
        <v/>
      </c>
      <c r="AW227" s="120" t="str">
        <f t="shared" ref="AW227:AW290" si="151">IF(B227&lt;&gt;"",IFERROR(IF((SUMIF(D$20:AI$20, "CLO5", D227:AI227)/AO$10)=0,"",(SUMIF(D$20:AI$20, "CLO5", D227:AI227)/AO$10)),""),"")</f>
        <v/>
      </c>
      <c r="AX227" s="92" t="str">
        <f t="shared" ref="AX227:AX290" si="152">IF(AW227="","",IF(AW227&gt;=B$10,"Y","N"))</f>
        <v/>
      </c>
      <c r="AY227" s="92" t="str">
        <f t="shared" ref="AY227:AY290" si="153">IF(AW227="","",IF(AW227&lt;50%,1,IF(AND(AW227&gt;=50%,AW227&lt;B$10),2,IF(AW227&gt;=B$10,3))))</f>
        <v/>
      </c>
      <c r="AZ227" s="91" t="str">
        <f t="shared" ref="AZ227:AZ290" si="154">IF(B227&lt;&gt;"",IFERROR(IF((SUMIF(D$20:AI$20, "CLO6", D227:AI227)/AO$11)=0,"",(SUMIF(D$20:AI$20, "CLO6", D227:AI227)/AO$11)),""),"")</f>
        <v/>
      </c>
      <c r="BA227" s="92" t="str">
        <f t="shared" ref="BA227:BA290" si="155">IF(AZ227="","",IF(AZ227&gt;=B$10,"Y","N"))</f>
        <v/>
      </c>
      <c r="BB227" s="92" t="str">
        <f t="shared" ref="BB227:BB290" si="156">IF(BA227="","",IF(BA227&lt;50%,1,IF(AND(BA227&gt;=50%,BA227&lt;B$10),2,IF(BA227&gt;=B$10,3))))</f>
        <v/>
      </c>
      <c r="BC227" s="91" t="str">
        <f t="shared" ref="BC227:BC290" si="157">IF(B227&lt;&gt;"",IFERROR(IF((SUMIF(D$20:AI$20, "CLO7", D227:AI227)/AO$12)=0,"",(SUMIF(D$20:AI$20, "CLO7", D227:AI227)/AO$12)),""),"")</f>
        <v/>
      </c>
      <c r="BD227" s="92" t="str">
        <f t="shared" ref="BD227:BD290" si="158">IF(BC227="","",IF(BC227&gt;=B$10,"Y","N"))</f>
        <v/>
      </c>
      <c r="BE227" s="92" t="str">
        <f t="shared" ref="BE227:BE290" si="159">IF(BD227="","",IF(BD227&lt;50%,1,IF(AND(BD227&gt;=50%,BD227&lt;B$10),2,IF(BD227&gt;=B$10,3))))</f>
        <v/>
      </c>
      <c r="BF227" s="91" t="str">
        <f t="shared" ref="BF227:BF290" si="160">IF(B227&lt;&gt;"",IFERROR(IF((SUMIF(D$20:AI$20, "CLO8", D227:AI227)/AO$13)=0,"",(SUMIF(D$20:AI$20, "CLO8", D227:AI227)/AO$13)),""),"")</f>
        <v/>
      </c>
      <c r="BG227" s="92" t="str">
        <f t="shared" ref="BG227:BG290" si="161">IF(BF227="","",IF(BF227&gt;=B$10,"Y","N"))</f>
        <v/>
      </c>
      <c r="BH227" s="92" t="str">
        <f t="shared" ref="BH227:BH290" si="162">IF(BG227="","",IF(BG227&lt;50%,1,IF(AND(BG227&gt;=50%,BG227&lt;B$10),2,IF(BG227&gt;=B$10,3))))</f>
        <v/>
      </c>
      <c r="BI227" s="91" t="str">
        <f t="shared" ref="BI227:BI290" si="163">IF(B227&lt;&gt;"",IFERROR(IF((SUMIF(D$20:AI$20, "CLO9", D227:AI227)/AO$14)=0,"",(SUMIF(D$20:AI$20, "CLO9", D227:AI227)/AO$14)),""),"")</f>
        <v/>
      </c>
      <c r="BJ227" s="92" t="str">
        <f t="shared" ref="BJ227:BJ290" si="164">IF(BI227="","",IF(BI227&gt;=B$10,"Y","N"))</f>
        <v/>
      </c>
      <c r="BK227" s="92" t="str">
        <f t="shared" ref="BK227:BK290" si="165">IF(BJ227="","",IF(BJ227&lt;50%,1,IF(AND(BJ227&gt;=50%,BJ227&lt;B$10),2,IF(BJ227&gt;=B$10,3))))</f>
        <v/>
      </c>
      <c r="BL227" s="91" t="str">
        <f t="shared" ref="BL227:BL290" si="166">IF(B227&lt;&gt;"",IFERROR(IF((SUMIF(D$20:AI$20,"CLO10",D227:AI227)/AO$15)=0,"",(SUMIF(D$20:AI$20,"CLO10",D227:AI227)/AO$15)),""),"")</f>
        <v/>
      </c>
      <c r="BM227" s="92" t="str">
        <f t="shared" ref="BM227:BM290" si="167">IF(BL227="","",IF(BL227&gt;=B$10,"Y","N"))</f>
        <v/>
      </c>
      <c r="BN227" s="92" t="str">
        <f t="shared" ref="BN227:BN290" si="168">IF(BM227="","",IF(BM227&lt;50%,1,IF(AND(BM227&gt;=50%,BM227&lt;B$10),2,IF(BM227&gt;=B$10,3))))</f>
        <v/>
      </c>
      <c r="BO227" s="2"/>
      <c r="BP227" s="2"/>
    </row>
    <row r="228" spans="1:68" ht="15.75" customHeight="1">
      <c r="A228" s="118" t="str">
        <f>IF(B$6="LECTURE",IF('Database (LECTURE-RES-PRAC)'!A223="","",'Database (LECTURE-RES-PRAC)'!A223),"")</f>
        <v/>
      </c>
      <c r="B228" s="119" t="str">
        <f>IF(B$6="LECTURE",IF('Database (LECTURE-RES-PRAC)'!B223="","",'Database (LECTURE-RES-PRAC)'!B223),"")</f>
        <v/>
      </c>
      <c r="C228" s="118" t="str">
        <f>IF(B228&lt;&gt;"",'Database (LECTURE-RES-PRAC)'!C223,"")</f>
        <v/>
      </c>
      <c r="D228" s="276"/>
      <c r="E228" s="57"/>
      <c r="F228" s="57"/>
      <c r="G228" s="57"/>
      <c r="H228" s="57"/>
      <c r="I228" s="57"/>
      <c r="J228" s="57"/>
      <c r="K228" s="57"/>
      <c r="L228" s="57"/>
      <c r="M228" s="57"/>
      <c r="N228" s="116" t="str">
        <f t="shared" si="136"/>
        <v/>
      </c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116" t="str">
        <f t="shared" si="137"/>
        <v/>
      </c>
      <c r="Z228" s="57"/>
      <c r="AA228" s="57"/>
      <c r="AB228" s="57"/>
      <c r="AC228" s="57"/>
      <c r="AD228" s="57"/>
      <c r="AE228" s="57"/>
      <c r="AF228" s="57"/>
      <c r="AG228" s="57"/>
      <c r="AH228" s="57"/>
      <c r="AI228" s="57"/>
      <c r="AJ228" s="117" t="str">
        <f t="shared" si="138"/>
        <v/>
      </c>
      <c r="AK228" s="120" t="str">
        <f t="shared" si="139"/>
        <v/>
      </c>
      <c r="AL228" s="92" t="str">
        <f t="shared" si="140"/>
        <v/>
      </c>
      <c r="AM228" s="92" t="str">
        <f t="shared" si="141"/>
        <v/>
      </c>
      <c r="AN228" s="120" t="str">
        <f t="shared" si="142"/>
        <v/>
      </c>
      <c r="AO228" s="92" t="str">
        <f t="shared" si="143"/>
        <v/>
      </c>
      <c r="AP228" s="92" t="str">
        <f t="shared" si="144"/>
        <v/>
      </c>
      <c r="AQ228" s="120" t="str">
        <f t="shared" si="145"/>
        <v/>
      </c>
      <c r="AR228" s="92" t="str">
        <f t="shared" si="146"/>
        <v/>
      </c>
      <c r="AS228" s="92" t="str">
        <f t="shared" si="147"/>
        <v/>
      </c>
      <c r="AT228" s="120" t="str">
        <f t="shared" si="148"/>
        <v/>
      </c>
      <c r="AU228" s="92" t="str">
        <f t="shared" si="149"/>
        <v/>
      </c>
      <c r="AV228" s="92" t="str">
        <f t="shared" si="150"/>
        <v/>
      </c>
      <c r="AW228" s="120" t="str">
        <f t="shared" si="151"/>
        <v/>
      </c>
      <c r="AX228" s="92" t="str">
        <f t="shared" si="152"/>
        <v/>
      </c>
      <c r="AY228" s="92" t="str">
        <f t="shared" si="153"/>
        <v/>
      </c>
      <c r="AZ228" s="91" t="str">
        <f t="shared" si="154"/>
        <v/>
      </c>
      <c r="BA228" s="92" t="str">
        <f t="shared" si="155"/>
        <v/>
      </c>
      <c r="BB228" s="92" t="str">
        <f t="shared" si="156"/>
        <v/>
      </c>
      <c r="BC228" s="91" t="str">
        <f t="shared" si="157"/>
        <v/>
      </c>
      <c r="BD228" s="92" t="str">
        <f t="shared" si="158"/>
        <v/>
      </c>
      <c r="BE228" s="92" t="str">
        <f t="shared" si="159"/>
        <v/>
      </c>
      <c r="BF228" s="91" t="str">
        <f t="shared" si="160"/>
        <v/>
      </c>
      <c r="BG228" s="92" t="str">
        <f t="shared" si="161"/>
        <v/>
      </c>
      <c r="BH228" s="92" t="str">
        <f t="shared" si="162"/>
        <v/>
      </c>
      <c r="BI228" s="91" t="str">
        <f t="shared" si="163"/>
        <v/>
      </c>
      <c r="BJ228" s="92" t="str">
        <f t="shared" si="164"/>
        <v/>
      </c>
      <c r="BK228" s="92" t="str">
        <f t="shared" si="165"/>
        <v/>
      </c>
      <c r="BL228" s="91" t="str">
        <f t="shared" si="166"/>
        <v/>
      </c>
      <c r="BM228" s="92" t="str">
        <f t="shared" si="167"/>
        <v/>
      </c>
      <c r="BN228" s="92" t="str">
        <f t="shared" si="168"/>
        <v/>
      </c>
      <c r="BO228" s="2"/>
      <c r="BP228" s="2"/>
    </row>
    <row r="229" spans="1:68" ht="15.75" customHeight="1">
      <c r="A229" s="118" t="str">
        <f>IF(B$6="LECTURE",IF('Database (LECTURE-RES-PRAC)'!A224="","",'Database (LECTURE-RES-PRAC)'!A224),"")</f>
        <v/>
      </c>
      <c r="B229" s="119" t="str">
        <f>IF(B$6="LECTURE",IF('Database (LECTURE-RES-PRAC)'!B224="","",'Database (LECTURE-RES-PRAC)'!B224),"")</f>
        <v/>
      </c>
      <c r="C229" s="118" t="str">
        <f>IF(B229&lt;&gt;"",'Database (LECTURE-RES-PRAC)'!C224,"")</f>
        <v/>
      </c>
      <c r="D229" s="276"/>
      <c r="E229" s="57"/>
      <c r="F229" s="57"/>
      <c r="G229" s="57"/>
      <c r="H229" s="57"/>
      <c r="I229" s="57"/>
      <c r="J229" s="57"/>
      <c r="K229" s="57"/>
      <c r="L229" s="57"/>
      <c r="M229" s="57"/>
      <c r="N229" s="116" t="str">
        <f t="shared" si="136"/>
        <v/>
      </c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116" t="str">
        <f t="shared" si="137"/>
        <v/>
      </c>
      <c r="Z229" s="57"/>
      <c r="AA229" s="57"/>
      <c r="AB229" s="57"/>
      <c r="AC229" s="57"/>
      <c r="AD229" s="57"/>
      <c r="AE229" s="57"/>
      <c r="AF229" s="57"/>
      <c r="AG229" s="57"/>
      <c r="AH229" s="57"/>
      <c r="AI229" s="57"/>
      <c r="AJ229" s="117" t="str">
        <f t="shared" si="138"/>
        <v/>
      </c>
      <c r="AK229" s="120" t="str">
        <f t="shared" si="139"/>
        <v/>
      </c>
      <c r="AL229" s="92" t="str">
        <f t="shared" si="140"/>
        <v/>
      </c>
      <c r="AM229" s="92" t="str">
        <f t="shared" si="141"/>
        <v/>
      </c>
      <c r="AN229" s="120" t="str">
        <f t="shared" si="142"/>
        <v/>
      </c>
      <c r="AO229" s="92" t="str">
        <f t="shared" si="143"/>
        <v/>
      </c>
      <c r="AP229" s="92" t="str">
        <f t="shared" si="144"/>
        <v/>
      </c>
      <c r="AQ229" s="120" t="str">
        <f t="shared" si="145"/>
        <v/>
      </c>
      <c r="AR229" s="92" t="str">
        <f t="shared" si="146"/>
        <v/>
      </c>
      <c r="AS229" s="92" t="str">
        <f t="shared" si="147"/>
        <v/>
      </c>
      <c r="AT229" s="120" t="str">
        <f t="shared" si="148"/>
        <v/>
      </c>
      <c r="AU229" s="92" t="str">
        <f t="shared" si="149"/>
        <v/>
      </c>
      <c r="AV229" s="92" t="str">
        <f t="shared" si="150"/>
        <v/>
      </c>
      <c r="AW229" s="120" t="str">
        <f t="shared" si="151"/>
        <v/>
      </c>
      <c r="AX229" s="92" t="str">
        <f t="shared" si="152"/>
        <v/>
      </c>
      <c r="AY229" s="92" t="str">
        <f t="shared" si="153"/>
        <v/>
      </c>
      <c r="AZ229" s="91" t="str">
        <f t="shared" si="154"/>
        <v/>
      </c>
      <c r="BA229" s="92" t="str">
        <f t="shared" si="155"/>
        <v/>
      </c>
      <c r="BB229" s="92" t="str">
        <f t="shared" si="156"/>
        <v/>
      </c>
      <c r="BC229" s="91" t="str">
        <f t="shared" si="157"/>
        <v/>
      </c>
      <c r="BD229" s="92" t="str">
        <f t="shared" si="158"/>
        <v/>
      </c>
      <c r="BE229" s="92" t="str">
        <f t="shared" si="159"/>
        <v/>
      </c>
      <c r="BF229" s="91" t="str">
        <f t="shared" si="160"/>
        <v/>
      </c>
      <c r="BG229" s="92" t="str">
        <f t="shared" si="161"/>
        <v/>
      </c>
      <c r="BH229" s="92" t="str">
        <f t="shared" si="162"/>
        <v/>
      </c>
      <c r="BI229" s="91" t="str">
        <f t="shared" si="163"/>
        <v/>
      </c>
      <c r="BJ229" s="92" t="str">
        <f t="shared" si="164"/>
        <v/>
      </c>
      <c r="BK229" s="92" t="str">
        <f t="shared" si="165"/>
        <v/>
      </c>
      <c r="BL229" s="91" t="str">
        <f t="shared" si="166"/>
        <v/>
      </c>
      <c r="BM229" s="92" t="str">
        <f t="shared" si="167"/>
        <v/>
      </c>
      <c r="BN229" s="92" t="str">
        <f t="shared" si="168"/>
        <v/>
      </c>
      <c r="BO229" s="2"/>
      <c r="BP229" s="2"/>
    </row>
    <row r="230" spans="1:68" ht="15.75" customHeight="1">
      <c r="A230" s="118" t="str">
        <f>IF(B$6="LECTURE",IF('Database (LECTURE-RES-PRAC)'!A225="","",'Database (LECTURE-RES-PRAC)'!A225),"")</f>
        <v/>
      </c>
      <c r="B230" s="119" t="str">
        <f>IF(B$6="LECTURE",IF('Database (LECTURE-RES-PRAC)'!B225="","",'Database (LECTURE-RES-PRAC)'!B225),"")</f>
        <v/>
      </c>
      <c r="C230" s="118" t="str">
        <f>IF(B230&lt;&gt;"",'Database (LECTURE-RES-PRAC)'!C225,"")</f>
        <v/>
      </c>
      <c r="D230" s="276"/>
      <c r="E230" s="57"/>
      <c r="F230" s="57"/>
      <c r="G230" s="57"/>
      <c r="H230" s="57"/>
      <c r="I230" s="57"/>
      <c r="J230" s="57"/>
      <c r="K230" s="57"/>
      <c r="L230" s="57"/>
      <c r="M230" s="57"/>
      <c r="N230" s="116" t="str">
        <f t="shared" si="136"/>
        <v/>
      </c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116" t="str">
        <f t="shared" si="137"/>
        <v/>
      </c>
      <c r="Z230" s="57"/>
      <c r="AA230" s="57"/>
      <c r="AB230" s="57"/>
      <c r="AC230" s="57"/>
      <c r="AD230" s="57"/>
      <c r="AE230" s="57"/>
      <c r="AF230" s="57"/>
      <c r="AG230" s="57"/>
      <c r="AH230" s="57"/>
      <c r="AI230" s="57"/>
      <c r="AJ230" s="117" t="str">
        <f t="shared" si="138"/>
        <v/>
      </c>
      <c r="AK230" s="120" t="str">
        <f t="shared" si="139"/>
        <v/>
      </c>
      <c r="AL230" s="92" t="str">
        <f t="shared" si="140"/>
        <v/>
      </c>
      <c r="AM230" s="92" t="str">
        <f t="shared" si="141"/>
        <v/>
      </c>
      <c r="AN230" s="120" t="str">
        <f t="shared" si="142"/>
        <v/>
      </c>
      <c r="AO230" s="92" t="str">
        <f t="shared" si="143"/>
        <v/>
      </c>
      <c r="AP230" s="92" t="str">
        <f t="shared" si="144"/>
        <v/>
      </c>
      <c r="AQ230" s="120" t="str">
        <f t="shared" si="145"/>
        <v/>
      </c>
      <c r="AR230" s="92" t="str">
        <f t="shared" si="146"/>
        <v/>
      </c>
      <c r="AS230" s="92" t="str">
        <f t="shared" si="147"/>
        <v/>
      </c>
      <c r="AT230" s="120" t="str">
        <f t="shared" si="148"/>
        <v/>
      </c>
      <c r="AU230" s="92" t="str">
        <f t="shared" si="149"/>
        <v/>
      </c>
      <c r="AV230" s="92" t="str">
        <f t="shared" si="150"/>
        <v/>
      </c>
      <c r="AW230" s="120" t="str">
        <f t="shared" si="151"/>
        <v/>
      </c>
      <c r="AX230" s="92" t="str">
        <f t="shared" si="152"/>
        <v/>
      </c>
      <c r="AY230" s="92" t="str">
        <f t="shared" si="153"/>
        <v/>
      </c>
      <c r="AZ230" s="91" t="str">
        <f t="shared" si="154"/>
        <v/>
      </c>
      <c r="BA230" s="92" t="str">
        <f t="shared" si="155"/>
        <v/>
      </c>
      <c r="BB230" s="92" t="str">
        <f t="shared" si="156"/>
        <v/>
      </c>
      <c r="BC230" s="91" t="str">
        <f t="shared" si="157"/>
        <v/>
      </c>
      <c r="BD230" s="92" t="str">
        <f t="shared" si="158"/>
        <v/>
      </c>
      <c r="BE230" s="92" t="str">
        <f t="shared" si="159"/>
        <v/>
      </c>
      <c r="BF230" s="91" t="str">
        <f t="shared" si="160"/>
        <v/>
      </c>
      <c r="BG230" s="92" t="str">
        <f t="shared" si="161"/>
        <v/>
      </c>
      <c r="BH230" s="92" t="str">
        <f t="shared" si="162"/>
        <v/>
      </c>
      <c r="BI230" s="91" t="str">
        <f t="shared" si="163"/>
        <v/>
      </c>
      <c r="BJ230" s="92" t="str">
        <f t="shared" si="164"/>
        <v/>
      </c>
      <c r="BK230" s="92" t="str">
        <f t="shared" si="165"/>
        <v/>
      </c>
      <c r="BL230" s="91" t="str">
        <f t="shared" si="166"/>
        <v/>
      </c>
      <c r="BM230" s="92" t="str">
        <f t="shared" si="167"/>
        <v/>
      </c>
      <c r="BN230" s="92" t="str">
        <f t="shared" si="168"/>
        <v/>
      </c>
      <c r="BO230" s="2"/>
      <c r="BP230" s="2"/>
    </row>
    <row r="231" spans="1:68" ht="15.75" customHeight="1">
      <c r="A231" s="118" t="str">
        <f>IF(B$6="LECTURE",IF('Database (LECTURE-RES-PRAC)'!A226="","",'Database (LECTURE-RES-PRAC)'!A226),"")</f>
        <v/>
      </c>
      <c r="B231" s="119" t="str">
        <f>IF(B$6="LECTURE",IF('Database (LECTURE-RES-PRAC)'!B226="","",'Database (LECTURE-RES-PRAC)'!B226),"")</f>
        <v/>
      </c>
      <c r="C231" s="118" t="str">
        <f>IF(B231&lt;&gt;"",'Database (LECTURE-RES-PRAC)'!C226,"")</f>
        <v/>
      </c>
      <c r="D231" s="276"/>
      <c r="E231" s="57"/>
      <c r="F231" s="57"/>
      <c r="G231" s="57"/>
      <c r="H231" s="57"/>
      <c r="I231" s="57"/>
      <c r="J231" s="57"/>
      <c r="K231" s="57"/>
      <c r="L231" s="57"/>
      <c r="M231" s="57"/>
      <c r="N231" s="116" t="str">
        <f t="shared" si="136"/>
        <v/>
      </c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116" t="str">
        <f t="shared" si="137"/>
        <v/>
      </c>
      <c r="Z231" s="57"/>
      <c r="AA231" s="57"/>
      <c r="AB231" s="57"/>
      <c r="AC231" s="57"/>
      <c r="AD231" s="57"/>
      <c r="AE231" s="57"/>
      <c r="AF231" s="57"/>
      <c r="AG231" s="57"/>
      <c r="AH231" s="57"/>
      <c r="AI231" s="57"/>
      <c r="AJ231" s="117" t="str">
        <f t="shared" si="138"/>
        <v/>
      </c>
      <c r="AK231" s="120" t="str">
        <f t="shared" si="139"/>
        <v/>
      </c>
      <c r="AL231" s="92" t="str">
        <f t="shared" si="140"/>
        <v/>
      </c>
      <c r="AM231" s="92" t="str">
        <f t="shared" si="141"/>
        <v/>
      </c>
      <c r="AN231" s="120" t="str">
        <f t="shared" si="142"/>
        <v/>
      </c>
      <c r="AO231" s="92" t="str">
        <f t="shared" si="143"/>
        <v/>
      </c>
      <c r="AP231" s="92" t="str">
        <f t="shared" si="144"/>
        <v/>
      </c>
      <c r="AQ231" s="120" t="str">
        <f t="shared" si="145"/>
        <v/>
      </c>
      <c r="AR231" s="92" t="str">
        <f t="shared" si="146"/>
        <v/>
      </c>
      <c r="AS231" s="92" t="str">
        <f t="shared" si="147"/>
        <v/>
      </c>
      <c r="AT231" s="120" t="str">
        <f t="shared" si="148"/>
        <v/>
      </c>
      <c r="AU231" s="92" t="str">
        <f t="shared" si="149"/>
        <v/>
      </c>
      <c r="AV231" s="92" t="str">
        <f t="shared" si="150"/>
        <v/>
      </c>
      <c r="AW231" s="120" t="str">
        <f t="shared" si="151"/>
        <v/>
      </c>
      <c r="AX231" s="92" t="str">
        <f t="shared" si="152"/>
        <v/>
      </c>
      <c r="AY231" s="92" t="str">
        <f t="shared" si="153"/>
        <v/>
      </c>
      <c r="AZ231" s="91" t="str">
        <f t="shared" si="154"/>
        <v/>
      </c>
      <c r="BA231" s="92" t="str">
        <f t="shared" si="155"/>
        <v/>
      </c>
      <c r="BB231" s="92" t="str">
        <f t="shared" si="156"/>
        <v/>
      </c>
      <c r="BC231" s="91" t="str">
        <f t="shared" si="157"/>
        <v/>
      </c>
      <c r="BD231" s="92" t="str">
        <f t="shared" si="158"/>
        <v/>
      </c>
      <c r="BE231" s="92" t="str">
        <f t="shared" si="159"/>
        <v/>
      </c>
      <c r="BF231" s="91" t="str">
        <f t="shared" si="160"/>
        <v/>
      </c>
      <c r="BG231" s="92" t="str">
        <f t="shared" si="161"/>
        <v/>
      </c>
      <c r="BH231" s="92" t="str">
        <f t="shared" si="162"/>
        <v/>
      </c>
      <c r="BI231" s="91" t="str">
        <f t="shared" si="163"/>
        <v/>
      </c>
      <c r="BJ231" s="92" t="str">
        <f t="shared" si="164"/>
        <v/>
      </c>
      <c r="BK231" s="92" t="str">
        <f t="shared" si="165"/>
        <v/>
      </c>
      <c r="BL231" s="91" t="str">
        <f t="shared" si="166"/>
        <v/>
      </c>
      <c r="BM231" s="92" t="str">
        <f t="shared" si="167"/>
        <v/>
      </c>
      <c r="BN231" s="92" t="str">
        <f t="shared" si="168"/>
        <v/>
      </c>
      <c r="BO231" s="2"/>
      <c r="BP231" s="2"/>
    </row>
    <row r="232" spans="1:68" ht="15.75" customHeight="1">
      <c r="A232" s="118" t="str">
        <f>IF(B$6="LECTURE",IF('Database (LECTURE-RES-PRAC)'!A227="","",'Database (LECTURE-RES-PRAC)'!A227),"")</f>
        <v/>
      </c>
      <c r="B232" s="119" t="str">
        <f>IF(B$6="LECTURE",IF('Database (LECTURE-RES-PRAC)'!B227="","",'Database (LECTURE-RES-PRAC)'!B227),"")</f>
        <v/>
      </c>
      <c r="C232" s="118" t="str">
        <f>IF(B232&lt;&gt;"",'Database (LECTURE-RES-PRAC)'!C227,"")</f>
        <v/>
      </c>
      <c r="D232" s="276"/>
      <c r="E232" s="57"/>
      <c r="F232" s="57"/>
      <c r="G232" s="57"/>
      <c r="H232" s="57"/>
      <c r="I232" s="57"/>
      <c r="J232" s="57"/>
      <c r="K232" s="57"/>
      <c r="L232" s="57"/>
      <c r="M232" s="57"/>
      <c r="N232" s="116" t="str">
        <f t="shared" si="136"/>
        <v/>
      </c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116" t="str">
        <f t="shared" si="137"/>
        <v/>
      </c>
      <c r="Z232" s="57"/>
      <c r="AA232" s="57"/>
      <c r="AB232" s="57"/>
      <c r="AC232" s="57"/>
      <c r="AD232" s="57"/>
      <c r="AE232" s="57"/>
      <c r="AF232" s="57"/>
      <c r="AG232" s="57"/>
      <c r="AH232" s="57"/>
      <c r="AI232" s="57"/>
      <c r="AJ232" s="117" t="str">
        <f t="shared" si="138"/>
        <v/>
      </c>
      <c r="AK232" s="120" t="str">
        <f t="shared" si="139"/>
        <v/>
      </c>
      <c r="AL232" s="92" t="str">
        <f t="shared" si="140"/>
        <v/>
      </c>
      <c r="AM232" s="92" t="str">
        <f t="shared" si="141"/>
        <v/>
      </c>
      <c r="AN232" s="120" t="str">
        <f t="shared" si="142"/>
        <v/>
      </c>
      <c r="AO232" s="92" t="str">
        <f t="shared" si="143"/>
        <v/>
      </c>
      <c r="AP232" s="92" t="str">
        <f t="shared" si="144"/>
        <v/>
      </c>
      <c r="AQ232" s="120" t="str">
        <f t="shared" si="145"/>
        <v/>
      </c>
      <c r="AR232" s="92" t="str">
        <f t="shared" si="146"/>
        <v/>
      </c>
      <c r="AS232" s="92" t="str">
        <f t="shared" si="147"/>
        <v/>
      </c>
      <c r="AT232" s="120" t="str">
        <f t="shared" si="148"/>
        <v/>
      </c>
      <c r="AU232" s="92" t="str">
        <f t="shared" si="149"/>
        <v/>
      </c>
      <c r="AV232" s="92" t="str">
        <f t="shared" si="150"/>
        <v/>
      </c>
      <c r="AW232" s="120" t="str">
        <f t="shared" si="151"/>
        <v/>
      </c>
      <c r="AX232" s="92" t="str">
        <f t="shared" si="152"/>
        <v/>
      </c>
      <c r="AY232" s="92" t="str">
        <f t="shared" si="153"/>
        <v/>
      </c>
      <c r="AZ232" s="91" t="str">
        <f t="shared" si="154"/>
        <v/>
      </c>
      <c r="BA232" s="92" t="str">
        <f t="shared" si="155"/>
        <v/>
      </c>
      <c r="BB232" s="92" t="str">
        <f t="shared" si="156"/>
        <v/>
      </c>
      <c r="BC232" s="91" t="str">
        <f t="shared" si="157"/>
        <v/>
      </c>
      <c r="BD232" s="92" t="str">
        <f t="shared" si="158"/>
        <v/>
      </c>
      <c r="BE232" s="92" t="str">
        <f t="shared" si="159"/>
        <v/>
      </c>
      <c r="BF232" s="91" t="str">
        <f t="shared" si="160"/>
        <v/>
      </c>
      <c r="BG232" s="92" t="str">
        <f t="shared" si="161"/>
        <v/>
      </c>
      <c r="BH232" s="92" t="str">
        <f t="shared" si="162"/>
        <v/>
      </c>
      <c r="BI232" s="91" t="str">
        <f t="shared" si="163"/>
        <v/>
      </c>
      <c r="BJ232" s="92" t="str">
        <f t="shared" si="164"/>
        <v/>
      </c>
      <c r="BK232" s="92" t="str">
        <f t="shared" si="165"/>
        <v/>
      </c>
      <c r="BL232" s="91" t="str">
        <f t="shared" si="166"/>
        <v/>
      </c>
      <c r="BM232" s="92" t="str">
        <f t="shared" si="167"/>
        <v/>
      </c>
      <c r="BN232" s="92" t="str">
        <f t="shared" si="168"/>
        <v/>
      </c>
      <c r="BO232" s="2"/>
      <c r="BP232" s="2"/>
    </row>
    <row r="233" spans="1:68" ht="15.75" customHeight="1">
      <c r="A233" s="118" t="str">
        <f>IF(B$6="LECTURE",IF('Database (LECTURE-RES-PRAC)'!A228="","",'Database (LECTURE-RES-PRAC)'!A228),"")</f>
        <v/>
      </c>
      <c r="B233" s="119" t="str">
        <f>IF(B$6="LECTURE",IF('Database (LECTURE-RES-PRAC)'!B228="","",'Database (LECTURE-RES-PRAC)'!B228),"")</f>
        <v/>
      </c>
      <c r="C233" s="118" t="str">
        <f>IF(B233&lt;&gt;"",'Database (LECTURE-RES-PRAC)'!C228,"")</f>
        <v/>
      </c>
      <c r="D233" s="276"/>
      <c r="E233" s="57"/>
      <c r="F233" s="57"/>
      <c r="G233" s="57"/>
      <c r="H233" s="57"/>
      <c r="I233" s="57"/>
      <c r="J233" s="57"/>
      <c r="K233" s="57"/>
      <c r="L233" s="57"/>
      <c r="M233" s="57"/>
      <c r="N233" s="116" t="str">
        <f t="shared" si="136"/>
        <v/>
      </c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116" t="str">
        <f t="shared" si="137"/>
        <v/>
      </c>
      <c r="Z233" s="57"/>
      <c r="AA233" s="57"/>
      <c r="AB233" s="57"/>
      <c r="AC233" s="57"/>
      <c r="AD233" s="57"/>
      <c r="AE233" s="57"/>
      <c r="AF233" s="57"/>
      <c r="AG233" s="57"/>
      <c r="AH233" s="57"/>
      <c r="AI233" s="57"/>
      <c r="AJ233" s="117" t="str">
        <f t="shared" si="138"/>
        <v/>
      </c>
      <c r="AK233" s="120" t="str">
        <f t="shared" si="139"/>
        <v/>
      </c>
      <c r="AL233" s="92" t="str">
        <f t="shared" si="140"/>
        <v/>
      </c>
      <c r="AM233" s="92" t="str">
        <f t="shared" si="141"/>
        <v/>
      </c>
      <c r="AN233" s="120" t="str">
        <f t="shared" si="142"/>
        <v/>
      </c>
      <c r="AO233" s="92" t="str">
        <f t="shared" si="143"/>
        <v/>
      </c>
      <c r="AP233" s="92" t="str">
        <f t="shared" si="144"/>
        <v/>
      </c>
      <c r="AQ233" s="120" t="str">
        <f t="shared" si="145"/>
        <v/>
      </c>
      <c r="AR233" s="92" t="str">
        <f t="shared" si="146"/>
        <v/>
      </c>
      <c r="AS233" s="92" t="str">
        <f t="shared" si="147"/>
        <v/>
      </c>
      <c r="AT233" s="120" t="str">
        <f t="shared" si="148"/>
        <v/>
      </c>
      <c r="AU233" s="92" t="str">
        <f t="shared" si="149"/>
        <v/>
      </c>
      <c r="AV233" s="92" t="str">
        <f t="shared" si="150"/>
        <v/>
      </c>
      <c r="AW233" s="120" t="str">
        <f t="shared" si="151"/>
        <v/>
      </c>
      <c r="AX233" s="92" t="str">
        <f t="shared" si="152"/>
        <v/>
      </c>
      <c r="AY233" s="92" t="str">
        <f t="shared" si="153"/>
        <v/>
      </c>
      <c r="AZ233" s="91" t="str">
        <f t="shared" si="154"/>
        <v/>
      </c>
      <c r="BA233" s="92" t="str">
        <f t="shared" si="155"/>
        <v/>
      </c>
      <c r="BB233" s="92" t="str">
        <f t="shared" si="156"/>
        <v/>
      </c>
      <c r="BC233" s="91" t="str">
        <f t="shared" si="157"/>
        <v/>
      </c>
      <c r="BD233" s="92" t="str">
        <f t="shared" si="158"/>
        <v/>
      </c>
      <c r="BE233" s="92" t="str">
        <f t="shared" si="159"/>
        <v/>
      </c>
      <c r="BF233" s="91" t="str">
        <f t="shared" si="160"/>
        <v/>
      </c>
      <c r="BG233" s="92" t="str">
        <f t="shared" si="161"/>
        <v/>
      </c>
      <c r="BH233" s="92" t="str">
        <f t="shared" si="162"/>
        <v/>
      </c>
      <c r="BI233" s="91" t="str">
        <f t="shared" si="163"/>
        <v/>
      </c>
      <c r="BJ233" s="92" t="str">
        <f t="shared" si="164"/>
        <v/>
      </c>
      <c r="BK233" s="92" t="str">
        <f t="shared" si="165"/>
        <v/>
      </c>
      <c r="BL233" s="91" t="str">
        <f t="shared" si="166"/>
        <v/>
      </c>
      <c r="BM233" s="92" t="str">
        <f t="shared" si="167"/>
        <v/>
      </c>
      <c r="BN233" s="92" t="str">
        <f t="shared" si="168"/>
        <v/>
      </c>
      <c r="BO233" s="2"/>
      <c r="BP233" s="2"/>
    </row>
    <row r="234" spans="1:68" ht="15.75" customHeight="1">
      <c r="A234" s="118" t="str">
        <f>IF(B$6="LECTURE",IF('Database (LECTURE-RES-PRAC)'!A229="","",'Database (LECTURE-RES-PRAC)'!A229),"")</f>
        <v/>
      </c>
      <c r="B234" s="119" t="str">
        <f>IF(B$6="LECTURE",IF('Database (LECTURE-RES-PRAC)'!B229="","",'Database (LECTURE-RES-PRAC)'!B229),"")</f>
        <v/>
      </c>
      <c r="C234" s="118" t="str">
        <f>IF(B234&lt;&gt;"",'Database (LECTURE-RES-PRAC)'!C229,"")</f>
        <v/>
      </c>
      <c r="D234" s="276"/>
      <c r="E234" s="57"/>
      <c r="F234" s="57"/>
      <c r="G234" s="57"/>
      <c r="H234" s="57"/>
      <c r="I234" s="57"/>
      <c r="J234" s="57"/>
      <c r="K234" s="57"/>
      <c r="L234" s="57"/>
      <c r="M234" s="57"/>
      <c r="N234" s="116" t="str">
        <f t="shared" si="136"/>
        <v/>
      </c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116" t="str">
        <f t="shared" si="137"/>
        <v/>
      </c>
      <c r="Z234" s="57"/>
      <c r="AA234" s="57"/>
      <c r="AB234" s="57"/>
      <c r="AC234" s="57"/>
      <c r="AD234" s="57"/>
      <c r="AE234" s="57"/>
      <c r="AF234" s="57"/>
      <c r="AG234" s="57"/>
      <c r="AH234" s="57"/>
      <c r="AI234" s="57"/>
      <c r="AJ234" s="117" t="str">
        <f t="shared" si="138"/>
        <v/>
      </c>
      <c r="AK234" s="120" t="str">
        <f t="shared" si="139"/>
        <v/>
      </c>
      <c r="AL234" s="92" t="str">
        <f t="shared" si="140"/>
        <v/>
      </c>
      <c r="AM234" s="92" t="str">
        <f t="shared" si="141"/>
        <v/>
      </c>
      <c r="AN234" s="120" t="str">
        <f t="shared" si="142"/>
        <v/>
      </c>
      <c r="AO234" s="92" t="str">
        <f t="shared" si="143"/>
        <v/>
      </c>
      <c r="AP234" s="92" t="str">
        <f t="shared" si="144"/>
        <v/>
      </c>
      <c r="AQ234" s="120" t="str">
        <f t="shared" si="145"/>
        <v/>
      </c>
      <c r="AR234" s="92" t="str">
        <f t="shared" si="146"/>
        <v/>
      </c>
      <c r="AS234" s="92" t="str">
        <f t="shared" si="147"/>
        <v/>
      </c>
      <c r="AT234" s="120" t="str">
        <f t="shared" si="148"/>
        <v/>
      </c>
      <c r="AU234" s="92" t="str">
        <f t="shared" si="149"/>
        <v/>
      </c>
      <c r="AV234" s="92" t="str">
        <f t="shared" si="150"/>
        <v/>
      </c>
      <c r="AW234" s="120" t="str">
        <f t="shared" si="151"/>
        <v/>
      </c>
      <c r="AX234" s="92" t="str">
        <f t="shared" si="152"/>
        <v/>
      </c>
      <c r="AY234" s="92" t="str">
        <f t="shared" si="153"/>
        <v/>
      </c>
      <c r="AZ234" s="91" t="str">
        <f t="shared" si="154"/>
        <v/>
      </c>
      <c r="BA234" s="92" t="str">
        <f t="shared" si="155"/>
        <v/>
      </c>
      <c r="BB234" s="92" t="str">
        <f t="shared" si="156"/>
        <v/>
      </c>
      <c r="BC234" s="91" t="str">
        <f t="shared" si="157"/>
        <v/>
      </c>
      <c r="BD234" s="92" t="str">
        <f t="shared" si="158"/>
        <v/>
      </c>
      <c r="BE234" s="92" t="str">
        <f t="shared" si="159"/>
        <v/>
      </c>
      <c r="BF234" s="91" t="str">
        <f t="shared" si="160"/>
        <v/>
      </c>
      <c r="BG234" s="92" t="str">
        <f t="shared" si="161"/>
        <v/>
      </c>
      <c r="BH234" s="92" t="str">
        <f t="shared" si="162"/>
        <v/>
      </c>
      <c r="BI234" s="91" t="str">
        <f t="shared" si="163"/>
        <v/>
      </c>
      <c r="BJ234" s="92" t="str">
        <f t="shared" si="164"/>
        <v/>
      </c>
      <c r="BK234" s="92" t="str">
        <f t="shared" si="165"/>
        <v/>
      </c>
      <c r="BL234" s="91" t="str">
        <f t="shared" si="166"/>
        <v/>
      </c>
      <c r="BM234" s="92" t="str">
        <f t="shared" si="167"/>
        <v/>
      </c>
      <c r="BN234" s="92" t="str">
        <f t="shared" si="168"/>
        <v/>
      </c>
      <c r="BO234" s="2"/>
      <c r="BP234" s="2"/>
    </row>
    <row r="235" spans="1:68" ht="15.75" customHeight="1">
      <c r="A235" s="118" t="str">
        <f>IF(B$6="LECTURE",IF('Database (LECTURE-RES-PRAC)'!A230="","",'Database (LECTURE-RES-PRAC)'!A230),"")</f>
        <v/>
      </c>
      <c r="B235" s="119" t="str">
        <f>IF(B$6="LECTURE",IF('Database (LECTURE-RES-PRAC)'!B230="","",'Database (LECTURE-RES-PRAC)'!B230),"")</f>
        <v/>
      </c>
      <c r="C235" s="118" t="str">
        <f>IF(B235&lt;&gt;"",'Database (LECTURE-RES-PRAC)'!C230,"")</f>
        <v/>
      </c>
      <c r="D235" s="276"/>
      <c r="E235" s="57"/>
      <c r="F235" s="57"/>
      <c r="G235" s="57"/>
      <c r="H235" s="57"/>
      <c r="I235" s="57"/>
      <c r="J235" s="57"/>
      <c r="K235" s="57"/>
      <c r="L235" s="57"/>
      <c r="M235" s="57"/>
      <c r="N235" s="116" t="str">
        <f t="shared" si="136"/>
        <v/>
      </c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116" t="str">
        <f t="shared" si="137"/>
        <v/>
      </c>
      <c r="Z235" s="57"/>
      <c r="AA235" s="57"/>
      <c r="AB235" s="57"/>
      <c r="AC235" s="57"/>
      <c r="AD235" s="57"/>
      <c r="AE235" s="57"/>
      <c r="AF235" s="57"/>
      <c r="AG235" s="57"/>
      <c r="AH235" s="57"/>
      <c r="AI235" s="57"/>
      <c r="AJ235" s="117" t="str">
        <f t="shared" si="138"/>
        <v/>
      </c>
      <c r="AK235" s="120" t="str">
        <f t="shared" si="139"/>
        <v/>
      </c>
      <c r="AL235" s="92" t="str">
        <f t="shared" si="140"/>
        <v/>
      </c>
      <c r="AM235" s="92" t="str">
        <f t="shared" si="141"/>
        <v/>
      </c>
      <c r="AN235" s="120" t="str">
        <f t="shared" si="142"/>
        <v/>
      </c>
      <c r="AO235" s="92" t="str">
        <f t="shared" si="143"/>
        <v/>
      </c>
      <c r="AP235" s="92" t="str">
        <f t="shared" si="144"/>
        <v/>
      </c>
      <c r="AQ235" s="120" t="str">
        <f t="shared" si="145"/>
        <v/>
      </c>
      <c r="AR235" s="92" t="str">
        <f t="shared" si="146"/>
        <v/>
      </c>
      <c r="AS235" s="92" t="str">
        <f t="shared" si="147"/>
        <v/>
      </c>
      <c r="AT235" s="120" t="str">
        <f t="shared" si="148"/>
        <v/>
      </c>
      <c r="AU235" s="92" t="str">
        <f t="shared" si="149"/>
        <v/>
      </c>
      <c r="AV235" s="92" t="str">
        <f t="shared" si="150"/>
        <v/>
      </c>
      <c r="AW235" s="120" t="str">
        <f t="shared" si="151"/>
        <v/>
      </c>
      <c r="AX235" s="92" t="str">
        <f t="shared" si="152"/>
        <v/>
      </c>
      <c r="AY235" s="92" t="str">
        <f t="shared" si="153"/>
        <v/>
      </c>
      <c r="AZ235" s="91" t="str">
        <f t="shared" si="154"/>
        <v/>
      </c>
      <c r="BA235" s="92" t="str">
        <f t="shared" si="155"/>
        <v/>
      </c>
      <c r="BB235" s="92" t="str">
        <f t="shared" si="156"/>
        <v/>
      </c>
      <c r="BC235" s="91" t="str">
        <f t="shared" si="157"/>
        <v/>
      </c>
      <c r="BD235" s="92" t="str">
        <f t="shared" si="158"/>
        <v/>
      </c>
      <c r="BE235" s="92" t="str">
        <f t="shared" si="159"/>
        <v/>
      </c>
      <c r="BF235" s="91" t="str">
        <f t="shared" si="160"/>
        <v/>
      </c>
      <c r="BG235" s="92" t="str">
        <f t="shared" si="161"/>
        <v/>
      </c>
      <c r="BH235" s="92" t="str">
        <f t="shared" si="162"/>
        <v/>
      </c>
      <c r="BI235" s="91" t="str">
        <f t="shared" si="163"/>
        <v/>
      </c>
      <c r="BJ235" s="92" t="str">
        <f t="shared" si="164"/>
        <v/>
      </c>
      <c r="BK235" s="92" t="str">
        <f t="shared" si="165"/>
        <v/>
      </c>
      <c r="BL235" s="91" t="str">
        <f t="shared" si="166"/>
        <v/>
      </c>
      <c r="BM235" s="92" t="str">
        <f t="shared" si="167"/>
        <v/>
      </c>
      <c r="BN235" s="92" t="str">
        <f t="shared" si="168"/>
        <v/>
      </c>
      <c r="BO235" s="2"/>
      <c r="BP235" s="2"/>
    </row>
    <row r="236" spans="1:68" ht="15.75" customHeight="1">
      <c r="A236" s="118" t="str">
        <f>IF(B$6="LECTURE",IF('Database (LECTURE-RES-PRAC)'!A231="","",'Database (LECTURE-RES-PRAC)'!A231),"")</f>
        <v/>
      </c>
      <c r="B236" s="119" t="str">
        <f>IF(B$6="LECTURE",IF('Database (LECTURE-RES-PRAC)'!B231="","",'Database (LECTURE-RES-PRAC)'!B231),"")</f>
        <v/>
      </c>
      <c r="C236" s="118" t="str">
        <f>IF(B236&lt;&gt;"",'Database (LECTURE-RES-PRAC)'!C231,"")</f>
        <v/>
      </c>
      <c r="D236" s="276"/>
      <c r="E236" s="57"/>
      <c r="F236" s="57"/>
      <c r="G236" s="57"/>
      <c r="H236" s="57"/>
      <c r="I236" s="57"/>
      <c r="J236" s="57"/>
      <c r="K236" s="57"/>
      <c r="L236" s="57"/>
      <c r="M236" s="57"/>
      <c r="N236" s="116" t="str">
        <f t="shared" si="136"/>
        <v/>
      </c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116" t="str">
        <f t="shared" si="137"/>
        <v/>
      </c>
      <c r="Z236" s="57"/>
      <c r="AA236" s="57"/>
      <c r="AB236" s="57"/>
      <c r="AC236" s="57"/>
      <c r="AD236" s="57"/>
      <c r="AE236" s="57"/>
      <c r="AF236" s="57"/>
      <c r="AG236" s="57"/>
      <c r="AH236" s="57"/>
      <c r="AI236" s="57"/>
      <c r="AJ236" s="117" t="str">
        <f t="shared" si="138"/>
        <v/>
      </c>
      <c r="AK236" s="120" t="str">
        <f t="shared" si="139"/>
        <v/>
      </c>
      <c r="AL236" s="92" t="str">
        <f t="shared" si="140"/>
        <v/>
      </c>
      <c r="AM236" s="92" t="str">
        <f t="shared" si="141"/>
        <v/>
      </c>
      <c r="AN236" s="120" t="str">
        <f t="shared" si="142"/>
        <v/>
      </c>
      <c r="AO236" s="92" t="str">
        <f t="shared" si="143"/>
        <v/>
      </c>
      <c r="AP236" s="92" t="str">
        <f t="shared" si="144"/>
        <v/>
      </c>
      <c r="AQ236" s="120" t="str">
        <f t="shared" si="145"/>
        <v/>
      </c>
      <c r="AR236" s="92" t="str">
        <f t="shared" si="146"/>
        <v/>
      </c>
      <c r="AS236" s="92" t="str">
        <f t="shared" si="147"/>
        <v/>
      </c>
      <c r="AT236" s="120" t="str">
        <f t="shared" si="148"/>
        <v/>
      </c>
      <c r="AU236" s="92" t="str">
        <f t="shared" si="149"/>
        <v/>
      </c>
      <c r="AV236" s="92" t="str">
        <f t="shared" si="150"/>
        <v/>
      </c>
      <c r="AW236" s="120" t="str">
        <f t="shared" si="151"/>
        <v/>
      </c>
      <c r="AX236" s="92" t="str">
        <f t="shared" si="152"/>
        <v/>
      </c>
      <c r="AY236" s="92" t="str">
        <f t="shared" si="153"/>
        <v/>
      </c>
      <c r="AZ236" s="91" t="str">
        <f t="shared" si="154"/>
        <v/>
      </c>
      <c r="BA236" s="92" t="str">
        <f t="shared" si="155"/>
        <v/>
      </c>
      <c r="BB236" s="92" t="str">
        <f t="shared" si="156"/>
        <v/>
      </c>
      <c r="BC236" s="91" t="str">
        <f t="shared" si="157"/>
        <v/>
      </c>
      <c r="BD236" s="92" t="str">
        <f t="shared" si="158"/>
        <v/>
      </c>
      <c r="BE236" s="92" t="str">
        <f t="shared" si="159"/>
        <v/>
      </c>
      <c r="BF236" s="91" t="str">
        <f t="shared" si="160"/>
        <v/>
      </c>
      <c r="BG236" s="92" t="str">
        <f t="shared" si="161"/>
        <v/>
      </c>
      <c r="BH236" s="92" t="str">
        <f t="shared" si="162"/>
        <v/>
      </c>
      <c r="BI236" s="91" t="str">
        <f t="shared" si="163"/>
        <v/>
      </c>
      <c r="BJ236" s="92" t="str">
        <f t="shared" si="164"/>
        <v/>
      </c>
      <c r="BK236" s="92" t="str">
        <f t="shared" si="165"/>
        <v/>
      </c>
      <c r="BL236" s="91" t="str">
        <f t="shared" si="166"/>
        <v/>
      </c>
      <c r="BM236" s="92" t="str">
        <f t="shared" si="167"/>
        <v/>
      </c>
      <c r="BN236" s="92" t="str">
        <f t="shared" si="168"/>
        <v/>
      </c>
      <c r="BO236" s="2"/>
      <c r="BP236" s="2"/>
    </row>
    <row r="237" spans="1:68" ht="15.75" customHeight="1">
      <c r="A237" s="118" t="str">
        <f>IF(B$6="LECTURE",IF('Database (LECTURE-RES-PRAC)'!A232="","",'Database (LECTURE-RES-PRAC)'!A232),"")</f>
        <v/>
      </c>
      <c r="B237" s="119" t="str">
        <f>IF(B$6="LECTURE",IF('Database (LECTURE-RES-PRAC)'!B232="","",'Database (LECTURE-RES-PRAC)'!B232),"")</f>
        <v/>
      </c>
      <c r="C237" s="118" t="str">
        <f>IF(B237&lt;&gt;"",'Database (LECTURE-RES-PRAC)'!C232,"")</f>
        <v/>
      </c>
      <c r="D237" s="276"/>
      <c r="E237" s="57"/>
      <c r="F237" s="57"/>
      <c r="G237" s="57"/>
      <c r="H237" s="57"/>
      <c r="I237" s="57"/>
      <c r="J237" s="57"/>
      <c r="K237" s="57"/>
      <c r="L237" s="57"/>
      <c r="M237" s="57"/>
      <c r="N237" s="116" t="str">
        <f t="shared" si="136"/>
        <v/>
      </c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116" t="str">
        <f t="shared" si="137"/>
        <v/>
      </c>
      <c r="Z237" s="57"/>
      <c r="AA237" s="57"/>
      <c r="AB237" s="57"/>
      <c r="AC237" s="57"/>
      <c r="AD237" s="57"/>
      <c r="AE237" s="57"/>
      <c r="AF237" s="57"/>
      <c r="AG237" s="57"/>
      <c r="AH237" s="57"/>
      <c r="AI237" s="57"/>
      <c r="AJ237" s="117" t="str">
        <f t="shared" si="138"/>
        <v/>
      </c>
      <c r="AK237" s="120" t="str">
        <f t="shared" si="139"/>
        <v/>
      </c>
      <c r="AL237" s="92" t="str">
        <f t="shared" si="140"/>
        <v/>
      </c>
      <c r="AM237" s="92" t="str">
        <f t="shared" si="141"/>
        <v/>
      </c>
      <c r="AN237" s="120" t="str">
        <f t="shared" si="142"/>
        <v/>
      </c>
      <c r="AO237" s="92" t="str">
        <f t="shared" si="143"/>
        <v/>
      </c>
      <c r="AP237" s="92" t="str">
        <f t="shared" si="144"/>
        <v/>
      </c>
      <c r="AQ237" s="120" t="str">
        <f t="shared" si="145"/>
        <v/>
      </c>
      <c r="AR237" s="92" t="str">
        <f t="shared" si="146"/>
        <v/>
      </c>
      <c r="AS237" s="92" t="str">
        <f t="shared" si="147"/>
        <v/>
      </c>
      <c r="AT237" s="120" t="str">
        <f t="shared" si="148"/>
        <v/>
      </c>
      <c r="AU237" s="92" t="str">
        <f t="shared" si="149"/>
        <v/>
      </c>
      <c r="AV237" s="92" t="str">
        <f t="shared" si="150"/>
        <v/>
      </c>
      <c r="AW237" s="120" t="str">
        <f t="shared" si="151"/>
        <v/>
      </c>
      <c r="AX237" s="92" t="str">
        <f t="shared" si="152"/>
        <v/>
      </c>
      <c r="AY237" s="92" t="str">
        <f t="shared" si="153"/>
        <v/>
      </c>
      <c r="AZ237" s="91" t="str">
        <f t="shared" si="154"/>
        <v/>
      </c>
      <c r="BA237" s="92" t="str">
        <f t="shared" si="155"/>
        <v/>
      </c>
      <c r="BB237" s="92" t="str">
        <f t="shared" si="156"/>
        <v/>
      </c>
      <c r="BC237" s="91" t="str">
        <f t="shared" si="157"/>
        <v/>
      </c>
      <c r="BD237" s="92" t="str">
        <f t="shared" si="158"/>
        <v/>
      </c>
      <c r="BE237" s="92" t="str">
        <f t="shared" si="159"/>
        <v/>
      </c>
      <c r="BF237" s="91" t="str">
        <f t="shared" si="160"/>
        <v/>
      </c>
      <c r="BG237" s="92" t="str">
        <f t="shared" si="161"/>
        <v/>
      </c>
      <c r="BH237" s="92" t="str">
        <f t="shared" si="162"/>
        <v/>
      </c>
      <c r="BI237" s="91" t="str">
        <f t="shared" si="163"/>
        <v/>
      </c>
      <c r="BJ237" s="92" t="str">
        <f t="shared" si="164"/>
        <v/>
      </c>
      <c r="BK237" s="92" t="str">
        <f t="shared" si="165"/>
        <v/>
      </c>
      <c r="BL237" s="91" t="str">
        <f t="shared" si="166"/>
        <v/>
      </c>
      <c r="BM237" s="92" t="str">
        <f t="shared" si="167"/>
        <v/>
      </c>
      <c r="BN237" s="92" t="str">
        <f t="shared" si="168"/>
        <v/>
      </c>
      <c r="BO237" s="2"/>
      <c r="BP237" s="2"/>
    </row>
    <row r="238" spans="1:68" ht="15.75" customHeight="1">
      <c r="A238" s="118" t="str">
        <f>IF(B$6="LECTURE",IF('Database (LECTURE-RES-PRAC)'!A233="","",'Database (LECTURE-RES-PRAC)'!A233),"")</f>
        <v/>
      </c>
      <c r="B238" s="119" t="str">
        <f>IF(B$6="LECTURE",IF('Database (LECTURE-RES-PRAC)'!B233="","",'Database (LECTURE-RES-PRAC)'!B233),"")</f>
        <v/>
      </c>
      <c r="C238" s="118" t="str">
        <f>IF(B238&lt;&gt;"",'Database (LECTURE-RES-PRAC)'!C233,"")</f>
        <v/>
      </c>
      <c r="D238" s="276"/>
      <c r="E238" s="57"/>
      <c r="F238" s="57"/>
      <c r="G238" s="57"/>
      <c r="H238" s="57"/>
      <c r="I238" s="57"/>
      <c r="J238" s="57"/>
      <c r="K238" s="57"/>
      <c r="L238" s="57"/>
      <c r="M238" s="57"/>
      <c r="N238" s="116" t="str">
        <f t="shared" si="136"/>
        <v/>
      </c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116" t="str">
        <f t="shared" si="137"/>
        <v/>
      </c>
      <c r="Z238" s="57"/>
      <c r="AA238" s="57"/>
      <c r="AB238" s="57"/>
      <c r="AC238" s="57"/>
      <c r="AD238" s="57"/>
      <c r="AE238" s="57"/>
      <c r="AF238" s="57"/>
      <c r="AG238" s="57"/>
      <c r="AH238" s="57"/>
      <c r="AI238" s="57"/>
      <c r="AJ238" s="117" t="str">
        <f t="shared" si="138"/>
        <v/>
      </c>
      <c r="AK238" s="120" t="str">
        <f t="shared" si="139"/>
        <v/>
      </c>
      <c r="AL238" s="92" t="str">
        <f t="shared" si="140"/>
        <v/>
      </c>
      <c r="AM238" s="92" t="str">
        <f t="shared" si="141"/>
        <v/>
      </c>
      <c r="AN238" s="120" t="str">
        <f t="shared" si="142"/>
        <v/>
      </c>
      <c r="AO238" s="92" t="str">
        <f t="shared" si="143"/>
        <v/>
      </c>
      <c r="AP238" s="92" t="str">
        <f t="shared" si="144"/>
        <v/>
      </c>
      <c r="AQ238" s="120" t="str">
        <f t="shared" si="145"/>
        <v/>
      </c>
      <c r="AR238" s="92" t="str">
        <f t="shared" si="146"/>
        <v/>
      </c>
      <c r="AS238" s="92" t="str">
        <f t="shared" si="147"/>
        <v/>
      </c>
      <c r="AT238" s="120" t="str">
        <f t="shared" si="148"/>
        <v/>
      </c>
      <c r="AU238" s="92" t="str">
        <f t="shared" si="149"/>
        <v/>
      </c>
      <c r="AV238" s="92" t="str">
        <f t="shared" si="150"/>
        <v/>
      </c>
      <c r="AW238" s="120" t="str">
        <f t="shared" si="151"/>
        <v/>
      </c>
      <c r="AX238" s="92" t="str">
        <f t="shared" si="152"/>
        <v/>
      </c>
      <c r="AY238" s="92" t="str">
        <f t="shared" si="153"/>
        <v/>
      </c>
      <c r="AZ238" s="91" t="str">
        <f t="shared" si="154"/>
        <v/>
      </c>
      <c r="BA238" s="92" t="str">
        <f t="shared" si="155"/>
        <v/>
      </c>
      <c r="BB238" s="92" t="str">
        <f t="shared" si="156"/>
        <v/>
      </c>
      <c r="BC238" s="91" t="str">
        <f t="shared" si="157"/>
        <v/>
      </c>
      <c r="BD238" s="92" t="str">
        <f t="shared" si="158"/>
        <v/>
      </c>
      <c r="BE238" s="92" t="str">
        <f t="shared" si="159"/>
        <v/>
      </c>
      <c r="BF238" s="91" t="str">
        <f t="shared" si="160"/>
        <v/>
      </c>
      <c r="BG238" s="92" t="str">
        <f t="shared" si="161"/>
        <v/>
      </c>
      <c r="BH238" s="92" t="str">
        <f t="shared" si="162"/>
        <v/>
      </c>
      <c r="BI238" s="91" t="str">
        <f t="shared" si="163"/>
        <v/>
      </c>
      <c r="BJ238" s="92" t="str">
        <f t="shared" si="164"/>
        <v/>
      </c>
      <c r="BK238" s="92" t="str">
        <f t="shared" si="165"/>
        <v/>
      </c>
      <c r="BL238" s="91" t="str">
        <f t="shared" si="166"/>
        <v/>
      </c>
      <c r="BM238" s="92" t="str">
        <f t="shared" si="167"/>
        <v/>
      </c>
      <c r="BN238" s="92" t="str">
        <f t="shared" si="168"/>
        <v/>
      </c>
      <c r="BO238" s="2"/>
      <c r="BP238" s="2"/>
    </row>
    <row r="239" spans="1:68" ht="15.75" customHeight="1">
      <c r="A239" s="118" t="str">
        <f>IF(B$6="LECTURE",IF('Database (LECTURE-RES-PRAC)'!A234="","",'Database (LECTURE-RES-PRAC)'!A234),"")</f>
        <v/>
      </c>
      <c r="B239" s="119" t="str">
        <f>IF(B$6="LECTURE",IF('Database (LECTURE-RES-PRAC)'!B234="","",'Database (LECTURE-RES-PRAC)'!B234),"")</f>
        <v/>
      </c>
      <c r="C239" s="118" t="str">
        <f>IF(B239&lt;&gt;"",'Database (LECTURE-RES-PRAC)'!C234,"")</f>
        <v/>
      </c>
      <c r="D239" s="276"/>
      <c r="E239" s="57"/>
      <c r="F239" s="57"/>
      <c r="G239" s="57"/>
      <c r="H239" s="57"/>
      <c r="I239" s="57"/>
      <c r="J239" s="57"/>
      <c r="K239" s="57"/>
      <c r="L239" s="57"/>
      <c r="M239" s="57"/>
      <c r="N239" s="116" t="str">
        <f t="shared" si="136"/>
        <v/>
      </c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116" t="str">
        <f t="shared" si="137"/>
        <v/>
      </c>
      <c r="Z239" s="57"/>
      <c r="AA239" s="57"/>
      <c r="AB239" s="57"/>
      <c r="AC239" s="57"/>
      <c r="AD239" s="57"/>
      <c r="AE239" s="57"/>
      <c r="AF239" s="57"/>
      <c r="AG239" s="57"/>
      <c r="AH239" s="57"/>
      <c r="AI239" s="57"/>
      <c r="AJ239" s="117" t="str">
        <f t="shared" si="138"/>
        <v/>
      </c>
      <c r="AK239" s="120" t="str">
        <f t="shared" si="139"/>
        <v/>
      </c>
      <c r="AL239" s="92" t="str">
        <f t="shared" si="140"/>
        <v/>
      </c>
      <c r="AM239" s="92" t="str">
        <f t="shared" si="141"/>
        <v/>
      </c>
      <c r="AN239" s="120" t="str">
        <f t="shared" si="142"/>
        <v/>
      </c>
      <c r="AO239" s="92" t="str">
        <f t="shared" si="143"/>
        <v/>
      </c>
      <c r="AP239" s="92" t="str">
        <f t="shared" si="144"/>
        <v/>
      </c>
      <c r="AQ239" s="120" t="str">
        <f t="shared" si="145"/>
        <v/>
      </c>
      <c r="AR239" s="92" t="str">
        <f t="shared" si="146"/>
        <v/>
      </c>
      <c r="AS239" s="92" t="str">
        <f t="shared" si="147"/>
        <v/>
      </c>
      <c r="AT239" s="120" t="str">
        <f t="shared" si="148"/>
        <v/>
      </c>
      <c r="AU239" s="92" t="str">
        <f t="shared" si="149"/>
        <v/>
      </c>
      <c r="AV239" s="92" t="str">
        <f t="shared" si="150"/>
        <v/>
      </c>
      <c r="AW239" s="120" t="str">
        <f t="shared" si="151"/>
        <v/>
      </c>
      <c r="AX239" s="92" t="str">
        <f t="shared" si="152"/>
        <v/>
      </c>
      <c r="AY239" s="92" t="str">
        <f t="shared" si="153"/>
        <v/>
      </c>
      <c r="AZ239" s="91" t="str">
        <f t="shared" si="154"/>
        <v/>
      </c>
      <c r="BA239" s="92" t="str">
        <f t="shared" si="155"/>
        <v/>
      </c>
      <c r="BB239" s="92" t="str">
        <f t="shared" si="156"/>
        <v/>
      </c>
      <c r="BC239" s="91" t="str">
        <f t="shared" si="157"/>
        <v/>
      </c>
      <c r="BD239" s="92" t="str">
        <f t="shared" si="158"/>
        <v/>
      </c>
      <c r="BE239" s="92" t="str">
        <f t="shared" si="159"/>
        <v/>
      </c>
      <c r="BF239" s="91" t="str">
        <f t="shared" si="160"/>
        <v/>
      </c>
      <c r="BG239" s="92" t="str">
        <f t="shared" si="161"/>
        <v/>
      </c>
      <c r="BH239" s="92" t="str">
        <f t="shared" si="162"/>
        <v/>
      </c>
      <c r="BI239" s="91" t="str">
        <f t="shared" si="163"/>
        <v/>
      </c>
      <c r="BJ239" s="92" t="str">
        <f t="shared" si="164"/>
        <v/>
      </c>
      <c r="BK239" s="92" t="str">
        <f t="shared" si="165"/>
        <v/>
      </c>
      <c r="BL239" s="91" t="str">
        <f t="shared" si="166"/>
        <v/>
      </c>
      <c r="BM239" s="92" t="str">
        <f t="shared" si="167"/>
        <v/>
      </c>
      <c r="BN239" s="92" t="str">
        <f t="shared" si="168"/>
        <v/>
      </c>
      <c r="BO239" s="2"/>
      <c r="BP239" s="2"/>
    </row>
    <row r="240" spans="1:68" ht="15.75" customHeight="1">
      <c r="A240" s="118" t="str">
        <f>IF(B$6="LECTURE",IF('Database (LECTURE-RES-PRAC)'!A235="","",'Database (LECTURE-RES-PRAC)'!A235),"")</f>
        <v/>
      </c>
      <c r="B240" s="119" t="str">
        <f>IF(B$6="LECTURE",IF('Database (LECTURE-RES-PRAC)'!B235="","",'Database (LECTURE-RES-PRAC)'!B235),"")</f>
        <v/>
      </c>
      <c r="C240" s="118" t="str">
        <f>IF(B240&lt;&gt;"",'Database (LECTURE-RES-PRAC)'!C235,"")</f>
        <v/>
      </c>
      <c r="D240" s="276"/>
      <c r="E240" s="57"/>
      <c r="F240" s="57"/>
      <c r="G240" s="57"/>
      <c r="H240" s="57"/>
      <c r="I240" s="57"/>
      <c r="J240" s="57"/>
      <c r="K240" s="57"/>
      <c r="L240" s="57"/>
      <c r="M240" s="57"/>
      <c r="N240" s="116" t="str">
        <f t="shared" si="136"/>
        <v/>
      </c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116" t="str">
        <f t="shared" si="137"/>
        <v/>
      </c>
      <c r="Z240" s="57"/>
      <c r="AA240" s="57"/>
      <c r="AB240" s="57"/>
      <c r="AC240" s="57"/>
      <c r="AD240" s="57"/>
      <c r="AE240" s="57"/>
      <c r="AF240" s="57"/>
      <c r="AG240" s="57"/>
      <c r="AH240" s="57"/>
      <c r="AI240" s="57"/>
      <c r="AJ240" s="117" t="str">
        <f t="shared" si="138"/>
        <v/>
      </c>
      <c r="AK240" s="120" t="str">
        <f t="shared" si="139"/>
        <v/>
      </c>
      <c r="AL240" s="92" t="str">
        <f t="shared" si="140"/>
        <v/>
      </c>
      <c r="AM240" s="92" t="str">
        <f t="shared" si="141"/>
        <v/>
      </c>
      <c r="AN240" s="120" t="str">
        <f t="shared" si="142"/>
        <v/>
      </c>
      <c r="AO240" s="92" t="str">
        <f t="shared" si="143"/>
        <v/>
      </c>
      <c r="AP240" s="92" t="str">
        <f t="shared" si="144"/>
        <v/>
      </c>
      <c r="AQ240" s="120" t="str">
        <f t="shared" si="145"/>
        <v/>
      </c>
      <c r="AR240" s="92" t="str">
        <f t="shared" si="146"/>
        <v/>
      </c>
      <c r="AS240" s="92" t="str">
        <f t="shared" si="147"/>
        <v/>
      </c>
      <c r="AT240" s="120" t="str">
        <f t="shared" si="148"/>
        <v/>
      </c>
      <c r="AU240" s="92" t="str">
        <f t="shared" si="149"/>
        <v/>
      </c>
      <c r="AV240" s="92" t="str">
        <f t="shared" si="150"/>
        <v/>
      </c>
      <c r="AW240" s="120" t="str">
        <f t="shared" si="151"/>
        <v/>
      </c>
      <c r="AX240" s="92" t="str">
        <f t="shared" si="152"/>
        <v/>
      </c>
      <c r="AY240" s="92" t="str">
        <f t="shared" si="153"/>
        <v/>
      </c>
      <c r="AZ240" s="91" t="str">
        <f t="shared" si="154"/>
        <v/>
      </c>
      <c r="BA240" s="92" t="str">
        <f t="shared" si="155"/>
        <v/>
      </c>
      <c r="BB240" s="92" t="str">
        <f t="shared" si="156"/>
        <v/>
      </c>
      <c r="BC240" s="91" t="str">
        <f t="shared" si="157"/>
        <v/>
      </c>
      <c r="BD240" s="92" t="str">
        <f t="shared" si="158"/>
        <v/>
      </c>
      <c r="BE240" s="92" t="str">
        <f t="shared" si="159"/>
        <v/>
      </c>
      <c r="BF240" s="91" t="str">
        <f t="shared" si="160"/>
        <v/>
      </c>
      <c r="BG240" s="92" t="str">
        <f t="shared" si="161"/>
        <v/>
      </c>
      <c r="BH240" s="92" t="str">
        <f t="shared" si="162"/>
        <v/>
      </c>
      <c r="BI240" s="91" t="str">
        <f t="shared" si="163"/>
        <v/>
      </c>
      <c r="BJ240" s="92" t="str">
        <f t="shared" si="164"/>
        <v/>
      </c>
      <c r="BK240" s="92" t="str">
        <f t="shared" si="165"/>
        <v/>
      </c>
      <c r="BL240" s="91" t="str">
        <f t="shared" si="166"/>
        <v/>
      </c>
      <c r="BM240" s="92" t="str">
        <f t="shared" si="167"/>
        <v/>
      </c>
      <c r="BN240" s="92" t="str">
        <f t="shared" si="168"/>
        <v/>
      </c>
      <c r="BO240" s="2"/>
      <c r="BP240" s="2"/>
    </row>
    <row r="241" spans="1:68" ht="15.75" customHeight="1">
      <c r="A241" s="118" t="str">
        <f>IF(B$6="LECTURE",IF('Database (LECTURE-RES-PRAC)'!A236="","",'Database (LECTURE-RES-PRAC)'!A236),"")</f>
        <v/>
      </c>
      <c r="B241" s="119" t="str">
        <f>IF(B$6="LECTURE",IF('Database (LECTURE-RES-PRAC)'!B236="","",'Database (LECTURE-RES-PRAC)'!B236),"")</f>
        <v/>
      </c>
      <c r="C241" s="118" t="str">
        <f>IF(B241&lt;&gt;"",'Database (LECTURE-RES-PRAC)'!C236,"")</f>
        <v/>
      </c>
      <c r="D241" s="276"/>
      <c r="E241" s="57"/>
      <c r="F241" s="57"/>
      <c r="G241" s="57"/>
      <c r="H241" s="57"/>
      <c r="I241" s="57"/>
      <c r="J241" s="57"/>
      <c r="K241" s="57"/>
      <c r="L241" s="57"/>
      <c r="M241" s="57"/>
      <c r="N241" s="116" t="str">
        <f t="shared" si="136"/>
        <v/>
      </c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116" t="str">
        <f t="shared" si="137"/>
        <v/>
      </c>
      <c r="Z241" s="57"/>
      <c r="AA241" s="57"/>
      <c r="AB241" s="57"/>
      <c r="AC241" s="57"/>
      <c r="AD241" s="57"/>
      <c r="AE241" s="57"/>
      <c r="AF241" s="57"/>
      <c r="AG241" s="57"/>
      <c r="AH241" s="57"/>
      <c r="AI241" s="57"/>
      <c r="AJ241" s="117" t="str">
        <f t="shared" si="138"/>
        <v/>
      </c>
      <c r="AK241" s="120" t="str">
        <f t="shared" si="139"/>
        <v/>
      </c>
      <c r="AL241" s="92" t="str">
        <f t="shared" si="140"/>
        <v/>
      </c>
      <c r="AM241" s="92" t="str">
        <f t="shared" si="141"/>
        <v/>
      </c>
      <c r="AN241" s="120" t="str">
        <f t="shared" si="142"/>
        <v/>
      </c>
      <c r="AO241" s="92" t="str">
        <f t="shared" si="143"/>
        <v/>
      </c>
      <c r="AP241" s="92" t="str">
        <f t="shared" si="144"/>
        <v/>
      </c>
      <c r="AQ241" s="120" t="str">
        <f t="shared" si="145"/>
        <v/>
      </c>
      <c r="AR241" s="92" t="str">
        <f t="shared" si="146"/>
        <v/>
      </c>
      <c r="AS241" s="92" t="str">
        <f t="shared" si="147"/>
        <v/>
      </c>
      <c r="AT241" s="120" t="str">
        <f t="shared" si="148"/>
        <v/>
      </c>
      <c r="AU241" s="92" t="str">
        <f t="shared" si="149"/>
        <v/>
      </c>
      <c r="AV241" s="92" t="str">
        <f t="shared" si="150"/>
        <v/>
      </c>
      <c r="AW241" s="120" t="str">
        <f t="shared" si="151"/>
        <v/>
      </c>
      <c r="AX241" s="92" t="str">
        <f t="shared" si="152"/>
        <v/>
      </c>
      <c r="AY241" s="92" t="str">
        <f t="shared" si="153"/>
        <v/>
      </c>
      <c r="AZ241" s="91" t="str">
        <f t="shared" si="154"/>
        <v/>
      </c>
      <c r="BA241" s="92" t="str">
        <f t="shared" si="155"/>
        <v/>
      </c>
      <c r="BB241" s="92" t="str">
        <f t="shared" si="156"/>
        <v/>
      </c>
      <c r="BC241" s="91" t="str">
        <f t="shared" si="157"/>
        <v/>
      </c>
      <c r="BD241" s="92" t="str">
        <f t="shared" si="158"/>
        <v/>
      </c>
      <c r="BE241" s="92" t="str">
        <f t="shared" si="159"/>
        <v/>
      </c>
      <c r="BF241" s="91" t="str">
        <f t="shared" si="160"/>
        <v/>
      </c>
      <c r="BG241" s="92" t="str">
        <f t="shared" si="161"/>
        <v/>
      </c>
      <c r="BH241" s="92" t="str">
        <f t="shared" si="162"/>
        <v/>
      </c>
      <c r="BI241" s="91" t="str">
        <f t="shared" si="163"/>
        <v/>
      </c>
      <c r="BJ241" s="92" t="str">
        <f t="shared" si="164"/>
        <v/>
      </c>
      <c r="BK241" s="92" t="str">
        <f t="shared" si="165"/>
        <v/>
      </c>
      <c r="BL241" s="91" t="str">
        <f t="shared" si="166"/>
        <v/>
      </c>
      <c r="BM241" s="92" t="str">
        <f t="shared" si="167"/>
        <v/>
      </c>
      <c r="BN241" s="92" t="str">
        <f t="shared" si="168"/>
        <v/>
      </c>
      <c r="BO241" s="2"/>
      <c r="BP241" s="2"/>
    </row>
    <row r="242" spans="1:68" ht="15.75" customHeight="1">
      <c r="A242" s="118" t="str">
        <f>IF(B$6="LECTURE",IF('Database (LECTURE-RES-PRAC)'!A237="","",'Database (LECTURE-RES-PRAC)'!A237),"")</f>
        <v/>
      </c>
      <c r="B242" s="119" t="str">
        <f>IF(B$6="LECTURE",IF('Database (LECTURE-RES-PRAC)'!B237="","",'Database (LECTURE-RES-PRAC)'!B237),"")</f>
        <v/>
      </c>
      <c r="C242" s="118" t="str">
        <f>IF(B242&lt;&gt;"",'Database (LECTURE-RES-PRAC)'!C237,"")</f>
        <v/>
      </c>
      <c r="D242" s="276"/>
      <c r="E242" s="57"/>
      <c r="F242" s="57"/>
      <c r="G242" s="57"/>
      <c r="H242" s="57"/>
      <c r="I242" s="57"/>
      <c r="J242" s="57"/>
      <c r="K242" s="57"/>
      <c r="L242" s="57"/>
      <c r="M242" s="57"/>
      <c r="N242" s="116" t="str">
        <f t="shared" si="136"/>
        <v/>
      </c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116" t="str">
        <f t="shared" si="137"/>
        <v/>
      </c>
      <c r="Z242" s="57"/>
      <c r="AA242" s="57"/>
      <c r="AB242" s="57"/>
      <c r="AC242" s="57"/>
      <c r="AD242" s="57"/>
      <c r="AE242" s="57"/>
      <c r="AF242" s="57"/>
      <c r="AG242" s="57"/>
      <c r="AH242" s="57"/>
      <c r="AI242" s="57"/>
      <c r="AJ242" s="117" t="str">
        <f t="shared" si="138"/>
        <v/>
      </c>
      <c r="AK242" s="120" t="str">
        <f t="shared" si="139"/>
        <v/>
      </c>
      <c r="AL242" s="92" t="str">
        <f t="shared" si="140"/>
        <v/>
      </c>
      <c r="AM242" s="92" t="str">
        <f t="shared" si="141"/>
        <v/>
      </c>
      <c r="AN242" s="120" t="str">
        <f t="shared" si="142"/>
        <v/>
      </c>
      <c r="AO242" s="92" t="str">
        <f t="shared" si="143"/>
        <v/>
      </c>
      <c r="AP242" s="92" t="str">
        <f t="shared" si="144"/>
        <v/>
      </c>
      <c r="AQ242" s="120" t="str">
        <f t="shared" si="145"/>
        <v/>
      </c>
      <c r="AR242" s="92" t="str">
        <f t="shared" si="146"/>
        <v/>
      </c>
      <c r="AS242" s="92" t="str">
        <f t="shared" si="147"/>
        <v/>
      </c>
      <c r="AT242" s="120" t="str">
        <f t="shared" si="148"/>
        <v/>
      </c>
      <c r="AU242" s="92" t="str">
        <f t="shared" si="149"/>
        <v/>
      </c>
      <c r="AV242" s="92" t="str">
        <f t="shared" si="150"/>
        <v/>
      </c>
      <c r="AW242" s="120" t="str">
        <f t="shared" si="151"/>
        <v/>
      </c>
      <c r="AX242" s="92" t="str">
        <f t="shared" si="152"/>
        <v/>
      </c>
      <c r="AY242" s="92" t="str">
        <f t="shared" si="153"/>
        <v/>
      </c>
      <c r="AZ242" s="91" t="str">
        <f t="shared" si="154"/>
        <v/>
      </c>
      <c r="BA242" s="92" t="str">
        <f t="shared" si="155"/>
        <v/>
      </c>
      <c r="BB242" s="92" t="str">
        <f t="shared" si="156"/>
        <v/>
      </c>
      <c r="BC242" s="91" t="str">
        <f t="shared" si="157"/>
        <v/>
      </c>
      <c r="BD242" s="92" t="str">
        <f t="shared" si="158"/>
        <v/>
      </c>
      <c r="BE242" s="92" t="str">
        <f t="shared" si="159"/>
        <v/>
      </c>
      <c r="BF242" s="91" t="str">
        <f t="shared" si="160"/>
        <v/>
      </c>
      <c r="BG242" s="92" t="str">
        <f t="shared" si="161"/>
        <v/>
      </c>
      <c r="BH242" s="92" t="str">
        <f t="shared" si="162"/>
        <v/>
      </c>
      <c r="BI242" s="91" t="str">
        <f t="shared" si="163"/>
        <v/>
      </c>
      <c r="BJ242" s="92" t="str">
        <f t="shared" si="164"/>
        <v/>
      </c>
      <c r="BK242" s="92" t="str">
        <f t="shared" si="165"/>
        <v/>
      </c>
      <c r="BL242" s="91" t="str">
        <f t="shared" si="166"/>
        <v/>
      </c>
      <c r="BM242" s="92" t="str">
        <f t="shared" si="167"/>
        <v/>
      </c>
      <c r="BN242" s="92" t="str">
        <f t="shared" si="168"/>
        <v/>
      </c>
      <c r="BO242" s="2"/>
      <c r="BP242" s="2"/>
    </row>
    <row r="243" spans="1:68" ht="15.75" customHeight="1">
      <c r="A243" s="118" t="str">
        <f>IF(B$6="LECTURE",IF('Database (LECTURE-RES-PRAC)'!A238="","",'Database (LECTURE-RES-PRAC)'!A238),"")</f>
        <v/>
      </c>
      <c r="B243" s="119" t="str">
        <f>IF(B$6="LECTURE",IF('Database (LECTURE-RES-PRAC)'!B238="","",'Database (LECTURE-RES-PRAC)'!B238),"")</f>
        <v/>
      </c>
      <c r="C243" s="118" t="str">
        <f>IF(B243&lt;&gt;"",'Database (LECTURE-RES-PRAC)'!C238,"")</f>
        <v/>
      </c>
      <c r="D243" s="276"/>
      <c r="E243" s="57"/>
      <c r="F243" s="57"/>
      <c r="G243" s="57"/>
      <c r="H243" s="57"/>
      <c r="I243" s="57"/>
      <c r="J243" s="57"/>
      <c r="K243" s="57"/>
      <c r="L243" s="57"/>
      <c r="M243" s="57"/>
      <c r="N243" s="116" t="str">
        <f t="shared" si="136"/>
        <v/>
      </c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116" t="str">
        <f t="shared" si="137"/>
        <v/>
      </c>
      <c r="Z243" s="57"/>
      <c r="AA243" s="57"/>
      <c r="AB243" s="57"/>
      <c r="AC243" s="57"/>
      <c r="AD243" s="57"/>
      <c r="AE243" s="57"/>
      <c r="AF243" s="57"/>
      <c r="AG243" s="57"/>
      <c r="AH243" s="57"/>
      <c r="AI243" s="57"/>
      <c r="AJ243" s="117" t="str">
        <f t="shared" si="138"/>
        <v/>
      </c>
      <c r="AK243" s="120" t="str">
        <f t="shared" si="139"/>
        <v/>
      </c>
      <c r="AL243" s="92" t="str">
        <f t="shared" si="140"/>
        <v/>
      </c>
      <c r="AM243" s="92" t="str">
        <f t="shared" si="141"/>
        <v/>
      </c>
      <c r="AN243" s="120" t="str">
        <f t="shared" si="142"/>
        <v/>
      </c>
      <c r="AO243" s="92" t="str">
        <f t="shared" si="143"/>
        <v/>
      </c>
      <c r="AP243" s="92" t="str">
        <f t="shared" si="144"/>
        <v/>
      </c>
      <c r="AQ243" s="120" t="str">
        <f t="shared" si="145"/>
        <v/>
      </c>
      <c r="AR243" s="92" t="str">
        <f t="shared" si="146"/>
        <v/>
      </c>
      <c r="AS243" s="92" t="str">
        <f t="shared" si="147"/>
        <v/>
      </c>
      <c r="AT243" s="120" t="str">
        <f t="shared" si="148"/>
        <v/>
      </c>
      <c r="AU243" s="92" t="str">
        <f t="shared" si="149"/>
        <v/>
      </c>
      <c r="AV243" s="92" t="str">
        <f t="shared" si="150"/>
        <v/>
      </c>
      <c r="AW243" s="120" t="str">
        <f t="shared" si="151"/>
        <v/>
      </c>
      <c r="AX243" s="92" t="str">
        <f t="shared" si="152"/>
        <v/>
      </c>
      <c r="AY243" s="92" t="str">
        <f t="shared" si="153"/>
        <v/>
      </c>
      <c r="AZ243" s="91" t="str">
        <f t="shared" si="154"/>
        <v/>
      </c>
      <c r="BA243" s="92" t="str">
        <f t="shared" si="155"/>
        <v/>
      </c>
      <c r="BB243" s="92" t="str">
        <f t="shared" si="156"/>
        <v/>
      </c>
      <c r="BC243" s="91" t="str">
        <f t="shared" si="157"/>
        <v/>
      </c>
      <c r="BD243" s="92" t="str">
        <f t="shared" si="158"/>
        <v/>
      </c>
      <c r="BE243" s="92" t="str">
        <f t="shared" si="159"/>
        <v/>
      </c>
      <c r="BF243" s="91" t="str">
        <f t="shared" si="160"/>
        <v/>
      </c>
      <c r="BG243" s="92" t="str">
        <f t="shared" si="161"/>
        <v/>
      </c>
      <c r="BH243" s="92" t="str">
        <f t="shared" si="162"/>
        <v/>
      </c>
      <c r="BI243" s="91" t="str">
        <f t="shared" si="163"/>
        <v/>
      </c>
      <c r="BJ243" s="92" t="str">
        <f t="shared" si="164"/>
        <v/>
      </c>
      <c r="BK243" s="92" t="str">
        <f t="shared" si="165"/>
        <v/>
      </c>
      <c r="BL243" s="91" t="str">
        <f t="shared" si="166"/>
        <v/>
      </c>
      <c r="BM243" s="92" t="str">
        <f t="shared" si="167"/>
        <v/>
      </c>
      <c r="BN243" s="92" t="str">
        <f t="shared" si="168"/>
        <v/>
      </c>
      <c r="BO243" s="2"/>
      <c r="BP243" s="2"/>
    </row>
    <row r="244" spans="1:68" ht="15.75" customHeight="1">
      <c r="A244" s="118" t="str">
        <f>IF(B$6="LECTURE",IF('Database (LECTURE-RES-PRAC)'!A239="","",'Database (LECTURE-RES-PRAC)'!A239),"")</f>
        <v/>
      </c>
      <c r="B244" s="119" t="str">
        <f>IF(B$6="LECTURE",IF('Database (LECTURE-RES-PRAC)'!B239="","",'Database (LECTURE-RES-PRAC)'!B239),"")</f>
        <v/>
      </c>
      <c r="C244" s="118" t="str">
        <f>IF(B244&lt;&gt;"",'Database (LECTURE-RES-PRAC)'!C239,"")</f>
        <v/>
      </c>
      <c r="D244" s="276"/>
      <c r="E244" s="57"/>
      <c r="F244" s="57"/>
      <c r="G244" s="57"/>
      <c r="H244" s="57"/>
      <c r="I244" s="57"/>
      <c r="J244" s="57"/>
      <c r="K244" s="57"/>
      <c r="L244" s="57"/>
      <c r="M244" s="57"/>
      <c r="N244" s="116" t="str">
        <f t="shared" si="136"/>
        <v/>
      </c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116" t="str">
        <f t="shared" si="137"/>
        <v/>
      </c>
      <c r="Z244" s="57"/>
      <c r="AA244" s="57"/>
      <c r="AB244" s="57"/>
      <c r="AC244" s="57"/>
      <c r="AD244" s="57"/>
      <c r="AE244" s="57"/>
      <c r="AF244" s="57"/>
      <c r="AG244" s="57"/>
      <c r="AH244" s="57"/>
      <c r="AI244" s="57"/>
      <c r="AJ244" s="117" t="str">
        <f t="shared" si="138"/>
        <v/>
      </c>
      <c r="AK244" s="120" t="str">
        <f t="shared" si="139"/>
        <v/>
      </c>
      <c r="AL244" s="92" t="str">
        <f t="shared" si="140"/>
        <v/>
      </c>
      <c r="AM244" s="92" t="str">
        <f t="shared" si="141"/>
        <v/>
      </c>
      <c r="AN244" s="120" t="str">
        <f t="shared" si="142"/>
        <v/>
      </c>
      <c r="AO244" s="92" t="str">
        <f t="shared" si="143"/>
        <v/>
      </c>
      <c r="AP244" s="92" t="str">
        <f t="shared" si="144"/>
        <v/>
      </c>
      <c r="AQ244" s="120" t="str">
        <f t="shared" si="145"/>
        <v/>
      </c>
      <c r="AR244" s="92" t="str">
        <f t="shared" si="146"/>
        <v/>
      </c>
      <c r="AS244" s="92" t="str">
        <f t="shared" si="147"/>
        <v/>
      </c>
      <c r="AT244" s="120" t="str">
        <f t="shared" si="148"/>
        <v/>
      </c>
      <c r="AU244" s="92" t="str">
        <f t="shared" si="149"/>
        <v/>
      </c>
      <c r="AV244" s="92" t="str">
        <f t="shared" si="150"/>
        <v/>
      </c>
      <c r="AW244" s="120" t="str">
        <f t="shared" si="151"/>
        <v/>
      </c>
      <c r="AX244" s="92" t="str">
        <f t="shared" si="152"/>
        <v/>
      </c>
      <c r="AY244" s="92" t="str">
        <f t="shared" si="153"/>
        <v/>
      </c>
      <c r="AZ244" s="91" t="str">
        <f t="shared" si="154"/>
        <v/>
      </c>
      <c r="BA244" s="92" t="str">
        <f t="shared" si="155"/>
        <v/>
      </c>
      <c r="BB244" s="92" t="str">
        <f t="shared" si="156"/>
        <v/>
      </c>
      <c r="BC244" s="91" t="str">
        <f t="shared" si="157"/>
        <v/>
      </c>
      <c r="BD244" s="92" t="str">
        <f t="shared" si="158"/>
        <v/>
      </c>
      <c r="BE244" s="92" t="str">
        <f t="shared" si="159"/>
        <v/>
      </c>
      <c r="BF244" s="91" t="str">
        <f t="shared" si="160"/>
        <v/>
      </c>
      <c r="BG244" s="92" t="str">
        <f t="shared" si="161"/>
        <v/>
      </c>
      <c r="BH244" s="92" t="str">
        <f t="shared" si="162"/>
        <v/>
      </c>
      <c r="BI244" s="91" t="str">
        <f t="shared" si="163"/>
        <v/>
      </c>
      <c r="BJ244" s="92" t="str">
        <f t="shared" si="164"/>
        <v/>
      </c>
      <c r="BK244" s="92" t="str">
        <f t="shared" si="165"/>
        <v/>
      </c>
      <c r="BL244" s="91" t="str">
        <f t="shared" si="166"/>
        <v/>
      </c>
      <c r="BM244" s="92" t="str">
        <f t="shared" si="167"/>
        <v/>
      </c>
      <c r="BN244" s="92" t="str">
        <f t="shared" si="168"/>
        <v/>
      </c>
      <c r="BO244" s="2"/>
      <c r="BP244" s="2"/>
    </row>
    <row r="245" spans="1:68" ht="15.75" customHeight="1">
      <c r="A245" s="118" t="str">
        <f>IF(B$6="LECTURE",IF('Database (LECTURE-RES-PRAC)'!A240="","",'Database (LECTURE-RES-PRAC)'!A240),"")</f>
        <v/>
      </c>
      <c r="B245" s="119" t="str">
        <f>IF(B$6="LECTURE",IF('Database (LECTURE-RES-PRAC)'!B240="","",'Database (LECTURE-RES-PRAC)'!B240),"")</f>
        <v/>
      </c>
      <c r="C245" s="118" t="str">
        <f>IF(B245&lt;&gt;"",'Database (LECTURE-RES-PRAC)'!C240,"")</f>
        <v/>
      </c>
      <c r="D245" s="276"/>
      <c r="E245" s="57"/>
      <c r="F245" s="57"/>
      <c r="G245" s="57"/>
      <c r="H245" s="57"/>
      <c r="I245" s="57"/>
      <c r="J245" s="57"/>
      <c r="K245" s="57"/>
      <c r="L245" s="57"/>
      <c r="M245" s="57"/>
      <c r="N245" s="116" t="str">
        <f t="shared" si="136"/>
        <v/>
      </c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116" t="str">
        <f t="shared" si="137"/>
        <v/>
      </c>
      <c r="Z245" s="57"/>
      <c r="AA245" s="57"/>
      <c r="AB245" s="57"/>
      <c r="AC245" s="57"/>
      <c r="AD245" s="57"/>
      <c r="AE245" s="57"/>
      <c r="AF245" s="57"/>
      <c r="AG245" s="57"/>
      <c r="AH245" s="57"/>
      <c r="AI245" s="57"/>
      <c r="AJ245" s="117" t="str">
        <f t="shared" si="138"/>
        <v/>
      </c>
      <c r="AK245" s="120" t="str">
        <f t="shared" si="139"/>
        <v/>
      </c>
      <c r="AL245" s="92" t="str">
        <f t="shared" si="140"/>
        <v/>
      </c>
      <c r="AM245" s="92" t="str">
        <f t="shared" si="141"/>
        <v/>
      </c>
      <c r="AN245" s="120" t="str">
        <f t="shared" si="142"/>
        <v/>
      </c>
      <c r="AO245" s="92" t="str">
        <f t="shared" si="143"/>
        <v/>
      </c>
      <c r="AP245" s="92" t="str">
        <f t="shared" si="144"/>
        <v/>
      </c>
      <c r="AQ245" s="120" t="str">
        <f t="shared" si="145"/>
        <v/>
      </c>
      <c r="AR245" s="92" t="str">
        <f t="shared" si="146"/>
        <v/>
      </c>
      <c r="AS245" s="92" t="str">
        <f t="shared" si="147"/>
        <v/>
      </c>
      <c r="AT245" s="120" t="str">
        <f t="shared" si="148"/>
        <v/>
      </c>
      <c r="AU245" s="92" t="str">
        <f t="shared" si="149"/>
        <v/>
      </c>
      <c r="AV245" s="92" t="str">
        <f t="shared" si="150"/>
        <v/>
      </c>
      <c r="AW245" s="120" t="str">
        <f t="shared" si="151"/>
        <v/>
      </c>
      <c r="AX245" s="92" t="str">
        <f t="shared" si="152"/>
        <v/>
      </c>
      <c r="AY245" s="92" t="str">
        <f t="shared" si="153"/>
        <v/>
      </c>
      <c r="AZ245" s="91" t="str">
        <f t="shared" si="154"/>
        <v/>
      </c>
      <c r="BA245" s="92" t="str">
        <f t="shared" si="155"/>
        <v/>
      </c>
      <c r="BB245" s="92" t="str">
        <f t="shared" si="156"/>
        <v/>
      </c>
      <c r="BC245" s="91" t="str">
        <f t="shared" si="157"/>
        <v/>
      </c>
      <c r="BD245" s="92" t="str">
        <f t="shared" si="158"/>
        <v/>
      </c>
      <c r="BE245" s="92" t="str">
        <f t="shared" si="159"/>
        <v/>
      </c>
      <c r="BF245" s="91" t="str">
        <f t="shared" si="160"/>
        <v/>
      </c>
      <c r="BG245" s="92" t="str">
        <f t="shared" si="161"/>
        <v/>
      </c>
      <c r="BH245" s="92" t="str">
        <f t="shared" si="162"/>
        <v/>
      </c>
      <c r="BI245" s="91" t="str">
        <f t="shared" si="163"/>
        <v/>
      </c>
      <c r="BJ245" s="92" t="str">
        <f t="shared" si="164"/>
        <v/>
      </c>
      <c r="BK245" s="92" t="str">
        <f t="shared" si="165"/>
        <v/>
      </c>
      <c r="BL245" s="91" t="str">
        <f t="shared" si="166"/>
        <v/>
      </c>
      <c r="BM245" s="92" t="str">
        <f t="shared" si="167"/>
        <v/>
      </c>
      <c r="BN245" s="92" t="str">
        <f t="shared" si="168"/>
        <v/>
      </c>
      <c r="BO245" s="2"/>
      <c r="BP245" s="2"/>
    </row>
    <row r="246" spans="1:68" ht="15.75" customHeight="1">
      <c r="A246" s="118" t="str">
        <f>IF(B$6="LECTURE",IF('Database (LECTURE-RES-PRAC)'!A241="","",'Database (LECTURE-RES-PRAC)'!A241),"")</f>
        <v/>
      </c>
      <c r="B246" s="119" t="str">
        <f>IF(B$6="LECTURE",IF('Database (LECTURE-RES-PRAC)'!B241="","",'Database (LECTURE-RES-PRAC)'!B241),"")</f>
        <v/>
      </c>
      <c r="C246" s="118" t="str">
        <f>IF(B246&lt;&gt;"",'Database (LECTURE-RES-PRAC)'!C241,"")</f>
        <v/>
      </c>
      <c r="D246" s="276"/>
      <c r="E246" s="57"/>
      <c r="F246" s="57"/>
      <c r="G246" s="57"/>
      <c r="H246" s="57"/>
      <c r="I246" s="57"/>
      <c r="J246" s="57"/>
      <c r="K246" s="57"/>
      <c r="L246" s="57"/>
      <c r="M246" s="57"/>
      <c r="N246" s="116" t="str">
        <f t="shared" si="136"/>
        <v/>
      </c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116" t="str">
        <f t="shared" si="137"/>
        <v/>
      </c>
      <c r="Z246" s="57"/>
      <c r="AA246" s="57"/>
      <c r="AB246" s="57"/>
      <c r="AC246" s="57"/>
      <c r="AD246" s="57"/>
      <c r="AE246" s="57"/>
      <c r="AF246" s="57"/>
      <c r="AG246" s="57"/>
      <c r="AH246" s="57"/>
      <c r="AI246" s="57"/>
      <c r="AJ246" s="117" t="str">
        <f t="shared" si="138"/>
        <v/>
      </c>
      <c r="AK246" s="120" t="str">
        <f t="shared" si="139"/>
        <v/>
      </c>
      <c r="AL246" s="92" t="str">
        <f t="shared" si="140"/>
        <v/>
      </c>
      <c r="AM246" s="92" t="str">
        <f t="shared" si="141"/>
        <v/>
      </c>
      <c r="AN246" s="120" t="str">
        <f t="shared" si="142"/>
        <v/>
      </c>
      <c r="AO246" s="92" t="str">
        <f t="shared" si="143"/>
        <v/>
      </c>
      <c r="AP246" s="92" t="str">
        <f t="shared" si="144"/>
        <v/>
      </c>
      <c r="AQ246" s="120" t="str">
        <f t="shared" si="145"/>
        <v/>
      </c>
      <c r="AR246" s="92" t="str">
        <f t="shared" si="146"/>
        <v/>
      </c>
      <c r="AS246" s="92" t="str">
        <f t="shared" si="147"/>
        <v/>
      </c>
      <c r="AT246" s="120" t="str">
        <f t="shared" si="148"/>
        <v/>
      </c>
      <c r="AU246" s="92" t="str">
        <f t="shared" si="149"/>
        <v/>
      </c>
      <c r="AV246" s="92" t="str">
        <f t="shared" si="150"/>
        <v/>
      </c>
      <c r="AW246" s="120" t="str">
        <f t="shared" si="151"/>
        <v/>
      </c>
      <c r="AX246" s="92" t="str">
        <f t="shared" si="152"/>
        <v/>
      </c>
      <c r="AY246" s="92" t="str">
        <f t="shared" si="153"/>
        <v/>
      </c>
      <c r="AZ246" s="91" t="str">
        <f t="shared" si="154"/>
        <v/>
      </c>
      <c r="BA246" s="92" t="str">
        <f t="shared" si="155"/>
        <v/>
      </c>
      <c r="BB246" s="92" t="str">
        <f t="shared" si="156"/>
        <v/>
      </c>
      <c r="BC246" s="91" t="str">
        <f t="shared" si="157"/>
        <v/>
      </c>
      <c r="BD246" s="92" t="str">
        <f t="shared" si="158"/>
        <v/>
      </c>
      <c r="BE246" s="92" t="str">
        <f t="shared" si="159"/>
        <v/>
      </c>
      <c r="BF246" s="91" t="str">
        <f t="shared" si="160"/>
        <v/>
      </c>
      <c r="BG246" s="92" t="str">
        <f t="shared" si="161"/>
        <v/>
      </c>
      <c r="BH246" s="92" t="str">
        <f t="shared" si="162"/>
        <v/>
      </c>
      <c r="BI246" s="91" t="str">
        <f t="shared" si="163"/>
        <v/>
      </c>
      <c r="BJ246" s="92" t="str">
        <f t="shared" si="164"/>
        <v/>
      </c>
      <c r="BK246" s="92" t="str">
        <f t="shared" si="165"/>
        <v/>
      </c>
      <c r="BL246" s="91" t="str">
        <f t="shared" si="166"/>
        <v/>
      </c>
      <c r="BM246" s="92" t="str">
        <f t="shared" si="167"/>
        <v/>
      </c>
      <c r="BN246" s="92" t="str">
        <f t="shared" si="168"/>
        <v/>
      </c>
      <c r="BO246" s="2"/>
      <c r="BP246" s="2"/>
    </row>
    <row r="247" spans="1:68" ht="15.75" customHeight="1">
      <c r="A247" s="118" t="str">
        <f>IF(B$6="LECTURE",IF('Database (LECTURE-RES-PRAC)'!A242="","",'Database (LECTURE-RES-PRAC)'!A242),"")</f>
        <v/>
      </c>
      <c r="B247" s="119" t="str">
        <f>IF(B$6="LECTURE",IF('Database (LECTURE-RES-PRAC)'!B242="","",'Database (LECTURE-RES-PRAC)'!B242),"")</f>
        <v/>
      </c>
      <c r="C247" s="118" t="str">
        <f>IF(B247&lt;&gt;"",'Database (LECTURE-RES-PRAC)'!C242,"")</f>
        <v/>
      </c>
      <c r="D247" s="276"/>
      <c r="E247" s="57"/>
      <c r="F247" s="57"/>
      <c r="G247" s="57"/>
      <c r="H247" s="57"/>
      <c r="I247" s="57"/>
      <c r="J247" s="57"/>
      <c r="K247" s="57"/>
      <c r="L247" s="57"/>
      <c r="M247" s="57"/>
      <c r="N247" s="116" t="str">
        <f t="shared" si="136"/>
        <v/>
      </c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116" t="str">
        <f t="shared" si="137"/>
        <v/>
      </c>
      <c r="Z247" s="57"/>
      <c r="AA247" s="57"/>
      <c r="AB247" s="57"/>
      <c r="AC247" s="57"/>
      <c r="AD247" s="57"/>
      <c r="AE247" s="57"/>
      <c r="AF247" s="57"/>
      <c r="AG247" s="57"/>
      <c r="AH247" s="57"/>
      <c r="AI247" s="57"/>
      <c r="AJ247" s="117" t="str">
        <f t="shared" si="138"/>
        <v/>
      </c>
      <c r="AK247" s="120" t="str">
        <f t="shared" si="139"/>
        <v/>
      </c>
      <c r="AL247" s="92" t="str">
        <f t="shared" si="140"/>
        <v/>
      </c>
      <c r="AM247" s="92" t="str">
        <f t="shared" si="141"/>
        <v/>
      </c>
      <c r="AN247" s="120" t="str">
        <f t="shared" si="142"/>
        <v/>
      </c>
      <c r="AO247" s="92" t="str">
        <f t="shared" si="143"/>
        <v/>
      </c>
      <c r="AP247" s="92" t="str">
        <f t="shared" si="144"/>
        <v/>
      </c>
      <c r="AQ247" s="120" t="str">
        <f t="shared" si="145"/>
        <v/>
      </c>
      <c r="AR247" s="92" t="str">
        <f t="shared" si="146"/>
        <v/>
      </c>
      <c r="AS247" s="92" t="str">
        <f t="shared" si="147"/>
        <v/>
      </c>
      <c r="AT247" s="120" t="str">
        <f t="shared" si="148"/>
        <v/>
      </c>
      <c r="AU247" s="92" t="str">
        <f t="shared" si="149"/>
        <v/>
      </c>
      <c r="AV247" s="92" t="str">
        <f t="shared" si="150"/>
        <v/>
      </c>
      <c r="AW247" s="120" t="str">
        <f t="shared" si="151"/>
        <v/>
      </c>
      <c r="AX247" s="92" t="str">
        <f t="shared" si="152"/>
        <v/>
      </c>
      <c r="AY247" s="92" t="str">
        <f t="shared" si="153"/>
        <v/>
      </c>
      <c r="AZ247" s="91" t="str">
        <f t="shared" si="154"/>
        <v/>
      </c>
      <c r="BA247" s="92" t="str">
        <f t="shared" si="155"/>
        <v/>
      </c>
      <c r="BB247" s="92" t="str">
        <f t="shared" si="156"/>
        <v/>
      </c>
      <c r="BC247" s="91" t="str">
        <f t="shared" si="157"/>
        <v/>
      </c>
      <c r="BD247" s="92" t="str">
        <f t="shared" si="158"/>
        <v/>
      </c>
      <c r="BE247" s="92" t="str">
        <f t="shared" si="159"/>
        <v/>
      </c>
      <c r="BF247" s="91" t="str">
        <f t="shared" si="160"/>
        <v/>
      </c>
      <c r="BG247" s="92" t="str">
        <f t="shared" si="161"/>
        <v/>
      </c>
      <c r="BH247" s="92" t="str">
        <f t="shared" si="162"/>
        <v/>
      </c>
      <c r="BI247" s="91" t="str">
        <f t="shared" si="163"/>
        <v/>
      </c>
      <c r="BJ247" s="92" t="str">
        <f t="shared" si="164"/>
        <v/>
      </c>
      <c r="BK247" s="92" t="str">
        <f t="shared" si="165"/>
        <v/>
      </c>
      <c r="BL247" s="91" t="str">
        <f t="shared" si="166"/>
        <v/>
      </c>
      <c r="BM247" s="92" t="str">
        <f t="shared" si="167"/>
        <v/>
      </c>
      <c r="BN247" s="92" t="str">
        <f t="shared" si="168"/>
        <v/>
      </c>
      <c r="BO247" s="2"/>
      <c r="BP247" s="2"/>
    </row>
    <row r="248" spans="1:68" ht="15.75" customHeight="1">
      <c r="A248" s="118" t="str">
        <f>IF(B$6="LECTURE",IF('Database (LECTURE-RES-PRAC)'!A243="","",'Database (LECTURE-RES-PRAC)'!A243),"")</f>
        <v/>
      </c>
      <c r="B248" s="119" t="str">
        <f>IF(B$6="LECTURE",IF('Database (LECTURE-RES-PRAC)'!B243="","",'Database (LECTURE-RES-PRAC)'!B243),"")</f>
        <v/>
      </c>
      <c r="C248" s="118" t="str">
        <f>IF(B248&lt;&gt;"",'Database (LECTURE-RES-PRAC)'!C243,"")</f>
        <v/>
      </c>
      <c r="D248" s="276"/>
      <c r="E248" s="57"/>
      <c r="F248" s="57"/>
      <c r="G248" s="57"/>
      <c r="H248" s="57"/>
      <c r="I248" s="57"/>
      <c r="J248" s="57"/>
      <c r="K248" s="57"/>
      <c r="L248" s="57"/>
      <c r="M248" s="57"/>
      <c r="N248" s="116" t="str">
        <f t="shared" si="136"/>
        <v/>
      </c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116" t="str">
        <f t="shared" si="137"/>
        <v/>
      </c>
      <c r="Z248" s="57"/>
      <c r="AA248" s="57"/>
      <c r="AB248" s="57"/>
      <c r="AC248" s="57"/>
      <c r="AD248" s="57"/>
      <c r="AE248" s="57"/>
      <c r="AF248" s="57"/>
      <c r="AG248" s="57"/>
      <c r="AH248" s="57"/>
      <c r="AI248" s="57"/>
      <c r="AJ248" s="117" t="str">
        <f t="shared" si="138"/>
        <v/>
      </c>
      <c r="AK248" s="120" t="str">
        <f t="shared" si="139"/>
        <v/>
      </c>
      <c r="AL248" s="92" t="str">
        <f t="shared" si="140"/>
        <v/>
      </c>
      <c r="AM248" s="92" t="str">
        <f t="shared" si="141"/>
        <v/>
      </c>
      <c r="AN248" s="120" t="str">
        <f t="shared" si="142"/>
        <v/>
      </c>
      <c r="AO248" s="92" t="str">
        <f t="shared" si="143"/>
        <v/>
      </c>
      <c r="AP248" s="92" t="str">
        <f t="shared" si="144"/>
        <v/>
      </c>
      <c r="AQ248" s="120" t="str">
        <f t="shared" si="145"/>
        <v/>
      </c>
      <c r="AR248" s="92" t="str">
        <f t="shared" si="146"/>
        <v/>
      </c>
      <c r="AS248" s="92" t="str">
        <f t="shared" si="147"/>
        <v/>
      </c>
      <c r="AT248" s="120" t="str">
        <f t="shared" si="148"/>
        <v/>
      </c>
      <c r="AU248" s="92" t="str">
        <f t="shared" si="149"/>
        <v/>
      </c>
      <c r="AV248" s="92" t="str">
        <f t="shared" si="150"/>
        <v/>
      </c>
      <c r="AW248" s="120" t="str">
        <f t="shared" si="151"/>
        <v/>
      </c>
      <c r="AX248" s="92" t="str">
        <f t="shared" si="152"/>
        <v/>
      </c>
      <c r="AY248" s="92" t="str">
        <f t="shared" si="153"/>
        <v/>
      </c>
      <c r="AZ248" s="91" t="str">
        <f t="shared" si="154"/>
        <v/>
      </c>
      <c r="BA248" s="92" t="str">
        <f t="shared" si="155"/>
        <v/>
      </c>
      <c r="BB248" s="92" t="str">
        <f t="shared" si="156"/>
        <v/>
      </c>
      <c r="BC248" s="91" t="str">
        <f t="shared" si="157"/>
        <v/>
      </c>
      <c r="BD248" s="92" t="str">
        <f t="shared" si="158"/>
        <v/>
      </c>
      <c r="BE248" s="92" t="str">
        <f t="shared" si="159"/>
        <v/>
      </c>
      <c r="BF248" s="91" t="str">
        <f t="shared" si="160"/>
        <v/>
      </c>
      <c r="BG248" s="92" t="str">
        <f t="shared" si="161"/>
        <v/>
      </c>
      <c r="BH248" s="92" t="str">
        <f t="shared" si="162"/>
        <v/>
      </c>
      <c r="BI248" s="91" t="str">
        <f t="shared" si="163"/>
        <v/>
      </c>
      <c r="BJ248" s="92" t="str">
        <f t="shared" si="164"/>
        <v/>
      </c>
      <c r="BK248" s="92" t="str">
        <f t="shared" si="165"/>
        <v/>
      </c>
      <c r="BL248" s="91" t="str">
        <f t="shared" si="166"/>
        <v/>
      </c>
      <c r="BM248" s="92" t="str">
        <f t="shared" si="167"/>
        <v/>
      </c>
      <c r="BN248" s="92" t="str">
        <f t="shared" si="168"/>
        <v/>
      </c>
      <c r="BO248" s="2"/>
      <c r="BP248" s="2"/>
    </row>
    <row r="249" spans="1:68" ht="15.75" customHeight="1">
      <c r="A249" s="118" t="str">
        <f>IF(B$6="LECTURE",IF('Database (LECTURE-RES-PRAC)'!A244="","",'Database (LECTURE-RES-PRAC)'!A244),"")</f>
        <v/>
      </c>
      <c r="B249" s="119" t="str">
        <f>IF(B$6="LECTURE",IF('Database (LECTURE-RES-PRAC)'!B244="","",'Database (LECTURE-RES-PRAC)'!B244),"")</f>
        <v/>
      </c>
      <c r="C249" s="118" t="str">
        <f>IF(B249&lt;&gt;"",'Database (LECTURE-RES-PRAC)'!C244,"")</f>
        <v/>
      </c>
      <c r="D249" s="276"/>
      <c r="E249" s="57"/>
      <c r="F249" s="57"/>
      <c r="G249" s="57"/>
      <c r="H249" s="57"/>
      <c r="I249" s="57"/>
      <c r="J249" s="57"/>
      <c r="K249" s="57"/>
      <c r="L249" s="57"/>
      <c r="M249" s="57"/>
      <c r="N249" s="116" t="str">
        <f t="shared" si="136"/>
        <v/>
      </c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116" t="str">
        <f t="shared" si="137"/>
        <v/>
      </c>
      <c r="Z249" s="57"/>
      <c r="AA249" s="57"/>
      <c r="AB249" s="57"/>
      <c r="AC249" s="57"/>
      <c r="AD249" s="57"/>
      <c r="AE249" s="57"/>
      <c r="AF249" s="57"/>
      <c r="AG249" s="57"/>
      <c r="AH249" s="57"/>
      <c r="AI249" s="57"/>
      <c r="AJ249" s="117" t="str">
        <f t="shared" si="138"/>
        <v/>
      </c>
      <c r="AK249" s="120" t="str">
        <f t="shared" si="139"/>
        <v/>
      </c>
      <c r="AL249" s="92" t="str">
        <f t="shared" si="140"/>
        <v/>
      </c>
      <c r="AM249" s="92" t="str">
        <f t="shared" si="141"/>
        <v/>
      </c>
      <c r="AN249" s="120" t="str">
        <f t="shared" si="142"/>
        <v/>
      </c>
      <c r="AO249" s="92" t="str">
        <f t="shared" si="143"/>
        <v/>
      </c>
      <c r="AP249" s="92" t="str">
        <f t="shared" si="144"/>
        <v/>
      </c>
      <c r="AQ249" s="120" t="str">
        <f t="shared" si="145"/>
        <v/>
      </c>
      <c r="AR249" s="92" t="str">
        <f t="shared" si="146"/>
        <v/>
      </c>
      <c r="AS249" s="92" t="str">
        <f t="shared" si="147"/>
        <v/>
      </c>
      <c r="AT249" s="120" t="str">
        <f t="shared" si="148"/>
        <v/>
      </c>
      <c r="AU249" s="92" t="str">
        <f t="shared" si="149"/>
        <v/>
      </c>
      <c r="AV249" s="92" t="str">
        <f t="shared" si="150"/>
        <v/>
      </c>
      <c r="AW249" s="120" t="str">
        <f t="shared" si="151"/>
        <v/>
      </c>
      <c r="AX249" s="92" t="str">
        <f t="shared" si="152"/>
        <v/>
      </c>
      <c r="AY249" s="92" t="str">
        <f t="shared" si="153"/>
        <v/>
      </c>
      <c r="AZ249" s="91" t="str">
        <f t="shared" si="154"/>
        <v/>
      </c>
      <c r="BA249" s="92" t="str">
        <f t="shared" si="155"/>
        <v/>
      </c>
      <c r="BB249" s="92" t="str">
        <f t="shared" si="156"/>
        <v/>
      </c>
      <c r="BC249" s="91" t="str">
        <f t="shared" si="157"/>
        <v/>
      </c>
      <c r="BD249" s="92" t="str">
        <f t="shared" si="158"/>
        <v/>
      </c>
      <c r="BE249" s="92" t="str">
        <f t="shared" si="159"/>
        <v/>
      </c>
      <c r="BF249" s="91" t="str">
        <f t="shared" si="160"/>
        <v/>
      </c>
      <c r="BG249" s="92" t="str">
        <f t="shared" si="161"/>
        <v/>
      </c>
      <c r="BH249" s="92" t="str">
        <f t="shared" si="162"/>
        <v/>
      </c>
      <c r="BI249" s="91" t="str">
        <f t="shared" si="163"/>
        <v/>
      </c>
      <c r="BJ249" s="92" t="str">
        <f t="shared" si="164"/>
        <v/>
      </c>
      <c r="BK249" s="92" t="str">
        <f t="shared" si="165"/>
        <v/>
      </c>
      <c r="BL249" s="91" t="str">
        <f t="shared" si="166"/>
        <v/>
      </c>
      <c r="BM249" s="92" t="str">
        <f t="shared" si="167"/>
        <v/>
      </c>
      <c r="BN249" s="92" t="str">
        <f t="shared" si="168"/>
        <v/>
      </c>
      <c r="BO249" s="2"/>
      <c r="BP249" s="2"/>
    </row>
    <row r="250" spans="1:68" ht="15.75" customHeight="1">
      <c r="A250" s="118" t="str">
        <f>IF(B$6="LECTURE",IF('Database (LECTURE-RES-PRAC)'!A245="","",'Database (LECTURE-RES-PRAC)'!A245),"")</f>
        <v/>
      </c>
      <c r="B250" s="119" t="str">
        <f>IF(B$6="LECTURE",IF('Database (LECTURE-RES-PRAC)'!B245="","",'Database (LECTURE-RES-PRAC)'!B245),"")</f>
        <v/>
      </c>
      <c r="C250" s="118" t="str">
        <f>IF(B250&lt;&gt;"",'Database (LECTURE-RES-PRAC)'!C245,"")</f>
        <v/>
      </c>
      <c r="D250" s="276"/>
      <c r="E250" s="57"/>
      <c r="F250" s="57"/>
      <c r="G250" s="57"/>
      <c r="H250" s="57"/>
      <c r="I250" s="57"/>
      <c r="J250" s="57"/>
      <c r="K250" s="57"/>
      <c r="L250" s="57"/>
      <c r="M250" s="57"/>
      <c r="N250" s="116" t="str">
        <f t="shared" si="136"/>
        <v/>
      </c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116" t="str">
        <f t="shared" si="137"/>
        <v/>
      </c>
      <c r="Z250" s="57"/>
      <c r="AA250" s="57"/>
      <c r="AB250" s="57"/>
      <c r="AC250" s="57"/>
      <c r="AD250" s="57"/>
      <c r="AE250" s="57"/>
      <c r="AF250" s="57"/>
      <c r="AG250" s="57"/>
      <c r="AH250" s="57"/>
      <c r="AI250" s="57"/>
      <c r="AJ250" s="117" t="str">
        <f t="shared" si="138"/>
        <v/>
      </c>
      <c r="AK250" s="120" t="str">
        <f t="shared" si="139"/>
        <v/>
      </c>
      <c r="AL250" s="92" t="str">
        <f t="shared" si="140"/>
        <v/>
      </c>
      <c r="AM250" s="92" t="str">
        <f t="shared" si="141"/>
        <v/>
      </c>
      <c r="AN250" s="120" t="str">
        <f t="shared" si="142"/>
        <v/>
      </c>
      <c r="AO250" s="92" t="str">
        <f t="shared" si="143"/>
        <v/>
      </c>
      <c r="AP250" s="92" t="str">
        <f t="shared" si="144"/>
        <v/>
      </c>
      <c r="AQ250" s="120" t="str">
        <f t="shared" si="145"/>
        <v/>
      </c>
      <c r="AR250" s="92" t="str">
        <f t="shared" si="146"/>
        <v/>
      </c>
      <c r="AS250" s="92" t="str">
        <f t="shared" si="147"/>
        <v/>
      </c>
      <c r="AT250" s="120" t="str">
        <f t="shared" si="148"/>
        <v/>
      </c>
      <c r="AU250" s="92" t="str">
        <f t="shared" si="149"/>
        <v/>
      </c>
      <c r="AV250" s="92" t="str">
        <f t="shared" si="150"/>
        <v/>
      </c>
      <c r="AW250" s="120" t="str">
        <f t="shared" si="151"/>
        <v/>
      </c>
      <c r="AX250" s="92" t="str">
        <f t="shared" si="152"/>
        <v/>
      </c>
      <c r="AY250" s="92" t="str">
        <f t="shared" si="153"/>
        <v/>
      </c>
      <c r="AZ250" s="91" t="str">
        <f t="shared" si="154"/>
        <v/>
      </c>
      <c r="BA250" s="92" t="str">
        <f t="shared" si="155"/>
        <v/>
      </c>
      <c r="BB250" s="92" t="str">
        <f t="shared" si="156"/>
        <v/>
      </c>
      <c r="BC250" s="91" t="str">
        <f t="shared" si="157"/>
        <v/>
      </c>
      <c r="BD250" s="92" t="str">
        <f t="shared" si="158"/>
        <v/>
      </c>
      <c r="BE250" s="92" t="str">
        <f t="shared" si="159"/>
        <v/>
      </c>
      <c r="BF250" s="91" t="str">
        <f t="shared" si="160"/>
        <v/>
      </c>
      <c r="BG250" s="92" t="str">
        <f t="shared" si="161"/>
        <v/>
      </c>
      <c r="BH250" s="92" t="str">
        <f t="shared" si="162"/>
        <v/>
      </c>
      <c r="BI250" s="91" t="str">
        <f t="shared" si="163"/>
        <v/>
      </c>
      <c r="BJ250" s="92" t="str">
        <f t="shared" si="164"/>
        <v/>
      </c>
      <c r="BK250" s="92" t="str">
        <f t="shared" si="165"/>
        <v/>
      </c>
      <c r="BL250" s="91" t="str">
        <f t="shared" si="166"/>
        <v/>
      </c>
      <c r="BM250" s="92" t="str">
        <f t="shared" si="167"/>
        <v/>
      </c>
      <c r="BN250" s="92" t="str">
        <f t="shared" si="168"/>
        <v/>
      </c>
      <c r="BO250" s="2"/>
      <c r="BP250" s="2"/>
    </row>
    <row r="251" spans="1:68" ht="15.75" customHeight="1">
      <c r="A251" s="118" t="str">
        <f>IF(B$6="LECTURE",IF('Database (LECTURE-RES-PRAC)'!A246="","",'Database (LECTURE-RES-PRAC)'!A246),"")</f>
        <v/>
      </c>
      <c r="B251" s="119" t="str">
        <f>IF(B$6="LECTURE",IF('Database (LECTURE-RES-PRAC)'!B246="","",'Database (LECTURE-RES-PRAC)'!B246),"")</f>
        <v/>
      </c>
      <c r="C251" s="118" t="str">
        <f>IF(B251&lt;&gt;"",'Database (LECTURE-RES-PRAC)'!C246,"")</f>
        <v/>
      </c>
      <c r="D251" s="276"/>
      <c r="E251" s="57"/>
      <c r="F251" s="57"/>
      <c r="G251" s="57"/>
      <c r="H251" s="57"/>
      <c r="I251" s="57"/>
      <c r="J251" s="57"/>
      <c r="K251" s="57"/>
      <c r="L251" s="57"/>
      <c r="M251" s="57"/>
      <c r="N251" s="116" t="str">
        <f t="shared" si="136"/>
        <v/>
      </c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116" t="str">
        <f t="shared" si="137"/>
        <v/>
      </c>
      <c r="Z251" s="57"/>
      <c r="AA251" s="57"/>
      <c r="AB251" s="57"/>
      <c r="AC251" s="57"/>
      <c r="AD251" s="57"/>
      <c r="AE251" s="57"/>
      <c r="AF251" s="57"/>
      <c r="AG251" s="57"/>
      <c r="AH251" s="57"/>
      <c r="AI251" s="57"/>
      <c r="AJ251" s="117" t="str">
        <f t="shared" si="138"/>
        <v/>
      </c>
      <c r="AK251" s="120" t="str">
        <f t="shared" si="139"/>
        <v/>
      </c>
      <c r="AL251" s="92" t="str">
        <f t="shared" si="140"/>
        <v/>
      </c>
      <c r="AM251" s="92" t="str">
        <f t="shared" si="141"/>
        <v/>
      </c>
      <c r="AN251" s="120" t="str">
        <f t="shared" si="142"/>
        <v/>
      </c>
      <c r="AO251" s="92" t="str">
        <f t="shared" si="143"/>
        <v/>
      </c>
      <c r="AP251" s="92" t="str">
        <f t="shared" si="144"/>
        <v/>
      </c>
      <c r="AQ251" s="120" t="str">
        <f t="shared" si="145"/>
        <v/>
      </c>
      <c r="AR251" s="92" t="str">
        <f t="shared" si="146"/>
        <v/>
      </c>
      <c r="AS251" s="92" t="str">
        <f t="shared" si="147"/>
        <v/>
      </c>
      <c r="AT251" s="120" t="str">
        <f t="shared" si="148"/>
        <v/>
      </c>
      <c r="AU251" s="92" t="str">
        <f t="shared" si="149"/>
        <v/>
      </c>
      <c r="AV251" s="92" t="str">
        <f t="shared" si="150"/>
        <v/>
      </c>
      <c r="AW251" s="120" t="str">
        <f t="shared" si="151"/>
        <v/>
      </c>
      <c r="AX251" s="92" t="str">
        <f t="shared" si="152"/>
        <v/>
      </c>
      <c r="AY251" s="92" t="str">
        <f t="shared" si="153"/>
        <v/>
      </c>
      <c r="AZ251" s="91" t="str">
        <f t="shared" si="154"/>
        <v/>
      </c>
      <c r="BA251" s="92" t="str">
        <f t="shared" si="155"/>
        <v/>
      </c>
      <c r="BB251" s="92" t="str">
        <f t="shared" si="156"/>
        <v/>
      </c>
      <c r="BC251" s="91" t="str">
        <f t="shared" si="157"/>
        <v/>
      </c>
      <c r="BD251" s="92" t="str">
        <f t="shared" si="158"/>
        <v/>
      </c>
      <c r="BE251" s="92" t="str">
        <f t="shared" si="159"/>
        <v/>
      </c>
      <c r="BF251" s="91" t="str">
        <f t="shared" si="160"/>
        <v/>
      </c>
      <c r="BG251" s="92" t="str">
        <f t="shared" si="161"/>
        <v/>
      </c>
      <c r="BH251" s="92" t="str">
        <f t="shared" si="162"/>
        <v/>
      </c>
      <c r="BI251" s="91" t="str">
        <f t="shared" si="163"/>
        <v/>
      </c>
      <c r="BJ251" s="92" t="str">
        <f t="shared" si="164"/>
        <v/>
      </c>
      <c r="BK251" s="92" t="str">
        <f t="shared" si="165"/>
        <v/>
      </c>
      <c r="BL251" s="91" t="str">
        <f t="shared" si="166"/>
        <v/>
      </c>
      <c r="BM251" s="92" t="str">
        <f t="shared" si="167"/>
        <v/>
      </c>
      <c r="BN251" s="92" t="str">
        <f t="shared" si="168"/>
        <v/>
      </c>
      <c r="BO251" s="2"/>
      <c r="BP251" s="2"/>
    </row>
    <row r="252" spans="1:68" ht="15.75" customHeight="1">
      <c r="A252" s="118" t="str">
        <f>IF(B$6="LECTURE",IF('Database (LECTURE-RES-PRAC)'!A247="","",'Database (LECTURE-RES-PRAC)'!A247),"")</f>
        <v/>
      </c>
      <c r="B252" s="119" t="str">
        <f>IF(B$6="LECTURE",IF('Database (LECTURE-RES-PRAC)'!B247="","",'Database (LECTURE-RES-PRAC)'!B247),"")</f>
        <v/>
      </c>
      <c r="C252" s="118" t="str">
        <f>IF(B252&lt;&gt;"",'Database (LECTURE-RES-PRAC)'!C247,"")</f>
        <v/>
      </c>
      <c r="D252" s="276"/>
      <c r="E252" s="57"/>
      <c r="F252" s="57"/>
      <c r="G252" s="57"/>
      <c r="H252" s="57"/>
      <c r="I252" s="57"/>
      <c r="J252" s="57"/>
      <c r="K252" s="57"/>
      <c r="L252" s="57"/>
      <c r="M252" s="57"/>
      <c r="N252" s="116" t="str">
        <f t="shared" si="136"/>
        <v/>
      </c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116" t="str">
        <f t="shared" si="137"/>
        <v/>
      </c>
      <c r="Z252" s="57"/>
      <c r="AA252" s="57"/>
      <c r="AB252" s="57"/>
      <c r="AC252" s="57"/>
      <c r="AD252" s="57"/>
      <c r="AE252" s="57"/>
      <c r="AF252" s="57"/>
      <c r="AG252" s="57"/>
      <c r="AH252" s="57"/>
      <c r="AI252" s="57"/>
      <c r="AJ252" s="117" t="str">
        <f t="shared" si="138"/>
        <v/>
      </c>
      <c r="AK252" s="120" t="str">
        <f t="shared" si="139"/>
        <v/>
      </c>
      <c r="AL252" s="92" t="str">
        <f t="shared" si="140"/>
        <v/>
      </c>
      <c r="AM252" s="92" t="str">
        <f t="shared" si="141"/>
        <v/>
      </c>
      <c r="AN252" s="120" t="str">
        <f t="shared" si="142"/>
        <v/>
      </c>
      <c r="AO252" s="92" t="str">
        <f t="shared" si="143"/>
        <v/>
      </c>
      <c r="AP252" s="92" t="str">
        <f t="shared" si="144"/>
        <v/>
      </c>
      <c r="AQ252" s="120" t="str">
        <f t="shared" si="145"/>
        <v/>
      </c>
      <c r="AR252" s="92" t="str">
        <f t="shared" si="146"/>
        <v/>
      </c>
      <c r="AS252" s="92" t="str">
        <f t="shared" si="147"/>
        <v/>
      </c>
      <c r="AT252" s="120" t="str">
        <f t="shared" si="148"/>
        <v/>
      </c>
      <c r="AU252" s="92" t="str">
        <f t="shared" si="149"/>
        <v/>
      </c>
      <c r="AV252" s="92" t="str">
        <f t="shared" si="150"/>
        <v/>
      </c>
      <c r="AW252" s="120" t="str">
        <f t="shared" si="151"/>
        <v/>
      </c>
      <c r="AX252" s="92" t="str">
        <f t="shared" si="152"/>
        <v/>
      </c>
      <c r="AY252" s="92" t="str">
        <f t="shared" si="153"/>
        <v/>
      </c>
      <c r="AZ252" s="91" t="str">
        <f t="shared" si="154"/>
        <v/>
      </c>
      <c r="BA252" s="92" t="str">
        <f t="shared" si="155"/>
        <v/>
      </c>
      <c r="BB252" s="92" t="str">
        <f t="shared" si="156"/>
        <v/>
      </c>
      <c r="BC252" s="91" t="str">
        <f t="shared" si="157"/>
        <v/>
      </c>
      <c r="BD252" s="92" t="str">
        <f t="shared" si="158"/>
        <v/>
      </c>
      <c r="BE252" s="92" t="str">
        <f t="shared" si="159"/>
        <v/>
      </c>
      <c r="BF252" s="91" t="str">
        <f t="shared" si="160"/>
        <v/>
      </c>
      <c r="BG252" s="92" t="str">
        <f t="shared" si="161"/>
        <v/>
      </c>
      <c r="BH252" s="92" t="str">
        <f t="shared" si="162"/>
        <v/>
      </c>
      <c r="BI252" s="91" t="str">
        <f t="shared" si="163"/>
        <v/>
      </c>
      <c r="BJ252" s="92" t="str">
        <f t="shared" si="164"/>
        <v/>
      </c>
      <c r="BK252" s="92" t="str">
        <f t="shared" si="165"/>
        <v/>
      </c>
      <c r="BL252" s="91" t="str">
        <f t="shared" si="166"/>
        <v/>
      </c>
      <c r="BM252" s="92" t="str">
        <f t="shared" si="167"/>
        <v/>
      </c>
      <c r="BN252" s="92" t="str">
        <f t="shared" si="168"/>
        <v/>
      </c>
      <c r="BO252" s="2"/>
      <c r="BP252" s="2"/>
    </row>
    <row r="253" spans="1:68" ht="15.75" customHeight="1">
      <c r="A253" s="118" t="str">
        <f>IF(B$6="LECTURE",IF('Database (LECTURE-RES-PRAC)'!A248="","",'Database (LECTURE-RES-PRAC)'!A248),"")</f>
        <v/>
      </c>
      <c r="B253" s="119" t="str">
        <f>IF(B$6="LECTURE",IF('Database (LECTURE-RES-PRAC)'!B248="","",'Database (LECTURE-RES-PRAC)'!B248),"")</f>
        <v/>
      </c>
      <c r="C253" s="118" t="str">
        <f>IF(B253&lt;&gt;"",'Database (LECTURE-RES-PRAC)'!C248,"")</f>
        <v/>
      </c>
      <c r="D253" s="276"/>
      <c r="E253" s="57"/>
      <c r="F253" s="57"/>
      <c r="G253" s="57"/>
      <c r="H253" s="57"/>
      <c r="I253" s="57"/>
      <c r="J253" s="57"/>
      <c r="K253" s="57"/>
      <c r="L253" s="57"/>
      <c r="M253" s="57"/>
      <c r="N253" s="116" t="str">
        <f t="shared" si="136"/>
        <v/>
      </c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116" t="str">
        <f t="shared" si="137"/>
        <v/>
      </c>
      <c r="Z253" s="57"/>
      <c r="AA253" s="57"/>
      <c r="AB253" s="57"/>
      <c r="AC253" s="57"/>
      <c r="AD253" s="57"/>
      <c r="AE253" s="57"/>
      <c r="AF253" s="57"/>
      <c r="AG253" s="57"/>
      <c r="AH253" s="57"/>
      <c r="AI253" s="57"/>
      <c r="AJ253" s="117" t="str">
        <f t="shared" si="138"/>
        <v/>
      </c>
      <c r="AK253" s="120" t="str">
        <f t="shared" si="139"/>
        <v/>
      </c>
      <c r="AL253" s="92" t="str">
        <f t="shared" si="140"/>
        <v/>
      </c>
      <c r="AM253" s="92" t="str">
        <f t="shared" si="141"/>
        <v/>
      </c>
      <c r="AN253" s="120" t="str">
        <f t="shared" si="142"/>
        <v/>
      </c>
      <c r="AO253" s="92" t="str">
        <f t="shared" si="143"/>
        <v/>
      </c>
      <c r="AP253" s="92" t="str">
        <f t="shared" si="144"/>
        <v/>
      </c>
      <c r="AQ253" s="120" t="str">
        <f t="shared" si="145"/>
        <v/>
      </c>
      <c r="AR253" s="92" t="str">
        <f t="shared" si="146"/>
        <v/>
      </c>
      <c r="AS253" s="92" t="str">
        <f t="shared" si="147"/>
        <v/>
      </c>
      <c r="AT253" s="120" t="str">
        <f t="shared" si="148"/>
        <v/>
      </c>
      <c r="AU253" s="92" t="str">
        <f t="shared" si="149"/>
        <v/>
      </c>
      <c r="AV253" s="92" t="str">
        <f t="shared" si="150"/>
        <v/>
      </c>
      <c r="AW253" s="120" t="str">
        <f t="shared" si="151"/>
        <v/>
      </c>
      <c r="AX253" s="92" t="str">
        <f t="shared" si="152"/>
        <v/>
      </c>
      <c r="AY253" s="92" t="str">
        <f t="shared" si="153"/>
        <v/>
      </c>
      <c r="AZ253" s="91" t="str">
        <f t="shared" si="154"/>
        <v/>
      </c>
      <c r="BA253" s="92" t="str">
        <f t="shared" si="155"/>
        <v/>
      </c>
      <c r="BB253" s="92" t="str">
        <f t="shared" si="156"/>
        <v/>
      </c>
      <c r="BC253" s="91" t="str">
        <f t="shared" si="157"/>
        <v/>
      </c>
      <c r="BD253" s="92" t="str">
        <f t="shared" si="158"/>
        <v/>
      </c>
      <c r="BE253" s="92" t="str">
        <f t="shared" si="159"/>
        <v/>
      </c>
      <c r="BF253" s="91" t="str">
        <f t="shared" si="160"/>
        <v/>
      </c>
      <c r="BG253" s="92" t="str">
        <f t="shared" si="161"/>
        <v/>
      </c>
      <c r="BH253" s="92" t="str">
        <f t="shared" si="162"/>
        <v/>
      </c>
      <c r="BI253" s="91" t="str">
        <f t="shared" si="163"/>
        <v/>
      </c>
      <c r="BJ253" s="92" t="str">
        <f t="shared" si="164"/>
        <v/>
      </c>
      <c r="BK253" s="92" t="str">
        <f t="shared" si="165"/>
        <v/>
      </c>
      <c r="BL253" s="91" t="str">
        <f t="shared" si="166"/>
        <v/>
      </c>
      <c r="BM253" s="92" t="str">
        <f t="shared" si="167"/>
        <v/>
      </c>
      <c r="BN253" s="92" t="str">
        <f t="shared" si="168"/>
        <v/>
      </c>
      <c r="BO253" s="2"/>
      <c r="BP253" s="2"/>
    </row>
    <row r="254" spans="1:68" ht="15.75" customHeight="1">
      <c r="A254" s="118" t="str">
        <f>IF(B$6="LECTURE",IF('Database (LECTURE-RES-PRAC)'!A249="","",'Database (LECTURE-RES-PRAC)'!A249),"")</f>
        <v/>
      </c>
      <c r="B254" s="119" t="str">
        <f>IF(B$6="LECTURE",IF('Database (LECTURE-RES-PRAC)'!B249="","",'Database (LECTURE-RES-PRAC)'!B249),"")</f>
        <v/>
      </c>
      <c r="C254" s="118" t="str">
        <f>IF(B254&lt;&gt;"",'Database (LECTURE-RES-PRAC)'!C249,"")</f>
        <v/>
      </c>
      <c r="D254" s="276"/>
      <c r="E254" s="57"/>
      <c r="F254" s="57"/>
      <c r="G254" s="57"/>
      <c r="H254" s="57"/>
      <c r="I254" s="57"/>
      <c r="J254" s="57"/>
      <c r="K254" s="57"/>
      <c r="L254" s="57"/>
      <c r="M254" s="57"/>
      <c r="N254" s="116" t="str">
        <f t="shared" si="136"/>
        <v/>
      </c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116" t="str">
        <f t="shared" si="137"/>
        <v/>
      </c>
      <c r="Z254" s="57"/>
      <c r="AA254" s="57"/>
      <c r="AB254" s="57"/>
      <c r="AC254" s="57"/>
      <c r="AD254" s="57"/>
      <c r="AE254" s="57"/>
      <c r="AF254" s="57"/>
      <c r="AG254" s="57"/>
      <c r="AH254" s="57"/>
      <c r="AI254" s="57"/>
      <c r="AJ254" s="117" t="str">
        <f t="shared" si="138"/>
        <v/>
      </c>
      <c r="AK254" s="120" t="str">
        <f t="shared" si="139"/>
        <v/>
      </c>
      <c r="AL254" s="92" t="str">
        <f t="shared" si="140"/>
        <v/>
      </c>
      <c r="AM254" s="92" t="str">
        <f t="shared" si="141"/>
        <v/>
      </c>
      <c r="AN254" s="120" t="str">
        <f t="shared" si="142"/>
        <v/>
      </c>
      <c r="AO254" s="92" t="str">
        <f t="shared" si="143"/>
        <v/>
      </c>
      <c r="AP254" s="92" t="str">
        <f t="shared" si="144"/>
        <v/>
      </c>
      <c r="AQ254" s="120" t="str">
        <f t="shared" si="145"/>
        <v/>
      </c>
      <c r="AR254" s="92" t="str">
        <f t="shared" si="146"/>
        <v/>
      </c>
      <c r="AS254" s="92" t="str">
        <f t="shared" si="147"/>
        <v/>
      </c>
      <c r="AT254" s="120" t="str">
        <f t="shared" si="148"/>
        <v/>
      </c>
      <c r="AU254" s="92" t="str">
        <f t="shared" si="149"/>
        <v/>
      </c>
      <c r="AV254" s="92" t="str">
        <f t="shared" si="150"/>
        <v/>
      </c>
      <c r="AW254" s="120" t="str">
        <f t="shared" si="151"/>
        <v/>
      </c>
      <c r="AX254" s="92" t="str">
        <f t="shared" si="152"/>
        <v/>
      </c>
      <c r="AY254" s="92" t="str">
        <f t="shared" si="153"/>
        <v/>
      </c>
      <c r="AZ254" s="91" t="str">
        <f t="shared" si="154"/>
        <v/>
      </c>
      <c r="BA254" s="92" t="str">
        <f t="shared" si="155"/>
        <v/>
      </c>
      <c r="BB254" s="92" t="str">
        <f t="shared" si="156"/>
        <v/>
      </c>
      <c r="BC254" s="91" t="str">
        <f t="shared" si="157"/>
        <v/>
      </c>
      <c r="BD254" s="92" t="str">
        <f t="shared" si="158"/>
        <v/>
      </c>
      <c r="BE254" s="92" t="str">
        <f t="shared" si="159"/>
        <v/>
      </c>
      <c r="BF254" s="91" t="str">
        <f t="shared" si="160"/>
        <v/>
      </c>
      <c r="BG254" s="92" t="str">
        <f t="shared" si="161"/>
        <v/>
      </c>
      <c r="BH254" s="92" t="str">
        <f t="shared" si="162"/>
        <v/>
      </c>
      <c r="BI254" s="91" t="str">
        <f t="shared" si="163"/>
        <v/>
      </c>
      <c r="BJ254" s="92" t="str">
        <f t="shared" si="164"/>
        <v/>
      </c>
      <c r="BK254" s="92" t="str">
        <f t="shared" si="165"/>
        <v/>
      </c>
      <c r="BL254" s="91" t="str">
        <f t="shared" si="166"/>
        <v/>
      </c>
      <c r="BM254" s="92" t="str">
        <f t="shared" si="167"/>
        <v/>
      </c>
      <c r="BN254" s="92" t="str">
        <f t="shared" si="168"/>
        <v/>
      </c>
      <c r="BO254" s="2"/>
      <c r="BP254" s="2"/>
    </row>
    <row r="255" spans="1:68" ht="15.75" customHeight="1">
      <c r="A255" s="118" t="str">
        <f>IF(B$6="LECTURE",IF('Database (LECTURE-RES-PRAC)'!A250="","",'Database (LECTURE-RES-PRAC)'!A250),"")</f>
        <v/>
      </c>
      <c r="B255" s="119" t="str">
        <f>IF(B$6="LECTURE",IF('Database (LECTURE-RES-PRAC)'!B250="","",'Database (LECTURE-RES-PRAC)'!B250),"")</f>
        <v/>
      </c>
      <c r="C255" s="118" t="str">
        <f>IF(B255&lt;&gt;"",'Database (LECTURE-RES-PRAC)'!C250,"")</f>
        <v/>
      </c>
      <c r="D255" s="276"/>
      <c r="E255" s="57"/>
      <c r="F255" s="57"/>
      <c r="G255" s="57"/>
      <c r="H255" s="57"/>
      <c r="I255" s="57"/>
      <c r="J255" s="57"/>
      <c r="K255" s="57"/>
      <c r="L255" s="57"/>
      <c r="M255" s="57"/>
      <c r="N255" s="116" t="str">
        <f t="shared" si="136"/>
        <v/>
      </c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116" t="str">
        <f t="shared" si="137"/>
        <v/>
      </c>
      <c r="Z255" s="57"/>
      <c r="AA255" s="57"/>
      <c r="AB255" s="57"/>
      <c r="AC255" s="57"/>
      <c r="AD255" s="57"/>
      <c r="AE255" s="57"/>
      <c r="AF255" s="57"/>
      <c r="AG255" s="57"/>
      <c r="AH255" s="57"/>
      <c r="AI255" s="57"/>
      <c r="AJ255" s="117" t="str">
        <f t="shared" si="138"/>
        <v/>
      </c>
      <c r="AK255" s="120" t="str">
        <f t="shared" si="139"/>
        <v/>
      </c>
      <c r="AL255" s="92" t="str">
        <f t="shared" si="140"/>
        <v/>
      </c>
      <c r="AM255" s="92" t="str">
        <f t="shared" si="141"/>
        <v/>
      </c>
      <c r="AN255" s="120" t="str">
        <f t="shared" si="142"/>
        <v/>
      </c>
      <c r="AO255" s="92" t="str">
        <f t="shared" si="143"/>
        <v/>
      </c>
      <c r="AP255" s="92" t="str">
        <f t="shared" si="144"/>
        <v/>
      </c>
      <c r="AQ255" s="120" t="str">
        <f t="shared" si="145"/>
        <v/>
      </c>
      <c r="AR255" s="92" t="str">
        <f t="shared" si="146"/>
        <v/>
      </c>
      <c r="AS255" s="92" t="str">
        <f t="shared" si="147"/>
        <v/>
      </c>
      <c r="AT255" s="120" t="str">
        <f t="shared" si="148"/>
        <v/>
      </c>
      <c r="AU255" s="92" t="str">
        <f t="shared" si="149"/>
        <v/>
      </c>
      <c r="AV255" s="92" t="str">
        <f t="shared" si="150"/>
        <v/>
      </c>
      <c r="AW255" s="120" t="str">
        <f t="shared" si="151"/>
        <v/>
      </c>
      <c r="AX255" s="92" t="str">
        <f t="shared" si="152"/>
        <v/>
      </c>
      <c r="AY255" s="92" t="str">
        <f t="shared" si="153"/>
        <v/>
      </c>
      <c r="AZ255" s="91" t="str">
        <f t="shared" si="154"/>
        <v/>
      </c>
      <c r="BA255" s="92" t="str">
        <f t="shared" si="155"/>
        <v/>
      </c>
      <c r="BB255" s="92" t="str">
        <f t="shared" si="156"/>
        <v/>
      </c>
      <c r="BC255" s="91" t="str">
        <f t="shared" si="157"/>
        <v/>
      </c>
      <c r="BD255" s="92" t="str">
        <f t="shared" si="158"/>
        <v/>
      </c>
      <c r="BE255" s="92" t="str">
        <f t="shared" si="159"/>
        <v/>
      </c>
      <c r="BF255" s="91" t="str">
        <f t="shared" si="160"/>
        <v/>
      </c>
      <c r="BG255" s="92" t="str">
        <f t="shared" si="161"/>
        <v/>
      </c>
      <c r="BH255" s="92" t="str">
        <f t="shared" si="162"/>
        <v/>
      </c>
      <c r="BI255" s="91" t="str">
        <f t="shared" si="163"/>
        <v/>
      </c>
      <c r="BJ255" s="92" t="str">
        <f t="shared" si="164"/>
        <v/>
      </c>
      <c r="BK255" s="92" t="str">
        <f t="shared" si="165"/>
        <v/>
      </c>
      <c r="BL255" s="91" t="str">
        <f t="shared" si="166"/>
        <v/>
      </c>
      <c r="BM255" s="92" t="str">
        <f t="shared" si="167"/>
        <v/>
      </c>
      <c r="BN255" s="92" t="str">
        <f t="shared" si="168"/>
        <v/>
      </c>
      <c r="BO255" s="2"/>
      <c r="BP255" s="2"/>
    </row>
    <row r="256" spans="1:68" ht="15.75" customHeight="1">
      <c r="A256" s="118" t="str">
        <f>IF(B$6="LECTURE",IF('Database (LECTURE-RES-PRAC)'!A251="","",'Database (LECTURE-RES-PRAC)'!A251),"")</f>
        <v/>
      </c>
      <c r="B256" s="119" t="str">
        <f>IF(B$6="LECTURE",IF('Database (LECTURE-RES-PRAC)'!B251="","",'Database (LECTURE-RES-PRAC)'!B251),"")</f>
        <v/>
      </c>
      <c r="C256" s="118" t="str">
        <f>IF(B256&lt;&gt;"",'Database (LECTURE-RES-PRAC)'!C251,"")</f>
        <v/>
      </c>
      <c r="D256" s="276"/>
      <c r="E256" s="57"/>
      <c r="F256" s="57"/>
      <c r="G256" s="57"/>
      <c r="H256" s="57"/>
      <c r="I256" s="57"/>
      <c r="J256" s="57"/>
      <c r="K256" s="57"/>
      <c r="L256" s="57"/>
      <c r="M256" s="57"/>
      <c r="N256" s="116" t="str">
        <f t="shared" si="136"/>
        <v/>
      </c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116" t="str">
        <f t="shared" si="137"/>
        <v/>
      </c>
      <c r="Z256" s="57"/>
      <c r="AA256" s="57"/>
      <c r="AB256" s="57"/>
      <c r="AC256" s="57"/>
      <c r="AD256" s="57"/>
      <c r="AE256" s="57"/>
      <c r="AF256" s="57"/>
      <c r="AG256" s="57"/>
      <c r="AH256" s="57"/>
      <c r="AI256" s="57"/>
      <c r="AJ256" s="117" t="str">
        <f t="shared" si="138"/>
        <v/>
      </c>
      <c r="AK256" s="120" t="str">
        <f t="shared" si="139"/>
        <v/>
      </c>
      <c r="AL256" s="92" t="str">
        <f t="shared" si="140"/>
        <v/>
      </c>
      <c r="AM256" s="92" t="str">
        <f t="shared" si="141"/>
        <v/>
      </c>
      <c r="AN256" s="120" t="str">
        <f t="shared" si="142"/>
        <v/>
      </c>
      <c r="AO256" s="92" t="str">
        <f t="shared" si="143"/>
        <v/>
      </c>
      <c r="AP256" s="92" t="str">
        <f t="shared" si="144"/>
        <v/>
      </c>
      <c r="AQ256" s="120" t="str">
        <f t="shared" si="145"/>
        <v/>
      </c>
      <c r="AR256" s="92" t="str">
        <f t="shared" si="146"/>
        <v/>
      </c>
      <c r="AS256" s="92" t="str">
        <f t="shared" si="147"/>
        <v/>
      </c>
      <c r="AT256" s="120" t="str">
        <f t="shared" si="148"/>
        <v/>
      </c>
      <c r="AU256" s="92" t="str">
        <f t="shared" si="149"/>
        <v/>
      </c>
      <c r="AV256" s="92" t="str">
        <f t="shared" si="150"/>
        <v/>
      </c>
      <c r="AW256" s="120" t="str">
        <f t="shared" si="151"/>
        <v/>
      </c>
      <c r="AX256" s="92" t="str">
        <f t="shared" si="152"/>
        <v/>
      </c>
      <c r="AY256" s="92" t="str">
        <f t="shared" si="153"/>
        <v/>
      </c>
      <c r="AZ256" s="91" t="str">
        <f t="shared" si="154"/>
        <v/>
      </c>
      <c r="BA256" s="92" t="str">
        <f t="shared" si="155"/>
        <v/>
      </c>
      <c r="BB256" s="92" t="str">
        <f t="shared" si="156"/>
        <v/>
      </c>
      <c r="BC256" s="91" t="str">
        <f t="shared" si="157"/>
        <v/>
      </c>
      <c r="BD256" s="92" t="str">
        <f t="shared" si="158"/>
        <v/>
      </c>
      <c r="BE256" s="92" t="str">
        <f t="shared" si="159"/>
        <v/>
      </c>
      <c r="BF256" s="91" t="str">
        <f t="shared" si="160"/>
        <v/>
      </c>
      <c r="BG256" s="92" t="str">
        <f t="shared" si="161"/>
        <v/>
      </c>
      <c r="BH256" s="92" t="str">
        <f t="shared" si="162"/>
        <v/>
      </c>
      <c r="BI256" s="91" t="str">
        <f t="shared" si="163"/>
        <v/>
      </c>
      <c r="BJ256" s="92" t="str">
        <f t="shared" si="164"/>
        <v/>
      </c>
      <c r="BK256" s="92" t="str">
        <f t="shared" si="165"/>
        <v/>
      </c>
      <c r="BL256" s="91" t="str">
        <f t="shared" si="166"/>
        <v/>
      </c>
      <c r="BM256" s="92" t="str">
        <f t="shared" si="167"/>
        <v/>
      </c>
      <c r="BN256" s="92" t="str">
        <f t="shared" si="168"/>
        <v/>
      </c>
      <c r="BO256" s="2"/>
      <c r="BP256" s="2"/>
    </row>
    <row r="257" spans="1:68" ht="15.75" customHeight="1">
      <c r="A257" s="118" t="str">
        <f>IF(B$6="LECTURE",IF('Database (LECTURE-RES-PRAC)'!A252="","",'Database (LECTURE-RES-PRAC)'!A252),"")</f>
        <v/>
      </c>
      <c r="B257" s="119" t="str">
        <f>IF(B$6="LECTURE",IF('Database (LECTURE-RES-PRAC)'!B252="","",'Database (LECTURE-RES-PRAC)'!B252),"")</f>
        <v/>
      </c>
      <c r="C257" s="118" t="str">
        <f>IF(B257&lt;&gt;"",'Database (LECTURE-RES-PRAC)'!C252,"")</f>
        <v/>
      </c>
      <c r="D257" s="276"/>
      <c r="E257" s="57"/>
      <c r="F257" s="57"/>
      <c r="G257" s="57"/>
      <c r="H257" s="57"/>
      <c r="I257" s="57"/>
      <c r="J257" s="57"/>
      <c r="K257" s="57"/>
      <c r="L257" s="57"/>
      <c r="M257" s="57"/>
      <c r="N257" s="116" t="str">
        <f t="shared" si="136"/>
        <v/>
      </c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116" t="str">
        <f t="shared" si="137"/>
        <v/>
      </c>
      <c r="Z257" s="57"/>
      <c r="AA257" s="57"/>
      <c r="AB257" s="57"/>
      <c r="AC257" s="57"/>
      <c r="AD257" s="57"/>
      <c r="AE257" s="57"/>
      <c r="AF257" s="57"/>
      <c r="AG257" s="57"/>
      <c r="AH257" s="57"/>
      <c r="AI257" s="57"/>
      <c r="AJ257" s="117" t="str">
        <f t="shared" si="138"/>
        <v/>
      </c>
      <c r="AK257" s="120" t="str">
        <f t="shared" si="139"/>
        <v/>
      </c>
      <c r="AL257" s="92" t="str">
        <f t="shared" si="140"/>
        <v/>
      </c>
      <c r="AM257" s="92" t="str">
        <f t="shared" si="141"/>
        <v/>
      </c>
      <c r="AN257" s="120" t="str">
        <f t="shared" si="142"/>
        <v/>
      </c>
      <c r="AO257" s="92" t="str">
        <f t="shared" si="143"/>
        <v/>
      </c>
      <c r="AP257" s="92" t="str">
        <f t="shared" si="144"/>
        <v/>
      </c>
      <c r="AQ257" s="120" t="str">
        <f t="shared" si="145"/>
        <v/>
      </c>
      <c r="AR257" s="92" t="str">
        <f t="shared" si="146"/>
        <v/>
      </c>
      <c r="AS257" s="92" t="str">
        <f t="shared" si="147"/>
        <v/>
      </c>
      <c r="AT257" s="120" t="str">
        <f t="shared" si="148"/>
        <v/>
      </c>
      <c r="AU257" s="92" t="str">
        <f t="shared" si="149"/>
        <v/>
      </c>
      <c r="AV257" s="92" t="str">
        <f t="shared" si="150"/>
        <v/>
      </c>
      <c r="AW257" s="120" t="str">
        <f t="shared" si="151"/>
        <v/>
      </c>
      <c r="AX257" s="92" t="str">
        <f t="shared" si="152"/>
        <v/>
      </c>
      <c r="AY257" s="92" t="str">
        <f t="shared" si="153"/>
        <v/>
      </c>
      <c r="AZ257" s="91" t="str">
        <f t="shared" si="154"/>
        <v/>
      </c>
      <c r="BA257" s="92" t="str">
        <f t="shared" si="155"/>
        <v/>
      </c>
      <c r="BB257" s="92" t="str">
        <f t="shared" si="156"/>
        <v/>
      </c>
      <c r="BC257" s="91" t="str">
        <f t="shared" si="157"/>
        <v/>
      </c>
      <c r="BD257" s="92" t="str">
        <f t="shared" si="158"/>
        <v/>
      </c>
      <c r="BE257" s="92" t="str">
        <f t="shared" si="159"/>
        <v/>
      </c>
      <c r="BF257" s="91" t="str">
        <f t="shared" si="160"/>
        <v/>
      </c>
      <c r="BG257" s="92" t="str">
        <f t="shared" si="161"/>
        <v/>
      </c>
      <c r="BH257" s="92" t="str">
        <f t="shared" si="162"/>
        <v/>
      </c>
      <c r="BI257" s="91" t="str">
        <f t="shared" si="163"/>
        <v/>
      </c>
      <c r="BJ257" s="92" t="str">
        <f t="shared" si="164"/>
        <v/>
      </c>
      <c r="BK257" s="92" t="str">
        <f t="shared" si="165"/>
        <v/>
      </c>
      <c r="BL257" s="91" t="str">
        <f t="shared" si="166"/>
        <v/>
      </c>
      <c r="BM257" s="92" t="str">
        <f t="shared" si="167"/>
        <v/>
      </c>
      <c r="BN257" s="92" t="str">
        <f t="shared" si="168"/>
        <v/>
      </c>
      <c r="BO257" s="2"/>
      <c r="BP257" s="2"/>
    </row>
    <row r="258" spans="1:68" ht="15.75" customHeight="1">
      <c r="A258" s="118" t="str">
        <f>IF(B$6="LECTURE",IF('Database (LECTURE-RES-PRAC)'!A253="","",'Database (LECTURE-RES-PRAC)'!A253),"")</f>
        <v/>
      </c>
      <c r="B258" s="119" t="str">
        <f>IF(B$6="LECTURE",IF('Database (LECTURE-RES-PRAC)'!B253="","",'Database (LECTURE-RES-PRAC)'!B253),"")</f>
        <v/>
      </c>
      <c r="C258" s="118" t="str">
        <f>IF(B258&lt;&gt;"",'Database (LECTURE-RES-PRAC)'!C253,"")</f>
        <v/>
      </c>
      <c r="D258" s="276"/>
      <c r="E258" s="57"/>
      <c r="F258" s="57"/>
      <c r="G258" s="57"/>
      <c r="H258" s="57"/>
      <c r="I258" s="57"/>
      <c r="J258" s="57"/>
      <c r="K258" s="57"/>
      <c r="L258" s="57"/>
      <c r="M258" s="57"/>
      <c r="N258" s="116" t="str">
        <f t="shared" si="136"/>
        <v/>
      </c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116" t="str">
        <f t="shared" si="137"/>
        <v/>
      </c>
      <c r="Z258" s="57"/>
      <c r="AA258" s="57"/>
      <c r="AB258" s="57"/>
      <c r="AC258" s="57"/>
      <c r="AD258" s="57"/>
      <c r="AE258" s="57"/>
      <c r="AF258" s="57"/>
      <c r="AG258" s="57"/>
      <c r="AH258" s="57"/>
      <c r="AI258" s="57"/>
      <c r="AJ258" s="117" t="str">
        <f t="shared" si="138"/>
        <v/>
      </c>
      <c r="AK258" s="120" t="str">
        <f t="shared" si="139"/>
        <v/>
      </c>
      <c r="AL258" s="92" t="str">
        <f t="shared" si="140"/>
        <v/>
      </c>
      <c r="AM258" s="92" t="str">
        <f t="shared" si="141"/>
        <v/>
      </c>
      <c r="AN258" s="120" t="str">
        <f t="shared" si="142"/>
        <v/>
      </c>
      <c r="AO258" s="92" t="str">
        <f t="shared" si="143"/>
        <v/>
      </c>
      <c r="AP258" s="92" t="str">
        <f t="shared" si="144"/>
        <v/>
      </c>
      <c r="AQ258" s="120" t="str">
        <f t="shared" si="145"/>
        <v/>
      </c>
      <c r="AR258" s="92" t="str">
        <f t="shared" si="146"/>
        <v/>
      </c>
      <c r="AS258" s="92" t="str">
        <f t="shared" si="147"/>
        <v/>
      </c>
      <c r="AT258" s="120" t="str">
        <f t="shared" si="148"/>
        <v/>
      </c>
      <c r="AU258" s="92" t="str">
        <f t="shared" si="149"/>
        <v/>
      </c>
      <c r="AV258" s="92" t="str">
        <f t="shared" si="150"/>
        <v/>
      </c>
      <c r="AW258" s="120" t="str">
        <f t="shared" si="151"/>
        <v/>
      </c>
      <c r="AX258" s="92" t="str">
        <f t="shared" si="152"/>
        <v/>
      </c>
      <c r="AY258" s="92" t="str">
        <f t="shared" si="153"/>
        <v/>
      </c>
      <c r="AZ258" s="91" t="str">
        <f t="shared" si="154"/>
        <v/>
      </c>
      <c r="BA258" s="92" t="str">
        <f t="shared" si="155"/>
        <v/>
      </c>
      <c r="BB258" s="92" t="str">
        <f t="shared" si="156"/>
        <v/>
      </c>
      <c r="BC258" s="91" t="str">
        <f t="shared" si="157"/>
        <v/>
      </c>
      <c r="BD258" s="92" t="str">
        <f t="shared" si="158"/>
        <v/>
      </c>
      <c r="BE258" s="92" t="str">
        <f t="shared" si="159"/>
        <v/>
      </c>
      <c r="BF258" s="91" t="str">
        <f t="shared" si="160"/>
        <v/>
      </c>
      <c r="BG258" s="92" t="str">
        <f t="shared" si="161"/>
        <v/>
      </c>
      <c r="BH258" s="92" t="str">
        <f t="shared" si="162"/>
        <v/>
      </c>
      <c r="BI258" s="91" t="str">
        <f t="shared" si="163"/>
        <v/>
      </c>
      <c r="BJ258" s="92" t="str">
        <f t="shared" si="164"/>
        <v/>
      </c>
      <c r="BK258" s="92" t="str">
        <f t="shared" si="165"/>
        <v/>
      </c>
      <c r="BL258" s="91" t="str">
        <f t="shared" si="166"/>
        <v/>
      </c>
      <c r="BM258" s="92" t="str">
        <f t="shared" si="167"/>
        <v/>
      </c>
      <c r="BN258" s="92" t="str">
        <f t="shared" si="168"/>
        <v/>
      </c>
      <c r="BO258" s="2"/>
      <c r="BP258" s="2"/>
    </row>
    <row r="259" spans="1:68" ht="15.75" customHeight="1">
      <c r="A259" s="118" t="str">
        <f>IF(B$6="LECTURE",IF('Database (LECTURE-RES-PRAC)'!A254="","",'Database (LECTURE-RES-PRAC)'!A254),"")</f>
        <v/>
      </c>
      <c r="B259" s="119" t="str">
        <f>IF(B$6="LECTURE",IF('Database (LECTURE-RES-PRAC)'!B254="","",'Database (LECTURE-RES-PRAC)'!B254),"")</f>
        <v/>
      </c>
      <c r="C259" s="118" t="str">
        <f>IF(B259&lt;&gt;"",'Database (LECTURE-RES-PRAC)'!C254,"")</f>
        <v/>
      </c>
      <c r="D259" s="276"/>
      <c r="E259" s="57"/>
      <c r="F259" s="57"/>
      <c r="G259" s="57"/>
      <c r="H259" s="57"/>
      <c r="I259" s="57"/>
      <c r="J259" s="57"/>
      <c r="K259" s="57"/>
      <c r="L259" s="57"/>
      <c r="M259" s="57"/>
      <c r="N259" s="116" t="str">
        <f t="shared" si="136"/>
        <v/>
      </c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116" t="str">
        <f t="shared" si="137"/>
        <v/>
      </c>
      <c r="Z259" s="57"/>
      <c r="AA259" s="57"/>
      <c r="AB259" s="57"/>
      <c r="AC259" s="57"/>
      <c r="AD259" s="57"/>
      <c r="AE259" s="57"/>
      <c r="AF259" s="57"/>
      <c r="AG259" s="57"/>
      <c r="AH259" s="57"/>
      <c r="AI259" s="57"/>
      <c r="AJ259" s="117" t="str">
        <f t="shared" si="138"/>
        <v/>
      </c>
      <c r="AK259" s="120" t="str">
        <f t="shared" si="139"/>
        <v/>
      </c>
      <c r="AL259" s="92" t="str">
        <f t="shared" si="140"/>
        <v/>
      </c>
      <c r="AM259" s="92" t="str">
        <f t="shared" si="141"/>
        <v/>
      </c>
      <c r="AN259" s="120" t="str">
        <f t="shared" si="142"/>
        <v/>
      </c>
      <c r="AO259" s="92" t="str">
        <f t="shared" si="143"/>
        <v/>
      </c>
      <c r="AP259" s="92" t="str">
        <f t="shared" si="144"/>
        <v/>
      </c>
      <c r="AQ259" s="120" t="str">
        <f t="shared" si="145"/>
        <v/>
      </c>
      <c r="AR259" s="92" t="str">
        <f t="shared" si="146"/>
        <v/>
      </c>
      <c r="AS259" s="92" t="str">
        <f t="shared" si="147"/>
        <v/>
      </c>
      <c r="AT259" s="120" t="str">
        <f t="shared" si="148"/>
        <v/>
      </c>
      <c r="AU259" s="92" t="str">
        <f t="shared" si="149"/>
        <v/>
      </c>
      <c r="AV259" s="92" t="str">
        <f t="shared" si="150"/>
        <v/>
      </c>
      <c r="AW259" s="120" t="str">
        <f t="shared" si="151"/>
        <v/>
      </c>
      <c r="AX259" s="92" t="str">
        <f t="shared" si="152"/>
        <v/>
      </c>
      <c r="AY259" s="92" t="str">
        <f t="shared" si="153"/>
        <v/>
      </c>
      <c r="AZ259" s="91" t="str">
        <f t="shared" si="154"/>
        <v/>
      </c>
      <c r="BA259" s="92" t="str">
        <f t="shared" si="155"/>
        <v/>
      </c>
      <c r="BB259" s="92" t="str">
        <f t="shared" si="156"/>
        <v/>
      </c>
      <c r="BC259" s="91" t="str">
        <f t="shared" si="157"/>
        <v/>
      </c>
      <c r="BD259" s="92" t="str">
        <f t="shared" si="158"/>
        <v/>
      </c>
      <c r="BE259" s="92" t="str">
        <f t="shared" si="159"/>
        <v/>
      </c>
      <c r="BF259" s="91" t="str">
        <f t="shared" si="160"/>
        <v/>
      </c>
      <c r="BG259" s="92" t="str">
        <f t="shared" si="161"/>
        <v/>
      </c>
      <c r="BH259" s="92" t="str">
        <f t="shared" si="162"/>
        <v/>
      </c>
      <c r="BI259" s="91" t="str">
        <f t="shared" si="163"/>
        <v/>
      </c>
      <c r="BJ259" s="92" t="str">
        <f t="shared" si="164"/>
        <v/>
      </c>
      <c r="BK259" s="92" t="str">
        <f t="shared" si="165"/>
        <v/>
      </c>
      <c r="BL259" s="91" t="str">
        <f t="shared" si="166"/>
        <v/>
      </c>
      <c r="BM259" s="92" t="str">
        <f t="shared" si="167"/>
        <v/>
      </c>
      <c r="BN259" s="92" t="str">
        <f t="shared" si="168"/>
        <v/>
      </c>
      <c r="BO259" s="2"/>
      <c r="BP259" s="2"/>
    </row>
    <row r="260" spans="1:68" ht="15.75" customHeight="1">
      <c r="A260" s="118" t="str">
        <f>IF(B$6="LECTURE",IF('Database (LECTURE-RES-PRAC)'!A255="","",'Database (LECTURE-RES-PRAC)'!A255),"")</f>
        <v/>
      </c>
      <c r="B260" s="119" t="str">
        <f>IF(B$6="LECTURE",IF('Database (LECTURE-RES-PRAC)'!B255="","",'Database (LECTURE-RES-PRAC)'!B255),"")</f>
        <v/>
      </c>
      <c r="C260" s="118" t="str">
        <f>IF(B260&lt;&gt;"",'Database (LECTURE-RES-PRAC)'!C255,"")</f>
        <v/>
      </c>
      <c r="D260" s="276"/>
      <c r="E260" s="57"/>
      <c r="F260" s="57"/>
      <c r="G260" s="57"/>
      <c r="H260" s="57"/>
      <c r="I260" s="57"/>
      <c r="J260" s="57"/>
      <c r="K260" s="57"/>
      <c r="L260" s="57"/>
      <c r="M260" s="57"/>
      <c r="N260" s="116" t="str">
        <f t="shared" si="136"/>
        <v/>
      </c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116" t="str">
        <f t="shared" si="137"/>
        <v/>
      </c>
      <c r="Z260" s="57"/>
      <c r="AA260" s="57"/>
      <c r="AB260" s="57"/>
      <c r="AC260" s="57"/>
      <c r="AD260" s="57"/>
      <c r="AE260" s="57"/>
      <c r="AF260" s="57"/>
      <c r="AG260" s="57"/>
      <c r="AH260" s="57"/>
      <c r="AI260" s="57"/>
      <c r="AJ260" s="117" t="str">
        <f t="shared" si="138"/>
        <v/>
      </c>
      <c r="AK260" s="120" t="str">
        <f t="shared" si="139"/>
        <v/>
      </c>
      <c r="AL260" s="92" t="str">
        <f t="shared" si="140"/>
        <v/>
      </c>
      <c r="AM260" s="92" t="str">
        <f t="shared" si="141"/>
        <v/>
      </c>
      <c r="AN260" s="120" t="str">
        <f t="shared" si="142"/>
        <v/>
      </c>
      <c r="AO260" s="92" t="str">
        <f t="shared" si="143"/>
        <v/>
      </c>
      <c r="AP260" s="92" t="str">
        <f t="shared" si="144"/>
        <v/>
      </c>
      <c r="AQ260" s="120" t="str">
        <f t="shared" si="145"/>
        <v/>
      </c>
      <c r="AR260" s="92" t="str">
        <f t="shared" si="146"/>
        <v/>
      </c>
      <c r="AS260" s="92" t="str">
        <f t="shared" si="147"/>
        <v/>
      </c>
      <c r="AT260" s="120" t="str">
        <f t="shared" si="148"/>
        <v/>
      </c>
      <c r="AU260" s="92" t="str">
        <f t="shared" si="149"/>
        <v/>
      </c>
      <c r="AV260" s="92" t="str">
        <f t="shared" si="150"/>
        <v/>
      </c>
      <c r="AW260" s="120" t="str">
        <f t="shared" si="151"/>
        <v/>
      </c>
      <c r="AX260" s="92" t="str">
        <f t="shared" si="152"/>
        <v/>
      </c>
      <c r="AY260" s="92" t="str">
        <f t="shared" si="153"/>
        <v/>
      </c>
      <c r="AZ260" s="91" t="str">
        <f t="shared" si="154"/>
        <v/>
      </c>
      <c r="BA260" s="92" t="str">
        <f t="shared" si="155"/>
        <v/>
      </c>
      <c r="BB260" s="92" t="str">
        <f t="shared" si="156"/>
        <v/>
      </c>
      <c r="BC260" s="91" t="str">
        <f t="shared" si="157"/>
        <v/>
      </c>
      <c r="BD260" s="92" t="str">
        <f t="shared" si="158"/>
        <v/>
      </c>
      <c r="BE260" s="92" t="str">
        <f t="shared" si="159"/>
        <v/>
      </c>
      <c r="BF260" s="91" t="str">
        <f t="shared" si="160"/>
        <v/>
      </c>
      <c r="BG260" s="92" t="str">
        <f t="shared" si="161"/>
        <v/>
      </c>
      <c r="BH260" s="92" t="str">
        <f t="shared" si="162"/>
        <v/>
      </c>
      <c r="BI260" s="91" t="str">
        <f t="shared" si="163"/>
        <v/>
      </c>
      <c r="BJ260" s="92" t="str">
        <f t="shared" si="164"/>
        <v/>
      </c>
      <c r="BK260" s="92" t="str">
        <f t="shared" si="165"/>
        <v/>
      </c>
      <c r="BL260" s="91" t="str">
        <f t="shared" si="166"/>
        <v/>
      </c>
      <c r="BM260" s="92" t="str">
        <f t="shared" si="167"/>
        <v/>
      </c>
      <c r="BN260" s="92" t="str">
        <f t="shared" si="168"/>
        <v/>
      </c>
      <c r="BO260" s="2"/>
      <c r="BP260" s="2"/>
    </row>
    <row r="261" spans="1:68" ht="15.75" customHeight="1">
      <c r="A261" s="118" t="str">
        <f>IF(B$6="LECTURE",IF('Database (LECTURE-RES-PRAC)'!A256="","",'Database (LECTURE-RES-PRAC)'!A256),"")</f>
        <v/>
      </c>
      <c r="B261" s="119" t="str">
        <f>IF(B$6="LECTURE",IF('Database (LECTURE-RES-PRAC)'!B256="","",'Database (LECTURE-RES-PRAC)'!B256),"")</f>
        <v/>
      </c>
      <c r="C261" s="118" t="str">
        <f>IF(B261&lt;&gt;"",'Database (LECTURE-RES-PRAC)'!C256,"")</f>
        <v/>
      </c>
      <c r="D261" s="276"/>
      <c r="E261" s="57"/>
      <c r="F261" s="57"/>
      <c r="G261" s="57"/>
      <c r="H261" s="57"/>
      <c r="I261" s="57"/>
      <c r="J261" s="57"/>
      <c r="K261" s="57"/>
      <c r="L261" s="57"/>
      <c r="M261" s="57"/>
      <c r="N261" s="116" t="str">
        <f t="shared" si="136"/>
        <v/>
      </c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116" t="str">
        <f t="shared" si="137"/>
        <v/>
      </c>
      <c r="Z261" s="57"/>
      <c r="AA261" s="57"/>
      <c r="AB261" s="57"/>
      <c r="AC261" s="57"/>
      <c r="AD261" s="57"/>
      <c r="AE261" s="57"/>
      <c r="AF261" s="57"/>
      <c r="AG261" s="57"/>
      <c r="AH261" s="57"/>
      <c r="AI261" s="57"/>
      <c r="AJ261" s="117" t="str">
        <f t="shared" si="138"/>
        <v/>
      </c>
      <c r="AK261" s="120" t="str">
        <f t="shared" si="139"/>
        <v/>
      </c>
      <c r="AL261" s="92" t="str">
        <f t="shared" si="140"/>
        <v/>
      </c>
      <c r="AM261" s="92" t="str">
        <f t="shared" si="141"/>
        <v/>
      </c>
      <c r="AN261" s="120" t="str">
        <f t="shared" si="142"/>
        <v/>
      </c>
      <c r="AO261" s="92" t="str">
        <f t="shared" si="143"/>
        <v/>
      </c>
      <c r="AP261" s="92" t="str">
        <f t="shared" si="144"/>
        <v/>
      </c>
      <c r="AQ261" s="120" t="str">
        <f t="shared" si="145"/>
        <v/>
      </c>
      <c r="AR261" s="92" t="str">
        <f t="shared" si="146"/>
        <v/>
      </c>
      <c r="AS261" s="92" t="str">
        <f t="shared" si="147"/>
        <v/>
      </c>
      <c r="AT261" s="120" t="str">
        <f t="shared" si="148"/>
        <v/>
      </c>
      <c r="AU261" s="92" t="str">
        <f t="shared" si="149"/>
        <v/>
      </c>
      <c r="AV261" s="92" t="str">
        <f t="shared" si="150"/>
        <v/>
      </c>
      <c r="AW261" s="120" t="str">
        <f t="shared" si="151"/>
        <v/>
      </c>
      <c r="AX261" s="92" t="str">
        <f t="shared" si="152"/>
        <v/>
      </c>
      <c r="AY261" s="92" t="str">
        <f t="shared" si="153"/>
        <v/>
      </c>
      <c r="AZ261" s="91" t="str">
        <f t="shared" si="154"/>
        <v/>
      </c>
      <c r="BA261" s="92" t="str">
        <f t="shared" si="155"/>
        <v/>
      </c>
      <c r="BB261" s="92" t="str">
        <f t="shared" si="156"/>
        <v/>
      </c>
      <c r="BC261" s="91" t="str">
        <f t="shared" si="157"/>
        <v/>
      </c>
      <c r="BD261" s="92" t="str">
        <f t="shared" si="158"/>
        <v/>
      </c>
      <c r="BE261" s="92" t="str">
        <f t="shared" si="159"/>
        <v/>
      </c>
      <c r="BF261" s="91" t="str">
        <f t="shared" si="160"/>
        <v/>
      </c>
      <c r="BG261" s="92" t="str">
        <f t="shared" si="161"/>
        <v/>
      </c>
      <c r="BH261" s="92" t="str">
        <f t="shared" si="162"/>
        <v/>
      </c>
      <c r="BI261" s="91" t="str">
        <f t="shared" si="163"/>
        <v/>
      </c>
      <c r="BJ261" s="92" t="str">
        <f t="shared" si="164"/>
        <v/>
      </c>
      <c r="BK261" s="92" t="str">
        <f t="shared" si="165"/>
        <v/>
      </c>
      <c r="BL261" s="91" t="str">
        <f t="shared" si="166"/>
        <v/>
      </c>
      <c r="BM261" s="92" t="str">
        <f t="shared" si="167"/>
        <v/>
      </c>
      <c r="BN261" s="92" t="str">
        <f t="shared" si="168"/>
        <v/>
      </c>
      <c r="BO261" s="2"/>
      <c r="BP261" s="2"/>
    </row>
    <row r="262" spans="1:68" ht="15.75" customHeight="1">
      <c r="A262" s="118" t="str">
        <f>IF(B$6="LECTURE",IF('Database (LECTURE-RES-PRAC)'!A257="","",'Database (LECTURE-RES-PRAC)'!A257),"")</f>
        <v/>
      </c>
      <c r="B262" s="119" t="str">
        <f>IF(B$6="LECTURE",IF('Database (LECTURE-RES-PRAC)'!B257="","",'Database (LECTURE-RES-PRAC)'!B257),"")</f>
        <v/>
      </c>
      <c r="C262" s="118" t="str">
        <f>IF(B262&lt;&gt;"",'Database (LECTURE-RES-PRAC)'!C257,"")</f>
        <v/>
      </c>
      <c r="D262" s="276"/>
      <c r="E262" s="57"/>
      <c r="F262" s="57"/>
      <c r="G262" s="57"/>
      <c r="H262" s="57"/>
      <c r="I262" s="57"/>
      <c r="J262" s="57"/>
      <c r="K262" s="57"/>
      <c r="L262" s="57"/>
      <c r="M262" s="57"/>
      <c r="N262" s="116" t="str">
        <f t="shared" si="136"/>
        <v/>
      </c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116" t="str">
        <f t="shared" si="137"/>
        <v/>
      </c>
      <c r="Z262" s="57"/>
      <c r="AA262" s="57"/>
      <c r="AB262" s="57"/>
      <c r="AC262" s="57"/>
      <c r="AD262" s="57"/>
      <c r="AE262" s="57"/>
      <c r="AF262" s="57"/>
      <c r="AG262" s="57"/>
      <c r="AH262" s="57"/>
      <c r="AI262" s="57"/>
      <c r="AJ262" s="117" t="str">
        <f t="shared" si="138"/>
        <v/>
      </c>
      <c r="AK262" s="120" t="str">
        <f t="shared" si="139"/>
        <v/>
      </c>
      <c r="AL262" s="92" t="str">
        <f t="shared" si="140"/>
        <v/>
      </c>
      <c r="AM262" s="92" t="str">
        <f t="shared" si="141"/>
        <v/>
      </c>
      <c r="AN262" s="120" t="str">
        <f t="shared" si="142"/>
        <v/>
      </c>
      <c r="AO262" s="92" t="str">
        <f t="shared" si="143"/>
        <v/>
      </c>
      <c r="AP262" s="92" t="str">
        <f t="shared" si="144"/>
        <v/>
      </c>
      <c r="AQ262" s="120" t="str">
        <f t="shared" si="145"/>
        <v/>
      </c>
      <c r="AR262" s="92" t="str">
        <f t="shared" si="146"/>
        <v/>
      </c>
      <c r="AS262" s="92" t="str">
        <f t="shared" si="147"/>
        <v/>
      </c>
      <c r="AT262" s="120" t="str">
        <f t="shared" si="148"/>
        <v/>
      </c>
      <c r="AU262" s="92" t="str">
        <f t="shared" si="149"/>
        <v/>
      </c>
      <c r="AV262" s="92" t="str">
        <f t="shared" si="150"/>
        <v/>
      </c>
      <c r="AW262" s="120" t="str">
        <f t="shared" si="151"/>
        <v/>
      </c>
      <c r="AX262" s="92" t="str">
        <f t="shared" si="152"/>
        <v/>
      </c>
      <c r="AY262" s="92" t="str">
        <f t="shared" si="153"/>
        <v/>
      </c>
      <c r="AZ262" s="91" t="str">
        <f t="shared" si="154"/>
        <v/>
      </c>
      <c r="BA262" s="92" t="str">
        <f t="shared" si="155"/>
        <v/>
      </c>
      <c r="BB262" s="92" t="str">
        <f t="shared" si="156"/>
        <v/>
      </c>
      <c r="BC262" s="91" t="str">
        <f t="shared" si="157"/>
        <v/>
      </c>
      <c r="BD262" s="92" t="str">
        <f t="shared" si="158"/>
        <v/>
      </c>
      <c r="BE262" s="92" t="str">
        <f t="shared" si="159"/>
        <v/>
      </c>
      <c r="BF262" s="91" t="str">
        <f t="shared" si="160"/>
        <v/>
      </c>
      <c r="BG262" s="92" t="str">
        <f t="shared" si="161"/>
        <v/>
      </c>
      <c r="BH262" s="92" t="str">
        <f t="shared" si="162"/>
        <v/>
      </c>
      <c r="BI262" s="91" t="str">
        <f t="shared" si="163"/>
        <v/>
      </c>
      <c r="BJ262" s="92" t="str">
        <f t="shared" si="164"/>
        <v/>
      </c>
      <c r="BK262" s="92" t="str">
        <f t="shared" si="165"/>
        <v/>
      </c>
      <c r="BL262" s="91" t="str">
        <f t="shared" si="166"/>
        <v/>
      </c>
      <c r="BM262" s="92" t="str">
        <f t="shared" si="167"/>
        <v/>
      </c>
      <c r="BN262" s="92" t="str">
        <f t="shared" si="168"/>
        <v/>
      </c>
      <c r="BO262" s="2"/>
      <c r="BP262" s="2"/>
    </row>
    <row r="263" spans="1:68" ht="15.75" customHeight="1">
      <c r="A263" s="118" t="str">
        <f>IF(B$6="LECTURE",IF('Database (LECTURE-RES-PRAC)'!A258="","",'Database (LECTURE-RES-PRAC)'!A258),"")</f>
        <v/>
      </c>
      <c r="B263" s="119" t="str">
        <f>IF(B$6="LECTURE",IF('Database (LECTURE-RES-PRAC)'!B258="","",'Database (LECTURE-RES-PRAC)'!B258),"")</f>
        <v/>
      </c>
      <c r="C263" s="118" t="str">
        <f>IF(B263&lt;&gt;"",'Database (LECTURE-RES-PRAC)'!C258,"")</f>
        <v/>
      </c>
      <c r="D263" s="276"/>
      <c r="E263" s="57"/>
      <c r="F263" s="57"/>
      <c r="G263" s="57"/>
      <c r="H263" s="57"/>
      <c r="I263" s="57"/>
      <c r="J263" s="57"/>
      <c r="K263" s="57"/>
      <c r="L263" s="57"/>
      <c r="M263" s="57"/>
      <c r="N263" s="116" t="str">
        <f t="shared" si="136"/>
        <v/>
      </c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116" t="str">
        <f t="shared" si="137"/>
        <v/>
      </c>
      <c r="Z263" s="57"/>
      <c r="AA263" s="57"/>
      <c r="AB263" s="57"/>
      <c r="AC263" s="57"/>
      <c r="AD263" s="57"/>
      <c r="AE263" s="57"/>
      <c r="AF263" s="57"/>
      <c r="AG263" s="57"/>
      <c r="AH263" s="57"/>
      <c r="AI263" s="57"/>
      <c r="AJ263" s="117" t="str">
        <f t="shared" si="138"/>
        <v/>
      </c>
      <c r="AK263" s="120" t="str">
        <f t="shared" si="139"/>
        <v/>
      </c>
      <c r="AL263" s="92" t="str">
        <f t="shared" si="140"/>
        <v/>
      </c>
      <c r="AM263" s="92" t="str">
        <f t="shared" si="141"/>
        <v/>
      </c>
      <c r="AN263" s="120" t="str">
        <f t="shared" si="142"/>
        <v/>
      </c>
      <c r="AO263" s="92" t="str">
        <f t="shared" si="143"/>
        <v/>
      </c>
      <c r="AP263" s="92" t="str">
        <f t="shared" si="144"/>
        <v/>
      </c>
      <c r="AQ263" s="120" t="str">
        <f t="shared" si="145"/>
        <v/>
      </c>
      <c r="AR263" s="92" t="str">
        <f t="shared" si="146"/>
        <v/>
      </c>
      <c r="AS263" s="92" t="str">
        <f t="shared" si="147"/>
        <v/>
      </c>
      <c r="AT263" s="120" t="str">
        <f t="shared" si="148"/>
        <v/>
      </c>
      <c r="AU263" s="92" t="str">
        <f t="shared" si="149"/>
        <v/>
      </c>
      <c r="AV263" s="92" t="str">
        <f t="shared" si="150"/>
        <v/>
      </c>
      <c r="AW263" s="120" t="str">
        <f t="shared" si="151"/>
        <v/>
      </c>
      <c r="AX263" s="92" t="str">
        <f t="shared" si="152"/>
        <v/>
      </c>
      <c r="AY263" s="92" t="str">
        <f t="shared" si="153"/>
        <v/>
      </c>
      <c r="AZ263" s="91" t="str">
        <f t="shared" si="154"/>
        <v/>
      </c>
      <c r="BA263" s="92" t="str">
        <f t="shared" si="155"/>
        <v/>
      </c>
      <c r="BB263" s="92" t="str">
        <f t="shared" si="156"/>
        <v/>
      </c>
      <c r="BC263" s="91" t="str">
        <f t="shared" si="157"/>
        <v/>
      </c>
      <c r="BD263" s="92" t="str">
        <f t="shared" si="158"/>
        <v/>
      </c>
      <c r="BE263" s="92" t="str">
        <f t="shared" si="159"/>
        <v/>
      </c>
      <c r="BF263" s="91" t="str">
        <f t="shared" si="160"/>
        <v/>
      </c>
      <c r="BG263" s="92" t="str">
        <f t="shared" si="161"/>
        <v/>
      </c>
      <c r="BH263" s="92" t="str">
        <f t="shared" si="162"/>
        <v/>
      </c>
      <c r="BI263" s="91" t="str">
        <f t="shared" si="163"/>
        <v/>
      </c>
      <c r="BJ263" s="92" t="str">
        <f t="shared" si="164"/>
        <v/>
      </c>
      <c r="BK263" s="92" t="str">
        <f t="shared" si="165"/>
        <v/>
      </c>
      <c r="BL263" s="91" t="str">
        <f t="shared" si="166"/>
        <v/>
      </c>
      <c r="BM263" s="92" t="str">
        <f t="shared" si="167"/>
        <v/>
      </c>
      <c r="BN263" s="92" t="str">
        <f t="shared" si="168"/>
        <v/>
      </c>
      <c r="BO263" s="2"/>
      <c r="BP263" s="2"/>
    </row>
    <row r="264" spans="1:68" ht="15.75" customHeight="1">
      <c r="A264" s="118" t="str">
        <f>IF(B$6="LECTURE",IF('Database (LECTURE-RES-PRAC)'!A259="","",'Database (LECTURE-RES-PRAC)'!A259),"")</f>
        <v/>
      </c>
      <c r="B264" s="119" t="str">
        <f>IF(B$6="LECTURE",IF('Database (LECTURE-RES-PRAC)'!B259="","",'Database (LECTURE-RES-PRAC)'!B259),"")</f>
        <v/>
      </c>
      <c r="C264" s="118" t="str">
        <f>IF(B264&lt;&gt;"",'Database (LECTURE-RES-PRAC)'!C259,"")</f>
        <v/>
      </c>
      <c r="D264" s="276"/>
      <c r="E264" s="57"/>
      <c r="F264" s="57"/>
      <c r="G264" s="57"/>
      <c r="H264" s="57"/>
      <c r="I264" s="57"/>
      <c r="J264" s="57"/>
      <c r="K264" s="57"/>
      <c r="L264" s="57"/>
      <c r="M264" s="57"/>
      <c r="N264" s="116" t="str">
        <f t="shared" si="136"/>
        <v/>
      </c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116" t="str">
        <f t="shared" si="137"/>
        <v/>
      </c>
      <c r="Z264" s="57"/>
      <c r="AA264" s="57"/>
      <c r="AB264" s="57"/>
      <c r="AC264" s="57"/>
      <c r="AD264" s="57"/>
      <c r="AE264" s="57"/>
      <c r="AF264" s="57"/>
      <c r="AG264" s="57"/>
      <c r="AH264" s="57"/>
      <c r="AI264" s="57"/>
      <c r="AJ264" s="117" t="str">
        <f t="shared" si="138"/>
        <v/>
      </c>
      <c r="AK264" s="120" t="str">
        <f t="shared" si="139"/>
        <v/>
      </c>
      <c r="AL264" s="92" t="str">
        <f t="shared" si="140"/>
        <v/>
      </c>
      <c r="AM264" s="92" t="str">
        <f t="shared" si="141"/>
        <v/>
      </c>
      <c r="AN264" s="120" t="str">
        <f t="shared" si="142"/>
        <v/>
      </c>
      <c r="AO264" s="92" t="str">
        <f t="shared" si="143"/>
        <v/>
      </c>
      <c r="AP264" s="92" t="str">
        <f t="shared" si="144"/>
        <v/>
      </c>
      <c r="AQ264" s="120" t="str">
        <f t="shared" si="145"/>
        <v/>
      </c>
      <c r="AR264" s="92" t="str">
        <f t="shared" si="146"/>
        <v/>
      </c>
      <c r="AS264" s="92" t="str">
        <f t="shared" si="147"/>
        <v/>
      </c>
      <c r="AT264" s="120" t="str">
        <f t="shared" si="148"/>
        <v/>
      </c>
      <c r="AU264" s="92" t="str">
        <f t="shared" si="149"/>
        <v/>
      </c>
      <c r="AV264" s="92" t="str">
        <f t="shared" si="150"/>
        <v/>
      </c>
      <c r="AW264" s="120" t="str">
        <f t="shared" si="151"/>
        <v/>
      </c>
      <c r="AX264" s="92" t="str">
        <f t="shared" si="152"/>
        <v/>
      </c>
      <c r="AY264" s="92" t="str">
        <f t="shared" si="153"/>
        <v/>
      </c>
      <c r="AZ264" s="91" t="str">
        <f t="shared" si="154"/>
        <v/>
      </c>
      <c r="BA264" s="92" t="str">
        <f t="shared" si="155"/>
        <v/>
      </c>
      <c r="BB264" s="92" t="str">
        <f t="shared" si="156"/>
        <v/>
      </c>
      <c r="BC264" s="91" t="str">
        <f t="shared" si="157"/>
        <v/>
      </c>
      <c r="BD264" s="92" t="str">
        <f t="shared" si="158"/>
        <v/>
      </c>
      <c r="BE264" s="92" t="str">
        <f t="shared" si="159"/>
        <v/>
      </c>
      <c r="BF264" s="91" t="str">
        <f t="shared" si="160"/>
        <v/>
      </c>
      <c r="BG264" s="92" t="str">
        <f t="shared" si="161"/>
        <v/>
      </c>
      <c r="BH264" s="92" t="str">
        <f t="shared" si="162"/>
        <v/>
      </c>
      <c r="BI264" s="91" t="str">
        <f t="shared" si="163"/>
        <v/>
      </c>
      <c r="BJ264" s="92" t="str">
        <f t="shared" si="164"/>
        <v/>
      </c>
      <c r="BK264" s="92" t="str">
        <f t="shared" si="165"/>
        <v/>
      </c>
      <c r="BL264" s="91" t="str">
        <f t="shared" si="166"/>
        <v/>
      </c>
      <c r="BM264" s="92" t="str">
        <f t="shared" si="167"/>
        <v/>
      </c>
      <c r="BN264" s="92" t="str">
        <f t="shared" si="168"/>
        <v/>
      </c>
      <c r="BO264" s="2"/>
      <c r="BP264" s="2"/>
    </row>
    <row r="265" spans="1:68" ht="15.75" customHeight="1">
      <c r="A265" s="118" t="str">
        <f>IF(B$6="LECTURE",IF('Database (LECTURE-RES-PRAC)'!A260="","",'Database (LECTURE-RES-PRAC)'!A260),"")</f>
        <v/>
      </c>
      <c r="B265" s="119" t="str">
        <f>IF(B$6="LECTURE",IF('Database (LECTURE-RES-PRAC)'!B260="","",'Database (LECTURE-RES-PRAC)'!B260),"")</f>
        <v/>
      </c>
      <c r="C265" s="118" t="str">
        <f>IF(B265&lt;&gt;"",'Database (LECTURE-RES-PRAC)'!C260,"")</f>
        <v/>
      </c>
      <c r="D265" s="276"/>
      <c r="E265" s="57"/>
      <c r="F265" s="57"/>
      <c r="G265" s="57"/>
      <c r="H265" s="57"/>
      <c r="I265" s="57"/>
      <c r="J265" s="57"/>
      <c r="K265" s="57"/>
      <c r="L265" s="57"/>
      <c r="M265" s="57"/>
      <c r="N265" s="116" t="str">
        <f t="shared" si="136"/>
        <v/>
      </c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116" t="str">
        <f t="shared" si="137"/>
        <v/>
      </c>
      <c r="Z265" s="57"/>
      <c r="AA265" s="57"/>
      <c r="AB265" s="57"/>
      <c r="AC265" s="57"/>
      <c r="AD265" s="57"/>
      <c r="AE265" s="57"/>
      <c r="AF265" s="57"/>
      <c r="AG265" s="57"/>
      <c r="AH265" s="57"/>
      <c r="AI265" s="57"/>
      <c r="AJ265" s="117" t="str">
        <f t="shared" si="138"/>
        <v/>
      </c>
      <c r="AK265" s="120" t="str">
        <f t="shared" si="139"/>
        <v/>
      </c>
      <c r="AL265" s="92" t="str">
        <f t="shared" si="140"/>
        <v/>
      </c>
      <c r="AM265" s="92" t="str">
        <f t="shared" si="141"/>
        <v/>
      </c>
      <c r="AN265" s="120" t="str">
        <f t="shared" si="142"/>
        <v/>
      </c>
      <c r="AO265" s="92" t="str">
        <f t="shared" si="143"/>
        <v/>
      </c>
      <c r="AP265" s="92" t="str">
        <f t="shared" si="144"/>
        <v/>
      </c>
      <c r="AQ265" s="120" t="str">
        <f t="shared" si="145"/>
        <v/>
      </c>
      <c r="AR265" s="92" t="str">
        <f t="shared" si="146"/>
        <v/>
      </c>
      <c r="AS265" s="92" t="str">
        <f t="shared" si="147"/>
        <v/>
      </c>
      <c r="AT265" s="120" t="str">
        <f t="shared" si="148"/>
        <v/>
      </c>
      <c r="AU265" s="92" t="str">
        <f t="shared" si="149"/>
        <v/>
      </c>
      <c r="AV265" s="92" t="str">
        <f t="shared" si="150"/>
        <v/>
      </c>
      <c r="AW265" s="120" t="str">
        <f t="shared" si="151"/>
        <v/>
      </c>
      <c r="AX265" s="92" t="str">
        <f t="shared" si="152"/>
        <v/>
      </c>
      <c r="AY265" s="92" t="str">
        <f t="shared" si="153"/>
        <v/>
      </c>
      <c r="AZ265" s="91" t="str">
        <f t="shared" si="154"/>
        <v/>
      </c>
      <c r="BA265" s="92" t="str">
        <f t="shared" si="155"/>
        <v/>
      </c>
      <c r="BB265" s="92" t="str">
        <f t="shared" si="156"/>
        <v/>
      </c>
      <c r="BC265" s="91" t="str">
        <f t="shared" si="157"/>
        <v/>
      </c>
      <c r="BD265" s="92" t="str">
        <f t="shared" si="158"/>
        <v/>
      </c>
      <c r="BE265" s="92" t="str">
        <f t="shared" si="159"/>
        <v/>
      </c>
      <c r="BF265" s="91" t="str">
        <f t="shared" si="160"/>
        <v/>
      </c>
      <c r="BG265" s="92" t="str">
        <f t="shared" si="161"/>
        <v/>
      </c>
      <c r="BH265" s="92" t="str">
        <f t="shared" si="162"/>
        <v/>
      </c>
      <c r="BI265" s="91" t="str">
        <f t="shared" si="163"/>
        <v/>
      </c>
      <c r="BJ265" s="92" t="str">
        <f t="shared" si="164"/>
        <v/>
      </c>
      <c r="BK265" s="92" t="str">
        <f t="shared" si="165"/>
        <v/>
      </c>
      <c r="BL265" s="91" t="str">
        <f t="shared" si="166"/>
        <v/>
      </c>
      <c r="BM265" s="92" t="str">
        <f t="shared" si="167"/>
        <v/>
      </c>
      <c r="BN265" s="92" t="str">
        <f t="shared" si="168"/>
        <v/>
      </c>
      <c r="BO265" s="2"/>
      <c r="BP265" s="2"/>
    </row>
    <row r="266" spans="1:68" ht="15.75" customHeight="1">
      <c r="A266" s="118" t="str">
        <f>IF(B$6="LECTURE",IF('Database (LECTURE-RES-PRAC)'!A261="","",'Database (LECTURE-RES-PRAC)'!A261),"")</f>
        <v/>
      </c>
      <c r="B266" s="119" t="str">
        <f>IF(B$6="LECTURE",IF('Database (LECTURE-RES-PRAC)'!B261="","",'Database (LECTURE-RES-PRAC)'!B261),"")</f>
        <v/>
      </c>
      <c r="C266" s="118" t="str">
        <f>IF(B266&lt;&gt;"",'Database (LECTURE-RES-PRAC)'!C261,"")</f>
        <v/>
      </c>
      <c r="D266" s="276"/>
      <c r="E266" s="57"/>
      <c r="F266" s="57"/>
      <c r="G266" s="57"/>
      <c r="H266" s="57"/>
      <c r="I266" s="57"/>
      <c r="J266" s="57"/>
      <c r="K266" s="57"/>
      <c r="L266" s="57"/>
      <c r="M266" s="57"/>
      <c r="N266" s="116" t="str">
        <f t="shared" si="136"/>
        <v/>
      </c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116" t="str">
        <f t="shared" si="137"/>
        <v/>
      </c>
      <c r="Z266" s="57"/>
      <c r="AA266" s="57"/>
      <c r="AB266" s="57"/>
      <c r="AC266" s="57"/>
      <c r="AD266" s="57"/>
      <c r="AE266" s="57"/>
      <c r="AF266" s="57"/>
      <c r="AG266" s="57"/>
      <c r="AH266" s="57"/>
      <c r="AI266" s="57"/>
      <c r="AJ266" s="117" t="str">
        <f t="shared" si="138"/>
        <v/>
      </c>
      <c r="AK266" s="120" t="str">
        <f t="shared" si="139"/>
        <v/>
      </c>
      <c r="AL266" s="92" t="str">
        <f t="shared" si="140"/>
        <v/>
      </c>
      <c r="AM266" s="92" t="str">
        <f t="shared" si="141"/>
        <v/>
      </c>
      <c r="AN266" s="120" t="str">
        <f t="shared" si="142"/>
        <v/>
      </c>
      <c r="AO266" s="92" t="str">
        <f t="shared" si="143"/>
        <v/>
      </c>
      <c r="AP266" s="92" t="str">
        <f t="shared" si="144"/>
        <v/>
      </c>
      <c r="AQ266" s="120" t="str">
        <f t="shared" si="145"/>
        <v/>
      </c>
      <c r="AR266" s="92" t="str">
        <f t="shared" si="146"/>
        <v/>
      </c>
      <c r="AS266" s="92" t="str">
        <f t="shared" si="147"/>
        <v/>
      </c>
      <c r="AT266" s="120" t="str">
        <f t="shared" si="148"/>
        <v/>
      </c>
      <c r="AU266" s="92" t="str">
        <f t="shared" si="149"/>
        <v/>
      </c>
      <c r="AV266" s="92" t="str">
        <f t="shared" si="150"/>
        <v/>
      </c>
      <c r="AW266" s="120" t="str">
        <f t="shared" si="151"/>
        <v/>
      </c>
      <c r="AX266" s="92" t="str">
        <f t="shared" si="152"/>
        <v/>
      </c>
      <c r="AY266" s="92" t="str">
        <f t="shared" si="153"/>
        <v/>
      </c>
      <c r="AZ266" s="91" t="str">
        <f t="shared" si="154"/>
        <v/>
      </c>
      <c r="BA266" s="92" t="str">
        <f t="shared" si="155"/>
        <v/>
      </c>
      <c r="BB266" s="92" t="str">
        <f t="shared" si="156"/>
        <v/>
      </c>
      <c r="BC266" s="91" t="str">
        <f t="shared" si="157"/>
        <v/>
      </c>
      <c r="BD266" s="92" t="str">
        <f t="shared" si="158"/>
        <v/>
      </c>
      <c r="BE266" s="92" t="str">
        <f t="shared" si="159"/>
        <v/>
      </c>
      <c r="BF266" s="91" t="str">
        <f t="shared" si="160"/>
        <v/>
      </c>
      <c r="BG266" s="92" t="str">
        <f t="shared" si="161"/>
        <v/>
      </c>
      <c r="BH266" s="92" t="str">
        <f t="shared" si="162"/>
        <v/>
      </c>
      <c r="BI266" s="91" t="str">
        <f t="shared" si="163"/>
        <v/>
      </c>
      <c r="BJ266" s="92" t="str">
        <f t="shared" si="164"/>
        <v/>
      </c>
      <c r="BK266" s="92" t="str">
        <f t="shared" si="165"/>
        <v/>
      </c>
      <c r="BL266" s="91" t="str">
        <f t="shared" si="166"/>
        <v/>
      </c>
      <c r="BM266" s="92" t="str">
        <f t="shared" si="167"/>
        <v/>
      </c>
      <c r="BN266" s="92" t="str">
        <f t="shared" si="168"/>
        <v/>
      </c>
      <c r="BO266" s="2"/>
      <c r="BP266" s="2"/>
    </row>
    <row r="267" spans="1:68" ht="15.75" customHeight="1">
      <c r="A267" s="118" t="str">
        <f>IF(B$6="LECTURE",IF('Database (LECTURE-RES-PRAC)'!A262="","",'Database (LECTURE-RES-PRAC)'!A262),"")</f>
        <v/>
      </c>
      <c r="B267" s="119" t="str">
        <f>IF(B$6="LECTURE",IF('Database (LECTURE-RES-PRAC)'!B262="","",'Database (LECTURE-RES-PRAC)'!B262),"")</f>
        <v/>
      </c>
      <c r="C267" s="118" t="str">
        <f>IF(B267&lt;&gt;"",'Database (LECTURE-RES-PRAC)'!C262,"")</f>
        <v/>
      </c>
      <c r="D267" s="276"/>
      <c r="E267" s="57"/>
      <c r="F267" s="57"/>
      <c r="G267" s="57"/>
      <c r="H267" s="57"/>
      <c r="I267" s="57"/>
      <c r="J267" s="57"/>
      <c r="K267" s="57"/>
      <c r="L267" s="57"/>
      <c r="M267" s="57"/>
      <c r="N267" s="116" t="str">
        <f t="shared" si="136"/>
        <v/>
      </c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116" t="str">
        <f t="shared" si="137"/>
        <v/>
      </c>
      <c r="Z267" s="57"/>
      <c r="AA267" s="57"/>
      <c r="AB267" s="57"/>
      <c r="AC267" s="57"/>
      <c r="AD267" s="57"/>
      <c r="AE267" s="57"/>
      <c r="AF267" s="57"/>
      <c r="AG267" s="57"/>
      <c r="AH267" s="57"/>
      <c r="AI267" s="57"/>
      <c r="AJ267" s="117" t="str">
        <f t="shared" si="138"/>
        <v/>
      </c>
      <c r="AK267" s="120" t="str">
        <f t="shared" si="139"/>
        <v/>
      </c>
      <c r="AL267" s="92" t="str">
        <f t="shared" si="140"/>
        <v/>
      </c>
      <c r="AM267" s="92" t="str">
        <f t="shared" si="141"/>
        <v/>
      </c>
      <c r="AN267" s="120" t="str">
        <f t="shared" si="142"/>
        <v/>
      </c>
      <c r="AO267" s="92" t="str">
        <f t="shared" si="143"/>
        <v/>
      </c>
      <c r="AP267" s="92" t="str">
        <f t="shared" si="144"/>
        <v/>
      </c>
      <c r="AQ267" s="120" t="str">
        <f t="shared" si="145"/>
        <v/>
      </c>
      <c r="AR267" s="92" t="str">
        <f t="shared" si="146"/>
        <v/>
      </c>
      <c r="AS267" s="92" t="str">
        <f t="shared" si="147"/>
        <v/>
      </c>
      <c r="AT267" s="120" t="str">
        <f t="shared" si="148"/>
        <v/>
      </c>
      <c r="AU267" s="92" t="str">
        <f t="shared" si="149"/>
        <v/>
      </c>
      <c r="AV267" s="92" t="str">
        <f t="shared" si="150"/>
        <v/>
      </c>
      <c r="AW267" s="120" t="str">
        <f t="shared" si="151"/>
        <v/>
      </c>
      <c r="AX267" s="92" t="str">
        <f t="shared" si="152"/>
        <v/>
      </c>
      <c r="AY267" s="92" t="str">
        <f t="shared" si="153"/>
        <v/>
      </c>
      <c r="AZ267" s="91" t="str">
        <f t="shared" si="154"/>
        <v/>
      </c>
      <c r="BA267" s="92" t="str">
        <f t="shared" si="155"/>
        <v/>
      </c>
      <c r="BB267" s="92" t="str">
        <f t="shared" si="156"/>
        <v/>
      </c>
      <c r="BC267" s="91" t="str">
        <f t="shared" si="157"/>
        <v/>
      </c>
      <c r="BD267" s="92" t="str">
        <f t="shared" si="158"/>
        <v/>
      </c>
      <c r="BE267" s="92" t="str">
        <f t="shared" si="159"/>
        <v/>
      </c>
      <c r="BF267" s="91" t="str">
        <f t="shared" si="160"/>
        <v/>
      </c>
      <c r="BG267" s="92" t="str">
        <f t="shared" si="161"/>
        <v/>
      </c>
      <c r="BH267" s="92" t="str">
        <f t="shared" si="162"/>
        <v/>
      </c>
      <c r="BI267" s="91" t="str">
        <f t="shared" si="163"/>
        <v/>
      </c>
      <c r="BJ267" s="92" t="str">
        <f t="shared" si="164"/>
        <v/>
      </c>
      <c r="BK267" s="92" t="str">
        <f t="shared" si="165"/>
        <v/>
      </c>
      <c r="BL267" s="91" t="str">
        <f t="shared" si="166"/>
        <v/>
      </c>
      <c r="BM267" s="92" t="str">
        <f t="shared" si="167"/>
        <v/>
      </c>
      <c r="BN267" s="92" t="str">
        <f t="shared" si="168"/>
        <v/>
      </c>
      <c r="BO267" s="2"/>
      <c r="BP267" s="2"/>
    </row>
    <row r="268" spans="1:68" ht="15.75" customHeight="1">
      <c r="A268" s="118" t="str">
        <f>IF(B$6="LECTURE",IF('Database (LECTURE-RES-PRAC)'!A263="","",'Database (LECTURE-RES-PRAC)'!A263),"")</f>
        <v/>
      </c>
      <c r="B268" s="119" t="str">
        <f>IF(B$6="LECTURE",IF('Database (LECTURE-RES-PRAC)'!B263="","",'Database (LECTURE-RES-PRAC)'!B263),"")</f>
        <v/>
      </c>
      <c r="C268" s="118" t="str">
        <f>IF(B268&lt;&gt;"",'Database (LECTURE-RES-PRAC)'!C263,"")</f>
        <v/>
      </c>
      <c r="D268" s="276"/>
      <c r="E268" s="57"/>
      <c r="F268" s="57"/>
      <c r="G268" s="57"/>
      <c r="H268" s="57"/>
      <c r="I268" s="57"/>
      <c r="J268" s="57"/>
      <c r="K268" s="57"/>
      <c r="L268" s="57"/>
      <c r="M268" s="57"/>
      <c r="N268" s="116" t="str">
        <f t="shared" si="136"/>
        <v/>
      </c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116" t="str">
        <f t="shared" si="137"/>
        <v/>
      </c>
      <c r="Z268" s="57"/>
      <c r="AA268" s="57"/>
      <c r="AB268" s="57"/>
      <c r="AC268" s="57"/>
      <c r="AD268" s="57"/>
      <c r="AE268" s="57"/>
      <c r="AF268" s="57"/>
      <c r="AG268" s="57"/>
      <c r="AH268" s="57"/>
      <c r="AI268" s="57"/>
      <c r="AJ268" s="117" t="str">
        <f t="shared" si="138"/>
        <v/>
      </c>
      <c r="AK268" s="120" t="str">
        <f t="shared" si="139"/>
        <v/>
      </c>
      <c r="AL268" s="92" t="str">
        <f t="shared" si="140"/>
        <v/>
      </c>
      <c r="AM268" s="92" t="str">
        <f t="shared" si="141"/>
        <v/>
      </c>
      <c r="AN268" s="120" t="str">
        <f t="shared" si="142"/>
        <v/>
      </c>
      <c r="AO268" s="92" t="str">
        <f t="shared" si="143"/>
        <v/>
      </c>
      <c r="AP268" s="92" t="str">
        <f t="shared" si="144"/>
        <v/>
      </c>
      <c r="AQ268" s="120" t="str">
        <f t="shared" si="145"/>
        <v/>
      </c>
      <c r="AR268" s="92" t="str">
        <f t="shared" si="146"/>
        <v/>
      </c>
      <c r="AS268" s="92" t="str">
        <f t="shared" si="147"/>
        <v/>
      </c>
      <c r="AT268" s="120" t="str">
        <f t="shared" si="148"/>
        <v/>
      </c>
      <c r="AU268" s="92" t="str">
        <f t="shared" si="149"/>
        <v/>
      </c>
      <c r="AV268" s="92" t="str">
        <f t="shared" si="150"/>
        <v/>
      </c>
      <c r="AW268" s="120" t="str">
        <f t="shared" si="151"/>
        <v/>
      </c>
      <c r="AX268" s="92" t="str">
        <f t="shared" si="152"/>
        <v/>
      </c>
      <c r="AY268" s="92" t="str">
        <f t="shared" si="153"/>
        <v/>
      </c>
      <c r="AZ268" s="91" t="str">
        <f t="shared" si="154"/>
        <v/>
      </c>
      <c r="BA268" s="92" t="str">
        <f t="shared" si="155"/>
        <v/>
      </c>
      <c r="BB268" s="92" t="str">
        <f t="shared" si="156"/>
        <v/>
      </c>
      <c r="BC268" s="91" t="str">
        <f t="shared" si="157"/>
        <v/>
      </c>
      <c r="BD268" s="92" t="str">
        <f t="shared" si="158"/>
        <v/>
      </c>
      <c r="BE268" s="92" t="str">
        <f t="shared" si="159"/>
        <v/>
      </c>
      <c r="BF268" s="91" t="str">
        <f t="shared" si="160"/>
        <v/>
      </c>
      <c r="BG268" s="92" t="str">
        <f t="shared" si="161"/>
        <v/>
      </c>
      <c r="BH268" s="92" t="str">
        <f t="shared" si="162"/>
        <v/>
      </c>
      <c r="BI268" s="91" t="str">
        <f t="shared" si="163"/>
        <v/>
      </c>
      <c r="BJ268" s="92" t="str">
        <f t="shared" si="164"/>
        <v/>
      </c>
      <c r="BK268" s="92" t="str">
        <f t="shared" si="165"/>
        <v/>
      </c>
      <c r="BL268" s="91" t="str">
        <f t="shared" si="166"/>
        <v/>
      </c>
      <c r="BM268" s="92" t="str">
        <f t="shared" si="167"/>
        <v/>
      </c>
      <c r="BN268" s="92" t="str">
        <f t="shared" si="168"/>
        <v/>
      </c>
      <c r="BO268" s="2"/>
      <c r="BP268" s="2"/>
    </row>
    <row r="269" spans="1:68" ht="15.75" customHeight="1">
      <c r="A269" s="118" t="str">
        <f>IF(B$6="LECTURE",IF('Database (LECTURE-RES-PRAC)'!A264="","",'Database (LECTURE-RES-PRAC)'!A264),"")</f>
        <v/>
      </c>
      <c r="B269" s="119" t="str">
        <f>IF(B$6="LECTURE",IF('Database (LECTURE-RES-PRAC)'!B264="","",'Database (LECTURE-RES-PRAC)'!B264),"")</f>
        <v/>
      </c>
      <c r="C269" s="118" t="str">
        <f>IF(B269&lt;&gt;"",'Database (LECTURE-RES-PRAC)'!C264,"")</f>
        <v/>
      </c>
      <c r="D269" s="276"/>
      <c r="E269" s="57"/>
      <c r="F269" s="57"/>
      <c r="G269" s="57"/>
      <c r="H269" s="57"/>
      <c r="I269" s="57"/>
      <c r="J269" s="57"/>
      <c r="K269" s="57"/>
      <c r="L269" s="57"/>
      <c r="M269" s="57"/>
      <c r="N269" s="116" t="str">
        <f t="shared" si="136"/>
        <v/>
      </c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116" t="str">
        <f t="shared" si="137"/>
        <v/>
      </c>
      <c r="Z269" s="57"/>
      <c r="AA269" s="57"/>
      <c r="AB269" s="57"/>
      <c r="AC269" s="57"/>
      <c r="AD269" s="57"/>
      <c r="AE269" s="57"/>
      <c r="AF269" s="57"/>
      <c r="AG269" s="57"/>
      <c r="AH269" s="57"/>
      <c r="AI269" s="57"/>
      <c r="AJ269" s="117" t="str">
        <f t="shared" si="138"/>
        <v/>
      </c>
      <c r="AK269" s="120" t="str">
        <f t="shared" si="139"/>
        <v/>
      </c>
      <c r="AL269" s="92" t="str">
        <f t="shared" si="140"/>
        <v/>
      </c>
      <c r="AM269" s="92" t="str">
        <f t="shared" si="141"/>
        <v/>
      </c>
      <c r="AN269" s="120" t="str">
        <f t="shared" si="142"/>
        <v/>
      </c>
      <c r="AO269" s="92" t="str">
        <f t="shared" si="143"/>
        <v/>
      </c>
      <c r="AP269" s="92" t="str">
        <f t="shared" si="144"/>
        <v/>
      </c>
      <c r="AQ269" s="120" t="str">
        <f t="shared" si="145"/>
        <v/>
      </c>
      <c r="AR269" s="92" t="str">
        <f t="shared" si="146"/>
        <v/>
      </c>
      <c r="AS269" s="92" t="str">
        <f t="shared" si="147"/>
        <v/>
      </c>
      <c r="AT269" s="120" t="str">
        <f t="shared" si="148"/>
        <v/>
      </c>
      <c r="AU269" s="92" t="str">
        <f t="shared" si="149"/>
        <v/>
      </c>
      <c r="AV269" s="92" t="str">
        <f t="shared" si="150"/>
        <v/>
      </c>
      <c r="AW269" s="120" t="str">
        <f t="shared" si="151"/>
        <v/>
      </c>
      <c r="AX269" s="92" t="str">
        <f t="shared" si="152"/>
        <v/>
      </c>
      <c r="AY269" s="92" t="str">
        <f t="shared" si="153"/>
        <v/>
      </c>
      <c r="AZ269" s="91" t="str">
        <f t="shared" si="154"/>
        <v/>
      </c>
      <c r="BA269" s="92" t="str">
        <f t="shared" si="155"/>
        <v/>
      </c>
      <c r="BB269" s="92" t="str">
        <f t="shared" si="156"/>
        <v/>
      </c>
      <c r="BC269" s="91" t="str">
        <f t="shared" si="157"/>
        <v/>
      </c>
      <c r="BD269" s="92" t="str">
        <f t="shared" si="158"/>
        <v/>
      </c>
      <c r="BE269" s="92" t="str">
        <f t="shared" si="159"/>
        <v/>
      </c>
      <c r="BF269" s="91" t="str">
        <f t="shared" si="160"/>
        <v/>
      </c>
      <c r="BG269" s="92" t="str">
        <f t="shared" si="161"/>
        <v/>
      </c>
      <c r="BH269" s="92" t="str">
        <f t="shared" si="162"/>
        <v/>
      </c>
      <c r="BI269" s="91" t="str">
        <f t="shared" si="163"/>
        <v/>
      </c>
      <c r="BJ269" s="92" t="str">
        <f t="shared" si="164"/>
        <v/>
      </c>
      <c r="BK269" s="92" t="str">
        <f t="shared" si="165"/>
        <v/>
      </c>
      <c r="BL269" s="91" t="str">
        <f t="shared" si="166"/>
        <v/>
      </c>
      <c r="BM269" s="92" t="str">
        <f t="shared" si="167"/>
        <v/>
      </c>
      <c r="BN269" s="92" t="str">
        <f t="shared" si="168"/>
        <v/>
      </c>
      <c r="BO269" s="2"/>
      <c r="BP269" s="2"/>
    </row>
    <row r="270" spans="1:68" ht="15.75" customHeight="1">
      <c r="A270" s="118" t="str">
        <f>IF(B$6="LECTURE",IF('Database (LECTURE-RES-PRAC)'!A265="","",'Database (LECTURE-RES-PRAC)'!A265),"")</f>
        <v/>
      </c>
      <c r="B270" s="119" t="str">
        <f>IF(B$6="LECTURE",IF('Database (LECTURE-RES-PRAC)'!B265="","",'Database (LECTURE-RES-PRAC)'!B265),"")</f>
        <v/>
      </c>
      <c r="C270" s="118" t="str">
        <f>IF(B270&lt;&gt;"",'Database (LECTURE-RES-PRAC)'!C265,"")</f>
        <v/>
      </c>
      <c r="D270" s="276"/>
      <c r="E270" s="57"/>
      <c r="F270" s="57"/>
      <c r="G270" s="57"/>
      <c r="H270" s="57"/>
      <c r="I270" s="57"/>
      <c r="J270" s="57"/>
      <c r="K270" s="57"/>
      <c r="L270" s="57"/>
      <c r="M270" s="57"/>
      <c r="N270" s="116" t="str">
        <f t="shared" si="136"/>
        <v/>
      </c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116" t="str">
        <f t="shared" si="137"/>
        <v/>
      </c>
      <c r="Z270" s="57"/>
      <c r="AA270" s="57"/>
      <c r="AB270" s="57"/>
      <c r="AC270" s="57"/>
      <c r="AD270" s="57"/>
      <c r="AE270" s="57"/>
      <c r="AF270" s="57"/>
      <c r="AG270" s="57"/>
      <c r="AH270" s="57"/>
      <c r="AI270" s="57"/>
      <c r="AJ270" s="117" t="str">
        <f t="shared" si="138"/>
        <v/>
      </c>
      <c r="AK270" s="120" t="str">
        <f t="shared" si="139"/>
        <v/>
      </c>
      <c r="AL270" s="92" t="str">
        <f t="shared" si="140"/>
        <v/>
      </c>
      <c r="AM270" s="92" t="str">
        <f t="shared" si="141"/>
        <v/>
      </c>
      <c r="AN270" s="120" t="str">
        <f t="shared" si="142"/>
        <v/>
      </c>
      <c r="AO270" s="92" t="str">
        <f t="shared" si="143"/>
        <v/>
      </c>
      <c r="AP270" s="92" t="str">
        <f t="shared" si="144"/>
        <v/>
      </c>
      <c r="AQ270" s="120" t="str">
        <f t="shared" si="145"/>
        <v/>
      </c>
      <c r="AR270" s="92" t="str">
        <f t="shared" si="146"/>
        <v/>
      </c>
      <c r="AS270" s="92" t="str">
        <f t="shared" si="147"/>
        <v/>
      </c>
      <c r="AT270" s="120" t="str">
        <f t="shared" si="148"/>
        <v/>
      </c>
      <c r="AU270" s="92" t="str">
        <f t="shared" si="149"/>
        <v/>
      </c>
      <c r="AV270" s="92" t="str">
        <f t="shared" si="150"/>
        <v/>
      </c>
      <c r="AW270" s="120" t="str">
        <f t="shared" si="151"/>
        <v/>
      </c>
      <c r="AX270" s="92" t="str">
        <f t="shared" si="152"/>
        <v/>
      </c>
      <c r="AY270" s="92" t="str">
        <f t="shared" si="153"/>
        <v/>
      </c>
      <c r="AZ270" s="91" t="str">
        <f t="shared" si="154"/>
        <v/>
      </c>
      <c r="BA270" s="92" t="str">
        <f t="shared" si="155"/>
        <v/>
      </c>
      <c r="BB270" s="92" t="str">
        <f t="shared" si="156"/>
        <v/>
      </c>
      <c r="BC270" s="91" t="str">
        <f t="shared" si="157"/>
        <v/>
      </c>
      <c r="BD270" s="92" t="str">
        <f t="shared" si="158"/>
        <v/>
      </c>
      <c r="BE270" s="92" t="str">
        <f t="shared" si="159"/>
        <v/>
      </c>
      <c r="BF270" s="91" t="str">
        <f t="shared" si="160"/>
        <v/>
      </c>
      <c r="BG270" s="92" t="str">
        <f t="shared" si="161"/>
        <v/>
      </c>
      <c r="BH270" s="92" t="str">
        <f t="shared" si="162"/>
        <v/>
      </c>
      <c r="BI270" s="91" t="str">
        <f t="shared" si="163"/>
        <v/>
      </c>
      <c r="BJ270" s="92" t="str">
        <f t="shared" si="164"/>
        <v/>
      </c>
      <c r="BK270" s="92" t="str">
        <f t="shared" si="165"/>
        <v/>
      </c>
      <c r="BL270" s="91" t="str">
        <f t="shared" si="166"/>
        <v/>
      </c>
      <c r="BM270" s="92" t="str">
        <f t="shared" si="167"/>
        <v/>
      </c>
      <c r="BN270" s="92" t="str">
        <f t="shared" si="168"/>
        <v/>
      </c>
      <c r="BO270" s="2"/>
      <c r="BP270" s="2"/>
    </row>
    <row r="271" spans="1:68" ht="15.75" customHeight="1">
      <c r="A271" s="118" t="str">
        <f>IF(B$6="LECTURE",IF('Database (LECTURE-RES-PRAC)'!A266="","",'Database (LECTURE-RES-PRAC)'!A266),"")</f>
        <v/>
      </c>
      <c r="B271" s="119" t="str">
        <f>IF(B$6="LECTURE",IF('Database (LECTURE-RES-PRAC)'!B266="","",'Database (LECTURE-RES-PRAC)'!B266),"")</f>
        <v/>
      </c>
      <c r="C271" s="118" t="str">
        <f>IF(B271&lt;&gt;"",'Database (LECTURE-RES-PRAC)'!C266,"")</f>
        <v/>
      </c>
      <c r="D271" s="276"/>
      <c r="E271" s="57"/>
      <c r="F271" s="57"/>
      <c r="G271" s="57"/>
      <c r="H271" s="57"/>
      <c r="I271" s="57"/>
      <c r="J271" s="57"/>
      <c r="K271" s="57"/>
      <c r="L271" s="57"/>
      <c r="M271" s="57"/>
      <c r="N271" s="116" t="str">
        <f t="shared" si="136"/>
        <v/>
      </c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116" t="str">
        <f t="shared" si="137"/>
        <v/>
      </c>
      <c r="Z271" s="57"/>
      <c r="AA271" s="57"/>
      <c r="AB271" s="57"/>
      <c r="AC271" s="57"/>
      <c r="AD271" s="57"/>
      <c r="AE271" s="57"/>
      <c r="AF271" s="57"/>
      <c r="AG271" s="57"/>
      <c r="AH271" s="57"/>
      <c r="AI271" s="57"/>
      <c r="AJ271" s="117" t="str">
        <f t="shared" si="138"/>
        <v/>
      </c>
      <c r="AK271" s="120" t="str">
        <f t="shared" si="139"/>
        <v/>
      </c>
      <c r="AL271" s="92" t="str">
        <f t="shared" si="140"/>
        <v/>
      </c>
      <c r="AM271" s="92" t="str">
        <f t="shared" si="141"/>
        <v/>
      </c>
      <c r="AN271" s="120" t="str">
        <f t="shared" si="142"/>
        <v/>
      </c>
      <c r="AO271" s="92" t="str">
        <f t="shared" si="143"/>
        <v/>
      </c>
      <c r="AP271" s="92" t="str">
        <f t="shared" si="144"/>
        <v/>
      </c>
      <c r="AQ271" s="120" t="str">
        <f t="shared" si="145"/>
        <v/>
      </c>
      <c r="AR271" s="92" t="str">
        <f t="shared" si="146"/>
        <v/>
      </c>
      <c r="AS271" s="92" t="str">
        <f t="shared" si="147"/>
        <v/>
      </c>
      <c r="AT271" s="120" t="str">
        <f t="shared" si="148"/>
        <v/>
      </c>
      <c r="AU271" s="92" t="str">
        <f t="shared" si="149"/>
        <v/>
      </c>
      <c r="AV271" s="92" t="str">
        <f t="shared" si="150"/>
        <v/>
      </c>
      <c r="AW271" s="120" t="str">
        <f t="shared" si="151"/>
        <v/>
      </c>
      <c r="AX271" s="92" t="str">
        <f t="shared" si="152"/>
        <v/>
      </c>
      <c r="AY271" s="92" t="str">
        <f t="shared" si="153"/>
        <v/>
      </c>
      <c r="AZ271" s="91" t="str">
        <f t="shared" si="154"/>
        <v/>
      </c>
      <c r="BA271" s="92" t="str">
        <f t="shared" si="155"/>
        <v/>
      </c>
      <c r="BB271" s="92" t="str">
        <f t="shared" si="156"/>
        <v/>
      </c>
      <c r="BC271" s="91" t="str">
        <f t="shared" si="157"/>
        <v/>
      </c>
      <c r="BD271" s="92" t="str">
        <f t="shared" si="158"/>
        <v/>
      </c>
      <c r="BE271" s="92" t="str">
        <f t="shared" si="159"/>
        <v/>
      </c>
      <c r="BF271" s="91" t="str">
        <f t="shared" si="160"/>
        <v/>
      </c>
      <c r="BG271" s="92" t="str">
        <f t="shared" si="161"/>
        <v/>
      </c>
      <c r="BH271" s="92" t="str">
        <f t="shared" si="162"/>
        <v/>
      </c>
      <c r="BI271" s="91" t="str">
        <f t="shared" si="163"/>
        <v/>
      </c>
      <c r="BJ271" s="92" t="str">
        <f t="shared" si="164"/>
        <v/>
      </c>
      <c r="BK271" s="92" t="str">
        <f t="shared" si="165"/>
        <v/>
      </c>
      <c r="BL271" s="91" t="str">
        <f t="shared" si="166"/>
        <v/>
      </c>
      <c r="BM271" s="92" t="str">
        <f t="shared" si="167"/>
        <v/>
      </c>
      <c r="BN271" s="92" t="str">
        <f t="shared" si="168"/>
        <v/>
      </c>
      <c r="BO271" s="2"/>
      <c r="BP271" s="2"/>
    </row>
    <row r="272" spans="1:68" ht="15.75" customHeight="1">
      <c r="A272" s="118" t="str">
        <f>IF(B$6="LECTURE",IF('Database (LECTURE-RES-PRAC)'!A267="","",'Database (LECTURE-RES-PRAC)'!A267),"")</f>
        <v/>
      </c>
      <c r="B272" s="119" t="str">
        <f>IF(B$6="LECTURE",IF('Database (LECTURE-RES-PRAC)'!B267="","",'Database (LECTURE-RES-PRAC)'!B267),"")</f>
        <v/>
      </c>
      <c r="C272" s="118" t="str">
        <f>IF(B272&lt;&gt;"",'Database (LECTURE-RES-PRAC)'!C267,"")</f>
        <v/>
      </c>
      <c r="D272" s="276"/>
      <c r="E272" s="57"/>
      <c r="F272" s="57"/>
      <c r="G272" s="57"/>
      <c r="H272" s="57"/>
      <c r="I272" s="57"/>
      <c r="J272" s="57"/>
      <c r="K272" s="57"/>
      <c r="L272" s="57"/>
      <c r="M272" s="57"/>
      <c r="N272" s="116" t="str">
        <f t="shared" si="136"/>
        <v/>
      </c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116" t="str">
        <f t="shared" si="137"/>
        <v/>
      </c>
      <c r="Z272" s="57"/>
      <c r="AA272" s="57"/>
      <c r="AB272" s="57"/>
      <c r="AC272" s="57"/>
      <c r="AD272" s="57"/>
      <c r="AE272" s="57"/>
      <c r="AF272" s="57"/>
      <c r="AG272" s="57"/>
      <c r="AH272" s="57"/>
      <c r="AI272" s="57"/>
      <c r="AJ272" s="117" t="str">
        <f t="shared" si="138"/>
        <v/>
      </c>
      <c r="AK272" s="120" t="str">
        <f t="shared" si="139"/>
        <v/>
      </c>
      <c r="AL272" s="92" t="str">
        <f t="shared" si="140"/>
        <v/>
      </c>
      <c r="AM272" s="92" t="str">
        <f t="shared" si="141"/>
        <v/>
      </c>
      <c r="AN272" s="120" t="str">
        <f t="shared" si="142"/>
        <v/>
      </c>
      <c r="AO272" s="92" t="str">
        <f t="shared" si="143"/>
        <v/>
      </c>
      <c r="AP272" s="92" t="str">
        <f t="shared" si="144"/>
        <v/>
      </c>
      <c r="AQ272" s="120" t="str">
        <f t="shared" si="145"/>
        <v/>
      </c>
      <c r="AR272" s="92" t="str">
        <f t="shared" si="146"/>
        <v/>
      </c>
      <c r="AS272" s="92" t="str">
        <f t="shared" si="147"/>
        <v/>
      </c>
      <c r="AT272" s="120" t="str">
        <f t="shared" si="148"/>
        <v/>
      </c>
      <c r="AU272" s="92" t="str">
        <f t="shared" si="149"/>
        <v/>
      </c>
      <c r="AV272" s="92" t="str">
        <f t="shared" si="150"/>
        <v/>
      </c>
      <c r="AW272" s="120" t="str">
        <f t="shared" si="151"/>
        <v/>
      </c>
      <c r="AX272" s="92" t="str">
        <f t="shared" si="152"/>
        <v/>
      </c>
      <c r="AY272" s="92" t="str">
        <f t="shared" si="153"/>
        <v/>
      </c>
      <c r="AZ272" s="91" t="str">
        <f t="shared" si="154"/>
        <v/>
      </c>
      <c r="BA272" s="92" t="str">
        <f t="shared" si="155"/>
        <v/>
      </c>
      <c r="BB272" s="92" t="str">
        <f t="shared" si="156"/>
        <v/>
      </c>
      <c r="BC272" s="91" t="str">
        <f t="shared" si="157"/>
        <v/>
      </c>
      <c r="BD272" s="92" t="str">
        <f t="shared" si="158"/>
        <v/>
      </c>
      <c r="BE272" s="92" t="str">
        <f t="shared" si="159"/>
        <v/>
      </c>
      <c r="BF272" s="91" t="str">
        <f t="shared" si="160"/>
        <v/>
      </c>
      <c r="BG272" s="92" t="str">
        <f t="shared" si="161"/>
        <v/>
      </c>
      <c r="BH272" s="92" t="str">
        <f t="shared" si="162"/>
        <v/>
      </c>
      <c r="BI272" s="91" t="str">
        <f t="shared" si="163"/>
        <v/>
      </c>
      <c r="BJ272" s="92" t="str">
        <f t="shared" si="164"/>
        <v/>
      </c>
      <c r="BK272" s="92" t="str">
        <f t="shared" si="165"/>
        <v/>
      </c>
      <c r="BL272" s="91" t="str">
        <f t="shared" si="166"/>
        <v/>
      </c>
      <c r="BM272" s="92" t="str">
        <f t="shared" si="167"/>
        <v/>
      </c>
      <c r="BN272" s="92" t="str">
        <f t="shared" si="168"/>
        <v/>
      </c>
      <c r="BO272" s="2"/>
      <c r="BP272" s="2"/>
    </row>
    <row r="273" spans="1:68" ht="15.75" customHeight="1">
      <c r="A273" s="118" t="str">
        <f>IF(B$6="LECTURE",IF('Database (LECTURE-RES-PRAC)'!A268="","",'Database (LECTURE-RES-PRAC)'!A268),"")</f>
        <v/>
      </c>
      <c r="B273" s="119" t="str">
        <f>IF(B$6="LECTURE",IF('Database (LECTURE-RES-PRAC)'!B268="","",'Database (LECTURE-RES-PRAC)'!B268),"")</f>
        <v/>
      </c>
      <c r="C273" s="118" t="str">
        <f>IF(B273&lt;&gt;"",'Database (LECTURE-RES-PRAC)'!C268,"")</f>
        <v/>
      </c>
      <c r="D273" s="276"/>
      <c r="E273" s="57"/>
      <c r="F273" s="57"/>
      <c r="G273" s="57"/>
      <c r="H273" s="57"/>
      <c r="I273" s="57"/>
      <c r="J273" s="57"/>
      <c r="K273" s="57"/>
      <c r="L273" s="57"/>
      <c r="M273" s="57"/>
      <c r="N273" s="116" t="str">
        <f t="shared" si="136"/>
        <v/>
      </c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116" t="str">
        <f t="shared" si="137"/>
        <v/>
      </c>
      <c r="Z273" s="57"/>
      <c r="AA273" s="57"/>
      <c r="AB273" s="57"/>
      <c r="AC273" s="57"/>
      <c r="AD273" s="57"/>
      <c r="AE273" s="57"/>
      <c r="AF273" s="57"/>
      <c r="AG273" s="57"/>
      <c r="AH273" s="57"/>
      <c r="AI273" s="57"/>
      <c r="AJ273" s="117" t="str">
        <f t="shared" si="138"/>
        <v/>
      </c>
      <c r="AK273" s="120" t="str">
        <f t="shared" si="139"/>
        <v/>
      </c>
      <c r="AL273" s="92" t="str">
        <f t="shared" si="140"/>
        <v/>
      </c>
      <c r="AM273" s="92" t="str">
        <f t="shared" si="141"/>
        <v/>
      </c>
      <c r="AN273" s="120" t="str">
        <f t="shared" si="142"/>
        <v/>
      </c>
      <c r="AO273" s="92" t="str">
        <f t="shared" si="143"/>
        <v/>
      </c>
      <c r="AP273" s="92" t="str">
        <f t="shared" si="144"/>
        <v/>
      </c>
      <c r="AQ273" s="120" t="str">
        <f t="shared" si="145"/>
        <v/>
      </c>
      <c r="AR273" s="92" t="str">
        <f t="shared" si="146"/>
        <v/>
      </c>
      <c r="AS273" s="92" t="str">
        <f t="shared" si="147"/>
        <v/>
      </c>
      <c r="AT273" s="120" t="str">
        <f t="shared" si="148"/>
        <v/>
      </c>
      <c r="AU273" s="92" t="str">
        <f t="shared" si="149"/>
        <v/>
      </c>
      <c r="AV273" s="92" t="str">
        <f t="shared" si="150"/>
        <v/>
      </c>
      <c r="AW273" s="120" t="str">
        <f t="shared" si="151"/>
        <v/>
      </c>
      <c r="AX273" s="92" t="str">
        <f t="shared" si="152"/>
        <v/>
      </c>
      <c r="AY273" s="92" t="str">
        <f t="shared" si="153"/>
        <v/>
      </c>
      <c r="AZ273" s="91" t="str">
        <f t="shared" si="154"/>
        <v/>
      </c>
      <c r="BA273" s="92" t="str">
        <f t="shared" si="155"/>
        <v/>
      </c>
      <c r="BB273" s="92" t="str">
        <f t="shared" si="156"/>
        <v/>
      </c>
      <c r="BC273" s="91" t="str">
        <f t="shared" si="157"/>
        <v/>
      </c>
      <c r="BD273" s="92" t="str">
        <f t="shared" si="158"/>
        <v/>
      </c>
      <c r="BE273" s="92" t="str">
        <f t="shared" si="159"/>
        <v/>
      </c>
      <c r="BF273" s="91" t="str">
        <f t="shared" si="160"/>
        <v/>
      </c>
      <c r="BG273" s="92" t="str">
        <f t="shared" si="161"/>
        <v/>
      </c>
      <c r="BH273" s="92" t="str">
        <f t="shared" si="162"/>
        <v/>
      </c>
      <c r="BI273" s="91" t="str">
        <f t="shared" si="163"/>
        <v/>
      </c>
      <c r="BJ273" s="92" t="str">
        <f t="shared" si="164"/>
        <v/>
      </c>
      <c r="BK273" s="92" t="str">
        <f t="shared" si="165"/>
        <v/>
      </c>
      <c r="BL273" s="91" t="str">
        <f t="shared" si="166"/>
        <v/>
      </c>
      <c r="BM273" s="92" t="str">
        <f t="shared" si="167"/>
        <v/>
      </c>
      <c r="BN273" s="92" t="str">
        <f t="shared" si="168"/>
        <v/>
      </c>
      <c r="BO273" s="2"/>
      <c r="BP273" s="2"/>
    </row>
    <row r="274" spans="1:68" ht="15.75" customHeight="1">
      <c r="A274" s="118" t="str">
        <f>IF(B$6="LECTURE",IF('Database (LECTURE-RES-PRAC)'!A269="","",'Database (LECTURE-RES-PRAC)'!A269),"")</f>
        <v/>
      </c>
      <c r="B274" s="119" t="str">
        <f>IF(B$6="LECTURE",IF('Database (LECTURE-RES-PRAC)'!B269="","",'Database (LECTURE-RES-PRAC)'!B269),"")</f>
        <v/>
      </c>
      <c r="C274" s="118" t="str">
        <f>IF(B274&lt;&gt;"",'Database (LECTURE-RES-PRAC)'!C269,"")</f>
        <v/>
      </c>
      <c r="D274" s="276"/>
      <c r="E274" s="57"/>
      <c r="F274" s="57"/>
      <c r="G274" s="57"/>
      <c r="H274" s="57"/>
      <c r="I274" s="57"/>
      <c r="J274" s="57"/>
      <c r="K274" s="57"/>
      <c r="L274" s="57"/>
      <c r="M274" s="57"/>
      <c r="N274" s="116" t="str">
        <f t="shared" si="136"/>
        <v/>
      </c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116" t="str">
        <f t="shared" si="137"/>
        <v/>
      </c>
      <c r="Z274" s="57"/>
      <c r="AA274" s="57"/>
      <c r="AB274" s="57"/>
      <c r="AC274" s="57"/>
      <c r="AD274" s="57"/>
      <c r="AE274" s="57"/>
      <c r="AF274" s="57"/>
      <c r="AG274" s="57"/>
      <c r="AH274" s="57"/>
      <c r="AI274" s="57"/>
      <c r="AJ274" s="117" t="str">
        <f t="shared" si="138"/>
        <v/>
      </c>
      <c r="AK274" s="120" t="str">
        <f t="shared" si="139"/>
        <v/>
      </c>
      <c r="AL274" s="92" t="str">
        <f t="shared" si="140"/>
        <v/>
      </c>
      <c r="AM274" s="92" t="str">
        <f t="shared" si="141"/>
        <v/>
      </c>
      <c r="AN274" s="120" t="str">
        <f t="shared" si="142"/>
        <v/>
      </c>
      <c r="AO274" s="92" t="str">
        <f t="shared" si="143"/>
        <v/>
      </c>
      <c r="AP274" s="92" t="str">
        <f t="shared" si="144"/>
        <v/>
      </c>
      <c r="AQ274" s="120" t="str">
        <f t="shared" si="145"/>
        <v/>
      </c>
      <c r="AR274" s="92" t="str">
        <f t="shared" si="146"/>
        <v/>
      </c>
      <c r="AS274" s="92" t="str">
        <f t="shared" si="147"/>
        <v/>
      </c>
      <c r="AT274" s="120" t="str">
        <f t="shared" si="148"/>
        <v/>
      </c>
      <c r="AU274" s="92" t="str">
        <f t="shared" si="149"/>
        <v/>
      </c>
      <c r="AV274" s="92" t="str">
        <f t="shared" si="150"/>
        <v/>
      </c>
      <c r="AW274" s="120" t="str">
        <f t="shared" si="151"/>
        <v/>
      </c>
      <c r="AX274" s="92" t="str">
        <f t="shared" si="152"/>
        <v/>
      </c>
      <c r="AY274" s="92" t="str">
        <f t="shared" si="153"/>
        <v/>
      </c>
      <c r="AZ274" s="91" t="str">
        <f t="shared" si="154"/>
        <v/>
      </c>
      <c r="BA274" s="92" t="str">
        <f t="shared" si="155"/>
        <v/>
      </c>
      <c r="BB274" s="92" t="str">
        <f t="shared" si="156"/>
        <v/>
      </c>
      <c r="BC274" s="91" t="str">
        <f t="shared" si="157"/>
        <v/>
      </c>
      <c r="BD274" s="92" t="str">
        <f t="shared" si="158"/>
        <v/>
      </c>
      <c r="BE274" s="92" t="str">
        <f t="shared" si="159"/>
        <v/>
      </c>
      <c r="BF274" s="91" t="str">
        <f t="shared" si="160"/>
        <v/>
      </c>
      <c r="BG274" s="92" t="str">
        <f t="shared" si="161"/>
        <v/>
      </c>
      <c r="BH274" s="92" t="str">
        <f t="shared" si="162"/>
        <v/>
      </c>
      <c r="BI274" s="91" t="str">
        <f t="shared" si="163"/>
        <v/>
      </c>
      <c r="BJ274" s="92" t="str">
        <f t="shared" si="164"/>
        <v/>
      </c>
      <c r="BK274" s="92" t="str">
        <f t="shared" si="165"/>
        <v/>
      </c>
      <c r="BL274" s="91" t="str">
        <f t="shared" si="166"/>
        <v/>
      </c>
      <c r="BM274" s="92" t="str">
        <f t="shared" si="167"/>
        <v/>
      </c>
      <c r="BN274" s="92" t="str">
        <f t="shared" si="168"/>
        <v/>
      </c>
      <c r="BO274" s="2"/>
      <c r="BP274" s="2"/>
    </row>
    <row r="275" spans="1:68" ht="15.75" customHeight="1">
      <c r="A275" s="118" t="str">
        <f>IF(B$6="LECTURE",IF('Database (LECTURE-RES-PRAC)'!A270="","",'Database (LECTURE-RES-PRAC)'!A270),"")</f>
        <v/>
      </c>
      <c r="B275" s="119" t="str">
        <f>IF(B$6="LECTURE",IF('Database (LECTURE-RES-PRAC)'!B270="","",'Database (LECTURE-RES-PRAC)'!B270),"")</f>
        <v/>
      </c>
      <c r="C275" s="118" t="str">
        <f>IF(B275&lt;&gt;"",'Database (LECTURE-RES-PRAC)'!C270,"")</f>
        <v/>
      </c>
      <c r="D275" s="276"/>
      <c r="E275" s="57"/>
      <c r="F275" s="57"/>
      <c r="G275" s="57"/>
      <c r="H275" s="57"/>
      <c r="I275" s="57"/>
      <c r="J275" s="57"/>
      <c r="K275" s="57"/>
      <c r="L275" s="57"/>
      <c r="M275" s="57"/>
      <c r="N275" s="116" t="str">
        <f t="shared" si="136"/>
        <v/>
      </c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116" t="str">
        <f t="shared" si="137"/>
        <v/>
      </c>
      <c r="Z275" s="57"/>
      <c r="AA275" s="57"/>
      <c r="AB275" s="57"/>
      <c r="AC275" s="57"/>
      <c r="AD275" s="57"/>
      <c r="AE275" s="57"/>
      <c r="AF275" s="57"/>
      <c r="AG275" s="57"/>
      <c r="AH275" s="57"/>
      <c r="AI275" s="57"/>
      <c r="AJ275" s="117" t="str">
        <f t="shared" si="138"/>
        <v/>
      </c>
      <c r="AK275" s="120" t="str">
        <f t="shared" si="139"/>
        <v/>
      </c>
      <c r="AL275" s="92" t="str">
        <f t="shared" si="140"/>
        <v/>
      </c>
      <c r="AM275" s="92" t="str">
        <f t="shared" si="141"/>
        <v/>
      </c>
      <c r="AN275" s="120" t="str">
        <f t="shared" si="142"/>
        <v/>
      </c>
      <c r="AO275" s="92" t="str">
        <f t="shared" si="143"/>
        <v/>
      </c>
      <c r="AP275" s="92" t="str">
        <f t="shared" si="144"/>
        <v/>
      </c>
      <c r="AQ275" s="120" t="str">
        <f t="shared" si="145"/>
        <v/>
      </c>
      <c r="AR275" s="92" t="str">
        <f t="shared" si="146"/>
        <v/>
      </c>
      <c r="AS275" s="92" t="str">
        <f t="shared" si="147"/>
        <v/>
      </c>
      <c r="AT275" s="120" t="str">
        <f t="shared" si="148"/>
        <v/>
      </c>
      <c r="AU275" s="92" t="str">
        <f t="shared" si="149"/>
        <v/>
      </c>
      <c r="AV275" s="92" t="str">
        <f t="shared" si="150"/>
        <v/>
      </c>
      <c r="AW275" s="120" t="str">
        <f t="shared" si="151"/>
        <v/>
      </c>
      <c r="AX275" s="92" t="str">
        <f t="shared" si="152"/>
        <v/>
      </c>
      <c r="AY275" s="92" t="str">
        <f t="shared" si="153"/>
        <v/>
      </c>
      <c r="AZ275" s="91" t="str">
        <f t="shared" si="154"/>
        <v/>
      </c>
      <c r="BA275" s="92" t="str">
        <f t="shared" si="155"/>
        <v/>
      </c>
      <c r="BB275" s="92" t="str">
        <f t="shared" si="156"/>
        <v/>
      </c>
      <c r="BC275" s="91" t="str">
        <f t="shared" si="157"/>
        <v/>
      </c>
      <c r="BD275" s="92" t="str">
        <f t="shared" si="158"/>
        <v/>
      </c>
      <c r="BE275" s="92" t="str">
        <f t="shared" si="159"/>
        <v/>
      </c>
      <c r="BF275" s="91" t="str">
        <f t="shared" si="160"/>
        <v/>
      </c>
      <c r="BG275" s="92" t="str">
        <f t="shared" si="161"/>
        <v/>
      </c>
      <c r="BH275" s="92" t="str">
        <f t="shared" si="162"/>
        <v/>
      </c>
      <c r="BI275" s="91" t="str">
        <f t="shared" si="163"/>
        <v/>
      </c>
      <c r="BJ275" s="92" t="str">
        <f t="shared" si="164"/>
        <v/>
      </c>
      <c r="BK275" s="92" t="str">
        <f t="shared" si="165"/>
        <v/>
      </c>
      <c r="BL275" s="91" t="str">
        <f t="shared" si="166"/>
        <v/>
      </c>
      <c r="BM275" s="92" t="str">
        <f t="shared" si="167"/>
        <v/>
      </c>
      <c r="BN275" s="92" t="str">
        <f t="shared" si="168"/>
        <v/>
      </c>
      <c r="BO275" s="2"/>
      <c r="BP275" s="2"/>
    </row>
    <row r="276" spans="1:68" ht="15.75" customHeight="1">
      <c r="A276" s="118" t="str">
        <f>IF(B$6="LECTURE",IF('Database (LECTURE-RES-PRAC)'!A271="","",'Database (LECTURE-RES-PRAC)'!A271),"")</f>
        <v/>
      </c>
      <c r="B276" s="119" t="str">
        <f>IF(B$6="LECTURE",IF('Database (LECTURE-RES-PRAC)'!B271="","",'Database (LECTURE-RES-PRAC)'!B271),"")</f>
        <v/>
      </c>
      <c r="C276" s="118" t="str">
        <f>IF(B276&lt;&gt;"",'Database (LECTURE-RES-PRAC)'!C271,"")</f>
        <v/>
      </c>
      <c r="D276" s="276"/>
      <c r="E276" s="57"/>
      <c r="F276" s="57"/>
      <c r="G276" s="57"/>
      <c r="H276" s="57"/>
      <c r="I276" s="57"/>
      <c r="J276" s="57"/>
      <c r="K276" s="57"/>
      <c r="L276" s="57"/>
      <c r="M276" s="57"/>
      <c r="N276" s="116" t="str">
        <f t="shared" si="136"/>
        <v/>
      </c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116" t="str">
        <f t="shared" si="137"/>
        <v/>
      </c>
      <c r="Z276" s="57"/>
      <c r="AA276" s="57"/>
      <c r="AB276" s="57"/>
      <c r="AC276" s="57"/>
      <c r="AD276" s="57"/>
      <c r="AE276" s="57"/>
      <c r="AF276" s="57"/>
      <c r="AG276" s="57"/>
      <c r="AH276" s="57"/>
      <c r="AI276" s="57"/>
      <c r="AJ276" s="117" t="str">
        <f t="shared" si="138"/>
        <v/>
      </c>
      <c r="AK276" s="120" t="str">
        <f t="shared" si="139"/>
        <v/>
      </c>
      <c r="AL276" s="92" t="str">
        <f t="shared" si="140"/>
        <v/>
      </c>
      <c r="AM276" s="92" t="str">
        <f t="shared" si="141"/>
        <v/>
      </c>
      <c r="AN276" s="120" t="str">
        <f t="shared" si="142"/>
        <v/>
      </c>
      <c r="AO276" s="92" t="str">
        <f t="shared" si="143"/>
        <v/>
      </c>
      <c r="AP276" s="92" t="str">
        <f t="shared" si="144"/>
        <v/>
      </c>
      <c r="AQ276" s="120" t="str">
        <f t="shared" si="145"/>
        <v/>
      </c>
      <c r="AR276" s="92" t="str">
        <f t="shared" si="146"/>
        <v/>
      </c>
      <c r="AS276" s="92" t="str">
        <f t="shared" si="147"/>
        <v/>
      </c>
      <c r="AT276" s="120" t="str">
        <f t="shared" si="148"/>
        <v/>
      </c>
      <c r="AU276" s="92" t="str">
        <f t="shared" si="149"/>
        <v/>
      </c>
      <c r="AV276" s="92" t="str">
        <f t="shared" si="150"/>
        <v/>
      </c>
      <c r="AW276" s="120" t="str">
        <f t="shared" si="151"/>
        <v/>
      </c>
      <c r="AX276" s="92" t="str">
        <f t="shared" si="152"/>
        <v/>
      </c>
      <c r="AY276" s="92" t="str">
        <f t="shared" si="153"/>
        <v/>
      </c>
      <c r="AZ276" s="91" t="str">
        <f t="shared" si="154"/>
        <v/>
      </c>
      <c r="BA276" s="92" t="str">
        <f t="shared" si="155"/>
        <v/>
      </c>
      <c r="BB276" s="92" t="str">
        <f t="shared" si="156"/>
        <v/>
      </c>
      <c r="BC276" s="91" t="str">
        <f t="shared" si="157"/>
        <v/>
      </c>
      <c r="BD276" s="92" t="str">
        <f t="shared" si="158"/>
        <v/>
      </c>
      <c r="BE276" s="92" t="str">
        <f t="shared" si="159"/>
        <v/>
      </c>
      <c r="BF276" s="91" t="str">
        <f t="shared" si="160"/>
        <v/>
      </c>
      <c r="BG276" s="92" t="str">
        <f t="shared" si="161"/>
        <v/>
      </c>
      <c r="BH276" s="92" t="str">
        <f t="shared" si="162"/>
        <v/>
      </c>
      <c r="BI276" s="91" t="str">
        <f t="shared" si="163"/>
        <v/>
      </c>
      <c r="BJ276" s="92" t="str">
        <f t="shared" si="164"/>
        <v/>
      </c>
      <c r="BK276" s="92" t="str">
        <f t="shared" si="165"/>
        <v/>
      </c>
      <c r="BL276" s="91" t="str">
        <f t="shared" si="166"/>
        <v/>
      </c>
      <c r="BM276" s="92" t="str">
        <f t="shared" si="167"/>
        <v/>
      </c>
      <c r="BN276" s="92" t="str">
        <f t="shared" si="168"/>
        <v/>
      </c>
      <c r="BO276" s="2"/>
      <c r="BP276" s="2"/>
    </row>
    <row r="277" spans="1:68" ht="15.75" customHeight="1">
      <c r="A277" s="118" t="str">
        <f>IF(B$6="LECTURE",IF('Database (LECTURE-RES-PRAC)'!A272="","",'Database (LECTURE-RES-PRAC)'!A272),"")</f>
        <v/>
      </c>
      <c r="B277" s="119" t="str">
        <f>IF(B$6="LECTURE",IF('Database (LECTURE-RES-PRAC)'!B272="","",'Database (LECTURE-RES-PRAC)'!B272),"")</f>
        <v/>
      </c>
      <c r="C277" s="118" t="str">
        <f>IF(B277&lt;&gt;"",'Database (LECTURE-RES-PRAC)'!C272,"")</f>
        <v/>
      </c>
      <c r="D277" s="276"/>
      <c r="E277" s="57"/>
      <c r="F277" s="57"/>
      <c r="G277" s="57"/>
      <c r="H277" s="57"/>
      <c r="I277" s="57"/>
      <c r="J277" s="57"/>
      <c r="K277" s="57"/>
      <c r="L277" s="57"/>
      <c r="M277" s="57"/>
      <c r="N277" s="116" t="str">
        <f t="shared" si="136"/>
        <v/>
      </c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116" t="str">
        <f t="shared" si="137"/>
        <v/>
      </c>
      <c r="Z277" s="57"/>
      <c r="AA277" s="57"/>
      <c r="AB277" s="57"/>
      <c r="AC277" s="57"/>
      <c r="AD277" s="57"/>
      <c r="AE277" s="57"/>
      <c r="AF277" s="57"/>
      <c r="AG277" s="57"/>
      <c r="AH277" s="57"/>
      <c r="AI277" s="57"/>
      <c r="AJ277" s="117" t="str">
        <f t="shared" si="138"/>
        <v/>
      </c>
      <c r="AK277" s="120" t="str">
        <f t="shared" si="139"/>
        <v/>
      </c>
      <c r="AL277" s="92" t="str">
        <f t="shared" si="140"/>
        <v/>
      </c>
      <c r="AM277" s="92" t="str">
        <f t="shared" si="141"/>
        <v/>
      </c>
      <c r="AN277" s="120" t="str">
        <f t="shared" si="142"/>
        <v/>
      </c>
      <c r="AO277" s="92" t="str">
        <f t="shared" si="143"/>
        <v/>
      </c>
      <c r="AP277" s="92" t="str">
        <f t="shared" si="144"/>
        <v/>
      </c>
      <c r="AQ277" s="120" t="str">
        <f t="shared" si="145"/>
        <v/>
      </c>
      <c r="AR277" s="92" t="str">
        <f t="shared" si="146"/>
        <v/>
      </c>
      <c r="AS277" s="92" t="str">
        <f t="shared" si="147"/>
        <v/>
      </c>
      <c r="AT277" s="120" t="str">
        <f t="shared" si="148"/>
        <v/>
      </c>
      <c r="AU277" s="92" t="str">
        <f t="shared" si="149"/>
        <v/>
      </c>
      <c r="AV277" s="92" t="str">
        <f t="shared" si="150"/>
        <v/>
      </c>
      <c r="AW277" s="120" t="str">
        <f t="shared" si="151"/>
        <v/>
      </c>
      <c r="AX277" s="92" t="str">
        <f t="shared" si="152"/>
        <v/>
      </c>
      <c r="AY277" s="92" t="str">
        <f t="shared" si="153"/>
        <v/>
      </c>
      <c r="AZ277" s="91" t="str">
        <f t="shared" si="154"/>
        <v/>
      </c>
      <c r="BA277" s="92" t="str">
        <f t="shared" si="155"/>
        <v/>
      </c>
      <c r="BB277" s="92" t="str">
        <f t="shared" si="156"/>
        <v/>
      </c>
      <c r="BC277" s="91" t="str">
        <f t="shared" si="157"/>
        <v/>
      </c>
      <c r="BD277" s="92" t="str">
        <f t="shared" si="158"/>
        <v/>
      </c>
      <c r="BE277" s="92" t="str">
        <f t="shared" si="159"/>
        <v/>
      </c>
      <c r="BF277" s="91" t="str">
        <f t="shared" si="160"/>
        <v/>
      </c>
      <c r="BG277" s="92" t="str">
        <f t="shared" si="161"/>
        <v/>
      </c>
      <c r="BH277" s="92" t="str">
        <f t="shared" si="162"/>
        <v/>
      </c>
      <c r="BI277" s="91" t="str">
        <f t="shared" si="163"/>
        <v/>
      </c>
      <c r="BJ277" s="92" t="str">
        <f t="shared" si="164"/>
        <v/>
      </c>
      <c r="BK277" s="92" t="str">
        <f t="shared" si="165"/>
        <v/>
      </c>
      <c r="BL277" s="91" t="str">
        <f t="shared" si="166"/>
        <v/>
      </c>
      <c r="BM277" s="92" t="str">
        <f t="shared" si="167"/>
        <v/>
      </c>
      <c r="BN277" s="92" t="str">
        <f t="shared" si="168"/>
        <v/>
      </c>
      <c r="BO277" s="2"/>
      <c r="BP277" s="2"/>
    </row>
    <row r="278" spans="1:68" ht="15.75" customHeight="1">
      <c r="A278" s="118" t="str">
        <f>IF(B$6="LECTURE",IF('Database (LECTURE-RES-PRAC)'!A273="","",'Database (LECTURE-RES-PRAC)'!A273),"")</f>
        <v/>
      </c>
      <c r="B278" s="119" t="str">
        <f>IF(B$6="LECTURE",IF('Database (LECTURE-RES-PRAC)'!B273="","",'Database (LECTURE-RES-PRAC)'!B273),"")</f>
        <v/>
      </c>
      <c r="C278" s="118" t="str">
        <f>IF(B278&lt;&gt;"",'Database (LECTURE-RES-PRAC)'!C273,"")</f>
        <v/>
      </c>
      <c r="D278" s="276"/>
      <c r="E278" s="57"/>
      <c r="F278" s="57"/>
      <c r="G278" s="57"/>
      <c r="H278" s="57"/>
      <c r="I278" s="57"/>
      <c r="J278" s="57"/>
      <c r="K278" s="57"/>
      <c r="L278" s="57"/>
      <c r="M278" s="57"/>
      <c r="N278" s="116" t="str">
        <f t="shared" si="136"/>
        <v/>
      </c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116" t="str">
        <f t="shared" si="137"/>
        <v/>
      </c>
      <c r="Z278" s="57"/>
      <c r="AA278" s="57"/>
      <c r="AB278" s="57"/>
      <c r="AC278" s="57"/>
      <c r="AD278" s="57"/>
      <c r="AE278" s="57"/>
      <c r="AF278" s="57"/>
      <c r="AG278" s="57"/>
      <c r="AH278" s="57"/>
      <c r="AI278" s="57"/>
      <c r="AJ278" s="117" t="str">
        <f t="shared" si="138"/>
        <v/>
      </c>
      <c r="AK278" s="120" t="str">
        <f t="shared" si="139"/>
        <v/>
      </c>
      <c r="AL278" s="92" t="str">
        <f t="shared" si="140"/>
        <v/>
      </c>
      <c r="AM278" s="92" t="str">
        <f t="shared" si="141"/>
        <v/>
      </c>
      <c r="AN278" s="120" t="str">
        <f t="shared" si="142"/>
        <v/>
      </c>
      <c r="AO278" s="92" t="str">
        <f t="shared" si="143"/>
        <v/>
      </c>
      <c r="AP278" s="92" t="str">
        <f t="shared" si="144"/>
        <v/>
      </c>
      <c r="AQ278" s="120" t="str">
        <f t="shared" si="145"/>
        <v/>
      </c>
      <c r="AR278" s="92" t="str">
        <f t="shared" si="146"/>
        <v/>
      </c>
      <c r="AS278" s="92" t="str">
        <f t="shared" si="147"/>
        <v/>
      </c>
      <c r="AT278" s="120" t="str">
        <f t="shared" si="148"/>
        <v/>
      </c>
      <c r="AU278" s="92" t="str">
        <f t="shared" si="149"/>
        <v/>
      </c>
      <c r="AV278" s="92" t="str">
        <f t="shared" si="150"/>
        <v/>
      </c>
      <c r="AW278" s="120" t="str">
        <f t="shared" si="151"/>
        <v/>
      </c>
      <c r="AX278" s="92" t="str">
        <f t="shared" si="152"/>
        <v/>
      </c>
      <c r="AY278" s="92" t="str">
        <f t="shared" si="153"/>
        <v/>
      </c>
      <c r="AZ278" s="91" t="str">
        <f t="shared" si="154"/>
        <v/>
      </c>
      <c r="BA278" s="92" t="str">
        <f t="shared" si="155"/>
        <v/>
      </c>
      <c r="BB278" s="92" t="str">
        <f t="shared" si="156"/>
        <v/>
      </c>
      <c r="BC278" s="91" t="str">
        <f t="shared" si="157"/>
        <v/>
      </c>
      <c r="BD278" s="92" t="str">
        <f t="shared" si="158"/>
        <v/>
      </c>
      <c r="BE278" s="92" t="str">
        <f t="shared" si="159"/>
        <v/>
      </c>
      <c r="BF278" s="91" t="str">
        <f t="shared" si="160"/>
        <v/>
      </c>
      <c r="BG278" s="92" t="str">
        <f t="shared" si="161"/>
        <v/>
      </c>
      <c r="BH278" s="92" t="str">
        <f t="shared" si="162"/>
        <v/>
      </c>
      <c r="BI278" s="91" t="str">
        <f t="shared" si="163"/>
        <v/>
      </c>
      <c r="BJ278" s="92" t="str">
        <f t="shared" si="164"/>
        <v/>
      </c>
      <c r="BK278" s="92" t="str">
        <f t="shared" si="165"/>
        <v/>
      </c>
      <c r="BL278" s="91" t="str">
        <f t="shared" si="166"/>
        <v/>
      </c>
      <c r="BM278" s="92" t="str">
        <f t="shared" si="167"/>
        <v/>
      </c>
      <c r="BN278" s="92" t="str">
        <f t="shared" si="168"/>
        <v/>
      </c>
      <c r="BO278" s="2"/>
      <c r="BP278" s="2"/>
    </row>
    <row r="279" spans="1:68" ht="15.75" customHeight="1">
      <c r="A279" s="118" t="str">
        <f>IF(B$6="LECTURE",IF('Database (LECTURE-RES-PRAC)'!A274="","",'Database (LECTURE-RES-PRAC)'!A274),"")</f>
        <v/>
      </c>
      <c r="B279" s="119" t="str">
        <f>IF(B$6="LECTURE",IF('Database (LECTURE-RES-PRAC)'!B274="","",'Database (LECTURE-RES-PRAC)'!B274),"")</f>
        <v/>
      </c>
      <c r="C279" s="118" t="str">
        <f>IF(B279&lt;&gt;"",'Database (LECTURE-RES-PRAC)'!C274,"")</f>
        <v/>
      </c>
      <c r="D279" s="276"/>
      <c r="E279" s="57"/>
      <c r="F279" s="57"/>
      <c r="G279" s="57"/>
      <c r="H279" s="57"/>
      <c r="I279" s="57"/>
      <c r="J279" s="57"/>
      <c r="K279" s="57"/>
      <c r="L279" s="57"/>
      <c r="M279" s="57"/>
      <c r="N279" s="116" t="str">
        <f t="shared" si="136"/>
        <v/>
      </c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116" t="str">
        <f t="shared" si="137"/>
        <v/>
      </c>
      <c r="Z279" s="57"/>
      <c r="AA279" s="57"/>
      <c r="AB279" s="57"/>
      <c r="AC279" s="57"/>
      <c r="AD279" s="57"/>
      <c r="AE279" s="57"/>
      <c r="AF279" s="57"/>
      <c r="AG279" s="57"/>
      <c r="AH279" s="57"/>
      <c r="AI279" s="57"/>
      <c r="AJ279" s="117" t="str">
        <f t="shared" si="138"/>
        <v/>
      </c>
      <c r="AK279" s="120" t="str">
        <f t="shared" si="139"/>
        <v/>
      </c>
      <c r="AL279" s="92" t="str">
        <f t="shared" si="140"/>
        <v/>
      </c>
      <c r="AM279" s="92" t="str">
        <f t="shared" si="141"/>
        <v/>
      </c>
      <c r="AN279" s="120" t="str">
        <f t="shared" si="142"/>
        <v/>
      </c>
      <c r="AO279" s="92" t="str">
        <f t="shared" si="143"/>
        <v/>
      </c>
      <c r="AP279" s="92" t="str">
        <f t="shared" si="144"/>
        <v/>
      </c>
      <c r="AQ279" s="120" t="str">
        <f t="shared" si="145"/>
        <v/>
      </c>
      <c r="AR279" s="92" t="str">
        <f t="shared" si="146"/>
        <v/>
      </c>
      <c r="AS279" s="92" t="str">
        <f t="shared" si="147"/>
        <v/>
      </c>
      <c r="AT279" s="120" t="str">
        <f t="shared" si="148"/>
        <v/>
      </c>
      <c r="AU279" s="92" t="str">
        <f t="shared" si="149"/>
        <v/>
      </c>
      <c r="AV279" s="92" t="str">
        <f t="shared" si="150"/>
        <v/>
      </c>
      <c r="AW279" s="120" t="str">
        <f t="shared" si="151"/>
        <v/>
      </c>
      <c r="AX279" s="92" t="str">
        <f t="shared" si="152"/>
        <v/>
      </c>
      <c r="AY279" s="92" t="str">
        <f t="shared" si="153"/>
        <v/>
      </c>
      <c r="AZ279" s="91" t="str">
        <f t="shared" si="154"/>
        <v/>
      </c>
      <c r="BA279" s="92" t="str">
        <f t="shared" si="155"/>
        <v/>
      </c>
      <c r="BB279" s="92" t="str">
        <f t="shared" si="156"/>
        <v/>
      </c>
      <c r="BC279" s="91" t="str">
        <f t="shared" si="157"/>
        <v/>
      </c>
      <c r="BD279" s="92" t="str">
        <f t="shared" si="158"/>
        <v/>
      </c>
      <c r="BE279" s="92" t="str">
        <f t="shared" si="159"/>
        <v/>
      </c>
      <c r="BF279" s="91" t="str">
        <f t="shared" si="160"/>
        <v/>
      </c>
      <c r="BG279" s="92" t="str">
        <f t="shared" si="161"/>
        <v/>
      </c>
      <c r="BH279" s="92" t="str">
        <f t="shared" si="162"/>
        <v/>
      </c>
      <c r="BI279" s="91" t="str">
        <f t="shared" si="163"/>
        <v/>
      </c>
      <c r="BJ279" s="92" t="str">
        <f t="shared" si="164"/>
        <v/>
      </c>
      <c r="BK279" s="92" t="str">
        <f t="shared" si="165"/>
        <v/>
      </c>
      <c r="BL279" s="91" t="str">
        <f t="shared" si="166"/>
        <v/>
      </c>
      <c r="BM279" s="92" t="str">
        <f t="shared" si="167"/>
        <v/>
      </c>
      <c r="BN279" s="92" t="str">
        <f t="shared" si="168"/>
        <v/>
      </c>
      <c r="BO279" s="2"/>
      <c r="BP279" s="2"/>
    </row>
    <row r="280" spans="1:68" ht="15.75" customHeight="1">
      <c r="A280" s="118" t="str">
        <f>IF(B$6="LECTURE",IF('Database (LECTURE-RES-PRAC)'!A275="","",'Database (LECTURE-RES-PRAC)'!A275),"")</f>
        <v/>
      </c>
      <c r="B280" s="119" t="str">
        <f>IF(B$6="LECTURE",IF('Database (LECTURE-RES-PRAC)'!B275="","",'Database (LECTURE-RES-PRAC)'!B275),"")</f>
        <v/>
      </c>
      <c r="C280" s="118" t="str">
        <f>IF(B280&lt;&gt;"",'Database (LECTURE-RES-PRAC)'!C275,"")</f>
        <v/>
      </c>
      <c r="D280" s="276"/>
      <c r="E280" s="57"/>
      <c r="F280" s="57"/>
      <c r="G280" s="57"/>
      <c r="H280" s="57"/>
      <c r="I280" s="57"/>
      <c r="J280" s="57"/>
      <c r="K280" s="57"/>
      <c r="L280" s="57"/>
      <c r="M280" s="57"/>
      <c r="N280" s="116" t="str">
        <f t="shared" si="136"/>
        <v/>
      </c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116" t="str">
        <f t="shared" si="137"/>
        <v/>
      </c>
      <c r="Z280" s="57"/>
      <c r="AA280" s="57"/>
      <c r="AB280" s="57"/>
      <c r="AC280" s="57"/>
      <c r="AD280" s="57"/>
      <c r="AE280" s="57"/>
      <c r="AF280" s="57"/>
      <c r="AG280" s="57"/>
      <c r="AH280" s="57"/>
      <c r="AI280" s="57"/>
      <c r="AJ280" s="117" t="str">
        <f t="shared" si="138"/>
        <v/>
      </c>
      <c r="AK280" s="120" t="str">
        <f t="shared" si="139"/>
        <v/>
      </c>
      <c r="AL280" s="92" t="str">
        <f t="shared" si="140"/>
        <v/>
      </c>
      <c r="AM280" s="92" t="str">
        <f t="shared" si="141"/>
        <v/>
      </c>
      <c r="AN280" s="120" t="str">
        <f t="shared" si="142"/>
        <v/>
      </c>
      <c r="AO280" s="92" t="str">
        <f t="shared" si="143"/>
        <v/>
      </c>
      <c r="AP280" s="92" t="str">
        <f t="shared" si="144"/>
        <v/>
      </c>
      <c r="AQ280" s="120" t="str">
        <f t="shared" si="145"/>
        <v/>
      </c>
      <c r="AR280" s="92" t="str">
        <f t="shared" si="146"/>
        <v/>
      </c>
      <c r="AS280" s="92" t="str">
        <f t="shared" si="147"/>
        <v/>
      </c>
      <c r="AT280" s="120" t="str">
        <f t="shared" si="148"/>
        <v/>
      </c>
      <c r="AU280" s="92" t="str">
        <f t="shared" si="149"/>
        <v/>
      </c>
      <c r="AV280" s="92" t="str">
        <f t="shared" si="150"/>
        <v/>
      </c>
      <c r="AW280" s="120" t="str">
        <f t="shared" si="151"/>
        <v/>
      </c>
      <c r="AX280" s="92" t="str">
        <f t="shared" si="152"/>
        <v/>
      </c>
      <c r="AY280" s="92" t="str">
        <f t="shared" si="153"/>
        <v/>
      </c>
      <c r="AZ280" s="91" t="str">
        <f t="shared" si="154"/>
        <v/>
      </c>
      <c r="BA280" s="92" t="str">
        <f t="shared" si="155"/>
        <v/>
      </c>
      <c r="BB280" s="92" t="str">
        <f t="shared" si="156"/>
        <v/>
      </c>
      <c r="BC280" s="91" t="str">
        <f t="shared" si="157"/>
        <v/>
      </c>
      <c r="BD280" s="92" t="str">
        <f t="shared" si="158"/>
        <v/>
      </c>
      <c r="BE280" s="92" t="str">
        <f t="shared" si="159"/>
        <v/>
      </c>
      <c r="BF280" s="91" t="str">
        <f t="shared" si="160"/>
        <v/>
      </c>
      <c r="BG280" s="92" t="str">
        <f t="shared" si="161"/>
        <v/>
      </c>
      <c r="BH280" s="92" t="str">
        <f t="shared" si="162"/>
        <v/>
      </c>
      <c r="BI280" s="91" t="str">
        <f t="shared" si="163"/>
        <v/>
      </c>
      <c r="BJ280" s="92" t="str">
        <f t="shared" si="164"/>
        <v/>
      </c>
      <c r="BK280" s="92" t="str">
        <f t="shared" si="165"/>
        <v/>
      </c>
      <c r="BL280" s="91" t="str">
        <f t="shared" si="166"/>
        <v/>
      </c>
      <c r="BM280" s="92" t="str">
        <f t="shared" si="167"/>
        <v/>
      </c>
      <c r="BN280" s="92" t="str">
        <f t="shared" si="168"/>
        <v/>
      </c>
      <c r="BO280" s="2"/>
      <c r="BP280" s="2"/>
    </row>
    <row r="281" spans="1:68" ht="15.75" customHeight="1">
      <c r="A281" s="118" t="str">
        <f>IF(B$6="LECTURE",IF('Database (LECTURE-RES-PRAC)'!A276="","",'Database (LECTURE-RES-PRAC)'!A276),"")</f>
        <v/>
      </c>
      <c r="B281" s="119" t="str">
        <f>IF(B$6="LECTURE",IF('Database (LECTURE-RES-PRAC)'!B276="","",'Database (LECTURE-RES-PRAC)'!B276),"")</f>
        <v/>
      </c>
      <c r="C281" s="118" t="str">
        <f>IF(B281&lt;&gt;"",'Database (LECTURE-RES-PRAC)'!C276,"")</f>
        <v/>
      </c>
      <c r="D281" s="276"/>
      <c r="E281" s="57"/>
      <c r="F281" s="57"/>
      <c r="G281" s="57"/>
      <c r="H281" s="57"/>
      <c r="I281" s="57"/>
      <c r="J281" s="57"/>
      <c r="K281" s="57"/>
      <c r="L281" s="57"/>
      <c r="M281" s="57"/>
      <c r="N281" s="116" t="str">
        <f t="shared" si="136"/>
        <v/>
      </c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116" t="str">
        <f t="shared" si="137"/>
        <v/>
      </c>
      <c r="Z281" s="57"/>
      <c r="AA281" s="57"/>
      <c r="AB281" s="57"/>
      <c r="AC281" s="57"/>
      <c r="AD281" s="57"/>
      <c r="AE281" s="57"/>
      <c r="AF281" s="57"/>
      <c r="AG281" s="57"/>
      <c r="AH281" s="57"/>
      <c r="AI281" s="57"/>
      <c r="AJ281" s="117" t="str">
        <f t="shared" si="138"/>
        <v/>
      </c>
      <c r="AK281" s="120" t="str">
        <f t="shared" si="139"/>
        <v/>
      </c>
      <c r="AL281" s="92" t="str">
        <f t="shared" si="140"/>
        <v/>
      </c>
      <c r="AM281" s="92" t="str">
        <f t="shared" si="141"/>
        <v/>
      </c>
      <c r="AN281" s="120" t="str">
        <f t="shared" si="142"/>
        <v/>
      </c>
      <c r="AO281" s="92" t="str">
        <f t="shared" si="143"/>
        <v/>
      </c>
      <c r="AP281" s="92" t="str">
        <f t="shared" si="144"/>
        <v/>
      </c>
      <c r="AQ281" s="120" t="str">
        <f t="shared" si="145"/>
        <v/>
      </c>
      <c r="AR281" s="92" t="str">
        <f t="shared" si="146"/>
        <v/>
      </c>
      <c r="AS281" s="92" t="str">
        <f t="shared" si="147"/>
        <v/>
      </c>
      <c r="AT281" s="120" t="str">
        <f t="shared" si="148"/>
        <v/>
      </c>
      <c r="AU281" s="92" t="str">
        <f t="shared" si="149"/>
        <v/>
      </c>
      <c r="AV281" s="92" t="str">
        <f t="shared" si="150"/>
        <v/>
      </c>
      <c r="AW281" s="120" t="str">
        <f t="shared" si="151"/>
        <v/>
      </c>
      <c r="AX281" s="92" t="str">
        <f t="shared" si="152"/>
        <v/>
      </c>
      <c r="AY281" s="92" t="str">
        <f t="shared" si="153"/>
        <v/>
      </c>
      <c r="AZ281" s="91" t="str">
        <f t="shared" si="154"/>
        <v/>
      </c>
      <c r="BA281" s="92" t="str">
        <f t="shared" si="155"/>
        <v/>
      </c>
      <c r="BB281" s="92" t="str">
        <f t="shared" si="156"/>
        <v/>
      </c>
      <c r="BC281" s="91" t="str">
        <f t="shared" si="157"/>
        <v/>
      </c>
      <c r="BD281" s="92" t="str">
        <f t="shared" si="158"/>
        <v/>
      </c>
      <c r="BE281" s="92" t="str">
        <f t="shared" si="159"/>
        <v/>
      </c>
      <c r="BF281" s="91" t="str">
        <f t="shared" si="160"/>
        <v/>
      </c>
      <c r="BG281" s="92" t="str">
        <f t="shared" si="161"/>
        <v/>
      </c>
      <c r="BH281" s="92" t="str">
        <f t="shared" si="162"/>
        <v/>
      </c>
      <c r="BI281" s="91" t="str">
        <f t="shared" si="163"/>
        <v/>
      </c>
      <c r="BJ281" s="92" t="str">
        <f t="shared" si="164"/>
        <v/>
      </c>
      <c r="BK281" s="92" t="str">
        <f t="shared" si="165"/>
        <v/>
      </c>
      <c r="BL281" s="91" t="str">
        <f t="shared" si="166"/>
        <v/>
      </c>
      <c r="BM281" s="92" t="str">
        <f t="shared" si="167"/>
        <v/>
      </c>
      <c r="BN281" s="92" t="str">
        <f t="shared" si="168"/>
        <v/>
      </c>
      <c r="BO281" s="2"/>
      <c r="BP281" s="2"/>
    </row>
    <row r="282" spans="1:68" ht="15.75" customHeight="1">
      <c r="A282" s="118" t="str">
        <f>IF(B$6="LECTURE",IF('Database (LECTURE-RES-PRAC)'!A277="","",'Database (LECTURE-RES-PRAC)'!A277),"")</f>
        <v/>
      </c>
      <c r="B282" s="119" t="str">
        <f>IF(B$6="LECTURE",IF('Database (LECTURE-RES-PRAC)'!B277="","",'Database (LECTURE-RES-PRAC)'!B277),"")</f>
        <v/>
      </c>
      <c r="C282" s="118" t="str">
        <f>IF(B282&lt;&gt;"",'Database (LECTURE-RES-PRAC)'!C277,"")</f>
        <v/>
      </c>
      <c r="D282" s="276"/>
      <c r="E282" s="57"/>
      <c r="F282" s="57"/>
      <c r="G282" s="57"/>
      <c r="H282" s="57"/>
      <c r="I282" s="57"/>
      <c r="J282" s="57"/>
      <c r="K282" s="57"/>
      <c r="L282" s="57"/>
      <c r="M282" s="57"/>
      <c r="N282" s="116" t="str">
        <f t="shared" si="136"/>
        <v/>
      </c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116" t="str">
        <f t="shared" si="137"/>
        <v/>
      </c>
      <c r="Z282" s="57"/>
      <c r="AA282" s="57"/>
      <c r="AB282" s="57"/>
      <c r="AC282" s="57"/>
      <c r="AD282" s="57"/>
      <c r="AE282" s="57"/>
      <c r="AF282" s="57"/>
      <c r="AG282" s="57"/>
      <c r="AH282" s="57"/>
      <c r="AI282" s="57"/>
      <c r="AJ282" s="117" t="str">
        <f t="shared" si="138"/>
        <v/>
      </c>
      <c r="AK282" s="120" t="str">
        <f t="shared" si="139"/>
        <v/>
      </c>
      <c r="AL282" s="92" t="str">
        <f t="shared" si="140"/>
        <v/>
      </c>
      <c r="AM282" s="92" t="str">
        <f t="shared" si="141"/>
        <v/>
      </c>
      <c r="AN282" s="120" t="str">
        <f t="shared" si="142"/>
        <v/>
      </c>
      <c r="AO282" s="92" t="str">
        <f t="shared" si="143"/>
        <v/>
      </c>
      <c r="AP282" s="92" t="str">
        <f t="shared" si="144"/>
        <v/>
      </c>
      <c r="AQ282" s="120" t="str">
        <f t="shared" si="145"/>
        <v/>
      </c>
      <c r="AR282" s="92" t="str">
        <f t="shared" si="146"/>
        <v/>
      </c>
      <c r="AS282" s="92" t="str">
        <f t="shared" si="147"/>
        <v/>
      </c>
      <c r="AT282" s="120" t="str">
        <f t="shared" si="148"/>
        <v/>
      </c>
      <c r="AU282" s="92" t="str">
        <f t="shared" si="149"/>
        <v/>
      </c>
      <c r="AV282" s="92" t="str">
        <f t="shared" si="150"/>
        <v/>
      </c>
      <c r="AW282" s="120" t="str">
        <f t="shared" si="151"/>
        <v/>
      </c>
      <c r="AX282" s="92" t="str">
        <f t="shared" si="152"/>
        <v/>
      </c>
      <c r="AY282" s="92" t="str">
        <f t="shared" si="153"/>
        <v/>
      </c>
      <c r="AZ282" s="91" t="str">
        <f t="shared" si="154"/>
        <v/>
      </c>
      <c r="BA282" s="92" t="str">
        <f t="shared" si="155"/>
        <v/>
      </c>
      <c r="BB282" s="92" t="str">
        <f t="shared" si="156"/>
        <v/>
      </c>
      <c r="BC282" s="91" t="str">
        <f t="shared" si="157"/>
        <v/>
      </c>
      <c r="BD282" s="92" t="str">
        <f t="shared" si="158"/>
        <v/>
      </c>
      <c r="BE282" s="92" t="str">
        <f t="shared" si="159"/>
        <v/>
      </c>
      <c r="BF282" s="91" t="str">
        <f t="shared" si="160"/>
        <v/>
      </c>
      <c r="BG282" s="92" t="str">
        <f t="shared" si="161"/>
        <v/>
      </c>
      <c r="BH282" s="92" t="str">
        <f t="shared" si="162"/>
        <v/>
      </c>
      <c r="BI282" s="91" t="str">
        <f t="shared" si="163"/>
        <v/>
      </c>
      <c r="BJ282" s="92" t="str">
        <f t="shared" si="164"/>
        <v/>
      </c>
      <c r="BK282" s="92" t="str">
        <f t="shared" si="165"/>
        <v/>
      </c>
      <c r="BL282" s="91" t="str">
        <f t="shared" si="166"/>
        <v/>
      </c>
      <c r="BM282" s="92" t="str">
        <f t="shared" si="167"/>
        <v/>
      </c>
      <c r="BN282" s="92" t="str">
        <f t="shared" si="168"/>
        <v/>
      </c>
      <c r="BO282" s="2"/>
      <c r="BP282" s="2"/>
    </row>
    <row r="283" spans="1:68" ht="15.75" customHeight="1">
      <c r="A283" s="118" t="str">
        <f>IF(B$6="LECTURE",IF('Database (LECTURE-RES-PRAC)'!A278="","",'Database (LECTURE-RES-PRAC)'!A278),"")</f>
        <v/>
      </c>
      <c r="B283" s="119" t="str">
        <f>IF(B$6="LECTURE",IF('Database (LECTURE-RES-PRAC)'!B278="","",'Database (LECTURE-RES-PRAC)'!B278),"")</f>
        <v/>
      </c>
      <c r="C283" s="118" t="str">
        <f>IF(B283&lt;&gt;"",'Database (LECTURE-RES-PRAC)'!C278,"")</f>
        <v/>
      </c>
      <c r="D283" s="276"/>
      <c r="E283" s="57"/>
      <c r="F283" s="57"/>
      <c r="G283" s="57"/>
      <c r="H283" s="57"/>
      <c r="I283" s="57"/>
      <c r="J283" s="57"/>
      <c r="K283" s="57"/>
      <c r="L283" s="57"/>
      <c r="M283" s="57"/>
      <c r="N283" s="116" t="str">
        <f t="shared" si="136"/>
        <v/>
      </c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116" t="str">
        <f t="shared" si="137"/>
        <v/>
      </c>
      <c r="Z283" s="57"/>
      <c r="AA283" s="57"/>
      <c r="AB283" s="57"/>
      <c r="AC283" s="57"/>
      <c r="AD283" s="57"/>
      <c r="AE283" s="57"/>
      <c r="AF283" s="57"/>
      <c r="AG283" s="57"/>
      <c r="AH283" s="57"/>
      <c r="AI283" s="57"/>
      <c r="AJ283" s="117" t="str">
        <f t="shared" si="138"/>
        <v/>
      </c>
      <c r="AK283" s="120" t="str">
        <f t="shared" si="139"/>
        <v/>
      </c>
      <c r="AL283" s="92" t="str">
        <f t="shared" si="140"/>
        <v/>
      </c>
      <c r="AM283" s="92" t="str">
        <f t="shared" si="141"/>
        <v/>
      </c>
      <c r="AN283" s="120" t="str">
        <f t="shared" si="142"/>
        <v/>
      </c>
      <c r="AO283" s="92" t="str">
        <f t="shared" si="143"/>
        <v/>
      </c>
      <c r="AP283" s="92" t="str">
        <f t="shared" si="144"/>
        <v/>
      </c>
      <c r="AQ283" s="120" t="str">
        <f t="shared" si="145"/>
        <v/>
      </c>
      <c r="AR283" s="92" t="str">
        <f t="shared" si="146"/>
        <v/>
      </c>
      <c r="AS283" s="92" t="str">
        <f t="shared" si="147"/>
        <v/>
      </c>
      <c r="AT283" s="120" t="str">
        <f t="shared" si="148"/>
        <v/>
      </c>
      <c r="AU283" s="92" t="str">
        <f t="shared" si="149"/>
        <v/>
      </c>
      <c r="AV283" s="92" t="str">
        <f t="shared" si="150"/>
        <v/>
      </c>
      <c r="AW283" s="120" t="str">
        <f t="shared" si="151"/>
        <v/>
      </c>
      <c r="AX283" s="92" t="str">
        <f t="shared" si="152"/>
        <v/>
      </c>
      <c r="AY283" s="92" t="str">
        <f t="shared" si="153"/>
        <v/>
      </c>
      <c r="AZ283" s="91" t="str">
        <f t="shared" si="154"/>
        <v/>
      </c>
      <c r="BA283" s="92" t="str">
        <f t="shared" si="155"/>
        <v/>
      </c>
      <c r="BB283" s="92" t="str">
        <f t="shared" si="156"/>
        <v/>
      </c>
      <c r="BC283" s="91" t="str">
        <f t="shared" si="157"/>
        <v/>
      </c>
      <c r="BD283" s="92" t="str">
        <f t="shared" si="158"/>
        <v/>
      </c>
      <c r="BE283" s="92" t="str">
        <f t="shared" si="159"/>
        <v/>
      </c>
      <c r="BF283" s="91" t="str">
        <f t="shared" si="160"/>
        <v/>
      </c>
      <c r="BG283" s="92" t="str">
        <f t="shared" si="161"/>
        <v/>
      </c>
      <c r="BH283" s="92" t="str">
        <f t="shared" si="162"/>
        <v/>
      </c>
      <c r="BI283" s="91" t="str">
        <f t="shared" si="163"/>
        <v/>
      </c>
      <c r="BJ283" s="92" t="str">
        <f t="shared" si="164"/>
        <v/>
      </c>
      <c r="BK283" s="92" t="str">
        <f t="shared" si="165"/>
        <v/>
      </c>
      <c r="BL283" s="91" t="str">
        <f t="shared" si="166"/>
        <v/>
      </c>
      <c r="BM283" s="92" t="str">
        <f t="shared" si="167"/>
        <v/>
      </c>
      <c r="BN283" s="92" t="str">
        <f t="shared" si="168"/>
        <v/>
      </c>
      <c r="BO283" s="2"/>
      <c r="BP283" s="2"/>
    </row>
    <row r="284" spans="1:68" ht="15.75" customHeight="1">
      <c r="A284" s="118" t="str">
        <f>IF(B$6="LECTURE",IF('Database (LECTURE-RES-PRAC)'!A279="","",'Database (LECTURE-RES-PRAC)'!A279),"")</f>
        <v/>
      </c>
      <c r="B284" s="119" t="str">
        <f>IF(B$6="LECTURE",IF('Database (LECTURE-RES-PRAC)'!B279="","",'Database (LECTURE-RES-PRAC)'!B279),"")</f>
        <v/>
      </c>
      <c r="C284" s="118" t="str">
        <f>IF(B284&lt;&gt;"",'Database (LECTURE-RES-PRAC)'!C279,"")</f>
        <v/>
      </c>
      <c r="D284" s="276"/>
      <c r="E284" s="57"/>
      <c r="F284" s="57"/>
      <c r="G284" s="57"/>
      <c r="H284" s="57"/>
      <c r="I284" s="57"/>
      <c r="J284" s="57"/>
      <c r="K284" s="57"/>
      <c r="L284" s="57"/>
      <c r="M284" s="57"/>
      <c r="N284" s="116" t="str">
        <f t="shared" si="136"/>
        <v/>
      </c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116" t="str">
        <f t="shared" si="137"/>
        <v/>
      </c>
      <c r="Z284" s="57"/>
      <c r="AA284" s="57"/>
      <c r="AB284" s="57"/>
      <c r="AC284" s="57"/>
      <c r="AD284" s="57"/>
      <c r="AE284" s="57"/>
      <c r="AF284" s="57"/>
      <c r="AG284" s="57"/>
      <c r="AH284" s="57"/>
      <c r="AI284" s="57"/>
      <c r="AJ284" s="117" t="str">
        <f t="shared" si="138"/>
        <v/>
      </c>
      <c r="AK284" s="120" t="str">
        <f t="shared" si="139"/>
        <v/>
      </c>
      <c r="AL284" s="92" t="str">
        <f t="shared" si="140"/>
        <v/>
      </c>
      <c r="AM284" s="92" t="str">
        <f t="shared" si="141"/>
        <v/>
      </c>
      <c r="AN284" s="120" t="str">
        <f t="shared" si="142"/>
        <v/>
      </c>
      <c r="AO284" s="92" t="str">
        <f t="shared" si="143"/>
        <v/>
      </c>
      <c r="AP284" s="92" t="str">
        <f t="shared" si="144"/>
        <v/>
      </c>
      <c r="AQ284" s="120" t="str">
        <f t="shared" si="145"/>
        <v/>
      </c>
      <c r="AR284" s="92" t="str">
        <f t="shared" si="146"/>
        <v/>
      </c>
      <c r="AS284" s="92" t="str">
        <f t="shared" si="147"/>
        <v/>
      </c>
      <c r="AT284" s="120" t="str">
        <f t="shared" si="148"/>
        <v/>
      </c>
      <c r="AU284" s="92" t="str">
        <f t="shared" si="149"/>
        <v/>
      </c>
      <c r="AV284" s="92" t="str">
        <f t="shared" si="150"/>
        <v/>
      </c>
      <c r="AW284" s="120" t="str">
        <f t="shared" si="151"/>
        <v/>
      </c>
      <c r="AX284" s="92" t="str">
        <f t="shared" si="152"/>
        <v/>
      </c>
      <c r="AY284" s="92" t="str">
        <f t="shared" si="153"/>
        <v/>
      </c>
      <c r="AZ284" s="91" t="str">
        <f t="shared" si="154"/>
        <v/>
      </c>
      <c r="BA284" s="92" t="str">
        <f t="shared" si="155"/>
        <v/>
      </c>
      <c r="BB284" s="92" t="str">
        <f t="shared" si="156"/>
        <v/>
      </c>
      <c r="BC284" s="91" t="str">
        <f t="shared" si="157"/>
        <v/>
      </c>
      <c r="BD284" s="92" t="str">
        <f t="shared" si="158"/>
        <v/>
      </c>
      <c r="BE284" s="92" t="str">
        <f t="shared" si="159"/>
        <v/>
      </c>
      <c r="BF284" s="91" t="str">
        <f t="shared" si="160"/>
        <v/>
      </c>
      <c r="BG284" s="92" t="str">
        <f t="shared" si="161"/>
        <v/>
      </c>
      <c r="BH284" s="92" t="str">
        <f t="shared" si="162"/>
        <v/>
      </c>
      <c r="BI284" s="91" t="str">
        <f t="shared" si="163"/>
        <v/>
      </c>
      <c r="BJ284" s="92" t="str">
        <f t="shared" si="164"/>
        <v/>
      </c>
      <c r="BK284" s="92" t="str">
        <f t="shared" si="165"/>
        <v/>
      </c>
      <c r="BL284" s="91" t="str">
        <f t="shared" si="166"/>
        <v/>
      </c>
      <c r="BM284" s="92" t="str">
        <f t="shared" si="167"/>
        <v/>
      </c>
      <c r="BN284" s="92" t="str">
        <f t="shared" si="168"/>
        <v/>
      </c>
      <c r="BO284" s="2"/>
      <c r="BP284" s="2"/>
    </row>
    <row r="285" spans="1:68" ht="15.75" customHeight="1">
      <c r="A285" s="118" t="str">
        <f>IF(B$6="LECTURE",IF('Database (LECTURE-RES-PRAC)'!A280="","",'Database (LECTURE-RES-PRAC)'!A280),"")</f>
        <v/>
      </c>
      <c r="B285" s="119" t="str">
        <f>IF(B$6="LECTURE",IF('Database (LECTURE-RES-PRAC)'!B280="","",'Database (LECTURE-RES-PRAC)'!B280),"")</f>
        <v/>
      </c>
      <c r="C285" s="118" t="str">
        <f>IF(B285&lt;&gt;"",'Database (LECTURE-RES-PRAC)'!C280,"")</f>
        <v/>
      </c>
      <c r="D285" s="276"/>
      <c r="E285" s="57"/>
      <c r="F285" s="57"/>
      <c r="G285" s="57"/>
      <c r="H285" s="57"/>
      <c r="I285" s="57"/>
      <c r="J285" s="57"/>
      <c r="K285" s="57"/>
      <c r="L285" s="57"/>
      <c r="M285" s="57"/>
      <c r="N285" s="116" t="str">
        <f t="shared" si="136"/>
        <v/>
      </c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116" t="str">
        <f t="shared" si="137"/>
        <v/>
      </c>
      <c r="Z285" s="57"/>
      <c r="AA285" s="57"/>
      <c r="AB285" s="57"/>
      <c r="AC285" s="57"/>
      <c r="AD285" s="57"/>
      <c r="AE285" s="57"/>
      <c r="AF285" s="57"/>
      <c r="AG285" s="57"/>
      <c r="AH285" s="57"/>
      <c r="AI285" s="57"/>
      <c r="AJ285" s="117" t="str">
        <f t="shared" si="138"/>
        <v/>
      </c>
      <c r="AK285" s="120" t="str">
        <f t="shared" si="139"/>
        <v/>
      </c>
      <c r="AL285" s="92" t="str">
        <f t="shared" si="140"/>
        <v/>
      </c>
      <c r="AM285" s="92" t="str">
        <f t="shared" si="141"/>
        <v/>
      </c>
      <c r="AN285" s="120" t="str">
        <f t="shared" si="142"/>
        <v/>
      </c>
      <c r="AO285" s="92" t="str">
        <f t="shared" si="143"/>
        <v/>
      </c>
      <c r="AP285" s="92" t="str">
        <f t="shared" si="144"/>
        <v/>
      </c>
      <c r="AQ285" s="120" t="str">
        <f t="shared" si="145"/>
        <v/>
      </c>
      <c r="AR285" s="92" t="str">
        <f t="shared" si="146"/>
        <v/>
      </c>
      <c r="AS285" s="92" t="str">
        <f t="shared" si="147"/>
        <v/>
      </c>
      <c r="AT285" s="120" t="str">
        <f t="shared" si="148"/>
        <v/>
      </c>
      <c r="AU285" s="92" t="str">
        <f t="shared" si="149"/>
        <v/>
      </c>
      <c r="AV285" s="92" t="str">
        <f t="shared" si="150"/>
        <v/>
      </c>
      <c r="AW285" s="120" t="str">
        <f t="shared" si="151"/>
        <v/>
      </c>
      <c r="AX285" s="92" t="str">
        <f t="shared" si="152"/>
        <v/>
      </c>
      <c r="AY285" s="92" t="str">
        <f t="shared" si="153"/>
        <v/>
      </c>
      <c r="AZ285" s="91" t="str">
        <f t="shared" si="154"/>
        <v/>
      </c>
      <c r="BA285" s="92" t="str">
        <f t="shared" si="155"/>
        <v/>
      </c>
      <c r="BB285" s="92" t="str">
        <f t="shared" si="156"/>
        <v/>
      </c>
      <c r="BC285" s="91" t="str">
        <f t="shared" si="157"/>
        <v/>
      </c>
      <c r="BD285" s="92" t="str">
        <f t="shared" si="158"/>
        <v/>
      </c>
      <c r="BE285" s="92" t="str">
        <f t="shared" si="159"/>
        <v/>
      </c>
      <c r="BF285" s="91" t="str">
        <f t="shared" si="160"/>
        <v/>
      </c>
      <c r="BG285" s="92" t="str">
        <f t="shared" si="161"/>
        <v/>
      </c>
      <c r="BH285" s="92" t="str">
        <f t="shared" si="162"/>
        <v/>
      </c>
      <c r="BI285" s="91" t="str">
        <f t="shared" si="163"/>
        <v/>
      </c>
      <c r="BJ285" s="92" t="str">
        <f t="shared" si="164"/>
        <v/>
      </c>
      <c r="BK285" s="92" t="str">
        <f t="shared" si="165"/>
        <v/>
      </c>
      <c r="BL285" s="91" t="str">
        <f t="shared" si="166"/>
        <v/>
      </c>
      <c r="BM285" s="92" t="str">
        <f t="shared" si="167"/>
        <v/>
      </c>
      <c r="BN285" s="92" t="str">
        <f t="shared" si="168"/>
        <v/>
      </c>
      <c r="BO285" s="2"/>
      <c r="BP285" s="2"/>
    </row>
    <row r="286" spans="1:68" ht="15.75" customHeight="1">
      <c r="A286" s="118" t="str">
        <f>IF(B$6="LECTURE",IF('Database (LECTURE-RES-PRAC)'!A281="","",'Database (LECTURE-RES-PRAC)'!A281),"")</f>
        <v/>
      </c>
      <c r="B286" s="119" t="str">
        <f>IF(B$6="LECTURE",IF('Database (LECTURE-RES-PRAC)'!B281="","",'Database (LECTURE-RES-PRAC)'!B281),"")</f>
        <v/>
      </c>
      <c r="C286" s="118" t="str">
        <f>IF(B286&lt;&gt;"",'Database (LECTURE-RES-PRAC)'!C281,"")</f>
        <v/>
      </c>
      <c r="D286" s="276"/>
      <c r="E286" s="57"/>
      <c r="F286" s="57"/>
      <c r="G286" s="57"/>
      <c r="H286" s="57"/>
      <c r="I286" s="57"/>
      <c r="J286" s="57"/>
      <c r="K286" s="57"/>
      <c r="L286" s="57"/>
      <c r="M286" s="57"/>
      <c r="N286" s="116" t="str">
        <f t="shared" si="136"/>
        <v/>
      </c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116" t="str">
        <f t="shared" si="137"/>
        <v/>
      </c>
      <c r="Z286" s="57"/>
      <c r="AA286" s="57"/>
      <c r="AB286" s="57"/>
      <c r="AC286" s="57"/>
      <c r="AD286" s="57"/>
      <c r="AE286" s="57"/>
      <c r="AF286" s="57"/>
      <c r="AG286" s="57"/>
      <c r="AH286" s="57"/>
      <c r="AI286" s="57"/>
      <c r="AJ286" s="117" t="str">
        <f t="shared" si="138"/>
        <v/>
      </c>
      <c r="AK286" s="120" t="str">
        <f t="shared" si="139"/>
        <v/>
      </c>
      <c r="AL286" s="92" t="str">
        <f t="shared" si="140"/>
        <v/>
      </c>
      <c r="AM286" s="92" t="str">
        <f t="shared" si="141"/>
        <v/>
      </c>
      <c r="AN286" s="120" t="str">
        <f t="shared" si="142"/>
        <v/>
      </c>
      <c r="AO286" s="92" t="str">
        <f t="shared" si="143"/>
        <v/>
      </c>
      <c r="AP286" s="92" t="str">
        <f t="shared" si="144"/>
        <v/>
      </c>
      <c r="AQ286" s="120" t="str">
        <f t="shared" si="145"/>
        <v/>
      </c>
      <c r="AR286" s="92" t="str">
        <f t="shared" si="146"/>
        <v/>
      </c>
      <c r="AS286" s="92" t="str">
        <f t="shared" si="147"/>
        <v/>
      </c>
      <c r="AT286" s="120" t="str">
        <f t="shared" si="148"/>
        <v/>
      </c>
      <c r="AU286" s="92" t="str">
        <f t="shared" si="149"/>
        <v/>
      </c>
      <c r="AV286" s="92" t="str">
        <f t="shared" si="150"/>
        <v/>
      </c>
      <c r="AW286" s="120" t="str">
        <f t="shared" si="151"/>
        <v/>
      </c>
      <c r="AX286" s="92" t="str">
        <f t="shared" si="152"/>
        <v/>
      </c>
      <c r="AY286" s="92" t="str">
        <f t="shared" si="153"/>
        <v/>
      </c>
      <c r="AZ286" s="91" t="str">
        <f t="shared" si="154"/>
        <v/>
      </c>
      <c r="BA286" s="92" t="str">
        <f t="shared" si="155"/>
        <v/>
      </c>
      <c r="BB286" s="92" t="str">
        <f t="shared" si="156"/>
        <v/>
      </c>
      <c r="BC286" s="91" t="str">
        <f t="shared" si="157"/>
        <v/>
      </c>
      <c r="BD286" s="92" t="str">
        <f t="shared" si="158"/>
        <v/>
      </c>
      <c r="BE286" s="92" t="str">
        <f t="shared" si="159"/>
        <v/>
      </c>
      <c r="BF286" s="91" t="str">
        <f t="shared" si="160"/>
        <v/>
      </c>
      <c r="BG286" s="92" t="str">
        <f t="shared" si="161"/>
        <v/>
      </c>
      <c r="BH286" s="92" t="str">
        <f t="shared" si="162"/>
        <v/>
      </c>
      <c r="BI286" s="91" t="str">
        <f t="shared" si="163"/>
        <v/>
      </c>
      <c r="BJ286" s="92" t="str">
        <f t="shared" si="164"/>
        <v/>
      </c>
      <c r="BK286" s="92" t="str">
        <f t="shared" si="165"/>
        <v/>
      </c>
      <c r="BL286" s="91" t="str">
        <f t="shared" si="166"/>
        <v/>
      </c>
      <c r="BM286" s="92" t="str">
        <f t="shared" si="167"/>
        <v/>
      </c>
      <c r="BN286" s="92" t="str">
        <f t="shared" si="168"/>
        <v/>
      </c>
      <c r="BO286" s="2"/>
      <c r="BP286" s="2"/>
    </row>
    <row r="287" spans="1:68" ht="15.75" customHeight="1">
      <c r="A287" s="118" t="str">
        <f>IF(B$6="LECTURE",IF('Database (LECTURE-RES-PRAC)'!A282="","",'Database (LECTURE-RES-PRAC)'!A282),"")</f>
        <v/>
      </c>
      <c r="B287" s="119" t="str">
        <f>IF(B$6="LECTURE",IF('Database (LECTURE-RES-PRAC)'!B282="","",'Database (LECTURE-RES-PRAC)'!B282),"")</f>
        <v/>
      </c>
      <c r="C287" s="118" t="str">
        <f>IF(B287&lt;&gt;"",'Database (LECTURE-RES-PRAC)'!C282,"")</f>
        <v/>
      </c>
      <c r="D287" s="276"/>
      <c r="E287" s="57"/>
      <c r="F287" s="57"/>
      <c r="G287" s="57"/>
      <c r="H287" s="57"/>
      <c r="I287" s="57"/>
      <c r="J287" s="57"/>
      <c r="K287" s="57"/>
      <c r="L287" s="57"/>
      <c r="M287" s="57"/>
      <c r="N287" s="116" t="str">
        <f t="shared" si="136"/>
        <v/>
      </c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116" t="str">
        <f t="shared" si="137"/>
        <v/>
      </c>
      <c r="Z287" s="57"/>
      <c r="AA287" s="57"/>
      <c r="AB287" s="57"/>
      <c r="AC287" s="57"/>
      <c r="AD287" s="57"/>
      <c r="AE287" s="57"/>
      <c r="AF287" s="57"/>
      <c r="AG287" s="57"/>
      <c r="AH287" s="57"/>
      <c r="AI287" s="57"/>
      <c r="AJ287" s="117" t="str">
        <f t="shared" si="138"/>
        <v/>
      </c>
      <c r="AK287" s="120" t="str">
        <f t="shared" si="139"/>
        <v/>
      </c>
      <c r="AL287" s="92" t="str">
        <f t="shared" si="140"/>
        <v/>
      </c>
      <c r="AM287" s="92" t="str">
        <f t="shared" si="141"/>
        <v/>
      </c>
      <c r="AN287" s="120" t="str">
        <f t="shared" si="142"/>
        <v/>
      </c>
      <c r="AO287" s="92" t="str">
        <f t="shared" si="143"/>
        <v/>
      </c>
      <c r="AP287" s="92" t="str">
        <f t="shared" si="144"/>
        <v/>
      </c>
      <c r="AQ287" s="120" t="str">
        <f t="shared" si="145"/>
        <v/>
      </c>
      <c r="AR287" s="92" t="str">
        <f t="shared" si="146"/>
        <v/>
      </c>
      <c r="AS287" s="92" t="str">
        <f t="shared" si="147"/>
        <v/>
      </c>
      <c r="AT287" s="120" t="str">
        <f t="shared" si="148"/>
        <v/>
      </c>
      <c r="AU287" s="92" t="str">
        <f t="shared" si="149"/>
        <v/>
      </c>
      <c r="AV287" s="92" t="str">
        <f t="shared" si="150"/>
        <v/>
      </c>
      <c r="AW287" s="120" t="str">
        <f t="shared" si="151"/>
        <v/>
      </c>
      <c r="AX287" s="92" t="str">
        <f t="shared" si="152"/>
        <v/>
      </c>
      <c r="AY287" s="92" t="str">
        <f t="shared" si="153"/>
        <v/>
      </c>
      <c r="AZ287" s="91" t="str">
        <f t="shared" si="154"/>
        <v/>
      </c>
      <c r="BA287" s="92" t="str">
        <f t="shared" si="155"/>
        <v/>
      </c>
      <c r="BB287" s="92" t="str">
        <f t="shared" si="156"/>
        <v/>
      </c>
      <c r="BC287" s="91" t="str">
        <f t="shared" si="157"/>
        <v/>
      </c>
      <c r="BD287" s="92" t="str">
        <f t="shared" si="158"/>
        <v/>
      </c>
      <c r="BE287" s="92" t="str">
        <f t="shared" si="159"/>
        <v/>
      </c>
      <c r="BF287" s="91" t="str">
        <f t="shared" si="160"/>
        <v/>
      </c>
      <c r="BG287" s="92" t="str">
        <f t="shared" si="161"/>
        <v/>
      </c>
      <c r="BH287" s="92" t="str">
        <f t="shared" si="162"/>
        <v/>
      </c>
      <c r="BI287" s="91" t="str">
        <f t="shared" si="163"/>
        <v/>
      </c>
      <c r="BJ287" s="92" t="str">
        <f t="shared" si="164"/>
        <v/>
      </c>
      <c r="BK287" s="92" t="str">
        <f t="shared" si="165"/>
        <v/>
      </c>
      <c r="BL287" s="91" t="str">
        <f t="shared" si="166"/>
        <v/>
      </c>
      <c r="BM287" s="92" t="str">
        <f t="shared" si="167"/>
        <v/>
      </c>
      <c r="BN287" s="92" t="str">
        <f t="shared" si="168"/>
        <v/>
      </c>
      <c r="BO287" s="2"/>
      <c r="BP287" s="2"/>
    </row>
    <row r="288" spans="1:68" ht="15.75" customHeight="1">
      <c r="A288" s="118" t="str">
        <f>IF(B$6="LECTURE",IF('Database (LECTURE-RES-PRAC)'!A283="","",'Database (LECTURE-RES-PRAC)'!A283),"")</f>
        <v/>
      </c>
      <c r="B288" s="119" t="str">
        <f>IF(B$6="LECTURE",IF('Database (LECTURE-RES-PRAC)'!B283="","",'Database (LECTURE-RES-PRAC)'!B283),"")</f>
        <v/>
      </c>
      <c r="C288" s="118" t="str">
        <f>IF(B288&lt;&gt;"",'Database (LECTURE-RES-PRAC)'!C283,"")</f>
        <v/>
      </c>
      <c r="D288" s="276"/>
      <c r="E288" s="57"/>
      <c r="F288" s="57"/>
      <c r="G288" s="57"/>
      <c r="H288" s="57"/>
      <c r="I288" s="57"/>
      <c r="J288" s="57"/>
      <c r="K288" s="57"/>
      <c r="L288" s="57"/>
      <c r="M288" s="57"/>
      <c r="N288" s="116" t="str">
        <f t="shared" si="136"/>
        <v/>
      </c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116" t="str">
        <f t="shared" si="137"/>
        <v/>
      </c>
      <c r="Z288" s="57"/>
      <c r="AA288" s="57"/>
      <c r="AB288" s="57"/>
      <c r="AC288" s="57"/>
      <c r="AD288" s="57"/>
      <c r="AE288" s="57"/>
      <c r="AF288" s="57"/>
      <c r="AG288" s="57"/>
      <c r="AH288" s="57"/>
      <c r="AI288" s="57"/>
      <c r="AJ288" s="117" t="str">
        <f t="shared" si="138"/>
        <v/>
      </c>
      <c r="AK288" s="120" t="str">
        <f t="shared" si="139"/>
        <v/>
      </c>
      <c r="AL288" s="92" t="str">
        <f t="shared" si="140"/>
        <v/>
      </c>
      <c r="AM288" s="92" t="str">
        <f t="shared" si="141"/>
        <v/>
      </c>
      <c r="AN288" s="120" t="str">
        <f t="shared" si="142"/>
        <v/>
      </c>
      <c r="AO288" s="92" t="str">
        <f t="shared" si="143"/>
        <v/>
      </c>
      <c r="AP288" s="92" t="str">
        <f t="shared" si="144"/>
        <v/>
      </c>
      <c r="AQ288" s="120" t="str">
        <f t="shared" si="145"/>
        <v/>
      </c>
      <c r="AR288" s="92" t="str">
        <f t="shared" si="146"/>
        <v/>
      </c>
      <c r="AS288" s="92" t="str">
        <f t="shared" si="147"/>
        <v/>
      </c>
      <c r="AT288" s="120" t="str">
        <f t="shared" si="148"/>
        <v/>
      </c>
      <c r="AU288" s="92" t="str">
        <f t="shared" si="149"/>
        <v/>
      </c>
      <c r="AV288" s="92" t="str">
        <f t="shared" si="150"/>
        <v/>
      </c>
      <c r="AW288" s="120" t="str">
        <f t="shared" si="151"/>
        <v/>
      </c>
      <c r="AX288" s="92" t="str">
        <f t="shared" si="152"/>
        <v/>
      </c>
      <c r="AY288" s="92" t="str">
        <f t="shared" si="153"/>
        <v/>
      </c>
      <c r="AZ288" s="91" t="str">
        <f t="shared" si="154"/>
        <v/>
      </c>
      <c r="BA288" s="92" t="str">
        <f t="shared" si="155"/>
        <v/>
      </c>
      <c r="BB288" s="92" t="str">
        <f t="shared" si="156"/>
        <v/>
      </c>
      <c r="BC288" s="91" t="str">
        <f t="shared" si="157"/>
        <v/>
      </c>
      <c r="BD288" s="92" t="str">
        <f t="shared" si="158"/>
        <v/>
      </c>
      <c r="BE288" s="92" t="str">
        <f t="shared" si="159"/>
        <v/>
      </c>
      <c r="BF288" s="91" t="str">
        <f t="shared" si="160"/>
        <v/>
      </c>
      <c r="BG288" s="92" t="str">
        <f t="shared" si="161"/>
        <v/>
      </c>
      <c r="BH288" s="92" t="str">
        <f t="shared" si="162"/>
        <v/>
      </c>
      <c r="BI288" s="91" t="str">
        <f t="shared" si="163"/>
        <v/>
      </c>
      <c r="BJ288" s="92" t="str">
        <f t="shared" si="164"/>
        <v/>
      </c>
      <c r="BK288" s="92" t="str">
        <f t="shared" si="165"/>
        <v/>
      </c>
      <c r="BL288" s="91" t="str">
        <f t="shared" si="166"/>
        <v/>
      </c>
      <c r="BM288" s="92" t="str">
        <f t="shared" si="167"/>
        <v/>
      </c>
      <c r="BN288" s="92" t="str">
        <f t="shared" si="168"/>
        <v/>
      </c>
      <c r="BO288" s="2"/>
      <c r="BP288" s="2"/>
    </row>
    <row r="289" spans="1:68" ht="15.75" customHeight="1">
      <c r="A289" s="118" t="str">
        <f>IF(B$6="LECTURE",IF('Database (LECTURE-RES-PRAC)'!A284="","",'Database (LECTURE-RES-PRAC)'!A284),"")</f>
        <v/>
      </c>
      <c r="B289" s="119" t="str">
        <f>IF(B$6="LECTURE",IF('Database (LECTURE-RES-PRAC)'!B284="","",'Database (LECTURE-RES-PRAC)'!B284),"")</f>
        <v/>
      </c>
      <c r="C289" s="118" t="str">
        <f>IF(B289&lt;&gt;"",'Database (LECTURE-RES-PRAC)'!C284,"")</f>
        <v/>
      </c>
      <c r="D289" s="276"/>
      <c r="E289" s="57"/>
      <c r="F289" s="57"/>
      <c r="G289" s="57"/>
      <c r="H289" s="57"/>
      <c r="I289" s="57"/>
      <c r="J289" s="57"/>
      <c r="K289" s="57"/>
      <c r="L289" s="57"/>
      <c r="M289" s="57"/>
      <c r="N289" s="116" t="str">
        <f t="shared" si="136"/>
        <v/>
      </c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116" t="str">
        <f t="shared" si="137"/>
        <v/>
      </c>
      <c r="Z289" s="57"/>
      <c r="AA289" s="57"/>
      <c r="AB289" s="57"/>
      <c r="AC289" s="57"/>
      <c r="AD289" s="57"/>
      <c r="AE289" s="57"/>
      <c r="AF289" s="57"/>
      <c r="AG289" s="57"/>
      <c r="AH289" s="57"/>
      <c r="AI289" s="57"/>
      <c r="AJ289" s="117" t="str">
        <f t="shared" si="138"/>
        <v/>
      </c>
      <c r="AK289" s="120" t="str">
        <f t="shared" si="139"/>
        <v/>
      </c>
      <c r="AL289" s="92" t="str">
        <f t="shared" si="140"/>
        <v/>
      </c>
      <c r="AM289" s="92" t="str">
        <f t="shared" si="141"/>
        <v/>
      </c>
      <c r="AN289" s="120" t="str">
        <f t="shared" si="142"/>
        <v/>
      </c>
      <c r="AO289" s="92" t="str">
        <f t="shared" si="143"/>
        <v/>
      </c>
      <c r="AP289" s="92" t="str">
        <f t="shared" si="144"/>
        <v/>
      </c>
      <c r="AQ289" s="120" t="str">
        <f t="shared" si="145"/>
        <v/>
      </c>
      <c r="AR289" s="92" t="str">
        <f t="shared" si="146"/>
        <v/>
      </c>
      <c r="AS289" s="92" t="str">
        <f t="shared" si="147"/>
        <v/>
      </c>
      <c r="AT289" s="120" t="str">
        <f t="shared" si="148"/>
        <v/>
      </c>
      <c r="AU289" s="92" t="str">
        <f t="shared" si="149"/>
        <v/>
      </c>
      <c r="AV289" s="92" t="str">
        <f t="shared" si="150"/>
        <v/>
      </c>
      <c r="AW289" s="120" t="str">
        <f t="shared" si="151"/>
        <v/>
      </c>
      <c r="AX289" s="92" t="str">
        <f t="shared" si="152"/>
        <v/>
      </c>
      <c r="AY289" s="92" t="str">
        <f t="shared" si="153"/>
        <v/>
      </c>
      <c r="AZ289" s="91" t="str">
        <f t="shared" si="154"/>
        <v/>
      </c>
      <c r="BA289" s="92" t="str">
        <f t="shared" si="155"/>
        <v/>
      </c>
      <c r="BB289" s="92" t="str">
        <f t="shared" si="156"/>
        <v/>
      </c>
      <c r="BC289" s="91" t="str">
        <f t="shared" si="157"/>
        <v/>
      </c>
      <c r="BD289" s="92" t="str">
        <f t="shared" si="158"/>
        <v/>
      </c>
      <c r="BE289" s="92" t="str">
        <f t="shared" si="159"/>
        <v/>
      </c>
      <c r="BF289" s="91" t="str">
        <f t="shared" si="160"/>
        <v/>
      </c>
      <c r="BG289" s="92" t="str">
        <f t="shared" si="161"/>
        <v/>
      </c>
      <c r="BH289" s="92" t="str">
        <f t="shared" si="162"/>
        <v/>
      </c>
      <c r="BI289" s="91" t="str">
        <f t="shared" si="163"/>
        <v/>
      </c>
      <c r="BJ289" s="92" t="str">
        <f t="shared" si="164"/>
        <v/>
      </c>
      <c r="BK289" s="92" t="str">
        <f t="shared" si="165"/>
        <v/>
      </c>
      <c r="BL289" s="91" t="str">
        <f t="shared" si="166"/>
        <v/>
      </c>
      <c r="BM289" s="92" t="str">
        <f t="shared" si="167"/>
        <v/>
      </c>
      <c r="BN289" s="92" t="str">
        <f t="shared" si="168"/>
        <v/>
      </c>
      <c r="BO289" s="2"/>
      <c r="BP289" s="2"/>
    </row>
    <row r="290" spans="1:68" ht="15.75" customHeight="1">
      <c r="A290" s="118" t="str">
        <f>IF(B$6="LECTURE",IF('Database (LECTURE-RES-PRAC)'!A285="","",'Database (LECTURE-RES-PRAC)'!A285),"")</f>
        <v/>
      </c>
      <c r="B290" s="119" t="str">
        <f>IF(B$6="LECTURE",IF('Database (LECTURE-RES-PRAC)'!B285="","",'Database (LECTURE-RES-PRAC)'!B285),"")</f>
        <v/>
      </c>
      <c r="C290" s="118" t="str">
        <f>IF(B290&lt;&gt;"",'Database (LECTURE-RES-PRAC)'!C285,"")</f>
        <v/>
      </c>
      <c r="D290" s="276"/>
      <c r="E290" s="57"/>
      <c r="F290" s="57"/>
      <c r="G290" s="57"/>
      <c r="H290" s="57"/>
      <c r="I290" s="57"/>
      <c r="J290" s="57"/>
      <c r="K290" s="57"/>
      <c r="L290" s="57"/>
      <c r="M290" s="57"/>
      <c r="N290" s="116" t="str">
        <f t="shared" si="136"/>
        <v/>
      </c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116" t="str">
        <f t="shared" si="137"/>
        <v/>
      </c>
      <c r="Z290" s="57"/>
      <c r="AA290" s="57"/>
      <c r="AB290" s="57"/>
      <c r="AC290" s="57"/>
      <c r="AD290" s="57"/>
      <c r="AE290" s="57"/>
      <c r="AF290" s="57"/>
      <c r="AG290" s="57"/>
      <c r="AH290" s="57"/>
      <c r="AI290" s="57"/>
      <c r="AJ290" s="117" t="str">
        <f t="shared" si="138"/>
        <v/>
      </c>
      <c r="AK290" s="120" t="str">
        <f t="shared" si="139"/>
        <v/>
      </c>
      <c r="AL290" s="92" t="str">
        <f t="shared" si="140"/>
        <v/>
      </c>
      <c r="AM290" s="92" t="str">
        <f t="shared" si="141"/>
        <v/>
      </c>
      <c r="AN290" s="120" t="str">
        <f t="shared" si="142"/>
        <v/>
      </c>
      <c r="AO290" s="92" t="str">
        <f t="shared" si="143"/>
        <v/>
      </c>
      <c r="AP290" s="92" t="str">
        <f t="shared" si="144"/>
        <v/>
      </c>
      <c r="AQ290" s="120" t="str">
        <f t="shared" si="145"/>
        <v/>
      </c>
      <c r="AR290" s="92" t="str">
        <f t="shared" si="146"/>
        <v/>
      </c>
      <c r="AS290" s="92" t="str">
        <f t="shared" si="147"/>
        <v/>
      </c>
      <c r="AT290" s="120" t="str">
        <f t="shared" si="148"/>
        <v/>
      </c>
      <c r="AU290" s="92" t="str">
        <f t="shared" si="149"/>
        <v/>
      </c>
      <c r="AV290" s="92" t="str">
        <f t="shared" si="150"/>
        <v/>
      </c>
      <c r="AW290" s="120" t="str">
        <f t="shared" si="151"/>
        <v/>
      </c>
      <c r="AX290" s="92" t="str">
        <f t="shared" si="152"/>
        <v/>
      </c>
      <c r="AY290" s="92" t="str">
        <f t="shared" si="153"/>
        <v/>
      </c>
      <c r="AZ290" s="91" t="str">
        <f t="shared" si="154"/>
        <v/>
      </c>
      <c r="BA290" s="92" t="str">
        <f t="shared" si="155"/>
        <v/>
      </c>
      <c r="BB290" s="92" t="str">
        <f t="shared" si="156"/>
        <v/>
      </c>
      <c r="BC290" s="91" t="str">
        <f t="shared" si="157"/>
        <v/>
      </c>
      <c r="BD290" s="92" t="str">
        <f t="shared" si="158"/>
        <v/>
      </c>
      <c r="BE290" s="92" t="str">
        <f t="shared" si="159"/>
        <v/>
      </c>
      <c r="BF290" s="91" t="str">
        <f t="shared" si="160"/>
        <v/>
      </c>
      <c r="BG290" s="92" t="str">
        <f t="shared" si="161"/>
        <v/>
      </c>
      <c r="BH290" s="92" t="str">
        <f t="shared" si="162"/>
        <v/>
      </c>
      <c r="BI290" s="91" t="str">
        <f t="shared" si="163"/>
        <v/>
      </c>
      <c r="BJ290" s="92" t="str">
        <f t="shared" si="164"/>
        <v/>
      </c>
      <c r="BK290" s="92" t="str">
        <f t="shared" si="165"/>
        <v/>
      </c>
      <c r="BL290" s="91" t="str">
        <f t="shared" si="166"/>
        <v/>
      </c>
      <c r="BM290" s="92" t="str">
        <f t="shared" si="167"/>
        <v/>
      </c>
      <c r="BN290" s="92" t="str">
        <f t="shared" si="168"/>
        <v/>
      </c>
      <c r="BO290" s="2"/>
      <c r="BP290" s="2"/>
    </row>
    <row r="291" spans="1:68" ht="15.75" customHeight="1">
      <c r="A291" s="118" t="str">
        <f>IF(B$6="LECTURE",IF('Database (LECTURE-RES-PRAC)'!A286="","",'Database (LECTURE-RES-PRAC)'!A286),"")</f>
        <v/>
      </c>
      <c r="B291" s="119" t="str">
        <f>IF(B$6="LECTURE",IF('Database (LECTURE-RES-PRAC)'!B286="","",'Database (LECTURE-RES-PRAC)'!B286),"")</f>
        <v/>
      </c>
      <c r="C291" s="118" t="str">
        <f>IF(B291&lt;&gt;"",'Database (LECTURE-RES-PRAC)'!C286,"")</f>
        <v/>
      </c>
      <c r="D291" s="276"/>
      <c r="E291" s="57"/>
      <c r="F291" s="57"/>
      <c r="G291" s="57"/>
      <c r="H291" s="57"/>
      <c r="I291" s="57"/>
      <c r="J291" s="57"/>
      <c r="K291" s="57"/>
      <c r="L291" s="57"/>
      <c r="M291" s="57"/>
      <c r="N291" s="116" t="str">
        <f t="shared" ref="N291:N321" si="169">IF(B291&lt;&gt;"",SUM(D291:M291),"")</f>
        <v/>
      </c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116" t="str">
        <f t="shared" ref="Y291:Y321" si="170">IF(B291&lt;&gt;"",SUM(O291:X291),"")</f>
        <v/>
      </c>
      <c r="Z291" s="57"/>
      <c r="AA291" s="57"/>
      <c r="AB291" s="57"/>
      <c r="AC291" s="57"/>
      <c r="AD291" s="57"/>
      <c r="AE291" s="57"/>
      <c r="AF291" s="57"/>
      <c r="AG291" s="57"/>
      <c r="AH291" s="57"/>
      <c r="AI291" s="57"/>
      <c r="AJ291" s="117" t="str">
        <f t="shared" ref="AJ291:AJ321" si="171">IF(B291&lt;&gt;"",SUM(Z291:AI291),"")</f>
        <v/>
      </c>
      <c r="AK291" s="120" t="str">
        <f t="shared" ref="AK291:AK321" si="172">IF(B291&lt;&gt;"",IFERROR(IF((SUMIF(D$20:AI$20, "CLO1", D291:AI291)/AO$6)=0,"",(SUMIF(D$20:AI$20, "CLO1", D291:AI291)/AO$6)),""),"")</f>
        <v/>
      </c>
      <c r="AL291" s="92" t="str">
        <f t="shared" ref="AL291:AL321" si="173">IF(AK291="","",IF(AK291&gt;=B$10,"Y","N"))</f>
        <v/>
      </c>
      <c r="AM291" s="92" t="str">
        <f t="shared" ref="AM291:AM321" si="174">IF(AK291="","",IF(AK291&lt;50%,1,IF(AND(AK291&gt;=50%,AK291&lt;B$10),2,IF(AK291&gt;=B$10,3))))</f>
        <v/>
      </c>
      <c r="AN291" s="120" t="str">
        <f t="shared" ref="AN291:AN321" si="175">IF(B291&lt;&gt;"",IFERROR(IF((SUMIF(D$20:AI$20, "CLO2", D291:AI291)/AO$7)=0,"",(SUMIF(D$20:AI$20, "CLO2", D291:AI291)/AO$7)),""),"")</f>
        <v/>
      </c>
      <c r="AO291" s="92" t="str">
        <f t="shared" ref="AO291:AO321" si="176">IF(AN291="","",IF(AN291&gt;=B$10,"Y","N"))</f>
        <v/>
      </c>
      <c r="AP291" s="92" t="str">
        <f t="shared" ref="AP291:AP321" si="177">IF(AN291="","",IF(AN291&lt;50%,1,IF(AND(AN291&gt;=50%,AN291&lt;B$10),2,IF(AN291&gt;=B$10,3))))</f>
        <v/>
      </c>
      <c r="AQ291" s="120" t="str">
        <f t="shared" ref="AQ291:AQ321" si="178">IF(B291&lt;&gt;"",IFERROR(IF((SUMIF(D$20:AI$20, "CLO3", D291:AI291)/AO$8)=0,"",(SUMIF(D$20:AI$20, "CLO3", D291:AI291)/AO$8)),""),"")</f>
        <v/>
      </c>
      <c r="AR291" s="92" t="str">
        <f t="shared" ref="AR291:AR321" si="179">IF(AQ291="","",IF(AQ291&gt;=B$10,"Y","N"))</f>
        <v/>
      </c>
      <c r="AS291" s="92" t="str">
        <f t="shared" ref="AS291:AS321" si="180">IF(AQ291="","",IF(AQ291&lt;50%,1,IF(AND(AQ291&gt;=50%,AQ291&lt;B$10),2,IF(AQ291&gt;=B$10,3))))</f>
        <v/>
      </c>
      <c r="AT291" s="120" t="str">
        <f t="shared" ref="AT291:AT321" si="181">IF(B291&lt;&gt;"",IFERROR(IF((SUMIF(D$20:AI$20, "CLO4", D291:AI291)/AO$9)=0,"",(SUMIF(D$20:AI$20, "CLO4", D291:AI291)/AO$9)),""),"")</f>
        <v/>
      </c>
      <c r="AU291" s="92" t="str">
        <f t="shared" ref="AU291:AU321" si="182">IF(AT291="","",IF(AT291&gt;=B$10,"Y","N"))</f>
        <v/>
      </c>
      <c r="AV291" s="92" t="str">
        <f t="shared" ref="AV291:AV321" si="183">IF(AT291="","",IF(AT291&lt;50%,1,IF(AND(AT291&gt;=50%,AT291&lt;B$10),2,IF(AT291&gt;=B$10,3))))</f>
        <v/>
      </c>
      <c r="AW291" s="120" t="str">
        <f t="shared" ref="AW291:AW321" si="184">IF(B291&lt;&gt;"",IFERROR(IF((SUMIF(D$20:AI$20, "CLO5", D291:AI291)/AO$10)=0,"",(SUMIF(D$20:AI$20, "CLO5", D291:AI291)/AO$10)),""),"")</f>
        <v/>
      </c>
      <c r="AX291" s="92" t="str">
        <f t="shared" ref="AX291:AX321" si="185">IF(AW291="","",IF(AW291&gt;=B$10,"Y","N"))</f>
        <v/>
      </c>
      <c r="AY291" s="92" t="str">
        <f t="shared" ref="AY291:AY321" si="186">IF(AW291="","",IF(AW291&lt;50%,1,IF(AND(AW291&gt;=50%,AW291&lt;B$10),2,IF(AW291&gt;=B$10,3))))</f>
        <v/>
      </c>
      <c r="AZ291" s="91" t="str">
        <f t="shared" ref="AZ291:AZ321" si="187">IF(B291&lt;&gt;"",IFERROR(IF((SUMIF(D$20:AI$20, "CLO6", D291:AI291)/AO$11)=0,"",(SUMIF(D$20:AI$20, "CLO6", D291:AI291)/AO$11)),""),"")</f>
        <v/>
      </c>
      <c r="BA291" s="92" t="str">
        <f t="shared" ref="BA291:BA321" si="188">IF(AZ291="","",IF(AZ291&gt;=B$10,"Y","N"))</f>
        <v/>
      </c>
      <c r="BB291" s="92" t="str">
        <f t="shared" ref="BB291:BB321" si="189">IF(BA291="","",IF(BA291&lt;50%,1,IF(AND(BA291&gt;=50%,BA291&lt;B$10),2,IF(BA291&gt;=B$10,3))))</f>
        <v/>
      </c>
      <c r="BC291" s="91" t="str">
        <f t="shared" ref="BC291:BC321" si="190">IF(B291&lt;&gt;"",IFERROR(IF((SUMIF(D$20:AI$20, "CLO7", D291:AI291)/AO$12)=0,"",(SUMIF(D$20:AI$20, "CLO7", D291:AI291)/AO$12)),""),"")</f>
        <v/>
      </c>
      <c r="BD291" s="92" t="str">
        <f t="shared" ref="BD291:BD321" si="191">IF(BC291="","",IF(BC291&gt;=B$10,"Y","N"))</f>
        <v/>
      </c>
      <c r="BE291" s="92" t="str">
        <f t="shared" ref="BE291:BE321" si="192">IF(BD291="","",IF(BD291&lt;50%,1,IF(AND(BD291&gt;=50%,BD291&lt;B$10),2,IF(BD291&gt;=B$10,3))))</f>
        <v/>
      </c>
      <c r="BF291" s="91" t="str">
        <f t="shared" ref="BF291:BF321" si="193">IF(B291&lt;&gt;"",IFERROR(IF((SUMIF(D$20:AI$20, "CLO8", D291:AI291)/AO$13)=0,"",(SUMIF(D$20:AI$20, "CLO8", D291:AI291)/AO$13)),""),"")</f>
        <v/>
      </c>
      <c r="BG291" s="92" t="str">
        <f t="shared" ref="BG291:BG321" si="194">IF(BF291="","",IF(BF291&gt;=B$10,"Y","N"))</f>
        <v/>
      </c>
      <c r="BH291" s="92" t="str">
        <f t="shared" ref="BH291:BH321" si="195">IF(BG291="","",IF(BG291&lt;50%,1,IF(AND(BG291&gt;=50%,BG291&lt;B$10),2,IF(BG291&gt;=B$10,3))))</f>
        <v/>
      </c>
      <c r="BI291" s="91" t="str">
        <f t="shared" ref="BI291:BI321" si="196">IF(B291&lt;&gt;"",IFERROR(IF((SUMIF(D$20:AI$20, "CLO9", D291:AI291)/AO$14)=0,"",(SUMIF(D$20:AI$20, "CLO9", D291:AI291)/AO$14)),""),"")</f>
        <v/>
      </c>
      <c r="BJ291" s="92" t="str">
        <f t="shared" ref="BJ291:BJ321" si="197">IF(BI291="","",IF(BI291&gt;=B$10,"Y","N"))</f>
        <v/>
      </c>
      <c r="BK291" s="92" t="str">
        <f t="shared" ref="BK291:BK321" si="198">IF(BJ291="","",IF(BJ291&lt;50%,1,IF(AND(BJ291&gt;=50%,BJ291&lt;B$10),2,IF(BJ291&gt;=B$10,3))))</f>
        <v/>
      </c>
      <c r="BL291" s="91" t="str">
        <f t="shared" ref="BL291:BL321" si="199">IF(B291&lt;&gt;"",IFERROR(IF((SUMIF(D$20:AI$20,"CLO10",D291:AI291)/AO$15)=0,"",(SUMIF(D$20:AI$20,"CLO10",D291:AI291)/AO$15)),""),"")</f>
        <v/>
      </c>
      <c r="BM291" s="92" t="str">
        <f t="shared" ref="BM291:BM321" si="200">IF(BL291="","",IF(BL291&gt;=B$10,"Y","N"))</f>
        <v/>
      </c>
      <c r="BN291" s="92" t="str">
        <f t="shared" ref="BN291:BN321" si="201">IF(BM291="","",IF(BM291&lt;50%,1,IF(AND(BM291&gt;=50%,BM291&lt;B$10),2,IF(BM291&gt;=B$10,3))))</f>
        <v/>
      </c>
      <c r="BO291" s="2"/>
      <c r="BP291" s="2"/>
    </row>
    <row r="292" spans="1:68" ht="15.75" customHeight="1">
      <c r="A292" s="118" t="str">
        <f>IF(B$6="LECTURE",IF('Database (LECTURE-RES-PRAC)'!A287="","",'Database (LECTURE-RES-PRAC)'!A287),"")</f>
        <v/>
      </c>
      <c r="B292" s="119" t="str">
        <f>IF(B$6="LECTURE",IF('Database (LECTURE-RES-PRAC)'!B287="","",'Database (LECTURE-RES-PRAC)'!B287),"")</f>
        <v/>
      </c>
      <c r="C292" s="118" t="str">
        <f>IF(B292&lt;&gt;"",'Database (LECTURE-RES-PRAC)'!C287,"")</f>
        <v/>
      </c>
      <c r="D292" s="276"/>
      <c r="E292" s="57"/>
      <c r="F292" s="57"/>
      <c r="G292" s="57"/>
      <c r="H292" s="57"/>
      <c r="I292" s="57"/>
      <c r="J292" s="57"/>
      <c r="K292" s="57"/>
      <c r="L292" s="57"/>
      <c r="M292" s="57"/>
      <c r="N292" s="116" t="str">
        <f t="shared" si="169"/>
        <v/>
      </c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116" t="str">
        <f t="shared" si="170"/>
        <v/>
      </c>
      <c r="Z292" s="57"/>
      <c r="AA292" s="57"/>
      <c r="AB292" s="57"/>
      <c r="AC292" s="57"/>
      <c r="AD292" s="57"/>
      <c r="AE292" s="57"/>
      <c r="AF292" s="57"/>
      <c r="AG292" s="57"/>
      <c r="AH292" s="57"/>
      <c r="AI292" s="57"/>
      <c r="AJ292" s="117" t="str">
        <f t="shared" si="171"/>
        <v/>
      </c>
      <c r="AK292" s="120" t="str">
        <f t="shared" si="172"/>
        <v/>
      </c>
      <c r="AL292" s="92" t="str">
        <f t="shared" si="173"/>
        <v/>
      </c>
      <c r="AM292" s="92" t="str">
        <f t="shared" si="174"/>
        <v/>
      </c>
      <c r="AN292" s="120" t="str">
        <f t="shared" si="175"/>
        <v/>
      </c>
      <c r="AO292" s="92" t="str">
        <f t="shared" si="176"/>
        <v/>
      </c>
      <c r="AP292" s="92" t="str">
        <f t="shared" si="177"/>
        <v/>
      </c>
      <c r="AQ292" s="120" t="str">
        <f t="shared" si="178"/>
        <v/>
      </c>
      <c r="AR292" s="92" t="str">
        <f t="shared" si="179"/>
        <v/>
      </c>
      <c r="AS292" s="92" t="str">
        <f t="shared" si="180"/>
        <v/>
      </c>
      <c r="AT292" s="120" t="str">
        <f t="shared" si="181"/>
        <v/>
      </c>
      <c r="AU292" s="92" t="str">
        <f t="shared" si="182"/>
        <v/>
      </c>
      <c r="AV292" s="92" t="str">
        <f t="shared" si="183"/>
        <v/>
      </c>
      <c r="AW292" s="120" t="str">
        <f t="shared" si="184"/>
        <v/>
      </c>
      <c r="AX292" s="92" t="str">
        <f t="shared" si="185"/>
        <v/>
      </c>
      <c r="AY292" s="92" t="str">
        <f t="shared" si="186"/>
        <v/>
      </c>
      <c r="AZ292" s="91" t="str">
        <f t="shared" si="187"/>
        <v/>
      </c>
      <c r="BA292" s="92" t="str">
        <f t="shared" si="188"/>
        <v/>
      </c>
      <c r="BB292" s="92" t="str">
        <f t="shared" si="189"/>
        <v/>
      </c>
      <c r="BC292" s="91" t="str">
        <f t="shared" si="190"/>
        <v/>
      </c>
      <c r="BD292" s="92" t="str">
        <f t="shared" si="191"/>
        <v/>
      </c>
      <c r="BE292" s="92" t="str">
        <f t="shared" si="192"/>
        <v/>
      </c>
      <c r="BF292" s="91" t="str">
        <f t="shared" si="193"/>
        <v/>
      </c>
      <c r="BG292" s="92" t="str">
        <f t="shared" si="194"/>
        <v/>
      </c>
      <c r="BH292" s="92" t="str">
        <f t="shared" si="195"/>
        <v/>
      </c>
      <c r="BI292" s="91" t="str">
        <f t="shared" si="196"/>
        <v/>
      </c>
      <c r="BJ292" s="92" t="str">
        <f t="shared" si="197"/>
        <v/>
      </c>
      <c r="BK292" s="92" t="str">
        <f t="shared" si="198"/>
        <v/>
      </c>
      <c r="BL292" s="91" t="str">
        <f t="shared" si="199"/>
        <v/>
      </c>
      <c r="BM292" s="92" t="str">
        <f t="shared" si="200"/>
        <v/>
      </c>
      <c r="BN292" s="92" t="str">
        <f t="shared" si="201"/>
        <v/>
      </c>
      <c r="BO292" s="2"/>
      <c r="BP292" s="2"/>
    </row>
    <row r="293" spans="1:68" ht="15.75" customHeight="1">
      <c r="A293" s="118" t="str">
        <f>IF(B$6="LECTURE",IF('Database (LECTURE-RES-PRAC)'!A288="","",'Database (LECTURE-RES-PRAC)'!A288),"")</f>
        <v/>
      </c>
      <c r="B293" s="119" t="str">
        <f>IF(B$6="LECTURE",IF('Database (LECTURE-RES-PRAC)'!B288="","",'Database (LECTURE-RES-PRAC)'!B288),"")</f>
        <v/>
      </c>
      <c r="C293" s="118" t="str">
        <f>IF(B293&lt;&gt;"",'Database (LECTURE-RES-PRAC)'!C288,"")</f>
        <v/>
      </c>
      <c r="D293" s="276"/>
      <c r="E293" s="57"/>
      <c r="F293" s="57"/>
      <c r="G293" s="57"/>
      <c r="H293" s="57"/>
      <c r="I293" s="57"/>
      <c r="J293" s="57"/>
      <c r="K293" s="57"/>
      <c r="L293" s="57"/>
      <c r="M293" s="57"/>
      <c r="N293" s="116" t="str">
        <f t="shared" si="169"/>
        <v/>
      </c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116" t="str">
        <f t="shared" si="170"/>
        <v/>
      </c>
      <c r="Z293" s="57"/>
      <c r="AA293" s="57"/>
      <c r="AB293" s="57"/>
      <c r="AC293" s="57"/>
      <c r="AD293" s="57"/>
      <c r="AE293" s="57"/>
      <c r="AF293" s="57"/>
      <c r="AG293" s="57"/>
      <c r="AH293" s="57"/>
      <c r="AI293" s="57"/>
      <c r="AJ293" s="117" t="str">
        <f t="shared" si="171"/>
        <v/>
      </c>
      <c r="AK293" s="120" t="str">
        <f t="shared" si="172"/>
        <v/>
      </c>
      <c r="AL293" s="92" t="str">
        <f t="shared" si="173"/>
        <v/>
      </c>
      <c r="AM293" s="92" t="str">
        <f t="shared" si="174"/>
        <v/>
      </c>
      <c r="AN293" s="120" t="str">
        <f t="shared" si="175"/>
        <v/>
      </c>
      <c r="AO293" s="92" t="str">
        <f t="shared" si="176"/>
        <v/>
      </c>
      <c r="AP293" s="92" t="str">
        <f t="shared" si="177"/>
        <v/>
      </c>
      <c r="AQ293" s="120" t="str">
        <f t="shared" si="178"/>
        <v/>
      </c>
      <c r="AR293" s="92" t="str">
        <f t="shared" si="179"/>
        <v/>
      </c>
      <c r="AS293" s="92" t="str">
        <f t="shared" si="180"/>
        <v/>
      </c>
      <c r="AT293" s="120" t="str">
        <f t="shared" si="181"/>
        <v/>
      </c>
      <c r="AU293" s="92" t="str">
        <f t="shared" si="182"/>
        <v/>
      </c>
      <c r="AV293" s="92" t="str">
        <f t="shared" si="183"/>
        <v/>
      </c>
      <c r="AW293" s="120" t="str">
        <f t="shared" si="184"/>
        <v/>
      </c>
      <c r="AX293" s="92" t="str">
        <f t="shared" si="185"/>
        <v/>
      </c>
      <c r="AY293" s="92" t="str">
        <f t="shared" si="186"/>
        <v/>
      </c>
      <c r="AZ293" s="91" t="str">
        <f t="shared" si="187"/>
        <v/>
      </c>
      <c r="BA293" s="92" t="str">
        <f t="shared" si="188"/>
        <v/>
      </c>
      <c r="BB293" s="92" t="str">
        <f t="shared" si="189"/>
        <v/>
      </c>
      <c r="BC293" s="91" t="str">
        <f t="shared" si="190"/>
        <v/>
      </c>
      <c r="BD293" s="92" t="str">
        <f t="shared" si="191"/>
        <v/>
      </c>
      <c r="BE293" s="92" t="str">
        <f t="shared" si="192"/>
        <v/>
      </c>
      <c r="BF293" s="91" t="str">
        <f t="shared" si="193"/>
        <v/>
      </c>
      <c r="BG293" s="92" t="str">
        <f t="shared" si="194"/>
        <v/>
      </c>
      <c r="BH293" s="92" t="str">
        <f t="shared" si="195"/>
        <v/>
      </c>
      <c r="BI293" s="91" t="str">
        <f t="shared" si="196"/>
        <v/>
      </c>
      <c r="BJ293" s="92" t="str">
        <f t="shared" si="197"/>
        <v/>
      </c>
      <c r="BK293" s="92" t="str">
        <f t="shared" si="198"/>
        <v/>
      </c>
      <c r="BL293" s="91" t="str">
        <f t="shared" si="199"/>
        <v/>
      </c>
      <c r="BM293" s="92" t="str">
        <f t="shared" si="200"/>
        <v/>
      </c>
      <c r="BN293" s="92" t="str">
        <f t="shared" si="201"/>
        <v/>
      </c>
      <c r="BO293" s="2"/>
      <c r="BP293" s="2"/>
    </row>
    <row r="294" spans="1:68" ht="15.75" customHeight="1">
      <c r="A294" s="118" t="str">
        <f>IF(B$6="LECTURE",IF('Database (LECTURE-RES-PRAC)'!A289="","",'Database (LECTURE-RES-PRAC)'!A289),"")</f>
        <v/>
      </c>
      <c r="B294" s="119" t="str">
        <f>IF(B$6="LECTURE",IF('Database (LECTURE-RES-PRAC)'!B289="","",'Database (LECTURE-RES-PRAC)'!B289),"")</f>
        <v/>
      </c>
      <c r="C294" s="118" t="str">
        <f>IF(B294&lt;&gt;"",'Database (LECTURE-RES-PRAC)'!C289,"")</f>
        <v/>
      </c>
      <c r="D294" s="276"/>
      <c r="E294" s="57"/>
      <c r="F294" s="57"/>
      <c r="G294" s="57"/>
      <c r="H294" s="57"/>
      <c r="I294" s="57"/>
      <c r="J294" s="57"/>
      <c r="K294" s="57"/>
      <c r="L294" s="57"/>
      <c r="M294" s="57"/>
      <c r="N294" s="116" t="str">
        <f t="shared" si="169"/>
        <v/>
      </c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116" t="str">
        <f t="shared" si="170"/>
        <v/>
      </c>
      <c r="Z294" s="57"/>
      <c r="AA294" s="57"/>
      <c r="AB294" s="57"/>
      <c r="AC294" s="57"/>
      <c r="AD294" s="57"/>
      <c r="AE294" s="57"/>
      <c r="AF294" s="57"/>
      <c r="AG294" s="57"/>
      <c r="AH294" s="57"/>
      <c r="AI294" s="57"/>
      <c r="AJ294" s="117" t="str">
        <f t="shared" si="171"/>
        <v/>
      </c>
      <c r="AK294" s="120" t="str">
        <f t="shared" si="172"/>
        <v/>
      </c>
      <c r="AL294" s="92" t="str">
        <f t="shared" si="173"/>
        <v/>
      </c>
      <c r="AM294" s="92" t="str">
        <f t="shared" si="174"/>
        <v/>
      </c>
      <c r="AN294" s="120" t="str">
        <f t="shared" si="175"/>
        <v/>
      </c>
      <c r="AO294" s="92" t="str">
        <f t="shared" si="176"/>
        <v/>
      </c>
      <c r="AP294" s="92" t="str">
        <f t="shared" si="177"/>
        <v/>
      </c>
      <c r="AQ294" s="120" t="str">
        <f t="shared" si="178"/>
        <v/>
      </c>
      <c r="AR294" s="92" t="str">
        <f t="shared" si="179"/>
        <v/>
      </c>
      <c r="AS294" s="92" t="str">
        <f t="shared" si="180"/>
        <v/>
      </c>
      <c r="AT294" s="120" t="str">
        <f t="shared" si="181"/>
        <v/>
      </c>
      <c r="AU294" s="92" t="str">
        <f t="shared" si="182"/>
        <v/>
      </c>
      <c r="AV294" s="92" t="str">
        <f t="shared" si="183"/>
        <v/>
      </c>
      <c r="AW294" s="120" t="str">
        <f t="shared" si="184"/>
        <v/>
      </c>
      <c r="AX294" s="92" t="str">
        <f t="shared" si="185"/>
        <v/>
      </c>
      <c r="AY294" s="92" t="str">
        <f t="shared" si="186"/>
        <v/>
      </c>
      <c r="AZ294" s="91" t="str">
        <f t="shared" si="187"/>
        <v/>
      </c>
      <c r="BA294" s="92" t="str">
        <f t="shared" si="188"/>
        <v/>
      </c>
      <c r="BB294" s="92" t="str">
        <f t="shared" si="189"/>
        <v/>
      </c>
      <c r="BC294" s="91" t="str">
        <f t="shared" si="190"/>
        <v/>
      </c>
      <c r="BD294" s="92" t="str">
        <f t="shared" si="191"/>
        <v/>
      </c>
      <c r="BE294" s="92" t="str">
        <f t="shared" si="192"/>
        <v/>
      </c>
      <c r="BF294" s="91" t="str">
        <f t="shared" si="193"/>
        <v/>
      </c>
      <c r="BG294" s="92" t="str">
        <f t="shared" si="194"/>
        <v/>
      </c>
      <c r="BH294" s="92" t="str">
        <f t="shared" si="195"/>
        <v/>
      </c>
      <c r="BI294" s="91" t="str">
        <f t="shared" si="196"/>
        <v/>
      </c>
      <c r="BJ294" s="92" t="str">
        <f t="shared" si="197"/>
        <v/>
      </c>
      <c r="BK294" s="92" t="str">
        <f t="shared" si="198"/>
        <v/>
      </c>
      <c r="BL294" s="91" t="str">
        <f t="shared" si="199"/>
        <v/>
      </c>
      <c r="BM294" s="92" t="str">
        <f t="shared" si="200"/>
        <v/>
      </c>
      <c r="BN294" s="92" t="str">
        <f t="shared" si="201"/>
        <v/>
      </c>
      <c r="BO294" s="2"/>
      <c r="BP294" s="2"/>
    </row>
    <row r="295" spans="1:68" ht="15.75" customHeight="1">
      <c r="A295" s="118" t="str">
        <f>IF(B$6="LECTURE",IF('Database (LECTURE-RES-PRAC)'!A290="","",'Database (LECTURE-RES-PRAC)'!A290),"")</f>
        <v/>
      </c>
      <c r="B295" s="119" t="str">
        <f>IF(B$6="LECTURE",IF('Database (LECTURE-RES-PRAC)'!B290="","",'Database (LECTURE-RES-PRAC)'!B290),"")</f>
        <v/>
      </c>
      <c r="C295" s="118" t="str">
        <f>IF(B295&lt;&gt;"",'Database (LECTURE-RES-PRAC)'!C290,"")</f>
        <v/>
      </c>
      <c r="D295" s="276"/>
      <c r="E295" s="57"/>
      <c r="F295" s="57"/>
      <c r="G295" s="57"/>
      <c r="H295" s="57"/>
      <c r="I295" s="57"/>
      <c r="J295" s="57"/>
      <c r="K295" s="57"/>
      <c r="L295" s="57"/>
      <c r="M295" s="57"/>
      <c r="N295" s="116" t="str">
        <f t="shared" si="169"/>
        <v/>
      </c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116" t="str">
        <f t="shared" si="170"/>
        <v/>
      </c>
      <c r="Z295" s="57"/>
      <c r="AA295" s="57"/>
      <c r="AB295" s="57"/>
      <c r="AC295" s="57"/>
      <c r="AD295" s="57"/>
      <c r="AE295" s="57"/>
      <c r="AF295" s="57"/>
      <c r="AG295" s="57"/>
      <c r="AH295" s="57"/>
      <c r="AI295" s="57"/>
      <c r="AJ295" s="117" t="str">
        <f t="shared" si="171"/>
        <v/>
      </c>
      <c r="AK295" s="120" t="str">
        <f t="shared" si="172"/>
        <v/>
      </c>
      <c r="AL295" s="92" t="str">
        <f t="shared" si="173"/>
        <v/>
      </c>
      <c r="AM295" s="92" t="str">
        <f t="shared" si="174"/>
        <v/>
      </c>
      <c r="AN295" s="120" t="str">
        <f t="shared" si="175"/>
        <v/>
      </c>
      <c r="AO295" s="92" t="str">
        <f t="shared" si="176"/>
        <v/>
      </c>
      <c r="AP295" s="92" t="str">
        <f t="shared" si="177"/>
        <v/>
      </c>
      <c r="AQ295" s="120" t="str">
        <f t="shared" si="178"/>
        <v/>
      </c>
      <c r="AR295" s="92" t="str">
        <f t="shared" si="179"/>
        <v/>
      </c>
      <c r="AS295" s="92" t="str">
        <f t="shared" si="180"/>
        <v/>
      </c>
      <c r="AT295" s="120" t="str">
        <f t="shared" si="181"/>
        <v/>
      </c>
      <c r="AU295" s="92" t="str">
        <f t="shared" si="182"/>
        <v/>
      </c>
      <c r="AV295" s="92" t="str">
        <f t="shared" si="183"/>
        <v/>
      </c>
      <c r="AW295" s="120" t="str">
        <f t="shared" si="184"/>
        <v/>
      </c>
      <c r="AX295" s="92" t="str">
        <f t="shared" si="185"/>
        <v/>
      </c>
      <c r="AY295" s="92" t="str">
        <f t="shared" si="186"/>
        <v/>
      </c>
      <c r="AZ295" s="91" t="str">
        <f t="shared" si="187"/>
        <v/>
      </c>
      <c r="BA295" s="92" t="str">
        <f t="shared" si="188"/>
        <v/>
      </c>
      <c r="BB295" s="92" t="str">
        <f t="shared" si="189"/>
        <v/>
      </c>
      <c r="BC295" s="91" t="str">
        <f t="shared" si="190"/>
        <v/>
      </c>
      <c r="BD295" s="92" t="str">
        <f t="shared" si="191"/>
        <v/>
      </c>
      <c r="BE295" s="92" t="str">
        <f t="shared" si="192"/>
        <v/>
      </c>
      <c r="BF295" s="91" t="str">
        <f t="shared" si="193"/>
        <v/>
      </c>
      <c r="BG295" s="92" t="str">
        <f t="shared" si="194"/>
        <v/>
      </c>
      <c r="BH295" s="92" t="str">
        <f t="shared" si="195"/>
        <v/>
      </c>
      <c r="BI295" s="91" t="str">
        <f t="shared" si="196"/>
        <v/>
      </c>
      <c r="BJ295" s="92" t="str">
        <f t="shared" si="197"/>
        <v/>
      </c>
      <c r="BK295" s="92" t="str">
        <f t="shared" si="198"/>
        <v/>
      </c>
      <c r="BL295" s="91" t="str">
        <f t="shared" si="199"/>
        <v/>
      </c>
      <c r="BM295" s="92" t="str">
        <f t="shared" si="200"/>
        <v/>
      </c>
      <c r="BN295" s="92" t="str">
        <f t="shared" si="201"/>
        <v/>
      </c>
      <c r="BO295" s="2"/>
      <c r="BP295" s="2"/>
    </row>
    <row r="296" spans="1:68" ht="15.75" customHeight="1">
      <c r="A296" s="118" t="str">
        <f>IF(B$6="LECTURE",IF('Database (LECTURE-RES-PRAC)'!A291="","",'Database (LECTURE-RES-PRAC)'!A291),"")</f>
        <v/>
      </c>
      <c r="B296" s="119" t="str">
        <f>IF(B$6="LECTURE",IF('Database (LECTURE-RES-PRAC)'!B291="","",'Database (LECTURE-RES-PRAC)'!B291),"")</f>
        <v/>
      </c>
      <c r="C296" s="118" t="str">
        <f>IF(B296&lt;&gt;"",'Database (LECTURE-RES-PRAC)'!C291,"")</f>
        <v/>
      </c>
      <c r="D296" s="276"/>
      <c r="E296" s="57"/>
      <c r="F296" s="57"/>
      <c r="G296" s="57"/>
      <c r="H296" s="57"/>
      <c r="I296" s="57"/>
      <c r="J296" s="57"/>
      <c r="K296" s="57"/>
      <c r="L296" s="57"/>
      <c r="M296" s="57"/>
      <c r="N296" s="116" t="str">
        <f t="shared" si="169"/>
        <v/>
      </c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116" t="str">
        <f t="shared" si="170"/>
        <v/>
      </c>
      <c r="Z296" s="57"/>
      <c r="AA296" s="57"/>
      <c r="AB296" s="57"/>
      <c r="AC296" s="57"/>
      <c r="AD296" s="57"/>
      <c r="AE296" s="57"/>
      <c r="AF296" s="57"/>
      <c r="AG296" s="57"/>
      <c r="AH296" s="57"/>
      <c r="AI296" s="57"/>
      <c r="AJ296" s="117" t="str">
        <f t="shared" si="171"/>
        <v/>
      </c>
      <c r="AK296" s="120" t="str">
        <f t="shared" si="172"/>
        <v/>
      </c>
      <c r="AL296" s="92" t="str">
        <f t="shared" si="173"/>
        <v/>
      </c>
      <c r="AM296" s="92" t="str">
        <f t="shared" si="174"/>
        <v/>
      </c>
      <c r="AN296" s="120" t="str">
        <f t="shared" si="175"/>
        <v/>
      </c>
      <c r="AO296" s="92" t="str">
        <f t="shared" si="176"/>
        <v/>
      </c>
      <c r="AP296" s="92" t="str">
        <f t="shared" si="177"/>
        <v/>
      </c>
      <c r="AQ296" s="120" t="str">
        <f t="shared" si="178"/>
        <v/>
      </c>
      <c r="AR296" s="92" t="str">
        <f t="shared" si="179"/>
        <v/>
      </c>
      <c r="AS296" s="92" t="str">
        <f t="shared" si="180"/>
        <v/>
      </c>
      <c r="AT296" s="120" t="str">
        <f t="shared" si="181"/>
        <v/>
      </c>
      <c r="AU296" s="92" t="str">
        <f t="shared" si="182"/>
        <v/>
      </c>
      <c r="AV296" s="92" t="str">
        <f t="shared" si="183"/>
        <v/>
      </c>
      <c r="AW296" s="120" t="str">
        <f t="shared" si="184"/>
        <v/>
      </c>
      <c r="AX296" s="92" t="str">
        <f t="shared" si="185"/>
        <v/>
      </c>
      <c r="AY296" s="92" t="str">
        <f t="shared" si="186"/>
        <v/>
      </c>
      <c r="AZ296" s="91" t="str">
        <f t="shared" si="187"/>
        <v/>
      </c>
      <c r="BA296" s="92" t="str">
        <f t="shared" si="188"/>
        <v/>
      </c>
      <c r="BB296" s="92" t="str">
        <f t="shared" si="189"/>
        <v/>
      </c>
      <c r="BC296" s="91" t="str">
        <f t="shared" si="190"/>
        <v/>
      </c>
      <c r="BD296" s="92" t="str">
        <f t="shared" si="191"/>
        <v/>
      </c>
      <c r="BE296" s="92" t="str">
        <f t="shared" si="192"/>
        <v/>
      </c>
      <c r="BF296" s="91" t="str">
        <f t="shared" si="193"/>
        <v/>
      </c>
      <c r="BG296" s="92" t="str">
        <f t="shared" si="194"/>
        <v/>
      </c>
      <c r="BH296" s="92" t="str">
        <f t="shared" si="195"/>
        <v/>
      </c>
      <c r="BI296" s="91" t="str">
        <f t="shared" si="196"/>
        <v/>
      </c>
      <c r="BJ296" s="92" t="str">
        <f t="shared" si="197"/>
        <v/>
      </c>
      <c r="BK296" s="92" t="str">
        <f t="shared" si="198"/>
        <v/>
      </c>
      <c r="BL296" s="91" t="str">
        <f t="shared" si="199"/>
        <v/>
      </c>
      <c r="BM296" s="92" t="str">
        <f t="shared" si="200"/>
        <v/>
      </c>
      <c r="BN296" s="92" t="str">
        <f t="shared" si="201"/>
        <v/>
      </c>
      <c r="BO296" s="2"/>
      <c r="BP296" s="2"/>
    </row>
    <row r="297" spans="1:68" ht="15.75" customHeight="1">
      <c r="A297" s="118" t="str">
        <f>IF(B$6="LECTURE",IF('Database (LECTURE-RES-PRAC)'!A292="","",'Database (LECTURE-RES-PRAC)'!A292),"")</f>
        <v/>
      </c>
      <c r="B297" s="119" t="str">
        <f>IF(B$6="LECTURE",IF('Database (LECTURE-RES-PRAC)'!B292="","",'Database (LECTURE-RES-PRAC)'!B292),"")</f>
        <v/>
      </c>
      <c r="C297" s="118" t="str">
        <f>IF(B297&lt;&gt;"",'Database (LECTURE-RES-PRAC)'!C292,"")</f>
        <v/>
      </c>
      <c r="D297" s="276"/>
      <c r="E297" s="57"/>
      <c r="F297" s="57"/>
      <c r="G297" s="57"/>
      <c r="H297" s="57"/>
      <c r="I297" s="57"/>
      <c r="J297" s="57"/>
      <c r="K297" s="57"/>
      <c r="L297" s="57"/>
      <c r="M297" s="57"/>
      <c r="N297" s="116" t="str">
        <f t="shared" si="169"/>
        <v/>
      </c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116" t="str">
        <f t="shared" si="170"/>
        <v/>
      </c>
      <c r="Z297" s="57"/>
      <c r="AA297" s="57"/>
      <c r="AB297" s="57"/>
      <c r="AC297" s="57"/>
      <c r="AD297" s="57"/>
      <c r="AE297" s="57"/>
      <c r="AF297" s="57"/>
      <c r="AG297" s="57"/>
      <c r="AH297" s="57"/>
      <c r="AI297" s="57"/>
      <c r="AJ297" s="117" t="str">
        <f t="shared" si="171"/>
        <v/>
      </c>
      <c r="AK297" s="120" t="str">
        <f t="shared" si="172"/>
        <v/>
      </c>
      <c r="AL297" s="92" t="str">
        <f t="shared" si="173"/>
        <v/>
      </c>
      <c r="AM297" s="92" t="str">
        <f t="shared" si="174"/>
        <v/>
      </c>
      <c r="AN297" s="120" t="str">
        <f t="shared" si="175"/>
        <v/>
      </c>
      <c r="AO297" s="92" t="str">
        <f t="shared" si="176"/>
        <v/>
      </c>
      <c r="AP297" s="92" t="str">
        <f t="shared" si="177"/>
        <v/>
      </c>
      <c r="AQ297" s="120" t="str">
        <f t="shared" si="178"/>
        <v/>
      </c>
      <c r="AR297" s="92" t="str">
        <f t="shared" si="179"/>
        <v/>
      </c>
      <c r="AS297" s="92" t="str">
        <f t="shared" si="180"/>
        <v/>
      </c>
      <c r="AT297" s="120" t="str">
        <f t="shared" si="181"/>
        <v/>
      </c>
      <c r="AU297" s="92" t="str">
        <f t="shared" si="182"/>
        <v/>
      </c>
      <c r="AV297" s="92" t="str">
        <f t="shared" si="183"/>
        <v/>
      </c>
      <c r="AW297" s="120" t="str">
        <f t="shared" si="184"/>
        <v/>
      </c>
      <c r="AX297" s="92" t="str">
        <f t="shared" si="185"/>
        <v/>
      </c>
      <c r="AY297" s="92" t="str">
        <f t="shared" si="186"/>
        <v/>
      </c>
      <c r="AZ297" s="91" t="str">
        <f t="shared" si="187"/>
        <v/>
      </c>
      <c r="BA297" s="92" t="str">
        <f t="shared" si="188"/>
        <v/>
      </c>
      <c r="BB297" s="92" t="str">
        <f t="shared" si="189"/>
        <v/>
      </c>
      <c r="BC297" s="91" t="str">
        <f t="shared" si="190"/>
        <v/>
      </c>
      <c r="BD297" s="92" t="str">
        <f t="shared" si="191"/>
        <v/>
      </c>
      <c r="BE297" s="92" t="str">
        <f t="shared" si="192"/>
        <v/>
      </c>
      <c r="BF297" s="91" t="str">
        <f t="shared" si="193"/>
        <v/>
      </c>
      <c r="BG297" s="92" t="str">
        <f t="shared" si="194"/>
        <v/>
      </c>
      <c r="BH297" s="92" t="str">
        <f t="shared" si="195"/>
        <v/>
      </c>
      <c r="BI297" s="91" t="str">
        <f t="shared" si="196"/>
        <v/>
      </c>
      <c r="BJ297" s="92" t="str">
        <f t="shared" si="197"/>
        <v/>
      </c>
      <c r="BK297" s="92" t="str">
        <f t="shared" si="198"/>
        <v/>
      </c>
      <c r="BL297" s="91" t="str">
        <f t="shared" si="199"/>
        <v/>
      </c>
      <c r="BM297" s="92" t="str">
        <f t="shared" si="200"/>
        <v/>
      </c>
      <c r="BN297" s="92" t="str">
        <f t="shared" si="201"/>
        <v/>
      </c>
      <c r="BO297" s="2"/>
      <c r="BP297" s="2"/>
    </row>
    <row r="298" spans="1:68" ht="15.75" customHeight="1">
      <c r="A298" s="118" t="str">
        <f>IF(B$6="LECTURE",IF('Database (LECTURE-RES-PRAC)'!A293="","",'Database (LECTURE-RES-PRAC)'!A293),"")</f>
        <v/>
      </c>
      <c r="B298" s="119" t="str">
        <f>IF(B$6="LECTURE",IF('Database (LECTURE-RES-PRAC)'!B293="","",'Database (LECTURE-RES-PRAC)'!B293),"")</f>
        <v/>
      </c>
      <c r="C298" s="118" t="str">
        <f>IF(B298&lt;&gt;"",'Database (LECTURE-RES-PRAC)'!C293,"")</f>
        <v/>
      </c>
      <c r="D298" s="276"/>
      <c r="E298" s="57"/>
      <c r="F298" s="57"/>
      <c r="G298" s="57"/>
      <c r="H298" s="57"/>
      <c r="I298" s="57"/>
      <c r="J298" s="57"/>
      <c r="K298" s="57"/>
      <c r="L298" s="57"/>
      <c r="M298" s="57"/>
      <c r="N298" s="116" t="str">
        <f t="shared" si="169"/>
        <v/>
      </c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116" t="str">
        <f t="shared" si="170"/>
        <v/>
      </c>
      <c r="Z298" s="57"/>
      <c r="AA298" s="57"/>
      <c r="AB298" s="57"/>
      <c r="AC298" s="57"/>
      <c r="AD298" s="57"/>
      <c r="AE298" s="57"/>
      <c r="AF298" s="57"/>
      <c r="AG298" s="57"/>
      <c r="AH298" s="57"/>
      <c r="AI298" s="57"/>
      <c r="AJ298" s="117" t="str">
        <f t="shared" si="171"/>
        <v/>
      </c>
      <c r="AK298" s="120" t="str">
        <f t="shared" si="172"/>
        <v/>
      </c>
      <c r="AL298" s="92" t="str">
        <f t="shared" si="173"/>
        <v/>
      </c>
      <c r="AM298" s="92" t="str">
        <f t="shared" si="174"/>
        <v/>
      </c>
      <c r="AN298" s="120" t="str">
        <f t="shared" si="175"/>
        <v/>
      </c>
      <c r="AO298" s="92" t="str">
        <f t="shared" si="176"/>
        <v/>
      </c>
      <c r="AP298" s="92" t="str">
        <f t="shared" si="177"/>
        <v/>
      </c>
      <c r="AQ298" s="120" t="str">
        <f t="shared" si="178"/>
        <v/>
      </c>
      <c r="AR298" s="92" t="str">
        <f t="shared" si="179"/>
        <v/>
      </c>
      <c r="AS298" s="92" t="str">
        <f t="shared" si="180"/>
        <v/>
      </c>
      <c r="AT298" s="120" t="str">
        <f t="shared" si="181"/>
        <v/>
      </c>
      <c r="AU298" s="92" t="str">
        <f t="shared" si="182"/>
        <v/>
      </c>
      <c r="AV298" s="92" t="str">
        <f t="shared" si="183"/>
        <v/>
      </c>
      <c r="AW298" s="120" t="str">
        <f t="shared" si="184"/>
        <v/>
      </c>
      <c r="AX298" s="92" t="str">
        <f t="shared" si="185"/>
        <v/>
      </c>
      <c r="AY298" s="92" t="str">
        <f t="shared" si="186"/>
        <v/>
      </c>
      <c r="AZ298" s="91" t="str">
        <f t="shared" si="187"/>
        <v/>
      </c>
      <c r="BA298" s="92" t="str">
        <f t="shared" si="188"/>
        <v/>
      </c>
      <c r="BB298" s="92" t="str">
        <f t="shared" si="189"/>
        <v/>
      </c>
      <c r="BC298" s="91" t="str">
        <f t="shared" si="190"/>
        <v/>
      </c>
      <c r="BD298" s="92" t="str">
        <f t="shared" si="191"/>
        <v/>
      </c>
      <c r="BE298" s="92" t="str">
        <f t="shared" si="192"/>
        <v/>
      </c>
      <c r="BF298" s="91" t="str">
        <f t="shared" si="193"/>
        <v/>
      </c>
      <c r="BG298" s="92" t="str">
        <f t="shared" si="194"/>
        <v/>
      </c>
      <c r="BH298" s="92" t="str">
        <f t="shared" si="195"/>
        <v/>
      </c>
      <c r="BI298" s="91" t="str">
        <f t="shared" si="196"/>
        <v/>
      </c>
      <c r="BJ298" s="92" t="str">
        <f t="shared" si="197"/>
        <v/>
      </c>
      <c r="BK298" s="92" t="str">
        <f t="shared" si="198"/>
        <v/>
      </c>
      <c r="BL298" s="91" t="str">
        <f t="shared" si="199"/>
        <v/>
      </c>
      <c r="BM298" s="92" t="str">
        <f t="shared" si="200"/>
        <v/>
      </c>
      <c r="BN298" s="92" t="str">
        <f t="shared" si="201"/>
        <v/>
      </c>
      <c r="BO298" s="2"/>
      <c r="BP298" s="2"/>
    </row>
    <row r="299" spans="1:68" ht="15.75" customHeight="1">
      <c r="A299" s="118" t="str">
        <f>IF(B$6="LECTURE",IF('Database (LECTURE-RES-PRAC)'!A294="","",'Database (LECTURE-RES-PRAC)'!A294),"")</f>
        <v/>
      </c>
      <c r="B299" s="119" t="str">
        <f>IF(B$6="LECTURE",IF('Database (LECTURE-RES-PRAC)'!B294="","",'Database (LECTURE-RES-PRAC)'!B294),"")</f>
        <v/>
      </c>
      <c r="C299" s="118" t="str">
        <f>IF(B299&lt;&gt;"",'Database (LECTURE-RES-PRAC)'!C294,"")</f>
        <v/>
      </c>
      <c r="D299" s="276"/>
      <c r="E299" s="57"/>
      <c r="F299" s="57"/>
      <c r="G299" s="57"/>
      <c r="H299" s="57"/>
      <c r="I299" s="57"/>
      <c r="J299" s="57"/>
      <c r="K299" s="57"/>
      <c r="L299" s="57"/>
      <c r="M299" s="57"/>
      <c r="N299" s="116" t="str">
        <f t="shared" si="169"/>
        <v/>
      </c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116" t="str">
        <f t="shared" si="170"/>
        <v/>
      </c>
      <c r="Z299" s="57"/>
      <c r="AA299" s="57"/>
      <c r="AB299" s="57"/>
      <c r="AC299" s="57"/>
      <c r="AD299" s="57"/>
      <c r="AE299" s="57"/>
      <c r="AF299" s="57"/>
      <c r="AG299" s="57"/>
      <c r="AH299" s="57"/>
      <c r="AI299" s="57"/>
      <c r="AJ299" s="117" t="str">
        <f t="shared" si="171"/>
        <v/>
      </c>
      <c r="AK299" s="120" t="str">
        <f t="shared" si="172"/>
        <v/>
      </c>
      <c r="AL299" s="92" t="str">
        <f t="shared" si="173"/>
        <v/>
      </c>
      <c r="AM299" s="92" t="str">
        <f t="shared" si="174"/>
        <v/>
      </c>
      <c r="AN299" s="120" t="str">
        <f t="shared" si="175"/>
        <v/>
      </c>
      <c r="AO299" s="92" t="str">
        <f t="shared" si="176"/>
        <v/>
      </c>
      <c r="AP299" s="92" t="str">
        <f t="shared" si="177"/>
        <v/>
      </c>
      <c r="AQ299" s="120" t="str">
        <f t="shared" si="178"/>
        <v/>
      </c>
      <c r="AR299" s="92" t="str">
        <f t="shared" si="179"/>
        <v/>
      </c>
      <c r="AS299" s="92" t="str">
        <f t="shared" si="180"/>
        <v/>
      </c>
      <c r="AT299" s="120" t="str">
        <f t="shared" si="181"/>
        <v/>
      </c>
      <c r="AU299" s="92" t="str">
        <f t="shared" si="182"/>
        <v/>
      </c>
      <c r="AV299" s="92" t="str">
        <f t="shared" si="183"/>
        <v/>
      </c>
      <c r="AW299" s="120" t="str">
        <f t="shared" si="184"/>
        <v/>
      </c>
      <c r="AX299" s="92" t="str">
        <f t="shared" si="185"/>
        <v/>
      </c>
      <c r="AY299" s="92" t="str">
        <f t="shared" si="186"/>
        <v/>
      </c>
      <c r="AZ299" s="91" t="str">
        <f t="shared" si="187"/>
        <v/>
      </c>
      <c r="BA299" s="92" t="str">
        <f t="shared" si="188"/>
        <v/>
      </c>
      <c r="BB299" s="92" t="str">
        <f t="shared" si="189"/>
        <v/>
      </c>
      <c r="BC299" s="91" t="str">
        <f t="shared" si="190"/>
        <v/>
      </c>
      <c r="BD299" s="92" t="str">
        <f t="shared" si="191"/>
        <v/>
      </c>
      <c r="BE299" s="92" t="str">
        <f t="shared" si="192"/>
        <v/>
      </c>
      <c r="BF299" s="91" t="str">
        <f t="shared" si="193"/>
        <v/>
      </c>
      <c r="BG299" s="92" t="str">
        <f t="shared" si="194"/>
        <v/>
      </c>
      <c r="BH299" s="92" t="str">
        <f t="shared" si="195"/>
        <v/>
      </c>
      <c r="BI299" s="91" t="str">
        <f t="shared" si="196"/>
        <v/>
      </c>
      <c r="BJ299" s="92" t="str">
        <f t="shared" si="197"/>
        <v/>
      </c>
      <c r="BK299" s="92" t="str">
        <f t="shared" si="198"/>
        <v/>
      </c>
      <c r="BL299" s="91" t="str">
        <f t="shared" si="199"/>
        <v/>
      </c>
      <c r="BM299" s="92" t="str">
        <f t="shared" si="200"/>
        <v/>
      </c>
      <c r="BN299" s="92" t="str">
        <f t="shared" si="201"/>
        <v/>
      </c>
      <c r="BO299" s="2"/>
      <c r="BP299" s="2"/>
    </row>
    <row r="300" spans="1:68" ht="15.75" customHeight="1">
      <c r="A300" s="118" t="str">
        <f>IF(B$6="LECTURE",IF('Database (LECTURE-RES-PRAC)'!A295="","",'Database (LECTURE-RES-PRAC)'!A295),"")</f>
        <v/>
      </c>
      <c r="B300" s="119" t="str">
        <f>IF(B$6="LECTURE",IF('Database (LECTURE-RES-PRAC)'!B295="","",'Database (LECTURE-RES-PRAC)'!B295),"")</f>
        <v/>
      </c>
      <c r="C300" s="118" t="str">
        <f>IF(B300&lt;&gt;"",'Database (LECTURE-RES-PRAC)'!C295,"")</f>
        <v/>
      </c>
      <c r="D300" s="276"/>
      <c r="E300" s="57"/>
      <c r="F300" s="57"/>
      <c r="G300" s="57"/>
      <c r="H300" s="57"/>
      <c r="I300" s="57"/>
      <c r="J300" s="57"/>
      <c r="K300" s="57"/>
      <c r="L300" s="57"/>
      <c r="M300" s="57"/>
      <c r="N300" s="116" t="str">
        <f t="shared" si="169"/>
        <v/>
      </c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116" t="str">
        <f t="shared" si="170"/>
        <v/>
      </c>
      <c r="Z300" s="57"/>
      <c r="AA300" s="57"/>
      <c r="AB300" s="57"/>
      <c r="AC300" s="57"/>
      <c r="AD300" s="57"/>
      <c r="AE300" s="57"/>
      <c r="AF300" s="57"/>
      <c r="AG300" s="57"/>
      <c r="AH300" s="57"/>
      <c r="AI300" s="57"/>
      <c r="AJ300" s="117" t="str">
        <f t="shared" si="171"/>
        <v/>
      </c>
      <c r="AK300" s="120" t="str">
        <f t="shared" si="172"/>
        <v/>
      </c>
      <c r="AL300" s="92" t="str">
        <f t="shared" si="173"/>
        <v/>
      </c>
      <c r="AM300" s="92" t="str">
        <f t="shared" si="174"/>
        <v/>
      </c>
      <c r="AN300" s="120" t="str">
        <f t="shared" si="175"/>
        <v/>
      </c>
      <c r="AO300" s="92" t="str">
        <f t="shared" si="176"/>
        <v/>
      </c>
      <c r="AP300" s="92" t="str">
        <f t="shared" si="177"/>
        <v/>
      </c>
      <c r="AQ300" s="120" t="str">
        <f t="shared" si="178"/>
        <v/>
      </c>
      <c r="AR300" s="92" t="str">
        <f t="shared" si="179"/>
        <v/>
      </c>
      <c r="AS300" s="92" t="str">
        <f t="shared" si="180"/>
        <v/>
      </c>
      <c r="AT300" s="120" t="str">
        <f t="shared" si="181"/>
        <v/>
      </c>
      <c r="AU300" s="92" t="str">
        <f t="shared" si="182"/>
        <v/>
      </c>
      <c r="AV300" s="92" t="str">
        <f t="shared" si="183"/>
        <v/>
      </c>
      <c r="AW300" s="120" t="str">
        <f t="shared" si="184"/>
        <v/>
      </c>
      <c r="AX300" s="92" t="str">
        <f t="shared" si="185"/>
        <v/>
      </c>
      <c r="AY300" s="92" t="str">
        <f t="shared" si="186"/>
        <v/>
      </c>
      <c r="AZ300" s="91" t="str">
        <f t="shared" si="187"/>
        <v/>
      </c>
      <c r="BA300" s="92" t="str">
        <f t="shared" si="188"/>
        <v/>
      </c>
      <c r="BB300" s="92" t="str">
        <f t="shared" si="189"/>
        <v/>
      </c>
      <c r="BC300" s="91" t="str">
        <f t="shared" si="190"/>
        <v/>
      </c>
      <c r="BD300" s="92" t="str">
        <f t="shared" si="191"/>
        <v/>
      </c>
      <c r="BE300" s="92" t="str">
        <f t="shared" si="192"/>
        <v/>
      </c>
      <c r="BF300" s="91" t="str">
        <f t="shared" si="193"/>
        <v/>
      </c>
      <c r="BG300" s="92" t="str">
        <f t="shared" si="194"/>
        <v/>
      </c>
      <c r="BH300" s="92" t="str">
        <f t="shared" si="195"/>
        <v/>
      </c>
      <c r="BI300" s="91" t="str">
        <f t="shared" si="196"/>
        <v/>
      </c>
      <c r="BJ300" s="92" t="str">
        <f t="shared" si="197"/>
        <v/>
      </c>
      <c r="BK300" s="92" t="str">
        <f t="shared" si="198"/>
        <v/>
      </c>
      <c r="BL300" s="91" t="str">
        <f t="shared" si="199"/>
        <v/>
      </c>
      <c r="BM300" s="92" t="str">
        <f t="shared" si="200"/>
        <v/>
      </c>
      <c r="BN300" s="92" t="str">
        <f t="shared" si="201"/>
        <v/>
      </c>
      <c r="BO300" s="2"/>
      <c r="BP300" s="2"/>
    </row>
    <row r="301" spans="1:68" ht="15.75" customHeight="1">
      <c r="A301" s="118" t="str">
        <f>IF(B$6="LECTURE",IF('Database (LECTURE-RES-PRAC)'!A296="","",'Database (LECTURE-RES-PRAC)'!A296),"")</f>
        <v/>
      </c>
      <c r="B301" s="119" t="str">
        <f>IF(B$6="LECTURE",IF('Database (LECTURE-RES-PRAC)'!B296="","",'Database (LECTURE-RES-PRAC)'!B296),"")</f>
        <v/>
      </c>
      <c r="C301" s="118" t="str">
        <f>IF(B301&lt;&gt;"",'Database (LECTURE-RES-PRAC)'!C296,"")</f>
        <v/>
      </c>
      <c r="D301" s="276"/>
      <c r="E301" s="57"/>
      <c r="F301" s="57"/>
      <c r="G301" s="57"/>
      <c r="H301" s="57"/>
      <c r="I301" s="57"/>
      <c r="J301" s="57"/>
      <c r="K301" s="57"/>
      <c r="L301" s="57"/>
      <c r="M301" s="57"/>
      <c r="N301" s="116" t="str">
        <f t="shared" si="169"/>
        <v/>
      </c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116" t="str">
        <f t="shared" si="170"/>
        <v/>
      </c>
      <c r="Z301" s="57"/>
      <c r="AA301" s="57"/>
      <c r="AB301" s="57"/>
      <c r="AC301" s="57"/>
      <c r="AD301" s="57"/>
      <c r="AE301" s="57"/>
      <c r="AF301" s="57"/>
      <c r="AG301" s="57"/>
      <c r="AH301" s="57"/>
      <c r="AI301" s="57"/>
      <c r="AJ301" s="117" t="str">
        <f t="shared" si="171"/>
        <v/>
      </c>
      <c r="AK301" s="120" t="str">
        <f t="shared" si="172"/>
        <v/>
      </c>
      <c r="AL301" s="92" t="str">
        <f t="shared" si="173"/>
        <v/>
      </c>
      <c r="AM301" s="92" t="str">
        <f t="shared" si="174"/>
        <v/>
      </c>
      <c r="AN301" s="120" t="str">
        <f t="shared" si="175"/>
        <v/>
      </c>
      <c r="AO301" s="92" t="str">
        <f t="shared" si="176"/>
        <v/>
      </c>
      <c r="AP301" s="92" t="str">
        <f t="shared" si="177"/>
        <v/>
      </c>
      <c r="AQ301" s="120" t="str">
        <f t="shared" si="178"/>
        <v/>
      </c>
      <c r="AR301" s="92" t="str">
        <f t="shared" si="179"/>
        <v/>
      </c>
      <c r="AS301" s="92" t="str">
        <f t="shared" si="180"/>
        <v/>
      </c>
      <c r="AT301" s="120" t="str">
        <f t="shared" si="181"/>
        <v/>
      </c>
      <c r="AU301" s="92" t="str">
        <f t="shared" si="182"/>
        <v/>
      </c>
      <c r="AV301" s="92" t="str">
        <f t="shared" si="183"/>
        <v/>
      </c>
      <c r="AW301" s="120" t="str">
        <f t="shared" si="184"/>
        <v/>
      </c>
      <c r="AX301" s="92" t="str">
        <f t="shared" si="185"/>
        <v/>
      </c>
      <c r="AY301" s="92" t="str">
        <f t="shared" si="186"/>
        <v/>
      </c>
      <c r="AZ301" s="91" t="str">
        <f t="shared" si="187"/>
        <v/>
      </c>
      <c r="BA301" s="92" t="str">
        <f t="shared" si="188"/>
        <v/>
      </c>
      <c r="BB301" s="92" t="str">
        <f t="shared" si="189"/>
        <v/>
      </c>
      <c r="BC301" s="91" t="str">
        <f t="shared" si="190"/>
        <v/>
      </c>
      <c r="BD301" s="92" t="str">
        <f t="shared" si="191"/>
        <v/>
      </c>
      <c r="BE301" s="92" t="str">
        <f t="shared" si="192"/>
        <v/>
      </c>
      <c r="BF301" s="91" t="str">
        <f t="shared" si="193"/>
        <v/>
      </c>
      <c r="BG301" s="92" t="str">
        <f t="shared" si="194"/>
        <v/>
      </c>
      <c r="BH301" s="92" t="str">
        <f t="shared" si="195"/>
        <v/>
      </c>
      <c r="BI301" s="91" t="str">
        <f t="shared" si="196"/>
        <v/>
      </c>
      <c r="BJ301" s="92" t="str">
        <f t="shared" si="197"/>
        <v/>
      </c>
      <c r="BK301" s="92" t="str">
        <f t="shared" si="198"/>
        <v/>
      </c>
      <c r="BL301" s="91" t="str">
        <f t="shared" si="199"/>
        <v/>
      </c>
      <c r="BM301" s="92" t="str">
        <f t="shared" si="200"/>
        <v/>
      </c>
      <c r="BN301" s="92" t="str">
        <f t="shared" si="201"/>
        <v/>
      </c>
      <c r="BO301" s="2"/>
      <c r="BP301" s="2"/>
    </row>
    <row r="302" spans="1:68" ht="15.75" customHeight="1">
      <c r="A302" s="118" t="str">
        <f>IF(B$6="LECTURE",IF('Database (LECTURE-RES-PRAC)'!A297="","",'Database (LECTURE-RES-PRAC)'!A297),"")</f>
        <v/>
      </c>
      <c r="B302" s="119" t="str">
        <f>IF(B$6="LECTURE",IF('Database (LECTURE-RES-PRAC)'!B297="","",'Database (LECTURE-RES-PRAC)'!B297),"")</f>
        <v/>
      </c>
      <c r="C302" s="118" t="str">
        <f>IF(B302&lt;&gt;"",'Database (LECTURE-RES-PRAC)'!C297,"")</f>
        <v/>
      </c>
      <c r="D302" s="276"/>
      <c r="E302" s="57"/>
      <c r="F302" s="57"/>
      <c r="G302" s="57"/>
      <c r="H302" s="57"/>
      <c r="I302" s="57"/>
      <c r="J302" s="57"/>
      <c r="K302" s="57"/>
      <c r="L302" s="57"/>
      <c r="M302" s="57"/>
      <c r="N302" s="116" t="str">
        <f t="shared" si="169"/>
        <v/>
      </c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116" t="str">
        <f t="shared" si="170"/>
        <v/>
      </c>
      <c r="Z302" s="57"/>
      <c r="AA302" s="57"/>
      <c r="AB302" s="57"/>
      <c r="AC302" s="57"/>
      <c r="AD302" s="57"/>
      <c r="AE302" s="57"/>
      <c r="AF302" s="57"/>
      <c r="AG302" s="57"/>
      <c r="AH302" s="57"/>
      <c r="AI302" s="57"/>
      <c r="AJ302" s="117" t="str">
        <f t="shared" si="171"/>
        <v/>
      </c>
      <c r="AK302" s="120" t="str">
        <f t="shared" si="172"/>
        <v/>
      </c>
      <c r="AL302" s="92" t="str">
        <f t="shared" si="173"/>
        <v/>
      </c>
      <c r="AM302" s="92" t="str">
        <f t="shared" si="174"/>
        <v/>
      </c>
      <c r="AN302" s="120" t="str">
        <f t="shared" si="175"/>
        <v/>
      </c>
      <c r="AO302" s="92" t="str">
        <f t="shared" si="176"/>
        <v/>
      </c>
      <c r="AP302" s="92" t="str">
        <f t="shared" si="177"/>
        <v/>
      </c>
      <c r="AQ302" s="120" t="str">
        <f t="shared" si="178"/>
        <v/>
      </c>
      <c r="AR302" s="92" t="str">
        <f t="shared" si="179"/>
        <v/>
      </c>
      <c r="AS302" s="92" t="str">
        <f t="shared" si="180"/>
        <v/>
      </c>
      <c r="AT302" s="120" t="str">
        <f t="shared" si="181"/>
        <v/>
      </c>
      <c r="AU302" s="92" t="str">
        <f t="shared" si="182"/>
        <v/>
      </c>
      <c r="AV302" s="92" t="str">
        <f t="shared" si="183"/>
        <v/>
      </c>
      <c r="AW302" s="120" t="str">
        <f t="shared" si="184"/>
        <v/>
      </c>
      <c r="AX302" s="92" t="str">
        <f t="shared" si="185"/>
        <v/>
      </c>
      <c r="AY302" s="92" t="str">
        <f t="shared" si="186"/>
        <v/>
      </c>
      <c r="AZ302" s="91" t="str">
        <f t="shared" si="187"/>
        <v/>
      </c>
      <c r="BA302" s="92" t="str">
        <f t="shared" si="188"/>
        <v/>
      </c>
      <c r="BB302" s="92" t="str">
        <f t="shared" si="189"/>
        <v/>
      </c>
      <c r="BC302" s="91" t="str">
        <f t="shared" si="190"/>
        <v/>
      </c>
      <c r="BD302" s="92" t="str">
        <f t="shared" si="191"/>
        <v/>
      </c>
      <c r="BE302" s="92" t="str">
        <f t="shared" si="192"/>
        <v/>
      </c>
      <c r="BF302" s="91" t="str">
        <f t="shared" si="193"/>
        <v/>
      </c>
      <c r="BG302" s="92" t="str">
        <f t="shared" si="194"/>
        <v/>
      </c>
      <c r="BH302" s="92" t="str">
        <f t="shared" si="195"/>
        <v/>
      </c>
      <c r="BI302" s="91" t="str">
        <f t="shared" si="196"/>
        <v/>
      </c>
      <c r="BJ302" s="92" t="str">
        <f t="shared" si="197"/>
        <v/>
      </c>
      <c r="BK302" s="92" t="str">
        <f t="shared" si="198"/>
        <v/>
      </c>
      <c r="BL302" s="91" t="str">
        <f t="shared" si="199"/>
        <v/>
      </c>
      <c r="BM302" s="92" t="str">
        <f t="shared" si="200"/>
        <v/>
      </c>
      <c r="BN302" s="92" t="str">
        <f t="shared" si="201"/>
        <v/>
      </c>
      <c r="BO302" s="2"/>
      <c r="BP302" s="2"/>
    </row>
    <row r="303" spans="1:68" ht="15.75" customHeight="1">
      <c r="A303" s="118" t="str">
        <f>IF(B$6="LECTURE",IF('Database (LECTURE-RES-PRAC)'!A298="","",'Database (LECTURE-RES-PRAC)'!A298),"")</f>
        <v/>
      </c>
      <c r="B303" s="119" t="str">
        <f>IF(B$6="LECTURE",IF('Database (LECTURE-RES-PRAC)'!B298="","",'Database (LECTURE-RES-PRAC)'!B298),"")</f>
        <v/>
      </c>
      <c r="C303" s="118" t="str">
        <f>IF(B303&lt;&gt;"",'Database (LECTURE-RES-PRAC)'!C298,"")</f>
        <v/>
      </c>
      <c r="D303" s="276"/>
      <c r="E303" s="57"/>
      <c r="F303" s="57"/>
      <c r="G303" s="57"/>
      <c r="H303" s="57"/>
      <c r="I303" s="57"/>
      <c r="J303" s="57"/>
      <c r="K303" s="57"/>
      <c r="L303" s="57"/>
      <c r="M303" s="57"/>
      <c r="N303" s="116" t="str">
        <f t="shared" si="169"/>
        <v/>
      </c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116" t="str">
        <f t="shared" si="170"/>
        <v/>
      </c>
      <c r="Z303" s="57"/>
      <c r="AA303" s="57"/>
      <c r="AB303" s="57"/>
      <c r="AC303" s="57"/>
      <c r="AD303" s="57"/>
      <c r="AE303" s="57"/>
      <c r="AF303" s="57"/>
      <c r="AG303" s="57"/>
      <c r="AH303" s="57"/>
      <c r="AI303" s="57"/>
      <c r="AJ303" s="117" t="str">
        <f t="shared" si="171"/>
        <v/>
      </c>
      <c r="AK303" s="120" t="str">
        <f t="shared" si="172"/>
        <v/>
      </c>
      <c r="AL303" s="92" t="str">
        <f t="shared" si="173"/>
        <v/>
      </c>
      <c r="AM303" s="92" t="str">
        <f t="shared" si="174"/>
        <v/>
      </c>
      <c r="AN303" s="120" t="str">
        <f t="shared" si="175"/>
        <v/>
      </c>
      <c r="AO303" s="92" t="str">
        <f t="shared" si="176"/>
        <v/>
      </c>
      <c r="AP303" s="92" t="str">
        <f t="shared" si="177"/>
        <v/>
      </c>
      <c r="AQ303" s="120" t="str">
        <f t="shared" si="178"/>
        <v/>
      </c>
      <c r="AR303" s="92" t="str">
        <f t="shared" si="179"/>
        <v/>
      </c>
      <c r="AS303" s="92" t="str">
        <f t="shared" si="180"/>
        <v/>
      </c>
      <c r="AT303" s="120" t="str">
        <f t="shared" si="181"/>
        <v/>
      </c>
      <c r="AU303" s="92" t="str">
        <f t="shared" si="182"/>
        <v/>
      </c>
      <c r="AV303" s="92" t="str">
        <f t="shared" si="183"/>
        <v/>
      </c>
      <c r="AW303" s="120" t="str">
        <f t="shared" si="184"/>
        <v/>
      </c>
      <c r="AX303" s="92" t="str">
        <f t="shared" si="185"/>
        <v/>
      </c>
      <c r="AY303" s="92" t="str">
        <f t="shared" si="186"/>
        <v/>
      </c>
      <c r="AZ303" s="91" t="str">
        <f t="shared" si="187"/>
        <v/>
      </c>
      <c r="BA303" s="92" t="str">
        <f t="shared" si="188"/>
        <v/>
      </c>
      <c r="BB303" s="92" t="str">
        <f t="shared" si="189"/>
        <v/>
      </c>
      <c r="BC303" s="91" t="str">
        <f t="shared" si="190"/>
        <v/>
      </c>
      <c r="BD303" s="92" t="str">
        <f t="shared" si="191"/>
        <v/>
      </c>
      <c r="BE303" s="92" t="str">
        <f t="shared" si="192"/>
        <v/>
      </c>
      <c r="BF303" s="91" t="str">
        <f t="shared" si="193"/>
        <v/>
      </c>
      <c r="BG303" s="92" t="str">
        <f t="shared" si="194"/>
        <v/>
      </c>
      <c r="BH303" s="92" t="str">
        <f t="shared" si="195"/>
        <v/>
      </c>
      <c r="BI303" s="91" t="str">
        <f t="shared" si="196"/>
        <v/>
      </c>
      <c r="BJ303" s="92" t="str">
        <f t="shared" si="197"/>
        <v/>
      </c>
      <c r="BK303" s="92" t="str">
        <f t="shared" si="198"/>
        <v/>
      </c>
      <c r="BL303" s="91" t="str">
        <f t="shared" si="199"/>
        <v/>
      </c>
      <c r="BM303" s="92" t="str">
        <f t="shared" si="200"/>
        <v/>
      </c>
      <c r="BN303" s="92" t="str">
        <f t="shared" si="201"/>
        <v/>
      </c>
      <c r="BO303" s="2"/>
      <c r="BP303" s="2"/>
    </row>
    <row r="304" spans="1:68" ht="15.75" customHeight="1">
      <c r="A304" s="118" t="str">
        <f>IF(B$6="LECTURE",IF('Database (LECTURE-RES-PRAC)'!A299="","",'Database (LECTURE-RES-PRAC)'!A299),"")</f>
        <v/>
      </c>
      <c r="B304" s="119" t="str">
        <f>IF(B$6="LECTURE",IF('Database (LECTURE-RES-PRAC)'!B299="","",'Database (LECTURE-RES-PRAC)'!B299),"")</f>
        <v/>
      </c>
      <c r="C304" s="118" t="str">
        <f>IF(B304&lt;&gt;"",'Database (LECTURE-RES-PRAC)'!C299,"")</f>
        <v/>
      </c>
      <c r="D304" s="276"/>
      <c r="E304" s="57"/>
      <c r="F304" s="57"/>
      <c r="G304" s="57"/>
      <c r="H304" s="57"/>
      <c r="I304" s="57"/>
      <c r="J304" s="57"/>
      <c r="K304" s="57"/>
      <c r="L304" s="57"/>
      <c r="M304" s="57"/>
      <c r="N304" s="116" t="str">
        <f t="shared" si="169"/>
        <v/>
      </c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116" t="str">
        <f t="shared" si="170"/>
        <v/>
      </c>
      <c r="Z304" s="57"/>
      <c r="AA304" s="57"/>
      <c r="AB304" s="57"/>
      <c r="AC304" s="57"/>
      <c r="AD304" s="57"/>
      <c r="AE304" s="57"/>
      <c r="AF304" s="57"/>
      <c r="AG304" s="57"/>
      <c r="AH304" s="57"/>
      <c r="AI304" s="57"/>
      <c r="AJ304" s="117" t="str">
        <f t="shared" si="171"/>
        <v/>
      </c>
      <c r="AK304" s="120" t="str">
        <f t="shared" si="172"/>
        <v/>
      </c>
      <c r="AL304" s="92" t="str">
        <f t="shared" si="173"/>
        <v/>
      </c>
      <c r="AM304" s="92" t="str">
        <f t="shared" si="174"/>
        <v/>
      </c>
      <c r="AN304" s="120" t="str">
        <f t="shared" si="175"/>
        <v/>
      </c>
      <c r="AO304" s="92" t="str">
        <f t="shared" si="176"/>
        <v/>
      </c>
      <c r="AP304" s="92" t="str">
        <f t="shared" si="177"/>
        <v/>
      </c>
      <c r="AQ304" s="120" t="str">
        <f t="shared" si="178"/>
        <v/>
      </c>
      <c r="AR304" s="92" t="str">
        <f t="shared" si="179"/>
        <v/>
      </c>
      <c r="AS304" s="92" t="str">
        <f t="shared" si="180"/>
        <v/>
      </c>
      <c r="AT304" s="120" t="str">
        <f t="shared" si="181"/>
        <v/>
      </c>
      <c r="AU304" s="92" t="str">
        <f t="shared" si="182"/>
        <v/>
      </c>
      <c r="AV304" s="92" t="str">
        <f t="shared" si="183"/>
        <v/>
      </c>
      <c r="AW304" s="120" t="str">
        <f t="shared" si="184"/>
        <v/>
      </c>
      <c r="AX304" s="92" t="str">
        <f t="shared" si="185"/>
        <v/>
      </c>
      <c r="AY304" s="92" t="str">
        <f t="shared" si="186"/>
        <v/>
      </c>
      <c r="AZ304" s="91" t="str">
        <f t="shared" si="187"/>
        <v/>
      </c>
      <c r="BA304" s="92" t="str">
        <f t="shared" si="188"/>
        <v/>
      </c>
      <c r="BB304" s="92" t="str">
        <f t="shared" si="189"/>
        <v/>
      </c>
      <c r="BC304" s="91" t="str">
        <f t="shared" si="190"/>
        <v/>
      </c>
      <c r="BD304" s="92" t="str">
        <f t="shared" si="191"/>
        <v/>
      </c>
      <c r="BE304" s="92" t="str">
        <f t="shared" si="192"/>
        <v/>
      </c>
      <c r="BF304" s="91" t="str">
        <f t="shared" si="193"/>
        <v/>
      </c>
      <c r="BG304" s="92" t="str">
        <f t="shared" si="194"/>
        <v/>
      </c>
      <c r="BH304" s="92" t="str">
        <f t="shared" si="195"/>
        <v/>
      </c>
      <c r="BI304" s="91" t="str">
        <f t="shared" si="196"/>
        <v/>
      </c>
      <c r="BJ304" s="92" t="str">
        <f t="shared" si="197"/>
        <v/>
      </c>
      <c r="BK304" s="92" t="str">
        <f t="shared" si="198"/>
        <v/>
      </c>
      <c r="BL304" s="91" t="str">
        <f t="shared" si="199"/>
        <v/>
      </c>
      <c r="BM304" s="92" t="str">
        <f t="shared" si="200"/>
        <v/>
      </c>
      <c r="BN304" s="92" t="str">
        <f t="shared" si="201"/>
        <v/>
      </c>
      <c r="BO304" s="2"/>
      <c r="BP304" s="2"/>
    </row>
    <row r="305" spans="1:68" ht="15.75" customHeight="1">
      <c r="A305" s="118" t="str">
        <f>IF(B$6="LECTURE",IF('Database (LECTURE-RES-PRAC)'!A300="","",'Database (LECTURE-RES-PRAC)'!A300),"")</f>
        <v/>
      </c>
      <c r="B305" s="119" t="str">
        <f>IF(B$6="LECTURE",IF('Database (LECTURE-RES-PRAC)'!B300="","",'Database (LECTURE-RES-PRAC)'!B300),"")</f>
        <v/>
      </c>
      <c r="C305" s="118" t="str">
        <f>IF(B305&lt;&gt;"",'Database (LECTURE-RES-PRAC)'!C300,"")</f>
        <v/>
      </c>
      <c r="D305" s="276"/>
      <c r="E305" s="57"/>
      <c r="F305" s="57"/>
      <c r="G305" s="57"/>
      <c r="H305" s="57"/>
      <c r="I305" s="57"/>
      <c r="J305" s="57"/>
      <c r="K305" s="57"/>
      <c r="L305" s="57"/>
      <c r="M305" s="57"/>
      <c r="N305" s="116" t="str">
        <f t="shared" si="169"/>
        <v/>
      </c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116" t="str">
        <f t="shared" si="170"/>
        <v/>
      </c>
      <c r="Z305" s="57"/>
      <c r="AA305" s="57"/>
      <c r="AB305" s="57"/>
      <c r="AC305" s="57"/>
      <c r="AD305" s="57"/>
      <c r="AE305" s="57"/>
      <c r="AF305" s="57"/>
      <c r="AG305" s="57"/>
      <c r="AH305" s="57"/>
      <c r="AI305" s="57"/>
      <c r="AJ305" s="117" t="str">
        <f t="shared" si="171"/>
        <v/>
      </c>
      <c r="AK305" s="120" t="str">
        <f t="shared" si="172"/>
        <v/>
      </c>
      <c r="AL305" s="92" t="str">
        <f t="shared" si="173"/>
        <v/>
      </c>
      <c r="AM305" s="92" t="str">
        <f t="shared" si="174"/>
        <v/>
      </c>
      <c r="AN305" s="120" t="str">
        <f t="shared" si="175"/>
        <v/>
      </c>
      <c r="AO305" s="92" t="str">
        <f t="shared" si="176"/>
        <v/>
      </c>
      <c r="AP305" s="92" t="str">
        <f t="shared" si="177"/>
        <v/>
      </c>
      <c r="AQ305" s="120" t="str">
        <f t="shared" si="178"/>
        <v/>
      </c>
      <c r="AR305" s="92" t="str">
        <f t="shared" si="179"/>
        <v/>
      </c>
      <c r="AS305" s="92" t="str">
        <f t="shared" si="180"/>
        <v/>
      </c>
      <c r="AT305" s="120" t="str">
        <f t="shared" si="181"/>
        <v/>
      </c>
      <c r="AU305" s="92" t="str">
        <f t="shared" si="182"/>
        <v/>
      </c>
      <c r="AV305" s="92" t="str">
        <f t="shared" si="183"/>
        <v/>
      </c>
      <c r="AW305" s="120" t="str">
        <f t="shared" si="184"/>
        <v/>
      </c>
      <c r="AX305" s="92" t="str">
        <f t="shared" si="185"/>
        <v/>
      </c>
      <c r="AY305" s="92" t="str">
        <f t="shared" si="186"/>
        <v/>
      </c>
      <c r="AZ305" s="91" t="str">
        <f t="shared" si="187"/>
        <v/>
      </c>
      <c r="BA305" s="92" t="str">
        <f t="shared" si="188"/>
        <v/>
      </c>
      <c r="BB305" s="92" t="str">
        <f t="shared" si="189"/>
        <v/>
      </c>
      <c r="BC305" s="91" t="str">
        <f t="shared" si="190"/>
        <v/>
      </c>
      <c r="BD305" s="92" t="str">
        <f t="shared" si="191"/>
        <v/>
      </c>
      <c r="BE305" s="92" t="str">
        <f t="shared" si="192"/>
        <v/>
      </c>
      <c r="BF305" s="91" t="str">
        <f t="shared" si="193"/>
        <v/>
      </c>
      <c r="BG305" s="92" t="str">
        <f t="shared" si="194"/>
        <v/>
      </c>
      <c r="BH305" s="92" t="str">
        <f t="shared" si="195"/>
        <v/>
      </c>
      <c r="BI305" s="91" t="str">
        <f t="shared" si="196"/>
        <v/>
      </c>
      <c r="BJ305" s="92" t="str">
        <f t="shared" si="197"/>
        <v/>
      </c>
      <c r="BK305" s="92" t="str">
        <f t="shared" si="198"/>
        <v/>
      </c>
      <c r="BL305" s="91" t="str">
        <f t="shared" si="199"/>
        <v/>
      </c>
      <c r="BM305" s="92" t="str">
        <f t="shared" si="200"/>
        <v/>
      </c>
      <c r="BN305" s="92" t="str">
        <f t="shared" si="201"/>
        <v/>
      </c>
      <c r="BO305" s="2"/>
      <c r="BP305" s="2"/>
    </row>
    <row r="306" spans="1:68" ht="15.75" customHeight="1">
      <c r="A306" s="118" t="str">
        <f>IF(B$6="LECTURE",IF('Database (LECTURE-RES-PRAC)'!A301="","",'Database (LECTURE-RES-PRAC)'!A301),"")</f>
        <v/>
      </c>
      <c r="B306" s="119" t="str">
        <f>IF(B$6="LECTURE",IF('Database (LECTURE-RES-PRAC)'!B301="","",'Database (LECTURE-RES-PRAC)'!B301),"")</f>
        <v/>
      </c>
      <c r="C306" s="118" t="str">
        <f>IF(B306&lt;&gt;"",'Database (LECTURE-RES-PRAC)'!C301,"")</f>
        <v/>
      </c>
      <c r="D306" s="276"/>
      <c r="E306" s="57"/>
      <c r="F306" s="57"/>
      <c r="G306" s="57"/>
      <c r="H306" s="57"/>
      <c r="I306" s="57"/>
      <c r="J306" s="57"/>
      <c r="K306" s="57"/>
      <c r="L306" s="57"/>
      <c r="M306" s="57"/>
      <c r="N306" s="116" t="str">
        <f t="shared" si="169"/>
        <v/>
      </c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116" t="str">
        <f t="shared" si="170"/>
        <v/>
      </c>
      <c r="Z306" s="57"/>
      <c r="AA306" s="57"/>
      <c r="AB306" s="57"/>
      <c r="AC306" s="57"/>
      <c r="AD306" s="57"/>
      <c r="AE306" s="57"/>
      <c r="AF306" s="57"/>
      <c r="AG306" s="57"/>
      <c r="AH306" s="57"/>
      <c r="AI306" s="57"/>
      <c r="AJ306" s="117" t="str">
        <f t="shared" si="171"/>
        <v/>
      </c>
      <c r="AK306" s="120" t="str">
        <f t="shared" si="172"/>
        <v/>
      </c>
      <c r="AL306" s="92" t="str">
        <f t="shared" si="173"/>
        <v/>
      </c>
      <c r="AM306" s="92" t="str">
        <f t="shared" si="174"/>
        <v/>
      </c>
      <c r="AN306" s="120" t="str">
        <f t="shared" si="175"/>
        <v/>
      </c>
      <c r="AO306" s="92" t="str">
        <f t="shared" si="176"/>
        <v/>
      </c>
      <c r="AP306" s="92" t="str">
        <f t="shared" si="177"/>
        <v/>
      </c>
      <c r="AQ306" s="120" t="str">
        <f t="shared" si="178"/>
        <v/>
      </c>
      <c r="AR306" s="92" t="str">
        <f t="shared" si="179"/>
        <v/>
      </c>
      <c r="AS306" s="92" t="str">
        <f t="shared" si="180"/>
        <v/>
      </c>
      <c r="AT306" s="120" t="str">
        <f t="shared" si="181"/>
        <v/>
      </c>
      <c r="AU306" s="92" t="str">
        <f t="shared" si="182"/>
        <v/>
      </c>
      <c r="AV306" s="92" t="str">
        <f t="shared" si="183"/>
        <v/>
      </c>
      <c r="AW306" s="120" t="str">
        <f t="shared" si="184"/>
        <v/>
      </c>
      <c r="AX306" s="92" t="str">
        <f t="shared" si="185"/>
        <v/>
      </c>
      <c r="AY306" s="92" t="str">
        <f t="shared" si="186"/>
        <v/>
      </c>
      <c r="AZ306" s="91" t="str">
        <f t="shared" si="187"/>
        <v/>
      </c>
      <c r="BA306" s="92" t="str">
        <f t="shared" si="188"/>
        <v/>
      </c>
      <c r="BB306" s="92" t="str">
        <f t="shared" si="189"/>
        <v/>
      </c>
      <c r="BC306" s="91" t="str">
        <f t="shared" si="190"/>
        <v/>
      </c>
      <c r="BD306" s="92" t="str">
        <f t="shared" si="191"/>
        <v/>
      </c>
      <c r="BE306" s="92" t="str">
        <f t="shared" si="192"/>
        <v/>
      </c>
      <c r="BF306" s="91" t="str">
        <f t="shared" si="193"/>
        <v/>
      </c>
      <c r="BG306" s="92" t="str">
        <f t="shared" si="194"/>
        <v/>
      </c>
      <c r="BH306" s="92" t="str">
        <f t="shared" si="195"/>
        <v/>
      </c>
      <c r="BI306" s="91" t="str">
        <f t="shared" si="196"/>
        <v/>
      </c>
      <c r="BJ306" s="92" t="str">
        <f t="shared" si="197"/>
        <v/>
      </c>
      <c r="BK306" s="92" t="str">
        <f t="shared" si="198"/>
        <v/>
      </c>
      <c r="BL306" s="91" t="str">
        <f t="shared" si="199"/>
        <v/>
      </c>
      <c r="BM306" s="92" t="str">
        <f t="shared" si="200"/>
        <v/>
      </c>
      <c r="BN306" s="92" t="str">
        <f t="shared" si="201"/>
        <v/>
      </c>
      <c r="BO306" s="2"/>
      <c r="BP306" s="2"/>
    </row>
    <row r="307" spans="1:68" ht="15.75" customHeight="1">
      <c r="A307" s="118" t="str">
        <f>IF(B$6="LECTURE",IF('Database (LECTURE-RES-PRAC)'!A302="","",'Database (LECTURE-RES-PRAC)'!A302),"")</f>
        <v/>
      </c>
      <c r="B307" s="119" t="str">
        <f>IF(B$6="LECTURE",IF('Database (LECTURE-RES-PRAC)'!B302="","",'Database (LECTURE-RES-PRAC)'!B302),"")</f>
        <v/>
      </c>
      <c r="C307" s="118" t="str">
        <f>IF(B307&lt;&gt;"",'Database (LECTURE-RES-PRAC)'!C302,"")</f>
        <v/>
      </c>
      <c r="D307" s="276"/>
      <c r="E307" s="57"/>
      <c r="F307" s="57"/>
      <c r="G307" s="57"/>
      <c r="H307" s="57"/>
      <c r="I307" s="57"/>
      <c r="J307" s="57"/>
      <c r="K307" s="57"/>
      <c r="L307" s="57"/>
      <c r="M307" s="57"/>
      <c r="N307" s="116" t="str">
        <f t="shared" si="169"/>
        <v/>
      </c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116" t="str">
        <f t="shared" si="170"/>
        <v/>
      </c>
      <c r="Z307" s="57"/>
      <c r="AA307" s="57"/>
      <c r="AB307" s="57"/>
      <c r="AC307" s="57"/>
      <c r="AD307" s="57"/>
      <c r="AE307" s="57"/>
      <c r="AF307" s="57"/>
      <c r="AG307" s="57"/>
      <c r="AH307" s="57"/>
      <c r="AI307" s="57"/>
      <c r="AJ307" s="117" t="str">
        <f t="shared" si="171"/>
        <v/>
      </c>
      <c r="AK307" s="120" t="str">
        <f t="shared" si="172"/>
        <v/>
      </c>
      <c r="AL307" s="92" t="str">
        <f t="shared" si="173"/>
        <v/>
      </c>
      <c r="AM307" s="92" t="str">
        <f t="shared" si="174"/>
        <v/>
      </c>
      <c r="AN307" s="120" t="str">
        <f t="shared" si="175"/>
        <v/>
      </c>
      <c r="AO307" s="92" t="str">
        <f t="shared" si="176"/>
        <v/>
      </c>
      <c r="AP307" s="92" t="str">
        <f t="shared" si="177"/>
        <v/>
      </c>
      <c r="AQ307" s="120" t="str">
        <f t="shared" si="178"/>
        <v/>
      </c>
      <c r="AR307" s="92" t="str">
        <f t="shared" si="179"/>
        <v/>
      </c>
      <c r="AS307" s="92" t="str">
        <f t="shared" si="180"/>
        <v/>
      </c>
      <c r="AT307" s="120" t="str">
        <f t="shared" si="181"/>
        <v/>
      </c>
      <c r="AU307" s="92" t="str">
        <f t="shared" si="182"/>
        <v/>
      </c>
      <c r="AV307" s="92" t="str">
        <f t="shared" si="183"/>
        <v/>
      </c>
      <c r="AW307" s="120" t="str">
        <f t="shared" si="184"/>
        <v/>
      </c>
      <c r="AX307" s="92" t="str">
        <f t="shared" si="185"/>
        <v/>
      </c>
      <c r="AY307" s="92" t="str">
        <f t="shared" si="186"/>
        <v/>
      </c>
      <c r="AZ307" s="91" t="str">
        <f t="shared" si="187"/>
        <v/>
      </c>
      <c r="BA307" s="92" t="str">
        <f t="shared" si="188"/>
        <v/>
      </c>
      <c r="BB307" s="92" t="str">
        <f t="shared" si="189"/>
        <v/>
      </c>
      <c r="BC307" s="91" t="str">
        <f t="shared" si="190"/>
        <v/>
      </c>
      <c r="BD307" s="92" t="str">
        <f t="shared" si="191"/>
        <v/>
      </c>
      <c r="BE307" s="92" t="str">
        <f t="shared" si="192"/>
        <v/>
      </c>
      <c r="BF307" s="91" t="str">
        <f t="shared" si="193"/>
        <v/>
      </c>
      <c r="BG307" s="92" t="str">
        <f t="shared" si="194"/>
        <v/>
      </c>
      <c r="BH307" s="92" t="str">
        <f t="shared" si="195"/>
        <v/>
      </c>
      <c r="BI307" s="91" t="str">
        <f t="shared" si="196"/>
        <v/>
      </c>
      <c r="BJ307" s="92" t="str">
        <f t="shared" si="197"/>
        <v/>
      </c>
      <c r="BK307" s="92" t="str">
        <f t="shared" si="198"/>
        <v/>
      </c>
      <c r="BL307" s="91" t="str">
        <f t="shared" si="199"/>
        <v/>
      </c>
      <c r="BM307" s="92" t="str">
        <f t="shared" si="200"/>
        <v/>
      </c>
      <c r="BN307" s="92" t="str">
        <f t="shared" si="201"/>
        <v/>
      </c>
      <c r="BO307" s="2"/>
      <c r="BP307" s="2"/>
    </row>
    <row r="308" spans="1:68" ht="15.75" customHeight="1">
      <c r="A308" s="118" t="str">
        <f>IF(B$6="LECTURE",IF('Database (LECTURE-RES-PRAC)'!A303="","",'Database (LECTURE-RES-PRAC)'!A303),"")</f>
        <v/>
      </c>
      <c r="B308" s="119" t="str">
        <f>IF(B$6="LECTURE",IF('Database (LECTURE-RES-PRAC)'!B303="","",'Database (LECTURE-RES-PRAC)'!B303),"")</f>
        <v/>
      </c>
      <c r="C308" s="118" t="str">
        <f>IF(B308&lt;&gt;"",'Database (LECTURE-RES-PRAC)'!C303,"")</f>
        <v/>
      </c>
      <c r="D308" s="276"/>
      <c r="E308" s="57"/>
      <c r="F308" s="57"/>
      <c r="G308" s="57"/>
      <c r="H308" s="57"/>
      <c r="I308" s="57"/>
      <c r="J308" s="57"/>
      <c r="K308" s="57"/>
      <c r="L308" s="57"/>
      <c r="M308" s="57"/>
      <c r="N308" s="116" t="str">
        <f t="shared" si="169"/>
        <v/>
      </c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116" t="str">
        <f t="shared" si="170"/>
        <v/>
      </c>
      <c r="Z308" s="57"/>
      <c r="AA308" s="57"/>
      <c r="AB308" s="57"/>
      <c r="AC308" s="57"/>
      <c r="AD308" s="57"/>
      <c r="AE308" s="57"/>
      <c r="AF308" s="57"/>
      <c r="AG308" s="57"/>
      <c r="AH308" s="57"/>
      <c r="AI308" s="57"/>
      <c r="AJ308" s="117" t="str">
        <f t="shared" si="171"/>
        <v/>
      </c>
      <c r="AK308" s="120" t="str">
        <f t="shared" si="172"/>
        <v/>
      </c>
      <c r="AL308" s="92" t="str">
        <f t="shared" si="173"/>
        <v/>
      </c>
      <c r="AM308" s="92" t="str">
        <f t="shared" si="174"/>
        <v/>
      </c>
      <c r="AN308" s="120" t="str">
        <f t="shared" si="175"/>
        <v/>
      </c>
      <c r="AO308" s="92" t="str">
        <f t="shared" si="176"/>
        <v/>
      </c>
      <c r="AP308" s="92" t="str">
        <f t="shared" si="177"/>
        <v/>
      </c>
      <c r="AQ308" s="120" t="str">
        <f t="shared" si="178"/>
        <v/>
      </c>
      <c r="AR308" s="92" t="str">
        <f t="shared" si="179"/>
        <v/>
      </c>
      <c r="AS308" s="92" t="str">
        <f t="shared" si="180"/>
        <v/>
      </c>
      <c r="AT308" s="120" t="str">
        <f t="shared" si="181"/>
        <v/>
      </c>
      <c r="AU308" s="92" t="str">
        <f t="shared" si="182"/>
        <v/>
      </c>
      <c r="AV308" s="92" t="str">
        <f t="shared" si="183"/>
        <v/>
      </c>
      <c r="AW308" s="120" t="str">
        <f t="shared" si="184"/>
        <v/>
      </c>
      <c r="AX308" s="92" t="str">
        <f t="shared" si="185"/>
        <v/>
      </c>
      <c r="AY308" s="92" t="str">
        <f t="shared" si="186"/>
        <v/>
      </c>
      <c r="AZ308" s="91" t="str">
        <f t="shared" si="187"/>
        <v/>
      </c>
      <c r="BA308" s="92" t="str">
        <f t="shared" si="188"/>
        <v/>
      </c>
      <c r="BB308" s="92" t="str">
        <f t="shared" si="189"/>
        <v/>
      </c>
      <c r="BC308" s="91" t="str">
        <f t="shared" si="190"/>
        <v/>
      </c>
      <c r="BD308" s="92" t="str">
        <f t="shared" si="191"/>
        <v/>
      </c>
      <c r="BE308" s="92" t="str">
        <f t="shared" si="192"/>
        <v/>
      </c>
      <c r="BF308" s="91" t="str">
        <f t="shared" si="193"/>
        <v/>
      </c>
      <c r="BG308" s="92" t="str">
        <f t="shared" si="194"/>
        <v/>
      </c>
      <c r="BH308" s="92" t="str">
        <f t="shared" si="195"/>
        <v/>
      </c>
      <c r="BI308" s="91" t="str">
        <f t="shared" si="196"/>
        <v/>
      </c>
      <c r="BJ308" s="92" t="str">
        <f t="shared" si="197"/>
        <v/>
      </c>
      <c r="BK308" s="92" t="str">
        <f t="shared" si="198"/>
        <v/>
      </c>
      <c r="BL308" s="91" t="str">
        <f t="shared" si="199"/>
        <v/>
      </c>
      <c r="BM308" s="92" t="str">
        <f t="shared" si="200"/>
        <v/>
      </c>
      <c r="BN308" s="92" t="str">
        <f t="shared" si="201"/>
        <v/>
      </c>
      <c r="BO308" s="2"/>
      <c r="BP308" s="2"/>
    </row>
    <row r="309" spans="1:68" ht="15.75" customHeight="1">
      <c r="A309" s="118" t="str">
        <f>IF(B$6="LECTURE",IF('Database (LECTURE-RES-PRAC)'!A304="","",'Database (LECTURE-RES-PRAC)'!A304),"")</f>
        <v/>
      </c>
      <c r="B309" s="119" t="str">
        <f>IF(B$6="LECTURE",IF('Database (LECTURE-RES-PRAC)'!B304="","",'Database (LECTURE-RES-PRAC)'!B304),"")</f>
        <v/>
      </c>
      <c r="C309" s="118" t="str">
        <f>IF(B309&lt;&gt;"",'Database (LECTURE-RES-PRAC)'!C304,"")</f>
        <v/>
      </c>
      <c r="D309" s="276"/>
      <c r="E309" s="57"/>
      <c r="F309" s="57"/>
      <c r="G309" s="57"/>
      <c r="H309" s="57"/>
      <c r="I309" s="57"/>
      <c r="J309" s="57"/>
      <c r="K309" s="57"/>
      <c r="L309" s="57"/>
      <c r="M309" s="57"/>
      <c r="N309" s="116" t="str">
        <f t="shared" si="169"/>
        <v/>
      </c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116" t="str">
        <f t="shared" si="170"/>
        <v/>
      </c>
      <c r="Z309" s="57"/>
      <c r="AA309" s="57"/>
      <c r="AB309" s="57"/>
      <c r="AC309" s="57"/>
      <c r="AD309" s="57"/>
      <c r="AE309" s="57"/>
      <c r="AF309" s="57"/>
      <c r="AG309" s="57"/>
      <c r="AH309" s="57"/>
      <c r="AI309" s="57"/>
      <c r="AJ309" s="117" t="str">
        <f t="shared" si="171"/>
        <v/>
      </c>
      <c r="AK309" s="120" t="str">
        <f t="shared" si="172"/>
        <v/>
      </c>
      <c r="AL309" s="92" t="str">
        <f t="shared" si="173"/>
        <v/>
      </c>
      <c r="AM309" s="92" t="str">
        <f t="shared" si="174"/>
        <v/>
      </c>
      <c r="AN309" s="120" t="str">
        <f t="shared" si="175"/>
        <v/>
      </c>
      <c r="AO309" s="92" t="str">
        <f t="shared" si="176"/>
        <v/>
      </c>
      <c r="AP309" s="92" t="str">
        <f t="shared" si="177"/>
        <v/>
      </c>
      <c r="AQ309" s="120" t="str">
        <f t="shared" si="178"/>
        <v/>
      </c>
      <c r="AR309" s="92" t="str">
        <f t="shared" si="179"/>
        <v/>
      </c>
      <c r="AS309" s="92" t="str">
        <f t="shared" si="180"/>
        <v/>
      </c>
      <c r="AT309" s="120" t="str">
        <f t="shared" si="181"/>
        <v/>
      </c>
      <c r="AU309" s="92" t="str">
        <f t="shared" si="182"/>
        <v/>
      </c>
      <c r="AV309" s="92" t="str">
        <f t="shared" si="183"/>
        <v/>
      </c>
      <c r="AW309" s="120" t="str">
        <f t="shared" si="184"/>
        <v/>
      </c>
      <c r="AX309" s="92" t="str">
        <f t="shared" si="185"/>
        <v/>
      </c>
      <c r="AY309" s="92" t="str">
        <f t="shared" si="186"/>
        <v/>
      </c>
      <c r="AZ309" s="91" t="str">
        <f t="shared" si="187"/>
        <v/>
      </c>
      <c r="BA309" s="92" t="str">
        <f t="shared" si="188"/>
        <v/>
      </c>
      <c r="BB309" s="92" t="str">
        <f t="shared" si="189"/>
        <v/>
      </c>
      <c r="BC309" s="91" t="str">
        <f t="shared" si="190"/>
        <v/>
      </c>
      <c r="BD309" s="92" t="str">
        <f t="shared" si="191"/>
        <v/>
      </c>
      <c r="BE309" s="92" t="str">
        <f t="shared" si="192"/>
        <v/>
      </c>
      <c r="BF309" s="91" t="str">
        <f t="shared" si="193"/>
        <v/>
      </c>
      <c r="BG309" s="92" t="str">
        <f t="shared" si="194"/>
        <v/>
      </c>
      <c r="BH309" s="92" t="str">
        <f t="shared" si="195"/>
        <v/>
      </c>
      <c r="BI309" s="91" t="str">
        <f t="shared" si="196"/>
        <v/>
      </c>
      <c r="BJ309" s="92" t="str">
        <f t="shared" si="197"/>
        <v/>
      </c>
      <c r="BK309" s="92" t="str">
        <f t="shared" si="198"/>
        <v/>
      </c>
      <c r="BL309" s="91" t="str">
        <f t="shared" si="199"/>
        <v/>
      </c>
      <c r="BM309" s="92" t="str">
        <f t="shared" si="200"/>
        <v/>
      </c>
      <c r="BN309" s="92" t="str">
        <f t="shared" si="201"/>
        <v/>
      </c>
      <c r="BO309" s="2"/>
      <c r="BP309" s="2"/>
    </row>
    <row r="310" spans="1:68" ht="15.75" customHeight="1">
      <c r="A310" s="118" t="str">
        <f>IF(B$6="LECTURE",IF('Database (LECTURE-RES-PRAC)'!A305="","",'Database (LECTURE-RES-PRAC)'!A305),"")</f>
        <v/>
      </c>
      <c r="B310" s="119" t="str">
        <f>IF(B$6="LECTURE",IF('Database (LECTURE-RES-PRAC)'!B305="","",'Database (LECTURE-RES-PRAC)'!B305),"")</f>
        <v/>
      </c>
      <c r="C310" s="118" t="str">
        <f>IF(B310&lt;&gt;"",'Database (LECTURE-RES-PRAC)'!C305,"")</f>
        <v/>
      </c>
      <c r="D310" s="276"/>
      <c r="E310" s="57"/>
      <c r="F310" s="57"/>
      <c r="G310" s="57"/>
      <c r="H310" s="57"/>
      <c r="I310" s="57"/>
      <c r="J310" s="57"/>
      <c r="K310" s="57"/>
      <c r="L310" s="57"/>
      <c r="M310" s="57"/>
      <c r="N310" s="116" t="str">
        <f t="shared" si="169"/>
        <v/>
      </c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116" t="str">
        <f t="shared" si="170"/>
        <v/>
      </c>
      <c r="Z310" s="57"/>
      <c r="AA310" s="57"/>
      <c r="AB310" s="57"/>
      <c r="AC310" s="57"/>
      <c r="AD310" s="57"/>
      <c r="AE310" s="57"/>
      <c r="AF310" s="57"/>
      <c r="AG310" s="57"/>
      <c r="AH310" s="57"/>
      <c r="AI310" s="57"/>
      <c r="AJ310" s="117" t="str">
        <f t="shared" si="171"/>
        <v/>
      </c>
      <c r="AK310" s="120" t="str">
        <f t="shared" si="172"/>
        <v/>
      </c>
      <c r="AL310" s="92" t="str">
        <f t="shared" si="173"/>
        <v/>
      </c>
      <c r="AM310" s="92" t="str">
        <f t="shared" si="174"/>
        <v/>
      </c>
      <c r="AN310" s="120" t="str">
        <f t="shared" si="175"/>
        <v/>
      </c>
      <c r="AO310" s="92" t="str">
        <f t="shared" si="176"/>
        <v/>
      </c>
      <c r="AP310" s="92" t="str">
        <f t="shared" si="177"/>
        <v/>
      </c>
      <c r="AQ310" s="120" t="str">
        <f t="shared" si="178"/>
        <v/>
      </c>
      <c r="AR310" s="92" t="str">
        <f t="shared" si="179"/>
        <v/>
      </c>
      <c r="AS310" s="92" t="str">
        <f t="shared" si="180"/>
        <v/>
      </c>
      <c r="AT310" s="120" t="str">
        <f t="shared" si="181"/>
        <v/>
      </c>
      <c r="AU310" s="92" t="str">
        <f t="shared" si="182"/>
        <v/>
      </c>
      <c r="AV310" s="92" t="str">
        <f t="shared" si="183"/>
        <v/>
      </c>
      <c r="AW310" s="120" t="str">
        <f t="shared" si="184"/>
        <v/>
      </c>
      <c r="AX310" s="92" t="str">
        <f t="shared" si="185"/>
        <v/>
      </c>
      <c r="AY310" s="92" t="str">
        <f t="shared" si="186"/>
        <v/>
      </c>
      <c r="AZ310" s="91" t="str">
        <f t="shared" si="187"/>
        <v/>
      </c>
      <c r="BA310" s="92" t="str">
        <f t="shared" si="188"/>
        <v/>
      </c>
      <c r="BB310" s="92" t="str">
        <f t="shared" si="189"/>
        <v/>
      </c>
      <c r="BC310" s="91" t="str">
        <f t="shared" si="190"/>
        <v/>
      </c>
      <c r="BD310" s="92" t="str">
        <f t="shared" si="191"/>
        <v/>
      </c>
      <c r="BE310" s="92" t="str">
        <f t="shared" si="192"/>
        <v/>
      </c>
      <c r="BF310" s="91" t="str">
        <f t="shared" si="193"/>
        <v/>
      </c>
      <c r="BG310" s="92" t="str">
        <f t="shared" si="194"/>
        <v/>
      </c>
      <c r="BH310" s="92" t="str">
        <f t="shared" si="195"/>
        <v/>
      </c>
      <c r="BI310" s="91" t="str">
        <f t="shared" si="196"/>
        <v/>
      </c>
      <c r="BJ310" s="92" t="str">
        <f t="shared" si="197"/>
        <v/>
      </c>
      <c r="BK310" s="92" t="str">
        <f t="shared" si="198"/>
        <v/>
      </c>
      <c r="BL310" s="91" t="str">
        <f t="shared" si="199"/>
        <v/>
      </c>
      <c r="BM310" s="92" t="str">
        <f t="shared" si="200"/>
        <v/>
      </c>
      <c r="BN310" s="92" t="str">
        <f t="shared" si="201"/>
        <v/>
      </c>
      <c r="BO310" s="2"/>
      <c r="BP310" s="2"/>
    </row>
    <row r="311" spans="1:68" ht="15.75" customHeight="1">
      <c r="A311" s="118" t="str">
        <f>IF(B$6="LECTURE",IF('Database (LECTURE-RES-PRAC)'!A306="","",'Database (LECTURE-RES-PRAC)'!A306),"")</f>
        <v/>
      </c>
      <c r="B311" s="119" t="str">
        <f>IF(B$6="LECTURE",IF('Database (LECTURE-RES-PRAC)'!B306="","",'Database (LECTURE-RES-PRAC)'!B306),"")</f>
        <v/>
      </c>
      <c r="C311" s="118" t="str">
        <f>IF(B311&lt;&gt;"",'Database (LECTURE-RES-PRAC)'!C306,"")</f>
        <v/>
      </c>
      <c r="D311" s="276"/>
      <c r="E311" s="57"/>
      <c r="F311" s="57"/>
      <c r="G311" s="57"/>
      <c r="H311" s="57"/>
      <c r="I311" s="57"/>
      <c r="J311" s="57"/>
      <c r="K311" s="57"/>
      <c r="L311" s="57"/>
      <c r="M311" s="57"/>
      <c r="N311" s="116" t="str">
        <f t="shared" si="169"/>
        <v/>
      </c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116" t="str">
        <f t="shared" si="170"/>
        <v/>
      </c>
      <c r="Z311" s="57"/>
      <c r="AA311" s="57"/>
      <c r="AB311" s="57"/>
      <c r="AC311" s="57"/>
      <c r="AD311" s="57"/>
      <c r="AE311" s="57"/>
      <c r="AF311" s="57"/>
      <c r="AG311" s="57"/>
      <c r="AH311" s="57"/>
      <c r="AI311" s="57"/>
      <c r="AJ311" s="117" t="str">
        <f t="shared" si="171"/>
        <v/>
      </c>
      <c r="AK311" s="120" t="str">
        <f t="shared" si="172"/>
        <v/>
      </c>
      <c r="AL311" s="92" t="str">
        <f t="shared" si="173"/>
        <v/>
      </c>
      <c r="AM311" s="92" t="str">
        <f t="shared" si="174"/>
        <v/>
      </c>
      <c r="AN311" s="120" t="str">
        <f t="shared" si="175"/>
        <v/>
      </c>
      <c r="AO311" s="92" t="str">
        <f t="shared" si="176"/>
        <v/>
      </c>
      <c r="AP311" s="92" t="str">
        <f t="shared" si="177"/>
        <v/>
      </c>
      <c r="AQ311" s="120" t="str">
        <f t="shared" si="178"/>
        <v/>
      </c>
      <c r="AR311" s="92" t="str">
        <f t="shared" si="179"/>
        <v/>
      </c>
      <c r="AS311" s="92" t="str">
        <f t="shared" si="180"/>
        <v/>
      </c>
      <c r="AT311" s="120" t="str">
        <f t="shared" si="181"/>
        <v/>
      </c>
      <c r="AU311" s="92" t="str">
        <f t="shared" si="182"/>
        <v/>
      </c>
      <c r="AV311" s="92" t="str">
        <f t="shared" si="183"/>
        <v/>
      </c>
      <c r="AW311" s="120" t="str">
        <f t="shared" si="184"/>
        <v/>
      </c>
      <c r="AX311" s="92" t="str">
        <f t="shared" si="185"/>
        <v/>
      </c>
      <c r="AY311" s="92" t="str">
        <f t="shared" si="186"/>
        <v/>
      </c>
      <c r="AZ311" s="91" t="str">
        <f t="shared" si="187"/>
        <v/>
      </c>
      <c r="BA311" s="92" t="str">
        <f t="shared" si="188"/>
        <v/>
      </c>
      <c r="BB311" s="92" t="str">
        <f t="shared" si="189"/>
        <v/>
      </c>
      <c r="BC311" s="91" t="str">
        <f t="shared" si="190"/>
        <v/>
      </c>
      <c r="BD311" s="92" t="str">
        <f t="shared" si="191"/>
        <v/>
      </c>
      <c r="BE311" s="92" t="str">
        <f t="shared" si="192"/>
        <v/>
      </c>
      <c r="BF311" s="91" t="str">
        <f t="shared" si="193"/>
        <v/>
      </c>
      <c r="BG311" s="92" t="str">
        <f t="shared" si="194"/>
        <v/>
      </c>
      <c r="BH311" s="92" t="str">
        <f t="shared" si="195"/>
        <v/>
      </c>
      <c r="BI311" s="91" t="str">
        <f t="shared" si="196"/>
        <v/>
      </c>
      <c r="BJ311" s="92" t="str">
        <f t="shared" si="197"/>
        <v/>
      </c>
      <c r="BK311" s="92" t="str">
        <f t="shared" si="198"/>
        <v/>
      </c>
      <c r="BL311" s="91" t="str">
        <f t="shared" si="199"/>
        <v/>
      </c>
      <c r="BM311" s="92" t="str">
        <f t="shared" si="200"/>
        <v/>
      </c>
      <c r="BN311" s="92" t="str">
        <f t="shared" si="201"/>
        <v/>
      </c>
      <c r="BO311" s="2"/>
      <c r="BP311" s="2"/>
    </row>
    <row r="312" spans="1:68" ht="15.75" customHeight="1">
      <c r="A312" s="118" t="str">
        <f>IF(B$6="LECTURE",IF('Database (LECTURE-RES-PRAC)'!A307="","",'Database (LECTURE-RES-PRAC)'!A307),"")</f>
        <v/>
      </c>
      <c r="B312" s="119" t="str">
        <f>IF(B$6="LECTURE",IF('Database (LECTURE-RES-PRAC)'!B307="","",'Database (LECTURE-RES-PRAC)'!B307),"")</f>
        <v/>
      </c>
      <c r="C312" s="118" t="str">
        <f>IF(B312&lt;&gt;"",'Database (LECTURE-RES-PRAC)'!C307,"")</f>
        <v/>
      </c>
      <c r="D312" s="276"/>
      <c r="E312" s="57"/>
      <c r="F312" s="57"/>
      <c r="G312" s="57"/>
      <c r="H312" s="57"/>
      <c r="I312" s="57"/>
      <c r="J312" s="57"/>
      <c r="K312" s="57"/>
      <c r="L312" s="57"/>
      <c r="M312" s="57"/>
      <c r="N312" s="116" t="str">
        <f t="shared" si="169"/>
        <v/>
      </c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116" t="str">
        <f t="shared" si="170"/>
        <v/>
      </c>
      <c r="Z312" s="57"/>
      <c r="AA312" s="57"/>
      <c r="AB312" s="57"/>
      <c r="AC312" s="57"/>
      <c r="AD312" s="57"/>
      <c r="AE312" s="57"/>
      <c r="AF312" s="57"/>
      <c r="AG312" s="57"/>
      <c r="AH312" s="57"/>
      <c r="AI312" s="57"/>
      <c r="AJ312" s="117" t="str">
        <f t="shared" si="171"/>
        <v/>
      </c>
      <c r="AK312" s="120" t="str">
        <f t="shared" si="172"/>
        <v/>
      </c>
      <c r="AL312" s="92" t="str">
        <f t="shared" si="173"/>
        <v/>
      </c>
      <c r="AM312" s="92" t="str">
        <f t="shared" si="174"/>
        <v/>
      </c>
      <c r="AN312" s="120" t="str">
        <f t="shared" si="175"/>
        <v/>
      </c>
      <c r="AO312" s="92" t="str">
        <f t="shared" si="176"/>
        <v/>
      </c>
      <c r="AP312" s="92" t="str">
        <f t="shared" si="177"/>
        <v/>
      </c>
      <c r="AQ312" s="120" t="str">
        <f t="shared" si="178"/>
        <v/>
      </c>
      <c r="AR312" s="92" t="str">
        <f t="shared" si="179"/>
        <v/>
      </c>
      <c r="AS312" s="92" t="str">
        <f t="shared" si="180"/>
        <v/>
      </c>
      <c r="AT312" s="120" t="str">
        <f t="shared" si="181"/>
        <v/>
      </c>
      <c r="AU312" s="92" t="str">
        <f t="shared" si="182"/>
        <v/>
      </c>
      <c r="AV312" s="92" t="str">
        <f t="shared" si="183"/>
        <v/>
      </c>
      <c r="AW312" s="120" t="str">
        <f t="shared" si="184"/>
        <v/>
      </c>
      <c r="AX312" s="92" t="str">
        <f t="shared" si="185"/>
        <v/>
      </c>
      <c r="AY312" s="92" t="str">
        <f t="shared" si="186"/>
        <v/>
      </c>
      <c r="AZ312" s="91" t="str">
        <f t="shared" si="187"/>
        <v/>
      </c>
      <c r="BA312" s="92" t="str">
        <f t="shared" si="188"/>
        <v/>
      </c>
      <c r="BB312" s="92" t="str">
        <f t="shared" si="189"/>
        <v/>
      </c>
      <c r="BC312" s="91" t="str">
        <f t="shared" si="190"/>
        <v/>
      </c>
      <c r="BD312" s="92" t="str">
        <f t="shared" si="191"/>
        <v/>
      </c>
      <c r="BE312" s="92" t="str">
        <f t="shared" si="192"/>
        <v/>
      </c>
      <c r="BF312" s="91" t="str">
        <f t="shared" si="193"/>
        <v/>
      </c>
      <c r="BG312" s="92" t="str">
        <f t="shared" si="194"/>
        <v/>
      </c>
      <c r="BH312" s="92" t="str">
        <f t="shared" si="195"/>
        <v/>
      </c>
      <c r="BI312" s="91" t="str">
        <f t="shared" si="196"/>
        <v/>
      </c>
      <c r="BJ312" s="92" t="str">
        <f t="shared" si="197"/>
        <v/>
      </c>
      <c r="BK312" s="92" t="str">
        <f t="shared" si="198"/>
        <v/>
      </c>
      <c r="BL312" s="91" t="str">
        <f t="shared" si="199"/>
        <v/>
      </c>
      <c r="BM312" s="92" t="str">
        <f t="shared" si="200"/>
        <v/>
      </c>
      <c r="BN312" s="92" t="str">
        <f t="shared" si="201"/>
        <v/>
      </c>
      <c r="BO312" s="2"/>
      <c r="BP312" s="2"/>
    </row>
    <row r="313" spans="1:68" ht="15.75" customHeight="1">
      <c r="A313" s="118" t="str">
        <f>IF(B$6="LECTURE",IF('Database (LECTURE-RES-PRAC)'!A308="","",'Database (LECTURE-RES-PRAC)'!A308),"")</f>
        <v/>
      </c>
      <c r="B313" s="119" t="str">
        <f>IF(B$6="LECTURE",IF('Database (LECTURE-RES-PRAC)'!B308="","",'Database (LECTURE-RES-PRAC)'!B308),"")</f>
        <v/>
      </c>
      <c r="C313" s="118" t="str">
        <f>IF(B313&lt;&gt;"",'Database (LECTURE-RES-PRAC)'!C308,"")</f>
        <v/>
      </c>
      <c r="D313" s="276"/>
      <c r="E313" s="57"/>
      <c r="F313" s="57"/>
      <c r="G313" s="57"/>
      <c r="H313" s="57"/>
      <c r="I313" s="57"/>
      <c r="J313" s="57"/>
      <c r="K313" s="57"/>
      <c r="L313" s="57"/>
      <c r="M313" s="57"/>
      <c r="N313" s="116" t="str">
        <f t="shared" si="169"/>
        <v/>
      </c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116" t="str">
        <f t="shared" si="170"/>
        <v/>
      </c>
      <c r="Z313" s="57"/>
      <c r="AA313" s="57"/>
      <c r="AB313" s="57"/>
      <c r="AC313" s="57"/>
      <c r="AD313" s="57"/>
      <c r="AE313" s="57"/>
      <c r="AF313" s="57"/>
      <c r="AG313" s="57"/>
      <c r="AH313" s="57"/>
      <c r="AI313" s="57"/>
      <c r="AJ313" s="117" t="str">
        <f t="shared" si="171"/>
        <v/>
      </c>
      <c r="AK313" s="120" t="str">
        <f t="shared" si="172"/>
        <v/>
      </c>
      <c r="AL313" s="92" t="str">
        <f t="shared" si="173"/>
        <v/>
      </c>
      <c r="AM313" s="92" t="str">
        <f t="shared" si="174"/>
        <v/>
      </c>
      <c r="AN313" s="120" t="str">
        <f t="shared" si="175"/>
        <v/>
      </c>
      <c r="AO313" s="92" t="str">
        <f t="shared" si="176"/>
        <v/>
      </c>
      <c r="AP313" s="92" t="str">
        <f t="shared" si="177"/>
        <v/>
      </c>
      <c r="AQ313" s="120" t="str">
        <f t="shared" si="178"/>
        <v/>
      </c>
      <c r="AR313" s="92" t="str">
        <f t="shared" si="179"/>
        <v/>
      </c>
      <c r="AS313" s="92" t="str">
        <f t="shared" si="180"/>
        <v/>
      </c>
      <c r="AT313" s="120" t="str">
        <f t="shared" si="181"/>
        <v/>
      </c>
      <c r="AU313" s="92" t="str">
        <f t="shared" si="182"/>
        <v/>
      </c>
      <c r="AV313" s="92" t="str">
        <f t="shared" si="183"/>
        <v/>
      </c>
      <c r="AW313" s="120" t="str">
        <f t="shared" si="184"/>
        <v/>
      </c>
      <c r="AX313" s="92" t="str">
        <f t="shared" si="185"/>
        <v/>
      </c>
      <c r="AY313" s="92" t="str">
        <f t="shared" si="186"/>
        <v/>
      </c>
      <c r="AZ313" s="91" t="str">
        <f t="shared" si="187"/>
        <v/>
      </c>
      <c r="BA313" s="92" t="str">
        <f t="shared" si="188"/>
        <v/>
      </c>
      <c r="BB313" s="92" t="str">
        <f t="shared" si="189"/>
        <v/>
      </c>
      <c r="BC313" s="91" t="str">
        <f t="shared" si="190"/>
        <v/>
      </c>
      <c r="BD313" s="92" t="str">
        <f t="shared" si="191"/>
        <v/>
      </c>
      <c r="BE313" s="92" t="str">
        <f t="shared" si="192"/>
        <v/>
      </c>
      <c r="BF313" s="91" t="str">
        <f t="shared" si="193"/>
        <v/>
      </c>
      <c r="BG313" s="92" t="str">
        <f t="shared" si="194"/>
        <v/>
      </c>
      <c r="BH313" s="92" t="str">
        <f t="shared" si="195"/>
        <v/>
      </c>
      <c r="BI313" s="91" t="str">
        <f t="shared" si="196"/>
        <v/>
      </c>
      <c r="BJ313" s="92" t="str">
        <f t="shared" si="197"/>
        <v/>
      </c>
      <c r="BK313" s="92" t="str">
        <f t="shared" si="198"/>
        <v/>
      </c>
      <c r="BL313" s="91" t="str">
        <f t="shared" si="199"/>
        <v/>
      </c>
      <c r="BM313" s="92" t="str">
        <f t="shared" si="200"/>
        <v/>
      </c>
      <c r="BN313" s="92" t="str">
        <f t="shared" si="201"/>
        <v/>
      </c>
      <c r="BO313" s="2"/>
      <c r="BP313" s="2"/>
    </row>
    <row r="314" spans="1:68" ht="15.75" customHeight="1">
      <c r="A314" s="118" t="str">
        <f>IF(B$6="LECTURE",IF('Database (LECTURE-RES-PRAC)'!A309="","",'Database (LECTURE-RES-PRAC)'!A309),"")</f>
        <v/>
      </c>
      <c r="B314" s="119" t="str">
        <f>IF(B$6="LECTURE",IF('Database (LECTURE-RES-PRAC)'!B309="","",'Database (LECTURE-RES-PRAC)'!B309),"")</f>
        <v/>
      </c>
      <c r="C314" s="118" t="str">
        <f>IF(B314&lt;&gt;"",'Database (LECTURE-RES-PRAC)'!C309,"")</f>
        <v/>
      </c>
      <c r="D314" s="276"/>
      <c r="E314" s="57"/>
      <c r="F314" s="57"/>
      <c r="G314" s="57"/>
      <c r="H314" s="57"/>
      <c r="I314" s="57"/>
      <c r="J314" s="57"/>
      <c r="K314" s="57"/>
      <c r="L314" s="57"/>
      <c r="M314" s="57"/>
      <c r="N314" s="116" t="str">
        <f t="shared" si="169"/>
        <v/>
      </c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116" t="str">
        <f t="shared" si="170"/>
        <v/>
      </c>
      <c r="Z314" s="57"/>
      <c r="AA314" s="57"/>
      <c r="AB314" s="57"/>
      <c r="AC314" s="57"/>
      <c r="AD314" s="57"/>
      <c r="AE314" s="57"/>
      <c r="AF314" s="57"/>
      <c r="AG314" s="57"/>
      <c r="AH314" s="57"/>
      <c r="AI314" s="57"/>
      <c r="AJ314" s="117" t="str">
        <f t="shared" si="171"/>
        <v/>
      </c>
      <c r="AK314" s="120" t="str">
        <f t="shared" si="172"/>
        <v/>
      </c>
      <c r="AL314" s="92" t="str">
        <f t="shared" si="173"/>
        <v/>
      </c>
      <c r="AM314" s="92" t="str">
        <f t="shared" si="174"/>
        <v/>
      </c>
      <c r="AN314" s="120" t="str">
        <f t="shared" si="175"/>
        <v/>
      </c>
      <c r="AO314" s="92" t="str">
        <f t="shared" si="176"/>
        <v/>
      </c>
      <c r="AP314" s="92" t="str">
        <f t="shared" si="177"/>
        <v/>
      </c>
      <c r="AQ314" s="120" t="str">
        <f t="shared" si="178"/>
        <v/>
      </c>
      <c r="AR314" s="92" t="str">
        <f t="shared" si="179"/>
        <v/>
      </c>
      <c r="AS314" s="92" t="str">
        <f t="shared" si="180"/>
        <v/>
      </c>
      <c r="AT314" s="120" t="str">
        <f t="shared" si="181"/>
        <v/>
      </c>
      <c r="AU314" s="92" t="str">
        <f t="shared" si="182"/>
        <v/>
      </c>
      <c r="AV314" s="92" t="str">
        <f t="shared" si="183"/>
        <v/>
      </c>
      <c r="AW314" s="120" t="str">
        <f t="shared" si="184"/>
        <v/>
      </c>
      <c r="AX314" s="92" t="str">
        <f t="shared" si="185"/>
        <v/>
      </c>
      <c r="AY314" s="92" t="str">
        <f t="shared" si="186"/>
        <v/>
      </c>
      <c r="AZ314" s="91" t="str">
        <f t="shared" si="187"/>
        <v/>
      </c>
      <c r="BA314" s="92" t="str">
        <f t="shared" si="188"/>
        <v/>
      </c>
      <c r="BB314" s="92" t="str">
        <f t="shared" si="189"/>
        <v/>
      </c>
      <c r="BC314" s="91" t="str">
        <f t="shared" si="190"/>
        <v/>
      </c>
      <c r="BD314" s="92" t="str">
        <f t="shared" si="191"/>
        <v/>
      </c>
      <c r="BE314" s="92" t="str">
        <f t="shared" si="192"/>
        <v/>
      </c>
      <c r="BF314" s="91" t="str">
        <f t="shared" si="193"/>
        <v/>
      </c>
      <c r="BG314" s="92" t="str">
        <f t="shared" si="194"/>
        <v/>
      </c>
      <c r="BH314" s="92" t="str">
        <f t="shared" si="195"/>
        <v/>
      </c>
      <c r="BI314" s="91" t="str">
        <f t="shared" si="196"/>
        <v/>
      </c>
      <c r="BJ314" s="92" t="str">
        <f t="shared" si="197"/>
        <v/>
      </c>
      <c r="BK314" s="92" t="str">
        <f t="shared" si="198"/>
        <v/>
      </c>
      <c r="BL314" s="91" t="str">
        <f t="shared" si="199"/>
        <v/>
      </c>
      <c r="BM314" s="92" t="str">
        <f t="shared" si="200"/>
        <v/>
      </c>
      <c r="BN314" s="92" t="str">
        <f t="shared" si="201"/>
        <v/>
      </c>
      <c r="BO314" s="2"/>
      <c r="BP314" s="2"/>
    </row>
    <row r="315" spans="1:68" ht="15.75" customHeight="1">
      <c r="A315" s="118" t="str">
        <f>IF(B$6="LECTURE",IF('Database (LECTURE-RES-PRAC)'!A310="","",'Database (LECTURE-RES-PRAC)'!A310),"")</f>
        <v/>
      </c>
      <c r="B315" s="119" t="str">
        <f>IF(B$6="LECTURE",IF('Database (LECTURE-RES-PRAC)'!B310="","",'Database (LECTURE-RES-PRAC)'!B310),"")</f>
        <v/>
      </c>
      <c r="C315" s="118" t="str">
        <f>IF(B315&lt;&gt;"",'Database (LECTURE-RES-PRAC)'!C310,"")</f>
        <v/>
      </c>
      <c r="D315" s="276"/>
      <c r="E315" s="57"/>
      <c r="F315" s="57"/>
      <c r="G315" s="57"/>
      <c r="H315" s="57"/>
      <c r="I315" s="57"/>
      <c r="J315" s="57"/>
      <c r="K315" s="57"/>
      <c r="L315" s="57"/>
      <c r="M315" s="57"/>
      <c r="N315" s="116" t="str">
        <f t="shared" si="169"/>
        <v/>
      </c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116" t="str">
        <f t="shared" si="170"/>
        <v/>
      </c>
      <c r="Z315" s="57"/>
      <c r="AA315" s="57"/>
      <c r="AB315" s="57"/>
      <c r="AC315" s="57"/>
      <c r="AD315" s="57"/>
      <c r="AE315" s="57"/>
      <c r="AF315" s="57"/>
      <c r="AG315" s="57"/>
      <c r="AH315" s="57"/>
      <c r="AI315" s="57"/>
      <c r="AJ315" s="117" t="str">
        <f t="shared" si="171"/>
        <v/>
      </c>
      <c r="AK315" s="120" t="str">
        <f t="shared" si="172"/>
        <v/>
      </c>
      <c r="AL315" s="92" t="str">
        <f t="shared" si="173"/>
        <v/>
      </c>
      <c r="AM315" s="92" t="str">
        <f t="shared" si="174"/>
        <v/>
      </c>
      <c r="AN315" s="120" t="str">
        <f t="shared" si="175"/>
        <v/>
      </c>
      <c r="AO315" s="92" t="str">
        <f t="shared" si="176"/>
        <v/>
      </c>
      <c r="AP315" s="92" t="str">
        <f t="shared" si="177"/>
        <v/>
      </c>
      <c r="AQ315" s="120" t="str">
        <f t="shared" si="178"/>
        <v/>
      </c>
      <c r="AR315" s="92" t="str">
        <f t="shared" si="179"/>
        <v/>
      </c>
      <c r="AS315" s="92" t="str">
        <f t="shared" si="180"/>
        <v/>
      </c>
      <c r="AT315" s="120" t="str">
        <f t="shared" si="181"/>
        <v/>
      </c>
      <c r="AU315" s="92" t="str">
        <f t="shared" si="182"/>
        <v/>
      </c>
      <c r="AV315" s="92" t="str">
        <f t="shared" si="183"/>
        <v/>
      </c>
      <c r="AW315" s="120" t="str">
        <f t="shared" si="184"/>
        <v/>
      </c>
      <c r="AX315" s="92" t="str">
        <f t="shared" si="185"/>
        <v/>
      </c>
      <c r="AY315" s="92" t="str">
        <f t="shared" si="186"/>
        <v/>
      </c>
      <c r="AZ315" s="91" t="str">
        <f t="shared" si="187"/>
        <v/>
      </c>
      <c r="BA315" s="92" t="str">
        <f t="shared" si="188"/>
        <v/>
      </c>
      <c r="BB315" s="92" t="str">
        <f t="shared" si="189"/>
        <v/>
      </c>
      <c r="BC315" s="91" t="str">
        <f t="shared" si="190"/>
        <v/>
      </c>
      <c r="BD315" s="92" t="str">
        <f t="shared" si="191"/>
        <v/>
      </c>
      <c r="BE315" s="92" t="str">
        <f t="shared" si="192"/>
        <v/>
      </c>
      <c r="BF315" s="91" t="str">
        <f t="shared" si="193"/>
        <v/>
      </c>
      <c r="BG315" s="92" t="str">
        <f t="shared" si="194"/>
        <v/>
      </c>
      <c r="BH315" s="92" t="str">
        <f t="shared" si="195"/>
        <v/>
      </c>
      <c r="BI315" s="91" t="str">
        <f t="shared" si="196"/>
        <v/>
      </c>
      <c r="BJ315" s="92" t="str">
        <f t="shared" si="197"/>
        <v/>
      </c>
      <c r="BK315" s="92" t="str">
        <f t="shared" si="198"/>
        <v/>
      </c>
      <c r="BL315" s="91" t="str">
        <f t="shared" si="199"/>
        <v/>
      </c>
      <c r="BM315" s="92" t="str">
        <f t="shared" si="200"/>
        <v/>
      </c>
      <c r="BN315" s="92" t="str">
        <f t="shared" si="201"/>
        <v/>
      </c>
      <c r="BO315" s="2"/>
      <c r="BP315" s="2"/>
    </row>
    <row r="316" spans="1:68" ht="15.75" customHeight="1">
      <c r="A316" s="118" t="str">
        <f>IF(B$6="LECTURE",IF('Database (LECTURE-RES-PRAC)'!A311="","",'Database (LECTURE-RES-PRAC)'!A311),"")</f>
        <v/>
      </c>
      <c r="B316" s="119" t="str">
        <f>IF(B$6="LECTURE",IF('Database (LECTURE-RES-PRAC)'!B311="","",'Database (LECTURE-RES-PRAC)'!B311),"")</f>
        <v/>
      </c>
      <c r="C316" s="118" t="str">
        <f>IF(B316&lt;&gt;"",'Database (LECTURE-RES-PRAC)'!C311,"")</f>
        <v/>
      </c>
      <c r="D316" s="276"/>
      <c r="E316" s="57"/>
      <c r="F316" s="57"/>
      <c r="G316" s="57"/>
      <c r="H316" s="57"/>
      <c r="I316" s="57"/>
      <c r="J316" s="57"/>
      <c r="K316" s="57"/>
      <c r="L316" s="57"/>
      <c r="M316" s="57"/>
      <c r="N316" s="116" t="str">
        <f t="shared" si="169"/>
        <v/>
      </c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116" t="str">
        <f t="shared" si="170"/>
        <v/>
      </c>
      <c r="Z316" s="57"/>
      <c r="AA316" s="57"/>
      <c r="AB316" s="57"/>
      <c r="AC316" s="57"/>
      <c r="AD316" s="57"/>
      <c r="AE316" s="57"/>
      <c r="AF316" s="57"/>
      <c r="AG316" s="57"/>
      <c r="AH316" s="57"/>
      <c r="AI316" s="57"/>
      <c r="AJ316" s="117" t="str">
        <f t="shared" si="171"/>
        <v/>
      </c>
      <c r="AK316" s="120" t="str">
        <f t="shared" si="172"/>
        <v/>
      </c>
      <c r="AL316" s="92" t="str">
        <f t="shared" si="173"/>
        <v/>
      </c>
      <c r="AM316" s="92" t="str">
        <f t="shared" si="174"/>
        <v/>
      </c>
      <c r="AN316" s="120" t="str">
        <f t="shared" si="175"/>
        <v/>
      </c>
      <c r="AO316" s="92" t="str">
        <f t="shared" si="176"/>
        <v/>
      </c>
      <c r="AP316" s="92" t="str">
        <f t="shared" si="177"/>
        <v/>
      </c>
      <c r="AQ316" s="120" t="str">
        <f t="shared" si="178"/>
        <v/>
      </c>
      <c r="AR316" s="92" t="str">
        <f t="shared" si="179"/>
        <v/>
      </c>
      <c r="AS316" s="92" t="str">
        <f t="shared" si="180"/>
        <v/>
      </c>
      <c r="AT316" s="120" t="str">
        <f t="shared" si="181"/>
        <v/>
      </c>
      <c r="AU316" s="92" t="str">
        <f t="shared" si="182"/>
        <v/>
      </c>
      <c r="AV316" s="92" t="str">
        <f t="shared" si="183"/>
        <v/>
      </c>
      <c r="AW316" s="120" t="str">
        <f t="shared" si="184"/>
        <v/>
      </c>
      <c r="AX316" s="92" t="str">
        <f t="shared" si="185"/>
        <v/>
      </c>
      <c r="AY316" s="92" t="str">
        <f t="shared" si="186"/>
        <v/>
      </c>
      <c r="AZ316" s="91" t="str">
        <f t="shared" si="187"/>
        <v/>
      </c>
      <c r="BA316" s="92" t="str">
        <f t="shared" si="188"/>
        <v/>
      </c>
      <c r="BB316" s="92" t="str">
        <f t="shared" si="189"/>
        <v/>
      </c>
      <c r="BC316" s="91" t="str">
        <f t="shared" si="190"/>
        <v/>
      </c>
      <c r="BD316" s="92" t="str">
        <f t="shared" si="191"/>
        <v/>
      </c>
      <c r="BE316" s="92" t="str">
        <f t="shared" si="192"/>
        <v/>
      </c>
      <c r="BF316" s="91" t="str">
        <f t="shared" si="193"/>
        <v/>
      </c>
      <c r="BG316" s="92" t="str">
        <f t="shared" si="194"/>
        <v/>
      </c>
      <c r="BH316" s="92" t="str">
        <f t="shared" si="195"/>
        <v/>
      </c>
      <c r="BI316" s="91" t="str">
        <f t="shared" si="196"/>
        <v/>
      </c>
      <c r="BJ316" s="92" t="str">
        <f t="shared" si="197"/>
        <v/>
      </c>
      <c r="BK316" s="92" t="str">
        <f t="shared" si="198"/>
        <v/>
      </c>
      <c r="BL316" s="91" t="str">
        <f t="shared" si="199"/>
        <v/>
      </c>
      <c r="BM316" s="92" t="str">
        <f t="shared" si="200"/>
        <v/>
      </c>
      <c r="BN316" s="92" t="str">
        <f t="shared" si="201"/>
        <v/>
      </c>
      <c r="BO316" s="2"/>
      <c r="BP316" s="2"/>
    </row>
    <row r="317" spans="1:68" ht="15.75" customHeight="1">
      <c r="A317" s="118" t="str">
        <f>IF(B$6="LECTURE",IF('Database (LECTURE-RES-PRAC)'!A312="","",'Database (LECTURE-RES-PRAC)'!A312),"")</f>
        <v/>
      </c>
      <c r="B317" s="119" t="str">
        <f>IF(B$6="LECTURE",IF('Database (LECTURE-RES-PRAC)'!B312="","",'Database (LECTURE-RES-PRAC)'!B312),"")</f>
        <v/>
      </c>
      <c r="C317" s="118" t="str">
        <f>IF(B317&lt;&gt;"",'Database (LECTURE-RES-PRAC)'!C312,"")</f>
        <v/>
      </c>
      <c r="D317" s="276"/>
      <c r="E317" s="57"/>
      <c r="F317" s="57"/>
      <c r="G317" s="57"/>
      <c r="H317" s="57"/>
      <c r="I317" s="57"/>
      <c r="J317" s="57"/>
      <c r="K317" s="57"/>
      <c r="L317" s="57"/>
      <c r="M317" s="57"/>
      <c r="N317" s="116" t="str">
        <f t="shared" si="169"/>
        <v/>
      </c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116" t="str">
        <f t="shared" si="170"/>
        <v/>
      </c>
      <c r="Z317" s="57"/>
      <c r="AA317" s="57"/>
      <c r="AB317" s="57"/>
      <c r="AC317" s="57"/>
      <c r="AD317" s="57"/>
      <c r="AE317" s="57"/>
      <c r="AF317" s="57"/>
      <c r="AG317" s="57"/>
      <c r="AH317" s="57"/>
      <c r="AI317" s="57"/>
      <c r="AJ317" s="117" t="str">
        <f t="shared" si="171"/>
        <v/>
      </c>
      <c r="AK317" s="120" t="str">
        <f t="shared" si="172"/>
        <v/>
      </c>
      <c r="AL317" s="92" t="str">
        <f t="shared" si="173"/>
        <v/>
      </c>
      <c r="AM317" s="92" t="str">
        <f t="shared" si="174"/>
        <v/>
      </c>
      <c r="AN317" s="120" t="str">
        <f t="shared" si="175"/>
        <v/>
      </c>
      <c r="AO317" s="92" t="str">
        <f t="shared" si="176"/>
        <v/>
      </c>
      <c r="AP317" s="92" t="str">
        <f t="shared" si="177"/>
        <v/>
      </c>
      <c r="AQ317" s="120" t="str">
        <f t="shared" si="178"/>
        <v/>
      </c>
      <c r="AR317" s="92" t="str">
        <f t="shared" si="179"/>
        <v/>
      </c>
      <c r="AS317" s="92" t="str">
        <f t="shared" si="180"/>
        <v/>
      </c>
      <c r="AT317" s="120" t="str">
        <f t="shared" si="181"/>
        <v/>
      </c>
      <c r="AU317" s="92" t="str">
        <f t="shared" si="182"/>
        <v/>
      </c>
      <c r="AV317" s="92" t="str">
        <f t="shared" si="183"/>
        <v/>
      </c>
      <c r="AW317" s="120" t="str">
        <f t="shared" si="184"/>
        <v/>
      </c>
      <c r="AX317" s="92" t="str">
        <f t="shared" si="185"/>
        <v/>
      </c>
      <c r="AY317" s="92" t="str">
        <f t="shared" si="186"/>
        <v/>
      </c>
      <c r="AZ317" s="91" t="str">
        <f t="shared" si="187"/>
        <v/>
      </c>
      <c r="BA317" s="92" t="str">
        <f t="shared" si="188"/>
        <v/>
      </c>
      <c r="BB317" s="92" t="str">
        <f t="shared" si="189"/>
        <v/>
      </c>
      <c r="BC317" s="91" t="str">
        <f t="shared" si="190"/>
        <v/>
      </c>
      <c r="BD317" s="92" t="str">
        <f t="shared" si="191"/>
        <v/>
      </c>
      <c r="BE317" s="92" t="str">
        <f t="shared" si="192"/>
        <v/>
      </c>
      <c r="BF317" s="91" t="str">
        <f t="shared" si="193"/>
        <v/>
      </c>
      <c r="BG317" s="92" t="str">
        <f t="shared" si="194"/>
        <v/>
      </c>
      <c r="BH317" s="92" t="str">
        <f t="shared" si="195"/>
        <v/>
      </c>
      <c r="BI317" s="91" t="str">
        <f t="shared" si="196"/>
        <v/>
      </c>
      <c r="BJ317" s="92" t="str">
        <f t="shared" si="197"/>
        <v/>
      </c>
      <c r="BK317" s="92" t="str">
        <f t="shared" si="198"/>
        <v/>
      </c>
      <c r="BL317" s="91" t="str">
        <f t="shared" si="199"/>
        <v/>
      </c>
      <c r="BM317" s="92" t="str">
        <f t="shared" si="200"/>
        <v/>
      </c>
      <c r="BN317" s="92" t="str">
        <f t="shared" si="201"/>
        <v/>
      </c>
      <c r="BO317" s="2"/>
      <c r="BP317" s="2"/>
    </row>
    <row r="318" spans="1:68" ht="15.75" customHeight="1">
      <c r="A318" s="118" t="str">
        <f>IF(B$6="LECTURE",IF('Database (LECTURE-RES-PRAC)'!A313="","",'Database (LECTURE-RES-PRAC)'!A313),"")</f>
        <v/>
      </c>
      <c r="B318" s="119" t="str">
        <f>IF(B$6="LECTURE",IF('Database (LECTURE-RES-PRAC)'!B313="","",'Database (LECTURE-RES-PRAC)'!B313),"")</f>
        <v/>
      </c>
      <c r="C318" s="118" t="str">
        <f>IF(B318&lt;&gt;"",'Database (LECTURE-RES-PRAC)'!C313,"")</f>
        <v/>
      </c>
      <c r="D318" s="276"/>
      <c r="E318" s="57"/>
      <c r="F318" s="57"/>
      <c r="G318" s="57"/>
      <c r="H318" s="57"/>
      <c r="I318" s="57"/>
      <c r="J318" s="57"/>
      <c r="K318" s="57"/>
      <c r="L318" s="57"/>
      <c r="M318" s="57"/>
      <c r="N318" s="116" t="str">
        <f t="shared" si="169"/>
        <v/>
      </c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116" t="str">
        <f t="shared" si="170"/>
        <v/>
      </c>
      <c r="Z318" s="57"/>
      <c r="AA318" s="57"/>
      <c r="AB318" s="57"/>
      <c r="AC318" s="57"/>
      <c r="AD318" s="57"/>
      <c r="AE318" s="57"/>
      <c r="AF318" s="57"/>
      <c r="AG318" s="57"/>
      <c r="AH318" s="57"/>
      <c r="AI318" s="57"/>
      <c r="AJ318" s="117" t="str">
        <f t="shared" si="171"/>
        <v/>
      </c>
      <c r="AK318" s="120" t="str">
        <f t="shared" si="172"/>
        <v/>
      </c>
      <c r="AL318" s="92" t="str">
        <f t="shared" si="173"/>
        <v/>
      </c>
      <c r="AM318" s="92" t="str">
        <f t="shared" si="174"/>
        <v/>
      </c>
      <c r="AN318" s="120" t="str">
        <f t="shared" si="175"/>
        <v/>
      </c>
      <c r="AO318" s="92" t="str">
        <f t="shared" si="176"/>
        <v/>
      </c>
      <c r="AP318" s="92" t="str">
        <f t="shared" si="177"/>
        <v/>
      </c>
      <c r="AQ318" s="120" t="str">
        <f t="shared" si="178"/>
        <v/>
      </c>
      <c r="AR318" s="92" t="str">
        <f t="shared" si="179"/>
        <v/>
      </c>
      <c r="AS318" s="92" t="str">
        <f t="shared" si="180"/>
        <v/>
      </c>
      <c r="AT318" s="120" t="str">
        <f t="shared" si="181"/>
        <v/>
      </c>
      <c r="AU318" s="92" t="str">
        <f t="shared" si="182"/>
        <v/>
      </c>
      <c r="AV318" s="92" t="str">
        <f t="shared" si="183"/>
        <v/>
      </c>
      <c r="AW318" s="120" t="str">
        <f t="shared" si="184"/>
        <v/>
      </c>
      <c r="AX318" s="92" t="str">
        <f t="shared" si="185"/>
        <v/>
      </c>
      <c r="AY318" s="92" t="str">
        <f t="shared" si="186"/>
        <v/>
      </c>
      <c r="AZ318" s="91" t="str">
        <f t="shared" si="187"/>
        <v/>
      </c>
      <c r="BA318" s="92" t="str">
        <f t="shared" si="188"/>
        <v/>
      </c>
      <c r="BB318" s="92" t="str">
        <f t="shared" si="189"/>
        <v/>
      </c>
      <c r="BC318" s="91" t="str">
        <f t="shared" si="190"/>
        <v/>
      </c>
      <c r="BD318" s="92" t="str">
        <f t="shared" si="191"/>
        <v/>
      </c>
      <c r="BE318" s="92" t="str">
        <f t="shared" si="192"/>
        <v/>
      </c>
      <c r="BF318" s="91" t="str">
        <f t="shared" si="193"/>
        <v/>
      </c>
      <c r="BG318" s="92" t="str">
        <f t="shared" si="194"/>
        <v/>
      </c>
      <c r="BH318" s="92" t="str">
        <f t="shared" si="195"/>
        <v/>
      </c>
      <c r="BI318" s="91" t="str">
        <f t="shared" si="196"/>
        <v/>
      </c>
      <c r="BJ318" s="92" t="str">
        <f t="shared" si="197"/>
        <v/>
      </c>
      <c r="BK318" s="92" t="str">
        <f t="shared" si="198"/>
        <v/>
      </c>
      <c r="BL318" s="91" t="str">
        <f t="shared" si="199"/>
        <v/>
      </c>
      <c r="BM318" s="92" t="str">
        <f t="shared" si="200"/>
        <v/>
      </c>
      <c r="BN318" s="92" t="str">
        <f t="shared" si="201"/>
        <v/>
      </c>
      <c r="BO318" s="2"/>
      <c r="BP318" s="2"/>
    </row>
    <row r="319" spans="1:68" ht="15.75" customHeight="1">
      <c r="A319" s="118" t="str">
        <f>IF(B$6="LECTURE",IF('Database (LECTURE-RES-PRAC)'!A314="","",'Database (LECTURE-RES-PRAC)'!A314),"")</f>
        <v/>
      </c>
      <c r="B319" s="119" t="str">
        <f>IF(B$6="LECTURE",IF('Database (LECTURE-RES-PRAC)'!B314="","",'Database (LECTURE-RES-PRAC)'!B314),"")</f>
        <v/>
      </c>
      <c r="C319" s="118" t="str">
        <f>IF(B319&lt;&gt;"",'Database (LECTURE-RES-PRAC)'!C314,"")</f>
        <v/>
      </c>
      <c r="D319" s="276"/>
      <c r="E319" s="57"/>
      <c r="F319" s="57"/>
      <c r="G319" s="57"/>
      <c r="H319" s="57"/>
      <c r="I319" s="57"/>
      <c r="J319" s="57"/>
      <c r="K319" s="57"/>
      <c r="L319" s="57"/>
      <c r="M319" s="57"/>
      <c r="N319" s="116" t="str">
        <f t="shared" si="169"/>
        <v/>
      </c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116" t="str">
        <f t="shared" si="170"/>
        <v/>
      </c>
      <c r="Z319" s="57"/>
      <c r="AA319" s="57"/>
      <c r="AB319" s="57"/>
      <c r="AC319" s="57"/>
      <c r="AD319" s="57"/>
      <c r="AE319" s="57"/>
      <c r="AF319" s="57"/>
      <c r="AG319" s="57"/>
      <c r="AH319" s="57"/>
      <c r="AI319" s="57"/>
      <c r="AJ319" s="117" t="str">
        <f t="shared" si="171"/>
        <v/>
      </c>
      <c r="AK319" s="120" t="str">
        <f t="shared" si="172"/>
        <v/>
      </c>
      <c r="AL319" s="92" t="str">
        <f t="shared" si="173"/>
        <v/>
      </c>
      <c r="AM319" s="92" t="str">
        <f t="shared" si="174"/>
        <v/>
      </c>
      <c r="AN319" s="120" t="str">
        <f t="shared" si="175"/>
        <v/>
      </c>
      <c r="AO319" s="92" t="str">
        <f t="shared" si="176"/>
        <v/>
      </c>
      <c r="AP319" s="92" t="str">
        <f t="shared" si="177"/>
        <v/>
      </c>
      <c r="AQ319" s="120" t="str">
        <f t="shared" si="178"/>
        <v/>
      </c>
      <c r="AR319" s="92" t="str">
        <f t="shared" si="179"/>
        <v/>
      </c>
      <c r="AS319" s="92" t="str">
        <f t="shared" si="180"/>
        <v/>
      </c>
      <c r="AT319" s="120" t="str">
        <f t="shared" si="181"/>
        <v/>
      </c>
      <c r="AU319" s="92" t="str">
        <f t="shared" si="182"/>
        <v/>
      </c>
      <c r="AV319" s="92" t="str">
        <f t="shared" si="183"/>
        <v/>
      </c>
      <c r="AW319" s="120" t="str">
        <f t="shared" si="184"/>
        <v/>
      </c>
      <c r="AX319" s="92" t="str">
        <f t="shared" si="185"/>
        <v/>
      </c>
      <c r="AY319" s="92" t="str">
        <f t="shared" si="186"/>
        <v/>
      </c>
      <c r="AZ319" s="91" t="str">
        <f t="shared" si="187"/>
        <v/>
      </c>
      <c r="BA319" s="92" t="str">
        <f t="shared" si="188"/>
        <v/>
      </c>
      <c r="BB319" s="92" t="str">
        <f t="shared" si="189"/>
        <v/>
      </c>
      <c r="BC319" s="91" t="str">
        <f t="shared" si="190"/>
        <v/>
      </c>
      <c r="BD319" s="92" t="str">
        <f t="shared" si="191"/>
        <v/>
      </c>
      <c r="BE319" s="92" t="str">
        <f t="shared" si="192"/>
        <v/>
      </c>
      <c r="BF319" s="91" t="str">
        <f t="shared" si="193"/>
        <v/>
      </c>
      <c r="BG319" s="92" t="str">
        <f t="shared" si="194"/>
        <v/>
      </c>
      <c r="BH319" s="92" t="str">
        <f t="shared" si="195"/>
        <v/>
      </c>
      <c r="BI319" s="91" t="str">
        <f t="shared" si="196"/>
        <v/>
      </c>
      <c r="BJ319" s="92" t="str">
        <f t="shared" si="197"/>
        <v/>
      </c>
      <c r="BK319" s="92" t="str">
        <f t="shared" si="198"/>
        <v/>
      </c>
      <c r="BL319" s="91" t="str">
        <f t="shared" si="199"/>
        <v/>
      </c>
      <c r="BM319" s="92" t="str">
        <f t="shared" si="200"/>
        <v/>
      </c>
      <c r="BN319" s="92" t="str">
        <f t="shared" si="201"/>
        <v/>
      </c>
      <c r="BO319" s="2"/>
      <c r="BP319" s="2"/>
    </row>
    <row r="320" spans="1:68" ht="15.75" customHeight="1">
      <c r="A320" s="118" t="str">
        <f>IF(B$6="LECTURE",IF('Database (LECTURE-RES-PRAC)'!A315="","",'Database (LECTURE-RES-PRAC)'!A315),"")</f>
        <v/>
      </c>
      <c r="B320" s="119" t="str">
        <f>IF(B$6="LECTURE",IF('Database (LECTURE-RES-PRAC)'!B315="","",'Database (LECTURE-RES-PRAC)'!B315),"")</f>
        <v/>
      </c>
      <c r="C320" s="118" t="str">
        <f>IF(B320&lt;&gt;"",'Database (LECTURE-RES-PRAC)'!C315,"")</f>
        <v/>
      </c>
      <c r="D320" s="276"/>
      <c r="E320" s="57"/>
      <c r="F320" s="57"/>
      <c r="G320" s="57"/>
      <c r="H320" s="57"/>
      <c r="I320" s="57"/>
      <c r="J320" s="57"/>
      <c r="K320" s="57"/>
      <c r="L320" s="57"/>
      <c r="M320" s="57"/>
      <c r="N320" s="116" t="str">
        <f t="shared" si="169"/>
        <v/>
      </c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116" t="str">
        <f t="shared" si="170"/>
        <v/>
      </c>
      <c r="Z320" s="57"/>
      <c r="AA320" s="57"/>
      <c r="AB320" s="57"/>
      <c r="AC320" s="57"/>
      <c r="AD320" s="57"/>
      <c r="AE320" s="57"/>
      <c r="AF320" s="57"/>
      <c r="AG320" s="57"/>
      <c r="AH320" s="57"/>
      <c r="AI320" s="57"/>
      <c r="AJ320" s="117" t="str">
        <f t="shared" si="171"/>
        <v/>
      </c>
      <c r="AK320" s="120" t="str">
        <f t="shared" si="172"/>
        <v/>
      </c>
      <c r="AL320" s="92" t="str">
        <f t="shared" si="173"/>
        <v/>
      </c>
      <c r="AM320" s="92" t="str">
        <f t="shared" si="174"/>
        <v/>
      </c>
      <c r="AN320" s="120" t="str">
        <f t="shared" si="175"/>
        <v/>
      </c>
      <c r="AO320" s="92" t="str">
        <f t="shared" si="176"/>
        <v/>
      </c>
      <c r="AP320" s="92" t="str">
        <f t="shared" si="177"/>
        <v/>
      </c>
      <c r="AQ320" s="120" t="str">
        <f t="shared" si="178"/>
        <v/>
      </c>
      <c r="AR320" s="92" t="str">
        <f t="shared" si="179"/>
        <v/>
      </c>
      <c r="AS320" s="92" t="str">
        <f t="shared" si="180"/>
        <v/>
      </c>
      <c r="AT320" s="120" t="str">
        <f t="shared" si="181"/>
        <v/>
      </c>
      <c r="AU320" s="92" t="str">
        <f t="shared" si="182"/>
        <v/>
      </c>
      <c r="AV320" s="92" t="str">
        <f t="shared" si="183"/>
        <v/>
      </c>
      <c r="AW320" s="120" t="str">
        <f t="shared" si="184"/>
        <v/>
      </c>
      <c r="AX320" s="92" t="str">
        <f t="shared" si="185"/>
        <v/>
      </c>
      <c r="AY320" s="92" t="str">
        <f t="shared" si="186"/>
        <v/>
      </c>
      <c r="AZ320" s="91" t="str">
        <f t="shared" si="187"/>
        <v/>
      </c>
      <c r="BA320" s="92" t="str">
        <f t="shared" si="188"/>
        <v/>
      </c>
      <c r="BB320" s="92" t="str">
        <f t="shared" si="189"/>
        <v/>
      </c>
      <c r="BC320" s="91" t="str">
        <f t="shared" si="190"/>
        <v/>
      </c>
      <c r="BD320" s="92" t="str">
        <f t="shared" si="191"/>
        <v/>
      </c>
      <c r="BE320" s="92" t="str">
        <f t="shared" si="192"/>
        <v/>
      </c>
      <c r="BF320" s="91" t="str">
        <f t="shared" si="193"/>
        <v/>
      </c>
      <c r="BG320" s="92" t="str">
        <f t="shared" si="194"/>
        <v/>
      </c>
      <c r="BH320" s="92" t="str">
        <f t="shared" si="195"/>
        <v/>
      </c>
      <c r="BI320" s="91" t="str">
        <f t="shared" si="196"/>
        <v/>
      </c>
      <c r="BJ320" s="92" t="str">
        <f t="shared" si="197"/>
        <v/>
      </c>
      <c r="BK320" s="92" t="str">
        <f t="shared" si="198"/>
        <v/>
      </c>
      <c r="BL320" s="91" t="str">
        <f t="shared" si="199"/>
        <v/>
      </c>
      <c r="BM320" s="92" t="str">
        <f t="shared" si="200"/>
        <v/>
      </c>
      <c r="BN320" s="92" t="str">
        <f t="shared" si="201"/>
        <v/>
      </c>
      <c r="BO320" s="2"/>
      <c r="BP320" s="2"/>
    </row>
    <row r="321" spans="1:68" ht="15.75" customHeight="1">
      <c r="A321" s="118" t="str">
        <f>IF(B$6="LECTURE",IF('Database (LECTURE-RES-PRAC)'!A316="","",'Database (LECTURE-RES-PRAC)'!A316),"")</f>
        <v/>
      </c>
      <c r="B321" s="119" t="str">
        <f>IF(B$6="LECTURE",IF('Database (LECTURE-RES-PRAC)'!B316="","",'Database (LECTURE-RES-PRAC)'!B316),"")</f>
        <v/>
      </c>
      <c r="C321" s="118" t="str">
        <f>IF(B321&lt;&gt;"",'Database (LECTURE-RES-PRAC)'!C316,"")</f>
        <v/>
      </c>
      <c r="D321" s="276"/>
      <c r="E321" s="57"/>
      <c r="F321" s="57"/>
      <c r="G321" s="57"/>
      <c r="H321" s="57"/>
      <c r="I321" s="57"/>
      <c r="J321" s="57"/>
      <c r="K321" s="57"/>
      <c r="L321" s="57"/>
      <c r="M321" s="57"/>
      <c r="N321" s="116" t="str">
        <f t="shared" si="169"/>
        <v/>
      </c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116" t="str">
        <f t="shared" si="170"/>
        <v/>
      </c>
      <c r="Z321" s="57"/>
      <c r="AA321" s="57"/>
      <c r="AB321" s="57"/>
      <c r="AC321" s="57"/>
      <c r="AD321" s="57"/>
      <c r="AE321" s="57"/>
      <c r="AF321" s="57"/>
      <c r="AG321" s="57"/>
      <c r="AH321" s="57"/>
      <c r="AI321" s="57"/>
      <c r="AJ321" s="117" t="str">
        <f t="shared" si="171"/>
        <v/>
      </c>
      <c r="AK321" s="120" t="str">
        <f t="shared" si="172"/>
        <v/>
      </c>
      <c r="AL321" s="92" t="str">
        <f t="shared" si="173"/>
        <v/>
      </c>
      <c r="AM321" s="92" t="str">
        <f t="shared" si="174"/>
        <v/>
      </c>
      <c r="AN321" s="120" t="str">
        <f t="shared" si="175"/>
        <v/>
      </c>
      <c r="AO321" s="92" t="str">
        <f t="shared" si="176"/>
        <v/>
      </c>
      <c r="AP321" s="92" t="str">
        <f t="shared" si="177"/>
        <v/>
      </c>
      <c r="AQ321" s="120" t="str">
        <f t="shared" si="178"/>
        <v/>
      </c>
      <c r="AR321" s="92" t="str">
        <f t="shared" si="179"/>
        <v/>
      </c>
      <c r="AS321" s="92" t="str">
        <f t="shared" si="180"/>
        <v/>
      </c>
      <c r="AT321" s="120" t="str">
        <f t="shared" si="181"/>
        <v/>
      </c>
      <c r="AU321" s="92" t="str">
        <f t="shared" si="182"/>
        <v/>
      </c>
      <c r="AV321" s="92" t="str">
        <f t="shared" si="183"/>
        <v/>
      </c>
      <c r="AW321" s="120" t="str">
        <f t="shared" si="184"/>
        <v/>
      </c>
      <c r="AX321" s="92" t="str">
        <f t="shared" si="185"/>
        <v/>
      </c>
      <c r="AY321" s="92" t="str">
        <f t="shared" si="186"/>
        <v/>
      </c>
      <c r="AZ321" s="91" t="str">
        <f t="shared" si="187"/>
        <v/>
      </c>
      <c r="BA321" s="92" t="str">
        <f t="shared" si="188"/>
        <v/>
      </c>
      <c r="BB321" s="92" t="str">
        <f t="shared" si="189"/>
        <v/>
      </c>
      <c r="BC321" s="91" t="str">
        <f t="shared" si="190"/>
        <v/>
      </c>
      <c r="BD321" s="92" t="str">
        <f t="shared" si="191"/>
        <v/>
      </c>
      <c r="BE321" s="92" t="str">
        <f t="shared" si="192"/>
        <v/>
      </c>
      <c r="BF321" s="91" t="str">
        <f t="shared" si="193"/>
        <v/>
      </c>
      <c r="BG321" s="92" t="str">
        <f t="shared" si="194"/>
        <v/>
      </c>
      <c r="BH321" s="92" t="str">
        <f t="shared" si="195"/>
        <v/>
      </c>
      <c r="BI321" s="91" t="str">
        <f t="shared" si="196"/>
        <v/>
      </c>
      <c r="BJ321" s="92" t="str">
        <f t="shared" si="197"/>
        <v/>
      </c>
      <c r="BK321" s="92" t="str">
        <f t="shared" si="198"/>
        <v/>
      </c>
      <c r="BL321" s="91" t="str">
        <f t="shared" si="199"/>
        <v/>
      </c>
      <c r="BM321" s="92" t="str">
        <f t="shared" si="200"/>
        <v/>
      </c>
      <c r="BN321" s="92" t="str">
        <f t="shared" si="201"/>
        <v/>
      </c>
      <c r="BO321" s="2"/>
      <c r="BP321" s="2"/>
    </row>
    <row r="322" spans="1:68" ht="21" customHeight="1">
      <c r="A322" s="346" t="s">
        <v>145</v>
      </c>
      <c r="B322" s="347"/>
      <c r="C322" s="348"/>
      <c r="D322" s="121">
        <f>COUNTIF(D22:D321,"&gt;="&amp;D324-1)</f>
        <v>2</v>
      </c>
      <c r="E322" s="121">
        <f t="shared" ref="E322:M322" si="202">COUNTIF(E22:E321,"&gt;="&amp;E324-1)</f>
        <v>0</v>
      </c>
      <c r="F322" s="121">
        <f t="shared" si="202"/>
        <v>0</v>
      </c>
      <c r="G322" s="121">
        <f t="shared" si="202"/>
        <v>0</v>
      </c>
      <c r="H322" s="121">
        <f t="shared" si="202"/>
        <v>0</v>
      </c>
      <c r="I322" s="121">
        <f t="shared" si="202"/>
        <v>0</v>
      </c>
      <c r="J322" s="121">
        <f t="shared" si="202"/>
        <v>0</v>
      </c>
      <c r="K322" s="121">
        <f t="shared" si="202"/>
        <v>0</v>
      </c>
      <c r="L322" s="121">
        <f t="shared" si="202"/>
        <v>0</v>
      </c>
      <c r="M322" s="121">
        <f t="shared" si="202"/>
        <v>0</v>
      </c>
      <c r="N322" s="95"/>
      <c r="O322" s="121">
        <f>COUNTIF(O22:O321,"&gt;="&amp;O324-1)</f>
        <v>2</v>
      </c>
      <c r="P322" s="121">
        <f t="shared" ref="P322:X322" si="203">COUNTIF(P22:P321,"&gt;="&amp;P324-1)</f>
        <v>1</v>
      </c>
      <c r="Q322" s="121">
        <f t="shared" si="203"/>
        <v>0</v>
      </c>
      <c r="R322" s="121">
        <f t="shared" si="203"/>
        <v>0</v>
      </c>
      <c r="S322" s="121">
        <f t="shared" si="203"/>
        <v>0</v>
      </c>
      <c r="T322" s="121">
        <f t="shared" si="203"/>
        <v>0</v>
      </c>
      <c r="U322" s="121">
        <f t="shared" si="203"/>
        <v>0</v>
      </c>
      <c r="V322" s="121">
        <f t="shared" si="203"/>
        <v>0</v>
      </c>
      <c r="W322" s="121">
        <f t="shared" si="203"/>
        <v>0</v>
      </c>
      <c r="X322" s="121">
        <f t="shared" si="203"/>
        <v>0</v>
      </c>
      <c r="Y322" s="293"/>
      <c r="Z322" s="121">
        <f>COUNTIF(Z22:Z321,"&gt;="&amp;Z324-1)</f>
        <v>3</v>
      </c>
      <c r="AA322" s="121">
        <f t="shared" ref="AA322:AI322" si="204">COUNTIF(AA22:AA321,"&gt;="&amp;AA324-1)</f>
        <v>3</v>
      </c>
      <c r="AB322" s="121">
        <f t="shared" si="204"/>
        <v>3</v>
      </c>
      <c r="AC322" s="121">
        <f t="shared" si="204"/>
        <v>0</v>
      </c>
      <c r="AD322" s="121">
        <f t="shared" si="204"/>
        <v>0</v>
      </c>
      <c r="AE322" s="121">
        <f t="shared" si="204"/>
        <v>0</v>
      </c>
      <c r="AF322" s="121">
        <f t="shared" si="204"/>
        <v>0</v>
      </c>
      <c r="AG322" s="121">
        <f t="shared" si="204"/>
        <v>0</v>
      </c>
      <c r="AH322" s="121">
        <f t="shared" si="204"/>
        <v>0</v>
      </c>
      <c r="AI322" s="121">
        <f t="shared" si="204"/>
        <v>0</v>
      </c>
      <c r="AJ322" s="325" t="s">
        <v>146</v>
      </c>
      <c r="AK322" s="429"/>
      <c r="AL322" s="323">
        <f>COUNTIF(AL22:AL321,"Y")</f>
        <v>3</v>
      </c>
      <c r="AM322" s="290"/>
      <c r="AN322" s="324"/>
      <c r="AO322" s="323">
        <f>COUNTIF(AO22:AO321,"Y")</f>
        <v>3</v>
      </c>
      <c r="AP322" s="290"/>
      <c r="AQ322" s="324"/>
      <c r="AR322" s="323">
        <f>COUNTIF(AR22:AR321,"Y")</f>
        <v>3</v>
      </c>
      <c r="AS322" s="290"/>
      <c r="AT322" s="324"/>
      <c r="AU322" s="323">
        <f>COUNTIF(AU22:AU321,"Y")</f>
        <v>0</v>
      </c>
      <c r="AV322" s="290"/>
      <c r="AW322" s="324"/>
      <c r="AX322" s="322">
        <f>COUNTIF(AX22:AX321,"Y")</f>
        <v>0</v>
      </c>
      <c r="AY322" s="290"/>
      <c r="AZ322" s="324"/>
      <c r="BA322" s="322">
        <f>IFERROR(COUNTIF(BA22:BA321,"Y"),"")</f>
        <v>0</v>
      </c>
      <c r="BB322" s="290"/>
      <c r="BC322" s="324"/>
      <c r="BD322" s="322">
        <f>IFERROR(COUNTIF(BD22:BD321,"Y"),"")</f>
        <v>0</v>
      </c>
      <c r="BE322" s="290"/>
      <c r="BF322" s="324"/>
      <c r="BG322" s="322">
        <f>IFERROR(COUNTIF(BG22:BG321,"Y"),"")</f>
        <v>0</v>
      </c>
      <c r="BH322" s="290"/>
      <c r="BI322" s="324"/>
      <c r="BJ322" s="322">
        <f>IFERROR(COUNTIF(BJ22:BJ321,"Y"),"")</f>
        <v>0</v>
      </c>
      <c r="BK322" s="290"/>
      <c r="BL322" s="324"/>
      <c r="BM322" s="322">
        <f>IFERROR(COUNTIF(BM22:BM321,"Y"),"")</f>
        <v>0</v>
      </c>
      <c r="BN322" s="290"/>
      <c r="BO322" s="2"/>
      <c r="BP322" s="2"/>
    </row>
    <row r="323" spans="1:68" ht="21" customHeight="1">
      <c r="A323" s="346" t="s">
        <v>147</v>
      </c>
      <c r="B323" s="347"/>
      <c r="C323" s="348"/>
      <c r="D323" s="121">
        <f>COUNTIF(D22:D321,"&lt;"&amp;D324-1)</f>
        <v>1</v>
      </c>
      <c r="E323" s="121">
        <f t="shared" ref="E323:M323" si="205">COUNTIF(E22:E321,"&lt;"&amp;E324-1)</f>
        <v>0</v>
      </c>
      <c r="F323" s="121">
        <f t="shared" si="205"/>
        <v>0</v>
      </c>
      <c r="G323" s="121">
        <f t="shared" si="205"/>
        <v>0</v>
      </c>
      <c r="H323" s="121">
        <f t="shared" si="205"/>
        <v>0</v>
      </c>
      <c r="I323" s="121">
        <f t="shared" si="205"/>
        <v>0</v>
      </c>
      <c r="J323" s="121">
        <f t="shared" si="205"/>
        <v>0</v>
      </c>
      <c r="K323" s="121">
        <f t="shared" si="205"/>
        <v>0</v>
      </c>
      <c r="L323" s="121">
        <f t="shared" si="205"/>
        <v>0</v>
      </c>
      <c r="M323" s="121">
        <f t="shared" si="205"/>
        <v>0</v>
      </c>
      <c r="N323" s="195"/>
      <c r="O323" s="121">
        <f>COUNTIF(O22:O321,"&lt;"&amp;O324-1)</f>
        <v>1</v>
      </c>
      <c r="P323" s="121">
        <f t="shared" ref="P323:X323" si="206">COUNTIF(P22:P321,"&lt;"&amp;P324-1)</f>
        <v>2</v>
      </c>
      <c r="Q323" s="121">
        <f t="shared" si="206"/>
        <v>0</v>
      </c>
      <c r="R323" s="121">
        <f t="shared" si="206"/>
        <v>0</v>
      </c>
      <c r="S323" s="121">
        <v>1234</v>
      </c>
      <c r="T323" s="121">
        <f t="shared" si="206"/>
        <v>0</v>
      </c>
      <c r="U323" s="121">
        <f t="shared" si="206"/>
        <v>0</v>
      </c>
      <c r="V323" s="121">
        <f t="shared" si="206"/>
        <v>0</v>
      </c>
      <c r="W323" s="121">
        <f t="shared" si="206"/>
        <v>0</v>
      </c>
      <c r="X323" s="121">
        <f t="shared" si="206"/>
        <v>0</v>
      </c>
      <c r="Y323" s="196"/>
      <c r="Z323" s="121">
        <f>COUNTIF(Z22:Z321,"&lt;"&amp;Z324-1)</f>
        <v>0</v>
      </c>
      <c r="AA323" s="121">
        <f t="shared" ref="AA323:AI323" si="207">COUNTIF(AA22:AA321,"&lt;"&amp;AA324-1)</f>
        <v>0</v>
      </c>
      <c r="AB323" s="121">
        <f t="shared" si="207"/>
        <v>0</v>
      </c>
      <c r="AC323" s="121">
        <f t="shared" si="207"/>
        <v>0</v>
      </c>
      <c r="AD323" s="121">
        <f t="shared" si="207"/>
        <v>0</v>
      </c>
      <c r="AE323" s="121">
        <f t="shared" si="207"/>
        <v>0</v>
      </c>
      <c r="AF323" s="121">
        <f t="shared" si="207"/>
        <v>0</v>
      </c>
      <c r="AG323" s="121">
        <f t="shared" si="207"/>
        <v>0</v>
      </c>
      <c r="AH323" s="121">
        <f t="shared" si="207"/>
        <v>0</v>
      </c>
      <c r="AI323" s="121">
        <f t="shared" si="207"/>
        <v>0</v>
      </c>
      <c r="AJ323" s="430"/>
      <c r="AK323" s="432"/>
      <c r="AL323" s="439"/>
      <c r="AM323" s="295"/>
      <c r="AN323" s="435"/>
      <c r="AO323" s="439"/>
      <c r="AP323" s="295"/>
      <c r="AQ323" s="435"/>
      <c r="AR323" s="439"/>
      <c r="AS323" s="295"/>
      <c r="AT323" s="435"/>
      <c r="AU323" s="439"/>
      <c r="AV323" s="295"/>
      <c r="AW323" s="435"/>
      <c r="AX323" s="430"/>
      <c r="AY323" s="295"/>
      <c r="AZ323" s="435"/>
      <c r="BA323" s="430"/>
      <c r="BB323" s="296"/>
      <c r="BC323" s="435"/>
      <c r="BD323" s="430"/>
      <c r="BE323" s="296"/>
      <c r="BF323" s="435"/>
      <c r="BG323" s="430"/>
      <c r="BH323" s="296"/>
      <c r="BI323" s="435"/>
      <c r="BJ323" s="430"/>
      <c r="BK323" s="296"/>
      <c r="BL323" s="435"/>
      <c r="BM323" s="430"/>
      <c r="BN323" s="296"/>
      <c r="BO323" s="2"/>
      <c r="BP323" s="2"/>
    </row>
    <row r="324" spans="1:68" ht="21" customHeight="1">
      <c r="A324" s="338" t="s">
        <v>148</v>
      </c>
      <c r="B324" s="349"/>
      <c r="C324" s="350"/>
      <c r="D324" s="302">
        <f>IF(D21="",0,IF(B$10=60%,((D21*0.6)+0.4),IF(B$10=65%,((D21*0.65)+0.35),IF(B$10=70%,((D21*0.7)+0.3),IF(B$10=75%,((D21*0.75)+0.25),IF(B$10=80%,((D21*0.8)+0.2)))))))</f>
        <v>36.4</v>
      </c>
      <c r="E324" s="302">
        <f>IF(E21="",0,IF(B$10=60%,((E21*0.6)+0.4),IF(B$10=65%,((E21*0.65)+0.35),IF(B$10=70%,((E21*0.7)+0.3),IF(B$10=75%,((E21*0.75)+0.25),IF(B$10=80%,((E21*0.8)+0.2)))))))</f>
        <v>0</v>
      </c>
      <c r="F324" s="302">
        <f>IF(F21="",0,IF(B$10=60%,((F21*0.6)+0.4),IF(B$10=65%,((F21*0.65)+0.35),IF(B$10=70%,((F21*0.7)+0.3),IF(B$10=75%,((F21*0.75)+0.25),IF(B$10=80%,((F21*0.8)+0.2)))))))</f>
        <v>0</v>
      </c>
      <c r="G324" s="302">
        <f>IF(G21="",0,IF(B$10=60%,((G21*0.6)+0.4),IF(B$10=65%,((G21*0.65)+0.35),IF(B$10=70%,((G21*0.7)+0.3),IF(B$10=75%,((G21*0.75)+0.25),IF(B$10=80%,((G21*0.8)+0.2)))))))</f>
        <v>0</v>
      </c>
      <c r="H324" s="302">
        <f>IF(H21="",0,IF(B$10=60%,((H21*0.6)+0.4),IF(B$10=65%,((H21*0.65)+0.35),IF(B$10=70%,((H21*0.7)+0.3),IF(B$10=75%,((H21*0.75)+0.25),IF(B$10=80%,((H21*0.8)+0.2)))))))</f>
        <v>0</v>
      </c>
      <c r="I324" s="302">
        <f>IF(I21="",0,IF(B$10=60%,((I21*0.6)+0.4),IF(B$10=65%,((I21*0.65)+0.35),IF(B$10=70%,((I21*0.7)+0.3),IF(B$10=75%,((I21*0.75)+0.25),IF(B$10=80%,((I21*0.8)+0.2)))))))</f>
        <v>0</v>
      </c>
      <c r="J324" s="302">
        <f>IF(J21="",0,IF(B$10=60%,((J21*0.6)+0.4),IF(B$10=65%,((J21*0.65)+0.35),IF(B$10=70%,((J21*0.7)+0.3),IF(B$10=75%,((J21*0.75)+0.25),IF(B$10=80%,((J21*0.8)+0.2)))))))</f>
        <v>0</v>
      </c>
      <c r="K324" s="302">
        <f>IF(K21="",0,IF(B$10=60%,((K21*0.6)+0.4),IF(B$10=65%,((K21*0.65)+0.35),IF(B$10=70%,((K21*0.7)+0.3),IF(B$10=75%,((K21*0.75)+0.25),IF(B$10=80%,((K21*0.8)+0.2)))))))</f>
        <v>0</v>
      </c>
      <c r="L324" s="302">
        <f>IF(L21="",0,IF(B$10=60%,((L21*0.6)+0.4),IF(B$10=65%,((L21*0.65)+0.35),IF(B$10=70%,((L21*0.7)+0.3),IF(B$10=75%,((L21*0.75)+0.25),IF(B$10=80%,((L21*0.8)+0.2)))))))</f>
        <v>0</v>
      </c>
      <c r="M324" s="302">
        <f>IF(M21="",0,IF(B$10=60%,((M21*0.6)+0.4),IF(B$10=65%,((M21*0.65)+0.35),IF(B$10=70%,((M21*0.7)+0.3),IF(B$10=75%,((M21*0.75)+0.25),IF(B$10=80%,((M21*0.8)+0.2)))))))</f>
        <v>0</v>
      </c>
      <c r="N324" s="303"/>
      <c r="O324" s="302">
        <f>IF(O21="",0,IF(B$10=60%,((O21*0.6)+0.4),IF(B$10=65%,((O21*0.65)+0.35),IF(B$10=70%,((O21*0.7)+0.3),IF(B$10=75%,((O21*0.75)+0.25),IF(B$10=80%,((O21*0.8)+0.2)))))))</f>
        <v>42.4</v>
      </c>
      <c r="P324" s="302">
        <f>IF(P21="",0,IF(B$10=60%,((P21*0.6)+0.4),IF(B$10=65%,((P21*0.65)+0.35),IF(B$10=70%,((P21*0.7)+0.3),IF(B$10=75%,((P21*0.75)+0.25),IF(B$10=80%,((P21*0.8)+0.2)))))))</f>
        <v>18.399999999999999</v>
      </c>
      <c r="Q324" s="302">
        <f>IF(Q21="",0,IF(B$10=60%,((Q21*0.6)+0.4),IF(B$10=65%,((Q21*0.65)+0.35),IF(B$10=70%,((Q21*0.7)+0.3),IF(B$10=75%,((Q21*0.75)+0.25),IF(B$10=80%,((Q21*0.8)+0.2)))))))</f>
        <v>0</v>
      </c>
      <c r="R324" s="302">
        <f>IF(R21="",0,IF(B$10=60%,((R21*0.6)+0.4),IF(B$10=65%,((R21*0.65)+0.35),IF(B$10=70%,((R21*0.7)+0.3),IF(B$10=75%,((R21*0.75)+0.25),IF(B$10=80%,((R21*0.8)+0.2)))))))</f>
        <v>0</v>
      </c>
      <c r="S324" s="302">
        <f>IF(S21="",0,IF(B$10=60%,((S21*0.6)+0.4),IF(B$10=65%,((S21*0.65)+0.35),IF(B$10=70%,((S21*0.7)+0.3),IF(B$10=75%,((S21*0.75)+0.25),IF(B$10=80%,((S21*0.8)+0.2)))))))</f>
        <v>0</v>
      </c>
      <c r="T324" s="302">
        <f>IF(T21="",0,IF(B$10=60%,((T21*0.6)+0.4),IF(B$10=65%,((T21*0.65)+0.35),IF(B$10=70%,((T21*0.7)+0.3),IF(B$10=75%,((T21*0.75)+0.25),IF(B$10=80%,((T21*0.8)+0.2)))))))</f>
        <v>0</v>
      </c>
      <c r="U324" s="302">
        <f>IF(U21="",0,IF(B$10=60%,((U21*0.6)+0.4),IF(B$10=65%,((U21*0.65)+0.35),IF(B$10=70%,((U21*0.7)+0.3),IF(B$10=75%,((U21*0.75)+0.25),IF(B$10=80%,((U21*0.8)+0.2)))))))</f>
        <v>0</v>
      </c>
      <c r="V324" s="302">
        <f>IF(V21="",0,IF(B$10=60%,((V21*0.6)+0.4),IF(B$10=65%,((V21*0.65)+0.35),IF(B$10=70%,((V21*0.7)+0.3),IF(B$10=75%,((V21*0.75)+0.25),IF(B$10=80%,((V21*0.8)+0.2)))))))</f>
        <v>0</v>
      </c>
      <c r="W324" s="302">
        <f>IF(W21="",0,IF(B$10=60%,((W21*0.6)+0.4),IF(B$10=65%,((W21*0.65)+0.35),IF(B$10=70%,((W21*0.7)+0.3),IF(B$10=75%,((W21*0.75)+0.25),IF(B$10=80%,((W21*0.8)+0.2)))))))</f>
        <v>0</v>
      </c>
      <c r="X324" s="302">
        <f>IF(X21="",0,IF(B$10=60%,((X21*0.6)+0.4),IF(B$10=65%,((X21*0.65)+0.35),IF(B$10=70%,((X21*0.7)+0.3),IF(B$10=75%,((X21*0.75)+0.25),IF(B$10=80%,((X21*0.8)+0.2)))))))</f>
        <v>0</v>
      </c>
      <c r="Y324" s="304"/>
      <c r="Z324" s="302">
        <f>IF(Z21="",0,IF(B$10=60%,((Z21*0.6)+0.4),IF(B$10=65%,((Z21*0.65)+0.35),IF(B$10=70%,((Z21*0.7)+0.3),IF(B$10=75%,((Z21*0.75)+0.25),IF(B$10=80%,((Z21*0.8)+0.2)))))))</f>
        <v>15.4</v>
      </c>
      <c r="AA324" s="302">
        <f>IF(AA21="",0,IF(B$10=60%,((AA21*0.6)+0.4),IF(B$10=65%,((AA21*0.65)+0.35),IF(B$10=70%,((AA21*0.7)+0.3),IF(B$10=75%,((AA21*0.75)+0.25),IF(B$10=80%,((AA21*0.8)+0.2)))))))</f>
        <v>21.4</v>
      </c>
      <c r="AB324" s="302">
        <f>IF(AB21="",0,IF(B$10=60%,((AB21*0.6)+0.4),IF(B$10=65%,((AB21*0.65)+0.35),IF(B$10=70%,((AB21*0.7)+0.3),IF(B$10=75%,((AB21*0.75)+0.25),IF(B$10=80%,((AB21*0.8)+0.2)))))))</f>
        <v>24.4</v>
      </c>
      <c r="AC324" s="302">
        <f>IF(AC21="",0,IF(B$10=60%,((AC21*0.6)+0.4),IF(B$10=65%,((AC21*0.65)+0.35),IF(B$10=70%,((AC21*0.7)+0.3),IF(B$10=75%,((AC21*0.75)+0.25),IF(B$10=80%,((AC21*0.8)+0.2)))))))</f>
        <v>0</v>
      </c>
      <c r="AD324" s="302">
        <f>IF(AD21="",0,IF(B$10=60%,((AD21*0.6)+0.4),IF(B$10=65%,((AD21*0.65)+0.35),IF(B$10=70%,((AD21*0.7)+0.3),IF(B$10=75%,((AD21*0.75)+0.25),IF(B$10=80%,((AD21*0.8)+0.2)))))))</f>
        <v>0</v>
      </c>
      <c r="AE324" s="302">
        <f>IF(AE21="",0,IF(B$10=60%,((AE21*0.6)+0.4),IF(B$10=65%,((AE21*0.65)+0.35),IF(B$10=70%,((AE21*0.7)+0.3),IF(B$10=75%,((AE21*0.75)+0.25),IF(B$10=80%,((AE21*0.8)+0.2)))))))</f>
        <v>0</v>
      </c>
      <c r="AF324" s="302">
        <f>IF(AF21="",0,IF(B$10=60%,((AF21*0.6)+0.4),IF(B$10=65%,((AF21*0.65)+0.35),IF(B$10=70%,((AF21*0.7)+0.3),IF(B$10=75%,((AF21*0.75)+0.25),IF(B$10=80%,((AF21*0.8)+0.2)))))))</f>
        <v>0</v>
      </c>
      <c r="AG324" s="302">
        <f>IF(AG21="",0,IF(B$10=60%,((AG21*0.6)+0.4),IF(B$10=65%,((AG21*0.65)+0.35),IF(B$10=70%,((AG21*0.7)+0.3),IF(B$10=75%,((AG21*0.75)+0.25),IF(B$10=80%,((AG21*0.8)+0.2)))))))</f>
        <v>0</v>
      </c>
      <c r="AH324" s="302">
        <f>IF(AH21="",0,IF(B$10=60%,((AH21*0.6)+0.4),IF(B$10=65%,((AH21*0.65)+0.35),IF(B$10=70%,((AH21*0.7)+0.3),IF(B$10=75%,((AH21*0.75)+0.25),IF(B$10=80%,((AH21*0.8)+0.2)))))))</f>
        <v>0</v>
      </c>
      <c r="AI324" s="302">
        <f>IF(AI21="",0,IF(B$10=60%,((AI21*0.6)+0.4),IF(B$10=65%,((AI21*0.65)+0.35),IF(B$10=70%,((AI21*0.7)+0.3),IF(B$10=75%,((AI21*0.75)+0.25),IF(B$10=80%,((AI21*0.8)+0.2)))))))</f>
        <v>0</v>
      </c>
      <c r="AJ324" s="52" t="s">
        <v>149</v>
      </c>
      <c r="AK324" s="52"/>
      <c r="AL324" s="98">
        <f>IFERROR(AL322/B$8,0)</f>
        <v>1</v>
      </c>
      <c r="AM324" s="99">
        <f>IFERROR(AVERAGE(AM22:AM31),"")</f>
        <v>3</v>
      </c>
      <c r="AN324" s="201"/>
      <c r="AO324" s="98">
        <f>IFERROR(AO322/B$8,0)</f>
        <v>1</v>
      </c>
      <c r="AP324" s="99">
        <f>IFERROR(AVERAGE(AP22:AP31),"")</f>
        <v>3</v>
      </c>
      <c r="AQ324" s="201"/>
      <c r="AR324" s="98">
        <f>IFERROR(AR322/B$8,0)</f>
        <v>1</v>
      </c>
      <c r="AS324" s="99">
        <f>IFERROR(AVERAGE(AS22:AS31),"")</f>
        <v>3</v>
      </c>
      <c r="AT324" s="201"/>
      <c r="AU324" s="98">
        <f>IFERROR(AU322/B$8,0)</f>
        <v>0</v>
      </c>
      <c r="AV324" s="99" t="str">
        <f>IFERROR(AVERAGE(AV22:AV31),"")</f>
        <v/>
      </c>
      <c r="AW324" s="201"/>
      <c r="AX324" s="122">
        <f>IFERROR(AX322/B$8,0)</f>
        <v>0</v>
      </c>
      <c r="AY324" s="202" t="str">
        <f>IFERROR(AVERAGE(AY22:AY31),"")</f>
        <v/>
      </c>
      <c r="AZ324" s="201"/>
      <c r="BA324" s="98">
        <f>IFERROR(BA322/B8,0)</f>
        <v>0</v>
      </c>
      <c r="BB324" s="202" t="str">
        <f>IFERROR(AVERAGE(BB22:BB321),"")</f>
        <v/>
      </c>
      <c r="BC324" s="201"/>
      <c r="BD324" s="98">
        <f>IFERROR(BD322/B8,0)</f>
        <v>0</v>
      </c>
      <c r="BE324" s="202" t="str">
        <f>IFERROR(AVERAGE(BE22:BE321),"")</f>
        <v/>
      </c>
      <c r="BF324" s="201"/>
      <c r="BG324" s="98">
        <f>IFERROR(BG322/B8,0)</f>
        <v>0</v>
      </c>
      <c r="BH324" s="202" t="str">
        <f>IFERROR(AVERAGE(BH22:BH321),"")</f>
        <v/>
      </c>
      <c r="BI324" s="201"/>
      <c r="BJ324" s="98">
        <f>IFERROR(BJ322/B8,0)</f>
        <v>0</v>
      </c>
      <c r="BK324" s="202" t="str">
        <f>IFERROR(AVERAGE(BK22:BK321),"")</f>
        <v/>
      </c>
      <c r="BL324" s="201"/>
      <c r="BM324" s="98">
        <f>IFERROR(BM322/B8,0)</f>
        <v>0</v>
      </c>
      <c r="BN324" s="202" t="str">
        <f>IFERROR(AVERAGE(BN22:BN321),"")</f>
        <v/>
      </c>
      <c r="BO324" s="2"/>
      <c r="BP324" s="2"/>
    </row>
    <row r="325" spans="1:68" ht="21" customHeight="1">
      <c r="A325" s="334" t="s">
        <v>172</v>
      </c>
      <c r="B325" s="351"/>
      <c r="C325" s="352"/>
      <c r="D325" s="89">
        <f t="shared" ref="D325:M325" si="208">COUNTIF(D22:D321,"&gt;"&amp;D324)</f>
        <v>1</v>
      </c>
      <c r="E325" s="89">
        <f t="shared" si="208"/>
        <v>0</v>
      </c>
      <c r="F325" s="89">
        <f t="shared" si="208"/>
        <v>0</v>
      </c>
      <c r="G325" s="89">
        <f t="shared" si="208"/>
        <v>0</v>
      </c>
      <c r="H325" s="89">
        <f t="shared" si="208"/>
        <v>0</v>
      </c>
      <c r="I325" s="89">
        <f t="shared" si="208"/>
        <v>0</v>
      </c>
      <c r="J325" s="89">
        <f t="shared" si="208"/>
        <v>0</v>
      </c>
      <c r="K325" s="89">
        <f t="shared" si="208"/>
        <v>0</v>
      </c>
      <c r="L325" s="89">
        <f t="shared" si="208"/>
        <v>0</v>
      </c>
      <c r="M325" s="89">
        <f t="shared" si="208"/>
        <v>0</v>
      </c>
      <c r="N325" s="203"/>
      <c r="O325" s="89">
        <f t="shared" ref="O325:X325" si="209">COUNTIF(O22:O321,"&gt;"&amp;O324)</f>
        <v>1</v>
      </c>
      <c r="P325" s="89">
        <f t="shared" si="209"/>
        <v>1</v>
      </c>
      <c r="Q325" s="89">
        <f t="shared" si="209"/>
        <v>0</v>
      </c>
      <c r="R325" s="89">
        <f t="shared" si="209"/>
        <v>0</v>
      </c>
      <c r="S325" s="89">
        <f t="shared" si="209"/>
        <v>0</v>
      </c>
      <c r="T325" s="89">
        <f t="shared" si="209"/>
        <v>0</v>
      </c>
      <c r="U325" s="89">
        <f t="shared" si="209"/>
        <v>0</v>
      </c>
      <c r="V325" s="89">
        <f t="shared" si="209"/>
        <v>0</v>
      </c>
      <c r="W325" s="89">
        <f t="shared" si="209"/>
        <v>0</v>
      </c>
      <c r="X325" s="89">
        <f t="shared" si="209"/>
        <v>0</v>
      </c>
      <c r="Y325" s="196"/>
      <c r="Z325" s="89">
        <f t="shared" ref="Z325:AI325" si="210">COUNTIF(Z22:Z321,"&gt;"&amp;Z324)</f>
        <v>3</v>
      </c>
      <c r="AA325" s="89">
        <f t="shared" si="210"/>
        <v>3</v>
      </c>
      <c r="AB325" s="89">
        <f t="shared" si="210"/>
        <v>3</v>
      </c>
      <c r="AC325" s="89">
        <f t="shared" si="210"/>
        <v>0</v>
      </c>
      <c r="AD325" s="89">
        <f t="shared" si="210"/>
        <v>0</v>
      </c>
      <c r="AE325" s="89">
        <f t="shared" si="210"/>
        <v>0</v>
      </c>
      <c r="AF325" s="89">
        <f t="shared" si="210"/>
        <v>0</v>
      </c>
      <c r="AG325" s="89">
        <f t="shared" si="210"/>
        <v>0</v>
      </c>
      <c r="AH325" s="89">
        <f t="shared" si="210"/>
        <v>0</v>
      </c>
      <c r="AI325" s="89">
        <f t="shared" si="210"/>
        <v>0</v>
      </c>
      <c r="AJ325" s="322" t="s">
        <v>151</v>
      </c>
      <c r="AK325" s="429"/>
      <c r="AL325" s="327" t="str">
        <f>IFERROR(IF(AL324&gt;=B$10,"Y","N"),"")</f>
        <v>Y</v>
      </c>
      <c r="AM325" s="297"/>
      <c r="AN325" s="204"/>
      <c r="AO325" s="327" t="str">
        <f>IFERROR(IF(AO324&gt;=B$10,"Y","N"),"")</f>
        <v>Y</v>
      </c>
      <c r="AP325" s="297"/>
      <c r="AQ325" s="204"/>
      <c r="AR325" s="327" t="str">
        <f>IFERROR(IF(AR324&gt;=B$10,"Y","N"),"")</f>
        <v>Y</v>
      </c>
      <c r="AS325" s="297"/>
      <c r="AT325" s="204"/>
      <c r="AU325" s="327" t="str">
        <f>IFERROR(IF(AU324&gt;=B$10,"Y","N"),"")</f>
        <v>N</v>
      </c>
      <c r="AV325" s="297"/>
      <c r="AW325" s="204"/>
      <c r="AX325" s="326" t="str">
        <f>IFERROR(IF(AX324&gt;=B$10,"Y","N"),"")</f>
        <v>N</v>
      </c>
      <c r="AY325" s="210"/>
      <c r="AZ325" s="204"/>
      <c r="BA325" s="326" t="str">
        <f>IFERROR(IF(BA324&gt;=B$10,"Y","N"),"")</f>
        <v>N</v>
      </c>
      <c r="BB325" s="292"/>
      <c r="BC325" s="204"/>
      <c r="BD325" s="326" t="str">
        <f>IFERROR(IF(BD324&gt;=B$10,"Y","N"),"")</f>
        <v>N</v>
      </c>
      <c r="BE325" s="292"/>
      <c r="BF325" s="204"/>
      <c r="BG325" s="326" t="str">
        <f>IFERROR(IF(BG324&gt;=B$10,"Y","N"),"")</f>
        <v>N</v>
      </c>
      <c r="BH325" s="292"/>
      <c r="BI325" s="204"/>
      <c r="BJ325" s="326" t="str">
        <f>IFERROR(IF(BJ324&gt;=B$10,"Y","N"),"")</f>
        <v>N</v>
      </c>
      <c r="BK325" s="292"/>
      <c r="BL325" s="204"/>
      <c r="BM325" s="326" t="str">
        <f>IFERROR(IF(BM324&gt;=B$10,"Y","N"),"")</f>
        <v>N</v>
      </c>
      <c r="BN325" s="292"/>
      <c r="BO325" s="2"/>
      <c r="BP325" s="2"/>
    </row>
    <row r="326" spans="1:68" ht="21" customHeight="1">
      <c r="A326" s="334" t="s">
        <v>152</v>
      </c>
      <c r="B326" s="351"/>
      <c r="C326" s="352"/>
      <c r="D326" s="100">
        <f t="shared" ref="D326:M326" si="211">IFERROR(D322/COUNT(D22:D321),"")</f>
        <v>0.66666666666666663</v>
      </c>
      <c r="E326" s="100" t="str">
        <f t="shared" si="211"/>
        <v/>
      </c>
      <c r="F326" s="100" t="str">
        <f t="shared" si="211"/>
        <v/>
      </c>
      <c r="G326" s="100" t="str">
        <f t="shared" si="211"/>
        <v/>
      </c>
      <c r="H326" s="100" t="str">
        <f t="shared" si="211"/>
        <v/>
      </c>
      <c r="I326" s="100" t="str">
        <f t="shared" si="211"/>
        <v/>
      </c>
      <c r="J326" s="100" t="str">
        <f t="shared" si="211"/>
        <v/>
      </c>
      <c r="K326" s="100" t="str">
        <f t="shared" si="211"/>
        <v/>
      </c>
      <c r="L326" s="100" t="str">
        <f t="shared" si="211"/>
        <v/>
      </c>
      <c r="M326" s="100" t="str">
        <f t="shared" si="211"/>
        <v/>
      </c>
      <c r="N326" s="102"/>
      <c r="O326" s="100">
        <f t="shared" ref="O326:X326" si="212">IFERROR(O322/COUNT(O22:O321),"")</f>
        <v>0.66666666666666663</v>
      </c>
      <c r="P326" s="100">
        <f t="shared" si="212"/>
        <v>0.33333333333333331</v>
      </c>
      <c r="Q326" s="100" t="str">
        <f t="shared" si="212"/>
        <v/>
      </c>
      <c r="R326" s="100" t="str">
        <f t="shared" si="212"/>
        <v/>
      </c>
      <c r="S326" s="100" t="str">
        <f t="shared" si="212"/>
        <v/>
      </c>
      <c r="T326" s="100" t="str">
        <f t="shared" si="212"/>
        <v/>
      </c>
      <c r="U326" s="100" t="str">
        <f t="shared" si="212"/>
        <v/>
      </c>
      <c r="V326" s="100" t="str">
        <f t="shared" si="212"/>
        <v/>
      </c>
      <c r="W326" s="100" t="str">
        <f t="shared" si="212"/>
        <v/>
      </c>
      <c r="X326" s="100" t="str">
        <f t="shared" si="212"/>
        <v/>
      </c>
      <c r="Y326" s="103"/>
      <c r="Z326" s="100">
        <f t="shared" ref="Z326:AI326" si="213">IFERROR(Z322/COUNT(Z22:Z321),"")</f>
        <v>1</v>
      </c>
      <c r="AA326" s="100">
        <f t="shared" si="213"/>
        <v>1</v>
      </c>
      <c r="AB326" s="100">
        <f t="shared" si="213"/>
        <v>1</v>
      </c>
      <c r="AC326" s="100" t="str">
        <f t="shared" si="213"/>
        <v/>
      </c>
      <c r="AD326" s="100" t="str">
        <f t="shared" si="213"/>
        <v/>
      </c>
      <c r="AE326" s="100" t="str">
        <f t="shared" si="213"/>
        <v/>
      </c>
      <c r="AF326" s="100" t="str">
        <f t="shared" si="213"/>
        <v/>
      </c>
      <c r="AG326" s="100" t="str">
        <f t="shared" si="213"/>
        <v/>
      </c>
      <c r="AH326" s="100" t="str">
        <f t="shared" si="213"/>
        <v/>
      </c>
      <c r="AI326" s="100" t="str">
        <f t="shared" si="213"/>
        <v/>
      </c>
      <c r="AJ326" s="430"/>
      <c r="AK326" s="432"/>
      <c r="AL326" s="439"/>
      <c r="AM326" s="205"/>
      <c r="AN326" s="206"/>
      <c r="AO326" s="439"/>
      <c r="AP326" s="205"/>
      <c r="AQ326" s="206"/>
      <c r="AR326" s="439"/>
      <c r="AS326" s="205"/>
      <c r="AT326" s="206"/>
      <c r="AU326" s="439"/>
      <c r="AV326" s="205"/>
      <c r="AW326" s="206"/>
      <c r="AX326" s="430"/>
      <c r="AY326" s="207"/>
      <c r="AZ326" s="206"/>
      <c r="BA326" s="430"/>
      <c r="BB326" s="207"/>
      <c r="BC326" s="206"/>
      <c r="BD326" s="430"/>
      <c r="BE326" s="207"/>
      <c r="BF326" s="206"/>
      <c r="BG326" s="430"/>
      <c r="BH326" s="207"/>
      <c r="BI326" s="206"/>
      <c r="BJ326" s="430"/>
      <c r="BK326" s="207"/>
      <c r="BL326" s="206"/>
      <c r="BM326" s="430"/>
      <c r="BN326" s="207"/>
      <c r="BO326" s="2"/>
      <c r="BP326" s="2"/>
    </row>
    <row r="327" spans="1:68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</row>
    <row r="328" spans="1:6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5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</row>
    <row r="329" spans="1:68" ht="15.75" customHeight="1">
      <c r="A329" s="2"/>
      <c r="B329" s="2"/>
      <c r="C329" s="2"/>
      <c r="D329" s="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5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</row>
    <row r="330" spans="1:68" ht="15.75" customHeight="1">
      <c r="A330" s="22"/>
      <c r="B330" s="22"/>
      <c r="C330" s="22"/>
      <c r="D330" s="2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5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</row>
    <row r="331" spans="1:68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5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</row>
    <row r="332" spans="1:68" ht="31.5" customHeight="1">
      <c r="A332" s="11"/>
      <c r="B332" s="11"/>
      <c r="C332" s="11"/>
      <c r="D332" s="11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5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</row>
    <row r="333" spans="1:68" ht="15.75" customHeight="1">
      <c r="A333" s="15"/>
      <c r="B333" s="15"/>
      <c r="C333" s="15"/>
      <c r="D333" s="15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</row>
    <row r="334" spans="1:68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</row>
    <row r="335" spans="1:68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</row>
    <row r="336" spans="1:68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</row>
    <row r="337" spans="1:68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</row>
    <row r="338" spans="1:68" ht="33.75" customHeight="1">
      <c r="A338" s="2"/>
      <c r="B338" s="2"/>
      <c r="C338" s="2"/>
      <c r="D338" s="2"/>
      <c r="E338" s="335"/>
      <c r="F338" s="414"/>
      <c r="G338" s="414"/>
      <c r="H338" s="414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</row>
    <row r="339" spans="1:68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</row>
    <row r="340" spans="1:68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</row>
    <row r="341" spans="1:68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</row>
    <row r="342" spans="1:68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</row>
    <row r="343" spans="1:68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</row>
    <row r="344" spans="1:68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</row>
    <row r="345" spans="1:68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</row>
    <row r="346" spans="1:68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</row>
    <row r="347" spans="1:68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</row>
    <row r="348" spans="1:6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</row>
    <row r="349" spans="1:68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</row>
    <row r="350" spans="1:68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</row>
    <row r="351" spans="1:68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</row>
    <row r="352" spans="1:68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</row>
    <row r="353" spans="1:68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</row>
    <row r="354" spans="1:68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</row>
    <row r="355" spans="1:68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</row>
    <row r="356" spans="1:68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</row>
    <row r="357" spans="1:68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</row>
    <row r="358" spans="1:6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</row>
    <row r="359" spans="1:68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</row>
    <row r="360" spans="1:68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</row>
    <row r="361" spans="1:68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</row>
    <row r="362" spans="1:68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</row>
    <row r="363" spans="1:68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</row>
    <row r="364" spans="1:68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</row>
    <row r="365" spans="1:68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</row>
    <row r="366" spans="1:68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</row>
    <row r="367" spans="1:68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</row>
    <row r="368" spans="1: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</row>
    <row r="369" spans="1:68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</row>
    <row r="370" spans="1:68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</row>
    <row r="371" spans="1:68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</row>
    <row r="372" spans="1:68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</row>
    <row r="373" spans="1:68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</row>
    <row r="374" spans="1:68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</row>
    <row r="375" spans="1:68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</row>
    <row r="376" spans="1:68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</row>
    <row r="377" spans="1:68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</row>
    <row r="378" spans="1:6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</row>
    <row r="379" spans="1:68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</row>
    <row r="380" spans="1:68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</row>
    <row r="381" spans="1:68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</row>
    <row r="382" spans="1:68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</row>
    <row r="383" spans="1:68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</row>
    <row r="384" spans="1:68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</row>
    <row r="385" spans="1:68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</row>
    <row r="386" spans="1:68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</row>
    <row r="387" spans="1:68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</row>
    <row r="388" spans="1:6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</row>
    <row r="389" spans="1:68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</row>
    <row r="390" spans="1:68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</row>
    <row r="391" spans="1:68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</row>
    <row r="392" spans="1:68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</row>
    <row r="393" spans="1:68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</row>
    <row r="394" spans="1:68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</row>
    <row r="395" spans="1:68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</row>
    <row r="396" spans="1:68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</row>
    <row r="397" spans="1:68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</row>
    <row r="398" spans="1:6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</row>
    <row r="399" spans="1:68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</row>
    <row r="400" spans="1:68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</row>
    <row r="401" spans="1:68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</row>
    <row r="402" spans="1:68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</row>
    <row r="403" spans="1:68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</row>
    <row r="404" spans="1:68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</row>
    <row r="405" spans="1:68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</row>
    <row r="406" spans="1:68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</row>
    <row r="407" spans="1:68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</row>
    <row r="408" spans="1:6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</row>
    <row r="409" spans="1:68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</row>
    <row r="410" spans="1:68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</row>
    <row r="411" spans="1:68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</row>
    <row r="412" spans="1:68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</row>
    <row r="413" spans="1:68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</row>
    <row r="414" spans="1:68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</row>
    <row r="415" spans="1:68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</row>
    <row r="416" spans="1:68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</row>
    <row r="417" spans="1:68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</row>
    <row r="418" spans="1:6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</row>
    <row r="419" spans="1:68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</row>
    <row r="420" spans="1:68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</row>
    <row r="421" spans="1:68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</row>
    <row r="422" spans="1:68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</row>
    <row r="423" spans="1:68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</row>
    <row r="424" spans="1:68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</row>
    <row r="425" spans="1:68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</row>
    <row r="426" spans="1:68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</row>
    <row r="427" spans="1:68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</row>
    <row r="428" spans="1:6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</row>
    <row r="429" spans="1:68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</row>
    <row r="430" spans="1:68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</row>
    <row r="431" spans="1:68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</row>
    <row r="432" spans="1:68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</row>
    <row r="433" spans="1:68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</row>
    <row r="434" spans="1:68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</row>
    <row r="435" spans="1:68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</row>
    <row r="436" spans="1:68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</row>
    <row r="437" spans="1:68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</row>
    <row r="438" spans="1:6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</row>
    <row r="439" spans="1:68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</row>
    <row r="440" spans="1:68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</row>
    <row r="441" spans="1:68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</row>
    <row r="442" spans="1:68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</row>
    <row r="443" spans="1:68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</row>
    <row r="444" spans="1:68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</row>
    <row r="445" spans="1:68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</row>
    <row r="446" spans="1:68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</row>
    <row r="447" spans="1:68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</row>
    <row r="448" spans="1:6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</row>
    <row r="449" spans="1:68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</row>
    <row r="450" spans="1:68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</row>
    <row r="451" spans="1:68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</row>
    <row r="452" spans="1:68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</row>
    <row r="453" spans="1:68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</row>
    <row r="454" spans="1:68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</row>
    <row r="455" spans="1:68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</row>
    <row r="456" spans="1:68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</row>
    <row r="457" spans="1:68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</row>
    <row r="458" spans="1:6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</row>
    <row r="459" spans="1:68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</row>
    <row r="460" spans="1:68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</row>
    <row r="461" spans="1:68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</row>
    <row r="462" spans="1:68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</row>
    <row r="463" spans="1:68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</row>
    <row r="464" spans="1:68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</row>
    <row r="465" spans="1:68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</row>
    <row r="466" spans="1:68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</row>
    <row r="467" spans="1:68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</row>
    <row r="468" spans="1: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</row>
    <row r="469" spans="1:68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</row>
    <row r="470" spans="1:68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</row>
    <row r="471" spans="1:68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</row>
    <row r="472" spans="1:68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</row>
    <row r="473" spans="1:68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</row>
    <row r="474" spans="1:68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</row>
    <row r="475" spans="1:68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</row>
    <row r="476" spans="1:68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</row>
    <row r="477" spans="1:68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</row>
    <row r="478" spans="1:6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</row>
    <row r="479" spans="1:68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</row>
    <row r="480" spans="1:68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</row>
    <row r="481" spans="1:68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</row>
    <row r="482" spans="1:68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</row>
    <row r="483" spans="1:68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</row>
    <row r="484" spans="1:68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</row>
    <row r="485" spans="1:68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</row>
    <row r="486" spans="1:68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</row>
    <row r="487" spans="1:68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</row>
    <row r="488" spans="1:6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</row>
    <row r="489" spans="1:68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</row>
    <row r="490" spans="1:68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</row>
    <row r="491" spans="1:68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</row>
    <row r="492" spans="1:68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</row>
    <row r="493" spans="1:68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</row>
    <row r="494" spans="1:68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</row>
    <row r="495" spans="1:68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</row>
    <row r="496" spans="1:68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</row>
    <row r="497" spans="1:68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</row>
    <row r="498" spans="1:6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</row>
    <row r="499" spans="1:68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</row>
    <row r="500" spans="1:68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</row>
    <row r="501" spans="1:68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</row>
    <row r="502" spans="1:68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</row>
    <row r="503" spans="1:68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</row>
    <row r="504" spans="1:68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</row>
    <row r="505" spans="1:68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</row>
    <row r="506" spans="1:68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</row>
    <row r="507" spans="1:68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</row>
    <row r="508" spans="1:6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</row>
    <row r="509" spans="1:68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</row>
    <row r="510" spans="1:68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</row>
    <row r="511" spans="1:68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</row>
    <row r="512" spans="1:68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</row>
    <row r="513" spans="1:68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</row>
    <row r="514" spans="1:68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</row>
    <row r="515" spans="1:68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</row>
    <row r="516" spans="1:68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</row>
    <row r="517" spans="1:68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</row>
    <row r="518" spans="1:6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</row>
    <row r="519" spans="1:68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</row>
    <row r="520" spans="1:68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</row>
    <row r="521" spans="1:68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</row>
    <row r="522" spans="1:68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</row>
    <row r="523" spans="1:68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</row>
    <row r="524" spans="1:68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</row>
    <row r="525" spans="1:68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</row>
    <row r="526" spans="1:68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</row>
    <row r="527" spans="1:68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</row>
    <row r="528" spans="1:6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</row>
    <row r="529" spans="1:68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</row>
    <row r="530" spans="1:68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</row>
    <row r="531" spans="1:68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</row>
    <row r="532" spans="1:68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</row>
    <row r="533" spans="1:68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</row>
    <row r="534" spans="1:68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</row>
    <row r="535" spans="1:68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</row>
    <row r="536" spans="1:68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</row>
    <row r="537" spans="1:68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</row>
    <row r="538" spans="1:6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</row>
    <row r="539" spans="1:68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</row>
    <row r="540" spans="1:68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</row>
    <row r="541" spans="1:68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</row>
    <row r="542" spans="1:68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</row>
    <row r="543" spans="1:68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</row>
    <row r="544" spans="1:68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</row>
    <row r="545" spans="1:68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</row>
    <row r="546" spans="1:68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</row>
    <row r="547" spans="1:68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</row>
    <row r="548" spans="1:6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</row>
    <row r="549" spans="1:68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</row>
    <row r="550" spans="1:68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</row>
    <row r="551" spans="1:68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</row>
    <row r="552" spans="1:68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</row>
    <row r="553" spans="1:68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</row>
    <row r="554" spans="1:68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</row>
    <row r="555" spans="1:68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</row>
    <row r="556" spans="1:68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</row>
    <row r="557" spans="1:68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</row>
    <row r="558" spans="1:6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</row>
    <row r="559" spans="1:68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</row>
    <row r="560" spans="1:68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</row>
    <row r="561" spans="1:68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</row>
    <row r="562" spans="1:68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</row>
    <row r="563" spans="1:68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</row>
    <row r="564" spans="1:68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</row>
    <row r="565" spans="1:68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</row>
    <row r="566" spans="1:68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</row>
    <row r="567" spans="1:68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</row>
    <row r="568" spans="1: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</row>
    <row r="569" spans="1:68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</row>
    <row r="570" spans="1:68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</row>
    <row r="571" spans="1:68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</row>
    <row r="572" spans="1:68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</row>
    <row r="573" spans="1:68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</row>
    <row r="574" spans="1:68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</row>
    <row r="575" spans="1:68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</row>
    <row r="576" spans="1:68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</row>
    <row r="577" spans="1:68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</row>
    <row r="578" spans="1:6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</row>
    <row r="579" spans="1:68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</row>
    <row r="580" spans="1:68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</row>
    <row r="581" spans="1:68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</row>
    <row r="582" spans="1:68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</row>
    <row r="583" spans="1:68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</row>
    <row r="584" spans="1:68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</row>
    <row r="585" spans="1:68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</row>
    <row r="586" spans="1:68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</row>
    <row r="587" spans="1:68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</row>
    <row r="588" spans="1:6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</row>
    <row r="589" spans="1:68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</row>
    <row r="590" spans="1:68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</row>
    <row r="591" spans="1:68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</row>
    <row r="592" spans="1:68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</row>
    <row r="593" spans="1:68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</row>
    <row r="594" spans="1:68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</row>
    <row r="595" spans="1:68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</row>
    <row r="596" spans="1:68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</row>
    <row r="597" spans="1:68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</row>
    <row r="598" spans="1:6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</row>
    <row r="599" spans="1:68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</row>
    <row r="600" spans="1:68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</row>
    <row r="601" spans="1:68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</row>
    <row r="602" spans="1:68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</row>
    <row r="603" spans="1:68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</row>
    <row r="604" spans="1:68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</row>
    <row r="605" spans="1:68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</row>
    <row r="606" spans="1:68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</row>
    <row r="607" spans="1:68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</row>
    <row r="608" spans="1:6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</row>
    <row r="609" spans="1:68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</row>
    <row r="610" spans="1:68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</row>
    <row r="611" spans="1:68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</row>
    <row r="612" spans="1:68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</row>
    <row r="613" spans="1:68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</row>
    <row r="614" spans="1:68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</row>
    <row r="615" spans="1:68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</row>
    <row r="616" spans="1:68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</row>
    <row r="617" spans="1:68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</row>
    <row r="618" spans="1:6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</row>
    <row r="619" spans="1:68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</row>
    <row r="620" spans="1:68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</row>
    <row r="621" spans="1:68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</row>
    <row r="622" spans="1:68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</row>
    <row r="623" spans="1:68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</row>
    <row r="624" spans="1:68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</row>
    <row r="625" spans="1:68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</row>
    <row r="626" spans="1:68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</row>
    <row r="627" spans="1:68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</row>
    <row r="628" spans="1:6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</row>
    <row r="629" spans="1:68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</row>
    <row r="630" spans="1:68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</row>
    <row r="631" spans="1:68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</row>
    <row r="632" spans="1:68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</row>
    <row r="633" spans="1:68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</row>
    <row r="634" spans="1:68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</row>
    <row r="635" spans="1:68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</row>
    <row r="636" spans="1:68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</row>
    <row r="637" spans="1:68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</row>
    <row r="638" spans="1:6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</row>
    <row r="639" spans="1:68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</row>
    <row r="640" spans="1:68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</row>
    <row r="641" spans="1:68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</row>
    <row r="642" spans="1:68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</row>
    <row r="643" spans="1:68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</row>
    <row r="644" spans="1:68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</row>
    <row r="645" spans="1:68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</row>
    <row r="646" spans="1:68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</row>
    <row r="647" spans="1:68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</row>
    <row r="648" spans="1:6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</row>
    <row r="649" spans="1:68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</row>
    <row r="650" spans="1:68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</row>
    <row r="651" spans="1:68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</row>
    <row r="652" spans="1:68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</row>
    <row r="653" spans="1:68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</row>
    <row r="654" spans="1:68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</row>
    <row r="655" spans="1:68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</row>
    <row r="656" spans="1:68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</row>
    <row r="657" spans="1:68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</row>
    <row r="658" spans="1:6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</row>
    <row r="659" spans="1:68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</row>
    <row r="660" spans="1:68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</row>
    <row r="661" spans="1:68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</row>
    <row r="662" spans="1:68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</row>
    <row r="663" spans="1:68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</row>
    <row r="664" spans="1:68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</row>
    <row r="665" spans="1:68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</row>
    <row r="666" spans="1:68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</row>
    <row r="667" spans="1:68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</row>
    <row r="668" spans="1: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</row>
    <row r="669" spans="1:68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</row>
    <row r="670" spans="1:68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</row>
    <row r="671" spans="1:68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</row>
    <row r="672" spans="1:68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</row>
    <row r="673" spans="1:68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</row>
    <row r="674" spans="1:68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</row>
    <row r="675" spans="1:68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</row>
    <row r="676" spans="1:68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</row>
    <row r="677" spans="1:68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</row>
    <row r="678" spans="1:6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</row>
    <row r="679" spans="1:68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</row>
    <row r="680" spans="1:68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</row>
    <row r="681" spans="1:68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</row>
    <row r="682" spans="1:68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</row>
    <row r="683" spans="1:68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</row>
    <row r="684" spans="1:68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</row>
    <row r="685" spans="1:68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</row>
    <row r="686" spans="1:68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</row>
    <row r="687" spans="1:68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</row>
    <row r="688" spans="1:6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</row>
    <row r="689" spans="1:68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</row>
    <row r="690" spans="1:68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</row>
    <row r="691" spans="1:68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</row>
    <row r="692" spans="1:68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</row>
    <row r="693" spans="1:68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</row>
    <row r="694" spans="1:68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</row>
    <row r="695" spans="1:68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</row>
    <row r="696" spans="1:68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</row>
    <row r="697" spans="1:68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</row>
    <row r="698" spans="1:6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</row>
    <row r="699" spans="1:68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</row>
    <row r="700" spans="1:68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</row>
    <row r="701" spans="1:68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</row>
    <row r="702" spans="1:68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</row>
    <row r="703" spans="1:68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</row>
    <row r="704" spans="1:68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</row>
    <row r="705" spans="1:68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</row>
    <row r="706" spans="1:68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</row>
    <row r="707" spans="1:68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</row>
    <row r="708" spans="1:6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</row>
    <row r="709" spans="1:68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</row>
    <row r="710" spans="1:68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</row>
    <row r="711" spans="1:68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</row>
    <row r="712" spans="1:68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</row>
    <row r="713" spans="1:68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</row>
    <row r="714" spans="1:68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</row>
    <row r="715" spans="1:68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</row>
    <row r="716" spans="1:68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</row>
    <row r="717" spans="1:68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</row>
    <row r="718" spans="1:6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</row>
    <row r="719" spans="1:68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</row>
    <row r="720" spans="1:68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</row>
    <row r="721" spans="1:68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</row>
    <row r="722" spans="1:68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</row>
    <row r="723" spans="1:68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</row>
    <row r="724" spans="1:68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</row>
    <row r="725" spans="1:68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</row>
    <row r="726" spans="1:68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</row>
    <row r="727" spans="1:68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</row>
    <row r="728" spans="1:6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</row>
    <row r="729" spans="1:68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</row>
    <row r="730" spans="1:68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</row>
    <row r="731" spans="1:68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</row>
    <row r="732" spans="1:68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</row>
    <row r="733" spans="1:68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</row>
    <row r="734" spans="1:68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</row>
    <row r="735" spans="1:68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</row>
    <row r="736" spans="1:68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</row>
    <row r="737" spans="1:68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</row>
    <row r="738" spans="1:6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</row>
    <row r="739" spans="1:68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</row>
    <row r="740" spans="1:68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</row>
    <row r="741" spans="1:68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</row>
    <row r="742" spans="1:68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</row>
    <row r="743" spans="1:68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</row>
    <row r="744" spans="1:68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</row>
    <row r="745" spans="1:68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</row>
    <row r="746" spans="1:68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</row>
    <row r="747" spans="1:68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</row>
    <row r="748" spans="1:6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</row>
    <row r="749" spans="1:68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</row>
    <row r="750" spans="1:68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</row>
    <row r="751" spans="1:68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</row>
    <row r="752" spans="1:68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</row>
    <row r="753" spans="1:68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</row>
    <row r="754" spans="1:68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</row>
    <row r="755" spans="1:68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</row>
    <row r="756" spans="1:68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</row>
    <row r="757" spans="1:68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</row>
    <row r="758" spans="1:6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</row>
    <row r="759" spans="1:68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</row>
    <row r="760" spans="1:68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</row>
    <row r="761" spans="1:68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</row>
    <row r="762" spans="1:68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</row>
    <row r="763" spans="1:68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</row>
    <row r="764" spans="1:68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</row>
    <row r="765" spans="1:68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</row>
    <row r="766" spans="1:68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</row>
    <row r="767" spans="1:68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</row>
    <row r="768" spans="1: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</row>
    <row r="769" spans="1:68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</row>
    <row r="770" spans="1:68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</row>
    <row r="771" spans="1:68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</row>
    <row r="772" spans="1:68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</row>
    <row r="773" spans="1:68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</row>
    <row r="774" spans="1:68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</row>
    <row r="775" spans="1:68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</row>
    <row r="776" spans="1:68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</row>
    <row r="777" spans="1:68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</row>
    <row r="778" spans="1:6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</row>
    <row r="779" spans="1:68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</row>
    <row r="780" spans="1:68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</row>
    <row r="781" spans="1:68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</row>
    <row r="782" spans="1:68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</row>
    <row r="783" spans="1:68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</row>
    <row r="784" spans="1:68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</row>
    <row r="785" spans="1:68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</row>
    <row r="786" spans="1:68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</row>
    <row r="787" spans="1:68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</row>
    <row r="788" spans="1:6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</row>
    <row r="789" spans="1:68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</row>
    <row r="790" spans="1:68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</row>
    <row r="791" spans="1:68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</row>
    <row r="792" spans="1:68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</row>
    <row r="793" spans="1:68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</row>
    <row r="794" spans="1:68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</row>
    <row r="795" spans="1:68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</row>
    <row r="796" spans="1:68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</row>
    <row r="797" spans="1:68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</row>
    <row r="798" spans="1:6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</row>
    <row r="799" spans="1:68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</row>
    <row r="800" spans="1:68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</row>
    <row r="801" spans="1:68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</row>
    <row r="802" spans="1:68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</row>
    <row r="803" spans="1:68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</row>
    <row r="804" spans="1:68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</row>
    <row r="805" spans="1:68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</row>
    <row r="806" spans="1:68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</row>
    <row r="807" spans="1:68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</row>
    <row r="808" spans="1:6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</row>
    <row r="809" spans="1:68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</row>
    <row r="810" spans="1:68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</row>
    <row r="811" spans="1:68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</row>
    <row r="812" spans="1:68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</row>
    <row r="813" spans="1:68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</row>
    <row r="814" spans="1:68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</row>
    <row r="815" spans="1:68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</row>
    <row r="816" spans="1:68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</row>
    <row r="817" spans="1:68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</row>
    <row r="818" spans="1:6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</row>
    <row r="819" spans="1:68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</row>
    <row r="820" spans="1:68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</row>
    <row r="821" spans="1:68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</row>
    <row r="822" spans="1:68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</row>
    <row r="823" spans="1:68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</row>
    <row r="824" spans="1:68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</row>
    <row r="825" spans="1:68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</row>
    <row r="826" spans="1:68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</row>
    <row r="827" spans="1:68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</row>
    <row r="828" spans="1:6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</row>
    <row r="829" spans="1:68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</row>
    <row r="830" spans="1:68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</row>
    <row r="831" spans="1:68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</row>
    <row r="832" spans="1:68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</row>
    <row r="833" spans="1:68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</row>
    <row r="834" spans="1:68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</row>
    <row r="835" spans="1:68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</row>
    <row r="836" spans="1:68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</row>
    <row r="837" spans="1:68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</row>
    <row r="838" spans="1:6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</row>
    <row r="839" spans="1:68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</row>
    <row r="840" spans="1:68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</row>
    <row r="841" spans="1:68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</row>
    <row r="842" spans="1:68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</row>
    <row r="843" spans="1:68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</row>
    <row r="844" spans="1:68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</row>
    <row r="845" spans="1:68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</row>
    <row r="846" spans="1:68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</row>
    <row r="847" spans="1:68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</row>
    <row r="848" spans="1:6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</row>
    <row r="849" spans="1:68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</row>
    <row r="850" spans="1:68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</row>
    <row r="851" spans="1:68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</row>
    <row r="852" spans="1:68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</row>
    <row r="853" spans="1:68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</row>
    <row r="854" spans="1:68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</row>
    <row r="855" spans="1:68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</row>
    <row r="856" spans="1:68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</row>
    <row r="857" spans="1:68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</row>
    <row r="858" spans="1:6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</row>
    <row r="859" spans="1:68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</row>
    <row r="860" spans="1:68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</row>
    <row r="861" spans="1:68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</row>
    <row r="862" spans="1:68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</row>
    <row r="863" spans="1:68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</row>
    <row r="864" spans="1:68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</row>
    <row r="865" spans="1:68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</row>
    <row r="866" spans="1:68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</row>
    <row r="867" spans="1:68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</row>
    <row r="868" spans="1: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</row>
    <row r="869" spans="1:68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</row>
    <row r="870" spans="1:68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</row>
    <row r="871" spans="1:68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</row>
    <row r="872" spans="1:68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</row>
    <row r="873" spans="1:68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</row>
    <row r="874" spans="1:68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</row>
    <row r="875" spans="1:68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</row>
    <row r="876" spans="1:68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</row>
    <row r="877" spans="1:68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</row>
    <row r="878" spans="1:6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</row>
    <row r="879" spans="1:68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</row>
    <row r="880" spans="1:68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</row>
    <row r="881" spans="1:68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</row>
    <row r="882" spans="1:68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</row>
    <row r="883" spans="1:68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</row>
    <row r="884" spans="1:68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</row>
    <row r="885" spans="1:68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</row>
    <row r="886" spans="1:68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</row>
    <row r="887" spans="1:68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</row>
    <row r="888" spans="1:6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</row>
    <row r="889" spans="1:68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</row>
    <row r="890" spans="1:68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</row>
    <row r="891" spans="1:68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</row>
    <row r="892" spans="1:68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</row>
    <row r="893" spans="1:68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</row>
    <row r="894" spans="1:68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</row>
    <row r="895" spans="1:68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</row>
    <row r="896" spans="1:68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</row>
    <row r="897" spans="1:68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</row>
    <row r="898" spans="1:6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</row>
    <row r="899" spans="1:68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</row>
    <row r="900" spans="1:68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</row>
    <row r="901" spans="1:68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</row>
    <row r="902" spans="1:68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</row>
    <row r="903" spans="1:68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</row>
    <row r="904" spans="1:68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</row>
    <row r="905" spans="1:68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</row>
    <row r="906" spans="1:68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</row>
    <row r="907" spans="1:68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</row>
    <row r="908" spans="1:6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</row>
    <row r="909" spans="1:68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</row>
    <row r="910" spans="1:68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</row>
    <row r="911" spans="1:68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</row>
    <row r="912" spans="1:68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</row>
    <row r="913" spans="1:68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</row>
    <row r="914" spans="1:68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</row>
    <row r="915" spans="1:68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</row>
    <row r="916" spans="1:68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</row>
    <row r="917" spans="1:68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</row>
    <row r="918" spans="1:6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</row>
    <row r="919" spans="1:68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</row>
    <row r="920" spans="1:68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</row>
    <row r="921" spans="1:68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</row>
    <row r="922" spans="1:68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</row>
    <row r="923" spans="1:68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</row>
    <row r="924" spans="1:68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</row>
    <row r="925" spans="1:68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</row>
    <row r="926" spans="1:68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</row>
    <row r="927" spans="1:68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</row>
    <row r="928" spans="1:6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</row>
    <row r="929" spans="1:68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</row>
    <row r="930" spans="1:68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</row>
    <row r="931" spans="1:68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</row>
    <row r="932" spans="1:68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</row>
    <row r="933" spans="1:68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</row>
    <row r="934" spans="1:68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</row>
    <row r="935" spans="1:68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</row>
    <row r="936" spans="1:68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</row>
    <row r="937" spans="1:68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</row>
    <row r="938" spans="1:6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</row>
    <row r="939" spans="1:68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</row>
    <row r="940" spans="1:68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</row>
    <row r="941" spans="1:68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</row>
    <row r="942" spans="1:68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</row>
    <row r="943" spans="1:68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</row>
    <row r="944" spans="1:68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</row>
    <row r="945" spans="1:68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</row>
    <row r="946" spans="1:68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</row>
    <row r="947" spans="1:68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</row>
    <row r="948" spans="1:6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</row>
    <row r="949" spans="1:68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</row>
    <row r="950" spans="1:68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</row>
    <row r="951" spans="1:68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</row>
    <row r="952" spans="1:68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</row>
    <row r="953" spans="1:68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</row>
    <row r="954" spans="1:68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</row>
    <row r="955" spans="1:68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</row>
    <row r="956" spans="1:68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</row>
    <row r="957" spans="1:68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</row>
    <row r="958" spans="1:6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</row>
    <row r="959" spans="1:68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</row>
    <row r="960" spans="1:68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</row>
    <row r="961" spans="1:68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</row>
    <row r="962" spans="1:68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</row>
    <row r="963" spans="1:68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</row>
    <row r="964" spans="1:68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</row>
    <row r="965" spans="1:68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</row>
    <row r="966" spans="1:68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</row>
    <row r="967" spans="1:68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</row>
    <row r="968" spans="1: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</row>
    <row r="969" spans="1:68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</row>
    <row r="970" spans="1:68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</row>
    <row r="971" spans="1:68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</row>
    <row r="972" spans="1:68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</row>
    <row r="973" spans="1:68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</row>
    <row r="974" spans="1:68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</row>
    <row r="975" spans="1:68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</row>
    <row r="976" spans="1:68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</row>
    <row r="977" spans="1:68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</row>
    <row r="978" spans="1:6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</row>
    <row r="979" spans="1:68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</row>
    <row r="980" spans="1:68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</row>
    <row r="981" spans="1:68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</row>
    <row r="982" spans="1:68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</row>
    <row r="983" spans="1:68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</row>
    <row r="984" spans="1:68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</row>
    <row r="985" spans="1:68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</row>
    <row r="986" spans="1:68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</row>
    <row r="987" spans="1:68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</row>
    <row r="988" spans="1:6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</row>
    <row r="989" spans="1:68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</row>
    <row r="990" spans="1:68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</row>
    <row r="991" spans="1:68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</row>
    <row r="992" spans="1:68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</row>
    <row r="993" spans="1:68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</row>
    <row r="994" spans="1:68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</row>
    <row r="995" spans="1:68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</row>
    <row r="996" spans="1:68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</row>
    <row r="997" spans="1:68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</row>
    <row r="998" spans="1:6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</row>
    <row r="999" spans="1:68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</row>
    <row r="1000" spans="1:68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</row>
  </sheetData>
  <sheetProtection algorithmName="SHA-512" hashValue="IazRc8XEMl5q5dNDs++Z248oNT2MZj75yrSG1B3wzsIpU8WlI7nsQraLL5NVyHre62FVf0ikfESvaP5Wb4lLYA==" saltValue="uqBDKvvymlfuV+33ZETpgA==" spinCount="100000" sheet="1" formatCells="0" formatColumns="0" formatRows="0"/>
  <mergeCells count="87">
    <mergeCell ref="BA325:BA326"/>
    <mergeCell ref="BD325:BD326"/>
    <mergeCell ref="BG325:BG326"/>
    <mergeCell ref="BJ325:BJ326"/>
    <mergeCell ref="BM325:BM326"/>
    <mergeCell ref="BL322:BL323"/>
    <mergeCell ref="BM322:BM323"/>
    <mergeCell ref="BA322:BA323"/>
    <mergeCell ref="BC322:BC323"/>
    <mergeCell ref="BD322:BD323"/>
    <mergeCell ref="BF322:BF323"/>
    <mergeCell ref="BG322:BG323"/>
    <mergeCell ref="BI322:BI323"/>
    <mergeCell ref="BJ322:BJ323"/>
    <mergeCell ref="AZ322:AZ323"/>
    <mergeCell ref="AU325:AU326"/>
    <mergeCell ref="AN322:AN323"/>
    <mergeCell ref="AO322:AO323"/>
    <mergeCell ref="BA18:BA21"/>
    <mergeCell ref="AY19:AY21"/>
    <mergeCell ref="AQ19:AQ21"/>
    <mergeCell ref="AR19:AR21"/>
    <mergeCell ref="AX19:AX21"/>
    <mergeCell ref="AK18:AX18"/>
    <mergeCell ref="AZ18:AZ21"/>
    <mergeCell ref="AP19:AP21"/>
    <mergeCell ref="AM19:AM21"/>
    <mergeCell ref="AN19:AN21"/>
    <mergeCell ref="AO19:AO21"/>
    <mergeCell ref="AS19:AS21"/>
    <mergeCell ref="AO325:AO326"/>
    <mergeCell ref="AR325:AR326"/>
    <mergeCell ref="AX322:AX323"/>
    <mergeCell ref="AX325:AX326"/>
    <mergeCell ref="AT322:AT323"/>
    <mergeCell ref="AU322:AU323"/>
    <mergeCell ref="AW322:AW323"/>
    <mergeCell ref="AQ322:AQ323"/>
    <mergeCell ref="AR322:AR323"/>
    <mergeCell ref="AJ322:AK323"/>
    <mergeCell ref="AL322:AL323"/>
    <mergeCell ref="A322:C322"/>
    <mergeCell ref="A323:C323"/>
    <mergeCell ref="E338:H338"/>
    <mergeCell ref="AJ325:AK326"/>
    <mergeCell ref="AL325:AL326"/>
    <mergeCell ref="A324:C324"/>
    <mergeCell ref="A325:C325"/>
    <mergeCell ref="A326:C326"/>
    <mergeCell ref="BL18:BL21"/>
    <mergeCell ref="BM18:BM21"/>
    <mergeCell ref="BN18:BN21"/>
    <mergeCell ref="BD18:BD21"/>
    <mergeCell ref="BE18:BE21"/>
    <mergeCell ref="BF18:BF21"/>
    <mergeCell ref="BG18:BG21"/>
    <mergeCell ref="BH18:BH21"/>
    <mergeCell ref="BI18:BI21"/>
    <mergeCell ref="BJ18:BJ21"/>
    <mergeCell ref="T18:X18"/>
    <mergeCell ref="Z18:AD18"/>
    <mergeCell ref="AE18:AI18"/>
    <mergeCell ref="B18:B21"/>
    <mergeCell ref="BK18:BK21"/>
    <mergeCell ref="AK19:AK21"/>
    <mergeCell ref="AL19:AL21"/>
    <mergeCell ref="AV19:AV21"/>
    <mergeCell ref="AW19:AW21"/>
    <mergeCell ref="BB18:BB21"/>
    <mergeCell ref="BC18:BC21"/>
    <mergeCell ref="AT19:AT21"/>
    <mergeCell ref="AU19:AU21"/>
    <mergeCell ref="D17:M17"/>
    <mergeCell ref="A18:A21"/>
    <mergeCell ref="D18:H18"/>
    <mergeCell ref="I18:M18"/>
    <mergeCell ref="O18:S18"/>
    <mergeCell ref="AQ2:AT3"/>
    <mergeCell ref="AK4:AO4"/>
    <mergeCell ref="AQ4:AS4"/>
    <mergeCell ref="AQ5:AS5"/>
    <mergeCell ref="O17:X17"/>
    <mergeCell ref="Z17:AI17"/>
    <mergeCell ref="AQ7:AV7"/>
    <mergeCell ref="AS8:AV8"/>
    <mergeCell ref="AS9:AV9"/>
    <mergeCell ref="AS10:AV10"/>
  </mergeCells>
  <conditionalFormatting sqref="AL324:AM324 AO324:AP324 AR324:AS324 AU324:AV324 AX324:AY324">
    <cfRule type="cellIs" dxfId="31" priority="7" operator="lessThan">
      <formula>0.6</formula>
    </cfRule>
    <cfRule type="cellIs" dxfId="30" priority="8" operator="equal">
      <formula>0.6</formula>
    </cfRule>
  </conditionalFormatting>
  <conditionalFormatting sqref="AL324:AM324">
    <cfRule type="cellIs" dxfId="29" priority="5" operator="greaterThan">
      <formula>0.6</formula>
    </cfRule>
  </conditionalFormatting>
  <conditionalFormatting sqref="AL325:AM326">
    <cfRule type="containsText" dxfId="28" priority="1" operator="containsText" text="Y">
      <formula>NOT(ISERROR(SEARCH(("Y"),(AL325))))</formula>
    </cfRule>
    <cfRule type="containsText" dxfId="27" priority="2" operator="containsText" text="N">
      <formula>NOT(ISERROR(SEARCH(("N"),(AL325))))</formula>
    </cfRule>
  </conditionalFormatting>
  <conditionalFormatting sqref="AO324:AP324 AR324:AS324 AU324:AV324 AX324:AY324">
    <cfRule type="cellIs" dxfId="26" priority="6" operator="greaterThan">
      <formula>0.6</formula>
    </cfRule>
  </conditionalFormatting>
  <conditionalFormatting sqref="AO325:BN326">
    <cfRule type="containsText" dxfId="25" priority="3" operator="containsText" text="Y">
      <formula>NOT(ISERROR(SEARCH(("Y"),(AO325))))</formula>
    </cfRule>
    <cfRule type="containsText" dxfId="24" priority="4" operator="containsText" text="N">
      <formula>NOT(ISERROR(SEARCH(("N"),(AO325))))</formula>
    </cfRule>
  </conditionalFormatting>
  <conditionalFormatting sqref="BA324:BB324 BD324:BE324 BG324:BH324 BJ324:BK324 BM324:BN324">
    <cfRule type="cellIs" dxfId="23" priority="19" operator="greaterThan">
      <formula>0.6</formula>
    </cfRule>
    <cfRule type="cellIs" dxfId="22" priority="20" operator="lessThan">
      <formula>0.6</formula>
    </cfRule>
    <cfRule type="cellIs" dxfId="21" priority="21" operator="equal">
      <formula>0.6</formula>
    </cfRule>
  </conditionalFormatting>
  <dataValidations count="1">
    <dataValidation type="list" allowBlank="1" showErrorMessage="1" sqref="D20:M20 Z20:AI20 O20:X20" xr:uid="{00000000-0002-0000-0300-000000000000}">
      <formula1>$BP$8:$BP$17</formula1>
    </dataValidation>
  </dataValidation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0000"/>
  </sheetPr>
  <dimension ref="A1:BQ526"/>
  <sheetViews>
    <sheetView showGridLines="0" workbookViewId="0">
      <pane xSplit="2" ySplit="21" topLeftCell="C22" activePane="bottomRight" state="frozen"/>
      <selection pane="bottomRight" activeCell="E34" sqref="E34"/>
      <selection pane="bottomLeft" activeCell="A22" sqref="A22"/>
      <selection pane="topRight" activeCell="C1" sqref="C1"/>
    </sheetView>
  </sheetViews>
  <sheetFormatPr defaultColWidth="11.125" defaultRowHeight="15" customHeight="1"/>
  <cols>
    <col min="1" max="1" width="21.375" customWidth="1"/>
    <col min="2" max="2" width="43" customWidth="1"/>
    <col min="3" max="3" width="24.625" customWidth="1"/>
    <col min="4" max="52" width="11" customWidth="1"/>
    <col min="53" max="66" width="11.125" customWidth="1"/>
  </cols>
  <sheetData>
    <row r="1" spans="1:69" ht="27.75" customHeight="1">
      <c r="A1" s="8" t="s">
        <v>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286"/>
      <c r="BB1" s="286"/>
      <c r="BC1" s="286"/>
      <c r="BD1" s="286"/>
      <c r="BE1" s="286"/>
      <c r="BF1" s="286"/>
      <c r="BG1" s="286"/>
      <c r="BH1" s="286"/>
      <c r="BI1" s="286"/>
      <c r="BJ1" s="286"/>
      <c r="BK1" s="286"/>
      <c r="BL1" s="286"/>
      <c r="BM1" s="286"/>
      <c r="BN1" s="286"/>
      <c r="BO1" s="286"/>
      <c r="BP1" s="286"/>
      <c r="BQ1" s="286"/>
    </row>
    <row r="2" spans="1:69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328" t="s">
        <v>77</v>
      </c>
      <c r="AR2" s="428"/>
      <c r="AS2" s="428"/>
      <c r="AT2" s="429"/>
      <c r="AU2" s="45"/>
      <c r="AV2" s="45"/>
      <c r="AW2" s="2"/>
      <c r="AX2" s="2"/>
      <c r="AY2" s="2"/>
      <c r="AZ2" s="2"/>
      <c r="BA2" s="286"/>
      <c r="BB2" s="286"/>
      <c r="BC2" s="286"/>
      <c r="BD2" s="286"/>
      <c r="BE2" s="286"/>
      <c r="BF2" s="286"/>
      <c r="BG2" s="286"/>
      <c r="BH2" s="286"/>
      <c r="BI2" s="286"/>
      <c r="BJ2" s="286"/>
      <c r="BK2" s="286"/>
      <c r="BL2" s="286"/>
      <c r="BM2" s="286"/>
      <c r="BN2" s="286"/>
      <c r="BO2" s="286"/>
      <c r="BP2" s="286"/>
      <c r="BQ2" s="286"/>
    </row>
    <row r="3" spans="1:69" ht="15.75" customHeight="1">
      <c r="A3" s="6" t="s">
        <v>11</v>
      </c>
      <c r="B3" s="10" t="str">
        <f>IF('Database (LECTURE-RES-PRAC)'!B3=0,"",'Database (LECTURE-RES-PRAC)'!B3)</f>
        <v>SECOND SEMESTER SY 2024-2025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430"/>
      <c r="AR3" s="431"/>
      <c r="AS3" s="431"/>
      <c r="AT3" s="432"/>
      <c r="AU3" s="45"/>
      <c r="AV3" s="45"/>
      <c r="AW3" s="2"/>
      <c r="AX3" s="2"/>
      <c r="AY3" s="2"/>
      <c r="AZ3" s="2"/>
      <c r="BA3" s="286"/>
      <c r="BB3" s="286"/>
      <c r="BC3" s="286"/>
      <c r="BD3" s="286"/>
      <c r="BE3" s="286"/>
      <c r="BF3" s="286"/>
      <c r="BG3" s="286"/>
      <c r="BH3" s="286"/>
      <c r="BI3" s="286"/>
      <c r="BJ3" s="286"/>
      <c r="BK3" s="286"/>
      <c r="BL3" s="286"/>
      <c r="BM3" s="286"/>
      <c r="BN3" s="286"/>
      <c r="BO3" s="286"/>
      <c r="BP3" s="286"/>
      <c r="BQ3" s="270" t="s">
        <v>65</v>
      </c>
    </row>
    <row r="4" spans="1:69" ht="15.75" customHeight="1">
      <c r="A4" s="6" t="s">
        <v>14</v>
      </c>
      <c r="B4" s="10" t="str">
        <f>IF('Database (LECTURE-RES-PRAC)'!B4=0,"",'Database (LECTURE-RES-PRAC)'!B4)</f>
        <v/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340" t="s">
        <v>153</v>
      </c>
      <c r="AL4" s="433"/>
      <c r="AM4" s="433"/>
      <c r="AN4" s="433"/>
      <c r="AO4" s="434"/>
      <c r="AP4" s="22"/>
      <c r="AQ4" s="341" t="s">
        <v>154</v>
      </c>
      <c r="AR4" s="433"/>
      <c r="AS4" s="434"/>
      <c r="AT4" s="64" t="s">
        <v>80</v>
      </c>
      <c r="AU4" s="45"/>
      <c r="AV4" s="45"/>
      <c r="AW4" s="2"/>
      <c r="AX4" s="2"/>
      <c r="AY4" s="2"/>
      <c r="AZ4" s="2"/>
      <c r="BA4" s="286"/>
      <c r="BB4" s="286"/>
      <c r="BC4" s="286"/>
      <c r="BD4" s="286"/>
      <c r="BE4" s="286"/>
      <c r="BF4" s="286"/>
      <c r="BG4" s="286"/>
      <c r="BH4" s="286"/>
      <c r="BI4" s="286"/>
      <c r="BJ4" s="286"/>
      <c r="BK4" s="286"/>
      <c r="BL4" s="286"/>
      <c r="BM4" s="286"/>
      <c r="BN4" s="286"/>
      <c r="BO4" s="286"/>
      <c r="BP4" s="286"/>
      <c r="BQ4" s="270" t="s">
        <v>66</v>
      </c>
    </row>
    <row r="5" spans="1:69" ht="15.75" customHeight="1">
      <c r="A5" s="6" t="s">
        <v>17</v>
      </c>
      <c r="B5" s="10" t="str">
        <f>IF('Database (LECTURE-RES-PRAC)'!B5=0,"",'Database (LECTURE-RES-PRAC)'!B5)</f>
        <v/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64"/>
      <c r="AL5" s="64" t="s">
        <v>155</v>
      </c>
      <c r="AM5" s="64" t="s">
        <v>156</v>
      </c>
      <c r="AN5" s="64" t="s">
        <v>157</v>
      </c>
      <c r="AO5" s="64" t="s">
        <v>158</v>
      </c>
      <c r="AP5" s="11"/>
      <c r="AQ5" s="341" t="s">
        <v>82</v>
      </c>
      <c r="AR5" s="433"/>
      <c r="AS5" s="434"/>
      <c r="AT5" s="64" t="s">
        <v>83</v>
      </c>
      <c r="AU5" s="45"/>
      <c r="AV5" s="45"/>
      <c r="AW5" s="2"/>
      <c r="AX5" s="2"/>
      <c r="AY5" s="2"/>
      <c r="AZ5" s="2"/>
      <c r="BA5" s="286"/>
      <c r="BB5" s="286"/>
      <c r="BC5" s="286"/>
      <c r="BD5" s="286"/>
      <c r="BE5" s="286"/>
      <c r="BF5" s="286"/>
      <c r="BG5" s="286"/>
      <c r="BH5" s="286"/>
      <c r="BI5" s="286"/>
      <c r="BJ5" s="286"/>
      <c r="BK5" s="286"/>
      <c r="BL5" s="286"/>
      <c r="BM5" s="286"/>
      <c r="BN5" s="286"/>
      <c r="BO5" s="286"/>
      <c r="BP5" s="286"/>
      <c r="BQ5" s="270" t="s">
        <v>67</v>
      </c>
    </row>
    <row r="6" spans="1:69" ht="15.75" customHeight="1">
      <c r="A6" s="6" t="s">
        <v>18</v>
      </c>
      <c r="B6" s="13" t="str">
        <f>IF(COVERPAGE!S6="PRACTICUM",COVERPAGE!S6,IF(COVERPAGE!S6="RESEARCH",COVERPAGE!S6,IF(COVERPAGE!S6="STUDENT FORMATION",COVERPAGE!S6,"")))</f>
        <v/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64" t="s">
        <v>65</v>
      </c>
      <c r="AL6" s="106">
        <f>SUMIF(D$20:M$20, "CLO1", D$21:M$21)</f>
        <v>50</v>
      </c>
      <c r="AM6" s="106">
        <f>SUMIF(O$20:X$20, "CLO1", O$21:X$21)</f>
        <v>0</v>
      </c>
      <c r="AN6" s="106">
        <f>SUMIF(Z$20:AI$20, "CLO1", Z$21:AI$21)</f>
        <v>0</v>
      </c>
      <c r="AO6" s="106">
        <f t="shared" ref="AO6:AO15" si="0">IF(SUM(AL6:AN6)=0,"",SUM(AL6:AN6))</f>
        <v>50</v>
      </c>
      <c r="AP6" s="15"/>
      <c r="AQ6" s="45"/>
      <c r="AR6" s="45"/>
      <c r="AS6" s="45"/>
      <c r="AT6" s="45"/>
      <c r="AU6" s="45"/>
      <c r="AV6" s="45"/>
      <c r="AW6" s="2"/>
      <c r="AX6" s="2"/>
      <c r="AY6" s="2"/>
      <c r="AZ6" s="2"/>
      <c r="BA6" s="286"/>
      <c r="BB6" s="286"/>
      <c r="BC6" s="286"/>
      <c r="BD6" s="286"/>
      <c r="BE6" s="286"/>
      <c r="BF6" s="286"/>
      <c r="BG6" s="286"/>
      <c r="BH6" s="286"/>
      <c r="BI6" s="286"/>
      <c r="BJ6" s="286"/>
      <c r="BK6" s="286"/>
      <c r="BL6" s="286"/>
      <c r="BM6" s="286"/>
      <c r="BN6" s="286"/>
      <c r="BO6" s="286"/>
      <c r="BP6" s="286"/>
      <c r="BQ6" s="270" t="s">
        <v>68</v>
      </c>
    </row>
    <row r="7" spans="1:69" ht="15.75" customHeight="1">
      <c r="A7" s="6" t="s">
        <v>20</v>
      </c>
      <c r="B7" s="10" t="str">
        <f>IF('Database (LECTURE-RES-PRAC)'!B7=0,"",'Database (LECTURE-RES-PRAC)'!B7)</f>
        <v/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64" t="s">
        <v>66</v>
      </c>
      <c r="AL7" s="106">
        <f>SUMIF(D$20:M$20, "CLO2", D$21:M$21)</f>
        <v>0</v>
      </c>
      <c r="AM7" s="106">
        <f>SUMIF(O$20:X$20, "CLO2", O$21:X$21)</f>
        <v>0</v>
      </c>
      <c r="AN7" s="106">
        <f>SUMIF(Z$20:AI$20, "CLO2", Z$21:AI$21)</f>
        <v>0</v>
      </c>
      <c r="AO7" s="106" t="str">
        <f t="shared" si="0"/>
        <v/>
      </c>
      <c r="AP7" s="15"/>
      <c r="AQ7" s="305" t="s">
        <v>85</v>
      </c>
      <c r="AR7" s="419"/>
      <c r="AS7" s="419"/>
      <c r="AT7" s="419"/>
      <c r="AU7" s="419"/>
      <c r="AV7" s="419"/>
      <c r="AW7" s="2"/>
      <c r="AX7" s="2"/>
      <c r="AY7" s="2"/>
      <c r="AZ7" s="2"/>
      <c r="BA7" s="286"/>
      <c r="BB7" s="286"/>
      <c r="BC7" s="286"/>
      <c r="BD7" s="286"/>
      <c r="BE7" s="286"/>
      <c r="BF7" s="286"/>
      <c r="BG7" s="286"/>
      <c r="BH7" s="286"/>
      <c r="BI7" s="286"/>
      <c r="BJ7" s="286"/>
      <c r="BK7" s="286"/>
      <c r="BL7" s="286"/>
      <c r="BM7" s="286"/>
      <c r="BN7" s="286"/>
      <c r="BO7" s="286"/>
      <c r="BP7" s="286"/>
      <c r="BQ7" s="270" t="s">
        <v>69</v>
      </c>
    </row>
    <row r="8" spans="1:69" ht="15.75" customHeight="1">
      <c r="A8" s="6" t="s">
        <v>21</v>
      </c>
      <c r="B8" s="10">
        <f>IF('Database (LECTURE-RES-PRAC)'!B8=0,"",'Database (LECTURE-RES-PRAC)'!B8)</f>
        <v>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64" t="s">
        <v>67</v>
      </c>
      <c r="AL8" s="106">
        <f>SUMIF(D$20:M$20, "CLO3", D$21:M$21)</f>
        <v>0</v>
      </c>
      <c r="AM8" s="106">
        <f>SUMIF(O$20:X$20, "CLO3", O$21:X$21)</f>
        <v>0</v>
      </c>
      <c r="AN8" s="106">
        <f>SUMIF(Z$20:AI$20, "CLO3", Z$21:AI$21)</f>
        <v>0</v>
      </c>
      <c r="AO8" s="106" t="str">
        <f t="shared" si="0"/>
        <v/>
      </c>
      <c r="AP8" s="15"/>
      <c r="AQ8" s="52">
        <v>1</v>
      </c>
      <c r="AR8" s="53" t="s">
        <v>35</v>
      </c>
      <c r="AS8" s="436" t="s">
        <v>86</v>
      </c>
      <c r="AT8" s="433"/>
      <c r="AU8" s="433"/>
      <c r="AV8" s="434"/>
      <c r="AW8" s="2"/>
      <c r="AX8" s="2"/>
      <c r="AY8" s="2"/>
      <c r="AZ8" s="2"/>
      <c r="BA8" s="4" t="s">
        <v>173</v>
      </c>
      <c r="BB8" s="286"/>
      <c r="BC8" s="286"/>
      <c r="BD8" s="286"/>
      <c r="BE8" s="286"/>
      <c r="BF8" s="286"/>
      <c r="BG8" s="286"/>
      <c r="BH8" s="286"/>
      <c r="BI8" s="286"/>
      <c r="BJ8" s="286"/>
      <c r="BK8" s="286"/>
      <c r="BL8" s="286"/>
      <c r="BM8" s="286"/>
      <c r="BN8" s="286"/>
      <c r="BO8" s="286"/>
      <c r="BP8" s="286"/>
      <c r="BQ8" s="270" t="s">
        <v>70</v>
      </c>
    </row>
    <row r="9" spans="1:69" ht="15.75" customHeight="1">
      <c r="A9" s="6" t="s">
        <v>159</v>
      </c>
      <c r="B9" s="10" t="str">
        <f>IF('Database (LECTURE-RES-PRAC)'!B9=0,"",'Database (LECTURE-RES-PRAC)'!B9)</f>
        <v/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64" t="s">
        <v>68</v>
      </c>
      <c r="AL9" s="106">
        <f>SUMIF(D$20:M$20, "CLO4", D$21:M$21)</f>
        <v>0</v>
      </c>
      <c r="AM9" s="106">
        <f>SUMIF(O$20:X$20, "CLO4", O$21:X$21)</f>
        <v>0</v>
      </c>
      <c r="AN9" s="106">
        <f>SUMIF(Z$20:AI$20, "CLO4", Z$21:AI$21)</f>
        <v>0</v>
      </c>
      <c r="AO9" s="106" t="str">
        <f t="shared" si="0"/>
        <v/>
      </c>
      <c r="AP9" s="15"/>
      <c r="AQ9" s="52">
        <v>2</v>
      </c>
      <c r="AR9" s="53" t="s">
        <v>39</v>
      </c>
      <c r="AS9" s="437" t="s">
        <v>87</v>
      </c>
      <c r="AT9" s="433"/>
      <c r="AU9" s="433"/>
      <c r="AV9" s="434"/>
      <c r="AW9" s="2"/>
      <c r="AX9" s="2"/>
      <c r="AY9" s="2"/>
      <c r="AZ9" s="2"/>
      <c r="BA9" s="4" t="s">
        <v>174</v>
      </c>
      <c r="BB9" s="286"/>
      <c r="BC9" s="286"/>
      <c r="BD9" s="286"/>
      <c r="BE9" s="286"/>
      <c r="BF9" s="286"/>
      <c r="BG9" s="286"/>
      <c r="BH9" s="286"/>
      <c r="BI9" s="286"/>
      <c r="BJ9" s="286"/>
      <c r="BK9" s="286"/>
      <c r="BL9" s="286"/>
      <c r="BM9" s="286"/>
      <c r="BN9" s="286"/>
      <c r="BO9" s="286"/>
      <c r="BP9" s="286"/>
      <c r="BQ9" s="270" t="s">
        <v>71</v>
      </c>
    </row>
    <row r="10" spans="1:69" ht="15.75" customHeight="1">
      <c r="A10" s="6" t="s">
        <v>88</v>
      </c>
      <c r="B10" s="17">
        <f>IF('Database (LECTURE-RES-PRAC)'!B10=0,"",'Database (LECTURE-RES-PRAC)'!B10)</f>
        <v>0.6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64" t="s">
        <v>69</v>
      </c>
      <c r="AL10" s="106">
        <f>SUMIF(D$20:M$20, "CLO5", D$21:M$21)</f>
        <v>0</v>
      </c>
      <c r="AM10" s="106">
        <f>SUMIF(O$20:X$20, "CLO5", O$21:X$21)</f>
        <v>0</v>
      </c>
      <c r="AN10" s="106">
        <f>SUMIF(Z$20:AI$20, "CLO5", Z$21:AI$21)</f>
        <v>0</v>
      </c>
      <c r="AO10" s="106" t="str">
        <f t="shared" si="0"/>
        <v/>
      </c>
      <c r="AP10" s="15"/>
      <c r="AQ10" s="52">
        <v>3</v>
      </c>
      <c r="AR10" s="53" t="s">
        <v>42</v>
      </c>
      <c r="AS10" s="436" t="s">
        <v>89</v>
      </c>
      <c r="AT10" s="433"/>
      <c r="AU10" s="433"/>
      <c r="AV10" s="434"/>
      <c r="AW10" s="2"/>
      <c r="AX10" s="2"/>
      <c r="AY10" s="2"/>
      <c r="AZ10" s="2"/>
      <c r="BA10" s="4" t="s">
        <v>175</v>
      </c>
      <c r="BB10" s="286"/>
      <c r="BC10" s="286"/>
      <c r="BD10" s="286"/>
      <c r="BE10" s="286"/>
      <c r="BF10" s="286"/>
      <c r="BG10" s="286"/>
      <c r="BH10" s="286"/>
      <c r="BI10" s="286"/>
      <c r="BJ10" s="286"/>
      <c r="BK10" s="286"/>
      <c r="BL10" s="286"/>
      <c r="BM10" s="286"/>
      <c r="BN10" s="286"/>
      <c r="BO10" s="286"/>
      <c r="BP10" s="286"/>
      <c r="BQ10" s="270" t="s">
        <v>72</v>
      </c>
    </row>
    <row r="11" spans="1:69" ht="15.75" customHeight="1">
      <c r="A11" s="211"/>
      <c r="B11" s="23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64" t="s">
        <v>70</v>
      </c>
      <c r="AL11" s="106">
        <f>SUMIF(D$20:M$20, "CLO6", D$21:M$21)</f>
        <v>0</v>
      </c>
      <c r="AM11" s="106">
        <f>SUMIF(O$20:X$20, "CLO6", O$21:X$21)</f>
        <v>0</v>
      </c>
      <c r="AN11" s="106">
        <f>SUMIF(Z$20:AI$20, "CLO6", Z$21:AI$21)</f>
        <v>0</v>
      </c>
      <c r="AO11" s="106" t="str">
        <f t="shared" si="0"/>
        <v/>
      </c>
      <c r="AP11" s="15"/>
      <c r="AQ11" s="24"/>
      <c r="AR11" s="24"/>
      <c r="AS11" s="24"/>
      <c r="AT11" s="2"/>
      <c r="AU11" s="2"/>
      <c r="AV11" s="2"/>
      <c r="AW11" s="2"/>
      <c r="AX11" s="2"/>
      <c r="AY11" s="2"/>
      <c r="AZ11" s="2"/>
      <c r="BA11" s="4" t="s">
        <v>176</v>
      </c>
      <c r="BB11" s="286"/>
      <c r="BC11" s="286"/>
      <c r="BD11" s="286"/>
      <c r="BE11" s="286"/>
      <c r="BF11" s="286"/>
      <c r="BG11" s="286"/>
      <c r="BH11" s="286"/>
      <c r="BI11" s="286"/>
      <c r="BJ11" s="286"/>
      <c r="BK11" s="286"/>
      <c r="BL11" s="286"/>
      <c r="BM11" s="286"/>
      <c r="BN11" s="286"/>
      <c r="BO11" s="286"/>
      <c r="BP11" s="286"/>
      <c r="BQ11" s="270" t="s">
        <v>73</v>
      </c>
    </row>
    <row r="12" spans="1:69" ht="15.75" customHeight="1">
      <c r="A12" s="211"/>
      <c r="B12" s="2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64" t="s">
        <v>71</v>
      </c>
      <c r="AL12" s="106">
        <f>SUMIF(D$20:M$20, "CLO7", D$21:M$21)</f>
        <v>0</v>
      </c>
      <c r="AM12" s="106">
        <f>SUMIF(O$20:X$20, "CLO7", O$21:X$21)</f>
        <v>0</v>
      </c>
      <c r="AN12" s="106">
        <f>SUMIF(Z$20:AI$20, "CLO7", Z$21:AI$21)</f>
        <v>0</v>
      </c>
      <c r="AO12" s="106" t="str">
        <f t="shared" si="0"/>
        <v/>
      </c>
      <c r="AP12" s="15"/>
      <c r="AQ12" s="24"/>
      <c r="AR12" s="24"/>
      <c r="AS12" s="24"/>
      <c r="AT12" s="2"/>
      <c r="AU12" s="2"/>
      <c r="AV12" s="2"/>
      <c r="AW12" s="2"/>
      <c r="AX12" s="2"/>
      <c r="AY12" s="2"/>
      <c r="AZ12" s="2"/>
      <c r="BA12" s="4" t="s">
        <v>177</v>
      </c>
      <c r="BB12" s="286"/>
      <c r="BC12" s="286"/>
      <c r="BD12" s="286"/>
      <c r="BE12" s="286"/>
      <c r="BF12" s="286"/>
      <c r="BG12" s="286"/>
      <c r="BH12" s="286"/>
      <c r="BI12" s="286"/>
      <c r="BJ12" s="286"/>
      <c r="BK12" s="286"/>
      <c r="BL12" s="286"/>
      <c r="BM12" s="286"/>
      <c r="BN12" s="286"/>
      <c r="BO12" s="286"/>
      <c r="BP12" s="286"/>
      <c r="BQ12" s="270" t="s">
        <v>74</v>
      </c>
    </row>
    <row r="13" spans="1:69" ht="15.75" customHeight="1">
      <c r="A13" s="211"/>
      <c r="B13" s="23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64" t="s">
        <v>72</v>
      </c>
      <c r="AL13" s="106">
        <f>SUMIF(D$20:M$20, "CLO8", D$21:M$21)</f>
        <v>0</v>
      </c>
      <c r="AM13" s="106">
        <f>SUMIF(O$20:X$20, "CLO8", O$21:X$21)</f>
        <v>0</v>
      </c>
      <c r="AN13" s="106">
        <f>SUMIF(Z$20:AI$20, "CLO8", Z$21:AI$21)</f>
        <v>0</v>
      </c>
      <c r="AO13" s="106" t="str">
        <f t="shared" si="0"/>
        <v/>
      </c>
      <c r="AP13" s="15"/>
      <c r="AQ13" s="24"/>
      <c r="AR13" s="24"/>
      <c r="AS13" s="24"/>
      <c r="AT13" s="2"/>
      <c r="AU13" s="2"/>
      <c r="AV13" s="2"/>
      <c r="AW13" s="2"/>
      <c r="AX13" s="2"/>
      <c r="AY13" s="2"/>
      <c r="AZ13" s="2"/>
      <c r="BA13" s="4" t="s">
        <v>178</v>
      </c>
      <c r="BB13" s="286"/>
      <c r="BC13" s="286"/>
      <c r="BD13" s="286"/>
      <c r="BE13" s="286"/>
      <c r="BF13" s="286"/>
      <c r="BG13" s="286"/>
      <c r="BH13" s="286"/>
      <c r="BI13" s="286"/>
      <c r="BJ13" s="286"/>
      <c r="BK13" s="286"/>
      <c r="BL13" s="286"/>
      <c r="BM13" s="286"/>
      <c r="BN13" s="286"/>
      <c r="BO13" s="286"/>
      <c r="BP13" s="286"/>
      <c r="BQ13" s="286"/>
    </row>
    <row r="14" spans="1:69" ht="15.75" customHeight="1">
      <c r="A14" s="211"/>
      <c r="B14" s="2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64" t="s">
        <v>73</v>
      </c>
      <c r="AL14" s="106">
        <f>SUMIF(D$20:M$20, "CLO9", D$21:M$21)</f>
        <v>0</v>
      </c>
      <c r="AM14" s="106">
        <f>SUMIF(O$20:X$20, "CLO9", O$21:X$21)</f>
        <v>0</v>
      </c>
      <c r="AN14" s="106">
        <f>SUMIF(Z$20:AI$20, "CLO9", Z$21:AI$21)</f>
        <v>0</v>
      </c>
      <c r="AO14" s="106" t="str">
        <f t="shared" si="0"/>
        <v/>
      </c>
      <c r="AP14" s="15"/>
      <c r="AQ14" s="24"/>
      <c r="AR14" s="24"/>
      <c r="AS14" s="24"/>
      <c r="AT14" s="2"/>
      <c r="AU14" s="2"/>
      <c r="AV14" s="2"/>
      <c r="AW14" s="2"/>
      <c r="AX14" s="2"/>
      <c r="AY14" s="2"/>
      <c r="AZ14" s="2"/>
      <c r="BA14" s="4" t="s">
        <v>179</v>
      </c>
      <c r="BB14" s="286"/>
      <c r="BC14" s="286"/>
      <c r="BD14" s="286"/>
      <c r="BE14" s="286"/>
      <c r="BF14" s="286"/>
      <c r="BG14" s="286"/>
      <c r="BH14" s="286"/>
      <c r="BI14" s="286"/>
      <c r="BJ14" s="286"/>
      <c r="BK14" s="286"/>
      <c r="BL14" s="286"/>
      <c r="BM14" s="286"/>
      <c r="BN14" s="286"/>
      <c r="BO14" s="286"/>
      <c r="BP14" s="286"/>
      <c r="BQ14" s="286"/>
    </row>
    <row r="15" spans="1:69" ht="15.75" customHeight="1">
      <c r="A15" s="211"/>
      <c r="B15" s="23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64" t="s">
        <v>74</v>
      </c>
      <c r="AL15" s="106">
        <f>SUMIF(D$20:M$20, "CLO10", D$21:M$21)</f>
        <v>0</v>
      </c>
      <c r="AM15" s="106">
        <f>SUMIF(O$20:X$20, "CLO10", O$21:X$21)</f>
        <v>0</v>
      </c>
      <c r="AN15" s="106">
        <f>SUMIF(Z$20:AI$20, "CLO10", Z$21:AI$21)</f>
        <v>0</v>
      </c>
      <c r="AO15" s="106" t="str">
        <f t="shared" si="0"/>
        <v/>
      </c>
      <c r="AP15" s="15"/>
      <c r="AQ15" s="24"/>
      <c r="AR15" s="24"/>
      <c r="AS15" s="24"/>
      <c r="AT15" s="2"/>
      <c r="AU15" s="2"/>
      <c r="AV15" s="2"/>
      <c r="AW15" s="2"/>
      <c r="AX15" s="2"/>
      <c r="AY15" s="2"/>
      <c r="AZ15" s="2"/>
      <c r="BA15" s="4" t="s">
        <v>180</v>
      </c>
      <c r="BB15" s="286"/>
      <c r="BC15" s="286"/>
      <c r="BD15" s="286"/>
      <c r="BE15" s="286"/>
      <c r="BF15" s="286"/>
      <c r="BG15" s="286"/>
      <c r="BH15" s="286"/>
      <c r="BI15" s="286"/>
      <c r="BJ15" s="286"/>
      <c r="BK15" s="286"/>
      <c r="BL15" s="286"/>
      <c r="BM15" s="286"/>
      <c r="BN15" s="286"/>
      <c r="BO15" s="286"/>
      <c r="BP15" s="286"/>
      <c r="BQ15" s="286"/>
    </row>
    <row r="16" spans="1:69" ht="15.75" customHeight="1">
      <c r="A16" s="211"/>
      <c r="B16" s="2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11"/>
      <c r="AL16" s="15"/>
      <c r="AM16" s="15"/>
      <c r="AN16" s="15"/>
      <c r="AO16" s="15"/>
      <c r="AP16" s="15"/>
      <c r="AQ16" s="24"/>
      <c r="AR16" s="24"/>
      <c r="AS16" s="24"/>
      <c r="AT16" s="2"/>
      <c r="AU16" s="2"/>
      <c r="AV16" s="2"/>
      <c r="AW16" s="2"/>
      <c r="AX16" s="2"/>
      <c r="AY16" s="2"/>
      <c r="AZ16" s="2"/>
      <c r="BA16" s="4" t="s">
        <v>181</v>
      </c>
      <c r="BB16" s="286"/>
      <c r="BC16" s="286"/>
      <c r="BD16" s="286"/>
      <c r="BE16" s="286"/>
      <c r="BF16" s="286"/>
      <c r="BG16" s="286"/>
      <c r="BH16" s="286"/>
      <c r="BI16" s="286"/>
      <c r="BJ16" s="286"/>
      <c r="BK16" s="286"/>
      <c r="BL16" s="286"/>
      <c r="BM16" s="286"/>
      <c r="BN16" s="286"/>
      <c r="BO16" s="286"/>
      <c r="BP16" s="286"/>
      <c r="BQ16" s="286"/>
    </row>
    <row r="17" spans="1:66" ht="15.75" customHeight="1">
      <c r="A17" s="209" t="s">
        <v>160</v>
      </c>
      <c r="B17" s="45"/>
      <c r="C17" s="45"/>
      <c r="D17" s="329" t="s">
        <v>91</v>
      </c>
      <c r="E17" s="433"/>
      <c r="F17" s="433"/>
      <c r="G17" s="433"/>
      <c r="H17" s="433"/>
      <c r="I17" s="433"/>
      <c r="J17" s="433"/>
      <c r="K17" s="433"/>
      <c r="L17" s="433"/>
      <c r="M17" s="433"/>
      <c r="N17" s="184"/>
      <c r="O17" s="329" t="s">
        <v>92</v>
      </c>
      <c r="P17" s="433"/>
      <c r="Q17" s="433"/>
      <c r="R17" s="433"/>
      <c r="S17" s="433"/>
      <c r="T17" s="433"/>
      <c r="U17" s="433"/>
      <c r="V17" s="433"/>
      <c r="W17" s="433"/>
      <c r="X17" s="433"/>
      <c r="Y17" s="45"/>
      <c r="Z17" s="331" t="s">
        <v>93</v>
      </c>
      <c r="AA17" s="433"/>
      <c r="AB17" s="433"/>
      <c r="AC17" s="433"/>
      <c r="AD17" s="433"/>
      <c r="AE17" s="433"/>
      <c r="AF17" s="433"/>
      <c r="AG17" s="433"/>
      <c r="AH17" s="433"/>
      <c r="AI17" s="433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</row>
    <row r="18" spans="1:66" ht="15.75" customHeight="1">
      <c r="A18" s="323" t="s">
        <v>94</v>
      </c>
      <c r="B18" s="323" t="s">
        <v>95</v>
      </c>
      <c r="C18" s="291"/>
      <c r="D18" s="341"/>
      <c r="E18" s="433"/>
      <c r="F18" s="433"/>
      <c r="G18" s="433"/>
      <c r="H18" s="434"/>
      <c r="I18" s="342"/>
      <c r="J18" s="433"/>
      <c r="K18" s="433"/>
      <c r="L18" s="433"/>
      <c r="M18" s="434"/>
      <c r="N18" s="75" t="s">
        <v>161</v>
      </c>
      <c r="O18" s="341"/>
      <c r="P18" s="433"/>
      <c r="Q18" s="433"/>
      <c r="R18" s="433"/>
      <c r="S18" s="434"/>
      <c r="T18" s="342"/>
      <c r="U18" s="433"/>
      <c r="V18" s="433"/>
      <c r="W18" s="433"/>
      <c r="X18" s="434"/>
      <c r="Y18" s="75" t="s">
        <v>161</v>
      </c>
      <c r="Z18" s="342"/>
      <c r="AA18" s="433"/>
      <c r="AB18" s="433"/>
      <c r="AC18" s="433"/>
      <c r="AD18" s="434"/>
      <c r="AE18" s="342"/>
      <c r="AF18" s="433"/>
      <c r="AG18" s="433"/>
      <c r="AH18" s="433"/>
      <c r="AI18" s="434"/>
      <c r="AJ18" s="75" t="s">
        <v>97</v>
      </c>
      <c r="AK18" s="353" t="s">
        <v>162</v>
      </c>
      <c r="AL18" s="433"/>
      <c r="AM18" s="433"/>
      <c r="AN18" s="433"/>
      <c r="AO18" s="433"/>
      <c r="AP18" s="433"/>
      <c r="AQ18" s="433"/>
      <c r="AR18" s="433"/>
      <c r="AS18" s="433"/>
      <c r="AT18" s="433"/>
      <c r="AU18" s="433"/>
      <c r="AV18" s="433"/>
      <c r="AW18" s="433"/>
      <c r="AX18" s="434"/>
      <c r="AY18" s="109"/>
      <c r="AZ18" s="333" t="s">
        <v>111</v>
      </c>
      <c r="BA18" s="332" t="s">
        <v>112</v>
      </c>
      <c r="BB18" s="332" t="s">
        <v>102</v>
      </c>
      <c r="BC18" s="333" t="s">
        <v>113</v>
      </c>
      <c r="BD18" s="332" t="s">
        <v>114</v>
      </c>
      <c r="BE18" s="332" t="s">
        <v>102</v>
      </c>
      <c r="BF18" s="333" t="s">
        <v>115</v>
      </c>
      <c r="BG18" s="332" t="s">
        <v>116</v>
      </c>
      <c r="BH18" s="332" t="s">
        <v>102</v>
      </c>
      <c r="BI18" s="333" t="s">
        <v>117</v>
      </c>
      <c r="BJ18" s="332" t="s">
        <v>118</v>
      </c>
      <c r="BK18" s="332" t="s">
        <v>102</v>
      </c>
      <c r="BL18" s="333" t="s">
        <v>119</v>
      </c>
      <c r="BM18" s="332" t="s">
        <v>120</v>
      </c>
      <c r="BN18" s="332" t="s">
        <v>102</v>
      </c>
    </row>
    <row r="19" spans="1:66" ht="15.75" customHeight="1">
      <c r="A19" s="435"/>
      <c r="B19" s="343"/>
      <c r="C19" s="249" t="s">
        <v>182</v>
      </c>
      <c r="D19" s="272" t="s">
        <v>183</v>
      </c>
      <c r="E19" s="272"/>
      <c r="F19" s="272"/>
      <c r="G19" s="272"/>
      <c r="H19" s="272"/>
      <c r="I19" s="272"/>
      <c r="J19" s="272"/>
      <c r="K19" s="272"/>
      <c r="L19" s="272"/>
      <c r="M19" s="273"/>
      <c r="N19" s="187" t="s">
        <v>165</v>
      </c>
      <c r="O19" s="272"/>
      <c r="P19" s="272"/>
      <c r="Q19" s="272"/>
      <c r="R19" s="272"/>
      <c r="S19" s="272"/>
      <c r="T19" s="272"/>
      <c r="U19" s="272"/>
      <c r="V19" s="272"/>
      <c r="W19" s="272"/>
      <c r="X19" s="273"/>
      <c r="Y19" s="187" t="s">
        <v>165</v>
      </c>
      <c r="Z19" s="272"/>
      <c r="AA19" s="272"/>
      <c r="AB19" s="272"/>
      <c r="AC19" s="272"/>
      <c r="AD19" s="272"/>
      <c r="AE19" s="272"/>
      <c r="AF19" s="272"/>
      <c r="AG19" s="272"/>
      <c r="AH19" s="272"/>
      <c r="AI19" s="273"/>
      <c r="AJ19" s="189" t="s">
        <v>165</v>
      </c>
      <c r="AK19" s="345" t="s">
        <v>100</v>
      </c>
      <c r="AL19" s="332" t="s">
        <v>101</v>
      </c>
      <c r="AM19" s="332" t="s">
        <v>102</v>
      </c>
      <c r="AN19" s="345" t="s">
        <v>103</v>
      </c>
      <c r="AO19" s="332" t="s">
        <v>104</v>
      </c>
      <c r="AP19" s="332" t="s">
        <v>102</v>
      </c>
      <c r="AQ19" s="345" t="s">
        <v>105</v>
      </c>
      <c r="AR19" s="332" t="s">
        <v>106</v>
      </c>
      <c r="AS19" s="332" t="s">
        <v>102</v>
      </c>
      <c r="AT19" s="345" t="s">
        <v>107</v>
      </c>
      <c r="AU19" s="332" t="s">
        <v>108</v>
      </c>
      <c r="AV19" s="332" t="s">
        <v>102</v>
      </c>
      <c r="AW19" s="345" t="s">
        <v>109</v>
      </c>
      <c r="AX19" s="332" t="s">
        <v>110</v>
      </c>
      <c r="AY19" s="332" t="s">
        <v>102</v>
      </c>
      <c r="AZ19" s="435"/>
      <c r="BA19" s="435"/>
      <c r="BB19" s="435"/>
      <c r="BC19" s="435"/>
      <c r="BD19" s="435"/>
      <c r="BE19" s="435"/>
      <c r="BF19" s="435"/>
      <c r="BG19" s="435"/>
      <c r="BH19" s="435"/>
      <c r="BI19" s="435"/>
      <c r="BJ19" s="435"/>
      <c r="BK19" s="435"/>
      <c r="BL19" s="435"/>
      <c r="BM19" s="435"/>
      <c r="BN19" s="435"/>
    </row>
    <row r="20" spans="1:66" ht="15.75" customHeight="1">
      <c r="A20" s="435"/>
      <c r="B20" s="343"/>
      <c r="C20" s="250" t="s">
        <v>121</v>
      </c>
      <c r="D20" s="78" t="s">
        <v>65</v>
      </c>
      <c r="E20" s="78" t="s">
        <v>66</v>
      </c>
      <c r="F20" s="78"/>
      <c r="G20" s="78"/>
      <c r="H20" s="78"/>
      <c r="I20" s="78"/>
      <c r="J20" s="78"/>
      <c r="K20" s="78"/>
      <c r="L20" s="78"/>
      <c r="M20" s="78"/>
      <c r="N20" s="112"/>
      <c r="O20" s="78" t="s">
        <v>66</v>
      </c>
      <c r="P20" s="78"/>
      <c r="Q20" s="78"/>
      <c r="R20" s="78"/>
      <c r="S20" s="78"/>
      <c r="T20" s="78"/>
      <c r="U20" s="78"/>
      <c r="V20" s="78"/>
      <c r="W20" s="78"/>
      <c r="X20" s="113"/>
      <c r="Y20" s="114"/>
      <c r="Z20" s="78" t="s">
        <v>65</v>
      </c>
      <c r="AA20" s="78"/>
      <c r="AB20" s="78"/>
      <c r="AC20" s="78"/>
      <c r="AD20" s="78"/>
      <c r="AE20" s="78"/>
      <c r="AF20" s="78"/>
      <c r="AG20" s="78"/>
      <c r="AH20" s="78"/>
      <c r="AI20" s="113"/>
      <c r="AJ20" s="193"/>
      <c r="AK20" s="435"/>
      <c r="AL20" s="435"/>
      <c r="AM20" s="435"/>
      <c r="AN20" s="435"/>
      <c r="AO20" s="435"/>
      <c r="AP20" s="435"/>
      <c r="AQ20" s="435"/>
      <c r="AR20" s="435"/>
      <c r="AS20" s="435"/>
      <c r="AT20" s="435"/>
      <c r="AU20" s="435"/>
      <c r="AV20" s="435"/>
      <c r="AW20" s="435"/>
      <c r="AX20" s="435"/>
      <c r="AY20" s="435"/>
      <c r="AZ20" s="435"/>
      <c r="BA20" s="435"/>
      <c r="BB20" s="435"/>
      <c r="BC20" s="435"/>
      <c r="BD20" s="435"/>
      <c r="BE20" s="435"/>
      <c r="BF20" s="435"/>
      <c r="BG20" s="435"/>
      <c r="BH20" s="435"/>
      <c r="BI20" s="435"/>
      <c r="BJ20" s="435"/>
      <c r="BK20" s="435"/>
      <c r="BL20" s="435"/>
      <c r="BM20" s="435"/>
      <c r="BN20" s="435"/>
    </row>
    <row r="21" spans="1:66" ht="15.75" customHeight="1">
      <c r="A21" s="439"/>
      <c r="B21" s="344"/>
      <c r="C21" s="115" t="s">
        <v>171</v>
      </c>
      <c r="D21" s="84">
        <v>50</v>
      </c>
      <c r="E21" s="84"/>
      <c r="F21" s="84"/>
      <c r="G21" s="84"/>
      <c r="H21" s="84"/>
      <c r="I21" s="84"/>
      <c r="J21" s="84"/>
      <c r="K21" s="84"/>
      <c r="L21" s="84"/>
      <c r="M21" s="84"/>
      <c r="N21" s="116">
        <f>IF(SUM(D21:M21)=0,0,SUM(D21:M21))</f>
        <v>50</v>
      </c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116" t="str">
        <f>IF(SUM(O21:X21)=0,"",SUM(O21:X21))</f>
        <v/>
      </c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117" t="str">
        <f>IF(SUM(Z21:AI21)=0,"",SUM(Z21:AI21))</f>
        <v/>
      </c>
      <c r="AK21" s="439"/>
      <c r="AL21" s="439"/>
      <c r="AM21" s="439"/>
      <c r="AN21" s="439"/>
      <c r="AO21" s="439"/>
      <c r="AP21" s="439"/>
      <c r="AQ21" s="439"/>
      <c r="AR21" s="439"/>
      <c r="AS21" s="439"/>
      <c r="AT21" s="439"/>
      <c r="AU21" s="439"/>
      <c r="AV21" s="439"/>
      <c r="AW21" s="439"/>
      <c r="AX21" s="439"/>
      <c r="AY21" s="439"/>
      <c r="AZ21" s="439"/>
      <c r="BA21" s="439"/>
      <c r="BB21" s="439"/>
      <c r="BC21" s="439"/>
      <c r="BD21" s="439"/>
      <c r="BE21" s="439"/>
      <c r="BF21" s="439"/>
      <c r="BG21" s="439"/>
      <c r="BH21" s="439"/>
      <c r="BI21" s="439"/>
      <c r="BJ21" s="439"/>
      <c r="BK21" s="439"/>
      <c r="BL21" s="439"/>
      <c r="BM21" s="439"/>
      <c r="BN21" s="439"/>
    </row>
    <row r="22" spans="1:66" ht="15.75" customHeight="1">
      <c r="A22" s="119" t="str">
        <f>IF(A$6="LECTURE","",IF('Database (LECTURE-RES-PRAC)'!A17="","",'Database (LECTURE-RES-PRAC)'!A17))</f>
        <v/>
      </c>
      <c r="B22" s="119" t="str">
        <f>IF(B$6="LECTURE","",IF('Database (LECTURE-RES-PRAC)'!B17="","",'Database (LECTURE-RES-PRAC)'!B17))</f>
        <v>aa</v>
      </c>
      <c r="C22" s="119" t="str">
        <f>IF(C$6="LECTURE","",IF('Database (LECTURE-RES-PRAC)'!C17="","",'Database (LECTURE-RES-PRAC)'!C17))</f>
        <v>bsmt</v>
      </c>
      <c r="D22" s="57">
        <v>50</v>
      </c>
      <c r="E22" s="57"/>
      <c r="F22" s="57"/>
      <c r="G22" s="57"/>
      <c r="H22" s="57"/>
      <c r="I22" s="57"/>
      <c r="J22" s="57"/>
      <c r="K22" s="57"/>
      <c r="L22" s="57"/>
      <c r="M22" s="57"/>
      <c r="N22" s="116">
        <f t="shared" ref="N22:N30" si="1">IF(B22&lt;&gt;"",SUM(D22:M22),"")</f>
        <v>50</v>
      </c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116">
        <f t="shared" ref="Y22:Y276" si="2">IF(B22&lt;&gt;"",SUM(O22:X22),"")</f>
        <v>0</v>
      </c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117">
        <f t="shared" ref="AJ22:AJ85" si="3">IF(B22&lt;&gt;"",SUM(Z22:AI22),"")</f>
        <v>0</v>
      </c>
      <c r="AK22" s="120">
        <f>IF(B22&lt;&gt;"",IFERROR(IF((SUMIF(D$20:AI$20, "CLO1", D22:AI22)/AO$6)=0,"",(SUMIF(D$20:AI$20, "CLO1", D22:AI22)/AO$6)),""),"")</f>
        <v>1</v>
      </c>
      <c r="AL22" s="92" t="str">
        <f>IF(AK22="","",IF(AK22&gt;=B$10,"Y","N"))</f>
        <v>Y</v>
      </c>
      <c r="AM22" s="92">
        <f>IF(AK22="","",IF(AK22&lt;50%,1,IF(AND(AK22&gt;=50%,AK22&lt;B$10),2,IF(AK22&gt;=B$10,3))))</f>
        <v>3</v>
      </c>
      <c r="AN22" s="120" t="str">
        <f>IF(B22&lt;&gt;"",IFERROR(IF((SUMIF(D$20:AI$20, "CLO2", D22:AI22)/AO$7)=0,"",(SUMIF(D$20:AI$20, "CLO2", D22:AI22)/AO$7)),""),"")</f>
        <v/>
      </c>
      <c r="AO22" s="92" t="str">
        <f>IF(AN22="","",IF(AN22&gt;=B$10,"Y","N"))</f>
        <v/>
      </c>
      <c r="AP22" s="92" t="str">
        <f>IF(AN22="","",IF(AN22&lt;50%,1,IF(AND(AN22&gt;=50%,AN22&lt;B$10),2,IF(AN22&gt;=B$10,3))))</f>
        <v/>
      </c>
      <c r="AQ22" s="120" t="str">
        <f>IF(B22&lt;&gt;"",IFERROR(IF((SUMIF(D$20:AI$20, "CLO3", D22:AI22)/AO$8)=0,"",(SUMIF(D$20:AI$20, "CLO3", D22:AI22)/AO$8)),""),"")</f>
        <v/>
      </c>
      <c r="AR22" s="92" t="str">
        <f>IF(AQ22="","",IF(AQ22&gt;=B$10,"Y","N"))</f>
        <v/>
      </c>
      <c r="AS22" s="92" t="str">
        <f>IF(AQ22="","",IF(AQ22&lt;50%,1,IF(AND(AQ22&gt;=50%,AQ22&lt;B$10),2,IF(AQ22&gt;=B$10,3))))</f>
        <v/>
      </c>
      <c r="AT22" s="120" t="str">
        <f>IF(B22&lt;&gt;"",IFERROR(IF((SUMIF(D$20:AI$20, "CLO4", D22:AI22)/AO$9)=0,"",(SUMIF(D$20:AI$20, "CLO4", D22:AI22)/AO$9)),""),"")</f>
        <v/>
      </c>
      <c r="AU22" s="92" t="str">
        <f>IF(AT22="","",IF(AT22&gt;=B$10,"Y","N"))</f>
        <v/>
      </c>
      <c r="AV22" s="92" t="str">
        <f>IF(AT22="","",IF(AT22&lt;50%,1,IF(AND(AT22&gt;=50%,AT22&lt;B$10),2,IF(AT22&gt;=B$10,3))))</f>
        <v/>
      </c>
      <c r="AW22" s="120" t="str">
        <f>IF(B22&lt;&gt;"",IFERROR(IF((SUMIF(D$20:AI$20, "CLO5", D22:AI22)/AO$10)=0,"",(SUMIF(D$20:AI$20, "CLO5", D22:AI22)/AO$10)),""),"")</f>
        <v/>
      </c>
      <c r="AX22" s="92" t="str">
        <f>IF(AW22="","",IF(AW22&gt;=B$10,"Y","N"))</f>
        <v/>
      </c>
      <c r="AY22" s="92" t="str">
        <f>IF(AW22="","",IF(AW22&lt;50%,1,IF(AND(AW22&gt;=50%,AW22&lt;B$10),2,IF(AW22&gt;=B$10,3))))</f>
        <v/>
      </c>
      <c r="AZ22" s="91" t="str">
        <f>IF(B22&lt;&gt;"",IFERROR(IF((SUMIF(D$20:AI$20, "CLO6", D22:AI22)/AO$11)=0,"",(SUMIF(D$20:AI$20, "CLO6", D22:AI22)/AO$11)),""),"")</f>
        <v/>
      </c>
      <c r="BA22" s="92" t="str">
        <f>IF(AZ22="","",IF(AZ22&gt;=B$10,"Y","N"))</f>
        <v/>
      </c>
      <c r="BB22" s="92" t="str">
        <f>IF(BA22="","",IF(BA22&lt;50%,1,IF(AND(BA22&gt;=50%,BA22&lt;B$10),2,IF(BA22&gt;=B$10,3))))</f>
        <v/>
      </c>
      <c r="BC22" s="91" t="str">
        <f>IF(B22&lt;&gt;"",IFERROR(IF((SUMIF(D$20:AI$20, "CLO7", D22:AI22)/AO$12)=0,"",(SUMIF(D$20:AI$20, "CLO7", D22:AI22)/AO$12)),""),"")</f>
        <v/>
      </c>
      <c r="BD22" s="92" t="str">
        <f>IF(BC22="","",IF(BC22&gt;=B$10,"Y","N"))</f>
        <v/>
      </c>
      <c r="BE22" s="92" t="str">
        <f>IF(BD22="","",IF(BD22&lt;50%,1,IF(AND(BD22&gt;=50%,BD22&lt;B$10),2,IF(BD22&gt;=B$10,3))))</f>
        <v/>
      </c>
      <c r="BF22" s="91" t="str">
        <f>IF(B22&lt;&gt;"",IFERROR(IF((SUMIF(D$20:AI$20, "CLO8", D22:AI22)/AO$13)=0,"",(SUMIF(D$20:AI$20, "CLO8", D22:AI22)/AO$13)),""),"")</f>
        <v/>
      </c>
      <c r="BG22" s="92" t="str">
        <f>IF(BF22="","",IF(BF22&gt;=B$10,"Y","N"))</f>
        <v/>
      </c>
      <c r="BH22" s="92" t="str">
        <f>IF(BG22="","",IF(BG22&lt;50%,1,IF(AND(BG22&gt;=50%,BG22&lt;B$10),2,IF(BG22&gt;=B$10,3))))</f>
        <v/>
      </c>
      <c r="BI22" s="91" t="str">
        <f>IF(B22&lt;&gt;"",IFERROR(IF((SUMIF(D$20:AI$20, "CLO9", D22:AI22)/AO$14)=0,"",(SUMIF(D$20:AI$20, "CLO9", D22:AI22)/AO$14)),""),"")</f>
        <v/>
      </c>
      <c r="BJ22" s="92" t="str">
        <f>IF(BI22="","",IF(BI22&gt;=B$10,"Y","N"))</f>
        <v/>
      </c>
      <c r="BK22" s="92" t="str">
        <f>IF(BJ22="","",IF(BJ22&lt;50%,1,IF(AND(BJ22&gt;=50%,BJ22&lt;B$10),2,IF(BJ22&gt;=B$10,3))))</f>
        <v/>
      </c>
      <c r="BL22" s="91" t="str">
        <f>IF(B22&lt;&gt;"",IFERROR(IF((SUMIF(D$20:AI$20,"CLO10",D22:AI22)/AO$15)=0,"",(SUMIF(D$20:AI$20,"CLO10",D22:AI22)/AO$15)),""),"")</f>
        <v/>
      </c>
      <c r="BM22" s="92" t="str">
        <f>IF(BL22="","",IF(BL22&gt;=B$10,"Y","N"))</f>
        <v/>
      </c>
      <c r="BN22" s="92" t="str">
        <f>IF(BM22="","",IF(BM22&lt;50%,1,IF(AND(BM22&gt;=50%,BM22&lt;B$10),2,IF(BM22&gt;=B$10,3))))</f>
        <v/>
      </c>
    </row>
    <row r="23" spans="1:66" ht="15.75" customHeight="1">
      <c r="A23" s="119" t="str">
        <f>IF(A$6="LECTURE","",IF('Database (LECTURE-RES-PRAC)'!A18="","",'Database (LECTURE-RES-PRAC)'!A18))</f>
        <v/>
      </c>
      <c r="B23" s="119" t="str">
        <f>IF(B$6="LECTURE","",IF('Database (LECTURE-RES-PRAC)'!B18="","",'Database (LECTURE-RES-PRAC)'!B18))</f>
        <v>bbb</v>
      </c>
      <c r="C23" s="119" t="str">
        <f>IF(C$6="LECTURE","",IF('Database (LECTURE-RES-PRAC)'!C18="","",'Database (LECTURE-RES-PRAC)'!C18))</f>
        <v/>
      </c>
      <c r="D23" s="57">
        <v>29</v>
      </c>
      <c r="E23" s="57"/>
      <c r="F23" s="57"/>
      <c r="G23" s="57"/>
      <c r="H23" s="57"/>
      <c r="I23" s="57"/>
      <c r="J23" s="57"/>
      <c r="K23" s="57"/>
      <c r="L23" s="57"/>
      <c r="M23" s="57"/>
      <c r="N23" s="116">
        <f t="shared" si="1"/>
        <v>29</v>
      </c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116">
        <f t="shared" si="2"/>
        <v>0</v>
      </c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117">
        <f t="shared" si="3"/>
        <v>0</v>
      </c>
      <c r="AK23" s="120">
        <f>IF(B23&lt;&gt;"",IFERROR(IF((SUMIF(D$20:AI$20, "CLO1", D23:AI23)/AO$6)=0,"",(SUMIF(D$20:AI$20, "CLO1", D23:AI23)/AO$6)),""),"")</f>
        <v>0.57999999999999996</v>
      </c>
      <c r="AL23" s="92" t="str">
        <f t="shared" ref="AL23:AL86" si="4">IF(AK23="","",IF(AK23&gt;=B$10,"Y","N"))</f>
        <v>N</v>
      </c>
      <c r="AM23" s="92">
        <f t="shared" ref="AM23:AM86" si="5">IF(AK23="","",IF(AK23&lt;50%,1,IF(AND(AK23&gt;=50%,AK23&lt;B$10),2,IF(AK23&gt;=B$10,3))))</f>
        <v>2</v>
      </c>
      <c r="AN23" s="120" t="str">
        <f t="shared" ref="AN23:AN86" si="6">IF(B23&lt;&gt;"",IFERROR(IF((SUMIF(D$20:AI$20, "CLO2", D23:AI23)/AO$7)=0,"",(SUMIF(D$20:AI$20, "CLO2", D23:AI23)/AO$7)),""),"")</f>
        <v/>
      </c>
      <c r="AO23" s="92" t="str">
        <f t="shared" ref="AO23:AO86" si="7">IF(AN23="","",IF(AN23&gt;=B$10,"Y","N"))</f>
        <v/>
      </c>
      <c r="AP23" s="92" t="str">
        <f t="shared" ref="AP23:AP86" si="8">IF(AN23="","",IF(AN23&lt;50%,1,IF(AND(AN23&gt;=50%,AN23&lt;B$10),2,IF(AN23&gt;=B$10,3))))</f>
        <v/>
      </c>
      <c r="AQ23" s="120" t="str">
        <f t="shared" ref="AQ23:AQ86" si="9">IF(B23&lt;&gt;"",IFERROR(IF((SUMIF(D$20:AI$20, "CLO3", D23:AI23)/AO$8)=0,"",(SUMIF(D$20:AI$20, "CLO3", D23:AI23)/AO$8)),""),"")</f>
        <v/>
      </c>
      <c r="AR23" s="92" t="str">
        <f t="shared" ref="AR23:AR86" si="10">IF(AQ23="","",IF(AQ23&gt;=B$10,"Y","N"))</f>
        <v/>
      </c>
      <c r="AS23" s="92" t="str">
        <f t="shared" ref="AS23:AS86" si="11">IF(AQ23="","",IF(AQ23&lt;50%,1,IF(AND(AQ23&gt;=50%,AQ23&lt;B$10),2,IF(AQ23&gt;=B$10,3))))</f>
        <v/>
      </c>
      <c r="AT23" s="120" t="str">
        <f t="shared" ref="AT23:AT86" si="12">IF(B23&lt;&gt;"",IFERROR(IF((SUMIF(D$20:AI$20, "CLO4", D23:AI23)/AO$9)=0,"",(SUMIF(D$20:AI$20, "CLO4", D23:AI23)/AO$9)),""),"")</f>
        <v/>
      </c>
      <c r="AU23" s="92" t="str">
        <f t="shared" ref="AU23:AU86" si="13">IF(AT23="","",IF(AT23&gt;=B$10,"Y","N"))</f>
        <v/>
      </c>
      <c r="AV23" s="92" t="str">
        <f t="shared" ref="AV23:AV86" si="14">IF(AT23="","",IF(AT23&lt;50%,1,IF(AND(AT23&gt;=50%,AT23&lt;B$10),2,IF(AT23&gt;=B$10,3))))</f>
        <v/>
      </c>
      <c r="AW23" s="120" t="str">
        <f t="shared" ref="AW23:AW86" si="15">IF(B23&lt;&gt;"",IFERROR(IF((SUMIF(D$20:AI$20, "CLO5", D23:AI23)/AO$10)=0,"",(SUMIF(D$20:AI$20, "CLO5", D23:AI23)/AO$10)),""),"")</f>
        <v/>
      </c>
      <c r="AX23" s="92" t="str">
        <f t="shared" ref="AX23:AX86" si="16">IF(AW23="","",IF(AW23&gt;=B$10,"Y","N"))</f>
        <v/>
      </c>
      <c r="AY23" s="92" t="str">
        <f t="shared" ref="AY23:AY86" si="17">IF(AW23="","",IF(AW23&lt;50%,1,IF(AND(AW23&gt;=50%,AW23&lt;B$10),2,IF(AW23&gt;=B$10,3))))</f>
        <v/>
      </c>
      <c r="AZ23" s="91" t="str">
        <f>IF(B23&lt;&gt;"",IFERROR(IF((SUMIF(D$20:AI$20, "CLO6", D23:AI23)/AO$11)=0,"",(SUMIF(D$20:AI$20, "CLO6", D23:AI23)/AO$11)),""),"")</f>
        <v/>
      </c>
      <c r="BA23" s="92" t="str">
        <f t="shared" ref="BA23:BA86" si="18">IF(AZ23="","",IF(AZ23&gt;=B$10,"Y","N"))</f>
        <v/>
      </c>
      <c r="BB23" s="92" t="str">
        <f t="shared" ref="BB23:BB86" si="19">IF(BA23="","",IF(BA23&lt;50%,1,IF(AND(BA23&gt;=50%,BA23&lt;B$10),2,IF(BA23&gt;=B$10,3))))</f>
        <v/>
      </c>
      <c r="BC23" s="91" t="str">
        <f t="shared" ref="BC23:BC86" si="20">IF(B23&lt;&gt;"",IFERROR(IF((SUMIF(D$20:AI$20, "CLO7", D23:AI23)/AO$12)=0,"",(SUMIF(D$20:AI$20, "CLO7", D23:AI23)/AO$12)),""),"")</f>
        <v/>
      </c>
      <c r="BD23" s="92" t="str">
        <f t="shared" ref="BD23:BD86" si="21">IF(BC23="","",IF(BC23&gt;=B$10,"Y","N"))</f>
        <v/>
      </c>
      <c r="BE23" s="92" t="str">
        <f t="shared" ref="BE23:BE86" si="22">IF(BD23="","",IF(BD23&lt;50%,1,IF(AND(BD23&gt;=50%,BD23&lt;B$10),2,IF(BD23&gt;=B$10,3))))</f>
        <v/>
      </c>
      <c r="BF23" s="91" t="str">
        <f t="shared" ref="BF23:BF86" si="23">IF(B23&lt;&gt;"",IFERROR(IF((SUMIF(D$20:AI$20, "CLO8", D23:AI23)/AO$13)=0,"",(SUMIF(D$20:AI$20, "CLO8", D23:AI23)/AO$13)),""),"")</f>
        <v/>
      </c>
      <c r="BG23" s="92" t="str">
        <f t="shared" ref="BG23:BG86" si="24">IF(BF23="","",IF(BF23&gt;=B$10,"Y","N"))</f>
        <v/>
      </c>
      <c r="BH23" s="92" t="str">
        <f t="shared" ref="BH23:BH86" si="25">IF(BG23="","",IF(BG23&lt;50%,1,IF(AND(BG23&gt;=50%,BG23&lt;B$10),2,IF(BG23&gt;=B$10,3))))</f>
        <v/>
      </c>
      <c r="BI23" s="91" t="str">
        <f t="shared" ref="BI23:BI86" si="26">IF(B23&lt;&gt;"",IFERROR(IF((SUMIF(D$20:AI$20, "CLO9", D23:AI23)/AO$14)=0,"",(SUMIF(D$20:AI$20, "CLO9", D23:AI23)/AO$14)),""),"")</f>
        <v/>
      </c>
      <c r="BJ23" s="92" t="str">
        <f t="shared" ref="BJ23:BJ86" si="27">IF(BI23="","",IF(BI23&gt;=B$10,"Y","N"))</f>
        <v/>
      </c>
      <c r="BK23" s="92" t="str">
        <f t="shared" ref="BK23:BK86" si="28">IF(BJ23="","",IF(BJ23&lt;50%,1,IF(AND(BJ23&gt;=50%,BJ23&lt;B$10),2,IF(BJ23&gt;=B$10,3))))</f>
        <v/>
      </c>
      <c r="BL23" s="91" t="str">
        <f t="shared" ref="BL23:BL86" si="29">IF(B23&lt;&gt;"",IFERROR(IF((SUMIF(D$20:AI$20,"CLO10",D23:AI23)/AO$15)=0,"",(SUMIF(D$20:AI$20,"CLO10",D23:AI23)/AO$15)),""),"")</f>
        <v/>
      </c>
      <c r="BM23" s="92" t="str">
        <f t="shared" ref="BM23:BM86" si="30">IF(BL23="","",IF(BL23&gt;=B$10,"Y","N"))</f>
        <v/>
      </c>
      <c r="BN23" s="92" t="str">
        <f t="shared" ref="BN23:BN86" si="31">IF(BM23="","",IF(BM23&lt;50%,1,IF(AND(BM23&gt;=50%,BM23&lt;B$10),2,IF(BM23&gt;=B$10,3))))</f>
        <v/>
      </c>
    </row>
    <row r="24" spans="1:66" ht="15.75" customHeight="1">
      <c r="A24" s="119" t="str">
        <f>IF(A$6="LECTURE","",IF('Database (LECTURE-RES-PRAC)'!A19="","",'Database (LECTURE-RES-PRAC)'!A19))</f>
        <v/>
      </c>
      <c r="B24" s="119" t="str">
        <f>IF(B$6="LECTURE","",IF('Database (LECTURE-RES-PRAC)'!B19="","",'Database (LECTURE-RES-PRAC)'!B19))</f>
        <v>ccc</v>
      </c>
      <c r="C24" s="119" t="str">
        <f>IF(C$6="LECTURE","",IF('Database (LECTURE-RES-PRAC)'!C19="","",'Database (LECTURE-RES-PRAC)'!C19))</f>
        <v/>
      </c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116">
        <f t="shared" si="1"/>
        <v>0</v>
      </c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116">
        <f t="shared" si="2"/>
        <v>0</v>
      </c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117">
        <f t="shared" si="3"/>
        <v>0</v>
      </c>
      <c r="AK24" s="120" t="str">
        <f t="shared" ref="AK24:AK86" si="32">IF(B24&lt;&gt;"",IFERROR(IF((SUMIF(D$20:AI$20, "CLO1", D24:AI24)/AO$6)=0,"",(SUMIF(D$20:AI$20, "CLO1", D24:AI24)/AO$6)),""),"")</f>
        <v/>
      </c>
      <c r="AL24" s="92" t="str">
        <f t="shared" si="4"/>
        <v/>
      </c>
      <c r="AM24" s="92" t="str">
        <f t="shared" si="5"/>
        <v/>
      </c>
      <c r="AN24" s="120" t="str">
        <f t="shared" si="6"/>
        <v/>
      </c>
      <c r="AO24" s="92" t="str">
        <f t="shared" si="7"/>
        <v/>
      </c>
      <c r="AP24" s="92" t="str">
        <f t="shared" si="8"/>
        <v/>
      </c>
      <c r="AQ24" s="120" t="str">
        <f t="shared" si="9"/>
        <v/>
      </c>
      <c r="AR24" s="92" t="str">
        <f t="shared" si="10"/>
        <v/>
      </c>
      <c r="AS24" s="92" t="str">
        <f t="shared" si="11"/>
        <v/>
      </c>
      <c r="AT24" s="120" t="str">
        <f t="shared" si="12"/>
        <v/>
      </c>
      <c r="AU24" s="92" t="str">
        <f t="shared" si="13"/>
        <v/>
      </c>
      <c r="AV24" s="92" t="str">
        <f t="shared" si="14"/>
        <v/>
      </c>
      <c r="AW24" s="120" t="str">
        <f t="shared" si="15"/>
        <v/>
      </c>
      <c r="AX24" s="92" t="str">
        <f t="shared" si="16"/>
        <v/>
      </c>
      <c r="AY24" s="92" t="str">
        <f t="shared" si="17"/>
        <v/>
      </c>
      <c r="AZ24" s="91" t="str">
        <f t="shared" ref="AZ24:AZ86" si="33">IF(B24&lt;&gt;"",IFERROR(IF((SUMIF(D$20:AI$20, "CLO6", D24:AI24)/AO$11)=0,"",(SUMIF(D$20:AI$20, "CLO6", D24:AI24)/AO$11)),""),"")</f>
        <v/>
      </c>
      <c r="BA24" s="92" t="str">
        <f t="shared" si="18"/>
        <v/>
      </c>
      <c r="BB24" s="92" t="str">
        <f t="shared" si="19"/>
        <v/>
      </c>
      <c r="BC24" s="91" t="str">
        <f t="shared" si="20"/>
        <v/>
      </c>
      <c r="BD24" s="92" t="str">
        <f t="shared" si="21"/>
        <v/>
      </c>
      <c r="BE24" s="92" t="str">
        <f t="shared" si="22"/>
        <v/>
      </c>
      <c r="BF24" s="91" t="str">
        <f t="shared" si="23"/>
        <v/>
      </c>
      <c r="BG24" s="92" t="str">
        <f t="shared" si="24"/>
        <v/>
      </c>
      <c r="BH24" s="92" t="str">
        <f t="shared" si="25"/>
        <v/>
      </c>
      <c r="BI24" s="91" t="str">
        <f t="shared" si="26"/>
        <v/>
      </c>
      <c r="BJ24" s="92" t="str">
        <f t="shared" si="27"/>
        <v/>
      </c>
      <c r="BK24" s="92" t="str">
        <f t="shared" si="28"/>
        <v/>
      </c>
      <c r="BL24" s="91" t="str">
        <f t="shared" si="29"/>
        <v/>
      </c>
      <c r="BM24" s="92" t="str">
        <f t="shared" si="30"/>
        <v/>
      </c>
      <c r="BN24" s="92" t="str">
        <f t="shared" si="31"/>
        <v/>
      </c>
    </row>
    <row r="25" spans="1:66" ht="15.75" customHeight="1">
      <c r="A25" s="119" t="str">
        <f>IF(A$6="LECTURE","",IF('Database (LECTURE-RES-PRAC)'!A20="","",'Database (LECTURE-RES-PRAC)'!A20))</f>
        <v/>
      </c>
      <c r="B25" s="119" t="str">
        <f>IF(B$6="LECTURE","",IF('Database (LECTURE-RES-PRAC)'!B20="","",'Database (LECTURE-RES-PRAC)'!B20))</f>
        <v/>
      </c>
      <c r="C25" s="119" t="str">
        <f>IF(C$6="LECTURE","",IF('Database (LECTURE-RES-PRAC)'!C20="","",'Database (LECTURE-RES-PRAC)'!C20))</f>
        <v/>
      </c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116" t="str">
        <f t="shared" si="1"/>
        <v/>
      </c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116" t="str">
        <f t="shared" si="2"/>
        <v/>
      </c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117" t="str">
        <f t="shared" si="3"/>
        <v/>
      </c>
      <c r="AK25" s="120" t="str">
        <f t="shared" si="32"/>
        <v/>
      </c>
      <c r="AL25" s="92" t="str">
        <f t="shared" si="4"/>
        <v/>
      </c>
      <c r="AM25" s="92" t="str">
        <f t="shared" si="5"/>
        <v/>
      </c>
      <c r="AN25" s="120" t="str">
        <f t="shared" si="6"/>
        <v/>
      </c>
      <c r="AO25" s="92" t="str">
        <f t="shared" si="7"/>
        <v/>
      </c>
      <c r="AP25" s="92" t="str">
        <f t="shared" si="8"/>
        <v/>
      </c>
      <c r="AQ25" s="120" t="str">
        <f t="shared" si="9"/>
        <v/>
      </c>
      <c r="AR25" s="92" t="str">
        <f t="shared" si="10"/>
        <v/>
      </c>
      <c r="AS25" s="92" t="str">
        <f t="shared" si="11"/>
        <v/>
      </c>
      <c r="AT25" s="120" t="str">
        <f t="shared" si="12"/>
        <v/>
      </c>
      <c r="AU25" s="92" t="str">
        <f t="shared" si="13"/>
        <v/>
      </c>
      <c r="AV25" s="92" t="str">
        <f t="shared" si="14"/>
        <v/>
      </c>
      <c r="AW25" s="120" t="str">
        <f t="shared" si="15"/>
        <v/>
      </c>
      <c r="AX25" s="92" t="str">
        <f t="shared" si="16"/>
        <v/>
      </c>
      <c r="AY25" s="92" t="str">
        <f t="shared" si="17"/>
        <v/>
      </c>
      <c r="AZ25" s="91" t="str">
        <f t="shared" si="33"/>
        <v/>
      </c>
      <c r="BA25" s="92" t="str">
        <f t="shared" si="18"/>
        <v/>
      </c>
      <c r="BB25" s="92" t="str">
        <f t="shared" si="19"/>
        <v/>
      </c>
      <c r="BC25" s="91" t="str">
        <f t="shared" si="20"/>
        <v/>
      </c>
      <c r="BD25" s="92" t="str">
        <f t="shared" si="21"/>
        <v/>
      </c>
      <c r="BE25" s="92" t="str">
        <f t="shared" si="22"/>
        <v/>
      </c>
      <c r="BF25" s="91" t="str">
        <f t="shared" si="23"/>
        <v/>
      </c>
      <c r="BG25" s="92" t="str">
        <f t="shared" si="24"/>
        <v/>
      </c>
      <c r="BH25" s="92" t="str">
        <f t="shared" si="25"/>
        <v/>
      </c>
      <c r="BI25" s="91" t="str">
        <f t="shared" si="26"/>
        <v/>
      </c>
      <c r="BJ25" s="92" t="str">
        <f t="shared" si="27"/>
        <v/>
      </c>
      <c r="BK25" s="92" t="str">
        <f t="shared" si="28"/>
        <v/>
      </c>
      <c r="BL25" s="91" t="str">
        <f t="shared" si="29"/>
        <v/>
      </c>
      <c r="BM25" s="92" t="str">
        <f t="shared" si="30"/>
        <v/>
      </c>
      <c r="BN25" s="92" t="str">
        <f t="shared" si="31"/>
        <v/>
      </c>
    </row>
    <row r="26" spans="1:66" ht="15.75" customHeight="1">
      <c r="A26" s="119" t="str">
        <f>IF(A$6="LECTURE","",IF('Database (LECTURE-RES-PRAC)'!A21="","",'Database (LECTURE-RES-PRAC)'!A21))</f>
        <v/>
      </c>
      <c r="B26" s="119" t="str">
        <f>IF(B$6="LECTURE","",IF('Database (LECTURE-RES-PRAC)'!B21="","",'Database (LECTURE-RES-PRAC)'!B21))</f>
        <v/>
      </c>
      <c r="C26" s="119" t="str">
        <f>IF(C$6="LECTURE","",IF('Database (LECTURE-RES-PRAC)'!C21="","",'Database (LECTURE-RES-PRAC)'!C21))</f>
        <v/>
      </c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116" t="str">
        <f t="shared" si="1"/>
        <v/>
      </c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116" t="str">
        <f t="shared" si="2"/>
        <v/>
      </c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117" t="str">
        <f t="shared" si="3"/>
        <v/>
      </c>
      <c r="AK26" s="120" t="str">
        <f t="shared" si="32"/>
        <v/>
      </c>
      <c r="AL26" s="92" t="str">
        <f t="shared" si="4"/>
        <v/>
      </c>
      <c r="AM26" s="92" t="str">
        <f t="shared" si="5"/>
        <v/>
      </c>
      <c r="AN26" s="120" t="str">
        <f t="shared" si="6"/>
        <v/>
      </c>
      <c r="AO26" s="92" t="str">
        <f t="shared" si="7"/>
        <v/>
      </c>
      <c r="AP26" s="92" t="str">
        <f t="shared" si="8"/>
        <v/>
      </c>
      <c r="AQ26" s="120" t="str">
        <f t="shared" si="9"/>
        <v/>
      </c>
      <c r="AR26" s="92" t="str">
        <f t="shared" si="10"/>
        <v/>
      </c>
      <c r="AS26" s="92" t="str">
        <f t="shared" si="11"/>
        <v/>
      </c>
      <c r="AT26" s="120" t="str">
        <f t="shared" si="12"/>
        <v/>
      </c>
      <c r="AU26" s="92" t="str">
        <f t="shared" si="13"/>
        <v/>
      </c>
      <c r="AV26" s="92" t="str">
        <f t="shared" si="14"/>
        <v/>
      </c>
      <c r="AW26" s="120" t="str">
        <f t="shared" si="15"/>
        <v/>
      </c>
      <c r="AX26" s="92" t="str">
        <f t="shared" si="16"/>
        <v/>
      </c>
      <c r="AY26" s="92" t="str">
        <f t="shared" si="17"/>
        <v/>
      </c>
      <c r="AZ26" s="91" t="str">
        <f t="shared" si="33"/>
        <v/>
      </c>
      <c r="BA26" s="92" t="str">
        <f t="shared" si="18"/>
        <v/>
      </c>
      <c r="BB26" s="92" t="str">
        <f t="shared" si="19"/>
        <v/>
      </c>
      <c r="BC26" s="91" t="str">
        <f t="shared" si="20"/>
        <v/>
      </c>
      <c r="BD26" s="92" t="str">
        <f t="shared" si="21"/>
        <v/>
      </c>
      <c r="BE26" s="92" t="str">
        <f t="shared" si="22"/>
        <v/>
      </c>
      <c r="BF26" s="91" t="str">
        <f t="shared" si="23"/>
        <v/>
      </c>
      <c r="BG26" s="92" t="str">
        <f t="shared" si="24"/>
        <v/>
      </c>
      <c r="BH26" s="92" t="str">
        <f t="shared" si="25"/>
        <v/>
      </c>
      <c r="BI26" s="91" t="str">
        <f t="shared" si="26"/>
        <v/>
      </c>
      <c r="BJ26" s="92" t="str">
        <f t="shared" si="27"/>
        <v/>
      </c>
      <c r="BK26" s="92" t="str">
        <f t="shared" si="28"/>
        <v/>
      </c>
      <c r="BL26" s="91" t="str">
        <f t="shared" si="29"/>
        <v/>
      </c>
      <c r="BM26" s="92" t="str">
        <f t="shared" si="30"/>
        <v/>
      </c>
      <c r="BN26" s="92" t="str">
        <f t="shared" si="31"/>
        <v/>
      </c>
    </row>
    <row r="27" spans="1:66" ht="15.75" customHeight="1">
      <c r="A27" s="119" t="str">
        <f>IF(A$6="LECTURE","",IF('Database (LECTURE-RES-PRAC)'!A22="","",'Database (LECTURE-RES-PRAC)'!A22))</f>
        <v/>
      </c>
      <c r="B27" s="119" t="str">
        <f>IF(B$6="LECTURE","",IF('Database (LECTURE-RES-PRAC)'!B22="","",'Database (LECTURE-RES-PRAC)'!B22))</f>
        <v/>
      </c>
      <c r="C27" s="119" t="str">
        <f>IF(C$6="LECTURE","",IF('Database (LECTURE-RES-PRAC)'!C22="","",'Database (LECTURE-RES-PRAC)'!C22))</f>
        <v/>
      </c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116" t="str">
        <f t="shared" si="1"/>
        <v/>
      </c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116" t="str">
        <f t="shared" si="2"/>
        <v/>
      </c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117" t="str">
        <f t="shared" si="3"/>
        <v/>
      </c>
      <c r="AK27" s="120" t="str">
        <f t="shared" si="32"/>
        <v/>
      </c>
      <c r="AL27" s="92" t="str">
        <f t="shared" si="4"/>
        <v/>
      </c>
      <c r="AM27" s="92" t="str">
        <f t="shared" si="5"/>
        <v/>
      </c>
      <c r="AN27" s="120" t="str">
        <f t="shared" si="6"/>
        <v/>
      </c>
      <c r="AO27" s="92" t="str">
        <f t="shared" si="7"/>
        <v/>
      </c>
      <c r="AP27" s="92" t="str">
        <f t="shared" si="8"/>
        <v/>
      </c>
      <c r="AQ27" s="120" t="str">
        <f t="shared" si="9"/>
        <v/>
      </c>
      <c r="AR27" s="92" t="str">
        <f t="shared" si="10"/>
        <v/>
      </c>
      <c r="AS27" s="92" t="str">
        <f t="shared" si="11"/>
        <v/>
      </c>
      <c r="AT27" s="120" t="str">
        <f t="shared" si="12"/>
        <v/>
      </c>
      <c r="AU27" s="92" t="str">
        <f t="shared" si="13"/>
        <v/>
      </c>
      <c r="AV27" s="92" t="str">
        <f t="shared" si="14"/>
        <v/>
      </c>
      <c r="AW27" s="120" t="str">
        <f t="shared" si="15"/>
        <v/>
      </c>
      <c r="AX27" s="92" t="str">
        <f t="shared" si="16"/>
        <v/>
      </c>
      <c r="AY27" s="92" t="str">
        <f t="shared" si="17"/>
        <v/>
      </c>
      <c r="AZ27" s="91" t="str">
        <f t="shared" si="33"/>
        <v/>
      </c>
      <c r="BA27" s="92" t="str">
        <f t="shared" si="18"/>
        <v/>
      </c>
      <c r="BB27" s="92" t="str">
        <f t="shared" si="19"/>
        <v/>
      </c>
      <c r="BC27" s="91" t="str">
        <f t="shared" si="20"/>
        <v/>
      </c>
      <c r="BD27" s="92" t="str">
        <f t="shared" si="21"/>
        <v/>
      </c>
      <c r="BE27" s="92" t="str">
        <f t="shared" si="22"/>
        <v/>
      </c>
      <c r="BF27" s="91" t="str">
        <f t="shared" si="23"/>
        <v/>
      </c>
      <c r="BG27" s="92" t="str">
        <f t="shared" si="24"/>
        <v/>
      </c>
      <c r="BH27" s="92" t="str">
        <f t="shared" si="25"/>
        <v/>
      </c>
      <c r="BI27" s="91" t="str">
        <f t="shared" si="26"/>
        <v/>
      </c>
      <c r="BJ27" s="92" t="str">
        <f t="shared" si="27"/>
        <v/>
      </c>
      <c r="BK27" s="92" t="str">
        <f t="shared" si="28"/>
        <v/>
      </c>
      <c r="BL27" s="91" t="str">
        <f t="shared" si="29"/>
        <v/>
      </c>
      <c r="BM27" s="92" t="str">
        <f t="shared" si="30"/>
        <v/>
      </c>
      <c r="BN27" s="92" t="str">
        <f t="shared" si="31"/>
        <v/>
      </c>
    </row>
    <row r="28" spans="1:66" ht="15.75" customHeight="1">
      <c r="A28" s="119" t="str">
        <f>IF(A$6="LECTURE","",IF('Database (LECTURE-RES-PRAC)'!A23="","",'Database (LECTURE-RES-PRAC)'!A23))</f>
        <v/>
      </c>
      <c r="B28" s="119" t="str">
        <f>IF(B$6="LECTURE","",IF('Database (LECTURE-RES-PRAC)'!B23="","",'Database (LECTURE-RES-PRAC)'!B23))</f>
        <v/>
      </c>
      <c r="C28" s="119" t="str">
        <f>IF(C$6="LECTURE","",IF('Database (LECTURE-RES-PRAC)'!C23="","",'Database (LECTURE-RES-PRAC)'!C23))</f>
        <v/>
      </c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116" t="str">
        <f t="shared" si="1"/>
        <v/>
      </c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116" t="str">
        <f t="shared" si="2"/>
        <v/>
      </c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117" t="str">
        <f t="shared" si="3"/>
        <v/>
      </c>
      <c r="AK28" s="120" t="str">
        <f t="shared" si="32"/>
        <v/>
      </c>
      <c r="AL28" s="92" t="str">
        <f t="shared" si="4"/>
        <v/>
      </c>
      <c r="AM28" s="92" t="str">
        <f t="shared" si="5"/>
        <v/>
      </c>
      <c r="AN28" s="120" t="str">
        <f t="shared" si="6"/>
        <v/>
      </c>
      <c r="AO28" s="92" t="str">
        <f t="shared" si="7"/>
        <v/>
      </c>
      <c r="AP28" s="92" t="str">
        <f t="shared" si="8"/>
        <v/>
      </c>
      <c r="AQ28" s="120" t="str">
        <f t="shared" si="9"/>
        <v/>
      </c>
      <c r="AR28" s="92" t="str">
        <f t="shared" si="10"/>
        <v/>
      </c>
      <c r="AS28" s="92" t="str">
        <f t="shared" si="11"/>
        <v/>
      </c>
      <c r="AT28" s="120" t="str">
        <f t="shared" si="12"/>
        <v/>
      </c>
      <c r="AU28" s="92" t="str">
        <f t="shared" si="13"/>
        <v/>
      </c>
      <c r="AV28" s="92" t="str">
        <f t="shared" si="14"/>
        <v/>
      </c>
      <c r="AW28" s="120" t="str">
        <f t="shared" si="15"/>
        <v/>
      </c>
      <c r="AX28" s="92" t="str">
        <f t="shared" si="16"/>
        <v/>
      </c>
      <c r="AY28" s="92" t="str">
        <f t="shared" si="17"/>
        <v/>
      </c>
      <c r="AZ28" s="91" t="str">
        <f t="shared" si="33"/>
        <v/>
      </c>
      <c r="BA28" s="92" t="str">
        <f t="shared" si="18"/>
        <v/>
      </c>
      <c r="BB28" s="92" t="str">
        <f t="shared" si="19"/>
        <v/>
      </c>
      <c r="BC28" s="91" t="str">
        <f t="shared" si="20"/>
        <v/>
      </c>
      <c r="BD28" s="92" t="str">
        <f t="shared" si="21"/>
        <v/>
      </c>
      <c r="BE28" s="92" t="str">
        <f t="shared" si="22"/>
        <v/>
      </c>
      <c r="BF28" s="91" t="str">
        <f t="shared" si="23"/>
        <v/>
      </c>
      <c r="BG28" s="92" t="str">
        <f t="shared" si="24"/>
        <v/>
      </c>
      <c r="BH28" s="92" t="str">
        <f t="shared" si="25"/>
        <v/>
      </c>
      <c r="BI28" s="91" t="str">
        <f t="shared" si="26"/>
        <v/>
      </c>
      <c r="BJ28" s="92" t="str">
        <f t="shared" si="27"/>
        <v/>
      </c>
      <c r="BK28" s="92" t="str">
        <f t="shared" si="28"/>
        <v/>
      </c>
      <c r="BL28" s="91" t="str">
        <f t="shared" si="29"/>
        <v/>
      </c>
      <c r="BM28" s="92" t="str">
        <f t="shared" si="30"/>
        <v/>
      </c>
      <c r="BN28" s="92" t="str">
        <f t="shared" si="31"/>
        <v/>
      </c>
    </row>
    <row r="29" spans="1:66" ht="15.75" customHeight="1">
      <c r="A29" s="119" t="str">
        <f>IF(A$6="LECTURE","",IF('Database (LECTURE-RES-PRAC)'!A24="","",'Database (LECTURE-RES-PRAC)'!A24))</f>
        <v/>
      </c>
      <c r="B29" s="119" t="str">
        <f>IF(B$6="LECTURE","",IF('Database (LECTURE-RES-PRAC)'!B24="","",'Database (LECTURE-RES-PRAC)'!B24))</f>
        <v/>
      </c>
      <c r="C29" s="119" t="str">
        <f>IF(C$6="LECTURE","",IF('Database (LECTURE-RES-PRAC)'!C24="","",'Database (LECTURE-RES-PRAC)'!C24))</f>
        <v/>
      </c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116" t="str">
        <f t="shared" si="1"/>
        <v/>
      </c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116" t="str">
        <f t="shared" si="2"/>
        <v/>
      </c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117" t="str">
        <f t="shared" si="3"/>
        <v/>
      </c>
      <c r="AK29" s="120" t="str">
        <f t="shared" si="32"/>
        <v/>
      </c>
      <c r="AL29" s="92" t="str">
        <f t="shared" si="4"/>
        <v/>
      </c>
      <c r="AM29" s="92" t="str">
        <f t="shared" si="5"/>
        <v/>
      </c>
      <c r="AN29" s="120" t="str">
        <f t="shared" si="6"/>
        <v/>
      </c>
      <c r="AO29" s="92" t="str">
        <f t="shared" si="7"/>
        <v/>
      </c>
      <c r="AP29" s="92" t="str">
        <f t="shared" si="8"/>
        <v/>
      </c>
      <c r="AQ29" s="120" t="str">
        <f t="shared" si="9"/>
        <v/>
      </c>
      <c r="AR29" s="92" t="str">
        <f t="shared" si="10"/>
        <v/>
      </c>
      <c r="AS29" s="92" t="str">
        <f t="shared" si="11"/>
        <v/>
      </c>
      <c r="AT29" s="120" t="str">
        <f t="shared" si="12"/>
        <v/>
      </c>
      <c r="AU29" s="92" t="str">
        <f t="shared" si="13"/>
        <v/>
      </c>
      <c r="AV29" s="92" t="str">
        <f t="shared" si="14"/>
        <v/>
      </c>
      <c r="AW29" s="120" t="str">
        <f t="shared" si="15"/>
        <v/>
      </c>
      <c r="AX29" s="92" t="str">
        <f t="shared" si="16"/>
        <v/>
      </c>
      <c r="AY29" s="92" t="str">
        <f t="shared" si="17"/>
        <v/>
      </c>
      <c r="AZ29" s="91" t="str">
        <f t="shared" si="33"/>
        <v/>
      </c>
      <c r="BA29" s="92" t="str">
        <f t="shared" si="18"/>
        <v/>
      </c>
      <c r="BB29" s="92" t="str">
        <f t="shared" si="19"/>
        <v/>
      </c>
      <c r="BC29" s="91" t="str">
        <f t="shared" si="20"/>
        <v/>
      </c>
      <c r="BD29" s="92" t="str">
        <f t="shared" si="21"/>
        <v/>
      </c>
      <c r="BE29" s="92" t="str">
        <f t="shared" si="22"/>
        <v/>
      </c>
      <c r="BF29" s="91" t="str">
        <f t="shared" si="23"/>
        <v/>
      </c>
      <c r="BG29" s="92" t="str">
        <f t="shared" si="24"/>
        <v/>
      </c>
      <c r="BH29" s="92" t="str">
        <f t="shared" si="25"/>
        <v/>
      </c>
      <c r="BI29" s="91" t="str">
        <f t="shared" si="26"/>
        <v/>
      </c>
      <c r="BJ29" s="92" t="str">
        <f t="shared" si="27"/>
        <v/>
      </c>
      <c r="BK29" s="92" t="str">
        <f t="shared" si="28"/>
        <v/>
      </c>
      <c r="BL29" s="91" t="str">
        <f t="shared" si="29"/>
        <v/>
      </c>
      <c r="BM29" s="92" t="str">
        <f t="shared" si="30"/>
        <v/>
      </c>
      <c r="BN29" s="92" t="str">
        <f t="shared" si="31"/>
        <v/>
      </c>
    </row>
    <row r="30" spans="1:66" ht="15.75" customHeight="1">
      <c r="A30" s="119" t="str">
        <f>IF(A$6="LECTURE","",IF('Database (LECTURE-RES-PRAC)'!A25="","",'Database (LECTURE-RES-PRAC)'!A25))</f>
        <v/>
      </c>
      <c r="B30" s="119" t="str">
        <f>IF(B$6="LECTURE","",IF('Database (LECTURE-RES-PRAC)'!B25="","",'Database (LECTURE-RES-PRAC)'!B25))</f>
        <v/>
      </c>
      <c r="C30" s="119" t="str">
        <f>IF(C$6="LECTURE","",IF('Database (LECTURE-RES-PRAC)'!C25="","",'Database (LECTURE-RES-PRAC)'!C25))</f>
        <v/>
      </c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116" t="str">
        <f t="shared" si="1"/>
        <v/>
      </c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116" t="str">
        <f t="shared" si="2"/>
        <v/>
      </c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117" t="str">
        <f t="shared" si="3"/>
        <v/>
      </c>
      <c r="AK30" s="120" t="str">
        <f t="shared" si="32"/>
        <v/>
      </c>
      <c r="AL30" s="92" t="str">
        <f t="shared" si="4"/>
        <v/>
      </c>
      <c r="AM30" s="92" t="str">
        <f t="shared" si="5"/>
        <v/>
      </c>
      <c r="AN30" s="120" t="str">
        <f t="shared" si="6"/>
        <v/>
      </c>
      <c r="AO30" s="92" t="str">
        <f t="shared" si="7"/>
        <v/>
      </c>
      <c r="AP30" s="92" t="str">
        <f t="shared" si="8"/>
        <v/>
      </c>
      <c r="AQ30" s="120" t="str">
        <f t="shared" si="9"/>
        <v/>
      </c>
      <c r="AR30" s="92" t="str">
        <f t="shared" si="10"/>
        <v/>
      </c>
      <c r="AS30" s="92" t="str">
        <f t="shared" si="11"/>
        <v/>
      </c>
      <c r="AT30" s="120" t="str">
        <f t="shared" si="12"/>
        <v/>
      </c>
      <c r="AU30" s="92" t="str">
        <f t="shared" si="13"/>
        <v/>
      </c>
      <c r="AV30" s="92" t="str">
        <f t="shared" si="14"/>
        <v/>
      </c>
      <c r="AW30" s="120" t="str">
        <f t="shared" si="15"/>
        <v/>
      </c>
      <c r="AX30" s="92" t="str">
        <f t="shared" si="16"/>
        <v/>
      </c>
      <c r="AY30" s="92" t="str">
        <f t="shared" si="17"/>
        <v/>
      </c>
      <c r="AZ30" s="91" t="str">
        <f t="shared" si="33"/>
        <v/>
      </c>
      <c r="BA30" s="92" t="str">
        <f t="shared" si="18"/>
        <v/>
      </c>
      <c r="BB30" s="92" t="str">
        <f t="shared" si="19"/>
        <v/>
      </c>
      <c r="BC30" s="91" t="str">
        <f t="shared" si="20"/>
        <v/>
      </c>
      <c r="BD30" s="92" t="str">
        <f t="shared" si="21"/>
        <v/>
      </c>
      <c r="BE30" s="92" t="str">
        <f t="shared" si="22"/>
        <v/>
      </c>
      <c r="BF30" s="91" t="str">
        <f t="shared" si="23"/>
        <v/>
      </c>
      <c r="BG30" s="92" t="str">
        <f t="shared" si="24"/>
        <v/>
      </c>
      <c r="BH30" s="92" t="str">
        <f t="shared" si="25"/>
        <v/>
      </c>
      <c r="BI30" s="91" t="str">
        <f t="shared" si="26"/>
        <v/>
      </c>
      <c r="BJ30" s="92" t="str">
        <f t="shared" si="27"/>
        <v/>
      </c>
      <c r="BK30" s="92" t="str">
        <f t="shared" si="28"/>
        <v/>
      </c>
      <c r="BL30" s="91" t="str">
        <f t="shared" si="29"/>
        <v/>
      </c>
      <c r="BM30" s="92" t="str">
        <f t="shared" si="30"/>
        <v/>
      </c>
      <c r="BN30" s="92" t="str">
        <f t="shared" si="31"/>
        <v/>
      </c>
    </row>
    <row r="31" spans="1:66" ht="15.75" customHeight="1">
      <c r="A31" s="119" t="str">
        <f>IF(A$6="LECTURE","",IF('Database (LECTURE-RES-PRAC)'!A26="","",'Database (LECTURE-RES-PRAC)'!A26))</f>
        <v/>
      </c>
      <c r="B31" s="119" t="str">
        <f>IF(B$6="LECTURE","",IF('Database (LECTURE-RES-PRAC)'!B26="","",'Database (LECTURE-RES-PRAC)'!B26))</f>
        <v/>
      </c>
      <c r="C31" s="119" t="str">
        <f>IF(C$6="LECTURE","",IF('Database (LECTURE-RES-PRAC)'!C26="","",'Database (LECTURE-RES-PRAC)'!C26))</f>
        <v/>
      </c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116" t="str">
        <f t="shared" ref="N31:N45" si="34">IF(B31&lt;&gt;"",SUM(D31:M31),"")</f>
        <v/>
      </c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116" t="str">
        <f t="shared" si="2"/>
        <v/>
      </c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117" t="str">
        <f t="shared" si="3"/>
        <v/>
      </c>
      <c r="AK31" s="120" t="str">
        <f t="shared" si="32"/>
        <v/>
      </c>
      <c r="AL31" s="92" t="str">
        <f t="shared" si="4"/>
        <v/>
      </c>
      <c r="AM31" s="92" t="str">
        <f t="shared" si="5"/>
        <v/>
      </c>
      <c r="AN31" s="120" t="str">
        <f t="shared" si="6"/>
        <v/>
      </c>
      <c r="AO31" s="92" t="str">
        <f t="shared" si="7"/>
        <v/>
      </c>
      <c r="AP31" s="92" t="str">
        <f t="shared" si="8"/>
        <v/>
      </c>
      <c r="AQ31" s="120" t="str">
        <f t="shared" si="9"/>
        <v/>
      </c>
      <c r="AR31" s="92" t="str">
        <f t="shared" si="10"/>
        <v/>
      </c>
      <c r="AS31" s="92" t="str">
        <f t="shared" si="11"/>
        <v/>
      </c>
      <c r="AT31" s="120" t="str">
        <f t="shared" si="12"/>
        <v/>
      </c>
      <c r="AU31" s="92" t="str">
        <f t="shared" si="13"/>
        <v/>
      </c>
      <c r="AV31" s="92" t="str">
        <f t="shared" si="14"/>
        <v/>
      </c>
      <c r="AW31" s="120" t="str">
        <f t="shared" si="15"/>
        <v/>
      </c>
      <c r="AX31" s="92" t="str">
        <f t="shared" si="16"/>
        <v/>
      </c>
      <c r="AY31" s="92" t="str">
        <f t="shared" si="17"/>
        <v/>
      </c>
      <c r="AZ31" s="91" t="str">
        <f t="shared" si="33"/>
        <v/>
      </c>
      <c r="BA31" s="92" t="str">
        <f t="shared" si="18"/>
        <v/>
      </c>
      <c r="BB31" s="92" t="str">
        <f t="shared" si="19"/>
        <v/>
      </c>
      <c r="BC31" s="91" t="str">
        <f t="shared" si="20"/>
        <v/>
      </c>
      <c r="BD31" s="92" t="str">
        <f t="shared" si="21"/>
        <v/>
      </c>
      <c r="BE31" s="92" t="str">
        <f t="shared" si="22"/>
        <v/>
      </c>
      <c r="BF31" s="91" t="str">
        <f t="shared" si="23"/>
        <v/>
      </c>
      <c r="BG31" s="92" t="str">
        <f t="shared" si="24"/>
        <v/>
      </c>
      <c r="BH31" s="92" t="str">
        <f t="shared" si="25"/>
        <v/>
      </c>
      <c r="BI31" s="91" t="str">
        <f t="shared" si="26"/>
        <v/>
      </c>
      <c r="BJ31" s="92" t="str">
        <f t="shared" si="27"/>
        <v/>
      </c>
      <c r="BK31" s="92" t="str">
        <f t="shared" si="28"/>
        <v/>
      </c>
      <c r="BL31" s="91" t="str">
        <f t="shared" si="29"/>
        <v/>
      </c>
      <c r="BM31" s="92" t="str">
        <f t="shared" si="30"/>
        <v/>
      </c>
      <c r="BN31" s="92" t="str">
        <f t="shared" si="31"/>
        <v/>
      </c>
    </row>
    <row r="32" spans="1:66" ht="15.75" customHeight="1">
      <c r="A32" s="119" t="str">
        <f>IF(A$6="LECTURE","",IF('Database (LECTURE-RES-PRAC)'!A27="","",'Database (LECTURE-RES-PRAC)'!A27))</f>
        <v/>
      </c>
      <c r="B32" s="119" t="str">
        <f>IF(B$6="LECTURE","",IF('Database (LECTURE-RES-PRAC)'!B27="","",'Database (LECTURE-RES-PRAC)'!B27))</f>
        <v/>
      </c>
      <c r="C32" s="119" t="str">
        <f>IF(C$6="LECTURE","",IF('Database (LECTURE-RES-PRAC)'!C27="","",'Database (LECTURE-RES-PRAC)'!C27))</f>
        <v/>
      </c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116" t="str">
        <f t="shared" si="34"/>
        <v/>
      </c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116" t="str">
        <f t="shared" si="2"/>
        <v/>
      </c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117" t="str">
        <f t="shared" si="3"/>
        <v/>
      </c>
      <c r="AK32" s="120" t="str">
        <f t="shared" si="32"/>
        <v/>
      </c>
      <c r="AL32" s="92" t="str">
        <f t="shared" si="4"/>
        <v/>
      </c>
      <c r="AM32" s="92" t="str">
        <f t="shared" si="5"/>
        <v/>
      </c>
      <c r="AN32" s="120" t="str">
        <f t="shared" si="6"/>
        <v/>
      </c>
      <c r="AO32" s="92" t="str">
        <f t="shared" si="7"/>
        <v/>
      </c>
      <c r="AP32" s="92" t="str">
        <f t="shared" si="8"/>
        <v/>
      </c>
      <c r="AQ32" s="120" t="str">
        <f t="shared" si="9"/>
        <v/>
      </c>
      <c r="AR32" s="92" t="str">
        <f t="shared" si="10"/>
        <v/>
      </c>
      <c r="AS32" s="92" t="str">
        <f t="shared" si="11"/>
        <v/>
      </c>
      <c r="AT32" s="120" t="str">
        <f t="shared" si="12"/>
        <v/>
      </c>
      <c r="AU32" s="92" t="str">
        <f t="shared" si="13"/>
        <v/>
      </c>
      <c r="AV32" s="92" t="str">
        <f t="shared" si="14"/>
        <v/>
      </c>
      <c r="AW32" s="120" t="str">
        <f t="shared" si="15"/>
        <v/>
      </c>
      <c r="AX32" s="92" t="str">
        <f t="shared" si="16"/>
        <v/>
      </c>
      <c r="AY32" s="92" t="str">
        <f t="shared" si="17"/>
        <v/>
      </c>
      <c r="AZ32" s="91" t="str">
        <f t="shared" si="33"/>
        <v/>
      </c>
      <c r="BA32" s="92" t="str">
        <f t="shared" si="18"/>
        <v/>
      </c>
      <c r="BB32" s="92" t="str">
        <f t="shared" si="19"/>
        <v/>
      </c>
      <c r="BC32" s="91" t="str">
        <f t="shared" si="20"/>
        <v/>
      </c>
      <c r="BD32" s="92" t="str">
        <f t="shared" si="21"/>
        <v/>
      </c>
      <c r="BE32" s="92" t="str">
        <f t="shared" si="22"/>
        <v/>
      </c>
      <c r="BF32" s="91" t="str">
        <f t="shared" si="23"/>
        <v/>
      </c>
      <c r="BG32" s="92" t="str">
        <f t="shared" si="24"/>
        <v/>
      </c>
      <c r="BH32" s="92" t="str">
        <f t="shared" si="25"/>
        <v/>
      </c>
      <c r="BI32" s="91" t="str">
        <f t="shared" si="26"/>
        <v/>
      </c>
      <c r="BJ32" s="92" t="str">
        <f t="shared" si="27"/>
        <v/>
      </c>
      <c r="BK32" s="92" t="str">
        <f t="shared" si="28"/>
        <v/>
      </c>
      <c r="BL32" s="91" t="str">
        <f t="shared" si="29"/>
        <v/>
      </c>
      <c r="BM32" s="92" t="str">
        <f t="shared" si="30"/>
        <v/>
      </c>
      <c r="BN32" s="92" t="str">
        <f t="shared" si="31"/>
        <v/>
      </c>
    </row>
    <row r="33" spans="1:66" ht="15.75" customHeight="1">
      <c r="A33" s="119" t="str">
        <f>IF(A$6="LECTURE","",IF('Database (LECTURE-RES-PRAC)'!A28="","",'Database (LECTURE-RES-PRAC)'!A28))</f>
        <v/>
      </c>
      <c r="B33" s="119" t="str">
        <f>IF(B$6="LECTURE","",IF('Database (LECTURE-RES-PRAC)'!B28="","",'Database (LECTURE-RES-PRAC)'!B28))</f>
        <v/>
      </c>
      <c r="C33" s="119" t="str">
        <f>IF(C$6="LECTURE","",IF('Database (LECTURE-RES-PRAC)'!C28="","",'Database (LECTURE-RES-PRAC)'!C28))</f>
        <v/>
      </c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116" t="str">
        <f t="shared" si="34"/>
        <v/>
      </c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116" t="str">
        <f t="shared" si="2"/>
        <v/>
      </c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117" t="str">
        <f t="shared" si="3"/>
        <v/>
      </c>
      <c r="AK33" s="120" t="str">
        <f t="shared" si="32"/>
        <v/>
      </c>
      <c r="AL33" s="92" t="str">
        <f t="shared" si="4"/>
        <v/>
      </c>
      <c r="AM33" s="92" t="str">
        <f t="shared" si="5"/>
        <v/>
      </c>
      <c r="AN33" s="120" t="str">
        <f t="shared" si="6"/>
        <v/>
      </c>
      <c r="AO33" s="92" t="str">
        <f t="shared" si="7"/>
        <v/>
      </c>
      <c r="AP33" s="92" t="str">
        <f t="shared" si="8"/>
        <v/>
      </c>
      <c r="AQ33" s="120" t="str">
        <f t="shared" si="9"/>
        <v/>
      </c>
      <c r="AR33" s="92" t="str">
        <f t="shared" si="10"/>
        <v/>
      </c>
      <c r="AS33" s="92" t="str">
        <f t="shared" si="11"/>
        <v/>
      </c>
      <c r="AT33" s="120" t="str">
        <f t="shared" si="12"/>
        <v/>
      </c>
      <c r="AU33" s="92" t="str">
        <f t="shared" si="13"/>
        <v/>
      </c>
      <c r="AV33" s="92" t="str">
        <f t="shared" si="14"/>
        <v/>
      </c>
      <c r="AW33" s="120" t="str">
        <f t="shared" si="15"/>
        <v/>
      </c>
      <c r="AX33" s="92" t="str">
        <f t="shared" si="16"/>
        <v/>
      </c>
      <c r="AY33" s="92" t="str">
        <f t="shared" si="17"/>
        <v/>
      </c>
      <c r="AZ33" s="91" t="str">
        <f t="shared" si="33"/>
        <v/>
      </c>
      <c r="BA33" s="92" t="str">
        <f t="shared" si="18"/>
        <v/>
      </c>
      <c r="BB33" s="92" t="str">
        <f t="shared" si="19"/>
        <v/>
      </c>
      <c r="BC33" s="91" t="str">
        <f t="shared" si="20"/>
        <v/>
      </c>
      <c r="BD33" s="92" t="str">
        <f t="shared" si="21"/>
        <v/>
      </c>
      <c r="BE33" s="92" t="str">
        <f t="shared" si="22"/>
        <v/>
      </c>
      <c r="BF33" s="91" t="str">
        <f t="shared" si="23"/>
        <v/>
      </c>
      <c r="BG33" s="92" t="str">
        <f t="shared" si="24"/>
        <v/>
      </c>
      <c r="BH33" s="92" t="str">
        <f t="shared" si="25"/>
        <v/>
      </c>
      <c r="BI33" s="91" t="str">
        <f t="shared" si="26"/>
        <v/>
      </c>
      <c r="BJ33" s="92" t="str">
        <f t="shared" si="27"/>
        <v/>
      </c>
      <c r="BK33" s="92" t="str">
        <f t="shared" si="28"/>
        <v/>
      </c>
      <c r="BL33" s="91" t="str">
        <f t="shared" si="29"/>
        <v/>
      </c>
      <c r="BM33" s="92" t="str">
        <f t="shared" si="30"/>
        <v/>
      </c>
      <c r="BN33" s="92" t="str">
        <f t="shared" si="31"/>
        <v/>
      </c>
    </row>
    <row r="34" spans="1:66" ht="15.75" customHeight="1">
      <c r="A34" s="119" t="str">
        <f>IF(A$6="LECTURE","",IF('Database (LECTURE-RES-PRAC)'!A29="","",'Database (LECTURE-RES-PRAC)'!A29))</f>
        <v/>
      </c>
      <c r="B34" s="119" t="str">
        <f>IF(B$6="LECTURE","",IF('Database (LECTURE-RES-PRAC)'!B29="","",'Database (LECTURE-RES-PRAC)'!B29))</f>
        <v/>
      </c>
      <c r="C34" s="119" t="str">
        <f>IF(C$6="LECTURE","",IF('Database (LECTURE-RES-PRAC)'!C29="","",'Database (LECTURE-RES-PRAC)'!C29))</f>
        <v/>
      </c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116" t="str">
        <f t="shared" si="34"/>
        <v/>
      </c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116" t="str">
        <f t="shared" si="2"/>
        <v/>
      </c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117" t="str">
        <f t="shared" si="3"/>
        <v/>
      </c>
      <c r="AK34" s="120" t="str">
        <f t="shared" si="32"/>
        <v/>
      </c>
      <c r="AL34" s="92" t="str">
        <f t="shared" si="4"/>
        <v/>
      </c>
      <c r="AM34" s="92" t="str">
        <f t="shared" si="5"/>
        <v/>
      </c>
      <c r="AN34" s="120" t="str">
        <f t="shared" si="6"/>
        <v/>
      </c>
      <c r="AO34" s="92" t="str">
        <f t="shared" si="7"/>
        <v/>
      </c>
      <c r="AP34" s="92" t="str">
        <f t="shared" si="8"/>
        <v/>
      </c>
      <c r="AQ34" s="120" t="str">
        <f t="shared" si="9"/>
        <v/>
      </c>
      <c r="AR34" s="92" t="str">
        <f t="shared" si="10"/>
        <v/>
      </c>
      <c r="AS34" s="92" t="str">
        <f t="shared" si="11"/>
        <v/>
      </c>
      <c r="AT34" s="120" t="str">
        <f t="shared" si="12"/>
        <v/>
      </c>
      <c r="AU34" s="92" t="str">
        <f t="shared" si="13"/>
        <v/>
      </c>
      <c r="AV34" s="92" t="str">
        <f t="shared" si="14"/>
        <v/>
      </c>
      <c r="AW34" s="120" t="str">
        <f t="shared" si="15"/>
        <v/>
      </c>
      <c r="AX34" s="92" t="str">
        <f t="shared" si="16"/>
        <v/>
      </c>
      <c r="AY34" s="92" t="str">
        <f t="shared" si="17"/>
        <v/>
      </c>
      <c r="AZ34" s="91" t="str">
        <f t="shared" si="33"/>
        <v/>
      </c>
      <c r="BA34" s="92" t="str">
        <f t="shared" si="18"/>
        <v/>
      </c>
      <c r="BB34" s="92" t="str">
        <f t="shared" si="19"/>
        <v/>
      </c>
      <c r="BC34" s="91" t="str">
        <f t="shared" si="20"/>
        <v/>
      </c>
      <c r="BD34" s="92" t="str">
        <f t="shared" si="21"/>
        <v/>
      </c>
      <c r="BE34" s="92" t="str">
        <f t="shared" si="22"/>
        <v/>
      </c>
      <c r="BF34" s="91" t="str">
        <f t="shared" si="23"/>
        <v/>
      </c>
      <c r="BG34" s="92" t="str">
        <f t="shared" si="24"/>
        <v/>
      </c>
      <c r="BH34" s="92" t="str">
        <f t="shared" si="25"/>
        <v/>
      </c>
      <c r="BI34" s="91" t="str">
        <f t="shared" si="26"/>
        <v/>
      </c>
      <c r="BJ34" s="92" t="str">
        <f t="shared" si="27"/>
        <v/>
      </c>
      <c r="BK34" s="92" t="str">
        <f t="shared" si="28"/>
        <v/>
      </c>
      <c r="BL34" s="91" t="str">
        <f t="shared" si="29"/>
        <v/>
      </c>
      <c r="BM34" s="92" t="str">
        <f t="shared" si="30"/>
        <v/>
      </c>
      <c r="BN34" s="92" t="str">
        <f t="shared" si="31"/>
        <v/>
      </c>
    </row>
    <row r="35" spans="1:66" ht="15.75" customHeight="1">
      <c r="A35" s="119" t="str">
        <f>IF(A$6="LECTURE","",IF('Database (LECTURE-RES-PRAC)'!A30="","",'Database (LECTURE-RES-PRAC)'!A30))</f>
        <v/>
      </c>
      <c r="B35" s="119" t="str">
        <f>IF(B$6="LECTURE","",IF('Database (LECTURE-RES-PRAC)'!B30="","",'Database (LECTURE-RES-PRAC)'!B30))</f>
        <v/>
      </c>
      <c r="C35" s="119" t="str">
        <f>IF(C$6="LECTURE","",IF('Database (LECTURE-RES-PRAC)'!C30="","",'Database (LECTURE-RES-PRAC)'!C30))</f>
        <v/>
      </c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116" t="str">
        <f t="shared" si="34"/>
        <v/>
      </c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116" t="str">
        <f t="shared" si="2"/>
        <v/>
      </c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117" t="str">
        <f t="shared" si="3"/>
        <v/>
      </c>
      <c r="AK35" s="120" t="str">
        <f t="shared" si="32"/>
        <v/>
      </c>
      <c r="AL35" s="92" t="str">
        <f t="shared" si="4"/>
        <v/>
      </c>
      <c r="AM35" s="92" t="str">
        <f t="shared" si="5"/>
        <v/>
      </c>
      <c r="AN35" s="120" t="str">
        <f t="shared" si="6"/>
        <v/>
      </c>
      <c r="AO35" s="92" t="str">
        <f t="shared" si="7"/>
        <v/>
      </c>
      <c r="AP35" s="92" t="str">
        <f t="shared" si="8"/>
        <v/>
      </c>
      <c r="AQ35" s="120" t="str">
        <f t="shared" si="9"/>
        <v/>
      </c>
      <c r="AR35" s="92" t="str">
        <f t="shared" si="10"/>
        <v/>
      </c>
      <c r="AS35" s="92" t="str">
        <f t="shared" si="11"/>
        <v/>
      </c>
      <c r="AT35" s="120" t="str">
        <f t="shared" si="12"/>
        <v/>
      </c>
      <c r="AU35" s="92" t="str">
        <f t="shared" si="13"/>
        <v/>
      </c>
      <c r="AV35" s="92" t="str">
        <f t="shared" si="14"/>
        <v/>
      </c>
      <c r="AW35" s="120" t="str">
        <f t="shared" si="15"/>
        <v/>
      </c>
      <c r="AX35" s="92" t="str">
        <f t="shared" si="16"/>
        <v/>
      </c>
      <c r="AY35" s="92" t="str">
        <f t="shared" si="17"/>
        <v/>
      </c>
      <c r="AZ35" s="91" t="str">
        <f t="shared" si="33"/>
        <v/>
      </c>
      <c r="BA35" s="92" t="str">
        <f t="shared" si="18"/>
        <v/>
      </c>
      <c r="BB35" s="92" t="str">
        <f t="shared" si="19"/>
        <v/>
      </c>
      <c r="BC35" s="91" t="str">
        <f t="shared" si="20"/>
        <v/>
      </c>
      <c r="BD35" s="92" t="str">
        <f t="shared" si="21"/>
        <v/>
      </c>
      <c r="BE35" s="92" t="str">
        <f t="shared" si="22"/>
        <v/>
      </c>
      <c r="BF35" s="91" t="str">
        <f t="shared" si="23"/>
        <v/>
      </c>
      <c r="BG35" s="92" t="str">
        <f t="shared" si="24"/>
        <v/>
      </c>
      <c r="BH35" s="92" t="str">
        <f t="shared" si="25"/>
        <v/>
      </c>
      <c r="BI35" s="91" t="str">
        <f t="shared" si="26"/>
        <v/>
      </c>
      <c r="BJ35" s="92" t="str">
        <f t="shared" si="27"/>
        <v/>
      </c>
      <c r="BK35" s="92" t="str">
        <f t="shared" si="28"/>
        <v/>
      </c>
      <c r="BL35" s="91" t="str">
        <f t="shared" si="29"/>
        <v/>
      </c>
      <c r="BM35" s="92" t="str">
        <f t="shared" si="30"/>
        <v/>
      </c>
      <c r="BN35" s="92" t="str">
        <f t="shared" si="31"/>
        <v/>
      </c>
    </row>
    <row r="36" spans="1:66" ht="15.75" customHeight="1">
      <c r="A36" s="119" t="str">
        <f>IF(A$6="LECTURE","",IF('Database (LECTURE-RES-PRAC)'!A31="","",'Database (LECTURE-RES-PRAC)'!A31))</f>
        <v/>
      </c>
      <c r="B36" s="119" t="str">
        <f>IF(B$6="LECTURE","",IF('Database (LECTURE-RES-PRAC)'!B31="","",'Database (LECTURE-RES-PRAC)'!B31))</f>
        <v/>
      </c>
      <c r="C36" s="119" t="str">
        <f>IF(C$6="LECTURE","",IF('Database (LECTURE-RES-PRAC)'!C31="","",'Database (LECTURE-RES-PRAC)'!C31))</f>
        <v/>
      </c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116" t="str">
        <f t="shared" si="34"/>
        <v/>
      </c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116" t="str">
        <f t="shared" si="2"/>
        <v/>
      </c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117" t="str">
        <f t="shared" si="3"/>
        <v/>
      </c>
      <c r="AK36" s="120" t="str">
        <f t="shared" si="32"/>
        <v/>
      </c>
      <c r="AL36" s="92" t="str">
        <f t="shared" si="4"/>
        <v/>
      </c>
      <c r="AM36" s="92" t="str">
        <f t="shared" si="5"/>
        <v/>
      </c>
      <c r="AN36" s="120" t="str">
        <f t="shared" si="6"/>
        <v/>
      </c>
      <c r="AO36" s="92" t="str">
        <f t="shared" si="7"/>
        <v/>
      </c>
      <c r="AP36" s="92" t="str">
        <f t="shared" si="8"/>
        <v/>
      </c>
      <c r="AQ36" s="120" t="str">
        <f t="shared" si="9"/>
        <v/>
      </c>
      <c r="AR36" s="92" t="str">
        <f t="shared" si="10"/>
        <v/>
      </c>
      <c r="AS36" s="92" t="str">
        <f t="shared" si="11"/>
        <v/>
      </c>
      <c r="AT36" s="120" t="str">
        <f t="shared" si="12"/>
        <v/>
      </c>
      <c r="AU36" s="92" t="str">
        <f t="shared" si="13"/>
        <v/>
      </c>
      <c r="AV36" s="92" t="str">
        <f t="shared" si="14"/>
        <v/>
      </c>
      <c r="AW36" s="120" t="str">
        <f t="shared" si="15"/>
        <v/>
      </c>
      <c r="AX36" s="92" t="str">
        <f t="shared" si="16"/>
        <v/>
      </c>
      <c r="AY36" s="92" t="str">
        <f t="shared" si="17"/>
        <v/>
      </c>
      <c r="AZ36" s="91" t="str">
        <f t="shared" si="33"/>
        <v/>
      </c>
      <c r="BA36" s="92" t="str">
        <f t="shared" si="18"/>
        <v/>
      </c>
      <c r="BB36" s="92" t="str">
        <f t="shared" si="19"/>
        <v/>
      </c>
      <c r="BC36" s="91" t="str">
        <f t="shared" si="20"/>
        <v/>
      </c>
      <c r="BD36" s="92" t="str">
        <f t="shared" si="21"/>
        <v/>
      </c>
      <c r="BE36" s="92" t="str">
        <f t="shared" si="22"/>
        <v/>
      </c>
      <c r="BF36" s="91" t="str">
        <f t="shared" si="23"/>
        <v/>
      </c>
      <c r="BG36" s="92" t="str">
        <f t="shared" si="24"/>
        <v/>
      </c>
      <c r="BH36" s="92" t="str">
        <f t="shared" si="25"/>
        <v/>
      </c>
      <c r="BI36" s="91" t="str">
        <f t="shared" si="26"/>
        <v/>
      </c>
      <c r="BJ36" s="92" t="str">
        <f t="shared" si="27"/>
        <v/>
      </c>
      <c r="BK36" s="92" t="str">
        <f t="shared" si="28"/>
        <v/>
      </c>
      <c r="BL36" s="91" t="str">
        <f t="shared" si="29"/>
        <v/>
      </c>
      <c r="BM36" s="92" t="str">
        <f t="shared" si="30"/>
        <v/>
      </c>
      <c r="BN36" s="92" t="str">
        <f t="shared" si="31"/>
        <v/>
      </c>
    </row>
    <row r="37" spans="1:66" ht="15.75" customHeight="1">
      <c r="A37" s="119" t="str">
        <f>IF(A$6="LECTURE","",IF('Database (LECTURE-RES-PRAC)'!A32="","",'Database (LECTURE-RES-PRAC)'!A32))</f>
        <v/>
      </c>
      <c r="B37" s="119" t="str">
        <f>IF(B$6="LECTURE","",IF('Database (LECTURE-RES-PRAC)'!B32="","",'Database (LECTURE-RES-PRAC)'!B32))</f>
        <v/>
      </c>
      <c r="C37" s="119" t="str">
        <f>IF(C$6="LECTURE","",IF('Database (LECTURE-RES-PRAC)'!C32="","",'Database (LECTURE-RES-PRAC)'!C32))</f>
        <v/>
      </c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116" t="str">
        <f t="shared" si="34"/>
        <v/>
      </c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116" t="str">
        <f t="shared" si="2"/>
        <v/>
      </c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117" t="str">
        <f t="shared" si="3"/>
        <v/>
      </c>
      <c r="AK37" s="120" t="str">
        <f t="shared" si="32"/>
        <v/>
      </c>
      <c r="AL37" s="92" t="str">
        <f t="shared" si="4"/>
        <v/>
      </c>
      <c r="AM37" s="92" t="str">
        <f t="shared" si="5"/>
        <v/>
      </c>
      <c r="AN37" s="120" t="str">
        <f t="shared" si="6"/>
        <v/>
      </c>
      <c r="AO37" s="92" t="str">
        <f t="shared" si="7"/>
        <v/>
      </c>
      <c r="AP37" s="92" t="str">
        <f t="shared" si="8"/>
        <v/>
      </c>
      <c r="AQ37" s="120" t="str">
        <f t="shared" si="9"/>
        <v/>
      </c>
      <c r="AR37" s="92" t="str">
        <f t="shared" si="10"/>
        <v/>
      </c>
      <c r="AS37" s="92" t="str">
        <f t="shared" si="11"/>
        <v/>
      </c>
      <c r="AT37" s="120" t="str">
        <f t="shared" si="12"/>
        <v/>
      </c>
      <c r="AU37" s="92" t="str">
        <f t="shared" si="13"/>
        <v/>
      </c>
      <c r="AV37" s="92" t="str">
        <f t="shared" si="14"/>
        <v/>
      </c>
      <c r="AW37" s="120" t="str">
        <f t="shared" si="15"/>
        <v/>
      </c>
      <c r="AX37" s="92" t="str">
        <f t="shared" si="16"/>
        <v/>
      </c>
      <c r="AY37" s="92" t="str">
        <f t="shared" si="17"/>
        <v/>
      </c>
      <c r="AZ37" s="91" t="str">
        <f t="shared" si="33"/>
        <v/>
      </c>
      <c r="BA37" s="92" t="str">
        <f t="shared" si="18"/>
        <v/>
      </c>
      <c r="BB37" s="92" t="str">
        <f t="shared" si="19"/>
        <v/>
      </c>
      <c r="BC37" s="91" t="str">
        <f t="shared" si="20"/>
        <v/>
      </c>
      <c r="BD37" s="92" t="str">
        <f t="shared" si="21"/>
        <v/>
      </c>
      <c r="BE37" s="92" t="str">
        <f t="shared" si="22"/>
        <v/>
      </c>
      <c r="BF37" s="91" t="str">
        <f t="shared" si="23"/>
        <v/>
      </c>
      <c r="BG37" s="92" t="str">
        <f t="shared" si="24"/>
        <v/>
      </c>
      <c r="BH37" s="92" t="str">
        <f t="shared" si="25"/>
        <v/>
      </c>
      <c r="BI37" s="91" t="str">
        <f t="shared" si="26"/>
        <v/>
      </c>
      <c r="BJ37" s="92" t="str">
        <f t="shared" si="27"/>
        <v/>
      </c>
      <c r="BK37" s="92" t="str">
        <f t="shared" si="28"/>
        <v/>
      </c>
      <c r="BL37" s="91" t="str">
        <f t="shared" si="29"/>
        <v/>
      </c>
      <c r="BM37" s="92" t="str">
        <f t="shared" si="30"/>
        <v/>
      </c>
      <c r="BN37" s="92" t="str">
        <f t="shared" si="31"/>
        <v/>
      </c>
    </row>
    <row r="38" spans="1:66" ht="15.75" customHeight="1">
      <c r="A38" s="119" t="str">
        <f>IF(A$6="LECTURE","",IF('Database (LECTURE-RES-PRAC)'!A33="","",'Database (LECTURE-RES-PRAC)'!A33))</f>
        <v/>
      </c>
      <c r="B38" s="119" t="str">
        <f>IF(B$6="LECTURE","",IF('Database (LECTURE-RES-PRAC)'!B33="","",'Database (LECTURE-RES-PRAC)'!B33))</f>
        <v/>
      </c>
      <c r="C38" s="119" t="str">
        <f>IF(C$6="LECTURE","",IF('Database (LECTURE-RES-PRAC)'!C33="","",'Database (LECTURE-RES-PRAC)'!C33))</f>
        <v/>
      </c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116" t="str">
        <f t="shared" si="34"/>
        <v/>
      </c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116" t="str">
        <f t="shared" si="2"/>
        <v/>
      </c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117" t="str">
        <f t="shared" si="3"/>
        <v/>
      </c>
      <c r="AK38" s="120" t="str">
        <f t="shared" si="32"/>
        <v/>
      </c>
      <c r="AL38" s="92" t="str">
        <f t="shared" si="4"/>
        <v/>
      </c>
      <c r="AM38" s="92" t="str">
        <f t="shared" si="5"/>
        <v/>
      </c>
      <c r="AN38" s="120" t="str">
        <f t="shared" si="6"/>
        <v/>
      </c>
      <c r="AO38" s="92" t="str">
        <f t="shared" si="7"/>
        <v/>
      </c>
      <c r="AP38" s="92" t="str">
        <f t="shared" si="8"/>
        <v/>
      </c>
      <c r="AQ38" s="120" t="str">
        <f t="shared" si="9"/>
        <v/>
      </c>
      <c r="AR38" s="92" t="str">
        <f t="shared" si="10"/>
        <v/>
      </c>
      <c r="AS38" s="92" t="str">
        <f t="shared" si="11"/>
        <v/>
      </c>
      <c r="AT38" s="120" t="str">
        <f t="shared" si="12"/>
        <v/>
      </c>
      <c r="AU38" s="92" t="str">
        <f t="shared" si="13"/>
        <v/>
      </c>
      <c r="AV38" s="92" t="str">
        <f t="shared" si="14"/>
        <v/>
      </c>
      <c r="AW38" s="120" t="str">
        <f t="shared" si="15"/>
        <v/>
      </c>
      <c r="AX38" s="92" t="str">
        <f t="shared" si="16"/>
        <v/>
      </c>
      <c r="AY38" s="92" t="str">
        <f t="shared" si="17"/>
        <v/>
      </c>
      <c r="AZ38" s="91" t="str">
        <f t="shared" si="33"/>
        <v/>
      </c>
      <c r="BA38" s="92" t="str">
        <f t="shared" si="18"/>
        <v/>
      </c>
      <c r="BB38" s="92" t="str">
        <f t="shared" si="19"/>
        <v/>
      </c>
      <c r="BC38" s="91" t="str">
        <f t="shared" si="20"/>
        <v/>
      </c>
      <c r="BD38" s="92" t="str">
        <f t="shared" si="21"/>
        <v/>
      </c>
      <c r="BE38" s="92" t="str">
        <f t="shared" si="22"/>
        <v/>
      </c>
      <c r="BF38" s="91" t="str">
        <f t="shared" si="23"/>
        <v/>
      </c>
      <c r="BG38" s="92" t="str">
        <f t="shared" si="24"/>
        <v/>
      </c>
      <c r="BH38" s="92" t="str">
        <f t="shared" si="25"/>
        <v/>
      </c>
      <c r="BI38" s="91" t="str">
        <f t="shared" si="26"/>
        <v/>
      </c>
      <c r="BJ38" s="92" t="str">
        <f t="shared" si="27"/>
        <v/>
      </c>
      <c r="BK38" s="92" t="str">
        <f t="shared" si="28"/>
        <v/>
      </c>
      <c r="BL38" s="91" t="str">
        <f t="shared" si="29"/>
        <v/>
      </c>
      <c r="BM38" s="92" t="str">
        <f t="shared" si="30"/>
        <v/>
      </c>
      <c r="BN38" s="92" t="str">
        <f t="shared" si="31"/>
        <v/>
      </c>
    </row>
    <row r="39" spans="1:66" ht="15.75" customHeight="1">
      <c r="A39" s="119" t="str">
        <f>IF(A$6="LECTURE","",IF('Database (LECTURE-RES-PRAC)'!A34="","",'Database (LECTURE-RES-PRAC)'!A34))</f>
        <v/>
      </c>
      <c r="B39" s="119" t="str">
        <f>IF(B$6="LECTURE","",IF('Database (LECTURE-RES-PRAC)'!B34="","",'Database (LECTURE-RES-PRAC)'!B34))</f>
        <v/>
      </c>
      <c r="C39" s="119" t="str">
        <f>IF(C$6="LECTURE","",IF('Database (LECTURE-RES-PRAC)'!C34="","",'Database (LECTURE-RES-PRAC)'!C34))</f>
        <v/>
      </c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116" t="str">
        <f t="shared" si="34"/>
        <v/>
      </c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116" t="str">
        <f t="shared" si="2"/>
        <v/>
      </c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117" t="str">
        <f t="shared" si="3"/>
        <v/>
      </c>
      <c r="AK39" s="120" t="str">
        <f t="shared" si="32"/>
        <v/>
      </c>
      <c r="AL39" s="92" t="str">
        <f t="shared" si="4"/>
        <v/>
      </c>
      <c r="AM39" s="92" t="str">
        <f t="shared" si="5"/>
        <v/>
      </c>
      <c r="AN39" s="120" t="str">
        <f t="shared" si="6"/>
        <v/>
      </c>
      <c r="AO39" s="92" t="str">
        <f t="shared" si="7"/>
        <v/>
      </c>
      <c r="AP39" s="92" t="str">
        <f t="shared" si="8"/>
        <v/>
      </c>
      <c r="AQ39" s="120" t="str">
        <f t="shared" si="9"/>
        <v/>
      </c>
      <c r="AR39" s="92" t="str">
        <f t="shared" si="10"/>
        <v/>
      </c>
      <c r="AS39" s="92" t="str">
        <f t="shared" si="11"/>
        <v/>
      </c>
      <c r="AT39" s="120" t="str">
        <f t="shared" si="12"/>
        <v/>
      </c>
      <c r="AU39" s="92" t="str">
        <f t="shared" si="13"/>
        <v/>
      </c>
      <c r="AV39" s="92" t="str">
        <f t="shared" si="14"/>
        <v/>
      </c>
      <c r="AW39" s="120" t="str">
        <f t="shared" si="15"/>
        <v/>
      </c>
      <c r="AX39" s="92" t="str">
        <f t="shared" si="16"/>
        <v/>
      </c>
      <c r="AY39" s="92" t="str">
        <f t="shared" si="17"/>
        <v/>
      </c>
      <c r="AZ39" s="91" t="str">
        <f t="shared" si="33"/>
        <v/>
      </c>
      <c r="BA39" s="92" t="str">
        <f t="shared" si="18"/>
        <v/>
      </c>
      <c r="BB39" s="92" t="str">
        <f t="shared" si="19"/>
        <v/>
      </c>
      <c r="BC39" s="91" t="str">
        <f t="shared" si="20"/>
        <v/>
      </c>
      <c r="BD39" s="92" t="str">
        <f t="shared" si="21"/>
        <v/>
      </c>
      <c r="BE39" s="92" t="str">
        <f t="shared" si="22"/>
        <v/>
      </c>
      <c r="BF39" s="91" t="str">
        <f t="shared" si="23"/>
        <v/>
      </c>
      <c r="BG39" s="92" t="str">
        <f t="shared" si="24"/>
        <v/>
      </c>
      <c r="BH39" s="92" t="str">
        <f t="shared" si="25"/>
        <v/>
      </c>
      <c r="BI39" s="91" t="str">
        <f t="shared" si="26"/>
        <v/>
      </c>
      <c r="BJ39" s="92" t="str">
        <f t="shared" si="27"/>
        <v/>
      </c>
      <c r="BK39" s="92" t="str">
        <f t="shared" si="28"/>
        <v/>
      </c>
      <c r="BL39" s="91" t="str">
        <f t="shared" si="29"/>
        <v/>
      </c>
      <c r="BM39" s="92" t="str">
        <f t="shared" si="30"/>
        <v/>
      </c>
      <c r="BN39" s="92" t="str">
        <f t="shared" si="31"/>
        <v/>
      </c>
    </row>
    <row r="40" spans="1:66" ht="15.75" customHeight="1">
      <c r="A40" s="119" t="str">
        <f>IF(A$6="LECTURE","",IF('Database (LECTURE-RES-PRAC)'!A35="","",'Database (LECTURE-RES-PRAC)'!A35))</f>
        <v/>
      </c>
      <c r="B40" s="119" t="str">
        <f>IF(B$6="LECTURE","",IF('Database (LECTURE-RES-PRAC)'!B35="","",'Database (LECTURE-RES-PRAC)'!B35))</f>
        <v/>
      </c>
      <c r="C40" s="119" t="str">
        <f>IF(C$6="LECTURE","",IF('Database (LECTURE-RES-PRAC)'!C35="","",'Database (LECTURE-RES-PRAC)'!C35))</f>
        <v/>
      </c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116" t="str">
        <f t="shared" si="34"/>
        <v/>
      </c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116" t="str">
        <f t="shared" si="2"/>
        <v/>
      </c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117" t="str">
        <f t="shared" si="3"/>
        <v/>
      </c>
      <c r="AK40" s="120" t="str">
        <f t="shared" si="32"/>
        <v/>
      </c>
      <c r="AL40" s="92" t="str">
        <f t="shared" si="4"/>
        <v/>
      </c>
      <c r="AM40" s="92" t="str">
        <f t="shared" si="5"/>
        <v/>
      </c>
      <c r="AN40" s="120" t="str">
        <f t="shared" si="6"/>
        <v/>
      </c>
      <c r="AO40" s="92" t="str">
        <f t="shared" si="7"/>
        <v/>
      </c>
      <c r="AP40" s="92" t="str">
        <f t="shared" si="8"/>
        <v/>
      </c>
      <c r="AQ40" s="120" t="str">
        <f t="shared" si="9"/>
        <v/>
      </c>
      <c r="AR40" s="92" t="str">
        <f t="shared" si="10"/>
        <v/>
      </c>
      <c r="AS40" s="92" t="str">
        <f t="shared" si="11"/>
        <v/>
      </c>
      <c r="AT40" s="120" t="str">
        <f t="shared" si="12"/>
        <v/>
      </c>
      <c r="AU40" s="92" t="str">
        <f t="shared" si="13"/>
        <v/>
      </c>
      <c r="AV40" s="92" t="str">
        <f t="shared" si="14"/>
        <v/>
      </c>
      <c r="AW40" s="120" t="str">
        <f t="shared" si="15"/>
        <v/>
      </c>
      <c r="AX40" s="92" t="str">
        <f t="shared" si="16"/>
        <v/>
      </c>
      <c r="AY40" s="92" t="str">
        <f t="shared" si="17"/>
        <v/>
      </c>
      <c r="AZ40" s="91" t="str">
        <f t="shared" si="33"/>
        <v/>
      </c>
      <c r="BA40" s="92" t="str">
        <f t="shared" si="18"/>
        <v/>
      </c>
      <c r="BB40" s="92" t="str">
        <f t="shared" si="19"/>
        <v/>
      </c>
      <c r="BC40" s="91" t="str">
        <f t="shared" si="20"/>
        <v/>
      </c>
      <c r="BD40" s="92" t="str">
        <f t="shared" si="21"/>
        <v/>
      </c>
      <c r="BE40" s="92" t="str">
        <f t="shared" si="22"/>
        <v/>
      </c>
      <c r="BF40" s="91" t="str">
        <f t="shared" si="23"/>
        <v/>
      </c>
      <c r="BG40" s="92" t="str">
        <f t="shared" si="24"/>
        <v/>
      </c>
      <c r="BH40" s="92" t="str">
        <f t="shared" si="25"/>
        <v/>
      </c>
      <c r="BI40" s="91" t="str">
        <f t="shared" si="26"/>
        <v/>
      </c>
      <c r="BJ40" s="92" t="str">
        <f t="shared" si="27"/>
        <v/>
      </c>
      <c r="BK40" s="92" t="str">
        <f t="shared" si="28"/>
        <v/>
      </c>
      <c r="BL40" s="91" t="str">
        <f t="shared" si="29"/>
        <v/>
      </c>
      <c r="BM40" s="92" t="str">
        <f t="shared" si="30"/>
        <v/>
      </c>
      <c r="BN40" s="92" t="str">
        <f t="shared" si="31"/>
        <v/>
      </c>
    </row>
    <row r="41" spans="1:66" ht="15.75" customHeight="1">
      <c r="A41" s="119" t="str">
        <f>IF(A$6="LECTURE","",IF('Database (LECTURE-RES-PRAC)'!A36="","",'Database (LECTURE-RES-PRAC)'!A36))</f>
        <v/>
      </c>
      <c r="B41" s="119" t="str">
        <f>IF(B$6="LECTURE","",IF('Database (LECTURE-RES-PRAC)'!B36="","",'Database (LECTURE-RES-PRAC)'!B36))</f>
        <v/>
      </c>
      <c r="C41" s="119" t="str">
        <f>IF(C$6="LECTURE","",IF('Database (LECTURE-RES-PRAC)'!C36="","",'Database (LECTURE-RES-PRAC)'!C36))</f>
        <v/>
      </c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116" t="str">
        <f t="shared" si="34"/>
        <v/>
      </c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116" t="str">
        <f t="shared" si="2"/>
        <v/>
      </c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117" t="str">
        <f t="shared" si="3"/>
        <v/>
      </c>
      <c r="AK41" s="120" t="str">
        <f t="shared" si="32"/>
        <v/>
      </c>
      <c r="AL41" s="92" t="str">
        <f t="shared" si="4"/>
        <v/>
      </c>
      <c r="AM41" s="92" t="str">
        <f t="shared" si="5"/>
        <v/>
      </c>
      <c r="AN41" s="120" t="str">
        <f t="shared" si="6"/>
        <v/>
      </c>
      <c r="AO41" s="92" t="str">
        <f t="shared" si="7"/>
        <v/>
      </c>
      <c r="AP41" s="92" t="str">
        <f t="shared" si="8"/>
        <v/>
      </c>
      <c r="AQ41" s="120" t="str">
        <f t="shared" si="9"/>
        <v/>
      </c>
      <c r="AR41" s="92" t="str">
        <f t="shared" si="10"/>
        <v/>
      </c>
      <c r="AS41" s="92" t="str">
        <f t="shared" si="11"/>
        <v/>
      </c>
      <c r="AT41" s="120" t="str">
        <f t="shared" si="12"/>
        <v/>
      </c>
      <c r="AU41" s="92" t="str">
        <f t="shared" si="13"/>
        <v/>
      </c>
      <c r="AV41" s="92" t="str">
        <f t="shared" si="14"/>
        <v/>
      </c>
      <c r="AW41" s="120" t="str">
        <f t="shared" si="15"/>
        <v/>
      </c>
      <c r="AX41" s="92" t="str">
        <f t="shared" si="16"/>
        <v/>
      </c>
      <c r="AY41" s="92" t="str">
        <f t="shared" si="17"/>
        <v/>
      </c>
      <c r="AZ41" s="91" t="str">
        <f t="shared" si="33"/>
        <v/>
      </c>
      <c r="BA41" s="92" t="str">
        <f t="shared" si="18"/>
        <v/>
      </c>
      <c r="BB41" s="92" t="str">
        <f t="shared" si="19"/>
        <v/>
      </c>
      <c r="BC41" s="91" t="str">
        <f t="shared" si="20"/>
        <v/>
      </c>
      <c r="BD41" s="92" t="str">
        <f t="shared" si="21"/>
        <v/>
      </c>
      <c r="BE41" s="92" t="str">
        <f t="shared" si="22"/>
        <v/>
      </c>
      <c r="BF41" s="91" t="str">
        <f t="shared" si="23"/>
        <v/>
      </c>
      <c r="BG41" s="92" t="str">
        <f t="shared" si="24"/>
        <v/>
      </c>
      <c r="BH41" s="92" t="str">
        <f t="shared" si="25"/>
        <v/>
      </c>
      <c r="BI41" s="91" t="str">
        <f t="shared" si="26"/>
        <v/>
      </c>
      <c r="BJ41" s="92" t="str">
        <f t="shared" si="27"/>
        <v/>
      </c>
      <c r="BK41" s="92" t="str">
        <f t="shared" si="28"/>
        <v/>
      </c>
      <c r="BL41" s="91" t="str">
        <f t="shared" si="29"/>
        <v/>
      </c>
      <c r="BM41" s="92" t="str">
        <f t="shared" si="30"/>
        <v/>
      </c>
      <c r="BN41" s="92" t="str">
        <f t="shared" si="31"/>
        <v/>
      </c>
    </row>
    <row r="42" spans="1:66" ht="15.75" customHeight="1">
      <c r="A42" s="119" t="str">
        <f>IF(A$6="LECTURE","",IF('Database (LECTURE-RES-PRAC)'!A37="","",'Database (LECTURE-RES-PRAC)'!A37))</f>
        <v/>
      </c>
      <c r="B42" s="119" t="str">
        <f>IF(B$6="LECTURE","",IF('Database (LECTURE-RES-PRAC)'!B37="","",'Database (LECTURE-RES-PRAC)'!B37))</f>
        <v/>
      </c>
      <c r="C42" s="119" t="str">
        <f>IF(C$6="LECTURE","",IF('Database (LECTURE-RES-PRAC)'!C37="","",'Database (LECTURE-RES-PRAC)'!C37))</f>
        <v/>
      </c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116" t="str">
        <f t="shared" si="34"/>
        <v/>
      </c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116" t="str">
        <f t="shared" si="2"/>
        <v/>
      </c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117" t="str">
        <f t="shared" si="3"/>
        <v/>
      </c>
      <c r="AK42" s="120" t="str">
        <f t="shared" si="32"/>
        <v/>
      </c>
      <c r="AL42" s="92" t="str">
        <f t="shared" si="4"/>
        <v/>
      </c>
      <c r="AM42" s="92" t="str">
        <f t="shared" si="5"/>
        <v/>
      </c>
      <c r="AN42" s="120" t="str">
        <f t="shared" si="6"/>
        <v/>
      </c>
      <c r="AO42" s="92" t="str">
        <f t="shared" si="7"/>
        <v/>
      </c>
      <c r="AP42" s="92" t="str">
        <f t="shared" si="8"/>
        <v/>
      </c>
      <c r="AQ42" s="120" t="str">
        <f t="shared" si="9"/>
        <v/>
      </c>
      <c r="AR42" s="92" t="str">
        <f t="shared" si="10"/>
        <v/>
      </c>
      <c r="AS42" s="92" t="str">
        <f t="shared" si="11"/>
        <v/>
      </c>
      <c r="AT42" s="120" t="str">
        <f t="shared" si="12"/>
        <v/>
      </c>
      <c r="AU42" s="92" t="str">
        <f t="shared" si="13"/>
        <v/>
      </c>
      <c r="AV42" s="92" t="str">
        <f t="shared" si="14"/>
        <v/>
      </c>
      <c r="AW42" s="120" t="str">
        <f t="shared" si="15"/>
        <v/>
      </c>
      <c r="AX42" s="92" t="str">
        <f t="shared" si="16"/>
        <v/>
      </c>
      <c r="AY42" s="92" t="str">
        <f t="shared" si="17"/>
        <v/>
      </c>
      <c r="AZ42" s="91" t="str">
        <f t="shared" si="33"/>
        <v/>
      </c>
      <c r="BA42" s="92" t="str">
        <f t="shared" si="18"/>
        <v/>
      </c>
      <c r="BB42" s="92" t="str">
        <f t="shared" si="19"/>
        <v/>
      </c>
      <c r="BC42" s="91" t="str">
        <f t="shared" si="20"/>
        <v/>
      </c>
      <c r="BD42" s="92" t="str">
        <f t="shared" si="21"/>
        <v/>
      </c>
      <c r="BE42" s="92" t="str">
        <f t="shared" si="22"/>
        <v/>
      </c>
      <c r="BF42" s="91" t="str">
        <f t="shared" si="23"/>
        <v/>
      </c>
      <c r="BG42" s="92" t="str">
        <f t="shared" si="24"/>
        <v/>
      </c>
      <c r="BH42" s="92" t="str">
        <f t="shared" si="25"/>
        <v/>
      </c>
      <c r="BI42" s="91" t="str">
        <f t="shared" si="26"/>
        <v/>
      </c>
      <c r="BJ42" s="92" t="str">
        <f t="shared" si="27"/>
        <v/>
      </c>
      <c r="BK42" s="92" t="str">
        <f t="shared" si="28"/>
        <v/>
      </c>
      <c r="BL42" s="91" t="str">
        <f t="shared" si="29"/>
        <v/>
      </c>
      <c r="BM42" s="92" t="str">
        <f t="shared" si="30"/>
        <v/>
      </c>
      <c r="BN42" s="92" t="str">
        <f t="shared" si="31"/>
        <v/>
      </c>
    </row>
    <row r="43" spans="1:66" ht="15.75" customHeight="1">
      <c r="A43" s="119" t="str">
        <f>IF(A$6="LECTURE","",IF('Database (LECTURE-RES-PRAC)'!A38="","",'Database (LECTURE-RES-PRAC)'!A38))</f>
        <v/>
      </c>
      <c r="B43" s="119" t="str">
        <f>IF(B$6="LECTURE","",IF('Database (LECTURE-RES-PRAC)'!B38="","",'Database (LECTURE-RES-PRAC)'!B38))</f>
        <v/>
      </c>
      <c r="C43" s="119" t="str">
        <f>IF(C$6="LECTURE","",IF('Database (LECTURE-RES-PRAC)'!C38="","",'Database (LECTURE-RES-PRAC)'!C38))</f>
        <v/>
      </c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116" t="str">
        <f t="shared" si="34"/>
        <v/>
      </c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116" t="str">
        <f t="shared" si="2"/>
        <v/>
      </c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117" t="str">
        <f t="shared" si="3"/>
        <v/>
      </c>
      <c r="AK43" s="120" t="str">
        <f t="shared" si="32"/>
        <v/>
      </c>
      <c r="AL43" s="92" t="str">
        <f t="shared" si="4"/>
        <v/>
      </c>
      <c r="AM43" s="92" t="str">
        <f t="shared" si="5"/>
        <v/>
      </c>
      <c r="AN43" s="120" t="str">
        <f t="shared" si="6"/>
        <v/>
      </c>
      <c r="AO43" s="92" t="str">
        <f t="shared" si="7"/>
        <v/>
      </c>
      <c r="AP43" s="92" t="str">
        <f t="shared" si="8"/>
        <v/>
      </c>
      <c r="AQ43" s="120" t="str">
        <f t="shared" si="9"/>
        <v/>
      </c>
      <c r="AR43" s="92" t="str">
        <f t="shared" si="10"/>
        <v/>
      </c>
      <c r="AS43" s="92" t="str">
        <f t="shared" si="11"/>
        <v/>
      </c>
      <c r="AT43" s="120" t="str">
        <f t="shared" si="12"/>
        <v/>
      </c>
      <c r="AU43" s="92" t="str">
        <f t="shared" si="13"/>
        <v/>
      </c>
      <c r="AV43" s="92" t="str">
        <f t="shared" si="14"/>
        <v/>
      </c>
      <c r="AW43" s="120" t="str">
        <f t="shared" si="15"/>
        <v/>
      </c>
      <c r="AX43" s="92" t="str">
        <f t="shared" si="16"/>
        <v/>
      </c>
      <c r="AY43" s="92" t="str">
        <f t="shared" si="17"/>
        <v/>
      </c>
      <c r="AZ43" s="91" t="str">
        <f t="shared" si="33"/>
        <v/>
      </c>
      <c r="BA43" s="92" t="str">
        <f t="shared" si="18"/>
        <v/>
      </c>
      <c r="BB43" s="92" t="str">
        <f t="shared" si="19"/>
        <v/>
      </c>
      <c r="BC43" s="91" t="str">
        <f t="shared" si="20"/>
        <v/>
      </c>
      <c r="BD43" s="92" t="str">
        <f t="shared" si="21"/>
        <v/>
      </c>
      <c r="BE43" s="92" t="str">
        <f t="shared" si="22"/>
        <v/>
      </c>
      <c r="BF43" s="91" t="str">
        <f t="shared" si="23"/>
        <v/>
      </c>
      <c r="BG43" s="92" t="str">
        <f t="shared" si="24"/>
        <v/>
      </c>
      <c r="BH43" s="92" t="str">
        <f t="shared" si="25"/>
        <v/>
      </c>
      <c r="BI43" s="91" t="str">
        <f t="shared" si="26"/>
        <v/>
      </c>
      <c r="BJ43" s="92" t="str">
        <f t="shared" si="27"/>
        <v/>
      </c>
      <c r="BK43" s="92" t="str">
        <f t="shared" si="28"/>
        <v/>
      </c>
      <c r="BL43" s="91" t="str">
        <f t="shared" si="29"/>
        <v/>
      </c>
      <c r="BM43" s="92" t="str">
        <f t="shared" si="30"/>
        <v/>
      </c>
      <c r="BN43" s="92" t="str">
        <f t="shared" si="31"/>
        <v/>
      </c>
    </row>
    <row r="44" spans="1:66" ht="15.75" customHeight="1">
      <c r="A44" s="119" t="str">
        <f>IF(A$6="LECTURE","",IF('Database (LECTURE-RES-PRAC)'!A39="","",'Database (LECTURE-RES-PRAC)'!A39))</f>
        <v/>
      </c>
      <c r="B44" s="119" t="str">
        <f>IF(B$6="LECTURE","",IF('Database (LECTURE-RES-PRAC)'!B39="","",'Database (LECTURE-RES-PRAC)'!B39))</f>
        <v/>
      </c>
      <c r="C44" s="119" t="str">
        <f>IF(C$6="LECTURE","",IF('Database (LECTURE-RES-PRAC)'!C39="","",'Database (LECTURE-RES-PRAC)'!C39))</f>
        <v/>
      </c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116" t="str">
        <f t="shared" si="34"/>
        <v/>
      </c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116" t="str">
        <f t="shared" si="2"/>
        <v/>
      </c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117" t="str">
        <f t="shared" si="3"/>
        <v/>
      </c>
      <c r="AK44" s="120" t="str">
        <f t="shared" si="32"/>
        <v/>
      </c>
      <c r="AL44" s="92" t="str">
        <f t="shared" si="4"/>
        <v/>
      </c>
      <c r="AM44" s="92" t="str">
        <f t="shared" si="5"/>
        <v/>
      </c>
      <c r="AN44" s="120" t="str">
        <f t="shared" si="6"/>
        <v/>
      </c>
      <c r="AO44" s="92" t="str">
        <f t="shared" si="7"/>
        <v/>
      </c>
      <c r="AP44" s="92" t="str">
        <f t="shared" si="8"/>
        <v/>
      </c>
      <c r="AQ44" s="120" t="str">
        <f t="shared" si="9"/>
        <v/>
      </c>
      <c r="AR44" s="92" t="str">
        <f t="shared" si="10"/>
        <v/>
      </c>
      <c r="AS44" s="92" t="str">
        <f t="shared" si="11"/>
        <v/>
      </c>
      <c r="AT44" s="120" t="str">
        <f t="shared" si="12"/>
        <v/>
      </c>
      <c r="AU44" s="92" t="str">
        <f t="shared" si="13"/>
        <v/>
      </c>
      <c r="AV44" s="92" t="str">
        <f t="shared" si="14"/>
        <v/>
      </c>
      <c r="AW44" s="120" t="str">
        <f t="shared" si="15"/>
        <v/>
      </c>
      <c r="AX44" s="92" t="str">
        <f t="shared" si="16"/>
        <v/>
      </c>
      <c r="AY44" s="92" t="str">
        <f t="shared" si="17"/>
        <v/>
      </c>
      <c r="AZ44" s="91" t="str">
        <f t="shared" si="33"/>
        <v/>
      </c>
      <c r="BA44" s="92" t="str">
        <f t="shared" si="18"/>
        <v/>
      </c>
      <c r="BB44" s="92" t="str">
        <f t="shared" si="19"/>
        <v/>
      </c>
      <c r="BC44" s="91" t="str">
        <f t="shared" si="20"/>
        <v/>
      </c>
      <c r="BD44" s="92" t="str">
        <f t="shared" si="21"/>
        <v/>
      </c>
      <c r="BE44" s="92" t="str">
        <f t="shared" si="22"/>
        <v/>
      </c>
      <c r="BF44" s="91" t="str">
        <f t="shared" si="23"/>
        <v/>
      </c>
      <c r="BG44" s="92" t="str">
        <f t="shared" si="24"/>
        <v/>
      </c>
      <c r="BH44" s="92" t="str">
        <f t="shared" si="25"/>
        <v/>
      </c>
      <c r="BI44" s="91" t="str">
        <f t="shared" si="26"/>
        <v/>
      </c>
      <c r="BJ44" s="92" t="str">
        <f t="shared" si="27"/>
        <v/>
      </c>
      <c r="BK44" s="92" t="str">
        <f t="shared" si="28"/>
        <v/>
      </c>
      <c r="BL44" s="91" t="str">
        <f t="shared" si="29"/>
        <v/>
      </c>
      <c r="BM44" s="92" t="str">
        <f t="shared" si="30"/>
        <v/>
      </c>
      <c r="BN44" s="92" t="str">
        <f t="shared" si="31"/>
        <v/>
      </c>
    </row>
    <row r="45" spans="1:66" ht="15.75" customHeight="1">
      <c r="A45" s="119" t="str">
        <f>IF(A$6="LECTURE","",IF('Database (LECTURE-RES-PRAC)'!A40="","",'Database (LECTURE-RES-PRAC)'!A40))</f>
        <v/>
      </c>
      <c r="B45" s="119" t="str">
        <f>IF(B$6="LECTURE","",IF('Database (LECTURE-RES-PRAC)'!B40="","",'Database (LECTURE-RES-PRAC)'!B40))</f>
        <v/>
      </c>
      <c r="C45" s="119" t="str">
        <f>IF(C$6="LECTURE","",IF('Database (LECTURE-RES-PRAC)'!C40="","",'Database (LECTURE-RES-PRAC)'!C40))</f>
        <v/>
      </c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116" t="str">
        <f t="shared" si="34"/>
        <v/>
      </c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116" t="str">
        <f t="shared" si="2"/>
        <v/>
      </c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117" t="str">
        <f t="shared" si="3"/>
        <v/>
      </c>
      <c r="AK45" s="120" t="str">
        <f t="shared" si="32"/>
        <v/>
      </c>
      <c r="AL45" s="92" t="str">
        <f t="shared" si="4"/>
        <v/>
      </c>
      <c r="AM45" s="92" t="str">
        <f t="shared" si="5"/>
        <v/>
      </c>
      <c r="AN45" s="120" t="str">
        <f t="shared" si="6"/>
        <v/>
      </c>
      <c r="AO45" s="92" t="str">
        <f t="shared" si="7"/>
        <v/>
      </c>
      <c r="AP45" s="92" t="str">
        <f t="shared" si="8"/>
        <v/>
      </c>
      <c r="AQ45" s="120" t="str">
        <f t="shared" si="9"/>
        <v/>
      </c>
      <c r="AR45" s="92" t="str">
        <f t="shared" si="10"/>
        <v/>
      </c>
      <c r="AS45" s="92" t="str">
        <f t="shared" si="11"/>
        <v/>
      </c>
      <c r="AT45" s="120" t="str">
        <f t="shared" si="12"/>
        <v/>
      </c>
      <c r="AU45" s="92" t="str">
        <f t="shared" si="13"/>
        <v/>
      </c>
      <c r="AV45" s="92" t="str">
        <f t="shared" si="14"/>
        <v/>
      </c>
      <c r="AW45" s="120" t="str">
        <f t="shared" si="15"/>
        <v/>
      </c>
      <c r="AX45" s="92" t="str">
        <f t="shared" si="16"/>
        <v/>
      </c>
      <c r="AY45" s="92" t="str">
        <f t="shared" si="17"/>
        <v/>
      </c>
      <c r="AZ45" s="91" t="str">
        <f t="shared" si="33"/>
        <v/>
      </c>
      <c r="BA45" s="92" t="str">
        <f t="shared" si="18"/>
        <v/>
      </c>
      <c r="BB45" s="92" t="str">
        <f t="shared" si="19"/>
        <v/>
      </c>
      <c r="BC45" s="91" t="str">
        <f t="shared" si="20"/>
        <v/>
      </c>
      <c r="BD45" s="92" t="str">
        <f t="shared" si="21"/>
        <v/>
      </c>
      <c r="BE45" s="92" t="str">
        <f t="shared" si="22"/>
        <v/>
      </c>
      <c r="BF45" s="91" t="str">
        <f t="shared" si="23"/>
        <v/>
      </c>
      <c r="BG45" s="92" t="str">
        <f t="shared" si="24"/>
        <v/>
      </c>
      <c r="BH45" s="92" t="str">
        <f t="shared" si="25"/>
        <v/>
      </c>
      <c r="BI45" s="91" t="str">
        <f t="shared" si="26"/>
        <v/>
      </c>
      <c r="BJ45" s="92" t="str">
        <f t="shared" si="27"/>
        <v/>
      </c>
      <c r="BK45" s="92" t="str">
        <f t="shared" si="28"/>
        <v/>
      </c>
      <c r="BL45" s="91" t="str">
        <f t="shared" si="29"/>
        <v/>
      </c>
      <c r="BM45" s="92" t="str">
        <f t="shared" si="30"/>
        <v/>
      </c>
      <c r="BN45" s="92" t="str">
        <f t="shared" si="31"/>
        <v/>
      </c>
    </row>
    <row r="46" spans="1:66" ht="15.75" customHeight="1">
      <c r="A46" s="119" t="str">
        <f>IF(A$6="LECTURE","",IF('Database (LECTURE-RES-PRAC)'!A41="","",'Database (LECTURE-RES-PRAC)'!A41))</f>
        <v/>
      </c>
      <c r="B46" s="119" t="str">
        <f>IF(B$6="LECTURE","",IF('Database (LECTURE-RES-PRAC)'!B41="","",'Database (LECTURE-RES-PRAC)'!B41))</f>
        <v/>
      </c>
      <c r="C46" s="119" t="str">
        <f>IF(C$6="LECTURE","",IF('Database (LECTURE-RES-PRAC)'!C41="","",'Database (LECTURE-RES-PRAC)'!C41))</f>
        <v/>
      </c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116" t="str">
        <f t="shared" ref="N46:N109" si="35">IF(B46&lt;&gt;"",SUM(D46:M46),"")</f>
        <v/>
      </c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116" t="str">
        <f t="shared" si="2"/>
        <v/>
      </c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117" t="str">
        <f t="shared" si="3"/>
        <v/>
      </c>
      <c r="AK46" s="120" t="str">
        <f t="shared" si="32"/>
        <v/>
      </c>
      <c r="AL46" s="92" t="str">
        <f t="shared" si="4"/>
        <v/>
      </c>
      <c r="AM46" s="92" t="str">
        <f t="shared" si="5"/>
        <v/>
      </c>
      <c r="AN46" s="120" t="str">
        <f t="shared" si="6"/>
        <v/>
      </c>
      <c r="AO46" s="92" t="str">
        <f t="shared" si="7"/>
        <v/>
      </c>
      <c r="AP46" s="92" t="str">
        <f t="shared" si="8"/>
        <v/>
      </c>
      <c r="AQ46" s="120" t="str">
        <f t="shared" si="9"/>
        <v/>
      </c>
      <c r="AR46" s="92" t="str">
        <f t="shared" si="10"/>
        <v/>
      </c>
      <c r="AS46" s="92" t="str">
        <f t="shared" si="11"/>
        <v/>
      </c>
      <c r="AT46" s="120" t="str">
        <f t="shared" si="12"/>
        <v/>
      </c>
      <c r="AU46" s="92" t="str">
        <f t="shared" si="13"/>
        <v/>
      </c>
      <c r="AV46" s="92" t="str">
        <f t="shared" si="14"/>
        <v/>
      </c>
      <c r="AW46" s="120" t="str">
        <f t="shared" si="15"/>
        <v/>
      </c>
      <c r="AX46" s="92" t="str">
        <f t="shared" si="16"/>
        <v/>
      </c>
      <c r="AY46" s="92" t="str">
        <f t="shared" si="17"/>
        <v/>
      </c>
      <c r="AZ46" s="91" t="str">
        <f t="shared" si="33"/>
        <v/>
      </c>
      <c r="BA46" s="92" t="str">
        <f t="shared" si="18"/>
        <v/>
      </c>
      <c r="BB46" s="92" t="str">
        <f t="shared" si="19"/>
        <v/>
      </c>
      <c r="BC46" s="91" t="str">
        <f t="shared" si="20"/>
        <v/>
      </c>
      <c r="BD46" s="92" t="str">
        <f t="shared" si="21"/>
        <v/>
      </c>
      <c r="BE46" s="92" t="str">
        <f t="shared" si="22"/>
        <v/>
      </c>
      <c r="BF46" s="91" t="str">
        <f t="shared" si="23"/>
        <v/>
      </c>
      <c r="BG46" s="92" t="str">
        <f t="shared" si="24"/>
        <v/>
      </c>
      <c r="BH46" s="92" t="str">
        <f t="shared" si="25"/>
        <v/>
      </c>
      <c r="BI46" s="91" t="str">
        <f t="shared" si="26"/>
        <v/>
      </c>
      <c r="BJ46" s="92" t="str">
        <f t="shared" si="27"/>
        <v/>
      </c>
      <c r="BK46" s="92" t="str">
        <f t="shared" si="28"/>
        <v/>
      </c>
      <c r="BL46" s="91" t="str">
        <f t="shared" si="29"/>
        <v/>
      </c>
      <c r="BM46" s="92" t="str">
        <f t="shared" si="30"/>
        <v/>
      </c>
      <c r="BN46" s="92" t="str">
        <f t="shared" si="31"/>
        <v/>
      </c>
    </row>
    <row r="47" spans="1:66" ht="15.75" customHeight="1">
      <c r="A47" s="119" t="str">
        <f>IF(A$6="LECTURE","",IF('Database (LECTURE-RES-PRAC)'!A42="","",'Database (LECTURE-RES-PRAC)'!A42))</f>
        <v/>
      </c>
      <c r="B47" s="119" t="str">
        <f>IF(B$6="LECTURE","",IF('Database (LECTURE-RES-PRAC)'!B42="","",'Database (LECTURE-RES-PRAC)'!B42))</f>
        <v/>
      </c>
      <c r="C47" s="119" t="str">
        <f>IF(C$6="LECTURE","",IF('Database (LECTURE-RES-PRAC)'!C42="","",'Database (LECTURE-RES-PRAC)'!C42))</f>
        <v/>
      </c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116" t="str">
        <f t="shared" si="35"/>
        <v/>
      </c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116" t="str">
        <f t="shared" si="2"/>
        <v/>
      </c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117" t="str">
        <f t="shared" si="3"/>
        <v/>
      </c>
      <c r="AK47" s="120" t="str">
        <f t="shared" si="32"/>
        <v/>
      </c>
      <c r="AL47" s="92" t="str">
        <f t="shared" si="4"/>
        <v/>
      </c>
      <c r="AM47" s="92" t="str">
        <f t="shared" si="5"/>
        <v/>
      </c>
      <c r="AN47" s="120" t="str">
        <f t="shared" si="6"/>
        <v/>
      </c>
      <c r="AO47" s="92" t="str">
        <f t="shared" si="7"/>
        <v/>
      </c>
      <c r="AP47" s="92" t="str">
        <f t="shared" si="8"/>
        <v/>
      </c>
      <c r="AQ47" s="120" t="str">
        <f t="shared" si="9"/>
        <v/>
      </c>
      <c r="AR47" s="92" t="str">
        <f t="shared" si="10"/>
        <v/>
      </c>
      <c r="AS47" s="92" t="str">
        <f t="shared" si="11"/>
        <v/>
      </c>
      <c r="AT47" s="120" t="str">
        <f t="shared" si="12"/>
        <v/>
      </c>
      <c r="AU47" s="92" t="str">
        <f t="shared" si="13"/>
        <v/>
      </c>
      <c r="AV47" s="92" t="str">
        <f t="shared" si="14"/>
        <v/>
      </c>
      <c r="AW47" s="120" t="str">
        <f t="shared" si="15"/>
        <v/>
      </c>
      <c r="AX47" s="92" t="str">
        <f t="shared" si="16"/>
        <v/>
      </c>
      <c r="AY47" s="92" t="str">
        <f t="shared" si="17"/>
        <v/>
      </c>
      <c r="AZ47" s="91" t="str">
        <f t="shared" si="33"/>
        <v/>
      </c>
      <c r="BA47" s="92" t="str">
        <f t="shared" si="18"/>
        <v/>
      </c>
      <c r="BB47" s="92" t="str">
        <f t="shared" si="19"/>
        <v/>
      </c>
      <c r="BC47" s="91" t="str">
        <f t="shared" si="20"/>
        <v/>
      </c>
      <c r="BD47" s="92" t="str">
        <f t="shared" si="21"/>
        <v/>
      </c>
      <c r="BE47" s="92" t="str">
        <f t="shared" si="22"/>
        <v/>
      </c>
      <c r="BF47" s="91" t="str">
        <f t="shared" si="23"/>
        <v/>
      </c>
      <c r="BG47" s="92" t="str">
        <f t="shared" si="24"/>
        <v/>
      </c>
      <c r="BH47" s="92" t="str">
        <f t="shared" si="25"/>
        <v/>
      </c>
      <c r="BI47" s="91" t="str">
        <f t="shared" si="26"/>
        <v/>
      </c>
      <c r="BJ47" s="92" t="str">
        <f t="shared" si="27"/>
        <v/>
      </c>
      <c r="BK47" s="92" t="str">
        <f t="shared" si="28"/>
        <v/>
      </c>
      <c r="BL47" s="91" t="str">
        <f t="shared" si="29"/>
        <v/>
      </c>
      <c r="BM47" s="92" t="str">
        <f t="shared" si="30"/>
        <v/>
      </c>
      <c r="BN47" s="92" t="str">
        <f t="shared" si="31"/>
        <v/>
      </c>
    </row>
    <row r="48" spans="1:66" ht="15.75" customHeight="1">
      <c r="A48" s="119" t="str">
        <f>IF(A$6="LECTURE","",IF('Database (LECTURE-RES-PRAC)'!A43="","",'Database (LECTURE-RES-PRAC)'!A43))</f>
        <v/>
      </c>
      <c r="B48" s="119" t="str">
        <f>IF(B$6="LECTURE","",IF('Database (LECTURE-RES-PRAC)'!B43="","",'Database (LECTURE-RES-PRAC)'!B43))</f>
        <v/>
      </c>
      <c r="C48" s="119" t="str">
        <f>IF(C$6="LECTURE","",IF('Database (LECTURE-RES-PRAC)'!C43="","",'Database (LECTURE-RES-PRAC)'!C43))</f>
        <v/>
      </c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116" t="str">
        <f t="shared" si="35"/>
        <v/>
      </c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116" t="str">
        <f t="shared" si="2"/>
        <v/>
      </c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117" t="str">
        <f t="shared" si="3"/>
        <v/>
      </c>
      <c r="AK48" s="120" t="str">
        <f t="shared" si="32"/>
        <v/>
      </c>
      <c r="AL48" s="92" t="str">
        <f t="shared" si="4"/>
        <v/>
      </c>
      <c r="AM48" s="92" t="str">
        <f t="shared" si="5"/>
        <v/>
      </c>
      <c r="AN48" s="120" t="str">
        <f t="shared" si="6"/>
        <v/>
      </c>
      <c r="AO48" s="92" t="str">
        <f t="shared" si="7"/>
        <v/>
      </c>
      <c r="AP48" s="92" t="str">
        <f t="shared" si="8"/>
        <v/>
      </c>
      <c r="AQ48" s="120" t="str">
        <f t="shared" si="9"/>
        <v/>
      </c>
      <c r="AR48" s="92" t="str">
        <f t="shared" si="10"/>
        <v/>
      </c>
      <c r="AS48" s="92" t="str">
        <f t="shared" si="11"/>
        <v/>
      </c>
      <c r="AT48" s="120" t="str">
        <f t="shared" si="12"/>
        <v/>
      </c>
      <c r="AU48" s="92" t="str">
        <f t="shared" si="13"/>
        <v/>
      </c>
      <c r="AV48" s="92" t="str">
        <f t="shared" si="14"/>
        <v/>
      </c>
      <c r="AW48" s="120" t="str">
        <f t="shared" si="15"/>
        <v/>
      </c>
      <c r="AX48" s="92" t="str">
        <f t="shared" si="16"/>
        <v/>
      </c>
      <c r="AY48" s="92" t="str">
        <f t="shared" si="17"/>
        <v/>
      </c>
      <c r="AZ48" s="91" t="str">
        <f t="shared" si="33"/>
        <v/>
      </c>
      <c r="BA48" s="92" t="str">
        <f t="shared" si="18"/>
        <v/>
      </c>
      <c r="BB48" s="92" t="str">
        <f t="shared" si="19"/>
        <v/>
      </c>
      <c r="BC48" s="91" t="str">
        <f t="shared" si="20"/>
        <v/>
      </c>
      <c r="BD48" s="92" t="str">
        <f t="shared" si="21"/>
        <v/>
      </c>
      <c r="BE48" s="92" t="str">
        <f t="shared" si="22"/>
        <v/>
      </c>
      <c r="BF48" s="91" t="str">
        <f t="shared" si="23"/>
        <v/>
      </c>
      <c r="BG48" s="92" t="str">
        <f t="shared" si="24"/>
        <v/>
      </c>
      <c r="BH48" s="92" t="str">
        <f t="shared" si="25"/>
        <v/>
      </c>
      <c r="BI48" s="91" t="str">
        <f t="shared" si="26"/>
        <v/>
      </c>
      <c r="BJ48" s="92" t="str">
        <f t="shared" si="27"/>
        <v/>
      </c>
      <c r="BK48" s="92" t="str">
        <f t="shared" si="28"/>
        <v/>
      </c>
      <c r="BL48" s="91" t="str">
        <f t="shared" si="29"/>
        <v/>
      </c>
      <c r="BM48" s="92" t="str">
        <f t="shared" si="30"/>
        <v/>
      </c>
      <c r="BN48" s="92" t="str">
        <f t="shared" si="31"/>
        <v/>
      </c>
    </row>
    <row r="49" spans="1:66" ht="15.75" customHeight="1">
      <c r="A49" s="119" t="str">
        <f>IF(A$6="LECTURE","",IF('Database (LECTURE-RES-PRAC)'!A44="","",'Database (LECTURE-RES-PRAC)'!A44))</f>
        <v/>
      </c>
      <c r="B49" s="119" t="str">
        <f>IF(B$6="LECTURE","",IF('Database (LECTURE-RES-PRAC)'!B44="","",'Database (LECTURE-RES-PRAC)'!B44))</f>
        <v/>
      </c>
      <c r="C49" s="119" t="str">
        <f>IF(C$6="LECTURE","",IF('Database (LECTURE-RES-PRAC)'!C44="","",'Database (LECTURE-RES-PRAC)'!C44))</f>
        <v/>
      </c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116" t="str">
        <f t="shared" si="35"/>
        <v/>
      </c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116" t="str">
        <f t="shared" si="2"/>
        <v/>
      </c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117" t="str">
        <f t="shared" si="3"/>
        <v/>
      </c>
      <c r="AK49" s="120" t="str">
        <f t="shared" si="32"/>
        <v/>
      </c>
      <c r="AL49" s="92" t="str">
        <f t="shared" si="4"/>
        <v/>
      </c>
      <c r="AM49" s="92" t="str">
        <f t="shared" si="5"/>
        <v/>
      </c>
      <c r="AN49" s="120" t="str">
        <f t="shared" si="6"/>
        <v/>
      </c>
      <c r="AO49" s="92" t="str">
        <f t="shared" si="7"/>
        <v/>
      </c>
      <c r="AP49" s="92" t="str">
        <f t="shared" si="8"/>
        <v/>
      </c>
      <c r="AQ49" s="120" t="str">
        <f t="shared" si="9"/>
        <v/>
      </c>
      <c r="AR49" s="92" t="str">
        <f t="shared" si="10"/>
        <v/>
      </c>
      <c r="AS49" s="92" t="str">
        <f t="shared" si="11"/>
        <v/>
      </c>
      <c r="AT49" s="120" t="str">
        <f t="shared" si="12"/>
        <v/>
      </c>
      <c r="AU49" s="92" t="str">
        <f t="shared" si="13"/>
        <v/>
      </c>
      <c r="AV49" s="92" t="str">
        <f t="shared" si="14"/>
        <v/>
      </c>
      <c r="AW49" s="120" t="str">
        <f t="shared" si="15"/>
        <v/>
      </c>
      <c r="AX49" s="92" t="str">
        <f t="shared" si="16"/>
        <v/>
      </c>
      <c r="AY49" s="92" t="str">
        <f t="shared" si="17"/>
        <v/>
      </c>
      <c r="AZ49" s="91" t="str">
        <f t="shared" si="33"/>
        <v/>
      </c>
      <c r="BA49" s="92" t="str">
        <f t="shared" si="18"/>
        <v/>
      </c>
      <c r="BB49" s="92" t="str">
        <f t="shared" si="19"/>
        <v/>
      </c>
      <c r="BC49" s="91" t="str">
        <f t="shared" si="20"/>
        <v/>
      </c>
      <c r="BD49" s="92" t="str">
        <f t="shared" si="21"/>
        <v/>
      </c>
      <c r="BE49" s="92" t="str">
        <f t="shared" si="22"/>
        <v/>
      </c>
      <c r="BF49" s="91" t="str">
        <f t="shared" si="23"/>
        <v/>
      </c>
      <c r="BG49" s="92" t="str">
        <f t="shared" si="24"/>
        <v/>
      </c>
      <c r="BH49" s="92" t="str">
        <f t="shared" si="25"/>
        <v/>
      </c>
      <c r="BI49" s="91" t="str">
        <f t="shared" si="26"/>
        <v/>
      </c>
      <c r="BJ49" s="92" t="str">
        <f t="shared" si="27"/>
        <v/>
      </c>
      <c r="BK49" s="92" t="str">
        <f t="shared" si="28"/>
        <v/>
      </c>
      <c r="BL49" s="91" t="str">
        <f t="shared" si="29"/>
        <v/>
      </c>
      <c r="BM49" s="92" t="str">
        <f t="shared" si="30"/>
        <v/>
      </c>
      <c r="BN49" s="92" t="str">
        <f t="shared" si="31"/>
        <v/>
      </c>
    </row>
    <row r="50" spans="1:66" ht="15.75" customHeight="1">
      <c r="A50" s="119" t="str">
        <f>IF(A$6="LECTURE","",IF('Database (LECTURE-RES-PRAC)'!A45="","",'Database (LECTURE-RES-PRAC)'!A45))</f>
        <v/>
      </c>
      <c r="B50" s="119" t="str">
        <f>IF(B$6="LECTURE","",IF('Database (LECTURE-RES-PRAC)'!B45="","",'Database (LECTURE-RES-PRAC)'!B45))</f>
        <v/>
      </c>
      <c r="C50" s="119" t="str">
        <f>IF(C$6="LECTURE","",IF('Database (LECTURE-RES-PRAC)'!C45="","",'Database (LECTURE-RES-PRAC)'!C45))</f>
        <v/>
      </c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116" t="str">
        <f t="shared" si="35"/>
        <v/>
      </c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116" t="str">
        <f t="shared" si="2"/>
        <v/>
      </c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117" t="str">
        <f t="shared" si="3"/>
        <v/>
      </c>
      <c r="AK50" s="120" t="str">
        <f t="shared" si="32"/>
        <v/>
      </c>
      <c r="AL50" s="92" t="str">
        <f t="shared" si="4"/>
        <v/>
      </c>
      <c r="AM50" s="92" t="str">
        <f t="shared" si="5"/>
        <v/>
      </c>
      <c r="AN50" s="120" t="str">
        <f t="shared" si="6"/>
        <v/>
      </c>
      <c r="AO50" s="92" t="str">
        <f t="shared" si="7"/>
        <v/>
      </c>
      <c r="AP50" s="92" t="str">
        <f t="shared" si="8"/>
        <v/>
      </c>
      <c r="AQ50" s="120" t="str">
        <f t="shared" si="9"/>
        <v/>
      </c>
      <c r="AR50" s="92" t="str">
        <f t="shared" si="10"/>
        <v/>
      </c>
      <c r="AS50" s="92" t="str">
        <f t="shared" si="11"/>
        <v/>
      </c>
      <c r="AT50" s="120" t="str">
        <f t="shared" si="12"/>
        <v/>
      </c>
      <c r="AU50" s="92" t="str">
        <f t="shared" si="13"/>
        <v/>
      </c>
      <c r="AV50" s="92" t="str">
        <f t="shared" si="14"/>
        <v/>
      </c>
      <c r="AW50" s="120" t="str">
        <f t="shared" si="15"/>
        <v/>
      </c>
      <c r="AX50" s="92" t="str">
        <f t="shared" si="16"/>
        <v/>
      </c>
      <c r="AY50" s="92" t="str">
        <f t="shared" si="17"/>
        <v/>
      </c>
      <c r="AZ50" s="91" t="str">
        <f t="shared" si="33"/>
        <v/>
      </c>
      <c r="BA50" s="92" t="str">
        <f t="shared" si="18"/>
        <v/>
      </c>
      <c r="BB50" s="92" t="str">
        <f t="shared" si="19"/>
        <v/>
      </c>
      <c r="BC50" s="91" t="str">
        <f t="shared" si="20"/>
        <v/>
      </c>
      <c r="BD50" s="92" t="str">
        <f t="shared" si="21"/>
        <v/>
      </c>
      <c r="BE50" s="92" t="str">
        <f t="shared" si="22"/>
        <v/>
      </c>
      <c r="BF50" s="91" t="str">
        <f t="shared" si="23"/>
        <v/>
      </c>
      <c r="BG50" s="92" t="str">
        <f t="shared" si="24"/>
        <v/>
      </c>
      <c r="BH50" s="92" t="str">
        <f t="shared" si="25"/>
        <v/>
      </c>
      <c r="BI50" s="91" t="str">
        <f t="shared" si="26"/>
        <v/>
      </c>
      <c r="BJ50" s="92" t="str">
        <f t="shared" si="27"/>
        <v/>
      </c>
      <c r="BK50" s="92" t="str">
        <f t="shared" si="28"/>
        <v/>
      </c>
      <c r="BL50" s="91" t="str">
        <f t="shared" si="29"/>
        <v/>
      </c>
      <c r="BM50" s="92" t="str">
        <f t="shared" si="30"/>
        <v/>
      </c>
      <c r="BN50" s="92" t="str">
        <f t="shared" si="31"/>
        <v/>
      </c>
    </row>
    <row r="51" spans="1:66" ht="15.75" customHeight="1">
      <c r="A51" s="119" t="str">
        <f>IF(A$6="LECTURE","",IF('Database (LECTURE-RES-PRAC)'!A46="","",'Database (LECTURE-RES-PRAC)'!A46))</f>
        <v/>
      </c>
      <c r="B51" s="119" t="str">
        <f>IF(B$6="LECTURE","",IF('Database (LECTURE-RES-PRAC)'!B46="","",'Database (LECTURE-RES-PRAC)'!B46))</f>
        <v/>
      </c>
      <c r="C51" s="119" t="str">
        <f>IF(C$6="LECTURE","",IF('Database (LECTURE-RES-PRAC)'!C46="","",'Database (LECTURE-RES-PRAC)'!C46))</f>
        <v/>
      </c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116" t="str">
        <f t="shared" si="35"/>
        <v/>
      </c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116" t="str">
        <f t="shared" si="2"/>
        <v/>
      </c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117" t="str">
        <f t="shared" si="3"/>
        <v/>
      </c>
      <c r="AK51" s="120" t="str">
        <f t="shared" si="32"/>
        <v/>
      </c>
      <c r="AL51" s="92" t="str">
        <f t="shared" si="4"/>
        <v/>
      </c>
      <c r="AM51" s="92" t="str">
        <f t="shared" si="5"/>
        <v/>
      </c>
      <c r="AN51" s="120" t="str">
        <f t="shared" si="6"/>
        <v/>
      </c>
      <c r="AO51" s="92" t="str">
        <f t="shared" si="7"/>
        <v/>
      </c>
      <c r="AP51" s="92" t="str">
        <f t="shared" si="8"/>
        <v/>
      </c>
      <c r="AQ51" s="120" t="str">
        <f t="shared" si="9"/>
        <v/>
      </c>
      <c r="AR51" s="92" t="str">
        <f t="shared" si="10"/>
        <v/>
      </c>
      <c r="AS51" s="92" t="str">
        <f t="shared" si="11"/>
        <v/>
      </c>
      <c r="AT51" s="120" t="str">
        <f t="shared" si="12"/>
        <v/>
      </c>
      <c r="AU51" s="92" t="str">
        <f t="shared" si="13"/>
        <v/>
      </c>
      <c r="AV51" s="92" t="str">
        <f t="shared" si="14"/>
        <v/>
      </c>
      <c r="AW51" s="120" t="str">
        <f t="shared" si="15"/>
        <v/>
      </c>
      <c r="AX51" s="92" t="str">
        <f t="shared" si="16"/>
        <v/>
      </c>
      <c r="AY51" s="92" t="str">
        <f t="shared" si="17"/>
        <v/>
      </c>
      <c r="AZ51" s="91" t="str">
        <f t="shared" si="33"/>
        <v/>
      </c>
      <c r="BA51" s="92" t="str">
        <f t="shared" si="18"/>
        <v/>
      </c>
      <c r="BB51" s="92" t="str">
        <f t="shared" si="19"/>
        <v/>
      </c>
      <c r="BC51" s="91" t="str">
        <f t="shared" si="20"/>
        <v/>
      </c>
      <c r="BD51" s="92" t="str">
        <f t="shared" si="21"/>
        <v/>
      </c>
      <c r="BE51" s="92" t="str">
        <f t="shared" si="22"/>
        <v/>
      </c>
      <c r="BF51" s="91" t="str">
        <f t="shared" si="23"/>
        <v/>
      </c>
      <c r="BG51" s="92" t="str">
        <f t="shared" si="24"/>
        <v/>
      </c>
      <c r="BH51" s="92" t="str">
        <f t="shared" si="25"/>
        <v/>
      </c>
      <c r="BI51" s="91" t="str">
        <f t="shared" si="26"/>
        <v/>
      </c>
      <c r="BJ51" s="92" t="str">
        <f t="shared" si="27"/>
        <v/>
      </c>
      <c r="BK51" s="92" t="str">
        <f t="shared" si="28"/>
        <v/>
      </c>
      <c r="BL51" s="91" t="str">
        <f t="shared" si="29"/>
        <v/>
      </c>
      <c r="BM51" s="92" t="str">
        <f t="shared" si="30"/>
        <v/>
      </c>
      <c r="BN51" s="92" t="str">
        <f t="shared" si="31"/>
        <v/>
      </c>
    </row>
    <row r="52" spans="1:66" ht="15.75" customHeight="1">
      <c r="A52" s="119" t="str">
        <f>IF(A$6="LECTURE","",IF('Database (LECTURE-RES-PRAC)'!A47="","",'Database (LECTURE-RES-PRAC)'!A47))</f>
        <v/>
      </c>
      <c r="B52" s="119" t="str">
        <f>IF(B$6="LECTURE","",IF('Database (LECTURE-RES-PRAC)'!B47="","",'Database (LECTURE-RES-PRAC)'!B47))</f>
        <v/>
      </c>
      <c r="C52" s="119" t="str">
        <f>IF(C$6="LECTURE","",IF('Database (LECTURE-RES-PRAC)'!C47="","",'Database (LECTURE-RES-PRAC)'!C47))</f>
        <v/>
      </c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116" t="str">
        <f t="shared" si="35"/>
        <v/>
      </c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116" t="str">
        <f t="shared" si="2"/>
        <v/>
      </c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117" t="str">
        <f t="shared" si="3"/>
        <v/>
      </c>
      <c r="AK52" s="120" t="str">
        <f t="shared" si="32"/>
        <v/>
      </c>
      <c r="AL52" s="92" t="str">
        <f t="shared" si="4"/>
        <v/>
      </c>
      <c r="AM52" s="92" t="str">
        <f t="shared" si="5"/>
        <v/>
      </c>
      <c r="AN52" s="120" t="str">
        <f t="shared" si="6"/>
        <v/>
      </c>
      <c r="AO52" s="92" t="str">
        <f t="shared" si="7"/>
        <v/>
      </c>
      <c r="AP52" s="92" t="str">
        <f t="shared" si="8"/>
        <v/>
      </c>
      <c r="AQ52" s="120" t="str">
        <f t="shared" si="9"/>
        <v/>
      </c>
      <c r="AR52" s="92" t="str">
        <f t="shared" si="10"/>
        <v/>
      </c>
      <c r="AS52" s="92" t="str">
        <f t="shared" si="11"/>
        <v/>
      </c>
      <c r="AT52" s="120" t="str">
        <f t="shared" si="12"/>
        <v/>
      </c>
      <c r="AU52" s="92" t="str">
        <f t="shared" si="13"/>
        <v/>
      </c>
      <c r="AV52" s="92" t="str">
        <f t="shared" si="14"/>
        <v/>
      </c>
      <c r="AW52" s="120" t="str">
        <f t="shared" si="15"/>
        <v/>
      </c>
      <c r="AX52" s="92" t="str">
        <f t="shared" si="16"/>
        <v/>
      </c>
      <c r="AY52" s="92" t="str">
        <f t="shared" si="17"/>
        <v/>
      </c>
      <c r="AZ52" s="91" t="str">
        <f t="shared" si="33"/>
        <v/>
      </c>
      <c r="BA52" s="92" t="str">
        <f t="shared" si="18"/>
        <v/>
      </c>
      <c r="BB52" s="92" t="str">
        <f t="shared" si="19"/>
        <v/>
      </c>
      <c r="BC52" s="91" t="str">
        <f t="shared" si="20"/>
        <v/>
      </c>
      <c r="BD52" s="92" t="str">
        <f t="shared" si="21"/>
        <v/>
      </c>
      <c r="BE52" s="92" t="str">
        <f t="shared" si="22"/>
        <v/>
      </c>
      <c r="BF52" s="91" t="str">
        <f t="shared" si="23"/>
        <v/>
      </c>
      <c r="BG52" s="92" t="str">
        <f t="shared" si="24"/>
        <v/>
      </c>
      <c r="BH52" s="92" t="str">
        <f t="shared" si="25"/>
        <v/>
      </c>
      <c r="BI52" s="91" t="str">
        <f t="shared" si="26"/>
        <v/>
      </c>
      <c r="BJ52" s="92" t="str">
        <f t="shared" si="27"/>
        <v/>
      </c>
      <c r="BK52" s="92" t="str">
        <f t="shared" si="28"/>
        <v/>
      </c>
      <c r="BL52" s="91" t="str">
        <f t="shared" si="29"/>
        <v/>
      </c>
      <c r="BM52" s="92" t="str">
        <f t="shared" si="30"/>
        <v/>
      </c>
      <c r="BN52" s="92" t="str">
        <f t="shared" si="31"/>
        <v/>
      </c>
    </row>
    <row r="53" spans="1:66" ht="15.75" customHeight="1">
      <c r="A53" s="119" t="str">
        <f>IF(A$6="LECTURE","",IF('Database (LECTURE-RES-PRAC)'!A48="","",'Database (LECTURE-RES-PRAC)'!A48))</f>
        <v/>
      </c>
      <c r="B53" s="119" t="str">
        <f>IF(B$6="LECTURE","",IF('Database (LECTURE-RES-PRAC)'!B48="","",'Database (LECTURE-RES-PRAC)'!B48))</f>
        <v/>
      </c>
      <c r="C53" s="119" t="str">
        <f>IF(C$6="LECTURE","",IF('Database (LECTURE-RES-PRAC)'!C48="","",'Database (LECTURE-RES-PRAC)'!C48))</f>
        <v/>
      </c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116" t="str">
        <f t="shared" si="35"/>
        <v/>
      </c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116" t="str">
        <f t="shared" si="2"/>
        <v/>
      </c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117" t="str">
        <f t="shared" si="3"/>
        <v/>
      </c>
      <c r="AK53" s="120" t="str">
        <f t="shared" si="32"/>
        <v/>
      </c>
      <c r="AL53" s="92" t="str">
        <f t="shared" si="4"/>
        <v/>
      </c>
      <c r="AM53" s="92" t="str">
        <f t="shared" si="5"/>
        <v/>
      </c>
      <c r="AN53" s="120" t="str">
        <f t="shared" si="6"/>
        <v/>
      </c>
      <c r="AO53" s="92" t="str">
        <f t="shared" si="7"/>
        <v/>
      </c>
      <c r="AP53" s="92" t="str">
        <f t="shared" si="8"/>
        <v/>
      </c>
      <c r="AQ53" s="120" t="str">
        <f t="shared" si="9"/>
        <v/>
      </c>
      <c r="AR53" s="92" t="str">
        <f t="shared" si="10"/>
        <v/>
      </c>
      <c r="AS53" s="92" t="str">
        <f t="shared" si="11"/>
        <v/>
      </c>
      <c r="AT53" s="120" t="str">
        <f t="shared" si="12"/>
        <v/>
      </c>
      <c r="AU53" s="92" t="str">
        <f t="shared" si="13"/>
        <v/>
      </c>
      <c r="AV53" s="92" t="str">
        <f t="shared" si="14"/>
        <v/>
      </c>
      <c r="AW53" s="120" t="str">
        <f t="shared" si="15"/>
        <v/>
      </c>
      <c r="AX53" s="92" t="str">
        <f t="shared" si="16"/>
        <v/>
      </c>
      <c r="AY53" s="92" t="str">
        <f t="shared" si="17"/>
        <v/>
      </c>
      <c r="AZ53" s="91" t="str">
        <f t="shared" si="33"/>
        <v/>
      </c>
      <c r="BA53" s="92" t="str">
        <f t="shared" si="18"/>
        <v/>
      </c>
      <c r="BB53" s="92" t="str">
        <f t="shared" si="19"/>
        <v/>
      </c>
      <c r="BC53" s="91" t="str">
        <f t="shared" si="20"/>
        <v/>
      </c>
      <c r="BD53" s="92" t="str">
        <f t="shared" si="21"/>
        <v/>
      </c>
      <c r="BE53" s="92" t="str">
        <f t="shared" si="22"/>
        <v/>
      </c>
      <c r="BF53" s="91" t="str">
        <f t="shared" si="23"/>
        <v/>
      </c>
      <c r="BG53" s="92" t="str">
        <f t="shared" si="24"/>
        <v/>
      </c>
      <c r="BH53" s="92" t="str">
        <f t="shared" si="25"/>
        <v/>
      </c>
      <c r="BI53" s="91" t="str">
        <f t="shared" si="26"/>
        <v/>
      </c>
      <c r="BJ53" s="92" t="str">
        <f t="shared" si="27"/>
        <v/>
      </c>
      <c r="BK53" s="92" t="str">
        <f t="shared" si="28"/>
        <v/>
      </c>
      <c r="BL53" s="91" t="str">
        <f t="shared" si="29"/>
        <v/>
      </c>
      <c r="BM53" s="92" t="str">
        <f t="shared" si="30"/>
        <v/>
      </c>
      <c r="BN53" s="92" t="str">
        <f t="shared" si="31"/>
        <v/>
      </c>
    </row>
    <row r="54" spans="1:66" ht="15.75" customHeight="1">
      <c r="A54" s="119" t="str">
        <f>IF(A$6="LECTURE","",IF('Database (LECTURE-RES-PRAC)'!A49="","",'Database (LECTURE-RES-PRAC)'!A49))</f>
        <v/>
      </c>
      <c r="B54" s="119" t="str">
        <f>IF(B$6="LECTURE","",IF('Database (LECTURE-RES-PRAC)'!B49="","",'Database (LECTURE-RES-PRAC)'!B49))</f>
        <v/>
      </c>
      <c r="C54" s="119" t="str">
        <f>IF(C$6="LECTURE","",IF('Database (LECTURE-RES-PRAC)'!C49="","",'Database (LECTURE-RES-PRAC)'!C49))</f>
        <v/>
      </c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116" t="str">
        <f t="shared" si="35"/>
        <v/>
      </c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116" t="str">
        <f t="shared" si="2"/>
        <v/>
      </c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117" t="str">
        <f t="shared" si="3"/>
        <v/>
      </c>
      <c r="AK54" s="120" t="str">
        <f t="shared" si="32"/>
        <v/>
      </c>
      <c r="AL54" s="92" t="str">
        <f t="shared" si="4"/>
        <v/>
      </c>
      <c r="AM54" s="92" t="str">
        <f t="shared" si="5"/>
        <v/>
      </c>
      <c r="AN54" s="120" t="str">
        <f t="shared" si="6"/>
        <v/>
      </c>
      <c r="AO54" s="92" t="str">
        <f t="shared" si="7"/>
        <v/>
      </c>
      <c r="AP54" s="92" t="str">
        <f t="shared" si="8"/>
        <v/>
      </c>
      <c r="AQ54" s="120" t="str">
        <f t="shared" si="9"/>
        <v/>
      </c>
      <c r="AR54" s="92" t="str">
        <f t="shared" si="10"/>
        <v/>
      </c>
      <c r="AS54" s="92" t="str">
        <f t="shared" si="11"/>
        <v/>
      </c>
      <c r="AT54" s="120" t="str">
        <f t="shared" si="12"/>
        <v/>
      </c>
      <c r="AU54" s="92" t="str">
        <f t="shared" si="13"/>
        <v/>
      </c>
      <c r="AV54" s="92" t="str">
        <f t="shared" si="14"/>
        <v/>
      </c>
      <c r="AW54" s="120" t="str">
        <f t="shared" si="15"/>
        <v/>
      </c>
      <c r="AX54" s="92" t="str">
        <f t="shared" si="16"/>
        <v/>
      </c>
      <c r="AY54" s="92" t="str">
        <f t="shared" si="17"/>
        <v/>
      </c>
      <c r="AZ54" s="91" t="str">
        <f t="shared" si="33"/>
        <v/>
      </c>
      <c r="BA54" s="92" t="str">
        <f t="shared" si="18"/>
        <v/>
      </c>
      <c r="BB54" s="92" t="str">
        <f t="shared" si="19"/>
        <v/>
      </c>
      <c r="BC54" s="91" t="str">
        <f t="shared" si="20"/>
        <v/>
      </c>
      <c r="BD54" s="92" t="str">
        <f t="shared" si="21"/>
        <v/>
      </c>
      <c r="BE54" s="92" t="str">
        <f t="shared" si="22"/>
        <v/>
      </c>
      <c r="BF54" s="91" t="str">
        <f t="shared" si="23"/>
        <v/>
      </c>
      <c r="BG54" s="92" t="str">
        <f t="shared" si="24"/>
        <v/>
      </c>
      <c r="BH54" s="92" t="str">
        <f t="shared" si="25"/>
        <v/>
      </c>
      <c r="BI54" s="91" t="str">
        <f t="shared" si="26"/>
        <v/>
      </c>
      <c r="BJ54" s="92" t="str">
        <f t="shared" si="27"/>
        <v/>
      </c>
      <c r="BK54" s="92" t="str">
        <f t="shared" si="28"/>
        <v/>
      </c>
      <c r="BL54" s="91" t="str">
        <f t="shared" si="29"/>
        <v/>
      </c>
      <c r="BM54" s="92" t="str">
        <f t="shared" si="30"/>
        <v/>
      </c>
      <c r="BN54" s="92" t="str">
        <f t="shared" si="31"/>
        <v/>
      </c>
    </row>
    <row r="55" spans="1:66" ht="15.75" customHeight="1">
      <c r="A55" s="119" t="str">
        <f>IF(A$6="LECTURE","",IF('Database (LECTURE-RES-PRAC)'!A50="","",'Database (LECTURE-RES-PRAC)'!A50))</f>
        <v/>
      </c>
      <c r="B55" s="119" t="str">
        <f>IF(B$6="LECTURE","",IF('Database (LECTURE-RES-PRAC)'!B50="","",'Database (LECTURE-RES-PRAC)'!B50))</f>
        <v/>
      </c>
      <c r="C55" s="119" t="str">
        <f>IF(C$6="LECTURE","",IF('Database (LECTURE-RES-PRAC)'!C50="","",'Database (LECTURE-RES-PRAC)'!C50))</f>
        <v/>
      </c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116" t="str">
        <f t="shared" si="35"/>
        <v/>
      </c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116" t="str">
        <f t="shared" si="2"/>
        <v/>
      </c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117" t="str">
        <f t="shared" si="3"/>
        <v/>
      </c>
      <c r="AK55" s="120" t="str">
        <f t="shared" si="32"/>
        <v/>
      </c>
      <c r="AL55" s="92" t="str">
        <f t="shared" si="4"/>
        <v/>
      </c>
      <c r="AM55" s="92" t="str">
        <f t="shared" si="5"/>
        <v/>
      </c>
      <c r="AN55" s="120" t="str">
        <f t="shared" si="6"/>
        <v/>
      </c>
      <c r="AO55" s="92" t="str">
        <f t="shared" si="7"/>
        <v/>
      </c>
      <c r="AP55" s="92" t="str">
        <f t="shared" si="8"/>
        <v/>
      </c>
      <c r="AQ55" s="120" t="str">
        <f t="shared" si="9"/>
        <v/>
      </c>
      <c r="AR55" s="92" t="str">
        <f t="shared" si="10"/>
        <v/>
      </c>
      <c r="AS55" s="92" t="str">
        <f t="shared" si="11"/>
        <v/>
      </c>
      <c r="AT55" s="120" t="str">
        <f t="shared" si="12"/>
        <v/>
      </c>
      <c r="AU55" s="92" t="str">
        <f t="shared" si="13"/>
        <v/>
      </c>
      <c r="AV55" s="92" t="str">
        <f t="shared" si="14"/>
        <v/>
      </c>
      <c r="AW55" s="120" t="str">
        <f t="shared" si="15"/>
        <v/>
      </c>
      <c r="AX55" s="92" t="str">
        <f t="shared" si="16"/>
        <v/>
      </c>
      <c r="AY55" s="92" t="str">
        <f t="shared" si="17"/>
        <v/>
      </c>
      <c r="AZ55" s="91" t="str">
        <f t="shared" si="33"/>
        <v/>
      </c>
      <c r="BA55" s="92" t="str">
        <f t="shared" si="18"/>
        <v/>
      </c>
      <c r="BB55" s="92" t="str">
        <f t="shared" si="19"/>
        <v/>
      </c>
      <c r="BC55" s="91" t="str">
        <f t="shared" si="20"/>
        <v/>
      </c>
      <c r="BD55" s="92" t="str">
        <f t="shared" si="21"/>
        <v/>
      </c>
      <c r="BE55" s="92" t="str">
        <f t="shared" si="22"/>
        <v/>
      </c>
      <c r="BF55" s="91" t="str">
        <f t="shared" si="23"/>
        <v/>
      </c>
      <c r="BG55" s="92" t="str">
        <f t="shared" si="24"/>
        <v/>
      </c>
      <c r="BH55" s="92" t="str">
        <f t="shared" si="25"/>
        <v/>
      </c>
      <c r="BI55" s="91" t="str">
        <f t="shared" si="26"/>
        <v/>
      </c>
      <c r="BJ55" s="92" t="str">
        <f t="shared" si="27"/>
        <v/>
      </c>
      <c r="BK55" s="92" t="str">
        <f t="shared" si="28"/>
        <v/>
      </c>
      <c r="BL55" s="91" t="str">
        <f t="shared" si="29"/>
        <v/>
      </c>
      <c r="BM55" s="92" t="str">
        <f t="shared" si="30"/>
        <v/>
      </c>
      <c r="BN55" s="92" t="str">
        <f t="shared" si="31"/>
        <v/>
      </c>
    </row>
    <row r="56" spans="1:66" ht="15.75" customHeight="1">
      <c r="A56" s="119" t="str">
        <f>IF(A$6="LECTURE","",IF('Database (LECTURE-RES-PRAC)'!A51="","",'Database (LECTURE-RES-PRAC)'!A51))</f>
        <v/>
      </c>
      <c r="B56" s="119" t="str">
        <f>IF(B$6="LECTURE","",IF('Database (LECTURE-RES-PRAC)'!B51="","",'Database (LECTURE-RES-PRAC)'!B51))</f>
        <v/>
      </c>
      <c r="C56" s="119" t="str">
        <f>IF(C$6="LECTURE","",IF('Database (LECTURE-RES-PRAC)'!C51="","",'Database (LECTURE-RES-PRAC)'!C51))</f>
        <v/>
      </c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116" t="str">
        <f t="shared" si="35"/>
        <v/>
      </c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116" t="str">
        <f t="shared" si="2"/>
        <v/>
      </c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117" t="str">
        <f t="shared" si="3"/>
        <v/>
      </c>
      <c r="AK56" s="120" t="str">
        <f t="shared" si="32"/>
        <v/>
      </c>
      <c r="AL56" s="92" t="str">
        <f t="shared" si="4"/>
        <v/>
      </c>
      <c r="AM56" s="92" t="str">
        <f t="shared" si="5"/>
        <v/>
      </c>
      <c r="AN56" s="120" t="str">
        <f t="shared" si="6"/>
        <v/>
      </c>
      <c r="AO56" s="92" t="str">
        <f t="shared" si="7"/>
        <v/>
      </c>
      <c r="AP56" s="92" t="str">
        <f t="shared" si="8"/>
        <v/>
      </c>
      <c r="AQ56" s="120" t="str">
        <f t="shared" si="9"/>
        <v/>
      </c>
      <c r="AR56" s="92" t="str">
        <f t="shared" si="10"/>
        <v/>
      </c>
      <c r="AS56" s="92" t="str">
        <f t="shared" si="11"/>
        <v/>
      </c>
      <c r="AT56" s="120" t="str">
        <f t="shared" si="12"/>
        <v/>
      </c>
      <c r="AU56" s="92" t="str">
        <f t="shared" si="13"/>
        <v/>
      </c>
      <c r="AV56" s="92" t="str">
        <f t="shared" si="14"/>
        <v/>
      </c>
      <c r="AW56" s="120" t="str">
        <f t="shared" si="15"/>
        <v/>
      </c>
      <c r="AX56" s="92" t="str">
        <f t="shared" si="16"/>
        <v/>
      </c>
      <c r="AY56" s="92" t="str">
        <f t="shared" si="17"/>
        <v/>
      </c>
      <c r="AZ56" s="91" t="str">
        <f t="shared" si="33"/>
        <v/>
      </c>
      <c r="BA56" s="92" t="str">
        <f t="shared" si="18"/>
        <v/>
      </c>
      <c r="BB56" s="92" t="str">
        <f t="shared" si="19"/>
        <v/>
      </c>
      <c r="BC56" s="91" t="str">
        <f t="shared" si="20"/>
        <v/>
      </c>
      <c r="BD56" s="92" t="str">
        <f t="shared" si="21"/>
        <v/>
      </c>
      <c r="BE56" s="92" t="str">
        <f t="shared" si="22"/>
        <v/>
      </c>
      <c r="BF56" s="91" t="str">
        <f t="shared" si="23"/>
        <v/>
      </c>
      <c r="BG56" s="92" t="str">
        <f t="shared" si="24"/>
        <v/>
      </c>
      <c r="BH56" s="92" t="str">
        <f t="shared" si="25"/>
        <v/>
      </c>
      <c r="BI56" s="91" t="str">
        <f t="shared" si="26"/>
        <v/>
      </c>
      <c r="BJ56" s="92" t="str">
        <f t="shared" si="27"/>
        <v/>
      </c>
      <c r="BK56" s="92" t="str">
        <f t="shared" si="28"/>
        <v/>
      </c>
      <c r="BL56" s="91" t="str">
        <f t="shared" si="29"/>
        <v/>
      </c>
      <c r="BM56" s="92" t="str">
        <f t="shared" si="30"/>
        <v/>
      </c>
      <c r="BN56" s="92" t="str">
        <f t="shared" si="31"/>
        <v/>
      </c>
    </row>
    <row r="57" spans="1:66" ht="15.75" customHeight="1">
      <c r="A57" s="119" t="str">
        <f>IF(A$6="LECTURE","",IF('Database (LECTURE-RES-PRAC)'!A52="","",'Database (LECTURE-RES-PRAC)'!A52))</f>
        <v/>
      </c>
      <c r="B57" s="119" t="str">
        <f>IF(B$6="LECTURE","",IF('Database (LECTURE-RES-PRAC)'!B52="","",'Database (LECTURE-RES-PRAC)'!B52))</f>
        <v/>
      </c>
      <c r="C57" s="119" t="str">
        <f>IF(C$6="LECTURE","",IF('Database (LECTURE-RES-PRAC)'!C52="","",'Database (LECTURE-RES-PRAC)'!C52))</f>
        <v/>
      </c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116" t="str">
        <f t="shared" si="35"/>
        <v/>
      </c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116" t="str">
        <f t="shared" si="2"/>
        <v/>
      </c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117" t="str">
        <f t="shared" si="3"/>
        <v/>
      </c>
      <c r="AK57" s="120" t="str">
        <f t="shared" si="32"/>
        <v/>
      </c>
      <c r="AL57" s="92" t="str">
        <f t="shared" si="4"/>
        <v/>
      </c>
      <c r="AM57" s="92" t="str">
        <f t="shared" si="5"/>
        <v/>
      </c>
      <c r="AN57" s="120" t="str">
        <f t="shared" si="6"/>
        <v/>
      </c>
      <c r="AO57" s="92" t="str">
        <f t="shared" si="7"/>
        <v/>
      </c>
      <c r="AP57" s="92" t="str">
        <f t="shared" si="8"/>
        <v/>
      </c>
      <c r="AQ57" s="120" t="str">
        <f t="shared" si="9"/>
        <v/>
      </c>
      <c r="AR57" s="92" t="str">
        <f t="shared" si="10"/>
        <v/>
      </c>
      <c r="AS57" s="92" t="str">
        <f t="shared" si="11"/>
        <v/>
      </c>
      <c r="AT57" s="120" t="str">
        <f t="shared" si="12"/>
        <v/>
      </c>
      <c r="AU57" s="92" t="str">
        <f t="shared" si="13"/>
        <v/>
      </c>
      <c r="AV57" s="92" t="str">
        <f t="shared" si="14"/>
        <v/>
      </c>
      <c r="AW57" s="120" t="str">
        <f t="shared" si="15"/>
        <v/>
      </c>
      <c r="AX57" s="92" t="str">
        <f t="shared" si="16"/>
        <v/>
      </c>
      <c r="AY57" s="92" t="str">
        <f t="shared" si="17"/>
        <v/>
      </c>
      <c r="AZ57" s="91" t="str">
        <f t="shared" si="33"/>
        <v/>
      </c>
      <c r="BA57" s="92" t="str">
        <f t="shared" si="18"/>
        <v/>
      </c>
      <c r="BB57" s="92" t="str">
        <f t="shared" si="19"/>
        <v/>
      </c>
      <c r="BC57" s="91" t="str">
        <f t="shared" si="20"/>
        <v/>
      </c>
      <c r="BD57" s="92" t="str">
        <f t="shared" si="21"/>
        <v/>
      </c>
      <c r="BE57" s="92" t="str">
        <f t="shared" si="22"/>
        <v/>
      </c>
      <c r="BF57" s="91" t="str">
        <f t="shared" si="23"/>
        <v/>
      </c>
      <c r="BG57" s="92" t="str">
        <f t="shared" si="24"/>
        <v/>
      </c>
      <c r="BH57" s="92" t="str">
        <f t="shared" si="25"/>
        <v/>
      </c>
      <c r="BI57" s="91" t="str">
        <f t="shared" si="26"/>
        <v/>
      </c>
      <c r="BJ57" s="92" t="str">
        <f t="shared" si="27"/>
        <v/>
      </c>
      <c r="BK57" s="92" t="str">
        <f t="shared" si="28"/>
        <v/>
      </c>
      <c r="BL57" s="91" t="str">
        <f t="shared" si="29"/>
        <v/>
      </c>
      <c r="BM57" s="92" t="str">
        <f t="shared" si="30"/>
        <v/>
      </c>
      <c r="BN57" s="92" t="str">
        <f t="shared" si="31"/>
        <v/>
      </c>
    </row>
    <row r="58" spans="1:66" ht="15.75" customHeight="1">
      <c r="A58" s="119" t="str">
        <f>IF(A$6="LECTURE","",IF('Database (LECTURE-RES-PRAC)'!A53="","",'Database (LECTURE-RES-PRAC)'!A53))</f>
        <v/>
      </c>
      <c r="B58" s="119" t="str">
        <f>IF(B$6="LECTURE","",IF('Database (LECTURE-RES-PRAC)'!B53="","",'Database (LECTURE-RES-PRAC)'!B53))</f>
        <v/>
      </c>
      <c r="C58" s="119" t="str">
        <f>IF(C$6="LECTURE","",IF('Database (LECTURE-RES-PRAC)'!C53="","",'Database (LECTURE-RES-PRAC)'!C53))</f>
        <v/>
      </c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116" t="str">
        <f t="shared" si="35"/>
        <v/>
      </c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116" t="str">
        <f t="shared" si="2"/>
        <v/>
      </c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117" t="str">
        <f t="shared" si="3"/>
        <v/>
      </c>
      <c r="AK58" s="120" t="str">
        <f t="shared" si="32"/>
        <v/>
      </c>
      <c r="AL58" s="92" t="str">
        <f t="shared" si="4"/>
        <v/>
      </c>
      <c r="AM58" s="92" t="str">
        <f t="shared" si="5"/>
        <v/>
      </c>
      <c r="AN58" s="120" t="str">
        <f t="shared" si="6"/>
        <v/>
      </c>
      <c r="AO58" s="92" t="str">
        <f t="shared" si="7"/>
        <v/>
      </c>
      <c r="AP58" s="92" t="str">
        <f t="shared" si="8"/>
        <v/>
      </c>
      <c r="AQ58" s="120" t="str">
        <f t="shared" si="9"/>
        <v/>
      </c>
      <c r="AR58" s="92" t="str">
        <f t="shared" si="10"/>
        <v/>
      </c>
      <c r="AS58" s="92" t="str">
        <f t="shared" si="11"/>
        <v/>
      </c>
      <c r="AT58" s="120" t="str">
        <f t="shared" si="12"/>
        <v/>
      </c>
      <c r="AU58" s="92" t="str">
        <f t="shared" si="13"/>
        <v/>
      </c>
      <c r="AV58" s="92" t="str">
        <f t="shared" si="14"/>
        <v/>
      </c>
      <c r="AW58" s="120" t="str">
        <f t="shared" si="15"/>
        <v/>
      </c>
      <c r="AX58" s="92" t="str">
        <f t="shared" si="16"/>
        <v/>
      </c>
      <c r="AY58" s="92" t="str">
        <f t="shared" si="17"/>
        <v/>
      </c>
      <c r="AZ58" s="91" t="str">
        <f t="shared" si="33"/>
        <v/>
      </c>
      <c r="BA58" s="92" t="str">
        <f t="shared" si="18"/>
        <v/>
      </c>
      <c r="BB58" s="92" t="str">
        <f t="shared" si="19"/>
        <v/>
      </c>
      <c r="BC58" s="91" t="str">
        <f t="shared" si="20"/>
        <v/>
      </c>
      <c r="BD58" s="92" t="str">
        <f t="shared" si="21"/>
        <v/>
      </c>
      <c r="BE58" s="92" t="str">
        <f t="shared" si="22"/>
        <v/>
      </c>
      <c r="BF58" s="91" t="str">
        <f t="shared" si="23"/>
        <v/>
      </c>
      <c r="BG58" s="92" t="str">
        <f t="shared" si="24"/>
        <v/>
      </c>
      <c r="BH58" s="92" t="str">
        <f t="shared" si="25"/>
        <v/>
      </c>
      <c r="BI58" s="91" t="str">
        <f t="shared" si="26"/>
        <v/>
      </c>
      <c r="BJ58" s="92" t="str">
        <f t="shared" si="27"/>
        <v/>
      </c>
      <c r="BK58" s="92" t="str">
        <f t="shared" si="28"/>
        <v/>
      </c>
      <c r="BL58" s="91" t="str">
        <f t="shared" si="29"/>
        <v/>
      </c>
      <c r="BM58" s="92" t="str">
        <f t="shared" si="30"/>
        <v/>
      </c>
      <c r="BN58" s="92" t="str">
        <f t="shared" si="31"/>
        <v/>
      </c>
    </row>
    <row r="59" spans="1:66" ht="15.75" customHeight="1">
      <c r="A59" s="119" t="str">
        <f>IF(A$6="LECTURE","",IF('Database (LECTURE-RES-PRAC)'!A54="","",'Database (LECTURE-RES-PRAC)'!A54))</f>
        <v/>
      </c>
      <c r="B59" s="119" t="str">
        <f>IF(B$6="LECTURE","",IF('Database (LECTURE-RES-PRAC)'!B54="","",'Database (LECTURE-RES-PRAC)'!B54))</f>
        <v/>
      </c>
      <c r="C59" s="119" t="str">
        <f>IF(C$6="LECTURE","",IF('Database (LECTURE-RES-PRAC)'!C54="","",'Database (LECTURE-RES-PRAC)'!C54))</f>
        <v/>
      </c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116" t="str">
        <f t="shared" si="35"/>
        <v/>
      </c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116" t="str">
        <f t="shared" si="2"/>
        <v/>
      </c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117" t="str">
        <f t="shared" si="3"/>
        <v/>
      </c>
      <c r="AK59" s="120" t="str">
        <f t="shared" si="32"/>
        <v/>
      </c>
      <c r="AL59" s="92" t="str">
        <f t="shared" si="4"/>
        <v/>
      </c>
      <c r="AM59" s="92" t="str">
        <f t="shared" si="5"/>
        <v/>
      </c>
      <c r="AN59" s="120" t="str">
        <f t="shared" si="6"/>
        <v/>
      </c>
      <c r="AO59" s="92" t="str">
        <f t="shared" si="7"/>
        <v/>
      </c>
      <c r="AP59" s="92" t="str">
        <f t="shared" si="8"/>
        <v/>
      </c>
      <c r="AQ59" s="120" t="str">
        <f t="shared" si="9"/>
        <v/>
      </c>
      <c r="AR59" s="92" t="str">
        <f t="shared" si="10"/>
        <v/>
      </c>
      <c r="AS59" s="92" t="str">
        <f t="shared" si="11"/>
        <v/>
      </c>
      <c r="AT59" s="120" t="str">
        <f t="shared" si="12"/>
        <v/>
      </c>
      <c r="AU59" s="92" t="str">
        <f t="shared" si="13"/>
        <v/>
      </c>
      <c r="AV59" s="92" t="str">
        <f t="shared" si="14"/>
        <v/>
      </c>
      <c r="AW59" s="120" t="str">
        <f t="shared" si="15"/>
        <v/>
      </c>
      <c r="AX59" s="92" t="str">
        <f t="shared" si="16"/>
        <v/>
      </c>
      <c r="AY59" s="92" t="str">
        <f t="shared" si="17"/>
        <v/>
      </c>
      <c r="AZ59" s="91" t="str">
        <f t="shared" si="33"/>
        <v/>
      </c>
      <c r="BA59" s="92" t="str">
        <f t="shared" si="18"/>
        <v/>
      </c>
      <c r="BB59" s="92" t="str">
        <f t="shared" si="19"/>
        <v/>
      </c>
      <c r="BC59" s="91" t="str">
        <f t="shared" si="20"/>
        <v/>
      </c>
      <c r="BD59" s="92" t="str">
        <f t="shared" si="21"/>
        <v/>
      </c>
      <c r="BE59" s="92" t="str">
        <f t="shared" si="22"/>
        <v/>
      </c>
      <c r="BF59" s="91" t="str">
        <f t="shared" si="23"/>
        <v/>
      </c>
      <c r="BG59" s="92" t="str">
        <f t="shared" si="24"/>
        <v/>
      </c>
      <c r="BH59" s="92" t="str">
        <f t="shared" si="25"/>
        <v/>
      </c>
      <c r="BI59" s="91" t="str">
        <f t="shared" si="26"/>
        <v/>
      </c>
      <c r="BJ59" s="92" t="str">
        <f t="shared" si="27"/>
        <v/>
      </c>
      <c r="BK59" s="92" t="str">
        <f t="shared" si="28"/>
        <v/>
      </c>
      <c r="BL59" s="91" t="str">
        <f t="shared" si="29"/>
        <v/>
      </c>
      <c r="BM59" s="92" t="str">
        <f t="shared" si="30"/>
        <v/>
      </c>
      <c r="BN59" s="92" t="str">
        <f t="shared" si="31"/>
        <v/>
      </c>
    </row>
    <row r="60" spans="1:66" ht="15.75" customHeight="1">
      <c r="A60" s="119" t="str">
        <f>IF(A$6="LECTURE","",IF('Database (LECTURE-RES-PRAC)'!A55="","",'Database (LECTURE-RES-PRAC)'!A55))</f>
        <v/>
      </c>
      <c r="B60" s="119" t="str">
        <f>IF(B$6="LECTURE","",IF('Database (LECTURE-RES-PRAC)'!B55="","",'Database (LECTURE-RES-PRAC)'!B55))</f>
        <v/>
      </c>
      <c r="C60" s="119" t="str">
        <f>IF(C$6="LECTURE","",IF('Database (LECTURE-RES-PRAC)'!C55="","",'Database (LECTURE-RES-PRAC)'!C55))</f>
        <v/>
      </c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116" t="str">
        <f t="shared" si="35"/>
        <v/>
      </c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116" t="str">
        <f t="shared" si="2"/>
        <v/>
      </c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117" t="str">
        <f t="shared" si="3"/>
        <v/>
      </c>
      <c r="AK60" s="120" t="str">
        <f t="shared" si="32"/>
        <v/>
      </c>
      <c r="AL60" s="92" t="str">
        <f t="shared" si="4"/>
        <v/>
      </c>
      <c r="AM60" s="92" t="str">
        <f t="shared" si="5"/>
        <v/>
      </c>
      <c r="AN60" s="120" t="str">
        <f t="shared" si="6"/>
        <v/>
      </c>
      <c r="AO60" s="92" t="str">
        <f t="shared" si="7"/>
        <v/>
      </c>
      <c r="AP60" s="92" t="str">
        <f t="shared" si="8"/>
        <v/>
      </c>
      <c r="AQ60" s="120" t="str">
        <f t="shared" si="9"/>
        <v/>
      </c>
      <c r="AR60" s="92" t="str">
        <f t="shared" si="10"/>
        <v/>
      </c>
      <c r="AS60" s="92" t="str">
        <f t="shared" si="11"/>
        <v/>
      </c>
      <c r="AT60" s="120" t="str">
        <f t="shared" si="12"/>
        <v/>
      </c>
      <c r="AU60" s="92" t="str">
        <f t="shared" si="13"/>
        <v/>
      </c>
      <c r="AV60" s="92" t="str">
        <f t="shared" si="14"/>
        <v/>
      </c>
      <c r="AW60" s="120" t="str">
        <f t="shared" si="15"/>
        <v/>
      </c>
      <c r="AX60" s="92" t="str">
        <f t="shared" si="16"/>
        <v/>
      </c>
      <c r="AY60" s="92" t="str">
        <f t="shared" si="17"/>
        <v/>
      </c>
      <c r="AZ60" s="91" t="str">
        <f t="shared" si="33"/>
        <v/>
      </c>
      <c r="BA60" s="92" t="str">
        <f t="shared" si="18"/>
        <v/>
      </c>
      <c r="BB60" s="92" t="str">
        <f t="shared" si="19"/>
        <v/>
      </c>
      <c r="BC60" s="91" t="str">
        <f t="shared" si="20"/>
        <v/>
      </c>
      <c r="BD60" s="92" t="str">
        <f t="shared" si="21"/>
        <v/>
      </c>
      <c r="BE60" s="92" t="str">
        <f t="shared" si="22"/>
        <v/>
      </c>
      <c r="BF60" s="91" t="str">
        <f t="shared" si="23"/>
        <v/>
      </c>
      <c r="BG60" s="92" t="str">
        <f t="shared" si="24"/>
        <v/>
      </c>
      <c r="BH60" s="92" t="str">
        <f t="shared" si="25"/>
        <v/>
      </c>
      <c r="BI60" s="91" t="str">
        <f t="shared" si="26"/>
        <v/>
      </c>
      <c r="BJ60" s="92" t="str">
        <f t="shared" si="27"/>
        <v/>
      </c>
      <c r="BK60" s="92" t="str">
        <f t="shared" si="28"/>
        <v/>
      </c>
      <c r="BL60" s="91" t="str">
        <f t="shared" si="29"/>
        <v/>
      </c>
      <c r="BM60" s="92" t="str">
        <f t="shared" si="30"/>
        <v/>
      </c>
      <c r="BN60" s="92" t="str">
        <f t="shared" si="31"/>
        <v/>
      </c>
    </row>
    <row r="61" spans="1:66" ht="15.75" customHeight="1">
      <c r="A61" s="119" t="str">
        <f>IF(A$6="LECTURE","",IF('Database (LECTURE-RES-PRAC)'!A56="","",'Database (LECTURE-RES-PRAC)'!A56))</f>
        <v/>
      </c>
      <c r="B61" s="119" t="str">
        <f>IF(B$6="LECTURE","",IF('Database (LECTURE-RES-PRAC)'!B56="","",'Database (LECTURE-RES-PRAC)'!B56))</f>
        <v/>
      </c>
      <c r="C61" s="119" t="str">
        <f>IF(C$6="LECTURE","",IF('Database (LECTURE-RES-PRAC)'!C56="","",'Database (LECTURE-RES-PRAC)'!C56))</f>
        <v/>
      </c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116" t="str">
        <f t="shared" si="35"/>
        <v/>
      </c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116" t="str">
        <f t="shared" si="2"/>
        <v/>
      </c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117" t="str">
        <f t="shared" si="3"/>
        <v/>
      </c>
      <c r="AK61" s="120" t="str">
        <f t="shared" si="32"/>
        <v/>
      </c>
      <c r="AL61" s="92" t="str">
        <f t="shared" si="4"/>
        <v/>
      </c>
      <c r="AM61" s="92" t="str">
        <f t="shared" si="5"/>
        <v/>
      </c>
      <c r="AN61" s="120" t="str">
        <f t="shared" si="6"/>
        <v/>
      </c>
      <c r="AO61" s="92" t="str">
        <f t="shared" si="7"/>
        <v/>
      </c>
      <c r="AP61" s="92" t="str">
        <f t="shared" si="8"/>
        <v/>
      </c>
      <c r="AQ61" s="120" t="str">
        <f t="shared" si="9"/>
        <v/>
      </c>
      <c r="AR61" s="92" t="str">
        <f t="shared" si="10"/>
        <v/>
      </c>
      <c r="AS61" s="92" t="str">
        <f t="shared" si="11"/>
        <v/>
      </c>
      <c r="AT61" s="120" t="str">
        <f t="shared" si="12"/>
        <v/>
      </c>
      <c r="AU61" s="92" t="str">
        <f t="shared" si="13"/>
        <v/>
      </c>
      <c r="AV61" s="92" t="str">
        <f t="shared" si="14"/>
        <v/>
      </c>
      <c r="AW61" s="120" t="str">
        <f t="shared" si="15"/>
        <v/>
      </c>
      <c r="AX61" s="92" t="str">
        <f t="shared" si="16"/>
        <v/>
      </c>
      <c r="AY61" s="92" t="str">
        <f t="shared" si="17"/>
        <v/>
      </c>
      <c r="AZ61" s="91" t="str">
        <f t="shared" si="33"/>
        <v/>
      </c>
      <c r="BA61" s="92" t="str">
        <f t="shared" si="18"/>
        <v/>
      </c>
      <c r="BB61" s="92" t="str">
        <f t="shared" si="19"/>
        <v/>
      </c>
      <c r="BC61" s="91" t="str">
        <f t="shared" si="20"/>
        <v/>
      </c>
      <c r="BD61" s="92" t="str">
        <f t="shared" si="21"/>
        <v/>
      </c>
      <c r="BE61" s="92" t="str">
        <f t="shared" si="22"/>
        <v/>
      </c>
      <c r="BF61" s="91" t="str">
        <f t="shared" si="23"/>
        <v/>
      </c>
      <c r="BG61" s="92" t="str">
        <f t="shared" si="24"/>
        <v/>
      </c>
      <c r="BH61" s="92" t="str">
        <f t="shared" si="25"/>
        <v/>
      </c>
      <c r="BI61" s="91" t="str">
        <f t="shared" si="26"/>
        <v/>
      </c>
      <c r="BJ61" s="92" t="str">
        <f t="shared" si="27"/>
        <v/>
      </c>
      <c r="BK61" s="92" t="str">
        <f t="shared" si="28"/>
        <v/>
      </c>
      <c r="BL61" s="91" t="str">
        <f t="shared" si="29"/>
        <v/>
      </c>
      <c r="BM61" s="92" t="str">
        <f t="shared" si="30"/>
        <v/>
      </c>
      <c r="BN61" s="92" t="str">
        <f t="shared" si="31"/>
        <v/>
      </c>
    </row>
    <row r="62" spans="1:66" ht="15.75" customHeight="1">
      <c r="A62" s="119" t="str">
        <f>IF(A$6="LECTURE","",IF('Database (LECTURE-RES-PRAC)'!A57="","",'Database (LECTURE-RES-PRAC)'!A57))</f>
        <v/>
      </c>
      <c r="B62" s="119" t="str">
        <f>IF(B$6="LECTURE","",IF('Database (LECTURE-RES-PRAC)'!B57="","",'Database (LECTURE-RES-PRAC)'!B57))</f>
        <v/>
      </c>
      <c r="C62" s="119" t="str">
        <f>IF(C$6="LECTURE","",IF('Database (LECTURE-RES-PRAC)'!C57="","",'Database (LECTURE-RES-PRAC)'!C57))</f>
        <v/>
      </c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116" t="str">
        <f t="shared" si="35"/>
        <v/>
      </c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116" t="str">
        <f t="shared" si="2"/>
        <v/>
      </c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117" t="str">
        <f t="shared" si="3"/>
        <v/>
      </c>
      <c r="AK62" s="120" t="str">
        <f t="shared" si="32"/>
        <v/>
      </c>
      <c r="AL62" s="92" t="str">
        <f t="shared" si="4"/>
        <v/>
      </c>
      <c r="AM62" s="92" t="str">
        <f t="shared" si="5"/>
        <v/>
      </c>
      <c r="AN62" s="120" t="str">
        <f t="shared" si="6"/>
        <v/>
      </c>
      <c r="AO62" s="92" t="str">
        <f t="shared" si="7"/>
        <v/>
      </c>
      <c r="AP62" s="92" t="str">
        <f t="shared" si="8"/>
        <v/>
      </c>
      <c r="AQ62" s="120" t="str">
        <f t="shared" si="9"/>
        <v/>
      </c>
      <c r="AR62" s="92" t="str">
        <f t="shared" si="10"/>
        <v/>
      </c>
      <c r="AS62" s="92" t="str">
        <f t="shared" si="11"/>
        <v/>
      </c>
      <c r="AT62" s="120" t="str">
        <f t="shared" si="12"/>
        <v/>
      </c>
      <c r="AU62" s="92" t="str">
        <f t="shared" si="13"/>
        <v/>
      </c>
      <c r="AV62" s="92" t="str">
        <f t="shared" si="14"/>
        <v/>
      </c>
      <c r="AW62" s="120" t="str">
        <f t="shared" si="15"/>
        <v/>
      </c>
      <c r="AX62" s="92" t="str">
        <f t="shared" si="16"/>
        <v/>
      </c>
      <c r="AY62" s="92" t="str">
        <f t="shared" si="17"/>
        <v/>
      </c>
      <c r="AZ62" s="91" t="str">
        <f t="shared" si="33"/>
        <v/>
      </c>
      <c r="BA62" s="92" t="str">
        <f t="shared" si="18"/>
        <v/>
      </c>
      <c r="BB62" s="92" t="str">
        <f t="shared" si="19"/>
        <v/>
      </c>
      <c r="BC62" s="91" t="str">
        <f t="shared" si="20"/>
        <v/>
      </c>
      <c r="BD62" s="92" t="str">
        <f t="shared" si="21"/>
        <v/>
      </c>
      <c r="BE62" s="92" t="str">
        <f t="shared" si="22"/>
        <v/>
      </c>
      <c r="BF62" s="91" t="str">
        <f t="shared" si="23"/>
        <v/>
      </c>
      <c r="BG62" s="92" t="str">
        <f t="shared" si="24"/>
        <v/>
      </c>
      <c r="BH62" s="92" t="str">
        <f t="shared" si="25"/>
        <v/>
      </c>
      <c r="BI62" s="91" t="str">
        <f t="shared" si="26"/>
        <v/>
      </c>
      <c r="BJ62" s="92" t="str">
        <f t="shared" si="27"/>
        <v/>
      </c>
      <c r="BK62" s="92" t="str">
        <f t="shared" si="28"/>
        <v/>
      </c>
      <c r="BL62" s="91" t="str">
        <f t="shared" si="29"/>
        <v/>
      </c>
      <c r="BM62" s="92" t="str">
        <f t="shared" si="30"/>
        <v/>
      </c>
      <c r="BN62" s="92" t="str">
        <f t="shared" si="31"/>
        <v/>
      </c>
    </row>
    <row r="63" spans="1:66" ht="15.75" customHeight="1">
      <c r="A63" s="119" t="str">
        <f>IF(A$6="LECTURE","",IF('Database (LECTURE-RES-PRAC)'!A58="","",'Database (LECTURE-RES-PRAC)'!A58))</f>
        <v/>
      </c>
      <c r="B63" s="119" t="str">
        <f>IF(B$6="LECTURE","",IF('Database (LECTURE-RES-PRAC)'!B58="","",'Database (LECTURE-RES-PRAC)'!B58))</f>
        <v/>
      </c>
      <c r="C63" s="119" t="str">
        <f>IF(C$6="LECTURE","",IF('Database (LECTURE-RES-PRAC)'!C58="","",'Database (LECTURE-RES-PRAC)'!C58))</f>
        <v/>
      </c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116" t="str">
        <f t="shared" si="35"/>
        <v/>
      </c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116" t="str">
        <f t="shared" si="2"/>
        <v/>
      </c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117" t="str">
        <f t="shared" si="3"/>
        <v/>
      </c>
      <c r="AK63" s="120" t="str">
        <f t="shared" si="32"/>
        <v/>
      </c>
      <c r="AL63" s="92" t="str">
        <f t="shared" si="4"/>
        <v/>
      </c>
      <c r="AM63" s="92" t="str">
        <f t="shared" si="5"/>
        <v/>
      </c>
      <c r="AN63" s="120" t="str">
        <f t="shared" si="6"/>
        <v/>
      </c>
      <c r="AO63" s="92" t="str">
        <f t="shared" si="7"/>
        <v/>
      </c>
      <c r="AP63" s="92" t="str">
        <f t="shared" si="8"/>
        <v/>
      </c>
      <c r="AQ63" s="120" t="str">
        <f t="shared" si="9"/>
        <v/>
      </c>
      <c r="AR63" s="92" t="str">
        <f t="shared" si="10"/>
        <v/>
      </c>
      <c r="AS63" s="92" t="str">
        <f t="shared" si="11"/>
        <v/>
      </c>
      <c r="AT63" s="120" t="str">
        <f t="shared" si="12"/>
        <v/>
      </c>
      <c r="AU63" s="92" t="str">
        <f t="shared" si="13"/>
        <v/>
      </c>
      <c r="AV63" s="92" t="str">
        <f t="shared" si="14"/>
        <v/>
      </c>
      <c r="AW63" s="120" t="str">
        <f t="shared" si="15"/>
        <v/>
      </c>
      <c r="AX63" s="92" t="str">
        <f t="shared" si="16"/>
        <v/>
      </c>
      <c r="AY63" s="92" t="str">
        <f t="shared" si="17"/>
        <v/>
      </c>
      <c r="AZ63" s="91" t="str">
        <f t="shared" si="33"/>
        <v/>
      </c>
      <c r="BA63" s="92" t="str">
        <f t="shared" si="18"/>
        <v/>
      </c>
      <c r="BB63" s="92" t="str">
        <f t="shared" si="19"/>
        <v/>
      </c>
      <c r="BC63" s="91" t="str">
        <f t="shared" si="20"/>
        <v/>
      </c>
      <c r="BD63" s="92" t="str">
        <f t="shared" si="21"/>
        <v/>
      </c>
      <c r="BE63" s="92" t="str">
        <f t="shared" si="22"/>
        <v/>
      </c>
      <c r="BF63" s="91" t="str">
        <f t="shared" si="23"/>
        <v/>
      </c>
      <c r="BG63" s="92" t="str">
        <f t="shared" si="24"/>
        <v/>
      </c>
      <c r="BH63" s="92" t="str">
        <f t="shared" si="25"/>
        <v/>
      </c>
      <c r="BI63" s="91" t="str">
        <f t="shared" si="26"/>
        <v/>
      </c>
      <c r="BJ63" s="92" t="str">
        <f t="shared" si="27"/>
        <v/>
      </c>
      <c r="BK63" s="92" t="str">
        <f t="shared" si="28"/>
        <v/>
      </c>
      <c r="BL63" s="91" t="str">
        <f t="shared" si="29"/>
        <v/>
      </c>
      <c r="BM63" s="92" t="str">
        <f t="shared" si="30"/>
        <v/>
      </c>
      <c r="BN63" s="92" t="str">
        <f t="shared" si="31"/>
        <v/>
      </c>
    </row>
    <row r="64" spans="1:66" ht="15.75" customHeight="1">
      <c r="A64" s="119" t="str">
        <f>IF(A$6="LECTURE","",IF('Database (LECTURE-RES-PRAC)'!A59="","",'Database (LECTURE-RES-PRAC)'!A59))</f>
        <v/>
      </c>
      <c r="B64" s="119" t="str">
        <f>IF(B$6="LECTURE","",IF('Database (LECTURE-RES-PRAC)'!B59="","",'Database (LECTURE-RES-PRAC)'!B59))</f>
        <v/>
      </c>
      <c r="C64" s="119" t="str">
        <f>IF(C$6="LECTURE","",IF('Database (LECTURE-RES-PRAC)'!C59="","",'Database (LECTURE-RES-PRAC)'!C59))</f>
        <v/>
      </c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116" t="str">
        <f t="shared" si="35"/>
        <v/>
      </c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116" t="str">
        <f t="shared" si="2"/>
        <v/>
      </c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117" t="str">
        <f t="shared" si="3"/>
        <v/>
      </c>
      <c r="AK64" s="120" t="str">
        <f t="shared" si="32"/>
        <v/>
      </c>
      <c r="AL64" s="92" t="str">
        <f t="shared" si="4"/>
        <v/>
      </c>
      <c r="AM64" s="92" t="str">
        <f t="shared" si="5"/>
        <v/>
      </c>
      <c r="AN64" s="120" t="str">
        <f t="shared" si="6"/>
        <v/>
      </c>
      <c r="AO64" s="92" t="str">
        <f t="shared" si="7"/>
        <v/>
      </c>
      <c r="AP64" s="92" t="str">
        <f t="shared" si="8"/>
        <v/>
      </c>
      <c r="AQ64" s="120" t="str">
        <f t="shared" si="9"/>
        <v/>
      </c>
      <c r="AR64" s="92" t="str">
        <f t="shared" si="10"/>
        <v/>
      </c>
      <c r="AS64" s="92" t="str">
        <f t="shared" si="11"/>
        <v/>
      </c>
      <c r="AT64" s="120" t="str">
        <f t="shared" si="12"/>
        <v/>
      </c>
      <c r="AU64" s="92" t="str">
        <f t="shared" si="13"/>
        <v/>
      </c>
      <c r="AV64" s="92" t="str">
        <f t="shared" si="14"/>
        <v/>
      </c>
      <c r="AW64" s="120" t="str">
        <f t="shared" si="15"/>
        <v/>
      </c>
      <c r="AX64" s="92" t="str">
        <f t="shared" si="16"/>
        <v/>
      </c>
      <c r="AY64" s="92" t="str">
        <f t="shared" si="17"/>
        <v/>
      </c>
      <c r="AZ64" s="91" t="str">
        <f t="shared" si="33"/>
        <v/>
      </c>
      <c r="BA64" s="92" t="str">
        <f t="shared" si="18"/>
        <v/>
      </c>
      <c r="BB64" s="92" t="str">
        <f t="shared" si="19"/>
        <v/>
      </c>
      <c r="BC64" s="91" t="str">
        <f t="shared" si="20"/>
        <v/>
      </c>
      <c r="BD64" s="92" t="str">
        <f t="shared" si="21"/>
        <v/>
      </c>
      <c r="BE64" s="92" t="str">
        <f t="shared" si="22"/>
        <v/>
      </c>
      <c r="BF64" s="91" t="str">
        <f t="shared" si="23"/>
        <v/>
      </c>
      <c r="BG64" s="92" t="str">
        <f t="shared" si="24"/>
        <v/>
      </c>
      <c r="BH64" s="92" t="str">
        <f t="shared" si="25"/>
        <v/>
      </c>
      <c r="BI64" s="91" t="str">
        <f t="shared" si="26"/>
        <v/>
      </c>
      <c r="BJ64" s="92" t="str">
        <f t="shared" si="27"/>
        <v/>
      </c>
      <c r="BK64" s="92" t="str">
        <f t="shared" si="28"/>
        <v/>
      </c>
      <c r="BL64" s="91" t="str">
        <f t="shared" si="29"/>
        <v/>
      </c>
      <c r="BM64" s="92" t="str">
        <f t="shared" si="30"/>
        <v/>
      </c>
      <c r="BN64" s="92" t="str">
        <f t="shared" si="31"/>
        <v/>
      </c>
    </row>
    <row r="65" spans="1:66" ht="15.75" customHeight="1">
      <c r="A65" s="119" t="str">
        <f>IF(A$6="LECTURE","",IF('Database (LECTURE-RES-PRAC)'!A60="","",'Database (LECTURE-RES-PRAC)'!A60))</f>
        <v/>
      </c>
      <c r="B65" s="119" t="str">
        <f>IF(B$6="LECTURE","",IF('Database (LECTURE-RES-PRAC)'!B60="","",'Database (LECTURE-RES-PRAC)'!B60))</f>
        <v/>
      </c>
      <c r="C65" s="119" t="str">
        <f>IF(C$6="LECTURE","",IF('Database (LECTURE-RES-PRAC)'!C60="","",'Database (LECTURE-RES-PRAC)'!C60))</f>
        <v/>
      </c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116" t="str">
        <f t="shared" si="35"/>
        <v/>
      </c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116" t="str">
        <f t="shared" si="2"/>
        <v/>
      </c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117" t="str">
        <f t="shared" si="3"/>
        <v/>
      </c>
      <c r="AK65" s="120" t="str">
        <f t="shared" si="32"/>
        <v/>
      </c>
      <c r="AL65" s="92" t="str">
        <f t="shared" si="4"/>
        <v/>
      </c>
      <c r="AM65" s="92" t="str">
        <f t="shared" si="5"/>
        <v/>
      </c>
      <c r="AN65" s="120" t="str">
        <f t="shared" si="6"/>
        <v/>
      </c>
      <c r="AO65" s="92" t="str">
        <f t="shared" si="7"/>
        <v/>
      </c>
      <c r="AP65" s="92" t="str">
        <f t="shared" si="8"/>
        <v/>
      </c>
      <c r="AQ65" s="120" t="str">
        <f t="shared" si="9"/>
        <v/>
      </c>
      <c r="AR65" s="92" t="str">
        <f t="shared" si="10"/>
        <v/>
      </c>
      <c r="AS65" s="92" t="str">
        <f t="shared" si="11"/>
        <v/>
      </c>
      <c r="AT65" s="120" t="str">
        <f t="shared" si="12"/>
        <v/>
      </c>
      <c r="AU65" s="92" t="str">
        <f t="shared" si="13"/>
        <v/>
      </c>
      <c r="AV65" s="92" t="str">
        <f t="shared" si="14"/>
        <v/>
      </c>
      <c r="AW65" s="120" t="str">
        <f t="shared" si="15"/>
        <v/>
      </c>
      <c r="AX65" s="92" t="str">
        <f t="shared" si="16"/>
        <v/>
      </c>
      <c r="AY65" s="92" t="str">
        <f t="shared" si="17"/>
        <v/>
      </c>
      <c r="AZ65" s="91" t="str">
        <f t="shared" si="33"/>
        <v/>
      </c>
      <c r="BA65" s="92" t="str">
        <f t="shared" si="18"/>
        <v/>
      </c>
      <c r="BB65" s="92" t="str">
        <f t="shared" si="19"/>
        <v/>
      </c>
      <c r="BC65" s="91" t="str">
        <f t="shared" si="20"/>
        <v/>
      </c>
      <c r="BD65" s="92" t="str">
        <f t="shared" si="21"/>
        <v/>
      </c>
      <c r="BE65" s="92" t="str">
        <f t="shared" si="22"/>
        <v/>
      </c>
      <c r="BF65" s="91" t="str">
        <f t="shared" si="23"/>
        <v/>
      </c>
      <c r="BG65" s="92" t="str">
        <f t="shared" si="24"/>
        <v/>
      </c>
      <c r="BH65" s="92" t="str">
        <f t="shared" si="25"/>
        <v/>
      </c>
      <c r="BI65" s="91" t="str">
        <f t="shared" si="26"/>
        <v/>
      </c>
      <c r="BJ65" s="92" t="str">
        <f t="shared" si="27"/>
        <v/>
      </c>
      <c r="BK65" s="92" t="str">
        <f t="shared" si="28"/>
        <v/>
      </c>
      <c r="BL65" s="91" t="str">
        <f t="shared" si="29"/>
        <v/>
      </c>
      <c r="BM65" s="92" t="str">
        <f t="shared" si="30"/>
        <v/>
      </c>
      <c r="BN65" s="92" t="str">
        <f t="shared" si="31"/>
        <v/>
      </c>
    </row>
    <row r="66" spans="1:66" ht="15.75" customHeight="1">
      <c r="A66" s="119" t="str">
        <f>IF(A$6="LECTURE","",IF('Database (LECTURE-RES-PRAC)'!A61="","",'Database (LECTURE-RES-PRAC)'!A61))</f>
        <v/>
      </c>
      <c r="B66" s="119" t="str">
        <f>IF(B$6="LECTURE","",IF('Database (LECTURE-RES-PRAC)'!B61="","",'Database (LECTURE-RES-PRAC)'!B61))</f>
        <v/>
      </c>
      <c r="C66" s="119" t="str">
        <f>IF(C$6="LECTURE","",IF('Database (LECTURE-RES-PRAC)'!C61="","",'Database (LECTURE-RES-PRAC)'!C61))</f>
        <v/>
      </c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116" t="str">
        <f t="shared" si="35"/>
        <v/>
      </c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116" t="str">
        <f t="shared" si="2"/>
        <v/>
      </c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117" t="str">
        <f t="shared" si="3"/>
        <v/>
      </c>
      <c r="AK66" s="120" t="str">
        <f t="shared" si="32"/>
        <v/>
      </c>
      <c r="AL66" s="92" t="str">
        <f t="shared" si="4"/>
        <v/>
      </c>
      <c r="AM66" s="92" t="str">
        <f t="shared" si="5"/>
        <v/>
      </c>
      <c r="AN66" s="120" t="str">
        <f t="shared" si="6"/>
        <v/>
      </c>
      <c r="AO66" s="92" t="str">
        <f t="shared" si="7"/>
        <v/>
      </c>
      <c r="AP66" s="92" t="str">
        <f t="shared" si="8"/>
        <v/>
      </c>
      <c r="AQ66" s="120" t="str">
        <f t="shared" si="9"/>
        <v/>
      </c>
      <c r="AR66" s="92" t="str">
        <f t="shared" si="10"/>
        <v/>
      </c>
      <c r="AS66" s="92" t="str">
        <f t="shared" si="11"/>
        <v/>
      </c>
      <c r="AT66" s="120" t="str">
        <f t="shared" si="12"/>
        <v/>
      </c>
      <c r="AU66" s="92" t="str">
        <f t="shared" si="13"/>
        <v/>
      </c>
      <c r="AV66" s="92" t="str">
        <f t="shared" si="14"/>
        <v/>
      </c>
      <c r="AW66" s="120" t="str">
        <f t="shared" si="15"/>
        <v/>
      </c>
      <c r="AX66" s="92" t="str">
        <f t="shared" si="16"/>
        <v/>
      </c>
      <c r="AY66" s="92" t="str">
        <f t="shared" si="17"/>
        <v/>
      </c>
      <c r="AZ66" s="91" t="str">
        <f t="shared" si="33"/>
        <v/>
      </c>
      <c r="BA66" s="92" t="str">
        <f t="shared" si="18"/>
        <v/>
      </c>
      <c r="BB66" s="92" t="str">
        <f t="shared" si="19"/>
        <v/>
      </c>
      <c r="BC66" s="91" t="str">
        <f t="shared" si="20"/>
        <v/>
      </c>
      <c r="BD66" s="92" t="str">
        <f t="shared" si="21"/>
        <v/>
      </c>
      <c r="BE66" s="92" t="str">
        <f t="shared" si="22"/>
        <v/>
      </c>
      <c r="BF66" s="91" t="str">
        <f t="shared" si="23"/>
        <v/>
      </c>
      <c r="BG66" s="92" t="str">
        <f t="shared" si="24"/>
        <v/>
      </c>
      <c r="BH66" s="92" t="str">
        <f t="shared" si="25"/>
        <v/>
      </c>
      <c r="BI66" s="91" t="str">
        <f t="shared" si="26"/>
        <v/>
      </c>
      <c r="BJ66" s="92" t="str">
        <f t="shared" si="27"/>
        <v/>
      </c>
      <c r="BK66" s="92" t="str">
        <f t="shared" si="28"/>
        <v/>
      </c>
      <c r="BL66" s="91" t="str">
        <f t="shared" si="29"/>
        <v/>
      </c>
      <c r="BM66" s="92" t="str">
        <f t="shared" si="30"/>
        <v/>
      </c>
      <c r="BN66" s="92" t="str">
        <f t="shared" si="31"/>
        <v/>
      </c>
    </row>
    <row r="67" spans="1:66" ht="15.75" customHeight="1">
      <c r="A67" s="119" t="str">
        <f>IF(A$6="LECTURE","",IF('Database (LECTURE-RES-PRAC)'!A62="","",'Database (LECTURE-RES-PRAC)'!A62))</f>
        <v/>
      </c>
      <c r="B67" s="119" t="str">
        <f>IF(B$6="LECTURE","",IF('Database (LECTURE-RES-PRAC)'!B62="","",'Database (LECTURE-RES-PRAC)'!B62))</f>
        <v/>
      </c>
      <c r="C67" s="119" t="str">
        <f>IF(C$6="LECTURE","",IF('Database (LECTURE-RES-PRAC)'!C62="","",'Database (LECTURE-RES-PRAC)'!C62))</f>
        <v/>
      </c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116" t="str">
        <f t="shared" si="35"/>
        <v/>
      </c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116" t="str">
        <f t="shared" si="2"/>
        <v/>
      </c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117" t="str">
        <f t="shared" si="3"/>
        <v/>
      </c>
      <c r="AK67" s="120" t="str">
        <f t="shared" si="32"/>
        <v/>
      </c>
      <c r="AL67" s="92" t="str">
        <f t="shared" si="4"/>
        <v/>
      </c>
      <c r="AM67" s="92" t="str">
        <f t="shared" si="5"/>
        <v/>
      </c>
      <c r="AN67" s="120" t="str">
        <f t="shared" si="6"/>
        <v/>
      </c>
      <c r="AO67" s="92" t="str">
        <f t="shared" si="7"/>
        <v/>
      </c>
      <c r="AP67" s="92" t="str">
        <f t="shared" si="8"/>
        <v/>
      </c>
      <c r="AQ67" s="120" t="str">
        <f t="shared" si="9"/>
        <v/>
      </c>
      <c r="AR67" s="92" t="str">
        <f t="shared" si="10"/>
        <v/>
      </c>
      <c r="AS67" s="92" t="str">
        <f t="shared" si="11"/>
        <v/>
      </c>
      <c r="AT67" s="120" t="str">
        <f t="shared" si="12"/>
        <v/>
      </c>
      <c r="AU67" s="92" t="str">
        <f t="shared" si="13"/>
        <v/>
      </c>
      <c r="AV67" s="92" t="str">
        <f t="shared" si="14"/>
        <v/>
      </c>
      <c r="AW67" s="120" t="str">
        <f t="shared" si="15"/>
        <v/>
      </c>
      <c r="AX67" s="92" t="str">
        <f t="shared" si="16"/>
        <v/>
      </c>
      <c r="AY67" s="92" t="str">
        <f t="shared" si="17"/>
        <v/>
      </c>
      <c r="AZ67" s="91" t="str">
        <f t="shared" si="33"/>
        <v/>
      </c>
      <c r="BA67" s="92" t="str">
        <f t="shared" si="18"/>
        <v/>
      </c>
      <c r="BB67" s="92" t="str">
        <f t="shared" si="19"/>
        <v/>
      </c>
      <c r="BC67" s="91" t="str">
        <f t="shared" si="20"/>
        <v/>
      </c>
      <c r="BD67" s="92" t="str">
        <f t="shared" si="21"/>
        <v/>
      </c>
      <c r="BE67" s="92" t="str">
        <f t="shared" si="22"/>
        <v/>
      </c>
      <c r="BF67" s="91" t="str">
        <f t="shared" si="23"/>
        <v/>
      </c>
      <c r="BG67" s="92" t="str">
        <f t="shared" si="24"/>
        <v/>
      </c>
      <c r="BH67" s="92" t="str">
        <f t="shared" si="25"/>
        <v/>
      </c>
      <c r="BI67" s="91" t="str">
        <f t="shared" si="26"/>
        <v/>
      </c>
      <c r="BJ67" s="92" t="str">
        <f t="shared" si="27"/>
        <v/>
      </c>
      <c r="BK67" s="92" t="str">
        <f t="shared" si="28"/>
        <v/>
      </c>
      <c r="BL67" s="91" t="str">
        <f t="shared" si="29"/>
        <v/>
      </c>
      <c r="BM67" s="92" t="str">
        <f t="shared" si="30"/>
        <v/>
      </c>
      <c r="BN67" s="92" t="str">
        <f t="shared" si="31"/>
        <v/>
      </c>
    </row>
    <row r="68" spans="1:66" ht="15.75" customHeight="1">
      <c r="A68" s="119" t="str">
        <f>IF(A$6="LECTURE","",IF('Database (LECTURE-RES-PRAC)'!A63="","",'Database (LECTURE-RES-PRAC)'!A63))</f>
        <v/>
      </c>
      <c r="B68" s="119" t="str">
        <f>IF(B$6="LECTURE","",IF('Database (LECTURE-RES-PRAC)'!B63="","",'Database (LECTURE-RES-PRAC)'!B63))</f>
        <v/>
      </c>
      <c r="C68" s="119" t="str">
        <f>IF(C$6="LECTURE","",IF('Database (LECTURE-RES-PRAC)'!C63="","",'Database (LECTURE-RES-PRAC)'!C63))</f>
        <v/>
      </c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116" t="str">
        <f t="shared" si="35"/>
        <v/>
      </c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116" t="str">
        <f t="shared" si="2"/>
        <v/>
      </c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117" t="str">
        <f t="shared" si="3"/>
        <v/>
      </c>
      <c r="AK68" s="120" t="str">
        <f t="shared" si="32"/>
        <v/>
      </c>
      <c r="AL68" s="92" t="str">
        <f t="shared" si="4"/>
        <v/>
      </c>
      <c r="AM68" s="92" t="str">
        <f t="shared" si="5"/>
        <v/>
      </c>
      <c r="AN68" s="120" t="str">
        <f t="shared" si="6"/>
        <v/>
      </c>
      <c r="AO68" s="92" t="str">
        <f t="shared" si="7"/>
        <v/>
      </c>
      <c r="AP68" s="92" t="str">
        <f t="shared" si="8"/>
        <v/>
      </c>
      <c r="AQ68" s="120" t="str">
        <f t="shared" si="9"/>
        <v/>
      </c>
      <c r="AR68" s="92" t="str">
        <f t="shared" si="10"/>
        <v/>
      </c>
      <c r="AS68" s="92" t="str">
        <f t="shared" si="11"/>
        <v/>
      </c>
      <c r="AT68" s="120" t="str">
        <f t="shared" si="12"/>
        <v/>
      </c>
      <c r="AU68" s="92" t="str">
        <f t="shared" si="13"/>
        <v/>
      </c>
      <c r="AV68" s="92" t="str">
        <f t="shared" si="14"/>
        <v/>
      </c>
      <c r="AW68" s="120" t="str">
        <f t="shared" si="15"/>
        <v/>
      </c>
      <c r="AX68" s="92" t="str">
        <f t="shared" si="16"/>
        <v/>
      </c>
      <c r="AY68" s="92" t="str">
        <f t="shared" si="17"/>
        <v/>
      </c>
      <c r="AZ68" s="91" t="str">
        <f t="shared" si="33"/>
        <v/>
      </c>
      <c r="BA68" s="92" t="str">
        <f t="shared" si="18"/>
        <v/>
      </c>
      <c r="BB68" s="92" t="str">
        <f t="shared" si="19"/>
        <v/>
      </c>
      <c r="BC68" s="91" t="str">
        <f t="shared" si="20"/>
        <v/>
      </c>
      <c r="BD68" s="92" t="str">
        <f t="shared" si="21"/>
        <v/>
      </c>
      <c r="BE68" s="92" t="str">
        <f t="shared" si="22"/>
        <v/>
      </c>
      <c r="BF68" s="91" t="str">
        <f t="shared" si="23"/>
        <v/>
      </c>
      <c r="BG68" s="92" t="str">
        <f t="shared" si="24"/>
        <v/>
      </c>
      <c r="BH68" s="92" t="str">
        <f t="shared" si="25"/>
        <v/>
      </c>
      <c r="BI68" s="91" t="str">
        <f t="shared" si="26"/>
        <v/>
      </c>
      <c r="BJ68" s="92" t="str">
        <f t="shared" si="27"/>
        <v/>
      </c>
      <c r="BK68" s="92" t="str">
        <f t="shared" si="28"/>
        <v/>
      </c>
      <c r="BL68" s="91" t="str">
        <f t="shared" si="29"/>
        <v/>
      </c>
      <c r="BM68" s="92" t="str">
        <f t="shared" si="30"/>
        <v/>
      </c>
      <c r="BN68" s="92" t="str">
        <f t="shared" si="31"/>
        <v/>
      </c>
    </row>
    <row r="69" spans="1:66" ht="15.75" customHeight="1">
      <c r="A69" s="119" t="str">
        <f>IF(A$6="LECTURE","",IF('Database (LECTURE-RES-PRAC)'!A64="","",'Database (LECTURE-RES-PRAC)'!A64))</f>
        <v/>
      </c>
      <c r="B69" s="119" t="str">
        <f>IF(B$6="LECTURE","",IF('Database (LECTURE-RES-PRAC)'!B64="","",'Database (LECTURE-RES-PRAC)'!B64))</f>
        <v/>
      </c>
      <c r="C69" s="119" t="str">
        <f>IF(C$6="LECTURE","",IF('Database (LECTURE-RES-PRAC)'!C64="","",'Database (LECTURE-RES-PRAC)'!C64))</f>
        <v/>
      </c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116" t="str">
        <f t="shared" si="35"/>
        <v/>
      </c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116" t="str">
        <f t="shared" si="2"/>
        <v/>
      </c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117" t="str">
        <f t="shared" si="3"/>
        <v/>
      </c>
      <c r="AK69" s="120" t="str">
        <f t="shared" si="32"/>
        <v/>
      </c>
      <c r="AL69" s="92" t="str">
        <f t="shared" si="4"/>
        <v/>
      </c>
      <c r="AM69" s="92" t="str">
        <f t="shared" si="5"/>
        <v/>
      </c>
      <c r="AN69" s="120" t="str">
        <f t="shared" si="6"/>
        <v/>
      </c>
      <c r="AO69" s="92" t="str">
        <f t="shared" si="7"/>
        <v/>
      </c>
      <c r="AP69" s="92" t="str">
        <f t="shared" si="8"/>
        <v/>
      </c>
      <c r="AQ69" s="120" t="str">
        <f t="shared" si="9"/>
        <v/>
      </c>
      <c r="AR69" s="92" t="str">
        <f t="shared" si="10"/>
        <v/>
      </c>
      <c r="AS69" s="92" t="str">
        <f t="shared" si="11"/>
        <v/>
      </c>
      <c r="AT69" s="120" t="str">
        <f t="shared" si="12"/>
        <v/>
      </c>
      <c r="AU69" s="92" t="str">
        <f t="shared" si="13"/>
        <v/>
      </c>
      <c r="AV69" s="92" t="str">
        <f t="shared" si="14"/>
        <v/>
      </c>
      <c r="AW69" s="120" t="str">
        <f t="shared" si="15"/>
        <v/>
      </c>
      <c r="AX69" s="92" t="str">
        <f t="shared" si="16"/>
        <v/>
      </c>
      <c r="AY69" s="92" t="str">
        <f t="shared" si="17"/>
        <v/>
      </c>
      <c r="AZ69" s="91" t="str">
        <f t="shared" si="33"/>
        <v/>
      </c>
      <c r="BA69" s="92" t="str">
        <f t="shared" si="18"/>
        <v/>
      </c>
      <c r="BB69" s="92" t="str">
        <f t="shared" si="19"/>
        <v/>
      </c>
      <c r="BC69" s="91" t="str">
        <f t="shared" si="20"/>
        <v/>
      </c>
      <c r="BD69" s="92" t="str">
        <f t="shared" si="21"/>
        <v/>
      </c>
      <c r="BE69" s="92" t="str">
        <f t="shared" si="22"/>
        <v/>
      </c>
      <c r="BF69" s="91" t="str">
        <f t="shared" si="23"/>
        <v/>
      </c>
      <c r="BG69" s="92" t="str">
        <f t="shared" si="24"/>
        <v/>
      </c>
      <c r="BH69" s="92" t="str">
        <f t="shared" si="25"/>
        <v/>
      </c>
      <c r="BI69" s="91" t="str">
        <f t="shared" si="26"/>
        <v/>
      </c>
      <c r="BJ69" s="92" t="str">
        <f t="shared" si="27"/>
        <v/>
      </c>
      <c r="BK69" s="92" t="str">
        <f t="shared" si="28"/>
        <v/>
      </c>
      <c r="BL69" s="91" t="str">
        <f t="shared" si="29"/>
        <v/>
      </c>
      <c r="BM69" s="92" t="str">
        <f t="shared" si="30"/>
        <v/>
      </c>
      <c r="BN69" s="92" t="str">
        <f t="shared" si="31"/>
        <v/>
      </c>
    </row>
    <row r="70" spans="1:66" ht="15.75" customHeight="1">
      <c r="A70" s="119" t="str">
        <f>IF(A$6="LECTURE","",IF('Database (LECTURE-RES-PRAC)'!A65="","",'Database (LECTURE-RES-PRAC)'!A65))</f>
        <v/>
      </c>
      <c r="B70" s="119" t="str">
        <f>IF(B$6="LECTURE","",IF('Database (LECTURE-RES-PRAC)'!B65="","",'Database (LECTURE-RES-PRAC)'!B65))</f>
        <v/>
      </c>
      <c r="C70" s="119" t="str">
        <f>IF(C$6="LECTURE","",IF('Database (LECTURE-RES-PRAC)'!C65="","",'Database (LECTURE-RES-PRAC)'!C65))</f>
        <v/>
      </c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116" t="str">
        <f t="shared" si="35"/>
        <v/>
      </c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116" t="str">
        <f t="shared" si="2"/>
        <v/>
      </c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117" t="str">
        <f t="shared" si="3"/>
        <v/>
      </c>
      <c r="AK70" s="120" t="str">
        <f t="shared" si="32"/>
        <v/>
      </c>
      <c r="AL70" s="92" t="str">
        <f t="shared" si="4"/>
        <v/>
      </c>
      <c r="AM70" s="92" t="str">
        <f t="shared" si="5"/>
        <v/>
      </c>
      <c r="AN70" s="120" t="str">
        <f t="shared" si="6"/>
        <v/>
      </c>
      <c r="AO70" s="92" t="str">
        <f t="shared" si="7"/>
        <v/>
      </c>
      <c r="AP70" s="92" t="str">
        <f t="shared" si="8"/>
        <v/>
      </c>
      <c r="AQ70" s="120" t="str">
        <f t="shared" si="9"/>
        <v/>
      </c>
      <c r="AR70" s="92" t="str">
        <f t="shared" si="10"/>
        <v/>
      </c>
      <c r="AS70" s="92" t="str">
        <f t="shared" si="11"/>
        <v/>
      </c>
      <c r="AT70" s="120" t="str">
        <f t="shared" si="12"/>
        <v/>
      </c>
      <c r="AU70" s="92" t="str">
        <f t="shared" si="13"/>
        <v/>
      </c>
      <c r="AV70" s="92" t="str">
        <f t="shared" si="14"/>
        <v/>
      </c>
      <c r="AW70" s="120" t="str">
        <f t="shared" si="15"/>
        <v/>
      </c>
      <c r="AX70" s="92" t="str">
        <f t="shared" si="16"/>
        <v/>
      </c>
      <c r="AY70" s="92" t="str">
        <f t="shared" si="17"/>
        <v/>
      </c>
      <c r="AZ70" s="91" t="str">
        <f t="shared" si="33"/>
        <v/>
      </c>
      <c r="BA70" s="92" t="str">
        <f t="shared" si="18"/>
        <v/>
      </c>
      <c r="BB70" s="92" t="str">
        <f t="shared" si="19"/>
        <v/>
      </c>
      <c r="BC70" s="91" t="str">
        <f t="shared" si="20"/>
        <v/>
      </c>
      <c r="BD70" s="92" t="str">
        <f t="shared" si="21"/>
        <v/>
      </c>
      <c r="BE70" s="92" t="str">
        <f t="shared" si="22"/>
        <v/>
      </c>
      <c r="BF70" s="91" t="str">
        <f t="shared" si="23"/>
        <v/>
      </c>
      <c r="BG70" s="92" t="str">
        <f t="shared" si="24"/>
        <v/>
      </c>
      <c r="BH70" s="92" t="str">
        <f t="shared" si="25"/>
        <v/>
      </c>
      <c r="BI70" s="91" t="str">
        <f t="shared" si="26"/>
        <v/>
      </c>
      <c r="BJ70" s="92" t="str">
        <f t="shared" si="27"/>
        <v/>
      </c>
      <c r="BK70" s="92" t="str">
        <f t="shared" si="28"/>
        <v/>
      </c>
      <c r="BL70" s="91" t="str">
        <f t="shared" si="29"/>
        <v/>
      </c>
      <c r="BM70" s="92" t="str">
        <f t="shared" si="30"/>
        <v/>
      </c>
      <c r="BN70" s="92" t="str">
        <f t="shared" si="31"/>
        <v/>
      </c>
    </row>
    <row r="71" spans="1:66" ht="15.75" customHeight="1">
      <c r="A71" s="119" t="str">
        <f>IF(A$6="LECTURE","",IF('Database (LECTURE-RES-PRAC)'!A66="","",'Database (LECTURE-RES-PRAC)'!A66))</f>
        <v/>
      </c>
      <c r="B71" s="119" t="str">
        <f>IF(B$6="LECTURE","",IF('Database (LECTURE-RES-PRAC)'!B66="","",'Database (LECTURE-RES-PRAC)'!B66))</f>
        <v/>
      </c>
      <c r="C71" s="119" t="str">
        <f>IF(C$6="LECTURE","",IF('Database (LECTURE-RES-PRAC)'!C66="","",'Database (LECTURE-RES-PRAC)'!C66))</f>
        <v/>
      </c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116" t="str">
        <f t="shared" si="35"/>
        <v/>
      </c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116" t="str">
        <f t="shared" si="2"/>
        <v/>
      </c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117" t="str">
        <f t="shared" si="3"/>
        <v/>
      </c>
      <c r="AK71" s="120" t="str">
        <f t="shared" si="32"/>
        <v/>
      </c>
      <c r="AL71" s="92" t="str">
        <f t="shared" si="4"/>
        <v/>
      </c>
      <c r="AM71" s="92" t="str">
        <f t="shared" si="5"/>
        <v/>
      </c>
      <c r="AN71" s="120" t="str">
        <f t="shared" si="6"/>
        <v/>
      </c>
      <c r="AO71" s="92" t="str">
        <f t="shared" si="7"/>
        <v/>
      </c>
      <c r="AP71" s="92" t="str">
        <f t="shared" si="8"/>
        <v/>
      </c>
      <c r="AQ71" s="120" t="str">
        <f t="shared" si="9"/>
        <v/>
      </c>
      <c r="AR71" s="92" t="str">
        <f t="shared" si="10"/>
        <v/>
      </c>
      <c r="AS71" s="92" t="str">
        <f t="shared" si="11"/>
        <v/>
      </c>
      <c r="AT71" s="120" t="str">
        <f t="shared" si="12"/>
        <v/>
      </c>
      <c r="AU71" s="92" t="str">
        <f t="shared" si="13"/>
        <v/>
      </c>
      <c r="AV71" s="92" t="str">
        <f t="shared" si="14"/>
        <v/>
      </c>
      <c r="AW71" s="120" t="str">
        <f t="shared" si="15"/>
        <v/>
      </c>
      <c r="AX71" s="92" t="str">
        <f t="shared" si="16"/>
        <v/>
      </c>
      <c r="AY71" s="92" t="str">
        <f t="shared" si="17"/>
        <v/>
      </c>
      <c r="AZ71" s="91" t="str">
        <f t="shared" si="33"/>
        <v/>
      </c>
      <c r="BA71" s="92" t="str">
        <f t="shared" si="18"/>
        <v/>
      </c>
      <c r="BB71" s="92" t="str">
        <f t="shared" si="19"/>
        <v/>
      </c>
      <c r="BC71" s="91" t="str">
        <f t="shared" si="20"/>
        <v/>
      </c>
      <c r="BD71" s="92" t="str">
        <f t="shared" si="21"/>
        <v/>
      </c>
      <c r="BE71" s="92" t="str">
        <f t="shared" si="22"/>
        <v/>
      </c>
      <c r="BF71" s="91" t="str">
        <f t="shared" si="23"/>
        <v/>
      </c>
      <c r="BG71" s="92" t="str">
        <f t="shared" si="24"/>
        <v/>
      </c>
      <c r="BH71" s="92" t="str">
        <f t="shared" si="25"/>
        <v/>
      </c>
      <c r="BI71" s="91" t="str">
        <f t="shared" si="26"/>
        <v/>
      </c>
      <c r="BJ71" s="92" t="str">
        <f t="shared" si="27"/>
        <v/>
      </c>
      <c r="BK71" s="92" t="str">
        <f t="shared" si="28"/>
        <v/>
      </c>
      <c r="BL71" s="91" t="str">
        <f t="shared" si="29"/>
        <v/>
      </c>
      <c r="BM71" s="92" t="str">
        <f t="shared" si="30"/>
        <v/>
      </c>
      <c r="BN71" s="92" t="str">
        <f t="shared" si="31"/>
        <v/>
      </c>
    </row>
    <row r="72" spans="1:66" ht="15.75" customHeight="1">
      <c r="A72" s="119" t="str">
        <f>IF(A$6="LECTURE","",IF('Database (LECTURE-RES-PRAC)'!A67="","",'Database (LECTURE-RES-PRAC)'!A67))</f>
        <v/>
      </c>
      <c r="B72" s="119" t="str">
        <f>IF(B$6="LECTURE","",IF('Database (LECTURE-RES-PRAC)'!B67="","",'Database (LECTURE-RES-PRAC)'!B67))</f>
        <v/>
      </c>
      <c r="C72" s="119" t="str">
        <f>IF(C$6="LECTURE","",IF('Database (LECTURE-RES-PRAC)'!C67="","",'Database (LECTURE-RES-PRAC)'!C67))</f>
        <v/>
      </c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116" t="str">
        <f t="shared" si="35"/>
        <v/>
      </c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116" t="str">
        <f t="shared" si="2"/>
        <v/>
      </c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117" t="str">
        <f t="shared" si="3"/>
        <v/>
      </c>
      <c r="AK72" s="120" t="str">
        <f t="shared" si="32"/>
        <v/>
      </c>
      <c r="AL72" s="92" t="str">
        <f t="shared" si="4"/>
        <v/>
      </c>
      <c r="AM72" s="92" t="str">
        <f t="shared" si="5"/>
        <v/>
      </c>
      <c r="AN72" s="120" t="str">
        <f t="shared" si="6"/>
        <v/>
      </c>
      <c r="AO72" s="92" t="str">
        <f t="shared" si="7"/>
        <v/>
      </c>
      <c r="AP72" s="92" t="str">
        <f t="shared" si="8"/>
        <v/>
      </c>
      <c r="AQ72" s="120" t="str">
        <f t="shared" si="9"/>
        <v/>
      </c>
      <c r="AR72" s="92" t="str">
        <f t="shared" si="10"/>
        <v/>
      </c>
      <c r="AS72" s="92" t="str">
        <f t="shared" si="11"/>
        <v/>
      </c>
      <c r="AT72" s="120" t="str">
        <f t="shared" si="12"/>
        <v/>
      </c>
      <c r="AU72" s="92" t="str">
        <f t="shared" si="13"/>
        <v/>
      </c>
      <c r="AV72" s="92" t="str">
        <f t="shared" si="14"/>
        <v/>
      </c>
      <c r="AW72" s="120" t="str">
        <f t="shared" si="15"/>
        <v/>
      </c>
      <c r="AX72" s="92" t="str">
        <f t="shared" si="16"/>
        <v/>
      </c>
      <c r="AY72" s="92" t="str">
        <f t="shared" si="17"/>
        <v/>
      </c>
      <c r="AZ72" s="91" t="str">
        <f t="shared" si="33"/>
        <v/>
      </c>
      <c r="BA72" s="92" t="str">
        <f t="shared" si="18"/>
        <v/>
      </c>
      <c r="BB72" s="92" t="str">
        <f t="shared" si="19"/>
        <v/>
      </c>
      <c r="BC72" s="91" t="str">
        <f t="shared" si="20"/>
        <v/>
      </c>
      <c r="BD72" s="92" t="str">
        <f t="shared" si="21"/>
        <v/>
      </c>
      <c r="BE72" s="92" t="str">
        <f t="shared" si="22"/>
        <v/>
      </c>
      <c r="BF72" s="91" t="str">
        <f t="shared" si="23"/>
        <v/>
      </c>
      <c r="BG72" s="92" t="str">
        <f t="shared" si="24"/>
        <v/>
      </c>
      <c r="BH72" s="92" t="str">
        <f t="shared" si="25"/>
        <v/>
      </c>
      <c r="BI72" s="91" t="str">
        <f t="shared" si="26"/>
        <v/>
      </c>
      <c r="BJ72" s="92" t="str">
        <f t="shared" si="27"/>
        <v/>
      </c>
      <c r="BK72" s="92" t="str">
        <f t="shared" si="28"/>
        <v/>
      </c>
      <c r="BL72" s="91" t="str">
        <f t="shared" si="29"/>
        <v/>
      </c>
      <c r="BM72" s="92" t="str">
        <f t="shared" si="30"/>
        <v/>
      </c>
      <c r="BN72" s="92" t="str">
        <f t="shared" si="31"/>
        <v/>
      </c>
    </row>
    <row r="73" spans="1:66" ht="15.75" customHeight="1">
      <c r="A73" s="119" t="str">
        <f>IF(A$6="LECTURE","",IF('Database (LECTURE-RES-PRAC)'!A68="","",'Database (LECTURE-RES-PRAC)'!A68))</f>
        <v/>
      </c>
      <c r="B73" s="119" t="str">
        <f>IF(B$6="LECTURE","",IF('Database (LECTURE-RES-PRAC)'!B68="","",'Database (LECTURE-RES-PRAC)'!B68))</f>
        <v/>
      </c>
      <c r="C73" s="119" t="str">
        <f>IF(C$6="LECTURE","",IF('Database (LECTURE-RES-PRAC)'!C68="","",'Database (LECTURE-RES-PRAC)'!C68))</f>
        <v/>
      </c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116" t="str">
        <f t="shared" si="35"/>
        <v/>
      </c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116" t="str">
        <f t="shared" si="2"/>
        <v/>
      </c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117" t="str">
        <f t="shared" si="3"/>
        <v/>
      </c>
      <c r="AK73" s="120" t="str">
        <f t="shared" si="32"/>
        <v/>
      </c>
      <c r="AL73" s="92" t="str">
        <f t="shared" si="4"/>
        <v/>
      </c>
      <c r="AM73" s="92" t="str">
        <f t="shared" si="5"/>
        <v/>
      </c>
      <c r="AN73" s="120" t="str">
        <f t="shared" si="6"/>
        <v/>
      </c>
      <c r="AO73" s="92" t="str">
        <f t="shared" si="7"/>
        <v/>
      </c>
      <c r="AP73" s="92" t="str">
        <f t="shared" si="8"/>
        <v/>
      </c>
      <c r="AQ73" s="120" t="str">
        <f t="shared" si="9"/>
        <v/>
      </c>
      <c r="AR73" s="92" t="str">
        <f t="shared" si="10"/>
        <v/>
      </c>
      <c r="AS73" s="92" t="str">
        <f t="shared" si="11"/>
        <v/>
      </c>
      <c r="AT73" s="120" t="str">
        <f t="shared" si="12"/>
        <v/>
      </c>
      <c r="AU73" s="92" t="str">
        <f t="shared" si="13"/>
        <v/>
      </c>
      <c r="AV73" s="92" t="str">
        <f t="shared" si="14"/>
        <v/>
      </c>
      <c r="AW73" s="120" t="str">
        <f t="shared" si="15"/>
        <v/>
      </c>
      <c r="AX73" s="92" t="str">
        <f t="shared" si="16"/>
        <v/>
      </c>
      <c r="AY73" s="92" t="str">
        <f t="shared" si="17"/>
        <v/>
      </c>
      <c r="AZ73" s="91" t="str">
        <f t="shared" si="33"/>
        <v/>
      </c>
      <c r="BA73" s="92" t="str">
        <f t="shared" si="18"/>
        <v/>
      </c>
      <c r="BB73" s="92" t="str">
        <f t="shared" si="19"/>
        <v/>
      </c>
      <c r="BC73" s="91" t="str">
        <f t="shared" si="20"/>
        <v/>
      </c>
      <c r="BD73" s="92" t="str">
        <f t="shared" si="21"/>
        <v/>
      </c>
      <c r="BE73" s="92" t="str">
        <f t="shared" si="22"/>
        <v/>
      </c>
      <c r="BF73" s="91" t="str">
        <f t="shared" si="23"/>
        <v/>
      </c>
      <c r="BG73" s="92" t="str">
        <f t="shared" si="24"/>
        <v/>
      </c>
      <c r="BH73" s="92" t="str">
        <f t="shared" si="25"/>
        <v/>
      </c>
      <c r="BI73" s="91" t="str">
        <f t="shared" si="26"/>
        <v/>
      </c>
      <c r="BJ73" s="92" t="str">
        <f t="shared" si="27"/>
        <v/>
      </c>
      <c r="BK73" s="92" t="str">
        <f t="shared" si="28"/>
        <v/>
      </c>
      <c r="BL73" s="91" t="str">
        <f t="shared" si="29"/>
        <v/>
      </c>
      <c r="BM73" s="92" t="str">
        <f t="shared" si="30"/>
        <v/>
      </c>
      <c r="BN73" s="92" t="str">
        <f t="shared" si="31"/>
        <v/>
      </c>
    </row>
    <row r="74" spans="1:66" ht="15.75" customHeight="1">
      <c r="A74" s="119" t="str">
        <f>IF(A$6="LECTURE","",IF('Database (LECTURE-RES-PRAC)'!A69="","",'Database (LECTURE-RES-PRAC)'!A69))</f>
        <v/>
      </c>
      <c r="B74" s="119" t="str">
        <f>IF(B$6="LECTURE","",IF('Database (LECTURE-RES-PRAC)'!B69="","",'Database (LECTURE-RES-PRAC)'!B69))</f>
        <v/>
      </c>
      <c r="C74" s="119" t="str">
        <f>IF(C$6="LECTURE","",IF('Database (LECTURE-RES-PRAC)'!C69="","",'Database (LECTURE-RES-PRAC)'!C69))</f>
        <v/>
      </c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116" t="str">
        <f t="shared" si="35"/>
        <v/>
      </c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116" t="str">
        <f t="shared" si="2"/>
        <v/>
      </c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117" t="str">
        <f t="shared" si="3"/>
        <v/>
      </c>
      <c r="AK74" s="120" t="str">
        <f t="shared" si="32"/>
        <v/>
      </c>
      <c r="AL74" s="92" t="str">
        <f t="shared" si="4"/>
        <v/>
      </c>
      <c r="AM74" s="92" t="str">
        <f t="shared" si="5"/>
        <v/>
      </c>
      <c r="AN74" s="120" t="str">
        <f t="shared" si="6"/>
        <v/>
      </c>
      <c r="AO74" s="92" t="str">
        <f t="shared" si="7"/>
        <v/>
      </c>
      <c r="AP74" s="92" t="str">
        <f t="shared" si="8"/>
        <v/>
      </c>
      <c r="AQ74" s="120" t="str">
        <f t="shared" si="9"/>
        <v/>
      </c>
      <c r="AR74" s="92" t="str">
        <f t="shared" si="10"/>
        <v/>
      </c>
      <c r="AS74" s="92" t="str">
        <f t="shared" si="11"/>
        <v/>
      </c>
      <c r="AT74" s="120" t="str">
        <f t="shared" si="12"/>
        <v/>
      </c>
      <c r="AU74" s="92" t="str">
        <f t="shared" si="13"/>
        <v/>
      </c>
      <c r="AV74" s="92" t="str">
        <f t="shared" si="14"/>
        <v/>
      </c>
      <c r="AW74" s="120" t="str">
        <f t="shared" si="15"/>
        <v/>
      </c>
      <c r="AX74" s="92" t="str">
        <f t="shared" si="16"/>
        <v/>
      </c>
      <c r="AY74" s="92" t="str">
        <f t="shared" si="17"/>
        <v/>
      </c>
      <c r="AZ74" s="91" t="str">
        <f t="shared" si="33"/>
        <v/>
      </c>
      <c r="BA74" s="92" t="str">
        <f t="shared" si="18"/>
        <v/>
      </c>
      <c r="BB74" s="92" t="str">
        <f t="shared" si="19"/>
        <v/>
      </c>
      <c r="BC74" s="91" t="str">
        <f t="shared" si="20"/>
        <v/>
      </c>
      <c r="BD74" s="92" t="str">
        <f t="shared" si="21"/>
        <v/>
      </c>
      <c r="BE74" s="92" t="str">
        <f t="shared" si="22"/>
        <v/>
      </c>
      <c r="BF74" s="91" t="str">
        <f t="shared" si="23"/>
        <v/>
      </c>
      <c r="BG74" s="92" t="str">
        <f t="shared" si="24"/>
        <v/>
      </c>
      <c r="BH74" s="92" t="str">
        <f t="shared" si="25"/>
        <v/>
      </c>
      <c r="BI74" s="91" t="str">
        <f t="shared" si="26"/>
        <v/>
      </c>
      <c r="BJ74" s="92" t="str">
        <f t="shared" si="27"/>
        <v/>
      </c>
      <c r="BK74" s="92" t="str">
        <f t="shared" si="28"/>
        <v/>
      </c>
      <c r="BL74" s="91" t="str">
        <f t="shared" si="29"/>
        <v/>
      </c>
      <c r="BM74" s="92" t="str">
        <f t="shared" si="30"/>
        <v/>
      </c>
      <c r="BN74" s="92" t="str">
        <f t="shared" si="31"/>
        <v/>
      </c>
    </row>
    <row r="75" spans="1:66" ht="15.75" customHeight="1">
      <c r="A75" s="119" t="str">
        <f>IF(A$6="LECTURE","",IF('Database (LECTURE-RES-PRAC)'!A70="","",'Database (LECTURE-RES-PRAC)'!A70))</f>
        <v/>
      </c>
      <c r="B75" s="119" t="str">
        <f>IF(B$6="LECTURE","",IF('Database (LECTURE-RES-PRAC)'!B70="","",'Database (LECTURE-RES-PRAC)'!B70))</f>
        <v/>
      </c>
      <c r="C75" s="119" t="str">
        <f>IF(C$6="LECTURE","",IF('Database (LECTURE-RES-PRAC)'!C70="","",'Database (LECTURE-RES-PRAC)'!C70))</f>
        <v/>
      </c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116" t="str">
        <f t="shared" si="35"/>
        <v/>
      </c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116" t="str">
        <f t="shared" si="2"/>
        <v/>
      </c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117" t="str">
        <f t="shared" si="3"/>
        <v/>
      </c>
      <c r="AK75" s="120" t="str">
        <f t="shared" si="32"/>
        <v/>
      </c>
      <c r="AL75" s="92" t="str">
        <f t="shared" si="4"/>
        <v/>
      </c>
      <c r="AM75" s="92" t="str">
        <f t="shared" si="5"/>
        <v/>
      </c>
      <c r="AN75" s="120" t="str">
        <f t="shared" si="6"/>
        <v/>
      </c>
      <c r="AO75" s="92" t="str">
        <f t="shared" si="7"/>
        <v/>
      </c>
      <c r="AP75" s="92" t="str">
        <f t="shared" si="8"/>
        <v/>
      </c>
      <c r="AQ75" s="120" t="str">
        <f t="shared" si="9"/>
        <v/>
      </c>
      <c r="AR75" s="92" t="str">
        <f t="shared" si="10"/>
        <v/>
      </c>
      <c r="AS75" s="92" t="str">
        <f t="shared" si="11"/>
        <v/>
      </c>
      <c r="AT75" s="120" t="str">
        <f t="shared" si="12"/>
        <v/>
      </c>
      <c r="AU75" s="92" t="str">
        <f t="shared" si="13"/>
        <v/>
      </c>
      <c r="AV75" s="92" t="str">
        <f t="shared" si="14"/>
        <v/>
      </c>
      <c r="AW75" s="120" t="str">
        <f t="shared" si="15"/>
        <v/>
      </c>
      <c r="AX75" s="92" t="str">
        <f t="shared" si="16"/>
        <v/>
      </c>
      <c r="AY75" s="92" t="str">
        <f t="shared" si="17"/>
        <v/>
      </c>
      <c r="AZ75" s="91" t="str">
        <f t="shared" si="33"/>
        <v/>
      </c>
      <c r="BA75" s="92" t="str">
        <f t="shared" si="18"/>
        <v/>
      </c>
      <c r="BB75" s="92" t="str">
        <f t="shared" si="19"/>
        <v/>
      </c>
      <c r="BC75" s="91" t="str">
        <f t="shared" si="20"/>
        <v/>
      </c>
      <c r="BD75" s="92" t="str">
        <f t="shared" si="21"/>
        <v/>
      </c>
      <c r="BE75" s="92" t="str">
        <f t="shared" si="22"/>
        <v/>
      </c>
      <c r="BF75" s="91" t="str">
        <f t="shared" si="23"/>
        <v/>
      </c>
      <c r="BG75" s="92" t="str">
        <f t="shared" si="24"/>
        <v/>
      </c>
      <c r="BH75" s="92" t="str">
        <f t="shared" si="25"/>
        <v/>
      </c>
      <c r="BI75" s="91" t="str">
        <f t="shared" si="26"/>
        <v/>
      </c>
      <c r="BJ75" s="92" t="str">
        <f t="shared" si="27"/>
        <v/>
      </c>
      <c r="BK75" s="92" t="str">
        <f t="shared" si="28"/>
        <v/>
      </c>
      <c r="BL75" s="91" t="str">
        <f t="shared" si="29"/>
        <v/>
      </c>
      <c r="BM75" s="92" t="str">
        <f t="shared" si="30"/>
        <v/>
      </c>
      <c r="BN75" s="92" t="str">
        <f t="shared" si="31"/>
        <v/>
      </c>
    </row>
    <row r="76" spans="1:66" ht="15.75" customHeight="1">
      <c r="A76" s="119" t="str">
        <f>IF(A$6="LECTURE","",IF('Database (LECTURE-RES-PRAC)'!A71="","",'Database (LECTURE-RES-PRAC)'!A71))</f>
        <v/>
      </c>
      <c r="B76" s="119" t="str">
        <f>IF(B$6="LECTURE","",IF('Database (LECTURE-RES-PRAC)'!B71="","",'Database (LECTURE-RES-PRAC)'!B71))</f>
        <v/>
      </c>
      <c r="C76" s="119" t="str">
        <f>IF(C$6="LECTURE","",IF('Database (LECTURE-RES-PRAC)'!C71="","",'Database (LECTURE-RES-PRAC)'!C71))</f>
        <v/>
      </c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116" t="str">
        <f t="shared" si="35"/>
        <v/>
      </c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116" t="str">
        <f t="shared" si="2"/>
        <v/>
      </c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117" t="str">
        <f t="shared" si="3"/>
        <v/>
      </c>
      <c r="AK76" s="120" t="str">
        <f t="shared" si="32"/>
        <v/>
      </c>
      <c r="AL76" s="92" t="str">
        <f t="shared" si="4"/>
        <v/>
      </c>
      <c r="AM76" s="92" t="str">
        <f t="shared" si="5"/>
        <v/>
      </c>
      <c r="AN76" s="120" t="str">
        <f t="shared" si="6"/>
        <v/>
      </c>
      <c r="AO76" s="92" t="str">
        <f t="shared" si="7"/>
        <v/>
      </c>
      <c r="AP76" s="92" t="str">
        <f t="shared" si="8"/>
        <v/>
      </c>
      <c r="AQ76" s="120" t="str">
        <f t="shared" si="9"/>
        <v/>
      </c>
      <c r="AR76" s="92" t="str">
        <f t="shared" si="10"/>
        <v/>
      </c>
      <c r="AS76" s="92" t="str">
        <f t="shared" si="11"/>
        <v/>
      </c>
      <c r="AT76" s="120" t="str">
        <f t="shared" si="12"/>
        <v/>
      </c>
      <c r="AU76" s="92" t="str">
        <f t="shared" si="13"/>
        <v/>
      </c>
      <c r="AV76" s="92" t="str">
        <f t="shared" si="14"/>
        <v/>
      </c>
      <c r="AW76" s="120" t="str">
        <f t="shared" si="15"/>
        <v/>
      </c>
      <c r="AX76" s="92" t="str">
        <f t="shared" si="16"/>
        <v/>
      </c>
      <c r="AY76" s="92" t="str">
        <f t="shared" si="17"/>
        <v/>
      </c>
      <c r="AZ76" s="91" t="str">
        <f t="shared" si="33"/>
        <v/>
      </c>
      <c r="BA76" s="92" t="str">
        <f t="shared" si="18"/>
        <v/>
      </c>
      <c r="BB76" s="92" t="str">
        <f t="shared" si="19"/>
        <v/>
      </c>
      <c r="BC76" s="91" t="str">
        <f t="shared" si="20"/>
        <v/>
      </c>
      <c r="BD76" s="92" t="str">
        <f t="shared" si="21"/>
        <v/>
      </c>
      <c r="BE76" s="92" t="str">
        <f t="shared" si="22"/>
        <v/>
      </c>
      <c r="BF76" s="91" t="str">
        <f t="shared" si="23"/>
        <v/>
      </c>
      <c r="BG76" s="92" t="str">
        <f t="shared" si="24"/>
        <v/>
      </c>
      <c r="BH76" s="92" t="str">
        <f t="shared" si="25"/>
        <v/>
      </c>
      <c r="BI76" s="91" t="str">
        <f t="shared" si="26"/>
        <v/>
      </c>
      <c r="BJ76" s="92" t="str">
        <f t="shared" si="27"/>
        <v/>
      </c>
      <c r="BK76" s="92" t="str">
        <f t="shared" si="28"/>
        <v/>
      </c>
      <c r="BL76" s="91" t="str">
        <f t="shared" si="29"/>
        <v/>
      </c>
      <c r="BM76" s="92" t="str">
        <f t="shared" si="30"/>
        <v/>
      </c>
      <c r="BN76" s="92" t="str">
        <f t="shared" si="31"/>
        <v/>
      </c>
    </row>
    <row r="77" spans="1:66" ht="15.75" customHeight="1">
      <c r="A77" s="119" t="str">
        <f>IF(A$6="LECTURE","",IF('Database (LECTURE-RES-PRAC)'!A72="","",'Database (LECTURE-RES-PRAC)'!A72))</f>
        <v/>
      </c>
      <c r="B77" s="119" t="str">
        <f>IF(B$6="LECTURE","",IF('Database (LECTURE-RES-PRAC)'!B72="","",'Database (LECTURE-RES-PRAC)'!B72))</f>
        <v/>
      </c>
      <c r="C77" s="119" t="str">
        <f>IF(C$6="LECTURE","",IF('Database (LECTURE-RES-PRAC)'!C72="","",'Database (LECTURE-RES-PRAC)'!C72))</f>
        <v/>
      </c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116" t="str">
        <f t="shared" si="35"/>
        <v/>
      </c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116" t="str">
        <f t="shared" si="2"/>
        <v/>
      </c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117" t="str">
        <f t="shared" si="3"/>
        <v/>
      </c>
      <c r="AK77" s="120" t="str">
        <f t="shared" si="32"/>
        <v/>
      </c>
      <c r="AL77" s="92" t="str">
        <f t="shared" si="4"/>
        <v/>
      </c>
      <c r="AM77" s="92" t="str">
        <f t="shared" si="5"/>
        <v/>
      </c>
      <c r="AN77" s="120" t="str">
        <f t="shared" si="6"/>
        <v/>
      </c>
      <c r="AO77" s="92" t="str">
        <f t="shared" si="7"/>
        <v/>
      </c>
      <c r="AP77" s="92" t="str">
        <f t="shared" si="8"/>
        <v/>
      </c>
      <c r="AQ77" s="120" t="str">
        <f t="shared" si="9"/>
        <v/>
      </c>
      <c r="AR77" s="92" t="str">
        <f t="shared" si="10"/>
        <v/>
      </c>
      <c r="AS77" s="92" t="str">
        <f t="shared" si="11"/>
        <v/>
      </c>
      <c r="AT77" s="120" t="str">
        <f t="shared" si="12"/>
        <v/>
      </c>
      <c r="AU77" s="92" t="str">
        <f t="shared" si="13"/>
        <v/>
      </c>
      <c r="AV77" s="92" t="str">
        <f t="shared" si="14"/>
        <v/>
      </c>
      <c r="AW77" s="120" t="str">
        <f t="shared" si="15"/>
        <v/>
      </c>
      <c r="AX77" s="92" t="str">
        <f t="shared" si="16"/>
        <v/>
      </c>
      <c r="AY77" s="92" t="str">
        <f t="shared" si="17"/>
        <v/>
      </c>
      <c r="AZ77" s="91" t="str">
        <f t="shared" si="33"/>
        <v/>
      </c>
      <c r="BA77" s="92" t="str">
        <f t="shared" si="18"/>
        <v/>
      </c>
      <c r="BB77" s="92" t="str">
        <f t="shared" si="19"/>
        <v/>
      </c>
      <c r="BC77" s="91" t="str">
        <f t="shared" si="20"/>
        <v/>
      </c>
      <c r="BD77" s="92" t="str">
        <f t="shared" si="21"/>
        <v/>
      </c>
      <c r="BE77" s="92" t="str">
        <f t="shared" si="22"/>
        <v/>
      </c>
      <c r="BF77" s="91" t="str">
        <f t="shared" si="23"/>
        <v/>
      </c>
      <c r="BG77" s="92" t="str">
        <f t="shared" si="24"/>
        <v/>
      </c>
      <c r="BH77" s="92" t="str">
        <f t="shared" si="25"/>
        <v/>
      </c>
      <c r="BI77" s="91" t="str">
        <f t="shared" si="26"/>
        <v/>
      </c>
      <c r="BJ77" s="92" t="str">
        <f t="shared" si="27"/>
        <v/>
      </c>
      <c r="BK77" s="92" t="str">
        <f t="shared" si="28"/>
        <v/>
      </c>
      <c r="BL77" s="91" t="str">
        <f t="shared" si="29"/>
        <v/>
      </c>
      <c r="BM77" s="92" t="str">
        <f t="shared" si="30"/>
        <v/>
      </c>
      <c r="BN77" s="92" t="str">
        <f t="shared" si="31"/>
        <v/>
      </c>
    </row>
    <row r="78" spans="1:66" ht="15.75" customHeight="1">
      <c r="A78" s="119" t="str">
        <f>IF(A$6="LECTURE","",IF('Database (LECTURE-RES-PRAC)'!A73="","",'Database (LECTURE-RES-PRAC)'!A73))</f>
        <v/>
      </c>
      <c r="B78" s="119" t="str">
        <f>IF(B$6="LECTURE","",IF('Database (LECTURE-RES-PRAC)'!B73="","",'Database (LECTURE-RES-PRAC)'!B73))</f>
        <v/>
      </c>
      <c r="C78" s="119" t="str">
        <f>IF(C$6="LECTURE","",IF('Database (LECTURE-RES-PRAC)'!C73="","",'Database (LECTURE-RES-PRAC)'!C73))</f>
        <v/>
      </c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116" t="str">
        <f t="shared" si="35"/>
        <v/>
      </c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116" t="str">
        <f t="shared" si="2"/>
        <v/>
      </c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117" t="str">
        <f t="shared" si="3"/>
        <v/>
      </c>
      <c r="AK78" s="120" t="str">
        <f t="shared" si="32"/>
        <v/>
      </c>
      <c r="AL78" s="92" t="str">
        <f t="shared" si="4"/>
        <v/>
      </c>
      <c r="AM78" s="92" t="str">
        <f t="shared" si="5"/>
        <v/>
      </c>
      <c r="AN78" s="120" t="str">
        <f t="shared" si="6"/>
        <v/>
      </c>
      <c r="AO78" s="92" t="str">
        <f t="shared" si="7"/>
        <v/>
      </c>
      <c r="AP78" s="92" t="str">
        <f t="shared" si="8"/>
        <v/>
      </c>
      <c r="AQ78" s="120" t="str">
        <f t="shared" si="9"/>
        <v/>
      </c>
      <c r="AR78" s="92" t="str">
        <f t="shared" si="10"/>
        <v/>
      </c>
      <c r="AS78" s="92" t="str">
        <f t="shared" si="11"/>
        <v/>
      </c>
      <c r="AT78" s="120" t="str">
        <f t="shared" si="12"/>
        <v/>
      </c>
      <c r="AU78" s="92" t="str">
        <f t="shared" si="13"/>
        <v/>
      </c>
      <c r="AV78" s="92" t="str">
        <f t="shared" si="14"/>
        <v/>
      </c>
      <c r="AW78" s="120" t="str">
        <f t="shared" si="15"/>
        <v/>
      </c>
      <c r="AX78" s="92" t="str">
        <f t="shared" si="16"/>
        <v/>
      </c>
      <c r="AY78" s="92" t="str">
        <f t="shared" si="17"/>
        <v/>
      </c>
      <c r="AZ78" s="91" t="str">
        <f t="shared" si="33"/>
        <v/>
      </c>
      <c r="BA78" s="92" t="str">
        <f t="shared" si="18"/>
        <v/>
      </c>
      <c r="BB78" s="92" t="str">
        <f t="shared" si="19"/>
        <v/>
      </c>
      <c r="BC78" s="91" t="str">
        <f t="shared" si="20"/>
        <v/>
      </c>
      <c r="BD78" s="92" t="str">
        <f t="shared" si="21"/>
        <v/>
      </c>
      <c r="BE78" s="92" t="str">
        <f t="shared" si="22"/>
        <v/>
      </c>
      <c r="BF78" s="91" t="str">
        <f t="shared" si="23"/>
        <v/>
      </c>
      <c r="BG78" s="92" t="str">
        <f t="shared" si="24"/>
        <v/>
      </c>
      <c r="BH78" s="92" t="str">
        <f t="shared" si="25"/>
        <v/>
      </c>
      <c r="BI78" s="91" t="str">
        <f t="shared" si="26"/>
        <v/>
      </c>
      <c r="BJ78" s="92" t="str">
        <f t="shared" si="27"/>
        <v/>
      </c>
      <c r="BK78" s="92" t="str">
        <f t="shared" si="28"/>
        <v/>
      </c>
      <c r="BL78" s="91" t="str">
        <f t="shared" si="29"/>
        <v/>
      </c>
      <c r="BM78" s="92" t="str">
        <f t="shared" si="30"/>
        <v/>
      </c>
      <c r="BN78" s="92" t="str">
        <f t="shared" si="31"/>
        <v/>
      </c>
    </row>
    <row r="79" spans="1:66" ht="15.75" customHeight="1">
      <c r="A79" s="119" t="str">
        <f>IF(A$6="LECTURE","",IF('Database (LECTURE-RES-PRAC)'!A74="","",'Database (LECTURE-RES-PRAC)'!A74))</f>
        <v/>
      </c>
      <c r="B79" s="119" t="str">
        <f>IF(B$6="LECTURE","",IF('Database (LECTURE-RES-PRAC)'!B74="","",'Database (LECTURE-RES-PRAC)'!B74))</f>
        <v/>
      </c>
      <c r="C79" s="119" t="str">
        <f>IF(C$6="LECTURE","",IF('Database (LECTURE-RES-PRAC)'!C74="","",'Database (LECTURE-RES-PRAC)'!C74))</f>
        <v/>
      </c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116" t="str">
        <f t="shared" si="35"/>
        <v/>
      </c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116" t="str">
        <f t="shared" si="2"/>
        <v/>
      </c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117" t="str">
        <f t="shared" si="3"/>
        <v/>
      </c>
      <c r="AK79" s="120" t="str">
        <f t="shared" si="32"/>
        <v/>
      </c>
      <c r="AL79" s="92" t="str">
        <f t="shared" si="4"/>
        <v/>
      </c>
      <c r="AM79" s="92" t="str">
        <f t="shared" si="5"/>
        <v/>
      </c>
      <c r="AN79" s="120" t="str">
        <f t="shared" si="6"/>
        <v/>
      </c>
      <c r="AO79" s="92" t="str">
        <f t="shared" si="7"/>
        <v/>
      </c>
      <c r="AP79" s="92" t="str">
        <f t="shared" si="8"/>
        <v/>
      </c>
      <c r="AQ79" s="120" t="str">
        <f t="shared" si="9"/>
        <v/>
      </c>
      <c r="AR79" s="92" t="str">
        <f t="shared" si="10"/>
        <v/>
      </c>
      <c r="AS79" s="92" t="str">
        <f t="shared" si="11"/>
        <v/>
      </c>
      <c r="AT79" s="120" t="str">
        <f t="shared" si="12"/>
        <v/>
      </c>
      <c r="AU79" s="92" t="str">
        <f t="shared" si="13"/>
        <v/>
      </c>
      <c r="AV79" s="92" t="str">
        <f t="shared" si="14"/>
        <v/>
      </c>
      <c r="AW79" s="120" t="str">
        <f t="shared" si="15"/>
        <v/>
      </c>
      <c r="AX79" s="92" t="str">
        <f t="shared" si="16"/>
        <v/>
      </c>
      <c r="AY79" s="92" t="str">
        <f t="shared" si="17"/>
        <v/>
      </c>
      <c r="AZ79" s="91" t="str">
        <f t="shared" si="33"/>
        <v/>
      </c>
      <c r="BA79" s="92" t="str">
        <f t="shared" si="18"/>
        <v/>
      </c>
      <c r="BB79" s="92" t="str">
        <f t="shared" si="19"/>
        <v/>
      </c>
      <c r="BC79" s="91" t="str">
        <f t="shared" si="20"/>
        <v/>
      </c>
      <c r="BD79" s="92" t="str">
        <f t="shared" si="21"/>
        <v/>
      </c>
      <c r="BE79" s="92" t="str">
        <f t="shared" si="22"/>
        <v/>
      </c>
      <c r="BF79" s="91" t="str">
        <f t="shared" si="23"/>
        <v/>
      </c>
      <c r="BG79" s="92" t="str">
        <f t="shared" si="24"/>
        <v/>
      </c>
      <c r="BH79" s="92" t="str">
        <f t="shared" si="25"/>
        <v/>
      </c>
      <c r="BI79" s="91" t="str">
        <f t="shared" si="26"/>
        <v/>
      </c>
      <c r="BJ79" s="92" t="str">
        <f t="shared" si="27"/>
        <v/>
      </c>
      <c r="BK79" s="92" t="str">
        <f t="shared" si="28"/>
        <v/>
      </c>
      <c r="BL79" s="91" t="str">
        <f t="shared" si="29"/>
        <v/>
      </c>
      <c r="BM79" s="92" t="str">
        <f t="shared" si="30"/>
        <v/>
      </c>
      <c r="BN79" s="92" t="str">
        <f t="shared" si="31"/>
        <v/>
      </c>
    </row>
    <row r="80" spans="1:66" ht="15.75" customHeight="1">
      <c r="A80" s="119" t="str">
        <f>IF(A$6="LECTURE","",IF('Database (LECTURE-RES-PRAC)'!A75="","",'Database (LECTURE-RES-PRAC)'!A75))</f>
        <v/>
      </c>
      <c r="B80" s="119" t="str">
        <f>IF(B$6="LECTURE","",IF('Database (LECTURE-RES-PRAC)'!B75="","",'Database (LECTURE-RES-PRAC)'!B75))</f>
        <v/>
      </c>
      <c r="C80" s="119" t="str">
        <f>IF(C$6="LECTURE","",IF('Database (LECTURE-RES-PRAC)'!C75="","",'Database (LECTURE-RES-PRAC)'!C75))</f>
        <v/>
      </c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116" t="str">
        <f t="shared" si="35"/>
        <v/>
      </c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116" t="str">
        <f t="shared" si="2"/>
        <v/>
      </c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117" t="str">
        <f t="shared" si="3"/>
        <v/>
      </c>
      <c r="AK80" s="120" t="str">
        <f t="shared" si="32"/>
        <v/>
      </c>
      <c r="AL80" s="92" t="str">
        <f t="shared" si="4"/>
        <v/>
      </c>
      <c r="AM80" s="92" t="str">
        <f t="shared" si="5"/>
        <v/>
      </c>
      <c r="AN80" s="120" t="str">
        <f t="shared" si="6"/>
        <v/>
      </c>
      <c r="AO80" s="92" t="str">
        <f t="shared" si="7"/>
        <v/>
      </c>
      <c r="AP80" s="92" t="str">
        <f t="shared" si="8"/>
        <v/>
      </c>
      <c r="AQ80" s="120" t="str">
        <f t="shared" si="9"/>
        <v/>
      </c>
      <c r="AR80" s="92" t="str">
        <f t="shared" si="10"/>
        <v/>
      </c>
      <c r="AS80" s="92" t="str">
        <f t="shared" si="11"/>
        <v/>
      </c>
      <c r="AT80" s="120" t="str">
        <f t="shared" si="12"/>
        <v/>
      </c>
      <c r="AU80" s="92" t="str">
        <f t="shared" si="13"/>
        <v/>
      </c>
      <c r="AV80" s="92" t="str">
        <f t="shared" si="14"/>
        <v/>
      </c>
      <c r="AW80" s="120" t="str">
        <f t="shared" si="15"/>
        <v/>
      </c>
      <c r="AX80" s="92" t="str">
        <f t="shared" si="16"/>
        <v/>
      </c>
      <c r="AY80" s="92" t="str">
        <f t="shared" si="17"/>
        <v/>
      </c>
      <c r="AZ80" s="91" t="str">
        <f t="shared" si="33"/>
        <v/>
      </c>
      <c r="BA80" s="92" t="str">
        <f t="shared" si="18"/>
        <v/>
      </c>
      <c r="BB80" s="92" t="str">
        <f t="shared" si="19"/>
        <v/>
      </c>
      <c r="BC80" s="91" t="str">
        <f t="shared" si="20"/>
        <v/>
      </c>
      <c r="BD80" s="92" t="str">
        <f t="shared" si="21"/>
        <v/>
      </c>
      <c r="BE80" s="92" t="str">
        <f t="shared" si="22"/>
        <v/>
      </c>
      <c r="BF80" s="91" t="str">
        <f t="shared" si="23"/>
        <v/>
      </c>
      <c r="BG80" s="92" t="str">
        <f t="shared" si="24"/>
        <v/>
      </c>
      <c r="BH80" s="92" t="str">
        <f t="shared" si="25"/>
        <v/>
      </c>
      <c r="BI80" s="91" t="str">
        <f t="shared" si="26"/>
        <v/>
      </c>
      <c r="BJ80" s="92" t="str">
        <f t="shared" si="27"/>
        <v/>
      </c>
      <c r="BK80" s="92" t="str">
        <f t="shared" si="28"/>
        <v/>
      </c>
      <c r="BL80" s="91" t="str">
        <f t="shared" si="29"/>
        <v/>
      </c>
      <c r="BM80" s="92" t="str">
        <f t="shared" si="30"/>
        <v/>
      </c>
      <c r="BN80" s="92" t="str">
        <f t="shared" si="31"/>
        <v/>
      </c>
    </row>
    <row r="81" spans="1:66" ht="15.75" customHeight="1">
      <c r="A81" s="119" t="str">
        <f>IF(A$6="LECTURE","",IF('Database (LECTURE-RES-PRAC)'!A76="","",'Database (LECTURE-RES-PRAC)'!A76))</f>
        <v/>
      </c>
      <c r="B81" s="119" t="str">
        <f>IF(B$6="LECTURE","",IF('Database (LECTURE-RES-PRAC)'!B76="","",'Database (LECTURE-RES-PRAC)'!B76))</f>
        <v/>
      </c>
      <c r="C81" s="119" t="str">
        <f>IF(C$6="LECTURE","",IF('Database (LECTURE-RES-PRAC)'!C76="","",'Database (LECTURE-RES-PRAC)'!C76))</f>
        <v/>
      </c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116" t="str">
        <f t="shared" si="35"/>
        <v/>
      </c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116" t="str">
        <f t="shared" si="2"/>
        <v/>
      </c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117" t="str">
        <f t="shared" si="3"/>
        <v/>
      </c>
      <c r="AK81" s="120" t="str">
        <f t="shared" si="32"/>
        <v/>
      </c>
      <c r="AL81" s="92" t="str">
        <f t="shared" si="4"/>
        <v/>
      </c>
      <c r="AM81" s="92" t="str">
        <f t="shared" si="5"/>
        <v/>
      </c>
      <c r="AN81" s="120" t="str">
        <f t="shared" si="6"/>
        <v/>
      </c>
      <c r="AO81" s="92" t="str">
        <f t="shared" si="7"/>
        <v/>
      </c>
      <c r="AP81" s="92" t="str">
        <f t="shared" si="8"/>
        <v/>
      </c>
      <c r="AQ81" s="120" t="str">
        <f t="shared" si="9"/>
        <v/>
      </c>
      <c r="AR81" s="92" t="str">
        <f t="shared" si="10"/>
        <v/>
      </c>
      <c r="AS81" s="92" t="str">
        <f t="shared" si="11"/>
        <v/>
      </c>
      <c r="AT81" s="120" t="str">
        <f t="shared" si="12"/>
        <v/>
      </c>
      <c r="AU81" s="92" t="str">
        <f t="shared" si="13"/>
        <v/>
      </c>
      <c r="AV81" s="92" t="str">
        <f t="shared" si="14"/>
        <v/>
      </c>
      <c r="AW81" s="120" t="str">
        <f t="shared" si="15"/>
        <v/>
      </c>
      <c r="AX81" s="92" t="str">
        <f t="shared" si="16"/>
        <v/>
      </c>
      <c r="AY81" s="92" t="str">
        <f t="shared" si="17"/>
        <v/>
      </c>
      <c r="AZ81" s="91" t="str">
        <f t="shared" si="33"/>
        <v/>
      </c>
      <c r="BA81" s="92" t="str">
        <f t="shared" si="18"/>
        <v/>
      </c>
      <c r="BB81" s="92" t="str">
        <f t="shared" si="19"/>
        <v/>
      </c>
      <c r="BC81" s="91" t="str">
        <f t="shared" si="20"/>
        <v/>
      </c>
      <c r="BD81" s="92" t="str">
        <f t="shared" si="21"/>
        <v/>
      </c>
      <c r="BE81" s="92" t="str">
        <f t="shared" si="22"/>
        <v/>
      </c>
      <c r="BF81" s="91" t="str">
        <f t="shared" si="23"/>
        <v/>
      </c>
      <c r="BG81" s="92" t="str">
        <f t="shared" si="24"/>
        <v/>
      </c>
      <c r="BH81" s="92" t="str">
        <f t="shared" si="25"/>
        <v/>
      </c>
      <c r="BI81" s="91" t="str">
        <f t="shared" si="26"/>
        <v/>
      </c>
      <c r="BJ81" s="92" t="str">
        <f t="shared" si="27"/>
        <v/>
      </c>
      <c r="BK81" s="92" t="str">
        <f t="shared" si="28"/>
        <v/>
      </c>
      <c r="BL81" s="91" t="str">
        <f t="shared" si="29"/>
        <v/>
      </c>
      <c r="BM81" s="92" t="str">
        <f t="shared" si="30"/>
        <v/>
      </c>
      <c r="BN81" s="92" t="str">
        <f t="shared" si="31"/>
        <v/>
      </c>
    </row>
    <row r="82" spans="1:66" ht="15.75" customHeight="1">
      <c r="A82" s="119" t="str">
        <f>IF(A$6="LECTURE","",IF('Database (LECTURE-RES-PRAC)'!A77="","",'Database (LECTURE-RES-PRAC)'!A77))</f>
        <v/>
      </c>
      <c r="B82" s="119" t="str">
        <f>IF(B$6="LECTURE","",IF('Database (LECTURE-RES-PRAC)'!B77="","",'Database (LECTURE-RES-PRAC)'!B77))</f>
        <v/>
      </c>
      <c r="C82" s="119" t="str">
        <f>IF(C$6="LECTURE","",IF('Database (LECTURE-RES-PRAC)'!C77="","",'Database (LECTURE-RES-PRAC)'!C77))</f>
        <v/>
      </c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116" t="str">
        <f t="shared" si="35"/>
        <v/>
      </c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116" t="str">
        <f t="shared" si="2"/>
        <v/>
      </c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117" t="str">
        <f t="shared" si="3"/>
        <v/>
      </c>
      <c r="AK82" s="120" t="str">
        <f t="shared" si="32"/>
        <v/>
      </c>
      <c r="AL82" s="92" t="str">
        <f t="shared" si="4"/>
        <v/>
      </c>
      <c r="AM82" s="92" t="str">
        <f t="shared" si="5"/>
        <v/>
      </c>
      <c r="AN82" s="120" t="str">
        <f t="shared" si="6"/>
        <v/>
      </c>
      <c r="AO82" s="92" t="str">
        <f t="shared" si="7"/>
        <v/>
      </c>
      <c r="AP82" s="92" t="str">
        <f t="shared" si="8"/>
        <v/>
      </c>
      <c r="AQ82" s="120" t="str">
        <f t="shared" si="9"/>
        <v/>
      </c>
      <c r="AR82" s="92" t="str">
        <f t="shared" si="10"/>
        <v/>
      </c>
      <c r="AS82" s="92" t="str">
        <f t="shared" si="11"/>
        <v/>
      </c>
      <c r="AT82" s="120" t="str">
        <f t="shared" si="12"/>
        <v/>
      </c>
      <c r="AU82" s="92" t="str">
        <f t="shared" si="13"/>
        <v/>
      </c>
      <c r="AV82" s="92" t="str">
        <f t="shared" si="14"/>
        <v/>
      </c>
      <c r="AW82" s="120" t="str">
        <f t="shared" si="15"/>
        <v/>
      </c>
      <c r="AX82" s="92" t="str">
        <f t="shared" si="16"/>
        <v/>
      </c>
      <c r="AY82" s="92" t="str">
        <f t="shared" si="17"/>
        <v/>
      </c>
      <c r="AZ82" s="91" t="str">
        <f t="shared" si="33"/>
        <v/>
      </c>
      <c r="BA82" s="92" t="str">
        <f t="shared" si="18"/>
        <v/>
      </c>
      <c r="BB82" s="92" t="str">
        <f t="shared" si="19"/>
        <v/>
      </c>
      <c r="BC82" s="91" t="str">
        <f t="shared" si="20"/>
        <v/>
      </c>
      <c r="BD82" s="92" t="str">
        <f t="shared" si="21"/>
        <v/>
      </c>
      <c r="BE82" s="92" t="str">
        <f t="shared" si="22"/>
        <v/>
      </c>
      <c r="BF82" s="91" t="str">
        <f t="shared" si="23"/>
        <v/>
      </c>
      <c r="BG82" s="92" t="str">
        <f t="shared" si="24"/>
        <v/>
      </c>
      <c r="BH82" s="92" t="str">
        <f t="shared" si="25"/>
        <v/>
      </c>
      <c r="BI82" s="91" t="str">
        <f t="shared" si="26"/>
        <v/>
      </c>
      <c r="BJ82" s="92" t="str">
        <f t="shared" si="27"/>
        <v/>
      </c>
      <c r="BK82" s="92" t="str">
        <f t="shared" si="28"/>
        <v/>
      </c>
      <c r="BL82" s="91" t="str">
        <f t="shared" si="29"/>
        <v/>
      </c>
      <c r="BM82" s="92" t="str">
        <f t="shared" si="30"/>
        <v/>
      </c>
      <c r="BN82" s="92" t="str">
        <f t="shared" si="31"/>
        <v/>
      </c>
    </row>
    <row r="83" spans="1:66" ht="15.75" customHeight="1">
      <c r="A83" s="119" t="str">
        <f>IF(A$6="LECTURE","",IF('Database (LECTURE-RES-PRAC)'!A78="","",'Database (LECTURE-RES-PRAC)'!A78))</f>
        <v/>
      </c>
      <c r="B83" s="119" t="str">
        <f>IF(B$6="LECTURE","",IF('Database (LECTURE-RES-PRAC)'!B78="","",'Database (LECTURE-RES-PRAC)'!B78))</f>
        <v/>
      </c>
      <c r="C83" s="119" t="str">
        <f>IF(C$6="LECTURE","",IF('Database (LECTURE-RES-PRAC)'!C78="","",'Database (LECTURE-RES-PRAC)'!C78))</f>
        <v/>
      </c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116" t="str">
        <f t="shared" si="35"/>
        <v/>
      </c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116" t="str">
        <f t="shared" si="2"/>
        <v/>
      </c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117" t="str">
        <f t="shared" si="3"/>
        <v/>
      </c>
      <c r="AK83" s="120" t="str">
        <f t="shared" si="32"/>
        <v/>
      </c>
      <c r="AL83" s="92" t="str">
        <f t="shared" si="4"/>
        <v/>
      </c>
      <c r="AM83" s="92" t="str">
        <f t="shared" si="5"/>
        <v/>
      </c>
      <c r="AN83" s="120" t="str">
        <f t="shared" si="6"/>
        <v/>
      </c>
      <c r="AO83" s="92" t="str">
        <f t="shared" si="7"/>
        <v/>
      </c>
      <c r="AP83" s="92" t="str">
        <f t="shared" si="8"/>
        <v/>
      </c>
      <c r="AQ83" s="120" t="str">
        <f t="shared" si="9"/>
        <v/>
      </c>
      <c r="AR83" s="92" t="str">
        <f t="shared" si="10"/>
        <v/>
      </c>
      <c r="AS83" s="92" t="str">
        <f t="shared" si="11"/>
        <v/>
      </c>
      <c r="AT83" s="120" t="str">
        <f t="shared" si="12"/>
        <v/>
      </c>
      <c r="AU83" s="92" t="str">
        <f t="shared" si="13"/>
        <v/>
      </c>
      <c r="AV83" s="92" t="str">
        <f t="shared" si="14"/>
        <v/>
      </c>
      <c r="AW83" s="120" t="str">
        <f t="shared" si="15"/>
        <v/>
      </c>
      <c r="AX83" s="92" t="str">
        <f t="shared" si="16"/>
        <v/>
      </c>
      <c r="AY83" s="92" t="str">
        <f t="shared" si="17"/>
        <v/>
      </c>
      <c r="AZ83" s="91" t="str">
        <f t="shared" si="33"/>
        <v/>
      </c>
      <c r="BA83" s="92" t="str">
        <f t="shared" si="18"/>
        <v/>
      </c>
      <c r="BB83" s="92" t="str">
        <f t="shared" si="19"/>
        <v/>
      </c>
      <c r="BC83" s="91" t="str">
        <f t="shared" si="20"/>
        <v/>
      </c>
      <c r="BD83" s="92" t="str">
        <f t="shared" si="21"/>
        <v/>
      </c>
      <c r="BE83" s="92" t="str">
        <f t="shared" si="22"/>
        <v/>
      </c>
      <c r="BF83" s="91" t="str">
        <f t="shared" si="23"/>
        <v/>
      </c>
      <c r="BG83" s="92" t="str">
        <f t="shared" si="24"/>
        <v/>
      </c>
      <c r="BH83" s="92" t="str">
        <f t="shared" si="25"/>
        <v/>
      </c>
      <c r="BI83" s="91" t="str">
        <f t="shared" si="26"/>
        <v/>
      </c>
      <c r="BJ83" s="92" t="str">
        <f t="shared" si="27"/>
        <v/>
      </c>
      <c r="BK83" s="92" t="str">
        <f t="shared" si="28"/>
        <v/>
      </c>
      <c r="BL83" s="91" t="str">
        <f t="shared" si="29"/>
        <v/>
      </c>
      <c r="BM83" s="92" t="str">
        <f t="shared" si="30"/>
        <v/>
      </c>
      <c r="BN83" s="92" t="str">
        <f t="shared" si="31"/>
        <v/>
      </c>
    </row>
    <row r="84" spans="1:66" ht="15.75" customHeight="1">
      <c r="A84" s="119" t="str">
        <f>IF(A$6="LECTURE","",IF('Database (LECTURE-RES-PRAC)'!A79="","",'Database (LECTURE-RES-PRAC)'!A79))</f>
        <v/>
      </c>
      <c r="B84" s="119" t="str">
        <f>IF(B$6="LECTURE","",IF('Database (LECTURE-RES-PRAC)'!B79="","",'Database (LECTURE-RES-PRAC)'!B79))</f>
        <v/>
      </c>
      <c r="C84" s="119" t="str">
        <f>IF(C$6="LECTURE","",IF('Database (LECTURE-RES-PRAC)'!C79="","",'Database (LECTURE-RES-PRAC)'!C79))</f>
        <v/>
      </c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116" t="str">
        <f t="shared" si="35"/>
        <v/>
      </c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116" t="str">
        <f t="shared" si="2"/>
        <v/>
      </c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117" t="str">
        <f t="shared" si="3"/>
        <v/>
      </c>
      <c r="AK84" s="120" t="str">
        <f t="shared" si="32"/>
        <v/>
      </c>
      <c r="AL84" s="92" t="str">
        <f t="shared" si="4"/>
        <v/>
      </c>
      <c r="AM84" s="92" t="str">
        <f t="shared" si="5"/>
        <v/>
      </c>
      <c r="AN84" s="120" t="str">
        <f t="shared" si="6"/>
        <v/>
      </c>
      <c r="AO84" s="92" t="str">
        <f t="shared" si="7"/>
        <v/>
      </c>
      <c r="AP84" s="92" t="str">
        <f t="shared" si="8"/>
        <v/>
      </c>
      <c r="AQ84" s="120" t="str">
        <f t="shared" si="9"/>
        <v/>
      </c>
      <c r="AR84" s="92" t="str">
        <f t="shared" si="10"/>
        <v/>
      </c>
      <c r="AS84" s="92" t="str">
        <f t="shared" si="11"/>
        <v/>
      </c>
      <c r="AT84" s="120" t="str">
        <f t="shared" si="12"/>
        <v/>
      </c>
      <c r="AU84" s="92" t="str">
        <f t="shared" si="13"/>
        <v/>
      </c>
      <c r="AV84" s="92" t="str">
        <f t="shared" si="14"/>
        <v/>
      </c>
      <c r="AW84" s="120" t="str">
        <f t="shared" si="15"/>
        <v/>
      </c>
      <c r="AX84" s="92" t="str">
        <f t="shared" si="16"/>
        <v/>
      </c>
      <c r="AY84" s="92" t="str">
        <f t="shared" si="17"/>
        <v/>
      </c>
      <c r="AZ84" s="91" t="str">
        <f t="shared" si="33"/>
        <v/>
      </c>
      <c r="BA84" s="92" t="str">
        <f t="shared" si="18"/>
        <v/>
      </c>
      <c r="BB84" s="92" t="str">
        <f t="shared" si="19"/>
        <v/>
      </c>
      <c r="BC84" s="91" t="str">
        <f t="shared" si="20"/>
        <v/>
      </c>
      <c r="BD84" s="92" t="str">
        <f t="shared" si="21"/>
        <v/>
      </c>
      <c r="BE84" s="92" t="str">
        <f t="shared" si="22"/>
        <v/>
      </c>
      <c r="BF84" s="91" t="str">
        <f t="shared" si="23"/>
        <v/>
      </c>
      <c r="BG84" s="92" t="str">
        <f t="shared" si="24"/>
        <v/>
      </c>
      <c r="BH84" s="92" t="str">
        <f t="shared" si="25"/>
        <v/>
      </c>
      <c r="BI84" s="91" t="str">
        <f t="shared" si="26"/>
        <v/>
      </c>
      <c r="BJ84" s="92" t="str">
        <f t="shared" si="27"/>
        <v/>
      </c>
      <c r="BK84" s="92" t="str">
        <f t="shared" si="28"/>
        <v/>
      </c>
      <c r="BL84" s="91" t="str">
        <f t="shared" si="29"/>
        <v/>
      </c>
      <c r="BM84" s="92" t="str">
        <f t="shared" si="30"/>
        <v/>
      </c>
      <c r="BN84" s="92" t="str">
        <f t="shared" si="31"/>
        <v/>
      </c>
    </row>
    <row r="85" spans="1:66" ht="15.75" customHeight="1">
      <c r="A85" s="119" t="str">
        <f>IF(A$6="LECTURE","",IF('Database (LECTURE-RES-PRAC)'!A80="","",'Database (LECTURE-RES-PRAC)'!A80))</f>
        <v/>
      </c>
      <c r="B85" s="119" t="str">
        <f>IF(B$6="LECTURE","",IF('Database (LECTURE-RES-PRAC)'!B80="","",'Database (LECTURE-RES-PRAC)'!B80))</f>
        <v/>
      </c>
      <c r="C85" s="119" t="str">
        <f>IF(C$6="LECTURE","",IF('Database (LECTURE-RES-PRAC)'!C80="","",'Database (LECTURE-RES-PRAC)'!C80))</f>
        <v/>
      </c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116" t="str">
        <f t="shared" si="35"/>
        <v/>
      </c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116" t="str">
        <f t="shared" si="2"/>
        <v/>
      </c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117" t="str">
        <f t="shared" si="3"/>
        <v/>
      </c>
      <c r="AK85" s="120" t="str">
        <f t="shared" si="32"/>
        <v/>
      </c>
      <c r="AL85" s="92" t="str">
        <f t="shared" si="4"/>
        <v/>
      </c>
      <c r="AM85" s="92" t="str">
        <f t="shared" si="5"/>
        <v/>
      </c>
      <c r="AN85" s="120" t="str">
        <f t="shared" si="6"/>
        <v/>
      </c>
      <c r="AO85" s="92" t="str">
        <f t="shared" si="7"/>
        <v/>
      </c>
      <c r="AP85" s="92" t="str">
        <f t="shared" si="8"/>
        <v/>
      </c>
      <c r="AQ85" s="120" t="str">
        <f t="shared" si="9"/>
        <v/>
      </c>
      <c r="AR85" s="92" t="str">
        <f t="shared" si="10"/>
        <v/>
      </c>
      <c r="AS85" s="92" t="str">
        <f t="shared" si="11"/>
        <v/>
      </c>
      <c r="AT85" s="120" t="str">
        <f t="shared" si="12"/>
        <v/>
      </c>
      <c r="AU85" s="92" t="str">
        <f t="shared" si="13"/>
        <v/>
      </c>
      <c r="AV85" s="92" t="str">
        <f t="shared" si="14"/>
        <v/>
      </c>
      <c r="AW85" s="120" t="str">
        <f t="shared" si="15"/>
        <v/>
      </c>
      <c r="AX85" s="92" t="str">
        <f t="shared" si="16"/>
        <v/>
      </c>
      <c r="AY85" s="92" t="str">
        <f t="shared" si="17"/>
        <v/>
      </c>
      <c r="AZ85" s="91" t="str">
        <f t="shared" si="33"/>
        <v/>
      </c>
      <c r="BA85" s="92" t="str">
        <f t="shared" si="18"/>
        <v/>
      </c>
      <c r="BB85" s="92" t="str">
        <f t="shared" si="19"/>
        <v/>
      </c>
      <c r="BC85" s="91" t="str">
        <f t="shared" si="20"/>
        <v/>
      </c>
      <c r="BD85" s="92" t="str">
        <f t="shared" si="21"/>
        <v/>
      </c>
      <c r="BE85" s="92" t="str">
        <f t="shared" si="22"/>
        <v/>
      </c>
      <c r="BF85" s="91" t="str">
        <f t="shared" si="23"/>
        <v/>
      </c>
      <c r="BG85" s="92" t="str">
        <f t="shared" si="24"/>
        <v/>
      </c>
      <c r="BH85" s="92" t="str">
        <f t="shared" si="25"/>
        <v/>
      </c>
      <c r="BI85" s="91" t="str">
        <f t="shared" si="26"/>
        <v/>
      </c>
      <c r="BJ85" s="92" t="str">
        <f t="shared" si="27"/>
        <v/>
      </c>
      <c r="BK85" s="92" t="str">
        <f t="shared" si="28"/>
        <v/>
      </c>
      <c r="BL85" s="91" t="str">
        <f t="shared" si="29"/>
        <v/>
      </c>
      <c r="BM85" s="92" t="str">
        <f t="shared" si="30"/>
        <v/>
      </c>
      <c r="BN85" s="92" t="str">
        <f t="shared" si="31"/>
        <v/>
      </c>
    </row>
    <row r="86" spans="1:66" ht="15.75" customHeight="1">
      <c r="A86" s="119" t="str">
        <f>IF(A$6="LECTURE","",IF('Database (LECTURE-RES-PRAC)'!A81="","",'Database (LECTURE-RES-PRAC)'!A81))</f>
        <v/>
      </c>
      <c r="B86" s="119" t="str">
        <f>IF(B$6="LECTURE","",IF('Database (LECTURE-RES-PRAC)'!B81="","",'Database (LECTURE-RES-PRAC)'!B81))</f>
        <v/>
      </c>
      <c r="C86" s="119" t="str">
        <f>IF(C$6="LECTURE","",IF('Database (LECTURE-RES-PRAC)'!C81="","",'Database (LECTURE-RES-PRAC)'!C81))</f>
        <v/>
      </c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116" t="str">
        <f t="shared" si="35"/>
        <v/>
      </c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116" t="str">
        <f t="shared" si="2"/>
        <v/>
      </c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117" t="str">
        <f t="shared" ref="AJ86:AJ149" si="36">IF(B86&lt;&gt;"",SUM(Z86:AI86),"")</f>
        <v/>
      </c>
      <c r="AK86" s="120" t="str">
        <f t="shared" si="32"/>
        <v/>
      </c>
      <c r="AL86" s="92" t="str">
        <f t="shared" si="4"/>
        <v/>
      </c>
      <c r="AM86" s="92" t="str">
        <f t="shared" si="5"/>
        <v/>
      </c>
      <c r="AN86" s="120" t="str">
        <f t="shared" si="6"/>
        <v/>
      </c>
      <c r="AO86" s="92" t="str">
        <f t="shared" si="7"/>
        <v/>
      </c>
      <c r="AP86" s="92" t="str">
        <f t="shared" si="8"/>
        <v/>
      </c>
      <c r="AQ86" s="120" t="str">
        <f t="shared" si="9"/>
        <v/>
      </c>
      <c r="AR86" s="92" t="str">
        <f t="shared" si="10"/>
        <v/>
      </c>
      <c r="AS86" s="92" t="str">
        <f t="shared" si="11"/>
        <v/>
      </c>
      <c r="AT86" s="120" t="str">
        <f t="shared" si="12"/>
        <v/>
      </c>
      <c r="AU86" s="92" t="str">
        <f t="shared" si="13"/>
        <v/>
      </c>
      <c r="AV86" s="92" t="str">
        <f t="shared" si="14"/>
        <v/>
      </c>
      <c r="AW86" s="120" t="str">
        <f t="shared" si="15"/>
        <v/>
      </c>
      <c r="AX86" s="92" t="str">
        <f t="shared" si="16"/>
        <v/>
      </c>
      <c r="AY86" s="92" t="str">
        <f t="shared" si="17"/>
        <v/>
      </c>
      <c r="AZ86" s="91" t="str">
        <f t="shared" si="33"/>
        <v/>
      </c>
      <c r="BA86" s="92" t="str">
        <f t="shared" si="18"/>
        <v/>
      </c>
      <c r="BB86" s="92" t="str">
        <f t="shared" si="19"/>
        <v/>
      </c>
      <c r="BC86" s="91" t="str">
        <f t="shared" si="20"/>
        <v/>
      </c>
      <c r="BD86" s="92" t="str">
        <f t="shared" si="21"/>
        <v/>
      </c>
      <c r="BE86" s="92" t="str">
        <f t="shared" si="22"/>
        <v/>
      </c>
      <c r="BF86" s="91" t="str">
        <f t="shared" si="23"/>
        <v/>
      </c>
      <c r="BG86" s="92" t="str">
        <f t="shared" si="24"/>
        <v/>
      </c>
      <c r="BH86" s="92" t="str">
        <f t="shared" si="25"/>
        <v/>
      </c>
      <c r="BI86" s="91" t="str">
        <f t="shared" si="26"/>
        <v/>
      </c>
      <c r="BJ86" s="92" t="str">
        <f t="shared" si="27"/>
        <v/>
      </c>
      <c r="BK86" s="92" t="str">
        <f t="shared" si="28"/>
        <v/>
      </c>
      <c r="BL86" s="91" t="str">
        <f t="shared" si="29"/>
        <v/>
      </c>
      <c r="BM86" s="92" t="str">
        <f t="shared" si="30"/>
        <v/>
      </c>
      <c r="BN86" s="92" t="str">
        <f t="shared" si="31"/>
        <v/>
      </c>
    </row>
    <row r="87" spans="1:66" ht="15.75" customHeight="1">
      <c r="A87" s="119" t="str">
        <f>IF(A$6="LECTURE","",IF('Database (LECTURE-RES-PRAC)'!A82="","",'Database (LECTURE-RES-PRAC)'!A82))</f>
        <v/>
      </c>
      <c r="B87" s="119" t="str">
        <f>IF(B$6="LECTURE","",IF('Database (LECTURE-RES-PRAC)'!B82="","",'Database (LECTURE-RES-PRAC)'!B82))</f>
        <v/>
      </c>
      <c r="C87" s="119" t="str">
        <f>IF(C$6="LECTURE","",IF('Database (LECTURE-RES-PRAC)'!C82="","",'Database (LECTURE-RES-PRAC)'!C82))</f>
        <v/>
      </c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116" t="str">
        <f t="shared" si="35"/>
        <v/>
      </c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116" t="str">
        <f t="shared" si="2"/>
        <v/>
      </c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117" t="str">
        <f t="shared" si="36"/>
        <v/>
      </c>
      <c r="AK87" s="120" t="str">
        <f t="shared" ref="AK87:AK150" si="37">IF(B87&lt;&gt;"",IFERROR(IF((SUMIF(D$20:AI$20, "CLO1", D87:AI87)/AO$6)=0,"",(SUMIF(D$20:AI$20, "CLO1", D87:AI87)/AO$6)),""),"")</f>
        <v/>
      </c>
      <c r="AL87" s="92" t="str">
        <f t="shared" ref="AL87:AL150" si="38">IF(AK87="","",IF(AK87&gt;=B$10,"Y","N"))</f>
        <v/>
      </c>
      <c r="AM87" s="92" t="str">
        <f t="shared" ref="AM87:AM150" si="39">IF(AK87="","",IF(AK87&lt;50%,1,IF(AND(AK87&gt;=50%,AK87&lt;B$10),2,IF(AK87&gt;=B$10,3))))</f>
        <v/>
      </c>
      <c r="AN87" s="120" t="str">
        <f t="shared" ref="AN87:AN150" si="40">IF(B87&lt;&gt;"",IFERROR(IF((SUMIF(D$20:AI$20, "CLO2", D87:AI87)/AO$7)=0,"",(SUMIF(D$20:AI$20, "CLO2", D87:AI87)/AO$7)),""),"")</f>
        <v/>
      </c>
      <c r="AO87" s="92" t="str">
        <f t="shared" ref="AO87:AO150" si="41">IF(AN87="","",IF(AN87&gt;=B$10,"Y","N"))</f>
        <v/>
      </c>
      <c r="AP87" s="92" t="str">
        <f t="shared" ref="AP87:AP150" si="42">IF(AN87="","",IF(AN87&lt;50%,1,IF(AND(AN87&gt;=50%,AN87&lt;B$10),2,IF(AN87&gt;=B$10,3))))</f>
        <v/>
      </c>
      <c r="AQ87" s="120" t="str">
        <f t="shared" ref="AQ87:AQ150" si="43">IF(B87&lt;&gt;"",IFERROR(IF((SUMIF(D$20:AI$20, "CLO3", D87:AI87)/AO$8)=0,"",(SUMIF(D$20:AI$20, "CLO3", D87:AI87)/AO$8)),""),"")</f>
        <v/>
      </c>
      <c r="AR87" s="92" t="str">
        <f t="shared" ref="AR87:AR150" si="44">IF(AQ87="","",IF(AQ87&gt;=B$10,"Y","N"))</f>
        <v/>
      </c>
      <c r="AS87" s="92" t="str">
        <f t="shared" ref="AS87:AS150" si="45">IF(AQ87="","",IF(AQ87&lt;50%,1,IF(AND(AQ87&gt;=50%,AQ87&lt;B$10),2,IF(AQ87&gt;=B$10,3))))</f>
        <v/>
      </c>
      <c r="AT87" s="120" t="str">
        <f t="shared" ref="AT87:AT150" si="46">IF(B87&lt;&gt;"",IFERROR(IF((SUMIF(D$20:AI$20, "CLO4", D87:AI87)/AO$9)=0,"",(SUMIF(D$20:AI$20, "CLO4", D87:AI87)/AO$9)),""),"")</f>
        <v/>
      </c>
      <c r="AU87" s="92" t="str">
        <f t="shared" ref="AU87:AU150" si="47">IF(AT87="","",IF(AT87&gt;=B$10,"Y","N"))</f>
        <v/>
      </c>
      <c r="AV87" s="92" t="str">
        <f t="shared" ref="AV87:AV150" si="48">IF(AT87="","",IF(AT87&lt;50%,1,IF(AND(AT87&gt;=50%,AT87&lt;B$10),2,IF(AT87&gt;=B$10,3))))</f>
        <v/>
      </c>
      <c r="AW87" s="120" t="str">
        <f t="shared" ref="AW87:AW150" si="49">IF(B87&lt;&gt;"",IFERROR(IF((SUMIF(D$20:AI$20, "CLO5", D87:AI87)/AO$10)=0,"",(SUMIF(D$20:AI$20, "CLO5", D87:AI87)/AO$10)),""),"")</f>
        <v/>
      </c>
      <c r="AX87" s="92" t="str">
        <f t="shared" ref="AX87:AX150" si="50">IF(AW87="","",IF(AW87&gt;=B$10,"Y","N"))</f>
        <v/>
      </c>
      <c r="AY87" s="92" t="str">
        <f t="shared" ref="AY87:AY150" si="51">IF(AW87="","",IF(AW87&lt;50%,1,IF(AND(AW87&gt;=50%,AW87&lt;B$10),2,IF(AW87&gt;=B$10,3))))</f>
        <v/>
      </c>
      <c r="AZ87" s="91" t="str">
        <f t="shared" ref="AZ87:AZ150" si="52">IF(B87&lt;&gt;"",IFERROR(IF((SUMIF(D$20:AI$20, "CLO6", D87:AI87)/AO$11)=0,"",(SUMIF(D$20:AI$20, "CLO6", D87:AI87)/AO$11)),""),"")</f>
        <v/>
      </c>
      <c r="BA87" s="92" t="str">
        <f t="shared" ref="BA87:BA150" si="53">IF(AZ87="","",IF(AZ87&gt;=B$10,"Y","N"))</f>
        <v/>
      </c>
      <c r="BB87" s="92" t="str">
        <f t="shared" ref="BB87:BB150" si="54">IF(BA87="","",IF(BA87&lt;50%,1,IF(AND(BA87&gt;=50%,BA87&lt;B$10),2,IF(BA87&gt;=B$10,3))))</f>
        <v/>
      </c>
      <c r="BC87" s="91" t="str">
        <f t="shared" ref="BC87:BC150" si="55">IF(B87&lt;&gt;"",IFERROR(IF((SUMIF(D$20:AI$20, "CLO7", D87:AI87)/AO$12)=0,"",(SUMIF(D$20:AI$20, "CLO7", D87:AI87)/AO$12)),""),"")</f>
        <v/>
      </c>
      <c r="BD87" s="92" t="str">
        <f t="shared" ref="BD87:BD150" si="56">IF(BC87="","",IF(BC87&gt;=B$10,"Y","N"))</f>
        <v/>
      </c>
      <c r="BE87" s="92" t="str">
        <f t="shared" ref="BE87:BE150" si="57">IF(BD87="","",IF(BD87&lt;50%,1,IF(AND(BD87&gt;=50%,BD87&lt;B$10),2,IF(BD87&gt;=B$10,3))))</f>
        <v/>
      </c>
      <c r="BF87" s="91" t="str">
        <f t="shared" ref="BF87:BF150" si="58">IF(B87&lt;&gt;"",IFERROR(IF((SUMIF(D$20:AI$20, "CLO8", D87:AI87)/AO$13)=0,"",(SUMIF(D$20:AI$20, "CLO8", D87:AI87)/AO$13)),""),"")</f>
        <v/>
      </c>
      <c r="BG87" s="92" t="str">
        <f t="shared" ref="BG87:BG150" si="59">IF(BF87="","",IF(BF87&gt;=B$10,"Y","N"))</f>
        <v/>
      </c>
      <c r="BH87" s="92" t="str">
        <f t="shared" ref="BH87:BH150" si="60">IF(BG87="","",IF(BG87&lt;50%,1,IF(AND(BG87&gt;=50%,BG87&lt;B$10),2,IF(BG87&gt;=B$10,3))))</f>
        <v/>
      </c>
      <c r="BI87" s="91" t="str">
        <f t="shared" ref="BI87:BI150" si="61">IF(B87&lt;&gt;"",IFERROR(IF((SUMIF(D$20:AI$20, "CLO9", D87:AI87)/AO$14)=0,"",(SUMIF(D$20:AI$20, "CLO9", D87:AI87)/AO$14)),""),"")</f>
        <v/>
      </c>
      <c r="BJ87" s="92" t="str">
        <f t="shared" ref="BJ87:BJ150" si="62">IF(BI87="","",IF(BI87&gt;=B$10,"Y","N"))</f>
        <v/>
      </c>
      <c r="BK87" s="92" t="str">
        <f t="shared" ref="BK87:BK150" si="63">IF(BJ87="","",IF(BJ87&lt;50%,1,IF(AND(BJ87&gt;=50%,BJ87&lt;B$10),2,IF(BJ87&gt;=B$10,3))))</f>
        <v/>
      </c>
      <c r="BL87" s="91" t="str">
        <f t="shared" ref="BL87:BL150" si="64">IF(B87&lt;&gt;"",IFERROR(IF((SUMIF(D$20:AI$20,"CLO10",D87:AI87)/AO$15)=0,"",(SUMIF(D$20:AI$20,"CLO10",D87:AI87)/AO$15)),""),"")</f>
        <v/>
      </c>
      <c r="BM87" s="92" t="str">
        <f t="shared" ref="BM87:BM150" si="65">IF(BL87="","",IF(BL87&gt;=B$10,"Y","N"))</f>
        <v/>
      </c>
      <c r="BN87" s="92" t="str">
        <f t="shared" ref="BN87:BN150" si="66">IF(BM87="","",IF(BM87&lt;50%,1,IF(AND(BM87&gt;=50%,BM87&lt;B$10),2,IF(BM87&gt;=B$10,3))))</f>
        <v/>
      </c>
    </row>
    <row r="88" spans="1:66" ht="15.75" customHeight="1">
      <c r="A88" s="119" t="str">
        <f>IF(A$6="LECTURE","",IF('Database (LECTURE-RES-PRAC)'!A83="","",'Database (LECTURE-RES-PRAC)'!A83))</f>
        <v/>
      </c>
      <c r="B88" s="119" t="str">
        <f>IF(B$6="LECTURE","",IF('Database (LECTURE-RES-PRAC)'!B83="","",'Database (LECTURE-RES-PRAC)'!B83))</f>
        <v/>
      </c>
      <c r="C88" s="119" t="str">
        <f>IF(C$6="LECTURE","",IF('Database (LECTURE-RES-PRAC)'!C83="","",'Database (LECTURE-RES-PRAC)'!C83))</f>
        <v/>
      </c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116" t="str">
        <f t="shared" si="35"/>
        <v/>
      </c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116" t="str">
        <f t="shared" si="2"/>
        <v/>
      </c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117" t="str">
        <f t="shared" si="36"/>
        <v/>
      </c>
      <c r="AK88" s="120" t="str">
        <f t="shared" si="37"/>
        <v/>
      </c>
      <c r="AL88" s="92" t="str">
        <f t="shared" si="38"/>
        <v/>
      </c>
      <c r="AM88" s="92" t="str">
        <f t="shared" si="39"/>
        <v/>
      </c>
      <c r="AN88" s="120" t="str">
        <f t="shared" si="40"/>
        <v/>
      </c>
      <c r="AO88" s="92" t="str">
        <f t="shared" si="41"/>
        <v/>
      </c>
      <c r="AP88" s="92" t="str">
        <f t="shared" si="42"/>
        <v/>
      </c>
      <c r="AQ88" s="120" t="str">
        <f t="shared" si="43"/>
        <v/>
      </c>
      <c r="AR88" s="92" t="str">
        <f t="shared" si="44"/>
        <v/>
      </c>
      <c r="AS88" s="92" t="str">
        <f t="shared" si="45"/>
        <v/>
      </c>
      <c r="AT88" s="120" t="str">
        <f t="shared" si="46"/>
        <v/>
      </c>
      <c r="AU88" s="92" t="str">
        <f t="shared" si="47"/>
        <v/>
      </c>
      <c r="AV88" s="92" t="str">
        <f t="shared" si="48"/>
        <v/>
      </c>
      <c r="AW88" s="120" t="str">
        <f t="shared" si="49"/>
        <v/>
      </c>
      <c r="AX88" s="92" t="str">
        <f t="shared" si="50"/>
        <v/>
      </c>
      <c r="AY88" s="92" t="str">
        <f t="shared" si="51"/>
        <v/>
      </c>
      <c r="AZ88" s="91" t="str">
        <f t="shared" si="52"/>
        <v/>
      </c>
      <c r="BA88" s="92" t="str">
        <f t="shared" si="53"/>
        <v/>
      </c>
      <c r="BB88" s="92" t="str">
        <f t="shared" si="54"/>
        <v/>
      </c>
      <c r="BC88" s="91" t="str">
        <f t="shared" si="55"/>
        <v/>
      </c>
      <c r="BD88" s="92" t="str">
        <f t="shared" si="56"/>
        <v/>
      </c>
      <c r="BE88" s="92" t="str">
        <f t="shared" si="57"/>
        <v/>
      </c>
      <c r="BF88" s="91" t="str">
        <f t="shared" si="58"/>
        <v/>
      </c>
      <c r="BG88" s="92" t="str">
        <f t="shared" si="59"/>
        <v/>
      </c>
      <c r="BH88" s="92" t="str">
        <f t="shared" si="60"/>
        <v/>
      </c>
      <c r="BI88" s="91" t="str">
        <f t="shared" si="61"/>
        <v/>
      </c>
      <c r="BJ88" s="92" t="str">
        <f t="shared" si="62"/>
        <v/>
      </c>
      <c r="BK88" s="92" t="str">
        <f t="shared" si="63"/>
        <v/>
      </c>
      <c r="BL88" s="91" t="str">
        <f t="shared" si="64"/>
        <v/>
      </c>
      <c r="BM88" s="92" t="str">
        <f t="shared" si="65"/>
        <v/>
      </c>
      <c r="BN88" s="92" t="str">
        <f t="shared" si="66"/>
        <v/>
      </c>
    </row>
    <row r="89" spans="1:66" ht="15.75" customHeight="1">
      <c r="A89" s="119" t="str">
        <f>IF(A$6="LECTURE","",IF('Database (LECTURE-RES-PRAC)'!A84="","",'Database (LECTURE-RES-PRAC)'!A84))</f>
        <v/>
      </c>
      <c r="B89" s="119" t="str">
        <f>IF(B$6="LECTURE","",IF('Database (LECTURE-RES-PRAC)'!B84="","",'Database (LECTURE-RES-PRAC)'!B84))</f>
        <v/>
      </c>
      <c r="C89" s="119" t="str">
        <f>IF(C$6="LECTURE","",IF('Database (LECTURE-RES-PRAC)'!C84="","",'Database (LECTURE-RES-PRAC)'!C84))</f>
        <v/>
      </c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116" t="str">
        <f t="shared" si="35"/>
        <v/>
      </c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116" t="str">
        <f t="shared" si="2"/>
        <v/>
      </c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117" t="str">
        <f t="shared" si="36"/>
        <v/>
      </c>
      <c r="AK89" s="120" t="str">
        <f t="shared" si="37"/>
        <v/>
      </c>
      <c r="AL89" s="92" t="str">
        <f t="shared" si="38"/>
        <v/>
      </c>
      <c r="AM89" s="92" t="str">
        <f t="shared" si="39"/>
        <v/>
      </c>
      <c r="AN89" s="120" t="str">
        <f t="shared" si="40"/>
        <v/>
      </c>
      <c r="AO89" s="92" t="str">
        <f t="shared" si="41"/>
        <v/>
      </c>
      <c r="AP89" s="92" t="str">
        <f t="shared" si="42"/>
        <v/>
      </c>
      <c r="AQ89" s="120" t="str">
        <f t="shared" si="43"/>
        <v/>
      </c>
      <c r="AR89" s="92" t="str">
        <f t="shared" si="44"/>
        <v/>
      </c>
      <c r="AS89" s="92" t="str">
        <f t="shared" si="45"/>
        <v/>
      </c>
      <c r="AT89" s="120" t="str">
        <f t="shared" si="46"/>
        <v/>
      </c>
      <c r="AU89" s="92" t="str">
        <f t="shared" si="47"/>
        <v/>
      </c>
      <c r="AV89" s="92" t="str">
        <f t="shared" si="48"/>
        <v/>
      </c>
      <c r="AW89" s="120" t="str">
        <f t="shared" si="49"/>
        <v/>
      </c>
      <c r="AX89" s="92" t="str">
        <f t="shared" si="50"/>
        <v/>
      </c>
      <c r="AY89" s="92" t="str">
        <f t="shared" si="51"/>
        <v/>
      </c>
      <c r="AZ89" s="91" t="str">
        <f t="shared" si="52"/>
        <v/>
      </c>
      <c r="BA89" s="92" t="str">
        <f t="shared" si="53"/>
        <v/>
      </c>
      <c r="BB89" s="92" t="str">
        <f t="shared" si="54"/>
        <v/>
      </c>
      <c r="BC89" s="91" t="str">
        <f t="shared" si="55"/>
        <v/>
      </c>
      <c r="BD89" s="92" t="str">
        <f t="shared" si="56"/>
        <v/>
      </c>
      <c r="BE89" s="92" t="str">
        <f t="shared" si="57"/>
        <v/>
      </c>
      <c r="BF89" s="91" t="str">
        <f t="shared" si="58"/>
        <v/>
      </c>
      <c r="BG89" s="92" t="str">
        <f t="shared" si="59"/>
        <v/>
      </c>
      <c r="BH89" s="92" t="str">
        <f t="shared" si="60"/>
        <v/>
      </c>
      <c r="BI89" s="91" t="str">
        <f t="shared" si="61"/>
        <v/>
      </c>
      <c r="BJ89" s="92" t="str">
        <f t="shared" si="62"/>
        <v/>
      </c>
      <c r="BK89" s="92" t="str">
        <f t="shared" si="63"/>
        <v/>
      </c>
      <c r="BL89" s="91" t="str">
        <f t="shared" si="64"/>
        <v/>
      </c>
      <c r="BM89" s="92" t="str">
        <f t="shared" si="65"/>
        <v/>
      </c>
      <c r="BN89" s="92" t="str">
        <f t="shared" si="66"/>
        <v/>
      </c>
    </row>
    <row r="90" spans="1:66" ht="15.75" customHeight="1">
      <c r="A90" s="119" t="str">
        <f>IF(A$6="LECTURE","",IF('Database (LECTURE-RES-PRAC)'!A85="","",'Database (LECTURE-RES-PRAC)'!A85))</f>
        <v/>
      </c>
      <c r="B90" s="119" t="str">
        <f>IF(B$6="LECTURE","",IF('Database (LECTURE-RES-PRAC)'!B85="","",'Database (LECTURE-RES-PRAC)'!B85))</f>
        <v/>
      </c>
      <c r="C90" s="119" t="str">
        <f>IF(C$6="LECTURE","",IF('Database (LECTURE-RES-PRAC)'!C85="","",'Database (LECTURE-RES-PRAC)'!C85))</f>
        <v/>
      </c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116" t="str">
        <f t="shared" si="35"/>
        <v/>
      </c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116" t="str">
        <f t="shared" si="2"/>
        <v/>
      </c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117" t="str">
        <f t="shared" si="36"/>
        <v/>
      </c>
      <c r="AK90" s="120" t="str">
        <f t="shared" si="37"/>
        <v/>
      </c>
      <c r="AL90" s="92" t="str">
        <f t="shared" si="38"/>
        <v/>
      </c>
      <c r="AM90" s="92" t="str">
        <f t="shared" si="39"/>
        <v/>
      </c>
      <c r="AN90" s="120" t="str">
        <f t="shared" si="40"/>
        <v/>
      </c>
      <c r="AO90" s="92" t="str">
        <f t="shared" si="41"/>
        <v/>
      </c>
      <c r="AP90" s="92" t="str">
        <f t="shared" si="42"/>
        <v/>
      </c>
      <c r="AQ90" s="120" t="str">
        <f t="shared" si="43"/>
        <v/>
      </c>
      <c r="AR90" s="92" t="str">
        <f t="shared" si="44"/>
        <v/>
      </c>
      <c r="AS90" s="92" t="str">
        <f t="shared" si="45"/>
        <v/>
      </c>
      <c r="AT90" s="120" t="str">
        <f t="shared" si="46"/>
        <v/>
      </c>
      <c r="AU90" s="92" t="str">
        <f t="shared" si="47"/>
        <v/>
      </c>
      <c r="AV90" s="92" t="str">
        <f t="shared" si="48"/>
        <v/>
      </c>
      <c r="AW90" s="120" t="str">
        <f t="shared" si="49"/>
        <v/>
      </c>
      <c r="AX90" s="92" t="str">
        <f t="shared" si="50"/>
        <v/>
      </c>
      <c r="AY90" s="92" t="str">
        <f t="shared" si="51"/>
        <v/>
      </c>
      <c r="AZ90" s="91" t="str">
        <f t="shared" si="52"/>
        <v/>
      </c>
      <c r="BA90" s="92" t="str">
        <f t="shared" si="53"/>
        <v/>
      </c>
      <c r="BB90" s="92" t="str">
        <f t="shared" si="54"/>
        <v/>
      </c>
      <c r="BC90" s="91" t="str">
        <f t="shared" si="55"/>
        <v/>
      </c>
      <c r="BD90" s="92" t="str">
        <f t="shared" si="56"/>
        <v/>
      </c>
      <c r="BE90" s="92" t="str">
        <f t="shared" si="57"/>
        <v/>
      </c>
      <c r="BF90" s="91" t="str">
        <f t="shared" si="58"/>
        <v/>
      </c>
      <c r="BG90" s="92" t="str">
        <f t="shared" si="59"/>
        <v/>
      </c>
      <c r="BH90" s="92" t="str">
        <f t="shared" si="60"/>
        <v/>
      </c>
      <c r="BI90" s="91" t="str">
        <f t="shared" si="61"/>
        <v/>
      </c>
      <c r="BJ90" s="92" t="str">
        <f t="shared" si="62"/>
        <v/>
      </c>
      <c r="BK90" s="92" t="str">
        <f t="shared" si="63"/>
        <v/>
      </c>
      <c r="BL90" s="91" t="str">
        <f t="shared" si="64"/>
        <v/>
      </c>
      <c r="BM90" s="92" t="str">
        <f t="shared" si="65"/>
        <v/>
      </c>
      <c r="BN90" s="92" t="str">
        <f t="shared" si="66"/>
        <v/>
      </c>
    </row>
    <row r="91" spans="1:66" ht="15.75" customHeight="1">
      <c r="A91" s="119" t="str">
        <f>IF(A$6="LECTURE","",IF('Database (LECTURE-RES-PRAC)'!A86="","",'Database (LECTURE-RES-PRAC)'!A86))</f>
        <v/>
      </c>
      <c r="B91" s="119" t="str">
        <f>IF(B$6="LECTURE","",IF('Database (LECTURE-RES-PRAC)'!B86="","",'Database (LECTURE-RES-PRAC)'!B86))</f>
        <v/>
      </c>
      <c r="C91" s="119" t="str">
        <f>IF(C$6="LECTURE","",IF('Database (LECTURE-RES-PRAC)'!C86="","",'Database (LECTURE-RES-PRAC)'!C86))</f>
        <v/>
      </c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116" t="str">
        <f t="shared" si="35"/>
        <v/>
      </c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116" t="str">
        <f t="shared" si="2"/>
        <v/>
      </c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117" t="str">
        <f t="shared" si="36"/>
        <v/>
      </c>
      <c r="AK91" s="120" t="str">
        <f t="shared" si="37"/>
        <v/>
      </c>
      <c r="AL91" s="92" t="str">
        <f t="shared" si="38"/>
        <v/>
      </c>
      <c r="AM91" s="92" t="str">
        <f t="shared" si="39"/>
        <v/>
      </c>
      <c r="AN91" s="120" t="str">
        <f t="shared" si="40"/>
        <v/>
      </c>
      <c r="AO91" s="92" t="str">
        <f t="shared" si="41"/>
        <v/>
      </c>
      <c r="AP91" s="92" t="str">
        <f t="shared" si="42"/>
        <v/>
      </c>
      <c r="AQ91" s="120" t="str">
        <f t="shared" si="43"/>
        <v/>
      </c>
      <c r="AR91" s="92" t="str">
        <f t="shared" si="44"/>
        <v/>
      </c>
      <c r="AS91" s="92" t="str">
        <f t="shared" si="45"/>
        <v/>
      </c>
      <c r="AT91" s="120" t="str">
        <f t="shared" si="46"/>
        <v/>
      </c>
      <c r="AU91" s="92" t="str">
        <f t="shared" si="47"/>
        <v/>
      </c>
      <c r="AV91" s="92" t="str">
        <f t="shared" si="48"/>
        <v/>
      </c>
      <c r="AW91" s="120" t="str">
        <f t="shared" si="49"/>
        <v/>
      </c>
      <c r="AX91" s="92" t="str">
        <f t="shared" si="50"/>
        <v/>
      </c>
      <c r="AY91" s="92" t="str">
        <f t="shared" si="51"/>
        <v/>
      </c>
      <c r="AZ91" s="91" t="str">
        <f t="shared" si="52"/>
        <v/>
      </c>
      <c r="BA91" s="92" t="str">
        <f t="shared" si="53"/>
        <v/>
      </c>
      <c r="BB91" s="92" t="str">
        <f t="shared" si="54"/>
        <v/>
      </c>
      <c r="BC91" s="91" t="str">
        <f t="shared" si="55"/>
        <v/>
      </c>
      <c r="BD91" s="92" t="str">
        <f t="shared" si="56"/>
        <v/>
      </c>
      <c r="BE91" s="92" t="str">
        <f t="shared" si="57"/>
        <v/>
      </c>
      <c r="BF91" s="91" t="str">
        <f t="shared" si="58"/>
        <v/>
      </c>
      <c r="BG91" s="92" t="str">
        <f t="shared" si="59"/>
        <v/>
      </c>
      <c r="BH91" s="92" t="str">
        <f t="shared" si="60"/>
        <v/>
      </c>
      <c r="BI91" s="91" t="str">
        <f t="shared" si="61"/>
        <v/>
      </c>
      <c r="BJ91" s="92" t="str">
        <f t="shared" si="62"/>
        <v/>
      </c>
      <c r="BK91" s="92" t="str">
        <f t="shared" si="63"/>
        <v/>
      </c>
      <c r="BL91" s="91" t="str">
        <f t="shared" si="64"/>
        <v/>
      </c>
      <c r="BM91" s="92" t="str">
        <f t="shared" si="65"/>
        <v/>
      </c>
      <c r="BN91" s="92" t="str">
        <f t="shared" si="66"/>
        <v/>
      </c>
    </row>
    <row r="92" spans="1:66" ht="15.75" customHeight="1">
      <c r="A92" s="119" t="str">
        <f>IF(A$6="LECTURE","",IF('Database (LECTURE-RES-PRAC)'!A87="","",'Database (LECTURE-RES-PRAC)'!A87))</f>
        <v/>
      </c>
      <c r="B92" s="119" t="str">
        <f>IF(B$6="LECTURE","",IF('Database (LECTURE-RES-PRAC)'!B87="","",'Database (LECTURE-RES-PRAC)'!B87))</f>
        <v/>
      </c>
      <c r="C92" s="119" t="str">
        <f>IF(C$6="LECTURE","",IF('Database (LECTURE-RES-PRAC)'!C87="","",'Database (LECTURE-RES-PRAC)'!C87))</f>
        <v/>
      </c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116" t="str">
        <f t="shared" si="35"/>
        <v/>
      </c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116" t="str">
        <f t="shared" si="2"/>
        <v/>
      </c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117" t="str">
        <f t="shared" si="36"/>
        <v/>
      </c>
      <c r="AK92" s="120" t="str">
        <f t="shared" si="37"/>
        <v/>
      </c>
      <c r="AL92" s="92" t="str">
        <f t="shared" si="38"/>
        <v/>
      </c>
      <c r="AM92" s="92" t="str">
        <f t="shared" si="39"/>
        <v/>
      </c>
      <c r="AN92" s="120" t="str">
        <f t="shared" si="40"/>
        <v/>
      </c>
      <c r="AO92" s="92" t="str">
        <f t="shared" si="41"/>
        <v/>
      </c>
      <c r="AP92" s="92" t="str">
        <f t="shared" si="42"/>
        <v/>
      </c>
      <c r="AQ92" s="120" t="str">
        <f t="shared" si="43"/>
        <v/>
      </c>
      <c r="AR92" s="92" t="str">
        <f t="shared" si="44"/>
        <v/>
      </c>
      <c r="AS92" s="92" t="str">
        <f t="shared" si="45"/>
        <v/>
      </c>
      <c r="AT92" s="120" t="str">
        <f t="shared" si="46"/>
        <v/>
      </c>
      <c r="AU92" s="92" t="str">
        <f t="shared" si="47"/>
        <v/>
      </c>
      <c r="AV92" s="92" t="str">
        <f t="shared" si="48"/>
        <v/>
      </c>
      <c r="AW92" s="120" t="str">
        <f t="shared" si="49"/>
        <v/>
      </c>
      <c r="AX92" s="92" t="str">
        <f t="shared" si="50"/>
        <v/>
      </c>
      <c r="AY92" s="92" t="str">
        <f t="shared" si="51"/>
        <v/>
      </c>
      <c r="AZ92" s="91" t="str">
        <f t="shared" si="52"/>
        <v/>
      </c>
      <c r="BA92" s="92" t="str">
        <f t="shared" si="53"/>
        <v/>
      </c>
      <c r="BB92" s="92" t="str">
        <f t="shared" si="54"/>
        <v/>
      </c>
      <c r="BC92" s="91" t="str">
        <f t="shared" si="55"/>
        <v/>
      </c>
      <c r="BD92" s="92" t="str">
        <f t="shared" si="56"/>
        <v/>
      </c>
      <c r="BE92" s="92" t="str">
        <f t="shared" si="57"/>
        <v/>
      </c>
      <c r="BF92" s="91" t="str">
        <f t="shared" si="58"/>
        <v/>
      </c>
      <c r="BG92" s="92" t="str">
        <f t="shared" si="59"/>
        <v/>
      </c>
      <c r="BH92" s="92" t="str">
        <f t="shared" si="60"/>
        <v/>
      </c>
      <c r="BI92" s="91" t="str">
        <f t="shared" si="61"/>
        <v/>
      </c>
      <c r="BJ92" s="92" t="str">
        <f t="shared" si="62"/>
        <v/>
      </c>
      <c r="BK92" s="92" t="str">
        <f t="shared" si="63"/>
        <v/>
      </c>
      <c r="BL92" s="91" t="str">
        <f t="shared" si="64"/>
        <v/>
      </c>
      <c r="BM92" s="92" t="str">
        <f t="shared" si="65"/>
        <v/>
      </c>
      <c r="BN92" s="92" t="str">
        <f t="shared" si="66"/>
        <v/>
      </c>
    </row>
    <row r="93" spans="1:66" ht="15.75" customHeight="1">
      <c r="A93" s="119" t="str">
        <f>IF(A$6="LECTURE","",IF('Database (LECTURE-RES-PRAC)'!A88="","",'Database (LECTURE-RES-PRAC)'!A88))</f>
        <v/>
      </c>
      <c r="B93" s="119" t="str">
        <f>IF(B$6="LECTURE","",IF('Database (LECTURE-RES-PRAC)'!B88="","",'Database (LECTURE-RES-PRAC)'!B88))</f>
        <v/>
      </c>
      <c r="C93" s="119" t="str">
        <f>IF(C$6="LECTURE","",IF('Database (LECTURE-RES-PRAC)'!C88="","",'Database (LECTURE-RES-PRAC)'!C88))</f>
        <v/>
      </c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116" t="str">
        <f t="shared" si="35"/>
        <v/>
      </c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116" t="str">
        <f t="shared" si="2"/>
        <v/>
      </c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117" t="str">
        <f t="shared" si="36"/>
        <v/>
      </c>
      <c r="AK93" s="120" t="str">
        <f t="shared" si="37"/>
        <v/>
      </c>
      <c r="AL93" s="92" t="str">
        <f t="shared" si="38"/>
        <v/>
      </c>
      <c r="AM93" s="92" t="str">
        <f t="shared" si="39"/>
        <v/>
      </c>
      <c r="AN93" s="120" t="str">
        <f t="shared" si="40"/>
        <v/>
      </c>
      <c r="AO93" s="92" t="str">
        <f t="shared" si="41"/>
        <v/>
      </c>
      <c r="AP93" s="92" t="str">
        <f t="shared" si="42"/>
        <v/>
      </c>
      <c r="AQ93" s="120" t="str">
        <f t="shared" si="43"/>
        <v/>
      </c>
      <c r="AR93" s="92" t="str">
        <f t="shared" si="44"/>
        <v/>
      </c>
      <c r="AS93" s="92" t="str">
        <f t="shared" si="45"/>
        <v/>
      </c>
      <c r="AT93" s="120" t="str">
        <f t="shared" si="46"/>
        <v/>
      </c>
      <c r="AU93" s="92" t="str">
        <f t="shared" si="47"/>
        <v/>
      </c>
      <c r="AV93" s="92" t="str">
        <f t="shared" si="48"/>
        <v/>
      </c>
      <c r="AW93" s="120" t="str">
        <f t="shared" si="49"/>
        <v/>
      </c>
      <c r="AX93" s="92" t="str">
        <f t="shared" si="50"/>
        <v/>
      </c>
      <c r="AY93" s="92" t="str">
        <f t="shared" si="51"/>
        <v/>
      </c>
      <c r="AZ93" s="91" t="str">
        <f t="shared" si="52"/>
        <v/>
      </c>
      <c r="BA93" s="92" t="str">
        <f t="shared" si="53"/>
        <v/>
      </c>
      <c r="BB93" s="92" t="str">
        <f t="shared" si="54"/>
        <v/>
      </c>
      <c r="BC93" s="91" t="str">
        <f t="shared" si="55"/>
        <v/>
      </c>
      <c r="BD93" s="92" t="str">
        <f t="shared" si="56"/>
        <v/>
      </c>
      <c r="BE93" s="92" t="str">
        <f t="shared" si="57"/>
        <v/>
      </c>
      <c r="BF93" s="91" t="str">
        <f t="shared" si="58"/>
        <v/>
      </c>
      <c r="BG93" s="92" t="str">
        <f t="shared" si="59"/>
        <v/>
      </c>
      <c r="BH93" s="92" t="str">
        <f t="shared" si="60"/>
        <v/>
      </c>
      <c r="BI93" s="91" t="str">
        <f t="shared" si="61"/>
        <v/>
      </c>
      <c r="BJ93" s="92" t="str">
        <f t="shared" si="62"/>
        <v/>
      </c>
      <c r="BK93" s="92" t="str">
        <f t="shared" si="63"/>
        <v/>
      </c>
      <c r="BL93" s="91" t="str">
        <f t="shared" si="64"/>
        <v/>
      </c>
      <c r="BM93" s="92" t="str">
        <f t="shared" si="65"/>
        <v/>
      </c>
      <c r="BN93" s="92" t="str">
        <f t="shared" si="66"/>
        <v/>
      </c>
    </row>
    <row r="94" spans="1:66" ht="15.75" customHeight="1">
      <c r="A94" s="119" t="str">
        <f>IF(A$6="LECTURE","",IF('Database (LECTURE-RES-PRAC)'!A89="","",'Database (LECTURE-RES-PRAC)'!A89))</f>
        <v/>
      </c>
      <c r="B94" s="119" t="str">
        <f>IF(B$6="LECTURE","",IF('Database (LECTURE-RES-PRAC)'!B89="","",'Database (LECTURE-RES-PRAC)'!B89))</f>
        <v/>
      </c>
      <c r="C94" s="119" t="str">
        <f>IF(C$6="LECTURE","",IF('Database (LECTURE-RES-PRAC)'!C89="","",'Database (LECTURE-RES-PRAC)'!C89))</f>
        <v/>
      </c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116" t="str">
        <f t="shared" si="35"/>
        <v/>
      </c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116" t="str">
        <f t="shared" si="2"/>
        <v/>
      </c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117" t="str">
        <f t="shared" si="36"/>
        <v/>
      </c>
      <c r="AK94" s="120" t="str">
        <f t="shared" si="37"/>
        <v/>
      </c>
      <c r="AL94" s="92" t="str">
        <f t="shared" si="38"/>
        <v/>
      </c>
      <c r="AM94" s="92" t="str">
        <f t="shared" si="39"/>
        <v/>
      </c>
      <c r="AN94" s="120" t="str">
        <f t="shared" si="40"/>
        <v/>
      </c>
      <c r="AO94" s="92" t="str">
        <f t="shared" si="41"/>
        <v/>
      </c>
      <c r="AP94" s="92" t="str">
        <f t="shared" si="42"/>
        <v/>
      </c>
      <c r="AQ94" s="120" t="str">
        <f t="shared" si="43"/>
        <v/>
      </c>
      <c r="AR94" s="92" t="str">
        <f t="shared" si="44"/>
        <v/>
      </c>
      <c r="AS94" s="92" t="str">
        <f t="shared" si="45"/>
        <v/>
      </c>
      <c r="AT94" s="120" t="str">
        <f t="shared" si="46"/>
        <v/>
      </c>
      <c r="AU94" s="92" t="str">
        <f t="shared" si="47"/>
        <v/>
      </c>
      <c r="AV94" s="92" t="str">
        <f t="shared" si="48"/>
        <v/>
      </c>
      <c r="AW94" s="120" t="str">
        <f t="shared" si="49"/>
        <v/>
      </c>
      <c r="AX94" s="92" t="str">
        <f t="shared" si="50"/>
        <v/>
      </c>
      <c r="AY94" s="92" t="str">
        <f t="shared" si="51"/>
        <v/>
      </c>
      <c r="AZ94" s="91" t="str">
        <f t="shared" si="52"/>
        <v/>
      </c>
      <c r="BA94" s="92" t="str">
        <f t="shared" si="53"/>
        <v/>
      </c>
      <c r="BB94" s="92" t="str">
        <f t="shared" si="54"/>
        <v/>
      </c>
      <c r="BC94" s="91" t="str">
        <f t="shared" si="55"/>
        <v/>
      </c>
      <c r="BD94" s="92" t="str">
        <f t="shared" si="56"/>
        <v/>
      </c>
      <c r="BE94" s="92" t="str">
        <f t="shared" si="57"/>
        <v/>
      </c>
      <c r="BF94" s="91" t="str">
        <f t="shared" si="58"/>
        <v/>
      </c>
      <c r="BG94" s="92" t="str">
        <f t="shared" si="59"/>
        <v/>
      </c>
      <c r="BH94" s="92" t="str">
        <f t="shared" si="60"/>
        <v/>
      </c>
      <c r="BI94" s="91" t="str">
        <f t="shared" si="61"/>
        <v/>
      </c>
      <c r="BJ94" s="92" t="str">
        <f t="shared" si="62"/>
        <v/>
      </c>
      <c r="BK94" s="92" t="str">
        <f t="shared" si="63"/>
        <v/>
      </c>
      <c r="BL94" s="91" t="str">
        <f t="shared" si="64"/>
        <v/>
      </c>
      <c r="BM94" s="92" t="str">
        <f t="shared" si="65"/>
        <v/>
      </c>
      <c r="BN94" s="92" t="str">
        <f t="shared" si="66"/>
        <v/>
      </c>
    </row>
    <row r="95" spans="1:66" ht="15.75" customHeight="1">
      <c r="A95" s="119" t="str">
        <f>IF(A$6="LECTURE","",IF('Database (LECTURE-RES-PRAC)'!A90="","",'Database (LECTURE-RES-PRAC)'!A90))</f>
        <v/>
      </c>
      <c r="B95" s="119" t="str">
        <f>IF(B$6="LECTURE","",IF('Database (LECTURE-RES-PRAC)'!B90="","",'Database (LECTURE-RES-PRAC)'!B90))</f>
        <v/>
      </c>
      <c r="C95" s="119" t="str">
        <f>IF(C$6="LECTURE","",IF('Database (LECTURE-RES-PRAC)'!C90="","",'Database (LECTURE-RES-PRAC)'!C90))</f>
        <v/>
      </c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116" t="str">
        <f t="shared" si="35"/>
        <v/>
      </c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116" t="str">
        <f t="shared" si="2"/>
        <v/>
      </c>
      <c r="Z95" s="57"/>
      <c r="AA95" s="57"/>
      <c r="AB95" s="57"/>
      <c r="AC95" s="57"/>
      <c r="AD95" s="57"/>
      <c r="AE95" s="57"/>
      <c r="AF95" s="57"/>
      <c r="AG95" s="57"/>
      <c r="AH95" s="57"/>
      <c r="AI95" s="57"/>
      <c r="AJ95" s="117" t="str">
        <f t="shared" si="36"/>
        <v/>
      </c>
      <c r="AK95" s="120" t="str">
        <f t="shared" si="37"/>
        <v/>
      </c>
      <c r="AL95" s="92" t="str">
        <f t="shared" si="38"/>
        <v/>
      </c>
      <c r="AM95" s="92" t="str">
        <f t="shared" si="39"/>
        <v/>
      </c>
      <c r="AN95" s="120" t="str">
        <f t="shared" si="40"/>
        <v/>
      </c>
      <c r="AO95" s="92" t="str">
        <f t="shared" si="41"/>
        <v/>
      </c>
      <c r="AP95" s="92" t="str">
        <f t="shared" si="42"/>
        <v/>
      </c>
      <c r="AQ95" s="120" t="str">
        <f t="shared" si="43"/>
        <v/>
      </c>
      <c r="AR95" s="92" t="str">
        <f t="shared" si="44"/>
        <v/>
      </c>
      <c r="AS95" s="92" t="str">
        <f t="shared" si="45"/>
        <v/>
      </c>
      <c r="AT95" s="120" t="str">
        <f t="shared" si="46"/>
        <v/>
      </c>
      <c r="AU95" s="92" t="str">
        <f t="shared" si="47"/>
        <v/>
      </c>
      <c r="AV95" s="92" t="str">
        <f t="shared" si="48"/>
        <v/>
      </c>
      <c r="AW95" s="120" t="str">
        <f t="shared" si="49"/>
        <v/>
      </c>
      <c r="AX95" s="92" t="str">
        <f t="shared" si="50"/>
        <v/>
      </c>
      <c r="AY95" s="92" t="str">
        <f t="shared" si="51"/>
        <v/>
      </c>
      <c r="AZ95" s="91" t="str">
        <f t="shared" si="52"/>
        <v/>
      </c>
      <c r="BA95" s="92" t="str">
        <f t="shared" si="53"/>
        <v/>
      </c>
      <c r="BB95" s="92" t="str">
        <f t="shared" si="54"/>
        <v/>
      </c>
      <c r="BC95" s="91" t="str">
        <f t="shared" si="55"/>
        <v/>
      </c>
      <c r="BD95" s="92" t="str">
        <f t="shared" si="56"/>
        <v/>
      </c>
      <c r="BE95" s="92" t="str">
        <f t="shared" si="57"/>
        <v/>
      </c>
      <c r="BF95" s="91" t="str">
        <f t="shared" si="58"/>
        <v/>
      </c>
      <c r="BG95" s="92" t="str">
        <f t="shared" si="59"/>
        <v/>
      </c>
      <c r="BH95" s="92" t="str">
        <f t="shared" si="60"/>
        <v/>
      </c>
      <c r="BI95" s="91" t="str">
        <f t="shared" si="61"/>
        <v/>
      </c>
      <c r="BJ95" s="92" t="str">
        <f t="shared" si="62"/>
        <v/>
      </c>
      <c r="BK95" s="92" t="str">
        <f t="shared" si="63"/>
        <v/>
      </c>
      <c r="BL95" s="91" t="str">
        <f t="shared" si="64"/>
        <v/>
      </c>
      <c r="BM95" s="92" t="str">
        <f t="shared" si="65"/>
        <v/>
      </c>
      <c r="BN95" s="92" t="str">
        <f t="shared" si="66"/>
        <v/>
      </c>
    </row>
    <row r="96" spans="1:66" ht="15.75" customHeight="1">
      <c r="A96" s="119" t="str">
        <f>IF(A$6="LECTURE","",IF('Database (LECTURE-RES-PRAC)'!A91="","",'Database (LECTURE-RES-PRAC)'!A91))</f>
        <v/>
      </c>
      <c r="B96" s="119" t="str">
        <f>IF(B$6="LECTURE","",IF('Database (LECTURE-RES-PRAC)'!B91="","",'Database (LECTURE-RES-PRAC)'!B91))</f>
        <v/>
      </c>
      <c r="C96" s="119" t="str">
        <f>IF(C$6="LECTURE","",IF('Database (LECTURE-RES-PRAC)'!C91="","",'Database (LECTURE-RES-PRAC)'!C91))</f>
        <v/>
      </c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116" t="str">
        <f t="shared" si="35"/>
        <v/>
      </c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116" t="str">
        <f t="shared" si="2"/>
        <v/>
      </c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117" t="str">
        <f t="shared" si="36"/>
        <v/>
      </c>
      <c r="AK96" s="120" t="str">
        <f t="shared" si="37"/>
        <v/>
      </c>
      <c r="AL96" s="92" t="str">
        <f t="shared" si="38"/>
        <v/>
      </c>
      <c r="AM96" s="92" t="str">
        <f t="shared" si="39"/>
        <v/>
      </c>
      <c r="AN96" s="120" t="str">
        <f t="shared" si="40"/>
        <v/>
      </c>
      <c r="AO96" s="92" t="str">
        <f t="shared" si="41"/>
        <v/>
      </c>
      <c r="AP96" s="92" t="str">
        <f t="shared" si="42"/>
        <v/>
      </c>
      <c r="AQ96" s="120" t="str">
        <f t="shared" si="43"/>
        <v/>
      </c>
      <c r="AR96" s="92" t="str">
        <f t="shared" si="44"/>
        <v/>
      </c>
      <c r="AS96" s="92" t="str">
        <f t="shared" si="45"/>
        <v/>
      </c>
      <c r="AT96" s="120" t="str">
        <f t="shared" si="46"/>
        <v/>
      </c>
      <c r="AU96" s="92" t="str">
        <f t="shared" si="47"/>
        <v/>
      </c>
      <c r="AV96" s="92" t="str">
        <f t="shared" si="48"/>
        <v/>
      </c>
      <c r="AW96" s="120" t="str">
        <f t="shared" si="49"/>
        <v/>
      </c>
      <c r="AX96" s="92" t="str">
        <f t="shared" si="50"/>
        <v/>
      </c>
      <c r="AY96" s="92" t="str">
        <f t="shared" si="51"/>
        <v/>
      </c>
      <c r="AZ96" s="91" t="str">
        <f t="shared" si="52"/>
        <v/>
      </c>
      <c r="BA96" s="92" t="str">
        <f t="shared" si="53"/>
        <v/>
      </c>
      <c r="BB96" s="92" t="str">
        <f t="shared" si="54"/>
        <v/>
      </c>
      <c r="BC96" s="91" t="str">
        <f t="shared" si="55"/>
        <v/>
      </c>
      <c r="BD96" s="92" t="str">
        <f t="shared" si="56"/>
        <v/>
      </c>
      <c r="BE96" s="92" t="str">
        <f t="shared" si="57"/>
        <v/>
      </c>
      <c r="BF96" s="91" t="str">
        <f t="shared" si="58"/>
        <v/>
      </c>
      <c r="BG96" s="92" t="str">
        <f t="shared" si="59"/>
        <v/>
      </c>
      <c r="BH96" s="92" t="str">
        <f t="shared" si="60"/>
        <v/>
      </c>
      <c r="BI96" s="91" t="str">
        <f t="shared" si="61"/>
        <v/>
      </c>
      <c r="BJ96" s="92" t="str">
        <f t="shared" si="62"/>
        <v/>
      </c>
      <c r="BK96" s="92" t="str">
        <f t="shared" si="63"/>
        <v/>
      </c>
      <c r="BL96" s="91" t="str">
        <f t="shared" si="64"/>
        <v/>
      </c>
      <c r="BM96" s="92" t="str">
        <f t="shared" si="65"/>
        <v/>
      </c>
      <c r="BN96" s="92" t="str">
        <f t="shared" si="66"/>
        <v/>
      </c>
    </row>
    <row r="97" spans="1:66" ht="15.75" customHeight="1">
      <c r="A97" s="119" t="str">
        <f>IF(A$6="LECTURE","",IF('Database (LECTURE-RES-PRAC)'!A92="","",'Database (LECTURE-RES-PRAC)'!A92))</f>
        <v/>
      </c>
      <c r="B97" s="119" t="str">
        <f>IF(B$6="LECTURE","",IF('Database (LECTURE-RES-PRAC)'!B92="","",'Database (LECTURE-RES-PRAC)'!B92))</f>
        <v/>
      </c>
      <c r="C97" s="119" t="str">
        <f>IF(C$6="LECTURE","",IF('Database (LECTURE-RES-PRAC)'!C92="","",'Database (LECTURE-RES-PRAC)'!C92))</f>
        <v/>
      </c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116" t="str">
        <f t="shared" si="35"/>
        <v/>
      </c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116" t="str">
        <f t="shared" si="2"/>
        <v/>
      </c>
      <c r="Z97" s="57"/>
      <c r="AA97" s="57"/>
      <c r="AB97" s="57"/>
      <c r="AC97" s="57"/>
      <c r="AD97" s="57"/>
      <c r="AE97" s="57"/>
      <c r="AF97" s="57"/>
      <c r="AG97" s="57"/>
      <c r="AH97" s="57"/>
      <c r="AI97" s="57"/>
      <c r="AJ97" s="117" t="str">
        <f t="shared" si="36"/>
        <v/>
      </c>
      <c r="AK97" s="120" t="str">
        <f t="shared" si="37"/>
        <v/>
      </c>
      <c r="AL97" s="92" t="str">
        <f t="shared" si="38"/>
        <v/>
      </c>
      <c r="AM97" s="92" t="str">
        <f t="shared" si="39"/>
        <v/>
      </c>
      <c r="AN97" s="120" t="str">
        <f t="shared" si="40"/>
        <v/>
      </c>
      <c r="AO97" s="92" t="str">
        <f t="shared" si="41"/>
        <v/>
      </c>
      <c r="AP97" s="92" t="str">
        <f t="shared" si="42"/>
        <v/>
      </c>
      <c r="AQ97" s="120" t="str">
        <f t="shared" si="43"/>
        <v/>
      </c>
      <c r="AR97" s="92" t="str">
        <f t="shared" si="44"/>
        <v/>
      </c>
      <c r="AS97" s="92" t="str">
        <f t="shared" si="45"/>
        <v/>
      </c>
      <c r="AT97" s="120" t="str">
        <f t="shared" si="46"/>
        <v/>
      </c>
      <c r="AU97" s="92" t="str">
        <f t="shared" si="47"/>
        <v/>
      </c>
      <c r="AV97" s="92" t="str">
        <f t="shared" si="48"/>
        <v/>
      </c>
      <c r="AW97" s="120" t="str">
        <f t="shared" si="49"/>
        <v/>
      </c>
      <c r="AX97" s="92" t="str">
        <f t="shared" si="50"/>
        <v/>
      </c>
      <c r="AY97" s="92" t="str">
        <f t="shared" si="51"/>
        <v/>
      </c>
      <c r="AZ97" s="91" t="str">
        <f t="shared" si="52"/>
        <v/>
      </c>
      <c r="BA97" s="92" t="str">
        <f t="shared" si="53"/>
        <v/>
      </c>
      <c r="BB97" s="92" t="str">
        <f t="shared" si="54"/>
        <v/>
      </c>
      <c r="BC97" s="91" t="str">
        <f t="shared" si="55"/>
        <v/>
      </c>
      <c r="BD97" s="92" t="str">
        <f t="shared" si="56"/>
        <v/>
      </c>
      <c r="BE97" s="92" t="str">
        <f t="shared" si="57"/>
        <v/>
      </c>
      <c r="BF97" s="91" t="str">
        <f t="shared" si="58"/>
        <v/>
      </c>
      <c r="BG97" s="92" t="str">
        <f t="shared" si="59"/>
        <v/>
      </c>
      <c r="BH97" s="92" t="str">
        <f t="shared" si="60"/>
        <v/>
      </c>
      <c r="BI97" s="91" t="str">
        <f t="shared" si="61"/>
        <v/>
      </c>
      <c r="BJ97" s="92" t="str">
        <f t="shared" si="62"/>
        <v/>
      </c>
      <c r="BK97" s="92" t="str">
        <f t="shared" si="63"/>
        <v/>
      </c>
      <c r="BL97" s="91" t="str">
        <f t="shared" si="64"/>
        <v/>
      </c>
      <c r="BM97" s="92" t="str">
        <f t="shared" si="65"/>
        <v/>
      </c>
      <c r="BN97" s="92" t="str">
        <f t="shared" si="66"/>
        <v/>
      </c>
    </row>
    <row r="98" spans="1:66" ht="15.75" customHeight="1">
      <c r="A98" s="119" t="str">
        <f>IF(A$6="LECTURE","",IF('Database (LECTURE-RES-PRAC)'!A93="","",'Database (LECTURE-RES-PRAC)'!A93))</f>
        <v/>
      </c>
      <c r="B98" s="119" t="str">
        <f>IF(B$6="LECTURE","",IF('Database (LECTURE-RES-PRAC)'!B93="","",'Database (LECTURE-RES-PRAC)'!B93))</f>
        <v/>
      </c>
      <c r="C98" s="119" t="str">
        <f>IF(C$6="LECTURE","",IF('Database (LECTURE-RES-PRAC)'!C93="","",'Database (LECTURE-RES-PRAC)'!C93))</f>
        <v/>
      </c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116" t="str">
        <f t="shared" si="35"/>
        <v/>
      </c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116" t="str">
        <f t="shared" si="2"/>
        <v/>
      </c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117" t="str">
        <f t="shared" si="36"/>
        <v/>
      </c>
      <c r="AK98" s="120" t="str">
        <f t="shared" si="37"/>
        <v/>
      </c>
      <c r="AL98" s="92" t="str">
        <f t="shared" si="38"/>
        <v/>
      </c>
      <c r="AM98" s="92" t="str">
        <f t="shared" si="39"/>
        <v/>
      </c>
      <c r="AN98" s="120" t="str">
        <f t="shared" si="40"/>
        <v/>
      </c>
      <c r="AO98" s="92" t="str">
        <f t="shared" si="41"/>
        <v/>
      </c>
      <c r="AP98" s="92" t="str">
        <f t="shared" si="42"/>
        <v/>
      </c>
      <c r="AQ98" s="120" t="str">
        <f t="shared" si="43"/>
        <v/>
      </c>
      <c r="AR98" s="92" t="str">
        <f t="shared" si="44"/>
        <v/>
      </c>
      <c r="AS98" s="92" t="str">
        <f t="shared" si="45"/>
        <v/>
      </c>
      <c r="AT98" s="120" t="str">
        <f t="shared" si="46"/>
        <v/>
      </c>
      <c r="AU98" s="92" t="str">
        <f t="shared" si="47"/>
        <v/>
      </c>
      <c r="AV98" s="92" t="str">
        <f t="shared" si="48"/>
        <v/>
      </c>
      <c r="AW98" s="120" t="str">
        <f t="shared" si="49"/>
        <v/>
      </c>
      <c r="AX98" s="92" t="str">
        <f t="shared" si="50"/>
        <v/>
      </c>
      <c r="AY98" s="92" t="str">
        <f t="shared" si="51"/>
        <v/>
      </c>
      <c r="AZ98" s="91" t="str">
        <f t="shared" si="52"/>
        <v/>
      </c>
      <c r="BA98" s="92" t="str">
        <f t="shared" si="53"/>
        <v/>
      </c>
      <c r="BB98" s="92" t="str">
        <f t="shared" si="54"/>
        <v/>
      </c>
      <c r="BC98" s="91" t="str">
        <f t="shared" si="55"/>
        <v/>
      </c>
      <c r="BD98" s="92" t="str">
        <f t="shared" si="56"/>
        <v/>
      </c>
      <c r="BE98" s="92" t="str">
        <f t="shared" si="57"/>
        <v/>
      </c>
      <c r="BF98" s="91" t="str">
        <f t="shared" si="58"/>
        <v/>
      </c>
      <c r="BG98" s="92" t="str">
        <f t="shared" si="59"/>
        <v/>
      </c>
      <c r="BH98" s="92" t="str">
        <f t="shared" si="60"/>
        <v/>
      </c>
      <c r="BI98" s="91" t="str">
        <f t="shared" si="61"/>
        <v/>
      </c>
      <c r="BJ98" s="92" t="str">
        <f t="shared" si="62"/>
        <v/>
      </c>
      <c r="BK98" s="92" t="str">
        <f t="shared" si="63"/>
        <v/>
      </c>
      <c r="BL98" s="91" t="str">
        <f t="shared" si="64"/>
        <v/>
      </c>
      <c r="BM98" s="92" t="str">
        <f t="shared" si="65"/>
        <v/>
      </c>
      <c r="BN98" s="92" t="str">
        <f t="shared" si="66"/>
        <v/>
      </c>
    </row>
    <row r="99" spans="1:66" ht="15.75" customHeight="1">
      <c r="A99" s="119" t="str">
        <f>IF(A$6="LECTURE","",IF('Database (LECTURE-RES-PRAC)'!A94="","",'Database (LECTURE-RES-PRAC)'!A94))</f>
        <v/>
      </c>
      <c r="B99" s="119" t="str">
        <f>IF(B$6="LECTURE","",IF('Database (LECTURE-RES-PRAC)'!B94="","",'Database (LECTURE-RES-PRAC)'!B94))</f>
        <v/>
      </c>
      <c r="C99" s="119" t="str">
        <f>IF(C$6="LECTURE","",IF('Database (LECTURE-RES-PRAC)'!C94="","",'Database (LECTURE-RES-PRAC)'!C94))</f>
        <v/>
      </c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116" t="str">
        <f t="shared" si="35"/>
        <v/>
      </c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116" t="str">
        <f t="shared" si="2"/>
        <v/>
      </c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117" t="str">
        <f t="shared" si="36"/>
        <v/>
      </c>
      <c r="AK99" s="120" t="str">
        <f t="shared" si="37"/>
        <v/>
      </c>
      <c r="AL99" s="92" t="str">
        <f t="shared" si="38"/>
        <v/>
      </c>
      <c r="AM99" s="92" t="str">
        <f t="shared" si="39"/>
        <v/>
      </c>
      <c r="AN99" s="120" t="str">
        <f t="shared" si="40"/>
        <v/>
      </c>
      <c r="AO99" s="92" t="str">
        <f t="shared" si="41"/>
        <v/>
      </c>
      <c r="AP99" s="92" t="str">
        <f t="shared" si="42"/>
        <v/>
      </c>
      <c r="AQ99" s="120" t="str">
        <f t="shared" si="43"/>
        <v/>
      </c>
      <c r="AR99" s="92" t="str">
        <f t="shared" si="44"/>
        <v/>
      </c>
      <c r="AS99" s="92" t="str">
        <f t="shared" si="45"/>
        <v/>
      </c>
      <c r="AT99" s="120" t="str">
        <f t="shared" si="46"/>
        <v/>
      </c>
      <c r="AU99" s="92" t="str">
        <f t="shared" si="47"/>
        <v/>
      </c>
      <c r="AV99" s="92" t="str">
        <f t="shared" si="48"/>
        <v/>
      </c>
      <c r="AW99" s="120" t="str">
        <f t="shared" si="49"/>
        <v/>
      </c>
      <c r="AX99" s="92" t="str">
        <f t="shared" si="50"/>
        <v/>
      </c>
      <c r="AY99" s="92" t="str">
        <f t="shared" si="51"/>
        <v/>
      </c>
      <c r="AZ99" s="91" t="str">
        <f t="shared" si="52"/>
        <v/>
      </c>
      <c r="BA99" s="92" t="str">
        <f t="shared" si="53"/>
        <v/>
      </c>
      <c r="BB99" s="92" t="str">
        <f t="shared" si="54"/>
        <v/>
      </c>
      <c r="BC99" s="91" t="str">
        <f t="shared" si="55"/>
        <v/>
      </c>
      <c r="BD99" s="92" t="str">
        <f t="shared" si="56"/>
        <v/>
      </c>
      <c r="BE99" s="92" t="str">
        <f t="shared" si="57"/>
        <v/>
      </c>
      <c r="BF99" s="91" t="str">
        <f t="shared" si="58"/>
        <v/>
      </c>
      <c r="BG99" s="92" t="str">
        <f t="shared" si="59"/>
        <v/>
      </c>
      <c r="BH99" s="92" t="str">
        <f t="shared" si="60"/>
        <v/>
      </c>
      <c r="BI99" s="91" t="str">
        <f t="shared" si="61"/>
        <v/>
      </c>
      <c r="BJ99" s="92" t="str">
        <f t="shared" si="62"/>
        <v/>
      </c>
      <c r="BK99" s="92" t="str">
        <f t="shared" si="63"/>
        <v/>
      </c>
      <c r="BL99" s="91" t="str">
        <f t="shared" si="64"/>
        <v/>
      </c>
      <c r="BM99" s="92" t="str">
        <f t="shared" si="65"/>
        <v/>
      </c>
      <c r="BN99" s="92" t="str">
        <f t="shared" si="66"/>
        <v/>
      </c>
    </row>
    <row r="100" spans="1:66" ht="15.75" customHeight="1">
      <c r="A100" s="119" t="str">
        <f>IF(A$6="LECTURE","",IF('Database (LECTURE-RES-PRAC)'!A95="","",'Database (LECTURE-RES-PRAC)'!A95))</f>
        <v/>
      </c>
      <c r="B100" s="119" t="str">
        <f>IF(B$6="LECTURE","",IF('Database (LECTURE-RES-PRAC)'!B95="","",'Database (LECTURE-RES-PRAC)'!B95))</f>
        <v/>
      </c>
      <c r="C100" s="119" t="str">
        <f>IF(C$6="LECTURE","",IF('Database (LECTURE-RES-PRAC)'!C95="","",'Database (LECTURE-RES-PRAC)'!C95))</f>
        <v/>
      </c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116" t="str">
        <f t="shared" si="35"/>
        <v/>
      </c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116" t="str">
        <f t="shared" si="2"/>
        <v/>
      </c>
      <c r="Z100" s="57"/>
      <c r="AA100" s="57"/>
      <c r="AB100" s="57"/>
      <c r="AC100" s="57"/>
      <c r="AD100" s="57"/>
      <c r="AE100" s="57"/>
      <c r="AF100" s="57"/>
      <c r="AG100" s="57"/>
      <c r="AH100" s="57"/>
      <c r="AI100" s="57"/>
      <c r="AJ100" s="117" t="str">
        <f t="shared" si="36"/>
        <v/>
      </c>
      <c r="AK100" s="120" t="str">
        <f t="shared" si="37"/>
        <v/>
      </c>
      <c r="AL100" s="92" t="str">
        <f t="shared" si="38"/>
        <v/>
      </c>
      <c r="AM100" s="92" t="str">
        <f t="shared" si="39"/>
        <v/>
      </c>
      <c r="AN100" s="120" t="str">
        <f t="shared" si="40"/>
        <v/>
      </c>
      <c r="AO100" s="92" t="str">
        <f t="shared" si="41"/>
        <v/>
      </c>
      <c r="AP100" s="92" t="str">
        <f t="shared" si="42"/>
        <v/>
      </c>
      <c r="AQ100" s="120" t="str">
        <f t="shared" si="43"/>
        <v/>
      </c>
      <c r="AR100" s="92" t="str">
        <f t="shared" si="44"/>
        <v/>
      </c>
      <c r="AS100" s="92" t="str">
        <f t="shared" si="45"/>
        <v/>
      </c>
      <c r="AT100" s="120" t="str">
        <f t="shared" si="46"/>
        <v/>
      </c>
      <c r="AU100" s="92" t="str">
        <f t="shared" si="47"/>
        <v/>
      </c>
      <c r="AV100" s="92" t="str">
        <f t="shared" si="48"/>
        <v/>
      </c>
      <c r="AW100" s="120" t="str">
        <f t="shared" si="49"/>
        <v/>
      </c>
      <c r="AX100" s="92" t="str">
        <f t="shared" si="50"/>
        <v/>
      </c>
      <c r="AY100" s="92" t="str">
        <f t="shared" si="51"/>
        <v/>
      </c>
      <c r="AZ100" s="91" t="str">
        <f t="shared" si="52"/>
        <v/>
      </c>
      <c r="BA100" s="92" t="str">
        <f t="shared" si="53"/>
        <v/>
      </c>
      <c r="BB100" s="92" t="str">
        <f t="shared" si="54"/>
        <v/>
      </c>
      <c r="BC100" s="91" t="str">
        <f t="shared" si="55"/>
        <v/>
      </c>
      <c r="BD100" s="92" t="str">
        <f t="shared" si="56"/>
        <v/>
      </c>
      <c r="BE100" s="92" t="str">
        <f t="shared" si="57"/>
        <v/>
      </c>
      <c r="BF100" s="91" t="str">
        <f t="shared" si="58"/>
        <v/>
      </c>
      <c r="BG100" s="92" t="str">
        <f t="shared" si="59"/>
        <v/>
      </c>
      <c r="BH100" s="92" t="str">
        <f t="shared" si="60"/>
        <v/>
      </c>
      <c r="BI100" s="91" t="str">
        <f t="shared" si="61"/>
        <v/>
      </c>
      <c r="BJ100" s="92" t="str">
        <f t="shared" si="62"/>
        <v/>
      </c>
      <c r="BK100" s="92" t="str">
        <f t="shared" si="63"/>
        <v/>
      </c>
      <c r="BL100" s="91" t="str">
        <f t="shared" si="64"/>
        <v/>
      </c>
      <c r="BM100" s="92" t="str">
        <f t="shared" si="65"/>
        <v/>
      </c>
      <c r="BN100" s="92" t="str">
        <f t="shared" si="66"/>
        <v/>
      </c>
    </row>
    <row r="101" spans="1:66" ht="15.75" customHeight="1">
      <c r="A101" s="119" t="str">
        <f>IF(A$6="LECTURE","",IF('Database (LECTURE-RES-PRAC)'!A96="","",'Database (LECTURE-RES-PRAC)'!A96))</f>
        <v/>
      </c>
      <c r="B101" s="119" t="str">
        <f>IF(B$6="LECTURE","",IF('Database (LECTURE-RES-PRAC)'!B96="","",'Database (LECTURE-RES-PRAC)'!B96))</f>
        <v/>
      </c>
      <c r="C101" s="119" t="str">
        <f>IF(C$6="LECTURE","",IF('Database (LECTURE-RES-PRAC)'!C96="","",'Database (LECTURE-RES-PRAC)'!C96))</f>
        <v/>
      </c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116" t="str">
        <f t="shared" si="35"/>
        <v/>
      </c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116" t="str">
        <f t="shared" si="2"/>
        <v/>
      </c>
      <c r="Z101" s="57"/>
      <c r="AA101" s="57"/>
      <c r="AB101" s="57"/>
      <c r="AC101" s="57"/>
      <c r="AD101" s="57"/>
      <c r="AE101" s="57"/>
      <c r="AF101" s="57"/>
      <c r="AG101" s="57"/>
      <c r="AH101" s="57"/>
      <c r="AI101" s="57"/>
      <c r="AJ101" s="117" t="str">
        <f t="shared" si="36"/>
        <v/>
      </c>
      <c r="AK101" s="120" t="str">
        <f t="shared" si="37"/>
        <v/>
      </c>
      <c r="AL101" s="92" t="str">
        <f t="shared" si="38"/>
        <v/>
      </c>
      <c r="AM101" s="92" t="str">
        <f t="shared" si="39"/>
        <v/>
      </c>
      <c r="AN101" s="120" t="str">
        <f t="shared" si="40"/>
        <v/>
      </c>
      <c r="AO101" s="92" t="str">
        <f t="shared" si="41"/>
        <v/>
      </c>
      <c r="AP101" s="92" t="str">
        <f t="shared" si="42"/>
        <v/>
      </c>
      <c r="AQ101" s="120" t="str">
        <f t="shared" si="43"/>
        <v/>
      </c>
      <c r="AR101" s="92" t="str">
        <f t="shared" si="44"/>
        <v/>
      </c>
      <c r="AS101" s="92" t="str">
        <f t="shared" si="45"/>
        <v/>
      </c>
      <c r="AT101" s="120" t="str">
        <f t="shared" si="46"/>
        <v/>
      </c>
      <c r="AU101" s="92" t="str">
        <f t="shared" si="47"/>
        <v/>
      </c>
      <c r="AV101" s="92" t="str">
        <f t="shared" si="48"/>
        <v/>
      </c>
      <c r="AW101" s="120" t="str">
        <f t="shared" si="49"/>
        <v/>
      </c>
      <c r="AX101" s="92" t="str">
        <f t="shared" si="50"/>
        <v/>
      </c>
      <c r="AY101" s="92" t="str">
        <f t="shared" si="51"/>
        <v/>
      </c>
      <c r="AZ101" s="91" t="str">
        <f t="shared" si="52"/>
        <v/>
      </c>
      <c r="BA101" s="92" t="str">
        <f t="shared" si="53"/>
        <v/>
      </c>
      <c r="BB101" s="92" t="str">
        <f t="shared" si="54"/>
        <v/>
      </c>
      <c r="BC101" s="91" t="str">
        <f t="shared" si="55"/>
        <v/>
      </c>
      <c r="BD101" s="92" t="str">
        <f t="shared" si="56"/>
        <v/>
      </c>
      <c r="BE101" s="92" t="str">
        <f t="shared" si="57"/>
        <v/>
      </c>
      <c r="BF101" s="91" t="str">
        <f t="shared" si="58"/>
        <v/>
      </c>
      <c r="BG101" s="92" t="str">
        <f t="shared" si="59"/>
        <v/>
      </c>
      <c r="BH101" s="92" t="str">
        <f t="shared" si="60"/>
        <v/>
      </c>
      <c r="BI101" s="91" t="str">
        <f t="shared" si="61"/>
        <v/>
      </c>
      <c r="BJ101" s="92" t="str">
        <f t="shared" si="62"/>
        <v/>
      </c>
      <c r="BK101" s="92" t="str">
        <f t="shared" si="63"/>
        <v/>
      </c>
      <c r="BL101" s="91" t="str">
        <f t="shared" si="64"/>
        <v/>
      </c>
      <c r="BM101" s="92" t="str">
        <f t="shared" si="65"/>
        <v/>
      </c>
      <c r="BN101" s="92" t="str">
        <f t="shared" si="66"/>
        <v/>
      </c>
    </row>
    <row r="102" spans="1:66" ht="15.75" customHeight="1">
      <c r="A102" s="119" t="str">
        <f>IF(A$6="LECTURE","",IF('Database (LECTURE-RES-PRAC)'!A97="","",'Database (LECTURE-RES-PRAC)'!A97))</f>
        <v/>
      </c>
      <c r="B102" s="119" t="str">
        <f>IF(B$6="LECTURE","",IF('Database (LECTURE-RES-PRAC)'!B97="","",'Database (LECTURE-RES-PRAC)'!B97))</f>
        <v/>
      </c>
      <c r="C102" s="119" t="str">
        <f>IF(C$6="LECTURE","",IF('Database (LECTURE-RES-PRAC)'!C97="","",'Database (LECTURE-RES-PRAC)'!C97))</f>
        <v/>
      </c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116" t="str">
        <f t="shared" si="35"/>
        <v/>
      </c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116" t="str">
        <f t="shared" si="2"/>
        <v/>
      </c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  <c r="AJ102" s="117" t="str">
        <f t="shared" si="36"/>
        <v/>
      </c>
      <c r="AK102" s="120" t="str">
        <f t="shared" si="37"/>
        <v/>
      </c>
      <c r="AL102" s="92" t="str">
        <f t="shared" si="38"/>
        <v/>
      </c>
      <c r="AM102" s="92" t="str">
        <f t="shared" si="39"/>
        <v/>
      </c>
      <c r="AN102" s="120" t="str">
        <f t="shared" si="40"/>
        <v/>
      </c>
      <c r="AO102" s="92" t="str">
        <f t="shared" si="41"/>
        <v/>
      </c>
      <c r="AP102" s="92" t="str">
        <f t="shared" si="42"/>
        <v/>
      </c>
      <c r="AQ102" s="120" t="str">
        <f t="shared" si="43"/>
        <v/>
      </c>
      <c r="AR102" s="92" t="str">
        <f t="shared" si="44"/>
        <v/>
      </c>
      <c r="AS102" s="92" t="str">
        <f t="shared" si="45"/>
        <v/>
      </c>
      <c r="AT102" s="120" t="str">
        <f t="shared" si="46"/>
        <v/>
      </c>
      <c r="AU102" s="92" t="str">
        <f t="shared" si="47"/>
        <v/>
      </c>
      <c r="AV102" s="92" t="str">
        <f t="shared" si="48"/>
        <v/>
      </c>
      <c r="AW102" s="120" t="str">
        <f t="shared" si="49"/>
        <v/>
      </c>
      <c r="AX102" s="92" t="str">
        <f t="shared" si="50"/>
        <v/>
      </c>
      <c r="AY102" s="92" t="str">
        <f t="shared" si="51"/>
        <v/>
      </c>
      <c r="AZ102" s="91" t="str">
        <f t="shared" si="52"/>
        <v/>
      </c>
      <c r="BA102" s="92" t="str">
        <f t="shared" si="53"/>
        <v/>
      </c>
      <c r="BB102" s="92" t="str">
        <f t="shared" si="54"/>
        <v/>
      </c>
      <c r="BC102" s="91" t="str">
        <f t="shared" si="55"/>
        <v/>
      </c>
      <c r="BD102" s="92" t="str">
        <f t="shared" si="56"/>
        <v/>
      </c>
      <c r="BE102" s="92" t="str">
        <f t="shared" si="57"/>
        <v/>
      </c>
      <c r="BF102" s="91" t="str">
        <f t="shared" si="58"/>
        <v/>
      </c>
      <c r="BG102" s="92" t="str">
        <f t="shared" si="59"/>
        <v/>
      </c>
      <c r="BH102" s="92" t="str">
        <f t="shared" si="60"/>
        <v/>
      </c>
      <c r="BI102" s="91" t="str">
        <f t="shared" si="61"/>
        <v/>
      </c>
      <c r="BJ102" s="92" t="str">
        <f t="shared" si="62"/>
        <v/>
      </c>
      <c r="BK102" s="92" t="str">
        <f t="shared" si="63"/>
        <v/>
      </c>
      <c r="BL102" s="91" t="str">
        <f t="shared" si="64"/>
        <v/>
      </c>
      <c r="BM102" s="92" t="str">
        <f t="shared" si="65"/>
        <v/>
      </c>
      <c r="BN102" s="92" t="str">
        <f t="shared" si="66"/>
        <v/>
      </c>
    </row>
    <row r="103" spans="1:66" ht="15.75" customHeight="1">
      <c r="A103" s="119" t="str">
        <f>IF(A$6="LECTURE","",IF('Database (LECTURE-RES-PRAC)'!A98="","",'Database (LECTURE-RES-PRAC)'!A98))</f>
        <v/>
      </c>
      <c r="B103" s="119" t="str">
        <f>IF(B$6="LECTURE","",IF('Database (LECTURE-RES-PRAC)'!B98="","",'Database (LECTURE-RES-PRAC)'!B98))</f>
        <v/>
      </c>
      <c r="C103" s="119" t="str">
        <f>IF(C$6="LECTURE","",IF('Database (LECTURE-RES-PRAC)'!C98="","",'Database (LECTURE-RES-PRAC)'!C98))</f>
        <v/>
      </c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116" t="str">
        <f t="shared" si="35"/>
        <v/>
      </c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116" t="str">
        <f t="shared" si="2"/>
        <v/>
      </c>
      <c r="Z103" s="57"/>
      <c r="AA103" s="57"/>
      <c r="AB103" s="57"/>
      <c r="AC103" s="57"/>
      <c r="AD103" s="57"/>
      <c r="AE103" s="57"/>
      <c r="AF103" s="57"/>
      <c r="AG103" s="57"/>
      <c r="AH103" s="57"/>
      <c r="AI103" s="57"/>
      <c r="AJ103" s="117" t="str">
        <f t="shared" si="36"/>
        <v/>
      </c>
      <c r="AK103" s="120" t="str">
        <f t="shared" si="37"/>
        <v/>
      </c>
      <c r="AL103" s="92" t="str">
        <f t="shared" si="38"/>
        <v/>
      </c>
      <c r="AM103" s="92" t="str">
        <f t="shared" si="39"/>
        <v/>
      </c>
      <c r="AN103" s="120" t="str">
        <f t="shared" si="40"/>
        <v/>
      </c>
      <c r="AO103" s="92" t="str">
        <f t="shared" si="41"/>
        <v/>
      </c>
      <c r="AP103" s="92" t="str">
        <f t="shared" si="42"/>
        <v/>
      </c>
      <c r="AQ103" s="120" t="str">
        <f t="shared" si="43"/>
        <v/>
      </c>
      <c r="AR103" s="92" t="str">
        <f t="shared" si="44"/>
        <v/>
      </c>
      <c r="AS103" s="92" t="str">
        <f t="shared" si="45"/>
        <v/>
      </c>
      <c r="AT103" s="120" t="str">
        <f t="shared" si="46"/>
        <v/>
      </c>
      <c r="AU103" s="92" t="str">
        <f t="shared" si="47"/>
        <v/>
      </c>
      <c r="AV103" s="92" t="str">
        <f t="shared" si="48"/>
        <v/>
      </c>
      <c r="AW103" s="120" t="str">
        <f t="shared" si="49"/>
        <v/>
      </c>
      <c r="AX103" s="92" t="str">
        <f t="shared" si="50"/>
        <v/>
      </c>
      <c r="AY103" s="92" t="str">
        <f t="shared" si="51"/>
        <v/>
      </c>
      <c r="AZ103" s="91" t="str">
        <f t="shared" si="52"/>
        <v/>
      </c>
      <c r="BA103" s="92" t="str">
        <f t="shared" si="53"/>
        <v/>
      </c>
      <c r="BB103" s="92" t="str">
        <f t="shared" si="54"/>
        <v/>
      </c>
      <c r="BC103" s="91" t="str">
        <f t="shared" si="55"/>
        <v/>
      </c>
      <c r="BD103" s="92" t="str">
        <f t="shared" si="56"/>
        <v/>
      </c>
      <c r="BE103" s="92" t="str">
        <f t="shared" si="57"/>
        <v/>
      </c>
      <c r="BF103" s="91" t="str">
        <f t="shared" si="58"/>
        <v/>
      </c>
      <c r="BG103" s="92" t="str">
        <f t="shared" si="59"/>
        <v/>
      </c>
      <c r="BH103" s="92" t="str">
        <f t="shared" si="60"/>
        <v/>
      </c>
      <c r="BI103" s="91" t="str">
        <f t="shared" si="61"/>
        <v/>
      </c>
      <c r="BJ103" s="92" t="str">
        <f t="shared" si="62"/>
        <v/>
      </c>
      <c r="BK103" s="92" t="str">
        <f t="shared" si="63"/>
        <v/>
      </c>
      <c r="BL103" s="91" t="str">
        <f t="shared" si="64"/>
        <v/>
      </c>
      <c r="BM103" s="92" t="str">
        <f t="shared" si="65"/>
        <v/>
      </c>
      <c r="BN103" s="92" t="str">
        <f t="shared" si="66"/>
        <v/>
      </c>
    </row>
    <row r="104" spans="1:66" ht="15.75" customHeight="1">
      <c r="A104" s="119" t="str">
        <f>IF(A$6="LECTURE","",IF('Database (LECTURE-RES-PRAC)'!A99="","",'Database (LECTURE-RES-PRAC)'!A99))</f>
        <v/>
      </c>
      <c r="B104" s="119" t="str">
        <f>IF(B$6="LECTURE","",IF('Database (LECTURE-RES-PRAC)'!B99="","",'Database (LECTURE-RES-PRAC)'!B99))</f>
        <v/>
      </c>
      <c r="C104" s="119" t="str">
        <f>IF(C$6="LECTURE","",IF('Database (LECTURE-RES-PRAC)'!C99="","",'Database (LECTURE-RES-PRAC)'!C99))</f>
        <v/>
      </c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116" t="str">
        <f t="shared" si="35"/>
        <v/>
      </c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116" t="str">
        <f t="shared" si="2"/>
        <v/>
      </c>
      <c r="Z104" s="57"/>
      <c r="AA104" s="57"/>
      <c r="AB104" s="57"/>
      <c r="AC104" s="57"/>
      <c r="AD104" s="57"/>
      <c r="AE104" s="57"/>
      <c r="AF104" s="57"/>
      <c r="AG104" s="57"/>
      <c r="AH104" s="57"/>
      <c r="AI104" s="57"/>
      <c r="AJ104" s="117" t="str">
        <f t="shared" si="36"/>
        <v/>
      </c>
      <c r="AK104" s="120" t="str">
        <f t="shared" si="37"/>
        <v/>
      </c>
      <c r="AL104" s="92" t="str">
        <f t="shared" si="38"/>
        <v/>
      </c>
      <c r="AM104" s="92" t="str">
        <f t="shared" si="39"/>
        <v/>
      </c>
      <c r="AN104" s="120" t="str">
        <f t="shared" si="40"/>
        <v/>
      </c>
      <c r="AO104" s="92" t="str">
        <f t="shared" si="41"/>
        <v/>
      </c>
      <c r="AP104" s="92" t="str">
        <f t="shared" si="42"/>
        <v/>
      </c>
      <c r="AQ104" s="120" t="str">
        <f t="shared" si="43"/>
        <v/>
      </c>
      <c r="AR104" s="92" t="str">
        <f t="shared" si="44"/>
        <v/>
      </c>
      <c r="AS104" s="92" t="str">
        <f t="shared" si="45"/>
        <v/>
      </c>
      <c r="AT104" s="120" t="str">
        <f t="shared" si="46"/>
        <v/>
      </c>
      <c r="AU104" s="92" t="str">
        <f t="shared" si="47"/>
        <v/>
      </c>
      <c r="AV104" s="92" t="str">
        <f t="shared" si="48"/>
        <v/>
      </c>
      <c r="AW104" s="120" t="str">
        <f t="shared" si="49"/>
        <v/>
      </c>
      <c r="AX104" s="92" t="str">
        <f t="shared" si="50"/>
        <v/>
      </c>
      <c r="AY104" s="92" t="str">
        <f t="shared" si="51"/>
        <v/>
      </c>
      <c r="AZ104" s="91" t="str">
        <f t="shared" si="52"/>
        <v/>
      </c>
      <c r="BA104" s="92" t="str">
        <f t="shared" si="53"/>
        <v/>
      </c>
      <c r="BB104" s="92" t="str">
        <f t="shared" si="54"/>
        <v/>
      </c>
      <c r="BC104" s="91" t="str">
        <f t="shared" si="55"/>
        <v/>
      </c>
      <c r="BD104" s="92" t="str">
        <f t="shared" si="56"/>
        <v/>
      </c>
      <c r="BE104" s="92" t="str">
        <f t="shared" si="57"/>
        <v/>
      </c>
      <c r="BF104" s="91" t="str">
        <f t="shared" si="58"/>
        <v/>
      </c>
      <c r="BG104" s="92" t="str">
        <f t="shared" si="59"/>
        <v/>
      </c>
      <c r="BH104" s="92" t="str">
        <f t="shared" si="60"/>
        <v/>
      </c>
      <c r="BI104" s="91" t="str">
        <f t="shared" si="61"/>
        <v/>
      </c>
      <c r="BJ104" s="92" t="str">
        <f t="shared" si="62"/>
        <v/>
      </c>
      <c r="BK104" s="92" t="str">
        <f t="shared" si="63"/>
        <v/>
      </c>
      <c r="BL104" s="91" t="str">
        <f t="shared" si="64"/>
        <v/>
      </c>
      <c r="BM104" s="92" t="str">
        <f t="shared" si="65"/>
        <v/>
      </c>
      <c r="BN104" s="92" t="str">
        <f t="shared" si="66"/>
        <v/>
      </c>
    </row>
    <row r="105" spans="1:66" ht="15.75" customHeight="1">
      <c r="A105" s="119" t="str">
        <f>IF(A$6="LECTURE","",IF('Database (LECTURE-RES-PRAC)'!A100="","",'Database (LECTURE-RES-PRAC)'!A100))</f>
        <v/>
      </c>
      <c r="B105" s="119" t="str">
        <f>IF(B$6="LECTURE","",IF('Database (LECTURE-RES-PRAC)'!B100="","",'Database (LECTURE-RES-PRAC)'!B100))</f>
        <v/>
      </c>
      <c r="C105" s="119" t="str">
        <f>IF(C$6="LECTURE","",IF('Database (LECTURE-RES-PRAC)'!C100="","",'Database (LECTURE-RES-PRAC)'!C100))</f>
        <v/>
      </c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116" t="str">
        <f t="shared" si="35"/>
        <v/>
      </c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116" t="str">
        <f t="shared" si="2"/>
        <v/>
      </c>
      <c r="Z105" s="57"/>
      <c r="AA105" s="57"/>
      <c r="AB105" s="57"/>
      <c r="AC105" s="57"/>
      <c r="AD105" s="57"/>
      <c r="AE105" s="57"/>
      <c r="AF105" s="57"/>
      <c r="AG105" s="57"/>
      <c r="AH105" s="57"/>
      <c r="AI105" s="57"/>
      <c r="AJ105" s="117" t="str">
        <f t="shared" si="36"/>
        <v/>
      </c>
      <c r="AK105" s="120" t="str">
        <f t="shared" si="37"/>
        <v/>
      </c>
      <c r="AL105" s="92" t="str">
        <f t="shared" si="38"/>
        <v/>
      </c>
      <c r="AM105" s="92" t="str">
        <f t="shared" si="39"/>
        <v/>
      </c>
      <c r="AN105" s="120" t="str">
        <f t="shared" si="40"/>
        <v/>
      </c>
      <c r="AO105" s="92" t="str">
        <f t="shared" si="41"/>
        <v/>
      </c>
      <c r="AP105" s="92" t="str">
        <f t="shared" si="42"/>
        <v/>
      </c>
      <c r="AQ105" s="120" t="str">
        <f t="shared" si="43"/>
        <v/>
      </c>
      <c r="AR105" s="92" t="str">
        <f t="shared" si="44"/>
        <v/>
      </c>
      <c r="AS105" s="92" t="str">
        <f t="shared" si="45"/>
        <v/>
      </c>
      <c r="AT105" s="120" t="str">
        <f t="shared" si="46"/>
        <v/>
      </c>
      <c r="AU105" s="92" t="str">
        <f t="shared" si="47"/>
        <v/>
      </c>
      <c r="AV105" s="92" t="str">
        <f t="shared" si="48"/>
        <v/>
      </c>
      <c r="AW105" s="120" t="str">
        <f t="shared" si="49"/>
        <v/>
      </c>
      <c r="AX105" s="92" t="str">
        <f t="shared" si="50"/>
        <v/>
      </c>
      <c r="AY105" s="92" t="str">
        <f t="shared" si="51"/>
        <v/>
      </c>
      <c r="AZ105" s="91" t="str">
        <f t="shared" si="52"/>
        <v/>
      </c>
      <c r="BA105" s="92" t="str">
        <f t="shared" si="53"/>
        <v/>
      </c>
      <c r="BB105" s="92" t="str">
        <f t="shared" si="54"/>
        <v/>
      </c>
      <c r="BC105" s="91" t="str">
        <f t="shared" si="55"/>
        <v/>
      </c>
      <c r="BD105" s="92" t="str">
        <f t="shared" si="56"/>
        <v/>
      </c>
      <c r="BE105" s="92" t="str">
        <f t="shared" si="57"/>
        <v/>
      </c>
      <c r="BF105" s="91" t="str">
        <f t="shared" si="58"/>
        <v/>
      </c>
      <c r="BG105" s="92" t="str">
        <f t="shared" si="59"/>
        <v/>
      </c>
      <c r="BH105" s="92" t="str">
        <f t="shared" si="60"/>
        <v/>
      </c>
      <c r="BI105" s="91" t="str">
        <f t="shared" si="61"/>
        <v/>
      </c>
      <c r="BJ105" s="92" t="str">
        <f t="shared" si="62"/>
        <v/>
      </c>
      <c r="BK105" s="92" t="str">
        <f t="shared" si="63"/>
        <v/>
      </c>
      <c r="BL105" s="91" t="str">
        <f t="shared" si="64"/>
        <v/>
      </c>
      <c r="BM105" s="92" t="str">
        <f t="shared" si="65"/>
        <v/>
      </c>
      <c r="BN105" s="92" t="str">
        <f t="shared" si="66"/>
        <v/>
      </c>
    </row>
    <row r="106" spans="1:66" ht="15.75" customHeight="1">
      <c r="A106" s="119" t="str">
        <f>IF(A$6="LECTURE","",IF('Database (LECTURE-RES-PRAC)'!A101="","",'Database (LECTURE-RES-PRAC)'!A101))</f>
        <v/>
      </c>
      <c r="B106" s="119" t="str">
        <f>IF(B$6="LECTURE","",IF('Database (LECTURE-RES-PRAC)'!B101="","",'Database (LECTURE-RES-PRAC)'!B101))</f>
        <v/>
      </c>
      <c r="C106" s="119" t="str">
        <f>IF(C$6="LECTURE","",IF('Database (LECTURE-RES-PRAC)'!C101="","",'Database (LECTURE-RES-PRAC)'!C101))</f>
        <v/>
      </c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116" t="str">
        <f t="shared" si="35"/>
        <v/>
      </c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116" t="str">
        <f t="shared" si="2"/>
        <v/>
      </c>
      <c r="Z106" s="57"/>
      <c r="AA106" s="57"/>
      <c r="AB106" s="57"/>
      <c r="AC106" s="57"/>
      <c r="AD106" s="57"/>
      <c r="AE106" s="57"/>
      <c r="AF106" s="57"/>
      <c r="AG106" s="57"/>
      <c r="AH106" s="57"/>
      <c r="AI106" s="57"/>
      <c r="AJ106" s="117" t="str">
        <f t="shared" si="36"/>
        <v/>
      </c>
      <c r="AK106" s="120" t="str">
        <f t="shared" si="37"/>
        <v/>
      </c>
      <c r="AL106" s="92" t="str">
        <f t="shared" si="38"/>
        <v/>
      </c>
      <c r="AM106" s="92" t="str">
        <f t="shared" si="39"/>
        <v/>
      </c>
      <c r="AN106" s="120" t="str">
        <f t="shared" si="40"/>
        <v/>
      </c>
      <c r="AO106" s="92" t="str">
        <f t="shared" si="41"/>
        <v/>
      </c>
      <c r="AP106" s="92" t="str">
        <f t="shared" si="42"/>
        <v/>
      </c>
      <c r="AQ106" s="120" t="str">
        <f t="shared" si="43"/>
        <v/>
      </c>
      <c r="AR106" s="92" t="str">
        <f t="shared" si="44"/>
        <v/>
      </c>
      <c r="AS106" s="92" t="str">
        <f t="shared" si="45"/>
        <v/>
      </c>
      <c r="AT106" s="120" t="str">
        <f t="shared" si="46"/>
        <v/>
      </c>
      <c r="AU106" s="92" t="str">
        <f t="shared" si="47"/>
        <v/>
      </c>
      <c r="AV106" s="92" t="str">
        <f t="shared" si="48"/>
        <v/>
      </c>
      <c r="AW106" s="120" t="str">
        <f t="shared" si="49"/>
        <v/>
      </c>
      <c r="AX106" s="92" t="str">
        <f t="shared" si="50"/>
        <v/>
      </c>
      <c r="AY106" s="92" t="str">
        <f t="shared" si="51"/>
        <v/>
      </c>
      <c r="AZ106" s="91" t="str">
        <f t="shared" si="52"/>
        <v/>
      </c>
      <c r="BA106" s="92" t="str">
        <f t="shared" si="53"/>
        <v/>
      </c>
      <c r="BB106" s="92" t="str">
        <f t="shared" si="54"/>
        <v/>
      </c>
      <c r="BC106" s="91" t="str">
        <f t="shared" si="55"/>
        <v/>
      </c>
      <c r="BD106" s="92" t="str">
        <f t="shared" si="56"/>
        <v/>
      </c>
      <c r="BE106" s="92" t="str">
        <f t="shared" si="57"/>
        <v/>
      </c>
      <c r="BF106" s="91" t="str">
        <f t="shared" si="58"/>
        <v/>
      </c>
      <c r="BG106" s="92" t="str">
        <f t="shared" si="59"/>
        <v/>
      </c>
      <c r="BH106" s="92" t="str">
        <f t="shared" si="60"/>
        <v/>
      </c>
      <c r="BI106" s="91" t="str">
        <f t="shared" si="61"/>
        <v/>
      </c>
      <c r="BJ106" s="92" t="str">
        <f t="shared" si="62"/>
        <v/>
      </c>
      <c r="BK106" s="92" t="str">
        <f t="shared" si="63"/>
        <v/>
      </c>
      <c r="BL106" s="91" t="str">
        <f t="shared" si="64"/>
        <v/>
      </c>
      <c r="BM106" s="92" t="str">
        <f t="shared" si="65"/>
        <v/>
      </c>
      <c r="BN106" s="92" t="str">
        <f t="shared" si="66"/>
        <v/>
      </c>
    </row>
    <row r="107" spans="1:66" ht="15.75" customHeight="1">
      <c r="A107" s="119" t="str">
        <f>IF(A$6="LECTURE","",IF('Database (LECTURE-RES-PRAC)'!A102="","",'Database (LECTURE-RES-PRAC)'!A102))</f>
        <v/>
      </c>
      <c r="B107" s="119" t="str">
        <f>IF(B$6="LECTURE","",IF('Database (LECTURE-RES-PRAC)'!B102="","",'Database (LECTURE-RES-PRAC)'!B102))</f>
        <v/>
      </c>
      <c r="C107" s="119" t="str">
        <f>IF(C$6="LECTURE","",IF('Database (LECTURE-RES-PRAC)'!C102="","",'Database (LECTURE-RES-PRAC)'!C102))</f>
        <v/>
      </c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116" t="str">
        <f t="shared" si="35"/>
        <v/>
      </c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116" t="str">
        <f t="shared" si="2"/>
        <v/>
      </c>
      <c r="Z107" s="57"/>
      <c r="AA107" s="57"/>
      <c r="AB107" s="57"/>
      <c r="AC107" s="57"/>
      <c r="AD107" s="57"/>
      <c r="AE107" s="57"/>
      <c r="AF107" s="57"/>
      <c r="AG107" s="57"/>
      <c r="AH107" s="57"/>
      <c r="AI107" s="57"/>
      <c r="AJ107" s="117" t="str">
        <f t="shared" si="36"/>
        <v/>
      </c>
      <c r="AK107" s="120" t="str">
        <f t="shared" si="37"/>
        <v/>
      </c>
      <c r="AL107" s="92" t="str">
        <f t="shared" si="38"/>
        <v/>
      </c>
      <c r="AM107" s="92" t="str">
        <f t="shared" si="39"/>
        <v/>
      </c>
      <c r="AN107" s="120" t="str">
        <f t="shared" si="40"/>
        <v/>
      </c>
      <c r="AO107" s="92" t="str">
        <f t="shared" si="41"/>
        <v/>
      </c>
      <c r="AP107" s="92" t="str">
        <f t="shared" si="42"/>
        <v/>
      </c>
      <c r="AQ107" s="120" t="str">
        <f t="shared" si="43"/>
        <v/>
      </c>
      <c r="AR107" s="92" t="str">
        <f t="shared" si="44"/>
        <v/>
      </c>
      <c r="AS107" s="92" t="str">
        <f t="shared" si="45"/>
        <v/>
      </c>
      <c r="AT107" s="120" t="str">
        <f t="shared" si="46"/>
        <v/>
      </c>
      <c r="AU107" s="92" t="str">
        <f t="shared" si="47"/>
        <v/>
      </c>
      <c r="AV107" s="92" t="str">
        <f t="shared" si="48"/>
        <v/>
      </c>
      <c r="AW107" s="120" t="str">
        <f t="shared" si="49"/>
        <v/>
      </c>
      <c r="AX107" s="92" t="str">
        <f t="shared" si="50"/>
        <v/>
      </c>
      <c r="AY107" s="92" t="str">
        <f t="shared" si="51"/>
        <v/>
      </c>
      <c r="AZ107" s="91" t="str">
        <f t="shared" si="52"/>
        <v/>
      </c>
      <c r="BA107" s="92" t="str">
        <f t="shared" si="53"/>
        <v/>
      </c>
      <c r="BB107" s="92" t="str">
        <f t="shared" si="54"/>
        <v/>
      </c>
      <c r="BC107" s="91" t="str">
        <f t="shared" si="55"/>
        <v/>
      </c>
      <c r="BD107" s="92" t="str">
        <f t="shared" si="56"/>
        <v/>
      </c>
      <c r="BE107" s="92" t="str">
        <f t="shared" si="57"/>
        <v/>
      </c>
      <c r="BF107" s="91" t="str">
        <f t="shared" si="58"/>
        <v/>
      </c>
      <c r="BG107" s="92" t="str">
        <f t="shared" si="59"/>
        <v/>
      </c>
      <c r="BH107" s="92" t="str">
        <f t="shared" si="60"/>
        <v/>
      </c>
      <c r="BI107" s="91" t="str">
        <f t="shared" si="61"/>
        <v/>
      </c>
      <c r="BJ107" s="92" t="str">
        <f t="shared" si="62"/>
        <v/>
      </c>
      <c r="BK107" s="92" t="str">
        <f t="shared" si="63"/>
        <v/>
      </c>
      <c r="BL107" s="91" t="str">
        <f t="shared" si="64"/>
        <v/>
      </c>
      <c r="BM107" s="92" t="str">
        <f t="shared" si="65"/>
        <v/>
      </c>
      <c r="BN107" s="92" t="str">
        <f t="shared" si="66"/>
        <v/>
      </c>
    </row>
    <row r="108" spans="1:66" ht="15.75" customHeight="1">
      <c r="A108" s="119" t="str">
        <f>IF(A$6="LECTURE","",IF('Database (LECTURE-RES-PRAC)'!A103="","",'Database (LECTURE-RES-PRAC)'!A103))</f>
        <v/>
      </c>
      <c r="B108" s="119" t="str">
        <f>IF(B$6="LECTURE","",IF('Database (LECTURE-RES-PRAC)'!B103="","",'Database (LECTURE-RES-PRAC)'!B103))</f>
        <v/>
      </c>
      <c r="C108" s="119" t="str">
        <f>IF(C$6="LECTURE","",IF('Database (LECTURE-RES-PRAC)'!C103="","",'Database (LECTURE-RES-PRAC)'!C103))</f>
        <v/>
      </c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116" t="str">
        <f t="shared" si="35"/>
        <v/>
      </c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116" t="str">
        <f t="shared" si="2"/>
        <v/>
      </c>
      <c r="Z108" s="57"/>
      <c r="AA108" s="57"/>
      <c r="AB108" s="57"/>
      <c r="AC108" s="57"/>
      <c r="AD108" s="57"/>
      <c r="AE108" s="57"/>
      <c r="AF108" s="57"/>
      <c r="AG108" s="57"/>
      <c r="AH108" s="57"/>
      <c r="AI108" s="57"/>
      <c r="AJ108" s="117" t="str">
        <f t="shared" si="36"/>
        <v/>
      </c>
      <c r="AK108" s="120" t="str">
        <f t="shared" si="37"/>
        <v/>
      </c>
      <c r="AL108" s="92" t="str">
        <f t="shared" si="38"/>
        <v/>
      </c>
      <c r="AM108" s="92" t="str">
        <f t="shared" si="39"/>
        <v/>
      </c>
      <c r="AN108" s="120" t="str">
        <f t="shared" si="40"/>
        <v/>
      </c>
      <c r="AO108" s="92" t="str">
        <f t="shared" si="41"/>
        <v/>
      </c>
      <c r="AP108" s="92" t="str">
        <f t="shared" si="42"/>
        <v/>
      </c>
      <c r="AQ108" s="120" t="str">
        <f t="shared" si="43"/>
        <v/>
      </c>
      <c r="AR108" s="92" t="str">
        <f t="shared" si="44"/>
        <v/>
      </c>
      <c r="AS108" s="92" t="str">
        <f t="shared" si="45"/>
        <v/>
      </c>
      <c r="AT108" s="120" t="str">
        <f t="shared" si="46"/>
        <v/>
      </c>
      <c r="AU108" s="92" t="str">
        <f t="shared" si="47"/>
        <v/>
      </c>
      <c r="AV108" s="92" t="str">
        <f t="shared" si="48"/>
        <v/>
      </c>
      <c r="AW108" s="120" t="str">
        <f t="shared" si="49"/>
        <v/>
      </c>
      <c r="AX108" s="92" t="str">
        <f t="shared" si="50"/>
        <v/>
      </c>
      <c r="AY108" s="92" t="str">
        <f t="shared" si="51"/>
        <v/>
      </c>
      <c r="AZ108" s="91" t="str">
        <f t="shared" si="52"/>
        <v/>
      </c>
      <c r="BA108" s="92" t="str">
        <f t="shared" si="53"/>
        <v/>
      </c>
      <c r="BB108" s="92" t="str">
        <f t="shared" si="54"/>
        <v/>
      </c>
      <c r="BC108" s="91" t="str">
        <f t="shared" si="55"/>
        <v/>
      </c>
      <c r="BD108" s="92" t="str">
        <f t="shared" si="56"/>
        <v/>
      </c>
      <c r="BE108" s="92" t="str">
        <f t="shared" si="57"/>
        <v/>
      </c>
      <c r="BF108" s="91" t="str">
        <f t="shared" si="58"/>
        <v/>
      </c>
      <c r="BG108" s="92" t="str">
        <f t="shared" si="59"/>
        <v/>
      </c>
      <c r="BH108" s="92" t="str">
        <f t="shared" si="60"/>
        <v/>
      </c>
      <c r="BI108" s="91" t="str">
        <f t="shared" si="61"/>
        <v/>
      </c>
      <c r="BJ108" s="92" t="str">
        <f t="shared" si="62"/>
        <v/>
      </c>
      <c r="BK108" s="92" t="str">
        <f t="shared" si="63"/>
        <v/>
      </c>
      <c r="BL108" s="91" t="str">
        <f t="shared" si="64"/>
        <v/>
      </c>
      <c r="BM108" s="92" t="str">
        <f t="shared" si="65"/>
        <v/>
      </c>
      <c r="BN108" s="92" t="str">
        <f t="shared" si="66"/>
        <v/>
      </c>
    </row>
    <row r="109" spans="1:66" ht="15.75" customHeight="1">
      <c r="A109" s="119" t="str">
        <f>IF(A$6="LECTURE","",IF('Database (LECTURE-RES-PRAC)'!A104="","",'Database (LECTURE-RES-PRAC)'!A104))</f>
        <v/>
      </c>
      <c r="B109" s="119" t="str">
        <f>IF(B$6="LECTURE","",IF('Database (LECTURE-RES-PRAC)'!B104="","",'Database (LECTURE-RES-PRAC)'!B104))</f>
        <v/>
      </c>
      <c r="C109" s="119" t="str">
        <f>IF(C$6="LECTURE","",IF('Database (LECTURE-RES-PRAC)'!C104="","",'Database (LECTURE-RES-PRAC)'!C104))</f>
        <v/>
      </c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116" t="str">
        <f t="shared" si="35"/>
        <v/>
      </c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116" t="str">
        <f t="shared" si="2"/>
        <v/>
      </c>
      <c r="Z109" s="57"/>
      <c r="AA109" s="57"/>
      <c r="AB109" s="57"/>
      <c r="AC109" s="57"/>
      <c r="AD109" s="57"/>
      <c r="AE109" s="57"/>
      <c r="AF109" s="57"/>
      <c r="AG109" s="57"/>
      <c r="AH109" s="57"/>
      <c r="AI109" s="57"/>
      <c r="AJ109" s="117" t="str">
        <f t="shared" si="36"/>
        <v/>
      </c>
      <c r="AK109" s="120" t="str">
        <f t="shared" si="37"/>
        <v/>
      </c>
      <c r="AL109" s="92" t="str">
        <f t="shared" si="38"/>
        <v/>
      </c>
      <c r="AM109" s="92" t="str">
        <f t="shared" si="39"/>
        <v/>
      </c>
      <c r="AN109" s="120" t="str">
        <f t="shared" si="40"/>
        <v/>
      </c>
      <c r="AO109" s="92" t="str">
        <f t="shared" si="41"/>
        <v/>
      </c>
      <c r="AP109" s="92" t="str">
        <f t="shared" si="42"/>
        <v/>
      </c>
      <c r="AQ109" s="120" t="str">
        <f t="shared" si="43"/>
        <v/>
      </c>
      <c r="AR109" s="92" t="str">
        <f t="shared" si="44"/>
        <v/>
      </c>
      <c r="AS109" s="92" t="str">
        <f t="shared" si="45"/>
        <v/>
      </c>
      <c r="AT109" s="120" t="str">
        <f t="shared" si="46"/>
        <v/>
      </c>
      <c r="AU109" s="92" t="str">
        <f t="shared" si="47"/>
        <v/>
      </c>
      <c r="AV109" s="92" t="str">
        <f t="shared" si="48"/>
        <v/>
      </c>
      <c r="AW109" s="120" t="str">
        <f t="shared" si="49"/>
        <v/>
      </c>
      <c r="AX109" s="92" t="str">
        <f t="shared" si="50"/>
        <v/>
      </c>
      <c r="AY109" s="92" t="str">
        <f t="shared" si="51"/>
        <v/>
      </c>
      <c r="AZ109" s="91" t="str">
        <f t="shared" si="52"/>
        <v/>
      </c>
      <c r="BA109" s="92" t="str">
        <f t="shared" si="53"/>
        <v/>
      </c>
      <c r="BB109" s="92" t="str">
        <f t="shared" si="54"/>
        <v/>
      </c>
      <c r="BC109" s="91" t="str">
        <f t="shared" si="55"/>
        <v/>
      </c>
      <c r="BD109" s="92" t="str">
        <f t="shared" si="56"/>
        <v/>
      </c>
      <c r="BE109" s="92" t="str">
        <f t="shared" si="57"/>
        <v/>
      </c>
      <c r="BF109" s="91" t="str">
        <f t="shared" si="58"/>
        <v/>
      </c>
      <c r="BG109" s="92" t="str">
        <f t="shared" si="59"/>
        <v/>
      </c>
      <c r="BH109" s="92" t="str">
        <f t="shared" si="60"/>
        <v/>
      </c>
      <c r="BI109" s="91" t="str">
        <f t="shared" si="61"/>
        <v/>
      </c>
      <c r="BJ109" s="92" t="str">
        <f t="shared" si="62"/>
        <v/>
      </c>
      <c r="BK109" s="92" t="str">
        <f t="shared" si="63"/>
        <v/>
      </c>
      <c r="BL109" s="91" t="str">
        <f t="shared" si="64"/>
        <v/>
      </c>
      <c r="BM109" s="92" t="str">
        <f t="shared" si="65"/>
        <v/>
      </c>
      <c r="BN109" s="92" t="str">
        <f t="shared" si="66"/>
        <v/>
      </c>
    </row>
    <row r="110" spans="1:66" ht="15.75" customHeight="1">
      <c r="A110" s="119" t="str">
        <f>IF(A$6="LECTURE","",IF('Database (LECTURE-RES-PRAC)'!A105="","",'Database (LECTURE-RES-PRAC)'!A105))</f>
        <v/>
      </c>
      <c r="B110" s="119" t="str">
        <f>IF(B$6="LECTURE","",IF('Database (LECTURE-RES-PRAC)'!B105="","",'Database (LECTURE-RES-PRAC)'!B105))</f>
        <v/>
      </c>
      <c r="C110" s="119" t="str">
        <f>IF(C$6="LECTURE","",IF('Database (LECTURE-RES-PRAC)'!C105="","",'Database (LECTURE-RES-PRAC)'!C105))</f>
        <v/>
      </c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116" t="str">
        <f t="shared" ref="N110:N173" si="67">IF(B110&lt;&gt;"",SUM(D110:M110),"")</f>
        <v/>
      </c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116" t="str">
        <f t="shared" si="2"/>
        <v/>
      </c>
      <c r="Z110" s="57"/>
      <c r="AA110" s="57"/>
      <c r="AB110" s="57"/>
      <c r="AC110" s="57"/>
      <c r="AD110" s="57"/>
      <c r="AE110" s="57"/>
      <c r="AF110" s="57"/>
      <c r="AG110" s="57"/>
      <c r="AH110" s="57"/>
      <c r="AI110" s="57"/>
      <c r="AJ110" s="117" t="str">
        <f t="shared" si="36"/>
        <v/>
      </c>
      <c r="AK110" s="120" t="str">
        <f t="shared" si="37"/>
        <v/>
      </c>
      <c r="AL110" s="92" t="str">
        <f t="shared" si="38"/>
        <v/>
      </c>
      <c r="AM110" s="92" t="str">
        <f t="shared" si="39"/>
        <v/>
      </c>
      <c r="AN110" s="120" t="str">
        <f t="shared" si="40"/>
        <v/>
      </c>
      <c r="AO110" s="92" t="str">
        <f t="shared" si="41"/>
        <v/>
      </c>
      <c r="AP110" s="92" t="str">
        <f t="shared" si="42"/>
        <v/>
      </c>
      <c r="AQ110" s="120" t="str">
        <f t="shared" si="43"/>
        <v/>
      </c>
      <c r="AR110" s="92" t="str">
        <f t="shared" si="44"/>
        <v/>
      </c>
      <c r="AS110" s="92" t="str">
        <f t="shared" si="45"/>
        <v/>
      </c>
      <c r="AT110" s="120" t="str">
        <f t="shared" si="46"/>
        <v/>
      </c>
      <c r="AU110" s="92" t="str">
        <f t="shared" si="47"/>
        <v/>
      </c>
      <c r="AV110" s="92" t="str">
        <f t="shared" si="48"/>
        <v/>
      </c>
      <c r="AW110" s="120" t="str">
        <f t="shared" si="49"/>
        <v/>
      </c>
      <c r="AX110" s="92" t="str">
        <f t="shared" si="50"/>
        <v/>
      </c>
      <c r="AY110" s="92" t="str">
        <f t="shared" si="51"/>
        <v/>
      </c>
      <c r="AZ110" s="91" t="str">
        <f t="shared" si="52"/>
        <v/>
      </c>
      <c r="BA110" s="92" t="str">
        <f t="shared" si="53"/>
        <v/>
      </c>
      <c r="BB110" s="92" t="str">
        <f t="shared" si="54"/>
        <v/>
      </c>
      <c r="BC110" s="91" t="str">
        <f t="shared" si="55"/>
        <v/>
      </c>
      <c r="BD110" s="92" t="str">
        <f t="shared" si="56"/>
        <v/>
      </c>
      <c r="BE110" s="92" t="str">
        <f t="shared" si="57"/>
        <v/>
      </c>
      <c r="BF110" s="91" t="str">
        <f t="shared" si="58"/>
        <v/>
      </c>
      <c r="BG110" s="92" t="str">
        <f t="shared" si="59"/>
        <v/>
      </c>
      <c r="BH110" s="92" t="str">
        <f t="shared" si="60"/>
        <v/>
      </c>
      <c r="BI110" s="91" t="str">
        <f t="shared" si="61"/>
        <v/>
      </c>
      <c r="BJ110" s="92" t="str">
        <f t="shared" si="62"/>
        <v/>
      </c>
      <c r="BK110" s="92" t="str">
        <f t="shared" si="63"/>
        <v/>
      </c>
      <c r="BL110" s="91" t="str">
        <f t="shared" si="64"/>
        <v/>
      </c>
      <c r="BM110" s="92" t="str">
        <f t="shared" si="65"/>
        <v/>
      </c>
      <c r="BN110" s="92" t="str">
        <f t="shared" si="66"/>
        <v/>
      </c>
    </row>
    <row r="111" spans="1:66" ht="15.75" customHeight="1">
      <c r="A111" s="119" t="str">
        <f>IF(A$6="LECTURE","",IF('Database (LECTURE-RES-PRAC)'!A106="","",'Database (LECTURE-RES-PRAC)'!A106))</f>
        <v/>
      </c>
      <c r="B111" s="119" t="str">
        <f>IF(B$6="LECTURE","",IF('Database (LECTURE-RES-PRAC)'!B106="","",'Database (LECTURE-RES-PRAC)'!B106))</f>
        <v/>
      </c>
      <c r="C111" s="119" t="str">
        <f>IF(C$6="LECTURE","",IF('Database (LECTURE-RES-PRAC)'!C106="","",'Database (LECTURE-RES-PRAC)'!C106))</f>
        <v/>
      </c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116" t="str">
        <f t="shared" si="67"/>
        <v/>
      </c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116" t="str">
        <f t="shared" si="2"/>
        <v/>
      </c>
      <c r="Z111" s="57"/>
      <c r="AA111" s="57"/>
      <c r="AB111" s="57"/>
      <c r="AC111" s="57"/>
      <c r="AD111" s="57"/>
      <c r="AE111" s="57"/>
      <c r="AF111" s="57"/>
      <c r="AG111" s="57"/>
      <c r="AH111" s="57"/>
      <c r="AI111" s="57"/>
      <c r="AJ111" s="117" t="str">
        <f t="shared" si="36"/>
        <v/>
      </c>
      <c r="AK111" s="120" t="str">
        <f t="shared" si="37"/>
        <v/>
      </c>
      <c r="AL111" s="92" t="str">
        <f t="shared" si="38"/>
        <v/>
      </c>
      <c r="AM111" s="92" t="str">
        <f t="shared" si="39"/>
        <v/>
      </c>
      <c r="AN111" s="120" t="str">
        <f t="shared" si="40"/>
        <v/>
      </c>
      <c r="AO111" s="92" t="str">
        <f t="shared" si="41"/>
        <v/>
      </c>
      <c r="AP111" s="92" t="str">
        <f t="shared" si="42"/>
        <v/>
      </c>
      <c r="AQ111" s="120" t="str">
        <f t="shared" si="43"/>
        <v/>
      </c>
      <c r="AR111" s="92" t="str">
        <f t="shared" si="44"/>
        <v/>
      </c>
      <c r="AS111" s="92" t="str">
        <f t="shared" si="45"/>
        <v/>
      </c>
      <c r="AT111" s="120" t="str">
        <f t="shared" si="46"/>
        <v/>
      </c>
      <c r="AU111" s="92" t="str">
        <f t="shared" si="47"/>
        <v/>
      </c>
      <c r="AV111" s="92" t="str">
        <f t="shared" si="48"/>
        <v/>
      </c>
      <c r="AW111" s="120" t="str">
        <f t="shared" si="49"/>
        <v/>
      </c>
      <c r="AX111" s="92" t="str">
        <f t="shared" si="50"/>
        <v/>
      </c>
      <c r="AY111" s="92" t="str">
        <f t="shared" si="51"/>
        <v/>
      </c>
      <c r="AZ111" s="91" t="str">
        <f t="shared" si="52"/>
        <v/>
      </c>
      <c r="BA111" s="92" t="str">
        <f t="shared" si="53"/>
        <v/>
      </c>
      <c r="BB111" s="92" t="str">
        <f t="shared" si="54"/>
        <v/>
      </c>
      <c r="BC111" s="91" t="str">
        <f t="shared" si="55"/>
        <v/>
      </c>
      <c r="BD111" s="92" t="str">
        <f t="shared" si="56"/>
        <v/>
      </c>
      <c r="BE111" s="92" t="str">
        <f t="shared" si="57"/>
        <v/>
      </c>
      <c r="BF111" s="91" t="str">
        <f t="shared" si="58"/>
        <v/>
      </c>
      <c r="BG111" s="92" t="str">
        <f t="shared" si="59"/>
        <v/>
      </c>
      <c r="BH111" s="92" t="str">
        <f t="shared" si="60"/>
        <v/>
      </c>
      <c r="BI111" s="91" t="str">
        <f t="shared" si="61"/>
        <v/>
      </c>
      <c r="BJ111" s="92" t="str">
        <f t="shared" si="62"/>
        <v/>
      </c>
      <c r="BK111" s="92" t="str">
        <f t="shared" si="63"/>
        <v/>
      </c>
      <c r="BL111" s="91" t="str">
        <f t="shared" si="64"/>
        <v/>
      </c>
      <c r="BM111" s="92" t="str">
        <f t="shared" si="65"/>
        <v/>
      </c>
      <c r="BN111" s="92" t="str">
        <f t="shared" si="66"/>
        <v/>
      </c>
    </row>
    <row r="112" spans="1:66" ht="15.75" customHeight="1">
      <c r="A112" s="119" t="str">
        <f>IF(A$6="LECTURE","",IF('Database (LECTURE-RES-PRAC)'!A107="","",'Database (LECTURE-RES-PRAC)'!A107))</f>
        <v/>
      </c>
      <c r="B112" s="119" t="str">
        <f>IF(B$6="LECTURE","",IF('Database (LECTURE-RES-PRAC)'!B107="","",'Database (LECTURE-RES-PRAC)'!B107))</f>
        <v/>
      </c>
      <c r="C112" s="119" t="str">
        <f>IF(C$6="LECTURE","",IF('Database (LECTURE-RES-PRAC)'!C107="","",'Database (LECTURE-RES-PRAC)'!C107))</f>
        <v/>
      </c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116" t="str">
        <f t="shared" si="67"/>
        <v/>
      </c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116" t="str">
        <f t="shared" si="2"/>
        <v/>
      </c>
      <c r="Z112" s="57"/>
      <c r="AA112" s="57"/>
      <c r="AB112" s="57"/>
      <c r="AC112" s="57"/>
      <c r="AD112" s="57"/>
      <c r="AE112" s="57"/>
      <c r="AF112" s="57"/>
      <c r="AG112" s="57"/>
      <c r="AH112" s="57"/>
      <c r="AI112" s="57"/>
      <c r="AJ112" s="117" t="str">
        <f t="shared" si="36"/>
        <v/>
      </c>
      <c r="AK112" s="120" t="str">
        <f t="shared" si="37"/>
        <v/>
      </c>
      <c r="AL112" s="92" t="str">
        <f t="shared" si="38"/>
        <v/>
      </c>
      <c r="AM112" s="92" t="str">
        <f t="shared" si="39"/>
        <v/>
      </c>
      <c r="AN112" s="120" t="str">
        <f t="shared" si="40"/>
        <v/>
      </c>
      <c r="AO112" s="92" t="str">
        <f t="shared" si="41"/>
        <v/>
      </c>
      <c r="AP112" s="92" t="str">
        <f t="shared" si="42"/>
        <v/>
      </c>
      <c r="AQ112" s="120" t="str">
        <f t="shared" si="43"/>
        <v/>
      </c>
      <c r="AR112" s="92" t="str">
        <f t="shared" si="44"/>
        <v/>
      </c>
      <c r="AS112" s="92" t="str">
        <f t="shared" si="45"/>
        <v/>
      </c>
      <c r="AT112" s="120" t="str">
        <f t="shared" si="46"/>
        <v/>
      </c>
      <c r="AU112" s="92" t="str">
        <f t="shared" si="47"/>
        <v/>
      </c>
      <c r="AV112" s="92" t="str">
        <f t="shared" si="48"/>
        <v/>
      </c>
      <c r="AW112" s="120" t="str">
        <f t="shared" si="49"/>
        <v/>
      </c>
      <c r="AX112" s="92" t="str">
        <f t="shared" si="50"/>
        <v/>
      </c>
      <c r="AY112" s="92" t="str">
        <f t="shared" si="51"/>
        <v/>
      </c>
      <c r="AZ112" s="91" t="str">
        <f t="shared" si="52"/>
        <v/>
      </c>
      <c r="BA112" s="92" t="str">
        <f t="shared" si="53"/>
        <v/>
      </c>
      <c r="BB112" s="92" t="str">
        <f t="shared" si="54"/>
        <v/>
      </c>
      <c r="BC112" s="91" t="str">
        <f t="shared" si="55"/>
        <v/>
      </c>
      <c r="BD112" s="92" t="str">
        <f t="shared" si="56"/>
        <v/>
      </c>
      <c r="BE112" s="92" t="str">
        <f t="shared" si="57"/>
        <v/>
      </c>
      <c r="BF112" s="91" t="str">
        <f t="shared" si="58"/>
        <v/>
      </c>
      <c r="BG112" s="92" t="str">
        <f t="shared" si="59"/>
        <v/>
      </c>
      <c r="BH112" s="92" t="str">
        <f t="shared" si="60"/>
        <v/>
      </c>
      <c r="BI112" s="91" t="str">
        <f t="shared" si="61"/>
        <v/>
      </c>
      <c r="BJ112" s="92" t="str">
        <f t="shared" si="62"/>
        <v/>
      </c>
      <c r="BK112" s="92" t="str">
        <f t="shared" si="63"/>
        <v/>
      </c>
      <c r="BL112" s="91" t="str">
        <f t="shared" si="64"/>
        <v/>
      </c>
      <c r="BM112" s="92" t="str">
        <f t="shared" si="65"/>
        <v/>
      </c>
      <c r="BN112" s="92" t="str">
        <f t="shared" si="66"/>
        <v/>
      </c>
    </row>
    <row r="113" spans="1:66" ht="15.75" customHeight="1">
      <c r="A113" s="119" t="str">
        <f>IF(A$6="LECTURE","",IF('Database (LECTURE-RES-PRAC)'!A108="","",'Database (LECTURE-RES-PRAC)'!A108))</f>
        <v/>
      </c>
      <c r="B113" s="119" t="str">
        <f>IF(B$6="LECTURE","",IF('Database (LECTURE-RES-PRAC)'!B108="","",'Database (LECTURE-RES-PRAC)'!B108))</f>
        <v/>
      </c>
      <c r="C113" s="119" t="str">
        <f>IF(C$6="LECTURE","",IF('Database (LECTURE-RES-PRAC)'!C108="","",'Database (LECTURE-RES-PRAC)'!C108))</f>
        <v/>
      </c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116" t="str">
        <f t="shared" si="67"/>
        <v/>
      </c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116" t="str">
        <f t="shared" si="2"/>
        <v/>
      </c>
      <c r="Z113" s="57"/>
      <c r="AA113" s="57"/>
      <c r="AB113" s="57"/>
      <c r="AC113" s="57"/>
      <c r="AD113" s="57"/>
      <c r="AE113" s="57"/>
      <c r="AF113" s="57"/>
      <c r="AG113" s="57"/>
      <c r="AH113" s="57"/>
      <c r="AI113" s="57"/>
      <c r="AJ113" s="117" t="str">
        <f t="shared" si="36"/>
        <v/>
      </c>
      <c r="AK113" s="120" t="str">
        <f t="shared" si="37"/>
        <v/>
      </c>
      <c r="AL113" s="92" t="str">
        <f t="shared" si="38"/>
        <v/>
      </c>
      <c r="AM113" s="92" t="str">
        <f t="shared" si="39"/>
        <v/>
      </c>
      <c r="AN113" s="120" t="str">
        <f t="shared" si="40"/>
        <v/>
      </c>
      <c r="AO113" s="92" t="str">
        <f t="shared" si="41"/>
        <v/>
      </c>
      <c r="AP113" s="92" t="str">
        <f t="shared" si="42"/>
        <v/>
      </c>
      <c r="AQ113" s="120" t="str">
        <f t="shared" si="43"/>
        <v/>
      </c>
      <c r="AR113" s="92" t="str">
        <f t="shared" si="44"/>
        <v/>
      </c>
      <c r="AS113" s="92" t="str">
        <f t="shared" si="45"/>
        <v/>
      </c>
      <c r="AT113" s="120" t="str">
        <f t="shared" si="46"/>
        <v/>
      </c>
      <c r="AU113" s="92" t="str">
        <f t="shared" si="47"/>
        <v/>
      </c>
      <c r="AV113" s="92" t="str">
        <f t="shared" si="48"/>
        <v/>
      </c>
      <c r="AW113" s="120" t="str">
        <f t="shared" si="49"/>
        <v/>
      </c>
      <c r="AX113" s="92" t="str">
        <f t="shared" si="50"/>
        <v/>
      </c>
      <c r="AY113" s="92" t="str">
        <f t="shared" si="51"/>
        <v/>
      </c>
      <c r="AZ113" s="91" t="str">
        <f t="shared" si="52"/>
        <v/>
      </c>
      <c r="BA113" s="92" t="str">
        <f t="shared" si="53"/>
        <v/>
      </c>
      <c r="BB113" s="92" t="str">
        <f t="shared" si="54"/>
        <v/>
      </c>
      <c r="BC113" s="91" t="str">
        <f t="shared" si="55"/>
        <v/>
      </c>
      <c r="BD113" s="92" t="str">
        <f t="shared" si="56"/>
        <v/>
      </c>
      <c r="BE113" s="92" t="str">
        <f t="shared" si="57"/>
        <v/>
      </c>
      <c r="BF113" s="91" t="str">
        <f t="shared" si="58"/>
        <v/>
      </c>
      <c r="BG113" s="92" t="str">
        <f t="shared" si="59"/>
        <v/>
      </c>
      <c r="BH113" s="92" t="str">
        <f t="shared" si="60"/>
        <v/>
      </c>
      <c r="BI113" s="91" t="str">
        <f t="shared" si="61"/>
        <v/>
      </c>
      <c r="BJ113" s="92" t="str">
        <f t="shared" si="62"/>
        <v/>
      </c>
      <c r="BK113" s="92" t="str">
        <f t="shared" si="63"/>
        <v/>
      </c>
      <c r="BL113" s="91" t="str">
        <f t="shared" si="64"/>
        <v/>
      </c>
      <c r="BM113" s="92" t="str">
        <f t="shared" si="65"/>
        <v/>
      </c>
      <c r="BN113" s="92" t="str">
        <f t="shared" si="66"/>
        <v/>
      </c>
    </row>
    <row r="114" spans="1:66" ht="15.75" customHeight="1">
      <c r="A114" s="119" t="str">
        <f>IF(A$6="LECTURE","",IF('Database (LECTURE-RES-PRAC)'!A109="","",'Database (LECTURE-RES-PRAC)'!A109))</f>
        <v/>
      </c>
      <c r="B114" s="119" t="str">
        <f>IF(B$6="LECTURE","",IF('Database (LECTURE-RES-PRAC)'!B109="","",'Database (LECTURE-RES-PRAC)'!B109))</f>
        <v/>
      </c>
      <c r="C114" s="119" t="str">
        <f>IF(C$6="LECTURE","",IF('Database (LECTURE-RES-PRAC)'!C109="","",'Database (LECTURE-RES-PRAC)'!C109))</f>
        <v/>
      </c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116" t="str">
        <f t="shared" si="67"/>
        <v/>
      </c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116" t="str">
        <f t="shared" si="2"/>
        <v/>
      </c>
      <c r="Z114" s="57"/>
      <c r="AA114" s="57"/>
      <c r="AB114" s="57"/>
      <c r="AC114" s="57"/>
      <c r="AD114" s="57"/>
      <c r="AE114" s="57"/>
      <c r="AF114" s="57"/>
      <c r="AG114" s="57"/>
      <c r="AH114" s="57"/>
      <c r="AI114" s="57"/>
      <c r="AJ114" s="117" t="str">
        <f t="shared" si="36"/>
        <v/>
      </c>
      <c r="AK114" s="120" t="str">
        <f t="shared" si="37"/>
        <v/>
      </c>
      <c r="AL114" s="92" t="str">
        <f t="shared" si="38"/>
        <v/>
      </c>
      <c r="AM114" s="92" t="str">
        <f t="shared" si="39"/>
        <v/>
      </c>
      <c r="AN114" s="120" t="str">
        <f t="shared" si="40"/>
        <v/>
      </c>
      <c r="AO114" s="92" t="str">
        <f t="shared" si="41"/>
        <v/>
      </c>
      <c r="AP114" s="92" t="str">
        <f t="shared" si="42"/>
        <v/>
      </c>
      <c r="AQ114" s="120" t="str">
        <f t="shared" si="43"/>
        <v/>
      </c>
      <c r="AR114" s="92" t="str">
        <f t="shared" si="44"/>
        <v/>
      </c>
      <c r="AS114" s="92" t="str">
        <f t="shared" si="45"/>
        <v/>
      </c>
      <c r="AT114" s="120" t="str">
        <f t="shared" si="46"/>
        <v/>
      </c>
      <c r="AU114" s="92" t="str">
        <f t="shared" si="47"/>
        <v/>
      </c>
      <c r="AV114" s="92" t="str">
        <f t="shared" si="48"/>
        <v/>
      </c>
      <c r="AW114" s="120" t="str">
        <f t="shared" si="49"/>
        <v/>
      </c>
      <c r="AX114" s="92" t="str">
        <f t="shared" si="50"/>
        <v/>
      </c>
      <c r="AY114" s="92" t="str">
        <f t="shared" si="51"/>
        <v/>
      </c>
      <c r="AZ114" s="91" t="str">
        <f t="shared" si="52"/>
        <v/>
      </c>
      <c r="BA114" s="92" t="str">
        <f t="shared" si="53"/>
        <v/>
      </c>
      <c r="BB114" s="92" t="str">
        <f t="shared" si="54"/>
        <v/>
      </c>
      <c r="BC114" s="91" t="str">
        <f t="shared" si="55"/>
        <v/>
      </c>
      <c r="BD114" s="92" t="str">
        <f t="shared" si="56"/>
        <v/>
      </c>
      <c r="BE114" s="92" t="str">
        <f t="shared" si="57"/>
        <v/>
      </c>
      <c r="BF114" s="91" t="str">
        <f t="shared" si="58"/>
        <v/>
      </c>
      <c r="BG114" s="92" t="str">
        <f t="shared" si="59"/>
        <v/>
      </c>
      <c r="BH114" s="92" t="str">
        <f t="shared" si="60"/>
        <v/>
      </c>
      <c r="BI114" s="91" t="str">
        <f t="shared" si="61"/>
        <v/>
      </c>
      <c r="BJ114" s="92" t="str">
        <f t="shared" si="62"/>
        <v/>
      </c>
      <c r="BK114" s="92" t="str">
        <f t="shared" si="63"/>
        <v/>
      </c>
      <c r="BL114" s="91" t="str">
        <f t="shared" si="64"/>
        <v/>
      </c>
      <c r="BM114" s="92" t="str">
        <f t="shared" si="65"/>
        <v/>
      </c>
      <c r="BN114" s="92" t="str">
        <f t="shared" si="66"/>
        <v/>
      </c>
    </row>
    <row r="115" spans="1:66" ht="15.75" customHeight="1">
      <c r="A115" s="119" t="str">
        <f>IF(A$6="LECTURE","",IF('Database (LECTURE-RES-PRAC)'!A110="","",'Database (LECTURE-RES-PRAC)'!A110))</f>
        <v/>
      </c>
      <c r="B115" s="119" t="str">
        <f>IF(B$6="LECTURE","",IF('Database (LECTURE-RES-PRAC)'!B110="","",'Database (LECTURE-RES-PRAC)'!B110))</f>
        <v/>
      </c>
      <c r="C115" s="119" t="str">
        <f>IF(C$6="LECTURE","",IF('Database (LECTURE-RES-PRAC)'!C110="","",'Database (LECTURE-RES-PRAC)'!C110))</f>
        <v/>
      </c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116" t="str">
        <f t="shared" si="67"/>
        <v/>
      </c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116" t="str">
        <f t="shared" si="2"/>
        <v/>
      </c>
      <c r="Z115" s="57"/>
      <c r="AA115" s="57"/>
      <c r="AB115" s="57"/>
      <c r="AC115" s="57"/>
      <c r="AD115" s="57"/>
      <c r="AE115" s="57"/>
      <c r="AF115" s="57"/>
      <c r="AG115" s="57"/>
      <c r="AH115" s="57"/>
      <c r="AI115" s="57"/>
      <c r="AJ115" s="117" t="str">
        <f t="shared" si="36"/>
        <v/>
      </c>
      <c r="AK115" s="120" t="str">
        <f t="shared" si="37"/>
        <v/>
      </c>
      <c r="AL115" s="92" t="str">
        <f t="shared" si="38"/>
        <v/>
      </c>
      <c r="AM115" s="92" t="str">
        <f t="shared" si="39"/>
        <v/>
      </c>
      <c r="AN115" s="120" t="str">
        <f t="shared" si="40"/>
        <v/>
      </c>
      <c r="AO115" s="92" t="str">
        <f t="shared" si="41"/>
        <v/>
      </c>
      <c r="AP115" s="92" t="str">
        <f t="shared" si="42"/>
        <v/>
      </c>
      <c r="AQ115" s="120" t="str">
        <f t="shared" si="43"/>
        <v/>
      </c>
      <c r="AR115" s="92" t="str">
        <f t="shared" si="44"/>
        <v/>
      </c>
      <c r="AS115" s="92" t="str">
        <f t="shared" si="45"/>
        <v/>
      </c>
      <c r="AT115" s="120" t="str">
        <f t="shared" si="46"/>
        <v/>
      </c>
      <c r="AU115" s="92" t="str">
        <f t="shared" si="47"/>
        <v/>
      </c>
      <c r="AV115" s="92" t="str">
        <f t="shared" si="48"/>
        <v/>
      </c>
      <c r="AW115" s="120" t="str">
        <f t="shared" si="49"/>
        <v/>
      </c>
      <c r="AX115" s="92" t="str">
        <f t="shared" si="50"/>
        <v/>
      </c>
      <c r="AY115" s="92" t="str">
        <f t="shared" si="51"/>
        <v/>
      </c>
      <c r="AZ115" s="91" t="str">
        <f t="shared" si="52"/>
        <v/>
      </c>
      <c r="BA115" s="92" t="str">
        <f t="shared" si="53"/>
        <v/>
      </c>
      <c r="BB115" s="92" t="str">
        <f t="shared" si="54"/>
        <v/>
      </c>
      <c r="BC115" s="91" t="str">
        <f t="shared" si="55"/>
        <v/>
      </c>
      <c r="BD115" s="92" t="str">
        <f t="shared" si="56"/>
        <v/>
      </c>
      <c r="BE115" s="92" t="str">
        <f t="shared" si="57"/>
        <v/>
      </c>
      <c r="BF115" s="91" t="str">
        <f t="shared" si="58"/>
        <v/>
      </c>
      <c r="BG115" s="92" t="str">
        <f t="shared" si="59"/>
        <v/>
      </c>
      <c r="BH115" s="92" t="str">
        <f t="shared" si="60"/>
        <v/>
      </c>
      <c r="BI115" s="91" t="str">
        <f t="shared" si="61"/>
        <v/>
      </c>
      <c r="BJ115" s="92" t="str">
        <f t="shared" si="62"/>
        <v/>
      </c>
      <c r="BK115" s="92" t="str">
        <f t="shared" si="63"/>
        <v/>
      </c>
      <c r="BL115" s="91" t="str">
        <f t="shared" si="64"/>
        <v/>
      </c>
      <c r="BM115" s="92" t="str">
        <f t="shared" si="65"/>
        <v/>
      </c>
      <c r="BN115" s="92" t="str">
        <f t="shared" si="66"/>
        <v/>
      </c>
    </row>
    <row r="116" spans="1:66" ht="15.75" customHeight="1">
      <c r="A116" s="119" t="str">
        <f>IF(A$6="LECTURE","",IF('Database (LECTURE-RES-PRAC)'!A111="","",'Database (LECTURE-RES-PRAC)'!A111))</f>
        <v/>
      </c>
      <c r="B116" s="119" t="str">
        <f>IF(B$6="LECTURE","",IF('Database (LECTURE-RES-PRAC)'!B111="","",'Database (LECTURE-RES-PRAC)'!B111))</f>
        <v/>
      </c>
      <c r="C116" s="119" t="str">
        <f>IF(C$6="LECTURE","",IF('Database (LECTURE-RES-PRAC)'!C111="","",'Database (LECTURE-RES-PRAC)'!C111))</f>
        <v/>
      </c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116" t="str">
        <f t="shared" si="67"/>
        <v/>
      </c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116" t="str">
        <f t="shared" si="2"/>
        <v/>
      </c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117" t="str">
        <f t="shared" si="36"/>
        <v/>
      </c>
      <c r="AK116" s="120" t="str">
        <f t="shared" si="37"/>
        <v/>
      </c>
      <c r="AL116" s="92" t="str">
        <f t="shared" si="38"/>
        <v/>
      </c>
      <c r="AM116" s="92" t="str">
        <f t="shared" si="39"/>
        <v/>
      </c>
      <c r="AN116" s="120" t="str">
        <f t="shared" si="40"/>
        <v/>
      </c>
      <c r="AO116" s="92" t="str">
        <f t="shared" si="41"/>
        <v/>
      </c>
      <c r="AP116" s="92" t="str">
        <f t="shared" si="42"/>
        <v/>
      </c>
      <c r="AQ116" s="120" t="str">
        <f t="shared" si="43"/>
        <v/>
      </c>
      <c r="AR116" s="92" t="str">
        <f t="shared" si="44"/>
        <v/>
      </c>
      <c r="AS116" s="92" t="str">
        <f t="shared" si="45"/>
        <v/>
      </c>
      <c r="AT116" s="120" t="str">
        <f t="shared" si="46"/>
        <v/>
      </c>
      <c r="AU116" s="92" t="str">
        <f t="shared" si="47"/>
        <v/>
      </c>
      <c r="AV116" s="92" t="str">
        <f t="shared" si="48"/>
        <v/>
      </c>
      <c r="AW116" s="120" t="str">
        <f t="shared" si="49"/>
        <v/>
      </c>
      <c r="AX116" s="92" t="str">
        <f t="shared" si="50"/>
        <v/>
      </c>
      <c r="AY116" s="92" t="str">
        <f t="shared" si="51"/>
        <v/>
      </c>
      <c r="AZ116" s="91" t="str">
        <f t="shared" si="52"/>
        <v/>
      </c>
      <c r="BA116" s="92" t="str">
        <f t="shared" si="53"/>
        <v/>
      </c>
      <c r="BB116" s="92" t="str">
        <f t="shared" si="54"/>
        <v/>
      </c>
      <c r="BC116" s="91" t="str">
        <f t="shared" si="55"/>
        <v/>
      </c>
      <c r="BD116" s="92" t="str">
        <f t="shared" si="56"/>
        <v/>
      </c>
      <c r="BE116" s="92" t="str">
        <f t="shared" si="57"/>
        <v/>
      </c>
      <c r="BF116" s="91" t="str">
        <f t="shared" si="58"/>
        <v/>
      </c>
      <c r="BG116" s="92" t="str">
        <f t="shared" si="59"/>
        <v/>
      </c>
      <c r="BH116" s="92" t="str">
        <f t="shared" si="60"/>
        <v/>
      </c>
      <c r="BI116" s="91" t="str">
        <f t="shared" si="61"/>
        <v/>
      </c>
      <c r="BJ116" s="92" t="str">
        <f t="shared" si="62"/>
        <v/>
      </c>
      <c r="BK116" s="92" t="str">
        <f t="shared" si="63"/>
        <v/>
      </c>
      <c r="BL116" s="91" t="str">
        <f t="shared" si="64"/>
        <v/>
      </c>
      <c r="BM116" s="92" t="str">
        <f t="shared" si="65"/>
        <v/>
      </c>
      <c r="BN116" s="92" t="str">
        <f t="shared" si="66"/>
        <v/>
      </c>
    </row>
    <row r="117" spans="1:66" ht="15.75" customHeight="1">
      <c r="A117" s="119" t="str">
        <f>IF(A$6="LECTURE","",IF('Database (LECTURE-RES-PRAC)'!A112="","",'Database (LECTURE-RES-PRAC)'!A112))</f>
        <v/>
      </c>
      <c r="B117" s="119" t="str">
        <f>IF(B$6="LECTURE","",IF('Database (LECTURE-RES-PRAC)'!B112="","",'Database (LECTURE-RES-PRAC)'!B112))</f>
        <v/>
      </c>
      <c r="C117" s="119" t="str">
        <f>IF(C$6="LECTURE","",IF('Database (LECTURE-RES-PRAC)'!C112="","",'Database (LECTURE-RES-PRAC)'!C112))</f>
        <v/>
      </c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116" t="str">
        <f t="shared" si="67"/>
        <v/>
      </c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116" t="str">
        <f t="shared" si="2"/>
        <v/>
      </c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  <c r="AJ117" s="117" t="str">
        <f t="shared" si="36"/>
        <v/>
      </c>
      <c r="AK117" s="120" t="str">
        <f t="shared" si="37"/>
        <v/>
      </c>
      <c r="AL117" s="92" t="str">
        <f t="shared" si="38"/>
        <v/>
      </c>
      <c r="AM117" s="92" t="str">
        <f t="shared" si="39"/>
        <v/>
      </c>
      <c r="AN117" s="120" t="str">
        <f t="shared" si="40"/>
        <v/>
      </c>
      <c r="AO117" s="92" t="str">
        <f t="shared" si="41"/>
        <v/>
      </c>
      <c r="AP117" s="92" t="str">
        <f t="shared" si="42"/>
        <v/>
      </c>
      <c r="AQ117" s="120" t="str">
        <f t="shared" si="43"/>
        <v/>
      </c>
      <c r="AR117" s="92" t="str">
        <f t="shared" si="44"/>
        <v/>
      </c>
      <c r="AS117" s="92" t="str">
        <f t="shared" si="45"/>
        <v/>
      </c>
      <c r="AT117" s="120" t="str">
        <f t="shared" si="46"/>
        <v/>
      </c>
      <c r="AU117" s="92" t="str">
        <f t="shared" si="47"/>
        <v/>
      </c>
      <c r="AV117" s="92" t="str">
        <f t="shared" si="48"/>
        <v/>
      </c>
      <c r="AW117" s="120" t="str">
        <f t="shared" si="49"/>
        <v/>
      </c>
      <c r="AX117" s="92" t="str">
        <f t="shared" si="50"/>
        <v/>
      </c>
      <c r="AY117" s="92" t="str">
        <f t="shared" si="51"/>
        <v/>
      </c>
      <c r="AZ117" s="91" t="str">
        <f t="shared" si="52"/>
        <v/>
      </c>
      <c r="BA117" s="92" t="str">
        <f t="shared" si="53"/>
        <v/>
      </c>
      <c r="BB117" s="92" t="str">
        <f t="shared" si="54"/>
        <v/>
      </c>
      <c r="BC117" s="91" t="str">
        <f t="shared" si="55"/>
        <v/>
      </c>
      <c r="BD117" s="92" t="str">
        <f t="shared" si="56"/>
        <v/>
      </c>
      <c r="BE117" s="92" t="str">
        <f t="shared" si="57"/>
        <v/>
      </c>
      <c r="BF117" s="91" t="str">
        <f t="shared" si="58"/>
        <v/>
      </c>
      <c r="BG117" s="92" t="str">
        <f t="shared" si="59"/>
        <v/>
      </c>
      <c r="BH117" s="92" t="str">
        <f t="shared" si="60"/>
        <v/>
      </c>
      <c r="BI117" s="91" t="str">
        <f t="shared" si="61"/>
        <v/>
      </c>
      <c r="BJ117" s="92" t="str">
        <f t="shared" si="62"/>
        <v/>
      </c>
      <c r="BK117" s="92" t="str">
        <f t="shared" si="63"/>
        <v/>
      </c>
      <c r="BL117" s="91" t="str">
        <f t="shared" si="64"/>
        <v/>
      </c>
      <c r="BM117" s="92" t="str">
        <f t="shared" si="65"/>
        <v/>
      </c>
      <c r="BN117" s="92" t="str">
        <f t="shared" si="66"/>
        <v/>
      </c>
    </row>
    <row r="118" spans="1:66" ht="15.75" customHeight="1">
      <c r="A118" s="119" t="str">
        <f>IF(A$6="LECTURE","",IF('Database (LECTURE-RES-PRAC)'!A113="","",'Database (LECTURE-RES-PRAC)'!A113))</f>
        <v/>
      </c>
      <c r="B118" s="119" t="str">
        <f>IF(B$6="LECTURE","",IF('Database (LECTURE-RES-PRAC)'!B113="","",'Database (LECTURE-RES-PRAC)'!B113))</f>
        <v/>
      </c>
      <c r="C118" s="119" t="str">
        <f>IF(C$6="LECTURE","",IF('Database (LECTURE-RES-PRAC)'!C113="","",'Database (LECTURE-RES-PRAC)'!C113))</f>
        <v/>
      </c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116" t="str">
        <f t="shared" si="67"/>
        <v/>
      </c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116" t="str">
        <f t="shared" si="2"/>
        <v/>
      </c>
      <c r="Z118" s="57"/>
      <c r="AA118" s="57"/>
      <c r="AB118" s="57"/>
      <c r="AC118" s="57"/>
      <c r="AD118" s="57"/>
      <c r="AE118" s="57"/>
      <c r="AF118" s="57"/>
      <c r="AG118" s="57"/>
      <c r="AH118" s="57"/>
      <c r="AI118" s="57"/>
      <c r="AJ118" s="117" t="str">
        <f t="shared" si="36"/>
        <v/>
      </c>
      <c r="AK118" s="120" t="str">
        <f t="shared" si="37"/>
        <v/>
      </c>
      <c r="AL118" s="92" t="str">
        <f t="shared" si="38"/>
        <v/>
      </c>
      <c r="AM118" s="92" t="str">
        <f t="shared" si="39"/>
        <v/>
      </c>
      <c r="AN118" s="120" t="str">
        <f t="shared" si="40"/>
        <v/>
      </c>
      <c r="AO118" s="92" t="str">
        <f t="shared" si="41"/>
        <v/>
      </c>
      <c r="AP118" s="92" t="str">
        <f t="shared" si="42"/>
        <v/>
      </c>
      <c r="AQ118" s="120" t="str">
        <f t="shared" si="43"/>
        <v/>
      </c>
      <c r="AR118" s="92" t="str">
        <f t="shared" si="44"/>
        <v/>
      </c>
      <c r="AS118" s="92" t="str">
        <f t="shared" si="45"/>
        <v/>
      </c>
      <c r="AT118" s="120" t="str">
        <f t="shared" si="46"/>
        <v/>
      </c>
      <c r="AU118" s="92" t="str">
        <f t="shared" si="47"/>
        <v/>
      </c>
      <c r="AV118" s="92" t="str">
        <f t="shared" si="48"/>
        <v/>
      </c>
      <c r="AW118" s="120" t="str">
        <f t="shared" si="49"/>
        <v/>
      </c>
      <c r="AX118" s="92" t="str">
        <f t="shared" si="50"/>
        <v/>
      </c>
      <c r="AY118" s="92" t="str">
        <f t="shared" si="51"/>
        <v/>
      </c>
      <c r="AZ118" s="91" t="str">
        <f t="shared" si="52"/>
        <v/>
      </c>
      <c r="BA118" s="92" t="str">
        <f t="shared" si="53"/>
        <v/>
      </c>
      <c r="BB118" s="92" t="str">
        <f t="shared" si="54"/>
        <v/>
      </c>
      <c r="BC118" s="91" t="str">
        <f t="shared" si="55"/>
        <v/>
      </c>
      <c r="BD118" s="92" t="str">
        <f t="shared" si="56"/>
        <v/>
      </c>
      <c r="BE118" s="92" t="str">
        <f t="shared" si="57"/>
        <v/>
      </c>
      <c r="BF118" s="91" t="str">
        <f t="shared" si="58"/>
        <v/>
      </c>
      <c r="BG118" s="92" t="str">
        <f t="shared" si="59"/>
        <v/>
      </c>
      <c r="BH118" s="92" t="str">
        <f t="shared" si="60"/>
        <v/>
      </c>
      <c r="BI118" s="91" t="str">
        <f t="shared" si="61"/>
        <v/>
      </c>
      <c r="BJ118" s="92" t="str">
        <f t="shared" si="62"/>
        <v/>
      </c>
      <c r="BK118" s="92" t="str">
        <f t="shared" si="63"/>
        <v/>
      </c>
      <c r="BL118" s="91" t="str">
        <f t="shared" si="64"/>
        <v/>
      </c>
      <c r="BM118" s="92" t="str">
        <f t="shared" si="65"/>
        <v/>
      </c>
      <c r="BN118" s="92" t="str">
        <f t="shared" si="66"/>
        <v/>
      </c>
    </row>
    <row r="119" spans="1:66" ht="15.75" customHeight="1">
      <c r="A119" s="119" t="str">
        <f>IF(A$6="LECTURE","",IF('Database (LECTURE-RES-PRAC)'!A114="","",'Database (LECTURE-RES-PRAC)'!A114))</f>
        <v/>
      </c>
      <c r="B119" s="119" t="str">
        <f>IF(B$6="LECTURE","",IF('Database (LECTURE-RES-PRAC)'!B114="","",'Database (LECTURE-RES-PRAC)'!B114))</f>
        <v/>
      </c>
      <c r="C119" s="119" t="str">
        <f>IF(C$6="LECTURE","",IF('Database (LECTURE-RES-PRAC)'!C114="","",'Database (LECTURE-RES-PRAC)'!C114))</f>
        <v/>
      </c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116" t="str">
        <f t="shared" si="67"/>
        <v/>
      </c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116" t="str">
        <f t="shared" si="2"/>
        <v/>
      </c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117" t="str">
        <f t="shared" si="36"/>
        <v/>
      </c>
      <c r="AK119" s="120" t="str">
        <f t="shared" si="37"/>
        <v/>
      </c>
      <c r="AL119" s="92" t="str">
        <f t="shared" si="38"/>
        <v/>
      </c>
      <c r="AM119" s="92" t="str">
        <f t="shared" si="39"/>
        <v/>
      </c>
      <c r="AN119" s="120" t="str">
        <f t="shared" si="40"/>
        <v/>
      </c>
      <c r="AO119" s="92" t="str">
        <f t="shared" si="41"/>
        <v/>
      </c>
      <c r="AP119" s="92" t="str">
        <f t="shared" si="42"/>
        <v/>
      </c>
      <c r="AQ119" s="120" t="str">
        <f t="shared" si="43"/>
        <v/>
      </c>
      <c r="AR119" s="92" t="str">
        <f t="shared" si="44"/>
        <v/>
      </c>
      <c r="AS119" s="92" t="str">
        <f t="shared" si="45"/>
        <v/>
      </c>
      <c r="AT119" s="120" t="str">
        <f t="shared" si="46"/>
        <v/>
      </c>
      <c r="AU119" s="92" t="str">
        <f t="shared" si="47"/>
        <v/>
      </c>
      <c r="AV119" s="92" t="str">
        <f t="shared" si="48"/>
        <v/>
      </c>
      <c r="AW119" s="120" t="str">
        <f t="shared" si="49"/>
        <v/>
      </c>
      <c r="AX119" s="92" t="str">
        <f t="shared" si="50"/>
        <v/>
      </c>
      <c r="AY119" s="92" t="str">
        <f t="shared" si="51"/>
        <v/>
      </c>
      <c r="AZ119" s="91" t="str">
        <f t="shared" si="52"/>
        <v/>
      </c>
      <c r="BA119" s="92" t="str">
        <f t="shared" si="53"/>
        <v/>
      </c>
      <c r="BB119" s="92" t="str">
        <f t="shared" si="54"/>
        <v/>
      </c>
      <c r="BC119" s="91" t="str">
        <f t="shared" si="55"/>
        <v/>
      </c>
      <c r="BD119" s="92" t="str">
        <f t="shared" si="56"/>
        <v/>
      </c>
      <c r="BE119" s="92" t="str">
        <f t="shared" si="57"/>
        <v/>
      </c>
      <c r="BF119" s="91" t="str">
        <f t="shared" si="58"/>
        <v/>
      </c>
      <c r="BG119" s="92" t="str">
        <f t="shared" si="59"/>
        <v/>
      </c>
      <c r="BH119" s="92" t="str">
        <f t="shared" si="60"/>
        <v/>
      </c>
      <c r="BI119" s="91" t="str">
        <f t="shared" si="61"/>
        <v/>
      </c>
      <c r="BJ119" s="92" t="str">
        <f t="shared" si="62"/>
        <v/>
      </c>
      <c r="BK119" s="92" t="str">
        <f t="shared" si="63"/>
        <v/>
      </c>
      <c r="BL119" s="91" t="str">
        <f t="shared" si="64"/>
        <v/>
      </c>
      <c r="BM119" s="92" t="str">
        <f t="shared" si="65"/>
        <v/>
      </c>
      <c r="BN119" s="92" t="str">
        <f t="shared" si="66"/>
        <v/>
      </c>
    </row>
    <row r="120" spans="1:66" ht="15.75" customHeight="1">
      <c r="A120" s="119" t="str">
        <f>IF(A$6="LECTURE","",IF('Database (LECTURE-RES-PRAC)'!A115="","",'Database (LECTURE-RES-PRAC)'!A115))</f>
        <v/>
      </c>
      <c r="B120" s="119" t="str">
        <f>IF(B$6="LECTURE","",IF('Database (LECTURE-RES-PRAC)'!B115="","",'Database (LECTURE-RES-PRAC)'!B115))</f>
        <v/>
      </c>
      <c r="C120" s="119" t="str">
        <f>IF(C$6="LECTURE","",IF('Database (LECTURE-RES-PRAC)'!C115="","",'Database (LECTURE-RES-PRAC)'!C115))</f>
        <v/>
      </c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116" t="str">
        <f t="shared" si="67"/>
        <v/>
      </c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116" t="str">
        <f t="shared" si="2"/>
        <v/>
      </c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  <c r="AJ120" s="117" t="str">
        <f t="shared" si="36"/>
        <v/>
      </c>
      <c r="AK120" s="120" t="str">
        <f t="shared" si="37"/>
        <v/>
      </c>
      <c r="AL120" s="92" t="str">
        <f t="shared" si="38"/>
        <v/>
      </c>
      <c r="AM120" s="92" t="str">
        <f t="shared" si="39"/>
        <v/>
      </c>
      <c r="AN120" s="120" t="str">
        <f t="shared" si="40"/>
        <v/>
      </c>
      <c r="AO120" s="92" t="str">
        <f t="shared" si="41"/>
        <v/>
      </c>
      <c r="AP120" s="92" t="str">
        <f t="shared" si="42"/>
        <v/>
      </c>
      <c r="AQ120" s="120" t="str">
        <f t="shared" si="43"/>
        <v/>
      </c>
      <c r="AR120" s="92" t="str">
        <f t="shared" si="44"/>
        <v/>
      </c>
      <c r="AS120" s="92" t="str">
        <f t="shared" si="45"/>
        <v/>
      </c>
      <c r="AT120" s="120" t="str">
        <f t="shared" si="46"/>
        <v/>
      </c>
      <c r="AU120" s="92" t="str">
        <f t="shared" si="47"/>
        <v/>
      </c>
      <c r="AV120" s="92" t="str">
        <f t="shared" si="48"/>
        <v/>
      </c>
      <c r="AW120" s="120" t="str">
        <f t="shared" si="49"/>
        <v/>
      </c>
      <c r="AX120" s="92" t="str">
        <f t="shared" si="50"/>
        <v/>
      </c>
      <c r="AY120" s="92" t="str">
        <f t="shared" si="51"/>
        <v/>
      </c>
      <c r="AZ120" s="91" t="str">
        <f t="shared" si="52"/>
        <v/>
      </c>
      <c r="BA120" s="92" t="str">
        <f t="shared" si="53"/>
        <v/>
      </c>
      <c r="BB120" s="92" t="str">
        <f t="shared" si="54"/>
        <v/>
      </c>
      <c r="BC120" s="91" t="str">
        <f t="shared" si="55"/>
        <v/>
      </c>
      <c r="BD120" s="92" t="str">
        <f t="shared" si="56"/>
        <v/>
      </c>
      <c r="BE120" s="92" t="str">
        <f t="shared" si="57"/>
        <v/>
      </c>
      <c r="BF120" s="91" t="str">
        <f t="shared" si="58"/>
        <v/>
      </c>
      <c r="BG120" s="92" t="str">
        <f t="shared" si="59"/>
        <v/>
      </c>
      <c r="BH120" s="92" t="str">
        <f t="shared" si="60"/>
        <v/>
      </c>
      <c r="BI120" s="91" t="str">
        <f t="shared" si="61"/>
        <v/>
      </c>
      <c r="BJ120" s="92" t="str">
        <f t="shared" si="62"/>
        <v/>
      </c>
      <c r="BK120" s="92" t="str">
        <f t="shared" si="63"/>
        <v/>
      </c>
      <c r="BL120" s="91" t="str">
        <f t="shared" si="64"/>
        <v/>
      </c>
      <c r="BM120" s="92" t="str">
        <f t="shared" si="65"/>
        <v/>
      </c>
      <c r="BN120" s="92" t="str">
        <f t="shared" si="66"/>
        <v/>
      </c>
    </row>
    <row r="121" spans="1:66" ht="15.75" customHeight="1">
      <c r="A121" s="119" t="str">
        <f>IF(A$6="LECTURE","",IF('Database (LECTURE-RES-PRAC)'!A116="","",'Database (LECTURE-RES-PRAC)'!A116))</f>
        <v/>
      </c>
      <c r="B121" s="119" t="str">
        <f>IF(B$6="LECTURE","",IF('Database (LECTURE-RES-PRAC)'!B116="","",'Database (LECTURE-RES-PRAC)'!B116))</f>
        <v/>
      </c>
      <c r="C121" s="119" t="str">
        <f>IF(C$6="LECTURE","",IF('Database (LECTURE-RES-PRAC)'!C116="","",'Database (LECTURE-RES-PRAC)'!C116))</f>
        <v/>
      </c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116" t="str">
        <f t="shared" si="67"/>
        <v/>
      </c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116" t="str">
        <f t="shared" si="2"/>
        <v/>
      </c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117" t="str">
        <f t="shared" si="36"/>
        <v/>
      </c>
      <c r="AK121" s="120" t="str">
        <f t="shared" si="37"/>
        <v/>
      </c>
      <c r="AL121" s="92" t="str">
        <f t="shared" si="38"/>
        <v/>
      </c>
      <c r="AM121" s="92" t="str">
        <f t="shared" si="39"/>
        <v/>
      </c>
      <c r="AN121" s="120" t="str">
        <f t="shared" si="40"/>
        <v/>
      </c>
      <c r="AO121" s="92" t="str">
        <f t="shared" si="41"/>
        <v/>
      </c>
      <c r="AP121" s="92" t="str">
        <f t="shared" si="42"/>
        <v/>
      </c>
      <c r="AQ121" s="120" t="str">
        <f t="shared" si="43"/>
        <v/>
      </c>
      <c r="AR121" s="92" t="str">
        <f t="shared" si="44"/>
        <v/>
      </c>
      <c r="AS121" s="92" t="str">
        <f t="shared" si="45"/>
        <v/>
      </c>
      <c r="AT121" s="120" t="str">
        <f t="shared" si="46"/>
        <v/>
      </c>
      <c r="AU121" s="92" t="str">
        <f t="shared" si="47"/>
        <v/>
      </c>
      <c r="AV121" s="92" t="str">
        <f t="shared" si="48"/>
        <v/>
      </c>
      <c r="AW121" s="120" t="str">
        <f t="shared" si="49"/>
        <v/>
      </c>
      <c r="AX121" s="92" t="str">
        <f t="shared" si="50"/>
        <v/>
      </c>
      <c r="AY121" s="92" t="str">
        <f t="shared" si="51"/>
        <v/>
      </c>
      <c r="AZ121" s="91" t="str">
        <f t="shared" si="52"/>
        <v/>
      </c>
      <c r="BA121" s="92" t="str">
        <f t="shared" si="53"/>
        <v/>
      </c>
      <c r="BB121" s="92" t="str">
        <f t="shared" si="54"/>
        <v/>
      </c>
      <c r="BC121" s="91" t="str">
        <f t="shared" si="55"/>
        <v/>
      </c>
      <c r="BD121" s="92" t="str">
        <f t="shared" si="56"/>
        <v/>
      </c>
      <c r="BE121" s="92" t="str">
        <f t="shared" si="57"/>
        <v/>
      </c>
      <c r="BF121" s="91" t="str">
        <f t="shared" si="58"/>
        <v/>
      </c>
      <c r="BG121" s="92" t="str">
        <f t="shared" si="59"/>
        <v/>
      </c>
      <c r="BH121" s="92" t="str">
        <f t="shared" si="60"/>
        <v/>
      </c>
      <c r="BI121" s="91" t="str">
        <f t="shared" si="61"/>
        <v/>
      </c>
      <c r="BJ121" s="92" t="str">
        <f t="shared" si="62"/>
        <v/>
      </c>
      <c r="BK121" s="92" t="str">
        <f t="shared" si="63"/>
        <v/>
      </c>
      <c r="BL121" s="91" t="str">
        <f t="shared" si="64"/>
        <v/>
      </c>
      <c r="BM121" s="92" t="str">
        <f t="shared" si="65"/>
        <v/>
      </c>
      <c r="BN121" s="92" t="str">
        <f t="shared" si="66"/>
        <v/>
      </c>
    </row>
    <row r="122" spans="1:66" ht="15.75" customHeight="1">
      <c r="A122" s="119" t="str">
        <f>IF(A$6="LECTURE","",IF('Database (LECTURE-RES-PRAC)'!A117="","",'Database (LECTURE-RES-PRAC)'!A117))</f>
        <v/>
      </c>
      <c r="B122" s="119" t="str">
        <f>IF(B$6="LECTURE","",IF('Database (LECTURE-RES-PRAC)'!B117="","",'Database (LECTURE-RES-PRAC)'!B117))</f>
        <v/>
      </c>
      <c r="C122" s="119" t="str">
        <f>IF(C$6="LECTURE","",IF('Database (LECTURE-RES-PRAC)'!C117="","",'Database (LECTURE-RES-PRAC)'!C117))</f>
        <v/>
      </c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116" t="str">
        <f t="shared" si="67"/>
        <v/>
      </c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116" t="str">
        <f t="shared" si="2"/>
        <v/>
      </c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117" t="str">
        <f t="shared" si="36"/>
        <v/>
      </c>
      <c r="AK122" s="120" t="str">
        <f t="shared" si="37"/>
        <v/>
      </c>
      <c r="AL122" s="92" t="str">
        <f t="shared" si="38"/>
        <v/>
      </c>
      <c r="AM122" s="92" t="str">
        <f t="shared" si="39"/>
        <v/>
      </c>
      <c r="AN122" s="120" t="str">
        <f t="shared" si="40"/>
        <v/>
      </c>
      <c r="AO122" s="92" t="str">
        <f t="shared" si="41"/>
        <v/>
      </c>
      <c r="AP122" s="92" t="str">
        <f t="shared" si="42"/>
        <v/>
      </c>
      <c r="AQ122" s="120" t="str">
        <f t="shared" si="43"/>
        <v/>
      </c>
      <c r="AR122" s="92" t="str">
        <f t="shared" si="44"/>
        <v/>
      </c>
      <c r="AS122" s="92" t="str">
        <f t="shared" si="45"/>
        <v/>
      </c>
      <c r="AT122" s="120" t="str">
        <f t="shared" si="46"/>
        <v/>
      </c>
      <c r="AU122" s="92" t="str">
        <f t="shared" si="47"/>
        <v/>
      </c>
      <c r="AV122" s="92" t="str">
        <f t="shared" si="48"/>
        <v/>
      </c>
      <c r="AW122" s="120" t="str">
        <f t="shared" si="49"/>
        <v/>
      </c>
      <c r="AX122" s="92" t="str">
        <f t="shared" si="50"/>
        <v/>
      </c>
      <c r="AY122" s="92" t="str">
        <f t="shared" si="51"/>
        <v/>
      </c>
      <c r="AZ122" s="91" t="str">
        <f t="shared" si="52"/>
        <v/>
      </c>
      <c r="BA122" s="92" t="str">
        <f t="shared" si="53"/>
        <v/>
      </c>
      <c r="BB122" s="92" t="str">
        <f t="shared" si="54"/>
        <v/>
      </c>
      <c r="BC122" s="91" t="str">
        <f t="shared" si="55"/>
        <v/>
      </c>
      <c r="BD122" s="92" t="str">
        <f t="shared" si="56"/>
        <v/>
      </c>
      <c r="BE122" s="92" t="str">
        <f t="shared" si="57"/>
        <v/>
      </c>
      <c r="BF122" s="91" t="str">
        <f t="shared" si="58"/>
        <v/>
      </c>
      <c r="BG122" s="92" t="str">
        <f t="shared" si="59"/>
        <v/>
      </c>
      <c r="BH122" s="92" t="str">
        <f t="shared" si="60"/>
        <v/>
      </c>
      <c r="BI122" s="91" t="str">
        <f t="shared" si="61"/>
        <v/>
      </c>
      <c r="BJ122" s="92" t="str">
        <f t="shared" si="62"/>
        <v/>
      </c>
      <c r="BK122" s="92" t="str">
        <f t="shared" si="63"/>
        <v/>
      </c>
      <c r="BL122" s="91" t="str">
        <f t="shared" si="64"/>
        <v/>
      </c>
      <c r="BM122" s="92" t="str">
        <f t="shared" si="65"/>
        <v/>
      </c>
      <c r="BN122" s="92" t="str">
        <f t="shared" si="66"/>
        <v/>
      </c>
    </row>
    <row r="123" spans="1:66" ht="15.75" customHeight="1">
      <c r="A123" s="119" t="str">
        <f>IF(A$6="LECTURE","",IF('Database (LECTURE-RES-PRAC)'!A118="","",'Database (LECTURE-RES-PRAC)'!A118))</f>
        <v/>
      </c>
      <c r="B123" s="119" t="str">
        <f>IF(B$6="LECTURE","",IF('Database (LECTURE-RES-PRAC)'!B118="","",'Database (LECTURE-RES-PRAC)'!B118))</f>
        <v/>
      </c>
      <c r="C123" s="119" t="str">
        <f>IF(C$6="LECTURE","",IF('Database (LECTURE-RES-PRAC)'!C118="","",'Database (LECTURE-RES-PRAC)'!C118))</f>
        <v/>
      </c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116" t="str">
        <f t="shared" si="67"/>
        <v/>
      </c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116" t="str">
        <f t="shared" si="2"/>
        <v/>
      </c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117" t="str">
        <f t="shared" si="36"/>
        <v/>
      </c>
      <c r="AK123" s="120" t="str">
        <f t="shared" si="37"/>
        <v/>
      </c>
      <c r="AL123" s="92" t="str">
        <f t="shared" si="38"/>
        <v/>
      </c>
      <c r="AM123" s="92" t="str">
        <f t="shared" si="39"/>
        <v/>
      </c>
      <c r="AN123" s="120" t="str">
        <f t="shared" si="40"/>
        <v/>
      </c>
      <c r="AO123" s="92" t="str">
        <f t="shared" si="41"/>
        <v/>
      </c>
      <c r="AP123" s="92" t="str">
        <f t="shared" si="42"/>
        <v/>
      </c>
      <c r="AQ123" s="120" t="str">
        <f t="shared" si="43"/>
        <v/>
      </c>
      <c r="AR123" s="92" t="str">
        <f t="shared" si="44"/>
        <v/>
      </c>
      <c r="AS123" s="92" t="str">
        <f t="shared" si="45"/>
        <v/>
      </c>
      <c r="AT123" s="120" t="str">
        <f t="shared" si="46"/>
        <v/>
      </c>
      <c r="AU123" s="92" t="str">
        <f t="shared" si="47"/>
        <v/>
      </c>
      <c r="AV123" s="92" t="str">
        <f t="shared" si="48"/>
        <v/>
      </c>
      <c r="AW123" s="120" t="str">
        <f t="shared" si="49"/>
        <v/>
      </c>
      <c r="AX123" s="92" t="str">
        <f t="shared" si="50"/>
        <v/>
      </c>
      <c r="AY123" s="92" t="str">
        <f t="shared" si="51"/>
        <v/>
      </c>
      <c r="AZ123" s="91" t="str">
        <f t="shared" si="52"/>
        <v/>
      </c>
      <c r="BA123" s="92" t="str">
        <f t="shared" si="53"/>
        <v/>
      </c>
      <c r="BB123" s="92" t="str">
        <f t="shared" si="54"/>
        <v/>
      </c>
      <c r="BC123" s="91" t="str">
        <f t="shared" si="55"/>
        <v/>
      </c>
      <c r="BD123" s="92" t="str">
        <f t="shared" si="56"/>
        <v/>
      </c>
      <c r="BE123" s="92" t="str">
        <f t="shared" si="57"/>
        <v/>
      </c>
      <c r="BF123" s="91" t="str">
        <f t="shared" si="58"/>
        <v/>
      </c>
      <c r="BG123" s="92" t="str">
        <f t="shared" si="59"/>
        <v/>
      </c>
      <c r="BH123" s="92" t="str">
        <f t="shared" si="60"/>
        <v/>
      </c>
      <c r="BI123" s="91" t="str">
        <f t="shared" si="61"/>
        <v/>
      </c>
      <c r="BJ123" s="92" t="str">
        <f t="shared" si="62"/>
        <v/>
      </c>
      <c r="BK123" s="92" t="str">
        <f t="shared" si="63"/>
        <v/>
      </c>
      <c r="BL123" s="91" t="str">
        <f t="shared" si="64"/>
        <v/>
      </c>
      <c r="BM123" s="92" t="str">
        <f t="shared" si="65"/>
        <v/>
      </c>
      <c r="BN123" s="92" t="str">
        <f t="shared" si="66"/>
        <v/>
      </c>
    </row>
    <row r="124" spans="1:66" ht="15.75" customHeight="1">
      <c r="A124" s="119" t="str">
        <f>IF(A$6="LECTURE","",IF('Database (LECTURE-RES-PRAC)'!A119="","",'Database (LECTURE-RES-PRAC)'!A119))</f>
        <v/>
      </c>
      <c r="B124" s="119" t="str">
        <f>IF(B$6="LECTURE","",IF('Database (LECTURE-RES-PRAC)'!B119="","",'Database (LECTURE-RES-PRAC)'!B119))</f>
        <v/>
      </c>
      <c r="C124" s="119" t="str">
        <f>IF(C$6="LECTURE","",IF('Database (LECTURE-RES-PRAC)'!C119="","",'Database (LECTURE-RES-PRAC)'!C119))</f>
        <v/>
      </c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116" t="str">
        <f t="shared" si="67"/>
        <v/>
      </c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116" t="str">
        <f t="shared" si="2"/>
        <v/>
      </c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117" t="str">
        <f t="shared" si="36"/>
        <v/>
      </c>
      <c r="AK124" s="120" t="str">
        <f t="shared" si="37"/>
        <v/>
      </c>
      <c r="AL124" s="92" t="str">
        <f t="shared" si="38"/>
        <v/>
      </c>
      <c r="AM124" s="92" t="str">
        <f t="shared" si="39"/>
        <v/>
      </c>
      <c r="AN124" s="120" t="str">
        <f t="shared" si="40"/>
        <v/>
      </c>
      <c r="AO124" s="92" t="str">
        <f t="shared" si="41"/>
        <v/>
      </c>
      <c r="AP124" s="92" t="str">
        <f t="shared" si="42"/>
        <v/>
      </c>
      <c r="AQ124" s="120" t="str">
        <f t="shared" si="43"/>
        <v/>
      </c>
      <c r="AR124" s="92" t="str">
        <f t="shared" si="44"/>
        <v/>
      </c>
      <c r="AS124" s="92" t="str">
        <f t="shared" si="45"/>
        <v/>
      </c>
      <c r="AT124" s="120" t="str">
        <f t="shared" si="46"/>
        <v/>
      </c>
      <c r="AU124" s="92" t="str">
        <f t="shared" si="47"/>
        <v/>
      </c>
      <c r="AV124" s="92" t="str">
        <f t="shared" si="48"/>
        <v/>
      </c>
      <c r="AW124" s="120" t="str">
        <f t="shared" si="49"/>
        <v/>
      </c>
      <c r="AX124" s="92" t="str">
        <f t="shared" si="50"/>
        <v/>
      </c>
      <c r="AY124" s="92" t="str">
        <f t="shared" si="51"/>
        <v/>
      </c>
      <c r="AZ124" s="91" t="str">
        <f t="shared" si="52"/>
        <v/>
      </c>
      <c r="BA124" s="92" t="str">
        <f t="shared" si="53"/>
        <v/>
      </c>
      <c r="BB124" s="92" t="str">
        <f t="shared" si="54"/>
        <v/>
      </c>
      <c r="BC124" s="91" t="str">
        <f t="shared" si="55"/>
        <v/>
      </c>
      <c r="BD124" s="92" t="str">
        <f t="shared" si="56"/>
        <v/>
      </c>
      <c r="BE124" s="92" t="str">
        <f t="shared" si="57"/>
        <v/>
      </c>
      <c r="BF124" s="91" t="str">
        <f t="shared" si="58"/>
        <v/>
      </c>
      <c r="BG124" s="92" t="str">
        <f t="shared" si="59"/>
        <v/>
      </c>
      <c r="BH124" s="92" t="str">
        <f t="shared" si="60"/>
        <v/>
      </c>
      <c r="BI124" s="91" t="str">
        <f t="shared" si="61"/>
        <v/>
      </c>
      <c r="BJ124" s="92" t="str">
        <f t="shared" si="62"/>
        <v/>
      </c>
      <c r="BK124" s="92" t="str">
        <f t="shared" si="63"/>
        <v/>
      </c>
      <c r="BL124" s="91" t="str">
        <f t="shared" si="64"/>
        <v/>
      </c>
      <c r="BM124" s="92" t="str">
        <f t="shared" si="65"/>
        <v/>
      </c>
      <c r="BN124" s="92" t="str">
        <f t="shared" si="66"/>
        <v/>
      </c>
    </row>
    <row r="125" spans="1:66" ht="15.75" customHeight="1">
      <c r="A125" s="119" t="str">
        <f>IF(A$6="LECTURE","",IF('Database (LECTURE-RES-PRAC)'!A120="","",'Database (LECTURE-RES-PRAC)'!A120))</f>
        <v/>
      </c>
      <c r="B125" s="119" t="str">
        <f>IF(B$6="LECTURE","",IF('Database (LECTURE-RES-PRAC)'!B120="","",'Database (LECTURE-RES-PRAC)'!B120))</f>
        <v/>
      </c>
      <c r="C125" s="119" t="str">
        <f>IF(C$6="LECTURE","",IF('Database (LECTURE-RES-PRAC)'!C120="","",'Database (LECTURE-RES-PRAC)'!C120))</f>
        <v/>
      </c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116" t="str">
        <f t="shared" si="67"/>
        <v/>
      </c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116" t="str">
        <f t="shared" si="2"/>
        <v/>
      </c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  <c r="AJ125" s="117" t="str">
        <f t="shared" si="36"/>
        <v/>
      </c>
      <c r="AK125" s="120" t="str">
        <f t="shared" si="37"/>
        <v/>
      </c>
      <c r="AL125" s="92" t="str">
        <f t="shared" si="38"/>
        <v/>
      </c>
      <c r="AM125" s="92" t="str">
        <f t="shared" si="39"/>
        <v/>
      </c>
      <c r="AN125" s="120" t="str">
        <f t="shared" si="40"/>
        <v/>
      </c>
      <c r="AO125" s="92" t="str">
        <f t="shared" si="41"/>
        <v/>
      </c>
      <c r="AP125" s="92" t="str">
        <f t="shared" si="42"/>
        <v/>
      </c>
      <c r="AQ125" s="120" t="str">
        <f t="shared" si="43"/>
        <v/>
      </c>
      <c r="AR125" s="92" t="str">
        <f t="shared" si="44"/>
        <v/>
      </c>
      <c r="AS125" s="92" t="str">
        <f t="shared" si="45"/>
        <v/>
      </c>
      <c r="AT125" s="120" t="str">
        <f t="shared" si="46"/>
        <v/>
      </c>
      <c r="AU125" s="92" t="str">
        <f t="shared" si="47"/>
        <v/>
      </c>
      <c r="AV125" s="92" t="str">
        <f t="shared" si="48"/>
        <v/>
      </c>
      <c r="AW125" s="120" t="str">
        <f t="shared" si="49"/>
        <v/>
      </c>
      <c r="AX125" s="92" t="str">
        <f t="shared" si="50"/>
        <v/>
      </c>
      <c r="AY125" s="92" t="str">
        <f t="shared" si="51"/>
        <v/>
      </c>
      <c r="AZ125" s="91" t="str">
        <f t="shared" si="52"/>
        <v/>
      </c>
      <c r="BA125" s="92" t="str">
        <f t="shared" si="53"/>
        <v/>
      </c>
      <c r="BB125" s="92" t="str">
        <f t="shared" si="54"/>
        <v/>
      </c>
      <c r="BC125" s="91" t="str">
        <f t="shared" si="55"/>
        <v/>
      </c>
      <c r="BD125" s="92" t="str">
        <f t="shared" si="56"/>
        <v/>
      </c>
      <c r="BE125" s="92" t="str">
        <f t="shared" si="57"/>
        <v/>
      </c>
      <c r="BF125" s="91" t="str">
        <f t="shared" si="58"/>
        <v/>
      </c>
      <c r="BG125" s="92" t="str">
        <f t="shared" si="59"/>
        <v/>
      </c>
      <c r="BH125" s="92" t="str">
        <f t="shared" si="60"/>
        <v/>
      </c>
      <c r="BI125" s="91" t="str">
        <f t="shared" si="61"/>
        <v/>
      </c>
      <c r="BJ125" s="92" t="str">
        <f t="shared" si="62"/>
        <v/>
      </c>
      <c r="BK125" s="92" t="str">
        <f t="shared" si="63"/>
        <v/>
      </c>
      <c r="BL125" s="91" t="str">
        <f t="shared" si="64"/>
        <v/>
      </c>
      <c r="BM125" s="92" t="str">
        <f t="shared" si="65"/>
        <v/>
      </c>
      <c r="BN125" s="92" t="str">
        <f t="shared" si="66"/>
        <v/>
      </c>
    </row>
    <row r="126" spans="1:66" ht="15.75" customHeight="1">
      <c r="A126" s="119" t="str">
        <f>IF(A$6="LECTURE","",IF('Database (LECTURE-RES-PRAC)'!A121="","",'Database (LECTURE-RES-PRAC)'!A121))</f>
        <v/>
      </c>
      <c r="B126" s="119" t="str">
        <f>IF(B$6="LECTURE","",IF('Database (LECTURE-RES-PRAC)'!B121="","",'Database (LECTURE-RES-PRAC)'!B121))</f>
        <v/>
      </c>
      <c r="C126" s="119" t="str">
        <f>IF(C$6="LECTURE","",IF('Database (LECTURE-RES-PRAC)'!C121="","",'Database (LECTURE-RES-PRAC)'!C121))</f>
        <v/>
      </c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116" t="str">
        <f t="shared" si="67"/>
        <v/>
      </c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116" t="str">
        <f t="shared" si="2"/>
        <v/>
      </c>
      <c r="Z126" s="57"/>
      <c r="AA126" s="57"/>
      <c r="AB126" s="57"/>
      <c r="AC126" s="57"/>
      <c r="AD126" s="57"/>
      <c r="AE126" s="57"/>
      <c r="AF126" s="57"/>
      <c r="AG126" s="57"/>
      <c r="AH126" s="57"/>
      <c r="AI126" s="57"/>
      <c r="AJ126" s="117" t="str">
        <f t="shared" si="36"/>
        <v/>
      </c>
      <c r="AK126" s="120" t="str">
        <f t="shared" si="37"/>
        <v/>
      </c>
      <c r="AL126" s="92" t="str">
        <f t="shared" si="38"/>
        <v/>
      </c>
      <c r="AM126" s="92" t="str">
        <f t="shared" si="39"/>
        <v/>
      </c>
      <c r="AN126" s="120" t="str">
        <f t="shared" si="40"/>
        <v/>
      </c>
      <c r="AO126" s="92" t="str">
        <f t="shared" si="41"/>
        <v/>
      </c>
      <c r="AP126" s="92" t="str">
        <f t="shared" si="42"/>
        <v/>
      </c>
      <c r="AQ126" s="120" t="str">
        <f t="shared" si="43"/>
        <v/>
      </c>
      <c r="AR126" s="92" t="str">
        <f t="shared" si="44"/>
        <v/>
      </c>
      <c r="AS126" s="92" t="str">
        <f t="shared" si="45"/>
        <v/>
      </c>
      <c r="AT126" s="120" t="str">
        <f t="shared" si="46"/>
        <v/>
      </c>
      <c r="AU126" s="92" t="str">
        <f t="shared" si="47"/>
        <v/>
      </c>
      <c r="AV126" s="92" t="str">
        <f t="shared" si="48"/>
        <v/>
      </c>
      <c r="AW126" s="120" t="str">
        <f t="shared" si="49"/>
        <v/>
      </c>
      <c r="AX126" s="92" t="str">
        <f t="shared" si="50"/>
        <v/>
      </c>
      <c r="AY126" s="92" t="str">
        <f t="shared" si="51"/>
        <v/>
      </c>
      <c r="AZ126" s="91" t="str">
        <f t="shared" si="52"/>
        <v/>
      </c>
      <c r="BA126" s="92" t="str">
        <f t="shared" si="53"/>
        <v/>
      </c>
      <c r="BB126" s="92" t="str">
        <f t="shared" si="54"/>
        <v/>
      </c>
      <c r="BC126" s="91" t="str">
        <f t="shared" si="55"/>
        <v/>
      </c>
      <c r="BD126" s="92" t="str">
        <f t="shared" si="56"/>
        <v/>
      </c>
      <c r="BE126" s="92" t="str">
        <f t="shared" si="57"/>
        <v/>
      </c>
      <c r="BF126" s="91" t="str">
        <f t="shared" si="58"/>
        <v/>
      </c>
      <c r="BG126" s="92" t="str">
        <f t="shared" si="59"/>
        <v/>
      </c>
      <c r="BH126" s="92" t="str">
        <f t="shared" si="60"/>
        <v/>
      </c>
      <c r="BI126" s="91" t="str">
        <f t="shared" si="61"/>
        <v/>
      </c>
      <c r="BJ126" s="92" t="str">
        <f t="shared" si="62"/>
        <v/>
      </c>
      <c r="BK126" s="92" t="str">
        <f t="shared" si="63"/>
        <v/>
      </c>
      <c r="BL126" s="91" t="str">
        <f t="shared" si="64"/>
        <v/>
      </c>
      <c r="BM126" s="92" t="str">
        <f t="shared" si="65"/>
        <v/>
      </c>
      <c r="BN126" s="92" t="str">
        <f t="shared" si="66"/>
        <v/>
      </c>
    </row>
    <row r="127" spans="1:66" ht="15.75" customHeight="1">
      <c r="A127" s="119" t="str">
        <f>IF(A$6="LECTURE","",IF('Database (LECTURE-RES-PRAC)'!A122="","",'Database (LECTURE-RES-PRAC)'!A122))</f>
        <v/>
      </c>
      <c r="B127" s="119" t="str">
        <f>IF(B$6="LECTURE","",IF('Database (LECTURE-RES-PRAC)'!B122="","",'Database (LECTURE-RES-PRAC)'!B122))</f>
        <v/>
      </c>
      <c r="C127" s="119" t="str">
        <f>IF(C$6="LECTURE","",IF('Database (LECTURE-RES-PRAC)'!C122="","",'Database (LECTURE-RES-PRAC)'!C122))</f>
        <v/>
      </c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116" t="str">
        <f t="shared" si="67"/>
        <v/>
      </c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116" t="str">
        <f t="shared" si="2"/>
        <v/>
      </c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  <c r="AJ127" s="117" t="str">
        <f t="shared" si="36"/>
        <v/>
      </c>
      <c r="AK127" s="120" t="str">
        <f t="shared" si="37"/>
        <v/>
      </c>
      <c r="AL127" s="92" t="str">
        <f t="shared" si="38"/>
        <v/>
      </c>
      <c r="AM127" s="92" t="str">
        <f t="shared" si="39"/>
        <v/>
      </c>
      <c r="AN127" s="120" t="str">
        <f t="shared" si="40"/>
        <v/>
      </c>
      <c r="AO127" s="92" t="str">
        <f t="shared" si="41"/>
        <v/>
      </c>
      <c r="AP127" s="92" t="str">
        <f t="shared" si="42"/>
        <v/>
      </c>
      <c r="AQ127" s="120" t="str">
        <f t="shared" si="43"/>
        <v/>
      </c>
      <c r="AR127" s="92" t="str">
        <f t="shared" si="44"/>
        <v/>
      </c>
      <c r="AS127" s="92" t="str">
        <f t="shared" si="45"/>
        <v/>
      </c>
      <c r="AT127" s="120" t="str">
        <f t="shared" si="46"/>
        <v/>
      </c>
      <c r="AU127" s="92" t="str">
        <f t="shared" si="47"/>
        <v/>
      </c>
      <c r="AV127" s="92" t="str">
        <f t="shared" si="48"/>
        <v/>
      </c>
      <c r="AW127" s="120" t="str">
        <f t="shared" si="49"/>
        <v/>
      </c>
      <c r="AX127" s="92" t="str">
        <f t="shared" si="50"/>
        <v/>
      </c>
      <c r="AY127" s="92" t="str">
        <f t="shared" si="51"/>
        <v/>
      </c>
      <c r="AZ127" s="91" t="str">
        <f t="shared" si="52"/>
        <v/>
      </c>
      <c r="BA127" s="92" t="str">
        <f t="shared" si="53"/>
        <v/>
      </c>
      <c r="BB127" s="92" t="str">
        <f t="shared" si="54"/>
        <v/>
      </c>
      <c r="BC127" s="91" t="str">
        <f t="shared" si="55"/>
        <v/>
      </c>
      <c r="BD127" s="92" t="str">
        <f t="shared" si="56"/>
        <v/>
      </c>
      <c r="BE127" s="92" t="str">
        <f t="shared" si="57"/>
        <v/>
      </c>
      <c r="BF127" s="91" t="str">
        <f t="shared" si="58"/>
        <v/>
      </c>
      <c r="BG127" s="92" t="str">
        <f t="shared" si="59"/>
        <v/>
      </c>
      <c r="BH127" s="92" t="str">
        <f t="shared" si="60"/>
        <v/>
      </c>
      <c r="BI127" s="91" t="str">
        <f t="shared" si="61"/>
        <v/>
      </c>
      <c r="BJ127" s="92" t="str">
        <f t="shared" si="62"/>
        <v/>
      </c>
      <c r="BK127" s="92" t="str">
        <f t="shared" si="63"/>
        <v/>
      </c>
      <c r="BL127" s="91" t="str">
        <f t="shared" si="64"/>
        <v/>
      </c>
      <c r="BM127" s="92" t="str">
        <f t="shared" si="65"/>
        <v/>
      </c>
      <c r="BN127" s="92" t="str">
        <f t="shared" si="66"/>
        <v/>
      </c>
    </row>
    <row r="128" spans="1:66" ht="15.75" customHeight="1">
      <c r="A128" s="119" t="str">
        <f>IF(A$6="LECTURE","",IF('Database (LECTURE-RES-PRAC)'!A123="","",'Database (LECTURE-RES-PRAC)'!A123))</f>
        <v/>
      </c>
      <c r="B128" s="119" t="str">
        <f>IF(B$6="LECTURE","",IF('Database (LECTURE-RES-PRAC)'!B123="","",'Database (LECTURE-RES-PRAC)'!B123))</f>
        <v/>
      </c>
      <c r="C128" s="119" t="str">
        <f>IF(C$6="LECTURE","",IF('Database (LECTURE-RES-PRAC)'!C123="","",'Database (LECTURE-RES-PRAC)'!C123))</f>
        <v/>
      </c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116" t="str">
        <f t="shared" si="67"/>
        <v/>
      </c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116" t="str">
        <f t="shared" si="2"/>
        <v/>
      </c>
      <c r="Z128" s="57"/>
      <c r="AA128" s="57"/>
      <c r="AB128" s="57"/>
      <c r="AC128" s="57"/>
      <c r="AD128" s="57"/>
      <c r="AE128" s="57"/>
      <c r="AF128" s="57"/>
      <c r="AG128" s="57"/>
      <c r="AH128" s="57"/>
      <c r="AI128" s="57"/>
      <c r="AJ128" s="117" t="str">
        <f t="shared" si="36"/>
        <v/>
      </c>
      <c r="AK128" s="120" t="str">
        <f t="shared" si="37"/>
        <v/>
      </c>
      <c r="AL128" s="92" t="str">
        <f t="shared" si="38"/>
        <v/>
      </c>
      <c r="AM128" s="92" t="str">
        <f t="shared" si="39"/>
        <v/>
      </c>
      <c r="AN128" s="120" t="str">
        <f t="shared" si="40"/>
        <v/>
      </c>
      <c r="AO128" s="92" t="str">
        <f t="shared" si="41"/>
        <v/>
      </c>
      <c r="AP128" s="92" t="str">
        <f t="shared" si="42"/>
        <v/>
      </c>
      <c r="AQ128" s="120" t="str">
        <f t="shared" si="43"/>
        <v/>
      </c>
      <c r="AR128" s="92" t="str">
        <f t="shared" si="44"/>
        <v/>
      </c>
      <c r="AS128" s="92" t="str">
        <f t="shared" si="45"/>
        <v/>
      </c>
      <c r="AT128" s="120" t="str">
        <f t="shared" si="46"/>
        <v/>
      </c>
      <c r="AU128" s="92" t="str">
        <f t="shared" si="47"/>
        <v/>
      </c>
      <c r="AV128" s="92" t="str">
        <f t="shared" si="48"/>
        <v/>
      </c>
      <c r="AW128" s="120" t="str">
        <f t="shared" si="49"/>
        <v/>
      </c>
      <c r="AX128" s="92" t="str">
        <f t="shared" si="50"/>
        <v/>
      </c>
      <c r="AY128" s="92" t="str">
        <f t="shared" si="51"/>
        <v/>
      </c>
      <c r="AZ128" s="91" t="str">
        <f t="shared" si="52"/>
        <v/>
      </c>
      <c r="BA128" s="92" t="str">
        <f t="shared" si="53"/>
        <v/>
      </c>
      <c r="BB128" s="92" t="str">
        <f t="shared" si="54"/>
        <v/>
      </c>
      <c r="BC128" s="91" t="str">
        <f t="shared" si="55"/>
        <v/>
      </c>
      <c r="BD128" s="92" t="str">
        <f t="shared" si="56"/>
        <v/>
      </c>
      <c r="BE128" s="92" t="str">
        <f t="shared" si="57"/>
        <v/>
      </c>
      <c r="BF128" s="91" t="str">
        <f t="shared" si="58"/>
        <v/>
      </c>
      <c r="BG128" s="92" t="str">
        <f t="shared" si="59"/>
        <v/>
      </c>
      <c r="BH128" s="92" t="str">
        <f t="shared" si="60"/>
        <v/>
      </c>
      <c r="BI128" s="91" t="str">
        <f t="shared" si="61"/>
        <v/>
      </c>
      <c r="BJ128" s="92" t="str">
        <f t="shared" si="62"/>
        <v/>
      </c>
      <c r="BK128" s="92" t="str">
        <f t="shared" si="63"/>
        <v/>
      </c>
      <c r="BL128" s="91" t="str">
        <f t="shared" si="64"/>
        <v/>
      </c>
      <c r="BM128" s="92" t="str">
        <f t="shared" si="65"/>
        <v/>
      </c>
      <c r="BN128" s="92" t="str">
        <f t="shared" si="66"/>
        <v/>
      </c>
    </row>
    <row r="129" spans="1:66" ht="15.75" customHeight="1">
      <c r="A129" s="119" t="str">
        <f>IF(A$6="LECTURE","",IF('Database (LECTURE-RES-PRAC)'!A124="","",'Database (LECTURE-RES-PRAC)'!A124))</f>
        <v/>
      </c>
      <c r="B129" s="119" t="str">
        <f>IF(B$6="LECTURE","",IF('Database (LECTURE-RES-PRAC)'!B124="","",'Database (LECTURE-RES-PRAC)'!B124))</f>
        <v/>
      </c>
      <c r="C129" s="119" t="str">
        <f>IF(C$6="LECTURE","",IF('Database (LECTURE-RES-PRAC)'!C124="","",'Database (LECTURE-RES-PRAC)'!C124))</f>
        <v/>
      </c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116" t="str">
        <f t="shared" si="67"/>
        <v/>
      </c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116" t="str">
        <f t="shared" si="2"/>
        <v/>
      </c>
      <c r="Z129" s="57"/>
      <c r="AA129" s="57"/>
      <c r="AB129" s="57"/>
      <c r="AC129" s="57"/>
      <c r="AD129" s="57"/>
      <c r="AE129" s="57"/>
      <c r="AF129" s="57"/>
      <c r="AG129" s="57"/>
      <c r="AH129" s="57"/>
      <c r="AI129" s="57"/>
      <c r="AJ129" s="117" t="str">
        <f t="shared" si="36"/>
        <v/>
      </c>
      <c r="AK129" s="120" t="str">
        <f t="shared" si="37"/>
        <v/>
      </c>
      <c r="AL129" s="92" t="str">
        <f t="shared" si="38"/>
        <v/>
      </c>
      <c r="AM129" s="92" t="str">
        <f t="shared" si="39"/>
        <v/>
      </c>
      <c r="AN129" s="120" t="str">
        <f t="shared" si="40"/>
        <v/>
      </c>
      <c r="AO129" s="92" t="str">
        <f t="shared" si="41"/>
        <v/>
      </c>
      <c r="AP129" s="92" t="str">
        <f t="shared" si="42"/>
        <v/>
      </c>
      <c r="AQ129" s="120" t="str">
        <f t="shared" si="43"/>
        <v/>
      </c>
      <c r="AR129" s="92" t="str">
        <f t="shared" si="44"/>
        <v/>
      </c>
      <c r="AS129" s="92" t="str">
        <f t="shared" si="45"/>
        <v/>
      </c>
      <c r="AT129" s="120" t="str">
        <f t="shared" si="46"/>
        <v/>
      </c>
      <c r="AU129" s="92" t="str">
        <f t="shared" si="47"/>
        <v/>
      </c>
      <c r="AV129" s="92" t="str">
        <f t="shared" si="48"/>
        <v/>
      </c>
      <c r="AW129" s="120" t="str">
        <f t="shared" si="49"/>
        <v/>
      </c>
      <c r="AX129" s="92" t="str">
        <f t="shared" si="50"/>
        <v/>
      </c>
      <c r="AY129" s="92" t="str">
        <f t="shared" si="51"/>
        <v/>
      </c>
      <c r="AZ129" s="91" t="str">
        <f t="shared" si="52"/>
        <v/>
      </c>
      <c r="BA129" s="92" t="str">
        <f t="shared" si="53"/>
        <v/>
      </c>
      <c r="BB129" s="92" t="str">
        <f t="shared" si="54"/>
        <v/>
      </c>
      <c r="BC129" s="91" t="str">
        <f t="shared" si="55"/>
        <v/>
      </c>
      <c r="BD129" s="92" t="str">
        <f t="shared" si="56"/>
        <v/>
      </c>
      <c r="BE129" s="92" t="str">
        <f t="shared" si="57"/>
        <v/>
      </c>
      <c r="BF129" s="91" t="str">
        <f t="shared" si="58"/>
        <v/>
      </c>
      <c r="BG129" s="92" t="str">
        <f t="shared" si="59"/>
        <v/>
      </c>
      <c r="BH129" s="92" t="str">
        <f t="shared" si="60"/>
        <v/>
      </c>
      <c r="BI129" s="91" t="str">
        <f t="shared" si="61"/>
        <v/>
      </c>
      <c r="BJ129" s="92" t="str">
        <f t="shared" si="62"/>
        <v/>
      </c>
      <c r="BK129" s="92" t="str">
        <f t="shared" si="63"/>
        <v/>
      </c>
      <c r="BL129" s="91" t="str">
        <f t="shared" si="64"/>
        <v/>
      </c>
      <c r="BM129" s="92" t="str">
        <f t="shared" si="65"/>
        <v/>
      </c>
      <c r="BN129" s="92" t="str">
        <f t="shared" si="66"/>
        <v/>
      </c>
    </row>
    <row r="130" spans="1:66" ht="15.75" customHeight="1">
      <c r="A130" s="119" t="str">
        <f>IF(A$6="LECTURE","",IF('Database (LECTURE-RES-PRAC)'!A125="","",'Database (LECTURE-RES-PRAC)'!A125))</f>
        <v/>
      </c>
      <c r="B130" s="119" t="str">
        <f>IF(B$6="LECTURE","",IF('Database (LECTURE-RES-PRAC)'!B125="","",'Database (LECTURE-RES-PRAC)'!B125))</f>
        <v/>
      </c>
      <c r="C130" s="119" t="str">
        <f>IF(C$6="LECTURE","",IF('Database (LECTURE-RES-PRAC)'!C125="","",'Database (LECTURE-RES-PRAC)'!C125))</f>
        <v/>
      </c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116" t="str">
        <f t="shared" si="67"/>
        <v/>
      </c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116" t="str">
        <f t="shared" si="2"/>
        <v/>
      </c>
      <c r="Z130" s="57"/>
      <c r="AA130" s="57"/>
      <c r="AB130" s="57"/>
      <c r="AC130" s="57"/>
      <c r="AD130" s="57"/>
      <c r="AE130" s="57"/>
      <c r="AF130" s="57"/>
      <c r="AG130" s="57"/>
      <c r="AH130" s="57"/>
      <c r="AI130" s="57"/>
      <c r="AJ130" s="117" t="str">
        <f t="shared" si="36"/>
        <v/>
      </c>
      <c r="AK130" s="120" t="str">
        <f t="shared" si="37"/>
        <v/>
      </c>
      <c r="AL130" s="92" t="str">
        <f t="shared" si="38"/>
        <v/>
      </c>
      <c r="AM130" s="92" t="str">
        <f t="shared" si="39"/>
        <v/>
      </c>
      <c r="AN130" s="120" t="str">
        <f t="shared" si="40"/>
        <v/>
      </c>
      <c r="AO130" s="92" t="str">
        <f t="shared" si="41"/>
        <v/>
      </c>
      <c r="AP130" s="92" t="str">
        <f t="shared" si="42"/>
        <v/>
      </c>
      <c r="AQ130" s="120" t="str">
        <f t="shared" si="43"/>
        <v/>
      </c>
      <c r="AR130" s="92" t="str">
        <f t="shared" si="44"/>
        <v/>
      </c>
      <c r="AS130" s="92" t="str">
        <f t="shared" si="45"/>
        <v/>
      </c>
      <c r="AT130" s="120" t="str">
        <f t="shared" si="46"/>
        <v/>
      </c>
      <c r="AU130" s="92" t="str">
        <f t="shared" si="47"/>
        <v/>
      </c>
      <c r="AV130" s="92" t="str">
        <f t="shared" si="48"/>
        <v/>
      </c>
      <c r="AW130" s="120" t="str">
        <f t="shared" si="49"/>
        <v/>
      </c>
      <c r="AX130" s="92" t="str">
        <f t="shared" si="50"/>
        <v/>
      </c>
      <c r="AY130" s="92" t="str">
        <f t="shared" si="51"/>
        <v/>
      </c>
      <c r="AZ130" s="91" t="str">
        <f t="shared" si="52"/>
        <v/>
      </c>
      <c r="BA130" s="92" t="str">
        <f t="shared" si="53"/>
        <v/>
      </c>
      <c r="BB130" s="92" t="str">
        <f t="shared" si="54"/>
        <v/>
      </c>
      <c r="BC130" s="91" t="str">
        <f t="shared" si="55"/>
        <v/>
      </c>
      <c r="BD130" s="92" t="str">
        <f t="shared" si="56"/>
        <v/>
      </c>
      <c r="BE130" s="92" t="str">
        <f t="shared" si="57"/>
        <v/>
      </c>
      <c r="BF130" s="91" t="str">
        <f t="shared" si="58"/>
        <v/>
      </c>
      <c r="BG130" s="92" t="str">
        <f t="shared" si="59"/>
        <v/>
      </c>
      <c r="BH130" s="92" t="str">
        <f t="shared" si="60"/>
        <v/>
      </c>
      <c r="BI130" s="91" t="str">
        <f t="shared" si="61"/>
        <v/>
      </c>
      <c r="BJ130" s="92" t="str">
        <f t="shared" si="62"/>
        <v/>
      </c>
      <c r="BK130" s="92" t="str">
        <f t="shared" si="63"/>
        <v/>
      </c>
      <c r="BL130" s="91" t="str">
        <f t="shared" si="64"/>
        <v/>
      </c>
      <c r="BM130" s="92" t="str">
        <f t="shared" si="65"/>
        <v/>
      </c>
      <c r="BN130" s="92" t="str">
        <f t="shared" si="66"/>
        <v/>
      </c>
    </row>
    <row r="131" spans="1:66" ht="15.75" customHeight="1">
      <c r="A131" s="119" t="str">
        <f>IF(A$6="LECTURE","",IF('Database (LECTURE-RES-PRAC)'!A126="","",'Database (LECTURE-RES-PRAC)'!A126))</f>
        <v/>
      </c>
      <c r="B131" s="119" t="str">
        <f>IF(B$6="LECTURE","",IF('Database (LECTURE-RES-PRAC)'!B126="","",'Database (LECTURE-RES-PRAC)'!B126))</f>
        <v/>
      </c>
      <c r="C131" s="119" t="str">
        <f>IF(C$6="LECTURE","",IF('Database (LECTURE-RES-PRAC)'!C126="","",'Database (LECTURE-RES-PRAC)'!C126))</f>
        <v/>
      </c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116" t="str">
        <f t="shared" si="67"/>
        <v/>
      </c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116" t="str">
        <f t="shared" si="2"/>
        <v/>
      </c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  <c r="AJ131" s="117" t="str">
        <f t="shared" si="36"/>
        <v/>
      </c>
      <c r="AK131" s="120" t="str">
        <f t="shared" si="37"/>
        <v/>
      </c>
      <c r="AL131" s="92" t="str">
        <f t="shared" si="38"/>
        <v/>
      </c>
      <c r="AM131" s="92" t="str">
        <f t="shared" si="39"/>
        <v/>
      </c>
      <c r="AN131" s="120" t="str">
        <f t="shared" si="40"/>
        <v/>
      </c>
      <c r="AO131" s="92" t="str">
        <f t="shared" si="41"/>
        <v/>
      </c>
      <c r="AP131" s="92" t="str">
        <f t="shared" si="42"/>
        <v/>
      </c>
      <c r="AQ131" s="120" t="str">
        <f t="shared" si="43"/>
        <v/>
      </c>
      <c r="AR131" s="92" t="str">
        <f t="shared" si="44"/>
        <v/>
      </c>
      <c r="AS131" s="92" t="str">
        <f t="shared" si="45"/>
        <v/>
      </c>
      <c r="AT131" s="120" t="str">
        <f t="shared" si="46"/>
        <v/>
      </c>
      <c r="AU131" s="92" t="str">
        <f t="shared" si="47"/>
        <v/>
      </c>
      <c r="AV131" s="92" t="str">
        <f t="shared" si="48"/>
        <v/>
      </c>
      <c r="AW131" s="120" t="str">
        <f t="shared" si="49"/>
        <v/>
      </c>
      <c r="AX131" s="92" t="str">
        <f t="shared" si="50"/>
        <v/>
      </c>
      <c r="AY131" s="92" t="str">
        <f t="shared" si="51"/>
        <v/>
      </c>
      <c r="AZ131" s="91" t="str">
        <f t="shared" si="52"/>
        <v/>
      </c>
      <c r="BA131" s="92" t="str">
        <f t="shared" si="53"/>
        <v/>
      </c>
      <c r="BB131" s="92" t="str">
        <f t="shared" si="54"/>
        <v/>
      </c>
      <c r="BC131" s="91" t="str">
        <f t="shared" si="55"/>
        <v/>
      </c>
      <c r="BD131" s="92" t="str">
        <f t="shared" si="56"/>
        <v/>
      </c>
      <c r="BE131" s="92" t="str">
        <f t="shared" si="57"/>
        <v/>
      </c>
      <c r="BF131" s="91" t="str">
        <f t="shared" si="58"/>
        <v/>
      </c>
      <c r="BG131" s="92" t="str">
        <f t="shared" si="59"/>
        <v/>
      </c>
      <c r="BH131" s="92" t="str">
        <f t="shared" si="60"/>
        <v/>
      </c>
      <c r="BI131" s="91" t="str">
        <f t="shared" si="61"/>
        <v/>
      </c>
      <c r="BJ131" s="92" t="str">
        <f t="shared" si="62"/>
        <v/>
      </c>
      <c r="BK131" s="92" t="str">
        <f t="shared" si="63"/>
        <v/>
      </c>
      <c r="BL131" s="91" t="str">
        <f t="shared" si="64"/>
        <v/>
      </c>
      <c r="BM131" s="92" t="str">
        <f t="shared" si="65"/>
        <v/>
      </c>
      <c r="BN131" s="92" t="str">
        <f t="shared" si="66"/>
        <v/>
      </c>
    </row>
    <row r="132" spans="1:66" ht="15.75" customHeight="1">
      <c r="A132" s="119" t="str">
        <f>IF(A$6="LECTURE","",IF('Database (LECTURE-RES-PRAC)'!A127="","",'Database (LECTURE-RES-PRAC)'!A127))</f>
        <v/>
      </c>
      <c r="B132" s="119" t="str">
        <f>IF(B$6="LECTURE","",IF('Database (LECTURE-RES-PRAC)'!B127="","",'Database (LECTURE-RES-PRAC)'!B127))</f>
        <v/>
      </c>
      <c r="C132" s="119" t="str">
        <f>IF(C$6="LECTURE","",IF('Database (LECTURE-RES-PRAC)'!C127="","",'Database (LECTURE-RES-PRAC)'!C127))</f>
        <v/>
      </c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116" t="str">
        <f t="shared" si="67"/>
        <v/>
      </c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116" t="str">
        <f t="shared" si="2"/>
        <v/>
      </c>
      <c r="Z132" s="57"/>
      <c r="AA132" s="57"/>
      <c r="AB132" s="57"/>
      <c r="AC132" s="57"/>
      <c r="AD132" s="57"/>
      <c r="AE132" s="57"/>
      <c r="AF132" s="57"/>
      <c r="AG132" s="57"/>
      <c r="AH132" s="57"/>
      <c r="AI132" s="57"/>
      <c r="AJ132" s="117" t="str">
        <f t="shared" si="36"/>
        <v/>
      </c>
      <c r="AK132" s="120" t="str">
        <f t="shared" si="37"/>
        <v/>
      </c>
      <c r="AL132" s="92" t="str">
        <f t="shared" si="38"/>
        <v/>
      </c>
      <c r="AM132" s="92" t="str">
        <f t="shared" si="39"/>
        <v/>
      </c>
      <c r="AN132" s="120" t="str">
        <f t="shared" si="40"/>
        <v/>
      </c>
      <c r="AO132" s="92" t="str">
        <f t="shared" si="41"/>
        <v/>
      </c>
      <c r="AP132" s="92" t="str">
        <f t="shared" si="42"/>
        <v/>
      </c>
      <c r="AQ132" s="120" t="str">
        <f t="shared" si="43"/>
        <v/>
      </c>
      <c r="AR132" s="92" t="str">
        <f t="shared" si="44"/>
        <v/>
      </c>
      <c r="AS132" s="92" t="str">
        <f t="shared" si="45"/>
        <v/>
      </c>
      <c r="AT132" s="120" t="str">
        <f t="shared" si="46"/>
        <v/>
      </c>
      <c r="AU132" s="92" t="str">
        <f t="shared" si="47"/>
        <v/>
      </c>
      <c r="AV132" s="92" t="str">
        <f t="shared" si="48"/>
        <v/>
      </c>
      <c r="AW132" s="120" t="str">
        <f t="shared" si="49"/>
        <v/>
      </c>
      <c r="AX132" s="92" t="str">
        <f t="shared" si="50"/>
        <v/>
      </c>
      <c r="AY132" s="92" t="str">
        <f t="shared" si="51"/>
        <v/>
      </c>
      <c r="AZ132" s="91" t="str">
        <f t="shared" si="52"/>
        <v/>
      </c>
      <c r="BA132" s="92" t="str">
        <f t="shared" si="53"/>
        <v/>
      </c>
      <c r="BB132" s="92" t="str">
        <f t="shared" si="54"/>
        <v/>
      </c>
      <c r="BC132" s="91" t="str">
        <f t="shared" si="55"/>
        <v/>
      </c>
      <c r="BD132" s="92" t="str">
        <f t="shared" si="56"/>
        <v/>
      </c>
      <c r="BE132" s="92" t="str">
        <f t="shared" si="57"/>
        <v/>
      </c>
      <c r="BF132" s="91" t="str">
        <f t="shared" si="58"/>
        <v/>
      </c>
      <c r="BG132" s="92" t="str">
        <f t="shared" si="59"/>
        <v/>
      </c>
      <c r="BH132" s="92" t="str">
        <f t="shared" si="60"/>
        <v/>
      </c>
      <c r="BI132" s="91" t="str">
        <f t="shared" si="61"/>
        <v/>
      </c>
      <c r="BJ132" s="92" t="str">
        <f t="shared" si="62"/>
        <v/>
      </c>
      <c r="BK132" s="92" t="str">
        <f t="shared" si="63"/>
        <v/>
      </c>
      <c r="BL132" s="91" t="str">
        <f t="shared" si="64"/>
        <v/>
      </c>
      <c r="BM132" s="92" t="str">
        <f t="shared" si="65"/>
        <v/>
      </c>
      <c r="BN132" s="92" t="str">
        <f t="shared" si="66"/>
        <v/>
      </c>
    </row>
    <row r="133" spans="1:66" ht="15.75" customHeight="1">
      <c r="A133" s="119" t="str">
        <f>IF(A$6="LECTURE","",IF('Database (LECTURE-RES-PRAC)'!A128="","",'Database (LECTURE-RES-PRAC)'!A128))</f>
        <v/>
      </c>
      <c r="B133" s="119" t="str">
        <f>IF(B$6="LECTURE","",IF('Database (LECTURE-RES-PRAC)'!B128="","",'Database (LECTURE-RES-PRAC)'!B128))</f>
        <v/>
      </c>
      <c r="C133" s="119" t="str">
        <f>IF(C$6="LECTURE","",IF('Database (LECTURE-RES-PRAC)'!C128="","",'Database (LECTURE-RES-PRAC)'!C128))</f>
        <v/>
      </c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116" t="str">
        <f t="shared" si="67"/>
        <v/>
      </c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116" t="str">
        <f t="shared" si="2"/>
        <v/>
      </c>
      <c r="Z133" s="57"/>
      <c r="AA133" s="57"/>
      <c r="AB133" s="57"/>
      <c r="AC133" s="57"/>
      <c r="AD133" s="57"/>
      <c r="AE133" s="57"/>
      <c r="AF133" s="57"/>
      <c r="AG133" s="57"/>
      <c r="AH133" s="57"/>
      <c r="AI133" s="57"/>
      <c r="AJ133" s="117" t="str">
        <f t="shared" si="36"/>
        <v/>
      </c>
      <c r="AK133" s="120" t="str">
        <f t="shared" si="37"/>
        <v/>
      </c>
      <c r="AL133" s="92" t="str">
        <f t="shared" si="38"/>
        <v/>
      </c>
      <c r="AM133" s="92" t="str">
        <f t="shared" si="39"/>
        <v/>
      </c>
      <c r="AN133" s="120" t="str">
        <f t="shared" si="40"/>
        <v/>
      </c>
      <c r="AO133" s="92" t="str">
        <f t="shared" si="41"/>
        <v/>
      </c>
      <c r="AP133" s="92" t="str">
        <f t="shared" si="42"/>
        <v/>
      </c>
      <c r="AQ133" s="120" t="str">
        <f t="shared" si="43"/>
        <v/>
      </c>
      <c r="AR133" s="92" t="str">
        <f t="shared" si="44"/>
        <v/>
      </c>
      <c r="AS133" s="92" t="str">
        <f t="shared" si="45"/>
        <v/>
      </c>
      <c r="AT133" s="120" t="str">
        <f t="shared" si="46"/>
        <v/>
      </c>
      <c r="AU133" s="92" t="str">
        <f t="shared" si="47"/>
        <v/>
      </c>
      <c r="AV133" s="92" t="str">
        <f t="shared" si="48"/>
        <v/>
      </c>
      <c r="AW133" s="120" t="str">
        <f t="shared" si="49"/>
        <v/>
      </c>
      <c r="AX133" s="92" t="str">
        <f t="shared" si="50"/>
        <v/>
      </c>
      <c r="AY133" s="92" t="str">
        <f t="shared" si="51"/>
        <v/>
      </c>
      <c r="AZ133" s="91" t="str">
        <f t="shared" si="52"/>
        <v/>
      </c>
      <c r="BA133" s="92" t="str">
        <f t="shared" si="53"/>
        <v/>
      </c>
      <c r="BB133" s="92" t="str">
        <f t="shared" si="54"/>
        <v/>
      </c>
      <c r="BC133" s="91" t="str">
        <f t="shared" si="55"/>
        <v/>
      </c>
      <c r="BD133" s="92" t="str">
        <f t="shared" si="56"/>
        <v/>
      </c>
      <c r="BE133" s="92" t="str">
        <f t="shared" si="57"/>
        <v/>
      </c>
      <c r="BF133" s="91" t="str">
        <f t="shared" si="58"/>
        <v/>
      </c>
      <c r="BG133" s="92" t="str">
        <f t="shared" si="59"/>
        <v/>
      </c>
      <c r="BH133" s="92" t="str">
        <f t="shared" si="60"/>
        <v/>
      </c>
      <c r="BI133" s="91" t="str">
        <f t="shared" si="61"/>
        <v/>
      </c>
      <c r="BJ133" s="92" t="str">
        <f t="shared" si="62"/>
        <v/>
      </c>
      <c r="BK133" s="92" t="str">
        <f t="shared" si="63"/>
        <v/>
      </c>
      <c r="BL133" s="91" t="str">
        <f t="shared" si="64"/>
        <v/>
      </c>
      <c r="BM133" s="92" t="str">
        <f t="shared" si="65"/>
        <v/>
      </c>
      <c r="BN133" s="92" t="str">
        <f t="shared" si="66"/>
        <v/>
      </c>
    </row>
    <row r="134" spans="1:66" ht="15.75" customHeight="1">
      <c r="A134" s="119" t="str">
        <f>IF(A$6="LECTURE","",IF('Database (LECTURE-RES-PRAC)'!A129="","",'Database (LECTURE-RES-PRAC)'!A129))</f>
        <v/>
      </c>
      <c r="B134" s="119" t="str">
        <f>IF(B$6="LECTURE","",IF('Database (LECTURE-RES-PRAC)'!B129="","",'Database (LECTURE-RES-PRAC)'!B129))</f>
        <v/>
      </c>
      <c r="C134" s="119" t="str">
        <f>IF(C$6="LECTURE","",IF('Database (LECTURE-RES-PRAC)'!C129="","",'Database (LECTURE-RES-PRAC)'!C129))</f>
        <v/>
      </c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116" t="str">
        <f t="shared" si="67"/>
        <v/>
      </c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116" t="str">
        <f t="shared" si="2"/>
        <v/>
      </c>
      <c r="Z134" s="57"/>
      <c r="AA134" s="57"/>
      <c r="AB134" s="57"/>
      <c r="AC134" s="57"/>
      <c r="AD134" s="57"/>
      <c r="AE134" s="57"/>
      <c r="AF134" s="57"/>
      <c r="AG134" s="57"/>
      <c r="AH134" s="57"/>
      <c r="AI134" s="57"/>
      <c r="AJ134" s="117" t="str">
        <f t="shared" si="36"/>
        <v/>
      </c>
      <c r="AK134" s="120" t="str">
        <f t="shared" si="37"/>
        <v/>
      </c>
      <c r="AL134" s="92" t="str">
        <f t="shared" si="38"/>
        <v/>
      </c>
      <c r="AM134" s="92" t="str">
        <f t="shared" si="39"/>
        <v/>
      </c>
      <c r="AN134" s="120" t="str">
        <f t="shared" si="40"/>
        <v/>
      </c>
      <c r="AO134" s="92" t="str">
        <f t="shared" si="41"/>
        <v/>
      </c>
      <c r="AP134" s="92" t="str">
        <f t="shared" si="42"/>
        <v/>
      </c>
      <c r="AQ134" s="120" t="str">
        <f t="shared" si="43"/>
        <v/>
      </c>
      <c r="AR134" s="92" t="str">
        <f t="shared" si="44"/>
        <v/>
      </c>
      <c r="AS134" s="92" t="str">
        <f t="shared" si="45"/>
        <v/>
      </c>
      <c r="AT134" s="120" t="str">
        <f t="shared" si="46"/>
        <v/>
      </c>
      <c r="AU134" s="92" t="str">
        <f t="shared" si="47"/>
        <v/>
      </c>
      <c r="AV134" s="92" t="str">
        <f t="shared" si="48"/>
        <v/>
      </c>
      <c r="AW134" s="120" t="str">
        <f t="shared" si="49"/>
        <v/>
      </c>
      <c r="AX134" s="92" t="str">
        <f t="shared" si="50"/>
        <v/>
      </c>
      <c r="AY134" s="92" t="str">
        <f t="shared" si="51"/>
        <v/>
      </c>
      <c r="AZ134" s="91" t="str">
        <f t="shared" si="52"/>
        <v/>
      </c>
      <c r="BA134" s="92" t="str">
        <f t="shared" si="53"/>
        <v/>
      </c>
      <c r="BB134" s="92" t="str">
        <f t="shared" si="54"/>
        <v/>
      </c>
      <c r="BC134" s="91" t="str">
        <f t="shared" si="55"/>
        <v/>
      </c>
      <c r="BD134" s="92" t="str">
        <f t="shared" si="56"/>
        <v/>
      </c>
      <c r="BE134" s="92" t="str">
        <f t="shared" si="57"/>
        <v/>
      </c>
      <c r="BF134" s="91" t="str">
        <f t="shared" si="58"/>
        <v/>
      </c>
      <c r="BG134" s="92" t="str">
        <f t="shared" si="59"/>
        <v/>
      </c>
      <c r="BH134" s="92" t="str">
        <f t="shared" si="60"/>
        <v/>
      </c>
      <c r="BI134" s="91" t="str">
        <f t="shared" si="61"/>
        <v/>
      </c>
      <c r="BJ134" s="92" t="str">
        <f t="shared" si="62"/>
        <v/>
      </c>
      <c r="BK134" s="92" t="str">
        <f t="shared" si="63"/>
        <v/>
      </c>
      <c r="BL134" s="91" t="str">
        <f t="shared" si="64"/>
        <v/>
      </c>
      <c r="BM134" s="92" t="str">
        <f t="shared" si="65"/>
        <v/>
      </c>
      <c r="BN134" s="92" t="str">
        <f t="shared" si="66"/>
        <v/>
      </c>
    </row>
    <row r="135" spans="1:66" ht="15.75" customHeight="1">
      <c r="A135" s="119" t="str">
        <f>IF(A$6="LECTURE","",IF('Database (LECTURE-RES-PRAC)'!A130="","",'Database (LECTURE-RES-PRAC)'!A130))</f>
        <v/>
      </c>
      <c r="B135" s="119" t="str">
        <f>IF(B$6="LECTURE","",IF('Database (LECTURE-RES-PRAC)'!B130="","",'Database (LECTURE-RES-PRAC)'!B130))</f>
        <v/>
      </c>
      <c r="C135" s="119" t="str">
        <f>IF(C$6="LECTURE","",IF('Database (LECTURE-RES-PRAC)'!C130="","",'Database (LECTURE-RES-PRAC)'!C130))</f>
        <v/>
      </c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116" t="str">
        <f t="shared" si="67"/>
        <v/>
      </c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116" t="str">
        <f t="shared" si="2"/>
        <v/>
      </c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  <c r="AJ135" s="117" t="str">
        <f t="shared" si="36"/>
        <v/>
      </c>
      <c r="AK135" s="120" t="str">
        <f t="shared" si="37"/>
        <v/>
      </c>
      <c r="AL135" s="92" t="str">
        <f t="shared" si="38"/>
        <v/>
      </c>
      <c r="AM135" s="92" t="str">
        <f t="shared" si="39"/>
        <v/>
      </c>
      <c r="AN135" s="120" t="str">
        <f t="shared" si="40"/>
        <v/>
      </c>
      <c r="AO135" s="92" t="str">
        <f t="shared" si="41"/>
        <v/>
      </c>
      <c r="AP135" s="92" t="str">
        <f t="shared" si="42"/>
        <v/>
      </c>
      <c r="AQ135" s="120" t="str">
        <f t="shared" si="43"/>
        <v/>
      </c>
      <c r="AR135" s="92" t="str">
        <f t="shared" si="44"/>
        <v/>
      </c>
      <c r="AS135" s="92" t="str">
        <f t="shared" si="45"/>
        <v/>
      </c>
      <c r="AT135" s="120" t="str">
        <f t="shared" si="46"/>
        <v/>
      </c>
      <c r="AU135" s="92" t="str">
        <f t="shared" si="47"/>
        <v/>
      </c>
      <c r="AV135" s="92" t="str">
        <f t="shared" si="48"/>
        <v/>
      </c>
      <c r="AW135" s="120" t="str">
        <f t="shared" si="49"/>
        <v/>
      </c>
      <c r="AX135" s="92" t="str">
        <f t="shared" si="50"/>
        <v/>
      </c>
      <c r="AY135" s="92" t="str">
        <f t="shared" si="51"/>
        <v/>
      </c>
      <c r="AZ135" s="91" t="str">
        <f t="shared" si="52"/>
        <v/>
      </c>
      <c r="BA135" s="92" t="str">
        <f t="shared" si="53"/>
        <v/>
      </c>
      <c r="BB135" s="92" t="str">
        <f t="shared" si="54"/>
        <v/>
      </c>
      <c r="BC135" s="91" t="str">
        <f t="shared" si="55"/>
        <v/>
      </c>
      <c r="BD135" s="92" t="str">
        <f t="shared" si="56"/>
        <v/>
      </c>
      <c r="BE135" s="92" t="str">
        <f t="shared" si="57"/>
        <v/>
      </c>
      <c r="BF135" s="91" t="str">
        <f t="shared" si="58"/>
        <v/>
      </c>
      <c r="BG135" s="92" t="str">
        <f t="shared" si="59"/>
        <v/>
      </c>
      <c r="BH135" s="92" t="str">
        <f t="shared" si="60"/>
        <v/>
      </c>
      <c r="BI135" s="91" t="str">
        <f t="shared" si="61"/>
        <v/>
      </c>
      <c r="BJ135" s="92" t="str">
        <f t="shared" si="62"/>
        <v/>
      </c>
      <c r="BK135" s="92" t="str">
        <f t="shared" si="63"/>
        <v/>
      </c>
      <c r="BL135" s="91" t="str">
        <f t="shared" si="64"/>
        <v/>
      </c>
      <c r="BM135" s="92" t="str">
        <f t="shared" si="65"/>
        <v/>
      </c>
      <c r="BN135" s="92" t="str">
        <f t="shared" si="66"/>
        <v/>
      </c>
    </row>
    <row r="136" spans="1:66" ht="15.75" customHeight="1">
      <c r="A136" s="119" t="str">
        <f>IF(A$6="LECTURE","",IF('Database (LECTURE-RES-PRAC)'!A131="","",'Database (LECTURE-RES-PRAC)'!A131))</f>
        <v/>
      </c>
      <c r="B136" s="119" t="str">
        <f>IF(B$6="LECTURE","",IF('Database (LECTURE-RES-PRAC)'!B131="","",'Database (LECTURE-RES-PRAC)'!B131))</f>
        <v/>
      </c>
      <c r="C136" s="119" t="str">
        <f>IF(C$6="LECTURE","",IF('Database (LECTURE-RES-PRAC)'!C131="","",'Database (LECTURE-RES-PRAC)'!C131))</f>
        <v/>
      </c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116" t="str">
        <f t="shared" si="67"/>
        <v/>
      </c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116" t="str">
        <f t="shared" si="2"/>
        <v/>
      </c>
      <c r="Z136" s="57"/>
      <c r="AA136" s="57"/>
      <c r="AB136" s="57"/>
      <c r="AC136" s="57"/>
      <c r="AD136" s="57"/>
      <c r="AE136" s="57"/>
      <c r="AF136" s="57"/>
      <c r="AG136" s="57"/>
      <c r="AH136" s="57"/>
      <c r="AI136" s="57"/>
      <c r="AJ136" s="117" t="str">
        <f t="shared" si="36"/>
        <v/>
      </c>
      <c r="AK136" s="120" t="str">
        <f t="shared" si="37"/>
        <v/>
      </c>
      <c r="AL136" s="92" t="str">
        <f t="shared" si="38"/>
        <v/>
      </c>
      <c r="AM136" s="92" t="str">
        <f t="shared" si="39"/>
        <v/>
      </c>
      <c r="AN136" s="120" t="str">
        <f t="shared" si="40"/>
        <v/>
      </c>
      <c r="AO136" s="92" t="str">
        <f t="shared" si="41"/>
        <v/>
      </c>
      <c r="AP136" s="92" t="str">
        <f t="shared" si="42"/>
        <v/>
      </c>
      <c r="AQ136" s="120" t="str">
        <f t="shared" si="43"/>
        <v/>
      </c>
      <c r="AR136" s="92" t="str">
        <f t="shared" si="44"/>
        <v/>
      </c>
      <c r="AS136" s="92" t="str">
        <f t="shared" si="45"/>
        <v/>
      </c>
      <c r="AT136" s="120" t="str">
        <f t="shared" si="46"/>
        <v/>
      </c>
      <c r="AU136" s="92" t="str">
        <f t="shared" si="47"/>
        <v/>
      </c>
      <c r="AV136" s="92" t="str">
        <f t="shared" si="48"/>
        <v/>
      </c>
      <c r="AW136" s="120" t="str">
        <f t="shared" si="49"/>
        <v/>
      </c>
      <c r="AX136" s="92" t="str">
        <f t="shared" si="50"/>
        <v/>
      </c>
      <c r="AY136" s="92" t="str">
        <f t="shared" si="51"/>
        <v/>
      </c>
      <c r="AZ136" s="91" t="str">
        <f t="shared" si="52"/>
        <v/>
      </c>
      <c r="BA136" s="92" t="str">
        <f t="shared" si="53"/>
        <v/>
      </c>
      <c r="BB136" s="92" t="str">
        <f t="shared" si="54"/>
        <v/>
      </c>
      <c r="BC136" s="91" t="str">
        <f t="shared" si="55"/>
        <v/>
      </c>
      <c r="BD136" s="92" t="str">
        <f t="shared" si="56"/>
        <v/>
      </c>
      <c r="BE136" s="92" t="str">
        <f t="shared" si="57"/>
        <v/>
      </c>
      <c r="BF136" s="91" t="str">
        <f t="shared" si="58"/>
        <v/>
      </c>
      <c r="BG136" s="92" t="str">
        <f t="shared" si="59"/>
        <v/>
      </c>
      <c r="BH136" s="92" t="str">
        <f t="shared" si="60"/>
        <v/>
      </c>
      <c r="BI136" s="91" t="str">
        <f t="shared" si="61"/>
        <v/>
      </c>
      <c r="BJ136" s="92" t="str">
        <f t="shared" si="62"/>
        <v/>
      </c>
      <c r="BK136" s="92" t="str">
        <f t="shared" si="63"/>
        <v/>
      </c>
      <c r="BL136" s="91" t="str">
        <f t="shared" si="64"/>
        <v/>
      </c>
      <c r="BM136" s="92" t="str">
        <f t="shared" si="65"/>
        <v/>
      </c>
      <c r="BN136" s="92" t="str">
        <f t="shared" si="66"/>
        <v/>
      </c>
    </row>
    <row r="137" spans="1:66" ht="15.75" customHeight="1">
      <c r="A137" s="119" t="str">
        <f>IF(A$6="LECTURE","",IF('Database (LECTURE-RES-PRAC)'!A132="","",'Database (LECTURE-RES-PRAC)'!A132))</f>
        <v/>
      </c>
      <c r="B137" s="119" t="str">
        <f>IF(B$6="LECTURE","",IF('Database (LECTURE-RES-PRAC)'!B132="","",'Database (LECTURE-RES-PRAC)'!B132))</f>
        <v/>
      </c>
      <c r="C137" s="119" t="str">
        <f>IF(C$6="LECTURE","",IF('Database (LECTURE-RES-PRAC)'!C132="","",'Database (LECTURE-RES-PRAC)'!C132))</f>
        <v/>
      </c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116" t="str">
        <f t="shared" si="67"/>
        <v/>
      </c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116" t="str">
        <f t="shared" si="2"/>
        <v/>
      </c>
      <c r="Z137" s="57"/>
      <c r="AA137" s="57"/>
      <c r="AB137" s="57"/>
      <c r="AC137" s="57"/>
      <c r="AD137" s="57"/>
      <c r="AE137" s="57"/>
      <c r="AF137" s="57"/>
      <c r="AG137" s="57"/>
      <c r="AH137" s="57"/>
      <c r="AI137" s="57"/>
      <c r="AJ137" s="117" t="str">
        <f t="shared" si="36"/>
        <v/>
      </c>
      <c r="AK137" s="120" t="str">
        <f t="shared" si="37"/>
        <v/>
      </c>
      <c r="AL137" s="92" t="str">
        <f t="shared" si="38"/>
        <v/>
      </c>
      <c r="AM137" s="92" t="str">
        <f t="shared" si="39"/>
        <v/>
      </c>
      <c r="AN137" s="120" t="str">
        <f t="shared" si="40"/>
        <v/>
      </c>
      <c r="AO137" s="92" t="str">
        <f t="shared" si="41"/>
        <v/>
      </c>
      <c r="AP137" s="92" t="str">
        <f t="shared" si="42"/>
        <v/>
      </c>
      <c r="AQ137" s="120" t="str">
        <f t="shared" si="43"/>
        <v/>
      </c>
      <c r="AR137" s="92" t="str">
        <f t="shared" si="44"/>
        <v/>
      </c>
      <c r="AS137" s="92" t="str">
        <f t="shared" si="45"/>
        <v/>
      </c>
      <c r="AT137" s="120" t="str">
        <f t="shared" si="46"/>
        <v/>
      </c>
      <c r="AU137" s="92" t="str">
        <f t="shared" si="47"/>
        <v/>
      </c>
      <c r="AV137" s="92" t="str">
        <f t="shared" si="48"/>
        <v/>
      </c>
      <c r="AW137" s="120" t="str">
        <f t="shared" si="49"/>
        <v/>
      </c>
      <c r="AX137" s="92" t="str">
        <f t="shared" si="50"/>
        <v/>
      </c>
      <c r="AY137" s="92" t="str">
        <f t="shared" si="51"/>
        <v/>
      </c>
      <c r="AZ137" s="91" t="str">
        <f t="shared" si="52"/>
        <v/>
      </c>
      <c r="BA137" s="92" t="str">
        <f t="shared" si="53"/>
        <v/>
      </c>
      <c r="BB137" s="92" t="str">
        <f t="shared" si="54"/>
        <v/>
      </c>
      <c r="BC137" s="91" t="str">
        <f t="shared" si="55"/>
        <v/>
      </c>
      <c r="BD137" s="92" t="str">
        <f t="shared" si="56"/>
        <v/>
      </c>
      <c r="BE137" s="92" t="str">
        <f t="shared" si="57"/>
        <v/>
      </c>
      <c r="BF137" s="91" t="str">
        <f t="shared" si="58"/>
        <v/>
      </c>
      <c r="BG137" s="92" t="str">
        <f t="shared" si="59"/>
        <v/>
      </c>
      <c r="BH137" s="92" t="str">
        <f t="shared" si="60"/>
        <v/>
      </c>
      <c r="BI137" s="91" t="str">
        <f t="shared" si="61"/>
        <v/>
      </c>
      <c r="BJ137" s="92" t="str">
        <f t="shared" si="62"/>
        <v/>
      </c>
      <c r="BK137" s="92" t="str">
        <f t="shared" si="63"/>
        <v/>
      </c>
      <c r="BL137" s="91" t="str">
        <f t="shared" si="64"/>
        <v/>
      </c>
      <c r="BM137" s="92" t="str">
        <f t="shared" si="65"/>
        <v/>
      </c>
      <c r="BN137" s="92" t="str">
        <f t="shared" si="66"/>
        <v/>
      </c>
    </row>
    <row r="138" spans="1:66" ht="15.75" customHeight="1">
      <c r="A138" s="119" t="str">
        <f>IF(A$6="LECTURE","",IF('Database (LECTURE-RES-PRAC)'!A133="","",'Database (LECTURE-RES-PRAC)'!A133))</f>
        <v/>
      </c>
      <c r="B138" s="119" t="str">
        <f>IF(B$6="LECTURE","",IF('Database (LECTURE-RES-PRAC)'!B133="","",'Database (LECTURE-RES-PRAC)'!B133))</f>
        <v/>
      </c>
      <c r="C138" s="119" t="str">
        <f>IF(C$6="LECTURE","",IF('Database (LECTURE-RES-PRAC)'!C133="","",'Database (LECTURE-RES-PRAC)'!C133))</f>
        <v/>
      </c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116" t="str">
        <f t="shared" si="67"/>
        <v/>
      </c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116" t="str">
        <f t="shared" si="2"/>
        <v/>
      </c>
      <c r="Z138" s="57"/>
      <c r="AA138" s="57"/>
      <c r="AB138" s="57"/>
      <c r="AC138" s="57"/>
      <c r="AD138" s="57"/>
      <c r="AE138" s="57"/>
      <c r="AF138" s="57"/>
      <c r="AG138" s="57"/>
      <c r="AH138" s="57"/>
      <c r="AI138" s="57"/>
      <c r="AJ138" s="117" t="str">
        <f t="shared" si="36"/>
        <v/>
      </c>
      <c r="AK138" s="120" t="str">
        <f t="shared" si="37"/>
        <v/>
      </c>
      <c r="AL138" s="92" t="str">
        <f t="shared" si="38"/>
        <v/>
      </c>
      <c r="AM138" s="92" t="str">
        <f t="shared" si="39"/>
        <v/>
      </c>
      <c r="AN138" s="120" t="str">
        <f t="shared" si="40"/>
        <v/>
      </c>
      <c r="AO138" s="92" t="str">
        <f t="shared" si="41"/>
        <v/>
      </c>
      <c r="AP138" s="92" t="str">
        <f t="shared" si="42"/>
        <v/>
      </c>
      <c r="AQ138" s="120" t="str">
        <f t="shared" si="43"/>
        <v/>
      </c>
      <c r="AR138" s="92" t="str">
        <f t="shared" si="44"/>
        <v/>
      </c>
      <c r="AS138" s="92" t="str">
        <f t="shared" si="45"/>
        <v/>
      </c>
      <c r="AT138" s="120" t="str">
        <f t="shared" si="46"/>
        <v/>
      </c>
      <c r="AU138" s="92" t="str">
        <f t="shared" si="47"/>
        <v/>
      </c>
      <c r="AV138" s="92" t="str">
        <f t="shared" si="48"/>
        <v/>
      </c>
      <c r="AW138" s="120" t="str">
        <f t="shared" si="49"/>
        <v/>
      </c>
      <c r="AX138" s="92" t="str">
        <f t="shared" si="50"/>
        <v/>
      </c>
      <c r="AY138" s="92" t="str">
        <f t="shared" si="51"/>
        <v/>
      </c>
      <c r="AZ138" s="91" t="str">
        <f t="shared" si="52"/>
        <v/>
      </c>
      <c r="BA138" s="92" t="str">
        <f t="shared" si="53"/>
        <v/>
      </c>
      <c r="BB138" s="92" t="str">
        <f t="shared" si="54"/>
        <v/>
      </c>
      <c r="BC138" s="91" t="str">
        <f t="shared" si="55"/>
        <v/>
      </c>
      <c r="BD138" s="92" t="str">
        <f t="shared" si="56"/>
        <v/>
      </c>
      <c r="BE138" s="92" t="str">
        <f t="shared" si="57"/>
        <v/>
      </c>
      <c r="BF138" s="91" t="str">
        <f t="shared" si="58"/>
        <v/>
      </c>
      <c r="BG138" s="92" t="str">
        <f t="shared" si="59"/>
        <v/>
      </c>
      <c r="BH138" s="92" t="str">
        <f t="shared" si="60"/>
        <v/>
      </c>
      <c r="BI138" s="91" t="str">
        <f t="shared" si="61"/>
        <v/>
      </c>
      <c r="BJ138" s="92" t="str">
        <f t="shared" si="62"/>
        <v/>
      </c>
      <c r="BK138" s="92" t="str">
        <f t="shared" si="63"/>
        <v/>
      </c>
      <c r="BL138" s="91" t="str">
        <f t="shared" si="64"/>
        <v/>
      </c>
      <c r="BM138" s="92" t="str">
        <f t="shared" si="65"/>
        <v/>
      </c>
      <c r="BN138" s="92" t="str">
        <f t="shared" si="66"/>
        <v/>
      </c>
    </row>
    <row r="139" spans="1:66" ht="15.75" customHeight="1">
      <c r="A139" s="119" t="str">
        <f>IF(A$6="LECTURE","",IF('Database (LECTURE-RES-PRAC)'!A134="","",'Database (LECTURE-RES-PRAC)'!A134))</f>
        <v/>
      </c>
      <c r="B139" s="119" t="str">
        <f>IF(B$6="LECTURE","",IF('Database (LECTURE-RES-PRAC)'!B134="","",'Database (LECTURE-RES-PRAC)'!B134))</f>
        <v/>
      </c>
      <c r="C139" s="119" t="str">
        <f>IF(C$6="LECTURE","",IF('Database (LECTURE-RES-PRAC)'!C134="","",'Database (LECTURE-RES-PRAC)'!C134))</f>
        <v/>
      </c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116" t="str">
        <f t="shared" si="67"/>
        <v/>
      </c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116" t="str">
        <f t="shared" si="2"/>
        <v/>
      </c>
      <c r="Z139" s="57"/>
      <c r="AA139" s="57"/>
      <c r="AB139" s="57"/>
      <c r="AC139" s="57"/>
      <c r="AD139" s="57"/>
      <c r="AE139" s="57"/>
      <c r="AF139" s="57"/>
      <c r="AG139" s="57"/>
      <c r="AH139" s="57"/>
      <c r="AI139" s="57"/>
      <c r="AJ139" s="117" t="str">
        <f t="shared" si="36"/>
        <v/>
      </c>
      <c r="AK139" s="120" t="str">
        <f t="shared" si="37"/>
        <v/>
      </c>
      <c r="AL139" s="92" t="str">
        <f t="shared" si="38"/>
        <v/>
      </c>
      <c r="AM139" s="92" t="str">
        <f t="shared" si="39"/>
        <v/>
      </c>
      <c r="AN139" s="120" t="str">
        <f t="shared" si="40"/>
        <v/>
      </c>
      <c r="AO139" s="92" t="str">
        <f t="shared" si="41"/>
        <v/>
      </c>
      <c r="AP139" s="92" t="str">
        <f t="shared" si="42"/>
        <v/>
      </c>
      <c r="AQ139" s="120" t="str">
        <f t="shared" si="43"/>
        <v/>
      </c>
      <c r="AR139" s="92" t="str">
        <f t="shared" si="44"/>
        <v/>
      </c>
      <c r="AS139" s="92" t="str">
        <f t="shared" si="45"/>
        <v/>
      </c>
      <c r="AT139" s="120" t="str">
        <f t="shared" si="46"/>
        <v/>
      </c>
      <c r="AU139" s="92" t="str">
        <f t="shared" si="47"/>
        <v/>
      </c>
      <c r="AV139" s="92" t="str">
        <f t="shared" si="48"/>
        <v/>
      </c>
      <c r="AW139" s="120" t="str">
        <f t="shared" si="49"/>
        <v/>
      </c>
      <c r="AX139" s="92" t="str">
        <f t="shared" si="50"/>
        <v/>
      </c>
      <c r="AY139" s="92" t="str">
        <f t="shared" si="51"/>
        <v/>
      </c>
      <c r="AZ139" s="91" t="str">
        <f t="shared" si="52"/>
        <v/>
      </c>
      <c r="BA139" s="92" t="str">
        <f t="shared" si="53"/>
        <v/>
      </c>
      <c r="BB139" s="92" t="str">
        <f t="shared" si="54"/>
        <v/>
      </c>
      <c r="BC139" s="91" t="str">
        <f t="shared" si="55"/>
        <v/>
      </c>
      <c r="BD139" s="92" t="str">
        <f t="shared" si="56"/>
        <v/>
      </c>
      <c r="BE139" s="92" t="str">
        <f t="shared" si="57"/>
        <v/>
      </c>
      <c r="BF139" s="91" t="str">
        <f t="shared" si="58"/>
        <v/>
      </c>
      <c r="BG139" s="92" t="str">
        <f t="shared" si="59"/>
        <v/>
      </c>
      <c r="BH139" s="92" t="str">
        <f t="shared" si="60"/>
        <v/>
      </c>
      <c r="BI139" s="91" t="str">
        <f t="shared" si="61"/>
        <v/>
      </c>
      <c r="BJ139" s="92" t="str">
        <f t="shared" si="62"/>
        <v/>
      </c>
      <c r="BK139" s="92" t="str">
        <f t="shared" si="63"/>
        <v/>
      </c>
      <c r="BL139" s="91" t="str">
        <f t="shared" si="64"/>
        <v/>
      </c>
      <c r="BM139" s="92" t="str">
        <f t="shared" si="65"/>
        <v/>
      </c>
      <c r="BN139" s="92" t="str">
        <f t="shared" si="66"/>
        <v/>
      </c>
    </row>
    <row r="140" spans="1:66" ht="15.75" customHeight="1">
      <c r="A140" s="119" t="str">
        <f>IF(A$6="LECTURE","",IF('Database (LECTURE-RES-PRAC)'!A135="","",'Database (LECTURE-RES-PRAC)'!A135))</f>
        <v/>
      </c>
      <c r="B140" s="119" t="str">
        <f>IF(B$6="LECTURE","",IF('Database (LECTURE-RES-PRAC)'!B135="","",'Database (LECTURE-RES-PRAC)'!B135))</f>
        <v/>
      </c>
      <c r="C140" s="119" t="str">
        <f>IF(C$6="LECTURE","",IF('Database (LECTURE-RES-PRAC)'!C135="","",'Database (LECTURE-RES-PRAC)'!C135))</f>
        <v/>
      </c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116" t="str">
        <f t="shared" si="67"/>
        <v/>
      </c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116" t="str">
        <f t="shared" si="2"/>
        <v/>
      </c>
      <c r="Z140" s="57"/>
      <c r="AA140" s="57"/>
      <c r="AB140" s="57"/>
      <c r="AC140" s="57"/>
      <c r="AD140" s="57"/>
      <c r="AE140" s="57"/>
      <c r="AF140" s="57"/>
      <c r="AG140" s="57"/>
      <c r="AH140" s="57"/>
      <c r="AI140" s="57"/>
      <c r="AJ140" s="117" t="str">
        <f t="shared" si="36"/>
        <v/>
      </c>
      <c r="AK140" s="120" t="str">
        <f t="shared" si="37"/>
        <v/>
      </c>
      <c r="AL140" s="92" t="str">
        <f t="shared" si="38"/>
        <v/>
      </c>
      <c r="AM140" s="92" t="str">
        <f t="shared" si="39"/>
        <v/>
      </c>
      <c r="AN140" s="120" t="str">
        <f t="shared" si="40"/>
        <v/>
      </c>
      <c r="AO140" s="92" t="str">
        <f t="shared" si="41"/>
        <v/>
      </c>
      <c r="AP140" s="92" t="str">
        <f t="shared" si="42"/>
        <v/>
      </c>
      <c r="AQ140" s="120" t="str">
        <f t="shared" si="43"/>
        <v/>
      </c>
      <c r="AR140" s="92" t="str">
        <f t="shared" si="44"/>
        <v/>
      </c>
      <c r="AS140" s="92" t="str">
        <f t="shared" si="45"/>
        <v/>
      </c>
      <c r="AT140" s="120" t="str">
        <f t="shared" si="46"/>
        <v/>
      </c>
      <c r="AU140" s="92" t="str">
        <f t="shared" si="47"/>
        <v/>
      </c>
      <c r="AV140" s="92" t="str">
        <f t="shared" si="48"/>
        <v/>
      </c>
      <c r="AW140" s="120" t="str">
        <f t="shared" si="49"/>
        <v/>
      </c>
      <c r="AX140" s="92" t="str">
        <f t="shared" si="50"/>
        <v/>
      </c>
      <c r="AY140" s="92" t="str">
        <f t="shared" si="51"/>
        <v/>
      </c>
      <c r="AZ140" s="91" t="str">
        <f t="shared" si="52"/>
        <v/>
      </c>
      <c r="BA140" s="92" t="str">
        <f t="shared" si="53"/>
        <v/>
      </c>
      <c r="BB140" s="92" t="str">
        <f t="shared" si="54"/>
        <v/>
      </c>
      <c r="BC140" s="91" t="str">
        <f t="shared" si="55"/>
        <v/>
      </c>
      <c r="BD140" s="92" t="str">
        <f t="shared" si="56"/>
        <v/>
      </c>
      <c r="BE140" s="92" t="str">
        <f t="shared" si="57"/>
        <v/>
      </c>
      <c r="BF140" s="91" t="str">
        <f t="shared" si="58"/>
        <v/>
      </c>
      <c r="BG140" s="92" t="str">
        <f t="shared" si="59"/>
        <v/>
      </c>
      <c r="BH140" s="92" t="str">
        <f t="shared" si="60"/>
        <v/>
      </c>
      <c r="BI140" s="91" t="str">
        <f t="shared" si="61"/>
        <v/>
      </c>
      <c r="BJ140" s="92" t="str">
        <f t="shared" si="62"/>
        <v/>
      </c>
      <c r="BK140" s="92" t="str">
        <f t="shared" si="63"/>
        <v/>
      </c>
      <c r="BL140" s="91" t="str">
        <f t="shared" si="64"/>
        <v/>
      </c>
      <c r="BM140" s="92" t="str">
        <f t="shared" si="65"/>
        <v/>
      </c>
      <c r="BN140" s="92" t="str">
        <f t="shared" si="66"/>
        <v/>
      </c>
    </row>
    <row r="141" spans="1:66" ht="15.75" customHeight="1">
      <c r="A141" s="119" t="str">
        <f>IF(A$6="LECTURE","",IF('Database (LECTURE-RES-PRAC)'!A136="","",'Database (LECTURE-RES-PRAC)'!A136))</f>
        <v/>
      </c>
      <c r="B141" s="119" t="str">
        <f>IF(B$6="LECTURE","",IF('Database (LECTURE-RES-PRAC)'!B136="","",'Database (LECTURE-RES-PRAC)'!B136))</f>
        <v/>
      </c>
      <c r="C141" s="119" t="str">
        <f>IF(C$6="LECTURE","",IF('Database (LECTURE-RES-PRAC)'!C136="","",'Database (LECTURE-RES-PRAC)'!C136))</f>
        <v/>
      </c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116" t="str">
        <f t="shared" si="67"/>
        <v/>
      </c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116" t="str">
        <f t="shared" si="2"/>
        <v/>
      </c>
      <c r="Z141" s="57"/>
      <c r="AA141" s="57"/>
      <c r="AB141" s="57"/>
      <c r="AC141" s="57"/>
      <c r="AD141" s="57"/>
      <c r="AE141" s="57"/>
      <c r="AF141" s="57"/>
      <c r="AG141" s="57"/>
      <c r="AH141" s="57"/>
      <c r="AI141" s="57"/>
      <c r="AJ141" s="117" t="str">
        <f t="shared" si="36"/>
        <v/>
      </c>
      <c r="AK141" s="120" t="str">
        <f t="shared" si="37"/>
        <v/>
      </c>
      <c r="AL141" s="92" t="str">
        <f t="shared" si="38"/>
        <v/>
      </c>
      <c r="AM141" s="92" t="str">
        <f t="shared" si="39"/>
        <v/>
      </c>
      <c r="AN141" s="120" t="str">
        <f t="shared" si="40"/>
        <v/>
      </c>
      <c r="AO141" s="92" t="str">
        <f t="shared" si="41"/>
        <v/>
      </c>
      <c r="AP141" s="92" t="str">
        <f t="shared" si="42"/>
        <v/>
      </c>
      <c r="AQ141" s="120" t="str">
        <f t="shared" si="43"/>
        <v/>
      </c>
      <c r="AR141" s="92" t="str">
        <f t="shared" si="44"/>
        <v/>
      </c>
      <c r="AS141" s="92" t="str">
        <f t="shared" si="45"/>
        <v/>
      </c>
      <c r="AT141" s="120" t="str">
        <f t="shared" si="46"/>
        <v/>
      </c>
      <c r="AU141" s="92" t="str">
        <f t="shared" si="47"/>
        <v/>
      </c>
      <c r="AV141" s="92" t="str">
        <f t="shared" si="48"/>
        <v/>
      </c>
      <c r="AW141" s="120" t="str">
        <f t="shared" si="49"/>
        <v/>
      </c>
      <c r="AX141" s="92" t="str">
        <f t="shared" si="50"/>
        <v/>
      </c>
      <c r="AY141" s="92" t="str">
        <f t="shared" si="51"/>
        <v/>
      </c>
      <c r="AZ141" s="91" t="str">
        <f t="shared" si="52"/>
        <v/>
      </c>
      <c r="BA141" s="92" t="str">
        <f t="shared" si="53"/>
        <v/>
      </c>
      <c r="BB141" s="92" t="str">
        <f t="shared" si="54"/>
        <v/>
      </c>
      <c r="BC141" s="91" t="str">
        <f t="shared" si="55"/>
        <v/>
      </c>
      <c r="BD141" s="92" t="str">
        <f t="shared" si="56"/>
        <v/>
      </c>
      <c r="BE141" s="92" t="str">
        <f t="shared" si="57"/>
        <v/>
      </c>
      <c r="BF141" s="91" t="str">
        <f t="shared" si="58"/>
        <v/>
      </c>
      <c r="BG141" s="92" t="str">
        <f t="shared" si="59"/>
        <v/>
      </c>
      <c r="BH141" s="92" t="str">
        <f t="shared" si="60"/>
        <v/>
      </c>
      <c r="BI141" s="91" t="str">
        <f t="shared" si="61"/>
        <v/>
      </c>
      <c r="BJ141" s="92" t="str">
        <f t="shared" si="62"/>
        <v/>
      </c>
      <c r="BK141" s="92" t="str">
        <f t="shared" si="63"/>
        <v/>
      </c>
      <c r="BL141" s="91" t="str">
        <f t="shared" si="64"/>
        <v/>
      </c>
      <c r="BM141" s="92" t="str">
        <f t="shared" si="65"/>
        <v/>
      </c>
      <c r="BN141" s="92" t="str">
        <f t="shared" si="66"/>
        <v/>
      </c>
    </row>
    <row r="142" spans="1:66" ht="15.75" customHeight="1">
      <c r="A142" s="119" t="str">
        <f>IF(A$6="LECTURE","",IF('Database (LECTURE-RES-PRAC)'!A137="","",'Database (LECTURE-RES-PRAC)'!A137))</f>
        <v/>
      </c>
      <c r="B142" s="119" t="str">
        <f>IF(B$6="LECTURE","",IF('Database (LECTURE-RES-PRAC)'!B137="","",'Database (LECTURE-RES-PRAC)'!B137))</f>
        <v/>
      </c>
      <c r="C142" s="119" t="str">
        <f>IF(C$6="LECTURE","",IF('Database (LECTURE-RES-PRAC)'!C137="","",'Database (LECTURE-RES-PRAC)'!C137))</f>
        <v/>
      </c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116" t="str">
        <f t="shared" si="67"/>
        <v/>
      </c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116" t="str">
        <f t="shared" si="2"/>
        <v/>
      </c>
      <c r="Z142" s="57"/>
      <c r="AA142" s="57"/>
      <c r="AB142" s="57"/>
      <c r="AC142" s="57"/>
      <c r="AD142" s="57"/>
      <c r="AE142" s="57"/>
      <c r="AF142" s="57"/>
      <c r="AG142" s="57"/>
      <c r="AH142" s="57"/>
      <c r="AI142" s="57"/>
      <c r="AJ142" s="117" t="str">
        <f t="shared" si="36"/>
        <v/>
      </c>
      <c r="AK142" s="120" t="str">
        <f t="shared" si="37"/>
        <v/>
      </c>
      <c r="AL142" s="92" t="str">
        <f t="shared" si="38"/>
        <v/>
      </c>
      <c r="AM142" s="92" t="str">
        <f t="shared" si="39"/>
        <v/>
      </c>
      <c r="AN142" s="120" t="str">
        <f t="shared" si="40"/>
        <v/>
      </c>
      <c r="AO142" s="92" t="str">
        <f t="shared" si="41"/>
        <v/>
      </c>
      <c r="AP142" s="92" t="str">
        <f t="shared" si="42"/>
        <v/>
      </c>
      <c r="AQ142" s="120" t="str">
        <f t="shared" si="43"/>
        <v/>
      </c>
      <c r="AR142" s="92" t="str">
        <f t="shared" si="44"/>
        <v/>
      </c>
      <c r="AS142" s="92" t="str">
        <f t="shared" si="45"/>
        <v/>
      </c>
      <c r="AT142" s="120" t="str">
        <f t="shared" si="46"/>
        <v/>
      </c>
      <c r="AU142" s="92" t="str">
        <f t="shared" si="47"/>
        <v/>
      </c>
      <c r="AV142" s="92" t="str">
        <f t="shared" si="48"/>
        <v/>
      </c>
      <c r="AW142" s="120" t="str">
        <f t="shared" si="49"/>
        <v/>
      </c>
      <c r="AX142" s="92" t="str">
        <f t="shared" si="50"/>
        <v/>
      </c>
      <c r="AY142" s="92" t="str">
        <f t="shared" si="51"/>
        <v/>
      </c>
      <c r="AZ142" s="91" t="str">
        <f t="shared" si="52"/>
        <v/>
      </c>
      <c r="BA142" s="92" t="str">
        <f t="shared" si="53"/>
        <v/>
      </c>
      <c r="BB142" s="92" t="str">
        <f t="shared" si="54"/>
        <v/>
      </c>
      <c r="BC142" s="91" t="str">
        <f t="shared" si="55"/>
        <v/>
      </c>
      <c r="BD142" s="92" t="str">
        <f t="shared" si="56"/>
        <v/>
      </c>
      <c r="BE142" s="92" t="str">
        <f t="shared" si="57"/>
        <v/>
      </c>
      <c r="BF142" s="91" t="str">
        <f t="shared" si="58"/>
        <v/>
      </c>
      <c r="BG142" s="92" t="str">
        <f t="shared" si="59"/>
        <v/>
      </c>
      <c r="BH142" s="92" t="str">
        <f t="shared" si="60"/>
        <v/>
      </c>
      <c r="BI142" s="91" t="str">
        <f t="shared" si="61"/>
        <v/>
      </c>
      <c r="BJ142" s="92" t="str">
        <f t="shared" si="62"/>
        <v/>
      </c>
      <c r="BK142" s="92" t="str">
        <f t="shared" si="63"/>
        <v/>
      </c>
      <c r="BL142" s="91" t="str">
        <f t="shared" si="64"/>
        <v/>
      </c>
      <c r="BM142" s="92" t="str">
        <f t="shared" si="65"/>
        <v/>
      </c>
      <c r="BN142" s="92" t="str">
        <f t="shared" si="66"/>
        <v/>
      </c>
    </row>
    <row r="143" spans="1:66" ht="15.75" customHeight="1">
      <c r="A143" s="119" t="str">
        <f>IF(A$6="LECTURE","",IF('Database (LECTURE-RES-PRAC)'!A138="","",'Database (LECTURE-RES-PRAC)'!A138))</f>
        <v/>
      </c>
      <c r="B143" s="119" t="str">
        <f>IF(B$6="LECTURE","",IF('Database (LECTURE-RES-PRAC)'!B138="","",'Database (LECTURE-RES-PRAC)'!B138))</f>
        <v/>
      </c>
      <c r="C143" s="119" t="str">
        <f>IF(C$6="LECTURE","",IF('Database (LECTURE-RES-PRAC)'!C138="","",'Database (LECTURE-RES-PRAC)'!C138))</f>
        <v/>
      </c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116" t="str">
        <f t="shared" si="67"/>
        <v/>
      </c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116" t="str">
        <f t="shared" si="2"/>
        <v/>
      </c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117" t="str">
        <f t="shared" si="36"/>
        <v/>
      </c>
      <c r="AK143" s="120" t="str">
        <f t="shared" si="37"/>
        <v/>
      </c>
      <c r="AL143" s="92" t="str">
        <f t="shared" si="38"/>
        <v/>
      </c>
      <c r="AM143" s="92" t="str">
        <f t="shared" si="39"/>
        <v/>
      </c>
      <c r="AN143" s="120" t="str">
        <f t="shared" si="40"/>
        <v/>
      </c>
      <c r="AO143" s="92" t="str">
        <f t="shared" si="41"/>
        <v/>
      </c>
      <c r="AP143" s="92" t="str">
        <f t="shared" si="42"/>
        <v/>
      </c>
      <c r="AQ143" s="120" t="str">
        <f t="shared" si="43"/>
        <v/>
      </c>
      <c r="AR143" s="92" t="str">
        <f t="shared" si="44"/>
        <v/>
      </c>
      <c r="AS143" s="92" t="str">
        <f t="shared" si="45"/>
        <v/>
      </c>
      <c r="AT143" s="120" t="str">
        <f t="shared" si="46"/>
        <v/>
      </c>
      <c r="AU143" s="92" t="str">
        <f t="shared" si="47"/>
        <v/>
      </c>
      <c r="AV143" s="92" t="str">
        <f t="shared" si="48"/>
        <v/>
      </c>
      <c r="AW143" s="120" t="str">
        <f t="shared" si="49"/>
        <v/>
      </c>
      <c r="AX143" s="92" t="str">
        <f t="shared" si="50"/>
        <v/>
      </c>
      <c r="AY143" s="92" t="str">
        <f t="shared" si="51"/>
        <v/>
      </c>
      <c r="AZ143" s="91" t="str">
        <f t="shared" si="52"/>
        <v/>
      </c>
      <c r="BA143" s="92" t="str">
        <f t="shared" si="53"/>
        <v/>
      </c>
      <c r="BB143" s="92" t="str">
        <f t="shared" si="54"/>
        <v/>
      </c>
      <c r="BC143" s="91" t="str">
        <f t="shared" si="55"/>
        <v/>
      </c>
      <c r="BD143" s="92" t="str">
        <f t="shared" si="56"/>
        <v/>
      </c>
      <c r="BE143" s="92" t="str">
        <f t="shared" si="57"/>
        <v/>
      </c>
      <c r="BF143" s="91" t="str">
        <f t="shared" si="58"/>
        <v/>
      </c>
      <c r="BG143" s="92" t="str">
        <f t="shared" si="59"/>
        <v/>
      </c>
      <c r="BH143" s="92" t="str">
        <f t="shared" si="60"/>
        <v/>
      </c>
      <c r="BI143" s="91" t="str">
        <f t="shared" si="61"/>
        <v/>
      </c>
      <c r="BJ143" s="92" t="str">
        <f t="shared" si="62"/>
        <v/>
      </c>
      <c r="BK143" s="92" t="str">
        <f t="shared" si="63"/>
        <v/>
      </c>
      <c r="BL143" s="91" t="str">
        <f t="shared" si="64"/>
        <v/>
      </c>
      <c r="BM143" s="92" t="str">
        <f t="shared" si="65"/>
        <v/>
      </c>
      <c r="BN143" s="92" t="str">
        <f t="shared" si="66"/>
        <v/>
      </c>
    </row>
    <row r="144" spans="1:66" ht="15.75" customHeight="1">
      <c r="A144" s="119" t="str">
        <f>IF(A$6="LECTURE","",IF('Database (LECTURE-RES-PRAC)'!A139="","",'Database (LECTURE-RES-PRAC)'!A139))</f>
        <v/>
      </c>
      <c r="B144" s="119" t="str">
        <f>IF(B$6="LECTURE","",IF('Database (LECTURE-RES-PRAC)'!B139="","",'Database (LECTURE-RES-PRAC)'!B139))</f>
        <v/>
      </c>
      <c r="C144" s="119" t="str">
        <f>IF(C$6="LECTURE","",IF('Database (LECTURE-RES-PRAC)'!C139="","",'Database (LECTURE-RES-PRAC)'!C139))</f>
        <v/>
      </c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116" t="str">
        <f t="shared" si="67"/>
        <v/>
      </c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116" t="str">
        <f t="shared" si="2"/>
        <v/>
      </c>
      <c r="Z144" s="57"/>
      <c r="AA144" s="57"/>
      <c r="AB144" s="57"/>
      <c r="AC144" s="57"/>
      <c r="AD144" s="57"/>
      <c r="AE144" s="57"/>
      <c r="AF144" s="57"/>
      <c r="AG144" s="57"/>
      <c r="AH144" s="57"/>
      <c r="AI144" s="57"/>
      <c r="AJ144" s="117" t="str">
        <f t="shared" si="36"/>
        <v/>
      </c>
      <c r="AK144" s="120" t="str">
        <f t="shared" si="37"/>
        <v/>
      </c>
      <c r="AL144" s="92" t="str">
        <f t="shared" si="38"/>
        <v/>
      </c>
      <c r="AM144" s="92" t="str">
        <f t="shared" si="39"/>
        <v/>
      </c>
      <c r="AN144" s="120" t="str">
        <f t="shared" si="40"/>
        <v/>
      </c>
      <c r="AO144" s="92" t="str">
        <f t="shared" si="41"/>
        <v/>
      </c>
      <c r="AP144" s="92" t="str">
        <f t="shared" si="42"/>
        <v/>
      </c>
      <c r="AQ144" s="120" t="str">
        <f t="shared" si="43"/>
        <v/>
      </c>
      <c r="AR144" s="92" t="str">
        <f t="shared" si="44"/>
        <v/>
      </c>
      <c r="AS144" s="92" t="str">
        <f t="shared" si="45"/>
        <v/>
      </c>
      <c r="AT144" s="120" t="str">
        <f t="shared" si="46"/>
        <v/>
      </c>
      <c r="AU144" s="92" t="str">
        <f t="shared" si="47"/>
        <v/>
      </c>
      <c r="AV144" s="92" t="str">
        <f t="shared" si="48"/>
        <v/>
      </c>
      <c r="AW144" s="120" t="str">
        <f t="shared" si="49"/>
        <v/>
      </c>
      <c r="AX144" s="92" t="str">
        <f t="shared" si="50"/>
        <v/>
      </c>
      <c r="AY144" s="92" t="str">
        <f t="shared" si="51"/>
        <v/>
      </c>
      <c r="AZ144" s="91" t="str">
        <f t="shared" si="52"/>
        <v/>
      </c>
      <c r="BA144" s="92" t="str">
        <f t="shared" si="53"/>
        <v/>
      </c>
      <c r="BB144" s="92" t="str">
        <f t="shared" si="54"/>
        <v/>
      </c>
      <c r="BC144" s="91" t="str">
        <f t="shared" si="55"/>
        <v/>
      </c>
      <c r="BD144" s="92" t="str">
        <f t="shared" si="56"/>
        <v/>
      </c>
      <c r="BE144" s="92" t="str">
        <f t="shared" si="57"/>
        <v/>
      </c>
      <c r="BF144" s="91" t="str">
        <f t="shared" si="58"/>
        <v/>
      </c>
      <c r="BG144" s="92" t="str">
        <f t="shared" si="59"/>
        <v/>
      </c>
      <c r="BH144" s="92" t="str">
        <f t="shared" si="60"/>
        <v/>
      </c>
      <c r="BI144" s="91" t="str">
        <f t="shared" si="61"/>
        <v/>
      </c>
      <c r="BJ144" s="92" t="str">
        <f t="shared" si="62"/>
        <v/>
      </c>
      <c r="BK144" s="92" t="str">
        <f t="shared" si="63"/>
        <v/>
      </c>
      <c r="BL144" s="91" t="str">
        <f t="shared" si="64"/>
        <v/>
      </c>
      <c r="BM144" s="92" t="str">
        <f t="shared" si="65"/>
        <v/>
      </c>
      <c r="BN144" s="92" t="str">
        <f t="shared" si="66"/>
        <v/>
      </c>
    </row>
    <row r="145" spans="1:66" ht="15.75" customHeight="1">
      <c r="A145" s="119" t="str">
        <f>IF(A$6="LECTURE","",IF('Database (LECTURE-RES-PRAC)'!A140="","",'Database (LECTURE-RES-PRAC)'!A140))</f>
        <v/>
      </c>
      <c r="B145" s="119" t="str">
        <f>IF(B$6="LECTURE","",IF('Database (LECTURE-RES-PRAC)'!B140="","",'Database (LECTURE-RES-PRAC)'!B140))</f>
        <v/>
      </c>
      <c r="C145" s="119" t="str">
        <f>IF(C$6="LECTURE","",IF('Database (LECTURE-RES-PRAC)'!C140="","",'Database (LECTURE-RES-PRAC)'!C140))</f>
        <v/>
      </c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116" t="str">
        <f t="shared" si="67"/>
        <v/>
      </c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116" t="str">
        <f t="shared" si="2"/>
        <v/>
      </c>
      <c r="Z145" s="57"/>
      <c r="AA145" s="57"/>
      <c r="AB145" s="57"/>
      <c r="AC145" s="57"/>
      <c r="AD145" s="57"/>
      <c r="AE145" s="57"/>
      <c r="AF145" s="57"/>
      <c r="AG145" s="57"/>
      <c r="AH145" s="57"/>
      <c r="AI145" s="57"/>
      <c r="AJ145" s="117" t="str">
        <f t="shared" si="36"/>
        <v/>
      </c>
      <c r="AK145" s="120" t="str">
        <f t="shared" si="37"/>
        <v/>
      </c>
      <c r="AL145" s="92" t="str">
        <f t="shared" si="38"/>
        <v/>
      </c>
      <c r="AM145" s="92" t="str">
        <f t="shared" si="39"/>
        <v/>
      </c>
      <c r="AN145" s="120" t="str">
        <f t="shared" si="40"/>
        <v/>
      </c>
      <c r="AO145" s="92" t="str">
        <f t="shared" si="41"/>
        <v/>
      </c>
      <c r="AP145" s="92" t="str">
        <f t="shared" si="42"/>
        <v/>
      </c>
      <c r="AQ145" s="120" t="str">
        <f t="shared" si="43"/>
        <v/>
      </c>
      <c r="AR145" s="92" t="str">
        <f t="shared" si="44"/>
        <v/>
      </c>
      <c r="AS145" s="92" t="str">
        <f t="shared" si="45"/>
        <v/>
      </c>
      <c r="AT145" s="120" t="str">
        <f t="shared" si="46"/>
        <v/>
      </c>
      <c r="AU145" s="92" t="str">
        <f t="shared" si="47"/>
        <v/>
      </c>
      <c r="AV145" s="92" t="str">
        <f t="shared" si="48"/>
        <v/>
      </c>
      <c r="AW145" s="120" t="str">
        <f t="shared" si="49"/>
        <v/>
      </c>
      <c r="AX145" s="92" t="str">
        <f t="shared" si="50"/>
        <v/>
      </c>
      <c r="AY145" s="92" t="str">
        <f t="shared" si="51"/>
        <v/>
      </c>
      <c r="AZ145" s="91" t="str">
        <f t="shared" si="52"/>
        <v/>
      </c>
      <c r="BA145" s="92" t="str">
        <f t="shared" si="53"/>
        <v/>
      </c>
      <c r="BB145" s="92" t="str">
        <f t="shared" si="54"/>
        <v/>
      </c>
      <c r="BC145" s="91" t="str">
        <f t="shared" si="55"/>
        <v/>
      </c>
      <c r="BD145" s="92" t="str">
        <f t="shared" si="56"/>
        <v/>
      </c>
      <c r="BE145" s="92" t="str">
        <f t="shared" si="57"/>
        <v/>
      </c>
      <c r="BF145" s="91" t="str">
        <f t="shared" si="58"/>
        <v/>
      </c>
      <c r="BG145" s="92" t="str">
        <f t="shared" si="59"/>
        <v/>
      </c>
      <c r="BH145" s="92" t="str">
        <f t="shared" si="60"/>
        <v/>
      </c>
      <c r="BI145" s="91" t="str">
        <f t="shared" si="61"/>
        <v/>
      </c>
      <c r="BJ145" s="92" t="str">
        <f t="shared" si="62"/>
        <v/>
      </c>
      <c r="BK145" s="92" t="str">
        <f t="shared" si="63"/>
        <v/>
      </c>
      <c r="BL145" s="91" t="str">
        <f t="shared" si="64"/>
        <v/>
      </c>
      <c r="BM145" s="92" t="str">
        <f t="shared" si="65"/>
        <v/>
      </c>
      <c r="BN145" s="92" t="str">
        <f t="shared" si="66"/>
        <v/>
      </c>
    </row>
    <row r="146" spans="1:66" ht="15.75" customHeight="1">
      <c r="A146" s="119" t="str">
        <f>IF(A$6="LECTURE","",IF('Database (LECTURE-RES-PRAC)'!A141="","",'Database (LECTURE-RES-PRAC)'!A141))</f>
        <v/>
      </c>
      <c r="B146" s="119" t="str">
        <f>IF(B$6="LECTURE","",IF('Database (LECTURE-RES-PRAC)'!B141="","",'Database (LECTURE-RES-PRAC)'!B141))</f>
        <v/>
      </c>
      <c r="C146" s="119" t="str">
        <f>IF(C$6="LECTURE","",IF('Database (LECTURE-RES-PRAC)'!C141="","",'Database (LECTURE-RES-PRAC)'!C141))</f>
        <v/>
      </c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116" t="str">
        <f t="shared" si="67"/>
        <v/>
      </c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116" t="str">
        <f t="shared" si="2"/>
        <v/>
      </c>
      <c r="Z146" s="57"/>
      <c r="AA146" s="57"/>
      <c r="AB146" s="57"/>
      <c r="AC146" s="57"/>
      <c r="AD146" s="57"/>
      <c r="AE146" s="57"/>
      <c r="AF146" s="57"/>
      <c r="AG146" s="57"/>
      <c r="AH146" s="57"/>
      <c r="AI146" s="57"/>
      <c r="AJ146" s="117" t="str">
        <f t="shared" si="36"/>
        <v/>
      </c>
      <c r="AK146" s="120" t="str">
        <f t="shared" si="37"/>
        <v/>
      </c>
      <c r="AL146" s="92" t="str">
        <f t="shared" si="38"/>
        <v/>
      </c>
      <c r="AM146" s="92" t="str">
        <f t="shared" si="39"/>
        <v/>
      </c>
      <c r="AN146" s="120" t="str">
        <f t="shared" si="40"/>
        <v/>
      </c>
      <c r="AO146" s="92" t="str">
        <f t="shared" si="41"/>
        <v/>
      </c>
      <c r="AP146" s="92" t="str">
        <f t="shared" si="42"/>
        <v/>
      </c>
      <c r="AQ146" s="120" t="str">
        <f t="shared" si="43"/>
        <v/>
      </c>
      <c r="AR146" s="92" t="str">
        <f t="shared" si="44"/>
        <v/>
      </c>
      <c r="AS146" s="92" t="str">
        <f t="shared" si="45"/>
        <v/>
      </c>
      <c r="AT146" s="120" t="str">
        <f t="shared" si="46"/>
        <v/>
      </c>
      <c r="AU146" s="92" t="str">
        <f t="shared" si="47"/>
        <v/>
      </c>
      <c r="AV146" s="92" t="str">
        <f t="shared" si="48"/>
        <v/>
      </c>
      <c r="AW146" s="120" t="str">
        <f t="shared" si="49"/>
        <v/>
      </c>
      <c r="AX146" s="92" t="str">
        <f t="shared" si="50"/>
        <v/>
      </c>
      <c r="AY146" s="92" t="str">
        <f t="shared" si="51"/>
        <v/>
      </c>
      <c r="AZ146" s="91" t="str">
        <f t="shared" si="52"/>
        <v/>
      </c>
      <c r="BA146" s="92" t="str">
        <f t="shared" si="53"/>
        <v/>
      </c>
      <c r="BB146" s="92" t="str">
        <f t="shared" si="54"/>
        <v/>
      </c>
      <c r="BC146" s="91" t="str">
        <f t="shared" si="55"/>
        <v/>
      </c>
      <c r="BD146" s="92" t="str">
        <f t="shared" si="56"/>
        <v/>
      </c>
      <c r="BE146" s="92" t="str">
        <f t="shared" si="57"/>
        <v/>
      </c>
      <c r="BF146" s="91" t="str">
        <f t="shared" si="58"/>
        <v/>
      </c>
      <c r="BG146" s="92" t="str">
        <f t="shared" si="59"/>
        <v/>
      </c>
      <c r="BH146" s="92" t="str">
        <f t="shared" si="60"/>
        <v/>
      </c>
      <c r="BI146" s="91" t="str">
        <f t="shared" si="61"/>
        <v/>
      </c>
      <c r="BJ146" s="92" t="str">
        <f t="shared" si="62"/>
        <v/>
      </c>
      <c r="BK146" s="92" t="str">
        <f t="shared" si="63"/>
        <v/>
      </c>
      <c r="BL146" s="91" t="str">
        <f t="shared" si="64"/>
        <v/>
      </c>
      <c r="BM146" s="92" t="str">
        <f t="shared" si="65"/>
        <v/>
      </c>
      <c r="BN146" s="92" t="str">
        <f t="shared" si="66"/>
        <v/>
      </c>
    </row>
    <row r="147" spans="1:66" ht="15.75" customHeight="1">
      <c r="A147" s="119" t="str">
        <f>IF(A$6="LECTURE","",IF('Database (LECTURE-RES-PRAC)'!A142="","",'Database (LECTURE-RES-PRAC)'!A142))</f>
        <v/>
      </c>
      <c r="B147" s="119" t="str">
        <f>IF(B$6="LECTURE","",IF('Database (LECTURE-RES-PRAC)'!B142="","",'Database (LECTURE-RES-PRAC)'!B142))</f>
        <v/>
      </c>
      <c r="C147" s="119" t="str">
        <f>IF(C$6="LECTURE","",IF('Database (LECTURE-RES-PRAC)'!C142="","",'Database (LECTURE-RES-PRAC)'!C142))</f>
        <v/>
      </c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116" t="str">
        <f t="shared" si="67"/>
        <v/>
      </c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116" t="str">
        <f t="shared" si="2"/>
        <v/>
      </c>
      <c r="Z147" s="57"/>
      <c r="AA147" s="57"/>
      <c r="AB147" s="57"/>
      <c r="AC147" s="57"/>
      <c r="AD147" s="57"/>
      <c r="AE147" s="57"/>
      <c r="AF147" s="57"/>
      <c r="AG147" s="57"/>
      <c r="AH147" s="57"/>
      <c r="AI147" s="57"/>
      <c r="AJ147" s="117" t="str">
        <f t="shared" si="36"/>
        <v/>
      </c>
      <c r="AK147" s="120" t="str">
        <f t="shared" si="37"/>
        <v/>
      </c>
      <c r="AL147" s="92" t="str">
        <f t="shared" si="38"/>
        <v/>
      </c>
      <c r="AM147" s="92" t="str">
        <f t="shared" si="39"/>
        <v/>
      </c>
      <c r="AN147" s="120" t="str">
        <f t="shared" si="40"/>
        <v/>
      </c>
      <c r="AO147" s="92" t="str">
        <f t="shared" si="41"/>
        <v/>
      </c>
      <c r="AP147" s="92" t="str">
        <f t="shared" si="42"/>
        <v/>
      </c>
      <c r="AQ147" s="120" t="str">
        <f t="shared" si="43"/>
        <v/>
      </c>
      <c r="AR147" s="92" t="str">
        <f t="shared" si="44"/>
        <v/>
      </c>
      <c r="AS147" s="92" t="str">
        <f t="shared" si="45"/>
        <v/>
      </c>
      <c r="AT147" s="120" t="str">
        <f t="shared" si="46"/>
        <v/>
      </c>
      <c r="AU147" s="92" t="str">
        <f t="shared" si="47"/>
        <v/>
      </c>
      <c r="AV147" s="92" t="str">
        <f t="shared" si="48"/>
        <v/>
      </c>
      <c r="AW147" s="120" t="str">
        <f t="shared" si="49"/>
        <v/>
      </c>
      <c r="AX147" s="92" t="str">
        <f t="shared" si="50"/>
        <v/>
      </c>
      <c r="AY147" s="92" t="str">
        <f t="shared" si="51"/>
        <v/>
      </c>
      <c r="AZ147" s="91" t="str">
        <f t="shared" si="52"/>
        <v/>
      </c>
      <c r="BA147" s="92" t="str">
        <f t="shared" si="53"/>
        <v/>
      </c>
      <c r="BB147" s="92" t="str">
        <f t="shared" si="54"/>
        <v/>
      </c>
      <c r="BC147" s="91" t="str">
        <f t="shared" si="55"/>
        <v/>
      </c>
      <c r="BD147" s="92" t="str">
        <f t="shared" si="56"/>
        <v/>
      </c>
      <c r="BE147" s="92" t="str">
        <f t="shared" si="57"/>
        <v/>
      </c>
      <c r="BF147" s="91" t="str">
        <f t="shared" si="58"/>
        <v/>
      </c>
      <c r="BG147" s="92" t="str">
        <f t="shared" si="59"/>
        <v/>
      </c>
      <c r="BH147" s="92" t="str">
        <f t="shared" si="60"/>
        <v/>
      </c>
      <c r="BI147" s="91" t="str">
        <f t="shared" si="61"/>
        <v/>
      </c>
      <c r="BJ147" s="92" t="str">
        <f t="shared" si="62"/>
        <v/>
      </c>
      <c r="BK147" s="92" t="str">
        <f t="shared" si="63"/>
        <v/>
      </c>
      <c r="BL147" s="91" t="str">
        <f t="shared" si="64"/>
        <v/>
      </c>
      <c r="BM147" s="92" t="str">
        <f t="shared" si="65"/>
        <v/>
      </c>
      <c r="BN147" s="92" t="str">
        <f t="shared" si="66"/>
        <v/>
      </c>
    </row>
    <row r="148" spans="1:66" ht="15.75" customHeight="1">
      <c r="A148" s="119" t="str">
        <f>IF(A$6="LECTURE","",IF('Database (LECTURE-RES-PRAC)'!A143="","",'Database (LECTURE-RES-PRAC)'!A143))</f>
        <v/>
      </c>
      <c r="B148" s="119" t="str">
        <f>IF(B$6="LECTURE","",IF('Database (LECTURE-RES-PRAC)'!B143="","",'Database (LECTURE-RES-PRAC)'!B143))</f>
        <v/>
      </c>
      <c r="C148" s="119" t="str">
        <f>IF(C$6="LECTURE","",IF('Database (LECTURE-RES-PRAC)'!C143="","",'Database (LECTURE-RES-PRAC)'!C143))</f>
        <v/>
      </c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116" t="str">
        <f t="shared" si="67"/>
        <v/>
      </c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116" t="str">
        <f t="shared" si="2"/>
        <v/>
      </c>
      <c r="Z148" s="57"/>
      <c r="AA148" s="57"/>
      <c r="AB148" s="57"/>
      <c r="AC148" s="57"/>
      <c r="AD148" s="57"/>
      <c r="AE148" s="57"/>
      <c r="AF148" s="57"/>
      <c r="AG148" s="57"/>
      <c r="AH148" s="57"/>
      <c r="AI148" s="57"/>
      <c r="AJ148" s="117" t="str">
        <f t="shared" si="36"/>
        <v/>
      </c>
      <c r="AK148" s="120" t="str">
        <f t="shared" si="37"/>
        <v/>
      </c>
      <c r="AL148" s="92" t="str">
        <f t="shared" si="38"/>
        <v/>
      </c>
      <c r="AM148" s="92" t="str">
        <f t="shared" si="39"/>
        <v/>
      </c>
      <c r="AN148" s="120" t="str">
        <f t="shared" si="40"/>
        <v/>
      </c>
      <c r="AO148" s="92" t="str">
        <f t="shared" si="41"/>
        <v/>
      </c>
      <c r="AP148" s="92" t="str">
        <f t="shared" si="42"/>
        <v/>
      </c>
      <c r="AQ148" s="120" t="str">
        <f t="shared" si="43"/>
        <v/>
      </c>
      <c r="AR148" s="92" t="str">
        <f t="shared" si="44"/>
        <v/>
      </c>
      <c r="AS148" s="92" t="str">
        <f t="shared" si="45"/>
        <v/>
      </c>
      <c r="AT148" s="120" t="str">
        <f t="shared" si="46"/>
        <v/>
      </c>
      <c r="AU148" s="92" t="str">
        <f t="shared" si="47"/>
        <v/>
      </c>
      <c r="AV148" s="92" t="str">
        <f t="shared" si="48"/>
        <v/>
      </c>
      <c r="AW148" s="120" t="str">
        <f t="shared" si="49"/>
        <v/>
      </c>
      <c r="AX148" s="92" t="str">
        <f t="shared" si="50"/>
        <v/>
      </c>
      <c r="AY148" s="92" t="str">
        <f t="shared" si="51"/>
        <v/>
      </c>
      <c r="AZ148" s="91" t="str">
        <f t="shared" si="52"/>
        <v/>
      </c>
      <c r="BA148" s="92" t="str">
        <f t="shared" si="53"/>
        <v/>
      </c>
      <c r="BB148" s="92" t="str">
        <f t="shared" si="54"/>
        <v/>
      </c>
      <c r="BC148" s="91" t="str">
        <f t="shared" si="55"/>
        <v/>
      </c>
      <c r="BD148" s="92" t="str">
        <f t="shared" si="56"/>
        <v/>
      </c>
      <c r="BE148" s="92" t="str">
        <f t="shared" si="57"/>
        <v/>
      </c>
      <c r="BF148" s="91" t="str">
        <f t="shared" si="58"/>
        <v/>
      </c>
      <c r="BG148" s="92" t="str">
        <f t="shared" si="59"/>
        <v/>
      </c>
      <c r="BH148" s="92" t="str">
        <f t="shared" si="60"/>
        <v/>
      </c>
      <c r="BI148" s="91" t="str">
        <f t="shared" si="61"/>
        <v/>
      </c>
      <c r="BJ148" s="92" t="str">
        <f t="shared" si="62"/>
        <v/>
      </c>
      <c r="BK148" s="92" t="str">
        <f t="shared" si="63"/>
        <v/>
      </c>
      <c r="BL148" s="91" t="str">
        <f t="shared" si="64"/>
        <v/>
      </c>
      <c r="BM148" s="92" t="str">
        <f t="shared" si="65"/>
        <v/>
      </c>
      <c r="BN148" s="92" t="str">
        <f t="shared" si="66"/>
        <v/>
      </c>
    </row>
    <row r="149" spans="1:66" ht="15.75" customHeight="1">
      <c r="A149" s="119" t="str">
        <f>IF(A$6="LECTURE","",IF('Database (LECTURE-RES-PRAC)'!A144="","",'Database (LECTURE-RES-PRAC)'!A144))</f>
        <v/>
      </c>
      <c r="B149" s="119" t="str">
        <f>IF(B$6="LECTURE","",IF('Database (LECTURE-RES-PRAC)'!B144="","",'Database (LECTURE-RES-PRAC)'!B144))</f>
        <v/>
      </c>
      <c r="C149" s="119" t="str">
        <f>IF(C$6="LECTURE","",IF('Database (LECTURE-RES-PRAC)'!C144="","",'Database (LECTURE-RES-PRAC)'!C144))</f>
        <v/>
      </c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116" t="str">
        <f t="shared" si="67"/>
        <v/>
      </c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116" t="str">
        <f t="shared" si="2"/>
        <v/>
      </c>
      <c r="Z149" s="57"/>
      <c r="AA149" s="57"/>
      <c r="AB149" s="57"/>
      <c r="AC149" s="57"/>
      <c r="AD149" s="57"/>
      <c r="AE149" s="57"/>
      <c r="AF149" s="57"/>
      <c r="AG149" s="57"/>
      <c r="AH149" s="57"/>
      <c r="AI149" s="57"/>
      <c r="AJ149" s="117" t="str">
        <f t="shared" si="36"/>
        <v/>
      </c>
      <c r="AK149" s="120" t="str">
        <f t="shared" si="37"/>
        <v/>
      </c>
      <c r="AL149" s="92" t="str">
        <f t="shared" si="38"/>
        <v/>
      </c>
      <c r="AM149" s="92" t="str">
        <f t="shared" si="39"/>
        <v/>
      </c>
      <c r="AN149" s="120" t="str">
        <f t="shared" si="40"/>
        <v/>
      </c>
      <c r="AO149" s="92" t="str">
        <f t="shared" si="41"/>
        <v/>
      </c>
      <c r="AP149" s="92" t="str">
        <f t="shared" si="42"/>
        <v/>
      </c>
      <c r="AQ149" s="120" t="str">
        <f t="shared" si="43"/>
        <v/>
      </c>
      <c r="AR149" s="92" t="str">
        <f t="shared" si="44"/>
        <v/>
      </c>
      <c r="AS149" s="92" t="str">
        <f t="shared" si="45"/>
        <v/>
      </c>
      <c r="AT149" s="120" t="str">
        <f t="shared" si="46"/>
        <v/>
      </c>
      <c r="AU149" s="92" t="str">
        <f t="shared" si="47"/>
        <v/>
      </c>
      <c r="AV149" s="92" t="str">
        <f t="shared" si="48"/>
        <v/>
      </c>
      <c r="AW149" s="120" t="str">
        <f t="shared" si="49"/>
        <v/>
      </c>
      <c r="AX149" s="92" t="str">
        <f t="shared" si="50"/>
        <v/>
      </c>
      <c r="AY149" s="92" t="str">
        <f t="shared" si="51"/>
        <v/>
      </c>
      <c r="AZ149" s="91" t="str">
        <f t="shared" si="52"/>
        <v/>
      </c>
      <c r="BA149" s="92" t="str">
        <f t="shared" si="53"/>
        <v/>
      </c>
      <c r="BB149" s="92" t="str">
        <f t="shared" si="54"/>
        <v/>
      </c>
      <c r="BC149" s="91" t="str">
        <f t="shared" si="55"/>
        <v/>
      </c>
      <c r="BD149" s="92" t="str">
        <f t="shared" si="56"/>
        <v/>
      </c>
      <c r="BE149" s="92" t="str">
        <f t="shared" si="57"/>
        <v/>
      </c>
      <c r="BF149" s="91" t="str">
        <f t="shared" si="58"/>
        <v/>
      </c>
      <c r="BG149" s="92" t="str">
        <f t="shared" si="59"/>
        <v/>
      </c>
      <c r="BH149" s="92" t="str">
        <f t="shared" si="60"/>
        <v/>
      </c>
      <c r="BI149" s="91" t="str">
        <f t="shared" si="61"/>
        <v/>
      </c>
      <c r="BJ149" s="92" t="str">
        <f t="shared" si="62"/>
        <v/>
      </c>
      <c r="BK149" s="92" t="str">
        <f t="shared" si="63"/>
        <v/>
      </c>
      <c r="BL149" s="91" t="str">
        <f t="shared" si="64"/>
        <v/>
      </c>
      <c r="BM149" s="92" t="str">
        <f t="shared" si="65"/>
        <v/>
      </c>
      <c r="BN149" s="92" t="str">
        <f t="shared" si="66"/>
        <v/>
      </c>
    </row>
    <row r="150" spans="1:66" ht="15.75" customHeight="1">
      <c r="A150" s="119" t="str">
        <f>IF(A$6="LECTURE","",IF('Database (LECTURE-RES-PRAC)'!A145="","",'Database (LECTURE-RES-PRAC)'!A145))</f>
        <v/>
      </c>
      <c r="B150" s="119" t="str">
        <f>IF(B$6="LECTURE","",IF('Database (LECTURE-RES-PRAC)'!B145="","",'Database (LECTURE-RES-PRAC)'!B145))</f>
        <v/>
      </c>
      <c r="C150" s="119" t="str">
        <f>IF(C$6="LECTURE","",IF('Database (LECTURE-RES-PRAC)'!C145="","",'Database (LECTURE-RES-PRAC)'!C145))</f>
        <v/>
      </c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116" t="str">
        <f t="shared" si="67"/>
        <v/>
      </c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116" t="str">
        <f t="shared" si="2"/>
        <v/>
      </c>
      <c r="Z150" s="57"/>
      <c r="AA150" s="57"/>
      <c r="AB150" s="57"/>
      <c r="AC150" s="57"/>
      <c r="AD150" s="57"/>
      <c r="AE150" s="57"/>
      <c r="AF150" s="57"/>
      <c r="AG150" s="57"/>
      <c r="AH150" s="57"/>
      <c r="AI150" s="57"/>
      <c r="AJ150" s="117" t="str">
        <f t="shared" ref="AJ150:AJ213" si="68">IF(B150&lt;&gt;"",SUM(Z150:AI150),"")</f>
        <v/>
      </c>
      <c r="AK150" s="120" t="str">
        <f t="shared" si="37"/>
        <v/>
      </c>
      <c r="AL150" s="92" t="str">
        <f t="shared" si="38"/>
        <v/>
      </c>
      <c r="AM150" s="92" t="str">
        <f t="shared" si="39"/>
        <v/>
      </c>
      <c r="AN150" s="120" t="str">
        <f t="shared" si="40"/>
        <v/>
      </c>
      <c r="AO150" s="92" t="str">
        <f t="shared" si="41"/>
        <v/>
      </c>
      <c r="AP150" s="92" t="str">
        <f t="shared" si="42"/>
        <v/>
      </c>
      <c r="AQ150" s="120" t="str">
        <f t="shared" si="43"/>
        <v/>
      </c>
      <c r="AR150" s="92" t="str">
        <f t="shared" si="44"/>
        <v/>
      </c>
      <c r="AS150" s="92" t="str">
        <f t="shared" si="45"/>
        <v/>
      </c>
      <c r="AT150" s="120" t="str">
        <f t="shared" si="46"/>
        <v/>
      </c>
      <c r="AU150" s="92" t="str">
        <f t="shared" si="47"/>
        <v/>
      </c>
      <c r="AV150" s="92" t="str">
        <f t="shared" si="48"/>
        <v/>
      </c>
      <c r="AW150" s="120" t="str">
        <f t="shared" si="49"/>
        <v/>
      </c>
      <c r="AX150" s="92" t="str">
        <f t="shared" si="50"/>
        <v/>
      </c>
      <c r="AY150" s="92" t="str">
        <f t="shared" si="51"/>
        <v/>
      </c>
      <c r="AZ150" s="91" t="str">
        <f t="shared" si="52"/>
        <v/>
      </c>
      <c r="BA150" s="92" t="str">
        <f t="shared" si="53"/>
        <v/>
      </c>
      <c r="BB150" s="92" t="str">
        <f t="shared" si="54"/>
        <v/>
      </c>
      <c r="BC150" s="91" t="str">
        <f t="shared" si="55"/>
        <v/>
      </c>
      <c r="BD150" s="92" t="str">
        <f t="shared" si="56"/>
        <v/>
      </c>
      <c r="BE150" s="92" t="str">
        <f t="shared" si="57"/>
        <v/>
      </c>
      <c r="BF150" s="91" t="str">
        <f t="shared" si="58"/>
        <v/>
      </c>
      <c r="BG150" s="92" t="str">
        <f t="shared" si="59"/>
        <v/>
      </c>
      <c r="BH150" s="92" t="str">
        <f t="shared" si="60"/>
        <v/>
      </c>
      <c r="BI150" s="91" t="str">
        <f t="shared" si="61"/>
        <v/>
      </c>
      <c r="BJ150" s="92" t="str">
        <f t="shared" si="62"/>
        <v/>
      </c>
      <c r="BK150" s="92" t="str">
        <f t="shared" si="63"/>
        <v/>
      </c>
      <c r="BL150" s="91" t="str">
        <f t="shared" si="64"/>
        <v/>
      </c>
      <c r="BM150" s="92" t="str">
        <f t="shared" si="65"/>
        <v/>
      </c>
      <c r="BN150" s="92" t="str">
        <f t="shared" si="66"/>
        <v/>
      </c>
    </row>
    <row r="151" spans="1:66" ht="15.75" customHeight="1">
      <c r="A151" s="119" t="str">
        <f>IF(A$6="LECTURE","",IF('Database (LECTURE-RES-PRAC)'!A146="","",'Database (LECTURE-RES-PRAC)'!A146))</f>
        <v/>
      </c>
      <c r="B151" s="119" t="str">
        <f>IF(B$6="LECTURE","",IF('Database (LECTURE-RES-PRAC)'!B146="","",'Database (LECTURE-RES-PRAC)'!B146))</f>
        <v/>
      </c>
      <c r="C151" s="119" t="str">
        <f>IF(C$6="LECTURE","",IF('Database (LECTURE-RES-PRAC)'!C146="","",'Database (LECTURE-RES-PRAC)'!C146))</f>
        <v/>
      </c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116" t="str">
        <f t="shared" si="67"/>
        <v/>
      </c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116" t="str">
        <f t="shared" si="2"/>
        <v/>
      </c>
      <c r="Z151" s="57"/>
      <c r="AA151" s="57"/>
      <c r="AB151" s="57"/>
      <c r="AC151" s="57"/>
      <c r="AD151" s="57"/>
      <c r="AE151" s="57"/>
      <c r="AF151" s="57"/>
      <c r="AG151" s="57"/>
      <c r="AH151" s="57"/>
      <c r="AI151" s="57"/>
      <c r="AJ151" s="117" t="str">
        <f t="shared" si="68"/>
        <v/>
      </c>
      <c r="AK151" s="120" t="str">
        <f t="shared" ref="AK151:AK214" si="69">IF(B151&lt;&gt;"",IFERROR(IF((SUMIF(D$20:AI$20, "CLO1", D151:AI151)/AO$6)=0,"",(SUMIF(D$20:AI$20, "CLO1", D151:AI151)/AO$6)),""),"")</f>
        <v/>
      </c>
      <c r="AL151" s="92" t="str">
        <f t="shared" ref="AL151:AL214" si="70">IF(AK151="","",IF(AK151&gt;=B$10,"Y","N"))</f>
        <v/>
      </c>
      <c r="AM151" s="92" t="str">
        <f t="shared" ref="AM151:AM214" si="71">IF(AK151="","",IF(AK151&lt;50%,1,IF(AND(AK151&gt;=50%,AK151&lt;B$10),2,IF(AK151&gt;=B$10,3))))</f>
        <v/>
      </c>
      <c r="AN151" s="120" t="str">
        <f t="shared" ref="AN151:AN214" si="72">IF(B151&lt;&gt;"",IFERROR(IF((SUMIF(D$20:AI$20, "CLO2", D151:AI151)/AO$7)=0,"",(SUMIF(D$20:AI$20, "CLO2", D151:AI151)/AO$7)),""),"")</f>
        <v/>
      </c>
      <c r="AO151" s="92" t="str">
        <f t="shared" ref="AO151:AO214" si="73">IF(AN151="","",IF(AN151&gt;=B$10,"Y","N"))</f>
        <v/>
      </c>
      <c r="AP151" s="92" t="str">
        <f t="shared" ref="AP151:AP214" si="74">IF(AN151="","",IF(AN151&lt;50%,1,IF(AND(AN151&gt;=50%,AN151&lt;B$10),2,IF(AN151&gt;=B$10,3))))</f>
        <v/>
      </c>
      <c r="AQ151" s="120" t="str">
        <f t="shared" ref="AQ151:AQ214" si="75">IF(B151&lt;&gt;"",IFERROR(IF((SUMIF(D$20:AI$20, "CLO3", D151:AI151)/AO$8)=0,"",(SUMIF(D$20:AI$20, "CLO3", D151:AI151)/AO$8)),""),"")</f>
        <v/>
      </c>
      <c r="AR151" s="92" t="str">
        <f t="shared" ref="AR151:AR214" si="76">IF(AQ151="","",IF(AQ151&gt;=B$10,"Y","N"))</f>
        <v/>
      </c>
      <c r="AS151" s="92" t="str">
        <f t="shared" ref="AS151:AS214" si="77">IF(AQ151="","",IF(AQ151&lt;50%,1,IF(AND(AQ151&gt;=50%,AQ151&lt;B$10),2,IF(AQ151&gt;=B$10,3))))</f>
        <v/>
      </c>
      <c r="AT151" s="120" t="str">
        <f t="shared" ref="AT151:AT214" si="78">IF(B151&lt;&gt;"",IFERROR(IF((SUMIF(D$20:AI$20, "CLO4", D151:AI151)/AO$9)=0,"",(SUMIF(D$20:AI$20, "CLO4", D151:AI151)/AO$9)),""),"")</f>
        <v/>
      </c>
      <c r="AU151" s="92" t="str">
        <f t="shared" ref="AU151:AU214" si="79">IF(AT151="","",IF(AT151&gt;=B$10,"Y","N"))</f>
        <v/>
      </c>
      <c r="AV151" s="92" t="str">
        <f t="shared" ref="AV151:AV214" si="80">IF(AT151="","",IF(AT151&lt;50%,1,IF(AND(AT151&gt;=50%,AT151&lt;B$10),2,IF(AT151&gt;=B$10,3))))</f>
        <v/>
      </c>
      <c r="AW151" s="120" t="str">
        <f t="shared" ref="AW151:AW214" si="81">IF(B151&lt;&gt;"",IFERROR(IF((SUMIF(D$20:AI$20, "CLO5", D151:AI151)/AO$10)=0,"",(SUMIF(D$20:AI$20, "CLO5", D151:AI151)/AO$10)),""),"")</f>
        <v/>
      </c>
      <c r="AX151" s="92" t="str">
        <f t="shared" ref="AX151:AX214" si="82">IF(AW151="","",IF(AW151&gt;=B$10,"Y","N"))</f>
        <v/>
      </c>
      <c r="AY151" s="92" t="str">
        <f t="shared" ref="AY151:AY214" si="83">IF(AW151="","",IF(AW151&lt;50%,1,IF(AND(AW151&gt;=50%,AW151&lt;B$10),2,IF(AW151&gt;=B$10,3))))</f>
        <v/>
      </c>
      <c r="AZ151" s="91" t="str">
        <f t="shared" ref="AZ151:AZ214" si="84">IF(B151&lt;&gt;"",IFERROR(IF((SUMIF(D$20:AI$20, "CLO6", D151:AI151)/AO$11)=0,"",(SUMIF(D$20:AI$20, "CLO6", D151:AI151)/AO$11)),""),"")</f>
        <v/>
      </c>
      <c r="BA151" s="92" t="str">
        <f t="shared" ref="BA151:BA214" si="85">IF(AZ151="","",IF(AZ151&gt;=B$10,"Y","N"))</f>
        <v/>
      </c>
      <c r="BB151" s="92" t="str">
        <f t="shared" ref="BB151:BB214" si="86">IF(BA151="","",IF(BA151&lt;50%,1,IF(AND(BA151&gt;=50%,BA151&lt;B$10),2,IF(BA151&gt;=B$10,3))))</f>
        <v/>
      </c>
      <c r="BC151" s="91" t="str">
        <f t="shared" ref="BC151:BC214" si="87">IF(B151&lt;&gt;"",IFERROR(IF((SUMIF(D$20:AI$20, "CLO7", D151:AI151)/AO$12)=0,"",(SUMIF(D$20:AI$20, "CLO7", D151:AI151)/AO$12)),""),"")</f>
        <v/>
      </c>
      <c r="BD151" s="92" t="str">
        <f t="shared" ref="BD151:BD214" si="88">IF(BC151="","",IF(BC151&gt;=B$10,"Y","N"))</f>
        <v/>
      </c>
      <c r="BE151" s="92" t="str">
        <f t="shared" ref="BE151:BE214" si="89">IF(BD151="","",IF(BD151&lt;50%,1,IF(AND(BD151&gt;=50%,BD151&lt;B$10),2,IF(BD151&gt;=B$10,3))))</f>
        <v/>
      </c>
      <c r="BF151" s="91" t="str">
        <f t="shared" ref="BF151:BF214" si="90">IF(B151&lt;&gt;"",IFERROR(IF((SUMIF(D$20:AI$20, "CLO8", D151:AI151)/AO$13)=0,"",(SUMIF(D$20:AI$20, "CLO8", D151:AI151)/AO$13)),""),"")</f>
        <v/>
      </c>
      <c r="BG151" s="92" t="str">
        <f t="shared" ref="BG151:BG214" si="91">IF(BF151="","",IF(BF151&gt;=B$10,"Y","N"))</f>
        <v/>
      </c>
      <c r="BH151" s="92" t="str">
        <f t="shared" ref="BH151:BH214" si="92">IF(BG151="","",IF(BG151&lt;50%,1,IF(AND(BG151&gt;=50%,BG151&lt;B$10),2,IF(BG151&gt;=B$10,3))))</f>
        <v/>
      </c>
      <c r="BI151" s="91" t="str">
        <f t="shared" ref="BI151:BI214" si="93">IF(B151&lt;&gt;"",IFERROR(IF((SUMIF(D$20:AI$20, "CLO9", D151:AI151)/AO$14)=0,"",(SUMIF(D$20:AI$20, "CLO9", D151:AI151)/AO$14)),""),"")</f>
        <v/>
      </c>
      <c r="BJ151" s="92" t="str">
        <f t="shared" ref="BJ151:BJ214" si="94">IF(BI151="","",IF(BI151&gt;=B$10,"Y","N"))</f>
        <v/>
      </c>
      <c r="BK151" s="92" t="str">
        <f t="shared" ref="BK151:BK214" si="95">IF(BJ151="","",IF(BJ151&lt;50%,1,IF(AND(BJ151&gt;=50%,BJ151&lt;B$10),2,IF(BJ151&gt;=B$10,3))))</f>
        <v/>
      </c>
      <c r="BL151" s="91" t="str">
        <f t="shared" ref="BL151:BL214" si="96">IF(B151&lt;&gt;"",IFERROR(IF((SUMIF(D$20:AI$20,"CLO10",D151:AI151)/AO$15)=0,"",(SUMIF(D$20:AI$20,"CLO10",D151:AI151)/AO$15)),""),"")</f>
        <v/>
      </c>
      <c r="BM151" s="92" t="str">
        <f t="shared" ref="BM151:BM214" si="97">IF(BL151="","",IF(BL151&gt;=B$10,"Y","N"))</f>
        <v/>
      </c>
      <c r="BN151" s="92" t="str">
        <f t="shared" ref="BN151:BN214" si="98">IF(BM151="","",IF(BM151&lt;50%,1,IF(AND(BM151&gt;=50%,BM151&lt;B$10),2,IF(BM151&gt;=B$10,3))))</f>
        <v/>
      </c>
    </row>
    <row r="152" spans="1:66" ht="15.75" customHeight="1">
      <c r="A152" s="119" t="str">
        <f>IF(A$6="LECTURE","",IF('Database (LECTURE-RES-PRAC)'!A147="","",'Database (LECTURE-RES-PRAC)'!A147))</f>
        <v/>
      </c>
      <c r="B152" s="119" t="str">
        <f>IF(B$6="LECTURE","",IF('Database (LECTURE-RES-PRAC)'!B147="","",'Database (LECTURE-RES-PRAC)'!B147))</f>
        <v/>
      </c>
      <c r="C152" s="119" t="str">
        <f>IF(C$6="LECTURE","",IF('Database (LECTURE-RES-PRAC)'!C147="","",'Database (LECTURE-RES-PRAC)'!C147))</f>
        <v/>
      </c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116" t="str">
        <f t="shared" si="67"/>
        <v/>
      </c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116" t="str">
        <f t="shared" si="2"/>
        <v/>
      </c>
      <c r="Z152" s="57"/>
      <c r="AA152" s="57"/>
      <c r="AB152" s="57"/>
      <c r="AC152" s="57"/>
      <c r="AD152" s="57"/>
      <c r="AE152" s="57"/>
      <c r="AF152" s="57"/>
      <c r="AG152" s="57"/>
      <c r="AH152" s="57"/>
      <c r="AI152" s="57"/>
      <c r="AJ152" s="117" t="str">
        <f t="shared" si="68"/>
        <v/>
      </c>
      <c r="AK152" s="120" t="str">
        <f t="shared" si="69"/>
        <v/>
      </c>
      <c r="AL152" s="92" t="str">
        <f t="shared" si="70"/>
        <v/>
      </c>
      <c r="AM152" s="92" t="str">
        <f t="shared" si="71"/>
        <v/>
      </c>
      <c r="AN152" s="120" t="str">
        <f t="shared" si="72"/>
        <v/>
      </c>
      <c r="AO152" s="92" t="str">
        <f t="shared" si="73"/>
        <v/>
      </c>
      <c r="AP152" s="92" t="str">
        <f t="shared" si="74"/>
        <v/>
      </c>
      <c r="AQ152" s="120" t="str">
        <f t="shared" si="75"/>
        <v/>
      </c>
      <c r="AR152" s="92" t="str">
        <f t="shared" si="76"/>
        <v/>
      </c>
      <c r="AS152" s="92" t="str">
        <f t="shared" si="77"/>
        <v/>
      </c>
      <c r="AT152" s="120" t="str">
        <f t="shared" si="78"/>
        <v/>
      </c>
      <c r="AU152" s="92" t="str">
        <f t="shared" si="79"/>
        <v/>
      </c>
      <c r="AV152" s="92" t="str">
        <f t="shared" si="80"/>
        <v/>
      </c>
      <c r="AW152" s="120" t="str">
        <f t="shared" si="81"/>
        <v/>
      </c>
      <c r="AX152" s="92" t="str">
        <f t="shared" si="82"/>
        <v/>
      </c>
      <c r="AY152" s="92" t="str">
        <f t="shared" si="83"/>
        <v/>
      </c>
      <c r="AZ152" s="91" t="str">
        <f t="shared" si="84"/>
        <v/>
      </c>
      <c r="BA152" s="92" t="str">
        <f t="shared" si="85"/>
        <v/>
      </c>
      <c r="BB152" s="92" t="str">
        <f t="shared" si="86"/>
        <v/>
      </c>
      <c r="BC152" s="91" t="str">
        <f t="shared" si="87"/>
        <v/>
      </c>
      <c r="BD152" s="92" t="str">
        <f t="shared" si="88"/>
        <v/>
      </c>
      <c r="BE152" s="92" t="str">
        <f t="shared" si="89"/>
        <v/>
      </c>
      <c r="BF152" s="91" t="str">
        <f t="shared" si="90"/>
        <v/>
      </c>
      <c r="BG152" s="92" t="str">
        <f t="shared" si="91"/>
        <v/>
      </c>
      <c r="BH152" s="92" t="str">
        <f t="shared" si="92"/>
        <v/>
      </c>
      <c r="BI152" s="91" t="str">
        <f t="shared" si="93"/>
        <v/>
      </c>
      <c r="BJ152" s="92" t="str">
        <f t="shared" si="94"/>
        <v/>
      </c>
      <c r="BK152" s="92" t="str">
        <f t="shared" si="95"/>
        <v/>
      </c>
      <c r="BL152" s="91" t="str">
        <f t="shared" si="96"/>
        <v/>
      </c>
      <c r="BM152" s="92" t="str">
        <f t="shared" si="97"/>
        <v/>
      </c>
      <c r="BN152" s="92" t="str">
        <f t="shared" si="98"/>
        <v/>
      </c>
    </row>
    <row r="153" spans="1:66" ht="15.75" customHeight="1">
      <c r="A153" s="119" t="str">
        <f>IF(A$6="LECTURE","",IF('Database (LECTURE-RES-PRAC)'!A148="","",'Database (LECTURE-RES-PRAC)'!A148))</f>
        <v/>
      </c>
      <c r="B153" s="119" t="str">
        <f>IF(B$6="LECTURE","",IF('Database (LECTURE-RES-PRAC)'!B148="","",'Database (LECTURE-RES-PRAC)'!B148))</f>
        <v/>
      </c>
      <c r="C153" s="119" t="str">
        <f>IF(C$6="LECTURE","",IF('Database (LECTURE-RES-PRAC)'!C148="","",'Database (LECTURE-RES-PRAC)'!C148))</f>
        <v/>
      </c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116" t="str">
        <f t="shared" si="67"/>
        <v/>
      </c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116" t="str">
        <f t="shared" si="2"/>
        <v/>
      </c>
      <c r="Z153" s="57"/>
      <c r="AA153" s="57"/>
      <c r="AB153" s="57"/>
      <c r="AC153" s="57"/>
      <c r="AD153" s="57"/>
      <c r="AE153" s="57"/>
      <c r="AF153" s="57"/>
      <c r="AG153" s="57"/>
      <c r="AH153" s="57"/>
      <c r="AI153" s="57"/>
      <c r="AJ153" s="117" t="str">
        <f t="shared" si="68"/>
        <v/>
      </c>
      <c r="AK153" s="120" t="str">
        <f t="shared" si="69"/>
        <v/>
      </c>
      <c r="AL153" s="92" t="str">
        <f t="shared" si="70"/>
        <v/>
      </c>
      <c r="AM153" s="92" t="str">
        <f t="shared" si="71"/>
        <v/>
      </c>
      <c r="AN153" s="120" t="str">
        <f t="shared" si="72"/>
        <v/>
      </c>
      <c r="AO153" s="92" t="str">
        <f t="shared" si="73"/>
        <v/>
      </c>
      <c r="AP153" s="92" t="str">
        <f t="shared" si="74"/>
        <v/>
      </c>
      <c r="AQ153" s="120" t="str">
        <f t="shared" si="75"/>
        <v/>
      </c>
      <c r="AR153" s="92" t="str">
        <f t="shared" si="76"/>
        <v/>
      </c>
      <c r="AS153" s="92" t="str">
        <f t="shared" si="77"/>
        <v/>
      </c>
      <c r="AT153" s="120" t="str">
        <f t="shared" si="78"/>
        <v/>
      </c>
      <c r="AU153" s="92" t="str">
        <f t="shared" si="79"/>
        <v/>
      </c>
      <c r="AV153" s="92" t="str">
        <f t="shared" si="80"/>
        <v/>
      </c>
      <c r="AW153" s="120" t="str">
        <f t="shared" si="81"/>
        <v/>
      </c>
      <c r="AX153" s="92" t="str">
        <f t="shared" si="82"/>
        <v/>
      </c>
      <c r="AY153" s="92" t="str">
        <f t="shared" si="83"/>
        <v/>
      </c>
      <c r="AZ153" s="91" t="str">
        <f t="shared" si="84"/>
        <v/>
      </c>
      <c r="BA153" s="92" t="str">
        <f t="shared" si="85"/>
        <v/>
      </c>
      <c r="BB153" s="92" t="str">
        <f t="shared" si="86"/>
        <v/>
      </c>
      <c r="BC153" s="91" t="str">
        <f t="shared" si="87"/>
        <v/>
      </c>
      <c r="BD153" s="92" t="str">
        <f t="shared" si="88"/>
        <v/>
      </c>
      <c r="BE153" s="92" t="str">
        <f t="shared" si="89"/>
        <v/>
      </c>
      <c r="BF153" s="91" t="str">
        <f t="shared" si="90"/>
        <v/>
      </c>
      <c r="BG153" s="92" t="str">
        <f t="shared" si="91"/>
        <v/>
      </c>
      <c r="BH153" s="92" t="str">
        <f t="shared" si="92"/>
        <v/>
      </c>
      <c r="BI153" s="91" t="str">
        <f t="shared" si="93"/>
        <v/>
      </c>
      <c r="BJ153" s="92" t="str">
        <f t="shared" si="94"/>
        <v/>
      </c>
      <c r="BK153" s="92" t="str">
        <f t="shared" si="95"/>
        <v/>
      </c>
      <c r="BL153" s="91" t="str">
        <f t="shared" si="96"/>
        <v/>
      </c>
      <c r="BM153" s="92" t="str">
        <f t="shared" si="97"/>
        <v/>
      </c>
      <c r="BN153" s="92" t="str">
        <f t="shared" si="98"/>
        <v/>
      </c>
    </row>
    <row r="154" spans="1:66" ht="15.75" customHeight="1">
      <c r="A154" s="119" t="str">
        <f>IF(A$6="LECTURE","",IF('Database (LECTURE-RES-PRAC)'!A149="","",'Database (LECTURE-RES-PRAC)'!A149))</f>
        <v/>
      </c>
      <c r="B154" s="119" t="str">
        <f>IF(B$6="LECTURE","",IF('Database (LECTURE-RES-PRAC)'!B149="","",'Database (LECTURE-RES-PRAC)'!B149))</f>
        <v/>
      </c>
      <c r="C154" s="119" t="str">
        <f>IF(C$6="LECTURE","",IF('Database (LECTURE-RES-PRAC)'!C149="","",'Database (LECTURE-RES-PRAC)'!C149))</f>
        <v/>
      </c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116" t="str">
        <f t="shared" si="67"/>
        <v/>
      </c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116" t="str">
        <f t="shared" si="2"/>
        <v/>
      </c>
      <c r="Z154" s="57"/>
      <c r="AA154" s="57"/>
      <c r="AB154" s="57"/>
      <c r="AC154" s="57"/>
      <c r="AD154" s="57"/>
      <c r="AE154" s="57"/>
      <c r="AF154" s="57"/>
      <c r="AG154" s="57"/>
      <c r="AH154" s="57"/>
      <c r="AI154" s="57"/>
      <c r="AJ154" s="117" t="str">
        <f t="shared" si="68"/>
        <v/>
      </c>
      <c r="AK154" s="120" t="str">
        <f t="shared" si="69"/>
        <v/>
      </c>
      <c r="AL154" s="92" t="str">
        <f t="shared" si="70"/>
        <v/>
      </c>
      <c r="AM154" s="92" t="str">
        <f t="shared" si="71"/>
        <v/>
      </c>
      <c r="AN154" s="120" t="str">
        <f t="shared" si="72"/>
        <v/>
      </c>
      <c r="AO154" s="92" t="str">
        <f t="shared" si="73"/>
        <v/>
      </c>
      <c r="AP154" s="92" t="str">
        <f t="shared" si="74"/>
        <v/>
      </c>
      <c r="AQ154" s="120" t="str">
        <f t="shared" si="75"/>
        <v/>
      </c>
      <c r="AR154" s="92" t="str">
        <f t="shared" si="76"/>
        <v/>
      </c>
      <c r="AS154" s="92" t="str">
        <f t="shared" si="77"/>
        <v/>
      </c>
      <c r="AT154" s="120" t="str">
        <f t="shared" si="78"/>
        <v/>
      </c>
      <c r="AU154" s="92" t="str">
        <f t="shared" si="79"/>
        <v/>
      </c>
      <c r="AV154" s="92" t="str">
        <f t="shared" si="80"/>
        <v/>
      </c>
      <c r="AW154" s="120" t="str">
        <f t="shared" si="81"/>
        <v/>
      </c>
      <c r="AX154" s="92" t="str">
        <f t="shared" si="82"/>
        <v/>
      </c>
      <c r="AY154" s="92" t="str">
        <f t="shared" si="83"/>
        <v/>
      </c>
      <c r="AZ154" s="91" t="str">
        <f t="shared" si="84"/>
        <v/>
      </c>
      <c r="BA154" s="92" t="str">
        <f t="shared" si="85"/>
        <v/>
      </c>
      <c r="BB154" s="92" t="str">
        <f t="shared" si="86"/>
        <v/>
      </c>
      <c r="BC154" s="91" t="str">
        <f t="shared" si="87"/>
        <v/>
      </c>
      <c r="BD154" s="92" t="str">
        <f t="shared" si="88"/>
        <v/>
      </c>
      <c r="BE154" s="92" t="str">
        <f t="shared" si="89"/>
        <v/>
      </c>
      <c r="BF154" s="91" t="str">
        <f t="shared" si="90"/>
        <v/>
      </c>
      <c r="BG154" s="92" t="str">
        <f t="shared" si="91"/>
        <v/>
      </c>
      <c r="BH154" s="92" t="str">
        <f t="shared" si="92"/>
        <v/>
      </c>
      <c r="BI154" s="91" t="str">
        <f t="shared" si="93"/>
        <v/>
      </c>
      <c r="BJ154" s="92" t="str">
        <f t="shared" si="94"/>
        <v/>
      </c>
      <c r="BK154" s="92" t="str">
        <f t="shared" si="95"/>
        <v/>
      </c>
      <c r="BL154" s="91" t="str">
        <f t="shared" si="96"/>
        <v/>
      </c>
      <c r="BM154" s="92" t="str">
        <f t="shared" si="97"/>
        <v/>
      </c>
      <c r="BN154" s="92" t="str">
        <f t="shared" si="98"/>
        <v/>
      </c>
    </row>
    <row r="155" spans="1:66" ht="15.75" customHeight="1">
      <c r="A155" s="119" t="str">
        <f>IF(A$6="LECTURE","",IF('Database (LECTURE-RES-PRAC)'!A150="","",'Database (LECTURE-RES-PRAC)'!A150))</f>
        <v/>
      </c>
      <c r="B155" s="119" t="str">
        <f>IF(B$6="LECTURE","",IF('Database (LECTURE-RES-PRAC)'!B150="","",'Database (LECTURE-RES-PRAC)'!B150))</f>
        <v/>
      </c>
      <c r="C155" s="119" t="str">
        <f>IF(C$6="LECTURE","",IF('Database (LECTURE-RES-PRAC)'!C150="","",'Database (LECTURE-RES-PRAC)'!C150))</f>
        <v/>
      </c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116" t="str">
        <f t="shared" si="67"/>
        <v/>
      </c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116" t="str">
        <f t="shared" si="2"/>
        <v/>
      </c>
      <c r="Z155" s="57"/>
      <c r="AA155" s="57"/>
      <c r="AB155" s="57"/>
      <c r="AC155" s="57"/>
      <c r="AD155" s="57"/>
      <c r="AE155" s="57"/>
      <c r="AF155" s="57"/>
      <c r="AG155" s="57"/>
      <c r="AH155" s="57"/>
      <c r="AI155" s="57"/>
      <c r="AJ155" s="117" t="str">
        <f t="shared" si="68"/>
        <v/>
      </c>
      <c r="AK155" s="120" t="str">
        <f t="shared" si="69"/>
        <v/>
      </c>
      <c r="AL155" s="92" t="str">
        <f t="shared" si="70"/>
        <v/>
      </c>
      <c r="AM155" s="92" t="str">
        <f t="shared" si="71"/>
        <v/>
      </c>
      <c r="AN155" s="120" t="str">
        <f t="shared" si="72"/>
        <v/>
      </c>
      <c r="AO155" s="92" t="str">
        <f t="shared" si="73"/>
        <v/>
      </c>
      <c r="AP155" s="92" t="str">
        <f t="shared" si="74"/>
        <v/>
      </c>
      <c r="AQ155" s="120" t="str">
        <f t="shared" si="75"/>
        <v/>
      </c>
      <c r="AR155" s="92" t="str">
        <f t="shared" si="76"/>
        <v/>
      </c>
      <c r="AS155" s="92" t="str">
        <f t="shared" si="77"/>
        <v/>
      </c>
      <c r="AT155" s="120" t="str">
        <f t="shared" si="78"/>
        <v/>
      </c>
      <c r="AU155" s="92" t="str">
        <f t="shared" si="79"/>
        <v/>
      </c>
      <c r="AV155" s="92" t="str">
        <f t="shared" si="80"/>
        <v/>
      </c>
      <c r="AW155" s="120" t="str">
        <f t="shared" si="81"/>
        <v/>
      </c>
      <c r="AX155" s="92" t="str">
        <f t="shared" si="82"/>
        <v/>
      </c>
      <c r="AY155" s="92" t="str">
        <f t="shared" si="83"/>
        <v/>
      </c>
      <c r="AZ155" s="91" t="str">
        <f t="shared" si="84"/>
        <v/>
      </c>
      <c r="BA155" s="92" t="str">
        <f t="shared" si="85"/>
        <v/>
      </c>
      <c r="BB155" s="92" t="str">
        <f t="shared" si="86"/>
        <v/>
      </c>
      <c r="BC155" s="91" t="str">
        <f t="shared" si="87"/>
        <v/>
      </c>
      <c r="BD155" s="92" t="str">
        <f t="shared" si="88"/>
        <v/>
      </c>
      <c r="BE155" s="92" t="str">
        <f t="shared" si="89"/>
        <v/>
      </c>
      <c r="BF155" s="91" t="str">
        <f t="shared" si="90"/>
        <v/>
      </c>
      <c r="BG155" s="92" t="str">
        <f t="shared" si="91"/>
        <v/>
      </c>
      <c r="BH155" s="92" t="str">
        <f t="shared" si="92"/>
        <v/>
      </c>
      <c r="BI155" s="91" t="str">
        <f t="shared" si="93"/>
        <v/>
      </c>
      <c r="BJ155" s="92" t="str">
        <f t="shared" si="94"/>
        <v/>
      </c>
      <c r="BK155" s="92" t="str">
        <f t="shared" si="95"/>
        <v/>
      </c>
      <c r="BL155" s="91" t="str">
        <f t="shared" si="96"/>
        <v/>
      </c>
      <c r="BM155" s="92" t="str">
        <f t="shared" si="97"/>
        <v/>
      </c>
      <c r="BN155" s="92" t="str">
        <f t="shared" si="98"/>
        <v/>
      </c>
    </row>
    <row r="156" spans="1:66" ht="15.75" customHeight="1">
      <c r="A156" s="119" t="str">
        <f>IF(A$6="LECTURE","",IF('Database (LECTURE-RES-PRAC)'!A151="","",'Database (LECTURE-RES-PRAC)'!A151))</f>
        <v/>
      </c>
      <c r="B156" s="119" t="str">
        <f>IF(B$6="LECTURE","",IF('Database (LECTURE-RES-PRAC)'!B151="","",'Database (LECTURE-RES-PRAC)'!B151))</f>
        <v/>
      </c>
      <c r="C156" s="119" t="str">
        <f>IF(C$6="LECTURE","",IF('Database (LECTURE-RES-PRAC)'!C151="","",'Database (LECTURE-RES-PRAC)'!C151))</f>
        <v/>
      </c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116" t="str">
        <f t="shared" si="67"/>
        <v/>
      </c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116" t="str">
        <f t="shared" si="2"/>
        <v/>
      </c>
      <c r="Z156" s="57"/>
      <c r="AA156" s="57"/>
      <c r="AB156" s="57"/>
      <c r="AC156" s="57"/>
      <c r="AD156" s="57"/>
      <c r="AE156" s="57"/>
      <c r="AF156" s="57"/>
      <c r="AG156" s="57"/>
      <c r="AH156" s="57"/>
      <c r="AI156" s="57"/>
      <c r="AJ156" s="117" t="str">
        <f t="shared" si="68"/>
        <v/>
      </c>
      <c r="AK156" s="120" t="str">
        <f t="shared" si="69"/>
        <v/>
      </c>
      <c r="AL156" s="92" t="str">
        <f t="shared" si="70"/>
        <v/>
      </c>
      <c r="AM156" s="92" t="str">
        <f t="shared" si="71"/>
        <v/>
      </c>
      <c r="AN156" s="120" t="str">
        <f t="shared" si="72"/>
        <v/>
      </c>
      <c r="AO156" s="92" t="str">
        <f t="shared" si="73"/>
        <v/>
      </c>
      <c r="AP156" s="92" t="str">
        <f t="shared" si="74"/>
        <v/>
      </c>
      <c r="AQ156" s="120" t="str">
        <f t="shared" si="75"/>
        <v/>
      </c>
      <c r="AR156" s="92" t="str">
        <f t="shared" si="76"/>
        <v/>
      </c>
      <c r="AS156" s="92" t="str">
        <f t="shared" si="77"/>
        <v/>
      </c>
      <c r="AT156" s="120" t="str">
        <f t="shared" si="78"/>
        <v/>
      </c>
      <c r="AU156" s="92" t="str">
        <f t="shared" si="79"/>
        <v/>
      </c>
      <c r="AV156" s="92" t="str">
        <f t="shared" si="80"/>
        <v/>
      </c>
      <c r="AW156" s="120" t="str">
        <f t="shared" si="81"/>
        <v/>
      </c>
      <c r="AX156" s="92" t="str">
        <f t="shared" si="82"/>
        <v/>
      </c>
      <c r="AY156" s="92" t="str">
        <f t="shared" si="83"/>
        <v/>
      </c>
      <c r="AZ156" s="91" t="str">
        <f t="shared" si="84"/>
        <v/>
      </c>
      <c r="BA156" s="92" t="str">
        <f t="shared" si="85"/>
        <v/>
      </c>
      <c r="BB156" s="92" t="str">
        <f t="shared" si="86"/>
        <v/>
      </c>
      <c r="BC156" s="91" t="str">
        <f t="shared" si="87"/>
        <v/>
      </c>
      <c r="BD156" s="92" t="str">
        <f t="shared" si="88"/>
        <v/>
      </c>
      <c r="BE156" s="92" t="str">
        <f t="shared" si="89"/>
        <v/>
      </c>
      <c r="BF156" s="91" t="str">
        <f t="shared" si="90"/>
        <v/>
      </c>
      <c r="BG156" s="92" t="str">
        <f t="shared" si="91"/>
        <v/>
      </c>
      <c r="BH156" s="92" t="str">
        <f t="shared" si="92"/>
        <v/>
      </c>
      <c r="BI156" s="91" t="str">
        <f t="shared" si="93"/>
        <v/>
      </c>
      <c r="BJ156" s="92" t="str">
        <f t="shared" si="94"/>
        <v/>
      </c>
      <c r="BK156" s="92" t="str">
        <f t="shared" si="95"/>
        <v/>
      </c>
      <c r="BL156" s="91" t="str">
        <f t="shared" si="96"/>
        <v/>
      </c>
      <c r="BM156" s="92" t="str">
        <f t="shared" si="97"/>
        <v/>
      </c>
      <c r="BN156" s="92" t="str">
        <f t="shared" si="98"/>
        <v/>
      </c>
    </row>
    <row r="157" spans="1:66" ht="15.75" customHeight="1">
      <c r="A157" s="119" t="str">
        <f>IF(A$6="LECTURE","",IF('Database (LECTURE-RES-PRAC)'!A152="","",'Database (LECTURE-RES-PRAC)'!A152))</f>
        <v/>
      </c>
      <c r="B157" s="119" t="str">
        <f>IF(B$6="LECTURE","",IF('Database (LECTURE-RES-PRAC)'!B152="","",'Database (LECTURE-RES-PRAC)'!B152))</f>
        <v/>
      </c>
      <c r="C157" s="119" t="str">
        <f>IF(C$6="LECTURE","",IF('Database (LECTURE-RES-PRAC)'!C152="","",'Database (LECTURE-RES-PRAC)'!C152))</f>
        <v/>
      </c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116" t="str">
        <f t="shared" si="67"/>
        <v/>
      </c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116" t="str">
        <f t="shared" si="2"/>
        <v/>
      </c>
      <c r="Z157" s="57"/>
      <c r="AA157" s="57"/>
      <c r="AB157" s="57"/>
      <c r="AC157" s="57"/>
      <c r="AD157" s="57"/>
      <c r="AE157" s="57"/>
      <c r="AF157" s="57"/>
      <c r="AG157" s="57"/>
      <c r="AH157" s="57"/>
      <c r="AI157" s="57"/>
      <c r="AJ157" s="117" t="str">
        <f t="shared" si="68"/>
        <v/>
      </c>
      <c r="AK157" s="120" t="str">
        <f t="shared" si="69"/>
        <v/>
      </c>
      <c r="AL157" s="92" t="str">
        <f t="shared" si="70"/>
        <v/>
      </c>
      <c r="AM157" s="92" t="str">
        <f t="shared" si="71"/>
        <v/>
      </c>
      <c r="AN157" s="120" t="str">
        <f t="shared" si="72"/>
        <v/>
      </c>
      <c r="AO157" s="92" t="str">
        <f t="shared" si="73"/>
        <v/>
      </c>
      <c r="AP157" s="92" t="str">
        <f t="shared" si="74"/>
        <v/>
      </c>
      <c r="AQ157" s="120" t="str">
        <f t="shared" si="75"/>
        <v/>
      </c>
      <c r="AR157" s="92" t="str">
        <f t="shared" si="76"/>
        <v/>
      </c>
      <c r="AS157" s="92" t="str">
        <f t="shared" si="77"/>
        <v/>
      </c>
      <c r="AT157" s="120" t="str">
        <f t="shared" si="78"/>
        <v/>
      </c>
      <c r="AU157" s="92" t="str">
        <f t="shared" si="79"/>
        <v/>
      </c>
      <c r="AV157" s="92" t="str">
        <f t="shared" si="80"/>
        <v/>
      </c>
      <c r="AW157" s="120" t="str">
        <f t="shared" si="81"/>
        <v/>
      </c>
      <c r="AX157" s="92" t="str">
        <f t="shared" si="82"/>
        <v/>
      </c>
      <c r="AY157" s="92" t="str">
        <f t="shared" si="83"/>
        <v/>
      </c>
      <c r="AZ157" s="91" t="str">
        <f t="shared" si="84"/>
        <v/>
      </c>
      <c r="BA157" s="92" t="str">
        <f t="shared" si="85"/>
        <v/>
      </c>
      <c r="BB157" s="92" t="str">
        <f t="shared" si="86"/>
        <v/>
      </c>
      <c r="BC157" s="91" t="str">
        <f t="shared" si="87"/>
        <v/>
      </c>
      <c r="BD157" s="92" t="str">
        <f t="shared" si="88"/>
        <v/>
      </c>
      <c r="BE157" s="92" t="str">
        <f t="shared" si="89"/>
        <v/>
      </c>
      <c r="BF157" s="91" t="str">
        <f t="shared" si="90"/>
        <v/>
      </c>
      <c r="BG157" s="92" t="str">
        <f t="shared" si="91"/>
        <v/>
      </c>
      <c r="BH157" s="92" t="str">
        <f t="shared" si="92"/>
        <v/>
      </c>
      <c r="BI157" s="91" t="str">
        <f t="shared" si="93"/>
        <v/>
      </c>
      <c r="BJ157" s="92" t="str">
        <f t="shared" si="94"/>
        <v/>
      </c>
      <c r="BK157" s="92" t="str">
        <f t="shared" si="95"/>
        <v/>
      </c>
      <c r="BL157" s="91" t="str">
        <f t="shared" si="96"/>
        <v/>
      </c>
      <c r="BM157" s="92" t="str">
        <f t="shared" si="97"/>
        <v/>
      </c>
      <c r="BN157" s="92" t="str">
        <f t="shared" si="98"/>
        <v/>
      </c>
    </row>
    <row r="158" spans="1:66" ht="15.75" customHeight="1">
      <c r="A158" s="119" t="str">
        <f>IF(A$6="LECTURE","",IF('Database (LECTURE-RES-PRAC)'!A153="","",'Database (LECTURE-RES-PRAC)'!A153))</f>
        <v/>
      </c>
      <c r="B158" s="119" t="str">
        <f>IF(B$6="LECTURE","",IF('Database (LECTURE-RES-PRAC)'!B153="","",'Database (LECTURE-RES-PRAC)'!B153))</f>
        <v/>
      </c>
      <c r="C158" s="119" t="str">
        <f>IF(C$6="LECTURE","",IF('Database (LECTURE-RES-PRAC)'!C153="","",'Database (LECTURE-RES-PRAC)'!C153))</f>
        <v/>
      </c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116" t="str">
        <f t="shared" si="67"/>
        <v/>
      </c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116" t="str">
        <f t="shared" si="2"/>
        <v/>
      </c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117" t="str">
        <f t="shared" si="68"/>
        <v/>
      </c>
      <c r="AK158" s="120" t="str">
        <f t="shared" si="69"/>
        <v/>
      </c>
      <c r="AL158" s="92" t="str">
        <f t="shared" si="70"/>
        <v/>
      </c>
      <c r="AM158" s="92" t="str">
        <f t="shared" si="71"/>
        <v/>
      </c>
      <c r="AN158" s="120" t="str">
        <f t="shared" si="72"/>
        <v/>
      </c>
      <c r="AO158" s="92" t="str">
        <f t="shared" si="73"/>
        <v/>
      </c>
      <c r="AP158" s="92" t="str">
        <f t="shared" si="74"/>
        <v/>
      </c>
      <c r="AQ158" s="120" t="str">
        <f t="shared" si="75"/>
        <v/>
      </c>
      <c r="AR158" s="92" t="str">
        <f t="shared" si="76"/>
        <v/>
      </c>
      <c r="AS158" s="92" t="str">
        <f t="shared" si="77"/>
        <v/>
      </c>
      <c r="AT158" s="120" t="str">
        <f t="shared" si="78"/>
        <v/>
      </c>
      <c r="AU158" s="92" t="str">
        <f t="shared" si="79"/>
        <v/>
      </c>
      <c r="AV158" s="92" t="str">
        <f t="shared" si="80"/>
        <v/>
      </c>
      <c r="AW158" s="120" t="str">
        <f t="shared" si="81"/>
        <v/>
      </c>
      <c r="AX158" s="92" t="str">
        <f t="shared" si="82"/>
        <v/>
      </c>
      <c r="AY158" s="92" t="str">
        <f t="shared" si="83"/>
        <v/>
      </c>
      <c r="AZ158" s="91" t="str">
        <f t="shared" si="84"/>
        <v/>
      </c>
      <c r="BA158" s="92" t="str">
        <f t="shared" si="85"/>
        <v/>
      </c>
      <c r="BB158" s="92" t="str">
        <f t="shared" si="86"/>
        <v/>
      </c>
      <c r="BC158" s="91" t="str">
        <f t="shared" si="87"/>
        <v/>
      </c>
      <c r="BD158" s="92" t="str">
        <f t="shared" si="88"/>
        <v/>
      </c>
      <c r="BE158" s="92" t="str">
        <f t="shared" si="89"/>
        <v/>
      </c>
      <c r="BF158" s="91" t="str">
        <f t="shared" si="90"/>
        <v/>
      </c>
      <c r="BG158" s="92" t="str">
        <f t="shared" si="91"/>
        <v/>
      </c>
      <c r="BH158" s="92" t="str">
        <f t="shared" si="92"/>
        <v/>
      </c>
      <c r="BI158" s="91" t="str">
        <f t="shared" si="93"/>
        <v/>
      </c>
      <c r="BJ158" s="92" t="str">
        <f t="shared" si="94"/>
        <v/>
      </c>
      <c r="BK158" s="92" t="str">
        <f t="shared" si="95"/>
        <v/>
      </c>
      <c r="BL158" s="91" t="str">
        <f t="shared" si="96"/>
        <v/>
      </c>
      <c r="BM158" s="92" t="str">
        <f t="shared" si="97"/>
        <v/>
      </c>
      <c r="BN158" s="92" t="str">
        <f t="shared" si="98"/>
        <v/>
      </c>
    </row>
    <row r="159" spans="1:66" ht="15.75" customHeight="1">
      <c r="A159" s="119" t="str">
        <f>IF(A$6="LECTURE","",IF('Database (LECTURE-RES-PRAC)'!A154="","",'Database (LECTURE-RES-PRAC)'!A154))</f>
        <v/>
      </c>
      <c r="B159" s="119" t="str">
        <f>IF(B$6="LECTURE","",IF('Database (LECTURE-RES-PRAC)'!B154="","",'Database (LECTURE-RES-PRAC)'!B154))</f>
        <v/>
      </c>
      <c r="C159" s="119" t="str">
        <f>IF(C$6="LECTURE","",IF('Database (LECTURE-RES-PRAC)'!C154="","",'Database (LECTURE-RES-PRAC)'!C154))</f>
        <v/>
      </c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116" t="str">
        <f t="shared" si="67"/>
        <v/>
      </c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116" t="str">
        <f t="shared" si="2"/>
        <v/>
      </c>
      <c r="Z159" s="57"/>
      <c r="AA159" s="57"/>
      <c r="AB159" s="57"/>
      <c r="AC159" s="57"/>
      <c r="AD159" s="57"/>
      <c r="AE159" s="57"/>
      <c r="AF159" s="57"/>
      <c r="AG159" s="57"/>
      <c r="AH159" s="57"/>
      <c r="AI159" s="57"/>
      <c r="AJ159" s="117" t="str">
        <f t="shared" si="68"/>
        <v/>
      </c>
      <c r="AK159" s="120" t="str">
        <f t="shared" si="69"/>
        <v/>
      </c>
      <c r="AL159" s="92" t="str">
        <f t="shared" si="70"/>
        <v/>
      </c>
      <c r="AM159" s="92" t="str">
        <f t="shared" si="71"/>
        <v/>
      </c>
      <c r="AN159" s="120" t="str">
        <f t="shared" si="72"/>
        <v/>
      </c>
      <c r="AO159" s="92" t="str">
        <f t="shared" si="73"/>
        <v/>
      </c>
      <c r="AP159" s="92" t="str">
        <f t="shared" si="74"/>
        <v/>
      </c>
      <c r="AQ159" s="120" t="str">
        <f t="shared" si="75"/>
        <v/>
      </c>
      <c r="AR159" s="92" t="str">
        <f t="shared" si="76"/>
        <v/>
      </c>
      <c r="AS159" s="92" t="str">
        <f t="shared" si="77"/>
        <v/>
      </c>
      <c r="AT159" s="120" t="str">
        <f t="shared" si="78"/>
        <v/>
      </c>
      <c r="AU159" s="92" t="str">
        <f t="shared" si="79"/>
        <v/>
      </c>
      <c r="AV159" s="92" t="str">
        <f t="shared" si="80"/>
        <v/>
      </c>
      <c r="AW159" s="120" t="str">
        <f t="shared" si="81"/>
        <v/>
      </c>
      <c r="AX159" s="92" t="str">
        <f t="shared" si="82"/>
        <v/>
      </c>
      <c r="AY159" s="92" t="str">
        <f t="shared" si="83"/>
        <v/>
      </c>
      <c r="AZ159" s="91" t="str">
        <f t="shared" si="84"/>
        <v/>
      </c>
      <c r="BA159" s="92" t="str">
        <f t="shared" si="85"/>
        <v/>
      </c>
      <c r="BB159" s="92" t="str">
        <f t="shared" si="86"/>
        <v/>
      </c>
      <c r="BC159" s="91" t="str">
        <f t="shared" si="87"/>
        <v/>
      </c>
      <c r="BD159" s="92" t="str">
        <f t="shared" si="88"/>
        <v/>
      </c>
      <c r="BE159" s="92" t="str">
        <f t="shared" si="89"/>
        <v/>
      </c>
      <c r="BF159" s="91" t="str">
        <f t="shared" si="90"/>
        <v/>
      </c>
      <c r="BG159" s="92" t="str">
        <f t="shared" si="91"/>
        <v/>
      </c>
      <c r="BH159" s="92" t="str">
        <f t="shared" si="92"/>
        <v/>
      </c>
      <c r="BI159" s="91" t="str">
        <f t="shared" si="93"/>
        <v/>
      </c>
      <c r="BJ159" s="92" t="str">
        <f t="shared" si="94"/>
        <v/>
      </c>
      <c r="BK159" s="92" t="str">
        <f t="shared" si="95"/>
        <v/>
      </c>
      <c r="BL159" s="91" t="str">
        <f t="shared" si="96"/>
        <v/>
      </c>
      <c r="BM159" s="92" t="str">
        <f t="shared" si="97"/>
        <v/>
      </c>
      <c r="BN159" s="92" t="str">
        <f t="shared" si="98"/>
        <v/>
      </c>
    </row>
    <row r="160" spans="1:66" ht="15.75" customHeight="1">
      <c r="A160" s="119" t="str">
        <f>IF(A$6="LECTURE","",IF('Database (LECTURE-RES-PRAC)'!A155="","",'Database (LECTURE-RES-PRAC)'!A155))</f>
        <v/>
      </c>
      <c r="B160" s="119" t="str">
        <f>IF(B$6="LECTURE","",IF('Database (LECTURE-RES-PRAC)'!B155="","",'Database (LECTURE-RES-PRAC)'!B155))</f>
        <v/>
      </c>
      <c r="C160" s="119" t="str">
        <f>IF(C$6="LECTURE","",IF('Database (LECTURE-RES-PRAC)'!C155="","",'Database (LECTURE-RES-PRAC)'!C155))</f>
        <v/>
      </c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116" t="str">
        <f t="shared" si="67"/>
        <v/>
      </c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116" t="str">
        <f t="shared" si="2"/>
        <v/>
      </c>
      <c r="Z160" s="57"/>
      <c r="AA160" s="57"/>
      <c r="AB160" s="57"/>
      <c r="AC160" s="57"/>
      <c r="AD160" s="57"/>
      <c r="AE160" s="57"/>
      <c r="AF160" s="57"/>
      <c r="AG160" s="57"/>
      <c r="AH160" s="57"/>
      <c r="AI160" s="57"/>
      <c r="AJ160" s="117" t="str">
        <f t="shared" si="68"/>
        <v/>
      </c>
      <c r="AK160" s="120" t="str">
        <f t="shared" si="69"/>
        <v/>
      </c>
      <c r="AL160" s="92" t="str">
        <f t="shared" si="70"/>
        <v/>
      </c>
      <c r="AM160" s="92" t="str">
        <f t="shared" si="71"/>
        <v/>
      </c>
      <c r="AN160" s="120" t="str">
        <f t="shared" si="72"/>
        <v/>
      </c>
      <c r="AO160" s="92" t="str">
        <f t="shared" si="73"/>
        <v/>
      </c>
      <c r="AP160" s="92" t="str">
        <f t="shared" si="74"/>
        <v/>
      </c>
      <c r="AQ160" s="120" t="str">
        <f t="shared" si="75"/>
        <v/>
      </c>
      <c r="AR160" s="92" t="str">
        <f t="shared" si="76"/>
        <v/>
      </c>
      <c r="AS160" s="92" t="str">
        <f t="shared" si="77"/>
        <v/>
      </c>
      <c r="AT160" s="120" t="str">
        <f t="shared" si="78"/>
        <v/>
      </c>
      <c r="AU160" s="92" t="str">
        <f t="shared" si="79"/>
        <v/>
      </c>
      <c r="AV160" s="92" t="str">
        <f t="shared" si="80"/>
        <v/>
      </c>
      <c r="AW160" s="120" t="str">
        <f t="shared" si="81"/>
        <v/>
      </c>
      <c r="AX160" s="92" t="str">
        <f t="shared" si="82"/>
        <v/>
      </c>
      <c r="AY160" s="92" t="str">
        <f t="shared" si="83"/>
        <v/>
      </c>
      <c r="AZ160" s="91" t="str">
        <f t="shared" si="84"/>
        <v/>
      </c>
      <c r="BA160" s="92" t="str">
        <f t="shared" si="85"/>
        <v/>
      </c>
      <c r="BB160" s="92" t="str">
        <f t="shared" si="86"/>
        <v/>
      </c>
      <c r="BC160" s="91" t="str">
        <f t="shared" si="87"/>
        <v/>
      </c>
      <c r="BD160" s="92" t="str">
        <f t="shared" si="88"/>
        <v/>
      </c>
      <c r="BE160" s="92" t="str">
        <f t="shared" si="89"/>
        <v/>
      </c>
      <c r="BF160" s="91" t="str">
        <f t="shared" si="90"/>
        <v/>
      </c>
      <c r="BG160" s="92" t="str">
        <f t="shared" si="91"/>
        <v/>
      </c>
      <c r="BH160" s="92" t="str">
        <f t="shared" si="92"/>
        <v/>
      </c>
      <c r="BI160" s="91" t="str">
        <f t="shared" si="93"/>
        <v/>
      </c>
      <c r="BJ160" s="92" t="str">
        <f t="shared" si="94"/>
        <v/>
      </c>
      <c r="BK160" s="92" t="str">
        <f t="shared" si="95"/>
        <v/>
      </c>
      <c r="BL160" s="91" t="str">
        <f t="shared" si="96"/>
        <v/>
      </c>
      <c r="BM160" s="92" t="str">
        <f t="shared" si="97"/>
        <v/>
      </c>
      <c r="BN160" s="92" t="str">
        <f t="shared" si="98"/>
        <v/>
      </c>
    </row>
    <row r="161" spans="1:66" ht="15.75" customHeight="1">
      <c r="A161" s="119" t="str">
        <f>IF(A$6="LECTURE","",IF('Database (LECTURE-RES-PRAC)'!A156="","",'Database (LECTURE-RES-PRAC)'!A156))</f>
        <v/>
      </c>
      <c r="B161" s="119" t="str">
        <f>IF(B$6="LECTURE","",IF('Database (LECTURE-RES-PRAC)'!B156="","",'Database (LECTURE-RES-PRAC)'!B156))</f>
        <v/>
      </c>
      <c r="C161" s="119" t="str">
        <f>IF(C$6="LECTURE","",IF('Database (LECTURE-RES-PRAC)'!C156="","",'Database (LECTURE-RES-PRAC)'!C156))</f>
        <v/>
      </c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116" t="str">
        <f t="shared" si="67"/>
        <v/>
      </c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116" t="str">
        <f t="shared" si="2"/>
        <v/>
      </c>
      <c r="Z161" s="57"/>
      <c r="AA161" s="57"/>
      <c r="AB161" s="57"/>
      <c r="AC161" s="57"/>
      <c r="AD161" s="57"/>
      <c r="AE161" s="57"/>
      <c r="AF161" s="57"/>
      <c r="AG161" s="57"/>
      <c r="AH161" s="57"/>
      <c r="AI161" s="57"/>
      <c r="AJ161" s="117" t="str">
        <f t="shared" si="68"/>
        <v/>
      </c>
      <c r="AK161" s="120" t="str">
        <f t="shared" si="69"/>
        <v/>
      </c>
      <c r="AL161" s="92" t="str">
        <f t="shared" si="70"/>
        <v/>
      </c>
      <c r="AM161" s="92" t="str">
        <f t="shared" si="71"/>
        <v/>
      </c>
      <c r="AN161" s="120" t="str">
        <f t="shared" si="72"/>
        <v/>
      </c>
      <c r="AO161" s="92" t="str">
        <f t="shared" si="73"/>
        <v/>
      </c>
      <c r="AP161" s="92" t="str">
        <f t="shared" si="74"/>
        <v/>
      </c>
      <c r="AQ161" s="120" t="str">
        <f t="shared" si="75"/>
        <v/>
      </c>
      <c r="AR161" s="92" t="str">
        <f t="shared" si="76"/>
        <v/>
      </c>
      <c r="AS161" s="92" t="str">
        <f t="shared" si="77"/>
        <v/>
      </c>
      <c r="AT161" s="120" t="str">
        <f t="shared" si="78"/>
        <v/>
      </c>
      <c r="AU161" s="92" t="str">
        <f t="shared" si="79"/>
        <v/>
      </c>
      <c r="AV161" s="92" t="str">
        <f t="shared" si="80"/>
        <v/>
      </c>
      <c r="AW161" s="120" t="str">
        <f t="shared" si="81"/>
        <v/>
      </c>
      <c r="AX161" s="92" t="str">
        <f t="shared" si="82"/>
        <v/>
      </c>
      <c r="AY161" s="92" t="str">
        <f t="shared" si="83"/>
        <v/>
      </c>
      <c r="AZ161" s="91" t="str">
        <f t="shared" si="84"/>
        <v/>
      </c>
      <c r="BA161" s="92" t="str">
        <f t="shared" si="85"/>
        <v/>
      </c>
      <c r="BB161" s="92" t="str">
        <f t="shared" si="86"/>
        <v/>
      </c>
      <c r="BC161" s="91" t="str">
        <f t="shared" si="87"/>
        <v/>
      </c>
      <c r="BD161" s="92" t="str">
        <f t="shared" si="88"/>
        <v/>
      </c>
      <c r="BE161" s="92" t="str">
        <f t="shared" si="89"/>
        <v/>
      </c>
      <c r="BF161" s="91" t="str">
        <f t="shared" si="90"/>
        <v/>
      </c>
      <c r="BG161" s="92" t="str">
        <f t="shared" si="91"/>
        <v/>
      </c>
      <c r="BH161" s="92" t="str">
        <f t="shared" si="92"/>
        <v/>
      </c>
      <c r="BI161" s="91" t="str">
        <f t="shared" si="93"/>
        <v/>
      </c>
      <c r="BJ161" s="92" t="str">
        <f t="shared" si="94"/>
        <v/>
      </c>
      <c r="BK161" s="92" t="str">
        <f t="shared" si="95"/>
        <v/>
      </c>
      <c r="BL161" s="91" t="str">
        <f t="shared" si="96"/>
        <v/>
      </c>
      <c r="BM161" s="92" t="str">
        <f t="shared" si="97"/>
        <v/>
      </c>
      <c r="BN161" s="92" t="str">
        <f t="shared" si="98"/>
        <v/>
      </c>
    </row>
    <row r="162" spans="1:66" ht="15.75" customHeight="1">
      <c r="A162" s="119" t="str">
        <f>IF(A$6="LECTURE","",IF('Database (LECTURE-RES-PRAC)'!A157="","",'Database (LECTURE-RES-PRAC)'!A157))</f>
        <v/>
      </c>
      <c r="B162" s="119" t="str">
        <f>IF(B$6="LECTURE","",IF('Database (LECTURE-RES-PRAC)'!B157="","",'Database (LECTURE-RES-PRAC)'!B157))</f>
        <v/>
      </c>
      <c r="C162" s="119" t="str">
        <f>IF(C$6="LECTURE","",IF('Database (LECTURE-RES-PRAC)'!C157="","",'Database (LECTURE-RES-PRAC)'!C157))</f>
        <v/>
      </c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116" t="str">
        <f t="shared" si="67"/>
        <v/>
      </c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116" t="str">
        <f t="shared" si="2"/>
        <v/>
      </c>
      <c r="Z162" s="57"/>
      <c r="AA162" s="57"/>
      <c r="AB162" s="57"/>
      <c r="AC162" s="57"/>
      <c r="AD162" s="57"/>
      <c r="AE162" s="57"/>
      <c r="AF162" s="57"/>
      <c r="AG162" s="57"/>
      <c r="AH162" s="57"/>
      <c r="AI162" s="57"/>
      <c r="AJ162" s="117" t="str">
        <f t="shared" si="68"/>
        <v/>
      </c>
      <c r="AK162" s="120" t="str">
        <f t="shared" si="69"/>
        <v/>
      </c>
      <c r="AL162" s="92" t="str">
        <f t="shared" si="70"/>
        <v/>
      </c>
      <c r="AM162" s="92" t="str">
        <f t="shared" si="71"/>
        <v/>
      </c>
      <c r="AN162" s="120" t="str">
        <f t="shared" si="72"/>
        <v/>
      </c>
      <c r="AO162" s="92" t="str">
        <f t="shared" si="73"/>
        <v/>
      </c>
      <c r="AP162" s="92" t="str">
        <f t="shared" si="74"/>
        <v/>
      </c>
      <c r="AQ162" s="120" t="str">
        <f t="shared" si="75"/>
        <v/>
      </c>
      <c r="AR162" s="92" t="str">
        <f t="shared" si="76"/>
        <v/>
      </c>
      <c r="AS162" s="92" t="str">
        <f t="shared" si="77"/>
        <v/>
      </c>
      <c r="AT162" s="120" t="str">
        <f t="shared" si="78"/>
        <v/>
      </c>
      <c r="AU162" s="92" t="str">
        <f t="shared" si="79"/>
        <v/>
      </c>
      <c r="AV162" s="92" t="str">
        <f t="shared" si="80"/>
        <v/>
      </c>
      <c r="AW162" s="120" t="str">
        <f t="shared" si="81"/>
        <v/>
      </c>
      <c r="AX162" s="92" t="str">
        <f t="shared" si="82"/>
        <v/>
      </c>
      <c r="AY162" s="92" t="str">
        <f t="shared" si="83"/>
        <v/>
      </c>
      <c r="AZ162" s="91" t="str">
        <f t="shared" si="84"/>
        <v/>
      </c>
      <c r="BA162" s="92" t="str">
        <f t="shared" si="85"/>
        <v/>
      </c>
      <c r="BB162" s="92" t="str">
        <f t="shared" si="86"/>
        <v/>
      </c>
      <c r="BC162" s="91" t="str">
        <f t="shared" si="87"/>
        <v/>
      </c>
      <c r="BD162" s="92" t="str">
        <f t="shared" si="88"/>
        <v/>
      </c>
      <c r="BE162" s="92" t="str">
        <f t="shared" si="89"/>
        <v/>
      </c>
      <c r="BF162" s="91" t="str">
        <f t="shared" si="90"/>
        <v/>
      </c>
      <c r="BG162" s="92" t="str">
        <f t="shared" si="91"/>
        <v/>
      </c>
      <c r="BH162" s="92" t="str">
        <f t="shared" si="92"/>
        <v/>
      </c>
      <c r="BI162" s="91" t="str">
        <f t="shared" si="93"/>
        <v/>
      </c>
      <c r="BJ162" s="92" t="str">
        <f t="shared" si="94"/>
        <v/>
      </c>
      <c r="BK162" s="92" t="str">
        <f t="shared" si="95"/>
        <v/>
      </c>
      <c r="BL162" s="91" t="str">
        <f t="shared" si="96"/>
        <v/>
      </c>
      <c r="BM162" s="92" t="str">
        <f t="shared" si="97"/>
        <v/>
      </c>
      <c r="BN162" s="92" t="str">
        <f t="shared" si="98"/>
        <v/>
      </c>
    </row>
    <row r="163" spans="1:66" ht="15.75" customHeight="1">
      <c r="A163" s="119" t="str">
        <f>IF(A$6="LECTURE","",IF('Database (LECTURE-RES-PRAC)'!A158="","",'Database (LECTURE-RES-PRAC)'!A158))</f>
        <v/>
      </c>
      <c r="B163" s="119" t="str">
        <f>IF(B$6="LECTURE","",IF('Database (LECTURE-RES-PRAC)'!B158="","",'Database (LECTURE-RES-PRAC)'!B158))</f>
        <v/>
      </c>
      <c r="C163" s="119" t="str">
        <f>IF(C$6="LECTURE","",IF('Database (LECTURE-RES-PRAC)'!C158="","",'Database (LECTURE-RES-PRAC)'!C158))</f>
        <v/>
      </c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116" t="str">
        <f t="shared" si="67"/>
        <v/>
      </c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116" t="str">
        <f t="shared" si="2"/>
        <v/>
      </c>
      <c r="Z163" s="57"/>
      <c r="AA163" s="57"/>
      <c r="AB163" s="57"/>
      <c r="AC163" s="57"/>
      <c r="AD163" s="57"/>
      <c r="AE163" s="57"/>
      <c r="AF163" s="57"/>
      <c r="AG163" s="57"/>
      <c r="AH163" s="57"/>
      <c r="AI163" s="57"/>
      <c r="AJ163" s="117" t="str">
        <f t="shared" si="68"/>
        <v/>
      </c>
      <c r="AK163" s="120" t="str">
        <f t="shared" si="69"/>
        <v/>
      </c>
      <c r="AL163" s="92" t="str">
        <f t="shared" si="70"/>
        <v/>
      </c>
      <c r="AM163" s="92" t="str">
        <f t="shared" si="71"/>
        <v/>
      </c>
      <c r="AN163" s="120" t="str">
        <f t="shared" si="72"/>
        <v/>
      </c>
      <c r="AO163" s="92" t="str">
        <f t="shared" si="73"/>
        <v/>
      </c>
      <c r="AP163" s="92" t="str">
        <f t="shared" si="74"/>
        <v/>
      </c>
      <c r="AQ163" s="120" t="str">
        <f t="shared" si="75"/>
        <v/>
      </c>
      <c r="AR163" s="92" t="str">
        <f t="shared" si="76"/>
        <v/>
      </c>
      <c r="AS163" s="92" t="str">
        <f t="shared" si="77"/>
        <v/>
      </c>
      <c r="AT163" s="120" t="str">
        <f t="shared" si="78"/>
        <v/>
      </c>
      <c r="AU163" s="92" t="str">
        <f t="shared" si="79"/>
        <v/>
      </c>
      <c r="AV163" s="92" t="str">
        <f t="shared" si="80"/>
        <v/>
      </c>
      <c r="AW163" s="120" t="str">
        <f t="shared" si="81"/>
        <v/>
      </c>
      <c r="AX163" s="92" t="str">
        <f t="shared" si="82"/>
        <v/>
      </c>
      <c r="AY163" s="92" t="str">
        <f t="shared" si="83"/>
        <v/>
      </c>
      <c r="AZ163" s="91" t="str">
        <f t="shared" si="84"/>
        <v/>
      </c>
      <c r="BA163" s="92" t="str">
        <f t="shared" si="85"/>
        <v/>
      </c>
      <c r="BB163" s="92" t="str">
        <f t="shared" si="86"/>
        <v/>
      </c>
      <c r="BC163" s="91" t="str">
        <f t="shared" si="87"/>
        <v/>
      </c>
      <c r="BD163" s="92" t="str">
        <f t="shared" si="88"/>
        <v/>
      </c>
      <c r="BE163" s="92" t="str">
        <f t="shared" si="89"/>
        <v/>
      </c>
      <c r="BF163" s="91" t="str">
        <f t="shared" si="90"/>
        <v/>
      </c>
      <c r="BG163" s="92" t="str">
        <f t="shared" si="91"/>
        <v/>
      </c>
      <c r="BH163" s="92" t="str">
        <f t="shared" si="92"/>
        <v/>
      </c>
      <c r="BI163" s="91" t="str">
        <f t="shared" si="93"/>
        <v/>
      </c>
      <c r="BJ163" s="92" t="str">
        <f t="shared" si="94"/>
        <v/>
      </c>
      <c r="BK163" s="92" t="str">
        <f t="shared" si="95"/>
        <v/>
      </c>
      <c r="BL163" s="91" t="str">
        <f t="shared" si="96"/>
        <v/>
      </c>
      <c r="BM163" s="92" t="str">
        <f t="shared" si="97"/>
        <v/>
      </c>
      <c r="BN163" s="92" t="str">
        <f t="shared" si="98"/>
        <v/>
      </c>
    </row>
    <row r="164" spans="1:66" ht="15.75" customHeight="1">
      <c r="A164" s="119" t="str">
        <f>IF(A$6="LECTURE","",IF('Database (LECTURE-RES-PRAC)'!A159="","",'Database (LECTURE-RES-PRAC)'!A159))</f>
        <v/>
      </c>
      <c r="B164" s="119" t="str">
        <f>IF(B$6="LECTURE","",IF('Database (LECTURE-RES-PRAC)'!B159="","",'Database (LECTURE-RES-PRAC)'!B159))</f>
        <v/>
      </c>
      <c r="C164" s="119" t="str">
        <f>IF(C$6="LECTURE","",IF('Database (LECTURE-RES-PRAC)'!C159="","",'Database (LECTURE-RES-PRAC)'!C159))</f>
        <v/>
      </c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116" t="str">
        <f t="shared" si="67"/>
        <v/>
      </c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116" t="str">
        <f t="shared" si="2"/>
        <v/>
      </c>
      <c r="Z164" s="57"/>
      <c r="AA164" s="57"/>
      <c r="AB164" s="57"/>
      <c r="AC164" s="57"/>
      <c r="AD164" s="57"/>
      <c r="AE164" s="57"/>
      <c r="AF164" s="57"/>
      <c r="AG164" s="57"/>
      <c r="AH164" s="57"/>
      <c r="AI164" s="57"/>
      <c r="AJ164" s="117" t="str">
        <f t="shared" si="68"/>
        <v/>
      </c>
      <c r="AK164" s="120" t="str">
        <f t="shared" si="69"/>
        <v/>
      </c>
      <c r="AL164" s="92" t="str">
        <f t="shared" si="70"/>
        <v/>
      </c>
      <c r="AM164" s="92" t="str">
        <f t="shared" si="71"/>
        <v/>
      </c>
      <c r="AN164" s="120" t="str">
        <f t="shared" si="72"/>
        <v/>
      </c>
      <c r="AO164" s="92" t="str">
        <f t="shared" si="73"/>
        <v/>
      </c>
      <c r="AP164" s="92" t="str">
        <f t="shared" si="74"/>
        <v/>
      </c>
      <c r="AQ164" s="120" t="str">
        <f t="shared" si="75"/>
        <v/>
      </c>
      <c r="AR164" s="92" t="str">
        <f t="shared" si="76"/>
        <v/>
      </c>
      <c r="AS164" s="92" t="str">
        <f t="shared" si="77"/>
        <v/>
      </c>
      <c r="AT164" s="120" t="str">
        <f t="shared" si="78"/>
        <v/>
      </c>
      <c r="AU164" s="92" t="str">
        <f t="shared" si="79"/>
        <v/>
      </c>
      <c r="AV164" s="92" t="str">
        <f t="shared" si="80"/>
        <v/>
      </c>
      <c r="AW164" s="120" t="str">
        <f t="shared" si="81"/>
        <v/>
      </c>
      <c r="AX164" s="92" t="str">
        <f t="shared" si="82"/>
        <v/>
      </c>
      <c r="AY164" s="92" t="str">
        <f t="shared" si="83"/>
        <v/>
      </c>
      <c r="AZ164" s="91" t="str">
        <f t="shared" si="84"/>
        <v/>
      </c>
      <c r="BA164" s="92" t="str">
        <f t="shared" si="85"/>
        <v/>
      </c>
      <c r="BB164" s="92" t="str">
        <f t="shared" si="86"/>
        <v/>
      </c>
      <c r="BC164" s="91" t="str">
        <f t="shared" si="87"/>
        <v/>
      </c>
      <c r="BD164" s="92" t="str">
        <f t="shared" si="88"/>
        <v/>
      </c>
      <c r="BE164" s="92" t="str">
        <f t="shared" si="89"/>
        <v/>
      </c>
      <c r="BF164" s="91" t="str">
        <f t="shared" si="90"/>
        <v/>
      </c>
      <c r="BG164" s="92" t="str">
        <f t="shared" si="91"/>
        <v/>
      </c>
      <c r="BH164" s="92" t="str">
        <f t="shared" si="92"/>
        <v/>
      </c>
      <c r="BI164" s="91" t="str">
        <f t="shared" si="93"/>
        <v/>
      </c>
      <c r="BJ164" s="92" t="str">
        <f t="shared" si="94"/>
        <v/>
      </c>
      <c r="BK164" s="92" t="str">
        <f t="shared" si="95"/>
        <v/>
      </c>
      <c r="BL164" s="91" t="str">
        <f t="shared" si="96"/>
        <v/>
      </c>
      <c r="BM164" s="92" t="str">
        <f t="shared" si="97"/>
        <v/>
      </c>
      <c r="BN164" s="92" t="str">
        <f t="shared" si="98"/>
        <v/>
      </c>
    </row>
    <row r="165" spans="1:66" ht="15.75" customHeight="1">
      <c r="A165" s="119" t="str">
        <f>IF(A$6="LECTURE","",IF('Database (LECTURE-RES-PRAC)'!A160="","",'Database (LECTURE-RES-PRAC)'!A160))</f>
        <v/>
      </c>
      <c r="B165" s="119" t="str">
        <f>IF(B$6="LECTURE","",IF('Database (LECTURE-RES-PRAC)'!B160="","",'Database (LECTURE-RES-PRAC)'!B160))</f>
        <v/>
      </c>
      <c r="C165" s="119" t="str">
        <f>IF(C$6="LECTURE","",IF('Database (LECTURE-RES-PRAC)'!C160="","",'Database (LECTURE-RES-PRAC)'!C160))</f>
        <v/>
      </c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116" t="str">
        <f t="shared" si="67"/>
        <v/>
      </c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116" t="str">
        <f t="shared" si="2"/>
        <v/>
      </c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  <c r="AJ165" s="117" t="str">
        <f t="shared" si="68"/>
        <v/>
      </c>
      <c r="AK165" s="120" t="str">
        <f t="shared" si="69"/>
        <v/>
      </c>
      <c r="AL165" s="92" t="str">
        <f t="shared" si="70"/>
        <v/>
      </c>
      <c r="AM165" s="92" t="str">
        <f t="shared" si="71"/>
        <v/>
      </c>
      <c r="AN165" s="120" t="str">
        <f t="shared" si="72"/>
        <v/>
      </c>
      <c r="AO165" s="92" t="str">
        <f t="shared" si="73"/>
        <v/>
      </c>
      <c r="AP165" s="92" t="str">
        <f t="shared" si="74"/>
        <v/>
      </c>
      <c r="AQ165" s="120" t="str">
        <f t="shared" si="75"/>
        <v/>
      </c>
      <c r="AR165" s="92" t="str">
        <f t="shared" si="76"/>
        <v/>
      </c>
      <c r="AS165" s="92" t="str">
        <f t="shared" si="77"/>
        <v/>
      </c>
      <c r="AT165" s="120" t="str">
        <f t="shared" si="78"/>
        <v/>
      </c>
      <c r="AU165" s="92" t="str">
        <f t="shared" si="79"/>
        <v/>
      </c>
      <c r="AV165" s="92" t="str">
        <f t="shared" si="80"/>
        <v/>
      </c>
      <c r="AW165" s="120" t="str">
        <f t="shared" si="81"/>
        <v/>
      </c>
      <c r="AX165" s="92" t="str">
        <f t="shared" si="82"/>
        <v/>
      </c>
      <c r="AY165" s="92" t="str">
        <f t="shared" si="83"/>
        <v/>
      </c>
      <c r="AZ165" s="91" t="str">
        <f t="shared" si="84"/>
        <v/>
      </c>
      <c r="BA165" s="92" t="str">
        <f t="shared" si="85"/>
        <v/>
      </c>
      <c r="BB165" s="92" t="str">
        <f t="shared" si="86"/>
        <v/>
      </c>
      <c r="BC165" s="91" t="str">
        <f t="shared" si="87"/>
        <v/>
      </c>
      <c r="BD165" s="92" t="str">
        <f t="shared" si="88"/>
        <v/>
      </c>
      <c r="BE165" s="92" t="str">
        <f t="shared" si="89"/>
        <v/>
      </c>
      <c r="BF165" s="91" t="str">
        <f t="shared" si="90"/>
        <v/>
      </c>
      <c r="BG165" s="92" t="str">
        <f t="shared" si="91"/>
        <v/>
      </c>
      <c r="BH165" s="92" t="str">
        <f t="shared" si="92"/>
        <v/>
      </c>
      <c r="BI165" s="91" t="str">
        <f t="shared" si="93"/>
        <v/>
      </c>
      <c r="BJ165" s="92" t="str">
        <f t="shared" si="94"/>
        <v/>
      </c>
      <c r="BK165" s="92" t="str">
        <f t="shared" si="95"/>
        <v/>
      </c>
      <c r="BL165" s="91" t="str">
        <f t="shared" si="96"/>
        <v/>
      </c>
      <c r="BM165" s="92" t="str">
        <f t="shared" si="97"/>
        <v/>
      </c>
      <c r="BN165" s="92" t="str">
        <f t="shared" si="98"/>
        <v/>
      </c>
    </row>
    <row r="166" spans="1:66" ht="15.75" customHeight="1">
      <c r="A166" s="119" t="str">
        <f>IF(A$6="LECTURE","",IF('Database (LECTURE-RES-PRAC)'!A161="","",'Database (LECTURE-RES-PRAC)'!A161))</f>
        <v/>
      </c>
      <c r="B166" s="119" t="str">
        <f>IF(B$6="LECTURE","",IF('Database (LECTURE-RES-PRAC)'!B161="","",'Database (LECTURE-RES-PRAC)'!B161))</f>
        <v/>
      </c>
      <c r="C166" s="119" t="str">
        <f>IF(C$6="LECTURE","",IF('Database (LECTURE-RES-PRAC)'!C161="","",'Database (LECTURE-RES-PRAC)'!C161))</f>
        <v/>
      </c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116" t="str">
        <f t="shared" si="67"/>
        <v/>
      </c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116" t="str">
        <f t="shared" si="2"/>
        <v/>
      </c>
      <c r="Z166" s="57"/>
      <c r="AA166" s="57"/>
      <c r="AB166" s="57"/>
      <c r="AC166" s="57"/>
      <c r="AD166" s="57"/>
      <c r="AE166" s="57"/>
      <c r="AF166" s="57"/>
      <c r="AG166" s="57"/>
      <c r="AH166" s="57"/>
      <c r="AI166" s="57"/>
      <c r="AJ166" s="117" t="str">
        <f t="shared" si="68"/>
        <v/>
      </c>
      <c r="AK166" s="120" t="str">
        <f t="shared" si="69"/>
        <v/>
      </c>
      <c r="AL166" s="92" t="str">
        <f t="shared" si="70"/>
        <v/>
      </c>
      <c r="AM166" s="92" t="str">
        <f t="shared" si="71"/>
        <v/>
      </c>
      <c r="AN166" s="120" t="str">
        <f t="shared" si="72"/>
        <v/>
      </c>
      <c r="AO166" s="92" t="str">
        <f t="shared" si="73"/>
        <v/>
      </c>
      <c r="AP166" s="92" t="str">
        <f t="shared" si="74"/>
        <v/>
      </c>
      <c r="AQ166" s="120" t="str">
        <f t="shared" si="75"/>
        <v/>
      </c>
      <c r="AR166" s="92" t="str">
        <f t="shared" si="76"/>
        <v/>
      </c>
      <c r="AS166" s="92" t="str">
        <f t="shared" si="77"/>
        <v/>
      </c>
      <c r="AT166" s="120" t="str">
        <f t="shared" si="78"/>
        <v/>
      </c>
      <c r="AU166" s="92" t="str">
        <f t="shared" si="79"/>
        <v/>
      </c>
      <c r="AV166" s="92" t="str">
        <f t="shared" si="80"/>
        <v/>
      </c>
      <c r="AW166" s="120" t="str">
        <f t="shared" si="81"/>
        <v/>
      </c>
      <c r="AX166" s="92" t="str">
        <f t="shared" si="82"/>
        <v/>
      </c>
      <c r="AY166" s="92" t="str">
        <f t="shared" si="83"/>
        <v/>
      </c>
      <c r="AZ166" s="91" t="str">
        <f t="shared" si="84"/>
        <v/>
      </c>
      <c r="BA166" s="92" t="str">
        <f t="shared" si="85"/>
        <v/>
      </c>
      <c r="BB166" s="92" t="str">
        <f t="shared" si="86"/>
        <v/>
      </c>
      <c r="BC166" s="91" t="str">
        <f t="shared" si="87"/>
        <v/>
      </c>
      <c r="BD166" s="92" t="str">
        <f t="shared" si="88"/>
        <v/>
      </c>
      <c r="BE166" s="92" t="str">
        <f t="shared" si="89"/>
        <v/>
      </c>
      <c r="BF166" s="91" t="str">
        <f t="shared" si="90"/>
        <v/>
      </c>
      <c r="BG166" s="92" t="str">
        <f t="shared" si="91"/>
        <v/>
      </c>
      <c r="BH166" s="92" t="str">
        <f t="shared" si="92"/>
        <v/>
      </c>
      <c r="BI166" s="91" t="str">
        <f t="shared" si="93"/>
        <v/>
      </c>
      <c r="BJ166" s="92" t="str">
        <f t="shared" si="94"/>
        <v/>
      </c>
      <c r="BK166" s="92" t="str">
        <f t="shared" si="95"/>
        <v/>
      </c>
      <c r="BL166" s="91" t="str">
        <f t="shared" si="96"/>
        <v/>
      </c>
      <c r="BM166" s="92" t="str">
        <f t="shared" si="97"/>
        <v/>
      </c>
      <c r="BN166" s="92" t="str">
        <f t="shared" si="98"/>
        <v/>
      </c>
    </row>
    <row r="167" spans="1:66" ht="15.75" customHeight="1">
      <c r="A167" s="119" t="str">
        <f>IF(A$6="LECTURE","",IF('Database (LECTURE-RES-PRAC)'!A162="","",'Database (LECTURE-RES-PRAC)'!A162))</f>
        <v/>
      </c>
      <c r="B167" s="119" t="str">
        <f>IF(B$6="LECTURE","",IF('Database (LECTURE-RES-PRAC)'!B162="","",'Database (LECTURE-RES-PRAC)'!B162))</f>
        <v/>
      </c>
      <c r="C167" s="119" t="str">
        <f>IF(C$6="LECTURE","",IF('Database (LECTURE-RES-PRAC)'!C162="","",'Database (LECTURE-RES-PRAC)'!C162))</f>
        <v/>
      </c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116" t="str">
        <f t="shared" si="67"/>
        <v/>
      </c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116" t="str">
        <f t="shared" si="2"/>
        <v/>
      </c>
      <c r="Z167" s="57"/>
      <c r="AA167" s="57"/>
      <c r="AB167" s="57"/>
      <c r="AC167" s="57"/>
      <c r="AD167" s="57"/>
      <c r="AE167" s="57"/>
      <c r="AF167" s="57"/>
      <c r="AG167" s="57"/>
      <c r="AH167" s="57"/>
      <c r="AI167" s="57"/>
      <c r="AJ167" s="117" t="str">
        <f t="shared" si="68"/>
        <v/>
      </c>
      <c r="AK167" s="120" t="str">
        <f t="shared" si="69"/>
        <v/>
      </c>
      <c r="AL167" s="92" t="str">
        <f t="shared" si="70"/>
        <v/>
      </c>
      <c r="AM167" s="92" t="str">
        <f t="shared" si="71"/>
        <v/>
      </c>
      <c r="AN167" s="120" t="str">
        <f t="shared" si="72"/>
        <v/>
      </c>
      <c r="AO167" s="92" t="str">
        <f t="shared" si="73"/>
        <v/>
      </c>
      <c r="AP167" s="92" t="str">
        <f t="shared" si="74"/>
        <v/>
      </c>
      <c r="AQ167" s="120" t="str">
        <f t="shared" si="75"/>
        <v/>
      </c>
      <c r="AR167" s="92" t="str">
        <f t="shared" si="76"/>
        <v/>
      </c>
      <c r="AS167" s="92" t="str">
        <f t="shared" si="77"/>
        <v/>
      </c>
      <c r="AT167" s="120" t="str">
        <f t="shared" si="78"/>
        <v/>
      </c>
      <c r="AU167" s="92" t="str">
        <f t="shared" si="79"/>
        <v/>
      </c>
      <c r="AV167" s="92" t="str">
        <f t="shared" si="80"/>
        <v/>
      </c>
      <c r="AW167" s="120" t="str">
        <f t="shared" si="81"/>
        <v/>
      </c>
      <c r="AX167" s="92" t="str">
        <f t="shared" si="82"/>
        <v/>
      </c>
      <c r="AY167" s="92" t="str">
        <f t="shared" si="83"/>
        <v/>
      </c>
      <c r="AZ167" s="91" t="str">
        <f t="shared" si="84"/>
        <v/>
      </c>
      <c r="BA167" s="92" t="str">
        <f t="shared" si="85"/>
        <v/>
      </c>
      <c r="BB167" s="92" t="str">
        <f t="shared" si="86"/>
        <v/>
      </c>
      <c r="BC167" s="91" t="str">
        <f t="shared" si="87"/>
        <v/>
      </c>
      <c r="BD167" s="92" t="str">
        <f t="shared" si="88"/>
        <v/>
      </c>
      <c r="BE167" s="92" t="str">
        <f t="shared" si="89"/>
        <v/>
      </c>
      <c r="BF167" s="91" t="str">
        <f t="shared" si="90"/>
        <v/>
      </c>
      <c r="BG167" s="92" t="str">
        <f t="shared" si="91"/>
        <v/>
      </c>
      <c r="BH167" s="92" t="str">
        <f t="shared" si="92"/>
        <v/>
      </c>
      <c r="BI167" s="91" t="str">
        <f t="shared" si="93"/>
        <v/>
      </c>
      <c r="BJ167" s="92" t="str">
        <f t="shared" si="94"/>
        <v/>
      </c>
      <c r="BK167" s="92" t="str">
        <f t="shared" si="95"/>
        <v/>
      </c>
      <c r="BL167" s="91" t="str">
        <f t="shared" si="96"/>
        <v/>
      </c>
      <c r="BM167" s="92" t="str">
        <f t="shared" si="97"/>
        <v/>
      </c>
      <c r="BN167" s="92" t="str">
        <f t="shared" si="98"/>
        <v/>
      </c>
    </row>
    <row r="168" spans="1:66" ht="15.75" customHeight="1">
      <c r="A168" s="119" t="str">
        <f>IF(A$6="LECTURE","",IF('Database (LECTURE-RES-PRAC)'!A163="","",'Database (LECTURE-RES-PRAC)'!A163))</f>
        <v/>
      </c>
      <c r="B168" s="119" t="str">
        <f>IF(B$6="LECTURE","",IF('Database (LECTURE-RES-PRAC)'!B163="","",'Database (LECTURE-RES-PRAC)'!B163))</f>
        <v/>
      </c>
      <c r="C168" s="119" t="str">
        <f>IF(C$6="LECTURE","",IF('Database (LECTURE-RES-PRAC)'!C163="","",'Database (LECTURE-RES-PRAC)'!C163))</f>
        <v/>
      </c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116" t="str">
        <f t="shared" si="67"/>
        <v/>
      </c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116" t="str">
        <f t="shared" si="2"/>
        <v/>
      </c>
      <c r="Z168" s="57"/>
      <c r="AA168" s="57"/>
      <c r="AB168" s="57"/>
      <c r="AC168" s="57"/>
      <c r="AD168" s="57"/>
      <c r="AE168" s="57"/>
      <c r="AF168" s="57"/>
      <c r="AG168" s="57"/>
      <c r="AH168" s="57"/>
      <c r="AI168" s="57"/>
      <c r="AJ168" s="117" t="str">
        <f t="shared" si="68"/>
        <v/>
      </c>
      <c r="AK168" s="120" t="str">
        <f t="shared" si="69"/>
        <v/>
      </c>
      <c r="AL168" s="92" t="str">
        <f t="shared" si="70"/>
        <v/>
      </c>
      <c r="AM168" s="92" t="str">
        <f t="shared" si="71"/>
        <v/>
      </c>
      <c r="AN168" s="120" t="str">
        <f t="shared" si="72"/>
        <v/>
      </c>
      <c r="AO168" s="92" t="str">
        <f t="shared" si="73"/>
        <v/>
      </c>
      <c r="AP168" s="92" t="str">
        <f t="shared" si="74"/>
        <v/>
      </c>
      <c r="AQ168" s="120" t="str">
        <f t="shared" si="75"/>
        <v/>
      </c>
      <c r="AR168" s="92" t="str">
        <f t="shared" si="76"/>
        <v/>
      </c>
      <c r="AS168" s="92" t="str">
        <f t="shared" si="77"/>
        <v/>
      </c>
      <c r="AT168" s="120" t="str">
        <f t="shared" si="78"/>
        <v/>
      </c>
      <c r="AU168" s="92" t="str">
        <f t="shared" si="79"/>
        <v/>
      </c>
      <c r="AV168" s="92" t="str">
        <f t="shared" si="80"/>
        <v/>
      </c>
      <c r="AW168" s="120" t="str">
        <f t="shared" si="81"/>
        <v/>
      </c>
      <c r="AX168" s="92" t="str">
        <f t="shared" si="82"/>
        <v/>
      </c>
      <c r="AY168" s="92" t="str">
        <f t="shared" si="83"/>
        <v/>
      </c>
      <c r="AZ168" s="91" t="str">
        <f t="shared" si="84"/>
        <v/>
      </c>
      <c r="BA168" s="92" t="str">
        <f t="shared" si="85"/>
        <v/>
      </c>
      <c r="BB168" s="92" t="str">
        <f t="shared" si="86"/>
        <v/>
      </c>
      <c r="BC168" s="91" t="str">
        <f t="shared" si="87"/>
        <v/>
      </c>
      <c r="BD168" s="92" t="str">
        <f t="shared" si="88"/>
        <v/>
      </c>
      <c r="BE168" s="92" t="str">
        <f t="shared" si="89"/>
        <v/>
      </c>
      <c r="BF168" s="91" t="str">
        <f t="shared" si="90"/>
        <v/>
      </c>
      <c r="BG168" s="92" t="str">
        <f t="shared" si="91"/>
        <v/>
      </c>
      <c r="BH168" s="92" t="str">
        <f t="shared" si="92"/>
        <v/>
      </c>
      <c r="BI168" s="91" t="str">
        <f t="shared" si="93"/>
        <v/>
      </c>
      <c r="BJ168" s="92" t="str">
        <f t="shared" si="94"/>
        <v/>
      </c>
      <c r="BK168" s="92" t="str">
        <f t="shared" si="95"/>
        <v/>
      </c>
      <c r="BL168" s="91" t="str">
        <f t="shared" si="96"/>
        <v/>
      </c>
      <c r="BM168" s="92" t="str">
        <f t="shared" si="97"/>
        <v/>
      </c>
      <c r="BN168" s="92" t="str">
        <f t="shared" si="98"/>
        <v/>
      </c>
    </row>
    <row r="169" spans="1:66" ht="15.75" customHeight="1">
      <c r="A169" s="119" t="str">
        <f>IF(A$6="LECTURE","",IF('Database (LECTURE-RES-PRAC)'!A164="","",'Database (LECTURE-RES-PRAC)'!A164))</f>
        <v/>
      </c>
      <c r="B169" s="119" t="str">
        <f>IF(B$6="LECTURE","",IF('Database (LECTURE-RES-PRAC)'!B164="","",'Database (LECTURE-RES-PRAC)'!B164))</f>
        <v/>
      </c>
      <c r="C169" s="119" t="str">
        <f>IF(C$6="LECTURE","",IF('Database (LECTURE-RES-PRAC)'!C164="","",'Database (LECTURE-RES-PRAC)'!C164))</f>
        <v/>
      </c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116" t="str">
        <f t="shared" si="67"/>
        <v/>
      </c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116" t="str">
        <f t="shared" si="2"/>
        <v/>
      </c>
      <c r="Z169" s="57"/>
      <c r="AA169" s="57"/>
      <c r="AB169" s="57"/>
      <c r="AC169" s="57"/>
      <c r="AD169" s="57"/>
      <c r="AE169" s="57"/>
      <c r="AF169" s="57"/>
      <c r="AG169" s="57"/>
      <c r="AH169" s="57"/>
      <c r="AI169" s="57"/>
      <c r="AJ169" s="117" t="str">
        <f t="shared" si="68"/>
        <v/>
      </c>
      <c r="AK169" s="120" t="str">
        <f t="shared" si="69"/>
        <v/>
      </c>
      <c r="AL169" s="92" t="str">
        <f t="shared" si="70"/>
        <v/>
      </c>
      <c r="AM169" s="92" t="str">
        <f t="shared" si="71"/>
        <v/>
      </c>
      <c r="AN169" s="120" t="str">
        <f t="shared" si="72"/>
        <v/>
      </c>
      <c r="AO169" s="92" t="str">
        <f t="shared" si="73"/>
        <v/>
      </c>
      <c r="AP169" s="92" t="str">
        <f t="shared" si="74"/>
        <v/>
      </c>
      <c r="AQ169" s="120" t="str">
        <f t="shared" si="75"/>
        <v/>
      </c>
      <c r="AR169" s="92" t="str">
        <f t="shared" si="76"/>
        <v/>
      </c>
      <c r="AS169" s="92" t="str">
        <f t="shared" si="77"/>
        <v/>
      </c>
      <c r="AT169" s="120" t="str">
        <f t="shared" si="78"/>
        <v/>
      </c>
      <c r="AU169" s="92" t="str">
        <f t="shared" si="79"/>
        <v/>
      </c>
      <c r="AV169" s="92" t="str">
        <f t="shared" si="80"/>
        <v/>
      </c>
      <c r="AW169" s="120" t="str">
        <f t="shared" si="81"/>
        <v/>
      </c>
      <c r="AX169" s="92" t="str">
        <f t="shared" si="82"/>
        <v/>
      </c>
      <c r="AY169" s="92" t="str">
        <f t="shared" si="83"/>
        <v/>
      </c>
      <c r="AZ169" s="91" t="str">
        <f t="shared" si="84"/>
        <v/>
      </c>
      <c r="BA169" s="92" t="str">
        <f t="shared" si="85"/>
        <v/>
      </c>
      <c r="BB169" s="92" t="str">
        <f t="shared" si="86"/>
        <v/>
      </c>
      <c r="BC169" s="91" t="str">
        <f t="shared" si="87"/>
        <v/>
      </c>
      <c r="BD169" s="92" t="str">
        <f t="shared" si="88"/>
        <v/>
      </c>
      <c r="BE169" s="92" t="str">
        <f t="shared" si="89"/>
        <v/>
      </c>
      <c r="BF169" s="91" t="str">
        <f t="shared" si="90"/>
        <v/>
      </c>
      <c r="BG169" s="92" t="str">
        <f t="shared" si="91"/>
        <v/>
      </c>
      <c r="BH169" s="92" t="str">
        <f t="shared" si="92"/>
        <v/>
      </c>
      <c r="BI169" s="91" t="str">
        <f t="shared" si="93"/>
        <v/>
      </c>
      <c r="BJ169" s="92" t="str">
        <f t="shared" si="94"/>
        <v/>
      </c>
      <c r="BK169" s="92" t="str">
        <f t="shared" si="95"/>
        <v/>
      </c>
      <c r="BL169" s="91" t="str">
        <f t="shared" si="96"/>
        <v/>
      </c>
      <c r="BM169" s="92" t="str">
        <f t="shared" si="97"/>
        <v/>
      </c>
      <c r="BN169" s="92" t="str">
        <f t="shared" si="98"/>
        <v/>
      </c>
    </row>
    <row r="170" spans="1:66" ht="15.75" customHeight="1">
      <c r="A170" s="119" t="str">
        <f>IF(A$6="LECTURE","",IF('Database (LECTURE-RES-PRAC)'!A165="","",'Database (LECTURE-RES-PRAC)'!A165))</f>
        <v/>
      </c>
      <c r="B170" s="119" t="str">
        <f>IF(B$6="LECTURE","",IF('Database (LECTURE-RES-PRAC)'!B165="","",'Database (LECTURE-RES-PRAC)'!B165))</f>
        <v/>
      </c>
      <c r="C170" s="119" t="str">
        <f>IF(C$6="LECTURE","",IF('Database (LECTURE-RES-PRAC)'!C165="","",'Database (LECTURE-RES-PRAC)'!C165))</f>
        <v/>
      </c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116" t="str">
        <f t="shared" si="67"/>
        <v/>
      </c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116" t="str">
        <f t="shared" si="2"/>
        <v/>
      </c>
      <c r="Z170" s="57"/>
      <c r="AA170" s="57"/>
      <c r="AB170" s="57"/>
      <c r="AC170" s="57"/>
      <c r="AD170" s="57"/>
      <c r="AE170" s="57"/>
      <c r="AF170" s="57"/>
      <c r="AG170" s="57"/>
      <c r="AH170" s="57"/>
      <c r="AI170" s="57"/>
      <c r="AJ170" s="117" t="str">
        <f t="shared" si="68"/>
        <v/>
      </c>
      <c r="AK170" s="120" t="str">
        <f t="shared" si="69"/>
        <v/>
      </c>
      <c r="AL170" s="92" t="str">
        <f t="shared" si="70"/>
        <v/>
      </c>
      <c r="AM170" s="92" t="str">
        <f t="shared" si="71"/>
        <v/>
      </c>
      <c r="AN170" s="120" t="str">
        <f t="shared" si="72"/>
        <v/>
      </c>
      <c r="AO170" s="92" t="str">
        <f t="shared" si="73"/>
        <v/>
      </c>
      <c r="AP170" s="92" t="str">
        <f t="shared" si="74"/>
        <v/>
      </c>
      <c r="AQ170" s="120" t="str">
        <f t="shared" si="75"/>
        <v/>
      </c>
      <c r="AR170" s="92" t="str">
        <f t="shared" si="76"/>
        <v/>
      </c>
      <c r="AS170" s="92" t="str">
        <f t="shared" si="77"/>
        <v/>
      </c>
      <c r="AT170" s="120" t="str">
        <f t="shared" si="78"/>
        <v/>
      </c>
      <c r="AU170" s="92" t="str">
        <f t="shared" si="79"/>
        <v/>
      </c>
      <c r="AV170" s="92" t="str">
        <f t="shared" si="80"/>
        <v/>
      </c>
      <c r="AW170" s="120" t="str">
        <f t="shared" si="81"/>
        <v/>
      </c>
      <c r="AX170" s="92" t="str">
        <f t="shared" si="82"/>
        <v/>
      </c>
      <c r="AY170" s="92" t="str">
        <f t="shared" si="83"/>
        <v/>
      </c>
      <c r="AZ170" s="91" t="str">
        <f t="shared" si="84"/>
        <v/>
      </c>
      <c r="BA170" s="92" t="str">
        <f t="shared" si="85"/>
        <v/>
      </c>
      <c r="BB170" s="92" t="str">
        <f t="shared" si="86"/>
        <v/>
      </c>
      <c r="BC170" s="91" t="str">
        <f t="shared" si="87"/>
        <v/>
      </c>
      <c r="BD170" s="92" t="str">
        <f t="shared" si="88"/>
        <v/>
      </c>
      <c r="BE170" s="92" t="str">
        <f t="shared" si="89"/>
        <v/>
      </c>
      <c r="BF170" s="91" t="str">
        <f t="shared" si="90"/>
        <v/>
      </c>
      <c r="BG170" s="92" t="str">
        <f t="shared" si="91"/>
        <v/>
      </c>
      <c r="BH170" s="92" t="str">
        <f t="shared" si="92"/>
        <v/>
      </c>
      <c r="BI170" s="91" t="str">
        <f t="shared" si="93"/>
        <v/>
      </c>
      <c r="BJ170" s="92" t="str">
        <f t="shared" si="94"/>
        <v/>
      </c>
      <c r="BK170" s="92" t="str">
        <f t="shared" si="95"/>
        <v/>
      </c>
      <c r="BL170" s="91" t="str">
        <f t="shared" si="96"/>
        <v/>
      </c>
      <c r="BM170" s="92" t="str">
        <f t="shared" si="97"/>
        <v/>
      </c>
      <c r="BN170" s="92" t="str">
        <f t="shared" si="98"/>
        <v/>
      </c>
    </row>
    <row r="171" spans="1:66" ht="15.75" customHeight="1">
      <c r="A171" s="119" t="str">
        <f>IF(A$6="LECTURE","",IF('Database (LECTURE-RES-PRAC)'!A166="","",'Database (LECTURE-RES-PRAC)'!A166))</f>
        <v/>
      </c>
      <c r="B171" s="119" t="str">
        <f>IF(B$6="LECTURE","",IF('Database (LECTURE-RES-PRAC)'!B166="","",'Database (LECTURE-RES-PRAC)'!B166))</f>
        <v/>
      </c>
      <c r="C171" s="119" t="str">
        <f>IF(C$6="LECTURE","",IF('Database (LECTURE-RES-PRAC)'!C166="","",'Database (LECTURE-RES-PRAC)'!C166))</f>
        <v/>
      </c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116" t="str">
        <f t="shared" si="67"/>
        <v/>
      </c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116" t="str">
        <f t="shared" si="2"/>
        <v/>
      </c>
      <c r="Z171" s="57"/>
      <c r="AA171" s="57"/>
      <c r="AB171" s="57"/>
      <c r="AC171" s="57"/>
      <c r="AD171" s="57"/>
      <c r="AE171" s="57"/>
      <c r="AF171" s="57"/>
      <c r="AG171" s="57"/>
      <c r="AH171" s="57"/>
      <c r="AI171" s="57"/>
      <c r="AJ171" s="117" t="str">
        <f t="shared" si="68"/>
        <v/>
      </c>
      <c r="AK171" s="120" t="str">
        <f t="shared" si="69"/>
        <v/>
      </c>
      <c r="AL171" s="92" t="str">
        <f t="shared" si="70"/>
        <v/>
      </c>
      <c r="AM171" s="92" t="str">
        <f t="shared" si="71"/>
        <v/>
      </c>
      <c r="AN171" s="120" t="str">
        <f t="shared" si="72"/>
        <v/>
      </c>
      <c r="AO171" s="92" t="str">
        <f t="shared" si="73"/>
        <v/>
      </c>
      <c r="AP171" s="92" t="str">
        <f t="shared" si="74"/>
        <v/>
      </c>
      <c r="AQ171" s="120" t="str">
        <f t="shared" si="75"/>
        <v/>
      </c>
      <c r="AR171" s="92" t="str">
        <f t="shared" si="76"/>
        <v/>
      </c>
      <c r="AS171" s="92" t="str">
        <f t="shared" si="77"/>
        <v/>
      </c>
      <c r="AT171" s="120" t="str">
        <f t="shared" si="78"/>
        <v/>
      </c>
      <c r="AU171" s="92" t="str">
        <f t="shared" si="79"/>
        <v/>
      </c>
      <c r="AV171" s="92" t="str">
        <f t="shared" si="80"/>
        <v/>
      </c>
      <c r="AW171" s="120" t="str">
        <f t="shared" si="81"/>
        <v/>
      </c>
      <c r="AX171" s="92" t="str">
        <f t="shared" si="82"/>
        <v/>
      </c>
      <c r="AY171" s="92" t="str">
        <f t="shared" si="83"/>
        <v/>
      </c>
      <c r="AZ171" s="91" t="str">
        <f t="shared" si="84"/>
        <v/>
      </c>
      <c r="BA171" s="92" t="str">
        <f t="shared" si="85"/>
        <v/>
      </c>
      <c r="BB171" s="92" t="str">
        <f t="shared" si="86"/>
        <v/>
      </c>
      <c r="BC171" s="91" t="str">
        <f t="shared" si="87"/>
        <v/>
      </c>
      <c r="BD171" s="92" t="str">
        <f t="shared" si="88"/>
        <v/>
      </c>
      <c r="BE171" s="92" t="str">
        <f t="shared" si="89"/>
        <v/>
      </c>
      <c r="BF171" s="91" t="str">
        <f t="shared" si="90"/>
        <v/>
      </c>
      <c r="BG171" s="92" t="str">
        <f t="shared" si="91"/>
        <v/>
      </c>
      <c r="BH171" s="92" t="str">
        <f t="shared" si="92"/>
        <v/>
      </c>
      <c r="BI171" s="91" t="str">
        <f t="shared" si="93"/>
        <v/>
      </c>
      <c r="BJ171" s="92" t="str">
        <f t="shared" si="94"/>
        <v/>
      </c>
      <c r="BK171" s="92" t="str">
        <f t="shared" si="95"/>
        <v/>
      </c>
      <c r="BL171" s="91" t="str">
        <f t="shared" si="96"/>
        <v/>
      </c>
      <c r="BM171" s="92" t="str">
        <f t="shared" si="97"/>
        <v/>
      </c>
      <c r="BN171" s="92" t="str">
        <f t="shared" si="98"/>
        <v/>
      </c>
    </row>
    <row r="172" spans="1:66" ht="15.75" customHeight="1">
      <c r="A172" s="119" t="str">
        <f>IF(A$6="LECTURE","",IF('Database (LECTURE-RES-PRAC)'!A167="","",'Database (LECTURE-RES-PRAC)'!A167))</f>
        <v/>
      </c>
      <c r="B172" s="119" t="str">
        <f>IF(B$6="LECTURE","",IF('Database (LECTURE-RES-PRAC)'!B167="","",'Database (LECTURE-RES-PRAC)'!B167))</f>
        <v/>
      </c>
      <c r="C172" s="119" t="str">
        <f>IF(C$6="LECTURE","",IF('Database (LECTURE-RES-PRAC)'!C167="","",'Database (LECTURE-RES-PRAC)'!C167))</f>
        <v/>
      </c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116" t="str">
        <f t="shared" si="67"/>
        <v/>
      </c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116" t="str">
        <f t="shared" si="2"/>
        <v/>
      </c>
      <c r="Z172" s="57"/>
      <c r="AA172" s="57"/>
      <c r="AB172" s="57"/>
      <c r="AC172" s="57"/>
      <c r="AD172" s="57"/>
      <c r="AE172" s="57"/>
      <c r="AF172" s="57"/>
      <c r="AG172" s="57"/>
      <c r="AH172" s="57"/>
      <c r="AI172" s="57"/>
      <c r="AJ172" s="117" t="str">
        <f t="shared" si="68"/>
        <v/>
      </c>
      <c r="AK172" s="120" t="str">
        <f t="shared" si="69"/>
        <v/>
      </c>
      <c r="AL172" s="92" t="str">
        <f t="shared" si="70"/>
        <v/>
      </c>
      <c r="AM172" s="92" t="str">
        <f t="shared" si="71"/>
        <v/>
      </c>
      <c r="AN172" s="120" t="str">
        <f t="shared" si="72"/>
        <v/>
      </c>
      <c r="AO172" s="92" t="str">
        <f t="shared" si="73"/>
        <v/>
      </c>
      <c r="AP172" s="92" t="str">
        <f t="shared" si="74"/>
        <v/>
      </c>
      <c r="AQ172" s="120" t="str">
        <f t="shared" si="75"/>
        <v/>
      </c>
      <c r="AR172" s="92" t="str">
        <f t="shared" si="76"/>
        <v/>
      </c>
      <c r="AS172" s="92" t="str">
        <f t="shared" si="77"/>
        <v/>
      </c>
      <c r="AT172" s="120" t="str">
        <f t="shared" si="78"/>
        <v/>
      </c>
      <c r="AU172" s="92" t="str">
        <f t="shared" si="79"/>
        <v/>
      </c>
      <c r="AV172" s="92" t="str">
        <f t="shared" si="80"/>
        <v/>
      </c>
      <c r="AW172" s="120" t="str">
        <f t="shared" si="81"/>
        <v/>
      </c>
      <c r="AX172" s="92" t="str">
        <f t="shared" si="82"/>
        <v/>
      </c>
      <c r="AY172" s="92" t="str">
        <f t="shared" si="83"/>
        <v/>
      </c>
      <c r="AZ172" s="91" t="str">
        <f t="shared" si="84"/>
        <v/>
      </c>
      <c r="BA172" s="92" t="str">
        <f t="shared" si="85"/>
        <v/>
      </c>
      <c r="BB172" s="92" t="str">
        <f t="shared" si="86"/>
        <v/>
      </c>
      <c r="BC172" s="91" t="str">
        <f t="shared" si="87"/>
        <v/>
      </c>
      <c r="BD172" s="92" t="str">
        <f t="shared" si="88"/>
        <v/>
      </c>
      <c r="BE172" s="92" t="str">
        <f t="shared" si="89"/>
        <v/>
      </c>
      <c r="BF172" s="91" t="str">
        <f t="shared" si="90"/>
        <v/>
      </c>
      <c r="BG172" s="92" t="str">
        <f t="shared" si="91"/>
        <v/>
      </c>
      <c r="BH172" s="92" t="str">
        <f t="shared" si="92"/>
        <v/>
      </c>
      <c r="BI172" s="91" t="str">
        <f t="shared" si="93"/>
        <v/>
      </c>
      <c r="BJ172" s="92" t="str">
        <f t="shared" si="94"/>
        <v/>
      </c>
      <c r="BK172" s="92" t="str">
        <f t="shared" si="95"/>
        <v/>
      </c>
      <c r="BL172" s="91" t="str">
        <f t="shared" si="96"/>
        <v/>
      </c>
      <c r="BM172" s="92" t="str">
        <f t="shared" si="97"/>
        <v/>
      </c>
      <c r="BN172" s="92" t="str">
        <f t="shared" si="98"/>
        <v/>
      </c>
    </row>
    <row r="173" spans="1:66" ht="15.75" customHeight="1">
      <c r="A173" s="119" t="str">
        <f>IF(A$6="LECTURE","",IF('Database (LECTURE-RES-PRAC)'!A168="","",'Database (LECTURE-RES-PRAC)'!A168))</f>
        <v/>
      </c>
      <c r="B173" s="119" t="str">
        <f>IF(B$6="LECTURE","",IF('Database (LECTURE-RES-PRAC)'!B168="","",'Database (LECTURE-RES-PRAC)'!B168))</f>
        <v/>
      </c>
      <c r="C173" s="119" t="str">
        <f>IF(C$6="LECTURE","",IF('Database (LECTURE-RES-PRAC)'!C168="","",'Database (LECTURE-RES-PRAC)'!C168))</f>
        <v/>
      </c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116" t="str">
        <f t="shared" si="67"/>
        <v/>
      </c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116" t="str">
        <f t="shared" si="2"/>
        <v/>
      </c>
      <c r="Z173" s="57"/>
      <c r="AA173" s="57"/>
      <c r="AB173" s="57"/>
      <c r="AC173" s="57"/>
      <c r="AD173" s="57"/>
      <c r="AE173" s="57"/>
      <c r="AF173" s="57"/>
      <c r="AG173" s="57"/>
      <c r="AH173" s="57"/>
      <c r="AI173" s="57"/>
      <c r="AJ173" s="117" t="str">
        <f t="shared" si="68"/>
        <v/>
      </c>
      <c r="AK173" s="120" t="str">
        <f t="shared" si="69"/>
        <v/>
      </c>
      <c r="AL173" s="92" t="str">
        <f t="shared" si="70"/>
        <v/>
      </c>
      <c r="AM173" s="92" t="str">
        <f t="shared" si="71"/>
        <v/>
      </c>
      <c r="AN173" s="120" t="str">
        <f t="shared" si="72"/>
        <v/>
      </c>
      <c r="AO173" s="92" t="str">
        <f t="shared" si="73"/>
        <v/>
      </c>
      <c r="AP173" s="92" t="str">
        <f t="shared" si="74"/>
        <v/>
      </c>
      <c r="AQ173" s="120" t="str">
        <f t="shared" si="75"/>
        <v/>
      </c>
      <c r="AR173" s="92" t="str">
        <f t="shared" si="76"/>
        <v/>
      </c>
      <c r="AS173" s="92" t="str">
        <f t="shared" si="77"/>
        <v/>
      </c>
      <c r="AT173" s="120" t="str">
        <f t="shared" si="78"/>
        <v/>
      </c>
      <c r="AU173" s="92" t="str">
        <f t="shared" si="79"/>
        <v/>
      </c>
      <c r="AV173" s="92" t="str">
        <f t="shared" si="80"/>
        <v/>
      </c>
      <c r="AW173" s="120" t="str">
        <f t="shared" si="81"/>
        <v/>
      </c>
      <c r="AX173" s="92" t="str">
        <f t="shared" si="82"/>
        <v/>
      </c>
      <c r="AY173" s="92" t="str">
        <f t="shared" si="83"/>
        <v/>
      </c>
      <c r="AZ173" s="91" t="str">
        <f t="shared" si="84"/>
        <v/>
      </c>
      <c r="BA173" s="92" t="str">
        <f t="shared" si="85"/>
        <v/>
      </c>
      <c r="BB173" s="92" t="str">
        <f t="shared" si="86"/>
        <v/>
      </c>
      <c r="BC173" s="91" t="str">
        <f t="shared" si="87"/>
        <v/>
      </c>
      <c r="BD173" s="92" t="str">
        <f t="shared" si="88"/>
        <v/>
      </c>
      <c r="BE173" s="92" t="str">
        <f t="shared" si="89"/>
        <v/>
      </c>
      <c r="BF173" s="91" t="str">
        <f t="shared" si="90"/>
        <v/>
      </c>
      <c r="BG173" s="92" t="str">
        <f t="shared" si="91"/>
        <v/>
      </c>
      <c r="BH173" s="92" t="str">
        <f t="shared" si="92"/>
        <v/>
      </c>
      <c r="BI173" s="91" t="str">
        <f t="shared" si="93"/>
        <v/>
      </c>
      <c r="BJ173" s="92" t="str">
        <f t="shared" si="94"/>
        <v/>
      </c>
      <c r="BK173" s="92" t="str">
        <f t="shared" si="95"/>
        <v/>
      </c>
      <c r="BL173" s="91" t="str">
        <f t="shared" si="96"/>
        <v/>
      </c>
      <c r="BM173" s="92" t="str">
        <f t="shared" si="97"/>
        <v/>
      </c>
      <c r="BN173" s="92" t="str">
        <f t="shared" si="98"/>
        <v/>
      </c>
    </row>
    <row r="174" spans="1:66" ht="15.75" customHeight="1">
      <c r="A174" s="119" t="str">
        <f>IF(A$6="LECTURE","",IF('Database (LECTURE-RES-PRAC)'!A169="","",'Database (LECTURE-RES-PRAC)'!A169))</f>
        <v/>
      </c>
      <c r="B174" s="119" t="str">
        <f>IF(B$6="LECTURE","",IF('Database (LECTURE-RES-PRAC)'!B169="","",'Database (LECTURE-RES-PRAC)'!B169))</f>
        <v/>
      </c>
      <c r="C174" s="119" t="str">
        <f>IF(C$6="LECTURE","",IF('Database (LECTURE-RES-PRAC)'!C169="","",'Database (LECTURE-RES-PRAC)'!C169))</f>
        <v/>
      </c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116" t="str">
        <f t="shared" ref="N174:N237" si="99">IF(B174&lt;&gt;"",SUM(D174:M174),"")</f>
        <v/>
      </c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116" t="str">
        <f t="shared" si="2"/>
        <v/>
      </c>
      <c r="Z174" s="57"/>
      <c r="AA174" s="57"/>
      <c r="AB174" s="57"/>
      <c r="AC174" s="57"/>
      <c r="AD174" s="57"/>
      <c r="AE174" s="57"/>
      <c r="AF174" s="57"/>
      <c r="AG174" s="57"/>
      <c r="AH174" s="57"/>
      <c r="AI174" s="57"/>
      <c r="AJ174" s="117" t="str">
        <f t="shared" si="68"/>
        <v/>
      </c>
      <c r="AK174" s="120" t="str">
        <f t="shared" si="69"/>
        <v/>
      </c>
      <c r="AL174" s="92" t="str">
        <f t="shared" si="70"/>
        <v/>
      </c>
      <c r="AM174" s="92" t="str">
        <f t="shared" si="71"/>
        <v/>
      </c>
      <c r="AN174" s="120" t="str">
        <f t="shared" si="72"/>
        <v/>
      </c>
      <c r="AO174" s="92" t="str">
        <f t="shared" si="73"/>
        <v/>
      </c>
      <c r="AP174" s="92" t="str">
        <f t="shared" si="74"/>
        <v/>
      </c>
      <c r="AQ174" s="120" t="str">
        <f t="shared" si="75"/>
        <v/>
      </c>
      <c r="AR174" s="92" t="str">
        <f t="shared" si="76"/>
        <v/>
      </c>
      <c r="AS174" s="92" t="str">
        <f t="shared" si="77"/>
        <v/>
      </c>
      <c r="AT174" s="120" t="str">
        <f t="shared" si="78"/>
        <v/>
      </c>
      <c r="AU174" s="92" t="str">
        <f t="shared" si="79"/>
        <v/>
      </c>
      <c r="AV174" s="92" t="str">
        <f t="shared" si="80"/>
        <v/>
      </c>
      <c r="AW174" s="120" t="str">
        <f t="shared" si="81"/>
        <v/>
      </c>
      <c r="AX174" s="92" t="str">
        <f t="shared" si="82"/>
        <v/>
      </c>
      <c r="AY174" s="92" t="str">
        <f t="shared" si="83"/>
        <v/>
      </c>
      <c r="AZ174" s="91" t="str">
        <f t="shared" si="84"/>
        <v/>
      </c>
      <c r="BA174" s="92" t="str">
        <f t="shared" si="85"/>
        <v/>
      </c>
      <c r="BB174" s="92" t="str">
        <f t="shared" si="86"/>
        <v/>
      </c>
      <c r="BC174" s="91" t="str">
        <f t="shared" si="87"/>
        <v/>
      </c>
      <c r="BD174" s="92" t="str">
        <f t="shared" si="88"/>
        <v/>
      </c>
      <c r="BE174" s="92" t="str">
        <f t="shared" si="89"/>
        <v/>
      </c>
      <c r="BF174" s="91" t="str">
        <f t="shared" si="90"/>
        <v/>
      </c>
      <c r="BG174" s="92" t="str">
        <f t="shared" si="91"/>
        <v/>
      </c>
      <c r="BH174" s="92" t="str">
        <f t="shared" si="92"/>
        <v/>
      </c>
      <c r="BI174" s="91" t="str">
        <f t="shared" si="93"/>
        <v/>
      </c>
      <c r="BJ174" s="92" t="str">
        <f t="shared" si="94"/>
        <v/>
      </c>
      <c r="BK174" s="92" t="str">
        <f t="shared" si="95"/>
        <v/>
      </c>
      <c r="BL174" s="91" t="str">
        <f t="shared" si="96"/>
        <v/>
      </c>
      <c r="BM174" s="92" t="str">
        <f t="shared" si="97"/>
        <v/>
      </c>
      <c r="BN174" s="92" t="str">
        <f t="shared" si="98"/>
        <v/>
      </c>
    </row>
    <row r="175" spans="1:66" ht="15.75" customHeight="1">
      <c r="A175" s="119" t="str">
        <f>IF(A$6="LECTURE","",IF('Database (LECTURE-RES-PRAC)'!A170="","",'Database (LECTURE-RES-PRAC)'!A170))</f>
        <v/>
      </c>
      <c r="B175" s="119" t="str">
        <f>IF(B$6="LECTURE","",IF('Database (LECTURE-RES-PRAC)'!B170="","",'Database (LECTURE-RES-PRAC)'!B170))</f>
        <v/>
      </c>
      <c r="C175" s="119" t="str">
        <f>IF(C$6="LECTURE","",IF('Database (LECTURE-RES-PRAC)'!C170="","",'Database (LECTURE-RES-PRAC)'!C170))</f>
        <v/>
      </c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116" t="str">
        <f t="shared" si="99"/>
        <v/>
      </c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116" t="str">
        <f t="shared" si="2"/>
        <v/>
      </c>
      <c r="Z175" s="57"/>
      <c r="AA175" s="57"/>
      <c r="AB175" s="57"/>
      <c r="AC175" s="57"/>
      <c r="AD175" s="57"/>
      <c r="AE175" s="57"/>
      <c r="AF175" s="57"/>
      <c r="AG175" s="57"/>
      <c r="AH175" s="57"/>
      <c r="AI175" s="57"/>
      <c r="AJ175" s="117" t="str">
        <f t="shared" si="68"/>
        <v/>
      </c>
      <c r="AK175" s="120" t="str">
        <f t="shared" si="69"/>
        <v/>
      </c>
      <c r="AL175" s="92" t="str">
        <f t="shared" si="70"/>
        <v/>
      </c>
      <c r="AM175" s="92" t="str">
        <f t="shared" si="71"/>
        <v/>
      </c>
      <c r="AN175" s="120" t="str">
        <f t="shared" si="72"/>
        <v/>
      </c>
      <c r="AO175" s="92" t="str">
        <f t="shared" si="73"/>
        <v/>
      </c>
      <c r="AP175" s="92" t="str">
        <f t="shared" si="74"/>
        <v/>
      </c>
      <c r="AQ175" s="120" t="str">
        <f t="shared" si="75"/>
        <v/>
      </c>
      <c r="AR175" s="92" t="str">
        <f t="shared" si="76"/>
        <v/>
      </c>
      <c r="AS175" s="92" t="str">
        <f t="shared" si="77"/>
        <v/>
      </c>
      <c r="AT175" s="120" t="str">
        <f t="shared" si="78"/>
        <v/>
      </c>
      <c r="AU175" s="92" t="str">
        <f t="shared" si="79"/>
        <v/>
      </c>
      <c r="AV175" s="92" t="str">
        <f t="shared" si="80"/>
        <v/>
      </c>
      <c r="AW175" s="120" t="str">
        <f t="shared" si="81"/>
        <v/>
      </c>
      <c r="AX175" s="92" t="str">
        <f t="shared" si="82"/>
        <v/>
      </c>
      <c r="AY175" s="92" t="str">
        <f t="shared" si="83"/>
        <v/>
      </c>
      <c r="AZ175" s="91" t="str">
        <f t="shared" si="84"/>
        <v/>
      </c>
      <c r="BA175" s="92" t="str">
        <f t="shared" si="85"/>
        <v/>
      </c>
      <c r="BB175" s="92" t="str">
        <f t="shared" si="86"/>
        <v/>
      </c>
      <c r="BC175" s="91" t="str">
        <f t="shared" si="87"/>
        <v/>
      </c>
      <c r="BD175" s="92" t="str">
        <f t="shared" si="88"/>
        <v/>
      </c>
      <c r="BE175" s="92" t="str">
        <f t="shared" si="89"/>
        <v/>
      </c>
      <c r="BF175" s="91" t="str">
        <f t="shared" si="90"/>
        <v/>
      </c>
      <c r="BG175" s="92" t="str">
        <f t="shared" si="91"/>
        <v/>
      </c>
      <c r="BH175" s="92" t="str">
        <f t="shared" si="92"/>
        <v/>
      </c>
      <c r="BI175" s="91" t="str">
        <f t="shared" si="93"/>
        <v/>
      </c>
      <c r="BJ175" s="92" t="str">
        <f t="shared" si="94"/>
        <v/>
      </c>
      <c r="BK175" s="92" t="str">
        <f t="shared" si="95"/>
        <v/>
      </c>
      <c r="BL175" s="91" t="str">
        <f t="shared" si="96"/>
        <v/>
      </c>
      <c r="BM175" s="92" t="str">
        <f t="shared" si="97"/>
        <v/>
      </c>
      <c r="BN175" s="92" t="str">
        <f t="shared" si="98"/>
        <v/>
      </c>
    </row>
    <row r="176" spans="1:66" ht="15.75" customHeight="1">
      <c r="A176" s="119" t="str">
        <f>IF(A$6="LECTURE","",IF('Database (LECTURE-RES-PRAC)'!A171="","",'Database (LECTURE-RES-PRAC)'!A171))</f>
        <v/>
      </c>
      <c r="B176" s="119" t="str">
        <f>IF(B$6="LECTURE","",IF('Database (LECTURE-RES-PRAC)'!B171="","",'Database (LECTURE-RES-PRAC)'!B171))</f>
        <v/>
      </c>
      <c r="C176" s="119" t="str">
        <f>IF(C$6="LECTURE","",IF('Database (LECTURE-RES-PRAC)'!C171="","",'Database (LECTURE-RES-PRAC)'!C171))</f>
        <v/>
      </c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116" t="str">
        <f t="shared" si="99"/>
        <v/>
      </c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116" t="str">
        <f t="shared" si="2"/>
        <v/>
      </c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117" t="str">
        <f t="shared" si="68"/>
        <v/>
      </c>
      <c r="AK176" s="120" t="str">
        <f t="shared" si="69"/>
        <v/>
      </c>
      <c r="AL176" s="92" t="str">
        <f t="shared" si="70"/>
        <v/>
      </c>
      <c r="AM176" s="92" t="str">
        <f t="shared" si="71"/>
        <v/>
      </c>
      <c r="AN176" s="120" t="str">
        <f t="shared" si="72"/>
        <v/>
      </c>
      <c r="AO176" s="92" t="str">
        <f t="shared" si="73"/>
        <v/>
      </c>
      <c r="AP176" s="92" t="str">
        <f t="shared" si="74"/>
        <v/>
      </c>
      <c r="AQ176" s="120" t="str">
        <f t="shared" si="75"/>
        <v/>
      </c>
      <c r="AR176" s="92" t="str">
        <f t="shared" si="76"/>
        <v/>
      </c>
      <c r="AS176" s="92" t="str">
        <f t="shared" si="77"/>
        <v/>
      </c>
      <c r="AT176" s="120" t="str">
        <f t="shared" si="78"/>
        <v/>
      </c>
      <c r="AU176" s="92" t="str">
        <f t="shared" si="79"/>
        <v/>
      </c>
      <c r="AV176" s="92" t="str">
        <f t="shared" si="80"/>
        <v/>
      </c>
      <c r="AW176" s="120" t="str">
        <f t="shared" si="81"/>
        <v/>
      </c>
      <c r="AX176" s="92" t="str">
        <f t="shared" si="82"/>
        <v/>
      </c>
      <c r="AY176" s="92" t="str">
        <f t="shared" si="83"/>
        <v/>
      </c>
      <c r="AZ176" s="91" t="str">
        <f t="shared" si="84"/>
        <v/>
      </c>
      <c r="BA176" s="92" t="str">
        <f t="shared" si="85"/>
        <v/>
      </c>
      <c r="BB176" s="92" t="str">
        <f t="shared" si="86"/>
        <v/>
      </c>
      <c r="BC176" s="91" t="str">
        <f t="shared" si="87"/>
        <v/>
      </c>
      <c r="BD176" s="92" t="str">
        <f t="shared" si="88"/>
        <v/>
      </c>
      <c r="BE176" s="92" t="str">
        <f t="shared" si="89"/>
        <v/>
      </c>
      <c r="BF176" s="91" t="str">
        <f t="shared" si="90"/>
        <v/>
      </c>
      <c r="BG176" s="92" t="str">
        <f t="shared" si="91"/>
        <v/>
      </c>
      <c r="BH176" s="92" t="str">
        <f t="shared" si="92"/>
        <v/>
      </c>
      <c r="BI176" s="91" t="str">
        <f t="shared" si="93"/>
        <v/>
      </c>
      <c r="BJ176" s="92" t="str">
        <f t="shared" si="94"/>
        <v/>
      </c>
      <c r="BK176" s="92" t="str">
        <f t="shared" si="95"/>
        <v/>
      </c>
      <c r="BL176" s="91" t="str">
        <f t="shared" si="96"/>
        <v/>
      </c>
      <c r="BM176" s="92" t="str">
        <f t="shared" si="97"/>
        <v/>
      </c>
      <c r="BN176" s="92" t="str">
        <f t="shared" si="98"/>
        <v/>
      </c>
    </row>
    <row r="177" spans="1:66" ht="15.75" customHeight="1">
      <c r="A177" s="119" t="str">
        <f>IF(A$6="LECTURE","",IF('Database (LECTURE-RES-PRAC)'!A172="","",'Database (LECTURE-RES-PRAC)'!A172))</f>
        <v/>
      </c>
      <c r="B177" s="119" t="str">
        <f>IF(B$6="LECTURE","",IF('Database (LECTURE-RES-PRAC)'!B172="","",'Database (LECTURE-RES-PRAC)'!B172))</f>
        <v/>
      </c>
      <c r="C177" s="119" t="str">
        <f>IF(C$6="LECTURE","",IF('Database (LECTURE-RES-PRAC)'!C172="","",'Database (LECTURE-RES-PRAC)'!C172))</f>
        <v/>
      </c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116" t="str">
        <f t="shared" si="99"/>
        <v/>
      </c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116" t="str">
        <f t="shared" si="2"/>
        <v/>
      </c>
      <c r="Z177" s="57"/>
      <c r="AA177" s="57"/>
      <c r="AB177" s="57"/>
      <c r="AC177" s="57"/>
      <c r="AD177" s="57"/>
      <c r="AE177" s="57"/>
      <c r="AF177" s="57"/>
      <c r="AG177" s="57"/>
      <c r="AH177" s="57"/>
      <c r="AI177" s="57"/>
      <c r="AJ177" s="117" t="str">
        <f t="shared" si="68"/>
        <v/>
      </c>
      <c r="AK177" s="120" t="str">
        <f t="shared" si="69"/>
        <v/>
      </c>
      <c r="AL177" s="92" t="str">
        <f t="shared" si="70"/>
        <v/>
      </c>
      <c r="AM177" s="92" t="str">
        <f t="shared" si="71"/>
        <v/>
      </c>
      <c r="AN177" s="120" t="str">
        <f t="shared" si="72"/>
        <v/>
      </c>
      <c r="AO177" s="92" t="str">
        <f t="shared" si="73"/>
        <v/>
      </c>
      <c r="AP177" s="92" t="str">
        <f t="shared" si="74"/>
        <v/>
      </c>
      <c r="AQ177" s="120" t="str">
        <f t="shared" si="75"/>
        <v/>
      </c>
      <c r="AR177" s="92" t="str">
        <f t="shared" si="76"/>
        <v/>
      </c>
      <c r="AS177" s="92" t="str">
        <f t="shared" si="77"/>
        <v/>
      </c>
      <c r="AT177" s="120" t="str">
        <f t="shared" si="78"/>
        <v/>
      </c>
      <c r="AU177" s="92" t="str">
        <f t="shared" si="79"/>
        <v/>
      </c>
      <c r="AV177" s="92" t="str">
        <f t="shared" si="80"/>
        <v/>
      </c>
      <c r="AW177" s="120" t="str">
        <f t="shared" si="81"/>
        <v/>
      </c>
      <c r="AX177" s="92" t="str">
        <f t="shared" si="82"/>
        <v/>
      </c>
      <c r="AY177" s="92" t="str">
        <f t="shared" si="83"/>
        <v/>
      </c>
      <c r="AZ177" s="91" t="str">
        <f t="shared" si="84"/>
        <v/>
      </c>
      <c r="BA177" s="92" t="str">
        <f t="shared" si="85"/>
        <v/>
      </c>
      <c r="BB177" s="92" t="str">
        <f t="shared" si="86"/>
        <v/>
      </c>
      <c r="BC177" s="91" t="str">
        <f t="shared" si="87"/>
        <v/>
      </c>
      <c r="BD177" s="92" t="str">
        <f t="shared" si="88"/>
        <v/>
      </c>
      <c r="BE177" s="92" t="str">
        <f t="shared" si="89"/>
        <v/>
      </c>
      <c r="BF177" s="91" t="str">
        <f t="shared" si="90"/>
        <v/>
      </c>
      <c r="BG177" s="92" t="str">
        <f t="shared" si="91"/>
        <v/>
      </c>
      <c r="BH177" s="92" t="str">
        <f t="shared" si="92"/>
        <v/>
      </c>
      <c r="BI177" s="91" t="str">
        <f t="shared" si="93"/>
        <v/>
      </c>
      <c r="BJ177" s="92" t="str">
        <f t="shared" si="94"/>
        <v/>
      </c>
      <c r="BK177" s="92" t="str">
        <f t="shared" si="95"/>
        <v/>
      </c>
      <c r="BL177" s="91" t="str">
        <f t="shared" si="96"/>
        <v/>
      </c>
      <c r="BM177" s="92" t="str">
        <f t="shared" si="97"/>
        <v/>
      </c>
      <c r="BN177" s="92" t="str">
        <f t="shared" si="98"/>
        <v/>
      </c>
    </row>
    <row r="178" spans="1:66" ht="15.75" customHeight="1">
      <c r="A178" s="119" t="str">
        <f>IF(A$6="LECTURE","",IF('Database (LECTURE-RES-PRAC)'!A173="","",'Database (LECTURE-RES-PRAC)'!A173))</f>
        <v/>
      </c>
      <c r="B178" s="119" t="str">
        <f>IF(B$6="LECTURE","",IF('Database (LECTURE-RES-PRAC)'!B173="","",'Database (LECTURE-RES-PRAC)'!B173))</f>
        <v/>
      </c>
      <c r="C178" s="119" t="str">
        <f>IF(C$6="LECTURE","",IF('Database (LECTURE-RES-PRAC)'!C173="","",'Database (LECTURE-RES-PRAC)'!C173))</f>
        <v/>
      </c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116" t="str">
        <f t="shared" si="99"/>
        <v/>
      </c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116" t="str">
        <f t="shared" si="2"/>
        <v/>
      </c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117" t="str">
        <f t="shared" si="68"/>
        <v/>
      </c>
      <c r="AK178" s="120" t="str">
        <f t="shared" si="69"/>
        <v/>
      </c>
      <c r="AL178" s="92" t="str">
        <f t="shared" si="70"/>
        <v/>
      </c>
      <c r="AM178" s="92" t="str">
        <f t="shared" si="71"/>
        <v/>
      </c>
      <c r="AN178" s="120" t="str">
        <f t="shared" si="72"/>
        <v/>
      </c>
      <c r="AO178" s="92" t="str">
        <f t="shared" si="73"/>
        <v/>
      </c>
      <c r="AP178" s="92" t="str">
        <f t="shared" si="74"/>
        <v/>
      </c>
      <c r="AQ178" s="120" t="str">
        <f t="shared" si="75"/>
        <v/>
      </c>
      <c r="AR178" s="92" t="str">
        <f t="shared" si="76"/>
        <v/>
      </c>
      <c r="AS178" s="92" t="str">
        <f t="shared" si="77"/>
        <v/>
      </c>
      <c r="AT178" s="120" t="str">
        <f t="shared" si="78"/>
        <v/>
      </c>
      <c r="AU178" s="92" t="str">
        <f t="shared" si="79"/>
        <v/>
      </c>
      <c r="AV178" s="92" t="str">
        <f t="shared" si="80"/>
        <v/>
      </c>
      <c r="AW178" s="120" t="str">
        <f t="shared" si="81"/>
        <v/>
      </c>
      <c r="AX178" s="92" t="str">
        <f t="shared" si="82"/>
        <v/>
      </c>
      <c r="AY178" s="92" t="str">
        <f t="shared" si="83"/>
        <v/>
      </c>
      <c r="AZ178" s="91" t="str">
        <f t="shared" si="84"/>
        <v/>
      </c>
      <c r="BA178" s="92" t="str">
        <f t="shared" si="85"/>
        <v/>
      </c>
      <c r="BB178" s="92" t="str">
        <f t="shared" si="86"/>
        <v/>
      </c>
      <c r="BC178" s="91" t="str">
        <f t="shared" si="87"/>
        <v/>
      </c>
      <c r="BD178" s="92" t="str">
        <f t="shared" si="88"/>
        <v/>
      </c>
      <c r="BE178" s="92" t="str">
        <f t="shared" si="89"/>
        <v/>
      </c>
      <c r="BF178" s="91" t="str">
        <f t="shared" si="90"/>
        <v/>
      </c>
      <c r="BG178" s="92" t="str">
        <f t="shared" si="91"/>
        <v/>
      </c>
      <c r="BH178" s="92" t="str">
        <f t="shared" si="92"/>
        <v/>
      </c>
      <c r="BI178" s="91" t="str">
        <f t="shared" si="93"/>
        <v/>
      </c>
      <c r="BJ178" s="92" t="str">
        <f t="shared" si="94"/>
        <v/>
      </c>
      <c r="BK178" s="92" t="str">
        <f t="shared" si="95"/>
        <v/>
      </c>
      <c r="BL178" s="91" t="str">
        <f t="shared" si="96"/>
        <v/>
      </c>
      <c r="BM178" s="92" t="str">
        <f t="shared" si="97"/>
        <v/>
      </c>
      <c r="BN178" s="92" t="str">
        <f t="shared" si="98"/>
        <v/>
      </c>
    </row>
    <row r="179" spans="1:66" ht="15.75" customHeight="1">
      <c r="A179" s="119" t="str">
        <f>IF(A$6="LECTURE","",IF('Database (LECTURE-RES-PRAC)'!A174="","",'Database (LECTURE-RES-PRAC)'!A174))</f>
        <v/>
      </c>
      <c r="B179" s="119" t="str">
        <f>IF(B$6="LECTURE","",IF('Database (LECTURE-RES-PRAC)'!B174="","",'Database (LECTURE-RES-PRAC)'!B174))</f>
        <v/>
      </c>
      <c r="C179" s="119" t="str">
        <f>IF(C$6="LECTURE","",IF('Database (LECTURE-RES-PRAC)'!C174="","",'Database (LECTURE-RES-PRAC)'!C174))</f>
        <v/>
      </c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116" t="str">
        <f t="shared" si="99"/>
        <v/>
      </c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116" t="str">
        <f t="shared" si="2"/>
        <v/>
      </c>
      <c r="Z179" s="57"/>
      <c r="AA179" s="57"/>
      <c r="AB179" s="57"/>
      <c r="AC179" s="57"/>
      <c r="AD179" s="57"/>
      <c r="AE179" s="57"/>
      <c r="AF179" s="57"/>
      <c r="AG179" s="57"/>
      <c r="AH179" s="57"/>
      <c r="AI179" s="57"/>
      <c r="AJ179" s="117" t="str">
        <f t="shared" si="68"/>
        <v/>
      </c>
      <c r="AK179" s="120" t="str">
        <f t="shared" si="69"/>
        <v/>
      </c>
      <c r="AL179" s="92" t="str">
        <f t="shared" si="70"/>
        <v/>
      </c>
      <c r="AM179" s="92" t="str">
        <f t="shared" si="71"/>
        <v/>
      </c>
      <c r="AN179" s="120" t="str">
        <f t="shared" si="72"/>
        <v/>
      </c>
      <c r="AO179" s="92" t="str">
        <f t="shared" si="73"/>
        <v/>
      </c>
      <c r="AP179" s="92" t="str">
        <f t="shared" si="74"/>
        <v/>
      </c>
      <c r="AQ179" s="120" t="str">
        <f t="shared" si="75"/>
        <v/>
      </c>
      <c r="AR179" s="92" t="str">
        <f t="shared" si="76"/>
        <v/>
      </c>
      <c r="AS179" s="92" t="str">
        <f t="shared" si="77"/>
        <v/>
      </c>
      <c r="AT179" s="120" t="str">
        <f t="shared" si="78"/>
        <v/>
      </c>
      <c r="AU179" s="92" t="str">
        <f t="shared" si="79"/>
        <v/>
      </c>
      <c r="AV179" s="92" t="str">
        <f t="shared" si="80"/>
        <v/>
      </c>
      <c r="AW179" s="120" t="str">
        <f t="shared" si="81"/>
        <v/>
      </c>
      <c r="AX179" s="92" t="str">
        <f t="shared" si="82"/>
        <v/>
      </c>
      <c r="AY179" s="92" t="str">
        <f t="shared" si="83"/>
        <v/>
      </c>
      <c r="AZ179" s="91" t="str">
        <f t="shared" si="84"/>
        <v/>
      </c>
      <c r="BA179" s="92" t="str">
        <f t="shared" si="85"/>
        <v/>
      </c>
      <c r="BB179" s="92" t="str">
        <f t="shared" si="86"/>
        <v/>
      </c>
      <c r="BC179" s="91" t="str">
        <f t="shared" si="87"/>
        <v/>
      </c>
      <c r="BD179" s="92" t="str">
        <f t="shared" si="88"/>
        <v/>
      </c>
      <c r="BE179" s="92" t="str">
        <f t="shared" si="89"/>
        <v/>
      </c>
      <c r="BF179" s="91" t="str">
        <f t="shared" si="90"/>
        <v/>
      </c>
      <c r="BG179" s="92" t="str">
        <f t="shared" si="91"/>
        <v/>
      </c>
      <c r="BH179" s="92" t="str">
        <f t="shared" si="92"/>
        <v/>
      </c>
      <c r="BI179" s="91" t="str">
        <f t="shared" si="93"/>
        <v/>
      </c>
      <c r="BJ179" s="92" t="str">
        <f t="shared" si="94"/>
        <v/>
      </c>
      <c r="BK179" s="92" t="str">
        <f t="shared" si="95"/>
        <v/>
      </c>
      <c r="BL179" s="91" t="str">
        <f t="shared" si="96"/>
        <v/>
      </c>
      <c r="BM179" s="92" t="str">
        <f t="shared" si="97"/>
        <v/>
      </c>
      <c r="BN179" s="92" t="str">
        <f t="shared" si="98"/>
        <v/>
      </c>
    </row>
    <row r="180" spans="1:66" ht="15.75" customHeight="1">
      <c r="A180" s="119" t="str">
        <f>IF(A$6="LECTURE","",IF('Database (LECTURE-RES-PRAC)'!A175="","",'Database (LECTURE-RES-PRAC)'!A175))</f>
        <v/>
      </c>
      <c r="B180" s="119" t="str">
        <f>IF(B$6="LECTURE","",IF('Database (LECTURE-RES-PRAC)'!B175="","",'Database (LECTURE-RES-PRAC)'!B175))</f>
        <v/>
      </c>
      <c r="C180" s="119" t="str">
        <f>IF(C$6="LECTURE","",IF('Database (LECTURE-RES-PRAC)'!C175="","",'Database (LECTURE-RES-PRAC)'!C175))</f>
        <v/>
      </c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116" t="str">
        <f t="shared" si="99"/>
        <v/>
      </c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116" t="str">
        <f t="shared" si="2"/>
        <v/>
      </c>
      <c r="Z180" s="57"/>
      <c r="AA180" s="57"/>
      <c r="AB180" s="57"/>
      <c r="AC180" s="57"/>
      <c r="AD180" s="57"/>
      <c r="AE180" s="57"/>
      <c r="AF180" s="57"/>
      <c r="AG180" s="57"/>
      <c r="AH180" s="57"/>
      <c r="AI180" s="57"/>
      <c r="AJ180" s="117" t="str">
        <f t="shared" si="68"/>
        <v/>
      </c>
      <c r="AK180" s="120" t="str">
        <f t="shared" si="69"/>
        <v/>
      </c>
      <c r="AL180" s="92" t="str">
        <f t="shared" si="70"/>
        <v/>
      </c>
      <c r="AM180" s="92" t="str">
        <f t="shared" si="71"/>
        <v/>
      </c>
      <c r="AN180" s="120" t="str">
        <f t="shared" si="72"/>
        <v/>
      </c>
      <c r="AO180" s="92" t="str">
        <f t="shared" si="73"/>
        <v/>
      </c>
      <c r="AP180" s="92" t="str">
        <f t="shared" si="74"/>
        <v/>
      </c>
      <c r="AQ180" s="120" t="str">
        <f t="shared" si="75"/>
        <v/>
      </c>
      <c r="AR180" s="92" t="str">
        <f t="shared" si="76"/>
        <v/>
      </c>
      <c r="AS180" s="92" t="str">
        <f t="shared" si="77"/>
        <v/>
      </c>
      <c r="AT180" s="120" t="str">
        <f t="shared" si="78"/>
        <v/>
      </c>
      <c r="AU180" s="92" t="str">
        <f t="shared" si="79"/>
        <v/>
      </c>
      <c r="AV180" s="92" t="str">
        <f t="shared" si="80"/>
        <v/>
      </c>
      <c r="AW180" s="120" t="str">
        <f t="shared" si="81"/>
        <v/>
      </c>
      <c r="AX180" s="92" t="str">
        <f t="shared" si="82"/>
        <v/>
      </c>
      <c r="AY180" s="92" t="str">
        <f t="shared" si="83"/>
        <v/>
      </c>
      <c r="AZ180" s="91" t="str">
        <f t="shared" si="84"/>
        <v/>
      </c>
      <c r="BA180" s="92" t="str">
        <f t="shared" si="85"/>
        <v/>
      </c>
      <c r="BB180" s="92" t="str">
        <f t="shared" si="86"/>
        <v/>
      </c>
      <c r="BC180" s="91" t="str">
        <f t="shared" si="87"/>
        <v/>
      </c>
      <c r="BD180" s="92" t="str">
        <f t="shared" si="88"/>
        <v/>
      </c>
      <c r="BE180" s="92" t="str">
        <f t="shared" si="89"/>
        <v/>
      </c>
      <c r="BF180" s="91" t="str">
        <f t="shared" si="90"/>
        <v/>
      </c>
      <c r="BG180" s="92" t="str">
        <f t="shared" si="91"/>
        <v/>
      </c>
      <c r="BH180" s="92" t="str">
        <f t="shared" si="92"/>
        <v/>
      </c>
      <c r="BI180" s="91" t="str">
        <f t="shared" si="93"/>
        <v/>
      </c>
      <c r="BJ180" s="92" t="str">
        <f t="shared" si="94"/>
        <v/>
      </c>
      <c r="BK180" s="92" t="str">
        <f t="shared" si="95"/>
        <v/>
      </c>
      <c r="BL180" s="91" t="str">
        <f t="shared" si="96"/>
        <v/>
      </c>
      <c r="BM180" s="92" t="str">
        <f t="shared" si="97"/>
        <v/>
      </c>
      <c r="BN180" s="92" t="str">
        <f t="shared" si="98"/>
        <v/>
      </c>
    </row>
    <row r="181" spans="1:66" ht="15.75" customHeight="1">
      <c r="A181" s="119" t="str">
        <f>IF(A$6="LECTURE","",IF('Database (LECTURE-RES-PRAC)'!A176="","",'Database (LECTURE-RES-PRAC)'!A176))</f>
        <v/>
      </c>
      <c r="B181" s="119" t="str">
        <f>IF(B$6="LECTURE","",IF('Database (LECTURE-RES-PRAC)'!B176="","",'Database (LECTURE-RES-PRAC)'!B176))</f>
        <v/>
      </c>
      <c r="C181" s="119" t="str">
        <f>IF(C$6="LECTURE","",IF('Database (LECTURE-RES-PRAC)'!C176="","",'Database (LECTURE-RES-PRAC)'!C176))</f>
        <v/>
      </c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116" t="str">
        <f t="shared" si="99"/>
        <v/>
      </c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116" t="str">
        <f t="shared" si="2"/>
        <v/>
      </c>
      <c r="Z181" s="57"/>
      <c r="AA181" s="57"/>
      <c r="AB181" s="57"/>
      <c r="AC181" s="57"/>
      <c r="AD181" s="57"/>
      <c r="AE181" s="57"/>
      <c r="AF181" s="57"/>
      <c r="AG181" s="57"/>
      <c r="AH181" s="57"/>
      <c r="AI181" s="57"/>
      <c r="AJ181" s="117" t="str">
        <f t="shared" si="68"/>
        <v/>
      </c>
      <c r="AK181" s="120" t="str">
        <f t="shared" si="69"/>
        <v/>
      </c>
      <c r="AL181" s="92" t="str">
        <f t="shared" si="70"/>
        <v/>
      </c>
      <c r="AM181" s="92" t="str">
        <f t="shared" si="71"/>
        <v/>
      </c>
      <c r="AN181" s="120" t="str">
        <f t="shared" si="72"/>
        <v/>
      </c>
      <c r="AO181" s="92" t="str">
        <f t="shared" si="73"/>
        <v/>
      </c>
      <c r="AP181" s="92" t="str">
        <f t="shared" si="74"/>
        <v/>
      </c>
      <c r="AQ181" s="120" t="str">
        <f t="shared" si="75"/>
        <v/>
      </c>
      <c r="AR181" s="92" t="str">
        <f t="shared" si="76"/>
        <v/>
      </c>
      <c r="AS181" s="92" t="str">
        <f t="shared" si="77"/>
        <v/>
      </c>
      <c r="AT181" s="120" t="str">
        <f t="shared" si="78"/>
        <v/>
      </c>
      <c r="AU181" s="92" t="str">
        <f t="shared" si="79"/>
        <v/>
      </c>
      <c r="AV181" s="92" t="str">
        <f t="shared" si="80"/>
        <v/>
      </c>
      <c r="AW181" s="120" t="str">
        <f t="shared" si="81"/>
        <v/>
      </c>
      <c r="AX181" s="92" t="str">
        <f t="shared" si="82"/>
        <v/>
      </c>
      <c r="AY181" s="92" t="str">
        <f t="shared" si="83"/>
        <v/>
      </c>
      <c r="AZ181" s="91" t="str">
        <f t="shared" si="84"/>
        <v/>
      </c>
      <c r="BA181" s="92" t="str">
        <f t="shared" si="85"/>
        <v/>
      </c>
      <c r="BB181" s="92" t="str">
        <f t="shared" si="86"/>
        <v/>
      </c>
      <c r="BC181" s="91" t="str">
        <f t="shared" si="87"/>
        <v/>
      </c>
      <c r="BD181" s="92" t="str">
        <f t="shared" si="88"/>
        <v/>
      </c>
      <c r="BE181" s="92" t="str">
        <f t="shared" si="89"/>
        <v/>
      </c>
      <c r="BF181" s="91" t="str">
        <f t="shared" si="90"/>
        <v/>
      </c>
      <c r="BG181" s="92" t="str">
        <f t="shared" si="91"/>
        <v/>
      </c>
      <c r="BH181" s="92" t="str">
        <f t="shared" si="92"/>
        <v/>
      </c>
      <c r="BI181" s="91" t="str">
        <f t="shared" si="93"/>
        <v/>
      </c>
      <c r="BJ181" s="92" t="str">
        <f t="shared" si="94"/>
        <v/>
      </c>
      <c r="BK181" s="92" t="str">
        <f t="shared" si="95"/>
        <v/>
      </c>
      <c r="BL181" s="91" t="str">
        <f t="shared" si="96"/>
        <v/>
      </c>
      <c r="BM181" s="92" t="str">
        <f t="shared" si="97"/>
        <v/>
      </c>
      <c r="BN181" s="92" t="str">
        <f t="shared" si="98"/>
        <v/>
      </c>
    </row>
    <row r="182" spans="1:66" ht="15.75" customHeight="1">
      <c r="A182" s="119" t="str">
        <f>IF(A$6="LECTURE","",IF('Database (LECTURE-RES-PRAC)'!A177="","",'Database (LECTURE-RES-PRAC)'!A177))</f>
        <v/>
      </c>
      <c r="B182" s="119" t="str">
        <f>IF(B$6="LECTURE","",IF('Database (LECTURE-RES-PRAC)'!B177="","",'Database (LECTURE-RES-PRAC)'!B177))</f>
        <v/>
      </c>
      <c r="C182" s="119" t="str">
        <f>IF(C$6="LECTURE","",IF('Database (LECTURE-RES-PRAC)'!C177="","",'Database (LECTURE-RES-PRAC)'!C177))</f>
        <v/>
      </c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116" t="str">
        <f t="shared" si="99"/>
        <v/>
      </c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116" t="str">
        <f t="shared" si="2"/>
        <v/>
      </c>
      <c r="Z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117" t="str">
        <f t="shared" si="68"/>
        <v/>
      </c>
      <c r="AK182" s="120" t="str">
        <f t="shared" si="69"/>
        <v/>
      </c>
      <c r="AL182" s="92" t="str">
        <f t="shared" si="70"/>
        <v/>
      </c>
      <c r="AM182" s="92" t="str">
        <f t="shared" si="71"/>
        <v/>
      </c>
      <c r="AN182" s="120" t="str">
        <f t="shared" si="72"/>
        <v/>
      </c>
      <c r="AO182" s="92" t="str">
        <f t="shared" si="73"/>
        <v/>
      </c>
      <c r="AP182" s="92" t="str">
        <f t="shared" si="74"/>
        <v/>
      </c>
      <c r="AQ182" s="120" t="str">
        <f t="shared" si="75"/>
        <v/>
      </c>
      <c r="AR182" s="92" t="str">
        <f t="shared" si="76"/>
        <v/>
      </c>
      <c r="AS182" s="92" t="str">
        <f t="shared" si="77"/>
        <v/>
      </c>
      <c r="AT182" s="120" t="str">
        <f t="shared" si="78"/>
        <v/>
      </c>
      <c r="AU182" s="92" t="str">
        <f t="shared" si="79"/>
        <v/>
      </c>
      <c r="AV182" s="92" t="str">
        <f t="shared" si="80"/>
        <v/>
      </c>
      <c r="AW182" s="120" t="str">
        <f t="shared" si="81"/>
        <v/>
      </c>
      <c r="AX182" s="92" t="str">
        <f t="shared" si="82"/>
        <v/>
      </c>
      <c r="AY182" s="92" t="str">
        <f t="shared" si="83"/>
        <v/>
      </c>
      <c r="AZ182" s="91" t="str">
        <f t="shared" si="84"/>
        <v/>
      </c>
      <c r="BA182" s="92" t="str">
        <f t="shared" si="85"/>
        <v/>
      </c>
      <c r="BB182" s="92" t="str">
        <f t="shared" si="86"/>
        <v/>
      </c>
      <c r="BC182" s="91" t="str">
        <f t="shared" si="87"/>
        <v/>
      </c>
      <c r="BD182" s="92" t="str">
        <f t="shared" si="88"/>
        <v/>
      </c>
      <c r="BE182" s="92" t="str">
        <f t="shared" si="89"/>
        <v/>
      </c>
      <c r="BF182" s="91" t="str">
        <f t="shared" si="90"/>
        <v/>
      </c>
      <c r="BG182" s="92" t="str">
        <f t="shared" si="91"/>
        <v/>
      </c>
      <c r="BH182" s="92" t="str">
        <f t="shared" si="92"/>
        <v/>
      </c>
      <c r="BI182" s="91" t="str">
        <f t="shared" si="93"/>
        <v/>
      </c>
      <c r="BJ182" s="92" t="str">
        <f t="shared" si="94"/>
        <v/>
      </c>
      <c r="BK182" s="92" t="str">
        <f t="shared" si="95"/>
        <v/>
      </c>
      <c r="BL182" s="91" t="str">
        <f t="shared" si="96"/>
        <v/>
      </c>
      <c r="BM182" s="92" t="str">
        <f t="shared" si="97"/>
        <v/>
      </c>
      <c r="BN182" s="92" t="str">
        <f t="shared" si="98"/>
        <v/>
      </c>
    </row>
    <row r="183" spans="1:66" ht="15.75" customHeight="1">
      <c r="A183" s="119" t="str">
        <f>IF(A$6="LECTURE","",IF('Database (LECTURE-RES-PRAC)'!A178="","",'Database (LECTURE-RES-PRAC)'!A178))</f>
        <v/>
      </c>
      <c r="B183" s="119" t="str">
        <f>IF(B$6="LECTURE","",IF('Database (LECTURE-RES-PRAC)'!B178="","",'Database (LECTURE-RES-PRAC)'!B178))</f>
        <v/>
      </c>
      <c r="C183" s="119" t="str">
        <f>IF(C$6="LECTURE","",IF('Database (LECTURE-RES-PRAC)'!C178="","",'Database (LECTURE-RES-PRAC)'!C178))</f>
        <v/>
      </c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116" t="str">
        <f t="shared" si="99"/>
        <v/>
      </c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116" t="str">
        <f t="shared" si="2"/>
        <v/>
      </c>
      <c r="Z183" s="57"/>
      <c r="AA183" s="57"/>
      <c r="AB183" s="57"/>
      <c r="AC183" s="57"/>
      <c r="AD183" s="57"/>
      <c r="AE183" s="57"/>
      <c r="AF183" s="57"/>
      <c r="AG183" s="57"/>
      <c r="AH183" s="57"/>
      <c r="AI183" s="57"/>
      <c r="AJ183" s="117" t="str">
        <f t="shared" si="68"/>
        <v/>
      </c>
      <c r="AK183" s="120" t="str">
        <f t="shared" si="69"/>
        <v/>
      </c>
      <c r="AL183" s="92" t="str">
        <f t="shared" si="70"/>
        <v/>
      </c>
      <c r="AM183" s="92" t="str">
        <f t="shared" si="71"/>
        <v/>
      </c>
      <c r="AN183" s="120" t="str">
        <f t="shared" si="72"/>
        <v/>
      </c>
      <c r="AO183" s="92" t="str">
        <f t="shared" si="73"/>
        <v/>
      </c>
      <c r="AP183" s="92" t="str">
        <f t="shared" si="74"/>
        <v/>
      </c>
      <c r="AQ183" s="120" t="str">
        <f t="shared" si="75"/>
        <v/>
      </c>
      <c r="AR183" s="92" t="str">
        <f t="shared" si="76"/>
        <v/>
      </c>
      <c r="AS183" s="92" t="str">
        <f t="shared" si="77"/>
        <v/>
      </c>
      <c r="AT183" s="120" t="str">
        <f t="shared" si="78"/>
        <v/>
      </c>
      <c r="AU183" s="92" t="str">
        <f t="shared" si="79"/>
        <v/>
      </c>
      <c r="AV183" s="92" t="str">
        <f t="shared" si="80"/>
        <v/>
      </c>
      <c r="AW183" s="120" t="str">
        <f t="shared" si="81"/>
        <v/>
      </c>
      <c r="AX183" s="92" t="str">
        <f t="shared" si="82"/>
        <v/>
      </c>
      <c r="AY183" s="92" t="str">
        <f t="shared" si="83"/>
        <v/>
      </c>
      <c r="AZ183" s="91" t="str">
        <f t="shared" si="84"/>
        <v/>
      </c>
      <c r="BA183" s="92" t="str">
        <f t="shared" si="85"/>
        <v/>
      </c>
      <c r="BB183" s="92" t="str">
        <f t="shared" si="86"/>
        <v/>
      </c>
      <c r="BC183" s="91" t="str">
        <f t="shared" si="87"/>
        <v/>
      </c>
      <c r="BD183" s="92" t="str">
        <f t="shared" si="88"/>
        <v/>
      </c>
      <c r="BE183" s="92" t="str">
        <f t="shared" si="89"/>
        <v/>
      </c>
      <c r="BF183" s="91" t="str">
        <f t="shared" si="90"/>
        <v/>
      </c>
      <c r="BG183" s="92" t="str">
        <f t="shared" si="91"/>
        <v/>
      </c>
      <c r="BH183" s="92" t="str">
        <f t="shared" si="92"/>
        <v/>
      </c>
      <c r="BI183" s="91" t="str">
        <f t="shared" si="93"/>
        <v/>
      </c>
      <c r="BJ183" s="92" t="str">
        <f t="shared" si="94"/>
        <v/>
      </c>
      <c r="BK183" s="92" t="str">
        <f t="shared" si="95"/>
        <v/>
      </c>
      <c r="BL183" s="91" t="str">
        <f t="shared" si="96"/>
        <v/>
      </c>
      <c r="BM183" s="92" t="str">
        <f t="shared" si="97"/>
        <v/>
      </c>
      <c r="BN183" s="92" t="str">
        <f t="shared" si="98"/>
        <v/>
      </c>
    </row>
    <row r="184" spans="1:66" ht="15.75" customHeight="1">
      <c r="A184" s="119" t="str">
        <f>IF(A$6="LECTURE","",IF('Database (LECTURE-RES-PRAC)'!A179="","",'Database (LECTURE-RES-PRAC)'!A179))</f>
        <v/>
      </c>
      <c r="B184" s="119" t="str">
        <f>IF(B$6="LECTURE","",IF('Database (LECTURE-RES-PRAC)'!B179="","",'Database (LECTURE-RES-PRAC)'!B179))</f>
        <v/>
      </c>
      <c r="C184" s="119" t="str">
        <f>IF(C$6="LECTURE","",IF('Database (LECTURE-RES-PRAC)'!C179="","",'Database (LECTURE-RES-PRAC)'!C179))</f>
        <v/>
      </c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116" t="str">
        <f t="shared" si="99"/>
        <v/>
      </c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116" t="str">
        <f t="shared" si="2"/>
        <v/>
      </c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117" t="str">
        <f t="shared" si="68"/>
        <v/>
      </c>
      <c r="AK184" s="120" t="str">
        <f t="shared" si="69"/>
        <v/>
      </c>
      <c r="AL184" s="92" t="str">
        <f t="shared" si="70"/>
        <v/>
      </c>
      <c r="AM184" s="92" t="str">
        <f t="shared" si="71"/>
        <v/>
      </c>
      <c r="AN184" s="120" t="str">
        <f t="shared" si="72"/>
        <v/>
      </c>
      <c r="AO184" s="92" t="str">
        <f t="shared" si="73"/>
        <v/>
      </c>
      <c r="AP184" s="92" t="str">
        <f t="shared" si="74"/>
        <v/>
      </c>
      <c r="AQ184" s="120" t="str">
        <f t="shared" si="75"/>
        <v/>
      </c>
      <c r="AR184" s="92" t="str">
        <f t="shared" si="76"/>
        <v/>
      </c>
      <c r="AS184" s="92" t="str">
        <f t="shared" si="77"/>
        <v/>
      </c>
      <c r="AT184" s="120" t="str">
        <f t="shared" si="78"/>
        <v/>
      </c>
      <c r="AU184" s="92" t="str">
        <f t="shared" si="79"/>
        <v/>
      </c>
      <c r="AV184" s="92" t="str">
        <f t="shared" si="80"/>
        <v/>
      </c>
      <c r="AW184" s="120" t="str">
        <f t="shared" si="81"/>
        <v/>
      </c>
      <c r="AX184" s="92" t="str">
        <f t="shared" si="82"/>
        <v/>
      </c>
      <c r="AY184" s="92" t="str">
        <f t="shared" si="83"/>
        <v/>
      </c>
      <c r="AZ184" s="91" t="str">
        <f t="shared" si="84"/>
        <v/>
      </c>
      <c r="BA184" s="92" t="str">
        <f t="shared" si="85"/>
        <v/>
      </c>
      <c r="BB184" s="92" t="str">
        <f t="shared" si="86"/>
        <v/>
      </c>
      <c r="BC184" s="91" t="str">
        <f t="shared" si="87"/>
        <v/>
      </c>
      <c r="BD184" s="92" t="str">
        <f t="shared" si="88"/>
        <v/>
      </c>
      <c r="BE184" s="92" t="str">
        <f t="shared" si="89"/>
        <v/>
      </c>
      <c r="BF184" s="91" t="str">
        <f t="shared" si="90"/>
        <v/>
      </c>
      <c r="BG184" s="92" t="str">
        <f t="shared" si="91"/>
        <v/>
      </c>
      <c r="BH184" s="92" t="str">
        <f t="shared" si="92"/>
        <v/>
      </c>
      <c r="BI184" s="91" t="str">
        <f t="shared" si="93"/>
        <v/>
      </c>
      <c r="BJ184" s="92" t="str">
        <f t="shared" si="94"/>
        <v/>
      </c>
      <c r="BK184" s="92" t="str">
        <f t="shared" si="95"/>
        <v/>
      </c>
      <c r="BL184" s="91" t="str">
        <f t="shared" si="96"/>
        <v/>
      </c>
      <c r="BM184" s="92" t="str">
        <f t="shared" si="97"/>
        <v/>
      </c>
      <c r="BN184" s="92" t="str">
        <f t="shared" si="98"/>
        <v/>
      </c>
    </row>
    <row r="185" spans="1:66" ht="15.75" customHeight="1">
      <c r="A185" s="119" t="str">
        <f>IF(A$6="LECTURE","",IF('Database (LECTURE-RES-PRAC)'!A180="","",'Database (LECTURE-RES-PRAC)'!A180))</f>
        <v/>
      </c>
      <c r="B185" s="119" t="str">
        <f>IF(B$6="LECTURE","",IF('Database (LECTURE-RES-PRAC)'!B180="","",'Database (LECTURE-RES-PRAC)'!B180))</f>
        <v/>
      </c>
      <c r="C185" s="119" t="str">
        <f>IF(C$6="LECTURE","",IF('Database (LECTURE-RES-PRAC)'!C180="","",'Database (LECTURE-RES-PRAC)'!C180))</f>
        <v/>
      </c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116" t="str">
        <f t="shared" si="99"/>
        <v/>
      </c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116" t="str">
        <f t="shared" si="2"/>
        <v/>
      </c>
      <c r="Z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117" t="str">
        <f t="shared" si="68"/>
        <v/>
      </c>
      <c r="AK185" s="120" t="str">
        <f t="shared" si="69"/>
        <v/>
      </c>
      <c r="AL185" s="92" t="str">
        <f t="shared" si="70"/>
        <v/>
      </c>
      <c r="AM185" s="92" t="str">
        <f t="shared" si="71"/>
        <v/>
      </c>
      <c r="AN185" s="120" t="str">
        <f t="shared" si="72"/>
        <v/>
      </c>
      <c r="AO185" s="92" t="str">
        <f t="shared" si="73"/>
        <v/>
      </c>
      <c r="AP185" s="92" t="str">
        <f t="shared" si="74"/>
        <v/>
      </c>
      <c r="AQ185" s="120" t="str">
        <f t="shared" si="75"/>
        <v/>
      </c>
      <c r="AR185" s="92" t="str">
        <f t="shared" si="76"/>
        <v/>
      </c>
      <c r="AS185" s="92" t="str">
        <f t="shared" si="77"/>
        <v/>
      </c>
      <c r="AT185" s="120" t="str">
        <f t="shared" si="78"/>
        <v/>
      </c>
      <c r="AU185" s="92" t="str">
        <f t="shared" si="79"/>
        <v/>
      </c>
      <c r="AV185" s="92" t="str">
        <f t="shared" si="80"/>
        <v/>
      </c>
      <c r="AW185" s="120" t="str">
        <f t="shared" si="81"/>
        <v/>
      </c>
      <c r="AX185" s="92" t="str">
        <f t="shared" si="82"/>
        <v/>
      </c>
      <c r="AY185" s="92" t="str">
        <f t="shared" si="83"/>
        <v/>
      </c>
      <c r="AZ185" s="91" t="str">
        <f t="shared" si="84"/>
        <v/>
      </c>
      <c r="BA185" s="92" t="str">
        <f t="shared" si="85"/>
        <v/>
      </c>
      <c r="BB185" s="92" t="str">
        <f t="shared" si="86"/>
        <v/>
      </c>
      <c r="BC185" s="91" t="str">
        <f t="shared" si="87"/>
        <v/>
      </c>
      <c r="BD185" s="92" t="str">
        <f t="shared" si="88"/>
        <v/>
      </c>
      <c r="BE185" s="92" t="str">
        <f t="shared" si="89"/>
        <v/>
      </c>
      <c r="BF185" s="91" t="str">
        <f t="shared" si="90"/>
        <v/>
      </c>
      <c r="BG185" s="92" t="str">
        <f t="shared" si="91"/>
        <v/>
      </c>
      <c r="BH185" s="92" t="str">
        <f t="shared" si="92"/>
        <v/>
      </c>
      <c r="BI185" s="91" t="str">
        <f t="shared" si="93"/>
        <v/>
      </c>
      <c r="BJ185" s="92" t="str">
        <f t="shared" si="94"/>
        <v/>
      </c>
      <c r="BK185" s="92" t="str">
        <f t="shared" si="95"/>
        <v/>
      </c>
      <c r="BL185" s="91" t="str">
        <f t="shared" si="96"/>
        <v/>
      </c>
      <c r="BM185" s="92" t="str">
        <f t="shared" si="97"/>
        <v/>
      </c>
      <c r="BN185" s="92" t="str">
        <f t="shared" si="98"/>
        <v/>
      </c>
    </row>
    <row r="186" spans="1:66" ht="15.75" customHeight="1">
      <c r="A186" s="119" t="str">
        <f>IF(A$6="LECTURE","",IF('Database (LECTURE-RES-PRAC)'!A181="","",'Database (LECTURE-RES-PRAC)'!A181))</f>
        <v/>
      </c>
      <c r="B186" s="119" t="str">
        <f>IF(B$6="LECTURE","",IF('Database (LECTURE-RES-PRAC)'!B181="","",'Database (LECTURE-RES-PRAC)'!B181))</f>
        <v/>
      </c>
      <c r="C186" s="119" t="str">
        <f>IF(C$6="LECTURE","",IF('Database (LECTURE-RES-PRAC)'!C181="","",'Database (LECTURE-RES-PRAC)'!C181))</f>
        <v/>
      </c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116" t="str">
        <f t="shared" si="99"/>
        <v/>
      </c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116" t="str">
        <f t="shared" si="2"/>
        <v/>
      </c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117" t="str">
        <f t="shared" si="68"/>
        <v/>
      </c>
      <c r="AK186" s="120" t="str">
        <f t="shared" si="69"/>
        <v/>
      </c>
      <c r="AL186" s="92" t="str">
        <f t="shared" si="70"/>
        <v/>
      </c>
      <c r="AM186" s="92" t="str">
        <f t="shared" si="71"/>
        <v/>
      </c>
      <c r="AN186" s="120" t="str">
        <f t="shared" si="72"/>
        <v/>
      </c>
      <c r="AO186" s="92" t="str">
        <f t="shared" si="73"/>
        <v/>
      </c>
      <c r="AP186" s="92" t="str">
        <f t="shared" si="74"/>
        <v/>
      </c>
      <c r="AQ186" s="120" t="str">
        <f t="shared" si="75"/>
        <v/>
      </c>
      <c r="AR186" s="92" t="str">
        <f t="shared" si="76"/>
        <v/>
      </c>
      <c r="AS186" s="92" t="str">
        <f t="shared" si="77"/>
        <v/>
      </c>
      <c r="AT186" s="120" t="str">
        <f t="shared" si="78"/>
        <v/>
      </c>
      <c r="AU186" s="92" t="str">
        <f t="shared" si="79"/>
        <v/>
      </c>
      <c r="AV186" s="92" t="str">
        <f t="shared" si="80"/>
        <v/>
      </c>
      <c r="AW186" s="120" t="str">
        <f t="shared" si="81"/>
        <v/>
      </c>
      <c r="AX186" s="92" t="str">
        <f t="shared" si="82"/>
        <v/>
      </c>
      <c r="AY186" s="92" t="str">
        <f t="shared" si="83"/>
        <v/>
      </c>
      <c r="AZ186" s="91" t="str">
        <f t="shared" si="84"/>
        <v/>
      </c>
      <c r="BA186" s="92" t="str">
        <f t="shared" si="85"/>
        <v/>
      </c>
      <c r="BB186" s="92" t="str">
        <f t="shared" si="86"/>
        <v/>
      </c>
      <c r="BC186" s="91" t="str">
        <f t="shared" si="87"/>
        <v/>
      </c>
      <c r="BD186" s="92" t="str">
        <f t="shared" si="88"/>
        <v/>
      </c>
      <c r="BE186" s="92" t="str">
        <f t="shared" si="89"/>
        <v/>
      </c>
      <c r="BF186" s="91" t="str">
        <f t="shared" si="90"/>
        <v/>
      </c>
      <c r="BG186" s="92" t="str">
        <f t="shared" si="91"/>
        <v/>
      </c>
      <c r="BH186" s="92" t="str">
        <f t="shared" si="92"/>
        <v/>
      </c>
      <c r="BI186" s="91" t="str">
        <f t="shared" si="93"/>
        <v/>
      </c>
      <c r="BJ186" s="92" t="str">
        <f t="shared" si="94"/>
        <v/>
      </c>
      <c r="BK186" s="92" t="str">
        <f t="shared" si="95"/>
        <v/>
      </c>
      <c r="BL186" s="91" t="str">
        <f t="shared" si="96"/>
        <v/>
      </c>
      <c r="BM186" s="92" t="str">
        <f t="shared" si="97"/>
        <v/>
      </c>
      <c r="BN186" s="92" t="str">
        <f t="shared" si="98"/>
        <v/>
      </c>
    </row>
    <row r="187" spans="1:66" ht="15.75" customHeight="1">
      <c r="A187" s="119" t="str">
        <f>IF(A$6="LECTURE","",IF('Database (LECTURE-RES-PRAC)'!A182="","",'Database (LECTURE-RES-PRAC)'!A182))</f>
        <v/>
      </c>
      <c r="B187" s="119" t="str">
        <f>IF(B$6="LECTURE","",IF('Database (LECTURE-RES-PRAC)'!B182="","",'Database (LECTURE-RES-PRAC)'!B182))</f>
        <v/>
      </c>
      <c r="C187" s="119" t="str">
        <f>IF(C$6="LECTURE","",IF('Database (LECTURE-RES-PRAC)'!C182="","",'Database (LECTURE-RES-PRAC)'!C182))</f>
        <v/>
      </c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116" t="str">
        <f t="shared" si="99"/>
        <v/>
      </c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116" t="str">
        <f t="shared" si="2"/>
        <v/>
      </c>
      <c r="Z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117" t="str">
        <f t="shared" si="68"/>
        <v/>
      </c>
      <c r="AK187" s="120" t="str">
        <f t="shared" si="69"/>
        <v/>
      </c>
      <c r="AL187" s="92" t="str">
        <f t="shared" si="70"/>
        <v/>
      </c>
      <c r="AM187" s="92" t="str">
        <f t="shared" si="71"/>
        <v/>
      </c>
      <c r="AN187" s="120" t="str">
        <f t="shared" si="72"/>
        <v/>
      </c>
      <c r="AO187" s="92" t="str">
        <f t="shared" si="73"/>
        <v/>
      </c>
      <c r="AP187" s="92" t="str">
        <f t="shared" si="74"/>
        <v/>
      </c>
      <c r="AQ187" s="120" t="str">
        <f t="shared" si="75"/>
        <v/>
      </c>
      <c r="AR187" s="92" t="str">
        <f t="shared" si="76"/>
        <v/>
      </c>
      <c r="AS187" s="92" t="str">
        <f t="shared" si="77"/>
        <v/>
      </c>
      <c r="AT187" s="120" t="str">
        <f t="shared" si="78"/>
        <v/>
      </c>
      <c r="AU187" s="92" t="str">
        <f t="shared" si="79"/>
        <v/>
      </c>
      <c r="AV187" s="92" t="str">
        <f t="shared" si="80"/>
        <v/>
      </c>
      <c r="AW187" s="120" t="str">
        <f t="shared" si="81"/>
        <v/>
      </c>
      <c r="AX187" s="92" t="str">
        <f t="shared" si="82"/>
        <v/>
      </c>
      <c r="AY187" s="92" t="str">
        <f t="shared" si="83"/>
        <v/>
      </c>
      <c r="AZ187" s="91" t="str">
        <f t="shared" si="84"/>
        <v/>
      </c>
      <c r="BA187" s="92" t="str">
        <f t="shared" si="85"/>
        <v/>
      </c>
      <c r="BB187" s="92" t="str">
        <f t="shared" si="86"/>
        <v/>
      </c>
      <c r="BC187" s="91" t="str">
        <f t="shared" si="87"/>
        <v/>
      </c>
      <c r="BD187" s="92" t="str">
        <f t="shared" si="88"/>
        <v/>
      </c>
      <c r="BE187" s="92" t="str">
        <f t="shared" si="89"/>
        <v/>
      </c>
      <c r="BF187" s="91" t="str">
        <f t="shared" si="90"/>
        <v/>
      </c>
      <c r="BG187" s="92" t="str">
        <f t="shared" si="91"/>
        <v/>
      </c>
      <c r="BH187" s="92" t="str">
        <f t="shared" si="92"/>
        <v/>
      </c>
      <c r="BI187" s="91" t="str">
        <f t="shared" si="93"/>
        <v/>
      </c>
      <c r="BJ187" s="92" t="str">
        <f t="shared" si="94"/>
        <v/>
      </c>
      <c r="BK187" s="92" t="str">
        <f t="shared" si="95"/>
        <v/>
      </c>
      <c r="BL187" s="91" t="str">
        <f t="shared" si="96"/>
        <v/>
      </c>
      <c r="BM187" s="92" t="str">
        <f t="shared" si="97"/>
        <v/>
      </c>
      <c r="BN187" s="92" t="str">
        <f t="shared" si="98"/>
        <v/>
      </c>
    </row>
    <row r="188" spans="1:66" ht="15.75" customHeight="1">
      <c r="A188" s="119" t="str">
        <f>IF(A$6="LECTURE","",IF('Database (LECTURE-RES-PRAC)'!A183="","",'Database (LECTURE-RES-PRAC)'!A183))</f>
        <v/>
      </c>
      <c r="B188" s="119" t="str">
        <f>IF(B$6="LECTURE","",IF('Database (LECTURE-RES-PRAC)'!B183="","",'Database (LECTURE-RES-PRAC)'!B183))</f>
        <v/>
      </c>
      <c r="C188" s="119" t="str">
        <f>IF(C$6="LECTURE","",IF('Database (LECTURE-RES-PRAC)'!C183="","",'Database (LECTURE-RES-PRAC)'!C183))</f>
        <v/>
      </c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116" t="str">
        <f t="shared" si="99"/>
        <v/>
      </c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116" t="str">
        <f t="shared" si="2"/>
        <v/>
      </c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117" t="str">
        <f t="shared" si="68"/>
        <v/>
      </c>
      <c r="AK188" s="120" t="str">
        <f t="shared" si="69"/>
        <v/>
      </c>
      <c r="AL188" s="92" t="str">
        <f t="shared" si="70"/>
        <v/>
      </c>
      <c r="AM188" s="92" t="str">
        <f t="shared" si="71"/>
        <v/>
      </c>
      <c r="AN188" s="120" t="str">
        <f t="shared" si="72"/>
        <v/>
      </c>
      <c r="AO188" s="92" t="str">
        <f t="shared" si="73"/>
        <v/>
      </c>
      <c r="AP188" s="92" t="str">
        <f t="shared" si="74"/>
        <v/>
      </c>
      <c r="AQ188" s="120" t="str">
        <f t="shared" si="75"/>
        <v/>
      </c>
      <c r="AR188" s="92" t="str">
        <f t="shared" si="76"/>
        <v/>
      </c>
      <c r="AS188" s="92" t="str">
        <f t="shared" si="77"/>
        <v/>
      </c>
      <c r="AT188" s="120" t="str">
        <f t="shared" si="78"/>
        <v/>
      </c>
      <c r="AU188" s="92" t="str">
        <f t="shared" si="79"/>
        <v/>
      </c>
      <c r="AV188" s="92" t="str">
        <f t="shared" si="80"/>
        <v/>
      </c>
      <c r="AW188" s="120" t="str">
        <f t="shared" si="81"/>
        <v/>
      </c>
      <c r="AX188" s="92" t="str">
        <f t="shared" si="82"/>
        <v/>
      </c>
      <c r="AY188" s="92" t="str">
        <f t="shared" si="83"/>
        <v/>
      </c>
      <c r="AZ188" s="91" t="str">
        <f t="shared" si="84"/>
        <v/>
      </c>
      <c r="BA188" s="92" t="str">
        <f t="shared" si="85"/>
        <v/>
      </c>
      <c r="BB188" s="92" t="str">
        <f t="shared" si="86"/>
        <v/>
      </c>
      <c r="BC188" s="91" t="str">
        <f t="shared" si="87"/>
        <v/>
      </c>
      <c r="BD188" s="92" t="str">
        <f t="shared" si="88"/>
        <v/>
      </c>
      <c r="BE188" s="92" t="str">
        <f t="shared" si="89"/>
        <v/>
      </c>
      <c r="BF188" s="91" t="str">
        <f t="shared" si="90"/>
        <v/>
      </c>
      <c r="BG188" s="92" t="str">
        <f t="shared" si="91"/>
        <v/>
      </c>
      <c r="BH188" s="92" t="str">
        <f t="shared" si="92"/>
        <v/>
      </c>
      <c r="BI188" s="91" t="str">
        <f t="shared" si="93"/>
        <v/>
      </c>
      <c r="BJ188" s="92" t="str">
        <f t="shared" si="94"/>
        <v/>
      </c>
      <c r="BK188" s="92" t="str">
        <f t="shared" si="95"/>
        <v/>
      </c>
      <c r="BL188" s="91" t="str">
        <f t="shared" si="96"/>
        <v/>
      </c>
      <c r="BM188" s="92" t="str">
        <f t="shared" si="97"/>
        <v/>
      </c>
      <c r="BN188" s="92" t="str">
        <f t="shared" si="98"/>
        <v/>
      </c>
    </row>
    <row r="189" spans="1:66" ht="15.75" customHeight="1">
      <c r="A189" s="119" t="str">
        <f>IF(A$6="LECTURE","",IF('Database (LECTURE-RES-PRAC)'!A184="","",'Database (LECTURE-RES-PRAC)'!A184))</f>
        <v/>
      </c>
      <c r="B189" s="119" t="str">
        <f>IF(B$6="LECTURE","",IF('Database (LECTURE-RES-PRAC)'!B184="","",'Database (LECTURE-RES-PRAC)'!B184))</f>
        <v/>
      </c>
      <c r="C189" s="119" t="str">
        <f>IF(C$6="LECTURE","",IF('Database (LECTURE-RES-PRAC)'!C184="","",'Database (LECTURE-RES-PRAC)'!C184))</f>
        <v/>
      </c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116" t="str">
        <f t="shared" si="99"/>
        <v/>
      </c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116" t="str">
        <f t="shared" si="2"/>
        <v/>
      </c>
      <c r="Z189" s="57"/>
      <c r="AA189" s="57"/>
      <c r="AB189" s="57"/>
      <c r="AC189" s="57"/>
      <c r="AD189" s="57"/>
      <c r="AE189" s="57"/>
      <c r="AF189" s="57"/>
      <c r="AG189" s="57"/>
      <c r="AH189" s="57"/>
      <c r="AI189" s="57"/>
      <c r="AJ189" s="117" t="str">
        <f t="shared" si="68"/>
        <v/>
      </c>
      <c r="AK189" s="120" t="str">
        <f t="shared" si="69"/>
        <v/>
      </c>
      <c r="AL189" s="92" t="str">
        <f t="shared" si="70"/>
        <v/>
      </c>
      <c r="AM189" s="92" t="str">
        <f t="shared" si="71"/>
        <v/>
      </c>
      <c r="AN189" s="120" t="str">
        <f t="shared" si="72"/>
        <v/>
      </c>
      <c r="AO189" s="92" t="str">
        <f t="shared" si="73"/>
        <v/>
      </c>
      <c r="AP189" s="92" t="str">
        <f t="shared" si="74"/>
        <v/>
      </c>
      <c r="AQ189" s="120" t="str">
        <f t="shared" si="75"/>
        <v/>
      </c>
      <c r="AR189" s="92" t="str">
        <f t="shared" si="76"/>
        <v/>
      </c>
      <c r="AS189" s="92" t="str">
        <f t="shared" si="77"/>
        <v/>
      </c>
      <c r="AT189" s="120" t="str">
        <f t="shared" si="78"/>
        <v/>
      </c>
      <c r="AU189" s="92" t="str">
        <f t="shared" si="79"/>
        <v/>
      </c>
      <c r="AV189" s="92" t="str">
        <f t="shared" si="80"/>
        <v/>
      </c>
      <c r="AW189" s="120" t="str">
        <f t="shared" si="81"/>
        <v/>
      </c>
      <c r="AX189" s="92" t="str">
        <f t="shared" si="82"/>
        <v/>
      </c>
      <c r="AY189" s="92" t="str">
        <f t="shared" si="83"/>
        <v/>
      </c>
      <c r="AZ189" s="91" t="str">
        <f t="shared" si="84"/>
        <v/>
      </c>
      <c r="BA189" s="92" t="str">
        <f t="shared" si="85"/>
        <v/>
      </c>
      <c r="BB189" s="92" t="str">
        <f t="shared" si="86"/>
        <v/>
      </c>
      <c r="BC189" s="91" t="str">
        <f t="shared" si="87"/>
        <v/>
      </c>
      <c r="BD189" s="92" t="str">
        <f t="shared" si="88"/>
        <v/>
      </c>
      <c r="BE189" s="92" t="str">
        <f t="shared" si="89"/>
        <v/>
      </c>
      <c r="BF189" s="91" t="str">
        <f t="shared" si="90"/>
        <v/>
      </c>
      <c r="BG189" s="92" t="str">
        <f t="shared" si="91"/>
        <v/>
      </c>
      <c r="BH189" s="92" t="str">
        <f t="shared" si="92"/>
        <v/>
      </c>
      <c r="BI189" s="91" t="str">
        <f t="shared" si="93"/>
        <v/>
      </c>
      <c r="BJ189" s="92" t="str">
        <f t="shared" si="94"/>
        <v/>
      </c>
      <c r="BK189" s="92" t="str">
        <f t="shared" si="95"/>
        <v/>
      </c>
      <c r="BL189" s="91" t="str">
        <f t="shared" si="96"/>
        <v/>
      </c>
      <c r="BM189" s="92" t="str">
        <f t="shared" si="97"/>
        <v/>
      </c>
      <c r="BN189" s="92" t="str">
        <f t="shared" si="98"/>
        <v/>
      </c>
    </row>
    <row r="190" spans="1:66" ht="15.75" customHeight="1">
      <c r="A190" s="119" t="str">
        <f>IF(A$6="LECTURE","",IF('Database (LECTURE-RES-PRAC)'!A185="","",'Database (LECTURE-RES-PRAC)'!A185))</f>
        <v/>
      </c>
      <c r="B190" s="119" t="str">
        <f>IF(B$6="LECTURE","",IF('Database (LECTURE-RES-PRAC)'!B185="","",'Database (LECTURE-RES-PRAC)'!B185))</f>
        <v/>
      </c>
      <c r="C190" s="119" t="str">
        <f>IF(C$6="LECTURE","",IF('Database (LECTURE-RES-PRAC)'!C185="","",'Database (LECTURE-RES-PRAC)'!C185))</f>
        <v/>
      </c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116" t="str">
        <f t="shared" si="99"/>
        <v/>
      </c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116" t="str">
        <f t="shared" si="2"/>
        <v/>
      </c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117" t="str">
        <f t="shared" si="68"/>
        <v/>
      </c>
      <c r="AK190" s="120" t="str">
        <f t="shared" si="69"/>
        <v/>
      </c>
      <c r="AL190" s="92" t="str">
        <f t="shared" si="70"/>
        <v/>
      </c>
      <c r="AM190" s="92" t="str">
        <f t="shared" si="71"/>
        <v/>
      </c>
      <c r="AN190" s="120" t="str">
        <f t="shared" si="72"/>
        <v/>
      </c>
      <c r="AO190" s="92" t="str">
        <f t="shared" si="73"/>
        <v/>
      </c>
      <c r="AP190" s="92" t="str">
        <f t="shared" si="74"/>
        <v/>
      </c>
      <c r="AQ190" s="120" t="str">
        <f t="shared" si="75"/>
        <v/>
      </c>
      <c r="AR190" s="92" t="str">
        <f t="shared" si="76"/>
        <v/>
      </c>
      <c r="AS190" s="92" t="str">
        <f t="shared" si="77"/>
        <v/>
      </c>
      <c r="AT190" s="120" t="str">
        <f t="shared" si="78"/>
        <v/>
      </c>
      <c r="AU190" s="92" t="str">
        <f t="shared" si="79"/>
        <v/>
      </c>
      <c r="AV190" s="92" t="str">
        <f t="shared" si="80"/>
        <v/>
      </c>
      <c r="AW190" s="120" t="str">
        <f t="shared" si="81"/>
        <v/>
      </c>
      <c r="AX190" s="92" t="str">
        <f t="shared" si="82"/>
        <v/>
      </c>
      <c r="AY190" s="92" t="str">
        <f t="shared" si="83"/>
        <v/>
      </c>
      <c r="AZ190" s="91" t="str">
        <f t="shared" si="84"/>
        <v/>
      </c>
      <c r="BA190" s="92" t="str">
        <f t="shared" si="85"/>
        <v/>
      </c>
      <c r="BB190" s="92" t="str">
        <f t="shared" si="86"/>
        <v/>
      </c>
      <c r="BC190" s="91" t="str">
        <f t="shared" si="87"/>
        <v/>
      </c>
      <c r="BD190" s="92" t="str">
        <f t="shared" si="88"/>
        <v/>
      </c>
      <c r="BE190" s="92" t="str">
        <f t="shared" si="89"/>
        <v/>
      </c>
      <c r="BF190" s="91" t="str">
        <f t="shared" si="90"/>
        <v/>
      </c>
      <c r="BG190" s="92" t="str">
        <f t="shared" si="91"/>
        <v/>
      </c>
      <c r="BH190" s="92" t="str">
        <f t="shared" si="92"/>
        <v/>
      </c>
      <c r="BI190" s="91" t="str">
        <f t="shared" si="93"/>
        <v/>
      </c>
      <c r="BJ190" s="92" t="str">
        <f t="shared" si="94"/>
        <v/>
      </c>
      <c r="BK190" s="92" t="str">
        <f t="shared" si="95"/>
        <v/>
      </c>
      <c r="BL190" s="91" t="str">
        <f t="shared" si="96"/>
        <v/>
      </c>
      <c r="BM190" s="92" t="str">
        <f t="shared" si="97"/>
        <v/>
      </c>
      <c r="BN190" s="92" t="str">
        <f t="shared" si="98"/>
        <v/>
      </c>
    </row>
    <row r="191" spans="1:66" ht="15.75" customHeight="1">
      <c r="A191" s="119" t="str">
        <f>IF(A$6="LECTURE","",IF('Database (LECTURE-RES-PRAC)'!A186="","",'Database (LECTURE-RES-PRAC)'!A186))</f>
        <v/>
      </c>
      <c r="B191" s="119" t="str">
        <f>IF(B$6="LECTURE","",IF('Database (LECTURE-RES-PRAC)'!B186="","",'Database (LECTURE-RES-PRAC)'!B186))</f>
        <v/>
      </c>
      <c r="C191" s="119" t="str">
        <f>IF(C$6="LECTURE","",IF('Database (LECTURE-RES-PRAC)'!C186="","",'Database (LECTURE-RES-PRAC)'!C186))</f>
        <v/>
      </c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116" t="str">
        <f t="shared" si="99"/>
        <v/>
      </c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116" t="str">
        <f t="shared" si="2"/>
        <v/>
      </c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  <c r="AJ191" s="117" t="str">
        <f t="shared" si="68"/>
        <v/>
      </c>
      <c r="AK191" s="120" t="str">
        <f t="shared" si="69"/>
        <v/>
      </c>
      <c r="AL191" s="92" t="str">
        <f t="shared" si="70"/>
        <v/>
      </c>
      <c r="AM191" s="92" t="str">
        <f t="shared" si="71"/>
        <v/>
      </c>
      <c r="AN191" s="120" t="str">
        <f t="shared" si="72"/>
        <v/>
      </c>
      <c r="AO191" s="92" t="str">
        <f t="shared" si="73"/>
        <v/>
      </c>
      <c r="AP191" s="92" t="str">
        <f t="shared" si="74"/>
        <v/>
      </c>
      <c r="AQ191" s="120" t="str">
        <f t="shared" si="75"/>
        <v/>
      </c>
      <c r="AR191" s="92" t="str">
        <f t="shared" si="76"/>
        <v/>
      </c>
      <c r="AS191" s="92" t="str">
        <f t="shared" si="77"/>
        <v/>
      </c>
      <c r="AT191" s="120" t="str">
        <f t="shared" si="78"/>
        <v/>
      </c>
      <c r="AU191" s="92" t="str">
        <f t="shared" si="79"/>
        <v/>
      </c>
      <c r="AV191" s="92" t="str">
        <f t="shared" si="80"/>
        <v/>
      </c>
      <c r="AW191" s="120" t="str">
        <f t="shared" si="81"/>
        <v/>
      </c>
      <c r="AX191" s="92" t="str">
        <f t="shared" si="82"/>
        <v/>
      </c>
      <c r="AY191" s="92" t="str">
        <f t="shared" si="83"/>
        <v/>
      </c>
      <c r="AZ191" s="91" t="str">
        <f t="shared" si="84"/>
        <v/>
      </c>
      <c r="BA191" s="92" t="str">
        <f t="shared" si="85"/>
        <v/>
      </c>
      <c r="BB191" s="92" t="str">
        <f t="shared" si="86"/>
        <v/>
      </c>
      <c r="BC191" s="91" t="str">
        <f t="shared" si="87"/>
        <v/>
      </c>
      <c r="BD191" s="92" t="str">
        <f t="shared" si="88"/>
        <v/>
      </c>
      <c r="BE191" s="92" t="str">
        <f t="shared" si="89"/>
        <v/>
      </c>
      <c r="BF191" s="91" t="str">
        <f t="shared" si="90"/>
        <v/>
      </c>
      <c r="BG191" s="92" t="str">
        <f t="shared" si="91"/>
        <v/>
      </c>
      <c r="BH191" s="92" t="str">
        <f t="shared" si="92"/>
        <v/>
      </c>
      <c r="BI191" s="91" t="str">
        <f t="shared" si="93"/>
        <v/>
      </c>
      <c r="BJ191" s="92" t="str">
        <f t="shared" si="94"/>
        <v/>
      </c>
      <c r="BK191" s="92" t="str">
        <f t="shared" si="95"/>
        <v/>
      </c>
      <c r="BL191" s="91" t="str">
        <f t="shared" si="96"/>
        <v/>
      </c>
      <c r="BM191" s="92" t="str">
        <f t="shared" si="97"/>
        <v/>
      </c>
      <c r="BN191" s="92" t="str">
        <f t="shared" si="98"/>
        <v/>
      </c>
    </row>
    <row r="192" spans="1:66" ht="15.75" customHeight="1">
      <c r="A192" s="119" t="str">
        <f>IF(A$6="LECTURE","",IF('Database (LECTURE-RES-PRAC)'!A187="","",'Database (LECTURE-RES-PRAC)'!A187))</f>
        <v/>
      </c>
      <c r="B192" s="119" t="str">
        <f>IF(B$6="LECTURE","",IF('Database (LECTURE-RES-PRAC)'!B187="","",'Database (LECTURE-RES-PRAC)'!B187))</f>
        <v/>
      </c>
      <c r="C192" s="119" t="str">
        <f>IF(C$6="LECTURE","",IF('Database (LECTURE-RES-PRAC)'!C187="","",'Database (LECTURE-RES-PRAC)'!C187))</f>
        <v/>
      </c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116" t="str">
        <f t="shared" si="99"/>
        <v/>
      </c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116" t="str">
        <f t="shared" si="2"/>
        <v/>
      </c>
      <c r="Z192" s="57"/>
      <c r="AA192" s="57"/>
      <c r="AB192" s="57"/>
      <c r="AC192" s="57"/>
      <c r="AD192" s="57"/>
      <c r="AE192" s="57"/>
      <c r="AF192" s="57"/>
      <c r="AG192" s="57"/>
      <c r="AH192" s="57"/>
      <c r="AI192" s="57"/>
      <c r="AJ192" s="117" t="str">
        <f t="shared" si="68"/>
        <v/>
      </c>
      <c r="AK192" s="120" t="str">
        <f t="shared" si="69"/>
        <v/>
      </c>
      <c r="AL192" s="92" t="str">
        <f t="shared" si="70"/>
        <v/>
      </c>
      <c r="AM192" s="92" t="str">
        <f t="shared" si="71"/>
        <v/>
      </c>
      <c r="AN192" s="120" t="str">
        <f t="shared" si="72"/>
        <v/>
      </c>
      <c r="AO192" s="92" t="str">
        <f t="shared" si="73"/>
        <v/>
      </c>
      <c r="AP192" s="92" t="str">
        <f t="shared" si="74"/>
        <v/>
      </c>
      <c r="AQ192" s="120" t="str">
        <f t="shared" si="75"/>
        <v/>
      </c>
      <c r="AR192" s="92" t="str">
        <f t="shared" si="76"/>
        <v/>
      </c>
      <c r="AS192" s="92" t="str">
        <f t="shared" si="77"/>
        <v/>
      </c>
      <c r="AT192" s="120" t="str">
        <f t="shared" si="78"/>
        <v/>
      </c>
      <c r="AU192" s="92" t="str">
        <f t="shared" si="79"/>
        <v/>
      </c>
      <c r="AV192" s="92" t="str">
        <f t="shared" si="80"/>
        <v/>
      </c>
      <c r="AW192" s="120" t="str">
        <f t="shared" si="81"/>
        <v/>
      </c>
      <c r="AX192" s="92" t="str">
        <f t="shared" si="82"/>
        <v/>
      </c>
      <c r="AY192" s="92" t="str">
        <f t="shared" si="83"/>
        <v/>
      </c>
      <c r="AZ192" s="91" t="str">
        <f t="shared" si="84"/>
        <v/>
      </c>
      <c r="BA192" s="92" t="str">
        <f t="shared" si="85"/>
        <v/>
      </c>
      <c r="BB192" s="92" t="str">
        <f t="shared" si="86"/>
        <v/>
      </c>
      <c r="BC192" s="91" t="str">
        <f t="shared" si="87"/>
        <v/>
      </c>
      <c r="BD192" s="92" t="str">
        <f t="shared" si="88"/>
        <v/>
      </c>
      <c r="BE192" s="92" t="str">
        <f t="shared" si="89"/>
        <v/>
      </c>
      <c r="BF192" s="91" t="str">
        <f t="shared" si="90"/>
        <v/>
      </c>
      <c r="BG192" s="92" t="str">
        <f t="shared" si="91"/>
        <v/>
      </c>
      <c r="BH192" s="92" t="str">
        <f t="shared" si="92"/>
        <v/>
      </c>
      <c r="BI192" s="91" t="str">
        <f t="shared" si="93"/>
        <v/>
      </c>
      <c r="BJ192" s="92" t="str">
        <f t="shared" si="94"/>
        <v/>
      </c>
      <c r="BK192" s="92" t="str">
        <f t="shared" si="95"/>
        <v/>
      </c>
      <c r="BL192" s="91" t="str">
        <f t="shared" si="96"/>
        <v/>
      </c>
      <c r="BM192" s="92" t="str">
        <f t="shared" si="97"/>
        <v/>
      </c>
      <c r="BN192" s="92" t="str">
        <f t="shared" si="98"/>
        <v/>
      </c>
    </row>
    <row r="193" spans="1:66" ht="15.75" customHeight="1">
      <c r="A193" s="119" t="str">
        <f>IF(A$6="LECTURE","",IF('Database (LECTURE-RES-PRAC)'!A188="","",'Database (LECTURE-RES-PRAC)'!A188))</f>
        <v/>
      </c>
      <c r="B193" s="119" t="str">
        <f>IF(B$6="LECTURE","",IF('Database (LECTURE-RES-PRAC)'!B188="","",'Database (LECTURE-RES-PRAC)'!B188))</f>
        <v/>
      </c>
      <c r="C193" s="119" t="str">
        <f>IF(C$6="LECTURE","",IF('Database (LECTURE-RES-PRAC)'!C188="","",'Database (LECTURE-RES-PRAC)'!C188))</f>
        <v/>
      </c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116" t="str">
        <f t="shared" si="99"/>
        <v/>
      </c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116" t="str">
        <f t="shared" si="2"/>
        <v/>
      </c>
      <c r="Z193" s="57"/>
      <c r="AA193" s="57"/>
      <c r="AB193" s="57"/>
      <c r="AC193" s="57"/>
      <c r="AD193" s="57"/>
      <c r="AE193" s="57"/>
      <c r="AF193" s="57"/>
      <c r="AG193" s="57"/>
      <c r="AH193" s="57"/>
      <c r="AI193" s="57"/>
      <c r="AJ193" s="117" t="str">
        <f t="shared" si="68"/>
        <v/>
      </c>
      <c r="AK193" s="120" t="str">
        <f t="shared" si="69"/>
        <v/>
      </c>
      <c r="AL193" s="92" t="str">
        <f t="shared" si="70"/>
        <v/>
      </c>
      <c r="AM193" s="92" t="str">
        <f t="shared" si="71"/>
        <v/>
      </c>
      <c r="AN193" s="120" t="str">
        <f t="shared" si="72"/>
        <v/>
      </c>
      <c r="AO193" s="92" t="str">
        <f t="shared" si="73"/>
        <v/>
      </c>
      <c r="AP193" s="92" t="str">
        <f t="shared" si="74"/>
        <v/>
      </c>
      <c r="AQ193" s="120" t="str">
        <f t="shared" si="75"/>
        <v/>
      </c>
      <c r="AR193" s="92" t="str">
        <f t="shared" si="76"/>
        <v/>
      </c>
      <c r="AS193" s="92" t="str">
        <f t="shared" si="77"/>
        <v/>
      </c>
      <c r="AT193" s="120" t="str">
        <f t="shared" si="78"/>
        <v/>
      </c>
      <c r="AU193" s="92" t="str">
        <f t="shared" si="79"/>
        <v/>
      </c>
      <c r="AV193" s="92" t="str">
        <f t="shared" si="80"/>
        <v/>
      </c>
      <c r="AW193" s="120" t="str">
        <f t="shared" si="81"/>
        <v/>
      </c>
      <c r="AX193" s="92" t="str">
        <f t="shared" si="82"/>
        <v/>
      </c>
      <c r="AY193" s="92" t="str">
        <f t="shared" si="83"/>
        <v/>
      </c>
      <c r="AZ193" s="91" t="str">
        <f t="shared" si="84"/>
        <v/>
      </c>
      <c r="BA193" s="92" t="str">
        <f t="shared" si="85"/>
        <v/>
      </c>
      <c r="BB193" s="92" t="str">
        <f t="shared" si="86"/>
        <v/>
      </c>
      <c r="BC193" s="91" t="str">
        <f t="shared" si="87"/>
        <v/>
      </c>
      <c r="BD193" s="92" t="str">
        <f t="shared" si="88"/>
        <v/>
      </c>
      <c r="BE193" s="92" t="str">
        <f t="shared" si="89"/>
        <v/>
      </c>
      <c r="BF193" s="91" t="str">
        <f t="shared" si="90"/>
        <v/>
      </c>
      <c r="BG193" s="92" t="str">
        <f t="shared" si="91"/>
        <v/>
      </c>
      <c r="BH193" s="92" t="str">
        <f t="shared" si="92"/>
        <v/>
      </c>
      <c r="BI193" s="91" t="str">
        <f t="shared" si="93"/>
        <v/>
      </c>
      <c r="BJ193" s="92" t="str">
        <f t="shared" si="94"/>
        <v/>
      </c>
      <c r="BK193" s="92" t="str">
        <f t="shared" si="95"/>
        <v/>
      </c>
      <c r="BL193" s="91" t="str">
        <f t="shared" si="96"/>
        <v/>
      </c>
      <c r="BM193" s="92" t="str">
        <f t="shared" si="97"/>
        <v/>
      </c>
      <c r="BN193" s="92" t="str">
        <f t="shared" si="98"/>
        <v/>
      </c>
    </row>
    <row r="194" spans="1:66" ht="15.75" customHeight="1">
      <c r="A194" s="119" t="str">
        <f>IF(A$6="LECTURE","",IF('Database (LECTURE-RES-PRAC)'!A189="","",'Database (LECTURE-RES-PRAC)'!A189))</f>
        <v/>
      </c>
      <c r="B194" s="119" t="str">
        <f>IF(B$6="LECTURE","",IF('Database (LECTURE-RES-PRAC)'!B189="","",'Database (LECTURE-RES-PRAC)'!B189))</f>
        <v/>
      </c>
      <c r="C194" s="119" t="str">
        <f>IF(C$6="LECTURE","",IF('Database (LECTURE-RES-PRAC)'!C189="","",'Database (LECTURE-RES-PRAC)'!C189))</f>
        <v/>
      </c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116" t="str">
        <f t="shared" si="99"/>
        <v/>
      </c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116" t="str">
        <f t="shared" si="2"/>
        <v/>
      </c>
      <c r="Z194" s="57"/>
      <c r="AA194" s="57"/>
      <c r="AB194" s="57"/>
      <c r="AC194" s="57"/>
      <c r="AD194" s="57"/>
      <c r="AE194" s="57"/>
      <c r="AF194" s="57"/>
      <c r="AG194" s="57"/>
      <c r="AH194" s="57"/>
      <c r="AI194" s="57"/>
      <c r="AJ194" s="117" t="str">
        <f t="shared" si="68"/>
        <v/>
      </c>
      <c r="AK194" s="120" t="str">
        <f t="shared" si="69"/>
        <v/>
      </c>
      <c r="AL194" s="92" t="str">
        <f t="shared" si="70"/>
        <v/>
      </c>
      <c r="AM194" s="92" t="str">
        <f t="shared" si="71"/>
        <v/>
      </c>
      <c r="AN194" s="120" t="str">
        <f t="shared" si="72"/>
        <v/>
      </c>
      <c r="AO194" s="92" t="str">
        <f t="shared" si="73"/>
        <v/>
      </c>
      <c r="AP194" s="92" t="str">
        <f t="shared" si="74"/>
        <v/>
      </c>
      <c r="AQ194" s="120" t="str">
        <f t="shared" si="75"/>
        <v/>
      </c>
      <c r="AR194" s="92" t="str">
        <f t="shared" si="76"/>
        <v/>
      </c>
      <c r="AS194" s="92" t="str">
        <f t="shared" si="77"/>
        <v/>
      </c>
      <c r="AT194" s="120" t="str">
        <f t="shared" si="78"/>
        <v/>
      </c>
      <c r="AU194" s="92" t="str">
        <f t="shared" si="79"/>
        <v/>
      </c>
      <c r="AV194" s="92" t="str">
        <f t="shared" si="80"/>
        <v/>
      </c>
      <c r="AW194" s="120" t="str">
        <f t="shared" si="81"/>
        <v/>
      </c>
      <c r="AX194" s="92" t="str">
        <f t="shared" si="82"/>
        <v/>
      </c>
      <c r="AY194" s="92" t="str">
        <f t="shared" si="83"/>
        <v/>
      </c>
      <c r="AZ194" s="91" t="str">
        <f t="shared" si="84"/>
        <v/>
      </c>
      <c r="BA194" s="92" t="str">
        <f t="shared" si="85"/>
        <v/>
      </c>
      <c r="BB194" s="92" t="str">
        <f t="shared" si="86"/>
        <v/>
      </c>
      <c r="BC194" s="91" t="str">
        <f t="shared" si="87"/>
        <v/>
      </c>
      <c r="BD194" s="92" t="str">
        <f t="shared" si="88"/>
        <v/>
      </c>
      <c r="BE194" s="92" t="str">
        <f t="shared" si="89"/>
        <v/>
      </c>
      <c r="BF194" s="91" t="str">
        <f t="shared" si="90"/>
        <v/>
      </c>
      <c r="BG194" s="92" t="str">
        <f t="shared" si="91"/>
        <v/>
      </c>
      <c r="BH194" s="92" t="str">
        <f t="shared" si="92"/>
        <v/>
      </c>
      <c r="BI194" s="91" t="str">
        <f t="shared" si="93"/>
        <v/>
      </c>
      <c r="BJ194" s="92" t="str">
        <f t="shared" si="94"/>
        <v/>
      </c>
      <c r="BK194" s="92" t="str">
        <f t="shared" si="95"/>
        <v/>
      </c>
      <c r="BL194" s="91" t="str">
        <f t="shared" si="96"/>
        <v/>
      </c>
      <c r="BM194" s="92" t="str">
        <f t="shared" si="97"/>
        <v/>
      </c>
      <c r="BN194" s="92" t="str">
        <f t="shared" si="98"/>
        <v/>
      </c>
    </row>
    <row r="195" spans="1:66" ht="15.75" customHeight="1">
      <c r="A195" s="119" t="str">
        <f>IF(A$6="LECTURE","",IF('Database (LECTURE-RES-PRAC)'!A190="","",'Database (LECTURE-RES-PRAC)'!A190))</f>
        <v/>
      </c>
      <c r="B195" s="119" t="str">
        <f>IF(B$6="LECTURE","",IF('Database (LECTURE-RES-PRAC)'!B190="","",'Database (LECTURE-RES-PRAC)'!B190))</f>
        <v/>
      </c>
      <c r="C195" s="119" t="str">
        <f>IF(C$6="LECTURE","",IF('Database (LECTURE-RES-PRAC)'!C190="","",'Database (LECTURE-RES-PRAC)'!C190))</f>
        <v/>
      </c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116" t="str">
        <f t="shared" si="99"/>
        <v/>
      </c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116" t="str">
        <f t="shared" si="2"/>
        <v/>
      </c>
      <c r="Z195" s="57"/>
      <c r="AA195" s="57"/>
      <c r="AB195" s="57"/>
      <c r="AC195" s="57"/>
      <c r="AD195" s="57"/>
      <c r="AE195" s="57"/>
      <c r="AF195" s="57"/>
      <c r="AG195" s="57"/>
      <c r="AH195" s="57"/>
      <c r="AI195" s="57"/>
      <c r="AJ195" s="117" t="str">
        <f t="shared" si="68"/>
        <v/>
      </c>
      <c r="AK195" s="120" t="str">
        <f t="shared" si="69"/>
        <v/>
      </c>
      <c r="AL195" s="92" t="str">
        <f t="shared" si="70"/>
        <v/>
      </c>
      <c r="AM195" s="92" t="str">
        <f t="shared" si="71"/>
        <v/>
      </c>
      <c r="AN195" s="120" t="str">
        <f t="shared" si="72"/>
        <v/>
      </c>
      <c r="AO195" s="92" t="str">
        <f t="shared" si="73"/>
        <v/>
      </c>
      <c r="AP195" s="92" t="str">
        <f t="shared" si="74"/>
        <v/>
      </c>
      <c r="AQ195" s="120" t="str">
        <f t="shared" si="75"/>
        <v/>
      </c>
      <c r="AR195" s="92" t="str">
        <f t="shared" si="76"/>
        <v/>
      </c>
      <c r="AS195" s="92" t="str">
        <f t="shared" si="77"/>
        <v/>
      </c>
      <c r="AT195" s="120" t="str">
        <f t="shared" si="78"/>
        <v/>
      </c>
      <c r="AU195" s="92" t="str">
        <f t="shared" si="79"/>
        <v/>
      </c>
      <c r="AV195" s="92" t="str">
        <f t="shared" si="80"/>
        <v/>
      </c>
      <c r="AW195" s="120" t="str">
        <f t="shared" si="81"/>
        <v/>
      </c>
      <c r="AX195" s="92" t="str">
        <f t="shared" si="82"/>
        <v/>
      </c>
      <c r="AY195" s="92" t="str">
        <f t="shared" si="83"/>
        <v/>
      </c>
      <c r="AZ195" s="91" t="str">
        <f t="shared" si="84"/>
        <v/>
      </c>
      <c r="BA195" s="92" t="str">
        <f t="shared" si="85"/>
        <v/>
      </c>
      <c r="BB195" s="92" t="str">
        <f t="shared" si="86"/>
        <v/>
      </c>
      <c r="BC195" s="91" t="str">
        <f t="shared" si="87"/>
        <v/>
      </c>
      <c r="BD195" s="92" t="str">
        <f t="shared" si="88"/>
        <v/>
      </c>
      <c r="BE195" s="92" t="str">
        <f t="shared" si="89"/>
        <v/>
      </c>
      <c r="BF195" s="91" t="str">
        <f t="shared" si="90"/>
        <v/>
      </c>
      <c r="BG195" s="92" t="str">
        <f t="shared" si="91"/>
        <v/>
      </c>
      <c r="BH195" s="92" t="str">
        <f t="shared" si="92"/>
        <v/>
      </c>
      <c r="BI195" s="91" t="str">
        <f t="shared" si="93"/>
        <v/>
      </c>
      <c r="BJ195" s="92" t="str">
        <f t="shared" si="94"/>
        <v/>
      </c>
      <c r="BK195" s="92" t="str">
        <f t="shared" si="95"/>
        <v/>
      </c>
      <c r="BL195" s="91" t="str">
        <f t="shared" si="96"/>
        <v/>
      </c>
      <c r="BM195" s="92" t="str">
        <f t="shared" si="97"/>
        <v/>
      </c>
      <c r="BN195" s="92" t="str">
        <f t="shared" si="98"/>
        <v/>
      </c>
    </row>
    <row r="196" spans="1:66" ht="15.75" customHeight="1">
      <c r="A196" s="119" t="str">
        <f>IF(A$6="LECTURE","",IF('Database (LECTURE-RES-PRAC)'!A191="","",'Database (LECTURE-RES-PRAC)'!A191))</f>
        <v/>
      </c>
      <c r="B196" s="119" t="str">
        <f>IF(B$6="LECTURE","",IF('Database (LECTURE-RES-PRAC)'!B191="","",'Database (LECTURE-RES-PRAC)'!B191))</f>
        <v/>
      </c>
      <c r="C196" s="119" t="str">
        <f>IF(C$6="LECTURE","",IF('Database (LECTURE-RES-PRAC)'!C191="","",'Database (LECTURE-RES-PRAC)'!C191))</f>
        <v/>
      </c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116" t="str">
        <f t="shared" si="99"/>
        <v/>
      </c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116" t="str">
        <f t="shared" si="2"/>
        <v/>
      </c>
      <c r="Z196" s="57"/>
      <c r="AA196" s="57"/>
      <c r="AB196" s="57"/>
      <c r="AC196" s="57"/>
      <c r="AD196" s="57"/>
      <c r="AE196" s="57"/>
      <c r="AF196" s="57"/>
      <c r="AG196" s="57"/>
      <c r="AH196" s="57"/>
      <c r="AI196" s="57"/>
      <c r="AJ196" s="117" t="str">
        <f t="shared" si="68"/>
        <v/>
      </c>
      <c r="AK196" s="120" t="str">
        <f t="shared" si="69"/>
        <v/>
      </c>
      <c r="AL196" s="92" t="str">
        <f t="shared" si="70"/>
        <v/>
      </c>
      <c r="AM196" s="92" t="str">
        <f t="shared" si="71"/>
        <v/>
      </c>
      <c r="AN196" s="120" t="str">
        <f t="shared" si="72"/>
        <v/>
      </c>
      <c r="AO196" s="92" t="str">
        <f t="shared" si="73"/>
        <v/>
      </c>
      <c r="AP196" s="92" t="str">
        <f t="shared" si="74"/>
        <v/>
      </c>
      <c r="AQ196" s="120" t="str">
        <f t="shared" si="75"/>
        <v/>
      </c>
      <c r="AR196" s="92" t="str">
        <f t="shared" si="76"/>
        <v/>
      </c>
      <c r="AS196" s="92" t="str">
        <f t="shared" si="77"/>
        <v/>
      </c>
      <c r="AT196" s="120" t="str">
        <f t="shared" si="78"/>
        <v/>
      </c>
      <c r="AU196" s="92" t="str">
        <f t="shared" si="79"/>
        <v/>
      </c>
      <c r="AV196" s="92" t="str">
        <f t="shared" si="80"/>
        <v/>
      </c>
      <c r="AW196" s="120" t="str">
        <f t="shared" si="81"/>
        <v/>
      </c>
      <c r="AX196" s="92" t="str">
        <f t="shared" si="82"/>
        <v/>
      </c>
      <c r="AY196" s="92" t="str">
        <f t="shared" si="83"/>
        <v/>
      </c>
      <c r="AZ196" s="91" t="str">
        <f t="shared" si="84"/>
        <v/>
      </c>
      <c r="BA196" s="92" t="str">
        <f t="shared" si="85"/>
        <v/>
      </c>
      <c r="BB196" s="92" t="str">
        <f t="shared" si="86"/>
        <v/>
      </c>
      <c r="BC196" s="91" t="str">
        <f t="shared" si="87"/>
        <v/>
      </c>
      <c r="BD196" s="92" t="str">
        <f t="shared" si="88"/>
        <v/>
      </c>
      <c r="BE196" s="92" t="str">
        <f t="shared" si="89"/>
        <v/>
      </c>
      <c r="BF196" s="91" t="str">
        <f t="shared" si="90"/>
        <v/>
      </c>
      <c r="BG196" s="92" t="str">
        <f t="shared" si="91"/>
        <v/>
      </c>
      <c r="BH196" s="92" t="str">
        <f t="shared" si="92"/>
        <v/>
      </c>
      <c r="BI196" s="91" t="str">
        <f t="shared" si="93"/>
        <v/>
      </c>
      <c r="BJ196" s="92" t="str">
        <f t="shared" si="94"/>
        <v/>
      </c>
      <c r="BK196" s="92" t="str">
        <f t="shared" si="95"/>
        <v/>
      </c>
      <c r="BL196" s="91" t="str">
        <f t="shared" si="96"/>
        <v/>
      </c>
      <c r="BM196" s="92" t="str">
        <f t="shared" si="97"/>
        <v/>
      </c>
      <c r="BN196" s="92" t="str">
        <f t="shared" si="98"/>
        <v/>
      </c>
    </row>
    <row r="197" spans="1:66" ht="15.75" customHeight="1">
      <c r="A197" s="119" t="str">
        <f>IF(A$6="LECTURE","",IF('Database (LECTURE-RES-PRAC)'!A192="","",'Database (LECTURE-RES-PRAC)'!A192))</f>
        <v/>
      </c>
      <c r="B197" s="119" t="str">
        <f>IF(B$6="LECTURE","",IF('Database (LECTURE-RES-PRAC)'!B192="","",'Database (LECTURE-RES-PRAC)'!B192))</f>
        <v/>
      </c>
      <c r="C197" s="119" t="str">
        <f>IF(C$6="LECTURE","",IF('Database (LECTURE-RES-PRAC)'!C192="","",'Database (LECTURE-RES-PRAC)'!C192))</f>
        <v/>
      </c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116" t="str">
        <f t="shared" si="99"/>
        <v/>
      </c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116" t="str">
        <f t="shared" si="2"/>
        <v/>
      </c>
      <c r="Z197" s="57"/>
      <c r="AA197" s="57"/>
      <c r="AB197" s="57"/>
      <c r="AC197" s="57"/>
      <c r="AD197" s="57"/>
      <c r="AE197" s="57"/>
      <c r="AF197" s="57"/>
      <c r="AG197" s="57"/>
      <c r="AH197" s="57"/>
      <c r="AI197" s="57"/>
      <c r="AJ197" s="117" t="str">
        <f t="shared" si="68"/>
        <v/>
      </c>
      <c r="AK197" s="120" t="str">
        <f t="shared" si="69"/>
        <v/>
      </c>
      <c r="AL197" s="92" t="str">
        <f t="shared" si="70"/>
        <v/>
      </c>
      <c r="AM197" s="92" t="str">
        <f t="shared" si="71"/>
        <v/>
      </c>
      <c r="AN197" s="120" t="str">
        <f t="shared" si="72"/>
        <v/>
      </c>
      <c r="AO197" s="92" t="str">
        <f t="shared" si="73"/>
        <v/>
      </c>
      <c r="AP197" s="92" t="str">
        <f t="shared" si="74"/>
        <v/>
      </c>
      <c r="AQ197" s="120" t="str">
        <f t="shared" si="75"/>
        <v/>
      </c>
      <c r="AR197" s="92" t="str">
        <f t="shared" si="76"/>
        <v/>
      </c>
      <c r="AS197" s="92" t="str">
        <f t="shared" si="77"/>
        <v/>
      </c>
      <c r="AT197" s="120" t="str">
        <f t="shared" si="78"/>
        <v/>
      </c>
      <c r="AU197" s="92" t="str">
        <f t="shared" si="79"/>
        <v/>
      </c>
      <c r="AV197" s="92" t="str">
        <f t="shared" si="80"/>
        <v/>
      </c>
      <c r="AW197" s="120" t="str">
        <f t="shared" si="81"/>
        <v/>
      </c>
      <c r="AX197" s="92" t="str">
        <f t="shared" si="82"/>
        <v/>
      </c>
      <c r="AY197" s="92" t="str">
        <f t="shared" si="83"/>
        <v/>
      </c>
      <c r="AZ197" s="91" t="str">
        <f t="shared" si="84"/>
        <v/>
      </c>
      <c r="BA197" s="92" t="str">
        <f t="shared" si="85"/>
        <v/>
      </c>
      <c r="BB197" s="92" t="str">
        <f t="shared" si="86"/>
        <v/>
      </c>
      <c r="BC197" s="91" t="str">
        <f t="shared" si="87"/>
        <v/>
      </c>
      <c r="BD197" s="92" t="str">
        <f t="shared" si="88"/>
        <v/>
      </c>
      <c r="BE197" s="92" t="str">
        <f t="shared" si="89"/>
        <v/>
      </c>
      <c r="BF197" s="91" t="str">
        <f t="shared" si="90"/>
        <v/>
      </c>
      <c r="BG197" s="92" t="str">
        <f t="shared" si="91"/>
        <v/>
      </c>
      <c r="BH197" s="92" t="str">
        <f t="shared" si="92"/>
        <v/>
      </c>
      <c r="BI197" s="91" t="str">
        <f t="shared" si="93"/>
        <v/>
      </c>
      <c r="BJ197" s="92" t="str">
        <f t="shared" si="94"/>
        <v/>
      </c>
      <c r="BK197" s="92" t="str">
        <f t="shared" si="95"/>
        <v/>
      </c>
      <c r="BL197" s="91" t="str">
        <f t="shared" si="96"/>
        <v/>
      </c>
      <c r="BM197" s="92" t="str">
        <f t="shared" si="97"/>
        <v/>
      </c>
      <c r="BN197" s="92" t="str">
        <f t="shared" si="98"/>
        <v/>
      </c>
    </row>
    <row r="198" spans="1:66" ht="15.75" customHeight="1">
      <c r="A198" s="119" t="str">
        <f>IF(A$6="LECTURE","",IF('Database (LECTURE-RES-PRAC)'!A193="","",'Database (LECTURE-RES-PRAC)'!A193))</f>
        <v/>
      </c>
      <c r="B198" s="119" t="str">
        <f>IF(B$6="LECTURE","",IF('Database (LECTURE-RES-PRAC)'!B193="","",'Database (LECTURE-RES-PRAC)'!B193))</f>
        <v/>
      </c>
      <c r="C198" s="119" t="str">
        <f>IF(C$6="LECTURE","",IF('Database (LECTURE-RES-PRAC)'!C193="","",'Database (LECTURE-RES-PRAC)'!C193))</f>
        <v/>
      </c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116" t="str">
        <f t="shared" si="99"/>
        <v/>
      </c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116" t="str">
        <f t="shared" si="2"/>
        <v/>
      </c>
      <c r="Z198" s="57"/>
      <c r="AA198" s="57"/>
      <c r="AB198" s="57"/>
      <c r="AC198" s="57"/>
      <c r="AD198" s="57"/>
      <c r="AE198" s="57"/>
      <c r="AF198" s="57"/>
      <c r="AG198" s="57"/>
      <c r="AH198" s="57"/>
      <c r="AI198" s="57"/>
      <c r="AJ198" s="117" t="str">
        <f t="shared" si="68"/>
        <v/>
      </c>
      <c r="AK198" s="120" t="str">
        <f t="shared" si="69"/>
        <v/>
      </c>
      <c r="AL198" s="92" t="str">
        <f t="shared" si="70"/>
        <v/>
      </c>
      <c r="AM198" s="92" t="str">
        <f t="shared" si="71"/>
        <v/>
      </c>
      <c r="AN198" s="120" t="str">
        <f t="shared" si="72"/>
        <v/>
      </c>
      <c r="AO198" s="92" t="str">
        <f t="shared" si="73"/>
        <v/>
      </c>
      <c r="AP198" s="92" t="str">
        <f t="shared" si="74"/>
        <v/>
      </c>
      <c r="AQ198" s="120" t="str">
        <f t="shared" si="75"/>
        <v/>
      </c>
      <c r="AR198" s="92" t="str">
        <f t="shared" si="76"/>
        <v/>
      </c>
      <c r="AS198" s="92" t="str">
        <f t="shared" si="77"/>
        <v/>
      </c>
      <c r="AT198" s="120" t="str">
        <f t="shared" si="78"/>
        <v/>
      </c>
      <c r="AU198" s="92" t="str">
        <f t="shared" si="79"/>
        <v/>
      </c>
      <c r="AV198" s="92" t="str">
        <f t="shared" si="80"/>
        <v/>
      </c>
      <c r="AW198" s="120" t="str">
        <f t="shared" si="81"/>
        <v/>
      </c>
      <c r="AX198" s="92" t="str">
        <f t="shared" si="82"/>
        <v/>
      </c>
      <c r="AY198" s="92" t="str">
        <f t="shared" si="83"/>
        <v/>
      </c>
      <c r="AZ198" s="91" t="str">
        <f t="shared" si="84"/>
        <v/>
      </c>
      <c r="BA198" s="92" t="str">
        <f t="shared" si="85"/>
        <v/>
      </c>
      <c r="BB198" s="92" t="str">
        <f t="shared" si="86"/>
        <v/>
      </c>
      <c r="BC198" s="91" t="str">
        <f t="shared" si="87"/>
        <v/>
      </c>
      <c r="BD198" s="92" t="str">
        <f t="shared" si="88"/>
        <v/>
      </c>
      <c r="BE198" s="92" t="str">
        <f t="shared" si="89"/>
        <v/>
      </c>
      <c r="BF198" s="91" t="str">
        <f t="shared" si="90"/>
        <v/>
      </c>
      <c r="BG198" s="92" t="str">
        <f t="shared" si="91"/>
        <v/>
      </c>
      <c r="BH198" s="92" t="str">
        <f t="shared" si="92"/>
        <v/>
      </c>
      <c r="BI198" s="91" t="str">
        <f t="shared" si="93"/>
        <v/>
      </c>
      <c r="BJ198" s="92" t="str">
        <f t="shared" si="94"/>
        <v/>
      </c>
      <c r="BK198" s="92" t="str">
        <f t="shared" si="95"/>
        <v/>
      </c>
      <c r="BL198" s="91" t="str">
        <f t="shared" si="96"/>
        <v/>
      </c>
      <c r="BM198" s="92" t="str">
        <f t="shared" si="97"/>
        <v/>
      </c>
      <c r="BN198" s="92" t="str">
        <f t="shared" si="98"/>
        <v/>
      </c>
    </row>
    <row r="199" spans="1:66" ht="15.75" customHeight="1">
      <c r="A199" s="119" t="str">
        <f>IF(A$6="LECTURE","",IF('Database (LECTURE-RES-PRAC)'!A194="","",'Database (LECTURE-RES-PRAC)'!A194))</f>
        <v/>
      </c>
      <c r="B199" s="119" t="str">
        <f>IF(B$6="LECTURE","",IF('Database (LECTURE-RES-PRAC)'!B194="","",'Database (LECTURE-RES-PRAC)'!B194))</f>
        <v/>
      </c>
      <c r="C199" s="119" t="str">
        <f>IF(C$6="LECTURE","",IF('Database (LECTURE-RES-PRAC)'!C194="","",'Database (LECTURE-RES-PRAC)'!C194))</f>
        <v/>
      </c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116" t="str">
        <f t="shared" si="99"/>
        <v/>
      </c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116" t="str">
        <f t="shared" si="2"/>
        <v/>
      </c>
      <c r="Z199" s="57"/>
      <c r="AA199" s="57"/>
      <c r="AB199" s="57"/>
      <c r="AC199" s="57"/>
      <c r="AD199" s="57"/>
      <c r="AE199" s="57"/>
      <c r="AF199" s="57"/>
      <c r="AG199" s="57"/>
      <c r="AH199" s="57"/>
      <c r="AI199" s="57"/>
      <c r="AJ199" s="117" t="str">
        <f t="shared" si="68"/>
        <v/>
      </c>
      <c r="AK199" s="120" t="str">
        <f t="shared" si="69"/>
        <v/>
      </c>
      <c r="AL199" s="92" t="str">
        <f t="shared" si="70"/>
        <v/>
      </c>
      <c r="AM199" s="92" t="str">
        <f t="shared" si="71"/>
        <v/>
      </c>
      <c r="AN199" s="120" t="str">
        <f t="shared" si="72"/>
        <v/>
      </c>
      <c r="AO199" s="92" t="str">
        <f t="shared" si="73"/>
        <v/>
      </c>
      <c r="AP199" s="92" t="str">
        <f t="shared" si="74"/>
        <v/>
      </c>
      <c r="AQ199" s="120" t="str">
        <f t="shared" si="75"/>
        <v/>
      </c>
      <c r="AR199" s="92" t="str">
        <f t="shared" si="76"/>
        <v/>
      </c>
      <c r="AS199" s="92" t="str">
        <f t="shared" si="77"/>
        <v/>
      </c>
      <c r="AT199" s="120" t="str">
        <f t="shared" si="78"/>
        <v/>
      </c>
      <c r="AU199" s="92" t="str">
        <f t="shared" si="79"/>
        <v/>
      </c>
      <c r="AV199" s="92" t="str">
        <f t="shared" si="80"/>
        <v/>
      </c>
      <c r="AW199" s="120" t="str">
        <f t="shared" si="81"/>
        <v/>
      </c>
      <c r="AX199" s="92" t="str">
        <f t="shared" si="82"/>
        <v/>
      </c>
      <c r="AY199" s="92" t="str">
        <f t="shared" si="83"/>
        <v/>
      </c>
      <c r="AZ199" s="91" t="str">
        <f t="shared" si="84"/>
        <v/>
      </c>
      <c r="BA199" s="92" t="str">
        <f t="shared" si="85"/>
        <v/>
      </c>
      <c r="BB199" s="92" t="str">
        <f t="shared" si="86"/>
        <v/>
      </c>
      <c r="BC199" s="91" t="str">
        <f t="shared" si="87"/>
        <v/>
      </c>
      <c r="BD199" s="92" t="str">
        <f t="shared" si="88"/>
        <v/>
      </c>
      <c r="BE199" s="92" t="str">
        <f t="shared" si="89"/>
        <v/>
      </c>
      <c r="BF199" s="91" t="str">
        <f t="shared" si="90"/>
        <v/>
      </c>
      <c r="BG199" s="92" t="str">
        <f t="shared" si="91"/>
        <v/>
      </c>
      <c r="BH199" s="92" t="str">
        <f t="shared" si="92"/>
        <v/>
      </c>
      <c r="BI199" s="91" t="str">
        <f t="shared" si="93"/>
        <v/>
      </c>
      <c r="BJ199" s="92" t="str">
        <f t="shared" si="94"/>
        <v/>
      </c>
      <c r="BK199" s="92" t="str">
        <f t="shared" si="95"/>
        <v/>
      </c>
      <c r="BL199" s="91" t="str">
        <f t="shared" si="96"/>
        <v/>
      </c>
      <c r="BM199" s="92" t="str">
        <f t="shared" si="97"/>
        <v/>
      </c>
      <c r="BN199" s="92" t="str">
        <f t="shared" si="98"/>
        <v/>
      </c>
    </row>
    <row r="200" spans="1:66" ht="15.75" customHeight="1">
      <c r="A200" s="119" t="str">
        <f>IF(A$6="LECTURE","",IF('Database (LECTURE-RES-PRAC)'!A195="","",'Database (LECTURE-RES-PRAC)'!A195))</f>
        <v/>
      </c>
      <c r="B200" s="119" t="str">
        <f>IF(B$6="LECTURE","",IF('Database (LECTURE-RES-PRAC)'!B195="","",'Database (LECTURE-RES-PRAC)'!B195))</f>
        <v/>
      </c>
      <c r="C200" s="119" t="str">
        <f>IF(C$6="LECTURE","",IF('Database (LECTURE-RES-PRAC)'!C195="","",'Database (LECTURE-RES-PRAC)'!C195))</f>
        <v/>
      </c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116" t="str">
        <f t="shared" si="99"/>
        <v/>
      </c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116" t="str">
        <f t="shared" si="2"/>
        <v/>
      </c>
      <c r="Z200" s="57"/>
      <c r="AA200" s="57"/>
      <c r="AB200" s="57"/>
      <c r="AC200" s="57"/>
      <c r="AD200" s="57"/>
      <c r="AE200" s="57"/>
      <c r="AF200" s="57"/>
      <c r="AG200" s="57"/>
      <c r="AH200" s="57"/>
      <c r="AI200" s="57"/>
      <c r="AJ200" s="117" t="str">
        <f t="shared" si="68"/>
        <v/>
      </c>
      <c r="AK200" s="120" t="str">
        <f t="shared" si="69"/>
        <v/>
      </c>
      <c r="AL200" s="92" t="str">
        <f t="shared" si="70"/>
        <v/>
      </c>
      <c r="AM200" s="92" t="str">
        <f t="shared" si="71"/>
        <v/>
      </c>
      <c r="AN200" s="120" t="str">
        <f t="shared" si="72"/>
        <v/>
      </c>
      <c r="AO200" s="92" t="str">
        <f t="shared" si="73"/>
        <v/>
      </c>
      <c r="AP200" s="92" t="str">
        <f t="shared" si="74"/>
        <v/>
      </c>
      <c r="AQ200" s="120" t="str">
        <f t="shared" si="75"/>
        <v/>
      </c>
      <c r="AR200" s="92" t="str">
        <f t="shared" si="76"/>
        <v/>
      </c>
      <c r="AS200" s="92" t="str">
        <f t="shared" si="77"/>
        <v/>
      </c>
      <c r="AT200" s="120" t="str">
        <f t="shared" si="78"/>
        <v/>
      </c>
      <c r="AU200" s="92" t="str">
        <f t="shared" si="79"/>
        <v/>
      </c>
      <c r="AV200" s="92" t="str">
        <f t="shared" si="80"/>
        <v/>
      </c>
      <c r="AW200" s="120" t="str">
        <f t="shared" si="81"/>
        <v/>
      </c>
      <c r="AX200" s="92" t="str">
        <f t="shared" si="82"/>
        <v/>
      </c>
      <c r="AY200" s="92" t="str">
        <f t="shared" si="83"/>
        <v/>
      </c>
      <c r="AZ200" s="91" t="str">
        <f t="shared" si="84"/>
        <v/>
      </c>
      <c r="BA200" s="92" t="str">
        <f t="shared" si="85"/>
        <v/>
      </c>
      <c r="BB200" s="92" t="str">
        <f t="shared" si="86"/>
        <v/>
      </c>
      <c r="BC200" s="91" t="str">
        <f t="shared" si="87"/>
        <v/>
      </c>
      <c r="BD200" s="92" t="str">
        <f t="shared" si="88"/>
        <v/>
      </c>
      <c r="BE200" s="92" t="str">
        <f t="shared" si="89"/>
        <v/>
      </c>
      <c r="BF200" s="91" t="str">
        <f t="shared" si="90"/>
        <v/>
      </c>
      <c r="BG200" s="92" t="str">
        <f t="shared" si="91"/>
        <v/>
      </c>
      <c r="BH200" s="92" t="str">
        <f t="shared" si="92"/>
        <v/>
      </c>
      <c r="BI200" s="91" t="str">
        <f t="shared" si="93"/>
        <v/>
      </c>
      <c r="BJ200" s="92" t="str">
        <f t="shared" si="94"/>
        <v/>
      </c>
      <c r="BK200" s="92" t="str">
        <f t="shared" si="95"/>
        <v/>
      </c>
      <c r="BL200" s="91" t="str">
        <f t="shared" si="96"/>
        <v/>
      </c>
      <c r="BM200" s="92" t="str">
        <f t="shared" si="97"/>
        <v/>
      </c>
      <c r="BN200" s="92" t="str">
        <f t="shared" si="98"/>
        <v/>
      </c>
    </row>
    <row r="201" spans="1:66" ht="15.75" customHeight="1">
      <c r="A201" s="119" t="str">
        <f>IF(A$6="LECTURE","",IF('Database (LECTURE-RES-PRAC)'!A196="","",'Database (LECTURE-RES-PRAC)'!A196))</f>
        <v/>
      </c>
      <c r="B201" s="119" t="str">
        <f>IF(B$6="LECTURE","",IF('Database (LECTURE-RES-PRAC)'!B196="","",'Database (LECTURE-RES-PRAC)'!B196))</f>
        <v/>
      </c>
      <c r="C201" s="119" t="str">
        <f>IF(C$6="LECTURE","",IF('Database (LECTURE-RES-PRAC)'!C196="","",'Database (LECTURE-RES-PRAC)'!C196))</f>
        <v/>
      </c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116" t="str">
        <f t="shared" si="99"/>
        <v/>
      </c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116" t="str">
        <f t="shared" si="2"/>
        <v/>
      </c>
      <c r="Z201" s="57"/>
      <c r="AA201" s="57"/>
      <c r="AB201" s="57"/>
      <c r="AC201" s="57"/>
      <c r="AD201" s="57"/>
      <c r="AE201" s="57"/>
      <c r="AF201" s="57"/>
      <c r="AG201" s="57"/>
      <c r="AH201" s="57"/>
      <c r="AI201" s="57"/>
      <c r="AJ201" s="117" t="str">
        <f t="shared" si="68"/>
        <v/>
      </c>
      <c r="AK201" s="120" t="str">
        <f t="shared" si="69"/>
        <v/>
      </c>
      <c r="AL201" s="92" t="str">
        <f t="shared" si="70"/>
        <v/>
      </c>
      <c r="AM201" s="92" t="str">
        <f t="shared" si="71"/>
        <v/>
      </c>
      <c r="AN201" s="120" t="str">
        <f t="shared" si="72"/>
        <v/>
      </c>
      <c r="AO201" s="92" t="str">
        <f t="shared" si="73"/>
        <v/>
      </c>
      <c r="AP201" s="92" t="str">
        <f t="shared" si="74"/>
        <v/>
      </c>
      <c r="AQ201" s="120" t="str">
        <f t="shared" si="75"/>
        <v/>
      </c>
      <c r="AR201" s="92" t="str">
        <f t="shared" si="76"/>
        <v/>
      </c>
      <c r="AS201" s="92" t="str">
        <f t="shared" si="77"/>
        <v/>
      </c>
      <c r="AT201" s="120" t="str">
        <f t="shared" si="78"/>
        <v/>
      </c>
      <c r="AU201" s="92" t="str">
        <f t="shared" si="79"/>
        <v/>
      </c>
      <c r="AV201" s="92" t="str">
        <f t="shared" si="80"/>
        <v/>
      </c>
      <c r="AW201" s="120" t="str">
        <f t="shared" si="81"/>
        <v/>
      </c>
      <c r="AX201" s="92" t="str">
        <f t="shared" si="82"/>
        <v/>
      </c>
      <c r="AY201" s="92" t="str">
        <f t="shared" si="83"/>
        <v/>
      </c>
      <c r="AZ201" s="91" t="str">
        <f t="shared" si="84"/>
        <v/>
      </c>
      <c r="BA201" s="92" t="str">
        <f t="shared" si="85"/>
        <v/>
      </c>
      <c r="BB201" s="92" t="str">
        <f t="shared" si="86"/>
        <v/>
      </c>
      <c r="BC201" s="91" t="str">
        <f t="shared" si="87"/>
        <v/>
      </c>
      <c r="BD201" s="92" t="str">
        <f t="shared" si="88"/>
        <v/>
      </c>
      <c r="BE201" s="92" t="str">
        <f t="shared" si="89"/>
        <v/>
      </c>
      <c r="BF201" s="91" t="str">
        <f t="shared" si="90"/>
        <v/>
      </c>
      <c r="BG201" s="92" t="str">
        <f t="shared" si="91"/>
        <v/>
      </c>
      <c r="BH201" s="92" t="str">
        <f t="shared" si="92"/>
        <v/>
      </c>
      <c r="BI201" s="91" t="str">
        <f t="shared" si="93"/>
        <v/>
      </c>
      <c r="BJ201" s="92" t="str">
        <f t="shared" si="94"/>
        <v/>
      </c>
      <c r="BK201" s="92" t="str">
        <f t="shared" si="95"/>
        <v/>
      </c>
      <c r="BL201" s="91" t="str">
        <f t="shared" si="96"/>
        <v/>
      </c>
      <c r="BM201" s="92" t="str">
        <f t="shared" si="97"/>
        <v/>
      </c>
      <c r="BN201" s="92" t="str">
        <f t="shared" si="98"/>
        <v/>
      </c>
    </row>
    <row r="202" spans="1:66" ht="15.75" customHeight="1">
      <c r="A202" s="119" t="str">
        <f>IF(A$6="LECTURE","",IF('Database (LECTURE-RES-PRAC)'!A197="","",'Database (LECTURE-RES-PRAC)'!A197))</f>
        <v/>
      </c>
      <c r="B202" s="119" t="str">
        <f>IF(B$6="LECTURE","",IF('Database (LECTURE-RES-PRAC)'!B197="","",'Database (LECTURE-RES-PRAC)'!B197))</f>
        <v/>
      </c>
      <c r="C202" s="119" t="str">
        <f>IF(C$6="LECTURE","",IF('Database (LECTURE-RES-PRAC)'!C197="","",'Database (LECTURE-RES-PRAC)'!C197))</f>
        <v/>
      </c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116" t="str">
        <f t="shared" si="99"/>
        <v/>
      </c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116" t="str">
        <f t="shared" si="2"/>
        <v/>
      </c>
      <c r="Z202" s="57"/>
      <c r="AA202" s="57"/>
      <c r="AB202" s="57"/>
      <c r="AC202" s="57"/>
      <c r="AD202" s="57"/>
      <c r="AE202" s="57"/>
      <c r="AF202" s="57"/>
      <c r="AG202" s="57"/>
      <c r="AH202" s="57"/>
      <c r="AI202" s="57"/>
      <c r="AJ202" s="117" t="str">
        <f t="shared" si="68"/>
        <v/>
      </c>
      <c r="AK202" s="120" t="str">
        <f t="shared" si="69"/>
        <v/>
      </c>
      <c r="AL202" s="92" t="str">
        <f t="shared" si="70"/>
        <v/>
      </c>
      <c r="AM202" s="92" t="str">
        <f t="shared" si="71"/>
        <v/>
      </c>
      <c r="AN202" s="120" t="str">
        <f t="shared" si="72"/>
        <v/>
      </c>
      <c r="AO202" s="92" t="str">
        <f t="shared" si="73"/>
        <v/>
      </c>
      <c r="AP202" s="92" t="str">
        <f t="shared" si="74"/>
        <v/>
      </c>
      <c r="AQ202" s="120" t="str">
        <f t="shared" si="75"/>
        <v/>
      </c>
      <c r="AR202" s="92" t="str">
        <f t="shared" si="76"/>
        <v/>
      </c>
      <c r="AS202" s="92" t="str">
        <f t="shared" si="77"/>
        <v/>
      </c>
      <c r="AT202" s="120" t="str">
        <f t="shared" si="78"/>
        <v/>
      </c>
      <c r="AU202" s="92" t="str">
        <f t="shared" si="79"/>
        <v/>
      </c>
      <c r="AV202" s="92" t="str">
        <f t="shared" si="80"/>
        <v/>
      </c>
      <c r="AW202" s="120" t="str">
        <f t="shared" si="81"/>
        <v/>
      </c>
      <c r="AX202" s="92" t="str">
        <f t="shared" si="82"/>
        <v/>
      </c>
      <c r="AY202" s="92" t="str">
        <f t="shared" si="83"/>
        <v/>
      </c>
      <c r="AZ202" s="91" t="str">
        <f t="shared" si="84"/>
        <v/>
      </c>
      <c r="BA202" s="92" t="str">
        <f t="shared" si="85"/>
        <v/>
      </c>
      <c r="BB202" s="92" t="str">
        <f t="shared" si="86"/>
        <v/>
      </c>
      <c r="BC202" s="91" t="str">
        <f t="shared" si="87"/>
        <v/>
      </c>
      <c r="BD202" s="92" t="str">
        <f t="shared" si="88"/>
        <v/>
      </c>
      <c r="BE202" s="92" t="str">
        <f t="shared" si="89"/>
        <v/>
      </c>
      <c r="BF202" s="91" t="str">
        <f t="shared" si="90"/>
        <v/>
      </c>
      <c r="BG202" s="92" t="str">
        <f t="shared" si="91"/>
        <v/>
      </c>
      <c r="BH202" s="92" t="str">
        <f t="shared" si="92"/>
        <v/>
      </c>
      <c r="BI202" s="91" t="str">
        <f t="shared" si="93"/>
        <v/>
      </c>
      <c r="BJ202" s="92" t="str">
        <f t="shared" si="94"/>
        <v/>
      </c>
      <c r="BK202" s="92" t="str">
        <f t="shared" si="95"/>
        <v/>
      </c>
      <c r="BL202" s="91" t="str">
        <f t="shared" si="96"/>
        <v/>
      </c>
      <c r="BM202" s="92" t="str">
        <f t="shared" si="97"/>
        <v/>
      </c>
      <c r="BN202" s="92" t="str">
        <f t="shared" si="98"/>
        <v/>
      </c>
    </row>
    <row r="203" spans="1:66" ht="15.75" customHeight="1">
      <c r="A203" s="119" t="str">
        <f>IF(A$6="LECTURE","",IF('Database (LECTURE-RES-PRAC)'!A198="","",'Database (LECTURE-RES-PRAC)'!A198))</f>
        <v/>
      </c>
      <c r="B203" s="119" t="str">
        <f>IF(B$6="LECTURE","",IF('Database (LECTURE-RES-PRAC)'!B198="","",'Database (LECTURE-RES-PRAC)'!B198))</f>
        <v/>
      </c>
      <c r="C203" s="119" t="str">
        <f>IF(C$6="LECTURE","",IF('Database (LECTURE-RES-PRAC)'!C198="","",'Database (LECTURE-RES-PRAC)'!C198))</f>
        <v/>
      </c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116" t="str">
        <f t="shared" si="99"/>
        <v/>
      </c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116" t="str">
        <f t="shared" si="2"/>
        <v/>
      </c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  <c r="AJ203" s="117" t="str">
        <f t="shared" si="68"/>
        <v/>
      </c>
      <c r="AK203" s="120" t="str">
        <f t="shared" si="69"/>
        <v/>
      </c>
      <c r="AL203" s="92" t="str">
        <f t="shared" si="70"/>
        <v/>
      </c>
      <c r="AM203" s="92" t="str">
        <f t="shared" si="71"/>
        <v/>
      </c>
      <c r="AN203" s="120" t="str">
        <f t="shared" si="72"/>
        <v/>
      </c>
      <c r="AO203" s="92" t="str">
        <f t="shared" si="73"/>
        <v/>
      </c>
      <c r="AP203" s="92" t="str">
        <f t="shared" si="74"/>
        <v/>
      </c>
      <c r="AQ203" s="120" t="str">
        <f t="shared" si="75"/>
        <v/>
      </c>
      <c r="AR203" s="92" t="str">
        <f t="shared" si="76"/>
        <v/>
      </c>
      <c r="AS203" s="92" t="str">
        <f t="shared" si="77"/>
        <v/>
      </c>
      <c r="AT203" s="120" t="str">
        <f t="shared" si="78"/>
        <v/>
      </c>
      <c r="AU203" s="92" t="str">
        <f t="shared" si="79"/>
        <v/>
      </c>
      <c r="AV203" s="92" t="str">
        <f t="shared" si="80"/>
        <v/>
      </c>
      <c r="AW203" s="120" t="str">
        <f t="shared" si="81"/>
        <v/>
      </c>
      <c r="AX203" s="92" t="str">
        <f t="shared" si="82"/>
        <v/>
      </c>
      <c r="AY203" s="92" t="str">
        <f t="shared" si="83"/>
        <v/>
      </c>
      <c r="AZ203" s="91" t="str">
        <f t="shared" si="84"/>
        <v/>
      </c>
      <c r="BA203" s="92" t="str">
        <f t="shared" si="85"/>
        <v/>
      </c>
      <c r="BB203" s="92" t="str">
        <f t="shared" si="86"/>
        <v/>
      </c>
      <c r="BC203" s="91" t="str">
        <f t="shared" si="87"/>
        <v/>
      </c>
      <c r="BD203" s="92" t="str">
        <f t="shared" si="88"/>
        <v/>
      </c>
      <c r="BE203" s="92" t="str">
        <f t="shared" si="89"/>
        <v/>
      </c>
      <c r="BF203" s="91" t="str">
        <f t="shared" si="90"/>
        <v/>
      </c>
      <c r="BG203" s="92" t="str">
        <f t="shared" si="91"/>
        <v/>
      </c>
      <c r="BH203" s="92" t="str">
        <f t="shared" si="92"/>
        <v/>
      </c>
      <c r="BI203" s="91" t="str">
        <f t="shared" si="93"/>
        <v/>
      </c>
      <c r="BJ203" s="92" t="str">
        <f t="shared" si="94"/>
        <v/>
      </c>
      <c r="BK203" s="92" t="str">
        <f t="shared" si="95"/>
        <v/>
      </c>
      <c r="BL203" s="91" t="str">
        <f t="shared" si="96"/>
        <v/>
      </c>
      <c r="BM203" s="92" t="str">
        <f t="shared" si="97"/>
        <v/>
      </c>
      <c r="BN203" s="92" t="str">
        <f t="shared" si="98"/>
        <v/>
      </c>
    </row>
    <row r="204" spans="1:66" ht="15.75" customHeight="1">
      <c r="A204" s="119" t="str">
        <f>IF(A$6="LECTURE","",IF('Database (LECTURE-RES-PRAC)'!A199="","",'Database (LECTURE-RES-PRAC)'!A199))</f>
        <v/>
      </c>
      <c r="B204" s="119" t="str">
        <f>IF(B$6="LECTURE","",IF('Database (LECTURE-RES-PRAC)'!B199="","",'Database (LECTURE-RES-PRAC)'!B199))</f>
        <v/>
      </c>
      <c r="C204" s="119" t="str">
        <f>IF(C$6="LECTURE","",IF('Database (LECTURE-RES-PRAC)'!C199="","",'Database (LECTURE-RES-PRAC)'!C199))</f>
        <v/>
      </c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116" t="str">
        <f t="shared" si="99"/>
        <v/>
      </c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116" t="str">
        <f t="shared" si="2"/>
        <v/>
      </c>
      <c r="Z204" s="57"/>
      <c r="AA204" s="57"/>
      <c r="AB204" s="57"/>
      <c r="AC204" s="57"/>
      <c r="AD204" s="57"/>
      <c r="AE204" s="57"/>
      <c r="AF204" s="57"/>
      <c r="AG204" s="57"/>
      <c r="AH204" s="57"/>
      <c r="AI204" s="57"/>
      <c r="AJ204" s="117" t="str">
        <f t="shared" si="68"/>
        <v/>
      </c>
      <c r="AK204" s="120" t="str">
        <f t="shared" si="69"/>
        <v/>
      </c>
      <c r="AL204" s="92" t="str">
        <f t="shared" si="70"/>
        <v/>
      </c>
      <c r="AM204" s="92" t="str">
        <f t="shared" si="71"/>
        <v/>
      </c>
      <c r="AN204" s="120" t="str">
        <f t="shared" si="72"/>
        <v/>
      </c>
      <c r="AO204" s="92" t="str">
        <f t="shared" si="73"/>
        <v/>
      </c>
      <c r="AP204" s="92" t="str">
        <f t="shared" si="74"/>
        <v/>
      </c>
      <c r="AQ204" s="120" t="str">
        <f t="shared" si="75"/>
        <v/>
      </c>
      <c r="AR204" s="92" t="str">
        <f t="shared" si="76"/>
        <v/>
      </c>
      <c r="AS204" s="92" t="str">
        <f t="shared" si="77"/>
        <v/>
      </c>
      <c r="AT204" s="120" t="str">
        <f t="shared" si="78"/>
        <v/>
      </c>
      <c r="AU204" s="92" t="str">
        <f t="shared" si="79"/>
        <v/>
      </c>
      <c r="AV204" s="92" t="str">
        <f t="shared" si="80"/>
        <v/>
      </c>
      <c r="AW204" s="120" t="str">
        <f t="shared" si="81"/>
        <v/>
      </c>
      <c r="AX204" s="92" t="str">
        <f t="shared" si="82"/>
        <v/>
      </c>
      <c r="AY204" s="92" t="str">
        <f t="shared" si="83"/>
        <v/>
      </c>
      <c r="AZ204" s="91" t="str">
        <f t="shared" si="84"/>
        <v/>
      </c>
      <c r="BA204" s="92" t="str">
        <f t="shared" si="85"/>
        <v/>
      </c>
      <c r="BB204" s="92" t="str">
        <f t="shared" si="86"/>
        <v/>
      </c>
      <c r="BC204" s="91" t="str">
        <f t="shared" si="87"/>
        <v/>
      </c>
      <c r="BD204" s="92" t="str">
        <f t="shared" si="88"/>
        <v/>
      </c>
      <c r="BE204" s="92" t="str">
        <f t="shared" si="89"/>
        <v/>
      </c>
      <c r="BF204" s="91" t="str">
        <f t="shared" si="90"/>
        <v/>
      </c>
      <c r="BG204" s="92" t="str">
        <f t="shared" si="91"/>
        <v/>
      </c>
      <c r="BH204" s="92" t="str">
        <f t="shared" si="92"/>
        <v/>
      </c>
      <c r="BI204" s="91" t="str">
        <f t="shared" si="93"/>
        <v/>
      </c>
      <c r="BJ204" s="92" t="str">
        <f t="shared" si="94"/>
        <v/>
      </c>
      <c r="BK204" s="92" t="str">
        <f t="shared" si="95"/>
        <v/>
      </c>
      <c r="BL204" s="91" t="str">
        <f t="shared" si="96"/>
        <v/>
      </c>
      <c r="BM204" s="92" t="str">
        <f t="shared" si="97"/>
        <v/>
      </c>
      <c r="BN204" s="92" t="str">
        <f t="shared" si="98"/>
        <v/>
      </c>
    </row>
    <row r="205" spans="1:66" ht="15.75" customHeight="1">
      <c r="A205" s="119" t="str">
        <f>IF(A$6="LECTURE","",IF('Database (LECTURE-RES-PRAC)'!A200="","",'Database (LECTURE-RES-PRAC)'!A200))</f>
        <v/>
      </c>
      <c r="B205" s="119" t="str">
        <f>IF(B$6="LECTURE","",IF('Database (LECTURE-RES-PRAC)'!B200="","",'Database (LECTURE-RES-PRAC)'!B200))</f>
        <v/>
      </c>
      <c r="C205" s="119" t="str">
        <f>IF(C$6="LECTURE","",IF('Database (LECTURE-RES-PRAC)'!C200="","",'Database (LECTURE-RES-PRAC)'!C200))</f>
        <v/>
      </c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116" t="str">
        <f t="shared" si="99"/>
        <v/>
      </c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116" t="str">
        <f t="shared" si="2"/>
        <v/>
      </c>
      <c r="Z205" s="57"/>
      <c r="AA205" s="57"/>
      <c r="AB205" s="57"/>
      <c r="AC205" s="57"/>
      <c r="AD205" s="57"/>
      <c r="AE205" s="57"/>
      <c r="AF205" s="57"/>
      <c r="AG205" s="57"/>
      <c r="AH205" s="57"/>
      <c r="AI205" s="57"/>
      <c r="AJ205" s="117" t="str">
        <f t="shared" si="68"/>
        <v/>
      </c>
      <c r="AK205" s="120" t="str">
        <f t="shared" si="69"/>
        <v/>
      </c>
      <c r="AL205" s="92" t="str">
        <f t="shared" si="70"/>
        <v/>
      </c>
      <c r="AM205" s="92" t="str">
        <f t="shared" si="71"/>
        <v/>
      </c>
      <c r="AN205" s="120" t="str">
        <f t="shared" si="72"/>
        <v/>
      </c>
      <c r="AO205" s="92" t="str">
        <f t="shared" si="73"/>
        <v/>
      </c>
      <c r="AP205" s="92" t="str">
        <f t="shared" si="74"/>
        <v/>
      </c>
      <c r="AQ205" s="120" t="str">
        <f t="shared" si="75"/>
        <v/>
      </c>
      <c r="AR205" s="92" t="str">
        <f t="shared" si="76"/>
        <v/>
      </c>
      <c r="AS205" s="92" t="str">
        <f t="shared" si="77"/>
        <v/>
      </c>
      <c r="AT205" s="120" t="str">
        <f t="shared" si="78"/>
        <v/>
      </c>
      <c r="AU205" s="92" t="str">
        <f t="shared" si="79"/>
        <v/>
      </c>
      <c r="AV205" s="92" t="str">
        <f t="shared" si="80"/>
        <v/>
      </c>
      <c r="AW205" s="120" t="str">
        <f t="shared" si="81"/>
        <v/>
      </c>
      <c r="AX205" s="92" t="str">
        <f t="shared" si="82"/>
        <v/>
      </c>
      <c r="AY205" s="92" t="str">
        <f t="shared" si="83"/>
        <v/>
      </c>
      <c r="AZ205" s="91" t="str">
        <f t="shared" si="84"/>
        <v/>
      </c>
      <c r="BA205" s="92" t="str">
        <f t="shared" si="85"/>
        <v/>
      </c>
      <c r="BB205" s="92" t="str">
        <f t="shared" si="86"/>
        <v/>
      </c>
      <c r="BC205" s="91" t="str">
        <f t="shared" si="87"/>
        <v/>
      </c>
      <c r="BD205" s="92" t="str">
        <f t="shared" si="88"/>
        <v/>
      </c>
      <c r="BE205" s="92" t="str">
        <f t="shared" si="89"/>
        <v/>
      </c>
      <c r="BF205" s="91" t="str">
        <f t="shared" si="90"/>
        <v/>
      </c>
      <c r="BG205" s="92" t="str">
        <f t="shared" si="91"/>
        <v/>
      </c>
      <c r="BH205" s="92" t="str">
        <f t="shared" si="92"/>
        <v/>
      </c>
      <c r="BI205" s="91" t="str">
        <f t="shared" si="93"/>
        <v/>
      </c>
      <c r="BJ205" s="92" t="str">
        <f t="shared" si="94"/>
        <v/>
      </c>
      <c r="BK205" s="92" t="str">
        <f t="shared" si="95"/>
        <v/>
      </c>
      <c r="BL205" s="91" t="str">
        <f t="shared" si="96"/>
        <v/>
      </c>
      <c r="BM205" s="92" t="str">
        <f t="shared" si="97"/>
        <v/>
      </c>
      <c r="BN205" s="92" t="str">
        <f t="shared" si="98"/>
        <v/>
      </c>
    </row>
    <row r="206" spans="1:66" ht="15.75" customHeight="1">
      <c r="A206" s="119" t="str">
        <f>IF(A$6="LECTURE","",IF('Database (LECTURE-RES-PRAC)'!A201="","",'Database (LECTURE-RES-PRAC)'!A201))</f>
        <v/>
      </c>
      <c r="B206" s="119" t="str">
        <f>IF(B$6="LECTURE","",IF('Database (LECTURE-RES-PRAC)'!B201="","",'Database (LECTURE-RES-PRAC)'!B201))</f>
        <v/>
      </c>
      <c r="C206" s="119" t="str">
        <f>IF(C$6="LECTURE","",IF('Database (LECTURE-RES-PRAC)'!C201="","",'Database (LECTURE-RES-PRAC)'!C201))</f>
        <v/>
      </c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116" t="str">
        <f t="shared" si="99"/>
        <v/>
      </c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116" t="str">
        <f t="shared" si="2"/>
        <v/>
      </c>
      <c r="Z206" s="57"/>
      <c r="AA206" s="57"/>
      <c r="AB206" s="57"/>
      <c r="AC206" s="57"/>
      <c r="AD206" s="57"/>
      <c r="AE206" s="57"/>
      <c r="AF206" s="57"/>
      <c r="AG206" s="57"/>
      <c r="AH206" s="57"/>
      <c r="AI206" s="57"/>
      <c r="AJ206" s="117" t="str">
        <f t="shared" si="68"/>
        <v/>
      </c>
      <c r="AK206" s="120" t="str">
        <f t="shared" si="69"/>
        <v/>
      </c>
      <c r="AL206" s="92" t="str">
        <f t="shared" si="70"/>
        <v/>
      </c>
      <c r="AM206" s="92" t="str">
        <f t="shared" si="71"/>
        <v/>
      </c>
      <c r="AN206" s="120" t="str">
        <f t="shared" si="72"/>
        <v/>
      </c>
      <c r="AO206" s="92" t="str">
        <f t="shared" si="73"/>
        <v/>
      </c>
      <c r="AP206" s="92" t="str">
        <f t="shared" si="74"/>
        <v/>
      </c>
      <c r="AQ206" s="120" t="str">
        <f t="shared" si="75"/>
        <v/>
      </c>
      <c r="AR206" s="92" t="str">
        <f t="shared" si="76"/>
        <v/>
      </c>
      <c r="AS206" s="92" t="str">
        <f t="shared" si="77"/>
        <v/>
      </c>
      <c r="AT206" s="120" t="str">
        <f t="shared" si="78"/>
        <v/>
      </c>
      <c r="AU206" s="92" t="str">
        <f t="shared" si="79"/>
        <v/>
      </c>
      <c r="AV206" s="92" t="str">
        <f t="shared" si="80"/>
        <v/>
      </c>
      <c r="AW206" s="120" t="str">
        <f t="shared" si="81"/>
        <v/>
      </c>
      <c r="AX206" s="92" t="str">
        <f t="shared" si="82"/>
        <v/>
      </c>
      <c r="AY206" s="92" t="str">
        <f t="shared" si="83"/>
        <v/>
      </c>
      <c r="AZ206" s="91" t="str">
        <f t="shared" si="84"/>
        <v/>
      </c>
      <c r="BA206" s="92" t="str">
        <f t="shared" si="85"/>
        <v/>
      </c>
      <c r="BB206" s="92" t="str">
        <f t="shared" si="86"/>
        <v/>
      </c>
      <c r="BC206" s="91" t="str">
        <f t="shared" si="87"/>
        <v/>
      </c>
      <c r="BD206" s="92" t="str">
        <f t="shared" si="88"/>
        <v/>
      </c>
      <c r="BE206" s="92" t="str">
        <f t="shared" si="89"/>
        <v/>
      </c>
      <c r="BF206" s="91" t="str">
        <f t="shared" si="90"/>
        <v/>
      </c>
      <c r="BG206" s="92" t="str">
        <f t="shared" si="91"/>
        <v/>
      </c>
      <c r="BH206" s="92" t="str">
        <f t="shared" si="92"/>
        <v/>
      </c>
      <c r="BI206" s="91" t="str">
        <f t="shared" si="93"/>
        <v/>
      </c>
      <c r="BJ206" s="92" t="str">
        <f t="shared" si="94"/>
        <v/>
      </c>
      <c r="BK206" s="92" t="str">
        <f t="shared" si="95"/>
        <v/>
      </c>
      <c r="BL206" s="91" t="str">
        <f t="shared" si="96"/>
        <v/>
      </c>
      <c r="BM206" s="92" t="str">
        <f t="shared" si="97"/>
        <v/>
      </c>
      <c r="BN206" s="92" t="str">
        <f t="shared" si="98"/>
        <v/>
      </c>
    </row>
    <row r="207" spans="1:66" ht="15.75" customHeight="1">
      <c r="A207" s="119" t="str">
        <f>IF(A$6="LECTURE","",IF('Database (LECTURE-RES-PRAC)'!A202="","",'Database (LECTURE-RES-PRAC)'!A202))</f>
        <v/>
      </c>
      <c r="B207" s="119" t="str">
        <f>IF(B$6="LECTURE","",IF('Database (LECTURE-RES-PRAC)'!B202="","",'Database (LECTURE-RES-PRAC)'!B202))</f>
        <v/>
      </c>
      <c r="C207" s="119" t="str">
        <f>IF(C$6="LECTURE","",IF('Database (LECTURE-RES-PRAC)'!C202="","",'Database (LECTURE-RES-PRAC)'!C202))</f>
        <v/>
      </c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116" t="str">
        <f t="shared" si="99"/>
        <v/>
      </c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116" t="str">
        <f t="shared" si="2"/>
        <v/>
      </c>
      <c r="Z207" s="57"/>
      <c r="AA207" s="57"/>
      <c r="AB207" s="57"/>
      <c r="AC207" s="57"/>
      <c r="AD207" s="57"/>
      <c r="AE207" s="57"/>
      <c r="AF207" s="57"/>
      <c r="AG207" s="57"/>
      <c r="AH207" s="57"/>
      <c r="AI207" s="57"/>
      <c r="AJ207" s="117" t="str">
        <f t="shared" si="68"/>
        <v/>
      </c>
      <c r="AK207" s="120" t="str">
        <f t="shared" si="69"/>
        <v/>
      </c>
      <c r="AL207" s="92" t="str">
        <f t="shared" si="70"/>
        <v/>
      </c>
      <c r="AM207" s="92" t="str">
        <f t="shared" si="71"/>
        <v/>
      </c>
      <c r="AN207" s="120" t="str">
        <f t="shared" si="72"/>
        <v/>
      </c>
      <c r="AO207" s="92" t="str">
        <f t="shared" si="73"/>
        <v/>
      </c>
      <c r="AP207" s="92" t="str">
        <f t="shared" si="74"/>
        <v/>
      </c>
      <c r="AQ207" s="120" t="str">
        <f t="shared" si="75"/>
        <v/>
      </c>
      <c r="AR207" s="92" t="str">
        <f t="shared" si="76"/>
        <v/>
      </c>
      <c r="AS207" s="92" t="str">
        <f t="shared" si="77"/>
        <v/>
      </c>
      <c r="AT207" s="120" t="str">
        <f t="shared" si="78"/>
        <v/>
      </c>
      <c r="AU207" s="92" t="str">
        <f t="shared" si="79"/>
        <v/>
      </c>
      <c r="AV207" s="92" t="str">
        <f t="shared" si="80"/>
        <v/>
      </c>
      <c r="AW207" s="120" t="str">
        <f t="shared" si="81"/>
        <v/>
      </c>
      <c r="AX207" s="92" t="str">
        <f t="shared" si="82"/>
        <v/>
      </c>
      <c r="AY207" s="92" t="str">
        <f t="shared" si="83"/>
        <v/>
      </c>
      <c r="AZ207" s="91" t="str">
        <f t="shared" si="84"/>
        <v/>
      </c>
      <c r="BA207" s="92" t="str">
        <f t="shared" si="85"/>
        <v/>
      </c>
      <c r="BB207" s="92" t="str">
        <f t="shared" si="86"/>
        <v/>
      </c>
      <c r="BC207" s="91" t="str">
        <f t="shared" si="87"/>
        <v/>
      </c>
      <c r="BD207" s="92" t="str">
        <f t="shared" si="88"/>
        <v/>
      </c>
      <c r="BE207" s="92" t="str">
        <f t="shared" si="89"/>
        <v/>
      </c>
      <c r="BF207" s="91" t="str">
        <f t="shared" si="90"/>
        <v/>
      </c>
      <c r="BG207" s="92" t="str">
        <f t="shared" si="91"/>
        <v/>
      </c>
      <c r="BH207" s="92" t="str">
        <f t="shared" si="92"/>
        <v/>
      </c>
      <c r="BI207" s="91" t="str">
        <f t="shared" si="93"/>
        <v/>
      </c>
      <c r="BJ207" s="92" t="str">
        <f t="shared" si="94"/>
        <v/>
      </c>
      <c r="BK207" s="92" t="str">
        <f t="shared" si="95"/>
        <v/>
      </c>
      <c r="BL207" s="91" t="str">
        <f t="shared" si="96"/>
        <v/>
      </c>
      <c r="BM207" s="92" t="str">
        <f t="shared" si="97"/>
        <v/>
      </c>
      <c r="BN207" s="92" t="str">
        <f t="shared" si="98"/>
        <v/>
      </c>
    </row>
    <row r="208" spans="1:66" ht="15.75" customHeight="1">
      <c r="A208" s="119" t="str">
        <f>IF(A$6="LECTURE","",IF('Database (LECTURE-RES-PRAC)'!A203="","",'Database (LECTURE-RES-PRAC)'!A203))</f>
        <v/>
      </c>
      <c r="B208" s="119" t="str">
        <f>IF(B$6="LECTURE","",IF('Database (LECTURE-RES-PRAC)'!B203="","",'Database (LECTURE-RES-PRAC)'!B203))</f>
        <v/>
      </c>
      <c r="C208" s="119" t="str">
        <f>IF(C$6="LECTURE","",IF('Database (LECTURE-RES-PRAC)'!C203="","",'Database (LECTURE-RES-PRAC)'!C203))</f>
        <v/>
      </c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116" t="str">
        <f t="shared" si="99"/>
        <v/>
      </c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116" t="str">
        <f t="shared" si="2"/>
        <v/>
      </c>
      <c r="Z208" s="57"/>
      <c r="AA208" s="57"/>
      <c r="AB208" s="57"/>
      <c r="AC208" s="57"/>
      <c r="AD208" s="57"/>
      <c r="AE208" s="57"/>
      <c r="AF208" s="57"/>
      <c r="AG208" s="57"/>
      <c r="AH208" s="57"/>
      <c r="AI208" s="57"/>
      <c r="AJ208" s="117" t="str">
        <f t="shared" si="68"/>
        <v/>
      </c>
      <c r="AK208" s="120" t="str">
        <f t="shared" si="69"/>
        <v/>
      </c>
      <c r="AL208" s="92" t="str">
        <f t="shared" si="70"/>
        <v/>
      </c>
      <c r="AM208" s="92" t="str">
        <f t="shared" si="71"/>
        <v/>
      </c>
      <c r="AN208" s="120" t="str">
        <f t="shared" si="72"/>
        <v/>
      </c>
      <c r="AO208" s="92" t="str">
        <f t="shared" si="73"/>
        <v/>
      </c>
      <c r="AP208" s="92" t="str">
        <f t="shared" si="74"/>
        <v/>
      </c>
      <c r="AQ208" s="120" t="str">
        <f t="shared" si="75"/>
        <v/>
      </c>
      <c r="AR208" s="92" t="str">
        <f t="shared" si="76"/>
        <v/>
      </c>
      <c r="AS208" s="92" t="str">
        <f t="shared" si="77"/>
        <v/>
      </c>
      <c r="AT208" s="120" t="str">
        <f t="shared" si="78"/>
        <v/>
      </c>
      <c r="AU208" s="92" t="str">
        <f t="shared" si="79"/>
        <v/>
      </c>
      <c r="AV208" s="92" t="str">
        <f t="shared" si="80"/>
        <v/>
      </c>
      <c r="AW208" s="120" t="str">
        <f t="shared" si="81"/>
        <v/>
      </c>
      <c r="AX208" s="92" t="str">
        <f t="shared" si="82"/>
        <v/>
      </c>
      <c r="AY208" s="92" t="str">
        <f t="shared" si="83"/>
        <v/>
      </c>
      <c r="AZ208" s="91" t="str">
        <f t="shared" si="84"/>
        <v/>
      </c>
      <c r="BA208" s="92" t="str">
        <f t="shared" si="85"/>
        <v/>
      </c>
      <c r="BB208" s="92" t="str">
        <f t="shared" si="86"/>
        <v/>
      </c>
      <c r="BC208" s="91" t="str">
        <f t="shared" si="87"/>
        <v/>
      </c>
      <c r="BD208" s="92" t="str">
        <f t="shared" si="88"/>
        <v/>
      </c>
      <c r="BE208" s="92" t="str">
        <f t="shared" si="89"/>
        <v/>
      </c>
      <c r="BF208" s="91" t="str">
        <f t="shared" si="90"/>
        <v/>
      </c>
      <c r="BG208" s="92" t="str">
        <f t="shared" si="91"/>
        <v/>
      </c>
      <c r="BH208" s="92" t="str">
        <f t="shared" si="92"/>
        <v/>
      </c>
      <c r="BI208" s="91" t="str">
        <f t="shared" si="93"/>
        <v/>
      </c>
      <c r="BJ208" s="92" t="str">
        <f t="shared" si="94"/>
        <v/>
      </c>
      <c r="BK208" s="92" t="str">
        <f t="shared" si="95"/>
        <v/>
      </c>
      <c r="BL208" s="91" t="str">
        <f t="shared" si="96"/>
        <v/>
      </c>
      <c r="BM208" s="92" t="str">
        <f t="shared" si="97"/>
        <v/>
      </c>
      <c r="BN208" s="92" t="str">
        <f t="shared" si="98"/>
        <v/>
      </c>
    </row>
    <row r="209" spans="1:66" ht="15.75" customHeight="1">
      <c r="A209" s="119" t="str">
        <f>IF(A$6="LECTURE","",IF('Database (LECTURE-RES-PRAC)'!A204="","",'Database (LECTURE-RES-PRAC)'!A204))</f>
        <v/>
      </c>
      <c r="B209" s="119" t="str">
        <f>IF(B$6="LECTURE","",IF('Database (LECTURE-RES-PRAC)'!B204="","",'Database (LECTURE-RES-PRAC)'!B204))</f>
        <v/>
      </c>
      <c r="C209" s="119" t="str">
        <f>IF(C$6="LECTURE","",IF('Database (LECTURE-RES-PRAC)'!C204="","",'Database (LECTURE-RES-PRAC)'!C204))</f>
        <v/>
      </c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116" t="str">
        <f t="shared" si="99"/>
        <v/>
      </c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116" t="str">
        <f t="shared" si="2"/>
        <v/>
      </c>
      <c r="Z209" s="57"/>
      <c r="AA209" s="57"/>
      <c r="AB209" s="57"/>
      <c r="AC209" s="57"/>
      <c r="AD209" s="57"/>
      <c r="AE209" s="57"/>
      <c r="AF209" s="57"/>
      <c r="AG209" s="57"/>
      <c r="AH209" s="57"/>
      <c r="AI209" s="57"/>
      <c r="AJ209" s="117" t="str">
        <f t="shared" si="68"/>
        <v/>
      </c>
      <c r="AK209" s="120" t="str">
        <f t="shared" si="69"/>
        <v/>
      </c>
      <c r="AL209" s="92" t="str">
        <f t="shared" si="70"/>
        <v/>
      </c>
      <c r="AM209" s="92" t="str">
        <f t="shared" si="71"/>
        <v/>
      </c>
      <c r="AN209" s="120" t="str">
        <f t="shared" si="72"/>
        <v/>
      </c>
      <c r="AO209" s="92" t="str">
        <f t="shared" si="73"/>
        <v/>
      </c>
      <c r="AP209" s="92" t="str">
        <f t="shared" si="74"/>
        <v/>
      </c>
      <c r="AQ209" s="120" t="str">
        <f t="shared" si="75"/>
        <v/>
      </c>
      <c r="AR209" s="92" t="str">
        <f t="shared" si="76"/>
        <v/>
      </c>
      <c r="AS209" s="92" t="str">
        <f t="shared" si="77"/>
        <v/>
      </c>
      <c r="AT209" s="120" t="str">
        <f t="shared" si="78"/>
        <v/>
      </c>
      <c r="AU209" s="92" t="str">
        <f t="shared" si="79"/>
        <v/>
      </c>
      <c r="AV209" s="92" t="str">
        <f t="shared" si="80"/>
        <v/>
      </c>
      <c r="AW209" s="120" t="str">
        <f t="shared" si="81"/>
        <v/>
      </c>
      <c r="AX209" s="92" t="str">
        <f t="shared" si="82"/>
        <v/>
      </c>
      <c r="AY209" s="92" t="str">
        <f t="shared" si="83"/>
        <v/>
      </c>
      <c r="AZ209" s="91" t="str">
        <f t="shared" si="84"/>
        <v/>
      </c>
      <c r="BA209" s="92" t="str">
        <f t="shared" si="85"/>
        <v/>
      </c>
      <c r="BB209" s="92" t="str">
        <f t="shared" si="86"/>
        <v/>
      </c>
      <c r="BC209" s="91" t="str">
        <f t="shared" si="87"/>
        <v/>
      </c>
      <c r="BD209" s="92" t="str">
        <f t="shared" si="88"/>
        <v/>
      </c>
      <c r="BE209" s="92" t="str">
        <f t="shared" si="89"/>
        <v/>
      </c>
      <c r="BF209" s="91" t="str">
        <f t="shared" si="90"/>
        <v/>
      </c>
      <c r="BG209" s="92" t="str">
        <f t="shared" si="91"/>
        <v/>
      </c>
      <c r="BH209" s="92" t="str">
        <f t="shared" si="92"/>
        <v/>
      </c>
      <c r="BI209" s="91" t="str">
        <f t="shared" si="93"/>
        <v/>
      </c>
      <c r="BJ209" s="92" t="str">
        <f t="shared" si="94"/>
        <v/>
      </c>
      <c r="BK209" s="92" t="str">
        <f t="shared" si="95"/>
        <v/>
      </c>
      <c r="BL209" s="91" t="str">
        <f t="shared" si="96"/>
        <v/>
      </c>
      <c r="BM209" s="92" t="str">
        <f t="shared" si="97"/>
        <v/>
      </c>
      <c r="BN209" s="92" t="str">
        <f t="shared" si="98"/>
        <v/>
      </c>
    </row>
    <row r="210" spans="1:66" ht="15.75" customHeight="1">
      <c r="A210" s="119" t="str">
        <f>IF(A$6="LECTURE","",IF('Database (LECTURE-RES-PRAC)'!A205="","",'Database (LECTURE-RES-PRAC)'!A205))</f>
        <v/>
      </c>
      <c r="B210" s="119" t="str">
        <f>IF(B$6="LECTURE","",IF('Database (LECTURE-RES-PRAC)'!B205="","",'Database (LECTURE-RES-PRAC)'!B205))</f>
        <v/>
      </c>
      <c r="C210" s="119" t="str">
        <f>IF(C$6="LECTURE","",IF('Database (LECTURE-RES-PRAC)'!C205="","",'Database (LECTURE-RES-PRAC)'!C205))</f>
        <v/>
      </c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116" t="str">
        <f t="shared" si="99"/>
        <v/>
      </c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116" t="str">
        <f t="shared" si="2"/>
        <v/>
      </c>
      <c r="Z210" s="57"/>
      <c r="AA210" s="57"/>
      <c r="AB210" s="57"/>
      <c r="AC210" s="57"/>
      <c r="AD210" s="57"/>
      <c r="AE210" s="57"/>
      <c r="AF210" s="57"/>
      <c r="AG210" s="57"/>
      <c r="AH210" s="57"/>
      <c r="AI210" s="57"/>
      <c r="AJ210" s="117" t="str">
        <f t="shared" si="68"/>
        <v/>
      </c>
      <c r="AK210" s="120" t="str">
        <f t="shared" si="69"/>
        <v/>
      </c>
      <c r="AL210" s="92" t="str">
        <f t="shared" si="70"/>
        <v/>
      </c>
      <c r="AM210" s="92" t="str">
        <f t="shared" si="71"/>
        <v/>
      </c>
      <c r="AN210" s="120" t="str">
        <f t="shared" si="72"/>
        <v/>
      </c>
      <c r="AO210" s="92" t="str">
        <f t="shared" si="73"/>
        <v/>
      </c>
      <c r="AP210" s="92" t="str">
        <f t="shared" si="74"/>
        <v/>
      </c>
      <c r="AQ210" s="120" t="str">
        <f t="shared" si="75"/>
        <v/>
      </c>
      <c r="AR210" s="92" t="str">
        <f t="shared" si="76"/>
        <v/>
      </c>
      <c r="AS210" s="92" t="str">
        <f t="shared" si="77"/>
        <v/>
      </c>
      <c r="AT210" s="120" t="str">
        <f t="shared" si="78"/>
        <v/>
      </c>
      <c r="AU210" s="92" t="str">
        <f t="shared" si="79"/>
        <v/>
      </c>
      <c r="AV210" s="92" t="str">
        <f t="shared" si="80"/>
        <v/>
      </c>
      <c r="AW210" s="120" t="str">
        <f t="shared" si="81"/>
        <v/>
      </c>
      <c r="AX210" s="92" t="str">
        <f t="shared" si="82"/>
        <v/>
      </c>
      <c r="AY210" s="92" t="str">
        <f t="shared" si="83"/>
        <v/>
      </c>
      <c r="AZ210" s="91" t="str">
        <f t="shared" si="84"/>
        <v/>
      </c>
      <c r="BA210" s="92" t="str">
        <f t="shared" si="85"/>
        <v/>
      </c>
      <c r="BB210" s="92" t="str">
        <f t="shared" si="86"/>
        <v/>
      </c>
      <c r="BC210" s="91" t="str">
        <f t="shared" si="87"/>
        <v/>
      </c>
      <c r="BD210" s="92" t="str">
        <f t="shared" si="88"/>
        <v/>
      </c>
      <c r="BE210" s="92" t="str">
        <f t="shared" si="89"/>
        <v/>
      </c>
      <c r="BF210" s="91" t="str">
        <f t="shared" si="90"/>
        <v/>
      </c>
      <c r="BG210" s="92" t="str">
        <f t="shared" si="91"/>
        <v/>
      </c>
      <c r="BH210" s="92" t="str">
        <f t="shared" si="92"/>
        <v/>
      </c>
      <c r="BI210" s="91" t="str">
        <f t="shared" si="93"/>
        <v/>
      </c>
      <c r="BJ210" s="92" t="str">
        <f t="shared" si="94"/>
        <v/>
      </c>
      <c r="BK210" s="92" t="str">
        <f t="shared" si="95"/>
        <v/>
      </c>
      <c r="BL210" s="91" t="str">
        <f t="shared" si="96"/>
        <v/>
      </c>
      <c r="BM210" s="92" t="str">
        <f t="shared" si="97"/>
        <v/>
      </c>
      <c r="BN210" s="92" t="str">
        <f t="shared" si="98"/>
        <v/>
      </c>
    </row>
    <row r="211" spans="1:66" ht="15.75" customHeight="1">
      <c r="A211" s="119" t="str">
        <f>IF(A$6="LECTURE","",IF('Database (LECTURE-RES-PRAC)'!A206="","",'Database (LECTURE-RES-PRAC)'!A206))</f>
        <v/>
      </c>
      <c r="B211" s="119" t="str">
        <f>IF(B$6="LECTURE","",IF('Database (LECTURE-RES-PRAC)'!B206="","",'Database (LECTURE-RES-PRAC)'!B206))</f>
        <v/>
      </c>
      <c r="C211" s="119" t="str">
        <f>IF(C$6="LECTURE","",IF('Database (LECTURE-RES-PRAC)'!C206="","",'Database (LECTURE-RES-PRAC)'!C206))</f>
        <v/>
      </c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116" t="str">
        <f t="shared" si="99"/>
        <v/>
      </c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116" t="str">
        <f t="shared" si="2"/>
        <v/>
      </c>
      <c r="Z211" s="57"/>
      <c r="AA211" s="57"/>
      <c r="AB211" s="57"/>
      <c r="AC211" s="57"/>
      <c r="AD211" s="57"/>
      <c r="AE211" s="57"/>
      <c r="AF211" s="57"/>
      <c r="AG211" s="57"/>
      <c r="AH211" s="57"/>
      <c r="AI211" s="57"/>
      <c r="AJ211" s="117" t="str">
        <f t="shared" si="68"/>
        <v/>
      </c>
      <c r="AK211" s="120" t="str">
        <f t="shared" si="69"/>
        <v/>
      </c>
      <c r="AL211" s="92" t="str">
        <f t="shared" si="70"/>
        <v/>
      </c>
      <c r="AM211" s="92" t="str">
        <f t="shared" si="71"/>
        <v/>
      </c>
      <c r="AN211" s="120" t="str">
        <f t="shared" si="72"/>
        <v/>
      </c>
      <c r="AO211" s="92" t="str">
        <f t="shared" si="73"/>
        <v/>
      </c>
      <c r="AP211" s="92" t="str">
        <f t="shared" si="74"/>
        <v/>
      </c>
      <c r="AQ211" s="120" t="str">
        <f t="shared" si="75"/>
        <v/>
      </c>
      <c r="AR211" s="92" t="str">
        <f t="shared" si="76"/>
        <v/>
      </c>
      <c r="AS211" s="92" t="str">
        <f t="shared" si="77"/>
        <v/>
      </c>
      <c r="AT211" s="120" t="str">
        <f t="shared" si="78"/>
        <v/>
      </c>
      <c r="AU211" s="92" t="str">
        <f t="shared" si="79"/>
        <v/>
      </c>
      <c r="AV211" s="92" t="str">
        <f t="shared" si="80"/>
        <v/>
      </c>
      <c r="AW211" s="120" t="str">
        <f t="shared" si="81"/>
        <v/>
      </c>
      <c r="AX211" s="92" t="str">
        <f t="shared" si="82"/>
        <v/>
      </c>
      <c r="AY211" s="92" t="str">
        <f t="shared" si="83"/>
        <v/>
      </c>
      <c r="AZ211" s="91" t="str">
        <f t="shared" si="84"/>
        <v/>
      </c>
      <c r="BA211" s="92" t="str">
        <f t="shared" si="85"/>
        <v/>
      </c>
      <c r="BB211" s="92" t="str">
        <f t="shared" si="86"/>
        <v/>
      </c>
      <c r="BC211" s="91" t="str">
        <f t="shared" si="87"/>
        <v/>
      </c>
      <c r="BD211" s="92" t="str">
        <f t="shared" si="88"/>
        <v/>
      </c>
      <c r="BE211" s="92" t="str">
        <f t="shared" si="89"/>
        <v/>
      </c>
      <c r="BF211" s="91" t="str">
        <f t="shared" si="90"/>
        <v/>
      </c>
      <c r="BG211" s="92" t="str">
        <f t="shared" si="91"/>
        <v/>
      </c>
      <c r="BH211" s="92" t="str">
        <f t="shared" si="92"/>
        <v/>
      </c>
      <c r="BI211" s="91" t="str">
        <f t="shared" si="93"/>
        <v/>
      </c>
      <c r="BJ211" s="92" t="str">
        <f t="shared" si="94"/>
        <v/>
      </c>
      <c r="BK211" s="92" t="str">
        <f t="shared" si="95"/>
        <v/>
      </c>
      <c r="BL211" s="91" t="str">
        <f t="shared" si="96"/>
        <v/>
      </c>
      <c r="BM211" s="92" t="str">
        <f t="shared" si="97"/>
        <v/>
      </c>
      <c r="BN211" s="92" t="str">
        <f t="shared" si="98"/>
        <v/>
      </c>
    </row>
    <row r="212" spans="1:66" ht="15.75" customHeight="1">
      <c r="A212" s="119" t="str">
        <f>IF(A$6="LECTURE","",IF('Database (LECTURE-RES-PRAC)'!A207="","",'Database (LECTURE-RES-PRAC)'!A207))</f>
        <v/>
      </c>
      <c r="B212" s="119" t="str">
        <f>IF(B$6="LECTURE","",IF('Database (LECTURE-RES-PRAC)'!B207="","",'Database (LECTURE-RES-PRAC)'!B207))</f>
        <v/>
      </c>
      <c r="C212" s="119" t="str">
        <f>IF(C$6="LECTURE","",IF('Database (LECTURE-RES-PRAC)'!C207="","",'Database (LECTURE-RES-PRAC)'!C207))</f>
        <v/>
      </c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116" t="str">
        <f t="shared" si="99"/>
        <v/>
      </c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116" t="str">
        <f t="shared" si="2"/>
        <v/>
      </c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  <c r="AJ212" s="117" t="str">
        <f t="shared" si="68"/>
        <v/>
      </c>
      <c r="AK212" s="120" t="str">
        <f t="shared" si="69"/>
        <v/>
      </c>
      <c r="AL212" s="92" t="str">
        <f t="shared" si="70"/>
        <v/>
      </c>
      <c r="AM212" s="92" t="str">
        <f t="shared" si="71"/>
        <v/>
      </c>
      <c r="AN212" s="120" t="str">
        <f t="shared" si="72"/>
        <v/>
      </c>
      <c r="AO212" s="92" t="str">
        <f t="shared" si="73"/>
        <v/>
      </c>
      <c r="AP212" s="92" t="str">
        <f t="shared" si="74"/>
        <v/>
      </c>
      <c r="AQ212" s="120" t="str">
        <f t="shared" si="75"/>
        <v/>
      </c>
      <c r="AR212" s="92" t="str">
        <f t="shared" si="76"/>
        <v/>
      </c>
      <c r="AS212" s="92" t="str">
        <f t="shared" si="77"/>
        <v/>
      </c>
      <c r="AT212" s="120" t="str">
        <f t="shared" si="78"/>
        <v/>
      </c>
      <c r="AU212" s="92" t="str">
        <f t="shared" si="79"/>
        <v/>
      </c>
      <c r="AV212" s="92" t="str">
        <f t="shared" si="80"/>
        <v/>
      </c>
      <c r="AW212" s="120" t="str">
        <f t="shared" si="81"/>
        <v/>
      </c>
      <c r="AX212" s="92" t="str">
        <f t="shared" si="82"/>
        <v/>
      </c>
      <c r="AY212" s="92" t="str">
        <f t="shared" si="83"/>
        <v/>
      </c>
      <c r="AZ212" s="91" t="str">
        <f t="shared" si="84"/>
        <v/>
      </c>
      <c r="BA212" s="92" t="str">
        <f t="shared" si="85"/>
        <v/>
      </c>
      <c r="BB212" s="92" t="str">
        <f t="shared" si="86"/>
        <v/>
      </c>
      <c r="BC212" s="91" t="str">
        <f t="shared" si="87"/>
        <v/>
      </c>
      <c r="BD212" s="92" t="str">
        <f t="shared" si="88"/>
        <v/>
      </c>
      <c r="BE212" s="92" t="str">
        <f t="shared" si="89"/>
        <v/>
      </c>
      <c r="BF212" s="91" t="str">
        <f t="shared" si="90"/>
        <v/>
      </c>
      <c r="BG212" s="92" t="str">
        <f t="shared" si="91"/>
        <v/>
      </c>
      <c r="BH212" s="92" t="str">
        <f t="shared" si="92"/>
        <v/>
      </c>
      <c r="BI212" s="91" t="str">
        <f t="shared" si="93"/>
        <v/>
      </c>
      <c r="BJ212" s="92" t="str">
        <f t="shared" si="94"/>
        <v/>
      </c>
      <c r="BK212" s="92" t="str">
        <f t="shared" si="95"/>
        <v/>
      </c>
      <c r="BL212" s="91" t="str">
        <f t="shared" si="96"/>
        <v/>
      </c>
      <c r="BM212" s="92" t="str">
        <f t="shared" si="97"/>
        <v/>
      </c>
      <c r="BN212" s="92" t="str">
        <f t="shared" si="98"/>
        <v/>
      </c>
    </row>
    <row r="213" spans="1:66" ht="15.75" customHeight="1">
      <c r="A213" s="119" t="str">
        <f>IF(A$6="LECTURE","",IF('Database (LECTURE-RES-PRAC)'!A208="","",'Database (LECTURE-RES-PRAC)'!A208))</f>
        <v/>
      </c>
      <c r="B213" s="119" t="str">
        <f>IF(B$6="LECTURE","",IF('Database (LECTURE-RES-PRAC)'!B208="","",'Database (LECTURE-RES-PRAC)'!B208))</f>
        <v/>
      </c>
      <c r="C213" s="119" t="str">
        <f>IF(C$6="LECTURE","",IF('Database (LECTURE-RES-PRAC)'!C208="","",'Database (LECTURE-RES-PRAC)'!C208))</f>
        <v/>
      </c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116" t="str">
        <f t="shared" si="99"/>
        <v/>
      </c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116" t="str">
        <f t="shared" si="2"/>
        <v/>
      </c>
      <c r="Z213" s="57"/>
      <c r="AA213" s="57"/>
      <c r="AB213" s="57"/>
      <c r="AC213" s="57"/>
      <c r="AD213" s="57"/>
      <c r="AE213" s="57"/>
      <c r="AF213" s="57"/>
      <c r="AG213" s="57"/>
      <c r="AH213" s="57"/>
      <c r="AI213" s="57"/>
      <c r="AJ213" s="117" t="str">
        <f t="shared" si="68"/>
        <v/>
      </c>
      <c r="AK213" s="120" t="str">
        <f t="shared" si="69"/>
        <v/>
      </c>
      <c r="AL213" s="92" t="str">
        <f t="shared" si="70"/>
        <v/>
      </c>
      <c r="AM213" s="92" t="str">
        <f t="shared" si="71"/>
        <v/>
      </c>
      <c r="AN213" s="120" t="str">
        <f t="shared" si="72"/>
        <v/>
      </c>
      <c r="AO213" s="92" t="str">
        <f t="shared" si="73"/>
        <v/>
      </c>
      <c r="AP213" s="92" t="str">
        <f t="shared" si="74"/>
        <v/>
      </c>
      <c r="AQ213" s="120" t="str">
        <f t="shared" si="75"/>
        <v/>
      </c>
      <c r="AR213" s="92" t="str">
        <f t="shared" si="76"/>
        <v/>
      </c>
      <c r="AS213" s="92" t="str">
        <f t="shared" si="77"/>
        <v/>
      </c>
      <c r="AT213" s="120" t="str">
        <f t="shared" si="78"/>
        <v/>
      </c>
      <c r="AU213" s="92" t="str">
        <f t="shared" si="79"/>
        <v/>
      </c>
      <c r="AV213" s="92" t="str">
        <f t="shared" si="80"/>
        <v/>
      </c>
      <c r="AW213" s="120" t="str">
        <f t="shared" si="81"/>
        <v/>
      </c>
      <c r="AX213" s="92" t="str">
        <f t="shared" si="82"/>
        <v/>
      </c>
      <c r="AY213" s="92" t="str">
        <f t="shared" si="83"/>
        <v/>
      </c>
      <c r="AZ213" s="91" t="str">
        <f t="shared" si="84"/>
        <v/>
      </c>
      <c r="BA213" s="92" t="str">
        <f t="shared" si="85"/>
        <v/>
      </c>
      <c r="BB213" s="92" t="str">
        <f t="shared" si="86"/>
        <v/>
      </c>
      <c r="BC213" s="91" t="str">
        <f t="shared" si="87"/>
        <v/>
      </c>
      <c r="BD213" s="92" t="str">
        <f t="shared" si="88"/>
        <v/>
      </c>
      <c r="BE213" s="92" t="str">
        <f t="shared" si="89"/>
        <v/>
      </c>
      <c r="BF213" s="91" t="str">
        <f t="shared" si="90"/>
        <v/>
      </c>
      <c r="BG213" s="92" t="str">
        <f t="shared" si="91"/>
        <v/>
      </c>
      <c r="BH213" s="92" t="str">
        <f t="shared" si="92"/>
        <v/>
      </c>
      <c r="BI213" s="91" t="str">
        <f t="shared" si="93"/>
        <v/>
      </c>
      <c r="BJ213" s="92" t="str">
        <f t="shared" si="94"/>
        <v/>
      </c>
      <c r="BK213" s="92" t="str">
        <f t="shared" si="95"/>
        <v/>
      </c>
      <c r="BL213" s="91" t="str">
        <f t="shared" si="96"/>
        <v/>
      </c>
      <c r="BM213" s="92" t="str">
        <f t="shared" si="97"/>
        <v/>
      </c>
      <c r="BN213" s="92" t="str">
        <f t="shared" si="98"/>
        <v/>
      </c>
    </row>
    <row r="214" spans="1:66" ht="15.75" customHeight="1">
      <c r="A214" s="119" t="str">
        <f>IF(A$6="LECTURE","",IF('Database (LECTURE-RES-PRAC)'!A209="","",'Database (LECTURE-RES-PRAC)'!A209))</f>
        <v/>
      </c>
      <c r="B214" s="119" t="str">
        <f>IF(B$6="LECTURE","",IF('Database (LECTURE-RES-PRAC)'!B209="","",'Database (LECTURE-RES-PRAC)'!B209))</f>
        <v/>
      </c>
      <c r="C214" s="119" t="str">
        <f>IF(C$6="LECTURE","",IF('Database (LECTURE-RES-PRAC)'!C209="","",'Database (LECTURE-RES-PRAC)'!C209))</f>
        <v/>
      </c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116" t="str">
        <f t="shared" si="99"/>
        <v/>
      </c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116" t="str">
        <f t="shared" si="2"/>
        <v/>
      </c>
      <c r="Z214" s="57"/>
      <c r="AA214" s="57"/>
      <c r="AB214" s="57"/>
      <c r="AC214" s="57"/>
      <c r="AD214" s="57"/>
      <c r="AE214" s="57"/>
      <c r="AF214" s="57"/>
      <c r="AG214" s="57"/>
      <c r="AH214" s="57"/>
      <c r="AI214" s="57"/>
      <c r="AJ214" s="117" t="str">
        <f t="shared" ref="AJ214:AJ277" si="100">IF(B214&lt;&gt;"",SUM(Z214:AI214),"")</f>
        <v/>
      </c>
      <c r="AK214" s="120" t="str">
        <f t="shared" si="69"/>
        <v/>
      </c>
      <c r="AL214" s="92" t="str">
        <f t="shared" si="70"/>
        <v/>
      </c>
      <c r="AM214" s="92" t="str">
        <f t="shared" si="71"/>
        <v/>
      </c>
      <c r="AN214" s="120" t="str">
        <f t="shared" si="72"/>
        <v/>
      </c>
      <c r="AO214" s="92" t="str">
        <f t="shared" si="73"/>
        <v/>
      </c>
      <c r="AP214" s="92" t="str">
        <f t="shared" si="74"/>
        <v/>
      </c>
      <c r="AQ214" s="120" t="str">
        <f t="shared" si="75"/>
        <v/>
      </c>
      <c r="AR214" s="92" t="str">
        <f t="shared" si="76"/>
        <v/>
      </c>
      <c r="AS214" s="92" t="str">
        <f t="shared" si="77"/>
        <v/>
      </c>
      <c r="AT214" s="120" t="str">
        <f t="shared" si="78"/>
        <v/>
      </c>
      <c r="AU214" s="92" t="str">
        <f t="shared" si="79"/>
        <v/>
      </c>
      <c r="AV214" s="92" t="str">
        <f t="shared" si="80"/>
        <v/>
      </c>
      <c r="AW214" s="120" t="str">
        <f t="shared" si="81"/>
        <v/>
      </c>
      <c r="AX214" s="92" t="str">
        <f t="shared" si="82"/>
        <v/>
      </c>
      <c r="AY214" s="92" t="str">
        <f t="shared" si="83"/>
        <v/>
      </c>
      <c r="AZ214" s="91" t="str">
        <f t="shared" si="84"/>
        <v/>
      </c>
      <c r="BA214" s="92" t="str">
        <f t="shared" si="85"/>
        <v/>
      </c>
      <c r="BB214" s="92" t="str">
        <f t="shared" si="86"/>
        <v/>
      </c>
      <c r="BC214" s="91" t="str">
        <f t="shared" si="87"/>
        <v/>
      </c>
      <c r="BD214" s="92" t="str">
        <f t="shared" si="88"/>
        <v/>
      </c>
      <c r="BE214" s="92" t="str">
        <f t="shared" si="89"/>
        <v/>
      </c>
      <c r="BF214" s="91" t="str">
        <f t="shared" si="90"/>
        <v/>
      </c>
      <c r="BG214" s="92" t="str">
        <f t="shared" si="91"/>
        <v/>
      </c>
      <c r="BH214" s="92" t="str">
        <f t="shared" si="92"/>
        <v/>
      </c>
      <c r="BI214" s="91" t="str">
        <f t="shared" si="93"/>
        <v/>
      </c>
      <c r="BJ214" s="92" t="str">
        <f t="shared" si="94"/>
        <v/>
      </c>
      <c r="BK214" s="92" t="str">
        <f t="shared" si="95"/>
        <v/>
      </c>
      <c r="BL214" s="91" t="str">
        <f t="shared" si="96"/>
        <v/>
      </c>
      <c r="BM214" s="92" t="str">
        <f t="shared" si="97"/>
        <v/>
      </c>
      <c r="BN214" s="92" t="str">
        <f t="shared" si="98"/>
        <v/>
      </c>
    </row>
    <row r="215" spans="1:66" ht="15.75" customHeight="1">
      <c r="A215" s="119" t="str">
        <f>IF(A$6="LECTURE","",IF('Database (LECTURE-RES-PRAC)'!A210="","",'Database (LECTURE-RES-PRAC)'!A210))</f>
        <v/>
      </c>
      <c r="B215" s="119" t="str">
        <f>IF(B$6="LECTURE","",IF('Database (LECTURE-RES-PRAC)'!B210="","",'Database (LECTURE-RES-PRAC)'!B210))</f>
        <v/>
      </c>
      <c r="C215" s="119" t="str">
        <f>IF(C$6="LECTURE","",IF('Database (LECTURE-RES-PRAC)'!C210="","",'Database (LECTURE-RES-PRAC)'!C210))</f>
        <v/>
      </c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116" t="str">
        <f t="shared" si="99"/>
        <v/>
      </c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116" t="str">
        <f t="shared" si="2"/>
        <v/>
      </c>
      <c r="Z215" s="57"/>
      <c r="AA215" s="57"/>
      <c r="AB215" s="57"/>
      <c r="AC215" s="57"/>
      <c r="AD215" s="57"/>
      <c r="AE215" s="57"/>
      <c r="AF215" s="57"/>
      <c r="AG215" s="57"/>
      <c r="AH215" s="57"/>
      <c r="AI215" s="57"/>
      <c r="AJ215" s="117" t="str">
        <f t="shared" si="100"/>
        <v/>
      </c>
      <c r="AK215" s="120" t="str">
        <f t="shared" ref="AK215:AK278" si="101">IF(B215&lt;&gt;"",IFERROR(IF((SUMIF(D$20:AI$20, "CLO1", D215:AI215)/AO$6)=0,"",(SUMIF(D$20:AI$20, "CLO1", D215:AI215)/AO$6)),""),"")</f>
        <v/>
      </c>
      <c r="AL215" s="92" t="str">
        <f t="shared" ref="AL215:AL278" si="102">IF(AK215="","",IF(AK215&gt;=B$10,"Y","N"))</f>
        <v/>
      </c>
      <c r="AM215" s="92" t="str">
        <f t="shared" ref="AM215:AM278" si="103">IF(AK215="","",IF(AK215&lt;50%,1,IF(AND(AK215&gt;=50%,AK215&lt;B$10),2,IF(AK215&gt;=B$10,3))))</f>
        <v/>
      </c>
      <c r="AN215" s="120" t="str">
        <f t="shared" ref="AN215:AN278" si="104">IF(B215&lt;&gt;"",IFERROR(IF((SUMIF(D$20:AI$20, "CLO2", D215:AI215)/AO$7)=0,"",(SUMIF(D$20:AI$20, "CLO2", D215:AI215)/AO$7)),""),"")</f>
        <v/>
      </c>
      <c r="AO215" s="92" t="str">
        <f t="shared" ref="AO215:AO278" si="105">IF(AN215="","",IF(AN215&gt;=B$10,"Y","N"))</f>
        <v/>
      </c>
      <c r="AP215" s="92" t="str">
        <f t="shared" ref="AP215:AP278" si="106">IF(AN215="","",IF(AN215&lt;50%,1,IF(AND(AN215&gt;=50%,AN215&lt;B$10),2,IF(AN215&gt;=B$10,3))))</f>
        <v/>
      </c>
      <c r="AQ215" s="120" t="str">
        <f t="shared" ref="AQ215:AQ278" si="107">IF(B215&lt;&gt;"",IFERROR(IF((SUMIF(D$20:AI$20, "CLO3", D215:AI215)/AO$8)=0,"",(SUMIF(D$20:AI$20, "CLO3", D215:AI215)/AO$8)),""),"")</f>
        <v/>
      </c>
      <c r="AR215" s="92" t="str">
        <f t="shared" ref="AR215:AR278" si="108">IF(AQ215="","",IF(AQ215&gt;=B$10,"Y","N"))</f>
        <v/>
      </c>
      <c r="AS215" s="92" t="str">
        <f t="shared" ref="AS215:AS278" si="109">IF(AQ215="","",IF(AQ215&lt;50%,1,IF(AND(AQ215&gt;=50%,AQ215&lt;B$10),2,IF(AQ215&gt;=B$10,3))))</f>
        <v/>
      </c>
      <c r="AT215" s="120" t="str">
        <f t="shared" ref="AT215:AT278" si="110">IF(B215&lt;&gt;"",IFERROR(IF((SUMIF(D$20:AI$20, "CLO4", D215:AI215)/AO$9)=0,"",(SUMIF(D$20:AI$20, "CLO4", D215:AI215)/AO$9)),""),"")</f>
        <v/>
      </c>
      <c r="AU215" s="92" t="str">
        <f t="shared" ref="AU215:AU278" si="111">IF(AT215="","",IF(AT215&gt;=B$10,"Y","N"))</f>
        <v/>
      </c>
      <c r="AV215" s="92" t="str">
        <f t="shared" ref="AV215:AV278" si="112">IF(AT215="","",IF(AT215&lt;50%,1,IF(AND(AT215&gt;=50%,AT215&lt;B$10),2,IF(AT215&gt;=B$10,3))))</f>
        <v/>
      </c>
      <c r="AW215" s="120" t="str">
        <f t="shared" ref="AW215:AW278" si="113">IF(B215&lt;&gt;"",IFERROR(IF((SUMIF(D$20:AI$20, "CLO5", D215:AI215)/AO$10)=0,"",(SUMIF(D$20:AI$20, "CLO5", D215:AI215)/AO$10)),""),"")</f>
        <v/>
      </c>
      <c r="AX215" s="92" t="str">
        <f t="shared" ref="AX215:AX278" si="114">IF(AW215="","",IF(AW215&gt;=B$10,"Y","N"))</f>
        <v/>
      </c>
      <c r="AY215" s="92" t="str">
        <f t="shared" ref="AY215:AY278" si="115">IF(AW215="","",IF(AW215&lt;50%,1,IF(AND(AW215&gt;=50%,AW215&lt;B$10),2,IF(AW215&gt;=B$10,3))))</f>
        <v/>
      </c>
      <c r="AZ215" s="91" t="str">
        <f t="shared" ref="AZ215:AZ278" si="116">IF(B215&lt;&gt;"",IFERROR(IF((SUMIF(D$20:AI$20, "CLO6", D215:AI215)/AO$11)=0,"",(SUMIF(D$20:AI$20, "CLO6", D215:AI215)/AO$11)),""),"")</f>
        <v/>
      </c>
      <c r="BA215" s="92" t="str">
        <f t="shared" ref="BA215:BA278" si="117">IF(AZ215="","",IF(AZ215&gt;=B$10,"Y","N"))</f>
        <v/>
      </c>
      <c r="BB215" s="92" t="str">
        <f t="shared" ref="BB215:BB278" si="118">IF(BA215="","",IF(BA215&lt;50%,1,IF(AND(BA215&gt;=50%,BA215&lt;B$10),2,IF(BA215&gt;=B$10,3))))</f>
        <v/>
      </c>
      <c r="BC215" s="91" t="str">
        <f t="shared" ref="BC215:BC278" si="119">IF(B215&lt;&gt;"",IFERROR(IF((SUMIF(D$20:AI$20, "CLO7", D215:AI215)/AO$12)=0,"",(SUMIF(D$20:AI$20, "CLO7", D215:AI215)/AO$12)),""),"")</f>
        <v/>
      </c>
      <c r="BD215" s="92" t="str">
        <f t="shared" ref="BD215:BD278" si="120">IF(BC215="","",IF(BC215&gt;=B$10,"Y","N"))</f>
        <v/>
      </c>
      <c r="BE215" s="92" t="str">
        <f t="shared" ref="BE215:BE278" si="121">IF(BD215="","",IF(BD215&lt;50%,1,IF(AND(BD215&gt;=50%,BD215&lt;B$10),2,IF(BD215&gt;=B$10,3))))</f>
        <v/>
      </c>
      <c r="BF215" s="91" t="str">
        <f t="shared" ref="BF215:BF278" si="122">IF(B215&lt;&gt;"",IFERROR(IF((SUMIF(D$20:AI$20, "CLO8", D215:AI215)/AO$13)=0,"",(SUMIF(D$20:AI$20, "CLO8", D215:AI215)/AO$13)),""),"")</f>
        <v/>
      </c>
      <c r="BG215" s="92" t="str">
        <f t="shared" ref="BG215:BG278" si="123">IF(BF215="","",IF(BF215&gt;=B$10,"Y","N"))</f>
        <v/>
      </c>
      <c r="BH215" s="92" t="str">
        <f t="shared" ref="BH215:BH278" si="124">IF(BG215="","",IF(BG215&lt;50%,1,IF(AND(BG215&gt;=50%,BG215&lt;B$10),2,IF(BG215&gt;=B$10,3))))</f>
        <v/>
      </c>
      <c r="BI215" s="91" t="str">
        <f t="shared" ref="BI215:BI278" si="125">IF(B215&lt;&gt;"",IFERROR(IF((SUMIF(D$20:AI$20, "CLO9", D215:AI215)/AO$14)=0,"",(SUMIF(D$20:AI$20, "CLO9", D215:AI215)/AO$14)),""),"")</f>
        <v/>
      </c>
      <c r="BJ215" s="92" t="str">
        <f t="shared" ref="BJ215:BJ278" si="126">IF(BI215="","",IF(BI215&gt;=B$10,"Y","N"))</f>
        <v/>
      </c>
      <c r="BK215" s="92" t="str">
        <f t="shared" ref="BK215:BK278" si="127">IF(BJ215="","",IF(BJ215&lt;50%,1,IF(AND(BJ215&gt;=50%,BJ215&lt;B$10),2,IF(BJ215&gt;=B$10,3))))</f>
        <v/>
      </c>
      <c r="BL215" s="91" t="str">
        <f t="shared" ref="BL215:BL278" si="128">IF(B215&lt;&gt;"",IFERROR(IF((SUMIF(D$20:AI$20,"CLO10",D215:AI215)/AO$15)=0,"",(SUMIF(D$20:AI$20,"CLO10",D215:AI215)/AO$15)),""),"")</f>
        <v/>
      </c>
      <c r="BM215" s="92" t="str">
        <f t="shared" ref="BM215:BM278" si="129">IF(BL215="","",IF(BL215&gt;=B$10,"Y","N"))</f>
        <v/>
      </c>
      <c r="BN215" s="92" t="str">
        <f t="shared" ref="BN215:BN278" si="130">IF(BM215="","",IF(BM215&lt;50%,1,IF(AND(BM215&gt;=50%,BM215&lt;B$10),2,IF(BM215&gt;=B$10,3))))</f>
        <v/>
      </c>
    </row>
    <row r="216" spans="1:66" ht="15.75" customHeight="1">
      <c r="A216" s="119" t="str">
        <f>IF(A$6="LECTURE","",IF('Database (LECTURE-RES-PRAC)'!A211="","",'Database (LECTURE-RES-PRAC)'!A211))</f>
        <v/>
      </c>
      <c r="B216" s="119" t="str">
        <f>IF(B$6="LECTURE","",IF('Database (LECTURE-RES-PRAC)'!B211="","",'Database (LECTURE-RES-PRAC)'!B211))</f>
        <v/>
      </c>
      <c r="C216" s="119" t="str">
        <f>IF(C$6="LECTURE","",IF('Database (LECTURE-RES-PRAC)'!C211="","",'Database (LECTURE-RES-PRAC)'!C211))</f>
        <v/>
      </c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116" t="str">
        <f t="shared" si="99"/>
        <v/>
      </c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116" t="str">
        <f t="shared" si="2"/>
        <v/>
      </c>
      <c r="Z216" s="57"/>
      <c r="AA216" s="57"/>
      <c r="AB216" s="57"/>
      <c r="AC216" s="57"/>
      <c r="AD216" s="57"/>
      <c r="AE216" s="57"/>
      <c r="AF216" s="57"/>
      <c r="AG216" s="57"/>
      <c r="AH216" s="57"/>
      <c r="AI216" s="57"/>
      <c r="AJ216" s="117" t="str">
        <f t="shared" si="100"/>
        <v/>
      </c>
      <c r="AK216" s="120" t="str">
        <f t="shared" si="101"/>
        <v/>
      </c>
      <c r="AL216" s="92" t="str">
        <f t="shared" si="102"/>
        <v/>
      </c>
      <c r="AM216" s="92" t="str">
        <f t="shared" si="103"/>
        <v/>
      </c>
      <c r="AN216" s="120" t="str">
        <f t="shared" si="104"/>
        <v/>
      </c>
      <c r="AO216" s="92" t="str">
        <f t="shared" si="105"/>
        <v/>
      </c>
      <c r="AP216" s="92" t="str">
        <f t="shared" si="106"/>
        <v/>
      </c>
      <c r="AQ216" s="120" t="str">
        <f t="shared" si="107"/>
        <v/>
      </c>
      <c r="AR216" s="92" t="str">
        <f t="shared" si="108"/>
        <v/>
      </c>
      <c r="AS216" s="92" t="str">
        <f t="shared" si="109"/>
        <v/>
      </c>
      <c r="AT216" s="120" t="str">
        <f t="shared" si="110"/>
        <v/>
      </c>
      <c r="AU216" s="92" t="str">
        <f t="shared" si="111"/>
        <v/>
      </c>
      <c r="AV216" s="92" t="str">
        <f t="shared" si="112"/>
        <v/>
      </c>
      <c r="AW216" s="120" t="str">
        <f t="shared" si="113"/>
        <v/>
      </c>
      <c r="AX216" s="92" t="str">
        <f t="shared" si="114"/>
        <v/>
      </c>
      <c r="AY216" s="92" t="str">
        <f t="shared" si="115"/>
        <v/>
      </c>
      <c r="AZ216" s="91" t="str">
        <f t="shared" si="116"/>
        <v/>
      </c>
      <c r="BA216" s="92" t="str">
        <f t="shared" si="117"/>
        <v/>
      </c>
      <c r="BB216" s="92" t="str">
        <f t="shared" si="118"/>
        <v/>
      </c>
      <c r="BC216" s="91" t="str">
        <f t="shared" si="119"/>
        <v/>
      </c>
      <c r="BD216" s="92" t="str">
        <f t="shared" si="120"/>
        <v/>
      </c>
      <c r="BE216" s="92" t="str">
        <f t="shared" si="121"/>
        <v/>
      </c>
      <c r="BF216" s="91" t="str">
        <f t="shared" si="122"/>
        <v/>
      </c>
      <c r="BG216" s="92" t="str">
        <f t="shared" si="123"/>
        <v/>
      </c>
      <c r="BH216" s="92" t="str">
        <f t="shared" si="124"/>
        <v/>
      </c>
      <c r="BI216" s="91" t="str">
        <f t="shared" si="125"/>
        <v/>
      </c>
      <c r="BJ216" s="92" t="str">
        <f t="shared" si="126"/>
        <v/>
      </c>
      <c r="BK216" s="92" t="str">
        <f t="shared" si="127"/>
        <v/>
      </c>
      <c r="BL216" s="91" t="str">
        <f t="shared" si="128"/>
        <v/>
      </c>
      <c r="BM216" s="92" t="str">
        <f t="shared" si="129"/>
        <v/>
      </c>
      <c r="BN216" s="92" t="str">
        <f t="shared" si="130"/>
        <v/>
      </c>
    </row>
    <row r="217" spans="1:66" ht="15.75" customHeight="1">
      <c r="A217" s="119" t="str">
        <f>IF(A$6="LECTURE","",IF('Database (LECTURE-RES-PRAC)'!A212="","",'Database (LECTURE-RES-PRAC)'!A212))</f>
        <v/>
      </c>
      <c r="B217" s="119" t="str">
        <f>IF(B$6="LECTURE","",IF('Database (LECTURE-RES-PRAC)'!B212="","",'Database (LECTURE-RES-PRAC)'!B212))</f>
        <v/>
      </c>
      <c r="C217" s="119" t="str">
        <f>IF(C$6="LECTURE","",IF('Database (LECTURE-RES-PRAC)'!C212="","",'Database (LECTURE-RES-PRAC)'!C212))</f>
        <v/>
      </c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116" t="str">
        <f t="shared" si="99"/>
        <v/>
      </c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116" t="str">
        <f t="shared" si="2"/>
        <v/>
      </c>
      <c r="Z217" s="57"/>
      <c r="AA217" s="57"/>
      <c r="AB217" s="57"/>
      <c r="AC217" s="57"/>
      <c r="AD217" s="57"/>
      <c r="AE217" s="57"/>
      <c r="AF217" s="57"/>
      <c r="AG217" s="57"/>
      <c r="AH217" s="57"/>
      <c r="AI217" s="57"/>
      <c r="AJ217" s="117" t="str">
        <f t="shared" si="100"/>
        <v/>
      </c>
      <c r="AK217" s="120" t="str">
        <f t="shared" si="101"/>
        <v/>
      </c>
      <c r="AL217" s="92" t="str">
        <f t="shared" si="102"/>
        <v/>
      </c>
      <c r="AM217" s="92" t="str">
        <f t="shared" si="103"/>
        <v/>
      </c>
      <c r="AN217" s="120" t="str">
        <f t="shared" si="104"/>
        <v/>
      </c>
      <c r="AO217" s="92" t="str">
        <f t="shared" si="105"/>
        <v/>
      </c>
      <c r="AP217" s="92" t="str">
        <f t="shared" si="106"/>
        <v/>
      </c>
      <c r="AQ217" s="120" t="str">
        <f t="shared" si="107"/>
        <v/>
      </c>
      <c r="AR217" s="92" t="str">
        <f t="shared" si="108"/>
        <v/>
      </c>
      <c r="AS217" s="92" t="str">
        <f t="shared" si="109"/>
        <v/>
      </c>
      <c r="AT217" s="120" t="str">
        <f t="shared" si="110"/>
        <v/>
      </c>
      <c r="AU217" s="92" t="str">
        <f t="shared" si="111"/>
        <v/>
      </c>
      <c r="AV217" s="92" t="str">
        <f t="shared" si="112"/>
        <v/>
      </c>
      <c r="AW217" s="120" t="str">
        <f t="shared" si="113"/>
        <v/>
      </c>
      <c r="AX217" s="92" t="str">
        <f t="shared" si="114"/>
        <v/>
      </c>
      <c r="AY217" s="92" t="str">
        <f t="shared" si="115"/>
        <v/>
      </c>
      <c r="AZ217" s="91" t="str">
        <f t="shared" si="116"/>
        <v/>
      </c>
      <c r="BA217" s="92" t="str">
        <f t="shared" si="117"/>
        <v/>
      </c>
      <c r="BB217" s="92" t="str">
        <f t="shared" si="118"/>
        <v/>
      </c>
      <c r="BC217" s="91" t="str">
        <f t="shared" si="119"/>
        <v/>
      </c>
      <c r="BD217" s="92" t="str">
        <f t="shared" si="120"/>
        <v/>
      </c>
      <c r="BE217" s="92" t="str">
        <f t="shared" si="121"/>
        <v/>
      </c>
      <c r="BF217" s="91" t="str">
        <f t="shared" si="122"/>
        <v/>
      </c>
      <c r="BG217" s="92" t="str">
        <f t="shared" si="123"/>
        <v/>
      </c>
      <c r="BH217" s="92" t="str">
        <f t="shared" si="124"/>
        <v/>
      </c>
      <c r="BI217" s="91" t="str">
        <f t="shared" si="125"/>
        <v/>
      </c>
      <c r="BJ217" s="92" t="str">
        <f t="shared" si="126"/>
        <v/>
      </c>
      <c r="BK217" s="92" t="str">
        <f t="shared" si="127"/>
        <v/>
      </c>
      <c r="BL217" s="91" t="str">
        <f t="shared" si="128"/>
        <v/>
      </c>
      <c r="BM217" s="92" t="str">
        <f t="shared" si="129"/>
        <v/>
      </c>
      <c r="BN217" s="92" t="str">
        <f t="shared" si="130"/>
        <v/>
      </c>
    </row>
    <row r="218" spans="1:66" ht="15.75" customHeight="1">
      <c r="A218" s="119" t="str">
        <f>IF(A$6="LECTURE","",IF('Database (LECTURE-RES-PRAC)'!A213="","",'Database (LECTURE-RES-PRAC)'!A213))</f>
        <v/>
      </c>
      <c r="B218" s="119" t="str">
        <f>IF(B$6="LECTURE","",IF('Database (LECTURE-RES-PRAC)'!B213="","",'Database (LECTURE-RES-PRAC)'!B213))</f>
        <v/>
      </c>
      <c r="C218" s="119" t="str">
        <f>IF(C$6="LECTURE","",IF('Database (LECTURE-RES-PRAC)'!C213="","",'Database (LECTURE-RES-PRAC)'!C213))</f>
        <v/>
      </c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116" t="str">
        <f t="shared" si="99"/>
        <v/>
      </c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116" t="str">
        <f t="shared" si="2"/>
        <v/>
      </c>
      <c r="Z218" s="57"/>
      <c r="AA218" s="57"/>
      <c r="AB218" s="57"/>
      <c r="AC218" s="57"/>
      <c r="AD218" s="57"/>
      <c r="AE218" s="57"/>
      <c r="AF218" s="57"/>
      <c r="AG218" s="57"/>
      <c r="AH218" s="57"/>
      <c r="AI218" s="57"/>
      <c r="AJ218" s="117" t="str">
        <f t="shared" si="100"/>
        <v/>
      </c>
      <c r="AK218" s="120" t="str">
        <f t="shared" si="101"/>
        <v/>
      </c>
      <c r="AL218" s="92" t="str">
        <f t="shared" si="102"/>
        <v/>
      </c>
      <c r="AM218" s="92" t="str">
        <f t="shared" si="103"/>
        <v/>
      </c>
      <c r="AN218" s="120" t="str">
        <f t="shared" si="104"/>
        <v/>
      </c>
      <c r="AO218" s="92" t="str">
        <f t="shared" si="105"/>
        <v/>
      </c>
      <c r="AP218" s="92" t="str">
        <f t="shared" si="106"/>
        <v/>
      </c>
      <c r="AQ218" s="120" t="str">
        <f t="shared" si="107"/>
        <v/>
      </c>
      <c r="AR218" s="92" t="str">
        <f t="shared" si="108"/>
        <v/>
      </c>
      <c r="AS218" s="92" t="str">
        <f t="shared" si="109"/>
        <v/>
      </c>
      <c r="AT218" s="120" t="str">
        <f t="shared" si="110"/>
        <v/>
      </c>
      <c r="AU218" s="92" t="str">
        <f t="shared" si="111"/>
        <v/>
      </c>
      <c r="AV218" s="92" t="str">
        <f t="shared" si="112"/>
        <v/>
      </c>
      <c r="AW218" s="120" t="str">
        <f t="shared" si="113"/>
        <v/>
      </c>
      <c r="AX218" s="92" t="str">
        <f t="shared" si="114"/>
        <v/>
      </c>
      <c r="AY218" s="92" t="str">
        <f t="shared" si="115"/>
        <v/>
      </c>
      <c r="AZ218" s="91" t="str">
        <f t="shared" si="116"/>
        <v/>
      </c>
      <c r="BA218" s="92" t="str">
        <f t="shared" si="117"/>
        <v/>
      </c>
      <c r="BB218" s="92" t="str">
        <f t="shared" si="118"/>
        <v/>
      </c>
      <c r="BC218" s="91" t="str">
        <f t="shared" si="119"/>
        <v/>
      </c>
      <c r="BD218" s="92" t="str">
        <f t="shared" si="120"/>
        <v/>
      </c>
      <c r="BE218" s="92" t="str">
        <f t="shared" si="121"/>
        <v/>
      </c>
      <c r="BF218" s="91" t="str">
        <f t="shared" si="122"/>
        <v/>
      </c>
      <c r="BG218" s="92" t="str">
        <f t="shared" si="123"/>
        <v/>
      </c>
      <c r="BH218" s="92" t="str">
        <f t="shared" si="124"/>
        <v/>
      </c>
      <c r="BI218" s="91" t="str">
        <f t="shared" si="125"/>
        <v/>
      </c>
      <c r="BJ218" s="92" t="str">
        <f t="shared" si="126"/>
        <v/>
      </c>
      <c r="BK218" s="92" t="str">
        <f t="shared" si="127"/>
        <v/>
      </c>
      <c r="BL218" s="91" t="str">
        <f t="shared" si="128"/>
        <v/>
      </c>
      <c r="BM218" s="92" t="str">
        <f t="shared" si="129"/>
        <v/>
      </c>
      <c r="BN218" s="92" t="str">
        <f t="shared" si="130"/>
        <v/>
      </c>
    </row>
    <row r="219" spans="1:66" ht="15.75" customHeight="1">
      <c r="A219" s="119" t="str">
        <f>IF(A$6="LECTURE","",IF('Database (LECTURE-RES-PRAC)'!A214="","",'Database (LECTURE-RES-PRAC)'!A214))</f>
        <v/>
      </c>
      <c r="B219" s="119" t="str">
        <f>IF(B$6="LECTURE","",IF('Database (LECTURE-RES-PRAC)'!B214="","",'Database (LECTURE-RES-PRAC)'!B214))</f>
        <v/>
      </c>
      <c r="C219" s="119" t="str">
        <f>IF(C$6="LECTURE","",IF('Database (LECTURE-RES-PRAC)'!C214="","",'Database (LECTURE-RES-PRAC)'!C214))</f>
        <v/>
      </c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116" t="str">
        <f t="shared" si="99"/>
        <v/>
      </c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116" t="str">
        <f t="shared" si="2"/>
        <v/>
      </c>
      <c r="Z219" s="57"/>
      <c r="AA219" s="57"/>
      <c r="AB219" s="57"/>
      <c r="AC219" s="57"/>
      <c r="AD219" s="57"/>
      <c r="AE219" s="57"/>
      <c r="AF219" s="57"/>
      <c r="AG219" s="57"/>
      <c r="AH219" s="57"/>
      <c r="AI219" s="57"/>
      <c r="AJ219" s="117" t="str">
        <f t="shared" si="100"/>
        <v/>
      </c>
      <c r="AK219" s="120" t="str">
        <f t="shared" si="101"/>
        <v/>
      </c>
      <c r="AL219" s="92" t="str">
        <f t="shared" si="102"/>
        <v/>
      </c>
      <c r="AM219" s="92" t="str">
        <f t="shared" si="103"/>
        <v/>
      </c>
      <c r="AN219" s="120" t="str">
        <f t="shared" si="104"/>
        <v/>
      </c>
      <c r="AO219" s="92" t="str">
        <f t="shared" si="105"/>
        <v/>
      </c>
      <c r="AP219" s="92" t="str">
        <f t="shared" si="106"/>
        <v/>
      </c>
      <c r="AQ219" s="120" t="str">
        <f t="shared" si="107"/>
        <v/>
      </c>
      <c r="AR219" s="92" t="str">
        <f t="shared" si="108"/>
        <v/>
      </c>
      <c r="AS219" s="92" t="str">
        <f t="shared" si="109"/>
        <v/>
      </c>
      <c r="AT219" s="120" t="str">
        <f t="shared" si="110"/>
        <v/>
      </c>
      <c r="AU219" s="92" t="str">
        <f t="shared" si="111"/>
        <v/>
      </c>
      <c r="AV219" s="92" t="str">
        <f t="shared" si="112"/>
        <v/>
      </c>
      <c r="AW219" s="120" t="str">
        <f t="shared" si="113"/>
        <v/>
      </c>
      <c r="AX219" s="92" t="str">
        <f t="shared" si="114"/>
        <v/>
      </c>
      <c r="AY219" s="92" t="str">
        <f t="shared" si="115"/>
        <v/>
      </c>
      <c r="AZ219" s="91" t="str">
        <f t="shared" si="116"/>
        <v/>
      </c>
      <c r="BA219" s="92" t="str">
        <f t="shared" si="117"/>
        <v/>
      </c>
      <c r="BB219" s="92" t="str">
        <f t="shared" si="118"/>
        <v/>
      </c>
      <c r="BC219" s="91" t="str">
        <f t="shared" si="119"/>
        <v/>
      </c>
      <c r="BD219" s="92" t="str">
        <f t="shared" si="120"/>
        <v/>
      </c>
      <c r="BE219" s="92" t="str">
        <f t="shared" si="121"/>
        <v/>
      </c>
      <c r="BF219" s="91" t="str">
        <f t="shared" si="122"/>
        <v/>
      </c>
      <c r="BG219" s="92" t="str">
        <f t="shared" si="123"/>
        <v/>
      </c>
      <c r="BH219" s="92" t="str">
        <f t="shared" si="124"/>
        <v/>
      </c>
      <c r="BI219" s="91" t="str">
        <f t="shared" si="125"/>
        <v/>
      </c>
      <c r="BJ219" s="92" t="str">
        <f t="shared" si="126"/>
        <v/>
      </c>
      <c r="BK219" s="92" t="str">
        <f t="shared" si="127"/>
        <v/>
      </c>
      <c r="BL219" s="91" t="str">
        <f t="shared" si="128"/>
        <v/>
      </c>
      <c r="BM219" s="92" t="str">
        <f t="shared" si="129"/>
        <v/>
      </c>
      <c r="BN219" s="92" t="str">
        <f t="shared" si="130"/>
        <v/>
      </c>
    </row>
    <row r="220" spans="1:66" ht="15.75" customHeight="1">
      <c r="A220" s="119" t="str">
        <f>IF(A$6="LECTURE","",IF('Database (LECTURE-RES-PRAC)'!A215="","",'Database (LECTURE-RES-PRAC)'!A215))</f>
        <v/>
      </c>
      <c r="B220" s="119" t="str">
        <f>IF(B$6="LECTURE","",IF('Database (LECTURE-RES-PRAC)'!B215="","",'Database (LECTURE-RES-PRAC)'!B215))</f>
        <v/>
      </c>
      <c r="C220" s="119" t="str">
        <f>IF(C$6="LECTURE","",IF('Database (LECTURE-RES-PRAC)'!C215="","",'Database (LECTURE-RES-PRAC)'!C215))</f>
        <v/>
      </c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116" t="str">
        <f t="shared" si="99"/>
        <v/>
      </c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116" t="str">
        <f t="shared" si="2"/>
        <v/>
      </c>
      <c r="Z220" s="57"/>
      <c r="AA220" s="57"/>
      <c r="AB220" s="57"/>
      <c r="AC220" s="57"/>
      <c r="AD220" s="57"/>
      <c r="AE220" s="57"/>
      <c r="AF220" s="57"/>
      <c r="AG220" s="57"/>
      <c r="AH220" s="57"/>
      <c r="AI220" s="57"/>
      <c r="AJ220" s="117" t="str">
        <f t="shared" si="100"/>
        <v/>
      </c>
      <c r="AK220" s="120" t="str">
        <f t="shared" si="101"/>
        <v/>
      </c>
      <c r="AL220" s="92" t="str">
        <f t="shared" si="102"/>
        <v/>
      </c>
      <c r="AM220" s="92" t="str">
        <f t="shared" si="103"/>
        <v/>
      </c>
      <c r="AN220" s="120" t="str">
        <f t="shared" si="104"/>
        <v/>
      </c>
      <c r="AO220" s="92" t="str">
        <f t="shared" si="105"/>
        <v/>
      </c>
      <c r="AP220" s="92" t="str">
        <f t="shared" si="106"/>
        <v/>
      </c>
      <c r="AQ220" s="120" t="str">
        <f t="shared" si="107"/>
        <v/>
      </c>
      <c r="AR220" s="92" t="str">
        <f t="shared" si="108"/>
        <v/>
      </c>
      <c r="AS220" s="92" t="str">
        <f t="shared" si="109"/>
        <v/>
      </c>
      <c r="AT220" s="120" t="str">
        <f t="shared" si="110"/>
        <v/>
      </c>
      <c r="AU220" s="92" t="str">
        <f t="shared" si="111"/>
        <v/>
      </c>
      <c r="AV220" s="92" t="str">
        <f t="shared" si="112"/>
        <v/>
      </c>
      <c r="AW220" s="120" t="str">
        <f t="shared" si="113"/>
        <v/>
      </c>
      <c r="AX220" s="92" t="str">
        <f t="shared" si="114"/>
        <v/>
      </c>
      <c r="AY220" s="92" t="str">
        <f t="shared" si="115"/>
        <v/>
      </c>
      <c r="AZ220" s="91" t="str">
        <f t="shared" si="116"/>
        <v/>
      </c>
      <c r="BA220" s="92" t="str">
        <f t="shared" si="117"/>
        <v/>
      </c>
      <c r="BB220" s="92" t="str">
        <f t="shared" si="118"/>
        <v/>
      </c>
      <c r="BC220" s="91" t="str">
        <f t="shared" si="119"/>
        <v/>
      </c>
      <c r="BD220" s="92" t="str">
        <f t="shared" si="120"/>
        <v/>
      </c>
      <c r="BE220" s="92" t="str">
        <f t="shared" si="121"/>
        <v/>
      </c>
      <c r="BF220" s="91" t="str">
        <f t="shared" si="122"/>
        <v/>
      </c>
      <c r="BG220" s="92" t="str">
        <f t="shared" si="123"/>
        <v/>
      </c>
      <c r="BH220" s="92" t="str">
        <f t="shared" si="124"/>
        <v/>
      </c>
      <c r="BI220" s="91" t="str">
        <f t="shared" si="125"/>
        <v/>
      </c>
      <c r="BJ220" s="92" t="str">
        <f t="shared" si="126"/>
        <v/>
      </c>
      <c r="BK220" s="92" t="str">
        <f t="shared" si="127"/>
        <v/>
      </c>
      <c r="BL220" s="91" t="str">
        <f t="shared" si="128"/>
        <v/>
      </c>
      <c r="BM220" s="92" t="str">
        <f t="shared" si="129"/>
        <v/>
      </c>
      <c r="BN220" s="92" t="str">
        <f t="shared" si="130"/>
        <v/>
      </c>
    </row>
    <row r="221" spans="1:66" ht="15.75" customHeight="1">
      <c r="A221" s="119" t="str">
        <f>IF(A$6="LECTURE","",IF('Database (LECTURE-RES-PRAC)'!A216="","",'Database (LECTURE-RES-PRAC)'!A216))</f>
        <v/>
      </c>
      <c r="B221" s="119" t="str">
        <f>IF(B$6="LECTURE","",IF('Database (LECTURE-RES-PRAC)'!B216="","",'Database (LECTURE-RES-PRAC)'!B216))</f>
        <v/>
      </c>
      <c r="C221" s="119" t="str">
        <f>IF(C$6="LECTURE","",IF('Database (LECTURE-RES-PRAC)'!C216="","",'Database (LECTURE-RES-PRAC)'!C216))</f>
        <v/>
      </c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116" t="str">
        <f t="shared" si="99"/>
        <v/>
      </c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116" t="str">
        <f t="shared" si="2"/>
        <v/>
      </c>
      <c r="Z221" s="57"/>
      <c r="AA221" s="57"/>
      <c r="AB221" s="57"/>
      <c r="AC221" s="57"/>
      <c r="AD221" s="57"/>
      <c r="AE221" s="57"/>
      <c r="AF221" s="57"/>
      <c r="AG221" s="57"/>
      <c r="AH221" s="57"/>
      <c r="AI221" s="57"/>
      <c r="AJ221" s="117" t="str">
        <f t="shared" si="100"/>
        <v/>
      </c>
      <c r="AK221" s="120" t="str">
        <f t="shared" si="101"/>
        <v/>
      </c>
      <c r="AL221" s="92" t="str">
        <f t="shared" si="102"/>
        <v/>
      </c>
      <c r="AM221" s="92" t="str">
        <f t="shared" si="103"/>
        <v/>
      </c>
      <c r="AN221" s="120" t="str">
        <f t="shared" si="104"/>
        <v/>
      </c>
      <c r="AO221" s="92" t="str">
        <f t="shared" si="105"/>
        <v/>
      </c>
      <c r="AP221" s="92" t="str">
        <f t="shared" si="106"/>
        <v/>
      </c>
      <c r="AQ221" s="120" t="str">
        <f t="shared" si="107"/>
        <v/>
      </c>
      <c r="AR221" s="92" t="str">
        <f t="shared" si="108"/>
        <v/>
      </c>
      <c r="AS221" s="92" t="str">
        <f t="shared" si="109"/>
        <v/>
      </c>
      <c r="AT221" s="120" t="str">
        <f t="shared" si="110"/>
        <v/>
      </c>
      <c r="AU221" s="92" t="str">
        <f t="shared" si="111"/>
        <v/>
      </c>
      <c r="AV221" s="92" t="str">
        <f t="shared" si="112"/>
        <v/>
      </c>
      <c r="AW221" s="120" t="str">
        <f t="shared" si="113"/>
        <v/>
      </c>
      <c r="AX221" s="92" t="str">
        <f t="shared" si="114"/>
        <v/>
      </c>
      <c r="AY221" s="92" t="str">
        <f t="shared" si="115"/>
        <v/>
      </c>
      <c r="AZ221" s="91" t="str">
        <f t="shared" si="116"/>
        <v/>
      </c>
      <c r="BA221" s="92" t="str">
        <f t="shared" si="117"/>
        <v/>
      </c>
      <c r="BB221" s="92" t="str">
        <f t="shared" si="118"/>
        <v/>
      </c>
      <c r="BC221" s="91" t="str">
        <f t="shared" si="119"/>
        <v/>
      </c>
      <c r="BD221" s="92" t="str">
        <f t="shared" si="120"/>
        <v/>
      </c>
      <c r="BE221" s="92" t="str">
        <f t="shared" si="121"/>
        <v/>
      </c>
      <c r="BF221" s="91" t="str">
        <f t="shared" si="122"/>
        <v/>
      </c>
      <c r="BG221" s="92" t="str">
        <f t="shared" si="123"/>
        <v/>
      </c>
      <c r="BH221" s="92" t="str">
        <f t="shared" si="124"/>
        <v/>
      </c>
      <c r="BI221" s="91" t="str">
        <f t="shared" si="125"/>
        <v/>
      </c>
      <c r="BJ221" s="92" t="str">
        <f t="shared" si="126"/>
        <v/>
      </c>
      <c r="BK221" s="92" t="str">
        <f t="shared" si="127"/>
        <v/>
      </c>
      <c r="BL221" s="91" t="str">
        <f t="shared" si="128"/>
        <v/>
      </c>
      <c r="BM221" s="92" t="str">
        <f t="shared" si="129"/>
        <v/>
      </c>
      <c r="BN221" s="92" t="str">
        <f t="shared" si="130"/>
        <v/>
      </c>
    </row>
    <row r="222" spans="1:66" ht="15.75" customHeight="1">
      <c r="A222" s="119" t="str">
        <f>IF(A$6="LECTURE","",IF('Database (LECTURE-RES-PRAC)'!A217="","",'Database (LECTURE-RES-PRAC)'!A217))</f>
        <v/>
      </c>
      <c r="B222" s="119" t="str">
        <f>IF(B$6="LECTURE","",IF('Database (LECTURE-RES-PRAC)'!B217="","",'Database (LECTURE-RES-PRAC)'!B217))</f>
        <v/>
      </c>
      <c r="C222" s="119" t="str">
        <f>IF(C$6="LECTURE","",IF('Database (LECTURE-RES-PRAC)'!C217="","",'Database (LECTURE-RES-PRAC)'!C217))</f>
        <v/>
      </c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116" t="str">
        <f t="shared" si="99"/>
        <v/>
      </c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116" t="str">
        <f t="shared" si="2"/>
        <v/>
      </c>
      <c r="Z222" s="57"/>
      <c r="AA222" s="57"/>
      <c r="AB222" s="57"/>
      <c r="AC222" s="57"/>
      <c r="AD222" s="57"/>
      <c r="AE222" s="57"/>
      <c r="AF222" s="57"/>
      <c r="AG222" s="57"/>
      <c r="AH222" s="57"/>
      <c r="AI222" s="57"/>
      <c r="AJ222" s="117" t="str">
        <f t="shared" si="100"/>
        <v/>
      </c>
      <c r="AK222" s="120" t="str">
        <f t="shared" si="101"/>
        <v/>
      </c>
      <c r="AL222" s="92" t="str">
        <f t="shared" si="102"/>
        <v/>
      </c>
      <c r="AM222" s="92" t="str">
        <f t="shared" si="103"/>
        <v/>
      </c>
      <c r="AN222" s="120" t="str">
        <f t="shared" si="104"/>
        <v/>
      </c>
      <c r="AO222" s="92" t="str">
        <f t="shared" si="105"/>
        <v/>
      </c>
      <c r="AP222" s="92" t="str">
        <f t="shared" si="106"/>
        <v/>
      </c>
      <c r="AQ222" s="120" t="str">
        <f t="shared" si="107"/>
        <v/>
      </c>
      <c r="AR222" s="92" t="str">
        <f t="shared" si="108"/>
        <v/>
      </c>
      <c r="AS222" s="92" t="str">
        <f t="shared" si="109"/>
        <v/>
      </c>
      <c r="AT222" s="120" t="str">
        <f t="shared" si="110"/>
        <v/>
      </c>
      <c r="AU222" s="92" t="str">
        <f t="shared" si="111"/>
        <v/>
      </c>
      <c r="AV222" s="92" t="str">
        <f t="shared" si="112"/>
        <v/>
      </c>
      <c r="AW222" s="120" t="str">
        <f t="shared" si="113"/>
        <v/>
      </c>
      <c r="AX222" s="92" t="str">
        <f t="shared" si="114"/>
        <v/>
      </c>
      <c r="AY222" s="92" t="str">
        <f t="shared" si="115"/>
        <v/>
      </c>
      <c r="AZ222" s="91" t="str">
        <f t="shared" si="116"/>
        <v/>
      </c>
      <c r="BA222" s="92" t="str">
        <f t="shared" si="117"/>
        <v/>
      </c>
      <c r="BB222" s="92" t="str">
        <f t="shared" si="118"/>
        <v/>
      </c>
      <c r="BC222" s="91" t="str">
        <f t="shared" si="119"/>
        <v/>
      </c>
      <c r="BD222" s="92" t="str">
        <f t="shared" si="120"/>
        <v/>
      </c>
      <c r="BE222" s="92" t="str">
        <f t="shared" si="121"/>
        <v/>
      </c>
      <c r="BF222" s="91" t="str">
        <f t="shared" si="122"/>
        <v/>
      </c>
      <c r="BG222" s="92" t="str">
        <f t="shared" si="123"/>
        <v/>
      </c>
      <c r="BH222" s="92" t="str">
        <f t="shared" si="124"/>
        <v/>
      </c>
      <c r="BI222" s="91" t="str">
        <f t="shared" si="125"/>
        <v/>
      </c>
      <c r="BJ222" s="92" t="str">
        <f t="shared" si="126"/>
        <v/>
      </c>
      <c r="BK222" s="92" t="str">
        <f t="shared" si="127"/>
        <v/>
      </c>
      <c r="BL222" s="91" t="str">
        <f t="shared" si="128"/>
        <v/>
      </c>
      <c r="BM222" s="92" t="str">
        <f t="shared" si="129"/>
        <v/>
      </c>
      <c r="BN222" s="92" t="str">
        <f t="shared" si="130"/>
        <v/>
      </c>
    </row>
    <row r="223" spans="1:66" ht="15.75" customHeight="1">
      <c r="A223" s="119" t="str">
        <f>IF(A$6="LECTURE","",IF('Database (LECTURE-RES-PRAC)'!A218="","",'Database (LECTURE-RES-PRAC)'!A218))</f>
        <v/>
      </c>
      <c r="B223" s="119" t="str">
        <f>IF(B$6="LECTURE","",IF('Database (LECTURE-RES-PRAC)'!B218="","",'Database (LECTURE-RES-PRAC)'!B218))</f>
        <v/>
      </c>
      <c r="C223" s="119" t="str">
        <f>IF(C$6="LECTURE","",IF('Database (LECTURE-RES-PRAC)'!C218="","",'Database (LECTURE-RES-PRAC)'!C218))</f>
        <v/>
      </c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116" t="str">
        <f t="shared" si="99"/>
        <v/>
      </c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116" t="str">
        <f t="shared" si="2"/>
        <v/>
      </c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  <c r="AJ223" s="117" t="str">
        <f t="shared" si="100"/>
        <v/>
      </c>
      <c r="AK223" s="120" t="str">
        <f t="shared" si="101"/>
        <v/>
      </c>
      <c r="AL223" s="92" t="str">
        <f t="shared" si="102"/>
        <v/>
      </c>
      <c r="AM223" s="92" t="str">
        <f t="shared" si="103"/>
        <v/>
      </c>
      <c r="AN223" s="120" t="str">
        <f t="shared" si="104"/>
        <v/>
      </c>
      <c r="AO223" s="92" t="str">
        <f t="shared" si="105"/>
        <v/>
      </c>
      <c r="AP223" s="92" t="str">
        <f t="shared" si="106"/>
        <v/>
      </c>
      <c r="AQ223" s="120" t="str">
        <f t="shared" si="107"/>
        <v/>
      </c>
      <c r="AR223" s="92" t="str">
        <f t="shared" si="108"/>
        <v/>
      </c>
      <c r="AS223" s="92" t="str">
        <f t="shared" si="109"/>
        <v/>
      </c>
      <c r="AT223" s="120" t="str">
        <f t="shared" si="110"/>
        <v/>
      </c>
      <c r="AU223" s="92" t="str">
        <f t="shared" si="111"/>
        <v/>
      </c>
      <c r="AV223" s="92" t="str">
        <f t="shared" si="112"/>
        <v/>
      </c>
      <c r="AW223" s="120" t="str">
        <f t="shared" si="113"/>
        <v/>
      </c>
      <c r="AX223" s="92" t="str">
        <f t="shared" si="114"/>
        <v/>
      </c>
      <c r="AY223" s="92" t="str">
        <f t="shared" si="115"/>
        <v/>
      </c>
      <c r="AZ223" s="91" t="str">
        <f t="shared" si="116"/>
        <v/>
      </c>
      <c r="BA223" s="92" t="str">
        <f t="shared" si="117"/>
        <v/>
      </c>
      <c r="BB223" s="92" t="str">
        <f t="shared" si="118"/>
        <v/>
      </c>
      <c r="BC223" s="91" t="str">
        <f t="shared" si="119"/>
        <v/>
      </c>
      <c r="BD223" s="92" t="str">
        <f t="shared" si="120"/>
        <v/>
      </c>
      <c r="BE223" s="92" t="str">
        <f t="shared" si="121"/>
        <v/>
      </c>
      <c r="BF223" s="91" t="str">
        <f t="shared" si="122"/>
        <v/>
      </c>
      <c r="BG223" s="92" t="str">
        <f t="shared" si="123"/>
        <v/>
      </c>
      <c r="BH223" s="92" t="str">
        <f t="shared" si="124"/>
        <v/>
      </c>
      <c r="BI223" s="91" t="str">
        <f t="shared" si="125"/>
        <v/>
      </c>
      <c r="BJ223" s="92" t="str">
        <f t="shared" si="126"/>
        <v/>
      </c>
      <c r="BK223" s="92" t="str">
        <f t="shared" si="127"/>
        <v/>
      </c>
      <c r="BL223" s="91" t="str">
        <f t="shared" si="128"/>
        <v/>
      </c>
      <c r="BM223" s="92" t="str">
        <f t="shared" si="129"/>
        <v/>
      </c>
      <c r="BN223" s="92" t="str">
        <f t="shared" si="130"/>
        <v/>
      </c>
    </row>
    <row r="224" spans="1:66" ht="15.75" customHeight="1">
      <c r="A224" s="119" t="str">
        <f>IF(A$6="LECTURE","",IF('Database (LECTURE-RES-PRAC)'!A219="","",'Database (LECTURE-RES-PRAC)'!A219))</f>
        <v/>
      </c>
      <c r="B224" s="119" t="str">
        <f>IF(B$6="LECTURE","",IF('Database (LECTURE-RES-PRAC)'!B219="","",'Database (LECTURE-RES-PRAC)'!B219))</f>
        <v/>
      </c>
      <c r="C224" s="119" t="str">
        <f>IF(C$6="LECTURE","",IF('Database (LECTURE-RES-PRAC)'!C219="","",'Database (LECTURE-RES-PRAC)'!C219))</f>
        <v/>
      </c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116" t="str">
        <f t="shared" si="99"/>
        <v/>
      </c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116" t="str">
        <f t="shared" si="2"/>
        <v/>
      </c>
      <c r="Z224" s="57"/>
      <c r="AA224" s="57"/>
      <c r="AB224" s="57"/>
      <c r="AC224" s="57"/>
      <c r="AD224" s="57"/>
      <c r="AE224" s="57"/>
      <c r="AF224" s="57"/>
      <c r="AG224" s="57"/>
      <c r="AH224" s="57"/>
      <c r="AI224" s="57"/>
      <c r="AJ224" s="117" t="str">
        <f t="shared" si="100"/>
        <v/>
      </c>
      <c r="AK224" s="120" t="str">
        <f t="shared" si="101"/>
        <v/>
      </c>
      <c r="AL224" s="92" t="str">
        <f t="shared" si="102"/>
        <v/>
      </c>
      <c r="AM224" s="92" t="str">
        <f t="shared" si="103"/>
        <v/>
      </c>
      <c r="AN224" s="120" t="str">
        <f t="shared" si="104"/>
        <v/>
      </c>
      <c r="AO224" s="92" t="str">
        <f t="shared" si="105"/>
        <v/>
      </c>
      <c r="AP224" s="92" t="str">
        <f t="shared" si="106"/>
        <v/>
      </c>
      <c r="AQ224" s="120" t="str">
        <f t="shared" si="107"/>
        <v/>
      </c>
      <c r="AR224" s="92" t="str">
        <f t="shared" si="108"/>
        <v/>
      </c>
      <c r="AS224" s="92" t="str">
        <f t="shared" si="109"/>
        <v/>
      </c>
      <c r="AT224" s="120" t="str">
        <f t="shared" si="110"/>
        <v/>
      </c>
      <c r="AU224" s="92" t="str">
        <f t="shared" si="111"/>
        <v/>
      </c>
      <c r="AV224" s="92" t="str">
        <f t="shared" si="112"/>
        <v/>
      </c>
      <c r="AW224" s="120" t="str">
        <f t="shared" si="113"/>
        <v/>
      </c>
      <c r="AX224" s="92" t="str">
        <f t="shared" si="114"/>
        <v/>
      </c>
      <c r="AY224" s="92" t="str">
        <f t="shared" si="115"/>
        <v/>
      </c>
      <c r="AZ224" s="91" t="str">
        <f t="shared" si="116"/>
        <v/>
      </c>
      <c r="BA224" s="92" t="str">
        <f t="shared" si="117"/>
        <v/>
      </c>
      <c r="BB224" s="92" t="str">
        <f t="shared" si="118"/>
        <v/>
      </c>
      <c r="BC224" s="91" t="str">
        <f t="shared" si="119"/>
        <v/>
      </c>
      <c r="BD224" s="92" t="str">
        <f t="shared" si="120"/>
        <v/>
      </c>
      <c r="BE224" s="92" t="str">
        <f t="shared" si="121"/>
        <v/>
      </c>
      <c r="BF224" s="91" t="str">
        <f t="shared" si="122"/>
        <v/>
      </c>
      <c r="BG224" s="92" t="str">
        <f t="shared" si="123"/>
        <v/>
      </c>
      <c r="BH224" s="92" t="str">
        <f t="shared" si="124"/>
        <v/>
      </c>
      <c r="BI224" s="91" t="str">
        <f t="shared" si="125"/>
        <v/>
      </c>
      <c r="BJ224" s="92" t="str">
        <f t="shared" si="126"/>
        <v/>
      </c>
      <c r="BK224" s="92" t="str">
        <f t="shared" si="127"/>
        <v/>
      </c>
      <c r="BL224" s="91" t="str">
        <f t="shared" si="128"/>
        <v/>
      </c>
      <c r="BM224" s="92" t="str">
        <f t="shared" si="129"/>
        <v/>
      </c>
      <c r="BN224" s="92" t="str">
        <f t="shared" si="130"/>
        <v/>
      </c>
    </row>
    <row r="225" spans="1:66" ht="15.75" customHeight="1">
      <c r="A225" s="119" t="str">
        <f>IF(A$6="LECTURE","",IF('Database (LECTURE-RES-PRAC)'!A220="","",'Database (LECTURE-RES-PRAC)'!A220))</f>
        <v/>
      </c>
      <c r="B225" s="119" t="str">
        <f>IF(B$6="LECTURE","",IF('Database (LECTURE-RES-PRAC)'!B220="","",'Database (LECTURE-RES-PRAC)'!B220))</f>
        <v/>
      </c>
      <c r="C225" s="119" t="str">
        <f>IF(C$6="LECTURE","",IF('Database (LECTURE-RES-PRAC)'!C220="","",'Database (LECTURE-RES-PRAC)'!C220))</f>
        <v/>
      </c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116" t="str">
        <f t="shared" si="99"/>
        <v/>
      </c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116" t="str">
        <f t="shared" si="2"/>
        <v/>
      </c>
      <c r="Z225" s="57"/>
      <c r="AA225" s="57"/>
      <c r="AB225" s="57"/>
      <c r="AC225" s="57"/>
      <c r="AD225" s="57"/>
      <c r="AE225" s="57"/>
      <c r="AF225" s="57"/>
      <c r="AG225" s="57"/>
      <c r="AH225" s="57"/>
      <c r="AI225" s="57"/>
      <c r="AJ225" s="117" t="str">
        <f t="shared" si="100"/>
        <v/>
      </c>
      <c r="AK225" s="120" t="str">
        <f t="shared" si="101"/>
        <v/>
      </c>
      <c r="AL225" s="92" t="str">
        <f t="shared" si="102"/>
        <v/>
      </c>
      <c r="AM225" s="92" t="str">
        <f t="shared" si="103"/>
        <v/>
      </c>
      <c r="AN225" s="120" t="str">
        <f t="shared" si="104"/>
        <v/>
      </c>
      <c r="AO225" s="92" t="str">
        <f t="shared" si="105"/>
        <v/>
      </c>
      <c r="AP225" s="92" t="str">
        <f t="shared" si="106"/>
        <v/>
      </c>
      <c r="AQ225" s="120" t="str">
        <f t="shared" si="107"/>
        <v/>
      </c>
      <c r="AR225" s="92" t="str">
        <f t="shared" si="108"/>
        <v/>
      </c>
      <c r="AS225" s="92" t="str">
        <f t="shared" si="109"/>
        <v/>
      </c>
      <c r="AT225" s="120" t="str">
        <f t="shared" si="110"/>
        <v/>
      </c>
      <c r="AU225" s="92" t="str">
        <f t="shared" si="111"/>
        <v/>
      </c>
      <c r="AV225" s="92" t="str">
        <f t="shared" si="112"/>
        <v/>
      </c>
      <c r="AW225" s="120" t="str">
        <f t="shared" si="113"/>
        <v/>
      </c>
      <c r="AX225" s="92" t="str">
        <f t="shared" si="114"/>
        <v/>
      </c>
      <c r="AY225" s="92" t="str">
        <f t="shared" si="115"/>
        <v/>
      </c>
      <c r="AZ225" s="91" t="str">
        <f t="shared" si="116"/>
        <v/>
      </c>
      <c r="BA225" s="92" t="str">
        <f t="shared" si="117"/>
        <v/>
      </c>
      <c r="BB225" s="92" t="str">
        <f t="shared" si="118"/>
        <v/>
      </c>
      <c r="BC225" s="91" t="str">
        <f t="shared" si="119"/>
        <v/>
      </c>
      <c r="BD225" s="92" t="str">
        <f t="shared" si="120"/>
        <v/>
      </c>
      <c r="BE225" s="92" t="str">
        <f t="shared" si="121"/>
        <v/>
      </c>
      <c r="BF225" s="91" t="str">
        <f t="shared" si="122"/>
        <v/>
      </c>
      <c r="BG225" s="92" t="str">
        <f t="shared" si="123"/>
        <v/>
      </c>
      <c r="BH225" s="92" t="str">
        <f t="shared" si="124"/>
        <v/>
      </c>
      <c r="BI225" s="91" t="str">
        <f t="shared" si="125"/>
        <v/>
      </c>
      <c r="BJ225" s="92" t="str">
        <f t="shared" si="126"/>
        <v/>
      </c>
      <c r="BK225" s="92" t="str">
        <f t="shared" si="127"/>
        <v/>
      </c>
      <c r="BL225" s="91" t="str">
        <f t="shared" si="128"/>
        <v/>
      </c>
      <c r="BM225" s="92" t="str">
        <f t="shared" si="129"/>
        <v/>
      </c>
      <c r="BN225" s="92" t="str">
        <f t="shared" si="130"/>
        <v/>
      </c>
    </row>
    <row r="226" spans="1:66" ht="15.75" customHeight="1">
      <c r="A226" s="119" t="str">
        <f>IF(A$6="LECTURE","",IF('Database (LECTURE-RES-PRAC)'!A221="","",'Database (LECTURE-RES-PRAC)'!A221))</f>
        <v/>
      </c>
      <c r="B226" s="119" t="str">
        <f>IF(B$6="LECTURE","",IF('Database (LECTURE-RES-PRAC)'!B221="","",'Database (LECTURE-RES-PRAC)'!B221))</f>
        <v/>
      </c>
      <c r="C226" s="119" t="str">
        <f>IF(C$6="LECTURE","",IF('Database (LECTURE-RES-PRAC)'!C221="","",'Database (LECTURE-RES-PRAC)'!C221))</f>
        <v/>
      </c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116" t="str">
        <f t="shared" si="99"/>
        <v/>
      </c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116" t="str">
        <f t="shared" si="2"/>
        <v/>
      </c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117" t="str">
        <f t="shared" si="100"/>
        <v/>
      </c>
      <c r="AK226" s="120" t="str">
        <f t="shared" si="101"/>
        <v/>
      </c>
      <c r="AL226" s="92" t="str">
        <f t="shared" si="102"/>
        <v/>
      </c>
      <c r="AM226" s="92" t="str">
        <f t="shared" si="103"/>
        <v/>
      </c>
      <c r="AN226" s="120" t="str">
        <f t="shared" si="104"/>
        <v/>
      </c>
      <c r="AO226" s="92" t="str">
        <f t="shared" si="105"/>
        <v/>
      </c>
      <c r="AP226" s="92" t="str">
        <f t="shared" si="106"/>
        <v/>
      </c>
      <c r="AQ226" s="120" t="str">
        <f t="shared" si="107"/>
        <v/>
      </c>
      <c r="AR226" s="92" t="str">
        <f t="shared" si="108"/>
        <v/>
      </c>
      <c r="AS226" s="92" t="str">
        <f t="shared" si="109"/>
        <v/>
      </c>
      <c r="AT226" s="120" t="str">
        <f t="shared" si="110"/>
        <v/>
      </c>
      <c r="AU226" s="92" t="str">
        <f t="shared" si="111"/>
        <v/>
      </c>
      <c r="AV226" s="92" t="str">
        <f t="shared" si="112"/>
        <v/>
      </c>
      <c r="AW226" s="120" t="str">
        <f t="shared" si="113"/>
        <v/>
      </c>
      <c r="AX226" s="92" t="str">
        <f t="shared" si="114"/>
        <v/>
      </c>
      <c r="AY226" s="92" t="str">
        <f t="shared" si="115"/>
        <v/>
      </c>
      <c r="AZ226" s="91" t="str">
        <f t="shared" si="116"/>
        <v/>
      </c>
      <c r="BA226" s="92" t="str">
        <f t="shared" si="117"/>
        <v/>
      </c>
      <c r="BB226" s="92" t="str">
        <f t="shared" si="118"/>
        <v/>
      </c>
      <c r="BC226" s="91" t="str">
        <f t="shared" si="119"/>
        <v/>
      </c>
      <c r="BD226" s="92" t="str">
        <f t="shared" si="120"/>
        <v/>
      </c>
      <c r="BE226" s="92" t="str">
        <f t="shared" si="121"/>
        <v/>
      </c>
      <c r="BF226" s="91" t="str">
        <f t="shared" si="122"/>
        <v/>
      </c>
      <c r="BG226" s="92" t="str">
        <f t="shared" si="123"/>
        <v/>
      </c>
      <c r="BH226" s="92" t="str">
        <f t="shared" si="124"/>
        <v/>
      </c>
      <c r="BI226" s="91" t="str">
        <f t="shared" si="125"/>
        <v/>
      </c>
      <c r="BJ226" s="92" t="str">
        <f t="shared" si="126"/>
        <v/>
      </c>
      <c r="BK226" s="92" t="str">
        <f t="shared" si="127"/>
        <v/>
      </c>
      <c r="BL226" s="91" t="str">
        <f t="shared" si="128"/>
        <v/>
      </c>
      <c r="BM226" s="92" t="str">
        <f t="shared" si="129"/>
        <v/>
      </c>
      <c r="BN226" s="92" t="str">
        <f t="shared" si="130"/>
        <v/>
      </c>
    </row>
    <row r="227" spans="1:66" ht="15.75" customHeight="1">
      <c r="A227" s="119" t="str">
        <f>IF(A$6="LECTURE","",IF('Database (LECTURE-RES-PRAC)'!A222="","",'Database (LECTURE-RES-PRAC)'!A222))</f>
        <v/>
      </c>
      <c r="B227" s="119" t="str">
        <f>IF(B$6="LECTURE","",IF('Database (LECTURE-RES-PRAC)'!B222="","",'Database (LECTURE-RES-PRAC)'!B222))</f>
        <v/>
      </c>
      <c r="C227" s="119" t="str">
        <f>IF(C$6="LECTURE","",IF('Database (LECTURE-RES-PRAC)'!C222="","",'Database (LECTURE-RES-PRAC)'!C222))</f>
        <v/>
      </c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116" t="str">
        <f t="shared" si="99"/>
        <v/>
      </c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116" t="str">
        <f t="shared" si="2"/>
        <v/>
      </c>
      <c r="Z227" s="57"/>
      <c r="AA227" s="57"/>
      <c r="AB227" s="57"/>
      <c r="AC227" s="57"/>
      <c r="AD227" s="57"/>
      <c r="AE227" s="57"/>
      <c r="AF227" s="57"/>
      <c r="AG227" s="57"/>
      <c r="AH227" s="57"/>
      <c r="AI227" s="57"/>
      <c r="AJ227" s="117" t="str">
        <f t="shared" si="100"/>
        <v/>
      </c>
      <c r="AK227" s="120" t="str">
        <f t="shared" si="101"/>
        <v/>
      </c>
      <c r="AL227" s="92" t="str">
        <f t="shared" si="102"/>
        <v/>
      </c>
      <c r="AM227" s="92" t="str">
        <f t="shared" si="103"/>
        <v/>
      </c>
      <c r="AN227" s="120" t="str">
        <f t="shared" si="104"/>
        <v/>
      </c>
      <c r="AO227" s="92" t="str">
        <f t="shared" si="105"/>
        <v/>
      </c>
      <c r="AP227" s="92" t="str">
        <f t="shared" si="106"/>
        <v/>
      </c>
      <c r="AQ227" s="120" t="str">
        <f t="shared" si="107"/>
        <v/>
      </c>
      <c r="AR227" s="92" t="str">
        <f t="shared" si="108"/>
        <v/>
      </c>
      <c r="AS227" s="92" t="str">
        <f t="shared" si="109"/>
        <v/>
      </c>
      <c r="AT227" s="120" t="str">
        <f t="shared" si="110"/>
        <v/>
      </c>
      <c r="AU227" s="92" t="str">
        <f t="shared" si="111"/>
        <v/>
      </c>
      <c r="AV227" s="92" t="str">
        <f t="shared" si="112"/>
        <v/>
      </c>
      <c r="AW227" s="120" t="str">
        <f t="shared" si="113"/>
        <v/>
      </c>
      <c r="AX227" s="92" t="str">
        <f t="shared" si="114"/>
        <v/>
      </c>
      <c r="AY227" s="92" t="str">
        <f t="shared" si="115"/>
        <v/>
      </c>
      <c r="AZ227" s="91" t="str">
        <f t="shared" si="116"/>
        <v/>
      </c>
      <c r="BA227" s="92" t="str">
        <f t="shared" si="117"/>
        <v/>
      </c>
      <c r="BB227" s="92" t="str">
        <f t="shared" si="118"/>
        <v/>
      </c>
      <c r="BC227" s="91" t="str">
        <f t="shared" si="119"/>
        <v/>
      </c>
      <c r="BD227" s="92" t="str">
        <f t="shared" si="120"/>
        <v/>
      </c>
      <c r="BE227" s="92" t="str">
        <f t="shared" si="121"/>
        <v/>
      </c>
      <c r="BF227" s="91" t="str">
        <f t="shared" si="122"/>
        <v/>
      </c>
      <c r="BG227" s="92" t="str">
        <f t="shared" si="123"/>
        <v/>
      </c>
      <c r="BH227" s="92" t="str">
        <f t="shared" si="124"/>
        <v/>
      </c>
      <c r="BI227" s="91" t="str">
        <f t="shared" si="125"/>
        <v/>
      </c>
      <c r="BJ227" s="92" t="str">
        <f t="shared" si="126"/>
        <v/>
      </c>
      <c r="BK227" s="92" t="str">
        <f t="shared" si="127"/>
        <v/>
      </c>
      <c r="BL227" s="91" t="str">
        <f t="shared" si="128"/>
        <v/>
      </c>
      <c r="BM227" s="92" t="str">
        <f t="shared" si="129"/>
        <v/>
      </c>
      <c r="BN227" s="92" t="str">
        <f t="shared" si="130"/>
        <v/>
      </c>
    </row>
    <row r="228" spans="1:66" ht="15.75" customHeight="1">
      <c r="A228" s="119" t="str">
        <f>IF(A$6="LECTURE","",IF('Database (LECTURE-RES-PRAC)'!A223="","",'Database (LECTURE-RES-PRAC)'!A223))</f>
        <v/>
      </c>
      <c r="B228" s="119" t="str">
        <f>IF(B$6="LECTURE","",IF('Database (LECTURE-RES-PRAC)'!B223="","",'Database (LECTURE-RES-PRAC)'!B223))</f>
        <v/>
      </c>
      <c r="C228" s="119" t="str">
        <f>IF(C$6="LECTURE","",IF('Database (LECTURE-RES-PRAC)'!C223="","",'Database (LECTURE-RES-PRAC)'!C223))</f>
        <v/>
      </c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116" t="str">
        <f t="shared" si="99"/>
        <v/>
      </c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116" t="str">
        <f t="shared" si="2"/>
        <v/>
      </c>
      <c r="Z228" s="57"/>
      <c r="AA228" s="57"/>
      <c r="AB228" s="57"/>
      <c r="AC228" s="57"/>
      <c r="AD228" s="57"/>
      <c r="AE228" s="57"/>
      <c r="AF228" s="57"/>
      <c r="AG228" s="57"/>
      <c r="AH228" s="57"/>
      <c r="AI228" s="57"/>
      <c r="AJ228" s="117" t="str">
        <f t="shared" si="100"/>
        <v/>
      </c>
      <c r="AK228" s="120" t="str">
        <f t="shared" si="101"/>
        <v/>
      </c>
      <c r="AL228" s="92" t="str">
        <f t="shared" si="102"/>
        <v/>
      </c>
      <c r="AM228" s="92" t="str">
        <f t="shared" si="103"/>
        <v/>
      </c>
      <c r="AN228" s="120" t="str">
        <f t="shared" si="104"/>
        <v/>
      </c>
      <c r="AO228" s="92" t="str">
        <f t="shared" si="105"/>
        <v/>
      </c>
      <c r="AP228" s="92" t="str">
        <f t="shared" si="106"/>
        <v/>
      </c>
      <c r="AQ228" s="120" t="str">
        <f t="shared" si="107"/>
        <v/>
      </c>
      <c r="AR228" s="92" t="str">
        <f t="shared" si="108"/>
        <v/>
      </c>
      <c r="AS228" s="92" t="str">
        <f t="shared" si="109"/>
        <v/>
      </c>
      <c r="AT228" s="120" t="str">
        <f t="shared" si="110"/>
        <v/>
      </c>
      <c r="AU228" s="92" t="str">
        <f t="shared" si="111"/>
        <v/>
      </c>
      <c r="AV228" s="92" t="str">
        <f t="shared" si="112"/>
        <v/>
      </c>
      <c r="AW228" s="120" t="str">
        <f t="shared" si="113"/>
        <v/>
      </c>
      <c r="AX228" s="92" t="str">
        <f t="shared" si="114"/>
        <v/>
      </c>
      <c r="AY228" s="92" t="str">
        <f t="shared" si="115"/>
        <v/>
      </c>
      <c r="AZ228" s="91" t="str">
        <f t="shared" si="116"/>
        <v/>
      </c>
      <c r="BA228" s="92" t="str">
        <f t="shared" si="117"/>
        <v/>
      </c>
      <c r="BB228" s="92" t="str">
        <f t="shared" si="118"/>
        <v/>
      </c>
      <c r="BC228" s="91" t="str">
        <f t="shared" si="119"/>
        <v/>
      </c>
      <c r="BD228" s="92" t="str">
        <f t="shared" si="120"/>
        <v/>
      </c>
      <c r="BE228" s="92" t="str">
        <f t="shared" si="121"/>
        <v/>
      </c>
      <c r="BF228" s="91" t="str">
        <f t="shared" si="122"/>
        <v/>
      </c>
      <c r="BG228" s="92" t="str">
        <f t="shared" si="123"/>
        <v/>
      </c>
      <c r="BH228" s="92" t="str">
        <f t="shared" si="124"/>
        <v/>
      </c>
      <c r="BI228" s="91" t="str">
        <f t="shared" si="125"/>
        <v/>
      </c>
      <c r="BJ228" s="92" t="str">
        <f t="shared" si="126"/>
        <v/>
      </c>
      <c r="BK228" s="92" t="str">
        <f t="shared" si="127"/>
        <v/>
      </c>
      <c r="BL228" s="91" t="str">
        <f t="shared" si="128"/>
        <v/>
      </c>
      <c r="BM228" s="92" t="str">
        <f t="shared" si="129"/>
        <v/>
      </c>
      <c r="BN228" s="92" t="str">
        <f t="shared" si="130"/>
        <v/>
      </c>
    </row>
    <row r="229" spans="1:66" ht="15.75" customHeight="1">
      <c r="A229" s="119" t="str">
        <f>IF(A$6="LECTURE","",IF('Database (LECTURE-RES-PRAC)'!A224="","",'Database (LECTURE-RES-PRAC)'!A224))</f>
        <v/>
      </c>
      <c r="B229" s="119" t="str">
        <f>IF(B$6="LECTURE","",IF('Database (LECTURE-RES-PRAC)'!B224="","",'Database (LECTURE-RES-PRAC)'!B224))</f>
        <v/>
      </c>
      <c r="C229" s="119" t="str">
        <f>IF(C$6="LECTURE","",IF('Database (LECTURE-RES-PRAC)'!C224="","",'Database (LECTURE-RES-PRAC)'!C224))</f>
        <v/>
      </c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116" t="str">
        <f t="shared" si="99"/>
        <v/>
      </c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116" t="str">
        <f t="shared" si="2"/>
        <v/>
      </c>
      <c r="Z229" s="57"/>
      <c r="AA229" s="57"/>
      <c r="AB229" s="57"/>
      <c r="AC229" s="57"/>
      <c r="AD229" s="57"/>
      <c r="AE229" s="57"/>
      <c r="AF229" s="57"/>
      <c r="AG229" s="57"/>
      <c r="AH229" s="57"/>
      <c r="AI229" s="57"/>
      <c r="AJ229" s="117" t="str">
        <f t="shared" si="100"/>
        <v/>
      </c>
      <c r="AK229" s="120" t="str">
        <f t="shared" si="101"/>
        <v/>
      </c>
      <c r="AL229" s="92" t="str">
        <f t="shared" si="102"/>
        <v/>
      </c>
      <c r="AM229" s="92" t="str">
        <f t="shared" si="103"/>
        <v/>
      </c>
      <c r="AN229" s="120" t="str">
        <f t="shared" si="104"/>
        <v/>
      </c>
      <c r="AO229" s="92" t="str">
        <f t="shared" si="105"/>
        <v/>
      </c>
      <c r="AP229" s="92" t="str">
        <f t="shared" si="106"/>
        <v/>
      </c>
      <c r="AQ229" s="120" t="str">
        <f t="shared" si="107"/>
        <v/>
      </c>
      <c r="AR229" s="92" t="str">
        <f t="shared" si="108"/>
        <v/>
      </c>
      <c r="AS229" s="92" t="str">
        <f t="shared" si="109"/>
        <v/>
      </c>
      <c r="AT229" s="120" t="str">
        <f t="shared" si="110"/>
        <v/>
      </c>
      <c r="AU229" s="92" t="str">
        <f t="shared" si="111"/>
        <v/>
      </c>
      <c r="AV229" s="92" t="str">
        <f t="shared" si="112"/>
        <v/>
      </c>
      <c r="AW229" s="120" t="str">
        <f t="shared" si="113"/>
        <v/>
      </c>
      <c r="AX229" s="92" t="str">
        <f t="shared" si="114"/>
        <v/>
      </c>
      <c r="AY229" s="92" t="str">
        <f t="shared" si="115"/>
        <v/>
      </c>
      <c r="AZ229" s="91" t="str">
        <f t="shared" si="116"/>
        <v/>
      </c>
      <c r="BA229" s="92" t="str">
        <f t="shared" si="117"/>
        <v/>
      </c>
      <c r="BB229" s="92" t="str">
        <f t="shared" si="118"/>
        <v/>
      </c>
      <c r="BC229" s="91" t="str">
        <f t="shared" si="119"/>
        <v/>
      </c>
      <c r="BD229" s="92" t="str">
        <f t="shared" si="120"/>
        <v/>
      </c>
      <c r="BE229" s="92" t="str">
        <f t="shared" si="121"/>
        <v/>
      </c>
      <c r="BF229" s="91" t="str">
        <f t="shared" si="122"/>
        <v/>
      </c>
      <c r="BG229" s="92" t="str">
        <f t="shared" si="123"/>
        <v/>
      </c>
      <c r="BH229" s="92" t="str">
        <f t="shared" si="124"/>
        <v/>
      </c>
      <c r="BI229" s="91" t="str">
        <f t="shared" si="125"/>
        <v/>
      </c>
      <c r="BJ229" s="92" t="str">
        <f t="shared" si="126"/>
        <v/>
      </c>
      <c r="BK229" s="92" t="str">
        <f t="shared" si="127"/>
        <v/>
      </c>
      <c r="BL229" s="91" t="str">
        <f t="shared" si="128"/>
        <v/>
      </c>
      <c r="BM229" s="92" t="str">
        <f t="shared" si="129"/>
        <v/>
      </c>
      <c r="BN229" s="92" t="str">
        <f t="shared" si="130"/>
        <v/>
      </c>
    </row>
    <row r="230" spans="1:66" ht="15.75" customHeight="1">
      <c r="A230" s="119" t="str">
        <f>IF(A$6="LECTURE","",IF('Database (LECTURE-RES-PRAC)'!A225="","",'Database (LECTURE-RES-PRAC)'!A225))</f>
        <v/>
      </c>
      <c r="B230" s="119" t="str">
        <f>IF(B$6="LECTURE","",IF('Database (LECTURE-RES-PRAC)'!B225="","",'Database (LECTURE-RES-PRAC)'!B225))</f>
        <v/>
      </c>
      <c r="C230" s="119" t="str">
        <f>IF(C$6="LECTURE","",IF('Database (LECTURE-RES-PRAC)'!C225="","",'Database (LECTURE-RES-PRAC)'!C225))</f>
        <v/>
      </c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116" t="str">
        <f t="shared" si="99"/>
        <v/>
      </c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116" t="str">
        <f t="shared" si="2"/>
        <v/>
      </c>
      <c r="Z230" s="57"/>
      <c r="AA230" s="57"/>
      <c r="AB230" s="57"/>
      <c r="AC230" s="57"/>
      <c r="AD230" s="57"/>
      <c r="AE230" s="57"/>
      <c r="AF230" s="57"/>
      <c r="AG230" s="57"/>
      <c r="AH230" s="57"/>
      <c r="AI230" s="57"/>
      <c r="AJ230" s="117" t="str">
        <f t="shared" si="100"/>
        <v/>
      </c>
      <c r="AK230" s="120" t="str">
        <f t="shared" si="101"/>
        <v/>
      </c>
      <c r="AL230" s="92" t="str">
        <f t="shared" si="102"/>
        <v/>
      </c>
      <c r="AM230" s="92" t="str">
        <f t="shared" si="103"/>
        <v/>
      </c>
      <c r="AN230" s="120" t="str">
        <f t="shared" si="104"/>
        <v/>
      </c>
      <c r="AO230" s="92" t="str">
        <f t="shared" si="105"/>
        <v/>
      </c>
      <c r="AP230" s="92" t="str">
        <f t="shared" si="106"/>
        <v/>
      </c>
      <c r="AQ230" s="120" t="str">
        <f t="shared" si="107"/>
        <v/>
      </c>
      <c r="AR230" s="92" t="str">
        <f t="shared" si="108"/>
        <v/>
      </c>
      <c r="AS230" s="92" t="str">
        <f t="shared" si="109"/>
        <v/>
      </c>
      <c r="AT230" s="120" t="str">
        <f t="shared" si="110"/>
        <v/>
      </c>
      <c r="AU230" s="92" t="str">
        <f t="shared" si="111"/>
        <v/>
      </c>
      <c r="AV230" s="92" t="str">
        <f t="shared" si="112"/>
        <v/>
      </c>
      <c r="AW230" s="120" t="str">
        <f t="shared" si="113"/>
        <v/>
      </c>
      <c r="AX230" s="92" t="str">
        <f t="shared" si="114"/>
        <v/>
      </c>
      <c r="AY230" s="92" t="str">
        <f t="shared" si="115"/>
        <v/>
      </c>
      <c r="AZ230" s="91" t="str">
        <f t="shared" si="116"/>
        <v/>
      </c>
      <c r="BA230" s="92" t="str">
        <f t="shared" si="117"/>
        <v/>
      </c>
      <c r="BB230" s="92" t="str">
        <f t="shared" si="118"/>
        <v/>
      </c>
      <c r="BC230" s="91" t="str">
        <f t="shared" si="119"/>
        <v/>
      </c>
      <c r="BD230" s="92" t="str">
        <f t="shared" si="120"/>
        <v/>
      </c>
      <c r="BE230" s="92" t="str">
        <f t="shared" si="121"/>
        <v/>
      </c>
      <c r="BF230" s="91" t="str">
        <f t="shared" si="122"/>
        <v/>
      </c>
      <c r="BG230" s="92" t="str">
        <f t="shared" si="123"/>
        <v/>
      </c>
      <c r="BH230" s="92" t="str">
        <f t="shared" si="124"/>
        <v/>
      </c>
      <c r="BI230" s="91" t="str">
        <f t="shared" si="125"/>
        <v/>
      </c>
      <c r="BJ230" s="92" t="str">
        <f t="shared" si="126"/>
        <v/>
      </c>
      <c r="BK230" s="92" t="str">
        <f t="shared" si="127"/>
        <v/>
      </c>
      <c r="BL230" s="91" t="str">
        <f t="shared" si="128"/>
        <v/>
      </c>
      <c r="BM230" s="92" t="str">
        <f t="shared" si="129"/>
        <v/>
      </c>
      <c r="BN230" s="92" t="str">
        <f t="shared" si="130"/>
        <v/>
      </c>
    </row>
    <row r="231" spans="1:66" ht="15.75" customHeight="1">
      <c r="A231" s="119" t="str">
        <f>IF(A$6="LECTURE","",IF('Database (LECTURE-RES-PRAC)'!A226="","",'Database (LECTURE-RES-PRAC)'!A226))</f>
        <v/>
      </c>
      <c r="B231" s="119" t="str">
        <f>IF(B$6="LECTURE","",IF('Database (LECTURE-RES-PRAC)'!B226="","",'Database (LECTURE-RES-PRAC)'!B226))</f>
        <v/>
      </c>
      <c r="C231" s="119" t="str">
        <f>IF(C$6="LECTURE","",IF('Database (LECTURE-RES-PRAC)'!C226="","",'Database (LECTURE-RES-PRAC)'!C226))</f>
        <v/>
      </c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116" t="str">
        <f t="shared" si="99"/>
        <v/>
      </c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116" t="str">
        <f t="shared" si="2"/>
        <v/>
      </c>
      <c r="Z231" s="57"/>
      <c r="AA231" s="57"/>
      <c r="AB231" s="57"/>
      <c r="AC231" s="57"/>
      <c r="AD231" s="57"/>
      <c r="AE231" s="57"/>
      <c r="AF231" s="57"/>
      <c r="AG231" s="57"/>
      <c r="AH231" s="57"/>
      <c r="AI231" s="57"/>
      <c r="AJ231" s="117" t="str">
        <f t="shared" si="100"/>
        <v/>
      </c>
      <c r="AK231" s="120" t="str">
        <f t="shared" si="101"/>
        <v/>
      </c>
      <c r="AL231" s="92" t="str">
        <f t="shared" si="102"/>
        <v/>
      </c>
      <c r="AM231" s="92" t="str">
        <f t="shared" si="103"/>
        <v/>
      </c>
      <c r="AN231" s="120" t="str">
        <f t="shared" si="104"/>
        <v/>
      </c>
      <c r="AO231" s="92" t="str">
        <f t="shared" si="105"/>
        <v/>
      </c>
      <c r="AP231" s="92" t="str">
        <f t="shared" si="106"/>
        <v/>
      </c>
      <c r="AQ231" s="120" t="str">
        <f t="shared" si="107"/>
        <v/>
      </c>
      <c r="AR231" s="92" t="str">
        <f t="shared" si="108"/>
        <v/>
      </c>
      <c r="AS231" s="92" t="str">
        <f t="shared" si="109"/>
        <v/>
      </c>
      <c r="AT231" s="120" t="str">
        <f t="shared" si="110"/>
        <v/>
      </c>
      <c r="AU231" s="92" t="str">
        <f t="shared" si="111"/>
        <v/>
      </c>
      <c r="AV231" s="92" t="str">
        <f t="shared" si="112"/>
        <v/>
      </c>
      <c r="AW231" s="120" t="str">
        <f t="shared" si="113"/>
        <v/>
      </c>
      <c r="AX231" s="92" t="str">
        <f t="shared" si="114"/>
        <v/>
      </c>
      <c r="AY231" s="92" t="str">
        <f t="shared" si="115"/>
        <v/>
      </c>
      <c r="AZ231" s="91" t="str">
        <f t="shared" si="116"/>
        <v/>
      </c>
      <c r="BA231" s="92" t="str">
        <f t="shared" si="117"/>
        <v/>
      </c>
      <c r="BB231" s="92" t="str">
        <f t="shared" si="118"/>
        <v/>
      </c>
      <c r="BC231" s="91" t="str">
        <f t="shared" si="119"/>
        <v/>
      </c>
      <c r="BD231" s="92" t="str">
        <f t="shared" si="120"/>
        <v/>
      </c>
      <c r="BE231" s="92" t="str">
        <f t="shared" si="121"/>
        <v/>
      </c>
      <c r="BF231" s="91" t="str">
        <f t="shared" si="122"/>
        <v/>
      </c>
      <c r="BG231" s="92" t="str">
        <f t="shared" si="123"/>
        <v/>
      </c>
      <c r="BH231" s="92" t="str">
        <f t="shared" si="124"/>
        <v/>
      </c>
      <c r="BI231" s="91" t="str">
        <f t="shared" si="125"/>
        <v/>
      </c>
      <c r="BJ231" s="92" t="str">
        <f t="shared" si="126"/>
        <v/>
      </c>
      <c r="BK231" s="92" t="str">
        <f t="shared" si="127"/>
        <v/>
      </c>
      <c r="BL231" s="91" t="str">
        <f t="shared" si="128"/>
        <v/>
      </c>
      <c r="BM231" s="92" t="str">
        <f t="shared" si="129"/>
        <v/>
      </c>
      <c r="BN231" s="92" t="str">
        <f t="shared" si="130"/>
        <v/>
      </c>
    </row>
    <row r="232" spans="1:66" ht="15.75" customHeight="1">
      <c r="A232" s="119" t="str">
        <f>IF(A$6="LECTURE","",IF('Database (LECTURE-RES-PRAC)'!A227="","",'Database (LECTURE-RES-PRAC)'!A227))</f>
        <v/>
      </c>
      <c r="B232" s="119" t="str">
        <f>IF(B$6="LECTURE","",IF('Database (LECTURE-RES-PRAC)'!B227="","",'Database (LECTURE-RES-PRAC)'!B227))</f>
        <v/>
      </c>
      <c r="C232" s="119" t="str">
        <f>IF(C$6="LECTURE","",IF('Database (LECTURE-RES-PRAC)'!C227="","",'Database (LECTURE-RES-PRAC)'!C227))</f>
        <v/>
      </c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116" t="str">
        <f t="shared" si="99"/>
        <v/>
      </c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116" t="str">
        <f t="shared" si="2"/>
        <v/>
      </c>
      <c r="Z232" s="57"/>
      <c r="AA232" s="57"/>
      <c r="AB232" s="57"/>
      <c r="AC232" s="57"/>
      <c r="AD232" s="57"/>
      <c r="AE232" s="57"/>
      <c r="AF232" s="57"/>
      <c r="AG232" s="57"/>
      <c r="AH232" s="57"/>
      <c r="AI232" s="57"/>
      <c r="AJ232" s="117" t="str">
        <f t="shared" si="100"/>
        <v/>
      </c>
      <c r="AK232" s="120" t="str">
        <f t="shared" si="101"/>
        <v/>
      </c>
      <c r="AL232" s="92" t="str">
        <f t="shared" si="102"/>
        <v/>
      </c>
      <c r="AM232" s="92" t="str">
        <f t="shared" si="103"/>
        <v/>
      </c>
      <c r="AN232" s="120" t="str">
        <f t="shared" si="104"/>
        <v/>
      </c>
      <c r="AO232" s="92" t="str">
        <f t="shared" si="105"/>
        <v/>
      </c>
      <c r="AP232" s="92" t="str">
        <f t="shared" si="106"/>
        <v/>
      </c>
      <c r="AQ232" s="120" t="str">
        <f t="shared" si="107"/>
        <v/>
      </c>
      <c r="AR232" s="92" t="str">
        <f t="shared" si="108"/>
        <v/>
      </c>
      <c r="AS232" s="92" t="str">
        <f t="shared" si="109"/>
        <v/>
      </c>
      <c r="AT232" s="120" t="str">
        <f t="shared" si="110"/>
        <v/>
      </c>
      <c r="AU232" s="92" t="str">
        <f t="shared" si="111"/>
        <v/>
      </c>
      <c r="AV232" s="92" t="str">
        <f t="shared" si="112"/>
        <v/>
      </c>
      <c r="AW232" s="120" t="str">
        <f t="shared" si="113"/>
        <v/>
      </c>
      <c r="AX232" s="92" t="str">
        <f t="shared" si="114"/>
        <v/>
      </c>
      <c r="AY232" s="92" t="str">
        <f t="shared" si="115"/>
        <v/>
      </c>
      <c r="AZ232" s="91" t="str">
        <f t="shared" si="116"/>
        <v/>
      </c>
      <c r="BA232" s="92" t="str">
        <f t="shared" si="117"/>
        <v/>
      </c>
      <c r="BB232" s="92" t="str">
        <f t="shared" si="118"/>
        <v/>
      </c>
      <c r="BC232" s="91" t="str">
        <f t="shared" si="119"/>
        <v/>
      </c>
      <c r="BD232" s="92" t="str">
        <f t="shared" si="120"/>
        <v/>
      </c>
      <c r="BE232" s="92" t="str">
        <f t="shared" si="121"/>
        <v/>
      </c>
      <c r="BF232" s="91" t="str">
        <f t="shared" si="122"/>
        <v/>
      </c>
      <c r="BG232" s="92" t="str">
        <f t="shared" si="123"/>
        <v/>
      </c>
      <c r="BH232" s="92" t="str">
        <f t="shared" si="124"/>
        <v/>
      </c>
      <c r="BI232" s="91" t="str">
        <f t="shared" si="125"/>
        <v/>
      </c>
      <c r="BJ232" s="92" t="str">
        <f t="shared" si="126"/>
        <v/>
      </c>
      <c r="BK232" s="92" t="str">
        <f t="shared" si="127"/>
        <v/>
      </c>
      <c r="BL232" s="91" t="str">
        <f t="shared" si="128"/>
        <v/>
      </c>
      <c r="BM232" s="92" t="str">
        <f t="shared" si="129"/>
        <v/>
      </c>
      <c r="BN232" s="92" t="str">
        <f t="shared" si="130"/>
        <v/>
      </c>
    </row>
    <row r="233" spans="1:66" ht="15.75" customHeight="1">
      <c r="A233" s="119" t="str">
        <f>IF(A$6="LECTURE","",IF('Database (LECTURE-RES-PRAC)'!A228="","",'Database (LECTURE-RES-PRAC)'!A228))</f>
        <v/>
      </c>
      <c r="B233" s="119" t="str">
        <f>IF(B$6="LECTURE","",IF('Database (LECTURE-RES-PRAC)'!B228="","",'Database (LECTURE-RES-PRAC)'!B228))</f>
        <v/>
      </c>
      <c r="C233" s="119" t="str">
        <f>IF(C$6="LECTURE","",IF('Database (LECTURE-RES-PRAC)'!C228="","",'Database (LECTURE-RES-PRAC)'!C228))</f>
        <v/>
      </c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116" t="str">
        <f t="shared" si="99"/>
        <v/>
      </c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116" t="str">
        <f t="shared" si="2"/>
        <v/>
      </c>
      <c r="Z233" s="57"/>
      <c r="AA233" s="57"/>
      <c r="AB233" s="57"/>
      <c r="AC233" s="57"/>
      <c r="AD233" s="57"/>
      <c r="AE233" s="57"/>
      <c r="AF233" s="57"/>
      <c r="AG233" s="57"/>
      <c r="AH233" s="57"/>
      <c r="AI233" s="57"/>
      <c r="AJ233" s="117" t="str">
        <f t="shared" si="100"/>
        <v/>
      </c>
      <c r="AK233" s="120" t="str">
        <f t="shared" si="101"/>
        <v/>
      </c>
      <c r="AL233" s="92" t="str">
        <f t="shared" si="102"/>
        <v/>
      </c>
      <c r="AM233" s="92" t="str">
        <f t="shared" si="103"/>
        <v/>
      </c>
      <c r="AN233" s="120" t="str">
        <f t="shared" si="104"/>
        <v/>
      </c>
      <c r="AO233" s="92" t="str">
        <f t="shared" si="105"/>
        <v/>
      </c>
      <c r="AP233" s="92" t="str">
        <f t="shared" si="106"/>
        <v/>
      </c>
      <c r="AQ233" s="120" t="str">
        <f t="shared" si="107"/>
        <v/>
      </c>
      <c r="AR233" s="92" t="str">
        <f t="shared" si="108"/>
        <v/>
      </c>
      <c r="AS233" s="92" t="str">
        <f t="shared" si="109"/>
        <v/>
      </c>
      <c r="AT233" s="120" t="str">
        <f t="shared" si="110"/>
        <v/>
      </c>
      <c r="AU233" s="92" t="str">
        <f t="shared" si="111"/>
        <v/>
      </c>
      <c r="AV233" s="92" t="str">
        <f t="shared" si="112"/>
        <v/>
      </c>
      <c r="AW233" s="120" t="str">
        <f t="shared" si="113"/>
        <v/>
      </c>
      <c r="AX233" s="92" t="str">
        <f t="shared" si="114"/>
        <v/>
      </c>
      <c r="AY233" s="92" t="str">
        <f t="shared" si="115"/>
        <v/>
      </c>
      <c r="AZ233" s="91" t="str">
        <f t="shared" si="116"/>
        <v/>
      </c>
      <c r="BA233" s="92" t="str">
        <f t="shared" si="117"/>
        <v/>
      </c>
      <c r="BB233" s="92" t="str">
        <f t="shared" si="118"/>
        <v/>
      </c>
      <c r="BC233" s="91" t="str">
        <f t="shared" si="119"/>
        <v/>
      </c>
      <c r="BD233" s="92" t="str">
        <f t="shared" si="120"/>
        <v/>
      </c>
      <c r="BE233" s="92" t="str">
        <f t="shared" si="121"/>
        <v/>
      </c>
      <c r="BF233" s="91" t="str">
        <f t="shared" si="122"/>
        <v/>
      </c>
      <c r="BG233" s="92" t="str">
        <f t="shared" si="123"/>
        <v/>
      </c>
      <c r="BH233" s="92" t="str">
        <f t="shared" si="124"/>
        <v/>
      </c>
      <c r="BI233" s="91" t="str">
        <f t="shared" si="125"/>
        <v/>
      </c>
      <c r="BJ233" s="92" t="str">
        <f t="shared" si="126"/>
        <v/>
      </c>
      <c r="BK233" s="92" t="str">
        <f t="shared" si="127"/>
        <v/>
      </c>
      <c r="BL233" s="91" t="str">
        <f t="shared" si="128"/>
        <v/>
      </c>
      <c r="BM233" s="92" t="str">
        <f t="shared" si="129"/>
        <v/>
      </c>
      <c r="BN233" s="92" t="str">
        <f t="shared" si="130"/>
        <v/>
      </c>
    </row>
    <row r="234" spans="1:66" ht="15.75" customHeight="1">
      <c r="A234" s="119" t="str">
        <f>IF(A$6="LECTURE","",IF('Database (LECTURE-RES-PRAC)'!A229="","",'Database (LECTURE-RES-PRAC)'!A229))</f>
        <v/>
      </c>
      <c r="B234" s="119" t="str">
        <f>IF(B$6="LECTURE","",IF('Database (LECTURE-RES-PRAC)'!B229="","",'Database (LECTURE-RES-PRAC)'!B229))</f>
        <v/>
      </c>
      <c r="C234" s="119" t="str">
        <f>IF(C$6="LECTURE","",IF('Database (LECTURE-RES-PRAC)'!C229="","",'Database (LECTURE-RES-PRAC)'!C229))</f>
        <v/>
      </c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116" t="str">
        <f t="shared" si="99"/>
        <v/>
      </c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116" t="str">
        <f t="shared" si="2"/>
        <v/>
      </c>
      <c r="Z234" s="57"/>
      <c r="AA234" s="57"/>
      <c r="AB234" s="57"/>
      <c r="AC234" s="57"/>
      <c r="AD234" s="57"/>
      <c r="AE234" s="57"/>
      <c r="AF234" s="57"/>
      <c r="AG234" s="57"/>
      <c r="AH234" s="57"/>
      <c r="AI234" s="57"/>
      <c r="AJ234" s="117" t="str">
        <f t="shared" si="100"/>
        <v/>
      </c>
      <c r="AK234" s="120" t="str">
        <f t="shared" si="101"/>
        <v/>
      </c>
      <c r="AL234" s="92" t="str">
        <f t="shared" si="102"/>
        <v/>
      </c>
      <c r="AM234" s="92" t="str">
        <f t="shared" si="103"/>
        <v/>
      </c>
      <c r="AN234" s="120" t="str">
        <f t="shared" si="104"/>
        <v/>
      </c>
      <c r="AO234" s="92" t="str">
        <f t="shared" si="105"/>
        <v/>
      </c>
      <c r="AP234" s="92" t="str">
        <f t="shared" si="106"/>
        <v/>
      </c>
      <c r="AQ234" s="120" t="str">
        <f t="shared" si="107"/>
        <v/>
      </c>
      <c r="AR234" s="92" t="str">
        <f t="shared" si="108"/>
        <v/>
      </c>
      <c r="AS234" s="92" t="str">
        <f t="shared" si="109"/>
        <v/>
      </c>
      <c r="AT234" s="120" t="str">
        <f t="shared" si="110"/>
        <v/>
      </c>
      <c r="AU234" s="92" t="str">
        <f t="shared" si="111"/>
        <v/>
      </c>
      <c r="AV234" s="92" t="str">
        <f t="shared" si="112"/>
        <v/>
      </c>
      <c r="AW234" s="120" t="str">
        <f t="shared" si="113"/>
        <v/>
      </c>
      <c r="AX234" s="92" t="str">
        <f t="shared" si="114"/>
        <v/>
      </c>
      <c r="AY234" s="92" t="str">
        <f t="shared" si="115"/>
        <v/>
      </c>
      <c r="AZ234" s="91" t="str">
        <f t="shared" si="116"/>
        <v/>
      </c>
      <c r="BA234" s="92" t="str">
        <f t="shared" si="117"/>
        <v/>
      </c>
      <c r="BB234" s="92" t="str">
        <f t="shared" si="118"/>
        <v/>
      </c>
      <c r="BC234" s="91" t="str">
        <f t="shared" si="119"/>
        <v/>
      </c>
      <c r="BD234" s="92" t="str">
        <f t="shared" si="120"/>
        <v/>
      </c>
      <c r="BE234" s="92" t="str">
        <f t="shared" si="121"/>
        <v/>
      </c>
      <c r="BF234" s="91" t="str">
        <f t="shared" si="122"/>
        <v/>
      </c>
      <c r="BG234" s="92" t="str">
        <f t="shared" si="123"/>
        <v/>
      </c>
      <c r="BH234" s="92" t="str">
        <f t="shared" si="124"/>
        <v/>
      </c>
      <c r="BI234" s="91" t="str">
        <f t="shared" si="125"/>
        <v/>
      </c>
      <c r="BJ234" s="92" t="str">
        <f t="shared" si="126"/>
        <v/>
      </c>
      <c r="BK234" s="92" t="str">
        <f t="shared" si="127"/>
        <v/>
      </c>
      <c r="BL234" s="91" t="str">
        <f t="shared" si="128"/>
        <v/>
      </c>
      <c r="BM234" s="92" t="str">
        <f t="shared" si="129"/>
        <v/>
      </c>
      <c r="BN234" s="92" t="str">
        <f t="shared" si="130"/>
        <v/>
      </c>
    </row>
    <row r="235" spans="1:66" ht="15.75" customHeight="1">
      <c r="A235" s="119" t="str">
        <f>IF(A$6="LECTURE","",IF('Database (LECTURE-RES-PRAC)'!A230="","",'Database (LECTURE-RES-PRAC)'!A230))</f>
        <v/>
      </c>
      <c r="B235" s="119" t="str">
        <f>IF(B$6="LECTURE","",IF('Database (LECTURE-RES-PRAC)'!B230="","",'Database (LECTURE-RES-PRAC)'!B230))</f>
        <v/>
      </c>
      <c r="C235" s="119" t="str">
        <f>IF(C$6="LECTURE","",IF('Database (LECTURE-RES-PRAC)'!C230="","",'Database (LECTURE-RES-PRAC)'!C230))</f>
        <v/>
      </c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116" t="str">
        <f t="shared" si="99"/>
        <v/>
      </c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116" t="str">
        <f t="shared" si="2"/>
        <v/>
      </c>
      <c r="Z235" s="57"/>
      <c r="AA235" s="57"/>
      <c r="AB235" s="57"/>
      <c r="AC235" s="57"/>
      <c r="AD235" s="57"/>
      <c r="AE235" s="57"/>
      <c r="AF235" s="57"/>
      <c r="AG235" s="57"/>
      <c r="AH235" s="57"/>
      <c r="AI235" s="57"/>
      <c r="AJ235" s="117" t="str">
        <f t="shared" si="100"/>
        <v/>
      </c>
      <c r="AK235" s="120" t="str">
        <f t="shared" si="101"/>
        <v/>
      </c>
      <c r="AL235" s="92" t="str">
        <f t="shared" si="102"/>
        <v/>
      </c>
      <c r="AM235" s="92" t="str">
        <f t="shared" si="103"/>
        <v/>
      </c>
      <c r="AN235" s="120" t="str">
        <f t="shared" si="104"/>
        <v/>
      </c>
      <c r="AO235" s="92" t="str">
        <f t="shared" si="105"/>
        <v/>
      </c>
      <c r="AP235" s="92" t="str">
        <f t="shared" si="106"/>
        <v/>
      </c>
      <c r="AQ235" s="120" t="str">
        <f t="shared" si="107"/>
        <v/>
      </c>
      <c r="AR235" s="92" t="str">
        <f t="shared" si="108"/>
        <v/>
      </c>
      <c r="AS235" s="92" t="str">
        <f t="shared" si="109"/>
        <v/>
      </c>
      <c r="AT235" s="120" t="str">
        <f t="shared" si="110"/>
        <v/>
      </c>
      <c r="AU235" s="92" t="str">
        <f t="shared" si="111"/>
        <v/>
      </c>
      <c r="AV235" s="92" t="str">
        <f t="shared" si="112"/>
        <v/>
      </c>
      <c r="AW235" s="120" t="str">
        <f t="shared" si="113"/>
        <v/>
      </c>
      <c r="AX235" s="92" t="str">
        <f t="shared" si="114"/>
        <v/>
      </c>
      <c r="AY235" s="92" t="str">
        <f t="shared" si="115"/>
        <v/>
      </c>
      <c r="AZ235" s="91" t="str">
        <f t="shared" si="116"/>
        <v/>
      </c>
      <c r="BA235" s="92" t="str">
        <f t="shared" si="117"/>
        <v/>
      </c>
      <c r="BB235" s="92" t="str">
        <f t="shared" si="118"/>
        <v/>
      </c>
      <c r="BC235" s="91" t="str">
        <f t="shared" si="119"/>
        <v/>
      </c>
      <c r="BD235" s="92" t="str">
        <f t="shared" si="120"/>
        <v/>
      </c>
      <c r="BE235" s="92" t="str">
        <f t="shared" si="121"/>
        <v/>
      </c>
      <c r="BF235" s="91" t="str">
        <f t="shared" si="122"/>
        <v/>
      </c>
      <c r="BG235" s="92" t="str">
        <f t="shared" si="123"/>
        <v/>
      </c>
      <c r="BH235" s="92" t="str">
        <f t="shared" si="124"/>
        <v/>
      </c>
      <c r="BI235" s="91" t="str">
        <f t="shared" si="125"/>
        <v/>
      </c>
      <c r="BJ235" s="92" t="str">
        <f t="shared" si="126"/>
        <v/>
      </c>
      <c r="BK235" s="92" t="str">
        <f t="shared" si="127"/>
        <v/>
      </c>
      <c r="BL235" s="91" t="str">
        <f t="shared" si="128"/>
        <v/>
      </c>
      <c r="BM235" s="92" t="str">
        <f t="shared" si="129"/>
        <v/>
      </c>
      <c r="BN235" s="92" t="str">
        <f t="shared" si="130"/>
        <v/>
      </c>
    </row>
    <row r="236" spans="1:66" ht="15.75" customHeight="1">
      <c r="A236" s="119" t="str">
        <f>IF(A$6="LECTURE","",IF('Database (LECTURE-RES-PRAC)'!A231="","",'Database (LECTURE-RES-PRAC)'!A231))</f>
        <v/>
      </c>
      <c r="B236" s="119" t="str">
        <f>IF(B$6="LECTURE","",IF('Database (LECTURE-RES-PRAC)'!B231="","",'Database (LECTURE-RES-PRAC)'!B231))</f>
        <v/>
      </c>
      <c r="C236" s="119" t="str">
        <f>IF(C$6="LECTURE","",IF('Database (LECTURE-RES-PRAC)'!C231="","",'Database (LECTURE-RES-PRAC)'!C231))</f>
        <v/>
      </c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116" t="str">
        <f t="shared" si="99"/>
        <v/>
      </c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116" t="str">
        <f t="shared" si="2"/>
        <v/>
      </c>
      <c r="Z236" s="57"/>
      <c r="AA236" s="57"/>
      <c r="AB236" s="57"/>
      <c r="AC236" s="57"/>
      <c r="AD236" s="57"/>
      <c r="AE236" s="57"/>
      <c r="AF236" s="57"/>
      <c r="AG236" s="57"/>
      <c r="AH236" s="57"/>
      <c r="AI236" s="57"/>
      <c r="AJ236" s="117" t="str">
        <f t="shared" si="100"/>
        <v/>
      </c>
      <c r="AK236" s="120" t="str">
        <f t="shared" si="101"/>
        <v/>
      </c>
      <c r="AL236" s="92" t="str">
        <f t="shared" si="102"/>
        <v/>
      </c>
      <c r="AM236" s="92" t="str">
        <f t="shared" si="103"/>
        <v/>
      </c>
      <c r="AN236" s="120" t="str">
        <f t="shared" si="104"/>
        <v/>
      </c>
      <c r="AO236" s="92" t="str">
        <f t="shared" si="105"/>
        <v/>
      </c>
      <c r="AP236" s="92" t="str">
        <f t="shared" si="106"/>
        <v/>
      </c>
      <c r="AQ236" s="120" t="str">
        <f t="shared" si="107"/>
        <v/>
      </c>
      <c r="AR236" s="92" t="str">
        <f t="shared" si="108"/>
        <v/>
      </c>
      <c r="AS236" s="92" t="str">
        <f t="shared" si="109"/>
        <v/>
      </c>
      <c r="AT236" s="120" t="str">
        <f t="shared" si="110"/>
        <v/>
      </c>
      <c r="AU236" s="92" t="str">
        <f t="shared" si="111"/>
        <v/>
      </c>
      <c r="AV236" s="92" t="str">
        <f t="shared" si="112"/>
        <v/>
      </c>
      <c r="AW236" s="120" t="str">
        <f t="shared" si="113"/>
        <v/>
      </c>
      <c r="AX236" s="92" t="str">
        <f t="shared" si="114"/>
        <v/>
      </c>
      <c r="AY236" s="92" t="str">
        <f t="shared" si="115"/>
        <v/>
      </c>
      <c r="AZ236" s="91" t="str">
        <f t="shared" si="116"/>
        <v/>
      </c>
      <c r="BA236" s="92" t="str">
        <f t="shared" si="117"/>
        <v/>
      </c>
      <c r="BB236" s="92" t="str">
        <f t="shared" si="118"/>
        <v/>
      </c>
      <c r="BC236" s="91" t="str">
        <f t="shared" si="119"/>
        <v/>
      </c>
      <c r="BD236" s="92" t="str">
        <f t="shared" si="120"/>
        <v/>
      </c>
      <c r="BE236" s="92" t="str">
        <f t="shared" si="121"/>
        <v/>
      </c>
      <c r="BF236" s="91" t="str">
        <f t="shared" si="122"/>
        <v/>
      </c>
      <c r="BG236" s="92" t="str">
        <f t="shared" si="123"/>
        <v/>
      </c>
      <c r="BH236" s="92" t="str">
        <f t="shared" si="124"/>
        <v/>
      </c>
      <c r="BI236" s="91" t="str">
        <f t="shared" si="125"/>
        <v/>
      </c>
      <c r="BJ236" s="92" t="str">
        <f t="shared" si="126"/>
        <v/>
      </c>
      <c r="BK236" s="92" t="str">
        <f t="shared" si="127"/>
        <v/>
      </c>
      <c r="BL236" s="91" t="str">
        <f t="shared" si="128"/>
        <v/>
      </c>
      <c r="BM236" s="92" t="str">
        <f t="shared" si="129"/>
        <v/>
      </c>
      <c r="BN236" s="92" t="str">
        <f t="shared" si="130"/>
        <v/>
      </c>
    </row>
    <row r="237" spans="1:66" ht="15.75" customHeight="1">
      <c r="A237" s="119" t="str">
        <f>IF(A$6="LECTURE","",IF('Database (LECTURE-RES-PRAC)'!A232="","",'Database (LECTURE-RES-PRAC)'!A232))</f>
        <v/>
      </c>
      <c r="B237" s="119" t="str">
        <f>IF(B$6="LECTURE","",IF('Database (LECTURE-RES-PRAC)'!B232="","",'Database (LECTURE-RES-PRAC)'!B232))</f>
        <v/>
      </c>
      <c r="C237" s="119" t="str">
        <f>IF(C$6="LECTURE","",IF('Database (LECTURE-RES-PRAC)'!C232="","",'Database (LECTURE-RES-PRAC)'!C232))</f>
        <v/>
      </c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116" t="str">
        <f t="shared" si="99"/>
        <v/>
      </c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116" t="str">
        <f t="shared" si="2"/>
        <v/>
      </c>
      <c r="Z237" s="57"/>
      <c r="AA237" s="57"/>
      <c r="AB237" s="57"/>
      <c r="AC237" s="57"/>
      <c r="AD237" s="57"/>
      <c r="AE237" s="57"/>
      <c r="AF237" s="57"/>
      <c r="AG237" s="57"/>
      <c r="AH237" s="57"/>
      <c r="AI237" s="57"/>
      <c r="AJ237" s="117" t="str">
        <f t="shared" si="100"/>
        <v/>
      </c>
      <c r="AK237" s="120" t="str">
        <f t="shared" si="101"/>
        <v/>
      </c>
      <c r="AL237" s="92" t="str">
        <f t="shared" si="102"/>
        <v/>
      </c>
      <c r="AM237" s="92" t="str">
        <f t="shared" si="103"/>
        <v/>
      </c>
      <c r="AN237" s="120" t="str">
        <f t="shared" si="104"/>
        <v/>
      </c>
      <c r="AO237" s="92" t="str">
        <f t="shared" si="105"/>
        <v/>
      </c>
      <c r="AP237" s="92" t="str">
        <f t="shared" si="106"/>
        <v/>
      </c>
      <c r="AQ237" s="120" t="str">
        <f t="shared" si="107"/>
        <v/>
      </c>
      <c r="AR237" s="92" t="str">
        <f t="shared" si="108"/>
        <v/>
      </c>
      <c r="AS237" s="92" t="str">
        <f t="shared" si="109"/>
        <v/>
      </c>
      <c r="AT237" s="120" t="str">
        <f t="shared" si="110"/>
        <v/>
      </c>
      <c r="AU237" s="92" t="str">
        <f t="shared" si="111"/>
        <v/>
      </c>
      <c r="AV237" s="92" t="str">
        <f t="shared" si="112"/>
        <v/>
      </c>
      <c r="AW237" s="120" t="str">
        <f t="shared" si="113"/>
        <v/>
      </c>
      <c r="AX237" s="92" t="str">
        <f t="shared" si="114"/>
        <v/>
      </c>
      <c r="AY237" s="92" t="str">
        <f t="shared" si="115"/>
        <v/>
      </c>
      <c r="AZ237" s="91" t="str">
        <f t="shared" si="116"/>
        <v/>
      </c>
      <c r="BA237" s="92" t="str">
        <f t="shared" si="117"/>
        <v/>
      </c>
      <c r="BB237" s="92" t="str">
        <f t="shared" si="118"/>
        <v/>
      </c>
      <c r="BC237" s="91" t="str">
        <f t="shared" si="119"/>
        <v/>
      </c>
      <c r="BD237" s="92" t="str">
        <f t="shared" si="120"/>
        <v/>
      </c>
      <c r="BE237" s="92" t="str">
        <f t="shared" si="121"/>
        <v/>
      </c>
      <c r="BF237" s="91" t="str">
        <f t="shared" si="122"/>
        <v/>
      </c>
      <c r="BG237" s="92" t="str">
        <f t="shared" si="123"/>
        <v/>
      </c>
      <c r="BH237" s="92" t="str">
        <f t="shared" si="124"/>
        <v/>
      </c>
      <c r="BI237" s="91" t="str">
        <f t="shared" si="125"/>
        <v/>
      </c>
      <c r="BJ237" s="92" t="str">
        <f t="shared" si="126"/>
        <v/>
      </c>
      <c r="BK237" s="92" t="str">
        <f t="shared" si="127"/>
        <v/>
      </c>
      <c r="BL237" s="91" t="str">
        <f t="shared" si="128"/>
        <v/>
      </c>
      <c r="BM237" s="92" t="str">
        <f t="shared" si="129"/>
        <v/>
      </c>
      <c r="BN237" s="92" t="str">
        <f t="shared" si="130"/>
        <v/>
      </c>
    </row>
    <row r="238" spans="1:66" ht="15.75" customHeight="1">
      <c r="A238" s="119" t="str">
        <f>IF(A$6="LECTURE","",IF('Database (LECTURE-RES-PRAC)'!A233="","",'Database (LECTURE-RES-PRAC)'!A233))</f>
        <v/>
      </c>
      <c r="B238" s="119" t="str">
        <f>IF(B$6="LECTURE","",IF('Database (LECTURE-RES-PRAC)'!B233="","",'Database (LECTURE-RES-PRAC)'!B233))</f>
        <v/>
      </c>
      <c r="C238" s="119" t="str">
        <f>IF(C$6="LECTURE","",IF('Database (LECTURE-RES-PRAC)'!C233="","",'Database (LECTURE-RES-PRAC)'!C233))</f>
        <v/>
      </c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116" t="str">
        <f t="shared" ref="N238:N276" si="131">IF(B238&lt;&gt;"",SUM(D238:M238),"")</f>
        <v/>
      </c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116" t="str">
        <f t="shared" si="2"/>
        <v/>
      </c>
      <c r="Z238" s="57"/>
      <c r="AA238" s="57"/>
      <c r="AB238" s="57"/>
      <c r="AC238" s="57"/>
      <c r="AD238" s="57"/>
      <c r="AE238" s="57"/>
      <c r="AF238" s="57"/>
      <c r="AG238" s="57"/>
      <c r="AH238" s="57"/>
      <c r="AI238" s="57"/>
      <c r="AJ238" s="117" t="str">
        <f t="shared" si="100"/>
        <v/>
      </c>
      <c r="AK238" s="120" t="str">
        <f t="shared" si="101"/>
        <v/>
      </c>
      <c r="AL238" s="92" t="str">
        <f t="shared" si="102"/>
        <v/>
      </c>
      <c r="AM238" s="92" t="str">
        <f t="shared" si="103"/>
        <v/>
      </c>
      <c r="AN238" s="120" t="str">
        <f t="shared" si="104"/>
        <v/>
      </c>
      <c r="AO238" s="92" t="str">
        <f t="shared" si="105"/>
        <v/>
      </c>
      <c r="AP238" s="92" t="str">
        <f t="shared" si="106"/>
        <v/>
      </c>
      <c r="AQ238" s="120" t="str">
        <f t="shared" si="107"/>
        <v/>
      </c>
      <c r="AR238" s="92" t="str">
        <f t="shared" si="108"/>
        <v/>
      </c>
      <c r="AS238" s="92" t="str">
        <f t="shared" si="109"/>
        <v/>
      </c>
      <c r="AT238" s="120" t="str">
        <f t="shared" si="110"/>
        <v/>
      </c>
      <c r="AU238" s="92" t="str">
        <f t="shared" si="111"/>
        <v/>
      </c>
      <c r="AV238" s="92" t="str">
        <f t="shared" si="112"/>
        <v/>
      </c>
      <c r="AW238" s="120" t="str">
        <f t="shared" si="113"/>
        <v/>
      </c>
      <c r="AX238" s="92" t="str">
        <f t="shared" si="114"/>
        <v/>
      </c>
      <c r="AY238" s="92" t="str">
        <f t="shared" si="115"/>
        <v/>
      </c>
      <c r="AZ238" s="91" t="str">
        <f t="shared" si="116"/>
        <v/>
      </c>
      <c r="BA238" s="92" t="str">
        <f t="shared" si="117"/>
        <v/>
      </c>
      <c r="BB238" s="92" t="str">
        <f t="shared" si="118"/>
        <v/>
      </c>
      <c r="BC238" s="91" t="str">
        <f t="shared" si="119"/>
        <v/>
      </c>
      <c r="BD238" s="92" t="str">
        <f t="shared" si="120"/>
        <v/>
      </c>
      <c r="BE238" s="92" t="str">
        <f t="shared" si="121"/>
        <v/>
      </c>
      <c r="BF238" s="91" t="str">
        <f t="shared" si="122"/>
        <v/>
      </c>
      <c r="BG238" s="92" t="str">
        <f t="shared" si="123"/>
        <v/>
      </c>
      <c r="BH238" s="92" t="str">
        <f t="shared" si="124"/>
        <v/>
      </c>
      <c r="BI238" s="91" t="str">
        <f t="shared" si="125"/>
        <v/>
      </c>
      <c r="BJ238" s="92" t="str">
        <f t="shared" si="126"/>
        <v/>
      </c>
      <c r="BK238" s="92" t="str">
        <f t="shared" si="127"/>
        <v/>
      </c>
      <c r="BL238" s="91" t="str">
        <f t="shared" si="128"/>
        <v/>
      </c>
      <c r="BM238" s="92" t="str">
        <f t="shared" si="129"/>
        <v/>
      </c>
      <c r="BN238" s="92" t="str">
        <f t="shared" si="130"/>
        <v/>
      </c>
    </row>
    <row r="239" spans="1:66" ht="15.75" customHeight="1">
      <c r="A239" s="119" t="str">
        <f>IF(A$6="LECTURE","",IF('Database (LECTURE-RES-PRAC)'!A234="","",'Database (LECTURE-RES-PRAC)'!A234))</f>
        <v/>
      </c>
      <c r="B239" s="119" t="str">
        <f>IF(B$6="LECTURE","",IF('Database (LECTURE-RES-PRAC)'!B234="","",'Database (LECTURE-RES-PRAC)'!B234))</f>
        <v/>
      </c>
      <c r="C239" s="119" t="str">
        <f>IF(C$6="LECTURE","",IF('Database (LECTURE-RES-PRAC)'!C234="","",'Database (LECTURE-RES-PRAC)'!C234))</f>
        <v/>
      </c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116" t="str">
        <f t="shared" si="131"/>
        <v/>
      </c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116" t="str">
        <f t="shared" si="2"/>
        <v/>
      </c>
      <c r="Z239" s="57"/>
      <c r="AA239" s="57"/>
      <c r="AB239" s="57"/>
      <c r="AC239" s="57"/>
      <c r="AD239" s="57"/>
      <c r="AE239" s="57"/>
      <c r="AF239" s="57"/>
      <c r="AG239" s="57"/>
      <c r="AH239" s="57"/>
      <c r="AI239" s="57"/>
      <c r="AJ239" s="117" t="str">
        <f t="shared" si="100"/>
        <v/>
      </c>
      <c r="AK239" s="120" t="str">
        <f t="shared" si="101"/>
        <v/>
      </c>
      <c r="AL239" s="92" t="str">
        <f t="shared" si="102"/>
        <v/>
      </c>
      <c r="AM239" s="92" t="str">
        <f t="shared" si="103"/>
        <v/>
      </c>
      <c r="AN239" s="120" t="str">
        <f t="shared" si="104"/>
        <v/>
      </c>
      <c r="AO239" s="92" t="str">
        <f t="shared" si="105"/>
        <v/>
      </c>
      <c r="AP239" s="92" t="str">
        <f t="shared" si="106"/>
        <v/>
      </c>
      <c r="AQ239" s="120" t="str">
        <f t="shared" si="107"/>
        <v/>
      </c>
      <c r="AR239" s="92" t="str">
        <f t="shared" si="108"/>
        <v/>
      </c>
      <c r="AS239" s="92" t="str">
        <f t="shared" si="109"/>
        <v/>
      </c>
      <c r="AT239" s="120" t="str">
        <f t="shared" si="110"/>
        <v/>
      </c>
      <c r="AU239" s="92" t="str">
        <f t="shared" si="111"/>
        <v/>
      </c>
      <c r="AV239" s="92" t="str">
        <f t="shared" si="112"/>
        <v/>
      </c>
      <c r="AW239" s="120" t="str">
        <f t="shared" si="113"/>
        <v/>
      </c>
      <c r="AX239" s="92" t="str">
        <f t="shared" si="114"/>
        <v/>
      </c>
      <c r="AY239" s="92" t="str">
        <f t="shared" si="115"/>
        <v/>
      </c>
      <c r="AZ239" s="91" t="str">
        <f t="shared" si="116"/>
        <v/>
      </c>
      <c r="BA239" s="92" t="str">
        <f t="shared" si="117"/>
        <v/>
      </c>
      <c r="BB239" s="92" t="str">
        <f t="shared" si="118"/>
        <v/>
      </c>
      <c r="BC239" s="91" t="str">
        <f t="shared" si="119"/>
        <v/>
      </c>
      <c r="BD239" s="92" t="str">
        <f t="shared" si="120"/>
        <v/>
      </c>
      <c r="BE239" s="92" t="str">
        <f t="shared" si="121"/>
        <v/>
      </c>
      <c r="BF239" s="91" t="str">
        <f t="shared" si="122"/>
        <v/>
      </c>
      <c r="BG239" s="92" t="str">
        <f t="shared" si="123"/>
        <v/>
      </c>
      <c r="BH239" s="92" t="str">
        <f t="shared" si="124"/>
        <v/>
      </c>
      <c r="BI239" s="91" t="str">
        <f t="shared" si="125"/>
        <v/>
      </c>
      <c r="BJ239" s="92" t="str">
        <f t="shared" si="126"/>
        <v/>
      </c>
      <c r="BK239" s="92" t="str">
        <f t="shared" si="127"/>
        <v/>
      </c>
      <c r="BL239" s="91" t="str">
        <f t="shared" si="128"/>
        <v/>
      </c>
      <c r="BM239" s="92" t="str">
        <f t="shared" si="129"/>
        <v/>
      </c>
      <c r="BN239" s="92" t="str">
        <f t="shared" si="130"/>
        <v/>
      </c>
    </row>
    <row r="240" spans="1:66" ht="15.75" customHeight="1">
      <c r="A240" s="119" t="str">
        <f>IF(A$6="LECTURE","",IF('Database (LECTURE-RES-PRAC)'!A235="","",'Database (LECTURE-RES-PRAC)'!A235))</f>
        <v/>
      </c>
      <c r="B240" s="119" t="str">
        <f>IF(B$6="LECTURE","",IF('Database (LECTURE-RES-PRAC)'!B235="","",'Database (LECTURE-RES-PRAC)'!B235))</f>
        <v/>
      </c>
      <c r="C240" s="119" t="str">
        <f>IF(C$6="LECTURE","",IF('Database (LECTURE-RES-PRAC)'!C235="","",'Database (LECTURE-RES-PRAC)'!C235))</f>
        <v/>
      </c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116" t="str">
        <f t="shared" si="131"/>
        <v/>
      </c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116" t="str">
        <f t="shared" si="2"/>
        <v/>
      </c>
      <c r="Z240" s="57"/>
      <c r="AA240" s="57"/>
      <c r="AB240" s="57"/>
      <c r="AC240" s="57"/>
      <c r="AD240" s="57"/>
      <c r="AE240" s="57"/>
      <c r="AF240" s="57"/>
      <c r="AG240" s="57"/>
      <c r="AH240" s="57"/>
      <c r="AI240" s="57"/>
      <c r="AJ240" s="117" t="str">
        <f t="shared" si="100"/>
        <v/>
      </c>
      <c r="AK240" s="120" t="str">
        <f t="shared" si="101"/>
        <v/>
      </c>
      <c r="AL240" s="92" t="str">
        <f t="shared" si="102"/>
        <v/>
      </c>
      <c r="AM240" s="92" t="str">
        <f t="shared" si="103"/>
        <v/>
      </c>
      <c r="AN240" s="120" t="str">
        <f t="shared" si="104"/>
        <v/>
      </c>
      <c r="AO240" s="92" t="str">
        <f t="shared" si="105"/>
        <v/>
      </c>
      <c r="AP240" s="92" t="str">
        <f t="shared" si="106"/>
        <v/>
      </c>
      <c r="AQ240" s="120" t="str">
        <f t="shared" si="107"/>
        <v/>
      </c>
      <c r="AR240" s="92" t="str">
        <f t="shared" si="108"/>
        <v/>
      </c>
      <c r="AS240" s="92" t="str">
        <f t="shared" si="109"/>
        <v/>
      </c>
      <c r="AT240" s="120" t="str">
        <f t="shared" si="110"/>
        <v/>
      </c>
      <c r="AU240" s="92" t="str">
        <f t="shared" si="111"/>
        <v/>
      </c>
      <c r="AV240" s="92" t="str">
        <f t="shared" si="112"/>
        <v/>
      </c>
      <c r="AW240" s="120" t="str">
        <f t="shared" si="113"/>
        <v/>
      </c>
      <c r="AX240" s="92" t="str">
        <f t="shared" si="114"/>
        <v/>
      </c>
      <c r="AY240" s="92" t="str">
        <f t="shared" si="115"/>
        <v/>
      </c>
      <c r="AZ240" s="91" t="str">
        <f t="shared" si="116"/>
        <v/>
      </c>
      <c r="BA240" s="92" t="str">
        <f t="shared" si="117"/>
        <v/>
      </c>
      <c r="BB240" s="92" t="str">
        <f t="shared" si="118"/>
        <v/>
      </c>
      <c r="BC240" s="91" t="str">
        <f t="shared" si="119"/>
        <v/>
      </c>
      <c r="BD240" s="92" t="str">
        <f t="shared" si="120"/>
        <v/>
      </c>
      <c r="BE240" s="92" t="str">
        <f t="shared" si="121"/>
        <v/>
      </c>
      <c r="BF240" s="91" t="str">
        <f t="shared" si="122"/>
        <v/>
      </c>
      <c r="BG240" s="92" t="str">
        <f t="shared" si="123"/>
        <v/>
      </c>
      <c r="BH240" s="92" t="str">
        <f t="shared" si="124"/>
        <v/>
      </c>
      <c r="BI240" s="91" t="str">
        <f t="shared" si="125"/>
        <v/>
      </c>
      <c r="BJ240" s="92" t="str">
        <f t="shared" si="126"/>
        <v/>
      </c>
      <c r="BK240" s="92" t="str">
        <f t="shared" si="127"/>
        <v/>
      </c>
      <c r="BL240" s="91" t="str">
        <f t="shared" si="128"/>
        <v/>
      </c>
      <c r="BM240" s="92" t="str">
        <f t="shared" si="129"/>
        <v/>
      </c>
      <c r="BN240" s="92" t="str">
        <f t="shared" si="130"/>
        <v/>
      </c>
    </row>
    <row r="241" spans="1:66" ht="15.75" customHeight="1">
      <c r="A241" s="119" t="str">
        <f>IF(A$6="LECTURE","",IF('Database (LECTURE-RES-PRAC)'!A236="","",'Database (LECTURE-RES-PRAC)'!A236))</f>
        <v/>
      </c>
      <c r="B241" s="119" t="str">
        <f>IF(B$6="LECTURE","",IF('Database (LECTURE-RES-PRAC)'!B236="","",'Database (LECTURE-RES-PRAC)'!B236))</f>
        <v/>
      </c>
      <c r="C241" s="119" t="str">
        <f>IF(C$6="LECTURE","",IF('Database (LECTURE-RES-PRAC)'!C236="","",'Database (LECTURE-RES-PRAC)'!C236))</f>
        <v/>
      </c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116" t="str">
        <f t="shared" si="131"/>
        <v/>
      </c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116" t="str">
        <f t="shared" si="2"/>
        <v/>
      </c>
      <c r="Z241" s="57"/>
      <c r="AA241" s="57"/>
      <c r="AB241" s="57"/>
      <c r="AC241" s="57"/>
      <c r="AD241" s="57"/>
      <c r="AE241" s="57"/>
      <c r="AF241" s="57"/>
      <c r="AG241" s="57"/>
      <c r="AH241" s="57"/>
      <c r="AI241" s="57"/>
      <c r="AJ241" s="117" t="str">
        <f t="shared" si="100"/>
        <v/>
      </c>
      <c r="AK241" s="120" t="str">
        <f t="shared" si="101"/>
        <v/>
      </c>
      <c r="AL241" s="92" t="str">
        <f t="shared" si="102"/>
        <v/>
      </c>
      <c r="AM241" s="92" t="str">
        <f t="shared" si="103"/>
        <v/>
      </c>
      <c r="AN241" s="120" t="str">
        <f t="shared" si="104"/>
        <v/>
      </c>
      <c r="AO241" s="92" t="str">
        <f t="shared" si="105"/>
        <v/>
      </c>
      <c r="AP241" s="92" t="str">
        <f t="shared" si="106"/>
        <v/>
      </c>
      <c r="AQ241" s="120" t="str">
        <f t="shared" si="107"/>
        <v/>
      </c>
      <c r="AR241" s="92" t="str">
        <f t="shared" si="108"/>
        <v/>
      </c>
      <c r="AS241" s="92" t="str">
        <f t="shared" si="109"/>
        <v/>
      </c>
      <c r="AT241" s="120" t="str">
        <f t="shared" si="110"/>
        <v/>
      </c>
      <c r="AU241" s="92" t="str">
        <f t="shared" si="111"/>
        <v/>
      </c>
      <c r="AV241" s="92" t="str">
        <f t="shared" si="112"/>
        <v/>
      </c>
      <c r="AW241" s="120" t="str">
        <f t="shared" si="113"/>
        <v/>
      </c>
      <c r="AX241" s="92" t="str">
        <f t="shared" si="114"/>
        <v/>
      </c>
      <c r="AY241" s="92" t="str">
        <f t="shared" si="115"/>
        <v/>
      </c>
      <c r="AZ241" s="91" t="str">
        <f t="shared" si="116"/>
        <v/>
      </c>
      <c r="BA241" s="92" t="str">
        <f t="shared" si="117"/>
        <v/>
      </c>
      <c r="BB241" s="92" t="str">
        <f t="shared" si="118"/>
        <v/>
      </c>
      <c r="BC241" s="91" t="str">
        <f t="shared" si="119"/>
        <v/>
      </c>
      <c r="BD241" s="92" t="str">
        <f t="shared" si="120"/>
        <v/>
      </c>
      <c r="BE241" s="92" t="str">
        <f t="shared" si="121"/>
        <v/>
      </c>
      <c r="BF241" s="91" t="str">
        <f t="shared" si="122"/>
        <v/>
      </c>
      <c r="BG241" s="92" t="str">
        <f t="shared" si="123"/>
        <v/>
      </c>
      <c r="BH241" s="92" t="str">
        <f t="shared" si="124"/>
        <v/>
      </c>
      <c r="BI241" s="91" t="str">
        <f t="shared" si="125"/>
        <v/>
      </c>
      <c r="BJ241" s="92" t="str">
        <f t="shared" si="126"/>
        <v/>
      </c>
      <c r="BK241" s="92" t="str">
        <f t="shared" si="127"/>
        <v/>
      </c>
      <c r="BL241" s="91" t="str">
        <f t="shared" si="128"/>
        <v/>
      </c>
      <c r="BM241" s="92" t="str">
        <f t="shared" si="129"/>
        <v/>
      </c>
      <c r="BN241" s="92" t="str">
        <f t="shared" si="130"/>
        <v/>
      </c>
    </row>
    <row r="242" spans="1:66" ht="15.75" customHeight="1">
      <c r="A242" s="119" t="str">
        <f>IF(A$6="LECTURE","",IF('Database (LECTURE-RES-PRAC)'!A237="","",'Database (LECTURE-RES-PRAC)'!A237))</f>
        <v/>
      </c>
      <c r="B242" s="119" t="str">
        <f>IF(B$6="LECTURE","",IF('Database (LECTURE-RES-PRAC)'!B237="","",'Database (LECTURE-RES-PRAC)'!B237))</f>
        <v/>
      </c>
      <c r="C242" s="119" t="str">
        <f>IF(C$6="LECTURE","",IF('Database (LECTURE-RES-PRAC)'!C237="","",'Database (LECTURE-RES-PRAC)'!C237))</f>
        <v/>
      </c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116" t="str">
        <f t="shared" si="131"/>
        <v/>
      </c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116" t="str">
        <f t="shared" si="2"/>
        <v/>
      </c>
      <c r="Z242" s="57"/>
      <c r="AA242" s="57"/>
      <c r="AB242" s="57"/>
      <c r="AC242" s="57"/>
      <c r="AD242" s="57"/>
      <c r="AE242" s="57"/>
      <c r="AF242" s="57"/>
      <c r="AG242" s="57"/>
      <c r="AH242" s="57"/>
      <c r="AI242" s="57"/>
      <c r="AJ242" s="117" t="str">
        <f t="shared" si="100"/>
        <v/>
      </c>
      <c r="AK242" s="120" t="str">
        <f t="shared" si="101"/>
        <v/>
      </c>
      <c r="AL242" s="92" t="str">
        <f t="shared" si="102"/>
        <v/>
      </c>
      <c r="AM242" s="92" t="str">
        <f t="shared" si="103"/>
        <v/>
      </c>
      <c r="AN242" s="120" t="str">
        <f t="shared" si="104"/>
        <v/>
      </c>
      <c r="AO242" s="92" t="str">
        <f t="shared" si="105"/>
        <v/>
      </c>
      <c r="AP242" s="92" t="str">
        <f t="shared" si="106"/>
        <v/>
      </c>
      <c r="AQ242" s="120" t="str">
        <f t="shared" si="107"/>
        <v/>
      </c>
      <c r="AR242" s="92" t="str">
        <f t="shared" si="108"/>
        <v/>
      </c>
      <c r="AS242" s="92" t="str">
        <f t="shared" si="109"/>
        <v/>
      </c>
      <c r="AT242" s="120" t="str">
        <f t="shared" si="110"/>
        <v/>
      </c>
      <c r="AU242" s="92" t="str">
        <f t="shared" si="111"/>
        <v/>
      </c>
      <c r="AV242" s="92" t="str">
        <f t="shared" si="112"/>
        <v/>
      </c>
      <c r="AW242" s="120" t="str">
        <f t="shared" si="113"/>
        <v/>
      </c>
      <c r="AX242" s="92" t="str">
        <f t="shared" si="114"/>
        <v/>
      </c>
      <c r="AY242" s="92" t="str">
        <f t="shared" si="115"/>
        <v/>
      </c>
      <c r="AZ242" s="91" t="str">
        <f t="shared" si="116"/>
        <v/>
      </c>
      <c r="BA242" s="92" t="str">
        <f t="shared" si="117"/>
        <v/>
      </c>
      <c r="BB242" s="92" t="str">
        <f t="shared" si="118"/>
        <v/>
      </c>
      <c r="BC242" s="91" t="str">
        <f t="shared" si="119"/>
        <v/>
      </c>
      <c r="BD242" s="92" t="str">
        <f t="shared" si="120"/>
        <v/>
      </c>
      <c r="BE242" s="92" t="str">
        <f t="shared" si="121"/>
        <v/>
      </c>
      <c r="BF242" s="91" t="str">
        <f t="shared" si="122"/>
        <v/>
      </c>
      <c r="BG242" s="92" t="str">
        <f t="shared" si="123"/>
        <v/>
      </c>
      <c r="BH242" s="92" t="str">
        <f t="shared" si="124"/>
        <v/>
      </c>
      <c r="BI242" s="91" t="str">
        <f t="shared" si="125"/>
        <v/>
      </c>
      <c r="BJ242" s="92" t="str">
        <f t="shared" si="126"/>
        <v/>
      </c>
      <c r="BK242" s="92" t="str">
        <f t="shared" si="127"/>
        <v/>
      </c>
      <c r="BL242" s="91" t="str">
        <f t="shared" si="128"/>
        <v/>
      </c>
      <c r="BM242" s="92" t="str">
        <f t="shared" si="129"/>
        <v/>
      </c>
      <c r="BN242" s="92" t="str">
        <f t="shared" si="130"/>
        <v/>
      </c>
    </row>
    <row r="243" spans="1:66" ht="15.75" customHeight="1">
      <c r="A243" s="119" t="str">
        <f>IF(A$6="LECTURE","",IF('Database (LECTURE-RES-PRAC)'!A238="","",'Database (LECTURE-RES-PRAC)'!A238))</f>
        <v/>
      </c>
      <c r="B243" s="119" t="str">
        <f>IF(B$6="LECTURE","",IF('Database (LECTURE-RES-PRAC)'!B238="","",'Database (LECTURE-RES-PRAC)'!B238))</f>
        <v/>
      </c>
      <c r="C243" s="119" t="str">
        <f>IF(C$6="LECTURE","",IF('Database (LECTURE-RES-PRAC)'!C238="","",'Database (LECTURE-RES-PRAC)'!C238))</f>
        <v/>
      </c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116" t="str">
        <f t="shared" si="131"/>
        <v/>
      </c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116" t="str">
        <f t="shared" si="2"/>
        <v/>
      </c>
      <c r="Z243" s="57"/>
      <c r="AA243" s="57"/>
      <c r="AB243" s="57"/>
      <c r="AC243" s="57"/>
      <c r="AD243" s="57"/>
      <c r="AE243" s="57"/>
      <c r="AF243" s="57"/>
      <c r="AG243" s="57"/>
      <c r="AH243" s="57"/>
      <c r="AI243" s="57"/>
      <c r="AJ243" s="117" t="str">
        <f t="shared" si="100"/>
        <v/>
      </c>
      <c r="AK243" s="120" t="str">
        <f t="shared" si="101"/>
        <v/>
      </c>
      <c r="AL243" s="92" t="str">
        <f t="shared" si="102"/>
        <v/>
      </c>
      <c r="AM243" s="92" t="str">
        <f t="shared" si="103"/>
        <v/>
      </c>
      <c r="AN243" s="120" t="str">
        <f t="shared" si="104"/>
        <v/>
      </c>
      <c r="AO243" s="92" t="str">
        <f t="shared" si="105"/>
        <v/>
      </c>
      <c r="AP243" s="92" t="str">
        <f t="shared" si="106"/>
        <v/>
      </c>
      <c r="AQ243" s="120" t="str">
        <f t="shared" si="107"/>
        <v/>
      </c>
      <c r="AR243" s="92" t="str">
        <f t="shared" si="108"/>
        <v/>
      </c>
      <c r="AS243" s="92" t="str">
        <f t="shared" si="109"/>
        <v/>
      </c>
      <c r="AT243" s="120" t="str">
        <f t="shared" si="110"/>
        <v/>
      </c>
      <c r="AU243" s="92" t="str">
        <f t="shared" si="111"/>
        <v/>
      </c>
      <c r="AV243" s="92" t="str">
        <f t="shared" si="112"/>
        <v/>
      </c>
      <c r="AW243" s="120" t="str">
        <f t="shared" si="113"/>
        <v/>
      </c>
      <c r="AX243" s="92" t="str">
        <f t="shared" si="114"/>
        <v/>
      </c>
      <c r="AY243" s="92" t="str">
        <f t="shared" si="115"/>
        <v/>
      </c>
      <c r="AZ243" s="91" t="str">
        <f t="shared" si="116"/>
        <v/>
      </c>
      <c r="BA243" s="92" t="str">
        <f t="shared" si="117"/>
        <v/>
      </c>
      <c r="BB243" s="92" t="str">
        <f t="shared" si="118"/>
        <v/>
      </c>
      <c r="BC243" s="91" t="str">
        <f t="shared" si="119"/>
        <v/>
      </c>
      <c r="BD243" s="92" t="str">
        <f t="shared" si="120"/>
        <v/>
      </c>
      <c r="BE243" s="92" t="str">
        <f t="shared" si="121"/>
        <v/>
      </c>
      <c r="BF243" s="91" t="str">
        <f t="shared" si="122"/>
        <v/>
      </c>
      <c r="BG243" s="92" t="str">
        <f t="shared" si="123"/>
        <v/>
      </c>
      <c r="BH243" s="92" t="str">
        <f t="shared" si="124"/>
        <v/>
      </c>
      <c r="BI243" s="91" t="str">
        <f t="shared" si="125"/>
        <v/>
      </c>
      <c r="BJ243" s="92" t="str">
        <f t="shared" si="126"/>
        <v/>
      </c>
      <c r="BK243" s="92" t="str">
        <f t="shared" si="127"/>
        <v/>
      </c>
      <c r="BL243" s="91" t="str">
        <f t="shared" si="128"/>
        <v/>
      </c>
      <c r="BM243" s="92" t="str">
        <f t="shared" si="129"/>
        <v/>
      </c>
      <c r="BN243" s="92" t="str">
        <f t="shared" si="130"/>
        <v/>
      </c>
    </row>
    <row r="244" spans="1:66" ht="15.75" customHeight="1">
      <c r="A244" s="119" t="str">
        <f>IF(A$6="LECTURE","",IF('Database (LECTURE-RES-PRAC)'!A239="","",'Database (LECTURE-RES-PRAC)'!A239))</f>
        <v/>
      </c>
      <c r="B244" s="119" t="str">
        <f>IF(B$6="LECTURE","",IF('Database (LECTURE-RES-PRAC)'!B239="","",'Database (LECTURE-RES-PRAC)'!B239))</f>
        <v/>
      </c>
      <c r="C244" s="119" t="str">
        <f>IF(C$6="LECTURE","",IF('Database (LECTURE-RES-PRAC)'!C239="","",'Database (LECTURE-RES-PRAC)'!C239))</f>
        <v/>
      </c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116" t="str">
        <f t="shared" si="131"/>
        <v/>
      </c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116" t="str">
        <f t="shared" si="2"/>
        <v/>
      </c>
      <c r="Z244" s="57"/>
      <c r="AA244" s="57"/>
      <c r="AB244" s="57"/>
      <c r="AC244" s="57"/>
      <c r="AD244" s="57"/>
      <c r="AE244" s="57"/>
      <c r="AF244" s="57"/>
      <c r="AG244" s="57"/>
      <c r="AH244" s="57"/>
      <c r="AI244" s="57"/>
      <c r="AJ244" s="117" t="str">
        <f t="shared" si="100"/>
        <v/>
      </c>
      <c r="AK244" s="120" t="str">
        <f t="shared" si="101"/>
        <v/>
      </c>
      <c r="AL244" s="92" t="str">
        <f t="shared" si="102"/>
        <v/>
      </c>
      <c r="AM244" s="92" t="str">
        <f t="shared" si="103"/>
        <v/>
      </c>
      <c r="AN244" s="120" t="str">
        <f t="shared" si="104"/>
        <v/>
      </c>
      <c r="AO244" s="92" t="str">
        <f t="shared" si="105"/>
        <v/>
      </c>
      <c r="AP244" s="92" t="str">
        <f t="shared" si="106"/>
        <v/>
      </c>
      <c r="AQ244" s="120" t="str">
        <f t="shared" si="107"/>
        <v/>
      </c>
      <c r="AR244" s="92" t="str">
        <f t="shared" si="108"/>
        <v/>
      </c>
      <c r="AS244" s="92" t="str">
        <f t="shared" si="109"/>
        <v/>
      </c>
      <c r="AT244" s="120" t="str">
        <f t="shared" si="110"/>
        <v/>
      </c>
      <c r="AU244" s="92" t="str">
        <f t="shared" si="111"/>
        <v/>
      </c>
      <c r="AV244" s="92" t="str">
        <f t="shared" si="112"/>
        <v/>
      </c>
      <c r="AW244" s="120" t="str">
        <f t="shared" si="113"/>
        <v/>
      </c>
      <c r="AX244" s="92" t="str">
        <f t="shared" si="114"/>
        <v/>
      </c>
      <c r="AY244" s="92" t="str">
        <f t="shared" si="115"/>
        <v/>
      </c>
      <c r="AZ244" s="91" t="str">
        <f t="shared" si="116"/>
        <v/>
      </c>
      <c r="BA244" s="92" t="str">
        <f t="shared" si="117"/>
        <v/>
      </c>
      <c r="BB244" s="92" t="str">
        <f t="shared" si="118"/>
        <v/>
      </c>
      <c r="BC244" s="91" t="str">
        <f t="shared" si="119"/>
        <v/>
      </c>
      <c r="BD244" s="92" t="str">
        <f t="shared" si="120"/>
        <v/>
      </c>
      <c r="BE244" s="92" t="str">
        <f t="shared" si="121"/>
        <v/>
      </c>
      <c r="BF244" s="91" t="str">
        <f t="shared" si="122"/>
        <v/>
      </c>
      <c r="BG244" s="92" t="str">
        <f t="shared" si="123"/>
        <v/>
      </c>
      <c r="BH244" s="92" t="str">
        <f t="shared" si="124"/>
        <v/>
      </c>
      <c r="BI244" s="91" t="str">
        <f t="shared" si="125"/>
        <v/>
      </c>
      <c r="BJ244" s="92" t="str">
        <f t="shared" si="126"/>
        <v/>
      </c>
      <c r="BK244" s="92" t="str">
        <f t="shared" si="127"/>
        <v/>
      </c>
      <c r="BL244" s="91" t="str">
        <f t="shared" si="128"/>
        <v/>
      </c>
      <c r="BM244" s="92" t="str">
        <f t="shared" si="129"/>
        <v/>
      </c>
      <c r="BN244" s="92" t="str">
        <f t="shared" si="130"/>
        <v/>
      </c>
    </row>
    <row r="245" spans="1:66" ht="15.75" customHeight="1">
      <c r="A245" s="119" t="str">
        <f>IF(A$6="LECTURE","",IF('Database (LECTURE-RES-PRAC)'!A240="","",'Database (LECTURE-RES-PRAC)'!A240))</f>
        <v/>
      </c>
      <c r="B245" s="119" t="str">
        <f>IF(B$6="LECTURE","",IF('Database (LECTURE-RES-PRAC)'!B240="","",'Database (LECTURE-RES-PRAC)'!B240))</f>
        <v/>
      </c>
      <c r="C245" s="119" t="str">
        <f>IF(C$6="LECTURE","",IF('Database (LECTURE-RES-PRAC)'!C240="","",'Database (LECTURE-RES-PRAC)'!C240))</f>
        <v/>
      </c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116" t="str">
        <f t="shared" si="131"/>
        <v/>
      </c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116" t="str">
        <f t="shared" si="2"/>
        <v/>
      </c>
      <c r="Z245" s="57"/>
      <c r="AA245" s="57"/>
      <c r="AB245" s="57"/>
      <c r="AC245" s="57"/>
      <c r="AD245" s="57"/>
      <c r="AE245" s="57"/>
      <c r="AF245" s="57"/>
      <c r="AG245" s="57"/>
      <c r="AH245" s="57"/>
      <c r="AI245" s="57"/>
      <c r="AJ245" s="117" t="str">
        <f t="shared" si="100"/>
        <v/>
      </c>
      <c r="AK245" s="120" t="str">
        <f t="shared" si="101"/>
        <v/>
      </c>
      <c r="AL245" s="92" t="str">
        <f t="shared" si="102"/>
        <v/>
      </c>
      <c r="AM245" s="92" t="str">
        <f t="shared" si="103"/>
        <v/>
      </c>
      <c r="AN245" s="120" t="str">
        <f t="shared" si="104"/>
        <v/>
      </c>
      <c r="AO245" s="92" t="str">
        <f t="shared" si="105"/>
        <v/>
      </c>
      <c r="AP245" s="92" t="str">
        <f t="shared" si="106"/>
        <v/>
      </c>
      <c r="AQ245" s="120" t="str">
        <f t="shared" si="107"/>
        <v/>
      </c>
      <c r="AR245" s="92" t="str">
        <f t="shared" si="108"/>
        <v/>
      </c>
      <c r="AS245" s="92" t="str">
        <f t="shared" si="109"/>
        <v/>
      </c>
      <c r="AT245" s="120" t="str">
        <f t="shared" si="110"/>
        <v/>
      </c>
      <c r="AU245" s="92" t="str">
        <f t="shared" si="111"/>
        <v/>
      </c>
      <c r="AV245" s="92" t="str">
        <f t="shared" si="112"/>
        <v/>
      </c>
      <c r="AW245" s="120" t="str">
        <f t="shared" si="113"/>
        <v/>
      </c>
      <c r="AX245" s="92" t="str">
        <f t="shared" si="114"/>
        <v/>
      </c>
      <c r="AY245" s="92" t="str">
        <f t="shared" si="115"/>
        <v/>
      </c>
      <c r="AZ245" s="91" t="str">
        <f t="shared" si="116"/>
        <v/>
      </c>
      <c r="BA245" s="92" t="str">
        <f t="shared" si="117"/>
        <v/>
      </c>
      <c r="BB245" s="92" t="str">
        <f t="shared" si="118"/>
        <v/>
      </c>
      <c r="BC245" s="91" t="str">
        <f t="shared" si="119"/>
        <v/>
      </c>
      <c r="BD245" s="92" t="str">
        <f t="shared" si="120"/>
        <v/>
      </c>
      <c r="BE245" s="92" t="str">
        <f t="shared" si="121"/>
        <v/>
      </c>
      <c r="BF245" s="91" t="str">
        <f t="shared" si="122"/>
        <v/>
      </c>
      <c r="BG245" s="92" t="str">
        <f t="shared" si="123"/>
        <v/>
      </c>
      <c r="BH245" s="92" t="str">
        <f t="shared" si="124"/>
        <v/>
      </c>
      <c r="BI245" s="91" t="str">
        <f t="shared" si="125"/>
        <v/>
      </c>
      <c r="BJ245" s="92" t="str">
        <f t="shared" si="126"/>
        <v/>
      </c>
      <c r="BK245" s="92" t="str">
        <f t="shared" si="127"/>
        <v/>
      </c>
      <c r="BL245" s="91" t="str">
        <f t="shared" si="128"/>
        <v/>
      </c>
      <c r="BM245" s="92" t="str">
        <f t="shared" si="129"/>
        <v/>
      </c>
      <c r="BN245" s="92" t="str">
        <f t="shared" si="130"/>
        <v/>
      </c>
    </row>
    <row r="246" spans="1:66" ht="15.75" customHeight="1">
      <c r="A246" s="119" t="str">
        <f>IF(A$6="LECTURE","",IF('Database (LECTURE-RES-PRAC)'!A241="","",'Database (LECTURE-RES-PRAC)'!A241))</f>
        <v/>
      </c>
      <c r="B246" s="119" t="str">
        <f>IF(B$6="LECTURE","",IF('Database (LECTURE-RES-PRAC)'!B241="","",'Database (LECTURE-RES-PRAC)'!B241))</f>
        <v/>
      </c>
      <c r="C246" s="119" t="str">
        <f>IF(C$6="LECTURE","",IF('Database (LECTURE-RES-PRAC)'!C241="","",'Database (LECTURE-RES-PRAC)'!C241))</f>
        <v/>
      </c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116" t="str">
        <f t="shared" si="131"/>
        <v/>
      </c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116" t="str">
        <f t="shared" si="2"/>
        <v/>
      </c>
      <c r="Z246" s="57"/>
      <c r="AA246" s="57"/>
      <c r="AB246" s="57"/>
      <c r="AC246" s="57"/>
      <c r="AD246" s="57"/>
      <c r="AE246" s="57"/>
      <c r="AF246" s="57"/>
      <c r="AG246" s="57"/>
      <c r="AH246" s="57"/>
      <c r="AI246" s="57"/>
      <c r="AJ246" s="117" t="str">
        <f t="shared" si="100"/>
        <v/>
      </c>
      <c r="AK246" s="120" t="str">
        <f t="shared" si="101"/>
        <v/>
      </c>
      <c r="AL246" s="92" t="str">
        <f t="shared" si="102"/>
        <v/>
      </c>
      <c r="AM246" s="92" t="str">
        <f t="shared" si="103"/>
        <v/>
      </c>
      <c r="AN246" s="120" t="str">
        <f t="shared" si="104"/>
        <v/>
      </c>
      <c r="AO246" s="92" t="str">
        <f t="shared" si="105"/>
        <v/>
      </c>
      <c r="AP246" s="92" t="str">
        <f t="shared" si="106"/>
        <v/>
      </c>
      <c r="AQ246" s="120" t="str">
        <f t="shared" si="107"/>
        <v/>
      </c>
      <c r="AR246" s="92" t="str">
        <f t="shared" si="108"/>
        <v/>
      </c>
      <c r="AS246" s="92" t="str">
        <f t="shared" si="109"/>
        <v/>
      </c>
      <c r="AT246" s="120" t="str">
        <f t="shared" si="110"/>
        <v/>
      </c>
      <c r="AU246" s="92" t="str">
        <f t="shared" si="111"/>
        <v/>
      </c>
      <c r="AV246" s="92" t="str">
        <f t="shared" si="112"/>
        <v/>
      </c>
      <c r="AW246" s="120" t="str">
        <f t="shared" si="113"/>
        <v/>
      </c>
      <c r="AX246" s="92" t="str">
        <f t="shared" si="114"/>
        <v/>
      </c>
      <c r="AY246" s="92" t="str">
        <f t="shared" si="115"/>
        <v/>
      </c>
      <c r="AZ246" s="91" t="str">
        <f t="shared" si="116"/>
        <v/>
      </c>
      <c r="BA246" s="92" t="str">
        <f t="shared" si="117"/>
        <v/>
      </c>
      <c r="BB246" s="92" t="str">
        <f t="shared" si="118"/>
        <v/>
      </c>
      <c r="BC246" s="91" t="str">
        <f t="shared" si="119"/>
        <v/>
      </c>
      <c r="BD246" s="92" t="str">
        <f t="shared" si="120"/>
        <v/>
      </c>
      <c r="BE246" s="92" t="str">
        <f t="shared" si="121"/>
        <v/>
      </c>
      <c r="BF246" s="91" t="str">
        <f t="shared" si="122"/>
        <v/>
      </c>
      <c r="BG246" s="92" t="str">
        <f t="shared" si="123"/>
        <v/>
      </c>
      <c r="BH246" s="92" t="str">
        <f t="shared" si="124"/>
        <v/>
      </c>
      <c r="BI246" s="91" t="str">
        <f t="shared" si="125"/>
        <v/>
      </c>
      <c r="BJ246" s="92" t="str">
        <f t="shared" si="126"/>
        <v/>
      </c>
      <c r="BK246" s="92" t="str">
        <f t="shared" si="127"/>
        <v/>
      </c>
      <c r="BL246" s="91" t="str">
        <f t="shared" si="128"/>
        <v/>
      </c>
      <c r="BM246" s="92" t="str">
        <f t="shared" si="129"/>
        <v/>
      </c>
      <c r="BN246" s="92" t="str">
        <f t="shared" si="130"/>
        <v/>
      </c>
    </row>
    <row r="247" spans="1:66" ht="15.75" customHeight="1">
      <c r="A247" s="119" t="str">
        <f>IF(A$6="LECTURE","",IF('Database (LECTURE-RES-PRAC)'!A242="","",'Database (LECTURE-RES-PRAC)'!A242))</f>
        <v/>
      </c>
      <c r="B247" s="119" t="str">
        <f>IF(B$6="LECTURE","",IF('Database (LECTURE-RES-PRAC)'!B242="","",'Database (LECTURE-RES-PRAC)'!B242))</f>
        <v/>
      </c>
      <c r="C247" s="119" t="str">
        <f>IF(C$6="LECTURE","",IF('Database (LECTURE-RES-PRAC)'!C242="","",'Database (LECTURE-RES-PRAC)'!C242))</f>
        <v/>
      </c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116" t="str">
        <f t="shared" si="131"/>
        <v/>
      </c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116" t="str">
        <f t="shared" si="2"/>
        <v/>
      </c>
      <c r="Z247" s="57"/>
      <c r="AA247" s="57"/>
      <c r="AB247" s="57"/>
      <c r="AC247" s="57"/>
      <c r="AD247" s="57"/>
      <c r="AE247" s="57"/>
      <c r="AF247" s="57"/>
      <c r="AG247" s="57"/>
      <c r="AH247" s="57"/>
      <c r="AI247" s="57"/>
      <c r="AJ247" s="117" t="str">
        <f t="shared" si="100"/>
        <v/>
      </c>
      <c r="AK247" s="120" t="str">
        <f t="shared" si="101"/>
        <v/>
      </c>
      <c r="AL247" s="92" t="str">
        <f t="shared" si="102"/>
        <v/>
      </c>
      <c r="AM247" s="92" t="str">
        <f t="shared" si="103"/>
        <v/>
      </c>
      <c r="AN247" s="120" t="str">
        <f t="shared" si="104"/>
        <v/>
      </c>
      <c r="AO247" s="92" t="str">
        <f t="shared" si="105"/>
        <v/>
      </c>
      <c r="AP247" s="92" t="str">
        <f t="shared" si="106"/>
        <v/>
      </c>
      <c r="AQ247" s="120" t="str">
        <f t="shared" si="107"/>
        <v/>
      </c>
      <c r="AR247" s="92" t="str">
        <f t="shared" si="108"/>
        <v/>
      </c>
      <c r="AS247" s="92" t="str">
        <f t="shared" si="109"/>
        <v/>
      </c>
      <c r="AT247" s="120" t="str">
        <f t="shared" si="110"/>
        <v/>
      </c>
      <c r="AU247" s="92" t="str">
        <f t="shared" si="111"/>
        <v/>
      </c>
      <c r="AV247" s="92" t="str">
        <f t="shared" si="112"/>
        <v/>
      </c>
      <c r="AW247" s="120" t="str">
        <f t="shared" si="113"/>
        <v/>
      </c>
      <c r="AX247" s="92" t="str">
        <f t="shared" si="114"/>
        <v/>
      </c>
      <c r="AY247" s="92" t="str">
        <f t="shared" si="115"/>
        <v/>
      </c>
      <c r="AZ247" s="91" t="str">
        <f t="shared" si="116"/>
        <v/>
      </c>
      <c r="BA247" s="92" t="str">
        <f t="shared" si="117"/>
        <v/>
      </c>
      <c r="BB247" s="92" t="str">
        <f t="shared" si="118"/>
        <v/>
      </c>
      <c r="BC247" s="91" t="str">
        <f t="shared" si="119"/>
        <v/>
      </c>
      <c r="BD247" s="92" t="str">
        <f t="shared" si="120"/>
        <v/>
      </c>
      <c r="BE247" s="92" t="str">
        <f t="shared" si="121"/>
        <v/>
      </c>
      <c r="BF247" s="91" t="str">
        <f t="shared" si="122"/>
        <v/>
      </c>
      <c r="BG247" s="92" t="str">
        <f t="shared" si="123"/>
        <v/>
      </c>
      <c r="BH247" s="92" t="str">
        <f t="shared" si="124"/>
        <v/>
      </c>
      <c r="BI247" s="91" t="str">
        <f t="shared" si="125"/>
        <v/>
      </c>
      <c r="BJ247" s="92" t="str">
        <f t="shared" si="126"/>
        <v/>
      </c>
      <c r="BK247" s="92" t="str">
        <f t="shared" si="127"/>
        <v/>
      </c>
      <c r="BL247" s="91" t="str">
        <f t="shared" si="128"/>
        <v/>
      </c>
      <c r="BM247" s="92" t="str">
        <f t="shared" si="129"/>
        <v/>
      </c>
      <c r="BN247" s="92" t="str">
        <f t="shared" si="130"/>
        <v/>
      </c>
    </row>
    <row r="248" spans="1:66" ht="15.75" customHeight="1">
      <c r="A248" s="119" t="str">
        <f>IF(A$6="LECTURE","",IF('Database (LECTURE-RES-PRAC)'!A243="","",'Database (LECTURE-RES-PRAC)'!A243))</f>
        <v/>
      </c>
      <c r="B248" s="119" t="str">
        <f>IF(B$6="LECTURE","",IF('Database (LECTURE-RES-PRAC)'!B243="","",'Database (LECTURE-RES-PRAC)'!B243))</f>
        <v/>
      </c>
      <c r="C248" s="119" t="str">
        <f>IF(C$6="LECTURE","",IF('Database (LECTURE-RES-PRAC)'!C243="","",'Database (LECTURE-RES-PRAC)'!C243))</f>
        <v/>
      </c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116" t="str">
        <f t="shared" si="131"/>
        <v/>
      </c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116" t="str">
        <f t="shared" si="2"/>
        <v/>
      </c>
      <c r="Z248" s="57"/>
      <c r="AA248" s="57"/>
      <c r="AB248" s="57"/>
      <c r="AC248" s="57"/>
      <c r="AD248" s="57"/>
      <c r="AE248" s="57"/>
      <c r="AF248" s="57"/>
      <c r="AG248" s="57"/>
      <c r="AH248" s="57"/>
      <c r="AI248" s="57"/>
      <c r="AJ248" s="117" t="str">
        <f t="shared" si="100"/>
        <v/>
      </c>
      <c r="AK248" s="120" t="str">
        <f t="shared" si="101"/>
        <v/>
      </c>
      <c r="AL248" s="92" t="str">
        <f t="shared" si="102"/>
        <v/>
      </c>
      <c r="AM248" s="92" t="str">
        <f t="shared" si="103"/>
        <v/>
      </c>
      <c r="AN248" s="120" t="str">
        <f t="shared" si="104"/>
        <v/>
      </c>
      <c r="AO248" s="92" t="str">
        <f t="shared" si="105"/>
        <v/>
      </c>
      <c r="AP248" s="92" t="str">
        <f t="shared" si="106"/>
        <v/>
      </c>
      <c r="AQ248" s="120" t="str">
        <f t="shared" si="107"/>
        <v/>
      </c>
      <c r="AR248" s="92" t="str">
        <f t="shared" si="108"/>
        <v/>
      </c>
      <c r="AS248" s="92" t="str">
        <f t="shared" si="109"/>
        <v/>
      </c>
      <c r="AT248" s="120" t="str">
        <f t="shared" si="110"/>
        <v/>
      </c>
      <c r="AU248" s="92" t="str">
        <f t="shared" si="111"/>
        <v/>
      </c>
      <c r="AV248" s="92" t="str">
        <f t="shared" si="112"/>
        <v/>
      </c>
      <c r="AW248" s="120" t="str">
        <f t="shared" si="113"/>
        <v/>
      </c>
      <c r="AX248" s="92" t="str">
        <f t="shared" si="114"/>
        <v/>
      </c>
      <c r="AY248" s="92" t="str">
        <f t="shared" si="115"/>
        <v/>
      </c>
      <c r="AZ248" s="91" t="str">
        <f t="shared" si="116"/>
        <v/>
      </c>
      <c r="BA248" s="92" t="str">
        <f t="shared" si="117"/>
        <v/>
      </c>
      <c r="BB248" s="92" t="str">
        <f t="shared" si="118"/>
        <v/>
      </c>
      <c r="BC248" s="91" t="str">
        <f t="shared" si="119"/>
        <v/>
      </c>
      <c r="BD248" s="92" t="str">
        <f t="shared" si="120"/>
        <v/>
      </c>
      <c r="BE248" s="92" t="str">
        <f t="shared" si="121"/>
        <v/>
      </c>
      <c r="BF248" s="91" t="str">
        <f t="shared" si="122"/>
        <v/>
      </c>
      <c r="BG248" s="92" t="str">
        <f t="shared" si="123"/>
        <v/>
      </c>
      <c r="BH248" s="92" t="str">
        <f t="shared" si="124"/>
        <v/>
      </c>
      <c r="BI248" s="91" t="str">
        <f t="shared" si="125"/>
        <v/>
      </c>
      <c r="BJ248" s="92" t="str">
        <f t="shared" si="126"/>
        <v/>
      </c>
      <c r="BK248" s="92" t="str">
        <f t="shared" si="127"/>
        <v/>
      </c>
      <c r="BL248" s="91" t="str">
        <f t="shared" si="128"/>
        <v/>
      </c>
      <c r="BM248" s="92" t="str">
        <f t="shared" si="129"/>
        <v/>
      </c>
      <c r="BN248" s="92" t="str">
        <f t="shared" si="130"/>
        <v/>
      </c>
    </row>
    <row r="249" spans="1:66" ht="15.75" customHeight="1">
      <c r="A249" s="119" t="str">
        <f>IF(A$6="LECTURE","",IF('Database (LECTURE-RES-PRAC)'!A244="","",'Database (LECTURE-RES-PRAC)'!A244))</f>
        <v/>
      </c>
      <c r="B249" s="119" t="str">
        <f>IF(B$6="LECTURE","",IF('Database (LECTURE-RES-PRAC)'!B244="","",'Database (LECTURE-RES-PRAC)'!B244))</f>
        <v/>
      </c>
      <c r="C249" s="119" t="str">
        <f>IF(C$6="LECTURE","",IF('Database (LECTURE-RES-PRAC)'!C244="","",'Database (LECTURE-RES-PRAC)'!C244))</f>
        <v/>
      </c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116" t="str">
        <f t="shared" si="131"/>
        <v/>
      </c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116" t="str">
        <f t="shared" si="2"/>
        <v/>
      </c>
      <c r="Z249" s="57"/>
      <c r="AA249" s="57"/>
      <c r="AB249" s="57"/>
      <c r="AC249" s="57"/>
      <c r="AD249" s="57"/>
      <c r="AE249" s="57"/>
      <c r="AF249" s="57"/>
      <c r="AG249" s="57"/>
      <c r="AH249" s="57"/>
      <c r="AI249" s="57"/>
      <c r="AJ249" s="117" t="str">
        <f t="shared" si="100"/>
        <v/>
      </c>
      <c r="AK249" s="120" t="str">
        <f t="shared" si="101"/>
        <v/>
      </c>
      <c r="AL249" s="92" t="str">
        <f t="shared" si="102"/>
        <v/>
      </c>
      <c r="AM249" s="92" t="str">
        <f t="shared" si="103"/>
        <v/>
      </c>
      <c r="AN249" s="120" t="str">
        <f t="shared" si="104"/>
        <v/>
      </c>
      <c r="AO249" s="92" t="str">
        <f t="shared" si="105"/>
        <v/>
      </c>
      <c r="AP249" s="92" t="str">
        <f t="shared" si="106"/>
        <v/>
      </c>
      <c r="AQ249" s="120" t="str">
        <f t="shared" si="107"/>
        <v/>
      </c>
      <c r="AR249" s="92" t="str">
        <f t="shared" si="108"/>
        <v/>
      </c>
      <c r="AS249" s="92" t="str">
        <f t="shared" si="109"/>
        <v/>
      </c>
      <c r="AT249" s="120" t="str">
        <f t="shared" si="110"/>
        <v/>
      </c>
      <c r="AU249" s="92" t="str">
        <f t="shared" si="111"/>
        <v/>
      </c>
      <c r="AV249" s="92" t="str">
        <f t="shared" si="112"/>
        <v/>
      </c>
      <c r="AW249" s="120" t="str">
        <f t="shared" si="113"/>
        <v/>
      </c>
      <c r="AX249" s="92" t="str">
        <f t="shared" si="114"/>
        <v/>
      </c>
      <c r="AY249" s="92" t="str">
        <f t="shared" si="115"/>
        <v/>
      </c>
      <c r="AZ249" s="91" t="str">
        <f t="shared" si="116"/>
        <v/>
      </c>
      <c r="BA249" s="92" t="str">
        <f t="shared" si="117"/>
        <v/>
      </c>
      <c r="BB249" s="92" t="str">
        <f t="shared" si="118"/>
        <v/>
      </c>
      <c r="BC249" s="91" t="str">
        <f t="shared" si="119"/>
        <v/>
      </c>
      <c r="BD249" s="92" t="str">
        <f t="shared" si="120"/>
        <v/>
      </c>
      <c r="BE249" s="92" t="str">
        <f t="shared" si="121"/>
        <v/>
      </c>
      <c r="BF249" s="91" t="str">
        <f t="shared" si="122"/>
        <v/>
      </c>
      <c r="BG249" s="92" t="str">
        <f t="shared" si="123"/>
        <v/>
      </c>
      <c r="BH249" s="92" t="str">
        <f t="shared" si="124"/>
        <v/>
      </c>
      <c r="BI249" s="91" t="str">
        <f t="shared" si="125"/>
        <v/>
      </c>
      <c r="BJ249" s="92" t="str">
        <f t="shared" si="126"/>
        <v/>
      </c>
      <c r="BK249" s="92" t="str">
        <f t="shared" si="127"/>
        <v/>
      </c>
      <c r="BL249" s="91" t="str">
        <f t="shared" si="128"/>
        <v/>
      </c>
      <c r="BM249" s="92" t="str">
        <f t="shared" si="129"/>
        <v/>
      </c>
      <c r="BN249" s="92" t="str">
        <f t="shared" si="130"/>
        <v/>
      </c>
    </row>
    <row r="250" spans="1:66" ht="15.75" customHeight="1">
      <c r="A250" s="119" t="str">
        <f>IF(A$6="LECTURE","",IF('Database (LECTURE-RES-PRAC)'!A245="","",'Database (LECTURE-RES-PRAC)'!A245))</f>
        <v/>
      </c>
      <c r="B250" s="119" t="str">
        <f>IF(B$6="LECTURE","",IF('Database (LECTURE-RES-PRAC)'!B245="","",'Database (LECTURE-RES-PRAC)'!B245))</f>
        <v/>
      </c>
      <c r="C250" s="119" t="str">
        <f>IF(C$6="LECTURE","",IF('Database (LECTURE-RES-PRAC)'!C245="","",'Database (LECTURE-RES-PRAC)'!C245))</f>
        <v/>
      </c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116" t="str">
        <f t="shared" si="131"/>
        <v/>
      </c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116" t="str">
        <f t="shared" si="2"/>
        <v/>
      </c>
      <c r="Z250" s="57"/>
      <c r="AA250" s="57"/>
      <c r="AB250" s="57"/>
      <c r="AC250" s="57"/>
      <c r="AD250" s="57"/>
      <c r="AE250" s="57"/>
      <c r="AF250" s="57"/>
      <c r="AG250" s="57"/>
      <c r="AH250" s="57"/>
      <c r="AI250" s="57"/>
      <c r="AJ250" s="117" t="str">
        <f t="shared" si="100"/>
        <v/>
      </c>
      <c r="AK250" s="120" t="str">
        <f t="shared" si="101"/>
        <v/>
      </c>
      <c r="AL250" s="92" t="str">
        <f t="shared" si="102"/>
        <v/>
      </c>
      <c r="AM250" s="92" t="str">
        <f t="shared" si="103"/>
        <v/>
      </c>
      <c r="AN250" s="120" t="str">
        <f t="shared" si="104"/>
        <v/>
      </c>
      <c r="AO250" s="92" t="str">
        <f t="shared" si="105"/>
        <v/>
      </c>
      <c r="AP250" s="92" t="str">
        <f t="shared" si="106"/>
        <v/>
      </c>
      <c r="AQ250" s="120" t="str">
        <f t="shared" si="107"/>
        <v/>
      </c>
      <c r="AR250" s="92" t="str">
        <f t="shared" si="108"/>
        <v/>
      </c>
      <c r="AS250" s="92" t="str">
        <f t="shared" si="109"/>
        <v/>
      </c>
      <c r="AT250" s="120" t="str">
        <f t="shared" si="110"/>
        <v/>
      </c>
      <c r="AU250" s="92" t="str">
        <f t="shared" si="111"/>
        <v/>
      </c>
      <c r="AV250" s="92" t="str">
        <f t="shared" si="112"/>
        <v/>
      </c>
      <c r="AW250" s="120" t="str">
        <f t="shared" si="113"/>
        <v/>
      </c>
      <c r="AX250" s="92" t="str">
        <f t="shared" si="114"/>
        <v/>
      </c>
      <c r="AY250" s="92" t="str">
        <f t="shared" si="115"/>
        <v/>
      </c>
      <c r="AZ250" s="91" t="str">
        <f t="shared" si="116"/>
        <v/>
      </c>
      <c r="BA250" s="92" t="str">
        <f t="shared" si="117"/>
        <v/>
      </c>
      <c r="BB250" s="92" t="str">
        <f t="shared" si="118"/>
        <v/>
      </c>
      <c r="BC250" s="91" t="str">
        <f t="shared" si="119"/>
        <v/>
      </c>
      <c r="BD250" s="92" t="str">
        <f t="shared" si="120"/>
        <v/>
      </c>
      <c r="BE250" s="92" t="str">
        <f t="shared" si="121"/>
        <v/>
      </c>
      <c r="BF250" s="91" t="str">
        <f t="shared" si="122"/>
        <v/>
      </c>
      <c r="BG250" s="92" t="str">
        <f t="shared" si="123"/>
        <v/>
      </c>
      <c r="BH250" s="92" t="str">
        <f t="shared" si="124"/>
        <v/>
      </c>
      <c r="BI250" s="91" t="str">
        <f t="shared" si="125"/>
        <v/>
      </c>
      <c r="BJ250" s="92" t="str">
        <f t="shared" si="126"/>
        <v/>
      </c>
      <c r="BK250" s="92" t="str">
        <f t="shared" si="127"/>
        <v/>
      </c>
      <c r="BL250" s="91" t="str">
        <f t="shared" si="128"/>
        <v/>
      </c>
      <c r="BM250" s="92" t="str">
        <f t="shared" si="129"/>
        <v/>
      </c>
      <c r="BN250" s="92" t="str">
        <f t="shared" si="130"/>
        <v/>
      </c>
    </row>
    <row r="251" spans="1:66" ht="15.75" customHeight="1">
      <c r="A251" s="119" t="str">
        <f>IF(A$6="LECTURE","",IF('Database (LECTURE-RES-PRAC)'!A246="","",'Database (LECTURE-RES-PRAC)'!A246))</f>
        <v/>
      </c>
      <c r="B251" s="119" t="str">
        <f>IF(B$6="LECTURE","",IF('Database (LECTURE-RES-PRAC)'!B246="","",'Database (LECTURE-RES-PRAC)'!B246))</f>
        <v/>
      </c>
      <c r="C251" s="119" t="str">
        <f>IF(C$6="LECTURE","",IF('Database (LECTURE-RES-PRAC)'!C246="","",'Database (LECTURE-RES-PRAC)'!C246))</f>
        <v/>
      </c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116" t="str">
        <f t="shared" si="131"/>
        <v/>
      </c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116" t="str">
        <f t="shared" si="2"/>
        <v/>
      </c>
      <c r="Z251" s="57"/>
      <c r="AA251" s="57"/>
      <c r="AB251" s="57"/>
      <c r="AC251" s="57"/>
      <c r="AD251" s="57"/>
      <c r="AE251" s="57"/>
      <c r="AF251" s="57"/>
      <c r="AG251" s="57"/>
      <c r="AH251" s="57"/>
      <c r="AI251" s="57"/>
      <c r="AJ251" s="117" t="str">
        <f t="shared" si="100"/>
        <v/>
      </c>
      <c r="AK251" s="120" t="str">
        <f t="shared" si="101"/>
        <v/>
      </c>
      <c r="AL251" s="92" t="str">
        <f t="shared" si="102"/>
        <v/>
      </c>
      <c r="AM251" s="92" t="str">
        <f t="shared" si="103"/>
        <v/>
      </c>
      <c r="AN251" s="120" t="str">
        <f t="shared" si="104"/>
        <v/>
      </c>
      <c r="AO251" s="92" t="str">
        <f t="shared" si="105"/>
        <v/>
      </c>
      <c r="AP251" s="92" t="str">
        <f t="shared" si="106"/>
        <v/>
      </c>
      <c r="AQ251" s="120" t="str">
        <f t="shared" si="107"/>
        <v/>
      </c>
      <c r="AR251" s="92" t="str">
        <f t="shared" si="108"/>
        <v/>
      </c>
      <c r="AS251" s="92" t="str">
        <f t="shared" si="109"/>
        <v/>
      </c>
      <c r="AT251" s="120" t="str">
        <f t="shared" si="110"/>
        <v/>
      </c>
      <c r="AU251" s="92" t="str">
        <f t="shared" si="111"/>
        <v/>
      </c>
      <c r="AV251" s="92" t="str">
        <f t="shared" si="112"/>
        <v/>
      </c>
      <c r="AW251" s="120" t="str">
        <f t="shared" si="113"/>
        <v/>
      </c>
      <c r="AX251" s="92" t="str">
        <f t="shared" si="114"/>
        <v/>
      </c>
      <c r="AY251" s="92" t="str">
        <f t="shared" si="115"/>
        <v/>
      </c>
      <c r="AZ251" s="91" t="str">
        <f t="shared" si="116"/>
        <v/>
      </c>
      <c r="BA251" s="92" t="str">
        <f t="shared" si="117"/>
        <v/>
      </c>
      <c r="BB251" s="92" t="str">
        <f t="shared" si="118"/>
        <v/>
      </c>
      <c r="BC251" s="91" t="str">
        <f t="shared" si="119"/>
        <v/>
      </c>
      <c r="BD251" s="92" t="str">
        <f t="shared" si="120"/>
        <v/>
      </c>
      <c r="BE251" s="92" t="str">
        <f t="shared" si="121"/>
        <v/>
      </c>
      <c r="BF251" s="91" t="str">
        <f t="shared" si="122"/>
        <v/>
      </c>
      <c r="BG251" s="92" t="str">
        <f t="shared" si="123"/>
        <v/>
      </c>
      <c r="BH251" s="92" t="str">
        <f t="shared" si="124"/>
        <v/>
      </c>
      <c r="BI251" s="91" t="str">
        <f t="shared" si="125"/>
        <v/>
      </c>
      <c r="BJ251" s="92" t="str">
        <f t="shared" si="126"/>
        <v/>
      </c>
      <c r="BK251" s="92" t="str">
        <f t="shared" si="127"/>
        <v/>
      </c>
      <c r="BL251" s="91" t="str">
        <f t="shared" si="128"/>
        <v/>
      </c>
      <c r="BM251" s="92" t="str">
        <f t="shared" si="129"/>
        <v/>
      </c>
      <c r="BN251" s="92" t="str">
        <f t="shared" si="130"/>
        <v/>
      </c>
    </row>
    <row r="252" spans="1:66" ht="15.75" customHeight="1">
      <c r="A252" s="119" t="str">
        <f>IF(A$6="LECTURE","",IF('Database (LECTURE-RES-PRAC)'!A247="","",'Database (LECTURE-RES-PRAC)'!A247))</f>
        <v/>
      </c>
      <c r="B252" s="119" t="str">
        <f>IF(B$6="LECTURE","",IF('Database (LECTURE-RES-PRAC)'!B247="","",'Database (LECTURE-RES-PRAC)'!B247))</f>
        <v/>
      </c>
      <c r="C252" s="119" t="str">
        <f>IF(C$6="LECTURE","",IF('Database (LECTURE-RES-PRAC)'!C247="","",'Database (LECTURE-RES-PRAC)'!C247))</f>
        <v/>
      </c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116" t="str">
        <f t="shared" si="131"/>
        <v/>
      </c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116" t="str">
        <f t="shared" si="2"/>
        <v/>
      </c>
      <c r="Z252" s="57"/>
      <c r="AA252" s="57"/>
      <c r="AB252" s="57"/>
      <c r="AC252" s="57"/>
      <c r="AD252" s="57"/>
      <c r="AE252" s="57"/>
      <c r="AF252" s="57"/>
      <c r="AG252" s="57"/>
      <c r="AH252" s="57"/>
      <c r="AI252" s="57"/>
      <c r="AJ252" s="117" t="str">
        <f t="shared" si="100"/>
        <v/>
      </c>
      <c r="AK252" s="120" t="str">
        <f t="shared" si="101"/>
        <v/>
      </c>
      <c r="AL252" s="92" t="str">
        <f t="shared" si="102"/>
        <v/>
      </c>
      <c r="AM252" s="92" t="str">
        <f t="shared" si="103"/>
        <v/>
      </c>
      <c r="AN252" s="120" t="str">
        <f t="shared" si="104"/>
        <v/>
      </c>
      <c r="AO252" s="92" t="str">
        <f t="shared" si="105"/>
        <v/>
      </c>
      <c r="AP252" s="92" t="str">
        <f t="shared" si="106"/>
        <v/>
      </c>
      <c r="AQ252" s="120" t="str">
        <f t="shared" si="107"/>
        <v/>
      </c>
      <c r="AR252" s="92" t="str">
        <f t="shared" si="108"/>
        <v/>
      </c>
      <c r="AS252" s="92" t="str">
        <f t="shared" si="109"/>
        <v/>
      </c>
      <c r="AT252" s="120" t="str">
        <f t="shared" si="110"/>
        <v/>
      </c>
      <c r="AU252" s="92" t="str">
        <f t="shared" si="111"/>
        <v/>
      </c>
      <c r="AV252" s="92" t="str">
        <f t="shared" si="112"/>
        <v/>
      </c>
      <c r="AW252" s="120" t="str">
        <f t="shared" si="113"/>
        <v/>
      </c>
      <c r="AX252" s="92" t="str">
        <f t="shared" si="114"/>
        <v/>
      </c>
      <c r="AY252" s="92" t="str">
        <f t="shared" si="115"/>
        <v/>
      </c>
      <c r="AZ252" s="91" t="str">
        <f t="shared" si="116"/>
        <v/>
      </c>
      <c r="BA252" s="92" t="str">
        <f t="shared" si="117"/>
        <v/>
      </c>
      <c r="BB252" s="92" t="str">
        <f t="shared" si="118"/>
        <v/>
      </c>
      <c r="BC252" s="91" t="str">
        <f t="shared" si="119"/>
        <v/>
      </c>
      <c r="BD252" s="92" t="str">
        <f t="shared" si="120"/>
        <v/>
      </c>
      <c r="BE252" s="92" t="str">
        <f t="shared" si="121"/>
        <v/>
      </c>
      <c r="BF252" s="91" t="str">
        <f t="shared" si="122"/>
        <v/>
      </c>
      <c r="BG252" s="92" t="str">
        <f t="shared" si="123"/>
        <v/>
      </c>
      <c r="BH252" s="92" t="str">
        <f t="shared" si="124"/>
        <v/>
      </c>
      <c r="BI252" s="91" t="str">
        <f t="shared" si="125"/>
        <v/>
      </c>
      <c r="BJ252" s="92" t="str">
        <f t="shared" si="126"/>
        <v/>
      </c>
      <c r="BK252" s="92" t="str">
        <f t="shared" si="127"/>
        <v/>
      </c>
      <c r="BL252" s="91" t="str">
        <f t="shared" si="128"/>
        <v/>
      </c>
      <c r="BM252" s="92" t="str">
        <f t="shared" si="129"/>
        <v/>
      </c>
      <c r="BN252" s="92" t="str">
        <f t="shared" si="130"/>
        <v/>
      </c>
    </row>
    <row r="253" spans="1:66" ht="15.75" customHeight="1">
      <c r="A253" s="119" t="str">
        <f>IF(A$6="LECTURE","",IF('Database (LECTURE-RES-PRAC)'!A248="","",'Database (LECTURE-RES-PRAC)'!A248))</f>
        <v/>
      </c>
      <c r="B253" s="119" t="str">
        <f>IF(B$6="LECTURE","",IF('Database (LECTURE-RES-PRAC)'!B248="","",'Database (LECTURE-RES-PRAC)'!B248))</f>
        <v/>
      </c>
      <c r="C253" s="119" t="str">
        <f>IF(C$6="LECTURE","",IF('Database (LECTURE-RES-PRAC)'!C248="","",'Database (LECTURE-RES-PRAC)'!C248))</f>
        <v/>
      </c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116" t="str">
        <f t="shared" si="131"/>
        <v/>
      </c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116" t="str">
        <f t="shared" si="2"/>
        <v/>
      </c>
      <c r="Z253" s="57"/>
      <c r="AA253" s="57"/>
      <c r="AB253" s="57"/>
      <c r="AC253" s="57"/>
      <c r="AD253" s="57"/>
      <c r="AE253" s="57"/>
      <c r="AF253" s="57"/>
      <c r="AG253" s="57"/>
      <c r="AH253" s="57"/>
      <c r="AI253" s="57"/>
      <c r="AJ253" s="117" t="str">
        <f t="shared" si="100"/>
        <v/>
      </c>
      <c r="AK253" s="120" t="str">
        <f t="shared" si="101"/>
        <v/>
      </c>
      <c r="AL253" s="92" t="str">
        <f t="shared" si="102"/>
        <v/>
      </c>
      <c r="AM253" s="92" t="str">
        <f t="shared" si="103"/>
        <v/>
      </c>
      <c r="AN253" s="120" t="str">
        <f t="shared" si="104"/>
        <v/>
      </c>
      <c r="AO253" s="92" t="str">
        <f t="shared" si="105"/>
        <v/>
      </c>
      <c r="AP253" s="92" t="str">
        <f t="shared" si="106"/>
        <v/>
      </c>
      <c r="AQ253" s="120" t="str">
        <f t="shared" si="107"/>
        <v/>
      </c>
      <c r="AR253" s="92" t="str">
        <f t="shared" si="108"/>
        <v/>
      </c>
      <c r="AS253" s="92" t="str">
        <f t="shared" si="109"/>
        <v/>
      </c>
      <c r="AT253" s="120" t="str">
        <f t="shared" si="110"/>
        <v/>
      </c>
      <c r="AU253" s="92" t="str">
        <f t="shared" si="111"/>
        <v/>
      </c>
      <c r="AV253" s="92" t="str">
        <f t="shared" si="112"/>
        <v/>
      </c>
      <c r="AW253" s="120" t="str">
        <f t="shared" si="113"/>
        <v/>
      </c>
      <c r="AX253" s="92" t="str">
        <f t="shared" si="114"/>
        <v/>
      </c>
      <c r="AY253" s="92" t="str">
        <f t="shared" si="115"/>
        <v/>
      </c>
      <c r="AZ253" s="91" t="str">
        <f t="shared" si="116"/>
        <v/>
      </c>
      <c r="BA253" s="92" t="str">
        <f t="shared" si="117"/>
        <v/>
      </c>
      <c r="BB253" s="92" t="str">
        <f t="shared" si="118"/>
        <v/>
      </c>
      <c r="BC253" s="91" t="str">
        <f t="shared" si="119"/>
        <v/>
      </c>
      <c r="BD253" s="92" t="str">
        <f t="shared" si="120"/>
        <v/>
      </c>
      <c r="BE253" s="92" t="str">
        <f t="shared" si="121"/>
        <v/>
      </c>
      <c r="BF253" s="91" t="str">
        <f t="shared" si="122"/>
        <v/>
      </c>
      <c r="BG253" s="92" t="str">
        <f t="shared" si="123"/>
        <v/>
      </c>
      <c r="BH253" s="92" t="str">
        <f t="shared" si="124"/>
        <v/>
      </c>
      <c r="BI253" s="91" t="str">
        <f t="shared" si="125"/>
        <v/>
      </c>
      <c r="BJ253" s="92" t="str">
        <f t="shared" si="126"/>
        <v/>
      </c>
      <c r="BK253" s="92" t="str">
        <f t="shared" si="127"/>
        <v/>
      </c>
      <c r="BL253" s="91" t="str">
        <f t="shared" si="128"/>
        <v/>
      </c>
      <c r="BM253" s="92" t="str">
        <f t="shared" si="129"/>
        <v/>
      </c>
      <c r="BN253" s="92" t="str">
        <f t="shared" si="130"/>
        <v/>
      </c>
    </row>
    <row r="254" spans="1:66" ht="15.75" customHeight="1">
      <c r="A254" s="119" t="str">
        <f>IF(A$6="LECTURE","",IF('Database (LECTURE-RES-PRAC)'!A249="","",'Database (LECTURE-RES-PRAC)'!A249))</f>
        <v/>
      </c>
      <c r="B254" s="119" t="str">
        <f>IF(B$6="LECTURE","",IF('Database (LECTURE-RES-PRAC)'!B249="","",'Database (LECTURE-RES-PRAC)'!B249))</f>
        <v/>
      </c>
      <c r="C254" s="119" t="str">
        <f>IF(C$6="LECTURE","",IF('Database (LECTURE-RES-PRAC)'!C249="","",'Database (LECTURE-RES-PRAC)'!C249))</f>
        <v/>
      </c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116" t="str">
        <f t="shared" si="131"/>
        <v/>
      </c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116" t="str">
        <f t="shared" si="2"/>
        <v/>
      </c>
      <c r="Z254" s="57"/>
      <c r="AA254" s="57"/>
      <c r="AB254" s="57"/>
      <c r="AC254" s="57"/>
      <c r="AD254" s="57"/>
      <c r="AE254" s="57"/>
      <c r="AF254" s="57"/>
      <c r="AG254" s="57"/>
      <c r="AH254" s="57"/>
      <c r="AI254" s="57"/>
      <c r="AJ254" s="117" t="str">
        <f t="shared" si="100"/>
        <v/>
      </c>
      <c r="AK254" s="120" t="str">
        <f t="shared" si="101"/>
        <v/>
      </c>
      <c r="AL254" s="92" t="str">
        <f t="shared" si="102"/>
        <v/>
      </c>
      <c r="AM254" s="92" t="str">
        <f t="shared" si="103"/>
        <v/>
      </c>
      <c r="AN254" s="120" t="str">
        <f t="shared" si="104"/>
        <v/>
      </c>
      <c r="AO254" s="92" t="str">
        <f t="shared" si="105"/>
        <v/>
      </c>
      <c r="AP254" s="92" t="str">
        <f t="shared" si="106"/>
        <v/>
      </c>
      <c r="AQ254" s="120" t="str">
        <f t="shared" si="107"/>
        <v/>
      </c>
      <c r="AR254" s="92" t="str">
        <f t="shared" si="108"/>
        <v/>
      </c>
      <c r="AS254" s="92" t="str">
        <f t="shared" si="109"/>
        <v/>
      </c>
      <c r="AT254" s="120" t="str">
        <f t="shared" si="110"/>
        <v/>
      </c>
      <c r="AU254" s="92" t="str">
        <f t="shared" si="111"/>
        <v/>
      </c>
      <c r="AV254" s="92" t="str">
        <f t="shared" si="112"/>
        <v/>
      </c>
      <c r="AW254" s="120" t="str">
        <f t="shared" si="113"/>
        <v/>
      </c>
      <c r="AX254" s="92" t="str">
        <f t="shared" si="114"/>
        <v/>
      </c>
      <c r="AY254" s="92" t="str">
        <f t="shared" si="115"/>
        <v/>
      </c>
      <c r="AZ254" s="91" t="str">
        <f t="shared" si="116"/>
        <v/>
      </c>
      <c r="BA254" s="92" t="str">
        <f t="shared" si="117"/>
        <v/>
      </c>
      <c r="BB254" s="92" t="str">
        <f t="shared" si="118"/>
        <v/>
      </c>
      <c r="BC254" s="91" t="str">
        <f t="shared" si="119"/>
        <v/>
      </c>
      <c r="BD254" s="92" t="str">
        <f t="shared" si="120"/>
        <v/>
      </c>
      <c r="BE254" s="92" t="str">
        <f t="shared" si="121"/>
        <v/>
      </c>
      <c r="BF254" s="91" t="str">
        <f t="shared" si="122"/>
        <v/>
      </c>
      <c r="BG254" s="92" t="str">
        <f t="shared" si="123"/>
        <v/>
      </c>
      <c r="BH254" s="92" t="str">
        <f t="shared" si="124"/>
        <v/>
      </c>
      <c r="BI254" s="91" t="str">
        <f t="shared" si="125"/>
        <v/>
      </c>
      <c r="BJ254" s="92" t="str">
        <f t="shared" si="126"/>
        <v/>
      </c>
      <c r="BK254" s="92" t="str">
        <f t="shared" si="127"/>
        <v/>
      </c>
      <c r="BL254" s="91" t="str">
        <f t="shared" si="128"/>
        <v/>
      </c>
      <c r="BM254" s="92" t="str">
        <f t="shared" si="129"/>
        <v/>
      </c>
      <c r="BN254" s="92" t="str">
        <f t="shared" si="130"/>
        <v/>
      </c>
    </row>
    <row r="255" spans="1:66" ht="15.75" customHeight="1">
      <c r="A255" s="119" t="str">
        <f>IF(A$6="LECTURE","",IF('Database (LECTURE-RES-PRAC)'!A250="","",'Database (LECTURE-RES-PRAC)'!A250))</f>
        <v/>
      </c>
      <c r="B255" s="119" t="str">
        <f>IF(B$6="LECTURE","",IF('Database (LECTURE-RES-PRAC)'!B250="","",'Database (LECTURE-RES-PRAC)'!B250))</f>
        <v/>
      </c>
      <c r="C255" s="119" t="str">
        <f>IF(C$6="LECTURE","",IF('Database (LECTURE-RES-PRAC)'!C250="","",'Database (LECTURE-RES-PRAC)'!C250))</f>
        <v/>
      </c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116" t="str">
        <f t="shared" si="131"/>
        <v/>
      </c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116" t="str">
        <f t="shared" si="2"/>
        <v/>
      </c>
      <c r="Z255" s="57"/>
      <c r="AA255" s="57"/>
      <c r="AB255" s="57"/>
      <c r="AC255" s="57"/>
      <c r="AD255" s="57"/>
      <c r="AE255" s="57"/>
      <c r="AF255" s="57"/>
      <c r="AG255" s="57"/>
      <c r="AH255" s="57"/>
      <c r="AI255" s="57"/>
      <c r="AJ255" s="117" t="str">
        <f t="shared" si="100"/>
        <v/>
      </c>
      <c r="AK255" s="120" t="str">
        <f t="shared" si="101"/>
        <v/>
      </c>
      <c r="AL255" s="92" t="str">
        <f t="shared" si="102"/>
        <v/>
      </c>
      <c r="AM255" s="92" t="str">
        <f t="shared" si="103"/>
        <v/>
      </c>
      <c r="AN255" s="120" t="str">
        <f t="shared" si="104"/>
        <v/>
      </c>
      <c r="AO255" s="92" t="str">
        <f t="shared" si="105"/>
        <v/>
      </c>
      <c r="AP255" s="92" t="str">
        <f t="shared" si="106"/>
        <v/>
      </c>
      <c r="AQ255" s="120" t="str">
        <f t="shared" si="107"/>
        <v/>
      </c>
      <c r="AR255" s="92" t="str">
        <f t="shared" si="108"/>
        <v/>
      </c>
      <c r="AS255" s="92" t="str">
        <f t="shared" si="109"/>
        <v/>
      </c>
      <c r="AT255" s="120" t="str">
        <f t="shared" si="110"/>
        <v/>
      </c>
      <c r="AU255" s="92" t="str">
        <f t="shared" si="111"/>
        <v/>
      </c>
      <c r="AV255" s="92" t="str">
        <f t="shared" si="112"/>
        <v/>
      </c>
      <c r="AW255" s="120" t="str">
        <f t="shared" si="113"/>
        <v/>
      </c>
      <c r="AX255" s="92" t="str">
        <f t="shared" si="114"/>
        <v/>
      </c>
      <c r="AY255" s="92" t="str">
        <f t="shared" si="115"/>
        <v/>
      </c>
      <c r="AZ255" s="91" t="str">
        <f t="shared" si="116"/>
        <v/>
      </c>
      <c r="BA255" s="92" t="str">
        <f t="shared" si="117"/>
        <v/>
      </c>
      <c r="BB255" s="92" t="str">
        <f t="shared" si="118"/>
        <v/>
      </c>
      <c r="BC255" s="91" t="str">
        <f t="shared" si="119"/>
        <v/>
      </c>
      <c r="BD255" s="92" t="str">
        <f t="shared" si="120"/>
        <v/>
      </c>
      <c r="BE255" s="92" t="str">
        <f t="shared" si="121"/>
        <v/>
      </c>
      <c r="BF255" s="91" t="str">
        <f t="shared" si="122"/>
        <v/>
      </c>
      <c r="BG255" s="92" t="str">
        <f t="shared" si="123"/>
        <v/>
      </c>
      <c r="BH255" s="92" t="str">
        <f t="shared" si="124"/>
        <v/>
      </c>
      <c r="BI255" s="91" t="str">
        <f t="shared" si="125"/>
        <v/>
      </c>
      <c r="BJ255" s="92" t="str">
        <f t="shared" si="126"/>
        <v/>
      </c>
      <c r="BK255" s="92" t="str">
        <f t="shared" si="127"/>
        <v/>
      </c>
      <c r="BL255" s="91" t="str">
        <f t="shared" si="128"/>
        <v/>
      </c>
      <c r="BM255" s="92" t="str">
        <f t="shared" si="129"/>
        <v/>
      </c>
      <c r="BN255" s="92" t="str">
        <f t="shared" si="130"/>
        <v/>
      </c>
    </row>
    <row r="256" spans="1:66" ht="15.75" customHeight="1">
      <c r="A256" s="119" t="str">
        <f>IF(A$6="LECTURE","",IF('Database (LECTURE-RES-PRAC)'!A251="","",'Database (LECTURE-RES-PRAC)'!A251))</f>
        <v/>
      </c>
      <c r="B256" s="119" t="str">
        <f>IF(B$6="LECTURE","",IF('Database (LECTURE-RES-PRAC)'!B251="","",'Database (LECTURE-RES-PRAC)'!B251))</f>
        <v/>
      </c>
      <c r="C256" s="119" t="str">
        <f>IF(C$6="LECTURE","",IF('Database (LECTURE-RES-PRAC)'!C251="","",'Database (LECTURE-RES-PRAC)'!C251))</f>
        <v/>
      </c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116" t="str">
        <f t="shared" si="131"/>
        <v/>
      </c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116" t="str">
        <f t="shared" si="2"/>
        <v/>
      </c>
      <c r="Z256" s="57"/>
      <c r="AA256" s="57"/>
      <c r="AB256" s="57"/>
      <c r="AC256" s="57"/>
      <c r="AD256" s="57"/>
      <c r="AE256" s="57"/>
      <c r="AF256" s="57"/>
      <c r="AG256" s="57"/>
      <c r="AH256" s="57"/>
      <c r="AI256" s="57"/>
      <c r="AJ256" s="117" t="str">
        <f t="shared" si="100"/>
        <v/>
      </c>
      <c r="AK256" s="120" t="str">
        <f t="shared" si="101"/>
        <v/>
      </c>
      <c r="AL256" s="92" t="str">
        <f t="shared" si="102"/>
        <v/>
      </c>
      <c r="AM256" s="92" t="str">
        <f t="shared" si="103"/>
        <v/>
      </c>
      <c r="AN256" s="120" t="str">
        <f t="shared" si="104"/>
        <v/>
      </c>
      <c r="AO256" s="92" t="str">
        <f t="shared" si="105"/>
        <v/>
      </c>
      <c r="AP256" s="92" t="str">
        <f t="shared" si="106"/>
        <v/>
      </c>
      <c r="AQ256" s="120" t="str">
        <f t="shared" si="107"/>
        <v/>
      </c>
      <c r="AR256" s="92" t="str">
        <f t="shared" si="108"/>
        <v/>
      </c>
      <c r="AS256" s="92" t="str">
        <f t="shared" si="109"/>
        <v/>
      </c>
      <c r="AT256" s="120" t="str">
        <f t="shared" si="110"/>
        <v/>
      </c>
      <c r="AU256" s="92" t="str">
        <f t="shared" si="111"/>
        <v/>
      </c>
      <c r="AV256" s="92" t="str">
        <f t="shared" si="112"/>
        <v/>
      </c>
      <c r="AW256" s="120" t="str">
        <f t="shared" si="113"/>
        <v/>
      </c>
      <c r="AX256" s="92" t="str">
        <f t="shared" si="114"/>
        <v/>
      </c>
      <c r="AY256" s="92" t="str">
        <f t="shared" si="115"/>
        <v/>
      </c>
      <c r="AZ256" s="91" t="str">
        <f t="shared" si="116"/>
        <v/>
      </c>
      <c r="BA256" s="92" t="str">
        <f t="shared" si="117"/>
        <v/>
      </c>
      <c r="BB256" s="92" t="str">
        <f t="shared" si="118"/>
        <v/>
      </c>
      <c r="BC256" s="91" t="str">
        <f t="shared" si="119"/>
        <v/>
      </c>
      <c r="BD256" s="92" t="str">
        <f t="shared" si="120"/>
        <v/>
      </c>
      <c r="BE256" s="92" t="str">
        <f t="shared" si="121"/>
        <v/>
      </c>
      <c r="BF256" s="91" t="str">
        <f t="shared" si="122"/>
        <v/>
      </c>
      <c r="BG256" s="92" t="str">
        <f t="shared" si="123"/>
        <v/>
      </c>
      <c r="BH256" s="92" t="str">
        <f t="shared" si="124"/>
        <v/>
      </c>
      <c r="BI256" s="91" t="str">
        <f t="shared" si="125"/>
        <v/>
      </c>
      <c r="BJ256" s="92" t="str">
        <f t="shared" si="126"/>
        <v/>
      </c>
      <c r="BK256" s="92" t="str">
        <f t="shared" si="127"/>
        <v/>
      </c>
      <c r="BL256" s="91" t="str">
        <f t="shared" si="128"/>
        <v/>
      </c>
      <c r="BM256" s="92" t="str">
        <f t="shared" si="129"/>
        <v/>
      </c>
      <c r="BN256" s="92" t="str">
        <f t="shared" si="130"/>
        <v/>
      </c>
    </row>
    <row r="257" spans="1:66" ht="15.75" customHeight="1">
      <c r="A257" s="119" t="str">
        <f>IF(A$6="LECTURE","",IF('Database (LECTURE-RES-PRAC)'!A252="","",'Database (LECTURE-RES-PRAC)'!A252))</f>
        <v/>
      </c>
      <c r="B257" s="119" t="str">
        <f>IF(B$6="LECTURE","",IF('Database (LECTURE-RES-PRAC)'!B252="","",'Database (LECTURE-RES-PRAC)'!B252))</f>
        <v/>
      </c>
      <c r="C257" s="119" t="str">
        <f>IF(C$6="LECTURE","",IF('Database (LECTURE-RES-PRAC)'!C252="","",'Database (LECTURE-RES-PRAC)'!C252))</f>
        <v/>
      </c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116" t="str">
        <f t="shared" si="131"/>
        <v/>
      </c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116" t="str">
        <f t="shared" si="2"/>
        <v/>
      </c>
      <c r="Z257" s="57"/>
      <c r="AA257" s="57"/>
      <c r="AB257" s="57"/>
      <c r="AC257" s="57"/>
      <c r="AD257" s="57"/>
      <c r="AE257" s="57"/>
      <c r="AF257" s="57"/>
      <c r="AG257" s="57"/>
      <c r="AH257" s="57"/>
      <c r="AI257" s="57"/>
      <c r="AJ257" s="117" t="str">
        <f t="shared" si="100"/>
        <v/>
      </c>
      <c r="AK257" s="120" t="str">
        <f t="shared" si="101"/>
        <v/>
      </c>
      <c r="AL257" s="92" t="str">
        <f t="shared" si="102"/>
        <v/>
      </c>
      <c r="AM257" s="92" t="str">
        <f t="shared" si="103"/>
        <v/>
      </c>
      <c r="AN257" s="120" t="str">
        <f t="shared" si="104"/>
        <v/>
      </c>
      <c r="AO257" s="92" t="str">
        <f t="shared" si="105"/>
        <v/>
      </c>
      <c r="AP257" s="92" t="str">
        <f t="shared" si="106"/>
        <v/>
      </c>
      <c r="AQ257" s="120" t="str">
        <f t="shared" si="107"/>
        <v/>
      </c>
      <c r="AR257" s="92" t="str">
        <f t="shared" si="108"/>
        <v/>
      </c>
      <c r="AS257" s="92" t="str">
        <f t="shared" si="109"/>
        <v/>
      </c>
      <c r="AT257" s="120" t="str">
        <f t="shared" si="110"/>
        <v/>
      </c>
      <c r="AU257" s="92" t="str">
        <f t="shared" si="111"/>
        <v/>
      </c>
      <c r="AV257" s="92" t="str">
        <f t="shared" si="112"/>
        <v/>
      </c>
      <c r="AW257" s="120" t="str">
        <f t="shared" si="113"/>
        <v/>
      </c>
      <c r="AX257" s="92" t="str">
        <f t="shared" si="114"/>
        <v/>
      </c>
      <c r="AY257" s="92" t="str">
        <f t="shared" si="115"/>
        <v/>
      </c>
      <c r="AZ257" s="91" t="str">
        <f t="shared" si="116"/>
        <v/>
      </c>
      <c r="BA257" s="92" t="str">
        <f t="shared" si="117"/>
        <v/>
      </c>
      <c r="BB257" s="92" t="str">
        <f t="shared" si="118"/>
        <v/>
      </c>
      <c r="BC257" s="91" t="str">
        <f t="shared" si="119"/>
        <v/>
      </c>
      <c r="BD257" s="92" t="str">
        <f t="shared" si="120"/>
        <v/>
      </c>
      <c r="BE257" s="92" t="str">
        <f t="shared" si="121"/>
        <v/>
      </c>
      <c r="BF257" s="91" t="str">
        <f t="shared" si="122"/>
        <v/>
      </c>
      <c r="BG257" s="92" t="str">
        <f t="shared" si="123"/>
        <v/>
      </c>
      <c r="BH257" s="92" t="str">
        <f t="shared" si="124"/>
        <v/>
      </c>
      <c r="BI257" s="91" t="str">
        <f t="shared" si="125"/>
        <v/>
      </c>
      <c r="BJ257" s="92" t="str">
        <f t="shared" si="126"/>
        <v/>
      </c>
      <c r="BK257" s="92" t="str">
        <f t="shared" si="127"/>
        <v/>
      </c>
      <c r="BL257" s="91" t="str">
        <f t="shared" si="128"/>
        <v/>
      </c>
      <c r="BM257" s="92" t="str">
        <f t="shared" si="129"/>
        <v/>
      </c>
      <c r="BN257" s="92" t="str">
        <f t="shared" si="130"/>
        <v/>
      </c>
    </row>
    <row r="258" spans="1:66" ht="15.75" customHeight="1">
      <c r="A258" s="119" t="str">
        <f>IF(A$6="LECTURE","",IF('Database (LECTURE-RES-PRAC)'!A253="","",'Database (LECTURE-RES-PRAC)'!A253))</f>
        <v/>
      </c>
      <c r="B258" s="119" t="str">
        <f>IF(B$6="LECTURE","",IF('Database (LECTURE-RES-PRAC)'!B253="","",'Database (LECTURE-RES-PRAC)'!B253))</f>
        <v/>
      </c>
      <c r="C258" s="119" t="str">
        <f>IF(C$6="LECTURE","",IF('Database (LECTURE-RES-PRAC)'!C253="","",'Database (LECTURE-RES-PRAC)'!C253))</f>
        <v/>
      </c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116" t="str">
        <f t="shared" si="131"/>
        <v/>
      </c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116" t="str">
        <f t="shared" si="2"/>
        <v/>
      </c>
      <c r="Z258" s="57"/>
      <c r="AA258" s="57"/>
      <c r="AB258" s="57"/>
      <c r="AC258" s="57"/>
      <c r="AD258" s="57"/>
      <c r="AE258" s="57"/>
      <c r="AF258" s="57"/>
      <c r="AG258" s="57"/>
      <c r="AH258" s="57"/>
      <c r="AI258" s="57"/>
      <c r="AJ258" s="117" t="str">
        <f t="shared" si="100"/>
        <v/>
      </c>
      <c r="AK258" s="120" t="str">
        <f t="shared" si="101"/>
        <v/>
      </c>
      <c r="AL258" s="92" t="str">
        <f t="shared" si="102"/>
        <v/>
      </c>
      <c r="AM258" s="92" t="str">
        <f t="shared" si="103"/>
        <v/>
      </c>
      <c r="AN258" s="120" t="str">
        <f t="shared" si="104"/>
        <v/>
      </c>
      <c r="AO258" s="92" t="str">
        <f t="shared" si="105"/>
        <v/>
      </c>
      <c r="AP258" s="92" t="str">
        <f t="shared" si="106"/>
        <v/>
      </c>
      <c r="AQ258" s="120" t="str">
        <f t="shared" si="107"/>
        <v/>
      </c>
      <c r="AR258" s="92" t="str">
        <f t="shared" si="108"/>
        <v/>
      </c>
      <c r="AS258" s="92" t="str">
        <f t="shared" si="109"/>
        <v/>
      </c>
      <c r="AT258" s="120" t="str">
        <f t="shared" si="110"/>
        <v/>
      </c>
      <c r="AU258" s="92" t="str">
        <f t="shared" si="111"/>
        <v/>
      </c>
      <c r="AV258" s="92" t="str">
        <f t="shared" si="112"/>
        <v/>
      </c>
      <c r="AW258" s="120" t="str">
        <f t="shared" si="113"/>
        <v/>
      </c>
      <c r="AX258" s="92" t="str">
        <f t="shared" si="114"/>
        <v/>
      </c>
      <c r="AY258" s="92" t="str">
        <f t="shared" si="115"/>
        <v/>
      </c>
      <c r="AZ258" s="91" t="str">
        <f t="shared" si="116"/>
        <v/>
      </c>
      <c r="BA258" s="92" t="str">
        <f t="shared" si="117"/>
        <v/>
      </c>
      <c r="BB258" s="92" t="str">
        <f t="shared" si="118"/>
        <v/>
      </c>
      <c r="BC258" s="91" t="str">
        <f t="shared" si="119"/>
        <v/>
      </c>
      <c r="BD258" s="92" t="str">
        <f t="shared" si="120"/>
        <v/>
      </c>
      <c r="BE258" s="92" t="str">
        <f t="shared" si="121"/>
        <v/>
      </c>
      <c r="BF258" s="91" t="str">
        <f t="shared" si="122"/>
        <v/>
      </c>
      <c r="BG258" s="92" t="str">
        <f t="shared" si="123"/>
        <v/>
      </c>
      <c r="BH258" s="92" t="str">
        <f t="shared" si="124"/>
        <v/>
      </c>
      <c r="BI258" s="91" t="str">
        <f t="shared" si="125"/>
        <v/>
      </c>
      <c r="BJ258" s="92" t="str">
        <f t="shared" si="126"/>
        <v/>
      </c>
      <c r="BK258" s="92" t="str">
        <f t="shared" si="127"/>
        <v/>
      </c>
      <c r="BL258" s="91" t="str">
        <f t="shared" si="128"/>
        <v/>
      </c>
      <c r="BM258" s="92" t="str">
        <f t="shared" si="129"/>
        <v/>
      </c>
      <c r="BN258" s="92" t="str">
        <f t="shared" si="130"/>
        <v/>
      </c>
    </row>
    <row r="259" spans="1:66" ht="15.75" customHeight="1">
      <c r="A259" s="119" t="str">
        <f>IF(A$6="LECTURE","",IF('Database (LECTURE-RES-PRAC)'!A254="","",'Database (LECTURE-RES-PRAC)'!A254))</f>
        <v/>
      </c>
      <c r="B259" s="119" t="str">
        <f>IF(B$6="LECTURE","",IF('Database (LECTURE-RES-PRAC)'!B254="","",'Database (LECTURE-RES-PRAC)'!B254))</f>
        <v/>
      </c>
      <c r="C259" s="119" t="str">
        <f>IF(C$6="LECTURE","",IF('Database (LECTURE-RES-PRAC)'!C254="","",'Database (LECTURE-RES-PRAC)'!C254))</f>
        <v/>
      </c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116" t="str">
        <f t="shared" si="131"/>
        <v/>
      </c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116" t="str">
        <f t="shared" si="2"/>
        <v/>
      </c>
      <c r="Z259" s="57"/>
      <c r="AA259" s="57"/>
      <c r="AB259" s="57"/>
      <c r="AC259" s="57"/>
      <c r="AD259" s="57"/>
      <c r="AE259" s="57"/>
      <c r="AF259" s="57"/>
      <c r="AG259" s="57"/>
      <c r="AH259" s="57"/>
      <c r="AI259" s="57"/>
      <c r="AJ259" s="117" t="str">
        <f t="shared" si="100"/>
        <v/>
      </c>
      <c r="AK259" s="120" t="str">
        <f t="shared" si="101"/>
        <v/>
      </c>
      <c r="AL259" s="92" t="str">
        <f t="shared" si="102"/>
        <v/>
      </c>
      <c r="AM259" s="92" t="str">
        <f t="shared" si="103"/>
        <v/>
      </c>
      <c r="AN259" s="120" t="str">
        <f t="shared" si="104"/>
        <v/>
      </c>
      <c r="AO259" s="92" t="str">
        <f t="shared" si="105"/>
        <v/>
      </c>
      <c r="AP259" s="92" t="str">
        <f t="shared" si="106"/>
        <v/>
      </c>
      <c r="AQ259" s="120" t="str">
        <f t="shared" si="107"/>
        <v/>
      </c>
      <c r="AR259" s="92" t="str">
        <f t="shared" si="108"/>
        <v/>
      </c>
      <c r="AS259" s="92" t="str">
        <f t="shared" si="109"/>
        <v/>
      </c>
      <c r="AT259" s="120" t="str">
        <f t="shared" si="110"/>
        <v/>
      </c>
      <c r="AU259" s="92" t="str">
        <f t="shared" si="111"/>
        <v/>
      </c>
      <c r="AV259" s="92" t="str">
        <f t="shared" si="112"/>
        <v/>
      </c>
      <c r="AW259" s="120" t="str">
        <f t="shared" si="113"/>
        <v/>
      </c>
      <c r="AX259" s="92" t="str">
        <f t="shared" si="114"/>
        <v/>
      </c>
      <c r="AY259" s="92" t="str">
        <f t="shared" si="115"/>
        <v/>
      </c>
      <c r="AZ259" s="91" t="str">
        <f t="shared" si="116"/>
        <v/>
      </c>
      <c r="BA259" s="92" t="str">
        <f t="shared" si="117"/>
        <v/>
      </c>
      <c r="BB259" s="92" t="str">
        <f t="shared" si="118"/>
        <v/>
      </c>
      <c r="BC259" s="91" t="str">
        <f t="shared" si="119"/>
        <v/>
      </c>
      <c r="BD259" s="92" t="str">
        <f t="shared" si="120"/>
        <v/>
      </c>
      <c r="BE259" s="92" t="str">
        <f t="shared" si="121"/>
        <v/>
      </c>
      <c r="BF259" s="91" t="str">
        <f t="shared" si="122"/>
        <v/>
      </c>
      <c r="BG259" s="92" t="str">
        <f t="shared" si="123"/>
        <v/>
      </c>
      <c r="BH259" s="92" t="str">
        <f t="shared" si="124"/>
        <v/>
      </c>
      <c r="BI259" s="91" t="str">
        <f t="shared" si="125"/>
        <v/>
      </c>
      <c r="BJ259" s="92" t="str">
        <f t="shared" si="126"/>
        <v/>
      </c>
      <c r="BK259" s="92" t="str">
        <f t="shared" si="127"/>
        <v/>
      </c>
      <c r="BL259" s="91" t="str">
        <f t="shared" si="128"/>
        <v/>
      </c>
      <c r="BM259" s="92" t="str">
        <f t="shared" si="129"/>
        <v/>
      </c>
      <c r="BN259" s="92" t="str">
        <f t="shared" si="130"/>
        <v/>
      </c>
    </row>
    <row r="260" spans="1:66" ht="15.75" customHeight="1">
      <c r="A260" s="119" t="str">
        <f>IF(A$6="LECTURE","",IF('Database (LECTURE-RES-PRAC)'!A255="","",'Database (LECTURE-RES-PRAC)'!A255))</f>
        <v/>
      </c>
      <c r="B260" s="119" t="str">
        <f>IF(B$6="LECTURE","",IF('Database (LECTURE-RES-PRAC)'!B255="","",'Database (LECTURE-RES-PRAC)'!B255))</f>
        <v/>
      </c>
      <c r="C260" s="119" t="str">
        <f>IF(C$6="LECTURE","",IF('Database (LECTURE-RES-PRAC)'!C255="","",'Database (LECTURE-RES-PRAC)'!C255))</f>
        <v/>
      </c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116" t="str">
        <f t="shared" si="131"/>
        <v/>
      </c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116" t="str">
        <f t="shared" si="2"/>
        <v/>
      </c>
      <c r="Z260" s="57"/>
      <c r="AA260" s="57"/>
      <c r="AB260" s="57"/>
      <c r="AC260" s="57"/>
      <c r="AD260" s="57"/>
      <c r="AE260" s="57"/>
      <c r="AF260" s="57"/>
      <c r="AG260" s="57"/>
      <c r="AH260" s="57"/>
      <c r="AI260" s="57"/>
      <c r="AJ260" s="117" t="str">
        <f t="shared" si="100"/>
        <v/>
      </c>
      <c r="AK260" s="120" t="str">
        <f t="shared" si="101"/>
        <v/>
      </c>
      <c r="AL260" s="92" t="str">
        <f t="shared" si="102"/>
        <v/>
      </c>
      <c r="AM260" s="92" t="str">
        <f t="shared" si="103"/>
        <v/>
      </c>
      <c r="AN260" s="120" t="str">
        <f t="shared" si="104"/>
        <v/>
      </c>
      <c r="AO260" s="92" t="str">
        <f t="shared" si="105"/>
        <v/>
      </c>
      <c r="AP260" s="92" t="str">
        <f t="shared" si="106"/>
        <v/>
      </c>
      <c r="AQ260" s="120" t="str">
        <f t="shared" si="107"/>
        <v/>
      </c>
      <c r="AR260" s="92" t="str">
        <f t="shared" si="108"/>
        <v/>
      </c>
      <c r="AS260" s="92" t="str">
        <f t="shared" si="109"/>
        <v/>
      </c>
      <c r="AT260" s="120" t="str">
        <f t="shared" si="110"/>
        <v/>
      </c>
      <c r="AU260" s="92" t="str">
        <f t="shared" si="111"/>
        <v/>
      </c>
      <c r="AV260" s="92" t="str">
        <f t="shared" si="112"/>
        <v/>
      </c>
      <c r="AW260" s="120" t="str">
        <f t="shared" si="113"/>
        <v/>
      </c>
      <c r="AX260" s="92" t="str">
        <f t="shared" si="114"/>
        <v/>
      </c>
      <c r="AY260" s="92" t="str">
        <f t="shared" si="115"/>
        <v/>
      </c>
      <c r="AZ260" s="91" t="str">
        <f t="shared" si="116"/>
        <v/>
      </c>
      <c r="BA260" s="92" t="str">
        <f t="shared" si="117"/>
        <v/>
      </c>
      <c r="BB260" s="92" t="str">
        <f t="shared" si="118"/>
        <v/>
      </c>
      <c r="BC260" s="91" t="str">
        <f t="shared" si="119"/>
        <v/>
      </c>
      <c r="BD260" s="92" t="str">
        <f t="shared" si="120"/>
        <v/>
      </c>
      <c r="BE260" s="92" t="str">
        <f t="shared" si="121"/>
        <v/>
      </c>
      <c r="BF260" s="91" t="str">
        <f t="shared" si="122"/>
        <v/>
      </c>
      <c r="BG260" s="92" t="str">
        <f t="shared" si="123"/>
        <v/>
      </c>
      <c r="BH260" s="92" t="str">
        <f t="shared" si="124"/>
        <v/>
      </c>
      <c r="BI260" s="91" t="str">
        <f t="shared" si="125"/>
        <v/>
      </c>
      <c r="BJ260" s="92" t="str">
        <f t="shared" si="126"/>
        <v/>
      </c>
      <c r="BK260" s="92" t="str">
        <f t="shared" si="127"/>
        <v/>
      </c>
      <c r="BL260" s="91" t="str">
        <f t="shared" si="128"/>
        <v/>
      </c>
      <c r="BM260" s="92" t="str">
        <f t="shared" si="129"/>
        <v/>
      </c>
      <c r="BN260" s="92" t="str">
        <f t="shared" si="130"/>
        <v/>
      </c>
    </row>
    <row r="261" spans="1:66" ht="15.75" customHeight="1">
      <c r="A261" s="119" t="str">
        <f>IF(A$6="LECTURE","",IF('Database (LECTURE-RES-PRAC)'!A256="","",'Database (LECTURE-RES-PRAC)'!A256))</f>
        <v/>
      </c>
      <c r="B261" s="119" t="str">
        <f>IF(B$6="LECTURE","",IF('Database (LECTURE-RES-PRAC)'!B256="","",'Database (LECTURE-RES-PRAC)'!B256))</f>
        <v/>
      </c>
      <c r="C261" s="119" t="str">
        <f>IF(C$6="LECTURE","",IF('Database (LECTURE-RES-PRAC)'!C256="","",'Database (LECTURE-RES-PRAC)'!C256))</f>
        <v/>
      </c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116" t="str">
        <f t="shared" si="131"/>
        <v/>
      </c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116" t="str">
        <f t="shared" si="2"/>
        <v/>
      </c>
      <c r="Z261" s="57"/>
      <c r="AA261" s="57"/>
      <c r="AB261" s="57"/>
      <c r="AC261" s="57"/>
      <c r="AD261" s="57"/>
      <c r="AE261" s="57"/>
      <c r="AF261" s="57"/>
      <c r="AG261" s="57"/>
      <c r="AH261" s="57"/>
      <c r="AI261" s="57"/>
      <c r="AJ261" s="117" t="str">
        <f t="shared" si="100"/>
        <v/>
      </c>
      <c r="AK261" s="120" t="str">
        <f t="shared" si="101"/>
        <v/>
      </c>
      <c r="AL261" s="92" t="str">
        <f t="shared" si="102"/>
        <v/>
      </c>
      <c r="AM261" s="92" t="str">
        <f t="shared" si="103"/>
        <v/>
      </c>
      <c r="AN261" s="120" t="str">
        <f t="shared" si="104"/>
        <v/>
      </c>
      <c r="AO261" s="92" t="str">
        <f t="shared" si="105"/>
        <v/>
      </c>
      <c r="AP261" s="92" t="str">
        <f t="shared" si="106"/>
        <v/>
      </c>
      <c r="AQ261" s="120" t="str">
        <f t="shared" si="107"/>
        <v/>
      </c>
      <c r="AR261" s="92" t="str">
        <f t="shared" si="108"/>
        <v/>
      </c>
      <c r="AS261" s="92" t="str">
        <f t="shared" si="109"/>
        <v/>
      </c>
      <c r="AT261" s="120" t="str">
        <f t="shared" si="110"/>
        <v/>
      </c>
      <c r="AU261" s="92" t="str">
        <f t="shared" si="111"/>
        <v/>
      </c>
      <c r="AV261" s="92" t="str">
        <f t="shared" si="112"/>
        <v/>
      </c>
      <c r="AW261" s="120" t="str">
        <f t="shared" si="113"/>
        <v/>
      </c>
      <c r="AX261" s="92" t="str">
        <f t="shared" si="114"/>
        <v/>
      </c>
      <c r="AY261" s="92" t="str">
        <f t="shared" si="115"/>
        <v/>
      </c>
      <c r="AZ261" s="91" t="str">
        <f t="shared" si="116"/>
        <v/>
      </c>
      <c r="BA261" s="92" t="str">
        <f t="shared" si="117"/>
        <v/>
      </c>
      <c r="BB261" s="92" t="str">
        <f t="shared" si="118"/>
        <v/>
      </c>
      <c r="BC261" s="91" t="str">
        <f t="shared" si="119"/>
        <v/>
      </c>
      <c r="BD261" s="92" t="str">
        <f t="shared" si="120"/>
        <v/>
      </c>
      <c r="BE261" s="92" t="str">
        <f t="shared" si="121"/>
        <v/>
      </c>
      <c r="BF261" s="91" t="str">
        <f t="shared" si="122"/>
        <v/>
      </c>
      <c r="BG261" s="92" t="str">
        <f t="shared" si="123"/>
        <v/>
      </c>
      <c r="BH261" s="92" t="str">
        <f t="shared" si="124"/>
        <v/>
      </c>
      <c r="BI261" s="91" t="str">
        <f t="shared" si="125"/>
        <v/>
      </c>
      <c r="BJ261" s="92" t="str">
        <f t="shared" si="126"/>
        <v/>
      </c>
      <c r="BK261" s="92" t="str">
        <f t="shared" si="127"/>
        <v/>
      </c>
      <c r="BL261" s="91" t="str">
        <f t="shared" si="128"/>
        <v/>
      </c>
      <c r="BM261" s="92" t="str">
        <f t="shared" si="129"/>
        <v/>
      </c>
      <c r="BN261" s="92" t="str">
        <f t="shared" si="130"/>
        <v/>
      </c>
    </row>
    <row r="262" spans="1:66" ht="15.75" customHeight="1">
      <c r="A262" s="119" t="str">
        <f>IF(A$6="LECTURE","",IF('Database (LECTURE-RES-PRAC)'!A257="","",'Database (LECTURE-RES-PRAC)'!A257))</f>
        <v/>
      </c>
      <c r="B262" s="119" t="str">
        <f>IF(B$6="LECTURE","",IF('Database (LECTURE-RES-PRAC)'!B257="","",'Database (LECTURE-RES-PRAC)'!B257))</f>
        <v/>
      </c>
      <c r="C262" s="119" t="str">
        <f>IF(C$6="LECTURE","",IF('Database (LECTURE-RES-PRAC)'!C257="","",'Database (LECTURE-RES-PRAC)'!C257))</f>
        <v/>
      </c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116" t="str">
        <f t="shared" si="131"/>
        <v/>
      </c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116" t="str">
        <f t="shared" si="2"/>
        <v/>
      </c>
      <c r="Z262" s="57"/>
      <c r="AA262" s="57"/>
      <c r="AB262" s="57"/>
      <c r="AC262" s="57"/>
      <c r="AD262" s="57"/>
      <c r="AE262" s="57"/>
      <c r="AF262" s="57"/>
      <c r="AG262" s="57"/>
      <c r="AH262" s="57"/>
      <c r="AI262" s="57"/>
      <c r="AJ262" s="117" t="str">
        <f t="shared" si="100"/>
        <v/>
      </c>
      <c r="AK262" s="120" t="str">
        <f t="shared" si="101"/>
        <v/>
      </c>
      <c r="AL262" s="92" t="str">
        <f t="shared" si="102"/>
        <v/>
      </c>
      <c r="AM262" s="92" t="str">
        <f t="shared" si="103"/>
        <v/>
      </c>
      <c r="AN262" s="120" t="str">
        <f t="shared" si="104"/>
        <v/>
      </c>
      <c r="AO262" s="92" t="str">
        <f t="shared" si="105"/>
        <v/>
      </c>
      <c r="AP262" s="92" t="str">
        <f t="shared" si="106"/>
        <v/>
      </c>
      <c r="AQ262" s="120" t="str">
        <f t="shared" si="107"/>
        <v/>
      </c>
      <c r="AR262" s="92" t="str">
        <f t="shared" si="108"/>
        <v/>
      </c>
      <c r="AS262" s="92" t="str">
        <f t="shared" si="109"/>
        <v/>
      </c>
      <c r="AT262" s="120" t="str">
        <f t="shared" si="110"/>
        <v/>
      </c>
      <c r="AU262" s="92" t="str">
        <f t="shared" si="111"/>
        <v/>
      </c>
      <c r="AV262" s="92" t="str">
        <f t="shared" si="112"/>
        <v/>
      </c>
      <c r="AW262" s="120" t="str">
        <f t="shared" si="113"/>
        <v/>
      </c>
      <c r="AX262" s="92" t="str">
        <f t="shared" si="114"/>
        <v/>
      </c>
      <c r="AY262" s="92" t="str">
        <f t="shared" si="115"/>
        <v/>
      </c>
      <c r="AZ262" s="91" t="str">
        <f t="shared" si="116"/>
        <v/>
      </c>
      <c r="BA262" s="92" t="str">
        <f t="shared" si="117"/>
        <v/>
      </c>
      <c r="BB262" s="92" t="str">
        <f t="shared" si="118"/>
        <v/>
      </c>
      <c r="BC262" s="91" t="str">
        <f t="shared" si="119"/>
        <v/>
      </c>
      <c r="BD262" s="92" t="str">
        <f t="shared" si="120"/>
        <v/>
      </c>
      <c r="BE262" s="92" t="str">
        <f t="shared" si="121"/>
        <v/>
      </c>
      <c r="BF262" s="91" t="str">
        <f t="shared" si="122"/>
        <v/>
      </c>
      <c r="BG262" s="92" t="str">
        <f t="shared" si="123"/>
        <v/>
      </c>
      <c r="BH262" s="92" t="str">
        <f t="shared" si="124"/>
        <v/>
      </c>
      <c r="BI262" s="91" t="str">
        <f t="shared" si="125"/>
        <v/>
      </c>
      <c r="BJ262" s="92" t="str">
        <f t="shared" si="126"/>
        <v/>
      </c>
      <c r="BK262" s="92" t="str">
        <f t="shared" si="127"/>
        <v/>
      </c>
      <c r="BL262" s="91" t="str">
        <f t="shared" si="128"/>
        <v/>
      </c>
      <c r="BM262" s="92" t="str">
        <f t="shared" si="129"/>
        <v/>
      </c>
      <c r="BN262" s="92" t="str">
        <f t="shared" si="130"/>
        <v/>
      </c>
    </row>
    <row r="263" spans="1:66" ht="15.75" customHeight="1">
      <c r="A263" s="119" t="str">
        <f>IF(A$6="LECTURE","",IF('Database (LECTURE-RES-PRAC)'!A258="","",'Database (LECTURE-RES-PRAC)'!A258))</f>
        <v/>
      </c>
      <c r="B263" s="119" t="str">
        <f>IF(B$6="LECTURE","",IF('Database (LECTURE-RES-PRAC)'!B258="","",'Database (LECTURE-RES-PRAC)'!B258))</f>
        <v/>
      </c>
      <c r="C263" s="119" t="str">
        <f>IF(C$6="LECTURE","",IF('Database (LECTURE-RES-PRAC)'!C258="","",'Database (LECTURE-RES-PRAC)'!C258))</f>
        <v/>
      </c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116" t="str">
        <f t="shared" si="131"/>
        <v/>
      </c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116" t="str">
        <f t="shared" si="2"/>
        <v/>
      </c>
      <c r="Z263" s="57"/>
      <c r="AA263" s="57"/>
      <c r="AB263" s="57"/>
      <c r="AC263" s="57"/>
      <c r="AD263" s="57"/>
      <c r="AE263" s="57"/>
      <c r="AF263" s="57"/>
      <c r="AG263" s="57"/>
      <c r="AH263" s="57"/>
      <c r="AI263" s="57"/>
      <c r="AJ263" s="117" t="str">
        <f t="shared" si="100"/>
        <v/>
      </c>
      <c r="AK263" s="120" t="str">
        <f t="shared" si="101"/>
        <v/>
      </c>
      <c r="AL263" s="92" t="str">
        <f t="shared" si="102"/>
        <v/>
      </c>
      <c r="AM263" s="92" t="str">
        <f t="shared" si="103"/>
        <v/>
      </c>
      <c r="AN263" s="120" t="str">
        <f t="shared" si="104"/>
        <v/>
      </c>
      <c r="AO263" s="92" t="str">
        <f t="shared" si="105"/>
        <v/>
      </c>
      <c r="AP263" s="92" t="str">
        <f t="shared" si="106"/>
        <v/>
      </c>
      <c r="AQ263" s="120" t="str">
        <f t="shared" si="107"/>
        <v/>
      </c>
      <c r="AR263" s="92" t="str">
        <f t="shared" si="108"/>
        <v/>
      </c>
      <c r="AS263" s="92" t="str">
        <f t="shared" si="109"/>
        <v/>
      </c>
      <c r="AT263" s="120" t="str">
        <f t="shared" si="110"/>
        <v/>
      </c>
      <c r="AU263" s="92" t="str">
        <f t="shared" si="111"/>
        <v/>
      </c>
      <c r="AV263" s="92" t="str">
        <f t="shared" si="112"/>
        <v/>
      </c>
      <c r="AW263" s="120" t="str">
        <f t="shared" si="113"/>
        <v/>
      </c>
      <c r="AX263" s="92" t="str">
        <f t="shared" si="114"/>
        <v/>
      </c>
      <c r="AY263" s="92" t="str">
        <f t="shared" si="115"/>
        <v/>
      </c>
      <c r="AZ263" s="91" t="str">
        <f t="shared" si="116"/>
        <v/>
      </c>
      <c r="BA263" s="92" t="str">
        <f t="shared" si="117"/>
        <v/>
      </c>
      <c r="BB263" s="92" t="str">
        <f t="shared" si="118"/>
        <v/>
      </c>
      <c r="BC263" s="91" t="str">
        <f t="shared" si="119"/>
        <v/>
      </c>
      <c r="BD263" s="92" t="str">
        <f t="shared" si="120"/>
        <v/>
      </c>
      <c r="BE263" s="92" t="str">
        <f t="shared" si="121"/>
        <v/>
      </c>
      <c r="BF263" s="91" t="str">
        <f t="shared" si="122"/>
        <v/>
      </c>
      <c r="BG263" s="92" t="str">
        <f t="shared" si="123"/>
        <v/>
      </c>
      <c r="BH263" s="92" t="str">
        <f t="shared" si="124"/>
        <v/>
      </c>
      <c r="BI263" s="91" t="str">
        <f t="shared" si="125"/>
        <v/>
      </c>
      <c r="BJ263" s="92" t="str">
        <f t="shared" si="126"/>
        <v/>
      </c>
      <c r="BK263" s="92" t="str">
        <f t="shared" si="127"/>
        <v/>
      </c>
      <c r="BL263" s="91" t="str">
        <f t="shared" si="128"/>
        <v/>
      </c>
      <c r="BM263" s="92" t="str">
        <f t="shared" si="129"/>
        <v/>
      </c>
      <c r="BN263" s="92" t="str">
        <f t="shared" si="130"/>
        <v/>
      </c>
    </row>
    <row r="264" spans="1:66" ht="15.75" customHeight="1">
      <c r="A264" s="119" t="str">
        <f>IF(A$6="LECTURE","",IF('Database (LECTURE-RES-PRAC)'!A259="","",'Database (LECTURE-RES-PRAC)'!A259))</f>
        <v/>
      </c>
      <c r="B264" s="119" t="str">
        <f>IF(B$6="LECTURE","",IF('Database (LECTURE-RES-PRAC)'!B259="","",'Database (LECTURE-RES-PRAC)'!B259))</f>
        <v/>
      </c>
      <c r="C264" s="119" t="str">
        <f>IF(C$6="LECTURE","",IF('Database (LECTURE-RES-PRAC)'!C259="","",'Database (LECTURE-RES-PRAC)'!C259))</f>
        <v/>
      </c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116" t="str">
        <f t="shared" si="131"/>
        <v/>
      </c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116" t="str">
        <f t="shared" si="2"/>
        <v/>
      </c>
      <c r="Z264" s="57"/>
      <c r="AA264" s="57"/>
      <c r="AB264" s="57"/>
      <c r="AC264" s="57"/>
      <c r="AD264" s="57"/>
      <c r="AE264" s="57"/>
      <c r="AF264" s="57"/>
      <c r="AG264" s="57"/>
      <c r="AH264" s="57"/>
      <c r="AI264" s="57"/>
      <c r="AJ264" s="117" t="str">
        <f t="shared" si="100"/>
        <v/>
      </c>
      <c r="AK264" s="120" t="str">
        <f t="shared" si="101"/>
        <v/>
      </c>
      <c r="AL264" s="92" t="str">
        <f t="shared" si="102"/>
        <v/>
      </c>
      <c r="AM264" s="92" t="str">
        <f t="shared" si="103"/>
        <v/>
      </c>
      <c r="AN264" s="120" t="str">
        <f t="shared" si="104"/>
        <v/>
      </c>
      <c r="AO264" s="92" t="str">
        <f t="shared" si="105"/>
        <v/>
      </c>
      <c r="AP264" s="92" t="str">
        <f t="shared" si="106"/>
        <v/>
      </c>
      <c r="AQ264" s="120" t="str">
        <f t="shared" si="107"/>
        <v/>
      </c>
      <c r="AR264" s="92" t="str">
        <f t="shared" si="108"/>
        <v/>
      </c>
      <c r="AS264" s="92" t="str">
        <f t="shared" si="109"/>
        <v/>
      </c>
      <c r="AT264" s="120" t="str">
        <f t="shared" si="110"/>
        <v/>
      </c>
      <c r="AU264" s="92" t="str">
        <f t="shared" si="111"/>
        <v/>
      </c>
      <c r="AV264" s="92" t="str">
        <f t="shared" si="112"/>
        <v/>
      </c>
      <c r="AW264" s="120" t="str">
        <f t="shared" si="113"/>
        <v/>
      </c>
      <c r="AX264" s="92" t="str">
        <f t="shared" si="114"/>
        <v/>
      </c>
      <c r="AY264" s="92" t="str">
        <f t="shared" si="115"/>
        <v/>
      </c>
      <c r="AZ264" s="91" t="str">
        <f t="shared" si="116"/>
        <v/>
      </c>
      <c r="BA264" s="92" t="str">
        <f t="shared" si="117"/>
        <v/>
      </c>
      <c r="BB264" s="92" t="str">
        <f t="shared" si="118"/>
        <v/>
      </c>
      <c r="BC264" s="91" t="str">
        <f t="shared" si="119"/>
        <v/>
      </c>
      <c r="BD264" s="92" t="str">
        <f t="shared" si="120"/>
        <v/>
      </c>
      <c r="BE264" s="92" t="str">
        <f t="shared" si="121"/>
        <v/>
      </c>
      <c r="BF264" s="91" t="str">
        <f t="shared" si="122"/>
        <v/>
      </c>
      <c r="BG264" s="92" t="str">
        <f t="shared" si="123"/>
        <v/>
      </c>
      <c r="BH264" s="92" t="str">
        <f t="shared" si="124"/>
        <v/>
      </c>
      <c r="BI264" s="91" t="str">
        <f t="shared" si="125"/>
        <v/>
      </c>
      <c r="BJ264" s="92" t="str">
        <f t="shared" si="126"/>
        <v/>
      </c>
      <c r="BK264" s="92" t="str">
        <f t="shared" si="127"/>
        <v/>
      </c>
      <c r="BL264" s="91" t="str">
        <f t="shared" si="128"/>
        <v/>
      </c>
      <c r="BM264" s="92" t="str">
        <f t="shared" si="129"/>
        <v/>
      </c>
      <c r="BN264" s="92" t="str">
        <f t="shared" si="130"/>
        <v/>
      </c>
    </row>
    <row r="265" spans="1:66" ht="15.75" customHeight="1">
      <c r="A265" s="119" t="str">
        <f>IF(A$6="LECTURE","",IF('Database (LECTURE-RES-PRAC)'!A260="","",'Database (LECTURE-RES-PRAC)'!A260))</f>
        <v/>
      </c>
      <c r="B265" s="119" t="str">
        <f>IF(B$6="LECTURE","",IF('Database (LECTURE-RES-PRAC)'!B260="","",'Database (LECTURE-RES-PRAC)'!B260))</f>
        <v/>
      </c>
      <c r="C265" s="119" t="str">
        <f>IF(C$6="LECTURE","",IF('Database (LECTURE-RES-PRAC)'!C260="","",'Database (LECTURE-RES-PRAC)'!C260))</f>
        <v/>
      </c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116" t="str">
        <f t="shared" si="131"/>
        <v/>
      </c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116" t="str">
        <f t="shared" si="2"/>
        <v/>
      </c>
      <c r="Z265" s="57"/>
      <c r="AA265" s="57"/>
      <c r="AB265" s="57"/>
      <c r="AC265" s="57"/>
      <c r="AD265" s="57"/>
      <c r="AE265" s="57"/>
      <c r="AF265" s="57"/>
      <c r="AG265" s="57"/>
      <c r="AH265" s="57"/>
      <c r="AI265" s="57"/>
      <c r="AJ265" s="117" t="str">
        <f t="shared" si="100"/>
        <v/>
      </c>
      <c r="AK265" s="120" t="str">
        <f t="shared" si="101"/>
        <v/>
      </c>
      <c r="AL265" s="92" t="str">
        <f t="shared" si="102"/>
        <v/>
      </c>
      <c r="AM265" s="92" t="str">
        <f t="shared" si="103"/>
        <v/>
      </c>
      <c r="AN265" s="120" t="str">
        <f t="shared" si="104"/>
        <v/>
      </c>
      <c r="AO265" s="92" t="str">
        <f t="shared" si="105"/>
        <v/>
      </c>
      <c r="AP265" s="92" t="str">
        <f t="shared" si="106"/>
        <v/>
      </c>
      <c r="AQ265" s="120" t="str">
        <f t="shared" si="107"/>
        <v/>
      </c>
      <c r="AR265" s="92" t="str">
        <f t="shared" si="108"/>
        <v/>
      </c>
      <c r="AS265" s="92" t="str">
        <f t="shared" si="109"/>
        <v/>
      </c>
      <c r="AT265" s="120" t="str">
        <f t="shared" si="110"/>
        <v/>
      </c>
      <c r="AU265" s="92" t="str">
        <f t="shared" si="111"/>
        <v/>
      </c>
      <c r="AV265" s="92" t="str">
        <f t="shared" si="112"/>
        <v/>
      </c>
      <c r="AW265" s="120" t="str">
        <f t="shared" si="113"/>
        <v/>
      </c>
      <c r="AX265" s="92" t="str">
        <f t="shared" si="114"/>
        <v/>
      </c>
      <c r="AY265" s="92" t="str">
        <f t="shared" si="115"/>
        <v/>
      </c>
      <c r="AZ265" s="91" t="str">
        <f t="shared" si="116"/>
        <v/>
      </c>
      <c r="BA265" s="92" t="str">
        <f t="shared" si="117"/>
        <v/>
      </c>
      <c r="BB265" s="92" t="str">
        <f t="shared" si="118"/>
        <v/>
      </c>
      <c r="BC265" s="91" t="str">
        <f t="shared" si="119"/>
        <v/>
      </c>
      <c r="BD265" s="92" t="str">
        <f t="shared" si="120"/>
        <v/>
      </c>
      <c r="BE265" s="92" t="str">
        <f t="shared" si="121"/>
        <v/>
      </c>
      <c r="BF265" s="91" t="str">
        <f t="shared" si="122"/>
        <v/>
      </c>
      <c r="BG265" s="92" t="str">
        <f t="shared" si="123"/>
        <v/>
      </c>
      <c r="BH265" s="92" t="str">
        <f t="shared" si="124"/>
        <v/>
      </c>
      <c r="BI265" s="91" t="str">
        <f t="shared" si="125"/>
        <v/>
      </c>
      <c r="BJ265" s="92" t="str">
        <f t="shared" si="126"/>
        <v/>
      </c>
      <c r="BK265" s="92" t="str">
        <f t="shared" si="127"/>
        <v/>
      </c>
      <c r="BL265" s="91" t="str">
        <f t="shared" si="128"/>
        <v/>
      </c>
      <c r="BM265" s="92" t="str">
        <f t="shared" si="129"/>
        <v/>
      </c>
      <c r="BN265" s="92" t="str">
        <f t="shared" si="130"/>
        <v/>
      </c>
    </row>
    <row r="266" spans="1:66" ht="15.75" customHeight="1">
      <c r="A266" s="119" t="str">
        <f>IF(A$6="LECTURE","",IF('Database (LECTURE-RES-PRAC)'!A261="","",'Database (LECTURE-RES-PRAC)'!A261))</f>
        <v/>
      </c>
      <c r="B266" s="119" t="str">
        <f>IF(B$6="LECTURE","",IF('Database (LECTURE-RES-PRAC)'!B261="","",'Database (LECTURE-RES-PRAC)'!B261))</f>
        <v/>
      </c>
      <c r="C266" s="119" t="str">
        <f>IF(C$6="LECTURE","",IF('Database (LECTURE-RES-PRAC)'!C261="","",'Database (LECTURE-RES-PRAC)'!C261))</f>
        <v/>
      </c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116" t="str">
        <f t="shared" si="131"/>
        <v/>
      </c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116" t="str">
        <f t="shared" si="2"/>
        <v/>
      </c>
      <c r="Z266" s="57"/>
      <c r="AA266" s="57"/>
      <c r="AB266" s="57"/>
      <c r="AC266" s="57"/>
      <c r="AD266" s="57"/>
      <c r="AE266" s="57"/>
      <c r="AF266" s="57"/>
      <c r="AG266" s="57"/>
      <c r="AH266" s="57"/>
      <c r="AI266" s="57"/>
      <c r="AJ266" s="117" t="str">
        <f t="shared" si="100"/>
        <v/>
      </c>
      <c r="AK266" s="120" t="str">
        <f t="shared" si="101"/>
        <v/>
      </c>
      <c r="AL266" s="92" t="str">
        <f t="shared" si="102"/>
        <v/>
      </c>
      <c r="AM266" s="92" t="str">
        <f t="shared" si="103"/>
        <v/>
      </c>
      <c r="AN266" s="120" t="str">
        <f t="shared" si="104"/>
        <v/>
      </c>
      <c r="AO266" s="92" t="str">
        <f t="shared" si="105"/>
        <v/>
      </c>
      <c r="AP266" s="92" t="str">
        <f t="shared" si="106"/>
        <v/>
      </c>
      <c r="AQ266" s="120" t="str">
        <f t="shared" si="107"/>
        <v/>
      </c>
      <c r="AR266" s="92" t="str">
        <f t="shared" si="108"/>
        <v/>
      </c>
      <c r="AS266" s="92" t="str">
        <f t="shared" si="109"/>
        <v/>
      </c>
      <c r="AT266" s="120" t="str">
        <f t="shared" si="110"/>
        <v/>
      </c>
      <c r="AU266" s="92" t="str">
        <f t="shared" si="111"/>
        <v/>
      </c>
      <c r="AV266" s="92" t="str">
        <f t="shared" si="112"/>
        <v/>
      </c>
      <c r="AW266" s="120" t="str">
        <f t="shared" si="113"/>
        <v/>
      </c>
      <c r="AX266" s="92" t="str">
        <f t="shared" si="114"/>
        <v/>
      </c>
      <c r="AY266" s="92" t="str">
        <f t="shared" si="115"/>
        <v/>
      </c>
      <c r="AZ266" s="91" t="str">
        <f t="shared" si="116"/>
        <v/>
      </c>
      <c r="BA266" s="92" t="str">
        <f t="shared" si="117"/>
        <v/>
      </c>
      <c r="BB266" s="92" t="str">
        <f t="shared" si="118"/>
        <v/>
      </c>
      <c r="BC266" s="91" t="str">
        <f t="shared" si="119"/>
        <v/>
      </c>
      <c r="BD266" s="92" t="str">
        <f t="shared" si="120"/>
        <v/>
      </c>
      <c r="BE266" s="92" t="str">
        <f t="shared" si="121"/>
        <v/>
      </c>
      <c r="BF266" s="91" t="str">
        <f t="shared" si="122"/>
        <v/>
      </c>
      <c r="BG266" s="92" t="str">
        <f t="shared" si="123"/>
        <v/>
      </c>
      <c r="BH266" s="92" t="str">
        <f t="shared" si="124"/>
        <v/>
      </c>
      <c r="BI266" s="91" t="str">
        <f t="shared" si="125"/>
        <v/>
      </c>
      <c r="BJ266" s="92" t="str">
        <f t="shared" si="126"/>
        <v/>
      </c>
      <c r="BK266" s="92" t="str">
        <f t="shared" si="127"/>
        <v/>
      </c>
      <c r="BL266" s="91" t="str">
        <f t="shared" si="128"/>
        <v/>
      </c>
      <c r="BM266" s="92" t="str">
        <f t="shared" si="129"/>
        <v/>
      </c>
      <c r="BN266" s="92" t="str">
        <f t="shared" si="130"/>
        <v/>
      </c>
    </row>
    <row r="267" spans="1:66" ht="15.75" customHeight="1">
      <c r="A267" s="119" t="str">
        <f>IF(A$6="LECTURE","",IF('Database (LECTURE-RES-PRAC)'!A262="","",'Database (LECTURE-RES-PRAC)'!A262))</f>
        <v/>
      </c>
      <c r="B267" s="119" t="str">
        <f>IF(B$6="LECTURE","",IF('Database (LECTURE-RES-PRAC)'!B262="","",'Database (LECTURE-RES-PRAC)'!B262))</f>
        <v/>
      </c>
      <c r="C267" s="119" t="str">
        <f>IF(C$6="LECTURE","",IF('Database (LECTURE-RES-PRAC)'!C262="","",'Database (LECTURE-RES-PRAC)'!C262))</f>
        <v/>
      </c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116" t="str">
        <f t="shared" si="131"/>
        <v/>
      </c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116" t="str">
        <f t="shared" si="2"/>
        <v/>
      </c>
      <c r="Z267" s="57"/>
      <c r="AA267" s="57"/>
      <c r="AB267" s="57"/>
      <c r="AC267" s="57"/>
      <c r="AD267" s="57"/>
      <c r="AE267" s="57"/>
      <c r="AF267" s="57"/>
      <c r="AG267" s="57"/>
      <c r="AH267" s="57"/>
      <c r="AI267" s="57"/>
      <c r="AJ267" s="117" t="str">
        <f t="shared" si="100"/>
        <v/>
      </c>
      <c r="AK267" s="120" t="str">
        <f t="shared" si="101"/>
        <v/>
      </c>
      <c r="AL267" s="92" t="str">
        <f t="shared" si="102"/>
        <v/>
      </c>
      <c r="AM267" s="92" t="str">
        <f t="shared" si="103"/>
        <v/>
      </c>
      <c r="AN267" s="120" t="str">
        <f t="shared" si="104"/>
        <v/>
      </c>
      <c r="AO267" s="92" t="str">
        <f t="shared" si="105"/>
        <v/>
      </c>
      <c r="AP267" s="92" t="str">
        <f t="shared" si="106"/>
        <v/>
      </c>
      <c r="AQ267" s="120" t="str">
        <f t="shared" si="107"/>
        <v/>
      </c>
      <c r="AR267" s="92" t="str">
        <f t="shared" si="108"/>
        <v/>
      </c>
      <c r="AS267" s="92" t="str">
        <f t="shared" si="109"/>
        <v/>
      </c>
      <c r="AT267" s="120" t="str">
        <f t="shared" si="110"/>
        <v/>
      </c>
      <c r="AU267" s="92" t="str">
        <f t="shared" si="111"/>
        <v/>
      </c>
      <c r="AV267" s="92" t="str">
        <f t="shared" si="112"/>
        <v/>
      </c>
      <c r="AW267" s="120" t="str">
        <f t="shared" si="113"/>
        <v/>
      </c>
      <c r="AX267" s="92" t="str">
        <f t="shared" si="114"/>
        <v/>
      </c>
      <c r="AY267" s="92" t="str">
        <f t="shared" si="115"/>
        <v/>
      </c>
      <c r="AZ267" s="91" t="str">
        <f t="shared" si="116"/>
        <v/>
      </c>
      <c r="BA267" s="92" t="str">
        <f t="shared" si="117"/>
        <v/>
      </c>
      <c r="BB267" s="92" t="str">
        <f t="shared" si="118"/>
        <v/>
      </c>
      <c r="BC267" s="91" t="str">
        <f t="shared" si="119"/>
        <v/>
      </c>
      <c r="BD267" s="92" t="str">
        <f t="shared" si="120"/>
        <v/>
      </c>
      <c r="BE267" s="92" t="str">
        <f t="shared" si="121"/>
        <v/>
      </c>
      <c r="BF267" s="91" t="str">
        <f t="shared" si="122"/>
        <v/>
      </c>
      <c r="BG267" s="92" t="str">
        <f t="shared" si="123"/>
        <v/>
      </c>
      <c r="BH267" s="92" t="str">
        <f t="shared" si="124"/>
        <v/>
      </c>
      <c r="BI267" s="91" t="str">
        <f t="shared" si="125"/>
        <v/>
      </c>
      <c r="BJ267" s="92" t="str">
        <f t="shared" si="126"/>
        <v/>
      </c>
      <c r="BK267" s="92" t="str">
        <f t="shared" si="127"/>
        <v/>
      </c>
      <c r="BL267" s="91" t="str">
        <f t="shared" si="128"/>
        <v/>
      </c>
      <c r="BM267" s="92" t="str">
        <f t="shared" si="129"/>
        <v/>
      </c>
      <c r="BN267" s="92" t="str">
        <f t="shared" si="130"/>
        <v/>
      </c>
    </row>
    <row r="268" spans="1:66" ht="15.75" customHeight="1">
      <c r="A268" s="119" t="str">
        <f>IF(A$6="LECTURE","",IF('Database (LECTURE-RES-PRAC)'!A263="","",'Database (LECTURE-RES-PRAC)'!A263))</f>
        <v/>
      </c>
      <c r="B268" s="119" t="str">
        <f>IF(B$6="LECTURE","",IF('Database (LECTURE-RES-PRAC)'!B263="","",'Database (LECTURE-RES-PRAC)'!B263))</f>
        <v/>
      </c>
      <c r="C268" s="119" t="str">
        <f>IF(C$6="LECTURE","",IF('Database (LECTURE-RES-PRAC)'!C263="","",'Database (LECTURE-RES-PRAC)'!C263))</f>
        <v/>
      </c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116" t="str">
        <f t="shared" si="131"/>
        <v/>
      </c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116" t="str">
        <f t="shared" si="2"/>
        <v/>
      </c>
      <c r="Z268" s="57"/>
      <c r="AA268" s="57"/>
      <c r="AB268" s="57"/>
      <c r="AC268" s="57"/>
      <c r="AD268" s="57"/>
      <c r="AE268" s="57"/>
      <c r="AF268" s="57"/>
      <c r="AG268" s="57"/>
      <c r="AH268" s="57"/>
      <c r="AI268" s="57"/>
      <c r="AJ268" s="117" t="str">
        <f t="shared" si="100"/>
        <v/>
      </c>
      <c r="AK268" s="120" t="str">
        <f t="shared" si="101"/>
        <v/>
      </c>
      <c r="AL268" s="92" t="str">
        <f t="shared" si="102"/>
        <v/>
      </c>
      <c r="AM268" s="92" t="str">
        <f t="shared" si="103"/>
        <v/>
      </c>
      <c r="AN268" s="120" t="str">
        <f t="shared" si="104"/>
        <v/>
      </c>
      <c r="AO268" s="92" t="str">
        <f t="shared" si="105"/>
        <v/>
      </c>
      <c r="AP268" s="92" t="str">
        <f t="shared" si="106"/>
        <v/>
      </c>
      <c r="AQ268" s="120" t="str">
        <f t="shared" si="107"/>
        <v/>
      </c>
      <c r="AR268" s="92" t="str">
        <f t="shared" si="108"/>
        <v/>
      </c>
      <c r="AS268" s="92" t="str">
        <f t="shared" si="109"/>
        <v/>
      </c>
      <c r="AT268" s="120" t="str">
        <f t="shared" si="110"/>
        <v/>
      </c>
      <c r="AU268" s="92" t="str">
        <f t="shared" si="111"/>
        <v/>
      </c>
      <c r="AV268" s="92" t="str">
        <f t="shared" si="112"/>
        <v/>
      </c>
      <c r="AW268" s="120" t="str">
        <f t="shared" si="113"/>
        <v/>
      </c>
      <c r="AX268" s="92" t="str">
        <f t="shared" si="114"/>
        <v/>
      </c>
      <c r="AY268" s="92" t="str">
        <f t="shared" si="115"/>
        <v/>
      </c>
      <c r="AZ268" s="91" t="str">
        <f t="shared" si="116"/>
        <v/>
      </c>
      <c r="BA268" s="92" t="str">
        <f t="shared" si="117"/>
        <v/>
      </c>
      <c r="BB268" s="92" t="str">
        <f t="shared" si="118"/>
        <v/>
      </c>
      <c r="BC268" s="91" t="str">
        <f t="shared" si="119"/>
        <v/>
      </c>
      <c r="BD268" s="92" t="str">
        <f t="shared" si="120"/>
        <v/>
      </c>
      <c r="BE268" s="92" t="str">
        <f t="shared" si="121"/>
        <v/>
      </c>
      <c r="BF268" s="91" t="str">
        <f t="shared" si="122"/>
        <v/>
      </c>
      <c r="BG268" s="92" t="str">
        <f t="shared" si="123"/>
        <v/>
      </c>
      <c r="BH268" s="92" t="str">
        <f t="shared" si="124"/>
        <v/>
      </c>
      <c r="BI268" s="91" t="str">
        <f t="shared" si="125"/>
        <v/>
      </c>
      <c r="BJ268" s="92" t="str">
        <f t="shared" si="126"/>
        <v/>
      </c>
      <c r="BK268" s="92" t="str">
        <f t="shared" si="127"/>
        <v/>
      </c>
      <c r="BL268" s="91" t="str">
        <f t="shared" si="128"/>
        <v/>
      </c>
      <c r="BM268" s="92" t="str">
        <f t="shared" si="129"/>
        <v/>
      </c>
      <c r="BN268" s="92" t="str">
        <f t="shared" si="130"/>
        <v/>
      </c>
    </row>
    <row r="269" spans="1:66" ht="15.75" customHeight="1">
      <c r="A269" s="119" t="str">
        <f>IF(A$6="LECTURE","",IF('Database (LECTURE-RES-PRAC)'!A264="","",'Database (LECTURE-RES-PRAC)'!A264))</f>
        <v/>
      </c>
      <c r="B269" s="119" t="str">
        <f>IF(B$6="LECTURE","",IF('Database (LECTURE-RES-PRAC)'!B264="","",'Database (LECTURE-RES-PRAC)'!B264))</f>
        <v/>
      </c>
      <c r="C269" s="119" t="str">
        <f>IF(C$6="LECTURE","",IF('Database (LECTURE-RES-PRAC)'!C264="","",'Database (LECTURE-RES-PRAC)'!C264))</f>
        <v/>
      </c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116" t="str">
        <f t="shared" si="131"/>
        <v/>
      </c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116" t="str">
        <f t="shared" si="2"/>
        <v/>
      </c>
      <c r="Z269" s="57"/>
      <c r="AA269" s="57"/>
      <c r="AB269" s="57"/>
      <c r="AC269" s="57"/>
      <c r="AD269" s="57"/>
      <c r="AE269" s="57"/>
      <c r="AF269" s="57"/>
      <c r="AG269" s="57"/>
      <c r="AH269" s="57"/>
      <c r="AI269" s="57"/>
      <c r="AJ269" s="117" t="str">
        <f t="shared" si="100"/>
        <v/>
      </c>
      <c r="AK269" s="120" t="str">
        <f t="shared" si="101"/>
        <v/>
      </c>
      <c r="AL269" s="92" t="str">
        <f t="shared" si="102"/>
        <v/>
      </c>
      <c r="AM269" s="92" t="str">
        <f t="shared" si="103"/>
        <v/>
      </c>
      <c r="AN269" s="120" t="str">
        <f t="shared" si="104"/>
        <v/>
      </c>
      <c r="AO269" s="92" t="str">
        <f t="shared" si="105"/>
        <v/>
      </c>
      <c r="AP269" s="92" t="str">
        <f t="shared" si="106"/>
        <v/>
      </c>
      <c r="AQ269" s="120" t="str">
        <f t="shared" si="107"/>
        <v/>
      </c>
      <c r="AR269" s="92" t="str">
        <f t="shared" si="108"/>
        <v/>
      </c>
      <c r="AS269" s="92" t="str">
        <f t="shared" si="109"/>
        <v/>
      </c>
      <c r="AT269" s="120" t="str">
        <f t="shared" si="110"/>
        <v/>
      </c>
      <c r="AU269" s="92" t="str">
        <f t="shared" si="111"/>
        <v/>
      </c>
      <c r="AV269" s="92" t="str">
        <f t="shared" si="112"/>
        <v/>
      </c>
      <c r="AW269" s="120" t="str">
        <f t="shared" si="113"/>
        <v/>
      </c>
      <c r="AX269" s="92" t="str">
        <f t="shared" si="114"/>
        <v/>
      </c>
      <c r="AY269" s="92" t="str">
        <f t="shared" si="115"/>
        <v/>
      </c>
      <c r="AZ269" s="91" t="str">
        <f t="shared" si="116"/>
        <v/>
      </c>
      <c r="BA269" s="92" t="str">
        <f t="shared" si="117"/>
        <v/>
      </c>
      <c r="BB269" s="92" t="str">
        <f t="shared" si="118"/>
        <v/>
      </c>
      <c r="BC269" s="91" t="str">
        <f t="shared" si="119"/>
        <v/>
      </c>
      <c r="BD269" s="92" t="str">
        <f t="shared" si="120"/>
        <v/>
      </c>
      <c r="BE269" s="92" t="str">
        <f t="shared" si="121"/>
        <v/>
      </c>
      <c r="BF269" s="91" t="str">
        <f t="shared" si="122"/>
        <v/>
      </c>
      <c r="BG269" s="92" t="str">
        <f t="shared" si="123"/>
        <v/>
      </c>
      <c r="BH269" s="92" t="str">
        <f t="shared" si="124"/>
        <v/>
      </c>
      <c r="BI269" s="91" t="str">
        <f t="shared" si="125"/>
        <v/>
      </c>
      <c r="BJ269" s="92" t="str">
        <f t="shared" si="126"/>
        <v/>
      </c>
      <c r="BK269" s="92" t="str">
        <f t="shared" si="127"/>
        <v/>
      </c>
      <c r="BL269" s="91" t="str">
        <f t="shared" si="128"/>
        <v/>
      </c>
      <c r="BM269" s="92" t="str">
        <f t="shared" si="129"/>
        <v/>
      </c>
      <c r="BN269" s="92" t="str">
        <f t="shared" si="130"/>
        <v/>
      </c>
    </row>
    <row r="270" spans="1:66" ht="15.75" customHeight="1">
      <c r="A270" s="119" t="str">
        <f>IF(A$6="LECTURE","",IF('Database (LECTURE-RES-PRAC)'!A265="","",'Database (LECTURE-RES-PRAC)'!A265))</f>
        <v/>
      </c>
      <c r="B270" s="119" t="str">
        <f>IF(B$6="LECTURE","",IF('Database (LECTURE-RES-PRAC)'!B265="","",'Database (LECTURE-RES-PRAC)'!B265))</f>
        <v/>
      </c>
      <c r="C270" s="119" t="str">
        <f>IF(C$6="LECTURE","",IF('Database (LECTURE-RES-PRAC)'!C265="","",'Database (LECTURE-RES-PRAC)'!C265))</f>
        <v/>
      </c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116" t="str">
        <f t="shared" si="131"/>
        <v/>
      </c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116" t="str">
        <f t="shared" si="2"/>
        <v/>
      </c>
      <c r="Z270" s="57"/>
      <c r="AA270" s="57"/>
      <c r="AB270" s="57"/>
      <c r="AC270" s="57"/>
      <c r="AD270" s="57"/>
      <c r="AE270" s="57"/>
      <c r="AF270" s="57"/>
      <c r="AG270" s="57"/>
      <c r="AH270" s="57"/>
      <c r="AI270" s="57"/>
      <c r="AJ270" s="117" t="str">
        <f t="shared" si="100"/>
        <v/>
      </c>
      <c r="AK270" s="120" t="str">
        <f t="shared" si="101"/>
        <v/>
      </c>
      <c r="AL270" s="92" t="str">
        <f t="shared" si="102"/>
        <v/>
      </c>
      <c r="AM270" s="92" t="str">
        <f t="shared" si="103"/>
        <v/>
      </c>
      <c r="AN270" s="120" t="str">
        <f t="shared" si="104"/>
        <v/>
      </c>
      <c r="AO270" s="92" t="str">
        <f t="shared" si="105"/>
        <v/>
      </c>
      <c r="AP270" s="92" t="str">
        <f t="shared" si="106"/>
        <v/>
      </c>
      <c r="AQ270" s="120" t="str">
        <f t="shared" si="107"/>
        <v/>
      </c>
      <c r="AR270" s="92" t="str">
        <f t="shared" si="108"/>
        <v/>
      </c>
      <c r="AS270" s="92" t="str">
        <f t="shared" si="109"/>
        <v/>
      </c>
      <c r="AT270" s="120" t="str">
        <f t="shared" si="110"/>
        <v/>
      </c>
      <c r="AU270" s="92" t="str">
        <f t="shared" si="111"/>
        <v/>
      </c>
      <c r="AV270" s="92" t="str">
        <f t="shared" si="112"/>
        <v/>
      </c>
      <c r="AW270" s="120" t="str">
        <f t="shared" si="113"/>
        <v/>
      </c>
      <c r="AX270" s="92" t="str">
        <f t="shared" si="114"/>
        <v/>
      </c>
      <c r="AY270" s="92" t="str">
        <f t="shared" si="115"/>
        <v/>
      </c>
      <c r="AZ270" s="91" t="str">
        <f t="shared" si="116"/>
        <v/>
      </c>
      <c r="BA270" s="92" t="str">
        <f t="shared" si="117"/>
        <v/>
      </c>
      <c r="BB270" s="92" t="str">
        <f t="shared" si="118"/>
        <v/>
      </c>
      <c r="BC270" s="91" t="str">
        <f t="shared" si="119"/>
        <v/>
      </c>
      <c r="BD270" s="92" t="str">
        <f t="shared" si="120"/>
        <v/>
      </c>
      <c r="BE270" s="92" t="str">
        <f t="shared" si="121"/>
        <v/>
      </c>
      <c r="BF270" s="91" t="str">
        <f t="shared" si="122"/>
        <v/>
      </c>
      <c r="BG270" s="92" t="str">
        <f t="shared" si="123"/>
        <v/>
      </c>
      <c r="BH270" s="92" t="str">
        <f t="shared" si="124"/>
        <v/>
      </c>
      <c r="BI270" s="91" t="str">
        <f t="shared" si="125"/>
        <v/>
      </c>
      <c r="BJ270" s="92" t="str">
        <f t="shared" si="126"/>
        <v/>
      </c>
      <c r="BK270" s="92" t="str">
        <f t="shared" si="127"/>
        <v/>
      </c>
      <c r="BL270" s="91" t="str">
        <f t="shared" si="128"/>
        <v/>
      </c>
      <c r="BM270" s="92" t="str">
        <f t="shared" si="129"/>
        <v/>
      </c>
      <c r="BN270" s="92" t="str">
        <f t="shared" si="130"/>
        <v/>
      </c>
    </row>
    <row r="271" spans="1:66" ht="15.75" customHeight="1">
      <c r="A271" s="119" t="str">
        <f>IF(A$6="LECTURE","",IF('Database (LECTURE-RES-PRAC)'!A266="","",'Database (LECTURE-RES-PRAC)'!A266))</f>
        <v/>
      </c>
      <c r="B271" s="119" t="str">
        <f>IF(B$6="LECTURE","",IF('Database (LECTURE-RES-PRAC)'!B266="","",'Database (LECTURE-RES-PRAC)'!B266))</f>
        <v/>
      </c>
      <c r="C271" s="119" t="str">
        <f>IF(C$6="LECTURE","",IF('Database (LECTURE-RES-PRAC)'!C266="","",'Database (LECTURE-RES-PRAC)'!C266))</f>
        <v/>
      </c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116" t="str">
        <f t="shared" si="131"/>
        <v/>
      </c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116" t="str">
        <f t="shared" si="2"/>
        <v/>
      </c>
      <c r="Z271" s="57"/>
      <c r="AA271" s="57"/>
      <c r="AB271" s="57"/>
      <c r="AC271" s="57"/>
      <c r="AD271" s="57"/>
      <c r="AE271" s="57"/>
      <c r="AF271" s="57"/>
      <c r="AG271" s="57"/>
      <c r="AH271" s="57"/>
      <c r="AI271" s="57"/>
      <c r="AJ271" s="117" t="str">
        <f t="shared" si="100"/>
        <v/>
      </c>
      <c r="AK271" s="120" t="str">
        <f t="shared" si="101"/>
        <v/>
      </c>
      <c r="AL271" s="92" t="str">
        <f t="shared" si="102"/>
        <v/>
      </c>
      <c r="AM271" s="92" t="str">
        <f t="shared" si="103"/>
        <v/>
      </c>
      <c r="AN271" s="120" t="str">
        <f t="shared" si="104"/>
        <v/>
      </c>
      <c r="AO271" s="92" t="str">
        <f t="shared" si="105"/>
        <v/>
      </c>
      <c r="AP271" s="92" t="str">
        <f t="shared" si="106"/>
        <v/>
      </c>
      <c r="AQ271" s="120" t="str">
        <f t="shared" si="107"/>
        <v/>
      </c>
      <c r="AR271" s="92" t="str">
        <f t="shared" si="108"/>
        <v/>
      </c>
      <c r="AS271" s="92" t="str">
        <f t="shared" si="109"/>
        <v/>
      </c>
      <c r="AT271" s="120" t="str">
        <f t="shared" si="110"/>
        <v/>
      </c>
      <c r="AU271" s="92" t="str">
        <f t="shared" si="111"/>
        <v/>
      </c>
      <c r="AV271" s="92" t="str">
        <f t="shared" si="112"/>
        <v/>
      </c>
      <c r="AW271" s="120" t="str">
        <f t="shared" si="113"/>
        <v/>
      </c>
      <c r="AX271" s="92" t="str">
        <f t="shared" si="114"/>
        <v/>
      </c>
      <c r="AY271" s="92" t="str">
        <f t="shared" si="115"/>
        <v/>
      </c>
      <c r="AZ271" s="91" t="str">
        <f t="shared" si="116"/>
        <v/>
      </c>
      <c r="BA271" s="92" t="str">
        <f t="shared" si="117"/>
        <v/>
      </c>
      <c r="BB271" s="92" t="str">
        <f t="shared" si="118"/>
        <v/>
      </c>
      <c r="BC271" s="91" t="str">
        <f t="shared" si="119"/>
        <v/>
      </c>
      <c r="BD271" s="92" t="str">
        <f t="shared" si="120"/>
        <v/>
      </c>
      <c r="BE271" s="92" t="str">
        <f t="shared" si="121"/>
        <v/>
      </c>
      <c r="BF271" s="91" t="str">
        <f t="shared" si="122"/>
        <v/>
      </c>
      <c r="BG271" s="92" t="str">
        <f t="shared" si="123"/>
        <v/>
      </c>
      <c r="BH271" s="92" t="str">
        <f t="shared" si="124"/>
        <v/>
      </c>
      <c r="BI271" s="91" t="str">
        <f t="shared" si="125"/>
        <v/>
      </c>
      <c r="BJ271" s="92" t="str">
        <f t="shared" si="126"/>
        <v/>
      </c>
      <c r="BK271" s="92" t="str">
        <f t="shared" si="127"/>
        <v/>
      </c>
      <c r="BL271" s="91" t="str">
        <f t="shared" si="128"/>
        <v/>
      </c>
      <c r="BM271" s="92" t="str">
        <f t="shared" si="129"/>
        <v/>
      </c>
      <c r="BN271" s="92" t="str">
        <f t="shared" si="130"/>
        <v/>
      </c>
    </row>
    <row r="272" spans="1:66" ht="15.75" customHeight="1">
      <c r="A272" s="119" t="str">
        <f>IF(A$6="LECTURE","",IF('Database (LECTURE-RES-PRAC)'!A267="","",'Database (LECTURE-RES-PRAC)'!A267))</f>
        <v/>
      </c>
      <c r="B272" s="119" t="str">
        <f>IF(B$6="LECTURE","",IF('Database (LECTURE-RES-PRAC)'!B267="","",'Database (LECTURE-RES-PRAC)'!B267))</f>
        <v/>
      </c>
      <c r="C272" s="119" t="str">
        <f>IF(C$6="LECTURE","",IF('Database (LECTURE-RES-PRAC)'!C267="","",'Database (LECTURE-RES-PRAC)'!C267))</f>
        <v/>
      </c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116" t="str">
        <f t="shared" si="131"/>
        <v/>
      </c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116" t="str">
        <f t="shared" si="2"/>
        <v/>
      </c>
      <c r="Z272" s="57"/>
      <c r="AA272" s="57"/>
      <c r="AB272" s="57"/>
      <c r="AC272" s="57"/>
      <c r="AD272" s="57"/>
      <c r="AE272" s="57"/>
      <c r="AF272" s="57"/>
      <c r="AG272" s="57"/>
      <c r="AH272" s="57"/>
      <c r="AI272" s="57"/>
      <c r="AJ272" s="117" t="str">
        <f t="shared" si="100"/>
        <v/>
      </c>
      <c r="AK272" s="120" t="str">
        <f t="shared" si="101"/>
        <v/>
      </c>
      <c r="AL272" s="92" t="str">
        <f t="shared" si="102"/>
        <v/>
      </c>
      <c r="AM272" s="92" t="str">
        <f t="shared" si="103"/>
        <v/>
      </c>
      <c r="AN272" s="120" t="str">
        <f t="shared" si="104"/>
        <v/>
      </c>
      <c r="AO272" s="92" t="str">
        <f t="shared" si="105"/>
        <v/>
      </c>
      <c r="AP272" s="92" t="str">
        <f t="shared" si="106"/>
        <v/>
      </c>
      <c r="AQ272" s="120" t="str">
        <f t="shared" si="107"/>
        <v/>
      </c>
      <c r="AR272" s="92" t="str">
        <f t="shared" si="108"/>
        <v/>
      </c>
      <c r="AS272" s="92" t="str">
        <f t="shared" si="109"/>
        <v/>
      </c>
      <c r="AT272" s="120" t="str">
        <f t="shared" si="110"/>
        <v/>
      </c>
      <c r="AU272" s="92" t="str">
        <f t="shared" si="111"/>
        <v/>
      </c>
      <c r="AV272" s="92" t="str">
        <f t="shared" si="112"/>
        <v/>
      </c>
      <c r="AW272" s="120" t="str">
        <f t="shared" si="113"/>
        <v/>
      </c>
      <c r="AX272" s="92" t="str">
        <f t="shared" si="114"/>
        <v/>
      </c>
      <c r="AY272" s="92" t="str">
        <f t="shared" si="115"/>
        <v/>
      </c>
      <c r="AZ272" s="91" t="str">
        <f t="shared" si="116"/>
        <v/>
      </c>
      <c r="BA272" s="92" t="str">
        <f t="shared" si="117"/>
        <v/>
      </c>
      <c r="BB272" s="92" t="str">
        <f t="shared" si="118"/>
        <v/>
      </c>
      <c r="BC272" s="91" t="str">
        <f t="shared" si="119"/>
        <v/>
      </c>
      <c r="BD272" s="92" t="str">
        <f t="shared" si="120"/>
        <v/>
      </c>
      <c r="BE272" s="92" t="str">
        <f t="shared" si="121"/>
        <v/>
      </c>
      <c r="BF272" s="91" t="str">
        <f t="shared" si="122"/>
        <v/>
      </c>
      <c r="BG272" s="92" t="str">
        <f t="shared" si="123"/>
        <v/>
      </c>
      <c r="BH272" s="92" t="str">
        <f t="shared" si="124"/>
        <v/>
      </c>
      <c r="BI272" s="91" t="str">
        <f t="shared" si="125"/>
        <v/>
      </c>
      <c r="BJ272" s="92" t="str">
        <f t="shared" si="126"/>
        <v/>
      </c>
      <c r="BK272" s="92" t="str">
        <f t="shared" si="127"/>
        <v/>
      </c>
      <c r="BL272" s="91" t="str">
        <f t="shared" si="128"/>
        <v/>
      </c>
      <c r="BM272" s="92" t="str">
        <f t="shared" si="129"/>
        <v/>
      </c>
      <c r="BN272" s="92" t="str">
        <f t="shared" si="130"/>
        <v/>
      </c>
    </row>
    <row r="273" spans="1:66" ht="15.75" customHeight="1">
      <c r="A273" s="119" t="str">
        <f>IF(A$6="LECTURE","",IF('Database (LECTURE-RES-PRAC)'!A268="","",'Database (LECTURE-RES-PRAC)'!A268))</f>
        <v/>
      </c>
      <c r="B273" s="119" t="str">
        <f>IF(B$6="LECTURE","",IF('Database (LECTURE-RES-PRAC)'!B268="","",'Database (LECTURE-RES-PRAC)'!B268))</f>
        <v/>
      </c>
      <c r="C273" s="119" t="str">
        <f>IF(C$6="LECTURE","",IF('Database (LECTURE-RES-PRAC)'!C268="","",'Database (LECTURE-RES-PRAC)'!C268))</f>
        <v/>
      </c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116" t="str">
        <f t="shared" si="131"/>
        <v/>
      </c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116" t="str">
        <f t="shared" si="2"/>
        <v/>
      </c>
      <c r="Z273" s="57"/>
      <c r="AA273" s="57"/>
      <c r="AB273" s="57"/>
      <c r="AC273" s="57"/>
      <c r="AD273" s="57"/>
      <c r="AE273" s="57"/>
      <c r="AF273" s="57"/>
      <c r="AG273" s="57"/>
      <c r="AH273" s="57"/>
      <c r="AI273" s="57"/>
      <c r="AJ273" s="117" t="str">
        <f t="shared" si="100"/>
        <v/>
      </c>
      <c r="AK273" s="120" t="str">
        <f t="shared" si="101"/>
        <v/>
      </c>
      <c r="AL273" s="92" t="str">
        <f t="shared" si="102"/>
        <v/>
      </c>
      <c r="AM273" s="92" t="str">
        <f t="shared" si="103"/>
        <v/>
      </c>
      <c r="AN273" s="120" t="str">
        <f t="shared" si="104"/>
        <v/>
      </c>
      <c r="AO273" s="92" t="str">
        <f t="shared" si="105"/>
        <v/>
      </c>
      <c r="AP273" s="92" t="str">
        <f t="shared" si="106"/>
        <v/>
      </c>
      <c r="AQ273" s="120" t="str">
        <f t="shared" si="107"/>
        <v/>
      </c>
      <c r="AR273" s="92" t="str">
        <f t="shared" si="108"/>
        <v/>
      </c>
      <c r="AS273" s="92" t="str">
        <f t="shared" si="109"/>
        <v/>
      </c>
      <c r="AT273" s="120" t="str">
        <f t="shared" si="110"/>
        <v/>
      </c>
      <c r="AU273" s="92" t="str">
        <f t="shared" si="111"/>
        <v/>
      </c>
      <c r="AV273" s="92" t="str">
        <f t="shared" si="112"/>
        <v/>
      </c>
      <c r="AW273" s="120" t="str">
        <f t="shared" si="113"/>
        <v/>
      </c>
      <c r="AX273" s="92" t="str">
        <f t="shared" si="114"/>
        <v/>
      </c>
      <c r="AY273" s="92" t="str">
        <f t="shared" si="115"/>
        <v/>
      </c>
      <c r="AZ273" s="91" t="str">
        <f t="shared" si="116"/>
        <v/>
      </c>
      <c r="BA273" s="92" t="str">
        <f t="shared" si="117"/>
        <v/>
      </c>
      <c r="BB273" s="92" t="str">
        <f t="shared" si="118"/>
        <v/>
      </c>
      <c r="BC273" s="91" t="str">
        <f t="shared" si="119"/>
        <v/>
      </c>
      <c r="BD273" s="92" t="str">
        <f t="shared" si="120"/>
        <v/>
      </c>
      <c r="BE273" s="92" t="str">
        <f t="shared" si="121"/>
        <v/>
      </c>
      <c r="BF273" s="91" t="str">
        <f t="shared" si="122"/>
        <v/>
      </c>
      <c r="BG273" s="92" t="str">
        <f t="shared" si="123"/>
        <v/>
      </c>
      <c r="BH273" s="92" t="str">
        <f t="shared" si="124"/>
        <v/>
      </c>
      <c r="BI273" s="91" t="str">
        <f t="shared" si="125"/>
        <v/>
      </c>
      <c r="BJ273" s="92" t="str">
        <f t="shared" si="126"/>
        <v/>
      </c>
      <c r="BK273" s="92" t="str">
        <f t="shared" si="127"/>
        <v/>
      </c>
      <c r="BL273" s="91" t="str">
        <f t="shared" si="128"/>
        <v/>
      </c>
      <c r="BM273" s="92" t="str">
        <f t="shared" si="129"/>
        <v/>
      </c>
      <c r="BN273" s="92" t="str">
        <f t="shared" si="130"/>
        <v/>
      </c>
    </row>
    <row r="274" spans="1:66" ht="15.75" customHeight="1">
      <c r="A274" s="119" t="str">
        <f>IF(A$6="LECTURE","",IF('Database (LECTURE-RES-PRAC)'!A269="","",'Database (LECTURE-RES-PRAC)'!A269))</f>
        <v/>
      </c>
      <c r="B274" s="119" t="str">
        <f>IF(B$6="LECTURE","",IF('Database (LECTURE-RES-PRAC)'!B269="","",'Database (LECTURE-RES-PRAC)'!B269))</f>
        <v/>
      </c>
      <c r="C274" s="119" t="str">
        <f>IF(C$6="LECTURE","",IF('Database (LECTURE-RES-PRAC)'!C269="","",'Database (LECTURE-RES-PRAC)'!C269))</f>
        <v/>
      </c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116" t="str">
        <f t="shared" si="131"/>
        <v/>
      </c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116" t="str">
        <f t="shared" si="2"/>
        <v/>
      </c>
      <c r="Z274" s="57"/>
      <c r="AA274" s="57"/>
      <c r="AB274" s="57"/>
      <c r="AC274" s="57"/>
      <c r="AD274" s="57"/>
      <c r="AE274" s="57"/>
      <c r="AF274" s="57"/>
      <c r="AG274" s="57"/>
      <c r="AH274" s="57"/>
      <c r="AI274" s="57"/>
      <c r="AJ274" s="117" t="str">
        <f t="shared" si="100"/>
        <v/>
      </c>
      <c r="AK274" s="120" t="str">
        <f t="shared" si="101"/>
        <v/>
      </c>
      <c r="AL274" s="92" t="str">
        <f t="shared" si="102"/>
        <v/>
      </c>
      <c r="AM274" s="92" t="str">
        <f t="shared" si="103"/>
        <v/>
      </c>
      <c r="AN274" s="120" t="str">
        <f t="shared" si="104"/>
        <v/>
      </c>
      <c r="AO274" s="92" t="str">
        <f t="shared" si="105"/>
        <v/>
      </c>
      <c r="AP274" s="92" t="str">
        <f t="shared" si="106"/>
        <v/>
      </c>
      <c r="AQ274" s="120" t="str">
        <f t="shared" si="107"/>
        <v/>
      </c>
      <c r="AR274" s="92" t="str">
        <f t="shared" si="108"/>
        <v/>
      </c>
      <c r="AS274" s="92" t="str">
        <f t="shared" si="109"/>
        <v/>
      </c>
      <c r="AT274" s="120" t="str">
        <f t="shared" si="110"/>
        <v/>
      </c>
      <c r="AU274" s="92" t="str">
        <f t="shared" si="111"/>
        <v/>
      </c>
      <c r="AV274" s="92" t="str">
        <f t="shared" si="112"/>
        <v/>
      </c>
      <c r="AW274" s="120" t="str">
        <f t="shared" si="113"/>
        <v/>
      </c>
      <c r="AX274" s="92" t="str">
        <f t="shared" si="114"/>
        <v/>
      </c>
      <c r="AY274" s="92" t="str">
        <f t="shared" si="115"/>
        <v/>
      </c>
      <c r="AZ274" s="91" t="str">
        <f t="shared" si="116"/>
        <v/>
      </c>
      <c r="BA274" s="92" t="str">
        <f t="shared" si="117"/>
        <v/>
      </c>
      <c r="BB274" s="92" t="str">
        <f t="shared" si="118"/>
        <v/>
      </c>
      <c r="BC274" s="91" t="str">
        <f t="shared" si="119"/>
        <v/>
      </c>
      <c r="BD274" s="92" t="str">
        <f t="shared" si="120"/>
        <v/>
      </c>
      <c r="BE274" s="92" t="str">
        <f t="shared" si="121"/>
        <v/>
      </c>
      <c r="BF274" s="91" t="str">
        <f t="shared" si="122"/>
        <v/>
      </c>
      <c r="BG274" s="92" t="str">
        <f t="shared" si="123"/>
        <v/>
      </c>
      <c r="BH274" s="92" t="str">
        <f t="shared" si="124"/>
        <v/>
      </c>
      <c r="BI274" s="91" t="str">
        <f t="shared" si="125"/>
        <v/>
      </c>
      <c r="BJ274" s="92" t="str">
        <f t="shared" si="126"/>
        <v/>
      </c>
      <c r="BK274" s="92" t="str">
        <f t="shared" si="127"/>
        <v/>
      </c>
      <c r="BL274" s="91" t="str">
        <f t="shared" si="128"/>
        <v/>
      </c>
      <c r="BM274" s="92" t="str">
        <f t="shared" si="129"/>
        <v/>
      </c>
      <c r="BN274" s="92" t="str">
        <f t="shared" si="130"/>
        <v/>
      </c>
    </row>
    <row r="275" spans="1:66" ht="15.75" customHeight="1">
      <c r="A275" s="119" t="str">
        <f>IF(A$6="LECTURE","",IF('Database (LECTURE-RES-PRAC)'!A270="","",'Database (LECTURE-RES-PRAC)'!A270))</f>
        <v/>
      </c>
      <c r="B275" s="119" t="str">
        <f>IF(B$6="LECTURE","",IF('Database (LECTURE-RES-PRAC)'!B270="","",'Database (LECTURE-RES-PRAC)'!B270))</f>
        <v/>
      </c>
      <c r="C275" s="119" t="str">
        <f>IF(C$6="LECTURE","",IF('Database (LECTURE-RES-PRAC)'!C270="","",'Database (LECTURE-RES-PRAC)'!C270))</f>
        <v/>
      </c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116" t="str">
        <f t="shared" si="131"/>
        <v/>
      </c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116" t="str">
        <f t="shared" si="2"/>
        <v/>
      </c>
      <c r="Z275" s="57"/>
      <c r="AA275" s="57"/>
      <c r="AB275" s="57"/>
      <c r="AC275" s="57"/>
      <c r="AD275" s="57"/>
      <c r="AE275" s="57"/>
      <c r="AF275" s="57"/>
      <c r="AG275" s="57"/>
      <c r="AH275" s="57"/>
      <c r="AI275" s="57"/>
      <c r="AJ275" s="117" t="str">
        <f t="shared" si="100"/>
        <v/>
      </c>
      <c r="AK275" s="120" t="str">
        <f t="shared" si="101"/>
        <v/>
      </c>
      <c r="AL275" s="92" t="str">
        <f t="shared" si="102"/>
        <v/>
      </c>
      <c r="AM275" s="92" t="str">
        <f t="shared" si="103"/>
        <v/>
      </c>
      <c r="AN275" s="120" t="str">
        <f t="shared" si="104"/>
        <v/>
      </c>
      <c r="AO275" s="92" t="str">
        <f t="shared" si="105"/>
        <v/>
      </c>
      <c r="AP275" s="92" t="str">
        <f t="shared" si="106"/>
        <v/>
      </c>
      <c r="AQ275" s="120" t="str">
        <f t="shared" si="107"/>
        <v/>
      </c>
      <c r="AR275" s="92" t="str">
        <f t="shared" si="108"/>
        <v/>
      </c>
      <c r="AS275" s="92" t="str">
        <f t="shared" si="109"/>
        <v/>
      </c>
      <c r="AT275" s="120" t="str">
        <f t="shared" si="110"/>
        <v/>
      </c>
      <c r="AU275" s="92" t="str">
        <f t="shared" si="111"/>
        <v/>
      </c>
      <c r="AV275" s="92" t="str">
        <f t="shared" si="112"/>
        <v/>
      </c>
      <c r="AW275" s="120" t="str">
        <f t="shared" si="113"/>
        <v/>
      </c>
      <c r="AX275" s="92" t="str">
        <f t="shared" si="114"/>
        <v/>
      </c>
      <c r="AY275" s="92" t="str">
        <f t="shared" si="115"/>
        <v/>
      </c>
      <c r="AZ275" s="91" t="str">
        <f t="shared" si="116"/>
        <v/>
      </c>
      <c r="BA275" s="92" t="str">
        <f t="shared" si="117"/>
        <v/>
      </c>
      <c r="BB275" s="92" t="str">
        <f t="shared" si="118"/>
        <v/>
      </c>
      <c r="BC275" s="91" t="str">
        <f t="shared" si="119"/>
        <v/>
      </c>
      <c r="BD275" s="92" t="str">
        <f t="shared" si="120"/>
        <v/>
      </c>
      <c r="BE275" s="92" t="str">
        <f t="shared" si="121"/>
        <v/>
      </c>
      <c r="BF275" s="91" t="str">
        <f t="shared" si="122"/>
        <v/>
      </c>
      <c r="BG275" s="92" t="str">
        <f t="shared" si="123"/>
        <v/>
      </c>
      <c r="BH275" s="92" t="str">
        <f t="shared" si="124"/>
        <v/>
      </c>
      <c r="BI275" s="91" t="str">
        <f t="shared" si="125"/>
        <v/>
      </c>
      <c r="BJ275" s="92" t="str">
        <f t="shared" si="126"/>
        <v/>
      </c>
      <c r="BK275" s="92" t="str">
        <f t="shared" si="127"/>
        <v/>
      </c>
      <c r="BL275" s="91" t="str">
        <f t="shared" si="128"/>
        <v/>
      </c>
      <c r="BM275" s="92" t="str">
        <f t="shared" si="129"/>
        <v/>
      </c>
      <c r="BN275" s="92" t="str">
        <f t="shared" si="130"/>
        <v/>
      </c>
    </row>
    <row r="276" spans="1:66" ht="15.75" customHeight="1">
      <c r="A276" s="119" t="str">
        <f>IF(A$6="LECTURE","",IF('Database (LECTURE-RES-PRAC)'!A271="","",'Database (LECTURE-RES-PRAC)'!A271))</f>
        <v/>
      </c>
      <c r="B276" s="119" t="str">
        <f>IF(B$6="LECTURE","",IF('Database (LECTURE-RES-PRAC)'!B271="","",'Database (LECTURE-RES-PRAC)'!B271))</f>
        <v/>
      </c>
      <c r="C276" s="119" t="str">
        <f>IF(C$6="LECTURE","",IF('Database (LECTURE-RES-PRAC)'!C271="","",'Database (LECTURE-RES-PRAC)'!C271))</f>
        <v/>
      </c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116" t="str">
        <f t="shared" si="131"/>
        <v/>
      </c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116" t="str">
        <f t="shared" si="2"/>
        <v/>
      </c>
      <c r="Z276" s="57"/>
      <c r="AA276" s="57"/>
      <c r="AB276" s="57"/>
      <c r="AC276" s="57"/>
      <c r="AD276" s="57"/>
      <c r="AE276" s="57"/>
      <c r="AF276" s="57"/>
      <c r="AG276" s="57"/>
      <c r="AH276" s="57"/>
      <c r="AI276" s="57"/>
      <c r="AJ276" s="117" t="str">
        <f t="shared" si="100"/>
        <v/>
      </c>
      <c r="AK276" s="120" t="str">
        <f t="shared" si="101"/>
        <v/>
      </c>
      <c r="AL276" s="92" t="str">
        <f t="shared" si="102"/>
        <v/>
      </c>
      <c r="AM276" s="92" t="str">
        <f t="shared" si="103"/>
        <v/>
      </c>
      <c r="AN276" s="120" t="str">
        <f t="shared" si="104"/>
        <v/>
      </c>
      <c r="AO276" s="92" t="str">
        <f t="shared" si="105"/>
        <v/>
      </c>
      <c r="AP276" s="92" t="str">
        <f t="shared" si="106"/>
        <v/>
      </c>
      <c r="AQ276" s="120" t="str">
        <f t="shared" si="107"/>
        <v/>
      </c>
      <c r="AR276" s="92" t="str">
        <f t="shared" si="108"/>
        <v/>
      </c>
      <c r="AS276" s="92" t="str">
        <f t="shared" si="109"/>
        <v/>
      </c>
      <c r="AT276" s="120" t="str">
        <f t="shared" si="110"/>
        <v/>
      </c>
      <c r="AU276" s="92" t="str">
        <f t="shared" si="111"/>
        <v/>
      </c>
      <c r="AV276" s="92" t="str">
        <f t="shared" si="112"/>
        <v/>
      </c>
      <c r="AW276" s="120" t="str">
        <f t="shared" si="113"/>
        <v/>
      </c>
      <c r="AX276" s="92" t="str">
        <f t="shared" si="114"/>
        <v/>
      </c>
      <c r="AY276" s="92" t="str">
        <f t="shared" si="115"/>
        <v/>
      </c>
      <c r="AZ276" s="91" t="str">
        <f t="shared" si="116"/>
        <v/>
      </c>
      <c r="BA276" s="92" t="str">
        <f t="shared" si="117"/>
        <v/>
      </c>
      <c r="BB276" s="92" t="str">
        <f t="shared" si="118"/>
        <v/>
      </c>
      <c r="BC276" s="91" t="str">
        <f t="shared" si="119"/>
        <v/>
      </c>
      <c r="BD276" s="92" t="str">
        <f t="shared" si="120"/>
        <v/>
      </c>
      <c r="BE276" s="92" t="str">
        <f t="shared" si="121"/>
        <v/>
      </c>
      <c r="BF276" s="91" t="str">
        <f t="shared" si="122"/>
        <v/>
      </c>
      <c r="BG276" s="92" t="str">
        <f t="shared" si="123"/>
        <v/>
      </c>
      <c r="BH276" s="92" t="str">
        <f t="shared" si="124"/>
        <v/>
      </c>
      <c r="BI276" s="91" t="str">
        <f t="shared" si="125"/>
        <v/>
      </c>
      <c r="BJ276" s="92" t="str">
        <f t="shared" si="126"/>
        <v/>
      </c>
      <c r="BK276" s="92" t="str">
        <f t="shared" si="127"/>
        <v/>
      </c>
      <c r="BL276" s="91" t="str">
        <f t="shared" si="128"/>
        <v/>
      </c>
      <c r="BM276" s="92" t="str">
        <f t="shared" si="129"/>
        <v/>
      </c>
      <c r="BN276" s="92" t="str">
        <f t="shared" si="130"/>
        <v/>
      </c>
    </row>
    <row r="277" spans="1:66" ht="15.75" customHeight="1">
      <c r="A277" s="119" t="str">
        <f>IF(A$6="LECTURE","",IF('Database (LECTURE-RES-PRAC)'!A272="","",'Database (LECTURE-RES-PRAC)'!A272))</f>
        <v/>
      </c>
      <c r="B277" s="119" t="str">
        <f>IF(B$6="LECTURE","",IF('Database (LECTURE-RES-PRAC)'!B272="","",'Database (LECTURE-RES-PRAC)'!B272))</f>
        <v/>
      </c>
      <c r="C277" s="119" t="str">
        <f>IF(C$6="LECTURE","",IF('Database (LECTURE-RES-PRAC)'!C272="","",'Database (LECTURE-RES-PRAC)'!C272))</f>
        <v/>
      </c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116" t="str">
        <f t="shared" ref="N277:N321" si="132">IF(B277&lt;&gt;"",SUM(D277:M277),"")</f>
        <v/>
      </c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116" t="str">
        <f t="shared" ref="Y277:Y321" si="133">IF(B277&lt;&gt;"",SUM(O277:X277),"")</f>
        <v/>
      </c>
      <c r="Z277" s="57"/>
      <c r="AA277" s="57"/>
      <c r="AB277" s="57"/>
      <c r="AC277" s="57"/>
      <c r="AD277" s="57"/>
      <c r="AE277" s="57"/>
      <c r="AF277" s="57"/>
      <c r="AG277" s="57"/>
      <c r="AH277" s="57"/>
      <c r="AI277" s="57"/>
      <c r="AJ277" s="117" t="str">
        <f t="shared" si="100"/>
        <v/>
      </c>
      <c r="AK277" s="120" t="str">
        <f t="shared" si="101"/>
        <v/>
      </c>
      <c r="AL277" s="92" t="str">
        <f t="shared" si="102"/>
        <v/>
      </c>
      <c r="AM277" s="92" t="str">
        <f t="shared" si="103"/>
        <v/>
      </c>
      <c r="AN277" s="120" t="str">
        <f t="shared" si="104"/>
        <v/>
      </c>
      <c r="AO277" s="92" t="str">
        <f t="shared" si="105"/>
        <v/>
      </c>
      <c r="AP277" s="92" t="str">
        <f t="shared" si="106"/>
        <v/>
      </c>
      <c r="AQ277" s="120" t="str">
        <f t="shared" si="107"/>
        <v/>
      </c>
      <c r="AR277" s="92" t="str">
        <f t="shared" si="108"/>
        <v/>
      </c>
      <c r="AS277" s="92" t="str">
        <f t="shared" si="109"/>
        <v/>
      </c>
      <c r="AT277" s="120" t="str">
        <f t="shared" si="110"/>
        <v/>
      </c>
      <c r="AU277" s="92" t="str">
        <f t="shared" si="111"/>
        <v/>
      </c>
      <c r="AV277" s="92" t="str">
        <f t="shared" si="112"/>
        <v/>
      </c>
      <c r="AW277" s="120" t="str">
        <f t="shared" si="113"/>
        <v/>
      </c>
      <c r="AX277" s="92" t="str">
        <f t="shared" si="114"/>
        <v/>
      </c>
      <c r="AY277" s="92" t="str">
        <f t="shared" si="115"/>
        <v/>
      </c>
      <c r="AZ277" s="91" t="str">
        <f t="shared" si="116"/>
        <v/>
      </c>
      <c r="BA277" s="92" t="str">
        <f t="shared" si="117"/>
        <v/>
      </c>
      <c r="BB277" s="92" t="str">
        <f t="shared" si="118"/>
        <v/>
      </c>
      <c r="BC277" s="91" t="str">
        <f t="shared" si="119"/>
        <v/>
      </c>
      <c r="BD277" s="92" t="str">
        <f t="shared" si="120"/>
        <v/>
      </c>
      <c r="BE277" s="92" t="str">
        <f t="shared" si="121"/>
        <v/>
      </c>
      <c r="BF277" s="91" t="str">
        <f t="shared" si="122"/>
        <v/>
      </c>
      <c r="BG277" s="92" t="str">
        <f t="shared" si="123"/>
        <v/>
      </c>
      <c r="BH277" s="92" t="str">
        <f t="shared" si="124"/>
        <v/>
      </c>
      <c r="BI277" s="91" t="str">
        <f t="shared" si="125"/>
        <v/>
      </c>
      <c r="BJ277" s="92" t="str">
        <f t="shared" si="126"/>
        <v/>
      </c>
      <c r="BK277" s="92" t="str">
        <f t="shared" si="127"/>
        <v/>
      </c>
      <c r="BL277" s="91" t="str">
        <f t="shared" si="128"/>
        <v/>
      </c>
      <c r="BM277" s="92" t="str">
        <f t="shared" si="129"/>
        <v/>
      </c>
      <c r="BN277" s="92" t="str">
        <f t="shared" si="130"/>
        <v/>
      </c>
    </row>
    <row r="278" spans="1:66" ht="15.75" customHeight="1">
      <c r="A278" s="119" t="str">
        <f>IF(A$6="LECTURE","",IF('Database (LECTURE-RES-PRAC)'!A273="","",'Database (LECTURE-RES-PRAC)'!A273))</f>
        <v/>
      </c>
      <c r="B278" s="119" t="str">
        <f>IF(B$6="LECTURE","",IF('Database (LECTURE-RES-PRAC)'!B273="","",'Database (LECTURE-RES-PRAC)'!B273))</f>
        <v/>
      </c>
      <c r="C278" s="119" t="str">
        <f>IF(C$6="LECTURE","",IF('Database (LECTURE-RES-PRAC)'!C273="","",'Database (LECTURE-RES-PRAC)'!C273))</f>
        <v/>
      </c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116" t="str">
        <f t="shared" si="132"/>
        <v/>
      </c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116" t="str">
        <f t="shared" si="133"/>
        <v/>
      </c>
      <c r="Z278" s="57"/>
      <c r="AA278" s="57"/>
      <c r="AB278" s="57"/>
      <c r="AC278" s="57"/>
      <c r="AD278" s="57"/>
      <c r="AE278" s="57"/>
      <c r="AF278" s="57"/>
      <c r="AG278" s="57"/>
      <c r="AH278" s="57"/>
      <c r="AI278" s="57"/>
      <c r="AJ278" s="117" t="str">
        <f t="shared" ref="AJ278:AJ321" si="134">IF(B278&lt;&gt;"",SUM(Z278:AI278),"")</f>
        <v/>
      </c>
      <c r="AK278" s="120" t="str">
        <f t="shared" si="101"/>
        <v/>
      </c>
      <c r="AL278" s="92" t="str">
        <f t="shared" si="102"/>
        <v/>
      </c>
      <c r="AM278" s="92" t="str">
        <f t="shared" si="103"/>
        <v/>
      </c>
      <c r="AN278" s="120" t="str">
        <f t="shared" si="104"/>
        <v/>
      </c>
      <c r="AO278" s="92" t="str">
        <f t="shared" si="105"/>
        <v/>
      </c>
      <c r="AP278" s="92" t="str">
        <f t="shared" si="106"/>
        <v/>
      </c>
      <c r="AQ278" s="120" t="str">
        <f t="shared" si="107"/>
        <v/>
      </c>
      <c r="AR278" s="92" t="str">
        <f t="shared" si="108"/>
        <v/>
      </c>
      <c r="AS278" s="92" t="str">
        <f t="shared" si="109"/>
        <v/>
      </c>
      <c r="AT278" s="120" t="str">
        <f t="shared" si="110"/>
        <v/>
      </c>
      <c r="AU278" s="92" t="str">
        <f t="shared" si="111"/>
        <v/>
      </c>
      <c r="AV278" s="92" t="str">
        <f t="shared" si="112"/>
        <v/>
      </c>
      <c r="AW278" s="120" t="str">
        <f t="shared" si="113"/>
        <v/>
      </c>
      <c r="AX278" s="92" t="str">
        <f t="shared" si="114"/>
        <v/>
      </c>
      <c r="AY278" s="92" t="str">
        <f t="shared" si="115"/>
        <v/>
      </c>
      <c r="AZ278" s="91" t="str">
        <f t="shared" si="116"/>
        <v/>
      </c>
      <c r="BA278" s="92" t="str">
        <f t="shared" si="117"/>
        <v/>
      </c>
      <c r="BB278" s="92" t="str">
        <f t="shared" si="118"/>
        <v/>
      </c>
      <c r="BC278" s="91" t="str">
        <f t="shared" si="119"/>
        <v/>
      </c>
      <c r="BD278" s="92" t="str">
        <f t="shared" si="120"/>
        <v/>
      </c>
      <c r="BE278" s="92" t="str">
        <f t="shared" si="121"/>
        <v/>
      </c>
      <c r="BF278" s="91" t="str">
        <f t="shared" si="122"/>
        <v/>
      </c>
      <c r="BG278" s="92" t="str">
        <f t="shared" si="123"/>
        <v/>
      </c>
      <c r="BH278" s="92" t="str">
        <f t="shared" si="124"/>
        <v/>
      </c>
      <c r="BI278" s="91" t="str">
        <f t="shared" si="125"/>
        <v/>
      </c>
      <c r="BJ278" s="92" t="str">
        <f t="shared" si="126"/>
        <v/>
      </c>
      <c r="BK278" s="92" t="str">
        <f t="shared" si="127"/>
        <v/>
      </c>
      <c r="BL278" s="91" t="str">
        <f t="shared" si="128"/>
        <v/>
      </c>
      <c r="BM278" s="92" t="str">
        <f t="shared" si="129"/>
        <v/>
      </c>
      <c r="BN278" s="92" t="str">
        <f t="shared" si="130"/>
        <v/>
      </c>
    </row>
    <row r="279" spans="1:66" ht="15.75" customHeight="1">
      <c r="A279" s="119" t="str">
        <f>IF(A$6="LECTURE","",IF('Database (LECTURE-RES-PRAC)'!A274="","",'Database (LECTURE-RES-PRAC)'!A274))</f>
        <v/>
      </c>
      <c r="B279" s="119" t="str">
        <f>IF(B$6="LECTURE","",IF('Database (LECTURE-RES-PRAC)'!B274="","",'Database (LECTURE-RES-PRAC)'!B274))</f>
        <v/>
      </c>
      <c r="C279" s="119" t="str">
        <f>IF(C$6="LECTURE","",IF('Database (LECTURE-RES-PRAC)'!C274="","",'Database (LECTURE-RES-PRAC)'!C274))</f>
        <v/>
      </c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116" t="str">
        <f t="shared" si="132"/>
        <v/>
      </c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116" t="str">
        <f t="shared" si="133"/>
        <v/>
      </c>
      <c r="Z279" s="57"/>
      <c r="AA279" s="57"/>
      <c r="AB279" s="57"/>
      <c r="AC279" s="57"/>
      <c r="AD279" s="57"/>
      <c r="AE279" s="57"/>
      <c r="AF279" s="57"/>
      <c r="AG279" s="57"/>
      <c r="AH279" s="57"/>
      <c r="AI279" s="57"/>
      <c r="AJ279" s="117" t="str">
        <f t="shared" si="134"/>
        <v/>
      </c>
      <c r="AK279" s="120" t="str">
        <f t="shared" ref="AK279:AK321" si="135">IF(B279&lt;&gt;"",IFERROR(IF((SUMIF(D$20:AI$20, "CLO1", D279:AI279)/AO$6)=0,"",(SUMIF(D$20:AI$20, "CLO1", D279:AI279)/AO$6)),""),"")</f>
        <v/>
      </c>
      <c r="AL279" s="92" t="str">
        <f t="shared" ref="AL279:AL321" si="136">IF(AK279="","",IF(AK279&gt;=B$10,"Y","N"))</f>
        <v/>
      </c>
      <c r="AM279" s="92" t="str">
        <f t="shared" ref="AM279:AM321" si="137">IF(AK279="","",IF(AK279&lt;50%,1,IF(AND(AK279&gt;=50%,AK279&lt;B$10),2,IF(AK279&gt;=B$10,3))))</f>
        <v/>
      </c>
      <c r="AN279" s="120" t="str">
        <f t="shared" ref="AN279:AN321" si="138">IF(B279&lt;&gt;"",IFERROR(IF((SUMIF(D$20:AI$20, "CLO2", D279:AI279)/AO$7)=0,"",(SUMIF(D$20:AI$20, "CLO2", D279:AI279)/AO$7)),""),"")</f>
        <v/>
      </c>
      <c r="AO279" s="92" t="str">
        <f t="shared" ref="AO279:AO321" si="139">IF(AN279="","",IF(AN279&gt;=B$10,"Y","N"))</f>
        <v/>
      </c>
      <c r="AP279" s="92" t="str">
        <f t="shared" ref="AP279:AP321" si="140">IF(AN279="","",IF(AN279&lt;50%,1,IF(AND(AN279&gt;=50%,AN279&lt;B$10),2,IF(AN279&gt;=B$10,3))))</f>
        <v/>
      </c>
      <c r="AQ279" s="120" t="str">
        <f t="shared" ref="AQ279:AQ321" si="141">IF(B279&lt;&gt;"",IFERROR(IF((SUMIF(D$20:AI$20, "CLO3", D279:AI279)/AO$8)=0,"",(SUMIF(D$20:AI$20, "CLO3", D279:AI279)/AO$8)),""),"")</f>
        <v/>
      </c>
      <c r="AR279" s="92" t="str">
        <f t="shared" ref="AR279:AR321" si="142">IF(AQ279="","",IF(AQ279&gt;=B$10,"Y","N"))</f>
        <v/>
      </c>
      <c r="AS279" s="92" t="str">
        <f t="shared" ref="AS279:AS321" si="143">IF(AQ279="","",IF(AQ279&lt;50%,1,IF(AND(AQ279&gt;=50%,AQ279&lt;B$10),2,IF(AQ279&gt;=B$10,3))))</f>
        <v/>
      </c>
      <c r="AT279" s="120" t="str">
        <f t="shared" ref="AT279:AT321" si="144">IF(B279&lt;&gt;"",IFERROR(IF((SUMIF(D$20:AI$20, "CLO4", D279:AI279)/AO$9)=0,"",(SUMIF(D$20:AI$20, "CLO4", D279:AI279)/AO$9)),""),"")</f>
        <v/>
      </c>
      <c r="AU279" s="92" t="str">
        <f t="shared" ref="AU279:AU321" si="145">IF(AT279="","",IF(AT279&gt;=B$10,"Y","N"))</f>
        <v/>
      </c>
      <c r="AV279" s="92" t="str">
        <f t="shared" ref="AV279:AV321" si="146">IF(AT279="","",IF(AT279&lt;50%,1,IF(AND(AT279&gt;=50%,AT279&lt;B$10),2,IF(AT279&gt;=B$10,3))))</f>
        <v/>
      </c>
      <c r="AW279" s="120" t="str">
        <f t="shared" ref="AW279:AW321" si="147">IF(B279&lt;&gt;"",IFERROR(IF((SUMIF(D$20:AI$20, "CLO5", D279:AI279)/AO$10)=0,"",(SUMIF(D$20:AI$20, "CLO5", D279:AI279)/AO$10)),""),"")</f>
        <v/>
      </c>
      <c r="AX279" s="92" t="str">
        <f t="shared" ref="AX279:AX321" si="148">IF(AW279="","",IF(AW279&gt;=B$10,"Y","N"))</f>
        <v/>
      </c>
      <c r="AY279" s="92" t="str">
        <f t="shared" ref="AY279:AY321" si="149">IF(AW279="","",IF(AW279&lt;50%,1,IF(AND(AW279&gt;=50%,AW279&lt;B$10),2,IF(AW279&gt;=B$10,3))))</f>
        <v/>
      </c>
      <c r="AZ279" s="91" t="str">
        <f t="shared" ref="AZ279:AZ321" si="150">IF(B279&lt;&gt;"",IFERROR(IF((SUMIF(D$20:AI$20, "CLO6", D279:AI279)/AO$11)=0,"",(SUMIF(D$20:AI$20, "CLO6", D279:AI279)/AO$11)),""),"")</f>
        <v/>
      </c>
      <c r="BA279" s="92" t="str">
        <f t="shared" ref="BA279:BA321" si="151">IF(AZ279="","",IF(AZ279&gt;=B$10,"Y","N"))</f>
        <v/>
      </c>
      <c r="BB279" s="92" t="str">
        <f t="shared" ref="BB279:BB321" si="152">IF(BA279="","",IF(BA279&lt;50%,1,IF(AND(BA279&gt;=50%,BA279&lt;B$10),2,IF(BA279&gt;=B$10,3))))</f>
        <v/>
      </c>
      <c r="BC279" s="91" t="str">
        <f t="shared" ref="BC279:BC321" si="153">IF(B279&lt;&gt;"",IFERROR(IF((SUMIF(D$20:AI$20, "CLO7", D279:AI279)/AO$12)=0,"",(SUMIF(D$20:AI$20, "CLO7", D279:AI279)/AO$12)),""),"")</f>
        <v/>
      </c>
      <c r="BD279" s="92" t="str">
        <f t="shared" ref="BD279:BD321" si="154">IF(BC279="","",IF(BC279&gt;=B$10,"Y","N"))</f>
        <v/>
      </c>
      <c r="BE279" s="92" t="str">
        <f t="shared" ref="BE279:BE321" si="155">IF(BD279="","",IF(BD279&lt;50%,1,IF(AND(BD279&gt;=50%,BD279&lt;B$10),2,IF(BD279&gt;=B$10,3))))</f>
        <v/>
      </c>
      <c r="BF279" s="91" t="str">
        <f t="shared" ref="BF279:BF321" si="156">IF(B279&lt;&gt;"",IFERROR(IF((SUMIF(D$20:AI$20, "CLO8", D279:AI279)/AO$13)=0,"",(SUMIF(D$20:AI$20, "CLO8", D279:AI279)/AO$13)),""),"")</f>
        <v/>
      </c>
      <c r="BG279" s="92" t="str">
        <f t="shared" ref="BG279:BG321" si="157">IF(BF279="","",IF(BF279&gt;=B$10,"Y","N"))</f>
        <v/>
      </c>
      <c r="BH279" s="92" t="str">
        <f t="shared" ref="BH279:BH321" si="158">IF(BG279="","",IF(BG279&lt;50%,1,IF(AND(BG279&gt;=50%,BG279&lt;B$10),2,IF(BG279&gt;=B$10,3))))</f>
        <v/>
      </c>
      <c r="BI279" s="91" t="str">
        <f t="shared" ref="BI279:BI321" si="159">IF(B279&lt;&gt;"",IFERROR(IF((SUMIF(D$20:AI$20, "CLO9", D279:AI279)/AO$14)=0,"",(SUMIF(D$20:AI$20, "CLO9", D279:AI279)/AO$14)),""),"")</f>
        <v/>
      </c>
      <c r="BJ279" s="92" t="str">
        <f t="shared" ref="BJ279:BJ321" si="160">IF(BI279="","",IF(BI279&gt;=B$10,"Y","N"))</f>
        <v/>
      </c>
      <c r="BK279" s="92" t="str">
        <f t="shared" ref="BK279:BK321" si="161">IF(BJ279="","",IF(BJ279&lt;50%,1,IF(AND(BJ279&gt;=50%,BJ279&lt;B$10),2,IF(BJ279&gt;=B$10,3))))</f>
        <v/>
      </c>
      <c r="BL279" s="91" t="str">
        <f t="shared" ref="BL279:BL321" si="162">IF(B279&lt;&gt;"",IFERROR(IF((SUMIF(D$20:AI$20,"CLO10",D279:AI279)/AO$15)=0,"",(SUMIF(D$20:AI$20,"CLO10",D279:AI279)/AO$15)),""),"")</f>
        <v/>
      </c>
      <c r="BM279" s="92" t="str">
        <f t="shared" ref="BM279:BM321" si="163">IF(BL279="","",IF(BL279&gt;=B$10,"Y","N"))</f>
        <v/>
      </c>
      <c r="BN279" s="92" t="str">
        <f t="shared" ref="BN279:BN321" si="164">IF(BM279="","",IF(BM279&lt;50%,1,IF(AND(BM279&gt;=50%,BM279&lt;B$10),2,IF(BM279&gt;=B$10,3))))</f>
        <v/>
      </c>
    </row>
    <row r="280" spans="1:66" ht="15.75" customHeight="1">
      <c r="A280" s="119" t="str">
        <f>IF(A$6="LECTURE","",IF('Database (LECTURE-RES-PRAC)'!A275="","",'Database (LECTURE-RES-PRAC)'!A275))</f>
        <v/>
      </c>
      <c r="B280" s="119" t="str">
        <f>IF(B$6="LECTURE","",IF('Database (LECTURE-RES-PRAC)'!B275="","",'Database (LECTURE-RES-PRAC)'!B275))</f>
        <v/>
      </c>
      <c r="C280" s="119" t="str">
        <f>IF(C$6="LECTURE","",IF('Database (LECTURE-RES-PRAC)'!C275="","",'Database (LECTURE-RES-PRAC)'!C275))</f>
        <v/>
      </c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116" t="str">
        <f t="shared" si="132"/>
        <v/>
      </c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116" t="str">
        <f t="shared" si="133"/>
        <v/>
      </c>
      <c r="Z280" s="57"/>
      <c r="AA280" s="57"/>
      <c r="AB280" s="57"/>
      <c r="AC280" s="57"/>
      <c r="AD280" s="57"/>
      <c r="AE280" s="57"/>
      <c r="AF280" s="57"/>
      <c r="AG280" s="57"/>
      <c r="AH280" s="57"/>
      <c r="AI280" s="57"/>
      <c r="AJ280" s="117" t="str">
        <f t="shared" si="134"/>
        <v/>
      </c>
      <c r="AK280" s="120" t="str">
        <f t="shared" si="135"/>
        <v/>
      </c>
      <c r="AL280" s="92" t="str">
        <f t="shared" si="136"/>
        <v/>
      </c>
      <c r="AM280" s="92" t="str">
        <f t="shared" si="137"/>
        <v/>
      </c>
      <c r="AN280" s="120" t="str">
        <f t="shared" si="138"/>
        <v/>
      </c>
      <c r="AO280" s="92" t="str">
        <f t="shared" si="139"/>
        <v/>
      </c>
      <c r="AP280" s="92" t="str">
        <f t="shared" si="140"/>
        <v/>
      </c>
      <c r="AQ280" s="120" t="str">
        <f t="shared" si="141"/>
        <v/>
      </c>
      <c r="AR280" s="92" t="str">
        <f t="shared" si="142"/>
        <v/>
      </c>
      <c r="AS280" s="92" t="str">
        <f t="shared" si="143"/>
        <v/>
      </c>
      <c r="AT280" s="120" t="str">
        <f t="shared" si="144"/>
        <v/>
      </c>
      <c r="AU280" s="92" t="str">
        <f t="shared" si="145"/>
        <v/>
      </c>
      <c r="AV280" s="92" t="str">
        <f t="shared" si="146"/>
        <v/>
      </c>
      <c r="AW280" s="120" t="str">
        <f t="shared" si="147"/>
        <v/>
      </c>
      <c r="AX280" s="92" t="str">
        <f t="shared" si="148"/>
        <v/>
      </c>
      <c r="AY280" s="92" t="str">
        <f t="shared" si="149"/>
        <v/>
      </c>
      <c r="AZ280" s="91" t="str">
        <f t="shared" si="150"/>
        <v/>
      </c>
      <c r="BA280" s="92" t="str">
        <f t="shared" si="151"/>
        <v/>
      </c>
      <c r="BB280" s="92" t="str">
        <f t="shared" si="152"/>
        <v/>
      </c>
      <c r="BC280" s="91" t="str">
        <f t="shared" si="153"/>
        <v/>
      </c>
      <c r="BD280" s="92" t="str">
        <f t="shared" si="154"/>
        <v/>
      </c>
      <c r="BE280" s="92" t="str">
        <f t="shared" si="155"/>
        <v/>
      </c>
      <c r="BF280" s="91" t="str">
        <f t="shared" si="156"/>
        <v/>
      </c>
      <c r="BG280" s="92" t="str">
        <f t="shared" si="157"/>
        <v/>
      </c>
      <c r="BH280" s="92" t="str">
        <f t="shared" si="158"/>
        <v/>
      </c>
      <c r="BI280" s="91" t="str">
        <f t="shared" si="159"/>
        <v/>
      </c>
      <c r="BJ280" s="92" t="str">
        <f t="shared" si="160"/>
        <v/>
      </c>
      <c r="BK280" s="92" t="str">
        <f t="shared" si="161"/>
        <v/>
      </c>
      <c r="BL280" s="91" t="str">
        <f t="shared" si="162"/>
        <v/>
      </c>
      <c r="BM280" s="92" t="str">
        <f t="shared" si="163"/>
        <v/>
      </c>
      <c r="BN280" s="92" t="str">
        <f t="shared" si="164"/>
        <v/>
      </c>
    </row>
    <row r="281" spans="1:66" ht="15.75" customHeight="1">
      <c r="A281" s="119" t="str">
        <f>IF(A$6="LECTURE","",IF('Database (LECTURE-RES-PRAC)'!A276="","",'Database (LECTURE-RES-PRAC)'!A276))</f>
        <v/>
      </c>
      <c r="B281" s="119" t="str">
        <f>IF(B$6="LECTURE","",IF('Database (LECTURE-RES-PRAC)'!B276="","",'Database (LECTURE-RES-PRAC)'!B276))</f>
        <v/>
      </c>
      <c r="C281" s="119" t="str">
        <f>IF(C$6="LECTURE","",IF('Database (LECTURE-RES-PRAC)'!C276="","",'Database (LECTURE-RES-PRAC)'!C276))</f>
        <v/>
      </c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116" t="str">
        <f t="shared" si="132"/>
        <v/>
      </c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116" t="str">
        <f t="shared" si="133"/>
        <v/>
      </c>
      <c r="Z281" s="57"/>
      <c r="AA281" s="57"/>
      <c r="AB281" s="57"/>
      <c r="AC281" s="57"/>
      <c r="AD281" s="57"/>
      <c r="AE281" s="57"/>
      <c r="AF281" s="57"/>
      <c r="AG281" s="57"/>
      <c r="AH281" s="57"/>
      <c r="AI281" s="57"/>
      <c r="AJ281" s="117" t="str">
        <f t="shared" si="134"/>
        <v/>
      </c>
      <c r="AK281" s="120" t="str">
        <f t="shared" si="135"/>
        <v/>
      </c>
      <c r="AL281" s="92" t="str">
        <f t="shared" si="136"/>
        <v/>
      </c>
      <c r="AM281" s="92" t="str">
        <f t="shared" si="137"/>
        <v/>
      </c>
      <c r="AN281" s="120" t="str">
        <f t="shared" si="138"/>
        <v/>
      </c>
      <c r="AO281" s="92" t="str">
        <f t="shared" si="139"/>
        <v/>
      </c>
      <c r="AP281" s="92" t="str">
        <f t="shared" si="140"/>
        <v/>
      </c>
      <c r="AQ281" s="120" t="str">
        <f t="shared" si="141"/>
        <v/>
      </c>
      <c r="AR281" s="92" t="str">
        <f t="shared" si="142"/>
        <v/>
      </c>
      <c r="AS281" s="92" t="str">
        <f t="shared" si="143"/>
        <v/>
      </c>
      <c r="AT281" s="120" t="str">
        <f t="shared" si="144"/>
        <v/>
      </c>
      <c r="AU281" s="92" t="str">
        <f t="shared" si="145"/>
        <v/>
      </c>
      <c r="AV281" s="92" t="str">
        <f t="shared" si="146"/>
        <v/>
      </c>
      <c r="AW281" s="120" t="str">
        <f t="shared" si="147"/>
        <v/>
      </c>
      <c r="AX281" s="92" t="str">
        <f t="shared" si="148"/>
        <v/>
      </c>
      <c r="AY281" s="92" t="str">
        <f t="shared" si="149"/>
        <v/>
      </c>
      <c r="AZ281" s="91" t="str">
        <f t="shared" si="150"/>
        <v/>
      </c>
      <c r="BA281" s="92" t="str">
        <f t="shared" si="151"/>
        <v/>
      </c>
      <c r="BB281" s="92" t="str">
        <f t="shared" si="152"/>
        <v/>
      </c>
      <c r="BC281" s="91" t="str">
        <f t="shared" si="153"/>
        <v/>
      </c>
      <c r="BD281" s="92" t="str">
        <f t="shared" si="154"/>
        <v/>
      </c>
      <c r="BE281" s="92" t="str">
        <f t="shared" si="155"/>
        <v/>
      </c>
      <c r="BF281" s="91" t="str">
        <f t="shared" si="156"/>
        <v/>
      </c>
      <c r="BG281" s="92" t="str">
        <f t="shared" si="157"/>
        <v/>
      </c>
      <c r="BH281" s="92" t="str">
        <f t="shared" si="158"/>
        <v/>
      </c>
      <c r="BI281" s="91" t="str">
        <f t="shared" si="159"/>
        <v/>
      </c>
      <c r="BJ281" s="92" t="str">
        <f t="shared" si="160"/>
        <v/>
      </c>
      <c r="BK281" s="92" t="str">
        <f t="shared" si="161"/>
        <v/>
      </c>
      <c r="BL281" s="91" t="str">
        <f t="shared" si="162"/>
        <v/>
      </c>
      <c r="BM281" s="92" t="str">
        <f t="shared" si="163"/>
        <v/>
      </c>
      <c r="BN281" s="92" t="str">
        <f t="shared" si="164"/>
        <v/>
      </c>
    </row>
    <row r="282" spans="1:66" ht="15.75" customHeight="1">
      <c r="A282" s="119" t="str">
        <f>IF(A$6="LECTURE","",IF('Database (LECTURE-RES-PRAC)'!A277="","",'Database (LECTURE-RES-PRAC)'!A277))</f>
        <v/>
      </c>
      <c r="B282" s="119" t="str">
        <f>IF(B$6="LECTURE","",IF('Database (LECTURE-RES-PRAC)'!B277="","",'Database (LECTURE-RES-PRAC)'!B277))</f>
        <v/>
      </c>
      <c r="C282" s="119" t="str">
        <f>IF(C$6="LECTURE","",IF('Database (LECTURE-RES-PRAC)'!C277="","",'Database (LECTURE-RES-PRAC)'!C277))</f>
        <v/>
      </c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116" t="str">
        <f t="shared" si="132"/>
        <v/>
      </c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116" t="str">
        <f t="shared" si="133"/>
        <v/>
      </c>
      <c r="Z282" s="57"/>
      <c r="AA282" s="57"/>
      <c r="AB282" s="57"/>
      <c r="AC282" s="57"/>
      <c r="AD282" s="57"/>
      <c r="AE282" s="57"/>
      <c r="AF282" s="57"/>
      <c r="AG282" s="57"/>
      <c r="AH282" s="57"/>
      <c r="AI282" s="57"/>
      <c r="AJ282" s="117" t="str">
        <f t="shared" si="134"/>
        <v/>
      </c>
      <c r="AK282" s="120" t="str">
        <f t="shared" si="135"/>
        <v/>
      </c>
      <c r="AL282" s="92" t="str">
        <f t="shared" si="136"/>
        <v/>
      </c>
      <c r="AM282" s="92" t="str">
        <f t="shared" si="137"/>
        <v/>
      </c>
      <c r="AN282" s="120" t="str">
        <f t="shared" si="138"/>
        <v/>
      </c>
      <c r="AO282" s="92" t="str">
        <f t="shared" si="139"/>
        <v/>
      </c>
      <c r="AP282" s="92" t="str">
        <f t="shared" si="140"/>
        <v/>
      </c>
      <c r="AQ282" s="120" t="str">
        <f t="shared" si="141"/>
        <v/>
      </c>
      <c r="AR282" s="92" t="str">
        <f t="shared" si="142"/>
        <v/>
      </c>
      <c r="AS282" s="92" t="str">
        <f t="shared" si="143"/>
        <v/>
      </c>
      <c r="AT282" s="120" t="str">
        <f t="shared" si="144"/>
        <v/>
      </c>
      <c r="AU282" s="92" t="str">
        <f t="shared" si="145"/>
        <v/>
      </c>
      <c r="AV282" s="92" t="str">
        <f t="shared" si="146"/>
        <v/>
      </c>
      <c r="AW282" s="120" t="str">
        <f t="shared" si="147"/>
        <v/>
      </c>
      <c r="AX282" s="92" t="str">
        <f t="shared" si="148"/>
        <v/>
      </c>
      <c r="AY282" s="92" t="str">
        <f t="shared" si="149"/>
        <v/>
      </c>
      <c r="AZ282" s="91" t="str">
        <f t="shared" si="150"/>
        <v/>
      </c>
      <c r="BA282" s="92" t="str">
        <f t="shared" si="151"/>
        <v/>
      </c>
      <c r="BB282" s="92" t="str">
        <f t="shared" si="152"/>
        <v/>
      </c>
      <c r="BC282" s="91" t="str">
        <f t="shared" si="153"/>
        <v/>
      </c>
      <c r="BD282" s="92" t="str">
        <f t="shared" si="154"/>
        <v/>
      </c>
      <c r="BE282" s="92" t="str">
        <f t="shared" si="155"/>
        <v/>
      </c>
      <c r="BF282" s="91" t="str">
        <f t="shared" si="156"/>
        <v/>
      </c>
      <c r="BG282" s="92" t="str">
        <f t="shared" si="157"/>
        <v/>
      </c>
      <c r="BH282" s="92" t="str">
        <f t="shared" si="158"/>
        <v/>
      </c>
      <c r="BI282" s="91" t="str">
        <f t="shared" si="159"/>
        <v/>
      </c>
      <c r="BJ282" s="92" t="str">
        <f t="shared" si="160"/>
        <v/>
      </c>
      <c r="BK282" s="92" t="str">
        <f t="shared" si="161"/>
        <v/>
      </c>
      <c r="BL282" s="91" t="str">
        <f t="shared" si="162"/>
        <v/>
      </c>
      <c r="BM282" s="92" t="str">
        <f t="shared" si="163"/>
        <v/>
      </c>
      <c r="BN282" s="92" t="str">
        <f t="shared" si="164"/>
        <v/>
      </c>
    </row>
    <row r="283" spans="1:66" ht="15.75" customHeight="1">
      <c r="A283" s="119" t="str">
        <f>IF(A$6="LECTURE","",IF('Database (LECTURE-RES-PRAC)'!A278="","",'Database (LECTURE-RES-PRAC)'!A278))</f>
        <v/>
      </c>
      <c r="B283" s="119" t="str">
        <f>IF(B$6="LECTURE","",IF('Database (LECTURE-RES-PRAC)'!B278="","",'Database (LECTURE-RES-PRAC)'!B278))</f>
        <v/>
      </c>
      <c r="C283" s="119" t="str">
        <f>IF(C$6="LECTURE","",IF('Database (LECTURE-RES-PRAC)'!C278="","",'Database (LECTURE-RES-PRAC)'!C278))</f>
        <v/>
      </c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116" t="str">
        <f t="shared" si="132"/>
        <v/>
      </c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116" t="str">
        <f t="shared" si="133"/>
        <v/>
      </c>
      <c r="Z283" s="57"/>
      <c r="AA283" s="57"/>
      <c r="AB283" s="57"/>
      <c r="AC283" s="57"/>
      <c r="AD283" s="57"/>
      <c r="AE283" s="57"/>
      <c r="AF283" s="57"/>
      <c r="AG283" s="57"/>
      <c r="AH283" s="57"/>
      <c r="AI283" s="57"/>
      <c r="AJ283" s="117" t="str">
        <f t="shared" si="134"/>
        <v/>
      </c>
      <c r="AK283" s="120" t="str">
        <f t="shared" si="135"/>
        <v/>
      </c>
      <c r="AL283" s="92" t="str">
        <f t="shared" si="136"/>
        <v/>
      </c>
      <c r="AM283" s="92" t="str">
        <f t="shared" si="137"/>
        <v/>
      </c>
      <c r="AN283" s="120" t="str">
        <f t="shared" si="138"/>
        <v/>
      </c>
      <c r="AO283" s="92" t="str">
        <f t="shared" si="139"/>
        <v/>
      </c>
      <c r="AP283" s="92" t="str">
        <f t="shared" si="140"/>
        <v/>
      </c>
      <c r="AQ283" s="120" t="str">
        <f t="shared" si="141"/>
        <v/>
      </c>
      <c r="AR283" s="92" t="str">
        <f t="shared" si="142"/>
        <v/>
      </c>
      <c r="AS283" s="92" t="str">
        <f t="shared" si="143"/>
        <v/>
      </c>
      <c r="AT283" s="120" t="str">
        <f t="shared" si="144"/>
        <v/>
      </c>
      <c r="AU283" s="92" t="str">
        <f t="shared" si="145"/>
        <v/>
      </c>
      <c r="AV283" s="92" t="str">
        <f t="shared" si="146"/>
        <v/>
      </c>
      <c r="AW283" s="120" t="str">
        <f t="shared" si="147"/>
        <v/>
      </c>
      <c r="AX283" s="92" t="str">
        <f t="shared" si="148"/>
        <v/>
      </c>
      <c r="AY283" s="92" t="str">
        <f t="shared" si="149"/>
        <v/>
      </c>
      <c r="AZ283" s="91" t="str">
        <f t="shared" si="150"/>
        <v/>
      </c>
      <c r="BA283" s="92" t="str">
        <f t="shared" si="151"/>
        <v/>
      </c>
      <c r="BB283" s="92" t="str">
        <f t="shared" si="152"/>
        <v/>
      </c>
      <c r="BC283" s="91" t="str">
        <f t="shared" si="153"/>
        <v/>
      </c>
      <c r="BD283" s="92" t="str">
        <f t="shared" si="154"/>
        <v/>
      </c>
      <c r="BE283" s="92" t="str">
        <f t="shared" si="155"/>
        <v/>
      </c>
      <c r="BF283" s="91" t="str">
        <f t="shared" si="156"/>
        <v/>
      </c>
      <c r="BG283" s="92" t="str">
        <f t="shared" si="157"/>
        <v/>
      </c>
      <c r="BH283" s="92" t="str">
        <f t="shared" si="158"/>
        <v/>
      </c>
      <c r="BI283" s="91" t="str">
        <f t="shared" si="159"/>
        <v/>
      </c>
      <c r="BJ283" s="92" t="str">
        <f t="shared" si="160"/>
        <v/>
      </c>
      <c r="BK283" s="92" t="str">
        <f t="shared" si="161"/>
        <v/>
      </c>
      <c r="BL283" s="91" t="str">
        <f t="shared" si="162"/>
        <v/>
      </c>
      <c r="BM283" s="92" t="str">
        <f t="shared" si="163"/>
        <v/>
      </c>
      <c r="BN283" s="92" t="str">
        <f t="shared" si="164"/>
        <v/>
      </c>
    </row>
    <row r="284" spans="1:66" ht="15.75" customHeight="1">
      <c r="A284" s="119" t="str">
        <f>IF(A$6="LECTURE","",IF('Database (LECTURE-RES-PRAC)'!A279="","",'Database (LECTURE-RES-PRAC)'!A279))</f>
        <v/>
      </c>
      <c r="B284" s="119" t="str">
        <f>IF(B$6="LECTURE","",IF('Database (LECTURE-RES-PRAC)'!B279="","",'Database (LECTURE-RES-PRAC)'!B279))</f>
        <v/>
      </c>
      <c r="C284" s="119" t="str">
        <f>IF(C$6="LECTURE","",IF('Database (LECTURE-RES-PRAC)'!C279="","",'Database (LECTURE-RES-PRAC)'!C279))</f>
        <v/>
      </c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116" t="str">
        <f t="shared" si="132"/>
        <v/>
      </c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116" t="str">
        <f t="shared" si="133"/>
        <v/>
      </c>
      <c r="Z284" s="57"/>
      <c r="AA284" s="57"/>
      <c r="AB284" s="57"/>
      <c r="AC284" s="57"/>
      <c r="AD284" s="57"/>
      <c r="AE284" s="57"/>
      <c r="AF284" s="57"/>
      <c r="AG284" s="57"/>
      <c r="AH284" s="57"/>
      <c r="AI284" s="57"/>
      <c r="AJ284" s="117" t="str">
        <f t="shared" si="134"/>
        <v/>
      </c>
      <c r="AK284" s="120" t="str">
        <f t="shared" si="135"/>
        <v/>
      </c>
      <c r="AL284" s="92" t="str">
        <f t="shared" si="136"/>
        <v/>
      </c>
      <c r="AM284" s="92" t="str">
        <f t="shared" si="137"/>
        <v/>
      </c>
      <c r="AN284" s="120" t="str">
        <f t="shared" si="138"/>
        <v/>
      </c>
      <c r="AO284" s="92" t="str">
        <f t="shared" si="139"/>
        <v/>
      </c>
      <c r="AP284" s="92" t="str">
        <f t="shared" si="140"/>
        <v/>
      </c>
      <c r="AQ284" s="120" t="str">
        <f t="shared" si="141"/>
        <v/>
      </c>
      <c r="AR284" s="92" t="str">
        <f t="shared" si="142"/>
        <v/>
      </c>
      <c r="AS284" s="92" t="str">
        <f t="shared" si="143"/>
        <v/>
      </c>
      <c r="AT284" s="120" t="str">
        <f t="shared" si="144"/>
        <v/>
      </c>
      <c r="AU284" s="92" t="str">
        <f t="shared" si="145"/>
        <v/>
      </c>
      <c r="AV284" s="92" t="str">
        <f t="shared" si="146"/>
        <v/>
      </c>
      <c r="AW284" s="120" t="str">
        <f t="shared" si="147"/>
        <v/>
      </c>
      <c r="AX284" s="92" t="str">
        <f t="shared" si="148"/>
        <v/>
      </c>
      <c r="AY284" s="92" t="str">
        <f t="shared" si="149"/>
        <v/>
      </c>
      <c r="AZ284" s="91" t="str">
        <f t="shared" si="150"/>
        <v/>
      </c>
      <c r="BA284" s="92" t="str">
        <f t="shared" si="151"/>
        <v/>
      </c>
      <c r="BB284" s="92" t="str">
        <f t="shared" si="152"/>
        <v/>
      </c>
      <c r="BC284" s="91" t="str">
        <f t="shared" si="153"/>
        <v/>
      </c>
      <c r="BD284" s="92" t="str">
        <f t="shared" si="154"/>
        <v/>
      </c>
      <c r="BE284" s="92" t="str">
        <f t="shared" si="155"/>
        <v/>
      </c>
      <c r="BF284" s="91" t="str">
        <f t="shared" si="156"/>
        <v/>
      </c>
      <c r="BG284" s="92" t="str">
        <f t="shared" si="157"/>
        <v/>
      </c>
      <c r="BH284" s="92" t="str">
        <f t="shared" si="158"/>
        <v/>
      </c>
      <c r="BI284" s="91" t="str">
        <f t="shared" si="159"/>
        <v/>
      </c>
      <c r="BJ284" s="92" t="str">
        <f t="shared" si="160"/>
        <v/>
      </c>
      <c r="BK284" s="92" t="str">
        <f t="shared" si="161"/>
        <v/>
      </c>
      <c r="BL284" s="91" t="str">
        <f t="shared" si="162"/>
        <v/>
      </c>
      <c r="BM284" s="92" t="str">
        <f t="shared" si="163"/>
        <v/>
      </c>
      <c r="BN284" s="92" t="str">
        <f t="shared" si="164"/>
        <v/>
      </c>
    </row>
    <row r="285" spans="1:66" ht="15.75" customHeight="1">
      <c r="A285" s="119" t="str">
        <f>IF(A$6="LECTURE","",IF('Database (LECTURE-RES-PRAC)'!A280="","",'Database (LECTURE-RES-PRAC)'!A280))</f>
        <v/>
      </c>
      <c r="B285" s="119" t="str">
        <f>IF(B$6="LECTURE","",IF('Database (LECTURE-RES-PRAC)'!B280="","",'Database (LECTURE-RES-PRAC)'!B280))</f>
        <v/>
      </c>
      <c r="C285" s="119" t="str">
        <f>IF(C$6="LECTURE","",IF('Database (LECTURE-RES-PRAC)'!C280="","",'Database (LECTURE-RES-PRAC)'!C280))</f>
        <v/>
      </c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116" t="str">
        <f t="shared" si="132"/>
        <v/>
      </c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116" t="str">
        <f t="shared" si="133"/>
        <v/>
      </c>
      <c r="Z285" s="57"/>
      <c r="AA285" s="57"/>
      <c r="AB285" s="57"/>
      <c r="AC285" s="57"/>
      <c r="AD285" s="57"/>
      <c r="AE285" s="57"/>
      <c r="AF285" s="57"/>
      <c r="AG285" s="57"/>
      <c r="AH285" s="57"/>
      <c r="AI285" s="57"/>
      <c r="AJ285" s="117" t="str">
        <f t="shared" si="134"/>
        <v/>
      </c>
      <c r="AK285" s="120" t="str">
        <f t="shared" si="135"/>
        <v/>
      </c>
      <c r="AL285" s="92" t="str">
        <f t="shared" si="136"/>
        <v/>
      </c>
      <c r="AM285" s="92" t="str">
        <f t="shared" si="137"/>
        <v/>
      </c>
      <c r="AN285" s="120" t="str">
        <f t="shared" si="138"/>
        <v/>
      </c>
      <c r="AO285" s="92" t="str">
        <f t="shared" si="139"/>
        <v/>
      </c>
      <c r="AP285" s="92" t="str">
        <f t="shared" si="140"/>
        <v/>
      </c>
      <c r="AQ285" s="120" t="str">
        <f t="shared" si="141"/>
        <v/>
      </c>
      <c r="AR285" s="92" t="str">
        <f t="shared" si="142"/>
        <v/>
      </c>
      <c r="AS285" s="92" t="str">
        <f t="shared" si="143"/>
        <v/>
      </c>
      <c r="AT285" s="120" t="str">
        <f t="shared" si="144"/>
        <v/>
      </c>
      <c r="AU285" s="92" t="str">
        <f t="shared" si="145"/>
        <v/>
      </c>
      <c r="AV285" s="92" t="str">
        <f t="shared" si="146"/>
        <v/>
      </c>
      <c r="AW285" s="120" t="str">
        <f t="shared" si="147"/>
        <v/>
      </c>
      <c r="AX285" s="92" t="str">
        <f t="shared" si="148"/>
        <v/>
      </c>
      <c r="AY285" s="92" t="str">
        <f t="shared" si="149"/>
        <v/>
      </c>
      <c r="AZ285" s="91" t="str">
        <f t="shared" si="150"/>
        <v/>
      </c>
      <c r="BA285" s="92" t="str">
        <f t="shared" si="151"/>
        <v/>
      </c>
      <c r="BB285" s="92" t="str">
        <f t="shared" si="152"/>
        <v/>
      </c>
      <c r="BC285" s="91" t="str">
        <f t="shared" si="153"/>
        <v/>
      </c>
      <c r="BD285" s="92" t="str">
        <f t="shared" si="154"/>
        <v/>
      </c>
      <c r="BE285" s="92" t="str">
        <f t="shared" si="155"/>
        <v/>
      </c>
      <c r="BF285" s="91" t="str">
        <f t="shared" si="156"/>
        <v/>
      </c>
      <c r="BG285" s="92" t="str">
        <f t="shared" si="157"/>
        <v/>
      </c>
      <c r="BH285" s="92" t="str">
        <f t="shared" si="158"/>
        <v/>
      </c>
      <c r="BI285" s="91" t="str">
        <f t="shared" si="159"/>
        <v/>
      </c>
      <c r="BJ285" s="92" t="str">
        <f t="shared" si="160"/>
        <v/>
      </c>
      <c r="BK285" s="92" t="str">
        <f t="shared" si="161"/>
        <v/>
      </c>
      <c r="BL285" s="91" t="str">
        <f t="shared" si="162"/>
        <v/>
      </c>
      <c r="BM285" s="92" t="str">
        <f t="shared" si="163"/>
        <v/>
      </c>
      <c r="BN285" s="92" t="str">
        <f t="shared" si="164"/>
        <v/>
      </c>
    </row>
    <row r="286" spans="1:66" ht="15.75" customHeight="1">
      <c r="A286" s="119" t="str">
        <f>IF(A$6="LECTURE","",IF('Database (LECTURE-RES-PRAC)'!A281="","",'Database (LECTURE-RES-PRAC)'!A281))</f>
        <v/>
      </c>
      <c r="B286" s="119" t="str">
        <f>IF(B$6="LECTURE","",IF('Database (LECTURE-RES-PRAC)'!B281="","",'Database (LECTURE-RES-PRAC)'!B281))</f>
        <v/>
      </c>
      <c r="C286" s="119" t="str">
        <f>IF(C$6="LECTURE","",IF('Database (LECTURE-RES-PRAC)'!C281="","",'Database (LECTURE-RES-PRAC)'!C281))</f>
        <v/>
      </c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116" t="str">
        <f t="shared" si="132"/>
        <v/>
      </c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116" t="str">
        <f t="shared" si="133"/>
        <v/>
      </c>
      <c r="Z286" s="57"/>
      <c r="AA286" s="57"/>
      <c r="AB286" s="57"/>
      <c r="AC286" s="57"/>
      <c r="AD286" s="57"/>
      <c r="AE286" s="57"/>
      <c r="AF286" s="57"/>
      <c r="AG286" s="57"/>
      <c r="AH286" s="57"/>
      <c r="AI286" s="57"/>
      <c r="AJ286" s="117" t="str">
        <f t="shared" si="134"/>
        <v/>
      </c>
      <c r="AK286" s="120" t="str">
        <f t="shared" si="135"/>
        <v/>
      </c>
      <c r="AL286" s="92" t="str">
        <f t="shared" si="136"/>
        <v/>
      </c>
      <c r="AM286" s="92" t="str">
        <f t="shared" si="137"/>
        <v/>
      </c>
      <c r="AN286" s="120" t="str">
        <f t="shared" si="138"/>
        <v/>
      </c>
      <c r="AO286" s="92" t="str">
        <f t="shared" si="139"/>
        <v/>
      </c>
      <c r="AP286" s="92" t="str">
        <f t="shared" si="140"/>
        <v/>
      </c>
      <c r="AQ286" s="120" t="str">
        <f t="shared" si="141"/>
        <v/>
      </c>
      <c r="AR286" s="92" t="str">
        <f t="shared" si="142"/>
        <v/>
      </c>
      <c r="AS286" s="92" t="str">
        <f t="shared" si="143"/>
        <v/>
      </c>
      <c r="AT286" s="120" t="str">
        <f t="shared" si="144"/>
        <v/>
      </c>
      <c r="AU286" s="92" t="str">
        <f t="shared" si="145"/>
        <v/>
      </c>
      <c r="AV286" s="92" t="str">
        <f t="shared" si="146"/>
        <v/>
      </c>
      <c r="AW286" s="120" t="str">
        <f t="shared" si="147"/>
        <v/>
      </c>
      <c r="AX286" s="92" t="str">
        <f t="shared" si="148"/>
        <v/>
      </c>
      <c r="AY286" s="92" t="str">
        <f t="shared" si="149"/>
        <v/>
      </c>
      <c r="AZ286" s="91" t="str">
        <f t="shared" si="150"/>
        <v/>
      </c>
      <c r="BA286" s="92" t="str">
        <f t="shared" si="151"/>
        <v/>
      </c>
      <c r="BB286" s="92" t="str">
        <f t="shared" si="152"/>
        <v/>
      </c>
      <c r="BC286" s="91" t="str">
        <f t="shared" si="153"/>
        <v/>
      </c>
      <c r="BD286" s="92" t="str">
        <f t="shared" si="154"/>
        <v/>
      </c>
      <c r="BE286" s="92" t="str">
        <f t="shared" si="155"/>
        <v/>
      </c>
      <c r="BF286" s="91" t="str">
        <f t="shared" si="156"/>
        <v/>
      </c>
      <c r="BG286" s="92" t="str">
        <f t="shared" si="157"/>
        <v/>
      </c>
      <c r="BH286" s="92" t="str">
        <f t="shared" si="158"/>
        <v/>
      </c>
      <c r="BI286" s="91" t="str">
        <f t="shared" si="159"/>
        <v/>
      </c>
      <c r="BJ286" s="92" t="str">
        <f t="shared" si="160"/>
        <v/>
      </c>
      <c r="BK286" s="92" t="str">
        <f t="shared" si="161"/>
        <v/>
      </c>
      <c r="BL286" s="91" t="str">
        <f t="shared" si="162"/>
        <v/>
      </c>
      <c r="BM286" s="92" t="str">
        <f t="shared" si="163"/>
        <v/>
      </c>
      <c r="BN286" s="92" t="str">
        <f t="shared" si="164"/>
        <v/>
      </c>
    </row>
    <row r="287" spans="1:66" ht="15.75" customHeight="1">
      <c r="A287" s="119" t="str">
        <f>IF(A$6="LECTURE","",IF('Database (LECTURE-RES-PRAC)'!A282="","",'Database (LECTURE-RES-PRAC)'!A282))</f>
        <v/>
      </c>
      <c r="B287" s="119" t="str">
        <f>IF(B$6="LECTURE","",IF('Database (LECTURE-RES-PRAC)'!B282="","",'Database (LECTURE-RES-PRAC)'!B282))</f>
        <v/>
      </c>
      <c r="C287" s="119" t="str">
        <f>IF(C$6="LECTURE","",IF('Database (LECTURE-RES-PRAC)'!C282="","",'Database (LECTURE-RES-PRAC)'!C282))</f>
        <v/>
      </c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116" t="str">
        <f t="shared" si="132"/>
        <v/>
      </c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116" t="str">
        <f t="shared" si="133"/>
        <v/>
      </c>
      <c r="Z287" s="57"/>
      <c r="AA287" s="57"/>
      <c r="AB287" s="57"/>
      <c r="AC287" s="57"/>
      <c r="AD287" s="57"/>
      <c r="AE287" s="57"/>
      <c r="AF287" s="57"/>
      <c r="AG287" s="57"/>
      <c r="AH287" s="57"/>
      <c r="AI287" s="57"/>
      <c r="AJ287" s="117" t="str">
        <f t="shared" si="134"/>
        <v/>
      </c>
      <c r="AK287" s="120" t="str">
        <f t="shared" si="135"/>
        <v/>
      </c>
      <c r="AL287" s="92" t="str">
        <f t="shared" si="136"/>
        <v/>
      </c>
      <c r="AM287" s="92" t="str">
        <f t="shared" si="137"/>
        <v/>
      </c>
      <c r="AN287" s="120" t="str">
        <f t="shared" si="138"/>
        <v/>
      </c>
      <c r="AO287" s="92" t="str">
        <f t="shared" si="139"/>
        <v/>
      </c>
      <c r="AP287" s="92" t="str">
        <f t="shared" si="140"/>
        <v/>
      </c>
      <c r="AQ287" s="120" t="str">
        <f t="shared" si="141"/>
        <v/>
      </c>
      <c r="AR287" s="92" t="str">
        <f t="shared" si="142"/>
        <v/>
      </c>
      <c r="AS287" s="92" t="str">
        <f t="shared" si="143"/>
        <v/>
      </c>
      <c r="AT287" s="120" t="str">
        <f t="shared" si="144"/>
        <v/>
      </c>
      <c r="AU287" s="92" t="str">
        <f t="shared" si="145"/>
        <v/>
      </c>
      <c r="AV287" s="92" t="str">
        <f t="shared" si="146"/>
        <v/>
      </c>
      <c r="AW287" s="120" t="str">
        <f t="shared" si="147"/>
        <v/>
      </c>
      <c r="AX287" s="92" t="str">
        <f t="shared" si="148"/>
        <v/>
      </c>
      <c r="AY287" s="92" t="str">
        <f t="shared" si="149"/>
        <v/>
      </c>
      <c r="AZ287" s="91" t="str">
        <f t="shared" si="150"/>
        <v/>
      </c>
      <c r="BA287" s="92" t="str">
        <f t="shared" si="151"/>
        <v/>
      </c>
      <c r="BB287" s="92" t="str">
        <f t="shared" si="152"/>
        <v/>
      </c>
      <c r="BC287" s="91" t="str">
        <f t="shared" si="153"/>
        <v/>
      </c>
      <c r="BD287" s="92" t="str">
        <f t="shared" si="154"/>
        <v/>
      </c>
      <c r="BE287" s="92" t="str">
        <f t="shared" si="155"/>
        <v/>
      </c>
      <c r="BF287" s="91" t="str">
        <f t="shared" si="156"/>
        <v/>
      </c>
      <c r="BG287" s="92" t="str">
        <f t="shared" si="157"/>
        <v/>
      </c>
      <c r="BH287" s="92" t="str">
        <f t="shared" si="158"/>
        <v/>
      </c>
      <c r="BI287" s="91" t="str">
        <f t="shared" si="159"/>
        <v/>
      </c>
      <c r="BJ287" s="92" t="str">
        <f t="shared" si="160"/>
        <v/>
      </c>
      <c r="BK287" s="92" t="str">
        <f t="shared" si="161"/>
        <v/>
      </c>
      <c r="BL287" s="91" t="str">
        <f t="shared" si="162"/>
        <v/>
      </c>
      <c r="BM287" s="92" t="str">
        <f t="shared" si="163"/>
        <v/>
      </c>
      <c r="BN287" s="92" t="str">
        <f t="shared" si="164"/>
        <v/>
      </c>
    </row>
    <row r="288" spans="1:66" ht="15.75" customHeight="1">
      <c r="A288" s="119" t="str">
        <f>IF(A$6="LECTURE","",IF('Database (LECTURE-RES-PRAC)'!A283="","",'Database (LECTURE-RES-PRAC)'!A283))</f>
        <v/>
      </c>
      <c r="B288" s="119" t="str">
        <f>IF(B$6="LECTURE","",IF('Database (LECTURE-RES-PRAC)'!B283="","",'Database (LECTURE-RES-PRAC)'!B283))</f>
        <v/>
      </c>
      <c r="C288" s="119" t="str">
        <f>IF(C$6="LECTURE","",IF('Database (LECTURE-RES-PRAC)'!C283="","",'Database (LECTURE-RES-PRAC)'!C283))</f>
        <v/>
      </c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116" t="str">
        <f t="shared" si="132"/>
        <v/>
      </c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116" t="str">
        <f t="shared" si="133"/>
        <v/>
      </c>
      <c r="Z288" s="57"/>
      <c r="AA288" s="57"/>
      <c r="AB288" s="57"/>
      <c r="AC288" s="57"/>
      <c r="AD288" s="57"/>
      <c r="AE288" s="57"/>
      <c r="AF288" s="57"/>
      <c r="AG288" s="57"/>
      <c r="AH288" s="57"/>
      <c r="AI288" s="57"/>
      <c r="AJ288" s="117" t="str">
        <f t="shared" si="134"/>
        <v/>
      </c>
      <c r="AK288" s="120" t="str">
        <f t="shared" si="135"/>
        <v/>
      </c>
      <c r="AL288" s="92" t="str">
        <f t="shared" si="136"/>
        <v/>
      </c>
      <c r="AM288" s="92" t="str">
        <f t="shared" si="137"/>
        <v/>
      </c>
      <c r="AN288" s="120" t="str">
        <f t="shared" si="138"/>
        <v/>
      </c>
      <c r="AO288" s="92" t="str">
        <f t="shared" si="139"/>
        <v/>
      </c>
      <c r="AP288" s="92" t="str">
        <f t="shared" si="140"/>
        <v/>
      </c>
      <c r="AQ288" s="120" t="str">
        <f t="shared" si="141"/>
        <v/>
      </c>
      <c r="AR288" s="92" t="str">
        <f t="shared" si="142"/>
        <v/>
      </c>
      <c r="AS288" s="92" t="str">
        <f t="shared" si="143"/>
        <v/>
      </c>
      <c r="AT288" s="120" t="str">
        <f t="shared" si="144"/>
        <v/>
      </c>
      <c r="AU288" s="92" t="str">
        <f t="shared" si="145"/>
        <v/>
      </c>
      <c r="AV288" s="92" t="str">
        <f t="shared" si="146"/>
        <v/>
      </c>
      <c r="AW288" s="120" t="str">
        <f t="shared" si="147"/>
        <v/>
      </c>
      <c r="AX288" s="92" t="str">
        <f t="shared" si="148"/>
        <v/>
      </c>
      <c r="AY288" s="92" t="str">
        <f t="shared" si="149"/>
        <v/>
      </c>
      <c r="AZ288" s="91" t="str">
        <f t="shared" si="150"/>
        <v/>
      </c>
      <c r="BA288" s="92" t="str">
        <f t="shared" si="151"/>
        <v/>
      </c>
      <c r="BB288" s="92" t="str">
        <f t="shared" si="152"/>
        <v/>
      </c>
      <c r="BC288" s="91" t="str">
        <f t="shared" si="153"/>
        <v/>
      </c>
      <c r="BD288" s="92" t="str">
        <f t="shared" si="154"/>
        <v/>
      </c>
      <c r="BE288" s="92" t="str">
        <f t="shared" si="155"/>
        <v/>
      </c>
      <c r="BF288" s="91" t="str">
        <f t="shared" si="156"/>
        <v/>
      </c>
      <c r="BG288" s="92" t="str">
        <f t="shared" si="157"/>
        <v/>
      </c>
      <c r="BH288" s="92" t="str">
        <f t="shared" si="158"/>
        <v/>
      </c>
      <c r="BI288" s="91" t="str">
        <f t="shared" si="159"/>
        <v/>
      </c>
      <c r="BJ288" s="92" t="str">
        <f t="shared" si="160"/>
        <v/>
      </c>
      <c r="BK288" s="92" t="str">
        <f t="shared" si="161"/>
        <v/>
      </c>
      <c r="BL288" s="91" t="str">
        <f t="shared" si="162"/>
        <v/>
      </c>
      <c r="BM288" s="92" t="str">
        <f t="shared" si="163"/>
        <v/>
      </c>
      <c r="BN288" s="92" t="str">
        <f t="shared" si="164"/>
        <v/>
      </c>
    </row>
    <row r="289" spans="1:66" ht="15.75" customHeight="1">
      <c r="A289" s="119" t="str">
        <f>IF(A$6="LECTURE","",IF('Database (LECTURE-RES-PRAC)'!A284="","",'Database (LECTURE-RES-PRAC)'!A284))</f>
        <v/>
      </c>
      <c r="B289" s="119" t="str">
        <f>IF(B$6="LECTURE","",IF('Database (LECTURE-RES-PRAC)'!B284="","",'Database (LECTURE-RES-PRAC)'!B284))</f>
        <v/>
      </c>
      <c r="C289" s="119" t="str">
        <f>IF(C$6="LECTURE","",IF('Database (LECTURE-RES-PRAC)'!C284="","",'Database (LECTURE-RES-PRAC)'!C284))</f>
        <v/>
      </c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116" t="str">
        <f t="shared" si="132"/>
        <v/>
      </c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116" t="str">
        <f t="shared" si="133"/>
        <v/>
      </c>
      <c r="Z289" s="57"/>
      <c r="AA289" s="57"/>
      <c r="AB289" s="57"/>
      <c r="AC289" s="57"/>
      <c r="AD289" s="57"/>
      <c r="AE289" s="57"/>
      <c r="AF289" s="57"/>
      <c r="AG289" s="57"/>
      <c r="AH289" s="57"/>
      <c r="AI289" s="57"/>
      <c r="AJ289" s="117" t="str">
        <f t="shared" si="134"/>
        <v/>
      </c>
      <c r="AK289" s="120" t="str">
        <f t="shared" si="135"/>
        <v/>
      </c>
      <c r="AL289" s="92" t="str">
        <f t="shared" si="136"/>
        <v/>
      </c>
      <c r="AM289" s="92" t="str">
        <f t="shared" si="137"/>
        <v/>
      </c>
      <c r="AN289" s="120" t="str">
        <f t="shared" si="138"/>
        <v/>
      </c>
      <c r="AO289" s="92" t="str">
        <f t="shared" si="139"/>
        <v/>
      </c>
      <c r="AP289" s="92" t="str">
        <f t="shared" si="140"/>
        <v/>
      </c>
      <c r="AQ289" s="120" t="str">
        <f t="shared" si="141"/>
        <v/>
      </c>
      <c r="AR289" s="92" t="str">
        <f t="shared" si="142"/>
        <v/>
      </c>
      <c r="AS289" s="92" t="str">
        <f t="shared" si="143"/>
        <v/>
      </c>
      <c r="AT289" s="120" t="str">
        <f t="shared" si="144"/>
        <v/>
      </c>
      <c r="AU289" s="92" t="str">
        <f t="shared" si="145"/>
        <v/>
      </c>
      <c r="AV289" s="92" t="str">
        <f t="shared" si="146"/>
        <v/>
      </c>
      <c r="AW289" s="120" t="str">
        <f t="shared" si="147"/>
        <v/>
      </c>
      <c r="AX289" s="92" t="str">
        <f t="shared" si="148"/>
        <v/>
      </c>
      <c r="AY289" s="92" t="str">
        <f t="shared" si="149"/>
        <v/>
      </c>
      <c r="AZ289" s="91" t="str">
        <f t="shared" si="150"/>
        <v/>
      </c>
      <c r="BA289" s="92" t="str">
        <f t="shared" si="151"/>
        <v/>
      </c>
      <c r="BB289" s="92" t="str">
        <f t="shared" si="152"/>
        <v/>
      </c>
      <c r="BC289" s="91" t="str">
        <f t="shared" si="153"/>
        <v/>
      </c>
      <c r="BD289" s="92" t="str">
        <f t="shared" si="154"/>
        <v/>
      </c>
      <c r="BE289" s="92" t="str">
        <f t="shared" si="155"/>
        <v/>
      </c>
      <c r="BF289" s="91" t="str">
        <f t="shared" si="156"/>
        <v/>
      </c>
      <c r="BG289" s="92" t="str">
        <f t="shared" si="157"/>
        <v/>
      </c>
      <c r="BH289" s="92" t="str">
        <f t="shared" si="158"/>
        <v/>
      </c>
      <c r="BI289" s="91" t="str">
        <f t="shared" si="159"/>
        <v/>
      </c>
      <c r="BJ289" s="92" t="str">
        <f t="shared" si="160"/>
        <v/>
      </c>
      <c r="BK289" s="92" t="str">
        <f t="shared" si="161"/>
        <v/>
      </c>
      <c r="BL289" s="91" t="str">
        <f t="shared" si="162"/>
        <v/>
      </c>
      <c r="BM289" s="92" t="str">
        <f t="shared" si="163"/>
        <v/>
      </c>
      <c r="BN289" s="92" t="str">
        <f t="shared" si="164"/>
        <v/>
      </c>
    </row>
    <row r="290" spans="1:66" ht="15.75" customHeight="1">
      <c r="A290" s="119" t="str">
        <f>IF(A$6="LECTURE","",IF('Database (LECTURE-RES-PRAC)'!A285="","",'Database (LECTURE-RES-PRAC)'!A285))</f>
        <v/>
      </c>
      <c r="B290" s="119" t="str">
        <f>IF(B$6="LECTURE","",IF('Database (LECTURE-RES-PRAC)'!B285="","",'Database (LECTURE-RES-PRAC)'!B285))</f>
        <v/>
      </c>
      <c r="C290" s="119" t="str">
        <f>IF(C$6="LECTURE","",IF('Database (LECTURE-RES-PRAC)'!C285="","",'Database (LECTURE-RES-PRAC)'!C285))</f>
        <v/>
      </c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116" t="str">
        <f t="shared" si="132"/>
        <v/>
      </c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116" t="str">
        <f t="shared" si="133"/>
        <v/>
      </c>
      <c r="Z290" s="57"/>
      <c r="AA290" s="57"/>
      <c r="AB290" s="57"/>
      <c r="AC290" s="57"/>
      <c r="AD290" s="57"/>
      <c r="AE290" s="57"/>
      <c r="AF290" s="57"/>
      <c r="AG290" s="57"/>
      <c r="AH290" s="57"/>
      <c r="AI290" s="57"/>
      <c r="AJ290" s="117" t="str">
        <f t="shared" si="134"/>
        <v/>
      </c>
      <c r="AK290" s="120" t="str">
        <f t="shared" si="135"/>
        <v/>
      </c>
      <c r="AL290" s="92" t="str">
        <f t="shared" si="136"/>
        <v/>
      </c>
      <c r="AM290" s="92" t="str">
        <f t="shared" si="137"/>
        <v/>
      </c>
      <c r="AN290" s="120" t="str">
        <f t="shared" si="138"/>
        <v/>
      </c>
      <c r="AO290" s="92" t="str">
        <f t="shared" si="139"/>
        <v/>
      </c>
      <c r="AP290" s="92" t="str">
        <f t="shared" si="140"/>
        <v/>
      </c>
      <c r="AQ290" s="120" t="str">
        <f t="shared" si="141"/>
        <v/>
      </c>
      <c r="AR290" s="92" t="str">
        <f t="shared" si="142"/>
        <v/>
      </c>
      <c r="AS290" s="92" t="str">
        <f t="shared" si="143"/>
        <v/>
      </c>
      <c r="AT290" s="120" t="str">
        <f t="shared" si="144"/>
        <v/>
      </c>
      <c r="AU290" s="92" t="str">
        <f t="shared" si="145"/>
        <v/>
      </c>
      <c r="AV290" s="92" t="str">
        <f t="shared" si="146"/>
        <v/>
      </c>
      <c r="AW290" s="120" t="str">
        <f t="shared" si="147"/>
        <v/>
      </c>
      <c r="AX290" s="92" t="str">
        <f t="shared" si="148"/>
        <v/>
      </c>
      <c r="AY290" s="92" t="str">
        <f t="shared" si="149"/>
        <v/>
      </c>
      <c r="AZ290" s="91" t="str">
        <f t="shared" si="150"/>
        <v/>
      </c>
      <c r="BA290" s="92" t="str">
        <f t="shared" si="151"/>
        <v/>
      </c>
      <c r="BB290" s="92" t="str">
        <f t="shared" si="152"/>
        <v/>
      </c>
      <c r="BC290" s="91" t="str">
        <f t="shared" si="153"/>
        <v/>
      </c>
      <c r="BD290" s="92" t="str">
        <f t="shared" si="154"/>
        <v/>
      </c>
      <c r="BE290" s="92" t="str">
        <f t="shared" si="155"/>
        <v/>
      </c>
      <c r="BF290" s="91" t="str">
        <f t="shared" si="156"/>
        <v/>
      </c>
      <c r="BG290" s="92" t="str">
        <f t="shared" si="157"/>
        <v/>
      </c>
      <c r="BH290" s="92" t="str">
        <f t="shared" si="158"/>
        <v/>
      </c>
      <c r="BI290" s="91" t="str">
        <f t="shared" si="159"/>
        <v/>
      </c>
      <c r="BJ290" s="92" t="str">
        <f t="shared" si="160"/>
        <v/>
      </c>
      <c r="BK290" s="92" t="str">
        <f t="shared" si="161"/>
        <v/>
      </c>
      <c r="BL290" s="91" t="str">
        <f t="shared" si="162"/>
        <v/>
      </c>
      <c r="BM290" s="92" t="str">
        <f t="shared" si="163"/>
        <v/>
      </c>
      <c r="BN290" s="92" t="str">
        <f t="shared" si="164"/>
        <v/>
      </c>
    </row>
    <row r="291" spans="1:66" ht="15.75" customHeight="1">
      <c r="A291" s="119" t="str">
        <f>IF(A$6="LECTURE","",IF('Database (LECTURE-RES-PRAC)'!A286="","",'Database (LECTURE-RES-PRAC)'!A286))</f>
        <v/>
      </c>
      <c r="B291" s="119" t="str">
        <f>IF(B$6="LECTURE","",IF('Database (LECTURE-RES-PRAC)'!B286="","",'Database (LECTURE-RES-PRAC)'!B286))</f>
        <v/>
      </c>
      <c r="C291" s="119" t="str">
        <f>IF(C$6="LECTURE","",IF('Database (LECTURE-RES-PRAC)'!C286="","",'Database (LECTURE-RES-PRAC)'!C286))</f>
        <v/>
      </c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116" t="str">
        <f t="shared" si="132"/>
        <v/>
      </c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116" t="str">
        <f t="shared" si="133"/>
        <v/>
      </c>
      <c r="Z291" s="57"/>
      <c r="AA291" s="57"/>
      <c r="AB291" s="57"/>
      <c r="AC291" s="57"/>
      <c r="AD291" s="57"/>
      <c r="AE291" s="57"/>
      <c r="AF291" s="57"/>
      <c r="AG291" s="57"/>
      <c r="AH291" s="57"/>
      <c r="AI291" s="57"/>
      <c r="AJ291" s="117" t="str">
        <f t="shared" si="134"/>
        <v/>
      </c>
      <c r="AK291" s="120" t="str">
        <f t="shared" si="135"/>
        <v/>
      </c>
      <c r="AL291" s="92" t="str">
        <f t="shared" si="136"/>
        <v/>
      </c>
      <c r="AM291" s="92" t="str">
        <f t="shared" si="137"/>
        <v/>
      </c>
      <c r="AN291" s="120" t="str">
        <f t="shared" si="138"/>
        <v/>
      </c>
      <c r="AO291" s="92" t="str">
        <f t="shared" si="139"/>
        <v/>
      </c>
      <c r="AP291" s="92" t="str">
        <f t="shared" si="140"/>
        <v/>
      </c>
      <c r="AQ291" s="120" t="str">
        <f t="shared" si="141"/>
        <v/>
      </c>
      <c r="AR291" s="92" t="str">
        <f t="shared" si="142"/>
        <v/>
      </c>
      <c r="AS291" s="92" t="str">
        <f t="shared" si="143"/>
        <v/>
      </c>
      <c r="AT291" s="120" t="str">
        <f t="shared" si="144"/>
        <v/>
      </c>
      <c r="AU291" s="92" t="str">
        <f t="shared" si="145"/>
        <v/>
      </c>
      <c r="AV291" s="92" t="str">
        <f t="shared" si="146"/>
        <v/>
      </c>
      <c r="AW291" s="120" t="str">
        <f t="shared" si="147"/>
        <v/>
      </c>
      <c r="AX291" s="92" t="str">
        <f t="shared" si="148"/>
        <v/>
      </c>
      <c r="AY291" s="92" t="str">
        <f t="shared" si="149"/>
        <v/>
      </c>
      <c r="AZ291" s="91" t="str">
        <f t="shared" si="150"/>
        <v/>
      </c>
      <c r="BA291" s="92" t="str">
        <f t="shared" si="151"/>
        <v/>
      </c>
      <c r="BB291" s="92" t="str">
        <f t="shared" si="152"/>
        <v/>
      </c>
      <c r="BC291" s="91" t="str">
        <f t="shared" si="153"/>
        <v/>
      </c>
      <c r="BD291" s="92" t="str">
        <f t="shared" si="154"/>
        <v/>
      </c>
      <c r="BE291" s="92" t="str">
        <f t="shared" si="155"/>
        <v/>
      </c>
      <c r="BF291" s="91" t="str">
        <f t="shared" si="156"/>
        <v/>
      </c>
      <c r="BG291" s="92" t="str">
        <f t="shared" si="157"/>
        <v/>
      </c>
      <c r="BH291" s="92" t="str">
        <f t="shared" si="158"/>
        <v/>
      </c>
      <c r="BI291" s="91" t="str">
        <f t="shared" si="159"/>
        <v/>
      </c>
      <c r="BJ291" s="92" t="str">
        <f t="shared" si="160"/>
        <v/>
      </c>
      <c r="BK291" s="92" t="str">
        <f t="shared" si="161"/>
        <v/>
      </c>
      <c r="BL291" s="91" t="str">
        <f t="shared" si="162"/>
        <v/>
      </c>
      <c r="BM291" s="92" t="str">
        <f t="shared" si="163"/>
        <v/>
      </c>
      <c r="BN291" s="92" t="str">
        <f t="shared" si="164"/>
        <v/>
      </c>
    </row>
    <row r="292" spans="1:66" ht="15.75" customHeight="1">
      <c r="A292" s="119" t="str">
        <f>IF(A$6="LECTURE","",IF('Database (LECTURE-RES-PRAC)'!A287="","",'Database (LECTURE-RES-PRAC)'!A287))</f>
        <v/>
      </c>
      <c r="B292" s="119" t="str">
        <f>IF(B$6="LECTURE","",IF('Database (LECTURE-RES-PRAC)'!B287="","",'Database (LECTURE-RES-PRAC)'!B287))</f>
        <v/>
      </c>
      <c r="C292" s="119" t="str">
        <f>IF(C$6="LECTURE","",IF('Database (LECTURE-RES-PRAC)'!C287="","",'Database (LECTURE-RES-PRAC)'!C287))</f>
        <v/>
      </c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116" t="str">
        <f t="shared" si="132"/>
        <v/>
      </c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116" t="str">
        <f t="shared" si="133"/>
        <v/>
      </c>
      <c r="Z292" s="57"/>
      <c r="AA292" s="57"/>
      <c r="AB292" s="57"/>
      <c r="AC292" s="57"/>
      <c r="AD292" s="57"/>
      <c r="AE292" s="57"/>
      <c r="AF292" s="57"/>
      <c r="AG292" s="57"/>
      <c r="AH292" s="57"/>
      <c r="AI292" s="57"/>
      <c r="AJ292" s="117" t="str">
        <f t="shared" si="134"/>
        <v/>
      </c>
      <c r="AK292" s="120" t="str">
        <f t="shared" si="135"/>
        <v/>
      </c>
      <c r="AL292" s="92" t="str">
        <f t="shared" si="136"/>
        <v/>
      </c>
      <c r="AM292" s="92" t="str">
        <f t="shared" si="137"/>
        <v/>
      </c>
      <c r="AN292" s="120" t="str">
        <f t="shared" si="138"/>
        <v/>
      </c>
      <c r="AO292" s="92" t="str">
        <f t="shared" si="139"/>
        <v/>
      </c>
      <c r="AP292" s="92" t="str">
        <f t="shared" si="140"/>
        <v/>
      </c>
      <c r="AQ292" s="120" t="str">
        <f t="shared" si="141"/>
        <v/>
      </c>
      <c r="AR292" s="92" t="str">
        <f t="shared" si="142"/>
        <v/>
      </c>
      <c r="AS292" s="92" t="str">
        <f t="shared" si="143"/>
        <v/>
      </c>
      <c r="AT292" s="120" t="str">
        <f t="shared" si="144"/>
        <v/>
      </c>
      <c r="AU292" s="92" t="str">
        <f t="shared" si="145"/>
        <v/>
      </c>
      <c r="AV292" s="92" t="str">
        <f t="shared" si="146"/>
        <v/>
      </c>
      <c r="AW292" s="120" t="str">
        <f t="shared" si="147"/>
        <v/>
      </c>
      <c r="AX292" s="92" t="str">
        <f t="shared" si="148"/>
        <v/>
      </c>
      <c r="AY292" s="92" t="str">
        <f t="shared" si="149"/>
        <v/>
      </c>
      <c r="AZ292" s="91" t="str">
        <f t="shared" si="150"/>
        <v/>
      </c>
      <c r="BA292" s="92" t="str">
        <f t="shared" si="151"/>
        <v/>
      </c>
      <c r="BB292" s="92" t="str">
        <f t="shared" si="152"/>
        <v/>
      </c>
      <c r="BC292" s="91" t="str">
        <f t="shared" si="153"/>
        <v/>
      </c>
      <c r="BD292" s="92" t="str">
        <f t="shared" si="154"/>
        <v/>
      </c>
      <c r="BE292" s="92" t="str">
        <f t="shared" si="155"/>
        <v/>
      </c>
      <c r="BF292" s="91" t="str">
        <f t="shared" si="156"/>
        <v/>
      </c>
      <c r="BG292" s="92" t="str">
        <f t="shared" si="157"/>
        <v/>
      </c>
      <c r="BH292" s="92" t="str">
        <f t="shared" si="158"/>
        <v/>
      </c>
      <c r="BI292" s="91" t="str">
        <f t="shared" si="159"/>
        <v/>
      </c>
      <c r="BJ292" s="92" t="str">
        <f t="shared" si="160"/>
        <v/>
      </c>
      <c r="BK292" s="92" t="str">
        <f t="shared" si="161"/>
        <v/>
      </c>
      <c r="BL292" s="91" t="str">
        <f t="shared" si="162"/>
        <v/>
      </c>
      <c r="BM292" s="92" t="str">
        <f t="shared" si="163"/>
        <v/>
      </c>
      <c r="BN292" s="92" t="str">
        <f t="shared" si="164"/>
        <v/>
      </c>
    </row>
    <row r="293" spans="1:66" ht="15.75" customHeight="1">
      <c r="A293" s="119" t="str">
        <f>IF(A$6="LECTURE","",IF('Database (LECTURE-RES-PRAC)'!A288="","",'Database (LECTURE-RES-PRAC)'!A288))</f>
        <v/>
      </c>
      <c r="B293" s="119" t="str">
        <f>IF(B$6="LECTURE","",IF('Database (LECTURE-RES-PRAC)'!B288="","",'Database (LECTURE-RES-PRAC)'!B288))</f>
        <v/>
      </c>
      <c r="C293" s="119" t="str">
        <f>IF(C$6="LECTURE","",IF('Database (LECTURE-RES-PRAC)'!C288="","",'Database (LECTURE-RES-PRAC)'!C288))</f>
        <v/>
      </c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116" t="str">
        <f t="shared" si="132"/>
        <v/>
      </c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116" t="str">
        <f t="shared" si="133"/>
        <v/>
      </c>
      <c r="Z293" s="57"/>
      <c r="AA293" s="57"/>
      <c r="AB293" s="57"/>
      <c r="AC293" s="57"/>
      <c r="AD293" s="57"/>
      <c r="AE293" s="57"/>
      <c r="AF293" s="57"/>
      <c r="AG293" s="57"/>
      <c r="AH293" s="57"/>
      <c r="AI293" s="57"/>
      <c r="AJ293" s="117" t="str">
        <f t="shared" si="134"/>
        <v/>
      </c>
      <c r="AK293" s="120" t="str">
        <f t="shared" si="135"/>
        <v/>
      </c>
      <c r="AL293" s="92" t="str">
        <f t="shared" si="136"/>
        <v/>
      </c>
      <c r="AM293" s="92" t="str">
        <f t="shared" si="137"/>
        <v/>
      </c>
      <c r="AN293" s="120" t="str">
        <f t="shared" si="138"/>
        <v/>
      </c>
      <c r="AO293" s="92" t="str">
        <f t="shared" si="139"/>
        <v/>
      </c>
      <c r="AP293" s="92" t="str">
        <f t="shared" si="140"/>
        <v/>
      </c>
      <c r="AQ293" s="120" t="str">
        <f t="shared" si="141"/>
        <v/>
      </c>
      <c r="AR293" s="92" t="str">
        <f t="shared" si="142"/>
        <v/>
      </c>
      <c r="AS293" s="92" t="str">
        <f t="shared" si="143"/>
        <v/>
      </c>
      <c r="AT293" s="120" t="str">
        <f t="shared" si="144"/>
        <v/>
      </c>
      <c r="AU293" s="92" t="str">
        <f t="shared" si="145"/>
        <v/>
      </c>
      <c r="AV293" s="92" t="str">
        <f t="shared" si="146"/>
        <v/>
      </c>
      <c r="AW293" s="120" t="str">
        <f t="shared" si="147"/>
        <v/>
      </c>
      <c r="AX293" s="92" t="str">
        <f t="shared" si="148"/>
        <v/>
      </c>
      <c r="AY293" s="92" t="str">
        <f t="shared" si="149"/>
        <v/>
      </c>
      <c r="AZ293" s="91" t="str">
        <f t="shared" si="150"/>
        <v/>
      </c>
      <c r="BA293" s="92" t="str">
        <f t="shared" si="151"/>
        <v/>
      </c>
      <c r="BB293" s="92" t="str">
        <f t="shared" si="152"/>
        <v/>
      </c>
      <c r="BC293" s="91" t="str">
        <f t="shared" si="153"/>
        <v/>
      </c>
      <c r="BD293" s="92" t="str">
        <f t="shared" si="154"/>
        <v/>
      </c>
      <c r="BE293" s="92" t="str">
        <f t="shared" si="155"/>
        <v/>
      </c>
      <c r="BF293" s="91" t="str">
        <f t="shared" si="156"/>
        <v/>
      </c>
      <c r="BG293" s="92" t="str">
        <f t="shared" si="157"/>
        <v/>
      </c>
      <c r="BH293" s="92" t="str">
        <f t="shared" si="158"/>
        <v/>
      </c>
      <c r="BI293" s="91" t="str">
        <f t="shared" si="159"/>
        <v/>
      </c>
      <c r="BJ293" s="92" t="str">
        <f t="shared" si="160"/>
        <v/>
      </c>
      <c r="BK293" s="92" t="str">
        <f t="shared" si="161"/>
        <v/>
      </c>
      <c r="BL293" s="91" t="str">
        <f t="shared" si="162"/>
        <v/>
      </c>
      <c r="BM293" s="92" t="str">
        <f t="shared" si="163"/>
        <v/>
      </c>
      <c r="BN293" s="92" t="str">
        <f t="shared" si="164"/>
        <v/>
      </c>
    </row>
    <row r="294" spans="1:66" ht="15.75" customHeight="1">
      <c r="A294" s="119" t="str">
        <f>IF(A$6="LECTURE","",IF('Database (LECTURE-RES-PRAC)'!A289="","",'Database (LECTURE-RES-PRAC)'!A289))</f>
        <v/>
      </c>
      <c r="B294" s="119" t="str">
        <f>IF(B$6="LECTURE","",IF('Database (LECTURE-RES-PRAC)'!B289="","",'Database (LECTURE-RES-PRAC)'!B289))</f>
        <v/>
      </c>
      <c r="C294" s="119" t="str">
        <f>IF(C$6="LECTURE","",IF('Database (LECTURE-RES-PRAC)'!C289="","",'Database (LECTURE-RES-PRAC)'!C289))</f>
        <v/>
      </c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116" t="str">
        <f t="shared" si="132"/>
        <v/>
      </c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116" t="str">
        <f t="shared" si="133"/>
        <v/>
      </c>
      <c r="Z294" s="57"/>
      <c r="AA294" s="57"/>
      <c r="AB294" s="57"/>
      <c r="AC294" s="57"/>
      <c r="AD294" s="57"/>
      <c r="AE294" s="57"/>
      <c r="AF294" s="57"/>
      <c r="AG294" s="57"/>
      <c r="AH294" s="57"/>
      <c r="AI294" s="57"/>
      <c r="AJ294" s="117" t="str">
        <f t="shared" si="134"/>
        <v/>
      </c>
      <c r="AK294" s="120" t="str">
        <f t="shared" si="135"/>
        <v/>
      </c>
      <c r="AL294" s="92" t="str">
        <f t="shared" si="136"/>
        <v/>
      </c>
      <c r="AM294" s="92" t="str">
        <f t="shared" si="137"/>
        <v/>
      </c>
      <c r="AN294" s="120" t="str">
        <f t="shared" si="138"/>
        <v/>
      </c>
      <c r="AO294" s="92" t="str">
        <f t="shared" si="139"/>
        <v/>
      </c>
      <c r="AP294" s="92" t="str">
        <f t="shared" si="140"/>
        <v/>
      </c>
      <c r="AQ294" s="120" t="str">
        <f t="shared" si="141"/>
        <v/>
      </c>
      <c r="AR294" s="92" t="str">
        <f t="shared" si="142"/>
        <v/>
      </c>
      <c r="AS294" s="92" t="str">
        <f t="shared" si="143"/>
        <v/>
      </c>
      <c r="AT294" s="120" t="str">
        <f t="shared" si="144"/>
        <v/>
      </c>
      <c r="AU294" s="92" t="str">
        <f t="shared" si="145"/>
        <v/>
      </c>
      <c r="AV294" s="92" t="str">
        <f t="shared" si="146"/>
        <v/>
      </c>
      <c r="AW294" s="120" t="str">
        <f t="shared" si="147"/>
        <v/>
      </c>
      <c r="AX294" s="92" t="str">
        <f t="shared" si="148"/>
        <v/>
      </c>
      <c r="AY294" s="92" t="str">
        <f t="shared" si="149"/>
        <v/>
      </c>
      <c r="AZ294" s="91" t="str">
        <f t="shared" si="150"/>
        <v/>
      </c>
      <c r="BA294" s="92" t="str">
        <f t="shared" si="151"/>
        <v/>
      </c>
      <c r="BB294" s="92" t="str">
        <f t="shared" si="152"/>
        <v/>
      </c>
      <c r="BC294" s="91" t="str">
        <f t="shared" si="153"/>
        <v/>
      </c>
      <c r="BD294" s="92" t="str">
        <f t="shared" si="154"/>
        <v/>
      </c>
      <c r="BE294" s="92" t="str">
        <f t="shared" si="155"/>
        <v/>
      </c>
      <c r="BF294" s="91" t="str">
        <f t="shared" si="156"/>
        <v/>
      </c>
      <c r="BG294" s="92" t="str">
        <f t="shared" si="157"/>
        <v/>
      </c>
      <c r="BH294" s="92" t="str">
        <f t="shared" si="158"/>
        <v/>
      </c>
      <c r="BI294" s="91" t="str">
        <f t="shared" si="159"/>
        <v/>
      </c>
      <c r="BJ294" s="92" t="str">
        <f t="shared" si="160"/>
        <v/>
      </c>
      <c r="BK294" s="92" t="str">
        <f t="shared" si="161"/>
        <v/>
      </c>
      <c r="BL294" s="91" t="str">
        <f t="shared" si="162"/>
        <v/>
      </c>
      <c r="BM294" s="92" t="str">
        <f t="shared" si="163"/>
        <v/>
      </c>
      <c r="BN294" s="92" t="str">
        <f t="shared" si="164"/>
        <v/>
      </c>
    </row>
    <row r="295" spans="1:66" ht="15.75" customHeight="1">
      <c r="A295" s="119" t="str">
        <f>IF(A$6="LECTURE","",IF('Database (LECTURE-RES-PRAC)'!A290="","",'Database (LECTURE-RES-PRAC)'!A290))</f>
        <v/>
      </c>
      <c r="B295" s="119" t="str">
        <f>IF(B$6="LECTURE","",IF('Database (LECTURE-RES-PRAC)'!B290="","",'Database (LECTURE-RES-PRAC)'!B290))</f>
        <v/>
      </c>
      <c r="C295" s="119" t="str">
        <f>IF(C$6="LECTURE","",IF('Database (LECTURE-RES-PRAC)'!C290="","",'Database (LECTURE-RES-PRAC)'!C290))</f>
        <v/>
      </c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116" t="str">
        <f t="shared" si="132"/>
        <v/>
      </c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116" t="str">
        <f t="shared" si="133"/>
        <v/>
      </c>
      <c r="Z295" s="57"/>
      <c r="AA295" s="57"/>
      <c r="AB295" s="57"/>
      <c r="AC295" s="57"/>
      <c r="AD295" s="57"/>
      <c r="AE295" s="57"/>
      <c r="AF295" s="57"/>
      <c r="AG295" s="57"/>
      <c r="AH295" s="57"/>
      <c r="AI295" s="57"/>
      <c r="AJ295" s="117" t="str">
        <f t="shared" si="134"/>
        <v/>
      </c>
      <c r="AK295" s="120" t="str">
        <f t="shared" si="135"/>
        <v/>
      </c>
      <c r="AL295" s="92" t="str">
        <f t="shared" si="136"/>
        <v/>
      </c>
      <c r="AM295" s="92" t="str">
        <f t="shared" si="137"/>
        <v/>
      </c>
      <c r="AN295" s="120" t="str">
        <f t="shared" si="138"/>
        <v/>
      </c>
      <c r="AO295" s="92" t="str">
        <f t="shared" si="139"/>
        <v/>
      </c>
      <c r="AP295" s="92" t="str">
        <f t="shared" si="140"/>
        <v/>
      </c>
      <c r="AQ295" s="120" t="str">
        <f t="shared" si="141"/>
        <v/>
      </c>
      <c r="AR295" s="92" t="str">
        <f t="shared" si="142"/>
        <v/>
      </c>
      <c r="AS295" s="92" t="str">
        <f t="shared" si="143"/>
        <v/>
      </c>
      <c r="AT295" s="120" t="str">
        <f t="shared" si="144"/>
        <v/>
      </c>
      <c r="AU295" s="92" t="str">
        <f t="shared" si="145"/>
        <v/>
      </c>
      <c r="AV295" s="92" t="str">
        <f t="shared" si="146"/>
        <v/>
      </c>
      <c r="AW295" s="120" t="str">
        <f t="shared" si="147"/>
        <v/>
      </c>
      <c r="AX295" s="92" t="str">
        <f t="shared" si="148"/>
        <v/>
      </c>
      <c r="AY295" s="92" t="str">
        <f t="shared" si="149"/>
        <v/>
      </c>
      <c r="AZ295" s="91" t="str">
        <f t="shared" si="150"/>
        <v/>
      </c>
      <c r="BA295" s="92" t="str">
        <f t="shared" si="151"/>
        <v/>
      </c>
      <c r="BB295" s="92" t="str">
        <f t="shared" si="152"/>
        <v/>
      </c>
      <c r="BC295" s="91" t="str">
        <f t="shared" si="153"/>
        <v/>
      </c>
      <c r="BD295" s="92" t="str">
        <f t="shared" si="154"/>
        <v/>
      </c>
      <c r="BE295" s="92" t="str">
        <f t="shared" si="155"/>
        <v/>
      </c>
      <c r="BF295" s="91" t="str">
        <f t="shared" si="156"/>
        <v/>
      </c>
      <c r="BG295" s="92" t="str">
        <f t="shared" si="157"/>
        <v/>
      </c>
      <c r="BH295" s="92" t="str">
        <f t="shared" si="158"/>
        <v/>
      </c>
      <c r="BI295" s="91" t="str">
        <f t="shared" si="159"/>
        <v/>
      </c>
      <c r="BJ295" s="92" t="str">
        <f t="shared" si="160"/>
        <v/>
      </c>
      <c r="BK295" s="92" t="str">
        <f t="shared" si="161"/>
        <v/>
      </c>
      <c r="BL295" s="91" t="str">
        <f t="shared" si="162"/>
        <v/>
      </c>
      <c r="BM295" s="92" t="str">
        <f t="shared" si="163"/>
        <v/>
      </c>
      <c r="BN295" s="92" t="str">
        <f t="shared" si="164"/>
        <v/>
      </c>
    </row>
    <row r="296" spans="1:66" ht="15.75" customHeight="1">
      <c r="A296" s="119" t="str">
        <f>IF(A$6="LECTURE","",IF('Database (LECTURE-RES-PRAC)'!A291="","",'Database (LECTURE-RES-PRAC)'!A291))</f>
        <v/>
      </c>
      <c r="B296" s="119" t="str">
        <f>IF(B$6="LECTURE","",IF('Database (LECTURE-RES-PRAC)'!B291="","",'Database (LECTURE-RES-PRAC)'!B291))</f>
        <v/>
      </c>
      <c r="C296" s="119" t="str">
        <f>IF(C$6="LECTURE","",IF('Database (LECTURE-RES-PRAC)'!C291="","",'Database (LECTURE-RES-PRAC)'!C291))</f>
        <v/>
      </c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116" t="str">
        <f t="shared" si="132"/>
        <v/>
      </c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116" t="str">
        <f t="shared" si="133"/>
        <v/>
      </c>
      <c r="Z296" s="57"/>
      <c r="AA296" s="57"/>
      <c r="AB296" s="57"/>
      <c r="AC296" s="57"/>
      <c r="AD296" s="57"/>
      <c r="AE296" s="57"/>
      <c r="AF296" s="57"/>
      <c r="AG296" s="57"/>
      <c r="AH296" s="57"/>
      <c r="AI296" s="57"/>
      <c r="AJ296" s="117" t="str">
        <f t="shared" si="134"/>
        <v/>
      </c>
      <c r="AK296" s="120" t="str">
        <f t="shared" si="135"/>
        <v/>
      </c>
      <c r="AL296" s="92" t="str">
        <f t="shared" si="136"/>
        <v/>
      </c>
      <c r="AM296" s="92" t="str">
        <f t="shared" si="137"/>
        <v/>
      </c>
      <c r="AN296" s="120" t="str">
        <f t="shared" si="138"/>
        <v/>
      </c>
      <c r="AO296" s="92" t="str">
        <f t="shared" si="139"/>
        <v/>
      </c>
      <c r="AP296" s="92" t="str">
        <f t="shared" si="140"/>
        <v/>
      </c>
      <c r="AQ296" s="120" t="str">
        <f t="shared" si="141"/>
        <v/>
      </c>
      <c r="AR296" s="92" t="str">
        <f t="shared" si="142"/>
        <v/>
      </c>
      <c r="AS296" s="92" t="str">
        <f t="shared" si="143"/>
        <v/>
      </c>
      <c r="AT296" s="120" t="str">
        <f t="shared" si="144"/>
        <v/>
      </c>
      <c r="AU296" s="92" t="str">
        <f t="shared" si="145"/>
        <v/>
      </c>
      <c r="AV296" s="92" t="str">
        <f t="shared" si="146"/>
        <v/>
      </c>
      <c r="AW296" s="120" t="str">
        <f t="shared" si="147"/>
        <v/>
      </c>
      <c r="AX296" s="92" t="str">
        <f t="shared" si="148"/>
        <v/>
      </c>
      <c r="AY296" s="92" t="str">
        <f t="shared" si="149"/>
        <v/>
      </c>
      <c r="AZ296" s="91" t="str">
        <f t="shared" si="150"/>
        <v/>
      </c>
      <c r="BA296" s="92" t="str">
        <f t="shared" si="151"/>
        <v/>
      </c>
      <c r="BB296" s="92" t="str">
        <f t="shared" si="152"/>
        <v/>
      </c>
      <c r="BC296" s="91" t="str">
        <f t="shared" si="153"/>
        <v/>
      </c>
      <c r="BD296" s="92" t="str">
        <f t="shared" si="154"/>
        <v/>
      </c>
      <c r="BE296" s="92" t="str">
        <f t="shared" si="155"/>
        <v/>
      </c>
      <c r="BF296" s="91" t="str">
        <f t="shared" si="156"/>
        <v/>
      </c>
      <c r="BG296" s="92" t="str">
        <f t="shared" si="157"/>
        <v/>
      </c>
      <c r="BH296" s="92" t="str">
        <f t="shared" si="158"/>
        <v/>
      </c>
      <c r="BI296" s="91" t="str">
        <f t="shared" si="159"/>
        <v/>
      </c>
      <c r="BJ296" s="92" t="str">
        <f t="shared" si="160"/>
        <v/>
      </c>
      <c r="BK296" s="92" t="str">
        <f t="shared" si="161"/>
        <v/>
      </c>
      <c r="BL296" s="91" t="str">
        <f t="shared" si="162"/>
        <v/>
      </c>
      <c r="BM296" s="92" t="str">
        <f t="shared" si="163"/>
        <v/>
      </c>
      <c r="BN296" s="92" t="str">
        <f t="shared" si="164"/>
        <v/>
      </c>
    </row>
    <row r="297" spans="1:66" ht="15.75" customHeight="1">
      <c r="A297" s="119" t="str">
        <f>IF(A$6="LECTURE","",IF('Database (LECTURE-RES-PRAC)'!A292="","",'Database (LECTURE-RES-PRAC)'!A292))</f>
        <v/>
      </c>
      <c r="B297" s="119" t="str">
        <f>IF(B$6="LECTURE","",IF('Database (LECTURE-RES-PRAC)'!B292="","",'Database (LECTURE-RES-PRAC)'!B292))</f>
        <v/>
      </c>
      <c r="C297" s="119" t="str">
        <f>IF(C$6="LECTURE","",IF('Database (LECTURE-RES-PRAC)'!C292="","",'Database (LECTURE-RES-PRAC)'!C292))</f>
        <v/>
      </c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116" t="str">
        <f t="shared" si="132"/>
        <v/>
      </c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116" t="str">
        <f t="shared" si="133"/>
        <v/>
      </c>
      <c r="Z297" s="57"/>
      <c r="AA297" s="57"/>
      <c r="AB297" s="57"/>
      <c r="AC297" s="57"/>
      <c r="AD297" s="57"/>
      <c r="AE297" s="57"/>
      <c r="AF297" s="57"/>
      <c r="AG297" s="57"/>
      <c r="AH297" s="57"/>
      <c r="AI297" s="57"/>
      <c r="AJ297" s="117" t="str">
        <f t="shared" si="134"/>
        <v/>
      </c>
      <c r="AK297" s="120" t="str">
        <f t="shared" si="135"/>
        <v/>
      </c>
      <c r="AL297" s="92" t="str">
        <f t="shared" si="136"/>
        <v/>
      </c>
      <c r="AM297" s="92" t="str">
        <f t="shared" si="137"/>
        <v/>
      </c>
      <c r="AN297" s="120" t="str">
        <f t="shared" si="138"/>
        <v/>
      </c>
      <c r="AO297" s="92" t="str">
        <f t="shared" si="139"/>
        <v/>
      </c>
      <c r="AP297" s="92" t="str">
        <f t="shared" si="140"/>
        <v/>
      </c>
      <c r="AQ297" s="120" t="str">
        <f t="shared" si="141"/>
        <v/>
      </c>
      <c r="AR297" s="92" t="str">
        <f t="shared" si="142"/>
        <v/>
      </c>
      <c r="AS297" s="92" t="str">
        <f t="shared" si="143"/>
        <v/>
      </c>
      <c r="AT297" s="120" t="str">
        <f t="shared" si="144"/>
        <v/>
      </c>
      <c r="AU297" s="92" t="str">
        <f t="shared" si="145"/>
        <v/>
      </c>
      <c r="AV297" s="92" t="str">
        <f t="shared" si="146"/>
        <v/>
      </c>
      <c r="AW297" s="120" t="str">
        <f t="shared" si="147"/>
        <v/>
      </c>
      <c r="AX297" s="92" t="str">
        <f t="shared" si="148"/>
        <v/>
      </c>
      <c r="AY297" s="92" t="str">
        <f t="shared" si="149"/>
        <v/>
      </c>
      <c r="AZ297" s="91" t="str">
        <f t="shared" si="150"/>
        <v/>
      </c>
      <c r="BA297" s="92" t="str">
        <f t="shared" si="151"/>
        <v/>
      </c>
      <c r="BB297" s="92" t="str">
        <f t="shared" si="152"/>
        <v/>
      </c>
      <c r="BC297" s="91" t="str">
        <f t="shared" si="153"/>
        <v/>
      </c>
      <c r="BD297" s="92" t="str">
        <f t="shared" si="154"/>
        <v/>
      </c>
      <c r="BE297" s="92" t="str">
        <f t="shared" si="155"/>
        <v/>
      </c>
      <c r="BF297" s="91" t="str">
        <f t="shared" si="156"/>
        <v/>
      </c>
      <c r="BG297" s="92" t="str">
        <f t="shared" si="157"/>
        <v/>
      </c>
      <c r="BH297" s="92" t="str">
        <f t="shared" si="158"/>
        <v/>
      </c>
      <c r="BI297" s="91" t="str">
        <f t="shared" si="159"/>
        <v/>
      </c>
      <c r="BJ297" s="92" t="str">
        <f t="shared" si="160"/>
        <v/>
      </c>
      <c r="BK297" s="92" t="str">
        <f t="shared" si="161"/>
        <v/>
      </c>
      <c r="BL297" s="91" t="str">
        <f t="shared" si="162"/>
        <v/>
      </c>
      <c r="BM297" s="92" t="str">
        <f t="shared" si="163"/>
        <v/>
      </c>
      <c r="BN297" s="92" t="str">
        <f t="shared" si="164"/>
        <v/>
      </c>
    </row>
    <row r="298" spans="1:66" ht="15.75" customHeight="1">
      <c r="A298" s="119" t="str">
        <f>IF(A$6="LECTURE","",IF('Database (LECTURE-RES-PRAC)'!A293="","",'Database (LECTURE-RES-PRAC)'!A293))</f>
        <v/>
      </c>
      <c r="B298" s="119" t="str">
        <f>IF(B$6="LECTURE","",IF('Database (LECTURE-RES-PRAC)'!B293="","",'Database (LECTURE-RES-PRAC)'!B293))</f>
        <v/>
      </c>
      <c r="C298" s="119" t="str">
        <f>IF(C$6="LECTURE","",IF('Database (LECTURE-RES-PRAC)'!C293="","",'Database (LECTURE-RES-PRAC)'!C293))</f>
        <v/>
      </c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116" t="str">
        <f t="shared" si="132"/>
        <v/>
      </c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116" t="str">
        <f t="shared" si="133"/>
        <v/>
      </c>
      <c r="Z298" s="57"/>
      <c r="AA298" s="57"/>
      <c r="AB298" s="57"/>
      <c r="AC298" s="57"/>
      <c r="AD298" s="57"/>
      <c r="AE298" s="57"/>
      <c r="AF298" s="57"/>
      <c r="AG298" s="57"/>
      <c r="AH298" s="57"/>
      <c r="AI298" s="57"/>
      <c r="AJ298" s="117" t="str">
        <f t="shared" si="134"/>
        <v/>
      </c>
      <c r="AK298" s="120" t="str">
        <f t="shared" si="135"/>
        <v/>
      </c>
      <c r="AL298" s="92" t="str">
        <f t="shared" si="136"/>
        <v/>
      </c>
      <c r="AM298" s="92" t="str">
        <f t="shared" si="137"/>
        <v/>
      </c>
      <c r="AN298" s="120" t="str">
        <f t="shared" si="138"/>
        <v/>
      </c>
      <c r="AO298" s="92" t="str">
        <f t="shared" si="139"/>
        <v/>
      </c>
      <c r="AP298" s="92" t="str">
        <f t="shared" si="140"/>
        <v/>
      </c>
      <c r="AQ298" s="120" t="str">
        <f t="shared" si="141"/>
        <v/>
      </c>
      <c r="AR298" s="92" t="str">
        <f t="shared" si="142"/>
        <v/>
      </c>
      <c r="AS298" s="92" t="str">
        <f t="shared" si="143"/>
        <v/>
      </c>
      <c r="AT298" s="120" t="str">
        <f t="shared" si="144"/>
        <v/>
      </c>
      <c r="AU298" s="92" t="str">
        <f t="shared" si="145"/>
        <v/>
      </c>
      <c r="AV298" s="92" t="str">
        <f t="shared" si="146"/>
        <v/>
      </c>
      <c r="AW298" s="120" t="str">
        <f t="shared" si="147"/>
        <v/>
      </c>
      <c r="AX298" s="92" t="str">
        <f t="shared" si="148"/>
        <v/>
      </c>
      <c r="AY298" s="92" t="str">
        <f t="shared" si="149"/>
        <v/>
      </c>
      <c r="AZ298" s="91" t="str">
        <f t="shared" si="150"/>
        <v/>
      </c>
      <c r="BA298" s="92" t="str">
        <f t="shared" si="151"/>
        <v/>
      </c>
      <c r="BB298" s="92" t="str">
        <f t="shared" si="152"/>
        <v/>
      </c>
      <c r="BC298" s="91" t="str">
        <f t="shared" si="153"/>
        <v/>
      </c>
      <c r="BD298" s="92" t="str">
        <f t="shared" si="154"/>
        <v/>
      </c>
      <c r="BE298" s="92" t="str">
        <f t="shared" si="155"/>
        <v/>
      </c>
      <c r="BF298" s="91" t="str">
        <f t="shared" si="156"/>
        <v/>
      </c>
      <c r="BG298" s="92" t="str">
        <f t="shared" si="157"/>
        <v/>
      </c>
      <c r="BH298" s="92" t="str">
        <f t="shared" si="158"/>
        <v/>
      </c>
      <c r="BI298" s="91" t="str">
        <f t="shared" si="159"/>
        <v/>
      </c>
      <c r="BJ298" s="92" t="str">
        <f t="shared" si="160"/>
        <v/>
      </c>
      <c r="BK298" s="92" t="str">
        <f t="shared" si="161"/>
        <v/>
      </c>
      <c r="BL298" s="91" t="str">
        <f t="shared" si="162"/>
        <v/>
      </c>
      <c r="BM298" s="92" t="str">
        <f t="shared" si="163"/>
        <v/>
      </c>
      <c r="BN298" s="92" t="str">
        <f t="shared" si="164"/>
        <v/>
      </c>
    </row>
    <row r="299" spans="1:66" ht="15.75" customHeight="1">
      <c r="A299" s="119" t="str">
        <f>IF(A$6="LECTURE","",IF('Database (LECTURE-RES-PRAC)'!A294="","",'Database (LECTURE-RES-PRAC)'!A294))</f>
        <v/>
      </c>
      <c r="B299" s="119" t="str">
        <f>IF(B$6="LECTURE","",IF('Database (LECTURE-RES-PRAC)'!B294="","",'Database (LECTURE-RES-PRAC)'!B294))</f>
        <v/>
      </c>
      <c r="C299" s="119" t="str">
        <f>IF(C$6="LECTURE","",IF('Database (LECTURE-RES-PRAC)'!C294="","",'Database (LECTURE-RES-PRAC)'!C294))</f>
        <v/>
      </c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116" t="str">
        <f t="shared" si="132"/>
        <v/>
      </c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116" t="str">
        <f t="shared" si="133"/>
        <v/>
      </c>
      <c r="Z299" s="57"/>
      <c r="AA299" s="57"/>
      <c r="AB299" s="57"/>
      <c r="AC299" s="57"/>
      <c r="AD299" s="57"/>
      <c r="AE299" s="57"/>
      <c r="AF299" s="57"/>
      <c r="AG299" s="57"/>
      <c r="AH299" s="57"/>
      <c r="AI299" s="57"/>
      <c r="AJ299" s="117" t="str">
        <f t="shared" si="134"/>
        <v/>
      </c>
      <c r="AK299" s="120" t="str">
        <f t="shared" si="135"/>
        <v/>
      </c>
      <c r="AL299" s="92" t="str">
        <f t="shared" si="136"/>
        <v/>
      </c>
      <c r="AM299" s="92" t="str">
        <f t="shared" si="137"/>
        <v/>
      </c>
      <c r="AN299" s="120" t="str">
        <f t="shared" si="138"/>
        <v/>
      </c>
      <c r="AO299" s="92" t="str">
        <f t="shared" si="139"/>
        <v/>
      </c>
      <c r="AP299" s="92" t="str">
        <f t="shared" si="140"/>
        <v/>
      </c>
      <c r="AQ299" s="120" t="str">
        <f t="shared" si="141"/>
        <v/>
      </c>
      <c r="AR299" s="92" t="str">
        <f t="shared" si="142"/>
        <v/>
      </c>
      <c r="AS299" s="92" t="str">
        <f t="shared" si="143"/>
        <v/>
      </c>
      <c r="AT299" s="120" t="str">
        <f t="shared" si="144"/>
        <v/>
      </c>
      <c r="AU299" s="92" t="str">
        <f t="shared" si="145"/>
        <v/>
      </c>
      <c r="AV299" s="92" t="str">
        <f t="shared" si="146"/>
        <v/>
      </c>
      <c r="AW299" s="120" t="str">
        <f t="shared" si="147"/>
        <v/>
      </c>
      <c r="AX299" s="92" t="str">
        <f t="shared" si="148"/>
        <v/>
      </c>
      <c r="AY299" s="92" t="str">
        <f t="shared" si="149"/>
        <v/>
      </c>
      <c r="AZ299" s="91" t="str">
        <f t="shared" si="150"/>
        <v/>
      </c>
      <c r="BA299" s="92" t="str">
        <f t="shared" si="151"/>
        <v/>
      </c>
      <c r="BB299" s="92" t="str">
        <f t="shared" si="152"/>
        <v/>
      </c>
      <c r="BC299" s="91" t="str">
        <f t="shared" si="153"/>
        <v/>
      </c>
      <c r="BD299" s="92" t="str">
        <f t="shared" si="154"/>
        <v/>
      </c>
      <c r="BE299" s="92" t="str">
        <f t="shared" si="155"/>
        <v/>
      </c>
      <c r="BF299" s="91" t="str">
        <f t="shared" si="156"/>
        <v/>
      </c>
      <c r="BG299" s="92" t="str">
        <f t="shared" si="157"/>
        <v/>
      </c>
      <c r="BH299" s="92" t="str">
        <f t="shared" si="158"/>
        <v/>
      </c>
      <c r="BI299" s="91" t="str">
        <f t="shared" si="159"/>
        <v/>
      </c>
      <c r="BJ299" s="92" t="str">
        <f t="shared" si="160"/>
        <v/>
      </c>
      <c r="BK299" s="92" t="str">
        <f t="shared" si="161"/>
        <v/>
      </c>
      <c r="BL299" s="91" t="str">
        <f t="shared" si="162"/>
        <v/>
      </c>
      <c r="BM299" s="92" t="str">
        <f t="shared" si="163"/>
        <v/>
      </c>
      <c r="BN299" s="92" t="str">
        <f t="shared" si="164"/>
        <v/>
      </c>
    </row>
    <row r="300" spans="1:66" ht="15.75" customHeight="1">
      <c r="A300" s="119" t="str">
        <f>IF(A$6="LECTURE","",IF('Database (LECTURE-RES-PRAC)'!A295="","",'Database (LECTURE-RES-PRAC)'!A295))</f>
        <v/>
      </c>
      <c r="B300" s="119" t="str">
        <f>IF(B$6="LECTURE","",IF('Database (LECTURE-RES-PRAC)'!B295="","",'Database (LECTURE-RES-PRAC)'!B295))</f>
        <v/>
      </c>
      <c r="C300" s="119" t="str">
        <f>IF(C$6="LECTURE","",IF('Database (LECTURE-RES-PRAC)'!C295="","",'Database (LECTURE-RES-PRAC)'!C295))</f>
        <v/>
      </c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116" t="str">
        <f t="shared" si="132"/>
        <v/>
      </c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116" t="str">
        <f t="shared" si="133"/>
        <v/>
      </c>
      <c r="Z300" s="57"/>
      <c r="AA300" s="57"/>
      <c r="AB300" s="57"/>
      <c r="AC300" s="57"/>
      <c r="AD300" s="57"/>
      <c r="AE300" s="57"/>
      <c r="AF300" s="57"/>
      <c r="AG300" s="57"/>
      <c r="AH300" s="57"/>
      <c r="AI300" s="57"/>
      <c r="AJ300" s="117" t="str">
        <f t="shared" si="134"/>
        <v/>
      </c>
      <c r="AK300" s="120" t="str">
        <f t="shared" si="135"/>
        <v/>
      </c>
      <c r="AL300" s="92" t="str">
        <f t="shared" si="136"/>
        <v/>
      </c>
      <c r="AM300" s="92" t="str">
        <f t="shared" si="137"/>
        <v/>
      </c>
      <c r="AN300" s="120" t="str">
        <f t="shared" si="138"/>
        <v/>
      </c>
      <c r="AO300" s="92" t="str">
        <f t="shared" si="139"/>
        <v/>
      </c>
      <c r="AP300" s="92" t="str">
        <f t="shared" si="140"/>
        <v/>
      </c>
      <c r="AQ300" s="120" t="str">
        <f t="shared" si="141"/>
        <v/>
      </c>
      <c r="AR300" s="92" t="str">
        <f t="shared" si="142"/>
        <v/>
      </c>
      <c r="AS300" s="92" t="str">
        <f t="shared" si="143"/>
        <v/>
      </c>
      <c r="AT300" s="120" t="str">
        <f t="shared" si="144"/>
        <v/>
      </c>
      <c r="AU300" s="92" t="str">
        <f t="shared" si="145"/>
        <v/>
      </c>
      <c r="AV300" s="92" t="str">
        <f t="shared" si="146"/>
        <v/>
      </c>
      <c r="AW300" s="120" t="str">
        <f t="shared" si="147"/>
        <v/>
      </c>
      <c r="AX300" s="92" t="str">
        <f t="shared" si="148"/>
        <v/>
      </c>
      <c r="AY300" s="92" t="str">
        <f t="shared" si="149"/>
        <v/>
      </c>
      <c r="AZ300" s="91" t="str">
        <f t="shared" si="150"/>
        <v/>
      </c>
      <c r="BA300" s="92" t="str">
        <f t="shared" si="151"/>
        <v/>
      </c>
      <c r="BB300" s="92" t="str">
        <f t="shared" si="152"/>
        <v/>
      </c>
      <c r="BC300" s="91" t="str">
        <f t="shared" si="153"/>
        <v/>
      </c>
      <c r="BD300" s="92" t="str">
        <f t="shared" si="154"/>
        <v/>
      </c>
      <c r="BE300" s="92" t="str">
        <f t="shared" si="155"/>
        <v/>
      </c>
      <c r="BF300" s="91" t="str">
        <f t="shared" si="156"/>
        <v/>
      </c>
      <c r="BG300" s="92" t="str">
        <f t="shared" si="157"/>
        <v/>
      </c>
      <c r="BH300" s="92" t="str">
        <f t="shared" si="158"/>
        <v/>
      </c>
      <c r="BI300" s="91" t="str">
        <f t="shared" si="159"/>
        <v/>
      </c>
      <c r="BJ300" s="92" t="str">
        <f t="shared" si="160"/>
        <v/>
      </c>
      <c r="BK300" s="92" t="str">
        <f t="shared" si="161"/>
        <v/>
      </c>
      <c r="BL300" s="91" t="str">
        <f t="shared" si="162"/>
        <v/>
      </c>
      <c r="BM300" s="92" t="str">
        <f t="shared" si="163"/>
        <v/>
      </c>
      <c r="BN300" s="92" t="str">
        <f t="shared" si="164"/>
        <v/>
      </c>
    </row>
    <row r="301" spans="1:66" ht="15.75" customHeight="1">
      <c r="A301" s="119" t="str">
        <f>IF(A$6="LECTURE","",IF('Database (LECTURE-RES-PRAC)'!A296="","",'Database (LECTURE-RES-PRAC)'!A296))</f>
        <v/>
      </c>
      <c r="B301" s="119" t="str">
        <f>IF(B$6="LECTURE","",IF('Database (LECTURE-RES-PRAC)'!B296="","",'Database (LECTURE-RES-PRAC)'!B296))</f>
        <v/>
      </c>
      <c r="C301" s="119" t="str">
        <f>IF(C$6="LECTURE","",IF('Database (LECTURE-RES-PRAC)'!C296="","",'Database (LECTURE-RES-PRAC)'!C296))</f>
        <v/>
      </c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116" t="str">
        <f t="shared" si="132"/>
        <v/>
      </c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116" t="str">
        <f t="shared" si="133"/>
        <v/>
      </c>
      <c r="Z301" s="57"/>
      <c r="AA301" s="57"/>
      <c r="AB301" s="57"/>
      <c r="AC301" s="57"/>
      <c r="AD301" s="57"/>
      <c r="AE301" s="57"/>
      <c r="AF301" s="57"/>
      <c r="AG301" s="57"/>
      <c r="AH301" s="57"/>
      <c r="AI301" s="57"/>
      <c r="AJ301" s="117" t="str">
        <f t="shared" si="134"/>
        <v/>
      </c>
      <c r="AK301" s="120" t="str">
        <f t="shared" si="135"/>
        <v/>
      </c>
      <c r="AL301" s="92" t="str">
        <f t="shared" si="136"/>
        <v/>
      </c>
      <c r="AM301" s="92" t="str">
        <f t="shared" si="137"/>
        <v/>
      </c>
      <c r="AN301" s="120" t="str">
        <f t="shared" si="138"/>
        <v/>
      </c>
      <c r="AO301" s="92" t="str">
        <f t="shared" si="139"/>
        <v/>
      </c>
      <c r="AP301" s="92" t="str">
        <f t="shared" si="140"/>
        <v/>
      </c>
      <c r="AQ301" s="120" t="str">
        <f t="shared" si="141"/>
        <v/>
      </c>
      <c r="AR301" s="92" t="str">
        <f t="shared" si="142"/>
        <v/>
      </c>
      <c r="AS301" s="92" t="str">
        <f t="shared" si="143"/>
        <v/>
      </c>
      <c r="AT301" s="120" t="str">
        <f t="shared" si="144"/>
        <v/>
      </c>
      <c r="AU301" s="92" t="str">
        <f t="shared" si="145"/>
        <v/>
      </c>
      <c r="AV301" s="92" t="str">
        <f t="shared" si="146"/>
        <v/>
      </c>
      <c r="AW301" s="120" t="str">
        <f t="shared" si="147"/>
        <v/>
      </c>
      <c r="AX301" s="92" t="str">
        <f t="shared" si="148"/>
        <v/>
      </c>
      <c r="AY301" s="92" t="str">
        <f t="shared" si="149"/>
        <v/>
      </c>
      <c r="AZ301" s="91" t="str">
        <f t="shared" si="150"/>
        <v/>
      </c>
      <c r="BA301" s="92" t="str">
        <f t="shared" si="151"/>
        <v/>
      </c>
      <c r="BB301" s="92" t="str">
        <f t="shared" si="152"/>
        <v/>
      </c>
      <c r="BC301" s="91" t="str">
        <f t="shared" si="153"/>
        <v/>
      </c>
      <c r="BD301" s="92" t="str">
        <f t="shared" si="154"/>
        <v/>
      </c>
      <c r="BE301" s="92" t="str">
        <f t="shared" si="155"/>
        <v/>
      </c>
      <c r="BF301" s="91" t="str">
        <f t="shared" si="156"/>
        <v/>
      </c>
      <c r="BG301" s="92" t="str">
        <f t="shared" si="157"/>
        <v/>
      </c>
      <c r="BH301" s="92" t="str">
        <f t="shared" si="158"/>
        <v/>
      </c>
      <c r="BI301" s="91" t="str">
        <f t="shared" si="159"/>
        <v/>
      </c>
      <c r="BJ301" s="92" t="str">
        <f t="shared" si="160"/>
        <v/>
      </c>
      <c r="BK301" s="92" t="str">
        <f t="shared" si="161"/>
        <v/>
      </c>
      <c r="BL301" s="91" t="str">
        <f t="shared" si="162"/>
        <v/>
      </c>
      <c r="BM301" s="92" t="str">
        <f t="shared" si="163"/>
        <v/>
      </c>
      <c r="BN301" s="92" t="str">
        <f t="shared" si="164"/>
        <v/>
      </c>
    </row>
    <row r="302" spans="1:66" ht="15.75" customHeight="1">
      <c r="A302" s="119" t="str">
        <f>IF(A$6="LECTURE","",IF('Database (LECTURE-RES-PRAC)'!A297="","",'Database (LECTURE-RES-PRAC)'!A297))</f>
        <v/>
      </c>
      <c r="B302" s="119" t="str">
        <f>IF(B$6="LECTURE","",IF('Database (LECTURE-RES-PRAC)'!B297="","",'Database (LECTURE-RES-PRAC)'!B297))</f>
        <v/>
      </c>
      <c r="C302" s="119" t="str">
        <f>IF(C$6="LECTURE","",IF('Database (LECTURE-RES-PRAC)'!C297="","",'Database (LECTURE-RES-PRAC)'!C297))</f>
        <v/>
      </c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116" t="str">
        <f t="shared" si="132"/>
        <v/>
      </c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116" t="str">
        <f t="shared" si="133"/>
        <v/>
      </c>
      <c r="Z302" s="57"/>
      <c r="AA302" s="57"/>
      <c r="AB302" s="57"/>
      <c r="AC302" s="57"/>
      <c r="AD302" s="57"/>
      <c r="AE302" s="57"/>
      <c r="AF302" s="57"/>
      <c r="AG302" s="57"/>
      <c r="AH302" s="57"/>
      <c r="AI302" s="57"/>
      <c r="AJ302" s="117" t="str">
        <f t="shared" si="134"/>
        <v/>
      </c>
      <c r="AK302" s="120" t="str">
        <f t="shared" si="135"/>
        <v/>
      </c>
      <c r="AL302" s="92" t="str">
        <f t="shared" si="136"/>
        <v/>
      </c>
      <c r="AM302" s="92" t="str">
        <f t="shared" si="137"/>
        <v/>
      </c>
      <c r="AN302" s="120" t="str">
        <f t="shared" si="138"/>
        <v/>
      </c>
      <c r="AO302" s="92" t="str">
        <f t="shared" si="139"/>
        <v/>
      </c>
      <c r="AP302" s="92" t="str">
        <f t="shared" si="140"/>
        <v/>
      </c>
      <c r="AQ302" s="120" t="str">
        <f t="shared" si="141"/>
        <v/>
      </c>
      <c r="AR302" s="92" t="str">
        <f t="shared" si="142"/>
        <v/>
      </c>
      <c r="AS302" s="92" t="str">
        <f t="shared" si="143"/>
        <v/>
      </c>
      <c r="AT302" s="120" t="str">
        <f t="shared" si="144"/>
        <v/>
      </c>
      <c r="AU302" s="92" t="str">
        <f t="shared" si="145"/>
        <v/>
      </c>
      <c r="AV302" s="92" t="str">
        <f t="shared" si="146"/>
        <v/>
      </c>
      <c r="AW302" s="120" t="str">
        <f t="shared" si="147"/>
        <v/>
      </c>
      <c r="AX302" s="92" t="str">
        <f t="shared" si="148"/>
        <v/>
      </c>
      <c r="AY302" s="92" t="str">
        <f t="shared" si="149"/>
        <v/>
      </c>
      <c r="AZ302" s="91" t="str">
        <f t="shared" si="150"/>
        <v/>
      </c>
      <c r="BA302" s="92" t="str">
        <f t="shared" si="151"/>
        <v/>
      </c>
      <c r="BB302" s="92" t="str">
        <f t="shared" si="152"/>
        <v/>
      </c>
      <c r="BC302" s="91" t="str">
        <f t="shared" si="153"/>
        <v/>
      </c>
      <c r="BD302" s="92" t="str">
        <f t="shared" si="154"/>
        <v/>
      </c>
      <c r="BE302" s="92" t="str">
        <f t="shared" si="155"/>
        <v/>
      </c>
      <c r="BF302" s="91" t="str">
        <f t="shared" si="156"/>
        <v/>
      </c>
      <c r="BG302" s="92" t="str">
        <f t="shared" si="157"/>
        <v/>
      </c>
      <c r="BH302" s="92" t="str">
        <f t="shared" si="158"/>
        <v/>
      </c>
      <c r="BI302" s="91" t="str">
        <f t="shared" si="159"/>
        <v/>
      </c>
      <c r="BJ302" s="92" t="str">
        <f t="shared" si="160"/>
        <v/>
      </c>
      <c r="BK302" s="92" t="str">
        <f t="shared" si="161"/>
        <v/>
      </c>
      <c r="BL302" s="91" t="str">
        <f t="shared" si="162"/>
        <v/>
      </c>
      <c r="BM302" s="92" t="str">
        <f t="shared" si="163"/>
        <v/>
      </c>
      <c r="BN302" s="92" t="str">
        <f t="shared" si="164"/>
        <v/>
      </c>
    </row>
    <row r="303" spans="1:66" ht="15.75" customHeight="1">
      <c r="A303" s="119" t="str">
        <f>IF(A$6="LECTURE","",IF('Database (LECTURE-RES-PRAC)'!A298="","",'Database (LECTURE-RES-PRAC)'!A298))</f>
        <v/>
      </c>
      <c r="B303" s="119" t="str">
        <f>IF(B$6="LECTURE","",IF('Database (LECTURE-RES-PRAC)'!B298="","",'Database (LECTURE-RES-PRAC)'!B298))</f>
        <v/>
      </c>
      <c r="C303" s="119" t="str">
        <f>IF(C$6="LECTURE","",IF('Database (LECTURE-RES-PRAC)'!C298="","",'Database (LECTURE-RES-PRAC)'!C298))</f>
        <v/>
      </c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116" t="str">
        <f t="shared" si="132"/>
        <v/>
      </c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116" t="str">
        <f t="shared" si="133"/>
        <v/>
      </c>
      <c r="Z303" s="57"/>
      <c r="AA303" s="57"/>
      <c r="AB303" s="57"/>
      <c r="AC303" s="57"/>
      <c r="AD303" s="57"/>
      <c r="AE303" s="57"/>
      <c r="AF303" s="57"/>
      <c r="AG303" s="57"/>
      <c r="AH303" s="57"/>
      <c r="AI303" s="57"/>
      <c r="AJ303" s="117" t="str">
        <f t="shared" si="134"/>
        <v/>
      </c>
      <c r="AK303" s="120" t="str">
        <f t="shared" si="135"/>
        <v/>
      </c>
      <c r="AL303" s="92" t="str">
        <f t="shared" si="136"/>
        <v/>
      </c>
      <c r="AM303" s="92" t="str">
        <f t="shared" si="137"/>
        <v/>
      </c>
      <c r="AN303" s="120" t="str">
        <f t="shared" si="138"/>
        <v/>
      </c>
      <c r="AO303" s="92" t="str">
        <f t="shared" si="139"/>
        <v/>
      </c>
      <c r="AP303" s="92" t="str">
        <f t="shared" si="140"/>
        <v/>
      </c>
      <c r="AQ303" s="120" t="str">
        <f t="shared" si="141"/>
        <v/>
      </c>
      <c r="AR303" s="92" t="str">
        <f t="shared" si="142"/>
        <v/>
      </c>
      <c r="AS303" s="92" t="str">
        <f t="shared" si="143"/>
        <v/>
      </c>
      <c r="AT303" s="120" t="str">
        <f t="shared" si="144"/>
        <v/>
      </c>
      <c r="AU303" s="92" t="str">
        <f t="shared" si="145"/>
        <v/>
      </c>
      <c r="AV303" s="92" t="str">
        <f t="shared" si="146"/>
        <v/>
      </c>
      <c r="AW303" s="120" t="str">
        <f t="shared" si="147"/>
        <v/>
      </c>
      <c r="AX303" s="92" t="str">
        <f t="shared" si="148"/>
        <v/>
      </c>
      <c r="AY303" s="92" t="str">
        <f t="shared" si="149"/>
        <v/>
      </c>
      <c r="AZ303" s="91" t="str">
        <f t="shared" si="150"/>
        <v/>
      </c>
      <c r="BA303" s="92" t="str">
        <f t="shared" si="151"/>
        <v/>
      </c>
      <c r="BB303" s="92" t="str">
        <f t="shared" si="152"/>
        <v/>
      </c>
      <c r="BC303" s="91" t="str">
        <f t="shared" si="153"/>
        <v/>
      </c>
      <c r="BD303" s="92" t="str">
        <f t="shared" si="154"/>
        <v/>
      </c>
      <c r="BE303" s="92" t="str">
        <f t="shared" si="155"/>
        <v/>
      </c>
      <c r="BF303" s="91" t="str">
        <f t="shared" si="156"/>
        <v/>
      </c>
      <c r="BG303" s="92" t="str">
        <f t="shared" si="157"/>
        <v/>
      </c>
      <c r="BH303" s="92" t="str">
        <f t="shared" si="158"/>
        <v/>
      </c>
      <c r="BI303" s="91" t="str">
        <f t="shared" si="159"/>
        <v/>
      </c>
      <c r="BJ303" s="92" t="str">
        <f t="shared" si="160"/>
        <v/>
      </c>
      <c r="BK303" s="92" t="str">
        <f t="shared" si="161"/>
        <v/>
      </c>
      <c r="BL303" s="91" t="str">
        <f t="shared" si="162"/>
        <v/>
      </c>
      <c r="BM303" s="92" t="str">
        <f t="shared" si="163"/>
        <v/>
      </c>
      <c r="BN303" s="92" t="str">
        <f t="shared" si="164"/>
        <v/>
      </c>
    </row>
    <row r="304" spans="1:66" ht="15.75" customHeight="1">
      <c r="A304" s="119" t="str">
        <f>IF(A$6="LECTURE","",IF('Database (LECTURE-RES-PRAC)'!A299="","",'Database (LECTURE-RES-PRAC)'!A299))</f>
        <v/>
      </c>
      <c r="B304" s="119" t="str">
        <f>IF(B$6="LECTURE","",IF('Database (LECTURE-RES-PRAC)'!B299="","",'Database (LECTURE-RES-PRAC)'!B299))</f>
        <v/>
      </c>
      <c r="C304" s="119" t="str">
        <f>IF(C$6="LECTURE","",IF('Database (LECTURE-RES-PRAC)'!C299="","",'Database (LECTURE-RES-PRAC)'!C299))</f>
        <v/>
      </c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116" t="str">
        <f t="shared" si="132"/>
        <v/>
      </c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116" t="str">
        <f t="shared" si="133"/>
        <v/>
      </c>
      <c r="Z304" s="57"/>
      <c r="AA304" s="57"/>
      <c r="AB304" s="57"/>
      <c r="AC304" s="57"/>
      <c r="AD304" s="57"/>
      <c r="AE304" s="57"/>
      <c r="AF304" s="57"/>
      <c r="AG304" s="57"/>
      <c r="AH304" s="57"/>
      <c r="AI304" s="57"/>
      <c r="AJ304" s="117" t="str">
        <f t="shared" si="134"/>
        <v/>
      </c>
      <c r="AK304" s="120" t="str">
        <f t="shared" si="135"/>
        <v/>
      </c>
      <c r="AL304" s="92" t="str">
        <f t="shared" si="136"/>
        <v/>
      </c>
      <c r="AM304" s="92" t="str">
        <f t="shared" si="137"/>
        <v/>
      </c>
      <c r="AN304" s="120" t="str">
        <f t="shared" si="138"/>
        <v/>
      </c>
      <c r="AO304" s="92" t="str">
        <f t="shared" si="139"/>
        <v/>
      </c>
      <c r="AP304" s="92" t="str">
        <f t="shared" si="140"/>
        <v/>
      </c>
      <c r="AQ304" s="120" t="str">
        <f t="shared" si="141"/>
        <v/>
      </c>
      <c r="AR304" s="92" t="str">
        <f t="shared" si="142"/>
        <v/>
      </c>
      <c r="AS304" s="92" t="str">
        <f t="shared" si="143"/>
        <v/>
      </c>
      <c r="AT304" s="120" t="str">
        <f t="shared" si="144"/>
        <v/>
      </c>
      <c r="AU304" s="92" t="str">
        <f t="shared" si="145"/>
        <v/>
      </c>
      <c r="AV304" s="92" t="str">
        <f t="shared" si="146"/>
        <v/>
      </c>
      <c r="AW304" s="120" t="str">
        <f t="shared" si="147"/>
        <v/>
      </c>
      <c r="AX304" s="92" t="str">
        <f t="shared" si="148"/>
        <v/>
      </c>
      <c r="AY304" s="92" t="str">
        <f t="shared" si="149"/>
        <v/>
      </c>
      <c r="AZ304" s="91" t="str">
        <f t="shared" si="150"/>
        <v/>
      </c>
      <c r="BA304" s="92" t="str">
        <f t="shared" si="151"/>
        <v/>
      </c>
      <c r="BB304" s="92" t="str">
        <f t="shared" si="152"/>
        <v/>
      </c>
      <c r="BC304" s="91" t="str">
        <f t="shared" si="153"/>
        <v/>
      </c>
      <c r="BD304" s="92" t="str">
        <f t="shared" si="154"/>
        <v/>
      </c>
      <c r="BE304" s="92" t="str">
        <f t="shared" si="155"/>
        <v/>
      </c>
      <c r="BF304" s="91" t="str">
        <f t="shared" si="156"/>
        <v/>
      </c>
      <c r="BG304" s="92" t="str">
        <f t="shared" si="157"/>
        <v/>
      </c>
      <c r="BH304" s="92" t="str">
        <f t="shared" si="158"/>
        <v/>
      </c>
      <c r="BI304" s="91" t="str">
        <f t="shared" si="159"/>
        <v/>
      </c>
      <c r="BJ304" s="92" t="str">
        <f t="shared" si="160"/>
        <v/>
      </c>
      <c r="BK304" s="92" t="str">
        <f t="shared" si="161"/>
        <v/>
      </c>
      <c r="BL304" s="91" t="str">
        <f t="shared" si="162"/>
        <v/>
      </c>
      <c r="BM304" s="92" t="str">
        <f t="shared" si="163"/>
        <v/>
      </c>
      <c r="BN304" s="92" t="str">
        <f t="shared" si="164"/>
        <v/>
      </c>
    </row>
    <row r="305" spans="1:66" ht="15.75" customHeight="1">
      <c r="A305" s="119" t="str">
        <f>IF(A$6="LECTURE","",IF('Database (LECTURE-RES-PRAC)'!A300="","",'Database (LECTURE-RES-PRAC)'!A300))</f>
        <v/>
      </c>
      <c r="B305" s="119" t="str">
        <f>IF(B$6="LECTURE","",IF('Database (LECTURE-RES-PRAC)'!B300="","",'Database (LECTURE-RES-PRAC)'!B300))</f>
        <v/>
      </c>
      <c r="C305" s="119" t="str">
        <f>IF(C$6="LECTURE","",IF('Database (LECTURE-RES-PRAC)'!C300="","",'Database (LECTURE-RES-PRAC)'!C300))</f>
        <v/>
      </c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116" t="str">
        <f t="shared" si="132"/>
        <v/>
      </c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116" t="str">
        <f t="shared" si="133"/>
        <v/>
      </c>
      <c r="Z305" s="57"/>
      <c r="AA305" s="57"/>
      <c r="AB305" s="57"/>
      <c r="AC305" s="57"/>
      <c r="AD305" s="57"/>
      <c r="AE305" s="57"/>
      <c r="AF305" s="57"/>
      <c r="AG305" s="57"/>
      <c r="AH305" s="57"/>
      <c r="AI305" s="57"/>
      <c r="AJ305" s="117" t="str">
        <f t="shared" si="134"/>
        <v/>
      </c>
      <c r="AK305" s="120" t="str">
        <f t="shared" si="135"/>
        <v/>
      </c>
      <c r="AL305" s="92" t="str">
        <f t="shared" si="136"/>
        <v/>
      </c>
      <c r="AM305" s="92" t="str">
        <f t="shared" si="137"/>
        <v/>
      </c>
      <c r="AN305" s="120" t="str">
        <f t="shared" si="138"/>
        <v/>
      </c>
      <c r="AO305" s="92" t="str">
        <f t="shared" si="139"/>
        <v/>
      </c>
      <c r="AP305" s="92" t="str">
        <f t="shared" si="140"/>
        <v/>
      </c>
      <c r="AQ305" s="120" t="str">
        <f t="shared" si="141"/>
        <v/>
      </c>
      <c r="AR305" s="92" t="str">
        <f t="shared" si="142"/>
        <v/>
      </c>
      <c r="AS305" s="92" t="str">
        <f t="shared" si="143"/>
        <v/>
      </c>
      <c r="AT305" s="120" t="str">
        <f t="shared" si="144"/>
        <v/>
      </c>
      <c r="AU305" s="92" t="str">
        <f t="shared" si="145"/>
        <v/>
      </c>
      <c r="AV305" s="92" t="str">
        <f t="shared" si="146"/>
        <v/>
      </c>
      <c r="AW305" s="120" t="str">
        <f t="shared" si="147"/>
        <v/>
      </c>
      <c r="AX305" s="92" t="str">
        <f t="shared" si="148"/>
        <v/>
      </c>
      <c r="AY305" s="92" t="str">
        <f t="shared" si="149"/>
        <v/>
      </c>
      <c r="AZ305" s="91" t="str">
        <f t="shared" si="150"/>
        <v/>
      </c>
      <c r="BA305" s="92" t="str">
        <f t="shared" si="151"/>
        <v/>
      </c>
      <c r="BB305" s="92" t="str">
        <f t="shared" si="152"/>
        <v/>
      </c>
      <c r="BC305" s="91" t="str">
        <f t="shared" si="153"/>
        <v/>
      </c>
      <c r="BD305" s="92" t="str">
        <f t="shared" si="154"/>
        <v/>
      </c>
      <c r="BE305" s="92" t="str">
        <f t="shared" si="155"/>
        <v/>
      </c>
      <c r="BF305" s="91" t="str">
        <f t="shared" si="156"/>
        <v/>
      </c>
      <c r="BG305" s="92" t="str">
        <f t="shared" si="157"/>
        <v/>
      </c>
      <c r="BH305" s="92" t="str">
        <f t="shared" si="158"/>
        <v/>
      </c>
      <c r="BI305" s="91" t="str">
        <f t="shared" si="159"/>
        <v/>
      </c>
      <c r="BJ305" s="92" t="str">
        <f t="shared" si="160"/>
        <v/>
      </c>
      <c r="BK305" s="92" t="str">
        <f t="shared" si="161"/>
        <v/>
      </c>
      <c r="BL305" s="91" t="str">
        <f t="shared" si="162"/>
        <v/>
      </c>
      <c r="BM305" s="92" t="str">
        <f t="shared" si="163"/>
        <v/>
      </c>
      <c r="BN305" s="92" t="str">
        <f t="shared" si="164"/>
        <v/>
      </c>
    </row>
    <row r="306" spans="1:66" ht="15.75" customHeight="1">
      <c r="A306" s="119" t="str">
        <f>IF(A$6="LECTURE","",IF('Database (LECTURE-RES-PRAC)'!A301="","",'Database (LECTURE-RES-PRAC)'!A301))</f>
        <v/>
      </c>
      <c r="B306" s="119" t="str">
        <f>IF(B$6="LECTURE","",IF('Database (LECTURE-RES-PRAC)'!B301="","",'Database (LECTURE-RES-PRAC)'!B301))</f>
        <v/>
      </c>
      <c r="C306" s="119" t="str">
        <f>IF(C$6="LECTURE","",IF('Database (LECTURE-RES-PRAC)'!C301="","",'Database (LECTURE-RES-PRAC)'!C301))</f>
        <v/>
      </c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116" t="str">
        <f t="shared" si="132"/>
        <v/>
      </c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116" t="str">
        <f t="shared" si="133"/>
        <v/>
      </c>
      <c r="Z306" s="57"/>
      <c r="AA306" s="57"/>
      <c r="AB306" s="57"/>
      <c r="AC306" s="57"/>
      <c r="AD306" s="57"/>
      <c r="AE306" s="57"/>
      <c r="AF306" s="57"/>
      <c r="AG306" s="57"/>
      <c r="AH306" s="57"/>
      <c r="AI306" s="57"/>
      <c r="AJ306" s="117" t="str">
        <f t="shared" si="134"/>
        <v/>
      </c>
      <c r="AK306" s="120" t="str">
        <f t="shared" si="135"/>
        <v/>
      </c>
      <c r="AL306" s="92" t="str">
        <f t="shared" si="136"/>
        <v/>
      </c>
      <c r="AM306" s="92" t="str">
        <f t="shared" si="137"/>
        <v/>
      </c>
      <c r="AN306" s="120" t="str">
        <f t="shared" si="138"/>
        <v/>
      </c>
      <c r="AO306" s="92" t="str">
        <f t="shared" si="139"/>
        <v/>
      </c>
      <c r="AP306" s="92" t="str">
        <f t="shared" si="140"/>
        <v/>
      </c>
      <c r="AQ306" s="120" t="str">
        <f t="shared" si="141"/>
        <v/>
      </c>
      <c r="AR306" s="92" t="str">
        <f t="shared" si="142"/>
        <v/>
      </c>
      <c r="AS306" s="92" t="str">
        <f t="shared" si="143"/>
        <v/>
      </c>
      <c r="AT306" s="120" t="str">
        <f t="shared" si="144"/>
        <v/>
      </c>
      <c r="AU306" s="92" t="str">
        <f t="shared" si="145"/>
        <v/>
      </c>
      <c r="AV306" s="92" t="str">
        <f t="shared" si="146"/>
        <v/>
      </c>
      <c r="AW306" s="120" t="str">
        <f t="shared" si="147"/>
        <v/>
      </c>
      <c r="AX306" s="92" t="str">
        <f t="shared" si="148"/>
        <v/>
      </c>
      <c r="AY306" s="92" t="str">
        <f t="shared" si="149"/>
        <v/>
      </c>
      <c r="AZ306" s="91" t="str">
        <f t="shared" si="150"/>
        <v/>
      </c>
      <c r="BA306" s="92" t="str">
        <f t="shared" si="151"/>
        <v/>
      </c>
      <c r="BB306" s="92" t="str">
        <f t="shared" si="152"/>
        <v/>
      </c>
      <c r="BC306" s="91" t="str">
        <f t="shared" si="153"/>
        <v/>
      </c>
      <c r="BD306" s="92" t="str">
        <f t="shared" si="154"/>
        <v/>
      </c>
      <c r="BE306" s="92" t="str">
        <f t="shared" si="155"/>
        <v/>
      </c>
      <c r="BF306" s="91" t="str">
        <f t="shared" si="156"/>
        <v/>
      </c>
      <c r="BG306" s="92" t="str">
        <f t="shared" si="157"/>
        <v/>
      </c>
      <c r="BH306" s="92" t="str">
        <f t="shared" si="158"/>
        <v/>
      </c>
      <c r="BI306" s="91" t="str">
        <f t="shared" si="159"/>
        <v/>
      </c>
      <c r="BJ306" s="92" t="str">
        <f t="shared" si="160"/>
        <v/>
      </c>
      <c r="BK306" s="92" t="str">
        <f t="shared" si="161"/>
        <v/>
      </c>
      <c r="BL306" s="91" t="str">
        <f t="shared" si="162"/>
        <v/>
      </c>
      <c r="BM306" s="92" t="str">
        <f t="shared" si="163"/>
        <v/>
      </c>
      <c r="BN306" s="92" t="str">
        <f t="shared" si="164"/>
        <v/>
      </c>
    </row>
    <row r="307" spans="1:66" ht="15.75" customHeight="1">
      <c r="A307" s="119" t="str">
        <f>IF(A$6="LECTURE","",IF('Database (LECTURE-RES-PRAC)'!A302="","",'Database (LECTURE-RES-PRAC)'!A302))</f>
        <v/>
      </c>
      <c r="B307" s="119" t="str">
        <f>IF(B$6="LECTURE","",IF('Database (LECTURE-RES-PRAC)'!B302="","",'Database (LECTURE-RES-PRAC)'!B302))</f>
        <v/>
      </c>
      <c r="C307" s="119" t="str">
        <f>IF(C$6="LECTURE","",IF('Database (LECTURE-RES-PRAC)'!C302="","",'Database (LECTURE-RES-PRAC)'!C302))</f>
        <v/>
      </c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116" t="str">
        <f t="shared" si="132"/>
        <v/>
      </c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116" t="str">
        <f t="shared" si="133"/>
        <v/>
      </c>
      <c r="Z307" s="57"/>
      <c r="AA307" s="57"/>
      <c r="AB307" s="57"/>
      <c r="AC307" s="57"/>
      <c r="AD307" s="57"/>
      <c r="AE307" s="57"/>
      <c r="AF307" s="57"/>
      <c r="AG307" s="57"/>
      <c r="AH307" s="57"/>
      <c r="AI307" s="57"/>
      <c r="AJ307" s="117" t="str">
        <f t="shared" si="134"/>
        <v/>
      </c>
      <c r="AK307" s="120" t="str">
        <f t="shared" si="135"/>
        <v/>
      </c>
      <c r="AL307" s="92" t="str">
        <f t="shared" si="136"/>
        <v/>
      </c>
      <c r="AM307" s="92" t="str">
        <f t="shared" si="137"/>
        <v/>
      </c>
      <c r="AN307" s="120" t="str">
        <f t="shared" si="138"/>
        <v/>
      </c>
      <c r="AO307" s="92" t="str">
        <f t="shared" si="139"/>
        <v/>
      </c>
      <c r="AP307" s="92" t="str">
        <f t="shared" si="140"/>
        <v/>
      </c>
      <c r="AQ307" s="120" t="str">
        <f t="shared" si="141"/>
        <v/>
      </c>
      <c r="AR307" s="92" t="str">
        <f t="shared" si="142"/>
        <v/>
      </c>
      <c r="AS307" s="92" t="str">
        <f t="shared" si="143"/>
        <v/>
      </c>
      <c r="AT307" s="120" t="str">
        <f t="shared" si="144"/>
        <v/>
      </c>
      <c r="AU307" s="92" t="str">
        <f t="shared" si="145"/>
        <v/>
      </c>
      <c r="AV307" s="92" t="str">
        <f t="shared" si="146"/>
        <v/>
      </c>
      <c r="AW307" s="120" t="str">
        <f t="shared" si="147"/>
        <v/>
      </c>
      <c r="AX307" s="92" t="str">
        <f t="shared" si="148"/>
        <v/>
      </c>
      <c r="AY307" s="92" t="str">
        <f t="shared" si="149"/>
        <v/>
      </c>
      <c r="AZ307" s="91" t="str">
        <f t="shared" si="150"/>
        <v/>
      </c>
      <c r="BA307" s="92" t="str">
        <f t="shared" si="151"/>
        <v/>
      </c>
      <c r="BB307" s="92" t="str">
        <f t="shared" si="152"/>
        <v/>
      </c>
      <c r="BC307" s="91" t="str">
        <f t="shared" si="153"/>
        <v/>
      </c>
      <c r="BD307" s="92" t="str">
        <f t="shared" si="154"/>
        <v/>
      </c>
      <c r="BE307" s="92" t="str">
        <f t="shared" si="155"/>
        <v/>
      </c>
      <c r="BF307" s="91" t="str">
        <f t="shared" si="156"/>
        <v/>
      </c>
      <c r="BG307" s="92" t="str">
        <f t="shared" si="157"/>
        <v/>
      </c>
      <c r="BH307" s="92" t="str">
        <f t="shared" si="158"/>
        <v/>
      </c>
      <c r="BI307" s="91" t="str">
        <f t="shared" si="159"/>
        <v/>
      </c>
      <c r="BJ307" s="92" t="str">
        <f t="shared" si="160"/>
        <v/>
      </c>
      <c r="BK307" s="92" t="str">
        <f t="shared" si="161"/>
        <v/>
      </c>
      <c r="BL307" s="91" t="str">
        <f t="shared" si="162"/>
        <v/>
      </c>
      <c r="BM307" s="92" t="str">
        <f t="shared" si="163"/>
        <v/>
      </c>
      <c r="BN307" s="92" t="str">
        <f t="shared" si="164"/>
        <v/>
      </c>
    </row>
    <row r="308" spans="1:66" ht="15.75" customHeight="1">
      <c r="A308" s="119" t="str">
        <f>IF(A$6="LECTURE","",IF('Database (LECTURE-RES-PRAC)'!A303="","",'Database (LECTURE-RES-PRAC)'!A303))</f>
        <v/>
      </c>
      <c r="B308" s="119" t="str">
        <f>IF(B$6="LECTURE","",IF('Database (LECTURE-RES-PRAC)'!B303="","",'Database (LECTURE-RES-PRAC)'!B303))</f>
        <v/>
      </c>
      <c r="C308" s="119" t="str">
        <f>IF(C$6="LECTURE","",IF('Database (LECTURE-RES-PRAC)'!C303="","",'Database (LECTURE-RES-PRAC)'!C303))</f>
        <v/>
      </c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116" t="str">
        <f t="shared" si="132"/>
        <v/>
      </c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116" t="str">
        <f t="shared" si="133"/>
        <v/>
      </c>
      <c r="Z308" s="57"/>
      <c r="AA308" s="57"/>
      <c r="AB308" s="57"/>
      <c r="AC308" s="57"/>
      <c r="AD308" s="57"/>
      <c r="AE308" s="57"/>
      <c r="AF308" s="57"/>
      <c r="AG308" s="57"/>
      <c r="AH308" s="57"/>
      <c r="AI308" s="57"/>
      <c r="AJ308" s="117" t="str">
        <f t="shared" si="134"/>
        <v/>
      </c>
      <c r="AK308" s="120" t="str">
        <f t="shared" si="135"/>
        <v/>
      </c>
      <c r="AL308" s="92" t="str">
        <f t="shared" si="136"/>
        <v/>
      </c>
      <c r="AM308" s="92" t="str">
        <f t="shared" si="137"/>
        <v/>
      </c>
      <c r="AN308" s="120" t="str">
        <f t="shared" si="138"/>
        <v/>
      </c>
      <c r="AO308" s="92" t="str">
        <f t="shared" si="139"/>
        <v/>
      </c>
      <c r="AP308" s="92" t="str">
        <f t="shared" si="140"/>
        <v/>
      </c>
      <c r="AQ308" s="120" t="str">
        <f t="shared" si="141"/>
        <v/>
      </c>
      <c r="AR308" s="92" t="str">
        <f t="shared" si="142"/>
        <v/>
      </c>
      <c r="AS308" s="92" t="str">
        <f t="shared" si="143"/>
        <v/>
      </c>
      <c r="AT308" s="120" t="str">
        <f t="shared" si="144"/>
        <v/>
      </c>
      <c r="AU308" s="92" t="str">
        <f t="shared" si="145"/>
        <v/>
      </c>
      <c r="AV308" s="92" t="str">
        <f t="shared" si="146"/>
        <v/>
      </c>
      <c r="AW308" s="120" t="str">
        <f t="shared" si="147"/>
        <v/>
      </c>
      <c r="AX308" s="92" t="str">
        <f t="shared" si="148"/>
        <v/>
      </c>
      <c r="AY308" s="92" t="str">
        <f t="shared" si="149"/>
        <v/>
      </c>
      <c r="AZ308" s="91" t="str">
        <f t="shared" si="150"/>
        <v/>
      </c>
      <c r="BA308" s="92" t="str">
        <f t="shared" si="151"/>
        <v/>
      </c>
      <c r="BB308" s="92" t="str">
        <f t="shared" si="152"/>
        <v/>
      </c>
      <c r="BC308" s="91" t="str">
        <f t="shared" si="153"/>
        <v/>
      </c>
      <c r="BD308" s="92" t="str">
        <f t="shared" si="154"/>
        <v/>
      </c>
      <c r="BE308" s="92" t="str">
        <f t="shared" si="155"/>
        <v/>
      </c>
      <c r="BF308" s="91" t="str">
        <f t="shared" si="156"/>
        <v/>
      </c>
      <c r="BG308" s="92" t="str">
        <f t="shared" si="157"/>
        <v/>
      </c>
      <c r="BH308" s="92" t="str">
        <f t="shared" si="158"/>
        <v/>
      </c>
      <c r="BI308" s="91" t="str">
        <f t="shared" si="159"/>
        <v/>
      </c>
      <c r="BJ308" s="92" t="str">
        <f t="shared" si="160"/>
        <v/>
      </c>
      <c r="BK308" s="92" t="str">
        <f t="shared" si="161"/>
        <v/>
      </c>
      <c r="BL308" s="91" t="str">
        <f t="shared" si="162"/>
        <v/>
      </c>
      <c r="BM308" s="92" t="str">
        <f t="shared" si="163"/>
        <v/>
      </c>
      <c r="BN308" s="92" t="str">
        <f t="shared" si="164"/>
        <v/>
      </c>
    </row>
    <row r="309" spans="1:66" ht="15.75" customHeight="1">
      <c r="A309" s="119" t="str">
        <f>IF(A$6="LECTURE","",IF('Database (LECTURE-RES-PRAC)'!A304="","",'Database (LECTURE-RES-PRAC)'!A304))</f>
        <v/>
      </c>
      <c r="B309" s="119" t="str">
        <f>IF(B$6="LECTURE","",IF('Database (LECTURE-RES-PRAC)'!B304="","",'Database (LECTURE-RES-PRAC)'!B304))</f>
        <v/>
      </c>
      <c r="C309" s="119" t="str">
        <f>IF(C$6="LECTURE","",IF('Database (LECTURE-RES-PRAC)'!C304="","",'Database (LECTURE-RES-PRAC)'!C304))</f>
        <v/>
      </c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116" t="str">
        <f t="shared" si="132"/>
        <v/>
      </c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116" t="str">
        <f t="shared" si="133"/>
        <v/>
      </c>
      <c r="Z309" s="57"/>
      <c r="AA309" s="57"/>
      <c r="AB309" s="57"/>
      <c r="AC309" s="57"/>
      <c r="AD309" s="57"/>
      <c r="AE309" s="57"/>
      <c r="AF309" s="57"/>
      <c r="AG309" s="57"/>
      <c r="AH309" s="57"/>
      <c r="AI309" s="57"/>
      <c r="AJ309" s="117" t="str">
        <f t="shared" si="134"/>
        <v/>
      </c>
      <c r="AK309" s="120" t="str">
        <f t="shared" si="135"/>
        <v/>
      </c>
      <c r="AL309" s="92" t="str">
        <f t="shared" si="136"/>
        <v/>
      </c>
      <c r="AM309" s="92" t="str">
        <f t="shared" si="137"/>
        <v/>
      </c>
      <c r="AN309" s="120" t="str">
        <f t="shared" si="138"/>
        <v/>
      </c>
      <c r="AO309" s="92" t="str">
        <f t="shared" si="139"/>
        <v/>
      </c>
      <c r="AP309" s="92" t="str">
        <f t="shared" si="140"/>
        <v/>
      </c>
      <c r="AQ309" s="120" t="str">
        <f t="shared" si="141"/>
        <v/>
      </c>
      <c r="AR309" s="92" t="str">
        <f t="shared" si="142"/>
        <v/>
      </c>
      <c r="AS309" s="92" t="str">
        <f t="shared" si="143"/>
        <v/>
      </c>
      <c r="AT309" s="120" t="str">
        <f t="shared" si="144"/>
        <v/>
      </c>
      <c r="AU309" s="92" t="str">
        <f t="shared" si="145"/>
        <v/>
      </c>
      <c r="AV309" s="92" t="str">
        <f t="shared" si="146"/>
        <v/>
      </c>
      <c r="AW309" s="120" t="str">
        <f t="shared" si="147"/>
        <v/>
      </c>
      <c r="AX309" s="92" t="str">
        <f t="shared" si="148"/>
        <v/>
      </c>
      <c r="AY309" s="92" t="str">
        <f t="shared" si="149"/>
        <v/>
      </c>
      <c r="AZ309" s="91" t="str">
        <f t="shared" si="150"/>
        <v/>
      </c>
      <c r="BA309" s="92" t="str">
        <f t="shared" si="151"/>
        <v/>
      </c>
      <c r="BB309" s="92" t="str">
        <f t="shared" si="152"/>
        <v/>
      </c>
      <c r="BC309" s="91" t="str">
        <f t="shared" si="153"/>
        <v/>
      </c>
      <c r="BD309" s="92" t="str">
        <f t="shared" si="154"/>
        <v/>
      </c>
      <c r="BE309" s="92" t="str">
        <f t="shared" si="155"/>
        <v/>
      </c>
      <c r="BF309" s="91" t="str">
        <f t="shared" si="156"/>
        <v/>
      </c>
      <c r="BG309" s="92" t="str">
        <f t="shared" si="157"/>
        <v/>
      </c>
      <c r="BH309" s="92" t="str">
        <f t="shared" si="158"/>
        <v/>
      </c>
      <c r="BI309" s="91" t="str">
        <f t="shared" si="159"/>
        <v/>
      </c>
      <c r="BJ309" s="92" t="str">
        <f t="shared" si="160"/>
        <v/>
      </c>
      <c r="BK309" s="92" t="str">
        <f t="shared" si="161"/>
        <v/>
      </c>
      <c r="BL309" s="91" t="str">
        <f t="shared" si="162"/>
        <v/>
      </c>
      <c r="BM309" s="92" t="str">
        <f t="shared" si="163"/>
        <v/>
      </c>
      <c r="BN309" s="92" t="str">
        <f t="shared" si="164"/>
        <v/>
      </c>
    </row>
    <row r="310" spans="1:66" ht="15.75" customHeight="1">
      <c r="A310" s="119" t="str">
        <f>IF(A$6="LECTURE","",IF('Database (LECTURE-RES-PRAC)'!A305="","",'Database (LECTURE-RES-PRAC)'!A305))</f>
        <v/>
      </c>
      <c r="B310" s="119" t="str">
        <f>IF(B$6="LECTURE","",IF('Database (LECTURE-RES-PRAC)'!B305="","",'Database (LECTURE-RES-PRAC)'!B305))</f>
        <v/>
      </c>
      <c r="C310" s="119" t="str">
        <f>IF(C$6="LECTURE","",IF('Database (LECTURE-RES-PRAC)'!C305="","",'Database (LECTURE-RES-PRAC)'!C305))</f>
        <v/>
      </c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116" t="str">
        <f t="shared" si="132"/>
        <v/>
      </c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116" t="str">
        <f t="shared" si="133"/>
        <v/>
      </c>
      <c r="Z310" s="57"/>
      <c r="AA310" s="57"/>
      <c r="AB310" s="57"/>
      <c r="AC310" s="57"/>
      <c r="AD310" s="57"/>
      <c r="AE310" s="57"/>
      <c r="AF310" s="57"/>
      <c r="AG310" s="57"/>
      <c r="AH310" s="57"/>
      <c r="AI310" s="57"/>
      <c r="AJ310" s="117" t="str">
        <f t="shared" si="134"/>
        <v/>
      </c>
      <c r="AK310" s="120" t="str">
        <f t="shared" si="135"/>
        <v/>
      </c>
      <c r="AL310" s="92" t="str">
        <f t="shared" si="136"/>
        <v/>
      </c>
      <c r="AM310" s="92" t="str">
        <f t="shared" si="137"/>
        <v/>
      </c>
      <c r="AN310" s="120" t="str">
        <f t="shared" si="138"/>
        <v/>
      </c>
      <c r="AO310" s="92" t="str">
        <f t="shared" si="139"/>
        <v/>
      </c>
      <c r="AP310" s="92" t="str">
        <f t="shared" si="140"/>
        <v/>
      </c>
      <c r="AQ310" s="120" t="str">
        <f t="shared" si="141"/>
        <v/>
      </c>
      <c r="AR310" s="92" t="str">
        <f t="shared" si="142"/>
        <v/>
      </c>
      <c r="AS310" s="92" t="str">
        <f t="shared" si="143"/>
        <v/>
      </c>
      <c r="AT310" s="120" t="str">
        <f t="shared" si="144"/>
        <v/>
      </c>
      <c r="AU310" s="92" t="str">
        <f t="shared" si="145"/>
        <v/>
      </c>
      <c r="AV310" s="92" t="str">
        <f t="shared" si="146"/>
        <v/>
      </c>
      <c r="AW310" s="120" t="str">
        <f t="shared" si="147"/>
        <v/>
      </c>
      <c r="AX310" s="92" t="str">
        <f t="shared" si="148"/>
        <v/>
      </c>
      <c r="AY310" s="92" t="str">
        <f t="shared" si="149"/>
        <v/>
      </c>
      <c r="AZ310" s="91" t="str">
        <f t="shared" si="150"/>
        <v/>
      </c>
      <c r="BA310" s="92" t="str">
        <f t="shared" si="151"/>
        <v/>
      </c>
      <c r="BB310" s="92" t="str">
        <f t="shared" si="152"/>
        <v/>
      </c>
      <c r="BC310" s="91" t="str">
        <f t="shared" si="153"/>
        <v/>
      </c>
      <c r="BD310" s="92" t="str">
        <f t="shared" si="154"/>
        <v/>
      </c>
      <c r="BE310" s="92" t="str">
        <f t="shared" si="155"/>
        <v/>
      </c>
      <c r="BF310" s="91" t="str">
        <f t="shared" si="156"/>
        <v/>
      </c>
      <c r="BG310" s="92" t="str">
        <f t="shared" si="157"/>
        <v/>
      </c>
      <c r="BH310" s="92" t="str">
        <f t="shared" si="158"/>
        <v/>
      </c>
      <c r="BI310" s="91" t="str">
        <f t="shared" si="159"/>
        <v/>
      </c>
      <c r="BJ310" s="92" t="str">
        <f t="shared" si="160"/>
        <v/>
      </c>
      <c r="BK310" s="92" t="str">
        <f t="shared" si="161"/>
        <v/>
      </c>
      <c r="BL310" s="91" t="str">
        <f t="shared" si="162"/>
        <v/>
      </c>
      <c r="BM310" s="92" t="str">
        <f t="shared" si="163"/>
        <v/>
      </c>
      <c r="BN310" s="92" t="str">
        <f t="shared" si="164"/>
        <v/>
      </c>
    </row>
    <row r="311" spans="1:66" ht="15.75" customHeight="1">
      <c r="A311" s="119" t="str">
        <f>IF(A$6="LECTURE","",IF('Database (LECTURE-RES-PRAC)'!A306="","",'Database (LECTURE-RES-PRAC)'!A306))</f>
        <v/>
      </c>
      <c r="B311" s="119" t="str">
        <f>IF(B$6="LECTURE","",IF('Database (LECTURE-RES-PRAC)'!B306="","",'Database (LECTURE-RES-PRAC)'!B306))</f>
        <v/>
      </c>
      <c r="C311" s="119" t="str">
        <f>IF(C$6="LECTURE","",IF('Database (LECTURE-RES-PRAC)'!C306="","",'Database (LECTURE-RES-PRAC)'!C306))</f>
        <v/>
      </c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116" t="str">
        <f t="shared" si="132"/>
        <v/>
      </c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116" t="str">
        <f t="shared" si="133"/>
        <v/>
      </c>
      <c r="Z311" s="57"/>
      <c r="AA311" s="57"/>
      <c r="AB311" s="57"/>
      <c r="AC311" s="57"/>
      <c r="AD311" s="57"/>
      <c r="AE311" s="57"/>
      <c r="AF311" s="57"/>
      <c r="AG311" s="57"/>
      <c r="AH311" s="57"/>
      <c r="AI311" s="57"/>
      <c r="AJ311" s="117" t="str">
        <f t="shared" si="134"/>
        <v/>
      </c>
      <c r="AK311" s="120" t="str">
        <f t="shared" si="135"/>
        <v/>
      </c>
      <c r="AL311" s="92" t="str">
        <f t="shared" si="136"/>
        <v/>
      </c>
      <c r="AM311" s="92" t="str">
        <f t="shared" si="137"/>
        <v/>
      </c>
      <c r="AN311" s="120" t="str">
        <f t="shared" si="138"/>
        <v/>
      </c>
      <c r="AO311" s="92" t="str">
        <f t="shared" si="139"/>
        <v/>
      </c>
      <c r="AP311" s="92" t="str">
        <f t="shared" si="140"/>
        <v/>
      </c>
      <c r="AQ311" s="120" t="str">
        <f t="shared" si="141"/>
        <v/>
      </c>
      <c r="AR311" s="92" t="str">
        <f t="shared" si="142"/>
        <v/>
      </c>
      <c r="AS311" s="92" t="str">
        <f t="shared" si="143"/>
        <v/>
      </c>
      <c r="AT311" s="120" t="str">
        <f t="shared" si="144"/>
        <v/>
      </c>
      <c r="AU311" s="92" t="str">
        <f t="shared" si="145"/>
        <v/>
      </c>
      <c r="AV311" s="92" t="str">
        <f t="shared" si="146"/>
        <v/>
      </c>
      <c r="AW311" s="120" t="str">
        <f t="shared" si="147"/>
        <v/>
      </c>
      <c r="AX311" s="92" t="str">
        <f t="shared" si="148"/>
        <v/>
      </c>
      <c r="AY311" s="92" t="str">
        <f t="shared" si="149"/>
        <v/>
      </c>
      <c r="AZ311" s="91" t="str">
        <f t="shared" si="150"/>
        <v/>
      </c>
      <c r="BA311" s="92" t="str">
        <f t="shared" si="151"/>
        <v/>
      </c>
      <c r="BB311" s="92" t="str">
        <f t="shared" si="152"/>
        <v/>
      </c>
      <c r="BC311" s="91" t="str">
        <f t="shared" si="153"/>
        <v/>
      </c>
      <c r="BD311" s="92" t="str">
        <f t="shared" si="154"/>
        <v/>
      </c>
      <c r="BE311" s="92" t="str">
        <f t="shared" si="155"/>
        <v/>
      </c>
      <c r="BF311" s="91" t="str">
        <f t="shared" si="156"/>
        <v/>
      </c>
      <c r="BG311" s="92" t="str">
        <f t="shared" si="157"/>
        <v/>
      </c>
      <c r="BH311" s="92" t="str">
        <f t="shared" si="158"/>
        <v/>
      </c>
      <c r="BI311" s="91" t="str">
        <f t="shared" si="159"/>
        <v/>
      </c>
      <c r="BJ311" s="92" t="str">
        <f t="shared" si="160"/>
        <v/>
      </c>
      <c r="BK311" s="92" t="str">
        <f t="shared" si="161"/>
        <v/>
      </c>
      <c r="BL311" s="91" t="str">
        <f t="shared" si="162"/>
        <v/>
      </c>
      <c r="BM311" s="92" t="str">
        <f t="shared" si="163"/>
        <v/>
      </c>
      <c r="BN311" s="92" t="str">
        <f t="shared" si="164"/>
        <v/>
      </c>
    </row>
    <row r="312" spans="1:66" ht="15.75" customHeight="1">
      <c r="A312" s="119" t="str">
        <f>IF(A$6="LECTURE","",IF('Database (LECTURE-RES-PRAC)'!A307="","",'Database (LECTURE-RES-PRAC)'!A307))</f>
        <v/>
      </c>
      <c r="B312" s="119" t="str">
        <f>IF(B$6="LECTURE","",IF('Database (LECTURE-RES-PRAC)'!B307="","",'Database (LECTURE-RES-PRAC)'!B307))</f>
        <v/>
      </c>
      <c r="C312" s="119" t="str">
        <f>IF(C$6="LECTURE","",IF('Database (LECTURE-RES-PRAC)'!C307="","",'Database (LECTURE-RES-PRAC)'!C307))</f>
        <v/>
      </c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116" t="str">
        <f t="shared" si="132"/>
        <v/>
      </c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116" t="str">
        <f t="shared" si="133"/>
        <v/>
      </c>
      <c r="Z312" s="57"/>
      <c r="AA312" s="57"/>
      <c r="AB312" s="57"/>
      <c r="AC312" s="57"/>
      <c r="AD312" s="57"/>
      <c r="AE312" s="57"/>
      <c r="AF312" s="57"/>
      <c r="AG312" s="57"/>
      <c r="AH312" s="57"/>
      <c r="AI312" s="57"/>
      <c r="AJ312" s="117" t="str">
        <f t="shared" si="134"/>
        <v/>
      </c>
      <c r="AK312" s="120" t="str">
        <f t="shared" si="135"/>
        <v/>
      </c>
      <c r="AL312" s="92" t="str">
        <f t="shared" si="136"/>
        <v/>
      </c>
      <c r="AM312" s="92" t="str">
        <f t="shared" si="137"/>
        <v/>
      </c>
      <c r="AN312" s="120" t="str">
        <f t="shared" si="138"/>
        <v/>
      </c>
      <c r="AO312" s="92" t="str">
        <f t="shared" si="139"/>
        <v/>
      </c>
      <c r="AP312" s="92" t="str">
        <f t="shared" si="140"/>
        <v/>
      </c>
      <c r="AQ312" s="120" t="str">
        <f t="shared" si="141"/>
        <v/>
      </c>
      <c r="AR312" s="92" t="str">
        <f t="shared" si="142"/>
        <v/>
      </c>
      <c r="AS312" s="92" t="str">
        <f t="shared" si="143"/>
        <v/>
      </c>
      <c r="AT312" s="120" t="str">
        <f t="shared" si="144"/>
        <v/>
      </c>
      <c r="AU312" s="92" t="str">
        <f t="shared" si="145"/>
        <v/>
      </c>
      <c r="AV312" s="92" t="str">
        <f t="shared" si="146"/>
        <v/>
      </c>
      <c r="AW312" s="120" t="str">
        <f t="shared" si="147"/>
        <v/>
      </c>
      <c r="AX312" s="92" t="str">
        <f t="shared" si="148"/>
        <v/>
      </c>
      <c r="AY312" s="92" t="str">
        <f t="shared" si="149"/>
        <v/>
      </c>
      <c r="AZ312" s="91" t="str">
        <f t="shared" si="150"/>
        <v/>
      </c>
      <c r="BA312" s="92" t="str">
        <f t="shared" si="151"/>
        <v/>
      </c>
      <c r="BB312" s="92" t="str">
        <f t="shared" si="152"/>
        <v/>
      </c>
      <c r="BC312" s="91" t="str">
        <f t="shared" si="153"/>
        <v/>
      </c>
      <c r="BD312" s="92" t="str">
        <f t="shared" si="154"/>
        <v/>
      </c>
      <c r="BE312" s="92" t="str">
        <f t="shared" si="155"/>
        <v/>
      </c>
      <c r="BF312" s="91" t="str">
        <f t="shared" si="156"/>
        <v/>
      </c>
      <c r="BG312" s="92" t="str">
        <f t="shared" si="157"/>
        <v/>
      </c>
      <c r="BH312" s="92" t="str">
        <f t="shared" si="158"/>
        <v/>
      </c>
      <c r="BI312" s="91" t="str">
        <f t="shared" si="159"/>
        <v/>
      </c>
      <c r="BJ312" s="92" t="str">
        <f t="shared" si="160"/>
        <v/>
      </c>
      <c r="BK312" s="92" t="str">
        <f t="shared" si="161"/>
        <v/>
      </c>
      <c r="BL312" s="91" t="str">
        <f t="shared" si="162"/>
        <v/>
      </c>
      <c r="BM312" s="92" t="str">
        <f t="shared" si="163"/>
        <v/>
      </c>
      <c r="BN312" s="92" t="str">
        <f t="shared" si="164"/>
        <v/>
      </c>
    </row>
    <row r="313" spans="1:66" ht="15.75" customHeight="1">
      <c r="A313" s="119" t="str">
        <f>IF(A$6="LECTURE","",IF('Database (LECTURE-RES-PRAC)'!A308="","",'Database (LECTURE-RES-PRAC)'!A308))</f>
        <v/>
      </c>
      <c r="B313" s="119" t="str">
        <f>IF(B$6="LECTURE","",IF('Database (LECTURE-RES-PRAC)'!B308="","",'Database (LECTURE-RES-PRAC)'!B308))</f>
        <v/>
      </c>
      <c r="C313" s="119" t="str">
        <f>IF(C$6="LECTURE","",IF('Database (LECTURE-RES-PRAC)'!C308="","",'Database (LECTURE-RES-PRAC)'!C308))</f>
        <v/>
      </c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116" t="str">
        <f t="shared" si="132"/>
        <v/>
      </c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116" t="str">
        <f t="shared" si="133"/>
        <v/>
      </c>
      <c r="Z313" s="57"/>
      <c r="AA313" s="57"/>
      <c r="AB313" s="57"/>
      <c r="AC313" s="57"/>
      <c r="AD313" s="57"/>
      <c r="AE313" s="57"/>
      <c r="AF313" s="57"/>
      <c r="AG313" s="57"/>
      <c r="AH313" s="57"/>
      <c r="AI313" s="57"/>
      <c r="AJ313" s="117" t="str">
        <f t="shared" si="134"/>
        <v/>
      </c>
      <c r="AK313" s="120" t="str">
        <f t="shared" si="135"/>
        <v/>
      </c>
      <c r="AL313" s="92" t="str">
        <f t="shared" si="136"/>
        <v/>
      </c>
      <c r="AM313" s="92" t="str">
        <f t="shared" si="137"/>
        <v/>
      </c>
      <c r="AN313" s="120" t="str">
        <f t="shared" si="138"/>
        <v/>
      </c>
      <c r="AO313" s="92" t="str">
        <f t="shared" si="139"/>
        <v/>
      </c>
      <c r="AP313" s="92" t="str">
        <f t="shared" si="140"/>
        <v/>
      </c>
      <c r="AQ313" s="120" t="str">
        <f t="shared" si="141"/>
        <v/>
      </c>
      <c r="AR313" s="92" t="str">
        <f t="shared" si="142"/>
        <v/>
      </c>
      <c r="AS313" s="92" t="str">
        <f t="shared" si="143"/>
        <v/>
      </c>
      <c r="AT313" s="120" t="str">
        <f t="shared" si="144"/>
        <v/>
      </c>
      <c r="AU313" s="92" t="str">
        <f t="shared" si="145"/>
        <v/>
      </c>
      <c r="AV313" s="92" t="str">
        <f t="shared" si="146"/>
        <v/>
      </c>
      <c r="AW313" s="120" t="str">
        <f t="shared" si="147"/>
        <v/>
      </c>
      <c r="AX313" s="92" t="str">
        <f t="shared" si="148"/>
        <v/>
      </c>
      <c r="AY313" s="92" t="str">
        <f t="shared" si="149"/>
        <v/>
      </c>
      <c r="AZ313" s="91" t="str">
        <f t="shared" si="150"/>
        <v/>
      </c>
      <c r="BA313" s="92" t="str">
        <f t="shared" si="151"/>
        <v/>
      </c>
      <c r="BB313" s="92" t="str">
        <f t="shared" si="152"/>
        <v/>
      </c>
      <c r="BC313" s="91" t="str">
        <f t="shared" si="153"/>
        <v/>
      </c>
      <c r="BD313" s="92" t="str">
        <f t="shared" si="154"/>
        <v/>
      </c>
      <c r="BE313" s="92" t="str">
        <f t="shared" si="155"/>
        <v/>
      </c>
      <c r="BF313" s="91" t="str">
        <f t="shared" si="156"/>
        <v/>
      </c>
      <c r="BG313" s="92" t="str">
        <f t="shared" si="157"/>
        <v/>
      </c>
      <c r="BH313" s="92" t="str">
        <f t="shared" si="158"/>
        <v/>
      </c>
      <c r="BI313" s="91" t="str">
        <f t="shared" si="159"/>
        <v/>
      </c>
      <c r="BJ313" s="92" t="str">
        <f t="shared" si="160"/>
        <v/>
      </c>
      <c r="BK313" s="92" t="str">
        <f t="shared" si="161"/>
        <v/>
      </c>
      <c r="BL313" s="91" t="str">
        <f t="shared" si="162"/>
        <v/>
      </c>
      <c r="BM313" s="92" t="str">
        <f t="shared" si="163"/>
        <v/>
      </c>
      <c r="BN313" s="92" t="str">
        <f t="shared" si="164"/>
        <v/>
      </c>
    </row>
    <row r="314" spans="1:66" ht="15.75" customHeight="1">
      <c r="A314" s="119" t="str">
        <f>IF(A$6="LECTURE","",IF('Database (LECTURE-RES-PRAC)'!A309="","",'Database (LECTURE-RES-PRAC)'!A309))</f>
        <v/>
      </c>
      <c r="B314" s="119" t="str">
        <f>IF(B$6="LECTURE","",IF('Database (LECTURE-RES-PRAC)'!B309="","",'Database (LECTURE-RES-PRAC)'!B309))</f>
        <v/>
      </c>
      <c r="C314" s="119" t="str">
        <f>IF(C$6="LECTURE","",IF('Database (LECTURE-RES-PRAC)'!C309="","",'Database (LECTURE-RES-PRAC)'!C309))</f>
        <v/>
      </c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116" t="str">
        <f t="shared" si="132"/>
        <v/>
      </c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116" t="str">
        <f t="shared" si="133"/>
        <v/>
      </c>
      <c r="Z314" s="57"/>
      <c r="AA314" s="57"/>
      <c r="AB314" s="57"/>
      <c r="AC314" s="57"/>
      <c r="AD314" s="57"/>
      <c r="AE314" s="57"/>
      <c r="AF314" s="57"/>
      <c r="AG314" s="57"/>
      <c r="AH314" s="57"/>
      <c r="AI314" s="57"/>
      <c r="AJ314" s="117" t="str">
        <f t="shared" si="134"/>
        <v/>
      </c>
      <c r="AK314" s="120" t="str">
        <f t="shared" si="135"/>
        <v/>
      </c>
      <c r="AL314" s="92" t="str">
        <f t="shared" si="136"/>
        <v/>
      </c>
      <c r="AM314" s="92" t="str">
        <f t="shared" si="137"/>
        <v/>
      </c>
      <c r="AN314" s="120" t="str">
        <f t="shared" si="138"/>
        <v/>
      </c>
      <c r="AO314" s="92" t="str">
        <f t="shared" si="139"/>
        <v/>
      </c>
      <c r="AP314" s="92" t="str">
        <f t="shared" si="140"/>
        <v/>
      </c>
      <c r="AQ314" s="120" t="str">
        <f t="shared" si="141"/>
        <v/>
      </c>
      <c r="AR314" s="92" t="str">
        <f t="shared" si="142"/>
        <v/>
      </c>
      <c r="AS314" s="92" t="str">
        <f t="shared" si="143"/>
        <v/>
      </c>
      <c r="AT314" s="120" t="str">
        <f t="shared" si="144"/>
        <v/>
      </c>
      <c r="AU314" s="92" t="str">
        <f t="shared" si="145"/>
        <v/>
      </c>
      <c r="AV314" s="92" t="str">
        <f t="shared" si="146"/>
        <v/>
      </c>
      <c r="AW314" s="120" t="str">
        <f t="shared" si="147"/>
        <v/>
      </c>
      <c r="AX314" s="92" t="str">
        <f t="shared" si="148"/>
        <v/>
      </c>
      <c r="AY314" s="92" t="str">
        <f t="shared" si="149"/>
        <v/>
      </c>
      <c r="AZ314" s="91" t="str">
        <f t="shared" si="150"/>
        <v/>
      </c>
      <c r="BA314" s="92" t="str">
        <f t="shared" si="151"/>
        <v/>
      </c>
      <c r="BB314" s="92" t="str">
        <f t="shared" si="152"/>
        <v/>
      </c>
      <c r="BC314" s="91" t="str">
        <f t="shared" si="153"/>
        <v/>
      </c>
      <c r="BD314" s="92" t="str">
        <f t="shared" si="154"/>
        <v/>
      </c>
      <c r="BE314" s="92" t="str">
        <f t="shared" si="155"/>
        <v/>
      </c>
      <c r="BF314" s="91" t="str">
        <f t="shared" si="156"/>
        <v/>
      </c>
      <c r="BG314" s="92" t="str">
        <f t="shared" si="157"/>
        <v/>
      </c>
      <c r="BH314" s="92" t="str">
        <f t="shared" si="158"/>
        <v/>
      </c>
      <c r="BI314" s="91" t="str">
        <f t="shared" si="159"/>
        <v/>
      </c>
      <c r="BJ314" s="92" t="str">
        <f t="shared" si="160"/>
        <v/>
      </c>
      <c r="BK314" s="92" t="str">
        <f t="shared" si="161"/>
        <v/>
      </c>
      <c r="BL314" s="91" t="str">
        <f t="shared" si="162"/>
        <v/>
      </c>
      <c r="BM314" s="92" t="str">
        <f t="shared" si="163"/>
        <v/>
      </c>
      <c r="BN314" s="92" t="str">
        <f t="shared" si="164"/>
        <v/>
      </c>
    </row>
    <row r="315" spans="1:66" ht="15.75" customHeight="1">
      <c r="A315" s="119" t="str">
        <f>IF(A$6="LECTURE","",IF('Database (LECTURE-RES-PRAC)'!A310="","",'Database (LECTURE-RES-PRAC)'!A310))</f>
        <v/>
      </c>
      <c r="B315" s="119" t="str">
        <f>IF(B$6="LECTURE","",IF('Database (LECTURE-RES-PRAC)'!B310="","",'Database (LECTURE-RES-PRAC)'!B310))</f>
        <v/>
      </c>
      <c r="C315" s="119" t="str">
        <f>IF(C$6="LECTURE","",IF('Database (LECTURE-RES-PRAC)'!C310="","",'Database (LECTURE-RES-PRAC)'!C310))</f>
        <v/>
      </c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116" t="str">
        <f t="shared" si="132"/>
        <v/>
      </c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116" t="str">
        <f t="shared" si="133"/>
        <v/>
      </c>
      <c r="Z315" s="57"/>
      <c r="AA315" s="57"/>
      <c r="AB315" s="57"/>
      <c r="AC315" s="57"/>
      <c r="AD315" s="57"/>
      <c r="AE315" s="57"/>
      <c r="AF315" s="57"/>
      <c r="AG315" s="57"/>
      <c r="AH315" s="57"/>
      <c r="AI315" s="57"/>
      <c r="AJ315" s="117" t="str">
        <f t="shared" si="134"/>
        <v/>
      </c>
      <c r="AK315" s="120" t="str">
        <f t="shared" si="135"/>
        <v/>
      </c>
      <c r="AL315" s="92" t="str">
        <f t="shared" si="136"/>
        <v/>
      </c>
      <c r="AM315" s="92" t="str">
        <f t="shared" si="137"/>
        <v/>
      </c>
      <c r="AN315" s="120" t="str">
        <f t="shared" si="138"/>
        <v/>
      </c>
      <c r="AO315" s="92" t="str">
        <f t="shared" si="139"/>
        <v/>
      </c>
      <c r="AP315" s="92" t="str">
        <f t="shared" si="140"/>
        <v/>
      </c>
      <c r="AQ315" s="120" t="str">
        <f t="shared" si="141"/>
        <v/>
      </c>
      <c r="AR315" s="92" t="str">
        <f t="shared" si="142"/>
        <v/>
      </c>
      <c r="AS315" s="92" t="str">
        <f t="shared" si="143"/>
        <v/>
      </c>
      <c r="AT315" s="120" t="str">
        <f t="shared" si="144"/>
        <v/>
      </c>
      <c r="AU315" s="92" t="str">
        <f t="shared" si="145"/>
        <v/>
      </c>
      <c r="AV315" s="92" t="str">
        <f t="shared" si="146"/>
        <v/>
      </c>
      <c r="AW315" s="120" t="str">
        <f t="shared" si="147"/>
        <v/>
      </c>
      <c r="AX315" s="92" t="str">
        <f t="shared" si="148"/>
        <v/>
      </c>
      <c r="AY315" s="92" t="str">
        <f t="shared" si="149"/>
        <v/>
      </c>
      <c r="AZ315" s="91" t="str">
        <f t="shared" si="150"/>
        <v/>
      </c>
      <c r="BA315" s="92" t="str">
        <f t="shared" si="151"/>
        <v/>
      </c>
      <c r="BB315" s="92" t="str">
        <f t="shared" si="152"/>
        <v/>
      </c>
      <c r="BC315" s="91" t="str">
        <f t="shared" si="153"/>
        <v/>
      </c>
      <c r="BD315" s="92" t="str">
        <f t="shared" si="154"/>
        <v/>
      </c>
      <c r="BE315" s="92" t="str">
        <f t="shared" si="155"/>
        <v/>
      </c>
      <c r="BF315" s="91" t="str">
        <f t="shared" si="156"/>
        <v/>
      </c>
      <c r="BG315" s="92" t="str">
        <f t="shared" si="157"/>
        <v/>
      </c>
      <c r="BH315" s="92" t="str">
        <f t="shared" si="158"/>
        <v/>
      </c>
      <c r="BI315" s="91" t="str">
        <f t="shared" si="159"/>
        <v/>
      </c>
      <c r="BJ315" s="92" t="str">
        <f t="shared" si="160"/>
        <v/>
      </c>
      <c r="BK315" s="92" t="str">
        <f t="shared" si="161"/>
        <v/>
      </c>
      <c r="BL315" s="91" t="str">
        <f t="shared" si="162"/>
        <v/>
      </c>
      <c r="BM315" s="92" t="str">
        <f t="shared" si="163"/>
        <v/>
      </c>
      <c r="BN315" s="92" t="str">
        <f t="shared" si="164"/>
        <v/>
      </c>
    </row>
    <row r="316" spans="1:66" ht="15.75" customHeight="1">
      <c r="A316" s="119" t="str">
        <f>IF(A$6="LECTURE","",IF('Database (LECTURE-RES-PRAC)'!A311="","",'Database (LECTURE-RES-PRAC)'!A311))</f>
        <v/>
      </c>
      <c r="B316" s="119" t="str">
        <f>IF(B$6="LECTURE","",IF('Database (LECTURE-RES-PRAC)'!B311="","",'Database (LECTURE-RES-PRAC)'!B311))</f>
        <v/>
      </c>
      <c r="C316" s="119" t="str">
        <f>IF(C$6="LECTURE","",IF('Database (LECTURE-RES-PRAC)'!C311="","",'Database (LECTURE-RES-PRAC)'!C311))</f>
        <v/>
      </c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116" t="str">
        <f t="shared" si="132"/>
        <v/>
      </c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116" t="str">
        <f t="shared" si="133"/>
        <v/>
      </c>
      <c r="Z316" s="57"/>
      <c r="AA316" s="57"/>
      <c r="AB316" s="57"/>
      <c r="AC316" s="57"/>
      <c r="AD316" s="57"/>
      <c r="AE316" s="57"/>
      <c r="AF316" s="57"/>
      <c r="AG316" s="57"/>
      <c r="AH316" s="57"/>
      <c r="AI316" s="57"/>
      <c r="AJ316" s="117" t="str">
        <f t="shared" si="134"/>
        <v/>
      </c>
      <c r="AK316" s="120" t="str">
        <f t="shared" si="135"/>
        <v/>
      </c>
      <c r="AL316" s="92" t="str">
        <f t="shared" si="136"/>
        <v/>
      </c>
      <c r="AM316" s="92" t="str">
        <f t="shared" si="137"/>
        <v/>
      </c>
      <c r="AN316" s="120" t="str">
        <f t="shared" si="138"/>
        <v/>
      </c>
      <c r="AO316" s="92" t="str">
        <f t="shared" si="139"/>
        <v/>
      </c>
      <c r="AP316" s="92" t="str">
        <f t="shared" si="140"/>
        <v/>
      </c>
      <c r="AQ316" s="120" t="str">
        <f t="shared" si="141"/>
        <v/>
      </c>
      <c r="AR316" s="92" t="str">
        <f t="shared" si="142"/>
        <v/>
      </c>
      <c r="AS316" s="92" t="str">
        <f t="shared" si="143"/>
        <v/>
      </c>
      <c r="AT316" s="120" t="str">
        <f t="shared" si="144"/>
        <v/>
      </c>
      <c r="AU316" s="92" t="str">
        <f t="shared" si="145"/>
        <v/>
      </c>
      <c r="AV316" s="92" t="str">
        <f t="shared" si="146"/>
        <v/>
      </c>
      <c r="AW316" s="120" t="str">
        <f t="shared" si="147"/>
        <v/>
      </c>
      <c r="AX316" s="92" t="str">
        <f t="shared" si="148"/>
        <v/>
      </c>
      <c r="AY316" s="92" t="str">
        <f t="shared" si="149"/>
        <v/>
      </c>
      <c r="AZ316" s="91" t="str">
        <f t="shared" si="150"/>
        <v/>
      </c>
      <c r="BA316" s="92" t="str">
        <f t="shared" si="151"/>
        <v/>
      </c>
      <c r="BB316" s="92" t="str">
        <f t="shared" si="152"/>
        <v/>
      </c>
      <c r="BC316" s="91" t="str">
        <f t="shared" si="153"/>
        <v/>
      </c>
      <c r="BD316" s="92" t="str">
        <f t="shared" si="154"/>
        <v/>
      </c>
      <c r="BE316" s="92" t="str">
        <f t="shared" si="155"/>
        <v/>
      </c>
      <c r="BF316" s="91" t="str">
        <f t="shared" si="156"/>
        <v/>
      </c>
      <c r="BG316" s="92" t="str">
        <f t="shared" si="157"/>
        <v/>
      </c>
      <c r="BH316" s="92" t="str">
        <f t="shared" si="158"/>
        <v/>
      </c>
      <c r="BI316" s="91" t="str">
        <f t="shared" si="159"/>
        <v/>
      </c>
      <c r="BJ316" s="92" t="str">
        <f t="shared" si="160"/>
        <v/>
      </c>
      <c r="BK316" s="92" t="str">
        <f t="shared" si="161"/>
        <v/>
      </c>
      <c r="BL316" s="91" t="str">
        <f t="shared" si="162"/>
        <v/>
      </c>
      <c r="BM316" s="92" t="str">
        <f t="shared" si="163"/>
        <v/>
      </c>
      <c r="BN316" s="92" t="str">
        <f t="shared" si="164"/>
        <v/>
      </c>
    </row>
    <row r="317" spans="1:66" ht="15.75" customHeight="1">
      <c r="A317" s="119" t="str">
        <f>IF(A$6="LECTURE","",IF('Database (LECTURE-RES-PRAC)'!A312="","",'Database (LECTURE-RES-PRAC)'!A312))</f>
        <v/>
      </c>
      <c r="B317" s="119" t="str">
        <f>IF(B$6="LECTURE","",IF('Database (LECTURE-RES-PRAC)'!B312="","",'Database (LECTURE-RES-PRAC)'!B312))</f>
        <v/>
      </c>
      <c r="C317" s="119" t="str">
        <f>IF(C$6="LECTURE","",IF('Database (LECTURE-RES-PRAC)'!C312="","",'Database (LECTURE-RES-PRAC)'!C312))</f>
        <v/>
      </c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116" t="str">
        <f t="shared" si="132"/>
        <v/>
      </c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116" t="str">
        <f t="shared" si="133"/>
        <v/>
      </c>
      <c r="Z317" s="57"/>
      <c r="AA317" s="57"/>
      <c r="AB317" s="57"/>
      <c r="AC317" s="57"/>
      <c r="AD317" s="57"/>
      <c r="AE317" s="57"/>
      <c r="AF317" s="57"/>
      <c r="AG317" s="57"/>
      <c r="AH317" s="57"/>
      <c r="AI317" s="57"/>
      <c r="AJ317" s="117" t="str">
        <f t="shared" si="134"/>
        <v/>
      </c>
      <c r="AK317" s="120" t="str">
        <f t="shared" si="135"/>
        <v/>
      </c>
      <c r="AL317" s="92" t="str">
        <f t="shared" si="136"/>
        <v/>
      </c>
      <c r="AM317" s="92" t="str">
        <f t="shared" si="137"/>
        <v/>
      </c>
      <c r="AN317" s="120" t="str">
        <f t="shared" si="138"/>
        <v/>
      </c>
      <c r="AO317" s="92" t="str">
        <f t="shared" si="139"/>
        <v/>
      </c>
      <c r="AP317" s="92" t="str">
        <f t="shared" si="140"/>
        <v/>
      </c>
      <c r="AQ317" s="120" t="str">
        <f t="shared" si="141"/>
        <v/>
      </c>
      <c r="AR317" s="92" t="str">
        <f t="shared" si="142"/>
        <v/>
      </c>
      <c r="AS317" s="92" t="str">
        <f t="shared" si="143"/>
        <v/>
      </c>
      <c r="AT317" s="120" t="str">
        <f t="shared" si="144"/>
        <v/>
      </c>
      <c r="AU317" s="92" t="str">
        <f t="shared" si="145"/>
        <v/>
      </c>
      <c r="AV317" s="92" t="str">
        <f t="shared" si="146"/>
        <v/>
      </c>
      <c r="AW317" s="120" t="str">
        <f t="shared" si="147"/>
        <v/>
      </c>
      <c r="AX317" s="92" t="str">
        <f t="shared" si="148"/>
        <v/>
      </c>
      <c r="AY317" s="92" t="str">
        <f t="shared" si="149"/>
        <v/>
      </c>
      <c r="AZ317" s="91" t="str">
        <f t="shared" si="150"/>
        <v/>
      </c>
      <c r="BA317" s="92" t="str">
        <f t="shared" si="151"/>
        <v/>
      </c>
      <c r="BB317" s="92" t="str">
        <f t="shared" si="152"/>
        <v/>
      </c>
      <c r="BC317" s="91" t="str">
        <f t="shared" si="153"/>
        <v/>
      </c>
      <c r="BD317" s="92" t="str">
        <f t="shared" si="154"/>
        <v/>
      </c>
      <c r="BE317" s="92" t="str">
        <f t="shared" si="155"/>
        <v/>
      </c>
      <c r="BF317" s="91" t="str">
        <f t="shared" si="156"/>
        <v/>
      </c>
      <c r="BG317" s="92" t="str">
        <f t="shared" si="157"/>
        <v/>
      </c>
      <c r="BH317" s="92" t="str">
        <f t="shared" si="158"/>
        <v/>
      </c>
      <c r="BI317" s="91" t="str">
        <f t="shared" si="159"/>
        <v/>
      </c>
      <c r="BJ317" s="92" t="str">
        <f t="shared" si="160"/>
        <v/>
      </c>
      <c r="BK317" s="92" t="str">
        <f t="shared" si="161"/>
        <v/>
      </c>
      <c r="BL317" s="91" t="str">
        <f t="shared" si="162"/>
        <v/>
      </c>
      <c r="BM317" s="92" t="str">
        <f t="shared" si="163"/>
        <v/>
      </c>
      <c r="BN317" s="92" t="str">
        <f t="shared" si="164"/>
        <v/>
      </c>
    </row>
    <row r="318" spans="1:66" ht="15.75" customHeight="1">
      <c r="A318" s="119" t="str">
        <f>IF(A$6="LECTURE","",IF('Database (LECTURE-RES-PRAC)'!A313="","",'Database (LECTURE-RES-PRAC)'!A313))</f>
        <v/>
      </c>
      <c r="B318" s="119" t="str">
        <f>IF(B$6="LECTURE","",IF('Database (LECTURE-RES-PRAC)'!B313="","",'Database (LECTURE-RES-PRAC)'!B313))</f>
        <v/>
      </c>
      <c r="C318" s="119" t="str">
        <f>IF(C$6="LECTURE","",IF('Database (LECTURE-RES-PRAC)'!C313="","",'Database (LECTURE-RES-PRAC)'!C313))</f>
        <v/>
      </c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116" t="str">
        <f t="shared" si="132"/>
        <v/>
      </c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116" t="str">
        <f t="shared" si="133"/>
        <v/>
      </c>
      <c r="Z318" s="57"/>
      <c r="AA318" s="57"/>
      <c r="AB318" s="57"/>
      <c r="AC318" s="57"/>
      <c r="AD318" s="57"/>
      <c r="AE318" s="57"/>
      <c r="AF318" s="57"/>
      <c r="AG318" s="57"/>
      <c r="AH318" s="57"/>
      <c r="AI318" s="57"/>
      <c r="AJ318" s="117" t="str">
        <f t="shared" si="134"/>
        <v/>
      </c>
      <c r="AK318" s="120" t="str">
        <f t="shared" si="135"/>
        <v/>
      </c>
      <c r="AL318" s="92" t="str">
        <f t="shared" si="136"/>
        <v/>
      </c>
      <c r="AM318" s="92" t="str">
        <f t="shared" si="137"/>
        <v/>
      </c>
      <c r="AN318" s="120" t="str">
        <f t="shared" si="138"/>
        <v/>
      </c>
      <c r="AO318" s="92" t="str">
        <f t="shared" si="139"/>
        <v/>
      </c>
      <c r="AP318" s="92" t="str">
        <f t="shared" si="140"/>
        <v/>
      </c>
      <c r="AQ318" s="120" t="str">
        <f t="shared" si="141"/>
        <v/>
      </c>
      <c r="AR318" s="92" t="str">
        <f t="shared" si="142"/>
        <v/>
      </c>
      <c r="AS318" s="92" t="str">
        <f t="shared" si="143"/>
        <v/>
      </c>
      <c r="AT318" s="120" t="str">
        <f t="shared" si="144"/>
        <v/>
      </c>
      <c r="AU318" s="92" t="str">
        <f t="shared" si="145"/>
        <v/>
      </c>
      <c r="AV318" s="92" t="str">
        <f t="shared" si="146"/>
        <v/>
      </c>
      <c r="AW318" s="120" t="str">
        <f t="shared" si="147"/>
        <v/>
      </c>
      <c r="AX318" s="92" t="str">
        <f t="shared" si="148"/>
        <v/>
      </c>
      <c r="AY318" s="92" t="str">
        <f t="shared" si="149"/>
        <v/>
      </c>
      <c r="AZ318" s="91" t="str">
        <f t="shared" si="150"/>
        <v/>
      </c>
      <c r="BA318" s="92" t="str">
        <f t="shared" si="151"/>
        <v/>
      </c>
      <c r="BB318" s="92" t="str">
        <f t="shared" si="152"/>
        <v/>
      </c>
      <c r="BC318" s="91" t="str">
        <f t="shared" si="153"/>
        <v/>
      </c>
      <c r="BD318" s="92" t="str">
        <f t="shared" si="154"/>
        <v/>
      </c>
      <c r="BE318" s="92" t="str">
        <f t="shared" si="155"/>
        <v/>
      </c>
      <c r="BF318" s="91" t="str">
        <f t="shared" si="156"/>
        <v/>
      </c>
      <c r="BG318" s="92" t="str">
        <f t="shared" si="157"/>
        <v/>
      </c>
      <c r="BH318" s="92" t="str">
        <f t="shared" si="158"/>
        <v/>
      </c>
      <c r="BI318" s="91" t="str">
        <f t="shared" si="159"/>
        <v/>
      </c>
      <c r="BJ318" s="92" t="str">
        <f t="shared" si="160"/>
        <v/>
      </c>
      <c r="BK318" s="92" t="str">
        <f t="shared" si="161"/>
        <v/>
      </c>
      <c r="BL318" s="91" t="str">
        <f t="shared" si="162"/>
        <v/>
      </c>
      <c r="BM318" s="92" t="str">
        <f t="shared" si="163"/>
        <v/>
      </c>
      <c r="BN318" s="92" t="str">
        <f t="shared" si="164"/>
        <v/>
      </c>
    </row>
    <row r="319" spans="1:66" ht="15.75" customHeight="1">
      <c r="A319" s="119" t="str">
        <f>IF(A$6="LECTURE","",IF('Database (LECTURE-RES-PRAC)'!A314="","",'Database (LECTURE-RES-PRAC)'!A314))</f>
        <v/>
      </c>
      <c r="B319" s="119" t="str">
        <f>IF(B$6="LECTURE","",IF('Database (LECTURE-RES-PRAC)'!B314="","",'Database (LECTURE-RES-PRAC)'!B314))</f>
        <v/>
      </c>
      <c r="C319" s="119" t="str">
        <f>IF(C$6="LECTURE","",IF('Database (LECTURE-RES-PRAC)'!C314="","",'Database (LECTURE-RES-PRAC)'!C314))</f>
        <v/>
      </c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116" t="str">
        <f t="shared" si="132"/>
        <v/>
      </c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116" t="str">
        <f t="shared" si="133"/>
        <v/>
      </c>
      <c r="Z319" s="57"/>
      <c r="AA319" s="57"/>
      <c r="AB319" s="57"/>
      <c r="AC319" s="57"/>
      <c r="AD319" s="57"/>
      <c r="AE319" s="57"/>
      <c r="AF319" s="57"/>
      <c r="AG319" s="57"/>
      <c r="AH319" s="57"/>
      <c r="AI319" s="57"/>
      <c r="AJ319" s="117" t="str">
        <f t="shared" si="134"/>
        <v/>
      </c>
      <c r="AK319" s="120" t="str">
        <f t="shared" si="135"/>
        <v/>
      </c>
      <c r="AL319" s="92" t="str">
        <f t="shared" si="136"/>
        <v/>
      </c>
      <c r="AM319" s="92" t="str">
        <f t="shared" si="137"/>
        <v/>
      </c>
      <c r="AN319" s="120" t="str">
        <f t="shared" si="138"/>
        <v/>
      </c>
      <c r="AO319" s="92" t="str">
        <f t="shared" si="139"/>
        <v/>
      </c>
      <c r="AP319" s="92" t="str">
        <f t="shared" si="140"/>
        <v/>
      </c>
      <c r="AQ319" s="120" t="str">
        <f t="shared" si="141"/>
        <v/>
      </c>
      <c r="AR319" s="92" t="str">
        <f t="shared" si="142"/>
        <v/>
      </c>
      <c r="AS319" s="92" t="str">
        <f t="shared" si="143"/>
        <v/>
      </c>
      <c r="AT319" s="120" t="str">
        <f t="shared" si="144"/>
        <v/>
      </c>
      <c r="AU319" s="92" t="str">
        <f t="shared" si="145"/>
        <v/>
      </c>
      <c r="AV319" s="92" t="str">
        <f t="shared" si="146"/>
        <v/>
      </c>
      <c r="AW319" s="120" t="str">
        <f t="shared" si="147"/>
        <v/>
      </c>
      <c r="AX319" s="92" t="str">
        <f t="shared" si="148"/>
        <v/>
      </c>
      <c r="AY319" s="92" t="str">
        <f t="shared" si="149"/>
        <v/>
      </c>
      <c r="AZ319" s="91" t="str">
        <f t="shared" si="150"/>
        <v/>
      </c>
      <c r="BA319" s="92" t="str">
        <f t="shared" si="151"/>
        <v/>
      </c>
      <c r="BB319" s="92" t="str">
        <f t="shared" si="152"/>
        <v/>
      </c>
      <c r="BC319" s="91" t="str">
        <f t="shared" si="153"/>
        <v/>
      </c>
      <c r="BD319" s="92" t="str">
        <f t="shared" si="154"/>
        <v/>
      </c>
      <c r="BE319" s="92" t="str">
        <f t="shared" si="155"/>
        <v/>
      </c>
      <c r="BF319" s="91" t="str">
        <f t="shared" si="156"/>
        <v/>
      </c>
      <c r="BG319" s="92" t="str">
        <f t="shared" si="157"/>
        <v/>
      </c>
      <c r="BH319" s="92" t="str">
        <f t="shared" si="158"/>
        <v/>
      </c>
      <c r="BI319" s="91" t="str">
        <f t="shared" si="159"/>
        <v/>
      </c>
      <c r="BJ319" s="92" t="str">
        <f t="shared" si="160"/>
        <v/>
      </c>
      <c r="BK319" s="92" t="str">
        <f t="shared" si="161"/>
        <v/>
      </c>
      <c r="BL319" s="91" t="str">
        <f t="shared" si="162"/>
        <v/>
      </c>
      <c r="BM319" s="92" t="str">
        <f t="shared" si="163"/>
        <v/>
      </c>
      <c r="BN319" s="92" t="str">
        <f t="shared" si="164"/>
        <v/>
      </c>
    </row>
    <row r="320" spans="1:66" ht="15.75" customHeight="1">
      <c r="A320" s="119" t="str">
        <f>IF(A$6="LECTURE","",IF('Database (LECTURE-RES-PRAC)'!A315="","",'Database (LECTURE-RES-PRAC)'!A315))</f>
        <v/>
      </c>
      <c r="B320" s="119" t="str">
        <f>IF(B$6="LECTURE","",IF('Database (LECTURE-RES-PRAC)'!B315="","",'Database (LECTURE-RES-PRAC)'!B315))</f>
        <v/>
      </c>
      <c r="C320" s="119" t="str">
        <f>IF(C$6="LECTURE","",IF('Database (LECTURE-RES-PRAC)'!C315="","",'Database (LECTURE-RES-PRAC)'!C315))</f>
        <v/>
      </c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116" t="str">
        <f t="shared" si="132"/>
        <v/>
      </c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116" t="str">
        <f t="shared" si="133"/>
        <v/>
      </c>
      <c r="Z320" s="57"/>
      <c r="AA320" s="57"/>
      <c r="AB320" s="57"/>
      <c r="AC320" s="57"/>
      <c r="AD320" s="57"/>
      <c r="AE320" s="57"/>
      <c r="AF320" s="57"/>
      <c r="AG320" s="57"/>
      <c r="AH320" s="57"/>
      <c r="AI320" s="57"/>
      <c r="AJ320" s="117" t="str">
        <f t="shared" si="134"/>
        <v/>
      </c>
      <c r="AK320" s="120" t="str">
        <f t="shared" si="135"/>
        <v/>
      </c>
      <c r="AL320" s="92" t="str">
        <f t="shared" si="136"/>
        <v/>
      </c>
      <c r="AM320" s="92" t="str">
        <f t="shared" si="137"/>
        <v/>
      </c>
      <c r="AN320" s="120" t="str">
        <f t="shared" si="138"/>
        <v/>
      </c>
      <c r="AO320" s="92" t="str">
        <f t="shared" si="139"/>
        <v/>
      </c>
      <c r="AP320" s="92" t="str">
        <f t="shared" si="140"/>
        <v/>
      </c>
      <c r="AQ320" s="120" t="str">
        <f t="shared" si="141"/>
        <v/>
      </c>
      <c r="AR320" s="92" t="str">
        <f t="shared" si="142"/>
        <v/>
      </c>
      <c r="AS320" s="92" t="str">
        <f t="shared" si="143"/>
        <v/>
      </c>
      <c r="AT320" s="120" t="str">
        <f t="shared" si="144"/>
        <v/>
      </c>
      <c r="AU320" s="92" t="str">
        <f t="shared" si="145"/>
        <v/>
      </c>
      <c r="AV320" s="92" t="str">
        <f t="shared" si="146"/>
        <v/>
      </c>
      <c r="AW320" s="120" t="str">
        <f t="shared" si="147"/>
        <v/>
      </c>
      <c r="AX320" s="92" t="str">
        <f t="shared" si="148"/>
        <v/>
      </c>
      <c r="AY320" s="92" t="str">
        <f t="shared" si="149"/>
        <v/>
      </c>
      <c r="AZ320" s="91" t="str">
        <f t="shared" si="150"/>
        <v/>
      </c>
      <c r="BA320" s="92" t="str">
        <f t="shared" si="151"/>
        <v/>
      </c>
      <c r="BB320" s="92" t="str">
        <f t="shared" si="152"/>
        <v/>
      </c>
      <c r="BC320" s="91" t="str">
        <f t="shared" si="153"/>
        <v/>
      </c>
      <c r="BD320" s="92" t="str">
        <f t="shared" si="154"/>
        <v/>
      </c>
      <c r="BE320" s="92" t="str">
        <f t="shared" si="155"/>
        <v/>
      </c>
      <c r="BF320" s="91" t="str">
        <f t="shared" si="156"/>
        <v/>
      </c>
      <c r="BG320" s="92" t="str">
        <f t="shared" si="157"/>
        <v/>
      </c>
      <c r="BH320" s="92" t="str">
        <f t="shared" si="158"/>
        <v/>
      </c>
      <c r="BI320" s="91" t="str">
        <f t="shared" si="159"/>
        <v/>
      </c>
      <c r="BJ320" s="92" t="str">
        <f t="shared" si="160"/>
        <v/>
      </c>
      <c r="BK320" s="92" t="str">
        <f t="shared" si="161"/>
        <v/>
      </c>
      <c r="BL320" s="91" t="str">
        <f t="shared" si="162"/>
        <v/>
      </c>
      <c r="BM320" s="92" t="str">
        <f t="shared" si="163"/>
        <v/>
      </c>
      <c r="BN320" s="92" t="str">
        <f t="shared" si="164"/>
        <v/>
      </c>
    </row>
    <row r="321" spans="1:66" ht="15.75" customHeight="1">
      <c r="A321" s="119" t="str">
        <f>IF(A$6="LECTURE","",IF('Database (LECTURE-RES-PRAC)'!A316="","",'Database (LECTURE-RES-PRAC)'!A316))</f>
        <v/>
      </c>
      <c r="B321" s="119" t="str">
        <f>IF(B$6="LECTURE","",IF('Database (LECTURE-RES-PRAC)'!B316="","",'Database (LECTURE-RES-PRAC)'!B316))</f>
        <v/>
      </c>
      <c r="C321" s="119" t="str">
        <f>IF(C$6="LECTURE","",IF('Database (LECTURE-RES-PRAC)'!C316="","",'Database (LECTURE-RES-PRAC)'!C316))</f>
        <v/>
      </c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116" t="str">
        <f t="shared" si="132"/>
        <v/>
      </c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116" t="str">
        <f t="shared" si="133"/>
        <v/>
      </c>
      <c r="Z321" s="57"/>
      <c r="AA321" s="57"/>
      <c r="AB321" s="57"/>
      <c r="AC321" s="57"/>
      <c r="AD321" s="57"/>
      <c r="AE321" s="57"/>
      <c r="AF321" s="57"/>
      <c r="AG321" s="57"/>
      <c r="AH321" s="57"/>
      <c r="AI321" s="57"/>
      <c r="AJ321" s="117" t="str">
        <f t="shared" si="134"/>
        <v/>
      </c>
      <c r="AK321" s="120" t="str">
        <f t="shared" si="135"/>
        <v/>
      </c>
      <c r="AL321" s="92" t="str">
        <f t="shared" si="136"/>
        <v/>
      </c>
      <c r="AM321" s="92" t="str">
        <f t="shared" si="137"/>
        <v/>
      </c>
      <c r="AN321" s="120" t="str">
        <f t="shared" si="138"/>
        <v/>
      </c>
      <c r="AO321" s="92" t="str">
        <f t="shared" si="139"/>
        <v/>
      </c>
      <c r="AP321" s="92" t="str">
        <f t="shared" si="140"/>
        <v/>
      </c>
      <c r="AQ321" s="120" t="str">
        <f t="shared" si="141"/>
        <v/>
      </c>
      <c r="AR321" s="92" t="str">
        <f t="shared" si="142"/>
        <v/>
      </c>
      <c r="AS321" s="92" t="str">
        <f t="shared" si="143"/>
        <v/>
      </c>
      <c r="AT321" s="120" t="str">
        <f t="shared" si="144"/>
        <v/>
      </c>
      <c r="AU321" s="92" t="str">
        <f t="shared" si="145"/>
        <v/>
      </c>
      <c r="AV321" s="92" t="str">
        <f t="shared" si="146"/>
        <v/>
      </c>
      <c r="AW321" s="120" t="str">
        <f t="shared" si="147"/>
        <v/>
      </c>
      <c r="AX321" s="92" t="str">
        <f t="shared" si="148"/>
        <v/>
      </c>
      <c r="AY321" s="92" t="str">
        <f t="shared" si="149"/>
        <v/>
      </c>
      <c r="AZ321" s="91" t="str">
        <f t="shared" si="150"/>
        <v/>
      </c>
      <c r="BA321" s="92" t="str">
        <f t="shared" si="151"/>
        <v/>
      </c>
      <c r="BB321" s="92" t="str">
        <f t="shared" si="152"/>
        <v/>
      </c>
      <c r="BC321" s="91" t="str">
        <f t="shared" si="153"/>
        <v/>
      </c>
      <c r="BD321" s="92" t="str">
        <f t="shared" si="154"/>
        <v/>
      </c>
      <c r="BE321" s="92" t="str">
        <f t="shared" si="155"/>
        <v/>
      </c>
      <c r="BF321" s="91" t="str">
        <f t="shared" si="156"/>
        <v/>
      </c>
      <c r="BG321" s="92" t="str">
        <f t="shared" si="157"/>
        <v/>
      </c>
      <c r="BH321" s="92" t="str">
        <f t="shared" si="158"/>
        <v/>
      </c>
      <c r="BI321" s="91" t="str">
        <f t="shared" si="159"/>
        <v/>
      </c>
      <c r="BJ321" s="92" t="str">
        <f t="shared" si="160"/>
        <v/>
      </c>
      <c r="BK321" s="92" t="str">
        <f t="shared" si="161"/>
        <v/>
      </c>
      <c r="BL321" s="91" t="str">
        <f t="shared" si="162"/>
        <v/>
      </c>
      <c r="BM321" s="92" t="str">
        <f t="shared" si="163"/>
        <v/>
      </c>
      <c r="BN321" s="92" t="str">
        <f t="shared" si="164"/>
        <v/>
      </c>
    </row>
    <row r="322" spans="1:66" ht="21" customHeight="1">
      <c r="A322" s="346" t="s">
        <v>145</v>
      </c>
      <c r="B322" s="347"/>
      <c r="C322" s="348"/>
      <c r="D322" s="121">
        <f t="shared" ref="D322:M322" si="165">COUNTIF(D22:D321,"&gt;="&amp;D324)</f>
        <v>1</v>
      </c>
      <c r="E322" s="121">
        <f t="shared" si="165"/>
        <v>0</v>
      </c>
      <c r="F322" s="121">
        <f t="shared" si="165"/>
        <v>0</v>
      </c>
      <c r="G322" s="121">
        <f t="shared" si="165"/>
        <v>0</v>
      </c>
      <c r="H322" s="121">
        <f t="shared" si="165"/>
        <v>0</v>
      </c>
      <c r="I322" s="121">
        <f t="shared" si="165"/>
        <v>0</v>
      </c>
      <c r="J322" s="121">
        <f t="shared" si="165"/>
        <v>0</v>
      </c>
      <c r="K322" s="121">
        <f t="shared" si="165"/>
        <v>0</v>
      </c>
      <c r="L322" s="121">
        <f t="shared" si="165"/>
        <v>0</v>
      </c>
      <c r="M322" s="121">
        <f t="shared" si="165"/>
        <v>0</v>
      </c>
      <c r="N322" s="95"/>
      <c r="O322" s="121">
        <f t="shared" ref="O322:X322" si="166">COUNTIF(O22:O321,"&gt;="&amp;O324)</f>
        <v>0</v>
      </c>
      <c r="P322" s="121">
        <f t="shared" si="166"/>
        <v>0</v>
      </c>
      <c r="Q322" s="121">
        <f t="shared" si="166"/>
        <v>0</v>
      </c>
      <c r="R322" s="121">
        <f t="shared" si="166"/>
        <v>0</v>
      </c>
      <c r="S322" s="121">
        <f t="shared" si="166"/>
        <v>0</v>
      </c>
      <c r="T322" s="121">
        <f t="shared" si="166"/>
        <v>0</v>
      </c>
      <c r="U322" s="121">
        <f t="shared" si="166"/>
        <v>0</v>
      </c>
      <c r="V322" s="121">
        <f t="shared" si="166"/>
        <v>0</v>
      </c>
      <c r="W322" s="121">
        <f t="shared" si="166"/>
        <v>0</v>
      </c>
      <c r="X322" s="121">
        <f t="shared" si="166"/>
        <v>0</v>
      </c>
      <c r="Y322" s="293"/>
      <c r="Z322" s="121">
        <f t="shared" ref="Z322:AI322" si="167">COUNTIF(Z22:Z321,"&gt;="&amp;Z324)</f>
        <v>0</v>
      </c>
      <c r="AA322" s="121">
        <f t="shared" si="167"/>
        <v>0</v>
      </c>
      <c r="AB322" s="121">
        <f t="shared" si="167"/>
        <v>0</v>
      </c>
      <c r="AC322" s="121">
        <f t="shared" si="167"/>
        <v>0</v>
      </c>
      <c r="AD322" s="121">
        <f t="shared" si="167"/>
        <v>0</v>
      </c>
      <c r="AE322" s="121">
        <f t="shared" si="167"/>
        <v>0</v>
      </c>
      <c r="AF322" s="121">
        <f t="shared" si="167"/>
        <v>0</v>
      </c>
      <c r="AG322" s="121">
        <f t="shared" si="167"/>
        <v>0</v>
      </c>
      <c r="AH322" s="121">
        <f t="shared" si="167"/>
        <v>0</v>
      </c>
      <c r="AI322" s="121">
        <f t="shared" si="167"/>
        <v>0</v>
      </c>
      <c r="AJ322" s="325" t="s">
        <v>146</v>
      </c>
      <c r="AK322" s="429"/>
      <c r="AL322" s="323">
        <f>COUNTIF(AL22:AL321,"Y")</f>
        <v>1</v>
      </c>
      <c r="AM322" s="290"/>
      <c r="AN322" s="324"/>
      <c r="AO322" s="323">
        <f>COUNTIF(AO22:AO321,"Y")</f>
        <v>0</v>
      </c>
      <c r="AP322" s="290"/>
      <c r="AQ322" s="324"/>
      <c r="AR322" s="323">
        <f>COUNTIF(AR22:AR321,"Y")</f>
        <v>0</v>
      </c>
      <c r="AS322" s="290"/>
      <c r="AT322" s="324"/>
      <c r="AU322" s="323">
        <f>COUNTIF(AU22:AU321,"Y")</f>
        <v>0</v>
      </c>
      <c r="AV322" s="290"/>
      <c r="AW322" s="324"/>
      <c r="AX322" s="322">
        <f>COUNTIF(AX22:AX321,"Y")</f>
        <v>0</v>
      </c>
      <c r="AY322" s="290"/>
      <c r="AZ322" s="324"/>
      <c r="BA322" s="322">
        <f>IFERROR(COUNTIF(BA22:BA321,"Y"),"")</f>
        <v>0</v>
      </c>
      <c r="BB322" s="290"/>
      <c r="BC322" s="324"/>
      <c r="BD322" s="322">
        <f>IFERROR(COUNTIF(BD22:BD321,"Y"),"")</f>
        <v>0</v>
      </c>
      <c r="BE322" s="290"/>
      <c r="BF322" s="324"/>
      <c r="BG322" s="322">
        <f>IFERROR(COUNTIF(BG22:BG321,"Y"),"")</f>
        <v>0</v>
      </c>
      <c r="BH322" s="290"/>
      <c r="BI322" s="324"/>
      <c r="BJ322" s="322">
        <f>IFERROR(COUNTIF(BJ22:BJ321,"Y"),"")</f>
        <v>0</v>
      </c>
      <c r="BK322" s="290"/>
      <c r="BL322" s="324"/>
      <c r="BM322" s="322">
        <f>IFERROR(COUNTIF(BM22:BM321,"Y"),"")</f>
        <v>0</v>
      </c>
      <c r="BN322" s="290"/>
    </row>
    <row r="323" spans="1:66" ht="21" customHeight="1">
      <c r="A323" s="346" t="s">
        <v>147</v>
      </c>
      <c r="B323" s="347"/>
      <c r="C323" s="348"/>
      <c r="D323" s="121">
        <f t="shared" ref="D323:M323" si="168">COUNTIF(D22:D321,"&lt;"&amp;D324)</f>
        <v>1</v>
      </c>
      <c r="E323" s="121">
        <f t="shared" si="168"/>
        <v>0</v>
      </c>
      <c r="F323" s="121">
        <f t="shared" si="168"/>
        <v>0</v>
      </c>
      <c r="G323" s="121">
        <f t="shared" si="168"/>
        <v>0</v>
      </c>
      <c r="H323" s="121">
        <f t="shared" si="168"/>
        <v>0</v>
      </c>
      <c r="I323" s="121">
        <f t="shared" si="168"/>
        <v>0</v>
      </c>
      <c r="J323" s="121">
        <f t="shared" si="168"/>
        <v>0</v>
      </c>
      <c r="K323" s="121">
        <f t="shared" si="168"/>
        <v>0</v>
      </c>
      <c r="L323" s="121">
        <f t="shared" si="168"/>
        <v>0</v>
      </c>
      <c r="M323" s="121">
        <f t="shared" si="168"/>
        <v>0</v>
      </c>
      <c r="N323" s="195"/>
      <c r="O323" s="121">
        <f t="shared" ref="O323:X323" si="169">COUNTIF(O22:O321,"&lt;"&amp;O324)</f>
        <v>0</v>
      </c>
      <c r="P323" s="121">
        <f t="shared" si="169"/>
        <v>0</v>
      </c>
      <c r="Q323" s="121">
        <f t="shared" si="169"/>
        <v>0</v>
      </c>
      <c r="R323" s="121">
        <f t="shared" si="169"/>
        <v>0</v>
      </c>
      <c r="S323" s="121">
        <f t="shared" si="169"/>
        <v>0</v>
      </c>
      <c r="T323" s="121">
        <f t="shared" si="169"/>
        <v>0</v>
      </c>
      <c r="U323" s="121">
        <f t="shared" si="169"/>
        <v>0</v>
      </c>
      <c r="V323" s="121">
        <f t="shared" si="169"/>
        <v>0</v>
      </c>
      <c r="W323" s="121">
        <f t="shared" si="169"/>
        <v>0</v>
      </c>
      <c r="X323" s="121">
        <f t="shared" si="169"/>
        <v>0</v>
      </c>
      <c r="Y323" s="196"/>
      <c r="Z323" s="121">
        <f t="shared" ref="Z323:AI323" si="170">COUNTIF(Z22:Z321,"&lt;"&amp;Z324)</f>
        <v>0</v>
      </c>
      <c r="AA323" s="121">
        <f t="shared" si="170"/>
        <v>0</v>
      </c>
      <c r="AB323" s="121">
        <f t="shared" si="170"/>
        <v>0</v>
      </c>
      <c r="AC323" s="121">
        <f t="shared" si="170"/>
        <v>0</v>
      </c>
      <c r="AD323" s="121">
        <f t="shared" si="170"/>
        <v>0</v>
      </c>
      <c r="AE323" s="121">
        <f t="shared" si="170"/>
        <v>0</v>
      </c>
      <c r="AF323" s="121">
        <f t="shared" si="170"/>
        <v>0</v>
      </c>
      <c r="AG323" s="121">
        <f t="shared" si="170"/>
        <v>0</v>
      </c>
      <c r="AH323" s="121">
        <f t="shared" si="170"/>
        <v>0</v>
      </c>
      <c r="AI323" s="121">
        <f t="shared" si="170"/>
        <v>0</v>
      </c>
      <c r="AJ323" s="430"/>
      <c r="AK323" s="432"/>
      <c r="AL323" s="439"/>
      <c r="AM323" s="295"/>
      <c r="AN323" s="435"/>
      <c r="AO323" s="439"/>
      <c r="AP323" s="295"/>
      <c r="AQ323" s="435"/>
      <c r="AR323" s="439"/>
      <c r="AS323" s="295"/>
      <c r="AT323" s="435"/>
      <c r="AU323" s="439"/>
      <c r="AV323" s="295"/>
      <c r="AW323" s="435"/>
      <c r="AX323" s="430"/>
      <c r="AY323" s="295"/>
      <c r="AZ323" s="435"/>
      <c r="BA323" s="430"/>
      <c r="BB323" s="296"/>
      <c r="BC323" s="435"/>
      <c r="BD323" s="430"/>
      <c r="BE323" s="296"/>
      <c r="BF323" s="435"/>
      <c r="BG323" s="430"/>
      <c r="BH323" s="296"/>
      <c r="BI323" s="435"/>
      <c r="BJ323" s="430"/>
      <c r="BK323" s="296"/>
      <c r="BL323" s="435"/>
      <c r="BM323" s="430"/>
      <c r="BN323" s="296"/>
    </row>
    <row r="324" spans="1:66" ht="21" customHeight="1">
      <c r="A324" s="338" t="s">
        <v>148</v>
      </c>
      <c r="B324" s="349"/>
      <c r="C324" s="350"/>
      <c r="D324" s="97">
        <f>IF(D21="",0,IF(B$10=60%,((D21*0.6)+0.4),IF(B$10=65%,((D21*0.65)+0.35),IF(B$10=70%,((D21*0.7)+0.3),IF(B$10=75%,((D21*0.75)+0.25),IF(B$10=80%,((D21*0.8)+0.2)))))))</f>
        <v>30.4</v>
      </c>
      <c r="E324" s="97">
        <f>IF(E21="",0,IF(B$10=60%,((E21*0.6)+0.4),IF(B$10=65%,((E21*0.65)+0.35),IF(B$10=70%,((E21*0.7)+0.3),IF(B$10=75%,((E21*0.75)+0.25),IF(B$10=80%,((E21*0.8)+0.2)))))))</f>
        <v>0</v>
      </c>
      <c r="F324" s="97">
        <f>IF(F21="",0,IF(B$10=60%,((F21*0.6)+0.4),IF(B$10=65%,((F21*0.65)+0.35),IF(B$10=70%,((F21*0.7)+0.3),IF(B$10=75%,((F21*0.75)+0.25),IF(B$10=80%,((F21*0.8)+0.2)))))))</f>
        <v>0</v>
      </c>
      <c r="G324" s="97">
        <f>IF(G21="",0,IF(B$10=60%,((G21*0.6)+0.4),IF(B$10=65%,((G21*0.65)+0.35),IF(B$10=70%,((G21*0.7)+0.3),IF(B$10=75%,((G21*0.75)+0.25),IF(B$10=80%,((G21*0.8)+0.2)))))))</f>
        <v>0</v>
      </c>
      <c r="H324" s="97">
        <f>IF(H21="",0,IF(B$10=60%,((H21*0.6)+0.4),IF(B$10=65%,((H21*0.65)+0.35),IF(B$10=70%,((H21*0.7)+0.3),IF(B$10=75%,((H21*0.75)+0.25),IF(B$10=80%,((H21*0.8)+0.2)))))))</f>
        <v>0</v>
      </c>
      <c r="I324" s="97">
        <f>IF(I21="",0,IF(B$10=60%,((I21*0.6)+0.4),IF(B$10=65%,((I21*0.65)+0.35),IF(B$10=70%,((I21*0.7)+0.3),IF(B$10=75%,((I21*0.75)+0.25),IF(B$10=80%,((I21*0.8)+0.2)))))))</f>
        <v>0</v>
      </c>
      <c r="J324" s="97">
        <f>IF(J21="",0,IF(B$10=60%,((J21*0.6)+0.4),IF(B$10=65%,((J21*0.65)+0.35),IF(B$10=70%,((J21*0.7)+0.3),IF(B$10=75%,((J21*0.75)+0.25),IF(B$10=80%,((J21*0.8)+0.2)))))))</f>
        <v>0</v>
      </c>
      <c r="K324" s="97">
        <f>IF(K21="",0,IF(B$10=60%,((K21*0.6)+0.4),IF(B$10=65%,((K21*0.65)+0.35),IF(B$10=70%,((K21*0.7)+0.3),IF(B$10=75%,((K21*0.75)+0.25),IF(B$10=80%,((K21*0.8)+0.2)))))))</f>
        <v>0</v>
      </c>
      <c r="L324" s="97">
        <f>IF(L21="",0,IF(B$10=60%,((L21*0.6)+0.4),IF(B$10=65%,((L21*0.65)+0.35),IF(B$10=70%,((L21*0.7)+0.3),IF(B$10=75%,((L21*0.75)+0.25),IF(B$10=80%,((L21*0.8)+0.2)))))))</f>
        <v>0</v>
      </c>
      <c r="M324" s="97">
        <f>IF(M21="",0,IF(B$10=60%,((M21*0.6)+0.4),IF(B$10=65%,((M21*0.65)+0.35),IF(B$10=70%,((M21*0.7)+0.3),IF(B$10=75%,((M21*0.75)+0.25),IF(B$10=80%,((M21*0.8)+0.2)))))))</f>
        <v>0</v>
      </c>
      <c r="N324" s="199"/>
      <c r="O324" s="97">
        <f>IF(O21="",0,IF(B$10=60%,((O21*0.6)+0.4),IF(B$10=65%,((O21*0.65)+0.35),IF(B$10=70%,((O21*0.7)+0.3),IF(B$10=75%,((O21*0.75)+0.25),IF(B$10=80%,((O21*0.8)+0.2)))))))</f>
        <v>0</v>
      </c>
      <c r="P324" s="97">
        <f>IF(P21="",0,IF(B$10=60%,((P21*0.6)+0.4),IF(B$10=65%,((P21*0.65)+0.35),IF(B$10=70%,((P21*0.7)+0.3),IF(B$10=75%,((P21*0.75)+0.25),IF(B$10=80%,((P21*0.8)+0.2)))))))</f>
        <v>0</v>
      </c>
      <c r="Q324" s="97">
        <f>IF(Q21="",0,IF(B$10=60%,((Q21*0.6)+0.4),IF(B$10=65%,((Q21*0.65)+0.35),IF(B$10=70%,((Q21*0.7)+0.3),IF(B$10=75%,((Q21*0.75)+0.25),IF(B$10=80%,((Q21*0.8)+0.2)))))))</f>
        <v>0</v>
      </c>
      <c r="R324" s="97">
        <f>IF(R21="",0,IF(B$10=60%,((R21*0.6)+0.4),IF(B$10=65%,((R21*0.65)+0.35),IF(B$10=70%,((R21*0.7)+0.3),IF(B$10=75%,((R21*0.75)+0.25),IF(B$10=80%,((R21*0.8)+0.2)))))))</f>
        <v>0</v>
      </c>
      <c r="S324" s="97">
        <f>IF(S21="",0,IF(B$10=60%,((S21*0.6)+0.4),IF(B$10=65%,((S21*0.65)+0.35),IF(B$10=70%,((S21*0.7)+0.3),IF(B$10=75%,((S21*0.75)+0.25),IF(B$10=80%,((S21*0.8)+0.2)))))))</f>
        <v>0</v>
      </c>
      <c r="T324" s="97">
        <f>IF(T21="",0,IF(B$10=60%,((T21*0.6)+0.4),IF(B$10=65%,((T21*0.65)+0.35),IF(B$10=70%,((T21*0.7)+0.3),IF(B$10=75%,((T21*0.75)+0.25),IF(B$10=80%,((T21*0.8)+0.2)))))))</f>
        <v>0</v>
      </c>
      <c r="U324" s="97">
        <f>IF(U21="",0,IF(B$10=60%,((U21*0.6)+0.4),IF(B$10=65%,((U21*0.65)+0.35),IF(B$10=70%,((U21*0.7)+0.3),IF(B$10=75%,((U21*0.75)+0.25),IF(B$10=80%,((U21*0.8)+0.2)))))))</f>
        <v>0</v>
      </c>
      <c r="V324" s="97">
        <f>IF(V21="",0,IF(B$10=60%,((V21*0.6)+0.4),IF(B$10=65%,((V21*0.65)+0.35),IF(B$10=70%,((V21*0.7)+0.3),IF(B$10=75%,((V21*0.75)+0.25),IF(B$10=80%,((V21*0.8)+0.2)))))))</f>
        <v>0</v>
      </c>
      <c r="W324" s="97">
        <f>IF(W21="",0,IF(B$10=60%,((W21*0.6)+0.4),IF(B$10=65%,((W21*0.65)+0.35),IF(B$10=70%,((W21*0.7)+0.3),IF(B$10=75%,((W21*0.75)+0.25),IF(B$10=80%,((W21*0.8)+0.2)))))))</f>
        <v>0</v>
      </c>
      <c r="X324" s="97">
        <f>IF(X21="",0,IF(B$10=60%,((X21*0.6)+0.4),IF(B$10=65%,((X21*0.65)+0.35),IF(B$10=70%,((X21*0.7)+0.3),IF(B$10=75%,((X21*0.75)+0.25),IF(B$10=80%,((X21*0.8)+0.2)))))))</f>
        <v>0</v>
      </c>
      <c r="Y324" s="200"/>
      <c r="Z324" s="97">
        <f>IF(Z21="",0,IF(B$10=60%,((Z21*0.6)+0.4),IF(B$10=65%,((Z21*0.65)+0.35),IF(B$10=70%,((Z21*0.7)+0.3),IF(B$10=75%,((Z21*0.75)+0.25),IF(B$10=80%,((Z21*0.8)+0.2)))))))</f>
        <v>0</v>
      </c>
      <c r="AA324" s="97">
        <f>IF(AA21="",0,IF(B$10=60%,((AA21*0.6)+0.4),IF(B$10=65%,((AA21*0.65)+0.35),IF(B$10=70%,((AA21*0.7)+0.3),IF(B$10=75%,((AA21*0.75)+0.25),IF(B$10=80%,((AA21*0.8)+0.2)))))))</f>
        <v>0</v>
      </c>
      <c r="AB324" s="97">
        <f>IF(AB21="",0,IF(B$10=60%,((AB21*0.6)+0.4),IF(B$10=65%,((AB21*0.65)+0.35),IF(B$10=70%,((AB21*0.7)+0.3),IF(B$10=75%,((AB21*0.75)+0.25),IF(B$10=80%,((AB21*0.8)+0.2)))))))</f>
        <v>0</v>
      </c>
      <c r="AC324" s="97">
        <f>IF(AC21="",0,IF(B$10=60%,((AC21*0.6)+0.4),IF(B$10=65%,((AC21*0.65)+0.35),IF(B$10=70%,((AC21*0.7)+0.3),IF(B$10=75%,((AC21*0.75)+0.25),IF(B$10=80%,((AC21*0.8)+0.2)))))))</f>
        <v>0</v>
      </c>
      <c r="AD324" s="97">
        <f>IF(AD21="",0,IF(B$10=60%,((AD21*0.6)+0.4),IF(B$10=65%,((AD21*0.65)+0.35),IF(B$10=70%,((AD21*0.7)+0.3),IF(B$10=75%,((AD21*0.75)+0.25),IF(B$10=80%,((AD21*0.8)+0.2)))))))</f>
        <v>0</v>
      </c>
      <c r="AE324" s="97">
        <f>IF(AE21="",0,IF(B$10=60%,((AE21*0.6)+0.4),IF(B$10=65%,((AE21*0.65)+0.35),IF(B$10=70%,((AE21*0.7)+0.3),IF(B$10=75%,((AE21*0.75)+0.25),IF(B$10=80%,((AE21*0.8)+0.2)))))))</f>
        <v>0</v>
      </c>
      <c r="AF324" s="97">
        <f>IF(AF21="",0,IF(B$10=60%,((AF21*0.6)+0.4),IF(B$10=65%,((AF21*0.65)+0.35),IF(B$10=70%,((AF21*0.7)+0.3),IF(B$10=75%,((AF21*0.75)+0.25),IF(B$10=80%,((AF21*0.8)+0.2)))))))</f>
        <v>0</v>
      </c>
      <c r="AG324" s="97">
        <f>IF(AG21="",0,IF(B$10=60%,((AG21*0.6)+0.4),IF(B$10=65%,((AG21*0.65)+0.35),IF(B$10=70%,((AG21*0.7)+0.3),IF(B$10=75%,((AG21*0.75)+0.25),IF(B$10=80%,((AG21*0.8)+0.2)))))))</f>
        <v>0</v>
      </c>
      <c r="AH324" s="97">
        <f>IF(AH21="",0,IF(B$10=60%,((AH21*0.6)+0.4),IF(B$10=65%,((AH21*0.65)+0.35),IF(B$10=70%,((AH21*0.7)+0.3),IF(B$10=75%,((AH21*0.75)+0.25),IF(B$10=80%,((AH21*0.8)+0.2)))))))</f>
        <v>0</v>
      </c>
      <c r="AI324" s="97">
        <f>IF(AI21="",0,IF(B$10=60%,((AI21*0.6)+0.4),IF(B$10=65%,((AI21*0.65)+0.35),IF(B$10=70%,((AI21*0.7)+0.3),IF(B$10=75%,((AI21*0.75)+0.25),IF(B$10=80%,((AI21*0.8)+0.2)))))))</f>
        <v>0</v>
      </c>
      <c r="AJ324" s="52" t="s">
        <v>149</v>
      </c>
      <c r="AK324" s="52"/>
      <c r="AL324" s="98">
        <f>IFERROR(AL322/B$8,0)</f>
        <v>0.33333333333333331</v>
      </c>
      <c r="AM324" s="99">
        <f>IFERROR(AVERAGE(AM22:AM31),"")</f>
        <v>2.5</v>
      </c>
      <c r="AN324" s="201"/>
      <c r="AO324" s="98">
        <f>IFERROR(AO322/B$8,0)</f>
        <v>0</v>
      </c>
      <c r="AP324" s="99" t="str">
        <f>IFERROR(AVERAGE(AP22:AP31),"")</f>
        <v/>
      </c>
      <c r="AQ324" s="201"/>
      <c r="AR324" s="98">
        <f>IFERROR(AR322/B$8,0)</f>
        <v>0</v>
      </c>
      <c r="AS324" s="99" t="str">
        <f>IFERROR(AVERAGE(AS22:AS31),"")</f>
        <v/>
      </c>
      <c r="AT324" s="201"/>
      <c r="AU324" s="98">
        <f>IFERROR(AU322/B$8,0)</f>
        <v>0</v>
      </c>
      <c r="AV324" s="99" t="str">
        <f>IFERROR(AVERAGE(AV22:AV31),"")</f>
        <v/>
      </c>
      <c r="AW324" s="201"/>
      <c r="AX324" s="122">
        <f>IFERROR(AX322/B$8,0)</f>
        <v>0</v>
      </c>
      <c r="AY324" s="202" t="str">
        <f>IFERROR(AVERAGE(AY22:AY31),"")</f>
        <v/>
      </c>
      <c r="AZ324" s="201"/>
      <c r="BA324" s="98">
        <f>IFERROR(BA322/B8,0)</f>
        <v>0</v>
      </c>
      <c r="BB324" s="202" t="str">
        <f>IFERROR(AVERAGE(BB22:BB321),"")</f>
        <v/>
      </c>
      <c r="BC324" s="201"/>
      <c r="BD324" s="98">
        <f>IFERROR(BD322/B8,0)</f>
        <v>0</v>
      </c>
      <c r="BE324" s="202" t="str">
        <f>IFERROR(AVERAGE(BE22:BE321),"")</f>
        <v/>
      </c>
      <c r="BF324" s="201"/>
      <c r="BG324" s="98">
        <f>IFERROR(BG322/B8,0)</f>
        <v>0</v>
      </c>
      <c r="BH324" s="202" t="str">
        <f>IFERROR(AVERAGE(BH22:BH321),"")</f>
        <v/>
      </c>
      <c r="BI324" s="201"/>
      <c r="BJ324" s="98">
        <f>IFERROR(BJ322/B8,0)</f>
        <v>0</v>
      </c>
      <c r="BK324" s="202" t="str">
        <f>IFERROR(AVERAGE(BK22:BK321),"")</f>
        <v/>
      </c>
      <c r="BL324" s="201"/>
      <c r="BM324" s="98">
        <f>IFERROR(BM322/B8,0)</f>
        <v>0</v>
      </c>
      <c r="BN324" s="202" t="str">
        <f>IFERROR(AVERAGE(BN22:BN321),"")</f>
        <v/>
      </c>
    </row>
    <row r="325" spans="1:66" ht="21" customHeight="1">
      <c r="A325" s="334" t="s">
        <v>172</v>
      </c>
      <c r="B325" s="351"/>
      <c r="C325" s="352"/>
      <c r="D325" s="89">
        <f t="shared" ref="D325:M325" si="171">COUNTIF(D22:D321,"&gt;"&amp;D324)</f>
        <v>1</v>
      </c>
      <c r="E325" s="89">
        <f t="shared" si="171"/>
        <v>0</v>
      </c>
      <c r="F325" s="89">
        <f t="shared" si="171"/>
        <v>0</v>
      </c>
      <c r="G325" s="89">
        <f t="shared" si="171"/>
        <v>0</v>
      </c>
      <c r="H325" s="89">
        <f t="shared" si="171"/>
        <v>0</v>
      </c>
      <c r="I325" s="89">
        <f t="shared" si="171"/>
        <v>0</v>
      </c>
      <c r="J325" s="89">
        <f t="shared" si="171"/>
        <v>0</v>
      </c>
      <c r="K325" s="89">
        <f t="shared" si="171"/>
        <v>0</v>
      </c>
      <c r="L325" s="89">
        <f t="shared" si="171"/>
        <v>0</v>
      </c>
      <c r="M325" s="89">
        <f t="shared" si="171"/>
        <v>0</v>
      </c>
      <c r="N325" s="203"/>
      <c r="O325" s="89">
        <f t="shared" ref="O325:X325" si="172">COUNTIF(O22:O321,"&gt;"&amp;O324)</f>
        <v>0</v>
      </c>
      <c r="P325" s="89">
        <f t="shared" si="172"/>
        <v>0</v>
      </c>
      <c r="Q325" s="89">
        <f t="shared" si="172"/>
        <v>0</v>
      </c>
      <c r="R325" s="89">
        <f t="shared" si="172"/>
        <v>0</v>
      </c>
      <c r="S325" s="89">
        <f t="shared" si="172"/>
        <v>0</v>
      </c>
      <c r="T325" s="89">
        <f t="shared" si="172"/>
        <v>0</v>
      </c>
      <c r="U325" s="89">
        <f t="shared" si="172"/>
        <v>0</v>
      </c>
      <c r="V325" s="89">
        <f t="shared" si="172"/>
        <v>0</v>
      </c>
      <c r="W325" s="89">
        <f t="shared" si="172"/>
        <v>0</v>
      </c>
      <c r="X325" s="89">
        <f t="shared" si="172"/>
        <v>0</v>
      </c>
      <c r="Y325" s="196"/>
      <c r="Z325" s="89">
        <f t="shared" ref="Z325:AI325" si="173">COUNTIF(Z22:Z321,"&gt;"&amp;Z324)</f>
        <v>0</v>
      </c>
      <c r="AA325" s="89">
        <f t="shared" si="173"/>
        <v>0</v>
      </c>
      <c r="AB325" s="89">
        <f t="shared" si="173"/>
        <v>0</v>
      </c>
      <c r="AC325" s="89">
        <f t="shared" si="173"/>
        <v>0</v>
      </c>
      <c r="AD325" s="89">
        <f t="shared" si="173"/>
        <v>0</v>
      </c>
      <c r="AE325" s="89">
        <f t="shared" si="173"/>
        <v>0</v>
      </c>
      <c r="AF325" s="89">
        <f t="shared" si="173"/>
        <v>0</v>
      </c>
      <c r="AG325" s="89">
        <f t="shared" si="173"/>
        <v>0</v>
      </c>
      <c r="AH325" s="89">
        <f t="shared" si="173"/>
        <v>0</v>
      </c>
      <c r="AI325" s="89">
        <f t="shared" si="173"/>
        <v>0</v>
      </c>
      <c r="AJ325" s="322" t="s">
        <v>151</v>
      </c>
      <c r="AK325" s="429"/>
      <c r="AL325" s="327" t="str">
        <f>IFERROR(IF(AL324&gt;=B$10,"Y","N"),"")</f>
        <v>N</v>
      </c>
      <c r="AM325" s="297"/>
      <c r="AN325" s="204"/>
      <c r="AO325" s="327" t="str">
        <f>IFERROR(IF(AO324&gt;=B$10,"Y","N"),"")</f>
        <v>N</v>
      </c>
      <c r="AP325" s="297"/>
      <c r="AQ325" s="204"/>
      <c r="AR325" s="327" t="str">
        <f>IFERROR(IF(AR324&gt;=B$10,"Y","N"),"")</f>
        <v>N</v>
      </c>
      <c r="AS325" s="297"/>
      <c r="AT325" s="204"/>
      <c r="AU325" s="327" t="str">
        <f>IFERROR(IF(AU324&gt;=B$10,"Y","N"),"")</f>
        <v>N</v>
      </c>
      <c r="AV325" s="297"/>
      <c r="AW325" s="204"/>
      <c r="AX325" s="326" t="str">
        <f>IFERROR(IF(AX324&gt;=B$10,"Y","N"),"")</f>
        <v>N</v>
      </c>
      <c r="AY325" s="210"/>
      <c r="AZ325" s="204"/>
      <c r="BA325" s="326" t="str">
        <f>IFERROR(IF(BA324&gt;=B$10,"Y","N"),"")</f>
        <v>N</v>
      </c>
      <c r="BB325" s="292"/>
      <c r="BC325" s="204"/>
      <c r="BD325" s="326" t="str">
        <f>IFERROR(IF(BD324&gt;=B$10,"Y","N"),"")</f>
        <v>N</v>
      </c>
      <c r="BE325" s="292"/>
      <c r="BF325" s="204"/>
      <c r="BG325" s="326" t="str">
        <f>IFERROR(IF(BG324&gt;=B$10,"Y","N"),"")</f>
        <v>N</v>
      </c>
      <c r="BH325" s="292"/>
      <c r="BI325" s="204"/>
      <c r="BJ325" s="326" t="str">
        <f>IFERROR(IF(BJ324&gt;=B$10,"Y","N"),"")</f>
        <v>N</v>
      </c>
      <c r="BK325" s="292"/>
      <c r="BL325" s="204"/>
      <c r="BM325" s="326" t="str">
        <f>IFERROR(IF(BM324&gt;=B$10,"Y","N"),"")</f>
        <v>N</v>
      </c>
      <c r="BN325" s="292"/>
    </row>
    <row r="326" spans="1:66" ht="21" customHeight="1">
      <c r="A326" s="334" t="s">
        <v>152</v>
      </c>
      <c r="B326" s="351"/>
      <c r="C326" s="352"/>
      <c r="D326" s="100">
        <f t="shared" ref="D326:M326" si="174">IFERROR(D322/COUNT(D22:D321),"")</f>
        <v>0.5</v>
      </c>
      <c r="E326" s="100" t="str">
        <f t="shared" si="174"/>
        <v/>
      </c>
      <c r="F326" s="100" t="str">
        <f t="shared" si="174"/>
        <v/>
      </c>
      <c r="G326" s="100" t="str">
        <f t="shared" si="174"/>
        <v/>
      </c>
      <c r="H326" s="100" t="str">
        <f t="shared" si="174"/>
        <v/>
      </c>
      <c r="I326" s="100" t="str">
        <f t="shared" si="174"/>
        <v/>
      </c>
      <c r="J326" s="100" t="str">
        <f t="shared" si="174"/>
        <v/>
      </c>
      <c r="K326" s="100" t="str">
        <f t="shared" si="174"/>
        <v/>
      </c>
      <c r="L326" s="100" t="str">
        <f t="shared" si="174"/>
        <v/>
      </c>
      <c r="M326" s="100" t="str">
        <f t="shared" si="174"/>
        <v/>
      </c>
      <c r="N326" s="102"/>
      <c r="O326" s="100" t="str">
        <f t="shared" ref="O326:X326" si="175">IFERROR(O322/COUNT(O22:O321),"")</f>
        <v/>
      </c>
      <c r="P326" s="100" t="str">
        <f t="shared" si="175"/>
        <v/>
      </c>
      <c r="Q326" s="100" t="str">
        <f t="shared" si="175"/>
        <v/>
      </c>
      <c r="R326" s="100" t="str">
        <f t="shared" si="175"/>
        <v/>
      </c>
      <c r="S326" s="100" t="str">
        <f t="shared" si="175"/>
        <v/>
      </c>
      <c r="T326" s="100" t="str">
        <f t="shared" si="175"/>
        <v/>
      </c>
      <c r="U326" s="100" t="str">
        <f t="shared" si="175"/>
        <v/>
      </c>
      <c r="V326" s="100" t="str">
        <f t="shared" si="175"/>
        <v/>
      </c>
      <c r="W326" s="100" t="str">
        <f t="shared" si="175"/>
        <v/>
      </c>
      <c r="X326" s="100" t="str">
        <f t="shared" si="175"/>
        <v/>
      </c>
      <c r="Y326" s="103"/>
      <c r="Z326" s="100" t="str">
        <f t="shared" ref="Z326:AI326" si="176">IFERROR(Z322/COUNT(Z22:Z321),"")</f>
        <v/>
      </c>
      <c r="AA326" s="100" t="str">
        <f t="shared" si="176"/>
        <v/>
      </c>
      <c r="AB326" s="100" t="str">
        <f t="shared" si="176"/>
        <v/>
      </c>
      <c r="AC326" s="100" t="str">
        <f t="shared" si="176"/>
        <v/>
      </c>
      <c r="AD326" s="100" t="str">
        <f t="shared" si="176"/>
        <v/>
      </c>
      <c r="AE326" s="100" t="str">
        <f t="shared" si="176"/>
        <v/>
      </c>
      <c r="AF326" s="100" t="str">
        <f t="shared" si="176"/>
        <v/>
      </c>
      <c r="AG326" s="100" t="str">
        <f t="shared" si="176"/>
        <v/>
      </c>
      <c r="AH326" s="100" t="str">
        <f t="shared" si="176"/>
        <v/>
      </c>
      <c r="AI326" s="100" t="str">
        <f t="shared" si="176"/>
        <v/>
      </c>
      <c r="AJ326" s="430"/>
      <c r="AK326" s="432"/>
      <c r="AL326" s="439"/>
      <c r="AM326" s="205"/>
      <c r="AN326" s="206"/>
      <c r="AO326" s="439"/>
      <c r="AP326" s="205"/>
      <c r="AQ326" s="206"/>
      <c r="AR326" s="439"/>
      <c r="AS326" s="205"/>
      <c r="AT326" s="206"/>
      <c r="AU326" s="439"/>
      <c r="AV326" s="205"/>
      <c r="AW326" s="206"/>
      <c r="AX326" s="430"/>
      <c r="AY326" s="207"/>
      <c r="AZ326" s="206"/>
      <c r="BA326" s="430"/>
      <c r="BB326" s="207"/>
      <c r="BC326" s="206"/>
      <c r="BD326" s="430"/>
      <c r="BE326" s="207"/>
      <c r="BF326" s="206"/>
      <c r="BG326" s="430"/>
      <c r="BH326" s="207"/>
      <c r="BI326" s="206"/>
      <c r="BJ326" s="430"/>
      <c r="BK326" s="207"/>
      <c r="BL326" s="206"/>
      <c r="BM326" s="430"/>
      <c r="BN326" s="207"/>
    </row>
    <row r="327" spans="1:6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86"/>
      <c r="BA327" s="286"/>
      <c r="BB327" s="286"/>
      <c r="BC327" s="286"/>
      <c r="BD327" s="286"/>
      <c r="BE327" s="286"/>
      <c r="BF327" s="286"/>
      <c r="BG327" s="286"/>
      <c r="BH327" s="286"/>
      <c r="BI327" s="286"/>
      <c r="BJ327" s="286"/>
      <c r="BK327" s="286"/>
      <c r="BL327" s="286"/>
      <c r="BM327" s="286"/>
      <c r="BN327" s="286"/>
    </row>
    <row r="328" spans="1:6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86"/>
      <c r="BA328" s="286"/>
      <c r="BB328" s="286"/>
      <c r="BC328" s="286"/>
      <c r="BD328" s="286"/>
      <c r="BE328" s="286"/>
      <c r="BF328" s="286"/>
      <c r="BG328" s="286"/>
      <c r="BH328" s="286"/>
      <c r="BI328" s="286"/>
      <c r="BJ328" s="286"/>
      <c r="BK328" s="286"/>
      <c r="BL328" s="286"/>
      <c r="BM328" s="286"/>
      <c r="BN328" s="286"/>
    </row>
    <row r="329" spans="1:66" ht="15.75" customHeight="1">
      <c r="A329" s="2"/>
      <c r="B329" s="2"/>
      <c r="C329" s="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86"/>
      <c r="BA329" s="286"/>
      <c r="BB329" s="286"/>
      <c r="BC329" s="286"/>
      <c r="BD329" s="286"/>
      <c r="BE329" s="286"/>
      <c r="BF329" s="286"/>
      <c r="BG329" s="286"/>
      <c r="BH329" s="286"/>
      <c r="BI329" s="286"/>
      <c r="BJ329" s="286"/>
      <c r="BK329" s="286"/>
      <c r="BL329" s="286"/>
      <c r="BM329" s="286"/>
      <c r="BN329" s="286"/>
    </row>
    <row r="330" spans="1:66" ht="15.75" customHeight="1">
      <c r="A330" s="22"/>
      <c r="B330" s="22"/>
      <c r="C330" s="2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86"/>
      <c r="BA330" s="286"/>
      <c r="BB330" s="286"/>
      <c r="BC330" s="286"/>
      <c r="BD330" s="286"/>
      <c r="BE330" s="286"/>
      <c r="BF330" s="286"/>
      <c r="BG330" s="286"/>
      <c r="BH330" s="286"/>
      <c r="BI330" s="286"/>
      <c r="BJ330" s="286"/>
      <c r="BK330" s="286"/>
      <c r="BL330" s="286"/>
      <c r="BM330" s="286"/>
      <c r="BN330" s="286"/>
    </row>
    <row r="331" spans="1:6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86"/>
      <c r="BA331" s="286"/>
      <c r="BB331" s="286"/>
      <c r="BC331" s="286"/>
      <c r="BD331" s="286"/>
      <c r="BE331" s="286"/>
      <c r="BF331" s="286"/>
      <c r="BG331" s="286"/>
      <c r="BH331" s="286"/>
      <c r="BI331" s="286"/>
      <c r="BJ331" s="286"/>
      <c r="BK331" s="286"/>
      <c r="BL331" s="286"/>
      <c r="BM331" s="286"/>
      <c r="BN331" s="286"/>
    </row>
    <row r="332" spans="1:66" ht="31.5" customHeight="1">
      <c r="A332" s="11"/>
      <c r="B332" s="11"/>
      <c r="C332" s="11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86"/>
      <c r="BA332" s="286"/>
      <c r="BB332" s="286"/>
      <c r="BC332" s="286"/>
      <c r="BD332" s="286"/>
      <c r="BE332" s="286"/>
      <c r="BF332" s="286"/>
      <c r="BG332" s="286"/>
      <c r="BH332" s="286"/>
      <c r="BI332" s="286"/>
      <c r="BJ332" s="286"/>
      <c r="BK332" s="286"/>
      <c r="BL332" s="286"/>
      <c r="BM332" s="286"/>
      <c r="BN332" s="286"/>
    </row>
    <row r="333" spans="1:66" ht="15.75" customHeight="1">
      <c r="A333" s="15"/>
      <c r="B333" s="15"/>
      <c r="C333" s="15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86"/>
      <c r="BA333" s="286"/>
      <c r="BB333" s="286"/>
      <c r="BC333" s="286"/>
      <c r="BD333" s="286"/>
      <c r="BE333" s="286"/>
      <c r="BF333" s="286"/>
      <c r="BG333" s="286"/>
      <c r="BH333" s="286"/>
      <c r="BI333" s="286"/>
      <c r="BJ333" s="286"/>
      <c r="BK333" s="286"/>
      <c r="BL333" s="286"/>
      <c r="BM333" s="286"/>
      <c r="BN333" s="286"/>
    </row>
    <row r="334" spans="1:66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86"/>
      <c r="BA334" s="286"/>
      <c r="BB334" s="286"/>
      <c r="BC334" s="286"/>
      <c r="BD334" s="286"/>
      <c r="BE334" s="286"/>
      <c r="BF334" s="286"/>
      <c r="BG334" s="286"/>
      <c r="BH334" s="286"/>
      <c r="BI334" s="286"/>
      <c r="BJ334" s="286"/>
      <c r="BK334" s="286"/>
      <c r="BL334" s="286"/>
      <c r="BM334" s="286"/>
      <c r="BN334" s="286"/>
    </row>
    <row r="335" spans="1:66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86"/>
      <c r="BA335" s="286"/>
      <c r="BB335" s="286"/>
      <c r="BC335" s="286"/>
      <c r="BD335" s="286"/>
      <c r="BE335" s="286"/>
      <c r="BF335" s="286"/>
      <c r="BG335" s="286"/>
      <c r="BH335" s="286"/>
      <c r="BI335" s="286"/>
      <c r="BJ335" s="286"/>
      <c r="BK335" s="286"/>
      <c r="BL335" s="286"/>
      <c r="BM335" s="286"/>
      <c r="BN335" s="286"/>
    </row>
    <row r="336" spans="1:6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86"/>
      <c r="BA336" s="286"/>
      <c r="BB336" s="286"/>
      <c r="BC336" s="286"/>
      <c r="BD336" s="286"/>
      <c r="BE336" s="286"/>
      <c r="BF336" s="286"/>
      <c r="BG336" s="286"/>
      <c r="BH336" s="286"/>
      <c r="BI336" s="286"/>
      <c r="BJ336" s="286"/>
      <c r="BK336" s="286"/>
      <c r="BL336" s="286"/>
      <c r="BM336" s="286"/>
      <c r="BN336" s="286"/>
    </row>
    <row r="337" spans="1:51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</row>
    <row r="338" spans="1:51" ht="33.75" customHeight="1">
      <c r="A338" s="2"/>
      <c r="B338" s="2"/>
      <c r="C338" s="2"/>
      <c r="D338" s="335"/>
      <c r="E338" s="414"/>
      <c r="F338" s="414"/>
      <c r="G338" s="414"/>
      <c r="H338" s="414"/>
      <c r="I338" s="414"/>
      <c r="J338" s="414"/>
      <c r="K338" s="414"/>
      <c r="L338" s="414"/>
      <c r="M338" s="414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</row>
    <row r="339" spans="1:51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</row>
    <row r="340" spans="1:51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</row>
    <row r="341" spans="1:5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</row>
    <row r="342" spans="1:51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</row>
    <row r="343" spans="1:51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</row>
    <row r="344" spans="1:51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</row>
    <row r="345" spans="1:51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</row>
    <row r="346" spans="1:51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</row>
    <row r="347" spans="1:51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</row>
    <row r="348" spans="1:51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</row>
    <row r="349" spans="1:51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</row>
    <row r="350" spans="1:51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</row>
    <row r="351" spans="1: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</row>
    <row r="352" spans="1:51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</row>
    <row r="353" spans="1:51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</row>
    <row r="354" spans="1:51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</row>
    <row r="355" spans="1:51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</row>
    <row r="356" spans="1:51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</row>
    <row r="357" spans="1:51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</row>
    <row r="358" spans="1:51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</row>
    <row r="359" spans="1:51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</row>
    <row r="360" spans="1:51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</row>
    <row r="361" spans="1:5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</row>
    <row r="362" spans="1:51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</row>
    <row r="363" spans="1:51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</row>
    <row r="364" spans="1:51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</row>
    <row r="365" spans="1:51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</row>
    <row r="366" spans="1:51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</row>
    <row r="367" spans="1:51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</row>
    <row r="368" spans="1:51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</row>
    <row r="369" spans="1:51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</row>
    <row r="370" spans="1:51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</row>
    <row r="371" spans="1:5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</row>
    <row r="372" spans="1:51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</row>
    <row r="373" spans="1:51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</row>
    <row r="374" spans="1:51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</row>
    <row r="375" spans="1:51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</row>
    <row r="376" spans="1:51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</row>
    <row r="377" spans="1:51" ht="15.75" customHeight="1">
      <c r="A377" s="286"/>
      <c r="B377" s="286"/>
      <c r="C377" s="286"/>
      <c r="D377" s="286"/>
      <c r="E377" s="286"/>
      <c r="F377" s="286"/>
      <c r="G377" s="286"/>
      <c r="H377" s="286"/>
      <c r="I377" s="286"/>
      <c r="J377" s="286"/>
      <c r="K377" s="286"/>
      <c r="L377" s="286"/>
      <c r="M377" s="286"/>
      <c r="N377" s="286"/>
      <c r="O377" s="286"/>
      <c r="P377" s="286"/>
      <c r="Q377" s="286"/>
      <c r="R377" s="286"/>
      <c r="S377" s="286"/>
      <c r="T377" s="286"/>
      <c r="U377" s="286"/>
      <c r="V377" s="286"/>
      <c r="W377" s="286"/>
      <c r="X377" s="286"/>
      <c r="Y377" s="286"/>
      <c r="Z377" s="286"/>
      <c r="AA377" s="286"/>
      <c r="AB377" s="286"/>
      <c r="AC377" s="286"/>
      <c r="AD377" s="286"/>
      <c r="AE377" s="286"/>
      <c r="AF377" s="286"/>
      <c r="AG377" s="286"/>
      <c r="AH377" s="286"/>
      <c r="AI377" s="286"/>
      <c r="AJ377" s="286"/>
      <c r="AK377" s="286"/>
      <c r="AL377" s="286"/>
      <c r="AM377" s="286"/>
      <c r="AN377" s="286"/>
      <c r="AO377" s="286"/>
      <c r="AP377" s="286"/>
      <c r="AQ377" s="286"/>
      <c r="AR377" s="286"/>
      <c r="AS377" s="286"/>
      <c r="AT377" s="286"/>
      <c r="AU377" s="286"/>
      <c r="AV377" s="286"/>
      <c r="AW377" s="286"/>
      <c r="AX377" s="286"/>
      <c r="AY377" s="286"/>
    </row>
    <row r="378" spans="1:51" ht="15.75" customHeight="1">
      <c r="A378" s="286"/>
      <c r="B378" s="286"/>
      <c r="C378" s="286"/>
      <c r="D378" s="286"/>
      <c r="E378" s="286"/>
      <c r="F378" s="286"/>
      <c r="G378" s="286"/>
      <c r="H378" s="286"/>
      <c r="I378" s="286"/>
      <c r="J378" s="286"/>
      <c r="K378" s="286"/>
      <c r="L378" s="286"/>
      <c r="M378" s="286"/>
      <c r="N378" s="286"/>
      <c r="O378" s="286"/>
      <c r="P378" s="286"/>
      <c r="Q378" s="286"/>
      <c r="R378" s="286"/>
      <c r="S378" s="286"/>
      <c r="T378" s="286"/>
      <c r="U378" s="286"/>
      <c r="V378" s="286"/>
      <c r="W378" s="286"/>
      <c r="X378" s="286"/>
      <c r="Y378" s="286"/>
      <c r="Z378" s="286"/>
      <c r="AA378" s="286"/>
      <c r="AB378" s="286"/>
      <c r="AC378" s="286"/>
      <c r="AD378" s="286"/>
      <c r="AE378" s="286"/>
      <c r="AF378" s="286"/>
      <c r="AG378" s="286"/>
      <c r="AH378" s="286"/>
      <c r="AI378" s="286"/>
      <c r="AJ378" s="286"/>
      <c r="AK378" s="286"/>
      <c r="AL378" s="286"/>
      <c r="AM378" s="286"/>
      <c r="AN378" s="286"/>
      <c r="AO378" s="286"/>
      <c r="AP378" s="286"/>
      <c r="AQ378" s="286"/>
      <c r="AR378" s="286"/>
      <c r="AS378" s="286"/>
      <c r="AT378" s="286"/>
      <c r="AU378" s="286"/>
      <c r="AV378" s="286"/>
      <c r="AW378" s="286"/>
      <c r="AX378" s="286"/>
      <c r="AY378" s="286"/>
    </row>
    <row r="379" spans="1:51" ht="15.75" customHeight="1">
      <c r="A379" s="286"/>
      <c r="B379" s="286"/>
      <c r="C379" s="286"/>
      <c r="D379" s="286"/>
      <c r="E379" s="286"/>
      <c r="F379" s="286"/>
      <c r="G379" s="286"/>
      <c r="H379" s="286"/>
      <c r="I379" s="286"/>
      <c r="J379" s="286"/>
      <c r="K379" s="286"/>
      <c r="L379" s="286"/>
      <c r="M379" s="286"/>
      <c r="N379" s="286"/>
      <c r="O379" s="286"/>
      <c r="P379" s="286"/>
      <c r="Q379" s="286"/>
      <c r="R379" s="286"/>
      <c r="S379" s="286"/>
      <c r="T379" s="286"/>
      <c r="U379" s="286"/>
      <c r="V379" s="286"/>
      <c r="W379" s="286"/>
      <c r="X379" s="286"/>
      <c r="Y379" s="286"/>
      <c r="Z379" s="286"/>
      <c r="AA379" s="286"/>
      <c r="AB379" s="286"/>
      <c r="AC379" s="286"/>
      <c r="AD379" s="286"/>
      <c r="AE379" s="286"/>
      <c r="AF379" s="286"/>
      <c r="AG379" s="286"/>
      <c r="AH379" s="286"/>
      <c r="AI379" s="286"/>
      <c r="AJ379" s="286"/>
      <c r="AK379" s="286"/>
      <c r="AL379" s="286"/>
      <c r="AM379" s="286"/>
      <c r="AN379" s="286"/>
      <c r="AO379" s="286"/>
      <c r="AP379" s="286"/>
      <c r="AQ379" s="286"/>
      <c r="AR379" s="286"/>
      <c r="AS379" s="286"/>
      <c r="AT379" s="286"/>
      <c r="AU379" s="286"/>
      <c r="AV379" s="286"/>
      <c r="AW379" s="286"/>
      <c r="AX379" s="286"/>
      <c r="AY379" s="286"/>
    </row>
    <row r="380" spans="1:51" ht="15.75" customHeight="1">
      <c r="A380" s="286"/>
      <c r="B380" s="286"/>
      <c r="C380" s="286"/>
      <c r="D380" s="286"/>
      <c r="E380" s="286"/>
      <c r="F380" s="286"/>
      <c r="G380" s="286"/>
      <c r="H380" s="286"/>
      <c r="I380" s="286"/>
      <c r="J380" s="286"/>
      <c r="K380" s="286"/>
      <c r="L380" s="286"/>
      <c r="M380" s="286"/>
      <c r="N380" s="286"/>
      <c r="O380" s="286"/>
      <c r="P380" s="286"/>
      <c r="Q380" s="286"/>
      <c r="R380" s="286"/>
      <c r="S380" s="286"/>
      <c r="T380" s="286"/>
      <c r="U380" s="286"/>
      <c r="V380" s="286"/>
      <c r="W380" s="286"/>
      <c r="X380" s="286"/>
      <c r="Y380" s="286"/>
      <c r="Z380" s="286"/>
      <c r="AA380" s="286"/>
      <c r="AB380" s="286"/>
      <c r="AC380" s="286"/>
      <c r="AD380" s="286"/>
      <c r="AE380" s="286"/>
      <c r="AF380" s="286"/>
      <c r="AG380" s="286"/>
      <c r="AH380" s="286"/>
      <c r="AI380" s="286"/>
      <c r="AJ380" s="286"/>
      <c r="AK380" s="286"/>
      <c r="AL380" s="286"/>
      <c r="AM380" s="286"/>
      <c r="AN380" s="286"/>
      <c r="AO380" s="286"/>
      <c r="AP380" s="286"/>
      <c r="AQ380" s="286"/>
      <c r="AR380" s="286"/>
      <c r="AS380" s="286"/>
      <c r="AT380" s="286"/>
      <c r="AU380" s="286"/>
      <c r="AV380" s="286"/>
      <c r="AW380" s="286"/>
      <c r="AX380" s="286"/>
      <c r="AY380" s="286"/>
    </row>
    <row r="381" spans="1:51" ht="15.75" customHeight="1">
      <c r="A381" s="286"/>
      <c r="B381" s="286"/>
      <c r="C381" s="286"/>
      <c r="D381" s="286"/>
      <c r="E381" s="286"/>
      <c r="F381" s="286"/>
      <c r="G381" s="286"/>
      <c r="H381" s="286"/>
      <c r="I381" s="286"/>
      <c r="J381" s="286"/>
      <c r="K381" s="286"/>
      <c r="L381" s="286"/>
      <c r="M381" s="286"/>
      <c r="N381" s="286"/>
      <c r="O381" s="286"/>
      <c r="P381" s="286"/>
      <c r="Q381" s="286"/>
      <c r="R381" s="286"/>
      <c r="S381" s="286"/>
      <c r="T381" s="286"/>
      <c r="U381" s="286"/>
      <c r="V381" s="286"/>
      <c r="W381" s="286"/>
      <c r="X381" s="286"/>
      <c r="Y381" s="286"/>
      <c r="Z381" s="286"/>
      <c r="AA381" s="286"/>
      <c r="AB381" s="286"/>
      <c r="AC381" s="286"/>
      <c r="AD381" s="286"/>
      <c r="AE381" s="286"/>
      <c r="AF381" s="286"/>
      <c r="AG381" s="286"/>
      <c r="AH381" s="286"/>
      <c r="AI381" s="286"/>
      <c r="AJ381" s="286"/>
      <c r="AK381" s="286"/>
      <c r="AL381" s="286"/>
      <c r="AM381" s="286"/>
      <c r="AN381" s="286"/>
      <c r="AO381" s="286"/>
      <c r="AP381" s="286"/>
      <c r="AQ381" s="286"/>
      <c r="AR381" s="286"/>
      <c r="AS381" s="286"/>
      <c r="AT381" s="286"/>
      <c r="AU381" s="286"/>
      <c r="AV381" s="286"/>
      <c r="AW381" s="286"/>
      <c r="AX381" s="286"/>
      <c r="AY381" s="286"/>
    </row>
    <row r="382" spans="1:51" ht="15.75" customHeight="1">
      <c r="A382" s="286"/>
      <c r="B382" s="286"/>
      <c r="C382" s="286"/>
      <c r="D382" s="286"/>
      <c r="E382" s="286"/>
      <c r="F382" s="286"/>
      <c r="G382" s="286"/>
      <c r="H382" s="286"/>
      <c r="I382" s="286"/>
      <c r="J382" s="286"/>
      <c r="K382" s="286"/>
      <c r="L382" s="286"/>
      <c r="M382" s="286"/>
      <c r="N382" s="286"/>
      <c r="O382" s="286"/>
      <c r="P382" s="286"/>
      <c r="Q382" s="286"/>
      <c r="R382" s="286"/>
      <c r="S382" s="286"/>
      <c r="T382" s="286"/>
      <c r="U382" s="286"/>
      <c r="V382" s="286"/>
      <c r="W382" s="286"/>
      <c r="X382" s="286"/>
      <c r="Y382" s="286"/>
      <c r="Z382" s="286"/>
      <c r="AA382" s="286"/>
      <c r="AB382" s="286"/>
      <c r="AC382" s="286"/>
      <c r="AD382" s="286"/>
      <c r="AE382" s="286"/>
      <c r="AF382" s="286"/>
      <c r="AG382" s="286"/>
      <c r="AH382" s="286"/>
      <c r="AI382" s="286"/>
      <c r="AJ382" s="286"/>
      <c r="AK382" s="286"/>
      <c r="AL382" s="286"/>
      <c r="AM382" s="286"/>
      <c r="AN382" s="286"/>
      <c r="AO382" s="286"/>
      <c r="AP382" s="286"/>
      <c r="AQ382" s="286"/>
      <c r="AR382" s="286"/>
      <c r="AS382" s="286"/>
      <c r="AT382" s="286"/>
      <c r="AU382" s="286"/>
      <c r="AV382" s="286"/>
      <c r="AW382" s="286"/>
      <c r="AX382" s="286"/>
      <c r="AY382" s="286"/>
    </row>
    <row r="383" spans="1:51" ht="15.75" customHeight="1">
      <c r="A383" s="286"/>
      <c r="B383" s="286"/>
      <c r="C383" s="286"/>
      <c r="D383" s="286"/>
      <c r="E383" s="286"/>
      <c r="F383" s="286"/>
      <c r="G383" s="286"/>
      <c r="H383" s="286"/>
      <c r="I383" s="286"/>
      <c r="J383" s="286"/>
      <c r="K383" s="286"/>
      <c r="L383" s="286"/>
      <c r="M383" s="286"/>
      <c r="N383" s="286"/>
      <c r="O383" s="286"/>
      <c r="P383" s="286"/>
      <c r="Q383" s="286"/>
      <c r="R383" s="286"/>
      <c r="S383" s="286"/>
      <c r="T383" s="286"/>
      <c r="U383" s="286"/>
      <c r="V383" s="286"/>
      <c r="W383" s="286"/>
      <c r="X383" s="286"/>
      <c r="Y383" s="286"/>
      <c r="Z383" s="286"/>
      <c r="AA383" s="286"/>
      <c r="AB383" s="286"/>
      <c r="AC383" s="286"/>
      <c r="AD383" s="286"/>
      <c r="AE383" s="286"/>
      <c r="AF383" s="286"/>
      <c r="AG383" s="286"/>
      <c r="AH383" s="286"/>
      <c r="AI383" s="286"/>
      <c r="AJ383" s="286"/>
      <c r="AK383" s="286"/>
      <c r="AL383" s="286"/>
      <c r="AM383" s="286"/>
      <c r="AN383" s="286"/>
      <c r="AO383" s="286"/>
      <c r="AP383" s="286"/>
      <c r="AQ383" s="286"/>
      <c r="AR383" s="286"/>
      <c r="AS383" s="286"/>
      <c r="AT383" s="286"/>
      <c r="AU383" s="286"/>
      <c r="AV383" s="286"/>
      <c r="AW383" s="286"/>
      <c r="AX383" s="286"/>
      <c r="AY383" s="286"/>
    </row>
    <row r="384" spans="1:51" ht="15.75" customHeight="1">
      <c r="A384" s="286"/>
      <c r="B384" s="286"/>
      <c r="C384" s="286"/>
      <c r="D384" s="286"/>
      <c r="E384" s="286"/>
      <c r="F384" s="286"/>
      <c r="G384" s="286"/>
      <c r="H384" s="286"/>
      <c r="I384" s="286"/>
      <c r="J384" s="286"/>
      <c r="K384" s="286"/>
      <c r="L384" s="286"/>
      <c r="M384" s="286"/>
      <c r="N384" s="286"/>
      <c r="O384" s="286"/>
      <c r="P384" s="286"/>
      <c r="Q384" s="286"/>
      <c r="R384" s="286"/>
      <c r="S384" s="286"/>
      <c r="T384" s="286"/>
      <c r="U384" s="286"/>
      <c r="V384" s="286"/>
      <c r="W384" s="286"/>
      <c r="X384" s="286"/>
      <c r="Y384" s="286"/>
      <c r="Z384" s="286"/>
      <c r="AA384" s="286"/>
      <c r="AB384" s="286"/>
      <c r="AC384" s="286"/>
      <c r="AD384" s="286"/>
      <c r="AE384" s="286"/>
      <c r="AF384" s="286"/>
      <c r="AG384" s="286"/>
      <c r="AH384" s="286"/>
      <c r="AI384" s="286"/>
      <c r="AJ384" s="286"/>
      <c r="AK384" s="286"/>
      <c r="AL384" s="286"/>
      <c r="AM384" s="286"/>
      <c r="AN384" s="286"/>
      <c r="AO384" s="286"/>
      <c r="AP384" s="286"/>
      <c r="AQ384" s="286"/>
      <c r="AR384" s="286"/>
      <c r="AS384" s="286"/>
      <c r="AT384" s="286"/>
      <c r="AU384" s="286"/>
      <c r="AV384" s="286"/>
      <c r="AW384" s="286"/>
      <c r="AX384" s="286"/>
      <c r="AY384" s="286"/>
    </row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</sheetData>
  <sheetProtection algorithmName="SHA-512" hashValue="9el6K52O/8rWD6f+M2Vdyw+uabDyK+afQWXYLvNF54O0C94nPLVny8dk2NHkPQu5zUijpo2jYcZThotfRbI3/g==" saltValue="MEbLUZ7T1Zh8snPd1YhgTw==" spinCount="100000" sheet="1" objects="1" scenarios="1" formatColumns="0" formatRows="0"/>
  <mergeCells count="87">
    <mergeCell ref="A326:C326"/>
    <mergeCell ref="AQ7:AV7"/>
    <mergeCell ref="AS8:AV8"/>
    <mergeCell ref="AS9:AV9"/>
    <mergeCell ref="AS10:AV10"/>
    <mergeCell ref="AJ322:AK323"/>
    <mergeCell ref="AL322:AL323"/>
    <mergeCell ref="AN322:AN323"/>
    <mergeCell ref="AO322:AO323"/>
    <mergeCell ref="AQ322:AQ323"/>
    <mergeCell ref="AR322:AR323"/>
    <mergeCell ref="AT322:AT323"/>
    <mergeCell ref="AV19:AV21"/>
    <mergeCell ref="AK18:AX18"/>
    <mergeCell ref="AK19:AK21"/>
    <mergeCell ref="AL19:AL21"/>
    <mergeCell ref="BN18:BN21"/>
    <mergeCell ref="A322:C322"/>
    <mergeCell ref="A323:C323"/>
    <mergeCell ref="A324:C324"/>
    <mergeCell ref="A325:C325"/>
    <mergeCell ref="BI18:BI21"/>
    <mergeCell ref="BJ18:BJ21"/>
    <mergeCell ref="BK18:BK21"/>
    <mergeCell ref="BL18:BL21"/>
    <mergeCell ref="BM18:BM21"/>
    <mergeCell ref="AE18:AI18"/>
    <mergeCell ref="AZ18:AZ21"/>
    <mergeCell ref="BA18:BA21"/>
    <mergeCell ref="BB18:BB21"/>
    <mergeCell ref="BC18:BC21"/>
    <mergeCell ref="AZ322:AZ323"/>
    <mergeCell ref="Z17:AI17"/>
    <mergeCell ref="Z18:AD18"/>
    <mergeCell ref="A18:A21"/>
    <mergeCell ref="AU19:AU21"/>
    <mergeCell ref="AQ19:AQ21"/>
    <mergeCell ref="AR19:AR21"/>
    <mergeCell ref="D17:M17"/>
    <mergeCell ref="O17:X17"/>
    <mergeCell ref="B18:B21"/>
    <mergeCell ref="D18:H18"/>
    <mergeCell ref="I18:M18"/>
    <mergeCell ref="O18:S18"/>
    <mergeCell ref="T18:X18"/>
    <mergeCell ref="AM19:AM21"/>
    <mergeCell ref="AN19:AN21"/>
    <mergeCell ref="AS19:AS21"/>
    <mergeCell ref="AQ2:AT3"/>
    <mergeCell ref="AK4:AO4"/>
    <mergeCell ref="AQ4:AS4"/>
    <mergeCell ref="AQ5:AS5"/>
    <mergeCell ref="BA325:BA326"/>
    <mergeCell ref="AY19:AY21"/>
    <mergeCell ref="AW19:AW21"/>
    <mergeCell ref="AX19:AX21"/>
    <mergeCell ref="AT19:AT21"/>
    <mergeCell ref="AO19:AO21"/>
    <mergeCell ref="AP19:AP21"/>
    <mergeCell ref="AU325:AU326"/>
    <mergeCell ref="AX325:AX326"/>
    <mergeCell ref="BA322:BA323"/>
    <mergeCell ref="BC322:BC323"/>
    <mergeCell ref="BF322:BF323"/>
    <mergeCell ref="AU322:AU323"/>
    <mergeCell ref="AW322:AW323"/>
    <mergeCell ref="AX322:AX323"/>
    <mergeCell ref="D338:M338"/>
    <mergeCell ref="AJ325:AK326"/>
    <mergeCell ref="AL325:AL326"/>
    <mergeCell ref="AO325:AO326"/>
    <mergeCell ref="AR325:AR326"/>
    <mergeCell ref="BI322:BI323"/>
    <mergeCell ref="BL322:BL323"/>
    <mergeCell ref="BM322:BM323"/>
    <mergeCell ref="BM325:BM326"/>
    <mergeCell ref="BD322:BD323"/>
    <mergeCell ref="BD325:BD326"/>
    <mergeCell ref="BJ322:BJ323"/>
    <mergeCell ref="BJ325:BJ326"/>
    <mergeCell ref="BG325:BG326"/>
    <mergeCell ref="BG322:BG323"/>
    <mergeCell ref="BD18:BD21"/>
    <mergeCell ref="BE18:BE21"/>
    <mergeCell ref="BF18:BF21"/>
    <mergeCell ref="BG18:BG21"/>
    <mergeCell ref="BH18:BH21"/>
  </mergeCells>
  <conditionalFormatting sqref="AL324:AM324 AO324:AP324 AR324:AS324 AU324:AV324 AX324:AY324">
    <cfRule type="cellIs" dxfId="20" priority="7" operator="lessThan">
      <formula>0.6</formula>
    </cfRule>
    <cfRule type="cellIs" dxfId="19" priority="8" operator="equal">
      <formula>0.6</formula>
    </cfRule>
  </conditionalFormatting>
  <conditionalFormatting sqref="AL324:AM324">
    <cfRule type="cellIs" dxfId="18" priority="5" operator="greaterThan">
      <formula>0.6</formula>
    </cfRule>
  </conditionalFormatting>
  <conditionalFormatting sqref="AL325:AM326">
    <cfRule type="containsText" dxfId="17" priority="1" operator="containsText" text="Y">
      <formula>NOT(ISERROR(SEARCH(("Y"),(AL325))))</formula>
    </cfRule>
    <cfRule type="containsText" dxfId="16" priority="2" operator="containsText" text="N">
      <formula>NOT(ISERROR(SEARCH(("N"),(AL325))))</formula>
    </cfRule>
  </conditionalFormatting>
  <conditionalFormatting sqref="AO324:AP324 AR324:AS324 AU324:AV324 AX324:AY324">
    <cfRule type="cellIs" dxfId="15" priority="6" operator="greaterThan">
      <formula>0.6</formula>
    </cfRule>
  </conditionalFormatting>
  <conditionalFormatting sqref="AO325:BN326">
    <cfRule type="containsText" dxfId="14" priority="3" operator="containsText" text="Y">
      <formula>NOT(ISERROR(SEARCH(("Y"),(AO325))))</formula>
    </cfRule>
    <cfRule type="containsText" dxfId="13" priority="4" operator="containsText" text="N">
      <formula>NOT(ISERROR(SEARCH(("N"),(AO325))))</formula>
    </cfRule>
  </conditionalFormatting>
  <conditionalFormatting sqref="BA324:BB324 BD324:BE324 BG324:BH324 BJ324:BK324 BM324:BN324">
    <cfRule type="cellIs" dxfId="12" priority="19" operator="greaterThan">
      <formula>0.6</formula>
    </cfRule>
    <cfRule type="cellIs" dxfId="11" priority="20" operator="lessThan">
      <formula>0.6</formula>
    </cfRule>
    <cfRule type="cellIs" dxfId="10" priority="21" operator="equal">
      <formula>0.6</formula>
    </cfRule>
  </conditionalFormatting>
  <dataValidations count="1">
    <dataValidation type="list" allowBlank="1" showErrorMessage="1" sqref="Z20:AI20 D20:M20 O20:X20" xr:uid="{7E2F7647-8CCD-C64C-900D-C61E21EF27C7}">
      <formula1>$BQ$3:$BQ$12</formula1>
    </dataValidation>
  </dataValidation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2F5496"/>
  </sheetPr>
  <dimension ref="A1:AB1000"/>
  <sheetViews>
    <sheetView showGridLines="0" topLeftCell="A10" workbookViewId="0">
      <selection activeCell="W23" sqref="W23"/>
    </sheetView>
  </sheetViews>
  <sheetFormatPr defaultColWidth="11.125" defaultRowHeight="15" customHeight="1"/>
  <cols>
    <col min="1" max="1" width="20.375" customWidth="1"/>
    <col min="2" max="2" width="33.125" customWidth="1"/>
    <col min="3" max="24" width="11" customWidth="1"/>
    <col min="25" max="25" width="11.625" customWidth="1"/>
    <col min="26" max="26" width="11" customWidth="1"/>
    <col min="27" max="27" width="15" customWidth="1"/>
    <col min="28" max="28" width="11" customWidth="1"/>
  </cols>
  <sheetData>
    <row r="1" spans="1:28" ht="15.75" customHeight="1">
      <c r="A1" s="45"/>
      <c r="B1" s="45"/>
      <c r="C1" s="45"/>
      <c r="D1" s="45"/>
      <c r="E1" s="45"/>
      <c r="F1" s="45"/>
      <c r="G1" s="45"/>
      <c r="H1" s="45"/>
      <c r="I1" s="45"/>
      <c r="J1" s="45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45"/>
      <c r="W1" s="45"/>
      <c r="X1" s="45"/>
      <c r="Y1" s="45"/>
      <c r="Z1" s="45"/>
      <c r="AA1" s="45"/>
      <c r="AB1" s="45"/>
    </row>
    <row r="2" spans="1:28" ht="15.75" customHeight="1">
      <c r="A2" s="52" t="s">
        <v>11</v>
      </c>
      <c r="B2" s="62" t="str">
        <f>'Database (LECTURE-RES-PRAC)'!B3</f>
        <v>SECOND SEMESTER SY 2024-2025</v>
      </c>
      <c r="C2" s="45"/>
      <c r="D2" s="45"/>
      <c r="E2" s="340" t="s">
        <v>184</v>
      </c>
      <c r="F2" s="433"/>
      <c r="G2" s="433"/>
      <c r="H2" s="433"/>
      <c r="I2" s="434"/>
      <c r="J2" s="123"/>
      <c r="K2" s="362"/>
      <c r="L2" s="416"/>
      <c r="M2" s="362"/>
      <c r="N2" s="416"/>
      <c r="O2" s="362"/>
      <c r="P2" s="416"/>
      <c r="Q2" s="68"/>
      <c r="R2" s="68"/>
      <c r="S2" s="68"/>
      <c r="T2" s="68"/>
      <c r="U2" s="68"/>
      <c r="V2" s="45"/>
      <c r="W2" s="45"/>
      <c r="X2" s="45"/>
      <c r="Y2" s="45"/>
      <c r="Z2" s="45"/>
      <c r="AA2" s="45"/>
      <c r="AB2" s="45"/>
    </row>
    <row r="3" spans="1:28" ht="15.75" customHeight="1">
      <c r="A3" s="52" t="s">
        <v>14</v>
      </c>
      <c r="B3" s="62" t="str">
        <f>'Database (LECTURE-RES-PRAC)'!B4</f>
        <v/>
      </c>
      <c r="C3" s="45"/>
      <c r="D3" s="45"/>
      <c r="E3" s="64"/>
      <c r="F3" s="64" t="s">
        <v>155</v>
      </c>
      <c r="G3" s="64" t="s">
        <v>156</v>
      </c>
      <c r="H3" s="294" t="s">
        <v>157</v>
      </c>
      <c r="I3" s="64" t="s">
        <v>158</v>
      </c>
      <c r="J3" s="124" t="s">
        <v>76</v>
      </c>
      <c r="K3" s="124" t="s">
        <v>78</v>
      </c>
      <c r="L3" s="124" t="s">
        <v>185</v>
      </c>
      <c r="M3" s="124"/>
      <c r="N3" s="124">
        <v>0.1</v>
      </c>
      <c r="O3" s="124" t="s">
        <v>13</v>
      </c>
      <c r="P3" s="124" t="s">
        <v>16</v>
      </c>
      <c r="Q3" s="68"/>
      <c r="R3" s="68"/>
      <c r="S3" s="68"/>
      <c r="T3" s="68"/>
      <c r="U3" s="68"/>
      <c r="V3" s="45"/>
      <c r="W3" s="45"/>
      <c r="X3" s="45"/>
      <c r="Y3" s="45"/>
      <c r="Z3" s="45"/>
      <c r="AA3" s="45"/>
      <c r="AB3" s="45"/>
    </row>
    <row r="4" spans="1:28" ht="15.75" customHeight="1">
      <c r="A4" s="52" t="s">
        <v>17</v>
      </c>
      <c r="B4" s="62" t="str">
        <f>'Database (LECTURE-RES-PRAC)'!B5</f>
        <v/>
      </c>
      <c r="C4" s="45"/>
      <c r="D4" s="45"/>
      <c r="E4" s="64" t="s">
        <v>65</v>
      </c>
      <c r="F4" s="106">
        <f>IF(SUMIF('Database (LECTURE-RES-PRAC)'!D$14:AG$14,"CLO1",'Database (LECTURE-RES-PRAC)'!D$16:AG$16)=0,0,SUMIF('Database (LECTURE-RES-PRAC)'!D$14:AG$14,"CLO1",'Database (LECTURE-RES-PRAC)'!D$16:AG$16))</f>
        <v>50</v>
      </c>
      <c r="G4" s="106">
        <f>IF(SUMIF('Database (LECTURE-RES-PRAC)'!AJ$14:BM$14, "CLO1", 'Database (LECTURE-RES-PRAC)'!AJ$16:BM$16)=0,0,SUMIF('Database (LECTURE-RES-PRAC)'!AJ$14:BM$14, "CLO1", 'Database (LECTURE-RES-PRAC)'!AJ$16:BM$16))</f>
        <v>0</v>
      </c>
      <c r="H4" s="125">
        <f>IF(SUMIF('Database (LECTURE-RES-PRAC)'!BP$14:CS$14, "CLO1", 'Database (LECTURE-RES-PRAC)'!BP$16:CS$16)=0,0,SUMIF('Database (LECTURE-RES-PRAC)'!BP$14:CS$14, "CLO1", 'Database (LECTURE-RES-PRAC)'!BP$16:CS$16))</f>
        <v>0</v>
      </c>
      <c r="I4" s="106">
        <f t="shared" ref="I4:I13" si="0">IF(SUM(F4:H4)=0,"",SUM(F4:H4))</f>
        <v>50</v>
      </c>
      <c r="J4" s="126">
        <f>'Database (LECTURE-RES-PRAC)'!D6</f>
        <v>0.4</v>
      </c>
      <c r="K4" s="127">
        <f>'Database (LECTURE-RES-PRAC)'!E6</f>
        <v>0.2</v>
      </c>
      <c r="L4" s="127">
        <f>'Database (LECTURE-RES-PRAC)'!F6</f>
        <v>0.4</v>
      </c>
      <c r="M4" s="61"/>
      <c r="N4" s="61">
        <v>0.2</v>
      </c>
      <c r="O4" s="61">
        <v>80</v>
      </c>
      <c r="P4" s="61">
        <v>60</v>
      </c>
      <c r="Q4" s="68"/>
      <c r="R4" s="68"/>
      <c r="S4" s="68"/>
      <c r="T4" s="68"/>
      <c r="U4" s="68"/>
      <c r="V4" s="45"/>
      <c r="W4" s="45"/>
      <c r="X4" s="45"/>
      <c r="Y4" s="45"/>
      <c r="Z4" s="45"/>
      <c r="AA4" s="45"/>
      <c r="AB4" s="45"/>
    </row>
    <row r="5" spans="1:28" ht="15.75" customHeight="1">
      <c r="A5" s="52" t="s">
        <v>186</v>
      </c>
      <c r="B5" s="66" t="str">
        <f>IF('Database (LECTURE-RES-PRAC)'!B6="STUDENT FORMATION",'Database (LECTURE-RES-PRAC)'!B6,IF('Database (LECTURE-RES-PRAC)'!B6="PRACTICUM",'Database (LECTURE-RES-PRAC)'!B6,IF('Database (LECTURE-RES-PRAC)'!B6="RESEARCH",'Database (LECTURE-RES-PRAC)'!B6,IF('Database (LECTURE-RES-PRAC)'!B6="LECTURE",'Database (LECTURE-RES-PRAC)'!B6,""))))</f>
        <v>LECTURE</v>
      </c>
      <c r="C5" s="45"/>
      <c r="D5" s="45"/>
      <c r="E5" s="64" t="s">
        <v>66</v>
      </c>
      <c r="F5" s="106">
        <f>IF(SUMIF('Database (LECTURE-RES-PRAC)'!D$14:AG$14,"CLO2",'Database (LECTURE-RES-PRAC)'!D$16:AG$16)=0,0,SUMIF('Database (LECTURE-RES-PRAC)'!D$14:AG$14,"CLO2",'Database (LECTURE-RES-PRAC)'!D$16:AG$16))</f>
        <v>0</v>
      </c>
      <c r="G5" s="106">
        <f>IF(SUMIF('Database (LECTURE-RES-PRAC)'!AJ$14:BM$14, "CLO2", 'Database (LECTURE-RES-PRAC)'!AJ$16:BM$16)=0,0,SUMIF('Database (LECTURE-RES-PRAC)'!AJ$14:BM$14, "CLO2", 'Database (LECTURE-RES-PRAC)'!AJ$16:BM$16))</f>
        <v>180</v>
      </c>
      <c r="H5" s="125">
        <f>IF(SUMIF('Database (LECTURE-RES-PRAC)'!BP$14:CS$14, "CLO2", 'Database (LECTURE-RES-PRAC)'!BP$16:CS$16)=0,0,SUMIF('Database (LECTURE-RES-PRAC)'!BP$14:CS$14, "CLO2", 'Database (LECTURE-RES-PRAC)'!BP$16:CS$16))</f>
        <v>0</v>
      </c>
      <c r="I5" s="106">
        <f t="shared" si="0"/>
        <v>180</v>
      </c>
      <c r="J5" s="126"/>
      <c r="K5" s="61"/>
      <c r="L5" s="61"/>
      <c r="M5" s="61"/>
      <c r="N5" s="61">
        <v>0.3</v>
      </c>
      <c r="O5" s="61">
        <v>20</v>
      </c>
      <c r="P5" s="61">
        <v>40</v>
      </c>
      <c r="Q5" s="68"/>
      <c r="R5" s="68"/>
      <c r="S5" s="68"/>
      <c r="T5" s="68"/>
      <c r="U5" s="68"/>
      <c r="V5" s="45"/>
      <c r="W5" s="45"/>
      <c r="X5" s="45"/>
      <c r="Y5" s="45"/>
      <c r="Z5" s="45"/>
      <c r="AA5" s="45"/>
      <c r="AB5" s="45"/>
    </row>
    <row r="6" spans="1:28" ht="15.75" customHeight="1">
      <c r="A6" s="52" t="s">
        <v>20</v>
      </c>
      <c r="B6" s="62" t="str">
        <f>'Database (LECTURE-RES-PRAC)'!B7</f>
        <v/>
      </c>
      <c r="C6" s="45"/>
      <c r="D6" s="45"/>
      <c r="E6" s="64" t="s">
        <v>67</v>
      </c>
      <c r="F6" s="106">
        <f>IF(SUMIF('Database (LECTURE-RES-PRAC)'!D$14:AG$14,"CLO3",'Database (LECTURE-RES-PRAC)'!D$16:AG$16)=0,0,SUMIF('Database (LECTURE-RES-PRAC)'!D$14:AG$14,"CLO3",'Database (LECTURE-RES-PRAC)'!D$16:AG$16))</f>
        <v>5</v>
      </c>
      <c r="G6" s="106">
        <f>IF(SUMIF('Database (LECTURE-RES-PRAC)'!AJ$14:BM$14, "CLO3", 'Database (LECTURE-RES-PRAC)'!AJ$16:BM$16)=0,0,SUMIF('Database (LECTURE-RES-PRAC)'!AJ$14:BM$14, "CLO3", 'Database (LECTURE-RES-PRAC)'!AJ$16:BM$16))</f>
        <v>0</v>
      </c>
      <c r="H6" s="125">
        <f>IF(SUMIF('Database (LECTURE-RES-PRAC)'!BP$14:CS$14, "CLO3", 'Database (LECTURE-RES-PRAC)'!BP$16:CS$16)=0,0,SUMIF('Database (LECTURE-RES-PRAC)'!BP$14:CS$14, "CLO3", 'Database (LECTURE-RES-PRAC)'!BP$16:CS$16))</f>
        <v>155</v>
      </c>
      <c r="I6" s="106">
        <f t="shared" si="0"/>
        <v>160</v>
      </c>
      <c r="J6" s="128">
        <f>IF(J4=10%,N3,IF(J4=20%,N4,IF(J4=30%,N5,IF(J4=40%,N6,IF(J4=50%,N7,IF(J4=60%,N8,""))))))</f>
        <v>0.4</v>
      </c>
      <c r="K6" s="61">
        <f>IF(K4=20%, N4, IF(K4=30%, N5, IF(K4=40%, N6, IF(K4=50%, N7, IF(K4=60%,N8,"")))))</f>
        <v>0.2</v>
      </c>
      <c r="L6" s="61">
        <f>IF(L4=20%, N4, IF(L4=30%, N5, IF(L4=40%, N6, IF(L4=50%, N7, IF(L4=60%,N8,"")))))</f>
        <v>0.4</v>
      </c>
      <c r="M6" s="61"/>
      <c r="N6" s="61">
        <v>0.4</v>
      </c>
      <c r="O6" s="61"/>
      <c r="P6" s="61"/>
      <c r="Q6" s="68"/>
      <c r="R6" s="68"/>
      <c r="S6" s="68"/>
      <c r="T6" s="68"/>
      <c r="U6" s="68"/>
      <c r="V6" s="45"/>
      <c r="W6" s="45"/>
      <c r="X6" s="45"/>
      <c r="Y6" s="45"/>
      <c r="Z6" s="45"/>
      <c r="AA6" s="45"/>
      <c r="AB6" s="45"/>
    </row>
    <row r="7" spans="1:28" ht="15.75" customHeight="1">
      <c r="A7" s="52" t="s">
        <v>21</v>
      </c>
      <c r="B7" s="62">
        <f>'Database (LECTURE-RES-PRAC)'!B8</f>
        <v>3</v>
      </c>
      <c r="C7" s="45"/>
      <c r="D7" s="45"/>
      <c r="E7" s="64" t="s">
        <v>68</v>
      </c>
      <c r="F7" s="106">
        <f>IF(SUMIF('Database (LECTURE-RES-PRAC)'!D$14:AG$14,"CLO4",'Database (LECTURE-RES-PRAC)'!D$16:AG$16)=0,0,SUMIF('Database (LECTURE-RES-PRAC)'!D$14:AG$14,"CLO4",'Database (LECTURE-RES-PRAC)'!D$16:AG$16))</f>
        <v>100</v>
      </c>
      <c r="G7" s="106">
        <f>IF(SUMIF('Database (LECTURE-RES-PRAC)'!AJ$14:BM$14, "CLO4", 'Database (LECTURE-RES-PRAC)'!AJ$16:BM$16)=0,0,SUMIF('Database (LECTURE-RES-PRAC)'!AJ$14:BM$14, "CLO4", 'Database (LECTURE-RES-PRAC)'!AJ$16:BM$16))</f>
        <v>0</v>
      </c>
      <c r="H7" s="125">
        <f>IF(SUMIF('Database (LECTURE-RES-PRAC)'!BP$14:CS$14, "CLO4", 'Database (LECTURE-RES-PRAC)'!BP$16:CS$16)=0,0,SUMIF('Database (LECTURE-RES-PRAC)'!BP$14:CS$14, "CLO4", 'Database (LECTURE-RES-PRAC)'!BP$16:CS$16))</f>
        <v>50</v>
      </c>
      <c r="I7" s="106">
        <f t="shared" si="0"/>
        <v>150</v>
      </c>
      <c r="J7" s="126"/>
      <c r="K7" s="61"/>
      <c r="L7" s="61"/>
      <c r="M7" s="61"/>
      <c r="N7" s="61">
        <v>0.5</v>
      </c>
      <c r="O7" s="61"/>
      <c r="P7" s="61"/>
      <c r="Q7" s="68"/>
      <c r="R7" s="68"/>
      <c r="S7" s="68"/>
      <c r="T7" s="68"/>
      <c r="U7" s="68"/>
      <c r="V7" s="45"/>
      <c r="W7" s="45"/>
      <c r="X7" s="45"/>
      <c r="Y7" s="45"/>
      <c r="Z7" s="45"/>
      <c r="AA7" s="45"/>
      <c r="AB7" s="45"/>
    </row>
    <row r="8" spans="1:28" ht="15.75" customHeight="1">
      <c r="A8" s="52" t="s">
        <v>187</v>
      </c>
      <c r="B8" s="62" t="str">
        <f>'Database (LECTURE-RES-PRAC)'!B9</f>
        <v/>
      </c>
      <c r="C8" s="45"/>
      <c r="D8" s="45"/>
      <c r="E8" s="64" t="s">
        <v>69</v>
      </c>
      <c r="F8" s="106">
        <f>IF(SUMIF('Database (LECTURE-RES-PRAC)'!D$14:AG$14,"CLO5",'Database (LECTURE-RES-PRAC)'!D$16:AG$16)=0,0,SUMIF('Database (LECTURE-RES-PRAC)'!D$14:AG$14,"CLO5",'Database (LECTURE-RES-PRAC)'!D$16:AG$16))</f>
        <v>100</v>
      </c>
      <c r="G8" s="106">
        <f>IF(SUMIF('Database (LECTURE-RES-PRAC)'!AJ$14:BM$14, "CLO5", 'Database (LECTURE-RES-PRAC)'!AJ$16:BM$16)=0,0,SUMIF('Database (LECTURE-RES-PRAC)'!AJ$14:BM$14, "CLO5", 'Database (LECTURE-RES-PRAC)'!AJ$16:BM$16))</f>
        <v>0</v>
      </c>
      <c r="H8" s="125">
        <f>IF(SUMIF('Database (LECTURE-RES-PRAC)'!BP$14:CS$14, "CLO5", 'Database (LECTURE-RES-PRAC)'!BP$16:CS$16)=0,0,SUMIF('Database (LECTURE-RES-PRAC)'!BP$14:CS$14, "CLO5", 'Database (LECTURE-RES-PRAC)'!BP$16:CS$16))</f>
        <v>25</v>
      </c>
      <c r="I8" s="106">
        <f t="shared" si="0"/>
        <v>125</v>
      </c>
      <c r="J8" s="126"/>
      <c r="K8" s="61"/>
      <c r="L8" s="61"/>
      <c r="M8" s="61"/>
      <c r="N8" s="61">
        <v>0.6</v>
      </c>
      <c r="O8" s="61"/>
      <c r="P8" s="61"/>
      <c r="Q8" s="68"/>
      <c r="R8" s="68"/>
      <c r="S8" s="68"/>
      <c r="T8" s="68"/>
      <c r="U8" s="68"/>
      <c r="V8" s="45"/>
      <c r="W8" s="45"/>
      <c r="X8" s="45"/>
      <c r="Y8" s="45"/>
      <c r="Z8" s="45"/>
      <c r="AA8" s="45"/>
      <c r="AB8" s="45"/>
    </row>
    <row r="9" spans="1:28" ht="15.75" customHeight="1">
      <c r="A9" s="52" t="s">
        <v>88</v>
      </c>
      <c r="B9" s="71">
        <f>'Database (LECTURE-RES-PRAC)'!B10</f>
        <v>0.6</v>
      </c>
      <c r="C9" s="45"/>
      <c r="D9" s="45"/>
      <c r="E9" s="64" t="s">
        <v>70</v>
      </c>
      <c r="F9" s="106">
        <f>IF(SUMIF('Database (LECTURE-RES-PRAC)'!D$14:AG$14,"CLO6",'Database (LECTURE-RES-PRAC)'!D$16:AG$16)=0,0,SUMIF('Database (LECTURE-RES-PRAC)'!D$14:AG$14,"CLO6",'Database (LECTURE-RES-PRAC)'!D$16:AG$16))</f>
        <v>0</v>
      </c>
      <c r="G9" s="106">
        <f>IF(SUMIF('Database (LECTURE-RES-PRAC)'!AJ$14:BM$14, "CLO6", 'Database (LECTURE-RES-PRAC)'!AJ$16:BM$16)=0,0,SUMIF('Database (LECTURE-RES-PRAC)'!AJ$14:BM$14, "CLO6", 'Database (LECTURE-RES-PRAC)'!AJ$16:BM$16))</f>
        <v>0</v>
      </c>
      <c r="H9" s="125">
        <f>IF(SUMIF('Database (LECTURE-RES-PRAC)'!BP$14:CS$14, "CLO6", 'Database (LECTURE-RES-PRAC)'!BP$16:CS$16)=0,0,SUMIF('Database (LECTURE-RES-PRAC)'!BP$14:CS$14, "CLO6", 'Database (LECTURE-RES-PRAC)'!BP$16:CS$16))</f>
        <v>0</v>
      </c>
      <c r="I9" s="106" t="str">
        <f t="shared" si="0"/>
        <v/>
      </c>
      <c r="J9" s="126"/>
      <c r="K9" s="61"/>
      <c r="L9" s="61"/>
      <c r="M9" s="61"/>
      <c r="N9" s="61"/>
      <c r="O9" s="61"/>
      <c r="P9" s="61"/>
      <c r="Q9" s="68"/>
      <c r="R9" s="68"/>
      <c r="S9" s="68"/>
      <c r="T9" s="68"/>
      <c r="U9" s="68"/>
      <c r="V9" s="45"/>
      <c r="W9" s="45"/>
      <c r="X9" s="45"/>
      <c r="Y9" s="45"/>
      <c r="Z9" s="45"/>
      <c r="AA9" s="45"/>
      <c r="AB9" s="45"/>
    </row>
    <row r="10" spans="1:28" ht="15.75" customHeight="1">
      <c r="A10" s="119" t="s">
        <v>188</v>
      </c>
      <c r="B10" s="64" t="str">
        <f>COVERPAGE!S9</f>
        <v>60-40</v>
      </c>
      <c r="C10" s="45"/>
      <c r="D10" s="45"/>
      <c r="E10" s="64" t="s">
        <v>71</v>
      </c>
      <c r="F10" s="106">
        <f>IF(SUMIF('Database (LECTURE-RES-PRAC)'!D$14:AG$14,"CLO7",'Database (LECTURE-RES-PRAC)'!D$16:AG$16)=0,0,SUMIF('Database (LECTURE-RES-PRAC)'!D$14:AG$14,"CLO7",'Database (LECTURE-RES-PRAC)'!D$16:AG$16))</f>
        <v>0</v>
      </c>
      <c r="G10" s="106">
        <f>IF(SUMIF('Database (LECTURE-RES-PRAC)'!AJ$14:BM$14, "CLO7", 'Database (LECTURE-RES-PRAC)'!AJ$16:BM$16)=0,0,SUMIF('Database (LECTURE-RES-PRAC)'!AJ$14:BM$14, "CLO7", 'Database (LECTURE-RES-PRAC)'!AJ$16:BM$16))</f>
        <v>0</v>
      </c>
      <c r="H10" s="125">
        <f>IF(SUMIF('Database (LECTURE-RES-PRAC)'!BP$14:CS$14, "CLO7", 'Database (LECTURE-RES-PRAC)'!BP$16:CS$16)=0,0,SUMIF('Database (LECTURE-RES-PRAC)'!BP$14:CS$14, "CLO7", 'Database (LECTURE-RES-PRAC)'!BP$16:CS$16))</f>
        <v>0</v>
      </c>
      <c r="I10" s="106" t="str">
        <f t="shared" si="0"/>
        <v/>
      </c>
      <c r="J10" s="61"/>
      <c r="K10" s="61"/>
      <c r="L10" s="61"/>
      <c r="M10" s="61"/>
      <c r="N10" s="61"/>
      <c r="O10" s="61"/>
      <c r="P10" s="61"/>
      <c r="Q10" s="68"/>
      <c r="R10" s="68"/>
      <c r="S10" s="68"/>
      <c r="T10" s="68"/>
      <c r="U10" s="68"/>
      <c r="V10" s="45"/>
      <c r="W10" s="45"/>
      <c r="X10" s="45"/>
      <c r="Y10" s="45"/>
      <c r="Z10" s="45"/>
      <c r="AA10" s="45"/>
      <c r="AB10" s="45"/>
    </row>
    <row r="11" spans="1:28" ht="15.75" customHeight="1">
      <c r="A11" s="45"/>
      <c r="B11" s="63"/>
      <c r="C11" s="45"/>
      <c r="D11" s="45"/>
      <c r="E11" s="64" t="s">
        <v>72</v>
      </c>
      <c r="F11" s="106">
        <f>IF(SUMIF('Database (LECTURE-RES-PRAC)'!D$14:AG$14,"CLO8",'Database (LECTURE-RES-PRAC)'!D$16:AG$16)=0,0,SUMIF('Database (LECTURE-RES-PRAC)'!D$14:AG$14,"CLO8",'Database (LECTURE-RES-PRAC)'!D$16:AG$16))</f>
        <v>0</v>
      </c>
      <c r="G11" s="106">
        <f>IF(SUMIF('Database (LECTURE-RES-PRAC)'!AJ$14:BM$14, "CLO8", 'Database (LECTURE-RES-PRAC)'!AJ$16:BM$16)=0,0,SUMIF('Database (LECTURE-RES-PRAC)'!AJ$14:BM$14, "CLO8", 'Database (LECTURE-RES-PRAC)'!AJ$16:BM$16))</f>
        <v>0</v>
      </c>
      <c r="H11" s="125">
        <f>IF(SUMIF('Database (LECTURE-RES-PRAC)'!BP$14:CS$14, "CLO8", 'Database (LECTURE-RES-PRAC)'!BP$16:CS$16)=0,0,SUMIF('Database (LECTURE-RES-PRAC)'!BP$14:CS$14, "CLO8", 'Database (LECTURE-RES-PRAC)'!BP$16:CS$16))</f>
        <v>0</v>
      </c>
      <c r="I11" s="106" t="str">
        <f t="shared" si="0"/>
        <v/>
      </c>
      <c r="J11" s="61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45"/>
      <c r="W11" s="45"/>
      <c r="X11" s="45"/>
      <c r="Y11" s="45"/>
      <c r="Z11" s="45"/>
      <c r="AA11" s="45"/>
      <c r="AB11" s="45"/>
    </row>
    <row r="12" spans="1:28" ht="15.75" customHeight="1">
      <c r="A12" s="45"/>
      <c r="B12" s="63"/>
      <c r="C12" s="45"/>
      <c r="D12" s="45"/>
      <c r="E12" s="64" t="s">
        <v>73</v>
      </c>
      <c r="F12" s="106">
        <f>IF(SUMIF('Database (LECTURE-RES-PRAC)'!D$14:AG$14,"CLO9",'Database (LECTURE-RES-PRAC)'!D$16:AG$16)=0,0,SUMIF('Database (LECTURE-RES-PRAC)'!D$14:AG$14,"CLO9",'Database (LECTURE-RES-PRAC)'!D$16:AG$16))</f>
        <v>0</v>
      </c>
      <c r="G12" s="106">
        <f>IF(SUMIF('Database (LECTURE-RES-PRAC)'!AJ$14:BM$14, "CLO9", 'Database (LECTURE-RES-PRAC)'!AJ$16:BM$16)=0,0,SUMIF('Database (LECTURE-RES-PRAC)'!AJ$14:BM$14, "CLO9", 'Database (LECTURE-RES-PRAC)'!AJ$16:BM$16))</f>
        <v>0</v>
      </c>
      <c r="H12" s="125">
        <f>IF(SUMIF('Database (LECTURE-RES-PRAC)'!BP$14:CS$14, "CLO9", 'Database (LECTURE-RES-PRAC)'!BP$16:CS$16)=0,0,SUMIF('Database (LECTURE-RES-PRAC)'!BP$14:CS$14, "CLO9", 'Database (LECTURE-RES-PRAC)'!BP$16:CS$16))</f>
        <v>0</v>
      </c>
      <c r="I12" s="106" t="str">
        <f t="shared" si="0"/>
        <v/>
      </c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45"/>
      <c r="W12" s="45"/>
      <c r="X12" s="45"/>
      <c r="Y12" s="45"/>
      <c r="Z12" s="45"/>
      <c r="AA12" s="45"/>
      <c r="AB12" s="45"/>
    </row>
    <row r="13" spans="1:28" ht="15.75" customHeight="1">
      <c r="A13" s="45"/>
      <c r="B13" s="63"/>
      <c r="C13" s="45"/>
      <c r="D13" s="45"/>
      <c r="E13" s="64" t="s">
        <v>74</v>
      </c>
      <c r="F13" s="106">
        <f>IF(SUMIF('Database (LECTURE-RES-PRAC)'!D$14:AG$14,"CLO10",'Database (LECTURE-RES-PRAC)'!D$16:AG$16)=0,0,SUMIF('Database (LECTURE-RES-PRAC)'!D$14:AG$14,"CLO10",'Database (LECTURE-RES-PRAC)'!D$16:AG$16))</f>
        <v>0</v>
      </c>
      <c r="G13" s="106">
        <f>IF(SUMIF('Database (LECTURE-RES-PRAC)'!AJ$14:BM$14, "CLO10", 'Database (LECTURE-RES-PRAC)'!AJ$16:BM$16)=0,0,SUMIF('Database (LECTURE-RES-PRAC)'!AJ$14:BM$14, "CLO10", 'Database (LECTURE-RES-PRAC)'!AJ$16:BM$16))</f>
        <v>0</v>
      </c>
      <c r="H13" s="125">
        <f>IF(SUMIF('Database (LECTURE-RES-PRAC)'!BP$14:CS$14, "CLO10", 'Database (LECTURE-RES-PRAC)'!BP$16:CS$16)=0,0,SUMIF('Database (LECTURE-RES-PRAC)'!BP$14:CS$14, "CLO10", 'Database (LECTURE-RES-PRAC)'!BP$16:CS$16))</f>
        <v>0</v>
      </c>
      <c r="I13" s="106" t="str">
        <f t="shared" si="0"/>
        <v/>
      </c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45"/>
      <c r="W13" s="45"/>
      <c r="X13" s="45"/>
      <c r="Y13" s="45"/>
      <c r="Z13" s="45"/>
      <c r="AA13" s="45"/>
      <c r="AB13" s="45"/>
    </row>
    <row r="14" spans="1:28" ht="15.75" customHeight="1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45"/>
      <c r="W14" s="45"/>
      <c r="X14" s="45"/>
      <c r="Y14" s="45"/>
      <c r="Z14" s="45"/>
      <c r="AA14" s="45"/>
      <c r="AB14" s="45"/>
    </row>
    <row r="15" spans="1:28" ht="15.75" customHeight="1">
      <c r="A15" s="129" t="s">
        <v>189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</row>
    <row r="16" spans="1:28" ht="15.75" customHeight="1">
      <c r="A16" s="363" t="s">
        <v>94</v>
      </c>
      <c r="B16" s="364" t="s">
        <v>95</v>
      </c>
      <c r="C16" s="357" t="s">
        <v>91</v>
      </c>
      <c r="D16" s="440"/>
      <c r="E16" s="440"/>
      <c r="F16" s="441"/>
      <c r="G16" s="359" t="s">
        <v>190</v>
      </c>
      <c r="H16" s="361" t="str">
        <f>IF(B5="LECTURE", "EXAM", "OUTPUT")</f>
        <v>EXAM</v>
      </c>
      <c r="I16" s="359" t="s">
        <v>191</v>
      </c>
      <c r="J16" s="360" t="s">
        <v>192</v>
      </c>
      <c r="K16" s="357" t="s">
        <v>92</v>
      </c>
      <c r="L16" s="440"/>
      <c r="M16" s="440"/>
      <c r="N16" s="441"/>
      <c r="O16" s="359" t="s">
        <v>193</v>
      </c>
      <c r="P16" s="361" t="str">
        <f>IF(B5="LECTURE", "EXAM", "OUTPUT")</f>
        <v>EXAM</v>
      </c>
      <c r="Q16" s="359" t="s">
        <v>191</v>
      </c>
      <c r="R16" s="360" t="s">
        <v>192</v>
      </c>
      <c r="S16" s="357" t="s">
        <v>93</v>
      </c>
      <c r="T16" s="440"/>
      <c r="U16" s="440"/>
      <c r="V16" s="441"/>
      <c r="W16" s="359" t="s">
        <v>193</v>
      </c>
      <c r="X16" s="361" t="str">
        <f>IF(B5="LECTURE", "EXAM", "OUTPUT")</f>
        <v>EXAM</v>
      </c>
      <c r="Y16" s="359" t="s">
        <v>191</v>
      </c>
      <c r="Z16" s="354" t="s">
        <v>192</v>
      </c>
      <c r="AA16" s="355" t="s">
        <v>194</v>
      </c>
      <c r="AB16" s="356" t="s">
        <v>195</v>
      </c>
    </row>
    <row r="17" spans="1:28" ht="15.75" customHeight="1">
      <c r="A17" s="442"/>
      <c r="B17" s="435"/>
      <c r="C17" s="430"/>
      <c r="D17" s="431"/>
      <c r="E17" s="431"/>
      <c r="F17" s="432"/>
      <c r="G17" s="435"/>
      <c r="H17" s="435"/>
      <c r="I17" s="435"/>
      <c r="J17" s="435"/>
      <c r="K17" s="430"/>
      <c r="L17" s="431"/>
      <c r="M17" s="431"/>
      <c r="N17" s="432"/>
      <c r="O17" s="435"/>
      <c r="P17" s="435"/>
      <c r="Q17" s="435"/>
      <c r="R17" s="435"/>
      <c r="S17" s="430"/>
      <c r="T17" s="431"/>
      <c r="U17" s="431"/>
      <c r="V17" s="432"/>
      <c r="W17" s="435"/>
      <c r="X17" s="435"/>
      <c r="Y17" s="435"/>
      <c r="Z17" s="443"/>
      <c r="AA17" s="444"/>
      <c r="AB17" s="445"/>
    </row>
    <row r="18" spans="1:28" ht="15.75" customHeight="1">
      <c r="A18" s="442"/>
      <c r="B18" s="435"/>
      <c r="C18" s="118" t="s">
        <v>76</v>
      </c>
      <c r="D18" s="358">
        <f>J4</f>
        <v>0.4</v>
      </c>
      <c r="E18" s="118" t="s">
        <v>78</v>
      </c>
      <c r="F18" s="358">
        <f>K4</f>
        <v>0.2</v>
      </c>
      <c r="G18" s="439"/>
      <c r="H18" s="439"/>
      <c r="I18" s="439"/>
      <c r="J18" s="435"/>
      <c r="K18" s="118" t="s">
        <v>76</v>
      </c>
      <c r="L18" s="358">
        <f>J4</f>
        <v>0.4</v>
      </c>
      <c r="M18" s="118" t="s">
        <v>78</v>
      </c>
      <c r="N18" s="358">
        <f>K4</f>
        <v>0.2</v>
      </c>
      <c r="O18" s="439"/>
      <c r="P18" s="439"/>
      <c r="Q18" s="439"/>
      <c r="R18" s="435"/>
      <c r="S18" s="118" t="s">
        <v>76</v>
      </c>
      <c r="T18" s="358">
        <f>J4</f>
        <v>0.4</v>
      </c>
      <c r="U18" s="118" t="s">
        <v>78</v>
      </c>
      <c r="V18" s="358">
        <f>K4</f>
        <v>0.2</v>
      </c>
      <c r="W18" s="439"/>
      <c r="X18" s="439"/>
      <c r="Y18" s="439"/>
      <c r="Z18" s="443"/>
      <c r="AA18" s="444"/>
      <c r="AB18" s="445"/>
    </row>
    <row r="19" spans="1:28" ht="15.75" customHeight="1">
      <c r="A19" s="446"/>
      <c r="B19" s="447"/>
      <c r="C19" s="130">
        <f>'Database (LECTURE-RES-PRAC)'!AH16</f>
        <v>75</v>
      </c>
      <c r="D19" s="447"/>
      <c r="E19" s="130">
        <f>'Database (LECTURE-RES-PRAC)'!AI16</f>
        <v>200</v>
      </c>
      <c r="F19" s="447"/>
      <c r="G19" s="131">
        <f>IFERROR(J4+K4,"")</f>
        <v>0.60000000000000009</v>
      </c>
      <c r="H19" s="132">
        <f>IF(B$5="LECTURE",'Exam (LECTURE ONLY)'!N21,IF(B$5="PRACTICUM",OUTPUT!N21,IF(B$5="RESEARCH",OUTPUT!N21,IF(B$5="STUDENT FORMATION",OUTPUT!N21,""))))</f>
        <v>60</v>
      </c>
      <c r="I19" s="133">
        <f>L4</f>
        <v>0.4</v>
      </c>
      <c r="J19" s="447"/>
      <c r="K19" s="130">
        <f>'Database (LECTURE-RES-PRAC)'!BN16</f>
        <v>85</v>
      </c>
      <c r="L19" s="447"/>
      <c r="M19" s="130">
        <f>'Database (LECTURE-RES-PRAC)'!BO16</f>
        <v>150</v>
      </c>
      <c r="N19" s="447"/>
      <c r="O19" s="133">
        <f>IFERROR(J4+K4,"")</f>
        <v>0.60000000000000009</v>
      </c>
      <c r="P19" s="132">
        <f>IF(B$5="LECTURE",'Exam (LECTURE ONLY)'!Y21, IF(B$5="PRACTICUM",OUTPUT!Z21, IF(B$5="RESEARCH", OUTPUT!Z21, IF(B$5="STUDENT FORMATION", OUTPUT!Z21,""))))</f>
        <v>100</v>
      </c>
      <c r="Q19" s="133">
        <f>L4</f>
        <v>0.4</v>
      </c>
      <c r="R19" s="447"/>
      <c r="S19" s="130">
        <f>'Database (LECTURE-RES-PRAC)'!CT16</f>
        <v>80</v>
      </c>
      <c r="T19" s="447"/>
      <c r="U19" s="130">
        <f>'Database (LECTURE-RES-PRAC)'!CU16</f>
        <v>150</v>
      </c>
      <c r="V19" s="447"/>
      <c r="W19" s="133">
        <f>IFERROR(J4+K4,"")</f>
        <v>0.60000000000000009</v>
      </c>
      <c r="X19" s="132">
        <f>IF(B$5="LECTURE",'Exam (LECTURE ONLY)'!AJ21,IF(B$5="PRACTICUM",OUTPUT!AJ21,IF(B$5="RESEARCH",OUTPUT!AJ21,IF(B$5="STUDENT FORMATION",OUTPUT!AJ21,""))))</f>
        <v>100</v>
      </c>
      <c r="Y19" s="133">
        <f>L4</f>
        <v>0.4</v>
      </c>
      <c r="Z19" s="448"/>
      <c r="AA19" s="449"/>
      <c r="AB19" s="450"/>
    </row>
    <row r="20" spans="1:28" ht="15.75" customHeight="1">
      <c r="A20" s="212" t="str">
        <f>IF(ISBLANK('Database (LECTURE-RES-PRAC)'!A17),"",'Database (LECTURE-RES-PRAC)'!A17)</f>
        <v/>
      </c>
      <c r="B20" s="213" t="str">
        <f>IF(ISBLANK('Database (LECTURE-RES-PRAC)'!B17),"",'Database (LECTURE-RES-PRAC)'!B17)</f>
        <v>aa</v>
      </c>
      <c r="C20" s="134">
        <f>IF(B20&lt;&gt;"",'Database (LECTURE-RES-PRAC)'!AH17, "")</f>
        <v>36</v>
      </c>
      <c r="D20" s="135">
        <f t="shared" ref="D20:D274" si="1">IF(B20&lt;&gt;"",IFERROR(IF(B$10="80-20", (((C20/C$19)*O$4)+O$5)*D$18, IF(B$10="60-40", (((C20/C$19)*P$4)+P$5)*D$18, 0)),0),"")</f>
        <v>27.52</v>
      </c>
      <c r="E20" s="134">
        <f>IF(B20&lt;&gt;"",'Database (LECTURE-RES-PRAC)'!AI17,"")</f>
        <v>160</v>
      </c>
      <c r="F20" s="136">
        <f t="shared" ref="F20:F274" si="2">IF(B20&lt;&gt;"",IFERROR(IF(B$10="80-20", (((E20/E$19)*O$4)+O$5)*F$18, IF(B$10="60-40", (((E20/E$19)*P$4)+P$5)*F$18, 0)),0),"")</f>
        <v>17.600000000000001</v>
      </c>
      <c r="G20" s="137">
        <f t="shared" ref="G20:G274" si="3">IF(B20&lt;&gt;"",IFERROR((D20+F20),0),"")</f>
        <v>45.120000000000005</v>
      </c>
      <c r="H20" s="207">
        <f>IF(B20&lt;&gt;"",IF(B$5="LECTURE",'Exam (LECTURE ONLY)'!N22,IF(B$5="PRACTICUM",OUTPUT!N22,IF(B$5="RESEARCH",OUTPUT!N22,IF(B$5="STUDENT FORMATION",OUTPUT!N22,"")))),"")</f>
        <v>52</v>
      </c>
      <c r="I20" s="137">
        <f t="shared" ref="I20:I274" si="4">IF(B20&lt;&gt;"",IFERROR(IF(B$10="80-20", (((H20/H$19)*O$4)+O$5)*I$19, IF(B$10="60-40", (((H20/H$19)*P$4)+P$5)*I$19, 0)),0),"")</f>
        <v>36.800000000000004</v>
      </c>
      <c r="J20" s="138">
        <f t="shared" ref="J20:J274" si="5">IFERROR((G20+I20),"")</f>
        <v>81.920000000000016</v>
      </c>
      <c r="K20" s="214">
        <f>IF(B20&lt;&gt;"",'Database (LECTURE-RES-PRAC)'!BN17, "")</f>
        <v>53</v>
      </c>
      <c r="L20" s="136">
        <f t="shared" ref="L20:L274" si="6">IF(B20&lt;&gt;"",IFERROR(IF(B$10="80-20", (((K20/K$19)*O$4)+O$5)*L$18, IF(B$10="60-40", (((K20/K$19)*P$4)+P$5)*L$18, 0)),0),"")</f>
        <v>30.964705882352941</v>
      </c>
      <c r="M20" s="214">
        <f>IF(B20&lt;&gt;"",'Database (LECTURE-RES-PRAC)'!BO17, "")</f>
        <v>100</v>
      </c>
      <c r="N20" s="136">
        <f t="shared" ref="N20:N274" si="7">IF(B20&lt;&gt;"",IFERROR(IF(B$10="80-20", (((M20/M$19)*O$4)+O$5)*N$18, IF(B$10="60-40", (((M20/M$19)*P$4)+P$5)*N$18, 0)),0),"")</f>
        <v>16</v>
      </c>
      <c r="O20" s="137">
        <f t="shared" ref="O20:O274" si="8">IFERROR((L20+N20),"")</f>
        <v>46.964705882352945</v>
      </c>
      <c r="P20" s="207">
        <f>IF(B20&lt;&gt;"",IF(B$5="LECTURE",'Exam (LECTURE ONLY)'!Y22,IF(B$5="PRACTICUM",OUTPUT!Z22,IF(B$5="RESEARCH",OUTPUT!Z22,IF(B$5="STUDENT FORMATION",OUTPUT!Z22,"")))),"")</f>
        <v>71</v>
      </c>
      <c r="Q20" s="137">
        <f t="shared" ref="Q20:Q274" si="9">IF(B20&lt;&gt;"",IFERROR(IF(B$10="80-20", (((P20/P$19)*O$4)+O$5)*Q$19, IF(B$10="60-40", (((P20/P$19)*P$4)+P$5)*Q$19, 0)),0),"")</f>
        <v>33.04</v>
      </c>
      <c r="R20" s="138">
        <f t="shared" ref="R20:R274" si="10">IFERROR((O20+Q20),"")</f>
        <v>80.004705882352937</v>
      </c>
      <c r="S20" s="214">
        <f>IF(B20&lt;&gt;"",'Database (LECTURE-RES-PRAC)'!CT17, "")</f>
        <v>48</v>
      </c>
      <c r="T20" s="136">
        <f t="shared" ref="T20:T274" si="11">IF(B20&lt;&gt;"",IFERROR(IF(B$10="80-20", (((S20/S$19)*O$4)+O$5)*T$18, IF(B$10="60-40", (((S20/S$19)*P$4)+P$5)*T$18, 0)),0),"")</f>
        <v>30.400000000000002</v>
      </c>
      <c r="U20" s="214">
        <f>IF(B20&lt;&gt;"",'Database (LECTURE-RES-PRAC)'!CU17, "")</f>
        <v>99</v>
      </c>
      <c r="V20" s="136">
        <f t="shared" ref="V20:V274" si="12">IF(B20&lt;&gt;"",IFERROR(IF(B$10="80-20", (((U20/U$19)*O$4)+O$5)*V$18, IF(B$10="60-40", (((U20/U$19)*P$4)+P$5)*V$18, 0)),0),"")</f>
        <v>15.92</v>
      </c>
      <c r="W20" s="137">
        <f t="shared" ref="W20:W274" si="13">IFERROR((T20+V20),"")</f>
        <v>46.32</v>
      </c>
      <c r="X20" s="207">
        <f>IF(B20&lt;&gt;"",IF(B$5="LECTURE",'Exam (LECTURE ONLY)'!AJ22,IF(B$5="PRACTICUM",OUTPUT!AJ22,IF(B$5="RESEARCH",OUTPUT!AJ22,IF(B$5="STUDENT FORMATION",OUTPUT!AJ22,"")))),"")</f>
        <v>90</v>
      </c>
      <c r="Y20" s="137">
        <f t="shared" ref="Y20:Y274" si="14">IF(B20&lt;&gt;"",IFERROR(IF(B$10="80-20", (((X20/X$19)*O$4)+O$5)*Y$19, IF(B$10="60-40", (((X20/X$19)*P$4)+P$5)*Y$19, 0)),0),"")</f>
        <v>37.6</v>
      </c>
      <c r="Z20" s="139">
        <f t="shared" ref="Z20:Z274" si="15">IFERROR((W20+Y20),"")</f>
        <v>83.92</v>
      </c>
      <c r="AA20" s="140">
        <f t="shared" ref="AA20:AA274" si="16">IFERROR(IF(((J20+R20+Z20)/3)="","",((J20+R20+Z20)/3)),"")</f>
        <v>81.948235294117652</v>
      </c>
      <c r="AB20" s="213" t="str">
        <f t="shared" ref="AB20:AB274" si="17">IFERROR(IF(AA20="","",IF(AA20&gt;=75,"PASSED","FAILED")),"")</f>
        <v>PASSED</v>
      </c>
    </row>
    <row r="21" spans="1:28" ht="15.75" customHeight="1">
      <c r="A21" s="118" t="str">
        <f>IF(ISBLANK('Database (LECTURE-RES-PRAC)'!A18),"",'Database (LECTURE-RES-PRAC)'!A18)</f>
        <v/>
      </c>
      <c r="B21" s="119" t="str">
        <f>IF(ISBLANK('Database (LECTURE-RES-PRAC)'!B18),"",'Database (LECTURE-RES-PRAC)'!B18)</f>
        <v>bbb</v>
      </c>
      <c r="C21" s="134">
        <f>IF(B21&lt;&gt;"",'Database (LECTURE-RES-PRAC)'!AH18, "")</f>
        <v>66</v>
      </c>
      <c r="D21" s="135">
        <f t="shared" si="1"/>
        <v>37.119999999999997</v>
      </c>
      <c r="E21" s="134">
        <f>IF(B21&lt;&gt;"",'Database (LECTURE-RES-PRAC)'!AI18,"")</f>
        <v>157</v>
      </c>
      <c r="F21" s="136">
        <f t="shared" si="2"/>
        <v>17.419999999999998</v>
      </c>
      <c r="G21" s="137">
        <f t="shared" si="3"/>
        <v>54.539999999999992</v>
      </c>
      <c r="H21" s="207">
        <f>IF(B21&lt;&gt;"",IF(B$5="LECTURE",'Exam (LECTURE ONLY)'!N23,IF(B$5="PRACTICUM",OUTPUT!N23,IF(B$5="RESEARCH",OUTPUT!N23,IF(B$5="STUDENT FORMATION",OUTPUT!N23,"")))),"")</f>
        <v>35</v>
      </c>
      <c r="I21" s="137">
        <f t="shared" si="4"/>
        <v>30</v>
      </c>
      <c r="J21" s="138">
        <f t="shared" si="5"/>
        <v>84.539999999999992</v>
      </c>
      <c r="K21" s="214">
        <f>IF(B21&lt;&gt;"",'Database (LECTURE-RES-PRAC)'!BN18, "")</f>
        <v>80</v>
      </c>
      <c r="L21" s="136">
        <f t="shared" si="6"/>
        <v>38.588235294117652</v>
      </c>
      <c r="M21" s="214">
        <f>IF(B21&lt;&gt;"",'Database (LECTURE-RES-PRAC)'!BO18, "")</f>
        <v>150</v>
      </c>
      <c r="N21" s="136">
        <f t="shared" si="7"/>
        <v>20</v>
      </c>
      <c r="O21" s="137">
        <f t="shared" si="8"/>
        <v>58.588235294117652</v>
      </c>
      <c r="P21" s="207">
        <f>IF(B21&lt;&gt;"",IF(B$5="LECTURE",'Exam (LECTURE ONLY)'!Y23,IF(B$5="PRACTICUM",OUTPUT!Z23,IF(B$5="RESEARCH",OUTPUT!Z23,IF(B$5="STUDENT FORMATION",OUTPUT!Z23,"")))),"")</f>
        <v>58</v>
      </c>
      <c r="Q21" s="137">
        <f t="shared" si="9"/>
        <v>29.92</v>
      </c>
      <c r="R21" s="138">
        <f t="shared" si="10"/>
        <v>88.508235294117654</v>
      </c>
      <c r="S21" s="214">
        <f>IF(B21&lt;&gt;"",'Database (LECTURE-RES-PRAC)'!CT18, "")</f>
        <v>75</v>
      </c>
      <c r="T21" s="136">
        <f t="shared" si="11"/>
        <v>38.5</v>
      </c>
      <c r="U21" s="214">
        <f>IF(B21&lt;&gt;"",'Database (LECTURE-RES-PRAC)'!CU18, "")</f>
        <v>126</v>
      </c>
      <c r="V21" s="136">
        <f t="shared" si="12"/>
        <v>18.080000000000002</v>
      </c>
      <c r="W21" s="137">
        <f t="shared" si="13"/>
        <v>56.58</v>
      </c>
      <c r="X21" s="207">
        <f>IF(B21&lt;&gt;"",IF(B$5="LECTURE",'Exam (LECTURE ONLY)'!AJ23,IF(B$5="PRACTICUM",OUTPUT!AJ23,IF(B$5="RESEARCH",OUTPUT!AJ23,IF(B$5="STUDENT FORMATION",OUTPUT!AJ23,"")))),"")</f>
        <v>91</v>
      </c>
      <c r="Y21" s="137">
        <f t="shared" si="14"/>
        <v>37.839999999999996</v>
      </c>
      <c r="Z21" s="139">
        <f t="shared" si="15"/>
        <v>94.419999999999987</v>
      </c>
      <c r="AA21" s="140">
        <f t="shared" si="16"/>
        <v>89.156078431372563</v>
      </c>
      <c r="AB21" s="213" t="str">
        <f t="shared" si="17"/>
        <v>PASSED</v>
      </c>
    </row>
    <row r="22" spans="1:28" ht="15.75" customHeight="1">
      <c r="A22" s="212" t="str">
        <f>IF(ISBLANK('Database (LECTURE-RES-PRAC)'!A19),"",'Database (LECTURE-RES-PRAC)'!A19)</f>
        <v/>
      </c>
      <c r="B22" s="213" t="str">
        <f>IF(ISBLANK('Database (LECTURE-RES-PRAC)'!B19),"",'Database (LECTURE-RES-PRAC)'!B19)</f>
        <v>ccc</v>
      </c>
      <c r="C22" s="134">
        <f>IF(B22&lt;&gt;"",'Database (LECTURE-RES-PRAC)'!AH19, "")</f>
        <v>64</v>
      </c>
      <c r="D22" s="135">
        <f t="shared" si="1"/>
        <v>36.480000000000004</v>
      </c>
      <c r="E22" s="134">
        <f>IF(B22&lt;&gt;"",'Database (LECTURE-RES-PRAC)'!AI19,"")</f>
        <v>200</v>
      </c>
      <c r="F22" s="136">
        <f t="shared" si="2"/>
        <v>20</v>
      </c>
      <c r="G22" s="137">
        <f t="shared" si="3"/>
        <v>56.480000000000004</v>
      </c>
      <c r="H22" s="207">
        <f>IF(B22&lt;&gt;"",IF(B$5="LECTURE",'Exam (LECTURE ONLY)'!N24,IF(B$5="PRACTICUM",OUTPUT!N24,IF(B$5="RESEARCH",OUTPUT!N24,IF(B$5="STUDENT FORMATION",OUTPUT!N24,"")))),"")</f>
        <v>36</v>
      </c>
      <c r="I22" s="137">
        <f t="shared" si="4"/>
        <v>30.400000000000002</v>
      </c>
      <c r="J22" s="138">
        <f t="shared" si="5"/>
        <v>86.88000000000001</v>
      </c>
      <c r="K22" s="214">
        <f>IF(B22&lt;&gt;"",'Database (LECTURE-RES-PRAC)'!BN19, "")</f>
        <v>78</v>
      </c>
      <c r="L22" s="136">
        <f t="shared" si="6"/>
        <v>38.023529411764706</v>
      </c>
      <c r="M22" s="214">
        <f>IF(B22&lt;&gt;"",'Database (LECTURE-RES-PRAC)'!BO19, "")</f>
        <v>144</v>
      </c>
      <c r="N22" s="136">
        <f t="shared" si="7"/>
        <v>19.52</v>
      </c>
      <c r="O22" s="137">
        <f t="shared" si="8"/>
        <v>57.543529411764709</v>
      </c>
      <c r="P22" s="207">
        <f>IF(B22&lt;&gt;"",IF(B$5="LECTURE",'Exam (LECTURE ONLY)'!Y24,IF(B$5="PRACTICUM",OUTPUT!Z24,IF(B$5="RESEARCH",OUTPUT!Z24,IF(B$5="STUDENT FORMATION",OUTPUT!Z24,"")))),"")</f>
        <v>64</v>
      </c>
      <c r="Q22" s="137">
        <f t="shared" si="9"/>
        <v>31.360000000000003</v>
      </c>
      <c r="R22" s="138">
        <f t="shared" si="10"/>
        <v>88.903529411764708</v>
      </c>
      <c r="S22" s="214">
        <f>IF(B22&lt;&gt;"",'Database (LECTURE-RES-PRAC)'!CT19, "")</f>
        <v>76</v>
      </c>
      <c r="T22" s="136">
        <f t="shared" si="11"/>
        <v>38.800000000000004</v>
      </c>
      <c r="U22" s="214">
        <f>IF(B22&lt;&gt;"",'Database (LECTURE-RES-PRAC)'!CU19, "")</f>
        <v>119</v>
      </c>
      <c r="V22" s="136">
        <f t="shared" si="12"/>
        <v>17.52</v>
      </c>
      <c r="W22" s="137">
        <f t="shared" si="13"/>
        <v>56.320000000000007</v>
      </c>
      <c r="X22" s="207">
        <f>IF(B22&lt;&gt;"",IF(B$5="LECTURE",'Exam (LECTURE ONLY)'!AJ24,IF(B$5="PRACTICUM",OUTPUT!AJ24,IF(B$5="RESEARCH",OUTPUT!AJ24,IF(B$5="STUDENT FORMATION",OUTPUT!AJ24,"")))),"")</f>
        <v>89</v>
      </c>
      <c r="Y22" s="137">
        <f t="shared" si="14"/>
        <v>37.360000000000007</v>
      </c>
      <c r="Z22" s="139">
        <f t="shared" si="15"/>
        <v>93.68</v>
      </c>
      <c r="AA22" s="140">
        <f t="shared" si="16"/>
        <v>89.821176470588242</v>
      </c>
      <c r="AB22" s="213" t="str">
        <f t="shared" si="17"/>
        <v>PASSED</v>
      </c>
    </row>
    <row r="23" spans="1:28" ht="15.75" customHeight="1">
      <c r="A23" s="118" t="str">
        <f>IF(ISBLANK('Database (LECTURE-RES-PRAC)'!A20),"",'Database (LECTURE-RES-PRAC)'!A20)</f>
        <v/>
      </c>
      <c r="B23" s="119" t="str">
        <f>IF(ISBLANK('Database (LECTURE-RES-PRAC)'!B20),"",'Database (LECTURE-RES-PRAC)'!B20)</f>
        <v/>
      </c>
      <c r="C23" s="134" t="str">
        <f>IF(B23&lt;&gt;"",'Database (LECTURE-RES-PRAC)'!AH20, "")</f>
        <v/>
      </c>
      <c r="D23" s="135" t="str">
        <f t="shared" si="1"/>
        <v/>
      </c>
      <c r="E23" s="134" t="str">
        <f>IF(B23&lt;&gt;"",'Database (LECTURE-RES-PRAC)'!AI20,"")</f>
        <v/>
      </c>
      <c r="F23" s="136" t="str">
        <f t="shared" si="2"/>
        <v/>
      </c>
      <c r="G23" s="137" t="str">
        <f t="shared" si="3"/>
        <v/>
      </c>
      <c r="H23" s="207" t="str">
        <f>IF(B23&lt;&gt;"",IF(B$5="LECTURE",'Exam (LECTURE ONLY)'!N25,IF(B$5="PRACTICUM",OUTPUT!N25,IF(B$5="RESEARCH",OUTPUT!N25,IF(B$5="STUDENT FORMATION",OUTPUT!N25,"")))),"")</f>
        <v/>
      </c>
      <c r="I23" s="137" t="str">
        <f t="shared" si="4"/>
        <v/>
      </c>
      <c r="J23" s="138" t="str">
        <f t="shared" si="5"/>
        <v/>
      </c>
      <c r="K23" s="214" t="str">
        <f>IF(B23&lt;&gt;"",'Database (LECTURE-RES-PRAC)'!BN20, "")</f>
        <v/>
      </c>
      <c r="L23" s="136" t="str">
        <f t="shared" si="6"/>
        <v/>
      </c>
      <c r="M23" s="214" t="str">
        <f>IF(B23&lt;&gt;"",'Database (LECTURE-RES-PRAC)'!BO20, "")</f>
        <v/>
      </c>
      <c r="N23" s="136" t="str">
        <f t="shared" si="7"/>
        <v/>
      </c>
      <c r="O23" s="137" t="str">
        <f t="shared" si="8"/>
        <v/>
      </c>
      <c r="P23" s="207" t="str">
        <f>IF(B23&lt;&gt;"",IF(B$5="LECTURE",'Exam (LECTURE ONLY)'!Y25,IF(B$5="PRACTICUM",OUTPUT!Z25,IF(B$5="RESEARCH",OUTPUT!Z25,IF(B$5="STUDENT FORMATION",OUTPUT!Z25,"")))),"")</f>
        <v/>
      </c>
      <c r="Q23" s="137" t="str">
        <f t="shared" si="9"/>
        <v/>
      </c>
      <c r="R23" s="138" t="str">
        <f t="shared" si="10"/>
        <v/>
      </c>
      <c r="S23" s="214" t="str">
        <f>IF(B23&lt;&gt;"",'Database (LECTURE-RES-PRAC)'!CT20, "")</f>
        <v/>
      </c>
      <c r="T23" s="136" t="str">
        <f t="shared" si="11"/>
        <v/>
      </c>
      <c r="U23" s="214" t="str">
        <f>IF(B23&lt;&gt;"",'Database (LECTURE-RES-PRAC)'!CU20, "")</f>
        <v/>
      </c>
      <c r="V23" s="136" t="str">
        <f t="shared" si="12"/>
        <v/>
      </c>
      <c r="W23" s="137" t="str">
        <f t="shared" si="13"/>
        <v/>
      </c>
      <c r="X23" s="207" t="str">
        <f>IF(B23&lt;&gt;"",IF(B$5="LECTURE",'Exam (LECTURE ONLY)'!AJ25,IF(B$5="PRACTICUM",OUTPUT!AJ25,IF(B$5="RESEARCH",OUTPUT!AJ25,IF(B$5="STUDENT FORMATION",OUTPUT!AJ25,"")))),"")</f>
        <v/>
      </c>
      <c r="Y23" s="137" t="str">
        <f t="shared" si="14"/>
        <v/>
      </c>
      <c r="Z23" s="139" t="str">
        <f t="shared" si="15"/>
        <v/>
      </c>
      <c r="AA23" s="140" t="str">
        <f t="shared" si="16"/>
        <v/>
      </c>
      <c r="AB23" s="213" t="str">
        <f t="shared" si="17"/>
        <v/>
      </c>
    </row>
    <row r="24" spans="1:28" ht="15.75" customHeight="1">
      <c r="A24" s="212" t="str">
        <f>IF(ISBLANK('Database (LECTURE-RES-PRAC)'!A21),"",'Database (LECTURE-RES-PRAC)'!A21)</f>
        <v/>
      </c>
      <c r="B24" s="213" t="str">
        <f>IF(ISBLANK('Database (LECTURE-RES-PRAC)'!B21),"",'Database (LECTURE-RES-PRAC)'!B21)</f>
        <v/>
      </c>
      <c r="C24" s="134" t="str">
        <f>IF(B24&lt;&gt;"",'Database (LECTURE-RES-PRAC)'!AH21, "")</f>
        <v/>
      </c>
      <c r="D24" s="135" t="str">
        <f t="shared" si="1"/>
        <v/>
      </c>
      <c r="E24" s="134" t="str">
        <f>IF(B24&lt;&gt;"",'Database (LECTURE-RES-PRAC)'!AI21,"")</f>
        <v/>
      </c>
      <c r="F24" s="136" t="str">
        <f t="shared" si="2"/>
        <v/>
      </c>
      <c r="G24" s="137" t="str">
        <f t="shared" si="3"/>
        <v/>
      </c>
      <c r="H24" s="207" t="str">
        <f>IF(B24&lt;&gt;"",IF(B$5="LECTURE",'Exam (LECTURE ONLY)'!N26,IF(B$5="PRACTICUM",OUTPUT!N26,IF(B$5="RESEARCH",OUTPUT!N26,IF(B$5="STUDENT FORMATION",OUTPUT!N26,"")))),"")</f>
        <v/>
      </c>
      <c r="I24" s="137" t="str">
        <f t="shared" si="4"/>
        <v/>
      </c>
      <c r="J24" s="138" t="str">
        <f t="shared" si="5"/>
        <v/>
      </c>
      <c r="K24" s="214" t="str">
        <f>IF(B24&lt;&gt;"",'Database (LECTURE-RES-PRAC)'!BN21, "")</f>
        <v/>
      </c>
      <c r="L24" s="136" t="str">
        <f t="shared" si="6"/>
        <v/>
      </c>
      <c r="M24" s="214" t="str">
        <f>IF(B24&lt;&gt;"",'Database (LECTURE-RES-PRAC)'!BO21, "")</f>
        <v/>
      </c>
      <c r="N24" s="136" t="str">
        <f t="shared" si="7"/>
        <v/>
      </c>
      <c r="O24" s="137" t="str">
        <f t="shared" si="8"/>
        <v/>
      </c>
      <c r="P24" s="207" t="str">
        <f>IF(B24&lt;&gt;"",IF(B$5="LECTURE",'Exam (LECTURE ONLY)'!Y26,IF(B$5="PRACTICUM",OUTPUT!Z26,IF(B$5="RESEARCH",OUTPUT!Z26,IF(B$5="STUDENT FORMATION",OUTPUT!Z26,"")))),"")</f>
        <v/>
      </c>
      <c r="Q24" s="137" t="str">
        <f t="shared" si="9"/>
        <v/>
      </c>
      <c r="R24" s="138" t="str">
        <f t="shared" si="10"/>
        <v/>
      </c>
      <c r="S24" s="214" t="str">
        <f>IF(B24&lt;&gt;"",'Database (LECTURE-RES-PRAC)'!CT21, "")</f>
        <v/>
      </c>
      <c r="T24" s="136" t="str">
        <f t="shared" si="11"/>
        <v/>
      </c>
      <c r="U24" s="214" t="str">
        <f>IF(B24&lt;&gt;"",'Database (LECTURE-RES-PRAC)'!CU21, "")</f>
        <v/>
      </c>
      <c r="V24" s="136" t="str">
        <f t="shared" si="12"/>
        <v/>
      </c>
      <c r="W24" s="137" t="str">
        <f t="shared" si="13"/>
        <v/>
      </c>
      <c r="X24" s="207" t="str">
        <f>IF(B24&lt;&gt;"",IF(B$5="LECTURE",'Exam (LECTURE ONLY)'!AJ26,IF(B$5="PRACTICUM",OUTPUT!AJ26,IF(B$5="RESEARCH",OUTPUT!AJ26,IF(B$5="STUDENT FORMATION",OUTPUT!AJ26,"")))),"")</f>
        <v/>
      </c>
      <c r="Y24" s="137" t="str">
        <f t="shared" si="14"/>
        <v/>
      </c>
      <c r="Z24" s="139" t="str">
        <f t="shared" si="15"/>
        <v/>
      </c>
      <c r="AA24" s="140" t="str">
        <f t="shared" si="16"/>
        <v/>
      </c>
      <c r="AB24" s="213" t="str">
        <f t="shared" si="17"/>
        <v/>
      </c>
    </row>
    <row r="25" spans="1:28" ht="15.75" customHeight="1">
      <c r="A25" s="118" t="str">
        <f>IF(ISBLANK('Database (LECTURE-RES-PRAC)'!A22),"",'Database (LECTURE-RES-PRAC)'!A22)</f>
        <v/>
      </c>
      <c r="B25" s="119" t="str">
        <f>IF(ISBLANK('Database (LECTURE-RES-PRAC)'!B22),"",'Database (LECTURE-RES-PRAC)'!B22)</f>
        <v/>
      </c>
      <c r="C25" s="134" t="str">
        <f>IF(B25&lt;&gt;"",'Database (LECTURE-RES-PRAC)'!AH22, "")</f>
        <v/>
      </c>
      <c r="D25" s="135" t="str">
        <f t="shared" si="1"/>
        <v/>
      </c>
      <c r="E25" s="134" t="str">
        <f>IF(B25&lt;&gt;"",'Database (LECTURE-RES-PRAC)'!AI22,"")</f>
        <v/>
      </c>
      <c r="F25" s="136" t="str">
        <f t="shared" si="2"/>
        <v/>
      </c>
      <c r="G25" s="137" t="str">
        <f t="shared" si="3"/>
        <v/>
      </c>
      <c r="H25" s="207" t="str">
        <f>IF(B25&lt;&gt;"",IF(B$5="LECTURE",'Exam (LECTURE ONLY)'!N27,IF(B$5="PRACTICUM",OUTPUT!N27,IF(B$5="RESEARCH",OUTPUT!N27,IF(B$5="STUDENT FORMATION",OUTPUT!N27,"")))),"")</f>
        <v/>
      </c>
      <c r="I25" s="137" t="str">
        <f t="shared" si="4"/>
        <v/>
      </c>
      <c r="J25" s="138" t="str">
        <f t="shared" si="5"/>
        <v/>
      </c>
      <c r="K25" s="214" t="str">
        <f>IF(B25&lt;&gt;"",'Database (LECTURE-RES-PRAC)'!BN22, "")</f>
        <v/>
      </c>
      <c r="L25" s="136" t="str">
        <f t="shared" si="6"/>
        <v/>
      </c>
      <c r="M25" s="214" t="str">
        <f>IF(B25&lt;&gt;"",'Database (LECTURE-RES-PRAC)'!BO22, "")</f>
        <v/>
      </c>
      <c r="N25" s="136" t="str">
        <f t="shared" si="7"/>
        <v/>
      </c>
      <c r="O25" s="137" t="str">
        <f t="shared" si="8"/>
        <v/>
      </c>
      <c r="P25" s="207" t="str">
        <f>IF(B25&lt;&gt;"",IF(B$5="LECTURE",'Exam (LECTURE ONLY)'!Y27,IF(B$5="PRACTICUM",OUTPUT!Z27,IF(B$5="RESEARCH",OUTPUT!Z27,IF(B$5="STUDENT FORMATION",OUTPUT!Z27,"")))),"")</f>
        <v/>
      </c>
      <c r="Q25" s="137" t="str">
        <f t="shared" si="9"/>
        <v/>
      </c>
      <c r="R25" s="138" t="str">
        <f t="shared" si="10"/>
        <v/>
      </c>
      <c r="S25" s="214" t="str">
        <f>IF(B25&lt;&gt;"",'Database (LECTURE-RES-PRAC)'!CT22, "")</f>
        <v/>
      </c>
      <c r="T25" s="136" t="str">
        <f t="shared" si="11"/>
        <v/>
      </c>
      <c r="U25" s="214" t="str">
        <f>IF(B25&lt;&gt;"",'Database (LECTURE-RES-PRAC)'!CU22, "")</f>
        <v/>
      </c>
      <c r="V25" s="136" t="str">
        <f t="shared" si="12"/>
        <v/>
      </c>
      <c r="W25" s="137" t="str">
        <f t="shared" si="13"/>
        <v/>
      </c>
      <c r="X25" s="207" t="str">
        <f>IF(B25&lt;&gt;"",IF(B$5="LECTURE",'Exam (LECTURE ONLY)'!AJ27,IF(B$5="PRACTICUM",OUTPUT!AJ27,IF(B$5="RESEARCH",OUTPUT!AJ27,IF(B$5="STUDENT FORMATION",OUTPUT!AJ27,"")))),"")</f>
        <v/>
      </c>
      <c r="Y25" s="137" t="str">
        <f t="shared" si="14"/>
        <v/>
      </c>
      <c r="Z25" s="139" t="str">
        <f t="shared" si="15"/>
        <v/>
      </c>
      <c r="AA25" s="140" t="str">
        <f t="shared" si="16"/>
        <v/>
      </c>
      <c r="AB25" s="213" t="str">
        <f t="shared" si="17"/>
        <v/>
      </c>
    </row>
    <row r="26" spans="1:28" ht="15.75" customHeight="1">
      <c r="A26" s="212" t="str">
        <f>IF(ISBLANK('Database (LECTURE-RES-PRAC)'!A23),"",'Database (LECTURE-RES-PRAC)'!A23)</f>
        <v/>
      </c>
      <c r="B26" s="213" t="str">
        <f>IF(ISBLANK('Database (LECTURE-RES-PRAC)'!B23),"",'Database (LECTURE-RES-PRAC)'!B23)</f>
        <v/>
      </c>
      <c r="C26" s="134" t="str">
        <f>IF(B26&lt;&gt;"",'Database (LECTURE-RES-PRAC)'!AH23, "")</f>
        <v/>
      </c>
      <c r="D26" s="135" t="str">
        <f t="shared" si="1"/>
        <v/>
      </c>
      <c r="E26" s="134" t="str">
        <f>IF(B26&lt;&gt;"",'Database (LECTURE-RES-PRAC)'!AI23,"")</f>
        <v/>
      </c>
      <c r="F26" s="136" t="str">
        <f t="shared" si="2"/>
        <v/>
      </c>
      <c r="G26" s="137" t="str">
        <f t="shared" si="3"/>
        <v/>
      </c>
      <c r="H26" s="207" t="str">
        <f>IF(B26&lt;&gt;"",IF(B$5="LECTURE",'Exam (LECTURE ONLY)'!N28,IF(B$5="PRACTICUM",OUTPUT!N28,IF(B$5="RESEARCH",OUTPUT!N28,IF(B$5="STUDENT FORMATION",OUTPUT!N28,"")))),"")</f>
        <v/>
      </c>
      <c r="I26" s="137" t="str">
        <f t="shared" si="4"/>
        <v/>
      </c>
      <c r="J26" s="138" t="str">
        <f t="shared" si="5"/>
        <v/>
      </c>
      <c r="K26" s="214" t="str">
        <f>IF(B26&lt;&gt;"",'Database (LECTURE-RES-PRAC)'!BN23, "")</f>
        <v/>
      </c>
      <c r="L26" s="136" t="str">
        <f t="shared" si="6"/>
        <v/>
      </c>
      <c r="M26" s="214" t="str">
        <f>IF(B26&lt;&gt;"",'Database (LECTURE-RES-PRAC)'!BO23, "")</f>
        <v/>
      </c>
      <c r="N26" s="136" t="str">
        <f t="shared" si="7"/>
        <v/>
      </c>
      <c r="O26" s="137" t="str">
        <f t="shared" si="8"/>
        <v/>
      </c>
      <c r="P26" s="207" t="str">
        <f>IF(B26&lt;&gt;"",IF(B$5="LECTURE",'Exam (LECTURE ONLY)'!Y28,IF(B$5="PRACTICUM",OUTPUT!Z28,IF(B$5="RESEARCH",OUTPUT!Z28,IF(B$5="STUDENT FORMATION",OUTPUT!Z28,"")))),"")</f>
        <v/>
      </c>
      <c r="Q26" s="137" t="str">
        <f t="shared" si="9"/>
        <v/>
      </c>
      <c r="R26" s="138" t="str">
        <f t="shared" si="10"/>
        <v/>
      </c>
      <c r="S26" s="214" t="str">
        <f>IF(B26&lt;&gt;"",'Database (LECTURE-RES-PRAC)'!CT23, "")</f>
        <v/>
      </c>
      <c r="T26" s="136" t="str">
        <f t="shared" si="11"/>
        <v/>
      </c>
      <c r="U26" s="214" t="str">
        <f>IF(B26&lt;&gt;"",'Database (LECTURE-RES-PRAC)'!CU23, "")</f>
        <v/>
      </c>
      <c r="V26" s="136" t="str">
        <f t="shared" si="12"/>
        <v/>
      </c>
      <c r="W26" s="137" t="str">
        <f t="shared" si="13"/>
        <v/>
      </c>
      <c r="X26" s="207" t="str">
        <f>IF(B26&lt;&gt;"",IF(B$5="LECTURE",'Exam (LECTURE ONLY)'!AJ28,IF(B$5="PRACTICUM",OUTPUT!AJ28,IF(B$5="RESEARCH",OUTPUT!AJ28,IF(B$5="STUDENT FORMATION",OUTPUT!AJ28,"")))),"")</f>
        <v/>
      </c>
      <c r="Y26" s="137" t="str">
        <f t="shared" si="14"/>
        <v/>
      </c>
      <c r="Z26" s="139" t="str">
        <f t="shared" si="15"/>
        <v/>
      </c>
      <c r="AA26" s="140" t="str">
        <f t="shared" si="16"/>
        <v/>
      </c>
      <c r="AB26" s="213" t="str">
        <f t="shared" si="17"/>
        <v/>
      </c>
    </row>
    <row r="27" spans="1:28" ht="15.75" customHeight="1">
      <c r="A27" s="118" t="str">
        <f>IF(ISBLANK('Database (LECTURE-RES-PRAC)'!A24),"",'Database (LECTURE-RES-PRAC)'!A24)</f>
        <v/>
      </c>
      <c r="B27" s="119" t="str">
        <f>IF(ISBLANK('Database (LECTURE-RES-PRAC)'!B24),"",'Database (LECTURE-RES-PRAC)'!B24)</f>
        <v/>
      </c>
      <c r="C27" s="134" t="str">
        <f>IF(B27&lt;&gt;"",'Database (LECTURE-RES-PRAC)'!AH24, "")</f>
        <v/>
      </c>
      <c r="D27" s="135" t="str">
        <f t="shared" si="1"/>
        <v/>
      </c>
      <c r="E27" s="134" t="str">
        <f>IF(B27&lt;&gt;"",'Database (LECTURE-RES-PRAC)'!AI24,"")</f>
        <v/>
      </c>
      <c r="F27" s="136" t="str">
        <f t="shared" si="2"/>
        <v/>
      </c>
      <c r="G27" s="137" t="str">
        <f t="shared" si="3"/>
        <v/>
      </c>
      <c r="H27" s="207" t="str">
        <f>IF(B27&lt;&gt;"",IF(B$5="LECTURE",'Exam (LECTURE ONLY)'!N29,IF(B$5="PRACTICUM",OUTPUT!N29,IF(B$5="RESEARCH",OUTPUT!N29,IF(B$5="STUDENT FORMATION",OUTPUT!N29,"")))),"")</f>
        <v/>
      </c>
      <c r="I27" s="137" t="str">
        <f t="shared" si="4"/>
        <v/>
      </c>
      <c r="J27" s="138" t="str">
        <f t="shared" si="5"/>
        <v/>
      </c>
      <c r="K27" s="214" t="str">
        <f>IF(B27&lt;&gt;"",'Database (LECTURE-RES-PRAC)'!BN24, "")</f>
        <v/>
      </c>
      <c r="L27" s="136" t="str">
        <f t="shared" si="6"/>
        <v/>
      </c>
      <c r="M27" s="214" t="str">
        <f>IF(B27&lt;&gt;"",'Database (LECTURE-RES-PRAC)'!BO24, "")</f>
        <v/>
      </c>
      <c r="N27" s="136" t="str">
        <f t="shared" si="7"/>
        <v/>
      </c>
      <c r="O27" s="137" t="str">
        <f t="shared" si="8"/>
        <v/>
      </c>
      <c r="P27" s="207" t="str">
        <f>IF(B27&lt;&gt;"",IF(B$5="LECTURE",'Exam (LECTURE ONLY)'!Y29,IF(B$5="PRACTICUM",OUTPUT!Z29,IF(B$5="RESEARCH",OUTPUT!Z29,IF(B$5="STUDENT FORMATION",OUTPUT!Z29,"")))),"")</f>
        <v/>
      </c>
      <c r="Q27" s="137" t="str">
        <f t="shared" si="9"/>
        <v/>
      </c>
      <c r="R27" s="138" t="str">
        <f t="shared" si="10"/>
        <v/>
      </c>
      <c r="S27" s="214" t="str">
        <f>IF(B27&lt;&gt;"",'Database (LECTURE-RES-PRAC)'!CT24, "")</f>
        <v/>
      </c>
      <c r="T27" s="136" t="str">
        <f t="shared" si="11"/>
        <v/>
      </c>
      <c r="U27" s="214" t="str">
        <f>IF(B27&lt;&gt;"",'Database (LECTURE-RES-PRAC)'!CU24, "")</f>
        <v/>
      </c>
      <c r="V27" s="136" t="str">
        <f t="shared" si="12"/>
        <v/>
      </c>
      <c r="W27" s="137" t="str">
        <f t="shared" si="13"/>
        <v/>
      </c>
      <c r="X27" s="207" t="str">
        <f>IF(B27&lt;&gt;"",IF(B$5="LECTURE",'Exam (LECTURE ONLY)'!AJ29,IF(B$5="PRACTICUM",OUTPUT!AJ29,IF(B$5="RESEARCH",OUTPUT!AJ29,IF(B$5="STUDENT FORMATION",OUTPUT!AJ29,"")))),"")</f>
        <v/>
      </c>
      <c r="Y27" s="137" t="str">
        <f t="shared" si="14"/>
        <v/>
      </c>
      <c r="Z27" s="139" t="str">
        <f t="shared" si="15"/>
        <v/>
      </c>
      <c r="AA27" s="140" t="str">
        <f t="shared" si="16"/>
        <v/>
      </c>
      <c r="AB27" s="213" t="str">
        <f t="shared" si="17"/>
        <v/>
      </c>
    </row>
    <row r="28" spans="1:28" ht="15.75" customHeight="1">
      <c r="A28" s="212" t="str">
        <f>IF(ISBLANK('Database (LECTURE-RES-PRAC)'!A25),"",'Database (LECTURE-RES-PRAC)'!A25)</f>
        <v/>
      </c>
      <c r="B28" s="213" t="str">
        <f>IF(ISBLANK('Database (LECTURE-RES-PRAC)'!B25),"",'Database (LECTURE-RES-PRAC)'!B25)</f>
        <v/>
      </c>
      <c r="C28" s="134" t="str">
        <f>IF(B28&lt;&gt;"",'Database (LECTURE-RES-PRAC)'!AH25, "")</f>
        <v/>
      </c>
      <c r="D28" s="135" t="str">
        <f t="shared" si="1"/>
        <v/>
      </c>
      <c r="E28" s="134" t="str">
        <f>IF(B28&lt;&gt;"",'Database (LECTURE-RES-PRAC)'!AI25,"")</f>
        <v/>
      </c>
      <c r="F28" s="136" t="str">
        <f t="shared" si="2"/>
        <v/>
      </c>
      <c r="G28" s="137" t="str">
        <f t="shared" si="3"/>
        <v/>
      </c>
      <c r="H28" s="207" t="str">
        <f>IF(B28&lt;&gt;"",IF(B$5="LECTURE",'Exam (LECTURE ONLY)'!N30,IF(B$5="PRACTICUM",OUTPUT!N30,IF(B$5="RESEARCH",OUTPUT!N30,IF(B$5="STUDENT FORMATION",OUTPUT!N30,"")))),"")</f>
        <v/>
      </c>
      <c r="I28" s="137" t="str">
        <f t="shared" si="4"/>
        <v/>
      </c>
      <c r="J28" s="138" t="str">
        <f t="shared" si="5"/>
        <v/>
      </c>
      <c r="K28" s="214" t="str">
        <f>IF(B28&lt;&gt;"",'Database (LECTURE-RES-PRAC)'!BN25, "")</f>
        <v/>
      </c>
      <c r="L28" s="136" t="str">
        <f t="shared" si="6"/>
        <v/>
      </c>
      <c r="M28" s="214" t="str">
        <f>IF(B28&lt;&gt;"",'Database (LECTURE-RES-PRAC)'!BO25, "")</f>
        <v/>
      </c>
      <c r="N28" s="136" t="str">
        <f t="shared" si="7"/>
        <v/>
      </c>
      <c r="O28" s="137" t="str">
        <f t="shared" si="8"/>
        <v/>
      </c>
      <c r="P28" s="207" t="str">
        <f>IF(B28&lt;&gt;"",IF(B$5="LECTURE",'Exam (LECTURE ONLY)'!Y30,IF(B$5="PRACTICUM",OUTPUT!Z30,IF(B$5="RESEARCH",OUTPUT!Z30,IF(B$5="STUDENT FORMATION",OUTPUT!Z30,"")))),"")</f>
        <v/>
      </c>
      <c r="Q28" s="137" t="str">
        <f t="shared" si="9"/>
        <v/>
      </c>
      <c r="R28" s="138" t="str">
        <f t="shared" si="10"/>
        <v/>
      </c>
      <c r="S28" s="214" t="str">
        <f>IF(B28&lt;&gt;"",'Database (LECTURE-RES-PRAC)'!CT25, "")</f>
        <v/>
      </c>
      <c r="T28" s="136" t="str">
        <f t="shared" si="11"/>
        <v/>
      </c>
      <c r="U28" s="214" t="str">
        <f>IF(B28&lt;&gt;"",'Database (LECTURE-RES-PRAC)'!CU25, "")</f>
        <v/>
      </c>
      <c r="V28" s="136" t="str">
        <f t="shared" si="12"/>
        <v/>
      </c>
      <c r="W28" s="137" t="str">
        <f t="shared" si="13"/>
        <v/>
      </c>
      <c r="X28" s="207" t="str">
        <f>IF(B28&lt;&gt;"",IF(B$5="LECTURE",'Exam (LECTURE ONLY)'!AJ30,IF(B$5="PRACTICUM",OUTPUT!AJ30,IF(B$5="RESEARCH",OUTPUT!AJ30,IF(B$5="STUDENT FORMATION",OUTPUT!AJ30,"")))),"")</f>
        <v/>
      </c>
      <c r="Y28" s="137" t="str">
        <f t="shared" si="14"/>
        <v/>
      </c>
      <c r="Z28" s="139" t="str">
        <f t="shared" si="15"/>
        <v/>
      </c>
      <c r="AA28" s="140" t="str">
        <f t="shared" si="16"/>
        <v/>
      </c>
      <c r="AB28" s="213" t="str">
        <f t="shared" si="17"/>
        <v/>
      </c>
    </row>
    <row r="29" spans="1:28" ht="15.75" customHeight="1">
      <c r="A29" s="118" t="str">
        <f>IF(ISBLANK('Database (LECTURE-RES-PRAC)'!A26),"",'Database (LECTURE-RES-PRAC)'!A26)</f>
        <v/>
      </c>
      <c r="B29" s="119" t="str">
        <f>IF(ISBLANK('Database (LECTURE-RES-PRAC)'!B26),"",'Database (LECTURE-RES-PRAC)'!B26)</f>
        <v/>
      </c>
      <c r="C29" s="134" t="str">
        <f>IF(B29&lt;&gt;"",'Database (LECTURE-RES-PRAC)'!AH26, "")</f>
        <v/>
      </c>
      <c r="D29" s="135" t="str">
        <f t="shared" si="1"/>
        <v/>
      </c>
      <c r="E29" s="134" t="str">
        <f>IF(B29&lt;&gt;"",'Database (LECTURE-RES-PRAC)'!AI26,"")</f>
        <v/>
      </c>
      <c r="F29" s="136" t="str">
        <f t="shared" si="2"/>
        <v/>
      </c>
      <c r="G29" s="137" t="str">
        <f t="shared" si="3"/>
        <v/>
      </c>
      <c r="H29" s="207" t="str">
        <f>IF(B29&lt;&gt;"",IF(B$5="LECTURE",'Exam (LECTURE ONLY)'!N31,IF(B$5="PRACTICUM",OUTPUT!N31,IF(B$5="RESEARCH",OUTPUT!N31,IF(B$5="STUDENT FORMATION",OUTPUT!N31,"")))),"")</f>
        <v/>
      </c>
      <c r="I29" s="137" t="str">
        <f t="shared" si="4"/>
        <v/>
      </c>
      <c r="J29" s="138" t="str">
        <f t="shared" si="5"/>
        <v/>
      </c>
      <c r="K29" s="214" t="str">
        <f>IF(B29&lt;&gt;"",'Database (LECTURE-RES-PRAC)'!BN26, "")</f>
        <v/>
      </c>
      <c r="L29" s="136" t="str">
        <f t="shared" si="6"/>
        <v/>
      </c>
      <c r="M29" s="214" t="str">
        <f>IF(B29&lt;&gt;"",'Database (LECTURE-RES-PRAC)'!BO26, "")</f>
        <v/>
      </c>
      <c r="N29" s="136" t="str">
        <f t="shared" si="7"/>
        <v/>
      </c>
      <c r="O29" s="137" t="str">
        <f t="shared" si="8"/>
        <v/>
      </c>
      <c r="P29" s="207" t="str">
        <f>IF(B29&lt;&gt;"",IF(B$5="LECTURE",'Exam (LECTURE ONLY)'!Y31,IF(B$5="PRACTICUM",OUTPUT!Z31,IF(B$5="RESEARCH",OUTPUT!Z31,IF(B$5="STUDENT FORMATION",OUTPUT!Z31,"")))),"")</f>
        <v/>
      </c>
      <c r="Q29" s="137" t="str">
        <f t="shared" si="9"/>
        <v/>
      </c>
      <c r="R29" s="138" t="str">
        <f t="shared" si="10"/>
        <v/>
      </c>
      <c r="S29" s="214" t="str">
        <f>IF(B29&lt;&gt;"",'Database (LECTURE-RES-PRAC)'!CT26, "")</f>
        <v/>
      </c>
      <c r="T29" s="136" t="str">
        <f t="shared" si="11"/>
        <v/>
      </c>
      <c r="U29" s="214" t="str">
        <f>IF(B29&lt;&gt;"",'Database (LECTURE-RES-PRAC)'!CU26, "")</f>
        <v/>
      </c>
      <c r="V29" s="136" t="str">
        <f t="shared" si="12"/>
        <v/>
      </c>
      <c r="W29" s="137" t="str">
        <f t="shared" si="13"/>
        <v/>
      </c>
      <c r="X29" s="207" t="str">
        <f>IF(B29&lt;&gt;"",IF(B$5="LECTURE",'Exam (LECTURE ONLY)'!AJ31,IF(B$5="PRACTICUM",OUTPUT!AJ31,IF(B$5="RESEARCH",OUTPUT!AJ31,IF(B$5="STUDENT FORMATION",OUTPUT!AJ31,"")))),"")</f>
        <v/>
      </c>
      <c r="Y29" s="137" t="str">
        <f t="shared" si="14"/>
        <v/>
      </c>
      <c r="Z29" s="139" t="str">
        <f t="shared" si="15"/>
        <v/>
      </c>
      <c r="AA29" s="140" t="str">
        <f t="shared" si="16"/>
        <v/>
      </c>
      <c r="AB29" s="213" t="str">
        <f t="shared" si="17"/>
        <v/>
      </c>
    </row>
    <row r="30" spans="1:28" ht="15.75" customHeight="1">
      <c r="A30" s="212" t="str">
        <f>IF(ISBLANK('Database (LECTURE-RES-PRAC)'!A27),"",'Database (LECTURE-RES-PRAC)'!A27)</f>
        <v/>
      </c>
      <c r="B30" s="213" t="str">
        <f>IF(ISBLANK('Database (LECTURE-RES-PRAC)'!B27),"",'Database (LECTURE-RES-PRAC)'!B27)</f>
        <v/>
      </c>
      <c r="C30" s="134" t="str">
        <f>IF(B30&lt;&gt;"",'Database (LECTURE-RES-PRAC)'!AH27, "")</f>
        <v/>
      </c>
      <c r="D30" s="135" t="str">
        <f t="shared" si="1"/>
        <v/>
      </c>
      <c r="E30" s="134" t="str">
        <f>IF(B30&lt;&gt;"",'Database (LECTURE-RES-PRAC)'!AI27,"")</f>
        <v/>
      </c>
      <c r="F30" s="136" t="str">
        <f t="shared" si="2"/>
        <v/>
      </c>
      <c r="G30" s="137" t="str">
        <f t="shared" si="3"/>
        <v/>
      </c>
      <c r="H30" s="207" t="str">
        <f>IF(B30&lt;&gt;"",IF(B$5="LECTURE",'Exam (LECTURE ONLY)'!N32,IF(B$5="PRACTICUM",OUTPUT!N32,IF(B$5="RESEARCH",OUTPUT!N32,IF(B$5="STUDENT FORMATION",OUTPUT!N32,"")))),"")</f>
        <v/>
      </c>
      <c r="I30" s="137" t="str">
        <f t="shared" si="4"/>
        <v/>
      </c>
      <c r="J30" s="138" t="str">
        <f t="shared" si="5"/>
        <v/>
      </c>
      <c r="K30" s="214" t="str">
        <f>IF(B30&lt;&gt;"",'Database (LECTURE-RES-PRAC)'!BN27, "")</f>
        <v/>
      </c>
      <c r="L30" s="136" t="str">
        <f t="shared" si="6"/>
        <v/>
      </c>
      <c r="M30" s="214" t="str">
        <f>IF(B30&lt;&gt;"",'Database (LECTURE-RES-PRAC)'!BO27, "")</f>
        <v/>
      </c>
      <c r="N30" s="136" t="str">
        <f t="shared" si="7"/>
        <v/>
      </c>
      <c r="O30" s="137" t="str">
        <f t="shared" si="8"/>
        <v/>
      </c>
      <c r="P30" s="207" t="str">
        <f>IF(B30&lt;&gt;"",IF(B$5="LECTURE",'Exam (LECTURE ONLY)'!Y32,IF(B$5="PRACTICUM",OUTPUT!Z32,IF(B$5="RESEARCH",OUTPUT!Z32,IF(B$5="STUDENT FORMATION",OUTPUT!Z32,"")))),"")</f>
        <v/>
      </c>
      <c r="Q30" s="137" t="str">
        <f t="shared" si="9"/>
        <v/>
      </c>
      <c r="R30" s="138" t="str">
        <f t="shared" si="10"/>
        <v/>
      </c>
      <c r="S30" s="214" t="str">
        <f>IF(B30&lt;&gt;"",'Database (LECTURE-RES-PRAC)'!CT27, "")</f>
        <v/>
      </c>
      <c r="T30" s="136" t="str">
        <f t="shared" si="11"/>
        <v/>
      </c>
      <c r="U30" s="214" t="str">
        <f>IF(B30&lt;&gt;"",'Database (LECTURE-RES-PRAC)'!CU27, "")</f>
        <v/>
      </c>
      <c r="V30" s="136" t="str">
        <f t="shared" si="12"/>
        <v/>
      </c>
      <c r="W30" s="137" t="str">
        <f t="shared" si="13"/>
        <v/>
      </c>
      <c r="X30" s="207" t="str">
        <f>IF(B30&lt;&gt;"",IF(B$5="LECTURE",'Exam (LECTURE ONLY)'!AJ32,IF(B$5="PRACTICUM",OUTPUT!AJ32,IF(B$5="RESEARCH",OUTPUT!AJ32,IF(B$5="STUDENT FORMATION",OUTPUT!AJ32,"")))),"")</f>
        <v/>
      </c>
      <c r="Y30" s="137" t="str">
        <f t="shared" si="14"/>
        <v/>
      </c>
      <c r="Z30" s="139" t="str">
        <f t="shared" si="15"/>
        <v/>
      </c>
      <c r="AA30" s="140" t="str">
        <f t="shared" si="16"/>
        <v/>
      </c>
      <c r="AB30" s="213" t="str">
        <f t="shared" si="17"/>
        <v/>
      </c>
    </row>
    <row r="31" spans="1:28" ht="15.75" customHeight="1">
      <c r="A31" s="118" t="str">
        <f>IF(ISBLANK('Database (LECTURE-RES-PRAC)'!A28),"",'Database (LECTURE-RES-PRAC)'!A28)</f>
        <v/>
      </c>
      <c r="B31" s="119" t="str">
        <f>IF(ISBLANK('Database (LECTURE-RES-PRAC)'!B28),"",'Database (LECTURE-RES-PRAC)'!B28)</f>
        <v/>
      </c>
      <c r="C31" s="134" t="str">
        <f>IF(B31&lt;&gt;"",'Database (LECTURE-RES-PRAC)'!AH28, "")</f>
        <v/>
      </c>
      <c r="D31" s="135" t="str">
        <f t="shared" si="1"/>
        <v/>
      </c>
      <c r="E31" s="134" t="str">
        <f>IF(B31&lt;&gt;"",'Database (LECTURE-RES-PRAC)'!AI28,"")</f>
        <v/>
      </c>
      <c r="F31" s="136" t="str">
        <f t="shared" si="2"/>
        <v/>
      </c>
      <c r="G31" s="137" t="str">
        <f t="shared" si="3"/>
        <v/>
      </c>
      <c r="H31" s="207" t="str">
        <f>IF(B31&lt;&gt;"",IF(B$5="LECTURE",'Exam (LECTURE ONLY)'!N33,IF(B$5="PRACTICUM",OUTPUT!N33,IF(B$5="RESEARCH",OUTPUT!N33,IF(B$5="STUDENT FORMATION",OUTPUT!N33,"")))),"")</f>
        <v/>
      </c>
      <c r="I31" s="137" t="str">
        <f t="shared" si="4"/>
        <v/>
      </c>
      <c r="J31" s="138" t="str">
        <f t="shared" si="5"/>
        <v/>
      </c>
      <c r="K31" s="214" t="str">
        <f>IF(B31&lt;&gt;"",'Database (LECTURE-RES-PRAC)'!BN28, "")</f>
        <v/>
      </c>
      <c r="L31" s="136" t="str">
        <f t="shared" si="6"/>
        <v/>
      </c>
      <c r="M31" s="214" t="str">
        <f>IF(B31&lt;&gt;"",'Database (LECTURE-RES-PRAC)'!BO28, "")</f>
        <v/>
      </c>
      <c r="N31" s="136" t="str">
        <f t="shared" si="7"/>
        <v/>
      </c>
      <c r="O31" s="137" t="str">
        <f t="shared" si="8"/>
        <v/>
      </c>
      <c r="P31" s="207" t="str">
        <f>IF(B31&lt;&gt;"",IF(B$5="LECTURE",'Exam (LECTURE ONLY)'!Y33,IF(B$5="PRACTICUM",OUTPUT!Z33,IF(B$5="RESEARCH",OUTPUT!Z33,IF(B$5="STUDENT FORMATION",OUTPUT!Z33,"")))),"")</f>
        <v/>
      </c>
      <c r="Q31" s="137" t="str">
        <f t="shared" si="9"/>
        <v/>
      </c>
      <c r="R31" s="138" t="str">
        <f t="shared" si="10"/>
        <v/>
      </c>
      <c r="S31" s="214" t="str">
        <f>IF(B31&lt;&gt;"",'Database (LECTURE-RES-PRAC)'!CT28, "")</f>
        <v/>
      </c>
      <c r="T31" s="136" t="str">
        <f t="shared" si="11"/>
        <v/>
      </c>
      <c r="U31" s="214" t="str">
        <f>IF(B31&lt;&gt;"",'Database (LECTURE-RES-PRAC)'!CU28, "")</f>
        <v/>
      </c>
      <c r="V31" s="136" t="str">
        <f t="shared" si="12"/>
        <v/>
      </c>
      <c r="W31" s="137" t="str">
        <f t="shared" si="13"/>
        <v/>
      </c>
      <c r="X31" s="207" t="str">
        <f>IF(B31&lt;&gt;"",IF(B$5="LECTURE",'Exam (LECTURE ONLY)'!AJ33,IF(B$5="PRACTICUM",OUTPUT!AJ33,IF(B$5="RESEARCH",OUTPUT!AJ33,IF(B$5="STUDENT FORMATION",OUTPUT!AJ33,"")))),"")</f>
        <v/>
      </c>
      <c r="Y31" s="137" t="str">
        <f t="shared" si="14"/>
        <v/>
      </c>
      <c r="Z31" s="139" t="str">
        <f t="shared" si="15"/>
        <v/>
      </c>
      <c r="AA31" s="140" t="str">
        <f t="shared" si="16"/>
        <v/>
      </c>
      <c r="AB31" s="213" t="str">
        <f t="shared" si="17"/>
        <v/>
      </c>
    </row>
    <row r="32" spans="1:28" ht="15.75" customHeight="1">
      <c r="A32" s="212" t="str">
        <f>IF(ISBLANK('Database (LECTURE-RES-PRAC)'!A29),"",'Database (LECTURE-RES-PRAC)'!A29)</f>
        <v/>
      </c>
      <c r="B32" s="213" t="str">
        <f>IF(ISBLANK('Database (LECTURE-RES-PRAC)'!B29),"",'Database (LECTURE-RES-PRAC)'!B29)</f>
        <v/>
      </c>
      <c r="C32" s="134" t="str">
        <f>IF(B32&lt;&gt;"",'Database (LECTURE-RES-PRAC)'!AH29, "")</f>
        <v/>
      </c>
      <c r="D32" s="135" t="str">
        <f t="shared" si="1"/>
        <v/>
      </c>
      <c r="E32" s="134" t="str">
        <f>IF(B32&lt;&gt;"",'Database (LECTURE-RES-PRAC)'!AI29,"")</f>
        <v/>
      </c>
      <c r="F32" s="136" t="str">
        <f t="shared" si="2"/>
        <v/>
      </c>
      <c r="G32" s="137" t="str">
        <f t="shared" si="3"/>
        <v/>
      </c>
      <c r="H32" s="207" t="str">
        <f>IF(B32&lt;&gt;"",IF(B$5="LECTURE",'Exam (LECTURE ONLY)'!N34,IF(B$5="PRACTICUM",OUTPUT!N34,IF(B$5="RESEARCH",OUTPUT!N34,IF(B$5="STUDENT FORMATION",OUTPUT!N34,"")))),"")</f>
        <v/>
      </c>
      <c r="I32" s="137" t="str">
        <f t="shared" si="4"/>
        <v/>
      </c>
      <c r="J32" s="138" t="str">
        <f t="shared" si="5"/>
        <v/>
      </c>
      <c r="K32" s="214" t="str">
        <f>IF(B32&lt;&gt;"",'Database (LECTURE-RES-PRAC)'!BN29, "")</f>
        <v/>
      </c>
      <c r="L32" s="136" t="str">
        <f t="shared" si="6"/>
        <v/>
      </c>
      <c r="M32" s="214" t="str">
        <f>IF(B32&lt;&gt;"",'Database (LECTURE-RES-PRAC)'!BO29, "")</f>
        <v/>
      </c>
      <c r="N32" s="136" t="str">
        <f t="shared" si="7"/>
        <v/>
      </c>
      <c r="O32" s="137" t="str">
        <f t="shared" si="8"/>
        <v/>
      </c>
      <c r="P32" s="207" t="str">
        <f>IF(B32&lt;&gt;"",IF(B$5="LECTURE",'Exam (LECTURE ONLY)'!Y34,IF(B$5="PRACTICUM",OUTPUT!Z34,IF(B$5="RESEARCH",OUTPUT!Z34,IF(B$5="STUDENT FORMATION",OUTPUT!Z34,"")))),"")</f>
        <v/>
      </c>
      <c r="Q32" s="137" t="str">
        <f t="shared" si="9"/>
        <v/>
      </c>
      <c r="R32" s="138" t="str">
        <f t="shared" si="10"/>
        <v/>
      </c>
      <c r="S32" s="214" t="str">
        <f>IF(B32&lt;&gt;"",'Database (LECTURE-RES-PRAC)'!CT29, "")</f>
        <v/>
      </c>
      <c r="T32" s="136" t="str">
        <f t="shared" si="11"/>
        <v/>
      </c>
      <c r="U32" s="214" t="str">
        <f>IF(B32&lt;&gt;"",'Database (LECTURE-RES-PRAC)'!CU29, "")</f>
        <v/>
      </c>
      <c r="V32" s="136" t="str">
        <f t="shared" si="12"/>
        <v/>
      </c>
      <c r="W32" s="137" t="str">
        <f t="shared" si="13"/>
        <v/>
      </c>
      <c r="X32" s="207" t="str">
        <f>IF(B32&lt;&gt;"",IF(B$5="LECTURE",'Exam (LECTURE ONLY)'!AJ34,IF(B$5="PRACTICUM",OUTPUT!AJ34,IF(B$5="RESEARCH",OUTPUT!AJ34,IF(B$5="STUDENT FORMATION",OUTPUT!AJ34,"")))),"")</f>
        <v/>
      </c>
      <c r="Y32" s="137" t="str">
        <f t="shared" si="14"/>
        <v/>
      </c>
      <c r="Z32" s="139" t="str">
        <f t="shared" si="15"/>
        <v/>
      </c>
      <c r="AA32" s="140" t="str">
        <f t="shared" si="16"/>
        <v/>
      </c>
      <c r="AB32" s="213" t="str">
        <f t="shared" si="17"/>
        <v/>
      </c>
    </row>
    <row r="33" spans="1:28" ht="15.75" customHeight="1">
      <c r="A33" s="118" t="str">
        <f>IF(ISBLANK('Database (LECTURE-RES-PRAC)'!A30),"",'Database (LECTURE-RES-PRAC)'!A30)</f>
        <v/>
      </c>
      <c r="B33" s="119" t="str">
        <f>IF(ISBLANK('Database (LECTURE-RES-PRAC)'!B30),"",'Database (LECTURE-RES-PRAC)'!B30)</f>
        <v/>
      </c>
      <c r="C33" s="134" t="str">
        <f>IF(B33&lt;&gt;"",'Database (LECTURE-RES-PRAC)'!AH30, "")</f>
        <v/>
      </c>
      <c r="D33" s="135" t="str">
        <f t="shared" si="1"/>
        <v/>
      </c>
      <c r="E33" s="134" t="str">
        <f>IF(B33&lt;&gt;"",'Database (LECTURE-RES-PRAC)'!AI30,"")</f>
        <v/>
      </c>
      <c r="F33" s="136" t="str">
        <f t="shared" si="2"/>
        <v/>
      </c>
      <c r="G33" s="137" t="str">
        <f t="shared" si="3"/>
        <v/>
      </c>
      <c r="H33" s="207" t="str">
        <f>IF(B33&lt;&gt;"",IF(B$5="LECTURE",'Exam (LECTURE ONLY)'!N35,IF(B$5="PRACTICUM",OUTPUT!N35,IF(B$5="RESEARCH",OUTPUT!N35,IF(B$5="STUDENT FORMATION",OUTPUT!N35,"")))),"")</f>
        <v/>
      </c>
      <c r="I33" s="137" t="str">
        <f t="shared" si="4"/>
        <v/>
      </c>
      <c r="J33" s="138" t="str">
        <f t="shared" si="5"/>
        <v/>
      </c>
      <c r="K33" s="214" t="str">
        <f>IF(B33&lt;&gt;"",'Database (LECTURE-RES-PRAC)'!BN30, "")</f>
        <v/>
      </c>
      <c r="L33" s="136" t="str">
        <f t="shared" si="6"/>
        <v/>
      </c>
      <c r="M33" s="214" t="str">
        <f>IF(B33&lt;&gt;"",'Database (LECTURE-RES-PRAC)'!BO30, "")</f>
        <v/>
      </c>
      <c r="N33" s="136" t="str">
        <f t="shared" si="7"/>
        <v/>
      </c>
      <c r="O33" s="137" t="str">
        <f t="shared" si="8"/>
        <v/>
      </c>
      <c r="P33" s="207" t="str">
        <f>IF(B33&lt;&gt;"",IF(B$5="LECTURE",'Exam (LECTURE ONLY)'!Y35,IF(B$5="PRACTICUM",OUTPUT!Z35,IF(B$5="RESEARCH",OUTPUT!Z35,IF(B$5="STUDENT FORMATION",OUTPUT!Z35,"")))),"")</f>
        <v/>
      </c>
      <c r="Q33" s="137" t="str">
        <f t="shared" si="9"/>
        <v/>
      </c>
      <c r="R33" s="138" t="str">
        <f t="shared" si="10"/>
        <v/>
      </c>
      <c r="S33" s="214" t="str">
        <f>IF(B33&lt;&gt;"",'Database (LECTURE-RES-PRAC)'!CT30, "")</f>
        <v/>
      </c>
      <c r="T33" s="136" t="str">
        <f t="shared" si="11"/>
        <v/>
      </c>
      <c r="U33" s="214" t="str">
        <f>IF(B33&lt;&gt;"",'Database (LECTURE-RES-PRAC)'!CU30, "")</f>
        <v/>
      </c>
      <c r="V33" s="136" t="str">
        <f t="shared" si="12"/>
        <v/>
      </c>
      <c r="W33" s="137" t="str">
        <f t="shared" si="13"/>
        <v/>
      </c>
      <c r="X33" s="207" t="str">
        <f>IF(B33&lt;&gt;"",IF(B$5="LECTURE",'Exam (LECTURE ONLY)'!AJ35,IF(B$5="PRACTICUM",OUTPUT!AJ35,IF(B$5="RESEARCH",OUTPUT!AJ35,IF(B$5="STUDENT FORMATION",OUTPUT!AJ35,"")))),"")</f>
        <v/>
      </c>
      <c r="Y33" s="137" t="str">
        <f t="shared" si="14"/>
        <v/>
      </c>
      <c r="Z33" s="139" t="str">
        <f t="shared" si="15"/>
        <v/>
      </c>
      <c r="AA33" s="140" t="str">
        <f t="shared" si="16"/>
        <v/>
      </c>
      <c r="AB33" s="213" t="str">
        <f t="shared" si="17"/>
        <v/>
      </c>
    </row>
    <row r="34" spans="1:28" ht="15.75" customHeight="1">
      <c r="A34" s="212" t="str">
        <f>IF(ISBLANK('Database (LECTURE-RES-PRAC)'!A31),"",'Database (LECTURE-RES-PRAC)'!A31)</f>
        <v/>
      </c>
      <c r="B34" s="213" t="str">
        <f>IF(ISBLANK('Database (LECTURE-RES-PRAC)'!B31),"",'Database (LECTURE-RES-PRAC)'!B31)</f>
        <v/>
      </c>
      <c r="C34" s="134" t="str">
        <f>IF(B34&lt;&gt;"",'Database (LECTURE-RES-PRAC)'!AH31, "")</f>
        <v/>
      </c>
      <c r="D34" s="135" t="str">
        <f t="shared" si="1"/>
        <v/>
      </c>
      <c r="E34" s="134" t="str">
        <f>IF(B34&lt;&gt;"",'Database (LECTURE-RES-PRAC)'!AI31,"")</f>
        <v/>
      </c>
      <c r="F34" s="136" t="str">
        <f t="shared" si="2"/>
        <v/>
      </c>
      <c r="G34" s="137" t="str">
        <f t="shared" si="3"/>
        <v/>
      </c>
      <c r="H34" s="207" t="str">
        <f>IF(B34&lt;&gt;"",IF(B$5="LECTURE",'Exam (LECTURE ONLY)'!N36,IF(B$5="PRACTICUM",OUTPUT!N36,IF(B$5="RESEARCH",OUTPUT!N36,IF(B$5="STUDENT FORMATION",OUTPUT!N36,"")))),"")</f>
        <v/>
      </c>
      <c r="I34" s="137" t="str">
        <f t="shared" si="4"/>
        <v/>
      </c>
      <c r="J34" s="138" t="str">
        <f t="shared" si="5"/>
        <v/>
      </c>
      <c r="K34" s="214" t="str">
        <f>IF(B34&lt;&gt;"",'Database (LECTURE-RES-PRAC)'!BN31, "")</f>
        <v/>
      </c>
      <c r="L34" s="136" t="str">
        <f t="shared" si="6"/>
        <v/>
      </c>
      <c r="M34" s="214" t="str">
        <f>IF(B34&lt;&gt;"",'Database (LECTURE-RES-PRAC)'!BO31, "")</f>
        <v/>
      </c>
      <c r="N34" s="136" t="str">
        <f t="shared" si="7"/>
        <v/>
      </c>
      <c r="O34" s="137" t="str">
        <f t="shared" si="8"/>
        <v/>
      </c>
      <c r="P34" s="207" t="str">
        <f>IF(B34&lt;&gt;"",IF(B$5="LECTURE",'Exam (LECTURE ONLY)'!Y36,IF(B$5="PRACTICUM",OUTPUT!Z36,IF(B$5="RESEARCH",OUTPUT!Z36,IF(B$5="STUDENT FORMATION",OUTPUT!Z36,"")))),"")</f>
        <v/>
      </c>
      <c r="Q34" s="137" t="str">
        <f t="shared" si="9"/>
        <v/>
      </c>
      <c r="R34" s="138" t="str">
        <f t="shared" si="10"/>
        <v/>
      </c>
      <c r="S34" s="214" t="str">
        <f>IF(B34&lt;&gt;"",'Database (LECTURE-RES-PRAC)'!CT31, "")</f>
        <v/>
      </c>
      <c r="T34" s="136" t="str">
        <f t="shared" si="11"/>
        <v/>
      </c>
      <c r="U34" s="214" t="str">
        <f>IF(B34&lt;&gt;"",'Database (LECTURE-RES-PRAC)'!CU31, "")</f>
        <v/>
      </c>
      <c r="V34" s="136" t="str">
        <f t="shared" si="12"/>
        <v/>
      </c>
      <c r="W34" s="137" t="str">
        <f t="shared" si="13"/>
        <v/>
      </c>
      <c r="X34" s="207" t="str">
        <f>IF(B34&lt;&gt;"",IF(B$5="LECTURE",'Exam (LECTURE ONLY)'!AJ36,IF(B$5="PRACTICUM",OUTPUT!AJ36,IF(B$5="RESEARCH",OUTPUT!AJ36,IF(B$5="STUDENT FORMATION",OUTPUT!AJ36,"")))),"")</f>
        <v/>
      </c>
      <c r="Y34" s="137" t="str">
        <f t="shared" si="14"/>
        <v/>
      </c>
      <c r="Z34" s="139" t="str">
        <f t="shared" si="15"/>
        <v/>
      </c>
      <c r="AA34" s="140" t="str">
        <f t="shared" si="16"/>
        <v/>
      </c>
      <c r="AB34" s="213" t="str">
        <f t="shared" si="17"/>
        <v/>
      </c>
    </row>
    <row r="35" spans="1:28" ht="15.75" customHeight="1">
      <c r="A35" s="118" t="str">
        <f>IF(ISBLANK('Database (LECTURE-RES-PRAC)'!A32),"",'Database (LECTURE-RES-PRAC)'!A32)</f>
        <v/>
      </c>
      <c r="B35" s="119" t="str">
        <f>IF(ISBLANK('Database (LECTURE-RES-PRAC)'!B32),"",'Database (LECTURE-RES-PRAC)'!B32)</f>
        <v/>
      </c>
      <c r="C35" s="134" t="str">
        <f>IF(B35&lt;&gt;"",'Database (LECTURE-RES-PRAC)'!AH32, "")</f>
        <v/>
      </c>
      <c r="D35" s="135" t="str">
        <f t="shared" si="1"/>
        <v/>
      </c>
      <c r="E35" s="134" t="str">
        <f>IF(B35&lt;&gt;"",'Database (LECTURE-RES-PRAC)'!AI32,"")</f>
        <v/>
      </c>
      <c r="F35" s="136" t="str">
        <f t="shared" si="2"/>
        <v/>
      </c>
      <c r="G35" s="137" t="str">
        <f t="shared" si="3"/>
        <v/>
      </c>
      <c r="H35" s="207" t="str">
        <f>IF(B35&lt;&gt;"",IF(B$5="LECTURE",'Exam (LECTURE ONLY)'!N37,IF(B$5="PRACTICUM",OUTPUT!N37,IF(B$5="RESEARCH",OUTPUT!N37,IF(B$5="STUDENT FORMATION",OUTPUT!N37,"")))),"")</f>
        <v/>
      </c>
      <c r="I35" s="137" t="str">
        <f t="shared" si="4"/>
        <v/>
      </c>
      <c r="J35" s="138" t="str">
        <f t="shared" si="5"/>
        <v/>
      </c>
      <c r="K35" s="214" t="str">
        <f>IF(B35&lt;&gt;"",'Database (LECTURE-RES-PRAC)'!BN32, "")</f>
        <v/>
      </c>
      <c r="L35" s="136" t="str">
        <f t="shared" si="6"/>
        <v/>
      </c>
      <c r="M35" s="214" t="str">
        <f>IF(B35&lt;&gt;"",'Database (LECTURE-RES-PRAC)'!BO32, "")</f>
        <v/>
      </c>
      <c r="N35" s="136" t="str">
        <f t="shared" si="7"/>
        <v/>
      </c>
      <c r="O35" s="137" t="str">
        <f t="shared" si="8"/>
        <v/>
      </c>
      <c r="P35" s="207" t="str">
        <f>IF(B35&lt;&gt;"",IF(B$5="LECTURE",'Exam (LECTURE ONLY)'!Y37,IF(B$5="PRACTICUM",OUTPUT!Z37,IF(B$5="RESEARCH",OUTPUT!Z37,IF(B$5="STUDENT FORMATION",OUTPUT!Z37,"")))),"")</f>
        <v/>
      </c>
      <c r="Q35" s="137" t="str">
        <f t="shared" si="9"/>
        <v/>
      </c>
      <c r="R35" s="138" t="str">
        <f t="shared" si="10"/>
        <v/>
      </c>
      <c r="S35" s="214" t="str">
        <f>IF(B35&lt;&gt;"",'Database (LECTURE-RES-PRAC)'!CT32, "")</f>
        <v/>
      </c>
      <c r="T35" s="136" t="str">
        <f t="shared" si="11"/>
        <v/>
      </c>
      <c r="U35" s="214" t="str">
        <f>IF(B35&lt;&gt;"",'Database (LECTURE-RES-PRAC)'!CU32, "")</f>
        <v/>
      </c>
      <c r="V35" s="136" t="str">
        <f t="shared" si="12"/>
        <v/>
      </c>
      <c r="W35" s="137" t="str">
        <f t="shared" si="13"/>
        <v/>
      </c>
      <c r="X35" s="207" t="str">
        <f>IF(B35&lt;&gt;"",IF(B$5="LECTURE",'Exam (LECTURE ONLY)'!AJ37,IF(B$5="PRACTICUM",OUTPUT!AJ37,IF(B$5="RESEARCH",OUTPUT!AJ37,IF(B$5="STUDENT FORMATION",OUTPUT!AJ37,"")))),"")</f>
        <v/>
      </c>
      <c r="Y35" s="137" t="str">
        <f t="shared" si="14"/>
        <v/>
      </c>
      <c r="Z35" s="139" t="str">
        <f t="shared" si="15"/>
        <v/>
      </c>
      <c r="AA35" s="140" t="str">
        <f t="shared" si="16"/>
        <v/>
      </c>
      <c r="AB35" s="213" t="str">
        <f t="shared" si="17"/>
        <v/>
      </c>
    </row>
    <row r="36" spans="1:28" ht="15.75" customHeight="1">
      <c r="A36" s="212" t="str">
        <f>IF(ISBLANK('Database (LECTURE-RES-PRAC)'!A33),"",'Database (LECTURE-RES-PRAC)'!A33)</f>
        <v/>
      </c>
      <c r="B36" s="213" t="str">
        <f>IF(ISBLANK('Database (LECTURE-RES-PRAC)'!B33),"",'Database (LECTURE-RES-PRAC)'!B33)</f>
        <v/>
      </c>
      <c r="C36" s="134" t="str">
        <f>IF(B36&lt;&gt;"",'Database (LECTURE-RES-PRAC)'!AH33, "")</f>
        <v/>
      </c>
      <c r="D36" s="135" t="str">
        <f t="shared" si="1"/>
        <v/>
      </c>
      <c r="E36" s="134" t="str">
        <f>IF(B36&lt;&gt;"",'Database (LECTURE-RES-PRAC)'!AI33,"")</f>
        <v/>
      </c>
      <c r="F36" s="136" t="str">
        <f t="shared" si="2"/>
        <v/>
      </c>
      <c r="G36" s="137" t="str">
        <f t="shared" si="3"/>
        <v/>
      </c>
      <c r="H36" s="207" t="str">
        <f>IF(B36&lt;&gt;"",IF(B$5="LECTURE",'Exam (LECTURE ONLY)'!N38,IF(B$5="PRACTICUM",OUTPUT!N38,IF(B$5="RESEARCH",OUTPUT!N38,IF(B$5="STUDENT FORMATION",OUTPUT!N38,"")))),"")</f>
        <v/>
      </c>
      <c r="I36" s="137" t="str">
        <f t="shared" si="4"/>
        <v/>
      </c>
      <c r="J36" s="138" t="str">
        <f t="shared" si="5"/>
        <v/>
      </c>
      <c r="K36" s="214" t="str">
        <f>IF(B36&lt;&gt;"",'Database (LECTURE-RES-PRAC)'!BN33, "")</f>
        <v/>
      </c>
      <c r="L36" s="136" t="str">
        <f t="shared" si="6"/>
        <v/>
      </c>
      <c r="M36" s="214" t="str">
        <f>IF(B36&lt;&gt;"",'Database (LECTURE-RES-PRAC)'!BO33, "")</f>
        <v/>
      </c>
      <c r="N36" s="136" t="str">
        <f t="shared" si="7"/>
        <v/>
      </c>
      <c r="O36" s="137" t="str">
        <f t="shared" si="8"/>
        <v/>
      </c>
      <c r="P36" s="207" t="str">
        <f>IF(B36&lt;&gt;"",IF(B$5="LECTURE",'Exam (LECTURE ONLY)'!Y38,IF(B$5="PRACTICUM",OUTPUT!Z38,IF(B$5="RESEARCH",OUTPUT!Z38,IF(B$5="STUDENT FORMATION",OUTPUT!Z38,"")))),"")</f>
        <v/>
      </c>
      <c r="Q36" s="137" t="str">
        <f t="shared" si="9"/>
        <v/>
      </c>
      <c r="R36" s="138" t="str">
        <f t="shared" si="10"/>
        <v/>
      </c>
      <c r="S36" s="214" t="str">
        <f>IF(B36&lt;&gt;"",'Database (LECTURE-RES-PRAC)'!CT33, "")</f>
        <v/>
      </c>
      <c r="T36" s="136" t="str">
        <f t="shared" si="11"/>
        <v/>
      </c>
      <c r="U36" s="214" t="str">
        <f>IF(B36&lt;&gt;"",'Database (LECTURE-RES-PRAC)'!CU33, "")</f>
        <v/>
      </c>
      <c r="V36" s="136" t="str">
        <f t="shared" si="12"/>
        <v/>
      </c>
      <c r="W36" s="137" t="str">
        <f t="shared" si="13"/>
        <v/>
      </c>
      <c r="X36" s="207" t="str">
        <f>IF(B36&lt;&gt;"",IF(B$5="LECTURE",'Exam (LECTURE ONLY)'!AJ38,IF(B$5="PRACTICUM",OUTPUT!AJ38,IF(B$5="RESEARCH",OUTPUT!AJ38,IF(B$5="STUDENT FORMATION",OUTPUT!AJ38,"")))),"")</f>
        <v/>
      </c>
      <c r="Y36" s="137" t="str">
        <f t="shared" si="14"/>
        <v/>
      </c>
      <c r="Z36" s="139" t="str">
        <f t="shared" si="15"/>
        <v/>
      </c>
      <c r="AA36" s="140" t="str">
        <f t="shared" si="16"/>
        <v/>
      </c>
      <c r="AB36" s="213" t="str">
        <f t="shared" si="17"/>
        <v/>
      </c>
    </row>
    <row r="37" spans="1:28" ht="15.75" customHeight="1">
      <c r="A37" s="118" t="str">
        <f>IF(ISBLANK('Database (LECTURE-RES-PRAC)'!A34),"",'Database (LECTURE-RES-PRAC)'!A34)</f>
        <v/>
      </c>
      <c r="B37" s="119" t="str">
        <f>IF(ISBLANK('Database (LECTURE-RES-PRAC)'!B34),"",'Database (LECTURE-RES-PRAC)'!B34)</f>
        <v/>
      </c>
      <c r="C37" s="134" t="str">
        <f>IF(B37&lt;&gt;"",'Database (LECTURE-RES-PRAC)'!AH34, "")</f>
        <v/>
      </c>
      <c r="D37" s="135" t="str">
        <f t="shared" si="1"/>
        <v/>
      </c>
      <c r="E37" s="134" t="str">
        <f>IF(B37&lt;&gt;"",'Database (LECTURE-RES-PRAC)'!AI34,"")</f>
        <v/>
      </c>
      <c r="F37" s="136" t="str">
        <f t="shared" si="2"/>
        <v/>
      </c>
      <c r="G37" s="137" t="str">
        <f t="shared" si="3"/>
        <v/>
      </c>
      <c r="H37" s="207" t="str">
        <f>IF(B37&lt;&gt;"",IF(B$5="LECTURE",'Exam (LECTURE ONLY)'!N39,IF(B$5="PRACTICUM",OUTPUT!N39,IF(B$5="RESEARCH",OUTPUT!N39,IF(B$5="STUDENT FORMATION",OUTPUT!N39,"")))),"")</f>
        <v/>
      </c>
      <c r="I37" s="137" t="str">
        <f t="shared" si="4"/>
        <v/>
      </c>
      <c r="J37" s="138" t="str">
        <f t="shared" si="5"/>
        <v/>
      </c>
      <c r="K37" s="214" t="str">
        <f>IF(B37&lt;&gt;"",'Database (LECTURE-RES-PRAC)'!BN34, "")</f>
        <v/>
      </c>
      <c r="L37" s="136" t="str">
        <f t="shared" si="6"/>
        <v/>
      </c>
      <c r="M37" s="214" t="str">
        <f>IF(B37&lt;&gt;"",'Database (LECTURE-RES-PRAC)'!BO34, "")</f>
        <v/>
      </c>
      <c r="N37" s="136" t="str">
        <f t="shared" si="7"/>
        <v/>
      </c>
      <c r="O37" s="137" t="str">
        <f t="shared" si="8"/>
        <v/>
      </c>
      <c r="P37" s="207" t="str">
        <f>IF(B37&lt;&gt;"",IF(B$5="LECTURE",'Exam (LECTURE ONLY)'!Y39,IF(B$5="PRACTICUM",OUTPUT!Z39,IF(B$5="RESEARCH",OUTPUT!Z39,IF(B$5="STUDENT FORMATION",OUTPUT!Z39,"")))),"")</f>
        <v/>
      </c>
      <c r="Q37" s="137" t="str">
        <f t="shared" si="9"/>
        <v/>
      </c>
      <c r="R37" s="138" t="str">
        <f t="shared" si="10"/>
        <v/>
      </c>
      <c r="S37" s="214" t="str">
        <f>IF(B37&lt;&gt;"",'Database (LECTURE-RES-PRAC)'!CT34, "")</f>
        <v/>
      </c>
      <c r="T37" s="136" t="str">
        <f t="shared" si="11"/>
        <v/>
      </c>
      <c r="U37" s="214" t="str">
        <f>IF(B37&lt;&gt;"",'Database (LECTURE-RES-PRAC)'!CU34, "")</f>
        <v/>
      </c>
      <c r="V37" s="136" t="str">
        <f t="shared" si="12"/>
        <v/>
      </c>
      <c r="W37" s="137" t="str">
        <f t="shared" si="13"/>
        <v/>
      </c>
      <c r="X37" s="207" t="str">
        <f>IF(B37&lt;&gt;"",IF(B$5="LECTURE",'Exam (LECTURE ONLY)'!AJ39,IF(B$5="PRACTICUM",OUTPUT!AJ39,IF(B$5="RESEARCH",OUTPUT!AJ39,IF(B$5="STUDENT FORMATION",OUTPUT!AJ39,"")))),"")</f>
        <v/>
      </c>
      <c r="Y37" s="137" t="str">
        <f t="shared" si="14"/>
        <v/>
      </c>
      <c r="Z37" s="139" t="str">
        <f t="shared" si="15"/>
        <v/>
      </c>
      <c r="AA37" s="140" t="str">
        <f t="shared" si="16"/>
        <v/>
      </c>
      <c r="AB37" s="213" t="str">
        <f t="shared" si="17"/>
        <v/>
      </c>
    </row>
    <row r="38" spans="1:28" ht="15.75" customHeight="1">
      <c r="A38" s="212" t="str">
        <f>IF(ISBLANK('Database (LECTURE-RES-PRAC)'!A35),"",'Database (LECTURE-RES-PRAC)'!A35)</f>
        <v/>
      </c>
      <c r="B38" s="213" t="str">
        <f>IF(ISBLANK('Database (LECTURE-RES-PRAC)'!B35),"",'Database (LECTURE-RES-PRAC)'!B35)</f>
        <v/>
      </c>
      <c r="C38" s="134" t="str">
        <f>IF(B38&lt;&gt;"",'Database (LECTURE-RES-PRAC)'!AH35, "")</f>
        <v/>
      </c>
      <c r="D38" s="135" t="str">
        <f t="shared" si="1"/>
        <v/>
      </c>
      <c r="E38" s="134" t="str">
        <f>IF(B38&lt;&gt;"",'Database (LECTURE-RES-PRAC)'!AI35,"")</f>
        <v/>
      </c>
      <c r="F38" s="136" t="str">
        <f t="shared" si="2"/>
        <v/>
      </c>
      <c r="G38" s="137" t="str">
        <f t="shared" si="3"/>
        <v/>
      </c>
      <c r="H38" s="207" t="str">
        <f>IF(B38&lt;&gt;"",IF(B$5="LECTURE",'Exam (LECTURE ONLY)'!N40,IF(B$5="PRACTICUM",OUTPUT!N40,IF(B$5="RESEARCH",OUTPUT!N40,IF(B$5="STUDENT FORMATION",OUTPUT!N40,"")))),"")</f>
        <v/>
      </c>
      <c r="I38" s="137" t="str">
        <f t="shared" si="4"/>
        <v/>
      </c>
      <c r="J38" s="138" t="str">
        <f t="shared" si="5"/>
        <v/>
      </c>
      <c r="K38" s="214" t="str">
        <f>IF(B38&lt;&gt;"",'Database (LECTURE-RES-PRAC)'!BN35, "")</f>
        <v/>
      </c>
      <c r="L38" s="136" t="str">
        <f t="shared" si="6"/>
        <v/>
      </c>
      <c r="M38" s="214" t="str">
        <f>IF(B38&lt;&gt;"",'Database (LECTURE-RES-PRAC)'!BO35, "")</f>
        <v/>
      </c>
      <c r="N38" s="136" t="str">
        <f t="shared" si="7"/>
        <v/>
      </c>
      <c r="O38" s="137" t="str">
        <f t="shared" si="8"/>
        <v/>
      </c>
      <c r="P38" s="207" t="str">
        <f>IF(B38&lt;&gt;"",IF(B$5="LECTURE",'Exam (LECTURE ONLY)'!Y40,IF(B$5="PRACTICUM",OUTPUT!Z40,IF(B$5="RESEARCH",OUTPUT!Z40,IF(B$5="STUDENT FORMATION",OUTPUT!Z40,"")))),"")</f>
        <v/>
      </c>
      <c r="Q38" s="137" t="str">
        <f t="shared" si="9"/>
        <v/>
      </c>
      <c r="R38" s="138" t="str">
        <f t="shared" si="10"/>
        <v/>
      </c>
      <c r="S38" s="214" t="str">
        <f>IF(B38&lt;&gt;"",'Database (LECTURE-RES-PRAC)'!CT35, "")</f>
        <v/>
      </c>
      <c r="T38" s="136" t="str">
        <f t="shared" si="11"/>
        <v/>
      </c>
      <c r="U38" s="214" t="str">
        <f>IF(B38&lt;&gt;"",'Database (LECTURE-RES-PRAC)'!CU35, "")</f>
        <v/>
      </c>
      <c r="V38" s="136" t="str">
        <f t="shared" si="12"/>
        <v/>
      </c>
      <c r="W38" s="137" t="str">
        <f t="shared" si="13"/>
        <v/>
      </c>
      <c r="X38" s="207" t="str">
        <f>IF(B38&lt;&gt;"",IF(B$5="LECTURE",'Exam (LECTURE ONLY)'!AJ40,IF(B$5="PRACTICUM",OUTPUT!AJ40,IF(B$5="RESEARCH",OUTPUT!AJ40,IF(B$5="STUDENT FORMATION",OUTPUT!AJ40,"")))),"")</f>
        <v/>
      </c>
      <c r="Y38" s="137" t="str">
        <f t="shared" si="14"/>
        <v/>
      </c>
      <c r="Z38" s="139" t="str">
        <f t="shared" si="15"/>
        <v/>
      </c>
      <c r="AA38" s="140" t="str">
        <f t="shared" si="16"/>
        <v/>
      </c>
      <c r="AB38" s="213" t="str">
        <f t="shared" si="17"/>
        <v/>
      </c>
    </row>
    <row r="39" spans="1:28" ht="15.75" customHeight="1">
      <c r="A39" s="118" t="str">
        <f>IF(ISBLANK('Database (LECTURE-RES-PRAC)'!A36),"",'Database (LECTURE-RES-PRAC)'!A36)</f>
        <v/>
      </c>
      <c r="B39" s="119" t="str">
        <f>IF(ISBLANK('Database (LECTURE-RES-PRAC)'!B36),"",'Database (LECTURE-RES-PRAC)'!B36)</f>
        <v/>
      </c>
      <c r="C39" s="134" t="str">
        <f>IF(B39&lt;&gt;"",'Database (LECTURE-RES-PRAC)'!AH36, "")</f>
        <v/>
      </c>
      <c r="D39" s="135" t="str">
        <f t="shared" si="1"/>
        <v/>
      </c>
      <c r="E39" s="134" t="str">
        <f>IF(B39&lt;&gt;"",'Database (LECTURE-RES-PRAC)'!AI36,"")</f>
        <v/>
      </c>
      <c r="F39" s="136" t="str">
        <f t="shared" si="2"/>
        <v/>
      </c>
      <c r="G39" s="137" t="str">
        <f t="shared" si="3"/>
        <v/>
      </c>
      <c r="H39" s="207" t="str">
        <f>IF(B39&lt;&gt;"",IF(B$5="LECTURE",'Exam (LECTURE ONLY)'!N41,IF(B$5="PRACTICUM",OUTPUT!N41,IF(B$5="RESEARCH",OUTPUT!N41,IF(B$5="STUDENT FORMATION",OUTPUT!N41,"")))),"")</f>
        <v/>
      </c>
      <c r="I39" s="137" t="str">
        <f t="shared" si="4"/>
        <v/>
      </c>
      <c r="J39" s="138" t="str">
        <f t="shared" si="5"/>
        <v/>
      </c>
      <c r="K39" s="214" t="str">
        <f>IF(B39&lt;&gt;"",'Database (LECTURE-RES-PRAC)'!BN36, "")</f>
        <v/>
      </c>
      <c r="L39" s="136" t="str">
        <f t="shared" si="6"/>
        <v/>
      </c>
      <c r="M39" s="214" t="str">
        <f>IF(B39&lt;&gt;"",'Database (LECTURE-RES-PRAC)'!BO36, "")</f>
        <v/>
      </c>
      <c r="N39" s="136" t="str">
        <f t="shared" si="7"/>
        <v/>
      </c>
      <c r="O39" s="137" t="str">
        <f t="shared" si="8"/>
        <v/>
      </c>
      <c r="P39" s="207" t="str">
        <f>IF(B39&lt;&gt;"",IF(B$5="LECTURE",'Exam (LECTURE ONLY)'!Y41,IF(B$5="PRACTICUM",OUTPUT!Z41,IF(B$5="RESEARCH",OUTPUT!Z41,IF(B$5="STUDENT FORMATION",OUTPUT!Z41,"")))),"")</f>
        <v/>
      </c>
      <c r="Q39" s="137" t="str">
        <f t="shared" si="9"/>
        <v/>
      </c>
      <c r="R39" s="138" t="str">
        <f t="shared" si="10"/>
        <v/>
      </c>
      <c r="S39" s="214" t="str">
        <f>IF(B39&lt;&gt;"",'Database (LECTURE-RES-PRAC)'!CT36, "")</f>
        <v/>
      </c>
      <c r="T39" s="136" t="str">
        <f t="shared" si="11"/>
        <v/>
      </c>
      <c r="U39" s="214" t="str">
        <f>IF(B39&lt;&gt;"",'Database (LECTURE-RES-PRAC)'!CU36, "")</f>
        <v/>
      </c>
      <c r="V39" s="136" t="str">
        <f t="shared" si="12"/>
        <v/>
      </c>
      <c r="W39" s="137" t="str">
        <f t="shared" si="13"/>
        <v/>
      </c>
      <c r="X39" s="207" t="str">
        <f>IF(B39&lt;&gt;"",IF(B$5="LECTURE",'Exam (LECTURE ONLY)'!AJ41,IF(B$5="PRACTICUM",OUTPUT!AJ41,IF(B$5="RESEARCH",OUTPUT!AJ41,IF(B$5="STUDENT FORMATION",OUTPUT!AJ41,"")))),"")</f>
        <v/>
      </c>
      <c r="Y39" s="137" t="str">
        <f t="shared" si="14"/>
        <v/>
      </c>
      <c r="Z39" s="139" t="str">
        <f t="shared" si="15"/>
        <v/>
      </c>
      <c r="AA39" s="140" t="str">
        <f t="shared" si="16"/>
        <v/>
      </c>
      <c r="AB39" s="213" t="str">
        <f t="shared" si="17"/>
        <v/>
      </c>
    </row>
    <row r="40" spans="1:28" ht="15.75" customHeight="1">
      <c r="A40" s="212" t="str">
        <f>IF(ISBLANK('Database (LECTURE-RES-PRAC)'!A37),"",'Database (LECTURE-RES-PRAC)'!A37)</f>
        <v/>
      </c>
      <c r="B40" s="213" t="str">
        <f>IF(ISBLANK('Database (LECTURE-RES-PRAC)'!B37),"",'Database (LECTURE-RES-PRAC)'!B37)</f>
        <v/>
      </c>
      <c r="C40" s="134" t="str">
        <f>IF(B40&lt;&gt;"",'Database (LECTURE-RES-PRAC)'!AH37, "")</f>
        <v/>
      </c>
      <c r="D40" s="135" t="str">
        <f t="shared" si="1"/>
        <v/>
      </c>
      <c r="E40" s="134" t="str">
        <f>IF(B40&lt;&gt;"",'Database (LECTURE-RES-PRAC)'!AI37,"")</f>
        <v/>
      </c>
      <c r="F40" s="136" t="str">
        <f t="shared" si="2"/>
        <v/>
      </c>
      <c r="G40" s="137" t="str">
        <f t="shared" si="3"/>
        <v/>
      </c>
      <c r="H40" s="207" t="str">
        <f>IF(B40&lt;&gt;"",IF(B$5="LECTURE",'Exam (LECTURE ONLY)'!N42,IF(B$5="PRACTICUM",OUTPUT!N42,IF(B$5="RESEARCH",OUTPUT!N42,IF(B$5="STUDENT FORMATION",OUTPUT!N42,"")))),"")</f>
        <v/>
      </c>
      <c r="I40" s="137" t="str">
        <f t="shared" si="4"/>
        <v/>
      </c>
      <c r="J40" s="138" t="str">
        <f t="shared" si="5"/>
        <v/>
      </c>
      <c r="K40" s="214" t="str">
        <f>IF(B40&lt;&gt;"",'Database (LECTURE-RES-PRAC)'!BN37, "")</f>
        <v/>
      </c>
      <c r="L40" s="136" t="str">
        <f t="shared" si="6"/>
        <v/>
      </c>
      <c r="M40" s="214" t="str">
        <f>IF(B40&lt;&gt;"",'Database (LECTURE-RES-PRAC)'!BO37, "")</f>
        <v/>
      </c>
      <c r="N40" s="136" t="str">
        <f t="shared" si="7"/>
        <v/>
      </c>
      <c r="O40" s="137" t="str">
        <f t="shared" si="8"/>
        <v/>
      </c>
      <c r="P40" s="207" t="str">
        <f>IF(B40&lt;&gt;"",IF(B$5="LECTURE",'Exam (LECTURE ONLY)'!Y42,IF(B$5="PRACTICUM",OUTPUT!Z42,IF(B$5="RESEARCH",OUTPUT!Z42,IF(B$5="STUDENT FORMATION",OUTPUT!Z42,"")))),"")</f>
        <v/>
      </c>
      <c r="Q40" s="137" t="str">
        <f t="shared" si="9"/>
        <v/>
      </c>
      <c r="R40" s="138" t="str">
        <f t="shared" si="10"/>
        <v/>
      </c>
      <c r="S40" s="214" t="str">
        <f>IF(B40&lt;&gt;"",'Database (LECTURE-RES-PRAC)'!CT37, "")</f>
        <v/>
      </c>
      <c r="T40" s="136" t="str">
        <f t="shared" si="11"/>
        <v/>
      </c>
      <c r="U40" s="214" t="str">
        <f>IF(B40&lt;&gt;"",'Database (LECTURE-RES-PRAC)'!CU37, "")</f>
        <v/>
      </c>
      <c r="V40" s="136" t="str">
        <f t="shared" si="12"/>
        <v/>
      </c>
      <c r="W40" s="137" t="str">
        <f t="shared" si="13"/>
        <v/>
      </c>
      <c r="X40" s="207" t="str">
        <f>IF(B40&lt;&gt;"",IF(B$5="LECTURE",'Exam (LECTURE ONLY)'!AJ42,IF(B$5="PRACTICUM",OUTPUT!AJ42,IF(B$5="RESEARCH",OUTPUT!AJ42,IF(B$5="STUDENT FORMATION",OUTPUT!AJ42,"")))),"")</f>
        <v/>
      </c>
      <c r="Y40" s="137" t="str">
        <f t="shared" si="14"/>
        <v/>
      </c>
      <c r="Z40" s="139" t="str">
        <f t="shared" si="15"/>
        <v/>
      </c>
      <c r="AA40" s="140" t="str">
        <f t="shared" si="16"/>
        <v/>
      </c>
      <c r="AB40" s="213" t="str">
        <f t="shared" si="17"/>
        <v/>
      </c>
    </row>
    <row r="41" spans="1:28" ht="15.75" customHeight="1">
      <c r="A41" s="118" t="str">
        <f>IF(ISBLANK('Database (LECTURE-RES-PRAC)'!A38),"",'Database (LECTURE-RES-PRAC)'!A38)</f>
        <v/>
      </c>
      <c r="B41" s="119" t="str">
        <f>IF(ISBLANK('Database (LECTURE-RES-PRAC)'!B38),"",'Database (LECTURE-RES-PRAC)'!B38)</f>
        <v/>
      </c>
      <c r="C41" s="134" t="str">
        <f>IF(B41&lt;&gt;"",'Database (LECTURE-RES-PRAC)'!AH38, "")</f>
        <v/>
      </c>
      <c r="D41" s="135" t="str">
        <f t="shared" si="1"/>
        <v/>
      </c>
      <c r="E41" s="134" t="str">
        <f>IF(B41&lt;&gt;"",'Database (LECTURE-RES-PRAC)'!AI38,"")</f>
        <v/>
      </c>
      <c r="F41" s="136" t="str">
        <f t="shared" si="2"/>
        <v/>
      </c>
      <c r="G41" s="137" t="str">
        <f t="shared" si="3"/>
        <v/>
      </c>
      <c r="H41" s="207" t="str">
        <f>IF(B41&lt;&gt;"",IF(B$5="LECTURE",'Exam (LECTURE ONLY)'!N43,IF(B$5="PRACTICUM",OUTPUT!N43,IF(B$5="RESEARCH",OUTPUT!N43,IF(B$5="STUDENT FORMATION",OUTPUT!N43,"")))),"")</f>
        <v/>
      </c>
      <c r="I41" s="137" t="str">
        <f t="shared" si="4"/>
        <v/>
      </c>
      <c r="J41" s="138" t="str">
        <f t="shared" si="5"/>
        <v/>
      </c>
      <c r="K41" s="214" t="str">
        <f>IF(B41&lt;&gt;"",'Database (LECTURE-RES-PRAC)'!BN38, "")</f>
        <v/>
      </c>
      <c r="L41" s="136" t="str">
        <f t="shared" si="6"/>
        <v/>
      </c>
      <c r="M41" s="214" t="str">
        <f>IF(B41&lt;&gt;"",'Database (LECTURE-RES-PRAC)'!BO38, "")</f>
        <v/>
      </c>
      <c r="N41" s="136" t="str">
        <f t="shared" si="7"/>
        <v/>
      </c>
      <c r="O41" s="137" t="str">
        <f t="shared" si="8"/>
        <v/>
      </c>
      <c r="P41" s="207" t="str">
        <f>IF(B41&lt;&gt;"",IF(B$5="LECTURE",'Exam (LECTURE ONLY)'!Y43,IF(B$5="PRACTICUM",OUTPUT!Z43,IF(B$5="RESEARCH",OUTPUT!Z43,IF(B$5="STUDENT FORMATION",OUTPUT!Z43,"")))),"")</f>
        <v/>
      </c>
      <c r="Q41" s="137" t="str">
        <f t="shared" si="9"/>
        <v/>
      </c>
      <c r="R41" s="138" t="str">
        <f t="shared" si="10"/>
        <v/>
      </c>
      <c r="S41" s="214" t="str">
        <f>IF(B41&lt;&gt;"",'Database (LECTURE-RES-PRAC)'!CT38, "")</f>
        <v/>
      </c>
      <c r="T41" s="136" t="str">
        <f t="shared" si="11"/>
        <v/>
      </c>
      <c r="U41" s="214" t="str">
        <f>IF(B41&lt;&gt;"",'Database (LECTURE-RES-PRAC)'!CU38, "")</f>
        <v/>
      </c>
      <c r="V41" s="136" t="str">
        <f t="shared" si="12"/>
        <v/>
      </c>
      <c r="W41" s="137" t="str">
        <f t="shared" si="13"/>
        <v/>
      </c>
      <c r="X41" s="207" t="str">
        <f>IF(B41&lt;&gt;"",IF(B$5="LECTURE",'Exam (LECTURE ONLY)'!AJ43,IF(B$5="PRACTICUM",OUTPUT!AJ43,IF(B$5="RESEARCH",OUTPUT!AJ43,IF(B$5="STUDENT FORMATION",OUTPUT!AJ43,"")))),"")</f>
        <v/>
      </c>
      <c r="Y41" s="137" t="str">
        <f t="shared" si="14"/>
        <v/>
      </c>
      <c r="Z41" s="139" t="str">
        <f t="shared" si="15"/>
        <v/>
      </c>
      <c r="AA41" s="140" t="str">
        <f t="shared" si="16"/>
        <v/>
      </c>
      <c r="AB41" s="213" t="str">
        <f t="shared" si="17"/>
        <v/>
      </c>
    </row>
    <row r="42" spans="1:28" ht="15.75" customHeight="1">
      <c r="A42" s="212" t="str">
        <f>IF(ISBLANK('Database (LECTURE-RES-PRAC)'!A39),"",'Database (LECTURE-RES-PRAC)'!A39)</f>
        <v/>
      </c>
      <c r="B42" s="213" t="str">
        <f>IF(ISBLANK('Database (LECTURE-RES-PRAC)'!B39),"",'Database (LECTURE-RES-PRAC)'!B39)</f>
        <v/>
      </c>
      <c r="C42" s="134" t="str">
        <f>IF(B42&lt;&gt;"",'Database (LECTURE-RES-PRAC)'!AH39, "")</f>
        <v/>
      </c>
      <c r="D42" s="135" t="str">
        <f t="shared" si="1"/>
        <v/>
      </c>
      <c r="E42" s="134" t="str">
        <f>IF(B42&lt;&gt;"",'Database (LECTURE-RES-PRAC)'!AI39,"")</f>
        <v/>
      </c>
      <c r="F42" s="136" t="str">
        <f t="shared" si="2"/>
        <v/>
      </c>
      <c r="G42" s="137" t="str">
        <f t="shared" si="3"/>
        <v/>
      </c>
      <c r="H42" s="207" t="str">
        <f>IF(B42&lt;&gt;"",IF(B$5="LECTURE",'Exam (LECTURE ONLY)'!N44,IF(B$5="PRACTICUM",OUTPUT!N44,IF(B$5="RESEARCH",OUTPUT!N44,IF(B$5="STUDENT FORMATION",OUTPUT!N44,"")))),"")</f>
        <v/>
      </c>
      <c r="I42" s="137" t="str">
        <f t="shared" si="4"/>
        <v/>
      </c>
      <c r="J42" s="138" t="str">
        <f t="shared" si="5"/>
        <v/>
      </c>
      <c r="K42" s="214" t="str">
        <f>IF(B42&lt;&gt;"",'Database (LECTURE-RES-PRAC)'!BN39, "")</f>
        <v/>
      </c>
      <c r="L42" s="136" t="str">
        <f t="shared" si="6"/>
        <v/>
      </c>
      <c r="M42" s="214" t="str">
        <f>IF(B42&lt;&gt;"",'Database (LECTURE-RES-PRAC)'!BO39, "")</f>
        <v/>
      </c>
      <c r="N42" s="136" t="str">
        <f t="shared" si="7"/>
        <v/>
      </c>
      <c r="O42" s="137" t="str">
        <f t="shared" si="8"/>
        <v/>
      </c>
      <c r="P42" s="207" t="str">
        <f>IF(B42&lt;&gt;"",IF(B$5="LECTURE",'Exam (LECTURE ONLY)'!Y44,IF(B$5="PRACTICUM",OUTPUT!Z44,IF(B$5="RESEARCH",OUTPUT!Z44,IF(B$5="STUDENT FORMATION",OUTPUT!Z44,"")))),"")</f>
        <v/>
      </c>
      <c r="Q42" s="137" t="str">
        <f t="shared" si="9"/>
        <v/>
      </c>
      <c r="R42" s="138" t="str">
        <f t="shared" si="10"/>
        <v/>
      </c>
      <c r="S42" s="214" t="str">
        <f>IF(B42&lt;&gt;"",'Database (LECTURE-RES-PRAC)'!CT39, "")</f>
        <v/>
      </c>
      <c r="T42" s="136" t="str">
        <f t="shared" si="11"/>
        <v/>
      </c>
      <c r="U42" s="214" t="str">
        <f>IF(B42&lt;&gt;"",'Database (LECTURE-RES-PRAC)'!CU39, "")</f>
        <v/>
      </c>
      <c r="V42" s="136" t="str">
        <f t="shared" si="12"/>
        <v/>
      </c>
      <c r="W42" s="137" t="str">
        <f t="shared" si="13"/>
        <v/>
      </c>
      <c r="X42" s="207" t="str">
        <f>IF(B42&lt;&gt;"",IF(B$5="LECTURE",'Exam (LECTURE ONLY)'!AJ44,IF(B$5="PRACTICUM",OUTPUT!AJ44,IF(B$5="RESEARCH",OUTPUT!AJ44,IF(B$5="STUDENT FORMATION",OUTPUT!AJ44,"")))),"")</f>
        <v/>
      </c>
      <c r="Y42" s="137" t="str">
        <f t="shared" si="14"/>
        <v/>
      </c>
      <c r="Z42" s="139" t="str">
        <f t="shared" si="15"/>
        <v/>
      </c>
      <c r="AA42" s="140" t="str">
        <f t="shared" si="16"/>
        <v/>
      </c>
      <c r="AB42" s="213" t="str">
        <f t="shared" si="17"/>
        <v/>
      </c>
    </row>
    <row r="43" spans="1:28" ht="15.75" customHeight="1">
      <c r="A43" s="118" t="str">
        <f>IF(ISBLANK('Database (LECTURE-RES-PRAC)'!A40),"",'Database (LECTURE-RES-PRAC)'!A40)</f>
        <v/>
      </c>
      <c r="B43" s="119" t="str">
        <f>IF(ISBLANK('Database (LECTURE-RES-PRAC)'!B40),"",'Database (LECTURE-RES-PRAC)'!B40)</f>
        <v/>
      </c>
      <c r="C43" s="134" t="str">
        <f>IF(B43&lt;&gt;"",'Database (LECTURE-RES-PRAC)'!AH40, "")</f>
        <v/>
      </c>
      <c r="D43" s="135" t="str">
        <f t="shared" si="1"/>
        <v/>
      </c>
      <c r="E43" s="134" t="str">
        <f>IF(B43&lt;&gt;"",'Database (LECTURE-RES-PRAC)'!AI40,"")</f>
        <v/>
      </c>
      <c r="F43" s="136" t="str">
        <f t="shared" si="2"/>
        <v/>
      </c>
      <c r="G43" s="137" t="str">
        <f t="shared" si="3"/>
        <v/>
      </c>
      <c r="H43" s="207" t="str">
        <f>IF(B43&lt;&gt;"",IF(B$5="LECTURE",'Exam (LECTURE ONLY)'!N45,IF(B$5="PRACTICUM",OUTPUT!N45,IF(B$5="RESEARCH",OUTPUT!N45,IF(B$5="STUDENT FORMATION",OUTPUT!N45,"")))),"")</f>
        <v/>
      </c>
      <c r="I43" s="137" t="str">
        <f t="shared" si="4"/>
        <v/>
      </c>
      <c r="J43" s="138" t="str">
        <f t="shared" si="5"/>
        <v/>
      </c>
      <c r="K43" s="214" t="str">
        <f>IF(B43&lt;&gt;"",'Database (LECTURE-RES-PRAC)'!BN40, "")</f>
        <v/>
      </c>
      <c r="L43" s="136" t="str">
        <f t="shared" si="6"/>
        <v/>
      </c>
      <c r="M43" s="214" t="str">
        <f>IF(B43&lt;&gt;"",'Database (LECTURE-RES-PRAC)'!BO40, "")</f>
        <v/>
      </c>
      <c r="N43" s="136" t="str">
        <f t="shared" si="7"/>
        <v/>
      </c>
      <c r="O43" s="137" t="str">
        <f t="shared" si="8"/>
        <v/>
      </c>
      <c r="P43" s="207" t="str">
        <f>IF(B43&lt;&gt;"",IF(B$5="LECTURE",'Exam (LECTURE ONLY)'!Y45,IF(B$5="PRACTICUM",OUTPUT!Z45,IF(B$5="RESEARCH",OUTPUT!Z45,IF(B$5="STUDENT FORMATION",OUTPUT!Z45,"")))),"")</f>
        <v/>
      </c>
      <c r="Q43" s="137" t="str">
        <f t="shared" si="9"/>
        <v/>
      </c>
      <c r="R43" s="138" t="str">
        <f t="shared" si="10"/>
        <v/>
      </c>
      <c r="S43" s="214" t="str">
        <f>IF(B43&lt;&gt;"",'Database (LECTURE-RES-PRAC)'!CT40, "")</f>
        <v/>
      </c>
      <c r="T43" s="136" t="str">
        <f t="shared" si="11"/>
        <v/>
      </c>
      <c r="U43" s="214" t="str">
        <f>IF(B43&lt;&gt;"",'Database (LECTURE-RES-PRAC)'!CU40, "")</f>
        <v/>
      </c>
      <c r="V43" s="136" t="str">
        <f t="shared" si="12"/>
        <v/>
      </c>
      <c r="W43" s="137" t="str">
        <f t="shared" si="13"/>
        <v/>
      </c>
      <c r="X43" s="207" t="str">
        <f>IF(B43&lt;&gt;"",IF(B$5="LECTURE",'Exam (LECTURE ONLY)'!AJ45,IF(B$5="PRACTICUM",OUTPUT!AJ45,IF(B$5="RESEARCH",OUTPUT!AJ45,IF(B$5="STUDENT FORMATION",OUTPUT!AJ45,"")))),"")</f>
        <v/>
      </c>
      <c r="Y43" s="137" t="str">
        <f t="shared" si="14"/>
        <v/>
      </c>
      <c r="Z43" s="139" t="str">
        <f t="shared" si="15"/>
        <v/>
      </c>
      <c r="AA43" s="140" t="str">
        <f t="shared" si="16"/>
        <v/>
      </c>
      <c r="AB43" s="213" t="str">
        <f t="shared" si="17"/>
        <v/>
      </c>
    </row>
    <row r="44" spans="1:28" ht="15.75" customHeight="1">
      <c r="A44" s="212" t="str">
        <f>IF(ISBLANK('Database (LECTURE-RES-PRAC)'!A41),"",'Database (LECTURE-RES-PRAC)'!A41)</f>
        <v/>
      </c>
      <c r="B44" s="213" t="str">
        <f>IF(ISBLANK('Database (LECTURE-RES-PRAC)'!B41),"",'Database (LECTURE-RES-PRAC)'!B41)</f>
        <v/>
      </c>
      <c r="C44" s="134" t="str">
        <f>IF(B44&lt;&gt;"",'Database (LECTURE-RES-PRAC)'!AH41, "")</f>
        <v/>
      </c>
      <c r="D44" s="135" t="str">
        <f t="shared" si="1"/>
        <v/>
      </c>
      <c r="E44" s="134" t="str">
        <f>IF(B44&lt;&gt;"",'Database (LECTURE-RES-PRAC)'!AI41,"")</f>
        <v/>
      </c>
      <c r="F44" s="136" t="str">
        <f t="shared" si="2"/>
        <v/>
      </c>
      <c r="G44" s="137" t="str">
        <f t="shared" si="3"/>
        <v/>
      </c>
      <c r="H44" s="207" t="str">
        <f>IF(B44&lt;&gt;"",IF(B$5="LECTURE",'Exam (LECTURE ONLY)'!N46,IF(B$5="PRACTICUM",OUTPUT!N46,IF(B$5="RESEARCH",OUTPUT!N46,IF(B$5="STUDENT FORMATION",OUTPUT!N46,"")))),"")</f>
        <v/>
      </c>
      <c r="I44" s="137" t="str">
        <f t="shared" si="4"/>
        <v/>
      </c>
      <c r="J44" s="138" t="str">
        <f t="shared" si="5"/>
        <v/>
      </c>
      <c r="K44" s="214" t="str">
        <f>IF(B44&lt;&gt;"",'Database (LECTURE-RES-PRAC)'!BN41, "")</f>
        <v/>
      </c>
      <c r="L44" s="136" t="str">
        <f t="shared" si="6"/>
        <v/>
      </c>
      <c r="M44" s="214" t="str">
        <f>IF(B44&lt;&gt;"",'Database (LECTURE-RES-PRAC)'!BO41, "")</f>
        <v/>
      </c>
      <c r="N44" s="136" t="str">
        <f t="shared" si="7"/>
        <v/>
      </c>
      <c r="O44" s="137" t="str">
        <f t="shared" si="8"/>
        <v/>
      </c>
      <c r="P44" s="207" t="str">
        <f>IF(B44&lt;&gt;"",IF(B$5="LECTURE",'Exam (LECTURE ONLY)'!Y46,IF(B$5="PRACTICUM",OUTPUT!Z46,IF(B$5="RESEARCH",OUTPUT!Z46,IF(B$5="STUDENT FORMATION",OUTPUT!Z46,"")))),"")</f>
        <v/>
      </c>
      <c r="Q44" s="137" t="str">
        <f t="shared" si="9"/>
        <v/>
      </c>
      <c r="R44" s="138" t="str">
        <f t="shared" si="10"/>
        <v/>
      </c>
      <c r="S44" s="214" t="str">
        <f>IF(B44&lt;&gt;"",'Database (LECTURE-RES-PRAC)'!CT41, "")</f>
        <v/>
      </c>
      <c r="T44" s="136" t="str">
        <f t="shared" si="11"/>
        <v/>
      </c>
      <c r="U44" s="214" t="str">
        <f>IF(B44&lt;&gt;"",'Database (LECTURE-RES-PRAC)'!CU41, "")</f>
        <v/>
      </c>
      <c r="V44" s="136" t="str">
        <f t="shared" si="12"/>
        <v/>
      </c>
      <c r="W44" s="137" t="str">
        <f t="shared" si="13"/>
        <v/>
      </c>
      <c r="X44" s="207" t="str">
        <f>IF(B44&lt;&gt;"",IF(B$5="LECTURE",'Exam (LECTURE ONLY)'!AJ46,IF(B$5="PRACTICUM",OUTPUT!AJ46,IF(B$5="RESEARCH",OUTPUT!AJ46,IF(B$5="STUDENT FORMATION",OUTPUT!AJ46,"")))),"")</f>
        <v/>
      </c>
      <c r="Y44" s="137" t="str">
        <f t="shared" si="14"/>
        <v/>
      </c>
      <c r="Z44" s="139" t="str">
        <f t="shared" si="15"/>
        <v/>
      </c>
      <c r="AA44" s="140" t="str">
        <f t="shared" si="16"/>
        <v/>
      </c>
      <c r="AB44" s="213" t="str">
        <f t="shared" si="17"/>
        <v/>
      </c>
    </row>
    <row r="45" spans="1:28" ht="15.75" customHeight="1">
      <c r="A45" s="118" t="str">
        <f>IF(ISBLANK('Database (LECTURE-RES-PRAC)'!A42),"",'Database (LECTURE-RES-PRAC)'!A42)</f>
        <v/>
      </c>
      <c r="B45" s="119" t="str">
        <f>IF(ISBLANK('Database (LECTURE-RES-PRAC)'!B42),"",'Database (LECTURE-RES-PRAC)'!B42)</f>
        <v/>
      </c>
      <c r="C45" s="134" t="str">
        <f>IF(B45&lt;&gt;"",'Database (LECTURE-RES-PRAC)'!AH42, "")</f>
        <v/>
      </c>
      <c r="D45" s="135" t="str">
        <f t="shared" si="1"/>
        <v/>
      </c>
      <c r="E45" s="134" t="str">
        <f>IF(B45&lt;&gt;"",'Database (LECTURE-RES-PRAC)'!AI42,"")</f>
        <v/>
      </c>
      <c r="F45" s="136" t="str">
        <f t="shared" si="2"/>
        <v/>
      </c>
      <c r="G45" s="137" t="str">
        <f t="shared" si="3"/>
        <v/>
      </c>
      <c r="H45" s="207" t="str">
        <f>IF(B45&lt;&gt;"",IF(B$5="LECTURE",'Exam (LECTURE ONLY)'!N47,IF(B$5="PRACTICUM",OUTPUT!N47,IF(B$5="RESEARCH",OUTPUT!N47,IF(B$5="STUDENT FORMATION",OUTPUT!N47,"")))),"")</f>
        <v/>
      </c>
      <c r="I45" s="137" t="str">
        <f t="shared" si="4"/>
        <v/>
      </c>
      <c r="J45" s="138" t="str">
        <f t="shared" si="5"/>
        <v/>
      </c>
      <c r="K45" s="214" t="str">
        <f>IF(B45&lt;&gt;"",'Database (LECTURE-RES-PRAC)'!BN42, "")</f>
        <v/>
      </c>
      <c r="L45" s="136" t="str">
        <f t="shared" si="6"/>
        <v/>
      </c>
      <c r="M45" s="214" t="str">
        <f>IF(B45&lt;&gt;"",'Database (LECTURE-RES-PRAC)'!BO42, "")</f>
        <v/>
      </c>
      <c r="N45" s="136" t="str">
        <f t="shared" si="7"/>
        <v/>
      </c>
      <c r="O45" s="137" t="str">
        <f t="shared" si="8"/>
        <v/>
      </c>
      <c r="P45" s="207" t="str">
        <f>IF(B45&lt;&gt;"",IF(B$5="LECTURE",'Exam (LECTURE ONLY)'!Y47,IF(B$5="PRACTICUM",OUTPUT!Z47,IF(B$5="RESEARCH",OUTPUT!Z47,IF(B$5="STUDENT FORMATION",OUTPUT!Z47,"")))),"")</f>
        <v/>
      </c>
      <c r="Q45" s="137" t="str">
        <f t="shared" si="9"/>
        <v/>
      </c>
      <c r="R45" s="138" t="str">
        <f t="shared" si="10"/>
        <v/>
      </c>
      <c r="S45" s="214" t="str">
        <f>IF(B45&lt;&gt;"",'Database (LECTURE-RES-PRAC)'!CT42, "")</f>
        <v/>
      </c>
      <c r="T45" s="136" t="str">
        <f t="shared" si="11"/>
        <v/>
      </c>
      <c r="U45" s="214" t="str">
        <f>IF(B45&lt;&gt;"",'Database (LECTURE-RES-PRAC)'!CU42, "")</f>
        <v/>
      </c>
      <c r="V45" s="136" t="str">
        <f t="shared" si="12"/>
        <v/>
      </c>
      <c r="W45" s="137" t="str">
        <f t="shared" si="13"/>
        <v/>
      </c>
      <c r="X45" s="207" t="str">
        <f>IF(B45&lt;&gt;"",IF(B$5="LECTURE",'Exam (LECTURE ONLY)'!AJ47,IF(B$5="PRACTICUM",OUTPUT!AJ47,IF(B$5="RESEARCH",OUTPUT!AJ47,IF(B$5="STUDENT FORMATION",OUTPUT!AJ47,"")))),"")</f>
        <v/>
      </c>
      <c r="Y45" s="137" t="str">
        <f t="shared" si="14"/>
        <v/>
      </c>
      <c r="Z45" s="139" t="str">
        <f t="shared" si="15"/>
        <v/>
      </c>
      <c r="AA45" s="140" t="str">
        <f t="shared" si="16"/>
        <v/>
      </c>
      <c r="AB45" s="213" t="str">
        <f t="shared" si="17"/>
        <v/>
      </c>
    </row>
    <row r="46" spans="1:28" ht="15.75" customHeight="1">
      <c r="A46" s="212" t="str">
        <f>IF(ISBLANK('Database (LECTURE-RES-PRAC)'!A43),"",'Database (LECTURE-RES-PRAC)'!A43)</f>
        <v/>
      </c>
      <c r="B46" s="213" t="str">
        <f>IF(ISBLANK('Database (LECTURE-RES-PRAC)'!B43),"",'Database (LECTURE-RES-PRAC)'!B43)</f>
        <v/>
      </c>
      <c r="C46" s="134" t="str">
        <f>IF(B46&lt;&gt;"",'Database (LECTURE-RES-PRAC)'!AH43, "")</f>
        <v/>
      </c>
      <c r="D46" s="135" t="str">
        <f t="shared" si="1"/>
        <v/>
      </c>
      <c r="E46" s="134" t="str">
        <f>IF(B46&lt;&gt;"",'Database (LECTURE-RES-PRAC)'!AI43,"")</f>
        <v/>
      </c>
      <c r="F46" s="136" t="str">
        <f t="shared" si="2"/>
        <v/>
      </c>
      <c r="G46" s="137" t="str">
        <f t="shared" si="3"/>
        <v/>
      </c>
      <c r="H46" s="207" t="str">
        <f>IF(B46&lt;&gt;"",IF(B$5="LECTURE",'Exam (LECTURE ONLY)'!N48,IF(B$5="PRACTICUM",OUTPUT!N48,IF(B$5="RESEARCH",OUTPUT!N48,IF(B$5="STUDENT FORMATION",OUTPUT!N48,"")))),"")</f>
        <v/>
      </c>
      <c r="I46" s="137" t="str">
        <f t="shared" si="4"/>
        <v/>
      </c>
      <c r="J46" s="138" t="str">
        <f t="shared" si="5"/>
        <v/>
      </c>
      <c r="K46" s="214" t="str">
        <f>IF(B46&lt;&gt;"",'Database (LECTURE-RES-PRAC)'!BN43, "")</f>
        <v/>
      </c>
      <c r="L46" s="136" t="str">
        <f t="shared" si="6"/>
        <v/>
      </c>
      <c r="M46" s="214" t="str">
        <f>IF(B46&lt;&gt;"",'Database (LECTURE-RES-PRAC)'!BO43, "")</f>
        <v/>
      </c>
      <c r="N46" s="136" t="str">
        <f t="shared" si="7"/>
        <v/>
      </c>
      <c r="O46" s="137" t="str">
        <f t="shared" si="8"/>
        <v/>
      </c>
      <c r="P46" s="207" t="str">
        <f>IF(B46&lt;&gt;"",IF(B$5="LECTURE",'Exam (LECTURE ONLY)'!Y48,IF(B$5="PRACTICUM",OUTPUT!Z48,IF(B$5="RESEARCH",OUTPUT!Z48,IF(B$5="STUDENT FORMATION",OUTPUT!Z48,"")))),"")</f>
        <v/>
      </c>
      <c r="Q46" s="137" t="str">
        <f t="shared" si="9"/>
        <v/>
      </c>
      <c r="R46" s="138" t="str">
        <f t="shared" si="10"/>
        <v/>
      </c>
      <c r="S46" s="214" t="str">
        <f>IF(B46&lt;&gt;"",'Database (LECTURE-RES-PRAC)'!CT43, "")</f>
        <v/>
      </c>
      <c r="T46" s="136" t="str">
        <f t="shared" si="11"/>
        <v/>
      </c>
      <c r="U46" s="214" t="str">
        <f>IF(B46&lt;&gt;"",'Database (LECTURE-RES-PRAC)'!CU43, "")</f>
        <v/>
      </c>
      <c r="V46" s="136" t="str">
        <f t="shared" si="12"/>
        <v/>
      </c>
      <c r="W46" s="137" t="str">
        <f t="shared" si="13"/>
        <v/>
      </c>
      <c r="X46" s="207" t="str">
        <f>IF(B46&lt;&gt;"",IF(B$5="LECTURE",'Exam (LECTURE ONLY)'!AJ48,IF(B$5="PRACTICUM",OUTPUT!AJ48,IF(B$5="RESEARCH",OUTPUT!AJ48,IF(B$5="STUDENT FORMATION",OUTPUT!AJ48,"")))),"")</f>
        <v/>
      </c>
      <c r="Y46" s="137" t="str">
        <f t="shared" si="14"/>
        <v/>
      </c>
      <c r="Z46" s="139" t="str">
        <f t="shared" si="15"/>
        <v/>
      </c>
      <c r="AA46" s="140" t="str">
        <f t="shared" si="16"/>
        <v/>
      </c>
      <c r="AB46" s="213" t="str">
        <f t="shared" si="17"/>
        <v/>
      </c>
    </row>
    <row r="47" spans="1:28" ht="15.75" customHeight="1">
      <c r="A47" s="118" t="str">
        <f>IF(ISBLANK('Database (LECTURE-RES-PRAC)'!A44),"",'Database (LECTURE-RES-PRAC)'!A44)</f>
        <v/>
      </c>
      <c r="B47" s="119" t="str">
        <f>IF(ISBLANK('Database (LECTURE-RES-PRAC)'!B44),"",'Database (LECTURE-RES-PRAC)'!B44)</f>
        <v/>
      </c>
      <c r="C47" s="134" t="str">
        <f>IF(B47&lt;&gt;"",'Database (LECTURE-RES-PRAC)'!AH44, "")</f>
        <v/>
      </c>
      <c r="D47" s="135" t="str">
        <f t="shared" si="1"/>
        <v/>
      </c>
      <c r="E47" s="134" t="str">
        <f>IF(B47&lt;&gt;"",'Database (LECTURE-RES-PRAC)'!AI44,"")</f>
        <v/>
      </c>
      <c r="F47" s="136" t="str">
        <f t="shared" si="2"/>
        <v/>
      </c>
      <c r="G47" s="137" t="str">
        <f t="shared" si="3"/>
        <v/>
      </c>
      <c r="H47" s="207" t="str">
        <f>IF(B47&lt;&gt;"",IF(B$5="LECTURE",'Exam (LECTURE ONLY)'!N49,IF(B$5="PRACTICUM",OUTPUT!N49,IF(B$5="RESEARCH",OUTPUT!N49,IF(B$5="STUDENT FORMATION",OUTPUT!N49,"")))),"")</f>
        <v/>
      </c>
      <c r="I47" s="137" t="str">
        <f t="shared" si="4"/>
        <v/>
      </c>
      <c r="J47" s="138" t="str">
        <f t="shared" si="5"/>
        <v/>
      </c>
      <c r="K47" s="214" t="str">
        <f>IF(B47&lt;&gt;"",'Database (LECTURE-RES-PRAC)'!BN44, "")</f>
        <v/>
      </c>
      <c r="L47" s="136" t="str">
        <f t="shared" si="6"/>
        <v/>
      </c>
      <c r="M47" s="214" t="str">
        <f>IF(B47&lt;&gt;"",'Database (LECTURE-RES-PRAC)'!BO44, "")</f>
        <v/>
      </c>
      <c r="N47" s="136" t="str">
        <f t="shared" si="7"/>
        <v/>
      </c>
      <c r="O47" s="137" t="str">
        <f t="shared" si="8"/>
        <v/>
      </c>
      <c r="P47" s="207" t="str">
        <f>IF(B47&lt;&gt;"",IF(B$5="LECTURE",'Exam (LECTURE ONLY)'!Y49,IF(B$5="PRACTICUM",OUTPUT!Z49,IF(B$5="RESEARCH",OUTPUT!Z49,IF(B$5="STUDENT FORMATION",OUTPUT!Z49,"")))),"")</f>
        <v/>
      </c>
      <c r="Q47" s="137" t="str">
        <f t="shared" si="9"/>
        <v/>
      </c>
      <c r="R47" s="138" t="str">
        <f t="shared" si="10"/>
        <v/>
      </c>
      <c r="S47" s="214" t="str">
        <f>IF(B47&lt;&gt;"",'Database (LECTURE-RES-PRAC)'!CT44, "")</f>
        <v/>
      </c>
      <c r="T47" s="136" t="str">
        <f t="shared" si="11"/>
        <v/>
      </c>
      <c r="U47" s="214" t="str">
        <f>IF(B47&lt;&gt;"",'Database (LECTURE-RES-PRAC)'!CU44, "")</f>
        <v/>
      </c>
      <c r="V47" s="136" t="str">
        <f t="shared" si="12"/>
        <v/>
      </c>
      <c r="W47" s="137" t="str">
        <f t="shared" si="13"/>
        <v/>
      </c>
      <c r="X47" s="207" t="str">
        <f>IF(B47&lt;&gt;"",IF(B$5="LECTURE",'Exam (LECTURE ONLY)'!AJ49,IF(B$5="PRACTICUM",OUTPUT!AJ49,IF(B$5="RESEARCH",OUTPUT!AJ49,IF(B$5="STUDENT FORMATION",OUTPUT!AJ49,"")))),"")</f>
        <v/>
      </c>
      <c r="Y47" s="137" t="str">
        <f t="shared" si="14"/>
        <v/>
      </c>
      <c r="Z47" s="139" t="str">
        <f t="shared" si="15"/>
        <v/>
      </c>
      <c r="AA47" s="140" t="str">
        <f t="shared" si="16"/>
        <v/>
      </c>
      <c r="AB47" s="213" t="str">
        <f t="shared" si="17"/>
        <v/>
      </c>
    </row>
    <row r="48" spans="1:28" ht="15.75" customHeight="1">
      <c r="A48" s="212" t="str">
        <f>IF(ISBLANK('Database (LECTURE-RES-PRAC)'!A45),"",'Database (LECTURE-RES-PRAC)'!A45)</f>
        <v/>
      </c>
      <c r="B48" s="213" t="str">
        <f>IF(ISBLANK('Database (LECTURE-RES-PRAC)'!B45),"",'Database (LECTURE-RES-PRAC)'!B45)</f>
        <v/>
      </c>
      <c r="C48" s="134" t="str">
        <f>IF(B48&lt;&gt;"",'Database (LECTURE-RES-PRAC)'!AH45, "")</f>
        <v/>
      </c>
      <c r="D48" s="135" t="str">
        <f t="shared" si="1"/>
        <v/>
      </c>
      <c r="E48" s="134" t="str">
        <f>IF(B48&lt;&gt;"",'Database (LECTURE-RES-PRAC)'!AI45,"")</f>
        <v/>
      </c>
      <c r="F48" s="136" t="str">
        <f t="shared" si="2"/>
        <v/>
      </c>
      <c r="G48" s="137" t="str">
        <f t="shared" si="3"/>
        <v/>
      </c>
      <c r="H48" s="207" t="str">
        <f>IF(B48&lt;&gt;"",IF(B$5="LECTURE",'Exam (LECTURE ONLY)'!N50,IF(B$5="PRACTICUM",OUTPUT!N50,IF(B$5="RESEARCH",OUTPUT!N50,IF(B$5="STUDENT FORMATION",OUTPUT!N50,"")))),"")</f>
        <v/>
      </c>
      <c r="I48" s="137" t="str">
        <f t="shared" si="4"/>
        <v/>
      </c>
      <c r="J48" s="138" t="str">
        <f t="shared" si="5"/>
        <v/>
      </c>
      <c r="K48" s="214" t="str">
        <f>IF(B48&lt;&gt;"",'Database (LECTURE-RES-PRAC)'!BN45, "")</f>
        <v/>
      </c>
      <c r="L48" s="136" t="str">
        <f t="shared" si="6"/>
        <v/>
      </c>
      <c r="M48" s="214" t="str">
        <f>IF(B48&lt;&gt;"",'Database (LECTURE-RES-PRAC)'!BO45, "")</f>
        <v/>
      </c>
      <c r="N48" s="136" t="str">
        <f t="shared" si="7"/>
        <v/>
      </c>
      <c r="O48" s="137" t="str">
        <f t="shared" si="8"/>
        <v/>
      </c>
      <c r="P48" s="207" t="str">
        <f>IF(B48&lt;&gt;"",IF(B$5="LECTURE",'Exam (LECTURE ONLY)'!Y50,IF(B$5="PRACTICUM",OUTPUT!Z50,IF(B$5="RESEARCH",OUTPUT!Z50,IF(B$5="STUDENT FORMATION",OUTPUT!Z50,"")))),"")</f>
        <v/>
      </c>
      <c r="Q48" s="137" t="str">
        <f t="shared" si="9"/>
        <v/>
      </c>
      <c r="R48" s="138" t="str">
        <f t="shared" si="10"/>
        <v/>
      </c>
      <c r="S48" s="214" t="str">
        <f>IF(B48&lt;&gt;"",'Database (LECTURE-RES-PRAC)'!CT45, "")</f>
        <v/>
      </c>
      <c r="T48" s="136" t="str">
        <f t="shared" si="11"/>
        <v/>
      </c>
      <c r="U48" s="214" t="str">
        <f>IF(B48&lt;&gt;"",'Database (LECTURE-RES-PRAC)'!CU45, "")</f>
        <v/>
      </c>
      <c r="V48" s="136" t="str">
        <f t="shared" si="12"/>
        <v/>
      </c>
      <c r="W48" s="137" t="str">
        <f t="shared" si="13"/>
        <v/>
      </c>
      <c r="X48" s="207" t="str">
        <f>IF(B48&lt;&gt;"",IF(B$5="LECTURE",'Exam (LECTURE ONLY)'!AJ50,IF(B$5="PRACTICUM",OUTPUT!AJ50,IF(B$5="RESEARCH",OUTPUT!AJ50,IF(B$5="STUDENT FORMATION",OUTPUT!AJ50,"")))),"")</f>
        <v/>
      </c>
      <c r="Y48" s="137" t="str">
        <f t="shared" si="14"/>
        <v/>
      </c>
      <c r="Z48" s="139" t="str">
        <f t="shared" si="15"/>
        <v/>
      </c>
      <c r="AA48" s="140" t="str">
        <f t="shared" si="16"/>
        <v/>
      </c>
      <c r="AB48" s="213" t="str">
        <f t="shared" si="17"/>
        <v/>
      </c>
    </row>
    <row r="49" spans="1:28" ht="15.75" customHeight="1">
      <c r="A49" s="118" t="str">
        <f>IF(ISBLANK('Database (LECTURE-RES-PRAC)'!A46),"",'Database (LECTURE-RES-PRAC)'!A46)</f>
        <v/>
      </c>
      <c r="B49" s="119" t="str">
        <f>IF(ISBLANK('Database (LECTURE-RES-PRAC)'!B46),"",'Database (LECTURE-RES-PRAC)'!B46)</f>
        <v/>
      </c>
      <c r="C49" s="134" t="str">
        <f>IF(B49&lt;&gt;"",'Database (LECTURE-RES-PRAC)'!AH46, "")</f>
        <v/>
      </c>
      <c r="D49" s="135" t="str">
        <f t="shared" si="1"/>
        <v/>
      </c>
      <c r="E49" s="134" t="str">
        <f>IF(B49&lt;&gt;"",'Database (LECTURE-RES-PRAC)'!AI46,"")</f>
        <v/>
      </c>
      <c r="F49" s="136" t="str">
        <f t="shared" si="2"/>
        <v/>
      </c>
      <c r="G49" s="137" t="str">
        <f t="shared" si="3"/>
        <v/>
      </c>
      <c r="H49" s="207" t="str">
        <f>IF(B49&lt;&gt;"",IF(B$5="LECTURE",'Exam (LECTURE ONLY)'!N51,IF(B$5="PRACTICUM",OUTPUT!N51,IF(B$5="RESEARCH",OUTPUT!N51,IF(B$5="STUDENT FORMATION",OUTPUT!N51,"")))),"")</f>
        <v/>
      </c>
      <c r="I49" s="137" t="str">
        <f t="shared" si="4"/>
        <v/>
      </c>
      <c r="J49" s="138" t="str">
        <f t="shared" si="5"/>
        <v/>
      </c>
      <c r="K49" s="214" t="str">
        <f>IF(B49&lt;&gt;"",'Database (LECTURE-RES-PRAC)'!BN46, "")</f>
        <v/>
      </c>
      <c r="L49" s="136" t="str">
        <f t="shared" si="6"/>
        <v/>
      </c>
      <c r="M49" s="214" t="str">
        <f>IF(B49&lt;&gt;"",'Database (LECTURE-RES-PRAC)'!BO46, "")</f>
        <v/>
      </c>
      <c r="N49" s="136" t="str">
        <f t="shared" si="7"/>
        <v/>
      </c>
      <c r="O49" s="137" t="str">
        <f t="shared" si="8"/>
        <v/>
      </c>
      <c r="P49" s="207" t="str">
        <f>IF(B49&lt;&gt;"",IF(B$5="LECTURE",'Exam (LECTURE ONLY)'!Y51,IF(B$5="PRACTICUM",OUTPUT!Z51,IF(B$5="RESEARCH",OUTPUT!Z51,IF(B$5="STUDENT FORMATION",OUTPUT!Z51,"")))),"")</f>
        <v/>
      </c>
      <c r="Q49" s="137" t="str">
        <f t="shared" si="9"/>
        <v/>
      </c>
      <c r="R49" s="138" t="str">
        <f t="shared" si="10"/>
        <v/>
      </c>
      <c r="S49" s="214" t="str">
        <f>IF(B49&lt;&gt;"",'Database (LECTURE-RES-PRAC)'!CT46, "")</f>
        <v/>
      </c>
      <c r="T49" s="136" t="str">
        <f t="shared" si="11"/>
        <v/>
      </c>
      <c r="U49" s="214" t="str">
        <f>IF(B49&lt;&gt;"",'Database (LECTURE-RES-PRAC)'!CU46, "")</f>
        <v/>
      </c>
      <c r="V49" s="136" t="str">
        <f t="shared" si="12"/>
        <v/>
      </c>
      <c r="W49" s="137" t="str">
        <f t="shared" si="13"/>
        <v/>
      </c>
      <c r="X49" s="207" t="str">
        <f>IF(B49&lt;&gt;"",IF(B$5="LECTURE",'Exam (LECTURE ONLY)'!AJ51,IF(B$5="PRACTICUM",OUTPUT!AJ51,IF(B$5="RESEARCH",OUTPUT!AJ51,IF(B$5="STUDENT FORMATION",OUTPUT!AJ51,"")))),"")</f>
        <v/>
      </c>
      <c r="Y49" s="137" t="str">
        <f t="shared" si="14"/>
        <v/>
      </c>
      <c r="Z49" s="139" t="str">
        <f t="shared" si="15"/>
        <v/>
      </c>
      <c r="AA49" s="140" t="str">
        <f t="shared" si="16"/>
        <v/>
      </c>
      <c r="AB49" s="213" t="str">
        <f t="shared" si="17"/>
        <v/>
      </c>
    </row>
    <row r="50" spans="1:28" ht="15.75" customHeight="1">
      <c r="A50" s="212" t="str">
        <f>IF(ISBLANK('Database (LECTURE-RES-PRAC)'!A47),"",'Database (LECTURE-RES-PRAC)'!A47)</f>
        <v/>
      </c>
      <c r="B50" s="213" t="str">
        <f>IF(ISBLANK('Database (LECTURE-RES-PRAC)'!B47),"",'Database (LECTURE-RES-PRAC)'!B47)</f>
        <v/>
      </c>
      <c r="C50" s="134" t="str">
        <f>IF(B50&lt;&gt;"",'Database (LECTURE-RES-PRAC)'!AH47, "")</f>
        <v/>
      </c>
      <c r="D50" s="135" t="str">
        <f t="shared" si="1"/>
        <v/>
      </c>
      <c r="E50" s="134" t="str">
        <f>IF(B50&lt;&gt;"",'Database (LECTURE-RES-PRAC)'!AI47,"")</f>
        <v/>
      </c>
      <c r="F50" s="136" t="str">
        <f t="shared" si="2"/>
        <v/>
      </c>
      <c r="G50" s="137" t="str">
        <f t="shared" si="3"/>
        <v/>
      </c>
      <c r="H50" s="207" t="str">
        <f>IF(B50&lt;&gt;"",IF(B$5="LECTURE",'Exam (LECTURE ONLY)'!N52,IF(B$5="PRACTICUM",OUTPUT!N52,IF(B$5="RESEARCH",OUTPUT!N52,IF(B$5="STUDENT FORMATION",OUTPUT!N52,"")))),"")</f>
        <v/>
      </c>
      <c r="I50" s="137" t="str">
        <f t="shared" si="4"/>
        <v/>
      </c>
      <c r="J50" s="138" t="str">
        <f t="shared" si="5"/>
        <v/>
      </c>
      <c r="K50" s="214" t="str">
        <f>IF(B50&lt;&gt;"",'Database (LECTURE-RES-PRAC)'!BN47, "")</f>
        <v/>
      </c>
      <c r="L50" s="136" t="str">
        <f t="shared" si="6"/>
        <v/>
      </c>
      <c r="M50" s="214" t="str">
        <f>IF(B50&lt;&gt;"",'Database (LECTURE-RES-PRAC)'!BO47, "")</f>
        <v/>
      </c>
      <c r="N50" s="136" t="str">
        <f t="shared" si="7"/>
        <v/>
      </c>
      <c r="O50" s="137" t="str">
        <f t="shared" si="8"/>
        <v/>
      </c>
      <c r="P50" s="207" t="str">
        <f>IF(B50&lt;&gt;"",IF(B$5="LECTURE",'Exam (LECTURE ONLY)'!Y52,IF(B$5="PRACTICUM",OUTPUT!Z52,IF(B$5="RESEARCH",OUTPUT!Z52,IF(B$5="STUDENT FORMATION",OUTPUT!Z52,"")))),"")</f>
        <v/>
      </c>
      <c r="Q50" s="137" t="str">
        <f t="shared" si="9"/>
        <v/>
      </c>
      <c r="R50" s="138" t="str">
        <f t="shared" si="10"/>
        <v/>
      </c>
      <c r="S50" s="214" t="str">
        <f>IF(B50&lt;&gt;"",'Database (LECTURE-RES-PRAC)'!CT47, "")</f>
        <v/>
      </c>
      <c r="T50" s="136" t="str">
        <f t="shared" si="11"/>
        <v/>
      </c>
      <c r="U50" s="214" t="str">
        <f>IF(B50&lt;&gt;"",'Database (LECTURE-RES-PRAC)'!CU47, "")</f>
        <v/>
      </c>
      <c r="V50" s="136" t="str">
        <f t="shared" si="12"/>
        <v/>
      </c>
      <c r="W50" s="137" t="str">
        <f t="shared" si="13"/>
        <v/>
      </c>
      <c r="X50" s="207" t="str">
        <f>IF(B50&lt;&gt;"",IF(B$5="LECTURE",'Exam (LECTURE ONLY)'!AJ52,IF(B$5="PRACTICUM",OUTPUT!AJ52,IF(B$5="RESEARCH",OUTPUT!AJ52,IF(B$5="STUDENT FORMATION",OUTPUT!AJ52,"")))),"")</f>
        <v/>
      </c>
      <c r="Y50" s="137" t="str">
        <f t="shared" si="14"/>
        <v/>
      </c>
      <c r="Z50" s="139" t="str">
        <f t="shared" si="15"/>
        <v/>
      </c>
      <c r="AA50" s="140" t="str">
        <f t="shared" si="16"/>
        <v/>
      </c>
      <c r="AB50" s="213" t="str">
        <f t="shared" si="17"/>
        <v/>
      </c>
    </row>
    <row r="51" spans="1:28" ht="15.75" customHeight="1">
      <c r="A51" s="118" t="str">
        <f>IF(ISBLANK('Database (LECTURE-RES-PRAC)'!A48),"",'Database (LECTURE-RES-PRAC)'!A48)</f>
        <v/>
      </c>
      <c r="B51" s="119" t="str">
        <f>IF(ISBLANK('Database (LECTURE-RES-PRAC)'!B48),"",'Database (LECTURE-RES-PRAC)'!B48)</f>
        <v/>
      </c>
      <c r="C51" s="134" t="str">
        <f>IF(B51&lt;&gt;"",'Database (LECTURE-RES-PRAC)'!AH48, "")</f>
        <v/>
      </c>
      <c r="D51" s="135" t="str">
        <f t="shared" si="1"/>
        <v/>
      </c>
      <c r="E51" s="134" t="str">
        <f>IF(B51&lt;&gt;"",'Database (LECTURE-RES-PRAC)'!AI48,"")</f>
        <v/>
      </c>
      <c r="F51" s="136" t="str">
        <f t="shared" si="2"/>
        <v/>
      </c>
      <c r="G51" s="137" t="str">
        <f t="shared" si="3"/>
        <v/>
      </c>
      <c r="H51" s="207" t="str">
        <f>IF(B51&lt;&gt;"",IF(B$5="LECTURE",'Exam (LECTURE ONLY)'!N53,IF(B$5="PRACTICUM",OUTPUT!N53,IF(B$5="RESEARCH",OUTPUT!N53,IF(B$5="STUDENT FORMATION",OUTPUT!N53,"")))),"")</f>
        <v/>
      </c>
      <c r="I51" s="137" t="str">
        <f t="shared" si="4"/>
        <v/>
      </c>
      <c r="J51" s="138" t="str">
        <f t="shared" si="5"/>
        <v/>
      </c>
      <c r="K51" s="214" t="str">
        <f>IF(B51&lt;&gt;"",'Database (LECTURE-RES-PRAC)'!BN48, "")</f>
        <v/>
      </c>
      <c r="L51" s="136" t="str">
        <f t="shared" si="6"/>
        <v/>
      </c>
      <c r="M51" s="214" t="str">
        <f>IF(B51&lt;&gt;"",'Database (LECTURE-RES-PRAC)'!BO48, "")</f>
        <v/>
      </c>
      <c r="N51" s="136" t="str">
        <f t="shared" si="7"/>
        <v/>
      </c>
      <c r="O51" s="137" t="str">
        <f t="shared" si="8"/>
        <v/>
      </c>
      <c r="P51" s="207" t="str">
        <f>IF(B51&lt;&gt;"",IF(B$5="LECTURE",'Exam (LECTURE ONLY)'!Y53,IF(B$5="PRACTICUM",OUTPUT!Z53,IF(B$5="RESEARCH",OUTPUT!Z53,IF(B$5="STUDENT FORMATION",OUTPUT!Z53,"")))),"")</f>
        <v/>
      </c>
      <c r="Q51" s="137" t="str">
        <f t="shared" si="9"/>
        <v/>
      </c>
      <c r="R51" s="138" t="str">
        <f t="shared" si="10"/>
        <v/>
      </c>
      <c r="S51" s="214" t="str">
        <f>IF(B51&lt;&gt;"",'Database (LECTURE-RES-PRAC)'!CT48, "")</f>
        <v/>
      </c>
      <c r="T51" s="136" t="str">
        <f t="shared" si="11"/>
        <v/>
      </c>
      <c r="U51" s="214" t="str">
        <f>IF(B51&lt;&gt;"",'Database (LECTURE-RES-PRAC)'!CU48, "")</f>
        <v/>
      </c>
      <c r="V51" s="136" t="str">
        <f t="shared" si="12"/>
        <v/>
      </c>
      <c r="W51" s="137" t="str">
        <f t="shared" si="13"/>
        <v/>
      </c>
      <c r="X51" s="207" t="str">
        <f>IF(B51&lt;&gt;"",IF(B$5="LECTURE",'Exam (LECTURE ONLY)'!AJ53,IF(B$5="PRACTICUM",OUTPUT!AJ53,IF(B$5="RESEARCH",OUTPUT!AJ53,IF(B$5="STUDENT FORMATION",OUTPUT!AJ53,"")))),"")</f>
        <v/>
      </c>
      <c r="Y51" s="137" t="str">
        <f t="shared" si="14"/>
        <v/>
      </c>
      <c r="Z51" s="139" t="str">
        <f t="shared" si="15"/>
        <v/>
      </c>
      <c r="AA51" s="140" t="str">
        <f t="shared" si="16"/>
        <v/>
      </c>
      <c r="AB51" s="213" t="str">
        <f t="shared" si="17"/>
        <v/>
      </c>
    </row>
    <row r="52" spans="1:28" ht="15.75" customHeight="1">
      <c r="A52" s="212" t="str">
        <f>IF(ISBLANK('Database (LECTURE-RES-PRAC)'!A49),"",'Database (LECTURE-RES-PRAC)'!A49)</f>
        <v/>
      </c>
      <c r="B52" s="213" t="str">
        <f>IF(ISBLANK('Database (LECTURE-RES-PRAC)'!B49),"",'Database (LECTURE-RES-PRAC)'!B49)</f>
        <v/>
      </c>
      <c r="C52" s="134" t="str">
        <f>IF(B52&lt;&gt;"",'Database (LECTURE-RES-PRAC)'!AH49, "")</f>
        <v/>
      </c>
      <c r="D52" s="135" t="str">
        <f t="shared" si="1"/>
        <v/>
      </c>
      <c r="E52" s="134" t="str">
        <f>IF(B52&lt;&gt;"",'Database (LECTURE-RES-PRAC)'!AI49,"")</f>
        <v/>
      </c>
      <c r="F52" s="136" t="str">
        <f t="shared" si="2"/>
        <v/>
      </c>
      <c r="G52" s="137" t="str">
        <f t="shared" si="3"/>
        <v/>
      </c>
      <c r="H52" s="207" t="str">
        <f>IF(B52&lt;&gt;"",IF(B$5="LECTURE",'Exam (LECTURE ONLY)'!N54,IF(B$5="PRACTICUM",OUTPUT!N54,IF(B$5="RESEARCH",OUTPUT!N54,IF(B$5="STUDENT FORMATION",OUTPUT!N54,"")))),"")</f>
        <v/>
      </c>
      <c r="I52" s="137" t="str">
        <f t="shared" si="4"/>
        <v/>
      </c>
      <c r="J52" s="138" t="str">
        <f t="shared" si="5"/>
        <v/>
      </c>
      <c r="K52" s="214" t="str">
        <f>IF(B52&lt;&gt;"",'Database (LECTURE-RES-PRAC)'!BN49, "")</f>
        <v/>
      </c>
      <c r="L52" s="136" t="str">
        <f t="shared" si="6"/>
        <v/>
      </c>
      <c r="M52" s="214" t="str">
        <f>IF(B52&lt;&gt;"",'Database (LECTURE-RES-PRAC)'!BO49, "")</f>
        <v/>
      </c>
      <c r="N52" s="136" t="str">
        <f t="shared" si="7"/>
        <v/>
      </c>
      <c r="O52" s="137" t="str">
        <f t="shared" si="8"/>
        <v/>
      </c>
      <c r="P52" s="207" t="str">
        <f>IF(B52&lt;&gt;"",IF(B$5="LECTURE",'Exam (LECTURE ONLY)'!Y54,IF(B$5="PRACTICUM",OUTPUT!Z54,IF(B$5="RESEARCH",OUTPUT!Z54,IF(B$5="STUDENT FORMATION",OUTPUT!Z54,"")))),"")</f>
        <v/>
      </c>
      <c r="Q52" s="137" t="str">
        <f t="shared" si="9"/>
        <v/>
      </c>
      <c r="R52" s="138" t="str">
        <f t="shared" si="10"/>
        <v/>
      </c>
      <c r="S52" s="214" t="str">
        <f>IF(B52&lt;&gt;"",'Database (LECTURE-RES-PRAC)'!CT49, "")</f>
        <v/>
      </c>
      <c r="T52" s="136" t="str">
        <f t="shared" si="11"/>
        <v/>
      </c>
      <c r="U52" s="214" t="str">
        <f>IF(B52&lt;&gt;"",'Database (LECTURE-RES-PRAC)'!CU49, "")</f>
        <v/>
      </c>
      <c r="V52" s="136" t="str">
        <f t="shared" si="12"/>
        <v/>
      </c>
      <c r="W52" s="137" t="str">
        <f t="shared" si="13"/>
        <v/>
      </c>
      <c r="X52" s="207" t="str">
        <f>IF(B52&lt;&gt;"",IF(B$5="LECTURE",'Exam (LECTURE ONLY)'!AJ54,IF(B$5="PRACTICUM",OUTPUT!AJ54,IF(B$5="RESEARCH",OUTPUT!AJ54,IF(B$5="STUDENT FORMATION",OUTPUT!AJ54,"")))),"")</f>
        <v/>
      </c>
      <c r="Y52" s="137" t="str">
        <f t="shared" si="14"/>
        <v/>
      </c>
      <c r="Z52" s="139" t="str">
        <f t="shared" si="15"/>
        <v/>
      </c>
      <c r="AA52" s="140" t="str">
        <f t="shared" si="16"/>
        <v/>
      </c>
      <c r="AB52" s="213" t="str">
        <f t="shared" si="17"/>
        <v/>
      </c>
    </row>
    <row r="53" spans="1:28" ht="15.75" customHeight="1">
      <c r="A53" s="118" t="str">
        <f>IF(ISBLANK('Database (LECTURE-RES-PRAC)'!A50),"",'Database (LECTURE-RES-PRAC)'!A50)</f>
        <v/>
      </c>
      <c r="B53" s="119" t="str">
        <f>IF(ISBLANK('Database (LECTURE-RES-PRAC)'!B50),"",'Database (LECTURE-RES-PRAC)'!B50)</f>
        <v/>
      </c>
      <c r="C53" s="134" t="str">
        <f>IF(B53&lt;&gt;"",'Database (LECTURE-RES-PRAC)'!AH50, "")</f>
        <v/>
      </c>
      <c r="D53" s="135" t="str">
        <f t="shared" si="1"/>
        <v/>
      </c>
      <c r="E53" s="134" t="str">
        <f>IF(B53&lt;&gt;"",'Database (LECTURE-RES-PRAC)'!AI50,"")</f>
        <v/>
      </c>
      <c r="F53" s="136" t="str">
        <f t="shared" si="2"/>
        <v/>
      </c>
      <c r="G53" s="137" t="str">
        <f t="shared" si="3"/>
        <v/>
      </c>
      <c r="H53" s="207" t="str">
        <f>IF(B53&lt;&gt;"",IF(B$5="LECTURE",'Exam (LECTURE ONLY)'!N55,IF(B$5="PRACTICUM",OUTPUT!N55,IF(B$5="RESEARCH",OUTPUT!N55,IF(B$5="STUDENT FORMATION",OUTPUT!N55,"")))),"")</f>
        <v/>
      </c>
      <c r="I53" s="137" t="str">
        <f t="shared" si="4"/>
        <v/>
      </c>
      <c r="J53" s="138" t="str">
        <f t="shared" si="5"/>
        <v/>
      </c>
      <c r="K53" s="214" t="str">
        <f>IF(B53&lt;&gt;"",'Database (LECTURE-RES-PRAC)'!BN50, "")</f>
        <v/>
      </c>
      <c r="L53" s="136" t="str">
        <f t="shared" si="6"/>
        <v/>
      </c>
      <c r="M53" s="214" t="str">
        <f>IF(B53&lt;&gt;"",'Database (LECTURE-RES-PRAC)'!BO50, "")</f>
        <v/>
      </c>
      <c r="N53" s="136" t="str">
        <f t="shared" si="7"/>
        <v/>
      </c>
      <c r="O53" s="137" t="str">
        <f t="shared" si="8"/>
        <v/>
      </c>
      <c r="P53" s="207" t="str">
        <f>IF(B53&lt;&gt;"",IF(B$5="LECTURE",'Exam (LECTURE ONLY)'!Y55,IF(B$5="PRACTICUM",OUTPUT!Z55,IF(B$5="RESEARCH",OUTPUT!Z55,IF(B$5="STUDENT FORMATION",OUTPUT!Z55,"")))),"")</f>
        <v/>
      </c>
      <c r="Q53" s="137" t="str">
        <f t="shared" si="9"/>
        <v/>
      </c>
      <c r="R53" s="138" t="str">
        <f t="shared" si="10"/>
        <v/>
      </c>
      <c r="S53" s="214" t="str">
        <f>IF(B53&lt;&gt;"",'Database (LECTURE-RES-PRAC)'!CT50, "")</f>
        <v/>
      </c>
      <c r="T53" s="136" t="str">
        <f t="shared" si="11"/>
        <v/>
      </c>
      <c r="U53" s="214" t="str">
        <f>IF(B53&lt;&gt;"",'Database (LECTURE-RES-PRAC)'!CU50, "")</f>
        <v/>
      </c>
      <c r="V53" s="136" t="str">
        <f t="shared" si="12"/>
        <v/>
      </c>
      <c r="W53" s="137" t="str">
        <f t="shared" si="13"/>
        <v/>
      </c>
      <c r="X53" s="207" t="str">
        <f>IF(B53&lt;&gt;"",IF(B$5="LECTURE",'Exam (LECTURE ONLY)'!AJ55,IF(B$5="PRACTICUM",OUTPUT!AJ55,IF(B$5="RESEARCH",OUTPUT!AJ55,IF(B$5="STUDENT FORMATION",OUTPUT!AJ55,"")))),"")</f>
        <v/>
      </c>
      <c r="Y53" s="137" t="str">
        <f t="shared" si="14"/>
        <v/>
      </c>
      <c r="Z53" s="139" t="str">
        <f t="shared" si="15"/>
        <v/>
      </c>
      <c r="AA53" s="140" t="str">
        <f t="shared" si="16"/>
        <v/>
      </c>
      <c r="AB53" s="213" t="str">
        <f t="shared" si="17"/>
        <v/>
      </c>
    </row>
    <row r="54" spans="1:28" ht="15.75" customHeight="1">
      <c r="A54" s="212" t="str">
        <f>IF(ISBLANK('Database (LECTURE-RES-PRAC)'!A51),"",'Database (LECTURE-RES-PRAC)'!A51)</f>
        <v/>
      </c>
      <c r="B54" s="213" t="str">
        <f>IF(ISBLANK('Database (LECTURE-RES-PRAC)'!B51),"",'Database (LECTURE-RES-PRAC)'!B51)</f>
        <v/>
      </c>
      <c r="C54" s="134" t="str">
        <f>IF(B54&lt;&gt;"",'Database (LECTURE-RES-PRAC)'!AH51, "")</f>
        <v/>
      </c>
      <c r="D54" s="135" t="str">
        <f t="shared" si="1"/>
        <v/>
      </c>
      <c r="E54" s="134" t="str">
        <f>IF(B54&lt;&gt;"",'Database (LECTURE-RES-PRAC)'!AI51,"")</f>
        <v/>
      </c>
      <c r="F54" s="136" t="str">
        <f t="shared" si="2"/>
        <v/>
      </c>
      <c r="G54" s="137" t="str">
        <f t="shared" si="3"/>
        <v/>
      </c>
      <c r="H54" s="207" t="str">
        <f>IF(B54&lt;&gt;"",IF(B$5="LECTURE",'Exam (LECTURE ONLY)'!N56,IF(B$5="PRACTICUM",OUTPUT!N56,IF(B$5="RESEARCH",OUTPUT!N56,IF(B$5="STUDENT FORMATION",OUTPUT!N56,"")))),"")</f>
        <v/>
      </c>
      <c r="I54" s="137" t="str">
        <f t="shared" si="4"/>
        <v/>
      </c>
      <c r="J54" s="138" t="str">
        <f t="shared" si="5"/>
        <v/>
      </c>
      <c r="K54" s="214" t="str">
        <f>IF(B54&lt;&gt;"",'Database (LECTURE-RES-PRAC)'!BN51, "")</f>
        <v/>
      </c>
      <c r="L54" s="136" t="str">
        <f t="shared" si="6"/>
        <v/>
      </c>
      <c r="M54" s="214" t="str">
        <f>IF(B54&lt;&gt;"",'Database (LECTURE-RES-PRAC)'!BO51, "")</f>
        <v/>
      </c>
      <c r="N54" s="136" t="str">
        <f t="shared" si="7"/>
        <v/>
      </c>
      <c r="O54" s="137" t="str">
        <f t="shared" si="8"/>
        <v/>
      </c>
      <c r="P54" s="207" t="str">
        <f>IF(B54&lt;&gt;"",IF(B$5="LECTURE",'Exam (LECTURE ONLY)'!Y56,IF(B$5="PRACTICUM",OUTPUT!Z56,IF(B$5="RESEARCH",OUTPUT!Z56,IF(B$5="STUDENT FORMATION",OUTPUT!Z56,"")))),"")</f>
        <v/>
      </c>
      <c r="Q54" s="137" t="str">
        <f t="shared" si="9"/>
        <v/>
      </c>
      <c r="R54" s="138" t="str">
        <f t="shared" si="10"/>
        <v/>
      </c>
      <c r="S54" s="214" t="str">
        <f>IF(B54&lt;&gt;"",'Database (LECTURE-RES-PRAC)'!CT51, "")</f>
        <v/>
      </c>
      <c r="T54" s="136" t="str">
        <f t="shared" si="11"/>
        <v/>
      </c>
      <c r="U54" s="214" t="str">
        <f>IF(B54&lt;&gt;"",'Database (LECTURE-RES-PRAC)'!CU51, "")</f>
        <v/>
      </c>
      <c r="V54" s="136" t="str">
        <f t="shared" si="12"/>
        <v/>
      </c>
      <c r="W54" s="137" t="str">
        <f t="shared" si="13"/>
        <v/>
      </c>
      <c r="X54" s="207" t="str">
        <f>IF(B54&lt;&gt;"",IF(B$5="LECTURE",'Exam (LECTURE ONLY)'!AJ56,IF(B$5="PRACTICUM",OUTPUT!AJ56,IF(B$5="RESEARCH",OUTPUT!AJ56,IF(B$5="STUDENT FORMATION",OUTPUT!AJ56,"")))),"")</f>
        <v/>
      </c>
      <c r="Y54" s="137" t="str">
        <f t="shared" si="14"/>
        <v/>
      </c>
      <c r="Z54" s="139" t="str">
        <f t="shared" si="15"/>
        <v/>
      </c>
      <c r="AA54" s="140" t="str">
        <f t="shared" si="16"/>
        <v/>
      </c>
      <c r="AB54" s="213" t="str">
        <f t="shared" si="17"/>
        <v/>
      </c>
    </row>
    <row r="55" spans="1:28" ht="15.75" customHeight="1">
      <c r="A55" s="118" t="str">
        <f>IF(ISBLANK('Database (LECTURE-RES-PRAC)'!A52),"",'Database (LECTURE-RES-PRAC)'!A52)</f>
        <v/>
      </c>
      <c r="B55" s="119" t="str">
        <f>IF(ISBLANK('Database (LECTURE-RES-PRAC)'!B52),"",'Database (LECTURE-RES-PRAC)'!B52)</f>
        <v/>
      </c>
      <c r="C55" s="134" t="str">
        <f>IF(B55&lt;&gt;"",'Database (LECTURE-RES-PRAC)'!AH52, "")</f>
        <v/>
      </c>
      <c r="D55" s="135" t="str">
        <f t="shared" si="1"/>
        <v/>
      </c>
      <c r="E55" s="134" t="str">
        <f>IF(B55&lt;&gt;"",'Database (LECTURE-RES-PRAC)'!AI52,"")</f>
        <v/>
      </c>
      <c r="F55" s="136" t="str">
        <f t="shared" si="2"/>
        <v/>
      </c>
      <c r="G55" s="137" t="str">
        <f t="shared" si="3"/>
        <v/>
      </c>
      <c r="H55" s="207" t="str">
        <f>IF(B55&lt;&gt;"",IF(B$5="LECTURE",'Exam (LECTURE ONLY)'!N57,IF(B$5="PRACTICUM",OUTPUT!N57,IF(B$5="RESEARCH",OUTPUT!N57,IF(B$5="STUDENT FORMATION",OUTPUT!N57,"")))),"")</f>
        <v/>
      </c>
      <c r="I55" s="137" t="str">
        <f t="shared" si="4"/>
        <v/>
      </c>
      <c r="J55" s="138" t="str">
        <f t="shared" si="5"/>
        <v/>
      </c>
      <c r="K55" s="214" t="str">
        <f>IF(B55&lt;&gt;"",'Database (LECTURE-RES-PRAC)'!BN52, "")</f>
        <v/>
      </c>
      <c r="L55" s="136" t="str">
        <f t="shared" si="6"/>
        <v/>
      </c>
      <c r="M55" s="214" t="str">
        <f>IF(B55&lt;&gt;"",'Database (LECTURE-RES-PRAC)'!BO52, "")</f>
        <v/>
      </c>
      <c r="N55" s="136" t="str">
        <f t="shared" si="7"/>
        <v/>
      </c>
      <c r="O55" s="137" t="str">
        <f t="shared" si="8"/>
        <v/>
      </c>
      <c r="P55" s="207" t="str">
        <f>IF(B55&lt;&gt;"",IF(B$5="LECTURE",'Exam (LECTURE ONLY)'!Y57,IF(B$5="PRACTICUM",OUTPUT!Z57,IF(B$5="RESEARCH",OUTPUT!Z57,IF(B$5="STUDENT FORMATION",OUTPUT!Z57,"")))),"")</f>
        <v/>
      </c>
      <c r="Q55" s="137" t="str">
        <f t="shared" si="9"/>
        <v/>
      </c>
      <c r="R55" s="138" t="str">
        <f t="shared" si="10"/>
        <v/>
      </c>
      <c r="S55" s="214" t="str">
        <f>IF(B55&lt;&gt;"",'Database (LECTURE-RES-PRAC)'!CT52, "")</f>
        <v/>
      </c>
      <c r="T55" s="136" t="str">
        <f t="shared" si="11"/>
        <v/>
      </c>
      <c r="U55" s="214" t="str">
        <f>IF(B55&lt;&gt;"",'Database (LECTURE-RES-PRAC)'!CU52, "")</f>
        <v/>
      </c>
      <c r="V55" s="136" t="str">
        <f t="shared" si="12"/>
        <v/>
      </c>
      <c r="W55" s="137" t="str">
        <f t="shared" si="13"/>
        <v/>
      </c>
      <c r="X55" s="207" t="str">
        <f>IF(B55&lt;&gt;"",IF(B$5="LECTURE",'Exam (LECTURE ONLY)'!AJ57,IF(B$5="PRACTICUM",OUTPUT!AJ57,IF(B$5="RESEARCH",OUTPUT!AJ57,IF(B$5="STUDENT FORMATION",OUTPUT!AJ57,"")))),"")</f>
        <v/>
      </c>
      <c r="Y55" s="137" t="str">
        <f t="shared" si="14"/>
        <v/>
      </c>
      <c r="Z55" s="139" t="str">
        <f t="shared" si="15"/>
        <v/>
      </c>
      <c r="AA55" s="140" t="str">
        <f t="shared" si="16"/>
        <v/>
      </c>
      <c r="AB55" s="213" t="str">
        <f t="shared" si="17"/>
        <v/>
      </c>
    </row>
    <row r="56" spans="1:28" ht="15.75" customHeight="1">
      <c r="A56" s="212" t="str">
        <f>IF(ISBLANK('Database (LECTURE-RES-PRAC)'!A53),"",'Database (LECTURE-RES-PRAC)'!A53)</f>
        <v/>
      </c>
      <c r="B56" s="213" t="str">
        <f>IF(ISBLANK('Database (LECTURE-RES-PRAC)'!B53),"",'Database (LECTURE-RES-PRAC)'!B53)</f>
        <v/>
      </c>
      <c r="C56" s="134" t="str">
        <f>IF(B56&lt;&gt;"",'Database (LECTURE-RES-PRAC)'!AH53, "")</f>
        <v/>
      </c>
      <c r="D56" s="135" t="str">
        <f t="shared" si="1"/>
        <v/>
      </c>
      <c r="E56" s="134" t="str">
        <f>IF(B56&lt;&gt;"",'Database (LECTURE-RES-PRAC)'!AI53,"")</f>
        <v/>
      </c>
      <c r="F56" s="136" t="str">
        <f t="shared" si="2"/>
        <v/>
      </c>
      <c r="G56" s="137" t="str">
        <f t="shared" si="3"/>
        <v/>
      </c>
      <c r="H56" s="207" t="str">
        <f>IF(B56&lt;&gt;"",IF(B$5="LECTURE",'Exam (LECTURE ONLY)'!N58,IF(B$5="PRACTICUM",OUTPUT!N58,IF(B$5="RESEARCH",OUTPUT!N58,IF(B$5="STUDENT FORMATION",OUTPUT!N58,"")))),"")</f>
        <v/>
      </c>
      <c r="I56" s="137" t="str">
        <f t="shared" si="4"/>
        <v/>
      </c>
      <c r="J56" s="138" t="str">
        <f t="shared" si="5"/>
        <v/>
      </c>
      <c r="K56" s="214" t="str">
        <f>IF(B56&lt;&gt;"",'Database (LECTURE-RES-PRAC)'!BN53, "")</f>
        <v/>
      </c>
      <c r="L56" s="136" t="str">
        <f t="shared" si="6"/>
        <v/>
      </c>
      <c r="M56" s="214" t="str">
        <f>IF(B56&lt;&gt;"",'Database (LECTURE-RES-PRAC)'!BO53, "")</f>
        <v/>
      </c>
      <c r="N56" s="136" t="str">
        <f t="shared" si="7"/>
        <v/>
      </c>
      <c r="O56" s="137" t="str">
        <f t="shared" si="8"/>
        <v/>
      </c>
      <c r="P56" s="207" t="str">
        <f>IF(B56&lt;&gt;"",IF(B$5="LECTURE",'Exam (LECTURE ONLY)'!Y58,IF(B$5="PRACTICUM",OUTPUT!Z58,IF(B$5="RESEARCH",OUTPUT!Z58,IF(B$5="STUDENT FORMATION",OUTPUT!Z58,"")))),"")</f>
        <v/>
      </c>
      <c r="Q56" s="137" t="str">
        <f t="shared" si="9"/>
        <v/>
      </c>
      <c r="R56" s="138" t="str">
        <f t="shared" si="10"/>
        <v/>
      </c>
      <c r="S56" s="214" t="str">
        <f>IF(B56&lt;&gt;"",'Database (LECTURE-RES-PRAC)'!CT53, "")</f>
        <v/>
      </c>
      <c r="T56" s="136" t="str">
        <f t="shared" si="11"/>
        <v/>
      </c>
      <c r="U56" s="214" t="str">
        <f>IF(B56&lt;&gt;"",'Database (LECTURE-RES-PRAC)'!CU53, "")</f>
        <v/>
      </c>
      <c r="V56" s="136" t="str">
        <f t="shared" si="12"/>
        <v/>
      </c>
      <c r="W56" s="137" t="str">
        <f t="shared" si="13"/>
        <v/>
      </c>
      <c r="X56" s="207" t="str">
        <f>IF(B56&lt;&gt;"",IF(B$5="LECTURE",'Exam (LECTURE ONLY)'!AJ58,IF(B$5="PRACTICUM",OUTPUT!AJ58,IF(B$5="RESEARCH",OUTPUT!AJ58,IF(B$5="STUDENT FORMATION",OUTPUT!AJ58,"")))),"")</f>
        <v/>
      </c>
      <c r="Y56" s="137" t="str">
        <f t="shared" si="14"/>
        <v/>
      </c>
      <c r="Z56" s="139" t="str">
        <f t="shared" si="15"/>
        <v/>
      </c>
      <c r="AA56" s="140" t="str">
        <f t="shared" si="16"/>
        <v/>
      </c>
      <c r="AB56" s="213" t="str">
        <f t="shared" si="17"/>
        <v/>
      </c>
    </row>
    <row r="57" spans="1:28" ht="15.75" customHeight="1">
      <c r="A57" s="118" t="str">
        <f>IF(ISBLANK('Database (LECTURE-RES-PRAC)'!A54),"",'Database (LECTURE-RES-PRAC)'!A54)</f>
        <v/>
      </c>
      <c r="B57" s="119" t="str">
        <f>IF(ISBLANK('Database (LECTURE-RES-PRAC)'!B54),"",'Database (LECTURE-RES-PRAC)'!B54)</f>
        <v/>
      </c>
      <c r="C57" s="134" t="str">
        <f>IF(B57&lt;&gt;"",'Database (LECTURE-RES-PRAC)'!AH54, "")</f>
        <v/>
      </c>
      <c r="D57" s="135" t="str">
        <f t="shared" si="1"/>
        <v/>
      </c>
      <c r="E57" s="134" t="str">
        <f>IF(B57&lt;&gt;"",'Database (LECTURE-RES-PRAC)'!AI54,"")</f>
        <v/>
      </c>
      <c r="F57" s="136" t="str">
        <f t="shared" si="2"/>
        <v/>
      </c>
      <c r="G57" s="137" t="str">
        <f t="shared" si="3"/>
        <v/>
      </c>
      <c r="H57" s="207" t="str">
        <f>IF(B57&lt;&gt;"",IF(B$5="LECTURE",'Exam (LECTURE ONLY)'!N59,IF(B$5="PRACTICUM",OUTPUT!N59,IF(B$5="RESEARCH",OUTPUT!N59,IF(B$5="STUDENT FORMATION",OUTPUT!N59,"")))),"")</f>
        <v/>
      </c>
      <c r="I57" s="137" t="str">
        <f t="shared" si="4"/>
        <v/>
      </c>
      <c r="J57" s="138" t="str">
        <f t="shared" si="5"/>
        <v/>
      </c>
      <c r="K57" s="214" t="str">
        <f>IF(B57&lt;&gt;"",'Database (LECTURE-RES-PRAC)'!BN54, "")</f>
        <v/>
      </c>
      <c r="L57" s="136" t="str">
        <f t="shared" si="6"/>
        <v/>
      </c>
      <c r="M57" s="214" t="str">
        <f>IF(B57&lt;&gt;"",'Database (LECTURE-RES-PRAC)'!BO54, "")</f>
        <v/>
      </c>
      <c r="N57" s="136" t="str">
        <f t="shared" si="7"/>
        <v/>
      </c>
      <c r="O57" s="137" t="str">
        <f t="shared" si="8"/>
        <v/>
      </c>
      <c r="P57" s="207" t="str">
        <f>IF(B57&lt;&gt;"",IF(B$5="LECTURE",'Exam (LECTURE ONLY)'!Y59,IF(B$5="PRACTICUM",OUTPUT!Z59,IF(B$5="RESEARCH",OUTPUT!Z59,IF(B$5="STUDENT FORMATION",OUTPUT!Z59,"")))),"")</f>
        <v/>
      </c>
      <c r="Q57" s="137" t="str">
        <f t="shared" si="9"/>
        <v/>
      </c>
      <c r="R57" s="138" t="str">
        <f t="shared" si="10"/>
        <v/>
      </c>
      <c r="S57" s="214" t="str">
        <f>IF(B57&lt;&gt;"",'Database (LECTURE-RES-PRAC)'!CT54, "")</f>
        <v/>
      </c>
      <c r="T57" s="136" t="str">
        <f t="shared" si="11"/>
        <v/>
      </c>
      <c r="U57" s="214" t="str">
        <f>IF(B57&lt;&gt;"",'Database (LECTURE-RES-PRAC)'!CU54, "")</f>
        <v/>
      </c>
      <c r="V57" s="136" t="str">
        <f t="shared" si="12"/>
        <v/>
      </c>
      <c r="W57" s="137" t="str">
        <f t="shared" si="13"/>
        <v/>
      </c>
      <c r="X57" s="207" t="str">
        <f>IF(B57&lt;&gt;"",IF(B$5="LECTURE",'Exam (LECTURE ONLY)'!AJ59,IF(B$5="PRACTICUM",OUTPUT!AJ59,IF(B$5="RESEARCH",OUTPUT!AJ59,IF(B$5="STUDENT FORMATION",OUTPUT!AJ59,"")))),"")</f>
        <v/>
      </c>
      <c r="Y57" s="137" t="str">
        <f t="shared" si="14"/>
        <v/>
      </c>
      <c r="Z57" s="139" t="str">
        <f t="shared" si="15"/>
        <v/>
      </c>
      <c r="AA57" s="140" t="str">
        <f t="shared" si="16"/>
        <v/>
      </c>
      <c r="AB57" s="213" t="str">
        <f t="shared" si="17"/>
        <v/>
      </c>
    </row>
    <row r="58" spans="1:28" ht="15.75" customHeight="1">
      <c r="A58" s="212" t="str">
        <f>IF(ISBLANK('Database (LECTURE-RES-PRAC)'!A55),"",'Database (LECTURE-RES-PRAC)'!A55)</f>
        <v/>
      </c>
      <c r="B58" s="213" t="str">
        <f>IF(ISBLANK('Database (LECTURE-RES-PRAC)'!B55),"",'Database (LECTURE-RES-PRAC)'!B55)</f>
        <v/>
      </c>
      <c r="C58" s="134" t="str">
        <f>IF(B58&lt;&gt;"",'Database (LECTURE-RES-PRAC)'!AH55, "")</f>
        <v/>
      </c>
      <c r="D58" s="135" t="str">
        <f t="shared" si="1"/>
        <v/>
      </c>
      <c r="E58" s="134" t="str">
        <f>IF(B58&lt;&gt;"",'Database (LECTURE-RES-PRAC)'!AI55,"")</f>
        <v/>
      </c>
      <c r="F58" s="136" t="str">
        <f t="shared" si="2"/>
        <v/>
      </c>
      <c r="G58" s="137" t="str">
        <f t="shared" si="3"/>
        <v/>
      </c>
      <c r="H58" s="207" t="str">
        <f>IF(B58&lt;&gt;"",IF(B$5="LECTURE",'Exam (LECTURE ONLY)'!N60,IF(B$5="PRACTICUM",OUTPUT!N60,IF(B$5="RESEARCH",OUTPUT!N60,IF(B$5="STUDENT FORMATION",OUTPUT!N60,"")))),"")</f>
        <v/>
      </c>
      <c r="I58" s="137" t="str">
        <f t="shared" si="4"/>
        <v/>
      </c>
      <c r="J58" s="138" t="str">
        <f t="shared" si="5"/>
        <v/>
      </c>
      <c r="K58" s="214" t="str">
        <f>IF(B58&lt;&gt;"",'Database (LECTURE-RES-PRAC)'!BN55, "")</f>
        <v/>
      </c>
      <c r="L58" s="136" t="str">
        <f t="shared" si="6"/>
        <v/>
      </c>
      <c r="M58" s="214" t="str">
        <f>IF(B58&lt;&gt;"",'Database (LECTURE-RES-PRAC)'!BO55, "")</f>
        <v/>
      </c>
      <c r="N58" s="136" t="str">
        <f t="shared" si="7"/>
        <v/>
      </c>
      <c r="O58" s="137" t="str">
        <f t="shared" si="8"/>
        <v/>
      </c>
      <c r="P58" s="207" t="str">
        <f>IF(B58&lt;&gt;"",IF(B$5="LECTURE",'Exam (LECTURE ONLY)'!Y60,IF(B$5="PRACTICUM",OUTPUT!Z60,IF(B$5="RESEARCH",OUTPUT!Z60,IF(B$5="STUDENT FORMATION",OUTPUT!Z60,"")))),"")</f>
        <v/>
      </c>
      <c r="Q58" s="137" t="str">
        <f t="shared" si="9"/>
        <v/>
      </c>
      <c r="R58" s="138" t="str">
        <f t="shared" si="10"/>
        <v/>
      </c>
      <c r="S58" s="214" t="str">
        <f>IF(B58&lt;&gt;"",'Database (LECTURE-RES-PRAC)'!CT55, "")</f>
        <v/>
      </c>
      <c r="T58" s="136" t="str">
        <f t="shared" si="11"/>
        <v/>
      </c>
      <c r="U58" s="214" t="str">
        <f>IF(B58&lt;&gt;"",'Database (LECTURE-RES-PRAC)'!CU55, "")</f>
        <v/>
      </c>
      <c r="V58" s="136" t="str">
        <f t="shared" si="12"/>
        <v/>
      </c>
      <c r="W58" s="137" t="str">
        <f t="shared" si="13"/>
        <v/>
      </c>
      <c r="X58" s="207" t="str">
        <f>IF(B58&lt;&gt;"",IF(B$5="LECTURE",'Exam (LECTURE ONLY)'!AJ60,IF(B$5="PRACTICUM",OUTPUT!AJ60,IF(B$5="RESEARCH",OUTPUT!AJ60,IF(B$5="STUDENT FORMATION",OUTPUT!AJ60,"")))),"")</f>
        <v/>
      </c>
      <c r="Y58" s="137" t="str">
        <f t="shared" si="14"/>
        <v/>
      </c>
      <c r="Z58" s="139" t="str">
        <f t="shared" si="15"/>
        <v/>
      </c>
      <c r="AA58" s="140" t="str">
        <f t="shared" si="16"/>
        <v/>
      </c>
      <c r="AB58" s="213" t="str">
        <f t="shared" si="17"/>
        <v/>
      </c>
    </row>
    <row r="59" spans="1:28" ht="15.75" customHeight="1">
      <c r="A59" s="118" t="str">
        <f>IF(ISBLANK('Database (LECTURE-RES-PRAC)'!A56),"",'Database (LECTURE-RES-PRAC)'!A56)</f>
        <v/>
      </c>
      <c r="B59" s="119" t="str">
        <f>IF(ISBLANK('Database (LECTURE-RES-PRAC)'!B56),"",'Database (LECTURE-RES-PRAC)'!B56)</f>
        <v/>
      </c>
      <c r="C59" s="134" t="str">
        <f>IF(B59&lt;&gt;"",'Database (LECTURE-RES-PRAC)'!AH56, "")</f>
        <v/>
      </c>
      <c r="D59" s="135" t="str">
        <f t="shared" si="1"/>
        <v/>
      </c>
      <c r="E59" s="134" t="str">
        <f>IF(B59&lt;&gt;"",'Database (LECTURE-RES-PRAC)'!AI56,"")</f>
        <v/>
      </c>
      <c r="F59" s="136" t="str">
        <f t="shared" si="2"/>
        <v/>
      </c>
      <c r="G59" s="137" t="str">
        <f t="shared" si="3"/>
        <v/>
      </c>
      <c r="H59" s="207" t="str">
        <f>IF(B59&lt;&gt;"",IF(B$5="LECTURE",'Exam (LECTURE ONLY)'!N61,IF(B$5="PRACTICUM",OUTPUT!N61,IF(B$5="RESEARCH",OUTPUT!N61,IF(B$5="STUDENT FORMATION",OUTPUT!N61,"")))),"")</f>
        <v/>
      </c>
      <c r="I59" s="137" t="str">
        <f t="shared" si="4"/>
        <v/>
      </c>
      <c r="J59" s="138" t="str">
        <f t="shared" si="5"/>
        <v/>
      </c>
      <c r="K59" s="214" t="str">
        <f>IF(B59&lt;&gt;"",'Database (LECTURE-RES-PRAC)'!BN56, "")</f>
        <v/>
      </c>
      <c r="L59" s="136" t="str">
        <f t="shared" si="6"/>
        <v/>
      </c>
      <c r="M59" s="214" t="str">
        <f>IF(B59&lt;&gt;"",'Database (LECTURE-RES-PRAC)'!BO56, "")</f>
        <v/>
      </c>
      <c r="N59" s="136" t="str">
        <f t="shared" si="7"/>
        <v/>
      </c>
      <c r="O59" s="137" t="str">
        <f t="shared" si="8"/>
        <v/>
      </c>
      <c r="P59" s="207" t="str">
        <f>IF(B59&lt;&gt;"",IF(B$5="LECTURE",'Exam (LECTURE ONLY)'!Y61,IF(B$5="PRACTICUM",OUTPUT!Z61,IF(B$5="RESEARCH",OUTPUT!Z61,IF(B$5="STUDENT FORMATION",OUTPUT!Z61,"")))),"")</f>
        <v/>
      </c>
      <c r="Q59" s="137" t="str">
        <f t="shared" si="9"/>
        <v/>
      </c>
      <c r="R59" s="138" t="str">
        <f t="shared" si="10"/>
        <v/>
      </c>
      <c r="S59" s="214" t="str">
        <f>IF(B59&lt;&gt;"",'Database (LECTURE-RES-PRAC)'!CT56, "")</f>
        <v/>
      </c>
      <c r="T59" s="136" t="str">
        <f t="shared" si="11"/>
        <v/>
      </c>
      <c r="U59" s="214" t="str">
        <f>IF(B59&lt;&gt;"",'Database (LECTURE-RES-PRAC)'!CU56, "")</f>
        <v/>
      </c>
      <c r="V59" s="136" t="str">
        <f t="shared" si="12"/>
        <v/>
      </c>
      <c r="W59" s="137" t="str">
        <f t="shared" si="13"/>
        <v/>
      </c>
      <c r="X59" s="207" t="str">
        <f>IF(B59&lt;&gt;"",IF(B$5="LECTURE",'Exam (LECTURE ONLY)'!AJ61,IF(B$5="PRACTICUM",OUTPUT!AJ61,IF(B$5="RESEARCH",OUTPUT!AJ61,IF(B$5="STUDENT FORMATION",OUTPUT!AJ61,"")))),"")</f>
        <v/>
      </c>
      <c r="Y59" s="137" t="str">
        <f t="shared" si="14"/>
        <v/>
      </c>
      <c r="Z59" s="139" t="str">
        <f t="shared" si="15"/>
        <v/>
      </c>
      <c r="AA59" s="140" t="str">
        <f t="shared" si="16"/>
        <v/>
      </c>
      <c r="AB59" s="213" t="str">
        <f t="shared" si="17"/>
        <v/>
      </c>
    </row>
    <row r="60" spans="1:28" ht="15.75" customHeight="1">
      <c r="A60" s="212" t="str">
        <f>IF(ISBLANK('Database (LECTURE-RES-PRAC)'!A57),"",'Database (LECTURE-RES-PRAC)'!A57)</f>
        <v/>
      </c>
      <c r="B60" s="213" t="str">
        <f>IF(ISBLANK('Database (LECTURE-RES-PRAC)'!B57),"",'Database (LECTURE-RES-PRAC)'!B57)</f>
        <v/>
      </c>
      <c r="C60" s="134" t="str">
        <f>IF(B60&lt;&gt;"",'Database (LECTURE-RES-PRAC)'!AH57, "")</f>
        <v/>
      </c>
      <c r="D60" s="135" t="str">
        <f t="shared" si="1"/>
        <v/>
      </c>
      <c r="E60" s="134" t="str">
        <f>IF(B60&lt;&gt;"",'Database (LECTURE-RES-PRAC)'!AI57,"")</f>
        <v/>
      </c>
      <c r="F60" s="136" t="str">
        <f t="shared" si="2"/>
        <v/>
      </c>
      <c r="G60" s="137" t="str">
        <f t="shared" si="3"/>
        <v/>
      </c>
      <c r="H60" s="207" t="str">
        <f>IF(B60&lt;&gt;"",IF(B$5="LECTURE",'Exam (LECTURE ONLY)'!N62,IF(B$5="PRACTICUM",OUTPUT!N62,IF(B$5="RESEARCH",OUTPUT!N62,IF(B$5="STUDENT FORMATION",OUTPUT!N62,"")))),"")</f>
        <v/>
      </c>
      <c r="I60" s="137" t="str">
        <f t="shared" si="4"/>
        <v/>
      </c>
      <c r="J60" s="138" t="str">
        <f t="shared" si="5"/>
        <v/>
      </c>
      <c r="K60" s="214" t="str">
        <f>IF(B60&lt;&gt;"",'Database (LECTURE-RES-PRAC)'!BN57, "")</f>
        <v/>
      </c>
      <c r="L60" s="136" t="str">
        <f t="shared" si="6"/>
        <v/>
      </c>
      <c r="M60" s="214" t="str">
        <f>IF(B60&lt;&gt;"",'Database (LECTURE-RES-PRAC)'!BO57, "")</f>
        <v/>
      </c>
      <c r="N60" s="136" t="str">
        <f t="shared" si="7"/>
        <v/>
      </c>
      <c r="O60" s="137" t="str">
        <f t="shared" si="8"/>
        <v/>
      </c>
      <c r="P60" s="207" t="str">
        <f>IF(B60&lt;&gt;"",IF(B$5="LECTURE",'Exam (LECTURE ONLY)'!Y62,IF(B$5="PRACTICUM",OUTPUT!Z62,IF(B$5="RESEARCH",OUTPUT!Z62,IF(B$5="STUDENT FORMATION",OUTPUT!Z62,"")))),"")</f>
        <v/>
      </c>
      <c r="Q60" s="137" t="str">
        <f t="shared" si="9"/>
        <v/>
      </c>
      <c r="R60" s="138" t="str">
        <f t="shared" si="10"/>
        <v/>
      </c>
      <c r="S60" s="214" t="str">
        <f>IF(B60&lt;&gt;"",'Database (LECTURE-RES-PRAC)'!CT57, "")</f>
        <v/>
      </c>
      <c r="T60" s="136" t="str">
        <f t="shared" si="11"/>
        <v/>
      </c>
      <c r="U60" s="214" t="str">
        <f>IF(B60&lt;&gt;"",'Database (LECTURE-RES-PRAC)'!CU57, "")</f>
        <v/>
      </c>
      <c r="V60" s="136" t="str">
        <f t="shared" si="12"/>
        <v/>
      </c>
      <c r="W60" s="137" t="str">
        <f t="shared" si="13"/>
        <v/>
      </c>
      <c r="X60" s="207" t="str">
        <f>IF(B60&lt;&gt;"",IF(B$5="LECTURE",'Exam (LECTURE ONLY)'!AJ62,IF(B$5="PRACTICUM",OUTPUT!AJ62,IF(B$5="RESEARCH",OUTPUT!AJ62,IF(B$5="STUDENT FORMATION",OUTPUT!AJ62,"")))),"")</f>
        <v/>
      </c>
      <c r="Y60" s="137" t="str">
        <f t="shared" si="14"/>
        <v/>
      </c>
      <c r="Z60" s="139" t="str">
        <f t="shared" si="15"/>
        <v/>
      </c>
      <c r="AA60" s="140" t="str">
        <f t="shared" si="16"/>
        <v/>
      </c>
      <c r="AB60" s="213" t="str">
        <f t="shared" si="17"/>
        <v/>
      </c>
    </row>
    <row r="61" spans="1:28" ht="15.75" customHeight="1">
      <c r="A61" s="118" t="str">
        <f>IF(ISBLANK('Database (LECTURE-RES-PRAC)'!A58),"",'Database (LECTURE-RES-PRAC)'!A58)</f>
        <v/>
      </c>
      <c r="B61" s="119" t="str">
        <f>IF(ISBLANK('Database (LECTURE-RES-PRAC)'!B58),"",'Database (LECTURE-RES-PRAC)'!B58)</f>
        <v/>
      </c>
      <c r="C61" s="134" t="str">
        <f>IF(B61&lt;&gt;"",'Database (LECTURE-RES-PRAC)'!AH58, "")</f>
        <v/>
      </c>
      <c r="D61" s="135" t="str">
        <f t="shared" si="1"/>
        <v/>
      </c>
      <c r="E61" s="134" t="str">
        <f>IF(B61&lt;&gt;"",'Database (LECTURE-RES-PRAC)'!AI58,"")</f>
        <v/>
      </c>
      <c r="F61" s="136" t="str">
        <f t="shared" si="2"/>
        <v/>
      </c>
      <c r="G61" s="137" t="str">
        <f t="shared" si="3"/>
        <v/>
      </c>
      <c r="H61" s="207" t="str">
        <f>IF(B61&lt;&gt;"",IF(B$5="LECTURE",'Exam (LECTURE ONLY)'!N63,IF(B$5="PRACTICUM",OUTPUT!N63,IF(B$5="RESEARCH",OUTPUT!N63,IF(B$5="STUDENT FORMATION",OUTPUT!N63,"")))),"")</f>
        <v/>
      </c>
      <c r="I61" s="137" t="str">
        <f t="shared" si="4"/>
        <v/>
      </c>
      <c r="J61" s="138" t="str">
        <f t="shared" si="5"/>
        <v/>
      </c>
      <c r="K61" s="214" t="str">
        <f>IF(B61&lt;&gt;"",'Database (LECTURE-RES-PRAC)'!BN58, "")</f>
        <v/>
      </c>
      <c r="L61" s="136" t="str">
        <f t="shared" si="6"/>
        <v/>
      </c>
      <c r="M61" s="214" t="str">
        <f>IF(B61&lt;&gt;"",'Database (LECTURE-RES-PRAC)'!BO58, "")</f>
        <v/>
      </c>
      <c r="N61" s="136" t="str">
        <f t="shared" si="7"/>
        <v/>
      </c>
      <c r="O61" s="137" t="str">
        <f t="shared" si="8"/>
        <v/>
      </c>
      <c r="P61" s="207" t="str">
        <f>IF(B61&lt;&gt;"",IF(B$5="LECTURE",'Exam (LECTURE ONLY)'!Y63,IF(B$5="PRACTICUM",OUTPUT!Z63,IF(B$5="RESEARCH",OUTPUT!Z63,IF(B$5="STUDENT FORMATION",OUTPUT!Z63,"")))),"")</f>
        <v/>
      </c>
      <c r="Q61" s="137" t="str">
        <f t="shared" si="9"/>
        <v/>
      </c>
      <c r="R61" s="138" t="str">
        <f t="shared" si="10"/>
        <v/>
      </c>
      <c r="S61" s="214" t="str">
        <f>IF(B61&lt;&gt;"",'Database (LECTURE-RES-PRAC)'!CT58, "")</f>
        <v/>
      </c>
      <c r="T61" s="136" t="str">
        <f t="shared" si="11"/>
        <v/>
      </c>
      <c r="U61" s="214" t="str">
        <f>IF(B61&lt;&gt;"",'Database (LECTURE-RES-PRAC)'!CU58, "")</f>
        <v/>
      </c>
      <c r="V61" s="136" t="str">
        <f t="shared" si="12"/>
        <v/>
      </c>
      <c r="W61" s="137" t="str">
        <f t="shared" si="13"/>
        <v/>
      </c>
      <c r="X61" s="207" t="str">
        <f>IF(B61&lt;&gt;"",IF(B$5="LECTURE",'Exam (LECTURE ONLY)'!AJ63,IF(B$5="PRACTICUM",OUTPUT!AJ63,IF(B$5="RESEARCH",OUTPUT!AJ63,IF(B$5="STUDENT FORMATION",OUTPUT!AJ63,"")))),"")</f>
        <v/>
      </c>
      <c r="Y61" s="137" t="str">
        <f t="shared" si="14"/>
        <v/>
      </c>
      <c r="Z61" s="139" t="str">
        <f t="shared" si="15"/>
        <v/>
      </c>
      <c r="AA61" s="140" t="str">
        <f t="shared" si="16"/>
        <v/>
      </c>
      <c r="AB61" s="213" t="str">
        <f t="shared" si="17"/>
        <v/>
      </c>
    </row>
    <row r="62" spans="1:28" ht="15.75" customHeight="1">
      <c r="A62" s="212" t="str">
        <f>IF(ISBLANK('Database (LECTURE-RES-PRAC)'!A59),"",'Database (LECTURE-RES-PRAC)'!A59)</f>
        <v/>
      </c>
      <c r="B62" s="213" t="str">
        <f>IF(ISBLANK('Database (LECTURE-RES-PRAC)'!B59),"",'Database (LECTURE-RES-PRAC)'!B59)</f>
        <v/>
      </c>
      <c r="C62" s="134" t="str">
        <f>IF(B62&lt;&gt;"",'Database (LECTURE-RES-PRAC)'!AH59, "")</f>
        <v/>
      </c>
      <c r="D62" s="135" t="str">
        <f t="shared" si="1"/>
        <v/>
      </c>
      <c r="E62" s="134" t="str">
        <f>IF(B62&lt;&gt;"",'Database (LECTURE-RES-PRAC)'!AI59,"")</f>
        <v/>
      </c>
      <c r="F62" s="136" t="str">
        <f t="shared" si="2"/>
        <v/>
      </c>
      <c r="G62" s="137" t="str">
        <f t="shared" si="3"/>
        <v/>
      </c>
      <c r="H62" s="207" t="str">
        <f>IF(B62&lt;&gt;"",IF(B$5="LECTURE",'Exam (LECTURE ONLY)'!N64,IF(B$5="PRACTICUM",OUTPUT!N64,IF(B$5="RESEARCH",OUTPUT!N64,IF(B$5="STUDENT FORMATION",OUTPUT!N64,"")))),"")</f>
        <v/>
      </c>
      <c r="I62" s="137" t="str">
        <f t="shared" si="4"/>
        <v/>
      </c>
      <c r="J62" s="138" t="str">
        <f t="shared" si="5"/>
        <v/>
      </c>
      <c r="K62" s="214" t="str">
        <f>IF(B62&lt;&gt;"",'Database (LECTURE-RES-PRAC)'!BN59, "")</f>
        <v/>
      </c>
      <c r="L62" s="136" t="str">
        <f t="shared" si="6"/>
        <v/>
      </c>
      <c r="M62" s="214" t="str">
        <f>IF(B62&lt;&gt;"",'Database (LECTURE-RES-PRAC)'!BO59, "")</f>
        <v/>
      </c>
      <c r="N62" s="136" t="str">
        <f t="shared" si="7"/>
        <v/>
      </c>
      <c r="O62" s="137" t="str">
        <f t="shared" si="8"/>
        <v/>
      </c>
      <c r="P62" s="207" t="str">
        <f>IF(B62&lt;&gt;"",IF(B$5="LECTURE",'Exam (LECTURE ONLY)'!Y64,IF(B$5="PRACTICUM",OUTPUT!Z64,IF(B$5="RESEARCH",OUTPUT!Z64,IF(B$5="STUDENT FORMATION",OUTPUT!Z64,"")))),"")</f>
        <v/>
      </c>
      <c r="Q62" s="137" t="str">
        <f t="shared" si="9"/>
        <v/>
      </c>
      <c r="R62" s="138" t="str">
        <f t="shared" si="10"/>
        <v/>
      </c>
      <c r="S62" s="214" t="str">
        <f>IF(B62&lt;&gt;"",'Database (LECTURE-RES-PRAC)'!CT59, "")</f>
        <v/>
      </c>
      <c r="T62" s="136" t="str">
        <f t="shared" si="11"/>
        <v/>
      </c>
      <c r="U62" s="214" t="str">
        <f>IF(B62&lt;&gt;"",'Database (LECTURE-RES-PRAC)'!CU59, "")</f>
        <v/>
      </c>
      <c r="V62" s="136" t="str">
        <f t="shared" si="12"/>
        <v/>
      </c>
      <c r="W62" s="137" t="str">
        <f t="shared" si="13"/>
        <v/>
      </c>
      <c r="X62" s="207" t="str">
        <f>IF(B62&lt;&gt;"",IF(B$5="LECTURE",'Exam (LECTURE ONLY)'!AJ64,IF(B$5="PRACTICUM",OUTPUT!AJ64,IF(B$5="RESEARCH",OUTPUT!AJ64,IF(B$5="STUDENT FORMATION",OUTPUT!AJ64,"")))),"")</f>
        <v/>
      </c>
      <c r="Y62" s="137" t="str">
        <f t="shared" si="14"/>
        <v/>
      </c>
      <c r="Z62" s="139" t="str">
        <f t="shared" si="15"/>
        <v/>
      </c>
      <c r="AA62" s="140" t="str">
        <f t="shared" si="16"/>
        <v/>
      </c>
      <c r="AB62" s="213" t="str">
        <f t="shared" si="17"/>
        <v/>
      </c>
    </row>
    <row r="63" spans="1:28" ht="15.75" customHeight="1">
      <c r="A63" s="118" t="str">
        <f>IF(ISBLANK('Database (LECTURE-RES-PRAC)'!A60),"",'Database (LECTURE-RES-PRAC)'!A60)</f>
        <v/>
      </c>
      <c r="B63" s="119" t="str">
        <f>IF(ISBLANK('Database (LECTURE-RES-PRAC)'!B60),"",'Database (LECTURE-RES-PRAC)'!B60)</f>
        <v/>
      </c>
      <c r="C63" s="134" t="str">
        <f>IF(B63&lt;&gt;"",'Database (LECTURE-RES-PRAC)'!AH60, "")</f>
        <v/>
      </c>
      <c r="D63" s="135" t="str">
        <f t="shared" si="1"/>
        <v/>
      </c>
      <c r="E63" s="134" t="str">
        <f>IF(B63&lt;&gt;"",'Database (LECTURE-RES-PRAC)'!AI60,"")</f>
        <v/>
      </c>
      <c r="F63" s="136" t="str">
        <f t="shared" si="2"/>
        <v/>
      </c>
      <c r="G63" s="137" t="str">
        <f t="shared" si="3"/>
        <v/>
      </c>
      <c r="H63" s="207" t="str">
        <f>IF(B63&lt;&gt;"",IF(B$5="LECTURE",'Exam (LECTURE ONLY)'!N65,IF(B$5="PRACTICUM",OUTPUT!N65,IF(B$5="RESEARCH",OUTPUT!N65,IF(B$5="STUDENT FORMATION",OUTPUT!N65,"")))),"")</f>
        <v/>
      </c>
      <c r="I63" s="137" t="str">
        <f t="shared" si="4"/>
        <v/>
      </c>
      <c r="J63" s="138" t="str">
        <f t="shared" si="5"/>
        <v/>
      </c>
      <c r="K63" s="214" t="str">
        <f>IF(B63&lt;&gt;"",'Database (LECTURE-RES-PRAC)'!BN60, "")</f>
        <v/>
      </c>
      <c r="L63" s="136" t="str">
        <f t="shared" si="6"/>
        <v/>
      </c>
      <c r="M63" s="214" t="str">
        <f>IF(B63&lt;&gt;"",'Database (LECTURE-RES-PRAC)'!BO60, "")</f>
        <v/>
      </c>
      <c r="N63" s="136" t="str">
        <f t="shared" si="7"/>
        <v/>
      </c>
      <c r="O63" s="137" t="str">
        <f t="shared" si="8"/>
        <v/>
      </c>
      <c r="P63" s="207" t="str">
        <f>IF(B63&lt;&gt;"",IF(B$5="LECTURE",'Exam (LECTURE ONLY)'!Y65,IF(B$5="PRACTICUM",OUTPUT!Z65,IF(B$5="RESEARCH",OUTPUT!Z65,IF(B$5="STUDENT FORMATION",OUTPUT!Z65,"")))),"")</f>
        <v/>
      </c>
      <c r="Q63" s="137" t="str">
        <f t="shared" si="9"/>
        <v/>
      </c>
      <c r="R63" s="138" t="str">
        <f t="shared" si="10"/>
        <v/>
      </c>
      <c r="S63" s="214" t="str">
        <f>IF(B63&lt;&gt;"",'Database (LECTURE-RES-PRAC)'!CT60, "")</f>
        <v/>
      </c>
      <c r="T63" s="136" t="str">
        <f t="shared" si="11"/>
        <v/>
      </c>
      <c r="U63" s="214" t="str">
        <f>IF(B63&lt;&gt;"",'Database (LECTURE-RES-PRAC)'!CU60, "")</f>
        <v/>
      </c>
      <c r="V63" s="136" t="str">
        <f t="shared" si="12"/>
        <v/>
      </c>
      <c r="W63" s="137" t="str">
        <f t="shared" si="13"/>
        <v/>
      </c>
      <c r="X63" s="207" t="str">
        <f>IF(B63&lt;&gt;"",IF(B$5="LECTURE",'Exam (LECTURE ONLY)'!AJ65,IF(B$5="PRACTICUM",OUTPUT!AJ65,IF(B$5="RESEARCH",OUTPUT!AJ65,IF(B$5="STUDENT FORMATION",OUTPUT!AJ65,"")))),"")</f>
        <v/>
      </c>
      <c r="Y63" s="137" t="str">
        <f t="shared" si="14"/>
        <v/>
      </c>
      <c r="Z63" s="139" t="str">
        <f t="shared" si="15"/>
        <v/>
      </c>
      <c r="AA63" s="140" t="str">
        <f t="shared" si="16"/>
        <v/>
      </c>
      <c r="AB63" s="213" t="str">
        <f t="shared" si="17"/>
        <v/>
      </c>
    </row>
    <row r="64" spans="1:28" ht="15.75" customHeight="1">
      <c r="A64" s="212" t="str">
        <f>IF(ISBLANK('Database (LECTURE-RES-PRAC)'!A61),"",'Database (LECTURE-RES-PRAC)'!A61)</f>
        <v/>
      </c>
      <c r="B64" s="213" t="str">
        <f>IF(ISBLANK('Database (LECTURE-RES-PRAC)'!B61),"",'Database (LECTURE-RES-PRAC)'!B61)</f>
        <v/>
      </c>
      <c r="C64" s="134" t="str">
        <f>IF(B64&lt;&gt;"",'Database (LECTURE-RES-PRAC)'!AH61, "")</f>
        <v/>
      </c>
      <c r="D64" s="135" t="str">
        <f t="shared" si="1"/>
        <v/>
      </c>
      <c r="E64" s="134" t="str">
        <f>IF(B64&lt;&gt;"",'Database (LECTURE-RES-PRAC)'!AI61,"")</f>
        <v/>
      </c>
      <c r="F64" s="136" t="str">
        <f t="shared" si="2"/>
        <v/>
      </c>
      <c r="G64" s="137" t="str">
        <f t="shared" si="3"/>
        <v/>
      </c>
      <c r="H64" s="207" t="str">
        <f>IF(B64&lt;&gt;"",IF(B$5="LECTURE",'Exam (LECTURE ONLY)'!N66,IF(B$5="PRACTICUM",OUTPUT!N66,IF(B$5="RESEARCH",OUTPUT!N66,IF(B$5="STUDENT FORMATION",OUTPUT!N66,"")))),"")</f>
        <v/>
      </c>
      <c r="I64" s="137" t="str">
        <f t="shared" si="4"/>
        <v/>
      </c>
      <c r="J64" s="138" t="str">
        <f t="shared" si="5"/>
        <v/>
      </c>
      <c r="K64" s="214" t="str">
        <f>IF(B64&lt;&gt;"",'Database (LECTURE-RES-PRAC)'!BN61, "")</f>
        <v/>
      </c>
      <c r="L64" s="136" t="str">
        <f t="shared" si="6"/>
        <v/>
      </c>
      <c r="M64" s="214" t="str">
        <f>IF(B64&lt;&gt;"",'Database (LECTURE-RES-PRAC)'!BO61, "")</f>
        <v/>
      </c>
      <c r="N64" s="136" t="str">
        <f t="shared" si="7"/>
        <v/>
      </c>
      <c r="O64" s="137" t="str">
        <f t="shared" si="8"/>
        <v/>
      </c>
      <c r="P64" s="207" t="str">
        <f>IF(B64&lt;&gt;"",IF(B$5="LECTURE",'Exam (LECTURE ONLY)'!Y66,IF(B$5="PRACTICUM",OUTPUT!Z66,IF(B$5="RESEARCH",OUTPUT!Z66,IF(B$5="STUDENT FORMATION",OUTPUT!Z66,"")))),"")</f>
        <v/>
      </c>
      <c r="Q64" s="137" t="str">
        <f t="shared" si="9"/>
        <v/>
      </c>
      <c r="R64" s="138" t="str">
        <f t="shared" si="10"/>
        <v/>
      </c>
      <c r="S64" s="214" t="str">
        <f>IF(B64&lt;&gt;"",'Database (LECTURE-RES-PRAC)'!CT61, "")</f>
        <v/>
      </c>
      <c r="T64" s="136" t="str">
        <f t="shared" si="11"/>
        <v/>
      </c>
      <c r="U64" s="214" t="str">
        <f>IF(B64&lt;&gt;"",'Database (LECTURE-RES-PRAC)'!CU61, "")</f>
        <v/>
      </c>
      <c r="V64" s="136" t="str">
        <f t="shared" si="12"/>
        <v/>
      </c>
      <c r="W64" s="137" t="str">
        <f t="shared" si="13"/>
        <v/>
      </c>
      <c r="X64" s="207" t="str">
        <f>IF(B64&lt;&gt;"",IF(B$5="LECTURE",'Exam (LECTURE ONLY)'!AJ66,IF(B$5="PRACTICUM",OUTPUT!AJ66,IF(B$5="RESEARCH",OUTPUT!AJ66,IF(B$5="STUDENT FORMATION",OUTPUT!AJ66,"")))),"")</f>
        <v/>
      </c>
      <c r="Y64" s="137" t="str">
        <f t="shared" si="14"/>
        <v/>
      </c>
      <c r="Z64" s="139" t="str">
        <f t="shared" si="15"/>
        <v/>
      </c>
      <c r="AA64" s="140" t="str">
        <f t="shared" si="16"/>
        <v/>
      </c>
      <c r="AB64" s="213" t="str">
        <f t="shared" si="17"/>
        <v/>
      </c>
    </row>
    <row r="65" spans="1:28" ht="15.75" customHeight="1">
      <c r="A65" s="118" t="str">
        <f>IF(ISBLANK('Database (LECTURE-RES-PRAC)'!A62),"",'Database (LECTURE-RES-PRAC)'!A62)</f>
        <v/>
      </c>
      <c r="B65" s="119" t="str">
        <f>IF(ISBLANK('Database (LECTURE-RES-PRAC)'!B62),"",'Database (LECTURE-RES-PRAC)'!B62)</f>
        <v/>
      </c>
      <c r="C65" s="134" t="str">
        <f>IF(B65&lt;&gt;"",'Database (LECTURE-RES-PRAC)'!AH62, "")</f>
        <v/>
      </c>
      <c r="D65" s="135" t="str">
        <f t="shared" si="1"/>
        <v/>
      </c>
      <c r="E65" s="134" t="str">
        <f>IF(B65&lt;&gt;"",'Database (LECTURE-RES-PRAC)'!AI62,"")</f>
        <v/>
      </c>
      <c r="F65" s="136" t="str">
        <f t="shared" si="2"/>
        <v/>
      </c>
      <c r="G65" s="137" t="str">
        <f t="shared" si="3"/>
        <v/>
      </c>
      <c r="H65" s="207" t="str">
        <f>IF(B65&lt;&gt;"",IF(B$5="LECTURE",'Exam (LECTURE ONLY)'!N67,IF(B$5="PRACTICUM",OUTPUT!N67,IF(B$5="RESEARCH",OUTPUT!N67,IF(B$5="STUDENT FORMATION",OUTPUT!N67,"")))),"")</f>
        <v/>
      </c>
      <c r="I65" s="137" t="str">
        <f t="shared" si="4"/>
        <v/>
      </c>
      <c r="J65" s="138" t="str">
        <f t="shared" si="5"/>
        <v/>
      </c>
      <c r="K65" s="214" t="str">
        <f>IF(B65&lt;&gt;"",'Database (LECTURE-RES-PRAC)'!BN62, "")</f>
        <v/>
      </c>
      <c r="L65" s="136" t="str">
        <f t="shared" si="6"/>
        <v/>
      </c>
      <c r="M65" s="214" t="str">
        <f>IF(B65&lt;&gt;"",'Database (LECTURE-RES-PRAC)'!BO62, "")</f>
        <v/>
      </c>
      <c r="N65" s="136" t="str">
        <f t="shared" si="7"/>
        <v/>
      </c>
      <c r="O65" s="137" t="str">
        <f t="shared" si="8"/>
        <v/>
      </c>
      <c r="P65" s="207" t="str">
        <f>IF(B65&lt;&gt;"",IF(B$5="LECTURE",'Exam (LECTURE ONLY)'!Y67,IF(B$5="PRACTICUM",OUTPUT!Z67,IF(B$5="RESEARCH",OUTPUT!Z67,IF(B$5="STUDENT FORMATION",OUTPUT!Z67,"")))),"")</f>
        <v/>
      </c>
      <c r="Q65" s="137" t="str">
        <f t="shared" si="9"/>
        <v/>
      </c>
      <c r="R65" s="138" t="str">
        <f t="shared" si="10"/>
        <v/>
      </c>
      <c r="S65" s="214" t="str">
        <f>IF(B65&lt;&gt;"",'Database (LECTURE-RES-PRAC)'!CT62, "")</f>
        <v/>
      </c>
      <c r="T65" s="136" t="str">
        <f t="shared" si="11"/>
        <v/>
      </c>
      <c r="U65" s="214" t="str">
        <f>IF(B65&lt;&gt;"",'Database (LECTURE-RES-PRAC)'!CU62, "")</f>
        <v/>
      </c>
      <c r="V65" s="136" t="str">
        <f t="shared" si="12"/>
        <v/>
      </c>
      <c r="W65" s="137" t="str">
        <f t="shared" si="13"/>
        <v/>
      </c>
      <c r="X65" s="207" t="str">
        <f>IF(B65&lt;&gt;"",IF(B$5="LECTURE",'Exam (LECTURE ONLY)'!AJ67,IF(B$5="PRACTICUM",OUTPUT!AJ67,IF(B$5="RESEARCH",OUTPUT!AJ67,IF(B$5="STUDENT FORMATION",OUTPUT!AJ67,"")))),"")</f>
        <v/>
      </c>
      <c r="Y65" s="137" t="str">
        <f t="shared" si="14"/>
        <v/>
      </c>
      <c r="Z65" s="139" t="str">
        <f t="shared" si="15"/>
        <v/>
      </c>
      <c r="AA65" s="140" t="str">
        <f t="shared" si="16"/>
        <v/>
      </c>
      <c r="AB65" s="213" t="str">
        <f t="shared" si="17"/>
        <v/>
      </c>
    </row>
    <row r="66" spans="1:28" ht="15.75" customHeight="1">
      <c r="A66" s="212" t="str">
        <f>IF(ISBLANK('Database (LECTURE-RES-PRAC)'!A63),"",'Database (LECTURE-RES-PRAC)'!A63)</f>
        <v/>
      </c>
      <c r="B66" s="213" t="str">
        <f>IF(ISBLANK('Database (LECTURE-RES-PRAC)'!B63),"",'Database (LECTURE-RES-PRAC)'!B63)</f>
        <v/>
      </c>
      <c r="C66" s="134" t="str">
        <f>IF(B66&lt;&gt;"",'Database (LECTURE-RES-PRAC)'!AH63, "")</f>
        <v/>
      </c>
      <c r="D66" s="135" t="str">
        <f t="shared" si="1"/>
        <v/>
      </c>
      <c r="E66" s="134" t="str">
        <f>IF(B66&lt;&gt;"",'Database (LECTURE-RES-PRAC)'!AI63,"")</f>
        <v/>
      </c>
      <c r="F66" s="136" t="str">
        <f t="shared" si="2"/>
        <v/>
      </c>
      <c r="G66" s="137" t="str">
        <f t="shared" si="3"/>
        <v/>
      </c>
      <c r="H66" s="207" t="str">
        <f>IF(B66&lt;&gt;"",IF(B$5="LECTURE",'Exam (LECTURE ONLY)'!N68,IF(B$5="PRACTICUM",OUTPUT!N68,IF(B$5="RESEARCH",OUTPUT!N68,IF(B$5="STUDENT FORMATION",OUTPUT!N68,"")))),"")</f>
        <v/>
      </c>
      <c r="I66" s="137" t="str">
        <f t="shared" si="4"/>
        <v/>
      </c>
      <c r="J66" s="138" t="str">
        <f t="shared" si="5"/>
        <v/>
      </c>
      <c r="K66" s="214" t="str">
        <f>IF(B66&lt;&gt;"",'Database (LECTURE-RES-PRAC)'!BN63, "")</f>
        <v/>
      </c>
      <c r="L66" s="136" t="str">
        <f t="shared" si="6"/>
        <v/>
      </c>
      <c r="M66" s="214" t="str">
        <f>IF(B66&lt;&gt;"",'Database (LECTURE-RES-PRAC)'!BO63, "")</f>
        <v/>
      </c>
      <c r="N66" s="136" t="str">
        <f t="shared" si="7"/>
        <v/>
      </c>
      <c r="O66" s="137" t="str">
        <f t="shared" si="8"/>
        <v/>
      </c>
      <c r="P66" s="207" t="str">
        <f>IF(B66&lt;&gt;"",IF(B$5="LECTURE",'Exam (LECTURE ONLY)'!Y68,IF(B$5="PRACTICUM",OUTPUT!Z68,IF(B$5="RESEARCH",OUTPUT!Z68,IF(B$5="STUDENT FORMATION",OUTPUT!Z68,"")))),"")</f>
        <v/>
      </c>
      <c r="Q66" s="137" t="str">
        <f t="shared" si="9"/>
        <v/>
      </c>
      <c r="R66" s="138" t="str">
        <f t="shared" si="10"/>
        <v/>
      </c>
      <c r="S66" s="214" t="str">
        <f>IF(B66&lt;&gt;"",'Database (LECTURE-RES-PRAC)'!CT63, "")</f>
        <v/>
      </c>
      <c r="T66" s="136" t="str">
        <f t="shared" si="11"/>
        <v/>
      </c>
      <c r="U66" s="214" t="str">
        <f>IF(B66&lt;&gt;"",'Database (LECTURE-RES-PRAC)'!CU63, "")</f>
        <v/>
      </c>
      <c r="V66" s="136" t="str">
        <f t="shared" si="12"/>
        <v/>
      </c>
      <c r="W66" s="137" t="str">
        <f t="shared" si="13"/>
        <v/>
      </c>
      <c r="X66" s="207" t="str">
        <f>IF(B66&lt;&gt;"",IF(B$5="LECTURE",'Exam (LECTURE ONLY)'!AJ68,IF(B$5="PRACTICUM",OUTPUT!AJ68,IF(B$5="RESEARCH",OUTPUT!AJ68,IF(B$5="STUDENT FORMATION",OUTPUT!AJ68,"")))),"")</f>
        <v/>
      </c>
      <c r="Y66" s="137" t="str">
        <f t="shared" si="14"/>
        <v/>
      </c>
      <c r="Z66" s="139" t="str">
        <f t="shared" si="15"/>
        <v/>
      </c>
      <c r="AA66" s="140" t="str">
        <f t="shared" si="16"/>
        <v/>
      </c>
      <c r="AB66" s="213" t="str">
        <f t="shared" si="17"/>
        <v/>
      </c>
    </row>
    <row r="67" spans="1:28" ht="15.75" customHeight="1">
      <c r="A67" s="118" t="str">
        <f>IF(ISBLANK('Database (LECTURE-RES-PRAC)'!A64),"",'Database (LECTURE-RES-PRAC)'!A64)</f>
        <v/>
      </c>
      <c r="B67" s="119" t="str">
        <f>IF(ISBLANK('Database (LECTURE-RES-PRAC)'!B64),"",'Database (LECTURE-RES-PRAC)'!B64)</f>
        <v/>
      </c>
      <c r="C67" s="134" t="str">
        <f>IF(B67&lt;&gt;"",'Database (LECTURE-RES-PRAC)'!AH64, "")</f>
        <v/>
      </c>
      <c r="D67" s="135" t="str">
        <f t="shared" si="1"/>
        <v/>
      </c>
      <c r="E67" s="134" t="str">
        <f>IF(B67&lt;&gt;"",'Database (LECTURE-RES-PRAC)'!AI64,"")</f>
        <v/>
      </c>
      <c r="F67" s="136" t="str">
        <f t="shared" si="2"/>
        <v/>
      </c>
      <c r="G67" s="137" t="str">
        <f t="shared" si="3"/>
        <v/>
      </c>
      <c r="H67" s="207" t="str">
        <f>IF(B67&lt;&gt;"",IF(B$5="LECTURE",'Exam (LECTURE ONLY)'!N69,IF(B$5="PRACTICUM",OUTPUT!N69,IF(B$5="RESEARCH",OUTPUT!N69,IF(B$5="STUDENT FORMATION",OUTPUT!N69,"")))),"")</f>
        <v/>
      </c>
      <c r="I67" s="137" t="str">
        <f t="shared" si="4"/>
        <v/>
      </c>
      <c r="J67" s="138" t="str">
        <f t="shared" si="5"/>
        <v/>
      </c>
      <c r="K67" s="214" t="str">
        <f>IF(B67&lt;&gt;"",'Database (LECTURE-RES-PRAC)'!BN64, "")</f>
        <v/>
      </c>
      <c r="L67" s="136" t="str">
        <f t="shared" si="6"/>
        <v/>
      </c>
      <c r="M67" s="214" t="str">
        <f>IF(B67&lt;&gt;"",'Database (LECTURE-RES-PRAC)'!BO64, "")</f>
        <v/>
      </c>
      <c r="N67" s="136" t="str">
        <f t="shared" si="7"/>
        <v/>
      </c>
      <c r="O67" s="137" t="str">
        <f t="shared" si="8"/>
        <v/>
      </c>
      <c r="P67" s="207" t="str">
        <f>IF(B67&lt;&gt;"",IF(B$5="LECTURE",'Exam (LECTURE ONLY)'!Y69,IF(B$5="PRACTICUM",OUTPUT!Z69,IF(B$5="RESEARCH",OUTPUT!Z69,IF(B$5="STUDENT FORMATION",OUTPUT!Z69,"")))),"")</f>
        <v/>
      </c>
      <c r="Q67" s="137" t="str">
        <f t="shared" si="9"/>
        <v/>
      </c>
      <c r="R67" s="138" t="str">
        <f t="shared" si="10"/>
        <v/>
      </c>
      <c r="S67" s="214" t="str">
        <f>IF(B67&lt;&gt;"",'Database (LECTURE-RES-PRAC)'!CT64, "")</f>
        <v/>
      </c>
      <c r="T67" s="136" t="str">
        <f t="shared" si="11"/>
        <v/>
      </c>
      <c r="U67" s="214" t="str">
        <f>IF(B67&lt;&gt;"",'Database (LECTURE-RES-PRAC)'!CU64, "")</f>
        <v/>
      </c>
      <c r="V67" s="136" t="str">
        <f t="shared" si="12"/>
        <v/>
      </c>
      <c r="W67" s="137" t="str">
        <f t="shared" si="13"/>
        <v/>
      </c>
      <c r="X67" s="207" t="str">
        <f>IF(B67&lt;&gt;"",IF(B$5="LECTURE",'Exam (LECTURE ONLY)'!AJ69,IF(B$5="PRACTICUM",OUTPUT!AJ69,IF(B$5="RESEARCH",OUTPUT!AJ69,IF(B$5="STUDENT FORMATION",OUTPUT!AJ69,"")))),"")</f>
        <v/>
      </c>
      <c r="Y67" s="137" t="str">
        <f t="shared" si="14"/>
        <v/>
      </c>
      <c r="Z67" s="139" t="str">
        <f t="shared" si="15"/>
        <v/>
      </c>
      <c r="AA67" s="140" t="str">
        <f t="shared" si="16"/>
        <v/>
      </c>
      <c r="AB67" s="213" t="str">
        <f t="shared" si="17"/>
        <v/>
      </c>
    </row>
    <row r="68" spans="1:28" ht="15.75" customHeight="1">
      <c r="A68" s="212" t="str">
        <f>IF(ISBLANK('Database (LECTURE-RES-PRAC)'!A65),"",'Database (LECTURE-RES-PRAC)'!A65)</f>
        <v/>
      </c>
      <c r="B68" s="213" t="str">
        <f>IF(ISBLANK('Database (LECTURE-RES-PRAC)'!B65),"",'Database (LECTURE-RES-PRAC)'!B65)</f>
        <v/>
      </c>
      <c r="C68" s="134" t="str">
        <f>IF(B68&lt;&gt;"",'Database (LECTURE-RES-PRAC)'!AH65, "")</f>
        <v/>
      </c>
      <c r="D68" s="135" t="str">
        <f t="shared" si="1"/>
        <v/>
      </c>
      <c r="E68" s="134" t="str">
        <f>IF(B68&lt;&gt;"",'Database (LECTURE-RES-PRAC)'!AI65,"")</f>
        <v/>
      </c>
      <c r="F68" s="136" t="str">
        <f t="shared" si="2"/>
        <v/>
      </c>
      <c r="G68" s="137" t="str">
        <f t="shared" si="3"/>
        <v/>
      </c>
      <c r="H68" s="207" t="str">
        <f>IF(B68&lt;&gt;"",IF(B$5="LECTURE",'Exam (LECTURE ONLY)'!N70,IF(B$5="PRACTICUM",OUTPUT!N70,IF(B$5="RESEARCH",OUTPUT!N70,IF(B$5="STUDENT FORMATION",OUTPUT!N70,"")))),"")</f>
        <v/>
      </c>
      <c r="I68" s="137" t="str">
        <f t="shared" si="4"/>
        <v/>
      </c>
      <c r="J68" s="138" t="str">
        <f t="shared" si="5"/>
        <v/>
      </c>
      <c r="K68" s="214" t="str">
        <f>IF(B68&lt;&gt;"",'Database (LECTURE-RES-PRAC)'!BN65, "")</f>
        <v/>
      </c>
      <c r="L68" s="136" t="str">
        <f t="shared" si="6"/>
        <v/>
      </c>
      <c r="M68" s="214" t="str">
        <f>IF(B68&lt;&gt;"",'Database (LECTURE-RES-PRAC)'!BO65, "")</f>
        <v/>
      </c>
      <c r="N68" s="136" t="str">
        <f t="shared" si="7"/>
        <v/>
      </c>
      <c r="O68" s="137" t="str">
        <f t="shared" si="8"/>
        <v/>
      </c>
      <c r="P68" s="207" t="str">
        <f>IF(B68&lt;&gt;"",IF(B$5="LECTURE",'Exam (LECTURE ONLY)'!Y70,IF(B$5="PRACTICUM",OUTPUT!Z70,IF(B$5="RESEARCH",OUTPUT!Z70,IF(B$5="STUDENT FORMATION",OUTPUT!Z70,"")))),"")</f>
        <v/>
      </c>
      <c r="Q68" s="137" t="str">
        <f t="shared" si="9"/>
        <v/>
      </c>
      <c r="R68" s="138" t="str">
        <f t="shared" si="10"/>
        <v/>
      </c>
      <c r="S68" s="214" t="str">
        <f>IF(B68&lt;&gt;"",'Database (LECTURE-RES-PRAC)'!CT65, "")</f>
        <v/>
      </c>
      <c r="T68" s="136" t="str">
        <f t="shared" si="11"/>
        <v/>
      </c>
      <c r="U68" s="214" t="str">
        <f>IF(B68&lt;&gt;"",'Database (LECTURE-RES-PRAC)'!CU65, "")</f>
        <v/>
      </c>
      <c r="V68" s="136" t="str">
        <f t="shared" si="12"/>
        <v/>
      </c>
      <c r="W68" s="137" t="str">
        <f t="shared" si="13"/>
        <v/>
      </c>
      <c r="X68" s="207" t="str">
        <f>IF(B68&lt;&gt;"",IF(B$5="LECTURE",'Exam (LECTURE ONLY)'!AJ70,IF(B$5="PRACTICUM",OUTPUT!AJ70,IF(B$5="RESEARCH",OUTPUT!AJ70,IF(B$5="STUDENT FORMATION",OUTPUT!AJ70,"")))),"")</f>
        <v/>
      </c>
      <c r="Y68" s="137" t="str">
        <f t="shared" si="14"/>
        <v/>
      </c>
      <c r="Z68" s="139" t="str">
        <f t="shared" si="15"/>
        <v/>
      </c>
      <c r="AA68" s="140" t="str">
        <f t="shared" si="16"/>
        <v/>
      </c>
      <c r="AB68" s="213" t="str">
        <f t="shared" si="17"/>
        <v/>
      </c>
    </row>
    <row r="69" spans="1:28" ht="15.75" customHeight="1">
      <c r="A69" s="118" t="str">
        <f>IF(ISBLANK('Database (LECTURE-RES-PRAC)'!A66),"",'Database (LECTURE-RES-PRAC)'!A66)</f>
        <v/>
      </c>
      <c r="B69" s="119" t="str">
        <f>IF(ISBLANK('Database (LECTURE-RES-PRAC)'!B66),"",'Database (LECTURE-RES-PRAC)'!B66)</f>
        <v/>
      </c>
      <c r="C69" s="134" t="str">
        <f>IF(B69&lt;&gt;"",'Database (LECTURE-RES-PRAC)'!AH66, "")</f>
        <v/>
      </c>
      <c r="D69" s="135" t="str">
        <f t="shared" si="1"/>
        <v/>
      </c>
      <c r="E69" s="134" t="str">
        <f>IF(B69&lt;&gt;"",'Database (LECTURE-RES-PRAC)'!AI66,"")</f>
        <v/>
      </c>
      <c r="F69" s="136" t="str">
        <f t="shared" si="2"/>
        <v/>
      </c>
      <c r="G69" s="137" t="str">
        <f t="shared" si="3"/>
        <v/>
      </c>
      <c r="H69" s="207" t="str">
        <f>IF(B69&lt;&gt;"",IF(B$5="LECTURE",'Exam (LECTURE ONLY)'!N71,IF(B$5="PRACTICUM",OUTPUT!N71,IF(B$5="RESEARCH",OUTPUT!N71,IF(B$5="STUDENT FORMATION",OUTPUT!N71,"")))),"")</f>
        <v/>
      </c>
      <c r="I69" s="137" t="str">
        <f t="shared" si="4"/>
        <v/>
      </c>
      <c r="J69" s="138" t="str">
        <f t="shared" si="5"/>
        <v/>
      </c>
      <c r="K69" s="214" t="str">
        <f>IF(B69&lt;&gt;"",'Database (LECTURE-RES-PRAC)'!BN66, "")</f>
        <v/>
      </c>
      <c r="L69" s="136" t="str">
        <f t="shared" si="6"/>
        <v/>
      </c>
      <c r="M69" s="214" t="str">
        <f>IF(B69&lt;&gt;"",'Database (LECTURE-RES-PRAC)'!BO66, "")</f>
        <v/>
      </c>
      <c r="N69" s="136" t="str">
        <f t="shared" si="7"/>
        <v/>
      </c>
      <c r="O69" s="137" t="str">
        <f t="shared" si="8"/>
        <v/>
      </c>
      <c r="P69" s="207" t="str">
        <f>IF(B69&lt;&gt;"",IF(B$5="LECTURE",'Exam (LECTURE ONLY)'!Y71,IF(B$5="PRACTICUM",OUTPUT!Z71,IF(B$5="RESEARCH",OUTPUT!Z71,IF(B$5="STUDENT FORMATION",OUTPUT!Z71,"")))),"")</f>
        <v/>
      </c>
      <c r="Q69" s="137" t="str">
        <f t="shared" si="9"/>
        <v/>
      </c>
      <c r="R69" s="138" t="str">
        <f t="shared" si="10"/>
        <v/>
      </c>
      <c r="S69" s="214" t="str">
        <f>IF(B69&lt;&gt;"",'Database (LECTURE-RES-PRAC)'!CT66, "")</f>
        <v/>
      </c>
      <c r="T69" s="136" t="str">
        <f t="shared" si="11"/>
        <v/>
      </c>
      <c r="U69" s="214" t="str">
        <f>IF(B69&lt;&gt;"",'Database (LECTURE-RES-PRAC)'!CU66, "")</f>
        <v/>
      </c>
      <c r="V69" s="136" t="str">
        <f t="shared" si="12"/>
        <v/>
      </c>
      <c r="W69" s="137" t="str">
        <f t="shared" si="13"/>
        <v/>
      </c>
      <c r="X69" s="207" t="str">
        <f>IF(B69&lt;&gt;"",IF(B$5="LECTURE",'Exam (LECTURE ONLY)'!AJ71,IF(B$5="PRACTICUM",OUTPUT!AJ71,IF(B$5="RESEARCH",OUTPUT!AJ71,IF(B$5="STUDENT FORMATION",OUTPUT!AJ71,"")))),"")</f>
        <v/>
      </c>
      <c r="Y69" s="137" t="str">
        <f t="shared" si="14"/>
        <v/>
      </c>
      <c r="Z69" s="139" t="str">
        <f t="shared" si="15"/>
        <v/>
      </c>
      <c r="AA69" s="140" t="str">
        <f t="shared" si="16"/>
        <v/>
      </c>
      <c r="AB69" s="213" t="str">
        <f t="shared" si="17"/>
        <v/>
      </c>
    </row>
    <row r="70" spans="1:28" ht="15.75" customHeight="1">
      <c r="A70" s="212" t="str">
        <f>IF(ISBLANK('Database (LECTURE-RES-PRAC)'!A67),"",'Database (LECTURE-RES-PRAC)'!A67)</f>
        <v/>
      </c>
      <c r="B70" s="213" t="str">
        <f>IF(ISBLANK('Database (LECTURE-RES-PRAC)'!B67),"",'Database (LECTURE-RES-PRAC)'!B67)</f>
        <v/>
      </c>
      <c r="C70" s="134" t="str">
        <f>IF(B70&lt;&gt;"",'Database (LECTURE-RES-PRAC)'!AH67, "")</f>
        <v/>
      </c>
      <c r="D70" s="135" t="str">
        <f t="shared" si="1"/>
        <v/>
      </c>
      <c r="E70" s="134" t="str">
        <f>IF(B70&lt;&gt;"",'Database (LECTURE-RES-PRAC)'!AI67,"")</f>
        <v/>
      </c>
      <c r="F70" s="136" t="str">
        <f t="shared" si="2"/>
        <v/>
      </c>
      <c r="G70" s="137" t="str">
        <f t="shared" si="3"/>
        <v/>
      </c>
      <c r="H70" s="207" t="str">
        <f>IF(B70&lt;&gt;"",IF(B$5="LECTURE",'Exam (LECTURE ONLY)'!N72,IF(B$5="PRACTICUM",OUTPUT!N72,IF(B$5="RESEARCH",OUTPUT!N72,IF(B$5="STUDENT FORMATION",OUTPUT!N72,"")))),"")</f>
        <v/>
      </c>
      <c r="I70" s="137" t="str">
        <f t="shared" si="4"/>
        <v/>
      </c>
      <c r="J70" s="138" t="str">
        <f t="shared" si="5"/>
        <v/>
      </c>
      <c r="K70" s="214" t="str">
        <f>IF(B70&lt;&gt;"",'Database (LECTURE-RES-PRAC)'!BN67, "")</f>
        <v/>
      </c>
      <c r="L70" s="136" t="str">
        <f t="shared" si="6"/>
        <v/>
      </c>
      <c r="M70" s="214" t="str">
        <f>IF(B70&lt;&gt;"",'Database (LECTURE-RES-PRAC)'!BO67, "")</f>
        <v/>
      </c>
      <c r="N70" s="136" t="str">
        <f t="shared" si="7"/>
        <v/>
      </c>
      <c r="O70" s="137" t="str">
        <f t="shared" si="8"/>
        <v/>
      </c>
      <c r="P70" s="207" t="str">
        <f>IF(B70&lt;&gt;"",IF(B$5="LECTURE",'Exam (LECTURE ONLY)'!Y72,IF(B$5="PRACTICUM",OUTPUT!Z72,IF(B$5="RESEARCH",OUTPUT!Z72,IF(B$5="STUDENT FORMATION",OUTPUT!Z72,"")))),"")</f>
        <v/>
      </c>
      <c r="Q70" s="137" t="str">
        <f t="shared" si="9"/>
        <v/>
      </c>
      <c r="R70" s="138" t="str">
        <f t="shared" si="10"/>
        <v/>
      </c>
      <c r="S70" s="214" t="str">
        <f>IF(B70&lt;&gt;"",'Database (LECTURE-RES-PRAC)'!CT67, "")</f>
        <v/>
      </c>
      <c r="T70" s="136" t="str">
        <f t="shared" si="11"/>
        <v/>
      </c>
      <c r="U70" s="214" t="str">
        <f>IF(B70&lt;&gt;"",'Database (LECTURE-RES-PRAC)'!CU67, "")</f>
        <v/>
      </c>
      <c r="V70" s="136" t="str">
        <f t="shared" si="12"/>
        <v/>
      </c>
      <c r="W70" s="137" t="str">
        <f t="shared" si="13"/>
        <v/>
      </c>
      <c r="X70" s="207" t="str">
        <f>IF(B70&lt;&gt;"",IF(B$5="LECTURE",'Exam (LECTURE ONLY)'!AJ72,IF(B$5="PRACTICUM",OUTPUT!AJ72,IF(B$5="RESEARCH",OUTPUT!AJ72,IF(B$5="STUDENT FORMATION",OUTPUT!AJ72,"")))),"")</f>
        <v/>
      </c>
      <c r="Y70" s="137" t="str">
        <f t="shared" si="14"/>
        <v/>
      </c>
      <c r="Z70" s="139" t="str">
        <f t="shared" si="15"/>
        <v/>
      </c>
      <c r="AA70" s="140" t="str">
        <f t="shared" si="16"/>
        <v/>
      </c>
      <c r="AB70" s="213" t="str">
        <f t="shared" si="17"/>
        <v/>
      </c>
    </row>
    <row r="71" spans="1:28" ht="15.75" customHeight="1">
      <c r="A71" s="118" t="str">
        <f>IF(ISBLANK('Database (LECTURE-RES-PRAC)'!A68),"",'Database (LECTURE-RES-PRAC)'!A68)</f>
        <v/>
      </c>
      <c r="B71" s="119" t="str">
        <f>IF(ISBLANK('Database (LECTURE-RES-PRAC)'!B68),"",'Database (LECTURE-RES-PRAC)'!B68)</f>
        <v/>
      </c>
      <c r="C71" s="134" t="str">
        <f>IF(B71&lt;&gt;"",'Database (LECTURE-RES-PRAC)'!AH68, "")</f>
        <v/>
      </c>
      <c r="D71" s="135" t="str">
        <f t="shared" si="1"/>
        <v/>
      </c>
      <c r="E71" s="134" t="str">
        <f>IF(B71&lt;&gt;"",'Database (LECTURE-RES-PRAC)'!AI68,"")</f>
        <v/>
      </c>
      <c r="F71" s="136" t="str">
        <f t="shared" si="2"/>
        <v/>
      </c>
      <c r="G71" s="137" t="str">
        <f t="shared" si="3"/>
        <v/>
      </c>
      <c r="H71" s="207" t="str">
        <f>IF(B71&lt;&gt;"",IF(B$5="LECTURE",'Exam (LECTURE ONLY)'!N73,IF(B$5="PRACTICUM",OUTPUT!N73,IF(B$5="RESEARCH",OUTPUT!N73,IF(B$5="STUDENT FORMATION",OUTPUT!N73,"")))),"")</f>
        <v/>
      </c>
      <c r="I71" s="137" t="str">
        <f t="shared" si="4"/>
        <v/>
      </c>
      <c r="J71" s="138" t="str">
        <f t="shared" si="5"/>
        <v/>
      </c>
      <c r="K71" s="214" t="str">
        <f>IF(B71&lt;&gt;"",'Database (LECTURE-RES-PRAC)'!BN68, "")</f>
        <v/>
      </c>
      <c r="L71" s="136" t="str">
        <f t="shared" si="6"/>
        <v/>
      </c>
      <c r="M71" s="214" t="str">
        <f>IF(B71&lt;&gt;"",'Database (LECTURE-RES-PRAC)'!BO68, "")</f>
        <v/>
      </c>
      <c r="N71" s="136" t="str">
        <f t="shared" si="7"/>
        <v/>
      </c>
      <c r="O71" s="137" t="str">
        <f t="shared" si="8"/>
        <v/>
      </c>
      <c r="P71" s="207" t="str">
        <f>IF(B71&lt;&gt;"",IF(B$5="LECTURE",'Exam (LECTURE ONLY)'!Y73,IF(B$5="PRACTICUM",OUTPUT!Z73,IF(B$5="RESEARCH",OUTPUT!Z73,IF(B$5="STUDENT FORMATION",OUTPUT!Z73,"")))),"")</f>
        <v/>
      </c>
      <c r="Q71" s="137" t="str">
        <f t="shared" si="9"/>
        <v/>
      </c>
      <c r="R71" s="138" t="str">
        <f t="shared" si="10"/>
        <v/>
      </c>
      <c r="S71" s="214" t="str">
        <f>IF(B71&lt;&gt;"",'Database (LECTURE-RES-PRAC)'!CT68, "")</f>
        <v/>
      </c>
      <c r="T71" s="136" t="str">
        <f t="shared" si="11"/>
        <v/>
      </c>
      <c r="U71" s="214" t="str">
        <f>IF(B71&lt;&gt;"",'Database (LECTURE-RES-PRAC)'!CU68, "")</f>
        <v/>
      </c>
      <c r="V71" s="136" t="str">
        <f t="shared" si="12"/>
        <v/>
      </c>
      <c r="W71" s="137" t="str">
        <f t="shared" si="13"/>
        <v/>
      </c>
      <c r="X71" s="207" t="str">
        <f>IF(B71&lt;&gt;"",IF(B$5="LECTURE",'Exam (LECTURE ONLY)'!AJ73,IF(B$5="PRACTICUM",OUTPUT!AJ73,IF(B$5="RESEARCH",OUTPUT!AJ73,IF(B$5="STUDENT FORMATION",OUTPUT!AJ73,"")))),"")</f>
        <v/>
      </c>
      <c r="Y71" s="137" t="str">
        <f t="shared" si="14"/>
        <v/>
      </c>
      <c r="Z71" s="139" t="str">
        <f t="shared" si="15"/>
        <v/>
      </c>
      <c r="AA71" s="140" t="str">
        <f t="shared" si="16"/>
        <v/>
      </c>
      <c r="AB71" s="213" t="str">
        <f t="shared" si="17"/>
        <v/>
      </c>
    </row>
    <row r="72" spans="1:28" ht="15.75" customHeight="1">
      <c r="A72" s="212" t="str">
        <f>IF(ISBLANK('Database (LECTURE-RES-PRAC)'!A69),"",'Database (LECTURE-RES-PRAC)'!A69)</f>
        <v/>
      </c>
      <c r="B72" s="213" t="str">
        <f>IF(ISBLANK('Database (LECTURE-RES-PRAC)'!B69),"",'Database (LECTURE-RES-PRAC)'!B69)</f>
        <v/>
      </c>
      <c r="C72" s="134" t="str">
        <f>IF(B72&lt;&gt;"",'Database (LECTURE-RES-PRAC)'!AH69, "")</f>
        <v/>
      </c>
      <c r="D72" s="135" t="str">
        <f t="shared" si="1"/>
        <v/>
      </c>
      <c r="E72" s="134" t="str">
        <f>IF(B72&lt;&gt;"",'Database (LECTURE-RES-PRAC)'!AI69,"")</f>
        <v/>
      </c>
      <c r="F72" s="136" t="str">
        <f t="shared" si="2"/>
        <v/>
      </c>
      <c r="G72" s="137" t="str">
        <f t="shared" si="3"/>
        <v/>
      </c>
      <c r="H72" s="207" t="str">
        <f>IF(B72&lt;&gt;"",IF(B$5="LECTURE",'Exam (LECTURE ONLY)'!N74,IF(B$5="PRACTICUM",OUTPUT!N74,IF(B$5="RESEARCH",OUTPUT!N74,IF(B$5="STUDENT FORMATION",OUTPUT!N74,"")))),"")</f>
        <v/>
      </c>
      <c r="I72" s="137" t="str">
        <f t="shared" si="4"/>
        <v/>
      </c>
      <c r="J72" s="138" t="str">
        <f t="shared" si="5"/>
        <v/>
      </c>
      <c r="K72" s="214" t="str">
        <f>IF(B72&lt;&gt;"",'Database (LECTURE-RES-PRAC)'!BN69, "")</f>
        <v/>
      </c>
      <c r="L72" s="136" t="str">
        <f t="shared" si="6"/>
        <v/>
      </c>
      <c r="M72" s="214" t="str">
        <f>IF(B72&lt;&gt;"",'Database (LECTURE-RES-PRAC)'!BO69, "")</f>
        <v/>
      </c>
      <c r="N72" s="136" t="str">
        <f t="shared" si="7"/>
        <v/>
      </c>
      <c r="O72" s="137" t="str">
        <f t="shared" si="8"/>
        <v/>
      </c>
      <c r="P72" s="207" t="str">
        <f>IF(B72&lt;&gt;"",IF(B$5="LECTURE",'Exam (LECTURE ONLY)'!Y74,IF(B$5="PRACTICUM",OUTPUT!Z74,IF(B$5="RESEARCH",OUTPUT!Z74,IF(B$5="STUDENT FORMATION",OUTPUT!Z74,"")))),"")</f>
        <v/>
      </c>
      <c r="Q72" s="137" t="str">
        <f t="shared" si="9"/>
        <v/>
      </c>
      <c r="R72" s="138" t="str">
        <f t="shared" si="10"/>
        <v/>
      </c>
      <c r="S72" s="214" t="str">
        <f>IF(B72&lt;&gt;"",'Database (LECTURE-RES-PRAC)'!CT69, "")</f>
        <v/>
      </c>
      <c r="T72" s="136" t="str">
        <f t="shared" si="11"/>
        <v/>
      </c>
      <c r="U72" s="214" t="str">
        <f>IF(B72&lt;&gt;"",'Database (LECTURE-RES-PRAC)'!CU69, "")</f>
        <v/>
      </c>
      <c r="V72" s="136" t="str">
        <f t="shared" si="12"/>
        <v/>
      </c>
      <c r="W72" s="137" t="str">
        <f t="shared" si="13"/>
        <v/>
      </c>
      <c r="X72" s="207" t="str">
        <f>IF(B72&lt;&gt;"",IF(B$5="LECTURE",'Exam (LECTURE ONLY)'!AJ74,IF(B$5="PRACTICUM",OUTPUT!AJ74,IF(B$5="RESEARCH",OUTPUT!AJ74,IF(B$5="STUDENT FORMATION",OUTPUT!AJ74,"")))),"")</f>
        <v/>
      </c>
      <c r="Y72" s="137" t="str">
        <f t="shared" si="14"/>
        <v/>
      </c>
      <c r="Z72" s="139" t="str">
        <f t="shared" si="15"/>
        <v/>
      </c>
      <c r="AA72" s="140" t="str">
        <f t="shared" si="16"/>
        <v/>
      </c>
      <c r="AB72" s="213" t="str">
        <f t="shared" si="17"/>
        <v/>
      </c>
    </row>
    <row r="73" spans="1:28" ht="15.75" customHeight="1">
      <c r="A73" s="118" t="str">
        <f>IF(ISBLANK('Database (LECTURE-RES-PRAC)'!A70),"",'Database (LECTURE-RES-PRAC)'!A70)</f>
        <v/>
      </c>
      <c r="B73" s="119" t="str">
        <f>IF(ISBLANK('Database (LECTURE-RES-PRAC)'!B70),"",'Database (LECTURE-RES-PRAC)'!B70)</f>
        <v/>
      </c>
      <c r="C73" s="134" t="str">
        <f>IF(B73&lt;&gt;"",'Database (LECTURE-RES-PRAC)'!AH70, "")</f>
        <v/>
      </c>
      <c r="D73" s="135" t="str">
        <f t="shared" si="1"/>
        <v/>
      </c>
      <c r="E73" s="134" t="str">
        <f>IF(B73&lt;&gt;"",'Database (LECTURE-RES-PRAC)'!AI70,"")</f>
        <v/>
      </c>
      <c r="F73" s="136" t="str">
        <f t="shared" si="2"/>
        <v/>
      </c>
      <c r="G73" s="137" t="str">
        <f t="shared" si="3"/>
        <v/>
      </c>
      <c r="H73" s="207" t="str">
        <f>IF(B73&lt;&gt;"",IF(B$5="LECTURE",'Exam (LECTURE ONLY)'!N75,IF(B$5="PRACTICUM",OUTPUT!N75,IF(B$5="RESEARCH",OUTPUT!N75,IF(B$5="STUDENT FORMATION",OUTPUT!N75,"")))),"")</f>
        <v/>
      </c>
      <c r="I73" s="137" t="str">
        <f t="shared" si="4"/>
        <v/>
      </c>
      <c r="J73" s="138" t="str">
        <f t="shared" si="5"/>
        <v/>
      </c>
      <c r="K73" s="214" t="str">
        <f>IF(B73&lt;&gt;"",'Database (LECTURE-RES-PRAC)'!BN70, "")</f>
        <v/>
      </c>
      <c r="L73" s="136" t="str">
        <f t="shared" si="6"/>
        <v/>
      </c>
      <c r="M73" s="214" t="str">
        <f>IF(B73&lt;&gt;"",'Database (LECTURE-RES-PRAC)'!BO70, "")</f>
        <v/>
      </c>
      <c r="N73" s="136" t="str">
        <f t="shared" si="7"/>
        <v/>
      </c>
      <c r="O73" s="137" t="str">
        <f t="shared" si="8"/>
        <v/>
      </c>
      <c r="P73" s="207" t="str">
        <f>IF(B73&lt;&gt;"",IF(B$5="LECTURE",'Exam (LECTURE ONLY)'!Y75,IF(B$5="PRACTICUM",OUTPUT!Z75,IF(B$5="RESEARCH",OUTPUT!Z75,IF(B$5="STUDENT FORMATION",OUTPUT!Z75,"")))),"")</f>
        <v/>
      </c>
      <c r="Q73" s="137" t="str">
        <f t="shared" si="9"/>
        <v/>
      </c>
      <c r="R73" s="138" t="str">
        <f t="shared" si="10"/>
        <v/>
      </c>
      <c r="S73" s="214" t="str">
        <f>IF(B73&lt;&gt;"",'Database (LECTURE-RES-PRAC)'!CT70, "")</f>
        <v/>
      </c>
      <c r="T73" s="136" t="str">
        <f t="shared" si="11"/>
        <v/>
      </c>
      <c r="U73" s="214" t="str">
        <f>IF(B73&lt;&gt;"",'Database (LECTURE-RES-PRAC)'!CU70, "")</f>
        <v/>
      </c>
      <c r="V73" s="136" t="str">
        <f t="shared" si="12"/>
        <v/>
      </c>
      <c r="W73" s="137" t="str">
        <f t="shared" si="13"/>
        <v/>
      </c>
      <c r="X73" s="207" t="str">
        <f>IF(B73&lt;&gt;"",IF(B$5="LECTURE",'Exam (LECTURE ONLY)'!AJ75,IF(B$5="PRACTICUM",OUTPUT!AJ75,IF(B$5="RESEARCH",OUTPUT!AJ75,IF(B$5="STUDENT FORMATION",OUTPUT!AJ75,"")))),"")</f>
        <v/>
      </c>
      <c r="Y73" s="137" t="str">
        <f t="shared" si="14"/>
        <v/>
      </c>
      <c r="Z73" s="139" t="str">
        <f t="shared" si="15"/>
        <v/>
      </c>
      <c r="AA73" s="140" t="str">
        <f t="shared" si="16"/>
        <v/>
      </c>
      <c r="AB73" s="213" t="str">
        <f t="shared" si="17"/>
        <v/>
      </c>
    </row>
    <row r="74" spans="1:28" ht="15.75" customHeight="1">
      <c r="A74" s="212" t="str">
        <f>IF(ISBLANK('Database (LECTURE-RES-PRAC)'!A71),"",'Database (LECTURE-RES-PRAC)'!A71)</f>
        <v/>
      </c>
      <c r="B74" s="213" t="str">
        <f>IF(ISBLANK('Database (LECTURE-RES-PRAC)'!B71),"",'Database (LECTURE-RES-PRAC)'!B71)</f>
        <v/>
      </c>
      <c r="C74" s="134" t="str">
        <f>IF(B74&lt;&gt;"",'Database (LECTURE-RES-PRAC)'!AH71, "")</f>
        <v/>
      </c>
      <c r="D74" s="135" t="str">
        <f t="shared" si="1"/>
        <v/>
      </c>
      <c r="E74" s="134" t="str">
        <f>IF(B74&lt;&gt;"",'Database (LECTURE-RES-PRAC)'!AI71,"")</f>
        <v/>
      </c>
      <c r="F74" s="136" t="str">
        <f t="shared" si="2"/>
        <v/>
      </c>
      <c r="G74" s="137" t="str">
        <f t="shared" si="3"/>
        <v/>
      </c>
      <c r="H74" s="207" t="str">
        <f>IF(B74&lt;&gt;"",IF(B$5="LECTURE",'Exam (LECTURE ONLY)'!N76,IF(B$5="PRACTICUM",OUTPUT!N76,IF(B$5="RESEARCH",OUTPUT!N76,IF(B$5="STUDENT FORMATION",OUTPUT!N76,"")))),"")</f>
        <v/>
      </c>
      <c r="I74" s="137" t="str">
        <f t="shared" si="4"/>
        <v/>
      </c>
      <c r="J74" s="138" t="str">
        <f t="shared" si="5"/>
        <v/>
      </c>
      <c r="K74" s="214" t="str">
        <f>IF(B74&lt;&gt;"",'Database (LECTURE-RES-PRAC)'!BN71, "")</f>
        <v/>
      </c>
      <c r="L74" s="136" t="str">
        <f t="shared" si="6"/>
        <v/>
      </c>
      <c r="M74" s="214" t="str">
        <f>IF(B74&lt;&gt;"",'Database (LECTURE-RES-PRAC)'!BO71, "")</f>
        <v/>
      </c>
      <c r="N74" s="136" t="str">
        <f t="shared" si="7"/>
        <v/>
      </c>
      <c r="O74" s="137" t="str">
        <f t="shared" si="8"/>
        <v/>
      </c>
      <c r="P74" s="207" t="str">
        <f>IF(B74&lt;&gt;"",IF(B$5="LECTURE",'Exam (LECTURE ONLY)'!Y76,IF(B$5="PRACTICUM",OUTPUT!Z76,IF(B$5="RESEARCH",OUTPUT!Z76,IF(B$5="STUDENT FORMATION",OUTPUT!Z76,"")))),"")</f>
        <v/>
      </c>
      <c r="Q74" s="137" t="str">
        <f t="shared" si="9"/>
        <v/>
      </c>
      <c r="R74" s="138" t="str">
        <f t="shared" si="10"/>
        <v/>
      </c>
      <c r="S74" s="214" t="str">
        <f>IF(B74&lt;&gt;"",'Database (LECTURE-RES-PRAC)'!CT71, "")</f>
        <v/>
      </c>
      <c r="T74" s="136" t="str">
        <f t="shared" si="11"/>
        <v/>
      </c>
      <c r="U74" s="214" t="str">
        <f>IF(B74&lt;&gt;"",'Database (LECTURE-RES-PRAC)'!CU71, "")</f>
        <v/>
      </c>
      <c r="V74" s="136" t="str">
        <f t="shared" si="12"/>
        <v/>
      </c>
      <c r="W74" s="137" t="str">
        <f t="shared" si="13"/>
        <v/>
      </c>
      <c r="X74" s="207" t="str">
        <f>IF(B74&lt;&gt;"",IF(B$5="LECTURE",'Exam (LECTURE ONLY)'!AJ76,IF(B$5="PRACTICUM",OUTPUT!AJ76,IF(B$5="RESEARCH",OUTPUT!AJ76,IF(B$5="STUDENT FORMATION",OUTPUT!AJ76,"")))),"")</f>
        <v/>
      </c>
      <c r="Y74" s="137" t="str">
        <f t="shared" si="14"/>
        <v/>
      </c>
      <c r="Z74" s="139" t="str">
        <f t="shared" si="15"/>
        <v/>
      </c>
      <c r="AA74" s="140" t="str">
        <f t="shared" si="16"/>
        <v/>
      </c>
      <c r="AB74" s="213" t="str">
        <f t="shared" si="17"/>
        <v/>
      </c>
    </row>
    <row r="75" spans="1:28" ht="15.75" customHeight="1">
      <c r="A75" s="118" t="str">
        <f>IF(ISBLANK('Database (LECTURE-RES-PRAC)'!A72),"",'Database (LECTURE-RES-PRAC)'!A72)</f>
        <v/>
      </c>
      <c r="B75" s="119" t="str">
        <f>IF(ISBLANK('Database (LECTURE-RES-PRAC)'!B72),"",'Database (LECTURE-RES-PRAC)'!B72)</f>
        <v/>
      </c>
      <c r="C75" s="134" t="str">
        <f>IF(B75&lt;&gt;"",'Database (LECTURE-RES-PRAC)'!AH72, "")</f>
        <v/>
      </c>
      <c r="D75" s="135" t="str">
        <f t="shared" si="1"/>
        <v/>
      </c>
      <c r="E75" s="134" t="str">
        <f>IF(B75&lt;&gt;"",'Database (LECTURE-RES-PRAC)'!AI72,"")</f>
        <v/>
      </c>
      <c r="F75" s="136" t="str">
        <f t="shared" si="2"/>
        <v/>
      </c>
      <c r="G75" s="137" t="str">
        <f t="shared" si="3"/>
        <v/>
      </c>
      <c r="H75" s="207" t="str">
        <f>IF(B75&lt;&gt;"",IF(B$5="LECTURE",'Exam (LECTURE ONLY)'!N77,IF(B$5="PRACTICUM",OUTPUT!N77,IF(B$5="RESEARCH",OUTPUT!N77,IF(B$5="STUDENT FORMATION",OUTPUT!N77,"")))),"")</f>
        <v/>
      </c>
      <c r="I75" s="137" t="str">
        <f t="shared" si="4"/>
        <v/>
      </c>
      <c r="J75" s="138" t="str">
        <f t="shared" si="5"/>
        <v/>
      </c>
      <c r="K75" s="214" t="str">
        <f>IF(B75&lt;&gt;"",'Database (LECTURE-RES-PRAC)'!BN72, "")</f>
        <v/>
      </c>
      <c r="L75" s="136" t="str">
        <f t="shared" si="6"/>
        <v/>
      </c>
      <c r="M75" s="214" t="str">
        <f>IF(B75&lt;&gt;"",'Database (LECTURE-RES-PRAC)'!BO72, "")</f>
        <v/>
      </c>
      <c r="N75" s="136" t="str">
        <f t="shared" si="7"/>
        <v/>
      </c>
      <c r="O75" s="137" t="str">
        <f t="shared" si="8"/>
        <v/>
      </c>
      <c r="P75" s="207" t="str">
        <f>IF(B75&lt;&gt;"",IF(B$5="LECTURE",'Exam (LECTURE ONLY)'!Y77,IF(B$5="PRACTICUM",OUTPUT!Z77,IF(B$5="RESEARCH",OUTPUT!Z77,IF(B$5="STUDENT FORMATION",OUTPUT!Z77,"")))),"")</f>
        <v/>
      </c>
      <c r="Q75" s="137" t="str">
        <f t="shared" si="9"/>
        <v/>
      </c>
      <c r="R75" s="138" t="str">
        <f t="shared" si="10"/>
        <v/>
      </c>
      <c r="S75" s="214" t="str">
        <f>IF(B75&lt;&gt;"",'Database (LECTURE-RES-PRAC)'!CT72, "")</f>
        <v/>
      </c>
      <c r="T75" s="136" t="str">
        <f t="shared" si="11"/>
        <v/>
      </c>
      <c r="U75" s="214" t="str">
        <f>IF(B75&lt;&gt;"",'Database (LECTURE-RES-PRAC)'!CU72, "")</f>
        <v/>
      </c>
      <c r="V75" s="136" t="str">
        <f t="shared" si="12"/>
        <v/>
      </c>
      <c r="W75" s="137" t="str">
        <f t="shared" si="13"/>
        <v/>
      </c>
      <c r="X75" s="207" t="str">
        <f>IF(B75&lt;&gt;"",IF(B$5="LECTURE",'Exam (LECTURE ONLY)'!AJ77,IF(B$5="PRACTICUM",OUTPUT!AJ77,IF(B$5="RESEARCH",OUTPUT!AJ77,IF(B$5="STUDENT FORMATION",OUTPUT!AJ77,"")))),"")</f>
        <v/>
      </c>
      <c r="Y75" s="137" t="str">
        <f t="shared" si="14"/>
        <v/>
      </c>
      <c r="Z75" s="139" t="str">
        <f t="shared" si="15"/>
        <v/>
      </c>
      <c r="AA75" s="140" t="str">
        <f t="shared" si="16"/>
        <v/>
      </c>
      <c r="AB75" s="213" t="str">
        <f t="shared" si="17"/>
        <v/>
      </c>
    </row>
    <row r="76" spans="1:28" ht="15.75" customHeight="1">
      <c r="A76" s="212" t="str">
        <f>IF(ISBLANK('Database (LECTURE-RES-PRAC)'!A73),"",'Database (LECTURE-RES-PRAC)'!A73)</f>
        <v/>
      </c>
      <c r="B76" s="213" t="str">
        <f>IF(ISBLANK('Database (LECTURE-RES-PRAC)'!B73),"",'Database (LECTURE-RES-PRAC)'!B73)</f>
        <v/>
      </c>
      <c r="C76" s="134" t="str">
        <f>IF(B76&lt;&gt;"",'Database (LECTURE-RES-PRAC)'!AH73, "")</f>
        <v/>
      </c>
      <c r="D76" s="135" t="str">
        <f t="shared" si="1"/>
        <v/>
      </c>
      <c r="E76" s="134" t="str">
        <f>IF(B76&lt;&gt;"",'Database (LECTURE-RES-PRAC)'!AI73,"")</f>
        <v/>
      </c>
      <c r="F76" s="136" t="str">
        <f t="shared" si="2"/>
        <v/>
      </c>
      <c r="G76" s="137" t="str">
        <f t="shared" si="3"/>
        <v/>
      </c>
      <c r="H76" s="207" t="str">
        <f>IF(B76&lt;&gt;"",IF(B$5="LECTURE",'Exam (LECTURE ONLY)'!N78,IF(B$5="PRACTICUM",OUTPUT!N78,IF(B$5="RESEARCH",OUTPUT!N78,IF(B$5="STUDENT FORMATION",OUTPUT!N78,"")))),"")</f>
        <v/>
      </c>
      <c r="I76" s="137" t="str">
        <f t="shared" si="4"/>
        <v/>
      </c>
      <c r="J76" s="138" t="str">
        <f t="shared" si="5"/>
        <v/>
      </c>
      <c r="K76" s="214" t="str">
        <f>IF(B76&lt;&gt;"",'Database (LECTURE-RES-PRAC)'!BN73, "")</f>
        <v/>
      </c>
      <c r="L76" s="136" t="str">
        <f t="shared" si="6"/>
        <v/>
      </c>
      <c r="M76" s="214" t="str">
        <f>IF(B76&lt;&gt;"",'Database (LECTURE-RES-PRAC)'!BO73, "")</f>
        <v/>
      </c>
      <c r="N76" s="136" t="str">
        <f t="shared" si="7"/>
        <v/>
      </c>
      <c r="O76" s="137" t="str">
        <f t="shared" si="8"/>
        <v/>
      </c>
      <c r="P76" s="207" t="str">
        <f>IF(B76&lt;&gt;"",IF(B$5="LECTURE",'Exam (LECTURE ONLY)'!Y78,IF(B$5="PRACTICUM",OUTPUT!Z78,IF(B$5="RESEARCH",OUTPUT!Z78,IF(B$5="STUDENT FORMATION",OUTPUT!Z78,"")))),"")</f>
        <v/>
      </c>
      <c r="Q76" s="137" t="str">
        <f t="shared" si="9"/>
        <v/>
      </c>
      <c r="R76" s="138" t="str">
        <f t="shared" si="10"/>
        <v/>
      </c>
      <c r="S76" s="214" t="str">
        <f>IF(B76&lt;&gt;"",'Database (LECTURE-RES-PRAC)'!CT73, "")</f>
        <v/>
      </c>
      <c r="T76" s="136" t="str">
        <f t="shared" si="11"/>
        <v/>
      </c>
      <c r="U76" s="214" t="str">
        <f>IF(B76&lt;&gt;"",'Database (LECTURE-RES-PRAC)'!CU73, "")</f>
        <v/>
      </c>
      <c r="V76" s="136" t="str">
        <f t="shared" si="12"/>
        <v/>
      </c>
      <c r="W76" s="137" t="str">
        <f t="shared" si="13"/>
        <v/>
      </c>
      <c r="X76" s="207" t="str">
        <f>IF(B76&lt;&gt;"",IF(B$5="LECTURE",'Exam (LECTURE ONLY)'!AJ78,IF(B$5="PRACTICUM",OUTPUT!AJ78,IF(B$5="RESEARCH",OUTPUT!AJ78,IF(B$5="STUDENT FORMATION",OUTPUT!AJ78,"")))),"")</f>
        <v/>
      </c>
      <c r="Y76" s="137" t="str">
        <f t="shared" si="14"/>
        <v/>
      </c>
      <c r="Z76" s="139" t="str">
        <f t="shared" si="15"/>
        <v/>
      </c>
      <c r="AA76" s="140" t="str">
        <f t="shared" si="16"/>
        <v/>
      </c>
      <c r="AB76" s="213" t="str">
        <f t="shared" si="17"/>
        <v/>
      </c>
    </row>
    <row r="77" spans="1:28" ht="15.75" customHeight="1">
      <c r="A77" s="118" t="str">
        <f>IF(ISBLANK('Database (LECTURE-RES-PRAC)'!A74),"",'Database (LECTURE-RES-PRAC)'!A74)</f>
        <v/>
      </c>
      <c r="B77" s="119" t="str">
        <f>IF(ISBLANK('Database (LECTURE-RES-PRAC)'!B74),"",'Database (LECTURE-RES-PRAC)'!B74)</f>
        <v/>
      </c>
      <c r="C77" s="134" t="str">
        <f>IF(B77&lt;&gt;"",'Database (LECTURE-RES-PRAC)'!AH74, "")</f>
        <v/>
      </c>
      <c r="D77" s="135" t="str">
        <f t="shared" si="1"/>
        <v/>
      </c>
      <c r="E77" s="134" t="str">
        <f>IF(B77&lt;&gt;"",'Database (LECTURE-RES-PRAC)'!AI74,"")</f>
        <v/>
      </c>
      <c r="F77" s="136" t="str">
        <f t="shared" si="2"/>
        <v/>
      </c>
      <c r="G77" s="137" t="str">
        <f t="shared" si="3"/>
        <v/>
      </c>
      <c r="H77" s="207" t="str">
        <f>IF(B77&lt;&gt;"",IF(B$5="LECTURE",'Exam (LECTURE ONLY)'!N79,IF(B$5="PRACTICUM",OUTPUT!N79,IF(B$5="RESEARCH",OUTPUT!N79,IF(B$5="STUDENT FORMATION",OUTPUT!N79,"")))),"")</f>
        <v/>
      </c>
      <c r="I77" s="137" t="str">
        <f t="shared" si="4"/>
        <v/>
      </c>
      <c r="J77" s="138" t="str">
        <f t="shared" si="5"/>
        <v/>
      </c>
      <c r="K77" s="214" t="str">
        <f>IF(B77&lt;&gt;"",'Database (LECTURE-RES-PRAC)'!BN74, "")</f>
        <v/>
      </c>
      <c r="L77" s="136" t="str">
        <f t="shared" si="6"/>
        <v/>
      </c>
      <c r="M77" s="214" t="str">
        <f>IF(B77&lt;&gt;"",'Database (LECTURE-RES-PRAC)'!BO74, "")</f>
        <v/>
      </c>
      <c r="N77" s="136" t="str">
        <f t="shared" si="7"/>
        <v/>
      </c>
      <c r="O77" s="137" t="str">
        <f t="shared" si="8"/>
        <v/>
      </c>
      <c r="P77" s="207" t="str">
        <f>IF(B77&lt;&gt;"",IF(B$5="LECTURE",'Exam (LECTURE ONLY)'!Y79,IF(B$5="PRACTICUM",OUTPUT!Z79,IF(B$5="RESEARCH",OUTPUT!Z79,IF(B$5="STUDENT FORMATION",OUTPUT!Z79,"")))),"")</f>
        <v/>
      </c>
      <c r="Q77" s="137" t="str">
        <f t="shared" si="9"/>
        <v/>
      </c>
      <c r="R77" s="138" t="str">
        <f t="shared" si="10"/>
        <v/>
      </c>
      <c r="S77" s="214" t="str">
        <f>IF(B77&lt;&gt;"",'Database (LECTURE-RES-PRAC)'!CT74, "")</f>
        <v/>
      </c>
      <c r="T77" s="136" t="str">
        <f t="shared" si="11"/>
        <v/>
      </c>
      <c r="U77" s="214" t="str">
        <f>IF(B77&lt;&gt;"",'Database (LECTURE-RES-PRAC)'!CU74, "")</f>
        <v/>
      </c>
      <c r="V77" s="136" t="str">
        <f t="shared" si="12"/>
        <v/>
      </c>
      <c r="W77" s="137" t="str">
        <f t="shared" si="13"/>
        <v/>
      </c>
      <c r="X77" s="207" t="str">
        <f>IF(B77&lt;&gt;"",IF(B$5="LECTURE",'Exam (LECTURE ONLY)'!AJ79,IF(B$5="PRACTICUM",OUTPUT!AJ79,IF(B$5="RESEARCH",OUTPUT!AJ79,IF(B$5="STUDENT FORMATION",OUTPUT!AJ79,"")))),"")</f>
        <v/>
      </c>
      <c r="Y77" s="137" t="str">
        <f t="shared" si="14"/>
        <v/>
      </c>
      <c r="Z77" s="139" t="str">
        <f t="shared" si="15"/>
        <v/>
      </c>
      <c r="AA77" s="140" t="str">
        <f t="shared" si="16"/>
        <v/>
      </c>
      <c r="AB77" s="213" t="str">
        <f t="shared" si="17"/>
        <v/>
      </c>
    </row>
    <row r="78" spans="1:28" ht="15.75" customHeight="1">
      <c r="A78" s="212" t="str">
        <f>IF(ISBLANK('Database (LECTURE-RES-PRAC)'!A75),"",'Database (LECTURE-RES-PRAC)'!A75)</f>
        <v/>
      </c>
      <c r="B78" s="213" t="str">
        <f>IF(ISBLANK('Database (LECTURE-RES-PRAC)'!B75),"",'Database (LECTURE-RES-PRAC)'!B75)</f>
        <v/>
      </c>
      <c r="C78" s="134" t="str">
        <f>IF(B78&lt;&gt;"",'Database (LECTURE-RES-PRAC)'!AH75, "")</f>
        <v/>
      </c>
      <c r="D78" s="135" t="str">
        <f t="shared" si="1"/>
        <v/>
      </c>
      <c r="E78" s="134" t="str">
        <f>IF(B78&lt;&gt;"",'Database (LECTURE-RES-PRAC)'!AI75,"")</f>
        <v/>
      </c>
      <c r="F78" s="136" t="str">
        <f t="shared" si="2"/>
        <v/>
      </c>
      <c r="G78" s="137" t="str">
        <f t="shared" si="3"/>
        <v/>
      </c>
      <c r="H78" s="207" t="str">
        <f>IF(B78&lt;&gt;"",IF(B$5="LECTURE",'Exam (LECTURE ONLY)'!N80,IF(B$5="PRACTICUM",OUTPUT!N80,IF(B$5="RESEARCH",OUTPUT!N80,IF(B$5="STUDENT FORMATION",OUTPUT!N80,"")))),"")</f>
        <v/>
      </c>
      <c r="I78" s="137" t="str">
        <f t="shared" si="4"/>
        <v/>
      </c>
      <c r="J78" s="138" t="str">
        <f t="shared" si="5"/>
        <v/>
      </c>
      <c r="K78" s="214" t="str">
        <f>IF(B78&lt;&gt;"",'Database (LECTURE-RES-PRAC)'!BN75, "")</f>
        <v/>
      </c>
      <c r="L78" s="136" t="str">
        <f t="shared" si="6"/>
        <v/>
      </c>
      <c r="M78" s="214" t="str">
        <f>IF(B78&lt;&gt;"",'Database (LECTURE-RES-PRAC)'!BO75, "")</f>
        <v/>
      </c>
      <c r="N78" s="136" t="str">
        <f t="shared" si="7"/>
        <v/>
      </c>
      <c r="O78" s="137" t="str">
        <f t="shared" si="8"/>
        <v/>
      </c>
      <c r="P78" s="207" t="str">
        <f>IF(B78&lt;&gt;"",IF(B$5="LECTURE",'Exam (LECTURE ONLY)'!Y80,IF(B$5="PRACTICUM",OUTPUT!Z80,IF(B$5="RESEARCH",OUTPUT!Z80,IF(B$5="STUDENT FORMATION",OUTPUT!Z80,"")))),"")</f>
        <v/>
      </c>
      <c r="Q78" s="137" t="str">
        <f t="shared" si="9"/>
        <v/>
      </c>
      <c r="R78" s="138" t="str">
        <f t="shared" si="10"/>
        <v/>
      </c>
      <c r="S78" s="214" t="str">
        <f>IF(B78&lt;&gt;"",'Database (LECTURE-RES-PRAC)'!CT75, "")</f>
        <v/>
      </c>
      <c r="T78" s="136" t="str">
        <f t="shared" si="11"/>
        <v/>
      </c>
      <c r="U78" s="214" t="str">
        <f>IF(B78&lt;&gt;"",'Database (LECTURE-RES-PRAC)'!CU75, "")</f>
        <v/>
      </c>
      <c r="V78" s="136" t="str">
        <f t="shared" si="12"/>
        <v/>
      </c>
      <c r="W78" s="137" t="str">
        <f t="shared" si="13"/>
        <v/>
      </c>
      <c r="X78" s="207" t="str">
        <f>IF(B78&lt;&gt;"",IF(B$5="LECTURE",'Exam (LECTURE ONLY)'!AJ80,IF(B$5="PRACTICUM",OUTPUT!AJ80,IF(B$5="RESEARCH",OUTPUT!AJ80,IF(B$5="STUDENT FORMATION",OUTPUT!AJ80,"")))),"")</f>
        <v/>
      </c>
      <c r="Y78" s="137" t="str">
        <f t="shared" si="14"/>
        <v/>
      </c>
      <c r="Z78" s="139" t="str">
        <f t="shared" si="15"/>
        <v/>
      </c>
      <c r="AA78" s="140" t="str">
        <f t="shared" si="16"/>
        <v/>
      </c>
      <c r="AB78" s="213" t="str">
        <f t="shared" si="17"/>
        <v/>
      </c>
    </row>
    <row r="79" spans="1:28" ht="15.75" customHeight="1">
      <c r="A79" s="118" t="str">
        <f>IF(ISBLANK('Database (LECTURE-RES-PRAC)'!A76),"",'Database (LECTURE-RES-PRAC)'!A76)</f>
        <v/>
      </c>
      <c r="B79" s="119" t="str">
        <f>IF(ISBLANK('Database (LECTURE-RES-PRAC)'!B76),"",'Database (LECTURE-RES-PRAC)'!B76)</f>
        <v/>
      </c>
      <c r="C79" s="134" t="str">
        <f>IF(B79&lt;&gt;"",'Database (LECTURE-RES-PRAC)'!AH76, "")</f>
        <v/>
      </c>
      <c r="D79" s="135" t="str">
        <f t="shared" si="1"/>
        <v/>
      </c>
      <c r="E79" s="134" t="str">
        <f>IF(B79&lt;&gt;"",'Database (LECTURE-RES-PRAC)'!AI76,"")</f>
        <v/>
      </c>
      <c r="F79" s="136" t="str">
        <f t="shared" si="2"/>
        <v/>
      </c>
      <c r="G79" s="137" t="str">
        <f t="shared" si="3"/>
        <v/>
      </c>
      <c r="H79" s="207" t="str">
        <f>IF(B79&lt;&gt;"",IF(B$5="LECTURE",'Exam (LECTURE ONLY)'!N81,IF(B$5="PRACTICUM",OUTPUT!N81,IF(B$5="RESEARCH",OUTPUT!N81,IF(B$5="STUDENT FORMATION",OUTPUT!N81,"")))),"")</f>
        <v/>
      </c>
      <c r="I79" s="137" t="str">
        <f t="shared" si="4"/>
        <v/>
      </c>
      <c r="J79" s="138" t="str">
        <f t="shared" si="5"/>
        <v/>
      </c>
      <c r="K79" s="214" t="str">
        <f>IF(B79&lt;&gt;"",'Database (LECTURE-RES-PRAC)'!BN76, "")</f>
        <v/>
      </c>
      <c r="L79" s="136" t="str">
        <f t="shared" si="6"/>
        <v/>
      </c>
      <c r="M79" s="214" t="str">
        <f>IF(B79&lt;&gt;"",'Database (LECTURE-RES-PRAC)'!BO76, "")</f>
        <v/>
      </c>
      <c r="N79" s="136" t="str">
        <f t="shared" si="7"/>
        <v/>
      </c>
      <c r="O79" s="137" t="str">
        <f t="shared" si="8"/>
        <v/>
      </c>
      <c r="P79" s="207" t="str">
        <f>IF(B79&lt;&gt;"",IF(B$5="LECTURE",'Exam (LECTURE ONLY)'!Y81,IF(B$5="PRACTICUM",OUTPUT!Z81,IF(B$5="RESEARCH",OUTPUT!Z81,IF(B$5="STUDENT FORMATION",OUTPUT!Z81,"")))),"")</f>
        <v/>
      </c>
      <c r="Q79" s="137" t="str">
        <f t="shared" si="9"/>
        <v/>
      </c>
      <c r="R79" s="138" t="str">
        <f t="shared" si="10"/>
        <v/>
      </c>
      <c r="S79" s="214" t="str">
        <f>IF(B79&lt;&gt;"",'Database (LECTURE-RES-PRAC)'!CT76, "")</f>
        <v/>
      </c>
      <c r="T79" s="136" t="str">
        <f t="shared" si="11"/>
        <v/>
      </c>
      <c r="U79" s="214" t="str">
        <f>IF(B79&lt;&gt;"",'Database (LECTURE-RES-PRAC)'!CU76, "")</f>
        <v/>
      </c>
      <c r="V79" s="136" t="str">
        <f t="shared" si="12"/>
        <v/>
      </c>
      <c r="W79" s="137" t="str">
        <f t="shared" si="13"/>
        <v/>
      </c>
      <c r="X79" s="207" t="str">
        <f>IF(B79&lt;&gt;"",IF(B$5="LECTURE",'Exam (LECTURE ONLY)'!AJ81,IF(B$5="PRACTICUM",OUTPUT!AJ81,IF(B$5="RESEARCH",OUTPUT!AJ81,IF(B$5="STUDENT FORMATION",OUTPUT!AJ81,"")))),"")</f>
        <v/>
      </c>
      <c r="Y79" s="137" t="str">
        <f t="shared" si="14"/>
        <v/>
      </c>
      <c r="Z79" s="139" t="str">
        <f t="shared" si="15"/>
        <v/>
      </c>
      <c r="AA79" s="140" t="str">
        <f t="shared" si="16"/>
        <v/>
      </c>
      <c r="AB79" s="213" t="str">
        <f t="shared" si="17"/>
        <v/>
      </c>
    </row>
    <row r="80" spans="1:28" ht="15.75" customHeight="1">
      <c r="A80" s="212" t="str">
        <f>IF(ISBLANK('Database (LECTURE-RES-PRAC)'!A77),"",'Database (LECTURE-RES-PRAC)'!A77)</f>
        <v/>
      </c>
      <c r="B80" s="213" t="str">
        <f>IF(ISBLANK('Database (LECTURE-RES-PRAC)'!B77),"",'Database (LECTURE-RES-PRAC)'!B77)</f>
        <v/>
      </c>
      <c r="C80" s="134" t="str">
        <f>IF(B80&lt;&gt;"",'Database (LECTURE-RES-PRAC)'!AH77, "")</f>
        <v/>
      </c>
      <c r="D80" s="135" t="str">
        <f t="shared" si="1"/>
        <v/>
      </c>
      <c r="E80" s="134" t="str">
        <f>IF(B80&lt;&gt;"",'Database (LECTURE-RES-PRAC)'!AI77,"")</f>
        <v/>
      </c>
      <c r="F80" s="136" t="str">
        <f t="shared" si="2"/>
        <v/>
      </c>
      <c r="G80" s="137" t="str">
        <f t="shared" si="3"/>
        <v/>
      </c>
      <c r="H80" s="207" t="str">
        <f>IF(B80&lt;&gt;"",IF(B$5="LECTURE",'Exam (LECTURE ONLY)'!N82,IF(B$5="PRACTICUM",OUTPUT!N82,IF(B$5="RESEARCH",OUTPUT!N82,IF(B$5="STUDENT FORMATION",OUTPUT!N82,"")))),"")</f>
        <v/>
      </c>
      <c r="I80" s="137" t="str">
        <f t="shared" si="4"/>
        <v/>
      </c>
      <c r="J80" s="138" t="str">
        <f t="shared" si="5"/>
        <v/>
      </c>
      <c r="K80" s="214" t="str">
        <f>IF(B80&lt;&gt;"",'Database (LECTURE-RES-PRAC)'!BN77, "")</f>
        <v/>
      </c>
      <c r="L80" s="136" t="str">
        <f t="shared" si="6"/>
        <v/>
      </c>
      <c r="M80" s="214" t="str">
        <f>IF(B80&lt;&gt;"",'Database (LECTURE-RES-PRAC)'!BO77, "")</f>
        <v/>
      </c>
      <c r="N80" s="136" t="str">
        <f t="shared" si="7"/>
        <v/>
      </c>
      <c r="O80" s="137" t="str">
        <f t="shared" si="8"/>
        <v/>
      </c>
      <c r="P80" s="207" t="str">
        <f>IF(B80&lt;&gt;"",IF(B$5="LECTURE",'Exam (LECTURE ONLY)'!Y82,IF(B$5="PRACTICUM",OUTPUT!Z82,IF(B$5="RESEARCH",OUTPUT!Z82,IF(B$5="STUDENT FORMATION",OUTPUT!Z82,"")))),"")</f>
        <v/>
      </c>
      <c r="Q80" s="137" t="str">
        <f t="shared" si="9"/>
        <v/>
      </c>
      <c r="R80" s="138" t="str">
        <f t="shared" si="10"/>
        <v/>
      </c>
      <c r="S80" s="214" t="str">
        <f>IF(B80&lt;&gt;"",'Database (LECTURE-RES-PRAC)'!CT77, "")</f>
        <v/>
      </c>
      <c r="T80" s="136" t="str">
        <f t="shared" si="11"/>
        <v/>
      </c>
      <c r="U80" s="214" t="str">
        <f>IF(B80&lt;&gt;"",'Database (LECTURE-RES-PRAC)'!CU77, "")</f>
        <v/>
      </c>
      <c r="V80" s="136" t="str">
        <f t="shared" si="12"/>
        <v/>
      </c>
      <c r="W80" s="137" t="str">
        <f t="shared" si="13"/>
        <v/>
      </c>
      <c r="X80" s="207" t="str">
        <f>IF(B80&lt;&gt;"",IF(B$5="LECTURE",'Exam (LECTURE ONLY)'!AJ82,IF(B$5="PRACTICUM",OUTPUT!AJ82,IF(B$5="RESEARCH",OUTPUT!AJ82,IF(B$5="STUDENT FORMATION",OUTPUT!AJ82,"")))),"")</f>
        <v/>
      </c>
      <c r="Y80" s="137" t="str">
        <f t="shared" si="14"/>
        <v/>
      </c>
      <c r="Z80" s="139" t="str">
        <f t="shared" si="15"/>
        <v/>
      </c>
      <c r="AA80" s="140" t="str">
        <f t="shared" si="16"/>
        <v/>
      </c>
      <c r="AB80" s="213" t="str">
        <f t="shared" si="17"/>
        <v/>
      </c>
    </row>
    <row r="81" spans="1:28" ht="15.75" customHeight="1">
      <c r="A81" s="118" t="str">
        <f>IF(ISBLANK('Database (LECTURE-RES-PRAC)'!A78),"",'Database (LECTURE-RES-PRAC)'!A78)</f>
        <v/>
      </c>
      <c r="B81" s="119" t="str">
        <f>IF(ISBLANK('Database (LECTURE-RES-PRAC)'!B78),"",'Database (LECTURE-RES-PRAC)'!B78)</f>
        <v/>
      </c>
      <c r="C81" s="134" t="str">
        <f>IF(B81&lt;&gt;"",'Database (LECTURE-RES-PRAC)'!AH78, "")</f>
        <v/>
      </c>
      <c r="D81" s="135" t="str">
        <f t="shared" si="1"/>
        <v/>
      </c>
      <c r="E81" s="134" t="str">
        <f>IF(B81&lt;&gt;"",'Database (LECTURE-RES-PRAC)'!AI78,"")</f>
        <v/>
      </c>
      <c r="F81" s="136" t="str">
        <f t="shared" si="2"/>
        <v/>
      </c>
      <c r="G81" s="137" t="str">
        <f t="shared" si="3"/>
        <v/>
      </c>
      <c r="H81" s="207" t="str">
        <f>IF(B81&lt;&gt;"",IF(B$5="LECTURE",'Exam (LECTURE ONLY)'!N83,IF(B$5="PRACTICUM",OUTPUT!N83,IF(B$5="RESEARCH",OUTPUT!N83,IF(B$5="STUDENT FORMATION",OUTPUT!N83,"")))),"")</f>
        <v/>
      </c>
      <c r="I81" s="137" t="str">
        <f t="shared" si="4"/>
        <v/>
      </c>
      <c r="J81" s="138" t="str">
        <f t="shared" si="5"/>
        <v/>
      </c>
      <c r="K81" s="214" t="str">
        <f>IF(B81&lt;&gt;"",'Database (LECTURE-RES-PRAC)'!BN78, "")</f>
        <v/>
      </c>
      <c r="L81" s="136" t="str">
        <f t="shared" si="6"/>
        <v/>
      </c>
      <c r="M81" s="214" t="str">
        <f>IF(B81&lt;&gt;"",'Database (LECTURE-RES-PRAC)'!BO78, "")</f>
        <v/>
      </c>
      <c r="N81" s="136" t="str">
        <f t="shared" si="7"/>
        <v/>
      </c>
      <c r="O81" s="137" t="str">
        <f t="shared" si="8"/>
        <v/>
      </c>
      <c r="P81" s="207" t="str">
        <f>IF(B81&lt;&gt;"",IF(B$5="LECTURE",'Exam (LECTURE ONLY)'!Y83,IF(B$5="PRACTICUM",OUTPUT!Z83,IF(B$5="RESEARCH",OUTPUT!Z83,IF(B$5="STUDENT FORMATION",OUTPUT!Z83,"")))),"")</f>
        <v/>
      </c>
      <c r="Q81" s="137" t="str">
        <f t="shared" si="9"/>
        <v/>
      </c>
      <c r="R81" s="138" t="str">
        <f t="shared" si="10"/>
        <v/>
      </c>
      <c r="S81" s="214" t="str">
        <f>IF(B81&lt;&gt;"",'Database (LECTURE-RES-PRAC)'!CT78, "")</f>
        <v/>
      </c>
      <c r="T81" s="136" t="str">
        <f t="shared" si="11"/>
        <v/>
      </c>
      <c r="U81" s="214" t="str">
        <f>IF(B81&lt;&gt;"",'Database (LECTURE-RES-PRAC)'!CU78, "")</f>
        <v/>
      </c>
      <c r="V81" s="136" t="str">
        <f t="shared" si="12"/>
        <v/>
      </c>
      <c r="W81" s="137" t="str">
        <f t="shared" si="13"/>
        <v/>
      </c>
      <c r="X81" s="207" t="str">
        <f>IF(B81&lt;&gt;"",IF(B$5="LECTURE",'Exam (LECTURE ONLY)'!AJ83,IF(B$5="PRACTICUM",OUTPUT!AJ83,IF(B$5="RESEARCH",OUTPUT!AJ83,IF(B$5="STUDENT FORMATION",OUTPUT!AJ83,"")))),"")</f>
        <v/>
      </c>
      <c r="Y81" s="137" t="str">
        <f t="shared" si="14"/>
        <v/>
      </c>
      <c r="Z81" s="139" t="str">
        <f t="shared" si="15"/>
        <v/>
      </c>
      <c r="AA81" s="140" t="str">
        <f t="shared" si="16"/>
        <v/>
      </c>
      <c r="AB81" s="213" t="str">
        <f t="shared" si="17"/>
        <v/>
      </c>
    </row>
    <row r="82" spans="1:28" ht="15.75" customHeight="1">
      <c r="A82" s="212" t="str">
        <f>IF(ISBLANK('Database (LECTURE-RES-PRAC)'!A79),"",'Database (LECTURE-RES-PRAC)'!A79)</f>
        <v/>
      </c>
      <c r="B82" s="213" t="str">
        <f>IF(ISBLANK('Database (LECTURE-RES-PRAC)'!B79),"",'Database (LECTURE-RES-PRAC)'!B79)</f>
        <v/>
      </c>
      <c r="C82" s="134" t="str">
        <f>IF(B82&lt;&gt;"",'Database (LECTURE-RES-PRAC)'!AH79, "")</f>
        <v/>
      </c>
      <c r="D82" s="135" t="str">
        <f t="shared" si="1"/>
        <v/>
      </c>
      <c r="E82" s="134" t="str">
        <f>IF(B82&lt;&gt;"",'Database (LECTURE-RES-PRAC)'!AI79,"")</f>
        <v/>
      </c>
      <c r="F82" s="136" t="str">
        <f t="shared" si="2"/>
        <v/>
      </c>
      <c r="G82" s="137" t="str">
        <f t="shared" si="3"/>
        <v/>
      </c>
      <c r="H82" s="207" t="str">
        <f>IF(B82&lt;&gt;"",IF(B$5="LECTURE",'Exam (LECTURE ONLY)'!N84,IF(B$5="PRACTICUM",OUTPUT!N84,IF(B$5="RESEARCH",OUTPUT!N84,IF(B$5="STUDENT FORMATION",OUTPUT!N84,"")))),"")</f>
        <v/>
      </c>
      <c r="I82" s="137" t="str">
        <f t="shared" si="4"/>
        <v/>
      </c>
      <c r="J82" s="138" t="str">
        <f t="shared" si="5"/>
        <v/>
      </c>
      <c r="K82" s="214" t="str">
        <f>IF(B82&lt;&gt;"",'Database (LECTURE-RES-PRAC)'!BN79, "")</f>
        <v/>
      </c>
      <c r="L82" s="136" t="str">
        <f t="shared" si="6"/>
        <v/>
      </c>
      <c r="M82" s="214" t="str">
        <f>IF(B82&lt;&gt;"",'Database (LECTURE-RES-PRAC)'!BO79, "")</f>
        <v/>
      </c>
      <c r="N82" s="136" t="str">
        <f t="shared" si="7"/>
        <v/>
      </c>
      <c r="O82" s="137" t="str">
        <f t="shared" si="8"/>
        <v/>
      </c>
      <c r="P82" s="207" t="str">
        <f>IF(B82&lt;&gt;"",IF(B$5="LECTURE",'Exam (LECTURE ONLY)'!Y84,IF(B$5="PRACTICUM",OUTPUT!Z84,IF(B$5="RESEARCH",OUTPUT!Z84,IF(B$5="STUDENT FORMATION",OUTPUT!Z84,"")))),"")</f>
        <v/>
      </c>
      <c r="Q82" s="137" t="str">
        <f t="shared" si="9"/>
        <v/>
      </c>
      <c r="R82" s="138" t="str">
        <f t="shared" si="10"/>
        <v/>
      </c>
      <c r="S82" s="214" t="str">
        <f>IF(B82&lt;&gt;"",'Database (LECTURE-RES-PRAC)'!CT79, "")</f>
        <v/>
      </c>
      <c r="T82" s="136" t="str">
        <f t="shared" si="11"/>
        <v/>
      </c>
      <c r="U82" s="214" t="str">
        <f>IF(B82&lt;&gt;"",'Database (LECTURE-RES-PRAC)'!CU79, "")</f>
        <v/>
      </c>
      <c r="V82" s="136" t="str">
        <f t="shared" si="12"/>
        <v/>
      </c>
      <c r="W82" s="137" t="str">
        <f t="shared" si="13"/>
        <v/>
      </c>
      <c r="X82" s="207" t="str">
        <f>IF(B82&lt;&gt;"",IF(B$5="LECTURE",'Exam (LECTURE ONLY)'!AJ84,IF(B$5="PRACTICUM",OUTPUT!AJ84,IF(B$5="RESEARCH",OUTPUT!AJ84,IF(B$5="STUDENT FORMATION",OUTPUT!AJ84,"")))),"")</f>
        <v/>
      </c>
      <c r="Y82" s="137" t="str">
        <f t="shared" si="14"/>
        <v/>
      </c>
      <c r="Z82" s="139" t="str">
        <f t="shared" si="15"/>
        <v/>
      </c>
      <c r="AA82" s="140" t="str">
        <f t="shared" si="16"/>
        <v/>
      </c>
      <c r="AB82" s="213" t="str">
        <f t="shared" si="17"/>
        <v/>
      </c>
    </row>
    <row r="83" spans="1:28" ht="15.75" customHeight="1">
      <c r="A83" s="118" t="str">
        <f>IF(ISBLANK('Database (LECTURE-RES-PRAC)'!A80),"",'Database (LECTURE-RES-PRAC)'!A80)</f>
        <v/>
      </c>
      <c r="B83" s="119" t="str">
        <f>IF(ISBLANK('Database (LECTURE-RES-PRAC)'!B80),"",'Database (LECTURE-RES-PRAC)'!B80)</f>
        <v/>
      </c>
      <c r="C83" s="134" t="str">
        <f>IF(B83&lt;&gt;"",'Database (LECTURE-RES-PRAC)'!AH80, "")</f>
        <v/>
      </c>
      <c r="D83" s="135" t="str">
        <f t="shared" si="1"/>
        <v/>
      </c>
      <c r="E83" s="134" t="str">
        <f>IF(B83&lt;&gt;"",'Database (LECTURE-RES-PRAC)'!AI80,"")</f>
        <v/>
      </c>
      <c r="F83" s="136" t="str">
        <f t="shared" si="2"/>
        <v/>
      </c>
      <c r="G83" s="137" t="str">
        <f t="shared" si="3"/>
        <v/>
      </c>
      <c r="H83" s="207" t="str">
        <f>IF(B83&lt;&gt;"",IF(B$5="LECTURE",'Exam (LECTURE ONLY)'!N85,IF(B$5="PRACTICUM",OUTPUT!N85,IF(B$5="RESEARCH",OUTPUT!N85,IF(B$5="STUDENT FORMATION",OUTPUT!N85,"")))),"")</f>
        <v/>
      </c>
      <c r="I83" s="137" t="str">
        <f t="shared" si="4"/>
        <v/>
      </c>
      <c r="J83" s="138" t="str">
        <f t="shared" si="5"/>
        <v/>
      </c>
      <c r="K83" s="214" t="str">
        <f>IF(B83&lt;&gt;"",'Database (LECTURE-RES-PRAC)'!BN80, "")</f>
        <v/>
      </c>
      <c r="L83" s="136" t="str">
        <f t="shared" si="6"/>
        <v/>
      </c>
      <c r="M83" s="214" t="str">
        <f>IF(B83&lt;&gt;"",'Database (LECTURE-RES-PRAC)'!BO80, "")</f>
        <v/>
      </c>
      <c r="N83" s="136" t="str">
        <f t="shared" si="7"/>
        <v/>
      </c>
      <c r="O83" s="137" t="str">
        <f t="shared" si="8"/>
        <v/>
      </c>
      <c r="P83" s="207" t="str">
        <f>IF(B83&lt;&gt;"",IF(B$5="LECTURE",'Exam (LECTURE ONLY)'!Y85,IF(B$5="PRACTICUM",OUTPUT!Z85,IF(B$5="RESEARCH",OUTPUT!Z85,IF(B$5="STUDENT FORMATION",OUTPUT!Z85,"")))),"")</f>
        <v/>
      </c>
      <c r="Q83" s="137" t="str">
        <f t="shared" si="9"/>
        <v/>
      </c>
      <c r="R83" s="138" t="str">
        <f t="shared" si="10"/>
        <v/>
      </c>
      <c r="S83" s="214" t="str">
        <f>IF(B83&lt;&gt;"",'Database (LECTURE-RES-PRAC)'!CT80, "")</f>
        <v/>
      </c>
      <c r="T83" s="136" t="str">
        <f t="shared" si="11"/>
        <v/>
      </c>
      <c r="U83" s="214" t="str">
        <f>IF(B83&lt;&gt;"",'Database (LECTURE-RES-PRAC)'!CU80, "")</f>
        <v/>
      </c>
      <c r="V83" s="136" t="str">
        <f t="shared" si="12"/>
        <v/>
      </c>
      <c r="W83" s="137" t="str">
        <f t="shared" si="13"/>
        <v/>
      </c>
      <c r="X83" s="207" t="str">
        <f>IF(B83&lt;&gt;"",IF(B$5="LECTURE",'Exam (LECTURE ONLY)'!AJ85,IF(B$5="PRACTICUM",OUTPUT!AJ85,IF(B$5="RESEARCH",OUTPUT!AJ85,IF(B$5="STUDENT FORMATION",OUTPUT!AJ85,"")))),"")</f>
        <v/>
      </c>
      <c r="Y83" s="137" t="str">
        <f t="shared" si="14"/>
        <v/>
      </c>
      <c r="Z83" s="139" t="str">
        <f t="shared" si="15"/>
        <v/>
      </c>
      <c r="AA83" s="140" t="str">
        <f t="shared" si="16"/>
        <v/>
      </c>
      <c r="AB83" s="213" t="str">
        <f t="shared" si="17"/>
        <v/>
      </c>
    </row>
    <row r="84" spans="1:28" ht="15.75" customHeight="1">
      <c r="A84" s="212" t="str">
        <f>IF(ISBLANK('Database (LECTURE-RES-PRAC)'!A81),"",'Database (LECTURE-RES-PRAC)'!A81)</f>
        <v/>
      </c>
      <c r="B84" s="213" t="str">
        <f>IF(ISBLANK('Database (LECTURE-RES-PRAC)'!B81),"",'Database (LECTURE-RES-PRAC)'!B81)</f>
        <v/>
      </c>
      <c r="C84" s="134" t="str">
        <f>IF(B84&lt;&gt;"",'Database (LECTURE-RES-PRAC)'!AH81, "")</f>
        <v/>
      </c>
      <c r="D84" s="135" t="str">
        <f t="shared" si="1"/>
        <v/>
      </c>
      <c r="E84" s="134" t="str">
        <f>IF(B84&lt;&gt;"",'Database (LECTURE-RES-PRAC)'!AI81,"")</f>
        <v/>
      </c>
      <c r="F84" s="136" t="str">
        <f t="shared" si="2"/>
        <v/>
      </c>
      <c r="G84" s="137" t="str">
        <f t="shared" si="3"/>
        <v/>
      </c>
      <c r="H84" s="207" t="str">
        <f>IF(B84&lt;&gt;"",IF(B$5="LECTURE",'Exam (LECTURE ONLY)'!N86,IF(B$5="PRACTICUM",OUTPUT!N86,IF(B$5="RESEARCH",OUTPUT!N86,IF(B$5="STUDENT FORMATION",OUTPUT!N86,"")))),"")</f>
        <v/>
      </c>
      <c r="I84" s="137" t="str">
        <f t="shared" si="4"/>
        <v/>
      </c>
      <c r="J84" s="138" t="str">
        <f t="shared" si="5"/>
        <v/>
      </c>
      <c r="K84" s="214" t="str">
        <f>IF(B84&lt;&gt;"",'Database (LECTURE-RES-PRAC)'!BN81, "")</f>
        <v/>
      </c>
      <c r="L84" s="136" t="str">
        <f t="shared" si="6"/>
        <v/>
      </c>
      <c r="M84" s="214" t="str">
        <f>IF(B84&lt;&gt;"",'Database (LECTURE-RES-PRAC)'!BO81, "")</f>
        <v/>
      </c>
      <c r="N84" s="136" t="str">
        <f t="shared" si="7"/>
        <v/>
      </c>
      <c r="O84" s="137" t="str">
        <f t="shared" si="8"/>
        <v/>
      </c>
      <c r="P84" s="207" t="str">
        <f>IF(B84&lt;&gt;"",IF(B$5="LECTURE",'Exam (LECTURE ONLY)'!Y86,IF(B$5="PRACTICUM",OUTPUT!Z86,IF(B$5="RESEARCH",OUTPUT!Z86,IF(B$5="STUDENT FORMATION",OUTPUT!Z86,"")))),"")</f>
        <v/>
      </c>
      <c r="Q84" s="137" t="str">
        <f t="shared" si="9"/>
        <v/>
      </c>
      <c r="R84" s="138" t="str">
        <f t="shared" si="10"/>
        <v/>
      </c>
      <c r="S84" s="214" t="str">
        <f>IF(B84&lt;&gt;"",'Database (LECTURE-RES-PRAC)'!CT81, "")</f>
        <v/>
      </c>
      <c r="T84" s="136" t="str">
        <f t="shared" si="11"/>
        <v/>
      </c>
      <c r="U84" s="214" t="str">
        <f>IF(B84&lt;&gt;"",'Database (LECTURE-RES-PRAC)'!CU81, "")</f>
        <v/>
      </c>
      <c r="V84" s="136" t="str">
        <f t="shared" si="12"/>
        <v/>
      </c>
      <c r="W84" s="137" t="str">
        <f t="shared" si="13"/>
        <v/>
      </c>
      <c r="X84" s="207" t="str">
        <f>IF(B84&lt;&gt;"",IF(B$5="LECTURE",'Exam (LECTURE ONLY)'!AJ86,IF(B$5="PRACTICUM",OUTPUT!AJ86,IF(B$5="RESEARCH",OUTPUT!AJ86,IF(B$5="STUDENT FORMATION",OUTPUT!AJ86,"")))),"")</f>
        <v/>
      </c>
      <c r="Y84" s="137" t="str">
        <f t="shared" si="14"/>
        <v/>
      </c>
      <c r="Z84" s="139" t="str">
        <f t="shared" si="15"/>
        <v/>
      </c>
      <c r="AA84" s="140" t="str">
        <f t="shared" si="16"/>
        <v/>
      </c>
      <c r="AB84" s="213" t="str">
        <f t="shared" si="17"/>
        <v/>
      </c>
    </row>
    <row r="85" spans="1:28" ht="15.75" customHeight="1">
      <c r="A85" s="118" t="str">
        <f>IF(ISBLANK('Database (LECTURE-RES-PRAC)'!A82),"",'Database (LECTURE-RES-PRAC)'!A82)</f>
        <v/>
      </c>
      <c r="B85" s="119" t="str">
        <f>IF(ISBLANK('Database (LECTURE-RES-PRAC)'!B82),"",'Database (LECTURE-RES-PRAC)'!B82)</f>
        <v/>
      </c>
      <c r="C85" s="134" t="str">
        <f>IF(B85&lt;&gt;"",'Database (LECTURE-RES-PRAC)'!AH82, "")</f>
        <v/>
      </c>
      <c r="D85" s="135" t="str">
        <f t="shared" si="1"/>
        <v/>
      </c>
      <c r="E85" s="134" t="str">
        <f>IF(B85&lt;&gt;"",'Database (LECTURE-RES-PRAC)'!AI82,"")</f>
        <v/>
      </c>
      <c r="F85" s="136" t="str">
        <f t="shared" si="2"/>
        <v/>
      </c>
      <c r="G85" s="137" t="str">
        <f t="shared" si="3"/>
        <v/>
      </c>
      <c r="H85" s="207" t="str">
        <f>IF(B85&lt;&gt;"",IF(B$5="LECTURE",'Exam (LECTURE ONLY)'!N87,IF(B$5="PRACTICUM",OUTPUT!N87,IF(B$5="RESEARCH",OUTPUT!N87,IF(B$5="STUDENT FORMATION",OUTPUT!N87,"")))),"")</f>
        <v/>
      </c>
      <c r="I85" s="137" t="str">
        <f t="shared" si="4"/>
        <v/>
      </c>
      <c r="J85" s="138" t="str">
        <f t="shared" si="5"/>
        <v/>
      </c>
      <c r="K85" s="214" t="str">
        <f>IF(B85&lt;&gt;"",'Database (LECTURE-RES-PRAC)'!BN82, "")</f>
        <v/>
      </c>
      <c r="L85" s="136" t="str">
        <f t="shared" si="6"/>
        <v/>
      </c>
      <c r="M85" s="214" t="str">
        <f>IF(B85&lt;&gt;"",'Database (LECTURE-RES-PRAC)'!BO82, "")</f>
        <v/>
      </c>
      <c r="N85" s="136" t="str">
        <f t="shared" si="7"/>
        <v/>
      </c>
      <c r="O85" s="137" t="str">
        <f t="shared" si="8"/>
        <v/>
      </c>
      <c r="P85" s="207" t="str">
        <f>IF(B85&lt;&gt;"",IF(B$5="LECTURE",'Exam (LECTURE ONLY)'!Y87,IF(B$5="PRACTICUM",OUTPUT!Z87,IF(B$5="RESEARCH",OUTPUT!Z87,IF(B$5="STUDENT FORMATION",OUTPUT!Z87,"")))),"")</f>
        <v/>
      </c>
      <c r="Q85" s="137" t="str">
        <f t="shared" si="9"/>
        <v/>
      </c>
      <c r="R85" s="138" t="str">
        <f t="shared" si="10"/>
        <v/>
      </c>
      <c r="S85" s="214" t="str">
        <f>IF(B85&lt;&gt;"",'Database (LECTURE-RES-PRAC)'!CT82, "")</f>
        <v/>
      </c>
      <c r="T85" s="136" t="str">
        <f t="shared" si="11"/>
        <v/>
      </c>
      <c r="U85" s="214" t="str">
        <f>IF(B85&lt;&gt;"",'Database (LECTURE-RES-PRAC)'!CU82, "")</f>
        <v/>
      </c>
      <c r="V85" s="136" t="str">
        <f t="shared" si="12"/>
        <v/>
      </c>
      <c r="W85" s="137" t="str">
        <f t="shared" si="13"/>
        <v/>
      </c>
      <c r="X85" s="207" t="str">
        <f>IF(B85&lt;&gt;"",IF(B$5="LECTURE",'Exam (LECTURE ONLY)'!AJ87,IF(B$5="PRACTICUM",OUTPUT!AJ87,IF(B$5="RESEARCH",OUTPUT!AJ87,IF(B$5="STUDENT FORMATION",OUTPUT!AJ87,"")))),"")</f>
        <v/>
      </c>
      <c r="Y85" s="137" t="str">
        <f t="shared" si="14"/>
        <v/>
      </c>
      <c r="Z85" s="139" t="str">
        <f t="shared" si="15"/>
        <v/>
      </c>
      <c r="AA85" s="140" t="str">
        <f t="shared" si="16"/>
        <v/>
      </c>
      <c r="AB85" s="213" t="str">
        <f t="shared" si="17"/>
        <v/>
      </c>
    </row>
    <row r="86" spans="1:28" ht="15.75" customHeight="1">
      <c r="A86" s="212" t="str">
        <f>IF(ISBLANK('Database (LECTURE-RES-PRAC)'!A83),"",'Database (LECTURE-RES-PRAC)'!A83)</f>
        <v/>
      </c>
      <c r="B86" s="213" t="str">
        <f>IF(ISBLANK('Database (LECTURE-RES-PRAC)'!B83),"",'Database (LECTURE-RES-PRAC)'!B83)</f>
        <v/>
      </c>
      <c r="C86" s="134" t="str">
        <f>IF(B86&lt;&gt;"",'Database (LECTURE-RES-PRAC)'!AH83, "")</f>
        <v/>
      </c>
      <c r="D86" s="135" t="str">
        <f t="shared" si="1"/>
        <v/>
      </c>
      <c r="E86" s="134" t="str">
        <f>IF(B86&lt;&gt;"",'Database (LECTURE-RES-PRAC)'!AI83,"")</f>
        <v/>
      </c>
      <c r="F86" s="136" t="str">
        <f t="shared" si="2"/>
        <v/>
      </c>
      <c r="G86" s="137" t="str">
        <f t="shared" si="3"/>
        <v/>
      </c>
      <c r="H86" s="207" t="str">
        <f>IF(B86&lt;&gt;"",IF(B$5="LECTURE",'Exam (LECTURE ONLY)'!N88,IF(B$5="PRACTICUM",OUTPUT!N88,IF(B$5="RESEARCH",OUTPUT!N88,IF(B$5="STUDENT FORMATION",OUTPUT!N88,"")))),"")</f>
        <v/>
      </c>
      <c r="I86" s="137" t="str">
        <f t="shared" si="4"/>
        <v/>
      </c>
      <c r="J86" s="138" t="str">
        <f t="shared" si="5"/>
        <v/>
      </c>
      <c r="K86" s="214" t="str">
        <f>IF(B86&lt;&gt;"",'Database (LECTURE-RES-PRAC)'!BN83, "")</f>
        <v/>
      </c>
      <c r="L86" s="136" t="str">
        <f t="shared" si="6"/>
        <v/>
      </c>
      <c r="M86" s="214" t="str">
        <f>IF(B86&lt;&gt;"",'Database (LECTURE-RES-PRAC)'!BO83, "")</f>
        <v/>
      </c>
      <c r="N86" s="136" t="str">
        <f t="shared" si="7"/>
        <v/>
      </c>
      <c r="O86" s="137" t="str">
        <f t="shared" si="8"/>
        <v/>
      </c>
      <c r="P86" s="207" t="str">
        <f>IF(B86&lt;&gt;"",IF(B$5="LECTURE",'Exam (LECTURE ONLY)'!Y88,IF(B$5="PRACTICUM",OUTPUT!Z88,IF(B$5="RESEARCH",OUTPUT!Z88,IF(B$5="STUDENT FORMATION",OUTPUT!Z88,"")))),"")</f>
        <v/>
      </c>
      <c r="Q86" s="137" t="str">
        <f t="shared" si="9"/>
        <v/>
      </c>
      <c r="R86" s="138" t="str">
        <f t="shared" si="10"/>
        <v/>
      </c>
      <c r="S86" s="214" t="str">
        <f>IF(B86&lt;&gt;"",'Database (LECTURE-RES-PRAC)'!CT83, "")</f>
        <v/>
      </c>
      <c r="T86" s="136" t="str">
        <f t="shared" si="11"/>
        <v/>
      </c>
      <c r="U86" s="214" t="str">
        <f>IF(B86&lt;&gt;"",'Database (LECTURE-RES-PRAC)'!CU83, "")</f>
        <v/>
      </c>
      <c r="V86" s="136" t="str">
        <f t="shared" si="12"/>
        <v/>
      </c>
      <c r="W86" s="137" t="str">
        <f t="shared" si="13"/>
        <v/>
      </c>
      <c r="X86" s="207" t="str">
        <f>IF(B86&lt;&gt;"",IF(B$5="LECTURE",'Exam (LECTURE ONLY)'!AJ88,IF(B$5="PRACTICUM",OUTPUT!AJ88,IF(B$5="RESEARCH",OUTPUT!AJ88,IF(B$5="STUDENT FORMATION",OUTPUT!AJ88,"")))),"")</f>
        <v/>
      </c>
      <c r="Y86" s="137" t="str">
        <f t="shared" si="14"/>
        <v/>
      </c>
      <c r="Z86" s="139" t="str">
        <f t="shared" si="15"/>
        <v/>
      </c>
      <c r="AA86" s="140" t="str">
        <f t="shared" si="16"/>
        <v/>
      </c>
      <c r="AB86" s="213" t="str">
        <f t="shared" si="17"/>
        <v/>
      </c>
    </row>
    <row r="87" spans="1:28" ht="15.75" customHeight="1">
      <c r="A87" s="118" t="str">
        <f>IF(ISBLANK('Database (LECTURE-RES-PRAC)'!A84),"",'Database (LECTURE-RES-PRAC)'!A84)</f>
        <v/>
      </c>
      <c r="B87" s="119" t="str">
        <f>IF(ISBLANK('Database (LECTURE-RES-PRAC)'!B84),"",'Database (LECTURE-RES-PRAC)'!B84)</f>
        <v/>
      </c>
      <c r="C87" s="134" t="str">
        <f>IF(B87&lt;&gt;"",'Database (LECTURE-RES-PRAC)'!AH84, "")</f>
        <v/>
      </c>
      <c r="D87" s="135" t="str">
        <f t="shared" si="1"/>
        <v/>
      </c>
      <c r="E87" s="134" t="str">
        <f>IF(B87&lt;&gt;"",'Database (LECTURE-RES-PRAC)'!AI84,"")</f>
        <v/>
      </c>
      <c r="F87" s="136" t="str">
        <f t="shared" si="2"/>
        <v/>
      </c>
      <c r="G87" s="137" t="str">
        <f t="shared" si="3"/>
        <v/>
      </c>
      <c r="H87" s="207" t="str">
        <f>IF(B87&lt;&gt;"",IF(B$5="LECTURE",'Exam (LECTURE ONLY)'!N89,IF(B$5="PRACTICUM",OUTPUT!N89,IF(B$5="RESEARCH",OUTPUT!N89,IF(B$5="STUDENT FORMATION",OUTPUT!N89,"")))),"")</f>
        <v/>
      </c>
      <c r="I87" s="137" t="str">
        <f t="shared" si="4"/>
        <v/>
      </c>
      <c r="J87" s="138" t="str">
        <f t="shared" si="5"/>
        <v/>
      </c>
      <c r="K87" s="214" t="str">
        <f>IF(B87&lt;&gt;"",'Database (LECTURE-RES-PRAC)'!BN84, "")</f>
        <v/>
      </c>
      <c r="L87" s="136" t="str">
        <f t="shared" si="6"/>
        <v/>
      </c>
      <c r="M87" s="214" t="str">
        <f>IF(B87&lt;&gt;"",'Database (LECTURE-RES-PRAC)'!BO84, "")</f>
        <v/>
      </c>
      <c r="N87" s="136" t="str">
        <f t="shared" si="7"/>
        <v/>
      </c>
      <c r="O87" s="137" t="str">
        <f t="shared" si="8"/>
        <v/>
      </c>
      <c r="P87" s="207" t="str">
        <f>IF(B87&lt;&gt;"",IF(B$5="LECTURE",'Exam (LECTURE ONLY)'!Y89,IF(B$5="PRACTICUM",OUTPUT!Z89,IF(B$5="RESEARCH",OUTPUT!Z89,IF(B$5="STUDENT FORMATION",OUTPUT!Z89,"")))),"")</f>
        <v/>
      </c>
      <c r="Q87" s="137" t="str">
        <f t="shared" si="9"/>
        <v/>
      </c>
      <c r="R87" s="138" t="str">
        <f t="shared" si="10"/>
        <v/>
      </c>
      <c r="S87" s="214" t="str">
        <f>IF(B87&lt;&gt;"",'Database (LECTURE-RES-PRAC)'!CT84, "")</f>
        <v/>
      </c>
      <c r="T87" s="136" t="str">
        <f t="shared" si="11"/>
        <v/>
      </c>
      <c r="U87" s="214" t="str">
        <f>IF(B87&lt;&gt;"",'Database (LECTURE-RES-PRAC)'!CU84, "")</f>
        <v/>
      </c>
      <c r="V87" s="136" t="str">
        <f t="shared" si="12"/>
        <v/>
      </c>
      <c r="W87" s="137" t="str">
        <f t="shared" si="13"/>
        <v/>
      </c>
      <c r="X87" s="207" t="str">
        <f>IF(B87&lt;&gt;"",IF(B$5="LECTURE",'Exam (LECTURE ONLY)'!AJ89,IF(B$5="PRACTICUM",OUTPUT!AJ89,IF(B$5="RESEARCH",OUTPUT!AJ89,IF(B$5="STUDENT FORMATION",OUTPUT!AJ89,"")))),"")</f>
        <v/>
      </c>
      <c r="Y87" s="137" t="str">
        <f t="shared" si="14"/>
        <v/>
      </c>
      <c r="Z87" s="139" t="str">
        <f t="shared" si="15"/>
        <v/>
      </c>
      <c r="AA87" s="140" t="str">
        <f t="shared" si="16"/>
        <v/>
      </c>
      <c r="AB87" s="213" t="str">
        <f t="shared" si="17"/>
        <v/>
      </c>
    </row>
    <row r="88" spans="1:28" ht="15.75" customHeight="1">
      <c r="A88" s="212" t="str">
        <f>IF(ISBLANK('Database (LECTURE-RES-PRAC)'!A85),"",'Database (LECTURE-RES-PRAC)'!A85)</f>
        <v/>
      </c>
      <c r="B88" s="213" t="str">
        <f>IF(ISBLANK('Database (LECTURE-RES-PRAC)'!B85),"",'Database (LECTURE-RES-PRAC)'!B85)</f>
        <v/>
      </c>
      <c r="C88" s="134" t="str">
        <f>IF(B88&lt;&gt;"",'Database (LECTURE-RES-PRAC)'!AH85, "")</f>
        <v/>
      </c>
      <c r="D88" s="135" t="str">
        <f t="shared" si="1"/>
        <v/>
      </c>
      <c r="E88" s="134" t="str">
        <f>IF(B88&lt;&gt;"",'Database (LECTURE-RES-PRAC)'!AI85,"")</f>
        <v/>
      </c>
      <c r="F88" s="136" t="str">
        <f t="shared" si="2"/>
        <v/>
      </c>
      <c r="G88" s="137" t="str">
        <f t="shared" si="3"/>
        <v/>
      </c>
      <c r="H88" s="207" t="str">
        <f>IF(B88&lt;&gt;"",IF(B$5="LECTURE",'Exam (LECTURE ONLY)'!N90,IF(B$5="PRACTICUM",OUTPUT!N90,IF(B$5="RESEARCH",OUTPUT!N90,IF(B$5="STUDENT FORMATION",OUTPUT!N90,"")))),"")</f>
        <v/>
      </c>
      <c r="I88" s="137" t="str">
        <f t="shared" si="4"/>
        <v/>
      </c>
      <c r="J88" s="138" t="str">
        <f t="shared" si="5"/>
        <v/>
      </c>
      <c r="K88" s="214" t="str">
        <f>IF(B88&lt;&gt;"",'Database (LECTURE-RES-PRAC)'!BN85, "")</f>
        <v/>
      </c>
      <c r="L88" s="136" t="str">
        <f t="shared" si="6"/>
        <v/>
      </c>
      <c r="M88" s="214" t="str">
        <f>IF(B88&lt;&gt;"",'Database (LECTURE-RES-PRAC)'!BO85, "")</f>
        <v/>
      </c>
      <c r="N88" s="136" t="str">
        <f t="shared" si="7"/>
        <v/>
      </c>
      <c r="O88" s="137" t="str">
        <f t="shared" si="8"/>
        <v/>
      </c>
      <c r="P88" s="207" t="str">
        <f>IF(B88&lt;&gt;"",IF(B$5="LECTURE",'Exam (LECTURE ONLY)'!Y90,IF(B$5="PRACTICUM",OUTPUT!Z90,IF(B$5="RESEARCH",OUTPUT!Z90,IF(B$5="STUDENT FORMATION",OUTPUT!Z90,"")))),"")</f>
        <v/>
      </c>
      <c r="Q88" s="137" t="str">
        <f t="shared" si="9"/>
        <v/>
      </c>
      <c r="R88" s="138" t="str">
        <f t="shared" si="10"/>
        <v/>
      </c>
      <c r="S88" s="214" t="str">
        <f>IF(B88&lt;&gt;"",'Database (LECTURE-RES-PRAC)'!CT85, "")</f>
        <v/>
      </c>
      <c r="T88" s="136" t="str">
        <f t="shared" si="11"/>
        <v/>
      </c>
      <c r="U88" s="214" t="str">
        <f>IF(B88&lt;&gt;"",'Database (LECTURE-RES-PRAC)'!CU85, "")</f>
        <v/>
      </c>
      <c r="V88" s="136" t="str">
        <f t="shared" si="12"/>
        <v/>
      </c>
      <c r="W88" s="137" t="str">
        <f t="shared" si="13"/>
        <v/>
      </c>
      <c r="X88" s="207" t="str">
        <f>IF(B88&lt;&gt;"",IF(B$5="LECTURE",'Exam (LECTURE ONLY)'!AJ90,IF(B$5="PRACTICUM",OUTPUT!AJ90,IF(B$5="RESEARCH",OUTPUT!AJ90,IF(B$5="STUDENT FORMATION",OUTPUT!AJ90,"")))),"")</f>
        <v/>
      </c>
      <c r="Y88" s="137" t="str">
        <f t="shared" si="14"/>
        <v/>
      </c>
      <c r="Z88" s="139" t="str">
        <f t="shared" si="15"/>
        <v/>
      </c>
      <c r="AA88" s="140" t="str">
        <f t="shared" si="16"/>
        <v/>
      </c>
      <c r="AB88" s="213" t="str">
        <f t="shared" si="17"/>
        <v/>
      </c>
    </row>
    <row r="89" spans="1:28" ht="15.75" customHeight="1">
      <c r="A89" s="118" t="str">
        <f>IF(ISBLANK('Database (LECTURE-RES-PRAC)'!A86),"",'Database (LECTURE-RES-PRAC)'!A86)</f>
        <v/>
      </c>
      <c r="B89" s="119" t="str">
        <f>IF(ISBLANK('Database (LECTURE-RES-PRAC)'!B86),"",'Database (LECTURE-RES-PRAC)'!B86)</f>
        <v/>
      </c>
      <c r="C89" s="134" t="str">
        <f>IF(B89&lt;&gt;"",'Database (LECTURE-RES-PRAC)'!AH86, "")</f>
        <v/>
      </c>
      <c r="D89" s="135" t="str">
        <f t="shared" si="1"/>
        <v/>
      </c>
      <c r="E89" s="134" t="str">
        <f>IF(B89&lt;&gt;"",'Database (LECTURE-RES-PRAC)'!AI86,"")</f>
        <v/>
      </c>
      <c r="F89" s="136" t="str">
        <f t="shared" si="2"/>
        <v/>
      </c>
      <c r="G89" s="137" t="str">
        <f t="shared" si="3"/>
        <v/>
      </c>
      <c r="H89" s="207" t="str">
        <f>IF(B89&lt;&gt;"",IF(B$5="LECTURE",'Exam (LECTURE ONLY)'!N91,IF(B$5="PRACTICUM",OUTPUT!N91,IF(B$5="RESEARCH",OUTPUT!N91,IF(B$5="STUDENT FORMATION",OUTPUT!N91,"")))),"")</f>
        <v/>
      </c>
      <c r="I89" s="137" t="str">
        <f t="shared" si="4"/>
        <v/>
      </c>
      <c r="J89" s="138" t="str">
        <f t="shared" si="5"/>
        <v/>
      </c>
      <c r="K89" s="214" t="str">
        <f>IF(B89&lt;&gt;"",'Database (LECTURE-RES-PRAC)'!BN86, "")</f>
        <v/>
      </c>
      <c r="L89" s="136" t="str">
        <f t="shared" si="6"/>
        <v/>
      </c>
      <c r="M89" s="214" t="str">
        <f>IF(B89&lt;&gt;"",'Database (LECTURE-RES-PRAC)'!BO86, "")</f>
        <v/>
      </c>
      <c r="N89" s="136" t="str">
        <f t="shared" si="7"/>
        <v/>
      </c>
      <c r="O89" s="137" t="str">
        <f t="shared" si="8"/>
        <v/>
      </c>
      <c r="P89" s="207" t="str">
        <f>IF(B89&lt;&gt;"",IF(B$5="LECTURE",'Exam (LECTURE ONLY)'!Y91,IF(B$5="PRACTICUM",OUTPUT!Z91,IF(B$5="RESEARCH",OUTPUT!Z91,IF(B$5="STUDENT FORMATION",OUTPUT!Z91,"")))),"")</f>
        <v/>
      </c>
      <c r="Q89" s="137" t="str">
        <f t="shared" si="9"/>
        <v/>
      </c>
      <c r="R89" s="138" t="str">
        <f t="shared" si="10"/>
        <v/>
      </c>
      <c r="S89" s="214" t="str">
        <f>IF(B89&lt;&gt;"",'Database (LECTURE-RES-PRAC)'!CT86, "")</f>
        <v/>
      </c>
      <c r="T89" s="136" t="str">
        <f t="shared" si="11"/>
        <v/>
      </c>
      <c r="U89" s="214" t="str">
        <f>IF(B89&lt;&gt;"",'Database (LECTURE-RES-PRAC)'!CU86, "")</f>
        <v/>
      </c>
      <c r="V89" s="136" t="str">
        <f t="shared" si="12"/>
        <v/>
      </c>
      <c r="W89" s="137" t="str">
        <f t="shared" si="13"/>
        <v/>
      </c>
      <c r="X89" s="207" t="str">
        <f>IF(B89&lt;&gt;"",IF(B$5="LECTURE",'Exam (LECTURE ONLY)'!AJ91,IF(B$5="PRACTICUM",OUTPUT!AJ91,IF(B$5="RESEARCH",OUTPUT!AJ91,IF(B$5="STUDENT FORMATION",OUTPUT!AJ91,"")))),"")</f>
        <v/>
      </c>
      <c r="Y89" s="137" t="str">
        <f t="shared" si="14"/>
        <v/>
      </c>
      <c r="Z89" s="139" t="str">
        <f t="shared" si="15"/>
        <v/>
      </c>
      <c r="AA89" s="140" t="str">
        <f t="shared" si="16"/>
        <v/>
      </c>
      <c r="AB89" s="213" t="str">
        <f t="shared" si="17"/>
        <v/>
      </c>
    </row>
    <row r="90" spans="1:28" ht="15.75" customHeight="1">
      <c r="A90" s="212" t="str">
        <f>IF(ISBLANK('Database (LECTURE-RES-PRAC)'!A87),"",'Database (LECTURE-RES-PRAC)'!A87)</f>
        <v/>
      </c>
      <c r="B90" s="213" t="str">
        <f>IF(ISBLANK('Database (LECTURE-RES-PRAC)'!B87),"",'Database (LECTURE-RES-PRAC)'!B87)</f>
        <v/>
      </c>
      <c r="C90" s="134" t="str">
        <f>IF(B90&lt;&gt;"",'Database (LECTURE-RES-PRAC)'!AH87, "")</f>
        <v/>
      </c>
      <c r="D90" s="135" t="str">
        <f t="shared" si="1"/>
        <v/>
      </c>
      <c r="E90" s="134" t="str">
        <f>IF(B90&lt;&gt;"",'Database (LECTURE-RES-PRAC)'!AI87,"")</f>
        <v/>
      </c>
      <c r="F90" s="136" t="str">
        <f t="shared" si="2"/>
        <v/>
      </c>
      <c r="G90" s="137" t="str">
        <f t="shared" si="3"/>
        <v/>
      </c>
      <c r="H90" s="207" t="str">
        <f>IF(B90&lt;&gt;"",IF(B$5="LECTURE",'Exam (LECTURE ONLY)'!N92,IF(B$5="PRACTICUM",OUTPUT!N92,IF(B$5="RESEARCH",OUTPUT!N92,IF(B$5="STUDENT FORMATION",OUTPUT!N92,"")))),"")</f>
        <v/>
      </c>
      <c r="I90" s="137" t="str">
        <f t="shared" si="4"/>
        <v/>
      </c>
      <c r="J90" s="138" t="str">
        <f t="shared" si="5"/>
        <v/>
      </c>
      <c r="K90" s="214" t="str">
        <f>IF(B90&lt;&gt;"",'Database (LECTURE-RES-PRAC)'!BN87, "")</f>
        <v/>
      </c>
      <c r="L90" s="136" t="str">
        <f t="shared" si="6"/>
        <v/>
      </c>
      <c r="M90" s="214" t="str">
        <f>IF(B90&lt;&gt;"",'Database (LECTURE-RES-PRAC)'!BO87, "")</f>
        <v/>
      </c>
      <c r="N90" s="136" t="str">
        <f t="shared" si="7"/>
        <v/>
      </c>
      <c r="O90" s="137" t="str">
        <f t="shared" si="8"/>
        <v/>
      </c>
      <c r="P90" s="207" t="str">
        <f>IF(B90&lt;&gt;"",IF(B$5="LECTURE",'Exam (LECTURE ONLY)'!Y92,IF(B$5="PRACTICUM",OUTPUT!Z92,IF(B$5="RESEARCH",OUTPUT!Z92,IF(B$5="STUDENT FORMATION",OUTPUT!Z92,"")))),"")</f>
        <v/>
      </c>
      <c r="Q90" s="137" t="str">
        <f t="shared" si="9"/>
        <v/>
      </c>
      <c r="R90" s="138" t="str">
        <f t="shared" si="10"/>
        <v/>
      </c>
      <c r="S90" s="214" t="str">
        <f>IF(B90&lt;&gt;"",'Database (LECTURE-RES-PRAC)'!CT87, "")</f>
        <v/>
      </c>
      <c r="T90" s="136" t="str">
        <f t="shared" si="11"/>
        <v/>
      </c>
      <c r="U90" s="214" t="str">
        <f>IF(B90&lt;&gt;"",'Database (LECTURE-RES-PRAC)'!CU87, "")</f>
        <v/>
      </c>
      <c r="V90" s="136" t="str">
        <f t="shared" si="12"/>
        <v/>
      </c>
      <c r="W90" s="137" t="str">
        <f t="shared" si="13"/>
        <v/>
      </c>
      <c r="X90" s="207" t="str">
        <f>IF(B90&lt;&gt;"",IF(B$5="LECTURE",'Exam (LECTURE ONLY)'!AJ92,IF(B$5="PRACTICUM",OUTPUT!AJ92,IF(B$5="RESEARCH",OUTPUT!AJ92,IF(B$5="STUDENT FORMATION",OUTPUT!AJ92,"")))),"")</f>
        <v/>
      </c>
      <c r="Y90" s="137" t="str">
        <f t="shared" si="14"/>
        <v/>
      </c>
      <c r="Z90" s="139" t="str">
        <f t="shared" si="15"/>
        <v/>
      </c>
      <c r="AA90" s="140" t="str">
        <f t="shared" si="16"/>
        <v/>
      </c>
      <c r="AB90" s="213" t="str">
        <f t="shared" si="17"/>
        <v/>
      </c>
    </row>
    <row r="91" spans="1:28" ht="15.75" customHeight="1">
      <c r="A91" s="118" t="str">
        <f>IF(ISBLANK('Database (LECTURE-RES-PRAC)'!A88),"",'Database (LECTURE-RES-PRAC)'!A88)</f>
        <v/>
      </c>
      <c r="B91" s="119" t="str">
        <f>IF(ISBLANK('Database (LECTURE-RES-PRAC)'!B88),"",'Database (LECTURE-RES-PRAC)'!B88)</f>
        <v/>
      </c>
      <c r="C91" s="134" t="str">
        <f>IF(B91&lt;&gt;"",'Database (LECTURE-RES-PRAC)'!AH88, "")</f>
        <v/>
      </c>
      <c r="D91" s="135" t="str">
        <f t="shared" si="1"/>
        <v/>
      </c>
      <c r="E91" s="134" t="str">
        <f>IF(B91&lt;&gt;"",'Database (LECTURE-RES-PRAC)'!AI88,"")</f>
        <v/>
      </c>
      <c r="F91" s="136" t="str">
        <f t="shared" si="2"/>
        <v/>
      </c>
      <c r="G91" s="137" t="str">
        <f t="shared" si="3"/>
        <v/>
      </c>
      <c r="H91" s="207" t="str">
        <f>IF(B91&lt;&gt;"",IF(B$5="LECTURE",'Exam (LECTURE ONLY)'!N93,IF(B$5="PRACTICUM",OUTPUT!N93,IF(B$5="RESEARCH",OUTPUT!N93,IF(B$5="STUDENT FORMATION",OUTPUT!N93,"")))),"")</f>
        <v/>
      </c>
      <c r="I91" s="137" t="str">
        <f t="shared" si="4"/>
        <v/>
      </c>
      <c r="J91" s="138" t="str">
        <f t="shared" si="5"/>
        <v/>
      </c>
      <c r="K91" s="214" t="str">
        <f>IF(B91&lt;&gt;"",'Database (LECTURE-RES-PRAC)'!BN88, "")</f>
        <v/>
      </c>
      <c r="L91" s="136" t="str">
        <f t="shared" si="6"/>
        <v/>
      </c>
      <c r="M91" s="214" t="str">
        <f>IF(B91&lt;&gt;"",'Database (LECTURE-RES-PRAC)'!BO88, "")</f>
        <v/>
      </c>
      <c r="N91" s="136" t="str">
        <f t="shared" si="7"/>
        <v/>
      </c>
      <c r="O91" s="137" t="str">
        <f t="shared" si="8"/>
        <v/>
      </c>
      <c r="P91" s="207" t="str">
        <f>IF(B91&lt;&gt;"",IF(B$5="LECTURE",'Exam (LECTURE ONLY)'!Y93,IF(B$5="PRACTICUM",OUTPUT!Z93,IF(B$5="RESEARCH",OUTPUT!Z93,IF(B$5="STUDENT FORMATION",OUTPUT!Z93,"")))),"")</f>
        <v/>
      </c>
      <c r="Q91" s="137" t="str">
        <f t="shared" si="9"/>
        <v/>
      </c>
      <c r="R91" s="138" t="str">
        <f t="shared" si="10"/>
        <v/>
      </c>
      <c r="S91" s="214" t="str">
        <f>IF(B91&lt;&gt;"",'Database (LECTURE-RES-PRAC)'!CT88, "")</f>
        <v/>
      </c>
      <c r="T91" s="136" t="str">
        <f t="shared" si="11"/>
        <v/>
      </c>
      <c r="U91" s="214" t="str">
        <f>IF(B91&lt;&gt;"",'Database (LECTURE-RES-PRAC)'!CU88, "")</f>
        <v/>
      </c>
      <c r="V91" s="136" t="str">
        <f t="shared" si="12"/>
        <v/>
      </c>
      <c r="W91" s="137" t="str">
        <f t="shared" si="13"/>
        <v/>
      </c>
      <c r="X91" s="207" t="str">
        <f>IF(B91&lt;&gt;"",IF(B$5="LECTURE",'Exam (LECTURE ONLY)'!AJ93,IF(B$5="PRACTICUM",OUTPUT!AJ93,IF(B$5="RESEARCH",OUTPUT!AJ93,IF(B$5="STUDENT FORMATION",OUTPUT!AJ93,"")))),"")</f>
        <v/>
      </c>
      <c r="Y91" s="137" t="str">
        <f t="shared" si="14"/>
        <v/>
      </c>
      <c r="Z91" s="139" t="str">
        <f t="shared" si="15"/>
        <v/>
      </c>
      <c r="AA91" s="140" t="str">
        <f t="shared" si="16"/>
        <v/>
      </c>
      <c r="AB91" s="213" t="str">
        <f t="shared" si="17"/>
        <v/>
      </c>
    </row>
    <row r="92" spans="1:28" ht="15.75" customHeight="1">
      <c r="A92" s="212" t="str">
        <f>IF(ISBLANK('Database (LECTURE-RES-PRAC)'!A89),"",'Database (LECTURE-RES-PRAC)'!A89)</f>
        <v/>
      </c>
      <c r="B92" s="213" t="str">
        <f>IF(ISBLANK('Database (LECTURE-RES-PRAC)'!B89),"",'Database (LECTURE-RES-PRAC)'!B89)</f>
        <v/>
      </c>
      <c r="C92" s="134" t="str">
        <f>IF(B92&lt;&gt;"",'Database (LECTURE-RES-PRAC)'!AH89, "")</f>
        <v/>
      </c>
      <c r="D92" s="135" t="str">
        <f t="shared" si="1"/>
        <v/>
      </c>
      <c r="E92" s="134" t="str">
        <f>IF(B92&lt;&gt;"",'Database (LECTURE-RES-PRAC)'!AI89,"")</f>
        <v/>
      </c>
      <c r="F92" s="136" t="str">
        <f t="shared" si="2"/>
        <v/>
      </c>
      <c r="G92" s="137" t="str">
        <f t="shared" si="3"/>
        <v/>
      </c>
      <c r="H92" s="207" t="str">
        <f>IF(B92&lt;&gt;"",IF(B$5="LECTURE",'Exam (LECTURE ONLY)'!N94,IF(B$5="PRACTICUM",OUTPUT!N94,IF(B$5="RESEARCH",OUTPUT!N94,IF(B$5="STUDENT FORMATION",OUTPUT!N94,"")))),"")</f>
        <v/>
      </c>
      <c r="I92" s="137" t="str">
        <f t="shared" si="4"/>
        <v/>
      </c>
      <c r="J92" s="138" t="str">
        <f t="shared" si="5"/>
        <v/>
      </c>
      <c r="K92" s="214" t="str">
        <f>IF(B92&lt;&gt;"",'Database (LECTURE-RES-PRAC)'!BN89, "")</f>
        <v/>
      </c>
      <c r="L92" s="136" t="str">
        <f t="shared" si="6"/>
        <v/>
      </c>
      <c r="M92" s="214" t="str">
        <f>IF(B92&lt;&gt;"",'Database (LECTURE-RES-PRAC)'!BO89, "")</f>
        <v/>
      </c>
      <c r="N92" s="136" t="str">
        <f t="shared" si="7"/>
        <v/>
      </c>
      <c r="O92" s="137" t="str">
        <f t="shared" si="8"/>
        <v/>
      </c>
      <c r="P92" s="207" t="str">
        <f>IF(B92&lt;&gt;"",IF(B$5="LECTURE",'Exam (LECTURE ONLY)'!Y94,IF(B$5="PRACTICUM",OUTPUT!Z94,IF(B$5="RESEARCH",OUTPUT!Z94,IF(B$5="STUDENT FORMATION",OUTPUT!Z94,"")))),"")</f>
        <v/>
      </c>
      <c r="Q92" s="137" t="str">
        <f t="shared" si="9"/>
        <v/>
      </c>
      <c r="R92" s="138" t="str">
        <f t="shared" si="10"/>
        <v/>
      </c>
      <c r="S92" s="214" t="str">
        <f>IF(B92&lt;&gt;"",'Database (LECTURE-RES-PRAC)'!CT89, "")</f>
        <v/>
      </c>
      <c r="T92" s="136" t="str">
        <f t="shared" si="11"/>
        <v/>
      </c>
      <c r="U92" s="214" t="str">
        <f>IF(B92&lt;&gt;"",'Database (LECTURE-RES-PRAC)'!CU89, "")</f>
        <v/>
      </c>
      <c r="V92" s="136" t="str">
        <f t="shared" si="12"/>
        <v/>
      </c>
      <c r="W92" s="137" t="str">
        <f t="shared" si="13"/>
        <v/>
      </c>
      <c r="X92" s="207" t="str">
        <f>IF(B92&lt;&gt;"",IF(B$5="LECTURE",'Exam (LECTURE ONLY)'!AJ94,IF(B$5="PRACTICUM",OUTPUT!AJ94,IF(B$5="RESEARCH",OUTPUT!AJ94,IF(B$5="STUDENT FORMATION",OUTPUT!AJ94,"")))),"")</f>
        <v/>
      </c>
      <c r="Y92" s="137" t="str">
        <f t="shared" si="14"/>
        <v/>
      </c>
      <c r="Z92" s="139" t="str">
        <f t="shared" si="15"/>
        <v/>
      </c>
      <c r="AA92" s="140" t="str">
        <f t="shared" si="16"/>
        <v/>
      </c>
      <c r="AB92" s="213" t="str">
        <f t="shared" si="17"/>
        <v/>
      </c>
    </row>
    <row r="93" spans="1:28" ht="15.75" customHeight="1">
      <c r="A93" s="118" t="str">
        <f>IF(ISBLANK('Database (LECTURE-RES-PRAC)'!A90),"",'Database (LECTURE-RES-PRAC)'!A90)</f>
        <v/>
      </c>
      <c r="B93" s="119" t="str">
        <f>IF(ISBLANK('Database (LECTURE-RES-PRAC)'!B90),"",'Database (LECTURE-RES-PRAC)'!B90)</f>
        <v/>
      </c>
      <c r="C93" s="134" t="str">
        <f>IF(B93&lt;&gt;"",'Database (LECTURE-RES-PRAC)'!AH90, "")</f>
        <v/>
      </c>
      <c r="D93" s="135" t="str">
        <f t="shared" si="1"/>
        <v/>
      </c>
      <c r="E93" s="134" t="str">
        <f>IF(B93&lt;&gt;"",'Database (LECTURE-RES-PRAC)'!AI90,"")</f>
        <v/>
      </c>
      <c r="F93" s="136" t="str">
        <f t="shared" si="2"/>
        <v/>
      </c>
      <c r="G93" s="137" t="str">
        <f t="shared" si="3"/>
        <v/>
      </c>
      <c r="H93" s="207" t="str">
        <f>IF(B93&lt;&gt;"",IF(B$5="LECTURE",'Exam (LECTURE ONLY)'!N95,IF(B$5="PRACTICUM",OUTPUT!N95,IF(B$5="RESEARCH",OUTPUT!N95,IF(B$5="STUDENT FORMATION",OUTPUT!N95,"")))),"")</f>
        <v/>
      </c>
      <c r="I93" s="137" t="str">
        <f t="shared" si="4"/>
        <v/>
      </c>
      <c r="J93" s="138" t="str">
        <f t="shared" si="5"/>
        <v/>
      </c>
      <c r="K93" s="214" t="str">
        <f>IF(B93&lt;&gt;"",'Database (LECTURE-RES-PRAC)'!BN90, "")</f>
        <v/>
      </c>
      <c r="L93" s="136" t="str">
        <f t="shared" si="6"/>
        <v/>
      </c>
      <c r="M93" s="214" t="str">
        <f>IF(B93&lt;&gt;"",'Database (LECTURE-RES-PRAC)'!BO90, "")</f>
        <v/>
      </c>
      <c r="N93" s="136" t="str">
        <f t="shared" si="7"/>
        <v/>
      </c>
      <c r="O93" s="137" t="str">
        <f t="shared" si="8"/>
        <v/>
      </c>
      <c r="P93" s="207" t="str">
        <f>IF(B93&lt;&gt;"",IF(B$5="LECTURE",'Exam (LECTURE ONLY)'!Y95,IF(B$5="PRACTICUM",OUTPUT!Z95,IF(B$5="RESEARCH",OUTPUT!Z95,IF(B$5="STUDENT FORMATION",OUTPUT!Z95,"")))),"")</f>
        <v/>
      </c>
      <c r="Q93" s="137" t="str">
        <f t="shared" si="9"/>
        <v/>
      </c>
      <c r="R93" s="138" t="str">
        <f t="shared" si="10"/>
        <v/>
      </c>
      <c r="S93" s="214" t="str">
        <f>IF(B93&lt;&gt;"",'Database (LECTURE-RES-PRAC)'!CT90, "")</f>
        <v/>
      </c>
      <c r="T93" s="136" t="str">
        <f t="shared" si="11"/>
        <v/>
      </c>
      <c r="U93" s="214" t="str">
        <f>IF(B93&lt;&gt;"",'Database (LECTURE-RES-PRAC)'!CU90, "")</f>
        <v/>
      </c>
      <c r="V93" s="136" t="str">
        <f t="shared" si="12"/>
        <v/>
      </c>
      <c r="W93" s="137" t="str">
        <f t="shared" si="13"/>
        <v/>
      </c>
      <c r="X93" s="207" t="str">
        <f>IF(B93&lt;&gt;"",IF(B$5="LECTURE",'Exam (LECTURE ONLY)'!AJ95,IF(B$5="PRACTICUM",OUTPUT!AJ95,IF(B$5="RESEARCH",OUTPUT!AJ95,IF(B$5="STUDENT FORMATION",OUTPUT!AJ95,"")))),"")</f>
        <v/>
      </c>
      <c r="Y93" s="137" t="str">
        <f t="shared" si="14"/>
        <v/>
      </c>
      <c r="Z93" s="139" t="str">
        <f t="shared" si="15"/>
        <v/>
      </c>
      <c r="AA93" s="140" t="str">
        <f t="shared" si="16"/>
        <v/>
      </c>
      <c r="AB93" s="213" t="str">
        <f t="shared" si="17"/>
        <v/>
      </c>
    </row>
    <row r="94" spans="1:28" ht="15.75" customHeight="1">
      <c r="A94" s="212" t="str">
        <f>IF(ISBLANK('Database (LECTURE-RES-PRAC)'!A91),"",'Database (LECTURE-RES-PRAC)'!A91)</f>
        <v/>
      </c>
      <c r="B94" s="213" t="str">
        <f>IF(ISBLANK('Database (LECTURE-RES-PRAC)'!B91),"",'Database (LECTURE-RES-PRAC)'!B91)</f>
        <v/>
      </c>
      <c r="C94" s="134" t="str">
        <f>IF(B94&lt;&gt;"",'Database (LECTURE-RES-PRAC)'!AH91, "")</f>
        <v/>
      </c>
      <c r="D94" s="135" t="str">
        <f t="shared" si="1"/>
        <v/>
      </c>
      <c r="E94" s="134" t="str">
        <f>IF(B94&lt;&gt;"",'Database (LECTURE-RES-PRAC)'!AI91,"")</f>
        <v/>
      </c>
      <c r="F94" s="136" t="str">
        <f t="shared" si="2"/>
        <v/>
      </c>
      <c r="G94" s="137" t="str">
        <f t="shared" si="3"/>
        <v/>
      </c>
      <c r="H94" s="207" t="str">
        <f>IF(B94&lt;&gt;"",IF(B$5="LECTURE",'Exam (LECTURE ONLY)'!N96,IF(B$5="PRACTICUM",OUTPUT!N96,IF(B$5="RESEARCH",OUTPUT!N96,IF(B$5="STUDENT FORMATION",OUTPUT!N96,"")))),"")</f>
        <v/>
      </c>
      <c r="I94" s="137" t="str">
        <f t="shared" si="4"/>
        <v/>
      </c>
      <c r="J94" s="138" t="str">
        <f t="shared" si="5"/>
        <v/>
      </c>
      <c r="K94" s="214" t="str">
        <f>IF(B94&lt;&gt;"",'Database (LECTURE-RES-PRAC)'!BN91, "")</f>
        <v/>
      </c>
      <c r="L94" s="136" t="str">
        <f t="shared" si="6"/>
        <v/>
      </c>
      <c r="M94" s="214" t="str">
        <f>IF(B94&lt;&gt;"",'Database (LECTURE-RES-PRAC)'!BO91, "")</f>
        <v/>
      </c>
      <c r="N94" s="136" t="str">
        <f t="shared" si="7"/>
        <v/>
      </c>
      <c r="O94" s="137" t="str">
        <f t="shared" si="8"/>
        <v/>
      </c>
      <c r="P94" s="207" t="str">
        <f>IF(B94&lt;&gt;"",IF(B$5="LECTURE",'Exam (LECTURE ONLY)'!Y96,IF(B$5="PRACTICUM",OUTPUT!Z96,IF(B$5="RESEARCH",OUTPUT!Z96,IF(B$5="STUDENT FORMATION",OUTPUT!Z96,"")))),"")</f>
        <v/>
      </c>
      <c r="Q94" s="137" t="str">
        <f t="shared" si="9"/>
        <v/>
      </c>
      <c r="R94" s="138" t="str">
        <f t="shared" si="10"/>
        <v/>
      </c>
      <c r="S94" s="214" t="str">
        <f>IF(B94&lt;&gt;"",'Database (LECTURE-RES-PRAC)'!CT91, "")</f>
        <v/>
      </c>
      <c r="T94" s="136" t="str">
        <f t="shared" si="11"/>
        <v/>
      </c>
      <c r="U94" s="214" t="str">
        <f>IF(B94&lt;&gt;"",'Database (LECTURE-RES-PRAC)'!CU91, "")</f>
        <v/>
      </c>
      <c r="V94" s="136" t="str">
        <f t="shared" si="12"/>
        <v/>
      </c>
      <c r="W94" s="137" t="str">
        <f t="shared" si="13"/>
        <v/>
      </c>
      <c r="X94" s="207" t="str">
        <f>IF(B94&lt;&gt;"",IF(B$5="LECTURE",'Exam (LECTURE ONLY)'!AJ96,IF(B$5="PRACTICUM",OUTPUT!AJ96,IF(B$5="RESEARCH",OUTPUT!AJ96,IF(B$5="STUDENT FORMATION",OUTPUT!AJ96,"")))),"")</f>
        <v/>
      </c>
      <c r="Y94" s="137" t="str">
        <f t="shared" si="14"/>
        <v/>
      </c>
      <c r="Z94" s="139" t="str">
        <f t="shared" si="15"/>
        <v/>
      </c>
      <c r="AA94" s="140" t="str">
        <f t="shared" si="16"/>
        <v/>
      </c>
      <c r="AB94" s="213" t="str">
        <f t="shared" si="17"/>
        <v/>
      </c>
    </row>
    <row r="95" spans="1:28" ht="15.75" customHeight="1">
      <c r="A95" s="118" t="str">
        <f>IF(ISBLANK('Database (LECTURE-RES-PRAC)'!A92),"",'Database (LECTURE-RES-PRAC)'!A92)</f>
        <v/>
      </c>
      <c r="B95" s="119" t="str">
        <f>IF(ISBLANK('Database (LECTURE-RES-PRAC)'!B92),"",'Database (LECTURE-RES-PRAC)'!B92)</f>
        <v/>
      </c>
      <c r="C95" s="134" t="str">
        <f>IF(B95&lt;&gt;"",'Database (LECTURE-RES-PRAC)'!AH92, "")</f>
        <v/>
      </c>
      <c r="D95" s="135" t="str">
        <f t="shared" si="1"/>
        <v/>
      </c>
      <c r="E95" s="134" t="str">
        <f>IF(B95&lt;&gt;"",'Database (LECTURE-RES-PRAC)'!AI92,"")</f>
        <v/>
      </c>
      <c r="F95" s="136" t="str">
        <f t="shared" si="2"/>
        <v/>
      </c>
      <c r="G95" s="137" t="str">
        <f t="shared" si="3"/>
        <v/>
      </c>
      <c r="H95" s="207" t="str">
        <f>IF(B95&lt;&gt;"",IF(B$5="LECTURE",'Exam (LECTURE ONLY)'!N97,IF(B$5="PRACTICUM",OUTPUT!N97,IF(B$5="RESEARCH",OUTPUT!N97,IF(B$5="STUDENT FORMATION",OUTPUT!N97,"")))),"")</f>
        <v/>
      </c>
      <c r="I95" s="137" t="str">
        <f t="shared" si="4"/>
        <v/>
      </c>
      <c r="J95" s="138" t="str">
        <f t="shared" si="5"/>
        <v/>
      </c>
      <c r="K95" s="214" t="str">
        <f>IF(B95&lt;&gt;"",'Database (LECTURE-RES-PRAC)'!BN92, "")</f>
        <v/>
      </c>
      <c r="L95" s="136" t="str">
        <f t="shared" si="6"/>
        <v/>
      </c>
      <c r="M95" s="214" t="str">
        <f>IF(B95&lt;&gt;"",'Database (LECTURE-RES-PRAC)'!BO92, "")</f>
        <v/>
      </c>
      <c r="N95" s="136" t="str">
        <f t="shared" si="7"/>
        <v/>
      </c>
      <c r="O95" s="137" t="str">
        <f t="shared" si="8"/>
        <v/>
      </c>
      <c r="P95" s="207" t="str">
        <f>IF(B95&lt;&gt;"",IF(B$5="LECTURE",'Exam (LECTURE ONLY)'!Y97,IF(B$5="PRACTICUM",OUTPUT!Z97,IF(B$5="RESEARCH",OUTPUT!Z97,IF(B$5="STUDENT FORMATION",OUTPUT!Z97,"")))),"")</f>
        <v/>
      </c>
      <c r="Q95" s="137" t="str">
        <f t="shared" si="9"/>
        <v/>
      </c>
      <c r="R95" s="138" t="str">
        <f t="shared" si="10"/>
        <v/>
      </c>
      <c r="S95" s="214" t="str">
        <f>IF(B95&lt;&gt;"",'Database (LECTURE-RES-PRAC)'!CT92, "")</f>
        <v/>
      </c>
      <c r="T95" s="136" t="str">
        <f t="shared" si="11"/>
        <v/>
      </c>
      <c r="U95" s="214" t="str">
        <f>IF(B95&lt;&gt;"",'Database (LECTURE-RES-PRAC)'!CU92, "")</f>
        <v/>
      </c>
      <c r="V95" s="136" t="str">
        <f t="shared" si="12"/>
        <v/>
      </c>
      <c r="W95" s="137" t="str">
        <f t="shared" si="13"/>
        <v/>
      </c>
      <c r="X95" s="207" t="str">
        <f>IF(B95&lt;&gt;"",IF(B$5="LECTURE",'Exam (LECTURE ONLY)'!AJ97,IF(B$5="PRACTICUM",OUTPUT!AJ97,IF(B$5="RESEARCH",OUTPUT!AJ97,IF(B$5="STUDENT FORMATION",OUTPUT!AJ97,"")))),"")</f>
        <v/>
      </c>
      <c r="Y95" s="137" t="str">
        <f t="shared" si="14"/>
        <v/>
      </c>
      <c r="Z95" s="139" t="str">
        <f t="shared" si="15"/>
        <v/>
      </c>
      <c r="AA95" s="140" t="str">
        <f t="shared" si="16"/>
        <v/>
      </c>
      <c r="AB95" s="213" t="str">
        <f t="shared" si="17"/>
        <v/>
      </c>
    </row>
    <row r="96" spans="1:28" ht="15.75" customHeight="1">
      <c r="A96" s="212" t="str">
        <f>IF(ISBLANK('Database (LECTURE-RES-PRAC)'!A93),"",'Database (LECTURE-RES-PRAC)'!A93)</f>
        <v/>
      </c>
      <c r="B96" s="213" t="str">
        <f>IF(ISBLANK('Database (LECTURE-RES-PRAC)'!B93),"",'Database (LECTURE-RES-PRAC)'!B93)</f>
        <v/>
      </c>
      <c r="C96" s="134" t="str">
        <f>IF(B96&lt;&gt;"",'Database (LECTURE-RES-PRAC)'!AH93, "")</f>
        <v/>
      </c>
      <c r="D96" s="135" t="str">
        <f t="shared" si="1"/>
        <v/>
      </c>
      <c r="E96" s="134" t="str">
        <f>IF(B96&lt;&gt;"",'Database (LECTURE-RES-PRAC)'!AI93,"")</f>
        <v/>
      </c>
      <c r="F96" s="136" t="str">
        <f t="shared" si="2"/>
        <v/>
      </c>
      <c r="G96" s="137" t="str">
        <f t="shared" si="3"/>
        <v/>
      </c>
      <c r="H96" s="207" t="str">
        <f>IF(B96&lt;&gt;"",IF(B$5="LECTURE",'Exam (LECTURE ONLY)'!N98,IF(B$5="PRACTICUM",OUTPUT!N98,IF(B$5="RESEARCH",OUTPUT!N98,IF(B$5="STUDENT FORMATION",OUTPUT!N98,"")))),"")</f>
        <v/>
      </c>
      <c r="I96" s="137" t="str">
        <f t="shared" si="4"/>
        <v/>
      </c>
      <c r="J96" s="138" t="str">
        <f t="shared" si="5"/>
        <v/>
      </c>
      <c r="K96" s="214" t="str">
        <f>IF(B96&lt;&gt;"",'Database (LECTURE-RES-PRAC)'!BN93, "")</f>
        <v/>
      </c>
      <c r="L96" s="136" t="str">
        <f t="shared" si="6"/>
        <v/>
      </c>
      <c r="M96" s="214" t="str">
        <f>IF(B96&lt;&gt;"",'Database (LECTURE-RES-PRAC)'!BO93, "")</f>
        <v/>
      </c>
      <c r="N96" s="136" t="str">
        <f t="shared" si="7"/>
        <v/>
      </c>
      <c r="O96" s="137" t="str">
        <f t="shared" si="8"/>
        <v/>
      </c>
      <c r="P96" s="207" t="str">
        <f>IF(B96&lt;&gt;"",IF(B$5="LECTURE",'Exam (LECTURE ONLY)'!Y98,IF(B$5="PRACTICUM",OUTPUT!Z98,IF(B$5="RESEARCH",OUTPUT!Z98,IF(B$5="STUDENT FORMATION",OUTPUT!Z98,"")))),"")</f>
        <v/>
      </c>
      <c r="Q96" s="137" t="str">
        <f t="shared" si="9"/>
        <v/>
      </c>
      <c r="R96" s="138" t="str">
        <f t="shared" si="10"/>
        <v/>
      </c>
      <c r="S96" s="214" t="str">
        <f>IF(B96&lt;&gt;"",'Database (LECTURE-RES-PRAC)'!CT93, "")</f>
        <v/>
      </c>
      <c r="T96" s="136" t="str">
        <f t="shared" si="11"/>
        <v/>
      </c>
      <c r="U96" s="214" t="str">
        <f>IF(B96&lt;&gt;"",'Database (LECTURE-RES-PRAC)'!CU93, "")</f>
        <v/>
      </c>
      <c r="V96" s="136" t="str">
        <f t="shared" si="12"/>
        <v/>
      </c>
      <c r="W96" s="137" t="str">
        <f t="shared" si="13"/>
        <v/>
      </c>
      <c r="X96" s="207" t="str">
        <f>IF(B96&lt;&gt;"",IF(B$5="LECTURE",'Exam (LECTURE ONLY)'!AJ98,IF(B$5="PRACTICUM",OUTPUT!AJ98,IF(B$5="RESEARCH",OUTPUT!AJ98,IF(B$5="STUDENT FORMATION",OUTPUT!AJ98,"")))),"")</f>
        <v/>
      </c>
      <c r="Y96" s="137" t="str">
        <f t="shared" si="14"/>
        <v/>
      </c>
      <c r="Z96" s="139" t="str">
        <f t="shared" si="15"/>
        <v/>
      </c>
      <c r="AA96" s="140" t="str">
        <f t="shared" si="16"/>
        <v/>
      </c>
      <c r="AB96" s="213" t="str">
        <f t="shared" si="17"/>
        <v/>
      </c>
    </row>
    <row r="97" spans="1:28" ht="15.75" customHeight="1">
      <c r="A97" s="118" t="str">
        <f>IF(ISBLANK('Database (LECTURE-RES-PRAC)'!A94),"",'Database (LECTURE-RES-PRAC)'!A94)</f>
        <v/>
      </c>
      <c r="B97" s="119" t="str">
        <f>IF(ISBLANK('Database (LECTURE-RES-PRAC)'!B94),"",'Database (LECTURE-RES-PRAC)'!B94)</f>
        <v/>
      </c>
      <c r="C97" s="134" t="str">
        <f>IF(B97&lt;&gt;"",'Database (LECTURE-RES-PRAC)'!AH94, "")</f>
        <v/>
      </c>
      <c r="D97" s="135" t="str">
        <f t="shared" si="1"/>
        <v/>
      </c>
      <c r="E97" s="134" t="str">
        <f>IF(B97&lt;&gt;"",'Database (LECTURE-RES-PRAC)'!AI94,"")</f>
        <v/>
      </c>
      <c r="F97" s="136" t="str">
        <f t="shared" si="2"/>
        <v/>
      </c>
      <c r="G97" s="137" t="str">
        <f t="shared" si="3"/>
        <v/>
      </c>
      <c r="H97" s="207" t="str">
        <f>IF(B97&lt;&gt;"",IF(B$5="LECTURE",'Exam (LECTURE ONLY)'!N99,IF(B$5="PRACTICUM",OUTPUT!N99,IF(B$5="RESEARCH",OUTPUT!N99,IF(B$5="STUDENT FORMATION",OUTPUT!N99,"")))),"")</f>
        <v/>
      </c>
      <c r="I97" s="137" t="str">
        <f t="shared" si="4"/>
        <v/>
      </c>
      <c r="J97" s="138" t="str">
        <f t="shared" si="5"/>
        <v/>
      </c>
      <c r="K97" s="214" t="str">
        <f>IF(B97&lt;&gt;"",'Database (LECTURE-RES-PRAC)'!BN94, "")</f>
        <v/>
      </c>
      <c r="L97" s="136" t="str">
        <f t="shared" si="6"/>
        <v/>
      </c>
      <c r="M97" s="214" t="str">
        <f>IF(B97&lt;&gt;"",'Database (LECTURE-RES-PRAC)'!BO94, "")</f>
        <v/>
      </c>
      <c r="N97" s="136" t="str">
        <f t="shared" si="7"/>
        <v/>
      </c>
      <c r="O97" s="137" t="str">
        <f t="shared" si="8"/>
        <v/>
      </c>
      <c r="P97" s="207" t="str">
        <f>IF(B97&lt;&gt;"",IF(B$5="LECTURE",'Exam (LECTURE ONLY)'!Y99,IF(B$5="PRACTICUM",OUTPUT!Z99,IF(B$5="RESEARCH",OUTPUT!Z99,IF(B$5="STUDENT FORMATION",OUTPUT!Z99,"")))),"")</f>
        <v/>
      </c>
      <c r="Q97" s="137" t="str">
        <f t="shared" si="9"/>
        <v/>
      </c>
      <c r="R97" s="138" t="str">
        <f t="shared" si="10"/>
        <v/>
      </c>
      <c r="S97" s="214" t="str">
        <f>IF(B97&lt;&gt;"",'Database (LECTURE-RES-PRAC)'!CT94, "")</f>
        <v/>
      </c>
      <c r="T97" s="136" t="str">
        <f t="shared" si="11"/>
        <v/>
      </c>
      <c r="U97" s="214" t="str">
        <f>IF(B97&lt;&gt;"",'Database (LECTURE-RES-PRAC)'!CU94, "")</f>
        <v/>
      </c>
      <c r="V97" s="136" t="str">
        <f t="shared" si="12"/>
        <v/>
      </c>
      <c r="W97" s="137" t="str">
        <f t="shared" si="13"/>
        <v/>
      </c>
      <c r="X97" s="207" t="str">
        <f>IF(B97&lt;&gt;"",IF(B$5="LECTURE",'Exam (LECTURE ONLY)'!AJ99,IF(B$5="PRACTICUM",OUTPUT!AJ99,IF(B$5="RESEARCH",OUTPUT!AJ99,IF(B$5="STUDENT FORMATION",OUTPUT!AJ99,"")))),"")</f>
        <v/>
      </c>
      <c r="Y97" s="137" t="str">
        <f t="shared" si="14"/>
        <v/>
      </c>
      <c r="Z97" s="139" t="str">
        <f t="shared" si="15"/>
        <v/>
      </c>
      <c r="AA97" s="140" t="str">
        <f t="shared" si="16"/>
        <v/>
      </c>
      <c r="AB97" s="213" t="str">
        <f t="shared" si="17"/>
        <v/>
      </c>
    </row>
    <row r="98" spans="1:28" ht="15.75" customHeight="1">
      <c r="A98" s="212" t="str">
        <f>IF(ISBLANK('Database (LECTURE-RES-PRAC)'!A95),"",'Database (LECTURE-RES-PRAC)'!A95)</f>
        <v/>
      </c>
      <c r="B98" s="213" t="str">
        <f>IF(ISBLANK('Database (LECTURE-RES-PRAC)'!B95),"",'Database (LECTURE-RES-PRAC)'!B95)</f>
        <v/>
      </c>
      <c r="C98" s="134" t="str">
        <f>IF(B98&lt;&gt;"",'Database (LECTURE-RES-PRAC)'!AH95, "")</f>
        <v/>
      </c>
      <c r="D98" s="135" t="str">
        <f t="shared" si="1"/>
        <v/>
      </c>
      <c r="E98" s="134" t="str">
        <f>IF(B98&lt;&gt;"",'Database (LECTURE-RES-PRAC)'!AI95,"")</f>
        <v/>
      </c>
      <c r="F98" s="136" t="str">
        <f t="shared" si="2"/>
        <v/>
      </c>
      <c r="G98" s="137" t="str">
        <f t="shared" si="3"/>
        <v/>
      </c>
      <c r="H98" s="207" t="str">
        <f>IF(B98&lt;&gt;"",IF(B$5="LECTURE",'Exam (LECTURE ONLY)'!N100,IF(B$5="PRACTICUM",OUTPUT!N100,IF(B$5="RESEARCH",OUTPUT!N100,IF(B$5="STUDENT FORMATION",OUTPUT!N100,"")))),"")</f>
        <v/>
      </c>
      <c r="I98" s="137" t="str">
        <f t="shared" si="4"/>
        <v/>
      </c>
      <c r="J98" s="138" t="str">
        <f t="shared" si="5"/>
        <v/>
      </c>
      <c r="K98" s="214" t="str">
        <f>IF(B98&lt;&gt;"",'Database (LECTURE-RES-PRAC)'!BN95, "")</f>
        <v/>
      </c>
      <c r="L98" s="136" t="str">
        <f t="shared" si="6"/>
        <v/>
      </c>
      <c r="M98" s="214" t="str">
        <f>IF(B98&lt;&gt;"",'Database (LECTURE-RES-PRAC)'!BO95, "")</f>
        <v/>
      </c>
      <c r="N98" s="136" t="str">
        <f t="shared" si="7"/>
        <v/>
      </c>
      <c r="O98" s="137" t="str">
        <f t="shared" si="8"/>
        <v/>
      </c>
      <c r="P98" s="207" t="str">
        <f>IF(B98&lt;&gt;"",IF(B$5="LECTURE",'Exam (LECTURE ONLY)'!Y100,IF(B$5="PRACTICUM",OUTPUT!Z100,IF(B$5="RESEARCH",OUTPUT!Z100,IF(B$5="STUDENT FORMATION",OUTPUT!Z100,"")))),"")</f>
        <v/>
      </c>
      <c r="Q98" s="137" t="str">
        <f t="shared" si="9"/>
        <v/>
      </c>
      <c r="R98" s="138" t="str">
        <f t="shared" si="10"/>
        <v/>
      </c>
      <c r="S98" s="214" t="str">
        <f>IF(B98&lt;&gt;"",'Database (LECTURE-RES-PRAC)'!CT95, "")</f>
        <v/>
      </c>
      <c r="T98" s="136" t="str">
        <f t="shared" si="11"/>
        <v/>
      </c>
      <c r="U98" s="214" t="str">
        <f>IF(B98&lt;&gt;"",'Database (LECTURE-RES-PRAC)'!CU95, "")</f>
        <v/>
      </c>
      <c r="V98" s="136" t="str">
        <f t="shared" si="12"/>
        <v/>
      </c>
      <c r="W98" s="137" t="str">
        <f t="shared" si="13"/>
        <v/>
      </c>
      <c r="X98" s="207" t="str">
        <f>IF(B98&lt;&gt;"",IF(B$5="LECTURE",'Exam (LECTURE ONLY)'!AJ100,IF(B$5="PRACTICUM",OUTPUT!AJ100,IF(B$5="RESEARCH",OUTPUT!AJ100,IF(B$5="STUDENT FORMATION",OUTPUT!AJ100,"")))),"")</f>
        <v/>
      </c>
      <c r="Y98" s="137" t="str">
        <f t="shared" si="14"/>
        <v/>
      </c>
      <c r="Z98" s="139" t="str">
        <f t="shared" si="15"/>
        <v/>
      </c>
      <c r="AA98" s="140" t="str">
        <f t="shared" si="16"/>
        <v/>
      </c>
      <c r="AB98" s="213" t="str">
        <f t="shared" si="17"/>
        <v/>
      </c>
    </row>
    <row r="99" spans="1:28" ht="15.75" customHeight="1">
      <c r="A99" s="118" t="str">
        <f>IF(ISBLANK('Database (LECTURE-RES-PRAC)'!A96),"",'Database (LECTURE-RES-PRAC)'!A96)</f>
        <v/>
      </c>
      <c r="B99" s="119" t="str">
        <f>IF(ISBLANK('Database (LECTURE-RES-PRAC)'!B96),"",'Database (LECTURE-RES-PRAC)'!B96)</f>
        <v/>
      </c>
      <c r="C99" s="134" t="str">
        <f>IF(B99&lt;&gt;"",'Database (LECTURE-RES-PRAC)'!AH96, "")</f>
        <v/>
      </c>
      <c r="D99" s="135" t="str">
        <f t="shared" si="1"/>
        <v/>
      </c>
      <c r="E99" s="134" t="str">
        <f>IF(B99&lt;&gt;"",'Database (LECTURE-RES-PRAC)'!AI96,"")</f>
        <v/>
      </c>
      <c r="F99" s="136" t="str">
        <f t="shared" si="2"/>
        <v/>
      </c>
      <c r="G99" s="137" t="str">
        <f t="shared" si="3"/>
        <v/>
      </c>
      <c r="H99" s="207" t="str">
        <f>IF(B99&lt;&gt;"",IF(B$5="LECTURE",'Exam (LECTURE ONLY)'!N101,IF(B$5="PRACTICUM",OUTPUT!N101,IF(B$5="RESEARCH",OUTPUT!N101,IF(B$5="STUDENT FORMATION",OUTPUT!N101,"")))),"")</f>
        <v/>
      </c>
      <c r="I99" s="137" t="str">
        <f t="shared" si="4"/>
        <v/>
      </c>
      <c r="J99" s="138" t="str">
        <f t="shared" si="5"/>
        <v/>
      </c>
      <c r="K99" s="214" t="str">
        <f>IF(B99&lt;&gt;"",'Database (LECTURE-RES-PRAC)'!BN96, "")</f>
        <v/>
      </c>
      <c r="L99" s="136" t="str">
        <f t="shared" si="6"/>
        <v/>
      </c>
      <c r="M99" s="214" t="str">
        <f>IF(B99&lt;&gt;"",'Database (LECTURE-RES-PRAC)'!BO96, "")</f>
        <v/>
      </c>
      <c r="N99" s="136" t="str">
        <f t="shared" si="7"/>
        <v/>
      </c>
      <c r="O99" s="137" t="str">
        <f t="shared" si="8"/>
        <v/>
      </c>
      <c r="P99" s="207" t="str">
        <f>IF(B99&lt;&gt;"",IF(B$5="LECTURE",'Exam (LECTURE ONLY)'!Y101,IF(B$5="PRACTICUM",OUTPUT!Z101,IF(B$5="RESEARCH",OUTPUT!Z101,IF(B$5="STUDENT FORMATION",OUTPUT!Z101,"")))),"")</f>
        <v/>
      </c>
      <c r="Q99" s="137" t="str">
        <f t="shared" si="9"/>
        <v/>
      </c>
      <c r="R99" s="138" t="str">
        <f t="shared" si="10"/>
        <v/>
      </c>
      <c r="S99" s="214" t="str">
        <f>IF(B99&lt;&gt;"",'Database (LECTURE-RES-PRAC)'!CT96, "")</f>
        <v/>
      </c>
      <c r="T99" s="136" t="str">
        <f t="shared" si="11"/>
        <v/>
      </c>
      <c r="U99" s="214" t="str">
        <f>IF(B99&lt;&gt;"",'Database (LECTURE-RES-PRAC)'!CU96, "")</f>
        <v/>
      </c>
      <c r="V99" s="136" t="str">
        <f t="shared" si="12"/>
        <v/>
      </c>
      <c r="W99" s="137" t="str">
        <f t="shared" si="13"/>
        <v/>
      </c>
      <c r="X99" s="207" t="str">
        <f>IF(B99&lt;&gt;"",IF(B$5="LECTURE",'Exam (LECTURE ONLY)'!AJ101,IF(B$5="PRACTICUM",OUTPUT!AJ101,IF(B$5="RESEARCH",OUTPUT!AJ101,IF(B$5="STUDENT FORMATION",OUTPUT!AJ101,"")))),"")</f>
        <v/>
      </c>
      <c r="Y99" s="137" t="str">
        <f t="shared" si="14"/>
        <v/>
      </c>
      <c r="Z99" s="139" t="str">
        <f t="shared" si="15"/>
        <v/>
      </c>
      <c r="AA99" s="140" t="str">
        <f t="shared" si="16"/>
        <v/>
      </c>
      <c r="AB99" s="213" t="str">
        <f t="shared" si="17"/>
        <v/>
      </c>
    </row>
    <row r="100" spans="1:28" ht="15.75" customHeight="1">
      <c r="A100" s="212" t="str">
        <f>IF(ISBLANK('Database (LECTURE-RES-PRAC)'!A97),"",'Database (LECTURE-RES-PRAC)'!A97)</f>
        <v/>
      </c>
      <c r="B100" s="213" t="str">
        <f>IF(ISBLANK('Database (LECTURE-RES-PRAC)'!B97),"",'Database (LECTURE-RES-PRAC)'!B97)</f>
        <v/>
      </c>
      <c r="C100" s="134" t="str">
        <f>IF(B100&lt;&gt;"",'Database (LECTURE-RES-PRAC)'!AH97, "")</f>
        <v/>
      </c>
      <c r="D100" s="135" t="str">
        <f t="shared" si="1"/>
        <v/>
      </c>
      <c r="E100" s="134" t="str">
        <f>IF(B100&lt;&gt;"",'Database (LECTURE-RES-PRAC)'!AI97,"")</f>
        <v/>
      </c>
      <c r="F100" s="136" t="str">
        <f t="shared" si="2"/>
        <v/>
      </c>
      <c r="G100" s="137" t="str">
        <f t="shared" si="3"/>
        <v/>
      </c>
      <c r="H100" s="207" t="str">
        <f>IF(B100&lt;&gt;"",IF(B$5="LECTURE",'Exam (LECTURE ONLY)'!N102,IF(B$5="PRACTICUM",OUTPUT!N102,IF(B$5="RESEARCH",OUTPUT!N102,IF(B$5="STUDENT FORMATION",OUTPUT!N102,"")))),"")</f>
        <v/>
      </c>
      <c r="I100" s="137" t="str">
        <f t="shared" si="4"/>
        <v/>
      </c>
      <c r="J100" s="138" t="str">
        <f t="shared" si="5"/>
        <v/>
      </c>
      <c r="K100" s="214" t="str">
        <f>IF(B100&lt;&gt;"",'Database (LECTURE-RES-PRAC)'!BN97, "")</f>
        <v/>
      </c>
      <c r="L100" s="136" t="str">
        <f t="shared" si="6"/>
        <v/>
      </c>
      <c r="M100" s="214" t="str">
        <f>IF(B100&lt;&gt;"",'Database (LECTURE-RES-PRAC)'!BO97, "")</f>
        <v/>
      </c>
      <c r="N100" s="136" t="str">
        <f t="shared" si="7"/>
        <v/>
      </c>
      <c r="O100" s="137" t="str">
        <f t="shared" si="8"/>
        <v/>
      </c>
      <c r="P100" s="207" t="str">
        <f>IF(B100&lt;&gt;"",IF(B$5="LECTURE",'Exam (LECTURE ONLY)'!Y102,IF(B$5="PRACTICUM",OUTPUT!Z102,IF(B$5="RESEARCH",OUTPUT!Z102,IF(B$5="STUDENT FORMATION",OUTPUT!Z102,"")))),"")</f>
        <v/>
      </c>
      <c r="Q100" s="137" t="str">
        <f t="shared" si="9"/>
        <v/>
      </c>
      <c r="R100" s="138" t="str">
        <f t="shared" si="10"/>
        <v/>
      </c>
      <c r="S100" s="214" t="str">
        <f>IF(B100&lt;&gt;"",'Database (LECTURE-RES-PRAC)'!CT97, "")</f>
        <v/>
      </c>
      <c r="T100" s="136" t="str">
        <f t="shared" si="11"/>
        <v/>
      </c>
      <c r="U100" s="214" t="str">
        <f>IF(B100&lt;&gt;"",'Database (LECTURE-RES-PRAC)'!CU97, "")</f>
        <v/>
      </c>
      <c r="V100" s="136" t="str">
        <f t="shared" si="12"/>
        <v/>
      </c>
      <c r="W100" s="137" t="str">
        <f t="shared" si="13"/>
        <v/>
      </c>
      <c r="X100" s="207" t="str">
        <f>IF(B100&lt;&gt;"",IF(B$5="LECTURE",'Exam (LECTURE ONLY)'!AJ102,IF(B$5="PRACTICUM",OUTPUT!AJ102,IF(B$5="RESEARCH",OUTPUT!AJ102,IF(B$5="STUDENT FORMATION",OUTPUT!AJ102,"")))),"")</f>
        <v/>
      </c>
      <c r="Y100" s="137" t="str">
        <f t="shared" si="14"/>
        <v/>
      </c>
      <c r="Z100" s="139" t="str">
        <f t="shared" si="15"/>
        <v/>
      </c>
      <c r="AA100" s="140" t="str">
        <f t="shared" si="16"/>
        <v/>
      </c>
      <c r="AB100" s="213" t="str">
        <f t="shared" si="17"/>
        <v/>
      </c>
    </row>
    <row r="101" spans="1:28" ht="15.75" customHeight="1">
      <c r="A101" s="118" t="str">
        <f>IF(ISBLANK('Database (LECTURE-RES-PRAC)'!A98),"",'Database (LECTURE-RES-PRAC)'!A98)</f>
        <v/>
      </c>
      <c r="B101" s="119" t="str">
        <f>IF(ISBLANK('Database (LECTURE-RES-PRAC)'!B98),"",'Database (LECTURE-RES-PRAC)'!B98)</f>
        <v/>
      </c>
      <c r="C101" s="134" t="str">
        <f>IF(B101&lt;&gt;"",'Database (LECTURE-RES-PRAC)'!AH98, "")</f>
        <v/>
      </c>
      <c r="D101" s="135" t="str">
        <f t="shared" si="1"/>
        <v/>
      </c>
      <c r="E101" s="134" t="str">
        <f>IF(B101&lt;&gt;"",'Database (LECTURE-RES-PRAC)'!AI98,"")</f>
        <v/>
      </c>
      <c r="F101" s="136" t="str">
        <f t="shared" si="2"/>
        <v/>
      </c>
      <c r="G101" s="137" t="str">
        <f t="shared" si="3"/>
        <v/>
      </c>
      <c r="H101" s="207" t="str">
        <f>IF(B101&lt;&gt;"",IF(B$5="LECTURE",'Exam (LECTURE ONLY)'!N103,IF(B$5="PRACTICUM",OUTPUT!N103,IF(B$5="RESEARCH",OUTPUT!N103,IF(B$5="STUDENT FORMATION",OUTPUT!N103,"")))),"")</f>
        <v/>
      </c>
      <c r="I101" s="137" t="str">
        <f t="shared" si="4"/>
        <v/>
      </c>
      <c r="J101" s="138" t="str">
        <f t="shared" si="5"/>
        <v/>
      </c>
      <c r="K101" s="214" t="str">
        <f>IF(B101&lt;&gt;"",'Database (LECTURE-RES-PRAC)'!BN98, "")</f>
        <v/>
      </c>
      <c r="L101" s="136" t="str">
        <f t="shared" si="6"/>
        <v/>
      </c>
      <c r="M101" s="214" t="str">
        <f>IF(B101&lt;&gt;"",'Database (LECTURE-RES-PRAC)'!BO98, "")</f>
        <v/>
      </c>
      <c r="N101" s="136" t="str">
        <f t="shared" si="7"/>
        <v/>
      </c>
      <c r="O101" s="137" t="str">
        <f t="shared" si="8"/>
        <v/>
      </c>
      <c r="P101" s="207" t="str">
        <f>IF(B101&lt;&gt;"",IF(B$5="LECTURE",'Exam (LECTURE ONLY)'!Y103,IF(B$5="PRACTICUM",OUTPUT!Z103,IF(B$5="RESEARCH",OUTPUT!Z103,IF(B$5="STUDENT FORMATION",OUTPUT!Z103,"")))),"")</f>
        <v/>
      </c>
      <c r="Q101" s="137" t="str">
        <f t="shared" si="9"/>
        <v/>
      </c>
      <c r="R101" s="138" t="str">
        <f t="shared" si="10"/>
        <v/>
      </c>
      <c r="S101" s="214" t="str">
        <f>IF(B101&lt;&gt;"",'Database (LECTURE-RES-PRAC)'!CT98, "")</f>
        <v/>
      </c>
      <c r="T101" s="136" t="str">
        <f t="shared" si="11"/>
        <v/>
      </c>
      <c r="U101" s="214" t="str">
        <f>IF(B101&lt;&gt;"",'Database (LECTURE-RES-PRAC)'!CU98, "")</f>
        <v/>
      </c>
      <c r="V101" s="136" t="str">
        <f t="shared" si="12"/>
        <v/>
      </c>
      <c r="W101" s="137" t="str">
        <f t="shared" si="13"/>
        <v/>
      </c>
      <c r="X101" s="207" t="str">
        <f>IF(B101&lt;&gt;"",IF(B$5="LECTURE",'Exam (LECTURE ONLY)'!AJ103,IF(B$5="PRACTICUM",OUTPUT!AJ103,IF(B$5="RESEARCH",OUTPUT!AJ103,IF(B$5="STUDENT FORMATION",OUTPUT!AJ103,"")))),"")</f>
        <v/>
      </c>
      <c r="Y101" s="137" t="str">
        <f t="shared" si="14"/>
        <v/>
      </c>
      <c r="Z101" s="139" t="str">
        <f t="shared" si="15"/>
        <v/>
      </c>
      <c r="AA101" s="140" t="str">
        <f t="shared" si="16"/>
        <v/>
      </c>
      <c r="AB101" s="213" t="str">
        <f t="shared" si="17"/>
        <v/>
      </c>
    </row>
    <row r="102" spans="1:28" ht="15.75" customHeight="1">
      <c r="A102" s="212" t="str">
        <f>IF(ISBLANK('Database (LECTURE-RES-PRAC)'!A99),"",'Database (LECTURE-RES-PRAC)'!A99)</f>
        <v/>
      </c>
      <c r="B102" s="213" t="str">
        <f>IF(ISBLANK('Database (LECTURE-RES-PRAC)'!B99),"",'Database (LECTURE-RES-PRAC)'!B99)</f>
        <v/>
      </c>
      <c r="C102" s="134" t="str">
        <f>IF(B102&lt;&gt;"",'Database (LECTURE-RES-PRAC)'!AH99, "")</f>
        <v/>
      </c>
      <c r="D102" s="135" t="str">
        <f t="shared" si="1"/>
        <v/>
      </c>
      <c r="E102" s="134" t="str">
        <f>IF(B102&lt;&gt;"",'Database (LECTURE-RES-PRAC)'!AI99,"")</f>
        <v/>
      </c>
      <c r="F102" s="136" t="str">
        <f t="shared" si="2"/>
        <v/>
      </c>
      <c r="G102" s="137" t="str">
        <f t="shared" si="3"/>
        <v/>
      </c>
      <c r="H102" s="207" t="str">
        <f>IF(B102&lt;&gt;"",IF(B$5="LECTURE",'Exam (LECTURE ONLY)'!N104,IF(B$5="PRACTICUM",OUTPUT!N104,IF(B$5="RESEARCH",OUTPUT!N104,IF(B$5="STUDENT FORMATION",OUTPUT!N104,"")))),"")</f>
        <v/>
      </c>
      <c r="I102" s="137" t="str">
        <f t="shared" si="4"/>
        <v/>
      </c>
      <c r="J102" s="138" t="str">
        <f t="shared" si="5"/>
        <v/>
      </c>
      <c r="K102" s="214" t="str">
        <f>IF(B102&lt;&gt;"",'Database (LECTURE-RES-PRAC)'!BN99, "")</f>
        <v/>
      </c>
      <c r="L102" s="136" t="str">
        <f t="shared" si="6"/>
        <v/>
      </c>
      <c r="M102" s="214" t="str">
        <f>IF(B102&lt;&gt;"",'Database (LECTURE-RES-PRAC)'!BO99, "")</f>
        <v/>
      </c>
      <c r="N102" s="136" t="str">
        <f t="shared" si="7"/>
        <v/>
      </c>
      <c r="O102" s="137" t="str">
        <f t="shared" si="8"/>
        <v/>
      </c>
      <c r="P102" s="207" t="str">
        <f>IF(B102&lt;&gt;"",IF(B$5="LECTURE",'Exam (LECTURE ONLY)'!Y104,IF(B$5="PRACTICUM",OUTPUT!Z104,IF(B$5="RESEARCH",OUTPUT!Z104,IF(B$5="STUDENT FORMATION",OUTPUT!Z104,"")))),"")</f>
        <v/>
      </c>
      <c r="Q102" s="137" t="str">
        <f t="shared" si="9"/>
        <v/>
      </c>
      <c r="R102" s="138" t="str">
        <f t="shared" si="10"/>
        <v/>
      </c>
      <c r="S102" s="214" t="str">
        <f>IF(B102&lt;&gt;"",'Database (LECTURE-RES-PRAC)'!CT99, "")</f>
        <v/>
      </c>
      <c r="T102" s="136" t="str">
        <f t="shared" si="11"/>
        <v/>
      </c>
      <c r="U102" s="214" t="str">
        <f>IF(B102&lt;&gt;"",'Database (LECTURE-RES-PRAC)'!CU99, "")</f>
        <v/>
      </c>
      <c r="V102" s="136" t="str">
        <f t="shared" si="12"/>
        <v/>
      </c>
      <c r="W102" s="137" t="str">
        <f t="shared" si="13"/>
        <v/>
      </c>
      <c r="X102" s="207" t="str">
        <f>IF(B102&lt;&gt;"",IF(B$5="LECTURE",'Exam (LECTURE ONLY)'!AJ104,IF(B$5="PRACTICUM",OUTPUT!AJ104,IF(B$5="RESEARCH",OUTPUT!AJ104,IF(B$5="STUDENT FORMATION",OUTPUT!AJ104,"")))),"")</f>
        <v/>
      </c>
      <c r="Y102" s="137" t="str">
        <f t="shared" si="14"/>
        <v/>
      </c>
      <c r="Z102" s="139" t="str">
        <f t="shared" si="15"/>
        <v/>
      </c>
      <c r="AA102" s="140" t="str">
        <f t="shared" si="16"/>
        <v/>
      </c>
      <c r="AB102" s="213" t="str">
        <f t="shared" si="17"/>
        <v/>
      </c>
    </row>
    <row r="103" spans="1:28" ht="15.75" customHeight="1">
      <c r="A103" s="118" t="str">
        <f>IF(ISBLANK('Database (LECTURE-RES-PRAC)'!A100),"",'Database (LECTURE-RES-PRAC)'!A100)</f>
        <v/>
      </c>
      <c r="B103" s="119" t="str">
        <f>IF(ISBLANK('Database (LECTURE-RES-PRAC)'!B100),"",'Database (LECTURE-RES-PRAC)'!B100)</f>
        <v/>
      </c>
      <c r="C103" s="134" t="str">
        <f>IF(B103&lt;&gt;"",'Database (LECTURE-RES-PRAC)'!AH100, "")</f>
        <v/>
      </c>
      <c r="D103" s="135" t="str">
        <f t="shared" si="1"/>
        <v/>
      </c>
      <c r="E103" s="134" t="str">
        <f>IF(B103&lt;&gt;"",'Database (LECTURE-RES-PRAC)'!AI100,"")</f>
        <v/>
      </c>
      <c r="F103" s="136" t="str">
        <f t="shared" si="2"/>
        <v/>
      </c>
      <c r="G103" s="137" t="str">
        <f t="shared" si="3"/>
        <v/>
      </c>
      <c r="H103" s="207" t="str">
        <f>IF(B103&lt;&gt;"",IF(B$5="LECTURE",'Exam (LECTURE ONLY)'!N105,IF(B$5="PRACTICUM",OUTPUT!N105,IF(B$5="RESEARCH",OUTPUT!N105,IF(B$5="STUDENT FORMATION",OUTPUT!N105,"")))),"")</f>
        <v/>
      </c>
      <c r="I103" s="137" t="str">
        <f t="shared" si="4"/>
        <v/>
      </c>
      <c r="J103" s="138" t="str">
        <f t="shared" si="5"/>
        <v/>
      </c>
      <c r="K103" s="214" t="str">
        <f>IF(B103&lt;&gt;"",'Database (LECTURE-RES-PRAC)'!BN100, "")</f>
        <v/>
      </c>
      <c r="L103" s="136" t="str">
        <f t="shared" si="6"/>
        <v/>
      </c>
      <c r="M103" s="214" t="str">
        <f>IF(B103&lt;&gt;"",'Database (LECTURE-RES-PRAC)'!BO100, "")</f>
        <v/>
      </c>
      <c r="N103" s="136" t="str">
        <f t="shared" si="7"/>
        <v/>
      </c>
      <c r="O103" s="137" t="str">
        <f t="shared" si="8"/>
        <v/>
      </c>
      <c r="P103" s="207" t="str">
        <f>IF(B103&lt;&gt;"",IF(B$5="LECTURE",'Exam (LECTURE ONLY)'!Y105,IF(B$5="PRACTICUM",OUTPUT!Z105,IF(B$5="RESEARCH",OUTPUT!Z105,IF(B$5="STUDENT FORMATION",OUTPUT!Z105,"")))),"")</f>
        <v/>
      </c>
      <c r="Q103" s="137" t="str">
        <f t="shared" si="9"/>
        <v/>
      </c>
      <c r="R103" s="138" t="str">
        <f t="shared" si="10"/>
        <v/>
      </c>
      <c r="S103" s="214" t="str">
        <f>IF(B103&lt;&gt;"",'Database (LECTURE-RES-PRAC)'!CT100, "")</f>
        <v/>
      </c>
      <c r="T103" s="136" t="str">
        <f t="shared" si="11"/>
        <v/>
      </c>
      <c r="U103" s="214" t="str">
        <f>IF(B103&lt;&gt;"",'Database (LECTURE-RES-PRAC)'!CU100, "")</f>
        <v/>
      </c>
      <c r="V103" s="136" t="str">
        <f t="shared" si="12"/>
        <v/>
      </c>
      <c r="W103" s="137" t="str">
        <f t="shared" si="13"/>
        <v/>
      </c>
      <c r="X103" s="207" t="str">
        <f>IF(B103&lt;&gt;"",IF(B$5="LECTURE",'Exam (LECTURE ONLY)'!AJ105,IF(B$5="PRACTICUM",OUTPUT!AJ105,IF(B$5="RESEARCH",OUTPUT!AJ105,IF(B$5="STUDENT FORMATION",OUTPUT!AJ105,"")))),"")</f>
        <v/>
      </c>
      <c r="Y103" s="137" t="str">
        <f t="shared" si="14"/>
        <v/>
      </c>
      <c r="Z103" s="139" t="str">
        <f t="shared" si="15"/>
        <v/>
      </c>
      <c r="AA103" s="140" t="str">
        <f t="shared" si="16"/>
        <v/>
      </c>
      <c r="AB103" s="213" t="str">
        <f t="shared" si="17"/>
        <v/>
      </c>
    </row>
    <row r="104" spans="1:28" ht="15.75" customHeight="1">
      <c r="A104" s="212" t="str">
        <f>IF(ISBLANK('Database (LECTURE-RES-PRAC)'!A101),"",'Database (LECTURE-RES-PRAC)'!A101)</f>
        <v/>
      </c>
      <c r="B104" s="213" t="str">
        <f>IF(ISBLANK('Database (LECTURE-RES-PRAC)'!B101),"",'Database (LECTURE-RES-PRAC)'!B101)</f>
        <v/>
      </c>
      <c r="C104" s="134" t="str">
        <f>IF(B104&lt;&gt;"",'Database (LECTURE-RES-PRAC)'!AH101, "")</f>
        <v/>
      </c>
      <c r="D104" s="135" t="str">
        <f t="shared" si="1"/>
        <v/>
      </c>
      <c r="E104" s="134" t="str">
        <f>IF(B104&lt;&gt;"",'Database (LECTURE-RES-PRAC)'!AI101,"")</f>
        <v/>
      </c>
      <c r="F104" s="136" t="str">
        <f t="shared" si="2"/>
        <v/>
      </c>
      <c r="G104" s="137" t="str">
        <f t="shared" si="3"/>
        <v/>
      </c>
      <c r="H104" s="207" t="str">
        <f>IF(B104&lt;&gt;"",IF(B$5="LECTURE",'Exam (LECTURE ONLY)'!N106,IF(B$5="PRACTICUM",OUTPUT!N106,IF(B$5="RESEARCH",OUTPUT!N106,IF(B$5="STUDENT FORMATION",OUTPUT!N106,"")))),"")</f>
        <v/>
      </c>
      <c r="I104" s="137" t="str">
        <f t="shared" si="4"/>
        <v/>
      </c>
      <c r="J104" s="138" t="str">
        <f t="shared" si="5"/>
        <v/>
      </c>
      <c r="K104" s="214" t="str">
        <f>IF(B104&lt;&gt;"",'Database (LECTURE-RES-PRAC)'!BN101, "")</f>
        <v/>
      </c>
      <c r="L104" s="136" t="str">
        <f t="shared" si="6"/>
        <v/>
      </c>
      <c r="M104" s="214" t="str">
        <f>IF(B104&lt;&gt;"",'Database (LECTURE-RES-PRAC)'!BO101, "")</f>
        <v/>
      </c>
      <c r="N104" s="136" t="str">
        <f t="shared" si="7"/>
        <v/>
      </c>
      <c r="O104" s="137" t="str">
        <f t="shared" si="8"/>
        <v/>
      </c>
      <c r="P104" s="207" t="str">
        <f>IF(B104&lt;&gt;"",IF(B$5="LECTURE",'Exam (LECTURE ONLY)'!Y106,IF(B$5="PRACTICUM",OUTPUT!Z106,IF(B$5="RESEARCH",OUTPUT!Z106,IF(B$5="STUDENT FORMATION",OUTPUT!Z106,"")))),"")</f>
        <v/>
      </c>
      <c r="Q104" s="137" t="str">
        <f t="shared" si="9"/>
        <v/>
      </c>
      <c r="R104" s="138" t="str">
        <f t="shared" si="10"/>
        <v/>
      </c>
      <c r="S104" s="214" t="str">
        <f>IF(B104&lt;&gt;"",'Database (LECTURE-RES-PRAC)'!CT101, "")</f>
        <v/>
      </c>
      <c r="T104" s="136" t="str">
        <f t="shared" si="11"/>
        <v/>
      </c>
      <c r="U104" s="214" t="str">
        <f>IF(B104&lt;&gt;"",'Database (LECTURE-RES-PRAC)'!CU101, "")</f>
        <v/>
      </c>
      <c r="V104" s="136" t="str">
        <f t="shared" si="12"/>
        <v/>
      </c>
      <c r="W104" s="137" t="str">
        <f t="shared" si="13"/>
        <v/>
      </c>
      <c r="X104" s="207" t="str">
        <f>IF(B104&lt;&gt;"",IF(B$5="LECTURE",'Exam (LECTURE ONLY)'!AJ106,IF(B$5="PRACTICUM",OUTPUT!AJ106,IF(B$5="RESEARCH",OUTPUT!AJ106,IF(B$5="STUDENT FORMATION",OUTPUT!AJ106,"")))),"")</f>
        <v/>
      </c>
      <c r="Y104" s="137" t="str">
        <f t="shared" si="14"/>
        <v/>
      </c>
      <c r="Z104" s="139" t="str">
        <f t="shared" si="15"/>
        <v/>
      </c>
      <c r="AA104" s="140" t="str">
        <f t="shared" si="16"/>
        <v/>
      </c>
      <c r="AB104" s="213" t="str">
        <f t="shared" si="17"/>
        <v/>
      </c>
    </row>
    <row r="105" spans="1:28" ht="15.75" customHeight="1">
      <c r="A105" s="118" t="str">
        <f>IF(ISBLANK('Database (LECTURE-RES-PRAC)'!A102),"",'Database (LECTURE-RES-PRAC)'!A102)</f>
        <v/>
      </c>
      <c r="B105" s="119" t="str">
        <f>IF(ISBLANK('Database (LECTURE-RES-PRAC)'!B102),"",'Database (LECTURE-RES-PRAC)'!B102)</f>
        <v/>
      </c>
      <c r="C105" s="134" t="str">
        <f>IF(B105&lt;&gt;"",'Database (LECTURE-RES-PRAC)'!AH102, "")</f>
        <v/>
      </c>
      <c r="D105" s="135" t="str">
        <f t="shared" si="1"/>
        <v/>
      </c>
      <c r="E105" s="134" t="str">
        <f>IF(B105&lt;&gt;"",'Database (LECTURE-RES-PRAC)'!AI102,"")</f>
        <v/>
      </c>
      <c r="F105" s="136" t="str">
        <f t="shared" si="2"/>
        <v/>
      </c>
      <c r="G105" s="137" t="str">
        <f t="shared" si="3"/>
        <v/>
      </c>
      <c r="H105" s="207" t="str">
        <f>IF(B105&lt;&gt;"",IF(B$5="LECTURE",'Exam (LECTURE ONLY)'!N107,IF(B$5="PRACTICUM",OUTPUT!N107,IF(B$5="RESEARCH",OUTPUT!N107,IF(B$5="STUDENT FORMATION",OUTPUT!N107,"")))),"")</f>
        <v/>
      </c>
      <c r="I105" s="137" t="str">
        <f t="shared" si="4"/>
        <v/>
      </c>
      <c r="J105" s="138" t="str">
        <f t="shared" si="5"/>
        <v/>
      </c>
      <c r="K105" s="214" t="str">
        <f>IF(B105&lt;&gt;"",'Database (LECTURE-RES-PRAC)'!BN102, "")</f>
        <v/>
      </c>
      <c r="L105" s="136" t="str">
        <f t="shared" si="6"/>
        <v/>
      </c>
      <c r="M105" s="214" t="str">
        <f>IF(B105&lt;&gt;"",'Database (LECTURE-RES-PRAC)'!BO102, "")</f>
        <v/>
      </c>
      <c r="N105" s="136" t="str">
        <f t="shared" si="7"/>
        <v/>
      </c>
      <c r="O105" s="137" t="str">
        <f t="shared" si="8"/>
        <v/>
      </c>
      <c r="P105" s="207" t="str">
        <f>IF(B105&lt;&gt;"",IF(B$5="LECTURE",'Exam (LECTURE ONLY)'!Y107,IF(B$5="PRACTICUM",OUTPUT!Z107,IF(B$5="RESEARCH",OUTPUT!Z107,IF(B$5="STUDENT FORMATION",OUTPUT!Z107,"")))),"")</f>
        <v/>
      </c>
      <c r="Q105" s="137" t="str">
        <f t="shared" si="9"/>
        <v/>
      </c>
      <c r="R105" s="138" t="str">
        <f t="shared" si="10"/>
        <v/>
      </c>
      <c r="S105" s="214" t="str">
        <f>IF(B105&lt;&gt;"",'Database (LECTURE-RES-PRAC)'!CT102, "")</f>
        <v/>
      </c>
      <c r="T105" s="136" t="str">
        <f t="shared" si="11"/>
        <v/>
      </c>
      <c r="U105" s="214" t="str">
        <f>IF(B105&lt;&gt;"",'Database (LECTURE-RES-PRAC)'!CU102, "")</f>
        <v/>
      </c>
      <c r="V105" s="136" t="str">
        <f t="shared" si="12"/>
        <v/>
      </c>
      <c r="W105" s="137" t="str">
        <f t="shared" si="13"/>
        <v/>
      </c>
      <c r="X105" s="207" t="str">
        <f>IF(B105&lt;&gt;"",IF(B$5="LECTURE",'Exam (LECTURE ONLY)'!AJ107,IF(B$5="PRACTICUM",OUTPUT!AJ107,IF(B$5="RESEARCH",OUTPUT!AJ107,IF(B$5="STUDENT FORMATION",OUTPUT!AJ107,"")))),"")</f>
        <v/>
      </c>
      <c r="Y105" s="137" t="str">
        <f t="shared" si="14"/>
        <v/>
      </c>
      <c r="Z105" s="139" t="str">
        <f t="shared" si="15"/>
        <v/>
      </c>
      <c r="AA105" s="140" t="str">
        <f t="shared" si="16"/>
        <v/>
      </c>
      <c r="AB105" s="213" t="str">
        <f t="shared" si="17"/>
        <v/>
      </c>
    </row>
    <row r="106" spans="1:28" ht="15.75" customHeight="1">
      <c r="A106" s="212" t="str">
        <f>IF(ISBLANK('Database (LECTURE-RES-PRAC)'!A103),"",'Database (LECTURE-RES-PRAC)'!A103)</f>
        <v/>
      </c>
      <c r="B106" s="213" t="str">
        <f>IF(ISBLANK('Database (LECTURE-RES-PRAC)'!B103),"",'Database (LECTURE-RES-PRAC)'!B103)</f>
        <v/>
      </c>
      <c r="C106" s="134" t="str">
        <f>IF(B106&lt;&gt;"",'Database (LECTURE-RES-PRAC)'!AH103, "")</f>
        <v/>
      </c>
      <c r="D106" s="135" t="str">
        <f t="shared" si="1"/>
        <v/>
      </c>
      <c r="E106" s="134" t="str">
        <f>IF(B106&lt;&gt;"",'Database (LECTURE-RES-PRAC)'!AI103,"")</f>
        <v/>
      </c>
      <c r="F106" s="136" t="str">
        <f t="shared" si="2"/>
        <v/>
      </c>
      <c r="G106" s="137" t="str">
        <f t="shared" si="3"/>
        <v/>
      </c>
      <c r="H106" s="207" t="str">
        <f>IF(B106&lt;&gt;"",IF(B$5="LECTURE",'Exam (LECTURE ONLY)'!N108,IF(B$5="PRACTICUM",OUTPUT!N108,IF(B$5="RESEARCH",OUTPUT!N108,IF(B$5="STUDENT FORMATION",OUTPUT!N108,"")))),"")</f>
        <v/>
      </c>
      <c r="I106" s="137" t="str">
        <f t="shared" si="4"/>
        <v/>
      </c>
      <c r="J106" s="138" t="str">
        <f t="shared" si="5"/>
        <v/>
      </c>
      <c r="K106" s="214" t="str">
        <f>IF(B106&lt;&gt;"",'Database (LECTURE-RES-PRAC)'!BN103, "")</f>
        <v/>
      </c>
      <c r="L106" s="136" t="str">
        <f t="shared" si="6"/>
        <v/>
      </c>
      <c r="M106" s="214" t="str">
        <f>IF(B106&lt;&gt;"",'Database (LECTURE-RES-PRAC)'!BO103, "")</f>
        <v/>
      </c>
      <c r="N106" s="136" t="str">
        <f t="shared" si="7"/>
        <v/>
      </c>
      <c r="O106" s="137" t="str">
        <f t="shared" si="8"/>
        <v/>
      </c>
      <c r="P106" s="207" t="str">
        <f>IF(B106&lt;&gt;"",IF(B$5="LECTURE",'Exam (LECTURE ONLY)'!Y108,IF(B$5="PRACTICUM",OUTPUT!Z108,IF(B$5="RESEARCH",OUTPUT!Z108,IF(B$5="STUDENT FORMATION",OUTPUT!Z108,"")))),"")</f>
        <v/>
      </c>
      <c r="Q106" s="137" t="str">
        <f t="shared" si="9"/>
        <v/>
      </c>
      <c r="R106" s="138" t="str">
        <f t="shared" si="10"/>
        <v/>
      </c>
      <c r="S106" s="214" t="str">
        <f>IF(B106&lt;&gt;"",'Database (LECTURE-RES-PRAC)'!CT103, "")</f>
        <v/>
      </c>
      <c r="T106" s="136" t="str">
        <f t="shared" si="11"/>
        <v/>
      </c>
      <c r="U106" s="214" t="str">
        <f>IF(B106&lt;&gt;"",'Database (LECTURE-RES-PRAC)'!CU103, "")</f>
        <v/>
      </c>
      <c r="V106" s="136" t="str">
        <f t="shared" si="12"/>
        <v/>
      </c>
      <c r="W106" s="137" t="str">
        <f t="shared" si="13"/>
        <v/>
      </c>
      <c r="X106" s="207" t="str">
        <f>IF(B106&lt;&gt;"",IF(B$5="LECTURE",'Exam (LECTURE ONLY)'!AJ108,IF(B$5="PRACTICUM",OUTPUT!AJ108,IF(B$5="RESEARCH",OUTPUT!AJ108,IF(B$5="STUDENT FORMATION",OUTPUT!AJ108,"")))),"")</f>
        <v/>
      </c>
      <c r="Y106" s="137" t="str">
        <f t="shared" si="14"/>
        <v/>
      </c>
      <c r="Z106" s="139" t="str">
        <f t="shared" si="15"/>
        <v/>
      </c>
      <c r="AA106" s="140" t="str">
        <f t="shared" si="16"/>
        <v/>
      </c>
      <c r="AB106" s="213" t="str">
        <f t="shared" si="17"/>
        <v/>
      </c>
    </row>
    <row r="107" spans="1:28" ht="15.75" customHeight="1">
      <c r="A107" s="118" t="str">
        <f>IF(ISBLANK('Database (LECTURE-RES-PRAC)'!A104),"",'Database (LECTURE-RES-PRAC)'!A104)</f>
        <v/>
      </c>
      <c r="B107" s="119" t="str">
        <f>IF(ISBLANK('Database (LECTURE-RES-PRAC)'!B104),"",'Database (LECTURE-RES-PRAC)'!B104)</f>
        <v/>
      </c>
      <c r="C107" s="134" t="str">
        <f>IF(B107&lt;&gt;"",'Database (LECTURE-RES-PRAC)'!AH104, "")</f>
        <v/>
      </c>
      <c r="D107" s="135" t="str">
        <f t="shared" si="1"/>
        <v/>
      </c>
      <c r="E107" s="134" t="str">
        <f>IF(B107&lt;&gt;"",'Database (LECTURE-RES-PRAC)'!AI104,"")</f>
        <v/>
      </c>
      <c r="F107" s="136" t="str">
        <f t="shared" si="2"/>
        <v/>
      </c>
      <c r="G107" s="137" t="str">
        <f t="shared" si="3"/>
        <v/>
      </c>
      <c r="H107" s="207" t="str">
        <f>IF(B107&lt;&gt;"",IF(B$5="LECTURE",'Exam (LECTURE ONLY)'!N109,IF(B$5="PRACTICUM",OUTPUT!N109,IF(B$5="RESEARCH",OUTPUT!N109,IF(B$5="STUDENT FORMATION",OUTPUT!N109,"")))),"")</f>
        <v/>
      </c>
      <c r="I107" s="137" t="str">
        <f t="shared" si="4"/>
        <v/>
      </c>
      <c r="J107" s="138" t="str">
        <f t="shared" si="5"/>
        <v/>
      </c>
      <c r="K107" s="214" t="str">
        <f>IF(B107&lt;&gt;"",'Database (LECTURE-RES-PRAC)'!BN104, "")</f>
        <v/>
      </c>
      <c r="L107" s="136" t="str">
        <f t="shared" si="6"/>
        <v/>
      </c>
      <c r="M107" s="214" t="str">
        <f>IF(B107&lt;&gt;"",'Database (LECTURE-RES-PRAC)'!BO104, "")</f>
        <v/>
      </c>
      <c r="N107" s="136" t="str">
        <f t="shared" si="7"/>
        <v/>
      </c>
      <c r="O107" s="137" t="str">
        <f t="shared" si="8"/>
        <v/>
      </c>
      <c r="P107" s="207" t="str">
        <f>IF(B107&lt;&gt;"",IF(B$5="LECTURE",'Exam (LECTURE ONLY)'!Y109,IF(B$5="PRACTICUM",OUTPUT!Z109,IF(B$5="RESEARCH",OUTPUT!Z109,IF(B$5="STUDENT FORMATION",OUTPUT!Z109,"")))),"")</f>
        <v/>
      </c>
      <c r="Q107" s="137" t="str">
        <f t="shared" si="9"/>
        <v/>
      </c>
      <c r="R107" s="138" t="str">
        <f t="shared" si="10"/>
        <v/>
      </c>
      <c r="S107" s="214" t="str">
        <f>IF(B107&lt;&gt;"",'Database (LECTURE-RES-PRAC)'!CT104, "")</f>
        <v/>
      </c>
      <c r="T107" s="136" t="str">
        <f t="shared" si="11"/>
        <v/>
      </c>
      <c r="U107" s="214" t="str">
        <f>IF(B107&lt;&gt;"",'Database (LECTURE-RES-PRAC)'!CU104, "")</f>
        <v/>
      </c>
      <c r="V107" s="136" t="str">
        <f t="shared" si="12"/>
        <v/>
      </c>
      <c r="W107" s="137" t="str">
        <f t="shared" si="13"/>
        <v/>
      </c>
      <c r="X107" s="207" t="str">
        <f>IF(B107&lt;&gt;"",IF(B$5="LECTURE",'Exam (LECTURE ONLY)'!AJ109,IF(B$5="PRACTICUM",OUTPUT!AJ109,IF(B$5="RESEARCH",OUTPUT!AJ109,IF(B$5="STUDENT FORMATION",OUTPUT!AJ109,"")))),"")</f>
        <v/>
      </c>
      <c r="Y107" s="137" t="str">
        <f t="shared" si="14"/>
        <v/>
      </c>
      <c r="Z107" s="139" t="str">
        <f t="shared" si="15"/>
        <v/>
      </c>
      <c r="AA107" s="140" t="str">
        <f t="shared" si="16"/>
        <v/>
      </c>
      <c r="AB107" s="213" t="str">
        <f t="shared" si="17"/>
        <v/>
      </c>
    </row>
    <row r="108" spans="1:28" ht="15.75" customHeight="1">
      <c r="A108" s="212" t="str">
        <f>IF(ISBLANK('Database (LECTURE-RES-PRAC)'!A105),"",'Database (LECTURE-RES-PRAC)'!A105)</f>
        <v/>
      </c>
      <c r="B108" s="213" t="str">
        <f>IF(ISBLANK('Database (LECTURE-RES-PRAC)'!B105),"",'Database (LECTURE-RES-PRAC)'!B105)</f>
        <v/>
      </c>
      <c r="C108" s="134" t="str">
        <f>IF(B108&lt;&gt;"",'Database (LECTURE-RES-PRAC)'!AH105, "")</f>
        <v/>
      </c>
      <c r="D108" s="135" t="str">
        <f t="shared" si="1"/>
        <v/>
      </c>
      <c r="E108" s="134" t="str">
        <f>IF(B108&lt;&gt;"",'Database (LECTURE-RES-PRAC)'!AI105,"")</f>
        <v/>
      </c>
      <c r="F108" s="136" t="str">
        <f t="shared" si="2"/>
        <v/>
      </c>
      <c r="G108" s="137" t="str">
        <f t="shared" si="3"/>
        <v/>
      </c>
      <c r="H108" s="207" t="str">
        <f>IF(B108&lt;&gt;"",IF(B$5="LECTURE",'Exam (LECTURE ONLY)'!N110,IF(B$5="PRACTICUM",OUTPUT!N110,IF(B$5="RESEARCH",OUTPUT!N110,IF(B$5="STUDENT FORMATION",OUTPUT!N110,"")))),"")</f>
        <v/>
      </c>
      <c r="I108" s="137" t="str">
        <f t="shared" si="4"/>
        <v/>
      </c>
      <c r="J108" s="138" t="str">
        <f t="shared" si="5"/>
        <v/>
      </c>
      <c r="K108" s="214" t="str">
        <f>IF(B108&lt;&gt;"",'Database (LECTURE-RES-PRAC)'!BN105, "")</f>
        <v/>
      </c>
      <c r="L108" s="136" t="str">
        <f t="shared" si="6"/>
        <v/>
      </c>
      <c r="M108" s="214" t="str">
        <f>IF(B108&lt;&gt;"",'Database (LECTURE-RES-PRAC)'!BO105, "")</f>
        <v/>
      </c>
      <c r="N108" s="136" t="str">
        <f t="shared" si="7"/>
        <v/>
      </c>
      <c r="O108" s="137" t="str">
        <f t="shared" si="8"/>
        <v/>
      </c>
      <c r="P108" s="207" t="str">
        <f>IF(B108&lt;&gt;"",IF(B$5="LECTURE",'Exam (LECTURE ONLY)'!Y110,IF(B$5="PRACTICUM",OUTPUT!Z110,IF(B$5="RESEARCH",OUTPUT!Z110,IF(B$5="STUDENT FORMATION",OUTPUT!Z110,"")))),"")</f>
        <v/>
      </c>
      <c r="Q108" s="137" t="str">
        <f t="shared" si="9"/>
        <v/>
      </c>
      <c r="R108" s="138" t="str">
        <f t="shared" si="10"/>
        <v/>
      </c>
      <c r="S108" s="214" t="str">
        <f>IF(B108&lt;&gt;"",'Database (LECTURE-RES-PRAC)'!CT105, "")</f>
        <v/>
      </c>
      <c r="T108" s="136" t="str">
        <f t="shared" si="11"/>
        <v/>
      </c>
      <c r="U108" s="214" t="str">
        <f>IF(B108&lt;&gt;"",'Database (LECTURE-RES-PRAC)'!CU105, "")</f>
        <v/>
      </c>
      <c r="V108" s="136" t="str">
        <f t="shared" si="12"/>
        <v/>
      </c>
      <c r="W108" s="137" t="str">
        <f t="shared" si="13"/>
        <v/>
      </c>
      <c r="X108" s="207" t="str">
        <f>IF(B108&lt;&gt;"",IF(B$5="LECTURE",'Exam (LECTURE ONLY)'!AJ110,IF(B$5="PRACTICUM",OUTPUT!AJ110,IF(B$5="RESEARCH",OUTPUT!AJ110,IF(B$5="STUDENT FORMATION",OUTPUT!AJ110,"")))),"")</f>
        <v/>
      </c>
      <c r="Y108" s="137" t="str">
        <f t="shared" si="14"/>
        <v/>
      </c>
      <c r="Z108" s="139" t="str">
        <f t="shared" si="15"/>
        <v/>
      </c>
      <c r="AA108" s="140" t="str">
        <f t="shared" si="16"/>
        <v/>
      </c>
      <c r="AB108" s="213" t="str">
        <f t="shared" si="17"/>
        <v/>
      </c>
    </row>
    <row r="109" spans="1:28" ht="15.75" customHeight="1">
      <c r="A109" s="118" t="str">
        <f>IF(ISBLANK('Database (LECTURE-RES-PRAC)'!A106),"",'Database (LECTURE-RES-PRAC)'!A106)</f>
        <v/>
      </c>
      <c r="B109" s="119" t="str">
        <f>IF(ISBLANK('Database (LECTURE-RES-PRAC)'!B106),"",'Database (LECTURE-RES-PRAC)'!B106)</f>
        <v/>
      </c>
      <c r="C109" s="134" t="str">
        <f>IF(B109&lt;&gt;"",'Database (LECTURE-RES-PRAC)'!AH106, "")</f>
        <v/>
      </c>
      <c r="D109" s="135" t="str">
        <f t="shared" si="1"/>
        <v/>
      </c>
      <c r="E109" s="134" t="str">
        <f>IF(B109&lt;&gt;"",'Database (LECTURE-RES-PRAC)'!AI106,"")</f>
        <v/>
      </c>
      <c r="F109" s="136" t="str">
        <f t="shared" si="2"/>
        <v/>
      </c>
      <c r="G109" s="137" t="str">
        <f t="shared" si="3"/>
        <v/>
      </c>
      <c r="H109" s="207" t="str">
        <f>IF(B109&lt;&gt;"",IF(B$5="LECTURE",'Exam (LECTURE ONLY)'!N111,IF(B$5="PRACTICUM",OUTPUT!N111,IF(B$5="RESEARCH",OUTPUT!N111,IF(B$5="STUDENT FORMATION",OUTPUT!N111,"")))),"")</f>
        <v/>
      </c>
      <c r="I109" s="137" t="str">
        <f t="shared" si="4"/>
        <v/>
      </c>
      <c r="J109" s="138" t="str">
        <f t="shared" si="5"/>
        <v/>
      </c>
      <c r="K109" s="214" t="str">
        <f>IF(B109&lt;&gt;"",'Database (LECTURE-RES-PRAC)'!BN106, "")</f>
        <v/>
      </c>
      <c r="L109" s="136" t="str">
        <f t="shared" si="6"/>
        <v/>
      </c>
      <c r="M109" s="214" t="str">
        <f>IF(B109&lt;&gt;"",'Database (LECTURE-RES-PRAC)'!BO106, "")</f>
        <v/>
      </c>
      <c r="N109" s="136" t="str">
        <f t="shared" si="7"/>
        <v/>
      </c>
      <c r="O109" s="137" t="str">
        <f t="shared" si="8"/>
        <v/>
      </c>
      <c r="P109" s="207" t="str">
        <f>IF(B109&lt;&gt;"",IF(B$5="LECTURE",'Exam (LECTURE ONLY)'!Y111,IF(B$5="PRACTICUM",OUTPUT!Z111,IF(B$5="RESEARCH",OUTPUT!Z111,IF(B$5="STUDENT FORMATION",OUTPUT!Z111,"")))),"")</f>
        <v/>
      </c>
      <c r="Q109" s="137" t="str">
        <f t="shared" si="9"/>
        <v/>
      </c>
      <c r="R109" s="138" t="str">
        <f t="shared" si="10"/>
        <v/>
      </c>
      <c r="S109" s="214" t="str">
        <f>IF(B109&lt;&gt;"",'Database (LECTURE-RES-PRAC)'!CT106, "")</f>
        <v/>
      </c>
      <c r="T109" s="136" t="str">
        <f t="shared" si="11"/>
        <v/>
      </c>
      <c r="U109" s="214" t="str">
        <f>IF(B109&lt;&gt;"",'Database (LECTURE-RES-PRAC)'!CU106, "")</f>
        <v/>
      </c>
      <c r="V109" s="136" t="str">
        <f t="shared" si="12"/>
        <v/>
      </c>
      <c r="W109" s="137" t="str">
        <f t="shared" si="13"/>
        <v/>
      </c>
      <c r="X109" s="207" t="str">
        <f>IF(B109&lt;&gt;"",IF(B$5="LECTURE",'Exam (LECTURE ONLY)'!AJ111,IF(B$5="PRACTICUM",OUTPUT!AJ111,IF(B$5="RESEARCH",OUTPUT!AJ111,IF(B$5="STUDENT FORMATION",OUTPUT!AJ111,"")))),"")</f>
        <v/>
      </c>
      <c r="Y109" s="137" t="str">
        <f t="shared" si="14"/>
        <v/>
      </c>
      <c r="Z109" s="139" t="str">
        <f t="shared" si="15"/>
        <v/>
      </c>
      <c r="AA109" s="140" t="str">
        <f t="shared" si="16"/>
        <v/>
      </c>
      <c r="AB109" s="213" t="str">
        <f t="shared" si="17"/>
        <v/>
      </c>
    </row>
    <row r="110" spans="1:28" ht="15.75" customHeight="1">
      <c r="A110" s="212" t="str">
        <f>IF(ISBLANK('Database (LECTURE-RES-PRAC)'!A107),"",'Database (LECTURE-RES-PRAC)'!A107)</f>
        <v/>
      </c>
      <c r="B110" s="213" t="str">
        <f>IF(ISBLANK('Database (LECTURE-RES-PRAC)'!B107),"",'Database (LECTURE-RES-PRAC)'!B107)</f>
        <v/>
      </c>
      <c r="C110" s="134" t="str">
        <f>IF(B110&lt;&gt;"",'Database (LECTURE-RES-PRAC)'!AH107, "")</f>
        <v/>
      </c>
      <c r="D110" s="135" t="str">
        <f t="shared" si="1"/>
        <v/>
      </c>
      <c r="E110" s="134" t="str">
        <f>IF(B110&lt;&gt;"",'Database (LECTURE-RES-PRAC)'!AI107,"")</f>
        <v/>
      </c>
      <c r="F110" s="136" t="str">
        <f t="shared" si="2"/>
        <v/>
      </c>
      <c r="G110" s="137" t="str">
        <f t="shared" si="3"/>
        <v/>
      </c>
      <c r="H110" s="207" t="str">
        <f>IF(B110&lt;&gt;"",IF(B$5="LECTURE",'Exam (LECTURE ONLY)'!N112,IF(B$5="PRACTICUM",OUTPUT!N112,IF(B$5="RESEARCH",OUTPUT!N112,IF(B$5="STUDENT FORMATION",OUTPUT!N112,"")))),"")</f>
        <v/>
      </c>
      <c r="I110" s="137" t="str">
        <f t="shared" si="4"/>
        <v/>
      </c>
      <c r="J110" s="138" t="str">
        <f t="shared" si="5"/>
        <v/>
      </c>
      <c r="K110" s="214" t="str">
        <f>IF(B110&lt;&gt;"",'Database (LECTURE-RES-PRAC)'!BN107, "")</f>
        <v/>
      </c>
      <c r="L110" s="136" t="str">
        <f t="shared" si="6"/>
        <v/>
      </c>
      <c r="M110" s="214" t="str">
        <f>IF(B110&lt;&gt;"",'Database (LECTURE-RES-PRAC)'!BO107, "")</f>
        <v/>
      </c>
      <c r="N110" s="136" t="str">
        <f t="shared" si="7"/>
        <v/>
      </c>
      <c r="O110" s="137" t="str">
        <f t="shared" si="8"/>
        <v/>
      </c>
      <c r="P110" s="207" t="str">
        <f>IF(B110&lt;&gt;"",IF(B$5="LECTURE",'Exam (LECTURE ONLY)'!Y112,IF(B$5="PRACTICUM",OUTPUT!Z112,IF(B$5="RESEARCH",OUTPUT!Z112,IF(B$5="STUDENT FORMATION",OUTPUT!Z112,"")))),"")</f>
        <v/>
      </c>
      <c r="Q110" s="137" t="str">
        <f t="shared" si="9"/>
        <v/>
      </c>
      <c r="R110" s="138" t="str">
        <f t="shared" si="10"/>
        <v/>
      </c>
      <c r="S110" s="214" t="str">
        <f>IF(B110&lt;&gt;"",'Database (LECTURE-RES-PRAC)'!CT107, "")</f>
        <v/>
      </c>
      <c r="T110" s="136" t="str">
        <f t="shared" si="11"/>
        <v/>
      </c>
      <c r="U110" s="214" t="str">
        <f>IF(B110&lt;&gt;"",'Database (LECTURE-RES-PRAC)'!CU107, "")</f>
        <v/>
      </c>
      <c r="V110" s="136" t="str">
        <f t="shared" si="12"/>
        <v/>
      </c>
      <c r="W110" s="137" t="str">
        <f t="shared" si="13"/>
        <v/>
      </c>
      <c r="X110" s="207" t="str">
        <f>IF(B110&lt;&gt;"",IF(B$5="LECTURE",'Exam (LECTURE ONLY)'!AJ112,IF(B$5="PRACTICUM",OUTPUT!AJ112,IF(B$5="RESEARCH",OUTPUT!AJ112,IF(B$5="STUDENT FORMATION",OUTPUT!AJ112,"")))),"")</f>
        <v/>
      </c>
      <c r="Y110" s="137" t="str">
        <f t="shared" si="14"/>
        <v/>
      </c>
      <c r="Z110" s="139" t="str">
        <f t="shared" si="15"/>
        <v/>
      </c>
      <c r="AA110" s="140" t="str">
        <f t="shared" si="16"/>
        <v/>
      </c>
      <c r="AB110" s="213" t="str">
        <f t="shared" si="17"/>
        <v/>
      </c>
    </row>
    <row r="111" spans="1:28" ht="15.75" customHeight="1">
      <c r="A111" s="118" t="str">
        <f>IF(ISBLANK('Database (LECTURE-RES-PRAC)'!A108),"",'Database (LECTURE-RES-PRAC)'!A108)</f>
        <v/>
      </c>
      <c r="B111" s="119" t="str">
        <f>IF(ISBLANK('Database (LECTURE-RES-PRAC)'!B108),"",'Database (LECTURE-RES-PRAC)'!B108)</f>
        <v/>
      </c>
      <c r="C111" s="134" t="str">
        <f>IF(B111&lt;&gt;"",'Database (LECTURE-RES-PRAC)'!AH108, "")</f>
        <v/>
      </c>
      <c r="D111" s="135" t="str">
        <f t="shared" si="1"/>
        <v/>
      </c>
      <c r="E111" s="134" t="str">
        <f>IF(B111&lt;&gt;"",'Database (LECTURE-RES-PRAC)'!AI108,"")</f>
        <v/>
      </c>
      <c r="F111" s="136" t="str">
        <f t="shared" si="2"/>
        <v/>
      </c>
      <c r="G111" s="137" t="str">
        <f t="shared" si="3"/>
        <v/>
      </c>
      <c r="H111" s="207" t="str">
        <f>IF(B111&lt;&gt;"",IF(B$5="LECTURE",'Exam (LECTURE ONLY)'!N113,IF(B$5="PRACTICUM",OUTPUT!N113,IF(B$5="RESEARCH",OUTPUT!N113,IF(B$5="STUDENT FORMATION",OUTPUT!N113,"")))),"")</f>
        <v/>
      </c>
      <c r="I111" s="137" t="str">
        <f t="shared" si="4"/>
        <v/>
      </c>
      <c r="J111" s="138" t="str">
        <f t="shared" si="5"/>
        <v/>
      </c>
      <c r="K111" s="214" t="str">
        <f>IF(B111&lt;&gt;"",'Database (LECTURE-RES-PRAC)'!BN108, "")</f>
        <v/>
      </c>
      <c r="L111" s="136" t="str">
        <f t="shared" si="6"/>
        <v/>
      </c>
      <c r="M111" s="214" t="str">
        <f>IF(B111&lt;&gt;"",'Database (LECTURE-RES-PRAC)'!BO108, "")</f>
        <v/>
      </c>
      <c r="N111" s="136" t="str">
        <f t="shared" si="7"/>
        <v/>
      </c>
      <c r="O111" s="137" t="str">
        <f t="shared" si="8"/>
        <v/>
      </c>
      <c r="P111" s="207" t="str">
        <f>IF(B111&lt;&gt;"",IF(B$5="LECTURE",'Exam (LECTURE ONLY)'!Y113,IF(B$5="PRACTICUM",OUTPUT!Z113,IF(B$5="RESEARCH",OUTPUT!Z113,IF(B$5="STUDENT FORMATION",OUTPUT!Z113,"")))),"")</f>
        <v/>
      </c>
      <c r="Q111" s="137" t="str">
        <f t="shared" si="9"/>
        <v/>
      </c>
      <c r="R111" s="138" t="str">
        <f t="shared" si="10"/>
        <v/>
      </c>
      <c r="S111" s="214" t="str">
        <f>IF(B111&lt;&gt;"",'Database (LECTURE-RES-PRAC)'!CT108, "")</f>
        <v/>
      </c>
      <c r="T111" s="136" t="str">
        <f t="shared" si="11"/>
        <v/>
      </c>
      <c r="U111" s="214" t="str">
        <f>IF(B111&lt;&gt;"",'Database (LECTURE-RES-PRAC)'!CU108, "")</f>
        <v/>
      </c>
      <c r="V111" s="136" t="str">
        <f t="shared" si="12"/>
        <v/>
      </c>
      <c r="W111" s="137" t="str">
        <f t="shared" si="13"/>
        <v/>
      </c>
      <c r="X111" s="207" t="str">
        <f>IF(B111&lt;&gt;"",IF(B$5="LECTURE",'Exam (LECTURE ONLY)'!AJ113,IF(B$5="PRACTICUM",OUTPUT!AJ113,IF(B$5="RESEARCH",OUTPUT!AJ113,IF(B$5="STUDENT FORMATION",OUTPUT!AJ113,"")))),"")</f>
        <v/>
      </c>
      <c r="Y111" s="137" t="str">
        <f t="shared" si="14"/>
        <v/>
      </c>
      <c r="Z111" s="139" t="str">
        <f t="shared" si="15"/>
        <v/>
      </c>
      <c r="AA111" s="140" t="str">
        <f t="shared" si="16"/>
        <v/>
      </c>
      <c r="AB111" s="213" t="str">
        <f t="shared" si="17"/>
        <v/>
      </c>
    </row>
    <row r="112" spans="1:28" ht="15.75" customHeight="1">
      <c r="A112" s="212" t="str">
        <f>IF(ISBLANK('Database (LECTURE-RES-PRAC)'!A109),"",'Database (LECTURE-RES-PRAC)'!A109)</f>
        <v/>
      </c>
      <c r="B112" s="213" t="str">
        <f>IF(ISBLANK('Database (LECTURE-RES-PRAC)'!B109),"",'Database (LECTURE-RES-PRAC)'!B109)</f>
        <v/>
      </c>
      <c r="C112" s="134" t="str">
        <f>IF(B112&lt;&gt;"",'Database (LECTURE-RES-PRAC)'!AH109, "")</f>
        <v/>
      </c>
      <c r="D112" s="135" t="str">
        <f t="shared" si="1"/>
        <v/>
      </c>
      <c r="E112" s="134" t="str">
        <f>IF(B112&lt;&gt;"",'Database (LECTURE-RES-PRAC)'!AI109,"")</f>
        <v/>
      </c>
      <c r="F112" s="136" t="str">
        <f t="shared" si="2"/>
        <v/>
      </c>
      <c r="G112" s="137" t="str">
        <f t="shared" si="3"/>
        <v/>
      </c>
      <c r="H112" s="207" t="str">
        <f>IF(B112&lt;&gt;"",IF(B$5="LECTURE",'Exam (LECTURE ONLY)'!N114,IF(B$5="PRACTICUM",OUTPUT!N114,IF(B$5="RESEARCH",OUTPUT!N114,IF(B$5="STUDENT FORMATION",OUTPUT!N114,"")))),"")</f>
        <v/>
      </c>
      <c r="I112" s="137" t="str">
        <f t="shared" si="4"/>
        <v/>
      </c>
      <c r="J112" s="138" t="str">
        <f t="shared" si="5"/>
        <v/>
      </c>
      <c r="K112" s="214" t="str">
        <f>IF(B112&lt;&gt;"",'Database (LECTURE-RES-PRAC)'!BN109, "")</f>
        <v/>
      </c>
      <c r="L112" s="136" t="str">
        <f t="shared" si="6"/>
        <v/>
      </c>
      <c r="M112" s="214" t="str">
        <f>IF(B112&lt;&gt;"",'Database (LECTURE-RES-PRAC)'!BO109, "")</f>
        <v/>
      </c>
      <c r="N112" s="136" t="str">
        <f t="shared" si="7"/>
        <v/>
      </c>
      <c r="O112" s="137" t="str">
        <f t="shared" si="8"/>
        <v/>
      </c>
      <c r="P112" s="207" t="str">
        <f>IF(B112&lt;&gt;"",IF(B$5="LECTURE",'Exam (LECTURE ONLY)'!Y114,IF(B$5="PRACTICUM",OUTPUT!Z114,IF(B$5="RESEARCH",OUTPUT!Z114,IF(B$5="STUDENT FORMATION",OUTPUT!Z114,"")))),"")</f>
        <v/>
      </c>
      <c r="Q112" s="137" t="str">
        <f t="shared" si="9"/>
        <v/>
      </c>
      <c r="R112" s="138" t="str">
        <f t="shared" si="10"/>
        <v/>
      </c>
      <c r="S112" s="214" t="str">
        <f>IF(B112&lt;&gt;"",'Database (LECTURE-RES-PRAC)'!CT109, "")</f>
        <v/>
      </c>
      <c r="T112" s="136" t="str">
        <f t="shared" si="11"/>
        <v/>
      </c>
      <c r="U112" s="214" t="str">
        <f>IF(B112&lt;&gt;"",'Database (LECTURE-RES-PRAC)'!CU109, "")</f>
        <v/>
      </c>
      <c r="V112" s="136" t="str">
        <f t="shared" si="12"/>
        <v/>
      </c>
      <c r="W112" s="137" t="str">
        <f t="shared" si="13"/>
        <v/>
      </c>
      <c r="X112" s="207" t="str">
        <f>IF(B112&lt;&gt;"",IF(B$5="LECTURE",'Exam (LECTURE ONLY)'!AJ114,IF(B$5="PRACTICUM",OUTPUT!AJ114,IF(B$5="RESEARCH",OUTPUT!AJ114,IF(B$5="STUDENT FORMATION",OUTPUT!AJ114,"")))),"")</f>
        <v/>
      </c>
      <c r="Y112" s="137" t="str">
        <f t="shared" si="14"/>
        <v/>
      </c>
      <c r="Z112" s="139" t="str">
        <f t="shared" si="15"/>
        <v/>
      </c>
      <c r="AA112" s="140" t="str">
        <f t="shared" si="16"/>
        <v/>
      </c>
      <c r="AB112" s="213" t="str">
        <f t="shared" si="17"/>
        <v/>
      </c>
    </row>
    <row r="113" spans="1:28" ht="15.75" customHeight="1">
      <c r="A113" s="118" t="str">
        <f>IF(ISBLANK('Database (LECTURE-RES-PRAC)'!A110),"",'Database (LECTURE-RES-PRAC)'!A110)</f>
        <v/>
      </c>
      <c r="B113" s="119" t="str">
        <f>IF(ISBLANK('Database (LECTURE-RES-PRAC)'!B110),"",'Database (LECTURE-RES-PRAC)'!B110)</f>
        <v/>
      </c>
      <c r="C113" s="134" t="str">
        <f>IF(B113&lt;&gt;"",'Database (LECTURE-RES-PRAC)'!AH110, "")</f>
        <v/>
      </c>
      <c r="D113" s="135" t="str">
        <f t="shared" si="1"/>
        <v/>
      </c>
      <c r="E113" s="134" t="str">
        <f>IF(B113&lt;&gt;"",'Database (LECTURE-RES-PRAC)'!AI110,"")</f>
        <v/>
      </c>
      <c r="F113" s="136" t="str">
        <f t="shared" si="2"/>
        <v/>
      </c>
      <c r="G113" s="137" t="str">
        <f t="shared" si="3"/>
        <v/>
      </c>
      <c r="H113" s="207" t="str">
        <f>IF(B113&lt;&gt;"",IF(B$5="LECTURE",'Exam (LECTURE ONLY)'!N115,IF(B$5="PRACTICUM",OUTPUT!N115,IF(B$5="RESEARCH",OUTPUT!N115,IF(B$5="STUDENT FORMATION",OUTPUT!N115,"")))),"")</f>
        <v/>
      </c>
      <c r="I113" s="137" t="str">
        <f t="shared" si="4"/>
        <v/>
      </c>
      <c r="J113" s="138" t="str">
        <f t="shared" si="5"/>
        <v/>
      </c>
      <c r="K113" s="214" t="str">
        <f>IF(B113&lt;&gt;"",'Database (LECTURE-RES-PRAC)'!BN110, "")</f>
        <v/>
      </c>
      <c r="L113" s="136" t="str">
        <f t="shared" si="6"/>
        <v/>
      </c>
      <c r="M113" s="214" t="str">
        <f>IF(B113&lt;&gt;"",'Database (LECTURE-RES-PRAC)'!BO110, "")</f>
        <v/>
      </c>
      <c r="N113" s="136" t="str">
        <f t="shared" si="7"/>
        <v/>
      </c>
      <c r="O113" s="137" t="str">
        <f t="shared" si="8"/>
        <v/>
      </c>
      <c r="P113" s="207" t="str">
        <f>IF(B113&lt;&gt;"",IF(B$5="LECTURE",'Exam (LECTURE ONLY)'!Y115,IF(B$5="PRACTICUM",OUTPUT!Z115,IF(B$5="RESEARCH",OUTPUT!Z115,IF(B$5="STUDENT FORMATION",OUTPUT!Z115,"")))),"")</f>
        <v/>
      </c>
      <c r="Q113" s="137" t="str">
        <f t="shared" si="9"/>
        <v/>
      </c>
      <c r="R113" s="138" t="str">
        <f t="shared" si="10"/>
        <v/>
      </c>
      <c r="S113" s="214" t="str">
        <f>IF(B113&lt;&gt;"",'Database (LECTURE-RES-PRAC)'!CT110, "")</f>
        <v/>
      </c>
      <c r="T113" s="136" t="str">
        <f t="shared" si="11"/>
        <v/>
      </c>
      <c r="U113" s="214" t="str">
        <f>IF(B113&lt;&gt;"",'Database (LECTURE-RES-PRAC)'!CU110, "")</f>
        <v/>
      </c>
      <c r="V113" s="136" t="str">
        <f t="shared" si="12"/>
        <v/>
      </c>
      <c r="W113" s="137" t="str">
        <f t="shared" si="13"/>
        <v/>
      </c>
      <c r="X113" s="207" t="str">
        <f>IF(B113&lt;&gt;"",IF(B$5="LECTURE",'Exam (LECTURE ONLY)'!AJ115,IF(B$5="PRACTICUM",OUTPUT!AJ115,IF(B$5="RESEARCH",OUTPUT!AJ115,IF(B$5="STUDENT FORMATION",OUTPUT!AJ115,"")))),"")</f>
        <v/>
      </c>
      <c r="Y113" s="137" t="str">
        <f t="shared" si="14"/>
        <v/>
      </c>
      <c r="Z113" s="139" t="str">
        <f t="shared" si="15"/>
        <v/>
      </c>
      <c r="AA113" s="140" t="str">
        <f t="shared" si="16"/>
        <v/>
      </c>
      <c r="AB113" s="213" t="str">
        <f t="shared" si="17"/>
        <v/>
      </c>
    </row>
    <row r="114" spans="1:28" ht="15.75" customHeight="1">
      <c r="A114" s="212" t="str">
        <f>IF(ISBLANK('Database (LECTURE-RES-PRAC)'!A111),"",'Database (LECTURE-RES-PRAC)'!A111)</f>
        <v/>
      </c>
      <c r="B114" s="213" t="str">
        <f>IF(ISBLANK('Database (LECTURE-RES-PRAC)'!B111),"",'Database (LECTURE-RES-PRAC)'!B111)</f>
        <v/>
      </c>
      <c r="C114" s="134" t="str">
        <f>IF(B114&lt;&gt;"",'Database (LECTURE-RES-PRAC)'!AH111, "")</f>
        <v/>
      </c>
      <c r="D114" s="135" t="str">
        <f t="shared" si="1"/>
        <v/>
      </c>
      <c r="E114" s="134" t="str">
        <f>IF(B114&lt;&gt;"",'Database (LECTURE-RES-PRAC)'!AI111,"")</f>
        <v/>
      </c>
      <c r="F114" s="136" t="str">
        <f t="shared" si="2"/>
        <v/>
      </c>
      <c r="G114" s="137" t="str">
        <f t="shared" si="3"/>
        <v/>
      </c>
      <c r="H114" s="207" t="str">
        <f>IF(B114&lt;&gt;"",IF(B$5="LECTURE",'Exam (LECTURE ONLY)'!N116,IF(B$5="PRACTICUM",OUTPUT!N116,IF(B$5="RESEARCH",OUTPUT!N116,IF(B$5="STUDENT FORMATION",OUTPUT!N116,"")))),"")</f>
        <v/>
      </c>
      <c r="I114" s="137" t="str">
        <f t="shared" si="4"/>
        <v/>
      </c>
      <c r="J114" s="138" t="str">
        <f t="shared" si="5"/>
        <v/>
      </c>
      <c r="K114" s="214" t="str">
        <f>IF(B114&lt;&gt;"",'Database (LECTURE-RES-PRAC)'!BN111, "")</f>
        <v/>
      </c>
      <c r="L114" s="136" t="str">
        <f t="shared" si="6"/>
        <v/>
      </c>
      <c r="M114" s="214" t="str">
        <f>IF(B114&lt;&gt;"",'Database (LECTURE-RES-PRAC)'!BO111, "")</f>
        <v/>
      </c>
      <c r="N114" s="136" t="str">
        <f t="shared" si="7"/>
        <v/>
      </c>
      <c r="O114" s="137" t="str">
        <f t="shared" si="8"/>
        <v/>
      </c>
      <c r="P114" s="207" t="str">
        <f>IF(B114&lt;&gt;"",IF(B$5="LECTURE",'Exam (LECTURE ONLY)'!Y116,IF(B$5="PRACTICUM",OUTPUT!Z116,IF(B$5="RESEARCH",OUTPUT!Z116,IF(B$5="STUDENT FORMATION",OUTPUT!Z116,"")))),"")</f>
        <v/>
      </c>
      <c r="Q114" s="137" t="str">
        <f t="shared" si="9"/>
        <v/>
      </c>
      <c r="R114" s="138" t="str">
        <f t="shared" si="10"/>
        <v/>
      </c>
      <c r="S114" s="214" t="str">
        <f>IF(B114&lt;&gt;"",'Database (LECTURE-RES-PRAC)'!CT111, "")</f>
        <v/>
      </c>
      <c r="T114" s="136" t="str">
        <f t="shared" si="11"/>
        <v/>
      </c>
      <c r="U114" s="214" t="str">
        <f>IF(B114&lt;&gt;"",'Database (LECTURE-RES-PRAC)'!CU111, "")</f>
        <v/>
      </c>
      <c r="V114" s="136" t="str">
        <f t="shared" si="12"/>
        <v/>
      </c>
      <c r="W114" s="137" t="str">
        <f t="shared" si="13"/>
        <v/>
      </c>
      <c r="X114" s="207" t="str">
        <f>IF(B114&lt;&gt;"",IF(B$5="LECTURE",'Exam (LECTURE ONLY)'!AJ116,IF(B$5="PRACTICUM",OUTPUT!AJ116,IF(B$5="RESEARCH",OUTPUT!AJ116,IF(B$5="STUDENT FORMATION",OUTPUT!AJ116,"")))),"")</f>
        <v/>
      </c>
      <c r="Y114" s="137" t="str">
        <f t="shared" si="14"/>
        <v/>
      </c>
      <c r="Z114" s="139" t="str">
        <f t="shared" si="15"/>
        <v/>
      </c>
      <c r="AA114" s="140" t="str">
        <f t="shared" si="16"/>
        <v/>
      </c>
      <c r="AB114" s="213" t="str">
        <f t="shared" si="17"/>
        <v/>
      </c>
    </row>
    <row r="115" spans="1:28" ht="15.75" customHeight="1">
      <c r="A115" s="118" t="str">
        <f>IF(ISBLANK('Database (LECTURE-RES-PRAC)'!A112),"",'Database (LECTURE-RES-PRAC)'!A112)</f>
        <v/>
      </c>
      <c r="B115" s="119" t="str">
        <f>IF(ISBLANK('Database (LECTURE-RES-PRAC)'!B112),"",'Database (LECTURE-RES-PRAC)'!B112)</f>
        <v/>
      </c>
      <c r="C115" s="134" t="str">
        <f>IF(B115&lt;&gt;"",'Database (LECTURE-RES-PRAC)'!AH112, "")</f>
        <v/>
      </c>
      <c r="D115" s="135" t="str">
        <f t="shared" si="1"/>
        <v/>
      </c>
      <c r="E115" s="134" t="str">
        <f>IF(B115&lt;&gt;"",'Database (LECTURE-RES-PRAC)'!AI112,"")</f>
        <v/>
      </c>
      <c r="F115" s="136" t="str">
        <f t="shared" si="2"/>
        <v/>
      </c>
      <c r="G115" s="137" t="str">
        <f t="shared" si="3"/>
        <v/>
      </c>
      <c r="H115" s="207" t="str">
        <f>IF(B115&lt;&gt;"",IF(B$5="LECTURE",'Exam (LECTURE ONLY)'!N117,IF(B$5="PRACTICUM",OUTPUT!N117,IF(B$5="RESEARCH",OUTPUT!N117,IF(B$5="STUDENT FORMATION",OUTPUT!N117,"")))),"")</f>
        <v/>
      </c>
      <c r="I115" s="137" t="str">
        <f t="shared" si="4"/>
        <v/>
      </c>
      <c r="J115" s="138" t="str">
        <f t="shared" si="5"/>
        <v/>
      </c>
      <c r="K115" s="214" t="str">
        <f>IF(B115&lt;&gt;"",'Database (LECTURE-RES-PRAC)'!BN112, "")</f>
        <v/>
      </c>
      <c r="L115" s="136" t="str">
        <f t="shared" si="6"/>
        <v/>
      </c>
      <c r="M115" s="214" t="str">
        <f>IF(B115&lt;&gt;"",'Database (LECTURE-RES-PRAC)'!BO112, "")</f>
        <v/>
      </c>
      <c r="N115" s="136" t="str">
        <f t="shared" si="7"/>
        <v/>
      </c>
      <c r="O115" s="137" t="str">
        <f t="shared" si="8"/>
        <v/>
      </c>
      <c r="P115" s="207" t="str">
        <f>IF(B115&lt;&gt;"",IF(B$5="LECTURE",'Exam (LECTURE ONLY)'!Y117,IF(B$5="PRACTICUM",OUTPUT!Z117,IF(B$5="RESEARCH",OUTPUT!Z117,IF(B$5="STUDENT FORMATION",OUTPUT!Z117,"")))),"")</f>
        <v/>
      </c>
      <c r="Q115" s="137" t="str">
        <f t="shared" si="9"/>
        <v/>
      </c>
      <c r="R115" s="138" t="str">
        <f t="shared" si="10"/>
        <v/>
      </c>
      <c r="S115" s="214" t="str">
        <f>IF(B115&lt;&gt;"",'Database (LECTURE-RES-PRAC)'!CT112, "")</f>
        <v/>
      </c>
      <c r="T115" s="136" t="str">
        <f t="shared" si="11"/>
        <v/>
      </c>
      <c r="U115" s="214" t="str">
        <f>IF(B115&lt;&gt;"",'Database (LECTURE-RES-PRAC)'!CU112, "")</f>
        <v/>
      </c>
      <c r="V115" s="136" t="str">
        <f t="shared" si="12"/>
        <v/>
      </c>
      <c r="W115" s="137" t="str">
        <f t="shared" si="13"/>
        <v/>
      </c>
      <c r="X115" s="207" t="str">
        <f>IF(B115&lt;&gt;"",IF(B$5="LECTURE",'Exam (LECTURE ONLY)'!AJ117,IF(B$5="PRACTICUM",OUTPUT!AJ117,IF(B$5="RESEARCH",OUTPUT!AJ117,IF(B$5="STUDENT FORMATION",OUTPUT!AJ117,"")))),"")</f>
        <v/>
      </c>
      <c r="Y115" s="137" t="str">
        <f t="shared" si="14"/>
        <v/>
      </c>
      <c r="Z115" s="139" t="str">
        <f t="shared" si="15"/>
        <v/>
      </c>
      <c r="AA115" s="140" t="str">
        <f t="shared" si="16"/>
        <v/>
      </c>
      <c r="AB115" s="213" t="str">
        <f t="shared" si="17"/>
        <v/>
      </c>
    </row>
    <row r="116" spans="1:28" ht="15.75" customHeight="1">
      <c r="A116" s="212" t="str">
        <f>IF(ISBLANK('Database (LECTURE-RES-PRAC)'!A113),"",'Database (LECTURE-RES-PRAC)'!A113)</f>
        <v/>
      </c>
      <c r="B116" s="213" t="str">
        <f>IF(ISBLANK('Database (LECTURE-RES-PRAC)'!B113),"",'Database (LECTURE-RES-PRAC)'!B113)</f>
        <v/>
      </c>
      <c r="C116" s="134" t="str">
        <f>IF(B116&lt;&gt;"",'Database (LECTURE-RES-PRAC)'!AH113, "")</f>
        <v/>
      </c>
      <c r="D116" s="135" t="str">
        <f t="shared" si="1"/>
        <v/>
      </c>
      <c r="E116" s="134" t="str">
        <f>IF(B116&lt;&gt;"",'Database (LECTURE-RES-PRAC)'!AI113,"")</f>
        <v/>
      </c>
      <c r="F116" s="136" t="str">
        <f t="shared" si="2"/>
        <v/>
      </c>
      <c r="G116" s="137" t="str">
        <f t="shared" si="3"/>
        <v/>
      </c>
      <c r="H116" s="207" t="str">
        <f>IF(B116&lt;&gt;"",IF(B$5="LECTURE",'Exam (LECTURE ONLY)'!N118,IF(B$5="PRACTICUM",OUTPUT!N118,IF(B$5="RESEARCH",OUTPUT!N118,IF(B$5="STUDENT FORMATION",OUTPUT!N118,"")))),"")</f>
        <v/>
      </c>
      <c r="I116" s="137" t="str">
        <f t="shared" si="4"/>
        <v/>
      </c>
      <c r="J116" s="138" t="str">
        <f t="shared" si="5"/>
        <v/>
      </c>
      <c r="K116" s="214" t="str">
        <f>IF(B116&lt;&gt;"",'Database (LECTURE-RES-PRAC)'!BN113, "")</f>
        <v/>
      </c>
      <c r="L116" s="136" t="str">
        <f t="shared" si="6"/>
        <v/>
      </c>
      <c r="M116" s="214" t="str">
        <f>IF(B116&lt;&gt;"",'Database (LECTURE-RES-PRAC)'!BO113, "")</f>
        <v/>
      </c>
      <c r="N116" s="136" t="str">
        <f t="shared" si="7"/>
        <v/>
      </c>
      <c r="O116" s="137" t="str">
        <f t="shared" si="8"/>
        <v/>
      </c>
      <c r="P116" s="207" t="str">
        <f>IF(B116&lt;&gt;"",IF(B$5="LECTURE",'Exam (LECTURE ONLY)'!Y118,IF(B$5="PRACTICUM",OUTPUT!Z118,IF(B$5="RESEARCH",OUTPUT!Z118,IF(B$5="STUDENT FORMATION",OUTPUT!Z118,"")))),"")</f>
        <v/>
      </c>
      <c r="Q116" s="137" t="str">
        <f t="shared" si="9"/>
        <v/>
      </c>
      <c r="R116" s="138" t="str">
        <f t="shared" si="10"/>
        <v/>
      </c>
      <c r="S116" s="214" t="str">
        <f>IF(B116&lt;&gt;"",'Database (LECTURE-RES-PRAC)'!CT113, "")</f>
        <v/>
      </c>
      <c r="T116" s="136" t="str">
        <f t="shared" si="11"/>
        <v/>
      </c>
      <c r="U116" s="214" t="str">
        <f>IF(B116&lt;&gt;"",'Database (LECTURE-RES-PRAC)'!CU113, "")</f>
        <v/>
      </c>
      <c r="V116" s="136" t="str">
        <f t="shared" si="12"/>
        <v/>
      </c>
      <c r="W116" s="137" t="str">
        <f t="shared" si="13"/>
        <v/>
      </c>
      <c r="X116" s="207" t="str">
        <f>IF(B116&lt;&gt;"",IF(B$5="LECTURE",'Exam (LECTURE ONLY)'!AJ118,IF(B$5="PRACTICUM",OUTPUT!AJ118,IF(B$5="RESEARCH",OUTPUT!AJ118,IF(B$5="STUDENT FORMATION",OUTPUT!AJ118,"")))),"")</f>
        <v/>
      </c>
      <c r="Y116" s="137" t="str">
        <f t="shared" si="14"/>
        <v/>
      </c>
      <c r="Z116" s="139" t="str">
        <f t="shared" si="15"/>
        <v/>
      </c>
      <c r="AA116" s="140" t="str">
        <f t="shared" si="16"/>
        <v/>
      </c>
      <c r="AB116" s="213" t="str">
        <f t="shared" si="17"/>
        <v/>
      </c>
    </row>
    <row r="117" spans="1:28" ht="15.75" customHeight="1">
      <c r="A117" s="118" t="str">
        <f>IF(ISBLANK('Database (LECTURE-RES-PRAC)'!A114),"",'Database (LECTURE-RES-PRAC)'!A114)</f>
        <v/>
      </c>
      <c r="B117" s="119" t="str">
        <f>IF(ISBLANK('Database (LECTURE-RES-PRAC)'!B114),"",'Database (LECTURE-RES-PRAC)'!B114)</f>
        <v/>
      </c>
      <c r="C117" s="134" t="str">
        <f>IF(B117&lt;&gt;"",'Database (LECTURE-RES-PRAC)'!AH114, "")</f>
        <v/>
      </c>
      <c r="D117" s="135" t="str">
        <f t="shared" si="1"/>
        <v/>
      </c>
      <c r="E117" s="134" t="str">
        <f>IF(B117&lt;&gt;"",'Database (LECTURE-RES-PRAC)'!AI114,"")</f>
        <v/>
      </c>
      <c r="F117" s="136" t="str">
        <f t="shared" si="2"/>
        <v/>
      </c>
      <c r="G117" s="137" t="str">
        <f t="shared" si="3"/>
        <v/>
      </c>
      <c r="H117" s="207" t="str">
        <f>IF(B117&lt;&gt;"",IF(B$5="LECTURE",'Exam (LECTURE ONLY)'!N119,IF(B$5="PRACTICUM",OUTPUT!N119,IF(B$5="RESEARCH",OUTPUT!N119,IF(B$5="STUDENT FORMATION",OUTPUT!N119,"")))),"")</f>
        <v/>
      </c>
      <c r="I117" s="137" t="str">
        <f t="shared" si="4"/>
        <v/>
      </c>
      <c r="J117" s="138" t="str">
        <f t="shared" si="5"/>
        <v/>
      </c>
      <c r="K117" s="214" t="str">
        <f>IF(B117&lt;&gt;"",'Database (LECTURE-RES-PRAC)'!BN114, "")</f>
        <v/>
      </c>
      <c r="L117" s="136" t="str">
        <f t="shared" si="6"/>
        <v/>
      </c>
      <c r="M117" s="214" t="str">
        <f>IF(B117&lt;&gt;"",'Database (LECTURE-RES-PRAC)'!BO114, "")</f>
        <v/>
      </c>
      <c r="N117" s="136" t="str">
        <f t="shared" si="7"/>
        <v/>
      </c>
      <c r="O117" s="137" t="str">
        <f t="shared" si="8"/>
        <v/>
      </c>
      <c r="P117" s="207" t="str">
        <f>IF(B117&lt;&gt;"",IF(B$5="LECTURE",'Exam (LECTURE ONLY)'!Y119,IF(B$5="PRACTICUM",OUTPUT!Z119,IF(B$5="RESEARCH",OUTPUT!Z119,IF(B$5="STUDENT FORMATION",OUTPUT!Z119,"")))),"")</f>
        <v/>
      </c>
      <c r="Q117" s="137" t="str">
        <f t="shared" si="9"/>
        <v/>
      </c>
      <c r="R117" s="138" t="str">
        <f t="shared" si="10"/>
        <v/>
      </c>
      <c r="S117" s="214" t="str">
        <f>IF(B117&lt;&gt;"",'Database (LECTURE-RES-PRAC)'!CT114, "")</f>
        <v/>
      </c>
      <c r="T117" s="136" t="str">
        <f t="shared" si="11"/>
        <v/>
      </c>
      <c r="U117" s="214" t="str">
        <f>IF(B117&lt;&gt;"",'Database (LECTURE-RES-PRAC)'!CU114, "")</f>
        <v/>
      </c>
      <c r="V117" s="136" t="str">
        <f t="shared" si="12"/>
        <v/>
      </c>
      <c r="W117" s="137" t="str">
        <f t="shared" si="13"/>
        <v/>
      </c>
      <c r="X117" s="207" t="str">
        <f>IF(B117&lt;&gt;"",IF(B$5="LECTURE",'Exam (LECTURE ONLY)'!AJ119,IF(B$5="PRACTICUM",OUTPUT!AJ119,IF(B$5="RESEARCH",OUTPUT!AJ119,IF(B$5="STUDENT FORMATION",OUTPUT!AJ119,"")))),"")</f>
        <v/>
      </c>
      <c r="Y117" s="137" t="str">
        <f t="shared" si="14"/>
        <v/>
      </c>
      <c r="Z117" s="139" t="str">
        <f t="shared" si="15"/>
        <v/>
      </c>
      <c r="AA117" s="140" t="str">
        <f t="shared" si="16"/>
        <v/>
      </c>
      <c r="AB117" s="213" t="str">
        <f t="shared" si="17"/>
        <v/>
      </c>
    </row>
    <row r="118" spans="1:28" ht="15.75" customHeight="1">
      <c r="A118" s="212" t="str">
        <f>IF(ISBLANK('Database (LECTURE-RES-PRAC)'!A115),"",'Database (LECTURE-RES-PRAC)'!A115)</f>
        <v/>
      </c>
      <c r="B118" s="213" t="str">
        <f>IF(ISBLANK('Database (LECTURE-RES-PRAC)'!B115),"",'Database (LECTURE-RES-PRAC)'!B115)</f>
        <v/>
      </c>
      <c r="C118" s="134" t="str">
        <f>IF(B118&lt;&gt;"",'Database (LECTURE-RES-PRAC)'!AH115, "")</f>
        <v/>
      </c>
      <c r="D118" s="135" t="str">
        <f t="shared" si="1"/>
        <v/>
      </c>
      <c r="E118" s="134" t="str">
        <f>IF(B118&lt;&gt;"",'Database (LECTURE-RES-PRAC)'!AI115,"")</f>
        <v/>
      </c>
      <c r="F118" s="136" t="str">
        <f t="shared" si="2"/>
        <v/>
      </c>
      <c r="G118" s="137" t="str">
        <f t="shared" si="3"/>
        <v/>
      </c>
      <c r="H118" s="207" t="str">
        <f>IF(B118&lt;&gt;"",IF(B$5="LECTURE",'Exam (LECTURE ONLY)'!N120,IF(B$5="PRACTICUM",OUTPUT!N120,IF(B$5="RESEARCH",OUTPUT!N120,IF(B$5="STUDENT FORMATION",OUTPUT!N120,"")))),"")</f>
        <v/>
      </c>
      <c r="I118" s="137" t="str">
        <f t="shared" si="4"/>
        <v/>
      </c>
      <c r="J118" s="138" t="str">
        <f t="shared" si="5"/>
        <v/>
      </c>
      <c r="K118" s="214" t="str">
        <f>IF(B118&lt;&gt;"",'Database (LECTURE-RES-PRAC)'!BN115, "")</f>
        <v/>
      </c>
      <c r="L118" s="136" t="str">
        <f t="shared" si="6"/>
        <v/>
      </c>
      <c r="M118" s="214" t="str">
        <f>IF(B118&lt;&gt;"",'Database (LECTURE-RES-PRAC)'!BO115, "")</f>
        <v/>
      </c>
      <c r="N118" s="136" t="str">
        <f t="shared" si="7"/>
        <v/>
      </c>
      <c r="O118" s="137" t="str">
        <f t="shared" si="8"/>
        <v/>
      </c>
      <c r="P118" s="207" t="str">
        <f>IF(B118&lt;&gt;"",IF(B$5="LECTURE",'Exam (LECTURE ONLY)'!Y120,IF(B$5="PRACTICUM",OUTPUT!Z120,IF(B$5="RESEARCH",OUTPUT!Z120,IF(B$5="STUDENT FORMATION",OUTPUT!Z120,"")))),"")</f>
        <v/>
      </c>
      <c r="Q118" s="137" t="str">
        <f t="shared" si="9"/>
        <v/>
      </c>
      <c r="R118" s="138" t="str">
        <f t="shared" si="10"/>
        <v/>
      </c>
      <c r="S118" s="214" t="str">
        <f>IF(B118&lt;&gt;"",'Database (LECTURE-RES-PRAC)'!CT115, "")</f>
        <v/>
      </c>
      <c r="T118" s="136" t="str">
        <f t="shared" si="11"/>
        <v/>
      </c>
      <c r="U118" s="214" t="str">
        <f>IF(B118&lt;&gt;"",'Database (LECTURE-RES-PRAC)'!CU115, "")</f>
        <v/>
      </c>
      <c r="V118" s="136" t="str">
        <f t="shared" si="12"/>
        <v/>
      </c>
      <c r="W118" s="137" t="str">
        <f t="shared" si="13"/>
        <v/>
      </c>
      <c r="X118" s="207" t="str">
        <f>IF(B118&lt;&gt;"",IF(B$5="LECTURE",'Exam (LECTURE ONLY)'!AJ120,IF(B$5="PRACTICUM",OUTPUT!AJ120,IF(B$5="RESEARCH",OUTPUT!AJ120,IF(B$5="STUDENT FORMATION",OUTPUT!AJ120,"")))),"")</f>
        <v/>
      </c>
      <c r="Y118" s="137" t="str">
        <f t="shared" si="14"/>
        <v/>
      </c>
      <c r="Z118" s="139" t="str">
        <f t="shared" si="15"/>
        <v/>
      </c>
      <c r="AA118" s="140" t="str">
        <f t="shared" si="16"/>
        <v/>
      </c>
      <c r="AB118" s="213" t="str">
        <f t="shared" si="17"/>
        <v/>
      </c>
    </row>
    <row r="119" spans="1:28" ht="15.75" customHeight="1">
      <c r="A119" s="118" t="str">
        <f>IF(ISBLANK('Database (LECTURE-RES-PRAC)'!A116),"",'Database (LECTURE-RES-PRAC)'!A116)</f>
        <v/>
      </c>
      <c r="B119" s="119" t="str">
        <f>IF(ISBLANK('Database (LECTURE-RES-PRAC)'!B116),"",'Database (LECTURE-RES-PRAC)'!B116)</f>
        <v/>
      </c>
      <c r="C119" s="134" t="str">
        <f>IF(B119&lt;&gt;"",'Database (LECTURE-RES-PRAC)'!AH116, "")</f>
        <v/>
      </c>
      <c r="D119" s="135" t="str">
        <f t="shared" si="1"/>
        <v/>
      </c>
      <c r="E119" s="134" t="str">
        <f>IF(B119&lt;&gt;"",'Database (LECTURE-RES-PRAC)'!AI116,"")</f>
        <v/>
      </c>
      <c r="F119" s="136" t="str">
        <f t="shared" si="2"/>
        <v/>
      </c>
      <c r="G119" s="137" t="str">
        <f t="shared" si="3"/>
        <v/>
      </c>
      <c r="H119" s="207" t="str">
        <f>IF(B119&lt;&gt;"",IF(B$5="LECTURE",'Exam (LECTURE ONLY)'!N121,IF(B$5="PRACTICUM",OUTPUT!N121,IF(B$5="RESEARCH",OUTPUT!N121,IF(B$5="STUDENT FORMATION",OUTPUT!N121,"")))),"")</f>
        <v/>
      </c>
      <c r="I119" s="137" t="str">
        <f t="shared" si="4"/>
        <v/>
      </c>
      <c r="J119" s="138" t="str">
        <f t="shared" si="5"/>
        <v/>
      </c>
      <c r="K119" s="214" t="str">
        <f>IF(B119&lt;&gt;"",'Database (LECTURE-RES-PRAC)'!BN116, "")</f>
        <v/>
      </c>
      <c r="L119" s="136" t="str">
        <f t="shared" si="6"/>
        <v/>
      </c>
      <c r="M119" s="214" t="str">
        <f>IF(B119&lt;&gt;"",'Database (LECTURE-RES-PRAC)'!BO116, "")</f>
        <v/>
      </c>
      <c r="N119" s="136" t="str">
        <f t="shared" si="7"/>
        <v/>
      </c>
      <c r="O119" s="137" t="str">
        <f t="shared" si="8"/>
        <v/>
      </c>
      <c r="P119" s="207" t="str">
        <f>IF(B119&lt;&gt;"",IF(B$5="LECTURE",'Exam (LECTURE ONLY)'!Y121,IF(B$5="PRACTICUM",OUTPUT!Z121,IF(B$5="RESEARCH",OUTPUT!Z121,IF(B$5="STUDENT FORMATION",OUTPUT!Z121,"")))),"")</f>
        <v/>
      </c>
      <c r="Q119" s="137" t="str">
        <f t="shared" si="9"/>
        <v/>
      </c>
      <c r="R119" s="138" t="str">
        <f t="shared" si="10"/>
        <v/>
      </c>
      <c r="S119" s="214" t="str">
        <f>IF(B119&lt;&gt;"",'Database (LECTURE-RES-PRAC)'!CT116, "")</f>
        <v/>
      </c>
      <c r="T119" s="136" t="str">
        <f t="shared" si="11"/>
        <v/>
      </c>
      <c r="U119" s="214" t="str">
        <f>IF(B119&lt;&gt;"",'Database (LECTURE-RES-PRAC)'!CU116, "")</f>
        <v/>
      </c>
      <c r="V119" s="136" t="str">
        <f t="shared" si="12"/>
        <v/>
      </c>
      <c r="W119" s="137" t="str">
        <f t="shared" si="13"/>
        <v/>
      </c>
      <c r="X119" s="207" t="str">
        <f>IF(B119&lt;&gt;"",IF(B$5="LECTURE",'Exam (LECTURE ONLY)'!AJ121,IF(B$5="PRACTICUM",OUTPUT!AJ121,IF(B$5="RESEARCH",OUTPUT!AJ121,IF(B$5="STUDENT FORMATION",OUTPUT!AJ121,"")))),"")</f>
        <v/>
      </c>
      <c r="Y119" s="137" t="str">
        <f t="shared" si="14"/>
        <v/>
      </c>
      <c r="Z119" s="139" t="str">
        <f t="shared" si="15"/>
        <v/>
      </c>
      <c r="AA119" s="140" t="str">
        <f t="shared" si="16"/>
        <v/>
      </c>
      <c r="AB119" s="213" t="str">
        <f t="shared" si="17"/>
        <v/>
      </c>
    </row>
    <row r="120" spans="1:28" ht="15.75" customHeight="1">
      <c r="A120" s="212" t="str">
        <f>IF(ISBLANK('Database (LECTURE-RES-PRAC)'!A117),"",'Database (LECTURE-RES-PRAC)'!A117)</f>
        <v/>
      </c>
      <c r="B120" s="213" t="str">
        <f>IF(ISBLANK('Database (LECTURE-RES-PRAC)'!B117),"",'Database (LECTURE-RES-PRAC)'!B117)</f>
        <v/>
      </c>
      <c r="C120" s="134" t="str">
        <f>IF(B120&lt;&gt;"",'Database (LECTURE-RES-PRAC)'!AH117, "")</f>
        <v/>
      </c>
      <c r="D120" s="135" t="str">
        <f t="shared" si="1"/>
        <v/>
      </c>
      <c r="E120" s="134" t="str">
        <f>IF(B120&lt;&gt;"",'Database (LECTURE-RES-PRAC)'!AI117,"")</f>
        <v/>
      </c>
      <c r="F120" s="136" t="str">
        <f t="shared" si="2"/>
        <v/>
      </c>
      <c r="G120" s="137" t="str">
        <f t="shared" si="3"/>
        <v/>
      </c>
      <c r="H120" s="207" t="str">
        <f>IF(B120&lt;&gt;"",IF(B$5="LECTURE",'Exam (LECTURE ONLY)'!N122,IF(B$5="PRACTICUM",OUTPUT!N122,IF(B$5="RESEARCH",OUTPUT!N122,IF(B$5="STUDENT FORMATION",OUTPUT!N122,"")))),"")</f>
        <v/>
      </c>
      <c r="I120" s="137" t="str">
        <f t="shared" si="4"/>
        <v/>
      </c>
      <c r="J120" s="138" t="str">
        <f t="shared" si="5"/>
        <v/>
      </c>
      <c r="K120" s="214" t="str">
        <f>IF(B120&lt;&gt;"",'Database (LECTURE-RES-PRAC)'!BN117, "")</f>
        <v/>
      </c>
      <c r="L120" s="136" t="str">
        <f t="shared" si="6"/>
        <v/>
      </c>
      <c r="M120" s="214" t="str">
        <f>IF(B120&lt;&gt;"",'Database (LECTURE-RES-PRAC)'!BO117, "")</f>
        <v/>
      </c>
      <c r="N120" s="136" t="str">
        <f t="shared" si="7"/>
        <v/>
      </c>
      <c r="O120" s="137" t="str">
        <f t="shared" si="8"/>
        <v/>
      </c>
      <c r="P120" s="207" t="str">
        <f>IF(B120&lt;&gt;"",IF(B$5="LECTURE",'Exam (LECTURE ONLY)'!Y122,IF(B$5="PRACTICUM",OUTPUT!Z122,IF(B$5="RESEARCH",OUTPUT!Z122,IF(B$5="STUDENT FORMATION",OUTPUT!Z122,"")))),"")</f>
        <v/>
      </c>
      <c r="Q120" s="137" t="str">
        <f t="shared" si="9"/>
        <v/>
      </c>
      <c r="R120" s="138" t="str">
        <f t="shared" si="10"/>
        <v/>
      </c>
      <c r="S120" s="214" t="str">
        <f>IF(B120&lt;&gt;"",'Database (LECTURE-RES-PRAC)'!CT117, "")</f>
        <v/>
      </c>
      <c r="T120" s="136" t="str">
        <f t="shared" si="11"/>
        <v/>
      </c>
      <c r="U120" s="214" t="str">
        <f>IF(B120&lt;&gt;"",'Database (LECTURE-RES-PRAC)'!CU117, "")</f>
        <v/>
      </c>
      <c r="V120" s="136" t="str">
        <f t="shared" si="12"/>
        <v/>
      </c>
      <c r="W120" s="137" t="str">
        <f t="shared" si="13"/>
        <v/>
      </c>
      <c r="X120" s="207" t="str">
        <f>IF(B120&lt;&gt;"",IF(B$5="LECTURE",'Exam (LECTURE ONLY)'!AJ122,IF(B$5="PRACTICUM",OUTPUT!AJ122,IF(B$5="RESEARCH",OUTPUT!AJ122,IF(B$5="STUDENT FORMATION",OUTPUT!AJ122,"")))),"")</f>
        <v/>
      </c>
      <c r="Y120" s="137" t="str">
        <f t="shared" si="14"/>
        <v/>
      </c>
      <c r="Z120" s="139" t="str">
        <f t="shared" si="15"/>
        <v/>
      </c>
      <c r="AA120" s="140" t="str">
        <f t="shared" si="16"/>
        <v/>
      </c>
      <c r="AB120" s="213" t="str">
        <f t="shared" si="17"/>
        <v/>
      </c>
    </row>
    <row r="121" spans="1:28" ht="15.75" customHeight="1">
      <c r="A121" s="118" t="str">
        <f>IF(ISBLANK('Database (LECTURE-RES-PRAC)'!A118),"",'Database (LECTURE-RES-PRAC)'!A118)</f>
        <v/>
      </c>
      <c r="B121" s="119" t="str">
        <f>IF(ISBLANK('Database (LECTURE-RES-PRAC)'!B118),"",'Database (LECTURE-RES-PRAC)'!B118)</f>
        <v/>
      </c>
      <c r="C121" s="134" t="str">
        <f>IF(B121&lt;&gt;"",'Database (LECTURE-RES-PRAC)'!AH118, "")</f>
        <v/>
      </c>
      <c r="D121" s="135" t="str">
        <f t="shared" si="1"/>
        <v/>
      </c>
      <c r="E121" s="134" t="str">
        <f>IF(B121&lt;&gt;"",'Database (LECTURE-RES-PRAC)'!AI118,"")</f>
        <v/>
      </c>
      <c r="F121" s="136" t="str">
        <f t="shared" si="2"/>
        <v/>
      </c>
      <c r="G121" s="137" t="str">
        <f t="shared" si="3"/>
        <v/>
      </c>
      <c r="H121" s="207" t="str">
        <f>IF(B121&lt;&gt;"",IF(B$5="LECTURE",'Exam (LECTURE ONLY)'!N123,IF(B$5="PRACTICUM",OUTPUT!N123,IF(B$5="RESEARCH",OUTPUT!N123,IF(B$5="STUDENT FORMATION",OUTPUT!N123,"")))),"")</f>
        <v/>
      </c>
      <c r="I121" s="137" t="str">
        <f t="shared" si="4"/>
        <v/>
      </c>
      <c r="J121" s="138" t="str">
        <f t="shared" si="5"/>
        <v/>
      </c>
      <c r="K121" s="214" t="str">
        <f>IF(B121&lt;&gt;"",'Database (LECTURE-RES-PRAC)'!BN118, "")</f>
        <v/>
      </c>
      <c r="L121" s="136" t="str">
        <f t="shared" si="6"/>
        <v/>
      </c>
      <c r="M121" s="214" t="str">
        <f>IF(B121&lt;&gt;"",'Database (LECTURE-RES-PRAC)'!BO118, "")</f>
        <v/>
      </c>
      <c r="N121" s="136" t="str">
        <f t="shared" si="7"/>
        <v/>
      </c>
      <c r="O121" s="137" t="str">
        <f t="shared" si="8"/>
        <v/>
      </c>
      <c r="P121" s="207" t="str">
        <f>IF(B121&lt;&gt;"",IF(B$5="LECTURE",'Exam (LECTURE ONLY)'!Y123,IF(B$5="PRACTICUM",OUTPUT!Z123,IF(B$5="RESEARCH",OUTPUT!Z123,IF(B$5="STUDENT FORMATION",OUTPUT!Z123,"")))),"")</f>
        <v/>
      </c>
      <c r="Q121" s="137" t="str">
        <f t="shared" si="9"/>
        <v/>
      </c>
      <c r="R121" s="138" t="str">
        <f t="shared" si="10"/>
        <v/>
      </c>
      <c r="S121" s="214" t="str">
        <f>IF(B121&lt;&gt;"",'Database (LECTURE-RES-PRAC)'!CT118, "")</f>
        <v/>
      </c>
      <c r="T121" s="136" t="str">
        <f t="shared" si="11"/>
        <v/>
      </c>
      <c r="U121" s="214" t="str">
        <f>IF(B121&lt;&gt;"",'Database (LECTURE-RES-PRAC)'!CU118, "")</f>
        <v/>
      </c>
      <c r="V121" s="136" t="str">
        <f t="shared" si="12"/>
        <v/>
      </c>
      <c r="W121" s="137" t="str">
        <f t="shared" si="13"/>
        <v/>
      </c>
      <c r="X121" s="207" t="str">
        <f>IF(B121&lt;&gt;"",IF(B$5="LECTURE",'Exam (LECTURE ONLY)'!AJ123,IF(B$5="PRACTICUM",OUTPUT!AJ123,IF(B$5="RESEARCH",OUTPUT!AJ123,IF(B$5="STUDENT FORMATION",OUTPUT!AJ123,"")))),"")</f>
        <v/>
      </c>
      <c r="Y121" s="137" t="str">
        <f t="shared" si="14"/>
        <v/>
      </c>
      <c r="Z121" s="139" t="str">
        <f t="shared" si="15"/>
        <v/>
      </c>
      <c r="AA121" s="140" t="str">
        <f t="shared" si="16"/>
        <v/>
      </c>
      <c r="AB121" s="213" t="str">
        <f t="shared" si="17"/>
        <v/>
      </c>
    </row>
    <row r="122" spans="1:28" ht="15.75" customHeight="1">
      <c r="A122" s="212" t="str">
        <f>IF(ISBLANK('Database (LECTURE-RES-PRAC)'!A119),"",'Database (LECTURE-RES-PRAC)'!A119)</f>
        <v/>
      </c>
      <c r="B122" s="213" t="str">
        <f>IF(ISBLANK('Database (LECTURE-RES-PRAC)'!B119),"",'Database (LECTURE-RES-PRAC)'!B119)</f>
        <v/>
      </c>
      <c r="C122" s="134" t="str">
        <f>IF(B122&lt;&gt;"",'Database (LECTURE-RES-PRAC)'!AH119, "")</f>
        <v/>
      </c>
      <c r="D122" s="135" t="str">
        <f t="shared" si="1"/>
        <v/>
      </c>
      <c r="E122" s="134" t="str">
        <f>IF(B122&lt;&gt;"",'Database (LECTURE-RES-PRAC)'!AI119,"")</f>
        <v/>
      </c>
      <c r="F122" s="136" t="str">
        <f t="shared" si="2"/>
        <v/>
      </c>
      <c r="G122" s="137" t="str">
        <f t="shared" si="3"/>
        <v/>
      </c>
      <c r="H122" s="207" t="str">
        <f>IF(B122&lt;&gt;"",IF(B$5="LECTURE",'Exam (LECTURE ONLY)'!N124,IF(B$5="PRACTICUM",OUTPUT!N124,IF(B$5="RESEARCH",OUTPUT!N124,IF(B$5="STUDENT FORMATION",OUTPUT!N124,"")))),"")</f>
        <v/>
      </c>
      <c r="I122" s="137" t="str">
        <f t="shared" si="4"/>
        <v/>
      </c>
      <c r="J122" s="138" t="str">
        <f t="shared" si="5"/>
        <v/>
      </c>
      <c r="K122" s="214" t="str">
        <f>IF(B122&lt;&gt;"",'Database (LECTURE-RES-PRAC)'!BN119, "")</f>
        <v/>
      </c>
      <c r="L122" s="136" t="str">
        <f t="shared" si="6"/>
        <v/>
      </c>
      <c r="M122" s="214" t="str">
        <f>IF(B122&lt;&gt;"",'Database (LECTURE-RES-PRAC)'!BO119, "")</f>
        <v/>
      </c>
      <c r="N122" s="136" t="str">
        <f t="shared" si="7"/>
        <v/>
      </c>
      <c r="O122" s="137" t="str">
        <f t="shared" si="8"/>
        <v/>
      </c>
      <c r="P122" s="207" t="str">
        <f>IF(B122&lt;&gt;"",IF(B$5="LECTURE",'Exam (LECTURE ONLY)'!Y124,IF(B$5="PRACTICUM",OUTPUT!Z124,IF(B$5="RESEARCH",OUTPUT!Z124,IF(B$5="STUDENT FORMATION",OUTPUT!Z124,"")))),"")</f>
        <v/>
      </c>
      <c r="Q122" s="137" t="str">
        <f t="shared" si="9"/>
        <v/>
      </c>
      <c r="R122" s="138" t="str">
        <f t="shared" si="10"/>
        <v/>
      </c>
      <c r="S122" s="214" t="str">
        <f>IF(B122&lt;&gt;"",'Database (LECTURE-RES-PRAC)'!CT119, "")</f>
        <v/>
      </c>
      <c r="T122" s="136" t="str">
        <f t="shared" si="11"/>
        <v/>
      </c>
      <c r="U122" s="214" t="str">
        <f>IF(B122&lt;&gt;"",'Database (LECTURE-RES-PRAC)'!CU119, "")</f>
        <v/>
      </c>
      <c r="V122" s="136" t="str">
        <f t="shared" si="12"/>
        <v/>
      </c>
      <c r="W122" s="137" t="str">
        <f t="shared" si="13"/>
        <v/>
      </c>
      <c r="X122" s="207" t="str">
        <f>IF(B122&lt;&gt;"",IF(B$5="LECTURE",'Exam (LECTURE ONLY)'!AJ124,IF(B$5="PRACTICUM",OUTPUT!AJ124,IF(B$5="RESEARCH",OUTPUT!AJ124,IF(B$5="STUDENT FORMATION",OUTPUT!AJ124,"")))),"")</f>
        <v/>
      </c>
      <c r="Y122" s="137" t="str">
        <f t="shared" si="14"/>
        <v/>
      </c>
      <c r="Z122" s="139" t="str">
        <f t="shared" si="15"/>
        <v/>
      </c>
      <c r="AA122" s="140" t="str">
        <f t="shared" si="16"/>
        <v/>
      </c>
      <c r="AB122" s="213" t="str">
        <f t="shared" si="17"/>
        <v/>
      </c>
    </row>
    <row r="123" spans="1:28" ht="15.75" customHeight="1">
      <c r="A123" s="118" t="str">
        <f>IF(ISBLANK('Database (LECTURE-RES-PRAC)'!A120),"",'Database (LECTURE-RES-PRAC)'!A120)</f>
        <v/>
      </c>
      <c r="B123" s="119" t="str">
        <f>IF(ISBLANK('Database (LECTURE-RES-PRAC)'!B120),"",'Database (LECTURE-RES-PRAC)'!B120)</f>
        <v/>
      </c>
      <c r="C123" s="134" t="str">
        <f>IF(B123&lt;&gt;"",'Database (LECTURE-RES-PRAC)'!AH120, "")</f>
        <v/>
      </c>
      <c r="D123" s="135" t="str">
        <f t="shared" si="1"/>
        <v/>
      </c>
      <c r="E123" s="134" t="str">
        <f>IF(B123&lt;&gt;"",'Database (LECTURE-RES-PRAC)'!AI120,"")</f>
        <v/>
      </c>
      <c r="F123" s="136" t="str">
        <f t="shared" si="2"/>
        <v/>
      </c>
      <c r="G123" s="137" t="str">
        <f t="shared" si="3"/>
        <v/>
      </c>
      <c r="H123" s="207" t="str">
        <f>IF(B123&lt;&gt;"",IF(B$5="LECTURE",'Exam (LECTURE ONLY)'!N125,IF(B$5="PRACTICUM",OUTPUT!N125,IF(B$5="RESEARCH",OUTPUT!N125,IF(B$5="STUDENT FORMATION",OUTPUT!N125,"")))),"")</f>
        <v/>
      </c>
      <c r="I123" s="137" t="str">
        <f t="shared" si="4"/>
        <v/>
      </c>
      <c r="J123" s="138" t="str">
        <f t="shared" si="5"/>
        <v/>
      </c>
      <c r="K123" s="214" t="str">
        <f>IF(B123&lt;&gt;"",'Database (LECTURE-RES-PRAC)'!BN120, "")</f>
        <v/>
      </c>
      <c r="L123" s="136" t="str">
        <f t="shared" si="6"/>
        <v/>
      </c>
      <c r="M123" s="214" t="str">
        <f>IF(B123&lt;&gt;"",'Database (LECTURE-RES-PRAC)'!BO120, "")</f>
        <v/>
      </c>
      <c r="N123" s="136" t="str">
        <f t="shared" si="7"/>
        <v/>
      </c>
      <c r="O123" s="137" t="str">
        <f t="shared" si="8"/>
        <v/>
      </c>
      <c r="P123" s="207" t="str">
        <f>IF(B123&lt;&gt;"",IF(B$5="LECTURE",'Exam (LECTURE ONLY)'!Y125,IF(B$5="PRACTICUM",OUTPUT!Z125,IF(B$5="RESEARCH",OUTPUT!Z125,IF(B$5="STUDENT FORMATION",OUTPUT!Z125,"")))),"")</f>
        <v/>
      </c>
      <c r="Q123" s="137" t="str">
        <f t="shared" si="9"/>
        <v/>
      </c>
      <c r="R123" s="138" t="str">
        <f t="shared" si="10"/>
        <v/>
      </c>
      <c r="S123" s="214" t="str">
        <f>IF(B123&lt;&gt;"",'Database (LECTURE-RES-PRAC)'!CT120, "")</f>
        <v/>
      </c>
      <c r="T123" s="136" t="str">
        <f t="shared" si="11"/>
        <v/>
      </c>
      <c r="U123" s="214" t="str">
        <f>IF(B123&lt;&gt;"",'Database (LECTURE-RES-PRAC)'!CU120, "")</f>
        <v/>
      </c>
      <c r="V123" s="136" t="str">
        <f t="shared" si="12"/>
        <v/>
      </c>
      <c r="W123" s="137" t="str">
        <f t="shared" si="13"/>
        <v/>
      </c>
      <c r="X123" s="207" t="str">
        <f>IF(B123&lt;&gt;"",IF(B$5="LECTURE",'Exam (LECTURE ONLY)'!AJ125,IF(B$5="PRACTICUM",OUTPUT!AJ125,IF(B$5="RESEARCH",OUTPUT!AJ125,IF(B$5="STUDENT FORMATION",OUTPUT!AJ125,"")))),"")</f>
        <v/>
      </c>
      <c r="Y123" s="137" t="str">
        <f t="shared" si="14"/>
        <v/>
      </c>
      <c r="Z123" s="139" t="str">
        <f t="shared" si="15"/>
        <v/>
      </c>
      <c r="AA123" s="140" t="str">
        <f t="shared" si="16"/>
        <v/>
      </c>
      <c r="AB123" s="213" t="str">
        <f t="shared" si="17"/>
        <v/>
      </c>
    </row>
    <row r="124" spans="1:28" ht="15.75" customHeight="1">
      <c r="A124" s="212" t="str">
        <f>IF(ISBLANK('Database (LECTURE-RES-PRAC)'!A121),"",'Database (LECTURE-RES-PRAC)'!A121)</f>
        <v/>
      </c>
      <c r="B124" s="213" t="str">
        <f>IF(ISBLANK('Database (LECTURE-RES-PRAC)'!B121),"",'Database (LECTURE-RES-PRAC)'!B121)</f>
        <v/>
      </c>
      <c r="C124" s="134" t="str">
        <f>IF(B124&lt;&gt;"",'Database (LECTURE-RES-PRAC)'!AH121, "")</f>
        <v/>
      </c>
      <c r="D124" s="135" t="str">
        <f t="shared" si="1"/>
        <v/>
      </c>
      <c r="E124" s="134" t="str">
        <f>IF(B124&lt;&gt;"",'Database (LECTURE-RES-PRAC)'!AI121,"")</f>
        <v/>
      </c>
      <c r="F124" s="136" t="str">
        <f t="shared" si="2"/>
        <v/>
      </c>
      <c r="G124" s="137" t="str">
        <f t="shared" si="3"/>
        <v/>
      </c>
      <c r="H124" s="207" t="str">
        <f>IF(B124&lt;&gt;"",IF(B$5="LECTURE",'Exam (LECTURE ONLY)'!N126,IF(B$5="PRACTICUM",OUTPUT!N126,IF(B$5="RESEARCH",OUTPUT!N126,IF(B$5="STUDENT FORMATION",OUTPUT!N126,"")))),"")</f>
        <v/>
      </c>
      <c r="I124" s="137" t="str">
        <f t="shared" si="4"/>
        <v/>
      </c>
      <c r="J124" s="138" t="str">
        <f t="shared" si="5"/>
        <v/>
      </c>
      <c r="K124" s="214" t="str">
        <f>IF(B124&lt;&gt;"",'Database (LECTURE-RES-PRAC)'!BN121, "")</f>
        <v/>
      </c>
      <c r="L124" s="136" t="str">
        <f t="shared" si="6"/>
        <v/>
      </c>
      <c r="M124" s="214" t="str">
        <f>IF(B124&lt;&gt;"",'Database (LECTURE-RES-PRAC)'!BO121, "")</f>
        <v/>
      </c>
      <c r="N124" s="136" t="str">
        <f t="shared" si="7"/>
        <v/>
      </c>
      <c r="O124" s="137" t="str">
        <f t="shared" si="8"/>
        <v/>
      </c>
      <c r="P124" s="207" t="str">
        <f>IF(B124&lt;&gt;"",IF(B$5="LECTURE",'Exam (LECTURE ONLY)'!Y126,IF(B$5="PRACTICUM",OUTPUT!Z126,IF(B$5="RESEARCH",OUTPUT!Z126,IF(B$5="STUDENT FORMATION",OUTPUT!Z126,"")))),"")</f>
        <v/>
      </c>
      <c r="Q124" s="137" t="str">
        <f t="shared" si="9"/>
        <v/>
      </c>
      <c r="R124" s="138" t="str">
        <f t="shared" si="10"/>
        <v/>
      </c>
      <c r="S124" s="214" t="str">
        <f>IF(B124&lt;&gt;"",'Database (LECTURE-RES-PRAC)'!CT121, "")</f>
        <v/>
      </c>
      <c r="T124" s="136" t="str">
        <f t="shared" si="11"/>
        <v/>
      </c>
      <c r="U124" s="214" t="str">
        <f>IF(B124&lt;&gt;"",'Database (LECTURE-RES-PRAC)'!CU121, "")</f>
        <v/>
      </c>
      <c r="V124" s="136" t="str">
        <f t="shared" si="12"/>
        <v/>
      </c>
      <c r="W124" s="137" t="str">
        <f t="shared" si="13"/>
        <v/>
      </c>
      <c r="X124" s="207" t="str">
        <f>IF(B124&lt;&gt;"",IF(B$5="LECTURE",'Exam (LECTURE ONLY)'!AJ126,IF(B$5="PRACTICUM",OUTPUT!AJ126,IF(B$5="RESEARCH",OUTPUT!AJ126,IF(B$5="STUDENT FORMATION",OUTPUT!AJ126,"")))),"")</f>
        <v/>
      </c>
      <c r="Y124" s="137" t="str">
        <f t="shared" si="14"/>
        <v/>
      </c>
      <c r="Z124" s="139" t="str">
        <f t="shared" si="15"/>
        <v/>
      </c>
      <c r="AA124" s="140" t="str">
        <f t="shared" si="16"/>
        <v/>
      </c>
      <c r="AB124" s="213" t="str">
        <f t="shared" si="17"/>
        <v/>
      </c>
    </row>
    <row r="125" spans="1:28" ht="15.75" customHeight="1">
      <c r="A125" s="118" t="str">
        <f>IF(ISBLANK('Database (LECTURE-RES-PRAC)'!A122),"",'Database (LECTURE-RES-PRAC)'!A122)</f>
        <v/>
      </c>
      <c r="B125" s="119" t="str">
        <f>IF(ISBLANK('Database (LECTURE-RES-PRAC)'!B122),"",'Database (LECTURE-RES-PRAC)'!B122)</f>
        <v/>
      </c>
      <c r="C125" s="134" t="str">
        <f>IF(B125&lt;&gt;"",'Database (LECTURE-RES-PRAC)'!AH122, "")</f>
        <v/>
      </c>
      <c r="D125" s="135" t="str">
        <f t="shared" si="1"/>
        <v/>
      </c>
      <c r="E125" s="134" t="str">
        <f>IF(B125&lt;&gt;"",'Database (LECTURE-RES-PRAC)'!AI122,"")</f>
        <v/>
      </c>
      <c r="F125" s="136" t="str">
        <f t="shared" si="2"/>
        <v/>
      </c>
      <c r="G125" s="137" t="str">
        <f t="shared" si="3"/>
        <v/>
      </c>
      <c r="H125" s="207" t="str">
        <f>IF(B125&lt;&gt;"",IF(B$5="LECTURE",'Exam (LECTURE ONLY)'!N127,IF(B$5="PRACTICUM",OUTPUT!N127,IF(B$5="RESEARCH",OUTPUT!N127,IF(B$5="STUDENT FORMATION",OUTPUT!N127,"")))),"")</f>
        <v/>
      </c>
      <c r="I125" s="137" t="str">
        <f t="shared" si="4"/>
        <v/>
      </c>
      <c r="J125" s="138" t="str">
        <f t="shared" si="5"/>
        <v/>
      </c>
      <c r="K125" s="214" t="str">
        <f>IF(B125&lt;&gt;"",'Database (LECTURE-RES-PRAC)'!BN122, "")</f>
        <v/>
      </c>
      <c r="L125" s="136" t="str">
        <f t="shared" si="6"/>
        <v/>
      </c>
      <c r="M125" s="214" t="str">
        <f>IF(B125&lt;&gt;"",'Database (LECTURE-RES-PRAC)'!BO122, "")</f>
        <v/>
      </c>
      <c r="N125" s="136" t="str">
        <f t="shared" si="7"/>
        <v/>
      </c>
      <c r="O125" s="137" t="str">
        <f t="shared" si="8"/>
        <v/>
      </c>
      <c r="P125" s="207" t="str">
        <f>IF(B125&lt;&gt;"",IF(B$5="LECTURE",'Exam (LECTURE ONLY)'!Y127,IF(B$5="PRACTICUM",OUTPUT!Z127,IF(B$5="RESEARCH",OUTPUT!Z127,IF(B$5="STUDENT FORMATION",OUTPUT!Z127,"")))),"")</f>
        <v/>
      </c>
      <c r="Q125" s="137" t="str">
        <f t="shared" si="9"/>
        <v/>
      </c>
      <c r="R125" s="138" t="str">
        <f t="shared" si="10"/>
        <v/>
      </c>
      <c r="S125" s="214" t="str">
        <f>IF(B125&lt;&gt;"",'Database (LECTURE-RES-PRAC)'!CT122, "")</f>
        <v/>
      </c>
      <c r="T125" s="136" t="str">
        <f t="shared" si="11"/>
        <v/>
      </c>
      <c r="U125" s="214" t="str">
        <f>IF(B125&lt;&gt;"",'Database (LECTURE-RES-PRAC)'!CU122, "")</f>
        <v/>
      </c>
      <c r="V125" s="136" t="str">
        <f t="shared" si="12"/>
        <v/>
      </c>
      <c r="W125" s="137" t="str">
        <f t="shared" si="13"/>
        <v/>
      </c>
      <c r="X125" s="207" t="str">
        <f>IF(B125&lt;&gt;"",IF(B$5="LECTURE",'Exam (LECTURE ONLY)'!AJ127,IF(B$5="PRACTICUM",OUTPUT!AJ127,IF(B$5="RESEARCH",OUTPUT!AJ127,IF(B$5="STUDENT FORMATION",OUTPUT!AJ127,"")))),"")</f>
        <v/>
      </c>
      <c r="Y125" s="137" t="str">
        <f t="shared" si="14"/>
        <v/>
      </c>
      <c r="Z125" s="139" t="str">
        <f t="shared" si="15"/>
        <v/>
      </c>
      <c r="AA125" s="140" t="str">
        <f t="shared" si="16"/>
        <v/>
      </c>
      <c r="AB125" s="213" t="str">
        <f t="shared" si="17"/>
        <v/>
      </c>
    </row>
    <row r="126" spans="1:28" ht="15.75" customHeight="1">
      <c r="A126" s="212" t="str">
        <f>IF(ISBLANK('Database (LECTURE-RES-PRAC)'!A123),"",'Database (LECTURE-RES-PRAC)'!A123)</f>
        <v/>
      </c>
      <c r="B126" s="213" t="str">
        <f>IF(ISBLANK('Database (LECTURE-RES-PRAC)'!B123),"",'Database (LECTURE-RES-PRAC)'!B123)</f>
        <v/>
      </c>
      <c r="C126" s="134" t="str">
        <f>IF(B126&lt;&gt;"",'Database (LECTURE-RES-PRAC)'!AH123, "")</f>
        <v/>
      </c>
      <c r="D126" s="135" t="str">
        <f t="shared" si="1"/>
        <v/>
      </c>
      <c r="E126" s="134" t="str">
        <f>IF(B126&lt;&gt;"",'Database (LECTURE-RES-PRAC)'!AI123,"")</f>
        <v/>
      </c>
      <c r="F126" s="136" t="str">
        <f t="shared" si="2"/>
        <v/>
      </c>
      <c r="G126" s="137" t="str">
        <f t="shared" si="3"/>
        <v/>
      </c>
      <c r="H126" s="207" t="str">
        <f>IF(B126&lt;&gt;"",IF(B$5="LECTURE",'Exam (LECTURE ONLY)'!N128,IF(B$5="PRACTICUM",OUTPUT!N128,IF(B$5="RESEARCH",OUTPUT!N128,IF(B$5="STUDENT FORMATION",OUTPUT!N128,"")))),"")</f>
        <v/>
      </c>
      <c r="I126" s="137" t="str">
        <f t="shared" si="4"/>
        <v/>
      </c>
      <c r="J126" s="138" t="str">
        <f t="shared" si="5"/>
        <v/>
      </c>
      <c r="K126" s="214" t="str">
        <f>IF(B126&lt;&gt;"",'Database (LECTURE-RES-PRAC)'!BN123, "")</f>
        <v/>
      </c>
      <c r="L126" s="136" t="str">
        <f t="shared" si="6"/>
        <v/>
      </c>
      <c r="M126" s="214" t="str">
        <f>IF(B126&lt;&gt;"",'Database (LECTURE-RES-PRAC)'!BO123, "")</f>
        <v/>
      </c>
      <c r="N126" s="136" t="str">
        <f t="shared" si="7"/>
        <v/>
      </c>
      <c r="O126" s="137" t="str">
        <f t="shared" si="8"/>
        <v/>
      </c>
      <c r="P126" s="207" t="str">
        <f>IF(B126&lt;&gt;"",IF(B$5="LECTURE",'Exam (LECTURE ONLY)'!Y128,IF(B$5="PRACTICUM",OUTPUT!Z128,IF(B$5="RESEARCH",OUTPUT!Z128,IF(B$5="STUDENT FORMATION",OUTPUT!Z128,"")))),"")</f>
        <v/>
      </c>
      <c r="Q126" s="137" t="str">
        <f t="shared" si="9"/>
        <v/>
      </c>
      <c r="R126" s="138" t="str">
        <f t="shared" si="10"/>
        <v/>
      </c>
      <c r="S126" s="214" t="str">
        <f>IF(B126&lt;&gt;"",'Database (LECTURE-RES-PRAC)'!CT123, "")</f>
        <v/>
      </c>
      <c r="T126" s="136" t="str">
        <f t="shared" si="11"/>
        <v/>
      </c>
      <c r="U126" s="214" t="str">
        <f>IF(B126&lt;&gt;"",'Database (LECTURE-RES-PRAC)'!CU123, "")</f>
        <v/>
      </c>
      <c r="V126" s="136" t="str">
        <f t="shared" si="12"/>
        <v/>
      </c>
      <c r="W126" s="137" t="str">
        <f t="shared" si="13"/>
        <v/>
      </c>
      <c r="X126" s="207" t="str">
        <f>IF(B126&lt;&gt;"",IF(B$5="LECTURE",'Exam (LECTURE ONLY)'!AJ128,IF(B$5="PRACTICUM",OUTPUT!AJ128,IF(B$5="RESEARCH",OUTPUT!AJ128,IF(B$5="STUDENT FORMATION",OUTPUT!AJ128,"")))),"")</f>
        <v/>
      </c>
      <c r="Y126" s="137" t="str">
        <f t="shared" si="14"/>
        <v/>
      </c>
      <c r="Z126" s="139" t="str">
        <f t="shared" si="15"/>
        <v/>
      </c>
      <c r="AA126" s="140" t="str">
        <f t="shared" si="16"/>
        <v/>
      </c>
      <c r="AB126" s="213" t="str">
        <f t="shared" si="17"/>
        <v/>
      </c>
    </row>
    <row r="127" spans="1:28" ht="15.75" customHeight="1">
      <c r="A127" s="118" t="str">
        <f>IF(ISBLANK('Database (LECTURE-RES-PRAC)'!A124),"",'Database (LECTURE-RES-PRAC)'!A124)</f>
        <v/>
      </c>
      <c r="B127" s="119" t="str">
        <f>IF(ISBLANK('Database (LECTURE-RES-PRAC)'!B124),"",'Database (LECTURE-RES-PRAC)'!B124)</f>
        <v/>
      </c>
      <c r="C127" s="134" t="str">
        <f>IF(B127&lt;&gt;"",'Database (LECTURE-RES-PRAC)'!AH124, "")</f>
        <v/>
      </c>
      <c r="D127" s="135" t="str">
        <f t="shared" si="1"/>
        <v/>
      </c>
      <c r="E127" s="134" t="str">
        <f>IF(B127&lt;&gt;"",'Database (LECTURE-RES-PRAC)'!AI124,"")</f>
        <v/>
      </c>
      <c r="F127" s="136" t="str">
        <f t="shared" si="2"/>
        <v/>
      </c>
      <c r="G127" s="137" t="str">
        <f t="shared" si="3"/>
        <v/>
      </c>
      <c r="H127" s="207" t="str">
        <f>IF(B127&lt;&gt;"",IF(B$5="LECTURE",'Exam (LECTURE ONLY)'!N129,IF(B$5="PRACTICUM",OUTPUT!N129,IF(B$5="RESEARCH",OUTPUT!N129,IF(B$5="STUDENT FORMATION",OUTPUT!N129,"")))),"")</f>
        <v/>
      </c>
      <c r="I127" s="137" t="str">
        <f t="shared" si="4"/>
        <v/>
      </c>
      <c r="J127" s="138" t="str">
        <f t="shared" si="5"/>
        <v/>
      </c>
      <c r="K127" s="214" t="str">
        <f>IF(B127&lt;&gt;"",'Database (LECTURE-RES-PRAC)'!BN124, "")</f>
        <v/>
      </c>
      <c r="L127" s="136" t="str">
        <f t="shared" si="6"/>
        <v/>
      </c>
      <c r="M127" s="214" t="str">
        <f>IF(B127&lt;&gt;"",'Database (LECTURE-RES-PRAC)'!BO124, "")</f>
        <v/>
      </c>
      <c r="N127" s="136" t="str">
        <f t="shared" si="7"/>
        <v/>
      </c>
      <c r="O127" s="137" t="str">
        <f t="shared" si="8"/>
        <v/>
      </c>
      <c r="P127" s="207" t="str">
        <f>IF(B127&lt;&gt;"",IF(B$5="LECTURE",'Exam (LECTURE ONLY)'!Y129,IF(B$5="PRACTICUM",OUTPUT!Z129,IF(B$5="RESEARCH",OUTPUT!Z129,IF(B$5="STUDENT FORMATION",OUTPUT!Z129,"")))),"")</f>
        <v/>
      </c>
      <c r="Q127" s="137" t="str">
        <f t="shared" si="9"/>
        <v/>
      </c>
      <c r="R127" s="138" t="str">
        <f t="shared" si="10"/>
        <v/>
      </c>
      <c r="S127" s="214" t="str">
        <f>IF(B127&lt;&gt;"",'Database (LECTURE-RES-PRAC)'!CT124, "")</f>
        <v/>
      </c>
      <c r="T127" s="136" t="str">
        <f t="shared" si="11"/>
        <v/>
      </c>
      <c r="U127" s="214" t="str">
        <f>IF(B127&lt;&gt;"",'Database (LECTURE-RES-PRAC)'!CU124, "")</f>
        <v/>
      </c>
      <c r="V127" s="136" t="str">
        <f t="shared" si="12"/>
        <v/>
      </c>
      <c r="W127" s="137" t="str">
        <f t="shared" si="13"/>
        <v/>
      </c>
      <c r="X127" s="207" t="str">
        <f>IF(B127&lt;&gt;"",IF(B$5="LECTURE",'Exam (LECTURE ONLY)'!AJ129,IF(B$5="PRACTICUM",OUTPUT!AJ129,IF(B$5="RESEARCH",OUTPUT!AJ129,IF(B$5="STUDENT FORMATION",OUTPUT!AJ129,"")))),"")</f>
        <v/>
      </c>
      <c r="Y127" s="137" t="str">
        <f t="shared" si="14"/>
        <v/>
      </c>
      <c r="Z127" s="139" t="str">
        <f t="shared" si="15"/>
        <v/>
      </c>
      <c r="AA127" s="140" t="str">
        <f t="shared" si="16"/>
        <v/>
      </c>
      <c r="AB127" s="213" t="str">
        <f t="shared" si="17"/>
        <v/>
      </c>
    </row>
    <row r="128" spans="1:28" ht="15.75" customHeight="1">
      <c r="A128" s="212" t="str">
        <f>IF(ISBLANK('Database (LECTURE-RES-PRAC)'!A125),"",'Database (LECTURE-RES-PRAC)'!A125)</f>
        <v/>
      </c>
      <c r="B128" s="213" t="str">
        <f>IF(ISBLANK('Database (LECTURE-RES-PRAC)'!B125),"",'Database (LECTURE-RES-PRAC)'!B125)</f>
        <v/>
      </c>
      <c r="C128" s="134" t="str">
        <f>IF(B128&lt;&gt;"",'Database (LECTURE-RES-PRAC)'!AH125, "")</f>
        <v/>
      </c>
      <c r="D128" s="135" t="str">
        <f t="shared" si="1"/>
        <v/>
      </c>
      <c r="E128" s="134" t="str">
        <f>IF(B128&lt;&gt;"",'Database (LECTURE-RES-PRAC)'!AI125,"")</f>
        <v/>
      </c>
      <c r="F128" s="136" t="str">
        <f t="shared" si="2"/>
        <v/>
      </c>
      <c r="G128" s="137" t="str">
        <f t="shared" si="3"/>
        <v/>
      </c>
      <c r="H128" s="207" t="str">
        <f>IF(B128&lt;&gt;"",IF(B$5="LECTURE",'Exam (LECTURE ONLY)'!N130,IF(B$5="PRACTICUM",OUTPUT!N130,IF(B$5="RESEARCH",OUTPUT!N130,IF(B$5="STUDENT FORMATION",OUTPUT!N130,"")))),"")</f>
        <v/>
      </c>
      <c r="I128" s="137" t="str">
        <f t="shared" si="4"/>
        <v/>
      </c>
      <c r="J128" s="138" t="str">
        <f t="shared" si="5"/>
        <v/>
      </c>
      <c r="K128" s="214" t="str">
        <f>IF(B128&lt;&gt;"",'Database (LECTURE-RES-PRAC)'!BN125, "")</f>
        <v/>
      </c>
      <c r="L128" s="136" t="str">
        <f t="shared" si="6"/>
        <v/>
      </c>
      <c r="M128" s="214" t="str">
        <f>IF(B128&lt;&gt;"",'Database (LECTURE-RES-PRAC)'!BO125, "")</f>
        <v/>
      </c>
      <c r="N128" s="136" t="str">
        <f t="shared" si="7"/>
        <v/>
      </c>
      <c r="O128" s="137" t="str">
        <f t="shared" si="8"/>
        <v/>
      </c>
      <c r="P128" s="207" t="str">
        <f>IF(B128&lt;&gt;"",IF(B$5="LECTURE",'Exam (LECTURE ONLY)'!Y130,IF(B$5="PRACTICUM",OUTPUT!Z130,IF(B$5="RESEARCH",OUTPUT!Z130,IF(B$5="STUDENT FORMATION",OUTPUT!Z130,"")))),"")</f>
        <v/>
      </c>
      <c r="Q128" s="137" t="str">
        <f t="shared" si="9"/>
        <v/>
      </c>
      <c r="R128" s="138" t="str">
        <f t="shared" si="10"/>
        <v/>
      </c>
      <c r="S128" s="214" t="str">
        <f>IF(B128&lt;&gt;"",'Database (LECTURE-RES-PRAC)'!CT125, "")</f>
        <v/>
      </c>
      <c r="T128" s="136" t="str">
        <f t="shared" si="11"/>
        <v/>
      </c>
      <c r="U128" s="214" t="str">
        <f>IF(B128&lt;&gt;"",'Database (LECTURE-RES-PRAC)'!CU125, "")</f>
        <v/>
      </c>
      <c r="V128" s="136" t="str">
        <f t="shared" si="12"/>
        <v/>
      </c>
      <c r="W128" s="137" t="str">
        <f t="shared" si="13"/>
        <v/>
      </c>
      <c r="X128" s="207" t="str">
        <f>IF(B128&lt;&gt;"",IF(B$5="LECTURE",'Exam (LECTURE ONLY)'!AJ130,IF(B$5="PRACTICUM",OUTPUT!AJ130,IF(B$5="RESEARCH",OUTPUT!AJ130,IF(B$5="STUDENT FORMATION",OUTPUT!AJ130,"")))),"")</f>
        <v/>
      </c>
      <c r="Y128" s="137" t="str">
        <f t="shared" si="14"/>
        <v/>
      </c>
      <c r="Z128" s="139" t="str">
        <f t="shared" si="15"/>
        <v/>
      </c>
      <c r="AA128" s="140" t="str">
        <f t="shared" si="16"/>
        <v/>
      </c>
      <c r="AB128" s="213" t="str">
        <f t="shared" si="17"/>
        <v/>
      </c>
    </row>
    <row r="129" spans="1:28" ht="15.75" customHeight="1">
      <c r="A129" s="118" t="str">
        <f>IF(ISBLANK('Database (LECTURE-RES-PRAC)'!A126),"",'Database (LECTURE-RES-PRAC)'!A126)</f>
        <v/>
      </c>
      <c r="B129" s="119" t="str">
        <f>IF(ISBLANK('Database (LECTURE-RES-PRAC)'!B126),"",'Database (LECTURE-RES-PRAC)'!B126)</f>
        <v/>
      </c>
      <c r="C129" s="134" t="str">
        <f>IF(B129&lt;&gt;"",'Database (LECTURE-RES-PRAC)'!AH126, "")</f>
        <v/>
      </c>
      <c r="D129" s="135" t="str">
        <f t="shared" si="1"/>
        <v/>
      </c>
      <c r="E129" s="134" t="str">
        <f>IF(B129&lt;&gt;"",'Database (LECTURE-RES-PRAC)'!AI126,"")</f>
        <v/>
      </c>
      <c r="F129" s="136" t="str">
        <f t="shared" si="2"/>
        <v/>
      </c>
      <c r="G129" s="137" t="str">
        <f t="shared" si="3"/>
        <v/>
      </c>
      <c r="H129" s="207" t="str">
        <f>IF(B129&lt;&gt;"",IF(B$5="LECTURE",'Exam (LECTURE ONLY)'!N131,IF(B$5="PRACTICUM",OUTPUT!N131,IF(B$5="RESEARCH",OUTPUT!N131,IF(B$5="STUDENT FORMATION",OUTPUT!N131,"")))),"")</f>
        <v/>
      </c>
      <c r="I129" s="137" t="str">
        <f t="shared" si="4"/>
        <v/>
      </c>
      <c r="J129" s="138" t="str">
        <f t="shared" si="5"/>
        <v/>
      </c>
      <c r="K129" s="214" t="str">
        <f>IF(B129&lt;&gt;"",'Database (LECTURE-RES-PRAC)'!BN126, "")</f>
        <v/>
      </c>
      <c r="L129" s="136" t="str">
        <f t="shared" si="6"/>
        <v/>
      </c>
      <c r="M129" s="214" t="str">
        <f>IF(B129&lt;&gt;"",'Database (LECTURE-RES-PRAC)'!BO126, "")</f>
        <v/>
      </c>
      <c r="N129" s="136" t="str">
        <f t="shared" si="7"/>
        <v/>
      </c>
      <c r="O129" s="137" t="str">
        <f t="shared" si="8"/>
        <v/>
      </c>
      <c r="P129" s="207" t="str">
        <f>IF(B129&lt;&gt;"",IF(B$5="LECTURE",'Exam (LECTURE ONLY)'!Y131,IF(B$5="PRACTICUM",OUTPUT!Z131,IF(B$5="RESEARCH",OUTPUT!Z131,IF(B$5="STUDENT FORMATION",OUTPUT!Z131,"")))),"")</f>
        <v/>
      </c>
      <c r="Q129" s="137" t="str">
        <f t="shared" si="9"/>
        <v/>
      </c>
      <c r="R129" s="138" t="str">
        <f t="shared" si="10"/>
        <v/>
      </c>
      <c r="S129" s="214" t="str">
        <f>IF(B129&lt;&gt;"",'Database (LECTURE-RES-PRAC)'!CT126, "")</f>
        <v/>
      </c>
      <c r="T129" s="136" t="str">
        <f t="shared" si="11"/>
        <v/>
      </c>
      <c r="U129" s="214" t="str">
        <f>IF(B129&lt;&gt;"",'Database (LECTURE-RES-PRAC)'!CU126, "")</f>
        <v/>
      </c>
      <c r="V129" s="136" t="str">
        <f t="shared" si="12"/>
        <v/>
      </c>
      <c r="W129" s="137" t="str">
        <f t="shared" si="13"/>
        <v/>
      </c>
      <c r="X129" s="207" t="str">
        <f>IF(B129&lt;&gt;"",IF(B$5="LECTURE",'Exam (LECTURE ONLY)'!AJ131,IF(B$5="PRACTICUM",OUTPUT!AJ131,IF(B$5="RESEARCH",OUTPUT!AJ131,IF(B$5="STUDENT FORMATION",OUTPUT!AJ131,"")))),"")</f>
        <v/>
      </c>
      <c r="Y129" s="137" t="str">
        <f t="shared" si="14"/>
        <v/>
      </c>
      <c r="Z129" s="139" t="str">
        <f t="shared" si="15"/>
        <v/>
      </c>
      <c r="AA129" s="140" t="str">
        <f t="shared" si="16"/>
        <v/>
      </c>
      <c r="AB129" s="213" t="str">
        <f t="shared" si="17"/>
        <v/>
      </c>
    </row>
    <row r="130" spans="1:28" ht="15.75" customHeight="1">
      <c r="A130" s="212" t="str">
        <f>IF(ISBLANK('Database (LECTURE-RES-PRAC)'!A127),"",'Database (LECTURE-RES-PRAC)'!A127)</f>
        <v/>
      </c>
      <c r="B130" s="213" t="str">
        <f>IF(ISBLANK('Database (LECTURE-RES-PRAC)'!B127),"",'Database (LECTURE-RES-PRAC)'!B127)</f>
        <v/>
      </c>
      <c r="C130" s="134" t="str">
        <f>IF(B130&lt;&gt;"",'Database (LECTURE-RES-PRAC)'!AH127, "")</f>
        <v/>
      </c>
      <c r="D130" s="135" t="str">
        <f t="shared" si="1"/>
        <v/>
      </c>
      <c r="E130" s="134" t="str">
        <f>IF(B130&lt;&gt;"",'Database (LECTURE-RES-PRAC)'!AI127,"")</f>
        <v/>
      </c>
      <c r="F130" s="136" t="str">
        <f t="shared" si="2"/>
        <v/>
      </c>
      <c r="G130" s="137" t="str">
        <f t="shared" si="3"/>
        <v/>
      </c>
      <c r="H130" s="207" t="str">
        <f>IF(B130&lt;&gt;"",IF(B$5="LECTURE",'Exam (LECTURE ONLY)'!N132,IF(B$5="PRACTICUM",OUTPUT!N132,IF(B$5="RESEARCH",OUTPUT!N132,IF(B$5="STUDENT FORMATION",OUTPUT!N132,"")))),"")</f>
        <v/>
      </c>
      <c r="I130" s="137" t="str">
        <f t="shared" si="4"/>
        <v/>
      </c>
      <c r="J130" s="138" t="str">
        <f t="shared" si="5"/>
        <v/>
      </c>
      <c r="K130" s="214" t="str">
        <f>IF(B130&lt;&gt;"",'Database (LECTURE-RES-PRAC)'!BN127, "")</f>
        <v/>
      </c>
      <c r="L130" s="136" t="str">
        <f t="shared" si="6"/>
        <v/>
      </c>
      <c r="M130" s="214" t="str">
        <f>IF(B130&lt;&gt;"",'Database (LECTURE-RES-PRAC)'!BO127, "")</f>
        <v/>
      </c>
      <c r="N130" s="136" t="str">
        <f t="shared" si="7"/>
        <v/>
      </c>
      <c r="O130" s="137" t="str">
        <f t="shared" si="8"/>
        <v/>
      </c>
      <c r="P130" s="207" t="str">
        <f>IF(B130&lt;&gt;"",IF(B$5="LECTURE",'Exam (LECTURE ONLY)'!Y132,IF(B$5="PRACTICUM",OUTPUT!Z132,IF(B$5="RESEARCH",OUTPUT!Z132,IF(B$5="STUDENT FORMATION",OUTPUT!Z132,"")))),"")</f>
        <v/>
      </c>
      <c r="Q130" s="137" t="str">
        <f t="shared" si="9"/>
        <v/>
      </c>
      <c r="R130" s="138" t="str">
        <f t="shared" si="10"/>
        <v/>
      </c>
      <c r="S130" s="214" t="str">
        <f>IF(B130&lt;&gt;"",'Database (LECTURE-RES-PRAC)'!CT127, "")</f>
        <v/>
      </c>
      <c r="T130" s="136" t="str">
        <f t="shared" si="11"/>
        <v/>
      </c>
      <c r="U130" s="214" t="str">
        <f>IF(B130&lt;&gt;"",'Database (LECTURE-RES-PRAC)'!CU127, "")</f>
        <v/>
      </c>
      <c r="V130" s="136" t="str">
        <f t="shared" si="12"/>
        <v/>
      </c>
      <c r="W130" s="137" t="str">
        <f t="shared" si="13"/>
        <v/>
      </c>
      <c r="X130" s="207" t="str">
        <f>IF(B130&lt;&gt;"",IF(B$5="LECTURE",'Exam (LECTURE ONLY)'!AJ132,IF(B$5="PRACTICUM",OUTPUT!AJ132,IF(B$5="RESEARCH",OUTPUT!AJ132,IF(B$5="STUDENT FORMATION",OUTPUT!AJ132,"")))),"")</f>
        <v/>
      </c>
      <c r="Y130" s="137" t="str">
        <f t="shared" si="14"/>
        <v/>
      </c>
      <c r="Z130" s="139" t="str">
        <f t="shared" si="15"/>
        <v/>
      </c>
      <c r="AA130" s="140" t="str">
        <f t="shared" si="16"/>
        <v/>
      </c>
      <c r="AB130" s="213" t="str">
        <f t="shared" si="17"/>
        <v/>
      </c>
    </row>
    <row r="131" spans="1:28" ht="15.75" customHeight="1">
      <c r="A131" s="118" t="str">
        <f>IF(ISBLANK('Database (LECTURE-RES-PRAC)'!A128),"",'Database (LECTURE-RES-PRAC)'!A128)</f>
        <v/>
      </c>
      <c r="B131" s="119" t="str">
        <f>IF(ISBLANK('Database (LECTURE-RES-PRAC)'!B128),"",'Database (LECTURE-RES-PRAC)'!B128)</f>
        <v/>
      </c>
      <c r="C131" s="134" t="str">
        <f>IF(B131&lt;&gt;"",'Database (LECTURE-RES-PRAC)'!AH128, "")</f>
        <v/>
      </c>
      <c r="D131" s="135" t="str">
        <f t="shared" si="1"/>
        <v/>
      </c>
      <c r="E131" s="134" t="str">
        <f>IF(B131&lt;&gt;"",'Database (LECTURE-RES-PRAC)'!AI128,"")</f>
        <v/>
      </c>
      <c r="F131" s="136" t="str">
        <f t="shared" si="2"/>
        <v/>
      </c>
      <c r="G131" s="137" t="str">
        <f t="shared" si="3"/>
        <v/>
      </c>
      <c r="H131" s="207" t="str">
        <f>IF(B131&lt;&gt;"",IF(B$5="LECTURE",'Exam (LECTURE ONLY)'!N133,IF(B$5="PRACTICUM",OUTPUT!N133,IF(B$5="RESEARCH",OUTPUT!N133,IF(B$5="STUDENT FORMATION",OUTPUT!N133,"")))),"")</f>
        <v/>
      </c>
      <c r="I131" s="137" t="str">
        <f t="shared" si="4"/>
        <v/>
      </c>
      <c r="J131" s="138" t="str">
        <f t="shared" si="5"/>
        <v/>
      </c>
      <c r="K131" s="214" t="str">
        <f>IF(B131&lt;&gt;"",'Database (LECTURE-RES-PRAC)'!BN128, "")</f>
        <v/>
      </c>
      <c r="L131" s="136" t="str">
        <f t="shared" si="6"/>
        <v/>
      </c>
      <c r="M131" s="214" t="str">
        <f>IF(B131&lt;&gt;"",'Database (LECTURE-RES-PRAC)'!BO128, "")</f>
        <v/>
      </c>
      <c r="N131" s="136" t="str">
        <f t="shared" si="7"/>
        <v/>
      </c>
      <c r="O131" s="137" t="str">
        <f t="shared" si="8"/>
        <v/>
      </c>
      <c r="P131" s="207" t="str">
        <f>IF(B131&lt;&gt;"",IF(B$5="LECTURE",'Exam (LECTURE ONLY)'!Y133,IF(B$5="PRACTICUM",OUTPUT!Z133,IF(B$5="RESEARCH",OUTPUT!Z133,IF(B$5="STUDENT FORMATION",OUTPUT!Z133,"")))),"")</f>
        <v/>
      </c>
      <c r="Q131" s="137" t="str">
        <f t="shared" si="9"/>
        <v/>
      </c>
      <c r="R131" s="138" t="str">
        <f t="shared" si="10"/>
        <v/>
      </c>
      <c r="S131" s="214" t="str">
        <f>IF(B131&lt;&gt;"",'Database (LECTURE-RES-PRAC)'!CT128, "")</f>
        <v/>
      </c>
      <c r="T131" s="136" t="str">
        <f t="shared" si="11"/>
        <v/>
      </c>
      <c r="U131" s="214" t="str">
        <f>IF(B131&lt;&gt;"",'Database (LECTURE-RES-PRAC)'!CU128, "")</f>
        <v/>
      </c>
      <c r="V131" s="136" t="str">
        <f t="shared" si="12"/>
        <v/>
      </c>
      <c r="W131" s="137" t="str">
        <f t="shared" si="13"/>
        <v/>
      </c>
      <c r="X131" s="207" t="str">
        <f>IF(B131&lt;&gt;"",IF(B$5="LECTURE",'Exam (LECTURE ONLY)'!AJ133,IF(B$5="PRACTICUM",OUTPUT!AJ133,IF(B$5="RESEARCH",OUTPUT!AJ133,IF(B$5="STUDENT FORMATION",OUTPUT!AJ133,"")))),"")</f>
        <v/>
      </c>
      <c r="Y131" s="137" t="str">
        <f t="shared" si="14"/>
        <v/>
      </c>
      <c r="Z131" s="139" t="str">
        <f t="shared" si="15"/>
        <v/>
      </c>
      <c r="AA131" s="140" t="str">
        <f t="shared" si="16"/>
        <v/>
      </c>
      <c r="AB131" s="213" t="str">
        <f t="shared" si="17"/>
        <v/>
      </c>
    </row>
    <row r="132" spans="1:28" ht="15.75" customHeight="1">
      <c r="A132" s="212" t="str">
        <f>IF(ISBLANK('Database (LECTURE-RES-PRAC)'!A129),"",'Database (LECTURE-RES-PRAC)'!A129)</f>
        <v/>
      </c>
      <c r="B132" s="213" t="str">
        <f>IF(ISBLANK('Database (LECTURE-RES-PRAC)'!B129),"",'Database (LECTURE-RES-PRAC)'!B129)</f>
        <v/>
      </c>
      <c r="C132" s="134" t="str">
        <f>IF(B132&lt;&gt;"",'Database (LECTURE-RES-PRAC)'!AH129, "")</f>
        <v/>
      </c>
      <c r="D132" s="135" t="str">
        <f t="shared" si="1"/>
        <v/>
      </c>
      <c r="E132" s="134" t="str">
        <f>IF(B132&lt;&gt;"",'Database (LECTURE-RES-PRAC)'!AI129,"")</f>
        <v/>
      </c>
      <c r="F132" s="136" t="str">
        <f t="shared" si="2"/>
        <v/>
      </c>
      <c r="G132" s="137" t="str">
        <f t="shared" si="3"/>
        <v/>
      </c>
      <c r="H132" s="207" t="str">
        <f>IF(B132&lt;&gt;"",IF(B$5="LECTURE",'Exam (LECTURE ONLY)'!N134,IF(B$5="PRACTICUM",OUTPUT!N134,IF(B$5="RESEARCH",OUTPUT!N134,IF(B$5="STUDENT FORMATION",OUTPUT!N134,"")))),"")</f>
        <v/>
      </c>
      <c r="I132" s="137" t="str">
        <f t="shared" si="4"/>
        <v/>
      </c>
      <c r="J132" s="138" t="str">
        <f t="shared" si="5"/>
        <v/>
      </c>
      <c r="K132" s="214" t="str">
        <f>IF(B132&lt;&gt;"",'Database (LECTURE-RES-PRAC)'!BN129, "")</f>
        <v/>
      </c>
      <c r="L132" s="136" t="str">
        <f t="shared" si="6"/>
        <v/>
      </c>
      <c r="M132" s="214" t="str">
        <f>IF(B132&lt;&gt;"",'Database (LECTURE-RES-PRAC)'!BO129, "")</f>
        <v/>
      </c>
      <c r="N132" s="136" t="str">
        <f t="shared" si="7"/>
        <v/>
      </c>
      <c r="O132" s="137" t="str">
        <f t="shared" si="8"/>
        <v/>
      </c>
      <c r="P132" s="207" t="str">
        <f>IF(B132&lt;&gt;"",IF(B$5="LECTURE",'Exam (LECTURE ONLY)'!Y134,IF(B$5="PRACTICUM",OUTPUT!Z134,IF(B$5="RESEARCH",OUTPUT!Z134,IF(B$5="STUDENT FORMATION",OUTPUT!Z134,"")))),"")</f>
        <v/>
      </c>
      <c r="Q132" s="137" t="str">
        <f t="shared" si="9"/>
        <v/>
      </c>
      <c r="R132" s="138" t="str">
        <f t="shared" si="10"/>
        <v/>
      </c>
      <c r="S132" s="214" t="str">
        <f>IF(B132&lt;&gt;"",'Database (LECTURE-RES-PRAC)'!CT129, "")</f>
        <v/>
      </c>
      <c r="T132" s="136" t="str">
        <f t="shared" si="11"/>
        <v/>
      </c>
      <c r="U132" s="214" t="str">
        <f>IF(B132&lt;&gt;"",'Database (LECTURE-RES-PRAC)'!CU129, "")</f>
        <v/>
      </c>
      <c r="V132" s="136" t="str">
        <f t="shared" si="12"/>
        <v/>
      </c>
      <c r="W132" s="137" t="str">
        <f t="shared" si="13"/>
        <v/>
      </c>
      <c r="X132" s="207" t="str">
        <f>IF(B132&lt;&gt;"",IF(B$5="LECTURE",'Exam (LECTURE ONLY)'!AJ134,IF(B$5="PRACTICUM",OUTPUT!AJ134,IF(B$5="RESEARCH",OUTPUT!AJ134,IF(B$5="STUDENT FORMATION",OUTPUT!AJ134,"")))),"")</f>
        <v/>
      </c>
      <c r="Y132" s="137" t="str">
        <f t="shared" si="14"/>
        <v/>
      </c>
      <c r="Z132" s="139" t="str">
        <f t="shared" si="15"/>
        <v/>
      </c>
      <c r="AA132" s="140" t="str">
        <f t="shared" si="16"/>
        <v/>
      </c>
      <c r="AB132" s="213" t="str">
        <f t="shared" si="17"/>
        <v/>
      </c>
    </row>
    <row r="133" spans="1:28" ht="15.75" customHeight="1">
      <c r="A133" s="118" t="str">
        <f>IF(ISBLANK('Database (LECTURE-RES-PRAC)'!A130),"",'Database (LECTURE-RES-PRAC)'!A130)</f>
        <v/>
      </c>
      <c r="B133" s="119" t="str">
        <f>IF(ISBLANK('Database (LECTURE-RES-PRAC)'!B130),"",'Database (LECTURE-RES-PRAC)'!B130)</f>
        <v/>
      </c>
      <c r="C133" s="134" t="str">
        <f>IF(B133&lt;&gt;"",'Database (LECTURE-RES-PRAC)'!AH130, "")</f>
        <v/>
      </c>
      <c r="D133" s="135" t="str">
        <f t="shared" si="1"/>
        <v/>
      </c>
      <c r="E133" s="134" t="str">
        <f>IF(B133&lt;&gt;"",'Database (LECTURE-RES-PRAC)'!AI130,"")</f>
        <v/>
      </c>
      <c r="F133" s="136" t="str">
        <f t="shared" si="2"/>
        <v/>
      </c>
      <c r="G133" s="137" t="str">
        <f t="shared" si="3"/>
        <v/>
      </c>
      <c r="H133" s="207" t="str">
        <f>IF(B133&lt;&gt;"",IF(B$5="LECTURE",'Exam (LECTURE ONLY)'!N135,IF(B$5="PRACTICUM",OUTPUT!N135,IF(B$5="RESEARCH",OUTPUT!N135,IF(B$5="STUDENT FORMATION",OUTPUT!N135,"")))),"")</f>
        <v/>
      </c>
      <c r="I133" s="137" t="str">
        <f t="shared" si="4"/>
        <v/>
      </c>
      <c r="J133" s="138" t="str">
        <f t="shared" si="5"/>
        <v/>
      </c>
      <c r="K133" s="214" t="str">
        <f>IF(B133&lt;&gt;"",'Database (LECTURE-RES-PRAC)'!BN130, "")</f>
        <v/>
      </c>
      <c r="L133" s="136" t="str">
        <f t="shared" si="6"/>
        <v/>
      </c>
      <c r="M133" s="214" t="str">
        <f>IF(B133&lt;&gt;"",'Database (LECTURE-RES-PRAC)'!BO130, "")</f>
        <v/>
      </c>
      <c r="N133" s="136" t="str">
        <f t="shared" si="7"/>
        <v/>
      </c>
      <c r="O133" s="137" t="str">
        <f t="shared" si="8"/>
        <v/>
      </c>
      <c r="P133" s="207" t="str">
        <f>IF(B133&lt;&gt;"",IF(B$5="LECTURE",'Exam (LECTURE ONLY)'!Y135,IF(B$5="PRACTICUM",OUTPUT!Z135,IF(B$5="RESEARCH",OUTPUT!Z135,IF(B$5="STUDENT FORMATION",OUTPUT!Z135,"")))),"")</f>
        <v/>
      </c>
      <c r="Q133" s="137" t="str">
        <f t="shared" si="9"/>
        <v/>
      </c>
      <c r="R133" s="138" t="str">
        <f t="shared" si="10"/>
        <v/>
      </c>
      <c r="S133" s="214" t="str">
        <f>IF(B133&lt;&gt;"",'Database (LECTURE-RES-PRAC)'!CT130, "")</f>
        <v/>
      </c>
      <c r="T133" s="136" t="str">
        <f t="shared" si="11"/>
        <v/>
      </c>
      <c r="U133" s="214" t="str">
        <f>IF(B133&lt;&gt;"",'Database (LECTURE-RES-PRAC)'!CU130, "")</f>
        <v/>
      </c>
      <c r="V133" s="136" t="str">
        <f t="shared" si="12"/>
        <v/>
      </c>
      <c r="W133" s="137" t="str">
        <f t="shared" si="13"/>
        <v/>
      </c>
      <c r="X133" s="207" t="str">
        <f>IF(B133&lt;&gt;"",IF(B$5="LECTURE",'Exam (LECTURE ONLY)'!AJ135,IF(B$5="PRACTICUM",OUTPUT!AJ135,IF(B$5="RESEARCH",OUTPUT!AJ135,IF(B$5="STUDENT FORMATION",OUTPUT!AJ135,"")))),"")</f>
        <v/>
      </c>
      <c r="Y133" s="137" t="str">
        <f t="shared" si="14"/>
        <v/>
      </c>
      <c r="Z133" s="139" t="str">
        <f t="shared" si="15"/>
        <v/>
      </c>
      <c r="AA133" s="140" t="str">
        <f t="shared" si="16"/>
        <v/>
      </c>
      <c r="AB133" s="213" t="str">
        <f t="shared" si="17"/>
        <v/>
      </c>
    </row>
    <row r="134" spans="1:28" ht="15.75" customHeight="1">
      <c r="A134" s="212" t="str">
        <f>IF(ISBLANK('Database (LECTURE-RES-PRAC)'!A131),"",'Database (LECTURE-RES-PRAC)'!A131)</f>
        <v/>
      </c>
      <c r="B134" s="213" t="str">
        <f>IF(ISBLANK('Database (LECTURE-RES-PRAC)'!B131),"",'Database (LECTURE-RES-PRAC)'!B131)</f>
        <v/>
      </c>
      <c r="C134" s="134" t="str">
        <f>IF(B134&lt;&gt;"",'Database (LECTURE-RES-PRAC)'!AH131, "")</f>
        <v/>
      </c>
      <c r="D134" s="135" t="str">
        <f t="shared" si="1"/>
        <v/>
      </c>
      <c r="E134" s="134" t="str">
        <f>IF(B134&lt;&gt;"",'Database (LECTURE-RES-PRAC)'!AI131,"")</f>
        <v/>
      </c>
      <c r="F134" s="136" t="str">
        <f t="shared" si="2"/>
        <v/>
      </c>
      <c r="G134" s="137" t="str">
        <f t="shared" si="3"/>
        <v/>
      </c>
      <c r="H134" s="207" t="str">
        <f>IF(B134&lt;&gt;"",IF(B$5="LECTURE",'Exam (LECTURE ONLY)'!N136,IF(B$5="PRACTICUM",OUTPUT!N136,IF(B$5="RESEARCH",OUTPUT!N136,IF(B$5="STUDENT FORMATION",OUTPUT!N136,"")))),"")</f>
        <v/>
      </c>
      <c r="I134" s="137" t="str">
        <f t="shared" si="4"/>
        <v/>
      </c>
      <c r="J134" s="138" t="str">
        <f t="shared" si="5"/>
        <v/>
      </c>
      <c r="K134" s="214" t="str">
        <f>IF(B134&lt;&gt;"",'Database (LECTURE-RES-PRAC)'!BN131, "")</f>
        <v/>
      </c>
      <c r="L134" s="136" t="str">
        <f t="shared" si="6"/>
        <v/>
      </c>
      <c r="M134" s="214" t="str">
        <f>IF(B134&lt;&gt;"",'Database (LECTURE-RES-PRAC)'!BO131, "")</f>
        <v/>
      </c>
      <c r="N134" s="136" t="str">
        <f t="shared" si="7"/>
        <v/>
      </c>
      <c r="O134" s="137" t="str">
        <f t="shared" si="8"/>
        <v/>
      </c>
      <c r="P134" s="207" t="str">
        <f>IF(B134&lt;&gt;"",IF(B$5="LECTURE",'Exam (LECTURE ONLY)'!Y136,IF(B$5="PRACTICUM",OUTPUT!Z136,IF(B$5="RESEARCH",OUTPUT!Z136,IF(B$5="STUDENT FORMATION",OUTPUT!Z136,"")))),"")</f>
        <v/>
      </c>
      <c r="Q134" s="137" t="str">
        <f t="shared" si="9"/>
        <v/>
      </c>
      <c r="R134" s="138" t="str">
        <f t="shared" si="10"/>
        <v/>
      </c>
      <c r="S134" s="214" t="str">
        <f>IF(B134&lt;&gt;"",'Database (LECTURE-RES-PRAC)'!CT131, "")</f>
        <v/>
      </c>
      <c r="T134" s="136" t="str">
        <f t="shared" si="11"/>
        <v/>
      </c>
      <c r="U134" s="214" t="str">
        <f>IF(B134&lt;&gt;"",'Database (LECTURE-RES-PRAC)'!CU131, "")</f>
        <v/>
      </c>
      <c r="V134" s="136" t="str">
        <f t="shared" si="12"/>
        <v/>
      </c>
      <c r="W134" s="137" t="str">
        <f t="shared" si="13"/>
        <v/>
      </c>
      <c r="X134" s="207" t="str">
        <f>IF(B134&lt;&gt;"",IF(B$5="LECTURE",'Exam (LECTURE ONLY)'!AJ136,IF(B$5="PRACTICUM",OUTPUT!AJ136,IF(B$5="RESEARCH",OUTPUT!AJ136,IF(B$5="STUDENT FORMATION",OUTPUT!AJ136,"")))),"")</f>
        <v/>
      </c>
      <c r="Y134" s="137" t="str">
        <f t="shared" si="14"/>
        <v/>
      </c>
      <c r="Z134" s="139" t="str">
        <f t="shared" si="15"/>
        <v/>
      </c>
      <c r="AA134" s="140" t="str">
        <f t="shared" si="16"/>
        <v/>
      </c>
      <c r="AB134" s="213" t="str">
        <f t="shared" si="17"/>
        <v/>
      </c>
    </row>
    <row r="135" spans="1:28" ht="15.75" customHeight="1">
      <c r="A135" s="118" t="str">
        <f>IF(ISBLANK('Database (LECTURE-RES-PRAC)'!A132),"",'Database (LECTURE-RES-PRAC)'!A132)</f>
        <v/>
      </c>
      <c r="B135" s="119" t="str">
        <f>IF(ISBLANK('Database (LECTURE-RES-PRAC)'!B132),"",'Database (LECTURE-RES-PRAC)'!B132)</f>
        <v/>
      </c>
      <c r="C135" s="134" t="str">
        <f>IF(B135&lt;&gt;"",'Database (LECTURE-RES-PRAC)'!AH132, "")</f>
        <v/>
      </c>
      <c r="D135" s="135" t="str">
        <f t="shared" si="1"/>
        <v/>
      </c>
      <c r="E135" s="134" t="str">
        <f>IF(B135&lt;&gt;"",'Database (LECTURE-RES-PRAC)'!AI132,"")</f>
        <v/>
      </c>
      <c r="F135" s="136" t="str">
        <f t="shared" si="2"/>
        <v/>
      </c>
      <c r="G135" s="137" t="str">
        <f t="shared" si="3"/>
        <v/>
      </c>
      <c r="H135" s="207" t="str">
        <f>IF(B135&lt;&gt;"",IF(B$5="LECTURE",'Exam (LECTURE ONLY)'!N137,IF(B$5="PRACTICUM",OUTPUT!N137,IF(B$5="RESEARCH",OUTPUT!N137,IF(B$5="STUDENT FORMATION",OUTPUT!N137,"")))),"")</f>
        <v/>
      </c>
      <c r="I135" s="137" t="str">
        <f t="shared" si="4"/>
        <v/>
      </c>
      <c r="J135" s="138" t="str">
        <f t="shared" si="5"/>
        <v/>
      </c>
      <c r="K135" s="214" t="str">
        <f>IF(B135&lt;&gt;"",'Database (LECTURE-RES-PRAC)'!BN132, "")</f>
        <v/>
      </c>
      <c r="L135" s="136" t="str">
        <f t="shared" si="6"/>
        <v/>
      </c>
      <c r="M135" s="214" t="str">
        <f>IF(B135&lt;&gt;"",'Database (LECTURE-RES-PRAC)'!BO132, "")</f>
        <v/>
      </c>
      <c r="N135" s="136" t="str">
        <f t="shared" si="7"/>
        <v/>
      </c>
      <c r="O135" s="137" t="str">
        <f t="shared" si="8"/>
        <v/>
      </c>
      <c r="P135" s="207" t="str">
        <f>IF(B135&lt;&gt;"",IF(B$5="LECTURE",'Exam (LECTURE ONLY)'!Y137,IF(B$5="PRACTICUM",OUTPUT!Z137,IF(B$5="RESEARCH",OUTPUT!Z137,IF(B$5="STUDENT FORMATION",OUTPUT!Z137,"")))),"")</f>
        <v/>
      </c>
      <c r="Q135" s="137" t="str">
        <f t="shared" si="9"/>
        <v/>
      </c>
      <c r="R135" s="138" t="str">
        <f t="shared" si="10"/>
        <v/>
      </c>
      <c r="S135" s="214" t="str">
        <f>IF(B135&lt;&gt;"",'Database (LECTURE-RES-PRAC)'!CT132, "")</f>
        <v/>
      </c>
      <c r="T135" s="136" t="str">
        <f t="shared" si="11"/>
        <v/>
      </c>
      <c r="U135" s="214" t="str">
        <f>IF(B135&lt;&gt;"",'Database (LECTURE-RES-PRAC)'!CU132, "")</f>
        <v/>
      </c>
      <c r="V135" s="136" t="str">
        <f t="shared" si="12"/>
        <v/>
      </c>
      <c r="W135" s="137" t="str">
        <f t="shared" si="13"/>
        <v/>
      </c>
      <c r="X135" s="207" t="str">
        <f>IF(B135&lt;&gt;"",IF(B$5="LECTURE",'Exam (LECTURE ONLY)'!AJ137,IF(B$5="PRACTICUM",OUTPUT!AJ137,IF(B$5="RESEARCH",OUTPUT!AJ137,IF(B$5="STUDENT FORMATION",OUTPUT!AJ137,"")))),"")</f>
        <v/>
      </c>
      <c r="Y135" s="137" t="str">
        <f t="shared" si="14"/>
        <v/>
      </c>
      <c r="Z135" s="139" t="str">
        <f t="shared" si="15"/>
        <v/>
      </c>
      <c r="AA135" s="140" t="str">
        <f t="shared" si="16"/>
        <v/>
      </c>
      <c r="AB135" s="213" t="str">
        <f t="shared" si="17"/>
        <v/>
      </c>
    </row>
    <row r="136" spans="1:28" ht="15.75" customHeight="1">
      <c r="A136" s="212" t="str">
        <f>IF(ISBLANK('Database (LECTURE-RES-PRAC)'!A133),"",'Database (LECTURE-RES-PRAC)'!A133)</f>
        <v/>
      </c>
      <c r="B136" s="213" t="str">
        <f>IF(ISBLANK('Database (LECTURE-RES-PRAC)'!B133),"",'Database (LECTURE-RES-PRAC)'!B133)</f>
        <v/>
      </c>
      <c r="C136" s="134" t="str">
        <f>IF(B136&lt;&gt;"",'Database (LECTURE-RES-PRAC)'!AH133, "")</f>
        <v/>
      </c>
      <c r="D136" s="135" t="str">
        <f t="shared" si="1"/>
        <v/>
      </c>
      <c r="E136" s="134" t="str">
        <f>IF(B136&lt;&gt;"",'Database (LECTURE-RES-PRAC)'!AI133,"")</f>
        <v/>
      </c>
      <c r="F136" s="136" t="str">
        <f t="shared" si="2"/>
        <v/>
      </c>
      <c r="G136" s="137" t="str">
        <f t="shared" si="3"/>
        <v/>
      </c>
      <c r="H136" s="207" t="str">
        <f>IF(B136&lt;&gt;"",IF(B$5="LECTURE",'Exam (LECTURE ONLY)'!N138,IF(B$5="PRACTICUM",OUTPUT!N138,IF(B$5="RESEARCH",OUTPUT!N138,IF(B$5="STUDENT FORMATION",OUTPUT!N138,"")))),"")</f>
        <v/>
      </c>
      <c r="I136" s="137" t="str">
        <f t="shared" si="4"/>
        <v/>
      </c>
      <c r="J136" s="138" t="str">
        <f t="shared" si="5"/>
        <v/>
      </c>
      <c r="K136" s="214" t="str">
        <f>IF(B136&lt;&gt;"",'Database (LECTURE-RES-PRAC)'!BN133, "")</f>
        <v/>
      </c>
      <c r="L136" s="136" t="str">
        <f t="shared" si="6"/>
        <v/>
      </c>
      <c r="M136" s="214" t="str">
        <f>IF(B136&lt;&gt;"",'Database (LECTURE-RES-PRAC)'!BO133, "")</f>
        <v/>
      </c>
      <c r="N136" s="136" t="str">
        <f t="shared" si="7"/>
        <v/>
      </c>
      <c r="O136" s="137" t="str">
        <f t="shared" si="8"/>
        <v/>
      </c>
      <c r="P136" s="207" t="str">
        <f>IF(B136&lt;&gt;"",IF(B$5="LECTURE",'Exam (LECTURE ONLY)'!Y138,IF(B$5="PRACTICUM",OUTPUT!Z138,IF(B$5="RESEARCH",OUTPUT!Z138,IF(B$5="STUDENT FORMATION",OUTPUT!Z138,"")))),"")</f>
        <v/>
      </c>
      <c r="Q136" s="137" t="str">
        <f t="shared" si="9"/>
        <v/>
      </c>
      <c r="R136" s="138" t="str">
        <f t="shared" si="10"/>
        <v/>
      </c>
      <c r="S136" s="214" t="str">
        <f>IF(B136&lt;&gt;"",'Database (LECTURE-RES-PRAC)'!CT133, "")</f>
        <v/>
      </c>
      <c r="T136" s="136" t="str">
        <f t="shared" si="11"/>
        <v/>
      </c>
      <c r="U136" s="214" t="str">
        <f>IF(B136&lt;&gt;"",'Database (LECTURE-RES-PRAC)'!CU133, "")</f>
        <v/>
      </c>
      <c r="V136" s="136" t="str">
        <f t="shared" si="12"/>
        <v/>
      </c>
      <c r="W136" s="137" t="str">
        <f t="shared" si="13"/>
        <v/>
      </c>
      <c r="X136" s="207" t="str">
        <f>IF(B136&lt;&gt;"",IF(B$5="LECTURE",'Exam (LECTURE ONLY)'!AJ138,IF(B$5="PRACTICUM",OUTPUT!AJ138,IF(B$5="RESEARCH",OUTPUT!AJ138,IF(B$5="STUDENT FORMATION",OUTPUT!AJ138,"")))),"")</f>
        <v/>
      </c>
      <c r="Y136" s="137" t="str">
        <f t="shared" si="14"/>
        <v/>
      </c>
      <c r="Z136" s="139" t="str">
        <f t="shared" si="15"/>
        <v/>
      </c>
      <c r="AA136" s="140" t="str">
        <f t="shared" si="16"/>
        <v/>
      </c>
      <c r="AB136" s="213" t="str">
        <f t="shared" si="17"/>
        <v/>
      </c>
    </row>
    <row r="137" spans="1:28" ht="15.75" customHeight="1">
      <c r="A137" s="118" t="str">
        <f>IF(ISBLANK('Database (LECTURE-RES-PRAC)'!A134),"",'Database (LECTURE-RES-PRAC)'!A134)</f>
        <v/>
      </c>
      <c r="B137" s="119" t="str">
        <f>IF(ISBLANK('Database (LECTURE-RES-PRAC)'!B134),"",'Database (LECTURE-RES-PRAC)'!B134)</f>
        <v/>
      </c>
      <c r="C137" s="134" t="str">
        <f>IF(B137&lt;&gt;"",'Database (LECTURE-RES-PRAC)'!AH134, "")</f>
        <v/>
      </c>
      <c r="D137" s="135" t="str">
        <f t="shared" si="1"/>
        <v/>
      </c>
      <c r="E137" s="134" t="str">
        <f>IF(B137&lt;&gt;"",'Database (LECTURE-RES-PRAC)'!AI134,"")</f>
        <v/>
      </c>
      <c r="F137" s="136" t="str">
        <f t="shared" si="2"/>
        <v/>
      </c>
      <c r="G137" s="137" t="str">
        <f t="shared" si="3"/>
        <v/>
      </c>
      <c r="H137" s="207" t="str">
        <f>IF(B137&lt;&gt;"",IF(B$5="LECTURE",'Exam (LECTURE ONLY)'!N139,IF(B$5="PRACTICUM",OUTPUT!N139,IF(B$5="RESEARCH",OUTPUT!N139,IF(B$5="STUDENT FORMATION",OUTPUT!N139,"")))),"")</f>
        <v/>
      </c>
      <c r="I137" s="137" t="str">
        <f t="shared" si="4"/>
        <v/>
      </c>
      <c r="J137" s="138" t="str">
        <f t="shared" si="5"/>
        <v/>
      </c>
      <c r="K137" s="214" t="str">
        <f>IF(B137&lt;&gt;"",'Database (LECTURE-RES-PRAC)'!BN134, "")</f>
        <v/>
      </c>
      <c r="L137" s="136" t="str">
        <f t="shared" si="6"/>
        <v/>
      </c>
      <c r="M137" s="214" t="str">
        <f>IF(B137&lt;&gt;"",'Database (LECTURE-RES-PRAC)'!BO134, "")</f>
        <v/>
      </c>
      <c r="N137" s="136" t="str">
        <f t="shared" si="7"/>
        <v/>
      </c>
      <c r="O137" s="137" t="str">
        <f t="shared" si="8"/>
        <v/>
      </c>
      <c r="P137" s="207" t="str">
        <f>IF(B137&lt;&gt;"",IF(B$5="LECTURE",'Exam (LECTURE ONLY)'!Y139,IF(B$5="PRACTICUM",OUTPUT!Z139,IF(B$5="RESEARCH",OUTPUT!Z139,IF(B$5="STUDENT FORMATION",OUTPUT!Z139,"")))),"")</f>
        <v/>
      </c>
      <c r="Q137" s="137" t="str">
        <f t="shared" si="9"/>
        <v/>
      </c>
      <c r="R137" s="138" t="str">
        <f t="shared" si="10"/>
        <v/>
      </c>
      <c r="S137" s="214" t="str">
        <f>IF(B137&lt;&gt;"",'Database (LECTURE-RES-PRAC)'!CT134, "")</f>
        <v/>
      </c>
      <c r="T137" s="136" t="str">
        <f t="shared" si="11"/>
        <v/>
      </c>
      <c r="U137" s="214" t="str">
        <f>IF(B137&lt;&gt;"",'Database (LECTURE-RES-PRAC)'!CU134, "")</f>
        <v/>
      </c>
      <c r="V137" s="136" t="str">
        <f t="shared" si="12"/>
        <v/>
      </c>
      <c r="W137" s="137" t="str">
        <f t="shared" si="13"/>
        <v/>
      </c>
      <c r="X137" s="207" t="str">
        <f>IF(B137&lt;&gt;"",IF(B$5="LECTURE",'Exam (LECTURE ONLY)'!AJ139,IF(B$5="PRACTICUM",OUTPUT!AJ139,IF(B$5="RESEARCH",OUTPUT!AJ139,IF(B$5="STUDENT FORMATION",OUTPUT!AJ139,"")))),"")</f>
        <v/>
      </c>
      <c r="Y137" s="137" t="str">
        <f t="shared" si="14"/>
        <v/>
      </c>
      <c r="Z137" s="139" t="str">
        <f t="shared" si="15"/>
        <v/>
      </c>
      <c r="AA137" s="140" t="str">
        <f t="shared" si="16"/>
        <v/>
      </c>
      <c r="AB137" s="213" t="str">
        <f t="shared" si="17"/>
        <v/>
      </c>
    </row>
    <row r="138" spans="1:28" ht="15.75" customHeight="1">
      <c r="A138" s="212" t="str">
        <f>IF(ISBLANK('Database (LECTURE-RES-PRAC)'!A135),"",'Database (LECTURE-RES-PRAC)'!A135)</f>
        <v/>
      </c>
      <c r="B138" s="213" t="str">
        <f>IF(ISBLANK('Database (LECTURE-RES-PRAC)'!B135),"",'Database (LECTURE-RES-PRAC)'!B135)</f>
        <v/>
      </c>
      <c r="C138" s="134" t="str">
        <f>IF(B138&lt;&gt;"",'Database (LECTURE-RES-PRAC)'!AH135, "")</f>
        <v/>
      </c>
      <c r="D138" s="135" t="str">
        <f t="shared" si="1"/>
        <v/>
      </c>
      <c r="E138" s="134" t="str">
        <f>IF(B138&lt;&gt;"",'Database (LECTURE-RES-PRAC)'!AI135,"")</f>
        <v/>
      </c>
      <c r="F138" s="136" t="str">
        <f t="shared" si="2"/>
        <v/>
      </c>
      <c r="G138" s="137" t="str">
        <f t="shared" si="3"/>
        <v/>
      </c>
      <c r="H138" s="207" t="str">
        <f>IF(B138&lt;&gt;"",IF(B$5="LECTURE",'Exam (LECTURE ONLY)'!N140,IF(B$5="PRACTICUM",OUTPUT!N140,IF(B$5="RESEARCH",OUTPUT!N140,IF(B$5="STUDENT FORMATION",OUTPUT!N140,"")))),"")</f>
        <v/>
      </c>
      <c r="I138" s="137" t="str">
        <f t="shared" si="4"/>
        <v/>
      </c>
      <c r="J138" s="138" t="str">
        <f t="shared" si="5"/>
        <v/>
      </c>
      <c r="K138" s="214" t="str">
        <f>IF(B138&lt;&gt;"",'Database (LECTURE-RES-PRAC)'!BN135, "")</f>
        <v/>
      </c>
      <c r="L138" s="136" t="str">
        <f t="shared" si="6"/>
        <v/>
      </c>
      <c r="M138" s="214" t="str">
        <f>IF(B138&lt;&gt;"",'Database (LECTURE-RES-PRAC)'!BO135, "")</f>
        <v/>
      </c>
      <c r="N138" s="136" t="str">
        <f t="shared" si="7"/>
        <v/>
      </c>
      <c r="O138" s="137" t="str">
        <f t="shared" si="8"/>
        <v/>
      </c>
      <c r="P138" s="207" t="str">
        <f>IF(B138&lt;&gt;"",IF(B$5="LECTURE",'Exam (LECTURE ONLY)'!Y140,IF(B$5="PRACTICUM",OUTPUT!Z140,IF(B$5="RESEARCH",OUTPUT!Z140,IF(B$5="STUDENT FORMATION",OUTPUT!Z140,"")))),"")</f>
        <v/>
      </c>
      <c r="Q138" s="137" t="str">
        <f t="shared" si="9"/>
        <v/>
      </c>
      <c r="R138" s="138" t="str">
        <f t="shared" si="10"/>
        <v/>
      </c>
      <c r="S138" s="214" t="str">
        <f>IF(B138&lt;&gt;"",'Database (LECTURE-RES-PRAC)'!CT135, "")</f>
        <v/>
      </c>
      <c r="T138" s="136" t="str">
        <f t="shared" si="11"/>
        <v/>
      </c>
      <c r="U138" s="214" t="str">
        <f>IF(B138&lt;&gt;"",'Database (LECTURE-RES-PRAC)'!CU135, "")</f>
        <v/>
      </c>
      <c r="V138" s="136" t="str">
        <f t="shared" si="12"/>
        <v/>
      </c>
      <c r="W138" s="137" t="str">
        <f t="shared" si="13"/>
        <v/>
      </c>
      <c r="X138" s="207" t="str">
        <f>IF(B138&lt;&gt;"",IF(B$5="LECTURE",'Exam (LECTURE ONLY)'!AJ140,IF(B$5="PRACTICUM",OUTPUT!AJ140,IF(B$5="RESEARCH",OUTPUT!AJ140,IF(B$5="STUDENT FORMATION",OUTPUT!AJ140,"")))),"")</f>
        <v/>
      </c>
      <c r="Y138" s="137" t="str">
        <f t="shared" si="14"/>
        <v/>
      </c>
      <c r="Z138" s="139" t="str">
        <f t="shared" si="15"/>
        <v/>
      </c>
      <c r="AA138" s="140" t="str">
        <f t="shared" si="16"/>
        <v/>
      </c>
      <c r="AB138" s="213" t="str">
        <f t="shared" si="17"/>
        <v/>
      </c>
    </row>
    <row r="139" spans="1:28" ht="15.75" customHeight="1">
      <c r="A139" s="118" t="str">
        <f>IF(ISBLANK('Database (LECTURE-RES-PRAC)'!A136),"",'Database (LECTURE-RES-PRAC)'!A136)</f>
        <v/>
      </c>
      <c r="B139" s="119" t="str">
        <f>IF(ISBLANK('Database (LECTURE-RES-PRAC)'!B136),"",'Database (LECTURE-RES-PRAC)'!B136)</f>
        <v/>
      </c>
      <c r="C139" s="134" t="str">
        <f>IF(B139&lt;&gt;"",'Database (LECTURE-RES-PRAC)'!AH136, "")</f>
        <v/>
      </c>
      <c r="D139" s="135" t="str">
        <f t="shared" si="1"/>
        <v/>
      </c>
      <c r="E139" s="134" t="str">
        <f>IF(B139&lt;&gt;"",'Database (LECTURE-RES-PRAC)'!AI136,"")</f>
        <v/>
      </c>
      <c r="F139" s="136" t="str">
        <f t="shared" si="2"/>
        <v/>
      </c>
      <c r="G139" s="137" t="str">
        <f t="shared" si="3"/>
        <v/>
      </c>
      <c r="H139" s="207" t="str">
        <f>IF(B139&lt;&gt;"",IF(B$5="LECTURE",'Exam (LECTURE ONLY)'!N141,IF(B$5="PRACTICUM",OUTPUT!N141,IF(B$5="RESEARCH",OUTPUT!N141,IF(B$5="STUDENT FORMATION",OUTPUT!N141,"")))),"")</f>
        <v/>
      </c>
      <c r="I139" s="137" t="str">
        <f t="shared" si="4"/>
        <v/>
      </c>
      <c r="J139" s="138" t="str">
        <f t="shared" si="5"/>
        <v/>
      </c>
      <c r="K139" s="214" t="str">
        <f>IF(B139&lt;&gt;"",'Database (LECTURE-RES-PRAC)'!BN136, "")</f>
        <v/>
      </c>
      <c r="L139" s="136" t="str">
        <f t="shared" si="6"/>
        <v/>
      </c>
      <c r="M139" s="214" t="str">
        <f>IF(B139&lt;&gt;"",'Database (LECTURE-RES-PRAC)'!BO136, "")</f>
        <v/>
      </c>
      <c r="N139" s="136" t="str">
        <f t="shared" si="7"/>
        <v/>
      </c>
      <c r="O139" s="137" t="str">
        <f t="shared" si="8"/>
        <v/>
      </c>
      <c r="P139" s="207" t="str">
        <f>IF(B139&lt;&gt;"",IF(B$5="LECTURE",'Exam (LECTURE ONLY)'!Y141,IF(B$5="PRACTICUM",OUTPUT!Z141,IF(B$5="RESEARCH",OUTPUT!Z141,IF(B$5="STUDENT FORMATION",OUTPUT!Z141,"")))),"")</f>
        <v/>
      </c>
      <c r="Q139" s="137" t="str">
        <f t="shared" si="9"/>
        <v/>
      </c>
      <c r="R139" s="138" t="str">
        <f t="shared" si="10"/>
        <v/>
      </c>
      <c r="S139" s="214" t="str">
        <f>IF(B139&lt;&gt;"",'Database (LECTURE-RES-PRAC)'!CT136, "")</f>
        <v/>
      </c>
      <c r="T139" s="136" t="str">
        <f t="shared" si="11"/>
        <v/>
      </c>
      <c r="U139" s="214" t="str">
        <f>IF(B139&lt;&gt;"",'Database (LECTURE-RES-PRAC)'!CU136, "")</f>
        <v/>
      </c>
      <c r="V139" s="136" t="str">
        <f t="shared" si="12"/>
        <v/>
      </c>
      <c r="W139" s="137" t="str">
        <f t="shared" si="13"/>
        <v/>
      </c>
      <c r="X139" s="207" t="str">
        <f>IF(B139&lt;&gt;"",IF(B$5="LECTURE",'Exam (LECTURE ONLY)'!AJ141,IF(B$5="PRACTICUM",OUTPUT!AJ141,IF(B$5="RESEARCH",OUTPUT!AJ141,IF(B$5="STUDENT FORMATION",OUTPUT!AJ141,"")))),"")</f>
        <v/>
      </c>
      <c r="Y139" s="137" t="str">
        <f t="shared" si="14"/>
        <v/>
      </c>
      <c r="Z139" s="139" t="str">
        <f t="shared" si="15"/>
        <v/>
      </c>
      <c r="AA139" s="140" t="str">
        <f t="shared" si="16"/>
        <v/>
      </c>
      <c r="AB139" s="213" t="str">
        <f t="shared" si="17"/>
        <v/>
      </c>
    </row>
    <row r="140" spans="1:28" ht="15.75" customHeight="1">
      <c r="A140" s="212" t="str">
        <f>IF(ISBLANK('Database (LECTURE-RES-PRAC)'!A137),"",'Database (LECTURE-RES-PRAC)'!A137)</f>
        <v/>
      </c>
      <c r="B140" s="213" t="str">
        <f>IF(ISBLANK('Database (LECTURE-RES-PRAC)'!B137),"",'Database (LECTURE-RES-PRAC)'!B137)</f>
        <v/>
      </c>
      <c r="C140" s="134" t="str">
        <f>IF(B140&lt;&gt;"",'Database (LECTURE-RES-PRAC)'!AH137, "")</f>
        <v/>
      </c>
      <c r="D140" s="135" t="str">
        <f t="shared" si="1"/>
        <v/>
      </c>
      <c r="E140" s="134" t="str">
        <f>IF(B140&lt;&gt;"",'Database (LECTURE-RES-PRAC)'!AI137,"")</f>
        <v/>
      </c>
      <c r="F140" s="136" t="str">
        <f t="shared" si="2"/>
        <v/>
      </c>
      <c r="G140" s="137" t="str">
        <f t="shared" si="3"/>
        <v/>
      </c>
      <c r="H140" s="207" t="str">
        <f>IF(B140&lt;&gt;"",IF(B$5="LECTURE",'Exam (LECTURE ONLY)'!N142,IF(B$5="PRACTICUM",OUTPUT!N142,IF(B$5="RESEARCH",OUTPUT!N142,IF(B$5="STUDENT FORMATION",OUTPUT!N142,"")))),"")</f>
        <v/>
      </c>
      <c r="I140" s="137" t="str">
        <f t="shared" si="4"/>
        <v/>
      </c>
      <c r="J140" s="138" t="str">
        <f t="shared" si="5"/>
        <v/>
      </c>
      <c r="K140" s="214" t="str">
        <f>IF(B140&lt;&gt;"",'Database (LECTURE-RES-PRAC)'!BN137, "")</f>
        <v/>
      </c>
      <c r="L140" s="136" t="str">
        <f t="shared" si="6"/>
        <v/>
      </c>
      <c r="M140" s="214" t="str">
        <f>IF(B140&lt;&gt;"",'Database (LECTURE-RES-PRAC)'!BO137, "")</f>
        <v/>
      </c>
      <c r="N140" s="136" t="str">
        <f t="shared" si="7"/>
        <v/>
      </c>
      <c r="O140" s="137" t="str">
        <f t="shared" si="8"/>
        <v/>
      </c>
      <c r="P140" s="207" t="str">
        <f>IF(B140&lt;&gt;"",IF(B$5="LECTURE",'Exam (LECTURE ONLY)'!Y142,IF(B$5="PRACTICUM",OUTPUT!Z142,IF(B$5="RESEARCH",OUTPUT!Z142,IF(B$5="STUDENT FORMATION",OUTPUT!Z142,"")))),"")</f>
        <v/>
      </c>
      <c r="Q140" s="137" t="str">
        <f t="shared" si="9"/>
        <v/>
      </c>
      <c r="R140" s="138" t="str">
        <f t="shared" si="10"/>
        <v/>
      </c>
      <c r="S140" s="214" t="str">
        <f>IF(B140&lt;&gt;"",'Database (LECTURE-RES-PRAC)'!CT137, "")</f>
        <v/>
      </c>
      <c r="T140" s="136" t="str">
        <f t="shared" si="11"/>
        <v/>
      </c>
      <c r="U140" s="214" t="str">
        <f>IF(B140&lt;&gt;"",'Database (LECTURE-RES-PRAC)'!CU137, "")</f>
        <v/>
      </c>
      <c r="V140" s="136" t="str">
        <f t="shared" si="12"/>
        <v/>
      </c>
      <c r="W140" s="137" t="str">
        <f t="shared" si="13"/>
        <v/>
      </c>
      <c r="X140" s="207" t="str">
        <f>IF(B140&lt;&gt;"",IF(B$5="LECTURE",'Exam (LECTURE ONLY)'!AJ142,IF(B$5="PRACTICUM",OUTPUT!AJ142,IF(B$5="RESEARCH",OUTPUT!AJ142,IF(B$5="STUDENT FORMATION",OUTPUT!AJ142,"")))),"")</f>
        <v/>
      </c>
      <c r="Y140" s="137" t="str">
        <f t="shared" si="14"/>
        <v/>
      </c>
      <c r="Z140" s="139" t="str">
        <f t="shared" si="15"/>
        <v/>
      </c>
      <c r="AA140" s="140" t="str">
        <f t="shared" si="16"/>
        <v/>
      </c>
      <c r="AB140" s="213" t="str">
        <f t="shared" si="17"/>
        <v/>
      </c>
    </row>
    <row r="141" spans="1:28" ht="15.75" customHeight="1">
      <c r="A141" s="118" t="str">
        <f>IF(ISBLANK('Database (LECTURE-RES-PRAC)'!A138),"",'Database (LECTURE-RES-PRAC)'!A138)</f>
        <v/>
      </c>
      <c r="B141" s="119" t="str">
        <f>IF(ISBLANK('Database (LECTURE-RES-PRAC)'!B138),"",'Database (LECTURE-RES-PRAC)'!B138)</f>
        <v/>
      </c>
      <c r="C141" s="134" t="str">
        <f>IF(B141&lt;&gt;"",'Database (LECTURE-RES-PRAC)'!AH138, "")</f>
        <v/>
      </c>
      <c r="D141" s="135" t="str">
        <f t="shared" si="1"/>
        <v/>
      </c>
      <c r="E141" s="134" t="str">
        <f>IF(B141&lt;&gt;"",'Database (LECTURE-RES-PRAC)'!AI138,"")</f>
        <v/>
      </c>
      <c r="F141" s="136" t="str">
        <f t="shared" si="2"/>
        <v/>
      </c>
      <c r="G141" s="137" t="str">
        <f t="shared" si="3"/>
        <v/>
      </c>
      <c r="H141" s="207" t="str">
        <f>IF(B141&lt;&gt;"",IF(B$5="LECTURE",'Exam (LECTURE ONLY)'!N143,IF(B$5="PRACTICUM",OUTPUT!N143,IF(B$5="RESEARCH",OUTPUT!N143,IF(B$5="STUDENT FORMATION",OUTPUT!N143,"")))),"")</f>
        <v/>
      </c>
      <c r="I141" s="137" t="str">
        <f t="shared" si="4"/>
        <v/>
      </c>
      <c r="J141" s="138" t="str">
        <f t="shared" si="5"/>
        <v/>
      </c>
      <c r="K141" s="214" t="str">
        <f>IF(B141&lt;&gt;"",'Database (LECTURE-RES-PRAC)'!BN138, "")</f>
        <v/>
      </c>
      <c r="L141" s="136" t="str">
        <f t="shared" si="6"/>
        <v/>
      </c>
      <c r="M141" s="214" t="str">
        <f>IF(B141&lt;&gt;"",'Database (LECTURE-RES-PRAC)'!BO138, "")</f>
        <v/>
      </c>
      <c r="N141" s="136" t="str">
        <f t="shared" si="7"/>
        <v/>
      </c>
      <c r="O141" s="137" t="str">
        <f t="shared" si="8"/>
        <v/>
      </c>
      <c r="P141" s="207" t="str">
        <f>IF(B141&lt;&gt;"",IF(B$5="LECTURE",'Exam (LECTURE ONLY)'!Y143,IF(B$5="PRACTICUM",OUTPUT!Z143,IF(B$5="RESEARCH",OUTPUT!Z143,IF(B$5="STUDENT FORMATION",OUTPUT!Z143,"")))),"")</f>
        <v/>
      </c>
      <c r="Q141" s="137" t="str">
        <f t="shared" si="9"/>
        <v/>
      </c>
      <c r="R141" s="138" t="str">
        <f t="shared" si="10"/>
        <v/>
      </c>
      <c r="S141" s="214" t="str">
        <f>IF(B141&lt;&gt;"",'Database (LECTURE-RES-PRAC)'!CT138, "")</f>
        <v/>
      </c>
      <c r="T141" s="136" t="str">
        <f t="shared" si="11"/>
        <v/>
      </c>
      <c r="U141" s="214" t="str">
        <f>IF(B141&lt;&gt;"",'Database (LECTURE-RES-PRAC)'!CU138, "")</f>
        <v/>
      </c>
      <c r="V141" s="136" t="str">
        <f t="shared" si="12"/>
        <v/>
      </c>
      <c r="W141" s="137" t="str">
        <f t="shared" si="13"/>
        <v/>
      </c>
      <c r="X141" s="207" t="str">
        <f>IF(B141&lt;&gt;"",IF(B$5="LECTURE",'Exam (LECTURE ONLY)'!AJ143,IF(B$5="PRACTICUM",OUTPUT!AJ143,IF(B$5="RESEARCH",OUTPUT!AJ143,IF(B$5="STUDENT FORMATION",OUTPUT!AJ143,"")))),"")</f>
        <v/>
      </c>
      <c r="Y141" s="137" t="str">
        <f t="shared" si="14"/>
        <v/>
      </c>
      <c r="Z141" s="139" t="str">
        <f t="shared" si="15"/>
        <v/>
      </c>
      <c r="AA141" s="140" t="str">
        <f t="shared" si="16"/>
        <v/>
      </c>
      <c r="AB141" s="213" t="str">
        <f t="shared" si="17"/>
        <v/>
      </c>
    </row>
    <row r="142" spans="1:28" ht="15.75" customHeight="1">
      <c r="A142" s="212" t="str">
        <f>IF(ISBLANK('Database (LECTURE-RES-PRAC)'!A139),"",'Database (LECTURE-RES-PRAC)'!A139)</f>
        <v/>
      </c>
      <c r="B142" s="213" t="str">
        <f>IF(ISBLANK('Database (LECTURE-RES-PRAC)'!B139),"",'Database (LECTURE-RES-PRAC)'!B139)</f>
        <v/>
      </c>
      <c r="C142" s="134" t="str">
        <f>IF(B142&lt;&gt;"",'Database (LECTURE-RES-PRAC)'!AH139, "")</f>
        <v/>
      </c>
      <c r="D142" s="135" t="str">
        <f t="shared" si="1"/>
        <v/>
      </c>
      <c r="E142" s="134" t="str">
        <f>IF(B142&lt;&gt;"",'Database (LECTURE-RES-PRAC)'!AI139,"")</f>
        <v/>
      </c>
      <c r="F142" s="136" t="str">
        <f t="shared" si="2"/>
        <v/>
      </c>
      <c r="G142" s="137" t="str">
        <f t="shared" si="3"/>
        <v/>
      </c>
      <c r="H142" s="207" t="str">
        <f>IF(B142&lt;&gt;"",IF(B$5="LECTURE",'Exam (LECTURE ONLY)'!N144,IF(B$5="PRACTICUM",OUTPUT!N144,IF(B$5="RESEARCH",OUTPUT!N144,IF(B$5="STUDENT FORMATION",OUTPUT!N144,"")))),"")</f>
        <v/>
      </c>
      <c r="I142" s="137" t="str">
        <f t="shared" si="4"/>
        <v/>
      </c>
      <c r="J142" s="138" t="str">
        <f t="shared" si="5"/>
        <v/>
      </c>
      <c r="K142" s="214" t="str">
        <f>IF(B142&lt;&gt;"",'Database (LECTURE-RES-PRAC)'!BN139, "")</f>
        <v/>
      </c>
      <c r="L142" s="136" t="str">
        <f t="shared" si="6"/>
        <v/>
      </c>
      <c r="M142" s="214" t="str">
        <f>IF(B142&lt;&gt;"",'Database (LECTURE-RES-PRAC)'!BO139, "")</f>
        <v/>
      </c>
      <c r="N142" s="136" t="str">
        <f t="shared" si="7"/>
        <v/>
      </c>
      <c r="O142" s="137" t="str">
        <f t="shared" si="8"/>
        <v/>
      </c>
      <c r="P142" s="207" t="str">
        <f>IF(B142&lt;&gt;"",IF(B$5="LECTURE",'Exam (LECTURE ONLY)'!Y144,IF(B$5="PRACTICUM",OUTPUT!Z144,IF(B$5="RESEARCH",OUTPUT!Z144,IF(B$5="STUDENT FORMATION",OUTPUT!Z144,"")))),"")</f>
        <v/>
      </c>
      <c r="Q142" s="137" t="str">
        <f t="shared" si="9"/>
        <v/>
      </c>
      <c r="R142" s="138" t="str">
        <f t="shared" si="10"/>
        <v/>
      </c>
      <c r="S142" s="214" t="str">
        <f>IF(B142&lt;&gt;"",'Database (LECTURE-RES-PRAC)'!CT139, "")</f>
        <v/>
      </c>
      <c r="T142" s="136" t="str">
        <f t="shared" si="11"/>
        <v/>
      </c>
      <c r="U142" s="214" t="str">
        <f>IF(B142&lt;&gt;"",'Database (LECTURE-RES-PRAC)'!CU139, "")</f>
        <v/>
      </c>
      <c r="V142" s="136" t="str">
        <f t="shared" si="12"/>
        <v/>
      </c>
      <c r="W142" s="137" t="str">
        <f t="shared" si="13"/>
        <v/>
      </c>
      <c r="X142" s="207" t="str">
        <f>IF(B142&lt;&gt;"",IF(B$5="LECTURE",'Exam (LECTURE ONLY)'!AJ144,IF(B$5="PRACTICUM",OUTPUT!AJ144,IF(B$5="RESEARCH",OUTPUT!AJ144,IF(B$5="STUDENT FORMATION",OUTPUT!AJ144,"")))),"")</f>
        <v/>
      </c>
      <c r="Y142" s="137" t="str">
        <f t="shared" si="14"/>
        <v/>
      </c>
      <c r="Z142" s="139" t="str">
        <f t="shared" si="15"/>
        <v/>
      </c>
      <c r="AA142" s="140" t="str">
        <f t="shared" si="16"/>
        <v/>
      </c>
      <c r="AB142" s="213" t="str">
        <f t="shared" si="17"/>
        <v/>
      </c>
    </row>
    <row r="143" spans="1:28" ht="15.75" customHeight="1">
      <c r="A143" s="118" t="str">
        <f>IF(ISBLANK('Database (LECTURE-RES-PRAC)'!A140),"",'Database (LECTURE-RES-PRAC)'!A140)</f>
        <v/>
      </c>
      <c r="B143" s="119" t="str">
        <f>IF(ISBLANK('Database (LECTURE-RES-PRAC)'!B140),"",'Database (LECTURE-RES-PRAC)'!B140)</f>
        <v/>
      </c>
      <c r="C143" s="134" t="str">
        <f>IF(B143&lt;&gt;"",'Database (LECTURE-RES-PRAC)'!AH140, "")</f>
        <v/>
      </c>
      <c r="D143" s="135" t="str">
        <f t="shared" si="1"/>
        <v/>
      </c>
      <c r="E143" s="134" t="str">
        <f>IF(B143&lt;&gt;"",'Database (LECTURE-RES-PRAC)'!AI140,"")</f>
        <v/>
      </c>
      <c r="F143" s="136" t="str">
        <f t="shared" si="2"/>
        <v/>
      </c>
      <c r="G143" s="137" t="str">
        <f t="shared" si="3"/>
        <v/>
      </c>
      <c r="H143" s="207" t="str">
        <f>IF(B143&lt;&gt;"",IF(B$5="LECTURE",'Exam (LECTURE ONLY)'!N145,IF(B$5="PRACTICUM",OUTPUT!N145,IF(B$5="RESEARCH",OUTPUT!N145,IF(B$5="STUDENT FORMATION",OUTPUT!N145,"")))),"")</f>
        <v/>
      </c>
      <c r="I143" s="137" t="str">
        <f t="shared" si="4"/>
        <v/>
      </c>
      <c r="J143" s="138" t="str">
        <f t="shared" si="5"/>
        <v/>
      </c>
      <c r="K143" s="214" t="str">
        <f>IF(B143&lt;&gt;"",'Database (LECTURE-RES-PRAC)'!BN140, "")</f>
        <v/>
      </c>
      <c r="L143" s="136" t="str">
        <f t="shared" si="6"/>
        <v/>
      </c>
      <c r="M143" s="214" t="str">
        <f>IF(B143&lt;&gt;"",'Database (LECTURE-RES-PRAC)'!BO140, "")</f>
        <v/>
      </c>
      <c r="N143" s="136" t="str">
        <f t="shared" si="7"/>
        <v/>
      </c>
      <c r="O143" s="137" t="str">
        <f t="shared" si="8"/>
        <v/>
      </c>
      <c r="P143" s="207" t="str">
        <f>IF(B143&lt;&gt;"",IF(B$5="LECTURE",'Exam (LECTURE ONLY)'!Y145,IF(B$5="PRACTICUM",OUTPUT!Z145,IF(B$5="RESEARCH",OUTPUT!Z145,IF(B$5="STUDENT FORMATION",OUTPUT!Z145,"")))),"")</f>
        <v/>
      </c>
      <c r="Q143" s="137" t="str">
        <f t="shared" si="9"/>
        <v/>
      </c>
      <c r="R143" s="138" t="str">
        <f t="shared" si="10"/>
        <v/>
      </c>
      <c r="S143" s="214" t="str">
        <f>IF(B143&lt;&gt;"",'Database (LECTURE-RES-PRAC)'!CT140, "")</f>
        <v/>
      </c>
      <c r="T143" s="136" t="str">
        <f t="shared" si="11"/>
        <v/>
      </c>
      <c r="U143" s="214" t="str">
        <f>IF(B143&lt;&gt;"",'Database (LECTURE-RES-PRAC)'!CU140, "")</f>
        <v/>
      </c>
      <c r="V143" s="136" t="str">
        <f t="shared" si="12"/>
        <v/>
      </c>
      <c r="W143" s="137" t="str">
        <f t="shared" si="13"/>
        <v/>
      </c>
      <c r="X143" s="207" t="str">
        <f>IF(B143&lt;&gt;"",IF(B$5="LECTURE",'Exam (LECTURE ONLY)'!AJ145,IF(B$5="PRACTICUM",OUTPUT!AJ145,IF(B$5="RESEARCH",OUTPUT!AJ145,IF(B$5="STUDENT FORMATION",OUTPUT!AJ145,"")))),"")</f>
        <v/>
      </c>
      <c r="Y143" s="137" t="str">
        <f t="shared" si="14"/>
        <v/>
      </c>
      <c r="Z143" s="139" t="str">
        <f t="shared" si="15"/>
        <v/>
      </c>
      <c r="AA143" s="140" t="str">
        <f t="shared" si="16"/>
        <v/>
      </c>
      <c r="AB143" s="213" t="str">
        <f t="shared" si="17"/>
        <v/>
      </c>
    </row>
    <row r="144" spans="1:28" ht="15.75" customHeight="1">
      <c r="A144" s="212" t="str">
        <f>IF(ISBLANK('Database (LECTURE-RES-PRAC)'!A141),"",'Database (LECTURE-RES-PRAC)'!A141)</f>
        <v/>
      </c>
      <c r="B144" s="213" t="str">
        <f>IF(ISBLANK('Database (LECTURE-RES-PRAC)'!B141),"",'Database (LECTURE-RES-PRAC)'!B141)</f>
        <v/>
      </c>
      <c r="C144" s="134" t="str">
        <f>IF(B144&lt;&gt;"",'Database (LECTURE-RES-PRAC)'!AH141, "")</f>
        <v/>
      </c>
      <c r="D144" s="135" t="str">
        <f t="shared" si="1"/>
        <v/>
      </c>
      <c r="E144" s="134" t="str">
        <f>IF(B144&lt;&gt;"",'Database (LECTURE-RES-PRAC)'!AI141,"")</f>
        <v/>
      </c>
      <c r="F144" s="136" t="str">
        <f t="shared" si="2"/>
        <v/>
      </c>
      <c r="G144" s="137" t="str">
        <f t="shared" si="3"/>
        <v/>
      </c>
      <c r="H144" s="207" t="str">
        <f>IF(B144&lt;&gt;"",IF(B$5="LECTURE",'Exam (LECTURE ONLY)'!N146,IF(B$5="PRACTICUM",OUTPUT!N146,IF(B$5="RESEARCH",OUTPUT!N146,IF(B$5="STUDENT FORMATION",OUTPUT!N146,"")))),"")</f>
        <v/>
      </c>
      <c r="I144" s="137" t="str">
        <f t="shared" si="4"/>
        <v/>
      </c>
      <c r="J144" s="138" t="str">
        <f t="shared" si="5"/>
        <v/>
      </c>
      <c r="K144" s="214" t="str">
        <f>IF(B144&lt;&gt;"",'Database (LECTURE-RES-PRAC)'!BN141, "")</f>
        <v/>
      </c>
      <c r="L144" s="136" t="str">
        <f t="shared" si="6"/>
        <v/>
      </c>
      <c r="M144" s="214" t="str">
        <f>IF(B144&lt;&gt;"",'Database (LECTURE-RES-PRAC)'!BO141, "")</f>
        <v/>
      </c>
      <c r="N144" s="136" t="str">
        <f t="shared" si="7"/>
        <v/>
      </c>
      <c r="O144" s="137" t="str">
        <f t="shared" si="8"/>
        <v/>
      </c>
      <c r="P144" s="207" t="str">
        <f>IF(B144&lt;&gt;"",IF(B$5="LECTURE",'Exam (LECTURE ONLY)'!Y146,IF(B$5="PRACTICUM",OUTPUT!Z146,IF(B$5="RESEARCH",OUTPUT!Z146,IF(B$5="STUDENT FORMATION",OUTPUT!Z146,"")))),"")</f>
        <v/>
      </c>
      <c r="Q144" s="137" t="str">
        <f t="shared" si="9"/>
        <v/>
      </c>
      <c r="R144" s="138" t="str">
        <f t="shared" si="10"/>
        <v/>
      </c>
      <c r="S144" s="214" t="str">
        <f>IF(B144&lt;&gt;"",'Database (LECTURE-RES-PRAC)'!CT141, "")</f>
        <v/>
      </c>
      <c r="T144" s="136" t="str">
        <f t="shared" si="11"/>
        <v/>
      </c>
      <c r="U144" s="214" t="str">
        <f>IF(B144&lt;&gt;"",'Database (LECTURE-RES-PRAC)'!CU141, "")</f>
        <v/>
      </c>
      <c r="V144" s="136" t="str">
        <f t="shared" si="12"/>
        <v/>
      </c>
      <c r="W144" s="137" t="str">
        <f t="shared" si="13"/>
        <v/>
      </c>
      <c r="X144" s="207" t="str">
        <f>IF(B144&lt;&gt;"",IF(B$5="LECTURE",'Exam (LECTURE ONLY)'!AJ146,IF(B$5="PRACTICUM",OUTPUT!AJ146,IF(B$5="RESEARCH",OUTPUT!AJ146,IF(B$5="STUDENT FORMATION",OUTPUT!AJ146,"")))),"")</f>
        <v/>
      </c>
      <c r="Y144" s="137" t="str">
        <f t="shared" si="14"/>
        <v/>
      </c>
      <c r="Z144" s="139" t="str">
        <f t="shared" si="15"/>
        <v/>
      </c>
      <c r="AA144" s="140" t="str">
        <f t="shared" si="16"/>
        <v/>
      </c>
      <c r="AB144" s="213" t="str">
        <f t="shared" si="17"/>
        <v/>
      </c>
    </row>
    <row r="145" spans="1:28" ht="15.75" customHeight="1">
      <c r="A145" s="118" t="str">
        <f>IF(ISBLANK('Database (LECTURE-RES-PRAC)'!A142),"",'Database (LECTURE-RES-PRAC)'!A142)</f>
        <v/>
      </c>
      <c r="B145" s="119" t="str">
        <f>IF(ISBLANK('Database (LECTURE-RES-PRAC)'!B142),"",'Database (LECTURE-RES-PRAC)'!B142)</f>
        <v/>
      </c>
      <c r="C145" s="134" t="str">
        <f>IF(B145&lt;&gt;"",'Database (LECTURE-RES-PRAC)'!AH142, "")</f>
        <v/>
      </c>
      <c r="D145" s="135" t="str">
        <f t="shared" si="1"/>
        <v/>
      </c>
      <c r="E145" s="134" t="str">
        <f>IF(B145&lt;&gt;"",'Database (LECTURE-RES-PRAC)'!AI142,"")</f>
        <v/>
      </c>
      <c r="F145" s="136" t="str">
        <f t="shared" si="2"/>
        <v/>
      </c>
      <c r="G145" s="137" t="str">
        <f t="shared" si="3"/>
        <v/>
      </c>
      <c r="H145" s="207" t="str">
        <f>IF(B145&lt;&gt;"",IF(B$5="LECTURE",'Exam (LECTURE ONLY)'!N147,IF(B$5="PRACTICUM",OUTPUT!N147,IF(B$5="RESEARCH",OUTPUT!N147,IF(B$5="STUDENT FORMATION",OUTPUT!N147,"")))),"")</f>
        <v/>
      </c>
      <c r="I145" s="137" t="str">
        <f t="shared" si="4"/>
        <v/>
      </c>
      <c r="J145" s="138" t="str">
        <f t="shared" si="5"/>
        <v/>
      </c>
      <c r="K145" s="214" t="str">
        <f>IF(B145&lt;&gt;"",'Database (LECTURE-RES-PRAC)'!BN142, "")</f>
        <v/>
      </c>
      <c r="L145" s="136" t="str">
        <f t="shared" si="6"/>
        <v/>
      </c>
      <c r="M145" s="214" t="str">
        <f>IF(B145&lt;&gt;"",'Database (LECTURE-RES-PRAC)'!BO142, "")</f>
        <v/>
      </c>
      <c r="N145" s="136" t="str">
        <f t="shared" si="7"/>
        <v/>
      </c>
      <c r="O145" s="137" t="str">
        <f t="shared" si="8"/>
        <v/>
      </c>
      <c r="P145" s="207" t="str">
        <f>IF(B145&lt;&gt;"",IF(B$5="LECTURE",'Exam (LECTURE ONLY)'!Y147,IF(B$5="PRACTICUM",OUTPUT!Z147,IF(B$5="RESEARCH",OUTPUT!Z147,IF(B$5="STUDENT FORMATION",OUTPUT!Z147,"")))),"")</f>
        <v/>
      </c>
      <c r="Q145" s="137" t="str">
        <f t="shared" si="9"/>
        <v/>
      </c>
      <c r="R145" s="138" t="str">
        <f t="shared" si="10"/>
        <v/>
      </c>
      <c r="S145" s="214" t="str">
        <f>IF(B145&lt;&gt;"",'Database (LECTURE-RES-PRAC)'!CT142, "")</f>
        <v/>
      </c>
      <c r="T145" s="136" t="str">
        <f t="shared" si="11"/>
        <v/>
      </c>
      <c r="U145" s="214" t="str">
        <f>IF(B145&lt;&gt;"",'Database (LECTURE-RES-PRAC)'!CU142, "")</f>
        <v/>
      </c>
      <c r="V145" s="136" t="str">
        <f t="shared" si="12"/>
        <v/>
      </c>
      <c r="W145" s="137" t="str">
        <f t="shared" si="13"/>
        <v/>
      </c>
      <c r="X145" s="207" t="str">
        <f>IF(B145&lt;&gt;"",IF(B$5="LECTURE",'Exam (LECTURE ONLY)'!AJ147,IF(B$5="PRACTICUM",OUTPUT!AJ147,IF(B$5="RESEARCH",OUTPUT!AJ147,IF(B$5="STUDENT FORMATION",OUTPUT!AJ147,"")))),"")</f>
        <v/>
      </c>
      <c r="Y145" s="137" t="str">
        <f t="shared" si="14"/>
        <v/>
      </c>
      <c r="Z145" s="139" t="str">
        <f t="shared" si="15"/>
        <v/>
      </c>
      <c r="AA145" s="140" t="str">
        <f t="shared" si="16"/>
        <v/>
      </c>
      <c r="AB145" s="213" t="str">
        <f t="shared" si="17"/>
        <v/>
      </c>
    </row>
    <row r="146" spans="1:28" ht="15.75" customHeight="1">
      <c r="A146" s="212" t="str">
        <f>IF(ISBLANK('Database (LECTURE-RES-PRAC)'!A143),"",'Database (LECTURE-RES-PRAC)'!A143)</f>
        <v/>
      </c>
      <c r="B146" s="213" t="str">
        <f>IF(ISBLANK('Database (LECTURE-RES-PRAC)'!B143),"",'Database (LECTURE-RES-PRAC)'!B143)</f>
        <v/>
      </c>
      <c r="C146" s="134" t="str">
        <f>IF(B146&lt;&gt;"",'Database (LECTURE-RES-PRAC)'!AH143, "")</f>
        <v/>
      </c>
      <c r="D146" s="135" t="str">
        <f t="shared" si="1"/>
        <v/>
      </c>
      <c r="E146" s="134" t="str">
        <f>IF(B146&lt;&gt;"",'Database (LECTURE-RES-PRAC)'!AI143,"")</f>
        <v/>
      </c>
      <c r="F146" s="136" t="str">
        <f t="shared" si="2"/>
        <v/>
      </c>
      <c r="G146" s="137" t="str">
        <f t="shared" si="3"/>
        <v/>
      </c>
      <c r="H146" s="207" t="str">
        <f>IF(B146&lt;&gt;"",IF(B$5="LECTURE",'Exam (LECTURE ONLY)'!N148,IF(B$5="PRACTICUM",OUTPUT!N148,IF(B$5="RESEARCH",OUTPUT!N148,IF(B$5="STUDENT FORMATION",OUTPUT!N148,"")))),"")</f>
        <v/>
      </c>
      <c r="I146" s="137" t="str">
        <f t="shared" si="4"/>
        <v/>
      </c>
      <c r="J146" s="138" t="str">
        <f t="shared" si="5"/>
        <v/>
      </c>
      <c r="K146" s="214" t="str">
        <f>IF(B146&lt;&gt;"",'Database (LECTURE-RES-PRAC)'!BN143, "")</f>
        <v/>
      </c>
      <c r="L146" s="136" t="str">
        <f t="shared" si="6"/>
        <v/>
      </c>
      <c r="M146" s="214" t="str">
        <f>IF(B146&lt;&gt;"",'Database (LECTURE-RES-PRAC)'!BO143, "")</f>
        <v/>
      </c>
      <c r="N146" s="136" t="str">
        <f t="shared" si="7"/>
        <v/>
      </c>
      <c r="O146" s="137" t="str">
        <f t="shared" si="8"/>
        <v/>
      </c>
      <c r="P146" s="207" t="str">
        <f>IF(B146&lt;&gt;"",IF(B$5="LECTURE",'Exam (LECTURE ONLY)'!Y148,IF(B$5="PRACTICUM",OUTPUT!Z148,IF(B$5="RESEARCH",OUTPUT!Z148,IF(B$5="STUDENT FORMATION",OUTPUT!Z148,"")))),"")</f>
        <v/>
      </c>
      <c r="Q146" s="137" t="str">
        <f t="shared" si="9"/>
        <v/>
      </c>
      <c r="R146" s="138" t="str">
        <f t="shared" si="10"/>
        <v/>
      </c>
      <c r="S146" s="214" t="str">
        <f>IF(B146&lt;&gt;"",'Database (LECTURE-RES-PRAC)'!CT143, "")</f>
        <v/>
      </c>
      <c r="T146" s="136" t="str">
        <f t="shared" si="11"/>
        <v/>
      </c>
      <c r="U146" s="214" t="str">
        <f>IF(B146&lt;&gt;"",'Database (LECTURE-RES-PRAC)'!CU143, "")</f>
        <v/>
      </c>
      <c r="V146" s="136" t="str">
        <f t="shared" si="12"/>
        <v/>
      </c>
      <c r="W146" s="137" t="str">
        <f t="shared" si="13"/>
        <v/>
      </c>
      <c r="X146" s="207" t="str">
        <f>IF(B146&lt;&gt;"",IF(B$5="LECTURE",'Exam (LECTURE ONLY)'!AJ148,IF(B$5="PRACTICUM",OUTPUT!AJ148,IF(B$5="RESEARCH",OUTPUT!AJ148,IF(B$5="STUDENT FORMATION",OUTPUT!AJ148,"")))),"")</f>
        <v/>
      </c>
      <c r="Y146" s="137" t="str">
        <f t="shared" si="14"/>
        <v/>
      </c>
      <c r="Z146" s="139" t="str">
        <f t="shared" si="15"/>
        <v/>
      </c>
      <c r="AA146" s="140" t="str">
        <f t="shared" si="16"/>
        <v/>
      </c>
      <c r="AB146" s="213" t="str">
        <f t="shared" si="17"/>
        <v/>
      </c>
    </row>
    <row r="147" spans="1:28" ht="15.75" customHeight="1">
      <c r="A147" s="118" t="str">
        <f>IF(ISBLANK('Database (LECTURE-RES-PRAC)'!A144),"",'Database (LECTURE-RES-PRAC)'!A144)</f>
        <v/>
      </c>
      <c r="B147" s="119" t="str">
        <f>IF(ISBLANK('Database (LECTURE-RES-PRAC)'!B144),"",'Database (LECTURE-RES-PRAC)'!B144)</f>
        <v/>
      </c>
      <c r="C147" s="134" t="str">
        <f>IF(B147&lt;&gt;"",'Database (LECTURE-RES-PRAC)'!AH144, "")</f>
        <v/>
      </c>
      <c r="D147" s="135" t="str">
        <f t="shared" si="1"/>
        <v/>
      </c>
      <c r="E147" s="134" t="str">
        <f>IF(B147&lt;&gt;"",'Database (LECTURE-RES-PRAC)'!AI144,"")</f>
        <v/>
      </c>
      <c r="F147" s="136" t="str">
        <f t="shared" si="2"/>
        <v/>
      </c>
      <c r="G147" s="137" t="str">
        <f t="shared" si="3"/>
        <v/>
      </c>
      <c r="H147" s="207" t="str">
        <f>IF(B147&lt;&gt;"",IF(B$5="LECTURE",'Exam (LECTURE ONLY)'!N149,IF(B$5="PRACTICUM",OUTPUT!N149,IF(B$5="RESEARCH",OUTPUT!N149,IF(B$5="STUDENT FORMATION",OUTPUT!N149,"")))),"")</f>
        <v/>
      </c>
      <c r="I147" s="137" t="str">
        <f t="shared" si="4"/>
        <v/>
      </c>
      <c r="J147" s="138" t="str">
        <f t="shared" si="5"/>
        <v/>
      </c>
      <c r="K147" s="214" t="str">
        <f>IF(B147&lt;&gt;"",'Database (LECTURE-RES-PRAC)'!BN144, "")</f>
        <v/>
      </c>
      <c r="L147" s="136" t="str">
        <f t="shared" si="6"/>
        <v/>
      </c>
      <c r="M147" s="214" t="str">
        <f>IF(B147&lt;&gt;"",'Database (LECTURE-RES-PRAC)'!BO144, "")</f>
        <v/>
      </c>
      <c r="N147" s="136" t="str">
        <f t="shared" si="7"/>
        <v/>
      </c>
      <c r="O147" s="137" t="str">
        <f t="shared" si="8"/>
        <v/>
      </c>
      <c r="P147" s="207" t="str">
        <f>IF(B147&lt;&gt;"",IF(B$5="LECTURE",'Exam (LECTURE ONLY)'!Y149,IF(B$5="PRACTICUM",OUTPUT!Z149,IF(B$5="RESEARCH",OUTPUT!Z149,IF(B$5="STUDENT FORMATION",OUTPUT!Z149,"")))),"")</f>
        <v/>
      </c>
      <c r="Q147" s="137" t="str">
        <f t="shared" si="9"/>
        <v/>
      </c>
      <c r="R147" s="138" t="str">
        <f t="shared" si="10"/>
        <v/>
      </c>
      <c r="S147" s="214" t="str">
        <f>IF(B147&lt;&gt;"",'Database (LECTURE-RES-PRAC)'!CT144, "")</f>
        <v/>
      </c>
      <c r="T147" s="136" t="str">
        <f t="shared" si="11"/>
        <v/>
      </c>
      <c r="U147" s="214" t="str">
        <f>IF(B147&lt;&gt;"",'Database (LECTURE-RES-PRAC)'!CU144, "")</f>
        <v/>
      </c>
      <c r="V147" s="136" t="str">
        <f t="shared" si="12"/>
        <v/>
      </c>
      <c r="W147" s="137" t="str">
        <f t="shared" si="13"/>
        <v/>
      </c>
      <c r="X147" s="207" t="str">
        <f>IF(B147&lt;&gt;"",IF(B$5="LECTURE",'Exam (LECTURE ONLY)'!AJ149,IF(B$5="PRACTICUM",OUTPUT!AJ149,IF(B$5="RESEARCH",OUTPUT!AJ149,IF(B$5="STUDENT FORMATION",OUTPUT!AJ149,"")))),"")</f>
        <v/>
      </c>
      <c r="Y147" s="137" t="str">
        <f t="shared" si="14"/>
        <v/>
      </c>
      <c r="Z147" s="139" t="str">
        <f t="shared" si="15"/>
        <v/>
      </c>
      <c r="AA147" s="140" t="str">
        <f t="shared" si="16"/>
        <v/>
      </c>
      <c r="AB147" s="213" t="str">
        <f t="shared" si="17"/>
        <v/>
      </c>
    </row>
    <row r="148" spans="1:28" ht="15.75" customHeight="1">
      <c r="A148" s="212" t="str">
        <f>IF(ISBLANK('Database (LECTURE-RES-PRAC)'!A145),"",'Database (LECTURE-RES-PRAC)'!A145)</f>
        <v/>
      </c>
      <c r="B148" s="213" t="str">
        <f>IF(ISBLANK('Database (LECTURE-RES-PRAC)'!B145),"",'Database (LECTURE-RES-PRAC)'!B145)</f>
        <v/>
      </c>
      <c r="C148" s="134" t="str">
        <f>IF(B148&lt;&gt;"",'Database (LECTURE-RES-PRAC)'!AH145, "")</f>
        <v/>
      </c>
      <c r="D148" s="135" t="str">
        <f t="shared" si="1"/>
        <v/>
      </c>
      <c r="E148" s="134" t="str">
        <f>IF(B148&lt;&gt;"",'Database (LECTURE-RES-PRAC)'!AI145,"")</f>
        <v/>
      </c>
      <c r="F148" s="136" t="str">
        <f t="shared" si="2"/>
        <v/>
      </c>
      <c r="G148" s="137" t="str">
        <f t="shared" si="3"/>
        <v/>
      </c>
      <c r="H148" s="207" t="str">
        <f>IF(B148&lt;&gt;"",IF(B$5="LECTURE",'Exam (LECTURE ONLY)'!N150,IF(B$5="PRACTICUM",OUTPUT!N150,IF(B$5="RESEARCH",OUTPUT!N150,IF(B$5="STUDENT FORMATION",OUTPUT!N150,"")))),"")</f>
        <v/>
      </c>
      <c r="I148" s="137" t="str">
        <f t="shared" si="4"/>
        <v/>
      </c>
      <c r="J148" s="138" t="str">
        <f t="shared" si="5"/>
        <v/>
      </c>
      <c r="K148" s="214" t="str">
        <f>IF(B148&lt;&gt;"",'Database (LECTURE-RES-PRAC)'!BN145, "")</f>
        <v/>
      </c>
      <c r="L148" s="136" t="str">
        <f t="shared" si="6"/>
        <v/>
      </c>
      <c r="M148" s="214" t="str">
        <f>IF(B148&lt;&gt;"",'Database (LECTURE-RES-PRAC)'!BO145, "")</f>
        <v/>
      </c>
      <c r="N148" s="136" t="str">
        <f t="shared" si="7"/>
        <v/>
      </c>
      <c r="O148" s="137" t="str">
        <f t="shared" si="8"/>
        <v/>
      </c>
      <c r="P148" s="207" t="str">
        <f>IF(B148&lt;&gt;"",IF(B$5="LECTURE",'Exam (LECTURE ONLY)'!Y150,IF(B$5="PRACTICUM",OUTPUT!Z150,IF(B$5="RESEARCH",OUTPUT!Z150,IF(B$5="STUDENT FORMATION",OUTPUT!Z150,"")))),"")</f>
        <v/>
      </c>
      <c r="Q148" s="137" t="str">
        <f t="shared" si="9"/>
        <v/>
      </c>
      <c r="R148" s="138" t="str">
        <f t="shared" si="10"/>
        <v/>
      </c>
      <c r="S148" s="214" t="str">
        <f>IF(B148&lt;&gt;"",'Database (LECTURE-RES-PRAC)'!CT145, "")</f>
        <v/>
      </c>
      <c r="T148" s="136" t="str">
        <f t="shared" si="11"/>
        <v/>
      </c>
      <c r="U148" s="214" t="str">
        <f>IF(B148&lt;&gt;"",'Database (LECTURE-RES-PRAC)'!CU145, "")</f>
        <v/>
      </c>
      <c r="V148" s="136" t="str">
        <f t="shared" si="12"/>
        <v/>
      </c>
      <c r="W148" s="137" t="str">
        <f t="shared" si="13"/>
        <v/>
      </c>
      <c r="X148" s="207" t="str">
        <f>IF(B148&lt;&gt;"",IF(B$5="LECTURE",'Exam (LECTURE ONLY)'!AJ150,IF(B$5="PRACTICUM",OUTPUT!AJ150,IF(B$5="RESEARCH",OUTPUT!AJ150,IF(B$5="STUDENT FORMATION",OUTPUT!AJ150,"")))),"")</f>
        <v/>
      </c>
      <c r="Y148" s="137" t="str">
        <f t="shared" si="14"/>
        <v/>
      </c>
      <c r="Z148" s="139" t="str">
        <f t="shared" si="15"/>
        <v/>
      </c>
      <c r="AA148" s="140" t="str">
        <f t="shared" si="16"/>
        <v/>
      </c>
      <c r="AB148" s="213" t="str">
        <f t="shared" si="17"/>
        <v/>
      </c>
    </row>
    <row r="149" spans="1:28" ht="15.75" customHeight="1">
      <c r="A149" s="118" t="str">
        <f>IF(ISBLANK('Database (LECTURE-RES-PRAC)'!A146),"",'Database (LECTURE-RES-PRAC)'!A146)</f>
        <v/>
      </c>
      <c r="B149" s="119" t="str">
        <f>IF(ISBLANK('Database (LECTURE-RES-PRAC)'!B146),"",'Database (LECTURE-RES-PRAC)'!B146)</f>
        <v/>
      </c>
      <c r="C149" s="134" t="str">
        <f>IF(B149&lt;&gt;"",'Database (LECTURE-RES-PRAC)'!AH146, "")</f>
        <v/>
      </c>
      <c r="D149" s="135" t="str">
        <f t="shared" si="1"/>
        <v/>
      </c>
      <c r="E149" s="134" t="str">
        <f>IF(B149&lt;&gt;"",'Database (LECTURE-RES-PRAC)'!AI146,"")</f>
        <v/>
      </c>
      <c r="F149" s="136" t="str">
        <f t="shared" si="2"/>
        <v/>
      </c>
      <c r="G149" s="137" t="str">
        <f t="shared" si="3"/>
        <v/>
      </c>
      <c r="H149" s="207" t="str">
        <f>IF(B149&lt;&gt;"",IF(B$5="LECTURE",'Exam (LECTURE ONLY)'!N151,IF(B$5="PRACTICUM",OUTPUT!N151,IF(B$5="RESEARCH",OUTPUT!N151,IF(B$5="STUDENT FORMATION",OUTPUT!N151,"")))),"")</f>
        <v/>
      </c>
      <c r="I149" s="137" t="str">
        <f t="shared" si="4"/>
        <v/>
      </c>
      <c r="J149" s="138" t="str">
        <f t="shared" si="5"/>
        <v/>
      </c>
      <c r="K149" s="214" t="str">
        <f>IF(B149&lt;&gt;"",'Database (LECTURE-RES-PRAC)'!BN146, "")</f>
        <v/>
      </c>
      <c r="L149" s="136" t="str">
        <f t="shared" si="6"/>
        <v/>
      </c>
      <c r="M149" s="214" t="str">
        <f>IF(B149&lt;&gt;"",'Database (LECTURE-RES-PRAC)'!BO146, "")</f>
        <v/>
      </c>
      <c r="N149" s="136" t="str">
        <f t="shared" si="7"/>
        <v/>
      </c>
      <c r="O149" s="137" t="str">
        <f t="shared" si="8"/>
        <v/>
      </c>
      <c r="P149" s="207" t="str">
        <f>IF(B149&lt;&gt;"",IF(B$5="LECTURE",'Exam (LECTURE ONLY)'!Y151,IF(B$5="PRACTICUM",OUTPUT!Z151,IF(B$5="RESEARCH",OUTPUT!Z151,IF(B$5="STUDENT FORMATION",OUTPUT!Z151,"")))),"")</f>
        <v/>
      </c>
      <c r="Q149" s="137" t="str">
        <f t="shared" si="9"/>
        <v/>
      </c>
      <c r="R149" s="138" t="str">
        <f t="shared" si="10"/>
        <v/>
      </c>
      <c r="S149" s="214" t="str">
        <f>IF(B149&lt;&gt;"",'Database (LECTURE-RES-PRAC)'!CT146, "")</f>
        <v/>
      </c>
      <c r="T149" s="136" t="str">
        <f t="shared" si="11"/>
        <v/>
      </c>
      <c r="U149" s="214" t="str">
        <f>IF(B149&lt;&gt;"",'Database (LECTURE-RES-PRAC)'!CU146, "")</f>
        <v/>
      </c>
      <c r="V149" s="136" t="str">
        <f t="shared" si="12"/>
        <v/>
      </c>
      <c r="W149" s="137" t="str">
        <f t="shared" si="13"/>
        <v/>
      </c>
      <c r="X149" s="207" t="str">
        <f>IF(B149&lt;&gt;"",IF(B$5="LECTURE",'Exam (LECTURE ONLY)'!AJ151,IF(B$5="PRACTICUM",OUTPUT!AJ151,IF(B$5="RESEARCH",OUTPUT!AJ151,IF(B$5="STUDENT FORMATION",OUTPUT!AJ151,"")))),"")</f>
        <v/>
      </c>
      <c r="Y149" s="137" t="str">
        <f t="shared" si="14"/>
        <v/>
      </c>
      <c r="Z149" s="139" t="str">
        <f t="shared" si="15"/>
        <v/>
      </c>
      <c r="AA149" s="140" t="str">
        <f t="shared" si="16"/>
        <v/>
      </c>
      <c r="AB149" s="213" t="str">
        <f t="shared" si="17"/>
        <v/>
      </c>
    </row>
    <row r="150" spans="1:28" ht="15.75" customHeight="1">
      <c r="A150" s="212" t="str">
        <f>IF(ISBLANK('Database (LECTURE-RES-PRAC)'!A147),"",'Database (LECTURE-RES-PRAC)'!A147)</f>
        <v/>
      </c>
      <c r="B150" s="213" t="str">
        <f>IF(ISBLANK('Database (LECTURE-RES-PRAC)'!B147),"",'Database (LECTURE-RES-PRAC)'!B147)</f>
        <v/>
      </c>
      <c r="C150" s="134" t="str">
        <f>IF(B150&lt;&gt;"",'Database (LECTURE-RES-PRAC)'!AH147, "")</f>
        <v/>
      </c>
      <c r="D150" s="135" t="str">
        <f t="shared" si="1"/>
        <v/>
      </c>
      <c r="E150" s="134" t="str">
        <f>IF(B150&lt;&gt;"",'Database (LECTURE-RES-PRAC)'!AI147,"")</f>
        <v/>
      </c>
      <c r="F150" s="136" t="str">
        <f t="shared" si="2"/>
        <v/>
      </c>
      <c r="G150" s="137" t="str">
        <f t="shared" si="3"/>
        <v/>
      </c>
      <c r="H150" s="207" t="str">
        <f>IF(B150&lt;&gt;"",IF(B$5="LECTURE",'Exam (LECTURE ONLY)'!N152,IF(B$5="PRACTICUM",OUTPUT!N152,IF(B$5="RESEARCH",OUTPUT!N152,IF(B$5="STUDENT FORMATION",OUTPUT!N152,"")))),"")</f>
        <v/>
      </c>
      <c r="I150" s="137" t="str">
        <f t="shared" si="4"/>
        <v/>
      </c>
      <c r="J150" s="138" t="str">
        <f t="shared" si="5"/>
        <v/>
      </c>
      <c r="K150" s="214" t="str">
        <f>IF(B150&lt;&gt;"",'Database (LECTURE-RES-PRAC)'!BN147, "")</f>
        <v/>
      </c>
      <c r="L150" s="136" t="str">
        <f t="shared" si="6"/>
        <v/>
      </c>
      <c r="M150" s="214" t="str">
        <f>IF(B150&lt;&gt;"",'Database (LECTURE-RES-PRAC)'!BO147, "")</f>
        <v/>
      </c>
      <c r="N150" s="136" t="str">
        <f t="shared" si="7"/>
        <v/>
      </c>
      <c r="O150" s="137" t="str">
        <f t="shared" si="8"/>
        <v/>
      </c>
      <c r="P150" s="207" t="str">
        <f>IF(B150&lt;&gt;"",IF(B$5="LECTURE",'Exam (LECTURE ONLY)'!Y152,IF(B$5="PRACTICUM",OUTPUT!Z152,IF(B$5="RESEARCH",OUTPUT!Z152,IF(B$5="STUDENT FORMATION",OUTPUT!Z152,"")))),"")</f>
        <v/>
      </c>
      <c r="Q150" s="137" t="str">
        <f t="shared" si="9"/>
        <v/>
      </c>
      <c r="R150" s="138" t="str">
        <f t="shared" si="10"/>
        <v/>
      </c>
      <c r="S150" s="214" t="str">
        <f>IF(B150&lt;&gt;"",'Database (LECTURE-RES-PRAC)'!CT147, "")</f>
        <v/>
      </c>
      <c r="T150" s="136" t="str">
        <f t="shared" si="11"/>
        <v/>
      </c>
      <c r="U150" s="214" t="str">
        <f>IF(B150&lt;&gt;"",'Database (LECTURE-RES-PRAC)'!CU147, "")</f>
        <v/>
      </c>
      <c r="V150" s="136" t="str">
        <f t="shared" si="12"/>
        <v/>
      </c>
      <c r="W150" s="137" t="str">
        <f t="shared" si="13"/>
        <v/>
      </c>
      <c r="X150" s="207" t="str">
        <f>IF(B150&lt;&gt;"",IF(B$5="LECTURE",'Exam (LECTURE ONLY)'!AJ152,IF(B$5="PRACTICUM",OUTPUT!AJ152,IF(B$5="RESEARCH",OUTPUT!AJ152,IF(B$5="STUDENT FORMATION",OUTPUT!AJ152,"")))),"")</f>
        <v/>
      </c>
      <c r="Y150" s="137" t="str">
        <f t="shared" si="14"/>
        <v/>
      </c>
      <c r="Z150" s="139" t="str">
        <f t="shared" si="15"/>
        <v/>
      </c>
      <c r="AA150" s="140" t="str">
        <f t="shared" si="16"/>
        <v/>
      </c>
      <c r="AB150" s="213" t="str">
        <f t="shared" si="17"/>
        <v/>
      </c>
    </row>
    <row r="151" spans="1:28" ht="15.75" customHeight="1">
      <c r="A151" s="118" t="str">
        <f>IF(ISBLANK('Database (LECTURE-RES-PRAC)'!A148),"",'Database (LECTURE-RES-PRAC)'!A148)</f>
        <v/>
      </c>
      <c r="B151" s="119" t="str">
        <f>IF(ISBLANK('Database (LECTURE-RES-PRAC)'!B148),"",'Database (LECTURE-RES-PRAC)'!B148)</f>
        <v/>
      </c>
      <c r="C151" s="134" t="str">
        <f>IF(B151&lt;&gt;"",'Database (LECTURE-RES-PRAC)'!AH148, "")</f>
        <v/>
      </c>
      <c r="D151" s="135" t="str">
        <f t="shared" si="1"/>
        <v/>
      </c>
      <c r="E151" s="134" t="str">
        <f>IF(B151&lt;&gt;"",'Database (LECTURE-RES-PRAC)'!AI148,"")</f>
        <v/>
      </c>
      <c r="F151" s="136" t="str">
        <f t="shared" si="2"/>
        <v/>
      </c>
      <c r="G151" s="137" t="str">
        <f t="shared" si="3"/>
        <v/>
      </c>
      <c r="H151" s="207" t="str">
        <f>IF(B151&lt;&gt;"",IF(B$5="LECTURE",'Exam (LECTURE ONLY)'!N153,IF(B$5="PRACTICUM",OUTPUT!N153,IF(B$5="RESEARCH",OUTPUT!N153,IF(B$5="STUDENT FORMATION",OUTPUT!N153,"")))),"")</f>
        <v/>
      </c>
      <c r="I151" s="137" t="str">
        <f t="shared" si="4"/>
        <v/>
      </c>
      <c r="J151" s="138" t="str">
        <f t="shared" si="5"/>
        <v/>
      </c>
      <c r="K151" s="214" t="str">
        <f>IF(B151&lt;&gt;"",'Database (LECTURE-RES-PRAC)'!BN148, "")</f>
        <v/>
      </c>
      <c r="L151" s="136" t="str">
        <f t="shared" si="6"/>
        <v/>
      </c>
      <c r="M151" s="214" t="str">
        <f>IF(B151&lt;&gt;"",'Database (LECTURE-RES-PRAC)'!BO148, "")</f>
        <v/>
      </c>
      <c r="N151" s="136" t="str">
        <f t="shared" si="7"/>
        <v/>
      </c>
      <c r="O151" s="137" t="str">
        <f t="shared" si="8"/>
        <v/>
      </c>
      <c r="P151" s="207" t="str">
        <f>IF(B151&lt;&gt;"",IF(B$5="LECTURE",'Exam (LECTURE ONLY)'!Y153,IF(B$5="PRACTICUM",OUTPUT!Z153,IF(B$5="RESEARCH",OUTPUT!Z153,IF(B$5="STUDENT FORMATION",OUTPUT!Z153,"")))),"")</f>
        <v/>
      </c>
      <c r="Q151" s="137" t="str">
        <f t="shared" si="9"/>
        <v/>
      </c>
      <c r="R151" s="138" t="str">
        <f t="shared" si="10"/>
        <v/>
      </c>
      <c r="S151" s="214" t="str">
        <f>IF(B151&lt;&gt;"",'Database (LECTURE-RES-PRAC)'!CT148, "")</f>
        <v/>
      </c>
      <c r="T151" s="136" t="str">
        <f t="shared" si="11"/>
        <v/>
      </c>
      <c r="U151" s="214" t="str">
        <f>IF(B151&lt;&gt;"",'Database (LECTURE-RES-PRAC)'!CU148, "")</f>
        <v/>
      </c>
      <c r="V151" s="136" t="str">
        <f t="shared" si="12"/>
        <v/>
      </c>
      <c r="W151" s="137" t="str">
        <f t="shared" si="13"/>
        <v/>
      </c>
      <c r="X151" s="207" t="str">
        <f>IF(B151&lt;&gt;"",IF(B$5="LECTURE",'Exam (LECTURE ONLY)'!AJ153,IF(B$5="PRACTICUM",OUTPUT!AJ153,IF(B$5="RESEARCH",OUTPUT!AJ153,IF(B$5="STUDENT FORMATION",OUTPUT!AJ153,"")))),"")</f>
        <v/>
      </c>
      <c r="Y151" s="137" t="str">
        <f t="shared" si="14"/>
        <v/>
      </c>
      <c r="Z151" s="139" t="str">
        <f t="shared" si="15"/>
        <v/>
      </c>
      <c r="AA151" s="140" t="str">
        <f t="shared" si="16"/>
        <v/>
      </c>
      <c r="AB151" s="213" t="str">
        <f t="shared" si="17"/>
        <v/>
      </c>
    </row>
    <row r="152" spans="1:28" ht="15.75" customHeight="1">
      <c r="A152" s="212" t="str">
        <f>IF(ISBLANK('Database (LECTURE-RES-PRAC)'!A149),"",'Database (LECTURE-RES-PRAC)'!A149)</f>
        <v/>
      </c>
      <c r="B152" s="213" t="str">
        <f>IF(ISBLANK('Database (LECTURE-RES-PRAC)'!B149),"",'Database (LECTURE-RES-PRAC)'!B149)</f>
        <v/>
      </c>
      <c r="C152" s="134" t="str">
        <f>IF(B152&lt;&gt;"",'Database (LECTURE-RES-PRAC)'!AH149, "")</f>
        <v/>
      </c>
      <c r="D152" s="135" t="str">
        <f t="shared" si="1"/>
        <v/>
      </c>
      <c r="E152" s="134" t="str">
        <f>IF(B152&lt;&gt;"",'Database (LECTURE-RES-PRAC)'!AI149,"")</f>
        <v/>
      </c>
      <c r="F152" s="136" t="str">
        <f t="shared" si="2"/>
        <v/>
      </c>
      <c r="G152" s="137" t="str">
        <f t="shared" si="3"/>
        <v/>
      </c>
      <c r="H152" s="207" t="str">
        <f>IF(B152&lt;&gt;"",IF(B$5="LECTURE",'Exam (LECTURE ONLY)'!N154,IF(B$5="PRACTICUM",OUTPUT!N154,IF(B$5="RESEARCH",OUTPUT!N154,IF(B$5="STUDENT FORMATION",OUTPUT!N154,"")))),"")</f>
        <v/>
      </c>
      <c r="I152" s="137" t="str">
        <f t="shared" si="4"/>
        <v/>
      </c>
      <c r="J152" s="138" t="str">
        <f t="shared" si="5"/>
        <v/>
      </c>
      <c r="K152" s="214" t="str">
        <f>IF(B152&lt;&gt;"",'Database (LECTURE-RES-PRAC)'!BN149, "")</f>
        <v/>
      </c>
      <c r="L152" s="136" t="str">
        <f t="shared" si="6"/>
        <v/>
      </c>
      <c r="M152" s="214" t="str">
        <f>IF(B152&lt;&gt;"",'Database (LECTURE-RES-PRAC)'!BO149, "")</f>
        <v/>
      </c>
      <c r="N152" s="136" t="str">
        <f t="shared" si="7"/>
        <v/>
      </c>
      <c r="O152" s="137" t="str">
        <f t="shared" si="8"/>
        <v/>
      </c>
      <c r="P152" s="207" t="str">
        <f>IF(B152&lt;&gt;"",IF(B$5="LECTURE",'Exam (LECTURE ONLY)'!Y154,IF(B$5="PRACTICUM",OUTPUT!Z154,IF(B$5="RESEARCH",OUTPUT!Z154,IF(B$5="STUDENT FORMATION",OUTPUT!Z154,"")))),"")</f>
        <v/>
      </c>
      <c r="Q152" s="137" t="str">
        <f t="shared" si="9"/>
        <v/>
      </c>
      <c r="R152" s="138" t="str">
        <f t="shared" si="10"/>
        <v/>
      </c>
      <c r="S152" s="214" t="str">
        <f>IF(B152&lt;&gt;"",'Database (LECTURE-RES-PRAC)'!CT149, "")</f>
        <v/>
      </c>
      <c r="T152" s="136" t="str">
        <f t="shared" si="11"/>
        <v/>
      </c>
      <c r="U152" s="214" t="str">
        <f>IF(B152&lt;&gt;"",'Database (LECTURE-RES-PRAC)'!CU149, "")</f>
        <v/>
      </c>
      <c r="V152" s="136" t="str">
        <f t="shared" si="12"/>
        <v/>
      </c>
      <c r="W152" s="137" t="str">
        <f t="shared" si="13"/>
        <v/>
      </c>
      <c r="X152" s="207" t="str">
        <f>IF(B152&lt;&gt;"",IF(B$5="LECTURE",'Exam (LECTURE ONLY)'!AJ154,IF(B$5="PRACTICUM",OUTPUT!AJ154,IF(B$5="RESEARCH",OUTPUT!AJ154,IF(B$5="STUDENT FORMATION",OUTPUT!AJ154,"")))),"")</f>
        <v/>
      </c>
      <c r="Y152" s="137" t="str">
        <f t="shared" si="14"/>
        <v/>
      </c>
      <c r="Z152" s="139" t="str">
        <f t="shared" si="15"/>
        <v/>
      </c>
      <c r="AA152" s="140" t="str">
        <f t="shared" si="16"/>
        <v/>
      </c>
      <c r="AB152" s="213" t="str">
        <f t="shared" si="17"/>
        <v/>
      </c>
    </row>
    <row r="153" spans="1:28" ht="15.75" customHeight="1">
      <c r="A153" s="118" t="str">
        <f>IF(ISBLANK('Database (LECTURE-RES-PRAC)'!A150),"",'Database (LECTURE-RES-PRAC)'!A150)</f>
        <v/>
      </c>
      <c r="B153" s="119" t="str">
        <f>IF(ISBLANK('Database (LECTURE-RES-PRAC)'!B150),"",'Database (LECTURE-RES-PRAC)'!B150)</f>
        <v/>
      </c>
      <c r="C153" s="134" t="str">
        <f>IF(B153&lt;&gt;"",'Database (LECTURE-RES-PRAC)'!AH150, "")</f>
        <v/>
      </c>
      <c r="D153" s="135" t="str">
        <f t="shared" si="1"/>
        <v/>
      </c>
      <c r="E153" s="134" t="str">
        <f>IF(B153&lt;&gt;"",'Database (LECTURE-RES-PRAC)'!AI150,"")</f>
        <v/>
      </c>
      <c r="F153" s="136" t="str">
        <f t="shared" si="2"/>
        <v/>
      </c>
      <c r="G153" s="137" t="str">
        <f t="shared" si="3"/>
        <v/>
      </c>
      <c r="H153" s="207" t="str">
        <f>IF(B153&lt;&gt;"",IF(B$5="LECTURE",'Exam (LECTURE ONLY)'!N155,IF(B$5="PRACTICUM",OUTPUT!N155,IF(B$5="RESEARCH",OUTPUT!N155,IF(B$5="STUDENT FORMATION",OUTPUT!N155,"")))),"")</f>
        <v/>
      </c>
      <c r="I153" s="137" t="str">
        <f t="shared" si="4"/>
        <v/>
      </c>
      <c r="J153" s="138" t="str">
        <f t="shared" si="5"/>
        <v/>
      </c>
      <c r="K153" s="214" t="str">
        <f>IF(B153&lt;&gt;"",'Database (LECTURE-RES-PRAC)'!BN150, "")</f>
        <v/>
      </c>
      <c r="L153" s="136" t="str">
        <f t="shared" si="6"/>
        <v/>
      </c>
      <c r="M153" s="214" t="str">
        <f>IF(B153&lt;&gt;"",'Database (LECTURE-RES-PRAC)'!BO150, "")</f>
        <v/>
      </c>
      <c r="N153" s="136" t="str">
        <f t="shared" si="7"/>
        <v/>
      </c>
      <c r="O153" s="137" t="str">
        <f t="shared" si="8"/>
        <v/>
      </c>
      <c r="P153" s="207" t="str">
        <f>IF(B153&lt;&gt;"",IF(B$5="LECTURE",'Exam (LECTURE ONLY)'!Y155,IF(B$5="PRACTICUM",OUTPUT!Z155,IF(B$5="RESEARCH",OUTPUT!Z155,IF(B$5="STUDENT FORMATION",OUTPUT!Z155,"")))),"")</f>
        <v/>
      </c>
      <c r="Q153" s="137" t="str">
        <f t="shared" si="9"/>
        <v/>
      </c>
      <c r="R153" s="138" t="str">
        <f t="shared" si="10"/>
        <v/>
      </c>
      <c r="S153" s="214" t="str">
        <f>IF(B153&lt;&gt;"",'Database (LECTURE-RES-PRAC)'!CT150, "")</f>
        <v/>
      </c>
      <c r="T153" s="136" t="str">
        <f t="shared" si="11"/>
        <v/>
      </c>
      <c r="U153" s="214" t="str">
        <f>IF(B153&lt;&gt;"",'Database (LECTURE-RES-PRAC)'!CU150, "")</f>
        <v/>
      </c>
      <c r="V153" s="136" t="str">
        <f t="shared" si="12"/>
        <v/>
      </c>
      <c r="W153" s="137" t="str">
        <f t="shared" si="13"/>
        <v/>
      </c>
      <c r="X153" s="207" t="str">
        <f>IF(B153&lt;&gt;"",IF(B$5="LECTURE",'Exam (LECTURE ONLY)'!AJ155,IF(B$5="PRACTICUM",OUTPUT!AJ155,IF(B$5="RESEARCH",OUTPUT!AJ155,IF(B$5="STUDENT FORMATION",OUTPUT!AJ155,"")))),"")</f>
        <v/>
      </c>
      <c r="Y153" s="137" t="str">
        <f t="shared" si="14"/>
        <v/>
      </c>
      <c r="Z153" s="139" t="str">
        <f t="shared" si="15"/>
        <v/>
      </c>
      <c r="AA153" s="140" t="str">
        <f t="shared" si="16"/>
        <v/>
      </c>
      <c r="AB153" s="213" t="str">
        <f t="shared" si="17"/>
        <v/>
      </c>
    </row>
    <row r="154" spans="1:28" ht="15.75" customHeight="1">
      <c r="A154" s="212" t="str">
        <f>IF(ISBLANK('Database (LECTURE-RES-PRAC)'!A151),"",'Database (LECTURE-RES-PRAC)'!A151)</f>
        <v/>
      </c>
      <c r="B154" s="213" t="str">
        <f>IF(ISBLANK('Database (LECTURE-RES-PRAC)'!B151),"",'Database (LECTURE-RES-PRAC)'!B151)</f>
        <v/>
      </c>
      <c r="C154" s="134" t="str">
        <f>IF(B154&lt;&gt;"",'Database (LECTURE-RES-PRAC)'!AH151, "")</f>
        <v/>
      </c>
      <c r="D154" s="135" t="str">
        <f t="shared" si="1"/>
        <v/>
      </c>
      <c r="E154" s="134" t="str">
        <f>IF(B154&lt;&gt;"",'Database (LECTURE-RES-PRAC)'!AI151,"")</f>
        <v/>
      </c>
      <c r="F154" s="136" t="str">
        <f t="shared" si="2"/>
        <v/>
      </c>
      <c r="G154" s="137" t="str">
        <f t="shared" si="3"/>
        <v/>
      </c>
      <c r="H154" s="207" t="str">
        <f>IF(B154&lt;&gt;"",IF(B$5="LECTURE",'Exam (LECTURE ONLY)'!N156,IF(B$5="PRACTICUM",OUTPUT!N156,IF(B$5="RESEARCH",OUTPUT!N156,IF(B$5="STUDENT FORMATION",OUTPUT!N156,"")))),"")</f>
        <v/>
      </c>
      <c r="I154" s="137" t="str">
        <f t="shared" si="4"/>
        <v/>
      </c>
      <c r="J154" s="138" t="str">
        <f t="shared" si="5"/>
        <v/>
      </c>
      <c r="K154" s="214" t="str">
        <f>IF(B154&lt;&gt;"",'Database (LECTURE-RES-PRAC)'!BN151, "")</f>
        <v/>
      </c>
      <c r="L154" s="136" t="str">
        <f t="shared" si="6"/>
        <v/>
      </c>
      <c r="M154" s="214" t="str">
        <f>IF(B154&lt;&gt;"",'Database (LECTURE-RES-PRAC)'!BO151, "")</f>
        <v/>
      </c>
      <c r="N154" s="136" t="str">
        <f t="shared" si="7"/>
        <v/>
      </c>
      <c r="O154" s="137" t="str">
        <f t="shared" si="8"/>
        <v/>
      </c>
      <c r="P154" s="207" t="str">
        <f>IF(B154&lt;&gt;"",IF(B$5="LECTURE",'Exam (LECTURE ONLY)'!Y156,IF(B$5="PRACTICUM",OUTPUT!Z156,IF(B$5="RESEARCH",OUTPUT!Z156,IF(B$5="STUDENT FORMATION",OUTPUT!Z156,"")))),"")</f>
        <v/>
      </c>
      <c r="Q154" s="137" t="str">
        <f t="shared" si="9"/>
        <v/>
      </c>
      <c r="R154" s="138" t="str">
        <f t="shared" si="10"/>
        <v/>
      </c>
      <c r="S154" s="214" t="str">
        <f>IF(B154&lt;&gt;"",'Database (LECTURE-RES-PRAC)'!CT151, "")</f>
        <v/>
      </c>
      <c r="T154" s="136" t="str">
        <f t="shared" si="11"/>
        <v/>
      </c>
      <c r="U154" s="214" t="str">
        <f>IF(B154&lt;&gt;"",'Database (LECTURE-RES-PRAC)'!CU151, "")</f>
        <v/>
      </c>
      <c r="V154" s="136" t="str">
        <f t="shared" si="12"/>
        <v/>
      </c>
      <c r="W154" s="137" t="str">
        <f t="shared" si="13"/>
        <v/>
      </c>
      <c r="X154" s="207" t="str">
        <f>IF(B154&lt;&gt;"",IF(B$5="LECTURE",'Exam (LECTURE ONLY)'!AJ156,IF(B$5="PRACTICUM",OUTPUT!AJ156,IF(B$5="RESEARCH",OUTPUT!AJ156,IF(B$5="STUDENT FORMATION",OUTPUT!AJ156,"")))),"")</f>
        <v/>
      </c>
      <c r="Y154" s="137" t="str">
        <f t="shared" si="14"/>
        <v/>
      </c>
      <c r="Z154" s="139" t="str">
        <f t="shared" si="15"/>
        <v/>
      </c>
      <c r="AA154" s="140" t="str">
        <f t="shared" si="16"/>
        <v/>
      </c>
      <c r="AB154" s="213" t="str">
        <f t="shared" si="17"/>
        <v/>
      </c>
    </row>
    <row r="155" spans="1:28" ht="15.75" customHeight="1">
      <c r="A155" s="118" t="str">
        <f>IF(ISBLANK('Database (LECTURE-RES-PRAC)'!A152),"",'Database (LECTURE-RES-PRAC)'!A152)</f>
        <v/>
      </c>
      <c r="B155" s="119" t="str">
        <f>IF(ISBLANK('Database (LECTURE-RES-PRAC)'!B152),"",'Database (LECTURE-RES-PRAC)'!B152)</f>
        <v/>
      </c>
      <c r="C155" s="134" t="str">
        <f>IF(B155&lt;&gt;"",'Database (LECTURE-RES-PRAC)'!AH152, "")</f>
        <v/>
      </c>
      <c r="D155" s="135" t="str">
        <f t="shared" si="1"/>
        <v/>
      </c>
      <c r="E155" s="134" t="str">
        <f>IF(B155&lt;&gt;"",'Database (LECTURE-RES-PRAC)'!AI152,"")</f>
        <v/>
      </c>
      <c r="F155" s="136" t="str">
        <f t="shared" si="2"/>
        <v/>
      </c>
      <c r="G155" s="137" t="str">
        <f t="shared" si="3"/>
        <v/>
      </c>
      <c r="H155" s="207" t="str">
        <f>IF(B155&lt;&gt;"",IF(B$5="LECTURE",'Exam (LECTURE ONLY)'!N157,IF(B$5="PRACTICUM",OUTPUT!N157,IF(B$5="RESEARCH",OUTPUT!N157,IF(B$5="STUDENT FORMATION",OUTPUT!N157,"")))),"")</f>
        <v/>
      </c>
      <c r="I155" s="137" t="str">
        <f t="shared" si="4"/>
        <v/>
      </c>
      <c r="J155" s="138" t="str">
        <f t="shared" si="5"/>
        <v/>
      </c>
      <c r="K155" s="214" t="str">
        <f>IF(B155&lt;&gt;"",'Database (LECTURE-RES-PRAC)'!BN152, "")</f>
        <v/>
      </c>
      <c r="L155" s="136" t="str">
        <f t="shared" si="6"/>
        <v/>
      </c>
      <c r="M155" s="214" t="str">
        <f>IF(B155&lt;&gt;"",'Database (LECTURE-RES-PRAC)'!BO152, "")</f>
        <v/>
      </c>
      <c r="N155" s="136" t="str">
        <f t="shared" si="7"/>
        <v/>
      </c>
      <c r="O155" s="137" t="str">
        <f t="shared" si="8"/>
        <v/>
      </c>
      <c r="P155" s="207" t="str">
        <f>IF(B155&lt;&gt;"",IF(B$5="LECTURE",'Exam (LECTURE ONLY)'!Y157,IF(B$5="PRACTICUM",OUTPUT!Z157,IF(B$5="RESEARCH",OUTPUT!Z157,IF(B$5="STUDENT FORMATION",OUTPUT!Z157,"")))),"")</f>
        <v/>
      </c>
      <c r="Q155" s="137" t="str">
        <f t="shared" si="9"/>
        <v/>
      </c>
      <c r="R155" s="138" t="str">
        <f t="shared" si="10"/>
        <v/>
      </c>
      <c r="S155" s="214" t="str">
        <f>IF(B155&lt;&gt;"",'Database (LECTURE-RES-PRAC)'!CT152, "")</f>
        <v/>
      </c>
      <c r="T155" s="136" t="str">
        <f t="shared" si="11"/>
        <v/>
      </c>
      <c r="U155" s="214" t="str">
        <f>IF(B155&lt;&gt;"",'Database (LECTURE-RES-PRAC)'!CU152, "")</f>
        <v/>
      </c>
      <c r="V155" s="136" t="str">
        <f t="shared" si="12"/>
        <v/>
      </c>
      <c r="W155" s="137" t="str">
        <f t="shared" si="13"/>
        <v/>
      </c>
      <c r="X155" s="207" t="str">
        <f>IF(B155&lt;&gt;"",IF(B$5="LECTURE",'Exam (LECTURE ONLY)'!AJ157,IF(B$5="PRACTICUM",OUTPUT!AJ157,IF(B$5="RESEARCH",OUTPUT!AJ157,IF(B$5="STUDENT FORMATION",OUTPUT!AJ157,"")))),"")</f>
        <v/>
      </c>
      <c r="Y155" s="137" t="str">
        <f t="shared" si="14"/>
        <v/>
      </c>
      <c r="Z155" s="139" t="str">
        <f t="shared" si="15"/>
        <v/>
      </c>
      <c r="AA155" s="140" t="str">
        <f t="shared" si="16"/>
        <v/>
      </c>
      <c r="AB155" s="213" t="str">
        <f t="shared" si="17"/>
        <v/>
      </c>
    </row>
    <row r="156" spans="1:28" ht="15.75" customHeight="1">
      <c r="A156" s="212" t="str">
        <f>IF(ISBLANK('Database (LECTURE-RES-PRAC)'!A153),"",'Database (LECTURE-RES-PRAC)'!A153)</f>
        <v/>
      </c>
      <c r="B156" s="213" t="str">
        <f>IF(ISBLANK('Database (LECTURE-RES-PRAC)'!B153),"",'Database (LECTURE-RES-PRAC)'!B153)</f>
        <v/>
      </c>
      <c r="C156" s="134" t="str">
        <f>IF(B156&lt;&gt;"",'Database (LECTURE-RES-PRAC)'!AH153, "")</f>
        <v/>
      </c>
      <c r="D156" s="135" t="str">
        <f t="shared" si="1"/>
        <v/>
      </c>
      <c r="E156" s="134" t="str">
        <f>IF(B156&lt;&gt;"",'Database (LECTURE-RES-PRAC)'!AI153,"")</f>
        <v/>
      </c>
      <c r="F156" s="136" t="str">
        <f t="shared" si="2"/>
        <v/>
      </c>
      <c r="G156" s="137" t="str">
        <f t="shared" si="3"/>
        <v/>
      </c>
      <c r="H156" s="207" t="str">
        <f>IF(B156&lt;&gt;"",IF(B$5="LECTURE",'Exam (LECTURE ONLY)'!N158,IF(B$5="PRACTICUM",OUTPUT!N158,IF(B$5="RESEARCH",OUTPUT!N158,IF(B$5="STUDENT FORMATION",OUTPUT!N158,"")))),"")</f>
        <v/>
      </c>
      <c r="I156" s="137" t="str">
        <f t="shared" si="4"/>
        <v/>
      </c>
      <c r="J156" s="138" t="str">
        <f t="shared" si="5"/>
        <v/>
      </c>
      <c r="K156" s="214" t="str">
        <f>IF(B156&lt;&gt;"",'Database (LECTURE-RES-PRAC)'!BN153, "")</f>
        <v/>
      </c>
      <c r="L156" s="136" t="str">
        <f t="shared" si="6"/>
        <v/>
      </c>
      <c r="M156" s="214" t="str">
        <f>IF(B156&lt;&gt;"",'Database (LECTURE-RES-PRAC)'!BO153, "")</f>
        <v/>
      </c>
      <c r="N156" s="136" t="str">
        <f t="shared" si="7"/>
        <v/>
      </c>
      <c r="O156" s="137" t="str">
        <f t="shared" si="8"/>
        <v/>
      </c>
      <c r="P156" s="207" t="str">
        <f>IF(B156&lt;&gt;"",IF(B$5="LECTURE",'Exam (LECTURE ONLY)'!Y158,IF(B$5="PRACTICUM",OUTPUT!Z158,IF(B$5="RESEARCH",OUTPUT!Z158,IF(B$5="STUDENT FORMATION",OUTPUT!Z158,"")))),"")</f>
        <v/>
      </c>
      <c r="Q156" s="137" t="str">
        <f t="shared" si="9"/>
        <v/>
      </c>
      <c r="R156" s="138" t="str">
        <f t="shared" si="10"/>
        <v/>
      </c>
      <c r="S156" s="214" t="str">
        <f>IF(B156&lt;&gt;"",'Database (LECTURE-RES-PRAC)'!CT153, "")</f>
        <v/>
      </c>
      <c r="T156" s="136" t="str">
        <f t="shared" si="11"/>
        <v/>
      </c>
      <c r="U156" s="214" t="str">
        <f>IF(B156&lt;&gt;"",'Database (LECTURE-RES-PRAC)'!CU153, "")</f>
        <v/>
      </c>
      <c r="V156" s="136" t="str">
        <f t="shared" si="12"/>
        <v/>
      </c>
      <c r="W156" s="137" t="str">
        <f t="shared" si="13"/>
        <v/>
      </c>
      <c r="X156" s="207" t="str">
        <f>IF(B156&lt;&gt;"",IF(B$5="LECTURE",'Exam (LECTURE ONLY)'!AJ158,IF(B$5="PRACTICUM",OUTPUT!AJ158,IF(B$5="RESEARCH",OUTPUT!AJ158,IF(B$5="STUDENT FORMATION",OUTPUT!AJ158,"")))),"")</f>
        <v/>
      </c>
      <c r="Y156" s="137" t="str">
        <f t="shared" si="14"/>
        <v/>
      </c>
      <c r="Z156" s="139" t="str">
        <f t="shared" si="15"/>
        <v/>
      </c>
      <c r="AA156" s="140" t="str">
        <f t="shared" si="16"/>
        <v/>
      </c>
      <c r="AB156" s="213" t="str">
        <f t="shared" si="17"/>
        <v/>
      </c>
    </row>
    <row r="157" spans="1:28" ht="15.75" customHeight="1">
      <c r="A157" s="118" t="str">
        <f>IF(ISBLANK('Database (LECTURE-RES-PRAC)'!A154),"",'Database (LECTURE-RES-PRAC)'!A154)</f>
        <v/>
      </c>
      <c r="B157" s="119" t="str">
        <f>IF(ISBLANK('Database (LECTURE-RES-PRAC)'!B154),"",'Database (LECTURE-RES-PRAC)'!B154)</f>
        <v/>
      </c>
      <c r="C157" s="134" t="str">
        <f>IF(B157&lt;&gt;"",'Database (LECTURE-RES-PRAC)'!AH154, "")</f>
        <v/>
      </c>
      <c r="D157" s="135" t="str">
        <f t="shared" si="1"/>
        <v/>
      </c>
      <c r="E157" s="134" t="str">
        <f>IF(B157&lt;&gt;"",'Database (LECTURE-RES-PRAC)'!AI154,"")</f>
        <v/>
      </c>
      <c r="F157" s="136" t="str">
        <f t="shared" si="2"/>
        <v/>
      </c>
      <c r="G157" s="137" t="str">
        <f t="shared" si="3"/>
        <v/>
      </c>
      <c r="H157" s="207" t="str">
        <f>IF(B157&lt;&gt;"",IF(B$5="LECTURE",'Exam (LECTURE ONLY)'!N159,IF(B$5="PRACTICUM",OUTPUT!N159,IF(B$5="RESEARCH",OUTPUT!N159,IF(B$5="STUDENT FORMATION",OUTPUT!N159,"")))),"")</f>
        <v/>
      </c>
      <c r="I157" s="137" t="str">
        <f t="shared" si="4"/>
        <v/>
      </c>
      <c r="J157" s="138" t="str">
        <f t="shared" si="5"/>
        <v/>
      </c>
      <c r="K157" s="214" t="str">
        <f>IF(B157&lt;&gt;"",'Database (LECTURE-RES-PRAC)'!BN154, "")</f>
        <v/>
      </c>
      <c r="L157" s="136" t="str">
        <f t="shared" si="6"/>
        <v/>
      </c>
      <c r="M157" s="214" t="str">
        <f>IF(B157&lt;&gt;"",'Database (LECTURE-RES-PRAC)'!BO154, "")</f>
        <v/>
      </c>
      <c r="N157" s="136" t="str">
        <f t="shared" si="7"/>
        <v/>
      </c>
      <c r="O157" s="137" t="str">
        <f t="shared" si="8"/>
        <v/>
      </c>
      <c r="P157" s="207" t="str">
        <f>IF(B157&lt;&gt;"",IF(B$5="LECTURE",'Exam (LECTURE ONLY)'!Y159,IF(B$5="PRACTICUM",OUTPUT!Z159,IF(B$5="RESEARCH",OUTPUT!Z159,IF(B$5="STUDENT FORMATION",OUTPUT!Z159,"")))),"")</f>
        <v/>
      </c>
      <c r="Q157" s="137" t="str">
        <f t="shared" si="9"/>
        <v/>
      </c>
      <c r="R157" s="138" t="str">
        <f t="shared" si="10"/>
        <v/>
      </c>
      <c r="S157" s="214" t="str">
        <f>IF(B157&lt;&gt;"",'Database (LECTURE-RES-PRAC)'!CT154, "")</f>
        <v/>
      </c>
      <c r="T157" s="136" t="str">
        <f t="shared" si="11"/>
        <v/>
      </c>
      <c r="U157" s="214" t="str">
        <f>IF(B157&lt;&gt;"",'Database (LECTURE-RES-PRAC)'!CU154, "")</f>
        <v/>
      </c>
      <c r="V157" s="136" t="str">
        <f t="shared" si="12"/>
        <v/>
      </c>
      <c r="W157" s="137" t="str">
        <f t="shared" si="13"/>
        <v/>
      </c>
      <c r="X157" s="207" t="str">
        <f>IF(B157&lt;&gt;"",IF(B$5="LECTURE",'Exam (LECTURE ONLY)'!AJ159,IF(B$5="PRACTICUM",OUTPUT!AJ159,IF(B$5="RESEARCH",OUTPUT!AJ159,IF(B$5="STUDENT FORMATION",OUTPUT!AJ159,"")))),"")</f>
        <v/>
      </c>
      <c r="Y157" s="137" t="str">
        <f t="shared" si="14"/>
        <v/>
      </c>
      <c r="Z157" s="139" t="str">
        <f t="shared" si="15"/>
        <v/>
      </c>
      <c r="AA157" s="140" t="str">
        <f t="shared" si="16"/>
        <v/>
      </c>
      <c r="AB157" s="213" t="str">
        <f t="shared" si="17"/>
        <v/>
      </c>
    </row>
    <row r="158" spans="1:28" ht="15.75" customHeight="1">
      <c r="A158" s="212" t="str">
        <f>IF(ISBLANK('Database (LECTURE-RES-PRAC)'!A155),"",'Database (LECTURE-RES-PRAC)'!A155)</f>
        <v/>
      </c>
      <c r="B158" s="213" t="str">
        <f>IF(ISBLANK('Database (LECTURE-RES-PRAC)'!B155),"",'Database (LECTURE-RES-PRAC)'!B155)</f>
        <v/>
      </c>
      <c r="C158" s="134" t="str">
        <f>IF(B158&lt;&gt;"",'Database (LECTURE-RES-PRAC)'!AH155, "")</f>
        <v/>
      </c>
      <c r="D158" s="135" t="str">
        <f t="shared" si="1"/>
        <v/>
      </c>
      <c r="E158" s="134" t="str">
        <f>IF(B158&lt;&gt;"",'Database (LECTURE-RES-PRAC)'!AI155,"")</f>
        <v/>
      </c>
      <c r="F158" s="136" t="str">
        <f t="shared" si="2"/>
        <v/>
      </c>
      <c r="G158" s="137" t="str">
        <f t="shared" si="3"/>
        <v/>
      </c>
      <c r="H158" s="207" t="str">
        <f>IF(B158&lt;&gt;"",IF(B$5="LECTURE",'Exam (LECTURE ONLY)'!N160,IF(B$5="PRACTICUM",OUTPUT!N160,IF(B$5="RESEARCH",OUTPUT!N160,IF(B$5="STUDENT FORMATION",OUTPUT!N160,"")))),"")</f>
        <v/>
      </c>
      <c r="I158" s="137" t="str">
        <f t="shared" si="4"/>
        <v/>
      </c>
      <c r="J158" s="138" t="str">
        <f t="shared" si="5"/>
        <v/>
      </c>
      <c r="K158" s="214" t="str">
        <f>IF(B158&lt;&gt;"",'Database (LECTURE-RES-PRAC)'!BN155, "")</f>
        <v/>
      </c>
      <c r="L158" s="136" t="str">
        <f t="shared" si="6"/>
        <v/>
      </c>
      <c r="M158" s="214" t="str">
        <f>IF(B158&lt;&gt;"",'Database (LECTURE-RES-PRAC)'!BO155, "")</f>
        <v/>
      </c>
      <c r="N158" s="136" t="str">
        <f t="shared" si="7"/>
        <v/>
      </c>
      <c r="O158" s="137" t="str">
        <f t="shared" si="8"/>
        <v/>
      </c>
      <c r="P158" s="207" t="str">
        <f>IF(B158&lt;&gt;"",IF(B$5="LECTURE",'Exam (LECTURE ONLY)'!Y160,IF(B$5="PRACTICUM",OUTPUT!Z160,IF(B$5="RESEARCH",OUTPUT!Z160,IF(B$5="STUDENT FORMATION",OUTPUT!Z160,"")))),"")</f>
        <v/>
      </c>
      <c r="Q158" s="137" t="str">
        <f t="shared" si="9"/>
        <v/>
      </c>
      <c r="R158" s="138" t="str">
        <f t="shared" si="10"/>
        <v/>
      </c>
      <c r="S158" s="214" t="str">
        <f>IF(B158&lt;&gt;"",'Database (LECTURE-RES-PRAC)'!CT155, "")</f>
        <v/>
      </c>
      <c r="T158" s="136" t="str">
        <f t="shared" si="11"/>
        <v/>
      </c>
      <c r="U158" s="214" t="str">
        <f>IF(B158&lt;&gt;"",'Database (LECTURE-RES-PRAC)'!CU155, "")</f>
        <v/>
      </c>
      <c r="V158" s="136" t="str">
        <f t="shared" si="12"/>
        <v/>
      </c>
      <c r="W158" s="137" t="str">
        <f t="shared" si="13"/>
        <v/>
      </c>
      <c r="X158" s="207" t="str">
        <f>IF(B158&lt;&gt;"",IF(B$5="LECTURE",'Exam (LECTURE ONLY)'!AJ160,IF(B$5="PRACTICUM",OUTPUT!AJ160,IF(B$5="RESEARCH",OUTPUT!AJ160,IF(B$5="STUDENT FORMATION",OUTPUT!AJ160,"")))),"")</f>
        <v/>
      </c>
      <c r="Y158" s="137" t="str">
        <f t="shared" si="14"/>
        <v/>
      </c>
      <c r="Z158" s="139" t="str">
        <f t="shared" si="15"/>
        <v/>
      </c>
      <c r="AA158" s="140" t="str">
        <f t="shared" si="16"/>
        <v/>
      </c>
      <c r="AB158" s="213" t="str">
        <f t="shared" si="17"/>
        <v/>
      </c>
    </row>
    <row r="159" spans="1:28" ht="15.75" customHeight="1">
      <c r="A159" s="118" t="str">
        <f>IF(ISBLANK('Database (LECTURE-RES-PRAC)'!A156),"",'Database (LECTURE-RES-PRAC)'!A156)</f>
        <v/>
      </c>
      <c r="B159" s="119" t="str">
        <f>IF(ISBLANK('Database (LECTURE-RES-PRAC)'!B156),"",'Database (LECTURE-RES-PRAC)'!B156)</f>
        <v/>
      </c>
      <c r="C159" s="134" t="str">
        <f>IF(B159&lt;&gt;"",'Database (LECTURE-RES-PRAC)'!AH156, "")</f>
        <v/>
      </c>
      <c r="D159" s="135" t="str">
        <f t="shared" si="1"/>
        <v/>
      </c>
      <c r="E159" s="134" t="str">
        <f>IF(B159&lt;&gt;"",'Database (LECTURE-RES-PRAC)'!AI156,"")</f>
        <v/>
      </c>
      <c r="F159" s="136" t="str">
        <f t="shared" si="2"/>
        <v/>
      </c>
      <c r="G159" s="137" t="str">
        <f t="shared" si="3"/>
        <v/>
      </c>
      <c r="H159" s="207" t="str">
        <f>IF(B159&lt;&gt;"",IF(B$5="LECTURE",'Exam (LECTURE ONLY)'!N161,IF(B$5="PRACTICUM",OUTPUT!N161,IF(B$5="RESEARCH",OUTPUT!N161,IF(B$5="STUDENT FORMATION",OUTPUT!N161,"")))),"")</f>
        <v/>
      </c>
      <c r="I159" s="137" t="str">
        <f t="shared" si="4"/>
        <v/>
      </c>
      <c r="J159" s="138" t="str">
        <f t="shared" si="5"/>
        <v/>
      </c>
      <c r="K159" s="214" t="str">
        <f>IF(B159&lt;&gt;"",'Database (LECTURE-RES-PRAC)'!BN156, "")</f>
        <v/>
      </c>
      <c r="L159" s="136" t="str">
        <f t="shared" si="6"/>
        <v/>
      </c>
      <c r="M159" s="214" t="str">
        <f>IF(B159&lt;&gt;"",'Database (LECTURE-RES-PRAC)'!BO156, "")</f>
        <v/>
      </c>
      <c r="N159" s="136" t="str">
        <f t="shared" si="7"/>
        <v/>
      </c>
      <c r="O159" s="137" t="str">
        <f t="shared" si="8"/>
        <v/>
      </c>
      <c r="P159" s="207" t="str">
        <f>IF(B159&lt;&gt;"",IF(B$5="LECTURE",'Exam (LECTURE ONLY)'!Y161,IF(B$5="PRACTICUM",OUTPUT!Z161,IF(B$5="RESEARCH",OUTPUT!Z161,IF(B$5="STUDENT FORMATION",OUTPUT!Z161,"")))),"")</f>
        <v/>
      </c>
      <c r="Q159" s="137" t="str">
        <f t="shared" si="9"/>
        <v/>
      </c>
      <c r="R159" s="138" t="str">
        <f t="shared" si="10"/>
        <v/>
      </c>
      <c r="S159" s="214" t="str">
        <f>IF(B159&lt;&gt;"",'Database (LECTURE-RES-PRAC)'!CT156, "")</f>
        <v/>
      </c>
      <c r="T159" s="136" t="str">
        <f t="shared" si="11"/>
        <v/>
      </c>
      <c r="U159" s="214" t="str">
        <f>IF(B159&lt;&gt;"",'Database (LECTURE-RES-PRAC)'!CU156, "")</f>
        <v/>
      </c>
      <c r="V159" s="136" t="str">
        <f t="shared" si="12"/>
        <v/>
      </c>
      <c r="W159" s="137" t="str">
        <f t="shared" si="13"/>
        <v/>
      </c>
      <c r="X159" s="207" t="str">
        <f>IF(B159&lt;&gt;"",IF(B$5="LECTURE",'Exam (LECTURE ONLY)'!AJ161,IF(B$5="PRACTICUM",OUTPUT!AJ161,IF(B$5="RESEARCH",OUTPUT!AJ161,IF(B$5="STUDENT FORMATION",OUTPUT!AJ161,"")))),"")</f>
        <v/>
      </c>
      <c r="Y159" s="137" t="str">
        <f t="shared" si="14"/>
        <v/>
      </c>
      <c r="Z159" s="139" t="str">
        <f t="shared" si="15"/>
        <v/>
      </c>
      <c r="AA159" s="140" t="str">
        <f t="shared" si="16"/>
        <v/>
      </c>
      <c r="AB159" s="213" t="str">
        <f t="shared" si="17"/>
        <v/>
      </c>
    </row>
    <row r="160" spans="1:28" ht="15.75" customHeight="1">
      <c r="A160" s="212" t="str">
        <f>IF(ISBLANK('Database (LECTURE-RES-PRAC)'!A157),"",'Database (LECTURE-RES-PRAC)'!A157)</f>
        <v/>
      </c>
      <c r="B160" s="213" t="str">
        <f>IF(ISBLANK('Database (LECTURE-RES-PRAC)'!B157),"",'Database (LECTURE-RES-PRAC)'!B157)</f>
        <v/>
      </c>
      <c r="C160" s="134" t="str">
        <f>IF(B160&lt;&gt;"",'Database (LECTURE-RES-PRAC)'!AH157, "")</f>
        <v/>
      </c>
      <c r="D160" s="135" t="str">
        <f t="shared" si="1"/>
        <v/>
      </c>
      <c r="E160" s="134" t="str">
        <f>IF(B160&lt;&gt;"",'Database (LECTURE-RES-PRAC)'!AI157,"")</f>
        <v/>
      </c>
      <c r="F160" s="136" t="str">
        <f t="shared" si="2"/>
        <v/>
      </c>
      <c r="G160" s="137" t="str">
        <f t="shared" si="3"/>
        <v/>
      </c>
      <c r="H160" s="207" t="str">
        <f>IF(B160&lt;&gt;"",IF(B$5="LECTURE",'Exam (LECTURE ONLY)'!N162,IF(B$5="PRACTICUM",OUTPUT!N162,IF(B$5="RESEARCH",OUTPUT!N162,IF(B$5="STUDENT FORMATION",OUTPUT!N162,"")))),"")</f>
        <v/>
      </c>
      <c r="I160" s="137" t="str">
        <f t="shared" si="4"/>
        <v/>
      </c>
      <c r="J160" s="138" t="str">
        <f t="shared" si="5"/>
        <v/>
      </c>
      <c r="K160" s="214" t="str">
        <f>IF(B160&lt;&gt;"",'Database (LECTURE-RES-PRAC)'!BN157, "")</f>
        <v/>
      </c>
      <c r="L160" s="136" t="str">
        <f t="shared" si="6"/>
        <v/>
      </c>
      <c r="M160" s="214" t="str">
        <f>IF(B160&lt;&gt;"",'Database (LECTURE-RES-PRAC)'!BO157, "")</f>
        <v/>
      </c>
      <c r="N160" s="136" t="str">
        <f t="shared" si="7"/>
        <v/>
      </c>
      <c r="O160" s="137" t="str">
        <f t="shared" si="8"/>
        <v/>
      </c>
      <c r="P160" s="207" t="str">
        <f>IF(B160&lt;&gt;"",IF(B$5="LECTURE",'Exam (LECTURE ONLY)'!Y162,IF(B$5="PRACTICUM",OUTPUT!Z162,IF(B$5="RESEARCH",OUTPUT!Z162,IF(B$5="STUDENT FORMATION",OUTPUT!Z162,"")))),"")</f>
        <v/>
      </c>
      <c r="Q160" s="137" t="str">
        <f t="shared" si="9"/>
        <v/>
      </c>
      <c r="R160" s="138" t="str">
        <f t="shared" si="10"/>
        <v/>
      </c>
      <c r="S160" s="214" t="str">
        <f>IF(B160&lt;&gt;"",'Database (LECTURE-RES-PRAC)'!CT157, "")</f>
        <v/>
      </c>
      <c r="T160" s="136" t="str">
        <f t="shared" si="11"/>
        <v/>
      </c>
      <c r="U160" s="214" t="str">
        <f>IF(B160&lt;&gt;"",'Database (LECTURE-RES-PRAC)'!CU157, "")</f>
        <v/>
      </c>
      <c r="V160" s="136" t="str">
        <f t="shared" si="12"/>
        <v/>
      </c>
      <c r="W160" s="137" t="str">
        <f t="shared" si="13"/>
        <v/>
      </c>
      <c r="X160" s="207" t="str">
        <f>IF(B160&lt;&gt;"",IF(B$5="LECTURE",'Exam (LECTURE ONLY)'!AJ162,IF(B$5="PRACTICUM",OUTPUT!AJ162,IF(B$5="RESEARCH",OUTPUT!AJ162,IF(B$5="STUDENT FORMATION",OUTPUT!AJ162,"")))),"")</f>
        <v/>
      </c>
      <c r="Y160" s="137" t="str">
        <f t="shared" si="14"/>
        <v/>
      </c>
      <c r="Z160" s="139" t="str">
        <f t="shared" si="15"/>
        <v/>
      </c>
      <c r="AA160" s="140" t="str">
        <f t="shared" si="16"/>
        <v/>
      </c>
      <c r="AB160" s="213" t="str">
        <f t="shared" si="17"/>
        <v/>
      </c>
    </row>
    <row r="161" spans="1:28" ht="15.75" customHeight="1">
      <c r="A161" s="118" t="str">
        <f>IF(ISBLANK('Database (LECTURE-RES-PRAC)'!A158),"",'Database (LECTURE-RES-PRAC)'!A158)</f>
        <v/>
      </c>
      <c r="B161" s="119" t="str">
        <f>IF(ISBLANK('Database (LECTURE-RES-PRAC)'!B158),"",'Database (LECTURE-RES-PRAC)'!B158)</f>
        <v/>
      </c>
      <c r="C161" s="134" t="str">
        <f>IF(B161&lt;&gt;"",'Database (LECTURE-RES-PRAC)'!AH158, "")</f>
        <v/>
      </c>
      <c r="D161" s="135" t="str">
        <f t="shared" si="1"/>
        <v/>
      </c>
      <c r="E161" s="134" t="str">
        <f>IF(B161&lt;&gt;"",'Database (LECTURE-RES-PRAC)'!AI158,"")</f>
        <v/>
      </c>
      <c r="F161" s="136" t="str">
        <f t="shared" si="2"/>
        <v/>
      </c>
      <c r="G161" s="137" t="str">
        <f t="shared" si="3"/>
        <v/>
      </c>
      <c r="H161" s="207" t="str">
        <f>IF(B161&lt;&gt;"",IF(B$5="LECTURE",'Exam (LECTURE ONLY)'!N163,IF(B$5="PRACTICUM",OUTPUT!N163,IF(B$5="RESEARCH",OUTPUT!N163,IF(B$5="STUDENT FORMATION",OUTPUT!N163,"")))),"")</f>
        <v/>
      </c>
      <c r="I161" s="137" t="str">
        <f t="shared" si="4"/>
        <v/>
      </c>
      <c r="J161" s="138" t="str">
        <f t="shared" si="5"/>
        <v/>
      </c>
      <c r="K161" s="214" t="str">
        <f>IF(B161&lt;&gt;"",'Database (LECTURE-RES-PRAC)'!BN158, "")</f>
        <v/>
      </c>
      <c r="L161" s="136" t="str">
        <f t="shared" si="6"/>
        <v/>
      </c>
      <c r="M161" s="214" t="str">
        <f>IF(B161&lt;&gt;"",'Database (LECTURE-RES-PRAC)'!BO158, "")</f>
        <v/>
      </c>
      <c r="N161" s="136" t="str">
        <f t="shared" si="7"/>
        <v/>
      </c>
      <c r="O161" s="137" t="str">
        <f t="shared" si="8"/>
        <v/>
      </c>
      <c r="P161" s="207" t="str">
        <f>IF(B161&lt;&gt;"",IF(B$5="LECTURE",'Exam (LECTURE ONLY)'!Y163,IF(B$5="PRACTICUM",OUTPUT!Z163,IF(B$5="RESEARCH",OUTPUT!Z163,IF(B$5="STUDENT FORMATION",OUTPUT!Z163,"")))),"")</f>
        <v/>
      </c>
      <c r="Q161" s="137" t="str">
        <f t="shared" si="9"/>
        <v/>
      </c>
      <c r="R161" s="138" t="str">
        <f t="shared" si="10"/>
        <v/>
      </c>
      <c r="S161" s="214" t="str">
        <f>IF(B161&lt;&gt;"",'Database (LECTURE-RES-PRAC)'!CT158, "")</f>
        <v/>
      </c>
      <c r="T161" s="136" t="str">
        <f t="shared" si="11"/>
        <v/>
      </c>
      <c r="U161" s="214" t="str">
        <f>IF(B161&lt;&gt;"",'Database (LECTURE-RES-PRAC)'!CU158, "")</f>
        <v/>
      </c>
      <c r="V161" s="136" t="str">
        <f t="shared" si="12"/>
        <v/>
      </c>
      <c r="W161" s="137" t="str">
        <f t="shared" si="13"/>
        <v/>
      </c>
      <c r="X161" s="207" t="str">
        <f>IF(B161&lt;&gt;"",IF(B$5="LECTURE",'Exam (LECTURE ONLY)'!AJ163,IF(B$5="PRACTICUM",OUTPUT!AJ163,IF(B$5="RESEARCH",OUTPUT!AJ163,IF(B$5="STUDENT FORMATION",OUTPUT!AJ163,"")))),"")</f>
        <v/>
      </c>
      <c r="Y161" s="137" t="str">
        <f t="shared" si="14"/>
        <v/>
      </c>
      <c r="Z161" s="139" t="str">
        <f t="shared" si="15"/>
        <v/>
      </c>
      <c r="AA161" s="140" t="str">
        <f t="shared" si="16"/>
        <v/>
      </c>
      <c r="AB161" s="213" t="str">
        <f t="shared" si="17"/>
        <v/>
      </c>
    </row>
    <row r="162" spans="1:28" ht="15.75" customHeight="1">
      <c r="A162" s="212" t="str">
        <f>IF(ISBLANK('Database (LECTURE-RES-PRAC)'!A159),"",'Database (LECTURE-RES-PRAC)'!A159)</f>
        <v/>
      </c>
      <c r="B162" s="213" t="str">
        <f>IF(ISBLANK('Database (LECTURE-RES-PRAC)'!B159),"",'Database (LECTURE-RES-PRAC)'!B159)</f>
        <v/>
      </c>
      <c r="C162" s="134" t="str">
        <f>IF(B162&lt;&gt;"",'Database (LECTURE-RES-PRAC)'!AH159, "")</f>
        <v/>
      </c>
      <c r="D162" s="135" t="str">
        <f t="shared" si="1"/>
        <v/>
      </c>
      <c r="E162" s="134" t="str">
        <f>IF(B162&lt;&gt;"",'Database (LECTURE-RES-PRAC)'!AI159,"")</f>
        <v/>
      </c>
      <c r="F162" s="136" t="str">
        <f t="shared" si="2"/>
        <v/>
      </c>
      <c r="G162" s="137" t="str">
        <f t="shared" si="3"/>
        <v/>
      </c>
      <c r="H162" s="207" t="str">
        <f>IF(B162&lt;&gt;"",IF(B$5="LECTURE",'Exam (LECTURE ONLY)'!N164,IF(B$5="PRACTICUM",OUTPUT!N164,IF(B$5="RESEARCH",OUTPUT!N164,IF(B$5="STUDENT FORMATION",OUTPUT!N164,"")))),"")</f>
        <v/>
      </c>
      <c r="I162" s="137" t="str">
        <f t="shared" si="4"/>
        <v/>
      </c>
      <c r="J162" s="138" t="str">
        <f t="shared" si="5"/>
        <v/>
      </c>
      <c r="K162" s="214" t="str">
        <f>IF(B162&lt;&gt;"",'Database (LECTURE-RES-PRAC)'!BN159, "")</f>
        <v/>
      </c>
      <c r="L162" s="136" t="str">
        <f t="shared" si="6"/>
        <v/>
      </c>
      <c r="M162" s="214" t="str">
        <f>IF(B162&lt;&gt;"",'Database (LECTURE-RES-PRAC)'!BO159, "")</f>
        <v/>
      </c>
      <c r="N162" s="136" t="str">
        <f t="shared" si="7"/>
        <v/>
      </c>
      <c r="O162" s="137" t="str">
        <f t="shared" si="8"/>
        <v/>
      </c>
      <c r="P162" s="207" t="str">
        <f>IF(B162&lt;&gt;"",IF(B$5="LECTURE",'Exam (LECTURE ONLY)'!Y164,IF(B$5="PRACTICUM",OUTPUT!Z164,IF(B$5="RESEARCH",OUTPUT!Z164,IF(B$5="STUDENT FORMATION",OUTPUT!Z164,"")))),"")</f>
        <v/>
      </c>
      <c r="Q162" s="137" t="str">
        <f t="shared" si="9"/>
        <v/>
      </c>
      <c r="R162" s="138" t="str">
        <f t="shared" si="10"/>
        <v/>
      </c>
      <c r="S162" s="214" t="str">
        <f>IF(B162&lt;&gt;"",'Database (LECTURE-RES-PRAC)'!CT159, "")</f>
        <v/>
      </c>
      <c r="T162" s="136" t="str">
        <f t="shared" si="11"/>
        <v/>
      </c>
      <c r="U162" s="214" t="str">
        <f>IF(B162&lt;&gt;"",'Database (LECTURE-RES-PRAC)'!CU159, "")</f>
        <v/>
      </c>
      <c r="V162" s="136" t="str">
        <f t="shared" si="12"/>
        <v/>
      </c>
      <c r="W162" s="137" t="str">
        <f t="shared" si="13"/>
        <v/>
      </c>
      <c r="X162" s="207" t="str">
        <f>IF(B162&lt;&gt;"",IF(B$5="LECTURE",'Exam (LECTURE ONLY)'!AJ164,IF(B$5="PRACTICUM",OUTPUT!AJ164,IF(B$5="RESEARCH",OUTPUT!AJ164,IF(B$5="STUDENT FORMATION",OUTPUT!AJ164,"")))),"")</f>
        <v/>
      </c>
      <c r="Y162" s="137" t="str">
        <f t="shared" si="14"/>
        <v/>
      </c>
      <c r="Z162" s="139" t="str">
        <f t="shared" si="15"/>
        <v/>
      </c>
      <c r="AA162" s="140" t="str">
        <f t="shared" si="16"/>
        <v/>
      </c>
      <c r="AB162" s="213" t="str">
        <f t="shared" si="17"/>
        <v/>
      </c>
    </row>
    <row r="163" spans="1:28" ht="15.75" customHeight="1">
      <c r="A163" s="118" t="str">
        <f>IF(ISBLANK('Database (LECTURE-RES-PRAC)'!A160),"",'Database (LECTURE-RES-PRAC)'!A160)</f>
        <v/>
      </c>
      <c r="B163" s="119" t="str">
        <f>IF(ISBLANK('Database (LECTURE-RES-PRAC)'!B160),"",'Database (LECTURE-RES-PRAC)'!B160)</f>
        <v/>
      </c>
      <c r="C163" s="134" t="str">
        <f>IF(B163&lt;&gt;"",'Database (LECTURE-RES-PRAC)'!AH160, "")</f>
        <v/>
      </c>
      <c r="D163" s="135" t="str">
        <f t="shared" si="1"/>
        <v/>
      </c>
      <c r="E163" s="134" t="str">
        <f>IF(B163&lt;&gt;"",'Database (LECTURE-RES-PRAC)'!AI160,"")</f>
        <v/>
      </c>
      <c r="F163" s="136" t="str">
        <f t="shared" si="2"/>
        <v/>
      </c>
      <c r="G163" s="137" t="str">
        <f t="shared" si="3"/>
        <v/>
      </c>
      <c r="H163" s="207" t="str">
        <f>IF(B163&lt;&gt;"",IF(B$5="LECTURE",'Exam (LECTURE ONLY)'!N165,IF(B$5="PRACTICUM",OUTPUT!N165,IF(B$5="RESEARCH",OUTPUT!N165,IF(B$5="STUDENT FORMATION",OUTPUT!N165,"")))),"")</f>
        <v/>
      </c>
      <c r="I163" s="137" t="str">
        <f t="shared" si="4"/>
        <v/>
      </c>
      <c r="J163" s="138" t="str">
        <f t="shared" si="5"/>
        <v/>
      </c>
      <c r="K163" s="214" t="str">
        <f>IF(B163&lt;&gt;"",'Database (LECTURE-RES-PRAC)'!BN160, "")</f>
        <v/>
      </c>
      <c r="L163" s="136" t="str">
        <f t="shared" si="6"/>
        <v/>
      </c>
      <c r="M163" s="214" t="str">
        <f>IF(B163&lt;&gt;"",'Database (LECTURE-RES-PRAC)'!BO160, "")</f>
        <v/>
      </c>
      <c r="N163" s="136" t="str">
        <f t="shared" si="7"/>
        <v/>
      </c>
      <c r="O163" s="137" t="str">
        <f t="shared" si="8"/>
        <v/>
      </c>
      <c r="P163" s="207" t="str">
        <f>IF(B163&lt;&gt;"",IF(B$5="LECTURE",'Exam (LECTURE ONLY)'!Y165,IF(B$5="PRACTICUM",OUTPUT!Z165,IF(B$5="RESEARCH",OUTPUT!Z165,IF(B$5="STUDENT FORMATION",OUTPUT!Z165,"")))),"")</f>
        <v/>
      </c>
      <c r="Q163" s="137" t="str">
        <f t="shared" si="9"/>
        <v/>
      </c>
      <c r="R163" s="138" t="str">
        <f t="shared" si="10"/>
        <v/>
      </c>
      <c r="S163" s="214" t="str">
        <f>IF(B163&lt;&gt;"",'Database (LECTURE-RES-PRAC)'!CT160, "")</f>
        <v/>
      </c>
      <c r="T163" s="136" t="str">
        <f t="shared" si="11"/>
        <v/>
      </c>
      <c r="U163" s="214" t="str">
        <f>IF(B163&lt;&gt;"",'Database (LECTURE-RES-PRAC)'!CU160, "")</f>
        <v/>
      </c>
      <c r="V163" s="136" t="str">
        <f t="shared" si="12"/>
        <v/>
      </c>
      <c r="W163" s="137" t="str">
        <f t="shared" si="13"/>
        <v/>
      </c>
      <c r="X163" s="207" t="str">
        <f>IF(B163&lt;&gt;"",IF(B$5="LECTURE",'Exam (LECTURE ONLY)'!AJ165,IF(B$5="PRACTICUM",OUTPUT!AJ165,IF(B$5="RESEARCH",OUTPUT!AJ165,IF(B$5="STUDENT FORMATION",OUTPUT!AJ165,"")))),"")</f>
        <v/>
      </c>
      <c r="Y163" s="137" t="str">
        <f t="shared" si="14"/>
        <v/>
      </c>
      <c r="Z163" s="139" t="str">
        <f t="shared" si="15"/>
        <v/>
      </c>
      <c r="AA163" s="140" t="str">
        <f t="shared" si="16"/>
        <v/>
      </c>
      <c r="AB163" s="213" t="str">
        <f t="shared" si="17"/>
        <v/>
      </c>
    </row>
    <row r="164" spans="1:28" ht="15.75" customHeight="1">
      <c r="A164" s="212" t="str">
        <f>IF(ISBLANK('Database (LECTURE-RES-PRAC)'!A161),"",'Database (LECTURE-RES-PRAC)'!A161)</f>
        <v/>
      </c>
      <c r="B164" s="213" t="str">
        <f>IF(ISBLANK('Database (LECTURE-RES-PRAC)'!B161),"",'Database (LECTURE-RES-PRAC)'!B161)</f>
        <v/>
      </c>
      <c r="C164" s="134" t="str">
        <f>IF(B164&lt;&gt;"",'Database (LECTURE-RES-PRAC)'!AH161, "")</f>
        <v/>
      </c>
      <c r="D164" s="135" t="str">
        <f t="shared" si="1"/>
        <v/>
      </c>
      <c r="E164" s="134" t="str">
        <f>IF(B164&lt;&gt;"",'Database (LECTURE-RES-PRAC)'!AI161,"")</f>
        <v/>
      </c>
      <c r="F164" s="136" t="str">
        <f t="shared" si="2"/>
        <v/>
      </c>
      <c r="G164" s="137" t="str">
        <f t="shared" si="3"/>
        <v/>
      </c>
      <c r="H164" s="207" t="str">
        <f>IF(B164&lt;&gt;"",IF(B$5="LECTURE",'Exam (LECTURE ONLY)'!N166,IF(B$5="PRACTICUM",OUTPUT!N166,IF(B$5="RESEARCH",OUTPUT!N166,IF(B$5="STUDENT FORMATION",OUTPUT!N166,"")))),"")</f>
        <v/>
      </c>
      <c r="I164" s="137" t="str">
        <f t="shared" si="4"/>
        <v/>
      </c>
      <c r="J164" s="138" t="str">
        <f t="shared" si="5"/>
        <v/>
      </c>
      <c r="K164" s="214" t="str">
        <f>IF(B164&lt;&gt;"",'Database (LECTURE-RES-PRAC)'!BN161, "")</f>
        <v/>
      </c>
      <c r="L164" s="136" t="str">
        <f t="shared" si="6"/>
        <v/>
      </c>
      <c r="M164" s="214" t="str">
        <f>IF(B164&lt;&gt;"",'Database (LECTURE-RES-PRAC)'!BO161, "")</f>
        <v/>
      </c>
      <c r="N164" s="136" t="str">
        <f t="shared" si="7"/>
        <v/>
      </c>
      <c r="O164" s="137" t="str">
        <f t="shared" si="8"/>
        <v/>
      </c>
      <c r="P164" s="207" t="str">
        <f>IF(B164&lt;&gt;"",IF(B$5="LECTURE",'Exam (LECTURE ONLY)'!Y166,IF(B$5="PRACTICUM",OUTPUT!Z166,IF(B$5="RESEARCH",OUTPUT!Z166,IF(B$5="STUDENT FORMATION",OUTPUT!Z166,"")))),"")</f>
        <v/>
      </c>
      <c r="Q164" s="137" t="str">
        <f t="shared" si="9"/>
        <v/>
      </c>
      <c r="R164" s="138" t="str">
        <f t="shared" si="10"/>
        <v/>
      </c>
      <c r="S164" s="214" t="str">
        <f>IF(B164&lt;&gt;"",'Database (LECTURE-RES-PRAC)'!CT161, "")</f>
        <v/>
      </c>
      <c r="T164" s="136" t="str">
        <f t="shared" si="11"/>
        <v/>
      </c>
      <c r="U164" s="214" t="str">
        <f>IF(B164&lt;&gt;"",'Database (LECTURE-RES-PRAC)'!CU161, "")</f>
        <v/>
      </c>
      <c r="V164" s="136" t="str">
        <f t="shared" si="12"/>
        <v/>
      </c>
      <c r="W164" s="137" t="str">
        <f t="shared" si="13"/>
        <v/>
      </c>
      <c r="X164" s="207" t="str">
        <f>IF(B164&lt;&gt;"",IF(B$5="LECTURE",'Exam (LECTURE ONLY)'!AJ166,IF(B$5="PRACTICUM",OUTPUT!AJ166,IF(B$5="RESEARCH",OUTPUT!AJ166,IF(B$5="STUDENT FORMATION",OUTPUT!AJ166,"")))),"")</f>
        <v/>
      </c>
      <c r="Y164" s="137" t="str">
        <f t="shared" si="14"/>
        <v/>
      </c>
      <c r="Z164" s="139" t="str">
        <f t="shared" si="15"/>
        <v/>
      </c>
      <c r="AA164" s="140" t="str">
        <f t="shared" si="16"/>
        <v/>
      </c>
      <c r="AB164" s="213" t="str">
        <f t="shared" si="17"/>
        <v/>
      </c>
    </row>
    <row r="165" spans="1:28" ht="15.75" customHeight="1">
      <c r="A165" s="118" t="str">
        <f>IF(ISBLANK('Database (LECTURE-RES-PRAC)'!A162),"",'Database (LECTURE-RES-PRAC)'!A162)</f>
        <v/>
      </c>
      <c r="B165" s="119" t="str">
        <f>IF(ISBLANK('Database (LECTURE-RES-PRAC)'!B162),"",'Database (LECTURE-RES-PRAC)'!B162)</f>
        <v/>
      </c>
      <c r="C165" s="134" t="str">
        <f>IF(B165&lt;&gt;"",'Database (LECTURE-RES-PRAC)'!AH162, "")</f>
        <v/>
      </c>
      <c r="D165" s="135" t="str">
        <f t="shared" si="1"/>
        <v/>
      </c>
      <c r="E165" s="134" t="str">
        <f>IF(B165&lt;&gt;"",'Database (LECTURE-RES-PRAC)'!AI162,"")</f>
        <v/>
      </c>
      <c r="F165" s="136" t="str">
        <f t="shared" si="2"/>
        <v/>
      </c>
      <c r="G165" s="137" t="str">
        <f t="shared" si="3"/>
        <v/>
      </c>
      <c r="H165" s="207" t="str">
        <f>IF(B165&lt;&gt;"",IF(B$5="LECTURE",'Exam (LECTURE ONLY)'!N167,IF(B$5="PRACTICUM",OUTPUT!N167,IF(B$5="RESEARCH",OUTPUT!N167,IF(B$5="STUDENT FORMATION",OUTPUT!N167,"")))),"")</f>
        <v/>
      </c>
      <c r="I165" s="137" t="str">
        <f t="shared" si="4"/>
        <v/>
      </c>
      <c r="J165" s="138" t="str">
        <f t="shared" si="5"/>
        <v/>
      </c>
      <c r="K165" s="214" t="str">
        <f>IF(B165&lt;&gt;"",'Database (LECTURE-RES-PRAC)'!BN162, "")</f>
        <v/>
      </c>
      <c r="L165" s="136" t="str">
        <f t="shared" si="6"/>
        <v/>
      </c>
      <c r="M165" s="214" t="str">
        <f>IF(B165&lt;&gt;"",'Database (LECTURE-RES-PRAC)'!BO162, "")</f>
        <v/>
      </c>
      <c r="N165" s="136" t="str">
        <f t="shared" si="7"/>
        <v/>
      </c>
      <c r="O165" s="137" t="str">
        <f t="shared" si="8"/>
        <v/>
      </c>
      <c r="P165" s="207" t="str">
        <f>IF(B165&lt;&gt;"",IF(B$5="LECTURE",'Exam (LECTURE ONLY)'!Y167,IF(B$5="PRACTICUM",OUTPUT!Z167,IF(B$5="RESEARCH",OUTPUT!Z167,IF(B$5="STUDENT FORMATION",OUTPUT!Z167,"")))),"")</f>
        <v/>
      </c>
      <c r="Q165" s="137" t="str">
        <f t="shared" si="9"/>
        <v/>
      </c>
      <c r="R165" s="138" t="str">
        <f t="shared" si="10"/>
        <v/>
      </c>
      <c r="S165" s="214" t="str">
        <f>IF(B165&lt;&gt;"",'Database (LECTURE-RES-PRAC)'!CT162, "")</f>
        <v/>
      </c>
      <c r="T165" s="136" t="str">
        <f t="shared" si="11"/>
        <v/>
      </c>
      <c r="U165" s="214" t="str">
        <f>IF(B165&lt;&gt;"",'Database (LECTURE-RES-PRAC)'!CU162, "")</f>
        <v/>
      </c>
      <c r="V165" s="136" t="str">
        <f t="shared" si="12"/>
        <v/>
      </c>
      <c r="W165" s="137" t="str">
        <f t="shared" si="13"/>
        <v/>
      </c>
      <c r="X165" s="207" t="str">
        <f>IF(B165&lt;&gt;"",IF(B$5="LECTURE",'Exam (LECTURE ONLY)'!AJ167,IF(B$5="PRACTICUM",OUTPUT!AJ167,IF(B$5="RESEARCH",OUTPUT!AJ167,IF(B$5="STUDENT FORMATION",OUTPUT!AJ167,"")))),"")</f>
        <v/>
      </c>
      <c r="Y165" s="137" t="str">
        <f t="shared" si="14"/>
        <v/>
      </c>
      <c r="Z165" s="139" t="str">
        <f t="shared" si="15"/>
        <v/>
      </c>
      <c r="AA165" s="140" t="str">
        <f t="shared" si="16"/>
        <v/>
      </c>
      <c r="AB165" s="213" t="str">
        <f t="shared" si="17"/>
        <v/>
      </c>
    </row>
    <row r="166" spans="1:28" ht="15.75" customHeight="1">
      <c r="A166" s="212" t="str">
        <f>IF(ISBLANK('Database (LECTURE-RES-PRAC)'!A163),"",'Database (LECTURE-RES-PRAC)'!A163)</f>
        <v/>
      </c>
      <c r="B166" s="213" t="str">
        <f>IF(ISBLANK('Database (LECTURE-RES-PRAC)'!B163),"",'Database (LECTURE-RES-PRAC)'!B163)</f>
        <v/>
      </c>
      <c r="C166" s="134" t="str">
        <f>IF(B166&lt;&gt;"",'Database (LECTURE-RES-PRAC)'!AH163, "")</f>
        <v/>
      </c>
      <c r="D166" s="135" t="str">
        <f t="shared" si="1"/>
        <v/>
      </c>
      <c r="E166" s="134" t="str">
        <f>IF(B166&lt;&gt;"",'Database (LECTURE-RES-PRAC)'!AI163,"")</f>
        <v/>
      </c>
      <c r="F166" s="136" t="str">
        <f t="shared" si="2"/>
        <v/>
      </c>
      <c r="G166" s="137" t="str">
        <f t="shared" si="3"/>
        <v/>
      </c>
      <c r="H166" s="207" t="str">
        <f>IF(B166&lt;&gt;"",IF(B$5="LECTURE",'Exam (LECTURE ONLY)'!N168,IF(B$5="PRACTICUM",OUTPUT!N168,IF(B$5="RESEARCH",OUTPUT!N168,IF(B$5="STUDENT FORMATION",OUTPUT!N168,"")))),"")</f>
        <v/>
      </c>
      <c r="I166" s="137" t="str">
        <f t="shared" si="4"/>
        <v/>
      </c>
      <c r="J166" s="138" t="str">
        <f t="shared" si="5"/>
        <v/>
      </c>
      <c r="K166" s="214" t="str">
        <f>IF(B166&lt;&gt;"",'Database (LECTURE-RES-PRAC)'!BN163, "")</f>
        <v/>
      </c>
      <c r="L166" s="136" t="str">
        <f t="shared" si="6"/>
        <v/>
      </c>
      <c r="M166" s="214" t="str">
        <f>IF(B166&lt;&gt;"",'Database (LECTURE-RES-PRAC)'!BO163, "")</f>
        <v/>
      </c>
      <c r="N166" s="136" t="str">
        <f t="shared" si="7"/>
        <v/>
      </c>
      <c r="O166" s="137" t="str">
        <f t="shared" si="8"/>
        <v/>
      </c>
      <c r="P166" s="207" t="str">
        <f>IF(B166&lt;&gt;"",IF(B$5="LECTURE",'Exam (LECTURE ONLY)'!Y168,IF(B$5="PRACTICUM",OUTPUT!Z168,IF(B$5="RESEARCH",OUTPUT!Z168,IF(B$5="STUDENT FORMATION",OUTPUT!Z168,"")))),"")</f>
        <v/>
      </c>
      <c r="Q166" s="137" t="str">
        <f t="shared" si="9"/>
        <v/>
      </c>
      <c r="R166" s="138" t="str">
        <f t="shared" si="10"/>
        <v/>
      </c>
      <c r="S166" s="214" t="str">
        <f>IF(B166&lt;&gt;"",'Database (LECTURE-RES-PRAC)'!CT163, "")</f>
        <v/>
      </c>
      <c r="T166" s="136" t="str">
        <f t="shared" si="11"/>
        <v/>
      </c>
      <c r="U166" s="214" t="str">
        <f>IF(B166&lt;&gt;"",'Database (LECTURE-RES-PRAC)'!CU163, "")</f>
        <v/>
      </c>
      <c r="V166" s="136" t="str">
        <f t="shared" si="12"/>
        <v/>
      </c>
      <c r="W166" s="137" t="str">
        <f t="shared" si="13"/>
        <v/>
      </c>
      <c r="X166" s="207" t="str">
        <f>IF(B166&lt;&gt;"",IF(B$5="LECTURE",'Exam (LECTURE ONLY)'!AJ168,IF(B$5="PRACTICUM",OUTPUT!AJ168,IF(B$5="RESEARCH",OUTPUT!AJ168,IF(B$5="STUDENT FORMATION",OUTPUT!AJ168,"")))),"")</f>
        <v/>
      </c>
      <c r="Y166" s="137" t="str">
        <f t="shared" si="14"/>
        <v/>
      </c>
      <c r="Z166" s="139" t="str">
        <f t="shared" si="15"/>
        <v/>
      </c>
      <c r="AA166" s="140" t="str">
        <f t="shared" si="16"/>
        <v/>
      </c>
      <c r="AB166" s="213" t="str">
        <f t="shared" si="17"/>
        <v/>
      </c>
    </row>
    <row r="167" spans="1:28" ht="15.75" customHeight="1">
      <c r="A167" s="118" t="str">
        <f>IF(ISBLANK('Database (LECTURE-RES-PRAC)'!A164),"",'Database (LECTURE-RES-PRAC)'!A164)</f>
        <v/>
      </c>
      <c r="B167" s="119" t="str">
        <f>IF(ISBLANK('Database (LECTURE-RES-PRAC)'!B164),"",'Database (LECTURE-RES-PRAC)'!B164)</f>
        <v/>
      </c>
      <c r="C167" s="134" t="str">
        <f>IF(B167&lt;&gt;"",'Database (LECTURE-RES-PRAC)'!AH164, "")</f>
        <v/>
      </c>
      <c r="D167" s="135" t="str">
        <f t="shared" si="1"/>
        <v/>
      </c>
      <c r="E167" s="134" t="str">
        <f>IF(B167&lt;&gt;"",'Database (LECTURE-RES-PRAC)'!AI164,"")</f>
        <v/>
      </c>
      <c r="F167" s="136" t="str">
        <f t="shared" si="2"/>
        <v/>
      </c>
      <c r="G167" s="137" t="str">
        <f t="shared" si="3"/>
        <v/>
      </c>
      <c r="H167" s="207" t="str">
        <f>IF(B167&lt;&gt;"",IF(B$5="LECTURE",'Exam (LECTURE ONLY)'!N169,IF(B$5="PRACTICUM",OUTPUT!N169,IF(B$5="RESEARCH",OUTPUT!N169,IF(B$5="STUDENT FORMATION",OUTPUT!N169,"")))),"")</f>
        <v/>
      </c>
      <c r="I167" s="137" t="str">
        <f t="shared" si="4"/>
        <v/>
      </c>
      <c r="J167" s="138" t="str">
        <f t="shared" si="5"/>
        <v/>
      </c>
      <c r="K167" s="214" t="str">
        <f>IF(B167&lt;&gt;"",'Database (LECTURE-RES-PRAC)'!BN164, "")</f>
        <v/>
      </c>
      <c r="L167" s="136" t="str">
        <f t="shared" si="6"/>
        <v/>
      </c>
      <c r="M167" s="214" t="str">
        <f>IF(B167&lt;&gt;"",'Database (LECTURE-RES-PRAC)'!BO164, "")</f>
        <v/>
      </c>
      <c r="N167" s="136" t="str">
        <f t="shared" si="7"/>
        <v/>
      </c>
      <c r="O167" s="137" t="str">
        <f t="shared" si="8"/>
        <v/>
      </c>
      <c r="P167" s="207" t="str">
        <f>IF(B167&lt;&gt;"",IF(B$5="LECTURE",'Exam (LECTURE ONLY)'!Y169,IF(B$5="PRACTICUM",OUTPUT!Z169,IF(B$5="RESEARCH",OUTPUT!Z169,IF(B$5="STUDENT FORMATION",OUTPUT!Z169,"")))),"")</f>
        <v/>
      </c>
      <c r="Q167" s="137" t="str">
        <f t="shared" si="9"/>
        <v/>
      </c>
      <c r="R167" s="138" t="str">
        <f t="shared" si="10"/>
        <v/>
      </c>
      <c r="S167" s="214" t="str">
        <f>IF(B167&lt;&gt;"",'Database (LECTURE-RES-PRAC)'!CT164, "")</f>
        <v/>
      </c>
      <c r="T167" s="136" t="str">
        <f t="shared" si="11"/>
        <v/>
      </c>
      <c r="U167" s="214" t="str">
        <f>IF(B167&lt;&gt;"",'Database (LECTURE-RES-PRAC)'!CU164, "")</f>
        <v/>
      </c>
      <c r="V167" s="136" t="str">
        <f t="shared" si="12"/>
        <v/>
      </c>
      <c r="W167" s="137" t="str">
        <f t="shared" si="13"/>
        <v/>
      </c>
      <c r="X167" s="207" t="str">
        <f>IF(B167&lt;&gt;"",IF(B$5="LECTURE",'Exam (LECTURE ONLY)'!AJ169,IF(B$5="PRACTICUM",OUTPUT!AJ169,IF(B$5="RESEARCH",OUTPUT!AJ169,IF(B$5="STUDENT FORMATION",OUTPUT!AJ169,"")))),"")</f>
        <v/>
      </c>
      <c r="Y167" s="137" t="str">
        <f t="shared" si="14"/>
        <v/>
      </c>
      <c r="Z167" s="139" t="str">
        <f t="shared" si="15"/>
        <v/>
      </c>
      <c r="AA167" s="140" t="str">
        <f t="shared" si="16"/>
        <v/>
      </c>
      <c r="AB167" s="213" t="str">
        <f t="shared" si="17"/>
        <v/>
      </c>
    </row>
    <row r="168" spans="1:28" ht="15.75" customHeight="1">
      <c r="A168" s="212" t="str">
        <f>IF(ISBLANK('Database (LECTURE-RES-PRAC)'!A165),"",'Database (LECTURE-RES-PRAC)'!A165)</f>
        <v/>
      </c>
      <c r="B168" s="213" t="str">
        <f>IF(ISBLANK('Database (LECTURE-RES-PRAC)'!B165),"",'Database (LECTURE-RES-PRAC)'!B165)</f>
        <v/>
      </c>
      <c r="C168" s="134" t="str">
        <f>IF(B168&lt;&gt;"",'Database (LECTURE-RES-PRAC)'!AH165, "")</f>
        <v/>
      </c>
      <c r="D168" s="135" t="str">
        <f t="shared" si="1"/>
        <v/>
      </c>
      <c r="E168" s="134" t="str">
        <f>IF(B168&lt;&gt;"",'Database (LECTURE-RES-PRAC)'!AI165,"")</f>
        <v/>
      </c>
      <c r="F168" s="136" t="str">
        <f t="shared" si="2"/>
        <v/>
      </c>
      <c r="G168" s="137" t="str">
        <f t="shared" si="3"/>
        <v/>
      </c>
      <c r="H168" s="207" t="str">
        <f>IF(B168&lt;&gt;"",IF(B$5="LECTURE",'Exam (LECTURE ONLY)'!N170,IF(B$5="PRACTICUM",OUTPUT!N170,IF(B$5="RESEARCH",OUTPUT!N170,IF(B$5="STUDENT FORMATION",OUTPUT!N170,"")))),"")</f>
        <v/>
      </c>
      <c r="I168" s="137" t="str">
        <f t="shared" si="4"/>
        <v/>
      </c>
      <c r="J168" s="138" t="str">
        <f t="shared" si="5"/>
        <v/>
      </c>
      <c r="K168" s="214" t="str">
        <f>IF(B168&lt;&gt;"",'Database (LECTURE-RES-PRAC)'!BN165, "")</f>
        <v/>
      </c>
      <c r="L168" s="136" t="str">
        <f t="shared" si="6"/>
        <v/>
      </c>
      <c r="M168" s="214" t="str">
        <f>IF(B168&lt;&gt;"",'Database (LECTURE-RES-PRAC)'!BO165, "")</f>
        <v/>
      </c>
      <c r="N168" s="136" t="str">
        <f t="shared" si="7"/>
        <v/>
      </c>
      <c r="O168" s="137" t="str">
        <f t="shared" si="8"/>
        <v/>
      </c>
      <c r="P168" s="207" t="str">
        <f>IF(B168&lt;&gt;"",IF(B$5="LECTURE",'Exam (LECTURE ONLY)'!Y170,IF(B$5="PRACTICUM",OUTPUT!Z170,IF(B$5="RESEARCH",OUTPUT!Z170,IF(B$5="STUDENT FORMATION",OUTPUT!Z170,"")))),"")</f>
        <v/>
      </c>
      <c r="Q168" s="137" t="str">
        <f t="shared" si="9"/>
        <v/>
      </c>
      <c r="R168" s="138" t="str">
        <f t="shared" si="10"/>
        <v/>
      </c>
      <c r="S168" s="214" t="str">
        <f>IF(B168&lt;&gt;"",'Database (LECTURE-RES-PRAC)'!CT165, "")</f>
        <v/>
      </c>
      <c r="T168" s="136" t="str">
        <f t="shared" si="11"/>
        <v/>
      </c>
      <c r="U168" s="214" t="str">
        <f>IF(B168&lt;&gt;"",'Database (LECTURE-RES-PRAC)'!CU165, "")</f>
        <v/>
      </c>
      <c r="V168" s="136" t="str">
        <f t="shared" si="12"/>
        <v/>
      </c>
      <c r="W168" s="137" t="str">
        <f t="shared" si="13"/>
        <v/>
      </c>
      <c r="X168" s="207" t="str">
        <f>IF(B168&lt;&gt;"",IF(B$5="LECTURE",'Exam (LECTURE ONLY)'!AJ170,IF(B$5="PRACTICUM",OUTPUT!AJ170,IF(B$5="RESEARCH",OUTPUT!AJ170,IF(B$5="STUDENT FORMATION",OUTPUT!AJ170,"")))),"")</f>
        <v/>
      </c>
      <c r="Y168" s="137" t="str">
        <f t="shared" si="14"/>
        <v/>
      </c>
      <c r="Z168" s="139" t="str">
        <f t="shared" si="15"/>
        <v/>
      </c>
      <c r="AA168" s="140" t="str">
        <f t="shared" si="16"/>
        <v/>
      </c>
      <c r="AB168" s="213" t="str">
        <f t="shared" si="17"/>
        <v/>
      </c>
    </row>
    <row r="169" spans="1:28" ht="15.75" customHeight="1">
      <c r="A169" s="118" t="str">
        <f>IF(ISBLANK('Database (LECTURE-RES-PRAC)'!A166),"",'Database (LECTURE-RES-PRAC)'!A166)</f>
        <v/>
      </c>
      <c r="B169" s="119" t="str">
        <f>IF(ISBLANK('Database (LECTURE-RES-PRAC)'!B166),"",'Database (LECTURE-RES-PRAC)'!B166)</f>
        <v/>
      </c>
      <c r="C169" s="134" t="str">
        <f>IF(B169&lt;&gt;"",'Database (LECTURE-RES-PRAC)'!AH166, "")</f>
        <v/>
      </c>
      <c r="D169" s="135" t="str">
        <f t="shared" si="1"/>
        <v/>
      </c>
      <c r="E169" s="134" t="str">
        <f>IF(B169&lt;&gt;"",'Database (LECTURE-RES-PRAC)'!AI166,"")</f>
        <v/>
      </c>
      <c r="F169" s="136" t="str">
        <f t="shared" si="2"/>
        <v/>
      </c>
      <c r="G169" s="137" t="str">
        <f t="shared" si="3"/>
        <v/>
      </c>
      <c r="H169" s="207" t="str">
        <f>IF(B169&lt;&gt;"",IF(B$5="LECTURE",'Exam (LECTURE ONLY)'!N171,IF(B$5="PRACTICUM",OUTPUT!N171,IF(B$5="RESEARCH",OUTPUT!N171,IF(B$5="STUDENT FORMATION",OUTPUT!N171,"")))),"")</f>
        <v/>
      </c>
      <c r="I169" s="137" t="str">
        <f t="shared" si="4"/>
        <v/>
      </c>
      <c r="J169" s="138" t="str">
        <f t="shared" si="5"/>
        <v/>
      </c>
      <c r="K169" s="214" t="str">
        <f>IF(B169&lt;&gt;"",'Database (LECTURE-RES-PRAC)'!BN166, "")</f>
        <v/>
      </c>
      <c r="L169" s="136" t="str">
        <f t="shared" si="6"/>
        <v/>
      </c>
      <c r="M169" s="214" t="str">
        <f>IF(B169&lt;&gt;"",'Database (LECTURE-RES-PRAC)'!BO166, "")</f>
        <v/>
      </c>
      <c r="N169" s="136" t="str">
        <f t="shared" si="7"/>
        <v/>
      </c>
      <c r="O169" s="137" t="str">
        <f t="shared" si="8"/>
        <v/>
      </c>
      <c r="P169" s="207" t="str">
        <f>IF(B169&lt;&gt;"",IF(B$5="LECTURE",'Exam (LECTURE ONLY)'!Y171,IF(B$5="PRACTICUM",OUTPUT!Z171,IF(B$5="RESEARCH",OUTPUT!Z171,IF(B$5="STUDENT FORMATION",OUTPUT!Z171,"")))),"")</f>
        <v/>
      </c>
      <c r="Q169" s="137" t="str">
        <f t="shared" si="9"/>
        <v/>
      </c>
      <c r="R169" s="138" t="str">
        <f t="shared" si="10"/>
        <v/>
      </c>
      <c r="S169" s="214" t="str">
        <f>IF(B169&lt;&gt;"",'Database (LECTURE-RES-PRAC)'!CT166, "")</f>
        <v/>
      </c>
      <c r="T169" s="136" t="str">
        <f t="shared" si="11"/>
        <v/>
      </c>
      <c r="U169" s="214" t="str">
        <f>IF(B169&lt;&gt;"",'Database (LECTURE-RES-PRAC)'!CU166, "")</f>
        <v/>
      </c>
      <c r="V169" s="136" t="str">
        <f t="shared" si="12"/>
        <v/>
      </c>
      <c r="W169" s="137" t="str">
        <f t="shared" si="13"/>
        <v/>
      </c>
      <c r="X169" s="207" t="str">
        <f>IF(B169&lt;&gt;"",IF(B$5="LECTURE",'Exam (LECTURE ONLY)'!AJ171,IF(B$5="PRACTICUM",OUTPUT!AJ171,IF(B$5="RESEARCH",OUTPUT!AJ171,IF(B$5="STUDENT FORMATION",OUTPUT!AJ171,"")))),"")</f>
        <v/>
      </c>
      <c r="Y169" s="137" t="str">
        <f t="shared" si="14"/>
        <v/>
      </c>
      <c r="Z169" s="139" t="str">
        <f t="shared" si="15"/>
        <v/>
      </c>
      <c r="AA169" s="140" t="str">
        <f t="shared" si="16"/>
        <v/>
      </c>
      <c r="AB169" s="213" t="str">
        <f t="shared" si="17"/>
        <v/>
      </c>
    </row>
    <row r="170" spans="1:28" ht="15.75" customHeight="1">
      <c r="A170" s="212" t="str">
        <f>IF(ISBLANK('Database (LECTURE-RES-PRAC)'!A167),"",'Database (LECTURE-RES-PRAC)'!A167)</f>
        <v/>
      </c>
      <c r="B170" s="213" t="str">
        <f>IF(ISBLANK('Database (LECTURE-RES-PRAC)'!B167),"",'Database (LECTURE-RES-PRAC)'!B167)</f>
        <v/>
      </c>
      <c r="C170" s="134" t="str">
        <f>IF(B170&lt;&gt;"",'Database (LECTURE-RES-PRAC)'!AH167, "")</f>
        <v/>
      </c>
      <c r="D170" s="135" t="str">
        <f t="shared" si="1"/>
        <v/>
      </c>
      <c r="E170" s="134" t="str">
        <f>IF(B170&lt;&gt;"",'Database (LECTURE-RES-PRAC)'!AI167,"")</f>
        <v/>
      </c>
      <c r="F170" s="136" t="str">
        <f t="shared" si="2"/>
        <v/>
      </c>
      <c r="G170" s="137" t="str">
        <f t="shared" si="3"/>
        <v/>
      </c>
      <c r="H170" s="207" t="str">
        <f>IF(B170&lt;&gt;"",IF(B$5="LECTURE",'Exam (LECTURE ONLY)'!N172,IF(B$5="PRACTICUM",OUTPUT!N172,IF(B$5="RESEARCH",OUTPUT!N172,IF(B$5="STUDENT FORMATION",OUTPUT!N172,"")))),"")</f>
        <v/>
      </c>
      <c r="I170" s="137" t="str">
        <f t="shared" si="4"/>
        <v/>
      </c>
      <c r="J170" s="138" t="str">
        <f t="shared" si="5"/>
        <v/>
      </c>
      <c r="K170" s="214" t="str">
        <f>IF(B170&lt;&gt;"",'Database (LECTURE-RES-PRAC)'!BN167, "")</f>
        <v/>
      </c>
      <c r="L170" s="136" t="str">
        <f t="shared" si="6"/>
        <v/>
      </c>
      <c r="M170" s="214" t="str">
        <f>IF(B170&lt;&gt;"",'Database (LECTURE-RES-PRAC)'!BO167, "")</f>
        <v/>
      </c>
      <c r="N170" s="136" t="str">
        <f t="shared" si="7"/>
        <v/>
      </c>
      <c r="O170" s="137" t="str">
        <f t="shared" si="8"/>
        <v/>
      </c>
      <c r="P170" s="207" t="str">
        <f>IF(B170&lt;&gt;"",IF(B$5="LECTURE",'Exam (LECTURE ONLY)'!Y172,IF(B$5="PRACTICUM",OUTPUT!Z172,IF(B$5="RESEARCH",OUTPUT!Z172,IF(B$5="STUDENT FORMATION",OUTPUT!Z172,"")))),"")</f>
        <v/>
      </c>
      <c r="Q170" s="137" t="str">
        <f t="shared" si="9"/>
        <v/>
      </c>
      <c r="R170" s="138" t="str">
        <f t="shared" si="10"/>
        <v/>
      </c>
      <c r="S170" s="214" t="str">
        <f>IF(B170&lt;&gt;"",'Database (LECTURE-RES-PRAC)'!CT167, "")</f>
        <v/>
      </c>
      <c r="T170" s="136" t="str">
        <f t="shared" si="11"/>
        <v/>
      </c>
      <c r="U170" s="214" t="str">
        <f>IF(B170&lt;&gt;"",'Database (LECTURE-RES-PRAC)'!CU167, "")</f>
        <v/>
      </c>
      <c r="V170" s="136" t="str">
        <f t="shared" si="12"/>
        <v/>
      </c>
      <c r="W170" s="137" t="str">
        <f t="shared" si="13"/>
        <v/>
      </c>
      <c r="X170" s="207" t="str">
        <f>IF(B170&lt;&gt;"",IF(B$5="LECTURE",'Exam (LECTURE ONLY)'!AJ172,IF(B$5="PRACTICUM",OUTPUT!AJ172,IF(B$5="RESEARCH",OUTPUT!AJ172,IF(B$5="STUDENT FORMATION",OUTPUT!AJ172,"")))),"")</f>
        <v/>
      </c>
      <c r="Y170" s="137" t="str">
        <f t="shared" si="14"/>
        <v/>
      </c>
      <c r="Z170" s="139" t="str">
        <f t="shared" si="15"/>
        <v/>
      </c>
      <c r="AA170" s="140" t="str">
        <f t="shared" si="16"/>
        <v/>
      </c>
      <c r="AB170" s="213" t="str">
        <f t="shared" si="17"/>
        <v/>
      </c>
    </row>
    <row r="171" spans="1:28" ht="15.75" customHeight="1">
      <c r="A171" s="118" t="str">
        <f>IF(ISBLANK('Database (LECTURE-RES-PRAC)'!A168),"",'Database (LECTURE-RES-PRAC)'!A168)</f>
        <v/>
      </c>
      <c r="B171" s="119" t="str">
        <f>IF(ISBLANK('Database (LECTURE-RES-PRAC)'!B168),"",'Database (LECTURE-RES-PRAC)'!B168)</f>
        <v/>
      </c>
      <c r="C171" s="134" t="str">
        <f>IF(B171&lt;&gt;"",'Database (LECTURE-RES-PRAC)'!AH168, "")</f>
        <v/>
      </c>
      <c r="D171" s="135" t="str">
        <f t="shared" si="1"/>
        <v/>
      </c>
      <c r="E171" s="134" t="str">
        <f>IF(B171&lt;&gt;"",'Database (LECTURE-RES-PRAC)'!AI168,"")</f>
        <v/>
      </c>
      <c r="F171" s="136" t="str">
        <f t="shared" si="2"/>
        <v/>
      </c>
      <c r="G171" s="137" t="str">
        <f t="shared" si="3"/>
        <v/>
      </c>
      <c r="H171" s="207" t="str">
        <f>IF(B171&lt;&gt;"",IF(B$5="LECTURE",'Exam (LECTURE ONLY)'!N173,IF(B$5="PRACTICUM",OUTPUT!N173,IF(B$5="RESEARCH",OUTPUT!N173,IF(B$5="STUDENT FORMATION",OUTPUT!N173,"")))),"")</f>
        <v/>
      </c>
      <c r="I171" s="137" t="str">
        <f t="shared" si="4"/>
        <v/>
      </c>
      <c r="J171" s="138" t="str">
        <f t="shared" si="5"/>
        <v/>
      </c>
      <c r="K171" s="214" t="str">
        <f>IF(B171&lt;&gt;"",'Database (LECTURE-RES-PRAC)'!BN168, "")</f>
        <v/>
      </c>
      <c r="L171" s="136" t="str">
        <f t="shared" si="6"/>
        <v/>
      </c>
      <c r="M171" s="214" t="str">
        <f>IF(B171&lt;&gt;"",'Database (LECTURE-RES-PRAC)'!BO168, "")</f>
        <v/>
      </c>
      <c r="N171" s="136" t="str">
        <f t="shared" si="7"/>
        <v/>
      </c>
      <c r="O171" s="137" t="str">
        <f t="shared" si="8"/>
        <v/>
      </c>
      <c r="P171" s="207" t="str">
        <f>IF(B171&lt;&gt;"",IF(B$5="LECTURE",'Exam (LECTURE ONLY)'!Y173,IF(B$5="PRACTICUM",OUTPUT!Z173,IF(B$5="RESEARCH",OUTPUT!Z173,IF(B$5="STUDENT FORMATION",OUTPUT!Z173,"")))),"")</f>
        <v/>
      </c>
      <c r="Q171" s="137" t="str">
        <f t="shared" si="9"/>
        <v/>
      </c>
      <c r="R171" s="138" t="str">
        <f t="shared" si="10"/>
        <v/>
      </c>
      <c r="S171" s="214" t="str">
        <f>IF(B171&lt;&gt;"",'Database (LECTURE-RES-PRAC)'!CT168, "")</f>
        <v/>
      </c>
      <c r="T171" s="136" t="str">
        <f t="shared" si="11"/>
        <v/>
      </c>
      <c r="U171" s="214" t="str">
        <f>IF(B171&lt;&gt;"",'Database (LECTURE-RES-PRAC)'!CU168, "")</f>
        <v/>
      </c>
      <c r="V171" s="136" t="str">
        <f t="shared" si="12"/>
        <v/>
      </c>
      <c r="W171" s="137" t="str">
        <f t="shared" si="13"/>
        <v/>
      </c>
      <c r="X171" s="207" t="str">
        <f>IF(B171&lt;&gt;"",IF(B$5="LECTURE",'Exam (LECTURE ONLY)'!AJ173,IF(B$5="PRACTICUM",OUTPUT!AJ173,IF(B$5="RESEARCH",OUTPUT!AJ173,IF(B$5="STUDENT FORMATION",OUTPUT!AJ173,"")))),"")</f>
        <v/>
      </c>
      <c r="Y171" s="137" t="str">
        <f t="shared" si="14"/>
        <v/>
      </c>
      <c r="Z171" s="139" t="str">
        <f t="shared" si="15"/>
        <v/>
      </c>
      <c r="AA171" s="140" t="str">
        <f t="shared" si="16"/>
        <v/>
      </c>
      <c r="AB171" s="213" t="str">
        <f t="shared" si="17"/>
        <v/>
      </c>
    </row>
    <row r="172" spans="1:28" ht="15.75" customHeight="1">
      <c r="A172" s="212" t="str">
        <f>IF(ISBLANK('Database (LECTURE-RES-PRAC)'!A169),"",'Database (LECTURE-RES-PRAC)'!A169)</f>
        <v/>
      </c>
      <c r="B172" s="213" t="str">
        <f>IF(ISBLANK('Database (LECTURE-RES-PRAC)'!B169),"",'Database (LECTURE-RES-PRAC)'!B169)</f>
        <v/>
      </c>
      <c r="C172" s="134" t="str">
        <f>IF(B172&lt;&gt;"",'Database (LECTURE-RES-PRAC)'!AH169, "")</f>
        <v/>
      </c>
      <c r="D172" s="135" t="str">
        <f t="shared" si="1"/>
        <v/>
      </c>
      <c r="E172" s="134" t="str">
        <f>IF(B172&lt;&gt;"",'Database (LECTURE-RES-PRAC)'!AI169,"")</f>
        <v/>
      </c>
      <c r="F172" s="136" t="str">
        <f t="shared" si="2"/>
        <v/>
      </c>
      <c r="G172" s="137" t="str">
        <f t="shared" si="3"/>
        <v/>
      </c>
      <c r="H172" s="207" t="str">
        <f>IF(B172&lt;&gt;"",IF(B$5="LECTURE",'Exam (LECTURE ONLY)'!N174,IF(B$5="PRACTICUM",OUTPUT!N174,IF(B$5="RESEARCH",OUTPUT!N174,IF(B$5="STUDENT FORMATION",OUTPUT!N174,"")))),"")</f>
        <v/>
      </c>
      <c r="I172" s="137" t="str">
        <f t="shared" si="4"/>
        <v/>
      </c>
      <c r="J172" s="138" t="str">
        <f t="shared" si="5"/>
        <v/>
      </c>
      <c r="K172" s="214" t="str">
        <f>IF(B172&lt;&gt;"",'Database (LECTURE-RES-PRAC)'!BN169, "")</f>
        <v/>
      </c>
      <c r="L172" s="136" t="str">
        <f t="shared" si="6"/>
        <v/>
      </c>
      <c r="M172" s="214" t="str">
        <f>IF(B172&lt;&gt;"",'Database (LECTURE-RES-PRAC)'!BO169, "")</f>
        <v/>
      </c>
      <c r="N172" s="136" t="str">
        <f t="shared" si="7"/>
        <v/>
      </c>
      <c r="O172" s="137" t="str">
        <f t="shared" si="8"/>
        <v/>
      </c>
      <c r="P172" s="207" t="str">
        <f>IF(B172&lt;&gt;"",IF(B$5="LECTURE",'Exam (LECTURE ONLY)'!Y174,IF(B$5="PRACTICUM",OUTPUT!Z174,IF(B$5="RESEARCH",OUTPUT!Z174,IF(B$5="STUDENT FORMATION",OUTPUT!Z174,"")))),"")</f>
        <v/>
      </c>
      <c r="Q172" s="137" t="str">
        <f t="shared" si="9"/>
        <v/>
      </c>
      <c r="R172" s="138" t="str">
        <f t="shared" si="10"/>
        <v/>
      </c>
      <c r="S172" s="214" t="str">
        <f>IF(B172&lt;&gt;"",'Database (LECTURE-RES-PRAC)'!CT169, "")</f>
        <v/>
      </c>
      <c r="T172" s="136" t="str">
        <f t="shared" si="11"/>
        <v/>
      </c>
      <c r="U172" s="214" t="str">
        <f>IF(B172&lt;&gt;"",'Database (LECTURE-RES-PRAC)'!CU169, "")</f>
        <v/>
      </c>
      <c r="V172" s="136" t="str">
        <f t="shared" si="12"/>
        <v/>
      </c>
      <c r="W172" s="137" t="str">
        <f t="shared" si="13"/>
        <v/>
      </c>
      <c r="X172" s="207" t="str">
        <f>IF(B172&lt;&gt;"",IF(B$5="LECTURE",'Exam (LECTURE ONLY)'!AJ174,IF(B$5="PRACTICUM",OUTPUT!AJ174,IF(B$5="RESEARCH",OUTPUT!AJ174,IF(B$5="STUDENT FORMATION",OUTPUT!AJ174,"")))),"")</f>
        <v/>
      </c>
      <c r="Y172" s="137" t="str">
        <f t="shared" si="14"/>
        <v/>
      </c>
      <c r="Z172" s="139" t="str">
        <f t="shared" si="15"/>
        <v/>
      </c>
      <c r="AA172" s="140" t="str">
        <f t="shared" si="16"/>
        <v/>
      </c>
      <c r="AB172" s="213" t="str">
        <f t="shared" si="17"/>
        <v/>
      </c>
    </row>
    <row r="173" spans="1:28" ht="15.75" customHeight="1">
      <c r="A173" s="118" t="str">
        <f>IF(ISBLANK('Database (LECTURE-RES-PRAC)'!A170),"",'Database (LECTURE-RES-PRAC)'!A170)</f>
        <v/>
      </c>
      <c r="B173" s="119" t="str">
        <f>IF(ISBLANK('Database (LECTURE-RES-PRAC)'!B170),"",'Database (LECTURE-RES-PRAC)'!B170)</f>
        <v/>
      </c>
      <c r="C173" s="134" t="str">
        <f>IF(B173&lt;&gt;"",'Database (LECTURE-RES-PRAC)'!AH170, "")</f>
        <v/>
      </c>
      <c r="D173" s="135" t="str">
        <f t="shared" si="1"/>
        <v/>
      </c>
      <c r="E173" s="134" t="str">
        <f>IF(B173&lt;&gt;"",'Database (LECTURE-RES-PRAC)'!AI170,"")</f>
        <v/>
      </c>
      <c r="F173" s="136" t="str">
        <f t="shared" si="2"/>
        <v/>
      </c>
      <c r="G173" s="137" t="str">
        <f t="shared" si="3"/>
        <v/>
      </c>
      <c r="H173" s="207" t="str">
        <f>IF(B173&lt;&gt;"",IF(B$5="LECTURE",'Exam (LECTURE ONLY)'!N175,IF(B$5="PRACTICUM",OUTPUT!N175,IF(B$5="RESEARCH",OUTPUT!N175,IF(B$5="STUDENT FORMATION",OUTPUT!N175,"")))),"")</f>
        <v/>
      </c>
      <c r="I173" s="137" t="str">
        <f t="shared" si="4"/>
        <v/>
      </c>
      <c r="J173" s="138" t="str">
        <f t="shared" si="5"/>
        <v/>
      </c>
      <c r="K173" s="214" t="str">
        <f>IF(B173&lt;&gt;"",'Database (LECTURE-RES-PRAC)'!BN170, "")</f>
        <v/>
      </c>
      <c r="L173" s="136" t="str">
        <f t="shared" si="6"/>
        <v/>
      </c>
      <c r="M173" s="214" t="str">
        <f>IF(B173&lt;&gt;"",'Database (LECTURE-RES-PRAC)'!BO170, "")</f>
        <v/>
      </c>
      <c r="N173" s="136" t="str">
        <f t="shared" si="7"/>
        <v/>
      </c>
      <c r="O173" s="137" t="str">
        <f t="shared" si="8"/>
        <v/>
      </c>
      <c r="P173" s="207" t="str">
        <f>IF(B173&lt;&gt;"",IF(B$5="LECTURE",'Exam (LECTURE ONLY)'!Y175,IF(B$5="PRACTICUM",OUTPUT!Z175,IF(B$5="RESEARCH",OUTPUT!Z175,IF(B$5="STUDENT FORMATION",OUTPUT!Z175,"")))),"")</f>
        <v/>
      </c>
      <c r="Q173" s="137" t="str">
        <f t="shared" si="9"/>
        <v/>
      </c>
      <c r="R173" s="138" t="str">
        <f t="shared" si="10"/>
        <v/>
      </c>
      <c r="S173" s="214" t="str">
        <f>IF(B173&lt;&gt;"",'Database (LECTURE-RES-PRAC)'!CT170, "")</f>
        <v/>
      </c>
      <c r="T173" s="136" t="str">
        <f t="shared" si="11"/>
        <v/>
      </c>
      <c r="U173" s="214" t="str">
        <f>IF(B173&lt;&gt;"",'Database (LECTURE-RES-PRAC)'!CU170, "")</f>
        <v/>
      </c>
      <c r="V173" s="136" t="str">
        <f t="shared" si="12"/>
        <v/>
      </c>
      <c r="W173" s="137" t="str">
        <f t="shared" si="13"/>
        <v/>
      </c>
      <c r="X173" s="207" t="str">
        <f>IF(B173&lt;&gt;"",IF(B$5="LECTURE",'Exam (LECTURE ONLY)'!AJ175,IF(B$5="PRACTICUM",OUTPUT!AJ175,IF(B$5="RESEARCH",OUTPUT!AJ175,IF(B$5="STUDENT FORMATION",OUTPUT!AJ175,"")))),"")</f>
        <v/>
      </c>
      <c r="Y173" s="137" t="str">
        <f t="shared" si="14"/>
        <v/>
      </c>
      <c r="Z173" s="139" t="str">
        <f t="shared" si="15"/>
        <v/>
      </c>
      <c r="AA173" s="140" t="str">
        <f t="shared" si="16"/>
        <v/>
      </c>
      <c r="AB173" s="213" t="str">
        <f t="shared" si="17"/>
        <v/>
      </c>
    </row>
    <row r="174" spans="1:28" ht="15.75" customHeight="1">
      <c r="A174" s="212" t="str">
        <f>IF(ISBLANK('Database (LECTURE-RES-PRAC)'!A171),"",'Database (LECTURE-RES-PRAC)'!A171)</f>
        <v/>
      </c>
      <c r="B174" s="213" t="str">
        <f>IF(ISBLANK('Database (LECTURE-RES-PRAC)'!B171),"",'Database (LECTURE-RES-PRAC)'!B171)</f>
        <v/>
      </c>
      <c r="C174" s="134" t="str">
        <f>IF(B174&lt;&gt;"",'Database (LECTURE-RES-PRAC)'!AH171, "")</f>
        <v/>
      </c>
      <c r="D174" s="135" t="str">
        <f t="shared" si="1"/>
        <v/>
      </c>
      <c r="E174" s="134" t="str">
        <f>IF(B174&lt;&gt;"",'Database (LECTURE-RES-PRAC)'!AI171,"")</f>
        <v/>
      </c>
      <c r="F174" s="136" t="str">
        <f t="shared" si="2"/>
        <v/>
      </c>
      <c r="G174" s="137" t="str">
        <f t="shared" si="3"/>
        <v/>
      </c>
      <c r="H174" s="207" t="str">
        <f>IF(B174&lt;&gt;"",IF(B$5="LECTURE",'Exam (LECTURE ONLY)'!N176,IF(B$5="PRACTICUM",OUTPUT!N176,IF(B$5="RESEARCH",OUTPUT!N176,IF(B$5="STUDENT FORMATION",OUTPUT!N176,"")))),"")</f>
        <v/>
      </c>
      <c r="I174" s="137" t="str">
        <f t="shared" si="4"/>
        <v/>
      </c>
      <c r="J174" s="138" t="str">
        <f t="shared" si="5"/>
        <v/>
      </c>
      <c r="K174" s="214" t="str">
        <f>IF(B174&lt;&gt;"",'Database (LECTURE-RES-PRAC)'!BN171, "")</f>
        <v/>
      </c>
      <c r="L174" s="136" t="str">
        <f t="shared" si="6"/>
        <v/>
      </c>
      <c r="M174" s="214" t="str">
        <f>IF(B174&lt;&gt;"",'Database (LECTURE-RES-PRAC)'!BO171, "")</f>
        <v/>
      </c>
      <c r="N174" s="136" t="str">
        <f t="shared" si="7"/>
        <v/>
      </c>
      <c r="O174" s="137" t="str">
        <f t="shared" si="8"/>
        <v/>
      </c>
      <c r="P174" s="207" t="str">
        <f>IF(B174&lt;&gt;"",IF(B$5="LECTURE",'Exam (LECTURE ONLY)'!Y176,IF(B$5="PRACTICUM",OUTPUT!Z176,IF(B$5="RESEARCH",OUTPUT!Z176,IF(B$5="STUDENT FORMATION",OUTPUT!Z176,"")))),"")</f>
        <v/>
      </c>
      <c r="Q174" s="137" t="str">
        <f t="shared" si="9"/>
        <v/>
      </c>
      <c r="R174" s="138" t="str">
        <f t="shared" si="10"/>
        <v/>
      </c>
      <c r="S174" s="214" t="str">
        <f>IF(B174&lt;&gt;"",'Database (LECTURE-RES-PRAC)'!CT171, "")</f>
        <v/>
      </c>
      <c r="T174" s="136" t="str">
        <f t="shared" si="11"/>
        <v/>
      </c>
      <c r="U174" s="214" t="str">
        <f>IF(B174&lt;&gt;"",'Database (LECTURE-RES-PRAC)'!CU171, "")</f>
        <v/>
      </c>
      <c r="V174" s="136" t="str">
        <f t="shared" si="12"/>
        <v/>
      </c>
      <c r="W174" s="137" t="str">
        <f t="shared" si="13"/>
        <v/>
      </c>
      <c r="X174" s="207" t="str">
        <f>IF(B174&lt;&gt;"",IF(B$5="LECTURE",'Exam (LECTURE ONLY)'!AJ176,IF(B$5="PRACTICUM",OUTPUT!AJ176,IF(B$5="RESEARCH",OUTPUT!AJ176,IF(B$5="STUDENT FORMATION",OUTPUT!AJ176,"")))),"")</f>
        <v/>
      </c>
      <c r="Y174" s="137" t="str">
        <f t="shared" si="14"/>
        <v/>
      </c>
      <c r="Z174" s="139" t="str">
        <f t="shared" si="15"/>
        <v/>
      </c>
      <c r="AA174" s="140" t="str">
        <f t="shared" si="16"/>
        <v/>
      </c>
      <c r="AB174" s="213" t="str">
        <f t="shared" si="17"/>
        <v/>
      </c>
    </row>
    <row r="175" spans="1:28" ht="15.75" customHeight="1">
      <c r="A175" s="118" t="str">
        <f>IF(ISBLANK('Database (LECTURE-RES-PRAC)'!A172),"",'Database (LECTURE-RES-PRAC)'!A172)</f>
        <v/>
      </c>
      <c r="B175" s="119" t="str">
        <f>IF(ISBLANK('Database (LECTURE-RES-PRAC)'!B172),"",'Database (LECTURE-RES-PRAC)'!B172)</f>
        <v/>
      </c>
      <c r="C175" s="134" t="str">
        <f>IF(B175&lt;&gt;"",'Database (LECTURE-RES-PRAC)'!AH172, "")</f>
        <v/>
      </c>
      <c r="D175" s="135" t="str">
        <f t="shared" si="1"/>
        <v/>
      </c>
      <c r="E175" s="134" t="str">
        <f>IF(B175&lt;&gt;"",'Database (LECTURE-RES-PRAC)'!AI172,"")</f>
        <v/>
      </c>
      <c r="F175" s="136" t="str">
        <f t="shared" si="2"/>
        <v/>
      </c>
      <c r="G175" s="137" t="str">
        <f t="shared" si="3"/>
        <v/>
      </c>
      <c r="H175" s="207" t="str">
        <f>IF(B175&lt;&gt;"",IF(B$5="LECTURE",'Exam (LECTURE ONLY)'!N177,IF(B$5="PRACTICUM",OUTPUT!N177,IF(B$5="RESEARCH",OUTPUT!N177,IF(B$5="STUDENT FORMATION",OUTPUT!N177,"")))),"")</f>
        <v/>
      </c>
      <c r="I175" s="137" t="str">
        <f t="shared" si="4"/>
        <v/>
      </c>
      <c r="J175" s="138" t="str">
        <f t="shared" si="5"/>
        <v/>
      </c>
      <c r="K175" s="214" t="str">
        <f>IF(B175&lt;&gt;"",'Database (LECTURE-RES-PRAC)'!BN172, "")</f>
        <v/>
      </c>
      <c r="L175" s="136" t="str">
        <f t="shared" si="6"/>
        <v/>
      </c>
      <c r="M175" s="214" t="str">
        <f>IF(B175&lt;&gt;"",'Database (LECTURE-RES-PRAC)'!BO172, "")</f>
        <v/>
      </c>
      <c r="N175" s="136" t="str">
        <f t="shared" si="7"/>
        <v/>
      </c>
      <c r="O175" s="137" t="str">
        <f t="shared" si="8"/>
        <v/>
      </c>
      <c r="P175" s="207" t="str">
        <f>IF(B175&lt;&gt;"",IF(B$5="LECTURE",'Exam (LECTURE ONLY)'!Y177,IF(B$5="PRACTICUM",OUTPUT!Z177,IF(B$5="RESEARCH",OUTPUT!Z177,IF(B$5="STUDENT FORMATION",OUTPUT!Z177,"")))),"")</f>
        <v/>
      </c>
      <c r="Q175" s="137" t="str">
        <f t="shared" si="9"/>
        <v/>
      </c>
      <c r="R175" s="138" t="str">
        <f t="shared" si="10"/>
        <v/>
      </c>
      <c r="S175" s="214" t="str">
        <f>IF(B175&lt;&gt;"",'Database (LECTURE-RES-PRAC)'!CT172, "")</f>
        <v/>
      </c>
      <c r="T175" s="136" t="str">
        <f t="shared" si="11"/>
        <v/>
      </c>
      <c r="U175" s="214" t="str">
        <f>IF(B175&lt;&gt;"",'Database (LECTURE-RES-PRAC)'!CU172, "")</f>
        <v/>
      </c>
      <c r="V175" s="136" t="str">
        <f t="shared" si="12"/>
        <v/>
      </c>
      <c r="W175" s="137" t="str">
        <f t="shared" si="13"/>
        <v/>
      </c>
      <c r="X175" s="207" t="str">
        <f>IF(B175&lt;&gt;"",IF(B$5="LECTURE",'Exam (LECTURE ONLY)'!AJ177,IF(B$5="PRACTICUM",OUTPUT!AJ177,IF(B$5="RESEARCH",OUTPUT!AJ177,IF(B$5="STUDENT FORMATION",OUTPUT!AJ177,"")))),"")</f>
        <v/>
      </c>
      <c r="Y175" s="137" t="str">
        <f t="shared" si="14"/>
        <v/>
      </c>
      <c r="Z175" s="139" t="str">
        <f t="shared" si="15"/>
        <v/>
      </c>
      <c r="AA175" s="140" t="str">
        <f t="shared" si="16"/>
        <v/>
      </c>
      <c r="AB175" s="213" t="str">
        <f t="shared" si="17"/>
        <v/>
      </c>
    </row>
    <row r="176" spans="1:28" ht="15.75" customHeight="1">
      <c r="A176" s="212" t="str">
        <f>IF(ISBLANK('Database (LECTURE-RES-PRAC)'!A173),"",'Database (LECTURE-RES-PRAC)'!A173)</f>
        <v/>
      </c>
      <c r="B176" s="213" t="str">
        <f>IF(ISBLANK('Database (LECTURE-RES-PRAC)'!B173),"",'Database (LECTURE-RES-PRAC)'!B173)</f>
        <v/>
      </c>
      <c r="C176" s="134" t="str">
        <f>IF(B176&lt;&gt;"",'Database (LECTURE-RES-PRAC)'!AH173, "")</f>
        <v/>
      </c>
      <c r="D176" s="135" t="str">
        <f t="shared" si="1"/>
        <v/>
      </c>
      <c r="E176" s="134" t="str">
        <f>IF(B176&lt;&gt;"",'Database (LECTURE-RES-PRAC)'!AI173,"")</f>
        <v/>
      </c>
      <c r="F176" s="136" t="str">
        <f t="shared" si="2"/>
        <v/>
      </c>
      <c r="G176" s="137" t="str">
        <f t="shared" si="3"/>
        <v/>
      </c>
      <c r="H176" s="207" t="str">
        <f>IF(B176&lt;&gt;"",IF(B$5="LECTURE",'Exam (LECTURE ONLY)'!N178,IF(B$5="PRACTICUM",OUTPUT!N178,IF(B$5="RESEARCH",OUTPUT!N178,IF(B$5="STUDENT FORMATION",OUTPUT!N178,"")))),"")</f>
        <v/>
      </c>
      <c r="I176" s="137" t="str">
        <f t="shared" si="4"/>
        <v/>
      </c>
      <c r="J176" s="138" t="str">
        <f t="shared" si="5"/>
        <v/>
      </c>
      <c r="K176" s="214" t="str">
        <f>IF(B176&lt;&gt;"",'Database (LECTURE-RES-PRAC)'!BN173, "")</f>
        <v/>
      </c>
      <c r="L176" s="136" t="str">
        <f t="shared" si="6"/>
        <v/>
      </c>
      <c r="M176" s="214" t="str">
        <f>IF(B176&lt;&gt;"",'Database (LECTURE-RES-PRAC)'!BO173, "")</f>
        <v/>
      </c>
      <c r="N176" s="136" t="str">
        <f t="shared" si="7"/>
        <v/>
      </c>
      <c r="O176" s="137" t="str">
        <f t="shared" si="8"/>
        <v/>
      </c>
      <c r="P176" s="207" t="str">
        <f>IF(B176&lt;&gt;"",IF(B$5="LECTURE",'Exam (LECTURE ONLY)'!Y178,IF(B$5="PRACTICUM",OUTPUT!Z178,IF(B$5="RESEARCH",OUTPUT!Z178,IF(B$5="STUDENT FORMATION",OUTPUT!Z178,"")))),"")</f>
        <v/>
      </c>
      <c r="Q176" s="137" t="str">
        <f t="shared" si="9"/>
        <v/>
      </c>
      <c r="R176" s="138" t="str">
        <f t="shared" si="10"/>
        <v/>
      </c>
      <c r="S176" s="214" t="str">
        <f>IF(B176&lt;&gt;"",'Database (LECTURE-RES-PRAC)'!CT173, "")</f>
        <v/>
      </c>
      <c r="T176" s="136" t="str">
        <f t="shared" si="11"/>
        <v/>
      </c>
      <c r="U176" s="214" t="str">
        <f>IF(B176&lt;&gt;"",'Database (LECTURE-RES-PRAC)'!CU173, "")</f>
        <v/>
      </c>
      <c r="V176" s="136" t="str">
        <f t="shared" si="12"/>
        <v/>
      </c>
      <c r="W176" s="137" t="str">
        <f t="shared" si="13"/>
        <v/>
      </c>
      <c r="X176" s="207" t="str">
        <f>IF(B176&lt;&gt;"",IF(B$5="LECTURE",'Exam (LECTURE ONLY)'!AJ178,IF(B$5="PRACTICUM",OUTPUT!AJ178,IF(B$5="RESEARCH",OUTPUT!AJ178,IF(B$5="STUDENT FORMATION",OUTPUT!AJ178,"")))),"")</f>
        <v/>
      </c>
      <c r="Y176" s="137" t="str">
        <f t="shared" si="14"/>
        <v/>
      </c>
      <c r="Z176" s="139" t="str">
        <f t="shared" si="15"/>
        <v/>
      </c>
      <c r="AA176" s="140" t="str">
        <f t="shared" si="16"/>
        <v/>
      </c>
      <c r="AB176" s="213" t="str">
        <f t="shared" si="17"/>
        <v/>
      </c>
    </row>
    <row r="177" spans="1:28" ht="15.75" customHeight="1">
      <c r="A177" s="118" t="str">
        <f>IF(ISBLANK('Database (LECTURE-RES-PRAC)'!A174),"",'Database (LECTURE-RES-PRAC)'!A174)</f>
        <v/>
      </c>
      <c r="B177" s="119" t="str">
        <f>IF(ISBLANK('Database (LECTURE-RES-PRAC)'!B174),"",'Database (LECTURE-RES-PRAC)'!B174)</f>
        <v/>
      </c>
      <c r="C177" s="134" t="str">
        <f>IF(B177&lt;&gt;"",'Database (LECTURE-RES-PRAC)'!AH174, "")</f>
        <v/>
      </c>
      <c r="D177" s="135" t="str">
        <f t="shared" si="1"/>
        <v/>
      </c>
      <c r="E177" s="134" t="str">
        <f>IF(B177&lt;&gt;"",'Database (LECTURE-RES-PRAC)'!AI174,"")</f>
        <v/>
      </c>
      <c r="F177" s="136" t="str">
        <f t="shared" si="2"/>
        <v/>
      </c>
      <c r="G177" s="137" t="str">
        <f t="shared" si="3"/>
        <v/>
      </c>
      <c r="H177" s="207" t="str">
        <f>IF(B177&lt;&gt;"",IF(B$5="LECTURE",'Exam (LECTURE ONLY)'!N179,IF(B$5="PRACTICUM",OUTPUT!N179,IF(B$5="RESEARCH",OUTPUT!N179,IF(B$5="STUDENT FORMATION",OUTPUT!N179,"")))),"")</f>
        <v/>
      </c>
      <c r="I177" s="137" t="str">
        <f t="shared" si="4"/>
        <v/>
      </c>
      <c r="J177" s="138" t="str">
        <f t="shared" si="5"/>
        <v/>
      </c>
      <c r="K177" s="214" t="str">
        <f>IF(B177&lt;&gt;"",'Database (LECTURE-RES-PRAC)'!BN174, "")</f>
        <v/>
      </c>
      <c r="L177" s="136" t="str">
        <f t="shared" si="6"/>
        <v/>
      </c>
      <c r="M177" s="214" t="str">
        <f>IF(B177&lt;&gt;"",'Database (LECTURE-RES-PRAC)'!BO174, "")</f>
        <v/>
      </c>
      <c r="N177" s="136" t="str">
        <f t="shared" si="7"/>
        <v/>
      </c>
      <c r="O177" s="137" t="str">
        <f t="shared" si="8"/>
        <v/>
      </c>
      <c r="P177" s="207" t="str">
        <f>IF(B177&lt;&gt;"",IF(B$5="LECTURE",'Exam (LECTURE ONLY)'!Y179,IF(B$5="PRACTICUM",OUTPUT!Z179,IF(B$5="RESEARCH",OUTPUT!Z179,IF(B$5="STUDENT FORMATION",OUTPUT!Z179,"")))),"")</f>
        <v/>
      </c>
      <c r="Q177" s="137" t="str">
        <f t="shared" si="9"/>
        <v/>
      </c>
      <c r="R177" s="138" t="str">
        <f t="shared" si="10"/>
        <v/>
      </c>
      <c r="S177" s="214" t="str">
        <f>IF(B177&lt;&gt;"",'Database (LECTURE-RES-PRAC)'!CT174, "")</f>
        <v/>
      </c>
      <c r="T177" s="136" t="str">
        <f t="shared" si="11"/>
        <v/>
      </c>
      <c r="U177" s="214" t="str">
        <f>IF(B177&lt;&gt;"",'Database (LECTURE-RES-PRAC)'!CU174, "")</f>
        <v/>
      </c>
      <c r="V177" s="136" t="str">
        <f t="shared" si="12"/>
        <v/>
      </c>
      <c r="W177" s="137" t="str">
        <f t="shared" si="13"/>
        <v/>
      </c>
      <c r="X177" s="207" t="str">
        <f>IF(B177&lt;&gt;"",IF(B$5="LECTURE",'Exam (LECTURE ONLY)'!AJ179,IF(B$5="PRACTICUM",OUTPUT!AJ179,IF(B$5="RESEARCH",OUTPUT!AJ179,IF(B$5="STUDENT FORMATION",OUTPUT!AJ179,"")))),"")</f>
        <v/>
      </c>
      <c r="Y177" s="137" t="str">
        <f t="shared" si="14"/>
        <v/>
      </c>
      <c r="Z177" s="139" t="str">
        <f t="shared" si="15"/>
        <v/>
      </c>
      <c r="AA177" s="140" t="str">
        <f t="shared" si="16"/>
        <v/>
      </c>
      <c r="AB177" s="213" t="str">
        <f t="shared" si="17"/>
        <v/>
      </c>
    </row>
    <row r="178" spans="1:28" ht="15.75" customHeight="1">
      <c r="A178" s="212" t="str">
        <f>IF(ISBLANK('Database (LECTURE-RES-PRAC)'!A175),"",'Database (LECTURE-RES-PRAC)'!A175)</f>
        <v/>
      </c>
      <c r="B178" s="213" t="str">
        <f>IF(ISBLANK('Database (LECTURE-RES-PRAC)'!B175),"",'Database (LECTURE-RES-PRAC)'!B175)</f>
        <v/>
      </c>
      <c r="C178" s="134" t="str">
        <f>IF(B178&lt;&gt;"",'Database (LECTURE-RES-PRAC)'!AH175, "")</f>
        <v/>
      </c>
      <c r="D178" s="135" t="str">
        <f t="shared" si="1"/>
        <v/>
      </c>
      <c r="E178" s="134" t="str">
        <f>IF(B178&lt;&gt;"",'Database (LECTURE-RES-PRAC)'!AI175,"")</f>
        <v/>
      </c>
      <c r="F178" s="136" t="str">
        <f t="shared" si="2"/>
        <v/>
      </c>
      <c r="G178" s="137" t="str">
        <f t="shared" si="3"/>
        <v/>
      </c>
      <c r="H178" s="207" t="str">
        <f>IF(B178&lt;&gt;"",IF(B$5="LECTURE",'Exam (LECTURE ONLY)'!N180,IF(B$5="PRACTICUM",OUTPUT!N180,IF(B$5="RESEARCH",OUTPUT!N180,IF(B$5="STUDENT FORMATION",OUTPUT!N180,"")))),"")</f>
        <v/>
      </c>
      <c r="I178" s="137" t="str">
        <f t="shared" si="4"/>
        <v/>
      </c>
      <c r="J178" s="138" t="str">
        <f t="shared" si="5"/>
        <v/>
      </c>
      <c r="K178" s="214" t="str">
        <f>IF(B178&lt;&gt;"",'Database (LECTURE-RES-PRAC)'!BN175, "")</f>
        <v/>
      </c>
      <c r="L178" s="136" t="str">
        <f t="shared" si="6"/>
        <v/>
      </c>
      <c r="M178" s="214" t="str">
        <f>IF(B178&lt;&gt;"",'Database (LECTURE-RES-PRAC)'!BO175, "")</f>
        <v/>
      </c>
      <c r="N178" s="136" t="str">
        <f t="shared" si="7"/>
        <v/>
      </c>
      <c r="O178" s="137" t="str">
        <f t="shared" si="8"/>
        <v/>
      </c>
      <c r="P178" s="207" t="str">
        <f>IF(B178&lt;&gt;"",IF(B$5="LECTURE",'Exam (LECTURE ONLY)'!Y180,IF(B$5="PRACTICUM",OUTPUT!Z180,IF(B$5="RESEARCH",OUTPUT!Z180,IF(B$5="STUDENT FORMATION",OUTPUT!Z180,"")))),"")</f>
        <v/>
      </c>
      <c r="Q178" s="137" t="str">
        <f t="shared" si="9"/>
        <v/>
      </c>
      <c r="R178" s="138" t="str">
        <f t="shared" si="10"/>
        <v/>
      </c>
      <c r="S178" s="214" t="str">
        <f>IF(B178&lt;&gt;"",'Database (LECTURE-RES-PRAC)'!CT175, "")</f>
        <v/>
      </c>
      <c r="T178" s="136" t="str">
        <f t="shared" si="11"/>
        <v/>
      </c>
      <c r="U178" s="214" t="str">
        <f>IF(B178&lt;&gt;"",'Database (LECTURE-RES-PRAC)'!CU175, "")</f>
        <v/>
      </c>
      <c r="V178" s="136" t="str">
        <f t="shared" si="12"/>
        <v/>
      </c>
      <c r="W178" s="137" t="str">
        <f t="shared" si="13"/>
        <v/>
      </c>
      <c r="X178" s="207" t="str">
        <f>IF(B178&lt;&gt;"",IF(B$5="LECTURE",'Exam (LECTURE ONLY)'!AJ180,IF(B$5="PRACTICUM",OUTPUT!AJ180,IF(B$5="RESEARCH",OUTPUT!AJ180,IF(B$5="STUDENT FORMATION",OUTPUT!AJ180,"")))),"")</f>
        <v/>
      </c>
      <c r="Y178" s="137" t="str">
        <f t="shared" si="14"/>
        <v/>
      </c>
      <c r="Z178" s="139" t="str">
        <f t="shared" si="15"/>
        <v/>
      </c>
      <c r="AA178" s="140" t="str">
        <f t="shared" si="16"/>
        <v/>
      </c>
      <c r="AB178" s="213" t="str">
        <f t="shared" si="17"/>
        <v/>
      </c>
    </row>
    <row r="179" spans="1:28" ht="15.75" customHeight="1">
      <c r="A179" s="118" t="str">
        <f>IF(ISBLANK('Database (LECTURE-RES-PRAC)'!A176),"",'Database (LECTURE-RES-PRAC)'!A176)</f>
        <v/>
      </c>
      <c r="B179" s="119" t="str">
        <f>IF(ISBLANK('Database (LECTURE-RES-PRAC)'!B176),"",'Database (LECTURE-RES-PRAC)'!B176)</f>
        <v/>
      </c>
      <c r="C179" s="134" t="str">
        <f>IF(B179&lt;&gt;"",'Database (LECTURE-RES-PRAC)'!AH176, "")</f>
        <v/>
      </c>
      <c r="D179" s="135" t="str">
        <f t="shared" si="1"/>
        <v/>
      </c>
      <c r="E179" s="134" t="str">
        <f>IF(B179&lt;&gt;"",'Database (LECTURE-RES-PRAC)'!AI176,"")</f>
        <v/>
      </c>
      <c r="F179" s="136" t="str">
        <f t="shared" si="2"/>
        <v/>
      </c>
      <c r="G179" s="137" t="str">
        <f t="shared" si="3"/>
        <v/>
      </c>
      <c r="H179" s="207" t="str">
        <f>IF(B179&lt;&gt;"",IF(B$5="LECTURE",'Exam (LECTURE ONLY)'!N181,IF(B$5="PRACTICUM",OUTPUT!N181,IF(B$5="RESEARCH",OUTPUT!N181,IF(B$5="STUDENT FORMATION",OUTPUT!N181,"")))),"")</f>
        <v/>
      </c>
      <c r="I179" s="137" t="str">
        <f t="shared" si="4"/>
        <v/>
      </c>
      <c r="J179" s="138" t="str">
        <f t="shared" si="5"/>
        <v/>
      </c>
      <c r="K179" s="214" t="str">
        <f>IF(B179&lt;&gt;"",'Database (LECTURE-RES-PRAC)'!BN176, "")</f>
        <v/>
      </c>
      <c r="L179" s="136" t="str">
        <f t="shared" si="6"/>
        <v/>
      </c>
      <c r="M179" s="214" t="str">
        <f>IF(B179&lt;&gt;"",'Database (LECTURE-RES-PRAC)'!BO176, "")</f>
        <v/>
      </c>
      <c r="N179" s="136" t="str">
        <f t="shared" si="7"/>
        <v/>
      </c>
      <c r="O179" s="137" t="str">
        <f t="shared" si="8"/>
        <v/>
      </c>
      <c r="P179" s="207" t="str">
        <f>IF(B179&lt;&gt;"",IF(B$5="LECTURE",'Exam (LECTURE ONLY)'!Y181,IF(B$5="PRACTICUM",OUTPUT!Z181,IF(B$5="RESEARCH",OUTPUT!Z181,IF(B$5="STUDENT FORMATION",OUTPUT!Z181,"")))),"")</f>
        <v/>
      </c>
      <c r="Q179" s="137" t="str">
        <f t="shared" si="9"/>
        <v/>
      </c>
      <c r="R179" s="138" t="str">
        <f t="shared" si="10"/>
        <v/>
      </c>
      <c r="S179" s="214" t="str">
        <f>IF(B179&lt;&gt;"",'Database (LECTURE-RES-PRAC)'!CT176, "")</f>
        <v/>
      </c>
      <c r="T179" s="136" t="str">
        <f t="shared" si="11"/>
        <v/>
      </c>
      <c r="U179" s="214" t="str">
        <f>IF(B179&lt;&gt;"",'Database (LECTURE-RES-PRAC)'!CU176, "")</f>
        <v/>
      </c>
      <c r="V179" s="136" t="str">
        <f t="shared" si="12"/>
        <v/>
      </c>
      <c r="W179" s="137" t="str">
        <f t="shared" si="13"/>
        <v/>
      </c>
      <c r="X179" s="207" t="str">
        <f>IF(B179&lt;&gt;"",IF(B$5="LECTURE",'Exam (LECTURE ONLY)'!AJ181,IF(B$5="PRACTICUM",OUTPUT!AJ181,IF(B$5="RESEARCH",OUTPUT!AJ181,IF(B$5="STUDENT FORMATION",OUTPUT!AJ181,"")))),"")</f>
        <v/>
      </c>
      <c r="Y179" s="137" t="str">
        <f t="shared" si="14"/>
        <v/>
      </c>
      <c r="Z179" s="139" t="str">
        <f t="shared" si="15"/>
        <v/>
      </c>
      <c r="AA179" s="140" t="str">
        <f t="shared" si="16"/>
        <v/>
      </c>
      <c r="AB179" s="213" t="str">
        <f t="shared" si="17"/>
        <v/>
      </c>
    </row>
    <row r="180" spans="1:28" ht="15.75" customHeight="1">
      <c r="A180" s="212" t="str">
        <f>IF(ISBLANK('Database (LECTURE-RES-PRAC)'!A177),"",'Database (LECTURE-RES-PRAC)'!A177)</f>
        <v/>
      </c>
      <c r="B180" s="213" t="str">
        <f>IF(ISBLANK('Database (LECTURE-RES-PRAC)'!B177),"",'Database (LECTURE-RES-PRAC)'!B177)</f>
        <v/>
      </c>
      <c r="C180" s="134" t="str">
        <f>IF(B180&lt;&gt;"",'Database (LECTURE-RES-PRAC)'!AH177, "")</f>
        <v/>
      </c>
      <c r="D180" s="135" t="str">
        <f t="shared" si="1"/>
        <v/>
      </c>
      <c r="E180" s="134" t="str">
        <f>IF(B180&lt;&gt;"",'Database (LECTURE-RES-PRAC)'!AI177,"")</f>
        <v/>
      </c>
      <c r="F180" s="136" t="str">
        <f t="shared" si="2"/>
        <v/>
      </c>
      <c r="G180" s="137" t="str">
        <f t="shared" si="3"/>
        <v/>
      </c>
      <c r="H180" s="207" t="str">
        <f>IF(B180&lt;&gt;"",IF(B$5="LECTURE",'Exam (LECTURE ONLY)'!N182,IF(B$5="PRACTICUM",OUTPUT!N182,IF(B$5="RESEARCH",OUTPUT!N182,IF(B$5="STUDENT FORMATION",OUTPUT!N182,"")))),"")</f>
        <v/>
      </c>
      <c r="I180" s="137" t="str">
        <f t="shared" si="4"/>
        <v/>
      </c>
      <c r="J180" s="138" t="str">
        <f t="shared" si="5"/>
        <v/>
      </c>
      <c r="K180" s="214" t="str">
        <f>IF(B180&lt;&gt;"",'Database (LECTURE-RES-PRAC)'!BN177, "")</f>
        <v/>
      </c>
      <c r="L180" s="136" t="str">
        <f t="shared" si="6"/>
        <v/>
      </c>
      <c r="M180" s="214" t="str">
        <f>IF(B180&lt;&gt;"",'Database (LECTURE-RES-PRAC)'!BO177, "")</f>
        <v/>
      </c>
      <c r="N180" s="136" t="str">
        <f t="shared" si="7"/>
        <v/>
      </c>
      <c r="O180" s="137" t="str">
        <f t="shared" si="8"/>
        <v/>
      </c>
      <c r="P180" s="207" t="str">
        <f>IF(B180&lt;&gt;"",IF(B$5="LECTURE",'Exam (LECTURE ONLY)'!Y182,IF(B$5="PRACTICUM",OUTPUT!Z182,IF(B$5="RESEARCH",OUTPUT!Z182,IF(B$5="STUDENT FORMATION",OUTPUT!Z182,"")))),"")</f>
        <v/>
      </c>
      <c r="Q180" s="137" t="str">
        <f t="shared" si="9"/>
        <v/>
      </c>
      <c r="R180" s="138" t="str">
        <f t="shared" si="10"/>
        <v/>
      </c>
      <c r="S180" s="214" t="str">
        <f>IF(B180&lt;&gt;"",'Database (LECTURE-RES-PRAC)'!CT177, "")</f>
        <v/>
      </c>
      <c r="T180" s="136" t="str">
        <f t="shared" si="11"/>
        <v/>
      </c>
      <c r="U180" s="214" t="str">
        <f>IF(B180&lt;&gt;"",'Database (LECTURE-RES-PRAC)'!CU177, "")</f>
        <v/>
      </c>
      <c r="V180" s="136" t="str">
        <f t="shared" si="12"/>
        <v/>
      </c>
      <c r="W180" s="137" t="str">
        <f t="shared" si="13"/>
        <v/>
      </c>
      <c r="X180" s="207" t="str">
        <f>IF(B180&lt;&gt;"",IF(B$5="LECTURE",'Exam (LECTURE ONLY)'!AJ182,IF(B$5="PRACTICUM",OUTPUT!AJ182,IF(B$5="RESEARCH",OUTPUT!AJ182,IF(B$5="STUDENT FORMATION",OUTPUT!AJ182,"")))),"")</f>
        <v/>
      </c>
      <c r="Y180" s="137" t="str">
        <f t="shared" si="14"/>
        <v/>
      </c>
      <c r="Z180" s="139" t="str">
        <f t="shared" si="15"/>
        <v/>
      </c>
      <c r="AA180" s="140" t="str">
        <f t="shared" si="16"/>
        <v/>
      </c>
      <c r="AB180" s="213" t="str">
        <f t="shared" si="17"/>
        <v/>
      </c>
    </row>
    <row r="181" spans="1:28" ht="15.75" customHeight="1">
      <c r="A181" s="118" t="str">
        <f>IF(ISBLANK('Database (LECTURE-RES-PRAC)'!A178),"",'Database (LECTURE-RES-PRAC)'!A178)</f>
        <v/>
      </c>
      <c r="B181" s="119" t="str">
        <f>IF(ISBLANK('Database (LECTURE-RES-PRAC)'!B178),"",'Database (LECTURE-RES-PRAC)'!B178)</f>
        <v/>
      </c>
      <c r="C181" s="134" t="str">
        <f>IF(B181&lt;&gt;"",'Database (LECTURE-RES-PRAC)'!AH178, "")</f>
        <v/>
      </c>
      <c r="D181" s="135" t="str">
        <f t="shared" si="1"/>
        <v/>
      </c>
      <c r="E181" s="134" t="str">
        <f>IF(B181&lt;&gt;"",'Database (LECTURE-RES-PRAC)'!AI178,"")</f>
        <v/>
      </c>
      <c r="F181" s="136" t="str">
        <f t="shared" si="2"/>
        <v/>
      </c>
      <c r="G181" s="137" t="str">
        <f t="shared" si="3"/>
        <v/>
      </c>
      <c r="H181" s="207" t="str">
        <f>IF(B181&lt;&gt;"",IF(B$5="LECTURE",'Exam (LECTURE ONLY)'!N183,IF(B$5="PRACTICUM",OUTPUT!N183,IF(B$5="RESEARCH",OUTPUT!N183,IF(B$5="STUDENT FORMATION",OUTPUT!N183,"")))),"")</f>
        <v/>
      </c>
      <c r="I181" s="137" t="str">
        <f t="shared" si="4"/>
        <v/>
      </c>
      <c r="J181" s="138" t="str">
        <f t="shared" si="5"/>
        <v/>
      </c>
      <c r="K181" s="214" t="str">
        <f>IF(B181&lt;&gt;"",'Database (LECTURE-RES-PRAC)'!BN178, "")</f>
        <v/>
      </c>
      <c r="L181" s="136" t="str">
        <f t="shared" si="6"/>
        <v/>
      </c>
      <c r="M181" s="214" t="str">
        <f>IF(B181&lt;&gt;"",'Database (LECTURE-RES-PRAC)'!BO178, "")</f>
        <v/>
      </c>
      <c r="N181" s="136" t="str">
        <f t="shared" si="7"/>
        <v/>
      </c>
      <c r="O181" s="137" t="str">
        <f t="shared" si="8"/>
        <v/>
      </c>
      <c r="P181" s="207" t="str">
        <f>IF(B181&lt;&gt;"",IF(B$5="LECTURE",'Exam (LECTURE ONLY)'!Y183,IF(B$5="PRACTICUM",OUTPUT!Z183,IF(B$5="RESEARCH",OUTPUT!Z183,IF(B$5="STUDENT FORMATION",OUTPUT!Z183,"")))),"")</f>
        <v/>
      </c>
      <c r="Q181" s="137" t="str">
        <f t="shared" si="9"/>
        <v/>
      </c>
      <c r="R181" s="138" t="str">
        <f t="shared" si="10"/>
        <v/>
      </c>
      <c r="S181" s="214" t="str">
        <f>IF(B181&lt;&gt;"",'Database (LECTURE-RES-PRAC)'!CT178, "")</f>
        <v/>
      </c>
      <c r="T181" s="136" t="str">
        <f t="shared" si="11"/>
        <v/>
      </c>
      <c r="U181" s="214" t="str">
        <f>IF(B181&lt;&gt;"",'Database (LECTURE-RES-PRAC)'!CU178, "")</f>
        <v/>
      </c>
      <c r="V181" s="136" t="str">
        <f t="shared" si="12"/>
        <v/>
      </c>
      <c r="W181" s="137" t="str">
        <f t="shared" si="13"/>
        <v/>
      </c>
      <c r="X181" s="207" t="str">
        <f>IF(B181&lt;&gt;"",IF(B$5="LECTURE",'Exam (LECTURE ONLY)'!AJ183,IF(B$5="PRACTICUM",OUTPUT!AJ183,IF(B$5="RESEARCH",OUTPUT!AJ183,IF(B$5="STUDENT FORMATION",OUTPUT!AJ183,"")))),"")</f>
        <v/>
      </c>
      <c r="Y181" s="137" t="str">
        <f t="shared" si="14"/>
        <v/>
      </c>
      <c r="Z181" s="139" t="str">
        <f t="shared" si="15"/>
        <v/>
      </c>
      <c r="AA181" s="140" t="str">
        <f t="shared" si="16"/>
        <v/>
      </c>
      <c r="AB181" s="213" t="str">
        <f t="shared" si="17"/>
        <v/>
      </c>
    </row>
    <row r="182" spans="1:28" ht="15.75" customHeight="1">
      <c r="A182" s="212" t="str">
        <f>IF(ISBLANK('Database (LECTURE-RES-PRAC)'!A179),"",'Database (LECTURE-RES-PRAC)'!A179)</f>
        <v/>
      </c>
      <c r="B182" s="213" t="str">
        <f>IF(ISBLANK('Database (LECTURE-RES-PRAC)'!B179),"",'Database (LECTURE-RES-PRAC)'!B179)</f>
        <v/>
      </c>
      <c r="C182" s="134" t="str">
        <f>IF(B182&lt;&gt;"",'Database (LECTURE-RES-PRAC)'!AH179, "")</f>
        <v/>
      </c>
      <c r="D182" s="135" t="str">
        <f t="shared" si="1"/>
        <v/>
      </c>
      <c r="E182" s="134" t="str">
        <f>IF(B182&lt;&gt;"",'Database (LECTURE-RES-PRAC)'!AI179,"")</f>
        <v/>
      </c>
      <c r="F182" s="136" t="str">
        <f t="shared" si="2"/>
        <v/>
      </c>
      <c r="G182" s="137" t="str">
        <f t="shared" si="3"/>
        <v/>
      </c>
      <c r="H182" s="207" t="str">
        <f>IF(B182&lt;&gt;"",IF(B$5="LECTURE",'Exam (LECTURE ONLY)'!N184,IF(B$5="PRACTICUM",OUTPUT!N184,IF(B$5="RESEARCH",OUTPUT!N184,IF(B$5="STUDENT FORMATION",OUTPUT!N184,"")))),"")</f>
        <v/>
      </c>
      <c r="I182" s="137" t="str">
        <f t="shared" si="4"/>
        <v/>
      </c>
      <c r="J182" s="138" t="str">
        <f t="shared" si="5"/>
        <v/>
      </c>
      <c r="K182" s="214" t="str">
        <f>IF(B182&lt;&gt;"",'Database (LECTURE-RES-PRAC)'!BN179, "")</f>
        <v/>
      </c>
      <c r="L182" s="136" t="str">
        <f t="shared" si="6"/>
        <v/>
      </c>
      <c r="M182" s="214" t="str">
        <f>IF(B182&lt;&gt;"",'Database (LECTURE-RES-PRAC)'!BO179, "")</f>
        <v/>
      </c>
      <c r="N182" s="136" t="str">
        <f t="shared" si="7"/>
        <v/>
      </c>
      <c r="O182" s="137" t="str">
        <f t="shared" si="8"/>
        <v/>
      </c>
      <c r="P182" s="207" t="str">
        <f>IF(B182&lt;&gt;"",IF(B$5="LECTURE",'Exam (LECTURE ONLY)'!Y184,IF(B$5="PRACTICUM",OUTPUT!Z184,IF(B$5="RESEARCH",OUTPUT!Z184,IF(B$5="STUDENT FORMATION",OUTPUT!Z184,"")))),"")</f>
        <v/>
      </c>
      <c r="Q182" s="137" t="str">
        <f t="shared" si="9"/>
        <v/>
      </c>
      <c r="R182" s="138" t="str">
        <f t="shared" si="10"/>
        <v/>
      </c>
      <c r="S182" s="214" t="str">
        <f>IF(B182&lt;&gt;"",'Database (LECTURE-RES-PRAC)'!CT179, "")</f>
        <v/>
      </c>
      <c r="T182" s="136" t="str">
        <f t="shared" si="11"/>
        <v/>
      </c>
      <c r="U182" s="214" t="str">
        <f>IF(B182&lt;&gt;"",'Database (LECTURE-RES-PRAC)'!CU179, "")</f>
        <v/>
      </c>
      <c r="V182" s="136" t="str">
        <f t="shared" si="12"/>
        <v/>
      </c>
      <c r="W182" s="137" t="str">
        <f t="shared" si="13"/>
        <v/>
      </c>
      <c r="X182" s="207" t="str">
        <f>IF(B182&lt;&gt;"",IF(B$5="LECTURE",'Exam (LECTURE ONLY)'!AJ184,IF(B$5="PRACTICUM",OUTPUT!AJ184,IF(B$5="RESEARCH",OUTPUT!AJ184,IF(B$5="STUDENT FORMATION",OUTPUT!AJ184,"")))),"")</f>
        <v/>
      </c>
      <c r="Y182" s="137" t="str">
        <f t="shared" si="14"/>
        <v/>
      </c>
      <c r="Z182" s="139" t="str">
        <f t="shared" si="15"/>
        <v/>
      </c>
      <c r="AA182" s="140" t="str">
        <f t="shared" si="16"/>
        <v/>
      </c>
      <c r="AB182" s="213" t="str">
        <f t="shared" si="17"/>
        <v/>
      </c>
    </row>
    <row r="183" spans="1:28" ht="15.75" customHeight="1">
      <c r="A183" s="118" t="str">
        <f>IF(ISBLANK('Database (LECTURE-RES-PRAC)'!A180),"",'Database (LECTURE-RES-PRAC)'!A180)</f>
        <v/>
      </c>
      <c r="B183" s="119" t="str">
        <f>IF(ISBLANK('Database (LECTURE-RES-PRAC)'!B180),"",'Database (LECTURE-RES-PRAC)'!B180)</f>
        <v/>
      </c>
      <c r="C183" s="134" t="str">
        <f>IF(B183&lt;&gt;"",'Database (LECTURE-RES-PRAC)'!AH180, "")</f>
        <v/>
      </c>
      <c r="D183" s="135" t="str">
        <f t="shared" si="1"/>
        <v/>
      </c>
      <c r="E183" s="134" t="str">
        <f>IF(B183&lt;&gt;"",'Database (LECTURE-RES-PRAC)'!AI180,"")</f>
        <v/>
      </c>
      <c r="F183" s="136" t="str">
        <f t="shared" si="2"/>
        <v/>
      </c>
      <c r="G183" s="137" t="str">
        <f t="shared" si="3"/>
        <v/>
      </c>
      <c r="H183" s="207" t="str">
        <f>IF(B183&lt;&gt;"",IF(B$5="LECTURE",'Exam (LECTURE ONLY)'!N185,IF(B$5="PRACTICUM",OUTPUT!N185,IF(B$5="RESEARCH",OUTPUT!N185,IF(B$5="STUDENT FORMATION",OUTPUT!N185,"")))),"")</f>
        <v/>
      </c>
      <c r="I183" s="137" t="str">
        <f t="shared" si="4"/>
        <v/>
      </c>
      <c r="J183" s="138" t="str">
        <f t="shared" si="5"/>
        <v/>
      </c>
      <c r="K183" s="214" t="str">
        <f>IF(B183&lt;&gt;"",'Database (LECTURE-RES-PRAC)'!BN180, "")</f>
        <v/>
      </c>
      <c r="L183" s="136" t="str">
        <f t="shared" si="6"/>
        <v/>
      </c>
      <c r="M183" s="214" t="str">
        <f>IF(B183&lt;&gt;"",'Database (LECTURE-RES-PRAC)'!BO180, "")</f>
        <v/>
      </c>
      <c r="N183" s="136" t="str">
        <f t="shared" si="7"/>
        <v/>
      </c>
      <c r="O183" s="137" t="str">
        <f t="shared" si="8"/>
        <v/>
      </c>
      <c r="P183" s="207" t="str">
        <f>IF(B183&lt;&gt;"",IF(B$5="LECTURE",'Exam (LECTURE ONLY)'!Y185,IF(B$5="PRACTICUM",OUTPUT!Z185,IF(B$5="RESEARCH",OUTPUT!Z185,IF(B$5="STUDENT FORMATION",OUTPUT!Z185,"")))),"")</f>
        <v/>
      </c>
      <c r="Q183" s="137" t="str">
        <f t="shared" si="9"/>
        <v/>
      </c>
      <c r="R183" s="138" t="str">
        <f t="shared" si="10"/>
        <v/>
      </c>
      <c r="S183" s="214" t="str">
        <f>IF(B183&lt;&gt;"",'Database (LECTURE-RES-PRAC)'!CT180, "")</f>
        <v/>
      </c>
      <c r="T183" s="136" t="str">
        <f t="shared" si="11"/>
        <v/>
      </c>
      <c r="U183" s="214" t="str">
        <f>IF(B183&lt;&gt;"",'Database (LECTURE-RES-PRAC)'!CU180, "")</f>
        <v/>
      </c>
      <c r="V183" s="136" t="str">
        <f t="shared" si="12"/>
        <v/>
      </c>
      <c r="W183" s="137" t="str">
        <f t="shared" si="13"/>
        <v/>
      </c>
      <c r="X183" s="207" t="str">
        <f>IF(B183&lt;&gt;"",IF(B$5="LECTURE",'Exam (LECTURE ONLY)'!AJ185,IF(B$5="PRACTICUM",OUTPUT!AJ185,IF(B$5="RESEARCH",OUTPUT!AJ185,IF(B$5="STUDENT FORMATION",OUTPUT!AJ185,"")))),"")</f>
        <v/>
      </c>
      <c r="Y183" s="137" t="str">
        <f t="shared" si="14"/>
        <v/>
      </c>
      <c r="Z183" s="139" t="str">
        <f t="shared" si="15"/>
        <v/>
      </c>
      <c r="AA183" s="140" t="str">
        <f t="shared" si="16"/>
        <v/>
      </c>
      <c r="AB183" s="213" t="str">
        <f t="shared" si="17"/>
        <v/>
      </c>
    </row>
    <row r="184" spans="1:28" ht="15.75" customHeight="1">
      <c r="A184" s="212" t="str">
        <f>IF(ISBLANK('Database (LECTURE-RES-PRAC)'!A181),"",'Database (LECTURE-RES-PRAC)'!A181)</f>
        <v/>
      </c>
      <c r="B184" s="213" t="str">
        <f>IF(ISBLANK('Database (LECTURE-RES-PRAC)'!B181),"",'Database (LECTURE-RES-PRAC)'!B181)</f>
        <v/>
      </c>
      <c r="C184" s="134" t="str">
        <f>IF(B184&lt;&gt;"",'Database (LECTURE-RES-PRAC)'!AH181, "")</f>
        <v/>
      </c>
      <c r="D184" s="135" t="str">
        <f t="shared" si="1"/>
        <v/>
      </c>
      <c r="E184" s="134" t="str">
        <f>IF(B184&lt;&gt;"",'Database (LECTURE-RES-PRAC)'!AI181,"")</f>
        <v/>
      </c>
      <c r="F184" s="136" t="str">
        <f t="shared" si="2"/>
        <v/>
      </c>
      <c r="G184" s="137" t="str">
        <f t="shared" si="3"/>
        <v/>
      </c>
      <c r="H184" s="207" t="str">
        <f>IF(B184&lt;&gt;"",IF(B$5="LECTURE",'Exam (LECTURE ONLY)'!N186,IF(B$5="PRACTICUM",OUTPUT!N186,IF(B$5="RESEARCH",OUTPUT!N186,IF(B$5="STUDENT FORMATION",OUTPUT!N186,"")))),"")</f>
        <v/>
      </c>
      <c r="I184" s="137" t="str">
        <f t="shared" si="4"/>
        <v/>
      </c>
      <c r="J184" s="138" t="str">
        <f t="shared" si="5"/>
        <v/>
      </c>
      <c r="K184" s="214" t="str">
        <f>IF(B184&lt;&gt;"",'Database (LECTURE-RES-PRAC)'!BN181, "")</f>
        <v/>
      </c>
      <c r="L184" s="136" t="str">
        <f t="shared" si="6"/>
        <v/>
      </c>
      <c r="M184" s="214" t="str">
        <f>IF(B184&lt;&gt;"",'Database (LECTURE-RES-PRAC)'!BO181, "")</f>
        <v/>
      </c>
      <c r="N184" s="136" t="str">
        <f t="shared" si="7"/>
        <v/>
      </c>
      <c r="O184" s="137" t="str">
        <f t="shared" si="8"/>
        <v/>
      </c>
      <c r="P184" s="207" t="str">
        <f>IF(B184&lt;&gt;"",IF(B$5="LECTURE",'Exam (LECTURE ONLY)'!Y186,IF(B$5="PRACTICUM",OUTPUT!Z186,IF(B$5="RESEARCH",OUTPUT!Z186,IF(B$5="STUDENT FORMATION",OUTPUT!Z186,"")))),"")</f>
        <v/>
      </c>
      <c r="Q184" s="137" t="str">
        <f t="shared" si="9"/>
        <v/>
      </c>
      <c r="R184" s="138" t="str">
        <f t="shared" si="10"/>
        <v/>
      </c>
      <c r="S184" s="214" t="str">
        <f>IF(B184&lt;&gt;"",'Database (LECTURE-RES-PRAC)'!CT181, "")</f>
        <v/>
      </c>
      <c r="T184" s="136" t="str">
        <f t="shared" si="11"/>
        <v/>
      </c>
      <c r="U184" s="214" t="str">
        <f>IF(B184&lt;&gt;"",'Database (LECTURE-RES-PRAC)'!CU181, "")</f>
        <v/>
      </c>
      <c r="V184" s="136" t="str">
        <f t="shared" si="12"/>
        <v/>
      </c>
      <c r="W184" s="137" t="str">
        <f t="shared" si="13"/>
        <v/>
      </c>
      <c r="X184" s="207" t="str">
        <f>IF(B184&lt;&gt;"",IF(B$5="LECTURE",'Exam (LECTURE ONLY)'!AJ186,IF(B$5="PRACTICUM",OUTPUT!AJ186,IF(B$5="RESEARCH",OUTPUT!AJ186,IF(B$5="STUDENT FORMATION",OUTPUT!AJ186,"")))),"")</f>
        <v/>
      </c>
      <c r="Y184" s="137" t="str">
        <f t="shared" si="14"/>
        <v/>
      </c>
      <c r="Z184" s="139" t="str">
        <f t="shared" si="15"/>
        <v/>
      </c>
      <c r="AA184" s="140" t="str">
        <f t="shared" si="16"/>
        <v/>
      </c>
      <c r="AB184" s="213" t="str">
        <f t="shared" si="17"/>
        <v/>
      </c>
    </row>
    <row r="185" spans="1:28" ht="15.75" customHeight="1">
      <c r="A185" s="118" t="str">
        <f>IF(ISBLANK('Database (LECTURE-RES-PRAC)'!A182),"",'Database (LECTURE-RES-PRAC)'!A182)</f>
        <v/>
      </c>
      <c r="B185" s="119" t="str">
        <f>IF(ISBLANK('Database (LECTURE-RES-PRAC)'!B182),"",'Database (LECTURE-RES-PRAC)'!B182)</f>
        <v/>
      </c>
      <c r="C185" s="134" t="str">
        <f>IF(B185&lt;&gt;"",'Database (LECTURE-RES-PRAC)'!AH182, "")</f>
        <v/>
      </c>
      <c r="D185" s="135" t="str">
        <f t="shared" si="1"/>
        <v/>
      </c>
      <c r="E185" s="134" t="str">
        <f>IF(B185&lt;&gt;"",'Database (LECTURE-RES-PRAC)'!AI182,"")</f>
        <v/>
      </c>
      <c r="F185" s="136" t="str">
        <f t="shared" si="2"/>
        <v/>
      </c>
      <c r="G185" s="137" t="str">
        <f t="shared" si="3"/>
        <v/>
      </c>
      <c r="H185" s="207" t="str">
        <f>IF(B185&lt;&gt;"",IF(B$5="LECTURE",'Exam (LECTURE ONLY)'!N187,IF(B$5="PRACTICUM",OUTPUT!N187,IF(B$5="RESEARCH",OUTPUT!N187,IF(B$5="STUDENT FORMATION",OUTPUT!N187,"")))),"")</f>
        <v/>
      </c>
      <c r="I185" s="137" t="str">
        <f t="shared" si="4"/>
        <v/>
      </c>
      <c r="J185" s="138" t="str">
        <f t="shared" si="5"/>
        <v/>
      </c>
      <c r="K185" s="214" t="str">
        <f>IF(B185&lt;&gt;"",'Database (LECTURE-RES-PRAC)'!BN182, "")</f>
        <v/>
      </c>
      <c r="L185" s="136" t="str">
        <f t="shared" si="6"/>
        <v/>
      </c>
      <c r="M185" s="214" t="str">
        <f>IF(B185&lt;&gt;"",'Database (LECTURE-RES-PRAC)'!BO182, "")</f>
        <v/>
      </c>
      <c r="N185" s="136" t="str">
        <f t="shared" si="7"/>
        <v/>
      </c>
      <c r="O185" s="137" t="str">
        <f t="shared" si="8"/>
        <v/>
      </c>
      <c r="P185" s="207" t="str">
        <f>IF(B185&lt;&gt;"",IF(B$5="LECTURE",'Exam (LECTURE ONLY)'!Y187,IF(B$5="PRACTICUM",OUTPUT!Z187,IF(B$5="RESEARCH",OUTPUT!Z187,IF(B$5="STUDENT FORMATION",OUTPUT!Z187,"")))),"")</f>
        <v/>
      </c>
      <c r="Q185" s="137" t="str">
        <f t="shared" si="9"/>
        <v/>
      </c>
      <c r="R185" s="138" t="str">
        <f t="shared" si="10"/>
        <v/>
      </c>
      <c r="S185" s="214" t="str">
        <f>IF(B185&lt;&gt;"",'Database (LECTURE-RES-PRAC)'!CT182, "")</f>
        <v/>
      </c>
      <c r="T185" s="136" t="str">
        <f t="shared" si="11"/>
        <v/>
      </c>
      <c r="U185" s="214" t="str">
        <f>IF(B185&lt;&gt;"",'Database (LECTURE-RES-PRAC)'!CU182, "")</f>
        <v/>
      </c>
      <c r="V185" s="136" t="str">
        <f t="shared" si="12"/>
        <v/>
      </c>
      <c r="W185" s="137" t="str">
        <f t="shared" si="13"/>
        <v/>
      </c>
      <c r="X185" s="207" t="str">
        <f>IF(B185&lt;&gt;"",IF(B$5="LECTURE",'Exam (LECTURE ONLY)'!AJ187,IF(B$5="PRACTICUM",OUTPUT!AJ187,IF(B$5="RESEARCH",OUTPUT!AJ187,IF(B$5="STUDENT FORMATION",OUTPUT!AJ187,"")))),"")</f>
        <v/>
      </c>
      <c r="Y185" s="137" t="str">
        <f t="shared" si="14"/>
        <v/>
      </c>
      <c r="Z185" s="139" t="str">
        <f t="shared" si="15"/>
        <v/>
      </c>
      <c r="AA185" s="140" t="str">
        <f t="shared" si="16"/>
        <v/>
      </c>
      <c r="AB185" s="213" t="str">
        <f t="shared" si="17"/>
        <v/>
      </c>
    </row>
    <row r="186" spans="1:28" ht="15.75" customHeight="1">
      <c r="A186" s="212" t="str">
        <f>IF(ISBLANK('Database (LECTURE-RES-PRAC)'!A183),"",'Database (LECTURE-RES-PRAC)'!A183)</f>
        <v/>
      </c>
      <c r="B186" s="213" t="str">
        <f>IF(ISBLANK('Database (LECTURE-RES-PRAC)'!B183),"",'Database (LECTURE-RES-PRAC)'!B183)</f>
        <v/>
      </c>
      <c r="C186" s="134" t="str">
        <f>IF(B186&lt;&gt;"",'Database (LECTURE-RES-PRAC)'!AH183, "")</f>
        <v/>
      </c>
      <c r="D186" s="135" t="str">
        <f t="shared" si="1"/>
        <v/>
      </c>
      <c r="E186" s="134" t="str">
        <f>IF(B186&lt;&gt;"",'Database (LECTURE-RES-PRAC)'!AI183,"")</f>
        <v/>
      </c>
      <c r="F186" s="136" t="str">
        <f t="shared" si="2"/>
        <v/>
      </c>
      <c r="G186" s="137" t="str">
        <f t="shared" si="3"/>
        <v/>
      </c>
      <c r="H186" s="207" t="str">
        <f>IF(B186&lt;&gt;"",IF(B$5="LECTURE",'Exam (LECTURE ONLY)'!N188,IF(B$5="PRACTICUM",OUTPUT!N188,IF(B$5="RESEARCH",OUTPUT!N188,IF(B$5="STUDENT FORMATION",OUTPUT!N188,"")))),"")</f>
        <v/>
      </c>
      <c r="I186" s="137" t="str">
        <f t="shared" si="4"/>
        <v/>
      </c>
      <c r="J186" s="138" t="str">
        <f t="shared" si="5"/>
        <v/>
      </c>
      <c r="K186" s="214" t="str">
        <f>IF(B186&lt;&gt;"",'Database (LECTURE-RES-PRAC)'!BN183, "")</f>
        <v/>
      </c>
      <c r="L186" s="136" t="str">
        <f t="shared" si="6"/>
        <v/>
      </c>
      <c r="M186" s="214" t="str">
        <f>IF(B186&lt;&gt;"",'Database (LECTURE-RES-PRAC)'!BO183, "")</f>
        <v/>
      </c>
      <c r="N186" s="136" t="str">
        <f t="shared" si="7"/>
        <v/>
      </c>
      <c r="O186" s="137" t="str">
        <f t="shared" si="8"/>
        <v/>
      </c>
      <c r="P186" s="207" t="str">
        <f>IF(B186&lt;&gt;"",IF(B$5="LECTURE",'Exam (LECTURE ONLY)'!Y188,IF(B$5="PRACTICUM",OUTPUT!Z188,IF(B$5="RESEARCH",OUTPUT!Z188,IF(B$5="STUDENT FORMATION",OUTPUT!Z188,"")))),"")</f>
        <v/>
      </c>
      <c r="Q186" s="137" t="str">
        <f t="shared" si="9"/>
        <v/>
      </c>
      <c r="R186" s="138" t="str">
        <f t="shared" si="10"/>
        <v/>
      </c>
      <c r="S186" s="214" t="str">
        <f>IF(B186&lt;&gt;"",'Database (LECTURE-RES-PRAC)'!CT183, "")</f>
        <v/>
      </c>
      <c r="T186" s="136" t="str">
        <f t="shared" si="11"/>
        <v/>
      </c>
      <c r="U186" s="214" t="str">
        <f>IF(B186&lt;&gt;"",'Database (LECTURE-RES-PRAC)'!CU183, "")</f>
        <v/>
      </c>
      <c r="V186" s="136" t="str">
        <f t="shared" si="12"/>
        <v/>
      </c>
      <c r="W186" s="137" t="str">
        <f t="shared" si="13"/>
        <v/>
      </c>
      <c r="X186" s="207" t="str">
        <f>IF(B186&lt;&gt;"",IF(B$5="LECTURE",'Exam (LECTURE ONLY)'!AJ188,IF(B$5="PRACTICUM",OUTPUT!AJ188,IF(B$5="RESEARCH",OUTPUT!AJ188,IF(B$5="STUDENT FORMATION",OUTPUT!AJ188,"")))),"")</f>
        <v/>
      </c>
      <c r="Y186" s="137" t="str">
        <f t="shared" si="14"/>
        <v/>
      </c>
      <c r="Z186" s="139" t="str">
        <f t="shared" si="15"/>
        <v/>
      </c>
      <c r="AA186" s="140" t="str">
        <f t="shared" si="16"/>
        <v/>
      </c>
      <c r="AB186" s="213" t="str">
        <f t="shared" si="17"/>
        <v/>
      </c>
    </row>
    <row r="187" spans="1:28" ht="15.75" customHeight="1">
      <c r="A187" s="118" t="str">
        <f>IF(ISBLANK('Database (LECTURE-RES-PRAC)'!A184),"",'Database (LECTURE-RES-PRAC)'!A184)</f>
        <v/>
      </c>
      <c r="B187" s="119" t="str">
        <f>IF(ISBLANK('Database (LECTURE-RES-PRAC)'!B184),"",'Database (LECTURE-RES-PRAC)'!B184)</f>
        <v/>
      </c>
      <c r="C187" s="134" t="str">
        <f>IF(B187&lt;&gt;"",'Database (LECTURE-RES-PRAC)'!AH184, "")</f>
        <v/>
      </c>
      <c r="D187" s="135" t="str">
        <f t="shared" si="1"/>
        <v/>
      </c>
      <c r="E187" s="134" t="str">
        <f>IF(B187&lt;&gt;"",'Database (LECTURE-RES-PRAC)'!AI184,"")</f>
        <v/>
      </c>
      <c r="F187" s="136" t="str">
        <f t="shared" si="2"/>
        <v/>
      </c>
      <c r="G187" s="137" t="str">
        <f t="shared" si="3"/>
        <v/>
      </c>
      <c r="H187" s="207" t="str">
        <f>IF(B187&lt;&gt;"",IF(B$5="LECTURE",'Exam (LECTURE ONLY)'!N189,IF(B$5="PRACTICUM",OUTPUT!N189,IF(B$5="RESEARCH",OUTPUT!N189,IF(B$5="STUDENT FORMATION",OUTPUT!N189,"")))),"")</f>
        <v/>
      </c>
      <c r="I187" s="137" t="str">
        <f t="shared" si="4"/>
        <v/>
      </c>
      <c r="J187" s="138" t="str">
        <f t="shared" si="5"/>
        <v/>
      </c>
      <c r="K187" s="214" t="str">
        <f>IF(B187&lt;&gt;"",'Database (LECTURE-RES-PRAC)'!BN184, "")</f>
        <v/>
      </c>
      <c r="L187" s="136" t="str">
        <f t="shared" si="6"/>
        <v/>
      </c>
      <c r="M187" s="214" t="str">
        <f>IF(B187&lt;&gt;"",'Database (LECTURE-RES-PRAC)'!BO184, "")</f>
        <v/>
      </c>
      <c r="N187" s="136" t="str">
        <f t="shared" si="7"/>
        <v/>
      </c>
      <c r="O187" s="137" t="str">
        <f t="shared" si="8"/>
        <v/>
      </c>
      <c r="P187" s="207" t="str">
        <f>IF(B187&lt;&gt;"",IF(B$5="LECTURE",'Exam (LECTURE ONLY)'!Y189,IF(B$5="PRACTICUM",OUTPUT!Z189,IF(B$5="RESEARCH",OUTPUT!Z189,IF(B$5="STUDENT FORMATION",OUTPUT!Z189,"")))),"")</f>
        <v/>
      </c>
      <c r="Q187" s="137" t="str">
        <f t="shared" si="9"/>
        <v/>
      </c>
      <c r="R187" s="138" t="str">
        <f t="shared" si="10"/>
        <v/>
      </c>
      <c r="S187" s="214" t="str">
        <f>IF(B187&lt;&gt;"",'Database (LECTURE-RES-PRAC)'!CT184, "")</f>
        <v/>
      </c>
      <c r="T187" s="136" t="str">
        <f t="shared" si="11"/>
        <v/>
      </c>
      <c r="U187" s="214" t="str">
        <f>IF(B187&lt;&gt;"",'Database (LECTURE-RES-PRAC)'!CU184, "")</f>
        <v/>
      </c>
      <c r="V187" s="136" t="str">
        <f t="shared" si="12"/>
        <v/>
      </c>
      <c r="W187" s="137" t="str">
        <f t="shared" si="13"/>
        <v/>
      </c>
      <c r="X187" s="207" t="str">
        <f>IF(B187&lt;&gt;"",IF(B$5="LECTURE",'Exam (LECTURE ONLY)'!AJ189,IF(B$5="PRACTICUM",OUTPUT!AJ189,IF(B$5="RESEARCH",OUTPUT!AJ189,IF(B$5="STUDENT FORMATION",OUTPUT!AJ189,"")))),"")</f>
        <v/>
      </c>
      <c r="Y187" s="137" t="str">
        <f t="shared" si="14"/>
        <v/>
      </c>
      <c r="Z187" s="139" t="str">
        <f t="shared" si="15"/>
        <v/>
      </c>
      <c r="AA187" s="140" t="str">
        <f t="shared" si="16"/>
        <v/>
      </c>
      <c r="AB187" s="213" t="str">
        <f t="shared" si="17"/>
        <v/>
      </c>
    </row>
    <row r="188" spans="1:28" ht="15.75" customHeight="1">
      <c r="A188" s="212" t="str">
        <f>IF(ISBLANK('Database (LECTURE-RES-PRAC)'!A185),"",'Database (LECTURE-RES-PRAC)'!A185)</f>
        <v/>
      </c>
      <c r="B188" s="213" t="str">
        <f>IF(ISBLANK('Database (LECTURE-RES-PRAC)'!B185),"",'Database (LECTURE-RES-PRAC)'!B185)</f>
        <v/>
      </c>
      <c r="C188" s="134" t="str">
        <f>IF(B188&lt;&gt;"",'Database (LECTURE-RES-PRAC)'!AH185, "")</f>
        <v/>
      </c>
      <c r="D188" s="135" t="str">
        <f t="shared" si="1"/>
        <v/>
      </c>
      <c r="E188" s="134" t="str">
        <f>IF(B188&lt;&gt;"",'Database (LECTURE-RES-PRAC)'!AI185,"")</f>
        <v/>
      </c>
      <c r="F188" s="136" t="str">
        <f t="shared" si="2"/>
        <v/>
      </c>
      <c r="G188" s="137" t="str">
        <f t="shared" si="3"/>
        <v/>
      </c>
      <c r="H188" s="207" t="str">
        <f>IF(B188&lt;&gt;"",IF(B$5="LECTURE",'Exam (LECTURE ONLY)'!N190,IF(B$5="PRACTICUM",OUTPUT!N190,IF(B$5="RESEARCH",OUTPUT!N190,IF(B$5="STUDENT FORMATION",OUTPUT!N190,"")))),"")</f>
        <v/>
      </c>
      <c r="I188" s="137" t="str">
        <f t="shared" si="4"/>
        <v/>
      </c>
      <c r="J188" s="138" t="str">
        <f t="shared" si="5"/>
        <v/>
      </c>
      <c r="K188" s="214" t="str">
        <f>IF(B188&lt;&gt;"",'Database (LECTURE-RES-PRAC)'!BN185, "")</f>
        <v/>
      </c>
      <c r="L188" s="136" t="str">
        <f t="shared" si="6"/>
        <v/>
      </c>
      <c r="M188" s="214" t="str">
        <f>IF(B188&lt;&gt;"",'Database (LECTURE-RES-PRAC)'!BO185, "")</f>
        <v/>
      </c>
      <c r="N188" s="136" t="str">
        <f t="shared" si="7"/>
        <v/>
      </c>
      <c r="O188" s="137" t="str">
        <f t="shared" si="8"/>
        <v/>
      </c>
      <c r="P188" s="207" t="str">
        <f>IF(B188&lt;&gt;"",IF(B$5="LECTURE",'Exam (LECTURE ONLY)'!Y190,IF(B$5="PRACTICUM",OUTPUT!Z190,IF(B$5="RESEARCH",OUTPUT!Z190,IF(B$5="STUDENT FORMATION",OUTPUT!Z190,"")))),"")</f>
        <v/>
      </c>
      <c r="Q188" s="137" t="str">
        <f t="shared" si="9"/>
        <v/>
      </c>
      <c r="R188" s="138" t="str">
        <f t="shared" si="10"/>
        <v/>
      </c>
      <c r="S188" s="214" t="str">
        <f>IF(B188&lt;&gt;"",'Database (LECTURE-RES-PRAC)'!CT185, "")</f>
        <v/>
      </c>
      <c r="T188" s="136" t="str">
        <f t="shared" si="11"/>
        <v/>
      </c>
      <c r="U188" s="214" t="str">
        <f>IF(B188&lt;&gt;"",'Database (LECTURE-RES-PRAC)'!CU185, "")</f>
        <v/>
      </c>
      <c r="V188" s="136" t="str">
        <f t="shared" si="12"/>
        <v/>
      </c>
      <c r="W188" s="137" t="str">
        <f t="shared" si="13"/>
        <v/>
      </c>
      <c r="X188" s="207" t="str">
        <f>IF(B188&lt;&gt;"",IF(B$5="LECTURE",'Exam (LECTURE ONLY)'!AJ190,IF(B$5="PRACTICUM",OUTPUT!AJ190,IF(B$5="RESEARCH",OUTPUT!AJ190,IF(B$5="STUDENT FORMATION",OUTPUT!AJ190,"")))),"")</f>
        <v/>
      </c>
      <c r="Y188" s="137" t="str">
        <f t="shared" si="14"/>
        <v/>
      </c>
      <c r="Z188" s="139" t="str">
        <f t="shared" si="15"/>
        <v/>
      </c>
      <c r="AA188" s="140" t="str">
        <f t="shared" si="16"/>
        <v/>
      </c>
      <c r="AB188" s="213" t="str">
        <f t="shared" si="17"/>
        <v/>
      </c>
    </row>
    <row r="189" spans="1:28" ht="15.75" customHeight="1">
      <c r="A189" s="118" t="str">
        <f>IF(ISBLANK('Database (LECTURE-RES-PRAC)'!A186),"",'Database (LECTURE-RES-PRAC)'!A186)</f>
        <v/>
      </c>
      <c r="B189" s="119" t="str">
        <f>IF(ISBLANK('Database (LECTURE-RES-PRAC)'!B186),"",'Database (LECTURE-RES-PRAC)'!B186)</f>
        <v/>
      </c>
      <c r="C189" s="134" t="str">
        <f>IF(B189&lt;&gt;"",'Database (LECTURE-RES-PRAC)'!AH186, "")</f>
        <v/>
      </c>
      <c r="D189" s="135" t="str">
        <f t="shared" si="1"/>
        <v/>
      </c>
      <c r="E189" s="134" t="str">
        <f>IF(B189&lt;&gt;"",'Database (LECTURE-RES-PRAC)'!AI186,"")</f>
        <v/>
      </c>
      <c r="F189" s="136" t="str">
        <f t="shared" si="2"/>
        <v/>
      </c>
      <c r="G189" s="137" t="str">
        <f t="shared" si="3"/>
        <v/>
      </c>
      <c r="H189" s="207" t="str">
        <f>IF(B189&lt;&gt;"",IF(B$5="LECTURE",'Exam (LECTURE ONLY)'!N191,IF(B$5="PRACTICUM",OUTPUT!N191,IF(B$5="RESEARCH",OUTPUT!N191,IF(B$5="STUDENT FORMATION",OUTPUT!N191,"")))),"")</f>
        <v/>
      </c>
      <c r="I189" s="137" t="str">
        <f t="shared" si="4"/>
        <v/>
      </c>
      <c r="J189" s="138" t="str">
        <f t="shared" si="5"/>
        <v/>
      </c>
      <c r="K189" s="214" t="str">
        <f>IF(B189&lt;&gt;"",'Database (LECTURE-RES-PRAC)'!BN186, "")</f>
        <v/>
      </c>
      <c r="L189" s="136" t="str">
        <f t="shared" si="6"/>
        <v/>
      </c>
      <c r="M189" s="214" t="str">
        <f>IF(B189&lt;&gt;"",'Database (LECTURE-RES-PRAC)'!BO186, "")</f>
        <v/>
      </c>
      <c r="N189" s="136" t="str">
        <f t="shared" si="7"/>
        <v/>
      </c>
      <c r="O189" s="137" t="str">
        <f t="shared" si="8"/>
        <v/>
      </c>
      <c r="P189" s="207" t="str">
        <f>IF(B189&lt;&gt;"",IF(B$5="LECTURE",'Exam (LECTURE ONLY)'!Y191,IF(B$5="PRACTICUM",OUTPUT!Z191,IF(B$5="RESEARCH",OUTPUT!Z191,IF(B$5="STUDENT FORMATION",OUTPUT!Z191,"")))),"")</f>
        <v/>
      </c>
      <c r="Q189" s="137" t="str">
        <f t="shared" si="9"/>
        <v/>
      </c>
      <c r="R189" s="138" t="str">
        <f t="shared" si="10"/>
        <v/>
      </c>
      <c r="S189" s="214" t="str">
        <f>IF(B189&lt;&gt;"",'Database (LECTURE-RES-PRAC)'!CT186, "")</f>
        <v/>
      </c>
      <c r="T189" s="136" t="str">
        <f t="shared" si="11"/>
        <v/>
      </c>
      <c r="U189" s="214" t="str">
        <f>IF(B189&lt;&gt;"",'Database (LECTURE-RES-PRAC)'!CU186, "")</f>
        <v/>
      </c>
      <c r="V189" s="136" t="str">
        <f t="shared" si="12"/>
        <v/>
      </c>
      <c r="W189" s="137" t="str">
        <f t="shared" si="13"/>
        <v/>
      </c>
      <c r="X189" s="207" t="str">
        <f>IF(B189&lt;&gt;"",IF(B$5="LECTURE",'Exam (LECTURE ONLY)'!AJ191,IF(B$5="PRACTICUM",OUTPUT!AJ191,IF(B$5="RESEARCH",OUTPUT!AJ191,IF(B$5="STUDENT FORMATION",OUTPUT!AJ191,"")))),"")</f>
        <v/>
      </c>
      <c r="Y189" s="137" t="str">
        <f t="shared" si="14"/>
        <v/>
      </c>
      <c r="Z189" s="139" t="str">
        <f t="shared" si="15"/>
        <v/>
      </c>
      <c r="AA189" s="140" t="str">
        <f t="shared" si="16"/>
        <v/>
      </c>
      <c r="AB189" s="213" t="str">
        <f t="shared" si="17"/>
        <v/>
      </c>
    </row>
    <row r="190" spans="1:28" ht="15.75" customHeight="1">
      <c r="A190" s="212" t="str">
        <f>IF(ISBLANK('Database (LECTURE-RES-PRAC)'!A187),"",'Database (LECTURE-RES-PRAC)'!A187)</f>
        <v/>
      </c>
      <c r="B190" s="213" t="str">
        <f>IF(ISBLANK('Database (LECTURE-RES-PRAC)'!B187),"",'Database (LECTURE-RES-PRAC)'!B187)</f>
        <v/>
      </c>
      <c r="C190" s="134" t="str">
        <f>IF(B190&lt;&gt;"",'Database (LECTURE-RES-PRAC)'!AH187, "")</f>
        <v/>
      </c>
      <c r="D190" s="135" t="str">
        <f t="shared" si="1"/>
        <v/>
      </c>
      <c r="E190" s="134" t="str">
        <f>IF(B190&lt;&gt;"",'Database (LECTURE-RES-PRAC)'!AI187,"")</f>
        <v/>
      </c>
      <c r="F190" s="136" t="str">
        <f t="shared" si="2"/>
        <v/>
      </c>
      <c r="G190" s="137" t="str">
        <f t="shared" si="3"/>
        <v/>
      </c>
      <c r="H190" s="207" t="str">
        <f>IF(B190&lt;&gt;"",IF(B$5="LECTURE",'Exam (LECTURE ONLY)'!N192,IF(B$5="PRACTICUM",OUTPUT!N192,IF(B$5="RESEARCH",OUTPUT!N192,IF(B$5="STUDENT FORMATION",OUTPUT!N192,"")))),"")</f>
        <v/>
      </c>
      <c r="I190" s="137" t="str">
        <f t="shared" si="4"/>
        <v/>
      </c>
      <c r="J190" s="138" t="str">
        <f t="shared" si="5"/>
        <v/>
      </c>
      <c r="K190" s="214" t="str">
        <f>IF(B190&lt;&gt;"",'Database (LECTURE-RES-PRAC)'!BN187, "")</f>
        <v/>
      </c>
      <c r="L190" s="136" t="str">
        <f t="shared" si="6"/>
        <v/>
      </c>
      <c r="M190" s="214" t="str">
        <f>IF(B190&lt;&gt;"",'Database (LECTURE-RES-PRAC)'!BO187, "")</f>
        <v/>
      </c>
      <c r="N190" s="136" t="str">
        <f t="shared" si="7"/>
        <v/>
      </c>
      <c r="O190" s="137" t="str">
        <f t="shared" si="8"/>
        <v/>
      </c>
      <c r="P190" s="207" t="str">
        <f>IF(B190&lt;&gt;"",IF(B$5="LECTURE",'Exam (LECTURE ONLY)'!Y192,IF(B$5="PRACTICUM",OUTPUT!Z192,IF(B$5="RESEARCH",OUTPUT!Z192,IF(B$5="STUDENT FORMATION",OUTPUT!Z192,"")))),"")</f>
        <v/>
      </c>
      <c r="Q190" s="137" t="str">
        <f t="shared" si="9"/>
        <v/>
      </c>
      <c r="R190" s="138" t="str">
        <f t="shared" si="10"/>
        <v/>
      </c>
      <c r="S190" s="214" t="str">
        <f>IF(B190&lt;&gt;"",'Database (LECTURE-RES-PRAC)'!CT187, "")</f>
        <v/>
      </c>
      <c r="T190" s="136" t="str">
        <f t="shared" si="11"/>
        <v/>
      </c>
      <c r="U190" s="214" t="str">
        <f>IF(B190&lt;&gt;"",'Database (LECTURE-RES-PRAC)'!CU187, "")</f>
        <v/>
      </c>
      <c r="V190" s="136" t="str">
        <f t="shared" si="12"/>
        <v/>
      </c>
      <c r="W190" s="137" t="str">
        <f t="shared" si="13"/>
        <v/>
      </c>
      <c r="X190" s="207" t="str">
        <f>IF(B190&lt;&gt;"",IF(B$5="LECTURE",'Exam (LECTURE ONLY)'!AJ192,IF(B$5="PRACTICUM",OUTPUT!AJ192,IF(B$5="RESEARCH",OUTPUT!AJ192,IF(B$5="STUDENT FORMATION",OUTPUT!AJ192,"")))),"")</f>
        <v/>
      </c>
      <c r="Y190" s="137" t="str">
        <f t="shared" si="14"/>
        <v/>
      </c>
      <c r="Z190" s="139" t="str">
        <f t="shared" si="15"/>
        <v/>
      </c>
      <c r="AA190" s="140" t="str">
        <f t="shared" si="16"/>
        <v/>
      </c>
      <c r="AB190" s="213" t="str">
        <f t="shared" si="17"/>
        <v/>
      </c>
    </row>
    <row r="191" spans="1:28" ht="15.75" customHeight="1">
      <c r="A191" s="118" t="str">
        <f>IF(ISBLANK('Database (LECTURE-RES-PRAC)'!A188),"",'Database (LECTURE-RES-PRAC)'!A188)</f>
        <v/>
      </c>
      <c r="B191" s="119" t="str">
        <f>IF(ISBLANK('Database (LECTURE-RES-PRAC)'!B188),"",'Database (LECTURE-RES-PRAC)'!B188)</f>
        <v/>
      </c>
      <c r="C191" s="134" t="str">
        <f>IF(B191&lt;&gt;"",'Database (LECTURE-RES-PRAC)'!AH188, "")</f>
        <v/>
      </c>
      <c r="D191" s="135" t="str">
        <f t="shared" si="1"/>
        <v/>
      </c>
      <c r="E191" s="134" t="str">
        <f>IF(B191&lt;&gt;"",'Database (LECTURE-RES-PRAC)'!AI188,"")</f>
        <v/>
      </c>
      <c r="F191" s="136" t="str">
        <f t="shared" si="2"/>
        <v/>
      </c>
      <c r="G191" s="137" t="str">
        <f t="shared" si="3"/>
        <v/>
      </c>
      <c r="H191" s="207" t="str">
        <f>IF(B191&lt;&gt;"",IF(B$5="LECTURE",'Exam (LECTURE ONLY)'!N193,IF(B$5="PRACTICUM",OUTPUT!N193,IF(B$5="RESEARCH",OUTPUT!N193,IF(B$5="STUDENT FORMATION",OUTPUT!N193,"")))),"")</f>
        <v/>
      </c>
      <c r="I191" s="137" t="str">
        <f t="shared" si="4"/>
        <v/>
      </c>
      <c r="J191" s="138" t="str">
        <f t="shared" si="5"/>
        <v/>
      </c>
      <c r="K191" s="214" t="str">
        <f>IF(B191&lt;&gt;"",'Database (LECTURE-RES-PRAC)'!BN188, "")</f>
        <v/>
      </c>
      <c r="L191" s="136" t="str">
        <f t="shared" si="6"/>
        <v/>
      </c>
      <c r="M191" s="214" t="str">
        <f>IF(B191&lt;&gt;"",'Database (LECTURE-RES-PRAC)'!BO188, "")</f>
        <v/>
      </c>
      <c r="N191" s="136" t="str">
        <f t="shared" si="7"/>
        <v/>
      </c>
      <c r="O191" s="137" t="str">
        <f t="shared" si="8"/>
        <v/>
      </c>
      <c r="P191" s="207" t="str">
        <f>IF(B191&lt;&gt;"",IF(B$5="LECTURE",'Exam (LECTURE ONLY)'!Y193,IF(B$5="PRACTICUM",OUTPUT!Z193,IF(B$5="RESEARCH",OUTPUT!Z193,IF(B$5="STUDENT FORMATION",OUTPUT!Z193,"")))),"")</f>
        <v/>
      </c>
      <c r="Q191" s="137" t="str">
        <f t="shared" si="9"/>
        <v/>
      </c>
      <c r="R191" s="138" t="str">
        <f t="shared" si="10"/>
        <v/>
      </c>
      <c r="S191" s="214" t="str">
        <f>IF(B191&lt;&gt;"",'Database (LECTURE-RES-PRAC)'!CT188, "")</f>
        <v/>
      </c>
      <c r="T191" s="136" t="str">
        <f t="shared" si="11"/>
        <v/>
      </c>
      <c r="U191" s="214" t="str">
        <f>IF(B191&lt;&gt;"",'Database (LECTURE-RES-PRAC)'!CU188, "")</f>
        <v/>
      </c>
      <c r="V191" s="136" t="str">
        <f t="shared" si="12"/>
        <v/>
      </c>
      <c r="W191" s="137" t="str">
        <f t="shared" si="13"/>
        <v/>
      </c>
      <c r="X191" s="207" t="str">
        <f>IF(B191&lt;&gt;"",IF(B$5="LECTURE",'Exam (LECTURE ONLY)'!AJ193,IF(B$5="PRACTICUM",OUTPUT!AJ193,IF(B$5="RESEARCH",OUTPUT!AJ193,IF(B$5="STUDENT FORMATION",OUTPUT!AJ193,"")))),"")</f>
        <v/>
      </c>
      <c r="Y191" s="137" t="str">
        <f t="shared" si="14"/>
        <v/>
      </c>
      <c r="Z191" s="139" t="str">
        <f t="shared" si="15"/>
        <v/>
      </c>
      <c r="AA191" s="140" t="str">
        <f t="shared" si="16"/>
        <v/>
      </c>
      <c r="AB191" s="213" t="str">
        <f t="shared" si="17"/>
        <v/>
      </c>
    </row>
    <row r="192" spans="1:28" ht="15.75" customHeight="1">
      <c r="A192" s="212" t="str">
        <f>IF(ISBLANK('Database (LECTURE-RES-PRAC)'!A189),"",'Database (LECTURE-RES-PRAC)'!A189)</f>
        <v/>
      </c>
      <c r="B192" s="213" t="str">
        <f>IF(ISBLANK('Database (LECTURE-RES-PRAC)'!B189),"",'Database (LECTURE-RES-PRAC)'!B189)</f>
        <v/>
      </c>
      <c r="C192" s="134" t="str">
        <f>IF(B192&lt;&gt;"",'Database (LECTURE-RES-PRAC)'!AH189, "")</f>
        <v/>
      </c>
      <c r="D192" s="135" t="str">
        <f t="shared" si="1"/>
        <v/>
      </c>
      <c r="E192" s="134" t="str">
        <f>IF(B192&lt;&gt;"",'Database (LECTURE-RES-PRAC)'!AI189,"")</f>
        <v/>
      </c>
      <c r="F192" s="136" t="str">
        <f t="shared" si="2"/>
        <v/>
      </c>
      <c r="G192" s="137" t="str">
        <f t="shared" si="3"/>
        <v/>
      </c>
      <c r="H192" s="207" t="str">
        <f>IF(B192&lt;&gt;"",IF(B$5="LECTURE",'Exam (LECTURE ONLY)'!N194,IF(B$5="PRACTICUM",OUTPUT!N194,IF(B$5="RESEARCH",OUTPUT!N194,IF(B$5="STUDENT FORMATION",OUTPUT!N194,"")))),"")</f>
        <v/>
      </c>
      <c r="I192" s="137" t="str">
        <f t="shared" si="4"/>
        <v/>
      </c>
      <c r="J192" s="138" t="str">
        <f t="shared" si="5"/>
        <v/>
      </c>
      <c r="K192" s="214" t="str">
        <f>IF(B192&lt;&gt;"",'Database (LECTURE-RES-PRAC)'!BN189, "")</f>
        <v/>
      </c>
      <c r="L192" s="136" t="str">
        <f t="shared" si="6"/>
        <v/>
      </c>
      <c r="M192" s="214" t="str">
        <f>IF(B192&lt;&gt;"",'Database (LECTURE-RES-PRAC)'!BO189, "")</f>
        <v/>
      </c>
      <c r="N192" s="136" t="str">
        <f t="shared" si="7"/>
        <v/>
      </c>
      <c r="O192" s="137" t="str">
        <f t="shared" si="8"/>
        <v/>
      </c>
      <c r="P192" s="207" t="str">
        <f>IF(B192&lt;&gt;"",IF(B$5="LECTURE",'Exam (LECTURE ONLY)'!Y194,IF(B$5="PRACTICUM",OUTPUT!Z194,IF(B$5="RESEARCH",OUTPUT!Z194,IF(B$5="STUDENT FORMATION",OUTPUT!Z194,"")))),"")</f>
        <v/>
      </c>
      <c r="Q192" s="137" t="str">
        <f t="shared" si="9"/>
        <v/>
      </c>
      <c r="R192" s="138" t="str">
        <f t="shared" si="10"/>
        <v/>
      </c>
      <c r="S192" s="214" t="str">
        <f>IF(B192&lt;&gt;"",'Database (LECTURE-RES-PRAC)'!CT189, "")</f>
        <v/>
      </c>
      <c r="T192" s="136" t="str">
        <f t="shared" si="11"/>
        <v/>
      </c>
      <c r="U192" s="214" t="str">
        <f>IF(B192&lt;&gt;"",'Database (LECTURE-RES-PRAC)'!CU189, "")</f>
        <v/>
      </c>
      <c r="V192" s="136" t="str">
        <f t="shared" si="12"/>
        <v/>
      </c>
      <c r="W192" s="137" t="str">
        <f t="shared" si="13"/>
        <v/>
      </c>
      <c r="X192" s="207" t="str">
        <f>IF(B192&lt;&gt;"",IF(B$5="LECTURE",'Exam (LECTURE ONLY)'!AJ194,IF(B$5="PRACTICUM",OUTPUT!AJ194,IF(B$5="RESEARCH",OUTPUT!AJ194,IF(B$5="STUDENT FORMATION",OUTPUT!AJ194,"")))),"")</f>
        <v/>
      </c>
      <c r="Y192" s="137" t="str">
        <f t="shared" si="14"/>
        <v/>
      </c>
      <c r="Z192" s="139" t="str">
        <f t="shared" si="15"/>
        <v/>
      </c>
      <c r="AA192" s="140" t="str">
        <f t="shared" si="16"/>
        <v/>
      </c>
      <c r="AB192" s="213" t="str">
        <f t="shared" si="17"/>
        <v/>
      </c>
    </row>
    <row r="193" spans="1:28" ht="15.75" customHeight="1">
      <c r="A193" s="118" t="str">
        <f>IF(ISBLANK('Database (LECTURE-RES-PRAC)'!A190),"",'Database (LECTURE-RES-PRAC)'!A190)</f>
        <v/>
      </c>
      <c r="B193" s="119" t="str">
        <f>IF(ISBLANK('Database (LECTURE-RES-PRAC)'!B190),"",'Database (LECTURE-RES-PRAC)'!B190)</f>
        <v/>
      </c>
      <c r="C193" s="134" t="str">
        <f>IF(B193&lt;&gt;"",'Database (LECTURE-RES-PRAC)'!AH190, "")</f>
        <v/>
      </c>
      <c r="D193" s="135" t="str">
        <f t="shared" si="1"/>
        <v/>
      </c>
      <c r="E193" s="134" t="str">
        <f>IF(B193&lt;&gt;"",'Database (LECTURE-RES-PRAC)'!AI190,"")</f>
        <v/>
      </c>
      <c r="F193" s="136" t="str">
        <f t="shared" si="2"/>
        <v/>
      </c>
      <c r="G193" s="137" t="str">
        <f t="shared" si="3"/>
        <v/>
      </c>
      <c r="H193" s="207" t="str">
        <f>IF(B193&lt;&gt;"",IF(B$5="LECTURE",'Exam (LECTURE ONLY)'!N195,IF(B$5="PRACTICUM",OUTPUT!N195,IF(B$5="RESEARCH",OUTPUT!N195,IF(B$5="STUDENT FORMATION",OUTPUT!N195,"")))),"")</f>
        <v/>
      </c>
      <c r="I193" s="137" t="str">
        <f t="shared" si="4"/>
        <v/>
      </c>
      <c r="J193" s="138" t="str">
        <f t="shared" si="5"/>
        <v/>
      </c>
      <c r="K193" s="214" t="str">
        <f>IF(B193&lt;&gt;"",'Database (LECTURE-RES-PRAC)'!BN190, "")</f>
        <v/>
      </c>
      <c r="L193" s="136" t="str">
        <f t="shared" si="6"/>
        <v/>
      </c>
      <c r="M193" s="214" t="str">
        <f>IF(B193&lt;&gt;"",'Database (LECTURE-RES-PRAC)'!BO190, "")</f>
        <v/>
      </c>
      <c r="N193" s="136" t="str">
        <f t="shared" si="7"/>
        <v/>
      </c>
      <c r="O193" s="137" t="str">
        <f t="shared" si="8"/>
        <v/>
      </c>
      <c r="P193" s="207" t="str">
        <f>IF(B193&lt;&gt;"",IF(B$5="LECTURE",'Exam (LECTURE ONLY)'!Y195,IF(B$5="PRACTICUM",OUTPUT!Z195,IF(B$5="RESEARCH",OUTPUT!Z195,IF(B$5="STUDENT FORMATION",OUTPUT!Z195,"")))),"")</f>
        <v/>
      </c>
      <c r="Q193" s="137" t="str">
        <f t="shared" si="9"/>
        <v/>
      </c>
      <c r="R193" s="138" t="str">
        <f t="shared" si="10"/>
        <v/>
      </c>
      <c r="S193" s="214" t="str">
        <f>IF(B193&lt;&gt;"",'Database (LECTURE-RES-PRAC)'!CT190, "")</f>
        <v/>
      </c>
      <c r="T193" s="136" t="str">
        <f t="shared" si="11"/>
        <v/>
      </c>
      <c r="U193" s="214" t="str">
        <f>IF(B193&lt;&gt;"",'Database (LECTURE-RES-PRAC)'!CU190, "")</f>
        <v/>
      </c>
      <c r="V193" s="136" t="str">
        <f t="shared" si="12"/>
        <v/>
      </c>
      <c r="W193" s="137" t="str">
        <f t="shared" si="13"/>
        <v/>
      </c>
      <c r="X193" s="207" t="str">
        <f>IF(B193&lt;&gt;"",IF(B$5="LECTURE",'Exam (LECTURE ONLY)'!AJ195,IF(B$5="PRACTICUM",OUTPUT!AJ195,IF(B$5="RESEARCH",OUTPUT!AJ195,IF(B$5="STUDENT FORMATION",OUTPUT!AJ195,"")))),"")</f>
        <v/>
      </c>
      <c r="Y193" s="137" t="str">
        <f t="shared" si="14"/>
        <v/>
      </c>
      <c r="Z193" s="139" t="str">
        <f t="shared" si="15"/>
        <v/>
      </c>
      <c r="AA193" s="140" t="str">
        <f t="shared" si="16"/>
        <v/>
      </c>
      <c r="AB193" s="213" t="str">
        <f t="shared" si="17"/>
        <v/>
      </c>
    </row>
    <row r="194" spans="1:28" ht="15.75" customHeight="1">
      <c r="A194" s="212" t="str">
        <f>IF(ISBLANK('Database (LECTURE-RES-PRAC)'!A191),"",'Database (LECTURE-RES-PRAC)'!A191)</f>
        <v/>
      </c>
      <c r="B194" s="213" t="str">
        <f>IF(ISBLANK('Database (LECTURE-RES-PRAC)'!B191),"",'Database (LECTURE-RES-PRAC)'!B191)</f>
        <v/>
      </c>
      <c r="C194" s="134" t="str">
        <f>IF(B194&lt;&gt;"",'Database (LECTURE-RES-PRAC)'!AH191, "")</f>
        <v/>
      </c>
      <c r="D194" s="135" t="str">
        <f t="shared" si="1"/>
        <v/>
      </c>
      <c r="E194" s="134" t="str">
        <f>IF(B194&lt;&gt;"",'Database (LECTURE-RES-PRAC)'!AI191,"")</f>
        <v/>
      </c>
      <c r="F194" s="136" t="str">
        <f t="shared" si="2"/>
        <v/>
      </c>
      <c r="G194" s="137" t="str">
        <f t="shared" si="3"/>
        <v/>
      </c>
      <c r="H194" s="207" t="str">
        <f>IF(B194&lt;&gt;"",IF(B$5="LECTURE",'Exam (LECTURE ONLY)'!N196,IF(B$5="PRACTICUM",OUTPUT!N196,IF(B$5="RESEARCH",OUTPUT!N196,IF(B$5="STUDENT FORMATION",OUTPUT!N196,"")))),"")</f>
        <v/>
      </c>
      <c r="I194" s="137" t="str">
        <f t="shared" si="4"/>
        <v/>
      </c>
      <c r="J194" s="138" t="str">
        <f t="shared" si="5"/>
        <v/>
      </c>
      <c r="K194" s="214" t="str">
        <f>IF(B194&lt;&gt;"",'Database (LECTURE-RES-PRAC)'!BN191, "")</f>
        <v/>
      </c>
      <c r="L194" s="136" t="str">
        <f t="shared" si="6"/>
        <v/>
      </c>
      <c r="M194" s="214" t="str">
        <f>IF(B194&lt;&gt;"",'Database (LECTURE-RES-PRAC)'!BO191, "")</f>
        <v/>
      </c>
      <c r="N194" s="136" t="str">
        <f t="shared" si="7"/>
        <v/>
      </c>
      <c r="O194" s="137" t="str">
        <f t="shared" si="8"/>
        <v/>
      </c>
      <c r="P194" s="207" t="str">
        <f>IF(B194&lt;&gt;"",IF(B$5="LECTURE",'Exam (LECTURE ONLY)'!Y196,IF(B$5="PRACTICUM",OUTPUT!Z196,IF(B$5="RESEARCH",OUTPUT!Z196,IF(B$5="STUDENT FORMATION",OUTPUT!Z196,"")))),"")</f>
        <v/>
      </c>
      <c r="Q194" s="137" t="str">
        <f t="shared" si="9"/>
        <v/>
      </c>
      <c r="R194" s="138" t="str">
        <f t="shared" si="10"/>
        <v/>
      </c>
      <c r="S194" s="214" t="str">
        <f>IF(B194&lt;&gt;"",'Database (LECTURE-RES-PRAC)'!CT191, "")</f>
        <v/>
      </c>
      <c r="T194" s="136" t="str">
        <f t="shared" si="11"/>
        <v/>
      </c>
      <c r="U194" s="214" t="str">
        <f>IF(B194&lt;&gt;"",'Database (LECTURE-RES-PRAC)'!CU191, "")</f>
        <v/>
      </c>
      <c r="V194" s="136" t="str">
        <f t="shared" si="12"/>
        <v/>
      </c>
      <c r="W194" s="137" t="str">
        <f t="shared" si="13"/>
        <v/>
      </c>
      <c r="X194" s="207" t="str">
        <f>IF(B194&lt;&gt;"",IF(B$5="LECTURE",'Exam (LECTURE ONLY)'!AJ196,IF(B$5="PRACTICUM",OUTPUT!AJ196,IF(B$5="RESEARCH",OUTPUT!AJ196,IF(B$5="STUDENT FORMATION",OUTPUT!AJ196,"")))),"")</f>
        <v/>
      </c>
      <c r="Y194" s="137" t="str">
        <f t="shared" si="14"/>
        <v/>
      </c>
      <c r="Z194" s="139" t="str">
        <f t="shared" si="15"/>
        <v/>
      </c>
      <c r="AA194" s="140" t="str">
        <f t="shared" si="16"/>
        <v/>
      </c>
      <c r="AB194" s="213" t="str">
        <f t="shared" si="17"/>
        <v/>
      </c>
    </row>
    <row r="195" spans="1:28" ht="15.75" customHeight="1">
      <c r="A195" s="118" t="str">
        <f>IF(ISBLANK('Database (LECTURE-RES-PRAC)'!A192),"",'Database (LECTURE-RES-PRAC)'!A192)</f>
        <v/>
      </c>
      <c r="B195" s="119" t="str">
        <f>IF(ISBLANK('Database (LECTURE-RES-PRAC)'!B192),"",'Database (LECTURE-RES-PRAC)'!B192)</f>
        <v/>
      </c>
      <c r="C195" s="134" t="str">
        <f>IF(B195&lt;&gt;"",'Database (LECTURE-RES-PRAC)'!AH192, "")</f>
        <v/>
      </c>
      <c r="D195" s="135" t="str">
        <f t="shared" si="1"/>
        <v/>
      </c>
      <c r="E195" s="134" t="str">
        <f>IF(B195&lt;&gt;"",'Database (LECTURE-RES-PRAC)'!AI192,"")</f>
        <v/>
      </c>
      <c r="F195" s="136" t="str">
        <f t="shared" si="2"/>
        <v/>
      </c>
      <c r="G195" s="137" t="str">
        <f t="shared" si="3"/>
        <v/>
      </c>
      <c r="H195" s="207" t="str">
        <f>IF(B195&lt;&gt;"",IF(B$5="LECTURE",'Exam (LECTURE ONLY)'!N197,IF(B$5="PRACTICUM",OUTPUT!N197,IF(B$5="RESEARCH",OUTPUT!N197,IF(B$5="STUDENT FORMATION",OUTPUT!N197,"")))),"")</f>
        <v/>
      </c>
      <c r="I195" s="137" t="str">
        <f t="shared" si="4"/>
        <v/>
      </c>
      <c r="J195" s="138" t="str">
        <f t="shared" si="5"/>
        <v/>
      </c>
      <c r="K195" s="214" t="str">
        <f>IF(B195&lt;&gt;"",'Database (LECTURE-RES-PRAC)'!BN192, "")</f>
        <v/>
      </c>
      <c r="L195" s="136" t="str">
        <f t="shared" si="6"/>
        <v/>
      </c>
      <c r="M195" s="214" t="str">
        <f>IF(B195&lt;&gt;"",'Database (LECTURE-RES-PRAC)'!BO192, "")</f>
        <v/>
      </c>
      <c r="N195" s="136" t="str">
        <f t="shared" si="7"/>
        <v/>
      </c>
      <c r="O195" s="137" t="str">
        <f t="shared" si="8"/>
        <v/>
      </c>
      <c r="P195" s="207" t="str">
        <f>IF(B195&lt;&gt;"",IF(B$5="LECTURE",'Exam (LECTURE ONLY)'!Y197,IF(B$5="PRACTICUM",OUTPUT!Z197,IF(B$5="RESEARCH",OUTPUT!Z197,IF(B$5="STUDENT FORMATION",OUTPUT!Z197,"")))),"")</f>
        <v/>
      </c>
      <c r="Q195" s="137" t="str">
        <f t="shared" si="9"/>
        <v/>
      </c>
      <c r="R195" s="138" t="str">
        <f t="shared" si="10"/>
        <v/>
      </c>
      <c r="S195" s="214" t="str">
        <f>IF(B195&lt;&gt;"",'Database (LECTURE-RES-PRAC)'!CT192, "")</f>
        <v/>
      </c>
      <c r="T195" s="136" t="str">
        <f t="shared" si="11"/>
        <v/>
      </c>
      <c r="U195" s="214" t="str">
        <f>IF(B195&lt;&gt;"",'Database (LECTURE-RES-PRAC)'!CU192, "")</f>
        <v/>
      </c>
      <c r="V195" s="136" t="str">
        <f t="shared" si="12"/>
        <v/>
      </c>
      <c r="W195" s="137" t="str">
        <f t="shared" si="13"/>
        <v/>
      </c>
      <c r="X195" s="207" t="str">
        <f>IF(B195&lt;&gt;"",IF(B$5="LECTURE",'Exam (LECTURE ONLY)'!AJ197,IF(B$5="PRACTICUM",OUTPUT!AJ197,IF(B$5="RESEARCH",OUTPUT!AJ197,IF(B$5="STUDENT FORMATION",OUTPUT!AJ197,"")))),"")</f>
        <v/>
      </c>
      <c r="Y195" s="137" t="str">
        <f t="shared" si="14"/>
        <v/>
      </c>
      <c r="Z195" s="139" t="str">
        <f t="shared" si="15"/>
        <v/>
      </c>
      <c r="AA195" s="140" t="str">
        <f t="shared" si="16"/>
        <v/>
      </c>
      <c r="AB195" s="213" t="str">
        <f t="shared" si="17"/>
        <v/>
      </c>
    </row>
    <row r="196" spans="1:28" ht="15.75" customHeight="1">
      <c r="A196" s="212" t="str">
        <f>IF(ISBLANK('Database (LECTURE-RES-PRAC)'!A193),"",'Database (LECTURE-RES-PRAC)'!A193)</f>
        <v/>
      </c>
      <c r="B196" s="213" t="str">
        <f>IF(ISBLANK('Database (LECTURE-RES-PRAC)'!B193),"",'Database (LECTURE-RES-PRAC)'!B193)</f>
        <v/>
      </c>
      <c r="C196" s="134" t="str">
        <f>IF(B196&lt;&gt;"",'Database (LECTURE-RES-PRAC)'!AH193, "")</f>
        <v/>
      </c>
      <c r="D196" s="135" t="str">
        <f t="shared" si="1"/>
        <v/>
      </c>
      <c r="E196" s="134" t="str">
        <f>IF(B196&lt;&gt;"",'Database (LECTURE-RES-PRAC)'!AI193,"")</f>
        <v/>
      </c>
      <c r="F196" s="136" t="str">
        <f t="shared" si="2"/>
        <v/>
      </c>
      <c r="G196" s="137" t="str">
        <f t="shared" si="3"/>
        <v/>
      </c>
      <c r="H196" s="207" t="str">
        <f>IF(B196&lt;&gt;"",IF(B$5="LECTURE",'Exam (LECTURE ONLY)'!N198,IF(B$5="PRACTICUM",OUTPUT!N198,IF(B$5="RESEARCH",OUTPUT!N198,IF(B$5="STUDENT FORMATION",OUTPUT!N198,"")))),"")</f>
        <v/>
      </c>
      <c r="I196" s="137" t="str">
        <f t="shared" si="4"/>
        <v/>
      </c>
      <c r="J196" s="138" t="str">
        <f t="shared" si="5"/>
        <v/>
      </c>
      <c r="K196" s="214" t="str">
        <f>IF(B196&lt;&gt;"",'Database (LECTURE-RES-PRAC)'!BN193, "")</f>
        <v/>
      </c>
      <c r="L196" s="136" t="str">
        <f t="shared" si="6"/>
        <v/>
      </c>
      <c r="M196" s="214" t="str">
        <f>IF(B196&lt;&gt;"",'Database (LECTURE-RES-PRAC)'!BO193, "")</f>
        <v/>
      </c>
      <c r="N196" s="136" t="str">
        <f t="shared" si="7"/>
        <v/>
      </c>
      <c r="O196" s="137" t="str">
        <f t="shared" si="8"/>
        <v/>
      </c>
      <c r="P196" s="207" t="str">
        <f>IF(B196&lt;&gt;"",IF(B$5="LECTURE",'Exam (LECTURE ONLY)'!Y198,IF(B$5="PRACTICUM",OUTPUT!Z198,IF(B$5="RESEARCH",OUTPUT!Z198,IF(B$5="STUDENT FORMATION",OUTPUT!Z198,"")))),"")</f>
        <v/>
      </c>
      <c r="Q196" s="137" t="str">
        <f t="shared" si="9"/>
        <v/>
      </c>
      <c r="R196" s="138" t="str">
        <f t="shared" si="10"/>
        <v/>
      </c>
      <c r="S196" s="214" t="str">
        <f>IF(B196&lt;&gt;"",'Database (LECTURE-RES-PRAC)'!CT193, "")</f>
        <v/>
      </c>
      <c r="T196" s="136" t="str">
        <f t="shared" si="11"/>
        <v/>
      </c>
      <c r="U196" s="214" t="str">
        <f>IF(B196&lt;&gt;"",'Database (LECTURE-RES-PRAC)'!CU193, "")</f>
        <v/>
      </c>
      <c r="V196" s="136" t="str">
        <f t="shared" si="12"/>
        <v/>
      </c>
      <c r="W196" s="137" t="str">
        <f t="shared" si="13"/>
        <v/>
      </c>
      <c r="X196" s="207" t="str">
        <f>IF(B196&lt;&gt;"",IF(B$5="LECTURE",'Exam (LECTURE ONLY)'!AJ198,IF(B$5="PRACTICUM",OUTPUT!AJ198,IF(B$5="RESEARCH",OUTPUT!AJ198,IF(B$5="STUDENT FORMATION",OUTPUT!AJ198,"")))),"")</f>
        <v/>
      </c>
      <c r="Y196" s="137" t="str">
        <f t="shared" si="14"/>
        <v/>
      </c>
      <c r="Z196" s="139" t="str">
        <f t="shared" si="15"/>
        <v/>
      </c>
      <c r="AA196" s="140" t="str">
        <f t="shared" si="16"/>
        <v/>
      </c>
      <c r="AB196" s="213" t="str">
        <f t="shared" si="17"/>
        <v/>
      </c>
    </row>
    <row r="197" spans="1:28" ht="15.75" customHeight="1">
      <c r="A197" s="118" t="str">
        <f>IF(ISBLANK('Database (LECTURE-RES-PRAC)'!A194),"",'Database (LECTURE-RES-PRAC)'!A194)</f>
        <v/>
      </c>
      <c r="B197" s="119" t="str">
        <f>IF(ISBLANK('Database (LECTURE-RES-PRAC)'!B194),"",'Database (LECTURE-RES-PRAC)'!B194)</f>
        <v/>
      </c>
      <c r="C197" s="134" t="str">
        <f>IF(B197&lt;&gt;"",'Database (LECTURE-RES-PRAC)'!AH194, "")</f>
        <v/>
      </c>
      <c r="D197" s="135" t="str">
        <f t="shared" si="1"/>
        <v/>
      </c>
      <c r="E197" s="134" t="str">
        <f>IF(B197&lt;&gt;"",'Database (LECTURE-RES-PRAC)'!AI194,"")</f>
        <v/>
      </c>
      <c r="F197" s="136" t="str">
        <f t="shared" si="2"/>
        <v/>
      </c>
      <c r="G197" s="137" t="str">
        <f t="shared" si="3"/>
        <v/>
      </c>
      <c r="H197" s="207" t="str">
        <f>IF(B197&lt;&gt;"",IF(B$5="LECTURE",'Exam (LECTURE ONLY)'!N199,IF(B$5="PRACTICUM",OUTPUT!N199,IF(B$5="RESEARCH",OUTPUT!N199,IF(B$5="STUDENT FORMATION",OUTPUT!N199,"")))),"")</f>
        <v/>
      </c>
      <c r="I197" s="137" t="str">
        <f t="shared" si="4"/>
        <v/>
      </c>
      <c r="J197" s="138" t="str">
        <f t="shared" si="5"/>
        <v/>
      </c>
      <c r="K197" s="214" t="str">
        <f>IF(B197&lt;&gt;"",'Database (LECTURE-RES-PRAC)'!BN194, "")</f>
        <v/>
      </c>
      <c r="L197" s="136" t="str">
        <f t="shared" si="6"/>
        <v/>
      </c>
      <c r="M197" s="214" t="str">
        <f>IF(B197&lt;&gt;"",'Database (LECTURE-RES-PRAC)'!BO194, "")</f>
        <v/>
      </c>
      <c r="N197" s="136" t="str">
        <f t="shared" si="7"/>
        <v/>
      </c>
      <c r="O197" s="137" t="str">
        <f t="shared" si="8"/>
        <v/>
      </c>
      <c r="P197" s="207" t="str">
        <f>IF(B197&lt;&gt;"",IF(B$5="LECTURE",'Exam (LECTURE ONLY)'!Y199,IF(B$5="PRACTICUM",OUTPUT!Z199,IF(B$5="RESEARCH",OUTPUT!Z199,IF(B$5="STUDENT FORMATION",OUTPUT!Z199,"")))),"")</f>
        <v/>
      </c>
      <c r="Q197" s="137" t="str">
        <f t="shared" si="9"/>
        <v/>
      </c>
      <c r="R197" s="138" t="str">
        <f t="shared" si="10"/>
        <v/>
      </c>
      <c r="S197" s="214" t="str">
        <f>IF(B197&lt;&gt;"",'Database (LECTURE-RES-PRAC)'!CT194, "")</f>
        <v/>
      </c>
      <c r="T197" s="136" t="str">
        <f t="shared" si="11"/>
        <v/>
      </c>
      <c r="U197" s="214" t="str">
        <f>IF(B197&lt;&gt;"",'Database (LECTURE-RES-PRAC)'!CU194, "")</f>
        <v/>
      </c>
      <c r="V197" s="136" t="str">
        <f t="shared" si="12"/>
        <v/>
      </c>
      <c r="W197" s="137" t="str">
        <f t="shared" si="13"/>
        <v/>
      </c>
      <c r="X197" s="207" t="str">
        <f>IF(B197&lt;&gt;"",IF(B$5="LECTURE",'Exam (LECTURE ONLY)'!AJ199,IF(B$5="PRACTICUM",OUTPUT!AJ199,IF(B$5="RESEARCH",OUTPUT!AJ199,IF(B$5="STUDENT FORMATION",OUTPUT!AJ199,"")))),"")</f>
        <v/>
      </c>
      <c r="Y197" s="137" t="str">
        <f t="shared" si="14"/>
        <v/>
      </c>
      <c r="Z197" s="139" t="str">
        <f t="shared" si="15"/>
        <v/>
      </c>
      <c r="AA197" s="140" t="str">
        <f t="shared" si="16"/>
        <v/>
      </c>
      <c r="AB197" s="213" t="str">
        <f t="shared" si="17"/>
        <v/>
      </c>
    </row>
    <row r="198" spans="1:28" ht="15.75" customHeight="1">
      <c r="A198" s="212" t="str">
        <f>IF(ISBLANK('Database (LECTURE-RES-PRAC)'!A195),"",'Database (LECTURE-RES-PRAC)'!A195)</f>
        <v/>
      </c>
      <c r="B198" s="213" t="str">
        <f>IF(ISBLANK('Database (LECTURE-RES-PRAC)'!B195),"",'Database (LECTURE-RES-PRAC)'!B195)</f>
        <v/>
      </c>
      <c r="C198" s="134" t="str">
        <f>IF(B198&lt;&gt;"",'Database (LECTURE-RES-PRAC)'!AH195, "")</f>
        <v/>
      </c>
      <c r="D198" s="135" t="str">
        <f t="shared" si="1"/>
        <v/>
      </c>
      <c r="E198" s="134" t="str">
        <f>IF(B198&lt;&gt;"",'Database (LECTURE-RES-PRAC)'!AI195,"")</f>
        <v/>
      </c>
      <c r="F198" s="136" t="str">
        <f t="shared" si="2"/>
        <v/>
      </c>
      <c r="G198" s="137" t="str">
        <f t="shared" si="3"/>
        <v/>
      </c>
      <c r="H198" s="207" t="str">
        <f>IF(B198&lt;&gt;"",IF(B$5="LECTURE",'Exam (LECTURE ONLY)'!N200,IF(B$5="PRACTICUM",OUTPUT!N200,IF(B$5="RESEARCH",OUTPUT!N200,IF(B$5="STUDENT FORMATION",OUTPUT!N200,"")))),"")</f>
        <v/>
      </c>
      <c r="I198" s="137" t="str">
        <f t="shared" si="4"/>
        <v/>
      </c>
      <c r="J198" s="138" t="str">
        <f t="shared" si="5"/>
        <v/>
      </c>
      <c r="K198" s="214" t="str">
        <f>IF(B198&lt;&gt;"",'Database (LECTURE-RES-PRAC)'!BN195, "")</f>
        <v/>
      </c>
      <c r="L198" s="136" t="str">
        <f t="shared" si="6"/>
        <v/>
      </c>
      <c r="M198" s="214" t="str">
        <f>IF(B198&lt;&gt;"",'Database (LECTURE-RES-PRAC)'!BO195, "")</f>
        <v/>
      </c>
      <c r="N198" s="136" t="str">
        <f t="shared" si="7"/>
        <v/>
      </c>
      <c r="O198" s="137" t="str">
        <f t="shared" si="8"/>
        <v/>
      </c>
      <c r="P198" s="207" t="str">
        <f>IF(B198&lt;&gt;"",IF(B$5="LECTURE",'Exam (LECTURE ONLY)'!Y200,IF(B$5="PRACTICUM",OUTPUT!Z200,IF(B$5="RESEARCH",OUTPUT!Z200,IF(B$5="STUDENT FORMATION",OUTPUT!Z200,"")))),"")</f>
        <v/>
      </c>
      <c r="Q198" s="137" t="str">
        <f t="shared" si="9"/>
        <v/>
      </c>
      <c r="R198" s="138" t="str">
        <f t="shared" si="10"/>
        <v/>
      </c>
      <c r="S198" s="214" t="str">
        <f>IF(B198&lt;&gt;"",'Database (LECTURE-RES-PRAC)'!CT195, "")</f>
        <v/>
      </c>
      <c r="T198" s="136" t="str">
        <f t="shared" si="11"/>
        <v/>
      </c>
      <c r="U198" s="214" t="str">
        <f>IF(B198&lt;&gt;"",'Database (LECTURE-RES-PRAC)'!CU195, "")</f>
        <v/>
      </c>
      <c r="V198" s="136" t="str">
        <f t="shared" si="12"/>
        <v/>
      </c>
      <c r="W198" s="137" t="str">
        <f t="shared" si="13"/>
        <v/>
      </c>
      <c r="X198" s="207" t="str">
        <f>IF(B198&lt;&gt;"",IF(B$5="LECTURE",'Exam (LECTURE ONLY)'!AJ200,IF(B$5="PRACTICUM",OUTPUT!AJ200,IF(B$5="RESEARCH",OUTPUT!AJ200,IF(B$5="STUDENT FORMATION",OUTPUT!AJ200,"")))),"")</f>
        <v/>
      </c>
      <c r="Y198" s="137" t="str">
        <f t="shared" si="14"/>
        <v/>
      </c>
      <c r="Z198" s="139" t="str">
        <f t="shared" si="15"/>
        <v/>
      </c>
      <c r="AA198" s="140" t="str">
        <f t="shared" si="16"/>
        <v/>
      </c>
      <c r="AB198" s="213" t="str">
        <f t="shared" si="17"/>
        <v/>
      </c>
    </row>
    <row r="199" spans="1:28" ht="15.75" customHeight="1">
      <c r="A199" s="118" t="str">
        <f>IF(ISBLANK('Database (LECTURE-RES-PRAC)'!A196),"",'Database (LECTURE-RES-PRAC)'!A196)</f>
        <v/>
      </c>
      <c r="B199" s="119" t="str">
        <f>IF(ISBLANK('Database (LECTURE-RES-PRAC)'!B196),"",'Database (LECTURE-RES-PRAC)'!B196)</f>
        <v/>
      </c>
      <c r="C199" s="134" t="str">
        <f>IF(B199&lt;&gt;"",'Database (LECTURE-RES-PRAC)'!AH196, "")</f>
        <v/>
      </c>
      <c r="D199" s="135" t="str">
        <f t="shared" si="1"/>
        <v/>
      </c>
      <c r="E199" s="134" t="str">
        <f>IF(B199&lt;&gt;"",'Database (LECTURE-RES-PRAC)'!AI196,"")</f>
        <v/>
      </c>
      <c r="F199" s="136" t="str">
        <f t="shared" si="2"/>
        <v/>
      </c>
      <c r="G199" s="137" t="str">
        <f t="shared" si="3"/>
        <v/>
      </c>
      <c r="H199" s="207" t="str">
        <f>IF(B199&lt;&gt;"",IF(B$5="LECTURE",'Exam (LECTURE ONLY)'!N201,IF(B$5="PRACTICUM",OUTPUT!N201,IF(B$5="RESEARCH",OUTPUT!N201,IF(B$5="STUDENT FORMATION",OUTPUT!N201,"")))),"")</f>
        <v/>
      </c>
      <c r="I199" s="137" t="str">
        <f t="shared" si="4"/>
        <v/>
      </c>
      <c r="J199" s="138" t="str">
        <f t="shared" si="5"/>
        <v/>
      </c>
      <c r="K199" s="214" t="str">
        <f>IF(B199&lt;&gt;"",'Database (LECTURE-RES-PRAC)'!BN196, "")</f>
        <v/>
      </c>
      <c r="L199" s="136" t="str">
        <f t="shared" si="6"/>
        <v/>
      </c>
      <c r="M199" s="214" t="str">
        <f>IF(B199&lt;&gt;"",'Database (LECTURE-RES-PRAC)'!BO196, "")</f>
        <v/>
      </c>
      <c r="N199" s="136" t="str">
        <f t="shared" si="7"/>
        <v/>
      </c>
      <c r="O199" s="137" t="str">
        <f t="shared" si="8"/>
        <v/>
      </c>
      <c r="P199" s="207" t="str">
        <f>IF(B199&lt;&gt;"",IF(B$5="LECTURE",'Exam (LECTURE ONLY)'!Y201,IF(B$5="PRACTICUM",OUTPUT!Z201,IF(B$5="RESEARCH",OUTPUT!Z201,IF(B$5="STUDENT FORMATION",OUTPUT!Z201,"")))),"")</f>
        <v/>
      </c>
      <c r="Q199" s="137" t="str">
        <f t="shared" si="9"/>
        <v/>
      </c>
      <c r="R199" s="138" t="str">
        <f t="shared" si="10"/>
        <v/>
      </c>
      <c r="S199" s="214" t="str">
        <f>IF(B199&lt;&gt;"",'Database (LECTURE-RES-PRAC)'!CT196, "")</f>
        <v/>
      </c>
      <c r="T199" s="136" t="str">
        <f t="shared" si="11"/>
        <v/>
      </c>
      <c r="U199" s="214" t="str">
        <f>IF(B199&lt;&gt;"",'Database (LECTURE-RES-PRAC)'!CU196, "")</f>
        <v/>
      </c>
      <c r="V199" s="136" t="str">
        <f t="shared" si="12"/>
        <v/>
      </c>
      <c r="W199" s="137" t="str">
        <f t="shared" si="13"/>
        <v/>
      </c>
      <c r="X199" s="207" t="str">
        <f>IF(B199&lt;&gt;"",IF(B$5="LECTURE",'Exam (LECTURE ONLY)'!AJ201,IF(B$5="PRACTICUM",OUTPUT!AJ201,IF(B$5="RESEARCH",OUTPUT!AJ201,IF(B$5="STUDENT FORMATION",OUTPUT!AJ201,"")))),"")</f>
        <v/>
      </c>
      <c r="Y199" s="137" t="str">
        <f t="shared" si="14"/>
        <v/>
      </c>
      <c r="Z199" s="139" t="str">
        <f t="shared" si="15"/>
        <v/>
      </c>
      <c r="AA199" s="140" t="str">
        <f t="shared" si="16"/>
        <v/>
      </c>
      <c r="AB199" s="213" t="str">
        <f t="shared" si="17"/>
        <v/>
      </c>
    </row>
    <row r="200" spans="1:28" ht="15.75" customHeight="1">
      <c r="A200" s="212" t="str">
        <f>IF(ISBLANK('Database (LECTURE-RES-PRAC)'!A197),"",'Database (LECTURE-RES-PRAC)'!A197)</f>
        <v/>
      </c>
      <c r="B200" s="213" t="str">
        <f>IF(ISBLANK('Database (LECTURE-RES-PRAC)'!B197),"",'Database (LECTURE-RES-PRAC)'!B197)</f>
        <v/>
      </c>
      <c r="C200" s="134" t="str">
        <f>IF(B200&lt;&gt;"",'Database (LECTURE-RES-PRAC)'!AH197, "")</f>
        <v/>
      </c>
      <c r="D200" s="135" t="str">
        <f t="shared" si="1"/>
        <v/>
      </c>
      <c r="E200" s="134" t="str">
        <f>IF(B200&lt;&gt;"",'Database (LECTURE-RES-PRAC)'!AI197,"")</f>
        <v/>
      </c>
      <c r="F200" s="136" t="str">
        <f t="shared" si="2"/>
        <v/>
      </c>
      <c r="G200" s="137" t="str">
        <f t="shared" si="3"/>
        <v/>
      </c>
      <c r="H200" s="207" t="str">
        <f>IF(B200&lt;&gt;"",IF(B$5="LECTURE",'Exam (LECTURE ONLY)'!N202,IF(B$5="PRACTICUM",OUTPUT!N202,IF(B$5="RESEARCH",OUTPUT!N202,IF(B$5="STUDENT FORMATION",OUTPUT!N202,"")))),"")</f>
        <v/>
      </c>
      <c r="I200" s="137" t="str">
        <f t="shared" si="4"/>
        <v/>
      </c>
      <c r="J200" s="138" t="str">
        <f t="shared" si="5"/>
        <v/>
      </c>
      <c r="K200" s="214" t="str">
        <f>IF(B200&lt;&gt;"",'Database (LECTURE-RES-PRAC)'!BN197, "")</f>
        <v/>
      </c>
      <c r="L200" s="136" t="str">
        <f t="shared" si="6"/>
        <v/>
      </c>
      <c r="M200" s="214" t="str">
        <f>IF(B200&lt;&gt;"",'Database (LECTURE-RES-PRAC)'!BO197, "")</f>
        <v/>
      </c>
      <c r="N200" s="136" t="str">
        <f t="shared" si="7"/>
        <v/>
      </c>
      <c r="O200" s="137" t="str">
        <f t="shared" si="8"/>
        <v/>
      </c>
      <c r="P200" s="207" t="str">
        <f>IF(B200&lt;&gt;"",IF(B$5="LECTURE",'Exam (LECTURE ONLY)'!Y202,IF(B$5="PRACTICUM",OUTPUT!Z202,IF(B$5="RESEARCH",OUTPUT!Z202,IF(B$5="STUDENT FORMATION",OUTPUT!Z202,"")))),"")</f>
        <v/>
      </c>
      <c r="Q200" s="137" t="str">
        <f t="shared" si="9"/>
        <v/>
      </c>
      <c r="R200" s="138" t="str">
        <f t="shared" si="10"/>
        <v/>
      </c>
      <c r="S200" s="214" t="str">
        <f>IF(B200&lt;&gt;"",'Database (LECTURE-RES-PRAC)'!CT197, "")</f>
        <v/>
      </c>
      <c r="T200" s="136" t="str">
        <f t="shared" si="11"/>
        <v/>
      </c>
      <c r="U200" s="214" t="str">
        <f>IF(B200&lt;&gt;"",'Database (LECTURE-RES-PRAC)'!CU197, "")</f>
        <v/>
      </c>
      <c r="V200" s="136" t="str">
        <f t="shared" si="12"/>
        <v/>
      </c>
      <c r="W200" s="137" t="str">
        <f t="shared" si="13"/>
        <v/>
      </c>
      <c r="X200" s="207" t="str">
        <f>IF(B200&lt;&gt;"",IF(B$5="LECTURE",'Exam (LECTURE ONLY)'!AJ202,IF(B$5="PRACTICUM",OUTPUT!AJ202,IF(B$5="RESEARCH",OUTPUT!AJ202,IF(B$5="STUDENT FORMATION",OUTPUT!AJ202,"")))),"")</f>
        <v/>
      </c>
      <c r="Y200" s="137" t="str">
        <f t="shared" si="14"/>
        <v/>
      </c>
      <c r="Z200" s="139" t="str">
        <f t="shared" si="15"/>
        <v/>
      </c>
      <c r="AA200" s="140" t="str">
        <f t="shared" si="16"/>
        <v/>
      </c>
      <c r="AB200" s="213" t="str">
        <f t="shared" si="17"/>
        <v/>
      </c>
    </row>
    <row r="201" spans="1:28" ht="15.75" customHeight="1">
      <c r="A201" s="118" t="str">
        <f>IF(ISBLANK('Database (LECTURE-RES-PRAC)'!A198),"",'Database (LECTURE-RES-PRAC)'!A198)</f>
        <v/>
      </c>
      <c r="B201" s="119" t="str">
        <f>IF(ISBLANK('Database (LECTURE-RES-PRAC)'!B198),"",'Database (LECTURE-RES-PRAC)'!B198)</f>
        <v/>
      </c>
      <c r="C201" s="134" t="str">
        <f>IF(B201&lt;&gt;"",'Database (LECTURE-RES-PRAC)'!AH198, "")</f>
        <v/>
      </c>
      <c r="D201" s="135" t="str">
        <f t="shared" si="1"/>
        <v/>
      </c>
      <c r="E201" s="134" t="str">
        <f>IF(B201&lt;&gt;"",'Database (LECTURE-RES-PRAC)'!AI198,"")</f>
        <v/>
      </c>
      <c r="F201" s="136" t="str">
        <f t="shared" si="2"/>
        <v/>
      </c>
      <c r="G201" s="137" t="str">
        <f t="shared" si="3"/>
        <v/>
      </c>
      <c r="H201" s="207" t="str">
        <f>IF(B201&lt;&gt;"",IF(B$5="LECTURE",'Exam (LECTURE ONLY)'!N203,IF(B$5="PRACTICUM",OUTPUT!N203,IF(B$5="RESEARCH",OUTPUT!N203,IF(B$5="STUDENT FORMATION",OUTPUT!N203,"")))),"")</f>
        <v/>
      </c>
      <c r="I201" s="137" t="str">
        <f t="shared" si="4"/>
        <v/>
      </c>
      <c r="J201" s="138" t="str">
        <f t="shared" si="5"/>
        <v/>
      </c>
      <c r="K201" s="214" t="str">
        <f>IF(B201&lt;&gt;"",'Database (LECTURE-RES-PRAC)'!BN198, "")</f>
        <v/>
      </c>
      <c r="L201" s="136" t="str">
        <f t="shared" si="6"/>
        <v/>
      </c>
      <c r="M201" s="214" t="str">
        <f>IF(B201&lt;&gt;"",'Database (LECTURE-RES-PRAC)'!BO198, "")</f>
        <v/>
      </c>
      <c r="N201" s="136" t="str">
        <f t="shared" si="7"/>
        <v/>
      </c>
      <c r="O201" s="137" t="str">
        <f t="shared" si="8"/>
        <v/>
      </c>
      <c r="P201" s="207" t="str">
        <f>IF(B201&lt;&gt;"",IF(B$5="LECTURE",'Exam (LECTURE ONLY)'!Y203,IF(B$5="PRACTICUM",OUTPUT!Z203,IF(B$5="RESEARCH",OUTPUT!Z203,IF(B$5="STUDENT FORMATION",OUTPUT!Z203,"")))),"")</f>
        <v/>
      </c>
      <c r="Q201" s="137" t="str">
        <f t="shared" si="9"/>
        <v/>
      </c>
      <c r="R201" s="138" t="str">
        <f t="shared" si="10"/>
        <v/>
      </c>
      <c r="S201" s="214" t="str">
        <f>IF(B201&lt;&gt;"",'Database (LECTURE-RES-PRAC)'!CT198, "")</f>
        <v/>
      </c>
      <c r="T201" s="136" t="str">
        <f t="shared" si="11"/>
        <v/>
      </c>
      <c r="U201" s="214" t="str">
        <f>IF(B201&lt;&gt;"",'Database (LECTURE-RES-PRAC)'!CU198, "")</f>
        <v/>
      </c>
      <c r="V201" s="136" t="str">
        <f t="shared" si="12"/>
        <v/>
      </c>
      <c r="W201" s="137" t="str">
        <f t="shared" si="13"/>
        <v/>
      </c>
      <c r="X201" s="207" t="str">
        <f>IF(B201&lt;&gt;"",IF(B$5="LECTURE",'Exam (LECTURE ONLY)'!AJ203,IF(B$5="PRACTICUM",OUTPUT!AJ203,IF(B$5="RESEARCH",OUTPUT!AJ203,IF(B$5="STUDENT FORMATION",OUTPUT!AJ203,"")))),"")</f>
        <v/>
      </c>
      <c r="Y201" s="137" t="str">
        <f t="shared" si="14"/>
        <v/>
      </c>
      <c r="Z201" s="139" t="str">
        <f t="shared" si="15"/>
        <v/>
      </c>
      <c r="AA201" s="140" t="str">
        <f t="shared" si="16"/>
        <v/>
      </c>
      <c r="AB201" s="213" t="str">
        <f t="shared" si="17"/>
        <v/>
      </c>
    </row>
    <row r="202" spans="1:28" ht="15.75" customHeight="1">
      <c r="A202" s="212" t="str">
        <f>IF(ISBLANK('Database (LECTURE-RES-PRAC)'!A199),"",'Database (LECTURE-RES-PRAC)'!A199)</f>
        <v/>
      </c>
      <c r="B202" s="213" t="str">
        <f>IF(ISBLANK('Database (LECTURE-RES-PRAC)'!B199),"",'Database (LECTURE-RES-PRAC)'!B199)</f>
        <v/>
      </c>
      <c r="C202" s="134" t="str">
        <f>IF(B202&lt;&gt;"",'Database (LECTURE-RES-PRAC)'!AH199, "")</f>
        <v/>
      </c>
      <c r="D202" s="135" t="str">
        <f t="shared" si="1"/>
        <v/>
      </c>
      <c r="E202" s="134" t="str">
        <f>IF(B202&lt;&gt;"",'Database (LECTURE-RES-PRAC)'!AI199,"")</f>
        <v/>
      </c>
      <c r="F202" s="136" t="str">
        <f t="shared" si="2"/>
        <v/>
      </c>
      <c r="G202" s="137" t="str">
        <f t="shared" si="3"/>
        <v/>
      </c>
      <c r="H202" s="207" t="str">
        <f>IF(B202&lt;&gt;"",IF(B$5="LECTURE",'Exam (LECTURE ONLY)'!N204,IF(B$5="PRACTICUM",OUTPUT!N204,IF(B$5="RESEARCH",OUTPUT!N204,IF(B$5="STUDENT FORMATION",OUTPUT!N204,"")))),"")</f>
        <v/>
      </c>
      <c r="I202" s="137" t="str">
        <f t="shared" si="4"/>
        <v/>
      </c>
      <c r="J202" s="138" t="str">
        <f t="shared" si="5"/>
        <v/>
      </c>
      <c r="K202" s="214" t="str">
        <f>IF(B202&lt;&gt;"",'Database (LECTURE-RES-PRAC)'!BN199, "")</f>
        <v/>
      </c>
      <c r="L202" s="136" t="str">
        <f t="shared" si="6"/>
        <v/>
      </c>
      <c r="M202" s="214" t="str">
        <f>IF(B202&lt;&gt;"",'Database (LECTURE-RES-PRAC)'!BO199, "")</f>
        <v/>
      </c>
      <c r="N202" s="136" t="str">
        <f t="shared" si="7"/>
        <v/>
      </c>
      <c r="O202" s="137" t="str">
        <f t="shared" si="8"/>
        <v/>
      </c>
      <c r="P202" s="207" t="str">
        <f>IF(B202&lt;&gt;"",IF(B$5="LECTURE",'Exam (LECTURE ONLY)'!Y204,IF(B$5="PRACTICUM",OUTPUT!Z204,IF(B$5="RESEARCH",OUTPUT!Z204,IF(B$5="STUDENT FORMATION",OUTPUT!Z204,"")))),"")</f>
        <v/>
      </c>
      <c r="Q202" s="137" t="str">
        <f t="shared" si="9"/>
        <v/>
      </c>
      <c r="R202" s="138" t="str">
        <f t="shared" si="10"/>
        <v/>
      </c>
      <c r="S202" s="214" t="str">
        <f>IF(B202&lt;&gt;"",'Database (LECTURE-RES-PRAC)'!CT199, "")</f>
        <v/>
      </c>
      <c r="T202" s="136" t="str">
        <f t="shared" si="11"/>
        <v/>
      </c>
      <c r="U202" s="214" t="str">
        <f>IF(B202&lt;&gt;"",'Database (LECTURE-RES-PRAC)'!CU199, "")</f>
        <v/>
      </c>
      <c r="V202" s="136" t="str">
        <f t="shared" si="12"/>
        <v/>
      </c>
      <c r="W202" s="137" t="str">
        <f t="shared" si="13"/>
        <v/>
      </c>
      <c r="X202" s="207" t="str">
        <f>IF(B202&lt;&gt;"",IF(B$5="LECTURE",'Exam (LECTURE ONLY)'!AJ204,IF(B$5="PRACTICUM",OUTPUT!AJ204,IF(B$5="RESEARCH",OUTPUT!AJ204,IF(B$5="STUDENT FORMATION",OUTPUT!AJ204,"")))),"")</f>
        <v/>
      </c>
      <c r="Y202" s="137" t="str">
        <f t="shared" si="14"/>
        <v/>
      </c>
      <c r="Z202" s="139" t="str">
        <f t="shared" si="15"/>
        <v/>
      </c>
      <c r="AA202" s="140" t="str">
        <f t="shared" si="16"/>
        <v/>
      </c>
      <c r="AB202" s="213" t="str">
        <f t="shared" si="17"/>
        <v/>
      </c>
    </row>
    <row r="203" spans="1:28" ht="15.75" customHeight="1">
      <c r="A203" s="118" t="str">
        <f>IF(ISBLANK('Database (LECTURE-RES-PRAC)'!A200),"",'Database (LECTURE-RES-PRAC)'!A200)</f>
        <v/>
      </c>
      <c r="B203" s="119" t="str">
        <f>IF(ISBLANK('Database (LECTURE-RES-PRAC)'!B200),"",'Database (LECTURE-RES-PRAC)'!B200)</f>
        <v/>
      </c>
      <c r="C203" s="134" t="str">
        <f>IF(B203&lt;&gt;"",'Database (LECTURE-RES-PRAC)'!AH200, "")</f>
        <v/>
      </c>
      <c r="D203" s="135" t="str">
        <f t="shared" si="1"/>
        <v/>
      </c>
      <c r="E203" s="134" t="str">
        <f>IF(B203&lt;&gt;"",'Database (LECTURE-RES-PRAC)'!AI200,"")</f>
        <v/>
      </c>
      <c r="F203" s="136" t="str">
        <f t="shared" si="2"/>
        <v/>
      </c>
      <c r="G203" s="137" t="str">
        <f t="shared" si="3"/>
        <v/>
      </c>
      <c r="H203" s="207" t="str">
        <f>IF(B203&lt;&gt;"",IF(B$5="LECTURE",'Exam (LECTURE ONLY)'!N205,IF(B$5="PRACTICUM",OUTPUT!N205,IF(B$5="RESEARCH",OUTPUT!N205,IF(B$5="STUDENT FORMATION",OUTPUT!N205,"")))),"")</f>
        <v/>
      </c>
      <c r="I203" s="137" t="str">
        <f t="shared" si="4"/>
        <v/>
      </c>
      <c r="J203" s="138" t="str">
        <f t="shared" si="5"/>
        <v/>
      </c>
      <c r="K203" s="214" t="str">
        <f>IF(B203&lt;&gt;"",'Database (LECTURE-RES-PRAC)'!BN200, "")</f>
        <v/>
      </c>
      <c r="L203" s="136" t="str">
        <f t="shared" si="6"/>
        <v/>
      </c>
      <c r="M203" s="214" t="str">
        <f>IF(B203&lt;&gt;"",'Database (LECTURE-RES-PRAC)'!BO200, "")</f>
        <v/>
      </c>
      <c r="N203" s="136" t="str">
        <f t="shared" si="7"/>
        <v/>
      </c>
      <c r="O203" s="137" t="str">
        <f t="shared" si="8"/>
        <v/>
      </c>
      <c r="P203" s="207" t="str">
        <f>IF(B203&lt;&gt;"",IF(B$5="LECTURE",'Exam (LECTURE ONLY)'!Y205,IF(B$5="PRACTICUM",OUTPUT!Z205,IF(B$5="RESEARCH",OUTPUT!Z205,IF(B$5="STUDENT FORMATION",OUTPUT!Z205,"")))),"")</f>
        <v/>
      </c>
      <c r="Q203" s="137" t="str">
        <f t="shared" si="9"/>
        <v/>
      </c>
      <c r="R203" s="138" t="str">
        <f t="shared" si="10"/>
        <v/>
      </c>
      <c r="S203" s="214" t="str">
        <f>IF(B203&lt;&gt;"",'Database (LECTURE-RES-PRAC)'!CT200, "")</f>
        <v/>
      </c>
      <c r="T203" s="136" t="str">
        <f t="shared" si="11"/>
        <v/>
      </c>
      <c r="U203" s="214" t="str">
        <f>IF(B203&lt;&gt;"",'Database (LECTURE-RES-PRAC)'!CU200, "")</f>
        <v/>
      </c>
      <c r="V203" s="136" t="str">
        <f t="shared" si="12"/>
        <v/>
      </c>
      <c r="W203" s="137" t="str">
        <f t="shared" si="13"/>
        <v/>
      </c>
      <c r="X203" s="207" t="str">
        <f>IF(B203&lt;&gt;"",IF(B$5="LECTURE",'Exam (LECTURE ONLY)'!AJ205,IF(B$5="PRACTICUM",OUTPUT!AJ205,IF(B$5="RESEARCH",OUTPUT!AJ205,IF(B$5="STUDENT FORMATION",OUTPUT!AJ205,"")))),"")</f>
        <v/>
      </c>
      <c r="Y203" s="137" t="str">
        <f t="shared" si="14"/>
        <v/>
      </c>
      <c r="Z203" s="139" t="str">
        <f t="shared" si="15"/>
        <v/>
      </c>
      <c r="AA203" s="140" t="str">
        <f t="shared" si="16"/>
        <v/>
      </c>
      <c r="AB203" s="213" t="str">
        <f t="shared" si="17"/>
        <v/>
      </c>
    </row>
    <row r="204" spans="1:28" ht="15.75" customHeight="1">
      <c r="A204" s="212" t="str">
        <f>IF(ISBLANK('Database (LECTURE-RES-PRAC)'!A201),"",'Database (LECTURE-RES-PRAC)'!A201)</f>
        <v/>
      </c>
      <c r="B204" s="213" t="str">
        <f>IF(ISBLANK('Database (LECTURE-RES-PRAC)'!B201),"",'Database (LECTURE-RES-PRAC)'!B201)</f>
        <v/>
      </c>
      <c r="C204" s="134" t="str">
        <f>IF(B204&lt;&gt;"",'Database (LECTURE-RES-PRAC)'!AH201, "")</f>
        <v/>
      </c>
      <c r="D204" s="135" t="str">
        <f t="shared" si="1"/>
        <v/>
      </c>
      <c r="E204" s="134" t="str">
        <f>IF(B204&lt;&gt;"",'Database (LECTURE-RES-PRAC)'!AI201,"")</f>
        <v/>
      </c>
      <c r="F204" s="136" t="str">
        <f t="shared" si="2"/>
        <v/>
      </c>
      <c r="G204" s="137" t="str">
        <f t="shared" si="3"/>
        <v/>
      </c>
      <c r="H204" s="207" t="str">
        <f>IF(B204&lt;&gt;"",IF(B$5="LECTURE",'Exam (LECTURE ONLY)'!N206,IF(B$5="PRACTICUM",OUTPUT!N206,IF(B$5="RESEARCH",OUTPUT!N206,IF(B$5="STUDENT FORMATION",OUTPUT!N206,"")))),"")</f>
        <v/>
      </c>
      <c r="I204" s="137" t="str">
        <f t="shared" si="4"/>
        <v/>
      </c>
      <c r="J204" s="138" t="str">
        <f t="shared" si="5"/>
        <v/>
      </c>
      <c r="K204" s="214" t="str">
        <f>IF(B204&lt;&gt;"",'Database (LECTURE-RES-PRAC)'!BN201, "")</f>
        <v/>
      </c>
      <c r="L204" s="136" t="str">
        <f t="shared" si="6"/>
        <v/>
      </c>
      <c r="M204" s="214" t="str">
        <f>IF(B204&lt;&gt;"",'Database (LECTURE-RES-PRAC)'!BO201, "")</f>
        <v/>
      </c>
      <c r="N204" s="136" t="str">
        <f t="shared" si="7"/>
        <v/>
      </c>
      <c r="O204" s="137" t="str">
        <f t="shared" si="8"/>
        <v/>
      </c>
      <c r="P204" s="207" t="str">
        <f>IF(B204&lt;&gt;"",IF(B$5="LECTURE",'Exam (LECTURE ONLY)'!Y206,IF(B$5="PRACTICUM",OUTPUT!Z206,IF(B$5="RESEARCH",OUTPUT!Z206,IF(B$5="STUDENT FORMATION",OUTPUT!Z206,"")))),"")</f>
        <v/>
      </c>
      <c r="Q204" s="137" t="str">
        <f t="shared" si="9"/>
        <v/>
      </c>
      <c r="R204" s="138" t="str">
        <f t="shared" si="10"/>
        <v/>
      </c>
      <c r="S204" s="214" t="str">
        <f>IF(B204&lt;&gt;"",'Database (LECTURE-RES-PRAC)'!CT201, "")</f>
        <v/>
      </c>
      <c r="T204" s="136" t="str">
        <f t="shared" si="11"/>
        <v/>
      </c>
      <c r="U204" s="214" t="str">
        <f>IF(B204&lt;&gt;"",'Database (LECTURE-RES-PRAC)'!CU201, "")</f>
        <v/>
      </c>
      <c r="V204" s="136" t="str">
        <f t="shared" si="12"/>
        <v/>
      </c>
      <c r="W204" s="137" t="str">
        <f t="shared" si="13"/>
        <v/>
      </c>
      <c r="X204" s="207" t="str">
        <f>IF(B204&lt;&gt;"",IF(B$5="LECTURE",'Exam (LECTURE ONLY)'!AJ206,IF(B$5="PRACTICUM",OUTPUT!AJ206,IF(B$5="RESEARCH",OUTPUT!AJ206,IF(B$5="STUDENT FORMATION",OUTPUT!AJ206,"")))),"")</f>
        <v/>
      </c>
      <c r="Y204" s="137" t="str">
        <f t="shared" si="14"/>
        <v/>
      </c>
      <c r="Z204" s="139" t="str">
        <f t="shared" si="15"/>
        <v/>
      </c>
      <c r="AA204" s="140" t="str">
        <f t="shared" si="16"/>
        <v/>
      </c>
      <c r="AB204" s="213" t="str">
        <f t="shared" si="17"/>
        <v/>
      </c>
    </row>
    <row r="205" spans="1:28" ht="15.75" customHeight="1">
      <c r="A205" s="118" t="str">
        <f>IF(ISBLANK('Database (LECTURE-RES-PRAC)'!A202),"",'Database (LECTURE-RES-PRAC)'!A202)</f>
        <v/>
      </c>
      <c r="B205" s="119" t="str">
        <f>IF(ISBLANK('Database (LECTURE-RES-PRAC)'!B202),"",'Database (LECTURE-RES-PRAC)'!B202)</f>
        <v/>
      </c>
      <c r="C205" s="134" t="str">
        <f>IF(B205&lt;&gt;"",'Database (LECTURE-RES-PRAC)'!AH202, "")</f>
        <v/>
      </c>
      <c r="D205" s="135" t="str">
        <f t="shared" si="1"/>
        <v/>
      </c>
      <c r="E205" s="134" t="str">
        <f>IF(B205&lt;&gt;"",'Database (LECTURE-RES-PRAC)'!AI202,"")</f>
        <v/>
      </c>
      <c r="F205" s="136" t="str">
        <f t="shared" si="2"/>
        <v/>
      </c>
      <c r="G205" s="137" t="str">
        <f t="shared" si="3"/>
        <v/>
      </c>
      <c r="H205" s="207" t="str">
        <f>IF(B205&lt;&gt;"",IF(B$5="LECTURE",'Exam (LECTURE ONLY)'!N207,IF(B$5="PRACTICUM",OUTPUT!N207,IF(B$5="RESEARCH",OUTPUT!N207,IF(B$5="STUDENT FORMATION",OUTPUT!N207,"")))),"")</f>
        <v/>
      </c>
      <c r="I205" s="137" t="str">
        <f t="shared" si="4"/>
        <v/>
      </c>
      <c r="J205" s="138" t="str">
        <f t="shared" si="5"/>
        <v/>
      </c>
      <c r="K205" s="214" t="str">
        <f>IF(B205&lt;&gt;"",'Database (LECTURE-RES-PRAC)'!BN202, "")</f>
        <v/>
      </c>
      <c r="L205" s="136" t="str">
        <f t="shared" si="6"/>
        <v/>
      </c>
      <c r="M205" s="214" t="str">
        <f>IF(B205&lt;&gt;"",'Database (LECTURE-RES-PRAC)'!BO202, "")</f>
        <v/>
      </c>
      <c r="N205" s="136" t="str">
        <f t="shared" si="7"/>
        <v/>
      </c>
      <c r="O205" s="137" t="str">
        <f t="shared" si="8"/>
        <v/>
      </c>
      <c r="P205" s="207" t="str">
        <f>IF(B205&lt;&gt;"",IF(B$5="LECTURE",'Exam (LECTURE ONLY)'!Y207,IF(B$5="PRACTICUM",OUTPUT!Z207,IF(B$5="RESEARCH",OUTPUT!Z207,IF(B$5="STUDENT FORMATION",OUTPUT!Z207,"")))),"")</f>
        <v/>
      </c>
      <c r="Q205" s="137" t="str">
        <f t="shared" si="9"/>
        <v/>
      </c>
      <c r="R205" s="138" t="str">
        <f t="shared" si="10"/>
        <v/>
      </c>
      <c r="S205" s="214" t="str">
        <f>IF(B205&lt;&gt;"",'Database (LECTURE-RES-PRAC)'!CT202, "")</f>
        <v/>
      </c>
      <c r="T205" s="136" t="str">
        <f t="shared" si="11"/>
        <v/>
      </c>
      <c r="U205" s="214" t="str">
        <f>IF(B205&lt;&gt;"",'Database (LECTURE-RES-PRAC)'!CU202, "")</f>
        <v/>
      </c>
      <c r="V205" s="136" t="str">
        <f t="shared" si="12"/>
        <v/>
      </c>
      <c r="W205" s="137" t="str">
        <f t="shared" si="13"/>
        <v/>
      </c>
      <c r="X205" s="207" t="str">
        <f>IF(B205&lt;&gt;"",IF(B$5="LECTURE",'Exam (LECTURE ONLY)'!AJ207,IF(B$5="PRACTICUM",OUTPUT!AJ207,IF(B$5="RESEARCH",OUTPUT!AJ207,IF(B$5="STUDENT FORMATION",OUTPUT!AJ207,"")))),"")</f>
        <v/>
      </c>
      <c r="Y205" s="137" t="str">
        <f t="shared" si="14"/>
        <v/>
      </c>
      <c r="Z205" s="139" t="str">
        <f t="shared" si="15"/>
        <v/>
      </c>
      <c r="AA205" s="140" t="str">
        <f t="shared" si="16"/>
        <v/>
      </c>
      <c r="AB205" s="213" t="str">
        <f t="shared" si="17"/>
        <v/>
      </c>
    </row>
    <row r="206" spans="1:28" ht="15.75" customHeight="1">
      <c r="A206" s="212" t="str">
        <f>IF(ISBLANK('Database (LECTURE-RES-PRAC)'!A203),"",'Database (LECTURE-RES-PRAC)'!A203)</f>
        <v/>
      </c>
      <c r="B206" s="213" t="str">
        <f>IF(ISBLANK('Database (LECTURE-RES-PRAC)'!B203),"",'Database (LECTURE-RES-PRAC)'!B203)</f>
        <v/>
      </c>
      <c r="C206" s="134" t="str">
        <f>IF(B206&lt;&gt;"",'Database (LECTURE-RES-PRAC)'!AH203, "")</f>
        <v/>
      </c>
      <c r="D206" s="135" t="str">
        <f t="shared" si="1"/>
        <v/>
      </c>
      <c r="E206" s="134" t="str">
        <f>IF(B206&lt;&gt;"",'Database (LECTURE-RES-PRAC)'!AI203,"")</f>
        <v/>
      </c>
      <c r="F206" s="136" t="str">
        <f t="shared" si="2"/>
        <v/>
      </c>
      <c r="G206" s="137" t="str">
        <f t="shared" si="3"/>
        <v/>
      </c>
      <c r="H206" s="207" t="str">
        <f>IF(B206&lt;&gt;"",IF(B$5="LECTURE",'Exam (LECTURE ONLY)'!N208,IF(B$5="PRACTICUM",OUTPUT!N208,IF(B$5="RESEARCH",OUTPUT!N208,IF(B$5="STUDENT FORMATION",OUTPUT!N208,"")))),"")</f>
        <v/>
      </c>
      <c r="I206" s="137" t="str">
        <f t="shared" si="4"/>
        <v/>
      </c>
      <c r="J206" s="138" t="str">
        <f t="shared" si="5"/>
        <v/>
      </c>
      <c r="K206" s="214" t="str">
        <f>IF(B206&lt;&gt;"",'Database (LECTURE-RES-PRAC)'!BN203, "")</f>
        <v/>
      </c>
      <c r="L206" s="136" t="str">
        <f t="shared" si="6"/>
        <v/>
      </c>
      <c r="M206" s="214" t="str">
        <f>IF(B206&lt;&gt;"",'Database (LECTURE-RES-PRAC)'!BO203, "")</f>
        <v/>
      </c>
      <c r="N206" s="136" t="str">
        <f t="shared" si="7"/>
        <v/>
      </c>
      <c r="O206" s="137" t="str">
        <f t="shared" si="8"/>
        <v/>
      </c>
      <c r="P206" s="207" t="str">
        <f>IF(B206&lt;&gt;"",IF(B$5="LECTURE",'Exam (LECTURE ONLY)'!Y208,IF(B$5="PRACTICUM",OUTPUT!Z208,IF(B$5="RESEARCH",OUTPUT!Z208,IF(B$5="STUDENT FORMATION",OUTPUT!Z208,"")))),"")</f>
        <v/>
      </c>
      <c r="Q206" s="137" t="str">
        <f t="shared" si="9"/>
        <v/>
      </c>
      <c r="R206" s="138" t="str">
        <f t="shared" si="10"/>
        <v/>
      </c>
      <c r="S206" s="214" t="str">
        <f>IF(B206&lt;&gt;"",'Database (LECTURE-RES-PRAC)'!CT203, "")</f>
        <v/>
      </c>
      <c r="T206" s="136" t="str">
        <f t="shared" si="11"/>
        <v/>
      </c>
      <c r="U206" s="214" t="str">
        <f>IF(B206&lt;&gt;"",'Database (LECTURE-RES-PRAC)'!CU203, "")</f>
        <v/>
      </c>
      <c r="V206" s="136" t="str">
        <f t="shared" si="12"/>
        <v/>
      </c>
      <c r="W206" s="137" t="str">
        <f t="shared" si="13"/>
        <v/>
      </c>
      <c r="X206" s="207" t="str">
        <f>IF(B206&lt;&gt;"",IF(B$5="LECTURE",'Exam (LECTURE ONLY)'!AJ208,IF(B$5="PRACTICUM",OUTPUT!AJ208,IF(B$5="RESEARCH",OUTPUT!AJ208,IF(B$5="STUDENT FORMATION",OUTPUT!AJ208,"")))),"")</f>
        <v/>
      </c>
      <c r="Y206" s="137" t="str">
        <f t="shared" si="14"/>
        <v/>
      </c>
      <c r="Z206" s="139" t="str">
        <f t="shared" si="15"/>
        <v/>
      </c>
      <c r="AA206" s="140" t="str">
        <f t="shared" si="16"/>
        <v/>
      </c>
      <c r="AB206" s="213" t="str">
        <f t="shared" si="17"/>
        <v/>
      </c>
    </row>
    <row r="207" spans="1:28" ht="15.75" customHeight="1">
      <c r="A207" s="118" t="str">
        <f>IF(ISBLANK('Database (LECTURE-RES-PRAC)'!A204),"",'Database (LECTURE-RES-PRAC)'!A204)</f>
        <v/>
      </c>
      <c r="B207" s="119" t="str">
        <f>IF(ISBLANK('Database (LECTURE-RES-PRAC)'!B204),"",'Database (LECTURE-RES-PRAC)'!B204)</f>
        <v/>
      </c>
      <c r="C207" s="134" t="str">
        <f>IF(B207&lt;&gt;"",'Database (LECTURE-RES-PRAC)'!AH204, "")</f>
        <v/>
      </c>
      <c r="D207" s="135" t="str">
        <f t="shared" si="1"/>
        <v/>
      </c>
      <c r="E207" s="134" t="str">
        <f>IF(B207&lt;&gt;"",'Database (LECTURE-RES-PRAC)'!AI204,"")</f>
        <v/>
      </c>
      <c r="F207" s="136" t="str">
        <f t="shared" si="2"/>
        <v/>
      </c>
      <c r="G207" s="137" t="str">
        <f t="shared" si="3"/>
        <v/>
      </c>
      <c r="H207" s="207" t="str">
        <f>IF(B207&lt;&gt;"",IF(B$5="LECTURE",'Exam (LECTURE ONLY)'!N209,IF(B$5="PRACTICUM",OUTPUT!N209,IF(B$5="RESEARCH",OUTPUT!N209,IF(B$5="STUDENT FORMATION",OUTPUT!N209,"")))),"")</f>
        <v/>
      </c>
      <c r="I207" s="137" t="str">
        <f t="shared" si="4"/>
        <v/>
      </c>
      <c r="J207" s="138" t="str">
        <f t="shared" si="5"/>
        <v/>
      </c>
      <c r="K207" s="214" t="str">
        <f>IF(B207&lt;&gt;"",'Database (LECTURE-RES-PRAC)'!BN204, "")</f>
        <v/>
      </c>
      <c r="L207" s="136" t="str">
        <f t="shared" si="6"/>
        <v/>
      </c>
      <c r="M207" s="214" t="str">
        <f>IF(B207&lt;&gt;"",'Database (LECTURE-RES-PRAC)'!BO204, "")</f>
        <v/>
      </c>
      <c r="N207" s="136" t="str">
        <f t="shared" si="7"/>
        <v/>
      </c>
      <c r="O207" s="137" t="str">
        <f t="shared" si="8"/>
        <v/>
      </c>
      <c r="P207" s="207" t="str">
        <f>IF(B207&lt;&gt;"",IF(B$5="LECTURE",'Exam (LECTURE ONLY)'!Y209,IF(B$5="PRACTICUM",OUTPUT!Z209,IF(B$5="RESEARCH",OUTPUT!Z209,IF(B$5="STUDENT FORMATION",OUTPUT!Z209,"")))),"")</f>
        <v/>
      </c>
      <c r="Q207" s="137" t="str">
        <f t="shared" si="9"/>
        <v/>
      </c>
      <c r="R207" s="138" t="str">
        <f t="shared" si="10"/>
        <v/>
      </c>
      <c r="S207" s="214" t="str">
        <f>IF(B207&lt;&gt;"",'Database (LECTURE-RES-PRAC)'!CT204, "")</f>
        <v/>
      </c>
      <c r="T207" s="136" t="str">
        <f t="shared" si="11"/>
        <v/>
      </c>
      <c r="U207" s="214" t="str">
        <f>IF(B207&lt;&gt;"",'Database (LECTURE-RES-PRAC)'!CU204, "")</f>
        <v/>
      </c>
      <c r="V207" s="136" t="str">
        <f t="shared" si="12"/>
        <v/>
      </c>
      <c r="W207" s="137" t="str">
        <f t="shared" si="13"/>
        <v/>
      </c>
      <c r="X207" s="207" t="str">
        <f>IF(B207&lt;&gt;"",IF(B$5="LECTURE",'Exam (LECTURE ONLY)'!AJ209,IF(B$5="PRACTICUM",OUTPUT!AJ209,IF(B$5="RESEARCH",OUTPUT!AJ209,IF(B$5="STUDENT FORMATION",OUTPUT!AJ209,"")))),"")</f>
        <v/>
      </c>
      <c r="Y207" s="137" t="str">
        <f t="shared" si="14"/>
        <v/>
      </c>
      <c r="Z207" s="139" t="str">
        <f t="shared" si="15"/>
        <v/>
      </c>
      <c r="AA207" s="140" t="str">
        <f t="shared" si="16"/>
        <v/>
      </c>
      <c r="AB207" s="213" t="str">
        <f t="shared" si="17"/>
        <v/>
      </c>
    </row>
    <row r="208" spans="1:28" ht="15.75" customHeight="1">
      <c r="A208" s="212" t="str">
        <f>IF(ISBLANK('Database (LECTURE-RES-PRAC)'!A205),"",'Database (LECTURE-RES-PRAC)'!A205)</f>
        <v/>
      </c>
      <c r="B208" s="213" t="str">
        <f>IF(ISBLANK('Database (LECTURE-RES-PRAC)'!B205),"",'Database (LECTURE-RES-PRAC)'!B205)</f>
        <v/>
      </c>
      <c r="C208" s="134" t="str">
        <f>IF(B208&lt;&gt;"",'Database (LECTURE-RES-PRAC)'!AH205, "")</f>
        <v/>
      </c>
      <c r="D208" s="135" t="str">
        <f t="shared" si="1"/>
        <v/>
      </c>
      <c r="E208" s="134" t="str">
        <f>IF(B208&lt;&gt;"",'Database (LECTURE-RES-PRAC)'!AI205,"")</f>
        <v/>
      </c>
      <c r="F208" s="136" t="str">
        <f t="shared" si="2"/>
        <v/>
      </c>
      <c r="G208" s="137" t="str">
        <f t="shared" si="3"/>
        <v/>
      </c>
      <c r="H208" s="207" t="str">
        <f>IF(B208&lt;&gt;"",IF(B$5="LECTURE",'Exam (LECTURE ONLY)'!N210,IF(B$5="PRACTICUM",OUTPUT!N210,IF(B$5="RESEARCH",OUTPUT!N210,IF(B$5="STUDENT FORMATION",OUTPUT!N210,"")))),"")</f>
        <v/>
      </c>
      <c r="I208" s="137" t="str">
        <f t="shared" si="4"/>
        <v/>
      </c>
      <c r="J208" s="138" t="str">
        <f t="shared" si="5"/>
        <v/>
      </c>
      <c r="K208" s="214" t="str">
        <f>IF(B208&lt;&gt;"",'Database (LECTURE-RES-PRAC)'!BN205, "")</f>
        <v/>
      </c>
      <c r="L208" s="136" t="str">
        <f t="shared" si="6"/>
        <v/>
      </c>
      <c r="M208" s="214" t="str">
        <f>IF(B208&lt;&gt;"",'Database (LECTURE-RES-PRAC)'!BO205, "")</f>
        <v/>
      </c>
      <c r="N208" s="136" t="str">
        <f t="shared" si="7"/>
        <v/>
      </c>
      <c r="O208" s="137" t="str">
        <f t="shared" si="8"/>
        <v/>
      </c>
      <c r="P208" s="207" t="str">
        <f>IF(B208&lt;&gt;"",IF(B$5="LECTURE",'Exam (LECTURE ONLY)'!Y210,IF(B$5="PRACTICUM",OUTPUT!Z210,IF(B$5="RESEARCH",OUTPUT!Z210,IF(B$5="STUDENT FORMATION",OUTPUT!Z210,"")))),"")</f>
        <v/>
      </c>
      <c r="Q208" s="137" t="str">
        <f t="shared" si="9"/>
        <v/>
      </c>
      <c r="R208" s="138" t="str">
        <f t="shared" si="10"/>
        <v/>
      </c>
      <c r="S208" s="214" t="str">
        <f>IF(B208&lt;&gt;"",'Database (LECTURE-RES-PRAC)'!CT205, "")</f>
        <v/>
      </c>
      <c r="T208" s="136" t="str">
        <f t="shared" si="11"/>
        <v/>
      </c>
      <c r="U208" s="214" t="str">
        <f>IF(B208&lt;&gt;"",'Database (LECTURE-RES-PRAC)'!CU205, "")</f>
        <v/>
      </c>
      <c r="V208" s="136" t="str">
        <f t="shared" si="12"/>
        <v/>
      </c>
      <c r="W208" s="137" t="str">
        <f t="shared" si="13"/>
        <v/>
      </c>
      <c r="X208" s="207" t="str">
        <f>IF(B208&lt;&gt;"",IF(B$5="LECTURE",'Exam (LECTURE ONLY)'!AJ210,IF(B$5="PRACTICUM",OUTPUT!AJ210,IF(B$5="RESEARCH",OUTPUT!AJ210,IF(B$5="STUDENT FORMATION",OUTPUT!AJ210,"")))),"")</f>
        <v/>
      </c>
      <c r="Y208" s="137" t="str">
        <f t="shared" si="14"/>
        <v/>
      </c>
      <c r="Z208" s="139" t="str">
        <f t="shared" si="15"/>
        <v/>
      </c>
      <c r="AA208" s="140" t="str">
        <f t="shared" si="16"/>
        <v/>
      </c>
      <c r="AB208" s="213" t="str">
        <f t="shared" si="17"/>
        <v/>
      </c>
    </row>
    <row r="209" spans="1:28" ht="15.75" customHeight="1">
      <c r="A209" s="118" t="str">
        <f>IF(ISBLANK('Database (LECTURE-RES-PRAC)'!A206),"",'Database (LECTURE-RES-PRAC)'!A206)</f>
        <v/>
      </c>
      <c r="B209" s="119" t="str">
        <f>IF(ISBLANK('Database (LECTURE-RES-PRAC)'!B206),"",'Database (LECTURE-RES-PRAC)'!B206)</f>
        <v/>
      </c>
      <c r="C209" s="134" t="str">
        <f>IF(B209&lt;&gt;"",'Database (LECTURE-RES-PRAC)'!AH206, "")</f>
        <v/>
      </c>
      <c r="D209" s="135" t="str">
        <f t="shared" si="1"/>
        <v/>
      </c>
      <c r="E209" s="134" t="str">
        <f>IF(B209&lt;&gt;"",'Database (LECTURE-RES-PRAC)'!AI206,"")</f>
        <v/>
      </c>
      <c r="F209" s="136" t="str">
        <f t="shared" si="2"/>
        <v/>
      </c>
      <c r="G209" s="137" t="str">
        <f t="shared" si="3"/>
        <v/>
      </c>
      <c r="H209" s="207" t="str">
        <f>IF(B209&lt;&gt;"",IF(B$5="LECTURE",'Exam (LECTURE ONLY)'!N211,IF(B$5="PRACTICUM",OUTPUT!N211,IF(B$5="RESEARCH",OUTPUT!N211,IF(B$5="STUDENT FORMATION",OUTPUT!N211,"")))),"")</f>
        <v/>
      </c>
      <c r="I209" s="137" t="str">
        <f t="shared" si="4"/>
        <v/>
      </c>
      <c r="J209" s="138" t="str">
        <f t="shared" si="5"/>
        <v/>
      </c>
      <c r="K209" s="214" t="str">
        <f>IF(B209&lt;&gt;"",'Database (LECTURE-RES-PRAC)'!BN206, "")</f>
        <v/>
      </c>
      <c r="L209" s="136" t="str">
        <f t="shared" si="6"/>
        <v/>
      </c>
      <c r="M209" s="214" t="str">
        <f>IF(B209&lt;&gt;"",'Database (LECTURE-RES-PRAC)'!BO206, "")</f>
        <v/>
      </c>
      <c r="N209" s="136" t="str">
        <f t="shared" si="7"/>
        <v/>
      </c>
      <c r="O209" s="137" t="str">
        <f t="shared" si="8"/>
        <v/>
      </c>
      <c r="P209" s="207" t="str">
        <f>IF(B209&lt;&gt;"",IF(B$5="LECTURE",'Exam (LECTURE ONLY)'!Y211,IF(B$5="PRACTICUM",OUTPUT!Z211,IF(B$5="RESEARCH",OUTPUT!Z211,IF(B$5="STUDENT FORMATION",OUTPUT!Z211,"")))),"")</f>
        <v/>
      </c>
      <c r="Q209" s="137" t="str">
        <f t="shared" si="9"/>
        <v/>
      </c>
      <c r="R209" s="138" t="str">
        <f t="shared" si="10"/>
        <v/>
      </c>
      <c r="S209" s="214" t="str">
        <f>IF(B209&lt;&gt;"",'Database (LECTURE-RES-PRAC)'!CT206, "")</f>
        <v/>
      </c>
      <c r="T209" s="136" t="str">
        <f t="shared" si="11"/>
        <v/>
      </c>
      <c r="U209" s="214" t="str">
        <f>IF(B209&lt;&gt;"",'Database (LECTURE-RES-PRAC)'!CU206, "")</f>
        <v/>
      </c>
      <c r="V209" s="136" t="str">
        <f t="shared" si="12"/>
        <v/>
      </c>
      <c r="W209" s="137" t="str">
        <f t="shared" si="13"/>
        <v/>
      </c>
      <c r="X209" s="207" t="str">
        <f>IF(B209&lt;&gt;"",IF(B$5="LECTURE",'Exam (LECTURE ONLY)'!AJ211,IF(B$5="PRACTICUM",OUTPUT!AJ211,IF(B$5="RESEARCH",OUTPUT!AJ211,IF(B$5="STUDENT FORMATION",OUTPUT!AJ211,"")))),"")</f>
        <v/>
      </c>
      <c r="Y209" s="137" t="str">
        <f t="shared" si="14"/>
        <v/>
      </c>
      <c r="Z209" s="139" t="str">
        <f t="shared" si="15"/>
        <v/>
      </c>
      <c r="AA209" s="140" t="str">
        <f t="shared" si="16"/>
        <v/>
      </c>
      <c r="AB209" s="213" t="str">
        <f t="shared" si="17"/>
        <v/>
      </c>
    </row>
    <row r="210" spans="1:28" ht="15.75" customHeight="1">
      <c r="A210" s="212" t="str">
        <f>IF(ISBLANK('Database (LECTURE-RES-PRAC)'!A207),"",'Database (LECTURE-RES-PRAC)'!A207)</f>
        <v/>
      </c>
      <c r="B210" s="213" t="str">
        <f>IF(ISBLANK('Database (LECTURE-RES-PRAC)'!B207),"",'Database (LECTURE-RES-PRAC)'!B207)</f>
        <v/>
      </c>
      <c r="C210" s="134" t="str">
        <f>IF(B210&lt;&gt;"",'Database (LECTURE-RES-PRAC)'!AH207, "")</f>
        <v/>
      </c>
      <c r="D210" s="135" t="str">
        <f t="shared" si="1"/>
        <v/>
      </c>
      <c r="E210" s="134" t="str">
        <f>IF(B210&lt;&gt;"",'Database (LECTURE-RES-PRAC)'!AI207,"")</f>
        <v/>
      </c>
      <c r="F210" s="136" t="str">
        <f t="shared" si="2"/>
        <v/>
      </c>
      <c r="G210" s="137" t="str">
        <f t="shared" si="3"/>
        <v/>
      </c>
      <c r="H210" s="207" t="str">
        <f>IF(B210&lt;&gt;"",IF(B$5="LECTURE",'Exam (LECTURE ONLY)'!N212,IF(B$5="PRACTICUM",OUTPUT!N212,IF(B$5="RESEARCH",OUTPUT!N212,IF(B$5="STUDENT FORMATION",OUTPUT!N212,"")))),"")</f>
        <v/>
      </c>
      <c r="I210" s="137" t="str">
        <f t="shared" si="4"/>
        <v/>
      </c>
      <c r="J210" s="138" t="str">
        <f t="shared" si="5"/>
        <v/>
      </c>
      <c r="K210" s="214" t="str">
        <f>IF(B210&lt;&gt;"",'Database (LECTURE-RES-PRAC)'!BN207, "")</f>
        <v/>
      </c>
      <c r="L210" s="136" t="str">
        <f t="shared" si="6"/>
        <v/>
      </c>
      <c r="M210" s="214" t="str">
        <f>IF(B210&lt;&gt;"",'Database (LECTURE-RES-PRAC)'!BO207, "")</f>
        <v/>
      </c>
      <c r="N210" s="136" t="str">
        <f t="shared" si="7"/>
        <v/>
      </c>
      <c r="O210" s="137" t="str">
        <f t="shared" si="8"/>
        <v/>
      </c>
      <c r="P210" s="207" t="str">
        <f>IF(B210&lt;&gt;"",IF(B$5="LECTURE",'Exam (LECTURE ONLY)'!Y212,IF(B$5="PRACTICUM",OUTPUT!Z212,IF(B$5="RESEARCH",OUTPUT!Z212,IF(B$5="STUDENT FORMATION",OUTPUT!Z212,"")))),"")</f>
        <v/>
      </c>
      <c r="Q210" s="137" t="str">
        <f t="shared" si="9"/>
        <v/>
      </c>
      <c r="R210" s="138" t="str">
        <f t="shared" si="10"/>
        <v/>
      </c>
      <c r="S210" s="214" t="str">
        <f>IF(B210&lt;&gt;"",'Database (LECTURE-RES-PRAC)'!CT207, "")</f>
        <v/>
      </c>
      <c r="T210" s="136" t="str">
        <f t="shared" si="11"/>
        <v/>
      </c>
      <c r="U210" s="214" t="str">
        <f>IF(B210&lt;&gt;"",'Database (LECTURE-RES-PRAC)'!CU207, "")</f>
        <v/>
      </c>
      <c r="V210" s="136" t="str">
        <f t="shared" si="12"/>
        <v/>
      </c>
      <c r="W210" s="137" t="str">
        <f t="shared" si="13"/>
        <v/>
      </c>
      <c r="X210" s="207" t="str">
        <f>IF(B210&lt;&gt;"",IF(B$5="LECTURE",'Exam (LECTURE ONLY)'!AJ212,IF(B$5="PRACTICUM",OUTPUT!AJ212,IF(B$5="RESEARCH",OUTPUT!AJ212,IF(B$5="STUDENT FORMATION",OUTPUT!AJ212,"")))),"")</f>
        <v/>
      </c>
      <c r="Y210" s="137" t="str">
        <f t="shared" si="14"/>
        <v/>
      </c>
      <c r="Z210" s="139" t="str">
        <f t="shared" si="15"/>
        <v/>
      </c>
      <c r="AA210" s="140" t="str">
        <f t="shared" si="16"/>
        <v/>
      </c>
      <c r="AB210" s="213" t="str">
        <f t="shared" si="17"/>
        <v/>
      </c>
    </row>
    <row r="211" spans="1:28" ht="15.75" customHeight="1">
      <c r="A211" s="118" t="str">
        <f>IF(ISBLANK('Database (LECTURE-RES-PRAC)'!A208),"",'Database (LECTURE-RES-PRAC)'!A208)</f>
        <v/>
      </c>
      <c r="B211" s="119" t="str">
        <f>IF(ISBLANK('Database (LECTURE-RES-PRAC)'!B208),"",'Database (LECTURE-RES-PRAC)'!B208)</f>
        <v/>
      </c>
      <c r="C211" s="134" t="str">
        <f>IF(B211&lt;&gt;"",'Database (LECTURE-RES-PRAC)'!AH208, "")</f>
        <v/>
      </c>
      <c r="D211" s="135" t="str">
        <f t="shared" si="1"/>
        <v/>
      </c>
      <c r="E211" s="134" t="str">
        <f>IF(B211&lt;&gt;"",'Database (LECTURE-RES-PRAC)'!AI208,"")</f>
        <v/>
      </c>
      <c r="F211" s="136" t="str">
        <f t="shared" si="2"/>
        <v/>
      </c>
      <c r="G211" s="137" t="str">
        <f t="shared" si="3"/>
        <v/>
      </c>
      <c r="H211" s="207" t="str">
        <f>IF(B211&lt;&gt;"",IF(B$5="LECTURE",'Exam (LECTURE ONLY)'!N213,IF(B$5="PRACTICUM",OUTPUT!N213,IF(B$5="RESEARCH",OUTPUT!N213,IF(B$5="STUDENT FORMATION",OUTPUT!N213,"")))),"")</f>
        <v/>
      </c>
      <c r="I211" s="137" t="str">
        <f t="shared" si="4"/>
        <v/>
      </c>
      <c r="J211" s="138" t="str">
        <f t="shared" si="5"/>
        <v/>
      </c>
      <c r="K211" s="214" t="str">
        <f>IF(B211&lt;&gt;"",'Database (LECTURE-RES-PRAC)'!BN208, "")</f>
        <v/>
      </c>
      <c r="L211" s="136" t="str">
        <f t="shared" si="6"/>
        <v/>
      </c>
      <c r="M211" s="214" t="str">
        <f>IF(B211&lt;&gt;"",'Database (LECTURE-RES-PRAC)'!BO208, "")</f>
        <v/>
      </c>
      <c r="N211" s="136" t="str">
        <f t="shared" si="7"/>
        <v/>
      </c>
      <c r="O211" s="137" t="str">
        <f t="shared" si="8"/>
        <v/>
      </c>
      <c r="P211" s="207" t="str">
        <f>IF(B211&lt;&gt;"",IF(B$5="LECTURE",'Exam (LECTURE ONLY)'!Y213,IF(B$5="PRACTICUM",OUTPUT!Z213,IF(B$5="RESEARCH",OUTPUT!Z213,IF(B$5="STUDENT FORMATION",OUTPUT!Z213,"")))),"")</f>
        <v/>
      </c>
      <c r="Q211" s="137" t="str">
        <f t="shared" si="9"/>
        <v/>
      </c>
      <c r="R211" s="138" t="str">
        <f t="shared" si="10"/>
        <v/>
      </c>
      <c r="S211" s="214" t="str">
        <f>IF(B211&lt;&gt;"",'Database (LECTURE-RES-PRAC)'!CT208, "")</f>
        <v/>
      </c>
      <c r="T211" s="136" t="str">
        <f t="shared" si="11"/>
        <v/>
      </c>
      <c r="U211" s="214" t="str">
        <f>IF(B211&lt;&gt;"",'Database (LECTURE-RES-PRAC)'!CU208, "")</f>
        <v/>
      </c>
      <c r="V211" s="136" t="str">
        <f t="shared" si="12"/>
        <v/>
      </c>
      <c r="W211" s="137" t="str">
        <f t="shared" si="13"/>
        <v/>
      </c>
      <c r="X211" s="207" t="str">
        <f>IF(B211&lt;&gt;"",IF(B$5="LECTURE",'Exam (LECTURE ONLY)'!AJ213,IF(B$5="PRACTICUM",OUTPUT!AJ213,IF(B$5="RESEARCH",OUTPUT!AJ213,IF(B$5="STUDENT FORMATION",OUTPUT!AJ213,"")))),"")</f>
        <v/>
      </c>
      <c r="Y211" s="137" t="str">
        <f t="shared" si="14"/>
        <v/>
      </c>
      <c r="Z211" s="139" t="str">
        <f t="shared" si="15"/>
        <v/>
      </c>
      <c r="AA211" s="140" t="str">
        <f t="shared" si="16"/>
        <v/>
      </c>
      <c r="AB211" s="213" t="str">
        <f t="shared" si="17"/>
        <v/>
      </c>
    </row>
    <row r="212" spans="1:28" ht="15.75" customHeight="1">
      <c r="A212" s="212" t="str">
        <f>IF(ISBLANK('Database (LECTURE-RES-PRAC)'!A209),"",'Database (LECTURE-RES-PRAC)'!A209)</f>
        <v/>
      </c>
      <c r="B212" s="213" t="str">
        <f>IF(ISBLANK('Database (LECTURE-RES-PRAC)'!B209),"",'Database (LECTURE-RES-PRAC)'!B209)</f>
        <v/>
      </c>
      <c r="C212" s="134" t="str">
        <f>IF(B212&lt;&gt;"",'Database (LECTURE-RES-PRAC)'!AH209, "")</f>
        <v/>
      </c>
      <c r="D212" s="135" t="str">
        <f t="shared" si="1"/>
        <v/>
      </c>
      <c r="E212" s="134" t="str">
        <f>IF(B212&lt;&gt;"",'Database (LECTURE-RES-PRAC)'!AI209,"")</f>
        <v/>
      </c>
      <c r="F212" s="136" t="str">
        <f t="shared" si="2"/>
        <v/>
      </c>
      <c r="G212" s="137" t="str">
        <f t="shared" si="3"/>
        <v/>
      </c>
      <c r="H212" s="207" t="str">
        <f>IF(B212&lt;&gt;"",IF(B$5="LECTURE",'Exam (LECTURE ONLY)'!N214,IF(B$5="PRACTICUM",OUTPUT!N214,IF(B$5="RESEARCH",OUTPUT!N214,IF(B$5="STUDENT FORMATION",OUTPUT!N214,"")))),"")</f>
        <v/>
      </c>
      <c r="I212" s="137" t="str">
        <f t="shared" si="4"/>
        <v/>
      </c>
      <c r="J212" s="138" t="str">
        <f t="shared" si="5"/>
        <v/>
      </c>
      <c r="K212" s="214" t="str">
        <f>IF(B212&lt;&gt;"",'Database (LECTURE-RES-PRAC)'!BN209, "")</f>
        <v/>
      </c>
      <c r="L212" s="136" t="str">
        <f t="shared" si="6"/>
        <v/>
      </c>
      <c r="M212" s="214" t="str">
        <f>IF(B212&lt;&gt;"",'Database (LECTURE-RES-PRAC)'!BO209, "")</f>
        <v/>
      </c>
      <c r="N212" s="136" t="str">
        <f t="shared" si="7"/>
        <v/>
      </c>
      <c r="O212" s="137" t="str">
        <f t="shared" si="8"/>
        <v/>
      </c>
      <c r="P212" s="207" t="str">
        <f>IF(B212&lt;&gt;"",IF(B$5="LECTURE",'Exam (LECTURE ONLY)'!Y214,IF(B$5="PRACTICUM",OUTPUT!Z214,IF(B$5="RESEARCH",OUTPUT!Z214,IF(B$5="STUDENT FORMATION",OUTPUT!Z214,"")))),"")</f>
        <v/>
      </c>
      <c r="Q212" s="137" t="str">
        <f t="shared" si="9"/>
        <v/>
      </c>
      <c r="R212" s="138" t="str">
        <f t="shared" si="10"/>
        <v/>
      </c>
      <c r="S212" s="214" t="str">
        <f>IF(B212&lt;&gt;"",'Database (LECTURE-RES-PRAC)'!CT209, "")</f>
        <v/>
      </c>
      <c r="T212" s="136" t="str">
        <f t="shared" si="11"/>
        <v/>
      </c>
      <c r="U212" s="214" t="str">
        <f>IF(B212&lt;&gt;"",'Database (LECTURE-RES-PRAC)'!CU209, "")</f>
        <v/>
      </c>
      <c r="V212" s="136" t="str">
        <f t="shared" si="12"/>
        <v/>
      </c>
      <c r="W212" s="137" t="str">
        <f t="shared" si="13"/>
        <v/>
      </c>
      <c r="X212" s="207" t="str">
        <f>IF(B212&lt;&gt;"",IF(B$5="LECTURE",'Exam (LECTURE ONLY)'!AJ214,IF(B$5="PRACTICUM",OUTPUT!AJ214,IF(B$5="RESEARCH",OUTPUT!AJ214,IF(B$5="STUDENT FORMATION",OUTPUT!AJ214,"")))),"")</f>
        <v/>
      </c>
      <c r="Y212" s="137" t="str">
        <f t="shared" si="14"/>
        <v/>
      </c>
      <c r="Z212" s="139" t="str">
        <f t="shared" si="15"/>
        <v/>
      </c>
      <c r="AA212" s="140" t="str">
        <f t="shared" si="16"/>
        <v/>
      </c>
      <c r="AB212" s="213" t="str">
        <f t="shared" si="17"/>
        <v/>
      </c>
    </row>
    <row r="213" spans="1:28" ht="15.75" customHeight="1">
      <c r="A213" s="118" t="str">
        <f>IF(ISBLANK('Database (LECTURE-RES-PRAC)'!A210),"",'Database (LECTURE-RES-PRAC)'!A210)</f>
        <v/>
      </c>
      <c r="B213" s="119" t="str">
        <f>IF(ISBLANK('Database (LECTURE-RES-PRAC)'!B210),"",'Database (LECTURE-RES-PRAC)'!B210)</f>
        <v/>
      </c>
      <c r="C213" s="134" t="str">
        <f>IF(B213&lt;&gt;"",'Database (LECTURE-RES-PRAC)'!AH210, "")</f>
        <v/>
      </c>
      <c r="D213" s="135" t="str">
        <f t="shared" si="1"/>
        <v/>
      </c>
      <c r="E213" s="134" t="str">
        <f>IF(B213&lt;&gt;"",'Database (LECTURE-RES-PRAC)'!AI210,"")</f>
        <v/>
      </c>
      <c r="F213" s="136" t="str">
        <f t="shared" si="2"/>
        <v/>
      </c>
      <c r="G213" s="137" t="str">
        <f t="shared" si="3"/>
        <v/>
      </c>
      <c r="H213" s="207" t="str">
        <f>IF(B213&lt;&gt;"",IF(B$5="LECTURE",'Exam (LECTURE ONLY)'!N215,IF(B$5="PRACTICUM",OUTPUT!N215,IF(B$5="RESEARCH",OUTPUT!N215,IF(B$5="STUDENT FORMATION",OUTPUT!N215,"")))),"")</f>
        <v/>
      </c>
      <c r="I213" s="137" t="str">
        <f t="shared" si="4"/>
        <v/>
      </c>
      <c r="J213" s="138" t="str">
        <f t="shared" si="5"/>
        <v/>
      </c>
      <c r="K213" s="214" t="str">
        <f>IF(B213&lt;&gt;"",'Database (LECTURE-RES-PRAC)'!BN210, "")</f>
        <v/>
      </c>
      <c r="L213" s="136" t="str">
        <f t="shared" si="6"/>
        <v/>
      </c>
      <c r="M213" s="214" t="str">
        <f>IF(B213&lt;&gt;"",'Database (LECTURE-RES-PRAC)'!BO210, "")</f>
        <v/>
      </c>
      <c r="N213" s="136" t="str">
        <f t="shared" si="7"/>
        <v/>
      </c>
      <c r="O213" s="137" t="str">
        <f t="shared" si="8"/>
        <v/>
      </c>
      <c r="P213" s="207" t="str">
        <f>IF(B213&lt;&gt;"",IF(B$5="LECTURE",'Exam (LECTURE ONLY)'!Y215,IF(B$5="PRACTICUM",OUTPUT!Z215,IF(B$5="RESEARCH",OUTPUT!Z215,IF(B$5="STUDENT FORMATION",OUTPUT!Z215,"")))),"")</f>
        <v/>
      </c>
      <c r="Q213" s="137" t="str">
        <f t="shared" si="9"/>
        <v/>
      </c>
      <c r="R213" s="138" t="str">
        <f t="shared" si="10"/>
        <v/>
      </c>
      <c r="S213" s="214" t="str">
        <f>IF(B213&lt;&gt;"",'Database (LECTURE-RES-PRAC)'!CT210, "")</f>
        <v/>
      </c>
      <c r="T213" s="136" t="str">
        <f t="shared" si="11"/>
        <v/>
      </c>
      <c r="U213" s="214" t="str">
        <f>IF(B213&lt;&gt;"",'Database (LECTURE-RES-PRAC)'!CU210, "")</f>
        <v/>
      </c>
      <c r="V213" s="136" t="str">
        <f t="shared" si="12"/>
        <v/>
      </c>
      <c r="W213" s="137" t="str">
        <f t="shared" si="13"/>
        <v/>
      </c>
      <c r="X213" s="207" t="str">
        <f>IF(B213&lt;&gt;"",IF(B$5="LECTURE",'Exam (LECTURE ONLY)'!AJ215,IF(B$5="PRACTICUM",OUTPUT!AJ215,IF(B$5="RESEARCH",OUTPUT!AJ215,IF(B$5="STUDENT FORMATION",OUTPUT!AJ215,"")))),"")</f>
        <v/>
      </c>
      <c r="Y213" s="137" t="str">
        <f t="shared" si="14"/>
        <v/>
      </c>
      <c r="Z213" s="139" t="str">
        <f t="shared" si="15"/>
        <v/>
      </c>
      <c r="AA213" s="140" t="str">
        <f t="shared" si="16"/>
        <v/>
      </c>
      <c r="AB213" s="213" t="str">
        <f t="shared" si="17"/>
        <v/>
      </c>
    </row>
    <row r="214" spans="1:28" ht="15.75" customHeight="1">
      <c r="A214" s="212" t="str">
        <f>IF(ISBLANK('Database (LECTURE-RES-PRAC)'!A211),"",'Database (LECTURE-RES-PRAC)'!A211)</f>
        <v/>
      </c>
      <c r="B214" s="213" t="str">
        <f>IF(ISBLANK('Database (LECTURE-RES-PRAC)'!B211),"",'Database (LECTURE-RES-PRAC)'!B211)</f>
        <v/>
      </c>
      <c r="C214" s="134" t="str">
        <f>IF(B214&lt;&gt;"",'Database (LECTURE-RES-PRAC)'!AH211, "")</f>
        <v/>
      </c>
      <c r="D214" s="135" t="str">
        <f t="shared" si="1"/>
        <v/>
      </c>
      <c r="E214" s="134" t="str">
        <f>IF(B214&lt;&gt;"",'Database (LECTURE-RES-PRAC)'!AI211,"")</f>
        <v/>
      </c>
      <c r="F214" s="136" t="str">
        <f t="shared" si="2"/>
        <v/>
      </c>
      <c r="G214" s="137" t="str">
        <f t="shared" si="3"/>
        <v/>
      </c>
      <c r="H214" s="207" t="str">
        <f>IF(B214&lt;&gt;"",IF(B$5="LECTURE",'Exam (LECTURE ONLY)'!N216,IF(B$5="PRACTICUM",OUTPUT!N216,IF(B$5="RESEARCH",OUTPUT!N216,IF(B$5="STUDENT FORMATION",OUTPUT!N216,"")))),"")</f>
        <v/>
      </c>
      <c r="I214" s="137" t="str">
        <f t="shared" si="4"/>
        <v/>
      </c>
      <c r="J214" s="138" t="str">
        <f t="shared" si="5"/>
        <v/>
      </c>
      <c r="K214" s="214" t="str">
        <f>IF(B214&lt;&gt;"",'Database (LECTURE-RES-PRAC)'!BN211, "")</f>
        <v/>
      </c>
      <c r="L214" s="136" t="str">
        <f t="shared" si="6"/>
        <v/>
      </c>
      <c r="M214" s="214" t="str">
        <f>IF(B214&lt;&gt;"",'Database (LECTURE-RES-PRAC)'!BO211, "")</f>
        <v/>
      </c>
      <c r="N214" s="136" t="str">
        <f t="shared" si="7"/>
        <v/>
      </c>
      <c r="O214" s="137" t="str">
        <f t="shared" si="8"/>
        <v/>
      </c>
      <c r="P214" s="207" t="str">
        <f>IF(B214&lt;&gt;"",IF(B$5="LECTURE",'Exam (LECTURE ONLY)'!Y216,IF(B$5="PRACTICUM",OUTPUT!Z216,IF(B$5="RESEARCH",OUTPUT!Z216,IF(B$5="STUDENT FORMATION",OUTPUT!Z216,"")))),"")</f>
        <v/>
      </c>
      <c r="Q214" s="137" t="str">
        <f t="shared" si="9"/>
        <v/>
      </c>
      <c r="R214" s="138" t="str">
        <f t="shared" si="10"/>
        <v/>
      </c>
      <c r="S214" s="214" t="str">
        <f>IF(B214&lt;&gt;"",'Database (LECTURE-RES-PRAC)'!CT211, "")</f>
        <v/>
      </c>
      <c r="T214" s="136" t="str">
        <f t="shared" si="11"/>
        <v/>
      </c>
      <c r="U214" s="214" t="str">
        <f>IF(B214&lt;&gt;"",'Database (LECTURE-RES-PRAC)'!CU211, "")</f>
        <v/>
      </c>
      <c r="V214" s="136" t="str">
        <f t="shared" si="12"/>
        <v/>
      </c>
      <c r="W214" s="137" t="str">
        <f t="shared" si="13"/>
        <v/>
      </c>
      <c r="X214" s="207" t="str">
        <f>IF(B214&lt;&gt;"",IF(B$5="LECTURE",'Exam (LECTURE ONLY)'!AJ216,IF(B$5="PRACTICUM",OUTPUT!AJ216,IF(B$5="RESEARCH",OUTPUT!AJ216,IF(B$5="STUDENT FORMATION",OUTPUT!AJ216,"")))),"")</f>
        <v/>
      </c>
      <c r="Y214" s="137" t="str">
        <f t="shared" si="14"/>
        <v/>
      </c>
      <c r="Z214" s="139" t="str">
        <f t="shared" si="15"/>
        <v/>
      </c>
      <c r="AA214" s="140" t="str">
        <f t="shared" si="16"/>
        <v/>
      </c>
      <c r="AB214" s="213" t="str">
        <f t="shared" si="17"/>
        <v/>
      </c>
    </row>
    <row r="215" spans="1:28" ht="15.75" customHeight="1">
      <c r="A215" s="118" t="str">
        <f>IF(ISBLANK('Database (LECTURE-RES-PRAC)'!A212),"",'Database (LECTURE-RES-PRAC)'!A212)</f>
        <v/>
      </c>
      <c r="B215" s="119" t="str">
        <f>IF(ISBLANK('Database (LECTURE-RES-PRAC)'!B212),"",'Database (LECTURE-RES-PRAC)'!B212)</f>
        <v/>
      </c>
      <c r="C215" s="134" t="str">
        <f>IF(B215&lt;&gt;"",'Database (LECTURE-RES-PRAC)'!AH212, "")</f>
        <v/>
      </c>
      <c r="D215" s="135" t="str">
        <f t="shared" si="1"/>
        <v/>
      </c>
      <c r="E215" s="134" t="str">
        <f>IF(B215&lt;&gt;"",'Database (LECTURE-RES-PRAC)'!AI212,"")</f>
        <v/>
      </c>
      <c r="F215" s="136" t="str">
        <f t="shared" si="2"/>
        <v/>
      </c>
      <c r="G215" s="137" t="str">
        <f t="shared" si="3"/>
        <v/>
      </c>
      <c r="H215" s="207" t="str">
        <f>IF(B215&lt;&gt;"",IF(B$5="LECTURE",'Exam (LECTURE ONLY)'!N217,IF(B$5="PRACTICUM",OUTPUT!N217,IF(B$5="RESEARCH",OUTPUT!N217,IF(B$5="STUDENT FORMATION",OUTPUT!N217,"")))),"")</f>
        <v/>
      </c>
      <c r="I215" s="137" t="str">
        <f t="shared" si="4"/>
        <v/>
      </c>
      <c r="J215" s="138" t="str">
        <f t="shared" si="5"/>
        <v/>
      </c>
      <c r="K215" s="214" t="str">
        <f>IF(B215&lt;&gt;"",'Database (LECTURE-RES-PRAC)'!BN212, "")</f>
        <v/>
      </c>
      <c r="L215" s="136" t="str">
        <f t="shared" si="6"/>
        <v/>
      </c>
      <c r="M215" s="214" t="str">
        <f>IF(B215&lt;&gt;"",'Database (LECTURE-RES-PRAC)'!BO212, "")</f>
        <v/>
      </c>
      <c r="N215" s="136" t="str">
        <f t="shared" si="7"/>
        <v/>
      </c>
      <c r="O215" s="137" t="str">
        <f t="shared" si="8"/>
        <v/>
      </c>
      <c r="P215" s="207" t="str">
        <f>IF(B215&lt;&gt;"",IF(B$5="LECTURE",'Exam (LECTURE ONLY)'!Y217,IF(B$5="PRACTICUM",OUTPUT!Z217,IF(B$5="RESEARCH",OUTPUT!Z217,IF(B$5="STUDENT FORMATION",OUTPUT!Z217,"")))),"")</f>
        <v/>
      </c>
      <c r="Q215" s="137" t="str">
        <f t="shared" si="9"/>
        <v/>
      </c>
      <c r="R215" s="138" t="str">
        <f t="shared" si="10"/>
        <v/>
      </c>
      <c r="S215" s="214" t="str">
        <f>IF(B215&lt;&gt;"",'Database (LECTURE-RES-PRAC)'!CT212, "")</f>
        <v/>
      </c>
      <c r="T215" s="136" t="str">
        <f t="shared" si="11"/>
        <v/>
      </c>
      <c r="U215" s="214" t="str">
        <f>IF(B215&lt;&gt;"",'Database (LECTURE-RES-PRAC)'!CU212, "")</f>
        <v/>
      </c>
      <c r="V215" s="136" t="str">
        <f t="shared" si="12"/>
        <v/>
      </c>
      <c r="W215" s="137" t="str">
        <f t="shared" si="13"/>
        <v/>
      </c>
      <c r="X215" s="207" t="str">
        <f>IF(B215&lt;&gt;"",IF(B$5="LECTURE",'Exam (LECTURE ONLY)'!AJ217,IF(B$5="PRACTICUM",OUTPUT!AJ217,IF(B$5="RESEARCH",OUTPUT!AJ217,IF(B$5="STUDENT FORMATION",OUTPUT!AJ217,"")))),"")</f>
        <v/>
      </c>
      <c r="Y215" s="137" t="str">
        <f t="shared" si="14"/>
        <v/>
      </c>
      <c r="Z215" s="139" t="str">
        <f t="shared" si="15"/>
        <v/>
      </c>
      <c r="AA215" s="140" t="str">
        <f t="shared" si="16"/>
        <v/>
      </c>
      <c r="AB215" s="213" t="str">
        <f t="shared" si="17"/>
        <v/>
      </c>
    </row>
    <row r="216" spans="1:28" ht="15.75" customHeight="1">
      <c r="A216" s="212" t="str">
        <f>IF(ISBLANK('Database (LECTURE-RES-PRAC)'!A213),"",'Database (LECTURE-RES-PRAC)'!A213)</f>
        <v/>
      </c>
      <c r="B216" s="213" t="str">
        <f>IF(ISBLANK('Database (LECTURE-RES-PRAC)'!B213),"",'Database (LECTURE-RES-PRAC)'!B213)</f>
        <v/>
      </c>
      <c r="C216" s="134" t="str">
        <f>IF(B216&lt;&gt;"",'Database (LECTURE-RES-PRAC)'!AH213, "")</f>
        <v/>
      </c>
      <c r="D216" s="135" t="str">
        <f t="shared" si="1"/>
        <v/>
      </c>
      <c r="E216" s="134" t="str">
        <f>IF(B216&lt;&gt;"",'Database (LECTURE-RES-PRAC)'!AI213,"")</f>
        <v/>
      </c>
      <c r="F216" s="136" t="str">
        <f t="shared" si="2"/>
        <v/>
      </c>
      <c r="G216" s="137" t="str">
        <f t="shared" si="3"/>
        <v/>
      </c>
      <c r="H216" s="207" t="str">
        <f>IF(B216&lt;&gt;"",IF(B$5="LECTURE",'Exam (LECTURE ONLY)'!N218,IF(B$5="PRACTICUM",OUTPUT!N218,IF(B$5="RESEARCH",OUTPUT!N218,IF(B$5="STUDENT FORMATION",OUTPUT!N218,"")))),"")</f>
        <v/>
      </c>
      <c r="I216" s="137" t="str">
        <f t="shared" si="4"/>
        <v/>
      </c>
      <c r="J216" s="138" t="str">
        <f t="shared" si="5"/>
        <v/>
      </c>
      <c r="K216" s="214" t="str">
        <f>IF(B216&lt;&gt;"",'Database (LECTURE-RES-PRAC)'!BN213, "")</f>
        <v/>
      </c>
      <c r="L216" s="136" t="str">
        <f t="shared" si="6"/>
        <v/>
      </c>
      <c r="M216" s="214" t="str">
        <f>IF(B216&lt;&gt;"",'Database (LECTURE-RES-PRAC)'!BO213, "")</f>
        <v/>
      </c>
      <c r="N216" s="136" t="str">
        <f t="shared" si="7"/>
        <v/>
      </c>
      <c r="O216" s="137" t="str">
        <f t="shared" si="8"/>
        <v/>
      </c>
      <c r="P216" s="207" t="str">
        <f>IF(B216&lt;&gt;"",IF(B$5="LECTURE",'Exam (LECTURE ONLY)'!Y218,IF(B$5="PRACTICUM",OUTPUT!Z218,IF(B$5="RESEARCH",OUTPUT!Z218,IF(B$5="STUDENT FORMATION",OUTPUT!Z218,"")))),"")</f>
        <v/>
      </c>
      <c r="Q216" s="137" t="str">
        <f t="shared" si="9"/>
        <v/>
      </c>
      <c r="R216" s="138" t="str">
        <f t="shared" si="10"/>
        <v/>
      </c>
      <c r="S216" s="214" t="str">
        <f>IF(B216&lt;&gt;"",'Database (LECTURE-RES-PRAC)'!CT213, "")</f>
        <v/>
      </c>
      <c r="T216" s="136" t="str">
        <f t="shared" si="11"/>
        <v/>
      </c>
      <c r="U216" s="214" t="str">
        <f>IF(B216&lt;&gt;"",'Database (LECTURE-RES-PRAC)'!CU213, "")</f>
        <v/>
      </c>
      <c r="V216" s="136" t="str">
        <f t="shared" si="12"/>
        <v/>
      </c>
      <c r="W216" s="137" t="str">
        <f t="shared" si="13"/>
        <v/>
      </c>
      <c r="X216" s="207" t="str">
        <f>IF(B216&lt;&gt;"",IF(B$5="LECTURE",'Exam (LECTURE ONLY)'!AJ218,IF(B$5="PRACTICUM",OUTPUT!AJ218,IF(B$5="RESEARCH",OUTPUT!AJ218,IF(B$5="STUDENT FORMATION",OUTPUT!AJ218,"")))),"")</f>
        <v/>
      </c>
      <c r="Y216" s="137" t="str">
        <f t="shared" si="14"/>
        <v/>
      </c>
      <c r="Z216" s="139" t="str">
        <f t="shared" si="15"/>
        <v/>
      </c>
      <c r="AA216" s="140" t="str">
        <f t="shared" si="16"/>
        <v/>
      </c>
      <c r="AB216" s="213" t="str">
        <f t="shared" si="17"/>
        <v/>
      </c>
    </row>
    <row r="217" spans="1:28" ht="15.75" customHeight="1">
      <c r="A217" s="118" t="str">
        <f>IF(ISBLANK('Database (LECTURE-RES-PRAC)'!A214),"",'Database (LECTURE-RES-PRAC)'!A214)</f>
        <v/>
      </c>
      <c r="B217" s="119" t="str">
        <f>IF(ISBLANK('Database (LECTURE-RES-PRAC)'!B214),"",'Database (LECTURE-RES-PRAC)'!B214)</f>
        <v/>
      </c>
      <c r="C217" s="134" t="str">
        <f>IF(B217&lt;&gt;"",'Database (LECTURE-RES-PRAC)'!AH214, "")</f>
        <v/>
      </c>
      <c r="D217" s="135" t="str">
        <f t="shared" si="1"/>
        <v/>
      </c>
      <c r="E217" s="134" t="str">
        <f>IF(B217&lt;&gt;"",'Database (LECTURE-RES-PRAC)'!AI214,"")</f>
        <v/>
      </c>
      <c r="F217" s="136" t="str">
        <f t="shared" si="2"/>
        <v/>
      </c>
      <c r="G217" s="137" t="str">
        <f t="shared" si="3"/>
        <v/>
      </c>
      <c r="H217" s="207" t="str">
        <f>IF(B217&lt;&gt;"",IF(B$5="LECTURE",'Exam (LECTURE ONLY)'!N219,IF(B$5="PRACTICUM",OUTPUT!N219,IF(B$5="RESEARCH",OUTPUT!N219,IF(B$5="STUDENT FORMATION",OUTPUT!N219,"")))),"")</f>
        <v/>
      </c>
      <c r="I217" s="137" t="str">
        <f t="shared" si="4"/>
        <v/>
      </c>
      <c r="J217" s="138" t="str">
        <f t="shared" si="5"/>
        <v/>
      </c>
      <c r="K217" s="214" t="str">
        <f>IF(B217&lt;&gt;"",'Database (LECTURE-RES-PRAC)'!BN214, "")</f>
        <v/>
      </c>
      <c r="L217" s="136" t="str">
        <f t="shared" si="6"/>
        <v/>
      </c>
      <c r="M217" s="214" t="str">
        <f>IF(B217&lt;&gt;"",'Database (LECTURE-RES-PRAC)'!BO214, "")</f>
        <v/>
      </c>
      <c r="N217" s="136" t="str">
        <f t="shared" si="7"/>
        <v/>
      </c>
      <c r="O217" s="137" t="str">
        <f t="shared" si="8"/>
        <v/>
      </c>
      <c r="P217" s="207" t="str">
        <f>IF(B217&lt;&gt;"",IF(B$5="LECTURE",'Exam (LECTURE ONLY)'!Y219,IF(B$5="PRACTICUM",OUTPUT!Z219,IF(B$5="RESEARCH",OUTPUT!Z219,IF(B$5="STUDENT FORMATION",OUTPUT!Z219,"")))),"")</f>
        <v/>
      </c>
      <c r="Q217" s="137" t="str">
        <f t="shared" si="9"/>
        <v/>
      </c>
      <c r="R217" s="138" t="str">
        <f t="shared" si="10"/>
        <v/>
      </c>
      <c r="S217" s="214" t="str">
        <f>IF(B217&lt;&gt;"",'Database (LECTURE-RES-PRAC)'!CT214, "")</f>
        <v/>
      </c>
      <c r="T217" s="136" t="str">
        <f t="shared" si="11"/>
        <v/>
      </c>
      <c r="U217" s="214" t="str">
        <f>IF(B217&lt;&gt;"",'Database (LECTURE-RES-PRAC)'!CU214, "")</f>
        <v/>
      </c>
      <c r="V217" s="136" t="str">
        <f t="shared" si="12"/>
        <v/>
      </c>
      <c r="W217" s="137" t="str">
        <f t="shared" si="13"/>
        <v/>
      </c>
      <c r="X217" s="207" t="str">
        <f>IF(B217&lt;&gt;"",IF(B$5="LECTURE",'Exam (LECTURE ONLY)'!AJ219,IF(B$5="PRACTICUM",OUTPUT!AJ219,IF(B$5="RESEARCH",OUTPUT!AJ219,IF(B$5="STUDENT FORMATION",OUTPUT!AJ219,"")))),"")</f>
        <v/>
      </c>
      <c r="Y217" s="137" t="str">
        <f t="shared" si="14"/>
        <v/>
      </c>
      <c r="Z217" s="139" t="str">
        <f t="shared" si="15"/>
        <v/>
      </c>
      <c r="AA217" s="140" t="str">
        <f t="shared" si="16"/>
        <v/>
      </c>
      <c r="AB217" s="213" t="str">
        <f t="shared" si="17"/>
        <v/>
      </c>
    </row>
    <row r="218" spans="1:28" ht="15.75" customHeight="1">
      <c r="A218" s="212" t="str">
        <f>IF(ISBLANK('Database (LECTURE-RES-PRAC)'!A215),"",'Database (LECTURE-RES-PRAC)'!A215)</f>
        <v/>
      </c>
      <c r="B218" s="213" t="str">
        <f>IF(ISBLANK('Database (LECTURE-RES-PRAC)'!B215),"",'Database (LECTURE-RES-PRAC)'!B215)</f>
        <v/>
      </c>
      <c r="C218" s="134" t="str">
        <f>IF(B218&lt;&gt;"",'Database (LECTURE-RES-PRAC)'!AH215, "")</f>
        <v/>
      </c>
      <c r="D218" s="135" t="str">
        <f t="shared" si="1"/>
        <v/>
      </c>
      <c r="E218" s="134" t="str">
        <f>IF(B218&lt;&gt;"",'Database (LECTURE-RES-PRAC)'!AI215,"")</f>
        <v/>
      </c>
      <c r="F218" s="136" t="str">
        <f t="shared" si="2"/>
        <v/>
      </c>
      <c r="G218" s="137" t="str">
        <f t="shared" si="3"/>
        <v/>
      </c>
      <c r="H218" s="207" t="str">
        <f>IF(B218&lt;&gt;"",IF(B$5="LECTURE",'Exam (LECTURE ONLY)'!N220,IF(B$5="PRACTICUM",OUTPUT!N220,IF(B$5="RESEARCH",OUTPUT!N220,IF(B$5="STUDENT FORMATION",OUTPUT!N220,"")))),"")</f>
        <v/>
      </c>
      <c r="I218" s="137" t="str">
        <f t="shared" si="4"/>
        <v/>
      </c>
      <c r="J218" s="138" t="str">
        <f t="shared" si="5"/>
        <v/>
      </c>
      <c r="K218" s="214" t="str">
        <f>IF(B218&lt;&gt;"",'Database (LECTURE-RES-PRAC)'!BN215, "")</f>
        <v/>
      </c>
      <c r="L218" s="136" t="str">
        <f t="shared" si="6"/>
        <v/>
      </c>
      <c r="M218" s="214" t="str">
        <f>IF(B218&lt;&gt;"",'Database (LECTURE-RES-PRAC)'!BO215, "")</f>
        <v/>
      </c>
      <c r="N218" s="136" t="str">
        <f t="shared" si="7"/>
        <v/>
      </c>
      <c r="O218" s="137" t="str">
        <f t="shared" si="8"/>
        <v/>
      </c>
      <c r="P218" s="207" t="str">
        <f>IF(B218&lt;&gt;"",IF(B$5="LECTURE",'Exam (LECTURE ONLY)'!Y220,IF(B$5="PRACTICUM",OUTPUT!Z220,IF(B$5="RESEARCH",OUTPUT!Z220,IF(B$5="STUDENT FORMATION",OUTPUT!Z220,"")))),"")</f>
        <v/>
      </c>
      <c r="Q218" s="137" t="str">
        <f t="shared" si="9"/>
        <v/>
      </c>
      <c r="R218" s="138" t="str">
        <f t="shared" si="10"/>
        <v/>
      </c>
      <c r="S218" s="214" t="str">
        <f>IF(B218&lt;&gt;"",'Database (LECTURE-RES-PRAC)'!CT215, "")</f>
        <v/>
      </c>
      <c r="T218" s="136" t="str">
        <f t="shared" si="11"/>
        <v/>
      </c>
      <c r="U218" s="214" t="str">
        <f>IF(B218&lt;&gt;"",'Database (LECTURE-RES-PRAC)'!CU215, "")</f>
        <v/>
      </c>
      <c r="V218" s="136" t="str">
        <f t="shared" si="12"/>
        <v/>
      </c>
      <c r="W218" s="137" t="str">
        <f t="shared" si="13"/>
        <v/>
      </c>
      <c r="X218" s="207" t="str">
        <f>IF(B218&lt;&gt;"",IF(B$5="LECTURE",'Exam (LECTURE ONLY)'!AJ220,IF(B$5="PRACTICUM",OUTPUT!AJ220,IF(B$5="RESEARCH",OUTPUT!AJ220,IF(B$5="STUDENT FORMATION",OUTPUT!AJ220,"")))),"")</f>
        <v/>
      </c>
      <c r="Y218" s="137" t="str">
        <f t="shared" si="14"/>
        <v/>
      </c>
      <c r="Z218" s="139" t="str">
        <f t="shared" si="15"/>
        <v/>
      </c>
      <c r="AA218" s="140" t="str">
        <f t="shared" si="16"/>
        <v/>
      </c>
      <c r="AB218" s="213" t="str">
        <f t="shared" si="17"/>
        <v/>
      </c>
    </row>
    <row r="219" spans="1:28" ht="15.75" customHeight="1">
      <c r="A219" s="118" t="str">
        <f>IF(ISBLANK('Database (LECTURE-RES-PRAC)'!A216),"",'Database (LECTURE-RES-PRAC)'!A216)</f>
        <v/>
      </c>
      <c r="B219" s="119" t="str">
        <f>IF(ISBLANK('Database (LECTURE-RES-PRAC)'!B216),"",'Database (LECTURE-RES-PRAC)'!B216)</f>
        <v/>
      </c>
      <c r="C219" s="134" t="str">
        <f>IF(B219&lt;&gt;"",'Database (LECTURE-RES-PRAC)'!AH216, "")</f>
        <v/>
      </c>
      <c r="D219" s="135" t="str">
        <f t="shared" si="1"/>
        <v/>
      </c>
      <c r="E219" s="134" t="str">
        <f>IF(B219&lt;&gt;"",'Database (LECTURE-RES-PRAC)'!AI216,"")</f>
        <v/>
      </c>
      <c r="F219" s="136" t="str">
        <f t="shared" si="2"/>
        <v/>
      </c>
      <c r="G219" s="137" t="str">
        <f t="shared" si="3"/>
        <v/>
      </c>
      <c r="H219" s="207" t="str">
        <f>IF(B219&lt;&gt;"",IF(B$5="LECTURE",'Exam (LECTURE ONLY)'!N221,IF(B$5="PRACTICUM",OUTPUT!N221,IF(B$5="RESEARCH",OUTPUT!N221,IF(B$5="STUDENT FORMATION",OUTPUT!N221,"")))),"")</f>
        <v/>
      </c>
      <c r="I219" s="137" t="str">
        <f t="shared" si="4"/>
        <v/>
      </c>
      <c r="J219" s="138" t="str">
        <f t="shared" si="5"/>
        <v/>
      </c>
      <c r="K219" s="214" t="str">
        <f>IF(B219&lt;&gt;"",'Database (LECTURE-RES-PRAC)'!BN216, "")</f>
        <v/>
      </c>
      <c r="L219" s="136" t="str">
        <f t="shared" si="6"/>
        <v/>
      </c>
      <c r="M219" s="214" t="str">
        <f>IF(B219&lt;&gt;"",'Database (LECTURE-RES-PRAC)'!BO216, "")</f>
        <v/>
      </c>
      <c r="N219" s="136" t="str">
        <f t="shared" si="7"/>
        <v/>
      </c>
      <c r="O219" s="137" t="str">
        <f t="shared" si="8"/>
        <v/>
      </c>
      <c r="P219" s="207" t="str">
        <f>IF(B219&lt;&gt;"",IF(B$5="LECTURE",'Exam (LECTURE ONLY)'!Y221,IF(B$5="PRACTICUM",OUTPUT!Z221,IF(B$5="RESEARCH",OUTPUT!Z221,IF(B$5="STUDENT FORMATION",OUTPUT!Z221,"")))),"")</f>
        <v/>
      </c>
      <c r="Q219" s="137" t="str">
        <f t="shared" si="9"/>
        <v/>
      </c>
      <c r="R219" s="138" t="str">
        <f t="shared" si="10"/>
        <v/>
      </c>
      <c r="S219" s="214" t="str">
        <f>IF(B219&lt;&gt;"",'Database (LECTURE-RES-PRAC)'!CT216, "")</f>
        <v/>
      </c>
      <c r="T219" s="136" t="str">
        <f t="shared" si="11"/>
        <v/>
      </c>
      <c r="U219" s="214" t="str">
        <f>IF(B219&lt;&gt;"",'Database (LECTURE-RES-PRAC)'!CU216, "")</f>
        <v/>
      </c>
      <c r="V219" s="136" t="str">
        <f t="shared" si="12"/>
        <v/>
      </c>
      <c r="W219" s="137" t="str">
        <f t="shared" si="13"/>
        <v/>
      </c>
      <c r="X219" s="207" t="str">
        <f>IF(B219&lt;&gt;"",IF(B$5="LECTURE",'Exam (LECTURE ONLY)'!AJ221,IF(B$5="PRACTICUM",OUTPUT!AJ221,IF(B$5="RESEARCH",OUTPUT!AJ221,IF(B$5="STUDENT FORMATION",OUTPUT!AJ221,"")))),"")</f>
        <v/>
      </c>
      <c r="Y219" s="137" t="str">
        <f t="shared" si="14"/>
        <v/>
      </c>
      <c r="Z219" s="139" t="str">
        <f t="shared" si="15"/>
        <v/>
      </c>
      <c r="AA219" s="140" t="str">
        <f t="shared" si="16"/>
        <v/>
      </c>
      <c r="AB219" s="213" t="str">
        <f t="shared" si="17"/>
        <v/>
      </c>
    </row>
    <row r="220" spans="1:28" ht="15.75" customHeight="1">
      <c r="A220" s="212" t="str">
        <f>IF(ISBLANK('Database (LECTURE-RES-PRAC)'!A217),"",'Database (LECTURE-RES-PRAC)'!A217)</f>
        <v/>
      </c>
      <c r="B220" s="213" t="str">
        <f>IF(ISBLANK('Database (LECTURE-RES-PRAC)'!B217),"",'Database (LECTURE-RES-PRAC)'!B217)</f>
        <v/>
      </c>
      <c r="C220" s="134" t="str">
        <f>IF(B220&lt;&gt;"",'Database (LECTURE-RES-PRAC)'!AH217, "")</f>
        <v/>
      </c>
      <c r="D220" s="135" t="str">
        <f t="shared" si="1"/>
        <v/>
      </c>
      <c r="E220" s="134" t="str">
        <f>IF(B220&lt;&gt;"",'Database (LECTURE-RES-PRAC)'!AI217,"")</f>
        <v/>
      </c>
      <c r="F220" s="136" t="str">
        <f t="shared" si="2"/>
        <v/>
      </c>
      <c r="G220" s="137" t="str">
        <f t="shared" si="3"/>
        <v/>
      </c>
      <c r="H220" s="207" t="str">
        <f>IF(B220&lt;&gt;"",IF(B$5="LECTURE",'Exam (LECTURE ONLY)'!N222,IF(B$5="PRACTICUM",OUTPUT!N222,IF(B$5="RESEARCH",OUTPUT!N222,IF(B$5="STUDENT FORMATION",OUTPUT!N222,"")))),"")</f>
        <v/>
      </c>
      <c r="I220" s="137" t="str">
        <f t="shared" si="4"/>
        <v/>
      </c>
      <c r="J220" s="138" t="str">
        <f t="shared" si="5"/>
        <v/>
      </c>
      <c r="K220" s="214" t="str">
        <f>IF(B220&lt;&gt;"",'Database (LECTURE-RES-PRAC)'!BN217, "")</f>
        <v/>
      </c>
      <c r="L220" s="136" t="str">
        <f t="shared" si="6"/>
        <v/>
      </c>
      <c r="M220" s="214" t="str">
        <f>IF(B220&lt;&gt;"",'Database (LECTURE-RES-PRAC)'!BO217, "")</f>
        <v/>
      </c>
      <c r="N220" s="136" t="str">
        <f t="shared" si="7"/>
        <v/>
      </c>
      <c r="O220" s="137" t="str">
        <f t="shared" si="8"/>
        <v/>
      </c>
      <c r="P220" s="207" t="str">
        <f>IF(B220&lt;&gt;"",IF(B$5="LECTURE",'Exam (LECTURE ONLY)'!Y222,IF(B$5="PRACTICUM",OUTPUT!Z222,IF(B$5="RESEARCH",OUTPUT!Z222,IF(B$5="STUDENT FORMATION",OUTPUT!Z222,"")))),"")</f>
        <v/>
      </c>
      <c r="Q220" s="137" t="str">
        <f t="shared" si="9"/>
        <v/>
      </c>
      <c r="R220" s="138" t="str">
        <f t="shared" si="10"/>
        <v/>
      </c>
      <c r="S220" s="214" t="str">
        <f>IF(B220&lt;&gt;"",'Database (LECTURE-RES-PRAC)'!CT217, "")</f>
        <v/>
      </c>
      <c r="T220" s="136" t="str">
        <f t="shared" si="11"/>
        <v/>
      </c>
      <c r="U220" s="214" t="str">
        <f>IF(B220&lt;&gt;"",'Database (LECTURE-RES-PRAC)'!CU217, "")</f>
        <v/>
      </c>
      <c r="V220" s="136" t="str">
        <f t="shared" si="12"/>
        <v/>
      </c>
      <c r="W220" s="137" t="str">
        <f t="shared" si="13"/>
        <v/>
      </c>
      <c r="X220" s="207" t="str">
        <f>IF(B220&lt;&gt;"",IF(B$5="LECTURE",'Exam (LECTURE ONLY)'!AJ222,IF(B$5="PRACTICUM",OUTPUT!AJ222,IF(B$5="RESEARCH",OUTPUT!AJ222,IF(B$5="STUDENT FORMATION",OUTPUT!AJ222,"")))),"")</f>
        <v/>
      </c>
      <c r="Y220" s="137" t="str">
        <f t="shared" si="14"/>
        <v/>
      </c>
      <c r="Z220" s="139" t="str">
        <f t="shared" si="15"/>
        <v/>
      </c>
      <c r="AA220" s="140" t="str">
        <f t="shared" si="16"/>
        <v/>
      </c>
      <c r="AB220" s="213" t="str">
        <f t="shared" si="17"/>
        <v/>
      </c>
    </row>
    <row r="221" spans="1:28" ht="15.75" customHeight="1">
      <c r="A221" s="118" t="str">
        <f>IF(ISBLANK('Database (LECTURE-RES-PRAC)'!A218),"",'Database (LECTURE-RES-PRAC)'!A218)</f>
        <v/>
      </c>
      <c r="B221" s="119" t="str">
        <f>IF(ISBLANK('Database (LECTURE-RES-PRAC)'!B218),"",'Database (LECTURE-RES-PRAC)'!B218)</f>
        <v/>
      </c>
      <c r="C221" s="134" t="str">
        <f>IF(B221&lt;&gt;"",'Database (LECTURE-RES-PRAC)'!AH218, "")</f>
        <v/>
      </c>
      <c r="D221" s="135" t="str">
        <f t="shared" si="1"/>
        <v/>
      </c>
      <c r="E221" s="134" t="str">
        <f>IF(B221&lt;&gt;"",'Database (LECTURE-RES-PRAC)'!AI218,"")</f>
        <v/>
      </c>
      <c r="F221" s="136" t="str">
        <f t="shared" si="2"/>
        <v/>
      </c>
      <c r="G221" s="137" t="str">
        <f t="shared" si="3"/>
        <v/>
      </c>
      <c r="H221" s="207" t="str">
        <f>IF(B221&lt;&gt;"",IF(B$5="LECTURE",'Exam (LECTURE ONLY)'!N223,IF(B$5="PRACTICUM",OUTPUT!N223,IF(B$5="RESEARCH",OUTPUT!N223,IF(B$5="STUDENT FORMATION",OUTPUT!N223,"")))),"")</f>
        <v/>
      </c>
      <c r="I221" s="137" t="str">
        <f t="shared" si="4"/>
        <v/>
      </c>
      <c r="J221" s="138" t="str">
        <f t="shared" si="5"/>
        <v/>
      </c>
      <c r="K221" s="214" t="str">
        <f>IF(B221&lt;&gt;"",'Database (LECTURE-RES-PRAC)'!BN218, "")</f>
        <v/>
      </c>
      <c r="L221" s="136" t="str">
        <f t="shared" si="6"/>
        <v/>
      </c>
      <c r="M221" s="214" t="str">
        <f>IF(B221&lt;&gt;"",'Database (LECTURE-RES-PRAC)'!BO218, "")</f>
        <v/>
      </c>
      <c r="N221" s="136" t="str">
        <f t="shared" si="7"/>
        <v/>
      </c>
      <c r="O221" s="137" t="str">
        <f t="shared" si="8"/>
        <v/>
      </c>
      <c r="P221" s="207" t="str">
        <f>IF(B221&lt;&gt;"",IF(B$5="LECTURE",'Exam (LECTURE ONLY)'!Y223,IF(B$5="PRACTICUM",OUTPUT!Z223,IF(B$5="RESEARCH",OUTPUT!Z223,IF(B$5="STUDENT FORMATION",OUTPUT!Z223,"")))),"")</f>
        <v/>
      </c>
      <c r="Q221" s="137" t="str">
        <f t="shared" si="9"/>
        <v/>
      </c>
      <c r="R221" s="138" t="str">
        <f t="shared" si="10"/>
        <v/>
      </c>
      <c r="S221" s="214" t="str">
        <f>IF(B221&lt;&gt;"",'Database (LECTURE-RES-PRAC)'!CT218, "")</f>
        <v/>
      </c>
      <c r="T221" s="136" t="str">
        <f t="shared" si="11"/>
        <v/>
      </c>
      <c r="U221" s="214" t="str">
        <f>IF(B221&lt;&gt;"",'Database (LECTURE-RES-PRAC)'!CU218, "")</f>
        <v/>
      </c>
      <c r="V221" s="136" t="str">
        <f t="shared" si="12"/>
        <v/>
      </c>
      <c r="W221" s="137" t="str">
        <f t="shared" si="13"/>
        <v/>
      </c>
      <c r="X221" s="207" t="str">
        <f>IF(B221&lt;&gt;"",IF(B$5="LECTURE",'Exam (LECTURE ONLY)'!AJ223,IF(B$5="PRACTICUM",OUTPUT!AJ223,IF(B$5="RESEARCH",OUTPUT!AJ223,IF(B$5="STUDENT FORMATION",OUTPUT!AJ223,"")))),"")</f>
        <v/>
      </c>
      <c r="Y221" s="137" t="str">
        <f t="shared" si="14"/>
        <v/>
      </c>
      <c r="Z221" s="139" t="str">
        <f t="shared" si="15"/>
        <v/>
      </c>
      <c r="AA221" s="140" t="str">
        <f t="shared" si="16"/>
        <v/>
      </c>
      <c r="AB221" s="213" t="str">
        <f t="shared" si="17"/>
        <v/>
      </c>
    </row>
    <row r="222" spans="1:28" ht="15.75" customHeight="1">
      <c r="A222" s="212" t="str">
        <f>IF(ISBLANK('Database (LECTURE-RES-PRAC)'!A219),"",'Database (LECTURE-RES-PRAC)'!A219)</f>
        <v/>
      </c>
      <c r="B222" s="213" t="str">
        <f>IF(ISBLANK('Database (LECTURE-RES-PRAC)'!B219),"",'Database (LECTURE-RES-PRAC)'!B219)</f>
        <v/>
      </c>
      <c r="C222" s="134" t="str">
        <f>IF(B222&lt;&gt;"",'Database (LECTURE-RES-PRAC)'!AH219, "")</f>
        <v/>
      </c>
      <c r="D222" s="135" t="str">
        <f t="shared" si="1"/>
        <v/>
      </c>
      <c r="E222" s="134" t="str">
        <f>IF(B222&lt;&gt;"",'Database (LECTURE-RES-PRAC)'!AI219,"")</f>
        <v/>
      </c>
      <c r="F222" s="136" t="str">
        <f t="shared" si="2"/>
        <v/>
      </c>
      <c r="G222" s="137" t="str">
        <f t="shared" si="3"/>
        <v/>
      </c>
      <c r="H222" s="207" t="str">
        <f>IF(B222&lt;&gt;"",IF(B$5="LECTURE",'Exam (LECTURE ONLY)'!N224,IF(B$5="PRACTICUM",OUTPUT!N224,IF(B$5="RESEARCH",OUTPUT!N224,IF(B$5="STUDENT FORMATION",OUTPUT!N224,"")))),"")</f>
        <v/>
      </c>
      <c r="I222" s="137" t="str">
        <f t="shared" si="4"/>
        <v/>
      </c>
      <c r="J222" s="138" t="str">
        <f t="shared" si="5"/>
        <v/>
      </c>
      <c r="K222" s="214" t="str">
        <f>IF(B222&lt;&gt;"",'Database (LECTURE-RES-PRAC)'!BN219, "")</f>
        <v/>
      </c>
      <c r="L222" s="136" t="str">
        <f t="shared" si="6"/>
        <v/>
      </c>
      <c r="M222" s="214" t="str">
        <f>IF(B222&lt;&gt;"",'Database (LECTURE-RES-PRAC)'!BO219, "")</f>
        <v/>
      </c>
      <c r="N222" s="136" t="str">
        <f t="shared" si="7"/>
        <v/>
      </c>
      <c r="O222" s="137" t="str">
        <f t="shared" si="8"/>
        <v/>
      </c>
      <c r="P222" s="207" t="str">
        <f>IF(B222&lt;&gt;"",IF(B$5="LECTURE",'Exam (LECTURE ONLY)'!Y224,IF(B$5="PRACTICUM",OUTPUT!Z224,IF(B$5="RESEARCH",OUTPUT!Z224,IF(B$5="STUDENT FORMATION",OUTPUT!Z224,"")))),"")</f>
        <v/>
      </c>
      <c r="Q222" s="137" t="str">
        <f t="shared" si="9"/>
        <v/>
      </c>
      <c r="R222" s="138" t="str">
        <f t="shared" si="10"/>
        <v/>
      </c>
      <c r="S222" s="214" t="str">
        <f>IF(B222&lt;&gt;"",'Database (LECTURE-RES-PRAC)'!CT219, "")</f>
        <v/>
      </c>
      <c r="T222" s="136" t="str">
        <f t="shared" si="11"/>
        <v/>
      </c>
      <c r="U222" s="214" t="str">
        <f>IF(B222&lt;&gt;"",'Database (LECTURE-RES-PRAC)'!CU219, "")</f>
        <v/>
      </c>
      <c r="V222" s="136" t="str">
        <f t="shared" si="12"/>
        <v/>
      </c>
      <c r="W222" s="137" t="str">
        <f t="shared" si="13"/>
        <v/>
      </c>
      <c r="X222" s="207" t="str">
        <f>IF(B222&lt;&gt;"",IF(B$5="LECTURE",'Exam (LECTURE ONLY)'!AJ224,IF(B$5="PRACTICUM",OUTPUT!AJ224,IF(B$5="RESEARCH",OUTPUT!AJ224,IF(B$5="STUDENT FORMATION",OUTPUT!AJ224,"")))),"")</f>
        <v/>
      </c>
      <c r="Y222" s="137" t="str">
        <f t="shared" si="14"/>
        <v/>
      </c>
      <c r="Z222" s="139" t="str">
        <f t="shared" si="15"/>
        <v/>
      </c>
      <c r="AA222" s="140" t="str">
        <f t="shared" si="16"/>
        <v/>
      </c>
      <c r="AB222" s="213" t="str">
        <f t="shared" si="17"/>
        <v/>
      </c>
    </row>
    <row r="223" spans="1:28" ht="15.75" customHeight="1">
      <c r="A223" s="118" t="str">
        <f>IF(ISBLANK('Database (LECTURE-RES-PRAC)'!A220),"",'Database (LECTURE-RES-PRAC)'!A220)</f>
        <v/>
      </c>
      <c r="B223" s="119" t="str">
        <f>IF(ISBLANK('Database (LECTURE-RES-PRAC)'!B220),"",'Database (LECTURE-RES-PRAC)'!B220)</f>
        <v/>
      </c>
      <c r="C223" s="134" t="str">
        <f>IF(B223&lt;&gt;"",'Database (LECTURE-RES-PRAC)'!AH220, "")</f>
        <v/>
      </c>
      <c r="D223" s="135" t="str">
        <f t="shared" si="1"/>
        <v/>
      </c>
      <c r="E223" s="134" t="str">
        <f>IF(B223&lt;&gt;"",'Database (LECTURE-RES-PRAC)'!AI220,"")</f>
        <v/>
      </c>
      <c r="F223" s="136" t="str">
        <f t="shared" si="2"/>
        <v/>
      </c>
      <c r="G223" s="137" t="str">
        <f t="shared" si="3"/>
        <v/>
      </c>
      <c r="H223" s="207" t="str">
        <f>IF(B223&lt;&gt;"",IF(B$5="LECTURE",'Exam (LECTURE ONLY)'!N225,IF(B$5="PRACTICUM",OUTPUT!N225,IF(B$5="RESEARCH",OUTPUT!N225,IF(B$5="STUDENT FORMATION",OUTPUT!N225,"")))),"")</f>
        <v/>
      </c>
      <c r="I223" s="137" t="str">
        <f t="shared" si="4"/>
        <v/>
      </c>
      <c r="J223" s="138" t="str">
        <f t="shared" si="5"/>
        <v/>
      </c>
      <c r="K223" s="214" t="str">
        <f>IF(B223&lt;&gt;"",'Database (LECTURE-RES-PRAC)'!BN220, "")</f>
        <v/>
      </c>
      <c r="L223" s="136" t="str">
        <f t="shared" si="6"/>
        <v/>
      </c>
      <c r="M223" s="214" t="str">
        <f>IF(B223&lt;&gt;"",'Database (LECTURE-RES-PRAC)'!BO220, "")</f>
        <v/>
      </c>
      <c r="N223" s="136" t="str">
        <f t="shared" si="7"/>
        <v/>
      </c>
      <c r="O223" s="137" t="str">
        <f t="shared" si="8"/>
        <v/>
      </c>
      <c r="P223" s="207" t="str">
        <f>IF(B223&lt;&gt;"",IF(B$5="LECTURE",'Exam (LECTURE ONLY)'!Y225,IF(B$5="PRACTICUM",OUTPUT!Z225,IF(B$5="RESEARCH",OUTPUT!Z225,IF(B$5="STUDENT FORMATION",OUTPUT!Z225,"")))),"")</f>
        <v/>
      </c>
      <c r="Q223" s="137" t="str">
        <f t="shared" si="9"/>
        <v/>
      </c>
      <c r="R223" s="138" t="str">
        <f t="shared" si="10"/>
        <v/>
      </c>
      <c r="S223" s="214" t="str">
        <f>IF(B223&lt;&gt;"",'Database (LECTURE-RES-PRAC)'!CT220, "")</f>
        <v/>
      </c>
      <c r="T223" s="136" t="str">
        <f t="shared" si="11"/>
        <v/>
      </c>
      <c r="U223" s="214" t="str">
        <f>IF(B223&lt;&gt;"",'Database (LECTURE-RES-PRAC)'!CU220, "")</f>
        <v/>
      </c>
      <c r="V223" s="136" t="str">
        <f t="shared" si="12"/>
        <v/>
      </c>
      <c r="W223" s="137" t="str">
        <f t="shared" si="13"/>
        <v/>
      </c>
      <c r="X223" s="207" t="str">
        <f>IF(B223&lt;&gt;"",IF(B$5="LECTURE",'Exam (LECTURE ONLY)'!AJ225,IF(B$5="PRACTICUM",OUTPUT!AJ225,IF(B$5="RESEARCH",OUTPUT!AJ225,IF(B$5="STUDENT FORMATION",OUTPUT!AJ225,"")))),"")</f>
        <v/>
      </c>
      <c r="Y223" s="137" t="str">
        <f t="shared" si="14"/>
        <v/>
      </c>
      <c r="Z223" s="139" t="str">
        <f t="shared" si="15"/>
        <v/>
      </c>
      <c r="AA223" s="140" t="str">
        <f t="shared" si="16"/>
        <v/>
      </c>
      <c r="AB223" s="213" t="str">
        <f t="shared" si="17"/>
        <v/>
      </c>
    </row>
    <row r="224" spans="1:28" ht="15.75" customHeight="1">
      <c r="A224" s="212" t="str">
        <f>IF(ISBLANK('Database (LECTURE-RES-PRAC)'!A221),"",'Database (LECTURE-RES-PRAC)'!A221)</f>
        <v/>
      </c>
      <c r="B224" s="213" t="str">
        <f>IF(ISBLANK('Database (LECTURE-RES-PRAC)'!B221),"",'Database (LECTURE-RES-PRAC)'!B221)</f>
        <v/>
      </c>
      <c r="C224" s="134" t="str">
        <f>IF(B224&lt;&gt;"",'Database (LECTURE-RES-PRAC)'!AH221, "")</f>
        <v/>
      </c>
      <c r="D224" s="135" t="str">
        <f t="shared" si="1"/>
        <v/>
      </c>
      <c r="E224" s="134" t="str">
        <f>IF(B224&lt;&gt;"",'Database (LECTURE-RES-PRAC)'!AI221,"")</f>
        <v/>
      </c>
      <c r="F224" s="136" t="str">
        <f t="shared" si="2"/>
        <v/>
      </c>
      <c r="G224" s="137" t="str">
        <f t="shared" si="3"/>
        <v/>
      </c>
      <c r="H224" s="207" t="str">
        <f>IF(B224&lt;&gt;"",IF(B$5="LECTURE",'Exam (LECTURE ONLY)'!N226,IF(B$5="PRACTICUM",OUTPUT!N226,IF(B$5="RESEARCH",OUTPUT!N226,IF(B$5="STUDENT FORMATION",OUTPUT!N226,"")))),"")</f>
        <v/>
      </c>
      <c r="I224" s="137" t="str">
        <f t="shared" si="4"/>
        <v/>
      </c>
      <c r="J224" s="138" t="str">
        <f t="shared" si="5"/>
        <v/>
      </c>
      <c r="K224" s="214" t="str">
        <f>IF(B224&lt;&gt;"",'Database (LECTURE-RES-PRAC)'!BN221, "")</f>
        <v/>
      </c>
      <c r="L224" s="136" t="str">
        <f t="shared" si="6"/>
        <v/>
      </c>
      <c r="M224" s="214" t="str">
        <f>IF(B224&lt;&gt;"",'Database (LECTURE-RES-PRAC)'!BO221, "")</f>
        <v/>
      </c>
      <c r="N224" s="136" t="str">
        <f t="shared" si="7"/>
        <v/>
      </c>
      <c r="O224" s="137" t="str">
        <f t="shared" si="8"/>
        <v/>
      </c>
      <c r="P224" s="207" t="str">
        <f>IF(B224&lt;&gt;"",IF(B$5="LECTURE",'Exam (LECTURE ONLY)'!Y226,IF(B$5="PRACTICUM",OUTPUT!Z226,IF(B$5="RESEARCH",OUTPUT!Z226,IF(B$5="STUDENT FORMATION",OUTPUT!Z226,"")))),"")</f>
        <v/>
      </c>
      <c r="Q224" s="137" t="str">
        <f t="shared" si="9"/>
        <v/>
      </c>
      <c r="R224" s="138" t="str">
        <f t="shared" si="10"/>
        <v/>
      </c>
      <c r="S224" s="214" t="str">
        <f>IF(B224&lt;&gt;"",'Database (LECTURE-RES-PRAC)'!CT221, "")</f>
        <v/>
      </c>
      <c r="T224" s="136" t="str">
        <f t="shared" si="11"/>
        <v/>
      </c>
      <c r="U224" s="214" t="str">
        <f>IF(B224&lt;&gt;"",'Database (LECTURE-RES-PRAC)'!CU221, "")</f>
        <v/>
      </c>
      <c r="V224" s="136" t="str">
        <f t="shared" si="12"/>
        <v/>
      </c>
      <c r="W224" s="137" t="str">
        <f t="shared" si="13"/>
        <v/>
      </c>
      <c r="X224" s="207" t="str">
        <f>IF(B224&lt;&gt;"",IF(B$5="LECTURE",'Exam (LECTURE ONLY)'!AJ226,IF(B$5="PRACTICUM",OUTPUT!AJ226,IF(B$5="RESEARCH",OUTPUT!AJ226,IF(B$5="STUDENT FORMATION",OUTPUT!AJ226,"")))),"")</f>
        <v/>
      </c>
      <c r="Y224" s="137" t="str">
        <f t="shared" si="14"/>
        <v/>
      </c>
      <c r="Z224" s="139" t="str">
        <f t="shared" si="15"/>
        <v/>
      </c>
      <c r="AA224" s="140" t="str">
        <f t="shared" si="16"/>
        <v/>
      </c>
      <c r="AB224" s="213" t="str">
        <f t="shared" si="17"/>
        <v/>
      </c>
    </row>
    <row r="225" spans="1:28" ht="15.75" customHeight="1">
      <c r="A225" s="118" t="str">
        <f>IF(ISBLANK('Database (LECTURE-RES-PRAC)'!A222),"",'Database (LECTURE-RES-PRAC)'!A222)</f>
        <v/>
      </c>
      <c r="B225" s="119" t="str">
        <f>IF(ISBLANK('Database (LECTURE-RES-PRAC)'!B222),"",'Database (LECTURE-RES-PRAC)'!B222)</f>
        <v/>
      </c>
      <c r="C225" s="134" t="str">
        <f>IF(B225&lt;&gt;"",'Database (LECTURE-RES-PRAC)'!AH222, "")</f>
        <v/>
      </c>
      <c r="D225" s="135" t="str">
        <f t="shared" si="1"/>
        <v/>
      </c>
      <c r="E225" s="134" t="str">
        <f>IF(B225&lt;&gt;"",'Database (LECTURE-RES-PRAC)'!AI222,"")</f>
        <v/>
      </c>
      <c r="F225" s="136" t="str">
        <f t="shared" si="2"/>
        <v/>
      </c>
      <c r="G225" s="137" t="str">
        <f t="shared" si="3"/>
        <v/>
      </c>
      <c r="H225" s="207" t="str">
        <f>IF(B225&lt;&gt;"",IF(B$5="LECTURE",'Exam (LECTURE ONLY)'!N227,IF(B$5="PRACTICUM",OUTPUT!N227,IF(B$5="RESEARCH",OUTPUT!N227,IF(B$5="STUDENT FORMATION",OUTPUT!N227,"")))),"")</f>
        <v/>
      </c>
      <c r="I225" s="137" t="str">
        <f t="shared" si="4"/>
        <v/>
      </c>
      <c r="J225" s="138" t="str">
        <f t="shared" si="5"/>
        <v/>
      </c>
      <c r="K225" s="214" t="str">
        <f>IF(B225&lt;&gt;"",'Database (LECTURE-RES-PRAC)'!BN222, "")</f>
        <v/>
      </c>
      <c r="L225" s="136" t="str">
        <f t="shared" si="6"/>
        <v/>
      </c>
      <c r="M225" s="214" t="str">
        <f>IF(B225&lt;&gt;"",'Database (LECTURE-RES-PRAC)'!BO222, "")</f>
        <v/>
      </c>
      <c r="N225" s="136" t="str">
        <f t="shared" si="7"/>
        <v/>
      </c>
      <c r="O225" s="137" t="str">
        <f t="shared" si="8"/>
        <v/>
      </c>
      <c r="P225" s="207" t="str">
        <f>IF(B225&lt;&gt;"",IF(B$5="LECTURE",'Exam (LECTURE ONLY)'!Y227,IF(B$5="PRACTICUM",OUTPUT!Z227,IF(B$5="RESEARCH",OUTPUT!Z227,IF(B$5="STUDENT FORMATION",OUTPUT!Z227,"")))),"")</f>
        <v/>
      </c>
      <c r="Q225" s="137" t="str">
        <f t="shared" si="9"/>
        <v/>
      </c>
      <c r="R225" s="138" t="str">
        <f t="shared" si="10"/>
        <v/>
      </c>
      <c r="S225" s="214" t="str">
        <f>IF(B225&lt;&gt;"",'Database (LECTURE-RES-PRAC)'!CT222, "")</f>
        <v/>
      </c>
      <c r="T225" s="136" t="str">
        <f t="shared" si="11"/>
        <v/>
      </c>
      <c r="U225" s="214" t="str">
        <f>IF(B225&lt;&gt;"",'Database (LECTURE-RES-PRAC)'!CU222, "")</f>
        <v/>
      </c>
      <c r="V225" s="136" t="str">
        <f t="shared" si="12"/>
        <v/>
      </c>
      <c r="W225" s="137" t="str">
        <f t="shared" si="13"/>
        <v/>
      </c>
      <c r="X225" s="207" t="str">
        <f>IF(B225&lt;&gt;"",IF(B$5="LECTURE",'Exam (LECTURE ONLY)'!AJ227,IF(B$5="PRACTICUM",OUTPUT!AJ227,IF(B$5="RESEARCH",OUTPUT!AJ227,IF(B$5="STUDENT FORMATION",OUTPUT!AJ227,"")))),"")</f>
        <v/>
      </c>
      <c r="Y225" s="137" t="str">
        <f t="shared" si="14"/>
        <v/>
      </c>
      <c r="Z225" s="139" t="str">
        <f t="shared" si="15"/>
        <v/>
      </c>
      <c r="AA225" s="140" t="str">
        <f t="shared" si="16"/>
        <v/>
      </c>
      <c r="AB225" s="213" t="str">
        <f t="shared" si="17"/>
        <v/>
      </c>
    </row>
    <row r="226" spans="1:28" ht="15.75" customHeight="1">
      <c r="A226" s="212" t="str">
        <f>IF(ISBLANK('Database (LECTURE-RES-PRAC)'!A223),"",'Database (LECTURE-RES-PRAC)'!A223)</f>
        <v/>
      </c>
      <c r="B226" s="213" t="str">
        <f>IF(ISBLANK('Database (LECTURE-RES-PRAC)'!B223),"",'Database (LECTURE-RES-PRAC)'!B223)</f>
        <v/>
      </c>
      <c r="C226" s="134" t="str">
        <f>IF(B226&lt;&gt;"",'Database (LECTURE-RES-PRAC)'!AH223, "")</f>
        <v/>
      </c>
      <c r="D226" s="135" t="str">
        <f t="shared" si="1"/>
        <v/>
      </c>
      <c r="E226" s="134" t="str">
        <f>IF(B226&lt;&gt;"",'Database (LECTURE-RES-PRAC)'!AI223,"")</f>
        <v/>
      </c>
      <c r="F226" s="136" t="str">
        <f t="shared" si="2"/>
        <v/>
      </c>
      <c r="G226" s="137" t="str">
        <f t="shared" si="3"/>
        <v/>
      </c>
      <c r="H226" s="207" t="str">
        <f>IF(B226&lt;&gt;"",IF(B$5="LECTURE",'Exam (LECTURE ONLY)'!N228,IF(B$5="PRACTICUM",OUTPUT!N228,IF(B$5="RESEARCH",OUTPUT!N228,IF(B$5="STUDENT FORMATION",OUTPUT!N228,"")))),"")</f>
        <v/>
      </c>
      <c r="I226" s="137" t="str">
        <f t="shared" si="4"/>
        <v/>
      </c>
      <c r="J226" s="138" t="str">
        <f t="shared" si="5"/>
        <v/>
      </c>
      <c r="K226" s="214" t="str">
        <f>IF(B226&lt;&gt;"",'Database (LECTURE-RES-PRAC)'!BN223, "")</f>
        <v/>
      </c>
      <c r="L226" s="136" t="str">
        <f t="shared" si="6"/>
        <v/>
      </c>
      <c r="M226" s="214" t="str">
        <f>IF(B226&lt;&gt;"",'Database (LECTURE-RES-PRAC)'!BO223, "")</f>
        <v/>
      </c>
      <c r="N226" s="136" t="str">
        <f t="shared" si="7"/>
        <v/>
      </c>
      <c r="O226" s="137" t="str">
        <f t="shared" si="8"/>
        <v/>
      </c>
      <c r="P226" s="207" t="str">
        <f>IF(B226&lt;&gt;"",IF(B$5="LECTURE",'Exam (LECTURE ONLY)'!Y228,IF(B$5="PRACTICUM",OUTPUT!Z228,IF(B$5="RESEARCH",OUTPUT!Z228,IF(B$5="STUDENT FORMATION",OUTPUT!Z228,"")))),"")</f>
        <v/>
      </c>
      <c r="Q226" s="137" t="str">
        <f t="shared" si="9"/>
        <v/>
      </c>
      <c r="R226" s="138" t="str">
        <f t="shared" si="10"/>
        <v/>
      </c>
      <c r="S226" s="214" t="str">
        <f>IF(B226&lt;&gt;"",'Database (LECTURE-RES-PRAC)'!CT223, "")</f>
        <v/>
      </c>
      <c r="T226" s="136" t="str">
        <f t="shared" si="11"/>
        <v/>
      </c>
      <c r="U226" s="214" t="str">
        <f>IF(B226&lt;&gt;"",'Database (LECTURE-RES-PRAC)'!CU223, "")</f>
        <v/>
      </c>
      <c r="V226" s="136" t="str">
        <f t="shared" si="12"/>
        <v/>
      </c>
      <c r="W226" s="137" t="str">
        <f t="shared" si="13"/>
        <v/>
      </c>
      <c r="X226" s="207" t="str">
        <f>IF(B226&lt;&gt;"",IF(B$5="LECTURE",'Exam (LECTURE ONLY)'!AJ228,IF(B$5="PRACTICUM",OUTPUT!AJ228,IF(B$5="RESEARCH",OUTPUT!AJ228,IF(B$5="STUDENT FORMATION",OUTPUT!AJ228,"")))),"")</f>
        <v/>
      </c>
      <c r="Y226" s="137" t="str">
        <f t="shared" si="14"/>
        <v/>
      </c>
      <c r="Z226" s="139" t="str">
        <f t="shared" si="15"/>
        <v/>
      </c>
      <c r="AA226" s="140" t="str">
        <f t="shared" si="16"/>
        <v/>
      </c>
      <c r="AB226" s="213" t="str">
        <f t="shared" si="17"/>
        <v/>
      </c>
    </row>
    <row r="227" spans="1:28" ht="15.75" customHeight="1">
      <c r="A227" s="118" t="str">
        <f>IF(ISBLANK('Database (LECTURE-RES-PRAC)'!A224),"",'Database (LECTURE-RES-PRAC)'!A224)</f>
        <v/>
      </c>
      <c r="B227" s="119" t="str">
        <f>IF(ISBLANK('Database (LECTURE-RES-PRAC)'!B224),"",'Database (LECTURE-RES-PRAC)'!B224)</f>
        <v/>
      </c>
      <c r="C227" s="134" t="str">
        <f>IF(B227&lt;&gt;"",'Database (LECTURE-RES-PRAC)'!AH224, "")</f>
        <v/>
      </c>
      <c r="D227" s="135" t="str">
        <f t="shared" si="1"/>
        <v/>
      </c>
      <c r="E227" s="134" t="str">
        <f>IF(B227&lt;&gt;"",'Database (LECTURE-RES-PRAC)'!AI224,"")</f>
        <v/>
      </c>
      <c r="F227" s="136" t="str">
        <f t="shared" si="2"/>
        <v/>
      </c>
      <c r="G227" s="137" t="str">
        <f t="shared" si="3"/>
        <v/>
      </c>
      <c r="H227" s="207" t="str">
        <f>IF(B227&lt;&gt;"",IF(B$5="LECTURE",'Exam (LECTURE ONLY)'!N229,IF(B$5="PRACTICUM",OUTPUT!N229,IF(B$5="RESEARCH",OUTPUT!N229,IF(B$5="STUDENT FORMATION",OUTPUT!N229,"")))),"")</f>
        <v/>
      </c>
      <c r="I227" s="137" t="str">
        <f t="shared" si="4"/>
        <v/>
      </c>
      <c r="J227" s="138" t="str">
        <f t="shared" si="5"/>
        <v/>
      </c>
      <c r="K227" s="214" t="str">
        <f>IF(B227&lt;&gt;"",'Database (LECTURE-RES-PRAC)'!BN224, "")</f>
        <v/>
      </c>
      <c r="L227" s="136" t="str">
        <f t="shared" si="6"/>
        <v/>
      </c>
      <c r="M227" s="214" t="str">
        <f>IF(B227&lt;&gt;"",'Database (LECTURE-RES-PRAC)'!BO224, "")</f>
        <v/>
      </c>
      <c r="N227" s="136" t="str">
        <f t="shared" si="7"/>
        <v/>
      </c>
      <c r="O227" s="137" t="str">
        <f t="shared" si="8"/>
        <v/>
      </c>
      <c r="P227" s="207" t="str">
        <f>IF(B227&lt;&gt;"",IF(B$5="LECTURE",'Exam (LECTURE ONLY)'!Y229,IF(B$5="PRACTICUM",OUTPUT!Z229,IF(B$5="RESEARCH",OUTPUT!Z229,IF(B$5="STUDENT FORMATION",OUTPUT!Z229,"")))),"")</f>
        <v/>
      </c>
      <c r="Q227" s="137" t="str">
        <f t="shared" si="9"/>
        <v/>
      </c>
      <c r="R227" s="138" t="str">
        <f t="shared" si="10"/>
        <v/>
      </c>
      <c r="S227" s="214" t="str">
        <f>IF(B227&lt;&gt;"",'Database (LECTURE-RES-PRAC)'!CT224, "")</f>
        <v/>
      </c>
      <c r="T227" s="136" t="str">
        <f t="shared" si="11"/>
        <v/>
      </c>
      <c r="U227" s="214" t="str">
        <f>IF(B227&lt;&gt;"",'Database (LECTURE-RES-PRAC)'!CU224, "")</f>
        <v/>
      </c>
      <c r="V227" s="136" t="str">
        <f t="shared" si="12"/>
        <v/>
      </c>
      <c r="W227" s="137" t="str">
        <f t="shared" si="13"/>
        <v/>
      </c>
      <c r="X227" s="207" t="str">
        <f>IF(B227&lt;&gt;"",IF(B$5="LECTURE",'Exam (LECTURE ONLY)'!AJ229,IF(B$5="PRACTICUM",OUTPUT!AJ229,IF(B$5="RESEARCH",OUTPUT!AJ229,IF(B$5="STUDENT FORMATION",OUTPUT!AJ229,"")))),"")</f>
        <v/>
      </c>
      <c r="Y227" s="137" t="str">
        <f t="shared" si="14"/>
        <v/>
      </c>
      <c r="Z227" s="139" t="str">
        <f t="shared" si="15"/>
        <v/>
      </c>
      <c r="AA227" s="140" t="str">
        <f t="shared" si="16"/>
        <v/>
      </c>
      <c r="AB227" s="213" t="str">
        <f t="shared" si="17"/>
        <v/>
      </c>
    </row>
    <row r="228" spans="1:28" ht="15.75" customHeight="1">
      <c r="A228" s="212" t="str">
        <f>IF(ISBLANK('Database (LECTURE-RES-PRAC)'!A225),"",'Database (LECTURE-RES-PRAC)'!A225)</f>
        <v/>
      </c>
      <c r="B228" s="213" t="str">
        <f>IF(ISBLANK('Database (LECTURE-RES-PRAC)'!B225),"",'Database (LECTURE-RES-PRAC)'!B225)</f>
        <v/>
      </c>
      <c r="C228" s="134" t="str">
        <f>IF(B228&lt;&gt;"",'Database (LECTURE-RES-PRAC)'!AH225, "")</f>
        <v/>
      </c>
      <c r="D228" s="135" t="str">
        <f t="shared" si="1"/>
        <v/>
      </c>
      <c r="E228" s="134" t="str">
        <f>IF(B228&lt;&gt;"",'Database (LECTURE-RES-PRAC)'!AI225,"")</f>
        <v/>
      </c>
      <c r="F228" s="136" t="str">
        <f t="shared" si="2"/>
        <v/>
      </c>
      <c r="G228" s="137" t="str">
        <f t="shared" si="3"/>
        <v/>
      </c>
      <c r="H228" s="207" t="str">
        <f>IF(B228&lt;&gt;"",IF(B$5="LECTURE",'Exam (LECTURE ONLY)'!N230,IF(B$5="PRACTICUM",OUTPUT!N230,IF(B$5="RESEARCH",OUTPUT!N230,IF(B$5="STUDENT FORMATION",OUTPUT!N230,"")))),"")</f>
        <v/>
      </c>
      <c r="I228" s="137" t="str">
        <f t="shared" si="4"/>
        <v/>
      </c>
      <c r="J228" s="138" t="str">
        <f t="shared" si="5"/>
        <v/>
      </c>
      <c r="K228" s="214" t="str">
        <f>IF(B228&lt;&gt;"",'Database (LECTURE-RES-PRAC)'!BN225, "")</f>
        <v/>
      </c>
      <c r="L228" s="136" t="str">
        <f t="shared" si="6"/>
        <v/>
      </c>
      <c r="M228" s="214" t="str">
        <f>IF(B228&lt;&gt;"",'Database (LECTURE-RES-PRAC)'!BO225, "")</f>
        <v/>
      </c>
      <c r="N228" s="136" t="str">
        <f t="shared" si="7"/>
        <v/>
      </c>
      <c r="O228" s="137" t="str">
        <f t="shared" si="8"/>
        <v/>
      </c>
      <c r="P228" s="207" t="str">
        <f>IF(B228&lt;&gt;"",IF(B$5="LECTURE",'Exam (LECTURE ONLY)'!Y230,IF(B$5="PRACTICUM",OUTPUT!Z230,IF(B$5="RESEARCH",OUTPUT!Z230,IF(B$5="STUDENT FORMATION",OUTPUT!Z230,"")))),"")</f>
        <v/>
      </c>
      <c r="Q228" s="137" t="str">
        <f t="shared" si="9"/>
        <v/>
      </c>
      <c r="R228" s="138" t="str">
        <f t="shared" si="10"/>
        <v/>
      </c>
      <c r="S228" s="214" t="str">
        <f>IF(B228&lt;&gt;"",'Database (LECTURE-RES-PRAC)'!CT225, "")</f>
        <v/>
      </c>
      <c r="T228" s="136" t="str">
        <f t="shared" si="11"/>
        <v/>
      </c>
      <c r="U228" s="214" t="str">
        <f>IF(B228&lt;&gt;"",'Database (LECTURE-RES-PRAC)'!CU225, "")</f>
        <v/>
      </c>
      <c r="V228" s="136" t="str">
        <f t="shared" si="12"/>
        <v/>
      </c>
      <c r="W228" s="137" t="str">
        <f t="shared" si="13"/>
        <v/>
      </c>
      <c r="X228" s="207" t="str">
        <f>IF(B228&lt;&gt;"",IF(B$5="LECTURE",'Exam (LECTURE ONLY)'!AJ230,IF(B$5="PRACTICUM",OUTPUT!AJ230,IF(B$5="RESEARCH",OUTPUT!AJ230,IF(B$5="STUDENT FORMATION",OUTPUT!AJ230,"")))),"")</f>
        <v/>
      </c>
      <c r="Y228" s="137" t="str">
        <f t="shared" si="14"/>
        <v/>
      </c>
      <c r="Z228" s="139" t="str">
        <f t="shared" si="15"/>
        <v/>
      </c>
      <c r="AA228" s="140" t="str">
        <f t="shared" si="16"/>
        <v/>
      </c>
      <c r="AB228" s="213" t="str">
        <f t="shared" si="17"/>
        <v/>
      </c>
    </row>
    <row r="229" spans="1:28" ht="15.75" customHeight="1">
      <c r="A229" s="118" t="str">
        <f>IF(ISBLANK('Database (LECTURE-RES-PRAC)'!A226),"",'Database (LECTURE-RES-PRAC)'!A226)</f>
        <v/>
      </c>
      <c r="B229" s="119" t="str">
        <f>IF(ISBLANK('Database (LECTURE-RES-PRAC)'!B226),"",'Database (LECTURE-RES-PRAC)'!B226)</f>
        <v/>
      </c>
      <c r="C229" s="134" t="str">
        <f>IF(B229&lt;&gt;"",'Database (LECTURE-RES-PRAC)'!AH226, "")</f>
        <v/>
      </c>
      <c r="D229" s="135" t="str">
        <f t="shared" si="1"/>
        <v/>
      </c>
      <c r="E229" s="134" t="str">
        <f>IF(B229&lt;&gt;"",'Database (LECTURE-RES-PRAC)'!AI226,"")</f>
        <v/>
      </c>
      <c r="F229" s="136" t="str">
        <f t="shared" si="2"/>
        <v/>
      </c>
      <c r="G229" s="137" t="str">
        <f t="shared" si="3"/>
        <v/>
      </c>
      <c r="H229" s="207" t="str">
        <f>IF(B229&lt;&gt;"",IF(B$5="LECTURE",'Exam (LECTURE ONLY)'!N231,IF(B$5="PRACTICUM",OUTPUT!N231,IF(B$5="RESEARCH",OUTPUT!N231,IF(B$5="STUDENT FORMATION",OUTPUT!N231,"")))),"")</f>
        <v/>
      </c>
      <c r="I229" s="137" t="str">
        <f t="shared" si="4"/>
        <v/>
      </c>
      <c r="J229" s="138" t="str">
        <f t="shared" si="5"/>
        <v/>
      </c>
      <c r="K229" s="214" t="str">
        <f>IF(B229&lt;&gt;"",'Database (LECTURE-RES-PRAC)'!BN226, "")</f>
        <v/>
      </c>
      <c r="L229" s="136" t="str">
        <f t="shared" si="6"/>
        <v/>
      </c>
      <c r="M229" s="214" t="str">
        <f>IF(B229&lt;&gt;"",'Database (LECTURE-RES-PRAC)'!BO226, "")</f>
        <v/>
      </c>
      <c r="N229" s="136" t="str">
        <f t="shared" si="7"/>
        <v/>
      </c>
      <c r="O229" s="137" t="str">
        <f t="shared" si="8"/>
        <v/>
      </c>
      <c r="P229" s="207" t="str">
        <f>IF(B229&lt;&gt;"",IF(B$5="LECTURE",'Exam (LECTURE ONLY)'!Y231,IF(B$5="PRACTICUM",OUTPUT!Z231,IF(B$5="RESEARCH",OUTPUT!Z231,IF(B$5="STUDENT FORMATION",OUTPUT!Z231,"")))),"")</f>
        <v/>
      </c>
      <c r="Q229" s="137" t="str">
        <f t="shared" si="9"/>
        <v/>
      </c>
      <c r="R229" s="138" t="str">
        <f t="shared" si="10"/>
        <v/>
      </c>
      <c r="S229" s="214" t="str">
        <f>IF(B229&lt;&gt;"",'Database (LECTURE-RES-PRAC)'!CT226, "")</f>
        <v/>
      </c>
      <c r="T229" s="136" t="str">
        <f t="shared" si="11"/>
        <v/>
      </c>
      <c r="U229" s="214" t="str">
        <f>IF(B229&lt;&gt;"",'Database (LECTURE-RES-PRAC)'!CU226, "")</f>
        <v/>
      </c>
      <c r="V229" s="136" t="str">
        <f t="shared" si="12"/>
        <v/>
      </c>
      <c r="W229" s="137" t="str">
        <f t="shared" si="13"/>
        <v/>
      </c>
      <c r="X229" s="207" t="str">
        <f>IF(B229&lt;&gt;"",IF(B$5="LECTURE",'Exam (LECTURE ONLY)'!AJ231,IF(B$5="PRACTICUM",OUTPUT!AJ231,IF(B$5="RESEARCH",OUTPUT!AJ231,IF(B$5="STUDENT FORMATION",OUTPUT!AJ231,"")))),"")</f>
        <v/>
      </c>
      <c r="Y229" s="137" t="str">
        <f t="shared" si="14"/>
        <v/>
      </c>
      <c r="Z229" s="139" t="str">
        <f t="shared" si="15"/>
        <v/>
      </c>
      <c r="AA229" s="140" t="str">
        <f t="shared" si="16"/>
        <v/>
      </c>
      <c r="AB229" s="213" t="str">
        <f t="shared" si="17"/>
        <v/>
      </c>
    </row>
    <row r="230" spans="1:28" ht="15.75" customHeight="1">
      <c r="A230" s="212" t="str">
        <f>IF(ISBLANK('Database (LECTURE-RES-PRAC)'!A227),"",'Database (LECTURE-RES-PRAC)'!A227)</f>
        <v/>
      </c>
      <c r="B230" s="213" t="str">
        <f>IF(ISBLANK('Database (LECTURE-RES-PRAC)'!B227),"",'Database (LECTURE-RES-PRAC)'!B227)</f>
        <v/>
      </c>
      <c r="C230" s="134" t="str">
        <f>IF(B230&lt;&gt;"",'Database (LECTURE-RES-PRAC)'!AH227, "")</f>
        <v/>
      </c>
      <c r="D230" s="135" t="str">
        <f t="shared" si="1"/>
        <v/>
      </c>
      <c r="E230" s="134" t="str">
        <f>IF(B230&lt;&gt;"",'Database (LECTURE-RES-PRAC)'!AI227,"")</f>
        <v/>
      </c>
      <c r="F230" s="136" t="str">
        <f t="shared" si="2"/>
        <v/>
      </c>
      <c r="G230" s="137" t="str">
        <f t="shared" si="3"/>
        <v/>
      </c>
      <c r="H230" s="207" t="str">
        <f>IF(B230&lt;&gt;"",IF(B$5="LECTURE",'Exam (LECTURE ONLY)'!N232,IF(B$5="PRACTICUM",OUTPUT!N232,IF(B$5="RESEARCH",OUTPUT!N232,IF(B$5="STUDENT FORMATION",OUTPUT!N232,"")))),"")</f>
        <v/>
      </c>
      <c r="I230" s="137" t="str">
        <f t="shared" si="4"/>
        <v/>
      </c>
      <c r="J230" s="138" t="str">
        <f t="shared" si="5"/>
        <v/>
      </c>
      <c r="K230" s="214" t="str">
        <f>IF(B230&lt;&gt;"",'Database (LECTURE-RES-PRAC)'!BN227, "")</f>
        <v/>
      </c>
      <c r="L230" s="136" t="str">
        <f t="shared" si="6"/>
        <v/>
      </c>
      <c r="M230" s="214" t="str">
        <f>IF(B230&lt;&gt;"",'Database (LECTURE-RES-PRAC)'!BO227, "")</f>
        <v/>
      </c>
      <c r="N230" s="136" t="str">
        <f t="shared" si="7"/>
        <v/>
      </c>
      <c r="O230" s="137" t="str">
        <f t="shared" si="8"/>
        <v/>
      </c>
      <c r="P230" s="207" t="str">
        <f>IF(B230&lt;&gt;"",IF(B$5="LECTURE",'Exam (LECTURE ONLY)'!Y232,IF(B$5="PRACTICUM",OUTPUT!Z232,IF(B$5="RESEARCH",OUTPUT!Z232,IF(B$5="STUDENT FORMATION",OUTPUT!Z232,"")))),"")</f>
        <v/>
      </c>
      <c r="Q230" s="137" t="str">
        <f t="shared" si="9"/>
        <v/>
      </c>
      <c r="R230" s="138" t="str">
        <f t="shared" si="10"/>
        <v/>
      </c>
      <c r="S230" s="214" t="str">
        <f>IF(B230&lt;&gt;"",'Database (LECTURE-RES-PRAC)'!CT227, "")</f>
        <v/>
      </c>
      <c r="T230" s="136" t="str">
        <f t="shared" si="11"/>
        <v/>
      </c>
      <c r="U230" s="214" t="str">
        <f>IF(B230&lt;&gt;"",'Database (LECTURE-RES-PRAC)'!CU227, "")</f>
        <v/>
      </c>
      <c r="V230" s="136" t="str">
        <f t="shared" si="12"/>
        <v/>
      </c>
      <c r="W230" s="137" t="str">
        <f t="shared" si="13"/>
        <v/>
      </c>
      <c r="X230" s="207" t="str">
        <f>IF(B230&lt;&gt;"",IF(B$5="LECTURE",'Exam (LECTURE ONLY)'!AJ232,IF(B$5="PRACTICUM",OUTPUT!AJ232,IF(B$5="RESEARCH",OUTPUT!AJ232,IF(B$5="STUDENT FORMATION",OUTPUT!AJ232,"")))),"")</f>
        <v/>
      </c>
      <c r="Y230" s="137" t="str">
        <f t="shared" si="14"/>
        <v/>
      </c>
      <c r="Z230" s="139" t="str">
        <f t="shared" si="15"/>
        <v/>
      </c>
      <c r="AA230" s="140" t="str">
        <f t="shared" si="16"/>
        <v/>
      </c>
      <c r="AB230" s="213" t="str">
        <f t="shared" si="17"/>
        <v/>
      </c>
    </row>
    <row r="231" spans="1:28" ht="15.75" customHeight="1">
      <c r="A231" s="118" t="str">
        <f>IF(ISBLANK('Database (LECTURE-RES-PRAC)'!A228),"",'Database (LECTURE-RES-PRAC)'!A228)</f>
        <v/>
      </c>
      <c r="B231" s="119" t="str">
        <f>IF(ISBLANK('Database (LECTURE-RES-PRAC)'!B228),"",'Database (LECTURE-RES-PRAC)'!B228)</f>
        <v/>
      </c>
      <c r="C231" s="134" t="str">
        <f>IF(B231&lt;&gt;"",'Database (LECTURE-RES-PRAC)'!AH228, "")</f>
        <v/>
      </c>
      <c r="D231" s="135" t="str">
        <f t="shared" si="1"/>
        <v/>
      </c>
      <c r="E231" s="134" t="str">
        <f>IF(B231&lt;&gt;"",'Database (LECTURE-RES-PRAC)'!AI228,"")</f>
        <v/>
      </c>
      <c r="F231" s="136" t="str">
        <f t="shared" si="2"/>
        <v/>
      </c>
      <c r="G231" s="137" t="str">
        <f t="shared" si="3"/>
        <v/>
      </c>
      <c r="H231" s="207" t="str">
        <f>IF(B231&lt;&gt;"",IF(B$5="LECTURE",'Exam (LECTURE ONLY)'!N233,IF(B$5="PRACTICUM",OUTPUT!N233,IF(B$5="RESEARCH",OUTPUT!N233,IF(B$5="STUDENT FORMATION",OUTPUT!N233,"")))),"")</f>
        <v/>
      </c>
      <c r="I231" s="137" t="str">
        <f t="shared" si="4"/>
        <v/>
      </c>
      <c r="J231" s="138" t="str">
        <f t="shared" si="5"/>
        <v/>
      </c>
      <c r="K231" s="214" t="str">
        <f>IF(B231&lt;&gt;"",'Database (LECTURE-RES-PRAC)'!BN228, "")</f>
        <v/>
      </c>
      <c r="L231" s="136" t="str">
        <f t="shared" si="6"/>
        <v/>
      </c>
      <c r="M231" s="214" t="str">
        <f>IF(B231&lt;&gt;"",'Database (LECTURE-RES-PRAC)'!BO228, "")</f>
        <v/>
      </c>
      <c r="N231" s="136" t="str">
        <f t="shared" si="7"/>
        <v/>
      </c>
      <c r="O231" s="137" t="str">
        <f t="shared" si="8"/>
        <v/>
      </c>
      <c r="P231" s="207" t="str">
        <f>IF(B231&lt;&gt;"",IF(B$5="LECTURE",'Exam (LECTURE ONLY)'!Y233,IF(B$5="PRACTICUM",OUTPUT!Z233,IF(B$5="RESEARCH",OUTPUT!Z233,IF(B$5="STUDENT FORMATION",OUTPUT!Z233,"")))),"")</f>
        <v/>
      </c>
      <c r="Q231" s="137" t="str">
        <f t="shared" si="9"/>
        <v/>
      </c>
      <c r="R231" s="138" t="str">
        <f t="shared" si="10"/>
        <v/>
      </c>
      <c r="S231" s="214" t="str">
        <f>IF(B231&lt;&gt;"",'Database (LECTURE-RES-PRAC)'!CT228, "")</f>
        <v/>
      </c>
      <c r="T231" s="136" t="str">
        <f t="shared" si="11"/>
        <v/>
      </c>
      <c r="U231" s="214" t="str">
        <f>IF(B231&lt;&gt;"",'Database (LECTURE-RES-PRAC)'!CU228, "")</f>
        <v/>
      </c>
      <c r="V231" s="136" t="str">
        <f t="shared" si="12"/>
        <v/>
      </c>
      <c r="W231" s="137" t="str">
        <f t="shared" si="13"/>
        <v/>
      </c>
      <c r="X231" s="207" t="str">
        <f>IF(B231&lt;&gt;"",IF(B$5="LECTURE",'Exam (LECTURE ONLY)'!AJ233,IF(B$5="PRACTICUM",OUTPUT!AJ233,IF(B$5="RESEARCH",OUTPUT!AJ233,IF(B$5="STUDENT FORMATION",OUTPUT!AJ233,"")))),"")</f>
        <v/>
      </c>
      <c r="Y231" s="137" t="str">
        <f t="shared" si="14"/>
        <v/>
      </c>
      <c r="Z231" s="139" t="str">
        <f t="shared" si="15"/>
        <v/>
      </c>
      <c r="AA231" s="140" t="str">
        <f t="shared" si="16"/>
        <v/>
      </c>
      <c r="AB231" s="213" t="str">
        <f t="shared" si="17"/>
        <v/>
      </c>
    </row>
    <row r="232" spans="1:28" ht="15.75" customHeight="1">
      <c r="A232" s="212" t="str">
        <f>IF(ISBLANK('Database (LECTURE-RES-PRAC)'!A229),"",'Database (LECTURE-RES-PRAC)'!A229)</f>
        <v/>
      </c>
      <c r="B232" s="213" t="str">
        <f>IF(ISBLANK('Database (LECTURE-RES-PRAC)'!B229),"",'Database (LECTURE-RES-PRAC)'!B229)</f>
        <v/>
      </c>
      <c r="C232" s="134" t="str">
        <f>IF(B232&lt;&gt;"",'Database (LECTURE-RES-PRAC)'!AH229, "")</f>
        <v/>
      </c>
      <c r="D232" s="135" t="str">
        <f t="shared" si="1"/>
        <v/>
      </c>
      <c r="E232" s="134" t="str">
        <f>IF(B232&lt;&gt;"",'Database (LECTURE-RES-PRAC)'!AI229,"")</f>
        <v/>
      </c>
      <c r="F232" s="136" t="str">
        <f t="shared" si="2"/>
        <v/>
      </c>
      <c r="G232" s="137" t="str">
        <f t="shared" si="3"/>
        <v/>
      </c>
      <c r="H232" s="207" t="str">
        <f>IF(B232&lt;&gt;"",IF(B$5="LECTURE",'Exam (LECTURE ONLY)'!N234,IF(B$5="PRACTICUM",OUTPUT!N234,IF(B$5="RESEARCH",OUTPUT!N234,IF(B$5="STUDENT FORMATION",OUTPUT!N234,"")))),"")</f>
        <v/>
      </c>
      <c r="I232" s="137" t="str">
        <f t="shared" si="4"/>
        <v/>
      </c>
      <c r="J232" s="138" t="str">
        <f t="shared" si="5"/>
        <v/>
      </c>
      <c r="K232" s="214" t="str">
        <f>IF(B232&lt;&gt;"",'Database (LECTURE-RES-PRAC)'!BN229, "")</f>
        <v/>
      </c>
      <c r="L232" s="136" t="str">
        <f t="shared" si="6"/>
        <v/>
      </c>
      <c r="M232" s="214" t="str">
        <f>IF(B232&lt;&gt;"",'Database (LECTURE-RES-PRAC)'!BO229, "")</f>
        <v/>
      </c>
      <c r="N232" s="136" t="str">
        <f t="shared" si="7"/>
        <v/>
      </c>
      <c r="O232" s="137" t="str">
        <f t="shared" si="8"/>
        <v/>
      </c>
      <c r="P232" s="207" t="str">
        <f>IF(B232&lt;&gt;"",IF(B$5="LECTURE",'Exam (LECTURE ONLY)'!Y234,IF(B$5="PRACTICUM",OUTPUT!Z234,IF(B$5="RESEARCH",OUTPUT!Z234,IF(B$5="STUDENT FORMATION",OUTPUT!Z234,"")))),"")</f>
        <v/>
      </c>
      <c r="Q232" s="137" t="str">
        <f t="shared" si="9"/>
        <v/>
      </c>
      <c r="R232" s="138" t="str">
        <f t="shared" si="10"/>
        <v/>
      </c>
      <c r="S232" s="214" t="str">
        <f>IF(B232&lt;&gt;"",'Database (LECTURE-RES-PRAC)'!CT229, "")</f>
        <v/>
      </c>
      <c r="T232" s="136" t="str">
        <f t="shared" si="11"/>
        <v/>
      </c>
      <c r="U232" s="214" t="str">
        <f>IF(B232&lt;&gt;"",'Database (LECTURE-RES-PRAC)'!CU229, "")</f>
        <v/>
      </c>
      <c r="V232" s="136" t="str">
        <f t="shared" si="12"/>
        <v/>
      </c>
      <c r="W232" s="137" t="str">
        <f t="shared" si="13"/>
        <v/>
      </c>
      <c r="X232" s="207" t="str">
        <f>IF(B232&lt;&gt;"",IF(B$5="LECTURE",'Exam (LECTURE ONLY)'!AJ234,IF(B$5="PRACTICUM",OUTPUT!AJ234,IF(B$5="RESEARCH",OUTPUT!AJ234,IF(B$5="STUDENT FORMATION",OUTPUT!AJ234,"")))),"")</f>
        <v/>
      </c>
      <c r="Y232" s="137" t="str">
        <f t="shared" si="14"/>
        <v/>
      </c>
      <c r="Z232" s="139" t="str">
        <f t="shared" si="15"/>
        <v/>
      </c>
      <c r="AA232" s="140" t="str">
        <f t="shared" si="16"/>
        <v/>
      </c>
      <c r="AB232" s="213" t="str">
        <f t="shared" si="17"/>
        <v/>
      </c>
    </row>
    <row r="233" spans="1:28" ht="15.75" customHeight="1">
      <c r="A233" s="118" t="str">
        <f>IF(ISBLANK('Database (LECTURE-RES-PRAC)'!A230),"",'Database (LECTURE-RES-PRAC)'!A230)</f>
        <v/>
      </c>
      <c r="B233" s="119" t="str">
        <f>IF(ISBLANK('Database (LECTURE-RES-PRAC)'!B230),"",'Database (LECTURE-RES-PRAC)'!B230)</f>
        <v/>
      </c>
      <c r="C233" s="134" t="str">
        <f>IF(B233&lt;&gt;"",'Database (LECTURE-RES-PRAC)'!AH230, "")</f>
        <v/>
      </c>
      <c r="D233" s="135" t="str">
        <f t="shared" si="1"/>
        <v/>
      </c>
      <c r="E233" s="134" t="str">
        <f>IF(B233&lt;&gt;"",'Database (LECTURE-RES-PRAC)'!AI230,"")</f>
        <v/>
      </c>
      <c r="F233" s="136" t="str">
        <f t="shared" si="2"/>
        <v/>
      </c>
      <c r="G233" s="137" t="str">
        <f t="shared" si="3"/>
        <v/>
      </c>
      <c r="H233" s="207" t="str">
        <f>IF(B233&lt;&gt;"",IF(B$5="LECTURE",'Exam (LECTURE ONLY)'!N235,IF(B$5="PRACTICUM",OUTPUT!N235,IF(B$5="RESEARCH",OUTPUT!N235,IF(B$5="STUDENT FORMATION",OUTPUT!N235,"")))),"")</f>
        <v/>
      </c>
      <c r="I233" s="137" t="str">
        <f t="shared" si="4"/>
        <v/>
      </c>
      <c r="J233" s="138" t="str">
        <f t="shared" si="5"/>
        <v/>
      </c>
      <c r="K233" s="214" t="str">
        <f>IF(B233&lt;&gt;"",'Database (LECTURE-RES-PRAC)'!BN230, "")</f>
        <v/>
      </c>
      <c r="L233" s="136" t="str">
        <f t="shared" si="6"/>
        <v/>
      </c>
      <c r="M233" s="214" t="str">
        <f>IF(B233&lt;&gt;"",'Database (LECTURE-RES-PRAC)'!BO230, "")</f>
        <v/>
      </c>
      <c r="N233" s="136" t="str">
        <f t="shared" si="7"/>
        <v/>
      </c>
      <c r="O233" s="137" t="str">
        <f t="shared" si="8"/>
        <v/>
      </c>
      <c r="P233" s="207" t="str">
        <f>IF(B233&lt;&gt;"",IF(B$5="LECTURE",'Exam (LECTURE ONLY)'!Y235,IF(B$5="PRACTICUM",OUTPUT!Z235,IF(B$5="RESEARCH",OUTPUT!Z235,IF(B$5="STUDENT FORMATION",OUTPUT!Z235,"")))),"")</f>
        <v/>
      </c>
      <c r="Q233" s="137" t="str">
        <f t="shared" si="9"/>
        <v/>
      </c>
      <c r="R233" s="138" t="str">
        <f t="shared" si="10"/>
        <v/>
      </c>
      <c r="S233" s="214" t="str">
        <f>IF(B233&lt;&gt;"",'Database (LECTURE-RES-PRAC)'!CT230, "")</f>
        <v/>
      </c>
      <c r="T233" s="136" t="str">
        <f t="shared" si="11"/>
        <v/>
      </c>
      <c r="U233" s="214" t="str">
        <f>IF(B233&lt;&gt;"",'Database (LECTURE-RES-PRAC)'!CU230, "")</f>
        <v/>
      </c>
      <c r="V233" s="136" t="str">
        <f t="shared" si="12"/>
        <v/>
      </c>
      <c r="W233" s="137" t="str">
        <f t="shared" si="13"/>
        <v/>
      </c>
      <c r="X233" s="207" t="str">
        <f>IF(B233&lt;&gt;"",IF(B$5="LECTURE",'Exam (LECTURE ONLY)'!AJ235,IF(B$5="PRACTICUM",OUTPUT!AJ235,IF(B$5="RESEARCH",OUTPUT!AJ235,IF(B$5="STUDENT FORMATION",OUTPUT!AJ235,"")))),"")</f>
        <v/>
      </c>
      <c r="Y233" s="137" t="str">
        <f t="shared" si="14"/>
        <v/>
      </c>
      <c r="Z233" s="139" t="str">
        <f t="shared" si="15"/>
        <v/>
      </c>
      <c r="AA233" s="140" t="str">
        <f t="shared" si="16"/>
        <v/>
      </c>
      <c r="AB233" s="213" t="str">
        <f t="shared" si="17"/>
        <v/>
      </c>
    </row>
    <row r="234" spans="1:28" ht="15.75" customHeight="1">
      <c r="A234" s="212" t="str">
        <f>IF(ISBLANK('Database (LECTURE-RES-PRAC)'!A231),"",'Database (LECTURE-RES-PRAC)'!A231)</f>
        <v/>
      </c>
      <c r="B234" s="213" t="str">
        <f>IF(ISBLANK('Database (LECTURE-RES-PRAC)'!B231),"",'Database (LECTURE-RES-PRAC)'!B231)</f>
        <v/>
      </c>
      <c r="C234" s="134" t="str">
        <f>IF(B234&lt;&gt;"",'Database (LECTURE-RES-PRAC)'!AH231, "")</f>
        <v/>
      </c>
      <c r="D234" s="135" t="str">
        <f t="shared" si="1"/>
        <v/>
      </c>
      <c r="E234" s="134" t="str">
        <f>IF(B234&lt;&gt;"",'Database (LECTURE-RES-PRAC)'!AI231,"")</f>
        <v/>
      </c>
      <c r="F234" s="136" t="str">
        <f t="shared" si="2"/>
        <v/>
      </c>
      <c r="G234" s="137" t="str">
        <f t="shared" si="3"/>
        <v/>
      </c>
      <c r="H234" s="207" t="str">
        <f>IF(B234&lt;&gt;"",IF(B$5="LECTURE",'Exam (LECTURE ONLY)'!N236,IF(B$5="PRACTICUM",OUTPUT!N236,IF(B$5="RESEARCH",OUTPUT!N236,IF(B$5="STUDENT FORMATION",OUTPUT!N236,"")))),"")</f>
        <v/>
      </c>
      <c r="I234" s="137" t="str">
        <f t="shared" si="4"/>
        <v/>
      </c>
      <c r="J234" s="138" t="str">
        <f t="shared" si="5"/>
        <v/>
      </c>
      <c r="K234" s="214" t="str">
        <f>IF(B234&lt;&gt;"",'Database (LECTURE-RES-PRAC)'!BN231, "")</f>
        <v/>
      </c>
      <c r="L234" s="136" t="str">
        <f t="shared" si="6"/>
        <v/>
      </c>
      <c r="M234" s="214" t="str">
        <f>IF(B234&lt;&gt;"",'Database (LECTURE-RES-PRAC)'!BO231, "")</f>
        <v/>
      </c>
      <c r="N234" s="136" t="str">
        <f t="shared" si="7"/>
        <v/>
      </c>
      <c r="O234" s="137" t="str">
        <f t="shared" si="8"/>
        <v/>
      </c>
      <c r="P234" s="207" t="str">
        <f>IF(B234&lt;&gt;"",IF(B$5="LECTURE",'Exam (LECTURE ONLY)'!Y236,IF(B$5="PRACTICUM",OUTPUT!Z236,IF(B$5="RESEARCH",OUTPUT!Z236,IF(B$5="STUDENT FORMATION",OUTPUT!Z236,"")))),"")</f>
        <v/>
      </c>
      <c r="Q234" s="137" t="str">
        <f t="shared" si="9"/>
        <v/>
      </c>
      <c r="R234" s="138" t="str">
        <f t="shared" si="10"/>
        <v/>
      </c>
      <c r="S234" s="214" t="str">
        <f>IF(B234&lt;&gt;"",'Database (LECTURE-RES-PRAC)'!CT231, "")</f>
        <v/>
      </c>
      <c r="T234" s="136" t="str">
        <f t="shared" si="11"/>
        <v/>
      </c>
      <c r="U234" s="214" t="str">
        <f>IF(B234&lt;&gt;"",'Database (LECTURE-RES-PRAC)'!CU231, "")</f>
        <v/>
      </c>
      <c r="V234" s="136" t="str">
        <f t="shared" si="12"/>
        <v/>
      </c>
      <c r="W234" s="137" t="str">
        <f t="shared" si="13"/>
        <v/>
      </c>
      <c r="X234" s="207" t="str">
        <f>IF(B234&lt;&gt;"",IF(B$5="LECTURE",'Exam (LECTURE ONLY)'!AJ236,IF(B$5="PRACTICUM",OUTPUT!AJ236,IF(B$5="RESEARCH",OUTPUT!AJ236,IF(B$5="STUDENT FORMATION",OUTPUT!AJ236,"")))),"")</f>
        <v/>
      </c>
      <c r="Y234" s="137" t="str">
        <f t="shared" si="14"/>
        <v/>
      </c>
      <c r="Z234" s="139" t="str">
        <f t="shared" si="15"/>
        <v/>
      </c>
      <c r="AA234" s="140" t="str">
        <f t="shared" si="16"/>
        <v/>
      </c>
      <c r="AB234" s="213" t="str">
        <f t="shared" si="17"/>
        <v/>
      </c>
    </row>
    <row r="235" spans="1:28" ht="15.75" customHeight="1">
      <c r="A235" s="118" t="str">
        <f>IF(ISBLANK('Database (LECTURE-RES-PRAC)'!A232),"",'Database (LECTURE-RES-PRAC)'!A232)</f>
        <v/>
      </c>
      <c r="B235" s="119" t="str">
        <f>IF(ISBLANK('Database (LECTURE-RES-PRAC)'!B232),"",'Database (LECTURE-RES-PRAC)'!B232)</f>
        <v/>
      </c>
      <c r="C235" s="134" t="str">
        <f>IF(B235&lt;&gt;"",'Database (LECTURE-RES-PRAC)'!AH232, "")</f>
        <v/>
      </c>
      <c r="D235" s="135" t="str">
        <f t="shared" si="1"/>
        <v/>
      </c>
      <c r="E235" s="134" t="str">
        <f>IF(B235&lt;&gt;"",'Database (LECTURE-RES-PRAC)'!AI232,"")</f>
        <v/>
      </c>
      <c r="F235" s="136" t="str">
        <f t="shared" si="2"/>
        <v/>
      </c>
      <c r="G235" s="137" t="str">
        <f t="shared" si="3"/>
        <v/>
      </c>
      <c r="H235" s="207" t="str">
        <f>IF(B235&lt;&gt;"",IF(B$5="LECTURE",'Exam (LECTURE ONLY)'!N237,IF(B$5="PRACTICUM",OUTPUT!N237,IF(B$5="RESEARCH",OUTPUT!N237,IF(B$5="STUDENT FORMATION",OUTPUT!N237,"")))),"")</f>
        <v/>
      </c>
      <c r="I235" s="137" t="str">
        <f t="shared" si="4"/>
        <v/>
      </c>
      <c r="J235" s="138" t="str">
        <f t="shared" si="5"/>
        <v/>
      </c>
      <c r="K235" s="214" t="str">
        <f>IF(B235&lt;&gt;"",'Database (LECTURE-RES-PRAC)'!BN232, "")</f>
        <v/>
      </c>
      <c r="L235" s="136" t="str">
        <f t="shared" si="6"/>
        <v/>
      </c>
      <c r="M235" s="214" t="str">
        <f>IF(B235&lt;&gt;"",'Database (LECTURE-RES-PRAC)'!BO232, "")</f>
        <v/>
      </c>
      <c r="N235" s="136" t="str">
        <f t="shared" si="7"/>
        <v/>
      </c>
      <c r="O235" s="137" t="str">
        <f t="shared" si="8"/>
        <v/>
      </c>
      <c r="P235" s="207" t="str">
        <f>IF(B235&lt;&gt;"",IF(B$5="LECTURE",'Exam (LECTURE ONLY)'!Y237,IF(B$5="PRACTICUM",OUTPUT!Z237,IF(B$5="RESEARCH",OUTPUT!Z237,IF(B$5="STUDENT FORMATION",OUTPUT!Z237,"")))),"")</f>
        <v/>
      </c>
      <c r="Q235" s="137" t="str">
        <f t="shared" si="9"/>
        <v/>
      </c>
      <c r="R235" s="138" t="str">
        <f t="shared" si="10"/>
        <v/>
      </c>
      <c r="S235" s="214" t="str">
        <f>IF(B235&lt;&gt;"",'Database (LECTURE-RES-PRAC)'!CT232, "")</f>
        <v/>
      </c>
      <c r="T235" s="136" t="str">
        <f t="shared" si="11"/>
        <v/>
      </c>
      <c r="U235" s="214" t="str">
        <f>IF(B235&lt;&gt;"",'Database (LECTURE-RES-PRAC)'!CU232, "")</f>
        <v/>
      </c>
      <c r="V235" s="136" t="str">
        <f t="shared" si="12"/>
        <v/>
      </c>
      <c r="W235" s="137" t="str">
        <f t="shared" si="13"/>
        <v/>
      </c>
      <c r="X235" s="207" t="str">
        <f>IF(B235&lt;&gt;"",IF(B$5="LECTURE",'Exam (LECTURE ONLY)'!AJ237,IF(B$5="PRACTICUM",OUTPUT!AJ237,IF(B$5="RESEARCH",OUTPUT!AJ237,IF(B$5="STUDENT FORMATION",OUTPUT!AJ237,"")))),"")</f>
        <v/>
      </c>
      <c r="Y235" s="137" t="str">
        <f t="shared" si="14"/>
        <v/>
      </c>
      <c r="Z235" s="139" t="str">
        <f t="shared" si="15"/>
        <v/>
      </c>
      <c r="AA235" s="140" t="str">
        <f t="shared" si="16"/>
        <v/>
      </c>
      <c r="AB235" s="213" t="str">
        <f t="shared" si="17"/>
        <v/>
      </c>
    </row>
    <row r="236" spans="1:28" ht="15.75" customHeight="1">
      <c r="A236" s="212" t="str">
        <f>IF(ISBLANK('Database (LECTURE-RES-PRAC)'!A233),"",'Database (LECTURE-RES-PRAC)'!A233)</f>
        <v/>
      </c>
      <c r="B236" s="213" t="str">
        <f>IF(ISBLANK('Database (LECTURE-RES-PRAC)'!B233),"",'Database (LECTURE-RES-PRAC)'!B233)</f>
        <v/>
      </c>
      <c r="C236" s="134" t="str">
        <f>IF(B236&lt;&gt;"",'Database (LECTURE-RES-PRAC)'!AH233, "")</f>
        <v/>
      </c>
      <c r="D236" s="135" t="str">
        <f t="shared" si="1"/>
        <v/>
      </c>
      <c r="E236" s="134" t="str">
        <f>IF(B236&lt;&gt;"",'Database (LECTURE-RES-PRAC)'!AI233,"")</f>
        <v/>
      </c>
      <c r="F236" s="136" t="str">
        <f t="shared" si="2"/>
        <v/>
      </c>
      <c r="G236" s="137" t="str">
        <f t="shared" si="3"/>
        <v/>
      </c>
      <c r="H236" s="207" t="str">
        <f>IF(B236&lt;&gt;"",IF(B$5="LECTURE",'Exam (LECTURE ONLY)'!N238,IF(B$5="PRACTICUM",OUTPUT!N238,IF(B$5="RESEARCH",OUTPUT!N238,IF(B$5="STUDENT FORMATION",OUTPUT!N238,"")))),"")</f>
        <v/>
      </c>
      <c r="I236" s="137" t="str">
        <f t="shared" si="4"/>
        <v/>
      </c>
      <c r="J236" s="138" t="str">
        <f t="shared" si="5"/>
        <v/>
      </c>
      <c r="K236" s="214" t="str">
        <f>IF(B236&lt;&gt;"",'Database (LECTURE-RES-PRAC)'!BN233, "")</f>
        <v/>
      </c>
      <c r="L236" s="136" t="str">
        <f t="shared" si="6"/>
        <v/>
      </c>
      <c r="M236" s="214" t="str">
        <f>IF(B236&lt;&gt;"",'Database (LECTURE-RES-PRAC)'!BO233, "")</f>
        <v/>
      </c>
      <c r="N236" s="136" t="str">
        <f t="shared" si="7"/>
        <v/>
      </c>
      <c r="O236" s="137" t="str">
        <f t="shared" si="8"/>
        <v/>
      </c>
      <c r="P236" s="207" t="str">
        <f>IF(B236&lt;&gt;"",IF(B$5="LECTURE",'Exam (LECTURE ONLY)'!Y238,IF(B$5="PRACTICUM",OUTPUT!Z238,IF(B$5="RESEARCH",OUTPUT!Z238,IF(B$5="STUDENT FORMATION",OUTPUT!Z238,"")))),"")</f>
        <v/>
      </c>
      <c r="Q236" s="137" t="str">
        <f t="shared" si="9"/>
        <v/>
      </c>
      <c r="R236" s="138" t="str">
        <f t="shared" si="10"/>
        <v/>
      </c>
      <c r="S236" s="214" t="str">
        <f>IF(B236&lt;&gt;"",'Database (LECTURE-RES-PRAC)'!CT233, "")</f>
        <v/>
      </c>
      <c r="T236" s="136" t="str">
        <f t="shared" si="11"/>
        <v/>
      </c>
      <c r="U236" s="214" t="str">
        <f>IF(B236&lt;&gt;"",'Database (LECTURE-RES-PRAC)'!CU233, "")</f>
        <v/>
      </c>
      <c r="V236" s="136" t="str">
        <f t="shared" si="12"/>
        <v/>
      </c>
      <c r="W236" s="137" t="str">
        <f t="shared" si="13"/>
        <v/>
      </c>
      <c r="X236" s="207" t="str">
        <f>IF(B236&lt;&gt;"",IF(B$5="LECTURE",'Exam (LECTURE ONLY)'!AJ238,IF(B$5="PRACTICUM",OUTPUT!AJ238,IF(B$5="RESEARCH",OUTPUT!AJ238,IF(B$5="STUDENT FORMATION",OUTPUT!AJ238,"")))),"")</f>
        <v/>
      </c>
      <c r="Y236" s="137" t="str">
        <f t="shared" si="14"/>
        <v/>
      </c>
      <c r="Z236" s="139" t="str">
        <f t="shared" si="15"/>
        <v/>
      </c>
      <c r="AA236" s="140" t="str">
        <f t="shared" si="16"/>
        <v/>
      </c>
      <c r="AB236" s="213" t="str">
        <f t="shared" si="17"/>
        <v/>
      </c>
    </row>
    <row r="237" spans="1:28" ht="15.75" customHeight="1">
      <c r="A237" s="118" t="str">
        <f>IF(ISBLANK('Database (LECTURE-RES-PRAC)'!A234),"",'Database (LECTURE-RES-PRAC)'!A234)</f>
        <v/>
      </c>
      <c r="B237" s="119" t="str">
        <f>IF(ISBLANK('Database (LECTURE-RES-PRAC)'!B234),"",'Database (LECTURE-RES-PRAC)'!B234)</f>
        <v/>
      </c>
      <c r="C237" s="134" t="str">
        <f>IF(B237&lt;&gt;"",'Database (LECTURE-RES-PRAC)'!AH234, "")</f>
        <v/>
      </c>
      <c r="D237" s="135" t="str">
        <f t="shared" si="1"/>
        <v/>
      </c>
      <c r="E237" s="134" t="str">
        <f>IF(B237&lt;&gt;"",'Database (LECTURE-RES-PRAC)'!AI234,"")</f>
        <v/>
      </c>
      <c r="F237" s="136" t="str">
        <f t="shared" si="2"/>
        <v/>
      </c>
      <c r="G237" s="137" t="str">
        <f t="shared" si="3"/>
        <v/>
      </c>
      <c r="H237" s="207" t="str">
        <f>IF(B237&lt;&gt;"",IF(B$5="LECTURE",'Exam (LECTURE ONLY)'!N239,IF(B$5="PRACTICUM",OUTPUT!N239,IF(B$5="RESEARCH",OUTPUT!N239,IF(B$5="STUDENT FORMATION",OUTPUT!N239,"")))),"")</f>
        <v/>
      </c>
      <c r="I237" s="137" t="str">
        <f t="shared" si="4"/>
        <v/>
      </c>
      <c r="J237" s="138" t="str">
        <f t="shared" si="5"/>
        <v/>
      </c>
      <c r="K237" s="214" t="str">
        <f>IF(B237&lt;&gt;"",'Database (LECTURE-RES-PRAC)'!BN234, "")</f>
        <v/>
      </c>
      <c r="L237" s="136" t="str">
        <f t="shared" si="6"/>
        <v/>
      </c>
      <c r="M237" s="214" t="str">
        <f>IF(B237&lt;&gt;"",'Database (LECTURE-RES-PRAC)'!BO234, "")</f>
        <v/>
      </c>
      <c r="N237" s="136" t="str">
        <f t="shared" si="7"/>
        <v/>
      </c>
      <c r="O237" s="137" t="str">
        <f t="shared" si="8"/>
        <v/>
      </c>
      <c r="P237" s="207" t="str">
        <f>IF(B237&lt;&gt;"",IF(B$5="LECTURE",'Exam (LECTURE ONLY)'!Y239,IF(B$5="PRACTICUM",OUTPUT!Z239,IF(B$5="RESEARCH",OUTPUT!Z239,IF(B$5="STUDENT FORMATION",OUTPUT!Z239,"")))),"")</f>
        <v/>
      </c>
      <c r="Q237" s="137" t="str">
        <f t="shared" si="9"/>
        <v/>
      </c>
      <c r="R237" s="138" t="str">
        <f t="shared" si="10"/>
        <v/>
      </c>
      <c r="S237" s="214" t="str">
        <f>IF(B237&lt;&gt;"",'Database (LECTURE-RES-PRAC)'!CT234, "")</f>
        <v/>
      </c>
      <c r="T237" s="136" t="str">
        <f t="shared" si="11"/>
        <v/>
      </c>
      <c r="U237" s="214" t="str">
        <f>IF(B237&lt;&gt;"",'Database (LECTURE-RES-PRAC)'!CU234, "")</f>
        <v/>
      </c>
      <c r="V237" s="136" t="str">
        <f t="shared" si="12"/>
        <v/>
      </c>
      <c r="W237" s="137" t="str">
        <f t="shared" si="13"/>
        <v/>
      </c>
      <c r="X237" s="207" t="str">
        <f>IF(B237&lt;&gt;"",IF(B$5="LECTURE",'Exam (LECTURE ONLY)'!AJ239,IF(B$5="PRACTICUM",OUTPUT!AJ239,IF(B$5="RESEARCH",OUTPUT!AJ239,IF(B$5="STUDENT FORMATION",OUTPUT!AJ239,"")))),"")</f>
        <v/>
      </c>
      <c r="Y237" s="137" t="str">
        <f t="shared" si="14"/>
        <v/>
      </c>
      <c r="Z237" s="139" t="str">
        <f t="shared" si="15"/>
        <v/>
      </c>
      <c r="AA237" s="140" t="str">
        <f t="shared" si="16"/>
        <v/>
      </c>
      <c r="AB237" s="213" t="str">
        <f t="shared" si="17"/>
        <v/>
      </c>
    </row>
    <row r="238" spans="1:28" ht="15.75" customHeight="1">
      <c r="A238" s="212" t="str">
        <f>IF(ISBLANK('Database (LECTURE-RES-PRAC)'!A235),"",'Database (LECTURE-RES-PRAC)'!A235)</f>
        <v/>
      </c>
      <c r="B238" s="213" t="str">
        <f>IF(ISBLANK('Database (LECTURE-RES-PRAC)'!B235),"",'Database (LECTURE-RES-PRAC)'!B235)</f>
        <v/>
      </c>
      <c r="C238" s="134" t="str">
        <f>IF(B238&lt;&gt;"",'Database (LECTURE-RES-PRAC)'!AH235, "")</f>
        <v/>
      </c>
      <c r="D238" s="135" t="str">
        <f t="shared" si="1"/>
        <v/>
      </c>
      <c r="E238" s="134" t="str">
        <f>IF(B238&lt;&gt;"",'Database (LECTURE-RES-PRAC)'!AI235,"")</f>
        <v/>
      </c>
      <c r="F238" s="136" t="str">
        <f t="shared" si="2"/>
        <v/>
      </c>
      <c r="G238" s="137" t="str">
        <f t="shared" si="3"/>
        <v/>
      </c>
      <c r="H238" s="207" t="str">
        <f>IF(B238&lt;&gt;"",IF(B$5="LECTURE",'Exam (LECTURE ONLY)'!N240,IF(B$5="PRACTICUM",OUTPUT!N240,IF(B$5="RESEARCH",OUTPUT!N240,IF(B$5="STUDENT FORMATION",OUTPUT!N240,"")))),"")</f>
        <v/>
      </c>
      <c r="I238" s="137" t="str">
        <f t="shared" si="4"/>
        <v/>
      </c>
      <c r="J238" s="138" t="str">
        <f t="shared" si="5"/>
        <v/>
      </c>
      <c r="K238" s="214" t="str">
        <f>IF(B238&lt;&gt;"",'Database (LECTURE-RES-PRAC)'!BN235, "")</f>
        <v/>
      </c>
      <c r="L238" s="136" t="str">
        <f t="shared" si="6"/>
        <v/>
      </c>
      <c r="M238" s="214" t="str">
        <f>IF(B238&lt;&gt;"",'Database (LECTURE-RES-PRAC)'!BO235, "")</f>
        <v/>
      </c>
      <c r="N238" s="136" t="str">
        <f t="shared" si="7"/>
        <v/>
      </c>
      <c r="O238" s="137" t="str">
        <f t="shared" si="8"/>
        <v/>
      </c>
      <c r="P238" s="207" t="str">
        <f>IF(B238&lt;&gt;"",IF(B$5="LECTURE",'Exam (LECTURE ONLY)'!Y240,IF(B$5="PRACTICUM",OUTPUT!Z240,IF(B$5="RESEARCH",OUTPUT!Z240,IF(B$5="STUDENT FORMATION",OUTPUT!Z240,"")))),"")</f>
        <v/>
      </c>
      <c r="Q238" s="137" t="str">
        <f t="shared" si="9"/>
        <v/>
      </c>
      <c r="R238" s="138" t="str">
        <f t="shared" si="10"/>
        <v/>
      </c>
      <c r="S238" s="214" t="str">
        <f>IF(B238&lt;&gt;"",'Database (LECTURE-RES-PRAC)'!CT235, "")</f>
        <v/>
      </c>
      <c r="T238" s="136" t="str">
        <f t="shared" si="11"/>
        <v/>
      </c>
      <c r="U238" s="214" t="str">
        <f>IF(B238&lt;&gt;"",'Database (LECTURE-RES-PRAC)'!CU235, "")</f>
        <v/>
      </c>
      <c r="V238" s="136" t="str">
        <f t="shared" si="12"/>
        <v/>
      </c>
      <c r="W238" s="137" t="str">
        <f t="shared" si="13"/>
        <v/>
      </c>
      <c r="X238" s="207" t="str">
        <f>IF(B238&lt;&gt;"",IF(B$5="LECTURE",'Exam (LECTURE ONLY)'!AJ240,IF(B$5="PRACTICUM",OUTPUT!AJ240,IF(B$5="RESEARCH",OUTPUT!AJ240,IF(B$5="STUDENT FORMATION",OUTPUT!AJ240,"")))),"")</f>
        <v/>
      </c>
      <c r="Y238" s="137" t="str">
        <f t="shared" si="14"/>
        <v/>
      </c>
      <c r="Z238" s="139" t="str">
        <f t="shared" si="15"/>
        <v/>
      </c>
      <c r="AA238" s="140" t="str">
        <f t="shared" si="16"/>
        <v/>
      </c>
      <c r="AB238" s="213" t="str">
        <f t="shared" si="17"/>
        <v/>
      </c>
    </row>
    <row r="239" spans="1:28" ht="15.75" customHeight="1">
      <c r="A239" s="118" t="str">
        <f>IF(ISBLANK('Database (LECTURE-RES-PRAC)'!A236),"",'Database (LECTURE-RES-PRAC)'!A236)</f>
        <v/>
      </c>
      <c r="B239" s="119" t="str">
        <f>IF(ISBLANK('Database (LECTURE-RES-PRAC)'!B236),"",'Database (LECTURE-RES-PRAC)'!B236)</f>
        <v/>
      </c>
      <c r="C239" s="134" t="str">
        <f>IF(B239&lt;&gt;"",'Database (LECTURE-RES-PRAC)'!AH236, "")</f>
        <v/>
      </c>
      <c r="D239" s="135" t="str">
        <f t="shared" si="1"/>
        <v/>
      </c>
      <c r="E239" s="134" t="str">
        <f>IF(B239&lt;&gt;"",'Database (LECTURE-RES-PRAC)'!AI236,"")</f>
        <v/>
      </c>
      <c r="F239" s="136" t="str">
        <f t="shared" si="2"/>
        <v/>
      </c>
      <c r="G239" s="137" t="str">
        <f t="shared" si="3"/>
        <v/>
      </c>
      <c r="H239" s="207" t="str">
        <f>IF(B239&lt;&gt;"",IF(B$5="LECTURE",'Exam (LECTURE ONLY)'!N241,IF(B$5="PRACTICUM",OUTPUT!N241,IF(B$5="RESEARCH",OUTPUT!N241,IF(B$5="STUDENT FORMATION",OUTPUT!N241,"")))),"")</f>
        <v/>
      </c>
      <c r="I239" s="137" t="str">
        <f t="shared" si="4"/>
        <v/>
      </c>
      <c r="J239" s="138" t="str">
        <f t="shared" si="5"/>
        <v/>
      </c>
      <c r="K239" s="214" t="str">
        <f>IF(B239&lt;&gt;"",'Database (LECTURE-RES-PRAC)'!BN236, "")</f>
        <v/>
      </c>
      <c r="L239" s="136" t="str">
        <f t="shared" si="6"/>
        <v/>
      </c>
      <c r="M239" s="214" t="str">
        <f>IF(B239&lt;&gt;"",'Database (LECTURE-RES-PRAC)'!BO236, "")</f>
        <v/>
      </c>
      <c r="N239" s="136" t="str">
        <f t="shared" si="7"/>
        <v/>
      </c>
      <c r="O239" s="137" t="str">
        <f t="shared" si="8"/>
        <v/>
      </c>
      <c r="P239" s="207" t="str">
        <f>IF(B239&lt;&gt;"",IF(B$5="LECTURE",'Exam (LECTURE ONLY)'!Y241,IF(B$5="PRACTICUM",OUTPUT!Z241,IF(B$5="RESEARCH",OUTPUT!Z241,IF(B$5="STUDENT FORMATION",OUTPUT!Z241,"")))),"")</f>
        <v/>
      </c>
      <c r="Q239" s="137" t="str">
        <f t="shared" si="9"/>
        <v/>
      </c>
      <c r="R239" s="138" t="str">
        <f t="shared" si="10"/>
        <v/>
      </c>
      <c r="S239" s="214" t="str">
        <f>IF(B239&lt;&gt;"",'Database (LECTURE-RES-PRAC)'!CT236, "")</f>
        <v/>
      </c>
      <c r="T239" s="136" t="str">
        <f t="shared" si="11"/>
        <v/>
      </c>
      <c r="U239" s="214" t="str">
        <f>IF(B239&lt;&gt;"",'Database (LECTURE-RES-PRAC)'!CU236, "")</f>
        <v/>
      </c>
      <c r="V239" s="136" t="str">
        <f t="shared" si="12"/>
        <v/>
      </c>
      <c r="W239" s="137" t="str">
        <f t="shared" si="13"/>
        <v/>
      </c>
      <c r="X239" s="207" t="str">
        <f>IF(B239&lt;&gt;"",IF(B$5="LECTURE",'Exam (LECTURE ONLY)'!AJ241,IF(B$5="PRACTICUM",OUTPUT!AJ241,IF(B$5="RESEARCH",OUTPUT!AJ241,IF(B$5="STUDENT FORMATION",OUTPUT!AJ241,"")))),"")</f>
        <v/>
      </c>
      <c r="Y239" s="137" t="str">
        <f t="shared" si="14"/>
        <v/>
      </c>
      <c r="Z239" s="139" t="str">
        <f t="shared" si="15"/>
        <v/>
      </c>
      <c r="AA239" s="140" t="str">
        <f t="shared" si="16"/>
        <v/>
      </c>
      <c r="AB239" s="213" t="str">
        <f t="shared" si="17"/>
        <v/>
      </c>
    </row>
    <row r="240" spans="1:28" ht="15.75" customHeight="1">
      <c r="A240" s="212" t="str">
        <f>IF(ISBLANK('Database (LECTURE-RES-PRAC)'!A237),"",'Database (LECTURE-RES-PRAC)'!A237)</f>
        <v/>
      </c>
      <c r="B240" s="213" t="str">
        <f>IF(ISBLANK('Database (LECTURE-RES-PRAC)'!B237),"",'Database (LECTURE-RES-PRAC)'!B237)</f>
        <v/>
      </c>
      <c r="C240" s="134" t="str">
        <f>IF(B240&lt;&gt;"",'Database (LECTURE-RES-PRAC)'!AH237, "")</f>
        <v/>
      </c>
      <c r="D240" s="135" t="str">
        <f t="shared" si="1"/>
        <v/>
      </c>
      <c r="E240" s="134" t="str">
        <f>IF(B240&lt;&gt;"",'Database (LECTURE-RES-PRAC)'!AI237,"")</f>
        <v/>
      </c>
      <c r="F240" s="136" t="str">
        <f t="shared" si="2"/>
        <v/>
      </c>
      <c r="G240" s="137" t="str">
        <f t="shared" si="3"/>
        <v/>
      </c>
      <c r="H240" s="207" t="str">
        <f>IF(B240&lt;&gt;"",IF(B$5="LECTURE",'Exam (LECTURE ONLY)'!N242,IF(B$5="PRACTICUM",OUTPUT!N242,IF(B$5="RESEARCH",OUTPUT!N242,IF(B$5="STUDENT FORMATION",OUTPUT!N242,"")))),"")</f>
        <v/>
      </c>
      <c r="I240" s="137" t="str">
        <f t="shared" si="4"/>
        <v/>
      </c>
      <c r="J240" s="138" t="str">
        <f t="shared" si="5"/>
        <v/>
      </c>
      <c r="K240" s="214" t="str">
        <f>IF(B240&lt;&gt;"",'Database (LECTURE-RES-PRAC)'!BN237, "")</f>
        <v/>
      </c>
      <c r="L240" s="136" t="str">
        <f t="shared" si="6"/>
        <v/>
      </c>
      <c r="M240" s="214" t="str">
        <f>IF(B240&lt;&gt;"",'Database (LECTURE-RES-PRAC)'!BO237, "")</f>
        <v/>
      </c>
      <c r="N240" s="136" t="str">
        <f t="shared" si="7"/>
        <v/>
      </c>
      <c r="O240" s="137" t="str">
        <f t="shared" si="8"/>
        <v/>
      </c>
      <c r="P240" s="207" t="str">
        <f>IF(B240&lt;&gt;"",IF(B$5="LECTURE",'Exam (LECTURE ONLY)'!Y242,IF(B$5="PRACTICUM",OUTPUT!Z242,IF(B$5="RESEARCH",OUTPUT!Z242,IF(B$5="STUDENT FORMATION",OUTPUT!Z242,"")))),"")</f>
        <v/>
      </c>
      <c r="Q240" s="137" t="str">
        <f t="shared" si="9"/>
        <v/>
      </c>
      <c r="R240" s="138" t="str">
        <f t="shared" si="10"/>
        <v/>
      </c>
      <c r="S240" s="214" t="str">
        <f>IF(B240&lt;&gt;"",'Database (LECTURE-RES-PRAC)'!CT237, "")</f>
        <v/>
      </c>
      <c r="T240" s="136" t="str">
        <f t="shared" si="11"/>
        <v/>
      </c>
      <c r="U240" s="214" t="str">
        <f>IF(B240&lt;&gt;"",'Database (LECTURE-RES-PRAC)'!CU237, "")</f>
        <v/>
      </c>
      <c r="V240" s="136" t="str">
        <f t="shared" si="12"/>
        <v/>
      </c>
      <c r="W240" s="137" t="str">
        <f t="shared" si="13"/>
        <v/>
      </c>
      <c r="X240" s="207" t="str">
        <f>IF(B240&lt;&gt;"",IF(B$5="LECTURE",'Exam (LECTURE ONLY)'!AJ242,IF(B$5="PRACTICUM",OUTPUT!AJ242,IF(B$5="RESEARCH",OUTPUT!AJ242,IF(B$5="STUDENT FORMATION",OUTPUT!AJ242,"")))),"")</f>
        <v/>
      </c>
      <c r="Y240" s="137" t="str">
        <f t="shared" si="14"/>
        <v/>
      </c>
      <c r="Z240" s="139" t="str">
        <f t="shared" si="15"/>
        <v/>
      </c>
      <c r="AA240" s="140" t="str">
        <f t="shared" si="16"/>
        <v/>
      </c>
      <c r="AB240" s="213" t="str">
        <f t="shared" si="17"/>
        <v/>
      </c>
    </row>
    <row r="241" spans="1:28" ht="15.75" customHeight="1">
      <c r="A241" s="118" t="str">
        <f>IF(ISBLANK('Database (LECTURE-RES-PRAC)'!A238),"",'Database (LECTURE-RES-PRAC)'!A238)</f>
        <v/>
      </c>
      <c r="B241" s="119" t="str">
        <f>IF(ISBLANK('Database (LECTURE-RES-PRAC)'!B238),"",'Database (LECTURE-RES-PRAC)'!B238)</f>
        <v/>
      </c>
      <c r="C241" s="134" t="str">
        <f>IF(B241&lt;&gt;"",'Database (LECTURE-RES-PRAC)'!AH238, "")</f>
        <v/>
      </c>
      <c r="D241" s="135" t="str">
        <f t="shared" si="1"/>
        <v/>
      </c>
      <c r="E241" s="134" t="str">
        <f>IF(B241&lt;&gt;"",'Database (LECTURE-RES-PRAC)'!AI238,"")</f>
        <v/>
      </c>
      <c r="F241" s="136" t="str">
        <f t="shared" si="2"/>
        <v/>
      </c>
      <c r="G241" s="137" t="str">
        <f t="shared" si="3"/>
        <v/>
      </c>
      <c r="H241" s="207" t="str">
        <f>IF(B241&lt;&gt;"",IF(B$5="LECTURE",'Exam (LECTURE ONLY)'!N243,IF(B$5="PRACTICUM",OUTPUT!N243,IF(B$5="RESEARCH",OUTPUT!N243,IF(B$5="STUDENT FORMATION",OUTPUT!N243,"")))),"")</f>
        <v/>
      </c>
      <c r="I241" s="137" t="str">
        <f t="shared" si="4"/>
        <v/>
      </c>
      <c r="J241" s="138" t="str">
        <f t="shared" si="5"/>
        <v/>
      </c>
      <c r="K241" s="214" t="str">
        <f>IF(B241&lt;&gt;"",'Database (LECTURE-RES-PRAC)'!BN238, "")</f>
        <v/>
      </c>
      <c r="L241" s="136" t="str">
        <f t="shared" si="6"/>
        <v/>
      </c>
      <c r="M241" s="214" t="str">
        <f>IF(B241&lt;&gt;"",'Database (LECTURE-RES-PRAC)'!BO238, "")</f>
        <v/>
      </c>
      <c r="N241" s="136" t="str">
        <f t="shared" si="7"/>
        <v/>
      </c>
      <c r="O241" s="137" t="str">
        <f t="shared" si="8"/>
        <v/>
      </c>
      <c r="P241" s="207" t="str">
        <f>IF(B241&lt;&gt;"",IF(B$5="LECTURE",'Exam (LECTURE ONLY)'!Y243,IF(B$5="PRACTICUM",OUTPUT!Z243,IF(B$5="RESEARCH",OUTPUT!Z243,IF(B$5="STUDENT FORMATION",OUTPUT!Z243,"")))),"")</f>
        <v/>
      </c>
      <c r="Q241" s="137" t="str">
        <f t="shared" si="9"/>
        <v/>
      </c>
      <c r="R241" s="138" t="str">
        <f t="shared" si="10"/>
        <v/>
      </c>
      <c r="S241" s="214" t="str">
        <f>IF(B241&lt;&gt;"",'Database (LECTURE-RES-PRAC)'!CT238, "")</f>
        <v/>
      </c>
      <c r="T241" s="136" t="str">
        <f t="shared" si="11"/>
        <v/>
      </c>
      <c r="U241" s="214" t="str">
        <f>IF(B241&lt;&gt;"",'Database (LECTURE-RES-PRAC)'!CU238, "")</f>
        <v/>
      </c>
      <c r="V241" s="136" t="str">
        <f t="shared" si="12"/>
        <v/>
      </c>
      <c r="W241" s="137" t="str">
        <f t="shared" si="13"/>
        <v/>
      </c>
      <c r="X241" s="207" t="str">
        <f>IF(B241&lt;&gt;"",IF(B$5="LECTURE",'Exam (LECTURE ONLY)'!AJ243,IF(B$5="PRACTICUM",OUTPUT!AJ243,IF(B$5="RESEARCH",OUTPUT!AJ243,IF(B$5="STUDENT FORMATION",OUTPUT!AJ243,"")))),"")</f>
        <v/>
      </c>
      <c r="Y241" s="137" t="str">
        <f t="shared" si="14"/>
        <v/>
      </c>
      <c r="Z241" s="139" t="str">
        <f t="shared" si="15"/>
        <v/>
      </c>
      <c r="AA241" s="140" t="str">
        <f t="shared" si="16"/>
        <v/>
      </c>
      <c r="AB241" s="213" t="str">
        <f t="shared" si="17"/>
        <v/>
      </c>
    </row>
    <row r="242" spans="1:28" ht="15.75" customHeight="1">
      <c r="A242" s="212" t="str">
        <f>IF(ISBLANK('Database (LECTURE-RES-PRAC)'!A239),"",'Database (LECTURE-RES-PRAC)'!A239)</f>
        <v/>
      </c>
      <c r="B242" s="213" t="str">
        <f>IF(ISBLANK('Database (LECTURE-RES-PRAC)'!B239),"",'Database (LECTURE-RES-PRAC)'!B239)</f>
        <v/>
      </c>
      <c r="C242" s="134" t="str">
        <f>IF(B242&lt;&gt;"",'Database (LECTURE-RES-PRAC)'!AH239, "")</f>
        <v/>
      </c>
      <c r="D242" s="135" t="str">
        <f t="shared" si="1"/>
        <v/>
      </c>
      <c r="E242" s="134" t="str">
        <f>IF(B242&lt;&gt;"",'Database (LECTURE-RES-PRAC)'!AI239,"")</f>
        <v/>
      </c>
      <c r="F242" s="136" t="str">
        <f t="shared" si="2"/>
        <v/>
      </c>
      <c r="G242" s="137" t="str">
        <f t="shared" si="3"/>
        <v/>
      </c>
      <c r="H242" s="207" t="str">
        <f>IF(B242&lt;&gt;"",IF(B$5="LECTURE",'Exam (LECTURE ONLY)'!N244,IF(B$5="PRACTICUM",OUTPUT!N244,IF(B$5="RESEARCH",OUTPUT!N244,IF(B$5="STUDENT FORMATION",OUTPUT!N244,"")))),"")</f>
        <v/>
      </c>
      <c r="I242" s="137" t="str">
        <f t="shared" si="4"/>
        <v/>
      </c>
      <c r="J242" s="138" t="str">
        <f t="shared" si="5"/>
        <v/>
      </c>
      <c r="K242" s="214" t="str">
        <f>IF(B242&lt;&gt;"",'Database (LECTURE-RES-PRAC)'!BN239, "")</f>
        <v/>
      </c>
      <c r="L242" s="136" t="str">
        <f t="shared" si="6"/>
        <v/>
      </c>
      <c r="M242" s="214" t="str">
        <f>IF(B242&lt;&gt;"",'Database (LECTURE-RES-PRAC)'!BO239, "")</f>
        <v/>
      </c>
      <c r="N242" s="136" t="str">
        <f t="shared" si="7"/>
        <v/>
      </c>
      <c r="O242" s="137" t="str">
        <f t="shared" si="8"/>
        <v/>
      </c>
      <c r="P242" s="207" t="str">
        <f>IF(B242&lt;&gt;"",IF(B$5="LECTURE",'Exam (LECTURE ONLY)'!Y244,IF(B$5="PRACTICUM",OUTPUT!Z244,IF(B$5="RESEARCH",OUTPUT!Z244,IF(B$5="STUDENT FORMATION",OUTPUT!Z244,"")))),"")</f>
        <v/>
      </c>
      <c r="Q242" s="137" t="str">
        <f t="shared" si="9"/>
        <v/>
      </c>
      <c r="R242" s="138" t="str">
        <f t="shared" si="10"/>
        <v/>
      </c>
      <c r="S242" s="214" t="str">
        <f>IF(B242&lt;&gt;"",'Database (LECTURE-RES-PRAC)'!CT239, "")</f>
        <v/>
      </c>
      <c r="T242" s="136" t="str">
        <f t="shared" si="11"/>
        <v/>
      </c>
      <c r="U242" s="214" t="str">
        <f>IF(B242&lt;&gt;"",'Database (LECTURE-RES-PRAC)'!CU239, "")</f>
        <v/>
      </c>
      <c r="V242" s="136" t="str">
        <f t="shared" si="12"/>
        <v/>
      </c>
      <c r="W242" s="137" t="str">
        <f t="shared" si="13"/>
        <v/>
      </c>
      <c r="X242" s="207" t="str">
        <f>IF(B242&lt;&gt;"",IF(B$5="LECTURE",'Exam (LECTURE ONLY)'!AJ244,IF(B$5="PRACTICUM",OUTPUT!AJ244,IF(B$5="RESEARCH",OUTPUT!AJ244,IF(B$5="STUDENT FORMATION",OUTPUT!AJ244,"")))),"")</f>
        <v/>
      </c>
      <c r="Y242" s="137" t="str">
        <f t="shared" si="14"/>
        <v/>
      </c>
      <c r="Z242" s="139" t="str">
        <f t="shared" si="15"/>
        <v/>
      </c>
      <c r="AA242" s="140" t="str">
        <f t="shared" si="16"/>
        <v/>
      </c>
      <c r="AB242" s="213" t="str">
        <f t="shared" si="17"/>
        <v/>
      </c>
    </row>
    <row r="243" spans="1:28" ht="15.75" customHeight="1">
      <c r="A243" s="118" t="str">
        <f>IF(ISBLANK('Database (LECTURE-RES-PRAC)'!A240),"",'Database (LECTURE-RES-PRAC)'!A240)</f>
        <v/>
      </c>
      <c r="B243" s="119" t="str">
        <f>IF(ISBLANK('Database (LECTURE-RES-PRAC)'!B240),"",'Database (LECTURE-RES-PRAC)'!B240)</f>
        <v/>
      </c>
      <c r="C243" s="134" t="str">
        <f>IF(B243&lt;&gt;"",'Database (LECTURE-RES-PRAC)'!AH240, "")</f>
        <v/>
      </c>
      <c r="D243" s="135" t="str">
        <f t="shared" si="1"/>
        <v/>
      </c>
      <c r="E243" s="134" t="str">
        <f>IF(B243&lt;&gt;"",'Database (LECTURE-RES-PRAC)'!AI240,"")</f>
        <v/>
      </c>
      <c r="F243" s="136" t="str">
        <f t="shared" si="2"/>
        <v/>
      </c>
      <c r="G243" s="137" t="str">
        <f t="shared" si="3"/>
        <v/>
      </c>
      <c r="H243" s="207" t="str">
        <f>IF(B243&lt;&gt;"",IF(B$5="LECTURE",'Exam (LECTURE ONLY)'!N245,IF(B$5="PRACTICUM",OUTPUT!N245,IF(B$5="RESEARCH",OUTPUT!N245,IF(B$5="STUDENT FORMATION",OUTPUT!N245,"")))),"")</f>
        <v/>
      </c>
      <c r="I243" s="137" t="str">
        <f t="shared" si="4"/>
        <v/>
      </c>
      <c r="J243" s="138" t="str">
        <f t="shared" si="5"/>
        <v/>
      </c>
      <c r="K243" s="214" t="str">
        <f>IF(B243&lt;&gt;"",'Database (LECTURE-RES-PRAC)'!BN240, "")</f>
        <v/>
      </c>
      <c r="L243" s="136" t="str">
        <f t="shared" si="6"/>
        <v/>
      </c>
      <c r="M243" s="214" t="str">
        <f>IF(B243&lt;&gt;"",'Database (LECTURE-RES-PRAC)'!BO240, "")</f>
        <v/>
      </c>
      <c r="N243" s="136" t="str">
        <f t="shared" si="7"/>
        <v/>
      </c>
      <c r="O243" s="137" t="str">
        <f t="shared" si="8"/>
        <v/>
      </c>
      <c r="P243" s="207" t="str">
        <f>IF(B243&lt;&gt;"",IF(B$5="LECTURE",'Exam (LECTURE ONLY)'!Y245,IF(B$5="PRACTICUM",OUTPUT!Z245,IF(B$5="RESEARCH",OUTPUT!Z245,IF(B$5="STUDENT FORMATION",OUTPUT!Z245,"")))),"")</f>
        <v/>
      </c>
      <c r="Q243" s="137" t="str">
        <f t="shared" si="9"/>
        <v/>
      </c>
      <c r="R243" s="138" t="str">
        <f t="shared" si="10"/>
        <v/>
      </c>
      <c r="S243" s="214" t="str">
        <f>IF(B243&lt;&gt;"",'Database (LECTURE-RES-PRAC)'!CT240, "")</f>
        <v/>
      </c>
      <c r="T243" s="136" t="str">
        <f t="shared" si="11"/>
        <v/>
      </c>
      <c r="U243" s="214" t="str">
        <f>IF(B243&lt;&gt;"",'Database (LECTURE-RES-PRAC)'!CU240, "")</f>
        <v/>
      </c>
      <c r="V243" s="136" t="str">
        <f t="shared" si="12"/>
        <v/>
      </c>
      <c r="W243" s="137" t="str">
        <f t="shared" si="13"/>
        <v/>
      </c>
      <c r="X243" s="207" t="str">
        <f>IF(B243&lt;&gt;"",IF(B$5="LECTURE",'Exam (LECTURE ONLY)'!AJ245,IF(B$5="PRACTICUM",OUTPUT!AJ245,IF(B$5="RESEARCH",OUTPUT!AJ245,IF(B$5="STUDENT FORMATION",OUTPUT!AJ245,"")))),"")</f>
        <v/>
      </c>
      <c r="Y243" s="137" t="str">
        <f t="shared" si="14"/>
        <v/>
      </c>
      <c r="Z243" s="139" t="str">
        <f t="shared" si="15"/>
        <v/>
      </c>
      <c r="AA243" s="140" t="str">
        <f t="shared" si="16"/>
        <v/>
      </c>
      <c r="AB243" s="213" t="str">
        <f t="shared" si="17"/>
        <v/>
      </c>
    </row>
    <row r="244" spans="1:28" ht="15.75" customHeight="1">
      <c r="A244" s="212" t="str">
        <f>IF(ISBLANK('Database (LECTURE-RES-PRAC)'!A241),"",'Database (LECTURE-RES-PRAC)'!A241)</f>
        <v/>
      </c>
      <c r="B244" s="213" t="str">
        <f>IF(ISBLANK('Database (LECTURE-RES-PRAC)'!B241),"",'Database (LECTURE-RES-PRAC)'!B241)</f>
        <v/>
      </c>
      <c r="C244" s="134" t="str">
        <f>IF(B244&lt;&gt;"",'Database (LECTURE-RES-PRAC)'!AH241, "")</f>
        <v/>
      </c>
      <c r="D244" s="135" t="str">
        <f t="shared" si="1"/>
        <v/>
      </c>
      <c r="E244" s="134" t="str">
        <f>IF(B244&lt;&gt;"",'Database (LECTURE-RES-PRAC)'!AI241,"")</f>
        <v/>
      </c>
      <c r="F244" s="136" t="str">
        <f t="shared" si="2"/>
        <v/>
      </c>
      <c r="G244" s="137" t="str">
        <f t="shared" si="3"/>
        <v/>
      </c>
      <c r="H244" s="207" t="str">
        <f>IF(B244&lt;&gt;"",IF(B$5="LECTURE",'Exam (LECTURE ONLY)'!N246,IF(B$5="PRACTICUM",OUTPUT!N246,IF(B$5="RESEARCH",OUTPUT!N246,IF(B$5="STUDENT FORMATION",OUTPUT!N246,"")))),"")</f>
        <v/>
      </c>
      <c r="I244" s="137" t="str">
        <f t="shared" si="4"/>
        <v/>
      </c>
      <c r="J244" s="138" t="str">
        <f t="shared" si="5"/>
        <v/>
      </c>
      <c r="K244" s="214" t="str">
        <f>IF(B244&lt;&gt;"",'Database (LECTURE-RES-PRAC)'!BN241, "")</f>
        <v/>
      </c>
      <c r="L244" s="136" t="str">
        <f t="shared" si="6"/>
        <v/>
      </c>
      <c r="M244" s="214" t="str">
        <f>IF(B244&lt;&gt;"",'Database (LECTURE-RES-PRAC)'!BO241, "")</f>
        <v/>
      </c>
      <c r="N244" s="136" t="str">
        <f t="shared" si="7"/>
        <v/>
      </c>
      <c r="O244" s="137" t="str">
        <f t="shared" si="8"/>
        <v/>
      </c>
      <c r="P244" s="207" t="str">
        <f>IF(B244&lt;&gt;"",IF(B$5="LECTURE",'Exam (LECTURE ONLY)'!Y246,IF(B$5="PRACTICUM",OUTPUT!Z246,IF(B$5="RESEARCH",OUTPUT!Z246,IF(B$5="STUDENT FORMATION",OUTPUT!Z246,"")))),"")</f>
        <v/>
      </c>
      <c r="Q244" s="137" t="str">
        <f t="shared" si="9"/>
        <v/>
      </c>
      <c r="R244" s="138" t="str">
        <f t="shared" si="10"/>
        <v/>
      </c>
      <c r="S244" s="214" t="str">
        <f>IF(B244&lt;&gt;"",'Database (LECTURE-RES-PRAC)'!CT241, "")</f>
        <v/>
      </c>
      <c r="T244" s="136" t="str">
        <f t="shared" si="11"/>
        <v/>
      </c>
      <c r="U244" s="214" t="str">
        <f>IF(B244&lt;&gt;"",'Database (LECTURE-RES-PRAC)'!CU241, "")</f>
        <v/>
      </c>
      <c r="V244" s="136" t="str">
        <f t="shared" si="12"/>
        <v/>
      </c>
      <c r="W244" s="137" t="str">
        <f t="shared" si="13"/>
        <v/>
      </c>
      <c r="X244" s="207" t="str">
        <f>IF(B244&lt;&gt;"",IF(B$5="LECTURE",'Exam (LECTURE ONLY)'!AJ246,IF(B$5="PRACTICUM",OUTPUT!AJ246,IF(B$5="RESEARCH",OUTPUT!AJ246,IF(B$5="STUDENT FORMATION",OUTPUT!AJ246,"")))),"")</f>
        <v/>
      </c>
      <c r="Y244" s="137" t="str">
        <f t="shared" si="14"/>
        <v/>
      </c>
      <c r="Z244" s="139" t="str">
        <f t="shared" si="15"/>
        <v/>
      </c>
      <c r="AA244" s="140" t="str">
        <f t="shared" si="16"/>
        <v/>
      </c>
      <c r="AB244" s="213" t="str">
        <f t="shared" si="17"/>
        <v/>
      </c>
    </row>
    <row r="245" spans="1:28" ht="15.75" customHeight="1">
      <c r="A245" s="118" t="str">
        <f>IF(ISBLANK('Database (LECTURE-RES-PRAC)'!A242),"",'Database (LECTURE-RES-PRAC)'!A242)</f>
        <v/>
      </c>
      <c r="B245" s="119" t="str">
        <f>IF(ISBLANK('Database (LECTURE-RES-PRAC)'!B242),"",'Database (LECTURE-RES-PRAC)'!B242)</f>
        <v/>
      </c>
      <c r="C245" s="134" t="str">
        <f>IF(B245&lt;&gt;"",'Database (LECTURE-RES-PRAC)'!AH242, "")</f>
        <v/>
      </c>
      <c r="D245" s="135" t="str">
        <f t="shared" si="1"/>
        <v/>
      </c>
      <c r="E245" s="134" t="str">
        <f>IF(B245&lt;&gt;"",'Database (LECTURE-RES-PRAC)'!AI242,"")</f>
        <v/>
      </c>
      <c r="F245" s="136" t="str">
        <f t="shared" si="2"/>
        <v/>
      </c>
      <c r="G245" s="137" t="str">
        <f t="shared" si="3"/>
        <v/>
      </c>
      <c r="H245" s="207" t="str">
        <f>IF(B245&lt;&gt;"",IF(B$5="LECTURE",'Exam (LECTURE ONLY)'!N247,IF(B$5="PRACTICUM",OUTPUT!N247,IF(B$5="RESEARCH",OUTPUT!N247,IF(B$5="STUDENT FORMATION",OUTPUT!N247,"")))),"")</f>
        <v/>
      </c>
      <c r="I245" s="137" t="str">
        <f t="shared" si="4"/>
        <v/>
      </c>
      <c r="J245" s="138" t="str">
        <f t="shared" si="5"/>
        <v/>
      </c>
      <c r="K245" s="214" t="str">
        <f>IF(B245&lt;&gt;"",'Database (LECTURE-RES-PRAC)'!BN242, "")</f>
        <v/>
      </c>
      <c r="L245" s="136" t="str">
        <f t="shared" si="6"/>
        <v/>
      </c>
      <c r="M245" s="214" t="str">
        <f>IF(B245&lt;&gt;"",'Database (LECTURE-RES-PRAC)'!BO242, "")</f>
        <v/>
      </c>
      <c r="N245" s="136" t="str">
        <f t="shared" si="7"/>
        <v/>
      </c>
      <c r="O245" s="137" t="str">
        <f t="shared" si="8"/>
        <v/>
      </c>
      <c r="P245" s="207" t="str">
        <f>IF(B245&lt;&gt;"",IF(B$5="LECTURE",'Exam (LECTURE ONLY)'!Y247,IF(B$5="PRACTICUM",OUTPUT!Z247,IF(B$5="RESEARCH",OUTPUT!Z247,IF(B$5="STUDENT FORMATION",OUTPUT!Z247,"")))),"")</f>
        <v/>
      </c>
      <c r="Q245" s="137" t="str">
        <f t="shared" si="9"/>
        <v/>
      </c>
      <c r="R245" s="138" t="str">
        <f t="shared" si="10"/>
        <v/>
      </c>
      <c r="S245" s="214" t="str">
        <f>IF(B245&lt;&gt;"",'Database (LECTURE-RES-PRAC)'!CT242, "")</f>
        <v/>
      </c>
      <c r="T245" s="136" t="str">
        <f t="shared" si="11"/>
        <v/>
      </c>
      <c r="U245" s="214" t="str">
        <f>IF(B245&lt;&gt;"",'Database (LECTURE-RES-PRAC)'!CU242, "")</f>
        <v/>
      </c>
      <c r="V245" s="136" t="str">
        <f t="shared" si="12"/>
        <v/>
      </c>
      <c r="W245" s="137" t="str">
        <f t="shared" si="13"/>
        <v/>
      </c>
      <c r="X245" s="207" t="str">
        <f>IF(B245&lt;&gt;"",IF(B$5="LECTURE",'Exam (LECTURE ONLY)'!AJ247,IF(B$5="PRACTICUM",OUTPUT!AJ247,IF(B$5="RESEARCH",OUTPUT!AJ247,IF(B$5="STUDENT FORMATION",OUTPUT!AJ247,"")))),"")</f>
        <v/>
      </c>
      <c r="Y245" s="137" t="str">
        <f t="shared" si="14"/>
        <v/>
      </c>
      <c r="Z245" s="139" t="str">
        <f t="shared" si="15"/>
        <v/>
      </c>
      <c r="AA245" s="140" t="str">
        <f t="shared" si="16"/>
        <v/>
      </c>
      <c r="AB245" s="213" t="str">
        <f t="shared" si="17"/>
        <v/>
      </c>
    </row>
    <row r="246" spans="1:28" ht="15.75" customHeight="1">
      <c r="A246" s="212" t="str">
        <f>IF(ISBLANK('Database (LECTURE-RES-PRAC)'!A243),"",'Database (LECTURE-RES-PRAC)'!A243)</f>
        <v/>
      </c>
      <c r="B246" s="213" t="str">
        <f>IF(ISBLANK('Database (LECTURE-RES-PRAC)'!B243),"",'Database (LECTURE-RES-PRAC)'!B243)</f>
        <v/>
      </c>
      <c r="C246" s="134" t="str">
        <f>IF(B246&lt;&gt;"",'Database (LECTURE-RES-PRAC)'!AH243, "")</f>
        <v/>
      </c>
      <c r="D246" s="135" t="str">
        <f t="shared" si="1"/>
        <v/>
      </c>
      <c r="E246" s="134" t="str">
        <f>IF(B246&lt;&gt;"",'Database (LECTURE-RES-PRAC)'!AI243,"")</f>
        <v/>
      </c>
      <c r="F246" s="136" t="str">
        <f t="shared" si="2"/>
        <v/>
      </c>
      <c r="G246" s="137" t="str">
        <f t="shared" si="3"/>
        <v/>
      </c>
      <c r="H246" s="207" t="str">
        <f>IF(B246&lt;&gt;"",IF(B$5="LECTURE",'Exam (LECTURE ONLY)'!N248,IF(B$5="PRACTICUM",OUTPUT!N248,IF(B$5="RESEARCH",OUTPUT!N248,IF(B$5="STUDENT FORMATION",OUTPUT!N248,"")))),"")</f>
        <v/>
      </c>
      <c r="I246" s="137" t="str">
        <f t="shared" si="4"/>
        <v/>
      </c>
      <c r="J246" s="138" t="str">
        <f t="shared" si="5"/>
        <v/>
      </c>
      <c r="K246" s="214" t="str">
        <f>IF(B246&lt;&gt;"",'Database (LECTURE-RES-PRAC)'!BN243, "")</f>
        <v/>
      </c>
      <c r="L246" s="136" t="str">
        <f t="shared" si="6"/>
        <v/>
      </c>
      <c r="M246" s="214" t="str">
        <f>IF(B246&lt;&gt;"",'Database (LECTURE-RES-PRAC)'!BO243, "")</f>
        <v/>
      </c>
      <c r="N246" s="136" t="str">
        <f t="shared" si="7"/>
        <v/>
      </c>
      <c r="O246" s="137" t="str">
        <f t="shared" si="8"/>
        <v/>
      </c>
      <c r="P246" s="207" t="str">
        <f>IF(B246&lt;&gt;"",IF(B$5="LECTURE",'Exam (LECTURE ONLY)'!Y248,IF(B$5="PRACTICUM",OUTPUT!Z248,IF(B$5="RESEARCH",OUTPUT!Z248,IF(B$5="STUDENT FORMATION",OUTPUT!Z248,"")))),"")</f>
        <v/>
      </c>
      <c r="Q246" s="137" t="str">
        <f t="shared" si="9"/>
        <v/>
      </c>
      <c r="R246" s="138" t="str">
        <f t="shared" si="10"/>
        <v/>
      </c>
      <c r="S246" s="214" t="str">
        <f>IF(B246&lt;&gt;"",'Database (LECTURE-RES-PRAC)'!CT243, "")</f>
        <v/>
      </c>
      <c r="T246" s="136" t="str">
        <f t="shared" si="11"/>
        <v/>
      </c>
      <c r="U246" s="214" t="str">
        <f>IF(B246&lt;&gt;"",'Database (LECTURE-RES-PRAC)'!CU243, "")</f>
        <v/>
      </c>
      <c r="V246" s="136" t="str">
        <f t="shared" si="12"/>
        <v/>
      </c>
      <c r="W246" s="137" t="str">
        <f t="shared" si="13"/>
        <v/>
      </c>
      <c r="X246" s="207" t="str">
        <f>IF(B246&lt;&gt;"",IF(B$5="LECTURE",'Exam (LECTURE ONLY)'!AJ248,IF(B$5="PRACTICUM",OUTPUT!AJ248,IF(B$5="RESEARCH",OUTPUT!AJ248,IF(B$5="STUDENT FORMATION",OUTPUT!AJ248,"")))),"")</f>
        <v/>
      </c>
      <c r="Y246" s="137" t="str">
        <f t="shared" si="14"/>
        <v/>
      </c>
      <c r="Z246" s="139" t="str">
        <f t="shared" si="15"/>
        <v/>
      </c>
      <c r="AA246" s="140" t="str">
        <f t="shared" si="16"/>
        <v/>
      </c>
      <c r="AB246" s="213" t="str">
        <f t="shared" si="17"/>
        <v/>
      </c>
    </row>
    <row r="247" spans="1:28" ht="15.75" customHeight="1">
      <c r="A247" s="118" t="str">
        <f>IF(ISBLANK('Database (LECTURE-RES-PRAC)'!A244),"",'Database (LECTURE-RES-PRAC)'!A244)</f>
        <v/>
      </c>
      <c r="B247" s="119" t="str">
        <f>IF(ISBLANK('Database (LECTURE-RES-PRAC)'!B244),"",'Database (LECTURE-RES-PRAC)'!B244)</f>
        <v/>
      </c>
      <c r="C247" s="134" t="str">
        <f>IF(B247&lt;&gt;"",'Database (LECTURE-RES-PRAC)'!AH244, "")</f>
        <v/>
      </c>
      <c r="D247" s="135" t="str">
        <f t="shared" si="1"/>
        <v/>
      </c>
      <c r="E247" s="134" t="str">
        <f>IF(B247&lt;&gt;"",'Database (LECTURE-RES-PRAC)'!AI244,"")</f>
        <v/>
      </c>
      <c r="F247" s="136" t="str">
        <f t="shared" si="2"/>
        <v/>
      </c>
      <c r="G247" s="137" t="str">
        <f t="shared" si="3"/>
        <v/>
      </c>
      <c r="H247" s="207" t="str">
        <f>IF(B247&lt;&gt;"",IF(B$5="LECTURE",'Exam (LECTURE ONLY)'!N249,IF(B$5="PRACTICUM",OUTPUT!N249,IF(B$5="RESEARCH",OUTPUT!N249,IF(B$5="STUDENT FORMATION",OUTPUT!N249,"")))),"")</f>
        <v/>
      </c>
      <c r="I247" s="137" t="str">
        <f t="shared" si="4"/>
        <v/>
      </c>
      <c r="J247" s="138" t="str">
        <f t="shared" si="5"/>
        <v/>
      </c>
      <c r="K247" s="214" t="str">
        <f>IF(B247&lt;&gt;"",'Database (LECTURE-RES-PRAC)'!BN244, "")</f>
        <v/>
      </c>
      <c r="L247" s="136" t="str">
        <f t="shared" si="6"/>
        <v/>
      </c>
      <c r="M247" s="214" t="str">
        <f>IF(B247&lt;&gt;"",'Database (LECTURE-RES-PRAC)'!BO244, "")</f>
        <v/>
      </c>
      <c r="N247" s="136" t="str">
        <f t="shared" si="7"/>
        <v/>
      </c>
      <c r="O247" s="137" t="str">
        <f t="shared" si="8"/>
        <v/>
      </c>
      <c r="P247" s="207" t="str">
        <f>IF(B247&lt;&gt;"",IF(B$5="LECTURE",'Exam (LECTURE ONLY)'!Y249,IF(B$5="PRACTICUM",OUTPUT!Z249,IF(B$5="RESEARCH",OUTPUT!Z249,IF(B$5="STUDENT FORMATION",OUTPUT!Z249,"")))),"")</f>
        <v/>
      </c>
      <c r="Q247" s="137" t="str">
        <f t="shared" si="9"/>
        <v/>
      </c>
      <c r="R247" s="138" t="str">
        <f t="shared" si="10"/>
        <v/>
      </c>
      <c r="S247" s="214" t="str">
        <f>IF(B247&lt;&gt;"",'Database (LECTURE-RES-PRAC)'!CT244, "")</f>
        <v/>
      </c>
      <c r="T247" s="136" t="str">
        <f t="shared" si="11"/>
        <v/>
      </c>
      <c r="U247" s="214" t="str">
        <f>IF(B247&lt;&gt;"",'Database (LECTURE-RES-PRAC)'!CU244, "")</f>
        <v/>
      </c>
      <c r="V247" s="136" t="str">
        <f t="shared" si="12"/>
        <v/>
      </c>
      <c r="W247" s="137" t="str">
        <f t="shared" si="13"/>
        <v/>
      </c>
      <c r="X247" s="207" t="str">
        <f>IF(B247&lt;&gt;"",IF(B$5="LECTURE",'Exam (LECTURE ONLY)'!AJ249,IF(B$5="PRACTICUM",OUTPUT!AJ249,IF(B$5="RESEARCH",OUTPUT!AJ249,IF(B$5="STUDENT FORMATION",OUTPUT!AJ249,"")))),"")</f>
        <v/>
      </c>
      <c r="Y247" s="137" t="str">
        <f t="shared" si="14"/>
        <v/>
      </c>
      <c r="Z247" s="139" t="str">
        <f t="shared" si="15"/>
        <v/>
      </c>
      <c r="AA247" s="140" t="str">
        <f t="shared" si="16"/>
        <v/>
      </c>
      <c r="AB247" s="213" t="str">
        <f t="shared" si="17"/>
        <v/>
      </c>
    </row>
    <row r="248" spans="1:28" ht="15.75" customHeight="1">
      <c r="A248" s="212" t="str">
        <f>IF(ISBLANK('Database (LECTURE-RES-PRAC)'!A245),"",'Database (LECTURE-RES-PRAC)'!A245)</f>
        <v/>
      </c>
      <c r="B248" s="213" t="str">
        <f>IF(ISBLANK('Database (LECTURE-RES-PRAC)'!B245),"",'Database (LECTURE-RES-PRAC)'!B245)</f>
        <v/>
      </c>
      <c r="C248" s="134" t="str">
        <f>IF(B248&lt;&gt;"",'Database (LECTURE-RES-PRAC)'!AH245, "")</f>
        <v/>
      </c>
      <c r="D248" s="135" t="str">
        <f t="shared" si="1"/>
        <v/>
      </c>
      <c r="E248" s="134" t="str">
        <f>IF(B248&lt;&gt;"",'Database (LECTURE-RES-PRAC)'!AI245,"")</f>
        <v/>
      </c>
      <c r="F248" s="136" t="str">
        <f t="shared" si="2"/>
        <v/>
      </c>
      <c r="G248" s="137" t="str">
        <f t="shared" si="3"/>
        <v/>
      </c>
      <c r="H248" s="207" t="str">
        <f>IF(B248&lt;&gt;"",IF(B$5="LECTURE",'Exam (LECTURE ONLY)'!N250,IF(B$5="PRACTICUM",OUTPUT!N250,IF(B$5="RESEARCH",OUTPUT!N250,IF(B$5="STUDENT FORMATION",OUTPUT!N250,"")))),"")</f>
        <v/>
      </c>
      <c r="I248" s="137" t="str">
        <f t="shared" si="4"/>
        <v/>
      </c>
      <c r="J248" s="138" t="str">
        <f t="shared" si="5"/>
        <v/>
      </c>
      <c r="K248" s="214" t="str">
        <f>IF(B248&lt;&gt;"",'Database (LECTURE-RES-PRAC)'!BN245, "")</f>
        <v/>
      </c>
      <c r="L248" s="136" t="str">
        <f t="shared" si="6"/>
        <v/>
      </c>
      <c r="M248" s="214" t="str">
        <f>IF(B248&lt;&gt;"",'Database (LECTURE-RES-PRAC)'!BO245, "")</f>
        <v/>
      </c>
      <c r="N248" s="136" t="str">
        <f t="shared" si="7"/>
        <v/>
      </c>
      <c r="O248" s="137" t="str">
        <f t="shared" si="8"/>
        <v/>
      </c>
      <c r="P248" s="207" t="str">
        <f>IF(B248&lt;&gt;"",IF(B$5="LECTURE",'Exam (LECTURE ONLY)'!Y250,IF(B$5="PRACTICUM",OUTPUT!Z250,IF(B$5="RESEARCH",OUTPUT!Z250,IF(B$5="STUDENT FORMATION",OUTPUT!Z250,"")))),"")</f>
        <v/>
      </c>
      <c r="Q248" s="137" t="str">
        <f t="shared" si="9"/>
        <v/>
      </c>
      <c r="R248" s="138" t="str">
        <f t="shared" si="10"/>
        <v/>
      </c>
      <c r="S248" s="214" t="str">
        <f>IF(B248&lt;&gt;"",'Database (LECTURE-RES-PRAC)'!CT245, "")</f>
        <v/>
      </c>
      <c r="T248" s="136" t="str">
        <f t="shared" si="11"/>
        <v/>
      </c>
      <c r="U248" s="214" t="str">
        <f>IF(B248&lt;&gt;"",'Database (LECTURE-RES-PRAC)'!CU245, "")</f>
        <v/>
      </c>
      <c r="V248" s="136" t="str">
        <f t="shared" si="12"/>
        <v/>
      </c>
      <c r="W248" s="137" t="str">
        <f t="shared" si="13"/>
        <v/>
      </c>
      <c r="X248" s="207" t="str">
        <f>IF(B248&lt;&gt;"",IF(B$5="LECTURE",'Exam (LECTURE ONLY)'!AJ250,IF(B$5="PRACTICUM",OUTPUT!AJ250,IF(B$5="RESEARCH",OUTPUT!AJ250,IF(B$5="STUDENT FORMATION",OUTPUT!AJ250,"")))),"")</f>
        <v/>
      </c>
      <c r="Y248" s="137" t="str">
        <f t="shared" si="14"/>
        <v/>
      </c>
      <c r="Z248" s="139" t="str">
        <f t="shared" si="15"/>
        <v/>
      </c>
      <c r="AA248" s="140" t="str">
        <f t="shared" si="16"/>
        <v/>
      </c>
      <c r="AB248" s="213" t="str">
        <f t="shared" si="17"/>
        <v/>
      </c>
    </row>
    <row r="249" spans="1:28" ht="15.75" customHeight="1">
      <c r="A249" s="118" t="str">
        <f>IF(ISBLANK('Database (LECTURE-RES-PRAC)'!A246),"",'Database (LECTURE-RES-PRAC)'!A246)</f>
        <v/>
      </c>
      <c r="B249" s="119" t="str">
        <f>IF(ISBLANK('Database (LECTURE-RES-PRAC)'!B246),"",'Database (LECTURE-RES-PRAC)'!B246)</f>
        <v/>
      </c>
      <c r="C249" s="134" t="str">
        <f>IF(B249&lt;&gt;"",'Database (LECTURE-RES-PRAC)'!AH246, "")</f>
        <v/>
      </c>
      <c r="D249" s="135" t="str">
        <f t="shared" si="1"/>
        <v/>
      </c>
      <c r="E249" s="134" t="str">
        <f>IF(B249&lt;&gt;"",'Database (LECTURE-RES-PRAC)'!AI246,"")</f>
        <v/>
      </c>
      <c r="F249" s="136" t="str">
        <f t="shared" si="2"/>
        <v/>
      </c>
      <c r="G249" s="137" t="str">
        <f t="shared" si="3"/>
        <v/>
      </c>
      <c r="H249" s="207" t="str">
        <f>IF(B249&lt;&gt;"",IF(B$5="LECTURE",'Exam (LECTURE ONLY)'!N251,IF(B$5="PRACTICUM",OUTPUT!N251,IF(B$5="RESEARCH",OUTPUT!N251,IF(B$5="STUDENT FORMATION",OUTPUT!N251,"")))),"")</f>
        <v/>
      </c>
      <c r="I249" s="137" t="str">
        <f t="shared" si="4"/>
        <v/>
      </c>
      <c r="J249" s="138" t="str">
        <f t="shared" si="5"/>
        <v/>
      </c>
      <c r="K249" s="214" t="str">
        <f>IF(B249&lt;&gt;"",'Database (LECTURE-RES-PRAC)'!BN246, "")</f>
        <v/>
      </c>
      <c r="L249" s="136" t="str">
        <f t="shared" si="6"/>
        <v/>
      </c>
      <c r="M249" s="214" t="str">
        <f>IF(B249&lt;&gt;"",'Database (LECTURE-RES-PRAC)'!BO246, "")</f>
        <v/>
      </c>
      <c r="N249" s="136" t="str">
        <f t="shared" si="7"/>
        <v/>
      </c>
      <c r="O249" s="137" t="str">
        <f t="shared" si="8"/>
        <v/>
      </c>
      <c r="P249" s="207" t="str">
        <f>IF(B249&lt;&gt;"",IF(B$5="LECTURE",'Exam (LECTURE ONLY)'!Y251,IF(B$5="PRACTICUM",OUTPUT!Z251,IF(B$5="RESEARCH",OUTPUT!Z251,IF(B$5="STUDENT FORMATION",OUTPUT!Z251,"")))),"")</f>
        <v/>
      </c>
      <c r="Q249" s="137" t="str">
        <f t="shared" si="9"/>
        <v/>
      </c>
      <c r="R249" s="138" t="str">
        <f t="shared" si="10"/>
        <v/>
      </c>
      <c r="S249" s="214" t="str">
        <f>IF(B249&lt;&gt;"",'Database (LECTURE-RES-PRAC)'!CT246, "")</f>
        <v/>
      </c>
      <c r="T249" s="136" t="str">
        <f t="shared" si="11"/>
        <v/>
      </c>
      <c r="U249" s="214" t="str">
        <f>IF(B249&lt;&gt;"",'Database (LECTURE-RES-PRAC)'!CU246, "")</f>
        <v/>
      </c>
      <c r="V249" s="136" t="str">
        <f t="shared" si="12"/>
        <v/>
      </c>
      <c r="W249" s="137" t="str">
        <f t="shared" si="13"/>
        <v/>
      </c>
      <c r="X249" s="207" t="str">
        <f>IF(B249&lt;&gt;"",IF(B$5="LECTURE",'Exam (LECTURE ONLY)'!AJ251,IF(B$5="PRACTICUM",OUTPUT!AJ251,IF(B$5="RESEARCH",OUTPUT!AJ251,IF(B$5="STUDENT FORMATION",OUTPUT!AJ251,"")))),"")</f>
        <v/>
      </c>
      <c r="Y249" s="137" t="str">
        <f t="shared" si="14"/>
        <v/>
      </c>
      <c r="Z249" s="139" t="str">
        <f t="shared" si="15"/>
        <v/>
      </c>
      <c r="AA249" s="140" t="str">
        <f t="shared" si="16"/>
        <v/>
      </c>
      <c r="AB249" s="213" t="str">
        <f t="shared" si="17"/>
        <v/>
      </c>
    </row>
    <row r="250" spans="1:28" ht="15.75" customHeight="1">
      <c r="A250" s="212" t="str">
        <f>IF(ISBLANK('Database (LECTURE-RES-PRAC)'!A247),"",'Database (LECTURE-RES-PRAC)'!A247)</f>
        <v/>
      </c>
      <c r="B250" s="213" t="str">
        <f>IF(ISBLANK('Database (LECTURE-RES-PRAC)'!B247),"",'Database (LECTURE-RES-PRAC)'!B247)</f>
        <v/>
      </c>
      <c r="C250" s="134" t="str">
        <f>IF(B250&lt;&gt;"",'Database (LECTURE-RES-PRAC)'!AH247, "")</f>
        <v/>
      </c>
      <c r="D250" s="135" t="str">
        <f t="shared" si="1"/>
        <v/>
      </c>
      <c r="E250" s="134" t="str">
        <f>IF(B250&lt;&gt;"",'Database (LECTURE-RES-PRAC)'!AI247,"")</f>
        <v/>
      </c>
      <c r="F250" s="136" t="str">
        <f t="shared" si="2"/>
        <v/>
      </c>
      <c r="G250" s="137" t="str">
        <f t="shared" si="3"/>
        <v/>
      </c>
      <c r="H250" s="207" t="str">
        <f>IF(B250&lt;&gt;"",IF(B$5="LECTURE",'Exam (LECTURE ONLY)'!N252,IF(B$5="PRACTICUM",OUTPUT!N252,IF(B$5="RESEARCH",OUTPUT!N252,IF(B$5="STUDENT FORMATION",OUTPUT!N252,"")))),"")</f>
        <v/>
      </c>
      <c r="I250" s="137" t="str">
        <f t="shared" si="4"/>
        <v/>
      </c>
      <c r="J250" s="138" t="str">
        <f t="shared" si="5"/>
        <v/>
      </c>
      <c r="K250" s="214" t="str">
        <f>IF(B250&lt;&gt;"",'Database (LECTURE-RES-PRAC)'!BN247, "")</f>
        <v/>
      </c>
      <c r="L250" s="136" t="str">
        <f t="shared" si="6"/>
        <v/>
      </c>
      <c r="M250" s="214" t="str">
        <f>IF(B250&lt;&gt;"",'Database (LECTURE-RES-PRAC)'!BO247, "")</f>
        <v/>
      </c>
      <c r="N250" s="136" t="str">
        <f t="shared" si="7"/>
        <v/>
      </c>
      <c r="O250" s="137" t="str">
        <f t="shared" si="8"/>
        <v/>
      </c>
      <c r="P250" s="207" t="str">
        <f>IF(B250&lt;&gt;"",IF(B$5="LECTURE",'Exam (LECTURE ONLY)'!Y252,IF(B$5="PRACTICUM",OUTPUT!Z252,IF(B$5="RESEARCH",OUTPUT!Z252,IF(B$5="STUDENT FORMATION",OUTPUT!Z252,"")))),"")</f>
        <v/>
      </c>
      <c r="Q250" s="137" t="str">
        <f t="shared" si="9"/>
        <v/>
      </c>
      <c r="R250" s="138" t="str">
        <f t="shared" si="10"/>
        <v/>
      </c>
      <c r="S250" s="214" t="str">
        <f>IF(B250&lt;&gt;"",'Database (LECTURE-RES-PRAC)'!CT247, "")</f>
        <v/>
      </c>
      <c r="T250" s="136" t="str">
        <f t="shared" si="11"/>
        <v/>
      </c>
      <c r="U250" s="214" t="str">
        <f>IF(B250&lt;&gt;"",'Database (LECTURE-RES-PRAC)'!CU247, "")</f>
        <v/>
      </c>
      <c r="V250" s="136" t="str">
        <f t="shared" si="12"/>
        <v/>
      </c>
      <c r="W250" s="137" t="str">
        <f t="shared" si="13"/>
        <v/>
      </c>
      <c r="X250" s="207" t="str">
        <f>IF(B250&lt;&gt;"",IF(B$5="LECTURE",'Exam (LECTURE ONLY)'!AJ252,IF(B$5="PRACTICUM",OUTPUT!AJ252,IF(B$5="RESEARCH",OUTPUT!AJ252,IF(B$5="STUDENT FORMATION",OUTPUT!AJ252,"")))),"")</f>
        <v/>
      </c>
      <c r="Y250" s="137" t="str">
        <f t="shared" si="14"/>
        <v/>
      </c>
      <c r="Z250" s="139" t="str">
        <f t="shared" si="15"/>
        <v/>
      </c>
      <c r="AA250" s="140" t="str">
        <f t="shared" si="16"/>
        <v/>
      </c>
      <c r="AB250" s="213" t="str">
        <f t="shared" si="17"/>
        <v/>
      </c>
    </row>
    <row r="251" spans="1:28" ht="15.75" customHeight="1">
      <c r="A251" s="118" t="str">
        <f>IF(ISBLANK('Database (LECTURE-RES-PRAC)'!A248),"",'Database (LECTURE-RES-PRAC)'!A248)</f>
        <v/>
      </c>
      <c r="B251" s="119" t="str">
        <f>IF(ISBLANK('Database (LECTURE-RES-PRAC)'!B248),"",'Database (LECTURE-RES-PRAC)'!B248)</f>
        <v/>
      </c>
      <c r="C251" s="134" t="str">
        <f>IF(B251&lt;&gt;"",'Database (LECTURE-RES-PRAC)'!AH248, "")</f>
        <v/>
      </c>
      <c r="D251" s="135" t="str">
        <f t="shared" si="1"/>
        <v/>
      </c>
      <c r="E251" s="134" t="str">
        <f>IF(B251&lt;&gt;"",'Database (LECTURE-RES-PRAC)'!AI248,"")</f>
        <v/>
      </c>
      <c r="F251" s="136" t="str">
        <f t="shared" si="2"/>
        <v/>
      </c>
      <c r="G251" s="137" t="str">
        <f t="shared" si="3"/>
        <v/>
      </c>
      <c r="H251" s="207" t="str">
        <f>IF(B251&lt;&gt;"",IF(B$5="LECTURE",'Exam (LECTURE ONLY)'!N253,IF(B$5="PRACTICUM",OUTPUT!N253,IF(B$5="RESEARCH",OUTPUT!N253,IF(B$5="STUDENT FORMATION",OUTPUT!N253,"")))),"")</f>
        <v/>
      </c>
      <c r="I251" s="137" t="str">
        <f t="shared" si="4"/>
        <v/>
      </c>
      <c r="J251" s="138" t="str">
        <f t="shared" si="5"/>
        <v/>
      </c>
      <c r="K251" s="214" t="str">
        <f>IF(B251&lt;&gt;"",'Database (LECTURE-RES-PRAC)'!BN248, "")</f>
        <v/>
      </c>
      <c r="L251" s="136" t="str">
        <f t="shared" si="6"/>
        <v/>
      </c>
      <c r="M251" s="214" t="str">
        <f>IF(B251&lt;&gt;"",'Database (LECTURE-RES-PRAC)'!BO248, "")</f>
        <v/>
      </c>
      <c r="N251" s="136" t="str">
        <f t="shared" si="7"/>
        <v/>
      </c>
      <c r="O251" s="137" t="str">
        <f t="shared" si="8"/>
        <v/>
      </c>
      <c r="P251" s="207" t="str">
        <f>IF(B251&lt;&gt;"",IF(B$5="LECTURE",'Exam (LECTURE ONLY)'!Y253,IF(B$5="PRACTICUM",OUTPUT!Z253,IF(B$5="RESEARCH",OUTPUT!Z253,IF(B$5="STUDENT FORMATION",OUTPUT!Z253,"")))),"")</f>
        <v/>
      </c>
      <c r="Q251" s="137" t="str">
        <f t="shared" si="9"/>
        <v/>
      </c>
      <c r="R251" s="138" t="str">
        <f t="shared" si="10"/>
        <v/>
      </c>
      <c r="S251" s="214" t="str">
        <f>IF(B251&lt;&gt;"",'Database (LECTURE-RES-PRAC)'!CT248, "")</f>
        <v/>
      </c>
      <c r="T251" s="136" t="str">
        <f t="shared" si="11"/>
        <v/>
      </c>
      <c r="U251" s="214" t="str">
        <f>IF(B251&lt;&gt;"",'Database (LECTURE-RES-PRAC)'!CU248, "")</f>
        <v/>
      </c>
      <c r="V251" s="136" t="str">
        <f t="shared" si="12"/>
        <v/>
      </c>
      <c r="W251" s="137" t="str">
        <f t="shared" si="13"/>
        <v/>
      </c>
      <c r="X251" s="207" t="str">
        <f>IF(B251&lt;&gt;"",IF(B$5="LECTURE",'Exam (LECTURE ONLY)'!AJ253,IF(B$5="PRACTICUM",OUTPUT!AJ253,IF(B$5="RESEARCH",OUTPUT!AJ253,IF(B$5="STUDENT FORMATION",OUTPUT!AJ253,"")))),"")</f>
        <v/>
      </c>
      <c r="Y251" s="137" t="str">
        <f t="shared" si="14"/>
        <v/>
      </c>
      <c r="Z251" s="139" t="str">
        <f t="shared" si="15"/>
        <v/>
      </c>
      <c r="AA251" s="140" t="str">
        <f t="shared" si="16"/>
        <v/>
      </c>
      <c r="AB251" s="213" t="str">
        <f t="shared" si="17"/>
        <v/>
      </c>
    </row>
    <row r="252" spans="1:28" ht="15.75" customHeight="1">
      <c r="A252" s="212" t="str">
        <f>IF(ISBLANK('Database (LECTURE-RES-PRAC)'!A249),"",'Database (LECTURE-RES-PRAC)'!A249)</f>
        <v/>
      </c>
      <c r="B252" s="213" t="str">
        <f>IF(ISBLANK('Database (LECTURE-RES-PRAC)'!B249),"",'Database (LECTURE-RES-PRAC)'!B249)</f>
        <v/>
      </c>
      <c r="C252" s="134" t="str">
        <f>IF(B252&lt;&gt;"",'Database (LECTURE-RES-PRAC)'!AH249, "")</f>
        <v/>
      </c>
      <c r="D252" s="135" t="str">
        <f t="shared" si="1"/>
        <v/>
      </c>
      <c r="E252" s="134" t="str">
        <f>IF(B252&lt;&gt;"",'Database (LECTURE-RES-PRAC)'!AI249,"")</f>
        <v/>
      </c>
      <c r="F252" s="136" t="str">
        <f t="shared" si="2"/>
        <v/>
      </c>
      <c r="G252" s="137" t="str">
        <f t="shared" si="3"/>
        <v/>
      </c>
      <c r="H252" s="207" t="str">
        <f>IF(B252&lt;&gt;"",IF(B$5="LECTURE",'Exam (LECTURE ONLY)'!N254,IF(B$5="PRACTICUM",OUTPUT!N254,IF(B$5="RESEARCH",OUTPUT!N254,IF(B$5="STUDENT FORMATION",OUTPUT!N254,"")))),"")</f>
        <v/>
      </c>
      <c r="I252" s="137" t="str">
        <f t="shared" si="4"/>
        <v/>
      </c>
      <c r="J252" s="138" t="str">
        <f t="shared" si="5"/>
        <v/>
      </c>
      <c r="K252" s="214" t="str">
        <f>IF(B252&lt;&gt;"",'Database (LECTURE-RES-PRAC)'!BN249, "")</f>
        <v/>
      </c>
      <c r="L252" s="136" t="str">
        <f t="shared" si="6"/>
        <v/>
      </c>
      <c r="M252" s="214" t="str">
        <f>IF(B252&lt;&gt;"",'Database (LECTURE-RES-PRAC)'!BO249, "")</f>
        <v/>
      </c>
      <c r="N252" s="136" t="str">
        <f t="shared" si="7"/>
        <v/>
      </c>
      <c r="O252" s="137" t="str">
        <f t="shared" si="8"/>
        <v/>
      </c>
      <c r="P252" s="207" t="str">
        <f>IF(B252&lt;&gt;"",IF(B$5="LECTURE",'Exam (LECTURE ONLY)'!Y254,IF(B$5="PRACTICUM",OUTPUT!Z254,IF(B$5="RESEARCH",OUTPUT!Z254,IF(B$5="STUDENT FORMATION",OUTPUT!Z254,"")))),"")</f>
        <v/>
      </c>
      <c r="Q252" s="137" t="str">
        <f t="shared" si="9"/>
        <v/>
      </c>
      <c r="R252" s="138" t="str">
        <f t="shared" si="10"/>
        <v/>
      </c>
      <c r="S252" s="214" t="str">
        <f>IF(B252&lt;&gt;"",'Database (LECTURE-RES-PRAC)'!CT249, "")</f>
        <v/>
      </c>
      <c r="T252" s="136" t="str">
        <f t="shared" si="11"/>
        <v/>
      </c>
      <c r="U252" s="214" t="str">
        <f>IF(B252&lt;&gt;"",'Database (LECTURE-RES-PRAC)'!CU249, "")</f>
        <v/>
      </c>
      <c r="V252" s="136" t="str">
        <f t="shared" si="12"/>
        <v/>
      </c>
      <c r="W252" s="137" t="str">
        <f t="shared" si="13"/>
        <v/>
      </c>
      <c r="X252" s="207" t="str">
        <f>IF(B252&lt;&gt;"",IF(B$5="LECTURE",'Exam (LECTURE ONLY)'!AJ254,IF(B$5="PRACTICUM",OUTPUT!AJ254,IF(B$5="RESEARCH",OUTPUT!AJ254,IF(B$5="STUDENT FORMATION",OUTPUT!AJ254,"")))),"")</f>
        <v/>
      </c>
      <c r="Y252" s="137" t="str">
        <f t="shared" si="14"/>
        <v/>
      </c>
      <c r="Z252" s="139" t="str">
        <f t="shared" si="15"/>
        <v/>
      </c>
      <c r="AA252" s="140" t="str">
        <f t="shared" si="16"/>
        <v/>
      </c>
      <c r="AB252" s="213" t="str">
        <f t="shared" si="17"/>
        <v/>
      </c>
    </row>
    <row r="253" spans="1:28" ht="15.75" customHeight="1">
      <c r="A253" s="118" t="str">
        <f>IF(ISBLANK('Database (LECTURE-RES-PRAC)'!A250),"",'Database (LECTURE-RES-PRAC)'!A250)</f>
        <v/>
      </c>
      <c r="B253" s="119" t="str">
        <f>IF(ISBLANK('Database (LECTURE-RES-PRAC)'!B250),"",'Database (LECTURE-RES-PRAC)'!B250)</f>
        <v/>
      </c>
      <c r="C253" s="134" t="str">
        <f>IF(B253&lt;&gt;"",'Database (LECTURE-RES-PRAC)'!AH250, "")</f>
        <v/>
      </c>
      <c r="D253" s="135" t="str">
        <f t="shared" si="1"/>
        <v/>
      </c>
      <c r="E253" s="134" t="str">
        <f>IF(B253&lt;&gt;"",'Database (LECTURE-RES-PRAC)'!AI250,"")</f>
        <v/>
      </c>
      <c r="F253" s="136" t="str">
        <f t="shared" si="2"/>
        <v/>
      </c>
      <c r="G253" s="137" t="str">
        <f t="shared" si="3"/>
        <v/>
      </c>
      <c r="H253" s="207" t="str">
        <f>IF(B253&lt;&gt;"",IF(B$5="LECTURE",'Exam (LECTURE ONLY)'!N255,IF(B$5="PRACTICUM",OUTPUT!N255,IF(B$5="RESEARCH",OUTPUT!N255,IF(B$5="STUDENT FORMATION",OUTPUT!N255,"")))),"")</f>
        <v/>
      </c>
      <c r="I253" s="137" t="str">
        <f t="shared" si="4"/>
        <v/>
      </c>
      <c r="J253" s="138" t="str">
        <f t="shared" si="5"/>
        <v/>
      </c>
      <c r="K253" s="214" t="str">
        <f>IF(B253&lt;&gt;"",'Database (LECTURE-RES-PRAC)'!BN250, "")</f>
        <v/>
      </c>
      <c r="L253" s="136" t="str">
        <f t="shared" si="6"/>
        <v/>
      </c>
      <c r="M253" s="214" t="str">
        <f>IF(B253&lt;&gt;"",'Database (LECTURE-RES-PRAC)'!BO250, "")</f>
        <v/>
      </c>
      <c r="N253" s="136" t="str">
        <f t="shared" si="7"/>
        <v/>
      </c>
      <c r="O253" s="137" t="str">
        <f t="shared" si="8"/>
        <v/>
      </c>
      <c r="P253" s="207" t="str">
        <f>IF(B253&lt;&gt;"",IF(B$5="LECTURE",'Exam (LECTURE ONLY)'!Y255,IF(B$5="PRACTICUM",OUTPUT!Z255,IF(B$5="RESEARCH",OUTPUT!Z255,IF(B$5="STUDENT FORMATION",OUTPUT!Z255,"")))),"")</f>
        <v/>
      </c>
      <c r="Q253" s="137" t="str">
        <f t="shared" si="9"/>
        <v/>
      </c>
      <c r="R253" s="138" t="str">
        <f t="shared" si="10"/>
        <v/>
      </c>
      <c r="S253" s="214" t="str">
        <f>IF(B253&lt;&gt;"",'Database (LECTURE-RES-PRAC)'!CT250, "")</f>
        <v/>
      </c>
      <c r="T253" s="136" t="str">
        <f t="shared" si="11"/>
        <v/>
      </c>
      <c r="U253" s="214" t="str">
        <f>IF(B253&lt;&gt;"",'Database (LECTURE-RES-PRAC)'!CU250, "")</f>
        <v/>
      </c>
      <c r="V253" s="136" t="str">
        <f t="shared" si="12"/>
        <v/>
      </c>
      <c r="W253" s="137" t="str">
        <f t="shared" si="13"/>
        <v/>
      </c>
      <c r="X253" s="207" t="str">
        <f>IF(B253&lt;&gt;"",IF(B$5="LECTURE",'Exam (LECTURE ONLY)'!AJ255,IF(B$5="PRACTICUM",OUTPUT!AJ255,IF(B$5="RESEARCH",OUTPUT!AJ255,IF(B$5="STUDENT FORMATION",OUTPUT!AJ255,"")))),"")</f>
        <v/>
      </c>
      <c r="Y253" s="137" t="str">
        <f t="shared" si="14"/>
        <v/>
      </c>
      <c r="Z253" s="139" t="str">
        <f t="shared" si="15"/>
        <v/>
      </c>
      <c r="AA253" s="140" t="str">
        <f t="shared" si="16"/>
        <v/>
      </c>
      <c r="AB253" s="213" t="str">
        <f t="shared" si="17"/>
        <v/>
      </c>
    </row>
    <row r="254" spans="1:28" ht="15.75" customHeight="1">
      <c r="A254" s="212" t="str">
        <f>IF(ISBLANK('Database (LECTURE-RES-PRAC)'!A251),"",'Database (LECTURE-RES-PRAC)'!A251)</f>
        <v/>
      </c>
      <c r="B254" s="213" t="str">
        <f>IF(ISBLANK('Database (LECTURE-RES-PRAC)'!B251),"",'Database (LECTURE-RES-PRAC)'!B251)</f>
        <v/>
      </c>
      <c r="C254" s="134" t="str">
        <f>IF(B254&lt;&gt;"",'Database (LECTURE-RES-PRAC)'!AH251, "")</f>
        <v/>
      </c>
      <c r="D254" s="135" t="str">
        <f t="shared" si="1"/>
        <v/>
      </c>
      <c r="E254" s="134" t="str">
        <f>IF(B254&lt;&gt;"",'Database (LECTURE-RES-PRAC)'!AI251,"")</f>
        <v/>
      </c>
      <c r="F254" s="136" t="str">
        <f t="shared" si="2"/>
        <v/>
      </c>
      <c r="G254" s="137" t="str">
        <f t="shared" si="3"/>
        <v/>
      </c>
      <c r="H254" s="207" t="str">
        <f>IF(B254&lt;&gt;"",IF(B$5="LECTURE",'Exam (LECTURE ONLY)'!N256,IF(B$5="PRACTICUM",OUTPUT!N256,IF(B$5="RESEARCH",OUTPUT!N256,IF(B$5="STUDENT FORMATION",OUTPUT!N256,"")))),"")</f>
        <v/>
      </c>
      <c r="I254" s="137" t="str">
        <f t="shared" si="4"/>
        <v/>
      </c>
      <c r="J254" s="138" t="str">
        <f t="shared" si="5"/>
        <v/>
      </c>
      <c r="K254" s="214" t="str">
        <f>IF(B254&lt;&gt;"",'Database (LECTURE-RES-PRAC)'!BN251, "")</f>
        <v/>
      </c>
      <c r="L254" s="136" t="str">
        <f t="shared" si="6"/>
        <v/>
      </c>
      <c r="M254" s="214" t="str">
        <f>IF(B254&lt;&gt;"",'Database (LECTURE-RES-PRAC)'!BO251, "")</f>
        <v/>
      </c>
      <c r="N254" s="136" t="str">
        <f t="shared" si="7"/>
        <v/>
      </c>
      <c r="O254" s="137" t="str">
        <f t="shared" si="8"/>
        <v/>
      </c>
      <c r="P254" s="207" t="str">
        <f>IF(B254&lt;&gt;"",IF(B$5="LECTURE",'Exam (LECTURE ONLY)'!Y256,IF(B$5="PRACTICUM",OUTPUT!Z256,IF(B$5="RESEARCH",OUTPUT!Z256,IF(B$5="STUDENT FORMATION",OUTPUT!Z256,"")))),"")</f>
        <v/>
      </c>
      <c r="Q254" s="137" t="str">
        <f t="shared" si="9"/>
        <v/>
      </c>
      <c r="R254" s="138" t="str">
        <f t="shared" si="10"/>
        <v/>
      </c>
      <c r="S254" s="214" t="str">
        <f>IF(B254&lt;&gt;"",'Database (LECTURE-RES-PRAC)'!CT251, "")</f>
        <v/>
      </c>
      <c r="T254" s="136" t="str">
        <f t="shared" si="11"/>
        <v/>
      </c>
      <c r="U254" s="214" t="str">
        <f>IF(B254&lt;&gt;"",'Database (LECTURE-RES-PRAC)'!CU251, "")</f>
        <v/>
      </c>
      <c r="V254" s="136" t="str">
        <f t="shared" si="12"/>
        <v/>
      </c>
      <c r="W254" s="137" t="str">
        <f t="shared" si="13"/>
        <v/>
      </c>
      <c r="X254" s="207" t="str">
        <f>IF(B254&lt;&gt;"",IF(B$5="LECTURE",'Exam (LECTURE ONLY)'!AJ256,IF(B$5="PRACTICUM",OUTPUT!AJ256,IF(B$5="RESEARCH",OUTPUT!AJ256,IF(B$5="STUDENT FORMATION",OUTPUT!AJ256,"")))),"")</f>
        <v/>
      </c>
      <c r="Y254" s="137" t="str">
        <f t="shared" si="14"/>
        <v/>
      </c>
      <c r="Z254" s="139" t="str">
        <f t="shared" si="15"/>
        <v/>
      </c>
      <c r="AA254" s="140" t="str">
        <f t="shared" si="16"/>
        <v/>
      </c>
      <c r="AB254" s="213" t="str">
        <f t="shared" si="17"/>
        <v/>
      </c>
    </row>
    <row r="255" spans="1:28" ht="15.75" customHeight="1">
      <c r="A255" s="118" t="str">
        <f>IF(ISBLANK('Database (LECTURE-RES-PRAC)'!A252),"",'Database (LECTURE-RES-PRAC)'!A252)</f>
        <v/>
      </c>
      <c r="B255" s="119" t="str">
        <f>IF(ISBLANK('Database (LECTURE-RES-PRAC)'!B252),"",'Database (LECTURE-RES-PRAC)'!B252)</f>
        <v/>
      </c>
      <c r="C255" s="134" t="str">
        <f>IF(B255&lt;&gt;"",'Database (LECTURE-RES-PRAC)'!AH252, "")</f>
        <v/>
      </c>
      <c r="D255" s="135" t="str">
        <f t="shared" si="1"/>
        <v/>
      </c>
      <c r="E255" s="134" t="str">
        <f>IF(B255&lt;&gt;"",'Database (LECTURE-RES-PRAC)'!AI252,"")</f>
        <v/>
      </c>
      <c r="F255" s="136" t="str">
        <f t="shared" si="2"/>
        <v/>
      </c>
      <c r="G255" s="137" t="str">
        <f t="shared" si="3"/>
        <v/>
      </c>
      <c r="H255" s="207" t="str">
        <f>IF(B255&lt;&gt;"",IF(B$5="LECTURE",'Exam (LECTURE ONLY)'!N257,IF(B$5="PRACTICUM",OUTPUT!N257,IF(B$5="RESEARCH",OUTPUT!N257,IF(B$5="STUDENT FORMATION",OUTPUT!N257,"")))),"")</f>
        <v/>
      </c>
      <c r="I255" s="137" t="str">
        <f t="shared" si="4"/>
        <v/>
      </c>
      <c r="J255" s="138" t="str">
        <f t="shared" si="5"/>
        <v/>
      </c>
      <c r="K255" s="214" t="str">
        <f>IF(B255&lt;&gt;"",'Database (LECTURE-RES-PRAC)'!BN252, "")</f>
        <v/>
      </c>
      <c r="L255" s="136" t="str">
        <f t="shared" si="6"/>
        <v/>
      </c>
      <c r="M255" s="214" t="str">
        <f>IF(B255&lt;&gt;"",'Database (LECTURE-RES-PRAC)'!BO252, "")</f>
        <v/>
      </c>
      <c r="N255" s="136" t="str">
        <f t="shared" si="7"/>
        <v/>
      </c>
      <c r="O255" s="137" t="str">
        <f t="shared" si="8"/>
        <v/>
      </c>
      <c r="P255" s="207" t="str">
        <f>IF(B255&lt;&gt;"",IF(B$5="LECTURE",'Exam (LECTURE ONLY)'!Y257,IF(B$5="PRACTICUM",OUTPUT!Z257,IF(B$5="RESEARCH",OUTPUT!Z257,IF(B$5="STUDENT FORMATION",OUTPUT!Z257,"")))),"")</f>
        <v/>
      </c>
      <c r="Q255" s="137" t="str">
        <f t="shared" si="9"/>
        <v/>
      </c>
      <c r="R255" s="138" t="str">
        <f t="shared" si="10"/>
        <v/>
      </c>
      <c r="S255" s="214" t="str">
        <f>IF(B255&lt;&gt;"",'Database (LECTURE-RES-PRAC)'!CT252, "")</f>
        <v/>
      </c>
      <c r="T255" s="136" t="str">
        <f t="shared" si="11"/>
        <v/>
      </c>
      <c r="U255" s="214" t="str">
        <f>IF(B255&lt;&gt;"",'Database (LECTURE-RES-PRAC)'!CU252, "")</f>
        <v/>
      </c>
      <c r="V255" s="136" t="str">
        <f t="shared" si="12"/>
        <v/>
      </c>
      <c r="W255" s="137" t="str">
        <f t="shared" si="13"/>
        <v/>
      </c>
      <c r="X255" s="207" t="str">
        <f>IF(B255&lt;&gt;"",IF(B$5="LECTURE",'Exam (LECTURE ONLY)'!AJ257,IF(B$5="PRACTICUM",OUTPUT!AJ257,IF(B$5="RESEARCH",OUTPUT!AJ257,IF(B$5="STUDENT FORMATION",OUTPUT!AJ257,"")))),"")</f>
        <v/>
      </c>
      <c r="Y255" s="137" t="str">
        <f t="shared" si="14"/>
        <v/>
      </c>
      <c r="Z255" s="139" t="str">
        <f t="shared" si="15"/>
        <v/>
      </c>
      <c r="AA255" s="140" t="str">
        <f t="shared" si="16"/>
        <v/>
      </c>
      <c r="AB255" s="213" t="str">
        <f t="shared" si="17"/>
        <v/>
      </c>
    </row>
    <row r="256" spans="1:28" ht="15.75" customHeight="1">
      <c r="A256" s="212" t="str">
        <f>IF(ISBLANK('Database (LECTURE-RES-PRAC)'!A253),"",'Database (LECTURE-RES-PRAC)'!A253)</f>
        <v/>
      </c>
      <c r="B256" s="213" t="str">
        <f>IF(ISBLANK('Database (LECTURE-RES-PRAC)'!B253),"",'Database (LECTURE-RES-PRAC)'!B253)</f>
        <v/>
      </c>
      <c r="C256" s="134" t="str">
        <f>IF(B256&lt;&gt;"",'Database (LECTURE-RES-PRAC)'!AH253, "")</f>
        <v/>
      </c>
      <c r="D256" s="135" t="str">
        <f t="shared" si="1"/>
        <v/>
      </c>
      <c r="E256" s="134" t="str">
        <f>IF(B256&lt;&gt;"",'Database (LECTURE-RES-PRAC)'!AI253,"")</f>
        <v/>
      </c>
      <c r="F256" s="136" t="str">
        <f t="shared" si="2"/>
        <v/>
      </c>
      <c r="G256" s="137" t="str">
        <f t="shared" si="3"/>
        <v/>
      </c>
      <c r="H256" s="207" t="str">
        <f>IF(B256&lt;&gt;"",IF(B$5="LECTURE",'Exam (LECTURE ONLY)'!N258,IF(B$5="PRACTICUM",OUTPUT!N258,IF(B$5="RESEARCH",OUTPUT!N258,IF(B$5="STUDENT FORMATION",OUTPUT!N258,"")))),"")</f>
        <v/>
      </c>
      <c r="I256" s="137" t="str">
        <f t="shared" si="4"/>
        <v/>
      </c>
      <c r="J256" s="138" t="str">
        <f t="shared" si="5"/>
        <v/>
      </c>
      <c r="K256" s="214" t="str">
        <f>IF(B256&lt;&gt;"",'Database (LECTURE-RES-PRAC)'!BN253, "")</f>
        <v/>
      </c>
      <c r="L256" s="136" t="str">
        <f t="shared" si="6"/>
        <v/>
      </c>
      <c r="M256" s="214" t="str">
        <f>IF(B256&lt;&gt;"",'Database (LECTURE-RES-PRAC)'!BO253, "")</f>
        <v/>
      </c>
      <c r="N256" s="136" t="str">
        <f t="shared" si="7"/>
        <v/>
      </c>
      <c r="O256" s="137" t="str">
        <f t="shared" si="8"/>
        <v/>
      </c>
      <c r="P256" s="207" t="str">
        <f>IF(B256&lt;&gt;"",IF(B$5="LECTURE",'Exam (LECTURE ONLY)'!Y258,IF(B$5="PRACTICUM",OUTPUT!Z258,IF(B$5="RESEARCH",OUTPUT!Z258,IF(B$5="STUDENT FORMATION",OUTPUT!Z258,"")))),"")</f>
        <v/>
      </c>
      <c r="Q256" s="137" t="str">
        <f t="shared" si="9"/>
        <v/>
      </c>
      <c r="R256" s="138" t="str">
        <f t="shared" si="10"/>
        <v/>
      </c>
      <c r="S256" s="214" t="str">
        <f>IF(B256&lt;&gt;"",'Database (LECTURE-RES-PRAC)'!CT253, "")</f>
        <v/>
      </c>
      <c r="T256" s="136" t="str">
        <f t="shared" si="11"/>
        <v/>
      </c>
      <c r="U256" s="214" t="str">
        <f>IF(B256&lt;&gt;"",'Database (LECTURE-RES-PRAC)'!CU253, "")</f>
        <v/>
      </c>
      <c r="V256" s="136" t="str">
        <f t="shared" si="12"/>
        <v/>
      </c>
      <c r="W256" s="137" t="str">
        <f t="shared" si="13"/>
        <v/>
      </c>
      <c r="X256" s="207" t="str">
        <f>IF(B256&lt;&gt;"",IF(B$5="LECTURE",'Exam (LECTURE ONLY)'!AJ258,IF(B$5="PRACTICUM",OUTPUT!AJ258,IF(B$5="RESEARCH",OUTPUT!AJ258,IF(B$5="STUDENT FORMATION",OUTPUT!AJ258,"")))),"")</f>
        <v/>
      </c>
      <c r="Y256" s="137" t="str">
        <f t="shared" si="14"/>
        <v/>
      </c>
      <c r="Z256" s="139" t="str">
        <f t="shared" si="15"/>
        <v/>
      </c>
      <c r="AA256" s="140" t="str">
        <f t="shared" si="16"/>
        <v/>
      </c>
      <c r="AB256" s="213" t="str">
        <f t="shared" si="17"/>
        <v/>
      </c>
    </row>
    <row r="257" spans="1:28" ht="15.75" customHeight="1">
      <c r="A257" s="118" t="str">
        <f>IF(ISBLANK('Database (LECTURE-RES-PRAC)'!A254),"",'Database (LECTURE-RES-PRAC)'!A254)</f>
        <v/>
      </c>
      <c r="B257" s="119" t="str">
        <f>IF(ISBLANK('Database (LECTURE-RES-PRAC)'!B254),"",'Database (LECTURE-RES-PRAC)'!B254)</f>
        <v/>
      </c>
      <c r="C257" s="134" t="str">
        <f>IF(B257&lt;&gt;"",'Database (LECTURE-RES-PRAC)'!AH254, "")</f>
        <v/>
      </c>
      <c r="D257" s="135" t="str">
        <f t="shared" si="1"/>
        <v/>
      </c>
      <c r="E257" s="134" t="str">
        <f>IF(B257&lt;&gt;"",'Database (LECTURE-RES-PRAC)'!AI254,"")</f>
        <v/>
      </c>
      <c r="F257" s="136" t="str">
        <f t="shared" si="2"/>
        <v/>
      </c>
      <c r="G257" s="137" t="str">
        <f t="shared" si="3"/>
        <v/>
      </c>
      <c r="H257" s="207" t="str">
        <f>IF(B257&lt;&gt;"",IF(B$5="LECTURE",'Exam (LECTURE ONLY)'!N259,IF(B$5="PRACTICUM",OUTPUT!N259,IF(B$5="RESEARCH",OUTPUT!N259,IF(B$5="STUDENT FORMATION",OUTPUT!N259,"")))),"")</f>
        <v/>
      </c>
      <c r="I257" s="137" t="str">
        <f t="shared" si="4"/>
        <v/>
      </c>
      <c r="J257" s="138" t="str">
        <f t="shared" si="5"/>
        <v/>
      </c>
      <c r="K257" s="214" t="str">
        <f>IF(B257&lt;&gt;"",'Database (LECTURE-RES-PRAC)'!BN254, "")</f>
        <v/>
      </c>
      <c r="L257" s="136" t="str">
        <f t="shared" si="6"/>
        <v/>
      </c>
      <c r="M257" s="214" t="str">
        <f>IF(B257&lt;&gt;"",'Database (LECTURE-RES-PRAC)'!BO254, "")</f>
        <v/>
      </c>
      <c r="N257" s="136" t="str">
        <f t="shared" si="7"/>
        <v/>
      </c>
      <c r="O257" s="137" t="str">
        <f t="shared" si="8"/>
        <v/>
      </c>
      <c r="P257" s="207" t="str">
        <f>IF(B257&lt;&gt;"",IF(B$5="LECTURE",'Exam (LECTURE ONLY)'!Y259,IF(B$5="PRACTICUM",OUTPUT!Z259,IF(B$5="RESEARCH",OUTPUT!Z259,IF(B$5="STUDENT FORMATION",OUTPUT!Z259,"")))),"")</f>
        <v/>
      </c>
      <c r="Q257" s="137" t="str">
        <f t="shared" si="9"/>
        <v/>
      </c>
      <c r="R257" s="138" t="str">
        <f t="shared" si="10"/>
        <v/>
      </c>
      <c r="S257" s="214" t="str">
        <f>IF(B257&lt;&gt;"",'Database (LECTURE-RES-PRAC)'!CT254, "")</f>
        <v/>
      </c>
      <c r="T257" s="136" t="str">
        <f t="shared" si="11"/>
        <v/>
      </c>
      <c r="U257" s="214" t="str">
        <f>IF(B257&lt;&gt;"",'Database (LECTURE-RES-PRAC)'!CU254, "")</f>
        <v/>
      </c>
      <c r="V257" s="136" t="str">
        <f t="shared" si="12"/>
        <v/>
      </c>
      <c r="W257" s="137" t="str">
        <f t="shared" si="13"/>
        <v/>
      </c>
      <c r="X257" s="207" t="str">
        <f>IF(B257&lt;&gt;"",IF(B$5="LECTURE",'Exam (LECTURE ONLY)'!AJ259,IF(B$5="PRACTICUM",OUTPUT!AJ259,IF(B$5="RESEARCH",OUTPUT!AJ259,IF(B$5="STUDENT FORMATION",OUTPUT!AJ259,"")))),"")</f>
        <v/>
      </c>
      <c r="Y257" s="137" t="str">
        <f t="shared" si="14"/>
        <v/>
      </c>
      <c r="Z257" s="139" t="str">
        <f t="shared" si="15"/>
        <v/>
      </c>
      <c r="AA257" s="140" t="str">
        <f t="shared" si="16"/>
        <v/>
      </c>
      <c r="AB257" s="213" t="str">
        <f t="shared" si="17"/>
        <v/>
      </c>
    </row>
    <row r="258" spans="1:28" ht="15.75" customHeight="1">
      <c r="A258" s="212" t="str">
        <f>IF(ISBLANK('Database (LECTURE-RES-PRAC)'!A255),"",'Database (LECTURE-RES-PRAC)'!A255)</f>
        <v/>
      </c>
      <c r="B258" s="213" t="str">
        <f>IF(ISBLANK('Database (LECTURE-RES-PRAC)'!B255),"",'Database (LECTURE-RES-PRAC)'!B255)</f>
        <v/>
      </c>
      <c r="C258" s="134" t="str">
        <f>IF(B258&lt;&gt;"",'Database (LECTURE-RES-PRAC)'!AH255, "")</f>
        <v/>
      </c>
      <c r="D258" s="135" t="str">
        <f t="shared" si="1"/>
        <v/>
      </c>
      <c r="E258" s="134" t="str">
        <f>IF(B258&lt;&gt;"",'Database (LECTURE-RES-PRAC)'!AI255,"")</f>
        <v/>
      </c>
      <c r="F258" s="136" t="str">
        <f t="shared" si="2"/>
        <v/>
      </c>
      <c r="G258" s="137" t="str">
        <f t="shared" si="3"/>
        <v/>
      </c>
      <c r="H258" s="207" t="str">
        <f>IF(B258&lt;&gt;"",IF(B$5="LECTURE",'Exam (LECTURE ONLY)'!N260,IF(B$5="PRACTICUM",OUTPUT!N260,IF(B$5="RESEARCH",OUTPUT!N260,IF(B$5="STUDENT FORMATION",OUTPUT!N260,"")))),"")</f>
        <v/>
      </c>
      <c r="I258" s="137" t="str">
        <f t="shared" si="4"/>
        <v/>
      </c>
      <c r="J258" s="138" t="str">
        <f t="shared" si="5"/>
        <v/>
      </c>
      <c r="K258" s="214" t="str">
        <f>IF(B258&lt;&gt;"",'Database (LECTURE-RES-PRAC)'!BN255, "")</f>
        <v/>
      </c>
      <c r="L258" s="136" t="str">
        <f t="shared" si="6"/>
        <v/>
      </c>
      <c r="M258" s="214" t="str">
        <f>IF(B258&lt;&gt;"",'Database (LECTURE-RES-PRAC)'!BO255, "")</f>
        <v/>
      </c>
      <c r="N258" s="136" t="str">
        <f t="shared" si="7"/>
        <v/>
      </c>
      <c r="O258" s="137" t="str">
        <f t="shared" si="8"/>
        <v/>
      </c>
      <c r="P258" s="207" t="str">
        <f>IF(B258&lt;&gt;"",IF(B$5="LECTURE",'Exam (LECTURE ONLY)'!Y260,IF(B$5="PRACTICUM",OUTPUT!Z260,IF(B$5="RESEARCH",OUTPUT!Z260,IF(B$5="STUDENT FORMATION",OUTPUT!Z260,"")))),"")</f>
        <v/>
      </c>
      <c r="Q258" s="137" t="str">
        <f t="shared" si="9"/>
        <v/>
      </c>
      <c r="R258" s="138" t="str">
        <f t="shared" si="10"/>
        <v/>
      </c>
      <c r="S258" s="214" t="str">
        <f>IF(B258&lt;&gt;"",'Database (LECTURE-RES-PRAC)'!CT255, "")</f>
        <v/>
      </c>
      <c r="T258" s="136" t="str">
        <f t="shared" si="11"/>
        <v/>
      </c>
      <c r="U258" s="214" t="str">
        <f>IF(B258&lt;&gt;"",'Database (LECTURE-RES-PRAC)'!CU255, "")</f>
        <v/>
      </c>
      <c r="V258" s="136" t="str">
        <f t="shared" si="12"/>
        <v/>
      </c>
      <c r="W258" s="137" t="str">
        <f t="shared" si="13"/>
        <v/>
      </c>
      <c r="X258" s="207" t="str">
        <f>IF(B258&lt;&gt;"",IF(B$5="LECTURE",'Exam (LECTURE ONLY)'!AJ260,IF(B$5="PRACTICUM",OUTPUT!AJ260,IF(B$5="RESEARCH",OUTPUT!AJ260,IF(B$5="STUDENT FORMATION",OUTPUT!AJ260,"")))),"")</f>
        <v/>
      </c>
      <c r="Y258" s="137" t="str">
        <f t="shared" si="14"/>
        <v/>
      </c>
      <c r="Z258" s="139" t="str">
        <f t="shared" si="15"/>
        <v/>
      </c>
      <c r="AA258" s="140" t="str">
        <f t="shared" si="16"/>
        <v/>
      </c>
      <c r="AB258" s="213" t="str">
        <f t="shared" si="17"/>
        <v/>
      </c>
    </row>
    <row r="259" spans="1:28" ht="15.75" customHeight="1">
      <c r="A259" s="118" t="str">
        <f>IF(ISBLANK('Database (LECTURE-RES-PRAC)'!A256),"",'Database (LECTURE-RES-PRAC)'!A256)</f>
        <v/>
      </c>
      <c r="B259" s="119" t="str">
        <f>IF(ISBLANK('Database (LECTURE-RES-PRAC)'!B256),"",'Database (LECTURE-RES-PRAC)'!B256)</f>
        <v/>
      </c>
      <c r="C259" s="134" t="str">
        <f>IF(B259&lt;&gt;"",'Database (LECTURE-RES-PRAC)'!AH256, "")</f>
        <v/>
      </c>
      <c r="D259" s="135" t="str">
        <f t="shared" si="1"/>
        <v/>
      </c>
      <c r="E259" s="134" t="str">
        <f>IF(B259&lt;&gt;"",'Database (LECTURE-RES-PRAC)'!AI256,"")</f>
        <v/>
      </c>
      <c r="F259" s="136" t="str">
        <f t="shared" si="2"/>
        <v/>
      </c>
      <c r="G259" s="137" t="str">
        <f t="shared" si="3"/>
        <v/>
      </c>
      <c r="H259" s="207" t="str">
        <f>IF(B259&lt;&gt;"",IF(B$5="LECTURE",'Exam (LECTURE ONLY)'!N261,IF(B$5="PRACTICUM",OUTPUT!N261,IF(B$5="RESEARCH",OUTPUT!N261,IF(B$5="STUDENT FORMATION",OUTPUT!N261,"")))),"")</f>
        <v/>
      </c>
      <c r="I259" s="137" t="str">
        <f t="shared" si="4"/>
        <v/>
      </c>
      <c r="J259" s="138" t="str">
        <f t="shared" si="5"/>
        <v/>
      </c>
      <c r="K259" s="214" t="str">
        <f>IF(B259&lt;&gt;"",'Database (LECTURE-RES-PRAC)'!BN256, "")</f>
        <v/>
      </c>
      <c r="L259" s="136" t="str">
        <f t="shared" si="6"/>
        <v/>
      </c>
      <c r="M259" s="214" t="str">
        <f>IF(B259&lt;&gt;"",'Database (LECTURE-RES-PRAC)'!BO256, "")</f>
        <v/>
      </c>
      <c r="N259" s="136" t="str">
        <f t="shared" si="7"/>
        <v/>
      </c>
      <c r="O259" s="137" t="str">
        <f t="shared" si="8"/>
        <v/>
      </c>
      <c r="P259" s="207" t="str">
        <f>IF(B259&lt;&gt;"",IF(B$5="LECTURE",'Exam (LECTURE ONLY)'!Y261,IF(B$5="PRACTICUM",OUTPUT!Z261,IF(B$5="RESEARCH",OUTPUT!Z261,IF(B$5="STUDENT FORMATION",OUTPUT!Z261,"")))),"")</f>
        <v/>
      </c>
      <c r="Q259" s="137" t="str">
        <f t="shared" si="9"/>
        <v/>
      </c>
      <c r="R259" s="138" t="str">
        <f t="shared" si="10"/>
        <v/>
      </c>
      <c r="S259" s="214" t="str">
        <f>IF(B259&lt;&gt;"",'Database (LECTURE-RES-PRAC)'!CT256, "")</f>
        <v/>
      </c>
      <c r="T259" s="136" t="str">
        <f t="shared" si="11"/>
        <v/>
      </c>
      <c r="U259" s="214" t="str">
        <f>IF(B259&lt;&gt;"",'Database (LECTURE-RES-PRAC)'!CU256, "")</f>
        <v/>
      </c>
      <c r="V259" s="136" t="str">
        <f t="shared" si="12"/>
        <v/>
      </c>
      <c r="W259" s="137" t="str">
        <f t="shared" si="13"/>
        <v/>
      </c>
      <c r="X259" s="207" t="str">
        <f>IF(B259&lt;&gt;"",IF(B$5="LECTURE",'Exam (LECTURE ONLY)'!AJ261,IF(B$5="PRACTICUM",OUTPUT!AJ261,IF(B$5="RESEARCH",OUTPUT!AJ261,IF(B$5="STUDENT FORMATION",OUTPUT!AJ261,"")))),"")</f>
        <v/>
      </c>
      <c r="Y259" s="137" t="str">
        <f t="shared" si="14"/>
        <v/>
      </c>
      <c r="Z259" s="139" t="str">
        <f t="shared" si="15"/>
        <v/>
      </c>
      <c r="AA259" s="140" t="str">
        <f t="shared" si="16"/>
        <v/>
      </c>
      <c r="AB259" s="213" t="str">
        <f t="shared" si="17"/>
        <v/>
      </c>
    </row>
    <row r="260" spans="1:28" ht="15.75" customHeight="1">
      <c r="A260" s="212" t="str">
        <f>IF(ISBLANK('Database (LECTURE-RES-PRAC)'!A257),"",'Database (LECTURE-RES-PRAC)'!A257)</f>
        <v/>
      </c>
      <c r="B260" s="213" t="str">
        <f>IF(ISBLANK('Database (LECTURE-RES-PRAC)'!B257),"",'Database (LECTURE-RES-PRAC)'!B257)</f>
        <v/>
      </c>
      <c r="C260" s="134" t="str">
        <f>IF(B260&lt;&gt;"",'Database (LECTURE-RES-PRAC)'!AH257, "")</f>
        <v/>
      </c>
      <c r="D260" s="135" t="str">
        <f t="shared" si="1"/>
        <v/>
      </c>
      <c r="E260" s="134" t="str">
        <f>IF(B260&lt;&gt;"",'Database (LECTURE-RES-PRAC)'!AI257,"")</f>
        <v/>
      </c>
      <c r="F260" s="136" t="str">
        <f t="shared" si="2"/>
        <v/>
      </c>
      <c r="G260" s="137" t="str">
        <f t="shared" si="3"/>
        <v/>
      </c>
      <c r="H260" s="207" t="str">
        <f>IF(B260&lt;&gt;"",IF(B$5="LECTURE",'Exam (LECTURE ONLY)'!N262,IF(B$5="PRACTICUM",OUTPUT!N262,IF(B$5="RESEARCH",OUTPUT!N262,IF(B$5="STUDENT FORMATION",OUTPUT!N262,"")))),"")</f>
        <v/>
      </c>
      <c r="I260" s="137" t="str">
        <f t="shared" si="4"/>
        <v/>
      </c>
      <c r="J260" s="138" t="str">
        <f t="shared" si="5"/>
        <v/>
      </c>
      <c r="K260" s="214" t="str">
        <f>IF(B260&lt;&gt;"",'Database (LECTURE-RES-PRAC)'!BN257, "")</f>
        <v/>
      </c>
      <c r="L260" s="136" t="str">
        <f t="shared" si="6"/>
        <v/>
      </c>
      <c r="M260" s="214" t="str">
        <f>IF(B260&lt;&gt;"",'Database (LECTURE-RES-PRAC)'!BO257, "")</f>
        <v/>
      </c>
      <c r="N260" s="136" t="str">
        <f t="shared" si="7"/>
        <v/>
      </c>
      <c r="O260" s="137" t="str">
        <f t="shared" si="8"/>
        <v/>
      </c>
      <c r="P260" s="207" t="str">
        <f>IF(B260&lt;&gt;"",IF(B$5="LECTURE",'Exam (LECTURE ONLY)'!Y262,IF(B$5="PRACTICUM",OUTPUT!Z262,IF(B$5="RESEARCH",OUTPUT!Z262,IF(B$5="STUDENT FORMATION",OUTPUT!Z262,"")))),"")</f>
        <v/>
      </c>
      <c r="Q260" s="137" t="str">
        <f t="shared" si="9"/>
        <v/>
      </c>
      <c r="R260" s="138" t="str">
        <f t="shared" si="10"/>
        <v/>
      </c>
      <c r="S260" s="214" t="str">
        <f>IF(B260&lt;&gt;"",'Database (LECTURE-RES-PRAC)'!CT257, "")</f>
        <v/>
      </c>
      <c r="T260" s="136" t="str">
        <f t="shared" si="11"/>
        <v/>
      </c>
      <c r="U260" s="214" t="str">
        <f>IF(B260&lt;&gt;"",'Database (LECTURE-RES-PRAC)'!CU257, "")</f>
        <v/>
      </c>
      <c r="V260" s="136" t="str">
        <f t="shared" si="12"/>
        <v/>
      </c>
      <c r="W260" s="137" t="str">
        <f t="shared" si="13"/>
        <v/>
      </c>
      <c r="X260" s="207" t="str">
        <f>IF(B260&lt;&gt;"",IF(B$5="LECTURE",'Exam (LECTURE ONLY)'!AJ262,IF(B$5="PRACTICUM",OUTPUT!AJ262,IF(B$5="RESEARCH",OUTPUT!AJ262,IF(B$5="STUDENT FORMATION",OUTPUT!AJ262,"")))),"")</f>
        <v/>
      </c>
      <c r="Y260" s="137" t="str">
        <f t="shared" si="14"/>
        <v/>
      </c>
      <c r="Z260" s="139" t="str">
        <f t="shared" si="15"/>
        <v/>
      </c>
      <c r="AA260" s="140" t="str">
        <f t="shared" si="16"/>
        <v/>
      </c>
      <c r="AB260" s="213" t="str">
        <f t="shared" si="17"/>
        <v/>
      </c>
    </row>
    <row r="261" spans="1:28" ht="15.75" customHeight="1">
      <c r="A261" s="118" t="str">
        <f>IF(ISBLANK('Database (LECTURE-RES-PRAC)'!A258),"",'Database (LECTURE-RES-PRAC)'!A258)</f>
        <v/>
      </c>
      <c r="B261" s="119" t="str">
        <f>IF(ISBLANK('Database (LECTURE-RES-PRAC)'!B258),"",'Database (LECTURE-RES-PRAC)'!B258)</f>
        <v/>
      </c>
      <c r="C261" s="134" t="str">
        <f>IF(B261&lt;&gt;"",'Database (LECTURE-RES-PRAC)'!AH258, "")</f>
        <v/>
      </c>
      <c r="D261" s="135" t="str">
        <f t="shared" si="1"/>
        <v/>
      </c>
      <c r="E261" s="134" t="str">
        <f>IF(B261&lt;&gt;"",'Database (LECTURE-RES-PRAC)'!AI258,"")</f>
        <v/>
      </c>
      <c r="F261" s="136" t="str">
        <f t="shared" si="2"/>
        <v/>
      </c>
      <c r="G261" s="137" t="str">
        <f t="shared" si="3"/>
        <v/>
      </c>
      <c r="H261" s="207" t="str">
        <f>IF(B261&lt;&gt;"",IF(B$5="LECTURE",'Exam (LECTURE ONLY)'!N263,IF(B$5="PRACTICUM",OUTPUT!N263,IF(B$5="RESEARCH",OUTPUT!N263,IF(B$5="STUDENT FORMATION",OUTPUT!N263,"")))),"")</f>
        <v/>
      </c>
      <c r="I261" s="137" t="str">
        <f t="shared" si="4"/>
        <v/>
      </c>
      <c r="J261" s="138" t="str">
        <f t="shared" si="5"/>
        <v/>
      </c>
      <c r="K261" s="214" t="str">
        <f>IF(B261&lt;&gt;"",'Database (LECTURE-RES-PRAC)'!BN258, "")</f>
        <v/>
      </c>
      <c r="L261" s="136" t="str">
        <f t="shared" si="6"/>
        <v/>
      </c>
      <c r="M261" s="214" t="str">
        <f>IF(B261&lt;&gt;"",'Database (LECTURE-RES-PRAC)'!BO258, "")</f>
        <v/>
      </c>
      <c r="N261" s="136" t="str">
        <f t="shared" si="7"/>
        <v/>
      </c>
      <c r="O261" s="137" t="str">
        <f t="shared" si="8"/>
        <v/>
      </c>
      <c r="P261" s="207" t="str">
        <f>IF(B261&lt;&gt;"",IF(B$5="LECTURE",'Exam (LECTURE ONLY)'!Y263,IF(B$5="PRACTICUM",OUTPUT!Z263,IF(B$5="RESEARCH",OUTPUT!Z263,IF(B$5="STUDENT FORMATION",OUTPUT!Z263,"")))),"")</f>
        <v/>
      </c>
      <c r="Q261" s="137" t="str">
        <f t="shared" si="9"/>
        <v/>
      </c>
      <c r="R261" s="138" t="str">
        <f t="shared" si="10"/>
        <v/>
      </c>
      <c r="S261" s="214" t="str">
        <f>IF(B261&lt;&gt;"",'Database (LECTURE-RES-PRAC)'!CT258, "")</f>
        <v/>
      </c>
      <c r="T261" s="136" t="str">
        <f t="shared" si="11"/>
        <v/>
      </c>
      <c r="U261" s="214" t="str">
        <f>IF(B261&lt;&gt;"",'Database (LECTURE-RES-PRAC)'!CU258, "")</f>
        <v/>
      </c>
      <c r="V261" s="136" t="str">
        <f t="shared" si="12"/>
        <v/>
      </c>
      <c r="W261" s="137" t="str">
        <f t="shared" si="13"/>
        <v/>
      </c>
      <c r="X261" s="207" t="str">
        <f>IF(B261&lt;&gt;"",IF(B$5="LECTURE",'Exam (LECTURE ONLY)'!AJ263,IF(B$5="PRACTICUM",OUTPUT!AJ263,IF(B$5="RESEARCH",OUTPUT!AJ263,IF(B$5="STUDENT FORMATION",OUTPUT!AJ263,"")))),"")</f>
        <v/>
      </c>
      <c r="Y261" s="137" t="str">
        <f t="shared" si="14"/>
        <v/>
      </c>
      <c r="Z261" s="139" t="str">
        <f t="shared" si="15"/>
        <v/>
      </c>
      <c r="AA261" s="140" t="str">
        <f t="shared" si="16"/>
        <v/>
      </c>
      <c r="AB261" s="213" t="str">
        <f t="shared" si="17"/>
        <v/>
      </c>
    </row>
    <row r="262" spans="1:28" ht="15.75" customHeight="1">
      <c r="A262" s="212" t="str">
        <f>IF(ISBLANK('Database (LECTURE-RES-PRAC)'!A259),"",'Database (LECTURE-RES-PRAC)'!A259)</f>
        <v/>
      </c>
      <c r="B262" s="213" t="str">
        <f>IF(ISBLANK('Database (LECTURE-RES-PRAC)'!B259),"",'Database (LECTURE-RES-PRAC)'!B259)</f>
        <v/>
      </c>
      <c r="C262" s="134" t="str">
        <f>IF(B262&lt;&gt;"",'Database (LECTURE-RES-PRAC)'!AH259, "")</f>
        <v/>
      </c>
      <c r="D262" s="135" t="str">
        <f t="shared" si="1"/>
        <v/>
      </c>
      <c r="E262" s="134" t="str">
        <f>IF(B262&lt;&gt;"",'Database (LECTURE-RES-PRAC)'!AI259,"")</f>
        <v/>
      </c>
      <c r="F262" s="136" t="str">
        <f t="shared" si="2"/>
        <v/>
      </c>
      <c r="G262" s="137" t="str">
        <f t="shared" si="3"/>
        <v/>
      </c>
      <c r="H262" s="207" t="str">
        <f>IF(B262&lt;&gt;"",IF(B$5="LECTURE",'Exam (LECTURE ONLY)'!N264,IF(B$5="PRACTICUM",OUTPUT!N264,IF(B$5="RESEARCH",OUTPUT!N264,IF(B$5="STUDENT FORMATION",OUTPUT!N264,"")))),"")</f>
        <v/>
      </c>
      <c r="I262" s="137" t="str">
        <f t="shared" si="4"/>
        <v/>
      </c>
      <c r="J262" s="138" t="str">
        <f t="shared" si="5"/>
        <v/>
      </c>
      <c r="K262" s="214" t="str">
        <f>IF(B262&lt;&gt;"",'Database (LECTURE-RES-PRAC)'!BN259, "")</f>
        <v/>
      </c>
      <c r="L262" s="136" t="str">
        <f t="shared" si="6"/>
        <v/>
      </c>
      <c r="M262" s="214" t="str">
        <f>IF(B262&lt;&gt;"",'Database (LECTURE-RES-PRAC)'!BO259, "")</f>
        <v/>
      </c>
      <c r="N262" s="136" t="str">
        <f t="shared" si="7"/>
        <v/>
      </c>
      <c r="O262" s="137" t="str">
        <f t="shared" si="8"/>
        <v/>
      </c>
      <c r="P262" s="207" t="str">
        <f>IF(B262&lt;&gt;"",IF(B$5="LECTURE",'Exam (LECTURE ONLY)'!Y264,IF(B$5="PRACTICUM",OUTPUT!Z264,IF(B$5="RESEARCH",OUTPUT!Z264,IF(B$5="STUDENT FORMATION",OUTPUT!Z264,"")))),"")</f>
        <v/>
      </c>
      <c r="Q262" s="137" t="str">
        <f t="shared" si="9"/>
        <v/>
      </c>
      <c r="R262" s="138" t="str">
        <f t="shared" si="10"/>
        <v/>
      </c>
      <c r="S262" s="214" t="str">
        <f>IF(B262&lt;&gt;"",'Database (LECTURE-RES-PRAC)'!CT259, "")</f>
        <v/>
      </c>
      <c r="T262" s="136" t="str">
        <f t="shared" si="11"/>
        <v/>
      </c>
      <c r="U262" s="214" t="str">
        <f>IF(B262&lt;&gt;"",'Database (LECTURE-RES-PRAC)'!CU259, "")</f>
        <v/>
      </c>
      <c r="V262" s="136" t="str">
        <f t="shared" si="12"/>
        <v/>
      </c>
      <c r="W262" s="137" t="str">
        <f t="shared" si="13"/>
        <v/>
      </c>
      <c r="X262" s="207" t="str">
        <f>IF(B262&lt;&gt;"",IF(B$5="LECTURE",'Exam (LECTURE ONLY)'!AJ264,IF(B$5="PRACTICUM",OUTPUT!AJ264,IF(B$5="RESEARCH",OUTPUT!AJ264,IF(B$5="STUDENT FORMATION",OUTPUT!AJ264,"")))),"")</f>
        <v/>
      </c>
      <c r="Y262" s="137" t="str">
        <f t="shared" si="14"/>
        <v/>
      </c>
      <c r="Z262" s="139" t="str">
        <f t="shared" si="15"/>
        <v/>
      </c>
      <c r="AA262" s="140" t="str">
        <f t="shared" si="16"/>
        <v/>
      </c>
      <c r="AB262" s="213" t="str">
        <f t="shared" si="17"/>
        <v/>
      </c>
    </row>
    <row r="263" spans="1:28" ht="15.75" customHeight="1">
      <c r="A263" s="118" t="str">
        <f>IF(ISBLANK('Database (LECTURE-RES-PRAC)'!A260),"",'Database (LECTURE-RES-PRAC)'!A260)</f>
        <v/>
      </c>
      <c r="B263" s="119" t="str">
        <f>IF(ISBLANK('Database (LECTURE-RES-PRAC)'!B260),"",'Database (LECTURE-RES-PRAC)'!B260)</f>
        <v/>
      </c>
      <c r="C263" s="134" t="str">
        <f>IF(B263&lt;&gt;"",'Database (LECTURE-RES-PRAC)'!AH260, "")</f>
        <v/>
      </c>
      <c r="D263" s="135" t="str">
        <f t="shared" si="1"/>
        <v/>
      </c>
      <c r="E263" s="134" t="str">
        <f>IF(B263&lt;&gt;"",'Database (LECTURE-RES-PRAC)'!AI260,"")</f>
        <v/>
      </c>
      <c r="F263" s="136" t="str">
        <f t="shared" si="2"/>
        <v/>
      </c>
      <c r="G263" s="137" t="str">
        <f t="shared" si="3"/>
        <v/>
      </c>
      <c r="H263" s="207" t="str">
        <f>IF(B263&lt;&gt;"",IF(B$5="LECTURE",'Exam (LECTURE ONLY)'!N265,IF(B$5="PRACTICUM",OUTPUT!N265,IF(B$5="RESEARCH",OUTPUT!N265,IF(B$5="STUDENT FORMATION",OUTPUT!N265,"")))),"")</f>
        <v/>
      </c>
      <c r="I263" s="137" t="str">
        <f t="shared" si="4"/>
        <v/>
      </c>
      <c r="J263" s="138" t="str">
        <f t="shared" si="5"/>
        <v/>
      </c>
      <c r="K263" s="214" t="str">
        <f>IF(B263&lt;&gt;"",'Database (LECTURE-RES-PRAC)'!BN260, "")</f>
        <v/>
      </c>
      <c r="L263" s="136" t="str">
        <f t="shared" si="6"/>
        <v/>
      </c>
      <c r="M263" s="214" t="str">
        <f>IF(B263&lt;&gt;"",'Database (LECTURE-RES-PRAC)'!BO260, "")</f>
        <v/>
      </c>
      <c r="N263" s="136" t="str">
        <f t="shared" si="7"/>
        <v/>
      </c>
      <c r="O263" s="137" t="str">
        <f t="shared" si="8"/>
        <v/>
      </c>
      <c r="P263" s="207" t="str">
        <f>IF(B263&lt;&gt;"",IF(B$5="LECTURE",'Exam (LECTURE ONLY)'!Y265,IF(B$5="PRACTICUM",OUTPUT!Z265,IF(B$5="RESEARCH",OUTPUT!Z265,IF(B$5="STUDENT FORMATION",OUTPUT!Z265,"")))),"")</f>
        <v/>
      </c>
      <c r="Q263" s="137" t="str">
        <f t="shared" si="9"/>
        <v/>
      </c>
      <c r="R263" s="138" t="str">
        <f t="shared" si="10"/>
        <v/>
      </c>
      <c r="S263" s="214" t="str">
        <f>IF(B263&lt;&gt;"",'Database (LECTURE-RES-PRAC)'!CT260, "")</f>
        <v/>
      </c>
      <c r="T263" s="136" t="str">
        <f t="shared" si="11"/>
        <v/>
      </c>
      <c r="U263" s="214" t="str">
        <f>IF(B263&lt;&gt;"",'Database (LECTURE-RES-PRAC)'!CU260, "")</f>
        <v/>
      </c>
      <c r="V263" s="136" t="str">
        <f t="shared" si="12"/>
        <v/>
      </c>
      <c r="W263" s="137" t="str">
        <f t="shared" si="13"/>
        <v/>
      </c>
      <c r="X263" s="207" t="str">
        <f>IF(B263&lt;&gt;"",IF(B$5="LECTURE",'Exam (LECTURE ONLY)'!AJ265,IF(B$5="PRACTICUM",OUTPUT!AJ265,IF(B$5="RESEARCH",OUTPUT!AJ265,IF(B$5="STUDENT FORMATION",OUTPUT!AJ265,"")))),"")</f>
        <v/>
      </c>
      <c r="Y263" s="137" t="str">
        <f t="shared" si="14"/>
        <v/>
      </c>
      <c r="Z263" s="139" t="str">
        <f t="shared" si="15"/>
        <v/>
      </c>
      <c r="AA263" s="140" t="str">
        <f t="shared" si="16"/>
        <v/>
      </c>
      <c r="AB263" s="213" t="str">
        <f t="shared" si="17"/>
        <v/>
      </c>
    </row>
    <row r="264" spans="1:28" ht="15.75" customHeight="1">
      <c r="A264" s="212" t="str">
        <f>IF(ISBLANK('Database (LECTURE-RES-PRAC)'!A261),"",'Database (LECTURE-RES-PRAC)'!A261)</f>
        <v/>
      </c>
      <c r="B264" s="213" t="str">
        <f>IF(ISBLANK('Database (LECTURE-RES-PRAC)'!B261),"",'Database (LECTURE-RES-PRAC)'!B261)</f>
        <v/>
      </c>
      <c r="C264" s="134" t="str">
        <f>IF(B264&lt;&gt;"",'Database (LECTURE-RES-PRAC)'!AH261, "")</f>
        <v/>
      </c>
      <c r="D264" s="135" t="str">
        <f t="shared" si="1"/>
        <v/>
      </c>
      <c r="E264" s="134" t="str">
        <f>IF(B264&lt;&gt;"",'Database (LECTURE-RES-PRAC)'!AI261,"")</f>
        <v/>
      </c>
      <c r="F264" s="136" t="str">
        <f t="shared" si="2"/>
        <v/>
      </c>
      <c r="G264" s="137" t="str">
        <f t="shared" si="3"/>
        <v/>
      </c>
      <c r="H264" s="207" t="str">
        <f>IF(B264&lt;&gt;"",IF(B$5="LECTURE",'Exam (LECTURE ONLY)'!N266,IF(B$5="PRACTICUM",OUTPUT!N266,IF(B$5="RESEARCH",OUTPUT!N266,IF(B$5="STUDENT FORMATION",OUTPUT!N266,"")))),"")</f>
        <v/>
      </c>
      <c r="I264" s="137" t="str">
        <f t="shared" si="4"/>
        <v/>
      </c>
      <c r="J264" s="138" t="str">
        <f t="shared" si="5"/>
        <v/>
      </c>
      <c r="K264" s="214" t="str">
        <f>IF(B264&lt;&gt;"",'Database (LECTURE-RES-PRAC)'!BN261, "")</f>
        <v/>
      </c>
      <c r="L264" s="136" t="str">
        <f t="shared" si="6"/>
        <v/>
      </c>
      <c r="M264" s="214" t="str">
        <f>IF(B264&lt;&gt;"",'Database (LECTURE-RES-PRAC)'!BO261, "")</f>
        <v/>
      </c>
      <c r="N264" s="136" t="str">
        <f t="shared" si="7"/>
        <v/>
      </c>
      <c r="O264" s="137" t="str">
        <f t="shared" si="8"/>
        <v/>
      </c>
      <c r="P264" s="207" t="str">
        <f>IF(B264&lt;&gt;"",IF(B$5="LECTURE",'Exam (LECTURE ONLY)'!Y266,IF(B$5="PRACTICUM",OUTPUT!Z266,IF(B$5="RESEARCH",OUTPUT!Z266,IF(B$5="STUDENT FORMATION",OUTPUT!Z266,"")))),"")</f>
        <v/>
      </c>
      <c r="Q264" s="137" t="str">
        <f t="shared" si="9"/>
        <v/>
      </c>
      <c r="R264" s="138" t="str">
        <f t="shared" si="10"/>
        <v/>
      </c>
      <c r="S264" s="214" t="str">
        <f>IF(B264&lt;&gt;"",'Database (LECTURE-RES-PRAC)'!CT261, "")</f>
        <v/>
      </c>
      <c r="T264" s="136" t="str">
        <f t="shared" si="11"/>
        <v/>
      </c>
      <c r="U264" s="214" t="str">
        <f>IF(B264&lt;&gt;"",'Database (LECTURE-RES-PRAC)'!CU261, "")</f>
        <v/>
      </c>
      <c r="V264" s="136" t="str">
        <f t="shared" si="12"/>
        <v/>
      </c>
      <c r="W264" s="137" t="str">
        <f t="shared" si="13"/>
        <v/>
      </c>
      <c r="X264" s="207" t="str">
        <f>IF(B264&lt;&gt;"",IF(B$5="LECTURE",'Exam (LECTURE ONLY)'!AJ266,IF(B$5="PRACTICUM",OUTPUT!AJ266,IF(B$5="RESEARCH",OUTPUT!AJ266,IF(B$5="STUDENT FORMATION",OUTPUT!AJ266,"")))),"")</f>
        <v/>
      </c>
      <c r="Y264" s="137" t="str">
        <f t="shared" si="14"/>
        <v/>
      </c>
      <c r="Z264" s="139" t="str">
        <f t="shared" si="15"/>
        <v/>
      </c>
      <c r="AA264" s="140" t="str">
        <f t="shared" si="16"/>
        <v/>
      </c>
      <c r="AB264" s="213" t="str">
        <f t="shared" si="17"/>
        <v/>
      </c>
    </row>
    <row r="265" spans="1:28" ht="15.75" customHeight="1">
      <c r="A265" s="118" t="str">
        <f>IF(ISBLANK('Database (LECTURE-RES-PRAC)'!A262),"",'Database (LECTURE-RES-PRAC)'!A262)</f>
        <v/>
      </c>
      <c r="B265" s="119" t="str">
        <f>IF(ISBLANK('Database (LECTURE-RES-PRAC)'!B262),"",'Database (LECTURE-RES-PRAC)'!B262)</f>
        <v/>
      </c>
      <c r="C265" s="134" t="str">
        <f>IF(B265&lt;&gt;"",'Database (LECTURE-RES-PRAC)'!AH262, "")</f>
        <v/>
      </c>
      <c r="D265" s="135" t="str">
        <f t="shared" si="1"/>
        <v/>
      </c>
      <c r="E265" s="134" t="str">
        <f>IF(B265&lt;&gt;"",'Database (LECTURE-RES-PRAC)'!AI262,"")</f>
        <v/>
      </c>
      <c r="F265" s="136" t="str">
        <f t="shared" si="2"/>
        <v/>
      </c>
      <c r="G265" s="137" t="str">
        <f t="shared" si="3"/>
        <v/>
      </c>
      <c r="H265" s="207" t="str">
        <f>IF(B265&lt;&gt;"",IF(B$5="LECTURE",'Exam (LECTURE ONLY)'!N267,IF(B$5="PRACTICUM",OUTPUT!N267,IF(B$5="RESEARCH",OUTPUT!N267,IF(B$5="STUDENT FORMATION",OUTPUT!N267,"")))),"")</f>
        <v/>
      </c>
      <c r="I265" s="137" t="str">
        <f t="shared" si="4"/>
        <v/>
      </c>
      <c r="J265" s="138" t="str">
        <f t="shared" si="5"/>
        <v/>
      </c>
      <c r="K265" s="214" t="str">
        <f>IF(B265&lt;&gt;"",'Database (LECTURE-RES-PRAC)'!BN262, "")</f>
        <v/>
      </c>
      <c r="L265" s="136" t="str">
        <f t="shared" si="6"/>
        <v/>
      </c>
      <c r="M265" s="214" t="str">
        <f>IF(B265&lt;&gt;"",'Database (LECTURE-RES-PRAC)'!BO262, "")</f>
        <v/>
      </c>
      <c r="N265" s="136" t="str">
        <f t="shared" si="7"/>
        <v/>
      </c>
      <c r="O265" s="137" t="str">
        <f t="shared" si="8"/>
        <v/>
      </c>
      <c r="P265" s="207" t="str">
        <f>IF(B265&lt;&gt;"",IF(B$5="LECTURE",'Exam (LECTURE ONLY)'!Y267,IF(B$5="PRACTICUM",OUTPUT!Z267,IF(B$5="RESEARCH",OUTPUT!Z267,IF(B$5="STUDENT FORMATION",OUTPUT!Z267,"")))),"")</f>
        <v/>
      </c>
      <c r="Q265" s="137" t="str">
        <f t="shared" si="9"/>
        <v/>
      </c>
      <c r="R265" s="138" t="str">
        <f t="shared" si="10"/>
        <v/>
      </c>
      <c r="S265" s="214" t="str">
        <f>IF(B265&lt;&gt;"",'Database (LECTURE-RES-PRAC)'!CT262, "")</f>
        <v/>
      </c>
      <c r="T265" s="136" t="str">
        <f t="shared" si="11"/>
        <v/>
      </c>
      <c r="U265" s="214" t="str">
        <f>IF(B265&lt;&gt;"",'Database (LECTURE-RES-PRAC)'!CU262, "")</f>
        <v/>
      </c>
      <c r="V265" s="136" t="str">
        <f t="shared" si="12"/>
        <v/>
      </c>
      <c r="W265" s="137" t="str">
        <f t="shared" si="13"/>
        <v/>
      </c>
      <c r="X265" s="207" t="str">
        <f>IF(B265&lt;&gt;"",IF(B$5="LECTURE",'Exam (LECTURE ONLY)'!AJ267,IF(B$5="PRACTICUM",OUTPUT!AJ267,IF(B$5="RESEARCH",OUTPUT!AJ267,IF(B$5="STUDENT FORMATION",OUTPUT!AJ267,"")))),"")</f>
        <v/>
      </c>
      <c r="Y265" s="137" t="str">
        <f t="shared" si="14"/>
        <v/>
      </c>
      <c r="Z265" s="139" t="str">
        <f t="shared" si="15"/>
        <v/>
      </c>
      <c r="AA265" s="140" t="str">
        <f t="shared" si="16"/>
        <v/>
      </c>
      <c r="AB265" s="213" t="str">
        <f t="shared" si="17"/>
        <v/>
      </c>
    </row>
    <row r="266" spans="1:28" ht="15.75" customHeight="1">
      <c r="A266" s="212" t="str">
        <f>IF(ISBLANK('Database (LECTURE-RES-PRAC)'!A263),"",'Database (LECTURE-RES-PRAC)'!A263)</f>
        <v/>
      </c>
      <c r="B266" s="213" t="str">
        <f>IF(ISBLANK('Database (LECTURE-RES-PRAC)'!B263),"",'Database (LECTURE-RES-PRAC)'!B263)</f>
        <v/>
      </c>
      <c r="C266" s="134" t="str">
        <f>IF(B266&lt;&gt;"",'Database (LECTURE-RES-PRAC)'!AH263, "")</f>
        <v/>
      </c>
      <c r="D266" s="135" t="str">
        <f t="shared" si="1"/>
        <v/>
      </c>
      <c r="E266" s="134" t="str">
        <f>IF(B266&lt;&gt;"",'Database (LECTURE-RES-PRAC)'!AI263,"")</f>
        <v/>
      </c>
      <c r="F266" s="136" t="str">
        <f t="shared" si="2"/>
        <v/>
      </c>
      <c r="G266" s="137" t="str">
        <f t="shared" si="3"/>
        <v/>
      </c>
      <c r="H266" s="207" t="str">
        <f>IF(B266&lt;&gt;"",IF(B$5="LECTURE",'Exam (LECTURE ONLY)'!N268,IF(B$5="PRACTICUM",OUTPUT!N268,IF(B$5="RESEARCH",OUTPUT!N268,IF(B$5="STUDENT FORMATION",OUTPUT!N268,"")))),"")</f>
        <v/>
      </c>
      <c r="I266" s="137" t="str">
        <f t="shared" si="4"/>
        <v/>
      </c>
      <c r="J266" s="138" t="str">
        <f t="shared" si="5"/>
        <v/>
      </c>
      <c r="K266" s="214" t="str">
        <f>IF(B266&lt;&gt;"",'Database (LECTURE-RES-PRAC)'!BN263, "")</f>
        <v/>
      </c>
      <c r="L266" s="136" t="str">
        <f t="shared" si="6"/>
        <v/>
      </c>
      <c r="M266" s="214" t="str">
        <f>IF(B266&lt;&gt;"",'Database (LECTURE-RES-PRAC)'!BO263, "")</f>
        <v/>
      </c>
      <c r="N266" s="136" t="str">
        <f t="shared" si="7"/>
        <v/>
      </c>
      <c r="O266" s="137" t="str">
        <f t="shared" si="8"/>
        <v/>
      </c>
      <c r="P266" s="207" t="str">
        <f>IF(B266&lt;&gt;"",IF(B$5="LECTURE",'Exam (LECTURE ONLY)'!Y268,IF(B$5="PRACTICUM",OUTPUT!Z268,IF(B$5="RESEARCH",OUTPUT!Z268,IF(B$5="STUDENT FORMATION",OUTPUT!Z268,"")))),"")</f>
        <v/>
      </c>
      <c r="Q266" s="137" t="str">
        <f t="shared" si="9"/>
        <v/>
      </c>
      <c r="R266" s="138" t="str">
        <f t="shared" si="10"/>
        <v/>
      </c>
      <c r="S266" s="214" t="str">
        <f>IF(B266&lt;&gt;"",'Database (LECTURE-RES-PRAC)'!CT263, "")</f>
        <v/>
      </c>
      <c r="T266" s="136" t="str">
        <f t="shared" si="11"/>
        <v/>
      </c>
      <c r="U266" s="214" t="str">
        <f>IF(B266&lt;&gt;"",'Database (LECTURE-RES-PRAC)'!CU263, "")</f>
        <v/>
      </c>
      <c r="V266" s="136" t="str">
        <f t="shared" si="12"/>
        <v/>
      </c>
      <c r="W266" s="137" t="str">
        <f t="shared" si="13"/>
        <v/>
      </c>
      <c r="X266" s="207" t="str">
        <f>IF(B266&lt;&gt;"",IF(B$5="LECTURE",'Exam (LECTURE ONLY)'!AJ268,IF(B$5="PRACTICUM",OUTPUT!AJ268,IF(B$5="RESEARCH",OUTPUT!AJ268,IF(B$5="STUDENT FORMATION",OUTPUT!AJ268,"")))),"")</f>
        <v/>
      </c>
      <c r="Y266" s="137" t="str">
        <f t="shared" si="14"/>
        <v/>
      </c>
      <c r="Z266" s="139" t="str">
        <f t="shared" si="15"/>
        <v/>
      </c>
      <c r="AA266" s="140" t="str">
        <f t="shared" si="16"/>
        <v/>
      </c>
      <c r="AB266" s="213" t="str">
        <f t="shared" si="17"/>
        <v/>
      </c>
    </row>
    <row r="267" spans="1:28" ht="15.75" customHeight="1">
      <c r="A267" s="118" t="str">
        <f>IF(ISBLANK('Database (LECTURE-RES-PRAC)'!A264),"",'Database (LECTURE-RES-PRAC)'!A264)</f>
        <v/>
      </c>
      <c r="B267" s="119" t="str">
        <f>IF(ISBLANK('Database (LECTURE-RES-PRAC)'!B264),"",'Database (LECTURE-RES-PRAC)'!B264)</f>
        <v/>
      </c>
      <c r="C267" s="134" t="str">
        <f>IF(B267&lt;&gt;"",'Database (LECTURE-RES-PRAC)'!AH264, "")</f>
        <v/>
      </c>
      <c r="D267" s="135" t="str">
        <f t="shared" si="1"/>
        <v/>
      </c>
      <c r="E267" s="134" t="str">
        <f>IF(B267&lt;&gt;"",'Database (LECTURE-RES-PRAC)'!AI264,"")</f>
        <v/>
      </c>
      <c r="F267" s="136" t="str">
        <f t="shared" si="2"/>
        <v/>
      </c>
      <c r="G267" s="137" t="str">
        <f t="shared" si="3"/>
        <v/>
      </c>
      <c r="H267" s="207" t="str">
        <f>IF(B267&lt;&gt;"",IF(B$5="LECTURE",'Exam (LECTURE ONLY)'!N269,IF(B$5="PRACTICUM",OUTPUT!N269,IF(B$5="RESEARCH",OUTPUT!N269,IF(B$5="STUDENT FORMATION",OUTPUT!N269,"")))),"")</f>
        <v/>
      </c>
      <c r="I267" s="137" t="str">
        <f t="shared" si="4"/>
        <v/>
      </c>
      <c r="J267" s="138" t="str">
        <f t="shared" si="5"/>
        <v/>
      </c>
      <c r="K267" s="214" t="str">
        <f>IF(B267&lt;&gt;"",'Database (LECTURE-RES-PRAC)'!BN264, "")</f>
        <v/>
      </c>
      <c r="L267" s="136" t="str">
        <f t="shared" si="6"/>
        <v/>
      </c>
      <c r="M267" s="214" t="str">
        <f>IF(B267&lt;&gt;"",'Database (LECTURE-RES-PRAC)'!BO264, "")</f>
        <v/>
      </c>
      <c r="N267" s="136" t="str">
        <f t="shared" si="7"/>
        <v/>
      </c>
      <c r="O267" s="137" t="str">
        <f t="shared" si="8"/>
        <v/>
      </c>
      <c r="P267" s="207" t="str">
        <f>IF(B267&lt;&gt;"",IF(B$5="LECTURE",'Exam (LECTURE ONLY)'!Y269,IF(B$5="PRACTICUM",OUTPUT!Z269,IF(B$5="RESEARCH",OUTPUT!Z269,IF(B$5="STUDENT FORMATION",OUTPUT!Z269,"")))),"")</f>
        <v/>
      </c>
      <c r="Q267" s="137" t="str">
        <f t="shared" si="9"/>
        <v/>
      </c>
      <c r="R267" s="138" t="str">
        <f t="shared" si="10"/>
        <v/>
      </c>
      <c r="S267" s="214" t="str">
        <f>IF(B267&lt;&gt;"",'Database (LECTURE-RES-PRAC)'!CT264, "")</f>
        <v/>
      </c>
      <c r="T267" s="136" t="str">
        <f t="shared" si="11"/>
        <v/>
      </c>
      <c r="U267" s="214" t="str">
        <f>IF(B267&lt;&gt;"",'Database (LECTURE-RES-PRAC)'!CU264, "")</f>
        <v/>
      </c>
      <c r="V267" s="136" t="str">
        <f t="shared" si="12"/>
        <v/>
      </c>
      <c r="W267" s="137" t="str">
        <f t="shared" si="13"/>
        <v/>
      </c>
      <c r="X267" s="207" t="str">
        <f>IF(B267&lt;&gt;"",IF(B$5="LECTURE",'Exam (LECTURE ONLY)'!AJ269,IF(B$5="PRACTICUM",OUTPUT!AJ269,IF(B$5="RESEARCH",OUTPUT!AJ269,IF(B$5="STUDENT FORMATION",OUTPUT!AJ269,"")))),"")</f>
        <v/>
      </c>
      <c r="Y267" s="137" t="str">
        <f t="shared" si="14"/>
        <v/>
      </c>
      <c r="Z267" s="139" t="str">
        <f t="shared" si="15"/>
        <v/>
      </c>
      <c r="AA267" s="140" t="str">
        <f t="shared" si="16"/>
        <v/>
      </c>
      <c r="AB267" s="213" t="str">
        <f t="shared" si="17"/>
        <v/>
      </c>
    </row>
    <row r="268" spans="1:28" ht="15.75" customHeight="1">
      <c r="A268" s="212" t="str">
        <f>IF(ISBLANK('Database (LECTURE-RES-PRAC)'!A265),"",'Database (LECTURE-RES-PRAC)'!A265)</f>
        <v/>
      </c>
      <c r="B268" s="213" t="str">
        <f>IF(ISBLANK('Database (LECTURE-RES-PRAC)'!B265),"",'Database (LECTURE-RES-PRAC)'!B265)</f>
        <v/>
      </c>
      <c r="C268" s="134" t="str">
        <f>IF(B268&lt;&gt;"",'Database (LECTURE-RES-PRAC)'!AH265, "")</f>
        <v/>
      </c>
      <c r="D268" s="135" t="str">
        <f t="shared" si="1"/>
        <v/>
      </c>
      <c r="E268" s="134" t="str">
        <f>IF(B268&lt;&gt;"",'Database (LECTURE-RES-PRAC)'!AI265,"")</f>
        <v/>
      </c>
      <c r="F268" s="136" t="str">
        <f t="shared" si="2"/>
        <v/>
      </c>
      <c r="G268" s="137" t="str">
        <f t="shared" si="3"/>
        <v/>
      </c>
      <c r="H268" s="207" t="str">
        <f>IF(B268&lt;&gt;"",IF(B$5="LECTURE",'Exam (LECTURE ONLY)'!N270,IF(B$5="PRACTICUM",OUTPUT!N270,IF(B$5="RESEARCH",OUTPUT!N270,IF(B$5="STUDENT FORMATION",OUTPUT!N270,"")))),"")</f>
        <v/>
      </c>
      <c r="I268" s="137" t="str">
        <f t="shared" si="4"/>
        <v/>
      </c>
      <c r="J268" s="138" t="str">
        <f t="shared" si="5"/>
        <v/>
      </c>
      <c r="K268" s="214" t="str">
        <f>IF(B268&lt;&gt;"",'Database (LECTURE-RES-PRAC)'!BN265, "")</f>
        <v/>
      </c>
      <c r="L268" s="136" t="str">
        <f t="shared" si="6"/>
        <v/>
      </c>
      <c r="M268" s="214" t="str">
        <f>IF(B268&lt;&gt;"",'Database (LECTURE-RES-PRAC)'!BO265, "")</f>
        <v/>
      </c>
      <c r="N268" s="136" t="str">
        <f t="shared" si="7"/>
        <v/>
      </c>
      <c r="O268" s="137" t="str">
        <f t="shared" si="8"/>
        <v/>
      </c>
      <c r="P268" s="207" t="str">
        <f>IF(B268&lt;&gt;"",IF(B$5="LECTURE",'Exam (LECTURE ONLY)'!Y270,IF(B$5="PRACTICUM",OUTPUT!Z270,IF(B$5="RESEARCH",OUTPUT!Z270,IF(B$5="STUDENT FORMATION",OUTPUT!Z270,"")))),"")</f>
        <v/>
      </c>
      <c r="Q268" s="137" t="str">
        <f t="shared" si="9"/>
        <v/>
      </c>
      <c r="R268" s="138" t="str">
        <f t="shared" si="10"/>
        <v/>
      </c>
      <c r="S268" s="214" t="str">
        <f>IF(B268&lt;&gt;"",'Database (LECTURE-RES-PRAC)'!CT265, "")</f>
        <v/>
      </c>
      <c r="T268" s="136" t="str">
        <f t="shared" si="11"/>
        <v/>
      </c>
      <c r="U268" s="214" t="str">
        <f>IF(B268&lt;&gt;"",'Database (LECTURE-RES-PRAC)'!CU265, "")</f>
        <v/>
      </c>
      <c r="V268" s="136" t="str">
        <f t="shared" si="12"/>
        <v/>
      </c>
      <c r="W268" s="137" t="str">
        <f t="shared" si="13"/>
        <v/>
      </c>
      <c r="X268" s="207" t="str">
        <f>IF(B268&lt;&gt;"",IF(B$5="LECTURE",'Exam (LECTURE ONLY)'!AJ270,IF(B$5="PRACTICUM",OUTPUT!AJ270,IF(B$5="RESEARCH",OUTPUT!AJ270,IF(B$5="STUDENT FORMATION",OUTPUT!AJ270,"")))),"")</f>
        <v/>
      </c>
      <c r="Y268" s="137" t="str">
        <f t="shared" si="14"/>
        <v/>
      </c>
      <c r="Z268" s="139" t="str">
        <f t="shared" si="15"/>
        <v/>
      </c>
      <c r="AA268" s="140" t="str">
        <f t="shared" si="16"/>
        <v/>
      </c>
      <c r="AB268" s="213" t="str">
        <f t="shared" si="17"/>
        <v/>
      </c>
    </row>
    <row r="269" spans="1:28" ht="15.75" customHeight="1">
      <c r="A269" s="118" t="str">
        <f>IF(ISBLANK('Database (LECTURE-RES-PRAC)'!A266),"",'Database (LECTURE-RES-PRAC)'!A266)</f>
        <v/>
      </c>
      <c r="B269" s="119" t="str">
        <f>IF(ISBLANK('Database (LECTURE-RES-PRAC)'!B266),"",'Database (LECTURE-RES-PRAC)'!B266)</f>
        <v/>
      </c>
      <c r="C269" s="134" t="str">
        <f>IF(B269&lt;&gt;"",'Database (LECTURE-RES-PRAC)'!AH266, "")</f>
        <v/>
      </c>
      <c r="D269" s="135" t="str">
        <f t="shared" si="1"/>
        <v/>
      </c>
      <c r="E269" s="134" t="str">
        <f>IF(B269&lt;&gt;"",'Database (LECTURE-RES-PRAC)'!AI266,"")</f>
        <v/>
      </c>
      <c r="F269" s="136" t="str">
        <f t="shared" si="2"/>
        <v/>
      </c>
      <c r="G269" s="137" t="str">
        <f t="shared" si="3"/>
        <v/>
      </c>
      <c r="H269" s="207" t="str">
        <f>IF(B269&lt;&gt;"",IF(B$5="LECTURE",'Exam (LECTURE ONLY)'!N271,IF(B$5="PRACTICUM",OUTPUT!N271,IF(B$5="RESEARCH",OUTPUT!N271,IF(B$5="STUDENT FORMATION",OUTPUT!N271,"")))),"")</f>
        <v/>
      </c>
      <c r="I269" s="137" t="str">
        <f t="shared" si="4"/>
        <v/>
      </c>
      <c r="J269" s="138" t="str">
        <f t="shared" si="5"/>
        <v/>
      </c>
      <c r="K269" s="214" t="str">
        <f>IF(B269&lt;&gt;"",'Database (LECTURE-RES-PRAC)'!BN266, "")</f>
        <v/>
      </c>
      <c r="L269" s="136" t="str">
        <f t="shared" si="6"/>
        <v/>
      </c>
      <c r="M269" s="214" t="str">
        <f>IF(B269&lt;&gt;"",'Database (LECTURE-RES-PRAC)'!BO266, "")</f>
        <v/>
      </c>
      <c r="N269" s="136" t="str">
        <f t="shared" si="7"/>
        <v/>
      </c>
      <c r="O269" s="137" t="str">
        <f t="shared" si="8"/>
        <v/>
      </c>
      <c r="P269" s="207" t="str">
        <f>IF(B269&lt;&gt;"",IF(B$5="LECTURE",'Exam (LECTURE ONLY)'!Y271,IF(B$5="PRACTICUM",OUTPUT!Z271,IF(B$5="RESEARCH",OUTPUT!Z271,IF(B$5="STUDENT FORMATION",OUTPUT!Z271,"")))),"")</f>
        <v/>
      </c>
      <c r="Q269" s="137" t="str">
        <f t="shared" si="9"/>
        <v/>
      </c>
      <c r="R269" s="138" t="str">
        <f t="shared" si="10"/>
        <v/>
      </c>
      <c r="S269" s="214" t="str">
        <f>IF(B269&lt;&gt;"",'Database (LECTURE-RES-PRAC)'!CT266, "")</f>
        <v/>
      </c>
      <c r="T269" s="136" t="str">
        <f t="shared" si="11"/>
        <v/>
      </c>
      <c r="U269" s="214" t="str">
        <f>IF(B269&lt;&gt;"",'Database (LECTURE-RES-PRAC)'!CU266, "")</f>
        <v/>
      </c>
      <c r="V269" s="136" t="str">
        <f t="shared" si="12"/>
        <v/>
      </c>
      <c r="W269" s="137" t="str">
        <f t="shared" si="13"/>
        <v/>
      </c>
      <c r="X269" s="207" t="str">
        <f>IF(B269&lt;&gt;"",IF(B$5="LECTURE",'Exam (LECTURE ONLY)'!AJ271,IF(B$5="PRACTICUM",OUTPUT!AJ271,IF(B$5="RESEARCH",OUTPUT!AJ271,IF(B$5="STUDENT FORMATION",OUTPUT!AJ271,"")))),"")</f>
        <v/>
      </c>
      <c r="Y269" s="137" t="str">
        <f t="shared" si="14"/>
        <v/>
      </c>
      <c r="Z269" s="139" t="str">
        <f t="shared" si="15"/>
        <v/>
      </c>
      <c r="AA269" s="140" t="str">
        <f t="shared" si="16"/>
        <v/>
      </c>
      <c r="AB269" s="213" t="str">
        <f t="shared" si="17"/>
        <v/>
      </c>
    </row>
    <row r="270" spans="1:28" ht="15.75" customHeight="1">
      <c r="A270" s="212" t="str">
        <f>IF(ISBLANK('Database (LECTURE-RES-PRAC)'!A267),"",'Database (LECTURE-RES-PRAC)'!A267)</f>
        <v/>
      </c>
      <c r="B270" s="213" t="str">
        <f>IF(ISBLANK('Database (LECTURE-RES-PRAC)'!B267),"",'Database (LECTURE-RES-PRAC)'!B267)</f>
        <v/>
      </c>
      <c r="C270" s="134" t="str">
        <f>IF(B270&lt;&gt;"",'Database (LECTURE-RES-PRAC)'!AH267, "")</f>
        <v/>
      </c>
      <c r="D270" s="135" t="str">
        <f t="shared" si="1"/>
        <v/>
      </c>
      <c r="E270" s="134" t="str">
        <f>IF(B270&lt;&gt;"",'Database (LECTURE-RES-PRAC)'!AI267,"")</f>
        <v/>
      </c>
      <c r="F270" s="136" t="str">
        <f t="shared" si="2"/>
        <v/>
      </c>
      <c r="G270" s="137" t="str">
        <f t="shared" si="3"/>
        <v/>
      </c>
      <c r="H270" s="207" t="str">
        <f>IF(B270&lt;&gt;"",IF(B$5="LECTURE",'Exam (LECTURE ONLY)'!N272,IF(B$5="PRACTICUM",OUTPUT!N272,IF(B$5="RESEARCH",OUTPUT!N272,IF(B$5="STUDENT FORMATION",OUTPUT!N272,"")))),"")</f>
        <v/>
      </c>
      <c r="I270" s="137" t="str">
        <f t="shared" si="4"/>
        <v/>
      </c>
      <c r="J270" s="138" t="str">
        <f t="shared" si="5"/>
        <v/>
      </c>
      <c r="K270" s="214" t="str">
        <f>IF(B270&lt;&gt;"",'Database (LECTURE-RES-PRAC)'!BN267, "")</f>
        <v/>
      </c>
      <c r="L270" s="136" t="str">
        <f t="shared" si="6"/>
        <v/>
      </c>
      <c r="M270" s="214" t="str">
        <f>IF(B270&lt;&gt;"",'Database (LECTURE-RES-PRAC)'!BO267, "")</f>
        <v/>
      </c>
      <c r="N270" s="136" t="str">
        <f t="shared" si="7"/>
        <v/>
      </c>
      <c r="O270" s="137" t="str">
        <f t="shared" si="8"/>
        <v/>
      </c>
      <c r="P270" s="207" t="str">
        <f>IF(B270&lt;&gt;"",IF(B$5="LECTURE",'Exam (LECTURE ONLY)'!Y272,IF(B$5="PRACTICUM",OUTPUT!Z272,IF(B$5="RESEARCH",OUTPUT!Z272,IF(B$5="STUDENT FORMATION",OUTPUT!Z272,"")))),"")</f>
        <v/>
      </c>
      <c r="Q270" s="137" t="str">
        <f t="shared" si="9"/>
        <v/>
      </c>
      <c r="R270" s="138" t="str">
        <f t="shared" si="10"/>
        <v/>
      </c>
      <c r="S270" s="214" t="str">
        <f>IF(B270&lt;&gt;"",'Database (LECTURE-RES-PRAC)'!CT267, "")</f>
        <v/>
      </c>
      <c r="T270" s="136" t="str">
        <f t="shared" si="11"/>
        <v/>
      </c>
      <c r="U270" s="214" t="str">
        <f>IF(B270&lt;&gt;"",'Database (LECTURE-RES-PRAC)'!CU267, "")</f>
        <v/>
      </c>
      <c r="V270" s="136" t="str">
        <f t="shared" si="12"/>
        <v/>
      </c>
      <c r="W270" s="137" t="str">
        <f t="shared" si="13"/>
        <v/>
      </c>
      <c r="X270" s="207" t="str">
        <f>IF(B270&lt;&gt;"",IF(B$5="LECTURE",'Exam (LECTURE ONLY)'!AJ272,IF(B$5="PRACTICUM",OUTPUT!AJ272,IF(B$5="RESEARCH",OUTPUT!AJ272,IF(B$5="STUDENT FORMATION",OUTPUT!AJ272,"")))),"")</f>
        <v/>
      </c>
      <c r="Y270" s="137" t="str">
        <f t="shared" si="14"/>
        <v/>
      </c>
      <c r="Z270" s="139" t="str">
        <f t="shared" si="15"/>
        <v/>
      </c>
      <c r="AA270" s="140" t="str">
        <f t="shared" si="16"/>
        <v/>
      </c>
      <c r="AB270" s="213" t="str">
        <f t="shared" si="17"/>
        <v/>
      </c>
    </row>
    <row r="271" spans="1:28" ht="15.75" customHeight="1">
      <c r="A271" s="118" t="str">
        <f>IF(ISBLANK('Database (LECTURE-RES-PRAC)'!A268),"",'Database (LECTURE-RES-PRAC)'!A268)</f>
        <v/>
      </c>
      <c r="B271" s="119" t="str">
        <f>IF(ISBLANK('Database (LECTURE-RES-PRAC)'!B268),"",'Database (LECTURE-RES-PRAC)'!B268)</f>
        <v/>
      </c>
      <c r="C271" s="134" t="str">
        <f>IF(B271&lt;&gt;"",'Database (LECTURE-RES-PRAC)'!AH268, "")</f>
        <v/>
      </c>
      <c r="D271" s="135" t="str">
        <f t="shared" si="1"/>
        <v/>
      </c>
      <c r="E271" s="134" t="str">
        <f>IF(B271&lt;&gt;"",'Database (LECTURE-RES-PRAC)'!AI268,"")</f>
        <v/>
      </c>
      <c r="F271" s="136" t="str">
        <f t="shared" si="2"/>
        <v/>
      </c>
      <c r="G271" s="137" t="str">
        <f t="shared" si="3"/>
        <v/>
      </c>
      <c r="H271" s="207" t="str">
        <f>IF(B271&lt;&gt;"",IF(B$5="LECTURE",'Exam (LECTURE ONLY)'!N273,IF(B$5="PRACTICUM",OUTPUT!N273,IF(B$5="RESEARCH",OUTPUT!N273,IF(B$5="STUDENT FORMATION",OUTPUT!N273,"")))),"")</f>
        <v/>
      </c>
      <c r="I271" s="137" t="str">
        <f t="shared" si="4"/>
        <v/>
      </c>
      <c r="J271" s="138" t="str">
        <f t="shared" si="5"/>
        <v/>
      </c>
      <c r="K271" s="214" t="str">
        <f>IF(B271&lt;&gt;"",'Database (LECTURE-RES-PRAC)'!BN268, "")</f>
        <v/>
      </c>
      <c r="L271" s="136" t="str">
        <f t="shared" si="6"/>
        <v/>
      </c>
      <c r="M271" s="214" t="str">
        <f>IF(B271&lt;&gt;"",'Database (LECTURE-RES-PRAC)'!BO268, "")</f>
        <v/>
      </c>
      <c r="N271" s="136" t="str">
        <f t="shared" si="7"/>
        <v/>
      </c>
      <c r="O271" s="137" t="str">
        <f t="shared" si="8"/>
        <v/>
      </c>
      <c r="P271" s="207" t="str">
        <f>IF(B271&lt;&gt;"",IF(B$5="LECTURE",'Exam (LECTURE ONLY)'!Y273,IF(B$5="PRACTICUM",OUTPUT!Z273,IF(B$5="RESEARCH",OUTPUT!Z273,IF(B$5="STUDENT FORMATION",OUTPUT!Z273,"")))),"")</f>
        <v/>
      </c>
      <c r="Q271" s="137" t="str">
        <f t="shared" si="9"/>
        <v/>
      </c>
      <c r="R271" s="138" t="str">
        <f t="shared" si="10"/>
        <v/>
      </c>
      <c r="S271" s="214" t="str">
        <f>IF(B271&lt;&gt;"",'Database (LECTURE-RES-PRAC)'!CT268, "")</f>
        <v/>
      </c>
      <c r="T271" s="136" t="str">
        <f t="shared" si="11"/>
        <v/>
      </c>
      <c r="U271" s="214" t="str">
        <f>IF(B271&lt;&gt;"",'Database (LECTURE-RES-PRAC)'!CU268, "")</f>
        <v/>
      </c>
      <c r="V271" s="136" t="str">
        <f t="shared" si="12"/>
        <v/>
      </c>
      <c r="W271" s="137" t="str">
        <f t="shared" si="13"/>
        <v/>
      </c>
      <c r="X271" s="207" t="str">
        <f>IF(B271&lt;&gt;"",IF(B$5="LECTURE",'Exam (LECTURE ONLY)'!AJ273,IF(B$5="PRACTICUM",OUTPUT!AJ273,IF(B$5="RESEARCH",OUTPUT!AJ273,IF(B$5="STUDENT FORMATION",OUTPUT!AJ273,"")))),"")</f>
        <v/>
      </c>
      <c r="Y271" s="137" t="str">
        <f t="shared" si="14"/>
        <v/>
      </c>
      <c r="Z271" s="139" t="str">
        <f t="shared" si="15"/>
        <v/>
      </c>
      <c r="AA271" s="140" t="str">
        <f t="shared" si="16"/>
        <v/>
      </c>
      <c r="AB271" s="213" t="str">
        <f t="shared" si="17"/>
        <v/>
      </c>
    </row>
    <row r="272" spans="1:28" ht="15.75" customHeight="1">
      <c r="A272" s="212" t="str">
        <f>IF(ISBLANK('Database (LECTURE-RES-PRAC)'!A269),"",'Database (LECTURE-RES-PRAC)'!A269)</f>
        <v/>
      </c>
      <c r="B272" s="213" t="str">
        <f>IF(ISBLANK('Database (LECTURE-RES-PRAC)'!B269),"",'Database (LECTURE-RES-PRAC)'!B269)</f>
        <v/>
      </c>
      <c r="C272" s="134" t="str">
        <f>IF(B272&lt;&gt;"",'Database (LECTURE-RES-PRAC)'!AH269, "")</f>
        <v/>
      </c>
      <c r="D272" s="135" t="str">
        <f t="shared" si="1"/>
        <v/>
      </c>
      <c r="E272" s="134" t="str">
        <f>IF(B272&lt;&gt;"",'Database (LECTURE-RES-PRAC)'!AI269,"")</f>
        <v/>
      </c>
      <c r="F272" s="136" t="str">
        <f t="shared" si="2"/>
        <v/>
      </c>
      <c r="G272" s="137" t="str">
        <f t="shared" si="3"/>
        <v/>
      </c>
      <c r="H272" s="207" t="str">
        <f>IF(B272&lt;&gt;"",IF(B$5="LECTURE",'Exam (LECTURE ONLY)'!N274,IF(B$5="PRACTICUM",OUTPUT!N274,IF(B$5="RESEARCH",OUTPUT!N274,IF(B$5="STUDENT FORMATION",OUTPUT!N274,"")))),"")</f>
        <v/>
      </c>
      <c r="I272" s="137" t="str">
        <f t="shared" si="4"/>
        <v/>
      </c>
      <c r="J272" s="138" t="str">
        <f t="shared" si="5"/>
        <v/>
      </c>
      <c r="K272" s="214" t="str">
        <f>IF(B272&lt;&gt;"",'Database (LECTURE-RES-PRAC)'!BN269, "")</f>
        <v/>
      </c>
      <c r="L272" s="136" t="str">
        <f t="shared" si="6"/>
        <v/>
      </c>
      <c r="M272" s="214" t="str">
        <f>IF(B272&lt;&gt;"",'Database (LECTURE-RES-PRAC)'!BO269, "")</f>
        <v/>
      </c>
      <c r="N272" s="136" t="str">
        <f t="shared" si="7"/>
        <v/>
      </c>
      <c r="O272" s="137" t="str">
        <f t="shared" si="8"/>
        <v/>
      </c>
      <c r="P272" s="207" t="str">
        <f>IF(B272&lt;&gt;"",IF(B$5="LECTURE",'Exam (LECTURE ONLY)'!Y274,IF(B$5="PRACTICUM",OUTPUT!Z274,IF(B$5="RESEARCH",OUTPUT!Z274,IF(B$5="STUDENT FORMATION",OUTPUT!Z274,"")))),"")</f>
        <v/>
      </c>
      <c r="Q272" s="137" t="str">
        <f t="shared" si="9"/>
        <v/>
      </c>
      <c r="R272" s="138" t="str">
        <f t="shared" si="10"/>
        <v/>
      </c>
      <c r="S272" s="214" t="str">
        <f>IF(B272&lt;&gt;"",'Database (LECTURE-RES-PRAC)'!CT269, "")</f>
        <v/>
      </c>
      <c r="T272" s="136" t="str">
        <f t="shared" si="11"/>
        <v/>
      </c>
      <c r="U272" s="214" t="str">
        <f>IF(B272&lt;&gt;"",'Database (LECTURE-RES-PRAC)'!CU269, "")</f>
        <v/>
      </c>
      <c r="V272" s="136" t="str">
        <f t="shared" si="12"/>
        <v/>
      </c>
      <c r="W272" s="137" t="str">
        <f t="shared" si="13"/>
        <v/>
      </c>
      <c r="X272" s="207" t="str">
        <f>IF(B272&lt;&gt;"",IF(B$5="LECTURE",'Exam (LECTURE ONLY)'!AJ274,IF(B$5="PRACTICUM",OUTPUT!AJ274,IF(B$5="RESEARCH",OUTPUT!AJ274,IF(B$5="STUDENT FORMATION",OUTPUT!AJ274,"")))),"")</f>
        <v/>
      </c>
      <c r="Y272" s="137" t="str">
        <f t="shared" si="14"/>
        <v/>
      </c>
      <c r="Z272" s="139" t="str">
        <f t="shared" si="15"/>
        <v/>
      </c>
      <c r="AA272" s="140" t="str">
        <f t="shared" si="16"/>
        <v/>
      </c>
      <c r="AB272" s="213" t="str">
        <f t="shared" si="17"/>
        <v/>
      </c>
    </row>
    <row r="273" spans="1:28" ht="15.75" customHeight="1">
      <c r="A273" s="118" t="str">
        <f>IF(ISBLANK('Database (LECTURE-RES-PRAC)'!A270),"",'Database (LECTURE-RES-PRAC)'!A270)</f>
        <v/>
      </c>
      <c r="B273" s="119" t="str">
        <f>IF(ISBLANK('Database (LECTURE-RES-PRAC)'!B270),"",'Database (LECTURE-RES-PRAC)'!B270)</f>
        <v/>
      </c>
      <c r="C273" s="134" t="str">
        <f>IF(B273&lt;&gt;"",'Database (LECTURE-RES-PRAC)'!AH270, "")</f>
        <v/>
      </c>
      <c r="D273" s="135" t="str">
        <f t="shared" si="1"/>
        <v/>
      </c>
      <c r="E273" s="134" t="str">
        <f>IF(B273&lt;&gt;"",'Database (LECTURE-RES-PRAC)'!AI270,"")</f>
        <v/>
      </c>
      <c r="F273" s="136" t="str">
        <f t="shared" si="2"/>
        <v/>
      </c>
      <c r="G273" s="137" t="str">
        <f t="shared" si="3"/>
        <v/>
      </c>
      <c r="H273" s="207" t="str">
        <f>IF(B273&lt;&gt;"",IF(B$5="LECTURE",'Exam (LECTURE ONLY)'!N275,IF(B$5="PRACTICUM",OUTPUT!N275,IF(B$5="RESEARCH",OUTPUT!N275,IF(B$5="STUDENT FORMATION",OUTPUT!N275,"")))),"")</f>
        <v/>
      </c>
      <c r="I273" s="137" t="str">
        <f t="shared" si="4"/>
        <v/>
      </c>
      <c r="J273" s="138" t="str">
        <f t="shared" si="5"/>
        <v/>
      </c>
      <c r="K273" s="214" t="str">
        <f>IF(B273&lt;&gt;"",'Database (LECTURE-RES-PRAC)'!BN270, "")</f>
        <v/>
      </c>
      <c r="L273" s="136" t="str">
        <f t="shared" si="6"/>
        <v/>
      </c>
      <c r="M273" s="214" t="str">
        <f>IF(B273&lt;&gt;"",'Database (LECTURE-RES-PRAC)'!BO270, "")</f>
        <v/>
      </c>
      <c r="N273" s="136" t="str">
        <f t="shared" si="7"/>
        <v/>
      </c>
      <c r="O273" s="137" t="str">
        <f t="shared" si="8"/>
        <v/>
      </c>
      <c r="P273" s="207" t="str">
        <f>IF(B273&lt;&gt;"",IF(B$5="LECTURE",'Exam (LECTURE ONLY)'!Y275,IF(B$5="PRACTICUM",OUTPUT!Z275,IF(B$5="RESEARCH",OUTPUT!Z275,IF(B$5="STUDENT FORMATION",OUTPUT!Z275,"")))),"")</f>
        <v/>
      </c>
      <c r="Q273" s="137" t="str">
        <f t="shared" si="9"/>
        <v/>
      </c>
      <c r="R273" s="138" t="str">
        <f t="shared" si="10"/>
        <v/>
      </c>
      <c r="S273" s="214" t="str">
        <f>IF(B273&lt;&gt;"",'Database (LECTURE-RES-PRAC)'!CT270, "")</f>
        <v/>
      </c>
      <c r="T273" s="136" t="str">
        <f t="shared" si="11"/>
        <v/>
      </c>
      <c r="U273" s="214" t="str">
        <f>IF(B273&lt;&gt;"",'Database (LECTURE-RES-PRAC)'!CU270, "")</f>
        <v/>
      </c>
      <c r="V273" s="136" t="str">
        <f t="shared" si="12"/>
        <v/>
      </c>
      <c r="W273" s="137" t="str">
        <f t="shared" si="13"/>
        <v/>
      </c>
      <c r="X273" s="207" t="str">
        <f>IF(B273&lt;&gt;"",IF(B$5="LECTURE",'Exam (LECTURE ONLY)'!AJ275,IF(B$5="PRACTICUM",OUTPUT!AJ275,IF(B$5="RESEARCH",OUTPUT!AJ275,IF(B$5="STUDENT FORMATION",OUTPUT!AJ275,"")))),"")</f>
        <v/>
      </c>
      <c r="Y273" s="137" t="str">
        <f t="shared" si="14"/>
        <v/>
      </c>
      <c r="Z273" s="139" t="str">
        <f t="shared" si="15"/>
        <v/>
      </c>
      <c r="AA273" s="140" t="str">
        <f t="shared" si="16"/>
        <v/>
      </c>
      <c r="AB273" s="213" t="str">
        <f t="shared" si="17"/>
        <v/>
      </c>
    </row>
    <row r="274" spans="1:28" ht="15.75" customHeight="1">
      <c r="A274" s="212" t="str">
        <f>IF(ISBLANK('Database (LECTURE-RES-PRAC)'!A271),"",'Database (LECTURE-RES-PRAC)'!A271)</f>
        <v/>
      </c>
      <c r="B274" s="213" t="str">
        <f>IF(ISBLANK('Database (LECTURE-RES-PRAC)'!B271),"",'Database (LECTURE-RES-PRAC)'!B271)</f>
        <v/>
      </c>
      <c r="C274" s="134" t="str">
        <f>IF(B274&lt;&gt;"",'Database (LECTURE-RES-PRAC)'!AH271, "")</f>
        <v/>
      </c>
      <c r="D274" s="135" t="str">
        <f t="shared" si="1"/>
        <v/>
      </c>
      <c r="E274" s="134" t="str">
        <f>IF(B274&lt;&gt;"",'Database (LECTURE-RES-PRAC)'!AI271,"")</f>
        <v/>
      </c>
      <c r="F274" s="136" t="str">
        <f t="shared" si="2"/>
        <v/>
      </c>
      <c r="G274" s="137" t="str">
        <f t="shared" si="3"/>
        <v/>
      </c>
      <c r="H274" s="207" t="str">
        <f>IF(B274&lt;&gt;"",IF(B$5="LECTURE",'Exam (LECTURE ONLY)'!N276,IF(B$5="PRACTICUM",OUTPUT!N276,IF(B$5="RESEARCH",OUTPUT!N276,IF(B$5="STUDENT FORMATION",OUTPUT!N276,"")))),"")</f>
        <v/>
      </c>
      <c r="I274" s="137" t="str">
        <f t="shared" si="4"/>
        <v/>
      </c>
      <c r="J274" s="138" t="str">
        <f t="shared" si="5"/>
        <v/>
      </c>
      <c r="K274" s="214" t="str">
        <f>IF(B274&lt;&gt;"",'Database (LECTURE-RES-PRAC)'!BN271, "")</f>
        <v/>
      </c>
      <c r="L274" s="136" t="str">
        <f t="shared" si="6"/>
        <v/>
      </c>
      <c r="M274" s="214" t="str">
        <f>IF(B274&lt;&gt;"",'Database (LECTURE-RES-PRAC)'!BO271, "")</f>
        <v/>
      </c>
      <c r="N274" s="136" t="str">
        <f t="shared" si="7"/>
        <v/>
      </c>
      <c r="O274" s="137" t="str">
        <f t="shared" si="8"/>
        <v/>
      </c>
      <c r="P274" s="207" t="str">
        <f>IF(B274&lt;&gt;"",IF(B$5="LECTURE",'Exam (LECTURE ONLY)'!Y276,IF(B$5="PRACTICUM",OUTPUT!Z276,IF(B$5="RESEARCH",OUTPUT!Z276,IF(B$5="STUDENT FORMATION",OUTPUT!Z276,"")))),"")</f>
        <v/>
      </c>
      <c r="Q274" s="137" t="str">
        <f t="shared" si="9"/>
        <v/>
      </c>
      <c r="R274" s="138" t="str">
        <f t="shared" si="10"/>
        <v/>
      </c>
      <c r="S274" s="214" t="str">
        <f>IF(B274&lt;&gt;"",'Database (LECTURE-RES-PRAC)'!CT271, "")</f>
        <v/>
      </c>
      <c r="T274" s="136" t="str">
        <f t="shared" si="11"/>
        <v/>
      </c>
      <c r="U274" s="214" t="str">
        <f>IF(B274&lt;&gt;"",'Database (LECTURE-RES-PRAC)'!CU271, "")</f>
        <v/>
      </c>
      <c r="V274" s="136" t="str">
        <f t="shared" si="12"/>
        <v/>
      </c>
      <c r="W274" s="137" t="str">
        <f t="shared" si="13"/>
        <v/>
      </c>
      <c r="X274" s="207" t="str">
        <f>IF(B274&lt;&gt;"",IF(B$5="LECTURE",'Exam (LECTURE ONLY)'!AJ276,IF(B$5="PRACTICUM",OUTPUT!AJ276,IF(B$5="RESEARCH",OUTPUT!AJ276,IF(B$5="STUDENT FORMATION",OUTPUT!AJ276,"")))),"")</f>
        <v/>
      </c>
      <c r="Y274" s="137" t="str">
        <f t="shared" si="14"/>
        <v/>
      </c>
      <c r="Z274" s="139" t="str">
        <f t="shared" si="15"/>
        <v/>
      </c>
      <c r="AA274" s="140" t="str">
        <f t="shared" si="16"/>
        <v/>
      </c>
      <c r="AB274" s="213" t="str">
        <f t="shared" si="17"/>
        <v/>
      </c>
    </row>
    <row r="275" spans="1:28" ht="15.75" customHeight="1">
      <c r="A275" s="118" t="str">
        <f>IF(ISBLANK('Database (LECTURE-RES-PRAC)'!A272),"",'Database (LECTURE-RES-PRAC)'!A272)</f>
        <v/>
      </c>
      <c r="B275" s="119" t="str">
        <f>IF(ISBLANK('Database (LECTURE-RES-PRAC)'!B272),"",'Database (LECTURE-RES-PRAC)'!B272)</f>
        <v/>
      </c>
      <c r="C275" s="134" t="str">
        <f>IF(B275&lt;&gt;"",'Database (LECTURE-RES-PRAC)'!AH272, "")</f>
        <v/>
      </c>
      <c r="D275" s="135" t="str">
        <f t="shared" ref="D275:D319" si="18">IF(B275&lt;&gt;"",IFERROR(IF(B$10="80-20", (((C275/C$19)*O$4)+O$5)*D$18, IF(B$10="60-40", (((C275/C$19)*P$4)+P$5)*D$18, 0)),0),"")</f>
        <v/>
      </c>
      <c r="E275" s="134" t="str">
        <f>IF(B275&lt;&gt;"",'Database (LECTURE-RES-PRAC)'!AI272,"")</f>
        <v/>
      </c>
      <c r="F275" s="136" t="str">
        <f t="shared" ref="F275:F319" si="19">IF(B275&lt;&gt;"",IFERROR(IF(B$10="80-20", (((E275/E$19)*O$4)+O$5)*F$18, IF(B$10="60-40", (((E275/E$19)*P$4)+P$5)*F$18, 0)),0),"")</f>
        <v/>
      </c>
      <c r="G275" s="137" t="str">
        <f t="shared" ref="G275:G319" si="20">IF(B275&lt;&gt;"",IFERROR((D275+F275),0),"")</f>
        <v/>
      </c>
      <c r="H275" s="207" t="str">
        <f>IF(B275&lt;&gt;"",IF(B$5="LECTURE",'Exam (LECTURE ONLY)'!N277,IF(B$5="PRACTICUM",OUTPUT!N277,IF(B$5="RESEARCH",OUTPUT!N277,IF(B$5="STUDENT FORMATION",OUTPUT!N277,"")))),"")</f>
        <v/>
      </c>
      <c r="I275" s="137" t="str">
        <f t="shared" ref="I275:I319" si="21">IF(B275&lt;&gt;"",IFERROR(IF(B$10="80-20", (((H275/H$19)*O$4)+O$5)*I$19, IF(B$10="60-40", (((H275/H$19)*P$4)+P$5)*I$19, 0)),0),"")</f>
        <v/>
      </c>
      <c r="J275" s="138" t="str">
        <f t="shared" ref="J275:J319" si="22">IFERROR((G275+I275),"")</f>
        <v/>
      </c>
      <c r="K275" s="214" t="str">
        <f>IF(B275&lt;&gt;"",'Database (LECTURE-RES-PRAC)'!BN272, "")</f>
        <v/>
      </c>
      <c r="L275" s="136" t="str">
        <f t="shared" ref="L275:L319" si="23">IF(B275&lt;&gt;"",IFERROR(IF(B$10="80-20", (((K275/K$19)*O$4)+O$5)*L$18, IF(B$10="60-40", (((K275/K$19)*P$4)+P$5)*L$18, 0)),0),"")</f>
        <v/>
      </c>
      <c r="M275" s="214" t="str">
        <f>IF(B275&lt;&gt;"",'Database (LECTURE-RES-PRAC)'!BO272, "")</f>
        <v/>
      </c>
      <c r="N275" s="136" t="str">
        <f t="shared" ref="N275:N319" si="24">IF(B275&lt;&gt;"",IFERROR(IF(B$10="80-20", (((M275/M$19)*O$4)+O$5)*N$18, IF(B$10="60-40", (((M275/M$19)*P$4)+P$5)*N$18, 0)),0),"")</f>
        <v/>
      </c>
      <c r="O275" s="137" t="str">
        <f t="shared" ref="O275:O319" si="25">IFERROR((L275+N275),"")</f>
        <v/>
      </c>
      <c r="P275" s="207" t="str">
        <f>IF(B275&lt;&gt;"",IF(B$5="LECTURE",'Exam (LECTURE ONLY)'!Y277,IF(B$5="PRACTICUM",OUTPUT!Z277,IF(B$5="RESEARCH",OUTPUT!Z277,IF(B$5="STUDENT FORMATION",OUTPUT!Z277,"")))),"")</f>
        <v/>
      </c>
      <c r="Q275" s="137" t="str">
        <f t="shared" ref="Q275:Q319" si="26">IF(B275&lt;&gt;"",IFERROR(IF(B$10="80-20", (((P275/P$19)*O$4)+O$5)*Q$19, IF(B$10="60-40", (((P275/P$19)*P$4)+P$5)*Q$19, 0)),0),"")</f>
        <v/>
      </c>
      <c r="R275" s="138" t="str">
        <f t="shared" ref="R275:R319" si="27">IFERROR((O275+Q275),"")</f>
        <v/>
      </c>
      <c r="S275" s="214" t="str">
        <f>IF(B275&lt;&gt;"",'Database (LECTURE-RES-PRAC)'!CT272, "")</f>
        <v/>
      </c>
      <c r="T275" s="136" t="str">
        <f t="shared" ref="T275:T319" si="28">IF(B275&lt;&gt;"",IFERROR(IF(B$10="80-20", (((S275/S$19)*O$4)+O$5)*T$18, IF(B$10="60-40", (((S275/S$19)*P$4)+P$5)*T$18, 0)),0),"")</f>
        <v/>
      </c>
      <c r="U275" s="214" t="str">
        <f>IF(B275&lt;&gt;"",'Database (LECTURE-RES-PRAC)'!CU272, "")</f>
        <v/>
      </c>
      <c r="V275" s="136" t="str">
        <f t="shared" ref="V275:V319" si="29">IF(B275&lt;&gt;"",IFERROR(IF(B$10="80-20", (((U275/U$19)*O$4)+O$5)*V$18, IF(B$10="60-40", (((U275/U$19)*P$4)+P$5)*V$18, 0)),0),"")</f>
        <v/>
      </c>
      <c r="W275" s="137" t="str">
        <f t="shared" ref="W275:W319" si="30">IFERROR((T275+V275),"")</f>
        <v/>
      </c>
      <c r="X275" s="207" t="str">
        <f>IF(B275&lt;&gt;"",IF(B$5="LECTURE",'Exam (LECTURE ONLY)'!AJ277,IF(B$5="PRACTICUM",OUTPUT!AJ277,IF(B$5="RESEARCH",OUTPUT!AJ277,IF(B$5="STUDENT FORMATION",OUTPUT!AJ277,"")))),"")</f>
        <v/>
      </c>
      <c r="Y275" s="137" t="str">
        <f t="shared" ref="Y275:Y319" si="31">IF(B275&lt;&gt;"",IFERROR(IF(B$10="80-20", (((X275/X$19)*O$4)+O$5)*Y$19, IF(B$10="60-40", (((X275/X$19)*P$4)+P$5)*Y$19, 0)),0),"")</f>
        <v/>
      </c>
      <c r="Z275" s="139" t="str">
        <f t="shared" ref="Z275:Z319" si="32">IFERROR((W275+Y275),"")</f>
        <v/>
      </c>
      <c r="AA275" s="140" t="str">
        <f t="shared" ref="AA275:AA319" si="33">IFERROR(IF(((J275+R275+Z275)/3)="","",((J275+R275+Z275)/3)),"")</f>
        <v/>
      </c>
      <c r="AB275" s="213" t="str">
        <f t="shared" ref="AB275:AB319" si="34">IFERROR(IF(AA275="","",IF(AA275&gt;=75,"PASSED","FAILED")),"")</f>
        <v/>
      </c>
    </row>
    <row r="276" spans="1:28" ht="15.75" customHeight="1">
      <c r="A276" s="212" t="str">
        <f>IF(ISBLANK('Database (LECTURE-RES-PRAC)'!A273),"",'Database (LECTURE-RES-PRAC)'!A273)</f>
        <v/>
      </c>
      <c r="B276" s="213" t="str">
        <f>IF(ISBLANK('Database (LECTURE-RES-PRAC)'!B273),"",'Database (LECTURE-RES-PRAC)'!B273)</f>
        <v/>
      </c>
      <c r="C276" s="134" t="str">
        <f>IF(B276&lt;&gt;"",'Database (LECTURE-RES-PRAC)'!AH273, "")</f>
        <v/>
      </c>
      <c r="D276" s="135" t="str">
        <f t="shared" si="18"/>
        <v/>
      </c>
      <c r="E276" s="134" t="str">
        <f>IF(B276&lt;&gt;"",'Database (LECTURE-RES-PRAC)'!AI273,"")</f>
        <v/>
      </c>
      <c r="F276" s="136" t="str">
        <f t="shared" si="19"/>
        <v/>
      </c>
      <c r="G276" s="137" t="str">
        <f t="shared" si="20"/>
        <v/>
      </c>
      <c r="H276" s="207" t="str">
        <f>IF(B276&lt;&gt;"",IF(B$5="LECTURE",'Exam (LECTURE ONLY)'!N278,IF(B$5="PRACTICUM",OUTPUT!N278,IF(B$5="RESEARCH",OUTPUT!N278,IF(B$5="STUDENT FORMATION",OUTPUT!N278,"")))),"")</f>
        <v/>
      </c>
      <c r="I276" s="137" t="str">
        <f t="shared" si="21"/>
        <v/>
      </c>
      <c r="J276" s="138" t="str">
        <f t="shared" si="22"/>
        <v/>
      </c>
      <c r="K276" s="214" t="str">
        <f>IF(B276&lt;&gt;"",'Database (LECTURE-RES-PRAC)'!BN273, "")</f>
        <v/>
      </c>
      <c r="L276" s="136" t="str">
        <f t="shared" si="23"/>
        <v/>
      </c>
      <c r="M276" s="214" t="str">
        <f>IF(B276&lt;&gt;"",'Database (LECTURE-RES-PRAC)'!BO273, "")</f>
        <v/>
      </c>
      <c r="N276" s="136" t="str">
        <f t="shared" si="24"/>
        <v/>
      </c>
      <c r="O276" s="137" t="str">
        <f t="shared" si="25"/>
        <v/>
      </c>
      <c r="P276" s="207" t="str">
        <f>IF(B276&lt;&gt;"",IF(B$5="LECTURE",'Exam (LECTURE ONLY)'!Y278,IF(B$5="PRACTICUM",OUTPUT!Z278,IF(B$5="RESEARCH",OUTPUT!Z278,IF(B$5="STUDENT FORMATION",OUTPUT!Z278,"")))),"")</f>
        <v/>
      </c>
      <c r="Q276" s="137" t="str">
        <f t="shared" si="26"/>
        <v/>
      </c>
      <c r="R276" s="138" t="str">
        <f t="shared" si="27"/>
        <v/>
      </c>
      <c r="S276" s="214" t="str">
        <f>IF(B276&lt;&gt;"",'Database (LECTURE-RES-PRAC)'!CT273, "")</f>
        <v/>
      </c>
      <c r="T276" s="136" t="str">
        <f t="shared" si="28"/>
        <v/>
      </c>
      <c r="U276" s="214" t="str">
        <f>IF(B276&lt;&gt;"",'Database (LECTURE-RES-PRAC)'!CU273, "")</f>
        <v/>
      </c>
      <c r="V276" s="136" t="str">
        <f t="shared" si="29"/>
        <v/>
      </c>
      <c r="W276" s="137" t="str">
        <f t="shared" si="30"/>
        <v/>
      </c>
      <c r="X276" s="207" t="str">
        <f>IF(B276&lt;&gt;"",IF(B$5="LECTURE",'Exam (LECTURE ONLY)'!AJ278,IF(B$5="PRACTICUM",OUTPUT!AJ278,IF(B$5="RESEARCH",OUTPUT!AJ278,IF(B$5="STUDENT FORMATION",OUTPUT!AJ278,"")))),"")</f>
        <v/>
      </c>
      <c r="Y276" s="137" t="str">
        <f t="shared" si="31"/>
        <v/>
      </c>
      <c r="Z276" s="139" t="str">
        <f t="shared" si="32"/>
        <v/>
      </c>
      <c r="AA276" s="140" t="str">
        <f t="shared" si="33"/>
        <v/>
      </c>
      <c r="AB276" s="213" t="str">
        <f t="shared" si="34"/>
        <v/>
      </c>
    </row>
    <row r="277" spans="1:28" ht="15.75" customHeight="1">
      <c r="A277" s="118" t="str">
        <f>IF(ISBLANK('Database (LECTURE-RES-PRAC)'!A274),"",'Database (LECTURE-RES-PRAC)'!A274)</f>
        <v/>
      </c>
      <c r="B277" s="119" t="str">
        <f>IF(ISBLANK('Database (LECTURE-RES-PRAC)'!B274),"",'Database (LECTURE-RES-PRAC)'!B274)</f>
        <v/>
      </c>
      <c r="C277" s="134" t="str">
        <f>IF(B277&lt;&gt;"",'Database (LECTURE-RES-PRAC)'!AH274, "")</f>
        <v/>
      </c>
      <c r="D277" s="135" t="str">
        <f t="shared" si="18"/>
        <v/>
      </c>
      <c r="E277" s="134" t="str">
        <f>IF(B277&lt;&gt;"",'Database (LECTURE-RES-PRAC)'!AI274,"")</f>
        <v/>
      </c>
      <c r="F277" s="136" t="str">
        <f t="shared" si="19"/>
        <v/>
      </c>
      <c r="G277" s="137" t="str">
        <f t="shared" si="20"/>
        <v/>
      </c>
      <c r="H277" s="207" t="str">
        <f>IF(B277&lt;&gt;"",IF(B$5="LECTURE",'Exam (LECTURE ONLY)'!N279,IF(B$5="PRACTICUM",OUTPUT!N279,IF(B$5="RESEARCH",OUTPUT!N279,IF(B$5="STUDENT FORMATION",OUTPUT!N279,"")))),"")</f>
        <v/>
      </c>
      <c r="I277" s="137" t="str">
        <f t="shared" si="21"/>
        <v/>
      </c>
      <c r="J277" s="138" t="str">
        <f t="shared" si="22"/>
        <v/>
      </c>
      <c r="K277" s="214" t="str">
        <f>IF(B277&lt;&gt;"",'Database (LECTURE-RES-PRAC)'!BN274, "")</f>
        <v/>
      </c>
      <c r="L277" s="136" t="str">
        <f t="shared" si="23"/>
        <v/>
      </c>
      <c r="M277" s="214" t="str">
        <f>IF(B277&lt;&gt;"",'Database (LECTURE-RES-PRAC)'!BO274, "")</f>
        <v/>
      </c>
      <c r="N277" s="136" t="str">
        <f t="shared" si="24"/>
        <v/>
      </c>
      <c r="O277" s="137" t="str">
        <f t="shared" si="25"/>
        <v/>
      </c>
      <c r="P277" s="207" t="str">
        <f>IF(B277&lt;&gt;"",IF(B$5="LECTURE",'Exam (LECTURE ONLY)'!Y279,IF(B$5="PRACTICUM",OUTPUT!Z279,IF(B$5="RESEARCH",OUTPUT!Z279,IF(B$5="STUDENT FORMATION",OUTPUT!Z279,"")))),"")</f>
        <v/>
      </c>
      <c r="Q277" s="137" t="str">
        <f t="shared" si="26"/>
        <v/>
      </c>
      <c r="R277" s="138" t="str">
        <f t="shared" si="27"/>
        <v/>
      </c>
      <c r="S277" s="214" t="str">
        <f>IF(B277&lt;&gt;"",'Database (LECTURE-RES-PRAC)'!CT274, "")</f>
        <v/>
      </c>
      <c r="T277" s="136" t="str">
        <f t="shared" si="28"/>
        <v/>
      </c>
      <c r="U277" s="214" t="str">
        <f>IF(B277&lt;&gt;"",'Database (LECTURE-RES-PRAC)'!CU274, "")</f>
        <v/>
      </c>
      <c r="V277" s="136" t="str">
        <f t="shared" si="29"/>
        <v/>
      </c>
      <c r="W277" s="137" t="str">
        <f t="shared" si="30"/>
        <v/>
      </c>
      <c r="X277" s="207" t="str">
        <f>IF(B277&lt;&gt;"",IF(B$5="LECTURE",'Exam (LECTURE ONLY)'!AJ279,IF(B$5="PRACTICUM",OUTPUT!AJ279,IF(B$5="RESEARCH",OUTPUT!AJ279,IF(B$5="STUDENT FORMATION",OUTPUT!AJ279,"")))),"")</f>
        <v/>
      </c>
      <c r="Y277" s="137" t="str">
        <f t="shared" si="31"/>
        <v/>
      </c>
      <c r="Z277" s="139" t="str">
        <f t="shared" si="32"/>
        <v/>
      </c>
      <c r="AA277" s="140" t="str">
        <f t="shared" si="33"/>
        <v/>
      </c>
      <c r="AB277" s="213" t="str">
        <f t="shared" si="34"/>
        <v/>
      </c>
    </row>
    <row r="278" spans="1:28" ht="15.75" customHeight="1">
      <c r="A278" s="212" t="str">
        <f>IF(ISBLANK('Database (LECTURE-RES-PRAC)'!A275),"",'Database (LECTURE-RES-PRAC)'!A275)</f>
        <v/>
      </c>
      <c r="B278" s="213" t="str">
        <f>IF(ISBLANK('Database (LECTURE-RES-PRAC)'!B275),"",'Database (LECTURE-RES-PRAC)'!B275)</f>
        <v/>
      </c>
      <c r="C278" s="134" t="str">
        <f>IF(B278&lt;&gt;"",'Database (LECTURE-RES-PRAC)'!AH275, "")</f>
        <v/>
      </c>
      <c r="D278" s="135" t="str">
        <f t="shared" si="18"/>
        <v/>
      </c>
      <c r="E278" s="134" t="str">
        <f>IF(B278&lt;&gt;"",'Database (LECTURE-RES-PRAC)'!AI275,"")</f>
        <v/>
      </c>
      <c r="F278" s="136" t="str">
        <f t="shared" si="19"/>
        <v/>
      </c>
      <c r="G278" s="137" t="str">
        <f t="shared" si="20"/>
        <v/>
      </c>
      <c r="H278" s="207" t="str">
        <f>IF(B278&lt;&gt;"",IF(B$5="LECTURE",'Exam (LECTURE ONLY)'!N280,IF(B$5="PRACTICUM",OUTPUT!N280,IF(B$5="RESEARCH",OUTPUT!N280,IF(B$5="STUDENT FORMATION",OUTPUT!N280,"")))),"")</f>
        <v/>
      </c>
      <c r="I278" s="137" t="str">
        <f t="shared" si="21"/>
        <v/>
      </c>
      <c r="J278" s="138" t="str">
        <f t="shared" si="22"/>
        <v/>
      </c>
      <c r="K278" s="214" t="str">
        <f>IF(B278&lt;&gt;"",'Database (LECTURE-RES-PRAC)'!BN275, "")</f>
        <v/>
      </c>
      <c r="L278" s="136" t="str">
        <f t="shared" si="23"/>
        <v/>
      </c>
      <c r="M278" s="214" t="str">
        <f>IF(B278&lt;&gt;"",'Database (LECTURE-RES-PRAC)'!BO275, "")</f>
        <v/>
      </c>
      <c r="N278" s="136" t="str">
        <f t="shared" si="24"/>
        <v/>
      </c>
      <c r="O278" s="137" t="str">
        <f t="shared" si="25"/>
        <v/>
      </c>
      <c r="P278" s="207" t="str">
        <f>IF(B278&lt;&gt;"",IF(B$5="LECTURE",'Exam (LECTURE ONLY)'!Y280,IF(B$5="PRACTICUM",OUTPUT!Z280,IF(B$5="RESEARCH",OUTPUT!Z280,IF(B$5="STUDENT FORMATION",OUTPUT!Z280,"")))),"")</f>
        <v/>
      </c>
      <c r="Q278" s="137" t="str">
        <f t="shared" si="26"/>
        <v/>
      </c>
      <c r="R278" s="138" t="str">
        <f t="shared" si="27"/>
        <v/>
      </c>
      <c r="S278" s="214" t="str">
        <f>IF(B278&lt;&gt;"",'Database (LECTURE-RES-PRAC)'!CT275, "")</f>
        <v/>
      </c>
      <c r="T278" s="136" t="str">
        <f t="shared" si="28"/>
        <v/>
      </c>
      <c r="U278" s="214" t="str">
        <f>IF(B278&lt;&gt;"",'Database (LECTURE-RES-PRAC)'!CU275, "")</f>
        <v/>
      </c>
      <c r="V278" s="136" t="str">
        <f t="shared" si="29"/>
        <v/>
      </c>
      <c r="W278" s="137" t="str">
        <f t="shared" si="30"/>
        <v/>
      </c>
      <c r="X278" s="207" t="str">
        <f>IF(B278&lt;&gt;"",IF(B$5="LECTURE",'Exam (LECTURE ONLY)'!AJ280,IF(B$5="PRACTICUM",OUTPUT!AJ280,IF(B$5="RESEARCH",OUTPUT!AJ280,IF(B$5="STUDENT FORMATION",OUTPUT!AJ280,"")))),"")</f>
        <v/>
      </c>
      <c r="Y278" s="137" t="str">
        <f t="shared" si="31"/>
        <v/>
      </c>
      <c r="Z278" s="139" t="str">
        <f t="shared" si="32"/>
        <v/>
      </c>
      <c r="AA278" s="140" t="str">
        <f t="shared" si="33"/>
        <v/>
      </c>
      <c r="AB278" s="213" t="str">
        <f t="shared" si="34"/>
        <v/>
      </c>
    </row>
    <row r="279" spans="1:28" ht="15.75" customHeight="1">
      <c r="A279" s="118" t="str">
        <f>IF(ISBLANK('Database (LECTURE-RES-PRAC)'!A276),"",'Database (LECTURE-RES-PRAC)'!A276)</f>
        <v/>
      </c>
      <c r="B279" s="119" t="str">
        <f>IF(ISBLANK('Database (LECTURE-RES-PRAC)'!B276),"",'Database (LECTURE-RES-PRAC)'!B276)</f>
        <v/>
      </c>
      <c r="C279" s="134" t="str">
        <f>IF(B279&lt;&gt;"",'Database (LECTURE-RES-PRAC)'!AH276, "")</f>
        <v/>
      </c>
      <c r="D279" s="135" t="str">
        <f t="shared" si="18"/>
        <v/>
      </c>
      <c r="E279" s="134" t="str">
        <f>IF(B279&lt;&gt;"",'Database (LECTURE-RES-PRAC)'!AI276,"")</f>
        <v/>
      </c>
      <c r="F279" s="136" t="str">
        <f t="shared" si="19"/>
        <v/>
      </c>
      <c r="G279" s="137" t="str">
        <f t="shared" si="20"/>
        <v/>
      </c>
      <c r="H279" s="207" t="str">
        <f>IF(B279&lt;&gt;"",IF(B$5="LECTURE",'Exam (LECTURE ONLY)'!N281,IF(B$5="PRACTICUM",OUTPUT!N281,IF(B$5="RESEARCH",OUTPUT!N281,IF(B$5="STUDENT FORMATION",OUTPUT!N281,"")))),"")</f>
        <v/>
      </c>
      <c r="I279" s="137" t="str">
        <f t="shared" si="21"/>
        <v/>
      </c>
      <c r="J279" s="138" t="str">
        <f t="shared" si="22"/>
        <v/>
      </c>
      <c r="K279" s="214" t="str">
        <f>IF(B279&lt;&gt;"",'Database (LECTURE-RES-PRAC)'!BN276, "")</f>
        <v/>
      </c>
      <c r="L279" s="136" t="str">
        <f t="shared" si="23"/>
        <v/>
      </c>
      <c r="M279" s="214" t="str">
        <f>IF(B279&lt;&gt;"",'Database (LECTURE-RES-PRAC)'!BO276, "")</f>
        <v/>
      </c>
      <c r="N279" s="136" t="str">
        <f t="shared" si="24"/>
        <v/>
      </c>
      <c r="O279" s="137" t="str">
        <f t="shared" si="25"/>
        <v/>
      </c>
      <c r="P279" s="207" t="str">
        <f>IF(B279&lt;&gt;"",IF(B$5="LECTURE",'Exam (LECTURE ONLY)'!Y281,IF(B$5="PRACTICUM",OUTPUT!Z281,IF(B$5="RESEARCH",OUTPUT!Z281,IF(B$5="STUDENT FORMATION",OUTPUT!Z281,"")))),"")</f>
        <v/>
      </c>
      <c r="Q279" s="137" t="str">
        <f t="shared" si="26"/>
        <v/>
      </c>
      <c r="R279" s="138" t="str">
        <f t="shared" si="27"/>
        <v/>
      </c>
      <c r="S279" s="214" t="str">
        <f>IF(B279&lt;&gt;"",'Database (LECTURE-RES-PRAC)'!CT276, "")</f>
        <v/>
      </c>
      <c r="T279" s="136" t="str">
        <f t="shared" si="28"/>
        <v/>
      </c>
      <c r="U279" s="214" t="str">
        <f>IF(B279&lt;&gt;"",'Database (LECTURE-RES-PRAC)'!CU276, "")</f>
        <v/>
      </c>
      <c r="V279" s="136" t="str">
        <f t="shared" si="29"/>
        <v/>
      </c>
      <c r="W279" s="137" t="str">
        <f t="shared" si="30"/>
        <v/>
      </c>
      <c r="X279" s="207" t="str">
        <f>IF(B279&lt;&gt;"",IF(B$5="LECTURE",'Exam (LECTURE ONLY)'!AJ281,IF(B$5="PRACTICUM",OUTPUT!AJ281,IF(B$5="RESEARCH",OUTPUT!AJ281,IF(B$5="STUDENT FORMATION",OUTPUT!AJ281,"")))),"")</f>
        <v/>
      </c>
      <c r="Y279" s="137" t="str">
        <f t="shared" si="31"/>
        <v/>
      </c>
      <c r="Z279" s="139" t="str">
        <f t="shared" si="32"/>
        <v/>
      </c>
      <c r="AA279" s="140" t="str">
        <f t="shared" si="33"/>
        <v/>
      </c>
      <c r="AB279" s="213" t="str">
        <f t="shared" si="34"/>
        <v/>
      </c>
    </row>
    <row r="280" spans="1:28" ht="15.75" customHeight="1">
      <c r="A280" s="212" t="str">
        <f>IF(ISBLANK('Database (LECTURE-RES-PRAC)'!A277),"",'Database (LECTURE-RES-PRAC)'!A277)</f>
        <v/>
      </c>
      <c r="B280" s="213" t="str">
        <f>IF(ISBLANK('Database (LECTURE-RES-PRAC)'!B277),"",'Database (LECTURE-RES-PRAC)'!B277)</f>
        <v/>
      </c>
      <c r="C280" s="134" t="str">
        <f>IF(B280&lt;&gt;"",'Database (LECTURE-RES-PRAC)'!AH277, "")</f>
        <v/>
      </c>
      <c r="D280" s="135" t="str">
        <f t="shared" si="18"/>
        <v/>
      </c>
      <c r="E280" s="134" t="str">
        <f>IF(B280&lt;&gt;"",'Database (LECTURE-RES-PRAC)'!AI277,"")</f>
        <v/>
      </c>
      <c r="F280" s="136" t="str">
        <f t="shared" si="19"/>
        <v/>
      </c>
      <c r="G280" s="137" t="str">
        <f t="shared" si="20"/>
        <v/>
      </c>
      <c r="H280" s="207" t="str">
        <f>IF(B280&lt;&gt;"",IF(B$5="LECTURE",'Exam (LECTURE ONLY)'!N282,IF(B$5="PRACTICUM",OUTPUT!N282,IF(B$5="RESEARCH",OUTPUT!N282,IF(B$5="STUDENT FORMATION",OUTPUT!N282,"")))),"")</f>
        <v/>
      </c>
      <c r="I280" s="137" t="str">
        <f t="shared" si="21"/>
        <v/>
      </c>
      <c r="J280" s="138" t="str">
        <f t="shared" si="22"/>
        <v/>
      </c>
      <c r="K280" s="214" t="str">
        <f>IF(B280&lt;&gt;"",'Database (LECTURE-RES-PRAC)'!BN277, "")</f>
        <v/>
      </c>
      <c r="L280" s="136" t="str">
        <f t="shared" si="23"/>
        <v/>
      </c>
      <c r="M280" s="214" t="str">
        <f>IF(B280&lt;&gt;"",'Database (LECTURE-RES-PRAC)'!BO277, "")</f>
        <v/>
      </c>
      <c r="N280" s="136" t="str">
        <f t="shared" si="24"/>
        <v/>
      </c>
      <c r="O280" s="137" t="str">
        <f t="shared" si="25"/>
        <v/>
      </c>
      <c r="P280" s="207" t="str">
        <f>IF(B280&lt;&gt;"",IF(B$5="LECTURE",'Exam (LECTURE ONLY)'!Y282,IF(B$5="PRACTICUM",OUTPUT!Z282,IF(B$5="RESEARCH",OUTPUT!Z282,IF(B$5="STUDENT FORMATION",OUTPUT!Z282,"")))),"")</f>
        <v/>
      </c>
      <c r="Q280" s="137" t="str">
        <f t="shared" si="26"/>
        <v/>
      </c>
      <c r="R280" s="138" t="str">
        <f t="shared" si="27"/>
        <v/>
      </c>
      <c r="S280" s="214" t="str">
        <f>IF(B280&lt;&gt;"",'Database (LECTURE-RES-PRAC)'!CT277, "")</f>
        <v/>
      </c>
      <c r="T280" s="136" t="str">
        <f t="shared" si="28"/>
        <v/>
      </c>
      <c r="U280" s="214" t="str">
        <f>IF(B280&lt;&gt;"",'Database (LECTURE-RES-PRAC)'!CU277, "")</f>
        <v/>
      </c>
      <c r="V280" s="136" t="str">
        <f t="shared" si="29"/>
        <v/>
      </c>
      <c r="W280" s="137" t="str">
        <f t="shared" si="30"/>
        <v/>
      </c>
      <c r="X280" s="207" t="str">
        <f>IF(B280&lt;&gt;"",IF(B$5="LECTURE",'Exam (LECTURE ONLY)'!AJ282,IF(B$5="PRACTICUM",OUTPUT!AJ282,IF(B$5="RESEARCH",OUTPUT!AJ282,IF(B$5="STUDENT FORMATION",OUTPUT!AJ282,"")))),"")</f>
        <v/>
      </c>
      <c r="Y280" s="137" t="str">
        <f t="shared" si="31"/>
        <v/>
      </c>
      <c r="Z280" s="139" t="str">
        <f t="shared" si="32"/>
        <v/>
      </c>
      <c r="AA280" s="140" t="str">
        <f t="shared" si="33"/>
        <v/>
      </c>
      <c r="AB280" s="213" t="str">
        <f t="shared" si="34"/>
        <v/>
      </c>
    </row>
    <row r="281" spans="1:28" ht="15.75" customHeight="1">
      <c r="A281" s="118" t="str">
        <f>IF(ISBLANK('Database (LECTURE-RES-PRAC)'!A278),"",'Database (LECTURE-RES-PRAC)'!A278)</f>
        <v/>
      </c>
      <c r="B281" s="119" t="str">
        <f>IF(ISBLANK('Database (LECTURE-RES-PRAC)'!B278),"",'Database (LECTURE-RES-PRAC)'!B278)</f>
        <v/>
      </c>
      <c r="C281" s="134" t="str">
        <f>IF(B281&lt;&gt;"",'Database (LECTURE-RES-PRAC)'!AH278, "")</f>
        <v/>
      </c>
      <c r="D281" s="135" t="str">
        <f t="shared" si="18"/>
        <v/>
      </c>
      <c r="E281" s="134" t="str">
        <f>IF(B281&lt;&gt;"",'Database (LECTURE-RES-PRAC)'!AI278,"")</f>
        <v/>
      </c>
      <c r="F281" s="136" t="str">
        <f t="shared" si="19"/>
        <v/>
      </c>
      <c r="G281" s="137" t="str">
        <f t="shared" si="20"/>
        <v/>
      </c>
      <c r="H281" s="207" t="str">
        <f>IF(B281&lt;&gt;"",IF(B$5="LECTURE",'Exam (LECTURE ONLY)'!N283,IF(B$5="PRACTICUM",OUTPUT!N283,IF(B$5="RESEARCH",OUTPUT!N283,IF(B$5="STUDENT FORMATION",OUTPUT!N283,"")))),"")</f>
        <v/>
      </c>
      <c r="I281" s="137" t="str">
        <f t="shared" si="21"/>
        <v/>
      </c>
      <c r="J281" s="138" t="str">
        <f t="shared" si="22"/>
        <v/>
      </c>
      <c r="K281" s="214" t="str">
        <f>IF(B281&lt;&gt;"",'Database (LECTURE-RES-PRAC)'!BN278, "")</f>
        <v/>
      </c>
      <c r="L281" s="136" t="str">
        <f t="shared" si="23"/>
        <v/>
      </c>
      <c r="M281" s="214" t="str">
        <f>IF(B281&lt;&gt;"",'Database (LECTURE-RES-PRAC)'!BO278, "")</f>
        <v/>
      </c>
      <c r="N281" s="136" t="str">
        <f t="shared" si="24"/>
        <v/>
      </c>
      <c r="O281" s="137" t="str">
        <f t="shared" si="25"/>
        <v/>
      </c>
      <c r="P281" s="207" t="str">
        <f>IF(B281&lt;&gt;"",IF(B$5="LECTURE",'Exam (LECTURE ONLY)'!Y283,IF(B$5="PRACTICUM",OUTPUT!Z283,IF(B$5="RESEARCH",OUTPUT!Z283,IF(B$5="STUDENT FORMATION",OUTPUT!Z283,"")))),"")</f>
        <v/>
      </c>
      <c r="Q281" s="137" t="str">
        <f t="shared" si="26"/>
        <v/>
      </c>
      <c r="R281" s="138" t="str">
        <f t="shared" si="27"/>
        <v/>
      </c>
      <c r="S281" s="214" t="str">
        <f>IF(B281&lt;&gt;"",'Database (LECTURE-RES-PRAC)'!CT278, "")</f>
        <v/>
      </c>
      <c r="T281" s="136" t="str">
        <f t="shared" si="28"/>
        <v/>
      </c>
      <c r="U281" s="214" t="str">
        <f>IF(B281&lt;&gt;"",'Database (LECTURE-RES-PRAC)'!CU278, "")</f>
        <v/>
      </c>
      <c r="V281" s="136" t="str">
        <f t="shared" si="29"/>
        <v/>
      </c>
      <c r="W281" s="137" t="str">
        <f t="shared" si="30"/>
        <v/>
      </c>
      <c r="X281" s="207" t="str">
        <f>IF(B281&lt;&gt;"",IF(B$5="LECTURE",'Exam (LECTURE ONLY)'!AJ283,IF(B$5="PRACTICUM",OUTPUT!AJ283,IF(B$5="RESEARCH",OUTPUT!AJ283,IF(B$5="STUDENT FORMATION",OUTPUT!AJ283,"")))),"")</f>
        <v/>
      </c>
      <c r="Y281" s="137" t="str">
        <f t="shared" si="31"/>
        <v/>
      </c>
      <c r="Z281" s="139" t="str">
        <f t="shared" si="32"/>
        <v/>
      </c>
      <c r="AA281" s="140" t="str">
        <f t="shared" si="33"/>
        <v/>
      </c>
      <c r="AB281" s="213" t="str">
        <f t="shared" si="34"/>
        <v/>
      </c>
    </row>
    <row r="282" spans="1:28" ht="15.75" customHeight="1">
      <c r="A282" s="212" t="str">
        <f>IF(ISBLANK('Database (LECTURE-RES-PRAC)'!A279),"",'Database (LECTURE-RES-PRAC)'!A279)</f>
        <v/>
      </c>
      <c r="B282" s="213" t="str">
        <f>IF(ISBLANK('Database (LECTURE-RES-PRAC)'!B279),"",'Database (LECTURE-RES-PRAC)'!B279)</f>
        <v/>
      </c>
      <c r="C282" s="134" t="str">
        <f>IF(B282&lt;&gt;"",'Database (LECTURE-RES-PRAC)'!AH279, "")</f>
        <v/>
      </c>
      <c r="D282" s="135" t="str">
        <f t="shared" si="18"/>
        <v/>
      </c>
      <c r="E282" s="134" t="str">
        <f>IF(B282&lt;&gt;"",'Database (LECTURE-RES-PRAC)'!AI279,"")</f>
        <v/>
      </c>
      <c r="F282" s="136" t="str">
        <f t="shared" si="19"/>
        <v/>
      </c>
      <c r="G282" s="137" t="str">
        <f t="shared" si="20"/>
        <v/>
      </c>
      <c r="H282" s="207" t="str">
        <f>IF(B282&lt;&gt;"",IF(B$5="LECTURE",'Exam (LECTURE ONLY)'!N284,IF(B$5="PRACTICUM",OUTPUT!N284,IF(B$5="RESEARCH",OUTPUT!N284,IF(B$5="STUDENT FORMATION",OUTPUT!N284,"")))),"")</f>
        <v/>
      </c>
      <c r="I282" s="137" t="str">
        <f t="shared" si="21"/>
        <v/>
      </c>
      <c r="J282" s="138" t="str">
        <f t="shared" si="22"/>
        <v/>
      </c>
      <c r="K282" s="214" t="str">
        <f>IF(B282&lt;&gt;"",'Database (LECTURE-RES-PRAC)'!BN279, "")</f>
        <v/>
      </c>
      <c r="L282" s="136" t="str">
        <f t="shared" si="23"/>
        <v/>
      </c>
      <c r="M282" s="214" t="str">
        <f>IF(B282&lt;&gt;"",'Database (LECTURE-RES-PRAC)'!BO279, "")</f>
        <v/>
      </c>
      <c r="N282" s="136" t="str">
        <f t="shared" si="24"/>
        <v/>
      </c>
      <c r="O282" s="137" t="str">
        <f t="shared" si="25"/>
        <v/>
      </c>
      <c r="P282" s="207" t="str">
        <f>IF(B282&lt;&gt;"",IF(B$5="LECTURE",'Exam (LECTURE ONLY)'!Y284,IF(B$5="PRACTICUM",OUTPUT!Z284,IF(B$5="RESEARCH",OUTPUT!Z284,IF(B$5="STUDENT FORMATION",OUTPUT!Z284,"")))),"")</f>
        <v/>
      </c>
      <c r="Q282" s="137" t="str">
        <f t="shared" si="26"/>
        <v/>
      </c>
      <c r="R282" s="138" t="str">
        <f t="shared" si="27"/>
        <v/>
      </c>
      <c r="S282" s="214" t="str">
        <f>IF(B282&lt;&gt;"",'Database (LECTURE-RES-PRAC)'!CT279, "")</f>
        <v/>
      </c>
      <c r="T282" s="136" t="str">
        <f t="shared" si="28"/>
        <v/>
      </c>
      <c r="U282" s="214" t="str">
        <f>IF(B282&lt;&gt;"",'Database (LECTURE-RES-PRAC)'!CU279, "")</f>
        <v/>
      </c>
      <c r="V282" s="136" t="str">
        <f t="shared" si="29"/>
        <v/>
      </c>
      <c r="W282" s="137" t="str">
        <f t="shared" si="30"/>
        <v/>
      </c>
      <c r="X282" s="207" t="str">
        <f>IF(B282&lt;&gt;"",IF(B$5="LECTURE",'Exam (LECTURE ONLY)'!AJ284,IF(B$5="PRACTICUM",OUTPUT!AJ284,IF(B$5="RESEARCH",OUTPUT!AJ284,IF(B$5="STUDENT FORMATION",OUTPUT!AJ284,"")))),"")</f>
        <v/>
      </c>
      <c r="Y282" s="137" t="str">
        <f t="shared" si="31"/>
        <v/>
      </c>
      <c r="Z282" s="139" t="str">
        <f t="shared" si="32"/>
        <v/>
      </c>
      <c r="AA282" s="140" t="str">
        <f t="shared" si="33"/>
        <v/>
      </c>
      <c r="AB282" s="213" t="str">
        <f t="shared" si="34"/>
        <v/>
      </c>
    </row>
    <row r="283" spans="1:28" ht="15.75" customHeight="1">
      <c r="A283" s="118" t="str">
        <f>IF(ISBLANK('Database (LECTURE-RES-PRAC)'!A280),"",'Database (LECTURE-RES-PRAC)'!A280)</f>
        <v/>
      </c>
      <c r="B283" s="119" t="str">
        <f>IF(ISBLANK('Database (LECTURE-RES-PRAC)'!B280),"",'Database (LECTURE-RES-PRAC)'!B280)</f>
        <v/>
      </c>
      <c r="C283" s="134" t="str">
        <f>IF(B283&lt;&gt;"",'Database (LECTURE-RES-PRAC)'!AH280, "")</f>
        <v/>
      </c>
      <c r="D283" s="135" t="str">
        <f t="shared" si="18"/>
        <v/>
      </c>
      <c r="E283" s="134" t="str">
        <f>IF(B283&lt;&gt;"",'Database (LECTURE-RES-PRAC)'!AI280,"")</f>
        <v/>
      </c>
      <c r="F283" s="136" t="str">
        <f t="shared" si="19"/>
        <v/>
      </c>
      <c r="G283" s="137" t="str">
        <f t="shared" si="20"/>
        <v/>
      </c>
      <c r="H283" s="207" t="str">
        <f>IF(B283&lt;&gt;"",IF(B$5="LECTURE",'Exam (LECTURE ONLY)'!N285,IF(B$5="PRACTICUM",OUTPUT!N285,IF(B$5="RESEARCH",OUTPUT!N285,IF(B$5="STUDENT FORMATION",OUTPUT!N285,"")))),"")</f>
        <v/>
      </c>
      <c r="I283" s="137" t="str">
        <f t="shared" si="21"/>
        <v/>
      </c>
      <c r="J283" s="138" t="str">
        <f t="shared" si="22"/>
        <v/>
      </c>
      <c r="K283" s="214" t="str">
        <f>IF(B283&lt;&gt;"",'Database (LECTURE-RES-PRAC)'!BN280, "")</f>
        <v/>
      </c>
      <c r="L283" s="136" t="str">
        <f t="shared" si="23"/>
        <v/>
      </c>
      <c r="M283" s="214" t="str">
        <f>IF(B283&lt;&gt;"",'Database (LECTURE-RES-PRAC)'!BO280, "")</f>
        <v/>
      </c>
      <c r="N283" s="136" t="str">
        <f t="shared" si="24"/>
        <v/>
      </c>
      <c r="O283" s="137" t="str">
        <f t="shared" si="25"/>
        <v/>
      </c>
      <c r="P283" s="207" t="str">
        <f>IF(B283&lt;&gt;"",IF(B$5="LECTURE",'Exam (LECTURE ONLY)'!Y285,IF(B$5="PRACTICUM",OUTPUT!Z285,IF(B$5="RESEARCH",OUTPUT!Z285,IF(B$5="STUDENT FORMATION",OUTPUT!Z285,"")))),"")</f>
        <v/>
      </c>
      <c r="Q283" s="137" t="str">
        <f t="shared" si="26"/>
        <v/>
      </c>
      <c r="R283" s="138" t="str">
        <f t="shared" si="27"/>
        <v/>
      </c>
      <c r="S283" s="214" t="str">
        <f>IF(B283&lt;&gt;"",'Database (LECTURE-RES-PRAC)'!CT280, "")</f>
        <v/>
      </c>
      <c r="T283" s="136" t="str">
        <f t="shared" si="28"/>
        <v/>
      </c>
      <c r="U283" s="214" t="str">
        <f>IF(B283&lt;&gt;"",'Database (LECTURE-RES-PRAC)'!CU280, "")</f>
        <v/>
      </c>
      <c r="V283" s="136" t="str">
        <f t="shared" si="29"/>
        <v/>
      </c>
      <c r="W283" s="137" t="str">
        <f t="shared" si="30"/>
        <v/>
      </c>
      <c r="X283" s="207" t="str">
        <f>IF(B283&lt;&gt;"",IF(B$5="LECTURE",'Exam (LECTURE ONLY)'!AJ285,IF(B$5="PRACTICUM",OUTPUT!AJ285,IF(B$5="RESEARCH",OUTPUT!AJ285,IF(B$5="STUDENT FORMATION",OUTPUT!AJ285,"")))),"")</f>
        <v/>
      </c>
      <c r="Y283" s="137" t="str">
        <f t="shared" si="31"/>
        <v/>
      </c>
      <c r="Z283" s="139" t="str">
        <f t="shared" si="32"/>
        <v/>
      </c>
      <c r="AA283" s="140" t="str">
        <f t="shared" si="33"/>
        <v/>
      </c>
      <c r="AB283" s="213" t="str">
        <f t="shared" si="34"/>
        <v/>
      </c>
    </row>
    <row r="284" spans="1:28" ht="15.75" customHeight="1">
      <c r="A284" s="212" t="str">
        <f>IF(ISBLANK('Database (LECTURE-RES-PRAC)'!A281),"",'Database (LECTURE-RES-PRAC)'!A281)</f>
        <v/>
      </c>
      <c r="B284" s="213" t="str">
        <f>IF(ISBLANK('Database (LECTURE-RES-PRAC)'!B281),"",'Database (LECTURE-RES-PRAC)'!B281)</f>
        <v/>
      </c>
      <c r="C284" s="134" t="str">
        <f>IF(B284&lt;&gt;"",'Database (LECTURE-RES-PRAC)'!AH281, "")</f>
        <v/>
      </c>
      <c r="D284" s="135" t="str">
        <f t="shared" si="18"/>
        <v/>
      </c>
      <c r="E284" s="134" t="str">
        <f>IF(B284&lt;&gt;"",'Database (LECTURE-RES-PRAC)'!AI281,"")</f>
        <v/>
      </c>
      <c r="F284" s="136" t="str">
        <f t="shared" si="19"/>
        <v/>
      </c>
      <c r="G284" s="137" t="str">
        <f t="shared" si="20"/>
        <v/>
      </c>
      <c r="H284" s="207" t="str">
        <f>IF(B284&lt;&gt;"",IF(B$5="LECTURE",'Exam (LECTURE ONLY)'!N286,IF(B$5="PRACTICUM",OUTPUT!N286,IF(B$5="RESEARCH",OUTPUT!N286,IF(B$5="STUDENT FORMATION",OUTPUT!N286,"")))),"")</f>
        <v/>
      </c>
      <c r="I284" s="137" t="str">
        <f t="shared" si="21"/>
        <v/>
      </c>
      <c r="J284" s="138" t="str">
        <f t="shared" si="22"/>
        <v/>
      </c>
      <c r="K284" s="214" t="str">
        <f>IF(B284&lt;&gt;"",'Database (LECTURE-RES-PRAC)'!BN281, "")</f>
        <v/>
      </c>
      <c r="L284" s="136" t="str">
        <f t="shared" si="23"/>
        <v/>
      </c>
      <c r="M284" s="214" t="str">
        <f>IF(B284&lt;&gt;"",'Database (LECTURE-RES-PRAC)'!BO281, "")</f>
        <v/>
      </c>
      <c r="N284" s="136" t="str">
        <f t="shared" si="24"/>
        <v/>
      </c>
      <c r="O284" s="137" t="str">
        <f t="shared" si="25"/>
        <v/>
      </c>
      <c r="P284" s="207" t="str">
        <f>IF(B284&lt;&gt;"",IF(B$5="LECTURE",'Exam (LECTURE ONLY)'!Y286,IF(B$5="PRACTICUM",OUTPUT!Z286,IF(B$5="RESEARCH",OUTPUT!Z286,IF(B$5="STUDENT FORMATION",OUTPUT!Z286,"")))),"")</f>
        <v/>
      </c>
      <c r="Q284" s="137" t="str">
        <f t="shared" si="26"/>
        <v/>
      </c>
      <c r="R284" s="138" t="str">
        <f t="shared" si="27"/>
        <v/>
      </c>
      <c r="S284" s="214" t="str">
        <f>IF(B284&lt;&gt;"",'Database (LECTURE-RES-PRAC)'!CT281, "")</f>
        <v/>
      </c>
      <c r="T284" s="136" t="str">
        <f t="shared" si="28"/>
        <v/>
      </c>
      <c r="U284" s="214" t="str">
        <f>IF(B284&lt;&gt;"",'Database (LECTURE-RES-PRAC)'!CU281, "")</f>
        <v/>
      </c>
      <c r="V284" s="136" t="str">
        <f t="shared" si="29"/>
        <v/>
      </c>
      <c r="W284" s="137" t="str">
        <f t="shared" si="30"/>
        <v/>
      </c>
      <c r="X284" s="207" t="str">
        <f>IF(B284&lt;&gt;"",IF(B$5="LECTURE",'Exam (LECTURE ONLY)'!AJ286,IF(B$5="PRACTICUM",OUTPUT!AJ286,IF(B$5="RESEARCH",OUTPUT!AJ286,IF(B$5="STUDENT FORMATION",OUTPUT!AJ286,"")))),"")</f>
        <v/>
      </c>
      <c r="Y284" s="137" t="str">
        <f t="shared" si="31"/>
        <v/>
      </c>
      <c r="Z284" s="139" t="str">
        <f t="shared" si="32"/>
        <v/>
      </c>
      <c r="AA284" s="140" t="str">
        <f t="shared" si="33"/>
        <v/>
      </c>
      <c r="AB284" s="213" t="str">
        <f t="shared" si="34"/>
        <v/>
      </c>
    </row>
    <row r="285" spans="1:28" ht="15.75" customHeight="1">
      <c r="A285" s="118" t="str">
        <f>IF(ISBLANK('Database (LECTURE-RES-PRAC)'!A282),"",'Database (LECTURE-RES-PRAC)'!A282)</f>
        <v/>
      </c>
      <c r="B285" s="119" t="str">
        <f>IF(ISBLANK('Database (LECTURE-RES-PRAC)'!B282),"",'Database (LECTURE-RES-PRAC)'!B282)</f>
        <v/>
      </c>
      <c r="C285" s="134" t="str">
        <f>IF(B285&lt;&gt;"",'Database (LECTURE-RES-PRAC)'!AH282, "")</f>
        <v/>
      </c>
      <c r="D285" s="135" t="str">
        <f t="shared" si="18"/>
        <v/>
      </c>
      <c r="E285" s="134" t="str">
        <f>IF(B285&lt;&gt;"",'Database (LECTURE-RES-PRAC)'!AI282,"")</f>
        <v/>
      </c>
      <c r="F285" s="136" t="str">
        <f t="shared" si="19"/>
        <v/>
      </c>
      <c r="G285" s="137" t="str">
        <f t="shared" si="20"/>
        <v/>
      </c>
      <c r="H285" s="207" t="str">
        <f>IF(B285&lt;&gt;"",IF(B$5="LECTURE",'Exam (LECTURE ONLY)'!N287,IF(B$5="PRACTICUM",OUTPUT!N287,IF(B$5="RESEARCH",OUTPUT!N287,IF(B$5="STUDENT FORMATION",OUTPUT!N287,"")))),"")</f>
        <v/>
      </c>
      <c r="I285" s="137" t="str">
        <f t="shared" si="21"/>
        <v/>
      </c>
      <c r="J285" s="138" t="str">
        <f t="shared" si="22"/>
        <v/>
      </c>
      <c r="K285" s="214" t="str">
        <f>IF(B285&lt;&gt;"",'Database (LECTURE-RES-PRAC)'!BN282, "")</f>
        <v/>
      </c>
      <c r="L285" s="136" t="str">
        <f t="shared" si="23"/>
        <v/>
      </c>
      <c r="M285" s="214" t="str">
        <f>IF(B285&lt;&gt;"",'Database (LECTURE-RES-PRAC)'!BO282, "")</f>
        <v/>
      </c>
      <c r="N285" s="136" t="str">
        <f t="shared" si="24"/>
        <v/>
      </c>
      <c r="O285" s="137" t="str">
        <f t="shared" si="25"/>
        <v/>
      </c>
      <c r="P285" s="207" t="str">
        <f>IF(B285&lt;&gt;"",IF(B$5="LECTURE",'Exam (LECTURE ONLY)'!Y287,IF(B$5="PRACTICUM",OUTPUT!Z287,IF(B$5="RESEARCH",OUTPUT!Z287,IF(B$5="STUDENT FORMATION",OUTPUT!Z287,"")))),"")</f>
        <v/>
      </c>
      <c r="Q285" s="137" t="str">
        <f t="shared" si="26"/>
        <v/>
      </c>
      <c r="R285" s="138" t="str">
        <f t="shared" si="27"/>
        <v/>
      </c>
      <c r="S285" s="214" t="str">
        <f>IF(B285&lt;&gt;"",'Database (LECTURE-RES-PRAC)'!CT282, "")</f>
        <v/>
      </c>
      <c r="T285" s="136" t="str">
        <f t="shared" si="28"/>
        <v/>
      </c>
      <c r="U285" s="214" t="str">
        <f>IF(B285&lt;&gt;"",'Database (LECTURE-RES-PRAC)'!CU282, "")</f>
        <v/>
      </c>
      <c r="V285" s="136" t="str">
        <f t="shared" si="29"/>
        <v/>
      </c>
      <c r="W285" s="137" t="str">
        <f t="shared" si="30"/>
        <v/>
      </c>
      <c r="X285" s="207" t="str">
        <f>IF(B285&lt;&gt;"",IF(B$5="LECTURE",'Exam (LECTURE ONLY)'!AJ287,IF(B$5="PRACTICUM",OUTPUT!AJ287,IF(B$5="RESEARCH",OUTPUT!AJ287,IF(B$5="STUDENT FORMATION",OUTPUT!AJ287,"")))),"")</f>
        <v/>
      </c>
      <c r="Y285" s="137" t="str">
        <f t="shared" si="31"/>
        <v/>
      </c>
      <c r="Z285" s="139" t="str">
        <f t="shared" si="32"/>
        <v/>
      </c>
      <c r="AA285" s="140" t="str">
        <f t="shared" si="33"/>
        <v/>
      </c>
      <c r="AB285" s="213" t="str">
        <f t="shared" si="34"/>
        <v/>
      </c>
    </row>
    <row r="286" spans="1:28" ht="15.75" customHeight="1">
      <c r="A286" s="212" t="str">
        <f>IF(ISBLANK('Database (LECTURE-RES-PRAC)'!A283),"",'Database (LECTURE-RES-PRAC)'!A283)</f>
        <v/>
      </c>
      <c r="B286" s="213" t="str">
        <f>IF(ISBLANK('Database (LECTURE-RES-PRAC)'!B283),"",'Database (LECTURE-RES-PRAC)'!B283)</f>
        <v/>
      </c>
      <c r="C286" s="134" t="str">
        <f>IF(B286&lt;&gt;"",'Database (LECTURE-RES-PRAC)'!AH283, "")</f>
        <v/>
      </c>
      <c r="D286" s="135" t="str">
        <f t="shared" si="18"/>
        <v/>
      </c>
      <c r="E286" s="134" t="str">
        <f>IF(B286&lt;&gt;"",'Database (LECTURE-RES-PRAC)'!AI283,"")</f>
        <v/>
      </c>
      <c r="F286" s="136" t="str">
        <f t="shared" si="19"/>
        <v/>
      </c>
      <c r="G286" s="137" t="str">
        <f t="shared" si="20"/>
        <v/>
      </c>
      <c r="H286" s="207" t="str">
        <f>IF(B286&lt;&gt;"",IF(B$5="LECTURE",'Exam (LECTURE ONLY)'!N288,IF(B$5="PRACTICUM",OUTPUT!N288,IF(B$5="RESEARCH",OUTPUT!N288,IF(B$5="STUDENT FORMATION",OUTPUT!N288,"")))),"")</f>
        <v/>
      </c>
      <c r="I286" s="137" t="str">
        <f t="shared" si="21"/>
        <v/>
      </c>
      <c r="J286" s="138" t="str">
        <f t="shared" si="22"/>
        <v/>
      </c>
      <c r="K286" s="214" t="str">
        <f>IF(B286&lt;&gt;"",'Database (LECTURE-RES-PRAC)'!BN283, "")</f>
        <v/>
      </c>
      <c r="L286" s="136" t="str">
        <f t="shared" si="23"/>
        <v/>
      </c>
      <c r="M286" s="214" t="str">
        <f>IF(B286&lt;&gt;"",'Database (LECTURE-RES-PRAC)'!BO283, "")</f>
        <v/>
      </c>
      <c r="N286" s="136" t="str">
        <f t="shared" si="24"/>
        <v/>
      </c>
      <c r="O286" s="137" t="str">
        <f t="shared" si="25"/>
        <v/>
      </c>
      <c r="P286" s="207" t="str">
        <f>IF(B286&lt;&gt;"",IF(B$5="LECTURE",'Exam (LECTURE ONLY)'!Y288,IF(B$5="PRACTICUM",OUTPUT!Z288,IF(B$5="RESEARCH",OUTPUT!Z288,IF(B$5="STUDENT FORMATION",OUTPUT!Z288,"")))),"")</f>
        <v/>
      </c>
      <c r="Q286" s="137" t="str">
        <f t="shared" si="26"/>
        <v/>
      </c>
      <c r="R286" s="138" t="str">
        <f t="shared" si="27"/>
        <v/>
      </c>
      <c r="S286" s="214" t="str">
        <f>IF(B286&lt;&gt;"",'Database (LECTURE-RES-PRAC)'!CT283, "")</f>
        <v/>
      </c>
      <c r="T286" s="136" t="str">
        <f t="shared" si="28"/>
        <v/>
      </c>
      <c r="U286" s="214" t="str">
        <f>IF(B286&lt;&gt;"",'Database (LECTURE-RES-PRAC)'!CU283, "")</f>
        <v/>
      </c>
      <c r="V286" s="136" t="str">
        <f t="shared" si="29"/>
        <v/>
      </c>
      <c r="W286" s="137" t="str">
        <f t="shared" si="30"/>
        <v/>
      </c>
      <c r="X286" s="207" t="str">
        <f>IF(B286&lt;&gt;"",IF(B$5="LECTURE",'Exam (LECTURE ONLY)'!AJ288,IF(B$5="PRACTICUM",OUTPUT!AJ288,IF(B$5="RESEARCH",OUTPUT!AJ288,IF(B$5="STUDENT FORMATION",OUTPUT!AJ288,"")))),"")</f>
        <v/>
      </c>
      <c r="Y286" s="137" t="str">
        <f t="shared" si="31"/>
        <v/>
      </c>
      <c r="Z286" s="139" t="str">
        <f t="shared" si="32"/>
        <v/>
      </c>
      <c r="AA286" s="140" t="str">
        <f t="shared" si="33"/>
        <v/>
      </c>
      <c r="AB286" s="213" t="str">
        <f t="shared" si="34"/>
        <v/>
      </c>
    </row>
    <row r="287" spans="1:28" ht="15.75" customHeight="1">
      <c r="A287" s="118" t="str">
        <f>IF(ISBLANK('Database (LECTURE-RES-PRAC)'!A284),"",'Database (LECTURE-RES-PRAC)'!A284)</f>
        <v/>
      </c>
      <c r="B287" s="119" t="str">
        <f>IF(ISBLANK('Database (LECTURE-RES-PRAC)'!B284),"",'Database (LECTURE-RES-PRAC)'!B284)</f>
        <v/>
      </c>
      <c r="C287" s="134" t="str">
        <f>IF(B287&lt;&gt;"",'Database (LECTURE-RES-PRAC)'!AH284, "")</f>
        <v/>
      </c>
      <c r="D287" s="135" t="str">
        <f t="shared" si="18"/>
        <v/>
      </c>
      <c r="E287" s="134" t="str">
        <f>IF(B287&lt;&gt;"",'Database (LECTURE-RES-PRAC)'!AI284,"")</f>
        <v/>
      </c>
      <c r="F287" s="136" t="str">
        <f t="shared" si="19"/>
        <v/>
      </c>
      <c r="G287" s="137" t="str">
        <f t="shared" si="20"/>
        <v/>
      </c>
      <c r="H287" s="207" t="str">
        <f>IF(B287&lt;&gt;"",IF(B$5="LECTURE",'Exam (LECTURE ONLY)'!N289,IF(B$5="PRACTICUM",OUTPUT!N289,IF(B$5="RESEARCH",OUTPUT!N289,IF(B$5="STUDENT FORMATION",OUTPUT!N289,"")))),"")</f>
        <v/>
      </c>
      <c r="I287" s="137" t="str">
        <f t="shared" si="21"/>
        <v/>
      </c>
      <c r="J287" s="138" t="str">
        <f t="shared" si="22"/>
        <v/>
      </c>
      <c r="K287" s="214" t="str">
        <f>IF(B287&lt;&gt;"",'Database (LECTURE-RES-PRAC)'!BN284, "")</f>
        <v/>
      </c>
      <c r="L287" s="136" t="str">
        <f t="shared" si="23"/>
        <v/>
      </c>
      <c r="M287" s="214" t="str">
        <f>IF(B287&lt;&gt;"",'Database (LECTURE-RES-PRAC)'!BO284, "")</f>
        <v/>
      </c>
      <c r="N287" s="136" t="str">
        <f t="shared" si="24"/>
        <v/>
      </c>
      <c r="O287" s="137" t="str">
        <f t="shared" si="25"/>
        <v/>
      </c>
      <c r="P287" s="207" t="str">
        <f>IF(B287&lt;&gt;"",IF(B$5="LECTURE",'Exam (LECTURE ONLY)'!Y289,IF(B$5="PRACTICUM",OUTPUT!Z289,IF(B$5="RESEARCH",OUTPUT!Z289,IF(B$5="STUDENT FORMATION",OUTPUT!Z289,"")))),"")</f>
        <v/>
      </c>
      <c r="Q287" s="137" t="str">
        <f t="shared" si="26"/>
        <v/>
      </c>
      <c r="R287" s="138" t="str">
        <f t="shared" si="27"/>
        <v/>
      </c>
      <c r="S287" s="214" t="str">
        <f>IF(B287&lt;&gt;"",'Database (LECTURE-RES-PRAC)'!CT284, "")</f>
        <v/>
      </c>
      <c r="T287" s="136" t="str">
        <f t="shared" si="28"/>
        <v/>
      </c>
      <c r="U287" s="214" t="str">
        <f>IF(B287&lt;&gt;"",'Database (LECTURE-RES-PRAC)'!CU284, "")</f>
        <v/>
      </c>
      <c r="V287" s="136" t="str">
        <f t="shared" si="29"/>
        <v/>
      </c>
      <c r="W287" s="137" t="str">
        <f t="shared" si="30"/>
        <v/>
      </c>
      <c r="X287" s="207" t="str">
        <f>IF(B287&lt;&gt;"",IF(B$5="LECTURE",'Exam (LECTURE ONLY)'!AJ289,IF(B$5="PRACTICUM",OUTPUT!AJ289,IF(B$5="RESEARCH",OUTPUT!AJ289,IF(B$5="STUDENT FORMATION",OUTPUT!AJ289,"")))),"")</f>
        <v/>
      </c>
      <c r="Y287" s="137" t="str">
        <f t="shared" si="31"/>
        <v/>
      </c>
      <c r="Z287" s="139" t="str">
        <f t="shared" si="32"/>
        <v/>
      </c>
      <c r="AA287" s="140" t="str">
        <f t="shared" si="33"/>
        <v/>
      </c>
      <c r="AB287" s="213" t="str">
        <f t="shared" si="34"/>
        <v/>
      </c>
    </row>
    <row r="288" spans="1:28" ht="15.75" customHeight="1">
      <c r="A288" s="212" t="str">
        <f>IF(ISBLANK('Database (LECTURE-RES-PRAC)'!A285),"",'Database (LECTURE-RES-PRAC)'!A285)</f>
        <v/>
      </c>
      <c r="B288" s="213" t="str">
        <f>IF(ISBLANK('Database (LECTURE-RES-PRAC)'!B285),"",'Database (LECTURE-RES-PRAC)'!B285)</f>
        <v/>
      </c>
      <c r="C288" s="134" t="str">
        <f>IF(B288&lt;&gt;"",'Database (LECTURE-RES-PRAC)'!AH285, "")</f>
        <v/>
      </c>
      <c r="D288" s="135" t="str">
        <f t="shared" si="18"/>
        <v/>
      </c>
      <c r="E288" s="134" t="str">
        <f>IF(B288&lt;&gt;"",'Database (LECTURE-RES-PRAC)'!AI285,"")</f>
        <v/>
      </c>
      <c r="F288" s="136" t="str">
        <f t="shared" si="19"/>
        <v/>
      </c>
      <c r="G288" s="137" t="str">
        <f t="shared" si="20"/>
        <v/>
      </c>
      <c r="H288" s="207" t="str">
        <f>IF(B288&lt;&gt;"",IF(B$5="LECTURE",'Exam (LECTURE ONLY)'!N290,IF(B$5="PRACTICUM",OUTPUT!N290,IF(B$5="RESEARCH",OUTPUT!N290,IF(B$5="STUDENT FORMATION",OUTPUT!N290,"")))),"")</f>
        <v/>
      </c>
      <c r="I288" s="137" t="str">
        <f t="shared" si="21"/>
        <v/>
      </c>
      <c r="J288" s="138" t="str">
        <f t="shared" si="22"/>
        <v/>
      </c>
      <c r="K288" s="214" t="str">
        <f>IF(B288&lt;&gt;"",'Database (LECTURE-RES-PRAC)'!BN285, "")</f>
        <v/>
      </c>
      <c r="L288" s="136" t="str">
        <f t="shared" si="23"/>
        <v/>
      </c>
      <c r="M288" s="214" t="str">
        <f>IF(B288&lt;&gt;"",'Database (LECTURE-RES-PRAC)'!BO285, "")</f>
        <v/>
      </c>
      <c r="N288" s="136" t="str">
        <f t="shared" si="24"/>
        <v/>
      </c>
      <c r="O288" s="137" t="str">
        <f t="shared" si="25"/>
        <v/>
      </c>
      <c r="P288" s="207" t="str">
        <f>IF(B288&lt;&gt;"",IF(B$5="LECTURE",'Exam (LECTURE ONLY)'!Y290,IF(B$5="PRACTICUM",OUTPUT!Z290,IF(B$5="RESEARCH",OUTPUT!Z290,IF(B$5="STUDENT FORMATION",OUTPUT!Z290,"")))),"")</f>
        <v/>
      </c>
      <c r="Q288" s="137" t="str">
        <f t="shared" si="26"/>
        <v/>
      </c>
      <c r="R288" s="138" t="str">
        <f t="shared" si="27"/>
        <v/>
      </c>
      <c r="S288" s="214" t="str">
        <f>IF(B288&lt;&gt;"",'Database (LECTURE-RES-PRAC)'!CT285, "")</f>
        <v/>
      </c>
      <c r="T288" s="136" t="str">
        <f t="shared" si="28"/>
        <v/>
      </c>
      <c r="U288" s="214" t="str">
        <f>IF(B288&lt;&gt;"",'Database (LECTURE-RES-PRAC)'!CU285, "")</f>
        <v/>
      </c>
      <c r="V288" s="136" t="str">
        <f t="shared" si="29"/>
        <v/>
      </c>
      <c r="W288" s="137" t="str">
        <f t="shared" si="30"/>
        <v/>
      </c>
      <c r="X288" s="207" t="str">
        <f>IF(B288&lt;&gt;"",IF(B$5="LECTURE",'Exam (LECTURE ONLY)'!AJ290,IF(B$5="PRACTICUM",OUTPUT!AJ290,IF(B$5="RESEARCH",OUTPUT!AJ290,IF(B$5="STUDENT FORMATION",OUTPUT!AJ290,"")))),"")</f>
        <v/>
      </c>
      <c r="Y288" s="137" t="str">
        <f t="shared" si="31"/>
        <v/>
      </c>
      <c r="Z288" s="139" t="str">
        <f t="shared" si="32"/>
        <v/>
      </c>
      <c r="AA288" s="140" t="str">
        <f t="shared" si="33"/>
        <v/>
      </c>
      <c r="AB288" s="213" t="str">
        <f t="shared" si="34"/>
        <v/>
      </c>
    </row>
    <row r="289" spans="1:28" ht="15.75" customHeight="1">
      <c r="A289" s="118" t="str">
        <f>IF(ISBLANK('Database (LECTURE-RES-PRAC)'!A286),"",'Database (LECTURE-RES-PRAC)'!A286)</f>
        <v/>
      </c>
      <c r="B289" s="119" t="str">
        <f>IF(ISBLANK('Database (LECTURE-RES-PRAC)'!B286),"",'Database (LECTURE-RES-PRAC)'!B286)</f>
        <v/>
      </c>
      <c r="C289" s="134" t="str">
        <f>IF(B289&lt;&gt;"",'Database (LECTURE-RES-PRAC)'!AH286, "")</f>
        <v/>
      </c>
      <c r="D289" s="135" t="str">
        <f t="shared" si="18"/>
        <v/>
      </c>
      <c r="E289" s="134" t="str">
        <f>IF(B289&lt;&gt;"",'Database (LECTURE-RES-PRAC)'!AI286,"")</f>
        <v/>
      </c>
      <c r="F289" s="136" t="str">
        <f t="shared" si="19"/>
        <v/>
      </c>
      <c r="G289" s="137" t="str">
        <f t="shared" si="20"/>
        <v/>
      </c>
      <c r="H289" s="207" t="str">
        <f>IF(B289&lt;&gt;"",IF(B$5="LECTURE",'Exam (LECTURE ONLY)'!N291,IF(B$5="PRACTICUM",OUTPUT!N291,IF(B$5="RESEARCH",OUTPUT!N291,IF(B$5="STUDENT FORMATION",OUTPUT!N291,"")))),"")</f>
        <v/>
      </c>
      <c r="I289" s="137" t="str">
        <f t="shared" si="21"/>
        <v/>
      </c>
      <c r="J289" s="138" t="str">
        <f t="shared" si="22"/>
        <v/>
      </c>
      <c r="K289" s="214" t="str">
        <f>IF(B289&lt;&gt;"",'Database (LECTURE-RES-PRAC)'!BN286, "")</f>
        <v/>
      </c>
      <c r="L289" s="136" t="str">
        <f t="shared" si="23"/>
        <v/>
      </c>
      <c r="M289" s="214" t="str">
        <f>IF(B289&lt;&gt;"",'Database (LECTURE-RES-PRAC)'!BO286, "")</f>
        <v/>
      </c>
      <c r="N289" s="136" t="str">
        <f t="shared" si="24"/>
        <v/>
      </c>
      <c r="O289" s="137" t="str">
        <f t="shared" si="25"/>
        <v/>
      </c>
      <c r="P289" s="207" t="str">
        <f>IF(B289&lt;&gt;"",IF(B$5="LECTURE",'Exam (LECTURE ONLY)'!Y291,IF(B$5="PRACTICUM",OUTPUT!Z291,IF(B$5="RESEARCH",OUTPUT!Z291,IF(B$5="STUDENT FORMATION",OUTPUT!Z291,"")))),"")</f>
        <v/>
      </c>
      <c r="Q289" s="137" t="str">
        <f t="shared" si="26"/>
        <v/>
      </c>
      <c r="R289" s="138" t="str">
        <f t="shared" si="27"/>
        <v/>
      </c>
      <c r="S289" s="214" t="str">
        <f>IF(B289&lt;&gt;"",'Database (LECTURE-RES-PRAC)'!CT286, "")</f>
        <v/>
      </c>
      <c r="T289" s="136" t="str">
        <f t="shared" si="28"/>
        <v/>
      </c>
      <c r="U289" s="214" t="str">
        <f>IF(B289&lt;&gt;"",'Database (LECTURE-RES-PRAC)'!CU286, "")</f>
        <v/>
      </c>
      <c r="V289" s="136" t="str">
        <f t="shared" si="29"/>
        <v/>
      </c>
      <c r="W289" s="137" t="str">
        <f t="shared" si="30"/>
        <v/>
      </c>
      <c r="X289" s="207" t="str">
        <f>IF(B289&lt;&gt;"",IF(B$5="LECTURE",'Exam (LECTURE ONLY)'!AJ291,IF(B$5="PRACTICUM",OUTPUT!AJ291,IF(B$5="RESEARCH",OUTPUT!AJ291,IF(B$5="STUDENT FORMATION",OUTPUT!AJ291,"")))),"")</f>
        <v/>
      </c>
      <c r="Y289" s="137" t="str">
        <f t="shared" si="31"/>
        <v/>
      </c>
      <c r="Z289" s="139" t="str">
        <f t="shared" si="32"/>
        <v/>
      </c>
      <c r="AA289" s="140" t="str">
        <f t="shared" si="33"/>
        <v/>
      </c>
      <c r="AB289" s="213" t="str">
        <f t="shared" si="34"/>
        <v/>
      </c>
    </row>
    <row r="290" spans="1:28" ht="15.75" customHeight="1">
      <c r="A290" s="212" t="str">
        <f>IF(ISBLANK('Database (LECTURE-RES-PRAC)'!A287),"",'Database (LECTURE-RES-PRAC)'!A287)</f>
        <v/>
      </c>
      <c r="B290" s="213" t="str">
        <f>IF(ISBLANK('Database (LECTURE-RES-PRAC)'!B287),"",'Database (LECTURE-RES-PRAC)'!B287)</f>
        <v/>
      </c>
      <c r="C290" s="134" t="str">
        <f>IF(B290&lt;&gt;"",'Database (LECTURE-RES-PRAC)'!AH287, "")</f>
        <v/>
      </c>
      <c r="D290" s="135" t="str">
        <f t="shared" si="18"/>
        <v/>
      </c>
      <c r="E290" s="134" t="str">
        <f>IF(B290&lt;&gt;"",'Database (LECTURE-RES-PRAC)'!AI287,"")</f>
        <v/>
      </c>
      <c r="F290" s="136" t="str">
        <f t="shared" si="19"/>
        <v/>
      </c>
      <c r="G290" s="137" t="str">
        <f t="shared" si="20"/>
        <v/>
      </c>
      <c r="H290" s="207" t="str">
        <f>IF(B290&lt;&gt;"",IF(B$5="LECTURE",'Exam (LECTURE ONLY)'!N292,IF(B$5="PRACTICUM",OUTPUT!N292,IF(B$5="RESEARCH",OUTPUT!N292,IF(B$5="STUDENT FORMATION",OUTPUT!N292,"")))),"")</f>
        <v/>
      </c>
      <c r="I290" s="137" t="str">
        <f t="shared" si="21"/>
        <v/>
      </c>
      <c r="J290" s="138" t="str">
        <f t="shared" si="22"/>
        <v/>
      </c>
      <c r="K290" s="214" t="str">
        <f>IF(B290&lt;&gt;"",'Database (LECTURE-RES-PRAC)'!BN287, "")</f>
        <v/>
      </c>
      <c r="L290" s="136" t="str">
        <f t="shared" si="23"/>
        <v/>
      </c>
      <c r="M290" s="214" t="str">
        <f>IF(B290&lt;&gt;"",'Database (LECTURE-RES-PRAC)'!BO287, "")</f>
        <v/>
      </c>
      <c r="N290" s="136" t="str">
        <f t="shared" si="24"/>
        <v/>
      </c>
      <c r="O290" s="137" t="str">
        <f t="shared" si="25"/>
        <v/>
      </c>
      <c r="P290" s="207" t="str">
        <f>IF(B290&lt;&gt;"",IF(B$5="LECTURE",'Exam (LECTURE ONLY)'!Y292,IF(B$5="PRACTICUM",OUTPUT!Z292,IF(B$5="RESEARCH",OUTPUT!Z292,IF(B$5="STUDENT FORMATION",OUTPUT!Z292,"")))),"")</f>
        <v/>
      </c>
      <c r="Q290" s="137" t="str">
        <f t="shared" si="26"/>
        <v/>
      </c>
      <c r="R290" s="138" t="str">
        <f t="shared" si="27"/>
        <v/>
      </c>
      <c r="S290" s="214" t="str">
        <f>IF(B290&lt;&gt;"",'Database (LECTURE-RES-PRAC)'!CT287, "")</f>
        <v/>
      </c>
      <c r="T290" s="136" t="str">
        <f t="shared" si="28"/>
        <v/>
      </c>
      <c r="U290" s="214" t="str">
        <f>IF(B290&lt;&gt;"",'Database (LECTURE-RES-PRAC)'!CU287, "")</f>
        <v/>
      </c>
      <c r="V290" s="136" t="str">
        <f t="shared" si="29"/>
        <v/>
      </c>
      <c r="W290" s="137" t="str">
        <f t="shared" si="30"/>
        <v/>
      </c>
      <c r="X290" s="207" t="str">
        <f>IF(B290&lt;&gt;"",IF(B$5="LECTURE",'Exam (LECTURE ONLY)'!AJ292,IF(B$5="PRACTICUM",OUTPUT!AJ292,IF(B$5="RESEARCH",OUTPUT!AJ292,IF(B$5="STUDENT FORMATION",OUTPUT!AJ292,"")))),"")</f>
        <v/>
      </c>
      <c r="Y290" s="137" t="str">
        <f t="shared" si="31"/>
        <v/>
      </c>
      <c r="Z290" s="139" t="str">
        <f t="shared" si="32"/>
        <v/>
      </c>
      <c r="AA290" s="140" t="str">
        <f t="shared" si="33"/>
        <v/>
      </c>
      <c r="AB290" s="213" t="str">
        <f t="shared" si="34"/>
        <v/>
      </c>
    </row>
    <row r="291" spans="1:28" ht="15.75" customHeight="1">
      <c r="A291" s="118" t="str">
        <f>IF(ISBLANK('Database (LECTURE-RES-PRAC)'!A288),"",'Database (LECTURE-RES-PRAC)'!A288)</f>
        <v/>
      </c>
      <c r="B291" s="119" t="str">
        <f>IF(ISBLANK('Database (LECTURE-RES-PRAC)'!B288),"",'Database (LECTURE-RES-PRAC)'!B288)</f>
        <v/>
      </c>
      <c r="C291" s="134" t="str">
        <f>IF(B291&lt;&gt;"",'Database (LECTURE-RES-PRAC)'!AH288, "")</f>
        <v/>
      </c>
      <c r="D291" s="135" t="str">
        <f t="shared" si="18"/>
        <v/>
      </c>
      <c r="E291" s="134" t="str">
        <f>IF(B291&lt;&gt;"",'Database (LECTURE-RES-PRAC)'!AI288,"")</f>
        <v/>
      </c>
      <c r="F291" s="136" t="str">
        <f t="shared" si="19"/>
        <v/>
      </c>
      <c r="G291" s="137" t="str">
        <f t="shared" si="20"/>
        <v/>
      </c>
      <c r="H291" s="207" t="str">
        <f>IF(B291&lt;&gt;"",IF(B$5="LECTURE",'Exam (LECTURE ONLY)'!N293,IF(B$5="PRACTICUM",OUTPUT!N293,IF(B$5="RESEARCH",OUTPUT!N293,IF(B$5="STUDENT FORMATION",OUTPUT!N293,"")))),"")</f>
        <v/>
      </c>
      <c r="I291" s="137" t="str">
        <f t="shared" si="21"/>
        <v/>
      </c>
      <c r="J291" s="138" t="str">
        <f t="shared" si="22"/>
        <v/>
      </c>
      <c r="K291" s="214" t="str">
        <f>IF(B291&lt;&gt;"",'Database (LECTURE-RES-PRAC)'!BN288, "")</f>
        <v/>
      </c>
      <c r="L291" s="136" t="str">
        <f t="shared" si="23"/>
        <v/>
      </c>
      <c r="M291" s="214" t="str">
        <f>IF(B291&lt;&gt;"",'Database (LECTURE-RES-PRAC)'!BO288, "")</f>
        <v/>
      </c>
      <c r="N291" s="136" t="str">
        <f t="shared" si="24"/>
        <v/>
      </c>
      <c r="O291" s="137" t="str">
        <f t="shared" si="25"/>
        <v/>
      </c>
      <c r="P291" s="207" t="str">
        <f>IF(B291&lt;&gt;"",IF(B$5="LECTURE",'Exam (LECTURE ONLY)'!Y293,IF(B$5="PRACTICUM",OUTPUT!Z293,IF(B$5="RESEARCH",OUTPUT!Z293,IF(B$5="STUDENT FORMATION",OUTPUT!Z293,"")))),"")</f>
        <v/>
      </c>
      <c r="Q291" s="137" t="str">
        <f t="shared" si="26"/>
        <v/>
      </c>
      <c r="R291" s="138" t="str">
        <f t="shared" si="27"/>
        <v/>
      </c>
      <c r="S291" s="214" t="str">
        <f>IF(B291&lt;&gt;"",'Database (LECTURE-RES-PRAC)'!CT288, "")</f>
        <v/>
      </c>
      <c r="T291" s="136" t="str">
        <f t="shared" si="28"/>
        <v/>
      </c>
      <c r="U291" s="214" t="str">
        <f>IF(B291&lt;&gt;"",'Database (LECTURE-RES-PRAC)'!CU288, "")</f>
        <v/>
      </c>
      <c r="V291" s="136" t="str">
        <f t="shared" si="29"/>
        <v/>
      </c>
      <c r="W291" s="137" t="str">
        <f t="shared" si="30"/>
        <v/>
      </c>
      <c r="X291" s="207" t="str">
        <f>IF(B291&lt;&gt;"",IF(B$5="LECTURE",'Exam (LECTURE ONLY)'!AJ293,IF(B$5="PRACTICUM",OUTPUT!AJ293,IF(B$5="RESEARCH",OUTPUT!AJ293,IF(B$5="STUDENT FORMATION",OUTPUT!AJ293,"")))),"")</f>
        <v/>
      </c>
      <c r="Y291" s="137" t="str">
        <f t="shared" si="31"/>
        <v/>
      </c>
      <c r="Z291" s="139" t="str">
        <f t="shared" si="32"/>
        <v/>
      </c>
      <c r="AA291" s="140" t="str">
        <f t="shared" si="33"/>
        <v/>
      </c>
      <c r="AB291" s="213" t="str">
        <f t="shared" si="34"/>
        <v/>
      </c>
    </row>
    <row r="292" spans="1:28" ht="15.75" customHeight="1">
      <c r="A292" s="212" t="str">
        <f>IF(ISBLANK('Database (LECTURE-RES-PRAC)'!A289),"",'Database (LECTURE-RES-PRAC)'!A289)</f>
        <v/>
      </c>
      <c r="B292" s="213" t="str">
        <f>IF(ISBLANK('Database (LECTURE-RES-PRAC)'!B289),"",'Database (LECTURE-RES-PRAC)'!B289)</f>
        <v/>
      </c>
      <c r="C292" s="134" t="str">
        <f>IF(B292&lt;&gt;"",'Database (LECTURE-RES-PRAC)'!AH289, "")</f>
        <v/>
      </c>
      <c r="D292" s="135" t="str">
        <f t="shared" si="18"/>
        <v/>
      </c>
      <c r="E292" s="134" t="str">
        <f>IF(B292&lt;&gt;"",'Database (LECTURE-RES-PRAC)'!AI289,"")</f>
        <v/>
      </c>
      <c r="F292" s="136" t="str">
        <f t="shared" si="19"/>
        <v/>
      </c>
      <c r="G292" s="137" t="str">
        <f t="shared" si="20"/>
        <v/>
      </c>
      <c r="H292" s="207" t="str">
        <f>IF(B292&lt;&gt;"",IF(B$5="LECTURE",'Exam (LECTURE ONLY)'!N294,IF(B$5="PRACTICUM",OUTPUT!N294,IF(B$5="RESEARCH",OUTPUT!N294,IF(B$5="STUDENT FORMATION",OUTPUT!N294,"")))),"")</f>
        <v/>
      </c>
      <c r="I292" s="137" t="str">
        <f t="shared" si="21"/>
        <v/>
      </c>
      <c r="J292" s="138" t="str">
        <f t="shared" si="22"/>
        <v/>
      </c>
      <c r="K292" s="214" t="str">
        <f>IF(B292&lt;&gt;"",'Database (LECTURE-RES-PRAC)'!BN289, "")</f>
        <v/>
      </c>
      <c r="L292" s="136" t="str">
        <f t="shared" si="23"/>
        <v/>
      </c>
      <c r="M292" s="214" t="str">
        <f>IF(B292&lt;&gt;"",'Database (LECTURE-RES-PRAC)'!BO289, "")</f>
        <v/>
      </c>
      <c r="N292" s="136" t="str">
        <f t="shared" si="24"/>
        <v/>
      </c>
      <c r="O292" s="137" t="str">
        <f t="shared" si="25"/>
        <v/>
      </c>
      <c r="P292" s="207" t="str">
        <f>IF(B292&lt;&gt;"",IF(B$5="LECTURE",'Exam (LECTURE ONLY)'!Y294,IF(B$5="PRACTICUM",OUTPUT!Z294,IF(B$5="RESEARCH",OUTPUT!Z294,IF(B$5="STUDENT FORMATION",OUTPUT!Z294,"")))),"")</f>
        <v/>
      </c>
      <c r="Q292" s="137" t="str">
        <f t="shared" si="26"/>
        <v/>
      </c>
      <c r="R292" s="138" t="str">
        <f t="shared" si="27"/>
        <v/>
      </c>
      <c r="S292" s="214" t="str">
        <f>IF(B292&lt;&gt;"",'Database (LECTURE-RES-PRAC)'!CT289, "")</f>
        <v/>
      </c>
      <c r="T292" s="136" t="str">
        <f t="shared" si="28"/>
        <v/>
      </c>
      <c r="U292" s="214" t="str">
        <f>IF(B292&lt;&gt;"",'Database (LECTURE-RES-PRAC)'!CU289, "")</f>
        <v/>
      </c>
      <c r="V292" s="136" t="str">
        <f t="shared" si="29"/>
        <v/>
      </c>
      <c r="W292" s="137" t="str">
        <f t="shared" si="30"/>
        <v/>
      </c>
      <c r="X292" s="207" t="str">
        <f>IF(B292&lt;&gt;"",IF(B$5="LECTURE",'Exam (LECTURE ONLY)'!AJ294,IF(B$5="PRACTICUM",OUTPUT!AJ294,IF(B$5="RESEARCH",OUTPUT!AJ294,IF(B$5="STUDENT FORMATION",OUTPUT!AJ294,"")))),"")</f>
        <v/>
      </c>
      <c r="Y292" s="137" t="str">
        <f t="shared" si="31"/>
        <v/>
      </c>
      <c r="Z292" s="139" t="str">
        <f t="shared" si="32"/>
        <v/>
      </c>
      <c r="AA292" s="140" t="str">
        <f t="shared" si="33"/>
        <v/>
      </c>
      <c r="AB292" s="213" t="str">
        <f t="shared" si="34"/>
        <v/>
      </c>
    </row>
    <row r="293" spans="1:28" ht="15.75" customHeight="1">
      <c r="A293" s="118" t="str">
        <f>IF(ISBLANK('Database (LECTURE-RES-PRAC)'!A290),"",'Database (LECTURE-RES-PRAC)'!A290)</f>
        <v/>
      </c>
      <c r="B293" s="119" t="str">
        <f>IF(ISBLANK('Database (LECTURE-RES-PRAC)'!B290),"",'Database (LECTURE-RES-PRAC)'!B290)</f>
        <v/>
      </c>
      <c r="C293" s="134" t="str">
        <f>IF(B293&lt;&gt;"",'Database (LECTURE-RES-PRAC)'!AH290, "")</f>
        <v/>
      </c>
      <c r="D293" s="135" t="str">
        <f t="shared" si="18"/>
        <v/>
      </c>
      <c r="E293" s="134" t="str">
        <f>IF(B293&lt;&gt;"",'Database (LECTURE-RES-PRAC)'!AI290,"")</f>
        <v/>
      </c>
      <c r="F293" s="136" t="str">
        <f t="shared" si="19"/>
        <v/>
      </c>
      <c r="G293" s="137" t="str">
        <f t="shared" si="20"/>
        <v/>
      </c>
      <c r="H293" s="207" t="str">
        <f>IF(B293&lt;&gt;"",IF(B$5="LECTURE",'Exam (LECTURE ONLY)'!N295,IF(B$5="PRACTICUM",OUTPUT!N295,IF(B$5="RESEARCH",OUTPUT!N295,IF(B$5="STUDENT FORMATION",OUTPUT!N295,"")))),"")</f>
        <v/>
      </c>
      <c r="I293" s="137" t="str">
        <f t="shared" si="21"/>
        <v/>
      </c>
      <c r="J293" s="138" t="str">
        <f t="shared" si="22"/>
        <v/>
      </c>
      <c r="K293" s="214" t="str">
        <f>IF(B293&lt;&gt;"",'Database (LECTURE-RES-PRAC)'!BN290, "")</f>
        <v/>
      </c>
      <c r="L293" s="136" t="str">
        <f t="shared" si="23"/>
        <v/>
      </c>
      <c r="M293" s="214" t="str">
        <f>IF(B293&lt;&gt;"",'Database (LECTURE-RES-PRAC)'!BO290, "")</f>
        <v/>
      </c>
      <c r="N293" s="136" t="str">
        <f t="shared" si="24"/>
        <v/>
      </c>
      <c r="O293" s="137" t="str">
        <f t="shared" si="25"/>
        <v/>
      </c>
      <c r="P293" s="207" t="str">
        <f>IF(B293&lt;&gt;"",IF(B$5="LECTURE",'Exam (LECTURE ONLY)'!Y295,IF(B$5="PRACTICUM",OUTPUT!Z295,IF(B$5="RESEARCH",OUTPUT!Z295,IF(B$5="STUDENT FORMATION",OUTPUT!Z295,"")))),"")</f>
        <v/>
      </c>
      <c r="Q293" s="137" t="str">
        <f t="shared" si="26"/>
        <v/>
      </c>
      <c r="R293" s="138" t="str">
        <f t="shared" si="27"/>
        <v/>
      </c>
      <c r="S293" s="214" t="str">
        <f>IF(B293&lt;&gt;"",'Database (LECTURE-RES-PRAC)'!CT290, "")</f>
        <v/>
      </c>
      <c r="T293" s="136" t="str">
        <f t="shared" si="28"/>
        <v/>
      </c>
      <c r="U293" s="214" t="str">
        <f>IF(B293&lt;&gt;"",'Database (LECTURE-RES-PRAC)'!CU290, "")</f>
        <v/>
      </c>
      <c r="V293" s="136" t="str">
        <f t="shared" si="29"/>
        <v/>
      </c>
      <c r="W293" s="137" t="str">
        <f t="shared" si="30"/>
        <v/>
      </c>
      <c r="X293" s="207" t="str">
        <f>IF(B293&lt;&gt;"",IF(B$5="LECTURE",'Exam (LECTURE ONLY)'!AJ295,IF(B$5="PRACTICUM",OUTPUT!AJ295,IF(B$5="RESEARCH",OUTPUT!AJ295,IF(B$5="STUDENT FORMATION",OUTPUT!AJ295,"")))),"")</f>
        <v/>
      </c>
      <c r="Y293" s="137" t="str">
        <f t="shared" si="31"/>
        <v/>
      </c>
      <c r="Z293" s="139" t="str">
        <f t="shared" si="32"/>
        <v/>
      </c>
      <c r="AA293" s="140" t="str">
        <f t="shared" si="33"/>
        <v/>
      </c>
      <c r="AB293" s="213" t="str">
        <f t="shared" si="34"/>
        <v/>
      </c>
    </row>
    <row r="294" spans="1:28" ht="15.75" customHeight="1">
      <c r="A294" s="212" t="str">
        <f>IF(ISBLANK('Database (LECTURE-RES-PRAC)'!A291),"",'Database (LECTURE-RES-PRAC)'!A291)</f>
        <v/>
      </c>
      <c r="B294" s="213" t="str">
        <f>IF(ISBLANK('Database (LECTURE-RES-PRAC)'!B291),"",'Database (LECTURE-RES-PRAC)'!B291)</f>
        <v/>
      </c>
      <c r="C294" s="134" t="str">
        <f>IF(B294&lt;&gt;"",'Database (LECTURE-RES-PRAC)'!AH291, "")</f>
        <v/>
      </c>
      <c r="D294" s="135" t="str">
        <f t="shared" si="18"/>
        <v/>
      </c>
      <c r="E294" s="134" t="str">
        <f>IF(B294&lt;&gt;"",'Database (LECTURE-RES-PRAC)'!AI291,"")</f>
        <v/>
      </c>
      <c r="F294" s="136" t="str">
        <f t="shared" si="19"/>
        <v/>
      </c>
      <c r="G294" s="137" t="str">
        <f t="shared" si="20"/>
        <v/>
      </c>
      <c r="H294" s="207" t="str">
        <f>IF(B294&lt;&gt;"",IF(B$5="LECTURE",'Exam (LECTURE ONLY)'!N296,IF(B$5="PRACTICUM",OUTPUT!N296,IF(B$5="RESEARCH",OUTPUT!N296,IF(B$5="STUDENT FORMATION",OUTPUT!N296,"")))),"")</f>
        <v/>
      </c>
      <c r="I294" s="137" t="str">
        <f t="shared" si="21"/>
        <v/>
      </c>
      <c r="J294" s="138" t="str">
        <f t="shared" si="22"/>
        <v/>
      </c>
      <c r="K294" s="214" t="str">
        <f>IF(B294&lt;&gt;"",'Database (LECTURE-RES-PRAC)'!BN291, "")</f>
        <v/>
      </c>
      <c r="L294" s="136" t="str">
        <f t="shared" si="23"/>
        <v/>
      </c>
      <c r="M294" s="214" t="str">
        <f>IF(B294&lt;&gt;"",'Database (LECTURE-RES-PRAC)'!BO291, "")</f>
        <v/>
      </c>
      <c r="N294" s="136" t="str">
        <f t="shared" si="24"/>
        <v/>
      </c>
      <c r="O294" s="137" t="str">
        <f t="shared" si="25"/>
        <v/>
      </c>
      <c r="P294" s="207" t="str">
        <f>IF(B294&lt;&gt;"",IF(B$5="LECTURE",'Exam (LECTURE ONLY)'!Y296,IF(B$5="PRACTICUM",OUTPUT!Z296,IF(B$5="RESEARCH",OUTPUT!Z296,IF(B$5="STUDENT FORMATION",OUTPUT!Z296,"")))),"")</f>
        <v/>
      </c>
      <c r="Q294" s="137" t="str">
        <f t="shared" si="26"/>
        <v/>
      </c>
      <c r="R294" s="138" t="str">
        <f t="shared" si="27"/>
        <v/>
      </c>
      <c r="S294" s="214" t="str">
        <f>IF(B294&lt;&gt;"",'Database (LECTURE-RES-PRAC)'!CT291, "")</f>
        <v/>
      </c>
      <c r="T294" s="136" t="str">
        <f t="shared" si="28"/>
        <v/>
      </c>
      <c r="U294" s="214" t="str">
        <f>IF(B294&lt;&gt;"",'Database (LECTURE-RES-PRAC)'!CU291, "")</f>
        <v/>
      </c>
      <c r="V294" s="136" t="str">
        <f t="shared" si="29"/>
        <v/>
      </c>
      <c r="W294" s="137" t="str">
        <f t="shared" si="30"/>
        <v/>
      </c>
      <c r="X294" s="207" t="str">
        <f>IF(B294&lt;&gt;"",IF(B$5="LECTURE",'Exam (LECTURE ONLY)'!AJ296,IF(B$5="PRACTICUM",OUTPUT!AJ296,IF(B$5="RESEARCH",OUTPUT!AJ296,IF(B$5="STUDENT FORMATION",OUTPUT!AJ296,"")))),"")</f>
        <v/>
      </c>
      <c r="Y294" s="137" t="str">
        <f t="shared" si="31"/>
        <v/>
      </c>
      <c r="Z294" s="139" t="str">
        <f t="shared" si="32"/>
        <v/>
      </c>
      <c r="AA294" s="140" t="str">
        <f t="shared" si="33"/>
        <v/>
      </c>
      <c r="AB294" s="213" t="str">
        <f t="shared" si="34"/>
        <v/>
      </c>
    </row>
    <row r="295" spans="1:28" ht="15.75" customHeight="1">
      <c r="A295" s="118" t="str">
        <f>IF(ISBLANK('Database (LECTURE-RES-PRAC)'!A292),"",'Database (LECTURE-RES-PRAC)'!A292)</f>
        <v/>
      </c>
      <c r="B295" s="119" t="str">
        <f>IF(ISBLANK('Database (LECTURE-RES-PRAC)'!B292),"",'Database (LECTURE-RES-PRAC)'!B292)</f>
        <v/>
      </c>
      <c r="C295" s="134" t="str">
        <f>IF(B295&lt;&gt;"",'Database (LECTURE-RES-PRAC)'!AH292, "")</f>
        <v/>
      </c>
      <c r="D295" s="135" t="str">
        <f t="shared" si="18"/>
        <v/>
      </c>
      <c r="E295" s="134" t="str">
        <f>IF(B295&lt;&gt;"",'Database (LECTURE-RES-PRAC)'!AI292,"")</f>
        <v/>
      </c>
      <c r="F295" s="136" t="str">
        <f t="shared" si="19"/>
        <v/>
      </c>
      <c r="G295" s="137" t="str">
        <f t="shared" si="20"/>
        <v/>
      </c>
      <c r="H295" s="207" t="str">
        <f>IF(B295&lt;&gt;"",IF(B$5="LECTURE",'Exam (LECTURE ONLY)'!N297,IF(B$5="PRACTICUM",OUTPUT!N297,IF(B$5="RESEARCH",OUTPUT!N297,IF(B$5="STUDENT FORMATION",OUTPUT!N297,"")))),"")</f>
        <v/>
      </c>
      <c r="I295" s="137" t="str">
        <f t="shared" si="21"/>
        <v/>
      </c>
      <c r="J295" s="138" t="str">
        <f t="shared" si="22"/>
        <v/>
      </c>
      <c r="K295" s="214" t="str">
        <f>IF(B295&lt;&gt;"",'Database (LECTURE-RES-PRAC)'!BN292, "")</f>
        <v/>
      </c>
      <c r="L295" s="136" t="str">
        <f t="shared" si="23"/>
        <v/>
      </c>
      <c r="M295" s="214" t="str">
        <f>IF(B295&lt;&gt;"",'Database (LECTURE-RES-PRAC)'!BO292, "")</f>
        <v/>
      </c>
      <c r="N295" s="136" t="str">
        <f t="shared" si="24"/>
        <v/>
      </c>
      <c r="O295" s="137" t="str">
        <f t="shared" si="25"/>
        <v/>
      </c>
      <c r="P295" s="207" t="str">
        <f>IF(B295&lt;&gt;"",IF(B$5="LECTURE",'Exam (LECTURE ONLY)'!Y297,IF(B$5="PRACTICUM",OUTPUT!Z297,IF(B$5="RESEARCH",OUTPUT!Z297,IF(B$5="STUDENT FORMATION",OUTPUT!Z297,"")))),"")</f>
        <v/>
      </c>
      <c r="Q295" s="137" t="str">
        <f t="shared" si="26"/>
        <v/>
      </c>
      <c r="R295" s="138" t="str">
        <f t="shared" si="27"/>
        <v/>
      </c>
      <c r="S295" s="214" t="str">
        <f>IF(B295&lt;&gt;"",'Database (LECTURE-RES-PRAC)'!CT292, "")</f>
        <v/>
      </c>
      <c r="T295" s="136" t="str">
        <f t="shared" si="28"/>
        <v/>
      </c>
      <c r="U295" s="214" t="str">
        <f>IF(B295&lt;&gt;"",'Database (LECTURE-RES-PRAC)'!CU292, "")</f>
        <v/>
      </c>
      <c r="V295" s="136" t="str">
        <f t="shared" si="29"/>
        <v/>
      </c>
      <c r="W295" s="137" t="str">
        <f t="shared" si="30"/>
        <v/>
      </c>
      <c r="X295" s="207" t="str">
        <f>IF(B295&lt;&gt;"",IF(B$5="LECTURE",'Exam (LECTURE ONLY)'!AJ297,IF(B$5="PRACTICUM",OUTPUT!AJ297,IF(B$5="RESEARCH",OUTPUT!AJ297,IF(B$5="STUDENT FORMATION",OUTPUT!AJ297,"")))),"")</f>
        <v/>
      </c>
      <c r="Y295" s="137" t="str">
        <f t="shared" si="31"/>
        <v/>
      </c>
      <c r="Z295" s="139" t="str">
        <f t="shared" si="32"/>
        <v/>
      </c>
      <c r="AA295" s="140" t="str">
        <f t="shared" si="33"/>
        <v/>
      </c>
      <c r="AB295" s="213" t="str">
        <f t="shared" si="34"/>
        <v/>
      </c>
    </row>
    <row r="296" spans="1:28" ht="15.75" customHeight="1">
      <c r="A296" s="212" t="str">
        <f>IF(ISBLANK('Database (LECTURE-RES-PRAC)'!A293),"",'Database (LECTURE-RES-PRAC)'!A293)</f>
        <v/>
      </c>
      <c r="B296" s="213" t="str">
        <f>IF(ISBLANK('Database (LECTURE-RES-PRAC)'!B293),"",'Database (LECTURE-RES-PRAC)'!B293)</f>
        <v/>
      </c>
      <c r="C296" s="134" t="str">
        <f>IF(B296&lt;&gt;"",'Database (LECTURE-RES-PRAC)'!AH293, "")</f>
        <v/>
      </c>
      <c r="D296" s="135" t="str">
        <f t="shared" si="18"/>
        <v/>
      </c>
      <c r="E296" s="134" t="str">
        <f>IF(B296&lt;&gt;"",'Database (LECTURE-RES-PRAC)'!AI293,"")</f>
        <v/>
      </c>
      <c r="F296" s="136" t="str">
        <f t="shared" si="19"/>
        <v/>
      </c>
      <c r="G296" s="137" t="str">
        <f t="shared" si="20"/>
        <v/>
      </c>
      <c r="H296" s="207" t="str">
        <f>IF(B296&lt;&gt;"",IF(B$5="LECTURE",'Exam (LECTURE ONLY)'!N298,IF(B$5="PRACTICUM",OUTPUT!N298,IF(B$5="RESEARCH",OUTPUT!N298,IF(B$5="STUDENT FORMATION",OUTPUT!N298,"")))),"")</f>
        <v/>
      </c>
      <c r="I296" s="137" t="str">
        <f t="shared" si="21"/>
        <v/>
      </c>
      <c r="J296" s="138" t="str">
        <f t="shared" si="22"/>
        <v/>
      </c>
      <c r="K296" s="214" t="str">
        <f>IF(B296&lt;&gt;"",'Database (LECTURE-RES-PRAC)'!BN293, "")</f>
        <v/>
      </c>
      <c r="L296" s="136" t="str">
        <f t="shared" si="23"/>
        <v/>
      </c>
      <c r="M296" s="214" t="str">
        <f>IF(B296&lt;&gt;"",'Database (LECTURE-RES-PRAC)'!BO293, "")</f>
        <v/>
      </c>
      <c r="N296" s="136" t="str">
        <f t="shared" si="24"/>
        <v/>
      </c>
      <c r="O296" s="137" t="str">
        <f t="shared" si="25"/>
        <v/>
      </c>
      <c r="P296" s="207" t="str">
        <f>IF(B296&lt;&gt;"",IF(B$5="LECTURE",'Exam (LECTURE ONLY)'!Y298,IF(B$5="PRACTICUM",OUTPUT!Z298,IF(B$5="RESEARCH",OUTPUT!Z298,IF(B$5="STUDENT FORMATION",OUTPUT!Z298,"")))),"")</f>
        <v/>
      </c>
      <c r="Q296" s="137" t="str">
        <f t="shared" si="26"/>
        <v/>
      </c>
      <c r="R296" s="138" t="str">
        <f t="shared" si="27"/>
        <v/>
      </c>
      <c r="S296" s="214" t="str">
        <f>IF(B296&lt;&gt;"",'Database (LECTURE-RES-PRAC)'!CT293, "")</f>
        <v/>
      </c>
      <c r="T296" s="136" t="str">
        <f t="shared" si="28"/>
        <v/>
      </c>
      <c r="U296" s="214" t="str">
        <f>IF(B296&lt;&gt;"",'Database (LECTURE-RES-PRAC)'!CU293, "")</f>
        <v/>
      </c>
      <c r="V296" s="136" t="str">
        <f t="shared" si="29"/>
        <v/>
      </c>
      <c r="W296" s="137" t="str">
        <f t="shared" si="30"/>
        <v/>
      </c>
      <c r="X296" s="207" t="str">
        <f>IF(B296&lt;&gt;"",IF(B$5="LECTURE",'Exam (LECTURE ONLY)'!AJ298,IF(B$5="PRACTICUM",OUTPUT!AJ298,IF(B$5="RESEARCH",OUTPUT!AJ298,IF(B$5="STUDENT FORMATION",OUTPUT!AJ298,"")))),"")</f>
        <v/>
      </c>
      <c r="Y296" s="137" t="str">
        <f t="shared" si="31"/>
        <v/>
      </c>
      <c r="Z296" s="139" t="str">
        <f t="shared" si="32"/>
        <v/>
      </c>
      <c r="AA296" s="140" t="str">
        <f t="shared" si="33"/>
        <v/>
      </c>
      <c r="AB296" s="213" t="str">
        <f t="shared" si="34"/>
        <v/>
      </c>
    </row>
    <row r="297" spans="1:28" ht="15.75" customHeight="1">
      <c r="A297" s="118" t="str">
        <f>IF(ISBLANK('Database (LECTURE-RES-PRAC)'!A294),"",'Database (LECTURE-RES-PRAC)'!A294)</f>
        <v/>
      </c>
      <c r="B297" s="119" t="str">
        <f>IF(ISBLANK('Database (LECTURE-RES-PRAC)'!B294),"",'Database (LECTURE-RES-PRAC)'!B294)</f>
        <v/>
      </c>
      <c r="C297" s="134" t="str">
        <f>IF(B297&lt;&gt;"",'Database (LECTURE-RES-PRAC)'!AH294, "")</f>
        <v/>
      </c>
      <c r="D297" s="135" t="str">
        <f t="shared" si="18"/>
        <v/>
      </c>
      <c r="E297" s="134" t="str">
        <f>IF(B297&lt;&gt;"",'Database (LECTURE-RES-PRAC)'!AI294,"")</f>
        <v/>
      </c>
      <c r="F297" s="136" t="str">
        <f t="shared" si="19"/>
        <v/>
      </c>
      <c r="G297" s="137" t="str">
        <f t="shared" si="20"/>
        <v/>
      </c>
      <c r="H297" s="207" t="str">
        <f>IF(B297&lt;&gt;"",IF(B$5="LECTURE",'Exam (LECTURE ONLY)'!N299,IF(B$5="PRACTICUM",OUTPUT!N299,IF(B$5="RESEARCH",OUTPUT!N299,IF(B$5="STUDENT FORMATION",OUTPUT!N299,"")))),"")</f>
        <v/>
      </c>
      <c r="I297" s="137" t="str">
        <f t="shared" si="21"/>
        <v/>
      </c>
      <c r="J297" s="138" t="str">
        <f t="shared" si="22"/>
        <v/>
      </c>
      <c r="K297" s="214" t="str">
        <f>IF(B297&lt;&gt;"",'Database (LECTURE-RES-PRAC)'!BN294, "")</f>
        <v/>
      </c>
      <c r="L297" s="136" t="str">
        <f t="shared" si="23"/>
        <v/>
      </c>
      <c r="M297" s="214" t="str">
        <f>IF(B297&lt;&gt;"",'Database (LECTURE-RES-PRAC)'!BO294, "")</f>
        <v/>
      </c>
      <c r="N297" s="136" t="str">
        <f t="shared" si="24"/>
        <v/>
      </c>
      <c r="O297" s="137" t="str">
        <f t="shared" si="25"/>
        <v/>
      </c>
      <c r="P297" s="207" t="str">
        <f>IF(B297&lt;&gt;"",IF(B$5="LECTURE",'Exam (LECTURE ONLY)'!Y299,IF(B$5="PRACTICUM",OUTPUT!Z299,IF(B$5="RESEARCH",OUTPUT!Z299,IF(B$5="STUDENT FORMATION",OUTPUT!Z299,"")))),"")</f>
        <v/>
      </c>
      <c r="Q297" s="137" t="str">
        <f t="shared" si="26"/>
        <v/>
      </c>
      <c r="R297" s="138" t="str">
        <f t="shared" si="27"/>
        <v/>
      </c>
      <c r="S297" s="214" t="str">
        <f>IF(B297&lt;&gt;"",'Database (LECTURE-RES-PRAC)'!CT294, "")</f>
        <v/>
      </c>
      <c r="T297" s="136" t="str">
        <f t="shared" si="28"/>
        <v/>
      </c>
      <c r="U297" s="214" t="str">
        <f>IF(B297&lt;&gt;"",'Database (LECTURE-RES-PRAC)'!CU294, "")</f>
        <v/>
      </c>
      <c r="V297" s="136" t="str">
        <f t="shared" si="29"/>
        <v/>
      </c>
      <c r="W297" s="137" t="str">
        <f t="shared" si="30"/>
        <v/>
      </c>
      <c r="X297" s="207" t="str">
        <f>IF(B297&lt;&gt;"",IF(B$5="LECTURE",'Exam (LECTURE ONLY)'!AJ299,IF(B$5="PRACTICUM",OUTPUT!AJ299,IF(B$5="RESEARCH",OUTPUT!AJ299,IF(B$5="STUDENT FORMATION",OUTPUT!AJ299,"")))),"")</f>
        <v/>
      </c>
      <c r="Y297" s="137" t="str">
        <f t="shared" si="31"/>
        <v/>
      </c>
      <c r="Z297" s="139" t="str">
        <f t="shared" si="32"/>
        <v/>
      </c>
      <c r="AA297" s="140" t="str">
        <f t="shared" si="33"/>
        <v/>
      </c>
      <c r="AB297" s="213" t="str">
        <f t="shared" si="34"/>
        <v/>
      </c>
    </row>
    <row r="298" spans="1:28" ht="15.75" customHeight="1">
      <c r="A298" s="212" t="str">
        <f>IF(ISBLANK('Database (LECTURE-RES-PRAC)'!A295),"",'Database (LECTURE-RES-PRAC)'!A295)</f>
        <v/>
      </c>
      <c r="B298" s="213" t="str">
        <f>IF(ISBLANK('Database (LECTURE-RES-PRAC)'!B295),"",'Database (LECTURE-RES-PRAC)'!B295)</f>
        <v/>
      </c>
      <c r="C298" s="134" t="str">
        <f>IF(B298&lt;&gt;"",'Database (LECTURE-RES-PRAC)'!AH295, "")</f>
        <v/>
      </c>
      <c r="D298" s="135" t="str">
        <f t="shared" si="18"/>
        <v/>
      </c>
      <c r="E298" s="134" t="str">
        <f>IF(B298&lt;&gt;"",'Database (LECTURE-RES-PRAC)'!AI295,"")</f>
        <v/>
      </c>
      <c r="F298" s="136" t="str">
        <f t="shared" si="19"/>
        <v/>
      </c>
      <c r="G298" s="137" t="str">
        <f t="shared" si="20"/>
        <v/>
      </c>
      <c r="H298" s="207" t="str">
        <f>IF(B298&lt;&gt;"",IF(B$5="LECTURE",'Exam (LECTURE ONLY)'!N300,IF(B$5="PRACTICUM",OUTPUT!N300,IF(B$5="RESEARCH",OUTPUT!N300,IF(B$5="STUDENT FORMATION",OUTPUT!N300,"")))),"")</f>
        <v/>
      </c>
      <c r="I298" s="137" t="str">
        <f t="shared" si="21"/>
        <v/>
      </c>
      <c r="J298" s="138" t="str">
        <f t="shared" si="22"/>
        <v/>
      </c>
      <c r="K298" s="214" t="str">
        <f>IF(B298&lt;&gt;"",'Database (LECTURE-RES-PRAC)'!BN295, "")</f>
        <v/>
      </c>
      <c r="L298" s="136" t="str">
        <f t="shared" si="23"/>
        <v/>
      </c>
      <c r="M298" s="214" t="str">
        <f>IF(B298&lt;&gt;"",'Database (LECTURE-RES-PRAC)'!BO295, "")</f>
        <v/>
      </c>
      <c r="N298" s="136" t="str">
        <f t="shared" si="24"/>
        <v/>
      </c>
      <c r="O298" s="137" t="str">
        <f t="shared" si="25"/>
        <v/>
      </c>
      <c r="P298" s="207" t="str">
        <f>IF(B298&lt;&gt;"",IF(B$5="LECTURE",'Exam (LECTURE ONLY)'!Y300,IF(B$5="PRACTICUM",OUTPUT!Z300,IF(B$5="RESEARCH",OUTPUT!Z300,IF(B$5="STUDENT FORMATION",OUTPUT!Z300,"")))),"")</f>
        <v/>
      </c>
      <c r="Q298" s="137" t="str">
        <f t="shared" si="26"/>
        <v/>
      </c>
      <c r="R298" s="138" t="str">
        <f t="shared" si="27"/>
        <v/>
      </c>
      <c r="S298" s="214" t="str">
        <f>IF(B298&lt;&gt;"",'Database (LECTURE-RES-PRAC)'!CT295, "")</f>
        <v/>
      </c>
      <c r="T298" s="136" t="str">
        <f t="shared" si="28"/>
        <v/>
      </c>
      <c r="U298" s="214" t="str">
        <f>IF(B298&lt;&gt;"",'Database (LECTURE-RES-PRAC)'!CU295, "")</f>
        <v/>
      </c>
      <c r="V298" s="136" t="str">
        <f t="shared" si="29"/>
        <v/>
      </c>
      <c r="W298" s="137" t="str">
        <f t="shared" si="30"/>
        <v/>
      </c>
      <c r="X298" s="207" t="str">
        <f>IF(B298&lt;&gt;"",IF(B$5="LECTURE",'Exam (LECTURE ONLY)'!AJ300,IF(B$5="PRACTICUM",OUTPUT!AJ300,IF(B$5="RESEARCH",OUTPUT!AJ300,IF(B$5="STUDENT FORMATION",OUTPUT!AJ300,"")))),"")</f>
        <v/>
      </c>
      <c r="Y298" s="137" t="str">
        <f t="shared" si="31"/>
        <v/>
      </c>
      <c r="Z298" s="139" t="str">
        <f t="shared" si="32"/>
        <v/>
      </c>
      <c r="AA298" s="140" t="str">
        <f t="shared" si="33"/>
        <v/>
      </c>
      <c r="AB298" s="213" t="str">
        <f t="shared" si="34"/>
        <v/>
      </c>
    </row>
    <row r="299" spans="1:28" ht="15.75" customHeight="1">
      <c r="A299" s="118" t="str">
        <f>IF(ISBLANK('Database (LECTURE-RES-PRAC)'!A296),"",'Database (LECTURE-RES-PRAC)'!A296)</f>
        <v/>
      </c>
      <c r="B299" s="119" t="str">
        <f>IF(ISBLANK('Database (LECTURE-RES-PRAC)'!B296),"",'Database (LECTURE-RES-PRAC)'!B296)</f>
        <v/>
      </c>
      <c r="C299" s="134" t="str">
        <f>IF(B299&lt;&gt;"",'Database (LECTURE-RES-PRAC)'!AH296, "")</f>
        <v/>
      </c>
      <c r="D299" s="135" t="str">
        <f t="shared" si="18"/>
        <v/>
      </c>
      <c r="E299" s="134" t="str">
        <f>IF(B299&lt;&gt;"",'Database (LECTURE-RES-PRAC)'!AI296,"")</f>
        <v/>
      </c>
      <c r="F299" s="136" t="str">
        <f t="shared" si="19"/>
        <v/>
      </c>
      <c r="G299" s="137" t="str">
        <f t="shared" si="20"/>
        <v/>
      </c>
      <c r="H299" s="207" t="str">
        <f>IF(B299&lt;&gt;"",IF(B$5="LECTURE",'Exam (LECTURE ONLY)'!N301,IF(B$5="PRACTICUM",OUTPUT!N301,IF(B$5="RESEARCH",OUTPUT!N301,IF(B$5="STUDENT FORMATION",OUTPUT!N301,"")))),"")</f>
        <v/>
      </c>
      <c r="I299" s="137" t="str">
        <f t="shared" si="21"/>
        <v/>
      </c>
      <c r="J299" s="138" t="str">
        <f t="shared" si="22"/>
        <v/>
      </c>
      <c r="K299" s="214" t="str">
        <f>IF(B299&lt;&gt;"",'Database (LECTURE-RES-PRAC)'!BN296, "")</f>
        <v/>
      </c>
      <c r="L299" s="136" t="str">
        <f t="shared" si="23"/>
        <v/>
      </c>
      <c r="M299" s="214" t="str">
        <f>IF(B299&lt;&gt;"",'Database (LECTURE-RES-PRAC)'!BO296, "")</f>
        <v/>
      </c>
      <c r="N299" s="136" t="str">
        <f t="shared" si="24"/>
        <v/>
      </c>
      <c r="O299" s="137" t="str">
        <f t="shared" si="25"/>
        <v/>
      </c>
      <c r="P299" s="207" t="str">
        <f>IF(B299&lt;&gt;"",IF(B$5="LECTURE",'Exam (LECTURE ONLY)'!Y301,IF(B$5="PRACTICUM",OUTPUT!Z301,IF(B$5="RESEARCH",OUTPUT!Z301,IF(B$5="STUDENT FORMATION",OUTPUT!Z301,"")))),"")</f>
        <v/>
      </c>
      <c r="Q299" s="137" t="str">
        <f t="shared" si="26"/>
        <v/>
      </c>
      <c r="R299" s="138" t="str">
        <f t="shared" si="27"/>
        <v/>
      </c>
      <c r="S299" s="214" t="str">
        <f>IF(B299&lt;&gt;"",'Database (LECTURE-RES-PRAC)'!CT296, "")</f>
        <v/>
      </c>
      <c r="T299" s="136" t="str">
        <f t="shared" si="28"/>
        <v/>
      </c>
      <c r="U299" s="214" t="str">
        <f>IF(B299&lt;&gt;"",'Database (LECTURE-RES-PRAC)'!CU296, "")</f>
        <v/>
      </c>
      <c r="V299" s="136" t="str">
        <f t="shared" si="29"/>
        <v/>
      </c>
      <c r="W299" s="137" t="str">
        <f t="shared" si="30"/>
        <v/>
      </c>
      <c r="X299" s="207" t="str">
        <f>IF(B299&lt;&gt;"",IF(B$5="LECTURE",'Exam (LECTURE ONLY)'!AJ301,IF(B$5="PRACTICUM",OUTPUT!AJ301,IF(B$5="RESEARCH",OUTPUT!AJ301,IF(B$5="STUDENT FORMATION",OUTPUT!AJ301,"")))),"")</f>
        <v/>
      </c>
      <c r="Y299" s="137" t="str">
        <f t="shared" si="31"/>
        <v/>
      </c>
      <c r="Z299" s="139" t="str">
        <f t="shared" si="32"/>
        <v/>
      </c>
      <c r="AA299" s="140" t="str">
        <f t="shared" si="33"/>
        <v/>
      </c>
      <c r="AB299" s="213" t="str">
        <f t="shared" si="34"/>
        <v/>
      </c>
    </row>
    <row r="300" spans="1:28" ht="15.75" customHeight="1">
      <c r="A300" s="212" t="str">
        <f>IF(ISBLANK('Database (LECTURE-RES-PRAC)'!A297),"",'Database (LECTURE-RES-PRAC)'!A297)</f>
        <v/>
      </c>
      <c r="B300" s="213" t="str">
        <f>IF(ISBLANK('Database (LECTURE-RES-PRAC)'!B297),"",'Database (LECTURE-RES-PRAC)'!B297)</f>
        <v/>
      </c>
      <c r="C300" s="134" t="str">
        <f>IF(B300&lt;&gt;"",'Database (LECTURE-RES-PRAC)'!AH297, "")</f>
        <v/>
      </c>
      <c r="D300" s="135" t="str">
        <f t="shared" si="18"/>
        <v/>
      </c>
      <c r="E300" s="134" t="str">
        <f>IF(B300&lt;&gt;"",'Database (LECTURE-RES-PRAC)'!AI297,"")</f>
        <v/>
      </c>
      <c r="F300" s="136" t="str">
        <f t="shared" si="19"/>
        <v/>
      </c>
      <c r="G300" s="137" t="str">
        <f t="shared" si="20"/>
        <v/>
      </c>
      <c r="H300" s="207" t="str">
        <f>IF(B300&lt;&gt;"",IF(B$5="LECTURE",'Exam (LECTURE ONLY)'!N302,IF(B$5="PRACTICUM",OUTPUT!N302,IF(B$5="RESEARCH",OUTPUT!N302,IF(B$5="STUDENT FORMATION",OUTPUT!N302,"")))),"")</f>
        <v/>
      </c>
      <c r="I300" s="137" t="str">
        <f t="shared" si="21"/>
        <v/>
      </c>
      <c r="J300" s="138" t="str">
        <f t="shared" si="22"/>
        <v/>
      </c>
      <c r="K300" s="214" t="str">
        <f>IF(B300&lt;&gt;"",'Database (LECTURE-RES-PRAC)'!BN297, "")</f>
        <v/>
      </c>
      <c r="L300" s="136" t="str">
        <f t="shared" si="23"/>
        <v/>
      </c>
      <c r="M300" s="214" t="str">
        <f>IF(B300&lt;&gt;"",'Database (LECTURE-RES-PRAC)'!BO297, "")</f>
        <v/>
      </c>
      <c r="N300" s="136" t="str">
        <f t="shared" si="24"/>
        <v/>
      </c>
      <c r="O300" s="137" t="str">
        <f t="shared" si="25"/>
        <v/>
      </c>
      <c r="P300" s="207" t="str">
        <f>IF(B300&lt;&gt;"",IF(B$5="LECTURE",'Exam (LECTURE ONLY)'!Y302,IF(B$5="PRACTICUM",OUTPUT!Z302,IF(B$5="RESEARCH",OUTPUT!Z302,IF(B$5="STUDENT FORMATION",OUTPUT!Z302,"")))),"")</f>
        <v/>
      </c>
      <c r="Q300" s="137" t="str">
        <f t="shared" si="26"/>
        <v/>
      </c>
      <c r="R300" s="138" t="str">
        <f t="shared" si="27"/>
        <v/>
      </c>
      <c r="S300" s="214" t="str">
        <f>IF(B300&lt;&gt;"",'Database (LECTURE-RES-PRAC)'!CT297, "")</f>
        <v/>
      </c>
      <c r="T300" s="136" t="str">
        <f t="shared" si="28"/>
        <v/>
      </c>
      <c r="U300" s="214" t="str">
        <f>IF(B300&lt;&gt;"",'Database (LECTURE-RES-PRAC)'!CU297, "")</f>
        <v/>
      </c>
      <c r="V300" s="136" t="str">
        <f t="shared" si="29"/>
        <v/>
      </c>
      <c r="W300" s="137" t="str">
        <f t="shared" si="30"/>
        <v/>
      </c>
      <c r="X300" s="207" t="str">
        <f>IF(B300&lt;&gt;"",IF(B$5="LECTURE",'Exam (LECTURE ONLY)'!AJ302,IF(B$5="PRACTICUM",OUTPUT!AJ302,IF(B$5="RESEARCH",OUTPUT!AJ302,IF(B$5="STUDENT FORMATION",OUTPUT!AJ302,"")))),"")</f>
        <v/>
      </c>
      <c r="Y300" s="137" t="str">
        <f t="shared" si="31"/>
        <v/>
      </c>
      <c r="Z300" s="139" t="str">
        <f t="shared" si="32"/>
        <v/>
      </c>
      <c r="AA300" s="140" t="str">
        <f t="shared" si="33"/>
        <v/>
      </c>
      <c r="AB300" s="213" t="str">
        <f t="shared" si="34"/>
        <v/>
      </c>
    </row>
    <row r="301" spans="1:28" ht="15.75" customHeight="1">
      <c r="A301" s="118" t="str">
        <f>IF(ISBLANK('Database (LECTURE-RES-PRAC)'!A298),"",'Database (LECTURE-RES-PRAC)'!A298)</f>
        <v/>
      </c>
      <c r="B301" s="119" t="str">
        <f>IF(ISBLANK('Database (LECTURE-RES-PRAC)'!B298),"",'Database (LECTURE-RES-PRAC)'!B298)</f>
        <v/>
      </c>
      <c r="C301" s="134" t="str">
        <f>IF(B301&lt;&gt;"",'Database (LECTURE-RES-PRAC)'!AH298, "")</f>
        <v/>
      </c>
      <c r="D301" s="135" t="str">
        <f t="shared" si="18"/>
        <v/>
      </c>
      <c r="E301" s="134" t="str">
        <f>IF(B301&lt;&gt;"",'Database (LECTURE-RES-PRAC)'!AI298,"")</f>
        <v/>
      </c>
      <c r="F301" s="136" t="str">
        <f t="shared" si="19"/>
        <v/>
      </c>
      <c r="G301" s="137" t="str">
        <f t="shared" si="20"/>
        <v/>
      </c>
      <c r="H301" s="207" t="str">
        <f>IF(B301&lt;&gt;"",IF(B$5="LECTURE",'Exam (LECTURE ONLY)'!N303,IF(B$5="PRACTICUM",OUTPUT!N303,IF(B$5="RESEARCH",OUTPUT!N303,IF(B$5="STUDENT FORMATION",OUTPUT!N303,"")))),"")</f>
        <v/>
      </c>
      <c r="I301" s="137" t="str">
        <f t="shared" si="21"/>
        <v/>
      </c>
      <c r="J301" s="138" t="str">
        <f t="shared" si="22"/>
        <v/>
      </c>
      <c r="K301" s="214" t="str">
        <f>IF(B301&lt;&gt;"",'Database (LECTURE-RES-PRAC)'!BN298, "")</f>
        <v/>
      </c>
      <c r="L301" s="136" t="str">
        <f t="shared" si="23"/>
        <v/>
      </c>
      <c r="M301" s="214" t="str">
        <f>IF(B301&lt;&gt;"",'Database (LECTURE-RES-PRAC)'!BO298, "")</f>
        <v/>
      </c>
      <c r="N301" s="136" t="str">
        <f t="shared" si="24"/>
        <v/>
      </c>
      <c r="O301" s="137" t="str">
        <f t="shared" si="25"/>
        <v/>
      </c>
      <c r="P301" s="207" t="str">
        <f>IF(B301&lt;&gt;"",IF(B$5="LECTURE",'Exam (LECTURE ONLY)'!Y303,IF(B$5="PRACTICUM",OUTPUT!Z303,IF(B$5="RESEARCH",OUTPUT!Z303,IF(B$5="STUDENT FORMATION",OUTPUT!Z303,"")))),"")</f>
        <v/>
      </c>
      <c r="Q301" s="137" t="str">
        <f t="shared" si="26"/>
        <v/>
      </c>
      <c r="R301" s="138" t="str">
        <f t="shared" si="27"/>
        <v/>
      </c>
      <c r="S301" s="214" t="str">
        <f>IF(B301&lt;&gt;"",'Database (LECTURE-RES-PRAC)'!CT298, "")</f>
        <v/>
      </c>
      <c r="T301" s="136" t="str">
        <f t="shared" si="28"/>
        <v/>
      </c>
      <c r="U301" s="214" t="str">
        <f>IF(B301&lt;&gt;"",'Database (LECTURE-RES-PRAC)'!CU298, "")</f>
        <v/>
      </c>
      <c r="V301" s="136" t="str">
        <f t="shared" si="29"/>
        <v/>
      </c>
      <c r="W301" s="137" t="str">
        <f t="shared" si="30"/>
        <v/>
      </c>
      <c r="X301" s="207" t="str">
        <f>IF(B301&lt;&gt;"",IF(B$5="LECTURE",'Exam (LECTURE ONLY)'!AJ303,IF(B$5="PRACTICUM",OUTPUT!AJ303,IF(B$5="RESEARCH",OUTPUT!AJ303,IF(B$5="STUDENT FORMATION",OUTPUT!AJ303,"")))),"")</f>
        <v/>
      </c>
      <c r="Y301" s="137" t="str">
        <f t="shared" si="31"/>
        <v/>
      </c>
      <c r="Z301" s="139" t="str">
        <f t="shared" si="32"/>
        <v/>
      </c>
      <c r="AA301" s="140" t="str">
        <f t="shared" si="33"/>
        <v/>
      </c>
      <c r="AB301" s="213" t="str">
        <f t="shared" si="34"/>
        <v/>
      </c>
    </row>
    <row r="302" spans="1:28" ht="15.75" customHeight="1">
      <c r="A302" s="212" t="str">
        <f>IF(ISBLANK('Database (LECTURE-RES-PRAC)'!A299),"",'Database (LECTURE-RES-PRAC)'!A299)</f>
        <v/>
      </c>
      <c r="B302" s="213" t="str">
        <f>IF(ISBLANK('Database (LECTURE-RES-PRAC)'!B299),"",'Database (LECTURE-RES-PRAC)'!B299)</f>
        <v/>
      </c>
      <c r="C302" s="134" t="str">
        <f>IF(B302&lt;&gt;"",'Database (LECTURE-RES-PRAC)'!AH299, "")</f>
        <v/>
      </c>
      <c r="D302" s="135" t="str">
        <f t="shared" si="18"/>
        <v/>
      </c>
      <c r="E302" s="134" t="str">
        <f>IF(B302&lt;&gt;"",'Database (LECTURE-RES-PRAC)'!AI299,"")</f>
        <v/>
      </c>
      <c r="F302" s="136" t="str">
        <f t="shared" si="19"/>
        <v/>
      </c>
      <c r="G302" s="137" t="str">
        <f t="shared" si="20"/>
        <v/>
      </c>
      <c r="H302" s="207" t="str">
        <f>IF(B302&lt;&gt;"",IF(B$5="LECTURE",'Exam (LECTURE ONLY)'!N304,IF(B$5="PRACTICUM",OUTPUT!N304,IF(B$5="RESEARCH",OUTPUT!N304,IF(B$5="STUDENT FORMATION",OUTPUT!N304,"")))),"")</f>
        <v/>
      </c>
      <c r="I302" s="137" t="str">
        <f t="shared" si="21"/>
        <v/>
      </c>
      <c r="J302" s="138" t="str">
        <f t="shared" si="22"/>
        <v/>
      </c>
      <c r="K302" s="214" t="str">
        <f>IF(B302&lt;&gt;"",'Database (LECTURE-RES-PRAC)'!BN299, "")</f>
        <v/>
      </c>
      <c r="L302" s="136" t="str">
        <f t="shared" si="23"/>
        <v/>
      </c>
      <c r="M302" s="214" t="str">
        <f>IF(B302&lt;&gt;"",'Database (LECTURE-RES-PRAC)'!BO299, "")</f>
        <v/>
      </c>
      <c r="N302" s="136" t="str">
        <f t="shared" si="24"/>
        <v/>
      </c>
      <c r="O302" s="137" t="str">
        <f t="shared" si="25"/>
        <v/>
      </c>
      <c r="P302" s="207" t="str">
        <f>IF(B302&lt;&gt;"",IF(B$5="LECTURE",'Exam (LECTURE ONLY)'!Y304,IF(B$5="PRACTICUM",OUTPUT!Z304,IF(B$5="RESEARCH",OUTPUT!Z304,IF(B$5="STUDENT FORMATION",OUTPUT!Z304,"")))),"")</f>
        <v/>
      </c>
      <c r="Q302" s="137" t="str">
        <f t="shared" si="26"/>
        <v/>
      </c>
      <c r="R302" s="138" t="str">
        <f t="shared" si="27"/>
        <v/>
      </c>
      <c r="S302" s="214" t="str">
        <f>IF(B302&lt;&gt;"",'Database (LECTURE-RES-PRAC)'!CT299, "")</f>
        <v/>
      </c>
      <c r="T302" s="136" t="str">
        <f t="shared" si="28"/>
        <v/>
      </c>
      <c r="U302" s="214" t="str">
        <f>IF(B302&lt;&gt;"",'Database (LECTURE-RES-PRAC)'!CU299, "")</f>
        <v/>
      </c>
      <c r="V302" s="136" t="str">
        <f t="shared" si="29"/>
        <v/>
      </c>
      <c r="W302" s="137" t="str">
        <f t="shared" si="30"/>
        <v/>
      </c>
      <c r="X302" s="207" t="str">
        <f>IF(B302&lt;&gt;"",IF(B$5="LECTURE",'Exam (LECTURE ONLY)'!AJ304,IF(B$5="PRACTICUM",OUTPUT!AJ304,IF(B$5="RESEARCH",OUTPUT!AJ304,IF(B$5="STUDENT FORMATION",OUTPUT!AJ304,"")))),"")</f>
        <v/>
      </c>
      <c r="Y302" s="137" t="str">
        <f t="shared" si="31"/>
        <v/>
      </c>
      <c r="Z302" s="139" t="str">
        <f t="shared" si="32"/>
        <v/>
      </c>
      <c r="AA302" s="140" t="str">
        <f t="shared" si="33"/>
        <v/>
      </c>
      <c r="AB302" s="213" t="str">
        <f t="shared" si="34"/>
        <v/>
      </c>
    </row>
    <row r="303" spans="1:28" ht="15.75" customHeight="1">
      <c r="A303" s="118" t="str">
        <f>IF(ISBLANK('Database (LECTURE-RES-PRAC)'!A300),"",'Database (LECTURE-RES-PRAC)'!A300)</f>
        <v/>
      </c>
      <c r="B303" s="119" t="str">
        <f>IF(ISBLANK('Database (LECTURE-RES-PRAC)'!B300),"",'Database (LECTURE-RES-PRAC)'!B300)</f>
        <v/>
      </c>
      <c r="C303" s="134" t="str">
        <f>IF(B303&lt;&gt;"",'Database (LECTURE-RES-PRAC)'!AH300, "")</f>
        <v/>
      </c>
      <c r="D303" s="135" t="str">
        <f t="shared" si="18"/>
        <v/>
      </c>
      <c r="E303" s="134" t="str">
        <f>IF(B303&lt;&gt;"",'Database (LECTURE-RES-PRAC)'!AI300,"")</f>
        <v/>
      </c>
      <c r="F303" s="136" t="str">
        <f t="shared" si="19"/>
        <v/>
      </c>
      <c r="G303" s="137" t="str">
        <f t="shared" si="20"/>
        <v/>
      </c>
      <c r="H303" s="207" t="str">
        <f>IF(B303&lt;&gt;"",IF(B$5="LECTURE",'Exam (LECTURE ONLY)'!N305,IF(B$5="PRACTICUM",OUTPUT!N305,IF(B$5="RESEARCH",OUTPUT!N305,IF(B$5="STUDENT FORMATION",OUTPUT!N305,"")))),"")</f>
        <v/>
      </c>
      <c r="I303" s="137" t="str">
        <f t="shared" si="21"/>
        <v/>
      </c>
      <c r="J303" s="138" t="str">
        <f t="shared" si="22"/>
        <v/>
      </c>
      <c r="K303" s="214" t="str">
        <f>IF(B303&lt;&gt;"",'Database (LECTURE-RES-PRAC)'!BN300, "")</f>
        <v/>
      </c>
      <c r="L303" s="136" t="str">
        <f t="shared" si="23"/>
        <v/>
      </c>
      <c r="M303" s="214" t="str">
        <f>IF(B303&lt;&gt;"",'Database (LECTURE-RES-PRAC)'!BO300, "")</f>
        <v/>
      </c>
      <c r="N303" s="136" t="str">
        <f t="shared" si="24"/>
        <v/>
      </c>
      <c r="O303" s="137" t="str">
        <f t="shared" si="25"/>
        <v/>
      </c>
      <c r="P303" s="207" t="str">
        <f>IF(B303&lt;&gt;"",IF(B$5="LECTURE",'Exam (LECTURE ONLY)'!Y305,IF(B$5="PRACTICUM",OUTPUT!Z305,IF(B$5="RESEARCH",OUTPUT!Z305,IF(B$5="STUDENT FORMATION",OUTPUT!Z305,"")))),"")</f>
        <v/>
      </c>
      <c r="Q303" s="137" t="str">
        <f t="shared" si="26"/>
        <v/>
      </c>
      <c r="R303" s="138" t="str">
        <f t="shared" si="27"/>
        <v/>
      </c>
      <c r="S303" s="214" t="str">
        <f>IF(B303&lt;&gt;"",'Database (LECTURE-RES-PRAC)'!CT300, "")</f>
        <v/>
      </c>
      <c r="T303" s="136" t="str">
        <f t="shared" si="28"/>
        <v/>
      </c>
      <c r="U303" s="214" t="str">
        <f>IF(B303&lt;&gt;"",'Database (LECTURE-RES-PRAC)'!CU300, "")</f>
        <v/>
      </c>
      <c r="V303" s="136" t="str">
        <f t="shared" si="29"/>
        <v/>
      </c>
      <c r="W303" s="137" t="str">
        <f t="shared" si="30"/>
        <v/>
      </c>
      <c r="X303" s="207" t="str">
        <f>IF(B303&lt;&gt;"",IF(B$5="LECTURE",'Exam (LECTURE ONLY)'!AJ305,IF(B$5="PRACTICUM",OUTPUT!AJ305,IF(B$5="RESEARCH",OUTPUT!AJ305,IF(B$5="STUDENT FORMATION",OUTPUT!AJ305,"")))),"")</f>
        <v/>
      </c>
      <c r="Y303" s="137" t="str">
        <f t="shared" si="31"/>
        <v/>
      </c>
      <c r="Z303" s="139" t="str">
        <f t="shared" si="32"/>
        <v/>
      </c>
      <c r="AA303" s="140" t="str">
        <f t="shared" si="33"/>
        <v/>
      </c>
      <c r="AB303" s="213" t="str">
        <f t="shared" si="34"/>
        <v/>
      </c>
    </row>
    <row r="304" spans="1:28" ht="15.75" customHeight="1">
      <c r="A304" s="212" t="str">
        <f>IF(ISBLANK('Database (LECTURE-RES-PRAC)'!A301),"",'Database (LECTURE-RES-PRAC)'!A301)</f>
        <v/>
      </c>
      <c r="B304" s="213" t="str">
        <f>IF(ISBLANK('Database (LECTURE-RES-PRAC)'!B301),"",'Database (LECTURE-RES-PRAC)'!B301)</f>
        <v/>
      </c>
      <c r="C304" s="134" t="str">
        <f>IF(B304&lt;&gt;"",'Database (LECTURE-RES-PRAC)'!AH301, "")</f>
        <v/>
      </c>
      <c r="D304" s="135" t="str">
        <f t="shared" si="18"/>
        <v/>
      </c>
      <c r="E304" s="134" t="str">
        <f>IF(B304&lt;&gt;"",'Database (LECTURE-RES-PRAC)'!AI301,"")</f>
        <v/>
      </c>
      <c r="F304" s="136" t="str">
        <f t="shared" si="19"/>
        <v/>
      </c>
      <c r="G304" s="137" t="str">
        <f t="shared" si="20"/>
        <v/>
      </c>
      <c r="H304" s="207" t="str">
        <f>IF(B304&lt;&gt;"",IF(B$5="LECTURE",'Exam (LECTURE ONLY)'!N306,IF(B$5="PRACTICUM",OUTPUT!N306,IF(B$5="RESEARCH",OUTPUT!N306,IF(B$5="STUDENT FORMATION",OUTPUT!N306,"")))),"")</f>
        <v/>
      </c>
      <c r="I304" s="137" t="str">
        <f t="shared" si="21"/>
        <v/>
      </c>
      <c r="J304" s="138" t="str">
        <f t="shared" si="22"/>
        <v/>
      </c>
      <c r="K304" s="214" t="str">
        <f>IF(B304&lt;&gt;"",'Database (LECTURE-RES-PRAC)'!BN301, "")</f>
        <v/>
      </c>
      <c r="L304" s="136" t="str">
        <f t="shared" si="23"/>
        <v/>
      </c>
      <c r="M304" s="214" t="str">
        <f>IF(B304&lt;&gt;"",'Database (LECTURE-RES-PRAC)'!BO301, "")</f>
        <v/>
      </c>
      <c r="N304" s="136" t="str">
        <f t="shared" si="24"/>
        <v/>
      </c>
      <c r="O304" s="137" t="str">
        <f t="shared" si="25"/>
        <v/>
      </c>
      <c r="P304" s="207" t="str">
        <f>IF(B304&lt;&gt;"",IF(B$5="LECTURE",'Exam (LECTURE ONLY)'!Y306,IF(B$5="PRACTICUM",OUTPUT!Z306,IF(B$5="RESEARCH",OUTPUT!Z306,IF(B$5="STUDENT FORMATION",OUTPUT!Z306,"")))),"")</f>
        <v/>
      </c>
      <c r="Q304" s="137" t="str">
        <f t="shared" si="26"/>
        <v/>
      </c>
      <c r="R304" s="138" t="str">
        <f t="shared" si="27"/>
        <v/>
      </c>
      <c r="S304" s="214" t="str">
        <f>IF(B304&lt;&gt;"",'Database (LECTURE-RES-PRAC)'!CT301, "")</f>
        <v/>
      </c>
      <c r="T304" s="136" t="str">
        <f t="shared" si="28"/>
        <v/>
      </c>
      <c r="U304" s="214" t="str">
        <f>IF(B304&lt;&gt;"",'Database (LECTURE-RES-PRAC)'!CU301, "")</f>
        <v/>
      </c>
      <c r="V304" s="136" t="str">
        <f t="shared" si="29"/>
        <v/>
      </c>
      <c r="W304" s="137" t="str">
        <f t="shared" si="30"/>
        <v/>
      </c>
      <c r="X304" s="207" t="str">
        <f>IF(B304&lt;&gt;"",IF(B$5="LECTURE",'Exam (LECTURE ONLY)'!AJ306,IF(B$5="PRACTICUM",OUTPUT!AJ306,IF(B$5="RESEARCH",OUTPUT!AJ306,IF(B$5="STUDENT FORMATION",OUTPUT!AJ306,"")))),"")</f>
        <v/>
      </c>
      <c r="Y304" s="137" t="str">
        <f t="shared" si="31"/>
        <v/>
      </c>
      <c r="Z304" s="139" t="str">
        <f t="shared" si="32"/>
        <v/>
      </c>
      <c r="AA304" s="140" t="str">
        <f t="shared" si="33"/>
        <v/>
      </c>
      <c r="AB304" s="213" t="str">
        <f t="shared" si="34"/>
        <v/>
      </c>
    </row>
    <row r="305" spans="1:28" ht="15.75" customHeight="1">
      <c r="A305" s="118" t="str">
        <f>IF(ISBLANK('Database (LECTURE-RES-PRAC)'!A302),"",'Database (LECTURE-RES-PRAC)'!A302)</f>
        <v/>
      </c>
      <c r="B305" s="119" t="str">
        <f>IF(ISBLANK('Database (LECTURE-RES-PRAC)'!B302),"",'Database (LECTURE-RES-PRAC)'!B302)</f>
        <v/>
      </c>
      <c r="C305" s="134" t="str">
        <f>IF(B305&lt;&gt;"",'Database (LECTURE-RES-PRAC)'!AH302, "")</f>
        <v/>
      </c>
      <c r="D305" s="135" t="str">
        <f t="shared" si="18"/>
        <v/>
      </c>
      <c r="E305" s="134" t="str">
        <f>IF(B305&lt;&gt;"",'Database (LECTURE-RES-PRAC)'!AI302,"")</f>
        <v/>
      </c>
      <c r="F305" s="136" t="str">
        <f t="shared" si="19"/>
        <v/>
      </c>
      <c r="G305" s="137" t="str">
        <f t="shared" si="20"/>
        <v/>
      </c>
      <c r="H305" s="207" t="str">
        <f>IF(B305&lt;&gt;"",IF(B$5="LECTURE",'Exam (LECTURE ONLY)'!N307,IF(B$5="PRACTICUM",OUTPUT!N307,IF(B$5="RESEARCH",OUTPUT!N307,IF(B$5="STUDENT FORMATION",OUTPUT!N307,"")))),"")</f>
        <v/>
      </c>
      <c r="I305" s="137" t="str">
        <f t="shared" si="21"/>
        <v/>
      </c>
      <c r="J305" s="138" t="str">
        <f t="shared" si="22"/>
        <v/>
      </c>
      <c r="K305" s="214" t="str">
        <f>IF(B305&lt;&gt;"",'Database (LECTURE-RES-PRAC)'!BN302, "")</f>
        <v/>
      </c>
      <c r="L305" s="136" t="str">
        <f t="shared" si="23"/>
        <v/>
      </c>
      <c r="M305" s="214" t="str">
        <f>IF(B305&lt;&gt;"",'Database (LECTURE-RES-PRAC)'!BO302, "")</f>
        <v/>
      </c>
      <c r="N305" s="136" t="str">
        <f t="shared" si="24"/>
        <v/>
      </c>
      <c r="O305" s="137" t="str">
        <f t="shared" si="25"/>
        <v/>
      </c>
      <c r="P305" s="207" t="str">
        <f>IF(B305&lt;&gt;"",IF(B$5="LECTURE",'Exam (LECTURE ONLY)'!Y307,IF(B$5="PRACTICUM",OUTPUT!Z307,IF(B$5="RESEARCH",OUTPUT!Z307,IF(B$5="STUDENT FORMATION",OUTPUT!Z307,"")))),"")</f>
        <v/>
      </c>
      <c r="Q305" s="137" t="str">
        <f t="shared" si="26"/>
        <v/>
      </c>
      <c r="R305" s="138" t="str">
        <f t="shared" si="27"/>
        <v/>
      </c>
      <c r="S305" s="214" t="str">
        <f>IF(B305&lt;&gt;"",'Database (LECTURE-RES-PRAC)'!CT302, "")</f>
        <v/>
      </c>
      <c r="T305" s="136" t="str">
        <f t="shared" si="28"/>
        <v/>
      </c>
      <c r="U305" s="214" t="str">
        <f>IF(B305&lt;&gt;"",'Database (LECTURE-RES-PRAC)'!CU302, "")</f>
        <v/>
      </c>
      <c r="V305" s="136" t="str">
        <f t="shared" si="29"/>
        <v/>
      </c>
      <c r="W305" s="137" t="str">
        <f t="shared" si="30"/>
        <v/>
      </c>
      <c r="X305" s="207" t="str">
        <f>IF(B305&lt;&gt;"",IF(B$5="LECTURE",'Exam (LECTURE ONLY)'!AJ307,IF(B$5="PRACTICUM",OUTPUT!AJ307,IF(B$5="RESEARCH",OUTPUT!AJ307,IF(B$5="STUDENT FORMATION",OUTPUT!AJ307,"")))),"")</f>
        <v/>
      </c>
      <c r="Y305" s="137" t="str">
        <f t="shared" si="31"/>
        <v/>
      </c>
      <c r="Z305" s="139" t="str">
        <f t="shared" si="32"/>
        <v/>
      </c>
      <c r="AA305" s="140" t="str">
        <f t="shared" si="33"/>
        <v/>
      </c>
      <c r="AB305" s="213" t="str">
        <f t="shared" si="34"/>
        <v/>
      </c>
    </row>
    <row r="306" spans="1:28" ht="15.75" customHeight="1">
      <c r="A306" s="212" t="str">
        <f>IF(ISBLANK('Database (LECTURE-RES-PRAC)'!A303),"",'Database (LECTURE-RES-PRAC)'!A303)</f>
        <v/>
      </c>
      <c r="B306" s="213" t="str">
        <f>IF(ISBLANK('Database (LECTURE-RES-PRAC)'!B303),"",'Database (LECTURE-RES-PRAC)'!B303)</f>
        <v/>
      </c>
      <c r="C306" s="134" t="str">
        <f>IF(B306&lt;&gt;"",'Database (LECTURE-RES-PRAC)'!AH303, "")</f>
        <v/>
      </c>
      <c r="D306" s="135" t="str">
        <f t="shared" si="18"/>
        <v/>
      </c>
      <c r="E306" s="134" t="str">
        <f>IF(B306&lt;&gt;"",'Database (LECTURE-RES-PRAC)'!AI303,"")</f>
        <v/>
      </c>
      <c r="F306" s="136" t="str">
        <f t="shared" si="19"/>
        <v/>
      </c>
      <c r="G306" s="137" t="str">
        <f t="shared" si="20"/>
        <v/>
      </c>
      <c r="H306" s="207" t="str">
        <f>IF(B306&lt;&gt;"",IF(B$5="LECTURE",'Exam (LECTURE ONLY)'!N308,IF(B$5="PRACTICUM",OUTPUT!N308,IF(B$5="RESEARCH",OUTPUT!N308,IF(B$5="STUDENT FORMATION",OUTPUT!N308,"")))),"")</f>
        <v/>
      </c>
      <c r="I306" s="137" t="str">
        <f t="shared" si="21"/>
        <v/>
      </c>
      <c r="J306" s="138" t="str">
        <f t="shared" si="22"/>
        <v/>
      </c>
      <c r="K306" s="214" t="str">
        <f>IF(B306&lt;&gt;"",'Database (LECTURE-RES-PRAC)'!BN303, "")</f>
        <v/>
      </c>
      <c r="L306" s="136" t="str">
        <f t="shared" si="23"/>
        <v/>
      </c>
      <c r="M306" s="214" t="str">
        <f>IF(B306&lt;&gt;"",'Database (LECTURE-RES-PRAC)'!BO303, "")</f>
        <v/>
      </c>
      <c r="N306" s="136" t="str">
        <f t="shared" si="24"/>
        <v/>
      </c>
      <c r="O306" s="137" t="str">
        <f t="shared" si="25"/>
        <v/>
      </c>
      <c r="P306" s="207" t="str">
        <f>IF(B306&lt;&gt;"",IF(B$5="LECTURE",'Exam (LECTURE ONLY)'!Y308,IF(B$5="PRACTICUM",OUTPUT!Z308,IF(B$5="RESEARCH",OUTPUT!Z308,IF(B$5="STUDENT FORMATION",OUTPUT!Z308,"")))),"")</f>
        <v/>
      </c>
      <c r="Q306" s="137" t="str">
        <f t="shared" si="26"/>
        <v/>
      </c>
      <c r="R306" s="138" t="str">
        <f t="shared" si="27"/>
        <v/>
      </c>
      <c r="S306" s="214" t="str">
        <f>IF(B306&lt;&gt;"",'Database (LECTURE-RES-PRAC)'!CT303, "")</f>
        <v/>
      </c>
      <c r="T306" s="136" t="str">
        <f t="shared" si="28"/>
        <v/>
      </c>
      <c r="U306" s="214" t="str">
        <f>IF(B306&lt;&gt;"",'Database (LECTURE-RES-PRAC)'!CU303, "")</f>
        <v/>
      </c>
      <c r="V306" s="136" t="str">
        <f t="shared" si="29"/>
        <v/>
      </c>
      <c r="W306" s="137" t="str">
        <f t="shared" si="30"/>
        <v/>
      </c>
      <c r="X306" s="207" t="str">
        <f>IF(B306&lt;&gt;"",IF(B$5="LECTURE",'Exam (LECTURE ONLY)'!AJ308,IF(B$5="PRACTICUM",OUTPUT!AJ308,IF(B$5="RESEARCH",OUTPUT!AJ308,IF(B$5="STUDENT FORMATION",OUTPUT!AJ308,"")))),"")</f>
        <v/>
      </c>
      <c r="Y306" s="137" t="str">
        <f t="shared" si="31"/>
        <v/>
      </c>
      <c r="Z306" s="139" t="str">
        <f t="shared" si="32"/>
        <v/>
      </c>
      <c r="AA306" s="140" t="str">
        <f t="shared" si="33"/>
        <v/>
      </c>
      <c r="AB306" s="213" t="str">
        <f t="shared" si="34"/>
        <v/>
      </c>
    </row>
    <row r="307" spans="1:28" ht="15.75" customHeight="1">
      <c r="A307" s="118" t="str">
        <f>IF(ISBLANK('Database (LECTURE-RES-PRAC)'!A304),"",'Database (LECTURE-RES-PRAC)'!A304)</f>
        <v/>
      </c>
      <c r="B307" s="119" t="str">
        <f>IF(ISBLANK('Database (LECTURE-RES-PRAC)'!B304),"",'Database (LECTURE-RES-PRAC)'!B304)</f>
        <v/>
      </c>
      <c r="C307" s="134" t="str">
        <f>IF(B307&lt;&gt;"",'Database (LECTURE-RES-PRAC)'!AH304, "")</f>
        <v/>
      </c>
      <c r="D307" s="135" t="str">
        <f t="shared" si="18"/>
        <v/>
      </c>
      <c r="E307" s="134" t="str">
        <f>IF(B307&lt;&gt;"",'Database (LECTURE-RES-PRAC)'!AI304,"")</f>
        <v/>
      </c>
      <c r="F307" s="136" t="str">
        <f t="shared" si="19"/>
        <v/>
      </c>
      <c r="G307" s="137" t="str">
        <f t="shared" si="20"/>
        <v/>
      </c>
      <c r="H307" s="207" t="str">
        <f>IF(B307&lt;&gt;"",IF(B$5="LECTURE",'Exam (LECTURE ONLY)'!N309,IF(B$5="PRACTICUM",OUTPUT!N309,IF(B$5="RESEARCH",OUTPUT!N309,IF(B$5="STUDENT FORMATION",OUTPUT!N309,"")))),"")</f>
        <v/>
      </c>
      <c r="I307" s="137" t="str">
        <f t="shared" si="21"/>
        <v/>
      </c>
      <c r="J307" s="138" t="str">
        <f t="shared" si="22"/>
        <v/>
      </c>
      <c r="K307" s="214" t="str">
        <f>IF(B307&lt;&gt;"",'Database (LECTURE-RES-PRAC)'!BN304, "")</f>
        <v/>
      </c>
      <c r="L307" s="136" t="str">
        <f t="shared" si="23"/>
        <v/>
      </c>
      <c r="M307" s="214" t="str">
        <f>IF(B307&lt;&gt;"",'Database (LECTURE-RES-PRAC)'!BO304, "")</f>
        <v/>
      </c>
      <c r="N307" s="136" t="str">
        <f t="shared" si="24"/>
        <v/>
      </c>
      <c r="O307" s="137" t="str">
        <f t="shared" si="25"/>
        <v/>
      </c>
      <c r="P307" s="207" t="str">
        <f>IF(B307&lt;&gt;"",IF(B$5="LECTURE",'Exam (LECTURE ONLY)'!Y309,IF(B$5="PRACTICUM",OUTPUT!Z309,IF(B$5="RESEARCH",OUTPUT!Z309,IF(B$5="STUDENT FORMATION",OUTPUT!Z309,"")))),"")</f>
        <v/>
      </c>
      <c r="Q307" s="137" t="str">
        <f t="shared" si="26"/>
        <v/>
      </c>
      <c r="R307" s="138" t="str">
        <f t="shared" si="27"/>
        <v/>
      </c>
      <c r="S307" s="214" t="str">
        <f>IF(B307&lt;&gt;"",'Database (LECTURE-RES-PRAC)'!CT304, "")</f>
        <v/>
      </c>
      <c r="T307" s="136" t="str">
        <f t="shared" si="28"/>
        <v/>
      </c>
      <c r="U307" s="214" t="str">
        <f>IF(B307&lt;&gt;"",'Database (LECTURE-RES-PRAC)'!CU304, "")</f>
        <v/>
      </c>
      <c r="V307" s="136" t="str">
        <f t="shared" si="29"/>
        <v/>
      </c>
      <c r="W307" s="137" t="str">
        <f t="shared" si="30"/>
        <v/>
      </c>
      <c r="X307" s="207" t="str">
        <f>IF(B307&lt;&gt;"",IF(B$5="LECTURE",'Exam (LECTURE ONLY)'!AJ309,IF(B$5="PRACTICUM",OUTPUT!AJ309,IF(B$5="RESEARCH",OUTPUT!AJ309,IF(B$5="STUDENT FORMATION",OUTPUT!AJ309,"")))),"")</f>
        <v/>
      </c>
      <c r="Y307" s="137" t="str">
        <f t="shared" si="31"/>
        <v/>
      </c>
      <c r="Z307" s="139" t="str">
        <f t="shared" si="32"/>
        <v/>
      </c>
      <c r="AA307" s="140" t="str">
        <f t="shared" si="33"/>
        <v/>
      </c>
      <c r="AB307" s="213" t="str">
        <f t="shared" si="34"/>
        <v/>
      </c>
    </row>
    <row r="308" spans="1:28" ht="15.75" customHeight="1">
      <c r="A308" s="212" t="str">
        <f>IF(ISBLANK('Database (LECTURE-RES-PRAC)'!A305),"",'Database (LECTURE-RES-PRAC)'!A305)</f>
        <v/>
      </c>
      <c r="B308" s="213" t="str">
        <f>IF(ISBLANK('Database (LECTURE-RES-PRAC)'!B305),"",'Database (LECTURE-RES-PRAC)'!B305)</f>
        <v/>
      </c>
      <c r="C308" s="134" t="str">
        <f>IF(B308&lt;&gt;"",'Database (LECTURE-RES-PRAC)'!AH305, "")</f>
        <v/>
      </c>
      <c r="D308" s="135" t="str">
        <f t="shared" si="18"/>
        <v/>
      </c>
      <c r="E308" s="134" t="str">
        <f>IF(B308&lt;&gt;"",'Database (LECTURE-RES-PRAC)'!AI305,"")</f>
        <v/>
      </c>
      <c r="F308" s="136" t="str">
        <f t="shared" si="19"/>
        <v/>
      </c>
      <c r="G308" s="137" t="str">
        <f t="shared" si="20"/>
        <v/>
      </c>
      <c r="H308" s="207" t="str">
        <f>IF(B308&lt;&gt;"",IF(B$5="LECTURE",'Exam (LECTURE ONLY)'!N310,IF(B$5="PRACTICUM",OUTPUT!N310,IF(B$5="RESEARCH",OUTPUT!N310,IF(B$5="STUDENT FORMATION",OUTPUT!N310,"")))),"")</f>
        <v/>
      </c>
      <c r="I308" s="137" t="str">
        <f t="shared" si="21"/>
        <v/>
      </c>
      <c r="J308" s="138" t="str">
        <f t="shared" si="22"/>
        <v/>
      </c>
      <c r="K308" s="214" t="str">
        <f>IF(B308&lt;&gt;"",'Database (LECTURE-RES-PRAC)'!BN305, "")</f>
        <v/>
      </c>
      <c r="L308" s="136" t="str">
        <f t="shared" si="23"/>
        <v/>
      </c>
      <c r="M308" s="214" t="str">
        <f>IF(B308&lt;&gt;"",'Database (LECTURE-RES-PRAC)'!BO305, "")</f>
        <v/>
      </c>
      <c r="N308" s="136" t="str">
        <f t="shared" si="24"/>
        <v/>
      </c>
      <c r="O308" s="137" t="str">
        <f t="shared" si="25"/>
        <v/>
      </c>
      <c r="P308" s="207" t="str">
        <f>IF(B308&lt;&gt;"",IF(B$5="LECTURE",'Exam (LECTURE ONLY)'!Y310,IF(B$5="PRACTICUM",OUTPUT!Z310,IF(B$5="RESEARCH",OUTPUT!Z310,IF(B$5="STUDENT FORMATION",OUTPUT!Z310,"")))),"")</f>
        <v/>
      </c>
      <c r="Q308" s="137" t="str">
        <f t="shared" si="26"/>
        <v/>
      </c>
      <c r="R308" s="138" t="str">
        <f t="shared" si="27"/>
        <v/>
      </c>
      <c r="S308" s="214" t="str">
        <f>IF(B308&lt;&gt;"",'Database (LECTURE-RES-PRAC)'!CT305, "")</f>
        <v/>
      </c>
      <c r="T308" s="136" t="str">
        <f t="shared" si="28"/>
        <v/>
      </c>
      <c r="U308" s="214" t="str">
        <f>IF(B308&lt;&gt;"",'Database (LECTURE-RES-PRAC)'!CU305, "")</f>
        <v/>
      </c>
      <c r="V308" s="136" t="str">
        <f t="shared" si="29"/>
        <v/>
      </c>
      <c r="W308" s="137" t="str">
        <f t="shared" si="30"/>
        <v/>
      </c>
      <c r="X308" s="207" t="str">
        <f>IF(B308&lt;&gt;"",IF(B$5="LECTURE",'Exam (LECTURE ONLY)'!AJ310,IF(B$5="PRACTICUM",OUTPUT!AJ310,IF(B$5="RESEARCH",OUTPUT!AJ310,IF(B$5="STUDENT FORMATION",OUTPUT!AJ310,"")))),"")</f>
        <v/>
      </c>
      <c r="Y308" s="137" t="str">
        <f t="shared" si="31"/>
        <v/>
      </c>
      <c r="Z308" s="139" t="str">
        <f t="shared" si="32"/>
        <v/>
      </c>
      <c r="AA308" s="140" t="str">
        <f t="shared" si="33"/>
        <v/>
      </c>
      <c r="AB308" s="213" t="str">
        <f t="shared" si="34"/>
        <v/>
      </c>
    </row>
    <row r="309" spans="1:28" ht="15.75" customHeight="1">
      <c r="A309" s="118" t="str">
        <f>IF(ISBLANK('Database (LECTURE-RES-PRAC)'!A306),"",'Database (LECTURE-RES-PRAC)'!A306)</f>
        <v/>
      </c>
      <c r="B309" s="119" t="str">
        <f>IF(ISBLANK('Database (LECTURE-RES-PRAC)'!B306),"",'Database (LECTURE-RES-PRAC)'!B306)</f>
        <v/>
      </c>
      <c r="C309" s="134" t="str">
        <f>IF(B309&lt;&gt;"",'Database (LECTURE-RES-PRAC)'!AH306, "")</f>
        <v/>
      </c>
      <c r="D309" s="135" t="str">
        <f t="shared" si="18"/>
        <v/>
      </c>
      <c r="E309" s="134" t="str">
        <f>IF(B309&lt;&gt;"",'Database (LECTURE-RES-PRAC)'!AI306,"")</f>
        <v/>
      </c>
      <c r="F309" s="136" t="str">
        <f t="shared" si="19"/>
        <v/>
      </c>
      <c r="G309" s="137" t="str">
        <f t="shared" si="20"/>
        <v/>
      </c>
      <c r="H309" s="207" t="str">
        <f>IF(B309&lt;&gt;"",IF(B$5="LECTURE",'Exam (LECTURE ONLY)'!N311,IF(B$5="PRACTICUM",OUTPUT!N311,IF(B$5="RESEARCH",OUTPUT!N311,IF(B$5="STUDENT FORMATION",OUTPUT!N311,"")))),"")</f>
        <v/>
      </c>
      <c r="I309" s="137" t="str">
        <f t="shared" si="21"/>
        <v/>
      </c>
      <c r="J309" s="138" t="str">
        <f t="shared" si="22"/>
        <v/>
      </c>
      <c r="K309" s="214" t="str">
        <f>IF(B309&lt;&gt;"",'Database (LECTURE-RES-PRAC)'!BN306, "")</f>
        <v/>
      </c>
      <c r="L309" s="136" t="str">
        <f t="shared" si="23"/>
        <v/>
      </c>
      <c r="M309" s="214" t="str">
        <f>IF(B309&lt;&gt;"",'Database (LECTURE-RES-PRAC)'!BO306, "")</f>
        <v/>
      </c>
      <c r="N309" s="136" t="str">
        <f t="shared" si="24"/>
        <v/>
      </c>
      <c r="O309" s="137" t="str">
        <f t="shared" si="25"/>
        <v/>
      </c>
      <c r="P309" s="207" t="str">
        <f>IF(B309&lt;&gt;"",IF(B$5="LECTURE",'Exam (LECTURE ONLY)'!Y311,IF(B$5="PRACTICUM",OUTPUT!Z311,IF(B$5="RESEARCH",OUTPUT!Z311,IF(B$5="STUDENT FORMATION",OUTPUT!Z311,"")))),"")</f>
        <v/>
      </c>
      <c r="Q309" s="137" t="str">
        <f t="shared" si="26"/>
        <v/>
      </c>
      <c r="R309" s="138" t="str">
        <f t="shared" si="27"/>
        <v/>
      </c>
      <c r="S309" s="214" t="str">
        <f>IF(B309&lt;&gt;"",'Database (LECTURE-RES-PRAC)'!CT306, "")</f>
        <v/>
      </c>
      <c r="T309" s="136" t="str">
        <f t="shared" si="28"/>
        <v/>
      </c>
      <c r="U309" s="214" t="str">
        <f>IF(B309&lt;&gt;"",'Database (LECTURE-RES-PRAC)'!CU306, "")</f>
        <v/>
      </c>
      <c r="V309" s="136" t="str">
        <f t="shared" si="29"/>
        <v/>
      </c>
      <c r="W309" s="137" t="str">
        <f t="shared" si="30"/>
        <v/>
      </c>
      <c r="X309" s="207" t="str">
        <f>IF(B309&lt;&gt;"",IF(B$5="LECTURE",'Exam (LECTURE ONLY)'!AJ311,IF(B$5="PRACTICUM",OUTPUT!AJ311,IF(B$5="RESEARCH",OUTPUT!AJ311,IF(B$5="STUDENT FORMATION",OUTPUT!AJ311,"")))),"")</f>
        <v/>
      </c>
      <c r="Y309" s="137" t="str">
        <f t="shared" si="31"/>
        <v/>
      </c>
      <c r="Z309" s="139" t="str">
        <f t="shared" si="32"/>
        <v/>
      </c>
      <c r="AA309" s="140" t="str">
        <f t="shared" si="33"/>
        <v/>
      </c>
      <c r="AB309" s="213" t="str">
        <f t="shared" si="34"/>
        <v/>
      </c>
    </row>
    <row r="310" spans="1:28" ht="15.75" customHeight="1">
      <c r="A310" s="212" t="str">
        <f>IF(ISBLANK('Database (LECTURE-RES-PRAC)'!A307),"",'Database (LECTURE-RES-PRAC)'!A307)</f>
        <v/>
      </c>
      <c r="B310" s="213" t="str">
        <f>IF(ISBLANK('Database (LECTURE-RES-PRAC)'!B307),"",'Database (LECTURE-RES-PRAC)'!B307)</f>
        <v/>
      </c>
      <c r="C310" s="134" t="str">
        <f>IF(B310&lt;&gt;"",'Database (LECTURE-RES-PRAC)'!AH307, "")</f>
        <v/>
      </c>
      <c r="D310" s="135" t="str">
        <f t="shared" si="18"/>
        <v/>
      </c>
      <c r="E310" s="134" t="str">
        <f>IF(B310&lt;&gt;"",'Database (LECTURE-RES-PRAC)'!AI307,"")</f>
        <v/>
      </c>
      <c r="F310" s="136" t="str">
        <f t="shared" si="19"/>
        <v/>
      </c>
      <c r="G310" s="137" t="str">
        <f t="shared" si="20"/>
        <v/>
      </c>
      <c r="H310" s="207" t="str">
        <f>IF(B310&lt;&gt;"",IF(B$5="LECTURE",'Exam (LECTURE ONLY)'!N312,IF(B$5="PRACTICUM",OUTPUT!N312,IF(B$5="RESEARCH",OUTPUT!N312,IF(B$5="STUDENT FORMATION",OUTPUT!N312,"")))),"")</f>
        <v/>
      </c>
      <c r="I310" s="137" t="str">
        <f t="shared" si="21"/>
        <v/>
      </c>
      <c r="J310" s="138" t="str">
        <f t="shared" si="22"/>
        <v/>
      </c>
      <c r="K310" s="214" t="str">
        <f>IF(B310&lt;&gt;"",'Database (LECTURE-RES-PRAC)'!BN307, "")</f>
        <v/>
      </c>
      <c r="L310" s="136" t="str">
        <f t="shared" si="23"/>
        <v/>
      </c>
      <c r="M310" s="214" t="str">
        <f>IF(B310&lt;&gt;"",'Database (LECTURE-RES-PRAC)'!BO307, "")</f>
        <v/>
      </c>
      <c r="N310" s="136" t="str">
        <f t="shared" si="24"/>
        <v/>
      </c>
      <c r="O310" s="137" t="str">
        <f t="shared" si="25"/>
        <v/>
      </c>
      <c r="P310" s="207" t="str">
        <f>IF(B310&lt;&gt;"",IF(B$5="LECTURE",'Exam (LECTURE ONLY)'!Y312,IF(B$5="PRACTICUM",OUTPUT!Z312,IF(B$5="RESEARCH",OUTPUT!Z312,IF(B$5="STUDENT FORMATION",OUTPUT!Z312,"")))),"")</f>
        <v/>
      </c>
      <c r="Q310" s="137" t="str">
        <f t="shared" si="26"/>
        <v/>
      </c>
      <c r="R310" s="138" t="str">
        <f t="shared" si="27"/>
        <v/>
      </c>
      <c r="S310" s="214" t="str">
        <f>IF(B310&lt;&gt;"",'Database (LECTURE-RES-PRAC)'!CT307, "")</f>
        <v/>
      </c>
      <c r="T310" s="136" t="str">
        <f t="shared" si="28"/>
        <v/>
      </c>
      <c r="U310" s="214" t="str">
        <f>IF(B310&lt;&gt;"",'Database (LECTURE-RES-PRAC)'!CU307, "")</f>
        <v/>
      </c>
      <c r="V310" s="136" t="str">
        <f t="shared" si="29"/>
        <v/>
      </c>
      <c r="W310" s="137" t="str">
        <f t="shared" si="30"/>
        <v/>
      </c>
      <c r="X310" s="207" t="str">
        <f>IF(B310&lt;&gt;"",IF(B$5="LECTURE",'Exam (LECTURE ONLY)'!AJ312,IF(B$5="PRACTICUM",OUTPUT!AJ312,IF(B$5="RESEARCH",OUTPUT!AJ312,IF(B$5="STUDENT FORMATION",OUTPUT!AJ312,"")))),"")</f>
        <v/>
      </c>
      <c r="Y310" s="137" t="str">
        <f t="shared" si="31"/>
        <v/>
      </c>
      <c r="Z310" s="139" t="str">
        <f t="shared" si="32"/>
        <v/>
      </c>
      <c r="AA310" s="140" t="str">
        <f t="shared" si="33"/>
        <v/>
      </c>
      <c r="AB310" s="213" t="str">
        <f t="shared" si="34"/>
        <v/>
      </c>
    </row>
    <row r="311" spans="1:28" ht="15.75" customHeight="1">
      <c r="A311" s="118" t="str">
        <f>IF(ISBLANK('Database (LECTURE-RES-PRAC)'!A308),"",'Database (LECTURE-RES-PRAC)'!A308)</f>
        <v/>
      </c>
      <c r="B311" s="119" t="str">
        <f>IF(ISBLANK('Database (LECTURE-RES-PRAC)'!B308),"",'Database (LECTURE-RES-PRAC)'!B308)</f>
        <v/>
      </c>
      <c r="C311" s="134" t="str">
        <f>IF(B311&lt;&gt;"",'Database (LECTURE-RES-PRAC)'!AH308, "")</f>
        <v/>
      </c>
      <c r="D311" s="135" t="str">
        <f t="shared" si="18"/>
        <v/>
      </c>
      <c r="E311" s="134" t="str">
        <f>IF(B311&lt;&gt;"",'Database (LECTURE-RES-PRAC)'!AI308,"")</f>
        <v/>
      </c>
      <c r="F311" s="136" t="str">
        <f t="shared" si="19"/>
        <v/>
      </c>
      <c r="G311" s="137" t="str">
        <f t="shared" si="20"/>
        <v/>
      </c>
      <c r="H311" s="207" t="str">
        <f>IF(B311&lt;&gt;"",IF(B$5="LECTURE",'Exam (LECTURE ONLY)'!N313,IF(B$5="PRACTICUM",OUTPUT!N313,IF(B$5="RESEARCH",OUTPUT!N313,IF(B$5="STUDENT FORMATION",OUTPUT!N313,"")))),"")</f>
        <v/>
      </c>
      <c r="I311" s="137" t="str">
        <f t="shared" si="21"/>
        <v/>
      </c>
      <c r="J311" s="138" t="str">
        <f t="shared" si="22"/>
        <v/>
      </c>
      <c r="K311" s="214" t="str">
        <f>IF(B311&lt;&gt;"",'Database (LECTURE-RES-PRAC)'!BN308, "")</f>
        <v/>
      </c>
      <c r="L311" s="136" t="str">
        <f t="shared" si="23"/>
        <v/>
      </c>
      <c r="M311" s="214" t="str">
        <f>IF(B311&lt;&gt;"",'Database (LECTURE-RES-PRAC)'!BO308, "")</f>
        <v/>
      </c>
      <c r="N311" s="136" t="str">
        <f t="shared" si="24"/>
        <v/>
      </c>
      <c r="O311" s="137" t="str">
        <f t="shared" si="25"/>
        <v/>
      </c>
      <c r="P311" s="207" t="str">
        <f>IF(B311&lt;&gt;"",IF(B$5="LECTURE",'Exam (LECTURE ONLY)'!Y313,IF(B$5="PRACTICUM",OUTPUT!Z313,IF(B$5="RESEARCH",OUTPUT!Z313,IF(B$5="STUDENT FORMATION",OUTPUT!Z313,"")))),"")</f>
        <v/>
      </c>
      <c r="Q311" s="137" t="str">
        <f t="shared" si="26"/>
        <v/>
      </c>
      <c r="R311" s="138" t="str">
        <f t="shared" si="27"/>
        <v/>
      </c>
      <c r="S311" s="214" t="str">
        <f>IF(B311&lt;&gt;"",'Database (LECTURE-RES-PRAC)'!CT308, "")</f>
        <v/>
      </c>
      <c r="T311" s="136" t="str">
        <f t="shared" si="28"/>
        <v/>
      </c>
      <c r="U311" s="214" t="str">
        <f>IF(B311&lt;&gt;"",'Database (LECTURE-RES-PRAC)'!CU308, "")</f>
        <v/>
      </c>
      <c r="V311" s="136" t="str">
        <f t="shared" si="29"/>
        <v/>
      </c>
      <c r="W311" s="137" t="str">
        <f t="shared" si="30"/>
        <v/>
      </c>
      <c r="X311" s="207" t="str">
        <f>IF(B311&lt;&gt;"",IF(B$5="LECTURE",'Exam (LECTURE ONLY)'!AJ313,IF(B$5="PRACTICUM",OUTPUT!AJ313,IF(B$5="RESEARCH",OUTPUT!AJ313,IF(B$5="STUDENT FORMATION",OUTPUT!AJ313,"")))),"")</f>
        <v/>
      </c>
      <c r="Y311" s="137" t="str">
        <f t="shared" si="31"/>
        <v/>
      </c>
      <c r="Z311" s="139" t="str">
        <f t="shared" si="32"/>
        <v/>
      </c>
      <c r="AA311" s="140" t="str">
        <f t="shared" si="33"/>
        <v/>
      </c>
      <c r="AB311" s="213" t="str">
        <f t="shared" si="34"/>
        <v/>
      </c>
    </row>
    <row r="312" spans="1:28" ht="15.75" customHeight="1">
      <c r="A312" s="212" t="str">
        <f>IF(ISBLANK('Database (LECTURE-RES-PRAC)'!A309),"",'Database (LECTURE-RES-PRAC)'!A309)</f>
        <v/>
      </c>
      <c r="B312" s="213" t="str">
        <f>IF(ISBLANK('Database (LECTURE-RES-PRAC)'!B309),"",'Database (LECTURE-RES-PRAC)'!B309)</f>
        <v/>
      </c>
      <c r="C312" s="134" t="str">
        <f>IF(B312&lt;&gt;"",'Database (LECTURE-RES-PRAC)'!AH309, "")</f>
        <v/>
      </c>
      <c r="D312" s="135" t="str">
        <f t="shared" si="18"/>
        <v/>
      </c>
      <c r="E312" s="134" t="str">
        <f>IF(B312&lt;&gt;"",'Database (LECTURE-RES-PRAC)'!AI309,"")</f>
        <v/>
      </c>
      <c r="F312" s="136" t="str">
        <f t="shared" si="19"/>
        <v/>
      </c>
      <c r="G312" s="137" t="str">
        <f t="shared" si="20"/>
        <v/>
      </c>
      <c r="H312" s="207" t="str">
        <f>IF(B312&lt;&gt;"",IF(B$5="LECTURE",'Exam (LECTURE ONLY)'!N314,IF(B$5="PRACTICUM",OUTPUT!N314,IF(B$5="RESEARCH",OUTPUT!N314,IF(B$5="STUDENT FORMATION",OUTPUT!N314,"")))),"")</f>
        <v/>
      </c>
      <c r="I312" s="137" t="str">
        <f t="shared" si="21"/>
        <v/>
      </c>
      <c r="J312" s="138" t="str">
        <f t="shared" si="22"/>
        <v/>
      </c>
      <c r="K312" s="214" t="str">
        <f>IF(B312&lt;&gt;"",'Database (LECTURE-RES-PRAC)'!BN309, "")</f>
        <v/>
      </c>
      <c r="L312" s="136" t="str">
        <f t="shared" si="23"/>
        <v/>
      </c>
      <c r="M312" s="214" t="str">
        <f>IF(B312&lt;&gt;"",'Database (LECTURE-RES-PRAC)'!BO309, "")</f>
        <v/>
      </c>
      <c r="N312" s="136" t="str">
        <f t="shared" si="24"/>
        <v/>
      </c>
      <c r="O312" s="137" t="str">
        <f t="shared" si="25"/>
        <v/>
      </c>
      <c r="P312" s="207" t="str">
        <f>IF(B312&lt;&gt;"",IF(B$5="LECTURE",'Exam (LECTURE ONLY)'!Y314,IF(B$5="PRACTICUM",OUTPUT!Z314,IF(B$5="RESEARCH",OUTPUT!Z314,IF(B$5="STUDENT FORMATION",OUTPUT!Z314,"")))),"")</f>
        <v/>
      </c>
      <c r="Q312" s="137" t="str">
        <f t="shared" si="26"/>
        <v/>
      </c>
      <c r="R312" s="138" t="str">
        <f t="shared" si="27"/>
        <v/>
      </c>
      <c r="S312" s="214" t="str">
        <f>IF(B312&lt;&gt;"",'Database (LECTURE-RES-PRAC)'!CT309, "")</f>
        <v/>
      </c>
      <c r="T312" s="136" t="str">
        <f t="shared" si="28"/>
        <v/>
      </c>
      <c r="U312" s="214" t="str">
        <f>IF(B312&lt;&gt;"",'Database (LECTURE-RES-PRAC)'!CU309, "")</f>
        <v/>
      </c>
      <c r="V312" s="136" t="str">
        <f t="shared" si="29"/>
        <v/>
      </c>
      <c r="W312" s="137" t="str">
        <f t="shared" si="30"/>
        <v/>
      </c>
      <c r="X312" s="207" t="str">
        <f>IF(B312&lt;&gt;"",IF(B$5="LECTURE",'Exam (LECTURE ONLY)'!AJ314,IF(B$5="PRACTICUM",OUTPUT!AJ314,IF(B$5="RESEARCH",OUTPUT!AJ314,IF(B$5="STUDENT FORMATION",OUTPUT!AJ314,"")))),"")</f>
        <v/>
      </c>
      <c r="Y312" s="137" t="str">
        <f t="shared" si="31"/>
        <v/>
      </c>
      <c r="Z312" s="139" t="str">
        <f t="shared" si="32"/>
        <v/>
      </c>
      <c r="AA312" s="140" t="str">
        <f t="shared" si="33"/>
        <v/>
      </c>
      <c r="AB312" s="213" t="str">
        <f t="shared" si="34"/>
        <v/>
      </c>
    </row>
    <row r="313" spans="1:28" ht="15.75" customHeight="1">
      <c r="A313" s="118" t="str">
        <f>IF(ISBLANK('Database (LECTURE-RES-PRAC)'!A310),"",'Database (LECTURE-RES-PRAC)'!A310)</f>
        <v/>
      </c>
      <c r="B313" s="119" t="str">
        <f>IF(ISBLANK('Database (LECTURE-RES-PRAC)'!B310),"",'Database (LECTURE-RES-PRAC)'!B310)</f>
        <v/>
      </c>
      <c r="C313" s="134" t="str">
        <f>IF(B313&lt;&gt;"",'Database (LECTURE-RES-PRAC)'!AH310, "")</f>
        <v/>
      </c>
      <c r="D313" s="135" t="str">
        <f t="shared" si="18"/>
        <v/>
      </c>
      <c r="E313" s="134" t="str">
        <f>IF(B313&lt;&gt;"",'Database (LECTURE-RES-PRAC)'!AI310,"")</f>
        <v/>
      </c>
      <c r="F313" s="136" t="str">
        <f t="shared" si="19"/>
        <v/>
      </c>
      <c r="G313" s="137" t="str">
        <f t="shared" si="20"/>
        <v/>
      </c>
      <c r="H313" s="207" t="str">
        <f>IF(B313&lt;&gt;"",IF(B$5="LECTURE",'Exam (LECTURE ONLY)'!N315,IF(B$5="PRACTICUM",OUTPUT!N315,IF(B$5="RESEARCH",OUTPUT!N315,IF(B$5="STUDENT FORMATION",OUTPUT!N315,"")))),"")</f>
        <v/>
      </c>
      <c r="I313" s="137" t="str">
        <f t="shared" si="21"/>
        <v/>
      </c>
      <c r="J313" s="138" t="str">
        <f t="shared" si="22"/>
        <v/>
      </c>
      <c r="K313" s="214" t="str">
        <f>IF(B313&lt;&gt;"",'Database (LECTURE-RES-PRAC)'!BN310, "")</f>
        <v/>
      </c>
      <c r="L313" s="136" t="str">
        <f t="shared" si="23"/>
        <v/>
      </c>
      <c r="M313" s="214" t="str">
        <f>IF(B313&lt;&gt;"",'Database (LECTURE-RES-PRAC)'!BO310, "")</f>
        <v/>
      </c>
      <c r="N313" s="136" t="str">
        <f t="shared" si="24"/>
        <v/>
      </c>
      <c r="O313" s="137" t="str">
        <f t="shared" si="25"/>
        <v/>
      </c>
      <c r="P313" s="207" t="str">
        <f>IF(B313&lt;&gt;"",IF(B$5="LECTURE",'Exam (LECTURE ONLY)'!Y315,IF(B$5="PRACTICUM",OUTPUT!Z315,IF(B$5="RESEARCH",OUTPUT!Z315,IF(B$5="STUDENT FORMATION",OUTPUT!Z315,"")))),"")</f>
        <v/>
      </c>
      <c r="Q313" s="137" t="str">
        <f t="shared" si="26"/>
        <v/>
      </c>
      <c r="R313" s="138" t="str">
        <f t="shared" si="27"/>
        <v/>
      </c>
      <c r="S313" s="214" t="str">
        <f>IF(B313&lt;&gt;"",'Database (LECTURE-RES-PRAC)'!CT310, "")</f>
        <v/>
      </c>
      <c r="T313" s="136" t="str">
        <f t="shared" si="28"/>
        <v/>
      </c>
      <c r="U313" s="214" t="str">
        <f>IF(B313&lt;&gt;"",'Database (LECTURE-RES-PRAC)'!CU310, "")</f>
        <v/>
      </c>
      <c r="V313" s="136" t="str">
        <f t="shared" si="29"/>
        <v/>
      </c>
      <c r="W313" s="137" t="str">
        <f t="shared" si="30"/>
        <v/>
      </c>
      <c r="X313" s="207" t="str">
        <f>IF(B313&lt;&gt;"",IF(B$5="LECTURE",'Exam (LECTURE ONLY)'!AJ315,IF(B$5="PRACTICUM",OUTPUT!AJ315,IF(B$5="RESEARCH",OUTPUT!AJ315,IF(B$5="STUDENT FORMATION",OUTPUT!AJ315,"")))),"")</f>
        <v/>
      </c>
      <c r="Y313" s="137" t="str">
        <f t="shared" si="31"/>
        <v/>
      </c>
      <c r="Z313" s="139" t="str">
        <f t="shared" si="32"/>
        <v/>
      </c>
      <c r="AA313" s="140" t="str">
        <f t="shared" si="33"/>
        <v/>
      </c>
      <c r="AB313" s="213" t="str">
        <f t="shared" si="34"/>
        <v/>
      </c>
    </row>
    <row r="314" spans="1:28" ht="15.75" customHeight="1">
      <c r="A314" s="212" t="str">
        <f>IF(ISBLANK('Database (LECTURE-RES-PRAC)'!A311),"",'Database (LECTURE-RES-PRAC)'!A311)</f>
        <v/>
      </c>
      <c r="B314" s="213" t="str">
        <f>IF(ISBLANK('Database (LECTURE-RES-PRAC)'!B311),"",'Database (LECTURE-RES-PRAC)'!B311)</f>
        <v/>
      </c>
      <c r="C314" s="134" t="str">
        <f>IF(B314&lt;&gt;"",'Database (LECTURE-RES-PRAC)'!AH311, "")</f>
        <v/>
      </c>
      <c r="D314" s="135" t="str">
        <f t="shared" si="18"/>
        <v/>
      </c>
      <c r="E314" s="134" t="str">
        <f>IF(B314&lt;&gt;"",'Database (LECTURE-RES-PRAC)'!AI311,"")</f>
        <v/>
      </c>
      <c r="F314" s="136" t="str">
        <f t="shared" si="19"/>
        <v/>
      </c>
      <c r="G314" s="137" t="str">
        <f t="shared" si="20"/>
        <v/>
      </c>
      <c r="H314" s="207" t="str">
        <f>IF(B314&lt;&gt;"",IF(B$5="LECTURE",'Exam (LECTURE ONLY)'!N316,IF(B$5="PRACTICUM",OUTPUT!N316,IF(B$5="RESEARCH",OUTPUT!N316,IF(B$5="STUDENT FORMATION",OUTPUT!N316,"")))),"")</f>
        <v/>
      </c>
      <c r="I314" s="137" t="str">
        <f t="shared" si="21"/>
        <v/>
      </c>
      <c r="J314" s="138" t="str">
        <f t="shared" si="22"/>
        <v/>
      </c>
      <c r="K314" s="214" t="str">
        <f>IF(B314&lt;&gt;"",'Database (LECTURE-RES-PRAC)'!BN311, "")</f>
        <v/>
      </c>
      <c r="L314" s="136" t="str">
        <f t="shared" si="23"/>
        <v/>
      </c>
      <c r="M314" s="214" t="str">
        <f>IF(B314&lt;&gt;"",'Database (LECTURE-RES-PRAC)'!BO311, "")</f>
        <v/>
      </c>
      <c r="N314" s="136" t="str">
        <f t="shared" si="24"/>
        <v/>
      </c>
      <c r="O314" s="137" t="str">
        <f t="shared" si="25"/>
        <v/>
      </c>
      <c r="P314" s="207" t="str">
        <f>IF(B314&lt;&gt;"",IF(B$5="LECTURE",'Exam (LECTURE ONLY)'!Y316,IF(B$5="PRACTICUM",OUTPUT!Z316,IF(B$5="RESEARCH",OUTPUT!Z316,IF(B$5="STUDENT FORMATION",OUTPUT!Z316,"")))),"")</f>
        <v/>
      </c>
      <c r="Q314" s="137" t="str">
        <f t="shared" si="26"/>
        <v/>
      </c>
      <c r="R314" s="138" t="str">
        <f t="shared" si="27"/>
        <v/>
      </c>
      <c r="S314" s="214" t="str">
        <f>IF(B314&lt;&gt;"",'Database (LECTURE-RES-PRAC)'!CT311, "")</f>
        <v/>
      </c>
      <c r="T314" s="136" t="str">
        <f t="shared" si="28"/>
        <v/>
      </c>
      <c r="U314" s="214" t="str">
        <f>IF(B314&lt;&gt;"",'Database (LECTURE-RES-PRAC)'!CU311, "")</f>
        <v/>
      </c>
      <c r="V314" s="136" t="str">
        <f t="shared" si="29"/>
        <v/>
      </c>
      <c r="W314" s="137" t="str">
        <f t="shared" si="30"/>
        <v/>
      </c>
      <c r="X314" s="207" t="str">
        <f>IF(B314&lt;&gt;"",IF(B$5="LECTURE",'Exam (LECTURE ONLY)'!AJ316,IF(B$5="PRACTICUM",OUTPUT!AJ316,IF(B$5="RESEARCH",OUTPUT!AJ316,IF(B$5="STUDENT FORMATION",OUTPUT!AJ316,"")))),"")</f>
        <v/>
      </c>
      <c r="Y314" s="137" t="str">
        <f t="shared" si="31"/>
        <v/>
      </c>
      <c r="Z314" s="139" t="str">
        <f t="shared" si="32"/>
        <v/>
      </c>
      <c r="AA314" s="140" t="str">
        <f t="shared" si="33"/>
        <v/>
      </c>
      <c r="AB314" s="213" t="str">
        <f t="shared" si="34"/>
        <v/>
      </c>
    </row>
    <row r="315" spans="1:28" ht="15.75" customHeight="1">
      <c r="A315" s="118" t="str">
        <f>IF(ISBLANK('Database (LECTURE-RES-PRAC)'!A312),"",'Database (LECTURE-RES-PRAC)'!A312)</f>
        <v/>
      </c>
      <c r="B315" s="119" t="str">
        <f>IF(ISBLANK('Database (LECTURE-RES-PRAC)'!B312),"",'Database (LECTURE-RES-PRAC)'!B312)</f>
        <v/>
      </c>
      <c r="C315" s="134" t="str">
        <f>IF(B315&lt;&gt;"",'Database (LECTURE-RES-PRAC)'!AH312, "")</f>
        <v/>
      </c>
      <c r="D315" s="135" t="str">
        <f t="shared" si="18"/>
        <v/>
      </c>
      <c r="E315" s="134" t="str">
        <f>IF(B315&lt;&gt;"",'Database (LECTURE-RES-PRAC)'!AI312,"")</f>
        <v/>
      </c>
      <c r="F315" s="136" t="str">
        <f t="shared" si="19"/>
        <v/>
      </c>
      <c r="G315" s="137" t="str">
        <f t="shared" si="20"/>
        <v/>
      </c>
      <c r="H315" s="207" t="str">
        <f>IF(B315&lt;&gt;"",IF(B$5="LECTURE",'Exam (LECTURE ONLY)'!N317,IF(B$5="PRACTICUM",OUTPUT!N317,IF(B$5="RESEARCH",OUTPUT!N317,IF(B$5="STUDENT FORMATION",OUTPUT!N317,"")))),"")</f>
        <v/>
      </c>
      <c r="I315" s="137" t="str">
        <f t="shared" si="21"/>
        <v/>
      </c>
      <c r="J315" s="138" t="str">
        <f t="shared" si="22"/>
        <v/>
      </c>
      <c r="K315" s="214" t="str">
        <f>IF(B315&lt;&gt;"",'Database (LECTURE-RES-PRAC)'!BN312, "")</f>
        <v/>
      </c>
      <c r="L315" s="136" t="str">
        <f t="shared" si="23"/>
        <v/>
      </c>
      <c r="M315" s="214" t="str">
        <f>IF(B315&lt;&gt;"",'Database (LECTURE-RES-PRAC)'!BO312, "")</f>
        <v/>
      </c>
      <c r="N315" s="136" t="str">
        <f t="shared" si="24"/>
        <v/>
      </c>
      <c r="O315" s="137" t="str">
        <f t="shared" si="25"/>
        <v/>
      </c>
      <c r="P315" s="207" t="str">
        <f>IF(B315&lt;&gt;"",IF(B$5="LECTURE",'Exam (LECTURE ONLY)'!Y317,IF(B$5="PRACTICUM",OUTPUT!Z317,IF(B$5="RESEARCH",OUTPUT!Z317,IF(B$5="STUDENT FORMATION",OUTPUT!Z317,"")))),"")</f>
        <v/>
      </c>
      <c r="Q315" s="137" t="str">
        <f t="shared" si="26"/>
        <v/>
      </c>
      <c r="R315" s="138" t="str">
        <f t="shared" si="27"/>
        <v/>
      </c>
      <c r="S315" s="214" t="str">
        <f>IF(B315&lt;&gt;"",'Database (LECTURE-RES-PRAC)'!CT312, "")</f>
        <v/>
      </c>
      <c r="T315" s="136" t="str">
        <f t="shared" si="28"/>
        <v/>
      </c>
      <c r="U315" s="214" t="str">
        <f>IF(B315&lt;&gt;"",'Database (LECTURE-RES-PRAC)'!CU312, "")</f>
        <v/>
      </c>
      <c r="V315" s="136" t="str">
        <f t="shared" si="29"/>
        <v/>
      </c>
      <c r="W315" s="137" t="str">
        <f t="shared" si="30"/>
        <v/>
      </c>
      <c r="X315" s="207" t="str">
        <f>IF(B315&lt;&gt;"",IF(B$5="LECTURE",'Exam (LECTURE ONLY)'!AJ317,IF(B$5="PRACTICUM",OUTPUT!AJ317,IF(B$5="RESEARCH",OUTPUT!AJ317,IF(B$5="STUDENT FORMATION",OUTPUT!AJ317,"")))),"")</f>
        <v/>
      </c>
      <c r="Y315" s="137" t="str">
        <f t="shared" si="31"/>
        <v/>
      </c>
      <c r="Z315" s="139" t="str">
        <f t="shared" si="32"/>
        <v/>
      </c>
      <c r="AA315" s="140" t="str">
        <f t="shared" si="33"/>
        <v/>
      </c>
      <c r="AB315" s="213" t="str">
        <f t="shared" si="34"/>
        <v/>
      </c>
    </row>
    <row r="316" spans="1:28" ht="15.75" customHeight="1">
      <c r="A316" s="212" t="str">
        <f>IF(ISBLANK('Database (LECTURE-RES-PRAC)'!A313),"",'Database (LECTURE-RES-PRAC)'!A313)</f>
        <v/>
      </c>
      <c r="B316" s="213" t="str">
        <f>IF(ISBLANK('Database (LECTURE-RES-PRAC)'!B313),"",'Database (LECTURE-RES-PRAC)'!B313)</f>
        <v/>
      </c>
      <c r="C316" s="134" t="str">
        <f>IF(B316&lt;&gt;"",'Database (LECTURE-RES-PRAC)'!AH313, "")</f>
        <v/>
      </c>
      <c r="D316" s="135" t="str">
        <f t="shared" si="18"/>
        <v/>
      </c>
      <c r="E316" s="134" t="str">
        <f>IF(B316&lt;&gt;"",'Database (LECTURE-RES-PRAC)'!AI313,"")</f>
        <v/>
      </c>
      <c r="F316" s="136" t="str">
        <f t="shared" si="19"/>
        <v/>
      </c>
      <c r="G316" s="137" t="str">
        <f t="shared" si="20"/>
        <v/>
      </c>
      <c r="H316" s="207" t="str">
        <f>IF(B316&lt;&gt;"",IF(B$5="LECTURE",'Exam (LECTURE ONLY)'!N318,IF(B$5="PRACTICUM",OUTPUT!N318,IF(B$5="RESEARCH",OUTPUT!N318,IF(B$5="STUDENT FORMATION",OUTPUT!N318,"")))),"")</f>
        <v/>
      </c>
      <c r="I316" s="137" t="str">
        <f t="shared" si="21"/>
        <v/>
      </c>
      <c r="J316" s="138" t="str">
        <f t="shared" si="22"/>
        <v/>
      </c>
      <c r="K316" s="214" t="str">
        <f>IF(B316&lt;&gt;"",'Database (LECTURE-RES-PRAC)'!BN313, "")</f>
        <v/>
      </c>
      <c r="L316" s="136" t="str">
        <f t="shared" si="23"/>
        <v/>
      </c>
      <c r="M316" s="214" t="str">
        <f>IF(B316&lt;&gt;"",'Database (LECTURE-RES-PRAC)'!BO313, "")</f>
        <v/>
      </c>
      <c r="N316" s="136" t="str">
        <f t="shared" si="24"/>
        <v/>
      </c>
      <c r="O316" s="137" t="str">
        <f t="shared" si="25"/>
        <v/>
      </c>
      <c r="P316" s="207" t="str">
        <f>IF(B316&lt;&gt;"",IF(B$5="LECTURE",'Exam (LECTURE ONLY)'!Y318,IF(B$5="PRACTICUM",OUTPUT!Z318,IF(B$5="RESEARCH",OUTPUT!Z318,IF(B$5="STUDENT FORMATION",OUTPUT!Z318,"")))),"")</f>
        <v/>
      </c>
      <c r="Q316" s="137" t="str">
        <f t="shared" si="26"/>
        <v/>
      </c>
      <c r="R316" s="138" t="str">
        <f t="shared" si="27"/>
        <v/>
      </c>
      <c r="S316" s="214" t="str">
        <f>IF(B316&lt;&gt;"",'Database (LECTURE-RES-PRAC)'!CT313, "")</f>
        <v/>
      </c>
      <c r="T316" s="136" t="str">
        <f t="shared" si="28"/>
        <v/>
      </c>
      <c r="U316" s="214" t="str">
        <f>IF(B316&lt;&gt;"",'Database (LECTURE-RES-PRAC)'!CU313, "")</f>
        <v/>
      </c>
      <c r="V316" s="136" t="str">
        <f t="shared" si="29"/>
        <v/>
      </c>
      <c r="W316" s="137" t="str">
        <f t="shared" si="30"/>
        <v/>
      </c>
      <c r="X316" s="207" t="str">
        <f>IF(B316&lt;&gt;"",IF(B$5="LECTURE",'Exam (LECTURE ONLY)'!AJ318,IF(B$5="PRACTICUM",OUTPUT!AJ318,IF(B$5="RESEARCH",OUTPUT!AJ318,IF(B$5="STUDENT FORMATION",OUTPUT!AJ318,"")))),"")</f>
        <v/>
      </c>
      <c r="Y316" s="137" t="str">
        <f t="shared" si="31"/>
        <v/>
      </c>
      <c r="Z316" s="139" t="str">
        <f t="shared" si="32"/>
        <v/>
      </c>
      <c r="AA316" s="140" t="str">
        <f t="shared" si="33"/>
        <v/>
      </c>
      <c r="AB316" s="213" t="str">
        <f t="shared" si="34"/>
        <v/>
      </c>
    </row>
    <row r="317" spans="1:28" ht="15.75" customHeight="1">
      <c r="A317" s="118" t="str">
        <f>IF(ISBLANK('Database (LECTURE-RES-PRAC)'!A314),"",'Database (LECTURE-RES-PRAC)'!A314)</f>
        <v/>
      </c>
      <c r="B317" s="119" t="str">
        <f>IF(ISBLANK('Database (LECTURE-RES-PRAC)'!B314),"",'Database (LECTURE-RES-PRAC)'!B314)</f>
        <v/>
      </c>
      <c r="C317" s="134" t="str">
        <f>IF(B317&lt;&gt;"",'Database (LECTURE-RES-PRAC)'!AH314, "")</f>
        <v/>
      </c>
      <c r="D317" s="135" t="str">
        <f t="shared" si="18"/>
        <v/>
      </c>
      <c r="E317" s="134" t="str">
        <f>IF(B317&lt;&gt;"",'Database (LECTURE-RES-PRAC)'!AI314,"")</f>
        <v/>
      </c>
      <c r="F317" s="136" t="str">
        <f t="shared" si="19"/>
        <v/>
      </c>
      <c r="G317" s="137" t="str">
        <f t="shared" si="20"/>
        <v/>
      </c>
      <c r="H317" s="207" t="str">
        <f>IF(B317&lt;&gt;"",IF(B$5="LECTURE",'Exam (LECTURE ONLY)'!N319,IF(B$5="PRACTICUM",OUTPUT!N319,IF(B$5="RESEARCH",OUTPUT!N319,IF(B$5="STUDENT FORMATION",OUTPUT!N319,"")))),"")</f>
        <v/>
      </c>
      <c r="I317" s="137" t="str">
        <f t="shared" si="21"/>
        <v/>
      </c>
      <c r="J317" s="138" t="str">
        <f t="shared" si="22"/>
        <v/>
      </c>
      <c r="K317" s="214" t="str">
        <f>IF(B317&lt;&gt;"",'Database (LECTURE-RES-PRAC)'!BN314, "")</f>
        <v/>
      </c>
      <c r="L317" s="136" t="str">
        <f t="shared" si="23"/>
        <v/>
      </c>
      <c r="M317" s="214" t="str">
        <f>IF(B317&lt;&gt;"",'Database (LECTURE-RES-PRAC)'!BO314, "")</f>
        <v/>
      </c>
      <c r="N317" s="136" t="str">
        <f t="shared" si="24"/>
        <v/>
      </c>
      <c r="O317" s="137" t="str">
        <f t="shared" si="25"/>
        <v/>
      </c>
      <c r="P317" s="207" t="str">
        <f>IF(B317&lt;&gt;"",IF(B$5="LECTURE",'Exam (LECTURE ONLY)'!Y319,IF(B$5="PRACTICUM",OUTPUT!Z319,IF(B$5="RESEARCH",OUTPUT!Z319,IF(B$5="STUDENT FORMATION",OUTPUT!Z319,"")))),"")</f>
        <v/>
      </c>
      <c r="Q317" s="137" t="str">
        <f t="shared" si="26"/>
        <v/>
      </c>
      <c r="R317" s="138" t="str">
        <f t="shared" si="27"/>
        <v/>
      </c>
      <c r="S317" s="214" t="str">
        <f>IF(B317&lt;&gt;"",'Database (LECTURE-RES-PRAC)'!CT314, "")</f>
        <v/>
      </c>
      <c r="T317" s="136" t="str">
        <f t="shared" si="28"/>
        <v/>
      </c>
      <c r="U317" s="214" t="str">
        <f>IF(B317&lt;&gt;"",'Database (LECTURE-RES-PRAC)'!CU314, "")</f>
        <v/>
      </c>
      <c r="V317" s="136" t="str">
        <f t="shared" si="29"/>
        <v/>
      </c>
      <c r="W317" s="137" t="str">
        <f t="shared" si="30"/>
        <v/>
      </c>
      <c r="X317" s="207" t="str">
        <f>IF(B317&lt;&gt;"",IF(B$5="LECTURE",'Exam (LECTURE ONLY)'!AJ319,IF(B$5="PRACTICUM",OUTPUT!AJ319,IF(B$5="RESEARCH",OUTPUT!AJ319,IF(B$5="STUDENT FORMATION",OUTPUT!AJ319,"")))),"")</f>
        <v/>
      </c>
      <c r="Y317" s="137" t="str">
        <f t="shared" si="31"/>
        <v/>
      </c>
      <c r="Z317" s="139" t="str">
        <f t="shared" si="32"/>
        <v/>
      </c>
      <c r="AA317" s="140" t="str">
        <f t="shared" si="33"/>
        <v/>
      </c>
      <c r="AB317" s="213" t="str">
        <f t="shared" si="34"/>
        <v/>
      </c>
    </row>
    <row r="318" spans="1:28" ht="15.75" customHeight="1">
      <c r="A318" s="212" t="str">
        <f>IF(ISBLANK('Database (LECTURE-RES-PRAC)'!A315),"",'Database (LECTURE-RES-PRAC)'!A315)</f>
        <v/>
      </c>
      <c r="B318" s="213" t="str">
        <f>IF(ISBLANK('Database (LECTURE-RES-PRAC)'!B315),"",'Database (LECTURE-RES-PRAC)'!B315)</f>
        <v/>
      </c>
      <c r="C318" s="134" t="str">
        <f>IF(B318&lt;&gt;"",'Database (LECTURE-RES-PRAC)'!AH315, "")</f>
        <v/>
      </c>
      <c r="D318" s="135" t="str">
        <f t="shared" si="18"/>
        <v/>
      </c>
      <c r="E318" s="134" t="str">
        <f>IF(B318&lt;&gt;"",'Database (LECTURE-RES-PRAC)'!AI315,"")</f>
        <v/>
      </c>
      <c r="F318" s="136" t="str">
        <f t="shared" si="19"/>
        <v/>
      </c>
      <c r="G318" s="137" t="str">
        <f t="shared" si="20"/>
        <v/>
      </c>
      <c r="H318" s="207" t="str">
        <f>IF(B318&lt;&gt;"",IF(B$5="LECTURE",'Exam (LECTURE ONLY)'!N320,IF(B$5="PRACTICUM",OUTPUT!N320,IF(B$5="RESEARCH",OUTPUT!N320,IF(B$5="STUDENT FORMATION",OUTPUT!N320,"")))),"")</f>
        <v/>
      </c>
      <c r="I318" s="137" t="str">
        <f t="shared" si="21"/>
        <v/>
      </c>
      <c r="J318" s="138" t="str">
        <f t="shared" si="22"/>
        <v/>
      </c>
      <c r="K318" s="214" t="str">
        <f>IF(B318&lt;&gt;"",'Database (LECTURE-RES-PRAC)'!BN315, "")</f>
        <v/>
      </c>
      <c r="L318" s="136" t="str">
        <f t="shared" si="23"/>
        <v/>
      </c>
      <c r="M318" s="214" t="str">
        <f>IF(B318&lt;&gt;"",'Database (LECTURE-RES-PRAC)'!BO315, "")</f>
        <v/>
      </c>
      <c r="N318" s="136" t="str">
        <f t="shared" si="24"/>
        <v/>
      </c>
      <c r="O318" s="137" t="str">
        <f t="shared" si="25"/>
        <v/>
      </c>
      <c r="P318" s="207" t="str">
        <f>IF(B318&lt;&gt;"",IF(B$5="LECTURE",'Exam (LECTURE ONLY)'!Y320,IF(B$5="PRACTICUM",OUTPUT!Z320,IF(B$5="RESEARCH",OUTPUT!Z320,IF(B$5="STUDENT FORMATION",OUTPUT!Z320,"")))),"")</f>
        <v/>
      </c>
      <c r="Q318" s="137" t="str">
        <f t="shared" si="26"/>
        <v/>
      </c>
      <c r="R318" s="138" t="str">
        <f t="shared" si="27"/>
        <v/>
      </c>
      <c r="S318" s="214" t="str">
        <f>IF(B318&lt;&gt;"",'Database (LECTURE-RES-PRAC)'!CT315, "")</f>
        <v/>
      </c>
      <c r="T318" s="136" t="str">
        <f t="shared" si="28"/>
        <v/>
      </c>
      <c r="U318" s="214" t="str">
        <f>IF(B318&lt;&gt;"",'Database (LECTURE-RES-PRAC)'!CU315, "")</f>
        <v/>
      </c>
      <c r="V318" s="136" t="str">
        <f t="shared" si="29"/>
        <v/>
      </c>
      <c r="W318" s="137" t="str">
        <f t="shared" si="30"/>
        <v/>
      </c>
      <c r="X318" s="207" t="str">
        <f>IF(B318&lt;&gt;"",IF(B$5="LECTURE",'Exam (LECTURE ONLY)'!AJ320,IF(B$5="PRACTICUM",OUTPUT!AJ320,IF(B$5="RESEARCH",OUTPUT!AJ320,IF(B$5="STUDENT FORMATION",OUTPUT!AJ320,"")))),"")</f>
        <v/>
      </c>
      <c r="Y318" s="137" t="str">
        <f t="shared" si="31"/>
        <v/>
      </c>
      <c r="Z318" s="139" t="str">
        <f t="shared" si="32"/>
        <v/>
      </c>
      <c r="AA318" s="140" t="str">
        <f t="shared" si="33"/>
        <v/>
      </c>
      <c r="AB318" s="213" t="str">
        <f t="shared" si="34"/>
        <v/>
      </c>
    </row>
    <row r="319" spans="1:28" ht="15.75" customHeight="1">
      <c r="A319" s="118" t="str">
        <f>IF(ISBLANK('Database (LECTURE-RES-PRAC)'!A316),"",'Database (LECTURE-RES-PRAC)'!A316)</f>
        <v/>
      </c>
      <c r="B319" s="119" t="str">
        <f>IF(ISBLANK('Database (LECTURE-RES-PRAC)'!B316),"",'Database (LECTURE-RES-PRAC)'!B316)</f>
        <v/>
      </c>
      <c r="C319" s="134" t="str">
        <f>IF(B319&lt;&gt;"",'Database (LECTURE-RES-PRAC)'!AH316, "")</f>
        <v/>
      </c>
      <c r="D319" s="135" t="str">
        <f t="shared" si="18"/>
        <v/>
      </c>
      <c r="E319" s="134" t="str">
        <f>IF(B319&lt;&gt;"",'Database (LECTURE-RES-PRAC)'!AI316,"")</f>
        <v/>
      </c>
      <c r="F319" s="136" t="str">
        <f t="shared" si="19"/>
        <v/>
      </c>
      <c r="G319" s="137" t="str">
        <f t="shared" si="20"/>
        <v/>
      </c>
      <c r="H319" s="207" t="str">
        <f>IF(B319&lt;&gt;"",IF(B$5="LECTURE",'Exam (LECTURE ONLY)'!N321,IF(B$5="PRACTICUM",OUTPUT!N321,IF(B$5="RESEARCH",OUTPUT!N321,IF(B$5="STUDENT FORMATION",OUTPUT!N321,"")))),"")</f>
        <v/>
      </c>
      <c r="I319" s="137" t="str">
        <f t="shared" si="21"/>
        <v/>
      </c>
      <c r="J319" s="138" t="str">
        <f t="shared" si="22"/>
        <v/>
      </c>
      <c r="K319" s="214" t="str">
        <f>IF(B319&lt;&gt;"",'Database (LECTURE-RES-PRAC)'!BN316, "")</f>
        <v/>
      </c>
      <c r="L319" s="136" t="str">
        <f t="shared" si="23"/>
        <v/>
      </c>
      <c r="M319" s="214" t="str">
        <f>IF(B319&lt;&gt;"",'Database (LECTURE-RES-PRAC)'!BO316, "")</f>
        <v/>
      </c>
      <c r="N319" s="136" t="str">
        <f t="shared" si="24"/>
        <v/>
      </c>
      <c r="O319" s="137" t="str">
        <f t="shared" si="25"/>
        <v/>
      </c>
      <c r="P319" s="207" t="str">
        <f>IF(B319&lt;&gt;"",IF(B$5="LECTURE",'Exam (LECTURE ONLY)'!Y321,IF(B$5="PRACTICUM",OUTPUT!Z321,IF(B$5="RESEARCH",OUTPUT!Z321,IF(B$5="STUDENT FORMATION",OUTPUT!Z321,"")))),"")</f>
        <v/>
      </c>
      <c r="Q319" s="137" t="str">
        <f t="shared" si="26"/>
        <v/>
      </c>
      <c r="R319" s="138" t="str">
        <f t="shared" si="27"/>
        <v/>
      </c>
      <c r="S319" s="214" t="str">
        <f>IF(B319&lt;&gt;"",'Database (LECTURE-RES-PRAC)'!CT316, "")</f>
        <v/>
      </c>
      <c r="T319" s="136" t="str">
        <f t="shared" si="28"/>
        <v/>
      </c>
      <c r="U319" s="214" t="str">
        <f>IF(B319&lt;&gt;"",'Database (LECTURE-RES-PRAC)'!CU316, "")</f>
        <v/>
      </c>
      <c r="V319" s="136" t="str">
        <f t="shared" si="29"/>
        <v/>
      </c>
      <c r="W319" s="137" t="str">
        <f t="shared" si="30"/>
        <v/>
      </c>
      <c r="X319" s="207" t="str">
        <f>IF(B319&lt;&gt;"",IF(B$5="LECTURE",'Exam (LECTURE ONLY)'!AJ321,IF(B$5="PRACTICUM",OUTPUT!AJ321,IF(B$5="RESEARCH",OUTPUT!AJ321,IF(B$5="STUDENT FORMATION",OUTPUT!AJ321,"")))),"")</f>
        <v/>
      </c>
      <c r="Y319" s="137" t="str">
        <f t="shared" si="31"/>
        <v/>
      </c>
      <c r="Z319" s="139" t="str">
        <f t="shared" si="32"/>
        <v/>
      </c>
      <c r="AA319" s="140" t="str">
        <f t="shared" si="33"/>
        <v/>
      </c>
      <c r="AB319" s="213" t="str">
        <f t="shared" si="34"/>
        <v/>
      </c>
    </row>
    <row r="320" spans="1:28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5.75" customHeight="1">
      <c r="A366" s="286"/>
      <c r="B366" s="286"/>
      <c r="C366" s="286"/>
      <c r="D366" s="286"/>
      <c r="E366" s="286"/>
      <c r="F366" s="286"/>
      <c r="G366" s="286"/>
      <c r="H366" s="286"/>
      <c r="I366" s="286"/>
      <c r="J366" s="286"/>
      <c r="K366" s="286"/>
      <c r="L366" s="286"/>
      <c r="M366" s="286"/>
      <c r="N366" s="286"/>
      <c r="O366" s="286"/>
      <c r="P366" s="286"/>
      <c r="Q366" s="286"/>
      <c r="R366" s="286"/>
      <c r="S366" s="286"/>
      <c r="T366" s="286"/>
      <c r="U366" s="286"/>
      <c r="V366" s="286"/>
      <c r="W366" s="286"/>
      <c r="X366" s="286"/>
      <c r="Y366" s="286"/>
      <c r="Z366" s="286"/>
      <c r="AA366" s="286"/>
      <c r="AB366" s="286"/>
    </row>
    <row r="367" spans="1:28" ht="15.75" customHeight="1">
      <c r="A367" s="286"/>
      <c r="B367" s="286"/>
      <c r="C367" s="286"/>
      <c r="D367" s="286"/>
      <c r="E367" s="286"/>
      <c r="F367" s="286"/>
      <c r="G367" s="286"/>
      <c r="H367" s="286"/>
      <c r="I367" s="286"/>
      <c r="J367" s="286"/>
      <c r="K367" s="286"/>
      <c r="L367" s="286"/>
      <c r="M367" s="286"/>
      <c r="N367" s="286"/>
      <c r="O367" s="286"/>
      <c r="P367" s="286"/>
      <c r="Q367" s="286"/>
      <c r="R367" s="286"/>
      <c r="S367" s="286"/>
      <c r="T367" s="286"/>
      <c r="U367" s="286"/>
      <c r="V367" s="286"/>
      <c r="W367" s="286"/>
      <c r="X367" s="286"/>
      <c r="Y367" s="286"/>
      <c r="Z367" s="286"/>
      <c r="AA367" s="286"/>
      <c r="AB367" s="286"/>
    </row>
    <row r="368" spans="1:28" ht="15.75" customHeight="1">
      <c r="A368" s="286"/>
      <c r="B368" s="286"/>
      <c r="C368" s="286"/>
      <c r="D368" s="286"/>
      <c r="E368" s="286"/>
      <c r="F368" s="286"/>
      <c r="G368" s="286"/>
      <c r="H368" s="286"/>
      <c r="I368" s="286"/>
      <c r="J368" s="286"/>
      <c r="K368" s="286"/>
      <c r="L368" s="286"/>
      <c r="M368" s="286"/>
      <c r="N368" s="286"/>
      <c r="O368" s="286"/>
      <c r="P368" s="286"/>
      <c r="Q368" s="286"/>
      <c r="R368" s="286"/>
      <c r="S368" s="286"/>
      <c r="T368" s="286"/>
      <c r="U368" s="286"/>
      <c r="V368" s="286"/>
      <c r="W368" s="286"/>
      <c r="X368" s="286"/>
      <c r="Y368" s="286"/>
      <c r="Z368" s="286"/>
      <c r="AA368" s="286"/>
      <c r="AB368" s="286"/>
    </row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algorithmName="SHA-512" hashValue="ljJ6dM6arolG1RMhnN4IvfTYpCdAvSAylxQ1Vj9mzoET+GdZXOywsp/qMzqaFbexDx1os61diS0moEPaslDEIQ==" saltValue="oo0qQvwIgd7hlMGfFxTqow==" spinCount="100000" sheet="1" objects="1" scenarios="1" formatCells="0" formatRows="0"/>
  <mergeCells count="29">
    <mergeCell ref="A16:A19"/>
    <mergeCell ref="B16:B19"/>
    <mergeCell ref="P16:P18"/>
    <mergeCell ref="L18:L19"/>
    <mergeCell ref="N18:N19"/>
    <mergeCell ref="K16:N17"/>
    <mergeCell ref="O16:O18"/>
    <mergeCell ref="J16:J19"/>
    <mergeCell ref="I16:I18"/>
    <mergeCell ref="E2:I2"/>
    <mergeCell ref="K2:L2"/>
    <mergeCell ref="M2:N2"/>
    <mergeCell ref="O2:P2"/>
    <mergeCell ref="Y16:Y18"/>
    <mergeCell ref="Z16:Z19"/>
    <mergeCell ref="AA16:AA19"/>
    <mergeCell ref="AB16:AB19"/>
    <mergeCell ref="C16:F17"/>
    <mergeCell ref="D18:D19"/>
    <mergeCell ref="F18:F19"/>
    <mergeCell ref="T18:T19"/>
    <mergeCell ref="V18:V19"/>
    <mergeCell ref="Q16:Q18"/>
    <mergeCell ref="R16:R19"/>
    <mergeCell ref="S16:V17"/>
    <mergeCell ref="W16:W18"/>
    <mergeCell ref="X16:X18"/>
    <mergeCell ref="G16:G18"/>
    <mergeCell ref="H16:H18"/>
  </mergeCells>
  <conditionalFormatting sqref="AB20:AB319">
    <cfRule type="containsText" dxfId="9" priority="1" operator="containsText" text="FAILED">
      <formula>NOT(ISERROR(SEARCH(("FAILED"),(AB20))))</formula>
    </cfRule>
    <cfRule type="containsText" dxfId="8" priority="2" operator="containsText" text="FAILED">
      <formula>NOT(ISERROR(SEARCH(("FAILED"),(AB20))))</formula>
    </cfRule>
  </conditionalFormatting>
  <pageMargins left="0.7" right="0.7" top="0.75" bottom="0.75" header="0" footer="0"/>
  <pageSetup paperSize="5" scale="2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>
    <tabColor rgb="FFFFC000"/>
    <pageSetUpPr fitToPage="1"/>
  </sheetPr>
  <dimension ref="A1:BK1000"/>
  <sheetViews>
    <sheetView showGridLines="0" topLeftCell="A7" zoomScale="68" zoomScaleNormal="68" workbookViewId="0">
      <selection activeCell="M1" sqref="M1"/>
    </sheetView>
  </sheetViews>
  <sheetFormatPr defaultColWidth="0" defaultRowHeight="15" customHeight="1"/>
  <cols>
    <col min="1" max="1" width="18.625" customWidth="1"/>
    <col min="2" max="2" width="51" customWidth="1"/>
    <col min="3" max="10" width="10.625" customWidth="1"/>
    <col min="11" max="11" width="13" customWidth="1"/>
    <col min="12" max="12" width="5.625" customWidth="1"/>
    <col min="13" max="14" width="6.625" hidden="1" customWidth="1"/>
    <col min="15" max="15" width="8.125" hidden="1" customWidth="1"/>
    <col min="16" max="16" width="6.375" hidden="1" customWidth="1"/>
    <col min="17" max="62" width="5.625" hidden="1" customWidth="1"/>
    <col min="63" max="63" width="10.625" hidden="1" customWidth="1"/>
    <col min="64" max="16384" width="11.125" hidden="1"/>
  </cols>
  <sheetData>
    <row r="1" spans="1:63" ht="42" customHeight="1">
      <c r="A1" s="45"/>
      <c r="B1" s="365" t="s">
        <v>196</v>
      </c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2"/>
      <c r="N1" s="215"/>
      <c r="O1" s="2"/>
      <c r="P1" s="215"/>
      <c r="Q1" s="216"/>
      <c r="R1" s="2"/>
      <c r="S1" s="215"/>
      <c r="T1" s="2"/>
      <c r="U1" s="215"/>
      <c r="V1" s="216"/>
      <c r="W1" s="25"/>
      <c r="X1" s="215"/>
      <c r="Y1" s="25"/>
      <c r="Z1" s="215"/>
      <c r="AA1" s="216"/>
      <c r="AB1" s="25"/>
      <c r="AC1" s="215"/>
      <c r="AD1" s="25"/>
      <c r="AE1" s="215"/>
      <c r="AF1" s="216"/>
      <c r="AG1" s="25"/>
      <c r="AH1" s="215"/>
      <c r="AI1" s="25"/>
      <c r="AJ1" s="215"/>
      <c r="AK1" s="216"/>
      <c r="AL1" s="25"/>
      <c r="AM1" s="215"/>
      <c r="AN1" s="25"/>
      <c r="AO1" s="215"/>
      <c r="AP1" s="216"/>
      <c r="AQ1" s="25"/>
      <c r="AR1" s="215"/>
      <c r="AS1" s="25"/>
      <c r="AT1" s="215"/>
      <c r="AU1" s="216"/>
      <c r="AV1" s="25"/>
      <c r="AW1" s="215"/>
      <c r="AX1" s="25"/>
      <c r="AY1" s="215"/>
      <c r="AZ1" s="216"/>
      <c r="BA1" s="25"/>
      <c r="BB1" s="215"/>
      <c r="BC1" s="25"/>
      <c r="BD1" s="215"/>
      <c r="BE1" s="216"/>
      <c r="BF1" s="25"/>
      <c r="BG1" s="215"/>
      <c r="BH1" s="25"/>
      <c r="BI1" s="215"/>
      <c r="BJ1" s="216"/>
      <c r="BK1" s="2"/>
    </row>
    <row r="2" spans="1:63" ht="15.75" customHeight="1">
      <c r="A2" s="45"/>
      <c r="B2" s="366" t="s">
        <v>197</v>
      </c>
      <c r="C2" s="416"/>
      <c r="D2" s="416"/>
      <c r="E2" s="416"/>
      <c r="F2" s="416"/>
      <c r="G2" s="416"/>
      <c r="H2" s="416"/>
      <c r="I2" s="416"/>
      <c r="J2" s="416"/>
      <c r="K2" s="416"/>
      <c r="L2" s="416"/>
      <c r="M2" s="2"/>
      <c r="N2" s="215"/>
      <c r="O2" s="2"/>
      <c r="P2" s="217"/>
      <c r="Q2" s="218"/>
      <c r="R2" s="14"/>
      <c r="S2" s="217"/>
      <c r="T2" s="14"/>
      <c r="U2" s="217"/>
      <c r="V2" s="218"/>
      <c r="W2" s="29"/>
      <c r="X2" s="217"/>
      <c r="Y2" s="29"/>
      <c r="Z2" s="217"/>
      <c r="AA2" s="218"/>
      <c r="AB2" s="25"/>
      <c r="AC2" s="215"/>
      <c r="AD2" s="25"/>
      <c r="AE2" s="215"/>
      <c r="AF2" s="216"/>
      <c r="AG2" s="25"/>
      <c r="AH2" s="215"/>
      <c r="AI2" s="25"/>
      <c r="AJ2" s="215"/>
      <c r="AK2" s="216"/>
      <c r="AL2" s="25"/>
      <c r="AM2" s="215"/>
      <c r="AN2" s="25"/>
      <c r="AO2" s="215"/>
      <c r="AP2" s="216"/>
      <c r="AQ2" s="25"/>
      <c r="AR2" s="215"/>
      <c r="AS2" s="25"/>
      <c r="AT2" s="215"/>
      <c r="AU2" s="216"/>
      <c r="AV2" s="25"/>
      <c r="AW2" s="215"/>
      <c r="AX2" s="25"/>
      <c r="AY2" s="215"/>
      <c r="AZ2" s="216"/>
      <c r="BA2" s="25"/>
      <c r="BB2" s="215"/>
      <c r="BC2" s="25"/>
      <c r="BD2" s="215"/>
      <c r="BE2" s="216"/>
      <c r="BF2" s="25"/>
      <c r="BG2" s="215"/>
      <c r="BH2" s="25"/>
      <c r="BI2" s="215"/>
      <c r="BJ2" s="216"/>
      <c r="BK2" s="2"/>
    </row>
    <row r="3" spans="1:63" ht="4.5" customHeight="1">
      <c r="A3" s="219"/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30"/>
      <c r="N3" s="220"/>
      <c r="O3" s="30"/>
      <c r="P3" s="220"/>
      <c r="Q3" s="221"/>
      <c r="R3" s="14"/>
      <c r="S3" s="217"/>
      <c r="T3" s="14"/>
      <c r="U3" s="217"/>
      <c r="V3" s="218"/>
      <c r="W3" s="29"/>
      <c r="X3" s="217"/>
      <c r="Y3" s="29"/>
      <c r="Z3" s="217"/>
      <c r="AA3" s="218"/>
      <c r="AB3" s="25"/>
      <c r="AC3" s="215"/>
      <c r="AD3" s="25"/>
      <c r="AE3" s="215"/>
      <c r="AF3" s="216"/>
      <c r="AG3" s="25"/>
      <c r="AH3" s="215"/>
      <c r="AI3" s="25"/>
      <c r="AJ3" s="215"/>
      <c r="AK3" s="216"/>
      <c r="AL3" s="25"/>
      <c r="AM3" s="215"/>
      <c r="AN3" s="25"/>
      <c r="AO3" s="215"/>
      <c r="AP3" s="216"/>
      <c r="AQ3" s="25"/>
      <c r="AR3" s="215"/>
      <c r="AS3" s="25"/>
      <c r="AT3" s="215"/>
      <c r="AU3" s="216"/>
      <c r="AV3" s="25"/>
      <c r="AW3" s="215"/>
      <c r="AX3" s="25"/>
      <c r="AY3" s="215"/>
      <c r="AZ3" s="216"/>
      <c r="BA3" s="25"/>
      <c r="BB3" s="215"/>
      <c r="BC3" s="25"/>
      <c r="BD3" s="215"/>
      <c r="BE3" s="216"/>
      <c r="BF3" s="25"/>
      <c r="BG3" s="215"/>
      <c r="BH3" s="25"/>
      <c r="BI3" s="215"/>
      <c r="BJ3" s="216"/>
      <c r="BK3" s="2"/>
    </row>
    <row r="4" spans="1:63" ht="33.75" customHeight="1">
      <c r="A4" s="45"/>
      <c r="B4" s="451" t="s">
        <v>198</v>
      </c>
      <c r="C4" s="416"/>
      <c r="D4" s="416"/>
      <c r="E4" s="416"/>
      <c r="F4" s="416"/>
      <c r="G4" s="416"/>
      <c r="H4" s="416"/>
      <c r="I4" s="416"/>
      <c r="J4" s="367" t="s">
        <v>199</v>
      </c>
      <c r="K4" s="416"/>
      <c r="L4" s="452"/>
      <c r="M4" s="14"/>
      <c r="N4" s="217"/>
      <c r="O4" s="14"/>
      <c r="P4" s="217"/>
      <c r="Q4" s="218"/>
      <c r="R4" s="14"/>
      <c r="S4" s="217"/>
      <c r="T4" s="14"/>
      <c r="U4" s="217"/>
      <c r="V4" s="14"/>
      <c r="W4" s="14"/>
      <c r="X4" s="14"/>
      <c r="Y4" s="14"/>
      <c r="Z4" s="14"/>
      <c r="AA4" s="14"/>
      <c r="AB4" s="29"/>
      <c r="AC4" s="215"/>
      <c r="AD4" s="25"/>
      <c r="AE4" s="215"/>
      <c r="AF4" s="216"/>
      <c r="AG4" s="25"/>
      <c r="AH4" s="215"/>
      <c r="AI4" s="25"/>
      <c r="AJ4" s="215"/>
      <c r="AK4" s="216"/>
      <c r="AL4" s="25"/>
      <c r="AM4" s="215"/>
      <c r="AN4" s="25"/>
      <c r="AO4" s="215"/>
      <c r="AP4" s="216"/>
      <c r="AQ4" s="25"/>
      <c r="AR4" s="215"/>
      <c r="AS4" s="25"/>
      <c r="AT4" s="215"/>
      <c r="AU4" s="216"/>
      <c r="AV4" s="25"/>
      <c r="AW4" s="215"/>
      <c r="AX4" s="25"/>
      <c r="AY4" s="215"/>
      <c r="AZ4" s="216"/>
      <c r="BA4" s="25"/>
      <c r="BB4" s="215"/>
      <c r="BC4" s="25"/>
      <c r="BD4" s="215"/>
      <c r="BE4" s="216"/>
      <c r="BF4" s="25"/>
      <c r="BG4" s="215"/>
      <c r="BH4" s="25"/>
      <c r="BI4" s="215"/>
      <c r="BJ4" s="216"/>
      <c r="BK4" s="2"/>
    </row>
    <row r="5" spans="1:63" ht="15.75" customHeight="1">
      <c r="A5" s="141" t="s">
        <v>11</v>
      </c>
      <c r="B5" s="222" t="str">
        <f>IF(COVERPAGE!S3=0,"",COVERPAGE!S3)</f>
        <v>SECOND SEMESTER SY 2024-2025</v>
      </c>
      <c r="C5" s="45"/>
      <c r="D5" s="45"/>
      <c r="E5" s="45"/>
      <c r="F5" s="45"/>
      <c r="G5" s="45"/>
      <c r="H5" s="45"/>
      <c r="I5" s="45"/>
      <c r="J5" s="142" t="s">
        <v>65</v>
      </c>
      <c r="K5" s="143">
        <f>IF(Q16=0,"",Q16)</f>
        <v>1</v>
      </c>
      <c r="L5" s="144" t="str">
        <f t="shared" ref="L5:L14" si="0">IF(K5&lt;&gt;"",IFERROR(IF(K5&gt;=0.6,"Y","N"),""),"")</f>
        <v>Y</v>
      </c>
      <c r="M5" s="31" t="s">
        <v>35</v>
      </c>
      <c r="N5" s="223"/>
      <c r="O5" s="31" t="s">
        <v>42</v>
      </c>
      <c r="P5" s="223"/>
      <c r="Q5" s="31"/>
      <c r="R5" s="31"/>
      <c r="S5" s="223"/>
      <c r="T5" s="218"/>
      <c r="U5" s="215"/>
      <c r="V5" s="26" t="s">
        <v>155</v>
      </c>
      <c r="W5" s="30">
        <v>0.1</v>
      </c>
      <c r="X5" s="30" t="s">
        <v>13</v>
      </c>
      <c r="Y5" s="30" t="s">
        <v>16</v>
      </c>
      <c r="Z5" s="14"/>
      <c r="AA5" s="14"/>
      <c r="AB5" s="29"/>
      <c r="AC5" s="224"/>
      <c r="AD5" s="25"/>
      <c r="AE5" s="215"/>
      <c r="AF5" s="216"/>
      <c r="AG5" s="25"/>
      <c r="AH5" s="215"/>
      <c r="AI5" s="25"/>
      <c r="AJ5" s="215"/>
      <c r="AK5" s="216"/>
      <c r="AL5" s="25"/>
      <c r="AM5" s="215"/>
      <c r="AN5" s="25"/>
      <c r="AO5" s="215"/>
      <c r="AP5" s="216"/>
      <c r="AQ5" s="25"/>
      <c r="AR5" s="215"/>
      <c r="AS5" s="25"/>
      <c r="AT5" s="215"/>
      <c r="AU5" s="216"/>
      <c r="AV5" s="25"/>
      <c r="AW5" s="215"/>
      <c r="AX5" s="25"/>
      <c r="AY5" s="215"/>
      <c r="AZ5" s="216"/>
      <c r="BA5" s="25"/>
      <c r="BB5" s="215"/>
      <c r="BC5" s="25"/>
      <c r="BD5" s="215"/>
      <c r="BE5" s="216"/>
      <c r="BF5" s="25"/>
      <c r="BG5" s="215"/>
      <c r="BH5" s="25"/>
      <c r="BI5" s="215"/>
      <c r="BJ5" s="216"/>
      <c r="BK5" s="2"/>
    </row>
    <row r="6" spans="1:63" ht="15.75" customHeight="1">
      <c r="A6" s="141" t="s">
        <v>14</v>
      </c>
      <c r="B6" s="225" t="str">
        <f>IF(COVERPAGE!S4=0,"",COVERPAGE!S4)</f>
        <v/>
      </c>
      <c r="C6" s="45"/>
      <c r="D6" s="368" t="s">
        <v>200</v>
      </c>
      <c r="E6" s="419"/>
      <c r="F6" s="419"/>
      <c r="G6" s="419"/>
      <c r="H6" s="419"/>
      <c r="I6" s="45"/>
      <c r="J6" s="142" t="s">
        <v>66</v>
      </c>
      <c r="K6" s="143">
        <f>IF(V16=0,"",V16)</f>
        <v>1</v>
      </c>
      <c r="L6" s="144" t="str">
        <f t="shared" si="0"/>
        <v>Y</v>
      </c>
      <c r="M6" s="32">
        <v>0</v>
      </c>
      <c r="N6" s="226"/>
      <c r="O6" s="26">
        <v>2</v>
      </c>
      <c r="P6" s="227" t="s">
        <v>201</v>
      </c>
      <c r="Q6" s="26"/>
      <c r="R6" s="26"/>
      <c r="S6" s="227"/>
      <c r="T6" s="218"/>
      <c r="U6" s="215"/>
      <c r="V6" s="26" t="s">
        <v>156</v>
      </c>
      <c r="W6" s="14">
        <v>0.2</v>
      </c>
      <c r="X6" s="14">
        <v>80</v>
      </c>
      <c r="Y6" s="14">
        <v>60</v>
      </c>
      <c r="Z6" s="14"/>
      <c r="AA6" s="14"/>
      <c r="AB6" s="29"/>
      <c r="AC6" s="224"/>
      <c r="AD6" s="25"/>
      <c r="AE6" s="215"/>
      <c r="AF6" s="216"/>
      <c r="AG6" s="25"/>
      <c r="AH6" s="215"/>
      <c r="AI6" s="25"/>
      <c r="AJ6" s="215"/>
      <c r="AK6" s="216"/>
      <c r="AL6" s="25"/>
      <c r="AM6" s="215"/>
      <c r="AN6" s="25"/>
      <c r="AO6" s="215"/>
      <c r="AP6" s="216"/>
      <c r="AQ6" s="25"/>
      <c r="AR6" s="215"/>
      <c r="AS6" s="25"/>
      <c r="AT6" s="215"/>
      <c r="AU6" s="216"/>
      <c r="AV6" s="25"/>
      <c r="AW6" s="215"/>
      <c r="AX6" s="25"/>
      <c r="AY6" s="215"/>
      <c r="AZ6" s="216"/>
      <c r="BA6" s="25"/>
      <c r="BB6" s="215"/>
      <c r="BC6" s="25"/>
      <c r="BD6" s="215"/>
      <c r="BE6" s="216"/>
      <c r="BF6" s="25"/>
      <c r="BG6" s="215"/>
      <c r="BH6" s="25"/>
      <c r="BI6" s="215"/>
      <c r="BJ6" s="216"/>
      <c r="BK6" s="2"/>
    </row>
    <row r="7" spans="1:63" ht="15.75" customHeight="1">
      <c r="A7" s="141" t="s">
        <v>17</v>
      </c>
      <c r="B7" s="225" t="str">
        <f>IF(COVERPAGE!S5=0,"",COVERPAGE!S5)</f>
        <v/>
      </c>
      <c r="C7" s="45"/>
      <c r="D7" s="369">
        <f>IFERROR(P339,"")</f>
        <v>2.8000000000000003</v>
      </c>
      <c r="E7" s="419"/>
      <c r="F7" s="370" t="str">
        <f>IF(D7="","",IF(AND(D7&gt;=M6,D7&lt;O6),P6,IF(AND(D7&gt;=M7,D7&lt;O7),P7,IF(D73&gt;=M8,P8,""))))</f>
        <v>Moderate attainment</v>
      </c>
      <c r="G7" s="419"/>
      <c r="H7" s="419"/>
      <c r="I7" s="45"/>
      <c r="J7" s="142" t="s">
        <v>67</v>
      </c>
      <c r="K7" s="143">
        <f>IF(AA16=0,"",AA16)</f>
        <v>1</v>
      </c>
      <c r="L7" s="144" t="str">
        <f t="shared" si="0"/>
        <v>Y</v>
      </c>
      <c r="M7" s="32">
        <v>2</v>
      </c>
      <c r="N7" s="226"/>
      <c r="O7" s="26">
        <v>3</v>
      </c>
      <c r="P7" s="228" t="s">
        <v>202</v>
      </c>
      <c r="Q7" s="33"/>
      <c r="R7" s="33"/>
      <c r="S7" s="228"/>
      <c r="T7" s="218"/>
      <c r="U7" s="215"/>
      <c r="V7" s="26" t="s">
        <v>157</v>
      </c>
      <c r="W7" s="14">
        <v>0.3</v>
      </c>
      <c r="X7" s="14">
        <v>20</v>
      </c>
      <c r="Y7" s="14">
        <v>40</v>
      </c>
      <c r="Z7" s="14"/>
      <c r="AA7" s="14"/>
      <c r="AB7" s="29"/>
      <c r="AC7" s="224"/>
      <c r="AD7" s="25"/>
      <c r="AE7" s="215"/>
      <c r="AF7" s="216"/>
      <c r="AG7" s="25"/>
      <c r="AH7" s="215"/>
      <c r="AI7" s="25"/>
      <c r="AJ7" s="215"/>
      <c r="AK7" s="216"/>
      <c r="AL7" s="25"/>
      <c r="AM7" s="215"/>
      <c r="AN7" s="25"/>
      <c r="AO7" s="215"/>
      <c r="AP7" s="216"/>
      <c r="AQ7" s="25"/>
      <c r="AR7" s="215"/>
      <c r="AS7" s="25"/>
      <c r="AT7" s="215"/>
      <c r="AU7" s="216"/>
      <c r="AV7" s="25"/>
      <c r="AW7" s="215"/>
      <c r="AX7" s="25"/>
      <c r="AY7" s="215"/>
      <c r="AZ7" s="216"/>
      <c r="BA7" s="25"/>
      <c r="BB7" s="215"/>
      <c r="BC7" s="25"/>
      <c r="BD7" s="215"/>
      <c r="BE7" s="216"/>
      <c r="BF7" s="25"/>
      <c r="BG7" s="215"/>
      <c r="BH7" s="25"/>
      <c r="BI7" s="215"/>
      <c r="BJ7" s="216"/>
      <c r="BK7" s="2"/>
    </row>
    <row r="8" spans="1:63" ht="15.75" customHeight="1">
      <c r="A8" s="141" t="s">
        <v>18</v>
      </c>
      <c r="B8" s="225" t="str">
        <f>IF(COVERPAGE!S6=0,"",COVERPAGE!S6)</f>
        <v>LECTURE</v>
      </c>
      <c r="C8" s="45"/>
      <c r="D8" s="419"/>
      <c r="E8" s="419"/>
      <c r="F8" s="419"/>
      <c r="G8" s="416"/>
      <c r="H8" s="419"/>
      <c r="I8" s="45"/>
      <c r="J8" s="142" t="s">
        <v>68</v>
      </c>
      <c r="K8" s="143">
        <f>IF(AF16=0,"",AF16)</f>
        <v>0.33333333333333331</v>
      </c>
      <c r="L8" s="144" t="str">
        <f t="shared" si="0"/>
        <v>N</v>
      </c>
      <c r="M8" s="32">
        <v>3</v>
      </c>
      <c r="N8" s="226"/>
      <c r="O8" s="26"/>
      <c r="P8" s="227" t="s">
        <v>203</v>
      </c>
      <c r="Q8" s="26"/>
      <c r="R8" s="26"/>
      <c r="S8" s="227"/>
      <c r="T8" s="218"/>
      <c r="U8" s="215"/>
      <c r="V8" s="14"/>
      <c r="W8" s="14">
        <v>0.4</v>
      </c>
      <c r="X8" s="14"/>
      <c r="Y8" s="14"/>
      <c r="Z8" s="14"/>
      <c r="AA8" s="14"/>
      <c r="AB8" s="29"/>
      <c r="AC8" s="224"/>
      <c r="AD8" s="25"/>
      <c r="AE8" s="215"/>
      <c r="AF8" s="216"/>
      <c r="AG8" s="25"/>
      <c r="AH8" s="215"/>
      <c r="AI8" s="25"/>
      <c r="AJ8" s="215"/>
      <c r="AK8" s="216"/>
      <c r="AL8" s="25"/>
      <c r="AM8" s="215"/>
      <c r="AN8" s="25"/>
      <c r="AO8" s="215"/>
      <c r="AP8" s="216"/>
      <c r="AQ8" s="25"/>
      <c r="AR8" s="215"/>
      <c r="AS8" s="25"/>
      <c r="AT8" s="215"/>
      <c r="AU8" s="216"/>
      <c r="AV8" s="25"/>
      <c r="AW8" s="215"/>
      <c r="AX8" s="25"/>
      <c r="AY8" s="215"/>
      <c r="AZ8" s="216"/>
      <c r="BA8" s="25"/>
      <c r="BB8" s="215"/>
      <c r="BC8" s="25"/>
      <c r="BD8" s="215"/>
      <c r="BE8" s="216"/>
      <c r="BF8" s="25"/>
      <c r="BG8" s="215"/>
      <c r="BH8" s="25"/>
      <c r="BI8" s="215"/>
      <c r="BJ8" s="216"/>
      <c r="BK8" s="2"/>
    </row>
    <row r="9" spans="1:63" ht="15.75" customHeight="1">
      <c r="A9" s="141" t="s">
        <v>20</v>
      </c>
      <c r="B9" s="225" t="str">
        <f>IF(COVERPAGE!S7=0,"",COVERPAGE!S7)</f>
        <v/>
      </c>
      <c r="C9" s="45"/>
      <c r="D9" s="419"/>
      <c r="E9" s="419"/>
      <c r="F9" s="419"/>
      <c r="G9" s="419"/>
      <c r="H9" s="419"/>
      <c r="I9" s="45"/>
      <c r="J9" s="142" t="s">
        <v>69</v>
      </c>
      <c r="K9" s="143">
        <f>IF(AK16=0,"",AK16)</f>
        <v>1</v>
      </c>
      <c r="L9" s="144" t="str">
        <f t="shared" si="0"/>
        <v>Y</v>
      </c>
      <c r="M9" s="2"/>
      <c r="N9" s="215"/>
      <c r="O9" s="2"/>
      <c r="P9" s="217"/>
      <c r="Q9" s="218"/>
      <c r="R9" s="14"/>
      <c r="S9" s="217"/>
      <c r="T9" s="14"/>
      <c r="U9" s="217"/>
      <c r="V9" s="14"/>
      <c r="W9" s="14">
        <v>0.5</v>
      </c>
      <c r="X9" s="14"/>
      <c r="Y9" s="14"/>
      <c r="Z9" s="14"/>
      <c r="AA9" s="14"/>
      <c r="AB9" s="29"/>
      <c r="AC9" s="215"/>
      <c r="AD9" s="25"/>
      <c r="AE9" s="215"/>
      <c r="AF9" s="216"/>
      <c r="AG9" s="25"/>
      <c r="AH9" s="215"/>
      <c r="AI9" s="25"/>
      <c r="AJ9" s="215"/>
      <c r="AK9" s="216"/>
      <c r="AL9" s="25"/>
      <c r="AM9" s="215"/>
      <c r="AN9" s="25"/>
      <c r="AO9" s="215"/>
      <c r="AP9" s="216"/>
      <c r="AQ9" s="25"/>
      <c r="AR9" s="215"/>
      <c r="AS9" s="25"/>
      <c r="AT9" s="215"/>
      <c r="AU9" s="216"/>
      <c r="AV9" s="25"/>
      <c r="AW9" s="215"/>
      <c r="AX9" s="25"/>
      <c r="AY9" s="215"/>
      <c r="AZ9" s="216"/>
      <c r="BA9" s="25"/>
      <c r="BB9" s="215"/>
      <c r="BC9" s="25"/>
      <c r="BD9" s="215"/>
      <c r="BE9" s="216"/>
      <c r="BF9" s="25"/>
      <c r="BG9" s="215"/>
      <c r="BH9" s="25"/>
      <c r="BI9" s="215"/>
      <c r="BJ9" s="216"/>
      <c r="BK9" s="2"/>
    </row>
    <row r="10" spans="1:63" ht="15.75" customHeight="1">
      <c r="A10" s="141" t="s">
        <v>21</v>
      </c>
      <c r="B10" s="300">
        <f>IF(COVERPAGE!S8=0,"",COVERPAGE!S8)</f>
        <v>3</v>
      </c>
      <c r="C10" s="45"/>
      <c r="D10" s="45"/>
      <c r="E10" s="45"/>
      <c r="F10" s="45"/>
      <c r="G10" s="45"/>
      <c r="H10" s="45"/>
      <c r="I10" s="45"/>
      <c r="J10" s="142" t="s">
        <v>70</v>
      </c>
      <c r="K10" s="143" t="str">
        <f>IF(AP16=0,"",AP16)</f>
        <v/>
      </c>
      <c r="L10" s="144" t="str">
        <f t="shared" si="0"/>
        <v/>
      </c>
      <c r="M10" s="2"/>
      <c r="N10" s="215"/>
      <c r="O10" s="2" t="s">
        <v>204</v>
      </c>
      <c r="P10" s="237">
        <f>COVERPAGE!S11</f>
        <v>0.6</v>
      </c>
      <c r="Q10" s="216"/>
      <c r="R10" s="2"/>
      <c r="S10" s="215"/>
      <c r="T10" s="2"/>
      <c r="U10" s="215"/>
      <c r="V10" s="14"/>
      <c r="W10" s="14">
        <v>0.6</v>
      </c>
      <c r="X10" s="14"/>
      <c r="Y10" s="14"/>
      <c r="Z10" s="14"/>
      <c r="AA10" s="14"/>
      <c r="AB10" s="29"/>
      <c r="AC10" s="215"/>
      <c r="AD10" s="25"/>
      <c r="AE10" s="215"/>
      <c r="AF10" s="216"/>
      <c r="AG10" s="25"/>
      <c r="AH10" s="215"/>
      <c r="AI10" s="25"/>
      <c r="AJ10" s="215"/>
      <c r="AK10" s="216"/>
      <c r="AL10" s="25"/>
      <c r="AM10" s="215"/>
      <c r="AN10" s="25"/>
      <c r="AO10" s="215"/>
      <c r="AP10" s="216"/>
      <c r="AQ10" s="25"/>
      <c r="AR10" s="215"/>
      <c r="AS10" s="25"/>
      <c r="AT10" s="215"/>
      <c r="AU10" s="216"/>
      <c r="AV10" s="25"/>
      <c r="AW10" s="215"/>
      <c r="AX10" s="25"/>
      <c r="AY10" s="215"/>
      <c r="AZ10" s="216"/>
      <c r="BA10" s="25"/>
      <c r="BB10" s="215"/>
      <c r="BC10" s="25"/>
      <c r="BD10" s="215"/>
      <c r="BE10" s="216"/>
      <c r="BF10" s="25"/>
      <c r="BG10" s="215"/>
      <c r="BH10" s="25"/>
      <c r="BI10" s="215"/>
      <c r="BJ10" s="216"/>
      <c r="BK10" s="2"/>
    </row>
    <row r="11" spans="1:63" ht="15.75" customHeight="1">
      <c r="A11" s="141" t="s">
        <v>23</v>
      </c>
      <c r="B11" s="225" t="str">
        <f>IF(COVERPAGE!S9=0,"",COVERPAGE!S9)</f>
        <v>60-40</v>
      </c>
      <c r="C11" s="45"/>
      <c r="D11" s="45"/>
      <c r="E11" s="45"/>
      <c r="F11" s="45"/>
      <c r="G11" s="45"/>
      <c r="H11" s="45"/>
      <c r="I11" s="45"/>
      <c r="J11" s="142" t="s">
        <v>71</v>
      </c>
      <c r="K11" s="143" t="str">
        <f>IF(AU16=0,"",AU16)</f>
        <v/>
      </c>
      <c r="L11" s="144" t="str">
        <f t="shared" si="0"/>
        <v/>
      </c>
      <c r="M11" s="2"/>
      <c r="N11" s="215"/>
      <c r="O11" s="2"/>
      <c r="P11" s="215"/>
      <c r="Q11" s="216"/>
      <c r="R11" s="2"/>
      <c r="S11" s="215"/>
      <c r="T11" s="2"/>
      <c r="U11" s="215"/>
      <c r="V11" s="14"/>
      <c r="W11" s="14"/>
      <c r="X11" s="14"/>
      <c r="Y11" s="14"/>
      <c r="Z11" s="14"/>
      <c r="AA11" s="14"/>
      <c r="AB11" s="29"/>
      <c r="AC11" s="215"/>
      <c r="AD11" s="25"/>
      <c r="AE11" s="215"/>
      <c r="AF11" s="216"/>
      <c r="AG11" s="25"/>
      <c r="AH11" s="215"/>
      <c r="AI11" s="25"/>
      <c r="AJ11" s="215"/>
      <c r="AK11" s="216"/>
      <c r="AL11" s="25"/>
      <c r="AM11" s="215"/>
      <c r="AN11" s="25"/>
      <c r="AO11" s="215"/>
      <c r="AP11" s="216"/>
      <c r="AQ11" s="25"/>
      <c r="AR11" s="215"/>
      <c r="AS11" s="25"/>
      <c r="AT11" s="215"/>
      <c r="AU11" s="216"/>
      <c r="AV11" s="25"/>
      <c r="AW11" s="215"/>
      <c r="AX11" s="25"/>
      <c r="AY11" s="215"/>
      <c r="AZ11" s="216"/>
      <c r="BA11" s="25"/>
      <c r="BB11" s="215"/>
      <c r="BC11" s="25"/>
      <c r="BD11" s="215"/>
      <c r="BE11" s="216"/>
      <c r="BF11" s="25"/>
      <c r="BG11" s="215"/>
      <c r="BH11" s="25"/>
      <c r="BI11" s="215"/>
      <c r="BJ11" s="216"/>
      <c r="BK11" s="2"/>
    </row>
    <row r="12" spans="1:63" ht="15.75" customHeight="1">
      <c r="A12" s="141" t="s">
        <v>25</v>
      </c>
      <c r="B12" s="225" t="str">
        <f>IF(COVERPAGE!S10=0,"",COVERPAGE!S10)</f>
        <v/>
      </c>
      <c r="C12" s="45"/>
      <c r="D12" s="45"/>
      <c r="E12" s="45"/>
      <c r="F12" s="45"/>
      <c r="G12" s="45"/>
      <c r="H12" s="45"/>
      <c r="I12" s="45"/>
      <c r="J12" s="142" t="s">
        <v>72</v>
      </c>
      <c r="K12" s="143" t="str">
        <f>IF(AZ16=0,"",AZ16)</f>
        <v/>
      </c>
      <c r="L12" s="144" t="str">
        <f t="shared" si="0"/>
        <v/>
      </c>
      <c r="M12" s="2"/>
      <c r="N12" s="215"/>
      <c r="O12" s="2"/>
      <c r="P12" s="215"/>
      <c r="Q12" s="216"/>
      <c r="R12" s="2"/>
      <c r="S12" s="215"/>
      <c r="T12" s="2"/>
      <c r="U12" s="215"/>
      <c r="V12" s="216"/>
      <c r="W12" s="25"/>
      <c r="X12" s="215"/>
      <c r="Y12" s="25"/>
      <c r="Z12" s="215"/>
      <c r="AA12" s="216"/>
      <c r="AB12" s="25"/>
      <c r="AC12" s="215"/>
      <c r="AD12" s="25"/>
      <c r="AE12" s="215"/>
      <c r="AF12" s="216"/>
      <c r="AG12" s="25"/>
      <c r="AH12" s="215"/>
      <c r="AI12" s="25"/>
      <c r="AJ12" s="215"/>
      <c r="AK12" s="216"/>
      <c r="AL12" s="25"/>
      <c r="AM12" s="215"/>
      <c r="AN12" s="25"/>
      <c r="AO12" s="215"/>
      <c r="AP12" s="216"/>
      <c r="AQ12" s="25"/>
      <c r="AR12" s="215"/>
      <c r="AS12" s="25"/>
      <c r="AT12" s="215"/>
      <c r="AU12" s="216"/>
      <c r="AV12" s="25"/>
      <c r="AW12" s="215"/>
      <c r="AX12" s="25"/>
      <c r="AY12" s="215"/>
      <c r="AZ12" s="216"/>
      <c r="BA12" s="25"/>
      <c r="BB12" s="215"/>
      <c r="BC12" s="25"/>
      <c r="BD12" s="215"/>
      <c r="BE12" s="216"/>
      <c r="BF12" s="25"/>
      <c r="BG12" s="215"/>
      <c r="BH12" s="25"/>
      <c r="BI12" s="215"/>
      <c r="BJ12" s="216"/>
      <c r="BK12" s="2"/>
    </row>
    <row r="13" spans="1:63" ht="15.75" customHeight="1">
      <c r="A13" s="141" t="s">
        <v>205</v>
      </c>
      <c r="B13" s="145" t="s">
        <v>157</v>
      </c>
      <c r="C13" s="45"/>
      <c r="D13" s="45"/>
      <c r="E13" s="45"/>
      <c r="F13" s="45"/>
      <c r="G13" s="45"/>
      <c r="H13" s="45"/>
      <c r="I13" s="45"/>
      <c r="J13" s="142" t="s">
        <v>73</v>
      </c>
      <c r="K13" s="143" t="str">
        <f>IF(BE16=0,"",BE16)</f>
        <v/>
      </c>
      <c r="L13" s="144" t="str">
        <f t="shared" si="0"/>
        <v/>
      </c>
      <c r="M13" s="2"/>
      <c r="N13" s="215"/>
      <c r="O13" s="2"/>
      <c r="P13" s="215"/>
      <c r="Q13" s="216"/>
      <c r="R13" s="2"/>
      <c r="S13" s="215"/>
      <c r="T13" s="2"/>
      <c r="U13" s="215"/>
      <c r="V13" s="216"/>
      <c r="W13" s="25"/>
      <c r="X13" s="215"/>
      <c r="Y13" s="25"/>
      <c r="Z13" s="215"/>
      <c r="AA13" s="216"/>
      <c r="AB13" s="25"/>
      <c r="AC13" s="215"/>
      <c r="AD13" s="25"/>
      <c r="AE13" s="215"/>
      <c r="AF13" s="216"/>
      <c r="AG13" s="25"/>
      <c r="AH13" s="215"/>
      <c r="AI13" s="25"/>
      <c r="AJ13" s="215"/>
      <c r="AK13" s="216"/>
      <c r="AL13" s="25"/>
      <c r="AM13" s="215"/>
      <c r="AN13" s="25"/>
      <c r="AO13" s="215"/>
      <c r="AP13" s="216"/>
      <c r="AQ13" s="25"/>
      <c r="AR13" s="215"/>
      <c r="AS13" s="25"/>
      <c r="AT13" s="215"/>
      <c r="AU13" s="216"/>
      <c r="AV13" s="25"/>
      <c r="AW13" s="215"/>
      <c r="AX13" s="25"/>
      <c r="AY13" s="215"/>
      <c r="AZ13" s="216"/>
      <c r="BA13" s="25"/>
      <c r="BB13" s="215"/>
      <c r="BC13" s="25"/>
      <c r="BD13" s="215"/>
      <c r="BE13" s="216"/>
      <c r="BF13" s="25"/>
      <c r="BG13" s="215"/>
      <c r="BH13" s="25"/>
      <c r="BI13" s="215"/>
      <c r="BJ13" s="216"/>
      <c r="BK13" s="2"/>
    </row>
    <row r="14" spans="1:63" ht="15.75" customHeight="1">
      <c r="A14" s="141" t="s">
        <v>206</v>
      </c>
      <c r="B14" s="301">
        <f ca="1">TODAY()</f>
        <v>46220</v>
      </c>
      <c r="C14" s="45"/>
      <c r="D14" s="45"/>
      <c r="E14" s="45"/>
      <c r="F14" s="45"/>
      <c r="G14" s="45"/>
      <c r="H14" s="45"/>
      <c r="I14" s="45"/>
      <c r="J14" s="146" t="s">
        <v>74</v>
      </c>
      <c r="K14" s="147" t="str">
        <f>IF(BJ16=0,"",BJ16)</f>
        <v/>
      </c>
      <c r="L14" s="148" t="str">
        <f t="shared" si="0"/>
        <v/>
      </c>
      <c r="M14" s="2"/>
      <c r="N14" s="215"/>
      <c r="O14" s="2"/>
      <c r="P14" s="215"/>
      <c r="Q14" s="216"/>
      <c r="R14" s="2"/>
      <c r="S14" s="215"/>
      <c r="T14" s="2"/>
      <c r="U14" s="215"/>
      <c r="V14" s="216"/>
      <c r="W14" s="25"/>
      <c r="X14" s="215"/>
      <c r="Y14" s="25"/>
      <c r="Z14" s="215"/>
      <c r="AA14" s="216"/>
      <c r="AB14" s="25"/>
      <c r="AC14" s="215"/>
      <c r="AD14" s="25"/>
      <c r="AE14" s="215"/>
      <c r="AF14" s="216"/>
      <c r="AG14" s="25"/>
      <c r="AH14" s="215"/>
      <c r="AI14" s="25"/>
      <c r="AJ14" s="215"/>
      <c r="AK14" s="216"/>
      <c r="AL14" s="25"/>
      <c r="AM14" s="215"/>
      <c r="AN14" s="25"/>
      <c r="AO14" s="215"/>
      <c r="AP14" s="216"/>
      <c r="AQ14" s="25"/>
      <c r="AR14" s="215"/>
      <c r="AS14" s="25"/>
      <c r="AT14" s="215"/>
      <c r="AU14" s="216"/>
      <c r="AV14" s="25"/>
      <c r="AW14" s="215"/>
      <c r="AX14" s="25"/>
      <c r="AY14" s="215"/>
      <c r="AZ14" s="216"/>
      <c r="BA14" s="25"/>
      <c r="BB14" s="215"/>
      <c r="BC14" s="25"/>
      <c r="BD14" s="215"/>
      <c r="BE14" s="216"/>
      <c r="BF14" s="25"/>
      <c r="BG14" s="215"/>
      <c r="BH14" s="25"/>
      <c r="BI14" s="215"/>
      <c r="BJ14" s="216"/>
      <c r="BK14" s="2"/>
    </row>
    <row r="15" spans="1:63" ht="15.75" customHeight="1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2"/>
      <c r="N15" s="215"/>
      <c r="O15" s="2"/>
      <c r="P15" s="215"/>
      <c r="Q15" s="216"/>
      <c r="R15" s="2"/>
      <c r="S15" s="215"/>
      <c r="T15" s="2"/>
      <c r="U15" s="215"/>
      <c r="V15" s="216"/>
      <c r="W15" s="25"/>
      <c r="X15" s="215"/>
      <c r="Y15" s="25"/>
      <c r="Z15" s="215"/>
      <c r="AA15" s="216"/>
      <c r="AB15" s="25"/>
      <c r="AC15" s="215"/>
      <c r="AD15" s="25"/>
      <c r="AE15" s="215"/>
      <c r="AF15" s="216"/>
      <c r="AG15" s="25"/>
      <c r="AH15" s="215"/>
      <c r="AI15" s="25"/>
      <c r="AJ15" s="215"/>
      <c r="AK15" s="216"/>
      <c r="AL15" s="25"/>
      <c r="AM15" s="215"/>
      <c r="AN15" s="25"/>
      <c r="AO15" s="215"/>
      <c r="AP15" s="216"/>
      <c r="AQ15" s="25"/>
      <c r="AR15" s="215"/>
      <c r="AS15" s="25"/>
      <c r="AT15" s="215"/>
      <c r="AU15" s="216"/>
      <c r="AV15" s="25"/>
      <c r="AW15" s="215"/>
      <c r="AX15" s="25"/>
      <c r="AY15" s="215"/>
      <c r="AZ15" s="216"/>
      <c r="BA15" s="25"/>
      <c r="BB15" s="215"/>
      <c r="BC15" s="25"/>
      <c r="BD15" s="215"/>
      <c r="BE15" s="216"/>
      <c r="BF15" s="25"/>
      <c r="BG15" s="215"/>
      <c r="BH15" s="25"/>
      <c r="BI15" s="215"/>
      <c r="BJ15" s="216"/>
      <c r="BK15" s="2"/>
    </row>
    <row r="16" spans="1:63" ht="15.75" customHeight="1">
      <c r="A16" s="363" t="s">
        <v>94</v>
      </c>
      <c r="B16" s="364" t="s">
        <v>95</v>
      </c>
      <c r="C16" s="357" t="str">
        <f>IF(B13="Prelim","PRELIM",IF(B13="Midterm","MIDTERM",IF(B13="Final","FINAL","")))</f>
        <v>FINAL</v>
      </c>
      <c r="D16" s="440"/>
      <c r="E16" s="440"/>
      <c r="F16" s="441"/>
      <c r="G16" s="359" t="s">
        <v>190</v>
      </c>
      <c r="H16" s="361" t="str">
        <f>IF(B8="LECTURE", "EXAM", "OUTPUT")</f>
        <v>EXAM</v>
      </c>
      <c r="I16" s="359" t="s">
        <v>191</v>
      </c>
      <c r="J16" s="354" t="s">
        <v>192</v>
      </c>
      <c r="K16" s="375" t="s">
        <v>195</v>
      </c>
      <c r="L16" s="453"/>
      <c r="M16" s="2"/>
      <c r="N16" s="215"/>
      <c r="O16" s="2"/>
      <c r="P16" s="215" t="s">
        <v>207</v>
      </c>
      <c r="Q16" s="229">
        <f>IFERROR(Q17/B10,"")</f>
        <v>1</v>
      </c>
      <c r="R16" s="2"/>
      <c r="S16" s="215"/>
      <c r="T16" s="2"/>
      <c r="U16" s="215"/>
      <c r="V16" s="229">
        <f>IFERROR(V17/B10,"")</f>
        <v>1</v>
      </c>
      <c r="W16" s="25"/>
      <c r="X16" s="215"/>
      <c r="Y16" s="25"/>
      <c r="Z16" s="215"/>
      <c r="AA16" s="229">
        <f>IFERROR(AA17/B10,"")</f>
        <v>1</v>
      </c>
      <c r="AB16" s="25"/>
      <c r="AC16" s="215"/>
      <c r="AD16" s="25"/>
      <c r="AE16" s="215"/>
      <c r="AF16" s="229">
        <f>IFERROR(AF17/B10,"")</f>
        <v>0.33333333333333331</v>
      </c>
      <c r="AG16" s="25"/>
      <c r="AH16" s="215"/>
      <c r="AI16" s="25"/>
      <c r="AJ16" s="215"/>
      <c r="AK16" s="229">
        <f>IFERROR(AK17/B10,"")</f>
        <v>1</v>
      </c>
      <c r="AL16" s="25"/>
      <c r="AM16" s="215"/>
      <c r="AN16" s="25"/>
      <c r="AO16" s="215"/>
      <c r="AP16" s="229">
        <f>IFERROR(AP17/B10,"")</f>
        <v>0</v>
      </c>
      <c r="AQ16" s="25"/>
      <c r="AR16" s="215"/>
      <c r="AS16" s="25"/>
      <c r="AT16" s="215"/>
      <c r="AU16" s="229">
        <f>IFERROR(AU17/B10,"")</f>
        <v>0</v>
      </c>
      <c r="AV16" s="25"/>
      <c r="AW16" s="215"/>
      <c r="AX16" s="25"/>
      <c r="AY16" s="215"/>
      <c r="AZ16" s="229">
        <f>IFERROR(AZ17/B10,"")</f>
        <v>0</v>
      </c>
      <c r="BA16" s="25"/>
      <c r="BB16" s="215"/>
      <c r="BC16" s="25"/>
      <c r="BD16" s="215"/>
      <c r="BE16" s="229">
        <f>IFERROR(BE17/B10,"")</f>
        <v>0</v>
      </c>
      <c r="BF16" s="25"/>
      <c r="BG16" s="215"/>
      <c r="BH16" s="25"/>
      <c r="BI16" s="215"/>
      <c r="BJ16" s="229">
        <f>IFERROR(BJ17/B10,"")</f>
        <v>0</v>
      </c>
      <c r="BK16" s="2"/>
    </row>
    <row r="17" spans="1:63" ht="15.75" customHeight="1">
      <c r="A17" s="442"/>
      <c r="B17" s="435"/>
      <c r="C17" s="430"/>
      <c r="D17" s="431"/>
      <c r="E17" s="431"/>
      <c r="F17" s="432"/>
      <c r="G17" s="435"/>
      <c r="H17" s="435"/>
      <c r="I17" s="435"/>
      <c r="J17" s="443"/>
      <c r="K17" s="444"/>
      <c r="L17" s="454"/>
      <c r="M17" s="2"/>
      <c r="N17" s="215"/>
      <c r="O17" s="2"/>
      <c r="P17" s="215" t="s">
        <v>208</v>
      </c>
      <c r="Q17" s="216">
        <f>COUNTIF(Q20:Q319,"Y")</f>
        <v>3</v>
      </c>
      <c r="R17" s="2"/>
      <c r="S17" s="215"/>
      <c r="T17" s="2"/>
      <c r="U17" s="215"/>
      <c r="V17" s="216">
        <f>COUNTIF(V20:V319,"Y")</f>
        <v>3</v>
      </c>
      <c r="W17" s="25"/>
      <c r="X17" s="215"/>
      <c r="Y17" s="25"/>
      <c r="Z17" s="215"/>
      <c r="AA17" s="216">
        <f>COUNTIF(AA20:AA319,"Y")</f>
        <v>3</v>
      </c>
      <c r="AB17" s="25"/>
      <c r="AC17" s="215"/>
      <c r="AD17" s="25"/>
      <c r="AE17" s="215"/>
      <c r="AF17" s="216">
        <f>COUNTIF(AF20:AF319,"Y")</f>
        <v>1</v>
      </c>
      <c r="AG17" s="25"/>
      <c r="AH17" s="215"/>
      <c r="AI17" s="25"/>
      <c r="AJ17" s="215"/>
      <c r="AK17" s="216">
        <f>COUNTIF(AK20:AK319,"Y")</f>
        <v>3</v>
      </c>
      <c r="AL17" s="25"/>
      <c r="AM17" s="215"/>
      <c r="AN17" s="25"/>
      <c r="AO17" s="215"/>
      <c r="AP17" s="216">
        <f>COUNTIF(AP20:AP319,"Y")</f>
        <v>0</v>
      </c>
      <c r="AQ17" s="25"/>
      <c r="AR17" s="215"/>
      <c r="AS17" s="25"/>
      <c r="AT17" s="215"/>
      <c r="AU17" s="216">
        <f>COUNTIF(AU20:AU319,"Y")</f>
        <v>0</v>
      </c>
      <c r="AV17" s="25"/>
      <c r="AW17" s="215"/>
      <c r="AX17" s="25"/>
      <c r="AY17" s="215"/>
      <c r="AZ17" s="216">
        <f>COUNTIF(AZ20:AZ319,"Y")</f>
        <v>0</v>
      </c>
      <c r="BA17" s="25"/>
      <c r="BB17" s="215"/>
      <c r="BC17" s="25"/>
      <c r="BD17" s="215"/>
      <c r="BE17" s="216">
        <f>COUNTIF(BE20:BE319,"Y")</f>
        <v>0</v>
      </c>
      <c r="BF17" s="25"/>
      <c r="BG17" s="215"/>
      <c r="BH17" s="25"/>
      <c r="BI17" s="215"/>
      <c r="BJ17" s="216">
        <f>COUNTIF(BJ20:BJ319,"Y")</f>
        <v>0</v>
      </c>
      <c r="BK17" s="2"/>
    </row>
    <row r="18" spans="1:63" ht="15.75" customHeight="1">
      <c r="A18" s="442"/>
      <c r="B18" s="435"/>
      <c r="C18" s="118" t="s">
        <v>76</v>
      </c>
      <c r="D18" s="358">
        <f>'Database (LECTURE-RES-PRAC)'!D6</f>
        <v>0.4</v>
      </c>
      <c r="E18" s="118" t="s">
        <v>78</v>
      </c>
      <c r="F18" s="358">
        <f>'Database (LECTURE-RES-PRAC)'!E6</f>
        <v>0.2</v>
      </c>
      <c r="G18" s="439"/>
      <c r="H18" s="439"/>
      <c r="I18" s="439"/>
      <c r="J18" s="443"/>
      <c r="K18" s="444"/>
      <c r="L18" s="454"/>
      <c r="M18" s="373" t="s">
        <v>65</v>
      </c>
      <c r="N18" s="455"/>
      <c r="O18" s="455"/>
      <c r="P18" s="455"/>
      <c r="Q18" s="455"/>
      <c r="R18" s="372" t="s">
        <v>66</v>
      </c>
      <c r="S18" s="455"/>
      <c r="T18" s="455"/>
      <c r="U18" s="455"/>
      <c r="V18" s="455"/>
      <c r="W18" s="373" t="s">
        <v>67</v>
      </c>
      <c r="X18" s="455"/>
      <c r="Y18" s="455"/>
      <c r="Z18" s="455"/>
      <c r="AA18" s="455"/>
      <c r="AB18" s="372" t="s">
        <v>209</v>
      </c>
      <c r="AC18" s="455"/>
      <c r="AD18" s="455"/>
      <c r="AE18" s="455"/>
      <c r="AF18" s="455"/>
      <c r="AG18" s="374" t="s">
        <v>69</v>
      </c>
      <c r="AH18" s="415"/>
      <c r="AI18" s="415"/>
      <c r="AJ18" s="415"/>
      <c r="AK18" s="415"/>
      <c r="AL18" s="371" t="s">
        <v>70</v>
      </c>
      <c r="AM18" s="455"/>
      <c r="AN18" s="455"/>
      <c r="AO18" s="455"/>
      <c r="AP18" s="455"/>
      <c r="AQ18" s="372" t="s">
        <v>71</v>
      </c>
      <c r="AR18" s="455"/>
      <c r="AS18" s="455"/>
      <c r="AT18" s="455"/>
      <c r="AU18" s="455"/>
      <c r="AV18" s="371" t="s">
        <v>72</v>
      </c>
      <c r="AW18" s="455"/>
      <c r="AX18" s="455"/>
      <c r="AY18" s="455"/>
      <c r="AZ18" s="455"/>
      <c r="BA18" s="372" t="s">
        <v>73</v>
      </c>
      <c r="BB18" s="455"/>
      <c r="BC18" s="455"/>
      <c r="BD18" s="455"/>
      <c r="BE18" s="455"/>
      <c r="BF18" s="373" t="s">
        <v>74</v>
      </c>
      <c r="BG18" s="455"/>
      <c r="BH18" s="455"/>
      <c r="BI18" s="455"/>
      <c r="BJ18" s="455"/>
      <c r="BK18" s="2"/>
    </row>
    <row r="19" spans="1:63" ht="15.75" customHeight="1">
      <c r="A19" s="446"/>
      <c r="B19" s="447"/>
      <c r="C19" s="130">
        <f>IF(C$16="PRELIM",'Grade computation'!C19, IF(C$16="MIDTERM",'Grade computation'!K19, IF(C$16="FINAL",'Grade computation'!S19,"")))</f>
        <v>80</v>
      </c>
      <c r="D19" s="447"/>
      <c r="E19" s="130">
        <f>IF(C16="PRELIM",'Grade computation'!E19, IF(C16="MIDTERM",'Grade computation'!M19, IF(C16="FINAL",'Grade computation'!U19,"")))</f>
        <v>150</v>
      </c>
      <c r="F19" s="447"/>
      <c r="G19" s="131">
        <f>IFERROR(D18+F18,"")</f>
        <v>0.60000000000000009</v>
      </c>
      <c r="H19" s="132">
        <f>IF(C$16="PRELIM", 'Grade computation'!H19, IF(C$16="MIDTERM", 'Grade computation'!P19, IF(C$16="FINAL",'Grade computation'!X19, "")))</f>
        <v>100</v>
      </c>
      <c r="I19" s="133">
        <f>'Database (LECTURE-RES-PRAC)'!F6</f>
        <v>0.4</v>
      </c>
      <c r="J19" s="448"/>
      <c r="K19" s="449"/>
      <c r="L19" s="456"/>
      <c r="M19" s="15" t="s">
        <v>210</v>
      </c>
      <c r="N19" s="230" t="s">
        <v>211</v>
      </c>
      <c r="O19" s="15" t="s">
        <v>212</v>
      </c>
      <c r="P19" s="230" t="s">
        <v>213</v>
      </c>
      <c r="Q19" s="231" t="s">
        <v>214</v>
      </c>
      <c r="R19" s="15" t="s">
        <v>210</v>
      </c>
      <c r="S19" s="230" t="s">
        <v>211</v>
      </c>
      <c r="T19" s="15" t="s">
        <v>212</v>
      </c>
      <c r="U19" s="230" t="s">
        <v>213</v>
      </c>
      <c r="V19" s="15" t="s">
        <v>214</v>
      </c>
      <c r="W19" s="16" t="s">
        <v>210</v>
      </c>
      <c r="X19" s="230" t="s">
        <v>211</v>
      </c>
      <c r="Y19" s="16" t="s">
        <v>212</v>
      </c>
      <c r="Z19" s="230" t="s">
        <v>213</v>
      </c>
      <c r="AA19" s="231" t="s">
        <v>214</v>
      </c>
      <c r="AB19" s="16" t="s">
        <v>210</v>
      </c>
      <c r="AC19" s="230" t="s">
        <v>211</v>
      </c>
      <c r="AD19" s="16" t="s">
        <v>212</v>
      </c>
      <c r="AE19" s="230" t="s">
        <v>213</v>
      </c>
      <c r="AF19" s="231" t="s">
        <v>214</v>
      </c>
      <c r="AG19" s="16" t="s">
        <v>210</v>
      </c>
      <c r="AH19" s="230" t="s">
        <v>211</v>
      </c>
      <c r="AI19" s="16" t="s">
        <v>212</v>
      </c>
      <c r="AJ19" s="230" t="s">
        <v>213</v>
      </c>
      <c r="AK19" s="231" t="s">
        <v>214</v>
      </c>
      <c r="AL19" s="16" t="s">
        <v>210</v>
      </c>
      <c r="AM19" s="230" t="s">
        <v>211</v>
      </c>
      <c r="AN19" s="16" t="s">
        <v>212</v>
      </c>
      <c r="AO19" s="230" t="s">
        <v>213</v>
      </c>
      <c r="AP19" s="231" t="s">
        <v>214</v>
      </c>
      <c r="AQ19" s="16" t="s">
        <v>210</v>
      </c>
      <c r="AR19" s="230" t="s">
        <v>211</v>
      </c>
      <c r="AS19" s="16" t="s">
        <v>212</v>
      </c>
      <c r="AT19" s="230" t="s">
        <v>213</v>
      </c>
      <c r="AU19" s="231" t="s">
        <v>214</v>
      </c>
      <c r="AV19" s="16" t="s">
        <v>210</v>
      </c>
      <c r="AW19" s="230" t="s">
        <v>211</v>
      </c>
      <c r="AX19" s="16" t="s">
        <v>212</v>
      </c>
      <c r="AY19" s="230" t="s">
        <v>213</v>
      </c>
      <c r="AZ19" s="231" t="s">
        <v>214</v>
      </c>
      <c r="BA19" s="16" t="s">
        <v>210</v>
      </c>
      <c r="BB19" s="230" t="s">
        <v>211</v>
      </c>
      <c r="BC19" s="16" t="s">
        <v>212</v>
      </c>
      <c r="BD19" s="230" t="s">
        <v>213</v>
      </c>
      <c r="BE19" s="231" t="s">
        <v>214</v>
      </c>
      <c r="BF19" s="16" t="s">
        <v>210</v>
      </c>
      <c r="BG19" s="230" t="s">
        <v>211</v>
      </c>
      <c r="BH19" s="16" t="s">
        <v>212</v>
      </c>
      <c r="BI19" s="230" t="s">
        <v>213</v>
      </c>
      <c r="BJ19" s="231" t="s">
        <v>214</v>
      </c>
      <c r="BK19" s="2"/>
    </row>
    <row r="20" spans="1:63" ht="19.5" customHeight="1">
      <c r="A20" s="212" t="str">
        <f>IF(ISBLANK('Database (LECTURE-RES-PRAC)'!A17),"",'Database (LECTURE-RES-PRAC)'!A17)</f>
        <v/>
      </c>
      <c r="B20" s="213" t="str">
        <f>IF(ISBLANK('Database (LECTURE-RES-PRAC)'!B17),"",'Database (LECTURE-RES-PRAC)'!B17)</f>
        <v>aa</v>
      </c>
      <c r="C20" s="134">
        <f>IF(B20&lt;&gt;"",IF(C$16="PRELIM",'Grade computation'!C20, IF(C$16="MIDTERM",'Grade computation'!K20, IF(C$16="FINAL",'Grade computation'!S20,""))),"")</f>
        <v>48</v>
      </c>
      <c r="D20" s="135">
        <f t="shared" ref="D20:D274" si="1">IF(B20&lt;&gt;"",IFERROR(IF(B$11="80-20", (((C20/C$19)*X$6)+X$7)*D$18, IF(B$11="60-40", (((C20/C$19)*Y$6)+Y$7)*D$18, 0)),0),"")</f>
        <v>30.400000000000002</v>
      </c>
      <c r="E20" s="134">
        <f>IF(B20&lt;&gt;"", IF(C$16="PRELIM",'Grade computation'!E20, IF(C$16="MIDTERM",'Grade computation'!M20, IF(C$16="FINAL",'Grade computation'!U20,""))),"")</f>
        <v>99</v>
      </c>
      <c r="F20" s="136">
        <f t="shared" ref="F20:F274" si="2">IF(B20&lt;&gt;"",IFERROR(IF(B$11="80-20", (((E20/E$19)*X$6)+X$7)*F$18, IF(B$11="60-40", (((E20/E$19)*Y$6)+Y$7)*F$18, 0)),0),"")</f>
        <v>15.92</v>
      </c>
      <c r="G20" s="137">
        <f t="shared" ref="G20:G274" si="3">IF(B20&lt;&gt;"",IFERROR((D20+F20),0),"")</f>
        <v>46.32</v>
      </c>
      <c r="H20" s="207">
        <f>IF(B20&lt;&gt;"",IF(C$16="PRELIM", 'Grade computation'!H20, IF(C$16="MIDTERM", 'Grade computation'!P20, IF(C$16="FINAL",'Grade computation'!X20, ""))),"")</f>
        <v>90</v>
      </c>
      <c r="I20" s="137">
        <f t="shared" ref="I20:I274" si="4">IF(B20&lt;&gt;"",IFERROR(IF(B$11="80-20", (((H20/H$19)*X$6)+X$7)*I$19, IF(B$11="60-40", (((H20/H$19)*Y$6)+Y$7)*I$19, 0)),0),"")</f>
        <v>37.6</v>
      </c>
      <c r="J20" s="139">
        <f t="shared" ref="J20:J274" si="5">IFERROR((G20+I20),"")</f>
        <v>83.92</v>
      </c>
      <c r="K20" s="376" t="str">
        <f t="shared" ref="K20:K274" si="6">IFERROR(IF(J20="","",IF(J20&gt;=75,"PASSED","FAILED")),"")</f>
        <v>PASSED</v>
      </c>
      <c r="L20" s="432"/>
      <c r="M20" s="25" t="str">
        <f>IF(B20 &lt;&gt; "", IFERROR(IF(C$16 = "PRELIM", SUMIF('Database (LECTURE-RES-PRAC)'!D$14:AG$14, "CLO1", 'Database (LECTURE-RES-PRAC)'!D17:AG17) / 'Grade computation'!F$4, IF(C$16 = "MIDTERM", SUMIF('Database (LECTURE-RES-PRAC)'!AJ$14:BM$14, "CLO1", 'Database (LECTURE-RES-PRAC)'!AJ17:BM17) / 'Grade computation'!G$4, IF(C$16 = "FINAL", SUMIF('Database (LECTURE-RES-PRAC)'!BP$14:CS$14, "CLO1", 'Database (LECTURE-RES-PRAC)'!BP17:CS17) / 'Grade computation'!H$4,""))),""),"")</f>
        <v/>
      </c>
      <c r="N20" s="232" t="str">
        <f>IF(B20&lt;&gt;"",IF(M20="","",IF(M20&lt;0.5,1,IF(AND(M20&gt;=0.5,M20&lt;P$10),2,IF(M20&gt;=P$10,3)))),"")</f>
        <v/>
      </c>
      <c r="O20" s="25">
        <f>IF(B20 &lt;&gt; "",IF(AND('PRINTABLE (per grading)'!H$16="EXAM", 'PRINTABLE (per grading)'!B$13="Prelim"), IF(ISERROR(SUMIF('Exam (LECTURE ONLY)'!D$20:M$20, "CLO1", 'Exam (LECTURE ONLY)'!D22:M22) / 'Exam (LECTURE ONLY)'!AL$6), "", SUMIF('Exam (LECTURE ONLY)'!D$20:M$20, "CLO1", 'Exam (LECTURE ONLY)'!D22:M22) /'Exam (LECTURE ONLY)'!AL$6),
IF(AND('PRINTABLE (per grading)'!H$16="EXAM", 'PRINTABLE (per grading)'!B$13="Midterm"), IF(ISERROR(SUMIF('Exam (LECTURE ONLY)'!O$20:X$20, "CLO1", 'Exam (LECTURE ONLY)'!O22:X22) / 'Exam (LECTURE ONLY)'!AM$6), "", SUMIF('Exam (LECTURE ONLY)'!O$20:X$20, "CLO1", 'Exam (LECTURE ONLY)'!O22:X22) / 'Exam (LECTURE ONLY)'!AM$6),
IF(AND('PRINTABLE (per grading)'!H$16="EXAM", 'PRINTABLE (per grading)'!B$13="Final"), IF(ISERROR(SUMIF('Exam (LECTURE ONLY)'!Z$20:AI$20, "CLO1", 'Exam (LECTURE ONLY)'!Z22:AI22) / 'Exam (LECTURE ONLY)'!AN$6), "", SUMIF('Exam (LECTURE ONLY)'!Z$20:AI$20, "CLO1", 'Exam (LECTURE ONLY)'!Z22:AI22) / 'Exam (LECTURE ONLY)'!AN$6),
IF(AND('PRINTABLE (per grading)'!H$16="OUTPUT", 'PRINTABLE (per grading)'!B$13="Prelim"), IF(ISERROR(SUMIF(OUTPUT!C$20:M$20, "CLO1", OUTPUT!C22:M22) / OUTPUT!AL$6), "", SUMIF(OUTPUT!C$20:M$20, "CLO1", OUTPUT!C22:M22) / OUTPUT!AL$6),
IF(AND('PRINTABLE (per grading)'!H$16="OUTPUT", 'PRINTABLE (per grading)'!B$13="Midterm"), IF(ISERROR(SUMIF(OUTPUT!O$20:Y$20, "CLO1", OUTPUT!O22:Y22) / OUTPUT!AM$6), "", SUMIF(OUTPUT!O$20:Y$20, "CLO1", OUTPUT!O22:Y22) / OUTPUT!AM$6),
IF(AND('PRINTABLE (per grading)'!H$16="OUTPUT", 'PRINTABLE (per grading)'!B$13="Final"), IF(ISERROR(SUMIF(OUTPUT!AA$20:AI$20, "CLO1", OUTPUT!AA22:AI22) / OUTPUT!AN$6), "", SUMIF(OUTPUT!AA$20:AI$20, "CLO1", OUTPUT!AA22:AI22) / OUTPUT!AN$6),
"")))))),"")</f>
        <v>0.84</v>
      </c>
      <c r="P20" s="232">
        <f>IF(B20&lt;&gt;"",IF(O20="","",IF(O20&lt;0.5,1,IF(AND(O20&gt;=0.5,O20&lt;P$10),2,IF(O20&gt;=P$10,3)))),"")</f>
        <v>3</v>
      </c>
      <c r="Q20" s="233" t="str">
        <f>IF(B20 &lt;&gt; "",IFERROR(IF(AVERAGE(M20,O20)&gt;=P$10,"Y","N"),""),"")</f>
        <v>Y</v>
      </c>
      <c r="R20" s="25" t="str">
        <f>IF(B20 &lt;&gt; "", IFERROR(IF(C$16 = "PRELIM", SUMIF('Database (LECTURE-RES-PRAC)'!D$14:AG$14, "CLO2", 'Database (LECTURE-RES-PRAC)'!D17:AG17) / 'Grade computation'!F$5, IF(C$16 = "MIDTERM", SUMIF('Database (LECTURE-RES-PRAC)'!AJ$14:BM$14, "CLO2", 'Database (LECTURE-RES-PRAC)'!AJ17:BM17) / 'Grade computation'!G$5, IF(C$16 = "FINAL", SUMIF('Database (LECTURE-RES-PRAC)'!BP$14:CS$14, "CLO2", 'Database (LECTURE-RES-PRAC)'!BP17:CS17) / 'Grade computation'!H$5,""))),""),"")</f>
        <v/>
      </c>
      <c r="S20" s="232" t="str">
        <f>IF(B20&lt;&gt;"",IF(R20="","",IF(R20&lt;0.5,1,IF(AND(R20&gt;=0.5,R20&lt;P$10),2,IF(R20&gt;=P$10,3)))),"")</f>
        <v/>
      </c>
      <c r="T20" s="25">
        <f>IF(B20 &lt;&gt; "",IF(AND('PRINTABLE (per grading)'!H$16="EXAM", 'PRINTABLE (per grading)'!B$13="Prelim"), IF(ISERROR(SUMIF('Exam (LECTURE ONLY)'!D$20:M$20, "CLO2", 'Exam (LECTURE ONLY)'!D22:M22) / 'Exam (LECTURE ONLY)'!AL$7), "", SUMIF('Exam (LECTURE ONLY)'!D$20:M$20, "CLO2", 'Exam (LECTURE ONLY)'!D22:M22) /'Exam (LECTURE ONLY)'!AL$7),
IF(AND('PRINTABLE (per grading)'!H$16="EXAM", 'PRINTABLE (per grading)'!B$13="Midterm"), IF(ISERROR(SUMIF('Exam (LECTURE ONLY)'!O$20:X$20, "CLO2", 'Exam (LECTURE ONLY)'!O22:X22) / 'Exam (LECTURE ONLY)'!AM$7), "", SUMIF('Exam (LECTURE ONLY)'!O$20:X$20, "CLO2", 'Exam (LECTURE ONLY)'!O22:X22) / 'Exam (LECTURE ONLY)'!AM$7),
IF(AND('PRINTABLE (per grading)'!H$16="EXAM", 'PRINTABLE (per grading)'!B$13="Final"), IF(ISERROR(SUMIF('Exam (LECTURE ONLY)'!Z$20:AI$20, "CLO2", 'Exam (LECTURE ONLY)'!Z22:AI22) / 'Exam (LECTURE ONLY)'!AN$7), "", SUMIF('Exam (LECTURE ONLY)'!Z$20:AI$20, "CLO2", 'Exam (LECTURE ONLY)'!Z22:AI22) / 'Exam (LECTURE ONLY)'!AN$7),
IF(AND('PRINTABLE (per grading)'!H$16="OUTPUT", 'PRINTABLE (per grading)'!B$13="Prelim"), IF(ISERROR(SUMIF(OUTPUT!C$20:M$20, "CLO2", OUTPUT!C22:M22) / OUTPUT!AL$7), "", SUMIF(OUTPUT!C$20:M$20, "CLO2", OUTPUT!C22:M22) / OUTPUT!AL$7),
IF(AND('PRINTABLE (per grading)'!H$16="OUTPUT", 'PRINTABLE (per grading)'!B$13="Midterm"), IF(ISERROR(SUMIF(OUTPUT!O$20:Y$20, "CLO2", OUTPUT!O22:Y22) / OUTPUT!AM$7), "", SUMIF(OUTPUT!O$20:Y$20, "CLO2", OUTPUT!O22:Y22) / OUTPUT!AM$7),
IF(AND('PRINTABLE (per grading)'!H$16="OUTPUT", 'PRINTABLE (per grading)'!B$13="Final"), IF(ISERROR(SUMIF(OUTPUT!AA$20:AI$20, "CLO2", OUTPUT!AA22:AI22) / OUTPUT!AN$7), "", SUMIF(OUTPUT!AA$20:AI$20, "CLO2", OUTPUT!AA22:AI22) / OUTPUT!AN$7),
"")))))),"")</f>
        <v>0.97142857142857142</v>
      </c>
      <c r="U20" s="232">
        <f>IF(B20&lt;&gt;"",IF(T20="","",IF(T20&lt;0.5,1,IF(AND(T20&gt;=0.5,T20&lt;P$10),2,IF(T20&gt;=P$10,3)))),"")</f>
        <v>3</v>
      </c>
      <c r="V20" s="233" t="str">
        <f>IF(B20 &lt;&gt; "",IFERROR(IF(AVERAGE(R20,T20)&gt;=P$10,"Y","N"),""),"")</f>
        <v>Y</v>
      </c>
      <c r="W20" s="25">
        <f>IF(B20 &lt;&gt; "", IFERROR(IF(C$16 = "PRELIM", SUMIF('Database (LECTURE-RES-PRAC)'!D$14:AG$14, "CLO3", 'Database (LECTURE-RES-PRAC)'!D17:AG17) / 'Grade computation'!F$6, IF(C$16 = "MIDTERM", SUMIF('Database (LECTURE-RES-PRAC)'!AJ$14:BM$14, "CLO3", 'Database (LECTURE-RES-PRAC)'!AJ17:BM17) / 'Grade computation'!G$6, IF(C$16 = "FINAL", SUMIF('Database (LECTURE-RES-PRAC)'!BP$14:CS$14, "CLO3", 'Database (LECTURE-RES-PRAC)'!BP17:CS17) / 'Grade computation'!H$6,""))),""),"")</f>
        <v>0.75483870967741939</v>
      </c>
      <c r="X20" s="232">
        <f>IF(B20&lt;&gt;"",IF(W20="","",IF(W20&lt;0.5,1,IF(AND(W20&gt;=0.5,W20&lt;P$10),2,IF(W20&gt;=P$10,3)))),"")</f>
        <v>3</v>
      </c>
      <c r="Y20" s="25">
        <f>IF(B20 &lt;&gt; "",IF(AND('PRINTABLE (per grading)'!H$16="EXAM", 'PRINTABLE (per grading)'!B$13="Prelim"), IF(ISERROR(SUMIF('Exam (LECTURE ONLY)'!D$20:M$20, "CLO3", 'Exam (LECTURE ONLY)'!D22:M22) / 'Exam (LECTURE ONLY)'!AL$8), "", SUMIF('Exam (LECTURE ONLY)'!D$20:M$20, "CLO3", 'Exam (LECTURE ONLY)'!D22:M22) /'Exam (LECTURE ONLY)'!AL$8),
IF(AND('PRINTABLE (per grading)'!H$16="EXAM", 'PRINTABLE (per grading)'!B$13="Midterm"), IF(ISERROR(SUMIF('Exam (LECTURE ONLY)'!O$20:X$20, "CLO3", 'Exam (LECTURE ONLY)'!O22:X22) / 'Exam (LECTURE ONLY)'!AM$8), "", SUMIF('Exam (LECTURE ONLY)'!O$20:X$20, "CLO3", 'Exam (LECTURE ONLY)'!O22:X22) / 'Exam (LECTURE ONLY)'!AM$8),
IF(AND('PRINTABLE (per grading)'!H$16="EXAM", 'PRINTABLE (per grading)'!B$13="Final"), IF(ISERROR(SUMIF('Exam (LECTURE ONLY)'!Z$20:AI$20, "CLO3", 'Exam (LECTURE ONLY)'!Z22:AI22) / 'Exam (LECTURE ONLY)'!AN$8), "", SUMIF('Exam (LECTURE ONLY)'!Z$20:AI$20, "CLO3", 'Exam (LECTURE ONLY)'!Z22:AI22) / 'Exam (LECTURE ONLY)'!AN$8),
IF(AND('PRINTABLE (per grading)'!H$16="OUTPUT", 'PRINTABLE (per grading)'!B$13="Prelim"), IF(ISERROR(SUMIF(OUTPUT!C$20:M$20, "CLO3", OUTPUT!C22:M22) / OUTPUT!AL$8), "", SUMIF(OUTPUT!C$20:M$20, "CLO3", OUTPUT!C22:M22) / OUTPUT!AL$8),
IF(AND('PRINTABLE (per grading)'!H$16="OUTPUT", 'PRINTABLE (per grading)'!B$13="Midterm"), IF(ISERROR(SUMIF(OUTPUT!O$20:Y$20, "CLO3", OUTPUT!O22:Y22) / OUTPUT!AM$8), "", SUMIF(OUTPUT!O$20:Y$20, "CLO3", OUTPUT!O22:Y22) / OUTPUT!AM$8),
IF(AND('PRINTABLE (per grading)'!H$16="OUTPUT", 'PRINTABLE (per grading)'!B$13="Final"), IF(ISERROR(SUMIF(OUTPUT!AA$20:AI$20, "CLO3", OUTPUT!AA22:AI22) / OUTPUT!AN$8), "", SUMIF(OUTPUT!AA$20:AI$20, "CLO3", OUTPUT!AA22:AI22) / OUTPUT!AN$8),
"" )))))),"")</f>
        <v>0.875</v>
      </c>
      <c r="Z20" s="232">
        <f>IF(B20&lt;&gt;"",IF(Y20="","",IF(Y20&lt;0.5,1,IF(AND(Y20&gt;=0.5,Y20&lt;P$10),2,IF(Y20&gt;=P$10,3)))),"")</f>
        <v>3</v>
      </c>
      <c r="AA20" s="233" t="str">
        <f>IF(B20 &lt;&gt; "",IFERROR(IF(AVERAGE(W20,Y20)&gt;=P$10,"Y","N"),""),"")</f>
        <v>Y</v>
      </c>
      <c r="AB20" s="25">
        <f>IF(B20 &lt;&gt; "", IFERROR(IF(C$16 = "PRELIM", SUMIF('Database (LECTURE-RES-PRAC)'!D$14:AG$14, "CLO4", 'Database (LECTURE-RES-PRAC)'!D17:AG17) / 'Grade computation'!F$7, IF(C$16 = "MIDTERM", SUMIF('Database (LECTURE-RES-PRAC)'!AJ$14:BM$14, "CLO4", 'Database (LECTURE-RES-PRAC)'!AJ17:BM17) / 'Grade computation'!G$7, IF(C$16 = "FINAL", SUMIF('Database (LECTURE-RES-PRAC)'!BP$14:CS$14, "CLO4", 'Database (LECTURE-RES-PRAC)'!BP17:CS17) / 'Grade computation'!H$7,""))),""),"")</f>
        <v>0.2</v>
      </c>
      <c r="AC20" s="232">
        <f>IF(B20&lt;&gt;"",IF(AB20="","",IF(AB20&lt;0.5,1,IF(AND(AB20&gt;=0.5,AB20&lt;P$10),2,IF(AB20&gt;=P$10,3)))),"")</f>
        <v>1</v>
      </c>
      <c r="AD20" s="25" t="str">
        <f>IF(B20 &lt;&gt; "",IF(AND('PRINTABLE (per grading)'!H$16="EXAM", 'PRINTABLE (per grading)'!B$13="Prelim"), IF(ISERROR(SUMIF('Exam (LECTURE ONLY)'!D$20:M$20, "CLO4", 'Exam (LECTURE ONLY)'!D22:M22) / 'Exam (LECTURE ONLY)'!AL$9), "", SUMIF('Exam (LECTURE ONLY)'!D$20:M$20, "CLO4", 'Exam (LECTURE ONLY)'!D22:M22) /'Exam (LECTURE ONLY)'!AL$9),
IF(AND('PRINTABLE (per grading)'!H$16="EXAM", 'PRINTABLE (per grading)'!B$13="Midterm"), IF(ISERROR(SUMIF('Exam (LECTURE ONLY)'!O$20:X$20, "CLO4", 'Exam (LECTURE ONLY)'!O22:X22) / 'Exam (LECTURE ONLY)'!AM$9), "", SUMIF('Exam (LECTURE ONLY)'!O$20:X$20, "CLO4", 'Exam (LECTURE ONLY)'!O22:X22) / 'Exam (LECTURE ONLY)'!AM$9),
IF(AND('PRINTABLE (per grading)'!H$16="EXAM", 'PRINTABLE (per grading)'!B$13="Final"), IF(ISERROR(SUMIF('Exam (LECTURE ONLY)'!Z$20:AI$20, "CLO4", 'Exam (LECTURE ONLY)'!Z22:AI22) / 'Exam (LECTURE ONLY)'!AN$9), "", SUMIF('Exam (LECTURE ONLY)'!Z$20:AI$20, "CLO4", 'Exam (LECTURE ONLY)'!Z22:AI22) / 'Exam (LECTURE ONLY)'!AN$9),
IF(AND('PRINTABLE (per grading)'!H$16="OUTPUT", 'PRINTABLE (per grading)'!B$13="Prelim"), IF(ISERROR(SUMIF(OUTPUT!C$20:M$20, "CLO4", OUTPUT!C22:M22) / OUTPUT!AL$9), "", SUMIF(OUTPUT!C$20:M$20, "CLO4", OUTPUT!C22:M22) / OUTPUT!AL$9),
IF(AND('PRINTABLE (per grading)'!H$16="OUTPUT", 'PRINTABLE (per grading)'!B$13="Midterm"), IF(ISERROR(SUMIF(OUTPUT!O$20:Y$20, "CLO4", OUTPUT!O22:Y22) / OUTPUT!AM$9), "", SUMIF(OUTPUT!O$20:Y$20, "CLO4", OUTPUT!O22:Y22) / OUTPUT!AM$9),
IF(AND('PRINTABLE (per grading)'!H$16="OUTPUT", 'PRINTABLE (per grading)'!B$13="Final"), IF(ISERROR(SUMIF(OUTPUT!AA$20:AI$20, "CLO4", OUTPUT!AA22:AI22) / OUTPUT!AN$9), "", SUMIF(OUTPUT!AA$20:AI$20, "CLO4", OUTPUT!AA22:AI22) / OUTPUT!AN$9),
"")))))),"")</f>
        <v/>
      </c>
      <c r="AE20" s="232" t="str">
        <f>IF(B20&lt;&gt;"",IF(AD20="","",IF(AD20&lt;0.5,1,IF(AND(AD20&gt;=0.5,AD20&lt;P$10),2,IF(AD20&gt;=P$10,3)))),"")</f>
        <v/>
      </c>
      <c r="AF20" s="233" t="str">
        <f>IF(B20 &lt;&gt; "",IFERROR(IF(AVERAGE(AB20,AD20)&gt;=P$10,"Y","N"),""),"")</f>
        <v>N</v>
      </c>
      <c r="AG20" s="25">
        <f>IF(B20 &lt;&gt; "", IFERROR(IF(C$16 = "PRELIM", SUMIF('Database (LECTURE-RES-PRAC)'!D$14:AG$14, "CLO5", 'Database (LECTURE-RES-PRAC)'!D17:AG17) / 'Grade computation'!F$8, IF(C$16 = "MIDTERM", SUMIF('Database (LECTURE-RES-PRAC)'!AJ$14:BM$14, "CLO5", 'Database (LECTURE-RES-PRAC)'!AJ17:BM17) / 'Grade computation'!G$8, IF(C$16 = "FINAL", SUMIF('Database (LECTURE-RES-PRAC)'!BP$14:CS$14, "CLO5", 'Database (LECTURE-RES-PRAC)'!BP17:CS17) / 'Grade computation'!H$8,""))),""),"")</f>
        <v>0.8</v>
      </c>
      <c r="AH20" s="232">
        <f>IF(B20&lt;&gt;"",IF(AG20="","",IF(AG20&lt;0.5,1,IF(AND(AG20&gt;=0.5,AG20&lt;P$10),2,IF(AG20&gt;=P$10,3)))),"")</f>
        <v>3</v>
      </c>
      <c r="AI20" s="25" t="str">
        <f>IF(B20 &lt;&gt; "",IF(AND('PRINTABLE (per grading)'!H$16="EXAM", 'PRINTABLE (per grading)'!B$13="Prelim"), IF(ISERROR(SUMIF('Exam (LECTURE ONLY)'!D$20:M$20, "CLO5", 'Exam (LECTURE ONLY)'!D22:M22) / 'Exam (LECTURE ONLY)'!AL$10), "", SUMIF('Exam (LECTURE ONLY)'!D$20:M$20, "CLO5", 'Exam (LECTURE ONLY)'!D22:M22) /'Exam (LECTURE ONLY)'!AL$10),
IF(AND('PRINTABLE (per grading)'!H$16="EXAM", 'PRINTABLE (per grading)'!B$13="Midterm"), IF(ISERROR(SUMIF('Exam (LECTURE ONLY)'!O$20:X$20, "CLO5", 'Exam (LECTURE ONLY)'!O22:X22) / 'Exam (LECTURE ONLY)'!AM$10), "", SUMIF('Exam (LECTURE ONLY)'!O$20:X$20, "CLO5", 'Exam (LECTURE ONLY)'!O22:X22) / 'Exam (LECTURE ONLY)'!AM$10),
IF(AND('PRINTABLE (per grading)'!H$16="EXAM", 'PRINTABLE (per grading)'!B$13="Final"), IF(ISERROR(SUMIF('Exam (LECTURE ONLY)'!Z$20:AI$20, "CLO5", 'Exam (LECTURE ONLY)'!Z22:AI22) / 'Exam (LECTURE ONLY)'!AN$10), "", SUMIF('Exam (LECTURE ONLY)'!Z$20:AI$20, "CLO5", 'Exam (LECTURE ONLY)'!Z22:AI22) / 'Exam (LECTURE ONLY)'!AN$10),
IF(AND('PRINTABLE (per grading)'!H$16="OUTPUT", 'PRINTABLE (per grading)'!B$13="Prelim"), IF(ISERROR(SUMIF(OUTPUT!C$20:M$20, "CLO5", OUTPUT!C22:M22) / OUTPUT!AL$10), "", SUMIF(OUTPUT!C$20:M$20, "CLO5", OUTPUT!C22:M22) / OUTPUT!AL$10),
IF(AND('PRINTABLE (per grading)'!H$16="OUTPUT", 'PRINTABLE (per grading)'!B$13="Midterm"), IF(ISERROR(SUMIF(OUTPUT!O$20:Y$20, "CLO5", OUTPUT!O22:Y22) / OUTPUT!AM$10), "", SUMIF(OUTPUT!O$20:Y$20, "CLO5", OUTPUT!O22:Y22) / OUTPUT!AM$10),
IF(AND('PRINTABLE (per grading)'!H$16="OUTPUT", 'PRINTABLE (per grading)'!B$13="Final"), IF(ISERROR(SUMIF(OUTPUT!AA$20:AI$20, "CLO5", OUTPUT!AA22:AI22) / OUTPUT!AN$10), "", SUMIF(OUTPUT!AA$20:AI$20, "CLO5", OUTPUT!AA22:AI22) / OUTPUT!AN$10),
"")))))),"")</f>
        <v/>
      </c>
      <c r="AJ20" s="232" t="str">
        <f>IF(B20&lt;&gt;"",IF(AI20="","",IF(AI20&lt;0.5,1,IF(AND(AI20&gt;=0.5,AI20&lt;P$10),2,IF(AI20&gt;=P$10,3)))),"")</f>
        <v/>
      </c>
      <c r="AK20" s="233" t="str">
        <f>IF(B20 &lt;&gt; "",IFERROR(IF(AVERAGE(AG20,AI20)&gt;=P$10,"Y","N"),""),"")</f>
        <v>Y</v>
      </c>
      <c r="AL20" s="25" t="str">
        <f>IF(B20 &lt;&gt; "", IFERROR(IF(C$16 = "PRELIM", SUMIF('Database (LECTURE-RES-PRAC)'!D$14:AG$14, "CLO6", 'Database (LECTURE-RES-PRAC)'!D17:AG17) / 'Grade computation'!F$9, IF(C$16 = "MIDTERM", SUMIF('Database (LECTURE-RES-PRAC)'!AJ$14:BM$14, "CLO6", 'Database (LECTURE-RES-PRAC)'!AJ17:BM17) / 'Grade computation'!G$9, IF(C$16 = "FINAL", SUMIF('Database (LECTURE-RES-PRAC)'!BP$14:CS$14, "CLO6", 'Database (LECTURE-RES-PRAC)'!BP17:CS17) / 'Grade computation'!H$9,""))),""),"")</f>
        <v/>
      </c>
      <c r="AM20" s="232" t="str">
        <f>IF(B20&lt;&gt;"",IF(AL20="","",IF(AL20&lt;0.5,1,IF(AND(AL20&gt;=0.5,AL20&lt;P$10),2,IF(AL20&gt;=P$10,3)))),"")</f>
        <v/>
      </c>
      <c r="AN20" s="25" t="str">
        <f>IF(B20 &lt;&gt; "",IF(AND('PRINTABLE (per grading)'!H$16="EXAM", 'PRINTABLE (per grading)'!B$13="Prelim"), IF(ISERROR(SUMIF('Exam (LECTURE ONLY)'!D$20:M$20, "CLO6", 'Exam (LECTURE ONLY)'!D22:M22) / 'Exam (LECTURE ONLY)'!AL$11), "", SUMIF('Exam (LECTURE ONLY)'!D$20:M$20, "CLO6", 'Exam (LECTURE ONLY)'!D22:M22) /'Exam (LECTURE ONLY)'!AL$11),
IF(AND('PRINTABLE (per grading)'!H$16="EXAM", 'PRINTABLE (per grading)'!B$13="Midterm"), IF(ISERROR(SUMIF('Exam (LECTURE ONLY)'!O$20:X$20, "CLO6", 'Exam (LECTURE ONLY)'!O22:X22) / 'Exam (LECTURE ONLY)'!AM$11), "", SUMIF('Exam (LECTURE ONLY)'!O$20:X$20, "CLO6", 'Exam (LECTURE ONLY)'!O22:X22) / 'Exam (LECTURE ONLY)'!AM$11),
IF(AND('PRINTABLE (per grading)'!H$16="EXAM", 'PRINTABLE (per grading)'!B$13="Final"), IF(ISERROR(SUMIF('Exam (LECTURE ONLY)'!Z$20:AI$20, "CLO6", 'Exam (LECTURE ONLY)'!Z22:AI22) / 'Exam (LECTURE ONLY)'!AN$11), "", SUMIF('Exam (LECTURE ONLY)'!Z$20:AI$20, "CLO6", 'Exam (LECTURE ONLY)'!Z22:AI22) / 'Exam (LECTURE ONLY)'!AN$11),
IF(AND('PRINTABLE (per grading)'!H$16="OUTPUT", 'PRINTABLE (per grading)'!B$13="Prelim"), IF(ISERROR(SUMIF(OUTPUT!C$20:M$20, "CLO6", OUTPUT!C22:M22) / OUTPUT!AL$11), "", SUMIF(OUTPUT!C$20:M$20, "CLO6", OUTPUT!C22:M22) / OUTPUT!AL$11),
IF(AND('PRINTABLE (per grading)'!H$16="OUTPUT", 'PRINTABLE (per grading)'!B$13="Midterm"), IF(ISERROR(SUMIF(OUTPUT!O$20:Y$20, "CLO6", OUTPUT!O22:Y22) / OUTPUT!AM$11), "", SUMIF(OUTPUT!O$20:Y$20, "CLO6", OUTPUT!O22:Y22) / OUTPUT!AM$11),
IF(AND('PRINTABLE (per grading)'!H$16="OUTPUT", 'PRINTABLE (per grading)'!B$13="Final"), IF(ISERROR(SUMIF(OUTPUT!AA$20:AI$20, "CLO6", OUTPUT!AA22:AI22) / OUTPUT!AN$11), "", SUMIF(OUTPUT!AA$20:AI$20, "CLO6", OUTPUT!AA22:AI22) / OUTPUT!AN$11),
"")))))),"")</f>
        <v/>
      </c>
      <c r="AO20" s="232" t="str">
        <f>IF(B20&lt;&gt;"",IF(AN20="","",IF(AN20&lt;0.5,1,IF(AND(AN20&gt;=0.5,AN20&lt;P$10),2,IF(AN20&gt;=P$10,3)))),"")</f>
        <v/>
      </c>
      <c r="AP20" s="233" t="str">
        <f>IF(B20 &lt;&gt; "",IFERROR(IF(AVERAGE(AL20,AN20)&gt;=P$10,"Y","N"),""),"")</f>
        <v/>
      </c>
      <c r="AQ20" s="25" t="str">
        <f>IF(B20 &lt;&gt; "", IFERROR(IF(C$16 = "PRELIM", SUMIF('Database (LECTURE-RES-PRAC)'!D$14:AG$14, "CLO7", 'Database (LECTURE-RES-PRAC)'!D17:AG17) / 'Grade computation'!F$10, IF(C$16 = "MIDTERM", SUMIF('Database (LECTURE-RES-PRAC)'!AJ$14:BM$14, "CLO7", 'Database (LECTURE-RES-PRAC)'!AJ17:BM17) / 'Grade computation'!G$10, IF(C$16 = "FINAL", SUMIF('Database (LECTURE-RES-PRAC)'!BP$14:CS$14, "CLO7", 'Database (LECTURE-RES-PRAC)'!BP17:CS17) / 'Grade computation'!H$10,""))),""),"")</f>
        <v/>
      </c>
      <c r="AR20" s="232" t="str">
        <f>IF(B20&lt;&gt;"",IF(AQ20="","",IF(AQ20&lt;0.5,1,IF(AND(AQ20&gt;=0.5,AQ20&lt;P$10),2,IF(AQ20&gt;=P$10,3)))),"")</f>
        <v/>
      </c>
      <c r="AS20" s="25" t="str">
        <f>IF(B20 &lt;&gt; "",IF(AND('PRINTABLE (per grading)'!H$16="EXAM", 'PRINTABLE (per grading)'!B$13="Prelim"), IF(ISERROR(SUMIF('Exam (LECTURE ONLY)'!D$20:M$20, "CLO7", 'Exam (LECTURE ONLY)'!D22:M22) / 'Exam (LECTURE ONLY)'!AL$12), "", SUMIF('Exam (LECTURE ONLY)'!D$20:M$20, "CLO7", 'Exam (LECTURE ONLY)'!D22:M22) /'Exam (LECTURE ONLY)'!AL$12),
IF(AND('PRINTABLE (per grading)'!H$16="EXAM", 'PRINTABLE (per grading)'!B$13="Midterm"), IF(ISERROR(SUMIF('Exam (LECTURE ONLY)'!O$20:X$20, "CLO7", 'Exam (LECTURE ONLY)'!O22:X22) / 'Exam (LECTURE ONLY)'!AM$12), "", SUMIF('Exam (LECTURE ONLY)'!O$20:X$20, "CLO7", 'Exam (LECTURE ONLY)'!O22:X22) / 'Exam (LECTURE ONLY)'!AM$12),
IF(AND('PRINTABLE (per grading)'!H$16="EXAM", 'PRINTABLE (per grading)'!B$13="Final"), IF(ISERROR(SUMIF('Exam (LECTURE ONLY)'!Z$20:AI$20, "CLO7", 'Exam (LECTURE ONLY)'!Z22:AI22) / 'Exam (LECTURE ONLY)'!AN$12), "", SUMIF('Exam (LECTURE ONLY)'!Z$20:AI$20, "CLO7", 'Exam (LECTURE ONLY)'!Z22:AI22) / 'Exam (LECTURE ONLY)'!AN$12),
IF(AND('PRINTABLE (per grading)'!H$16="OUTPUT", 'PRINTABLE (per grading)'!B$13="Prelim"), IF(ISERROR(SUMIF(OUTPUT!C$20:M$20, "CLO7", OUTPUT!C22:M22) / OUTPUT!AL$12), "", SUMIF(OUTPUT!C$20:M$20, "CLO7", OUTPUT!C22:M22) / OUTPUT!AL$12),
IF(AND('PRINTABLE (per grading)'!H$16="OUTPUT", 'PRINTABLE (per grading)'!B$13="Midterm"), IF(ISERROR(SUMIF(OUTPUT!O$20:Y$20, "CLO7", OUTPUT!O22:Y22) / OUTPUT!AM$12), "", SUMIF(OUTPUT!O$20:Y$20, "CLO7", OUTPUT!O22:Y22) / OUTPUT!AM$12),
IF(AND('PRINTABLE (per grading)'!H$16="OUTPUT", 'PRINTABLE (per grading)'!B$13="Final"), IF(ISERROR(SUMIF(OUTPUT!AA$20:AI$20, "CLO7", OUTPUT!AA22:AI22) / OUTPUT!AN$12), "", SUMIF(OUTPUT!AA$20:AI$20, "CLO7", OUTPUT!AA22:AI22) / OUTPUT!AN$12),
"")))))),"")</f>
        <v/>
      </c>
      <c r="AT20" s="232" t="str">
        <f>IF(B20&lt;&gt;"",IF(AS20="","",IF(AS20&lt;0.5,1,IF(AND(AS20&gt;=0.5,AS20&lt;P$10),2,IF(AS20&gt;=P$10,3)))),"")</f>
        <v/>
      </c>
      <c r="AU20" s="233" t="str">
        <f>IF(B20 &lt;&gt; "",IFERROR(IF(AVERAGE(AQ20,AS20)&gt;=P$10,"Y","N"),""),"")</f>
        <v/>
      </c>
      <c r="AV20" s="25" t="str">
        <f>IF(B20 &lt;&gt; "", IFERROR(IF(C$16 = "PRELIM", SUMIF('Database (LECTURE-RES-PRAC)'!D$14:AG$14, "CLO8", 'Database (LECTURE-RES-PRAC)'!D17:AG17) / 'Grade computation'!F$11, IF(C$16 = "MIDTERM", SUMIF('Database (LECTURE-RES-PRAC)'!AJ$14:BM$14, "CLO8", 'Database (LECTURE-RES-PRAC)'!AJ17:BM17) / 'Grade computation'!G$11, IF(C$16 = "FINAL", SUMIF('Database (LECTURE-RES-PRAC)'!BP$14:CS$14, "CLO8", 'Database (LECTURE-RES-PRAC)'!BP17:CS17) / 'Grade computation'!H$11,""))),""),"")</f>
        <v/>
      </c>
      <c r="AW20" s="232" t="str">
        <f>IF(B20&lt;&gt;"",IF(AV20="","",IF(AV20&lt;0.5,1,IF(AND(AV20&gt;=0.5,AV20&lt;P$10),2,IF(AV20&gt;=P$10,3)))),"")</f>
        <v/>
      </c>
      <c r="AX20" s="25" t="str">
        <f>IF(B20 &lt;&gt; "",IF(AND('PRINTABLE (per grading)'!H$16="EXAM", 'PRINTABLE (per grading)'!B$13="Prelim"), IF(ISERROR(SUMIF('Exam (LECTURE ONLY)'!D$20:M$20, "CLO8", 'Exam (LECTURE ONLY)'!D22:M22) / 'Exam (LECTURE ONLY)'!AL$13), "", SUMIF('Exam (LECTURE ONLY)'!D$20:M$20, "CLO8", 'Exam (LECTURE ONLY)'!D22:M22) /'Exam (LECTURE ONLY)'!AL$13),
IF(AND('PRINTABLE (per grading)'!H$16="EXAM", 'PRINTABLE (per grading)'!B$13="Midterm"), IF(ISERROR(SUMIF('Exam (LECTURE ONLY)'!O$20:X$20, "CLO8", 'Exam (LECTURE ONLY)'!O22:X22) / 'Exam (LECTURE ONLY)'!AM$13), "", SUMIF('Exam (LECTURE ONLY)'!O$20:X$20, "CLO8", 'Exam (LECTURE ONLY)'!O22:X22) / 'Exam (LECTURE ONLY)'!AM$13),
IF(AND('PRINTABLE (per grading)'!H$16="EXAM", 'PRINTABLE (per grading)'!B$13="Final"), IF(ISERROR(SUMIF('Exam (LECTURE ONLY)'!Z$20:AI$20, "CLO8", 'Exam (LECTURE ONLY)'!Z22:AI22) / 'Exam (LECTURE ONLY)'!AN$13), "", SUMIF('Exam (LECTURE ONLY)'!Z$20:AI$20, "CLO8", 'Exam (LECTURE ONLY)'!Z22:AI22) / 'Exam (LECTURE ONLY)'!AN$13),
IF(AND('PRINTABLE (per grading)'!H$16="OUTPUT", 'PRINTABLE (per grading)'!B$13="Prelim"), IF(ISERROR(SUMIF(OUTPUT!C$20:M$20, "CLO8", OUTPUT!C22:M22) / OUTPUT!AL$13), "", SUMIF(OUTPUT!C$20:M$20, "CLO8", OUTPUT!C22:M22) / OUTPUT!AL$13),
IF(AND('PRINTABLE (per grading)'!H$16="OUTPUT", 'PRINTABLE (per grading)'!B$13="Midterm"), IF(ISERROR(SUMIF(OUTPUT!O$20:Y$20, "CLO8", OUTPUT!O22:Y22) / OUTPUT!AM$13), "", SUMIF(OUTPUT!O$20:Y$20, "CLO8", OUTPUT!O22:Y22) / OUTPUT!AM$13),
IF(AND('PRINTABLE (per grading)'!H$16="OUTPUT", 'PRINTABLE (per grading)'!B$13="Final"), IF(ISERROR(SUMIF(OUTPUT!AA$20:AI$20, "CLO8", OUTPUT!AA22:AI22) / OUTPUT!AN$13), "", SUMIF(OUTPUT!AA$20:AI$20, "CLO8", OUTPUT!AA22:AI22) / OUTPUT!AN$13),
"")))))),"")</f>
        <v/>
      </c>
      <c r="AY20" s="232" t="str">
        <f>IF(B20&lt;&gt;"",IF(AX20="","",IF(AX20&lt;0.5,1,IF(AND(AX20&gt;=0.5,AX20&lt;P$10),2,IF(AX20&gt;=P$10,3)))),"")</f>
        <v/>
      </c>
      <c r="AZ20" s="233" t="str">
        <f>IF(B20 &lt;&gt; "",IFERROR(IF(AVERAGE(AV20,AX20)&gt;=P$10,"Y","N"),""),"")</f>
        <v/>
      </c>
      <c r="BA20" s="25" t="str">
        <f>IF(B20 &lt;&gt; "", IFERROR(IF(C$16 = "PRELIM", SUMIF('Database (LECTURE-RES-PRAC)'!D$14:AG$14, "CLO9", 'Database (LECTURE-RES-PRAC)'!D17:AG17) / 'Grade computation'!F$12, IF(C$16 = "MIDTERM", SUMIF('Database (LECTURE-RES-PRAC)'!AJ$14:BM$14, "CLO9", 'Database (LECTURE-RES-PRAC)'!AJ17:BM17) / 'Grade computation'!G$12, IF(C$16 = "FINAL", SUMIF('Database (LECTURE-RES-PRAC)'!BP$14:CS$14, "CLO9", 'Database (LECTURE-RES-PRAC)'!BP17:CS17) / 'Grade computation'!H$12,""))),""),"")</f>
        <v/>
      </c>
      <c r="BB20" s="232" t="str">
        <f>IF(B20&lt;&gt;"",IF(BA20="","",IF(BA20&lt;0.5,1,IF(AND(BA20&gt;=0.5,BA20&lt;P$10),2,IF(BA20&gt;=P$10,3)))),"")</f>
        <v/>
      </c>
      <c r="BC20" s="25" t="str">
        <f>IF(B20 &lt;&gt; "",IF(AND('PRINTABLE (per grading)'!H$16="EXAM", 'PRINTABLE (per grading)'!B$13="Prelim"), IF(ISERROR(SUMIF('Exam (LECTURE ONLY)'!D$20:M$20, "CLO9", 'Exam (LECTURE ONLY)'!D22:M22) / 'Exam (LECTURE ONLY)'!AL$14), "", SUMIF('Exam (LECTURE ONLY)'!D$20:M$20, "CLO9", 'Exam (LECTURE ONLY)'!D22:M22) /'Exam (LECTURE ONLY)'!AL$14),
IF(AND('PRINTABLE (per grading)'!H$16="EXAM", 'PRINTABLE (per grading)'!B$13="Midterm"), IF(ISERROR(SUMIF('Exam (LECTURE ONLY)'!O$20:X$20, "CLO9", 'Exam (LECTURE ONLY)'!O22:X22) / 'Exam (LECTURE ONLY)'!AM$14), "", SUMIF('Exam (LECTURE ONLY)'!O$20:X$20, "CLO9", 'Exam (LECTURE ONLY)'!O22:X22) / 'Exam (LECTURE ONLY)'!AM$14),
IF(AND('PRINTABLE (per grading)'!H$16="EXAM", 'PRINTABLE (per grading)'!B$13="Final"), IF(ISERROR(SUMIF('Exam (LECTURE ONLY)'!Z$20:AI$20, "CLO9", 'Exam (LECTURE ONLY)'!Z22:AI22) / 'Exam (LECTURE ONLY)'!AN$14), "", SUMIF('Exam (LECTURE ONLY)'!Z$20:AI$20, "CLO9", 'Exam (LECTURE ONLY)'!Z22:AI22) / 'Exam (LECTURE ONLY)'!AN$14),
IF(AND('PRINTABLE (per grading)'!H$16="OUTPUT", 'PRINTABLE (per grading)'!B$13="Prelim"), IF(ISERROR(SUMIF(OUTPUT!C$20:M$20, "CLO9", OUTPUT!C22:M22) / OUTPUT!AL$14), "", SUMIF(OUTPUT!C$20:M$20, "CLO9", OUTPUT!C22:M22) / OUTPUT!AL$14),
IF(AND('PRINTABLE (per grading)'!H$16="OUTPUT", 'PRINTABLE (per grading)'!B$13="Midterm"), IF(ISERROR(SUMIF(OUTPUT!O$20:Y$20, "CLO9", OUTPUT!O22:Y22) / OUTPUT!AM$14), "", SUMIF(OUTPUT!O$20:Y$20, "CLO9", OUTPUT!O22:Y22) / OUTPUT!AM$14),
IF(AND('PRINTABLE (per grading)'!H$16="OUTPUT", 'PRINTABLE (per grading)'!B$13="Final"), IF(ISERROR(SUMIF(OUTPUT!AA$20:AI$20, "CLO9", OUTPUT!AA22:AI22) / OUTPUT!AN$14), "", SUMIF(OUTPUT!AA$20:AI$20, "CLO9", OUTPUT!AA22:AI22) / OUTPUT!AN$14),
"")))))),"")</f>
        <v/>
      </c>
      <c r="BD20" s="232" t="str">
        <f>IF(B20&lt;&gt;"",IF(BC20="","",IF(BC20&lt;0.5,1,IF(AND(BC20&gt;=0.5,BC20&lt;P$10),2,IF(BC20&gt;=P$10,3)))),"")</f>
        <v/>
      </c>
      <c r="BE20" s="233" t="str">
        <f>IF(B20 &lt;&gt; "",IFERROR(IF(AVERAGE(BA20,BC20)&gt;=P$10,"Y","N"),""),"")</f>
        <v/>
      </c>
      <c r="BF20" s="25" t="str">
        <f>IF(B20 &lt;&gt; "", IFERROR(IF(C$16 = "PRELIM", SUMIF('Database (LECTURE-RES-PRAC)'!D$14:AG$14, "CLO10", 'Database (LECTURE-RES-PRAC)'!D17:AG17) / 'Grade computation'!F$13, IF(C$16 = "MIDTERM", SUMIF('Database (LECTURE-RES-PRAC)'!AJ$14:BM$14, "CLO10", 'Database (LECTURE-RES-PRAC)'!AJ17:BM17) / 'Grade computation'!G$13, IF(C$16 = "FINAL", SUMIF('Database (LECTURE-RES-PRAC)'!BP$14:CS$14, "CLO10", 'Database (LECTURE-RES-PRAC)'!BP17:CS17) / 'Grade computation'!H$13,""))),""),"")</f>
        <v/>
      </c>
      <c r="BG20" s="232" t="str">
        <f>IF(B20&lt;&gt;"",IF(BF20="","",IF(BF20&lt;0.5,1,IF(AND(BF20&gt;=0.5,BF20&lt;P$10),2,IF(BF20&gt;=P$10,3)))),"")</f>
        <v/>
      </c>
      <c r="BH20" s="25" t="str">
        <f>IF(B20 &lt;&gt; "",IF(AND('PRINTABLE (per grading)'!H$16="EXAM", 'PRINTABLE (per grading)'!B$13="Prelim"), IF(ISERROR(SUMIF('Exam (LECTURE ONLY)'!D$20:M$20, "CLO10", 'Exam (LECTURE ONLY)'!D22:M22) / 'Exam (LECTURE ONLY)'!AL$15), "", SUMIF('Exam (LECTURE ONLY)'!D$20:M$20, "CLO10", 'Exam (LECTURE ONLY)'!D22:M22) /'Exam (LECTURE ONLY)'!AL$15),
IF(AND('PRINTABLE (per grading)'!H$16="EXAM", 'PRINTABLE (per grading)'!B$13="Midterm"), IF(ISERROR(SUMIF('Exam (LECTURE ONLY)'!O$20:X$20, "CLO10", 'Exam (LECTURE ONLY)'!O22:X22) / 'Exam (LECTURE ONLY)'!AM$15), "", SUMIF('Exam (LECTURE ONLY)'!O$20:X$20, "CLO10", 'Exam (LECTURE ONLY)'!O22:X22) / 'Exam (LECTURE ONLY)'!AM$15),
IF(AND('PRINTABLE (per grading)'!H$16="EXAM", 'PRINTABLE (per grading)'!B$13="Final"), IF(ISERROR(SUMIF('Exam (LECTURE ONLY)'!Z$20:AI$20, "CLO10", 'Exam (LECTURE ONLY)'!Z22:AI22) / 'Exam (LECTURE ONLY)'!AN$15), "", SUMIF('Exam (LECTURE ONLY)'!Z$20:AI$20, "CLO10", 'Exam (LECTURE ONLY)'!Z22:AI22) / 'Exam (LECTURE ONLY)'!AN$15),
IF(AND('PRINTABLE (per grading)'!H$16="OUTPUT", 'PRINTABLE (per grading)'!B$13="Prelim"), IF(ISERROR(SUMIF(OUTPUT!C$20:M$20, "CLO10", OUTPUT!C22:M22) / OUTPUT!AL$15), "", SUMIF(OUTPUT!C$20:M$20, "CLO10", OUTPUT!C22:M22) / OUTPUT!AL$15),
IF(AND('PRINTABLE (per grading)'!H$16="OUTPUT", 'PRINTABLE (per grading)'!B$13="Midterm"), IF(ISERROR(SUMIF(OUTPUT!O$20:Y$20, "CLO10", OUTPUT!O22:Y22) / OUTPUT!AM$15), "", SUMIF(OUTPUT!O$20:Y$20, "CLO10", OUTPUT!O22:Y22) / OUTPUT!AM$15),
IF(AND('PRINTABLE (per grading)'!H$16="OUTPUT", 'PRINTABLE (per grading)'!B$13="Final"), IF(ISERROR(SUMIF(OUTPUT!AA$20:AI$20, "CLO10", OUTPUT!AA22:AI22) / OUTPUT!AN$15), "", SUMIF(OUTPUT!AA$20:AI$20, "CLO10", OUTPUT!AA22:AI22) / OUTPUT!AN$15),
"")))))),"")</f>
        <v/>
      </c>
      <c r="BI20" s="232" t="str">
        <f>IF(B20&lt;&gt;"",IF(BH20="","",IF(BH20&lt;0.5,1,IF(AND(BH20&gt;=0.5,BH20&lt;P$10),2,IF(BH20&gt;=P$10,3)))),"")</f>
        <v/>
      </c>
      <c r="BJ20" s="233" t="str">
        <f>IF(B20 &lt;&gt; "",IFERROR(IF(AVERAGE(BF20,BH20)&gt;=P$10,"Y","N"),""),"")</f>
        <v/>
      </c>
      <c r="BK20" s="2"/>
    </row>
    <row r="21" spans="1:63" ht="19.5" customHeight="1">
      <c r="A21" s="118" t="str">
        <f>IF(ISBLANK('Database (LECTURE-RES-PRAC)'!A18),"",'Database (LECTURE-RES-PRAC)'!A18)</f>
        <v/>
      </c>
      <c r="B21" s="119" t="str">
        <f>IF(ISBLANK('Database (LECTURE-RES-PRAC)'!B18),"",'Database (LECTURE-RES-PRAC)'!B18)</f>
        <v>bbb</v>
      </c>
      <c r="C21" s="134">
        <f>IF(B21&lt;&gt;"",IF(C$16="PRELIM",'Grade computation'!C21, IF(C$16="MIDTERM",'Grade computation'!K21, IF(C$16="FINAL",'Grade computation'!S21,""))),"")</f>
        <v>75</v>
      </c>
      <c r="D21" s="135">
        <f t="shared" si="1"/>
        <v>38.5</v>
      </c>
      <c r="E21" s="134">
        <f>IF(B21&lt;&gt;"", IF(C$16="PRELIM",'Grade computation'!E21, IF(C$16="MIDTERM",'Grade computation'!M21, IF(C$16="FINAL",'Grade computation'!U21,""))),"")</f>
        <v>126</v>
      </c>
      <c r="F21" s="136">
        <f t="shared" si="2"/>
        <v>18.080000000000002</v>
      </c>
      <c r="G21" s="137">
        <f t="shared" si="3"/>
        <v>56.58</v>
      </c>
      <c r="H21" s="207">
        <f>IF(B21&lt;&gt;"",IF(C$16="PRELIM", 'Grade computation'!H21, IF(C$16="MIDTERM", 'Grade computation'!P21, IF(C$16="FINAL",'Grade computation'!X21, ""))),"")</f>
        <v>91</v>
      </c>
      <c r="I21" s="137">
        <f t="shared" si="4"/>
        <v>37.839999999999996</v>
      </c>
      <c r="J21" s="139">
        <f t="shared" si="5"/>
        <v>94.419999999999987</v>
      </c>
      <c r="K21" s="377" t="str">
        <f t="shared" si="6"/>
        <v>PASSED</v>
      </c>
      <c r="L21" s="434"/>
      <c r="M21" s="25" t="str">
        <f>IF(B21 &lt;&gt; "", IFERROR(IF(C$16 = "PRELIM", SUMIF('Database (LECTURE-RES-PRAC)'!D$14:AG$14, "CLO1", 'Database (LECTURE-RES-PRAC)'!D18:AG18) / 'Grade computation'!F$4, IF(C$16 = "MIDTERM", SUMIF('Database (LECTURE-RES-PRAC)'!AJ$14:BM$14, "CLO1", 'Database (LECTURE-RES-PRAC)'!AJ18:BM18) / 'Grade computation'!G$4, IF(C$16 = "FINAL", SUMIF('Database (LECTURE-RES-PRAC)'!BP$14:CS$14, "CLO1", 'Database (LECTURE-RES-PRAC)'!BP18:CS18) / 'Grade computation'!H$4,""))),""),"")</f>
        <v/>
      </c>
      <c r="N21" s="232" t="str">
        <f t="shared" ref="N21:N50" si="7">IF(B21&lt;&gt;"",IF(M21="","",IF(M21&lt;0.5,1,IF(AND(M21&gt;=0.5,M21&lt;P$10),2,IF(M21&gt;=P$10,3)))),"")</f>
        <v/>
      </c>
      <c r="O21" s="25">
        <f>IF(B21 &lt;&gt; "",IF(AND('PRINTABLE (per grading)'!H$16="EXAM", 'PRINTABLE (per grading)'!B$13="Prelim"), IF(ISERROR(SUMIF('Exam (LECTURE ONLY)'!D$20:M$20, "CLO1", 'Exam (LECTURE ONLY)'!D23:M23) / 'Exam (LECTURE ONLY)'!AL$6), "", SUMIF('Exam (LECTURE ONLY)'!D$20:M$20, "CLO1", 'Exam (LECTURE ONLY)'!D23:M23) /'Exam (LECTURE ONLY)'!AL$6),
IF(AND('PRINTABLE (per grading)'!H$16="EXAM", 'PRINTABLE (per grading)'!B$13="Midterm"), IF(ISERROR(SUMIF('Exam (LECTURE ONLY)'!O$20:X$20, "CLO1", 'Exam (LECTURE ONLY)'!O23:X23) / 'Exam (LECTURE ONLY)'!AM$6), "", SUMIF('Exam (LECTURE ONLY)'!O$20:X$20, "CLO1", 'Exam (LECTURE ONLY)'!O23:X23) / 'Exam (LECTURE ONLY)'!AM$6),
IF(AND('PRINTABLE (per grading)'!H$16="EXAM", 'PRINTABLE (per grading)'!B$13="Final"), IF(ISERROR(SUMIF('Exam (LECTURE ONLY)'!Z$20:AI$20, "CLO1", 'Exam (LECTURE ONLY)'!Z23:AI23) / 'Exam (LECTURE ONLY)'!AN$6), "", SUMIF('Exam (LECTURE ONLY)'!Z$20:AI$20, "CLO1", 'Exam (LECTURE ONLY)'!Z23:AI23) / 'Exam (LECTURE ONLY)'!AN$6),
IF(AND('PRINTABLE (per grading)'!H$16="OUTPUT", 'PRINTABLE (per grading)'!B$13="Prelim"), IF(ISERROR(SUMIF(OUTPUT!C$20:M$20, "CLO1", OUTPUT!C23:M23) / OUTPUT!AL$6), "", SUMIF(OUTPUT!C$20:M$20, "CLO1", OUTPUT!C23:M23) / OUTPUT!AL$6),
IF(AND('PRINTABLE (per grading)'!H$16="OUTPUT", 'PRINTABLE (per grading)'!B$13="Midterm"), IF(ISERROR(SUMIF(OUTPUT!O$20:Y$20, "CLO1", OUTPUT!O23:Y23) / OUTPUT!AM$6), "", SUMIF(OUTPUT!O$20:Y$20, "CLO1", OUTPUT!O23:Y23) / OUTPUT!AM$6),
IF(AND('PRINTABLE (per grading)'!H$16="OUTPUT", 'PRINTABLE (per grading)'!B$13="Final"), IF(ISERROR(SUMIF(OUTPUT!AA$20:AI$20, "CLO1", OUTPUT!AA23:AI23) / OUTPUT!AN$6), "", SUMIF(OUTPUT!AA$20:AI$20, "CLO1", OUTPUT!AA23:AI23) / OUTPUT!AN$6),
"")))))),"")</f>
        <v>0.76</v>
      </c>
      <c r="P21" s="232">
        <f t="shared" ref="P21:P50" si="8">IF(B21&lt;&gt;"",IF(O21="","",IF(O21&lt;0.5,1,IF(AND(O21&gt;=0.5,O21&lt;P$10),2,IF(O21&gt;=P$10,3)))),"")</f>
        <v>3</v>
      </c>
      <c r="Q21" s="233" t="str">
        <f t="shared" ref="Q21:Q50" si="9">IF(B21 &lt;&gt; "",IFERROR(IF(AVERAGE(M21,O21)&gt;=P$10,"Y","N"),""),"")</f>
        <v>Y</v>
      </c>
      <c r="R21" s="25" t="str">
        <f>IF(B21 &lt;&gt; "", IFERROR(IF(C$16 = "PRELIM", SUMIF('Database (LECTURE-RES-PRAC)'!D$14:AG$14, "CLO2", 'Database (LECTURE-RES-PRAC)'!D18:AG18) / 'Grade computation'!F$5, IF(C$16 = "MIDTERM", SUMIF('Database (LECTURE-RES-PRAC)'!AJ$14:BM$14, "CLO2", 'Database (LECTURE-RES-PRAC)'!AJ18:BM18) / 'Grade computation'!G$5, IF(C$16 = "FINAL", SUMIF('Database (LECTURE-RES-PRAC)'!BP$14:CS$14, "CLO2", 'Database (LECTURE-RES-PRAC)'!BP18:CS18) / 'Grade computation'!H$5,""))),""),"")</f>
        <v/>
      </c>
      <c r="S21" s="232" t="str">
        <f t="shared" ref="S21:S50" si="10">IF(B21&lt;&gt;"",IF(R21="","",IF(R21&lt;0.5,1,IF(AND(R21&gt;=0.5,R21&lt;P$10),2,IF(R21&gt;=P$10,3)))),"")</f>
        <v/>
      </c>
      <c r="T21" s="25">
        <f>IF(B21 &lt;&gt; "",IF(AND('PRINTABLE (per grading)'!H$16="EXAM", 'PRINTABLE (per grading)'!B$13="Prelim"), IF(ISERROR(SUMIF('Exam (LECTURE ONLY)'!D$20:M$20, "CLO2", 'Exam (LECTURE ONLY)'!D23:M23) / 'Exam (LECTURE ONLY)'!AL$7), "", SUMIF('Exam (LECTURE ONLY)'!D$20:M$20, "CLO2", 'Exam (LECTURE ONLY)'!D23:M23) /'Exam (LECTURE ONLY)'!AL$7),
IF(AND('PRINTABLE (per grading)'!H$16="EXAM", 'PRINTABLE (per grading)'!B$13="Midterm"), IF(ISERROR(SUMIF('Exam (LECTURE ONLY)'!O$20:X$20, "CLO2", 'Exam (LECTURE ONLY)'!O23:X23) / 'Exam (LECTURE ONLY)'!AM$7), "", SUMIF('Exam (LECTURE ONLY)'!O$20:X$20, "CLO2", 'Exam (LECTURE ONLY)'!O23:X23) / 'Exam (LECTURE ONLY)'!AM$7),
IF(AND('PRINTABLE (per grading)'!H$16="EXAM", 'PRINTABLE (per grading)'!B$13="Final"), IF(ISERROR(SUMIF('Exam (LECTURE ONLY)'!Z$20:AI$20, "CLO2", 'Exam (LECTURE ONLY)'!Z23:AI23) / 'Exam (LECTURE ONLY)'!AN$7), "", SUMIF('Exam (LECTURE ONLY)'!Z$20:AI$20, "CLO2", 'Exam (LECTURE ONLY)'!Z23:AI23) / 'Exam (LECTURE ONLY)'!AN$7),
IF(AND('PRINTABLE (per grading)'!H$16="OUTPUT", 'PRINTABLE (per grading)'!B$13="Prelim"), IF(ISERROR(SUMIF(OUTPUT!C$20:M$20, "CLO2", OUTPUT!C23:M23) / OUTPUT!AL$7), "", SUMIF(OUTPUT!C$20:M$20, "CLO2", OUTPUT!C23:M23) / OUTPUT!AL$7),
IF(AND('PRINTABLE (per grading)'!H$16="OUTPUT", 'PRINTABLE (per grading)'!B$13="Midterm"), IF(ISERROR(SUMIF(OUTPUT!O$20:Y$20, "CLO2", OUTPUT!O23:Y23) / OUTPUT!AM$7), "", SUMIF(OUTPUT!O$20:Y$20, "CLO2", OUTPUT!O23:Y23) / OUTPUT!AM$7),
IF(AND('PRINTABLE (per grading)'!H$16="OUTPUT", 'PRINTABLE (per grading)'!B$13="Final"), IF(ISERROR(SUMIF(OUTPUT!AA$20:AI$20, "CLO2", OUTPUT!AA23:AI23) / OUTPUT!AN$7), "", SUMIF(OUTPUT!AA$20:AI$20, "CLO2", OUTPUT!AA23:AI23) / OUTPUT!AN$7),
"")))))),"")</f>
        <v>0.94285714285714284</v>
      </c>
      <c r="U21" s="232">
        <f t="shared" ref="U21:U50" si="11">IF(B21&lt;&gt;"",IF(T21="","",IF(T21&lt;0.5,1,IF(AND(T21&gt;=0.5,T21&lt;P$10),2,IF(T21&gt;=P$10,3)))),"")</f>
        <v>3</v>
      </c>
      <c r="V21" s="233" t="str">
        <f t="shared" ref="V21:V50" si="12">IF(B21 &lt;&gt; "",IFERROR(IF(AVERAGE(R21,T21)&gt;=P$10,"Y","N"),""),"")</f>
        <v>Y</v>
      </c>
      <c r="W21" s="25">
        <f>IF(B21 &lt;&gt; "", IFERROR(IF(C$16 = "PRELIM", SUMIF('Database (LECTURE-RES-PRAC)'!D$14:AG$14, "CLO3", 'Database (LECTURE-RES-PRAC)'!D18:AG18) / 'Grade computation'!F$6, IF(C$16 = "MIDTERM", SUMIF('Database (LECTURE-RES-PRAC)'!AJ$14:BM$14, "CLO3", 'Database (LECTURE-RES-PRAC)'!AJ18:BM18) / 'Grade computation'!G$6, IF(C$16 = "FINAL", SUMIF('Database (LECTURE-RES-PRAC)'!BP$14:CS$14, "CLO3", 'Database (LECTURE-RES-PRAC)'!BP18:CS18) / 'Grade computation'!H$6,""))),""),"")</f>
        <v>0.9419354838709677</v>
      </c>
      <c r="X21" s="232">
        <f t="shared" ref="X21:X50" si="13">IF(B21&lt;&gt;"",IF(W21="","",IF(W21&lt;0.5,1,IF(AND(W21&gt;=0.5,W21&lt;P$10),2,IF(W21&gt;=P$10,3)))),"")</f>
        <v>3</v>
      </c>
      <c r="Y21" s="25">
        <f>IF(B21 &lt;&gt; "",IF(AND('PRINTABLE (per grading)'!H$16="EXAM", 'PRINTABLE (per grading)'!B$13="Prelim"), IF(ISERROR(SUMIF('Exam (LECTURE ONLY)'!D$20:M$20, "CLO3", 'Exam (LECTURE ONLY)'!D23:M23) / 'Exam (LECTURE ONLY)'!AL$8), "", SUMIF('Exam (LECTURE ONLY)'!D$20:M$20, "CLO3", 'Exam (LECTURE ONLY)'!D23:M23) /'Exam (LECTURE ONLY)'!AL$8),
IF(AND('PRINTABLE (per grading)'!H$16="EXAM", 'PRINTABLE (per grading)'!B$13="Midterm"), IF(ISERROR(SUMIF('Exam (LECTURE ONLY)'!O$20:X$20, "CLO3", 'Exam (LECTURE ONLY)'!O23:X23) / 'Exam (LECTURE ONLY)'!AM$8), "", SUMIF('Exam (LECTURE ONLY)'!O$20:X$20, "CLO3", 'Exam (LECTURE ONLY)'!O23:X23) / 'Exam (LECTURE ONLY)'!AM$8),
IF(AND('PRINTABLE (per grading)'!H$16="EXAM", 'PRINTABLE (per grading)'!B$13="Final"), IF(ISERROR(SUMIF('Exam (LECTURE ONLY)'!Z$20:AI$20, "CLO3", 'Exam (LECTURE ONLY)'!Z23:AI23) / 'Exam (LECTURE ONLY)'!AN$8), "", SUMIF('Exam (LECTURE ONLY)'!Z$20:AI$20, "CLO3", 'Exam (LECTURE ONLY)'!Z23:AI23) / 'Exam (LECTURE ONLY)'!AN$8),
IF(AND('PRINTABLE (per grading)'!H$16="OUTPUT", 'PRINTABLE (per grading)'!B$13="Prelim"), IF(ISERROR(SUMIF(OUTPUT!C$20:M$20, "CLO3", OUTPUT!C23:M23) / OUTPUT!AL$8), "", SUMIF(OUTPUT!C$20:M$20, "CLO3", OUTPUT!C23:M23) / OUTPUT!AL$8),
IF(AND('PRINTABLE (per grading)'!H$16="OUTPUT", 'PRINTABLE (per grading)'!B$13="Midterm"), IF(ISERROR(SUMIF(OUTPUT!O$20:Y$20, "CLO3", OUTPUT!O23:Y23) / OUTPUT!AM$8), "", SUMIF(OUTPUT!O$20:Y$20, "CLO3", OUTPUT!O23:Y23) / OUTPUT!AM$8),
IF(AND('PRINTABLE (per grading)'!H$16="OUTPUT", 'PRINTABLE (per grading)'!B$13="Final"), IF(ISERROR(SUMIF(OUTPUT!AA$20:AI$20, "CLO3", OUTPUT!AA23:AI23) / OUTPUT!AN$8), "", SUMIF(OUTPUT!AA$20:AI$20, "CLO3", OUTPUT!AA23:AI23) / OUTPUT!AN$8),
"" )))))),"")</f>
        <v>0.97499999999999998</v>
      </c>
      <c r="Z21" s="232">
        <f t="shared" ref="Z21:Z50" si="14">IF(B21&lt;&gt;"",IF(Y21="","",IF(Y21&lt;0.5,1,IF(AND(Y21&gt;=0.5,Y21&lt;P$10),2,IF(Y21&gt;=P$10,3)))),"")</f>
        <v>3</v>
      </c>
      <c r="AA21" s="233" t="str">
        <f t="shared" ref="AA21:AA50" si="15">IF(B21 &lt;&gt; "",IFERROR(IF(AVERAGE(W21,Y21)&gt;=P$10,"Y","N"),""),"")</f>
        <v>Y</v>
      </c>
      <c r="AB21" s="25">
        <f>IF(B21 &lt;&gt; "", IFERROR(IF(C$16 = "PRELIM", SUMIF('Database (LECTURE-RES-PRAC)'!D$14:AG$14, "CLO4", 'Database (LECTURE-RES-PRAC)'!D18:AG18) / 'Grade computation'!F$7, IF(C$16 = "MIDTERM", SUMIF('Database (LECTURE-RES-PRAC)'!AJ$14:BM$14, "CLO4", 'Database (LECTURE-RES-PRAC)'!AJ18:BM18) / 'Grade computation'!G$7, IF(C$16 = "FINAL", SUMIF('Database (LECTURE-RES-PRAC)'!BP$14:CS$14, "CLO4", 'Database (LECTURE-RES-PRAC)'!BP18:CS18) / 'Grade computation'!H$7,""))),""),"")</f>
        <v>0.6</v>
      </c>
      <c r="AC21" s="232">
        <f t="shared" ref="AC21:AC50" si="16">IF(B21&lt;&gt;"",IF(AB21="","",IF(AB21&lt;0.5,1,IF(AND(AB21&gt;=0.5,AB21&lt;P$10),2,IF(AB21&gt;=P$10,3)))),"")</f>
        <v>3</v>
      </c>
      <c r="AD21" s="25" t="str">
        <f>IF(B21 &lt;&gt; "",IF(AND('PRINTABLE (per grading)'!H$16="EXAM", 'PRINTABLE (per grading)'!B$13="Prelim"), IF(ISERROR(SUMIF('Exam (LECTURE ONLY)'!D$20:M$20, "CLO4", 'Exam (LECTURE ONLY)'!D23:M23) / 'Exam (LECTURE ONLY)'!AL$9), "", SUMIF('Exam (LECTURE ONLY)'!D$20:M$20, "CLO4", 'Exam (LECTURE ONLY)'!D23:M23) /'Exam (LECTURE ONLY)'!AL$9),
IF(AND('PRINTABLE (per grading)'!H$16="EXAM", 'PRINTABLE (per grading)'!B$13="Midterm"), IF(ISERROR(SUMIF('Exam (LECTURE ONLY)'!O$20:X$20, "CLO4", 'Exam (LECTURE ONLY)'!O23:X23) / 'Exam (LECTURE ONLY)'!AM$9), "", SUMIF('Exam (LECTURE ONLY)'!O$20:X$20, "CLO4", 'Exam (LECTURE ONLY)'!O23:X23) / 'Exam (LECTURE ONLY)'!AM$9),
IF(AND('PRINTABLE (per grading)'!H$16="EXAM", 'PRINTABLE (per grading)'!B$13="Final"), IF(ISERROR(SUMIF('Exam (LECTURE ONLY)'!Z$20:AI$20, "CLO4", 'Exam (LECTURE ONLY)'!Z23:AI23) / 'Exam (LECTURE ONLY)'!AN$9), "", SUMIF('Exam (LECTURE ONLY)'!Z$20:AI$20, "CLO4", 'Exam (LECTURE ONLY)'!Z23:AI23) / 'Exam (LECTURE ONLY)'!AN$9),
IF(AND('PRINTABLE (per grading)'!H$16="OUTPUT", 'PRINTABLE (per grading)'!B$13="Prelim"), IF(ISERROR(SUMIF(OUTPUT!C$20:M$20, "CLO4", OUTPUT!C23:M23) / OUTPUT!AL$9), "", SUMIF(OUTPUT!C$20:M$20, "CLO4", OUTPUT!C23:M23) / OUTPUT!AL$9),
IF(AND('PRINTABLE (per grading)'!H$16="OUTPUT", 'PRINTABLE (per grading)'!B$13="Midterm"), IF(ISERROR(SUMIF(OUTPUT!O$20:Y$20, "CLO4", OUTPUT!O23:Y23) / OUTPUT!AM$9), "", SUMIF(OUTPUT!O$20:Y$20, "CLO4", OUTPUT!O23:Y23) / OUTPUT!AM$9),
IF(AND('PRINTABLE (per grading)'!H$16="OUTPUT", 'PRINTABLE (per grading)'!B$13="Final"), IF(ISERROR(SUMIF(OUTPUT!AA$20:AI$20, "CLO4", OUTPUT!AA23:AI23) / OUTPUT!AN$9), "", SUMIF(OUTPUT!AA$20:AI$20, "CLO4", OUTPUT!AA23:AI23) / OUTPUT!AN$9),
"")))))),"")</f>
        <v/>
      </c>
      <c r="AE21" s="232" t="str">
        <f t="shared" ref="AE21:AE50" si="17">IF(B21&lt;&gt;"",IF(AD21="","",IF(AD21&lt;0.5,1,IF(AND(AD21&gt;=0.5,AD21&lt;P$10),2,IF(AD21&gt;=P$10,3)))),"")</f>
        <v/>
      </c>
      <c r="AF21" s="233" t="str">
        <f t="shared" ref="AF21:AF50" si="18">IF(B21 &lt;&gt; "",IFERROR(IF(AVERAGE(AB21,AD21)&gt;=P$10,"Y","N"),""),"")</f>
        <v>Y</v>
      </c>
      <c r="AG21" s="25">
        <f>IF(B21 &lt;&gt; "", IFERROR(IF(C$16 = "PRELIM", SUMIF('Database (LECTURE-RES-PRAC)'!D$14:AG$14, "CLO5", 'Database (LECTURE-RES-PRAC)'!D18:AG18) / 'Grade computation'!F$8, IF(C$16 = "MIDTERM", SUMIF('Database (LECTURE-RES-PRAC)'!AJ$14:BM$14, "CLO5", 'Database (LECTURE-RES-PRAC)'!AJ18:BM18) / 'Grade computation'!G$8, IF(C$16 = "FINAL", SUMIF('Database (LECTURE-RES-PRAC)'!BP$14:CS$14, "CLO5", 'Database (LECTURE-RES-PRAC)'!BP18:CS18) / 'Grade computation'!H$8,""))),""),"")</f>
        <v>1</v>
      </c>
      <c r="AH21" s="232">
        <f t="shared" ref="AH21:AH50" si="19">IF(B21&lt;&gt;"",IF(AG21="","",IF(AG21&lt;0.5,1,IF(AND(AG21&gt;=0.5,AG21&lt;P$10),2,IF(AG21&gt;=P$10,3)))),"")</f>
        <v>3</v>
      </c>
      <c r="AI21" s="25" t="str">
        <f>IF(B21 &lt;&gt; "",IF(AND('PRINTABLE (per grading)'!H$16="EXAM", 'PRINTABLE (per grading)'!B$13="Prelim"), IF(ISERROR(SUMIF('Exam (LECTURE ONLY)'!D$20:M$20, "CLO5", 'Exam (LECTURE ONLY)'!D23:M23) / 'Exam (LECTURE ONLY)'!AL$10), "", SUMIF('Exam (LECTURE ONLY)'!D$20:M$20, "CLO5", 'Exam (LECTURE ONLY)'!D23:M23) /'Exam (LECTURE ONLY)'!AL$10),
IF(AND('PRINTABLE (per grading)'!H$16="EXAM", 'PRINTABLE (per grading)'!B$13="Midterm"), IF(ISERROR(SUMIF('Exam (LECTURE ONLY)'!O$20:X$20, "CLO5", 'Exam (LECTURE ONLY)'!O23:X23) / 'Exam (LECTURE ONLY)'!AM$10), "", SUMIF('Exam (LECTURE ONLY)'!O$20:X$20, "CLO5", 'Exam (LECTURE ONLY)'!O23:X23) / 'Exam (LECTURE ONLY)'!AM$10),
IF(AND('PRINTABLE (per grading)'!H$16="EXAM", 'PRINTABLE (per grading)'!B$13="Final"), IF(ISERROR(SUMIF('Exam (LECTURE ONLY)'!Z$20:AI$20, "CLO5", 'Exam (LECTURE ONLY)'!Z23:AI23) / 'Exam (LECTURE ONLY)'!AN$10), "", SUMIF('Exam (LECTURE ONLY)'!Z$20:AI$20, "CLO5", 'Exam (LECTURE ONLY)'!Z23:AI23) / 'Exam (LECTURE ONLY)'!AN$10),
IF(AND('PRINTABLE (per grading)'!H$16="OUTPUT", 'PRINTABLE (per grading)'!B$13="Prelim"), IF(ISERROR(SUMIF(OUTPUT!C$20:M$20, "CLO5", OUTPUT!C23:M23) / OUTPUT!AL$10), "", SUMIF(OUTPUT!C$20:M$20, "CLO5", OUTPUT!C23:M23) / OUTPUT!AL$10),
IF(AND('PRINTABLE (per grading)'!H$16="OUTPUT", 'PRINTABLE (per grading)'!B$13="Midterm"), IF(ISERROR(SUMIF(OUTPUT!O$20:Y$20, "CLO5", OUTPUT!O23:Y23) / OUTPUT!AM$10), "", SUMIF(OUTPUT!O$20:Y$20, "CLO5", OUTPUT!O23:Y23) / OUTPUT!AM$10),
IF(AND('PRINTABLE (per grading)'!H$16="OUTPUT", 'PRINTABLE (per grading)'!B$13="Final"), IF(ISERROR(SUMIF(OUTPUT!AA$20:AI$20, "CLO5", OUTPUT!AA23:AI23) / OUTPUT!AN$10), "", SUMIF(OUTPUT!AA$20:AI$20, "CLO5", OUTPUT!AA23:AI23) / OUTPUT!AN$10),
"")))))),"")</f>
        <v/>
      </c>
      <c r="AJ21" s="232" t="str">
        <f t="shared" ref="AJ21:AJ50" si="20">IF(B21&lt;&gt;"",IF(AI21="","",IF(AI21&lt;0.5,1,IF(AND(AI21&gt;=0.5,AI21&lt;P$10),2,IF(AI21&gt;=P$10,3)))),"")</f>
        <v/>
      </c>
      <c r="AK21" s="233" t="str">
        <f t="shared" ref="AK21:AK50" si="21">IF(B21 &lt;&gt; "",IFERROR(IF(AVERAGE(AG21,AI21)&gt;=P$10,"Y","N"),""),"")</f>
        <v>Y</v>
      </c>
      <c r="AL21" s="25" t="str">
        <f>IF(B21 &lt;&gt; "", IFERROR(IF(C$16 = "PRELIM", SUMIF('Database (LECTURE-RES-PRAC)'!D$14:AG$14, "CLO6", 'Database (LECTURE-RES-PRAC)'!D18:AG18) / 'Grade computation'!F$9, IF(C$16 = "MIDTERM", SUMIF('Database (LECTURE-RES-PRAC)'!AJ$14:BM$14, "CLO6", 'Database (LECTURE-RES-PRAC)'!AJ18:BM18) / 'Grade computation'!G$9, IF(C$16 = "FINAL", SUMIF('Database (LECTURE-RES-PRAC)'!BP$14:CS$14, "CLO6", 'Database (LECTURE-RES-PRAC)'!BP18:CS18) / 'Grade computation'!H$9,""))),""),"")</f>
        <v/>
      </c>
      <c r="AM21" s="232" t="str">
        <f t="shared" ref="AM21:AM50" si="22">IF(B21&lt;&gt;"",IF(AL21="","",IF(AL21&lt;0.5,1,IF(AND(AL21&gt;=0.5,AL21&lt;P$10),2,IF(AL21&gt;=P$10,3)))),"")</f>
        <v/>
      </c>
      <c r="AN21" s="25" t="str">
        <f>IF(B21 &lt;&gt; "",IF(AND('PRINTABLE (per grading)'!H$16="EXAM", 'PRINTABLE (per grading)'!B$13="Prelim"), IF(ISERROR(SUMIF('Exam (LECTURE ONLY)'!D$20:M$20, "CLO6", 'Exam (LECTURE ONLY)'!D23:M23) / 'Exam (LECTURE ONLY)'!AL$11), "", SUMIF('Exam (LECTURE ONLY)'!D$20:M$20, "CLO6", 'Exam (LECTURE ONLY)'!D23:M23) /'Exam (LECTURE ONLY)'!AL$11),
IF(AND('PRINTABLE (per grading)'!H$16="EXAM", 'PRINTABLE (per grading)'!B$13="Midterm"), IF(ISERROR(SUMIF('Exam (LECTURE ONLY)'!O$20:X$20, "CLO6", 'Exam (LECTURE ONLY)'!O23:X23) / 'Exam (LECTURE ONLY)'!AM$11), "", SUMIF('Exam (LECTURE ONLY)'!O$20:X$20, "CLO6", 'Exam (LECTURE ONLY)'!O23:X23) / 'Exam (LECTURE ONLY)'!AM$11),
IF(AND('PRINTABLE (per grading)'!H$16="EXAM", 'PRINTABLE (per grading)'!B$13="Final"), IF(ISERROR(SUMIF('Exam (LECTURE ONLY)'!Z$20:AI$20, "CLO6", 'Exam (LECTURE ONLY)'!Z23:AI23) / 'Exam (LECTURE ONLY)'!AN$11), "", SUMIF('Exam (LECTURE ONLY)'!Z$20:AI$20, "CLO6", 'Exam (LECTURE ONLY)'!Z23:AI23) / 'Exam (LECTURE ONLY)'!AN$11),
IF(AND('PRINTABLE (per grading)'!H$16="OUTPUT", 'PRINTABLE (per grading)'!B$13="Prelim"), IF(ISERROR(SUMIF(OUTPUT!C$20:M$20, "CLO6", OUTPUT!C23:M23) / OUTPUT!AL$11), "", SUMIF(OUTPUT!C$20:M$20, "CLO6", OUTPUT!C23:M23) / OUTPUT!AL$11),
IF(AND('PRINTABLE (per grading)'!H$16="OUTPUT", 'PRINTABLE (per grading)'!B$13="Midterm"), IF(ISERROR(SUMIF(OUTPUT!O$20:Y$20, "CLO6", OUTPUT!O23:Y23) / OUTPUT!AM$11), "", SUMIF(OUTPUT!O$20:Y$20, "CLO6", OUTPUT!O23:Y23) / OUTPUT!AM$11),
IF(AND('PRINTABLE (per grading)'!H$16="OUTPUT", 'PRINTABLE (per grading)'!B$13="Final"), IF(ISERROR(SUMIF(OUTPUT!AA$20:AI$20, "CLO6", OUTPUT!AA23:AI23) / OUTPUT!AN$11), "", SUMIF(OUTPUT!AA$20:AI$20, "CLO6", OUTPUT!AA23:AI23) / OUTPUT!AN$11),
"")))))),"")</f>
        <v/>
      </c>
      <c r="AO21" s="232" t="str">
        <f t="shared" ref="AO21:AO50" si="23">IF(B21&lt;&gt;"",IF(AN21="","",IF(AN21&lt;0.5,1,IF(AND(AN21&gt;=0.5,AN21&lt;P$10),2,IF(AN21&gt;=P$10,3)))),"")</f>
        <v/>
      </c>
      <c r="AP21" s="233" t="str">
        <f t="shared" ref="AP21:AP50" si="24">IF(B21 &lt;&gt; "",IFERROR(IF(AVERAGE(AL21,AN21)&gt;=P$10,"Y","N"),""),"")</f>
        <v/>
      </c>
      <c r="AQ21" s="25" t="str">
        <f>IF(B21 &lt;&gt; "", IFERROR(IF(C$16 = "PRELIM", SUMIF('Database (LECTURE-RES-PRAC)'!D$14:AG$14, "CLO7", 'Database (LECTURE-RES-PRAC)'!D18:AG18) / 'Grade computation'!F$10, IF(C$16 = "MIDTERM", SUMIF('Database (LECTURE-RES-PRAC)'!AJ$14:BM$14, "CLO7", 'Database (LECTURE-RES-PRAC)'!AJ18:BM18) / 'Grade computation'!G$10, IF(C$16 = "FINAL", SUMIF('Database (LECTURE-RES-PRAC)'!BP$14:CS$14, "CLO7", 'Database (LECTURE-RES-PRAC)'!BP18:CS18) / 'Grade computation'!H$10,""))),""),"")</f>
        <v/>
      </c>
      <c r="AR21" s="232" t="str">
        <f t="shared" ref="AR21:AR50" si="25">IF(B21&lt;&gt;"",IF(AQ21="","",IF(AQ21&lt;0.5,1,IF(AND(AQ21&gt;=0.5,AQ21&lt;P$10),2,IF(AQ21&gt;=P$10,3)))),"")</f>
        <v/>
      </c>
      <c r="AS21" s="25" t="str">
        <f>IF(B21 &lt;&gt; "",IF(AND('PRINTABLE (per grading)'!H$16="EXAM", 'PRINTABLE (per grading)'!B$13="Prelim"), IF(ISERROR(SUMIF('Exam (LECTURE ONLY)'!D$20:M$20, "CLO7", 'Exam (LECTURE ONLY)'!D23:M23) / 'Exam (LECTURE ONLY)'!AL$12), "", SUMIF('Exam (LECTURE ONLY)'!D$20:M$20, "CLO7", 'Exam (LECTURE ONLY)'!D23:M23) /'Exam (LECTURE ONLY)'!AL$12),
IF(AND('PRINTABLE (per grading)'!H$16="EXAM", 'PRINTABLE (per grading)'!B$13="Midterm"), IF(ISERROR(SUMIF('Exam (LECTURE ONLY)'!O$20:X$20, "CLO7", 'Exam (LECTURE ONLY)'!O23:X23) / 'Exam (LECTURE ONLY)'!AM$12), "", SUMIF('Exam (LECTURE ONLY)'!O$20:X$20, "CLO7", 'Exam (LECTURE ONLY)'!O23:X23) / 'Exam (LECTURE ONLY)'!AM$12),
IF(AND('PRINTABLE (per grading)'!H$16="EXAM", 'PRINTABLE (per grading)'!B$13="Final"), IF(ISERROR(SUMIF('Exam (LECTURE ONLY)'!Z$20:AI$20, "CLO7", 'Exam (LECTURE ONLY)'!Z23:AI23) / 'Exam (LECTURE ONLY)'!AN$12), "", SUMIF('Exam (LECTURE ONLY)'!Z$20:AI$20, "CLO7", 'Exam (LECTURE ONLY)'!Z23:AI23) / 'Exam (LECTURE ONLY)'!AN$12),
IF(AND('PRINTABLE (per grading)'!H$16="OUTPUT", 'PRINTABLE (per grading)'!B$13="Prelim"), IF(ISERROR(SUMIF(OUTPUT!C$20:M$20, "CLO7", OUTPUT!C23:M23) / OUTPUT!AL$12), "", SUMIF(OUTPUT!C$20:M$20, "CLO7", OUTPUT!C23:M23) / OUTPUT!AL$12),
IF(AND('PRINTABLE (per grading)'!H$16="OUTPUT", 'PRINTABLE (per grading)'!B$13="Midterm"), IF(ISERROR(SUMIF(OUTPUT!O$20:Y$20, "CLO7", OUTPUT!O23:Y23) / OUTPUT!AM$12), "", SUMIF(OUTPUT!O$20:Y$20, "CLO7", OUTPUT!O23:Y23) / OUTPUT!AM$12),
IF(AND('PRINTABLE (per grading)'!H$16="OUTPUT", 'PRINTABLE (per grading)'!B$13="Final"), IF(ISERROR(SUMIF(OUTPUT!AA$20:AI$20, "CLO7", OUTPUT!AA23:AI23) / OUTPUT!AN$12), "", SUMIF(OUTPUT!AA$20:AI$20, "CLO7", OUTPUT!AA23:AI23) / OUTPUT!AN$12),
"")))))),"")</f>
        <v/>
      </c>
      <c r="AT21" s="232" t="str">
        <f t="shared" ref="AT21:AT50" si="26">IF(B21&lt;&gt;"",IF(AS21="","",IF(AS21&lt;0.5,1,IF(AND(AS21&gt;=0.5,AS21&lt;P$10),2,IF(AS21&gt;=P$10,3)))),"")</f>
        <v/>
      </c>
      <c r="AU21" s="233" t="str">
        <f t="shared" ref="AU21:AU50" si="27">IF(B21 &lt;&gt; "",IFERROR(IF(AVERAGE(AQ21,AS21)&gt;=P$10,"Y","N"),""),"")</f>
        <v/>
      </c>
      <c r="AV21" s="25" t="str">
        <f>IF(B21 &lt;&gt; "", IFERROR(IF(C$16 = "PRELIM", SUMIF('Database (LECTURE-RES-PRAC)'!D$14:AG$14, "CLO8", 'Database (LECTURE-RES-PRAC)'!D18:AG18) / 'Grade computation'!F$11, IF(C$16 = "MIDTERM", SUMIF('Database (LECTURE-RES-PRAC)'!AJ$14:BM$14, "CLO8", 'Database (LECTURE-RES-PRAC)'!AJ18:BM18) / 'Grade computation'!G$11, IF(C$16 = "FINAL", SUMIF('Database (LECTURE-RES-PRAC)'!BP$14:CS$14, "CLO8", 'Database (LECTURE-RES-PRAC)'!BP18:CS18) / 'Grade computation'!H$11,""))),""),"")</f>
        <v/>
      </c>
      <c r="AW21" s="232" t="str">
        <f t="shared" ref="AW21:AW50" si="28">IF(B21&lt;&gt;"",IF(AV21="","",IF(AV21&lt;0.5,1,IF(AND(AV21&gt;=0.5,AV21&lt;P$10),2,IF(AV21&gt;=P$10,3)))),"")</f>
        <v/>
      </c>
      <c r="AX21" s="25" t="str">
        <f>IF(B21 &lt;&gt; "",IF(AND('PRINTABLE (per grading)'!H$16="EXAM", 'PRINTABLE (per grading)'!B$13="Prelim"), IF(ISERROR(SUMIF('Exam (LECTURE ONLY)'!D$20:M$20, "CLO8", 'Exam (LECTURE ONLY)'!D23:M23) / 'Exam (LECTURE ONLY)'!AL$13), "", SUMIF('Exam (LECTURE ONLY)'!D$20:M$20, "CLO8", 'Exam (LECTURE ONLY)'!D23:M23) /'Exam (LECTURE ONLY)'!AL$13),
IF(AND('PRINTABLE (per grading)'!H$16="EXAM", 'PRINTABLE (per grading)'!B$13="Midterm"), IF(ISERROR(SUMIF('Exam (LECTURE ONLY)'!O$20:X$20, "CLO8", 'Exam (LECTURE ONLY)'!O23:X23) / 'Exam (LECTURE ONLY)'!AM$13), "", SUMIF('Exam (LECTURE ONLY)'!O$20:X$20, "CLO8", 'Exam (LECTURE ONLY)'!O23:X23) / 'Exam (LECTURE ONLY)'!AM$13),
IF(AND('PRINTABLE (per grading)'!H$16="EXAM", 'PRINTABLE (per grading)'!B$13="Final"), IF(ISERROR(SUMIF('Exam (LECTURE ONLY)'!Z$20:AI$20, "CLO8", 'Exam (LECTURE ONLY)'!Z23:AI23) / 'Exam (LECTURE ONLY)'!AN$13), "", SUMIF('Exam (LECTURE ONLY)'!Z$20:AI$20, "CLO8", 'Exam (LECTURE ONLY)'!Z23:AI23) / 'Exam (LECTURE ONLY)'!AN$13),
IF(AND('PRINTABLE (per grading)'!H$16="OUTPUT", 'PRINTABLE (per grading)'!B$13="Prelim"), IF(ISERROR(SUMIF(OUTPUT!C$20:M$20, "CLO8", OUTPUT!C23:M23) / OUTPUT!AL$13), "", SUMIF(OUTPUT!C$20:M$20, "CLO8", OUTPUT!C23:M23) / OUTPUT!AL$13),
IF(AND('PRINTABLE (per grading)'!H$16="OUTPUT", 'PRINTABLE (per grading)'!B$13="Midterm"), IF(ISERROR(SUMIF(OUTPUT!O$20:Y$20, "CLO8", OUTPUT!O23:Y23) / OUTPUT!AM$13), "", SUMIF(OUTPUT!O$20:Y$20, "CLO8", OUTPUT!O23:Y23) / OUTPUT!AM$13),
IF(AND('PRINTABLE (per grading)'!H$16="OUTPUT", 'PRINTABLE (per grading)'!B$13="Final"), IF(ISERROR(SUMIF(OUTPUT!AA$20:AI$20, "CLO8", OUTPUT!AA23:AI23) / OUTPUT!AN$13), "", SUMIF(OUTPUT!AA$20:AI$20, "CLO8", OUTPUT!AA23:AI23) / OUTPUT!AN$13),
"")))))),"")</f>
        <v/>
      </c>
      <c r="AY21" s="232" t="str">
        <f t="shared" ref="AY21:AY50" si="29">IF(B21&lt;&gt;"",IF(AX21="","",IF(AX21&lt;0.5,1,IF(AND(AX21&gt;=0.5,AX21&lt;P$10),2,IF(AX21&gt;=P$10,3)))),"")</f>
        <v/>
      </c>
      <c r="AZ21" s="233" t="str">
        <f t="shared" ref="AZ21:AZ50" si="30">IF(B21 &lt;&gt; "",IFERROR(IF(AVERAGE(AV21,AX21)&gt;=P$10,"Y","N"),""),"")</f>
        <v/>
      </c>
      <c r="BA21" s="25" t="str">
        <f>IF(B21 &lt;&gt; "", IFERROR(IF(C$16 = "PRELIM", SUMIF('Database (LECTURE-RES-PRAC)'!D$14:AG$14, "CLO9", 'Database (LECTURE-RES-PRAC)'!D18:AG18) / 'Grade computation'!F$12, IF(C$16 = "MIDTERM", SUMIF('Database (LECTURE-RES-PRAC)'!AJ$14:BM$14, "CLO9", 'Database (LECTURE-RES-PRAC)'!AJ18:BM18) / 'Grade computation'!G$12, IF(C$16 = "FINAL", SUMIF('Database (LECTURE-RES-PRAC)'!BP$14:CS$14, "CLO9", 'Database (LECTURE-RES-PRAC)'!BP18:CS18) / 'Grade computation'!H$12,""))),""),"")</f>
        <v/>
      </c>
      <c r="BB21" s="232" t="str">
        <f t="shared" ref="BB21:BB50" si="31">IF(B21&lt;&gt;"",IF(BA21="","",IF(BA21&lt;0.5,1,IF(AND(BA21&gt;=0.5,BA21&lt;P$10),2,IF(BA21&gt;=P$10,3)))),"")</f>
        <v/>
      </c>
      <c r="BC21" s="25" t="str">
        <f>IF(B21 &lt;&gt; "",IF(AND('PRINTABLE (per grading)'!H$16="EXAM", 'PRINTABLE (per grading)'!B$13="Prelim"), IF(ISERROR(SUMIF('Exam (LECTURE ONLY)'!D$20:M$20, "CLO9", 'Exam (LECTURE ONLY)'!D23:M23) / 'Exam (LECTURE ONLY)'!AL$14), "", SUMIF('Exam (LECTURE ONLY)'!D$20:M$20, "CLO9", 'Exam (LECTURE ONLY)'!D23:M23) /'Exam (LECTURE ONLY)'!AL$14),
IF(AND('PRINTABLE (per grading)'!H$16="EXAM", 'PRINTABLE (per grading)'!B$13="Midterm"), IF(ISERROR(SUMIF('Exam (LECTURE ONLY)'!O$20:X$20, "CLO9", 'Exam (LECTURE ONLY)'!O23:X23) / 'Exam (LECTURE ONLY)'!AM$14), "", SUMIF('Exam (LECTURE ONLY)'!O$20:X$20, "CLO9", 'Exam (LECTURE ONLY)'!O23:X23) / 'Exam (LECTURE ONLY)'!AM$14),
IF(AND('PRINTABLE (per grading)'!H$16="EXAM", 'PRINTABLE (per grading)'!B$13="Final"), IF(ISERROR(SUMIF('Exam (LECTURE ONLY)'!Z$20:AI$20, "CLO9", 'Exam (LECTURE ONLY)'!Z23:AI23) / 'Exam (LECTURE ONLY)'!AN$14), "", SUMIF('Exam (LECTURE ONLY)'!Z$20:AI$20, "CLO9", 'Exam (LECTURE ONLY)'!Z23:AI23) / 'Exam (LECTURE ONLY)'!AN$14),
IF(AND('PRINTABLE (per grading)'!H$16="OUTPUT", 'PRINTABLE (per grading)'!B$13="Prelim"), IF(ISERROR(SUMIF(OUTPUT!C$20:M$20, "CLO9", OUTPUT!C23:M23) / OUTPUT!AL$14), "", SUMIF(OUTPUT!C$20:M$20, "CLO9", OUTPUT!C23:M23) / OUTPUT!AL$14),
IF(AND('PRINTABLE (per grading)'!H$16="OUTPUT", 'PRINTABLE (per grading)'!B$13="Midterm"), IF(ISERROR(SUMIF(OUTPUT!O$20:Y$20, "CLO9", OUTPUT!O23:Y23) / OUTPUT!AM$14), "", SUMIF(OUTPUT!O$20:Y$20, "CLO9", OUTPUT!O23:Y23) / OUTPUT!AM$14),
IF(AND('PRINTABLE (per grading)'!H$16="OUTPUT", 'PRINTABLE (per grading)'!B$13="Final"), IF(ISERROR(SUMIF(OUTPUT!AA$20:AI$20, "CLO9", OUTPUT!AA23:AI23) / OUTPUT!AN$14), "", SUMIF(OUTPUT!AA$20:AI$20, "CLO9", OUTPUT!AA23:AI23) / OUTPUT!AN$14),
"")))))),"")</f>
        <v/>
      </c>
      <c r="BD21" s="232" t="str">
        <f t="shared" ref="BD21:BD50" si="32">IF(B21&lt;&gt;"",IF(BC21="","",IF(BC21&lt;0.5,1,IF(AND(BC21&gt;=0.5,BC21&lt;P$10),2,IF(BC21&gt;=P$10,3)))),"")</f>
        <v/>
      </c>
      <c r="BE21" s="233" t="str">
        <f t="shared" ref="BE21:BE50" si="33">IF(B21 &lt;&gt; "",IFERROR(IF(AVERAGE(BA21,BC21)&gt;=P$10,"Y","N"),""),"")</f>
        <v/>
      </c>
      <c r="BF21" s="25" t="str">
        <f>IF(B21 &lt;&gt; "", IFERROR(IF(C$16 = "PRELIM", SUMIF('Database (LECTURE-RES-PRAC)'!D$14:AG$14, "CLO10", 'Database (LECTURE-RES-PRAC)'!D18:AG18) / 'Grade computation'!F$13, IF(C$16 = "MIDTERM", SUMIF('Database (LECTURE-RES-PRAC)'!AJ$14:BM$14, "CLO10", 'Database (LECTURE-RES-PRAC)'!AJ18:BM18) / 'Grade computation'!G$13, IF(C$16 = "FINAL", SUMIF('Database (LECTURE-RES-PRAC)'!BP$14:CS$14, "CLO10", 'Database (LECTURE-RES-PRAC)'!BP18:CS18) / 'Grade computation'!H$13,""))),""),"")</f>
        <v/>
      </c>
      <c r="BG21" s="232" t="str">
        <f t="shared" ref="BG21:BG50" si="34">IF(B21&lt;&gt;"",IF(BF21="","",IF(BF21&lt;0.5,1,IF(AND(BF21&gt;=0.5,BF21&lt;P$10),2,IF(BF21&gt;=P$10,3)))),"")</f>
        <v/>
      </c>
      <c r="BH21" s="25" t="str">
        <f>IF(B21 &lt;&gt; "",IF(AND('PRINTABLE (per grading)'!H$16="EXAM", 'PRINTABLE (per grading)'!B$13="Prelim"), IF(ISERROR(SUMIF('Exam (LECTURE ONLY)'!D$20:M$20, "CLO10", 'Exam (LECTURE ONLY)'!D23:M23) / 'Exam (LECTURE ONLY)'!AL$15), "", SUMIF('Exam (LECTURE ONLY)'!D$20:M$20, "CLO10", 'Exam (LECTURE ONLY)'!D23:M23) /'Exam (LECTURE ONLY)'!AL$15),
IF(AND('PRINTABLE (per grading)'!H$16="EXAM", 'PRINTABLE (per grading)'!B$13="Midterm"), IF(ISERROR(SUMIF('Exam (LECTURE ONLY)'!O$20:X$20, "CLO10", 'Exam (LECTURE ONLY)'!O23:X23) / 'Exam (LECTURE ONLY)'!AM$15), "", SUMIF('Exam (LECTURE ONLY)'!O$20:X$20, "CLO10", 'Exam (LECTURE ONLY)'!O23:X23) / 'Exam (LECTURE ONLY)'!AM$15),
IF(AND('PRINTABLE (per grading)'!H$16="EXAM", 'PRINTABLE (per grading)'!B$13="Final"), IF(ISERROR(SUMIF('Exam (LECTURE ONLY)'!Z$20:AI$20, "CLO10", 'Exam (LECTURE ONLY)'!Z23:AI23) / 'Exam (LECTURE ONLY)'!AN$15), "", SUMIF('Exam (LECTURE ONLY)'!Z$20:AI$20, "CLO10", 'Exam (LECTURE ONLY)'!Z23:AI23) / 'Exam (LECTURE ONLY)'!AN$15),
IF(AND('PRINTABLE (per grading)'!H$16="OUTPUT", 'PRINTABLE (per grading)'!B$13="Prelim"), IF(ISERROR(SUMIF(OUTPUT!C$20:M$20, "CLO10", OUTPUT!C23:M23) / OUTPUT!AL$15), "", SUMIF(OUTPUT!C$20:M$20, "CLO10", OUTPUT!C23:M23) / OUTPUT!AL$15),
IF(AND('PRINTABLE (per grading)'!H$16="OUTPUT", 'PRINTABLE (per grading)'!B$13="Midterm"), IF(ISERROR(SUMIF(OUTPUT!O$20:Y$20, "CLO10", OUTPUT!O23:Y23) / OUTPUT!AM$15), "", SUMIF(OUTPUT!O$20:Y$20, "CLO10", OUTPUT!O23:Y23) / OUTPUT!AM$15),
IF(AND('PRINTABLE (per grading)'!H$16="OUTPUT", 'PRINTABLE (per grading)'!B$13="Final"), IF(ISERROR(SUMIF(OUTPUT!AA$20:AI$20, "CLO10", OUTPUT!AA23:AI23) / OUTPUT!AN$15), "", SUMIF(OUTPUT!AA$20:AI$20, "CLO10", OUTPUT!AA23:AI23) / OUTPUT!AN$15),
"")))))),"")</f>
        <v/>
      </c>
      <c r="BI21" s="232" t="str">
        <f t="shared" ref="BI21:BI50" si="35">IF(B21&lt;&gt;"",IF(BH21="","",IF(BH21&lt;0.5,1,IF(AND(BH21&gt;=0.5,BH21&lt;P$10),2,IF(BH21&gt;=P$10,3)))),"")</f>
        <v/>
      </c>
      <c r="BJ21" s="233" t="str">
        <f t="shared" ref="BJ21:BJ50" si="36">IF(B21 &lt;&gt; "",IFERROR(IF(AVERAGE(BF21,BH21)&gt;=P$10,"Y","N"),""),"")</f>
        <v/>
      </c>
      <c r="BK21" s="2"/>
    </row>
    <row r="22" spans="1:63" ht="19.5" customHeight="1">
      <c r="A22" s="212" t="str">
        <f>IF(ISBLANK('Database (LECTURE-RES-PRAC)'!A19),"",'Database (LECTURE-RES-PRAC)'!A19)</f>
        <v/>
      </c>
      <c r="B22" s="213" t="str">
        <f>IF(ISBLANK('Database (LECTURE-RES-PRAC)'!B19),"",'Database (LECTURE-RES-PRAC)'!B19)</f>
        <v>ccc</v>
      </c>
      <c r="C22" s="134">
        <f>IF(B22&lt;&gt;"",IF(C$16="PRELIM",'Grade computation'!C22, IF(C$16="MIDTERM",'Grade computation'!K22, IF(C$16="FINAL",'Grade computation'!S22,""))),"")</f>
        <v>76</v>
      </c>
      <c r="D22" s="135">
        <f t="shared" si="1"/>
        <v>38.800000000000004</v>
      </c>
      <c r="E22" s="134">
        <f>IF(B22&lt;&gt;"", IF(C$16="PRELIM",'Grade computation'!E22, IF(C$16="MIDTERM",'Grade computation'!M22, IF(C$16="FINAL",'Grade computation'!U22,""))),"")</f>
        <v>119</v>
      </c>
      <c r="F22" s="136">
        <f t="shared" si="2"/>
        <v>17.52</v>
      </c>
      <c r="G22" s="137">
        <f t="shared" si="3"/>
        <v>56.320000000000007</v>
      </c>
      <c r="H22" s="207">
        <f>IF(B22&lt;&gt;"",IF(C$16="PRELIM", 'Grade computation'!H22, IF(C$16="MIDTERM", 'Grade computation'!P22, IF(C$16="FINAL",'Grade computation'!X22, ""))),"")</f>
        <v>89</v>
      </c>
      <c r="I22" s="137">
        <f t="shared" si="4"/>
        <v>37.360000000000007</v>
      </c>
      <c r="J22" s="139">
        <f t="shared" si="5"/>
        <v>93.68</v>
      </c>
      <c r="K22" s="377" t="str">
        <f t="shared" si="6"/>
        <v>PASSED</v>
      </c>
      <c r="L22" s="434"/>
      <c r="M22" s="25" t="str">
        <f>IF(B22 &lt;&gt; "", IFERROR(IF(C$16 = "PRELIM", SUMIF('Database (LECTURE-RES-PRAC)'!D$14:AG$14, "CLO1", 'Database (LECTURE-RES-PRAC)'!D19:AG19) / 'Grade computation'!F$4, IF(C$16 = "MIDTERM", SUMIF('Database (LECTURE-RES-PRAC)'!AJ$14:BM$14, "CLO1", 'Database (LECTURE-RES-PRAC)'!AJ19:BM19) / 'Grade computation'!G$4, IF(C$16 = "FINAL", SUMIF('Database (LECTURE-RES-PRAC)'!BP$14:CS$14, "CLO1", 'Database (LECTURE-RES-PRAC)'!BP19:CS19) / 'Grade computation'!H$4,""))),""),"")</f>
        <v/>
      </c>
      <c r="N22" s="232" t="str">
        <f t="shared" si="7"/>
        <v/>
      </c>
      <c r="O22" s="25">
        <f>IF(B22 &lt;&gt; "",IF(AND('PRINTABLE (per grading)'!H$16="EXAM", 'PRINTABLE (per grading)'!B$13="Prelim"), IF(ISERROR(SUMIF('Exam (LECTURE ONLY)'!D$20:M$20, "CLO1", 'Exam (LECTURE ONLY)'!D24:M24) / 'Exam (LECTURE ONLY)'!AL$6), "", SUMIF('Exam (LECTURE ONLY)'!D$20:M$20, "CLO1", 'Exam (LECTURE ONLY)'!D24:M24) /'Exam (LECTURE ONLY)'!AL$6),
IF(AND('PRINTABLE (per grading)'!H$16="EXAM", 'PRINTABLE (per grading)'!B$13="Midterm"), IF(ISERROR(SUMIF('Exam (LECTURE ONLY)'!O$20:X$20, "CLO1", 'Exam (LECTURE ONLY)'!O24:X24) / 'Exam (LECTURE ONLY)'!AM$6), "", SUMIF('Exam (LECTURE ONLY)'!O$20:X$20, "CLO1", 'Exam (LECTURE ONLY)'!O24:X24) / 'Exam (LECTURE ONLY)'!AM$6),
IF(AND('PRINTABLE (per grading)'!H$16="EXAM", 'PRINTABLE (per grading)'!B$13="Final"), IF(ISERROR(SUMIF('Exam (LECTURE ONLY)'!Z$20:AI$20, "CLO1", 'Exam (LECTURE ONLY)'!Z24:AI24) / 'Exam (LECTURE ONLY)'!AN$6), "", SUMIF('Exam (LECTURE ONLY)'!Z$20:AI$20, "CLO1", 'Exam (LECTURE ONLY)'!Z24:AI24) / 'Exam (LECTURE ONLY)'!AN$6),
IF(AND('PRINTABLE (per grading)'!H$16="OUTPUT", 'PRINTABLE (per grading)'!B$13="Prelim"), IF(ISERROR(SUMIF(OUTPUT!C$20:M$20, "CLO1", OUTPUT!C24:M24) / OUTPUT!AL$6), "", SUMIF(OUTPUT!C$20:M$20, "CLO1", OUTPUT!C24:M24) / OUTPUT!AL$6),
IF(AND('PRINTABLE (per grading)'!H$16="OUTPUT", 'PRINTABLE (per grading)'!B$13="Midterm"), IF(ISERROR(SUMIF(OUTPUT!O$20:Y$20, "CLO1", OUTPUT!O24:Y24) / OUTPUT!AM$6), "", SUMIF(OUTPUT!O$20:Y$20, "CLO1", OUTPUT!O24:Y24) / OUTPUT!AM$6),
IF(AND('PRINTABLE (per grading)'!H$16="OUTPUT", 'PRINTABLE (per grading)'!B$13="Final"), IF(ISERROR(SUMIF(OUTPUT!AA$20:AI$20, "CLO1", OUTPUT!AA24:AI24) / OUTPUT!AN$6), "", SUMIF(OUTPUT!AA$20:AI$20, "CLO1", OUTPUT!AA24:AI24) / OUTPUT!AN$6),
"")))))),"")</f>
        <v>0.8</v>
      </c>
      <c r="P22" s="232">
        <f t="shared" si="8"/>
        <v>3</v>
      </c>
      <c r="Q22" s="233" t="str">
        <f t="shared" si="9"/>
        <v>Y</v>
      </c>
      <c r="R22" s="25" t="str">
        <f>IF(B22 &lt;&gt; "", IFERROR(IF(C$16 = "PRELIM", SUMIF('Database (LECTURE-RES-PRAC)'!D$14:AG$14, "CLO2", 'Database (LECTURE-RES-PRAC)'!D19:AG19) / 'Grade computation'!F$5, IF(C$16 = "MIDTERM", SUMIF('Database (LECTURE-RES-PRAC)'!AJ$14:BM$14, "CLO2", 'Database (LECTURE-RES-PRAC)'!AJ19:BM19) / 'Grade computation'!G$5, IF(C$16 = "FINAL", SUMIF('Database (LECTURE-RES-PRAC)'!BP$14:CS$14, "CLO2", 'Database (LECTURE-RES-PRAC)'!BP19:CS19) / 'Grade computation'!H$5,""))),""),"")</f>
        <v/>
      </c>
      <c r="S22" s="232" t="str">
        <f t="shared" si="10"/>
        <v/>
      </c>
      <c r="T22" s="25">
        <f>IF(B22 &lt;&gt; "",IF(AND('PRINTABLE (per grading)'!H$16="EXAM", 'PRINTABLE (per grading)'!B$13="Prelim"), IF(ISERROR(SUMIF('Exam (LECTURE ONLY)'!D$20:M$20, "CLO2", 'Exam (LECTURE ONLY)'!D24:M24) / 'Exam (LECTURE ONLY)'!AL$7), "", SUMIF('Exam (LECTURE ONLY)'!D$20:M$20, "CLO2", 'Exam (LECTURE ONLY)'!D24:M24) /'Exam (LECTURE ONLY)'!AL$7),
IF(AND('PRINTABLE (per grading)'!H$16="EXAM", 'PRINTABLE (per grading)'!B$13="Midterm"), IF(ISERROR(SUMIF('Exam (LECTURE ONLY)'!O$20:X$20, "CLO2", 'Exam (LECTURE ONLY)'!O24:X24) / 'Exam (LECTURE ONLY)'!AM$7), "", SUMIF('Exam (LECTURE ONLY)'!O$20:X$20, "CLO2", 'Exam (LECTURE ONLY)'!O24:X24) / 'Exam (LECTURE ONLY)'!AM$7),
IF(AND('PRINTABLE (per grading)'!H$16="EXAM", 'PRINTABLE (per grading)'!B$13="Final"), IF(ISERROR(SUMIF('Exam (LECTURE ONLY)'!Z$20:AI$20, "CLO2", 'Exam (LECTURE ONLY)'!Z24:AI24) / 'Exam (LECTURE ONLY)'!AN$7), "", SUMIF('Exam (LECTURE ONLY)'!Z$20:AI$20, "CLO2", 'Exam (LECTURE ONLY)'!Z24:AI24) / 'Exam (LECTURE ONLY)'!AN$7),
IF(AND('PRINTABLE (per grading)'!H$16="OUTPUT", 'PRINTABLE (per grading)'!B$13="Prelim"), IF(ISERROR(SUMIF(OUTPUT!C$20:M$20, "CLO2", OUTPUT!C24:M24) / OUTPUT!AL$7), "", SUMIF(OUTPUT!C$20:M$20, "CLO2", OUTPUT!C24:M24) / OUTPUT!AL$7),
IF(AND('PRINTABLE (per grading)'!H$16="OUTPUT", 'PRINTABLE (per grading)'!B$13="Midterm"), IF(ISERROR(SUMIF(OUTPUT!O$20:Y$20, "CLO2", OUTPUT!O24:Y24) / OUTPUT!AM$7), "", SUMIF(OUTPUT!O$20:Y$20, "CLO2", OUTPUT!O24:Y24) / OUTPUT!AM$7),
IF(AND('PRINTABLE (per grading)'!H$16="OUTPUT", 'PRINTABLE (per grading)'!B$13="Final"), IF(ISERROR(SUMIF(OUTPUT!AA$20:AI$20, "CLO2", OUTPUT!AA24:AI24) / OUTPUT!AN$7), "", SUMIF(OUTPUT!AA$20:AI$20, "CLO2", OUTPUT!AA24:AI24) / OUTPUT!AN$7),
"")))))),"")</f>
        <v>0.97142857142857142</v>
      </c>
      <c r="U22" s="232">
        <f t="shared" si="11"/>
        <v>3</v>
      </c>
      <c r="V22" s="233" t="str">
        <f t="shared" si="12"/>
        <v>Y</v>
      </c>
      <c r="W22" s="25">
        <f>IF(B22 &lt;&gt; "", IFERROR(IF(C$16 = "PRELIM", SUMIF('Database (LECTURE-RES-PRAC)'!D$14:AG$14, "CLO3", 'Database (LECTURE-RES-PRAC)'!D19:AG19) / 'Grade computation'!F$6, IF(C$16 = "MIDTERM", SUMIF('Database (LECTURE-RES-PRAC)'!AJ$14:BM$14, "CLO3", 'Database (LECTURE-RES-PRAC)'!AJ19:BM19) / 'Grade computation'!G$6, IF(C$16 = "FINAL", SUMIF('Database (LECTURE-RES-PRAC)'!BP$14:CS$14, "CLO3", 'Database (LECTURE-RES-PRAC)'!BP19:CS19) / 'Grade computation'!H$6,""))),""),"")</f>
        <v>0.97419354838709682</v>
      </c>
      <c r="X22" s="232">
        <f t="shared" si="13"/>
        <v>3</v>
      </c>
      <c r="Y22" s="25">
        <f>IF(B22 &lt;&gt; "",IF(AND('PRINTABLE (per grading)'!H$16="EXAM", 'PRINTABLE (per grading)'!B$13="Prelim"), IF(ISERROR(SUMIF('Exam (LECTURE ONLY)'!D$20:M$20, "CLO3", 'Exam (LECTURE ONLY)'!D24:M24) / 'Exam (LECTURE ONLY)'!AL$8), "", SUMIF('Exam (LECTURE ONLY)'!D$20:M$20, "CLO3", 'Exam (LECTURE ONLY)'!D24:M24) /'Exam (LECTURE ONLY)'!AL$8),
IF(AND('PRINTABLE (per grading)'!H$16="EXAM", 'PRINTABLE (per grading)'!B$13="Midterm"), IF(ISERROR(SUMIF('Exam (LECTURE ONLY)'!O$20:X$20, "CLO3", 'Exam (LECTURE ONLY)'!O24:X24) / 'Exam (LECTURE ONLY)'!AM$8), "", SUMIF('Exam (LECTURE ONLY)'!O$20:X$20, "CLO3", 'Exam (LECTURE ONLY)'!O24:X24) / 'Exam (LECTURE ONLY)'!AM$8),
IF(AND('PRINTABLE (per grading)'!H$16="EXAM", 'PRINTABLE (per grading)'!B$13="Final"), IF(ISERROR(SUMIF('Exam (LECTURE ONLY)'!Z$20:AI$20, "CLO3", 'Exam (LECTURE ONLY)'!Z24:AI24) / 'Exam (LECTURE ONLY)'!AN$8), "", SUMIF('Exam (LECTURE ONLY)'!Z$20:AI$20, "CLO3", 'Exam (LECTURE ONLY)'!Z24:AI24) / 'Exam (LECTURE ONLY)'!AN$8),
IF(AND('PRINTABLE (per grading)'!H$16="OUTPUT", 'PRINTABLE (per grading)'!B$13="Prelim"), IF(ISERROR(SUMIF(OUTPUT!C$20:M$20, "CLO3", OUTPUT!C24:M24) / OUTPUT!AL$8), "", SUMIF(OUTPUT!C$20:M$20, "CLO3", OUTPUT!C24:M24) / OUTPUT!AL$8),
IF(AND('PRINTABLE (per grading)'!H$16="OUTPUT", 'PRINTABLE (per grading)'!B$13="Midterm"), IF(ISERROR(SUMIF(OUTPUT!O$20:Y$20, "CLO3", OUTPUT!O24:Y24) / OUTPUT!AM$8), "", SUMIF(OUTPUT!O$20:Y$20, "CLO3", OUTPUT!O24:Y24) / OUTPUT!AM$8),
IF(AND('PRINTABLE (per grading)'!H$16="OUTPUT", 'PRINTABLE (per grading)'!B$13="Final"), IF(ISERROR(SUMIF(OUTPUT!AA$20:AI$20, "CLO3", OUTPUT!AA24:AI24) / OUTPUT!AN$8), "", SUMIF(OUTPUT!AA$20:AI$20, "CLO3", OUTPUT!AA24:AI24) / OUTPUT!AN$8),
"" )))))),"")</f>
        <v>0.875</v>
      </c>
      <c r="Z22" s="232">
        <f t="shared" si="14"/>
        <v>3</v>
      </c>
      <c r="AA22" s="233" t="str">
        <f t="shared" si="15"/>
        <v>Y</v>
      </c>
      <c r="AB22" s="25">
        <f>IF(B22 &lt;&gt; "", IFERROR(IF(C$16 = "PRELIM", SUMIF('Database (LECTURE-RES-PRAC)'!D$14:AG$14, "CLO4", 'Database (LECTURE-RES-PRAC)'!D19:AG19) / 'Grade computation'!F$7, IF(C$16 = "MIDTERM", SUMIF('Database (LECTURE-RES-PRAC)'!AJ$14:BM$14, "CLO4", 'Database (LECTURE-RES-PRAC)'!AJ19:BM19) / 'Grade computation'!G$7, IF(C$16 = "FINAL", SUMIF('Database (LECTURE-RES-PRAC)'!BP$14:CS$14, "CLO4", 'Database (LECTURE-RES-PRAC)'!BP19:CS19) / 'Grade computation'!H$7,""))),""),"")</f>
        <v>0.57999999999999996</v>
      </c>
      <c r="AC22" s="232">
        <f t="shared" si="16"/>
        <v>2</v>
      </c>
      <c r="AD22" s="25" t="str">
        <f>IF(B22 &lt;&gt; "",IF(AND('PRINTABLE (per grading)'!H$16="EXAM", 'PRINTABLE (per grading)'!B$13="Prelim"), IF(ISERROR(SUMIF('Exam (LECTURE ONLY)'!D$20:M$20, "CLO4", 'Exam (LECTURE ONLY)'!D24:M24) / 'Exam (LECTURE ONLY)'!AL$9), "", SUMIF('Exam (LECTURE ONLY)'!D$20:M$20, "CLO4", 'Exam (LECTURE ONLY)'!D24:M24) /'Exam (LECTURE ONLY)'!AL$9),
IF(AND('PRINTABLE (per grading)'!H$16="EXAM", 'PRINTABLE (per grading)'!B$13="Midterm"), IF(ISERROR(SUMIF('Exam (LECTURE ONLY)'!O$20:X$20, "CLO4", 'Exam (LECTURE ONLY)'!O24:X24) / 'Exam (LECTURE ONLY)'!AM$9), "", SUMIF('Exam (LECTURE ONLY)'!O$20:X$20, "CLO4", 'Exam (LECTURE ONLY)'!O24:X24) / 'Exam (LECTURE ONLY)'!AM$9),
IF(AND('PRINTABLE (per grading)'!H$16="EXAM", 'PRINTABLE (per grading)'!B$13="Final"), IF(ISERROR(SUMIF('Exam (LECTURE ONLY)'!Z$20:AI$20, "CLO4", 'Exam (LECTURE ONLY)'!Z24:AI24) / 'Exam (LECTURE ONLY)'!AN$9), "", SUMIF('Exam (LECTURE ONLY)'!Z$20:AI$20, "CLO4", 'Exam (LECTURE ONLY)'!Z24:AI24) / 'Exam (LECTURE ONLY)'!AN$9),
IF(AND('PRINTABLE (per grading)'!H$16="OUTPUT", 'PRINTABLE (per grading)'!B$13="Prelim"), IF(ISERROR(SUMIF(OUTPUT!C$20:M$20, "CLO4", OUTPUT!C24:M24) / OUTPUT!AL$9), "", SUMIF(OUTPUT!C$20:M$20, "CLO4", OUTPUT!C24:M24) / OUTPUT!AL$9),
IF(AND('PRINTABLE (per grading)'!H$16="OUTPUT", 'PRINTABLE (per grading)'!B$13="Midterm"), IF(ISERROR(SUMIF(OUTPUT!O$20:Y$20, "CLO4", OUTPUT!O24:Y24) / OUTPUT!AM$9), "", SUMIF(OUTPUT!O$20:Y$20, "CLO4", OUTPUT!O24:Y24) / OUTPUT!AM$9),
IF(AND('PRINTABLE (per grading)'!H$16="OUTPUT", 'PRINTABLE (per grading)'!B$13="Final"), IF(ISERROR(SUMIF(OUTPUT!AA$20:AI$20, "CLO4", OUTPUT!AA24:AI24) / OUTPUT!AN$9), "", SUMIF(OUTPUT!AA$20:AI$20, "CLO4", OUTPUT!AA24:AI24) / OUTPUT!AN$9),
"")))))),"")</f>
        <v/>
      </c>
      <c r="AE22" s="232" t="str">
        <f t="shared" si="17"/>
        <v/>
      </c>
      <c r="AF22" s="233" t="str">
        <f t="shared" si="18"/>
        <v>N</v>
      </c>
      <c r="AG22" s="25">
        <f>IF(B22 &lt;&gt; "", IFERROR(IF(C$16 = "PRELIM", SUMIF('Database (LECTURE-RES-PRAC)'!D$14:AG$14, "CLO5", 'Database (LECTURE-RES-PRAC)'!D19:AG19) / 'Grade computation'!F$8, IF(C$16 = "MIDTERM", SUMIF('Database (LECTURE-RES-PRAC)'!AJ$14:BM$14, "CLO5", 'Database (LECTURE-RES-PRAC)'!AJ19:BM19) / 'Grade computation'!G$8, IF(C$16 = "FINAL", SUMIF('Database (LECTURE-RES-PRAC)'!BP$14:CS$14, "CLO5", 'Database (LECTURE-RES-PRAC)'!BP19:CS19) / 'Grade computation'!H$8,""))),""),"")</f>
        <v>0.6</v>
      </c>
      <c r="AH22" s="232">
        <f t="shared" si="19"/>
        <v>3</v>
      </c>
      <c r="AI22" s="25" t="str">
        <f>IF(B22 &lt;&gt; "",IF(AND('PRINTABLE (per grading)'!H$16="EXAM", 'PRINTABLE (per grading)'!B$13="Prelim"), IF(ISERROR(SUMIF('Exam (LECTURE ONLY)'!D$20:M$20, "CLO5", 'Exam (LECTURE ONLY)'!D24:M24) / 'Exam (LECTURE ONLY)'!AL$10), "", SUMIF('Exam (LECTURE ONLY)'!D$20:M$20, "CLO5", 'Exam (LECTURE ONLY)'!D24:M24) /'Exam (LECTURE ONLY)'!AL$10),
IF(AND('PRINTABLE (per grading)'!H$16="EXAM", 'PRINTABLE (per grading)'!B$13="Midterm"), IF(ISERROR(SUMIF('Exam (LECTURE ONLY)'!O$20:X$20, "CLO5", 'Exam (LECTURE ONLY)'!O24:X24) / 'Exam (LECTURE ONLY)'!AM$10), "", SUMIF('Exam (LECTURE ONLY)'!O$20:X$20, "CLO5", 'Exam (LECTURE ONLY)'!O24:X24) / 'Exam (LECTURE ONLY)'!AM$10),
IF(AND('PRINTABLE (per grading)'!H$16="EXAM", 'PRINTABLE (per grading)'!B$13="Final"), IF(ISERROR(SUMIF('Exam (LECTURE ONLY)'!Z$20:AI$20, "CLO5", 'Exam (LECTURE ONLY)'!Z24:AI24) / 'Exam (LECTURE ONLY)'!AN$10), "", SUMIF('Exam (LECTURE ONLY)'!Z$20:AI$20, "CLO5", 'Exam (LECTURE ONLY)'!Z24:AI24) / 'Exam (LECTURE ONLY)'!AN$10),
IF(AND('PRINTABLE (per grading)'!H$16="OUTPUT", 'PRINTABLE (per grading)'!B$13="Prelim"), IF(ISERROR(SUMIF(OUTPUT!C$20:M$20, "CLO5", OUTPUT!C24:M24) / OUTPUT!AL$10), "", SUMIF(OUTPUT!C$20:M$20, "CLO5", OUTPUT!C24:M24) / OUTPUT!AL$10),
IF(AND('PRINTABLE (per grading)'!H$16="OUTPUT", 'PRINTABLE (per grading)'!B$13="Midterm"), IF(ISERROR(SUMIF(OUTPUT!O$20:Y$20, "CLO5", OUTPUT!O24:Y24) / OUTPUT!AM$10), "", SUMIF(OUTPUT!O$20:Y$20, "CLO5", OUTPUT!O24:Y24) / OUTPUT!AM$10),
IF(AND('PRINTABLE (per grading)'!H$16="OUTPUT", 'PRINTABLE (per grading)'!B$13="Final"), IF(ISERROR(SUMIF(OUTPUT!AA$20:AI$20, "CLO5", OUTPUT!AA24:AI24) / OUTPUT!AN$10), "", SUMIF(OUTPUT!AA$20:AI$20, "CLO5", OUTPUT!AA24:AI24) / OUTPUT!AN$10),
"")))))),"")</f>
        <v/>
      </c>
      <c r="AJ22" s="232" t="str">
        <f t="shared" si="20"/>
        <v/>
      </c>
      <c r="AK22" s="233" t="str">
        <f t="shared" si="21"/>
        <v>Y</v>
      </c>
      <c r="AL22" s="25" t="str">
        <f>IF(B22 &lt;&gt; "", IFERROR(IF(C$16 = "PRELIM", SUMIF('Database (LECTURE-RES-PRAC)'!D$14:AG$14, "CLO6", 'Database (LECTURE-RES-PRAC)'!D19:AG19) / 'Grade computation'!F$9, IF(C$16 = "MIDTERM", SUMIF('Database (LECTURE-RES-PRAC)'!AJ$14:BM$14, "CLO6", 'Database (LECTURE-RES-PRAC)'!AJ19:BM19) / 'Grade computation'!G$9, IF(C$16 = "FINAL", SUMIF('Database (LECTURE-RES-PRAC)'!BP$14:CS$14, "CLO6", 'Database (LECTURE-RES-PRAC)'!BP19:CS19) / 'Grade computation'!H$9,""))),""),"")</f>
        <v/>
      </c>
      <c r="AM22" s="232" t="str">
        <f t="shared" si="22"/>
        <v/>
      </c>
      <c r="AN22" s="25" t="str">
        <f>IF(B22 &lt;&gt; "",IF(AND('PRINTABLE (per grading)'!H$16="EXAM", 'PRINTABLE (per grading)'!B$13="Prelim"), IF(ISERROR(SUMIF('Exam (LECTURE ONLY)'!D$20:M$20, "CLO6", 'Exam (LECTURE ONLY)'!D24:M24) / 'Exam (LECTURE ONLY)'!AL$11), "", SUMIF('Exam (LECTURE ONLY)'!D$20:M$20, "CLO6", 'Exam (LECTURE ONLY)'!D24:M24) /'Exam (LECTURE ONLY)'!AL$11),
IF(AND('PRINTABLE (per grading)'!H$16="EXAM", 'PRINTABLE (per grading)'!B$13="Midterm"), IF(ISERROR(SUMIF('Exam (LECTURE ONLY)'!O$20:X$20, "CLO6", 'Exam (LECTURE ONLY)'!O24:X24) / 'Exam (LECTURE ONLY)'!AM$11), "", SUMIF('Exam (LECTURE ONLY)'!O$20:X$20, "CLO6", 'Exam (LECTURE ONLY)'!O24:X24) / 'Exam (LECTURE ONLY)'!AM$11),
IF(AND('PRINTABLE (per grading)'!H$16="EXAM", 'PRINTABLE (per grading)'!B$13="Final"), IF(ISERROR(SUMIF('Exam (LECTURE ONLY)'!Z$20:AI$20, "CLO6", 'Exam (LECTURE ONLY)'!Z24:AI24) / 'Exam (LECTURE ONLY)'!AN$11), "", SUMIF('Exam (LECTURE ONLY)'!Z$20:AI$20, "CLO6", 'Exam (LECTURE ONLY)'!Z24:AI24) / 'Exam (LECTURE ONLY)'!AN$11),
IF(AND('PRINTABLE (per grading)'!H$16="OUTPUT", 'PRINTABLE (per grading)'!B$13="Prelim"), IF(ISERROR(SUMIF(OUTPUT!C$20:M$20, "CLO6", OUTPUT!C24:M24) / OUTPUT!AL$11), "", SUMIF(OUTPUT!C$20:M$20, "CLO6", OUTPUT!C24:M24) / OUTPUT!AL$11),
IF(AND('PRINTABLE (per grading)'!H$16="OUTPUT", 'PRINTABLE (per grading)'!B$13="Midterm"), IF(ISERROR(SUMIF(OUTPUT!O$20:Y$20, "CLO6", OUTPUT!O24:Y24) / OUTPUT!AM$11), "", SUMIF(OUTPUT!O$20:Y$20, "CLO6", OUTPUT!O24:Y24) / OUTPUT!AM$11),
IF(AND('PRINTABLE (per grading)'!H$16="OUTPUT", 'PRINTABLE (per grading)'!B$13="Final"), IF(ISERROR(SUMIF(OUTPUT!AA$20:AI$20, "CLO6", OUTPUT!AA24:AI24) / OUTPUT!AN$11), "", SUMIF(OUTPUT!AA$20:AI$20, "CLO6", OUTPUT!AA24:AI24) / OUTPUT!AN$11),
"")))))),"")</f>
        <v/>
      </c>
      <c r="AO22" s="232" t="str">
        <f t="shared" si="23"/>
        <v/>
      </c>
      <c r="AP22" s="233" t="str">
        <f t="shared" si="24"/>
        <v/>
      </c>
      <c r="AQ22" s="25" t="str">
        <f>IF(B22 &lt;&gt; "", IFERROR(IF(C$16 = "PRELIM", SUMIF('Database (LECTURE-RES-PRAC)'!D$14:AG$14, "CLO7", 'Database (LECTURE-RES-PRAC)'!D19:AG19) / 'Grade computation'!F$10, IF(C$16 = "MIDTERM", SUMIF('Database (LECTURE-RES-PRAC)'!AJ$14:BM$14, "CLO7", 'Database (LECTURE-RES-PRAC)'!AJ19:BM19) / 'Grade computation'!G$10, IF(C$16 = "FINAL", SUMIF('Database (LECTURE-RES-PRAC)'!BP$14:CS$14, "CLO7", 'Database (LECTURE-RES-PRAC)'!BP19:CS19) / 'Grade computation'!H$10,""))),""),"")</f>
        <v/>
      </c>
      <c r="AR22" s="232" t="str">
        <f t="shared" si="25"/>
        <v/>
      </c>
      <c r="AS22" s="25" t="str">
        <f>IF(B22 &lt;&gt; "",IF(AND('PRINTABLE (per grading)'!H$16="EXAM", 'PRINTABLE (per grading)'!B$13="Prelim"), IF(ISERROR(SUMIF('Exam (LECTURE ONLY)'!D$20:M$20, "CLO7", 'Exam (LECTURE ONLY)'!D24:M24) / 'Exam (LECTURE ONLY)'!AL$12), "", SUMIF('Exam (LECTURE ONLY)'!D$20:M$20, "CLO7", 'Exam (LECTURE ONLY)'!D24:M24) /'Exam (LECTURE ONLY)'!AL$12),
IF(AND('PRINTABLE (per grading)'!H$16="EXAM", 'PRINTABLE (per grading)'!B$13="Midterm"), IF(ISERROR(SUMIF('Exam (LECTURE ONLY)'!O$20:X$20, "CLO7", 'Exam (LECTURE ONLY)'!O24:X24) / 'Exam (LECTURE ONLY)'!AM$12), "", SUMIF('Exam (LECTURE ONLY)'!O$20:X$20, "CLO7", 'Exam (LECTURE ONLY)'!O24:X24) / 'Exam (LECTURE ONLY)'!AM$12),
IF(AND('PRINTABLE (per grading)'!H$16="EXAM", 'PRINTABLE (per grading)'!B$13="Final"), IF(ISERROR(SUMIF('Exam (LECTURE ONLY)'!Z$20:AI$20, "CLO7", 'Exam (LECTURE ONLY)'!Z24:AI24) / 'Exam (LECTURE ONLY)'!AN$12), "", SUMIF('Exam (LECTURE ONLY)'!Z$20:AI$20, "CLO7", 'Exam (LECTURE ONLY)'!Z24:AI24) / 'Exam (LECTURE ONLY)'!AN$12),
IF(AND('PRINTABLE (per grading)'!H$16="OUTPUT", 'PRINTABLE (per grading)'!B$13="Prelim"), IF(ISERROR(SUMIF(OUTPUT!C$20:M$20, "CLO7", OUTPUT!C24:M24) / OUTPUT!AL$12), "", SUMIF(OUTPUT!C$20:M$20, "CLO7", OUTPUT!C24:M24) / OUTPUT!AL$12),
IF(AND('PRINTABLE (per grading)'!H$16="OUTPUT", 'PRINTABLE (per grading)'!B$13="Midterm"), IF(ISERROR(SUMIF(OUTPUT!O$20:Y$20, "CLO7", OUTPUT!O24:Y24) / OUTPUT!AM$12), "", SUMIF(OUTPUT!O$20:Y$20, "CLO7", OUTPUT!O24:Y24) / OUTPUT!AM$12),
IF(AND('PRINTABLE (per grading)'!H$16="OUTPUT", 'PRINTABLE (per grading)'!B$13="Final"), IF(ISERROR(SUMIF(OUTPUT!AA$20:AI$20, "CLO7", OUTPUT!AA24:AI24) / OUTPUT!AN$12), "", SUMIF(OUTPUT!AA$20:AI$20, "CLO7", OUTPUT!AA24:AI24) / OUTPUT!AN$12),
"")))))),"")</f>
        <v/>
      </c>
      <c r="AT22" s="232" t="str">
        <f t="shared" si="26"/>
        <v/>
      </c>
      <c r="AU22" s="233" t="str">
        <f t="shared" si="27"/>
        <v/>
      </c>
      <c r="AV22" s="25" t="str">
        <f>IF(B22 &lt;&gt; "", IFERROR(IF(C$16 = "PRELIM", SUMIF('Database (LECTURE-RES-PRAC)'!D$14:AG$14, "CLO8", 'Database (LECTURE-RES-PRAC)'!D19:AG19) / 'Grade computation'!F$11, IF(C$16 = "MIDTERM", SUMIF('Database (LECTURE-RES-PRAC)'!AJ$14:BM$14, "CLO8", 'Database (LECTURE-RES-PRAC)'!AJ19:BM19) / 'Grade computation'!G$11, IF(C$16 = "FINAL", SUMIF('Database (LECTURE-RES-PRAC)'!BP$14:CS$14, "CLO8", 'Database (LECTURE-RES-PRAC)'!BP19:CS19) / 'Grade computation'!H$11,""))),""),"")</f>
        <v/>
      </c>
      <c r="AW22" s="232" t="str">
        <f t="shared" si="28"/>
        <v/>
      </c>
      <c r="AX22" s="25" t="str">
        <f>IF(B22 &lt;&gt; "",IF(AND('PRINTABLE (per grading)'!H$16="EXAM", 'PRINTABLE (per grading)'!B$13="Prelim"), IF(ISERROR(SUMIF('Exam (LECTURE ONLY)'!D$20:M$20, "CLO8", 'Exam (LECTURE ONLY)'!D24:M24) / 'Exam (LECTURE ONLY)'!AL$13), "", SUMIF('Exam (LECTURE ONLY)'!D$20:M$20, "CLO8", 'Exam (LECTURE ONLY)'!D24:M24) /'Exam (LECTURE ONLY)'!AL$13),
IF(AND('PRINTABLE (per grading)'!H$16="EXAM", 'PRINTABLE (per grading)'!B$13="Midterm"), IF(ISERROR(SUMIF('Exam (LECTURE ONLY)'!O$20:X$20, "CLO8", 'Exam (LECTURE ONLY)'!O24:X24) / 'Exam (LECTURE ONLY)'!AM$13), "", SUMIF('Exam (LECTURE ONLY)'!O$20:X$20, "CLO8", 'Exam (LECTURE ONLY)'!O24:X24) / 'Exam (LECTURE ONLY)'!AM$13),
IF(AND('PRINTABLE (per grading)'!H$16="EXAM", 'PRINTABLE (per grading)'!B$13="Final"), IF(ISERROR(SUMIF('Exam (LECTURE ONLY)'!Z$20:AI$20, "CLO8", 'Exam (LECTURE ONLY)'!Z24:AI24) / 'Exam (LECTURE ONLY)'!AN$13), "", SUMIF('Exam (LECTURE ONLY)'!Z$20:AI$20, "CLO8", 'Exam (LECTURE ONLY)'!Z24:AI24) / 'Exam (LECTURE ONLY)'!AN$13),
IF(AND('PRINTABLE (per grading)'!H$16="OUTPUT", 'PRINTABLE (per grading)'!B$13="Prelim"), IF(ISERROR(SUMIF(OUTPUT!C$20:M$20, "CLO8", OUTPUT!C24:M24) / OUTPUT!AL$13), "", SUMIF(OUTPUT!C$20:M$20, "CLO8", OUTPUT!C24:M24) / OUTPUT!AL$13),
IF(AND('PRINTABLE (per grading)'!H$16="OUTPUT", 'PRINTABLE (per grading)'!B$13="Midterm"), IF(ISERROR(SUMIF(OUTPUT!O$20:Y$20, "CLO8", OUTPUT!O24:Y24) / OUTPUT!AM$13), "", SUMIF(OUTPUT!O$20:Y$20, "CLO8", OUTPUT!O24:Y24) / OUTPUT!AM$13),
IF(AND('PRINTABLE (per grading)'!H$16="OUTPUT", 'PRINTABLE (per grading)'!B$13="Final"), IF(ISERROR(SUMIF(OUTPUT!AA$20:AI$20, "CLO8", OUTPUT!AA24:AI24) / OUTPUT!AN$13), "", SUMIF(OUTPUT!AA$20:AI$20, "CLO8", OUTPUT!AA24:AI24) / OUTPUT!AN$13),
"")))))),"")</f>
        <v/>
      </c>
      <c r="AY22" s="232" t="str">
        <f t="shared" si="29"/>
        <v/>
      </c>
      <c r="AZ22" s="233" t="str">
        <f t="shared" si="30"/>
        <v/>
      </c>
      <c r="BA22" s="25" t="str">
        <f>IF(B22 &lt;&gt; "", IFERROR(IF(C$16 = "PRELIM", SUMIF('Database (LECTURE-RES-PRAC)'!D$14:AG$14, "CLO9", 'Database (LECTURE-RES-PRAC)'!D19:AG19) / 'Grade computation'!F$12, IF(C$16 = "MIDTERM", SUMIF('Database (LECTURE-RES-PRAC)'!AJ$14:BM$14, "CLO9", 'Database (LECTURE-RES-PRAC)'!AJ19:BM19) / 'Grade computation'!G$12, IF(C$16 = "FINAL", SUMIF('Database (LECTURE-RES-PRAC)'!BP$14:CS$14, "CLO9", 'Database (LECTURE-RES-PRAC)'!BP19:CS19) / 'Grade computation'!H$12,""))),""),"")</f>
        <v/>
      </c>
      <c r="BB22" s="232" t="str">
        <f t="shared" si="31"/>
        <v/>
      </c>
      <c r="BC22" s="25" t="str">
        <f>IF(B22 &lt;&gt; "",IF(AND('PRINTABLE (per grading)'!H$16="EXAM", 'PRINTABLE (per grading)'!B$13="Prelim"), IF(ISERROR(SUMIF('Exam (LECTURE ONLY)'!D$20:M$20, "CLO9", 'Exam (LECTURE ONLY)'!D24:M24) / 'Exam (LECTURE ONLY)'!AL$14), "", SUMIF('Exam (LECTURE ONLY)'!D$20:M$20, "CLO9", 'Exam (LECTURE ONLY)'!D24:M24) /'Exam (LECTURE ONLY)'!AL$14),
IF(AND('PRINTABLE (per grading)'!H$16="EXAM", 'PRINTABLE (per grading)'!B$13="Midterm"), IF(ISERROR(SUMIF('Exam (LECTURE ONLY)'!O$20:X$20, "CLO9", 'Exam (LECTURE ONLY)'!O24:X24) / 'Exam (LECTURE ONLY)'!AM$14), "", SUMIF('Exam (LECTURE ONLY)'!O$20:X$20, "CLO9", 'Exam (LECTURE ONLY)'!O24:X24) / 'Exam (LECTURE ONLY)'!AM$14),
IF(AND('PRINTABLE (per grading)'!H$16="EXAM", 'PRINTABLE (per grading)'!B$13="Final"), IF(ISERROR(SUMIF('Exam (LECTURE ONLY)'!Z$20:AI$20, "CLO9", 'Exam (LECTURE ONLY)'!Z24:AI24) / 'Exam (LECTURE ONLY)'!AN$14), "", SUMIF('Exam (LECTURE ONLY)'!Z$20:AI$20, "CLO9", 'Exam (LECTURE ONLY)'!Z24:AI24) / 'Exam (LECTURE ONLY)'!AN$14),
IF(AND('PRINTABLE (per grading)'!H$16="OUTPUT", 'PRINTABLE (per grading)'!B$13="Prelim"), IF(ISERROR(SUMIF(OUTPUT!C$20:M$20, "CLO9", OUTPUT!C24:M24) / OUTPUT!AL$14), "", SUMIF(OUTPUT!C$20:M$20, "CLO9", OUTPUT!C24:M24) / OUTPUT!AL$14),
IF(AND('PRINTABLE (per grading)'!H$16="OUTPUT", 'PRINTABLE (per grading)'!B$13="Midterm"), IF(ISERROR(SUMIF(OUTPUT!O$20:Y$20, "CLO9", OUTPUT!O24:Y24) / OUTPUT!AM$14), "", SUMIF(OUTPUT!O$20:Y$20, "CLO9", OUTPUT!O24:Y24) / OUTPUT!AM$14),
IF(AND('PRINTABLE (per grading)'!H$16="OUTPUT", 'PRINTABLE (per grading)'!B$13="Final"), IF(ISERROR(SUMIF(OUTPUT!AA$20:AI$20, "CLO9", OUTPUT!AA24:AI24) / OUTPUT!AN$14), "", SUMIF(OUTPUT!AA$20:AI$20, "CLO9", OUTPUT!AA24:AI24) / OUTPUT!AN$14),
"")))))),"")</f>
        <v/>
      </c>
      <c r="BD22" s="232" t="str">
        <f t="shared" si="32"/>
        <v/>
      </c>
      <c r="BE22" s="233" t="str">
        <f t="shared" si="33"/>
        <v/>
      </c>
      <c r="BF22" s="25" t="str">
        <f>IF(B22 &lt;&gt; "", IFERROR(IF(C$16 = "PRELIM", SUMIF('Database (LECTURE-RES-PRAC)'!D$14:AG$14, "CLO10", 'Database (LECTURE-RES-PRAC)'!D19:AG19) / 'Grade computation'!F$13, IF(C$16 = "MIDTERM", SUMIF('Database (LECTURE-RES-PRAC)'!AJ$14:BM$14, "CLO10", 'Database (LECTURE-RES-PRAC)'!AJ19:BM19) / 'Grade computation'!G$13, IF(C$16 = "FINAL", SUMIF('Database (LECTURE-RES-PRAC)'!BP$14:CS$14, "CLO10", 'Database (LECTURE-RES-PRAC)'!BP19:CS19) / 'Grade computation'!H$13,""))),""),"")</f>
        <v/>
      </c>
      <c r="BG22" s="232" t="str">
        <f t="shared" si="34"/>
        <v/>
      </c>
      <c r="BH22" s="25" t="str">
        <f>IF(B22 &lt;&gt; "",IF(AND('PRINTABLE (per grading)'!H$16="EXAM", 'PRINTABLE (per grading)'!B$13="Prelim"), IF(ISERROR(SUMIF('Exam (LECTURE ONLY)'!D$20:M$20, "CLO10", 'Exam (LECTURE ONLY)'!D24:M24) / 'Exam (LECTURE ONLY)'!AL$15), "", SUMIF('Exam (LECTURE ONLY)'!D$20:M$20, "CLO10", 'Exam (LECTURE ONLY)'!D24:M24) /'Exam (LECTURE ONLY)'!AL$15),
IF(AND('PRINTABLE (per grading)'!H$16="EXAM", 'PRINTABLE (per grading)'!B$13="Midterm"), IF(ISERROR(SUMIF('Exam (LECTURE ONLY)'!O$20:X$20, "CLO10", 'Exam (LECTURE ONLY)'!O24:X24) / 'Exam (LECTURE ONLY)'!AM$15), "", SUMIF('Exam (LECTURE ONLY)'!O$20:X$20, "CLO10", 'Exam (LECTURE ONLY)'!O24:X24) / 'Exam (LECTURE ONLY)'!AM$15),
IF(AND('PRINTABLE (per grading)'!H$16="EXAM", 'PRINTABLE (per grading)'!B$13="Final"), IF(ISERROR(SUMIF('Exam (LECTURE ONLY)'!Z$20:AI$20, "CLO10", 'Exam (LECTURE ONLY)'!Z24:AI24) / 'Exam (LECTURE ONLY)'!AN$15), "", SUMIF('Exam (LECTURE ONLY)'!Z$20:AI$20, "CLO10", 'Exam (LECTURE ONLY)'!Z24:AI24) / 'Exam (LECTURE ONLY)'!AN$15),
IF(AND('PRINTABLE (per grading)'!H$16="OUTPUT", 'PRINTABLE (per grading)'!B$13="Prelim"), IF(ISERROR(SUMIF(OUTPUT!C$20:M$20, "CLO10", OUTPUT!C24:M24) / OUTPUT!AL$15), "", SUMIF(OUTPUT!C$20:M$20, "CLO10", OUTPUT!C24:M24) / OUTPUT!AL$15),
IF(AND('PRINTABLE (per grading)'!H$16="OUTPUT", 'PRINTABLE (per grading)'!B$13="Midterm"), IF(ISERROR(SUMIF(OUTPUT!O$20:Y$20, "CLO10", OUTPUT!O24:Y24) / OUTPUT!AM$15), "", SUMIF(OUTPUT!O$20:Y$20, "CLO10", OUTPUT!O24:Y24) / OUTPUT!AM$15),
IF(AND('PRINTABLE (per grading)'!H$16="OUTPUT", 'PRINTABLE (per grading)'!B$13="Final"), IF(ISERROR(SUMIF(OUTPUT!AA$20:AI$20, "CLO10", OUTPUT!AA24:AI24) / OUTPUT!AN$15), "", SUMIF(OUTPUT!AA$20:AI$20, "CLO10", OUTPUT!AA24:AI24) / OUTPUT!AN$15),
"")))))),"")</f>
        <v/>
      </c>
      <c r="BI22" s="232" t="str">
        <f t="shared" si="35"/>
        <v/>
      </c>
      <c r="BJ22" s="233" t="str">
        <f t="shared" si="36"/>
        <v/>
      </c>
      <c r="BK22" s="2"/>
    </row>
    <row r="23" spans="1:63" ht="19.5" customHeight="1">
      <c r="A23" s="118" t="str">
        <f>IF(ISBLANK('Database (LECTURE-RES-PRAC)'!A20),"",'Database (LECTURE-RES-PRAC)'!A20)</f>
        <v/>
      </c>
      <c r="B23" s="119" t="str">
        <f>IF(ISBLANK('Database (LECTURE-RES-PRAC)'!B20),"",'Database (LECTURE-RES-PRAC)'!B20)</f>
        <v/>
      </c>
      <c r="C23" s="134" t="str">
        <f>IF(B23&lt;&gt;"",IF(C$16="PRELIM",'Grade computation'!C23, IF(C$16="MIDTERM",'Grade computation'!K23, IF(C$16="FINAL",'Grade computation'!S23,""))),"")</f>
        <v/>
      </c>
      <c r="D23" s="135" t="str">
        <f t="shared" si="1"/>
        <v/>
      </c>
      <c r="E23" s="134" t="str">
        <f>IF(B23&lt;&gt;"", IF(C$16="PRELIM",'Grade computation'!E23, IF(C$16="MIDTERM",'Grade computation'!M23, IF(C$16="FINAL",'Grade computation'!U23,""))),"")</f>
        <v/>
      </c>
      <c r="F23" s="136" t="str">
        <f t="shared" si="2"/>
        <v/>
      </c>
      <c r="G23" s="137" t="str">
        <f t="shared" si="3"/>
        <v/>
      </c>
      <c r="H23" s="207" t="str">
        <f>IF(B23&lt;&gt;"",IF(C$16="PRELIM", 'Grade computation'!H23, IF(C$16="MIDTERM", 'Grade computation'!P23, IF(C$16="FINAL",'Grade computation'!X23, ""))),"")</f>
        <v/>
      </c>
      <c r="I23" s="137" t="str">
        <f t="shared" si="4"/>
        <v/>
      </c>
      <c r="J23" s="139" t="str">
        <f t="shared" si="5"/>
        <v/>
      </c>
      <c r="K23" s="377" t="str">
        <f t="shared" si="6"/>
        <v/>
      </c>
      <c r="L23" s="434"/>
      <c r="M23" s="25" t="str">
        <f>IF(B23 &lt;&gt; "", IFERROR(IF(C$16 = "PRELIM", SUMIF('Database (LECTURE-RES-PRAC)'!D$14:AG$14, "CLO1", 'Database (LECTURE-RES-PRAC)'!D20:AG20) / 'Grade computation'!F$4, IF(C$16 = "MIDTERM", SUMIF('Database (LECTURE-RES-PRAC)'!AJ$14:BM$14, "CLO1", 'Database (LECTURE-RES-PRAC)'!AJ20:BM20) / 'Grade computation'!G$4, IF(C$16 = "FINAL", SUMIF('Database (LECTURE-RES-PRAC)'!BP$14:CS$14, "CLO1", 'Database (LECTURE-RES-PRAC)'!BP20:CS20) / 'Grade computation'!H$4,""))),""),"")</f>
        <v/>
      </c>
      <c r="N23" s="232" t="str">
        <f t="shared" si="7"/>
        <v/>
      </c>
      <c r="O23" s="25" t="str">
        <f>IF(B23 &lt;&gt; "",IF(AND('PRINTABLE (per grading)'!H$16="EXAM", 'PRINTABLE (per grading)'!B$13="Prelim"), IF(ISERROR(SUMIF('Exam (LECTURE ONLY)'!D$20:M$20, "CLO1", 'Exam (LECTURE ONLY)'!D25:M25) / 'Exam (LECTURE ONLY)'!AL$6), "", SUMIF('Exam (LECTURE ONLY)'!D$20:M$20, "CLO1", 'Exam (LECTURE ONLY)'!D25:M25) /'Exam (LECTURE ONLY)'!AL$6),
IF(AND('PRINTABLE (per grading)'!H$16="EXAM", 'PRINTABLE (per grading)'!B$13="Midterm"), IF(ISERROR(SUMIF('Exam (LECTURE ONLY)'!O$20:X$20, "CLO1", 'Exam (LECTURE ONLY)'!O25:X25) / 'Exam (LECTURE ONLY)'!AM$6), "", SUMIF('Exam (LECTURE ONLY)'!O$20:X$20, "CLO1", 'Exam (LECTURE ONLY)'!O25:X25) / 'Exam (LECTURE ONLY)'!AM$6),
IF(AND('PRINTABLE (per grading)'!H$16="EXAM", 'PRINTABLE (per grading)'!B$13="Final"), IF(ISERROR(SUMIF('Exam (LECTURE ONLY)'!Z$20:AI$20, "CLO1", 'Exam (LECTURE ONLY)'!Z25:AI25) / 'Exam (LECTURE ONLY)'!AN$6), "", SUMIF('Exam (LECTURE ONLY)'!Z$20:AI$20, "CLO1", 'Exam (LECTURE ONLY)'!Z25:AI25) / 'Exam (LECTURE ONLY)'!AN$6),
IF(AND('PRINTABLE (per grading)'!H$16="OUTPUT", 'PRINTABLE (per grading)'!B$13="Prelim"), IF(ISERROR(SUMIF(OUTPUT!C$20:M$20, "CLO1", OUTPUT!C25:M25) / OUTPUT!AL$6), "", SUMIF(OUTPUT!C$20:M$20, "CLO1", OUTPUT!C25:M25) / OUTPUT!AL$6),
IF(AND('PRINTABLE (per grading)'!H$16="OUTPUT", 'PRINTABLE (per grading)'!B$13="Midterm"), IF(ISERROR(SUMIF(OUTPUT!O$20:Y$20, "CLO1", OUTPUT!O25:Y25) / OUTPUT!AM$6), "", SUMIF(OUTPUT!O$20:Y$20, "CLO1", OUTPUT!O25:Y25) / OUTPUT!AM$6),
IF(AND('PRINTABLE (per grading)'!H$16="OUTPUT", 'PRINTABLE (per grading)'!B$13="Final"), IF(ISERROR(SUMIF(OUTPUT!AA$20:AI$20, "CLO1", OUTPUT!AA25:AI25) / OUTPUT!AN$6), "", SUMIF(OUTPUT!AA$20:AI$20, "CLO1", OUTPUT!AA25:AI25) / OUTPUT!AN$6),
"")))))),"")</f>
        <v/>
      </c>
      <c r="P23" s="232" t="str">
        <f t="shared" si="8"/>
        <v/>
      </c>
      <c r="Q23" s="233" t="str">
        <f t="shared" si="9"/>
        <v/>
      </c>
      <c r="R23" s="25" t="str">
        <f>IF(B23 &lt;&gt; "", IFERROR(IF(C$16 = "PRELIM", SUMIF('Database (LECTURE-RES-PRAC)'!D$14:AG$14, "CLO2", 'Database (LECTURE-RES-PRAC)'!D20:AG20) / 'Grade computation'!F$5, IF(C$16 = "MIDTERM", SUMIF('Database (LECTURE-RES-PRAC)'!AJ$14:BM$14, "CLO2", 'Database (LECTURE-RES-PRAC)'!AJ20:BM20) / 'Grade computation'!G$5, IF(C$16 = "FINAL", SUMIF('Database (LECTURE-RES-PRAC)'!BP$14:CS$14, "CLO2", 'Database (LECTURE-RES-PRAC)'!BP20:CS20) / 'Grade computation'!H$5,""))),""),"")</f>
        <v/>
      </c>
      <c r="S23" s="232" t="str">
        <f t="shared" si="10"/>
        <v/>
      </c>
      <c r="T23" s="25" t="str">
        <f>IF(B23 &lt;&gt; "",IF(AND('PRINTABLE (per grading)'!H$16="EXAM", 'PRINTABLE (per grading)'!B$13="Prelim"), IF(ISERROR(SUMIF('Exam (LECTURE ONLY)'!D$20:M$20, "CLO2", 'Exam (LECTURE ONLY)'!D25:M25) / 'Exam (LECTURE ONLY)'!AL$7), "", SUMIF('Exam (LECTURE ONLY)'!D$20:M$20, "CLO2", 'Exam (LECTURE ONLY)'!D25:M25) /'Exam (LECTURE ONLY)'!AL$7),
IF(AND('PRINTABLE (per grading)'!H$16="EXAM", 'PRINTABLE (per grading)'!B$13="Midterm"), IF(ISERROR(SUMIF('Exam (LECTURE ONLY)'!O$20:X$20, "CLO2", 'Exam (LECTURE ONLY)'!O25:X25) / 'Exam (LECTURE ONLY)'!AM$7), "", SUMIF('Exam (LECTURE ONLY)'!O$20:X$20, "CLO2", 'Exam (LECTURE ONLY)'!O25:X25) / 'Exam (LECTURE ONLY)'!AM$7),
IF(AND('PRINTABLE (per grading)'!H$16="EXAM", 'PRINTABLE (per grading)'!B$13="Final"), IF(ISERROR(SUMIF('Exam (LECTURE ONLY)'!Z$20:AI$20, "CLO2", 'Exam (LECTURE ONLY)'!Z25:AI25) / 'Exam (LECTURE ONLY)'!AN$7), "", SUMIF('Exam (LECTURE ONLY)'!Z$20:AI$20, "CLO2", 'Exam (LECTURE ONLY)'!Z25:AI25) / 'Exam (LECTURE ONLY)'!AN$7),
IF(AND('PRINTABLE (per grading)'!H$16="OUTPUT", 'PRINTABLE (per grading)'!B$13="Prelim"), IF(ISERROR(SUMIF(OUTPUT!C$20:M$20, "CLO2", OUTPUT!C25:M25) / OUTPUT!AL$7), "", SUMIF(OUTPUT!C$20:M$20, "CLO2", OUTPUT!C25:M25) / OUTPUT!AL$7),
IF(AND('PRINTABLE (per grading)'!H$16="OUTPUT", 'PRINTABLE (per grading)'!B$13="Midterm"), IF(ISERROR(SUMIF(OUTPUT!O$20:Y$20, "CLO2", OUTPUT!O25:Y25) / OUTPUT!AM$7), "", SUMIF(OUTPUT!O$20:Y$20, "CLO2", OUTPUT!O25:Y25) / OUTPUT!AM$7),
IF(AND('PRINTABLE (per grading)'!H$16="OUTPUT", 'PRINTABLE (per grading)'!B$13="Final"), IF(ISERROR(SUMIF(OUTPUT!AA$20:AI$20, "CLO2", OUTPUT!AA25:AI25) / OUTPUT!AN$7), "", SUMIF(OUTPUT!AA$20:AI$20, "CLO2", OUTPUT!AA25:AI25) / OUTPUT!AN$7),
"")))))),"")</f>
        <v/>
      </c>
      <c r="U23" s="232" t="str">
        <f t="shared" si="11"/>
        <v/>
      </c>
      <c r="V23" s="233" t="str">
        <f t="shared" si="12"/>
        <v/>
      </c>
      <c r="W23" s="25" t="str">
        <f>IF(B23 &lt;&gt; "", IFERROR(IF(C$16 = "PRELIM", SUMIF('Database (LECTURE-RES-PRAC)'!D$14:AG$14, "CLO3", 'Database (LECTURE-RES-PRAC)'!D20:AG20) / 'Grade computation'!F$6, IF(C$16 = "MIDTERM", SUMIF('Database (LECTURE-RES-PRAC)'!AJ$14:BM$14, "CLO3", 'Database (LECTURE-RES-PRAC)'!AJ20:BM20) / 'Grade computation'!G$6, IF(C$16 = "FINAL", SUMIF('Database (LECTURE-RES-PRAC)'!BP$14:CS$14, "CLO3", 'Database (LECTURE-RES-PRAC)'!BP20:CS20) / 'Grade computation'!H$6,""))),""),"")</f>
        <v/>
      </c>
      <c r="X23" s="232" t="str">
        <f t="shared" si="13"/>
        <v/>
      </c>
      <c r="Y23" s="25" t="str">
        <f>IF(B23 &lt;&gt; "",IF(AND('PRINTABLE (per grading)'!H$16="EXAM", 'PRINTABLE (per grading)'!B$13="Prelim"), IF(ISERROR(SUMIF('Exam (LECTURE ONLY)'!D$20:M$20, "CLO3", 'Exam (LECTURE ONLY)'!D25:M25) / 'Exam (LECTURE ONLY)'!AL$8), "", SUMIF('Exam (LECTURE ONLY)'!D$20:M$20, "CLO3", 'Exam (LECTURE ONLY)'!D25:M25) /'Exam (LECTURE ONLY)'!AL$8),
IF(AND('PRINTABLE (per grading)'!H$16="EXAM", 'PRINTABLE (per grading)'!B$13="Midterm"), IF(ISERROR(SUMIF('Exam (LECTURE ONLY)'!O$20:X$20, "CLO3", 'Exam (LECTURE ONLY)'!O25:X25) / 'Exam (LECTURE ONLY)'!AM$8), "", SUMIF('Exam (LECTURE ONLY)'!O$20:X$20, "CLO3", 'Exam (LECTURE ONLY)'!O25:X25) / 'Exam (LECTURE ONLY)'!AM$8),
IF(AND('PRINTABLE (per grading)'!H$16="EXAM", 'PRINTABLE (per grading)'!B$13="Final"), IF(ISERROR(SUMIF('Exam (LECTURE ONLY)'!Z$20:AI$20, "CLO3", 'Exam (LECTURE ONLY)'!Z25:AI25) / 'Exam (LECTURE ONLY)'!AN$8), "", SUMIF('Exam (LECTURE ONLY)'!Z$20:AI$20, "CLO3", 'Exam (LECTURE ONLY)'!Z25:AI25) / 'Exam (LECTURE ONLY)'!AN$8),
IF(AND('PRINTABLE (per grading)'!H$16="OUTPUT", 'PRINTABLE (per grading)'!B$13="Prelim"), IF(ISERROR(SUMIF(OUTPUT!C$20:M$20, "CLO3", OUTPUT!C25:M25) / OUTPUT!AL$8), "", SUMIF(OUTPUT!C$20:M$20, "CLO3", OUTPUT!C25:M25) / OUTPUT!AL$8),
IF(AND('PRINTABLE (per grading)'!H$16="OUTPUT", 'PRINTABLE (per grading)'!B$13="Midterm"), IF(ISERROR(SUMIF(OUTPUT!O$20:Y$20, "CLO3", OUTPUT!O25:Y25) / OUTPUT!AM$8), "", SUMIF(OUTPUT!O$20:Y$20, "CLO3", OUTPUT!O25:Y25) / OUTPUT!AM$8),
IF(AND('PRINTABLE (per grading)'!H$16="OUTPUT", 'PRINTABLE (per grading)'!B$13="Final"), IF(ISERROR(SUMIF(OUTPUT!AA$20:AI$20, "CLO3", OUTPUT!AA25:AI25) / OUTPUT!AN$8), "", SUMIF(OUTPUT!AA$20:AI$20, "CLO3", OUTPUT!AA25:AI25) / OUTPUT!AN$8),
"" )))))),"")</f>
        <v/>
      </c>
      <c r="Z23" s="232" t="str">
        <f t="shared" si="14"/>
        <v/>
      </c>
      <c r="AA23" s="233" t="str">
        <f t="shared" si="15"/>
        <v/>
      </c>
      <c r="AB23" s="25" t="str">
        <f>IF(B23 &lt;&gt; "", IFERROR(IF(C$16 = "PRELIM", SUMIF('Database (LECTURE-RES-PRAC)'!D$14:AG$14, "CLO4", 'Database (LECTURE-RES-PRAC)'!D20:AG20) / 'Grade computation'!F$7, IF(C$16 = "MIDTERM", SUMIF('Database (LECTURE-RES-PRAC)'!AJ$14:BM$14, "CLO4", 'Database (LECTURE-RES-PRAC)'!AJ20:BM20) / 'Grade computation'!G$7, IF(C$16 = "FINAL", SUMIF('Database (LECTURE-RES-PRAC)'!BP$14:CS$14, "CLO4", 'Database (LECTURE-RES-PRAC)'!BP20:CS20) / 'Grade computation'!H$7,""))),""),"")</f>
        <v/>
      </c>
      <c r="AC23" s="232" t="str">
        <f t="shared" si="16"/>
        <v/>
      </c>
      <c r="AD23" s="25" t="str">
        <f>IF(B23 &lt;&gt; "",IF(AND('PRINTABLE (per grading)'!H$16="EXAM", 'PRINTABLE (per grading)'!B$13="Prelim"), IF(ISERROR(SUMIF('Exam (LECTURE ONLY)'!D$20:M$20, "CLO4", 'Exam (LECTURE ONLY)'!D25:M25) / 'Exam (LECTURE ONLY)'!AL$9), "", SUMIF('Exam (LECTURE ONLY)'!D$20:M$20, "CLO4", 'Exam (LECTURE ONLY)'!D25:M25) /'Exam (LECTURE ONLY)'!AL$9),
IF(AND('PRINTABLE (per grading)'!H$16="EXAM", 'PRINTABLE (per grading)'!B$13="Midterm"), IF(ISERROR(SUMIF('Exam (LECTURE ONLY)'!O$20:X$20, "CLO4", 'Exam (LECTURE ONLY)'!O25:X25) / 'Exam (LECTURE ONLY)'!AM$9), "", SUMIF('Exam (LECTURE ONLY)'!O$20:X$20, "CLO4", 'Exam (LECTURE ONLY)'!O25:X25) / 'Exam (LECTURE ONLY)'!AM$9),
IF(AND('PRINTABLE (per grading)'!H$16="EXAM", 'PRINTABLE (per grading)'!B$13="Final"), IF(ISERROR(SUMIF('Exam (LECTURE ONLY)'!Z$20:AI$20, "CLO4", 'Exam (LECTURE ONLY)'!Z25:AI25) / 'Exam (LECTURE ONLY)'!AN$9), "", SUMIF('Exam (LECTURE ONLY)'!Z$20:AI$20, "CLO4", 'Exam (LECTURE ONLY)'!Z25:AI25) / 'Exam (LECTURE ONLY)'!AN$9),
IF(AND('PRINTABLE (per grading)'!H$16="OUTPUT", 'PRINTABLE (per grading)'!B$13="Prelim"), IF(ISERROR(SUMIF(OUTPUT!C$20:M$20, "CLO4", OUTPUT!C25:M25) / OUTPUT!AL$9), "", SUMIF(OUTPUT!C$20:M$20, "CLO4", OUTPUT!C25:M25) / OUTPUT!AL$9),
IF(AND('PRINTABLE (per grading)'!H$16="OUTPUT", 'PRINTABLE (per grading)'!B$13="Midterm"), IF(ISERROR(SUMIF(OUTPUT!O$20:Y$20, "CLO4", OUTPUT!O25:Y25) / OUTPUT!AM$9), "", SUMIF(OUTPUT!O$20:Y$20, "CLO4", OUTPUT!O25:Y25) / OUTPUT!AM$9),
IF(AND('PRINTABLE (per grading)'!H$16="OUTPUT", 'PRINTABLE (per grading)'!B$13="Final"), IF(ISERROR(SUMIF(OUTPUT!AA$20:AI$20, "CLO4", OUTPUT!AA25:AI25) / OUTPUT!AN$9), "", SUMIF(OUTPUT!AA$20:AI$20, "CLO4", OUTPUT!AA25:AI25) / OUTPUT!AN$9),
"")))))),"")</f>
        <v/>
      </c>
      <c r="AE23" s="232" t="str">
        <f t="shared" si="17"/>
        <v/>
      </c>
      <c r="AF23" s="233" t="str">
        <f t="shared" si="18"/>
        <v/>
      </c>
      <c r="AG23" s="25" t="str">
        <f>IF(B23 &lt;&gt; "", IFERROR(IF(C$16 = "PRELIM", SUMIF('Database (LECTURE-RES-PRAC)'!D$14:AG$14, "CLO5", 'Database (LECTURE-RES-PRAC)'!D20:AG20) / 'Grade computation'!F$8, IF(C$16 = "MIDTERM", SUMIF('Database (LECTURE-RES-PRAC)'!AJ$14:BM$14, "CLO5", 'Database (LECTURE-RES-PRAC)'!AJ20:BM20) / 'Grade computation'!G$8, IF(C$16 = "FINAL", SUMIF('Database (LECTURE-RES-PRAC)'!BP$14:CS$14, "CLO5", 'Database (LECTURE-RES-PRAC)'!BP20:CS20) / 'Grade computation'!H$8,""))),""),"")</f>
        <v/>
      </c>
      <c r="AH23" s="232" t="str">
        <f t="shared" si="19"/>
        <v/>
      </c>
      <c r="AI23" s="25" t="str">
        <f>IF(B23 &lt;&gt; "",IF(AND('PRINTABLE (per grading)'!H$16="EXAM", 'PRINTABLE (per grading)'!B$13="Prelim"), IF(ISERROR(SUMIF('Exam (LECTURE ONLY)'!D$20:M$20, "CLO5", 'Exam (LECTURE ONLY)'!D25:M25) / 'Exam (LECTURE ONLY)'!AL$10), "", SUMIF('Exam (LECTURE ONLY)'!D$20:M$20, "CLO5", 'Exam (LECTURE ONLY)'!D25:M25) /'Exam (LECTURE ONLY)'!AL$10),
IF(AND('PRINTABLE (per grading)'!H$16="EXAM", 'PRINTABLE (per grading)'!B$13="Midterm"), IF(ISERROR(SUMIF('Exam (LECTURE ONLY)'!O$20:X$20, "CLO5", 'Exam (LECTURE ONLY)'!O25:X25) / 'Exam (LECTURE ONLY)'!AM$10), "", SUMIF('Exam (LECTURE ONLY)'!O$20:X$20, "CLO5", 'Exam (LECTURE ONLY)'!O25:X25) / 'Exam (LECTURE ONLY)'!AM$10),
IF(AND('PRINTABLE (per grading)'!H$16="EXAM", 'PRINTABLE (per grading)'!B$13="Final"), IF(ISERROR(SUMIF('Exam (LECTURE ONLY)'!Z$20:AI$20, "CLO5", 'Exam (LECTURE ONLY)'!Z25:AI25) / 'Exam (LECTURE ONLY)'!AN$10), "", SUMIF('Exam (LECTURE ONLY)'!Z$20:AI$20, "CLO5", 'Exam (LECTURE ONLY)'!Z25:AI25) / 'Exam (LECTURE ONLY)'!AN$10),
IF(AND('PRINTABLE (per grading)'!H$16="OUTPUT", 'PRINTABLE (per grading)'!B$13="Prelim"), IF(ISERROR(SUMIF(OUTPUT!C$20:M$20, "CLO5", OUTPUT!C25:M25) / OUTPUT!AL$10), "", SUMIF(OUTPUT!C$20:M$20, "CLO5", OUTPUT!C25:M25) / OUTPUT!AL$10),
IF(AND('PRINTABLE (per grading)'!H$16="OUTPUT", 'PRINTABLE (per grading)'!B$13="Midterm"), IF(ISERROR(SUMIF(OUTPUT!O$20:Y$20, "CLO5", OUTPUT!O25:Y25) / OUTPUT!AM$10), "", SUMIF(OUTPUT!O$20:Y$20, "CLO5", OUTPUT!O25:Y25) / OUTPUT!AM$10),
IF(AND('PRINTABLE (per grading)'!H$16="OUTPUT", 'PRINTABLE (per grading)'!B$13="Final"), IF(ISERROR(SUMIF(OUTPUT!AA$20:AI$20, "CLO5", OUTPUT!AA25:AI25) / OUTPUT!AN$10), "", SUMIF(OUTPUT!AA$20:AI$20, "CLO5", OUTPUT!AA25:AI25) / OUTPUT!AN$10),
"")))))),"")</f>
        <v/>
      </c>
      <c r="AJ23" s="232" t="str">
        <f t="shared" si="20"/>
        <v/>
      </c>
      <c r="AK23" s="233" t="str">
        <f t="shared" si="21"/>
        <v/>
      </c>
      <c r="AL23" s="25" t="str">
        <f>IF(B23 &lt;&gt; "", IFERROR(IF(C$16 = "PRELIM", SUMIF('Database (LECTURE-RES-PRAC)'!D$14:AG$14, "CLO6", 'Database (LECTURE-RES-PRAC)'!D20:AG20) / 'Grade computation'!F$9, IF(C$16 = "MIDTERM", SUMIF('Database (LECTURE-RES-PRAC)'!AJ$14:BM$14, "CLO6", 'Database (LECTURE-RES-PRAC)'!AJ20:BM20) / 'Grade computation'!G$9, IF(C$16 = "FINAL", SUMIF('Database (LECTURE-RES-PRAC)'!BP$14:CS$14, "CLO6", 'Database (LECTURE-RES-PRAC)'!BP20:CS20) / 'Grade computation'!H$9,""))),""),"")</f>
        <v/>
      </c>
      <c r="AM23" s="232" t="str">
        <f t="shared" si="22"/>
        <v/>
      </c>
      <c r="AN23" s="25" t="str">
        <f>IF(B23 &lt;&gt; "",IF(AND('PRINTABLE (per grading)'!H$16="EXAM", 'PRINTABLE (per grading)'!B$13="Prelim"), IF(ISERROR(SUMIF('Exam (LECTURE ONLY)'!D$20:M$20, "CLO6", 'Exam (LECTURE ONLY)'!D25:M25) / 'Exam (LECTURE ONLY)'!AL$11), "", SUMIF('Exam (LECTURE ONLY)'!D$20:M$20, "CLO6", 'Exam (LECTURE ONLY)'!D25:M25) /'Exam (LECTURE ONLY)'!AL$11),
IF(AND('PRINTABLE (per grading)'!H$16="EXAM", 'PRINTABLE (per grading)'!B$13="Midterm"), IF(ISERROR(SUMIF('Exam (LECTURE ONLY)'!O$20:X$20, "CLO6", 'Exam (LECTURE ONLY)'!O25:X25) / 'Exam (LECTURE ONLY)'!AM$11), "", SUMIF('Exam (LECTURE ONLY)'!O$20:X$20, "CLO6", 'Exam (LECTURE ONLY)'!O25:X25) / 'Exam (LECTURE ONLY)'!AM$11),
IF(AND('PRINTABLE (per grading)'!H$16="EXAM", 'PRINTABLE (per grading)'!B$13="Final"), IF(ISERROR(SUMIF('Exam (LECTURE ONLY)'!Z$20:AI$20, "CLO6", 'Exam (LECTURE ONLY)'!Z25:AI25) / 'Exam (LECTURE ONLY)'!AN$11), "", SUMIF('Exam (LECTURE ONLY)'!Z$20:AI$20, "CLO6", 'Exam (LECTURE ONLY)'!Z25:AI25) / 'Exam (LECTURE ONLY)'!AN$11),
IF(AND('PRINTABLE (per grading)'!H$16="OUTPUT", 'PRINTABLE (per grading)'!B$13="Prelim"), IF(ISERROR(SUMIF(OUTPUT!C$20:M$20, "CLO6", OUTPUT!C25:M25) / OUTPUT!AL$11), "", SUMIF(OUTPUT!C$20:M$20, "CLO6", OUTPUT!C25:M25) / OUTPUT!AL$11),
IF(AND('PRINTABLE (per grading)'!H$16="OUTPUT", 'PRINTABLE (per grading)'!B$13="Midterm"), IF(ISERROR(SUMIF(OUTPUT!O$20:Y$20, "CLO6", OUTPUT!O25:Y25) / OUTPUT!AM$11), "", SUMIF(OUTPUT!O$20:Y$20, "CLO6", OUTPUT!O25:Y25) / OUTPUT!AM$11),
IF(AND('PRINTABLE (per grading)'!H$16="OUTPUT", 'PRINTABLE (per grading)'!B$13="Final"), IF(ISERROR(SUMIF(OUTPUT!AA$20:AI$20, "CLO6", OUTPUT!AA25:AI25) / OUTPUT!AN$11), "", SUMIF(OUTPUT!AA$20:AI$20, "CLO6", OUTPUT!AA25:AI25) / OUTPUT!AN$11),
"")))))),"")</f>
        <v/>
      </c>
      <c r="AO23" s="232" t="str">
        <f t="shared" si="23"/>
        <v/>
      </c>
      <c r="AP23" s="233" t="str">
        <f t="shared" si="24"/>
        <v/>
      </c>
      <c r="AQ23" s="25" t="str">
        <f>IF(B23 &lt;&gt; "", IFERROR(IF(C$16 = "PRELIM", SUMIF('Database (LECTURE-RES-PRAC)'!D$14:AG$14, "CLO7", 'Database (LECTURE-RES-PRAC)'!D20:AG20) / 'Grade computation'!F$10, IF(C$16 = "MIDTERM", SUMIF('Database (LECTURE-RES-PRAC)'!AJ$14:BM$14, "CLO7", 'Database (LECTURE-RES-PRAC)'!AJ20:BM20) / 'Grade computation'!G$10, IF(C$16 = "FINAL", SUMIF('Database (LECTURE-RES-PRAC)'!BP$14:CS$14, "CLO7", 'Database (LECTURE-RES-PRAC)'!BP20:CS20) / 'Grade computation'!H$10,""))),""),"")</f>
        <v/>
      </c>
      <c r="AR23" s="232" t="str">
        <f t="shared" si="25"/>
        <v/>
      </c>
      <c r="AS23" s="25" t="str">
        <f>IF(B23 &lt;&gt; "",IF(AND('PRINTABLE (per grading)'!H$16="EXAM", 'PRINTABLE (per grading)'!B$13="Prelim"), IF(ISERROR(SUMIF('Exam (LECTURE ONLY)'!D$20:M$20, "CLO7", 'Exam (LECTURE ONLY)'!D25:M25) / 'Exam (LECTURE ONLY)'!AL$12), "", SUMIF('Exam (LECTURE ONLY)'!D$20:M$20, "CLO7", 'Exam (LECTURE ONLY)'!D25:M25) /'Exam (LECTURE ONLY)'!AL$12),
IF(AND('PRINTABLE (per grading)'!H$16="EXAM", 'PRINTABLE (per grading)'!B$13="Midterm"), IF(ISERROR(SUMIF('Exam (LECTURE ONLY)'!O$20:X$20, "CLO7", 'Exam (LECTURE ONLY)'!O25:X25) / 'Exam (LECTURE ONLY)'!AM$12), "", SUMIF('Exam (LECTURE ONLY)'!O$20:X$20, "CLO7", 'Exam (LECTURE ONLY)'!O25:X25) / 'Exam (LECTURE ONLY)'!AM$12),
IF(AND('PRINTABLE (per grading)'!H$16="EXAM", 'PRINTABLE (per grading)'!B$13="Final"), IF(ISERROR(SUMIF('Exam (LECTURE ONLY)'!Z$20:AI$20, "CLO7", 'Exam (LECTURE ONLY)'!Z25:AI25) / 'Exam (LECTURE ONLY)'!AN$12), "", SUMIF('Exam (LECTURE ONLY)'!Z$20:AI$20, "CLO7", 'Exam (LECTURE ONLY)'!Z25:AI25) / 'Exam (LECTURE ONLY)'!AN$12),
IF(AND('PRINTABLE (per grading)'!H$16="OUTPUT", 'PRINTABLE (per grading)'!B$13="Prelim"), IF(ISERROR(SUMIF(OUTPUT!C$20:M$20, "CLO7", OUTPUT!C25:M25) / OUTPUT!AL$12), "", SUMIF(OUTPUT!C$20:M$20, "CLO7", OUTPUT!C25:M25) / OUTPUT!AL$12),
IF(AND('PRINTABLE (per grading)'!H$16="OUTPUT", 'PRINTABLE (per grading)'!B$13="Midterm"), IF(ISERROR(SUMIF(OUTPUT!O$20:Y$20, "CLO7", OUTPUT!O25:Y25) / OUTPUT!AM$12), "", SUMIF(OUTPUT!O$20:Y$20, "CLO7", OUTPUT!O25:Y25) / OUTPUT!AM$12),
IF(AND('PRINTABLE (per grading)'!H$16="OUTPUT", 'PRINTABLE (per grading)'!B$13="Final"), IF(ISERROR(SUMIF(OUTPUT!AA$20:AI$20, "CLO7", OUTPUT!AA25:AI25) / OUTPUT!AN$12), "", SUMIF(OUTPUT!AA$20:AI$20, "CLO7", OUTPUT!AA25:AI25) / OUTPUT!AN$12),
"")))))),"")</f>
        <v/>
      </c>
      <c r="AT23" s="232" t="str">
        <f t="shared" si="26"/>
        <v/>
      </c>
      <c r="AU23" s="233" t="str">
        <f t="shared" si="27"/>
        <v/>
      </c>
      <c r="AV23" s="25" t="str">
        <f>IF(B23 &lt;&gt; "", IFERROR(IF(C$16 = "PRELIM", SUMIF('Database (LECTURE-RES-PRAC)'!D$14:AG$14, "CLO8", 'Database (LECTURE-RES-PRAC)'!D20:AG20) / 'Grade computation'!F$11, IF(C$16 = "MIDTERM", SUMIF('Database (LECTURE-RES-PRAC)'!AJ$14:BM$14, "CLO8", 'Database (LECTURE-RES-PRAC)'!AJ20:BM20) / 'Grade computation'!G$11, IF(C$16 = "FINAL", SUMIF('Database (LECTURE-RES-PRAC)'!BP$14:CS$14, "CLO8", 'Database (LECTURE-RES-PRAC)'!BP20:CS20) / 'Grade computation'!H$11,""))),""),"")</f>
        <v/>
      </c>
      <c r="AW23" s="232" t="str">
        <f t="shared" si="28"/>
        <v/>
      </c>
      <c r="AX23" s="25" t="str">
        <f>IF(B23 &lt;&gt; "",IF(AND('PRINTABLE (per grading)'!H$16="EXAM", 'PRINTABLE (per grading)'!B$13="Prelim"), IF(ISERROR(SUMIF('Exam (LECTURE ONLY)'!D$20:M$20, "CLO8", 'Exam (LECTURE ONLY)'!D25:M25) / 'Exam (LECTURE ONLY)'!AL$13), "", SUMIF('Exam (LECTURE ONLY)'!D$20:M$20, "CLO8", 'Exam (LECTURE ONLY)'!D25:M25) /'Exam (LECTURE ONLY)'!AL$13),
IF(AND('PRINTABLE (per grading)'!H$16="EXAM", 'PRINTABLE (per grading)'!B$13="Midterm"), IF(ISERROR(SUMIF('Exam (LECTURE ONLY)'!O$20:X$20, "CLO8", 'Exam (LECTURE ONLY)'!O25:X25) / 'Exam (LECTURE ONLY)'!AM$13), "", SUMIF('Exam (LECTURE ONLY)'!O$20:X$20, "CLO8", 'Exam (LECTURE ONLY)'!O25:X25) / 'Exam (LECTURE ONLY)'!AM$13),
IF(AND('PRINTABLE (per grading)'!H$16="EXAM", 'PRINTABLE (per grading)'!B$13="Final"), IF(ISERROR(SUMIF('Exam (LECTURE ONLY)'!Z$20:AI$20, "CLO8", 'Exam (LECTURE ONLY)'!Z25:AI25) / 'Exam (LECTURE ONLY)'!AN$13), "", SUMIF('Exam (LECTURE ONLY)'!Z$20:AI$20, "CLO8", 'Exam (LECTURE ONLY)'!Z25:AI25) / 'Exam (LECTURE ONLY)'!AN$13),
IF(AND('PRINTABLE (per grading)'!H$16="OUTPUT", 'PRINTABLE (per grading)'!B$13="Prelim"), IF(ISERROR(SUMIF(OUTPUT!C$20:M$20, "CLO8", OUTPUT!C25:M25) / OUTPUT!AL$13), "", SUMIF(OUTPUT!C$20:M$20, "CLO8", OUTPUT!C25:M25) / OUTPUT!AL$13),
IF(AND('PRINTABLE (per grading)'!H$16="OUTPUT", 'PRINTABLE (per grading)'!B$13="Midterm"), IF(ISERROR(SUMIF(OUTPUT!O$20:Y$20, "CLO8", OUTPUT!O25:Y25) / OUTPUT!AM$13), "", SUMIF(OUTPUT!O$20:Y$20, "CLO8", OUTPUT!O25:Y25) / OUTPUT!AM$13),
IF(AND('PRINTABLE (per grading)'!H$16="OUTPUT", 'PRINTABLE (per grading)'!B$13="Final"), IF(ISERROR(SUMIF(OUTPUT!AA$20:AI$20, "CLO8", OUTPUT!AA25:AI25) / OUTPUT!AN$13), "", SUMIF(OUTPUT!AA$20:AI$20, "CLO8", OUTPUT!AA25:AI25) / OUTPUT!AN$13),
"")))))),"")</f>
        <v/>
      </c>
      <c r="AY23" s="232" t="str">
        <f t="shared" si="29"/>
        <v/>
      </c>
      <c r="AZ23" s="233" t="str">
        <f t="shared" si="30"/>
        <v/>
      </c>
      <c r="BA23" s="25" t="str">
        <f>IF(B23 &lt;&gt; "", IFERROR(IF(C$16 = "PRELIM", SUMIF('Database (LECTURE-RES-PRAC)'!D$14:AG$14, "CLO9", 'Database (LECTURE-RES-PRAC)'!D20:AG20) / 'Grade computation'!F$12, IF(C$16 = "MIDTERM", SUMIF('Database (LECTURE-RES-PRAC)'!AJ$14:BM$14, "CLO9", 'Database (LECTURE-RES-PRAC)'!AJ20:BM20) / 'Grade computation'!G$12, IF(C$16 = "FINAL", SUMIF('Database (LECTURE-RES-PRAC)'!BP$14:CS$14, "CLO9", 'Database (LECTURE-RES-PRAC)'!BP20:CS20) / 'Grade computation'!H$12,""))),""),"")</f>
        <v/>
      </c>
      <c r="BB23" s="232" t="str">
        <f t="shared" si="31"/>
        <v/>
      </c>
      <c r="BC23" s="25" t="str">
        <f>IF(B23 &lt;&gt; "",IF(AND('PRINTABLE (per grading)'!H$16="EXAM", 'PRINTABLE (per grading)'!B$13="Prelim"), IF(ISERROR(SUMIF('Exam (LECTURE ONLY)'!D$20:M$20, "CLO9", 'Exam (LECTURE ONLY)'!D25:M25) / 'Exam (LECTURE ONLY)'!AL$14), "", SUMIF('Exam (LECTURE ONLY)'!D$20:M$20, "CLO9", 'Exam (LECTURE ONLY)'!D25:M25) /'Exam (LECTURE ONLY)'!AL$14),
IF(AND('PRINTABLE (per grading)'!H$16="EXAM", 'PRINTABLE (per grading)'!B$13="Midterm"), IF(ISERROR(SUMIF('Exam (LECTURE ONLY)'!O$20:X$20, "CLO9", 'Exam (LECTURE ONLY)'!O25:X25) / 'Exam (LECTURE ONLY)'!AM$14), "", SUMIF('Exam (LECTURE ONLY)'!O$20:X$20, "CLO9", 'Exam (LECTURE ONLY)'!O25:X25) / 'Exam (LECTURE ONLY)'!AM$14),
IF(AND('PRINTABLE (per grading)'!H$16="EXAM", 'PRINTABLE (per grading)'!B$13="Final"), IF(ISERROR(SUMIF('Exam (LECTURE ONLY)'!Z$20:AI$20, "CLO9", 'Exam (LECTURE ONLY)'!Z25:AI25) / 'Exam (LECTURE ONLY)'!AN$14), "", SUMIF('Exam (LECTURE ONLY)'!Z$20:AI$20, "CLO9", 'Exam (LECTURE ONLY)'!Z25:AI25) / 'Exam (LECTURE ONLY)'!AN$14),
IF(AND('PRINTABLE (per grading)'!H$16="OUTPUT", 'PRINTABLE (per grading)'!B$13="Prelim"), IF(ISERROR(SUMIF(OUTPUT!C$20:M$20, "CLO9", OUTPUT!C25:M25) / OUTPUT!AL$14), "", SUMIF(OUTPUT!C$20:M$20, "CLO9", OUTPUT!C25:M25) / OUTPUT!AL$14),
IF(AND('PRINTABLE (per grading)'!H$16="OUTPUT", 'PRINTABLE (per grading)'!B$13="Midterm"), IF(ISERROR(SUMIF(OUTPUT!O$20:Y$20, "CLO9", OUTPUT!O25:Y25) / OUTPUT!AM$14), "", SUMIF(OUTPUT!O$20:Y$20, "CLO9", OUTPUT!O25:Y25) / OUTPUT!AM$14),
IF(AND('PRINTABLE (per grading)'!H$16="OUTPUT", 'PRINTABLE (per grading)'!B$13="Final"), IF(ISERROR(SUMIF(OUTPUT!AA$20:AI$20, "CLO9", OUTPUT!AA25:AI25) / OUTPUT!AN$14), "", SUMIF(OUTPUT!AA$20:AI$20, "CLO9", OUTPUT!AA25:AI25) / OUTPUT!AN$14),
"")))))),"")</f>
        <v/>
      </c>
      <c r="BD23" s="232" t="str">
        <f t="shared" si="32"/>
        <v/>
      </c>
      <c r="BE23" s="233" t="str">
        <f t="shared" si="33"/>
        <v/>
      </c>
      <c r="BF23" s="25" t="str">
        <f>IF(B23 &lt;&gt; "", IFERROR(IF(C$16 = "PRELIM", SUMIF('Database (LECTURE-RES-PRAC)'!D$14:AG$14, "CLO10", 'Database (LECTURE-RES-PRAC)'!D20:AG20) / 'Grade computation'!F$13, IF(C$16 = "MIDTERM", SUMIF('Database (LECTURE-RES-PRAC)'!AJ$14:BM$14, "CLO10", 'Database (LECTURE-RES-PRAC)'!AJ20:BM20) / 'Grade computation'!G$13, IF(C$16 = "FINAL", SUMIF('Database (LECTURE-RES-PRAC)'!BP$14:CS$14, "CLO10", 'Database (LECTURE-RES-PRAC)'!BP20:CS20) / 'Grade computation'!H$13,""))),""),"")</f>
        <v/>
      </c>
      <c r="BG23" s="232" t="str">
        <f t="shared" si="34"/>
        <v/>
      </c>
      <c r="BH23" s="25" t="str">
        <f>IF(B23 &lt;&gt; "",IF(AND('PRINTABLE (per grading)'!H$16="EXAM", 'PRINTABLE (per grading)'!B$13="Prelim"), IF(ISERROR(SUMIF('Exam (LECTURE ONLY)'!D$20:M$20, "CLO10", 'Exam (LECTURE ONLY)'!D25:M25) / 'Exam (LECTURE ONLY)'!AL$15), "", SUMIF('Exam (LECTURE ONLY)'!D$20:M$20, "CLO10", 'Exam (LECTURE ONLY)'!D25:M25) /'Exam (LECTURE ONLY)'!AL$15),
IF(AND('PRINTABLE (per grading)'!H$16="EXAM", 'PRINTABLE (per grading)'!B$13="Midterm"), IF(ISERROR(SUMIF('Exam (LECTURE ONLY)'!O$20:X$20, "CLO10", 'Exam (LECTURE ONLY)'!O25:X25) / 'Exam (LECTURE ONLY)'!AM$15), "", SUMIF('Exam (LECTURE ONLY)'!O$20:X$20, "CLO10", 'Exam (LECTURE ONLY)'!O25:X25) / 'Exam (LECTURE ONLY)'!AM$15),
IF(AND('PRINTABLE (per grading)'!H$16="EXAM", 'PRINTABLE (per grading)'!B$13="Final"), IF(ISERROR(SUMIF('Exam (LECTURE ONLY)'!Z$20:AI$20, "CLO10", 'Exam (LECTURE ONLY)'!Z25:AI25) / 'Exam (LECTURE ONLY)'!AN$15), "", SUMIF('Exam (LECTURE ONLY)'!Z$20:AI$20, "CLO10", 'Exam (LECTURE ONLY)'!Z25:AI25) / 'Exam (LECTURE ONLY)'!AN$15),
IF(AND('PRINTABLE (per grading)'!H$16="OUTPUT", 'PRINTABLE (per grading)'!B$13="Prelim"), IF(ISERROR(SUMIF(OUTPUT!C$20:M$20, "CLO10", OUTPUT!C25:M25) / OUTPUT!AL$15), "", SUMIF(OUTPUT!C$20:M$20, "CLO10", OUTPUT!C25:M25) / OUTPUT!AL$15),
IF(AND('PRINTABLE (per grading)'!H$16="OUTPUT", 'PRINTABLE (per grading)'!B$13="Midterm"), IF(ISERROR(SUMIF(OUTPUT!O$20:Y$20, "CLO10", OUTPUT!O25:Y25) / OUTPUT!AM$15), "", SUMIF(OUTPUT!O$20:Y$20, "CLO10", OUTPUT!O25:Y25) / OUTPUT!AM$15),
IF(AND('PRINTABLE (per grading)'!H$16="OUTPUT", 'PRINTABLE (per grading)'!B$13="Final"), IF(ISERROR(SUMIF(OUTPUT!AA$20:AI$20, "CLO10", OUTPUT!AA25:AI25) / OUTPUT!AN$15), "", SUMIF(OUTPUT!AA$20:AI$20, "CLO10", OUTPUT!AA25:AI25) / OUTPUT!AN$15),
"")))))),"")</f>
        <v/>
      </c>
      <c r="BI23" s="232" t="str">
        <f t="shared" si="35"/>
        <v/>
      </c>
      <c r="BJ23" s="233" t="str">
        <f t="shared" si="36"/>
        <v/>
      </c>
      <c r="BK23" s="2"/>
    </row>
    <row r="24" spans="1:63" ht="19.5" customHeight="1">
      <c r="A24" s="212" t="str">
        <f>IF(ISBLANK('Database (LECTURE-RES-PRAC)'!A21),"",'Database (LECTURE-RES-PRAC)'!A21)</f>
        <v/>
      </c>
      <c r="B24" s="213" t="str">
        <f>IF(ISBLANK('Database (LECTURE-RES-PRAC)'!B21),"",'Database (LECTURE-RES-PRAC)'!B21)</f>
        <v/>
      </c>
      <c r="C24" s="134" t="str">
        <f>IF(B24&lt;&gt;"",IF(C$16="PRELIM",'Grade computation'!C24, IF(C$16="MIDTERM",'Grade computation'!K24, IF(C$16="FINAL",'Grade computation'!S24,""))),"")</f>
        <v/>
      </c>
      <c r="D24" s="135" t="str">
        <f t="shared" si="1"/>
        <v/>
      </c>
      <c r="E24" s="134" t="str">
        <f>IF(B24&lt;&gt;"", IF(C$16="PRELIM",'Grade computation'!E24, IF(C$16="MIDTERM",'Grade computation'!M24, IF(C$16="FINAL",'Grade computation'!U24,""))),"")</f>
        <v/>
      </c>
      <c r="F24" s="136" t="str">
        <f t="shared" si="2"/>
        <v/>
      </c>
      <c r="G24" s="137" t="str">
        <f t="shared" si="3"/>
        <v/>
      </c>
      <c r="H24" s="207" t="str">
        <f>IF(B24&lt;&gt;"",IF(C$16="PRELIM", 'Grade computation'!H24, IF(C$16="MIDTERM", 'Grade computation'!P24, IF(C$16="FINAL",'Grade computation'!X24, ""))),"")</f>
        <v/>
      </c>
      <c r="I24" s="137" t="str">
        <f t="shared" si="4"/>
        <v/>
      </c>
      <c r="J24" s="139" t="str">
        <f t="shared" si="5"/>
        <v/>
      </c>
      <c r="K24" s="377" t="str">
        <f t="shared" si="6"/>
        <v/>
      </c>
      <c r="L24" s="434"/>
      <c r="M24" s="25" t="str">
        <f>IF(B24 &lt;&gt; "", IFERROR(IF(C$16 = "PRELIM", SUMIF('Database (LECTURE-RES-PRAC)'!D$14:AG$14, "CLO1", 'Database (LECTURE-RES-PRAC)'!D21:AG21) / 'Grade computation'!F$4, IF(C$16 = "MIDTERM", SUMIF('Database (LECTURE-RES-PRAC)'!AJ$14:BM$14, "CLO1", 'Database (LECTURE-RES-PRAC)'!AJ21:BM21) / 'Grade computation'!G$4, IF(C$16 = "FINAL", SUMIF('Database (LECTURE-RES-PRAC)'!BP$14:CS$14, "CLO1", 'Database (LECTURE-RES-PRAC)'!BP21:CS21) / 'Grade computation'!H$4,""))),""),"")</f>
        <v/>
      </c>
      <c r="N24" s="232" t="str">
        <f t="shared" si="7"/>
        <v/>
      </c>
      <c r="O24" s="25" t="str">
        <f>IF(B24 &lt;&gt; "",IF(AND('PRINTABLE (per grading)'!H$16="EXAM", 'PRINTABLE (per grading)'!B$13="Prelim"), IF(ISERROR(SUMIF('Exam (LECTURE ONLY)'!D$20:M$20, "CLO1", 'Exam (LECTURE ONLY)'!D26:M26) / 'Exam (LECTURE ONLY)'!AL$6), "", SUMIF('Exam (LECTURE ONLY)'!D$20:M$20, "CLO1", 'Exam (LECTURE ONLY)'!D26:M26) /'Exam (LECTURE ONLY)'!AL$6),
IF(AND('PRINTABLE (per grading)'!H$16="EXAM", 'PRINTABLE (per grading)'!B$13="Midterm"), IF(ISERROR(SUMIF('Exam (LECTURE ONLY)'!O$20:X$20, "CLO1", 'Exam (LECTURE ONLY)'!O26:X26) / 'Exam (LECTURE ONLY)'!AM$6), "", SUMIF('Exam (LECTURE ONLY)'!O$20:X$20, "CLO1", 'Exam (LECTURE ONLY)'!O26:X26) / 'Exam (LECTURE ONLY)'!AM$6),
IF(AND('PRINTABLE (per grading)'!H$16="EXAM", 'PRINTABLE (per grading)'!B$13="Final"), IF(ISERROR(SUMIF('Exam (LECTURE ONLY)'!Z$20:AI$20, "CLO1", 'Exam (LECTURE ONLY)'!Z26:AI26) / 'Exam (LECTURE ONLY)'!AN$6), "", SUMIF('Exam (LECTURE ONLY)'!Z$20:AI$20, "CLO1", 'Exam (LECTURE ONLY)'!Z26:AI26) / 'Exam (LECTURE ONLY)'!AN$6),
IF(AND('PRINTABLE (per grading)'!H$16="OUTPUT", 'PRINTABLE (per grading)'!B$13="Prelim"), IF(ISERROR(SUMIF(OUTPUT!C$20:M$20, "CLO1", OUTPUT!C26:M26) / OUTPUT!AL$6), "", SUMIF(OUTPUT!C$20:M$20, "CLO1", OUTPUT!C26:M26) / OUTPUT!AL$6),
IF(AND('PRINTABLE (per grading)'!H$16="OUTPUT", 'PRINTABLE (per grading)'!B$13="Midterm"), IF(ISERROR(SUMIF(OUTPUT!O$20:Y$20, "CLO1", OUTPUT!O26:Y26) / OUTPUT!AM$6), "", SUMIF(OUTPUT!O$20:Y$20, "CLO1", OUTPUT!O26:Y26) / OUTPUT!AM$6),
IF(AND('PRINTABLE (per grading)'!H$16="OUTPUT", 'PRINTABLE (per grading)'!B$13="Final"), IF(ISERROR(SUMIF(OUTPUT!AA$20:AI$20, "CLO1", OUTPUT!AA26:AI26) / OUTPUT!AN$6), "", SUMIF(OUTPUT!AA$20:AI$20, "CLO1", OUTPUT!AA26:AI26) / OUTPUT!AN$6),
"")))))),"")</f>
        <v/>
      </c>
      <c r="P24" s="232" t="str">
        <f t="shared" si="8"/>
        <v/>
      </c>
      <c r="Q24" s="233" t="str">
        <f t="shared" si="9"/>
        <v/>
      </c>
      <c r="R24" s="25" t="str">
        <f>IF(B24 &lt;&gt; "", IFERROR(IF(C$16 = "PRELIM", SUMIF('Database (LECTURE-RES-PRAC)'!D$14:AG$14, "CLO2", 'Database (LECTURE-RES-PRAC)'!D21:AG21) / 'Grade computation'!F$5, IF(C$16 = "MIDTERM", SUMIF('Database (LECTURE-RES-PRAC)'!AJ$14:BM$14, "CLO2", 'Database (LECTURE-RES-PRAC)'!AJ21:BM21) / 'Grade computation'!G$5, IF(C$16 = "FINAL", SUMIF('Database (LECTURE-RES-PRAC)'!BP$14:CS$14, "CLO2", 'Database (LECTURE-RES-PRAC)'!BP21:CS21) / 'Grade computation'!H$5,""))),""),"")</f>
        <v/>
      </c>
      <c r="S24" s="232" t="str">
        <f t="shared" si="10"/>
        <v/>
      </c>
      <c r="T24" s="25" t="str">
        <f>IF(B24 &lt;&gt; "",IF(AND('PRINTABLE (per grading)'!H$16="EXAM", 'PRINTABLE (per grading)'!B$13="Prelim"), IF(ISERROR(SUMIF('Exam (LECTURE ONLY)'!D$20:M$20, "CLO2", 'Exam (LECTURE ONLY)'!D26:M26) / 'Exam (LECTURE ONLY)'!AL$7), "", SUMIF('Exam (LECTURE ONLY)'!D$20:M$20, "CLO2", 'Exam (LECTURE ONLY)'!D26:M26) /'Exam (LECTURE ONLY)'!AL$7),
IF(AND('PRINTABLE (per grading)'!H$16="EXAM", 'PRINTABLE (per grading)'!B$13="Midterm"), IF(ISERROR(SUMIF('Exam (LECTURE ONLY)'!O$20:X$20, "CLO2", 'Exam (LECTURE ONLY)'!O26:X26) / 'Exam (LECTURE ONLY)'!AM$7), "", SUMIF('Exam (LECTURE ONLY)'!O$20:X$20, "CLO2", 'Exam (LECTURE ONLY)'!O26:X26) / 'Exam (LECTURE ONLY)'!AM$7),
IF(AND('PRINTABLE (per grading)'!H$16="EXAM", 'PRINTABLE (per grading)'!B$13="Final"), IF(ISERROR(SUMIF('Exam (LECTURE ONLY)'!Z$20:AI$20, "CLO2", 'Exam (LECTURE ONLY)'!Z26:AI26) / 'Exam (LECTURE ONLY)'!AN$7), "", SUMIF('Exam (LECTURE ONLY)'!Z$20:AI$20, "CLO2", 'Exam (LECTURE ONLY)'!Z26:AI26) / 'Exam (LECTURE ONLY)'!AN$7),
IF(AND('PRINTABLE (per grading)'!H$16="OUTPUT", 'PRINTABLE (per grading)'!B$13="Prelim"), IF(ISERROR(SUMIF(OUTPUT!C$20:M$20, "CLO2", OUTPUT!C26:M26) / OUTPUT!AL$7), "", SUMIF(OUTPUT!C$20:M$20, "CLO2", OUTPUT!C26:M26) / OUTPUT!AL$7),
IF(AND('PRINTABLE (per grading)'!H$16="OUTPUT", 'PRINTABLE (per grading)'!B$13="Midterm"), IF(ISERROR(SUMIF(OUTPUT!O$20:Y$20, "CLO2", OUTPUT!O26:Y26) / OUTPUT!AM$7), "", SUMIF(OUTPUT!O$20:Y$20, "CLO2", OUTPUT!O26:Y26) / OUTPUT!AM$7),
IF(AND('PRINTABLE (per grading)'!H$16="OUTPUT", 'PRINTABLE (per grading)'!B$13="Final"), IF(ISERROR(SUMIF(OUTPUT!AA$20:AI$20, "CLO2", OUTPUT!AA26:AI26) / OUTPUT!AN$7), "", SUMIF(OUTPUT!AA$20:AI$20, "CLO2", OUTPUT!AA26:AI26) / OUTPUT!AN$7),
"")))))),"")</f>
        <v/>
      </c>
      <c r="U24" s="232" t="str">
        <f t="shared" si="11"/>
        <v/>
      </c>
      <c r="V24" s="233" t="str">
        <f t="shared" si="12"/>
        <v/>
      </c>
      <c r="W24" s="25" t="str">
        <f>IF(B24 &lt;&gt; "", IFERROR(IF(C$16 = "PRELIM", SUMIF('Database (LECTURE-RES-PRAC)'!D$14:AG$14, "CLO3", 'Database (LECTURE-RES-PRAC)'!D21:AG21) / 'Grade computation'!F$6, IF(C$16 = "MIDTERM", SUMIF('Database (LECTURE-RES-PRAC)'!AJ$14:BM$14, "CLO3", 'Database (LECTURE-RES-PRAC)'!AJ21:BM21) / 'Grade computation'!G$6, IF(C$16 = "FINAL", SUMIF('Database (LECTURE-RES-PRAC)'!BP$14:CS$14, "CLO3", 'Database (LECTURE-RES-PRAC)'!BP21:CS21) / 'Grade computation'!H$6,""))),""),"")</f>
        <v/>
      </c>
      <c r="X24" s="232" t="str">
        <f t="shared" si="13"/>
        <v/>
      </c>
      <c r="Y24" s="25" t="str">
        <f>IF(B24 &lt;&gt; "",IF(AND('PRINTABLE (per grading)'!H$16="EXAM", 'PRINTABLE (per grading)'!B$13="Prelim"), IF(ISERROR(SUMIF('Exam (LECTURE ONLY)'!D$20:M$20, "CLO3", 'Exam (LECTURE ONLY)'!D26:M26) / 'Exam (LECTURE ONLY)'!AL$8), "", SUMIF('Exam (LECTURE ONLY)'!D$20:M$20, "CLO3", 'Exam (LECTURE ONLY)'!D26:M26) /'Exam (LECTURE ONLY)'!AL$8),
IF(AND('PRINTABLE (per grading)'!H$16="EXAM", 'PRINTABLE (per grading)'!B$13="Midterm"), IF(ISERROR(SUMIF('Exam (LECTURE ONLY)'!O$20:X$20, "CLO3", 'Exam (LECTURE ONLY)'!O26:X26) / 'Exam (LECTURE ONLY)'!AM$8), "", SUMIF('Exam (LECTURE ONLY)'!O$20:X$20, "CLO3", 'Exam (LECTURE ONLY)'!O26:X26) / 'Exam (LECTURE ONLY)'!AM$8),
IF(AND('PRINTABLE (per grading)'!H$16="EXAM", 'PRINTABLE (per grading)'!B$13="Final"), IF(ISERROR(SUMIF('Exam (LECTURE ONLY)'!Z$20:AI$20, "CLO3", 'Exam (LECTURE ONLY)'!Z26:AI26) / 'Exam (LECTURE ONLY)'!AN$8), "", SUMIF('Exam (LECTURE ONLY)'!Z$20:AI$20, "CLO3", 'Exam (LECTURE ONLY)'!Z26:AI26) / 'Exam (LECTURE ONLY)'!AN$8),
IF(AND('PRINTABLE (per grading)'!H$16="OUTPUT", 'PRINTABLE (per grading)'!B$13="Prelim"), IF(ISERROR(SUMIF(OUTPUT!C$20:M$20, "CLO3", OUTPUT!C26:M26) / OUTPUT!AL$8), "", SUMIF(OUTPUT!C$20:M$20, "CLO3", OUTPUT!C26:M26) / OUTPUT!AL$8),
IF(AND('PRINTABLE (per grading)'!H$16="OUTPUT", 'PRINTABLE (per grading)'!B$13="Midterm"), IF(ISERROR(SUMIF(OUTPUT!O$20:Y$20, "CLO3", OUTPUT!O26:Y26) / OUTPUT!AM$8), "", SUMIF(OUTPUT!O$20:Y$20, "CLO3", OUTPUT!O26:Y26) / OUTPUT!AM$8),
IF(AND('PRINTABLE (per grading)'!H$16="OUTPUT", 'PRINTABLE (per grading)'!B$13="Final"), IF(ISERROR(SUMIF(OUTPUT!AA$20:AI$20, "CLO3", OUTPUT!AA26:AI26) / OUTPUT!AN$8), "", SUMIF(OUTPUT!AA$20:AI$20, "CLO3", OUTPUT!AA26:AI26) / OUTPUT!AN$8),
"" )))))),"")</f>
        <v/>
      </c>
      <c r="Z24" s="232" t="str">
        <f t="shared" si="14"/>
        <v/>
      </c>
      <c r="AA24" s="233" t="str">
        <f t="shared" si="15"/>
        <v/>
      </c>
      <c r="AB24" s="25" t="str">
        <f>IF(B24 &lt;&gt; "", IFERROR(IF(C$16 = "PRELIM", SUMIF('Database (LECTURE-RES-PRAC)'!D$14:AG$14, "CLO4", 'Database (LECTURE-RES-PRAC)'!D21:AG21) / 'Grade computation'!F$7, IF(C$16 = "MIDTERM", SUMIF('Database (LECTURE-RES-PRAC)'!AJ$14:BM$14, "CLO4", 'Database (LECTURE-RES-PRAC)'!AJ21:BM21) / 'Grade computation'!G$7, IF(C$16 = "FINAL", SUMIF('Database (LECTURE-RES-PRAC)'!BP$14:CS$14, "CLO4", 'Database (LECTURE-RES-PRAC)'!BP21:CS21) / 'Grade computation'!H$7,""))),""),"")</f>
        <v/>
      </c>
      <c r="AC24" s="232" t="str">
        <f t="shared" si="16"/>
        <v/>
      </c>
      <c r="AD24" s="25" t="str">
        <f>IF(B24 &lt;&gt; "",IF(AND('PRINTABLE (per grading)'!H$16="EXAM", 'PRINTABLE (per grading)'!B$13="Prelim"), IF(ISERROR(SUMIF('Exam (LECTURE ONLY)'!D$20:M$20, "CLO4", 'Exam (LECTURE ONLY)'!D26:M26) / 'Exam (LECTURE ONLY)'!AL$9), "", SUMIF('Exam (LECTURE ONLY)'!D$20:M$20, "CLO4", 'Exam (LECTURE ONLY)'!D26:M26) /'Exam (LECTURE ONLY)'!AL$9),
IF(AND('PRINTABLE (per grading)'!H$16="EXAM", 'PRINTABLE (per grading)'!B$13="Midterm"), IF(ISERROR(SUMIF('Exam (LECTURE ONLY)'!O$20:X$20, "CLO4", 'Exam (LECTURE ONLY)'!O26:X26) / 'Exam (LECTURE ONLY)'!AM$9), "", SUMIF('Exam (LECTURE ONLY)'!O$20:X$20, "CLO4", 'Exam (LECTURE ONLY)'!O26:X26) / 'Exam (LECTURE ONLY)'!AM$9),
IF(AND('PRINTABLE (per grading)'!H$16="EXAM", 'PRINTABLE (per grading)'!B$13="Final"), IF(ISERROR(SUMIF('Exam (LECTURE ONLY)'!Z$20:AI$20, "CLO4", 'Exam (LECTURE ONLY)'!Z26:AI26) / 'Exam (LECTURE ONLY)'!AN$9), "", SUMIF('Exam (LECTURE ONLY)'!Z$20:AI$20, "CLO4", 'Exam (LECTURE ONLY)'!Z26:AI26) / 'Exam (LECTURE ONLY)'!AN$9),
IF(AND('PRINTABLE (per grading)'!H$16="OUTPUT", 'PRINTABLE (per grading)'!B$13="Prelim"), IF(ISERROR(SUMIF(OUTPUT!C$20:M$20, "CLO4", OUTPUT!C26:M26) / OUTPUT!AL$9), "", SUMIF(OUTPUT!C$20:M$20, "CLO4", OUTPUT!C26:M26) / OUTPUT!AL$9),
IF(AND('PRINTABLE (per grading)'!H$16="OUTPUT", 'PRINTABLE (per grading)'!B$13="Midterm"), IF(ISERROR(SUMIF(OUTPUT!O$20:Y$20, "CLO4", OUTPUT!O26:Y26) / OUTPUT!AM$9), "", SUMIF(OUTPUT!O$20:Y$20, "CLO4", OUTPUT!O26:Y26) / OUTPUT!AM$9),
IF(AND('PRINTABLE (per grading)'!H$16="OUTPUT", 'PRINTABLE (per grading)'!B$13="Final"), IF(ISERROR(SUMIF(OUTPUT!AA$20:AI$20, "CLO4", OUTPUT!AA26:AI26) / OUTPUT!AN$9), "", SUMIF(OUTPUT!AA$20:AI$20, "CLO4", OUTPUT!AA26:AI26) / OUTPUT!AN$9),
"")))))),"")</f>
        <v/>
      </c>
      <c r="AE24" s="232" t="str">
        <f t="shared" si="17"/>
        <v/>
      </c>
      <c r="AF24" s="233" t="str">
        <f t="shared" si="18"/>
        <v/>
      </c>
      <c r="AG24" s="25" t="str">
        <f>IF(B24 &lt;&gt; "", IFERROR(IF(C$16 = "PRELIM", SUMIF('Database (LECTURE-RES-PRAC)'!D$14:AG$14, "CLO5", 'Database (LECTURE-RES-PRAC)'!D21:AG21) / 'Grade computation'!F$8, IF(C$16 = "MIDTERM", SUMIF('Database (LECTURE-RES-PRAC)'!AJ$14:BM$14, "CLO5", 'Database (LECTURE-RES-PRAC)'!AJ21:BM21) / 'Grade computation'!G$8, IF(C$16 = "FINAL", SUMIF('Database (LECTURE-RES-PRAC)'!BP$14:CS$14, "CLO5", 'Database (LECTURE-RES-PRAC)'!BP21:CS21) / 'Grade computation'!H$8,""))),""),"")</f>
        <v/>
      </c>
      <c r="AH24" s="232" t="str">
        <f t="shared" si="19"/>
        <v/>
      </c>
      <c r="AI24" s="25" t="str">
        <f>IF(B24 &lt;&gt; "",IF(AND('PRINTABLE (per grading)'!H$16="EXAM", 'PRINTABLE (per grading)'!B$13="Prelim"), IF(ISERROR(SUMIF('Exam (LECTURE ONLY)'!D$20:M$20, "CLO5", 'Exam (LECTURE ONLY)'!D26:M26) / 'Exam (LECTURE ONLY)'!AL$10), "", SUMIF('Exam (LECTURE ONLY)'!D$20:M$20, "CLO5", 'Exam (LECTURE ONLY)'!D26:M26) /'Exam (LECTURE ONLY)'!AL$10),
IF(AND('PRINTABLE (per grading)'!H$16="EXAM", 'PRINTABLE (per grading)'!B$13="Midterm"), IF(ISERROR(SUMIF('Exam (LECTURE ONLY)'!O$20:X$20, "CLO5", 'Exam (LECTURE ONLY)'!O26:X26) / 'Exam (LECTURE ONLY)'!AM$10), "", SUMIF('Exam (LECTURE ONLY)'!O$20:X$20, "CLO5", 'Exam (LECTURE ONLY)'!O26:X26) / 'Exam (LECTURE ONLY)'!AM$10),
IF(AND('PRINTABLE (per grading)'!H$16="EXAM", 'PRINTABLE (per grading)'!B$13="Final"), IF(ISERROR(SUMIF('Exam (LECTURE ONLY)'!Z$20:AI$20, "CLO5", 'Exam (LECTURE ONLY)'!Z26:AI26) / 'Exam (LECTURE ONLY)'!AN$10), "", SUMIF('Exam (LECTURE ONLY)'!Z$20:AI$20, "CLO5", 'Exam (LECTURE ONLY)'!Z26:AI26) / 'Exam (LECTURE ONLY)'!AN$10),
IF(AND('PRINTABLE (per grading)'!H$16="OUTPUT", 'PRINTABLE (per grading)'!B$13="Prelim"), IF(ISERROR(SUMIF(OUTPUT!C$20:M$20, "CLO5", OUTPUT!C26:M26) / OUTPUT!AL$10), "", SUMIF(OUTPUT!C$20:M$20, "CLO5", OUTPUT!C26:M26) / OUTPUT!AL$10),
IF(AND('PRINTABLE (per grading)'!H$16="OUTPUT", 'PRINTABLE (per grading)'!B$13="Midterm"), IF(ISERROR(SUMIF(OUTPUT!O$20:Y$20, "CLO5", OUTPUT!O26:Y26) / OUTPUT!AM$10), "", SUMIF(OUTPUT!O$20:Y$20, "CLO5", OUTPUT!O26:Y26) / OUTPUT!AM$10),
IF(AND('PRINTABLE (per grading)'!H$16="OUTPUT", 'PRINTABLE (per grading)'!B$13="Final"), IF(ISERROR(SUMIF(OUTPUT!AA$20:AI$20, "CLO5", OUTPUT!AA26:AI26) / OUTPUT!AN$10), "", SUMIF(OUTPUT!AA$20:AI$20, "CLO5", OUTPUT!AA26:AI26) / OUTPUT!AN$10),
"")))))),"")</f>
        <v/>
      </c>
      <c r="AJ24" s="232" t="str">
        <f t="shared" si="20"/>
        <v/>
      </c>
      <c r="AK24" s="233" t="str">
        <f t="shared" si="21"/>
        <v/>
      </c>
      <c r="AL24" s="25" t="str">
        <f>IF(B24 &lt;&gt; "", IFERROR(IF(C$16 = "PRELIM", SUMIF('Database (LECTURE-RES-PRAC)'!D$14:AG$14, "CLO6", 'Database (LECTURE-RES-PRAC)'!D21:AG21) / 'Grade computation'!F$9, IF(C$16 = "MIDTERM", SUMIF('Database (LECTURE-RES-PRAC)'!AJ$14:BM$14, "CLO6", 'Database (LECTURE-RES-PRAC)'!AJ21:BM21) / 'Grade computation'!G$9, IF(C$16 = "FINAL", SUMIF('Database (LECTURE-RES-PRAC)'!BP$14:CS$14, "CLO6", 'Database (LECTURE-RES-PRAC)'!BP21:CS21) / 'Grade computation'!H$9,""))),""),"")</f>
        <v/>
      </c>
      <c r="AM24" s="232" t="str">
        <f t="shared" si="22"/>
        <v/>
      </c>
      <c r="AN24" s="25" t="str">
        <f>IF(B24 &lt;&gt; "",IF(AND('PRINTABLE (per grading)'!H$16="EXAM", 'PRINTABLE (per grading)'!B$13="Prelim"), IF(ISERROR(SUMIF('Exam (LECTURE ONLY)'!D$20:M$20, "CLO6", 'Exam (LECTURE ONLY)'!D26:M26) / 'Exam (LECTURE ONLY)'!AL$11), "", SUMIF('Exam (LECTURE ONLY)'!D$20:M$20, "CLO6", 'Exam (LECTURE ONLY)'!D26:M26) /'Exam (LECTURE ONLY)'!AL$11),
IF(AND('PRINTABLE (per grading)'!H$16="EXAM", 'PRINTABLE (per grading)'!B$13="Midterm"), IF(ISERROR(SUMIF('Exam (LECTURE ONLY)'!O$20:X$20, "CLO6", 'Exam (LECTURE ONLY)'!O26:X26) / 'Exam (LECTURE ONLY)'!AM$11), "", SUMIF('Exam (LECTURE ONLY)'!O$20:X$20, "CLO6", 'Exam (LECTURE ONLY)'!O26:X26) / 'Exam (LECTURE ONLY)'!AM$11),
IF(AND('PRINTABLE (per grading)'!H$16="EXAM", 'PRINTABLE (per grading)'!B$13="Final"), IF(ISERROR(SUMIF('Exam (LECTURE ONLY)'!Z$20:AI$20, "CLO6", 'Exam (LECTURE ONLY)'!Z26:AI26) / 'Exam (LECTURE ONLY)'!AN$11), "", SUMIF('Exam (LECTURE ONLY)'!Z$20:AI$20, "CLO6", 'Exam (LECTURE ONLY)'!Z26:AI26) / 'Exam (LECTURE ONLY)'!AN$11),
IF(AND('PRINTABLE (per grading)'!H$16="OUTPUT", 'PRINTABLE (per grading)'!B$13="Prelim"), IF(ISERROR(SUMIF(OUTPUT!C$20:M$20, "CLO6", OUTPUT!C26:M26) / OUTPUT!AL$11), "", SUMIF(OUTPUT!C$20:M$20, "CLO6", OUTPUT!C26:M26) / OUTPUT!AL$11),
IF(AND('PRINTABLE (per grading)'!H$16="OUTPUT", 'PRINTABLE (per grading)'!B$13="Midterm"), IF(ISERROR(SUMIF(OUTPUT!O$20:Y$20, "CLO6", OUTPUT!O26:Y26) / OUTPUT!AM$11), "", SUMIF(OUTPUT!O$20:Y$20, "CLO6", OUTPUT!O26:Y26) / OUTPUT!AM$11),
IF(AND('PRINTABLE (per grading)'!H$16="OUTPUT", 'PRINTABLE (per grading)'!B$13="Final"), IF(ISERROR(SUMIF(OUTPUT!AA$20:AI$20, "CLO6", OUTPUT!AA26:AI26) / OUTPUT!AN$11), "", SUMIF(OUTPUT!AA$20:AI$20, "CLO6", OUTPUT!AA26:AI26) / OUTPUT!AN$11),
"")))))),"")</f>
        <v/>
      </c>
      <c r="AO24" s="232" t="str">
        <f t="shared" si="23"/>
        <v/>
      </c>
      <c r="AP24" s="233" t="str">
        <f t="shared" si="24"/>
        <v/>
      </c>
      <c r="AQ24" s="25" t="str">
        <f>IF(B24 &lt;&gt; "", IFERROR(IF(C$16 = "PRELIM", SUMIF('Database (LECTURE-RES-PRAC)'!D$14:AG$14, "CLO7", 'Database (LECTURE-RES-PRAC)'!D21:AG21) / 'Grade computation'!F$10, IF(C$16 = "MIDTERM", SUMIF('Database (LECTURE-RES-PRAC)'!AJ$14:BM$14, "CLO7", 'Database (LECTURE-RES-PRAC)'!AJ21:BM21) / 'Grade computation'!G$10, IF(C$16 = "FINAL", SUMIF('Database (LECTURE-RES-PRAC)'!BP$14:CS$14, "CLO7", 'Database (LECTURE-RES-PRAC)'!BP21:CS21) / 'Grade computation'!H$10,""))),""),"")</f>
        <v/>
      </c>
      <c r="AR24" s="232" t="str">
        <f t="shared" si="25"/>
        <v/>
      </c>
      <c r="AS24" s="25" t="str">
        <f>IF(B24 &lt;&gt; "",IF(AND('PRINTABLE (per grading)'!H$16="EXAM", 'PRINTABLE (per grading)'!B$13="Prelim"), IF(ISERROR(SUMIF('Exam (LECTURE ONLY)'!D$20:M$20, "CLO7", 'Exam (LECTURE ONLY)'!D26:M26) / 'Exam (LECTURE ONLY)'!AL$12), "", SUMIF('Exam (LECTURE ONLY)'!D$20:M$20, "CLO7", 'Exam (LECTURE ONLY)'!D26:M26) /'Exam (LECTURE ONLY)'!AL$12),
IF(AND('PRINTABLE (per grading)'!H$16="EXAM", 'PRINTABLE (per grading)'!B$13="Midterm"), IF(ISERROR(SUMIF('Exam (LECTURE ONLY)'!O$20:X$20, "CLO7", 'Exam (LECTURE ONLY)'!O26:X26) / 'Exam (LECTURE ONLY)'!AM$12), "", SUMIF('Exam (LECTURE ONLY)'!O$20:X$20, "CLO7", 'Exam (LECTURE ONLY)'!O26:X26) / 'Exam (LECTURE ONLY)'!AM$12),
IF(AND('PRINTABLE (per grading)'!H$16="EXAM", 'PRINTABLE (per grading)'!B$13="Final"), IF(ISERROR(SUMIF('Exam (LECTURE ONLY)'!Z$20:AI$20, "CLO7", 'Exam (LECTURE ONLY)'!Z26:AI26) / 'Exam (LECTURE ONLY)'!AN$12), "", SUMIF('Exam (LECTURE ONLY)'!Z$20:AI$20, "CLO7", 'Exam (LECTURE ONLY)'!Z26:AI26) / 'Exam (LECTURE ONLY)'!AN$12),
IF(AND('PRINTABLE (per grading)'!H$16="OUTPUT", 'PRINTABLE (per grading)'!B$13="Prelim"), IF(ISERROR(SUMIF(OUTPUT!C$20:M$20, "CLO7", OUTPUT!C26:M26) / OUTPUT!AL$12), "", SUMIF(OUTPUT!C$20:M$20, "CLO7", OUTPUT!C26:M26) / OUTPUT!AL$12),
IF(AND('PRINTABLE (per grading)'!H$16="OUTPUT", 'PRINTABLE (per grading)'!B$13="Midterm"), IF(ISERROR(SUMIF(OUTPUT!O$20:Y$20, "CLO7", OUTPUT!O26:Y26) / OUTPUT!AM$12), "", SUMIF(OUTPUT!O$20:Y$20, "CLO7", OUTPUT!O26:Y26) / OUTPUT!AM$12),
IF(AND('PRINTABLE (per grading)'!H$16="OUTPUT", 'PRINTABLE (per grading)'!B$13="Final"), IF(ISERROR(SUMIF(OUTPUT!AA$20:AI$20, "CLO7", OUTPUT!AA26:AI26) / OUTPUT!AN$12), "", SUMIF(OUTPUT!AA$20:AI$20, "CLO7", OUTPUT!AA26:AI26) / OUTPUT!AN$12),
"")))))),"")</f>
        <v/>
      </c>
      <c r="AT24" s="232" t="str">
        <f t="shared" si="26"/>
        <v/>
      </c>
      <c r="AU24" s="233" t="str">
        <f t="shared" si="27"/>
        <v/>
      </c>
      <c r="AV24" s="25" t="str">
        <f>IF(B24 &lt;&gt; "", IFERROR(IF(C$16 = "PRELIM", SUMIF('Database (LECTURE-RES-PRAC)'!D$14:AG$14, "CLO8", 'Database (LECTURE-RES-PRAC)'!D21:AG21) / 'Grade computation'!F$11, IF(C$16 = "MIDTERM", SUMIF('Database (LECTURE-RES-PRAC)'!AJ$14:BM$14, "CLO8", 'Database (LECTURE-RES-PRAC)'!AJ21:BM21) / 'Grade computation'!G$11, IF(C$16 = "FINAL", SUMIF('Database (LECTURE-RES-PRAC)'!BP$14:CS$14, "CLO8", 'Database (LECTURE-RES-PRAC)'!BP21:CS21) / 'Grade computation'!H$11,""))),""),"")</f>
        <v/>
      </c>
      <c r="AW24" s="232" t="str">
        <f t="shared" si="28"/>
        <v/>
      </c>
      <c r="AX24" s="25" t="str">
        <f>IF(B24 &lt;&gt; "",IF(AND('PRINTABLE (per grading)'!H$16="EXAM", 'PRINTABLE (per grading)'!B$13="Prelim"), IF(ISERROR(SUMIF('Exam (LECTURE ONLY)'!D$20:M$20, "CLO8", 'Exam (LECTURE ONLY)'!D26:M26) / 'Exam (LECTURE ONLY)'!AL$13), "", SUMIF('Exam (LECTURE ONLY)'!D$20:M$20, "CLO8", 'Exam (LECTURE ONLY)'!D26:M26) /'Exam (LECTURE ONLY)'!AL$13),
IF(AND('PRINTABLE (per grading)'!H$16="EXAM", 'PRINTABLE (per grading)'!B$13="Midterm"), IF(ISERROR(SUMIF('Exam (LECTURE ONLY)'!O$20:X$20, "CLO8", 'Exam (LECTURE ONLY)'!O26:X26) / 'Exam (LECTURE ONLY)'!AM$13), "", SUMIF('Exam (LECTURE ONLY)'!O$20:X$20, "CLO8", 'Exam (LECTURE ONLY)'!O26:X26) / 'Exam (LECTURE ONLY)'!AM$13),
IF(AND('PRINTABLE (per grading)'!H$16="EXAM", 'PRINTABLE (per grading)'!B$13="Final"), IF(ISERROR(SUMIF('Exam (LECTURE ONLY)'!Z$20:AI$20, "CLO8", 'Exam (LECTURE ONLY)'!Z26:AI26) / 'Exam (LECTURE ONLY)'!AN$13), "", SUMIF('Exam (LECTURE ONLY)'!Z$20:AI$20, "CLO8", 'Exam (LECTURE ONLY)'!Z26:AI26) / 'Exam (LECTURE ONLY)'!AN$13),
IF(AND('PRINTABLE (per grading)'!H$16="OUTPUT", 'PRINTABLE (per grading)'!B$13="Prelim"), IF(ISERROR(SUMIF(OUTPUT!C$20:M$20, "CLO8", OUTPUT!C26:M26) / OUTPUT!AL$13), "", SUMIF(OUTPUT!C$20:M$20, "CLO8", OUTPUT!C26:M26) / OUTPUT!AL$13),
IF(AND('PRINTABLE (per grading)'!H$16="OUTPUT", 'PRINTABLE (per grading)'!B$13="Midterm"), IF(ISERROR(SUMIF(OUTPUT!O$20:Y$20, "CLO8", OUTPUT!O26:Y26) / OUTPUT!AM$13), "", SUMIF(OUTPUT!O$20:Y$20, "CLO8", OUTPUT!O26:Y26) / OUTPUT!AM$13),
IF(AND('PRINTABLE (per grading)'!H$16="OUTPUT", 'PRINTABLE (per grading)'!B$13="Final"), IF(ISERROR(SUMIF(OUTPUT!AA$20:AI$20, "CLO8", OUTPUT!AA26:AI26) / OUTPUT!AN$13), "", SUMIF(OUTPUT!AA$20:AI$20, "CLO8", OUTPUT!AA26:AI26) / OUTPUT!AN$13),
"")))))),"")</f>
        <v/>
      </c>
      <c r="AY24" s="232" t="str">
        <f t="shared" si="29"/>
        <v/>
      </c>
      <c r="AZ24" s="233" t="str">
        <f t="shared" si="30"/>
        <v/>
      </c>
      <c r="BA24" s="25" t="str">
        <f>IF(B24 &lt;&gt; "", IFERROR(IF(C$16 = "PRELIM", SUMIF('Database (LECTURE-RES-PRAC)'!D$14:AG$14, "CLO9", 'Database (LECTURE-RES-PRAC)'!D21:AG21) / 'Grade computation'!F$12, IF(C$16 = "MIDTERM", SUMIF('Database (LECTURE-RES-PRAC)'!AJ$14:BM$14, "CLO9", 'Database (LECTURE-RES-PRAC)'!AJ21:BM21) / 'Grade computation'!G$12, IF(C$16 = "FINAL", SUMIF('Database (LECTURE-RES-PRAC)'!BP$14:CS$14, "CLO9", 'Database (LECTURE-RES-PRAC)'!BP21:CS21) / 'Grade computation'!H$12,""))),""),"")</f>
        <v/>
      </c>
      <c r="BB24" s="232" t="str">
        <f t="shared" si="31"/>
        <v/>
      </c>
      <c r="BC24" s="25" t="str">
        <f>IF(B24 &lt;&gt; "",IF(AND('PRINTABLE (per grading)'!H$16="EXAM", 'PRINTABLE (per grading)'!B$13="Prelim"), IF(ISERROR(SUMIF('Exam (LECTURE ONLY)'!D$20:M$20, "CLO9", 'Exam (LECTURE ONLY)'!D26:M26) / 'Exam (LECTURE ONLY)'!AL$14), "", SUMIF('Exam (LECTURE ONLY)'!D$20:M$20, "CLO9", 'Exam (LECTURE ONLY)'!D26:M26) /'Exam (LECTURE ONLY)'!AL$14),
IF(AND('PRINTABLE (per grading)'!H$16="EXAM", 'PRINTABLE (per grading)'!B$13="Midterm"), IF(ISERROR(SUMIF('Exam (LECTURE ONLY)'!O$20:X$20, "CLO9", 'Exam (LECTURE ONLY)'!O26:X26) / 'Exam (LECTURE ONLY)'!AM$14), "", SUMIF('Exam (LECTURE ONLY)'!O$20:X$20, "CLO9", 'Exam (LECTURE ONLY)'!O26:X26) / 'Exam (LECTURE ONLY)'!AM$14),
IF(AND('PRINTABLE (per grading)'!H$16="EXAM", 'PRINTABLE (per grading)'!B$13="Final"), IF(ISERROR(SUMIF('Exam (LECTURE ONLY)'!Z$20:AI$20, "CLO9", 'Exam (LECTURE ONLY)'!Z26:AI26) / 'Exam (LECTURE ONLY)'!AN$14), "", SUMIF('Exam (LECTURE ONLY)'!Z$20:AI$20, "CLO9", 'Exam (LECTURE ONLY)'!Z26:AI26) / 'Exam (LECTURE ONLY)'!AN$14),
IF(AND('PRINTABLE (per grading)'!H$16="OUTPUT", 'PRINTABLE (per grading)'!B$13="Prelim"), IF(ISERROR(SUMIF(OUTPUT!C$20:M$20, "CLO9", OUTPUT!C26:M26) / OUTPUT!AL$14), "", SUMIF(OUTPUT!C$20:M$20, "CLO9", OUTPUT!C26:M26) / OUTPUT!AL$14),
IF(AND('PRINTABLE (per grading)'!H$16="OUTPUT", 'PRINTABLE (per grading)'!B$13="Midterm"), IF(ISERROR(SUMIF(OUTPUT!O$20:Y$20, "CLO9", OUTPUT!O26:Y26) / OUTPUT!AM$14), "", SUMIF(OUTPUT!O$20:Y$20, "CLO9", OUTPUT!O26:Y26) / OUTPUT!AM$14),
IF(AND('PRINTABLE (per grading)'!H$16="OUTPUT", 'PRINTABLE (per grading)'!B$13="Final"), IF(ISERROR(SUMIF(OUTPUT!AA$20:AI$20, "CLO9", OUTPUT!AA26:AI26) / OUTPUT!AN$14), "", SUMIF(OUTPUT!AA$20:AI$20, "CLO9", OUTPUT!AA26:AI26) / OUTPUT!AN$14),
"")))))),"")</f>
        <v/>
      </c>
      <c r="BD24" s="232" t="str">
        <f t="shared" si="32"/>
        <v/>
      </c>
      <c r="BE24" s="233" t="str">
        <f t="shared" si="33"/>
        <v/>
      </c>
      <c r="BF24" s="25" t="str">
        <f>IF(B24 &lt;&gt; "", IFERROR(IF(C$16 = "PRELIM", SUMIF('Database (LECTURE-RES-PRAC)'!D$14:AG$14, "CLO10", 'Database (LECTURE-RES-PRAC)'!D21:AG21) / 'Grade computation'!F$13, IF(C$16 = "MIDTERM", SUMIF('Database (LECTURE-RES-PRAC)'!AJ$14:BM$14, "CLO10", 'Database (LECTURE-RES-PRAC)'!AJ21:BM21) / 'Grade computation'!G$13, IF(C$16 = "FINAL", SUMIF('Database (LECTURE-RES-PRAC)'!BP$14:CS$14, "CLO10", 'Database (LECTURE-RES-PRAC)'!BP21:CS21) / 'Grade computation'!H$13,""))),""),"")</f>
        <v/>
      </c>
      <c r="BG24" s="232" t="str">
        <f t="shared" si="34"/>
        <v/>
      </c>
      <c r="BH24" s="25" t="str">
        <f>IF(B24 &lt;&gt; "",IF(AND('PRINTABLE (per grading)'!H$16="EXAM", 'PRINTABLE (per grading)'!B$13="Prelim"), IF(ISERROR(SUMIF('Exam (LECTURE ONLY)'!D$20:M$20, "CLO10", 'Exam (LECTURE ONLY)'!D26:M26) / 'Exam (LECTURE ONLY)'!AL$15), "", SUMIF('Exam (LECTURE ONLY)'!D$20:M$20, "CLO10", 'Exam (LECTURE ONLY)'!D26:M26) /'Exam (LECTURE ONLY)'!AL$15),
IF(AND('PRINTABLE (per grading)'!H$16="EXAM", 'PRINTABLE (per grading)'!B$13="Midterm"), IF(ISERROR(SUMIF('Exam (LECTURE ONLY)'!O$20:X$20, "CLO10", 'Exam (LECTURE ONLY)'!O26:X26) / 'Exam (LECTURE ONLY)'!AM$15), "", SUMIF('Exam (LECTURE ONLY)'!O$20:X$20, "CLO10", 'Exam (LECTURE ONLY)'!O26:X26) / 'Exam (LECTURE ONLY)'!AM$15),
IF(AND('PRINTABLE (per grading)'!H$16="EXAM", 'PRINTABLE (per grading)'!B$13="Final"), IF(ISERROR(SUMIF('Exam (LECTURE ONLY)'!Z$20:AI$20, "CLO10", 'Exam (LECTURE ONLY)'!Z26:AI26) / 'Exam (LECTURE ONLY)'!AN$15), "", SUMIF('Exam (LECTURE ONLY)'!Z$20:AI$20, "CLO10", 'Exam (LECTURE ONLY)'!Z26:AI26) / 'Exam (LECTURE ONLY)'!AN$15),
IF(AND('PRINTABLE (per grading)'!H$16="OUTPUT", 'PRINTABLE (per grading)'!B$13="Prelim"), IF(ISERROR(SUMIF(OUTPUT!C$20:M$20, "CLO10", OUTPUT!C26:M26) / OUTPUT!AL$15), "", SUMIF(OUTPUT!C$20:M$20, "CLO10", OUTPUT!C26:M26) / OUTPUT!AL$15),
IF(AND('PRINTABLE (per grading)'!H$16="OUTPUT", 'PRINTABLE (per grading)'!B$13="Midterm"), IF(ISERROR(SUMIF(OUTPUT!O$20:Y$20, "CLO10", OUTPUT!O26:Y26) / OUTPUT!AM$15), "", SUMIF(OUTPUT!O$20:Y$20, "CLO10", OUTPUT!O26:Y26) / OUTPUT!AM$15),
IF(AND('PRINTABLE (per grading)'!H$16="OUTPUT", 'PRINTABLE (per grading)'!B$13="Final"), IF(ISERROR(SUMIF(OUTPUT!AA$20:AI$20, "CLO10", OUTPUT!AA26:AI26) / OUTPUT!AN$15), "", SUMIF(OUTPUT!AA$20:AI$20, "CLO10", OUTPUT!AA26:AI26) / OUTPUT!AN$15),
"")))))),"")</f>
        <v/>
      </c>
      <c r="BI24" s="232" t="str">
        <f t="shared" si="35"/>
        <v/>
      </c>
      <c r="BJ24" s="233" t="str">
        <f t="shared" si="36"/>
        <v/>
      </c>
      <c r="BK24" s="2"/>
    </row>
    <row r="25" spans="1:63" ht="19.5" customHeight="1">
      <c r="A25" s="118" t="str">
        <f>IF(ISBLANK('Database (LECTURE-RES-PRAC)'!A22),"",'Database (LECTURE-RES-PRAC)'!A22)</f>
        <v/>
      </c>
      <c r="B25" s="119" t="str">
        <f>IF(ISBLANK('Database (LECTURE-RES-PRAC)'!B22),"",'Database (LECTURE-RES-PRAC)'!B22)</f>
        <v/>
      </c>
      <c r="C25" s="134" t="str">
        <f>IF(B25&lt;&gt;"",IF(C$16="PRELIM",'Grade computation'!C25, IF(C$16="MIDTERM",'Grade computation'!K25, IF(C$16="FINAL",'Grade computation'!S25,""))),"")</f>
        <v/>
      </c>
      <c r="D25" s="135" t="str">
        <f t="shared" si="1"/>
        <v/>
      </c>
      <c r="E25" s="134" t="str">
        <f>IF(B25&lt;&gt;"", IF(C$16="PRELIM",'Grade computation'!E25, IF(C$16="MIDTERM",'Grade computation'!M25, IF(C$16="FINAL",'Grade computation'!U25,""))),"")</f>
        <v/>
      </c>
      <c r="F25" s="136" t="str">
        <f t="shared" si="2"/>
        <v/>
      </c>
      <c r="G25" s="137" t="str">
        <f t="shared" si="3"/>
        <v/>
      </c>
      <c r="H25" s="207" t="str">
        <f>IF(B25&lt;&gt;"",IF(C$16="PRELIM", 'Grade computation'!H25, IF(C$16="MIDTERM", 'Grade computation'!P25, IF(C$16="FINAL",'Grade computation'!X25, ""))),"")</f>
        <v/>
      </c>
      <c r="I25" s="137" t="str">
        <f t="shared" si="4"/>
        <v/>
      </c>
      <c r="J25" s="139" t="str">
        <f t="shared" si="5"/>
        <v/>
      </c>
      <c r="K25" s="377" t="str">
        <f t="shared" si="6"/>
        <v/>
      </c>
      <c r="L25" s="434"/>
      <c r="M25" s="25" t="str">
        <f>IF(B25 &lt;&gt; "", IFERROR(IF(C$16 = "PRELIM", SUMIF('Database (LECTURE-RES-PRAC)'!D$14:AG$14, "CLO1", 'Database (LECTURE-RES-PRAC)'!D22:AG22) / 'Grade computation'!F$4, IF(C$16 = "MIDTERM", SUMIF('Database (LECTURE-RES-PRAC)'!AJ$14:BM$14, "CLO1", 'Database (LECTURE-RES-PRAC)'!AJ22:BM22) / 'Grade computation'!G$4, IF(C$16 = "FINAL", SUMIF('Database (LECTURE-RES-PRAC)'!BP$14:CS$14, "CLO1", 'Database (LECTURE-RES-PRAC)'!BP22:CS22) / 'Grade computation'!H$4,""))),""),"")</f>
        <v/>
      </c>
      <c r="N25" s="232" t="str">
        <f t="shared" si="7"/>
        <v/>
      </c>
      <c r="O25" s="25" t="str">
        <f>IF(B25 &lt;&gt; "",IF(AND('PRINTABLE (per grading)'!H$16="EXAM", 'PRINTABLE (per grading)'!B$13="Prelim"), IF(ISERROR(SUMIF('Exam (LECTURE ONLY)'!D$20:M$20, "CLO1", 'Exam (LECTURE ONLY)'!D27:M27) / 'Exam (LECTURE ONLY)'!AL$6), "", SUMIF('Exam (LECTURE ONLY)'!D$20:M$20, "CLO1", 'Exam (LECTURE ONLY)'!D27:M27) /'Exam (LECTURE ONLY)'!AL$6),
IF(AND('PRINTABLE (per grading)'!H$16="EXAM", 'PRINTABLE (per grading)'!B$13="Midterm"), IF(ISERROR(SUMIF('Exam (LECTURE ONLY)'!O$20:X$20, "CLO1", 'Exam (LECTURE ONLY)'!O27:X27) / 'Exam (LECTURE ONLY)'!AM$6), "", SUMIF('Exam (LECTURE ONLY)'!O$20:X$20, "CLO1", 'Exam (LECTURE ONLY)'!O27:X27) / 'Exam (LECTURE ONLY)'!AM$6),
IF(AND('PRINTABLE (per grading)'!H$16="EXAM", 'PRINTABLE (per grading)'!B$13="Final"), IF(ISERROR(SUMIF('Exam (LECTURE ONLY)'!Z$20:AI$20, "CLO1", 'Exam (LECTURE ONLY)'!Z27:AI27) / 'Exam (LECTURE ONLY)'!AN$6), "", SUMIF('Exam (LECTURE ONLY)'!Z$20:AI$20, "CLO1", 'Exam (LECTURE ONLY)'!Z27:AI27) / 'Exam (LECTURE ONLY)'!AN$6),
IF(AND('PRINTABLE (per grading)'!H$16="OUTPUT", 'PRINTABLE (per grading)'!B$13="Prelim"), IF(ISERROR(SUMIF(OUTPUT!C$20:M$20, "CLO1", OUTPUT!C27:M27) / OUTPUT!AL$6), "", SUMIF(OUTPUT!C$20:M$20, "CLO1", OUTPUT!C27:M27) / OUTPUT!AL$6),
IF(AND('PRINTABLE (per grading)'!H$16="OUTPUT", 'PRINTABLE (per grading)'!B$13="Midterm"), IF(ISERROR(SUMIF(OUTPUT!O$20:Y$20, "CLO1", OUTPUT!O27:Y27) / OUTPUT!AM$6), "", SUMIF(OUTPUT!O$20:Y$20, "CLO1", OUTPUT!O27:Y27) / OUTPUT!AM$6),
IF(AND('PRINTABLE (per grading)'!H$16="OUTPUT", 'PRINTABLE (per grading)'!B$13="Final"), IF(ISERROR(SUMIF(OUTPUT!AA$20:AI$20, "CLO1", OUTPUT!AA27:AI27) / OUTPUT!AN$6), "", SUMIF(OUTPUT!AA$20:AI$20, "CLO1", OUTPUT!AA27:AI27) / OUTPUT!AN$6),
"")))))),"")</f>
        <v/>
      </c>
      <c r="P25" s="232" t="str">
        <f t="shared" si="8"/>
        <v/>
      </c>
      <c r="Q25" s="233" t="str">
        <f t="shared" si="9"/>
        <v/>
      </c>
      <c r="R25" s="25" t="str">
        <f>IF(B25 &lt;&gt; "", IFERROR(IF(C$16 = "PRELIM", SUMIF('Database (LECTURE-RES-PRAC)'!D$14:AG$14, "CLO2", 'Database (LECTURE-RES-PRAC)'!D22:AG22) / 'Grade computation'!F$5, IF(C$16 = "MIDTERM", SUMIF('Database (LECTURE-RES-PRAC)'!AJ$14:BM$14, "CLO2", 'Database (LECTURE-RES-PRAC)'!AJ22:BM22) / 'Grade computation'!G$5, IF(C$16 = "FINAL", SUMIF('Database (LECTURE-RES-PRAC)'!BP$14:CS$14, "CLO2", 'Database (LECTURE-RES-PRAC)'!BP22:CS22) / 'Grade computation'!H$5,""))),""),"")</f>
        <v/>
      </c>
      <c r="S25" s="232" t="str">
        <f t="shared" si="10"/>
        <v/>
      </c>
      <c r="T25" s="25" t="str">
        <f>IF(B25 &lt;&gt; "",IF(AND('PRINTABLE (per grading)'!H$16="EXAM", 'PRINTABLE (per grading)'!B$13="Prelim"), IF(ISERROR(SUMIF('Exam (LECTURE ONLY)'!D$20:M$20, "CLO2", 'Exam (LECTURE ONLY)'!D27:M27) / 'Exam (LECTURE ONLY)'!AL$7), "", SUMIF('Exam (LECTURE ONLY)'!D$20:M$20, "CLO2", 'Exam (LECTURE ONLY)'!D27:M27) /'Exam (LECTURE ONLY)'!AL$7),
IF(AND('PRINTABLE (per grading)'!H$16="EXAM", 'PRINTABLE (per grading)'!B$13="Midterm"), IF(ISERROR(SUMIF('Exam (LECTURE ONLY)'!O$20:X$20, "CLO2", 'Exam (LECTURE ONLY)'!O27:X27) / 'Exam (LECTURE ONLY)'!AM$7), "", SUMIF('Exam (LECTURE ONLY)'!O$20:X$20, "CLO2", 'Exam (LECTURE ONLY)'!O27:X27) / 'Exam (LECTURE ONLY)'!AM$7),
IF(AND('PRINTABLE (per grading)'!H$16="EXAM", 'PRINTABLE (per grading)'!B$13="Final"), IF(ISERROR(SUMIF('Exam (LECTURE ONLY)'!Z$20:AI$20, "CLO2", 'Exam (LECTURE ONLY)'!Z27:AI27) / 'Exam (LECTURE ONLY)'!AN$7), "", SUMIF('Exam (LECTURE ONLY)'!Z$20:AI$20, "CLO2", 'Exam (LECTURE ONLY)'!Z27:AI27) / 'Exam (LECTURE ONLY)'!AN$7),
IF(AND('PRINTABLE (per grading)'!H$16="OUTPUT", 'PRINTABLE (per grading)'!B$13="Prelim"), IF(ISERROR(SUMIF(OUTPUT!C$20:M$20, "CLO2", OUTPUT!C27:M27) / OUTPUT!AL$7), "", SUMIF(OUTPUT!C$20:M$20, "CLO2", OUTPUT!C27:M27) / OUTPUT!AL$7),
IF(AND('PRINTABLE (per grading)'!H$16="OUTPUT", 'PRINTABLE (per grading)'!B$13="Midterm"), IF(ISERROR(SUMIF(OUTPUT!O$20:Y$20, "CLO2", OUTPUT!O27:Y27) / OUTPUT!AM$7), "", SUMIF(OUTPUT!O$20:Y$20, "CLO2", OUTPUT!O27:Y27) / OUTPUT!AM$7),
IF(AND('PRINTABLE (per grading)'!H$16="OUTPUT", 'PRINTABLE (per grading)'!B$13="Final"), IF(ISERROR(SUMIF(OUTPUT!AA$20:AI$20, "CLO2", OUTPUT!AA27:AI27) / OUTPUT!AN$7), "", SUMIF(OUTPUT!AA$20:AI$20, "CLO2", OUTPUT!AA27:AI27) / OUTPUT!AN$7),
"")))))),"")</f>
        <v/>
      </c>
      <c r="U25" s="232" t="str">
        <f t="shared" si="11"/>
        <v/>
      </c>
      <c r="V25" s="233" t="str">
        <f t="shared" si="12"/>
        <v/>
      </c>
      <c r="W25" s="25" t="str">
        <f>IF(B25 &lt;&gt; "", IFERROR(IF(C$16 = "PRELIM", SUMIF('Database (LECTURE-RES-PRAC)'!D$14:AG$14, "CLO3", 'Database (LECTURE-RES-PRAC)'!D22:AG22) / 'Grade computation'!F$6, IF(C$16 = "MIDTERM", SUMIF('Database (LECTURE-RES-PRAC)'!AJ$14:BM$14, "CLO3", 'Database (LECTURE-RES-PRAC)'!AJ22:BM22) / 'Grade computation'!G$6, IF(C$16 = "FINAL", SUMIF('Database (LECTURE-RES-PRAC)'!BP$14:CS$14, "CLO3", 'Database (LECTURE-RES-PRAC)'!BP22:CS22) / 'Grade computation'!H$6,""))),""),"")</f>
        <v/>
      </c>
      <c r="X25" s="232" t="str">
        <f t="shared" si="13"/>
        <v/>
      </c>
      <c r="Y25" s="25" t="str">
        <f>IF(B25 &lt;&gt; "",IF(AND('PRINTABLE (per grading)'!H$16="EXAM", 'PRINTABLE (per grading)'!B$13="Prelim"), IF(ISERROR(SUMIF('Exam (LECTURE ONLY)'!D$20:M$20, "CLO3", 'Exam (LECTURE ONLY)'!D27:M27) / 'Exam (LECTURE ONLY)'!AL$8), "", SUMIF('Exam (LECTURE ONLY)'!D$20:M$20, "CLO3", 'Exam (LECTURE ONLY)'!D27:M27) /'Exam (LECTURE ONLY)'!AL$8),
IF(AND('PRINTABLE (per grading)'!H$16="EXAM", 'PRINTABLE (per grading)'!B$13="Midterm"), IF(ISERROR(SUMIF('Exam (LECTURE ONLY)'!O$20:X$20, "CLO3", 'Exam (LECTURE ONLY)'!O27:X27) / 'Exam (LECTURE ONLY)'!AM$8), "", SUMIF('Exam (LECTURE ONLY)'!O$20:X$20, "CLO3", 'Exam (LECTURE ONLY)'!O27:X27) / 'Exam (LECTURE ONLY)'!AM$8),
IF(AND('PRINTABLE (per grading)'!H$16="EXAM", 'PRINTABLE (per grading)'!B$13="Final"), IF(ISERROR(SUMIF('Exam (LECTURE ONLY)'!Z$20:AI$20, "CLO3", 'Exam (LECTURE ONLY)'!Z27:AI27) / 'Exam (LECTURE ONLY)'!AN$8), "", SUMIF('Exam (LECTURE ONLY)'!Z$20:AI$20, "CLO3", 'Exam (LECTURE ONLY)'!Z27:AI27) / 'Exam (LECTURE ONLY)'!AN$8),
IF(AND('PRINTABLE (per grading)'!H$16="OUTPUT", 'PRINTABLE (per grading)'!B$13="Prelim"), IF(ISERROR(SUMIF(OUTPUT!C$20:M$20, "CLO3", OUTPUT!C27:M27) / OUTPUT!AL$8), "", SUMIF(OUTPUT!C$20:M$20, "CLO3", OUTPUT!C27:M27) / OUTPUT!AL$8),
IF(AND('PRINTABLE (per grading)'!H$16="OUTPUT", 'PRINTABLE (per grading)'!B$13="Midterm"), IF(ISERROR(SUMIF(OUTPUT!O$20:Y$20, "CLO3", OUTPUT!O27:Y27) / OUTPUT!AM$8), "", SUMIF(OUTPUT!O$20:Y$20, "CLO3", OUTPUT!O27:Y27) / OUTPUT!AM$8),
IF(AND('PRINTABLE (per grading)'!H$16="OUTPUT", 'PRINTABLE (per grading)'!B$13="Final"), IF(ISERROR(SUMIF(OUTPUT!AA$20:AI$20, "CLO3", OUTPUT!AA27:AI27) / OUTPUT!AN$8), "", SUMIF(OUTPUT!AA$20:AI$20, "CLO3", OUTPUT!AA27:AI27) / OUTPUT!AN$8),
"" )))))),"")</f>
        <v/>
      </c>
      <c r="Z25" s="232" t="str">
        <f t="shared" si="14"/>
        <v/>
      </c>
      <c r="AA25" s="233" t="str">
        <f t="shared" si="15"/>
        <v/>
      </c>
      <c r="AB25" s="25" t="str">
        <f>IF(B25 &lt;&gt; "", IFERROR(IF(C$16 = "PRELIM", SUMIF('Database (LECTURE-RES-PRAC)'!D$14:AG$14, "CLO4", 'Database (LECTURE-RES-PRAC)'!D22:AG22) / 'Grade computation'!F$7, IF(C$16 = "MIDTERM", SUMIF('Database (LECTURE-RES-PRAC)'!AJ$14:BM$14, "CLO4", 'Database (LECTURE-RES-PRAC)'!AJ22:BM22) / 'Grade computation'!G$7, IF(C$16 = "FINAL", SUMIF('Database (LECTURE-RES-PRAC)'!BP$14:CS$14, "CLO4", 'Database (LECTURE-RES-PRAC)'!BP22:CS22) / 'Grade computation'!H$7,""))),""),"")</f>
        <v/>
      </c>
      <c r="AC25" s="232" t="str">
        <f t="shared" si="16"/>
        <v/>
      </c>
      <c r="AD25" s="25" t="str">
        <f>IF(B25 &lt;&gt; "",IF(AND('PRINTABLE (per grading)'!H$16="EXAM", 'PRINTABLE (per grading)'!B$13="Prelim"), IF(ISERROR(SUMIF('Exam (LECTURE ONLY)'!D$20:M$20, "CLO4", 'Exam (LECTURE ONLY)'!D27:M27) / 'Exam (LECTURE ONLY)'!AL$9), "", SUMIF('Exam (LECTURE ONLY)'!D$20:M$20, "CLO4", 'Exam (LECTURE ONLY)'!D27:M27) /'Exam (LECTURE ONLY)'!AL$9),
IF(AND('PRINTABLE (per grading)'!H$16="EXAM", 'PRINTABLE (per grading)'!B$13="Midterm"), IF(ISERROR(SUMIF('Exam (LECTURE ONLY)'!O$20:X$20, "CLO4", 'Exam (LECTURE ONLY)'!O27:X27) / 'Exam (LECTURE ONLY)'!AM$9), "", SUMIF('Exam (LECTURE ONLY)'!O$20:X$20, "CLO4", 'Exam (LECTURE ONLY)'!O27:X27) / 'Exam (LECTURE ONLY)'!AM$9),
IF(AND('PRINTABLE (per grading)'!H$16="EXAM", 'PRINTABLE (per grading)'!B$13="Final"), IF(ISERROR(SUMIF('Exam (LECTURE ONLY)'!Z$20:AI$20, "CLO4", 'Exam (LECTURE ONLY)'!Z27:AI27) / 'Exam (LECTURE ONLY)'!AN$9), "", SUMIF('Exam (LECTURE ONLY)'!Z$20:AI$20, "CLO4", 'Exam (LECTURE ONLY)'!Z27:AI27) / 'Exam (LECTURE ONLY)'!AN$9),
IF(AND('PRINTABLE (per grading)'!H$16="OUTPUT", 'PRINTABLE (per grading)'!B$13="Prelim"), IF(ISERROR(SUMIF(OUTPUT!C$20:M$20, "CLO4", OUTPUT!C27:M27) / OUTPUT!AL$9), "", SUMIF(OUTPUT!C$20:M$20, "CLO4", OUTPUT!C27:M27) / OUTPUT!AL$9),
IF(AND('PRINTABLE (per grading)'!H$16="OUTPUT", 'PRINTABLE (per grading)'!B$13="Midterm"), IF(ISERROR(SUMIF(OUTPUT!O$20:Y$20, "CLO4", OUTPUT!O27:Y27) / OUTPUT!AM$9), "", SUMIF(OUTPUT!O$20:Y$20, "CLO4", OUTPUT!O27:Y27) / OUTPUT!AM$9),
IF(AND('PRINTABLE (per grading)'!H$16="OUTPUT", 'PRINTABLE (per grading)'!B$13="Final"), IF(ISERROR(SUMIF(OUTPUT!AA$20:AI$20, "CLO4", OUTPUT!AA27:AI27) / OUTPUT!AN$9), "", SUMIF(OUTPUT!AA$20:AI$20, "CLO4", OUTPUT!AA27:AI27) / OUTPUT!AN$9),
"")))))),"")</f>
        <v/>
      </c>
      <c r="AE25" s="232" t="str">
        <f t="shared" si="17"/>
        <v/>
      </c>
      <c r="AF25" s="233" t="str">
        <f t="shared" si="18"/>
        <v/>
      </c>
      <c r="AG25" s="25" t="str">
        <f>IF(B25 &lt;&gt; "", IFERROR(IF(C$16 = "PRELIM", SUMIF('Database (LECTURE-RES-PRAC)'!D$14:AG$14, "CLO5", 'Database (LECTURE-RES-PRAC)'!D22:AG22) / 'Grade computation'!F$8, IF(C$16 = "MIDTERM", SUMIF('Database (LECTURE-RES-PRAC)'!AJ$14:BM$14, "CLO5", 'Database (LECTURE-RES-PRAC)'!AJ22:BM22) / 'Grade computation'!G$8, IF(C$16 = "FINAL", SUMIF('Database (LECTURE-RES-PRAC)'!BP$14:CS$14, "CLO5", 'Database (LECTURE-RES-PRAC)'!BP22:CS22) / 'Grade computation'!H$8,""))),""),"")</f>
        <v/>
      </c>
      <c r="AH25" s="232" t="str">
        <f t="shared" si="19"/>
        <v/>
      </c>
      <c r="AI25" s="25" t="str">
        <f>IF(B25 &lt;&gt; "",IF(AND('PRINTABLE (per grading)'!H$16="EXAM", 'PRINTABLE (per grading)'!B$13="Prelim"), IF(ISERROR(SUMIF('Exam (LECTURE ONLY)'!D$20:M$20, "CLO5", 'Exam (LECTURE ONLY)'!D27:M27) / 'Exam (LECTURE ONLY)'!AL$10), "", SUMIF('Exam (LECTURE ONLY)'!D$20:M$20, "CLO5", 'Exam (LECTURE ONLY)'!D27:M27) /'Exam (LECTURE ONLY)'!AL$10),
IF(AND('PRINTABLE (per grading)'!H$16="EXAM", 'PRINTABLE (per grading)'!B$13="Midterm"), IF(ISERROR(SUMIF('Exam (LECTURE ONLY)'!O$20:X$20, "CLO5", 'Exam (LECTURE ONLY)'!O27:X27) / 'Exam (LECTURE ONLY)'!AM$10), "", SUMIF('Exam (LECTURE ONLY)'!O$20:X$20, "CLO5", 'Exam (LECTURE ONLY)'!O27:X27) / 'Exam (LECTURE ONLY)'!AM$10),
IF(AND('PRINTABLE (per grading)'!H$16="EXAM", 'PRINTABLE (per grading)'!B$13="Final"), IF(ISERROR(SUMIF('Exam (LECTURE ONLY)'!Z$20:AI$20, "CLO5", 'Exam (LECTURE ONLY)'!Z27:AI27) / 'Exam (LECTURE ONLY)'!AN$10), "", SUMIF('Exam (LECTURE ONLY)'!Z$20:AI$20, "CLO5", 'Exam (LECTURE ONLY)'!Z27:AI27) / 'Exam (LECTURE ONLY)'!AN$10),
IF(AND('PRINTABLE (per grading)'!H$16="OUTPUT", 'PRINTABLE (per grading)'!B$13="Prelim"), IF(ISERROR(SUMIF(OUTPUT!C$20:M$20, "CLO5", OUTPUT!C27:M27) / OUTPUT!AL$10), "", SUMIF(OUTPUT!C$20:M$20, "CLO5", OUTPUT!C27:M27) / OUTPUT!AL$10),
IF(AND('PRINTABLE (per grading)'!H$16="OUTPUT", 'PRINTABLE (per grading)'!B$13="Midterm"), IF(ISERROR(SUMIF(OUTPUT!O$20:Y$20, "CLO5", OUTPUT!O27:Y27) / OUTPUT!AM$10), "", SUMIF(OUTPUT!O$20:Y$20, "CLO5", OUTPUT!O27:Y27) / OUTPUT!AM$10),
IF(AND('PRINTABLE (per grading)'!H$16="OUTPUT", 'PRINTABLE (per grading)'!B$13="Final"), IF(ISERROR(SUMIF(OUTPUT!AA$20:AI$20, "CLO5", OUTPUT!AA27:AI27) / OUTPUT!AN$10), "", SUMIF(OUTPUT!AA$20:AI$20, "CLO5", OUTPUT!AA27:AI27) / OUTPUT!AN$10),
"")))))),"")</f>
        <v/>
      </c>
      <c r="AJ25" s="232" t="str">
        <f t="shared" si="20"/>
        <v/>
      </c>
      <c r="AK25" s="233" t="str">
        <f t="shared" si="21"/>
        <v/>
      </c>
      <c r="AL25" s="25" t="str">
        <f>IF(B25 &lt;&gt; "", IFERROR(IF(C$16 = "PRELIM", SUMIF('Database (LECTURE-RES-PRAC)'!D$14:AG$14, "CLO6", 'Database (LECTURE-RES-PRAC)'!D22:AG22) / 'Grade computation'!F$9, IF(C$16 = "MIDTERM", SUMIF('Database (LECTURE-RES-PRAC)'!AJ$14:BM$14, "CLO6", 'Database (LECTURE-RES-PRAC)'!AJ22:BM22) / 'Grade computation'!G$9, IF(C$16 = "FINAL", SUMIF('Database (LECTURE-RES-PRAC)'!BP$14:CS$14, "CLO6", 'Database (LECTURE-RES-PRAC)'!BP22:CS22) / 'Grade computation'!H$9,""))),""),"")</f>
        <v/>
      </c>
      <c r="AM25" s="232" t="str">
        <f t="shared" si="22"/>
        <v/>
      </c>
      <c r="AN25" s="25" t="str">
        <f>IF(B25 &lt;&gt; "",IF(AND('PRINTABLE (per grading)'!H$16="EXAM", 'PRINTABLE (per grading)'!B$13="Prelim"), IF(ISERROR(SUMIF('Exam (LECTURE ONLY)'!D$20:M$20, "CLO6", 'Exam (LECTURE ONLY)'!D27:M27) / 'Exam (LECTURE ONLY)'!AL$11), "", SUMIF('Exam (LECTURE ONLY)'!D$20:M$20, "CLO6", 'Exam (LECTURE ONLY)'!D27:M27) /'Exam (LECTURE ONLY)'!AL$11),
IF(AND('PRINTABLE (per grading)'!H$16="EXAM", 'PRINTABLE (per grading)'!B$13="Midterm"), IF(ISERROR(SUMIF('Exam (LECTURE ONLY)'!O$20:X$20, "CLO6", 'Exam (LECTURE ONLY)'!O27:X27) / 'Exam (LECTURE ONLY)'!AM$11), "", SUMIF('Exam (LECTURE ONLY)'!O$20:X$20, "CLO6", 'Exam (LECTURE ONLY)'!O27:X27) / 'Exam (LECTURE ONLY)'!AM$11),
IF(AND('PRINTABLE (per grading)'!H$16="EXAM", 'PRINTABLE (per grading)'!B$13="Final"), IF(ISERROR(SUMIF('Exam (LECTURE ONLY)'!Z$20:AI$20, "CLO6", 'Exam (LECTURE ONLY)'!Z27:AI27) / 'Exam (LECTURE ONLY)'!AN$11), "", SUMIF('Exam (LECTURE ONLY)'!Z$20:AI$20, "CLO6", 'Exam (LECTURE ONLY)'!Z27:AI27) / 'Exam (LECTURE ONLY)'!AN$11),
IF(AND('PRINTABLE (per grading)'!H$16="OUTPUT", 'PRINTABLE (per grading)'!B$13="Prelim"), IF(ISERROR(SUMIF(OUTPUT!C$20:M$20, "CLO6", OUTPUT!C27:M27) / OUTPUT!AL$11), "", SUMIF(OUTPUT!C$20:M$20, "CLO6", OUTPUT!C27:M27) / OUTPUT!AL$11),
IF(AND('PRINTABLE (per grading)'!H$16="OUTPUT", 'PRINTABLE (per grading)'!B$13="Midterm"), IF(ISERROR(SUMIF(OUTPUT!O$20:Y$20, "CLO6", OUTPUT!O27:Y27) / OUTPUT!AM$11), "", SUMIF(OUTPUT!O$20:Y$20, "CLO6", OUTPUT!O27:Y27) / OUTPUT!AM$11),
IF(AND('PRINTABLE (per grading)'!H$16="OUTPUT", 'PRINTABLE (per grading)'!B$13="Final"), IF(ISERROR(SUMIF(OUTPUT!AA$20:AI$20, "CLO6", OUTPUT!AA27:AI27) / OUTPUT!AN$11), "", SUMIF(OUTPUT!AA$20:AI$20, "CLO6", OUTPUT!AA27:AI27) / OUTPUT!AN$11),
"")))))),"")</f>
        <v/>
      </c>
      <c r="AO25" s="232" t="str">
        <f t="shared" si="23"/>
        <v/>
      </c>
      <c r="AP25" s="233" t="str">
        <f t="shared" si="24"/>
        <v/>
      </c>
      <c r="AQ25" s="25" t="str">
        <f>IF(B25 &lt;&gt; "", IFERROR(IF(C$16 = "PRELIM", SUMIF('Database (LECTURE-RES-PRAC)'!D$14:AG$14, "CLO7", 'Database (LECTURE-RES-PRAC)'!D22:AG22) / 'Grade computation'!F$10, IF(C$16 = "MIDTERM", SUMIF('Database (LECTURE-RES-PRAC)'!AJ$14:BM$14, "CLO7", 'Database (LECTURE-RES-PRAC)'!AJ22:BM22) / 'Grade computation'!G$10, IF(C$16 = "FINAL", SUMIF('Database (LECTURE-RES-PRAC)'!BP$14:CS$14, "CLO7", 'Database (LECTURE-RES-PRAC)'!BP22:CS22) / 'Grade computation'!H$10,""))),""),"")</f>
        <v/>
      </c>
      <c r="AR25" s="232" t="str">
        <f t="shared" si="25"/>
        <v/>
      </c>
      <c r="AS25" s="25" t="str">
        <f>IF(B25 &lt;&gt; "",IF(AND('PRINTABLE (per grading)'!H$16="EXAM", 'PRINTABLE (per grading)'!B$13="Prelim"), IF(ISERROR(SUMIF('Exam (LECTURE ONLY)'!D$20:M$20, "CLO7", 'Exam (LECTURE ONLY)'!D27:M27) / 'Exam (LECTURE ONLY)'!AL$12), "", SUMIF('Exam (LECTURE ONLY)'!D$20:M$20, "CLO7", 'Exam (LECTURE ONLY)'!D27:M27) /'Exam (LECTURE ONLY)'!AL$12),
IF(AND('PRINTABLE (per grading)'!H$16="EXAM", 'PRINTABLE (per grading)'!B$13="Midterm"), IF(ISERROR(SUMIF('Exam (LECTURE ONLY)'!O$20:X$20, "CLO7", 'Exam (LECTURE ONLY)'!O27:X27) / 'Exam (LECTURE ONLY)'!AM$12), "", SUMIF('Exam (LECTURE ONLY)'!O$20:X$20, "CLO7", 'Exam (LECTURE ONLY)'!O27:X27) / 'Exam (LECTURE ONLY)'!AM$12),
IF(AND('PRINTABLE (per grading)'!H$16="EXAM", 'PRINTABLE (per grading)'!B$13="Final"), IF(ISERROR(SUMIF('Exam (LECTURE ONLY)'!Z$20:AI$20, "CLO7", 'Exam (LECTURE ONLY)'!Z27:AI27) / 'Exam (LECTURE ONLY)'!AN$12), "", SUMIF('Exam (LECTURE ONLY)'!Z$20:AI$20, "CLO7", 'Exam (LECTURE ONLY)'!Z27:AI27) / 'Exam (LECTURE ONLY)'!AN$12),
IF(AND('PRINTABLE (per grading)'!H$16="OUTPUT", 'PRINTABLE (per grading)'!B$13="Prelim"), IF(ISERROR(SUMIF(OUTPUT!C$20:M$20, "CLO7", OUTPUT!C27:M27) / OUTPUT!AL$12), "", SUMIF(OUTPUT!C$20:M$20, "CLO7", OUTPUT!C27:M27) / OUTPUT!AL$12),
IF(AND('PRINTABLE (per grading)'!H$16="OUTPUT", 'PRINTABLE (per grading)'!B$13="Midterm"), IF(ISERROR(SUMIF(OUTPUT!O$20:Y$20, "CLO7", OUTPUT!O27:Y27) / OUTPUT!AM$12), "", SUMIF(OUTPUT!O$20:Y$20, "CLO7", OUTPUT!O27:Y27) / OUTPUT!AM$12),
IF(AND('PRINTABLE (per grading)'!H$16="OUTPUT", 'PRINTABLE (per grading)'!B$13="Final"), IF(ISERROR(SUMIF(OUTPUT!AA$20:AI$20, "CLO7", OUTPUT!AA27:AI27) / OUTPUT!AN$12), "", SUMIF(OUTPUT!AA$20:AI$20, "CLO7", OUTPUT!AA27:AI27) / OUTPUT!AN$12),
"")))))),"")</f>
        <v/>
      </c>
      <c r="AT25" s="232" t="str">
        <f t="shared" si="26"/>
        <v/>
      </c>
      <c r="AU25" s="233" t="str">
        <f t="shared" si="27"/>
        <v/>
      </c>
      <c r="AV25" s="25" t="str">
        <f>IF(B25 &lt;&gt; "", IFERROR(IF(C$16 = "PRELIM", SUMIF('Database (LECTURE-RES-PRAC)'!D$14:AG$14, "CLO8", 'Database (LECTURE-RES-PRAC)'!D22:AG22) / 'Grade computation'!F$11, IF(C$16 = "MIDTERM", SUMIF('Database (LECTURE-RES-PRAC)'!AJ$14:BM$14, "CLO8", 'Database (LECTURE-RES-PRAC)'!AJ22:BM22) / 'Grade computation'!G$11, IF(C$16 = "FINAL", SUMIF('Database (LECTURE-RES-PRAC)'!BP$14:CS$14, "CLO8", 'Database (LECTURE-RES-PRAC)'!BP22:CS22) / 'Grade computation'!H$11,""))),""),"")</f>
        <v/>
      </c>
      <c r="AW25" s="232" t="str">
        <f t="shared" si="28"/>
        <v/>
      </c>
      <c r="AX25" s="25" t="str">
        <f>IF(B25 &lt;&gt; "",IF(AND('PRINTABLE (per grading)'!H$16="EXAM", 'PRINTABLE (per grading)'!B$13="Prelim"), IF(ISERROR(SUMIF('Exam (LECTURE ONLY)'!D$20:M$20, "CLO8", 'Exam (LECTURE ONLY)'!D27:M27) / 'Exam (LECTURE ONLY)'!AL$13), "", SUMIF('Exam (LECTURE ONLY)'!D$20:M$20, "CLO8", 'Exam (LECTURE ONLY)'!D27:M27) /'Exam (LECTURE ONLY)'!AL$13),
IF(AND('PRINTABLE (per grading)'!H$16="EXAM", 'PRINTABLE (per grading)'!B$13="Midterm"), IF(ISERROR(SUMIF('Exam (LECTURE ONLY)'!O$20:X$20, "CLO8", 'Exam (LECTURE ONLY)'!O27:X27) / 'Exam (LECTURE ONLY)'!AM$13), "", SUMIF('Exam (LECTURE ONLY)'!O$20:X$20, "CLO8", 'Exam (LECTURE ONLY)'!O27:X27) / 'Exam (LECTURE ONLY)'!AM$13),
IF(AND('PRINTABLE (per grading)'!H$16="EXAM", 'PRINTABLE (per grading)'!B$13="Final"), IF(ISERROR(SUMIF('Exam (LECTURE ONLY)'!Z$20:AI$20, "CLO8", 'Exam (LECTURE ONLY)'!Z27:AI27) / 'Exam (LECTURE ONLY)'!AN$13), "", SUMIF('Exam (LECTURE ONLY)'!Z$20:AI$20, "CLO8", 'Exam (LECTURE ONLY)'!Z27:AI27) / 'Exam (LECTURE ONLY)'!AN$13),
IF(AND('PRINTABLE (per grading)'!H$16="OUTPUT", 'PRINTABLE (per grading)'!B$13="Prelim"), IF(ISERROR(SUMIF(OUTPUT!C$20:M$20, "CLO8", OUTPUT!C27:M27) / OUTPUT!AL$13), "", SUMIF(OUTPUT!C$20:M$20, "CLO8", OUTPUT!C27:M27) / OUTPUT!AL$13),
IF(AND('PRINTABLE (per grading)'!H$16="OUTPUT", 'PRINTABLE (per grading)'!B$13="Midterm"), IF(ISERROR(SUMIF(OUTPUT!O$20:Y$20, "CLO8", OUTPUT!O27:Y27) / OUTPUT!AM$13), "", SUMIF(OUTPUT!O$20:Y$20, "CLO8", OUTPUT!O27:Y27) / OUTPUT!AM$13),
IF(AND('PRINTABLE (per grading)'!H$16="OUTPUT", 'PRINTABLE (per grading)'!B$13="Final"), IF(ISERROR(SUMIF(OUTPUT!AA$20:AI$20, "CLO8", OUTPUT!AA27:AI27) / OUTPUT!AN$13), "", SUMIF(OUTPUT!AA$20:AI$20, "CLO8", OUTPUT!AA27:AI27) / OUTPUT!AN$13),
"")))))),"")</f>
        <v/>
      </c>
      <c r="AY25" s="232" t="str">
        <f t="shared" si="29"/>
        <v/>
      </c>
      <c r="AZ25" s="233" t="str">
        <f t="shared" si="30"/>
        <v/>
      </c>
      <c r="BA25" s="25" t="str">
        <f>IF(B25 &lt;&gt; "", IFERROR(IF(C$16 = "PRELIM", SUMIF('Database (LECTURE-RES-PRAC)'!D$14:AG$14, "CLO9", 'Database (LECTURE-RES-PRAC)'!D22:AG22) / 'Grade computation'!F$12, IF(C$16 = "MIDTERM", SUMIF('Database (LECTURE-RES-PRAC)'!AJ$14:BM$14, "CLO9", 'Database (LECTURE-RES-PRAC)'!AJ22:BM22) / 'Grade computation'!G$12, IF(C$16 = "FINAL", SUMIF('Database (LECTURE-RES-PRAC)'!BP$14:CS$14, "CLO9", 'Database (LECTURE-RES-PRAC)'!BP22:CS22) / 'Grade computation'!H$12,""))),""),"")</f>
        <v/>
      </c>
      <c r="BB25" s="232" t="str">
        <f t="shared" si="31"/>
        <v/>
      </c>
      <c r="BC25" s="25" t="str">
        <f>IF(B25 &lt;&gt; "",IF(AND('PRINTABLE (per grading)'!H$16="EXAM", 'PRINTABLE (per grading)'!B$13="Prelim"), IF(ISERROR(SUMIF('Exam (LECTURE ONLY)'!D$20:M$20, "CLO9", 'Exam (LECTURE ONLY)'!D27:M27) / 'Exam (LECTURE ONLY)'!AL$14), "", SUMIF('Exam (LECTURE ONLY)'!D$20:M$20, "CLO9", 'Exam (LECTURE ONLY)'!D27:M27) /'Exam (LECTURE ONLY)'!AL$14),
IF(AND('PRINTABLE (per grading)'!H$16="EXAM", 'PRINTABLE (per grading)'!B$13="Midterm"), IF(ISERROR(SUMIF('Exam (LECTURE ONLY)'!O$20:X$20, "CLO9", 'Exam (LECTURE ONLY)'!O27:X27) / 'Exam (LECTURE ONLY)'!AM$14), "", SUMIF('Exam (LECTURE ONLY)'!O$20:X$20, "CLO9", 'Exam (LECTURE ONLY)'!O27:X27) / 'Exam (LECTURE ONLY)'!AM$14),
IF(AND('PRINTABLE (per grading)'!H$16="EXAM", 'PRINTABLE (per grading)'!B$13="Final"), IF(ISERROR(SUMIF('Exam (LECTURE ONLY)'!Z$20:AI$20, "CLO9", 'Exam (LECTURE ONLY)'!Z27:AI27) / 'Exam (LECTURE ONLY)'!AN$14), "", SUMIF('Exam (LECTURE ONLY)'!Z$20:AI$20, "CLO9", 'Exam (LECTURE ONLY)'!Z27:AI27) / 'Exam (LECTURE ONLY)'!AN$14),
IF(AND('PRINTABLE (per grading)'!H$16="OUTPUT", 'PRINTABLE (per grading)'!B$13="Prelim"), IF(ISERROR(SUMIF(OUTPUT!C$20:M$20, "CLO9", OUTPUT!C27:M27) / OUTPUT!AL$14), "", SUMIF(OUTPUT!C$20:M$20, "CLO9", OUTPUT!C27:M27) / OUTPUT!AL$14),
IF(AND('PRINTABLE (per grading)'!H$16="OUTPUT", 'PRINTABLE (per grading)'!B$13="Midterm"), IF(ISERROR(SUMIF(OUTPUT!O$20:Y$20, "CLO9", OUTPUT!O27:Y27) / OUTPUT!AM$14), "", SUMIF(OUTPUT!O$20:Y$20, "CLO9", OUTPUT!O27:Y27) / OUTPUT!AM$14),
IF(AND('PRINTABLE (per grading)'!H$16="OUTPUT", 'PRINTABLE (per grading)'!B$13="Final"), IF(ISERROR(SUMIF(OUTPUT!AA$20:AI$20, "CLO9", OUTPUT!AA27:AI27) / OUTPUT!AN$14), "", SUMIF(OUTPUT!AA$20:AI$20, "CLO9", OUTPUT!AA27:AI27) / OUTPUT!AN$14),
"")))))),"")</f>
        <v/>
      </c>
      <c r="BD25" s="232" t="str">
        <f t="shared" si="32"/>
        <v/>
      </c>
      <c r="BE25" s="233" t="str">
        <f t="shared" si="33"/>
        <v/>
      </c>
      <c r="BF25" s="25" t="str">
        <f>IF(B25 &lt;&gt; "", IFERROR(IF(C$16 = "PRELIM", SUMIF('Database (LECTURE-RES-PRAC)'!D$14:AG$14, "CLO10", 'Database (LECTURE-RES-PRAC)'!D22:AG22) / 'Grade computation'!F$13, IF(C$16 = "MIDTERM", SUMIF('Database (LECTURE-RES-PRAC)'!AJ$14:BM$14, "CLO10", 'Database (LECTURE-RES-PRAC)'!AJ22:BM22) / 'Grade computation'!G$13, IF(C$16 = "FINAL", SUMIF('Database (LECTURE-RES-PRAC)'!BP$14:CS$14, "CLO10", 'Database (LECTURE-RES-PRAC)'!BP22:CS22) / 'Grade computation'!H$13,""))),""),"")</f>
        <v/>
      </c>
      <c r="BG25" s="232" t="str">
        <f t="shared" si="34"/>
        <v/>
      </c>
      <c r="BH25" s="25" t="str">
        <f>IF(B25 &lt;&gt; "",IF(AND('PRINTABLE (per grading)'!H$16="EXAM", 'PRINTABLE (per grading)'!B$13="Prelim"), IF(ISERROR(SUMIF('Exam (LECTURE ONLY)'!D$20:M$20, "CLO10", 'Exam (LECTURE ONLY)'!D27:M27) / 'Exam (LECTURE ONLY)'!AL$15), "", SUMIF('Exam (LECTURE ONLY)'!D$20:M$20, "CLO10", 'Exam (LECTURE ONLY)'!D27:M27) /'Exam (LECTURE ONLY)'!AL$15),
IF(AND('PRINTABLE (per grading)'!H$16="EXAM", 'PRINTABLE (per grading)'!B$13="Midterm"), IF(ISERROR(SUMIF('Exam (LECTURE ONLY)'!O$20:X$20, "CLO10", 'Exam (LECTURE ONLY)'!O27:X27) / 'Exam (LECTURE ONLY)'!AM$15), "", SUMIF('Exam (LECTURE ONLY)'!O$20:X$20, "CLO10", 'Exam (LECTURE ONLY)'!O27:X27) / 'Exam (LECTURE ONLY)'!AM$15),
IF(AND('PRINTABLE (per grading)'!H$16="EXAM", 'PRINTABLE (per grading)'!B$13="Final"), IF(ISERROR(SUMIF('Exam (LECTURE ONLY)'!Z$20:AI$20, "CLO10", 'Exam (LECTURE ONLY)'!Z27:AI27) / 'Exam (LECTURE ONLY)'!AN$15), "", SUMIF('Exam (LECTURE ONLY)'!Z$20:AI$20, "CLO10", 'Exam (LECTURE ONLY)'!Z27:AI27) / 'Exam (LECTURE ONLY)'!AN$15),
IF(AND('PRINTABLE (per grading)'!H$16="OUTPUT", 'PRINTABLE (per grading)'!B$13="Prelim"), IF(ISERROR(SUMIF(OUTPUT!C$20:M$20, "CLO10", OUTPUT!C27:M27) / OUTPUT!AL$15), "", SUMIF(OUTPUT!C$20:M$20, "CLO10", OUTPUT!C27:M27) / OUTPUT!AL$15),
IF(AND('PRINTABLE (per grading)'!H$16="OUTPUT", 'PRINTABLE (per grading)'!B$13="Midterm"), IF(ISERROR(SUMIF(OUTPUT!O$20:Y$20, "CLO10", OUTPUT!O27:Y27) / OUTPUT!AM$15), "", SUMIF(OUTPUT!O$20:Y$20, "CLO10", OUTPUT!O27:Y27) / OUTPUT!AM$15),
IF(AND('PRINTABLE (per grading)'!H$16="OUTPUT", 'PRINTABLE (per grading)'!B$13="Final"), IF(ISERROR(SUMIF(OUTPUT!AA$20:AI$20, "CLO10", OUTPUT!AA27:AI27) / OUTPUT!AN$15), "", SUMIF(OUTPUT!AA$20:AI$20, "CLO10", OUTPUT!AA27:AI27) / OUTPUT!AN$15),
"")))))),"")</f>
        <v/>
      </c>
      <c r="BI25" s="232" t="str">
        <f t="shared" si="35"/>
        <v/>
      </c>
      <c r="BJ25" s="233" t="str">
        <f t="shared" si="36"/>
        <v/>
      </c>
      <c r="BK25" s="2"/>
    </row>
    <row r="26" spans="1:63" ht="19.5" customHeight="1">
      <c r="A26" s="212" t="str">
        <f>IF(ISBLANK('Database (LECTURE-RES-PRAC)'!A23),"",'Database (LECTURE-RES-PRAC)'!A23)</f>
        <v/>
      </c>
      <c r="B26" s="213" t="str">
        <f>IF(ISBLANK('Database (LECTURE-RES-PRAC)'!B23),"",'Database (LECTURE-RES-PRAC)'!B23)</f>
        <v/>
      </c>
      <c r="C26" s="134" t="str">
        <f>IF(B26&lt;&gt;"",IF(C$16="PRELIM",'Grade computation'!C26, IF(C$16="MIDTERM",'Grade computation'!K26, IF(C$16="FINAL",'Grade computation'!S26,""))),"")</f>
        <v/>
      </c>
      <c r="D26" s="135" t="str">
        <f t="shared" si="1"/>
        <v/>
      </c>
      <c r="E26" s="134" t="str">
        <f>IF(B26&lt;&gt;"", IF(C$16="PRELIM",'Grade computation'!E26, IF(C$16="MIDTERM",'Grade computation'!M26, IF(C$16="FINAL",'Grade computation'!U26,""))),"")</f>
        <v/>
      </c>
      <c r="F26" s="136" t="str">
        <f t="shared" si="2"/>
        <v/>
      </c>
      <c r="G26" s="137" t="str">
        <f t="shared" si="3"/>
        <v/>
      </c>
      <c r="H26" s="207" t="str">
        <f>IF(B26&lt;&gt;"",IF(C$16="PRELIM", 'Grade computation'!H26, IF(C$16="MIDTERM", 'Grade computation'!P26, IF(C$16="FINAL",'Grade computation'!X26, ""))),"")</f>
        <v/>
      </c>
      <c r="I26" s="137" t="str">
        <f t="shared" si="4"/>
        <v/>
      </c>
      <c r="J26" s="139" t="str">
        <f t="shared" si="5"/>
        <v/>
      </c>
      <c r="K26" s="377" t="str">
        <f t="shared" si="6"/>
        <v/>
      </c>
      <c r="L26" s="434"/>
      <c r="M26" s="25" t="str">
        <f>IF(B26 &lt;&gt; "", IFERROR(IF(C$16 = "PRELIM", SUMIF('Database (LECTURE-RES-PRAC)'!D$14:AG$14, "CLO1", 'Database (LECTURE-RES-PRAC)'!D23:AG23) / 'Grade computation'!F$4, IF(C$16 = "MIDTERM", SUMIF('Database (LECTURE-RES-PRAC)'!AJ$14:BM$14, "CLO1", 'Database (LECTURE-RES-PRAC)'!AJ23:BM23) / 'Grade computation'!G$4, IF(C$16 = "FINAL", SUMIF('Database (LECTURE-RES-PRAC)'!BP$14:CS$14, "CLO1", 'Database (LECTURE-RES-PRAC)'!BP23:CS23) / 'Grade computation'!H$4,""))),""),"")</f>
        <v/>
      </c>
      <c r="N26" s="232" t="str">
        <f t="shared" si="7"/>
        <v/>
      </c>
      <c r="O26" s="25" t="str">
        <f>IF(B26 &lt;&gt; "",IF(AND('PRINTABLE (per grading)'!H$16="EXAM", 'PRINTABLE (per grading)'!B$13="Prelim"), IF(ISERROR(SUMIF('Exam (LECTURE ONLY)'!D$20:M$20, "CLO1", 'Exam (LECTURE ONLY)'!D28:M28) / 'Exam (LECTURE ONLY)'!AL$6), "", SUMIF('Exam (LECTURE ONLY)'!D$20:M$20, "CLO1", 'Exam (LECTURE ONLY)'!D28:M28) /'Exam (LECTURE ONLY)'!AL$6),
IF(AND('PRINTABLE (per grading)'!H$16="EXAM", 'PRINTABLE (per grading)'!B$13="Midterm"), IF(ISERROR(SUMIF('Exam (LECTURE ONLY)'!O$20:X$20, "CLO1", 'Exam (LECTURE ONLY)'!O28:X28) / 'Exam (LECTURE ONLY)'!AM$6), "", SUMIF('Exam (LECTURE ONLY)'!O$20:X$20, "CLO1", 'Exam (LECTURE ONLY)'!O28:X28) / 'Exam (LECTURE ONLY)'!AM$6),
IF(AND('PRINTABLE (per grading)'!H$16="EXAM", 'PRINTABLE (per grading)'!B$13="Final"), IF(ISERROR(SUMIF('Exam (LECTURE ONLY)'!Z$20:AI$20, "CLO1", 'Exam (LECTURE ONLY)'!Z28:AI28) / 'Exam (LECTURE ONLY)'!AN$6), "", SUMIF('Exam (LECTURE ONLY)'!Z$20:AI$20, "CLO1", 'Exam (LECTURE ONLY)'!Z28:AI28) / 'Exam (LECTURE ONLY)'!AN$6),
IF(AND('PRINTABLE (per grading)'!H$16="OUTPUT", 'PRINTABLE (per grading)'!B$13="Prelim"), IF(ISERROR(SUMIF(OUTPUT!C$20:M$20, "CLO1", OUTPUT!C28:M28) / OUTPUT!AL$6), "", SUMIF(OUTPUT!C$20:M$20, "CLO1", OUTPUT!C28:M28) / OUTPUT!AL$6),
IF(AND('PRINTABLE (per grading)'!H$16="OUTPUT", 'PRINTABLE (per grading)'!B$13="Midterm"), IF(ISERROR(SUMIF(OUTPUT!O$20:Y$20, "CLO1", OUTPUT!O28:Y28) / OUTPUT!AM$6), "", SUMIF(OUTPUT!O$20:Y$20, "CLO1", OUTPUT!O28:Y28) / OUTPUT!AM$6),
IF(AND('PRINTABLE (per grading)'!H$16="OUTPUT", 'PRINTABLE (per grading)'!B$13="Final"), IF(ISERROR(SUMIF(OUTPUT!AA$20:AI$20, "CLO1", OUTPUT!AA28:AI28) / OUTPUT!AN$6), "", SUMIF(OUTPUT!AA$20:AI$20, "CLO1", OUTPUT!AA28:AI28) / OUTPUT!AN$6),
"")))))),"")</f>
        <v/>
      </c>
      <c r="P26" s="232" t="str">
        <f t="shared" si="8"/>
        <v/>
      </c>
      <c r="Q26" s="233" t="str">
        <f t="shared" si="9"/>
        <v/>
      </c>
      <c r="R26" s="25" t="str">
        <f>IF(B26 &lt;&gt; "", IFERROR(IF(C$16 = "PRELIM", SUMIF('Database (LECTURE-RES-PRAC)'!D$14:AG$14, "CLO2", 'Database (LECTURE-RES-PRAC)'!D23:AG23) / 'Grade computation'!F$5, IF(C$16 = "MIDTERM", SUMIF('Database (LECTURE-RES-PRAC)'!AJ$14:BM$14, "CLO2", 'Database (LECTURE-RES-PRAC)'!AJ23:BM23) / 'Grade computation'!G$5, IF(C$16 = "FINAL", SUMIF('Database (LECTURE-RES-PRAC)'!BP$14:CS$14, "CLO2", 'Database (LECTURE-RES-PRAC)'!BP23:CS23) / 'Grade computation'!H$5,""))),""),"")</f>
        <v/>
      </c>
      <c r="S26" s="232" t="str">
        <f t="shared" si="10"/>
        <v/>
      </c>
      <c r="T26" s="25" t="str">
        <f>IF(B26 &lt;&gt; "",IF(AND('PRINTABLE (per grading)'!H$16="EXAM", 'PRINTABLE (per grading)'!B$13="Prelim"), IF(ISERROR(SUMIF('Exam (LECTURE ONLY)'!D$20:M$20, "CLO2", 'Exam (LECTURE ONLY)'!D28:M28) / 'Exam (LECTURE ONLY)'!AL$7), "", SUMIF('Exam (LECTURE ONLY)'!D$20:M$20, "CLO2", 'Exam (LECTURE ONLY)'!D28:M28) /'Exam (LECTURE ONLY)'!AL$7),
IF(AND('PRINTABLE (per grading)'!H$16="EXAM", 'PRINTABLE (per grading)'!B$13="Midterm"), IF(ISERROR(SUMIF('Exam (LECTURE ONLY)'!O$20:X$20, "CLO2", 'Exam (LECTURE ONLY)'!O28:X28) / 'Exam (LECTURE ONLY)'!AM$7), "", SUMIF('Exam (LECTURE ONLY)'!O$20:X$20, "CLO2", 'Exam (LECTURE ONLY)'!O28:X28) / 'Exam (LECTURE ONLY)'!AM$7),
IF(AND('PRINTABLE (per grading)'!H$16="EXAM", 'PRINTABLE (per grading)'!B$13="Final"), IF(ISERROR(SUMIF('Exam (LECTURE ONLY)'!Z$20:AI$20, "CLO2", 'Exam (LECTURE ONLY)'!Z28:AI28) / 'Exam (LECTURE ONLY)'!AN$7), "", SUMIF('Exam (LECTURE ONLY)'!Z$20:AI$20, "CLO2", 'Exam (LECTURE ONLY)'!Z28:AI28) / 'Exam (LECTURE ONLY)'!AN$7),
IF(AND('PRINTABLE (per grading)'!H$16="OUTPUT", 'PRINTABLE (per grading)'!B$13="Prelim"), IF(ISERROR(SUMIF(OUTPUT!C$20:M$20, "CLO2", OUTPUT!C28:M28) / OUTPUT!AL$7), "", SUMIF(OUTPUT!C$20:M$20, "CLO2", OUTPUT!C28:M28) / OUTPUT!AL$7),
IF(AND('PRINTABLE (per grading)'!H$16="OUTPUT", 'PRINTABLE (per grading)'!B$13="Midterm"), IF(ISERROR(SUMIF(OUTPUT!O$20:Y$20, "CLO2", OUTPUT!O28:Y28) / OUTPUT!AM$7), "", SUMIF(OUTPUT!O$20:Y$20, "CLO2", OUTPUT!O28:Y28) / OUTPUT!AM$7),
IF(AND('PRINTABLE (per grading)'!H$16="OUTPUT", 'PRINTABLE (per grading)'!B$13="Final"), IF(ISERROR(SUMIF(OUTPUT!AA$20:AI$20, "CLO2", OUTPUT!AA28:AI28) / OUTPUT!AN$7), "", SUMIF(OUTPUT!AA$20:AI$20, "CLO2", OUTPUT!AA28:AI28) / OUTPUT!AN$7),
"")))))),"")</f>
        <v/>
      </c>
      <c r="U26" s="232" t="str">
        <f t="shared" si="11"/>
        <v/>
      </c>
      <c r="V26" s="233" t="str">
        <f t="shared" si="12"/>
        <v/>
      </c>
      <c r="W26" s="25" t="str">
        <f>IF(B26 &lt;&gt; "", IFERROR(IF(C$16 = "PRELIM", SUMIF('Database (LECTURE-RES-PRAC)'!D$14:AG$14, "CLO3", 'Database (LECTURE-RES-PRAC)'!D23:AG23) / 'Grade computation'!F$6, IF(C$16 = "MIDTERM", SUMIF('Database (LECTURE-RES-PRAC)'!AJ$14:BM$14, "CLO3", 'Database (LECTURE-RES-PRAC)'!AJ23:BM23) / 'Grade computation'!G$6, IF(C$16 = "FINAL", SUMIF('Database (LECTURE-RES-PRAC)'!BP$14:CS$14, "CLO3", 'Database (LECTURE-RES-PRAC)'!BP23:CS23) / 'Grade computation'!H$6,""))),""),"")</f>
        <v/>
      </c>
      <c r="X26" s="232" t="str">
        <f t="shared" si="13"/>
        <v/>
      </c>
      <c r="Y26" s="25" t="str">
        <f>IF(B26 &lt;&gt; "",IF(AND('PRINTABLE (per grading)'!H$16="EXAM", 'PRINTABLE (per grading)'!B$13="Prelim"), IF(ISERROR(SUMIF('Exam (LECTURE ONLY)'!D$20:M$20, "CLO3", 'Exam (LECTURE ONLY)'!D28:M28) / 'Exam (LECTURE ONLY)'!AL$8), "", SUMIF('Exam (LECTURE ONLY)'!D$20:M$20, "CLO3", 'Exam (LECTURE ONLY)'!D28:M28) /'Exam (LECTURE ONLY)'!AL$8),
IF(AND('PRINTABLE (per grading)'!H$16="EXAM", 'PRINTABLE (per grading)'!B$13="Midterm"), IF(ISERROR(SUMIF('Exam (LECTURE ONLY)'!O$20:X$20, "CLO3", 'Exam (LECTURE ONLY)'!O28:X28) / 'Exam (LECTURE ONLY)'!AM$8), "", SUMIF('Exam (LECTURE ONLY)'!O$20:X$20, "CLO3", 'Exam (LECTURE ONLY)'!O28:X28) / 'Exam (LECTURE ONLY)'!AM$8),
IF(AND('PRINTABLE (per grading)'!H$16="EXAM", 'PRINTABLE (per grading)'!B$13="Final"), IF(ISERROR(SUMIF('Exam (LECTURE ONLY)'!Z$20:AI$20, "CLO3", 'Exam (LECTURE ONLY)'!Z28:AI28) / 'Exam (LECTURE ONLY)'!AN$8), "", SUMIF('Exam (LECTURE ONLY)'!Z$20:AI$20, "CLO3", 'Exam (LECTURE ONLY)'!Z28:AI28) / 'Exam (LECTURE ONLY)'!AN$8),
IF(AND('PRINTABLE (per grading)'!H$16="OUTPUT", 'PRINTABLE (per grading)'!B$13="Prelim"), IF(ISERROR(SUMIF(OUTPUT!C$20:M$20, "CLO3", OUTPUT!C28:M28) / OUTPUT!AL$8), "", SUMIF(OUTPUT!C$20:M$20, "CLO3", OUTPUT!C28:M28) / OUTPUT!AL$8),
IF(AND('PRINTABLE (per grading)'!H$16="OUTPUT", 'PRINTABLE (per grading)'!B$13="Midterm"), IF(ISERROR(SUMIF(OUTPUT!O$20:Y$20, "CLO3", OUTPUT!O28:Y28) / OUTPUT!AM$8), "", SUMIF(OUTPUT!O$20:Y$20, "CLO3", OUTPUT!O28:Y28) / OUTPUT!AM$8),
IF(AND('PRINTABLE (per grading)'!H$16="OUTPUT", 'PRINTABLE (per grading)'!B$13="Final"), IF(ISERROR(SUMIF(OUTPUT!AA$20:AI$20, "CLO3", OUTPUT!AA28:AI28) / OUTPUT!AN$8), "", SUMIF(OUTPUT!AA$20:AI$20, "CLO3", OUTPUT!AA28:AI28) / OUTPUT!AN$8),
"" )))))),"")</f>
        <v/>
      </c>
      <c r="Z26" s="232" t="str">
        <f t="shared" si="14"/>
        <v/>
      </c>
      <c r="AA26" s="233" t="str">
        <f t="shared" si="15"/>
        <v/>
      </c>
      <c r="AB26" s="25" t="str">
        <f>IF(B26 &lt;&gt; "", IFERROR(IF(C$16 = "PRELIM", SUMIF('Database (LECTURE-RES-PRAC)'!D$14:AG$14, "CLO4", 'Database (LECTURE-RES-PRAC)'!D23:AG23) / 'Grade computation'!F$7, IF(C$16 = "MIDTERM", SUMIF('Database (LECTURE-RES-PRAC)'!AJ$14:BM$14, "CLO4", 'Database (LECTURE-RES-PRAC)'!AJ23:BM23) / 'Grade computation'!G$7, IF(C$16 = "FINAL", SUMIF('Database (LECTURE-RES-PRAC)'!BP$14:CS$14, "CLO4", 'Database (LECTURE-RES-PRAC)'!BP23:CS23) / 'Grade computation'!H$7,""))),""),"")</f>
        <v/>
      </c>
      <c r="AC26" s="232" t="str">
        <f t="shared" si="16"/>
        <v/>
      </c>
      <c r="AD26" s="25" t="str">
        <f>IF(B26 &lt;&gt; "",IF(AND('PRINTABLE (per grading)'!H$16="EXAM", 'PRINTABLE (per grading)'!B$13="Prelim"), IF(ISERROR(SUMIF('Exam (LECTURE ONLY)'!D$20:M$20, "CLO4", 'Exam (LECTURE ONLY)'!D28:M28) / 'Exam (LECTURE ONLY)'!AL$9), "", SUMIF('Exam (LECTURE ONLY)'!D$20:M$20, "CLO4", 'Exam (LECTURE ONLY)'!D28:M28) /'Exam (LECTURE ONLY)'!AL$9),
IF(AND('PRINTABLE (per grading)'!H$16="EXAM", 'PRINTABLE (per grading)'!B$13="Midterm"), IF(ISERROR(SUMIF('Exam (LECTURE ONLY)'!O$20:X$20, "CLO4", 'Exam (LECTURE ONLY)'!O28:X28) / 'Exam (LECTURE ONLY)'!AM$9), "", SUMIF('Exam (LECTURE ONLY)'!O$20:X$20, "CLO4", 'Exam (LECTURE ONLY)'!O28:X28) / 'Exam (LECTURE ONLY)'!AM$9),
IF(AND('PRINTABLE (per grading)'!H$16="EXAM", 'PRINTABLE (per grading)'!B$13="Final"), IF(ISERROR(SUMIF('Exam (LECTURE ONLY)'!Z$20:AI$20, "CLO4", 'Exam (LECTURE ONLY)'!Z28:AI28) / 'Exam (LECTURE ONLY)'!AN$9), "", SUMIF('Exam (LECTURE ONLY)'!Z$20:AI$20, "CLO4", 'Exam (LECTURE ONLY)'!Z28:AI28) / 'Exam (LECTURE ONLY)'!AN$9),
IF(AND('PRINTABLE (per grading)'!H$16="OUTPUT", 'PRINTABLE (per grading)'!B$13="Prelim"), IF(ISERROR(SUMIF(OUTPUT!C$20:M$20, "CLO4", OUTPUT!C28:M28) / OUTPUT!AL$9), "", SUMIF(OUTPUT!C$20:M$20, "CLO4", OUTPUT!C28:M28) / OUTPUT!AL$9),
IF(AND('PRINTABLE (per grading)'!H$16="OUTPUT", 'PRINTABLE (per grading)'!B$13="Midterm"), IF(ISERROR(SUMIF(OUTPUT!O$20:Y$20, "CLO4", OUTPUT!O28:Y28) / OUTPUT!AM$9), "", SUMIF(OUTPUT!O$20:Y$20, "CLO4", OUTPUT!O28:Y28) / OUTPUT!AM$9),
IF(AND('PRINTABLE (per grading)'!H$16="OUTPUT", 'PRINTABLE (per grading)'!B$13="Final"), IF(ISERROR(SUMIF(OUTPUT!AA$20:AI$20, "CLO4", OUTPUT!AA28:AI28) / OUTPUT!AN$9), "", SUMIF(OUTPUT!AA$20:AI$20, "CLO4", OUTPUT!AA28:AI28) / OUTPUT!AN$9),
"")))))),"")</f>
        <v/>
      </c>
      <c r="AE26" s="232" t="str">
        <f t="shared" si="17"/>
        <v/>
      </c>
      <c r="AF26" s="233" t="str">
        <f t="shared" si="18"/>
        <v/>
      </c>
      <c r="AG26" s="25" t="str">
        <f>IF(B26 &lt;&gt; "", IFERROR(IF(C$16 = "PRELIM", SUMIF('Database (LECTURE-RES-PRAC)'!D$14:AG$14, "CLO5", 'Database (LECTURE-RES-PRAC)'!D23:AG23) / 'Grade computation'!F$8, IF(C$16 = "MIDTERM", SUMIF('Database (LECTURE-RES-PRAC)'!AJ$14:BM$14, "CLO5", 'Database (LECTURE-RES-PRAC)'!AJ23:BM23) / 'Grade computation'!G$8, IF(C$16 = "FINAL", SUMIF('Database (LECTURE-RES-PRAC)'!BP$14:CS$14, "CLO5", 'Database (LECTURE-RES-PRAC)'!BP23:CS23) / 'Grade computation'!H$8,""))),""),"")</f>
        <v/>
      </c>
      <c r="AH26" s="232" t="str">
        <f t="shared" si="19"/>
        <v/>
      </c>
      <c r="AI26" s="25" t="str">
        <f>IF(B26 &lt;&gt; "",IF(AND('PRINTABLE (per grading)'!H$16="EXAM", 'PRINTABLE (per grading)'!B$13="Prelim"), IF(ISERROR(SUMIF('Exam (LECTURE ONLY)'!D$20:M$20, "CLO5", 'Exam (LECTURE ONLY)'!D28:M28) / 'Exam (LECTURE ONLY)'!AL$10), "", SUMIF('Exam (LECTURE ONLY)'!D$20:M$20, "CLO5", 'Exam (LECTURE ONLY)'!D28:M28) /'Exam (LECTURE ONLY)'!AL$10),
IF(AND('PRINTABLE (per grading)'!H$16="EXAM", 'PRINTABLE (per grading)'!B$13="Midterm"), IF(ISERROR(SUMIF('Exam (LECTURE ONLY)'!O$20:X$20, "CLO5", 'Exam (LECTURE ONLY)'!O28:X28) / 'Exam (LECTURE ONLY)'!AM$10), "", SUMIF('Exam (LECTURE ONLY)'!O$20:X$20, "CLO5", 'Exam (LECTURE ONLY)'!O28:X28) / 'Exam (LECTURE ONLY)'!AM$10),
IF(AND('PRINTABLE (per grading)'!H$16="EXAM", 'PRINTABLE (per grading)'!B$13="Final"), IF(ISERROR(SUMIF('Exam (LECTURE ONLY)'!Z$20:AI$20, "CLO5", 'Exam (LECTURE ONLY)'!Z28:AI28) / 'Exam (LECTURE ONLY)'!AN$10), "", SUMIF('Exam (LECTURE ONLY)'!Z$20:AI$20, "CLO5", 'Exam (LECTURE ONLY)'!Z28:AI28) / 'Exam (LECTURE ONLY)'!AN$10),
IF(AND('PRINTABLE (per grading)'!H$16="OUTPUT", 'PRINTABLE (per grading)'!B$13="Prelim"), IF(ISERROR(SUMIF(OUTPUT!C$20:M$20, "CLO5", OUTPUT!C28:M28) / OUTPUT!AL$10), "", SUMIF(OUTPUT!C$20:M$20, "CLO5", OUTPUT!C28:M28) / OUTPUT!AL$10),
IF(AND('PRINTABLE (per grading)'!H$16="OUTPUT", 'PRINTABLE (per grading)'!B$13="Midterm"), IF(ISERROR(SUMIF(OUTPUT!O$20:Y$20, "CLO5", OUTPUT!O28:Y28) / OUTPUT!AM$10), "", SUMIF(OUTPUT!O$20:Y$20, "CLO5", OUTPUT!O28:Y28) / OUTPUT!AM$10),
IF(AND('PRINTABLE (per grading)'!H$16="OUTPUT", 'PRINTABLE (per grading)'!B$13="Final"), IF(ISERROR(SUMIF(OUTPUT!AA$20:AI$20, "CLO5", OUTPUT!AA28:AI28) / OUTPUT!AN$10), "", SUMIF(OUTPUT!AA$20:AI$20, "CLO5", OUTPUT!AA28:AI28) / OUTPUT!AN$10),
"")))))),"")</f>
        <v/>
      </c>
      <c r="AJ26" s="232" t="str">
        <f t="shared" si="20"/>
        <v/>
      </c>
      <c r="AK26" s="233" t="str">
        <f t="shared" si="21"/>
        <v/>
      </c>
      <c r="AL26" s="25" t="str">
        <f>IF(B26 &lt;&gt; "", IFERROR(IF(C$16 = "PRELIM", SUMIF('Database (LECTURE-RES-PRAC)'!D$14:AG$14, "CLO6", 'Database (LECTURE-RES-PRAC)'!D23:AG23) / 'Grade computation'!F$9, IF(C$16 = "MIDTERM", SUMIF('Database (LECTURE-RES-PRAC)'!AJ$14:BM$14, "CLO6", 'Database (LECTURE-RES-PRAC)'!AJ23:BM23) / 'Grade computation'!G$9, IF(C$16 = "FINAL", SUMIF('Database (LECTURE-RES-PRAC)'!BP$14:CS$14, "CLO6", 'Database (LECTURE-RES-PRAC)'!BP23:CS23) / 'Grade computation'!H$9,""))),""),"")</f>
        <v/>
      </c>
      <c r="AM26" s="232" t="str">
        <f t="shared" si="22"/>
        <v/>
      </c>
      <c r="AN26" s="25" t="str">
        <f>IF(B26 &lt;&gt; "",IF(AND('PRINTABLE (per grading)'!H$16="EXAM", 'PRINTABLE (per grading)'!B$13="Prelim"), IF(ISERROR(SUMIF('Exam (LECTURE ONLY)'!D$20:M$20, "CLO6", 'Exam (LECTURE ONLY)'!D28:M28) / 'Exam (LECTURE ONLY)'!AL$11), "", SUMIF('Exam (LECTURE ONLY)'!D$20:M$20, "CLO6", 'Exam (LECTURE ONLY)'!D28:M28) /'Exam (LECTURE ONLY)'!AL$11),
IF(AND('PRINTABLE (per grading)'!H$16="EXAM", 'PRINTABLE (per grading)'!B$13="Midterm"), IF(ISERROR(SUMIF('Exam (LECTURE ONLY)'!O$20:X$20, "CLO6", 'Exam (LECTURE ONLY)'!O28:X28) / 'Exam (LECTURE ONLY)'!AM$11), "", SUMIF('Exam (LECTURE ONLY)'!O$20:X$20, "CLO6", 'Exam (LECTURE ONLY)'!O28:X28) / 'Exam (LECTURE ONLY)'!AM$11),
IF(AND('PRINTABLE (per grading)'!H$16="EXAM", 'PRINTABLE (per grading)'!B$13="Final"), IF(ISERROR(SUMIF('Exam (LECTURE ONLY)'!Z$20:AI$20, "CLO6", 'Exam (LECTURE ONLY)'!Z28:AI28) / 'Exam (LECTURE ONLY)'!AN$11), "", SUMIF('Exam (LECTURE ONLY)'!Z$20:AI$20, "CLO6", 'Exam (LECTURE ONLY)'!Z28:AI28) / 'Exam (LECTURE ONLY)'!AN$11),
IF(AND('PRINTABLE (per grading)'!H$16="OUTPUT", 'PRINTABLE (per grading)'!B$13="Prelim"), IF(ISERROR(SUMIF(OUTPUT!C$20:M$20, "CLO6", OUTPUT!C28:M28) / OUTPUT!AL$11), "", SUMIF(OUTPUT!C$20:M$20, "CLO6", OUTPUT!C28:M28) / OUTPUT!AL$11),
IF(AND('PRINTABLE (per grading)'!H$16="OUTPUT", 'PRINTABLE (per grading)'!B$13="Midterm"), IF(ISERROR(SUMIF(OUTPUT!O$20:Y$20, "CLO6", OUTPUT!O28:Y28) / OUTPUT!AM$11), "", SUMIF(OUTPUT!O$20:Y$20, "CLO6", OUTPUT!O28:Y28) / OUTPUT!AM$11),
IF(AND('PRINTABLE (per grading)'!H$16="OUTPUT", 'PRINTABLE (per grading)'!B$13="Final"), IF(ISERROR(SUMIF(OUTPUT!AA$20:AI$20, "CLO6", OUTPUT!AA28:AI28) / OUTPUT!AN$11), "", SUMIF(OUTPUT!AA$20:AI$20, "CLO6", OUTPUT!AA28:AI28) / OUTPUT!AN$11),
"")))))),"")</f>
        <v/>
      </c>
      <c r="AO26" s="232" t="str">
        <f t="shared" si="23"/>
        <v/>
      </c>
      <c r="AP26" s="233" t="str">
        <f t="shared" si="24"/>
        <v/>
      </c>
      <c r="AQ26" s="25" t="str">
        <f>IF(B26 &lt;&gt; "", IFERROR(IF(C$16 = "PRELIM", SUMIF('Database (LECTURE-RES-PRAC)'!D$14:AG$14, "CLO7", 'Database (LECTURE-RES-PRAC)'!D23:AG23) / 'Grade computation'!F$10, IF(C$16 = "MIDTERM", SUMIF('Database (LECTURE-RES-PRAC)'!AJ$14:BM$14, "CLO7", 'Database (LECTURE-RES-PRAC)'!AJ23:BM23) / 'Grade computation'!G$10, IF(C$16 = "FINAL", SUMIF('Database (LECTURE-RES-PRAC)'!BP$14:CS$14, "CLO7", 'Database (LECTURE-RES-PRAC)'!BP23:CS23) / 'Grade computation'!H$10,""))),""),"")</f>
        <v/>
      </c>
      <c r="AR26" s="232" t="str">
        <f t="shared" si="25"/>
        <v/>
      </c>
      <c r="AS26" s="25" t="str">
        <f>IF(B26 &lt;&gt; "",IF(AND('PRINTABLE (per grading)'!H$16="EXAM", 'PRINTABLE (per grading)'!B$13="Prelim"), IF(ISERROR(SUMIF('Exam (LECTURE ONLY)'!D$20:M$20, "CLO7", 'Exam (LECTURE ONLY)'!D28:M28) / 'Exam (LECTURE ONLY)'!AL$12), "", SUMIF('Exam (LECTURE ONLY)'!D$20:M$20, "CLO7", 'Exam (LECTURE ONLY)'!D28:M28) /'Exam (LECTURE ONLY)'!AL$12),
IF(AND('PRINTABLE (per grading)'!H$16="EXAM", 'PRINTABLE (per grading)'!B$13="Midterm"), IF(ISERROR(SUMIF('Exam (LECTURE ONLY)'!O$20:X$20, "CLO7", 'Exam (LECTURE ONLY)'!O28:X28) / 'Exam (LECTURE ONLY)'!AM$12), "", SUMIF('Exam (LECTURE ONLY)'!O$20:X$20, "CLO7", 'Exam (LECTURE ONLY)'!O28:X28) / 'Exam (LECTURE ONLY)'!AM$12),
IF(AND('PRINTABLE (per grading)'!H$16="EXAM", 'PRINTABLE (per grading)'!B$13="Final"), IF(ISERROR(SUMIF('Exam (LECTURE ONLY)'!Z$20:AI$20, "CLO7", 'Exam (LECTURE ONLY)'!Z28:AI28) / 'Exam (LECTURE ONLY)'!AN$12), "", SUMIF('Exam (LECTURE ONLY)'!Z$20:AI$20, "CLO7", 'Exam (LECTURE ONLY)'!Z28:AI28) / 'Exam (LECTURE ONLY)'!AN$12),
IF(AND('PRINTABLE (per grading)'!H$16="OUTPUT", 'PRINTABLE (per grading)'!B$13="Prelim"), IF(ISERROR(SUMIF(OUTPUT!C$20:M$20, "CLO7", OUTPUT!C28:M28) / OUTPUT!AL$12), "", SUMIF(OUTPUT!C$20:M$20, "CLO7", OUTPUT!C28:M28) / OUTPUT!AL$12),
IF(AND('PRINTABLE (per grading)'!H$16="OUTPUT", 'PRINTABLE (per grading)'!B$13="Midterm"), IF(ISERROR(SUMIF(OUTPUT!O$20:Y$20, "CLO7", OUTPUT!O28:Y28) / OUTPUT!AM$12), "", SUMIF(OUTPUT!O$20:Y$20, "CLO7", OUTPUT!O28:Y28) / OUTPUT!AM$12),
IF(AND('PRINTABLE (per grading)'!H$16="OUTPUT", 'PRINTABLE (per grading)'!B$13="Final"), IF(ISERROR(SUMIF(OUTPUT!AA$20:AI$20, "CLO7", OUTPUT!AA28:AI28) / OUTPUT!AN$12), "", SUMIF(OUTPUT!AA$20:AI$20, "CLO7", OUTPUT!AA28:AI28) / OUTPUT!AN$12),
"")))))),"")</f>
        <v/>
      </c>
      <c r="AT26" s="232" t="str">
        <f t="shared" si="26"/>
        <v/>
      </c>
      <c r="AU26" s="233" t="str">
        <f t="shared" si="27"/>
        <v/>
      </c>
      <c r="AV26" s="25" t="str">
        <f>IF(B26 &lt;&gt; "", IFERROR(IF(C$16 = "PRELIM", SUMIF('Database (LECTURE-RES-PRAC)'!D$14:AG$14, "CLO8", 'Database (LECTURE-RES-PRAC)'!D23:AG23) / 'Grade computation'!F$11, IF(C$16 = "MIDTERM", SUMIF('Database (LECTURE-RES-PRAC)'!AJ$14:BM$14, "CLO8", 'Database (LECTURE-RES-PRAC)'!AJ23:BM23) / 'Grade computation'!G$11, IF(C$16 = "FINAL", SUMIF('Database (LECTURE-RES-PRAC)'!BP$14:CS$14, "CLO8", 'Database (LECTURE-RES-PRAC)'!BP23:CS23) / 'Grade computation'!H$11,""))),""),"")</f>
        <v/>
      </c>
      <c r="AW26" s="232" t="str">
        <f t="shared" si="28"/>
        <v/>
      </c>
      <c r="AX26" s="25" t="str">
        <f>IF(B26 &lt;&gt; "",IF(AND('PRINTABLE (per grading)'!H$16="EXAM", 'PRINTABLE (per grading)'!B$13="Prelim"), IF(ISERROR(SUMIF('Exam (LECTURE ONLY)'!D$20:M$20, "CLO8", 'Exam (LECTURE ONLY)'!D28:M28) / 'Exam (LECTURE ONLY)'!AL$13), "", SUMIF('Exam (LECTURE ONLY)'!D$20:M$20, "CLO8", 'Exam (LECTURE ONLY)'!D28:M28) /'Exam (LECTURE ONLY)'!AL$13),
IF(AND('PRINTABLE (per grading)'!H$16="EXAM", 'PRINTABLE (per grading)'!B$13="Midterm"), IF(ISERROR(SUMIF('Exam (LECTURE ONLY)'!O$20:X$20, "CLO8", 'Exam (LECTURE ONLY)'!O28:X28) / 'Exam (LECTURE ONLY)'!AM$13), "", SUMIF('Exam (LECTURE ONLY)'!O$20:X$20, "CLO8", 'Exam (LECTURE ONLY)'!O28:X28) / 'Exam (LECTURE ONLY)'!AM$13),
IF(AND('PRINTABLE (per grading)'!H$16="EXAM", 'PRINTABLE (per grading)'!B$13="Final"), IF(ISERROR(SUMIF('Exam (LECTURE ONLY)'!Z$20:AI$20, "CLO8", 'Exam (LECTURE ONLY)'!Z28:AI28) / 'Exam (LECTURE ONLY)'!AN$13), "", SUMIF('Exam (LECTURE ONLY)'!Z$20:AI$20, "CLO8", 'Exam (LECTURE ONLY)'!Z28:AI28) / 'Exam (LECTURE ONLY)'!AN$13),
IF(AND('PRINTABLE (per grading)'!H$16="OUTPUT", 'PRINTABLE (per grading)'!B$13="Prelim"), IF(ISERROR(SUMIF(OUTPUT!C$20:M$20, "CLO8", OUTPUT!C28:M28) / OUTPUT!AL$13), "", SUMIF(OUTPUT!C$20:M$20, "CLO8", OUTPUT!C28:M28) / OUTPUT!AL$13),
IF(AND('PRINTABLE (per grading)'!H$16="OUTPUT", 'PRINTABLE (per grading)'!B$13="Midterm"), IF(ISERROR(SUMIF(OUTPUT!O$20:Y$20, "CLO8", OUTPUT!O28:Y28) / OUTPUT!AM$13), "", SUMIF(OUTPUT!O$20:Y$20, "CLO8", OUTPUT!O28:Y28) / OUTPUT!AM$13),
IF(AND('PRINTABLE (per grading)'!H$16="OUTPUT", 'PRINTABLE (per grading)'!B$13="Final"), IF(ISERROR(SUMIF(OUTPUT!AA$20:AI$20, "CLO8", OUTPUT!AA28:AI28) / OUTPUT!AN$13), "", SUMIF(OUTPUT!AA$20:AI$20, "CLO8", OUTPUT!AA28:AI28) / OUTPUT!AN$13),
"")))))),"")</f>
        <v/>
      </c>
      <c r="AY26" s="232" t="str">
        <f t="shared" si="29"/>
        <v/>
      </c>
      <c r="AZ26" s="233" t="str">
        <f t="shared" si="30"/>
        <v/>
      </c>
      <c r="BA26" s="25" t="str">
        <f>IF(B26 &lt;&gt; "", IFERROR(IF(C$16 = "PRELIM", SUMIF('Database (LECTURE-RES-PRAC)'!D$14:AG$14, "CLO9", 'Database (LECTURE-RES-PRAC)'!D23:AG23) / 'Grade computation'!F$12, IF(C$16 = "MIDTERM", SUMIF('Database (LECTURE-RES-PRAC)'!AJ$14:BM$14, "CLO9", 'Database (LECTURE-RES-PRAC)'!AJ23:BM23) / 'Grade computation'!G$12, IF(C$16 = "FINAL", SUMIF('Database (LECTURE-RES-PRAC)'!BP$14:CS$14, "CLO9", 'Database (LECTURE-RES-PRAC)'!BP23:CS23) / 'Grade computation'!H$12,""))),""),"")</f>
        <v/>
      </c>
      <c r="BB26" s="232" t="str">
        <f t="shared" si="31"/>
        <v/>
      </c>
      <c r="BC26" s="25" t="str">
        <f>IF(B26 &lt;&gt; "",IF(AND('PRINTABLE (per grading)'!H$16="EXAM", 'PRINTABLE (per grading)'!B$13="Prelim"), IF(ISERROR(SUMIF('Exam (LECTURE ONLY)'!D$20:M$20, "CLO9", 'Exam (LECTURE ONLY)'!D28:M28) / 'Exam (LECTURE ONLY)'!AL$14), "", SUMIF('Exam (LECTURE ONLY)'!D$20:M$20, "CLO9", 'Exam (LECTURE ONLY)'!D28:M28) /'Exam (LECTURE ONLY)'!AL$14),
IF(AND('PRINTABLE (per grading)'!H$16="EXAM", 'PRINTABLE (per grading)'!B$13="Midterm"), IF(ISERROR(SUMIF('Exam (LECTURE ONLY)'!O$20:X$20, "CLO9", 'Exam (LECTURE ONLY)'!O28:X28) / 'Exam (LECTURE ONLY)'!AM$14), "", SUMIF('Exam (LECTURE ONLY)'!O$20:X$20, "CLO9", 'Exam (LECTURE ONLY)'!O28:X28) / 'Exam (LECTURE ONLY)'!AM$14),
IF(AND('PRINTABLE (per grading)'!H$16="EXAM", 'PRINTABLE (per grading)'!B$13="Final"), IF(ISERROR(SUMIF('Exam (LECTURE ONLY)'!Z$20:AI$20, "CLO9", 'Exam (LECTURE ONLY)'!Z28:AI28) / 'Exam (LECTURE ONLY)'!AN$14), "", SUMIF('Exam (LECTURE ONLY)'!Z$20:AI$20, "CLO9", 'Exam (LECTURE ONLY)'!Z28:AI28) / 'Exam (LECTURE ONLY)'!AN$14),
IF(AND('PRINTABLE (per grading)'!H$16="OUTPUT", 'PRINTABLE (per grading)'!B$13="Prelim"), IF(ISERROR(SUMIF(OUTPUT!C$20:M$20, "CLO9", OUTPUT!C28:M28) / OUTPUT!AL$14), "", SUMIF(OUTPUT!C$20:M$20, "CLO9", OUTPUT!C28:M28) / OUTPUT!AL$14),
IF(AND('PRINTABLE (per grading)'!H$16="OUTPUT", 'PRINTABLE (per grading)'!B$13="Midterm"), IF(ISERROR(SUMIF(OUTPUT!O$20:Y$20, "CLO9", OUTPUT!O28:Y28) / OUTPUT!AM$14), "", SUMIF(OUTPUT!O$20:Y$20, "CLO9", OUTPUT!O28:Y28) / OUTPUT!AM$14),
IF(AND('PRINTABLE (per grading)'!H$16="OUTPUT", 'PRINTABLE (per grading)'!B$13="Final"), IF(ISERROR(SUMIF(OUTPUT!AA$20:AI$20, "CLO9", OUTPUT!AA28:AI28) / OUTPUT!AN$14), "", SUMIF(OUTPUT!AA$20:AI$20, "CLO9", OUTPUT!AA28:AI28) / OUTPUT!AN$14),
"")))))),"")</f>
        <v/>
      </c>
      <c r="BD26" s="232" t="str">
        <f t="shared" si="32"/>
        <v/>
      </c>
      <c r="BE26" s="233" t="str">
        <f t="shared" si="33"/>
        <v/>
      </c>
      <c r="BF26" s="25" t="str">
        <f>IF(B26 &lt;&gt; "", IFERROR(IF(C$16 = "PRELIM", SUMIF('Database (LECTURE-RES-PRAC)'!D$14:AG$14, "CLO10", 'Database (LECTURE-RES-PRAC)'!D23:AG23) / 'Grade computation'!F$13, IF(C$16 = "MIDTERM", SUMIF('Database (LECTURE-RES-PRAC)'!AJ$14:BM$14, "CLO10", 'Database (LECTURE-RES-PRAC)'!AJ23:BM23) / 'Grade computation'!G$13, IF(C$16 = "FINAL", SUMIF('Database (LECTURE-RES-PRAC)'!BP$14:CS$14, "CLO10", 'Database (LECTURE-RES-PRAC)'!BP23:CS23) / 'Grade computation'!H$13,""))),""),"")</f>
        <v/>
      </c>
      <c r="BG26" s="232" t="str">
        <f t="shared" si="34"/>
        <v/>
      </c>
      <c r="BH26" s="25" t="str">
        <f>IF(B26 &lt;&gt; "",IF(AND('PRINTABLE (per grading)'!H$16="EXAM", 'PRINTABLE (per grading)'!B$13="Prelim"), IF(ISERROR(SUMIF('Exam (LECTURE ONLY)'!D$20:M$20, "CLO10", 'Exam (LECTURE ONLY)'!D28:M28) / 'Exam (LECTURE ONLY)'!AL$15), "", SUMIF('Exam (LECTURE ONLY)'!D$20:M$20, "CLO10", 'Exam (LECTURE ONLY)'!D28:M28) /'Exam (LECTURE ONLY)'!AL$15),
IF(AND('PRINTABLE (per grading)'!H$16="EXAM", 'PRINTABLE (per grading)'!B$13="Midterm"), IF(ISERROR(SUMIF('Exam (LECTURE ONLY)'!O$20:X$20, "CLO10", 'Exam (LECTURE ONLY)'!O28:X28) / 'Exam (LECTURE ONLY)'!AM$15), "", SUMIF('Exam (LECTURE ONLY)'!O$20:X$20, "CLO10", 'Exam (LECTURE ONLY)'!O28:X28) / 'Exam (LECTURE ONLY)'!AM$15),
IF(AND('PRINTABLE (per grading)'!H$16="EXAM", 'PRINTABLE (per grading)'!B$13="Final"), IF(ISERROR(SUMIF('Exam (LECTURE ONLY)'!Z$20:AI$20, "CLO10", 'Exam (LECTURE ONLY)'!Z28:AI28) / 'Exam (LECTURE ONLY)'!AN$15), "", SUMIF('Exam (LECTURE ONLY)'!Z$20:AI$20, "CLO10", 'Exam (LECTURE ONLY)'!Z28:AI28) / 'Exam (LECTURE ONLY)'!AN$15),
IF(AND('PRINTABLE (per grading)'!H$16="OUTPUT", 'PRINTABLE (per grading)'!B$13="Prelim"), IF(ISERROR(SUMIF(OUTPUT!C$20:M$20, "CLO10", OUTPUT!C28:M28) / OUTPUT!AL$15), "", SUMIF(OUTPUT!C$20:M$20, "CLO10", OUTPUT!C28:M28) / OUTPUT!AL$15),
IF(AND('PRINTABLE (per grading)'!H$16="OUTPUT", 'PRINTABLE (per grading)'!B$13="Midterm"), IF(ISERROR(SUMIF(OUTPUT!O$20:Y$20, "CLO10", OUTPUT!O28:Y28) / OUTPUT!AM$15), "", SUMIF(OUTPUT!O$20:Y$20, "CLO10", OUTPUT!O28:Y28) / OUTPUT!AM$15),
IF(AND('PRINTABLE (per grading)'!H$16="OUTPUT", 'PRINTABLE (per grading)'!B$13="Final"), IF(ISERROR(SUMIF(OUTPUT!AA$20:AI$20, "CLO10", OUTPUT!AA28:AI28) / OUTPUT!AN$15), "", SUMIF(OUTPUT!AA$20:AI$20, "CLO10", OUTPUT!AA28:AI28) / OUTPUT!AN$15),
"")))))),"")</f>
        <v/>
      </c>
      <c r="BI26" s="232" t="str">
        <f t="shared" si="35"/>
        <v/>
      </c>
      <c r="BJ26" s="233" t="str">
        <f t="shared" si="36"/>
        <v/>
      </c>
      <c r="BK26" s="2"/>
    </row>
    <row r="27" spans="1:63" ht="19.5" customHeight="1">
      <c r="A27" s="118" t="str">
        <f>IF(ISBLANK('Database (LECTURE-RES-PRAC)'!A24),"",'Database (LECTURE-RES-PRAC)'!A24)</f>
        <v/>
      </c>
      <c r="B27" s="119" t="str">
        <f>IF(ISBLANK('Database (LECTURE-RES-PRAC)'!B24),"",'Database (LECTURE-RES-PRAC)'!B24)</f>
        <v/>
      </c>
      <c r="C27" s="134" t="str">
        <f>IF(B27&lt;&gt;"",IF(C$16="PRELIM",'Grade computation'!C27, IF(C$16="MIDTERM",'Grade computation'!K27, IF(C$16="FINAL",'Grade computation'!S27,""))),"")</f>
        <v/>
      </c>
      <c r="D27" s="135" t="str">
        <f t="shared" si="1"/>
        <v/>
      </c>
      <c r="E27" s="134" t="str">
        <f>IF(B27&lt;&gt;"", IF(C$16="PRELIM",'Grade computation'!E27, IF(C$16="MIDTERM",'Grade computation'!M27, IF(C$16="FINAL",'Grade computation'!U27,""))),"")</f>
        <v/>
      </c>
      <c r="F27" s="136" t="str">
        <f t="shared" si="2"/>
        <v/>
      </c>
      <c r="G27" s="137" t="str">
        <f t="shared" si="3"/>
        <v/>
      </c>
      <c r="H27" s="207" t="str">
        <f>IF(B27&lt;&gt;"",IF(C$16="PRELIM", 'Grade computation'!H27, IF(C$16="MIDTERM", 'Grade computation'!P27, IF(C$16="FINAL",'Grade computation'!X27, ""))),"")</f>
        <v/>
      </c>
      <c r="I27" s="137" t="str">
        <f t="shared" si="4"/>
        <v/>
      </c>
      <c r="J27" s="139" t="str">
        <f t="shared" si="5"/>
        <v/>
      </c>
      <c r="K27" s="377" t="str">
        <f t="shared" si="6"/>
        <v/>
      </c>
      <c r="L27" s="434"/>
      <c r="M27" s="25" t="str">
        <f>IF(B27 &lt;&gt; "", IFERROR(IF(C$16 = "PRELIM", SUMIF('Database (LECTURE-RES-PRAC)'!D$14:AG$14, "CLO1", 'Database (LECTURE-RES-PRAC)'!D24:AG24) / 'Grade computation'!F$4, IF(C$16 = "MIDTERM", SUMIF('Database (LECTURE-RES-PRAC)'!AJ$14:BM$14, "CLO1", 'Database (LECTURE-RES-PRAC)'!AJ24:BM24) / 'Grade computation'!G$4, IF(C$16 = "FINAL", SUMIF('Database (LECTURE-RES-PRAC)'!BP$14:CS$14, "CLO1", 'Database (LECTURE-RES-PRAC)'!BP24:CS24) / 'Grade computation'!H$4,""))),""),"")</f>
        <v/>
      </c>
      <c r="N27" s="232" t="str">
        <f t="shared" si="7"/>
        <v/>
      </c>
      <c r="O27" s="25" t="str">
        <f>IF(B27 &lt;&gt; "",IF(AND('PRINTABLE (per grading)'!H$16="EXAM", 'PRINTABLE (per grading)'!B$13="Prelim"), IF(ISERROR(SUMIF('Exam (LECTURE ONLY)'!D$20:M$20, "CLO1", 'Exam (LECTURE ONLY)'!D29:M29) / 'Exam (LECTURE ONLY)'!AL$6), "", SUMIF('Exam (LECTURE ONLY)'!D$20:M$20, "CLO1", 'Exam (LECTURE ONLY)'!D29:M29) /'Exam (LECTURE ONLY)'!AL$6),
IF(AND('PRINTABLE (per grading)'!H$16="EXAM", 'PRINTABLE (per grading)'!B$13="Midterm"), IF(ISERROR(SUMIF('Exam (LECTURE ONLY)'!O$20:X$20, "CLO1", 'Exam (LECTURE ONLY)'!O29:X29) / 'Exam (LECTURE ONLY)'!AM$6), "", SUMIF('Exam (LECTURE ONLY)'!O$20:X$20, "CLO1", 'Exam (LECTURE ONLY)'!O29:X29) / 'Exam (LECTURE ONLY)'!AM$6),
IF(AND('PRINTABLE (per grading)'!H$16="EXAM", 'PRINTABLE (per grading)'!B$13="Final"), IF(ISERROR(SUMIF('Exam (LECTURE ONLY)'!Z$20:AI$20, "CLO1", 'Exam (LECTURE ONLY)'!Z29:AI29) / 'Exam (LECTURE ONLY)'!AN$6), "", SUMIF('Exam (LECTURE ONLY)'!Z$20:AI$20, "CLO1", 'Exam (LECTURE ONLY)'!Z29:AI29) / 'Exam (LECTURE ONLY)'!AN$6),
IF(AND('PRINTABLE (per grading)'!H$16="OUTPUT", 'PRINTABLE (per grading)'!B$13="Prelim"), IF(ISERROR(SUMIF(OUTPUT!C$20:M$20, "CLO1", OUTPUT!C29:M29) / OUTPUT!AL$6), "", SUMIF(OUTPUT!C$20:M$20, "CLO1", OUTPUT!C29:M29) / OUTPUT!AL$6),
IF(AND('PRINTABLE (per grading)'!H$16="OUTPUT", 'PRINTABLE (per grading)'!B$13="Midterm"), IF(ISERROR(SUMIF(OUTPUT!O$20:Y$20, "CLO1", OUTPUT!O29:Y29) / OUTPUT!AM$6), "", SUMIF(OUTPUT!O$20:Y$20, "CLO1", OUTPUT!O29:Y29) / OUTPUT!AM$6),
IF(AND('PRINTABLE (per grading)'!H$16="OUTPUT", 'PRINTABLE (per grading)'!B$13="Final"), IF(ISERROR(SUMIF(OUTPUT!AA$20:AI$20, "CLO1", OUTPUT!AA29:AI29) / OUTPUT!AN$6), "", SUMIF(OUTPUT!AA$20:AI$20, "CLO1", OUTPUT!AA29:AI29) / OUTPUT!AN$6),
"")))))),"")</f>
        <v/>
      </c>
      <c r="P27" s="232" t="str">
        <f t="shared" si="8"/>
        <v/>
      </c>
      <c r="Q27" s="233" t="str">
        <f t="shared" si="9"/>
        <v/>
      </c>
      <c r="R27" s="25" t="str">
        <f>IF(B27 &lt;&gt; "", IFERROR(IF(C$16 = "PRELIM", SUMIF('Database (LECTURE-RES-PRAC)'!D$14:AG$14, "CLO2", 'Database (LECTURE-RES-PRAC)'!D24:AG24) / 'Grade computation'!F$5, IF(C$16 = "MIDTERM", SUMIF('Database (LECTURE-RES-PRAC)'!AJ$14:BM$14, "CLO2", 'Database (LECTURE-RES-PRAC)'!AJ24:BM24) / 'Grade computation'!G$5, IF(C$16 = "FINAL", SUMIF('Database (LECTURE-RES-PRAC)'!BP$14:CS$14, "CLO2", 'Database (LECTURE-RES-PRAC)'!BP24:CS24) / 'Grade computation'!H$5,""))),""),"")</f>
        <v/>
      </c>
      <c r="S27" s="232" t="str">
        <f t="shared" si="10"/>
        <v/>
      </c>
      <c r="T27" s="25" t="str">
        <f>IF(B27 &lt;&gt; "",IF(AND('PRINTABLE (per grading)'!H$16="EXAM", 'PRINTABLE (per grading)'!B$13="Prelim"), IF(ISERROR(SUMIF('Exam (LECTURE ONLY)'!D$20:M$20, "CLO2", 'Exam (LECTURE ONLY)'!D29:M29) / 'Exam (LECTURE ONLY)'!AL$7), "", SUMIF('Exam (LECTURE ONLY)'!D$20:M$20, "CLO2", 'Exam (LECTURE ONLY)'!D29:M29) /'Exam (LECTURE ONLY)'!AL$7),
IF(AND('PRINTABLE (per grading)'!H$16="EXAM", 'PRINTABLE (per grading)'!B$13="Midterm"), IF(ISERROR(SUMIF('Exam (LECTURE ONLY)'!O$20:X$20, "CLO2", 'Exam (LECTURE ONLY)'!O29:X29) / 'Exam (LECTURE ONLY)'!AM$7), "", SUMIF('Exam (LECTURE ONLY)'!O$20:X$20, "CLO2", 'Exam (LECTURE ONLY)'!O29:X29) / 'Exam (LECTURE ONLY)'!AM$7),
IF(AND('PRINTABLE (per grading)'!H$16="EXAM", 'PRINTABLE (per grading)'!B$13="Final"), IF(ISERROR(SUMIF('Exam (LECTURE ONLY)'!Z$20:AI$20, "CLO2", 'Exam (LECTURE ONLY)'!Z29:AI29) / 'Exam (LECTURE ONLY)'!AN$7), "", SUMIF('Exam (LECTURE ONLY)'!Z$20:AI$20, "CLO2", 'Exam (LECTURE ONLY)'!Z29:AI29) / 'Exam (LECTURE ONLY)'!AN$7),
IF(AND('PRINTABLE (per grading)'!H$16="OUTPUT", 'PRINTABLE (per grading)'!B$13="Prelim"), IF(ISERROR(SUMIF(OUTPUT!C$20:M$20, "CLO2", OUTPUT!C29:M29) / OUTPUT!AL$7), "", SUMIF(OUTPUT!C$20:M$20, "CLO2", OUTPUT!C29:M29) / OUTPUT!AL$7),
IF(AND('PRINTABLE (per grading)'!H$16="OUTPUT", 'PRINTABLE (per grading)'!B$13="Midterm"), IF(ISERROR(SUMIF(OUTPUT!O$20:Y$20, "CLO2", OUTPUT!O29:Y29) / OUTPUT!AM$7), "", SUMIF(OUTPUT!O$20:Y$20, "CLO2", OUTPUT!O29:Y29) / OUTPUT!AM$7),
IF(AND('PRINTABLE (per grading)'!H$16="OUTPUT", 'PRINTABLE (per grading)'!B$13="Final"), IF(ISERROR(SUMIF(OUTPUT!AA$20:AI$20, "CLO2", OUTPUT!AA29:AI29) / OUTPUT!AN$7), "", SUMIF(OUTPUT!AA$20:AI$20, "CLO2", OUTPUT!AA29:AI29) / OUTPUT!AN$7),
"")))))),"")</f>
        <v/>
      </c>
      <c r="U27" s="232" t="str">
        <f t="shared" si="11"/>
        <v/>
      </c>
      <c r="V27" s="233" t="str">
        <f t="shared" si="12"/>
        <v/>
      </c>
      <c r="W27" s="25" t="str">
        <f>IF(B27 &lt;&gt; "", IFERROR(IF(C$16 = "PRELIM", SUMIF('Database (LECTURE-RES-PRAC)'!D$14:AG$14, "CLO3", 'Database (LECTURE-RES-PRAC)'!D24:AG24) / 'Grade computation'!F$6, IF(C$16 = "MIDTERM", SUMIF('Database (LECTURE-RES-PRAC)'!AJ$14:BM$14, "CLO3", 'Database (LECTURE-RES-PRAC)'!AJ24:BM24) / 'Grade computation'!G$6, IF(C$16 = "FINAL", SUMIF('Database (LECTURE-RES-PRAC)'!BP$14:CS$14, "CLO3", 'Database (LECTURE-RES-PRAC)'!BP24:CS24) / 'Grade computation'!H$6,""))),""),"")</f>
        <v/>
      </c>
      <c r="X27" s="232" t="str">
        <f t="shared" si="13"/>
        <v/>
      </c>
      <c r="Y27" s="25" t="str">
        <f>IF(B27 &lt;&gt; "",IF(AND('PRINTABLE (per grading)'!H$16="EXAM", 'PRINTABLE (per grading)'!B$13="Prelim"), IF(ISERROR(SUMIF('Exam (LECTURE ONLY)'!D$20:M$20, "CLO3", 'Exam (LECTURE ONLY)'!D29:M29) / 'Exam (LECTURE ONLY)'!AL$8), "", SUMIF('Exam (LECTURE ONLY)'!D$20:M$20, "CLO3", 'Exam (LECTURE ONLY)'!D29:M29) /'Exam (LECTURE ONLY)'!AL$8),
IF(AND('PRINTABLE (per grading)'!H$16="EXAM", 'PRINTABLE (per grading)'!B$13="Midterm"), IF(ISERROR(SUMIF('Exam (LECTURE ONLY)'!O$20:X$20, "CLO3", 'Exam (LECTURE ONLY)'!O29:X29) / 'Exam (LECTURE ONLY)'!AM$8), "", SUMIF('Exam (LECTURE ONLY)'!O$20:X$20, "CLO3", 'Exam (LECTURE ONLY)'!O29:X29) / 'Exam (LECTURE ONLY)'!AM$8),
IF(AND('PRINTABLE (per grading)'!H$16="EXAM", 'PRINTABLE (per grading)'!B$13="Final"), IF(ISERROR(SUMIF('Exam (LECTURE ONLY)'!Z$20:AI$20, "CLO3", 'Exam (LECTURE ONLY)'!Z29:AI29) / 'Exam (LECTURE ONLY)'!AN$8), "", SUMIF('Exam (LECTURE ONLY)'!Z$20:AI$20, "CLO3", 'Exam (LECTURE ONLY)'!Z29:AI29) / 'Exam (LECTURE ONLY)'!AN$8),
IF(AND('PRINTABLE (per grading)'!H$16="OUTPUT", 'PRINTABLE (per grading)'!B$13="Prelim"), IF(ISERROR(SUMIF(OUTPUT!C$20:M$20, "CLO3", OUTPUT!C29:M29) / OUTPUT!AL$8), "", SUMIF(OUTPUT!C$20:M$20, "CLO3", OUTPUT!C29:M29) / OUTPUT!AL$8),
IF(AND('PRINTABLE (per grading)'!H$16="OUTPUT", 'PRINTABLE (per grading)'!B$13="Midterm"), IF(ISERROR(SUMIF(OUTPUT!O$20:Y$20, "CLO3", OUTPUT!O29:Y29) / OUTPUT!AM$8), "", SUMIF(OUTPUT!O$20:Y$20, "CLO3", OUTPUT!O29:Y29) / OUTPUT!AM$8),
IF(AND('PRINTABLE (per grading)'!H$16="OUTPUT", 'PRINTABLE (per grading)'!B$13="Final"), IF(ISERROR(SUMIF(OUTPUT!AA$20:AI$20, "CLO3", OUTPUT!AA29:AI29) / OUTPUT!AN$8), "", SUMIF(OUTPUT!AA$20:AI$20, "CLO3", OUTPUT!AA29:AI29) / OUTPUT!AN$8),
"" )))))),"")</f>
        <v/>
      </c>
      <c r="Z27" s="232" t="str">
        <f t="shared" si="14"/>
        <v/>
      </c>
      <c r="AA27" s="233" t="str">
        <f t="shared" si="15"/>
        <v/>
      </c>
      <c r="AB27" s="25" t="str">
        <f>IF(B27 &lt;&gt; "", IFERROR(IF(C$16 = "PRELIM", SUMIF('Database (LECTURE-RES-PRAC)'!D$14:AG$14, "CLO4", 'Database (LECTURE-RES-PRAC)'!D24:AG24) / 'Grade computation'!F$7, IF(C$16 = "MIDTERM", SUMIF('Database (LECTURE-RES-PRAC)'!AJ$14:BM$14, "CLO4", 'Database (LECTURE-RES-PRAC)'!AJ24:BM24) / 'Grade computation'!G$7, IF(C$16 = "FINAL", SUMIF('Database (LECTURE-RES-PRAC)'!BP$14:CS$14, "CLO4", 'Database (LECTURE-RES-PRAC)'!BP24:CS24) / 'Grade computation'!H$7,""))),""),"")</f>
        <v/>
      </c>
      <c r="AC27" s="232" t="str">
        <f t="shared" si="16"/>
        <v/>
      </c>
      <c r="AD27" s="25" t="str">
        <f>IF(B27 &lt;&gt; "",IF(AND('PRINTABLE (per grading)'!H$16="EXAM", 'PRINTABLE (per grading)'!B$13="Prelim"), IF(ISERROR(SUMIF('Exam (LECTURE ONLY)'!D$20:M$20, "CLO4", 'Exam (LECTURE ONLY)'!D29:M29) / 'Exam (LECTURE ONLY)'!AL$9), "", SUMIF('Exam (LECTURE ONLY)'!D$20:M$20, "CLO4", 'Exam (LECTURE ONLY)'!D29:M29) /'Exam (LECTURE ONLY)'!AL$9),
IF(AND('PRINTABLE (per grading)'!H$16="EXAM", 'PRINTABLE (per grading)'!B$13="Midterm"), IF(ISERROR(SUMIF('Exam (LECTURE ONLY)'!O$20:X$20, "CLO4", 'Exam (LECTURE ONLY)'!O29:X29) / 'Exam (LECTURE ONLY)'!AM$9), "", SUMIF('Exam (LECTURE ONLY)'!O$20:X$20, "CLO4", 'Exam (LECTURE ONLY)'!O29:X29) / 'Exam (LECTURE ONLY)'!AM$9),
IF(AND('PRINTABLE (per grading)'!H$16="EXAM", 'PRINTABLE (per grading)'!B$13="Final"), IF(ISERROR(SUMIF('Exam (LECTURE ONLY)'!Z$20:AI$20, "CLO4", 'Exam (LECTURE ONLY)'!Z29:AI29) / 'Exam (LECTURE ONLY)'!AN$9), "", SUMIF('Exam (LECTURE ONLY)'!Z$20:AI$20, "CLO4", 'Exam (LECTURE ONLY)'!Z29:AI29) / 'Exam (LECTURE ONLY)'!AN$9),
IF(AND('PRINTABLE (per grading)'!H$16="OUTPUT", 'PRINTABLE (per grading)'!B$13="Prelim"), IF(ISERROR(SUMIF(OUTPUT!C$20:M$20, "CLO4", OUTPUT!C29:M29) / OUTPUT!AL$9), "", SUMIF(OUTPUT!C$20:M$20, "CLO4", OUTPUT!C29:M29) / OUTPUT!AL$9),
IF(AND('PRINTABLE (per grading)'!H$16="OUTPUT", 'PRINTABLE (per grading)'!B$13="Midterm"), IF(ISERROR(SUMIF(OUTPUT!O$20:Y$20, "CLO4", OUTPUT!O29:Y29) / OUTPUT!AM$9), "", SUMIF(OUTPUT!O$20:Y$20, "CLO4", OUTPUT!O29:Y29) / OUTPUT!AM$9),
IF(AND('PRINTABLE (per grading)'!H$16="OUTPUT", 'PRINTABLE (per grading)'!B$13="Final"), IF(ISERROR(SUMIF(OUTPUT!AA$20:AI$20, "CLO4", OUTPUT!AA29:AI29) / OUTPUT!AN$9), "", SUMIF(OUTPUT!AA$20:AI$20, "CLO4", OUTPUT!AA29:AI29) / OUTPUT!AN$9),
"")))))),"")</f>
        <v/>
      </c>
      <c r="AE27" s="232" t="str">
        <f t="shared" si="17"/>
        <v/>
      </c>
      <c r="AF27" s="233" t="str">
        <f t="shared" si="18"/>
        <v/>
      </c>
      <c r="AG27" s="25" t="str">
        <f>IF(B27 &lt;&gt; "", IFERROR(IF(C$16 = "PRELIM", SUMIF('Database (LECTURE-RES-PRAC)'!D$14:AG$14, "CLO5", 'Database (LECTURE-RES-PRAC)'!D24:AG24) / 'Grade computation'!F$8, IF(C$16 = "MIDTERM", SUMIF('Database (LECTURE-RES-PRAC)'!AJ$14:BM$14, "CLO5", 'Database (LECTURE-RES-PRAC)'!AJ24:BM24) / 'Grade computation'!G$8, IF(C$16 = "FINAL", SUMIF('Database (LECTURE-RES-PRAC)'!BP$14:CS$14, "CLO5", 'Database (LECTURE-RES-PRAC)'!BP24:CS24) / 'Grade computation'!H$8,""))),""),"")</f>
        <v/>
      </c>
      <c r="AH27" s="232" t="str">
        <f t="shared" si="19"/>
        <v/>
      </c>
      <c r="AI27" s="25" t="str">
        <f>IF(B27 &lt;&gt; "",IF(AND('PRINTABLE (per grading)'!H$16="EXAM", 'PRINTABLE (per grading)'!B$13="Prelim"), IF(ISERROR(SUMIF('Exam (LECTURE ONLY)'!D$20:M$20, "CLO5", 'Exam (LECTURE ONLY)'!D29:M29) / 'Exam (LECTURE ONLY)'!AL$10), "", SUMIF('Exam (LECTURE ONLY)'!D$20:M$20, "CLO5", 'Exam (LECTURE ONLY)'!D29:M29) /'Exam (LECTURE ONLY)'!AL$10),
IF(AND('PRINTABLE (per grading)'!H$16="EXAM", 'PRINTABLE (per grading)'!B$13="Midterm"), IF(ISERROR(SUMIF('Exam (LECTURE ONLY)'!O$20:X$20, "CLO5", 'Exam (LECTURE ONLY)'!O29:X29) / 'Exam (LECTURE ONLY)'!AM$10), "", SUMIF('Exam (LECTURE ONLY)'!O$20:X$20, "CLO5", 'Exam (LECTURE ONLY)'!O29:X29) / 'Exam (LECTURE ONLY)'!AM$10),
IF(AND('PRINTABLE (per grading)'!H$16="EXAM", 'PRINTABLE (per grading)'!B$13="Final"), IF(ISERROR(SUMIF('Exam (LECTURE ONLY)'!Z$20:AI$20, "CLO5", 'Exam (LECTURE ONLY)'!Z29:AI29) / 'Exam (LECTURE ONLY)'!AN$10), "", SUMIF('Exam (LECTURE ONLY)'!Z$20:AI$20, "CLO5", 'Exam (LECTURE ONLY)'!Z29:AI29) / 'Exam (LECTURE ONLY)'!AN$10),
IF(AND('PRINTABLE (per grading)'!H$16="OUTPUT", 'PRINTABLE (per grading)'!B$13="Prelim"), IF(ISERROR(SUMIF(OUTPUT!C$20:M$20, "CLO5", OUTPUT!C29:M29) / OUTPUT!AL$10), "", SUMIF(OUTPUT!C$20:M$20, "CLO5", OUTPUT!C29:M29) / OUTPUT!AL$10),
IF(AND('PRINTABLE (per grading)'!H$16="OUTPUT", 'PRINTABLE (per grading)'!B$13="Midterm"), IF(ISERROR(SUMIF(OUTPUT!O$20:Y$20, "CLO5", OUTPUT!O29:Y29) / OUTPUT!AM$10), "", SUMIF(OUTPUT!O$20:Y$20, "CLO5", OUTPUT!O29:Y29) / OUTPUT!AM$10),
IF(AND('PRINTABLE (per grading)'!H$16="OUTPUT", 'PRINTABLE (per grading)'!B$13="Final"), IF(ISERROR(SUMIF(OUTPUT!AA$20:AI$20, "CLO5", OUTPUT!AA29:AI29) / OUTPUT!AN$10), "", SUMIF(OUTPUT!AA$20:AI$20, "CLO5", OUTPUT!AA29:AI29) / OUTPUT!AN$10),
"")))))),"")</f>
        <v/>
      </c>
      <c r="AJ27" s="232" t="str">
        <f t="shared" si="20"/>
        <v/>
      </c>
      <c r="AK27" s="233" t="str">
        <f t="shared" si="21"/>
        <v/>
      </c>
      <c r="AL27" s="25" t="str">
        <f>IF(B27 &lt;&gt; "", IFERROR(IF(C$16 = "PRELIM", SUMIF('Database (LECTURE-RES-PRAC)'!D$14:AG$14, "CLO6", 'Database (LECTURE-RES-PRAC)'!D24:AG24) / 'Grade computation'!F$9, IF(C$16 = "MIDTERM", SUMIF('Database (LECTURE-RES-PRAC)'!AJ$14:BM$14, "CLO6", 'Database (LECTURE-RES-PRAC)'!AJ24:BM24) / 'Grade computation'!G$9, IF(C$16 = "FINAL", SUMIF('Database (LECTURE-RES-PRAC)'!BP$14:CS$14, "CLO6", 'Database (LECTURE-RES-PRAC)'!BP24:CS24) / 'Grade computation'!H$9,""))),""),"")</f>
        <v/>
      </c>
      <c r="AM27" s="232" t="str">
        <f t="shared" si="22"/>
        <v/>
      </c>
      <c r="AN27" s="25" t="str">
        <f>IF(B27 &lt;&gt; "",IF(AND('PRINTABLE (per grading)'!H$16="EXAM", 'PRINTABLE (per grading)'!B$13="Prelim"), IF(ISERROR(SUMIF('Exam (LECTURE ONLY)'!D$20:M$20, "CLO6", 'Exam (LECTURE ONLY)'!D29:M29) / 'Exam (LECTURE ONLY)'!AL$11), "", SUMIF('Exam (LECTURE ONLY)'!D$20:M$20, "CLO6", 'Exam (LECTURE ONLY)'!D29:M29) /'Exam (LECTURE ONLY)'!AL$11),
IF(AND('PRINTABLE (per grading)'!H$16="EXAM", 'PRINTABLE (per grading)'!B$13="Midterm"), IF(ISERROR(SUMIF('Exam (LECTURE ONLY)'!O$20:X$20, "CLO6", 'Exam (LECTURE ONLY)'!O29:X29) / 'Exam (LECTURE ONLY)'!AM$11), "", SUMIF('Exam (LECTURE ONLY)'!O$20:X$20, "CLO6", 'Exam (LECTURE ONLY)'!O29:X29) / 'Exam (LECTURE ONLY)'!AM$11),
IF(AND('PRINTABLE (per grading)'!H$16="EXAM", 'PRINTABLE (per grading)'!B$13="Final"), IF(ISERROR(SUMIF('Exam (LECTURE ONLY)'!Z$20:AI$20, "CLO6", 'Exam (LECTURE ONLY)'!Z29:AI29) / 'Exam (LECTURE ONLY)'!AN$11), "", SUMIF('Exam (LECTURE ONLY)'!Z$20:AI$20, "CLO6", 'Exam (LECTURE ONLY)'!Z29:AI29) / 'Exam (LECTURE ONLY)'!AN$11),
IF(AND('PRINTABLE (per grading)'!H$16="OUTPUT", 'PRINTABLE (per grading)'!B$13="Prelim"), IF(ISERROR(SUMIF(OUTPUT!C$20:M$20, "CLO6", OUTPUT!C29:M29) / OUTPUT!AL$11), "", SUMIF(OUTPUT!C$20:M$20, "CLO6", OUTPUT!C29:M29) / OUTPUT!AL$11),
IF(AND('PRINTABLE (per grading)'!H$16="OUTPUT", 'PRINTABLE (per grading)'!B$13="Midterm"), IF(ISERROR(SUMIF(OUTPUT!O$20:Y$20, "CLO6", OUTPUT!O29:Y29) / OUTPUT!AM$11), "", SUMIF(OUTPUT!O$20:Y$20, "CLO6", OUTPUT!O29:Y29) / OUTPUT!AM$11),
IF(AND('PRINTABLE (per grading)'!H$16="OUTPUT", 'PRINTABLE (per grading)'!B$13="Final"), IF(ISERROR(SUMIF(OUTPUT!AA$20:AI$20, "CLO6", OUTPUT!AA29:AI29) / OUTPUT!AN$11), "", SUMIF(OUTPUT!AA$20:AI$20, "CLO6", OUTPUT!AA29:AI29) / OUTPUT!AN$11),
"")))))),"")</f>
        <v/>
      </c>
      <c r="AO27" s="232" t="str">
        <f t="shared" si="23"/>
        <v/>
      </c>
      <c r="AP27" s="233" t="str">
        <f t="shared" si="24"/>
        <v/>
      </c>
      <c r="AQ27" s="25" t="str">
        <f>IF(B27 &lt;&gt; "", IFERROR(IF(C$16 = "PRELIM", SUMIF('Database (LECTURE-RES-PRAC)'!D$14:AG$14, "CLO7", 'Database (LECTURE-RES-PRAC)'!D24:AG24) / 'Grade computation'!F$10, IF(C$16 = "MIDTERM", SUMIF('Database (LECTURE-RES-PRAC)'!AJ$14:BM$14, "CLO7", 'Database (LECTURE-RES-PRAC)'!AJ24:BM24) / 'Grade computation'!G$10, IF(C$16 = "FINAL", SUMIF('Database (LECTURE-RES-PRAC)'!BP$14:CS$14, "CLO7", 'Database (LECTURE-RES-PRAC)'!BP24:CS24) / 'Grade computation'!H$10,""))),""),"")</f>
        <v/>
      </c>
      <c r="AR27" s="232" t="str">
        <f t="shared" si="25"/>
        <v/>
      </c>
      <c r="AS27" s="25" t="str">
        <f>IF(B27 &lt;&gt; "",IF(AND('PRINTABLE (per grading)'!H$16="EXAM", 'PRINTABLE (per grading)'!B$13="Prelim"), IF(ISERROR(SUMIF('Exam (LECTURE ONLY)'!D$20:M$20, "CLO7", 'Exam (LECTURE ONLY)'!D29:M29) / 'Exam (LECTURE ONLY)'!AL$12), "", SUMIF('Exam (LECTURE ONLY)'!D$20:M$20, "CLO7", 'Exam (LECTURE ONLY)'!D29:M29) /'Exam (LECTURE ONLY)'!AL$12),
IF(AND('PRINTABLE (per grading)'!H$16="EXAM", 'PRINTABLE (per grading)'!B$13="Midterm"), IF(ISERROR(SUMIF('Exam (LECTURE ONLY)'!O$20:X$20, "CLO7", 'Exam (LECTURE ONLY)'!O29:X29) / 'Exam (LECTURE ONLY)'!AM$12), "", SUMIF('Exam (LECTURE ONLY)'!O$20:X$20, "CLO7", 'Exam (LECTURE ONLY)'!O29:X29) / 'Exam (LECTURE ONLY)'!AM$12),
IF(AND('PRINTABLE (per grading)'!H$16="EXAM", 'PRINTABLE (per grading)'!B$13="Final"), IF(ISERROR(SUMIF('Exam (LECTURE ONLY)'!Z$20:AI$20, "CLO7", 'Exam (LECTURE ONLY)'!Z29:AI29) / 'Exam (LECTURE ONLY)'!AN$12), "", SUMIF('Exam (LECTURE ONLY)'!Z$20:AI$20, "CLO7", 'Exam (LECTURE ONLY)'!Z29:AI29) / 'Exam (LECTURE ONLY)'!AN$12),
IF(AND('PRINTABLE (per grading)'!H$16="OUTPUT", 'PRINTABLE (per grading)'!B$13="Prelim"), IF(ISERROR(SUMIF(OUTPUT!C$20:M$20, "CLO7", OUTPUT!C29:M29) / OUTPUT!AL$12), "", SUMIF(OUTPUT!C$20:M$20, "CLO7", OUTPUT!C29:M29) / OUTPUT!AL$12),
IF(AND('PRINTABLE (per grading)'!H$16="OUTPUT", 'PRINTABLE (per grading)'!B$13="Midterm"), IF(ISERROR(SUMIF(OUTPUT!O$20:Y$20, "CLO7", OUTPUT!O29:Y29) / OUTPUT!AM$12), "", SUMIF(OUTPUT!O$20:Y$20, "CLO7", OUTPUT!O29:Y29) / OUTPUT!AM$12),
IF(AND('PRINTABLE (per grading)'!H$16="OUTPUT", 'PRINTABLE (per grading)'!B$13="Final"), IF(ISERROR(SUMIF(OUTPUT!AA$20:AI$20, "CLO7", OUTPUT!AA29:AI29) / OUTPUT!AN$12), "", SUMIF(OUTPUT!AA$20:AI$20, "CLO7", OUTPUT!AA29:AI29) / OUTPUT!AN$12),
"")))))),"")</f>
        <v/>
      </c>
      <c r="AT27" s="232" t="str">
        <f t="shared" si="26"/>
        <v/>
      </c>
      <c r="AU27" s="233" t="str">
        <f t="shared" si="27"/>
        <v/>
      </c>
      <c r="AV27" s="25" t="str">
        <f>IF(B27 &lt;&gt; "", IFERROR(IF(C$16 = "PRELIM", SUMIF('Database (LECTURE-RES-PRAC)'!D$14:AG$14, "CLO8", 'Database (LECTURE-RES-PRAC)'!D24:AG24) / 'Grade computation'!F$11, IF(C$16 = "MIDTERM", SUMIF('Database (LECTURE-RES-PRAC)'!AJ$14:BM$14, "CLO8", 'Database (LECTURE-RES-PRAC)'!AJ24:BM24) / 'Grade computation'!G$11, IF(C$16 = "FINAL", SUMIF('Database (LECTURE-RES-PRAC)'!BP$14:CS$14, "CLO8", 'Database (LECTURE-RES-PRAC)'!BP24:CS24) / 'Grade computation'!H$11,""))),""),"")</f>
        <v/>
      </c>
      <c r="AW27" s="232" t="str">
        <f t="shared" si="28"/>
        <v/>
      </c>
      <c r="AX27" s="25" t="str">
        <f>IF(B27 &lt;&gt; "",IF(AND('PRINTABLE (per grading)'!H$16="EXAM", 'PRINTABLE (per grading)'!B$13="Prelim"), IF(ISERROR(SUMIF('Exam (LECTURE ONLY)'!D$20:M$20, "CLO8", 'Exam (LECTURE ONLY)'!D29:M29) / 'Exam (LECTURE ONLY)'!AL$13), "", SUMIF('Exam (LECTURE ONLY)'!D$20:M$20, "CLO8", 'Exam (LECTURE ONLY)'!D29:M29) /'Exam (LECTURE ONLY)'!AL$13),
IF(AND('PRINTABLE (per grading)'!H$16="EXAM", 'PRINTABLE (per grading)'!B$13="Midterm"), IF(ISERROR(SUMIF('Exam (LECTURE ONLY)'!O$20:X$20, "CLO8", 'Exam (LECTURE ONLY)'!O29:X29) / 'Exam (LECTURE ONLY)'!AM$13), "", SUMIF('Exam (LECTURE ONLY)'!O$20:X$20, "CLO8", 'Exam (LECTURE ONLY)'!O29:X29) / 'Exam (LECTURE ONLY)'!AM$13),
IF(AND('PRINTABLE (per grading)'!H$16="EXAM", 'PRINTABLE (per grading)'!B$13="Final"), IF(ISERROR(SUMIF('Exam (LECTURE ONLY)'!Z$20:AI$20, "CLO8", 'Exam (LECTURE ONLY)'!Z29:AI29) / 'Exam (LECTURE ONLY)'!AN$13), "", SUMIF('Exam (LECTURE ONLY)'!Z$20:AI$20, "CLO8", 'Exam (LECTURE ONLY)'!Z29:AI29) / 'Exam (LECTURE ONLY)'!AN$13),
IF(AND('PRINTABLE (per grading)'!H$16="OUTPUT", 'PRINTABLE (per grading)'!B$13="Prelim"), IF(ISERROR(SUMIF(OUTPUT!C$20:M$20, "CLO8", OUTPUT!C29:M29) / OUTPUT!AL$13), "", SUMIF(OUTPUT!C$20:M$20, "CLO8", OUTPUT!C29:M29) / OUTPUT!AL$13),
IF(AND('PRINTABLE (per grading)'!H$16="OUTPUT", 'PRINTABLE (per grading)'!B$13="Midterm"), IF(ISERROR(SUMIF(OUTPUT!O$20:Y$20, "CLO8", OUTPUT!O29:Y29) / OUTPUT!AM$13), "", SUMIF(OUTPUT!O$20:Y$20, "CLO8", OUTPUT!O29:Y29) / OUTPUT!AM$13),
IF(AND('PRINTABLE (per grading)'!H$16="OUTPUT", 'PRINTABLE (per grading)'!B$13="Final"), IF(ISERROR(SUMIF(OUTPUT!AA$20:AI$20, "CLO8", OUTPUT!AA29:AI29) / OUTPUT!AN$13), "", SUMIF(OUTPUT!AA$20:AI$20, "CLO8", OUTPUT!AA29:AI29) / OUTPUT!AN$13),
"")))))),"")</f>
        <v/>
      </c>
      <c r="AY27" s="232" t="str">
        <f t="shared" si="29"/>
        <v/>
      </c>
      <c r="AZ27" s="233" t="str">
        <f t="shared" si="30"/>
        <v/>
      </c>
      <c r="BA27" s="25" t="str">
        <f>IF(B27 &lt;&gt; "", IFERROR(IF(C$16 = "PRELIM", SUMIF('Database (LECTURE-RES-PRAC)'!D$14:AG$14, "CLO9", 'Database (LECTURE-RES-PRAC)'!D24:AG24) / 'Grade computation'!F$12, IF(C$16 = "MIDTERM", SUMIF('Database (LECTURE-RES-PRAC)'!AJ$14:BM$14, "CLO9", 'Database (LECTURE-RES-PRAC)'!AJ24:BM24) / 'Grade computation'!G$12, IF(C$16 = "FINAL", SUMIF('Database (LECTURE-RES-PRAC)'!BP$14:CS$14, "CLO9", 'Database (LECTURE-RES-PRAC)'!BP24:CS24) / 'Grade computation'!H$12,""))),""),"")</f>
        <v/>
      </c>
      <c r="BB27" s="232" t="str">
        <f t="shared" si="31"/>
        <v/>
      </c>
      <c r="BC27" s="25" t="str">
        <f>IF(B27 &lt;&gt; "",IF(AND('PRINTABLE (per grading)'!H$16="EXAM", 'PRINTABLE (per grading)'!B$13="Prelim"), IF(ISERROR(SUMIF('Exam (LECTURE ONLY)'!D$20:M$20, "CLO9", 'Exam (LECTURE ONLY)'!D29:M29) / 'Exam (LECTURE ONLY)'!AL$14), "", SUMIF('Exam (LECTURE ONLY)'!D$20:M$20, "CLO9", 'Exam (LECTURE ONLY)'!D29:M29) /'Exam (LECTURE ONLY)'!AL$14),
IF(AND('PRINTABLE (per grading)'!H$16="EXAM", 'PRINTABLE (per grading)'!B$13="Midterm"), IF(ISERROR(SUMIF('Exam (LECTURE ONLY)'!O$20:X$20, "CLO9", 'Exam (LECTURE ONLY)'!O29:X29) / 'Exam (LECTURE ONLY)'!AM$14), "", SUMIF('Exam (LECTURE ONLY)'!O$20:X$20, "CLO9", 'Exam (LECTURE ONLY)'!O29:X29) / 'Exam (LECTURE ONLY)'!AM$14),
IF(AND('PRINTABLE (per grading)'!H$16="EXAM", 'PRINTABLE (per grading)'!B$13="Final"), IF(ISERROR(SUMIF('Exam (LECTURE ONLY)'!Z$20:AI$20, "CLO9", 'Exam (LECTURE ONLY)'!Z29:AI29) / 'Exam (LECTURE ONLY)'!AN$14), "", SUMIF('Exam (LECTURE ONLY)'!Z$20:AI$20, "CLO9", 'Exam (LECTURE ONLY)'!Z29:AI29) / 'Exam (LECTURE ONLY)'!AN$14),
IF(AND('PRINTABLE (per grading)'!H$16="OUTPUT", 'PRINTABLE (per grading)'!B$13="Prelim"), IF(ISERROR(SUMIF(OUTPUT!C$20:M$20, "CLO9", OUTPUT!C29:M29) / OUTPUT!AL$14), "", SUMIF(OUTPUT!C$20:M$20, "CLO9", OUTPUT!C29:M29) / OUTPUT!AL$14),
IF(AND('PRINTABLE (per grading)'!H$16="OUTPUT", 'PRINTABLE (per grading)'!B$13="Midterm"), IF(ISERROR(SUMIF(OUTPUT!O$20:Y$20, "CLO9", OUTPUT!O29:Y29) / OUTPUT!AM$14), "", SUMIF(OUTPUT!O$20:Y$20, "CLO9", OUTPUT!O29:Y29) / OUTPUT!AM$14),
IF(AND('PRINTABLE (per grading)'!H$16="OUTPUT", 'PRINTABLE (per grading)'!B$13="Final"), IF(ISERROR(SUMIF(OUTPUT!AA$20:AI$20, "CLO9", OUTPUT!AA29:AI29) / OUTPUT!AN$14), "", SUMIF(OUTPUT!AA$20:AI$20, "CLO9", OUTPUT!AA29:AI29) / OUTPUT!AN$14),
"")))))),"")</f>
        <v/>
      </c>
      <c r="BD27" s="232" t="str">
        <f t="shared" si="32"/>
        <v/>
      </c>
      <c r="BE27" s="233" t="str">
        <f t="shared" si="33"/>
        <v/>
      </c>
      <c r="BF27" s="25" t="str">
        <f>IF(B27 &lt;&gt; "", IFERROR(IF(C$16 = "PRELIM", SUMIF('Database (LECTURE-RES-PRAC)'!D$14:AG$14, "CLO10", 'Database (LECTURE-RES-PRAC)'!D24:AG24) / 'Grade computation'!F$13, IF(C$16 = "MIDTERM", SUMIF('Database (LECTURE-RES-PRAC)'!AJ$14:BM$14, "CLO10", 'Database (LECTURE-RES-PRAC)'!AJ24:BM24) / 'Grade computation'!G$13, IF(C$16 = "FINAL", SUMIF('Database (LECTURE-RES-PRAC)'!BP$14:CS$14, "CLO10", 'Database (LECTURE-RES-PRAC)'!BP24:CS24) / 'Grade computation'!H$13,""))),""),"")</f>
        <v/>
      </c>
      <c r="BG27" s="232" t="str">
        <f t="shared" si="34"/>
        <v/>
      </c>
      <c r="BH27" s="25" t="str">
        <f>IF(B27 &lt;&gt; "",IF(AND('PRINTABLE (per grading)'!H$16="EXAM", 'PRINTABLE (per grading)'!B$13="Prelim"), IF(ISERROR(SUMIF('Exam (LECTURE ONLY)'!D$20:M$20, "CLO10", 'Exam (LECTURE ONLY)'!D29:M29) / 'Exam (LECTURE ONLY)'!AL$15), "", SUMIF('Exam (LECTURE ONLY)'!D$20:M$20, "CLO10", 'Exam (LECTURE ONLY)'!D29:M29) /'Exam (LECTURE ONLY)'!AL$15),
IF(AND('PRINTABLE (per grading)'!H$16="EXAM", 'PRINTABLE (per grading)'!B$13="Midterm"), IF(ISERROR(SUMIF('Exam (LECTURE ONLY)'!O$20:X$20, "CLO10", 'Exam (LECTURE ONLY)'!O29:X29) / 'Exam (LECTURE ONLY)'!AM$15), "", SUMIF('Exam (LECTURE ONLY)'!O$20:X$20, "CLO10", 'Exam (LECTURE ONLY)'!O29:X29) / 'Exam (LECTURE ONLY)'!AM$15),
IF(AND('PRINTABLE (per grading)'!H$16="EXAM", 'PRINTABLE (per grading)'!B$13="Final"), IF(ISERROR(SUMIF('Exam (LECTURE ONLY)'!Z$20:AI$20, "CLO10", 'Exam (LECTURE ONLY)'!Z29:AI29) / 'Exam (LECTURE ONLY)'!AN$15), "", SUMIF('Exam (LECTURE ONLY)'!Z$20:AI$20, "CLO10", 'Exam (LECTURE ONLY)'!Z29:AI29) / 'Exam (LECTURE ONLY)'!AN$15),
IF(AND('PRINTABLE (per grading)'!H$16="OUTPUT", 'PRINTABLE (per grading)'!B$13="Prelim"), IF(ISERROR(SUMIF(OUTPUT!C$20:M$20, "CLO10", OUTPUT!C29:M29) / OUTPUT!AL$15), "", SUMIF(OUTPUT!C$20:M$20, "CLO10", OUTPUT!C29:M29) / OUTPUT!AL$15),
IF(AND('PRINTABLE (per grading)'!H$16="OUTPUT", 'PRINTABLE (per grading)'!B$13="Midterm"), IF(ISERROR(SUMIF(OUTPUT!O$20:Y$20, "CLO10", OUTPUT!O29:Y29) / OUTPUT!AM$15), "", SUMIF(OUTPUT!O$20:Y$20, "CLO10", OUTPUT!O29:Y29) / OUTPUT!AM$15),
IF(AND('PRINTABLE (per grading)'!H$16="OUTPUT", 'PRINTABLE (per grading)'!B$13="Final"), IF(ISERROR(SUMIF(OUTPUT!AA$20:AI$20, "CLO10", OUTPUT!AA29:AI29) / OUTPUT!AN$15), "", SUMIF(OUTPUT!AA$20:AI$20, "CLO10", OUTPUT!AA29:AI29) / OUTPUT!AN$15),
"")))))),"")</f>
        <v/>
      </c>
      <c r="BI27" s="232" t="str">
        <f t="shared" si="35"/>
        <v/>
      </c>
      <c r="BJ27" s="233" t="str">
        <f t="shared" si="36"/>
        <v/>
      </c>
      <c r="BK27" s="2"/>
    </row>
    <row r="28" spans="1:63" ht="19.5" customHeight="1">
      <c r="A28" s="212" t="str">
        <f>IF(ISBLANK('Database (LECTURE-RES-PRAC)'!A25),"",'Database (LECTURE-RES-PRAC)'!A25)</f>
        <v/>
      </c>
      <c r="B28" s="213" t="str">
        <f>IF(ISBLANK('Database (LECTURE-RES-PRAC)'!B25),"",'Database (LECTURE-RES-PRAC)'!B25)</f>
        <v/>
      </c>
      <c r="C28" s="134" t="str">
        <f>IF(B28&lt;&gt;"",IF(C$16="PRELIM",'Grade computation'!C28, IF(C$16="MIDTERM",'Grade computation'!K28, IF(C$16="FINAL",'Grade computation'!S28,""))),"")</f>
        <v/>
      </c>
      <c r="D28" s="135" t="str">
        <f t="shared" si="1"/>
        <v/>
      </c>
      <c r="E28" s="134" t="str">
        <f>IF(B28&lt;&gt;"", IF(C$16="PRELIM",'Grade computation'!E28, IF(C$16="MIDTERM",'Grade computation'!M28, IF(C$16="FINAL",'Grade computation'!U28,""))),"")</f>
        <v/>
      </c>
      <c r="F28" s="136" t="str">
        <f t="shared" si="2"/>
        <v/>
      </c>
      <c r="G28" s="137" t="str">
        <f t="shared" si="3"/>
        <v/>
      </c>
      <c r="H28" s="207" t="str">
        <f>IF(B28&lt;&gt;"",IF(C$16="PRELIM", 'Grade computation'!H28, IF(C$16="MIDTERM", 'Grade computation'!P28, IF(C$16="FINAL",'Grade computation'!X28, ""))),"")</f>
        <v/>
      </c>
      <c r="I28" s="137" t="str">
        <f t="shared" si="4"/>
        <v/>
      </c>
      <c r="J28" s="139" t="str">
        <f t="shared" si="5"/>
        <v/>
      </c>
      <c r="K28" s="377" t="str">
        <f t="shared" si="6"/>
        <v/>
      </c>
      <c r="L28" s="434"/>
      <c r="M28" s="25" t="str">
        <f>IF(B28 &lt;&gt; "", IFERROR(IF(C$16 = "PRELIM", SUMIF('Database (LECTURE-RES-PRAC)'!D$14:AG$14, "CLO1", 'Database (LECTURE-RES-PRAC)'!D25:AG25) / 'Grade computation'!F$4, IF(C$16 = "MIDTERM", SUMIF('Database (LECTURE-RES-PRAC)'!AJ$14:BM$14, "CLO1", 'Database (LECTURE-RES-PRAC)'!AJ25:BM25) / 'Grade computation'!G$4, IF(C$16 = "FINAL", SUMIF('Database (LECTURE-RES-PRAC)'!BP$14:CS$14, "CLO1", 'Database (LECTURE-RES-PRAC)'!BP25:CS25) / 'Grade computation'!H$4,""))),""),"")</f>
        <v/>
      </c>
      <c r="N28" s="232" t="str">
        <f t="shared" si="7"/>
        <v/>
      </c>
      <c r="O28" s="25" t="str">
        <f>IF(B28 &lt;&gt; "",IF(AND('PRINTABLE (per grading)'!H$16="EXAM", 'PRINTABLE (per grading)'!B$13="Prelim"), IF(ISERROR(SUMIF('Exam (LECTURE ONLY)'!D$20:M$20, "CLO1", 'Exam (LECTURE ONLY)'!D30:M30) / 'Exam (LECTURE ONLY)'!AL$6), "", SUMIF('Exam (LECTURE ONLY)'!D$20:M$20, "CLO1", 'Exam (LECTURE ONLY)'!D30:M30) /'Exam (LECTURE ONLY)'!AL$6),
IF(AND('PRINTABLE (per grading)'!H$16="EXAM", 'PRINTABLE (per grading)'!B$13="Midterm"), IF(ISERROR(SUMIF('Exam (LECTURE ONLY)'!O$20:X$20, "CLO1", 'Exam (LECTURE ONLY)'!O30:X30) / 'Exam (LECTURE ONLY)'!AM$6), "", SUMIF('Exam (LECTURE ONLY)'!O$20:X$20, "CLO1", 'Exam (LECTURE ONLY)'!O30:X30) / 'Exam (LECTURE ONLY)'!AM$6),
IF(AND('PRINTABLE (per grading)'!H$16="EXAM", 'PRINTABLE (per grading)'!B$13="Final"), IF(ISERROR(SUMIF('Exam (LECTURE ONLY)'!Z$20:AI$20, "CLO1", 'Exam (LECTURE ONLY)'!Z30:AI30) / 'Exam (LECTURE ONLY)'!AN$6), "", SUMIF('Exam (LECTURE ONLY)'!Z$20:AI$20, "CLO1", 'Exam (LECTURE ONLY)'!Z30:AI30) / 'Exam (LECTURE ONLY)'!AN$6),
IF(AND('PRINTABLE (per grading)'!H$16="OUTPUT", 'PRINTABLE (per grading)'!B$13="Prelim"), IF(ISERROR(SUMIF(OUTPUT!C$20:M$20, "CLO1", OUTPUT!C30:M30) / OUTPUT!AL$6), "", SUMIF(OUTPUT!C$20:M$20, "CLO1", OUTPUT!C30:M30) / OUTPUT!AL$6),
IF(AND('PRINTABLE (per grading)'!H$16="OUTPUT", 'PRINTABLE (per grading)'!B$13="Midterm"), IF(ISERROR(SUMIF(OUTPUT!O$20:Y$20, "CLO1", OUTPUT!O30:Y30) / OUTPUT!AM$6), "", SUMIF(OUTPUT!O$20:Y$20, "CLO1", OUTPUT!O30:Y30) / OUTPUT!AM$6),
IF(AND('PRINTABLE (per grading)'!H$16="OUTPUT", 'PRINTABLE (per grading)'!B$13="Final"), IF(ISERROR(SUMIF(OUTPUT!AA$20:AI$20, "CLO1", OUTPUT!AA30:AI30) / OUTPUT!AN$6), "", SUMIF(OUTPUT!AA$20:AI$20, "CLO1", OUTPUT!AA30:AI30) / OUTPUT!AN$6),
"")))))),"")</f>
        <v/>
      </c>
      <c r="P28" s="232" t="str">
        <f t="shared" si="8"/>
        <v/>
      </c>
      <c r="Q28" s="233" t="str">
        <f t="shared" si="9"/>
        <v/>
      </c>
      <c r="R28" s="25" t="str">
        <f>IF(B28 &lt;&gt; "", IFERROR(IF(C$16 = "PRELIM", SUMIF('Database (LECTURE-RES-PRAC)'!D$14:AG$14, "CLO2", 'Database (LECTURE-RES-PRAC)'!D25:AG25) / 'Grade computation'!F$5, IF(C$16 = "MIDTERM", SUMIF('Database (LECTURE-RES-PRAC)'!AJ$14:BM$14, "CLO2", 'Database (LECTURE-RES-PRAC)'!AJ25:BM25) / 'Grade computation'!G$5, IF(C$16 = "FINAL", SUMIF('Database (LECTURE-RES-PRAC)'!BP$14:CS$14, "CLO2", 'Database (LECTURE-RES-PRAC)'!BP25:CS25) / 'Grade computation'!H$5,""))),""),"")</f>
        <v/>
      </c>
      <c r="S28" s="232" t="str">
        <f t="shared" si="10"/>
        <v/>
      </c>
      <c r="T28" s="25" t="str">
        <f>IF(B28 &lt;&gt; "",IF(AND('PRINTABLE (per grading)'!H$16="EXAM", 'PRINTABLE (per grading)'!B$13="Prelim"), IF(ISERROR(SUMIF('Exam (LECTURE ONLY)'!D$20:M$20, "CLO2", 'Exam (LECTURE ONLY)'!D30:M30) / 'Exam (LECTURE ONLY)'!AL$7), "", SUMIF('Exam (LECTURE ONLY)'!D$20:M$20, "CLO2", 'Exam (LECTURE ONLY)'!D30:M30) /'Exam (LECTURE ONLY)'!AL$7),
IF(AND('PRINTABLE (per grading)'!H$16="EXAM", 'PRINTABLE (per grading)'!B$13="Midterm"), IF(ISERROR(SUMIF('Exam (LECTURE ONLY)'!O$20:X$20, "CLO2", 'Exam (LECTURE ONLY)'!O30:X30) / 'Exam (LECTURE ONLY)'!AM$7), "", SUMIF('Exam (LECTURE ONLY)'!O$20:X$20, "CLO2", 'Exam (LECTURE ONLY)'!O30:X30) / 'Exam (LECTURE ONLY)'!AM$7),
IF(AND('PRINTABLE (per grading)'!H$16="EXAM", 'PRINTABLE (per grading)'!B$13="Final"), IF(ISERROR(SUMIF('Exam (LECTURE ONLY)'!Z$20:AI$20, "CLO2", 'Exam (LECTURE ONLY)'!Z30:AI30) / 'Exam (LECTURE ONLY)'!AN$7), "", SUMIF('Exam (LECTURE ONLY)'!Z$20:AI$20, "CLO2", 'Exam (LECTURE ONLY)'!Z30:AI30) / 'Exam (LECTURE ONLY)'!AN$7),
IF(AND('PRINTABLE (per grading)'!H$16="OUTPUT", 'PRINTABLE (per grading)'!B$13="Prelim"), IF(ISERROR(SUMIF(OUTPUT!C$20:M$20, "CLO2", OUTPUT!C30:M30) / OUTPUT!AL$7), "", SUMIF(OUTPUT!C$20:M$20, "CLO2", OUTPUT!C30:M30) / OUTPUT!AL$7),
IF(AND('PRINTABLE (per grading)'!H$16="OUTPUT", 'PRINTABLE (per grading)'!B$13="Midterm"), IF(ISERROR(SUMIF(OUTPUT!O$20:Y$20, "CLO2", OUTPUT!O30:Y30) / OUTPUT!AM$7), "", SUMIF(OUTPUT!O$20:Y$20, "CLO2", OUTPUT!O30:Y30) / OUTPUT!AM$7),
IF(AND('PRINTABLE (per grading)'!H$16="OUTPUT", 'PRINTABLE (per grading)'!B$13="Final"), IF(ISERROR(SUMIF(OUTPUT!AA$20:AI$20, "CLO2", OUTPUT!AA30:AI30) / OUTPUT!AN$7), "", SUMIF(OUTPUT!AA$20:AI$20, "CLO2", OUTPUT!AA30:AI30) / OUTPUT!AN$7),
"")))))),"")</f>
        <v/>
      </c>
      <c r="U28" s="232" t="str">
        <f t="shared" si="11"/>
        <v/>
      </c>
      <c r="V28" s="233" t="str">
        <f t="shared" si="12"/>
        <v/>
      </c>
      <c r="W28" s="25" t="str">
        <f>IF(B28 &lt;&gt; "", IFERROR(IF(C$16 = "PRELIM", SUMIF('Database (LECTURE-RES-PRAC)'!D$14:AG$14, "CLO3", 'Database (LECTURE-RES-PRAC)'!D25:AG25) / 'Grade computation'!F$6, IF(C$16 = "MIDTERM", SUMIF('Database (LECTURE-RES-PRAC)'!AJ$14:BM$14, "CLO3", 'Database (LECTURE-RES-PRAC)'!AJ25:BM25) / 'Grade computation'!G$6, IF(C$16 = "FINAL", SUMIF('Database (LECTURE-RES-PRAC)'!BP$14:CS$14, "CLO3", 'Database (LECTURE-RES-PRAC)'!BP25:CS25) / 'Grade computation'!H$6,""))),""),"")</f>
        <v/>
      </c>
      <c r="X28" s="232" t="str">
        <f t="shared" si="13"/>
        <v/>
      </c>
      <c r="Y28" s="25" t="str">
        <f>IF(B28 &lt;&gt; "",IF(AND('PRINTABLE (per grading)'!H$16="EXAM", 'PRINTABLE (per grading)'!B$13="Prelim"), IF(ISERROR(SUMIF('Exam (LECTURE ONLY)'!D$20:M$20, "CLO3", 'Exam (LECTURE ONLY)'!D30:M30) / 'Exam (LECTURE ONLY)'!AL$8), "", SUMIF('Exam (LECTURE ONLY)'!D$20:M$20, "CLO3", 'Exam (LECTURE ONLY)'!D30:M30) /'Exam (LECTURE ONLY)'!AL$8),
IF(AND('PRINTABLE (per grading)'!H$16="EXAM", 'PRINTABLE (per grading)'!B$13="Midterm"), IF(ISERROR(SUMIF('Exam (LECTURE ONLY)'!O$20:X$20, "CLO3", 'Exam (LECTURE ONLY)'!O30:X30) / 'Exam (LECTURE ONLY)'!AM$8), "", SUMIF('Exam (LECTURE ONLY)'!O$20:X$20, "CLO3", 'Exam (LECTURE ONLY)'!O30:X30) / 'Exam (LECTURE ONLY)'!AM$8),
IF(AND('PRINTABLE (per grading)'!H$16="EXAM", 'PRINTABLE (per grading)'!B$13="Final"), IF(ISERROR(SUMIF('Exam (LECTURE ONLY)'!Z$20:AI$20, "CLO3", 'Exam (LECTURE ONLY)'!Z30:AI30) / 'Exam (LECTURE ONLY)'!AN$8), "", SUMIF('Exam (LECTURE ONLY)'!Z$20:AI$20, "CLO3", 'Exam (LECTURE ONLY)'!Z30:AI30) / 'Exam (LECTURE ONLY)'!AN$8),
IF(AND('PRINTABLE (per grading)'!H$16="OUTPUT", 'PRINTABLE (per grading)'!B$13="Prelim"), IF(ISERROR(SUMIF(OUTPUT!C$20:M$20, "CLO3", OUTPUT!C30:M30) / OUTPUT!AL$8), "", SUMIF(OUTPUT!C$20:M$20, "CLO3", OUTPUT!C30:M30) / OUTPUT!AL$8),
IF(AND('PRINTABLE (per grading)'!H$16="OUTPUT", 'PRINTABLE (per grading)'!B$13="Midterm"), IF(ISERROR(SUMIF(OUTPUT!O$20:Y$20, "CLO3", OUTPUT!O30:Y30) / OUTPUT!AM$8), "", SUMIF(OUTPUT!O$20:Y$20, "CLO3", OUTPUT!O30:Y30) / OUTPUT!AM$8),
IF(AND('PRINTABLE (per grading)'!H$16="OUTPUT", 'PRINTABLE (per grading)'!B$13="Final"), IF(ISERROR(SUMIF(OUTPUT!AA$20:AI$20, "CLO3", OUTPUT!AA30:AI30) / OUTPUT!AN$8), "", SUMIF(OUTPUT!AA$20:AI$20, "CLO3", OUTPUT!AA30:AI30) / OUTPUT!AN$8),
"" )))))),"")</f>
        <v/>
      </c>
      <c r="Z28" s="232" t="str">
        <f t="shared" si="14"/>
        <v/>
      </c>
      <c r="AA28" s="233" t="str">
        <f t="shared" si="15"/>
        <v/>
      </c>
      <c r="AB28" s="25" t="str">
        <f>IF(B28 &lt;&gt; "", IFERROR(IF(C$16 = "PRELIM", SUMIF('Database (LECTURE-RES-PRAC)'!D$14:AG$14, "CLO4", 'Database (LECTURE-RES-PRAC)'!D25:AG25) / 'Grade computation'!F$7, IF(C$16 = "MIDTERM", SUMIF('Database (LECTURE-RES-PRAC)'!AJ$14:BM$14, "CLO4", 'Database (LECTURE-RES-PRAC)'!AJ25:BM25) / 'Grade computation'!G$7, IF(C$16 = "FINAL", SUMIF('Database (LECTURE-RES-PRAC)'!BP$14:CS$14, "CLO4", 'Database (LECTURE-RES-PRAC)'!BP25:CS25) / 'Grade computation'!H$7,""))),""),"")</f>
        <v/>
      </c>
      <c r="AC28" s="232" t="str">
        <f t="shared" si="16"/>
        <v/>
      </c>
      <c r="AD28" s="25" t="str">
        <f>IF(B28 &lt;&gt; "",IF(AND('PRINTABLE (per grading)'!H$16="EXAM", 'PRINTABLE (per grading)'!B$13="Prelim"), IF(ISERROR(SUMIF('Exam (LECTURE ONLY)'!D$20:M$20, "CLO4", 'Exam (LECTURE ONLY)'!D30:M30) / 'Exam (LECTURE ONLY)'!AL$9), "", SUMIF('Exam (LECTURE ONLY)'!D$20:M$20, "CLO4", 'Exam (LECTURE ONLY)'!D30:M30) /'Exam (LECTURE ONLY)'!AL$9),
IF(AND('PRINTABLE (per grading)'!H$16="EXAM", 'PRINTABLE (per grading)'!B$13="Midterm"), IF(ISERROR(SUMIF('Exam (LECTURE ONLY)'!O$20:X$20, "CLO4", 'Exam (LECTURE ONLY)'!O30:X30) / 'Exam (LECTURE ONLY)'!AM$9), "", SUMIF('Exam (LECTURE ONLY)'!O$20:X$20, "CLO4", 'Exam (LECTURE ONLY)'!O30:X30) / 'Exam (LECTURE ONLY)'!AM$9),
IF(AND('PRINTABLE (per grading)'!H$16="EXAM", 'PRINTABLE (per grading)'!B$13="Final"), IF(ISERROR(SUMIF('Exam (LECTURE ONLY)'!Z$20:AI$20, "CLO4", 'Exam (LECTURE ONLY)'!Z30:AI30) / 'Exam (LECTURE ONLY)'!AN$9), "", SUMIF('Exam (LECTURE ONLY)'!Z$20:AI$20, "CLO4", 'Exam (LECTURE ONLY)'!Z30:AI30) / 'Exam (LECTURE ONLY)'!AN$9),
IF(AND('PRINTABLE (per grading)'!H$16="OUTPUT", 'PRINTABLE (per grading)'!B$13="Prelim"), IF(ISERROR(SUMIF(OUTPUT!C$20:M$20, "CLO4", OUTPUT!C30:M30) / OUTPUT!AL$9), "", SUMIF(OUTPUT!C$20:M$20, "CLO4", OUTPUT!C30:M30) / OUTPUT!AL$9),
IF(AND('PRINTABLE (per grading)'!H$16="OUTPUT", 'PRINTABLE (per grading)'!B$13="Midterm"), IF(ISERROR(SUMIF(OUTPUT!O$20:Y$20, "CLO4", OUTPUT!O30:Y30) / OUTPUT!AM$9), "", SUMIF(OUTPUT!O$20:Y$20, "CLO4", OUTPUT!O30:Y30) / OUTPUT!AM$9),
IF(AND('PRINTABLE (per grading)'!H$16="OUTPUT", 'PRINTABLE (per grading)'!B$13="Final"), IF(ISERROR(SUMIF(OUTPUT!AA$20:AI$20, "CLO4", OUTPUT!AA30:AI30) / OUTPUT!AN$9), "", SUMIF(OUTPUT!AA$20:AI$20, "CLO4", OUTPUT!AA30:AI30) / OUTPUT!AN$9),
"")))))),"")</f>
        <v/>
      </c>
      <c r="AE28" s="232" t="str">
        <f t="shared" si="17"/>
        <v/>
      </c>
      <c r="AF28" s="233" t="str">
        <f t="shared" si="18"/>
        <v/>
      </c>
      <c r="AG28" s="25" t="str">
        <f>IF(B28 &lt;&gt; "", IFERROR(IF(C$16 = "PRELIM", SUMIF('Database (LECTURE-RES-PRAC)'!D$14:AG$14, "CLO5", 'Database (LECTURE-RES-PRAC)'!D25:AG25) / 'Grade computation'!F$8, IF(C$16 = "MIDTERM", SUMIF('Database (LECTURE-RES-PRAC)'!AJ$14:BM$14, "CLO5", 'Database (LECTURE-RES-PRAC)'!AJ25:BM25) / 'Grade computation'!G$8, IF(C$16 = "FINAL", SUMIF('Database (LECTURE-RES-PRAC)'!BP$14:CS$14, "CLO5", 'Database (LECTURE-RES-PRAC)'!BP25:CS25) / 'Grade computation'!H$8,""))),""),"")</f>
        <v/>
      </c>
      <c r="AH28" s="232" t="str">
        <f t="shared" si="19"/>
        <v/>
      </c>
      <c r="AI28" s="25" t="str">
        <f>IF(B28 &lt;&gt; "",IF(AND('PRINTABLE (per grading)'!H$16="EXAM", 'PRINTABLE (per grading)'!B$13="Prelim"), IF(ISERROR(SUMIF('Exam (LECTURE ONLY)'!D$20:M$20, "CLO5", 'Exam (LECTURE ONLY)'!D30:M30) / 'Exam (LECTURE ONLY)'!AL$10), "", SUMIF('Exam (LECTURE ONLY)'!D$20:M$20, "CLO5", 'Exam (LECTURE ONLY)'!D30:M30) /'Exam (LECTURE ONLY)'!AL$10),
IF(AND('PRINTABLE (per grading)'!H$16="EXAM", 'PRINTABLE (per grading)'!B$13="Midterm"), IF(ISERROR(SUMIF('Exam (LECTURE ONLY)'!O$20:X$20, "CLO5", 'Exam (LECTURE ONLY)'!O30:X30) / 'Exam (LECTURE ONLY)'!AM$10), "", SUMIF('Exam (LECTURE ONLY)'!O$20:X$20, "CLO5", 'Exam (LECTURE ONLY)'!O30:X30) / 'Exam (LECTURE ONLY)'!AM$10),
IF(AND('PRINTABLE (per grading)'!H$16="EXAM", 'PRINTABLE (per grading)'!B$13="Final"), IF(ISERROR(SUMIF('Exam (LECTURE ONLY)'!Z$20:AI$20, "CLO5", 'Exam (LECTURE ONLY)'!Z30:AI30) / 'Exam (LECTURE ONLY)'!AN$10), "", SUMIF('Exam (LECTURE ONLY)'!Z$20:AI$20, "CLO5", 'Exam (LECTURE ONLY)'!Z30:AI30) / 'Exam (LECTURE ONLY)'!AN$10),
IF(AND('PRINTABLE (per grading)'!H$16="OUTPUT", 'PRINTABLE (per grading)'!B$13="Prelim"), IF(ISERROR(SUMIF(OUTPUT!C$20:M$20, "CLO5", OUTPUT!C30:M30) / OUTPUT!AL$10), "", SUMIF(OUTPUT!C$20:M$20, "CLO5", OUTPUT!C30:M30) / OUTPUT!AL$10),
IF(AND('PRINTABLE (per grading)'!H$16="OUTPUT", 'PRINTABLE (per grading)'!B$13="Midterm"), IF(ISERROR(SUMIF(OUTPUT!O$20:Y$20, "CLO5", OUTPUT!O30:Y30) / OUTPUT!AM$10), "", SUMIF(OUTPUT!O$20:Y$20, "CLO5", OUTPUT!O30:Y30) / OUTPUT!AM$10),
IF(AND('PRINTABLE (per grading)'!H$16="OUTPUT", 'PRINTABLE (per grading)'!B$13="Final"), IF(ISERROR(SUMIF(OUTPUT!AA$20:AI$20, "CLO5", OUTPUT!AA30:AI30) / OUTPUT!AN$10), "", SUMIF(OUTPUT!AA$20:AI$20, "CLO5", OUTPUT!AA30:AI30) / OUTPUT!AN$10),
"")))))),"")</f>
        <v/>
      </c>
      <c r="AJ28" s="232" t="str">
        <f t="shared" si="20"/>
        <v/>
      </c>
      <c r="AK28" s="233" t="str">
        <f t="shared" si="21"/>
        <v/>
      </c>
      <c r="AL28" s="25" t="str">
        <f>IF(B28 &lt;&gt; "", IFERROR(IF(C$16 = "PRELIM", SUMIF('Database (LECTURE-RES-PRAC)'!D$14:AG$14, "CLO6", 'Database (LECTURE-RES-PRAC)'!D25:AG25) / 'Grade computation'!F$9, IF(C$16 = "MIDTERM", SUMIF('Database (LECTURE-RES-PRAC)'!AJ$14:BM$14, "CLO6", 'Database (LECTURE-RES-PRAC)'!AJ25:BM25) / 'Grade computation'!G$9, IF(C$16 = "FINAL", SUMIF('Database (LECTURE-RES-PRAC)'!BP$14:CS$14, "CLO6", 'Database (LECTURE-RES-PRAC)'!BP25:CS25) / 'Grade computation'!H$9,""))),""),"")</f>
        <v/>
      </c>
      <c r="AM28" s="232" t="str">
        <f t="shared" si="22"/>
        <v/>
      </c>
      <c r="AN28" s="25" t="str">
        <f>IF(B28 &lt;&gt; "",IF(AND('PRINTABLE (per grading)'!H$16="EXAM", 'PRINTABLE (per grading)'!B$13="Prelim"), IF(ISERROR(SUMIF('Exam (LECTURE ONLY)'!D$20:M$20, "CLO6", 'Exam (LECTURE ONLY)'!D30:M30) / 'Exam (LECTURE ONLY)'!AL$11), "", SUMIF('Exam (LECTURE ONLY)'!D$20:M$20, "CLO6", 'Exam (LECTURE ONLY)'!D30:M30) /'Exam (LECTURE ONLY)'!AL$11),
IF(AND('PRINTABLE (per grading)'!H$16="EXAM", 'PRINTABLE (per grading)'!B$13="Midterm"), IF(ISERROR(SUMIF('Exam (LECTURE ONLY)'!O$20:X$20, "CLO6", 'Exam (LECTURE ONLY)'!O30:X30) / 'Exam (LECTURE ONLY)'!AM$11), "", SUMIF('Exam (LECTURE ONLY)'!O$20:X$20, "CLO6", 'Exam (LECTURE ONLY)'!O30:X30) / 'Exam (LECTURE ONLY)'!AM$11),
IF(AND('PRINTABLE (per grading)'!H$16="EXAM", 'PRINTABLE (per grading)'!B$13="Final"), IF(ISERROR(SUMIF('Exam (LECTURE ONLY)'!Z$20:AI$20, "CLO6", 'Exam (LECTURE ONLY)'!Z30:AI30) / 'Exam (LECTURE ONLY)'!AN$11), "", SUMIF('Exam (LECTURE ONLY)'!Z$20:AI$20, "CLO6", 'Exam (LECTURE ONLY)'!Z30:AI30) / 'Exam (LECTURE ONLY)'!AN$11),
IF(AND('PRINTABLE (per grading)'!H$16="OUTPUT", 'PRINTABLE (per grading)'!B$13="Prelim"), IF(ISERROR(SUMIF(OUTPUT!C$20:M$20, "CLO6", OUTPUT!C30:M30) / OUTPUT!AL$11), "", SUMIF(OUTPUT!C$20:M$20, "CLO6", OUTPUT!C30:M30) / OUTPUT!AL$11),
IF(AND('PRINTABLE (per grading)'!H$16="OUTPUT", 'PRINTABLE (per grading)'!B$13="Midterm"), IF(ISERROR(SUMIF(OUTPUT!O$20:Y$20, "CLO6", OUTPUT!O30:Y30) / OUTPUT!AM$11), "", SUMIF(OUTPUT!O$20:Y$20, "CLO6", OUTPUT!O30:Y30) / OUTPUT!AM$11),
IF(AND('PRINTABLE (per grading)'!H$16="OUTPUT", 'PRINTABLE (per grading)'!B$13="Final"), IF(ISERROR(SUMIF(OUTPUT!AA$20:AI$20, "CLO6", OUTPUT!AA30:AI30) / OUTPUT!AN$11), "", SUMIF(OUTPUT!AA$20:AI$20, "CLO6", OUTPUT!AA30:AI30) / OUTPUT!AN$11),
"")))))),"")</f>
        <v/>
      </c>
      <c r="AO28" s="232" t="str">
        <f t="shared" si="23"/>
        <v/>
      </c>
      <c r="AP28" s="233" t="str">
        <f t="shared" si="24"/>
        <v/>
      </c>
      <c r="AQ28" s="25" t="str">
        <f>IF(B28 &lt;&gt; "", IFERROR(IF(C$16 = "PRELIM", SUMIF('Database (LECTURE-RES-PRAC)'!D$14:AG$14, "CLO7", 'Database (LECTURE-RES-PRAC)'!D25:AG25) / 'Grade computation'!F$10, IF(C$16 = "MIDTERM", SUMIF('Database (LECTURE-RES-PRAC)'!AJ$14:BM$14, "CLO7", 'Database (LECTURE-RES-PRAC)'!AJ25:BM25) / 'Grade computation'!G$10, IF(C$16 = "FINAL", SUMIF('Database (LECTURE-RES-PRAC)'!BP$14:CS$14, "CLO7", 'Database (LECTURE-RES-PRAC)'!BP25:CS25) / 'Grade computation'!H$10,""))),""),"")</f>
        <v/>
      </c>
      <c r="AR28" s="232" t="str">
        <f t="shared" si="25"/>
        <v/>
      </c>
      <c r="AS28" s="25" t="str">
        <f>IF(B28 &lt;&gt; "",IF(AND('PRINTABLE (per grading)'!H$16="EXAM", 'PRINTABLE (per grading)'!B$13="Prelim"), IF(ISERROR(SUMIF('Exam (LECTURE ONLY)'!D$20:M$20, "CLO7", 'Exam (LECTURE ONLY)'!D30:M30) / 'Exam (LECTURE ONLY)'!AL$12), "", SUMIF('Exam (LECTURE ONLY)'!D$20:M$20, "CLO7", 'Exam (LECTURE ONLY)'!D30:M30) /'Exam (LECTURE ONLY)'!AL$12),
IF(AND('PRINTABLE (per grading)'!H$16="EXAM", 'PRINTABLE (per grading)'!B$13="Midterm"), IF(ISERROR(SUMIF('Exam (LECTURE ONLY)'!O$20:X$20, "CLO7", 'Exam (LECTURE ONLY)'!O30:X30) / 'Exam (LECTURE ONLY)'!AM$12), "", SUMIF('Exam (LECTURE ONLY)'!O$20:X$20, "CLO7", 'Exam (LECTURE ONLY)'!O30:X30) / 'Exam (LECTURE ONLY)'!AM$12),
IF(AND('PRINTABLE (per grading)'!H$16="EXAM", 'PRINTABLE (per grading)'!B$13="Final"), IF(ISERROR(SUMIF('Exam (LECTURE ONLY)'!Z$20:AI$20, "CLO7", 'Exam (LECTURE ONLY)'!Z30:AI30) / 'Exam (LECTURE ONLY)'!AN$12), "", SUMIF('Exam (LECTURE ONLY)'!Z$20:AI$20, "CLO7", 'Exam (LECTURE ONLY)'!Z30:AI30) / 'Exam (LECTURE ONLY)'!AN$12),
IF(AND('PRINTABLE (per grading)'!H$16="OUTPUT", 'PRINTABLE (per grading)'!B$13="Prelim"), IF(ISERROR(SUMIF(OUTPUT!C$20:M$20, "CLO7", OUTPUT!C30:M30) / OUTPUT!AL$12), "", SUMIF(OUTPUT!C$20:M$20, "CLO7", OUTPUT!C30:M30) / OUTPUT!AL$12),
IF(AND('PRINTABLE (per grading)'!H$16="OUTPUT", 'PRINTABLE (per grading)'!B$13="Midterm"), IF(ISERROR(SUMIF(OUTPUT!O$20:Y$20, "CLO7", OUTPUT!O30:Y30) / OUTPUT!AM$12), "", SUMIF(OUTPUT!O$20:Y$20, "CLO7", OUTPUT!O30:Y30) / OUTPUT!AM$12),
IF(AND('PRINTABLE (per grading)'!H$16="OUTPUT", 'PRINTABLE (per grading)'!B$13="Final"), IF(ISERROR(SUMIF(OUTPUT!AA$20:AI$20, "CLO7", OUTPUT!AA30:AI30) / OUTPUT!AN$12), "", SUMIF(OUTPUT!AA$20:AI$20, "CLO7", OUTPUT!AA30:AI30) / OUTPUT!AN$12),
"")))))),"")</f>
        <v/>
      </c>
      <c r="AT28" s="232" t="str">
        <f t="shared" si="26"/>
        <v/>
      </c>
      <c r="AU28" s="233" t="str">
        <f t="shared" si="27"/>
        <v/>
      </c>
      <c r="AV28" s="25" t="str">
        <f>IF(B28 &lt;&gt; "", IFERROR(IF(C$16 = "PRELIM", SUMIF('Database (LECTURE-RES-PRAC)'!D$14:AG$14, "CLO8", 'Database (LECTURE-RES-PRAC)'!D25:AG25) / 'Grade computation'!F$11, IF(C$16 = "MIDTERM", SUMIF('Database (LECTURE-RES-PRAC)'!AJ$14:BM$14, "CLO8", 'Database (LECTURE-RES-PRAC)'!AJ25:BM25) / 'Grade computation'!G$11, IF(C$16 = "FINAL", SUMIF('Database (LECTURE-RES-PRAC)'!BP$14:CS$14, "CLO8", 'Database (LECTURE-RES-PRAC)'!BP25:CS25) / 'Grade computation'!H$11,""))),""),"")</f>
        <v/>
      </c>
      <c r="AW28" s="232" t="str">
        <f t="shared" si="28"/>
        <v/>
      </c>
      <c r="AX28" s="25" t="str">
        <f>IF(B28 &lt;&gt; "",IF(AND('PRINTABLE (per grading)'!H$16="EXAM", 'PRINTABLE (per grading)'!B$13="Prelim"), IF(ISERROR(SUMIF('Exam (LECTURE ONLY)'!D$20:M$20, "CLO8", 'Exam (LECTURE ONLY)'!D30:M30) / 'Exam (LECTURE ONLY)'!AL$13), "", SUMIF('Exam (LECTURE ONLY)'!D$20:M$20, "CLO8", 'Exam (LECTURE ONLY)'!D30:M30) /'Exam (LECTURE ONLY)'!AL$13),
IF(AND('PRINTABLE (per grading)'!H$16="EXAM", 'PRINTABLE (per grading)'!B$13="Midterm"), IF(ISERROR(SUMIF('Exam (LECTURE ONLY)'!O$20:X$20, "CLO8", 'Exam (LECTURE ONLY)'!O30:X30) / 'Exam (LECTURE ONLY)'!AM$13), "", SUMIF('Exam (LECTURE ONLY)'!O$20:X$20, "CLO8", 'Exam (LECTURE ONLY)'!O30:X30) / 'Exam (LECTURE ONLY)'!AM$13),
IF(AND('PRINTABLE (per grading)'!H$16="EXAM", 'PRINTABLE (per grading)'!B$13="Final"), IF(ISERROR(SUMIF('Exam (LECTURE ONLY)'!Z$20:AI$20, "CLO8", 'Exam (LECTURE ONLY)'!Z30:AI30) / 'Exam (LECTURE ONLY)'!AN$13), "", SUMIF('Exam (LECTURE ONLY)'!Z$20:AI$20, "CLO8", 'Exam (LECTURE ONLY)'!Z30:AI30) / 'Exam (LECTURE ONLY)'!AN$13),
IF(AND('PRINTABLE (per grading)'!H$16="OUTPUT", 'PRINTABLE (per grading)'!B$13="Prelim"), IF(ISERROR(SUMIF(OUTPUT!C$20:M$20, "CLO8", OUTPUT!C30:M30) / OUTPUT!AL$13), "", SUMIF(OUTPUT!C$20:M$20, "CLO8", OUTPUT!C30:M30) / OUTPUT!AL$13),
IF(AND('PRINTABLE (per grading)'!H$16="OUTPUT", 'PRINTABLE (per grading)'!B$13="Midterm"), IF(ISERROR(SUMIF(OUTPUT!O$20:Y$20, "CLO8", OUTPUT!O30:Y30) / OUTPUT!AM$13), "", SUMIF(OUTPUT!O$20:Y$20, "CLO8", OUTPUT!O30:Y30) / OUTPUT!AM$13),
IF(AND('PRINTABLE (per grading)'!H$16="OUTPUT", 'PRINTABLE (per grading)'!B$13="Final"), IF(ISERROR(SUMIF(OUTPUT!AA$20:AI$20, "CLO8", OUTPUT!AA30:AI30) / OUTPUT!AN$13), "", SUMIF(OUTPUT!AA$20:AI$20, "CLO8", OUTPUT!AA30:AI30) / OUTPUT!AN$13),
"")))))),"")</f>
        <v/>
      </c>
      <c r="AY28" s="232" t="str">
        <f t="shared" si="29"/>
        <v/>
      </c>
      <c r="AZ28" s="233" t="str">
        <f t="shared" si="30"/>
        <v/>
      </c>
      <c r="BA28" s="25" t="str">
        <f>IF(B28 &lt;&gt; "", IFERROR(IF(C$16 = "PRELIM", SUMIF('Database (LECTURE-RES-PRAC)'!D$14:AG$14, "CLO9", 'Database (LECTURE-RES-PRAC)'!D25:AG25) / 'Grade computation'!F$12, IF(C$16 = "MIDTERM", SUMIF('Database (LECTURE-RES-PRAC)'!AJ$14:BM$14, "CLO9", 'Database (LECTURE-RES-PRAC)'!AJ25:BM25) / 'Grade computation'!G$12, IF(C$16 = "FINAL", SUMIF('Database (LECTURE-RES-PRAC)'!BP$14:CS$14, "CLO9", 'Database (LECTURE-RES-PRAC)'!BP25:CS25) / 'Grade computation'!H$12,""))),""),"")</f>
        <v/>
      </c>
      <c r="BB28" s="232" t="str">
        <f t="shared" si="31"/>
        <v/>
      </c>
      <c r="BC28" s="25" t="str">
        <f>IF(B28 &lt;&gt; "",IF(AND('PRINTABLE (per grading)'!H$16="EXAM", 'PRINTABLE (per grading)'!B$13="Prelim"), IF(ISERROR(SUMIF('Exam (LECTURE ONLY)'!D$20:M$20, "CLO9", 'Exam (LECTURE ONLY)'!D30:M30) / 'Exam (LECTURE ONLY)'!AL$14), "", SUMIF('Exam (LECTURE ONLY)'!D$20:M$20, "CLO9", 'Exam (LECTURE ONLY)'!D30:M30) /'Exam (LECTURE ONLY)'!AL$14),
IF(AND('PRINTABLE (per grading)'!H$16="EXAM", 'PRINTABLE (per grading)'!B$13="Midterm"), IF(ISERROR(SUMIF('Exam (LECTURE ONLY)'!O$20:X$20, "CLO9", 'Exam (LECTURE ONLY)'!O30:X30) / 'Exam (LECTURE ONLY)'!AM$14), "", SUMIF('Exam (LECTURE ONLY)'!O$20:X$20, "CLO9", 'Exam (LECTURE ONLY)'!O30:X30) / 'Exam (LECTURE ONLY)'!AM$14),
IF(AND('PRINTABLE (per grading)'!H$16="EXAM", 'PRINTABLE (per grading)'!B$13="Final"), IF(ISERROR(SUMIF('Exam (LECTURE ONLY)'!Z$20:AI$20, "CLO9", 'Exam (LECTURE ONLY)'!Z30:AI30) / 'Exam (LECTURE ONLY)'!AN$14), "", SUMIF('Exam (LECTURE ONLY)'!Z$20:AI$20, "CLO9", 'Exam (LECTURE ONLY)'!Z30:AI30) / 'Exam (LECTURE ONLY)'!AN$14),
IF(AND('PRINTABLE (per grading)'!H$16="OUTPUT", 'PRINTABLE (per grading)'!B$13="Prelim"), IF(ISERROR(SUMIF(OUTPUT!C$20:M$20, "CLO9", OUTPUT!C30:M30) / OUTPUT!AL$14), "", SUMIF(OUTPUT!C$20:M$20, "CLO9", OUTPUT!C30:M30) / OUTPUT!AL$14),
IF(AND('PRINTABLE (per grading)'!H$16="OUTPUT", 'PRINTABLE (per grading)'!B$13="Midterm"), IF(ISERROR(SUMIF(OUTPUT!O$20:Y$20, "CLO9", OUTPUT!O30:Y30) / OUTPUT!AM$14), "", SUMIF(OUTPUT!O$20:Y$20, "CLO9", OUTPUT!O30:Y30) / OUTPUT!AM$14),
IF(AND('PRINTABLE (per grading)'!H$16="OUTPUT", 'PRINTABLE (per grading)'!B$13="Final"), IF(ISERROR(SUMIF(OUTPUT!AA$20:AI$20, "CLO9", OUTPUT!AA30:AI30) / OUTPUT!AN$14), "", SUMIF(OUTPUT!AA$20:AI$20, "CLO9", OUTPUT!AA30:AI30) / OUTPUT!AN$14),
"")))))),"")</f>
        <v/>
      </c>
      <c r="BD28" s="232" t="str">
        <f t="shared" si="32"/>
        <v/>
      </c>
      <c r="BE28" s="233" t="str">
        <f t="shared" si="33"/>
        <v/>
      </c>
      <c r="BF28" s="25" t="str">
        <f>IF(B28 &lt;&gt; "", IFERROR(IF(C$16 = "PRELIM", SUMIF('Database (LECTURE-RES-PRAC)'!D$14:AG$14, "CLO10", 'Database (LECTURE-RES-PRAC)'!D25:AG25) / 'Grade computation'!F$13, IF(C$16 = "MIDTERM", SUMIF('Database (LECTURE-RES-PRAC)'!AJ$14:BM$14, "CLO10", 'Database (LECTURE-RES-PRAC)'!AJ25:BM25) / 'Grade computation'!G$13, IF(C$16 = "FINAL", SUMIF('Database (LECTURE-RES-PRAC)'!BP$14:CS$14, "CLO10", 'Database (LECTURE-RES-PRAC)'!BP25:CS25) / 'Grade computation'!H$13,""))),""),"")</f>
        <v/>
      </c>
      <c r="BG28" s="232" t="str">
        <f t="shared" si="34"/>
        <v/>
      </c>
      <c r="BH28" s="25" t="str">
        <f>IF(B28 &lt;&gt; "",IF(AND('PRINTABLE (per grading)'!H$16="EXAM", 'PRINTABLE (per grading)'!B$13="Prelim"), IF(ISERROR(SUMIF('Exam (LECTURE ONLY)'!D$20:M$20, "CLO10", 'Exam (LECTURE ONLY)'!D30:M30) / 'Exam (LECTURE ONLY)'!AL$15), "", SUMIF('Exam (LECTURE ONLY)'!D$20:M$20, "CLO10", 'Exam (LECTURE ONLY)'!D30:M30) /'Exam (LECTURE ONLY)'!AL$15),
IF(AND('PRINTABLE (per grading)'!H$16="EXAM", 'PRINTABLE (per grading)'!B$13="Midterm"), IF(ISERROR(SUMIF('Exam (LECTURE ONLY)'!O$20:X$20, "CLO10", 'Exam (LECTURE ONLY)'!O30:X30) / 'Exam (LECTURE ONLY)'!AM$15), "", SUMIF('Exam (LECTURE ONLY)'!O$20:X$20, "CLO10", 'Exam (LECTURE ONLY)'!O30:X30) / 'Exam (LECTURE ONLY)'!AM$15),
IF(AND('PRINTABLE (per grading)'!H$16="EXAM", 'PRINTABLE (per grading)'!B$13="Final"), IF(ISERROR(SUMIF('Exam (LECTURE ONLY)'!Z$20:AI$20, "CLO10", 'Exam (LECTURE ONLY)'!Z30:AI30) / 'Exam (LECTURE ONLY)'!AN$15), "", SUMIF('Exam (LECTURE ONLY)'!Z$20:AI$20, "CLO10", 'Exam (LECTURE ONLY)'!Z30:AI30) / 'Exam (LECTURE ONLY)'!AN$15),
IF(AND('PRINTABLE (per grading)'!H$16="OUTPUT", 'PRINTABLE (per grading)'!B$13="Prelim"), IF(ISERROR(SUMIF(OUTPUT!C$20:M$20, "CLO10", OUTPUT!C30:M30) / OUTPUT!AL$15), "", SUMIF(OUTPUT!C$20:M$20, "CLO10", OUTPUT!C30:M30) / OUTPUT!AL$15),
IF(AND('PRINTABLE (per grading)'!H$16="OUTPUT", 'PRINTABLE (per grading)'!B$13="Midterm"), IF(ISERROR(SUMIF(OUTPUT!O$20:Y$20, "CLO10", OUTPUT!O30:Y30) / OUTPUT!AM$15), "", SUMIF(OUTPUT!O$20:Y$20, "CLO10", OUTPUT!O30:Y30) / OUTPUT!AM$15),
IF(AND('PRINTABLE (per grading)'!H$16="OUTPUT", 'PRINTABLE (per grading)'!B$13="Final"), IF(ISERROR(SUMIF(OUTPUT!AA$20:AI$20, "CLO10", OUTPUT!AA30:AI30) / OUTPUT!AN$15), "", SUMIF(OUTPUT!AA$20:AI$20, "CLO10", OUTPUT!AA30:AI30) / OUTPUT!AN$15),
"")))))),"")</f>
        <v/>
      </c>
      <c r="BI28" s="232" t="str">
        <f t="shared" si="35"/>
        <v/>
      </c>
      <c r="BJ28" s="233" t="str">
        <f t="shared" si="36"/>
        <v/>
      </c>
      <c r="BK28" s="2"/>
    </row>
    <row r="29" spans="1:63" ht="19.5" customHeight="1">
      <c r="A29" s="118" t="str">
        <f>IF(ISBLANK('Database (LECTURE-RES-PRAC)'!A26),"",'Database (LECTURE-RES-PRAC)'!A26)</f>
        <v/>
      </c>
      <c r="B29" s="119" t="str">
        <f>IF(ISBLANK('Database (LECTURE-RES-PRAC)'!B26),"",'Database (LECTURE-RES-PRAC)'!B26)</f>
        <v/>
      </c>
      <c r="C29" s="134" t="str">
        <f>IF(B29&lt;&gt;"",IF(C$16="PRELIM",'Grade computation'!C29, IF(C$16="MIDTERM",'Grade computation'!K29, IF(C$16="FINAL",'Grade computation'!S29,""))),"")</f>
        <v/>
      </c>
      <c r="D29" s="135" t="str">
        <f t="shared" si="1"/>
        <v/>
      </c>
      <c r="E29" s="134" t="str">
        <f>IF(B29&lt;&gt;"", IF(C$16="PRELIM",'Grade computation'!E29, IF(C$16="MIDTERM",'Grade computation'!M29, IF(C$16="FINAL",'Grade computation'!U29,""))),"")</f>
        <v/>
      </c>
      <c r="F29" s="136" t="str">
        <f t="shared" si="2"/>
        <v/>
      </c>
      <c r="G29" s="137" t="str">
        <f t="shared" si="3"/>
        <v/>
      </c>
      <c r="H29" s="207" t="str">
        <f>IF(B29&lt;&gt;"",IF(C$16="PRELIM", 'Grade computation'!H29, IF(C$16="MIDTERM", 'Grade computation'!P29, IF(C$16="FINAL",'Grade computation'!X29, ""))),"")</f>
        <v/>
      </c>
      <c r="I29" s="137" t="str">
        <f t="shared" si="4"/>
        <v/>
      </c>
      <c r="J29" s="139" t="str">
        <f t="shared" si="5"/>
        <v/>
      </c>
      <c r="K29" s="377" t="str">
        <f t="shared" si="6"/>
        <v/>
      </c>
      <c r="L29" s="434"/>
      <c r="M29" s="25" t="str">
        <f>IF(B29 &lt;&gt; "", IFERROR(IF(C$16 = "PRELIM", SUMIF('Database (LECTURE-RES-PRAC)'!D$14:AG$14, "CLO1", 'Database (LECTURE-RES-PRAC)'!D26:AG26) / 'Grade computation'!F$4, IF(C$16 = "MIDTERM", SUMIF('Database (LECTURE-RES-PRAC)'!AJ$14:BM$14, "CLO1", 'Database (LECTURE-RES-PRAC)'!AJ26:BM26) / 'Grade computation'!G$4, IF(C$16 = "FINAL", SUMIF('Database (LECTURE-RES-PRAC)'!BP$14:CS$14, "CLO1", 'Database (LECTURE-RES-PRAC)'!BP26:CS26) / 'Grade computation'!H$4,""))),""),"")</f>
        <v/>
      </c>
      <c r="N29" s="232" t="str">
        <f t="shared" si="7"/>
        <v/>
      </c>
      <c r="O29" s="25" t="str">
        <f>IF(B29 &lt;&gt; "",IF(AND('PRINTABLE (per grading)'!H$16="EXAM", 'PRINTABLE (per grading)'!B$13="Prelim"), IF(ISERROR(SUMIF('Exam (LECTURE ONLY)'!D$20:M$20, "CLO1", 'Exam (LECTURE ONLY)'!D31:M31) / 'Exam (LECTURE ONLY)'!AL$6), "", SUMIF('Exam (LECTURE ONLY)'!D$20:M$20, "CLO1", 'Exam (LECTURE ONLY)'!D31:M31) /'Exam (LECTURE ONLY)'!AL$6),
IF(AND('PRINTABLE (per grading)'!H$16="EXAM", 'PRINTABLE (per grading)'!B$13="Midterm"), IF(ISERROR(SUMIF('Exam (LECTURE ONLY)'!O$20:X$20, "CLO1", 'Exam (LECTURE ONLY)'!O31:X31) / 'Exam (LECTURE ONLY)'!AM$6), "", SUMIF('Exam (LECTURE ONLY)'!O$20:X$20, "CLO1", 'Exam (LECTURE ONLY)'!O31:X31) / 'Exam (LECTURE ONLY)'!AM$6),
IF(AND('PRINTABLE (per grading)'!H$16="EXAM", 'PRINTABLE (per grading)'!B$13="Final"), IF(ISERROR(SUMIF('Exam (LECTURE ONLY)'!Z$20:AI$20, "CLO1", 'Exam (LECTURE ONLY)'!Z31:AI31) / 'Exam (LECTURE ONLY)'!AN$6), "", SUMIF('Exam (LECTURE ONLY)'!Z$20:AI$20, "CLO1", 'Exam (LECTURE ONLY)'!Z31:AI31) / 'Exam (LECTURE ONLY)'!AN$6),
IF(AND('PRINTABLE (per grading)'!H$16="OUTPUT", 'PRINTABLE (per grading)'!B$13="Prelim"), IF(ISERROR(SUMIF(OUTPUT!C$20:M$20, "CLO1", OUTPUT!C31:M31) / OUTPUT!AL$6), "", SUMIF(OUTPUT!C$20:M$20, "CLO1", OUTPUT!C31:M31) / OUTPUT!AL$6),
IF(AND('PRINTABLE (per grading)'!H$16="OUTPUT", 'PRINTABLE (per grading)'!B$13="Midterm"), IF(ISERROR(SUMIF(OUTPUT!O$20:Y$20, "CLO1", OUTPUT!O31:Y31) / OUTPUT!AM$6), "", SUMIF(OUTPUT!O$20:Y$20, "CLO1", OUTPUT!O31:Y31) / OUTPUT!AM$6),
IF(AND('PRINTABLE (per grading)'!H$16="OUTPUT", 'PRINTABLE (per grading)'!B$13="Final"), IF(ISERROR(SUMIF(OUTPUT!AA$20:AI$20, "CLO1", OUTPUT!AA31:AI31) / OUTPUT!AN$6), "", SUMIF(OUTPUT!AA$20:AI$20, "CLO1", OUTPUT!AA31:AI31) / OUTPUT!AN$6),
"")))))),"")</f>
        <v/>
      </c>
      <c r="P29" s="232" t="str">
        <f t="shared" si="8"/>
        <v/>
      </c>
      <c r="Q29" s="233" t="str">
        <f t="shared" si="9"/>
        <v/>
      </c>
      <c r="R29" s="25" t="str">
        <f>IF(B29 &lt;&gt; "", IFERROR(IF(C$16 = "PRELIM", SUMIF('Database (LECTURE-RES-PRAC)'!D$14:AG$14, "CLO2", 'Database (LECTURE-RES-PRAC)'!D26:AG26) / 'Grade computation'!F$5, IF(C$16 = "MIDTERM", SUMIF('Database (LECTURE-RES-PRAC)'!AJ$14:BM$14, "CLO2", 'Database (LECTURE-RES-PRAC)'!AJ26:BM26) / 'Grade computation'!G$5, IF(C$16 = "FINAL", SUMIF('Database (LECTURE-RES-PRAC)'!BP$14:CS$14, "CLO2", 'Database (LECTURE-RES-PRAC)'!BP26:CS26) / 'Grade computation'!H$5,""))),""),"")</f>
        <v/>
      </c>
      <c r="S29" s="232" t="str">
        <f t="shared" si="10"/>
        <v/>
      </c>
      <c r="T29" s="25" t="str">
        <f>IF(B29 &lt;&gt; "",IF(AND('PRINTABLE (per grading)'!H$16="EXAM", 'PRINTABLE (per grading)'!B$13="Prelim"), IF(ISERROR(SUMIF('Exam (LECTURE ONLY)'!D$20:M$20, "CLO2", 'Exam (LECTURE ONLY)'!D31:M31) / 'Exam (LECTURE ONLY)'!AL$7), "", SUMIF('Exam (LECTURE ONLY)'!D$20:M$20, "CLO2", 'Exam (LECTURE ONLY)'!D31:M31) /'Exam (LECTURE ONLY)'!AL$7),
IF(AND('PRINTABLE (per grading)'!H$16="EXAM", 'PRINTABLE (per grading)'!B$13="Midterm"), IF(ISERROR(SUMIF('Exam (LECTURE ONLY)'!O$20:X$20, "CLO2", 'Exam (LECTURE ONLY)'!O31:X31) / 'Exam (LECTURE ONLY)'!AM$7), "", SUMIF('Exam (LECTURE ONLY)'!O$20:X$20, "CLO2", 'Exam (LECTURE ONLY)'!O31:X31) / 'Exam (LECTURE ONLY)'!AM$7),
IF(AND('PRINTABLE (per grading)'!H$16="EXAM", 'PRINTABLE (per grading)'!B$13="Final"), IF(ISERROR(SUMIF('Exam (LECTURE ONLY)'!Z$20:AI$20, "CLO2", 'Exam (LECTURE ONLY)'!Z31:AI31) / 'Exam (LECTURE ONLY)'!AN$7), "", SUMIF('Exam (LECTURE ONLY)'!Z$20:AI$20, "CLO2", 'Exam (LECTURE ONLY)'!Z31:AI31) / 'Exam (LECTURE ONLY)'!AN$7),
IF(AND('PRINTABLE (per grading)'!H$16="OUTPUT", 'PRINTABLE (per grading)'!B$13="Prelim"), IF(ISERROR(SUMIF(OUTPUT!C$20:M$20, "CLO2", OUTPUT!C31:M31) / OUTPUT!AL$7), "", SUMIF(OUTPUT!C$20:M$20, "CLO2", OUTPUT!C31:M31) / OUTPUT!AL$7),
IF(AND('PRINTABLE (per grading)'!H$16="OUTPUT", 'PRINTABLE (per grading)'!B$13="Midterm"), IF(ISERROR(SUMIF(OUTPUT!O$20:Y$20, "CLO2", OUTPUT!O31:Y31) / OUTPUT!AM$7), "", SUMIF(OUTPUT!O$20:Y$20, "CLO2", OUTPUT!O31:Y31) / OUTPUT!AM$7),
IF(AND('PRINTABLE (per grading)'!H$16="OUTPUT", 'PRINTABLE (per grading)'!B$13="Final"), IF(ISERROR(SUMIF(OUTPUT!AA$20:AI$20, "CLO2", OUTPUT!AA31:AI31) / OUTPUT!AN$7), "", SUMIF(OUTPUT!AA$20:AI$20, "CLO2", OUTPUT!AA31:AI31) / OUTPUT!AN$7),
"")))))),"")</f>
        <v/>
      </c>
      <c r="U29" s="232" t="str">
        <f t="shared" si="11"/>
        <v/>
      </c>
      <c r="V29" s="233" t="str">
        <f t="shared" si="12"/>
        <v/>
      </c>
      <c r="W29" s="25" t="str">
        <f>IF(B29 &lt;&gt; "", IFERROR(IF(C$16 = "PRELIM", SUMIF('Database (LECTURE-RES-PRAC)'!D$14:AG$14, "CLO3", 'Database (LECTURE-RES-PRAC)'!D26:AG26) / 'Grade computation'!F$6, IF(C$16 = "MIDTERM", SUMIF('Database (LECTURE-RES-PRAC)'!AJ$14:BM$14, "CLO3", 'Database (LECTURE-RES-PRAC)'!AJ26:BM26) / 'Grade computation'!G$6, IF(C$16 = "FINAL", SUMIF('Database (LECTURE-RES-PRAC)'!BP$14:CS$14, "CLO3", 'Database (LECTURE-RES-PRAC)'!BP26:CS26) / 'Grade computation'!H$6,""))),""),"")</f>
        <v/>
      </c>
      <c r="X29" s="232" t="str">
        <f t="shared" si="13"/>
        <v/>
      </c>
      <c r="Y29" s="25" t="str">
        <f>IF(B29 &lt;&gt; "",IF(AND('PRINTABLE (per grading)'!H$16="EXAM", 'PRINTABLE (per grading)'!B$13="Prelim"), IF(ISERROR(SUMIF('Exam (LECTURE ONLY)'!D$20:M$20, "CLO3", 'Exam (LECTURE ONLY)'!D31:M31) / 'Exam (LECTURE ONLY)'!AL$8), "", SUMIF('Exam (LECTURE ONLY)'!D$20:M$20, "CLO3", 'Exam (LECTURE ONLY)'!D31:M31) /'Exam (LECTURE ONLY)'!AL$8),
IF(AND('PRINTABLE (per grading)'!H$16="EXAM", 'PRINTABLE (per grading)'!B$13="Midterm"), IF(ISERROR(SUMIF('Exam (LECTURE ONLY)'!O$20:X$20, "CLO3", 'Exam (LECTURE ONLY)'!O31:X31) / 'Exam (LECTURE ONLY)'!AM$8), "", SUMIF('Exam (LECTURE ONLY)'!O$20:X$20, "CLO3", 'Exam (LECTURE ONLY)'!O31:X31) / 'Exam (LECTURE ONLY)'!AM$8),
IF(AND('PRINTABLE (per grading)'!H$16="EXAM", 'PRINTABLE (per grading)'!B$13="Final"), IF(ISERROR(SUMIF('Exam (LECTURE ONLY)'!Z$20:AI$20, "CLO3", 'Exam (LECTURE ONLY)'!Z31:AI31) / 'Exam (LECTURE ONLY)'!AN$8), "", SUMIF('Exam (LECTURE ONLY)'!Z$20:AI$20, "CLO3", 'Exam (LECTURE ONLY)'!Z31:AI31) / 'Exam (LECTURE ONLY)'!AN$8),
IF(AND('PRINTABLE (per grading)'!H$16="OUTPUT", 'PRINTABLE (per grading)'!B$13="Prelim"), IF(ISERROR(SUMIF(OUTPUT!C$20:M$20, "CLO3", OUTPUT!C31:M31) / OUTPUT!AL$8), "", SUMIF(OUTPUT!C$20:M$20, "CLO3", OUTPUT!C31:M31) / OUTPUT!AL$8),
IF(AND('PRINTABLE (per grading)'!H$16="OUTPUT", 'PRINTABLE (per grading)'!B$13="Midterm"), IF(ISERROR(SUMIF(OUTPUT!O$20:Y$20, "CLO3", OUTPUT!O31:Y31) / OUTPUT!AM$8), "", SUMIF(OUTPUT!O$20:Y$20, "CLO3", OUTPUT!O31:Y31) / OUTPUT!AM$8),
IF(AND('PRINTABLE (per grading)'!H$16="OUTPUT", 'PRINTABLE (per grading)'!B$13="Final"), IF(ISERROR(SUMIF(OUTPUT!AA$20:AI$20, "CLO3", OUTPUT!AA31:AI31) / OUTPUT!AN$8), "", SUMIF(OUTPUT!AA$20:AI$20, "CLO3", OUTPUT!AA31:AI31) / OUTPUT!AN$8),
"" )))))),"")</f>
        <v/>
      </c>
      <c r="Z29" s="232" t="str">
        <f t="shared" si="14"/>
        <v/>
      </c>
      <c r="AA29" s="233" t="str">
        <f t="shared" si="15"/>
        <v/>
      </c>
      <c r="AB29" s="25" t="str">
        <f>IF(B29 &lt;&gt; "", IFERROR(IF(C$16 = "PRELIM", SUMIF('Database (LECTURE-RES-PRAC)'!D$14:AG$14, "CLO4", 'Database (LECTURE-RES-PRAC)'!D26:AG26) / 'Grade computation'!F$7, IF(C$16 = "MIDTERM", SUMIF('Database (LECTURE-RES-PRAC)'!AJ$14:BM$14, "CLO4", 'Database (LECTURE-RES-PRAC)'!AJ26:BM26) / 'Grade computation'!G$7, IF(C$16 = "FINAL", SUMIF('Database (LECTURE-RES-PRAC)'!BP$14:CS$14, "CLO4", 'Database (LECTURE-RES-PRAC)'!BP26:CS26) / 'Grade computation'!H$7,""))),""),"")</f>
        <v/>
      </c>
      <c r="AC29" s="232" t="str">
        <f t="shared" si="16"/>
        <v/>
      </c>
      <c r="AD29" s="25" t="str">
        <f>IF(B29 &lt;&gt; "",IF(AND('PRINTABLE (per grading)'!H$16="EXAM", 'PRINTABLE (per grading)'!B$13="Prelim"), IF(ISERROR(SUMIF('Exam (LECTURE ONLY)'!D$20:M$20, "CLO4", 'Exam (LECTURE ONLY)'!D31:M31) / 'Exam (LECTURE ONLY)'!AL$9), "", SUMIF('Exam (LECTURE ONLY)'!D$20:M$20, "CLO4", 'Exam (LECTURE ONLY)'!D31:M31) /'Exam (LECTURE ONLY)'!AL$9),
IF(AND('PRINTABLE (per grading)'!H$16="EXAM", 'PRINTABLE (per grading)'!B$13="Midterm"), IF(ISERROR(SUMIF('Exam (LECTURE ONLY)'!O$20:X$20, "CLO4", 'Exam (LECTURE ONLY)'!O31:X31) / 'Exam (LECTURE ONLY)'!AM$9), "", SUMIF('Exam (LECTURE ONLY)'!O$20:X$20, "CLO4", 'Exam (LECTURE ONLY)'!O31:X31) / 'Exam (LECTURE ONLY)'!AM$9),
IF(AND('PRINTABLE (per grading)'!H$16="EXAM", 'PRINTABLE (per grading)'!B$13="Final"), IF(ISERROR(SUMIF('Exam (LECTURE ONLY)'!Z$20:AI$20, "CLO4", 'Exam (LECTURE ONLY)'!Z31:AI31) / 'Exam (LECTURE ONLY)'!AN$9), "", SUMIF('Exam (LECTURE ONLY)'!Z$20:AI$20, "CLO4", 'Exam (LECTURE ONLY)'!Z31:AI31) / 'Exam (LECTURE ONLY)'!AN$9),
IF(AND('PRINTABLE (per grading)'!H$16="OUTPUT", 'PRINTABLE (per grading)'!B$13="Prelim"), IF(ISERROR(SUMIF(OUTPUT!C$20:M$20, "CLO4", OUTPUT!C31:M31) / OUTPUT!AL$9), "", SUMIF(OUTPUT!C$20:M$20, "CLO4", OUTPUT!C31:M31) / OUTPUT!AL$9),
IF(AND('PRINTABLE (per grading)'!H$16="OUTPUT", 'PRINTABLE (per grading)'!B$13="Midterm"), IF(ISERROR(SUMIF(OUTPUT!O$20:Y$20, "CLO4", OUTPUT!O31:Y31) / OUTPUT!AM$9), "", SUMIF(OUTPUT!O$20:Y$20, "CLO4", OUTPUT!O31:Y31) / OUTPUT!AM$9),
IF(AND('PRINTABLE (per grading)'!H$16="OUTPUT", 'PRINTABLE (per grading)'!B$13="Final"), IF(ISERROR(SUMIF(OUTPUT!AA$20:AI$20, "CLO4", OUTPUT!AA31:AI31) / OUTPUT!AN$9), "", SUMIF(OUTPUT!AA$20:AI$20, "CLO4", OUTPUT!AA31:AI31) / OUTPUT!AN$9),
"")))))),"")</f>
        <v/>
      </c>
      <c r="AE29" s="232" t="str">
        <f t="shared" si="17"/>
        <v/>
      </c>
      <c r="AF29" s="233" t="str">
        <f t="shared" si="18"/>
        <v/>
      </c>
      <c r="AG29" s="25" t="str">
        <f>IF(B29 &lt;&gt; "", IFERROR(IF(C$16 = "PRELIM", SUMIF('Database (LECTURE-RES-PRAC)'!D$14:AG$14, "CLO5", 'Database (LECTURE-RES-PRAC)'!D26:AG26) / 'Grade computation'!F$8, IF(C$16 = "MIDTERM", SUMIF('Database (LECTURE-RES-PRAC)'!AJ$14:BM$14, "CLO5", 'Database (LECTURE-RES-PRAC)'!AJ26:BM26) / 'Grade computation'!G$8, IF(C$16 = "FINAL", SUMIF('Database (LECTURE-RES-PRAC)'!BP$14:CS$14, "CLO5", 'Database (LECTURE-RES-PRAC)'!BP26:CS26) / 'Grade computation'!H$8,""))),""),"")</f>
        <v/>
      </c>
      <c r="AH29" s="232" t="str">
        <f t="shared" si="19"/>
        <v/>
      </c>
      <c r="AI29" s="25" t="str">
        <f>IF(B29 &lt;&gt; "",IF(AND('PRINTABLE (per grading)'!H$16="EXAM", 'PRINTABLE (per grading)'!B$13="Prelim"), IF(ISERROR(SUMIF('Exam (LECTURE ONLY)'!D$20:M$20, "CLO5", 'Exam (LECTURE ONLY)'!D31:M31) / 'Exam (LECTURE ONLY)'!AL$10), "", SUMIF('Exam (LECTURE ONLY)'!D$20:M$20, "CLO5", 'Exam (LECTURE ONLY)'!D31:M31) /'Exam (LECTURE ONLY)'!AL$10),
IF(AND('PRINTABLE (per grading)'!H$16="EXAM", 'PRINTABLE (per grading)'!B$13="Midterm"), IF(ISERROR(SUMIF('Exam (LECTURE ONLY)'!O$20:X$20, "CLO5", 'Exam (LECTURE ONLY)'!O31:X31) / 'Exam (LECTURE ONLY)'!AM$10), "", SUMIF('Exam (LECTURE ONLY)'!O$20:X$20, "CLO5", 'Exam (LECTURE ONLY)'!O31:X31) / 'Exam (LECTURE ONLY)'!AM$10),
IF(AND('PRINTABLE (per grading)'!H$16="EXAM", 'PRINTABLE (per grading)'!B$13="Final"), IF(ISERROR(SUMIF('Exam (LECTURE ONLY)'!Z$20:AI$20, "CLO5", 'Exam (LECTURE ONLY)'!Z31:AI31) / 'Exam (LECTURE ONLY)'!AN$10), "", SUMIF('Exam (LECTURE ONLY)'!Z$20:AI$20, "CLO5", 'Exam (LECTURE ONLY)'!Z31:AI31) / 'Exam (LECTURE ONLY)'!AN$10),
IF(AND('PRINTABLE (per grading)'!H$16="OUTPUT", 'PRINTABLE (per grading)'!B$13="Prelim"), IF(ISERROR(SUMIF(OUTPUT!C$20:M$20, "CLO5", OUTPUT!C31:M31) / OUTPUT!AL$10), "", SUMIF(OUTPUT!C$20:M$20, "CLO5", OUTPUT!C31:M31) / OUTPUT!AL$10),
IF(AND('PRINTABLE (per grading)'!H$16="OUTPUT", 'PRINTABLE (per grading)'!B$13="Midterm"), IF(ISERROR(SUMIF(OUTPUT!O$20:Y$20, "CLO5", OUTPUT!O31:Y31) / OUTPUT!AM$10), "", SUMIF(OUTPUT!O$20:Y$20, "CLO5", OUTPUT!O31:Y31) / OUTPUT!AM$10),
IF(AND('PRINTABLE (per grading)'!H$16="OUTPUT", 'PRINTABLE (per grading)'!B$13="Final"), IF(ISERROR(SUMIF(OUTPUT!AA$20:AI$20, "CLO5", OUTPUT!AA31:AI31) / OUTPUT!AN$10), "", SUMIF(OUTPUT!AA$20:AI$20, "CLO5", OUTPUT!AA31:AI31) / OUTPUT!AN$10),
"")))))),"")</f>
        <v/>
      </c>
      <c r="AJ29" s="232" t="str">
        <f t="shared" si="20"/>
        <v/>
      </c>
      <c r="AK29" s="233" t="str">
        <f t="shared" si="21"/>
        <v/>
      </c>
      <c r="AL29" s="25" t="str">
        <f>IF(B29 &lt;&gt; "", IFERROR(IF(C$16 = "PRELIM", SUMIF('Database (LECTURE-RES-PRAC)'!D$14:AG$14, "CLO6", 'Database (LECTURE-RES-PRAC)'!D26:AG26) / 'Grade computation'!F$9, IF(C$16 = "MIDTERM", SUMIF('Database (LECTURE-RES-PRAC)'!AJ$14:BM$14, "CLO6", 'Database (LECTURE-RES-PRAC)'!AJ26:BM26) / 'Grade computation'!G$9, IF(C$16 = "FINAL", SUMIF('Database (LECTURE-RES-PRAC)'!BP$14:CS$14, "CLO6", 'Database (LECTURE-RES-PRAC)'!BP26:CS26) / 'Grade computation'!H$9,""))),""),"")</f>
        <v/>
      </c>
      <c r="AM29" s="232" t="str">
        <f t="shared" si="22"/>
        <v/>
      </c>
      <c r="AN29" s="25" t="str">
        <f>IF(B29 &lt;&gt; "",IF(AND('PRINTABLE (per grading)'!H$16="EXAM", 'PRINTABLE (per grading)'!B$13="Prelim"), IF(ISERROR(SUMIF('Exam (LECTURE ONLY)'!D$20:M$20, "CLO6", 'Exam (LECTURE ONLY)'!D31:M31) / 'Exam (LECTURE ONLY)'!AL$11), "", SUMIF('Exam (LECTURE ONLY)'!D$20:M$20, "CLO6", 'Exam (LECTURE ONLY)'!D31:M31) /'Exam (LECTURE ONLY)'!AL$11),
IF(AND('PRINTABLE (per grading)'!H$16="EXAM", 'PRINTABLE (per grading)'!B$13="Midterm"), IF(ISERROR(SUMIF('Exam (LECTURE ONLY)'!O$20:X$20, "CLO6", 'Exam (LECTURE ONLY)'!O31:X31) / 'Exam (LECTURE ONLY)'!AM$11), "", SUMIF('Exam (LECTURE ONLY)'!O$20:X$20, "CLO6", 'Exam (LECTURE ONLY)'!O31:X31) / 'Exam (LECTURE ONLY)'!AM$11),
IF(AND('PRINTABLE (per grading)'!H$16="EXAM", 'PRINTABLE (per grading)'!B$13="Final"), IF(ISERROR(SUMIF('Exam (LECTURE ONLY)'!Z$20:AI$20, "CLO6", 'Exam (LECTURE ONLY)'!Z31:AI31) / 'Exam (LECTURE ONLY)'!AN$11), "", SUMIF('Exam (LECTURE ONLY)'!Z$20:AI$20, "CLO6", 'Exam (LECTURE ONLY)'!Z31:AI31) / 'Exam (LECTURE ONLY)'!AN$11),
IF(AND('PRINTABLE (per grading)'!H$16="OUTPUT", 'PRINTABLE (per grading)'!B$13="Prelim"), IF(ISERROR(SUMIF(OUTPUT!C$20:M$20, "CLO6", OUTPUT!C31:M31) / OUTPUT!AL$11), "", SUMIF(OUTPUT!C$20:M$20, "CLO6", OUTPUT!C31:M31) / OUTPUT!AL$11),
IF(AND('PRINTABLE (per grading)'!H$16="OUTPUT", 'PRINTABLE (per grading)'!B$13="Midterm"), IF(ISERROR(SUMIF(OUTPUT!O$20:Y$20, "CLO6", OUTPUT!O31:Y31) / OUTPUT!AM$11), "", SUMIF(OUTPUT!O$20:Y$20, "CLO6", OUTPUT!O31:Y31) / OUTPUT!AM$11),
IF(AND('PRINTABLE (per grading)'!H$16="OUTPUT", 'PRINTABLE (per grading)'!B$13="Final"), IF(ISERROR(SUMIF(OUTPUT!AA$20:AI$20, "CLO6", OUTPUT!AA31:AI31) / OUTPUT!AN$11), "", SUMIF(OUTPUT!AA$20:AI$20, "CLO6", OUTPUT!AA31:AI31) / OUTPUT!AN$11),
"")))))),"")</f>
        <v/>
      </c>
      <c r="AO29" s="232" t="str">
        <f t="shared" si="23"/>
        <v/>
      </c>
      <c r="AP29" s="233" t="str">
        <f t="shared" si="24"/>
        <v/>
      </c>
      <c r="AQ29" s="25" t="str">
        <f>IF(B29 &lt;&gt; "", IFERROR(IF(C$16 = "PRELIM", SUMIF('Database (LECTURE-RES-PRAC)'!D$14:AG$14, "CLO7", 'Database (LECTURE-RES-PRAC)'!D26:AG26) / 'Grade computation'!F$10, IF(C$16 = "MIDTERM", SUMIF('Database (LECTURE-RES-PRAC)'!AJ$14:BM$14, "CLO7", 'Database (LECTURE-RES-PRAC)'!AJ26:BM26) / 'Grade computation'!G$10, IF(C$16 = "FINAL", SUMIF('Database (LECTURE-RES-PRAC)'!BP$14:CS$14, "CLO7", 'Database (LECTURE-RES-PRAC)'!BP26:CS26) / 'Grade computation'!H$10,""))),""),"")</f>
        <v/>
      </c>
      <c r="AR29" s="232" t="str">
        <f t="shared" si="25"/>
        <v/>
      </c>
      <c r="AS29" s="25" t="str">
        <f>IF(B29 &lt;&gt; "",IF(AND('PRINTABLE (per grading)'!H$16="EXAM", 'PRINTABLE (per grading)'!B$13="Prelim"), IF(ISERROR(SUMIF('Exam (LECTURE ONLY)'!D$20:M$20, "CLO7", 'Exam (LECTURE ONLY)'!D31:M31) / 'Exam (LECTURE ONLY)'!AL$12), "", SUMIF('Exam (LECTURE ONLY)'!D$20:M$20, "CLO7", 'Exam (LECTURE ONLY)'!D31:M31) /'Exam (LECTURE ONLY)'!AL$12),
IF(AND('PRINTABLE (per grading)'!H$16="EXAM", 'PRINTABLE (per grading)'!B$13="Midterm"), IF(ISERROR(SUMIF('Exam (LECTURE ONLY)'!O$20:X$20, "CLO7", 'Exam (LECTURE ONLY)'!O31:X31) / 'Exam (LECTURE ONLY)'!AM$12), "", SUMIF('Exam (LECTURE ONLY)'!O$20:X$20, "CLO7", 'Exam (LECTURE ONLY)'!O31:X31) / 'Exam (LECTURE ONLY)'!AM$12),
IF(AND('PRINTABLE (per grading)'!H$16="EXAM", 'PRINTABLE (per grading)'!B$13="Final"), IF(ISERROR(SUMIF('Exam (LECTURE ONLY)'!Z$20:AI$20, "CLO7", 'Exam (LECTURE ONLY)'!Z31:AI31) / 'Exam (LECTURE ONLY)'!AN$12), "", SUMIF('Exam (LECTURE ONLY)'!Z$20:AI$20, "CLO7", 'Exam (LECTURE ONLY)'!Z31:AI31) / 'Exam (LECTURE ONLY)'!AN$12),
IF(AND('PRINTABLE (per grading)'!H$16="OUTPUT", 'PRINTABLE (per grading)'!B$13="Prelim"), IF(ISERROR(SUMIF(OUTPUT!C$20:M$20, "CLO7", OUTPUT!C31:M31) / OUTPUT!AL$12), "", SUMIF(OUTPUT!C$20:M$20, "CLO7", OUTPUT!C31:M31) / OUTPUT!AL$12),
IF(AND('PRINTABLE (per grading)'!H$16="OUTPUT", 'PRINTABLE (per grading)'!B$13="Midterm"), IF(ISERROR(SUMIF(OUTPUT!O$20:Y$20, "CLO7", OUTPUT!O31:Y31) / OUTPUT!AM$12), "", SUMIF(OUTPUT!O$20:Y$20, "CLO7", OUTPUT!O31:Y31) / OUTPUT!AM$12),
IF(AND('PRINTABLE (per grading)'!H$16="OUTPUT", 'PRINTABLE (per grading)'!B$13="Final"), IF(ISERROR(SUMIF(OUTPUT!AA$20:AI$20, "CLO7", OUTPUT!AA31:AI31) / OUTPUT!AN$12), "", SUMIF(OUTPUT!AA$20:AI$20, "CLO7", OUTPUT!AA31:AI31) / OUTPUT!AN$12),
"")))))),"")</f>
        <v/>
      </c>
      <c r="AT29" s="232" t="str">
        <f t="shared" si="26"/>
        <v/>
      </c>
      <c r="AU29" s="233" t="str">
        <f t="shared" si="27"/>
        <v/>
      </c>
      <c r="AV29" s="25" t="str">
        <f>IF(B29 &lt;&gt; "", IFERROR(IF(C$16 = "PRELIM", SUMIF('Database (LECTURE-RES-PRAC)'!D$14:AG$14, "CLO8", 'Database (LECTURE-RES-PRAC)'!D26:AG26) / 'Grade computation'!F$11, IF(C$16 = "MIDTERM", SUMIF('Database (LECTURE-RES-PRAC)'!AJ$14:BM$14, "CLO8", 'Database (LECTURE-RES-PRAC)'!AJ26:BM26) / 'Grade computation'!G$11, IF(C$16 = "FINAL", SUMIF('Database (LECTURE-RES-PRAC)'!BP$14:CS$14, "CLO8", 'Database (LECTURE-RES-PRAC)'!BP26:CS26) / 'Grade computation'!H$11,""))),""),"")</f>
        <v/>
      </c>
      <c r="AW29" s="232" t="str">
        <f t="shared" si="28"/>
        <v/>
      </c>
      <c r="AX29" s="25" t="str">
        <f>IF(B29 &lt;&gt; "",IF(AND('PRINTABLE (per grading)'!H$16="EXAM", 'PRINTABLE (per grading)'!B$13="Prelim"), IF(ISERROR(SUMIF('Exam (LECTURE ONLY)'!D$20:M$20, "CLO8", 'Exam (LECTURE ONLY)'!D31:M31) / 'Exam (LECTURE ONLY)'!AL$13), "", SUMIF('Exam (LECTURE ONLY)'!D$20:M$20, "CLO8", 'Exam (LECTURE ONLY)'!D31:M31) /'Exam (LECTURE ONLY)'!AL$13),
IF(AND('PRINTABLE (per grading)'!H$16="EXAM", 'PRINTABLE (per grading)'!B$13="Midterm"), IF(ISERROR(SUMIF('Exam (LECTURE ONLY)'!O$20:X$20, "CLO8", 'Exam (LECTURE ONLY)'!O31:X31) / 'Exam (LECTURE ONLY)'!AM$13), "", SUMIF('Exam (LECTURE ONLY)'!O$20:X$20, "CLO8", 'Exam (LECTURE ONLY)'!O31:X31) / 'Exam (LECTURE ONLY)'!AM$13),
IF(AND('PRINTABLE (per grading)'!H$16="EXAM", 'PRINTABLE (per grading)'!B$13="Final"), IF(ISERROR(SUMIF('Exam (LECTURE ONLY)'!Z$20:AI$20, "CLO8", 'Exam (LECTURE ONLY)'!Z31:AI31) / 'Exam (LECTURE ONLY)'!AN$13), "", SUMIF('Exam (LECTURE ONLY)'!Z$20:AI$20, "CLO8", 'Exam (LECTURE ONLY)'!Z31:AI31) / 'Exam (LECTURE ONLY)'!AN$13),
IF(AND('PRINTABLE (per grading)'!H$16="OUTPUT", 'PRINTABLE (per grading)'!B$13="Prelim"), IF(ISERROR(SUMIF(OUTPUT!C$20:M$20, "CLO8", OUTPUT!C31:M31) / OUTPUT!AL$13), "", SUMIF(OUTPUT!C$20:M$20, "CLO8", OUTPUT!C31:M31) / OUTPUT!AL$13),
IF(AND('PRINTABLE (per grading)'!H$16="OUTPUT", 'PRINTABLE (per grading)'!B$13="Midterm"), IF(ISERROR(SUMIF(OUTPUT!O$20:Y$20, "CLO8", OUTPUT!O31:Y31) / OUTPUT!AM$13), "", SUMIF(OUTPUT!O$20:Y$20, "CLO8", OUTPUT!O31:Y31) / OUTPUT!AM$13),
IF(AND('PRINTABLE (per grading)'!H$16="OUTPUT", 'PRINTABLE (per grading)'!B$13="Final"), IF(ISERROR(SUMIF(OUTPUT!AA$20:AI$20, "CLO8", OUTPUT!AA31:AI31) / OUTPUT!AN$13), "", SUMIF(OUTPUT!AA$20:AI$20, "CLO8", OUTPUT!AA31:AI31) / OUTPUT!AN$13),
"")))))),"")</f>
        <v/>
      </c>
      <c r="AY29" s="232" t="str">
        <f t="shared" si="29"/>
        <v/>
      </c>
      <c r="AZ29" s="233" t="str">
        <f t="shared" si="30"/>
        <v/>
      </c>
      <c r="BA29" s="25" t="str">
        <f>IF(B29 &lt;&gt; "", IFERROR(IF(C$16 = "PRELIM", SUMIF('Database (LECTURE-RES-PRAC)'!D$14:AG$14, "CLO9", 'Database (LECTURE-RES-PRAC)'!D26:AG26) / 'Grade computation'!F$12, IF(C$16 = "MIDTERM", SUMIF('Database (LECTURE-RES-PRAC)'!AJ$14:BM$14, "CLO9", 'Database (LECTURE-RES-PRAC)'!AJ26:BM26) / 'Grade computation'!G$12, IF(C$16 = "FINAL", SUMIF('Database (LECTURE-RES-PRAC)'!BP$14:CS$14, "CLO9", 'Database (LECTURE-RES-PRAC)'!BP26:CS26) / 'Grade computation'!H$12,""))),""),"")</f>
        <v/>
      </c>
      <c r="BB29" s="232" t="str">
        <f t="shared" si="31"/>
        <v/>
      </c>
      <c r="BC29" s="25" t="str">
        <f>IF(B29 &lt;&gt; "",IF(AND('PRINTABLE (per grading)'!H$16="EXAM", 'PRINTABLE (per grading)'!B$13="Prelim"), IF(ISERROR(SUMIF('Exam (LECTURE ONLY)'!D$20:M$20, "CLO9", 'Exam (LECTURE ONLY)'!D31:M31) / 'Exam (LECTURE ONLY)'!AL$14), "", SUMIF('Exam (LECTURE ONLY)'!D$20:M$20, "CLO9", 'Exam (LECTURE ONLY)'!D31:M31) /'Exam (LECTURE ONLY)'!AL$14),
IF(AND('PRINTABLE (per grading)'!H$16="EXAM", 'PRINTABLE (per grading)'!B$13="Midterm"), IF(ISERROR(SUMIF('Exam (LECTURE ONLY)'!O$20:X$20, "CLO9", 'Exam (LECTURE ONLY)'!O31:X31) / 'Exam (LECTURE ONLY)'!AM$14), "", SUMIF('Exam (LECTURE ONLY)'!O$20:X$20, "CLO9", 'Exam (LECTURE ONLY)'!O31:X31) / 'Exam (LECTURE ONLY)'!AM$14),
IF(AND('PRINTABLE (per grading)'!H$16="EXAM", 'PRINTABLE (per grading)'!B$13="Final"), IF(ISERROR(SUMIF('Exam (LECTURE ONLY)'!Z$20:AI$20, "CLO9", 'Exam (LECTURE ONLY)'!Z31:AI31) / 'Exam (LECTURE ONLY)'!AN$14), "", SUMIF('Exam (LECTURE ONLY)'!Z$20:AI$20, "CLO9", 'Exam (LECTURE ONLY)'!Z31:AI31) / 'Exam (LECTURE ONLY)'!AN$14),
IF(AND('PRINTABLE (per grading)'!H$16="OUTPUT", 'PRINTABLE (per grading)'!B$13="Prelim"), IF(ISERROR(SUMIF(OUTPUT!C$20:M$20, "CLO9", OUTPUT!C31:M31) / OUTPUT!AL$14), "", SUMIF(OUTPUT!C$20:M$20, "CLO9", OUTPUT!C31:M31) / OUTPUT!AL$14),
IF(AND('PRINTABLE (per grading)'!H$16="OUTPUT", 'PRINTABLE (per grading)'!B$13="Midterm"), IF(ISERROR(SUMIF(OUTPUT!O$20:Y$20, "CLO9", OUTPUT!O31:Y31) / OUTPUT!AM$14), "", SUMIF(OUTPUT!O$20:Y$20, "CLO9", OUTPUT!O31:Y31) / OUTPUT!AM$14),
IF(AND('PRINTABLE (per grading)'!H$16="OUTPUT", 'PRINTABLE (per grading)'!B$13="Final"), IF(ISERROR(SUMIF(OUTPUT!AA$20:AI$20, "CLO9", OUTPUT!AA31:AI31) / OUTPUT!AN$14), "", SUMIF(OUTPUT!AA$20:AI$20, "CLO9", OUTPUT!AA31:AI31) / OUTPUT!AN$14),
"")))))),"")</f>
        <v/>
      </c>
      <c r="BD29" s="232" t="str">
        <f t="shared" si="32"/>
        <v/>
      </c>
      <c r="BE29" s="233" t="str">
        <f t="shared" si="33"/>
        <v/>
      </c>
      <c r="BF29" s="25" t="str">
        <f>IF(B29 &lt;&gt; "", IFERROR(IF(C$16 = "PRELIM", SUMIF('Database (LECTURE-RES-PRAC)'!D$14:AG$14, "CLO10", 'Database (LECTURE-RES-PRAC)'!D26:AG26) / 'Grade computation'!F$13, IF(C$16 = "MIDTERM", SUMIF('Database (LECTURE-RES-PRAC)'!AJ$14:BM$14, "CLO10", 'Database (LECTURE-RES-PRAC)'!AJ26:BM26) / 'Grade computation'!G$13, IF(C$16 = "FINAL", SUMIF('Database (LECTURE-RES-PRAC)'!BP$14:CS$14, "CLO10", 'Database (LECTURE-RES-PRAC)'!BP26:CS26) / 'Grade computation'!H$13,""))),""),"")</f>
        <v/>
      </c>
      <c r="BG29" s="232" t="str">
        <f t="shared" si="34"/>
        <v/>
      </c>
      <c r="BH29" s="25" t="str">
        <f>IF(B29 &lt;&gt; "",IF(AND('PRINTABLE (per grading)'!H$16="EXAM", 'PRINTABLE (per grading)'!B$13="Prelim"), IF(ISERROR(SUMIF('Exam (LECTURE ONLY)'!D$20:M$20, "CLO10", 'Exam (LECTURE ONLY)'!D31:M31) / 'Exam (LECTURE ONLY)'!AL$15), "", SUMIF('Exam (LECTURE ONLY)'!D$20:M$20, "CLO10", 'Exam (LECTURE ONLY)'!D31:M31) /'Exam (LECTURE ONLY)'!AL$15),
IF(AND('PRINTABLE (per grading)'!H$16="EXAM", 'PRINTABLE (per grading)'!B$13="Midterm"), IF(ISERROR(SUMIF('Exam (LECTURE ONLY)'!O$20:X$20, "CLO10", 'Exam (LECTURE ONLY)'!O31:X31) / 'Exam (LECTURE ONLY)'!AM$15), "", SUMIF('Exam (LECTURE ONLY)'!O$20:X$20, "CLO10", 'Exam (LECTURE ONLY)'!O31:X31) / 'Exam (LECTURE ONLY)'!AM$15),
IF(AND('PRINTABLE (per grading)'!H$16="EXAM", 'PRINTABLE (per grading)'!B$13="Final"), IF(ISERROR(SUMIF('Exam (LECTURE ONLY)'!Z$20:AI$20, "CLO10", 'Exam (LECTURE ONLY)'!Z31:AI31) / 'Exam (LECTURE ONLY)'!AN$15), "", SUMIF('Exam (LECTURE ONLY)'!Z$20:AI$20, "CLO10", 'Exam (LECTURE ONLY)'!Z31:AI31) / 'Exam (LECTURE ONLY)'!AN$15),
IF(AND('PRINTABLE (per grading)'!H$16="OUTPUT", 'PRINTABLE (per grading)'!B$13="Prelim"), IF(ISERROR(SUMIF(OUTPUT!C$20:M$20, "CLO10", OUTPUT!C31:M31) / OUTPUT!AL$15), "", SUMIF(OUTPUT!C$20:M$20, "CLO10", OUTPUT!C31:M31) / OUTPUT!AL$15),
IF(AND('PRINTABLE (per grading)'!H$16="OUTPUT", 'PRINTABLE (per grading)'!B$13="Midterm"), IF(ISERROR(SUMIF(OUTPUT!O$20:Y$20, "CLO10", OUTPUT!O31:Y31) / OUTPUT!AM$15), "", SUMIF(OUTPUT!O$20:Y$20, "CLO10", OUTPUT!O31:Y31) / OUTPUT!AM$15),
IF(AND('PRINTABLE (per grading)'!H$16="OUTPUT", 'PRINTABLE (per grading)'!B$13="Final"), IF(ISERROR(SUMIF(OUTPUT!AA$20:AI$20, "CLO10", OUTPUT!AA31:AI31) / OUTPUT!AN$15), "", SUMIF(OUTPUT!AA$20:AI$20, "CLO10", OUTPUT!AA31:AI31) / OUTPUT!AN$15),
"")))))),"")</f>
        <v/>
      </c>
      <c r="BI29" s="232" t="str">
        <f t="shared" si="35"/>
        <v/>
      </c>
      <c r="BJ29" s="233" t="str">
        <f t="shared" si="36"/>
        <v/>
      </c>
      <c r="BK29" s="2"/>
    </row>
    <row r="30" spans="1:63" ht="19.5" customHeight="1">
      <c r="A30" s="212" t="str">
        <f>IF(ISBLANK('Database (LECTURE-RES-PRAC)'!A27),"",'Database (LECTURE-RES-PRAC)'!A27)</f>
        <v/>
      </c>
      <c r="B30" s="213" t="str">
        <f>IF(ISBLANK('Database (LECTURE-RES-PRAC)'!B27),"",'Database (LECTURE-RES-PRAC)'!B27)</f>
        <v/>
      </c>
      <c r="C30" s="134" t="str">
        <f>IF(B30&lt;&gt;"",IF(C$16="PRELIM",'Grade computation'!C30, IF(C$16="MIDTERM",'Grade computation'!K30, IF(C$16="FINAL",'Grade computation'!S30,""))),"")</f>
        <v/>
      </c>
      <c r="D30" s="135" t="str">
        <f t="shared" si="1"/>
        <v/>
      </c>
      <c r="E30" s="134" t="str">
        <f>IF(B30&lt;&gt;"", IF(C$16="PRELIM",'Grade computation'!E30, IF(C$16="MIDTERM",'Grade computation'!M30, IF(C$16="FINAL",'Grade computation'!U30,""))),"")</f>
        <v/>
      </c>
      <c r="F30" s="136" t="str">
        <f t="shared" si="2"/>
        <v/>
      </c>
      <c r="G30" s="137" t="str">
        <f t="shared" si="3"/>
        <v/>
      </c>
      <c r="H30" s="207" t="str">
        <f>IF(B30&lt;&gt;"",IF(C$16="PRELIM", 'Grade computation'!H30, IF(C$16="MIDTERM", 'Grade computation'!P30, IF(C$16="FINAL",'Grade computation'!X30, ""))),"")</f>
        <v/>
      </c>
      <c r="I30" s="137" t="str">
        <f t="shared" si="4"/>
        <v/>
      </c>
      <c r="J30" s="139" t="str">
        <f t="shared" si="5"/>
        <v/>
      </c>
      <c r="K30" s="377" t="str">
        <f t="shared" si="6"/>
        <v/>
      </c>
      <c r="L30" s="434"/>
      <c r="M30" s="25" t="str">
        <f>IF(B30 &lt;&gt; "", IFERROR(IF(C$16 = "PRELIM", SUMIF('Database (LECTURE-RES-PRAC)'!D$14:AG$14, "CLO1", 'Database (LECTURE-RES-PRAC)'!D27:AG27) / 'Grade computation'!F$4, IF(C$16 = "MIDTERM", SUMIF('Database (LECTURE-RES-PRAC)'!AJ$14:BM$14, "CLO1", 'Database (LECTURE-RES-PRAC)'!AJ27:BM27) / 'Grade computation'!G$4, IF(C$16 = "FINAL", SUMIF('Database (LECTURE-RES-PRAC)'!BP$14:CS$14, "CLO1", 'Database (LECTURE-RES-PRAC)'!BP27:CS27) / 'Grade computation'!H$4,""))),""),"")</f>
        <v/>
      </c>
      <c r="N30" s="232" t="str">
        <f t="shared" si="7"/>
        <v/>
      </c>
      <c r="O30" s="25" t="str">
        <f>IF(B30 &lt;&gt; "",IF(AND('PRINTABLE (per grading)'!H$16="EXAM", 'PRINTABLE (per grading)'!B$13="Prelim"), IF(ISERROR(SUMIF('Exam (LECTURE ONLY)'!D$20:M$20, "CLO1", 'Exam (LECTURE ONLY)'!D32:M32) / 'Exam (LECTURE ONLY)'!AL$6), "", SUMIF('Exam (LECTURE ONLY)'!D$20:M$20, "CLO1", 'Exam (LECTURE ONLY)'!D32:M32) /'Exam (LECTURE ONLY)'!AL$6),
IF(AND('PRINTABLE (per grading)'!H$16="EXAM", 'PRINTABLE (per grading)'!B$13="Midterm"), IF(ISERROR(SUMIF('Exam (LECTURE ONLY)'!O$20:X$20, "CLO1", 'Exam (LECTURE ONLY)'!O32:X32) / 'Exam (LECTURE ONLY)'!AM$6), "", SUMIF('Exam (LECTURE ONLY)'!O$20:X$20, "CLO1", 'Exam (LECTURE ONLY)'!O32:X32) / 'Exam (LECTURE ONLY)'!AM$6),
IF(AND('PRINTABLE (per grading)'!H$16="EXAM", 'PRINTABLE (per grading)'!B$13="Final"), IF(ISERROR(SUMIF('Exam (LECTURE ONLY)'!Z$20:AI$20, "CLO1", 'Exam (LECTURE ONLY)'!Z32:AI32) / 'Exam (LECTURE ONLY)'!AN$6), "", SUMIF('Exam (LECTURE ONLY)'!Z$20:AI$20, "CLO1", 'Exam (LECTURE ONLY)'!Z32:AI32) / 'Exam (LECTURE ONLY)'!AN$6),
IF(AND('PRINTABLE (per grading)'!H$16="OUTPUT", 'PRINTABLE (per grading)'!B$13="Prelim"), IF(ISERROR(SUMIF(OUTPUT!C$20:M$20, "CLO1", OUTPUT!C32:M32) / OUTPUT!AL$6), "", SUMIF(OUTPUT!C$20:M$20, "CLO1", OUTPUT!C32:M32) / OUTPUT!AL$6),
IF(AND('PRINTABLE (per grading)'!H$16="OUTPUT", 'PRINTABLE (per grading)'!B$13="Midterm"), IF(ISERROR(SUMIF(OUTPUT!O$20:Y$20, "CLO1", OUTPUT!O32:Y32) / OUTPUT!AM$6), "", SUMIF(OUTPUT!O$20:Y$20, "CLO1", OUTPUT!O32:Y32) / OUTPUT!AM$6),
IF(AND('PRINTABLE (per grading)'!H$16="OUTPUT", 'PRINTABLE (per grading)'!B$13="Final"), IF(ISERROR(SUMIF(OUTPUT!AA$20:AI$20, "CLO1", OUTPUT!AA32:AI32) / OUTPUT!AN$6), "", SUMIF(OUTPUT!AA$20:AI$20, "CLO1", OUTPUT!AA32:AI32) / OUTPUT!AN$6),
"")))))),"")</f>
        <v/>
      </c>
      <c r="P30" s="232" t="str">
        <f t="shared" si="8"/>
        <v/>
      </c>
      <c r="Q30" s="233" t="str">
        <f t="shared" si="9"/>
        <v/>
      </c>
      <c r="R30" s="25" t="str">
        <f>IF(B30 &lt;&gt; "", IFERROR(IF(C$16 = "PRELIM", SUMIF('Database (LECTURE-RES-PRAC)'!D$14:AG$14, "CLO2", 'Database (LECTURE-RES-PRAC)'!D27:AG27) / 'Grade computation'!F$5, IF(C$16 = "MIDTERM", SUMIF('Database (LECTURE-RES-PRAC)'!AJ$14:BM$14, "CLO2", 'Database (LECTURE-RES-PRAC)'!AJ27:BM27) / 'Grade computation'!G$5, IF(C$16 = "FINAL", SUMIF('Database (LECTURE-RES-PRAC)'!BP$14:CS$14, "CLO2", 'Database (LECTURE-RES-PRAC)'!BP27:CS27) / 'Grade computation'!H$5,""))),""),"")</f>
        <v/>
      </c>
      <c r="S30" s="232" t="str">
        <f t="shared" si="10"/>
        <v/>
      </c>
      <c r="T30" s="25" t="str">
        <f>IF(B30 &lt;&gt; "",IF(AND('PRINTABLE (per grading)'!H$16="EXAM", 'PRINTABLE (per grading)'!B$13="Prelim"), IF(ISERROR(SUMIF('Exam (LECTURE ONLY)'!D$20:M$20, "CLO2", 'Exam (LECTURE ONLY)'!D32:M32) / 'Exam (LECTURE ONLY)'!AL$7), "", SUMIF('Exam (LECTURE ONLY)'!D$20:M$20, "CLO2", 'Exam (LECTURE ONLY)'!D32:M32) /'Exam (LECTURE ONLY)'!AL$7),
IF(AND('PRINTABLE (per grading)'!H$16="EXAM", 'PRINTABLE (per grading)'!B$13="Midterm"), IF(ISERROR(SUMIF('Exam (LECTURE ONLY)'!O$20:X$20, "CLO2", 'Exam (LECTURE ONLY)'!O32:X32) / 'Exam (LECTURE ONLY)'!AM$7), "", SUMIF('Exam (LECTURE ONLY)'!O$20:X$20, "CLO2", 'Exam (LECTURE ONLY)'!O32:X32) / 'Exam (LECTURE ONLY)'!AM$7),
IF(AND('PRINTABLE (per grading)'!H$16="EXAM", 'PRINTABLE (per grading)'!B$13="Final"), IF(ISERROR(SUMIF('Exam (LECTURE ONLY)'!Z$20:AI$20, "CLO2", 'Exam (LECTURE ONLY)'!Z32:AI32) / 'Exam (LECTURE ONLY)'!AN$7), "", SUMIF('Exam (LECTURE ONLY)'!Z$20:AI$20, "CLO2", 'Exam (LECTURE ONLY)'!Z32:AI32) / 'Exam (LECTURE ONLY)'!AN$7),
IF(AND('PRINTABLE (per grading)'!H$16="OUTPUT", 'PRINTABLE (per grading)'!B$13="Prelim"), IF(ISERROR(SUMIF(OUTPUT!C$20:M$20, "CLO2", OUTPUT!C32:M32) / OUTPUT!AL$7), "", SUMIF(OUTPUT!C$20:M$20, "CLO2", OUTPUT!C32:M32) / OUTPUT!AL$7),
IF(AND('PRINTABLE (per grading)'!H$16="OUTPUT", 'PRINTABLE (per grading)'!B$13="Midterm"), IF(ISERROR(SUMIF(OUTPUT!O$20:Y$20, "CLO2", OUTPUT!O32:Y32) / OUTPUT!AM$7), "", SUMIF(OUTPUT!O$20:Y$20, "CLO2", OUTPUT!O32:Y32) / OUTPUT!AM$7),
IF(AND('PRINTABLE (per grading)'!H$16="OUTPUT", 'PRINTABLE (per grading)'!B$13="Final"), IF(ISERROR(SUMIF(OUTPUT!AA$20:AI$20, "CLO2", OUTPUT!AA32:AI32) / OUTPUT!AN$7), "", SUMIF(OUTPUT!AA$20:AI$20, "CLO2", OUTPUT!AA32:AI32) / OUTPUT!AN$7),
"")))))),"")</f>
        <v/>
      </c>
      <c r="U30" s="232" t="str">
        <f t="shared" si="11"/>
        <v/>
      </c>
      <c r="V30" s="233" t="str">
        <f t="shared" si="12"/>
        <v/>
      </c>
      <c r="W30" s="25" t="str">
        <f>IF(B30 &lt;&gt; "", IFERROR(IF(C$16 = "PRELIM", SUMIF('Database (LECTURE-RES-PRAC)'!D$14:AG$14, "CLO3", 'Database (LECTURE-RES-PRAC)'!D27:AG27) / 'Grade computation'!F$6, IF(C$16 = "MIDTERM", SUMIF('Database (LECTURE-RES-PRAC)'!AJ$14:BM$14, "CLO3", 'Database (LECTURE-RES-PRAC)'!AJ27:BM27) / 'Grade computation'!G$6, IF(C$16 = "FINAL", SUMIF('Database (LECTURE-RES-PRAC)'!BP$14:CS$14, "CLO3", 'Database (LECTURE-RES-PRAC)'!BP27:CS27) / 'Grade computation'!H$6,""))),""),"")</f>
        <v/>
      </c>
      <c r="X30" s="232" t="str">
        <f t="shared" si="13"/>
        <v/>
      </c>
      <c r="Y30" s="25" t="str">
        <f>IF(B30 &lt;&gt; "",IF(AND('PRINTABLE (per grading)'!H$16="EXAM", 'PRINTABLE (per grading)'!B$13="Prelim"), IF(ISERROR(SUMIF('Exam (LECTURE ONLY)'!D$20:M$20, "CLO3", 'Exam (LECTURE ONLY)'!D32:M32) / 'Exam (LECTURE ONLY)'!AL$8), "", SUMIF('Exam (LECTURE ONLY)'!D$20:M$20, "CLO3", 'Exam (LECTURE ONLY)'!D32:M32) /'Exam (LECTURE ONLY)'!AL$8),
IF(AND('PRINTABLE (per grading)'!H$16="EXAM", 'PRINTABLE (per grading)'!B$13="Midterm"), IF(ISERROR(SUMIF('Exam (LECTURE ONLY)'!O$20:X$20, "CLO3", 'Exam (LECTURE ONLY)'!O32:X32) / 'Exam (LECTURE ONLY)'!AM$8), "", SUMIF('Exam (LECTURE ONLY)'!O$20:X$20, "CLO3", 'Exam (LECTURE ONLY)'!O32:X32) / 'Exam (LECTURE ONLY)'!AM$8),
IF(AND('PRINTABLE (per grading)'!H$16="EXAM", 'PRINTABLE (per grading)'!B$13="Final"), IF(ISERROR(SUMIF('Exam (LECTURE ONLY)'!Z$20:AI$20, "CLO3", 'Exam (LECTURE ONLY)'!Z32:AI32) / 'Exam (LECTURE ONLY)'!AN$8), "", SUMIF('Exam (LECTURE ONLY)'!Z$20:AI$20, "CLO3", 'Exam (LECTURE ONLY)'!Z32:AI32) / 'Exam (LECTURE ONLY)'!AN$8),
IF(AND('PRINTABLE (per grading)'!H$16="OUTPUT", 'PRINTABLE (per grading)'!B$13="Prelim"), IF(ISERROR(SUMIF(OUTPUT!C$20:M$20, "CLO3", OUTPUT!C32:M32) / OUTPUT!AL$8), "", SUMIF(OUTPUT!C$20:M$20, "CLO3", OUTPUT!C32:M32) / OUTPUT!AL$8),
IF(AND('PRINTABLE (per grading)'!H$16="OUTPUT", 'PRINTABLE (per grading)'!B$13="Midterm"), IF(ISERROR(SUMIF(OUTPUT!O$20:Y$20, "CLO3", OUTPUT!O32:Y32) / OUTPUT!AM$8), "", SUMIF(OUTPUT!O$20:Y$20, "CLO3", OUTPUT!O32:Y32) / OUTPUT!AM$8),
IF(AND('PRINTABLE (per grading)'!H$16="OUTPUT", 'PRINTABLE (per grading)'!B$13="Final"), IF(ISERROR(SUMIF(OUTPUT!AA$20:AI$20, "CLO3", OUTPUT!AA32:AI32) / OUTPUT!AN$8), "", SUMIF(OUTPUT!AA$20:AI$20, "CLO3", OUTPUT!AA32:AI32) / OUTPUT!AN$8),
"" )))))),"")</f>
        <v/>
      </c>
      <c r="Z30" s="232" t="str">
        <f t="shared" si="14"/>
        <v/>
      </c>
      <c r="AA30" s="233" t="str">
        <f t="shared" si="15"/>
        <v/>
      </c>
      <c r="AB30" s="25" t="str">
        <f>IF(B30 &lt;&gt; "", IFERROR(IF(C$16 = "PRELIM", SUMIF('Database (LECTURE-RES-PRAC)'!D$14:AG$14, "CLO4", 'Database (LECTURE-RES-PRAC)'!D27:AG27) / 'Grade computation'!F$7, IF(C$16 = "MIDTERM", SUMIF('Database (LECTURE-RES-PRAC)'!AJ$14:BM$14, "CLO4", 'Database (LECTURE-RES-PRAC)'!AJ27:BM27) / 'Grade computation'!G$7, IF(C$16 = "FINAL", SUMIF('Database (LECTURE-RES-PRAC)'!BP$14:CS$14, "CLO4", 'Database (LECTURE-RES-PRAC)'!BP27:CS27) / 'Grade computation'!H$7,""))),""),"")</f>
        <v/>
      </c>
      <c r="AC30" s="232" t="str">
        <f t="shared" si="16"/>
        <v/>
      </c>
      <c r="AD30" s="25" t="str">
        <f>IF(B30 &lt;&gt; "",IF(AND('PRINTABLE (per grading)'!H$16="EXAM", 'PRINTABLE (per grading)'!B$13="Prelim"), IF(ISERROR(SUMIF('Exam (LECTURE ONLY)'!D$20:M$20, "CLO4", 'Exam (LECTURE ONLY)'!D32:M32) / 'Exam (LECTURE ONLY)'!AL$9), "", SUMIF('Exam (LECTURE ONLY)'!D$20:M$20, "CLO4", 'Exam (LECTURE ONLY)'!D32:M32) /'Exam (LECTURE ONLY)'!AL$9),
IF(AND('PRINTABLE (per grading)'!H$16="EXAM", 'PRINTABLE (per grading)'!B$13="Midterm"), IF(ISERROR(SUMIF('Exam (LECTURE ONLY)'!O$20:X$20, "CLO4", 'Exam (LECTURE ONLY)'!O32:X32) / 'Exam (LECTURE ONLY)'!AM$9), "", SUMIF('Exam (LECTURE ONLY)'!O$20:X$20, "CLO4", 'Exam (LECTURE ONLY)'!O32:X32) / 'Exam (LECTURE ONLY)'!AM$9),
IF(AND('PRINTABLE (per grading)'!H$16="EXAM", 'PRINTABLE (per grading)'!B$13="Final"), IF(ISERROR(SUMIF('Exam (LECTURE ONLY)'!Z$20:AI$20, "CLO4", 'Exam (LECTURE ONLY)'!Z32:AI32) / 'Exam (LECTURE ONLY)'!AN$9), "", SUMIF('Exam (LECTURE ONLY)'!Z$20:AI$20, "CLO4", 'Exam (LECTURE ONLY)'!Z32:AI32) / 'Exam (LECTURE ONLY)'!AN$9),
IF(AND('PRINTABLE (per grading)'!H$16="OUTPUT", 'PRINTABLE (per grading)'!B$13="Prelim"), IF(ISERROR(SUMIF(OUTPUT!C$20:M$20, "CLO4", OUTPUT!C32:M32) / OUTPUT!AL$9), "", SUMIF(OUTPUT!C$20:M$20, "CLO4", OUTPUT!C32:M32) / OUTPUT!AL$9),
IF(AND('PRINTABLE (per grading)'!H$16="OUTPUT", 'PRINTABLE (per grading)'!B$13="Midterm"), IF(ISERROR(SUMIF(OUTPUT!O$20:Y$20, "CLO4", OUTPUT!O32:Y32) / OUTPUT!AM$9), "", SUMIF(OUTPUT!O$20:Y$20, "CLO4", OUTPUT!O32:Y32) / OUTPUT!AM$9),
IF(AND('PRINTABLE (per grading)'!H$16="OUTPUT", 'PRINTABLE (per grading)'!B$13="Final"), IF(ISERROR(SUMIF(OUTPUT!AA$20:AI$20, "CLO4", OUTPUT!AA32:AI32) / OUTPUT!AN$9), "", SUMIF(OUTPUT!AA$20:AI$20, "CLO4", OUTPUT!AA32:AI32) / OUTPUT!AN$9),
"")))))),"")</f>
        <v/>
      </c>
      <c r="AE30" s="232" t="str">
        <f t="shared" si="17"/>
        <v/>
      </c>
      <c r="AF30" s="233" t="str">
        <f t="shared" si="18"/>
        <v/>
      </c>
      <c r="AG30" s="25" t="str">
        <f>IF(B30 &lt;&gt; "", IFERROR(IF(C$16 = "PRELIM", SUMIF('Database (LECTURE-RES-PRAC)'!D$14:AG$14, "CLO5", 'Database (LECTURE-RES-PRAC)'!D27:AG27) / 'Grade computation'!F$8, IF(C$16 = "MIDTERM", SUMIF('Database (LECTURE-RES-PRAC)'!AJ$14:BM$14, "CLO5", 'Database (LECTURE-RES-PRAC)'!AJ27:BM27) / 'Grade computation'!G$8, IF(C$16 = "FINAL", SUMIF('Database (LECTURE-RES-PRAC)'!BP$14:CS$14, "CLO5", 'Database (LECTURE-RES-PRAC)'!BP27:CS27) / 'Grade computation'!H$8,""))),""),"")</f>
        <v/>
      </c>
      <c r="AH30" s="232" t="str">
        <f t="shared" si="19"/>
        <v/>
      </c>
      <c r="AI30" s="25" t="str">
        <f>IF(B30 &lt;&gt; "",IF(AND('PRINTABLE (per grading)'!H$16="EXAM", 'PRINTABLE (per grading)'!B$13="Prelim"), IF(ISERROR(SUMIF('Exam (LECTURE ONLY)'!D$20:M$20, "CLO5", 'Exam (LECTURE ONLY)'!D32:M32) / 'Exam (LECTURE ONLY)'!AL$10), "", SUMIF('Exam (LECTURE ONLY)'!D$20:M$20, "CLO5", 'Exam (LECTURE ONLY)'!D32:M32) /'Exam (LECTURE ONLY)'!AL$10),
IF(AND('PRINTABLE (per grading)'!H$16="EXAM", 'PRINTABLE (per grading)'!B$13="Midterm"), IF(ISERROR(SUMIF('Exam (LECTURE ONLY)'!O$20:X$20, "CLO5", 'Exam (LECTURE ONLY)'!O32:X32) / 'Exam (LECTURE ONLY)'!AM$10), "", SUMIF('Exam (LECTURE ONLY)'!O$20:X$20, "CLO5", 'Exam (LECTURE ONLY)'!O32:X32) / 'Exam (LECTURE ONLY)'!AM$10),
IF(AND('PRINTABLE (per grading)'!H$16="EXAM", 'PRINTABLE (per grading)'!B$13="Final"), IF(ISERROR(SUMIF('Exam (LECTURE ONLY)'!Z$20:AI$20, "CLO5", 'Exam (LECTURE ONLY)'!Z32:AI32) / 'Exam (LECTURE ONLY)'!AN$10), "", SUMIF('Exam (LECTURE ONLY)'!Z$20:AI$20, "CLO5", 'Exam (LECTURE ONLY)'!Z32:AI32) / 'Exam (LECTURE ONLY)'!AN$10),
IF(AND('PRINTABLE (per grading)'!H$16="OUTPUT", 'PRINTABLE (per grading)'!B$13="Prelim"), IF(ISERROR(SUMIF(OUTPUT!C$20:M$20, "CLO5", OUTPUT!C32:M32) / OUTPUT!AL$10), "", SUMIF(OUTPUT!C$20:M$20, "CLO5", OUTPUT!C32:M32) / OUTPUT!AL$10),
IF(AND('PRINTABLE (per grading)'!H$16="OUTPUT", 'PRINTABLE (per grading)'!B$13="Midterm"), IF(ISERROR(SUMIF(OUTPUT!O$20:Y$20, "CLO5", OUTPUT!O32:Y32) / OUTPUT!AM$10), "", SUMIF(OUTPUT!O$20:Y$20, "CLO5", OUTPUT!O32:Y32) / OUTPUT!AM$10),
IF(AND('PRINTABLE (per grading)'!H$16="OUTPUT", 'PRINTABLE (per grading)'!B$13="Final"), IF(ISERROR(SUMIF(OUTPUT!AA$20:AI$20, "CLO5", OUTPUT!AA32:AI32) / OUTPUT!AN$10), "", SUMIF(OUTPUT!AA$20:AI$20, "CLO5", OUTPUT!AA32:AI32) / OUTPUT!AN$10),
"")))))),"")</f>
        <v/>
      </c>
      <c r="AJ30" s="232" t="str">
        <f t="shared" si="20"/>
        <v/>
      </c>
      <c r="AK30" s="233" t="str">
        <f t="shared" si="21"/>
        <v/>
      </c>
      <c r="AL30" s="25" t="str">
        <f>IF(B30 &lt;&gt; "", IFERROR(IF(C$16 = "PRELIM", SUMIF('Database (LECTURE-RES-PRAC)'!D$14:AG$14, "CLO6", 'Database (LECTURE-RES-PRAC)'!D27:AG27) / 'Grade computation'!F$9, IF(C$16 = "MIDTERM", SUMIF('Database (LECTURE-RES-PRAC)'!AJ$14:BM$14, "CLO6", 'Database (LECTURE-RES-PRAC)'!AJ27:BM27) / 'Grade computation'!G$9, IF(C$16 = "FINAL", SUMIF('Database (LECTURE-RES-PRAC)'!BP$14:CS$14, "CLO6", 'Database (LECTURE-RES-PRAC)'!BP27:CS27) / 'Grade computation'!H$9,""))),""),"")</f>
        <v/>
      </c>
      <c r="AM30" s="232" t="str">
        <f t="shared" si="22"/>
        <v/>
      </c>
      <c r="AN30" s="25" t="str">
        <f>IF(B30 &lt;&gt; "",IF(AND('PRINTABLE (per grading)'!H$16="EXAM", 'PRINTABLE (per grading)'!B$13="Prelim"), IF(ISERROR(SUMIF('Exam (LECTURE ONLY)'!D$20:M$20, "CLO6", 'Exam (LECTURE ONLY)'!D32:M32) / 'Exam (LECTURE ONLY)'!AL$11), "", SUMIF('Exam (LECTURE ONLY)'!D$20:M$20, "CLO6", 'Exam (LECTURE ONLY)'!D32:M32) /'Exam (LECTURE ONLY)'!AL$11),
IF(AND('PRINTABLE (per grading)'!H$16="EXAM", 'PRINTABLE (per grading)'!B$13="Midterm"), IF(ISERROR(SUMIF('Exam (LECTURE ONLY)'!O$20:X$20, "CLO6", 'Exam (LECTURE ONLY)'!O32:X32) / 'Exam (LECTURE ONLY)'!AM$11), "", SUMIF('Exam (LECTURE ONLY)'!O$20:X$20, "CLO6", 'Exam (LECTURE ONLY)'!O32:X32) / 'Exam (LECTURE ONLY)'!AM$11),
IF(AND('PRINTABLE (per grading)'!H$16="EXAM", 'PRINTABLE (per grading)'!B$13="Final"), IF(ISERROR(SUMIF('Exam (LECTURE ONLY)'!Z$20:AI$20, "CLO6", 'Exam (LECTURE ONLY)'!Z32:AI32) / 'Exam (LECTURE ONLY)'!AN$11), "", SUMIF('Exam (LECTURE ONLY)'!Z$20:AI$20, "CLO6", 'Exam (LECTURE ONLY)'!Z32:AI32) / 'Exam (LECTURE ONLY)'!AN$11),
IF(AND('PRINTABLE (per grading)'!H$16="OUTPUT", 'PRINTABLE (per grading)'!B$13="Prelim"), IF(ISERROR(SUMIF(OUTPUT!C$20:M$20, "CLO6", OUTPUT!C32:M32) / OUTPUT!AL$11), "", SUMIF(OUTPUT!C$20:M$20, "CLO6", OUTPUT!C32:M32) / OUTPUT!AL$11),
IF(AND('PRINTABLE (per grading)'!H$16="OUTPUT", 'PRINTABLE (per grading)'!B$13="Midterm"), IF(ISERROR(SUMIF(OUTPUT!O$20:Y$20, "CLO6", OUTPUT!O32:Y32) / OUTPUT!AM$11), "", SUMIF(OUTPUT!O$20:Y$20, "CLO6", OUTPUT!O32:Y32) / OUTPUT!AM$11),
IF(AND('PRINTABLE (per grading)'!H$16="OUTPUT", 'PRINTABLE (per grading)'!B$13="Final"), IF(ISERROR(SUMIF(OUTPUT!AA$20:AI$20, "CLO6", OUTPUT!AA32:AI32) / OUTPUT!AN$11), "", SUMIF(OUTPUT!AA$20:AI$20, "CLO6", OUTPUT!AA32:AI32) / OUTPUT!AN$11),
"")))))),"")</f>
        <v/>
      </c>
      <c r="AO30" s="232" t="str">
        <f t="shared" si="23"/>
        <v/>
      </c>
      <c r="AP30" s="233" t="str">
        <f t="shared" si="24"/>
        <v/>
      </c>
      <c r="AQ30" s="25" t="str">
        <f>IF(B30 &lt;&gt; "", IFERROR(IF(C$16 = "PRELIM", SUMIF('Database (LECTURE-RES-PRAC)'!D$14:AG$14, "CLO7", 'Database (LECTURE-RES-PRAC)'!D27:AG27) / 'Grade computation'!F$10, IF(C$16 = "MIDTERM", SUMIF('Database (LECTURE-RES-PRAC)'!AJ$14:BM$14, "CLO7", 'Database (LECTURE-RES-PRAC)'!AJ27:BM27) / 'Grade computation'!G$10, IF(C$16 = "FINAL", SUMIF('Database (LECTURE-RES-PRAC)'!BP$14:CS$14, "CLO7", 'Database (LECTURE-RES-PRAC)'!BP27:CS27) / 'Grade computation'!H$10,""))),""),"")</f>
        <v/>
      </c>
      <c r="AR30" s="232" t="str">
        <f t="shared" si="25"/>
        <v/>
      </c>
      <c r="AS30" s="25" t="str">
        <f>IF(B30 &lt;&gt; "",IF(AND('PRINTABLE (per grading)'!H$16="EXAM", 'PRINTABLE (per grading)'!B$13="Prelim"), IF(ISERROR(SUMIF('Exam (LECTURE ONLY)'!D$20:M$20, "CLO7", 'Exam (LECTURE ONLY)'!D32:M32) / 'Exam (LECTURE ONLY)'!AL$12), "", SUMIF('Exam (LECTURE ONLY)'!D$20:M$20, "CLO7", 'Exam (LECTURE ONLY)'!D32:M32) /'Exam (LECTURE ONLY)'!AL$12),
IF(AND('PRINTABLE (per grading)'!H$16="EXAM", 'PRINTABLE (per grading)'!B$13="Midterm"), IF(ISERROR(SUMIF('Exam (LECTURE ONLY)'!O$20:X$20, "CLO7", 'Exam (LECTURE ONLY)'!O32:X32) / 'Exam (LECTURE ONLY)'!AM$12), "", SUMIF('Exam (LECTURE ONLY)'!O$20:X$20, "CLO7", 'Exam (LECTURE ONLY)'!O32:X32) / 'Exam (LECTURE ONLY)'!AM$12),
IF(AND('PRINTABLE (per grading)'!H$16="EXAM", 'PRINTABLE (per grading)'!B$13="Final"), IF(ISERROR(SUMIF('Exam (LECTURE ONLY)'!Z$20:AI$20, "CLO7", 'Exam (LECTURE ONLY)'!Z32:AI32) / 'Exam (LECTURE ONLY)'!AN$12), "", SUMIF('Exam (LECTURE ONLY)'!Z$20:AI$20, "CLO7", 'Exam (LECTURE ONLY)'!Z32:AI32) / 'Exam (LECTURE ONLY)'!AN$12),
IF(AND('PRINTABLE (per grading)'!H$16="OUTPUT", 'PRINTABLE (per grading)'!B$13="Prelim"), IF(ISERROR(SUMIF(OUTPUT!C$20:M$20, "CLO7", OUTPUT!C32:M32) / OUTPUT!AL$12), "", SUMIF(OUTPUT!C$20:M$20, "CLO7", OUTPUT!C32:M32) / OUTPUT!AL$12),
IF(AND('PRINTABLE (per grading)'!H$16="OUTPUT", 'PRINTABLE (per grading)'!B$13="Midterm"), IF(ISERROR(SUMIF(OUTPUT!O$20:Y$20, "CLO7", OUTPUT!O32:Y32) / OUTPUT!AM$12), "", SUMIF(OUTPUT!O$20:Y$20, "CLO7", OUTPUT!O32:Y32) / OUTPUT!AM$12),
IF(AND('PRINTABLE (per grading)'!H$16="OUTPUT", 'PRINTABLE (per grading)'!B$13="Final"), IF(ISERROR(SUMIF(OUTPUT!AA$20:AI$20, "CLO7", OUTPUT!AA32:AI32) / OUTPUT!AN$12), "", SUMIF(OUTPUT!AA$20:AI$20, "CLO7", OUTPUT!AA32:AI32) / OUTPUT!AN$12),
"")))))),"")</f>
        <v/>
      </c>
      <c r="AT30" s="232" t="str">
        <f t="shared" si="26"/>
        <v/>
      </c>
      <c r="AU30" s="233" t="str">
        <f t="shared" si="27"/>
        <v/>
      </c>
      <c r="AV30" s="25" t="str">
        <f>IF(B30 &lt;&gt; "", IFERROR(IF(C$16 = "PRELIM", SUMIF('Database (LECTURE-RES-PRAC)'!D$14:AG$14, "CLO8", 'Database (LECTURE-RES-PRAC)'!D27:AG27) / 'Grade computation'!F$11, IF(C$16 = "MIDTERM", SUMIF('Database (LECTURE-RES-PRAC)'!AJ$14:BM$14, "CLO8", 'Database (LECTURE-RES-PRAC)'!AJ27:BM27) / 'Grade computation'!G$11, IF(C$16 = "FINAL", SUMIF('Database (LECTURE-RES-PRAC)'!BP$14:CS$14, "CLO8", 'Database (LECTURE-RES-PRAC)'!BP27:CS27) / 'Grade computation'!H$11,""))),""),"")</f>
        <v/>
      </c>
      <c r="AW30" s="232" t="str">
        <f t="shared" si="28"/>
        <v/>
      </c>
      <c r="AX30" s="25" t="str">
        <f>IF(B30 &lt;&gt; "",IF(AND('PRINTABLE (per grading)'!H$16="EXAM", 'PRINTABLE (per grading)'!B$13="Prelim"), IF(ISERROR(SUMIF('Exam (LECTURE ONLY)'!D$20:M$20, "CLO8", 'Exam (LECTURE ONLY)'!D32:M32) / 'Exam (LECTURE ONLY)'!AL$13), "", SUMIF('Exam (LECTURE ONLY)'!D$20:M$20, "CLO8", 'Exam (LECTURE ONLY)'!D32:M32) /'Exam (LECTURE ONLY)'!AL$13),
IF(AND('PRINTABLE (per grading)'!H$16="EXAM", 'PRINTABLE (per grading)'!B$13="Midterm"), IF(ISERROR(SUMIF('Exam (LECTURE ONLY)'!O$20:X$20, "CLO8", 'Exam (LECTURE ONLY)'!O32:X32) / 'Exam (LECTURE ONLY)'!AM$13), "", SUMIF('Exam (LECTURE ONLY)'!O$20:X$20, "CLO8", 'Exam (LECTURE ONLY)'!O32:X32) / 'Exam (LECTURE ONLY)'!AM$13),
IF(AND('PRINTABLE (per grading)'!H$16="EXAM", 'PRINTABLE (per grading)'!B$13="Final"), IF(ISERROR(SUMIF('Exam (LECTURE ONLY)'!Z$20:AI$20, "CLO8", 'Exam (LECTURE ONLY)'!Z32:AI32) / 'Exam (LECTURE ONLY)'!AN$13), "", SUMIF('Exam (LECTURE ONLY)'!Z$20:AI$20, "CLO8", 'Exam (LECTURE ONLY)'!Z32:AI32) / 'Exam (LECTURE ONLY)'!AN$13),
IF(AND('PRINTABLE (per grading)'!H$16="OUTPUT", 'PRINTABLE (per grading)'!B$13="Prelim"), IF(ISERROR(SUMIF(OUTPUT!C$20:M$20, "CLO8", OUTPUT!C32:M32) / OUTPUT!AL$13), "", SUMIF(OUTPUT!C$20:M$20, "CLO8", OUTPUT!C32:M32) / OUTPUT!AL$13),
IF(AND('PRINTABLE (per grading)'!H$16="OUTPUT", 'PRINTABLE (per grading)'!B$13="Midterm"), IF(ISERROR(SUMIF(OUTPUT!O$20:Y$20, "CLO8", OUTPUT!O32:Y32) / OUTPUT!AM$13), "", SUMIF(OUTPUT!O$20:Y$20, "CLO8", OUTPUT!O32:Y32) / OUTPUT!AM$13),
IF(AND('PRINTABLE (per grading)'!H$16="OUTPUT", 'PRINTABLE (per grading)'!B$13="Final"), IF(ISERROR(SUMIF(OUTPUT!AA$20:AI$20, "CLO8", OUTPUT!AA32:AI32) / OUTPUT!AN$13), "", SUMIF(OUTPUT!AA$20:AI$20, "CLO8", OUTPUT!AA32:AI32) / OUTPUT!AN$13),
"")))))),"")</f>
        <v/>
      </c>
      <c r="AY30" s="232" t="str">
        <f t="shared" si="29"/>
        <v/>
      </c>
      <c r="AZ30" s="233" t="str">
        <f t="shared" si="30"/>
        <v/>
      </c>
      <c r="BA30" s="25" t="str">
        <f>IF(B30 &lt;&gt; "", IFERROR(IF(C$16 = "PRELIM", SUMIF('Database (LECTURE-RES-PRAC)'!D$14:AG$14, "CLO9", 'Database (LECTURE-RES-PRAC)'!D27:AG27) / 'Grade computation'!F$12, IF(C$16 = "MIDTERM", SUMIF('Database (LECTURE-RES-PRAC)'!AJ$14:BM$14, "CLO9", 'Database (LECTURE-RES-PRAC)'!AJ27:BM27) / 'Grade computation'!G$12, IF(C$16 = "FINAL", SUMIF('Database (LECTURE-RES-PRAC)'!BP$14:CS$14, "CLO9", 'Database (LECTURE-RES-PRAC)'!BP27:CS27) / 'Grade computation'!H$12,""))),""),"")</f>
        <v/>
      </c>
      <c r="BB30" s="232" t="str">
        <f t="shared" si="31"/>
        <v/>
      </c>
      <c r="BC30" s="25" t="str">
        <f>IF(B30 &lt;&gt; "",IF(AND('PRINTABLE (per grading)'!H$16="EXAM", 'PRINTABLE (per grading)'!B$13="Prelim"), IF(ISERROR(SUMIF('Exam (LECTURE ONLY)'!D$20:M$20, "CLO9", 'Exam (LECTURE ONLY)'!D32:M32) / 'Exam (LECTURE ONLY)'!AL$14), "", SUMIF('Exam (LECTURE ONLY)'!D$20:M$20, "CLO9", 'Exam (LECTURE ONLY)'!D32:M32) /'Exam (LECTURE ONLY)'!AL$14),
IF(AND('PRINTABLE (per grading)'!H$16="EXAM", 'PRINTABLE (per grading)'!B$13="Midterm"), IF(ISERROR(SUMIF('Exam (LECTURE ONLY)'!O$20:X$20, "CLO9", 'Exam (LECTURE ONLY)'!O32:X32) / 'Exam (LECTURE ONLY)'!AM$14), "", SUMIF('Exam (LECTURE ONLY)'!O$20:X$20, "CLO9", 'Exam (LECTURE ONLY)'!O32:X32) / 'Exam (LECTURE ONLY)'!AM$14),
IF(AND('PRINTABLE (per grading)'!H$16="EXAM", 'PRINTABLE (per grading)'!B$13="Final"), IF(ISERROR(SUMIF('Exam (LECTURE ONLY)'!Z$20:AI$20, "CLO9", 'Exam (LECTURE ONLY)'!Z32:AI32) / 'Exam (LECTURE ONLY)'!AN$14), "", SUMIF('Exam (LECTURE ONLY)'!Z$20:AI$20, "CLO9", 'Exam (LECTURE ONLY)'!Z32:AI32) / 'Exam (LECTURE ONLY)'!AN$14),
IF(AND('PRINTABLE (per grading)'!H$16="OUTPUT", 'PRINTABLE (per grading)'!B$13="Prelim"), IF(ISERROR(SUMIF(OUTPUT!C$20:M$20, "CLO9", OUTPUT!C32:M32) / OUTPUT!AL$14), "", SUMIF(OUTPUT!C$20:M$20, "CLO9", OUTPUT!C32:M32) / OUTPUT!AL$14),
IF(AND('PRINTABLE (per grading)'!H$16="OUTPUT", 'PRINTABLE (per grading)'!B$13="Midterm"), IF(ISERROR(SUMIF(OUTPUT!O$20:Y$20, "CLO9", OUTPUT!O32:Y32) / OUTPUT!AM$14), "", SUMIF(OUTPUT!O$20:Y$20, "CLO9", OUTPUT!O32:Y32) / OUTPUT!AM$14),
IF(AND('PRINTABLE (per grading)'!H$16="OUTPUT", 'PRINTABLE (per grading)'!B$13="Final"), IF(ISERROR(SUMIF(OUTPUT!AA$20:AI$20, "CLO9", OUTPUT!AA32:AI32) / OUTPUT!AN$14), "", SUMIF(OUTPUT!AA$20:AI$20, "CLO9", OUTPUT!AA32:AI32) / OUTPUT!AN$14),
"")))))),"")</f>
        <v/>
      </c>
      <c r="BD30" s="232" t="str">
        <f t="shared" si="32"/>
        <v/>
      </c>
      <c r="BE30" s="233" t="str">
        <f t="shared" si="33"/>
        <v/>
      </c>
      <c r="BF30" s="25" t="str">
        <f>IF(B30 &lt;&gt; "", IFERROR(IF(C$16 = "PRELIM", SUMIF('Database (LECTURE-RES-PRAC)'!D$14:AG$14, "CLO10", 'Database (LECTURE-RES-PRAC)'!D27:AG27) / 'Grade computation'!F$13, IF(C$16 = "MIDTERM", SUMIF('Database (LECTURE-RES-PRAC)'!AJ$14:BM$14, "CLO10", 'Database (LECTURE-RES-PRAC)'!AJ27:BM27) / 'Grade computation'!G$13, IF(C$16 = "FINAL", SUMIF('Database (LECTURE-RES-PRAC)'!BP$14:CS$14, "CLO10", 'Database (LECTURE-RES-PRAC)'!BP27:CS27) / 'Grade computation'!H$13,""))),""),"")</f>
        <v/>
      </c>
      <c r="BG30" s="232" t="str">
        <f t="shared" si="34"/>
        <v/>
      </c>
      <c r="BH30" s="25" t="str">
        <f>IF(B30 &lt;&gt; "",IF(AND('PRINTABLE (per grading)'!H$16="EXAM", 'PRINTABLE (per grading)'!B$13="Prelim"), IF(ISERROR(SUMIF('Exam (LECTURE ONLY)'!D$20:M$20, "CLO10", 'Exam (LECTURE ONLY)'!D32:M32) / 'Exam (LECTURE ONLY)'!AL$15), "", SUMIF('Exam (LECTURE ONLY)'!D$20:M$20, "CLO10", 'Exam (LECTURE ONLY)'!D32:M32) /'Exam (LECTURE ONLY)'!AL$15),
IF(AND('PRINTABLE (per grading)'!H$16="EXAM", 'PRINTABLE (per grading)'!B$13="Midterm"), IF(ISERROR(SUMIF('Exam (LECTURE ONLY)'!O$20:X$20, "CLO10", 'Exam (LECTURE ONLY)'!O32:X32) / 'Exam (LECTURE ONLY)'!AM$15), "", SUMIF('Exam (LECTURE ONLY)'!O$20:X$20, "CLO10", 'Exam (LECTURE ONLY)'!O32:X32) / 'Exam (LECTURE ONLY)'!AM$15),
IF(AND('PRINTABLE (per grading)'!H$16="EXAM", 'PRINTABLE (per grading)'!B$13="Final"), IF(ISERROR(SUMIF('Exam (LECTURE ONLY)'!Z$20:AI$20, "CLO10", 'Exam (LECTURE ONLY)'!Z32:AI32) / 'Exam (LECTURE ONLY)'!AN$15), "", SUMIF('Exam (LECTURE ONLY)'!Z$20:AI$20, "CLO10", 'Exam (LECTURE ONLY)'!Z32:AI32) / 'Exam (LECTURE ONLY)'!AN$15),
IF(AND('PRINTABLE (per grading)'!H$16="OUTPUT", 'PRINTABLE (per grading)'!B$13="Prelim"), IF(ISERROR(SUMIF(OUTPUT!C$20:M$20, "CLO10", OUTPUT!C32:M32) / OUTPUT!AL$15), "", SUMIF(OUTPUT!C$20:M$20, "CLO10", OUTPUT!C32:M32) / OUTPUT!AL$15),
IF(AND('PRINTABLE (per grading)'!H$16="OUTPUT", 'PRINTABLE (per grading)'!B$13="Midterm"), IF(ISERROR(SUMIF(OUTPUT!O$20:Y$20, "CLO10", OUTPUT!O32:Y32) / OUTPUT!AM$15), "", SUMIF(OUTPUT!O$20:Y$20, "CLO10", OUTPUT!O32:Y32) / OUTPUT!AM$15),
IF(AND('PRINTABLE (per grading)'!H$16="OUTPUT", 'PRINTABLE (per grading)'!B$13="Final"), IF(ISERROR(SUMIF(OUTPUT!AA$20:AI$20, "CLO10", OUTPUT!AA32:AI32) / OUTPUT!AN$15), "", SUMIF(OUTPUT!AA$20:AI$20, "CLO10", OUTPUT!AA32:AI32) / OUTPUT!AN$15),
"")))))),"")</f>
        <v/>
      </c>
      <c r="BI30" s="232" t="str">
        <f t="shared" si="35"/>
        <v/>
      </c>
      <c r="BJ30" s="233" t="str">
        <f t="shared" si="36"/>
        <v/>
      </c>
      <c r="BK30" s="2"/>
    </row>
    <row r="31" spans="1:63" ht="19.5" customHeight="1">
      <c r="A31" s="118" t="str">
        <f>IF(ISBLANK('Database (LECTURE-RES-PRAC)'!A28),"",'Database (LECTURE-RES-PRAC)'!A28)</f>
        <v/>
      </c>
      <c r="B31" s="119" t="str">
        <f>IF(ISBLANK('Database (LECTURE-RES-PRAC)'!B28),"",'Database (LECTURE-RES-PRAC)'!B28)</f>
        <v/>
      </c>
      <c r="C31" s="134" t="str">
        <f>IF(B31&lt;&gt;"",IF(C$16="PRELIM",'Grade computation'!C31, IF(C$16="MIDTERM",'Grade computation'!K31, IF(C$16="FINAL",'Grade computation'!S31,""))),"")</f>
        <v/>
      </c>
      <c r="D31" s="135" t="str">
        <f t="shared" si="1"/>
        <v/>
      </c>
      <c r="E31" s="134" t="str">
        <f>IF(B31&lt;&gt;"", IF(C$16="PRELIM",'Grade computation'!E31, IF(C$16="MIDTERM",'Grade computation'!M31, IF(C$16="FINAL",'Grade computation'!U31,""))),"")</f>
        <v/>
      </c>
      <c r="F31" s="136" t="str">
        <f t="shared" si="2"/>
        <v/>
      </c>
      <c r="G31" s="137" t="str">
        <f t="shared" si="3"/>
        <v/>
      </c>
      <c r="H31" s="207" t="str">
        <f>IF(B31&lt;&gt;"",IF(C$16="PRELIM", 'Grade computation'!H31, IF(C$16="MIDTERM", 'Grade computation'!P31, IF(C$16="FINAL",'Grade computation'!X31, ""))),"")</f>
        <v/>
      </c>
      <c r="I31" s="137" t="str">
        <f t="shared" si="4"/>
        <v/>
      </c>
      <c r="J31" s="139" t="str">
        <f t="shared" si="5"/>
        <v/>
      </c>
      <c r="K31" s="377" t="str">
        <f t="shared" si="6"/>
        <v/>
      </c>
      <c r="L31" s="434"/>
      <c r="M31" s="25" t="str">
        <f>IF(B31 &lt;&gt; "", IFERROR(IF(C$16 = "PRELIM", SUMIF('Database (LECTURE-RES-PRAC)'!D$14:AG$14, "CLO1", 'Database (LECTURE-RES-PRAC)'!D28:AG28) / 'Grade computation'!F$4, IF(C$16 = "MIDTERM", SUMIF('Database (LECTURE-RES-PRAC)'!AJ$14:BM$14, "CLO1", 'Database (LECTURE-RES-PRAC)'!AJ28:BM28) / 'Grade computation'!G$4, IF(C$16 = "FINAL", SUMIF('Database (LECTURE-RES-PRAC)'!BP$14:CS$14, "CLO1", 'Database (LECTURE-RES-PRAC)'!BP28:CS28) / 'Grade computation'!H$4,""))),""),"")</f>
        <v/>
      </c>
      <c r="N31" s="232" t="str">
        <f t="shared" si="7"/>
        <v/>
      </c>
      <c r="O31" s="25" t="str">
        <f>IF(B31 &lt;&gt; "",IF(AND('PRINTABLE (per grading)'!H$16="EXAM", 'PRINTABLE (per grading)'!B$13="Prelim"), IF(ISERROR(SUMIF('Exam (LECTURE ONLY)'!D$20:M$20, "CLO1", 'Exam (LECTURE ONLY)'!D33:M33) / 'Exam (LECTURE ONLY)'!AL$6), "", SUMIF('Exam (LECTURE ONLY)'!D$20:M$20, "CLO1", 'Exam (LECTURE ONLY)'!D33:M33) /'Exam (LECTURE ONLY)'!AL$6),
IF(AND('PRINTABLE (per grading)'!H$16="EXAM", 'PRINTABLE (per grading)'!B$13="Midterm"), IF(ISERROR(SUMIF('Exam (LECTURE ONLY)'!O$20:X$20, "CLO1", 'Exam (LECTURE ONLY)'!O33:X33) / 'Exam (LECTURE ONLY)'!AM$6), "", SUMIF('Exam (LECTURE ONLY)'!O$20:X$20, "CLO1", 'Exam (LECTURE ONLY)'!O33:X33) / 'Exam (LECTURE ONLY)'!AM$6),
IF(AND('PRINTABLE (per grading)'!H$16="EXAM", 'PRINTABLE (per grading)'!B$13="Final"), IF(ISERROR(SUMIF('Exam (LECTURE ONLY)'!Z$20:AI$20, "CLO1", 'Exam (LECTURE ONLY)'!Z33:AI33) / 'Exam (LECTURE ONLY)'!AN$6), "", SUMIF('Exam (LECTURE ONLY)'!Z$20:AI$20, "CLO1", 'Exam (LECTURE ONLY)'!Z33:AI33) / 'Exam (LECTURE ONLY)'!AN$6),
IF(AND('PRINTABLE (per grading)'!H$16="OUTPUT", 'PRINTABLE (per grading)'!B$13="Prelim"), IF(ISERROR(SUMIF(OUTPUT!C$20:M$20, "CLO1", OUTPUT!C33:M33) / OUTPUT!AL$6), "", SUMIF(OUTPUT!C$20:M$20, "CLO1", OUTPUT!C33:M33) / OUTPUT!AL$6),
IF(AND('PRINTABLE (per grading)'!H$16="OUTPUT", 'PRINTABLE (per grading)'!B$13="Midterm"), IF(ISERROR(SUMIF(OUTPUT!O$20:Y$20, "CLO1", OUTPUT!O33:Y33) / OUTPUT!AM$6), "", SUMIF(OUTPUT!O$20:Y$20, "CLO1", OUTPUT!O33:Y33) / OUTPUT!AM$6),
IF(AND('PRINTABLE (per grading)'!H$16="OUTPUT", 'PRINTABLE (per grading)'!B$13="Final"), IF(ISERROR(SUMIF(OUTPUT!AA$20:AI$20, "CLO1", OUTPUT!AA33:AI33) / OUTPUT!AN$6), "", SUMIF(OUTPUT!AA$20:AI$20, "CLO1", OUTPUT!AA33:AI33) / OUTPUT!AN$6),
"")))))),"")</f>
        <v/>
      </c>
      <c r="P31" s="232" t="str">
        <f t="shared" si="8"/>
        <v/>
      </c>
      <c r="Q31" s="233" t="str">
        <f t="shared" si="9"/>
        <v/>
      </c>
      <c r="R31" s="25" t="str">
        <f>IF(B31 &lt;&gt; "", IFERROR(IF(C$16 = "PRELIM", SUMIF('Database (LECTURE-RES-PRAC)'!D$14:AG$14, "CLO2", 'Database (LECTURE-RES-PRAC)'!D28:AG28) / 'Grade computation'!F$5, IF(C$16 = "MIDTERM", SUMIF('Database (LECTURE-RES-PRAC)'!AJ$14:BM$14, "CLO2", 'Database (LECTURE-RES-PRAC)'!AJ28:BM28) / 'Grade computation'!G$5, IF(C$16 = "FINAL", SUMIF('Database (LECTURE-RES-PRAC)'!BP$14:CS$14, "CLO2", 'Database (LECTURE-RES-PRAC)'!BP28:CS28) / 'Grade computation'!H$5,""))),""),"")</f>
        <v/>
      </c>
      <c r="S31" s="232" t="str">
        <f t="shared" si="10"/>
        <v/>
      </c>
      <c r="T31" s="25" t="str">
        <f>IF(B31 &lt;&gt; "",IF(AND('PRINTABLE (per grading)'!H$16="EXAM", 'PRINTABLE (per grading)'!B$13="Prelim"), IF(ISERROR(SUMIF('Exam (LECTURE ONLY)'!D$20:M$20, "CLO2", 'Exam (LECTURE ONLY)'!D33:M33) / 'Exam (LECTURE ONLY)'!AL$7), "", SUMIF('Exam (LECTURE ONLY)'!D$20:M$20, "CLO2", 'Exam (LECTURE ONLY)'!D33:M33) /'Exam (LECTURE ONLY)'!AL$7),
IF(AND('PRINTABLE (per grading)'!H$16="EXAM", 'PRINTABLE (per grading)'!B$13="Midterm"), IF(ISERROR(SUMIF('Exam (LECTURE ONLY)'!O$20:X$20, "CLO2", 'Exam (LECTURE ONLY)'!O33:X33) / 'Exam (LECTURE ONLY)'!AM$7), "", SUMIF('Exam (LECTURE ONLY)'!O$20:X$20, "CLO2", 'Exam (LECTURE ONLY)'!O33:X33) / 'Exam (LECTURE ONLY)'!AM$7),
IF(AND('PRINTABLE (per grading)'!H$16="EXAM", 'PRINTABLE (per grading)'!B$13="Final"), IF(ISERROR(SUMIF('Exam (LECTURE ONLY)'!Z$20:AI$20, "CLO2", 'Exam (LECTURE ONLY)'!Z33:AI33) / 'Exam (LECTURE ONLY)'!AN$7), "", SUMIF('Exam (LECTURE ONLY)'!Z$20:AI$20, "CLO2", 'Exam (LECTURE ONLY)'!Z33:AI33) / 'Exam (LECTURE ONLY)'!AN$7),
IF(AND('PRINTABLE (per grading)'!H$16="OUTPUT", 'PRINTABLE (per grading)'!B$13="Prelim"), IF(ISERROR(SUMIF(OUTPUT!C$20:M$20, "CLO2", OUTPUT!C33:M33) / OUTPUT!AL$7), "", SUMIF(OUTPUT!C$20:M$20, "CLO2", OUTPUT!C33:M33) / OUTPUT!AL$7),
IF(AND('PRINTABLE (per grading)'!H$16="OUTPUT", 'PRINTABLE (per grading)'!B$13="Midterm"), IF(ISERROR(SUMIF(OUTPUT!O$20:Y$20, "CLO2", OUTPUT!O33:Y33) / OUTPUT!AM$7), "", SUMIF(OUTPUT!O$20:Y$20, "CLO2", OUTPUT!O33:Y33) / OUTPUT!AM$7),
IF(AND('PRINTABLE (per grading)'!H$16="OUTPUT", 'PRINTABLE (per grading)'!B$13="Final"), IF(ISERROR(SUMIF(OUTPUT!AA$20:AI$20, "CLO2", OUTPUT!AA33:AI33) / OUTPUT!AN$7), "", SUMIF(OUTPUT!AA$20:AI$20, "CLO2", OUTPUT!AA33:AI33) / OUTPUT!AN$7),
"")))))),"")</f>
        <v/>
      </c>
      <c r="U31" s="232" t="str">
        <f t="shared" si="11"/>
        <v/>
      </c>
      <c r="V31" s="233" t="str">
        <f t="shared" si="12"/>
        <v/>
      </c>
      <c r="W31" s="25" t="str">
        <f>IF(B31 &lt;&gt; "", IFERROR(IF(C$16 = "PRELIM", SUMIF('Database (LECTURE-RES-PRAC)'!D$14:AG$14, "CLO3", 'Database (LECTURE-RES-PRAC)'!D28:AG28) / 'Grade computation'!F$6, IF(C$16 = "MIDTERM", SUMIF('Database (LECTURE-RES-PRAC)'!AJ$14:BM$14, "CLO3", 'Database (LECTURE-RES-PRAC)'!AJ28:BM28) / 'Grade computation'!G$6, IF(C$16 = "FINAL", SUMIF('Database (LECTURE-RES-PRAC)'!BP$14:CS$14, "CLO3", 'Database (LECTURE-RES-PRAC)'!BP28:CS28) / 'Grade computation'!H$6,""))),""),"")</f>
        <v/>
      </c>
      <c r="X31" s="232" t="str">
        <f t="shared" si="13"/>
        <v/>
      </c>
      <c r="Y31" s="25" t="str">
        <f>IF(B31 &lt;&gt; "",IF(AND('PRINTABLE (per grading)'!H$16="EXAM", 'PRINTABLE (per grading)'!B$13="Prelim"), IF(ISERROR(SUMIF('Exam (LECTURE ONLY)'!D$20:M$20, "CLO3", 'Exam (LECTURE ONLY)'!D33:M33) / 'Exam (LECTURE ONLY)'!AL$8), "", SUMIF('Exam (LECTURE ONLY)'!D$20:M$20, "CLO3", 'Exam (LECTURE ONLY)'!D33:M33) /'Exam (LECTURE ONLY)'!AL$8),
IF(AND('PRINTABLE (per grading)'!H$16="EXAM", 'PRINTABLE (per grading)'!B$13="Midterm"), IF(ISERROR(SUMIF('Exam (LECTURE ONLY)'!O$20:X$20, "CLO3", 'Exam (LECTURE ONLY)'!O33:X33) / 'Exam (LECTURE ONLY)'!AM$8), "", SUMIF('Exam (LECTURE ONLY)'!O$20:X$20, "CLO3", 'Exam (LECTURE ONLY)'!O33:X33) / 'Exam (LECTURE ONLY)'!AM$8),
IF(AND('PRINTABLE (per grading)'!H$16="EXAM", 'PRINTABLE (per grading)'!B$13="Final"), IF(ISERROR(SUMIF('Exam (LECTURE ONLY)'!Z$20:AI$20, "CLO3", 'Exam (LECTURE ONLY)'!Z33:AI33) / 'Exam (LECTURE ONLY)'!AN$8), "", SUMIF('Exam (LECTURE ONLY)'!Z$20:AI$20, "CLO3", 'Exam (LECTURE ONLY)'!Z33:AI33) / 'Exam (LECTURE ONLY)'!AN$8),
IF(AND('PRINTABLE (per grading)'!H$16="OUTPUT", 'PRINTABLE (per grading)'!B$13="Prelim"), IF(ISERROR(SUMIF(OUTPUT!C$20:M$20, "CLO3", OUTPUT!C33:M33) / OUTPUT!AL$8), "", SUMIF(OUTPUT!C$20:M$20, "CLO3", OUTPUT!C33:M33) / OUTPUT!AL$8),
IF(AND('PRINTABLE (per grading)'!H$16="OUTPUT", 'PRINTABLE (per grading)'!B$13="Midterm"), IF(ISERROR(SUMIF(OUTPUT!O$20:Y$20, "CLO3", OUTPUT!O33:Y33) / OUTPUT!AM$8), "", SUMIF(OUTPUT!O$20:Y$20, "CLO3", OUTPUT!O33:Y33) / OUTPUT!AM$8),
IF(AND('PRINTABLE (per grading)'!H$16="OUTPUT", 'PRINTABLE (per grading)'!B$13="Final"), IF(ISERROR(SUMIF(OUTPUT!AA$20:AI$20, "CLO3", OUTPUT!AA33:AI33) / OUTPUT!AN$8), "", SUMIF(OUTPUT!AA$20:AI$20, "CLO3", OUTPUT!AA33:AI33) / OUTPUT!AN$8),
"" )))))),"")</f>
        <v/>
      </c>
      <c r="Z31" s="232" t="str">
        <f t="shared" si="14"/>
        <v/>
      </c>
      <c r="AA31" s="233" t="str">
        <f t="shared" si="15"/>
        <v/>
      </c>
      <c r="AB31" s="25" t="str">
        <f>IF(B31 &lt;&gt; "", IFERROR(IF(C$16 = "PRELIM", SUMIF('Database (LECTURE-RES-PRAC)'!D$14:AG$14, "CLO4", 'Database (LECTURE-RES-PRAC)'!D28:AG28) / 'Grade computation'!F$7, IF(C$16 = "MIDTERM", SUMIF('Database (LECTURE-RES-PRAC)'!AJ$14:BM$14, "CLO4", 'Database (LECTURE-RES-PRAC)'!AJ28:BM28) / 'Grade computation'!G$7, IF(C$16 = "FINAL", SUMIF('Database (LECTURE-RES-PRAC)'!BP$14:CS$14, "CLO4", 'Database (LECTURE-RES-PRAC)'!BP28:CS28) / 'Grade computation'!H$7,""))),""),"")</f>
        <v/>
      </c>
      <c r="AC31" s="232" t="str">
        <f t="shared" si="16"/>
        <v/>
      </c>
      <c r="AD31" s="25" t="str">
        <f>IF(B31 &lt;&gt; "",IF(AND('PRINTABLE (per grading)'!H$16="EXAM", 'PRINTABLE (per grading)'!B$13="Prelim"), IF(ISERROR(SUMIF('Exam (LECTURE ONLY)'!D$20:M$20, "CLO4", 'Exam (LECTURE ONLY)'!D33:M33) / 'Exam (LECTURE ONLY)'!AL$9), "", SUMIF('Exam (LECTURE ONLY)'!D$20:M$20, "CLO4", 'Exam (LECTURE ONLY)'!D33:M33) /'Exam (LECTURE ONLY)'!AL$9),
IF(AND('PRINTABLE (per grading)'!H$16="EXAM", 'PRINTABLE (per grading)'!B$13="Midterm"), IF(ISERROR(SUMIF('Exam (LECTURE ONLY)'!O$20:X$20, "CLO4", 'Exam (LECTURE ONLY)'!O33:X33) / 'Exam (LECTURE ONLY)'!AM$9), "", SUMIF('Exam (LECTURE ONLY)'!O$20:X$20, "CLO4", 'Exam (LECTURE ONLY)'!O33:X33) / 'Exam (LECTURE ONLY)'!AM$9),
IF(AND('PRINTABLE (per grading)'!H$16="EXAM", 'PRINTABLE (per grading)'!B$13="Final"), IF(ISERROR(SUMIF('Exam (LECTURE ONLY)'!Z$20:AI$20, "CLO4", 'Exam (LECTURE ONLY)'!Z33:AI33) / 'Exam (LECTURE ONLY)'!AN$9), "", SUMIF('Exam (LECTURE ONLY)'!Z$20:AI$20, "CLO4", 'Exam (LECTURE ONLY)'!Z33:AI33) / 'Exam (LECTURE ONLY)'!AN$9),
IF(AND('PRINTABLE (per grading)'!H$16="OUTPUT", 'PRINTABLE (per grading)'!B$13="Prelim"), IF(ISERROR(SUMIF(OUTPUT!C$20:M$20, "CLO4", OUTPUT!C33:M33) / OUTPUT!AL$9), "", SUMIF(OUTPUT!C$20:M$20, "CLO4", OUTPUT!C33:M33) / OUTPUT!AL$9),
IF(AND('PRINTABLE (per grading)'!H$16="OUTPUT", 'PRINTABLE (per grading)'!B$13="Midterm"), IF(ISERROR(SUMIF(OUTPUT!O$20:Y$20, "CLO4", OUTPUT!O33:Y33) / OUTPUT!AM$9), "", SUMIF(OUTPUT!O$20:Y$20, "CLO4", OUTPUT!O33:Y33) / OUTPUT!AM$9),
IF(AND('PRINTABLE (per grading)'!H$16="OUTPUT", 'PRINTABLE (per grading)'!B$13="Final"), IF(ISERROR(SUMIF(OUTPUT!AA$20:AI$20, "CLO4", OUTPUT!AA33:AI33) / OUTPUT!AN$9), "", SUMIF(OUTPUT!AA$20:AI$20, "CLO4", OUTPUT!AA33:AI33) / OUTPUT!AN$9),
"")))))),"")</f>
        <v/>
      </c>
      <c r="AE31" s="232" t="str">
        <f t="shared" si="17"/>
        <v/>
      </c>
      <c r="AF31" s="233" t="str">
        <f t="shared" si="18"/>
        <v/>
      </c>
      <c r="AG31" s="25" t="str">
        <f>IF(B31 &lt;&gt; "", IFERROR(IF(C$16 = "PRELIM", SUMIF('Database (LECTURE-RES-PRAC)'!D$14:AG$14, "CLO5", 'Database (LECTURE-RES-PRAC)'!D28:AG28) / 'Grade computation'!F$8, IF(C$16 = "MIDTERM", SUMIF('Database (LECTURE-RES-PRAC)'!AJ$14:BM$14, "CLO5", 'Database (LECTURE-RES-PRAC)'!AJ28:BM28) / 'Grade computation'!G$8, IF(C$16 = "FINAL", SUMIF('Database (LECTURE-RES-PRAC)'!BP$14:CS$14, "CLO5", 'Database (LECTURE-RES-PRAC)'!BP28:CS28) / 'Grade computation'!H$8,""))),""),"")</f>
        <v/>
      </c>
      <c r="AH31" s="232" t="str">
        <f t="shared" si="19"/>
        <v/>
      </c>
      <c r="AI31" s="25" t="str">
        <f>IF(B31 &lt;&gt; "",IF(AND('PRINTABLE (per grading)'!H$16="EXAM", 'PRINTABLE (per grading)'!B$13="Prelim"), IF(ISERROR(SUMIF('Exam (LECTURE ONLY)'!D$20:M$20, "CLO5", 'Exam (LECTURE ONLY)'!D33:M33) / 'Exam (LECTURE ONLY)'!AL$10), "", SUMIF('Exam (LECTURE ONLY)'!D$20:M$20, "CLO5", 'Exam (LECTURE ONLY)'!D33:M33) /'Exam (LECTURE ONLY)'!AL$10),
IF(AND('PRINTABLE (per grading)'!H$16="EXAM", 'PRINTABLE (per grading)'!B$13="Midterm"), IF(ISERROR(SUMIF('Exam (LECTURE ONLY)'!O$20:X$20, "CLO5", 'Exam (LECTURE ONLY)'!O33:X33) / 'Exam (LECTURE ONLY)'!AM$10), "", SUMIF('Exam (LECTURE ONLY)'!O$20:X$20, "CLO5", 'Exam (LECTURE ONLY)'!O33:X33) / 'Exam (LECTURE ONLY)'!AM$10),
IF(AND('PRINTABLE (per grading)'!H$16="EXAM", 'PRINTABLE (per grading)'!B$13="Final"), IF(ISERROR(SUMIF('Exam (LECTURE ONLY)'!Z$20:AI$20, "CLO5", 'Exam (LECTURE ONLY)'!Z33:AI33) / 'Exam (LECTURE ONLY)'!AN$10), "", SUMIF('Exam (LECTURE ONLY)'!Z$20:AI$20, "CLO5", 'Exam (LECTURE ONLY)'!Z33:AI33) / 'Exam (LECTURE ONLY)'!AN$10),
IF(AND('PRINTABLE (per grading)'!H$16="OUTPUT", 'PRINTABLE (per grading)'!B$13="Prelim"), IF(ISERROR(SUMIF(OUTPUT!C$20:M$20, "CLO5", OUTPUT!C33:M33) / OUTPUT!AL$10), "", SUMIF(OUTPUT!C$20:M$20, "CLO5", OUTPUT!C33:M33) / OUTPUT!AL$10),
IF(AND('PRINTABLE (per grading)'!H$16="OUTPUT", 'PRINTABLE (per grading)'!B$13="Midterm"), IF(ISERROR(SUMIF(OUTPUT!O$20:Y$20, "CLO5", OUTPUT!O33:Y33) / OUTPUT!AM$10), "", SUMIF(OUTPUT!O$20:Y$20, "CLO5", OUTPUT!O33:Y33) / OUTPUT!AM$10),
IF(AND('PRINTABLE (per grading)'!H$16="OUTPUT", 'PRINTABLE (per grading)'!B$13="Final"), IF(ISERROR(SUMIF(OUTPUT!AA$20:AI$20, "CLO5", OUTPUT!AA33:AI33) / OUTPUT!AN$10), "", SUMIF(OUTPUT!AA$20:AI$20, "CLO5", OUTPUT!AA33:AI33) / OUTPUT!AN$10),
"")))))),"")</f>
        <v/>
      </c>
      <c r="AJ31" s="232" t="str">
        <f t="shared" si="20"/>
        <v/>
      </c>
      <c r="AK31" s="233" t="str">
        <f t="shared" si="21"/>
        <v/>
      </c>
      <c r="AL31" s="25" t="str">
        <f>IF(B31 &lt;&gt; "", IFERROR(IF(C$16 = "PRELIM", SUMIF('Database (LECTURE-RES-PRAC)'!D$14:AG$14, "CLO6", 'Database (LECTURE-RES-PRAC)'!D28:AG28) / 'Grade computation'!F$9, IF(C$16 = "MIDTERM", SUMIF('Database (LECTURE-RES-PRAC)'!AJ$14:BM$14, "CLO6", 'Database (LECTURE-RES-PRAC)'!AJ28:BM28) / 'Grade computation'!G$9, IF(C$16 = "FINAL", SUMIF('Database (LECTURE-RES-PRAC)'!BP$14:CS$14, "CLO6", 'Database (LECTURE-RES-PRAC)'!BP28:CS28) / 'Grade computation'!H$9,""))),""),"")</f>
        <v/>
      </c>
      <c r="AM31" s="232" t="str">
        <f t="shared" si="22"/>
        <v/>
      </c>
      <c r="AN31" s="25" t="str">
        <f>IF(B31 &lt;&gt; "",IF(AND('PRINTABLE (per grading)'!H$16="EXAM", 'PRINTABLE (per grading)'!B$13="Prelim"), IF(ISERROR(SUMIF('Exam (LECTURE ONLY)'!D$20:M$20, "CLO6", 'Exam (LECTURE ONLY)'!D33:M33) / 'Exam (LECTURE ONLY)'!AL$11), "", SUMIF('Exam (LECTURE ONLY)'!D$20:M$20, "CLO6", 'Exam (LECTURE ONLY)'!D33:M33) /'Exam (LECTURE ONLY)'!AL$11),
IF(AND('PRINTABLE (per grading)'!H$16="EXAM", 'PRINTABLE (per grading)'!B$13="Midterm"), IF(ISERROR(SUMIF('Exam (LECTURE ONLY)'!O$20:X$20, "CLO6", 'Exam (LECTURE ONLY)'!O33:X33) / 'Exam (LECTURE ONLY)'!AM$11), "", SUMIF('Exam (LECTURE ONLY)'!O$20:X$20, "CLO6", 'Exam (LECTURE ONLY)'!O33:X33) / 'Exam (LECTURE ONLY)'!AM$11),
IF(AND('PRINTABLE (per grading)'!H$16="EXAM", 'PRINTABLE (per grading)'!B$13="Final"), IF(ISERROR(SUMIF('Exam (LECTURE ONLY)'!Z$20:AI$20, "CLO6", 'Exam (LECTURE ONLY)'!Z33:AI33) / 'Exam (LECTURE ONLY)'!AN$11), "", SUMIF('Exam (LECTURE ONLY)'!Z$20:AI$20, "CLO6", 'Exam (LECTURE ONLY)'!Z33:AI33) / 'Exam (LECTURE ONLY)'!AN$11),
IF(AND('PRINTABLE (per grading)'!H$16="OUTPUT", 'PRINTABLE (per grading)'!B$13="Prelim"), IF(ISERROR(SUMIF(OUTPUT!C$20:M$20, "CLO6", OUTPUT!C33:M33) / OUTPUT!AL$11), "", SUMIF(OUTPUT!C$20:M$20, "CLO6", OUTPUT!C33:M33) / OUTPUT!AL$11),
IF(AND('PRINTABLE (per grading)'!H$16="OUTPUT", 'PRINTABLE (per grading)'!B$13="Midterm"), IF(ISERROR(SUMIF(OUTPUT!O$20:Y$20, "CLO6", OUTPUT!O33:Y33) / OUTPUT!AM$11), "", SUMIF(OUTPUT!O$20:Y$20, "CLO6", OUTPUT!O33:Y33) / OUTPUT!AM$11),
IF(AND('PRINTABLE (per grading)'!H$16="OUTPUT", 'PRINTABLE (per grading)'!B$13="Final"), IF(ISERROR(SUMIF(OUTPUT!AA$20:AI$20, "CLO6", OUTPUT!AA33:AI33) / OUTPUT!AN$11), "", SUMIF(OUTPUT!AA$20:AI$20, "CLO6", OUTPUT!AA33:AI33) / OUTPUT!AN$11),
"")))))),"")</f>
        <v/>
      </c>
      <c r="AO31" s="232" t="str">
        <f t="shared" si="23"/>
        <v/>
      </c>
      <c r="AP31" s="233" t="str">
        <f t="shared" si="24"/>
        <v/>
      </c>
      <c r="AQ31" s="25" t="str">
        <f>IF(B31 &lt;&gt; "", IFERROR(IF(C$16 = "PRELIM", SUMIF('Database (LECTURE-RES-PRAC)'!D$14:AG$14, "CLO7", 'Database (LECTURE-RES-PRAC)'!D28:AG28) / 'Grade computation'!F$10, IF(C$16 = "MIDTERM", SUMIF('Database (LECTURE-RES-PRAC)'!AJ$14:BM$14, "CLO7", 'Database (LECTURE-RES-PRAC)'!AJ28:BM28) / 'Grade computation'!G$10, IF(C$16 = "FINAL", SUMIF('Database (LECTURE-RES-PRAC)'!BP$14:CS$14, "CLO7", 'Database (LECTURE-RES-PRAC)'!BP28:CS28) / 'Grade computation'!H$10,""))),""),"")</f>
        <v/>
      </c>
      <c r="AR31" s="232" t="str">
        <f t="shared" si="25"/>
        <v/>
      </c>
      <c r="AS31" s="25" t="str">
        <f>IF(B31 &lt;&gt; "",IF(AND('PRINTABLE (per grading)'!H$16="EXAM", 'PRINTABLE (per grading)'!B$13="Prelim"), IF(ISERROR(SUMIF('Exam (LECTURE ONLY)'!D$20:M$20, "CLO7", 'Exam (LECTURE ONLY)'!D33:M33) / 'Exam (LECTURE ONLY)'!AL$12), "", SUMIF('Exam (LECTURE ONLY)'!D$20:M$20, "CLO7", 'Exam (LECTURE ONLY)'!D33:M33) /'Exam (LECTURE ONLY)'!AL$12),
IF(AND('PRINTABLE (per grading)'!H$16="EXAM", 'PRINTABLE (per grading)'!B$13="Midterm"), IF(ISERROR(SUMIF('Exam (LECTURE ONLY)'!O$20:X$20, "CLO7", 'Exam (LECTURE ONLY)'!O33:X33) / 'Exam (LECTURE ONLY)'!AM$12), "", SUMIF('Exam (LECTURE ONLY)'!O$20:X$20, "CLO7", 'Exam (LECTURE ONLY)'!O33:X33) / 'Exam (LECTURE ONLY)'!AM$12),
IF(AND('PRINTABLE (per grading)'!H$16="EXAM", 'PRINTABLE (per grading)'!B$13="Final"), IF(ISERROR(SUMIF('Exam (LECTURE ONLY)'!Z$20:AI$20, "CLO7", 'Exam (LECTURE ONLY)'!Z33:AI33) / 'Exam (LECTURE ONLY)'!AN$12), "", SUMIF('Exam (LECTURE ONLY)'!Z$20:AI$20, "CLO7", 'Exam (LECTURE ONLY)'!Z33:AI33) / 'Exam (LECTURE ONLY)'!AN$12),
IF(AND('PRINTABLE (per grading)'!H$16="OUTPUT", 'PRINTABLE (per grading)'!B$13="Prelim"), IF(ISERROR(SUMIF(OUTPUT!C$20:M$20, "CLO7", OUTPUT!C33:M33) / OUTPUT!AL$12), "", SUMIF(OUTPUT!C$20:M$20, "CLO7", OUTPUT!C33:M33) / OUTPUT!AL$12),
IF(AND('PRINTABLE (per grading)'!H$16="OUTPUT", 'PRINTABLE (per grading)'!B$13="Midterm"), IF(ISERROR(SUMIF(OUTPUT!O$20:Y$20, "CLO7", OUTPUT!O33:Y33) / OUTPUT!AM$12), "", SUMIF(OUTPUT!O$20:Y$20, "CLO7", OUTPUT!O33:Y33) / OUTPUT!AM$12),
IF(AND('PRINTABLE (per grading)'!H$16="OUTPUT", 'PRINTABLE (per grading)'!B$13="Final"), IF(ISERROR(SUMIF(OUTPUT!AA$20:AI$20, "CLO7", OUTPUT!AA33:AI33) / OUTPUT!AN$12), "", SUMIF(OUTPUT!AA$20:AI$20, "CLO7", OUTPUT!AA33:AI33) / OUTPUT!AN$12),
"")))))),"")</f>
        <v/>
      </c>
      <c r="AT31" s="232" t="str">
        <f t="shared" si="26"/>
        <v/>
      </c>
      <c r="AU31" s="233" t="str">
        <f t="shared" si="27"/>
        <v/>
      </c>
      <c r="AV31" s="25" t="str">
        <f>IF(B31 &lt;&gt; "", IFERROR(IF(C$16 = "PRELIM", SUMIF('Database (LECTURE-RES-PRAC)'!D$14:AG$14, "CLO8", 'Database (LECTURE-RES-PRAC)'!D28:AG28) / 'Grade computation'!F$11, IF(C$16 = "MIDTERM", SUMIF('Database (LECTURE-RES-PRAC)'!AJ$14:BM$14, "CLO8", 'Database (LECTURE-RES-PRAC)'!AJ28:BM28) / 'Grade computation'!G$11, IF(C$16 = "FINAL", SUMIF('Database (LECTURE-RES-PRAC)'!BP$14:CS$14, "CLO8", 'Database (LECTURE-RES-PRAC)'!BP28:CS28) / 'Grade computation'!H$11,""))),""),"")</f>
        <v/>
      </c>
      <c r="AW31" s="232" t="str">
        <f t="shared" si="28"/>
        <v/>
      </c>
      <c r="AX31" s="25" t="str">
        <f>IF(B31 &lt;&gt; "",IF(AND('PRINTABLE (per grading)'!H$16="EXAM", 'PRINTABLE (per grading)'!B$13="Prelim"), IF(ISERROR(SUMIF('Exam (LECTURE ONLY)'!D$20:M$20, "CLO8", 'Exam (LECTURE ONLY)'!D33:M33) / 'Exam (LECTURE ONLY)'!AL$13), "", SUMIF('Exam (LECTURE ONLY)'!D$20:M$20, "CLO8", 'Exam (LECTURE ONLY)'!D33:M33) /'Exam (LECTURE ONLY)'!AL$13),
IF(AND('PRINTABLE (per grading)'!H$16="EXAM", 'PRINTABLE (per grading)'!B$13="Midterm"), IF(ISERROR(SUMIF('Exam (LECTURE ONLY)'!O$20:X$20, "CLO8", 'Exam (LECTURE ONLY)'!O33:X33) / 'Exam (LECTURE ONLY)'!AM$13), "", SUMIF('Exam (LECTURE ONLY)'!O$20:X$20, "CLO8", 'Exam (LECTURE ONLY)'!O33:X33) / 'Exam (LECTURE ONLY)'!AM$13),
IF(AND('PRINTABLE (per grading)'!H$16="EXAM", 'PRINTABLE (per grading)'!B$13="Final"), IF(ISERROR(SUMIF('Exam (LECTURE ONLY)'!Z$20:AI$20, "CLO8", 'Exam (LECTURE ONLY)'!Z33:AI33) / 'Exam (LECTURE ONLY)'!AN$13), "", SUMIF('Exam (LECTURE ONLY)'!Z$20:AI$20, "CLO8", 'Exam (LECTURE ONLY)'!Z33:AI33) / 'Exam (LECTURE ONLY)'!AN$13),
IF(AND('PRINTABLE (per grading)'!H$16="OUTPUT", 'PRINTABLE (per grading)'!B$13="Prelim"), IF(ISERROR(SUMIF(OUTPUT!C$20:M$20, "CLO8", OUTPUT!C33:M33) / OUTPUT!AL$13), "", SUMIF(OUTPUT!C$20:M$20, "CLO8", OUTPUT!C33:M33) / OUTPUT!AL$13),
IF(AND('PRINTABLE (per grading)'!H$16="OUTPUT", 'PRINTABLE (per grading)'!B$13="Midterm"), IF(ISERROR(SUMIF(OUTPUT!O$20:Y$20, "CLO8", OUTPUT!O33:Y33) / OUTPUT!AM$13), "", SUMIF(OUTPUT!O$20:Y$20, "CLO8", OUTPUT!O33:Y33) / OUTPUT!AM$13),
IF(AND('PRINTABLE (per grading)'!H$16="OUTPUT", 'PRINTABLE (per grading)'!B$13="Final"), IF(ISERROR(SUMIF(OUTPUT!AA$20:AI$20, "CLO8", OUTPUT!AA33:AI33) / OUTPUT!AN$13), "", SUMIF(OUTPUT!AA$20:AI$20, "CLO8", OUTPUT!AA33:AI33) / OUTPUT!AN$13),
"")))))),"")</f>
        <v/>
      </c>
      <c r="AY31" s="232" t="str">
        <f t="shared" si="29"/>
        <v/>
      </c>
      <c r="AZ31" s="233" t="str">
        <f t="shared" si="30"/>
        <v/>
      </c>
      <c r="BA31" s="25" t="str">
        <f>IF(B31 &lt;&gt; "", IFERROR(IF(C$16 = "PRELIM", SUMIF('Database (LECTURE-RES-PRAC)'!D$14:AG$14, "CLO9", 'Database (LECTURE-RES-PRAC)'!D28:AG28) / 'Grade computation'!F$12, IF(C$16 = "MIDTERM", SUMIF('Database (LECTURE-RES-PRAC)'!AJ$14:BM$14, "CLO9", 'Database (LECTURE-RES-PRAC)'!AJ28:BM28) / 'Grade computation'!G$12, IF(C$16 = "FINAL", SUMIF('Database (LECTURE-RES-PRAC)'!BP$14:CS$14, "CLO9", 'Database (LECTURE-RES-PRAC)'!BP28:CS28) / 'Grade computation'!H$12,""))),""),"")</f>
        <v/>
      </c>
      <c r="BB31" s="232" t="str">
        <f t="shared" si="31"/>
        <v/>
      </c>
      <c r="BC31" s="25" t="str">
        <f>IF(B31 &lt;&gt; "",IF(AND('PRINTABLE (per grading)'!H$16="EXAM", 'PRINTABLE (per grading)'!B$13="Prelim"), IF(ISERROR(SUMIF('Exam (LECTURE ONLY)'!D$20:M$20, "CLO9", 'Exam (LECTURE ONLY)'!D33:M33) / 'Exam (LECTURE ONLY)'!AL$14), "", SUMIF('Exam (LECTURE ONLY)'!D$20:M$20, "CLO9", 'Exam (LECTURE ONLY)'!D33:M33) /'Exam (LECTURE ONLY)'!AL$14),
IF(AND('PRINTABLE (per grading)'!H$16="EXAM", 'PRINTABLE (per grading)'!B$13="Midterm"), IF(ISERROR(SUMIF('Exam (LECTURE ONLY)'!O$20:X$20, "CLO9", 'Exam (LECTURE ONLY)'!O33:X33) / 'Exam (LECTURE ONLY)'!AM$14), "", SUMIF('Exam (LECTURE ONLY)'!O$20:X$20, "CLO9", 'Exam (LECTURE ONLY)'!O33:X33) / 'Exam (LECTURE ONLY)'!AM$14),
IF(AND('PRINTABLE (per grading)'!H$16="EXAM", 'PRINTABLE (per grading)'!B$13="Final"), IF(ISERROR(SUMIF('Exam (LECTURE ONLY)'!Z$20:AI$20, "CLO9", 'Exam (LECTURE ONLY)'!Z33:AI33) / 'Exam (LECTURE ONLY)'!AN$14), "", SUMIF('Exam (LECTURE ONLY)'!Z$20:AI$20, "CLO9", 'Exam (LECTURE ONLY)'!Z33:AI33) / 'Exam (LECTURE ONLY)'!AN$14),
IF(AND('PRINTABLE (per grading)'!H$16="OUTPUT", 'PRINTABLE (per grading)'!B$13="Prelim"), IF(ISERROR(SUMIF(OUTPUT!C$20:M$20, "CLO9", OUTPUT!C33:M33) / OUTPUT!AL$14), "", SUMIF(OUTPUT!C$20:M$20, "CLO9", OUTPUT!C33:M33) / OUTPUT!AL$14),
IF(AND('PRINTABLE (per grading)'!H$16="OUTPUT", 'PRINTABLE (per grading)'!B$13="Midterm"), IF(ISERROR(SUMIF(OUTPUT!O$20:Y$20, "CLO9", OUTPUT!O33:Y33) / OUTPUT!AM$14), "", SUMIF(OUTPUT!O$20:Y$20, "CLO9", OUTPUT!O33:Y33) / OUTPUT!AM$14),
IF(AND('PRINTABLE (per grading)'!H$16="OUTPUT", 'PRINTABLE (per grading)'!B$13="Final"), IF(ISERROR(SUMIF(OUTPUT!AA$20:AI$20, "CLO9", OUTPUT!AA33:AI33) / OUTPUT!AN$14), "", SUMIF(OUTPUT!AA$20:AI$20, "CLO9", OUTPUT!AA33:AI33) / OUTPUT!AN$14),
"")))))),"")</f>
        <v/>
      </c>
      <c r="BD31" s="232" t="str">
        <f t="shared" si="32"/>
        <v/>
      </c>
      <c r="BE31" s="233" t="str">
        <f t="shared" si="33"/>
        <v/>
      </c>
      <c r="BF31" s="25" t="str">
        <f>IF(B31 &lt;&gt; "", IFERROR(IF(C$16 = "PRELIM", SUMIF('Database (LECTURE-RES-PRAC)'!D$14:AG$14, "CLO10", 'Database (LECTURE-RES-PRAC)'!D28:AG28) / 'Grade computation'!F$13, IF(C$16 = "MIDTERM", SUMIF('Database (LECTURE-RES-PRAC)'!AJ$14:BM$14, "CLO10", 'Database (LECTURE-RES-PRAC)'!AJ28:BM28) / 'Grade computation'!G$13, IF(C$16 = "FINAL", SUMIF('Database (LECTURE-RES-PRAC)'!BP$14:CS$14, "CLO10", 'Database (LECTURE-RES-PRAC)'!BP28:CS28) / 'Grade computation'!H$13,""))),""),"")</f>
        <v/>
      </c>
      <c r="BG31" s="232" t="str">
        <f t="shared" si="34"/>
        <v/>
      </c>
      <c r="BH31" s="25" t="str">
        <f>IF(B31 &lt;&gt; "",IF(AND('PRINTABLE (per grading)'!H$16="EXAM", 'PRINTABLE (per grading)'!B$13="Prelim"), IF(ISERROR(SUMIF('Exam (LECTURE ONLY)'!D$20:M$20, "CLO10", 'Exam (LECTURE ONLY)'!D33:M33) / 'Exam (LECTURE ONLY)'!AL$15), "", SUMIF('Exam (LECTURE ONLY)'!D$20:M$20, "CLO10", 'Exam (LECTURE ONLY)'!D33:M33) /'Exam (LECTURE ONLY)'!AL$15),
IF(AND('PRINTABLE (per grading)'!H$16="EXAM", 'PRINTABLE (per grading)'!B$13="Midterm"), IF(ISERROR(SUMIF('Exam (LECTURE ONLY)'!O$20:X$20, "CLO10", 'Exam (LECTURE ONLY)'!O33:X33) / 'Exam (LECTURE ONLY)'!AM$15), "", SUMIF('Exam (LECTURE ONLY)'!O$20:X$20, "CLO10", 'Exam (LECTURE ONLY)'!O33:X33) / 'Exam (LECTURE ONLY)'!AM$15),
IF(AND('PRINTABLE (per grading)'!H$16="EXAM", 'PRINTABLE (per grading)'!B$13="Final"), IF(ISERROR(SUMIF('Exam (LECTURE ONLY)'!Z$20:AI$20, "CLO10", 'Exam (LECTURE ONLY)'!Z33:AI33) / 'Exam (LECTURE ONLY)'!AN$15), "", SUMIF('Exam (LECTURE ONLY)'!Z$20:AI$20, "CLO10", 'Exam (LECTURE ONLY)'!Z33:AI33) / 'Exam (LECTURE ONLY)'!AN$15),
IF(AND('PRINTABLE (per grading)'!H$16="OUTPUT", 'PRINTABLE (per grading)'!B$13="Prelim"), IF(ISERROR(SUMIF(OUTPUT!C$20:M$20, "CLO10", OUTPUT!C33:M33) / OUTPUT!AL$15), "", SUMIF(OUTPUT!C$20:M$20, "CLO10", OUTPUT!C33:M33) / OUTPUT!AL$15),
IF(AND('PRINTABLE (per grading)'!H$16="OUTPUT", 'PRINTABLE (per grading)'!B$13="Midterm"), IF(ISERROR(SUMIF(OUTPUT!O$20:Y$20, "CLO10", OUTPUT!O33:Y33) / OUTPUT!AM$15), "", SUMIF(OUTPUT!O$20:Y$20, "CLO10", OUTPUT!O33:Y33) / OUTPUT!AM$15),
IF(AND('PRINTABLE (per grading)'!H$16="OUTPUT", 'PRINTABLE (per grading)'!B$13="Final"), IF(ISERROR(SUMIF(OUTPUT!AA$20:AI$20, "CLO10", OUTPUT!AA33:AI33) / OUTPUT!AN$15), "", SUMIF(OUTPUT!AA$20:AI$20, "CLO10", OUTPUT!AA33:AI33) / OUTPUT!AN$15),
"")))))),"")</f>
        <v/>
      </c>
      <c r="BI31" s="232" t="str">
        <f t="shared" si="35"/>
        <v/>
      </c>
      <c r="BJ31" s="233" t="str">
        <f t="shared" si="36"/>
        <v/>
      </c>
      <c r="BK31" s="2"/>
    </row>
    <row r="32" spans="1:63" ht="19.5" customHeight="1">
      <c r="A32" s="212" t="str">
        <f>IF(ISBLANK('Database (LECTURE-RES-PRAC)'!A29),"",'Database (LECTURE-RES-PRAC)'!A29)</f>
        <v/>
      </c>
      <c r="B32" s="213" t="str">
        <f>IF(ISBLANK('Database (LECTURE-RES-PRAC)'!B29),"",'Database (LECTURE-RES-PRAC)'!B29)</f>
        <v/>
      </c>
      <c r="C32" s="134" t="str">
        <f>IF(B32&lt;&gt;"",IF(C$16="PRELIM",'Grade computation'!C32, IF(C$16="MIDTERM",'Grade computation'!K32, IF(C$16="FINAL",'Grade computation'!S32,""))),"")</f>
        <v/>
      </c>
      <c r="D32" s="135" t="str">
        <f t="shared" si="1"/>
        <v/>
      </c>
      <c r="E32" s="134" t="str">
        <f>IF(B32&lt;&gt;"", IF(C$16="PRELIM",'Grade computation'!E32, IF(C$16="MIDTERM",'Grade computation'!M32, IF(C$16="FINAL",'Grade computation'!U32,""))),"")</f>
        <v/>
      </c>
      <c r="F32" s="136" t="str">
        <f t="shared" si="2"/>
        <v/>
      </c>
      <c r="G32" s="137" t="str">
        <f t="shared" si="3"/>
        <v/>
      </c>
      <c r="H32" s="207" t="str">
        <f>IF(B32&lt;&gt;"",IF(C$16="PRELIM", 'Grade computation'!H32, IF(C$16="MIDTERM", 'Grade computation'!P32, IF(C$16="FINAL",'Grade computation'!X32, ""))),"")</f>
        <v/>
      </c>
      <c r="I32" s="137" t="str">
        <f t="shared" si="4"/>
        <v/>
      </c>
      <c r="J32" s="139" t="str">
        <f t="shared" si="5"/>
        <v/>
      </c>
      <c r="K32" s="377" t="str">
        <f t="shared" si="6"/>
        <v/>
      </c>
      <c r="L32" s="434"/>
      <c r="M32" s="25" t="str">
        <f>IF(B32 &lt;&gt; "", IFERROR(IF(C$16 = "PRELIM", SUMIF('Database (LECTURE-RES-PRAC)'!D$14:AG$14, "CLO1", 'Database (LECTURE-RES-PRAC)'!D29:AG29) / 'Grade computation'!F$4, IF(C$16 = "MIDTERM", SUMIF('Database (LECTURE-RES-PRAC)'!AJ$14:BM$14, "CLO1", 'Database (LECTURE-RES-PRAC)'!AJ29:BM29) / 'Grade computation'!G$4, IF(C$16 = "FINAL", SUMIF('Database (LECTURE-RES-PRAC)'!BP$14:CS$14, "CLO1", 'Database (LECTURE-RES-PRAC)'!BP29:CS29) / 'Grade computation'!H$4,""))),""),"")</f>
        <v/>
      </c>
      <c r="N32" s="232" t="str">
        <f t="shared" si="7"/>
        <v/>
      </c>
      <c r="O32" s="25" t="str">
        <f>IF(B32 &lt;&gt; "",IF(AND('PRINTABLE (per grading)'!H$16="EXAM", 'PRINTABLE (per grading)'!B$13="Prelim"), IF(ISERROR(SUMIF('Exam (LECTURE ONLY)'!D$20:M$20, "CLO1", 'Exam (LECTURE ONLY)'!D34:M34) / 'Exam (LECTURE ONLY)'!AL$6), "", SUMIF('Exam (LECTURE ONLY)'!D$20:M$20, "CLO1", 'Exam (LECTURE ONLY)'!D34:M34) /'Exam (LECTURE ONLY)'!AL$6),
IF(AND('PRINTABLE (per grading)'!H$16="EXAM", 'PRINTABLE (per grading)'!B$13="Midterm"), IF(ISERROR(SUMIF('Exam (LECTURE ONLY)'!O$20:X$20, "CLO1", 'Exam (LECTURE ONLY)'!O34:X34) / 'Exam (LECTURE ONLY)'!AM$6), "", SUMIF('Exam (LECTURE ONLY)'!O$20:X$20, "CLO1", 'Exam (LECTURE ONLY)'!O34:X34) / 'Exam (LECTURE ONLY)'!AM$6),
IF(AND('PRINTABLE (per grading)'!H$16="EXAM", 'PRINTABLE (per grading)'!B$13="Final"), IF(ISERROR(SUMIF('Exam (LECTURE ONLY)'!Z$20:AI$20, "CLO1", 'Exam (LECTURE ONLY)'!Z34:AI34) / 'Exam (LECTURE ONLY)'!AN$6), "", SUMIF('Exam (LECTURE ONLY)'!Z$20:AI$20, "CLO1", 'Exam (LECTURE ONLY)'!Z34:AI34) / 'Exam (LECTURE ONLY)'!AN$6),
IF(AND('PRINTABLE (per grading)'!H$16="OUTPUT", 'PRINTABLE (per grading)'!B$13="Prelim"), IF(ISERROR(SUMIF(OUTPUT!C$20:M$20, "CLO1", OUTPUT!C34:M34) / OUTPUT!AL$6), "", SUMIF(OUTPUT!C$20:M$20, "CLO1", OUTPUT!C34:M34) / OUTPUT!AL$6),
IF(AND('PRINTABLE (per grading)'!H$16="OUTPUT", 'PRINTABLE (per grading)'!B$13="Midterm"), IF(ISERROR(SUMIF(OUTPUT!O$20:Y$20, "CLO1", OUTPUT!O34:Y34) / OUTPUT!AM$6), "", SUMIF(OUTPUT!O$20:Y$20, "CLO1", OUTPUT!O34:Y34) / OUTPUT!AM$6),
IF(AND('PRINTABLE (per grading)'!H$16="OUTPUT", 'PRINTABLE (per grading)'!B$13="Final"), IF(ISERROR(SUMIF(OUTPUT!AA$20:AI$20, "CLO1", OUTPUT!AA34:AI34) / OUTPUT!AN$6), "", SUMIF(OUTPUT!AA$20:AI$20, "CLO1", OUTPUT!AA34:AI34) / OUTPUT!AN$6),
"")))))),"")</f>
        <v/>
      </c>
      <c r="P32" s="232" t="str">
        <f t="shared" si="8"/>
        <v/>
      </c>
      <c r="Q32" s="233" t="str">
        <f t="shared" si="9"/>
        <v/>
      </c>
      <c r="R32" s="25" t="str">
        <f>IF(B32 &lt;&gt; "", IFERROR(IF(C$16 = "PRELIM", SUMIF('Database (LECTURE-RES-PRAC)'!D$14:AG$14, "CLO2", 'Database (LECTURE-RES-PRAC)'!D29:AG29) / 'Grade computation'!F$5, IF(C$16 = "MIDTERM", SUMIF('Database (LECTURE-RES-PRAC)'!AJ$14:BM$14, "CLO2", 'Database (LECTURE-RES-PRAC)'!AJ29:BM29) / 'Grade computation'!G$5, IF(C$16 = "FINAL", SUMIF('Database (LECTURE-RES-PRAC)'!BP$14:CS$14, "CLO2", 'Database (LECTURE-RES-PRAC)'!BP29:CS29) / 'Grade computation'!H$5,""))),""),"")</f>
        <v/>
      </c>
      <c r="S32" s="232" t="str">
        <f t="shared" si="10"/>
        <v/>
      </c>
      <c r="T32" s="25" t="str">
        <f>IF(B32 &lt;&gt; "",IF(AND('PRINTABLE (per grading)'!H$16="EXAM", 'PRINTABLE (per grading)'!B$13="Prelim"), IF(ISERROR(SUMIF('Exam (LECTURE ONLY)'!D$20:M$20, "CLO2", 'Exam (LECTURE ONLY)'!D34:M34) / 'Exam (LECTURE ONLY)'!AL$7), "", SUMIF('Exam (LECTURE ONLY)'!D$20:M$20, "CLO2", 'Exam (LECTURE ONLY)'!D34:M34) /'Exam (LECTURE ONLY)'!AL$7),
IF(AND('PRINTABLE (per grading)'!H$16="EXAM", 'PRINTABLE (per grading)'!B$13="Midterm"), IF(ISERROR(SUMIF('Exam (LECTURE ONLY)'!O$20:X$20, "CLO2", 'Exam (LECTURE ONLY)'!O34:X34) / 'Exam (LECTURE ONLY)'!AM$7), "", SUMIF('Exam (LECTURE ONLY)'!O$20:X$20, "CLO2", 'Exam (LECTURE ONLY)'!O34:X34) / 'Exam (LECTURE ONLY)'!AM$7),
IF(AND('PRINTABLE (per grading)'!H$16="EXAM", 'PRINTABLE (per grading)'!B$13="Final"), IF(ISERROR(SUMIF('Exam (LECTURE ONLY)'!Z$20:AI$20, "CLO2", 'Exam (LECTURE ONLY)'!Z34:AI34) / 'Exam (LECTURE ONLY)'!AN$7), "", SUMIF('Exam (LECTURE ONLY)'!Z$20:AI$20, "CLO2", 'Exam (LECTURE ONLY)'!Z34:AI34) / 'Exam (LECTURE ONLY)'!AN$7),
IF(AND('PRINTABLE (per grading)'!H$16="OUTPUT", 'PRINTABLE (per grading)'!B$13="Prelim"), IF(ISERROR(SUMIF(OUTPUT!C$20:M$20, "CLO2", OUTPUT!C34:M34) / OUTPUT!AL$7), "", SUMIF(OUTPUT!C$20:M$20, "CLO2", OUTPUT!C34:M34) / OUTPUT!AL$7),
IF(AND('PRINTABLE (per grading)'!H$16="OUTPUT", 'PRINTABLE (per grading)'!B$13="Midterm"), IF(ISERROR(SUMIF(OUTPUT!O$20:Y$20, "CLO2", OUTPUT!O34:Y34) / OUTPUT!AM$7), "", SUMIF(OUTPUT!O$20:Y$20, "CLO2", OUTPUT!O34:Y34) / OUTPUT!AM$7),
IF(AND('PRINTABLE (per grading)'!H$16="OUTPUT", 'PRINTABLE (per grading)'!B$13="Final"), IF(ISERROR(SUMIF(OUTPUT!AA$20:AI$20, "CLO2", OUTPUT!AA34:AI34) / OUTPUT!AN$7), "", SUMIF(OUTPUT!AA$20:AI$20, "CLO2", OUTPUT!AA34:AI34) / OUTPUT!AN$7),
"")))))),"")</f>
        <v/>
      </c>
      <c r="U32" s="232" t="str">
        <f t="shared" si="11"/>
        <v/>
      </c>
      <c r="V32" s="233" t="str">
        <f t="shared" si="12"/>
        <v/>
      </c>
      <c r="W32" s="25" t="str">
        <f>IF(B32 &lt;&gt; "", IFERROR(IF(C$16 = "PRELIM", SUMIF('Database (LECTURE-RES-PRAC)'!D$14:AG$14, "CLO3", 'Database (LECTURE-RES-PRAC)'!D29:AG29) / 'Grade computation'!F$6, IF(C$16 = "MIDTERM", SUMIF('Database (LECTURE-RES-PRAC)'!AJ$14:BM$14, "CLO3", 'Database (LECTURE-RES-PRAC)'!AJ29:BM29) / 'Grade computation'!G$6, IF(C$16 = "FINAL", SUMIF('Database (LECTURE-RES-PRAC)'!BP$14:CS$14, "CLO3", 'Database (LECTURE-RES-PRAC)'!BP29:CS29) / 'Grade computation'!H$6,""))),""),"")</f>
        <v/>
      </c>
      <c r="X32" s="232" t="str">
        <f t="shared" si="13"/>
        <v/>
      </c>
      <c r="Y32" s="25" t="str">
        <f>IF(B32 &lt;&gt; "",IF(AND('PRINTABLE (per grading)'!H$16="EXAM", 'PRINTABLE (per grading)'!B$13="Prelim"), IF(ISERROR(SUMIF('Exam (LECTURE ONLY)'!D$20:M$20, "CLO3", 'Exam (LECTURE ONLY)'!D34:M34) / 'Exam (LECTURE ONLY)'!AL$8), "", SUMIF('Exam (LECTURE ONLY)'!D$20:M$20, "CLO3", 'Exam (LECTURE ONLY)'!D34:M34) /'Exam (LECTURE ONLY)'!AL$8),
IF(AND('PRINTABLE (per grading)'!H$16="EXAM", 'PRINTABLE (per grading)'!B$13="Midterm"), IF(ISERROR(SUMIF('Exam (LECTURE ONLY)'!O$20:X$20, "CLO3", 'Exam (LECTURE ONLY)'!O34:X34) / 'Exam (LECTURE ONLY)'!AM$8), "", SUMIF('Exam (LECTURE ONLY)'!O$20:X$20, "CLO3", 'Exam (LECTURE ONLY)'!O34:X34) / 'Exam (LECTURE ONLY)'!AM$8),
IF(AND('PRINTABLE (per grading)'!H$16="EXAM", 'PRINTABLE (per grading)'!B$13="Final"), IF(ISERROR(SUMIF('Exam (LECTURE ONLY)'!Z$20:AI$20, "CLO3", 'Exam (LECTURE ONLY)'!Z34:AI34) / 'Exam (LECTURE ONLY)'!AN$8), "", SUMIF('Exam (LECTURE ONLY)'!Z$20:AI$20, "CLO3", 'Exam (LECTURE ONLY)'!Z34:AI34) / 'Exam (LECTURE ONLY)'!AN$8),
IF(AND('PRINTABLE (per grading)'!H$16="OUTPUT", 'PRINTABLE (per grading)'!B$13="Prelim"), IF(ISERROR(SUMIF(OUTPUT!C$20:M$20, "CLO3", OUTPUT!C34:M34) / OUTPUT!AL$8), "", SUMIF(OUTPUT!C$20:M$20, "CLO3", OUTPUT!C34:M34) / OUTPUT!AL$8),
IF(AND('PRINTABLE (per grading)'!H$16="OUTPUT", 'PRINTABLE (per grading)'!B$13="Midterm"), IF(ISERROR(SUMIF(OUTPUT!O$20:Y$20, "CLO3", OUTPUT!O34:Y34) / OUTPUT!AM$8), "", SUMIF(OUTPUT!O$20:Y$20, "CLO3", OUTPUT!O34:Y34) / OUTPUT!AM$8),
IF(AND('PRINTABLE (per grading)'!H$16="OUTPUT", 'PRINTABLE (per grading)'!B$13="Final"), IF(ISERROR(SUMIF(OUTPUT!AA$20:AI$20, "CLO3", OUTPUT!AA34:AI34) / OUTPUT!AN$8), "", SUMIF(OUTPUT!AA$20:AI$20, "CLO3", OUTPUT!AA34:AI34) / OUTPUT!AN$8),
"" )))))),"")</f>
        <v/>
      </c>
      <c r="Z32" s="232" t="str">
        <f t="shared" si="14"/>
        <v/>
      </c>
      <c r="AA32" s="233" t="str">
        <f t="shared" si="15"/>
        <v/>
      </c>
      <c r="AB32" s="25" t="str">
        <f>IF(B32 &lt;&gt; "", IFERROR(IF(C$16 = "PRELIM", SUMIF('Database (LECTURE-RES-PRAC)'!D$14:AG$14, "CLO4", 'Database (LECTURE-RES-PRAC)'!D29:AG29) / 'Grade computation'!F$7, IF(C$16 = "MIDTERM", SUMIF('Database (LECTURE-RES-PRAC)'!AJ$14:BM$14, "CLO4", 'Database (LECTURE-RES-PRAC)'!AJ29:BM29) / 'Grade computation'!G$7, IF(C$16 = "FINAL", SUMIF('Database (LECTURE-RES-PRAC)'!BP$14:CS$14, "CLO4", 'Database (LECTURE-RES-PRAC)'!BP29:CS29) / 'Grade computation'!H$7,""))),""),"")</f>
        <v/>
      </c>
      <c r="AC32" s="232" t="str">
        <f t="shared" si="16"/>
        <v/>
      </c>
      <c r="AD32" s="25" t="str">
        <f>IF(B32 &lt;&gt; "",IF(AND('PRINTABLE (per grading)'!H$16="EXAM", 'PRINTABLE (per grading)'!B$13="Prelim"), IF(ISERROR(SUMIF('Exam (LECTURE ONLY)'!D$20:M$20, "CLO4", 'Exam (LECTURE ONLY)'!D34:M34) / 'Exam (LECTURE ONLY)'!AL$9), "", SUMIF('Exam (LECTURE ONLY)'!D$20:M$20, "CLO4", 'Exam (LECTURE ONLY)'!D34:M34) /'Exam (LECTURE ONLY)'!AL$9),
IF(AND('PRINTABLE (per grading)'!H$16="EXAM", 'PRINTABLE (per grading)'!B$13="Midterm"), IF(ISERROR(SUMIF('Exam (LECTURE ONLY)'!O$20:X$20, "CLO4", 'Exam (LECTURE ONLY)'!O34:X34) / 'Exam (LECTURE ONLY)'!AM$9), "", SUMIF('Exam (LECTURE ONLY)'!O$20:X$20, "CLO4", 'Exam (LECTURE ONLY)'!O34:X34) / 'Exam (LECTURE ONLY)'!AM$9),
IF(AND('PRINTABLE (per grading)'!H$16="EXAM", 'PRINTABLE (per grading)'!B$13="Final"), IF(ISERROR(SUMIF('Exam (LECTURE ONLY)'!Z$20:AI$20, "CLO4", 'Exam (LECTURE ONLY)'!Z34:AI34) / 'Exam (LECTURE ONLY)'!AN$9), "", SUMIF('Exam (LECTURE ONLY)'!Z$20:AI$20, "CLO4", 'Exam (LECTURE ONLY)'!Z34:AI34) / 'Exam (LECTURE ONLY)'!AN$9),
IF(AND('PRINTABLE (per grading)'!H$16="OUTPUT", 'PRINTABLE (per grading)'!B$13="Prelim"), IF(ISERROR(SUMIF(OUTPUT!C$20:M$20, "CLO4", OUTPUT!C34:M34) / OUTPUT!AL$9), "", SUMIF(OUTPUT!C$20:M$20, "CLO4", OUTPUT!C34:M34) / OUTPUT!AL$9),
IF(AND('PRINTABLE (per grading)'!H$16="OUTPUT", 'PRINTABLE (per grading)'!B$13="Midterm"), IF(ISERROR(SUMIF(OUTPUT!O$20:Y$20, "CLO4", OUTPUT!O34:Y34) / OUTPUT!AM$9), "", SUMIF(OUTPUT!O$20:Y$20, "CLO4", OUTPUT!O34:Y34) / OUTPUT!AM$9),
IF(AND('PRINTABLE (per grading)'!H$16="OUTPUT", 'PRINTABLE (per grading)'!B$13="Final"), IF(ISERROR(SUMIF(OUTPUT!AA$20:AI$20, "CLO4", OUTPUT!AA34:AI34) / OUTPUT!AN$9), "", SUMIF(OUTPUT!AA$20:AI$20, "CLO4", OUTPUT!AA34:AI34) / OUTPUT!AN$9),
"")))))),"")</f>
        <v/>
      </c>
      <c r="AE32" s="232" t="str">
        <f t="shared" si="17"/>
        <v/>
      </c>
      <c r="AF32" s="233" t="str">
        <f t="shared" si="18"/>
        <v/>
      </c>
      <c r="AG32" s="25" t="str">
        <f>IF(B32 &lt;&gt; "", IFERROR(IF(C$16 = "PRELIM", SUMIF('Database (LECTURE-RES-PRAC)'!D$14:AG$14, "CLO5", 'Database (LECTURE-RES-PRAC)'!D29:AG29) / 'Grade computation'!F$8, IF(C$16 = "MIDTERM", SUMIF('Database (LECTURE-RES-PRAC)'!AJ$14:BM$14, "CLO5", 'Database (LECTURE-RES-PRAC)'!AJ29:BM29) / 'Grade computation'!G$8, IF(C$16 = "FINAL", SUMIF('Database (LECTURE-RES-PRAC)'!BP$14:CS$14, "CLO5", 'Database (LECTURE-RES-PRAC)'!BP29:CS29) / 'Grade computation'!H$8,""))),""),"")</f>
        <v/>
      </c>
      <c r="AH32" s="232" t="str">
        <f t="shared" si="19"/>
        <v/>
      </c>
      <c r="AI32" s="25" t="str">
        <f>IF(B32 &lt;&gt; "",IF(AND('PRINTABLE (per grading)'!H$16="EXAM", 'PRINTABLE (per grading)'!B$13="Prelim"), IF(ISERROR(SUMIF('Exam (LECTURE ONLY)'!D$20:M$20, "CLO5", 'Exam (LECTURE ONLY)'!D34:M34) / 'Exam (LECTURE ONLY)'!AL$10), "", SUMIF('Exam (LECTURE ONLY)'!D$20:M$20, "CLO5", 'Exam (LECTURE ONLY)'!D34:M34) /'Exam (LECTURE ONLY)'!AL$10),
IF(AND('PRINTABLE (per grading)'!H$16="EXAM", 'PRINTABLE (per grading)'!B$13="Midterm"), IF(ISERROR(SUMIF('Exam (LECTURE ONLY)'!O$20:X$20, "CLO5", 'Exam (LECTURE ONLY)'!O34:X34) / 'Exam (LECTURE ONLY)'!AM$10), "", SUMIF('Exam (LECTURE ONLY)'!O$20:X$20, "CLO5", 'Exam (LECTURE ONLY)'!O34:X34) / 'Exam (LECTURE ONLY)'!AM$10),
IF(AND('PRINTABLE (per grading)'!H$16="EXAM", 'PRINTABLE (per grading)'!B$13="Final"), IF(ISERROR(SUMIF('Exam (LECTURE ONLY)'!Z$20:AI$20, "CLO5", 'Exam (LECTURE ONLY)'!Z34:AI34) / 'Exam (LECTURE ONLY)'!AN$10), "", SUMIF('Exam (LECTURE ONLY)'!Z$20:AI$20, "CLO5", 'Exam (LECTURE ONLY)'!Z34:AI34) / 'Exam (LECTURE ONLY)'!AN$10),
IF(AND('PRINTABLE (per grading)'!H$16="OUTPUT", 'PRINTABLE (per grading)'!B$13="Prelim"), IF(ISERROR(SUMIF(OUTPUT!C$20:M$20, "CLO5", OUTPUT!C34:M34) / OUTPUT!AL$10), "", SUMIF(OUTPUT!C$20:M$20, "CLO5", OUTPUT!C34:M34) / OUTPUT!AL$10),
IF(AND('PRINTABLE (per grading)'!H$16="OUTPUT", 'PRINTABLE (per grading)'!B$13="Midterm"), IF(ISERROR(SUMIF(OUTPUT!O$20:Y$20, "CLO5", OUTPUT!O34:Y34) / OUTPUT!AM$10), "", SUMIF(OUTPUT!O$20:Y$20, "CLO5", OUTPUT!O34:Y34) / OUTPUT!AM$10),
IF(AND('PRINTABLE (per grading)'!H$16="OUTPUT", 'PRINTABLE (per grading)'!B$13="Final"), IF(ISERROR(SUMIF(OUTPUT!AA$20:AI$20, "CLO5", OUTPUT!AA34:AI34) / OUTPUT!AN$10), "", SUMIF(OUTPUT!AA$20:AI$20, "CLO5", OUTPUT!AA34:AI34) / OUTPUT!AN$10),
"")))))),"")</f>
        <v/>
      </c>
      <c r="AJ32" s="232" t="str">
        <f t="shared" si="20"/>
        <v/>
      </c>
      <c r="AK32" s="233" t="str">
        <f t="shared" si="21"/>
        <v/>
      </c>
      <c r="AL32" s="25" t="str">
        <f>IF(B32 &lt;&gt; "", IFERROR(IF(C$16 = "PRELIM", SUMIF('Database (LECTURE-RES-PRAC)'!D$14:AG$14, "CLO6", 'Database (LECTURE-RES-PRAC)'!D29:AG29) / 'Grade computation'!F$9, IF(C$16 = "MIDTERM", SUMIF('Database (LECTURE-RES-PRAC)'!AJ$14:BM$14, "CLO6", 'Database (LECTURE-RES-PRAC)'!AJ29:BM29) / 'Grade computation'!G$9, IF(C$16 = "FINAL", SUMIF('Database (LECTURE-RES-PRAC)'!BP$14:CS$14, "CLO6", 'Database (LECTURE-RES-PRAC)'!BP29:CS29) / 'Grade computation'!H$9,""))),""),"")</f>
        <v/>
      </c>
      <c r="AM32" s="232" t="str">
        <f t="shared" si="22"/>
        <v/>
      </c>
      <c r="AN32" s="25" t="str">
        <f>IF(B32 &lt;&gt; "",IF(AND('PRINTABLE (per grading)'!H$16="EXAM", 'PRINTABLE (per grading)'!B$13="Prelim"), IF(ISERROR(SUMIF('Exam (LECTURE ONLY)'!D$20:M$20, "CLO6", 'Exam (LECTURE ONLY)'!D34:M34) / 'Exam (LECTURE ONLY)'!AL$11), "", SUMIF('Exam (LECTURE ONLY)'!D$20:M$20, "CLO6", 'Exam (LECTURE ONLY)'!D34:M34) /'Exam (LECTURE ONLY)'!AL$11),
IF(AND('PRINTABLE (per grading)'!H$16="EXAM", 'PRINTABLE (per grading)'!B$13="Midterm"), IF(ISERROR(SUMIF('Exam (LECTURE ONLY)'!O$20:X$20, "CLO6", 'Exam (LECTURE ONLY)'!O34:X34) / 'Exam (LECTURE ONLY)'!AM$11), "", SUMIF('Exam (LECTURE ONLY)'!O$20:X$20, "CLO6", 'Exam (LECTURE ONLY)'!O34:X34) / 'Exam (LECTURE ONLY)'!AM$11),
IF(AND('PRINTABLE (per grading)'!H$16="EXAM", 'PRINTABLE (per grading)'!B$13="Final"), IF(ISERROR(SUMIF('Exam (LECTURE ONLY)'!Z$20:AI$20, "CLO6", 'Exam (LECTURE ONLY)'!Z34:AI34) / 'Exam (LECTURE ONLY)'!AN$11), "", SUMIF('Exam (LECTURE ONLY)'!Z$20:AI$20, "CLO6", 'Exam (LECTURE ONLY)'!Z34:AI34) / 'Exam (LECTURE ONLY)'!AN$11),
IF(AND('PRINTABLE (per grading)'!H$16="OUTPUT", 'PRINTABLE (per grading)'!B$13="Prelim"), IF(ISERROR(SUMIF(OUTPUT!C$20:M$20, "CLO6", OUTPUT!C34:M34) / OUTPUT!AL$11), "", SUMIF(OUTPUT!C$20:M$20, "CLO6", OUTPUT!C34:M34) / OUTPUT!AL$11),
IF(AND('PRINTABLE (per grading)'!H$16="OUTPUT", 'PRINTABLE (per grading)'!B$13="Midterm"), IF(ISERROR(SUMIF(OUTPUT!O$20:Y$20, "CLO6", OUTPUT!O34:Y34) / OUTPUT!AM$11), "", SUMIF(OUTPUT!O$20:Y$20, "CLO6", OUTPUT!O34:Y34) / OUTPUT!AM$11),
IF(AND('PRINTABLE (per grading)'!H$16="OUTPUT", 'PRINTABLE (per grading)'!B$13="Final"), IF(ISERROR(SUMIF(OUTPUT!AA$20:AI$20, "CLO6", OUTPUT!AA34:AI34) / OUTPUT!AN$11), "", SUMIF(OUTPUT!AA$20:AI$20, "CLO6", OUTPUT!AA34:AI34) / OUTPUT!AN$11),
"")))))),"")</f>
        <v/>
      </c>
      <c r="AO32" s="232" t="str">
        <f t="shared" si="23"/>
        <v/>
      </c>
      <c r="AP32" s="233" t="str">
        <f t="shared" si="24"/>
        <v/>
      </c>
      <c r="AQ32" s="25" t="str">
        <f>IF(B32 &lt;&gt; "", IFERROR(IF(C$16 = "PRELIM", SUMIF('Database (LECTURE-RES-PRAC)'!D$14:AG$14, "CLO7", 'Database (LECTURE-RES-PRAC)'!D29:AG29) / 'Grade computation'!F$10, IF(C$16 = "MIDTERM", SUMIF('Database (LECTURE-RES-PRAC)'!AJ$14:BM$14, "CLO7", 'Database (LECTURE-RES-PRAC)'!AJ29:BM29) / 'Grade computation'!G$10, IF(C$16 = "FINAL", SUMIF('Database (LECTURE-RES-PRAC)'!BP$14:CS$14, "CLO7", 'Database (LECTURE-RES-PRAC)'!BP29:CS29) / 'Grade computation'!H$10,""))),""),"")</f>
        <v/>
      </c>
      <c r="AR32" s="232" t="str">
        <f t="shared" si="25"/>
        <v/>
      </c>
      <c r="AS32" s="25" t="str">
        <f>IF(B32 &lt;&gt; "",IF(AND('PRINTABLE (per grading)'!H$16="EXAM", 'PRINTABLE (per grading)'!B$13="Prelim"), IF(ISERROR(SUMIF('Exam (LECTURE ONLY)'!D$20:M$20, "CLO7", 'Exam (LECTURE ONLY)'!D34:M34) / 'Exam (LECTURE ONLY)'!AL$12), "", SUMIF('Exam (LECTURE ONLY)'!D$20:M$20, "CLO7", 'Exam (LECTURE ONLY)'!D34:M34) /'Exam (LECTURE ONLY)'!AL$12),
IF(AND('PRINTABLE (per grading)'!H$16="EXAM", 'PRINTABLE (per grading)'!B$13="Midterm"), IF(ISERROR(SUMIF('Exam (LECTURE ONLY)'!O$20:X$20, "CLO7", 'Exam (LECTURE ONLY)'!O34:X34) / 'Exam (LECTURE ONLY)'!AM$12), "", SUMIF('Exam (LECTURE ONLY)'!O$20:X$20, "CLO7", 'Exam (LECTURE ONLY)'!O34:X34) / 'Exam (LECTURE ONLY)'!AM$12),
IF(AND('PRINTABLE (per grading)'!H$16="EXAM", 'PRINTABLE (per grading)'!B$13="Final"), IF(ISERROR(SUMIF('Exam (LECTURE ONLY)'!Z$20:AI$20, "CLO7", 'Exam (LECTURE ONLY)'!Z34:AI34) / 'Exam (LECTURE ONLY)'!AN$12), "", SUMIF('Exam (LECTURE ONLY)'!Z$20:AI$20, "CLO7", 'Exam (LECTURE ONLY)'!Z34:AI34) / 'Exam (LECTURE ONLY)'!AN$12),
IF(AND('PRINTABLE (per grading)'!H$16="OUTPUT", 'PRINTABLE (per grading)'!B$13="Prelim"), IF(ISERROR(SUMIF(OUTPUT!C$20:M$20, "CLO7", OUTPUT!C34:M34) / OUTPUT!AL$12), "", SUMIF(OUTPUT!C$20:M$20, "CLO7", OUTPUT!C34:M34) / OUTPUT!AL$12),
IF(AND('PRINTABLE (per grading)'!H$16="OUTPUT", 'PRINTABLE (per grading)'!B$13="Midterm"), IF(ISERROR(SUMIF(OUTPUT!O$20:Y$20, "CLO7", OUTPUT!O34:Y34) / OUTPUT!AM$12), "", SUMIF(OUTPUT!O$20:Y$20, "CLO7", OUTPUT!O34:Y34) / OUTPUT!AM$12),
IF(AND('PRINTABLE (per grading)'!H$16="OUTPUT", 'PRINTABLE (per grading)'!B$13="Final"), IF(ISERROR(SUMIF(OUTPUT!AA$20:AI$20, "CLO7", OUTPUT!AA34:AI34) / OUTPUT!AN$12), "", SUMIF(OUTPUT!AA$20:AI$20, "CLO7", OUTPUT!AA34:AI34) / OUTPUT!AN$12),
"")))))),"")</f>
        <v/>
      </c>
      <c r="AT32" s="232" t="str">
        <f t="shared" si="26"/>
        <v/>
      </c>
      <c r="AU32" s="233" t="str">
        <f t="shared" si="27"/>
        <v/>
      </c>
      <c r="AV32" s="25" t="str">
        <f>IF(B32 &lt;&gt; "", IFERROR(IF(C$16 = "PRELIM", SUMIF('Database (LECTURE-RES-PRAC)'!D$14:AG$14, "CLO8", 'Database (LECTURE-RES-PRAC)'!D29:AG29) / 'Grade computation'!F$11, IF(C$16 = "MIDTERM", SUMIF('Database (LECTURE-RES-PRAC)'!AJ$14:BM$14, "CLO8", 'Database (LECTURE-RES-PRAC)'!AJ29:BM29) / 'Grade computation'!G$11, IF(C$16 = "FINAL", SUMIF('Database (LECTURE-RES-PRAC)'!BP$14:CS$14, "CLO8", 'Database (LECTURE-RES-PRAC)'!BP29:CS29) / 'Grade computation'!H$11,""))),""),"")</f>
        <v/>
      </c>
      <c r="AW32" s="232" t="str">
        <f t="shared" si="28"/>
        <v/>
      </c>
      <c r="AX32" s="25" t="str">
        <f>IF(B32 &lt;&gt; "",IF(AND('PRINTABLE (per grading)'!H$16="EXAM", 'PRINTABLE (per grading)'!B$13="Prelim"), IF(ISERROR(SUMIF('Exam (LECTURE ONLY)'!D$20:M$20, "CLO8", 'Exam (LECTURE ONLY)'!D34:M34) / 'Exam (LECTURE ONLY)'!AL$13), "", SUMIF('Exam (LECTURE ONLY)'!D$20:M$20, "CLO8", 'Exam (LECTURE ONLY)'!D34:M34) /'Exam (LECTURE ONLY)'!AL$13),
IF(AND('PRINTABLE (per grading)'!H$16="EXAM", 'PRINTABLE (per grading)'!B$13="Midterm"), IF(ISERROR(SUMIF('Exam (LECTURE ONLY)'!O$20:X$20, "CLO8", 'Exam (LECTURE ONLY)'!O34:X34) / 'Exam (LECTURE ONLY)'!AM$13), "", SUMIF('Exam (LECTURE ONLY)'!O$20:X$20, "CLO8", 'Exam (LECTURE ONLY)'!O34:X34) / 'Exam (LECTURE ONLY)'!AM$13),
IF(AND('PRINTABLE (per grading)'!H$16="EXAM", 'PRINTABLE (per grading)'!B$13="Final"), IF(ISERROR(SUMIF('Exam (LECTURE ONLY)'!Z$20:AI$20, "CLO8", 'Exam (LECTURE ONLY)'!Z34:AI34) / 'Exam (LECTURE ONLY)'!AN$13), "", SUMIF('Exam (LECTURE ONLY)'!Z$20:AI$20, "CLO8", 'Exam (LECTURE ONLY)'!Z34:AI34) / 'Exam (LECTURE ONLY)'!AN$13),
IF(AND('PRINTABLE (per grading)'!H$16="OUTPUT", 'PRINTABLE (per grading)'!B$13="Prelim"), IF(ISERROR(SUMIF(OUTPUT!C$20:M$20, "CLO8", OUTPUT!C34:M34) / OUTPUT!AL$13), "", SUMIF(OUTPUT!C$20:M$20, "CLO8", OUTPUT!C34:M34) / OUTPUT!AL$13),
IF(AND('PRINTABLE (per grading)'!H$16="OUTPUT", 'PRINTABLE (per grading)'!B$13="Midterm"), IF(ISERROR(SUMIF(OUTPUT!O$20:Y$20, "CLO8", OUTPUT!O34:Y34) / OUTPUT!AM$13), "", SUMIF(OUTPUT!O$20:Y$20, "CLO8", OUTPUT!O34:Y34) / OUTPUT!AM$13),
IF(AND('PRINTABLE (per grading)'!H$16="OUTPUT", 'PRINTABLE (per grading)'!B$13="Final"), IF(ISERROR(SUMIF(OUTPUT!AA$20:AI$20, "CLO8", OUTPUT!AA34:AI34) / OUTPUT!AN$13), "", SUMIF(OUTPUT!AA$20:AI$20, "CLO8", OUTPUT!AA34:AI34) / OUTPUT!AN$13),
"")))))),"")</f>
        <v/>
      </c>
      <c r="AY32" s="232" t="str">
        <f t="shared" si="29"/>
        <v/>
      </c>
      <c r="AZ32" s="233" t="str">
        <f t="shared" si="30"/>
        <v/>
      </c>
      <c r="BA32" s="25" t="str">
        <f>IF(B32 &lt;&gt; "", IFERROR(IF(C$16 = "PRELIM", SUMIF('Database (LECTURE-RES-PRAC)'!D$14:AG$14, "CLO9", 'Database (LECTURE-RES-PRAC)'!D29:AG29) / 'Grade computation'!F$12, IF(C$16 = "MIDTERM", SUMIF('Database (LECTURE-RES-PRAC)'!AJ$14:BM$14, "CLO9", 'Database (LECTURE-RES-PRAC)'!AJ29:BM29) / 'Grade computation'!G$12, IF(C$16 = "FINAL", SUMIF('Database (LECTURE-RES-PRAC)'!BP$14:CS$14, "CLO9", 'Database (LECTURE-RES-PRAC)'!BP29:CS29) / 'Grade computation'!H$12,""))),""),"")</f>
        <v/>
      </c>
      <c r="BB32" s="232" t="str">
        <f t="shared" si="31"/>
        <v/>
      </c>
      <c r="BC32" s="25" t="str">
        <f>IF(B32 &lt;&gt; "",IF(AND('PRINTABLE (per grading)'!H$16="EXAM", 'PRINTABLE (per grading)'!B$13="Prelim"), IF(ISERROR(SUMIF('Exam (LECTURE ONLY)'!D$20:M$20, "CLO9", 'Exam (LECTURE ONLY)'!D34:M34) / 'Exam (LECTURE ONLY)'!AL$14), "", SUMIF('Exam (LECTURE ONLY)'!D$20:M$20, "CLO9", 'Exam (LECTURE ONLY)'!D34:M34) /'Exam (LECTURE ONLY)'!AL$14),
IF(AND('PRINTABLE (per grading)'!H$16="EXAM", 'PRINTABLE (per grading)'!B$13="Midterm"), IF(ISERROR(SUMIF('Exam (LECTURE ONLY)'!O$20:X$20, "CLO9", 'Exam (LECTURE ONLY)'!O34:X34) / 'Exam (LECTURE ONLY)'!AM$14), "", SUMIF('Exam (LECTURE ONLY)'!O$20:X$20, "CLO9", 'Exam (LECTURE ONLY)'!O34:X34) / 'Exam (LECTURE ONLY)'!AM$14),
IF(AND('PRINTABLE (per grading)'!H$16="EXAM", 'PRINTABLE (per grading)'!B$13="Final"), IF(ISERROR(SUMIF('Exam (LECTURE ONLY)'!Z$20:AI$20, "CLO9", 'Exam (LECTURE ONLY)'!Z34:AI34) / 'Exam (LECTURE ONLY)'!AN$14), "", SUMIF('Exam (LECTURE ONLY)'!Z$20:AI$20, "CLO9", 'Exam (LECTURE ONLY)'!Z34:AI34) / 'Exam (LECTURE ONLY)'!AN$14),
IF(AND('PRINTABLE (per grading)'!H$16="OUTPUT", 'PRINTABLE (per grading)'!B$13="Prelim"), IF(ISERROR(SUMIF(OUTPUT!C$20:M$20, "CLO9", OUTPUT!C34:M34) / OUTPUT!AL$14), "", SUMIF(OUTPUT!C$20:M$20, "CLO9", OUTPUT!C34:M34) / OUTPUT!AL$14),
IF(AND('PRINTABLE (per grading)'!H$16="OUTPUT", 'PRINTABLE (per grading)'!B$13="Midterm"), IF(ISERROR(SUMIF(OUTPUT!O$20:Y$20, "CLO9", OUTPUT!O34:Y34) / OUTPUT!AM$14), "", SUMIF(OUTPUT!O$20:Y$20, "CLO9", OUTPUT!O34:Y34) / OUTPUT!AM$14),
IF(AND('PRINTABLE (per grading)'!H$16="OUTPUT", 'PRINTABLE (per grading)'!B$13="Final"), IF(ISERROR(SUMIF(OUTPUT!AA$20:AI$20, "CLO9", OUTPUT!AA34:AI34) / OUTPUT!AN$14), "", SUMIF(OUTPUT!AA$20:AI$20, "CLO9", OUTPUT!AA34:AI34) / OUTPUT!AN$14),
"")))))),"")</f>
        <v/>
      </c>
      <c r="BD32" s="232" t="str">
        <f t="shared" si="32"/>
        <v/>
      </c>
      <c r="BE32" s="233" t="str">
        <f t="shared" si="33"/>
        <v/>
      </c>
      <c r="BF32" s="25" t="str">
        <f>IF(B32 &lt;&gt; "", IFERROR(IF(C$16 = "PRELIM", SUMIF('Database (LECTURE-RES-PRAC)'!D$14:AG$14, "CLO10", 'Database (LECTURE-RES-PRAC)'!D29:AG29) / 'Grade computation'!F$13, IF(C$16 = "MIDTERM", SUMIF('Database (LECTURE-RES-PRAC)'!AJ$14:BM$14, "CLO10", 'Database (LECTURE-RES-PRAC)'!AJ29:BM29) / 'Grade computation'!G$13, IF(C$16 = "FINAL", SUMIF('Database (LECTURE-RES-PRAC)'!BP$14:CS$14, "CLO10", 'Database (LECTURE-RES-PRAC)'!BP29:CS29) / 'Grade computation'!H$13,""))),""),"")</f>
        <v/>
      </c>
      <c r="BG32" s="232" t="str">
        <f t="shared" si="34"/>
        <v/>
      </c>
      <c r="BH32" s="25" t="str">
        <f>IF(B32 &lt;&gt; "",IF(AND('PRINTABLE (per grading)'!H$16="EXAM", 'PRINTABLE (per grading)'!B$13="Prelim"), IF(ISERROR(SUMIF('Exam (LECTURE ONLY)'!D$20:M$20, "CLO10", 'Exam (LECTURE ONLY)'!D34:M34) / 'Exam (LECTURE ONLY)'!AL$15), "", SUMIF('Exam (LECTURE ONLY)'!D$20:M$20, "CLO10", 'Exam (LECTURE ONLY)'!D34:M34) /'Exam (LECTURE ONLY)'!AL$15),
IF(AND('PRINTABLE (per grading)'!H$16="EXAM", 'PRINTABLE (per grading)'!B$13="Midterm"), IF(ISERROR(SUMIF('Exam (LECTURE ONLY)'!O$20:X$20, "CLO10", 'Exam (LECTURE ONLY)'!O34:X34) / 'Exam (LECTURE ONLY)'!AM$15), "", SUMIF('Exam (LECTURE ONLY)'!O$20:X$20, "CLO10", 'Exam (LECTURE ONLY)'!O34:X34) / 'Exam (LECTURE ONLY)'!AM$15),
IF(AND('PRINTABLE (per grading)'!H$16="EXAM", 'PRINTABLE (per grading)'!B$13="Final"), IF(ISERROR(SUMIF('Exam (LECTURE ONLY)'!Z$20:AI$20, "CLO10", 'Exam (LECTURE ONLY)'!Z34:AI34) / 'Exam (LECTURE ONLY)'!AN$15), "", SUMIF('Exam (LECTURE ONLY)'!Z$20:AI$20, "CLO10", 'Exam (LECTURE ONLY)'!Z34:AI34) / 'Exam (LECTURE ONLY)'!AN$15),
IF(AND('PRINTABLE (per grading)'!H$16="OUTPUT", 'PRINTABLE (per grading)'!B$13="Prelim"), IF(ISERROR(SUMIF(OUTPUT!C$20:M$20, "CLO10", OUTPUT!C34:M34) / OUTPUT!AL$15), "", SUMIF(OUTPUT!C$20:M$20, "CLO10", OUTPUT!C34:M34) / OUTPUT!AL$15),
IF(AND('PRINTABLE (per grading)'!H$16="OUTPUT", 'PRINTABLE (per grading)'!B$13="Midterm"), IF(ISERROR(SUMIF(OUTPUT!O$20:Y$20, "CLO10", OUTPUT!O34:Y34) / OUTPUT!AM$15), "", SUMIF(OUTPUT!O$20:Y$20, "CLO10", OUTPUT!O34:Y34) / OUTPUT!AM$15),
IF(AND('PRINTABLE (per grading)'!H$16="OUTPUT", 'PRINTABLE (per grading)'!B$13="Final"), IF(ISERROR(SUMIF(OUTPUT!AA$20:AI$20, "CLO10", OUTPUT!AA34:AI34) / OUTPUT!AN$15), "", SUMIF(OUTPUT!AA$20:AI$20, "CLO10", OUTPUT!AA34:AI34) / OUTPUT!AN$15),
"")))))),"")</f>
        <v/>
      </c>
      <c r="BI32" s="232" t="str">
        <f t="shared" si="35"/>
        <v/>
      </c>
      <c r="BJ32" s="233" t="str">
        <f t="shared" si="36"/>
        <v/>
      </c>
      <c r="BK32" s="2"/>
    </row>
    <row r="33" spans="1:63" ht="19.5" customHeight="1">
      <c r="A33" s="118" t="str">
        <f>IF(ISBLANK('Database (LECTURE-RES-PRAC)'!A30),"",'Database (LECTURE-RES-PRAC)'!A30)</f>
        <v/>
      </c>
      <c r="B33" s="119" t="str">
        <f>IF(ISBLANK('Database (LECTURE-RES-PRAC)'!B30),"",'Database (LECTURE-RES-PRAC)'!B30)</f>
        <v/>
      </c>
      <c r="C33" s="134" t="str">
        <f>IF(B33&lt;&gt;"",IF(C$16="PRELIM",'Grade computation'!C33, IF(C$16="MIDTERM",'Grade computation'!K33, IF(C$16="FINAL",'Grade computation'!S33,""))),"")</f>
        <v/>
      </c>
      <c r="D33" s="135" t="str">
        <f t="shared" si="1"/>
        <v/>
      </c>
      <c r="E33" s="134" t="str">
        <f>IF(B33&lt;&gt;"", IF(C$16="PRELIM",'Grade computation'!E33, IF(C$16="MIDTERM",'Grade computation'!M33, IF(C$16="FINAL",'Grade computation'!U33,""))),"")</f>
        <v/>
      </c>
      <c r="F33" s="136" t="str">
        <f t="shared" si="2"/>
        <v/>
      </c>
      <c r="G33" s="137" t="str">
        <f t="shared" si="3"/>
        <v/>
      </c>
      <c r="H33" s="207" t="str">
        <f>IF(B33&lt;&gt;"",IF(C$16="PRELIM", 'Grade computation'!H33, IF(C$16="MIDTERM", 'Grade computation'!P33, IF(C$16="FINAL",'Grade computation'!X33, ""))),"")</f>
        <v/>
      </c>
      <c r="I33" s="137" t="str">
        <f t="shared" si="4"/>
        <v/>
      </c>
      <c r="J33" s="139" t="str">
        <f t="shared" si="5"/>
        <v/>
      </c>
      <c r="K33" s="377" t="str">
        <f t="shared" si="6"/>
        <v/>
      </c>
      <c r="L33" s="434"/>
      <c r="M33" s="25" t="str">
        <f>IF(B33 &lt;&gt; "", IFERROR(IF(C$16 = "PRELIM", SUMIF('Database (LECTURE-RES-PRAC)'!D$14:AG$14, "CLO1", 'Database (LECTURE-RES-PRAC)'!D30:AG30) / 'Grade computation'!F$4, IF(C$16 = "MIDTERM", SUMIF('Database (LECTURE-RES-PRAC)'!AJ$14:BM$14, "CLO1", 'Database (LECTURE-RES-PRAC)'!AJ30:BM30) / 'Grade computation'!G$4, IF(C$16 = "FINAL", SUMIF('Database (LECTURE-RES-PRAC)'!BP$14:CS$14, "CLO1", 'Database (LECTURE-RES-PRAC)'!BP30:CS30) / 'Grade computation'!H$4,""))),""),"")</f>
        <v/>
      </c>
      <c r="N33" s="232" t="str">
        <f t="shared" si="7"/>
        <v/>
      </c>
      <c r="O33" s="25" t="str">
        <f>IF(B33 &lt;&gt; "",IF(AND('PRINTABLE (per grading)'!H$16="EXAM", 'PRINTABLE (per grading)'!B$13="Prelim"), IF(ISERROR(SUMIF('Exam (LECTURE ONLY)'!D$20:M$20, "CLO1", 'Exam (LECTURE ONLY)'!D35:M35) / 'Exam (LECTURE ONLY)'!AL$6), "", SUMIF('Exam (LECTURE ONLY)'!D$20:M$20, "CLO1", 'Exam (LECTURE ONLY)'!D35:M35) /'Exam (LECTURE ONLY)'!AL$6),
IF(AND('PRINTABLE (per grading)'!H$16="EXAM", 'PRINTABLE (per grading)'!B$13="Midterm"), IF(ISERROR(SUMIF('Exam (LECTURE ONLY)'!O$20:X$20, "CLO1", 'Exam (LECTURE ONLY)'!O35:X35) / 'Exam (LECTURE ONLY)'!AM$6), "", SUMIF('Exam (LECTURE ONLY)'!O$20:X$20, "CLO1", 'Exam (LECTURE ONLY)'!O35:X35) / 'Exam (LECTURE ONLY)'!AM$6),
IF(AND('PRINTABLE (per grading)'!H$16="EXAM", 'PRINTABLE (per grading)'!B$13="Final"), IF(ISERROR(SUMIF('Exam (LECTURE ONLY)'!Z$20:AI$20, "CLO1", 'Exam (LECTURE ONLY)'!Z35:AI35) / 'Exam (LECTURE ONLY)'!AN$6), "", SUMIF('Exam (LECTURE ONLY)'!Z$20:AI$20, "CLO1", 'Exam (LECTURE ONLY)'!Z35:AI35) / 'Exam (LECTURE ONLY)'!AN$6),
IF(AND('PRINTABLE (per grading)'!H$16="OUTPUT", 'PRINTABLE (per grading)'!B$13="Prelim"), IF(ISERROR(SUMIF(OUTPUT!C$20:M$20, "CLO1", OUTPUT!C35:M35) / OUTPUT!AL$6), "", SUMIF(OUTPUT!C$20:M$20, "CLO1", OUTPUT!C35:M35) / OUTPUT!AL$6),
IF(AND('PRINTABLE (per grading)'!H$16="OUTPUT", 'PRINTABLE (per grading)'!B$13="Midterm"), IF(ISERROR(SUMIF(OUTPUT!O$20:Y$20, "CLO1", OUTPUT!O35:Y35) / OUTPUT!AM$6), "", SUMIF(OUTPUT!O$20:Y$20, "CLO1", OUTPUT!O35:Y35) / OUTPUT!AM$6),
IF(AND('PRINTABLE (per grading)'!H$16="OUTPUT", 'PRINTABLE (per grading)'!B$13="Final"), IF(ISERROR(SUMIF(OUTPUT!AA$20:AI$20, "CLO1", OUTPUT!AA35:AI35) / OUTPUT!AN$6), "", SUMIF(OUTPUT!AA$20:AI$20, "CLO1", OUTPUT!AA35:AI35) / OUTPUT!AN$6),
"")))))),"")</f>
        <v/>
      </c>
      <c r="P33" s="232" t="str">
        <f t="shared" si="8"/>
        <v/>
      </c>
      <c r="Q33" s="233" t="str">
        <f t="shared" si="9"/>
        <v/>
      </c>
      <c r="R33" s="25" t="str">
        <f>IF(B33 &lt;&gt; "", IFERROR(IF(C$16 = "PRELIM", SUMIF('Database (LECTURE-RES-PRAC)'!D$14:AG$14, "CLO2", 'Database (LECTURE-RES-PRAC)'!D30:AG30) / 'Grade computation'!F$5, IF(C$16 = "MIDTERM", SUMIF('Database (LECTURE-RES-PRAC)'!AJ$14:BM$14, "CLO2", 'Database (LECTURE-RES-PRAC)'!AJ30:BM30) / 'Grade computation'!G$5, IF(C$16 = "FINAL", SUMIF('Database (LECTURE-RES-PRAC)'!BP$14:CS$14, "CLO2", 'Database (LECTURE-RES-PRAC)'!BP30:CS30) / 'Grade computation'!H$5,""))),""),"")</f>
        <v/>
      </c>
      <c r="S33" s="232" t="str">
        <f t="shared" si="10"/>
        <v/>
      </c>
      <c r="T33" s="25" t="str">
        <f>IF(B33 &lt;&gt; "",IF(AND('PRINTABLE (per grading)'!H$16="EXAM", 'PRINTABLE (per grading)'!B$13="Prelim"), IF(ISERROR(SUMIF('Exam (LECTURE ONLY)'!D$20:M$20, "CLO2", 'Exam (LECTURE ONLY)'!D35:M35) / 'Exam (LECTURE ONLY)'!AL$7), "", SUMIF('Exam (LECTURE ONLY)'!D$20:M$20, "CLO2", 'Exam (LECTURE ONLY)'!D35:M35) /'Exam (LECTURE ONLY)'!AL$7),
IF(AND('PRINTABLE (per grading)'!H$16="EXAM", 'PRINTABLE (per grading)'!B$13="Midterm"), IF(ISERROR(SUMIF('Exam (LECTURE ONLY)'!O$20:X$20, "CLO2", 'Exam (LECTURE ONLY)'!O35:X35) / 'Exam (LECTURE ONLY)'!AM$7), "", SUMIF('Exam (LECTURE ONLY)'!O$20:X$20, "CLO2", 'Exam (LECTURE ONLY)'!O35:X35) / 'Exam (LECTURE ONLY)'!AM$7),
IF(AND('PRINTABLE (per grading)'!H$16="EXAM", 'PRINTABLE (per grading)'!B$13="Final"), IF(ISERROR(SUMIF('Exam (LECTURE ONLY)'!Z$20:AI$20, "CLO2", 'Exam (LECTURE ONLY)'!Z35:AI35) / 'Exam (LECTURE ONLY)'!AN$7), "", SUMIF('Exam (LECTURE ONLY)'!Z$20:AI$20, "CLO2", 'Exam (LECTURE ONLY)'!Z35:AI35) / 'Exam (LECTURE ONLY)'!AN$7),
IF(AND('PRINTABLE (per grading)'!H$16="OUTPUT", 'PRINTABLE (per grading)'!B$13="Prelim"), IF(ISERROR(SUMIF(OUTPUT!C$20:M$20, "CLO2", OUTPUT!C35:M35) / OUTPUT!AL$7), "", SUMIF(OUTPUT!C$20:M$20, "CLO2", OUTPUT!C35:M35) / OUTPUT!AL$7),
IF(AND('PRINTABLE (per grading)'!H$16="OUTPUT", 'PRINTABLE (per grading)'!B$13="Midterm"), IF(ISERROR(SUMIF(OUTPUT!O$20:Y$20, "CLO2", OUTPUT!O35:Y35) / OUTPUT!AM$7), "", SUMIF(OUTPUT!O$20:Y$20, "CLO2", OUTPUT!O35:Y35) / OUTPUT!AM$7),
IF(AND('PRINTABLE (per grading)'!H$16="OUTPUT", 'PRINTABLE (per grading)'!B$13="Final"), IF(ISERROR(SUMIF(OUTPUT!AA$20:AI$20, "CLO2", OUTPUT!AA35:AI35) / OUTPUT!AN$7), "", SUMIF(OUTPUT!AA$20:AI$20, "CLO2", OUTPUT!AA35:AI35) / OUTPUT!AN$7),
"")))))),"")</f>
        <v/>
      </c>
      <c r="U33" s="232" t="str">
        <f t="shared" si="11"/>
        <v/>
      </c>
      <c r="V33" s="233" t="str">
        <f t="shared" si="12"/>
        <v/>
      </c>
      <c r="W33" s="25" t="str">
        <f>IF(B33 &lt;&gt; "", IFERROR(IF(C$16 = "PRELIM", SUMIF('Database (LECTURE-RES-PRAC)'!D$14:AG$14, "CLO3", 'Database (LECTURE-RES-PRAC)'!D30:AG30) / 'Grade computation'!F$6, IF(C$16 = "MIDTERM", SUMIF('Database (LECTURE-RES-PRAC)'!AJ$14:BM$14, "CLO3", 'Database (LECTURE-RES-PRAC)'!AJ30:BM30) / 'Grade computation'!G$6, IF(C$16 = "FINAL", SUMIF('Database (LECTURE-RES-PRAC)'!BP$14:CS$14, "CLO3", 'Database (LECTURE-RES-PRAC)'!BP30:CS30) / 'Grade computation'!H$6,""))),""),"")</f>
        <v/>
      </c>
      <c r="X33" s="232" t="str">
        <f t="shared" si="13"/>
        <v/>
      </c>
      <c r="Y33" s="25" t="str">
        <f>IF(B33 &lt;&gt; "",IF(AND('PRINTABLE (per grading)'!H$16="EXAM", 'PRINTABLE (per grading)'!B$13="Prelim"), IF(ISERROR(SUMIF('Exam (LECTURE ONLY)'!D$20:M$20, "CLO3", 'Exam (LECTURE ONLY)'!D35:M35) / 'Exam (LECTURE ONLY)'!AL$8), "", SUMIF('Exam (LECTURE ONLY)'!D$20:M$20, "CLO3", 'Exam (LECTURE ONLY)'!D35:M35) /'Exam (LECTURE ONLY)'!AL$8),
IF(AND('PRINTABLE (per grading)'!H$16="EXAM", 'PRINTABLE (per grading)'!B$13="Midterm"), IF(ISERROR(SUMIF('Exam (LECTURE ONLY)'!O$20:X$20, "CLO3", 'Exam (LECTURE ONLY)'!O35:X35) / 'Exam (LECTURE ONLY)'!AM$8), "", SUMIF('Exam (LECTURE ONLY)'!O$20:X$20, "CLO3", 'Exam (LECTURE ONLY)'!O35:X35) / 'Exam (LECTURE ONLY)'!AM$8),
IF(AND('PRINTABLE (per grading)'!H$16="EXAM", 'PRINTABLE (per grading)'!B$13="Final"), IF(ISERROR(SUMIF('Exam (LECTURE ONLY)'!Z$20:AI$20, "CLO3", 'Exam (LECTURE ONLY)'!Z35:AI35) / 'Exam (LECTURE ONLY)'!AN$8), "", SUMIF('Exam (LECTURE ONLY)'!Z$20:AI$20, "CLO3", 'Exam (LECTURE ONLY)'!Z35:AI35) / 'Exam (LECTURE ONLY)'!AN$8),
IF(AND('PRINTABLE (per grading)'!H$16="OUTPUT", 'PRINTABLE (per grading)'!B$13="Prelim"), IF(ISERROR(SUMIF(OUTPUT!C$20:M$20, "CLO3", OUTPUT!C35:M35) / OUTPUT!AL$8), "", SUMIF(OUTPUT!C$20:M$20, "CLO3", OUTPUT!C35:M35) / OUTPUT!AL$8),
IF(AND('PRINTABLE (per grading)'!H$16="OUTPUT", 'PRINTABLE (per grading)'!B$13="Midterm"), IF(ISERROR(SUMIF(OUTPUT!O$20:Y$20, "CLO3", OUTPUT!O35:Y35) / OUTPUT!AM$8), "", SUMIF(OUTPUT!O$20:Y$20, "CLO3", OUTPUT!O35:Y35) / OUTPUT!AM$8),
IF(AND('PRINTABLE (per grading)'!H$16="OUTPUT", 'PRINTABLE (per grading)'!B$13="Final"), IF(ISERROR(SUMIF(OUTPUT!AA$20:AI$20, "CLO3", OUTPUT!AA35:AI35) / OUTPUT!AN$8), "", SUMIF(OUTPUT!AA$20:AI$20, "CLO3", OUTPUT!AA35:AI35) / OUTPUT!AN$8),
"" )))))),"")</f>
        <v/>
      </c>
      <c r="Z33" s="232" t="str">
        <f t="shared" si="14"/>
        <v/>
      </c>
      <c r="AA33" s="233" t="str">
        <f t="shared" si="15"/>
        <v/>
      </c>
      <c r="AB33" s="25" t="str">
        <f>IF(B33 &lt;&gt; "", IFERROR(IF(C$16 = "PRELIM", SUMIF('Database (LECTURE-RES-PRAC)'!D$14:AG$14, "CLO4", 'Database (LECTURE-RES-PRAC)'!D30:AG30) / 'Grade computation'!F$7, IF(C$16 = "MIDTERM", SUMIF('Database (LECTURE-RES-PRAC)'!AJ$14:BM$14, "CLO4", 'Database (LECTURE-RES-PRAC)'!AJ30:BM30) / 'Grade computation'!G$7, IF(C$16 = "FINAL", SUMIF('Database (LECTURE-RES-PRAC)'!BP$14:CS$14, "CLO4", 'Database (LECTURE-RES-PRAC)'!BP30:CS30) / 'Grade computation'!H$7,""))),""),"")</f>
        <v/>
      </c>
      <c r="AC33" s="232" t="str">
        <f t="shared" si="16"/>
        <v/>
      </c>
      <c r="AD33" s="25" t="str">
        <f>IF(B33 &lt;&gt; "",IF(AND('PRINTABLE (per grading)'!H$16="EXAM", 'PRINTABLE (per grading)'!B$13="Prelim"), IF(ISERROR(SUMIF('Exam (LECTURE ONLY)'!D$20:M$20, "CLO4", 'Exam (LECTURE ONLY)'!D35:M35) / 'Exam (LECTURE ONLY)'!AL$9), "", SUMIF('Exam (LECTURE ONLY)'!D$20:M$20, "CLO4", 'Exam (LECTURE ONLY)'!D35:M35) /'Exam (LECTURE ONLY)'!AL$9),
IF(AND('PRINTABLE (per grading)'!H$16="EXAM", 'PRINTABLE (per grading)'!B$13="Midterm"), IF(ISERROR(SUMIF('Exam (LECTURE ONLY)'!O$20:X$20, "CLO4", 'Exam (LECTURE ONLY)'!O35:X35) / 'Exam (LECTURE ONLY)'!AM$9), "", SUMIF('Exam (LECTURE ONLY)'!O$20:X$20, "CLO4", 'Exam (LECTURE ONLY)'!O35:X35) / 'Exam (LECTURE ONLY)'!AM$9),
IF(AND('PRINTABLE (per grading)'!H$16="EXAM", 'PRINTABLE (per grading)'!B$13="Final"), IF(ISERROR(SUMIF('Exam (LECTURE ONLY)'!Z$20:AI$20, "CLO4", 'Exam (LECTURE ONLY)'!Z35:AI35) / 'Exam (LECTURE ONLY)'!AN$9), "", SUMIF('Exam (LECTURE ONLY)'!Z$20:AI$20, "CLO4", 'Exam (LECTURE ONLY)'!Z35:AI35) / 'Exam (LECTURE ONLY)'!AN$9),
IF(AND('PRINTABLE (per grading)'!H$16="OUTPUT", 'PRINTABLE (per grading)'!B$13="Prelim"), IF(ISERROR(SUMIF(OUTPUT!C$20:M$20, "CLO4", OUTPUT!C35:M35) / OUTPUT!AL$9), "", SUMIF(OUTPUT!C$20:M$20, "CLO4", OUTPUT!C35:M35) / OUTPUT!AL$9),
IF(AND('PRINTABLE (per grading)'!H$16="OUTPUT", 'PRINTABLE (per grading)'!B$13="Midterm"), IF(ISERROR(SUMIF(OUTPUT!O$20:Y$20, "CLO4", OUTPUT!O35:Y35) / OUTPUT!AM$9), "", SUMIF(OUTPUT!O$20:Y$20, "CLO4", OUTPUT!O35:Y35) / OUTPUT!AM$9),
IF(AND('PRINTABLE (per grading)'!H$16="OUTPUT", 'PRINTABLE (per grading)'!B$13="Final"), IF(ISERROR(SUMIF(OUTPUT!AA$20:AI$20, "CLO4", OUTPUT!AA35:AI35) / OUTPUT!AN$9), "", SUMIF(OUTPUT!AA$20:AI$20, "CLO4", OUTPUT!AA35:AI35) / OUTPUT!AN$9),
"")))))),"")</f>
        <v/>
      </c>
      <c r="AE33" s="232" t="str">
        <f t="shared" si="17"/>
        <v/>
      </c>
      <c r="AF33" s="233" t="str">
        <f t="shared" si="18"/>
        <v/>
      </c>
      <c r="AG33" s="25" t="str">
        <f>IF(B33 &lt;&gt; "", IFERROR(IF(C$16 = "PRELIM", SUMIF('Database (LECTURE-RES-PRAC)'!D$14:AG$14, "CLO5", 'Database (LECTURE-RES-PRAC)'!D30:AG30) / 'Grade computation'!F$8, IF(C$16 = "MIDTERM", SUMIF('Database (LECTURE-RES-PRAC)'!AJ$14:BM$14, "CLO5", 'Database (LECTURE-RES-PRAC)'!AJ30:BM30) / 'Grade computation'!G$8, IF(C$16 = "FINAL", SUMIF('Database (LECTURE-RES-PRAC)'!BP$14:CS$14, "CLO5", 'Database (LECTURE-RES-PRAC)'!BP30:CS30) / 'Grade computation'!H$8,""))),""),"")</f>
        <v/>
      </c>
      <c r="AH33" s="232" t="str">
        <f t="shared" si="19"/>
        <v/>
      </c>
      <c r="AI33" s="25" t="str">
        <f>IF(B33 &lt;&gt; "",IF(AND('PRINTABLE (per grading)'!H$16="EXAM", 'PRINTABLE (per grading)'!B$13="Prelim"), IF(ISERROR(SUMIF('Exam (LECTURE ONLY)'!D$20:M$20, "CLO5", 'Exam (LECTURE ONLY)'!D35:M35) / 'Exam (LECTURE ONLY)'!AL$10), "", SUMIF('Exam (LECTURE ONLY)'!D$20:M$20, "CLO5", 'Exam (LECTURE ONLY)'!D35:M35) /'Exam (LECTURE ONLY)'!AL$10),
IF(AND('PRINTABLE (per grading)'!H$16="EXAM", 'PRINTABLE (per grading)'!B$13="Midterm"), IF(ISERROR(SUMIF('Exam (LECTURE ONLY)'!O$20:X$20, "CLO5", 'Exam (LECTURE ONLY)'!O35:X35) / 'Exam (LECTURE ONLY)'!AM$10), "", SUMIF('Exam (LECTURE ONLY)'!O$20:X$20, "CLO5", 'Exam (LECTURE ONLY)'!O35:X35) / 'Exam (LECTURE ONLY)'!AM$10),
IF(AND('PRINTABLE (per grading)'!H$16="EXAM", 'PRINTABLE (per grading)'!B$13="Final"), IF(ISERROR(SUMIF('Exam (LECTURE ONLY)'!Z$20:AI$20, "CLO5", 'Exam (LECTURE ONLY)'!Z35:AI35) / 'Exam (LECTURE ONLY)'!AN$10), "", SUMIF('Exam (LECTURE ONLY)'!Z$20:AI$20, "CLO5", 'Exam (LECTURE ONLY)'!Z35:AI35) / 'Exam (LECTURE ONLY)'!AN$10),
IF(AND('PRINTABLE (per grading)'!H$16="OUTPUT", 'PRINTABLE (per grading)'!B$13="Prelim"), IF(ISERROR(SUMIF(OUTPUT!C$20:M$20, "CLO5", OUTPUT!C35:M35) / OUTPUT!AL$10), "", SUMIF(OUTPUT!C$20:M$20, "CLO5", OUTPUT!C35:M35) / OUTPUT!AL$10),
IF(AND('PRINTABLE (per grading)'!H$16="OUTPUT", 'PRINTABLE (per grading)'!B$13="Midterm"), IF(ISERROR(SUMIF(OUTPUT!O$20:Y$20, "CLO5", OUTPUT!O35:Y35) / OUTPUT!AM$10), "", SUMIF(OUTPUT!O$20:Y$20, "CLO5", OUTPUT!O35:Y35) / OUTPUT!AM$10),
IF(AND('PRINTABLE (per grading)'!H$16="OUTPUT", 'PRINTABLE (per grading)'!B$13="Final"), IF(ISERROR(SUMIF(OUTPUT!AA$20:AI$20, "CLO5", OUTPUT!AA35:AI35) / OUTPUT!AN$10), "", SUMIF(OUTPUT!AA$20:AI$20, "CLO5", OUTPUT!AA35:AI35) / OUTPUT!AN$10),
"")))))),"")</f>
        <v/>
      </c>
      <c r="AJ33" s="232" t="str">
        <f t="shared" si="20"/>
        <v/>
      </c>
      <c r="AK33" s="233" t="str">
        <f t="shared" si="21"/>
        <v/>
      </c>
      <c r="AL33" s="25" t="str">
        <f>IF(B33 &lt;&gt; "", IFERROR(IF(C$16 = "PRELIM", SUMIF('Database (LECTURE-RES-PRAC)'!D$14:AG$14, "CLO6", 'Database (LECTURE-RES-PRAC)'!D30:AG30) / 'Grade computation'!F$9, IF(C$16 = "MIDTERM", SUMIF('Database (LECTURE-RES-PRAC)'!AJ$14:BM$14, "CLO6", 'Database (LECTURE-RES-PRAC)'!AJ30:BM30) / 'Grade computation'!G$9, IF(C$16 = "FINAL", SUMIF('Database (LECTURE-RES-PRAC)'!BP$14:CS$14, "CLO6", 'Database (LECTURE-RES-PRAC)'!BP30:CS30) / 'Grade computation'!H$9,""))),""),"")</f>
        <v/>
      </c>
      <c r="AM33" s="232" t="str">
        <f t="shared" si="22"/>
        <v/>
      </c>
      <c r="AN33" s="25" t="str">
        <f>IF(B33 &lt;&gt; "",IF(AND('PRINTABLE (per grading)'!H$16="EXAM", 'PRINTABLE (per grading)'!B$13="Prelim"), IF(ISERROR(SUMIF('Exam (LECTURE ONLY)'!D$20:M$20, "CLO6", 'Exam (LECTURE ONLY)'!D35:M35) / 'Exam (LECTURE ONLY)'!AL$11), "", SUMIF('Exam (LECTURE ONLY)'!D$20:M$20, "CLO6", 'Exam (LECTURE ONLY)'!D35:M35) /'Exam (LECTURE ONLY)'!AL$11),
IF(AND('PRINTABLE (per grading)'!H$16="EXAM", 'PRINTABLE (per grading)'!B$13="Midterm"), IF(ISERROR(SUMIF('Exam (LECTURE ONLY)'!O$20:X$20, "CLO6", 'Exam (LECTURE ONLY)'!O35:X35) / 'Exam (LECTURE ONLY)'!AM$11), "", SUMIF('Exam (LECTURE ONLY)'!O$20:X$20, "CLO6", 'Exam (LECTURE ONLY)'!O35:X35) / 'Exam (LECTURE ONLY)'!AM$11),
IF(AND('PRINTABLE (per grading)'!H$16="EXAM", 'PRINTABLE (per grading)'!B$13="Final"), IF(ISERROR(SUMIF('Exam (LECTURE ONLY)'!Z$20:AI$20, "CLO6", 'Exam (LECTURE ONLY)'!Z35:AI35) / 'Exam (LECTURE ONLY)'!AN$11), "", SUMIF('Exam (LECTURE ONLY)'!Z$20:AI$20, "CLO6", 'Exam (LECTURE ONLY)'!Z35:AI35) / 'Exam (LECTURE ONLY)'!AN$11),
IF(AND('PRINTABLE (per grading)'!H$16="OUTPUT", 'PRINTABLE (per grading)'!B$13="Prelim"), IF(ISERROR(SUMIF(OUTPUT!C$20:M$20, "CLO6", OUTPUT!C35:M35) / OUTPUT!AL$11), "", SUMIF(OUTPUT!C$20:M$20, "CLO6", OUTPUT!C35:M35) / OUTPUT!AL$11),
IF(AND('PRINTABLE (per grading)'!H$16="OUTPUT", 'PRINTABLE (per grading)'!B$13="Midterm"), IF(ISERROR(SUMIF(OUTPUT!O$20:Y$20, "CLO6", OUTPUT!O35:Y35) / OUTPUT!AM$11), "", SUMIF(OUTPUT!O$20:Y$20, "CLO6", OUTPUT!O35:Y35) / OUTPUT!AM$11),
IF(AND('PRINTABLE (per grading)'!H$16="OUTPUT", 'PRINTABLE (per grading)'!B$13="Final"), IF(ISERROR(SUMIF(OUTPUT!AA$20:AI$20, "CLO6", OUTPUT!AA35:AI35) / OUTPUT!AN$11), "", SUMIF(OUTPUT!AA$20:AI$20, "CLO6", OUTPUT!AA35:AI35) / OUTPUT!AN$11),
"")))))),"")</f>
        <v/>
      </c>
      <c r="AO33" s="232" t="str">
        <f t="shared" si="23"/>
        <v/>
      </c>
      <c r="AP33" s="233" t="str">
        <f t="shared" si="24"/>
        <v/>
      </c>
      <c r="AQ33" s="25" t="str">
        <f>IF(B33 &lt;&gt; "", IFERROR(IF(C$16 = "PRELIM", SUMIF('Database (LECTURE-RES-PRAC)'!D$14:AG$14, "CLO7", 'Database (LECTURE-RES-PRAC)'!D30:AG30) / 'Grade computation'!F$10, IF(C$16 = "MIDTERM", SUMIF('Database (LECTURE-RES-PRAC)'!AJ$14:BM$14, "CLO7", 'Database (LECTURE-RES-PRAC)'!AJ30:BM30) / 'Grade computation'!G$10, IF(C$16 = "FINAL", SUMIF('Database (LECTURE-RES-PRAC)'!BP$14:CS$14, "CLO7", 'Database (LECTURE-RES-PRAC)'!BP30:CS30) / 'Grade computation'!H$10,""))),""),"")</f>
        <v/>
      </c>
      <c r="AR33" s="232" t="str">
        <f t="shared" si="25"/>
        <v/>
      </c>
      <c r="AS33" s="25" t="str">
        <f>IF(B33 &lt;&gt; "",IF(AND('PRINTABLE (per grading)'!H$16="EXAM", 'PRINTABLE (per grading)'!B$13="Prelim"), IF(ISERROR(SUMIF('Exam (LECTURE ONLY)'!D$20:M$20, "CLO7", 'Exam (LECTURE ONLY)'!D35:M35) / 'Exam (LECTURE ONLY)'!AL$12), "", SUMIF('Exam (LECTURE ONLY)'!D$20:M$20, "CLO7", 'Exam (LECTURE ONLY)'!D35:M35) /'Exam (LECTURE ONLY)'!AL$12),
IF(AND('PRINTABLE (per grading)'!H$16="EXAM", 'PRINTABLE (per grading)'!B$13="Midterm"), IF(ISERROR(SUMIF('Exam (LECTURE ONLY)'!O$20:X$20, "CLO7", 'Exam (LECTURE ONLY)'!O35:X35) / 'Exam (LECTURE ONLY)'!AM$12), "", SUMIF('Exam (LECTURE ONLY)'!O$20:X$20, "CLO7", 'Exam (LECTURE ONLY)'!O35:X35) / 'Exam (LECTURE ONLY)'!AM$12),
IF(AND('PRINTABLE (per grading)'!H$16="EXAM", 'PRINTABLE (per grading)'!B$13="Final"), IF(ISERROR(SUMIF('Exam (LECTURE ONLY)'!Z$20:AI$20, "CLO7", 'Exam (LECTURE ONLY)'!Z35:AI35) / 'Exam (LECTURE ONLY)'!AN$12), "", SUMIF('Exam (LECTURE ONLY)'!Z$20:AI$20, "CLO7", 'Exam (LECTURE ONLY)'!Z35:AI35) / 'Exam (LECTURE ONLY)'!AN$12),
IF(AND('PRINTABLE (per grading)'!H$16="OUTPUT", 'PRINTABLE (per grading)'!B$13="Prelim"), IF(ISERROR(SUMIF(OUTPUT!C$20:M$20, "CLO7", OUTPUT!C35:M35) / OUTPUT!AL$12), "", SUMIF(OUTPUT!C$20:M$20, "CLO7", OUTPUT!C35:M35) / OUTPUT!AL$12),
IF(AND('PRINTABLE (per grading)'!H$16="OUTPUT", 'PRINTABLE (per grading)'!B$13="Midterm"), IF(ISERROR(SUMIF(OUTPUT!O$20:Y$20, "CLO7", OUTPUT!O35:Y35) / OUTPUT!AM$12), "", SUMIF(OUTPUT!O$20:Y$20, "CLO7", OUTPUT!O35:Y35) / OUTPUT!AM$12),
IF(AND('PRINTABLE (per grading)'!H$16="OUTPUT", 'PRINTABLE (per grading)'!B$13="Final"), IF(ISERROR(SUMIF(OUTPUT!AA$20:AI$20, "CLO7", OUTPUT!AA35:AI35) / OUTPUT!AN$12), "", SUMIF(OUTPUT!AA$20:AI$20, "CLO7", OUTPUT!AA35:AI35) / OUTPUT!AN$12),
"")))))),"")</f>
        <v/>
      </c>
      <c r="AT33" s="232" t="str">
        <f t="shared" si="26"/>
        <v/>
      </c>
      <c r="AU33" s="233" t="str">
        <f t="shared" si="27"/>
        <v/>
      </c>
      <c r="AV33" s="25" t="str">
        <f>IF(B33 &lt;&gt; "", IFERROR(IF(C$16 = "PRELIM", SUMIF('Database (LECTURE-RES-PRAC)'!D$14:AG$14, "CLO8", 'Database (LECTURE-RES-PRAC)'!D30:AG30) / 'Grade computation'!F$11, IF(C$16 = "MIDTERM", SUMIF('Database (LECTURE-RES-PRAC)'!AJ$14:BM$14, "CLO8", 'Database (LECTURE-RES-PRAC)'!AJ30:BM30) / 'Grade computation'!G$11, IF(C$16 = "FINAL", SUMIF('Database (LECTURE-RES-PRAC)'!BP$14:CS$14, "CLO8", 'Database (LECTURE-RES-PRAC)'!BP30:CS30) / 'Grade computation'!H$11,""))),""),"")</f>
        <v/>
      </c>
      <c r="AW33" s="232" t="str">
        <f t="shared" si="28"/>
        <v/>
      </c>
      <c r="AX33" s="25" t="str">
        <f>IF(B33 &lt;&gt; "",IF(AND('PRINTABLE (per grading)'!H$16="EXAM", 'PRINTABLE (per grading)'!B$13="Prelim"), IF(ISERROR(SUMIF('Exam (LECTURE ONLY)'!D$20:M$20, "CLO8", 'Exam (LECTURE ONLY)'!D35:M35) / 'Exam (LECTURE ONLY)'!AL$13), "", SUMIF('Exam (LECTURE ONLY)'!D$20:M$20, "CLO8", 'Exam (LECTURE ONLY)'!D35:M35) /'Exam (LECTURE ONLY)'!AL$13),
IF(AND('PRINTABLE (per grading)'!H$16="EXAM", 'PRINTABLE (per grading)'!B$13="Midterm"), IF(ISERROR(SUMIF('Exam (LECTURE ONLY)'!O$20:X$20, "CLO8", 'Exam (LECTURE ONLY)'!O35:X35) / 'Exam (LECTURE ONLY)'!AM$13), "", SUMIF('Exam (LECTURE ONLY)'!O$20:X$20, "CLO8", 'Exam (LECTURE ONLY)'!O35:X35) / 'Exam (LECTURE ONLY)'!AM$13),
IF(AND('PRINTABLE (per grading)'!H$16="EXAM", 'PRINTABLE (per grading)'!B$13="Final"), IF(ISERROR(SUMIF('Exam (LECTURE ONLY)'!Z$20:AI$20, "CLO8", 'Exam (LECTURE ONLY)'!Z35:AI35) / 'Exam (LECTURE ONLY)'!AN$13), "", SUMIF('Exam (LECTURE ONLY)'!Z$20:AI$20, "CLO8", 'Exam (LECTURE ONLY)'!Z35:AI35) / 'Exam (LECTURE ONLY)'!AN$13),
IF(AND('PRINTABLE (per grading)'!H$16="OUTPUT", 'PRINTABLE (per grading)'!B$13="Prelim"), IF(ISERROR(SUMIF(OUTPUT!C$20:M$20, "CLO8", OUTPUT!C35:M35) / OUTPUT!AL$13), "", SUMIF(OUTPUT!C$20:M$20, "CLO8", OUTPUT!C35:M35) / OUTPUT!AL$13),
IF(AND('PRINTABLE (per grading)'!H$16="OUTPUT", 'PRINTABLE (per grading)'!B$13="Midterm"), IF(ISERROR(SUMIF(OUTPUT!O$20:Y$20, "CLO8", OUTPUT!O35:Y35) / OUTPUT!AM$13), "", SUMIF(OUTPUT!O$20:Y$20, "CLO8", OUTPUT!O35:Y35) / OUTPUT!AM$13),
IF(AND('PRINTABLE (per grading)'!H$16="OUTPUT", 'PRINTABLE (per grading)'!B$13="Final"), IF(ISERROR(SUMIF(OUTPUT!AA$20:AI$20, "CLO8", OUTPUT!AA35:AI35) / OUTPUT!AN$13), "", SUMIF(OUTPUT!AA$20:AI$20, "CLO8", OUTPUT!AA35:AI35) / OUTPUT!AN$13),
"")))))),"")</f>
        <v/>
      </c>
      <c r="AY33" s="232" t="str">
        <f t="shared" si="29"/>
        <v/>
      </c>
      <c r="AZ33" s="233" t="str">
        <f t="shared" si="30"/>
        <v/>
      </c>
      <c r="BA33" s="25" t="str">
        <f>IF(B33 &lt;&gt; "", IFERROR(IF(C$16 = "PRELIM", SUMIF('Database (LECTURE-RES-PRAC)'!D$14:AG$14, "CLO9", 'Database (LECTURE-RES-PRAC)'!D30:AG30) / 'Grade computation'!F$12, IF(C$16 = "MIDTERM", SUMIF('Database (LECTURE-RES-PRAC)'!AJ$14:BM$14, "CLO9", 'Database (LECTURE-RES-PRAC)'!AJ30:BM30) / 'Grade computation'!G$12, IF(C$16 = "FINAL", SUMIF('Database (LECTURE-RES-PRAC)'!BP$14:CS$14, "CLO9", 'Database (LECTURE-RES-PRAC)'!BP30:CS30) / 'Grade computation'!H$12,""))),""),"")</f>
        <v/>
      </c>
      <c r="BB33" s="232" t="str">
        <f t="shared" si="31"/>
        <v/>
      </c>
      <c r="BC33" s="25" t="str">
        <f>IF(B33 &lt;&gt; "",IF(AND('PRINTABLE (per grading)'!H$16="EXAM", 'PRINTABLE (per grading)'!B$13="Prelim"), IF(ISERROR(SUMIF('Exam (LECTURE ONLY)'!D$20:M$20, "CLO9", 'Exam (LECTURE ONLY)'!D35:M35) / 'Exam (LECTURE ONLY)'!AL$14), "", SUMIF('Exam (LECTURE ONLY)'!D$20:M$20, "CLO9", 'Exam (LECTURE ONLY)'!D35:M35) /'Exam (LECTURE ONLY)'!AL$14),
IF(AND('PRINTABLE (per grading)'!H$16="EXAM", 'PRINTABLE (per grading)'!B$13="Midterm"), IF(ISERROR(SUMIF('Exam (LECTURE ONLY)'!O$20:X$20, "CLO9", 'Exam (LECTURE ONLY)'!O35:X35) / 'Exam (LECTURE ONLY)'!AM$14), "", SUMIF('Exam (LECTURE ONLY)'!O$20:X$20, "CLO9", 'Exam (LECTURE ONLY)'!O35:X35) / 'Exam (LECTURE ONLY)'!AM$14),
IF(AND('PRINTABLE (per grading)'!H$16="EXAM", 'PRINTABLE (per grading)'!B$13="Final"), IF(ISERROR(SUMIF('Exam (LECTURE ONLY)'!Z$20:AI$20, "CLO9", 'Exam (LECTURE ONLY)'!Z35:AI35) / 'Exam (LECTURE ONLY)'!AN$14), "", SUMIF('Exam (LECTURE ONLY)'!Z$20:AI$20, "CLO9", 'Exam (LECTURE ONLY)'!Z35:AI35) / 'Exam (LECTURE ONLY)'!AN$14),
IF(AND('PRINTABLE (per grading)'!H$16="OUTPUT", 'PRINTABLE (per grading)'!B$13="Prelim"), IF(ISERROR(SUMIF(OUTPUT!C$20:M$20, "CLO9", OUTPUT!C35:M35) / OUTPUT!AL$14), "", SUMIF(OUTPUT!C$20:M$20, "CLO9", OUTPUT!C35:M35) / OUTPUT!AL$14),
IF(AND('PRINTABLE (per grading)'!H$16="OUTPUT", 'PRINTABLE (per grading)'!B$13="Midterm"), IF(ISERROR(SUMIF(OUTPUT!O$20:Y$20, "CLO9", OUTPUT!O35:Y35) / OUTPUT!AM$14), "", SUMIF(OUTPUT!O$20:Y$20, "CLO9", OUTPUT!O35:Y35) / OUTPUT!AM$14),
IF(AND('PRINTABLE (per grading)'!H$16="OUTPUT", 'PRINTABLE (per grading)'!B$13="Final"), IF(ISERROR(SUMIF(OUTPUT!AA$20:AI$20, "CLO9", OUTPUT!AA35:AI35) / OUTPUT!AN$14), "", SUMIF(OUTPUT!AA$20:AI$20, "CLO9", OUTPUT!AA35:AI35) / OUTPUT!AN$14),
"")))))),"")</f>
        <v/>
      </c>
      <c r="BD33" s="232" t="str">
        <f t="shared" si="32"/>
        <v/>
      </c>
      <c r="BE33" s="233" t="str">
        <f t="shared" si="33"/>
        <v/>
      </c>
      <c r="BF33" s="25" t="str">
        <f>IF(B33 &lt;&gt; "", IFERROR(IF(C$16 = "PRELIM", SUMIF('Database (LECTURE-RES-PRAC)'!D$14:AG$14, "CLO10", 'Database (LECTURE-RES-PRAC)'!D30:AG30) / 'Grade computation'!F$13, IF(C$16 = "MIDTERM", SUMIF('Database (LECTURE-RES-PRAC)'!AJ$14:BM$14, "CLO10", 'Database (LECTURE-RES-PRAC)'!AJ30:BM30) / 'Grade computation'!G$13, IF(C$16 = "FINAL", SUMIF('Database (LECTURE-RES-PRAC)'!BP$14:CS$14, "CLO10", 'Database (LECTURE-RES-PRAC)'!BP30:CS30) / 'Grade computation'!H$13,""))),""),"")</f>
        <v/>
      </c>
      <c r="BG33" s="232" t="str">
        <f t="shared" si="34"/>
        <v/>
      </c>
      <c r="BH33" s="25" t="str">
        <f>IF(B33 &lt;&gt; "",IF(AND('PRINTABLE (per grading)'!H$16="EXAM", 'PRINTABLE (per grading)'!B$13="Prelim"), IF(ISERROR(SUMIF('Exam (LECTURE ONLY)'!D$20:M$20, "CLO10", 'Exam (LECTURE ONLY)'!D35:M35) / 'Exam (LECTURE ONLY)'!AL$15), "", SUMIF('Exam (LECTURE ONLY)'!D$20:M$20, "CLO10", 'Exam (LECTURE ONLY)'!D35:M35) /'Exam (LECTURE ONLY)'!AL$15),
IF(AND('PRINTABLE (per grading)'!H$16="EXAM", 'PRINTABLE (per grading)'!B$13="Midterm"), IF(ISERROR(SUMIF('Exam (LECTURE ONLY)'!O$20:X$20, "CLO10", 'Exam (LECTURE ONLY)'!O35:X35) / 'Exam (LECTURE ONLY)'!AM$15), "", SUMIF('Exam (LECTURE ONLY)'!O$20:X$20, "CLO10", 'Exam (LECTURE ONLY)'!O35:X35) / 'Exam (LECTURE ONLY)'!AM$15),
IF(AND('PRINTABLE (per grading)'!H$16="EXAM", 'PRINTABLE (per grading)'!B$13="Final"), IF(ISERROR(SUMIF('Exam (LECTURE ONLY)'!Z$20:AI$20, "CLO10", 'Exam (LECTURE ONLY)'!Z35:AI35) / 'Exam (LECTURE ONLY)'!AN$15), "", SUMIF('Exam (LECTURE ONLY)'!Z$20:AI$20, "CLO10", 'Exam (LECTURE ONLY)'!Z35:AI35) / 'Exam (LECTURE ONLY)'!AN$15),
IF(AND('PRINTABLE (per grading)'!H$16="OUTPUT", 'PRINTABLE (per grading)'!B$13="Prelim"), IF(ISERROR(SUMIF(OUTPUT!C$20:M$20, "CLO10", OUTPUT!C35:M35) / OUTPUT!AL$15), "", SUMIF(OUTPUT!C$20:M$20, "CLO10", OUTPUT!C35:M35) / OUTPUT!AL$15),
IF(AND('PRINTABLE (per grading)'!H$16="OUTPUT", 'PRINTABLE (per grading)'!B$13="Midterm"), IF(ISERROR(SUMIF(OUTPUT!O$20:Y$20, "CLO10", OUTPUT!O35:Y35) / OUTPUT!AM$15), "", SUMIF(OUTPUT!O$20:Y$20, "CLO10", OUTPUT!O35:Y35) / OUTPUT!AM$15),
IF(AND('PRINTABLE (per grading)'!H$16="OUTPUT", 'PRINTABLE (per grading)'!B$13="Final"), IF(ISERROR(SUMIF(OUTPUT!AA$20:AI$20, "CLO10", OUTPUT!AA35:AI35) / OUTPUT!AN$15), "", SUMIF(OUTPUT!AA$20:AI$20, "CLO10", OUTPUT!AA35:AI35) / OUTPUT!AN$15),
"")))))),"")</f>
        <v/>
      </c>
      <c r="BI33" s="232" t="str">
        <f t="shared" si="35"/>
        <v/>
      </c>
      <c r="BJ33" s="233" t="str">
        <f t="shared" si="36"/>
        <v/>
      </c>
      <c r="BK33" s="2"/>
    </row>
    <row r="34" spans="1:63" ht="19.5" customHeight="1">
      <c r="A34" s="212" t="str">
        <f>IF(ISBLANK('Database (LECTURE-RES-PRAC)'!A31),"",'Database (LECTURE-RES-PRAC)'!A31)</f>
        <v/>
      </c>
      <c r="B34" s="213" t="str">
        <f>IF(ISBLANK('Database (LECTURE-RES-PRAC)'!B31),"",'Database (LECTURE-RES-PRAC)'!B31)</f>
        <v/>
      </c>
      <c r="C34" s="134" t="str">
        <f>IF(B34&lt;&gt;"",IF(C$16="PRELIM",'Grade computation'!C34, IF(C$16="MIDTERM",'Grade computation'!K34, IF(C$16="FINAL",'Grade computation'!S34,""))),"")</f>
        <v/>
      </c>
      <c r="D34" s="135" t="str">
        <f t="shared" si="1"/>
        <v/>
      </c>
      <c r="E34" s="134" t="str">
        <f>IF(B34&lt;&gt;"", IF(C$16="PRELIM",'Grade computation'!E34, IF(C$16="MIDTERM",'Grade computation'!M34, IF(C$16="FINAL",'Grade computation'!U34,""))),"")</f>
        <v/>
      </c>
      <c r="F34" s="136" t="str">
        <f t="shared" si="2"/>
        <v/>
      </c>
      <c r="G34" s="137" t="str">
        <f t="shared" si="3"/>
        <v/>
      </c>
      <c r="H34" s="207" t="str">
        <f>IF(B34&lt;&gt;"",IF(C$16="PRELIM", 'Grade computation'!H34, IF(C$16="MIDTERM", 'Grade computation'!P34, IF(C$16="FINAL",'Grade computation'!X34, ""))),"")</f>
        <v/>
      </c>
      <c r="I34" s="137" t="str">
        <f t="shared" si="4"/>
        <v/>
      </c>
      <c r="J34" s="139" t="str">
        <f t="shared" si="5"/>
        <v/>
      </c>
      <c r="K34" s="377" t="str">
        <f t="shared" si="6"/>
        <v/>
      </c>
      <c r="L34" s="434"/>
      <c r="M34" s="25" t="str">
        <f>IF(B34 &lt;&gt; "", IFERROR(IF(C$16 = "PRELIM", SUMIF('Database (LECTURE-RES-PRAC)'!D$14:AG$14, "CLO1", 'Database (LECTURE-RES-PRAC)'!D31:AG31) / 'Grade computation'!F$4, IF(C$16 = "MIDTERM", SUMIF('Database (LECTURE-RES-PRAC)'!AJ$14:BM$14, "CLO1", 'Database (LECTURE-RES-PRAC)'!AJ31:BM31) / 'Grade computation'!G$4, IF(C$16 = "FINAL", SUMIF('Database (LECTURE-RES-PRAC)'!BP$14:CS$14, "CLO1", 'Database (LECTURE-RES-PRAC)'!BP31:CS31) / 'Grade computation'!H$4,""))),""),"")</f>
        <v/>
      </c>
      <c r="N34" s="232" t="str">
        <f t="shared" si="7"/>
        <v/>
      </c>
      <c r="O34" s="25" t="str">
        <f>IF(B34 &lt;&gt; "",IF(AND('PRINTABLE (per grading)'!H$16="EXAM", 'PRINTABLE (per grading)'!B$13="Prelim"), IF(ISERROR(SUMIF('Exam (LECTURE ONLY)'!D$20:M$20, "CLO1", 'Exam (LECTURE ONLY)'!D36:M36) / 'Exam (LECTURE ONLY)'!AL$6), "", SUMIF('Exam (LECTURE ONLY)'!D$20:M$20, "CLO1", 'Exam (LECTURE ONLY)'!D36:M36) /'Exam (LECTURE ONLY)'!AL$6),
IF(AND('PRINTABLE (per grading)'!H$16="EXAM", 'PRINTABLE (per grading)'!B$13="Midterm"), IF(ISERROR(SUMIF('Exam (LECTURE ONLY)'!O$20:X$20, "CLO1", 'Exam (LECTURE ONLY)'!O36:X36) / 'Exam (LECTURE ONLY)'!AM$6), "", SUMIF('Exam (LECTURE ONLY)'!O$20:X$20, "CLO1", 'Exam (LECTURE ONLY)'!O36:X36) / 'Exam (LECTURE ONLY)'!AM$6),
IF(AND('PRINTABLE (per grading)'!H$16="EXAM", 'PRINTABLE (per grading)'!B$13="Final"), IF(ISERROR(SUMIF('Exam (LECTURE ONLY)'!Z$20:AI$20, "CLO1", 'Exam (LECTURE ONLY)'!Z36:AI36) / 'Exam (LECTURE ONLY)'!AN$6), "", SUMIF('Exam (LECTURE ONLY)'!Z$20:AI$20, "CLO1", 'Exam (LECTURE ONLY)'!Z36:AI36) / 'Exam (LECTURE ONLY)'!AN$6),
IF(AND('PRINTABLE (per grading)'!H$16="OUTPUT", 'PRINTABLE (per grading)'!B$13="Prelim"), IF(ISERROR(SUMIF(OUTPUT!C$20:M$20, "CLO1", OUTPUT!C36:M36) / OUTPUT!AL$6), "", SUMIF(OUTPUT!C$20:M$20, "CLO1", OUTPUT!C36:M36) / OUTPUT!AL$6),
IF(AND('PRINTABLE (per grading)'!H$16="OUTPUT", 'PRINTABLE (per grading)'!B$13="Midterm"), IF(ISERROR(SUMIF(OUTPUT!O$20:Y$20, "CLO1", OUTPUT!O36:Y36) / OUTPUT!AM$6), "", SUMIF(OUTPUT!O$20:Y$20, "CLO1", OUTPUT!O36:Y36) / OUTPUT!AM$6),
IF(AND('PRINTABLE (per grading)'!H$16="OUTPUT", 'PRINTABLE (per grading)'!B$13="Final"), IF(ISERROR(SUMIF(OUTPUT!AA$20:AI$20, "CLO1", OUTPUT!AA36:AI36) / OUTPUT!AN$6), "", SUMIF(OUTPUT!AA$20:AI$20, "CLO1", OUTPUT!AA36:AI36) / OUTPUT!AN$6),
"")))))),"")</f>
        <v/>
      </c>
      <c r="P34" s="232" t="str">
        <f t="shared" si="8"/>
        <v/>
      </c>
      <c r="Q34" s="233" t="str">
        <f t="shared" si="9"/>
        <v/>
      </c>
      <c r="R34" s="25" t="str">
        <f>IF(B34 &lt;&gt; "", IFERROR(IF(C$16 = "PRELIM", SUMIF('Database (LECTURE-RES-PRAC)'!D$14:AG$14, "CLO2", 'Database (LECTURE-RES-PRAC)'!D31:AG31) / 'Grade computation'!F$5, IF(C$16 = "MIDTERM", SUMIF('Database (LECTURE-RES-PRAC)'!AJ$14:BM$14, "CLO2", 'Database (LECTURE-RES-PRAC)'!AJ31:BM31) / 'Grade computation'!G$5, IF(C$16 = "FINAL", SUMIF('Database (LECTURE-RES-PRAC)'!BP$14:CS$14, "CLO2", 'Database (LECTURE-RES-PRAC)'!BP31:CS31) / 'Grade computation'!H$5,""))),""),"")</f>
        <v/>
      </c>
      <c r="S34" s="232" t="str">
        <f t="shared" si="10"/>
        <v/>
      </c>
      <c r="T34" s="25" t="str">
        <f>IF(B34 &lt;&gt; "",IF(AND('PRINTABLE (per grading)'!H$16="EXAM", 'PRINTABLE (per grading)'!B$13="Prelim"), IF(ISERROR(SUMIF('Exam (LECTURE ONLY)'!D$20:M$20, "CLO2", 'Exam (LECTURE ONLY)'!D36:M36) / 'Exam (LECTURE ONLY)'!AL$7), "", SUMIF('Exam (LECTURE ONLY)'!D$20:M$20, "CLO2", 'Exam (LECTURE ONLY)'!D36:M36) /'Exam (LECTURE ONLY)'!AL$7),
IF(AND('PRINTABLE (per grading)'!H$16="EXAM", 'PRINTABLE (per grading)'!B$13="Midterm"), IF(ISERROR(SUMIF('Exam (LECTURE ONLY)'!O$20:X$20, "CLO2", 'Exam (LECTURE ONLY)'!O36:X36) / 'Exam (LECTURE ONLY)'!AM$7), "", SUMIF('Exam (LECTURE ONLY)'!O$20:X$20, "CLO2", 'Exam (LECTURE ONLY)'!O36:X36) / 'Exam (LECTURE ONLY)'!AM$7),
IF(AND('PRINTABLE (per grading)'!H$16="EXAM", 'PRINTABLE (per grading)'!B$13="Final"), IF(ISERROR(SUMIF('Exam (LECTURE ONLY)'!Z$20:AI$20, "CLO2", 'Exam (LECTURE ONLY)'!Z36:AI36) / 'Exam (LECTURE ONLY)'!AN$7), "", SUMIF('Exam (LECTURE ONLY)'!Z$20:AI$20, "CLO2", 'Exam (LECTURE ONLY)'!Z36:AI36) / 'Exam (LECTURE ONLY)'!AN$7),
IF(AND('PRINTABLE (per grading)'!H$16="OUTPUT", 'PRINTABLE (per grading)'!B$13="Prelim"), IF(ISERROR(SUMIF(OUTPUT!C$20:M$20, "CLO2", OUTPUT!C36:M36) / OUTPUT!AL$7), "", SUMIF(OUTPUT!C$20:M$20, "CLO2", OUTPUT!C36:M36) / OUTPUT!AL$7),
IF(AND('PRINTABLE (per grading)'!H$16="OUTPUT", 'PRINTABLE (per grading)'!B$13="Midterm"), IF(ISERROR(SUMIF(OUTPUT!O$20:Y$20, "CLO2", OUTPUT!O36:Y36) / OUTPUT!AM$7), "", SUMIF(OUTPUT!O$20:Y$20, "CLO2", OUTPUT!O36:Y36) / OUTPUT!AM$7),
IF(AND('PRINTABLE (per grading)'!H$16="OUTPUT", 'PRINTABLE (per grading)'!B$13="Final"), IF(ISERROR(SUMIF(OUTPUT!AA$20:AI$20, "CLO2", OUTPUT!AA36:AI36) / OUTPUT!AN$7), "", SUMIF(OUTPUT!AA$20:AI$20, "CLO2", OUTPUT!AA36:AI36) / OUTPUT!AN$7),
"")))))),"")</f>
        <v/>
      </c>
      <c r="U34" s="232" t="str">
        <f t="shared" si="11"/>
        <v/>
      </c>
      <c r="V34" s="233" t="str">
        <f t="shared" si="12"/>
        <v/>
      </c>
      <c r="W34" s="25" t="str">
        <f>IF(B34 &lt;&gt; "", IFERROR(IF(C$16 = "PRELIM", SUMIF('Database (LECTURE-RES-PRAC)'!D$14:AG$14, "CLO3", 'Database (LECTURE-RES-PRAC)'!D31:AG31) / 'Grade computation'!F$6, IF(C$16 = "MIDTERM", SUMIF('Database (LECTURE-RES-PRAC)'!AJ$14:BM$14, "CLO3", 'Database (LECTURE-RES-PRAC)'!AJ31:BM31) / 'Grade computation'!G$6, IF(C$16 = "FINAL", SUMIF('Database (LECTURE-RES-PRAC)'!BP$14:CS$14, "CLO3", 'Database (LECTURE-RES-PRAC)'!BP31:CS31) / 'Grade computation'!H$6,""))),""),"")</f>
        <v/>
      </c>
      <c r="X34" s="232" t="str">
        <f t="shared" si="13"/>
        <v/>
      </c>
      <c r="Y34" s="25" t="str">
        <f>IF(B34 &lt;&gt; "",IF(AND('PRINTABLE (per grading)'!H$16="EXAM", 'PRINTABLE (per grading)'!B$13="Prelim"), IF(ISERROR(SUMIF('Exam (LECTURE ONLY)'!D$20:M$20, "CLO3", 'Exam (LECTURE ONLY)'!D36:M36) / 'Exam (LECTURE ONLY)'!AL$8), "", SUMIF('Exam (LECTURE ONLY)'!D$20:M$20, "CLO3", 'Exam (LECTURE ONLY)'!D36:M36) /'Exam (LECTURE ONLY)'!AL$8),
IF(AND('PRINTABLE (per grading)'!H$16="EXAM", 'PRINTABLE (per grading)'!B$13="Midterm"), IF(ISERROR(SUMIF('Exam (LECTURE ONLY)'!O$20:X$20, "CLO3", 'Exam (LECTURE ONLY)'!O36:X36) / 'Exam (LECTURE ONLY)'!AM$8), "", SUMIF('Exam (LECTURE ONLY)'!O$20:X$20, "CLO3", 'Exam (LECTURE ONLY)'!O36:X36) / 'Exam (LECTURE ONLY)'!AM$8),
IF(AND('PRINTABLE (per grading)'!H$16="EXAM", 'PRINTABLE (per grading)'!B$13="Final"), IF(ISERROR(SUMIF('Exam (LECTURE ONLY)'!Z$20:AI$20, "CLO3", 'Exam (LECTURE ONLY)'!Z36:AI36) / 'Exam (LECTURE ONLY)'!AN$8), "", SUMIF('Exam (LECTURE ONLY)'!Z$20:AI$20, "CLO3", 'Exam (LECTURE ONLY)'!Z36:AI36) / 'Exam (LECTURE ONLY)'!AN$8),
IF(AND('PRINTABLE (per grading)'!H$16="OUTPUT", 'PRINTABLE (per grading)'!B$13="Prelim"), IF(ISERROR(SUMIF(OUTPUT!C$20:M$20, "CLO3", OUTPUT!C36:M36) / OUTPUT!AL$8), "", SUMIF(OUTPUT!C$20:M$20, "CLO3", OUTPUT!C36:M36) / OUTPUT!AL$8),
IF(AND('PRINTABLE (per grading)'!H$16="OUTPUT", 'PRINTABLE (per grading)'!B$13="Midterm"), IF(ISERROR(SUMIF(OUTPUT!O$20:Y$20, "CLO3", OUTPUT!O36:Y36) / OUTPUT!AM$8), "", SUMIF(OUTPUT!O$20:Y$20, "CLO3", OUTPUT!O36:Y36) / OUTPUT!AM$8),
IF(AND('PRINTABLE (per grading)'!H$16="OUTPUT", 'PRINTABLE (per grading)'!B$13="Final"), IF(ISERROR(SUMIF(OUTPUT!AA$20:AI$20, "CLO3", OUTPUT!AA36:AI36) / OUTPUT!AN$8), "", SUMIF(OUTPUT!AA$20:AI$20, "CLO3", OUTPUT!AA36:AI36) / OUTPUT!AN$8),
"" )))))),"")</f>
        <v/>
      </c>
      <c r="Z34" s="232" t="str">
        <f t="shared" si="14"/>
        <v/>
      </c>
      <c r="AA34" s="233" t="str">
        <f t="shared" si="15"/>
        <v/>
      </c>
      <c r="AB34" s="25" t="str">
        <f>IF(B34 &lt;&gt; "", IFERROR(IF(C$16 = "PRELIM", SUMIF('Database (LECTURE-RES-PRAC)'!D$14:AG$14, "CLO4", 'Database (LECTURE-RES-PRAC)'!D31:AG31) / 'Grade computation'!F$7, IF(C$16 = "MIDTERM", SUMIF('Database (LECTURE-RES-PRAC)'!AJ$14:BM$14, "CLO4", 'Database (LECTURE-RES-PRAC)'!AJ31:BM31) / 'Grade computation'!G$7, IF(C$16 = "FINAL", SUMIF('Database (LECTURE-RES-PRAC)'!BP$14:CS$14, "CLO4", 'Database (LECTURE-RES-PRAC)'!BP31:CS31) / 'Grade computation'!H$7,""))),""),"")</f>
        <v/>
      </c>
      <c r="AC34" s="232" t="str">
        <f t="shared" si="16"/>
        <v/>
      </c>
      <c r="AD34" s="25" t="str">
        <f>IF(B34 &lt;&gt; "",IF(AND('PRINTABLE (per grading)'!H$16="EXAM", 'PRINTABLE (per grading)'!B$13="Prelim"), IF(ISERROR(SUMIF('Exam (LECTURE ONLY)'!D$20:M$20, "CLO4", 'Exam (LECTURE ONLY)'!D36:M36) / 'Exam (LECTURE ONLY)'!AL$9), "", SUMIF('Exam (LECTURE ONLY)'!D$20:M$20, "CLO4", 'Exam (LECTURE ONLY)'!D36:M36) /'Exam (LECTURE ONLY)'!AL$9),
IF(AND('PRINTABLE (per grading)'!H$16="EXAM", 'PRINTABLE (per grading)'!B$13="Midterm"), IF(ISERROR(SUMIF('Exam (LECTURE ONLY)'!O$20:X$20, "CLO4", 'Exam (LECTURE ONLY)'!O36:X36) / 'Exam (LECTURE ONLY)'!AM$9), "", SUMIF('Exam (LECTURE ONLY)'!O$20:X$20, "CLO4", 'Exam (LECTURE ONLY)'!O36:X36) / 'Exam (LECTURE ONLY)'!AM$9),
IF(AND('PRINTABLE (per grading)'!H$16="EXAM", 'PRINTABLE (per grading)'!B$13="Final"), IF(ISERROR(SUMIF('Exam (LECTURE ONLY)'!Z$20:AI$20, "CLO4", 'Exam (LECTURE ONLY)'!Z36:AI36) / 'Exam (LECTURE ONLY)'!AN$9), "", SUMIF('Exam (LECTURE ONLY)'!Z$20:AI$20, "CLO4", 'Exam (LECTURE ONLY)'!Z36:AI36) / 'Exam (LECTURE ONLY)'!AN$9),
IF(AND('PRINTABLE (per grading)'!H$16="OUTPUT", 'PRINTABLE (per grading)'!B$13="Prelim"), IF(ISERROR(SUMIF(OUTPUT!C$20:M$20, "CLO4", OUTPUT!C36:M36) / OUTPUT!AL$9), "", SUMIF(OUTPUT!C$20:M$20, "CLO4", OUTPUT!C36:M36) / OUTPUT!AL$9),
IF(AND('PRINTABLE (per grading)'!H$16="OUTPUT", 'PRINTABLE (per grading)'!B$13="Midterm"), IF(ISERROR(SUMIF(OUTPUT!O$20:Y$20, "CLO4", OUTPUT!O36:Y36) / OUTPUT!AM$9), "", SUMIF(OUTPUT!O$20:Y$20, "CLO4", OUTPUT!O36:Y36) / OUTPUT!AM$9),
IF(AND('PRINTABLE (per grading)'!H$16="OUTPUT", 'PRINTABLE (per grading)'!B$13="Final"), IF(ISERROR(SUMIF(OUTPUT!AA$20:AI$20, "CLO4", OUTPUT!AA36:AI36) / OUTPUT!AN$9), "", SUMIF(OUTPUT!AA$20:AI$20, "CLO4", OUTPUT!AA36:AI36) / OUTPUT!AN$9),
"")))))),"")</f>
        <v/>
      </c>
      <c r="AE34" s="232" t="str">
        <f t="shared" si="17"/>
        <v/>
      </c>
      <c r="AF34" s="233" t="str">
        <f t="shared" si="18"/>
        <v/>
      </c>
      <c r="AG34" s="25" t="str">
        <f>IF(B34 &lt;&gt; "", IFERROR(IF(C$16 = "PRELIM", SUMIF('Database (LECTURE-RES-PRAC)'!D$14:AG$14, "CLO5", 'Database (LECTURE-RES-PRAC)'!D31:AG31) / 'Grade computation'!F$8, IF(C$16 = "MIDTERM", SUMIF('Database (LECTURE-RES-PRAC)'!AJ$14:BM$14, "CLO5", 'Database (LECTURE-RES-PRAC)'!AJ31:BM31) / 'Grade computation'!G$8, IF(C$16 = "FINAL", SUMIF('Database (LECTURE-RES-PRAC)'!BP$14:CS$14, "CLO5", 'Database (LECTURE-RES-PRAC)'!BP31:CS31) / 'Grade computation'!H$8,""))),""),"")</f>
        <v/>
      </c>
      <c r="AH34" s="232" t="str">
        <f t="shared" si="19"/>
        <v/>
      </c>
      <c r="AI34" s="25" t="str">
        <f>IF(B34 &lt;&gt; "",IF(AND('PRINTABLE (per grading)'!H$16="EXAM", 'PRINTABLE (per grading)'!B$13="Prelim"), IF(ISERROR(SUMIF('Exam (LECTURE ONLY)'!D$20:M$20, "CLO5", 'Exam (LECTURE ONLY)'!D36:M36) / 'Exam (LECTURE ONLY)'!AL$10), "", SUMIF('Exam (LECTURE ONLY)'!D$20:M$20, "CLO5", 'Exam (LECTURE ONLY)'!D36:M36) /'Exam (LECTURE ONLY)'!AL$10),
IF(AND('PRINTABLE (per grading)'!H$16="EXAM", 'PRINTABLE (per grading)'!B$13="Midterm"), IF(ISERROR(SUMIF('Exam (LECTURE ONLY)'!O$20:X$20, "CLO5", 'Exam (LECTURE ONLY)'!O36:X36) / 'Exam (LECTURE ONLY)'!AM$10), "", SUMIF('Exam (LECTURE ONLY)'!O$20:X$20, "CLO5", 'Exam (LECTURE ONLY)'!O36:X36) / 'Exam (LECTURE ONLY)'!AM$10),
IF(AND('PRINTABLE (per grading)'!H$16="EXAM", 'PRINTABLE (per grading)'!B$13="Final"), IF(ISERROR(SUMIF('Exam (LECTURE ONLY)'!Z$20:AI$20, "CLO5", 'Exam (LECTURE ONLY)'!Z36:AI36) / 'Exam (LECTURE ONLY)'!AN$10), "", SUMIF('Exam (LECTURE ONLY)'!Z$20:AI$20, "CLO5", 'Exam (LECTURE ONLY)'!Z36:AI36) / 'Exam (LECTURE ONLY)'!AN$10),
IF(AND('PRINTABLE (per grading)'!H$16="OUTPUT", 'PRINTABLE (per grading)'!B$13="Prelim"), IF(ISERROR(SUMIF(OUTPUT!C$20:M$20, "CLO5", OUTPUT!C36:M36) / OUTPUT!AL$10), "", SUMIF(OUTPUT!C$20:M$20, "CLO5", OUTPUT!C36:M36) / OUTPUT!AL$10),
IF(AND('PRINTABLE (per grading)'!H$16="OUTPUT", 'PRINTABLE (per grading)'!B$13="Midterm"), IF(ISERROR(SUMIF(OUTPUT!O$20:Y$20, "CLO5", OUTPUT!O36:Y36) / OUTPUT!AM$10), "", SUMIF(OUTPUT!O$20:Y$20, "CLO5", OUTPUT!O36:Y36) / OUTPUT!AM$10),
IF(AND('PRINTABLE (per grading)'!H$16="OUTPUT", 'PRINTABLE (per grading)'!B$13="Final"), IF(ISERROR(SUMIF(OUTPUT!AA$20:AI$20, "CLO5", OUTPUT!AA36:AI36) / OUTPUT!AN$10), "", SUMIF(OUTPUT!AA$20:AI$20, "CLO5", OUTPUT!AA36:AI36) / OUTPUT!AN$10),
"")))))),"")</f>
        <v/>
      </c>
      <c r="AJ34" s="232" t="str">
        <f t="shared" si="20"/>
        <v/>
      </c>
      <c r="AK34" s="233" t="str">
        <f t="shared" si="21"/>
        <v/>
      </c>
      <c r="AL34" s="25" t="str">
        <f>IF(B34 &lt;&gt; "", IFERROR(IF(C$16 = "PRELIM", SUMIF('Database (LECTURE-RES-PRAC)'!D$14:AG$14, "CLO6", 'Database (LECTURE-RES-PRAC)'!D31:AG31) / 'Grade computation'!F$9, IF(C$16 = "MIDTERM", SUMIF('Database (LECTURE-RES-PRAC)'!AJ$14:BM$14, "CLO6", 'Database (LECTURE-RES-PRAC)'!AJ31:BM31) / 'Grade computation'!G$9, IF(C$16 = "FINAL", SUMIF('Database (LECTURE-RES-PRAC)'!BP$14:CS$14, "CLO6", 'Database (LECTURE-RES-PRAC)'!BP31:CS31) / 'Grade computation'!H$9,""))),""),"")</f>
        <v/>
      </c>
      <c r="AM34" s="232" t="str">
        <f t="shared" si="22"/>
        <v/>
      </c>
      <c r="AN34" s="25" t="str">
        <f>IF(B34 &lt;&gt; "",IF(AND('PRINTABLE (per grading)'!H$16="EXAM", 'PRINTABLE (per grading)'!B$13="Prelim"), IF(ISERROR(SUMIF('Exam (LECTURE ONLY)'!D$20:M$20, "CLO6", 'Exam (LECTURE ONLY)'!D36:M36) / 'Exam (LECTURE ONLY)'!AL$11), "", SUMIF('Exam (LECTURE ONLY)'!D$20:M$20, "CLO6", 'Exam (LECTURE ONLY)'!D36:M36) /'Exam (LECTURE ONLY)'!AL$11),
IF(AND('PRINTABLE (per grading)'!H$16="EXAM", 'PRINTABLE (per grading)'!B$13="Midterm"), IF(ISERROR(SUMIF('Exam (LECTURE ONLY)'!O$20:X$20, "CLO6", 'Exam (LECTURE ONLY)'!O36:X36) / 'Exam (LECTURE ONLY)'!AM$11), "", SUMIF('Exam (LECTURE ONLY)'!O$20:X$20, "CLO6", 'Exam (LECTURE ONLY)'!O36:X36) / 'Exam (LECTURE ONLY)'!AM$11),
IF(AND('PRINTABLE (per grading)'!H$16="EXAM", 'PRINTABLE (per grading)'!B$13="Final"), IF(ISERROR(SUMIF('Exam (LECTURE ONLY)'!Z$20:AI$20, "CLO6", 'Exam (LECTURE ONLY)'!Z36:AI36) / 'Exam (LECTURE ONLY)'!AN$11), "", SUMIF('Exam (LECTURE ONLY)'!Z$20:AI$20, "CLO6", 'Exam (LECTURE ONLY)'!Z36:AI36) / 'Exam (LECTURE ONLY)'!AN$11),
IF(AND('PRINTABLE (per grading)'!H$16="OUTPUT", 'PRINTABLE (per grading)'!B$13="Prelim"), IF(ISERROR(SUMIF(OUTPUT!C$20:M$20, "CLO6", OUTPUT!C36:M36) / OUTPUT!AL$11), "", SUMIF(OUTPUT!C$20:M$20, "CLO6", OUTPUT!C36:M36) / OUTPUT!AL$11),
IF(AND('PRINTABLE (per grading)'!H$16="OUTPUT", 'PRINTABLE (per grading)'!B$13="Midterm"), IF(ISERROR(SUMIF(OUTPUT!O$20:Y$20, "CLO6", OUTPUT!O36:Y36) / OUTPUT!AM$11), "", SUMIF(OUTPUT!O$20:Y$20, "CLO6", OUTPUT!O36:Y36) / OUTPUT!AM$11),
IF(AND('PRINTABLE (per grading)'!H$16="OUTPUT", 'PRINTABLE (per grading)'!B$13="Final"), IF(ISERROR(SUMIF(OUTPUT!AA$20:AI$20, "CLO6", OUTPUT!AA36:AI36) / OUTPUT!AN$11), "", SUMIF(OUTPUT!AA$20:AI$20, "CLO6", OUTPUT!AA36:AI36) / OUTPUT!AN$11),
"")))))),"")</f>
        <v/>
      </c>
      <c r="AO34" s="232" t="str">
        <f t="shared" si="23"/>
        <v/>
      </c>
      <c r="AP34" s="233" t="str">
        <f t="shared" si="24"/>
        <v/>
      </c>
      <c r="AQ34" s="25" t="str">
        <f>IF(B34 &lt;&gt; "", IFERROR(IF(C$16 = "PRELIM", SUMIF('Database (LECTURE-RES-PRAC)'!D$14:AG$14, "CLO7", 'Database (LECTURE-RES-PRAC)'!D31:AG31) / 'Grade computation'!F$10, IF(C$16 = "MIDTERM", SUMIF('Database (LECTURE-RES-PRAC)'!AJ$14:BM$14, "CLO7", 'Database (LECTURE-RES-PRAC)'!AJ31:BM31) / 'Grade computation'!G$10, IF(C$16 = "FINAL", SUMIF('Database (LECTURE-RES-PRAC)'!BP$14:CS$14, "CLO7", 'Database (LECTURE-RES-PRAC)'!BP31:CS31) / 'Grade computation'!H$10,""))),""),"")</f>
        <v/>
      </c>
      <c r="AR34" s="232" t="str">
        <f t="shared" si="25"/>
        <v/>
      </c>
      <c r="AS34" s="25" t="str">
        <f>IF(B34 &lt;&gt; "",IF(AND('PRINTABLE (per grading)'!H$16="EXAM", 'PRINTABLE (per grading)'!B$13="Prelim"), IF(ISERROR(SUMIF('Exam (LECTURE ONLY)'!D$20:M$20, "CLO7", 'Exam (LECTURE ONLY)'!D36:M36) / 'Exam (LECTURE ONLY)'!AL$12), "", SUMIF('Exam (LECTURE ONLY)'!D$20:M$20, "CLO7", 'Exam (LECTURE ONLY)'!D36:M36) /'Exam (LECTURE ONLY)'!AL$12),
IF(AND('PRINTABLE (per grading)'!H$16="EXAM", 'PRINTABLE (per grading)'!B$13="Midterm"), IF(ISERROR(SUMIF('Exam (LECTURE ONLY)'!O$20:X$20, "CLO7", 'Exam (LECTURE ONLY)'!O36:X36) / 'Exam (LECTURE ONLY)'!AM$12), "", SUMIF('Exam (LECTURE ONLY)'!O$20:X$20, "CLO7", 'Exam (LECTURE ONLY)'!O36:X36) / 'Exam (LECTURE ONLY)'!AM$12),
IF(AND('PRINTABLE (per grading)'!H$16="EXAM", 'PRINTABLE (per grading)'!B$13="Final"), IF(ISERROR(SUMIF('Exam (LECTURE ONLY)'!Z$20:AI$20, "CLO7", 'Exam (LECTURE ONLY)'!Z36:AI36) / 'Exam (LECTURE ONLY)'!AN$12), "", SUMIF('Exam (LECTURE ONLY)'!Z$20:AI$20, "CLO7", 'Exam (LECTURE ONLY)'!Z36:AI36) / 'Exam (LECTURE ONLY)'!AN$12),
IF(AND('PRINTABLE (per grading)'!H$16="OUTPUT", 'PRINTABLE (per grading)'!B$13="Prelim"), IF(ISERROR(SUMIF(OUTPUT!C$20:M$20, "CLO7", OUTPUT!C36:M36) / OUTPUT!AL$12), "", SUMIF(OUTPUT!C$20:M$20, "CLO7", OUTPUT!C36:M36) / OUTPUT!AL$12),
IF(AND('PRINTABLE (per grading)'!H$16="OUTPUT", 'PRINTABLE (per grading)'!B$13="Midterm"), IF(ISERROR(SUMIF(OUTPUT!O$20:Y$20, "CLO7", OUTPUT!O36:Y36) / OUTPUT!AM$12), "", SUMIF(OUTPUT!O$20:Y$20, "CLO7", OUTPUT!O36:Y36) / OUTPUT!AM$12),
IF(AND('PRINTABLE (per grading)'!H$16="OUTPUT", 'PRINTABLE (per grading)'!B$13="Final"), IF(ISERROR(SUMIF(OUTPUT!AA$20:AI$20, "CLO7", OUTPUT!AA36:AI36) / OUTPUT!AN$12), "", SUMIF(OUTPUT!AA$20:AI$20, "CLO7", OUTPUT!AA36:AI36) / OUTPUT!AN$12),
"")))))),"")</f>
        <v/>
      </c>
      <c r="AT34" s="232" t="str">
        <f t="shared" si="26"/>
        <v/>
      </c>
      <c r="AU34" s="233" t="str">
        <f t="shared" si="27"/>
        <v/>
      </c>
      <c r="AV34" s="25" t="str">
        <f>IF(B34 &lt;&gt; "", IFERROR(IF(C$16 = "PRELIM", SUMIF('Database (LECTURE-RES-PRAC)'!D$14:AG$14, "CLO8", 'Database (LECTURE-RES-PRAC)'!D31:AG31) / 'Grade computation'!F$11, IF(C$16 = "MIDTERM", SUMIF('Database (LECTURE-RES-PRAC)'!AJ$14:BM$14, "CLO8", 'Database (LECTURE-RES-PRAC)'!AJ31:BM31) / 'Grade computation'!G$11, IF(C$16 = "FINAL", SUMIF('Database (LECTURE-RES-PRAC)'!BP$14:CS$14, "CLO8", 'Database (LECTURE-RES-PRAC)'!BP31:CS31) / 'Grade computation'!H$11,""))),""),"")</f>
        <v/>
      </c>
      <c r="AW34" s="232" t="str">
        <f t="shared" si="28"/>
        <v/>
      </c>
      <c r="AX34" s="25" t="str">
        <f>IF(B34 &lt;&gt; "",IF(AND('PRINTABLE (per grading)'!H$16="EXAM", 'PRINTABLE (per grading)'!B$13="Prelim"), IF(ISERROR(SUMIF('Exam (LECTURE ONLY)'!D$20:M$20, "CLO8", 'Exam (LECTURE ONLY)'!D36:M36) / 'Exam (LECTURE ONLY)'!AL$13), "", SUMIF('Exam (LECTURE ONLY)'!D$20:M$20, "CLO8", 'Exam (LECTURE ONLY)'!D36:M36) /'Exam (LECTURE ONLY)'!AL$13),
IF(AND('PRINTABLE (per grading)'!H$16="EXAM", 'PRINTABLE (per grading)'!B$13="Midterm"), IF(ISERROR(SUMIF('Exam (LECTURE ONLY)'!O$20:X$20, "CLO8", 'Exam (LECTURE ONLY)'!O36:X36) / 'Exam (LECTURE ONLY)'!AM$13), "", SUMIF('Exam (LECTURE ONLY)'!O$20:X$20, "CLO8", 'Exam (LECTURE ONLY)'!O36:X36) / 'Exam (LECTURE ONLY)'!AM$13),
IF(AND('PRINTABLE (per grading)'!H$16="EXAM", 'PRINTABLE (per grading)'!B$13="Final"), IF(ISERROR(SUMIF('Exam (LECTURE ONLY)'!Z$20:AI$20, "CLO8", 'Exam (LECTURE ONLY)'!Z36:AI36) / 'Exam (LECTURE ONLY)'!AN$13), "", SUMIF('Exam (LECTURE ONLY)'!Z$20:AI$20, "CLO8", 'Exam (LECTURE ONLY)'!Z36:AI36) / 'Exam (LECTURE ONLY)'!AN$13),
IF(AND('PRINTABLE (per grading)'!H$16="OUTPUT", 'PRINTABLE (per grading)'!B$13="Prelim"), IF(ISERROR(SUMIF(OUTPUT!C$20:M$20, "CLO8", OUTPUT!C36:M36) / OUTPUT!AL$13), "", SUMIF(OUTPUT!C$20:M$20, "CLO8", OUTPUT!C36:M36) / OUTPUT!AL$13),
IF(AND('PRINTABLE (per grading)'!H$16="OUTPUT", 'PRINTABLE (per grading)'!B$13="Midterm"), IF(ISERROR(SUMIF(OUTPUT!O$20:Y$20, "CLO8", OUTPUT!O36:Y36) / OUTPUT!AM$13), "", SUMIF(OUTPUT!O$20:Y$20, "CLO8", OUTPUT!O36:Y36) / OUTPUT!AM$13),
IF(AND('PRINTABLE (per grading)'!H$16="OUTPUT", 'PRINTABLE (per grading)'!B$13="Final"), IF(ISERROR(SUMIF(OUTPUT!AA$20:AI$20, "CLO8", OUTPUT!AA36:AI36) / OUTPUT!AN$13), "", SUMIF(OUTPUT!AA$20:AI$20, "CLO8", OUTPUT!AA36:AI36) / OUTPUT!AN$13),
"")))))),"")</f>
        <v/>
      </c>
      <c r="AY34" s="232" t="str">
        <f t="shared" si="29"/>
        <v/>
      </c>
      <c r="AZ34" s="233" t="str">
        <f t="shared" si="30"/>
        <v/>
      </c>
      <c r="BA34" s="25" t="str">
        <f>IF(B34 &lt;&gt; "", IFERROR(IF(C$16 = "PRELIM", SUMIF('Database (LECTURE-RES-PRAC)'!D$14:AG$14, "CLO9", 'Database (LECTURE-RES-PRAC)'!D31:AG31) / 'Grade computation'!F$12, IF(C$16 = "MIDTERM", SUMIF('Database (LECTURE-RES-PRAC)'!AJ$14:BM$14, "CLO9", 'Database (LECTURE-RES-PRAC)'!AJ31:BM31) / 'Grade computation'!G$12, IF(C$16 = "FINAL", SUMIF('Database (LECTURE-RES-PRAC)'!BP$14:CS$14, "CLO9", 'Database (LECTURE-RES-PRAC)'!BP31:CS31) / 'Grade computation'!H$12,""))),""),"")</f>
        <v/>
      </c>
      <c r="BB34" s="232" t="str">
        <f t="shared" si="31"/>
        <v/>
      </c>
      <c r="BC34" s="25" t="str">
        <f>IF(B34 &lt;&gt; "",IF(AND('PRINTABLE (per grading)'!H$16="EXAM", 'PRINTABLE (per grading)'!B$13="Prelim"), IF(ISERROR(SUMIF('Exam (LECTURE ONLY)'!D$20:M$20, "CLO9", 'Exam (LECTURE ONLY)'!D36:M36) / 'Exam (LECTURE ONLY)'!AL$14), "", SUMIF('Exam (LECTURE ONLY)'!D$20:M$20, "CLO9", 'Exam (LECTURE ONLY)'!D36:M36) /'Exam (LECTURE ONLY)'!AL$14),
IF(AND('PRINTABLE (per grading)'!H$16="EXAM", 'PRINTABLE (per grading)'!B$13="Midterm"), IF(ISERROR(SUMIF('Exam (LECTURE ONLY)'!O$20:X$20, "CLO9", 'Exam (LECTURE ONLY)'!O36:X36) / 'Exam (LECTURE ONLY)'!AM$14), "", SUMIF('Exam (LECTURE ONLY)'!O$20:X$20, "CLO9", 'Exam (LECTURE ONLY)'!O36:X36) / 'Exam (LECTURE ONLY)'!AM$14),
IF(AND('PRINTABLE (per grading)'!H$16="EXAM", 'PRINTABLE (per grading)'!B$13="Final"), IF(ISERROR(SUMIF('Exam (LECTURE ONLY)'!Z$20:AI$20, "CLO9", 'Exam (LECTURE ONLY)'!Z36:AI36) / 'Exam (LECTURE ONLY)'!AN$14), "", SUMIF('Exam (LECTURE ONLY)'!Z$20:AI$20, "CLO9", 'Exam (LECTURE ONLY)'!Z36:AI36) / 'Exam (LECTURE ONLY)'!AN$14),
IF(AND('PRINTABLE (per grading)'!H$16="OUTPUT", 'PRINTABLE (per grading)'!B$13="Prelim"), IF(ISERROR(SUMIF(OUTPUT!C$20:M$20, "CLO9", OUTPUT!C36:M36) / OUTPUT!AL$14), "", SUMIF(OUTPUT!C$20:M$20, "CLO9", OUTPUT!C36:M36) / OUTPUT!AL$14),
IF(AND('PRINTABLE (per grading)'!H$16="OUTPUT", 'PRINTABLE (per grading)'!B$13="Midterm"), IF(ISERROR(SUMIF(OUTPUT!O$20:Y$20, "CLO9", OUTPUT!O36:Y36) / OUTPUT!AM$14), "", SUMIF(OUTPUT!O$20:Y$20, "CLO9", OUTPUT!O36:Y36) / OUTPUT!AM$14),
IF(AND('PRINTABLE (per grading)'!H$16="OUTPUT", 'PRINTABLE (per grading)'!B$13="Final"), IF(ISERROR(SUMIF(OUTPUT!AA$20:AI$20, "CLO9", OUTPUT!AA36:AI36) / OUTPUT!AN$14), "", SUMIF(OUTPUT!AA$20:AI$20, "CLO9", OUTPUT!AA36:AI36) / OUTPUT!AN$14),
"")))))),"")</f>
        <v/>
      </c>
      <c r="BD34" s="232" t="str">
        <f t="shared" si="32"/>
        <v/>
      </c>
      <c r="BE34" s="233" t="str">
        <f t="shared" si="33"/>
        <v/>
      </c>
      <c r="BF34" s="25" t="str">
        <f>IF(B34 &lt;&gt; "", IFERROR(IF(C$16 = "PRELIM", SUMIF('Database (LECTURE-RES-PRAC)'!D$14:AG$14, "CLO10", 'Database (LECTURE-RES-PRAC)'!D31:AG31) / 'Grade computation'!F$13, IF(C$16 = "MIDTERM", SUMIF('Database (LECTURE-RES-PRAC)'!AJ$14:BM$14, "CLO10", 'Database (LECTURE-RES-PRAC)'!AJ31:BM31) / 'Grade computation'!G$13, IF(C$16 = "FINAL", SUMIF('Database (LECTURE-RES-PRAC)'!BP$14:CS$14, "CLO10", 'Database (LECTURE-RES-PRAC)'!BP31:CS31) / 'Grade computation'!H$13,""))),""),"")</f>
        <v/>
      </c>
      <c r="BG34" s="232" t="str">
        <f t="shared" si="34"/>
        <v/>
      </c>
      <c r="BH34" s="25" t="str">
        <f>IF(B34 &lt;&gt; "",IF(AND('PRINTABLE (per grading)'!H$16="EXAM", 'PRINTABLE (per grading)'!B$13="Prelim"), IF(ISERROR(SUMIF('Exam (LECTURE ONLY)'!D$20:M$20, "CLO10", 'Exam (LECTURE ONLY)'!D36:M36) / 'Exam (LECTURE ONLY)'!AL$15), "", SUMIF('Exam (LECTURE ONLY)'!D$20:M$20, "CLO10", 'Exam (LECTURE ONLY)'!D36:M36) /'Exam (LECTURE ONLY)'!AL$15),
IF(AND('PRINTABLE (per grading)'!H$16="EXAM", 'PRINTABLE (per grading)'!B$13="Midterm"), IF(ISERROR(SUMIF('Exam (LECTURE ONLY)'!O$20:X$20, "CLO10", 'Exam (LECTURE ONLY)'!O36:X36) / 'Exam (LECTURE ONLY)'!AM$15), "", SUMIF('Exam (LECTURE ONLY)'!O$20:X$20, "CLO10", 'Exam (LECTURE ONLY)'!O36:X36) / 'Exam (LECTURE ONLY)'!AM$15),
IF(AND('PRINTABLE (per grading)'!H$16="EXAM", 'PRINTABLE (per grading)'!B$13="Final"), IF(ISERROR(SUMIF('Exam (LECTURE ONLY)'!Z$20:AI$20, "CLO10", 'Exam (LECTURE ONLY)'!Z36:AI36) / 'Exam (LECTURE ONLY)'!AN$15), "", SUMIF('Exam (LECTURE ONLY)'!Z$20:AI$20, "CLO10", 'Exam (LECTURE ONLY)'!Z36:AI36) / 'Exam (LECTURE ONLY)'!AN$15),
IF(AND('PRINTABLE (per grading)'!H$16="OUTPUT", 'PRINTABLE (per grading)'!B$13="Prelim"), IF(ISERROR(SUMIF(OUTPUT!C$20:M$20, "CLO10", OUTPUT!C36:M36) / OUTPUT!AL$15), "", SUMIF(OUTPUT!C$20:M$20, "CLO10", OUTPUT!C36:M36) / OUTPUT!AL$15),
IF(AND('PRINTABLE (per grading)'!H$16="OUTPUT", 'PRINTABLE (per grading)'!B$13="Midterm"), IF(ISERROR(SUMIF(OUTPUT!O$20:Y$20, "CLO10", OUTPUT!O36:Y36) / OUTPUT!AM$15), "", SUMIF(OUTPUT!O$20:Y$20, "CLO10", OUTPUT!O36:Y36) / OUTPUT!AM$15),
IF(AND('PRINTABLE (per grading)'!H$16="OUTPUT", 'PRINTABLE (per grading)'!B$13="Final"), IF(ISERROR(SUMIF(OUTPUT!AA$20:AI$20, "CLO10", OUTPUT!AA36:AI36) / OUTPUT!AN$15), "", SUMIF(OUTPUT!AA$20:AI$20, "CLO10", OUTPUT!AA36:AI36) / OUTPUT!AN$15),
"")))))),"")</f>
        <v/>
      </c>
      <c r="BI34" s="232" t="str">
        <f t="shared" si="35"/>
        <v/>
      </c>
      <c r="BJ34" s="233" t="str">
        <f t="shared" si="36"/>
        <v/>
      </c>
      <c r="BK34" s="2"/>
    </row>
    <row r="35" spans="1:63" ht="19.5" customHeight="1">
      <c r="A35" s="118" t="str">
        <f>IF(ISBLANK('Database (LECTURE-RES-PRAC)'!A32),"",'Database (LECTURE-RES-PRAC)'!A32)</f>
        <v/>
      </c>
      <c r="B35" s="119" t="str">
        <f>IF(ISBLANK('Database (LECTURE-RES-PRAC)'!B32),"",'Database (LECTURE-RES-PRAC)'!B32)</f>
        <v/>
      </c>
      <c r="C35" s="134" t="str">
        <f>IF(B35&lt;&gt;"",IF(C$16="PRELIM",'Grade computation'!C35, IF(C$16="MIDTERM",'Grade computation'!K35, IF(C$16="FINAL",'Grade computation'!S35,""))),"")</f>
        <v/>
      </c>
      <c r="D35" s="135" t="str">
        <f t="shared" si="1"/>
        <v/>
      </c>
      <c r="E35" s="134" t="str">
        <f>IF(B35&lt;&gt;"", IF(C$16="PRELIM",'Grade computation'!E35, IF(C$16="MIDTERM",'Grade computation'!M35, IF(C$16="FINAL",'Grade computation'!U35,""))),"")</f>
        <v/>
      </c>
      <c r="F35" s="136" t="str">
        <f t="shared" si="2"/>
        <v/>
      </c>
      <c r="G35" s="137" t="str">
        <f t="shared" si="3"/>
        <v/>
      </c>
      <c r="H35" s="207" t="str">
        <f>IF(B35&lt;&gt;"",IF(C$16="PRELIM", 'Grade computation'!H35, IF(C$16="MIDTERM", 'Grade computation'!P35, IF(C$16="FINAL",'Grade computation'!X35, ""))),"")</f>
        <v/>
      </c>
      <c r="I35" s="137" t="str">
        <f t="shared" si="4"/>
        <v/>
      </c>
      <c r="J35" s="139" t="str">
        <f t="shared" si="5"/>
        <v/>
      </c>
      <c r="K35" s="377" t="str">
        <f t="shared" si="6"/>
        <v/>
      </c>
      <c r="L35" s="434"/>
      <c r="M35" s="25" t="str">
        <f>IF(B35 &lt;&gt; "", IFERROR(IF(C$16 = "PRELIM", SUMIF('Database (LECTURE-RES-PRAC)'!D$14:AG$14, "CLO1", 'Database (LECTURE-RES-PRAC)'!D32:AG32) / 'Grade computation'!F$4, IF(C$16 = "MIDTERM", SUMIF('Database (LECTURE-RES-PRAC)'!AJ$14:BM$14, "CLO1", 'Database (LECTURE-RES-PRAC)'!AJ32:BM32) / 'Grade computation'!G$4, IF(C$16 = "FINAL", SUMIF('Database (LECTURE-RES-PRAC)'!BP$14:CS$14, "CLO1", 'Database (LECTURE-RES-PRAC)'!BP32:CS32) / 'Grade computation'!H$4,""))),""),"")</f>
        <v/>
      </c>
      <c r="N35" s="232" t="str">
        <f t="shared" si="7"/>
        <v/>
      </c>
      <c r="O35" s="25" t="str">
        <f>IF(B35 &lt;&gt; "",IF(AND('PRINTABLE (per grading)'!H$16="EXAM", 'PRINTABLE (per grading)'!B$13="Prelim"), IF(ISERROR(SUMIF('Exam (LECTURE ONLY)'!D$20:M$20, "CLO1", 'Exam (LECTURE ONLY)'!D37:M37) / 'Exam (LECTURE ONLY)'!AL$6), "", SUMIF('Exam (LECTURE ONLY)'!D$20:M$20, "CLO1", 'Exam (LECTURE ONLY)'!D37:M37) /'Exam (LECTURE ONLY)'!AL$6),
IF(AND('PRINTABLE (per grading)'!H$16="EXAM", 'PRINTABLE (per grading)'!B$13="Midterm"), IF(ISERROR(SUMIF('Exam (LECTURE ONLY)'!O$20:X$20, "CLO1", 'Exam (LECTURE ONLY)'!O37:X37) / 'Exam (LECTURE ONLY)'!AM$6), "", SUMIF('Exam (LECTURE ONLY)'!O$20:X$20, "CLO1", 'Exam (LECTURE ONLY)'!O37:X37) / 'Exam (LECTURE ONLY)'!AM$6),
IF(AND('PRINTABLE (per grading)'!H$16="EXAM", 'PRINTABLE (per grading)'!B$13="Final"), IF(ISERROR(SUMIF('Exam (LECTURE ONLY)'!Z$20:AI$20, "CLO1", 'Exam (LECTURE ONLY)'!Z37:AI37) / 'Exam (LECTURE ONLY)'!AN$6), "", SUMIF('Exam (LECTURE ONLY)'!Z$20:AI$20, "CLO1", 'Exam (LECTURE ONLY)'!Z37:AI37) / 'Exam (LECTURE ONLY)'!AN$6),
IF(AND('PRINTABLE (per grading)'!H$16="OUTPUT", 'PRINTABLE (per grading)'!B$13="Prelim"), IF(ISERROR(SUMIF(OUTPUT!C$20:M$20, "CLO1", OUTPUT!C37:M37) / OUTPUT!AL$6), "", SUMIF(OUTPUT!C$20:M$20, "CLO1", OUTPUT!C37:M37) / OUTPUT!AL$6),
IF(AND('PRINTABLE (per grading)'!H$16="OUTPUT", 'PRINTABLE (per grading)'!B$13="Midterm"), IF(ISERROR(SUMIF(OUTPUT!O$20:Y$20, "CLO1", OUTPUT!O37:Y37) / OUTPUT!AM$6), "", SUMIF(OUTPUT!O$20:Y$20, "CLO1", OUTPUT!O37:Y37) / OUTPUT!AM$6),
IF(AND('PRINTABLE (per grading)'!H$16="OUTPUT", 'PRINTABLE (per grading)'!B$13="Final"), IF(ISERROR(SUMIF(OUTPUT!AA$20:AI$20, "CLO1", OUTPUT!AA37:AI37) / OUTPUT!AN$6), "", SUMIF(OUTPUT!AA$20:AI$20, "CLO1", OUTPUT!AA37:AI37) / OUTPUT!AN$6),
"")))))),"")</f>
        <v/>
      </c>
      <c r="P35" s="232" t="str">
        <f t="shared" si="8"/>
        <v/>
      </c>
      <c r="Q35" s="233" t="str">
        <f t="shared" si="9"/>
        <v/>
      </c>
      <c r="R35" s="25" t="str">
        <f>IF(B35 &lt;&gt; "", IFERROR(IF(C$16 = "PRELIM", SUMIF('Database (LECTURE-RES-PRAC)'!D$14:AG$14, "CLO2", 'Database (LECTURE-RES-PRAC)'!D32:AG32) / 'Grade computation'!F$5, IF(C$16 = "MIDTERM", SUMIF('Database (LECTURE-RES-PRAC)'!AJ$14:BM$14, "CLO2", 'Database (LECTURE-RES-PRAC)'!AJ32:BM32) / 'Grade computation'!G$5, IF(C$16 = "FINAL", SUMIF('Database (LECTURE-RES-PRAC)'!BP$14:CS$14, "CLO2", 'Database (LECTURE-RES-PRAC)'!BP32:CS32) / 'Grade computation'!H$5,""))),""),"")</f>
        <v/>
      </c>
      <c r="S35" s="232" t="str">
        <f t="shared" si="10"/>
        <v/>
      </c>
      <c r="T35" s="25" t="str">
        <f>IF(B35 &lt;&gt; "",IF(AND('PRINTABLE (per grading)'!H$16="EXAM", 'PRINTABLE (per grading)'!B$13="Prelim"), IF(ISERROR(SUMIF('Exam (LECTURE ONLY)'!D$20:M$20, "CLO2", 'Exam (LECTURE ONLY)'!D37:M37) / 'Exam (LECTURE ONLY)'!AL$7), "", SUMIF('Exam (LECTURE ONLY)'!D$20:M$20, "CLO2", 'Exam (LECTURE ONLY)'!D37:M37) /'Exam (LECTURE ONLY)'!AL$7),
IF(AND('PRINTABLE (per grading)'!H$16="EXAM", 'PRINTABLE (per grading)'!B$13="Midterm"), IF(ISERROR(SUMIF('Exam (LECTURE ONLY)'!O$20:X$20, "CLO2", 'Exam (LECTURE ONLY)'!O37:X37) / 'Exam (LECTURE ONLY)'!AM$7), "", SUMIF('Exam (LECTURE ONLY)'!O$20:X$20, "CLO2", 'Exam (LECTURE ONLY)'!O37:X37) / 'Exam (LECTURE ONLY)'!AM$7),
IF(AND('PRINTABLE (per grading)'!H$16="EXAM", 'PRINTABLE (per grading)'!B$13="Final"), IF(ISERROR(SUMIF('Exam (LECTURE ONLY)'!Z$20:AI$20, "CLO2", 'Exam (LECTURE ONLY)'!Z37:AI37) / 'Exam (LECTURE ONLY)'!AN$7), "", SUMIF('Exam (LECTURE ONLY)'!Z$20:AI$20, "CLO2", 'Exam (LECTURE ONLY)'!Z37:AI37) / 'Exam (LECTURE ONLY)'!AN$7),
IF(AND('PRINTABLE (per grading)'!H$16="OUTPUT", 'PRINTABLE (per grading)'!B$13="Prelim"), IF(ISERROR(SUMIF(OUTPUT!C$20:M$20, "CLO2", OUTPUT!C37:M37) / OUTPUT!AL$7), "", SUMIF(OUTPUT!C$20:M$20, "CLO2", OUTPUT!C37:M37) / OUTPUT!AL$7),
IF(AND('PRINTABLE (per grading)'!H$16="OUTPUT", 'PRINTABLE (per grading)'!B$13="Midterm"), IF(ISERROR(SUMIF(OUTPUT!O$20:Y$20, "CLO2", OUTPUT!O37:Y37) / OUTPUT!AM$7), "", SUMIF(OUTPUT!O$20:Y$20, "CLO2", OUTPUT!O37:Y37) / OUTPUT!AM$7),
IF(AND('PRINTABLE (per grading)'!H$16="OUTPUT", 'PRINTABLE (per grading)'!B$13="Final"), IF(ISERROR(SUMIF(OUTPUT!AA$20:AI$20, "CLO2", OUTPUT!AA37:AI37) / OUTPUT!AN$7), "", SUMIF(OUTPUT!AA$20:AI$20, "CLO2", OUTPUT!AA37:AI37) / OUTPUT!AN$7),
"")))))),"")</f>
        <v/>
      </c>
      <c r="U35" s="232" t="str">
        <f t="shared" si="11"/>
        <v/>
      </c>
      <c r="V35" s="233" t="str">
        <f t="shared" si="12"/>
        <v/>
      </c>
      <c r="W35" s="25" t="str">
        <f>IF(B35 &lt;&gt; "", IFERROR(IF(C$16 = "PRELIM", SUMIF('Database (LECTURE-RES-PRAC)'!D$14:AG$14, "CLO3", 'Database (LECTURE-RES-PRAC)'!D32:AG32) / 'Grade computation'!F$6, IF(C$16 = "MIDTERM", SUMIF('Database (LECTURE-RES-PRAC)'!AJ$14:BM$14, "CLO3", 'Database (LECTURE-RES-PRAC)'!AJ32:BM32) / 'Grade computation'!G$6, IF(C$16 = "FINAL", SUMIF('Database (LECTURE-RES-PRAC)'!BP$14:CS$14, "CLO3", 'Database (LECTURE-RES-PRAC)'!BP32:CS32) / 'Grade computation'!H$6,""))),""),"")</f>
        <v/>
      </c>
      <c r="X35" s="232" t="str">
        <f t="shared" si="13"/>
        <v/>
      </c>
      <c r="Y35" s="25" t="str">
        <f>IF(B35 &lt;&gt; "",IF(AND('PRINTABLE (per grading)'!H$16="EXAM", 'PRINTABLE (per grading)'!B$13="Prelim"), IF(ISERROR(SUMIF('Exam (LECTURE ONLY)'!D$20:M$20, "CLO3", 'Exam (LECTURE ONLY)'!D37:M37) / 'Exam (LECTURE ONLY)'!AL$8), "", SUMIF('Exam (LECTURE ONLY)'!D$20:M$20, "CLO3", 'Exam (LECTURE ONLY)'!D37:M37) /'Exam (LECTURE ONLY)'!AL$8),
IF(AND('PRINTABLE (per grading)'!H$16="EXAM", 'PRINTABLE (per grading)'!B$13="Midterm"), IF(ISERROR(SUMIF('Exam (LECTURE ONLY)'!O$20:X$20, "CLO3", 'Exam (LECTURE ONLY)'!O37:X37) / 'Exam (LECTURE ONLY)'!AM$8), "", SUMIF('Exam (LECTURE ONLY)'!O$20:X$20, "CLO3", 'Exam (LECTURE ONLY)'!O37:X37) / 'Exam (LECTURE ONLY)'!AM$8),
IF(AND('PRINTABLE (per grading)'!H$16="EXAM", 'PRINTABLE (per grading)'!B$13="Final"), IF(ISERROR(SUMIF('Exam (LECTURE ONLY)'!Z$20:AI$20, "CLO3", 'Exam (LECTURE ONLY)'!Z37:AI37) / 'Exam (LECTURE ONLY)'!AN$8), "", SUMIF('Exam (LECTURE ONLY)'!Z$20:AI$20, "CLO3", 'Exam (LECTURE ONLY)'!Z37:AI37) / 'Exam (LECTURE ONLY)'!AN$8),
IF(AND('PRINTABLE (per grading)'!H$16="OUTPUT", 'PRINTABLE (per grading)'!B$13="Prelim"), IF(ISERROR(SUMIF(OUTPUT!C$20:M$20, "CLO3", OUTPUT!C37:M37) / OUTPUT!AL$8), "", SUMIF(OUTPUT!C$20:M$20, "CLO3", OUTPUT!C37:M37) / OUTPUT!AL$8),
IF(AND('PRINTABLE (per grading)'!H$16="OUTPUT", 'PRINTABLE (per grading)'!B$13="Midterm"), IF(ISERROR(SUMIF(OUTPUT!O$20:Y$20, "CLO3", OUTPUT!O37:Y37) / OUTPUT!AM$8), "", SUMIF(OUTPUT!O$20:Y$20, "CLO3", OUTPUT!O37:Y37) / OUTPUT!AM$8),
IF(AND('PRINTABLE (per grading)'!H$16="OUTPUT", 'PRINTABLE (per grading)'!B$13="Final"), IF(ISERROR(SUMIF(OUTPUT!AA$20:AI$20, "CLO3", OUTPUT!AA37:AI37) / OUTPUT!AN$8), "", SUMIF(OUTPUT!AA$20:AI$20, "CLO3", OUTPUT!AA37:AI37) / OUTPUT!AN$8),
"" )))))),"")</f>
        <v/>
      </c>
      <c r="Z35" s="232" t="str">
        <f t="shared" si="14"/>
        <v/>
      </c>
      <c r="AA35" s="233" t="str">
        <f t="shared" si="15"/>
        <v/>
      </c>
      <c r="AB35" s="25" t="str">
        <f>IF(B35 &lt;&gt; "", IFERROR(IF(C$16 = "PRELIM", SUMIF('Database (LECTURE-RES-PRAC)'!D$14:AG$14, "CLO4", 'Database (LECTURE-RES-PRAC)'!D32:AG32) / 'Grade computation'!F$7, IF(C$16 = "MIDTERM", SUMIF('Database (LECTURE-RES-PRAC)'!AJ$14:BM$14, "CLO4", 'Database (LECTURE-RES-PRAC)'!AJ32:BM32) / 'Grade computation'!G$7, IF(C$16 = "FINAL", SUMIF('Database (LECTURE-RES-PRAC)'!BP$14:CS$14, "CLO4", 'Database (LECTURE-RES-PRAC)'!BP32:CS32) / 'Grade computation'!H$7,""))),""),"")</f>
        <v/>
      </c>
      <c r="AC35" s="232" t="str">
        <f t="shared" si="16"/>
        <v/>
      </c>
      <c r="AD35" s="25" t="str">
        <f>IF(B35 &lt;&gt; "",IF(AND('PRINTABLE (per grading)'!H$16="EXAM", 'PRINTABLE (per grading)'!B$13="Prelim"), IF(ISERROR(SUMIF('Exam (LECTURE ONLY)'!D$20:M$20, "CLO4", 'Exam (LECTURE ONLY)'!D37:M37) / 'Exam (LECTURE ONLY)'!AL$9), "", SUMIF('Exam (LECTURE ONLY)'!D$20:M$20, "CLO4", 'Exam (LECTURE ONLY)'!D37:M37) /'Exam (LECTURE ONLY)'!AL$9),
IF(AND('PRINTABLE (per grading)'!H$16="EXAM", 'PRINTABLE (per grading)'!B$13="Midterm"), IF(ISERROR(SUMIF('Exam (LECTURE ONLY)'!O$20:X$20, "CLO4", 'Exam (LECTURE ONLY)'!O37:X37) / 'Exam (LECTURE ONLY)'!AM$9), "", SUMIF('Exam (LECTURE ONLY)'!O$20:X$20, "CLO4", 'Exam (LECTURE ONLY)'!O37:X37) / 'Exam (LECTURE ONLY)'!AM$9),
IF(AND('PRINTABLE (per grading)'!H$16="EXAM", 'PRINTABLE (per grading)'!B$13="Final"), IF(ISERROR(SUMIF('Exam (LECTURE ONLY)'!Z$20:AI$20, "CLO4", 'Exam (LECTURE ONLY)'!Z37:AI37) / 'Exam (LECTURE ONLY)'!AN$9), "", SUMIF('Exam (LECTURE ONLY)'!Z$20:AI$20, "CLO4", 'Exam (LECTURE ONLY)'!Z37:AI37) / 'Exam (LECTURE ONLY)'!AN$9),
IF(AND('PRINTABLE (per grading)'!H$16="OUTPUT", 'PRINTABLE (per grading)'!B$13="Prelim"), IF(ISERROR(SUMIF(OUTPUT!C$20:M$20, "CLO4", OUTPUT!C37:M37) / OUTPUT!AL$9), "", SUMIF(OUTPUT!C$20:M$20, "CLO4", OUTPUT!C37:M37) / OUTPUT!AL$9),
IF(AND('PRINTABLE (per grading)'!H$16="OUTPUT", 'PRINTABLE (per grading)'!B$13="Midterm"), IF(ISERROR(SUMIF(OUTPUT!O$20:Y$20, "CLO4", OUTPUT!O37:Y37) / OUTPUT!AM$9), "", SUMIF(OUTPUT!O$20:Y$20, "CLO4", OUTPUT!O37:Y37) / OUTPUT!AM$9),
IF(AND('PRINTABLE (per grading)'!H$16="OUTPUT", 'PRINTABLE (per grading)'!B$13="Final"), IF(ISERROR(SUMIF(OUTPUT!AA$20:AI$20, "CLO4", OUTPUT!AA37:AI37) / OUTPUT!AN$9), "", SUMIF(OUTPUT!AA$20:AI$20, "CLO4", OUTPUT!AA37:AI37) / OUTPUT!AN$9),
"")))))),"")</f>
        <v/>
      </c>
      <c r="AE35" s="232" t="str">
        <f t="shared" si="17"/>
        <v/>
      </c>
      <c r="AF35" s="233" t="str">
        <f t="shared" si="18"/>
        <v/>
      </c>
      <c r="AG35" s="25" t="str">
        <f>IF(B35 &lt;&gt; "", IFERROR(IF(C$16 = "PRELIM", SUMIF('Database (LECTURE-RES-PRAC)'!D$14:AG$14, "CLO5", 'Database (LECTURE-RES-PRAC)'!D32:AG32) / 'Grade computation'!F$8, IF(C$16 = "MIDTERM", SUMIF('Database (LECTURE-RES-PRAC)'!AJ$14:BM$14, "CLO5", 'Database (LECTURE-RES-PRAC)'!AJ32:BM32) / 'Grade computation'!G$8, IF(C$16 = "FINAL", SUMIF('Database (LECTURE-RES-PRAC)'!BP$14:CS$14, "CLO5", 'Database (LECTURE-RES-PRAC)'!BP32:CS32) / 'Grade computation'!H$8,""))),""),"")</f>
        <v/>
      </c>
      <c r="AH35" s="232" t="str">
        <f t="shared" si="19"/>
        <v/>
      </c>
      <c r="AI35" s="25" t="str">
        <f>IF(B35 &lt;&gt; "",IF(AND('PRINTABLE (per grading)'!H$16="EXAM", 'PRINTABLE (per grading)'!B$13="Prelim"), IF(ISERROR(SUMIF('Exam (LECTURE ONLY)'!D$20:M$20, "CLO5", 'Exam (LECTURE ONLY)'!D37:M37) / 'Exam (LECTURE ONLY)'!AL$10), "", SUMIF('Exam (LECTURE ONLY)'!D$20:M$20, "CLO5", 'Exam (LECTURE ONLY)'!D37:M37) /'Exam (LECTURE ONLY)'!AL$10),
IF(AND('PRINTABLE (per grading)'!H$16="EXAM", 'PRINTABLE (per grading)'!B$13="Midterm"), IF(ISERROR(SUMIF('Exam (LECTURE ONLY)'!O$20:X$20, "CLO5", 'Exam (LECTURE ONLY)'!O37:X37) / 'Exam (LECTURE ONLY)'!AM$10), "", SUMIF('Exam (LECTURE ONLY)'!O$20:X$20, "CLO5", 'Exam (LECTURE ONLY)'!O37:X37) / 'Exam (LECTURE ONLY)'!AM$10),
IF(AND('PRINTABLE (per grading)'!H$16="EXAM", 'PRINTABLE (per grading)'!B$13="Final"), IF(ISERROR(SUMIF('Exam (LECTURE ONLY)'!Z$20:AI$20, "CLO5", 'Exam (LECTURE ONLY)'!Z37:AI37) / 'Exam (LECTURE ONLY)'!AN$10), "", SUMIF('Exam (LECTURE ONLY)'!Z$20:AI$20, "CLO5", 'Exam (LECTURE ONLY)'!Z37:AI37) / 'Exam (LECTURE ONLY)'!AN$10),
IF(AND('PRINTABLE (per grading)'!H$16="OUTPUT", 'PRINTABLE (per grading)'!B$13="Prelim"), IF(ISERROR(SUMIF(OUTPUT!C$20:M$20, "CLO5", OUTPUT!C37:M37) / OUTPUT!AL$10), "", SUMIF(OUTPUT!C$20:M$20, "CLO5", OUTPUT!C37:M37) / OUTPUT!AL$10),
IF(AND('PRINTABLE (per grading)'!H$16="OUTPUT", 'PRINTABLE (per grading)'!B$13="Midterm"), IF(ISERROR(SUMIF(OUTPUT!O$20:Y$20, "CLO5", OUTPUT!O37:Y37) / OUTPUT!AM$10), "", SUMIF(OUTPUT!O$20:Y$20, "CLO5", OUTPUT!O37:Y37) / OUTPUT!AM$10),
IF(AND('PRINTABLE (per grading)'!H$16="OUTPUT", 'PRINTABLE (per grading)'!B$13="Final"), IF(ISERROR(SUMIF(OUTPUT!AA$20:AI$20, "CLO5", OUTPUT!AA37:AI37) / OUTPUT!AN$10), "", SUMIF(OUTPUT!AA$20:AI$20, "CLO5", OUTPUT!AA37:AI37) / OUTPUT!AN$10),
"")))))),"")</f>
        <v/>
      </c>
      <c r="AJ35" s="232" t="str">
        <f t="shared" si="20"/>
        <v/>
      </c>
      <c r="AK35" s="233" t="str">
        <f t="shared" si="21"/>
        <v/>
      </c>
      <c r="AL35" s="25" t="str">
        <f>IF(B35 &lt;&gt; "", IFERROR(IF(C$16 = "PRELIM", SUMIF('Database (LECTURE-RES-PRAC)'!D$14:AG$14, "CLO6", 'Database (LECTURE-RES-PRAC)'!D32:AG32) / 'Grade computation'!F$9, IF(C$16 = "MIDTERM", SUMIF('Database (LECTURE-RES-PRAC)'!AJ$14:BM$14, "CLO6", 'Database (LECTURE-RES-PRAC)'!AJ32:BM32) / 'Grade computation'!G$9, IF(C$16 = "FINAL", SUMIF('Database (LECTURE-RES-PRAC)'!BP$14:CS$14, "CLO6", 'Database (LECTURE-RES-PRAC)'!BP32:CS32) / 'Grade computation'!H$9,""))),""),"")</f>
        <v/>
      </c>
      <c r="AM35" s="232" t="str">
        <f t="shared" si="22"/>
        <v/>
      </c>
      <c r="AN35" s="25" t="str">
        <f>IF(B35 &lt;&gt; "",IF(AND('PRINTABLE (per grading)'!H$16="EXAM", 'PRINTABLE (per grading)'!B$13="Prelim"), IF(ISERROR(SUMIF('Exam (LECTURE ONLY)'!D$20:M$20, "CLO6", 'Exam (LECTURE ONLY)'!D37:M37) / 'Exam (LECTURE ONLY)'!AL$11), "", SUMIF('Exam (LECTURE ONLY)'!D$20:M$20, "CLO6", 'Exam (LECTURE ONLY)'!D37:M37) /'Exam (LECTURE ONLY)'!AL$11),
IF(AND('PRINTABLE (per grading)'!H$16="EXAM", 'PRINTABLE (per grading)'!B$13="Midterm"), IF(ISERROR(SUMIF('Exam (LECTURE ONLY)'!O$20:X$20, "CLO6", 'Exam (LECTURE ONLY)'!O37:X37) / 'Exam (LECTURE ONLY)'!AM$11), "", SUMIF('Exam (LECTURE ONLY)'!O$20:X$20, "CLO6", 'Exam (LECTURE ONLY)'!O37:X37) / 'Exam (LECTURE ONLY)'!AM$11),
IF(AND('PRINTABLE (per grading)'!H$16="EXAM", 'PRINTABLE (per grading)'!B$13="Final"), IF(ISERROR(SUMIF('Exam (LECTURE ONLY)'!Z$20:AI$20, "CLO6", 'Exam (LECTURE ONLY)'!Z37:AI37) / 'Exam (LECTURE ONLY)'!AN$11), "", SUMIF('Exam (LECTURE ONLY)'!Z$20:AI$20, "CLO6", 'Exam (LECTURE ONLY)'!Z37:AI37) / 'Exam (LECTURE ONLY)'!AN$11),
IF(AND('PRINTABLE (per grading)'!H$16="OUTPUT", 'PRINTABLE (per grading)'!B$13="Prelim"), IF(ISERROR(SUMIF(OUTPUT!C$20:M$20, "CLO6", OUTPUT!C37:M37) / OUTPUT!AL$11), "", SUMIF(OUTPUT!C$20:M$20, "CLO6", OUTPUT!C37:M37) / OUTPUT!AL$11),
IF(AND('PRINTABLE (per grading)'!H$16="OUTPUT", 'PRINTABLE (per grading)'!B$13="Midterm"), IF(ISERROR(SUMIF(OUTPUT!O$20:Y$20, "CLO6", OUTPUT!O37:Y37) / OUTPUT!AM$11), "", SUMIF(OUTPUT!O$20:Y$20, "CLO6", OUTPUT!O37:Y37) / OUTPUT!AM$11),
IF(AND('PRINTABLE (per grading)'!H$16="OUTPUT", 'PRINTABLE (per grading)'!B$13="Final"), IF(ISERROR(SUMIF(OUTPUT!AA$20:AI$20, "CLO6", OUTPUT!AA37:AI37) / OUTPUT!AN$11), "", SUMIF(OUTPUT!AA$20:AI$20, "CLO6", OUTPUT!AA37:AI37) / OUTPUT!AN$11),
"")))))),"")</f>
        <v/>
      </c>
      <c r="AO35" s="232" t="str">
        <f t="shared" si="23"/>
        <v/>
      </c>
      <c r="AP35" s="233" t="str">
        <f t="shared" si="24"/>
        <v/>
      </c>
      <c r="AQ35" s="25" t="str">
        <f>IF(B35 &lt;&gt; "", IFERROR(IF(C$16 = "PRELIM", SUMIF('Database (LECTURE-RES-PRAC)'!D$14:AG$14, "CLO7", 'Database (LECTURE-RES-PRAC)'!D32:AG32) / 'Grade computation'!F$10, IF(C$16 = "MIDTERM", SUMIF('Database (LECTURE-RES-PRAC)'!AJ$14:BM$14, "CLO7", 'Database (LECTURE-RES-PRAC)'!AJ32:BM32) / 'Grade computation'!G$10, IF(C$16 = "FINAL", SUMIF('Database (LECTURE-RES-PRAC)'!BP$14:CS$14, "CLO7", 'Database (LECTURE-RES-PRAC)'!BP32:CS32) / 'Grade computation'!H$10,""))),""),"")</f>
        <v/>
      </c>
      <c r="AR35" s="232" t="str">
        <f t="shared" si="25"/>
        <v/>
      </c>
      <c r="AS35" s="25" t="str">
        <f>IF(B35 &lt;&gt; "",IF(AND('PRINTABLE (per grading)'!H$16="EXAM", 'PRINTABLE (per grading)'!B$13="Prelim"), IF(ISERROR(SUMIF('Exam (LECTURE ONLY)'!D$20:M$20, "CLO7", 'Exam (LECTURE ONLY)'!D37:M37) / 'Exam (LECTURE ONLY)'!AL$12), "", SUMIF('Exam (LECTURE ONLY)'!D$20:M$20, "CLO7", 'Exam (LECTURE ONLY)'!D37:M37) /'Exam (LECTURE ONLY)'!AL$12),
IF(AND('PRINTABLE (per grading)'!H$16="EXAM", 'PRINTABLE (per grading)'!B$13="Midterm"), IF(ISERROR(SUMIF('Exam (LECTURE ONLY)'!O$20:X$20, "CLO7", 'Exam (LECTURE ONLY)'!O37:X37) / 'Exam (LECTURE ONLY)'!AM$12), "", SUMIF('Exam (LECTURE ONLY)'!O$20:X$20, "CLO7", 'Exam (LECTURE ONLY)'!O37:X37) / 'Exam (LECTURE ONLY)'!AM$12),
IF(AND('PRINTABLE (per grading)'!H$16="EXAM", 'PRINTABLE (per grading)'!B$13="Final"), IF(ISERROR(SUMIF('Exam (LECTURE ONLY)'!Z$20:AI$20, "CLO7", 'Exam (LECTURE ONLY)'!Z37:AI37) / 'Exam (LECTURE ONLY)'!AN$12), "", SUMIF('Exam (LECTURE ONLY)'!Z$20:AI$20, "CLO7", 'Exam (LECTURE ONLY)'!Z37:AI37) / 'Exam (LECTURE ONLY)'!AN$12),
IF(AND('PRINTABLE (per grading)'!H$16="OUTPUT", 'PRINTABLE (per grading)'!B$13="Prelim"), IF(ISERROR(SUMIF(OUTPUT!C$20:M$20, "CLO7", OUTPUT!C37:M37) / OUTPUT!AL$12), "", SUMIF(OUTPUT!C$20:M$20, "CLO7", OUTPUT!C37:M37) / OUTPUT!AL$12),
IF(AND('PRINTABLE (per grading)'!H$16="OUTPUT", 'PRINTABLE (per grading)'!B$13="Midterm"), IF(ISERROR(SUMIF(OUTPUT!O$20:Y$20, "CLO7", OUTPUT!O37:Y37) / OUTPUT!AM$12), "", SUMIF(OUTPUT!O$20:Y$20, "CLO7", OUTPUT!O37:Y37) / OUTPUT!AM$12),
IF(AND('PRINTABLE (per grading)'!H$16="OUTPUT", 'PRINTABLE (per grading)'!B$13="Final"), IF(ISERROR(SUMIF(OUTPUT!AA$20:AI$20, "CLO7", OUTPUT!AA37:AI37) / OUTPUT!AN$12), "", SUMIF(OUTPUT!AA$20:AI$20, "CLO7", OUTPUT!AA37:AI37) / OUTPUT!AN$12),
"")))))),"")</f>
        <v/>
      </c>
      <c r="AT35" s="232" t="str">
        <f t="shared" si="26"/>
        <v/>
      </c>
      <c r="AU35" s="233" t="str">
        <f t="shared" si="27"/>
        <v/>
      </c>
      <c r="AV35" s="25" t="str">
        <f>IF(B35 &lt;&gt; "", IFERROR(IF(C$16 = "PRELIM", SUMIF('Database (LECTURE-RES-PRAC)'!D$14:AG$14, "CLO8", 'Database (LECTURE-RES-PRAC)'!D32:AG32) / 'Grade computation'!F$11, IF(C$16 = "MIDTERM", SUMIF('Database (LECTURE-RES-PRAC)'!AJ$14:BM$14, "CLO8", 'Database (LECTURE-RES-PRAC)'!AJ32:BM32) / 'Grade computation'!G$11, IF(C$16 = "FINAL", SUMIF('Database (LECTURE-RES-PRAC)'!BP$14:CS$14, "CLO8", 'Database (LECTURE-RES-PRAC)'!BP32:CS32) / 'Grade computation'!H$11,""))),""),"")</f>
        <v/>
      </c>
      <c r="AW35" s="232" t="str">
        <f t="shared" si="28"/>
        <v/>
      </c>
      <c r="AX35" s="25" t="str">
        <f>IF(B35 &lt;&gt; "",IF(AND('PRINTABLE (per grading)'!H$16="EXAM", 'PRINTABLE (per grading)'!B$13="Prelim"), IF(ISERROR(SUMIF('Exam (LECTURE ONLY)'!D$20:M$20, "CLO8", 'Exam (LECTURE ONLY)'!D37:M37) / 'Exam (LECTURE ONLY)'!AL$13), "", SUMIF('Exam (LECTURE ONLY)'!D$20:M$20, "CLO8", 'Exam (LECTURE ONLY)'!D37:M37) /'Exam (LECTURE ONLY)'!AL$13),
IF(AND('PRINTABLE (per grading)'!H$16="EXAM", 'PRINTABLE (per grading)'!B$13="Midterm"), IF(ISERROR(SUMIF('Exam (LECTURE ONLY)'!O$20:X$20, "CLO8", 'Exam (LECTURE ONLY)'!O37:X37) / 'Exam (LECTURE ONLY)'!AM$13), "", SUMIF('Exam (LECTURE ONLY)'!O$20:X$20, "CLO8", 'Exam (LECTURE ONLY)'!O37:X37) / 'Exam (LECTURE ONLY)'!AM$13),
IF(AND('PRINTABLE (per grading)'!H$16="EXAM", 'PRINTABLE (per grading)'!B$13="Final"), IF(ISERROR(SUMIF('Exam (LECTURE ONLY)'!Z$20:AI$20, "CLO8", 'Exam (LECTURE ONLY)'!Z37:AI37) / 'Exam (LECTURE ONLY)'!AN$13), "", SUMIF('Exam (LECTURE ONLY)'!Z$20:AI$20, "CLO8", 'Exam (LECTURE ONLY)'!Z37:AI37) / 'Exam (LECTURE ONLY)'!AN$13),
IF(AND('PRINTABLE (per grading)'!H$16="OUTPUT", 'PRINTABLE (per grading)'!B$13="Prelim"), IF(ISERROR(SUMIF(OUTPUT!C$20:M$20, "CLO8", OUTPUT!C37:M37) / OUTPUT!AL$13), "", SUMIF(OUTPUT!C$20:M$20, "CLO8", OUTPUT!C37:M37) / OUTPUT!AL$13),
IF(AND('PRINTABLE (per grading)'!H$16="OUTPUT", 'PRINTABLE (per grading)'!B$13="Midterm"), IF(ISERROR(SUMIF(OUTPUT!O$20:Y$20, "CLO8", OUTPUT!O37:Y37) / OUTPUT!AM$13), "", SUMIF(OUTPUT!O$20:Y$20, "CLO8", OUTPUT!O37:Y37) / OUTPUT!AM$13),
IF(AND('PRINTABLE (per grading)'!H$16="OUTPUT", 'PRINTABLE (per grading)'!B$13="Final"), IF(ISERROR(SUMIF(OUTPUT!AA$20:AI$20, "CLO8", OUTPUT!AA37:AI37) / OUTPUT!AN$13), "", SUMIF(OUTPUT!AA$20:AI$20, "CLO8", OUTPUT!AA37:AI37) / OUTPUT!AN$13),
"")))))),"")</f>
        <v/>
      </c>
      <c r="AY35" s="232" t="str">
        <f t="shared" si="29"/>
        <v/>
      </c>
      <c r="AZ35" s="233" t="str">
        <f t="shared" si="30"/>
        <v/>
      </c>
      <c r="BA35" s="25" t="str">
        <f>IF(B35 &lt;&gt; "", IFERROR(IF(C$16 = "PRELIM", SUMIF('Database (LECTURE-RES-PRAC)'!D$14:AG$14, "CLO9", 'Database (LECTURE-RES-PRAC)'!D32:AG32) / 'Grade computation'!F$12, IF(C$16 = "MIDTERM", SUMIF('Database (LECTURE-RES-PRAC)'!AJ$14:BM$14, "CLO9", 'Database (LECTURE-RES-PRAC)'!AJ32:BM32) / 'Grade computation'!G$12, IF(C$16 = "FINAL", SUMIF('Database (LECTURE-RES-PRAC)'!BP$14:CS$14, "CLO9", 'Database (LECTURE-RES-PRAC)'!BP32:CS32) / 'Grade computation'!H$12,""))),""),"")</f>
        <v/>
      </c>
      <c r="BB35" s="232" t="str">
        <f t="shared" si="31"/>
        <v/>
      </c>
      <c r="BC35" s="25" t="str">
        <f>IF(B35 &lt;&gt; "",IF(AND('PRINTABLE (per grading)'!H$16="EXAM", 'PRINTABLE (per grading)'!B$13="Prelim"), IF(ISERROR(SUMIF('Exam (LECTURE ONLY)'!D$20:M$20, "CLO9", 'Exam (LECTURE ONLY)'!D37:M37) / 'Exam (LECTURE ONLY)'!AL$14), "", SUMIF('Exam (LECTURE ONLY)'!D$20:M$20, "CLO9", 'Exam (LECTURE ONLY)'!D37:M37) /'Exam (LECTURE ONLY)'!AL$14),
IF(AND('PRINTABLE (per grading)'!H$16="EXAM", 'PRINTABLE (per grading)'!B$13="Midterm"), IF(ISERROR(SUMIF('Exam (LECTURE ONLY)'!O$20:X$20, "CLO9", 'Exam (LECTURE ONLY)'!O37:X37) / 'Exam (LECTURE ONLY)'!AM$14), "", SUMIF('Exam (LECTURE ONLY)'!O$20:X$20, "CLO9", 'Exam (LECTURE ONLY)'!O37:X37) / 'Exam (LECTURE ONLY)'!AM$14),
IF(AND('PRINTABLE (per grading)'!H$16="EXAM", 'PRINTABLE (per grading)'!B$13="Final"), IF(ISERROR(SUMIF('Exam (LECTURE ONLY)'!Z$20:AI$20, "CLO9", 'Exam (LECTURE ONLY)'!Z37:AI37) / 'Exam (LECTURE ONLY)'!AN$14), "", SUMIF('Exam (LECTURE ONLY)'!Z$20:AI$20, "CLO9", 'Exam (LECTURE ONLY)'!Z37:AI37) / 'Exam (LECTURE ONLY)'!AN$14),
IF(AND('PRINTABLE (per grading)'!H$16="OUTPUT", 'PRINTABLE (per grading)'!B$13="Prelim"), IF(ISERROR(SUMIF(OUTPUT!C$20:M$20, "CLO9", OUTPUT!C37:M37) / OUTPUT!AL$14), "", SUMIF(OUTPUT!C$20:M$20, "CLO9", OUTPUT!C37:M37) / OUTPUT!AL$14),
IF(AND('PRINTABLE (per grading)'!H$16="OUTPUT", 'PRINTABLE (per grading)'!B$13="Midterm"), IF(ISERROR(SUMIF(OUTPUT!O$20:Y$20, "CLO9", OUTPUT!O37:Y37) / OUTPUT!AM$14), "", SUMIF(OUTPUT!O$20:Y$20, "CLO9", OUTPUT!O37:Y37) / OUTPUT!AM$14),
IF(AND('PRINTABLE (per grading)'!H$16="OUTPUT", 'PRINTABLE (per grading)'!B$13="Final"), IF(ISERROR(SUMIF(OUTPUT!AA$20:AI$20, "CLO9", OUTPUT!AA37:AI37) / OUTPUT!AN$14), "", SUMIF(OUTPUT!AA$20:AI$20, "CLO9", OUTPUT!AA37:AI37) / OUTPUT!AN$14),
"")))))),"")</f>
        <v/>
      </c>
      <c r="BD35" s="232" t="str">
        <f t="shared" si="32"/>
        <v/>
      </c>
      <c r="BE35" s="233" t="str">
        <f t="shared" si="33"/>
        <v/>
      </c>
      <c r="BF35" s="25" t="str">
        <f>IF(B35 &lt;&gt; "", IFERROR(IF(C$16 = "PRELIM", SUMIF('Database (LECTURE-RES-PRAC)'!D$14:AG$14, "CLO10", 'Database (LECTURE-RES-PRAC)'!D32:AG32) / 'Grade computation'!F$13, IF(C$16 = "MIDTERM", SUMIF('Database (LECTURE-RES-PRAC)'!AJ$14:BM$14, "CLO10", 'Database (LECTURE-RES-PRAC)'!AJ32:BM32) / 'Grade computation'!G$13, IF(C$16 = "FINAL", SUMIF('Database (LECTURE-RES-PRAC)'!BP$14:CS$14, "CLO10", 'Database (LECTURE-RES-PRAC)'!BP32:CS32) / 'Grade computation'!H$13,""))),""),"")</f>
        <v/>
      </c>
      <c r="BG35" s="232" t="str">
        <f t="shared" si="34"/>
        <v/>
      </c>
      <c r="BH35" s="25" t="str">
        <f>IF(B35 &lt;&gt; "",IF(AND('PRINTABLE (per grading)'!H$16="EXAM", 'PRINTABLE (per grading)'!B$13="Prelim"), IF(ISERROR(SUMIF('Exam (LECTURE ONLY)'!D$20:M$20, "CLO10", 'Exam (LECTURE ONLY)'!D37:M37) / 'Exam (LECTURE ONLY)'!AL$15), "", SUMIF('Exam (LECTURE ONLY)'!D$20:M$20, "CLO10", 'Exam (LECTURE ONLY)'!D37:M37) /'Exam (LECTURE ONLY)'!AL$15),
IF(AND('PRINTABLE (per grading)'!H$16="EXAM", 'PRINTABLE (per grading)'!B$13="Midterm"), IF(ISERROR(SUMIF('Exam (LECTURE ONLY)'!O$20:X$20, "CLO10", 'Exam (LECTURE ONLY)'!O37:X37) / 'Exam (LECTURE ONLY)'!AM$15), "", SUMIF('Exam (LECTURE ONLY)'!O$20:X$20, "CLO10", 'Exam (LECTURE ONLY)'!O37:X37) / 'Exam (LECTURE ONLY)'!AM$15),
IF(AND('PRINTABLE (per grading)'!H$16="EXAM", 'PRINTABLE (per grading)'!B$13="Final"), IF(ISERROR(SUMIF('Exam (LECTURE ONLY)'!Z$20:AI$20, "CLO10", 'Exam (LECTURE ONLY)'!Z37:AI37) / 'Exam (LECTURE ONLY)'!AN$15), "", SUMIF('Exam (LECTURE ONLY)'!Z$20:AI$20, "CLO10", 'Exam (LECTURE ONLY)'!Z37:AI37) / 'Exam (LECTURE ONLY)'!AN$15),
IF(AND('PRINTABLE (per grading)'!H$16="OUTPUT", 'PRINTABLE (per grading)'!B$13="Prelim"), IF(ISERROR(SUMIF(OUTPUT!C$20:M$20, "CLO10", OUTPUT!C37:M37) / OUTPUT!AL$15), "", SUMIF(OUTPUT!C$20:M$20, "CLO10", OUTPUT!C37:M37) / OUTPUT!AL$15),
IF(AND('PRINTABLE (per grading)'!H$16="OUTPUT", 'PRINTABLE (per grading)'!B$13="Midterm"), IF(ISERROR(SUMIF(OUTPUT!O$20:Y$20, "CLO10", OUTPUT!O37:Y37) / OUTPUT!AM$15), "", SUMIF(OUTPUT!O$20:Y$20, "CLO10", OUTPUT!O37:Y37) / OUTPUT!AM$15),
IF(AND('PRINTABLE (per grading)'!H$16="OUTPUT", 'PRINTABLE (per grading)'!B$13="Final"), IF(ISERROR(SUMIF(OUTPUT!AA$20:AI$20, "CLO10", OUTPUT!AA37:AI37) / OUTPUT!AN$15), "", SUMIF(OUTPUT!AA$20:AI$20, "CLO10", OUTPUT!AA37:AI37) / OUTPUT!AN$15),
"")))))),"")</f>
        <v/>
      </c>
      <c r="BI35" s="232" t="str">
        <f t="shared" si="35"/>
        <v/>
      </c>
      <c r="BJ35" s="233" t="str">
        <f t="shared" si="36"/>
        <v/>
      </c>
      <c r="BK35" s="2"/>
    </row>
    <row r="36" spans="1:63" ht="19.5" customHeight="1">
      <c r="A36" s="212" t="str">
        <f>IF(ISBLANK('Database (LECTURE-RES-PRAC)'!A33),"",'Database (LECTURE-RES-PRAC)'!A33)</f>
        <v/>
      </c>
      <c r="B36" s="213" t="str">
        <f>IF(ISBLANK('Database (LECTURE-RES-PRAC)'!B33),"",'Database (LECTURE-RES-PRAC)'!B33)</f>
        <v/>
      </c>
      <c r="C36" s="134" t="str">
        <f>IF(B36&lt;&gt;"",IF(C$16="PRELIM",'Grade computation'!C36, IF(C$16="MIDTERM",'Grade computation'!K36, IF(C$16="FINAL",'Grade computation'!S36,""))),"")</f>
        <v/>
      </c>
      <c r="D36" s="135" t="str">
        <f t="shared" si="1"/>
        <v/>
      </c>
      <c r="E36" s="134" t="str">
        <f>IF(B36&lt;&gt;"", IF(C$16="PRELIM",'Grade computation'!E36, IF(C$16="MIDTERM",'Grade computation'!M36, IF(C$16="FINAL",'Grade computation'!U36,""))),"")</f>
        <v/>
      </c>
      <c r="F36" s="136" t="str">
        <f t="shared" si="2"/>
        <v/>
      </c>
      <c r="G36" s="137" t="str">
        <f t="shared" si="3"/>
        <v/>
      </c>
      <c r="H36" s="207" t="str">
        <f>IF(B36&lt;&gt;"",IF(C$16="PRELIM", 'Grade computation'!H36, IF(C$16="MIDTERM", 'Grade computation'!P36, IF(C$16="FINAL",'Grade computation'!X36, ""))),"")</f>
        <v/>
      </c>
      <c r="I36" s="137" t="str">
        <f t="shared" si="4"/>
        <v/>
      </c>
      <c r="J36" s="139" t="str">
        <f t="shared" si="5"/>
        <v/>
      </c>
      <c r="K36" s="377" t="str">
        <f t="shared" si="6"/>
        <v/>
      </c>
      <c r="L36" s="434"/>
      <c r="M36" s="25" t="str">
        <f>IF(B36 &lt;&gt; "", IFERROR(IF(C$16 = "PRELIM", SUMIF('Database (LECTURE-RES-PRAC)'!D$14:AG$14, "CLO1", 'Database (LECTURE-RES-PRAC)'!D33:AG33) / 'Grade computation'!F$4, IF(C$16 = "MIDTERM", SUMIF('Database (LECTURE-RES-PRAC)'!AJ$14:BM$14, "CLO1", 'Database (LECTURE-RES-PRAC)'!AJ33:BM33) / 'Grade computation'!G$4, IF(C$16 = "FINAL", SUMIF('Database (LECTURE-RES-PRAC)'!BP$14:CS$14, "CLO1", 'Database (LECTURE-RES-PRAC)'!BP33:CS33) / 'Grade computation'!H$4,""))),""),"")</f>
        <v/>
      </c>
      <c r="N36" s="232" t="str">
        <f t="shared" si="7"/>
        <v/>
      </c>
      <c r="O36" s="25" t="str">
        <f>IF(B36 &lt;&gt; "",IF(AND('PRINTABLE (per grading)'!H$16="EXAM", 'PRINTABLE (per grading)'!B$13="Prelim"), IF(ISERROR(SUMIF('Exam (LECTURE ONLY)'!D$20:M$20, "CLO1", 'Exam (LECTURE ONLY)'!D38:M38) / 'Exam (LECTURE ONLY)'!AL$6), "", SUMIF('Exam (LECTURE ONLY)'!D$20:M$20, "CLO1", 'Exam (LECTURE ONLY)'!D38:M38) /'Exam (LECTURE ONLY)'!AL$6),
IF(AND('PRINTABLE (per grading)'!H$16="EXAM", 'PRINTABLE (per grading)'!B$13="Midterm"), IF(ISERROR(SUMIF('Exam (LECTURE ONLY)'!O$20:X$20, "CLO1", 'Exam (LECTURE ONLY)'!O38:X38) / 'Exam (LECTURE ONLY)'!AM$6), "", SUMIF('Exam (LECTURE ONLY)'!O$20:X$20, "CLO1", 'Exam (LECTURE ONLY)'!O38:X38) / 'Exam (LECTURE ONLY)'!AM$6),
IF(AND('PRINTABLE (per grading)'!H$16="EXAM", 'PRINTABLE (per grading)'!B$13="Final"), IF(ISERROR(SUMIF('Exam (LECTURE ONLY)'!Z$20:AI$20, "CLO1", 'Exam (LECTURE ONLY)'!Z38:AI38) / 'Exam (LECTURE ONLY)'!AN$6), "", SUMIF('Exam (LECTURE ONLY)'!Z$20:AI$20, "CLO1", 'Exam (LECTURE ONLY)'!Z38:AI38) / 'Exam (LECTURE ONLY)'!AN$6),
IF(AND('PRINTABLE (per grading)'!H$16="OUTPUT", 'PRINTABLE (per grading)'!B$13="Prelim"), IF(ISERROR(SUMIF(OUTPUT!C$20:M$20, "CLO1", OUTPUT!C38:M38) / OUTPUT!AL$6), "", SUMIF(OUTPUT!C$20:M$20, "CLO1", OUTPUT!C38:M38) / OUTPUT!AL$6),
IF(AND('PRINTABLE (per grading)'!H$16="OUTPUT", 'PRINTABLE (per grading)'!B$13="Midterm"), IF(ISERROR(SUMIF(OUTPUT!O$20:Y$20, "CLO1", OUTPUT!O38:Y38) / OUTPUT!AM$6), "", SUMIF(OUTPUT!O$20:Y$20, "CLO1", OUTPUT!O38:Y38) / OUTPUT!AM$6),
IF(AND('PRINTABLE (per grading)'!H$16="OUTPUT", 'PRINTABLE (per grading)'!B$13="Final"), IF(ISERROR(SUMIF(OUTPUT!AA$20:AI$20, "CLO1", OUTPUT!AA38:AI38) / OUTPUT!AN$6), "", SUMIF(OUTPUT!AA$20:AI$20, "CLO1", OUTPUT!AA38:AI38) / OUTPUT!AN$6),
"")))))),"")</f>
        <v/>
      </c>
      <c r="P36" s="232" t="str">
        <f t="shared" si="8"/>
        <v/>
      </c>
      <c r="Q36" s="233" t="str">
        <f t="shared" si="9"/>
        <v/>
      </c>
      <c r="R36" s="25" t="str">
        <f>IF(B36 &lt;&gt; "", IFERROR(IF(C$16 = "PRELIM", SUMIF('Database (LECTURE-RES-PRAC)'!D$14:AG$14, "CLO2", 'Database (LECTURE-RES-PRAC)'!D33:AG33) / 'Grade computation'!F$5, IF(C$16 = "MIDTERM", SUMIF('Database (LECTURE-RES-PRAC)'!AJ$14:BM$14, "CLO2", 'Database (LECTURE-RES-PRAC)'!AJ33:BM33) / 'Grade computation'!G$5, IF(C$16 = "FINAL", SUMIF('Database (LECTURE-RES-PRAC)'!BP$14:CS$14, "CLO2", 'Database (LECTURE-RES-PRAC)'!BP33:CS33) / 'Grade computation'!H$5,""))),""),"")</f>
        <v/>
      </c>
      <c r="S36" s="232" t="str">
        <f t="shared" si="10"/>
        <v/>
      </c>
      <c r="T36" s="25" t="str">
        <f>IF(B36 &lt;&gt; "",IF(AND('PRINTABLE (per grading)'!H$16="EXAM", 'PRINTABLE (per grading)'!B$13="Prelim"), IF(ISERROR(SUMIF('Exam (LECTURE ONLY)'!D$20:M$20, "CLO2", 'Exam (LECTURE ONLY)'!D38:M38) / 'Exam (LECTURE ONLY)'!AL$7), "", SUMIF('Exam (LECTURE ONLY)'!D$20:M$20, "CLO2", 'Exam (LECTURE ONLY)'!D38:M38) /'Exam (LECTURE ONLY)'!AL$7),
IF(AND('PRINTABLE (per grading)'!H$16="EXAM", 'PRINTABLE (per grading)'!B$13="Midterm"), IF(ISERROR(SUMIF('Exam (LECTURE ONLY)'!O$20:X$20, "CLO2", 'Exam (LECTURE ONLY)'!O38:X38) / 'Exam (LECTURE ONLY)'!AM$7), "", SUMIF('Exam (LECTURE ONLY)'!O$20:X$20, "CLO2", 'Exam (LECTURE ONLY)'!O38:X38) / 'Exam (LECTURE ONLY)'!AM$7),
IF(AND('PRINTABLE (per grading)'!H$16="EXAM", 'PRINTABLE (per grading)'!B$13="Final"), IF(ISERROR(SUMIF('Exam (LECTURE ONLY)'!Z$20:AI$20, "CLO2", 'Exam (LECTURE ONLY)'!Z38:AI38) / 'Exam (LECTURE ONLY)'!AN$7), "", SUMIF('Exam (LECTURE ONLY)'!Z$20:AI$20, "CLO2", 'Exam (LECTURE ONLY)'!Z38:AI38) / 'Exam (LECTURE ONLY)'!AN$7),
IF(AND('PRINTABLE (per grading)'!H$16="OUTPUT", 'PRINTABLE (per grading)'!B$13="Prelim"), IF(ISERROR(SUMIF(OUTPUT!C$20:M$20, "CLO2", OUTPUT!C38:M38) / OUTPUT!AL$7), "", SUMIF(OUTPUT!C$20:M$20, "CLO2", OUTPUT!C38:M38) / OUTPUT!AL$7),
IF(AND('PRINTABLE (per grading)'!H$16="OUTPUT", 'PRINTABLE (per grading)'!B$13="Midterm"), IF(ISERROR(SUMIF(OUTPUT!O$20:Y$20, "CLO2", OUTPUT!O38:Y38) / OUTPUT!AM$7), "", SUMIF(OUTPUT!O$20:Y$20, "CLO2", OUTPUT!O38:Y38) / OUTPUT!AM$7),
IF(AND('PRINTABLE (per grading)'!H$16="OUTPUT", 'PRINTABLE (per grading)'!B$13="Final"), IF(ISERROR(SUMIF(OUTPUT!AA$20:AI$20, "CLO2", OUTPUT!AA38:AI38) / OUTPUT!AN$7), "", SUMIF(OUTPUT!AA$20:AI$20, "CLO2", OUTPUT!AA38:AI38) / OUTPUT!AN$7),
"")))))),"")</f>
        <v/>
      </c>
      <c r="U36" s="232" t="str">
        <f t="shared" si="11"/>
        <v/>
      </c>
      <c r="V36" s="233" t="str">
        <f t="shared" si="12"/>
        <v/>
      </c>
      <c r="W36" s="25" t="str">
        <f>IF(B36 &lt;&gt; "", IFERROR(IF(C$16 = "PRELIM", SUMIF('Database (LECTURE-RES-PRAC)'!D$14:AG$14, "CLO3", 'Database (LECTURE-RES-PRAC)'!D33:AG33) / 'Grade computation'!F$6, IF(C$16 = "MIDTERM", SUMIF('Database (LECTURE-RES-PRAC)'!AJ$14:BM$14, "CLO3", 'Database (LECTURE-RES-PRAC)'!AJ33:BM33) / 'Grade computation'!G$6, IF(C$16 = "FINAL", SUMIF('Database (LECTURE-RES-PRAC)'!BP$14:CS$14, "CLO3", 'Database (LECTURE-RES-PRAC)'!BP33:CS33) / 'Grade computation'!H$6,""))),""),"")</f>
        <v/>
      </c>
      <c r="X36" s="232" t="str">
        <f t="shared" si="13"/>
        <v/>
      </c>
      <c r="Y36" s="25" t="str">
        <f>IF(B36 &lt;&gt; "",IF(AND('PRINTABLE (per grading)'!H$16="EXAM", 'PRINTABLE (per grading)'!B$13="Prelim"), IF(ISERROR(SUMIF('Exam (LECTURE ONLY)'!D$20:M$20, "CLO3", 'Exam (LECTURE ONLY)'!D38:M38) / 'Exam (LECTURE ONLY)'!AL$8), "", SUMIF('Exam (LECTURE ONLY)'!D$20:M$20, "CLO3", 'Exam (LECTURE ONLY)'!D38:M38) /'Exam (LECTURE ONLY)'!AL$8),
IF(AND('PRINTABLE (per grading)'!H$16="EXAM", 'PRINTABLE (per grading)'!B$13="Midterm"), IF(ISERROR(SUMIF('Exam (LECTURE ONLY)'!O$20:X$20, "CLO3", 'Exam (LECTURE ONLY)'!O38:X38) / 'Exam (LECTURE ONLY)'!AM$8), "", SUMIF('Exam (LECTURE ONLY)'!O$20:X$20, "CLO3", 'Exam (LECTURE ONLY)'!O38:X38) / 'Exam (LECTURE ONLY)'!AM$8),
IF(AND('PRINTABLE (per grading)'!H$16="EXAM", 'PRINTABLE (per grading)'!B$13="Final"), IF(ISERROR(SUMIF('Exam (LECTURE ONLY)'!Z$20:AI$20, "CLO3", 'Exam (LECTURE ONLY)'!Z38:AI38) / 'Exam (LECTURE ONLY)'!AN$8), "", SUMIF('Exam (LECTURE ONLY)'!Z$20:AI$20, "CLO3", 'Exam (LECTURE ONLY)'!Z38:AI38) / 'Exam (LECTURE ONLY)'!AN$8),
IF(AND('PRINTABLE (per grading)'!H$16="OUTPUT", 'PRINTABLE (per grading)'!B$13="Prelim"), IF(ISERROR(SUMIF(OUTPUT!C$20:M$20, "CLO3", OUTPUT!C38:M38) / OUTPUT!AL$8), "", SUMIF(OUTPUT!C$20:M$20, "CLO3", OUTPUT!C38:M38) / OUTPUT!AL$8),
IF(AND('PRINTABLE (per grading)'!H$16="OUTPUT", 'PRINTABLE (per grading)'!B$13="Midterm"), IF(ISERROR(SUMIF(OUTPUT!O$20:Y$20, "CLO3", OUTPUT!O38:Y38) / OUTPUT!AM$8), "", SUMIF(OUTPUT!O$20:Y$20, "CLO3", OUTPUT!O38:Y38) / OUTPUT!AM$8),
IF(AND('PRINTABLE (per grading)'!H$16="OUTPUT", 'PRINTABLE (per grading)'!B$13="Final"), IF(ISERROR(SUMIF(OUTPUT!AA$20:AI$20, "CLO3", OUTPUT!AA38:AI38) / OUTPUT!AN$8), "", SUMIF(OUTPUT!AA$20:AI$20, "CLO3", OUTPUT!AA38:AI38) / OUTPUT!AN$8),
"" )))))),"")</f>
        <v/>
      </c>
      <c r="Z36" s="232" t="str">
        <f t="shared" si="14"/>
        <v/>
      </c>
      <c r="AA36" s="233" t="str">
        <f t="shared" si="15"/>
        <v/>
      </c>
      <c r="AB36" s="25" t="str">
        <f>IF(B36 &lt;&gt; "", IFERROR(IF(C$16 = "PRELIM", SUMIF('Database (LECTURE-RES-PRAC)'!D$14:AG$14, "CLO4", 'Database (LECTURE-RES-PRAC)'!D33:AG33) / 'Grade computation'!F$7, IF(C$16 = "MIDTERM", SUMIF('Database (LECTURE-RES-PRAC)'!AJ$14:BM$14, "CLO4", 'Database (LECTURE-RES-PRAC)'!AJ33:BM33) / 'Grade computation'!G$7, IF(C$16 = "FINAL", SUMIF('Database (LECTURE-RES-PRAC)'!BP$14:CS$14, "CLO4", 'Database (LECTURE-RES-PRAC)'!BP33:CS33) / 'Grade computation'!H$7,""))),""),"")</f>
        <v/>
      </c>
      <c r="AC36" s="232" t="str">
        <f t="shared" si="16"/>
        <v/>
      </c>
      <c r="AD36" s="25" t="str">
        <f>IF(B36 &lt;&gt; "",IF(AND('PRINTABLE (per grading)'!H$16="EXAM", 'PRINTABLE (per grading)'!B$13="Prelim"), IF(ISERROR(SUMIF('Exam (LECTURE ONLY)'!D$20:M$20, "CLO4", 'Exam (LECTURE ONLY)'!D38:M38) / 'Exam (LECTURE ONLY)'!AL$9), "", SUMIF('Exam (LECTURE ONLY)'!D$20:M$20, "CLO4", 'Exam (LECTURE ONLY)'!D38:M38) /'Exam (LECTURE ONLY)'!AL$9),
IF(AND('PRINTABLE (per grading)'!H$16="EXAM", 'PRINTABLE (per grading)'!B$13="Midterm"), IF(ISERROR(SUMIF('Exam (LECTURE ONLY)'!O$20:X$20, "CLO4", 'Exam (LECTURE ONLY)'!O38:X38) / 'Exam (LECTURE ONLY)'!AM$9), "", SUMIF('Exam (LECTURE ONLY)'!O$20:X$20, "CLO4", 'Exam (LECTURE ONLY)'!O38:X38) / 'Exam (LECTURE ONLY)'!AM$9),
IF(AND('PRINTABLE (per grading)'!H$16="EXAM", 'PRINTABLE (per grading)'!B$13="Final"), IF(ISERROR(SUMIF('Exam (LECTURE ONLY)'!Z$20:AI$20, "CLO4", 'Exam (LECTURE ONLY)'!Z38:AI38) / 'Exam (LECTURE ONLY)'!AN$9), "", SUMIF('Exam (LECTURE ONLY)'!Z$20:AI$20, "CLO4", 'Exam (LECTURE ONLY)'!Z38:AI38) / 'Exam (LECTURE ONLY)'!AN$9),
IF(AND('PRINTABLE (per grading)'!H$16="OUTPUT", 'PRINTABLE (per grading)'!B$13="Prelim"), IF(ISERROR(SUMIF(OUTPUT!C$20:M$20, "CLO4", OUTPUT!C38:M38) / OUTPUT!AL$9), "", SUMIF(OUTPUT!C$20:M$20, "CLO4", OUTPUT!C38:M38) / OUTPUT!AL$9),
IF(AND('PRINTABLE (per grading)'!H$16="OUTPUT", 'PRINTABLE (per grading)'!B$13="Midterm"), IF(ISERROR(SUMIF(OUTPUT!O$20:Y$20, "CLO4", OUTPUT!O38:Y38) / OUTPUT!AM$9), "", SUMIF(OUTPUT!O$20:Y$20, "CLO4", OUTPUT!O38:Y38) / OUTPUT!AM$9),
IF(AND('PRINTABLE (per grading)'!H$16="OUTPUT", 'PRINTABLE (per grading)'!B$13="Final"), IF(ISERROR(SUMIF(OUTPUT!AA$20:AI$20, "CLO4", OUTPUT!AA38:AI38) / OUTPUT!AN$9), "", SUMIF(OUTPUT!AA$20:AI$20, "CLO4", OUTPUT!AA38:AI38) / OUTPUT!AN$9),
"")))))),"")</f>
        <v/>
      </c>
      <c r="AE36" s="232" t="str">
        <f t="shared" si="17"/>
        <v/>
      </c>
      <c r="AF36" s="233" t="str">
        <f t="shared" si="18"/>
        <v/>
      </c>
      <c r="AG36" s="25" t="str">
        <f>IF(B36 &lt;&gt; "", IFERROR(IF(C$16 = "PRELIM", SUMIF('Database (LECTURE-RES-PRAC)'!D$14:AG$14, "CLO5", 'Database (LECTURE-RES-PRAC)'!D33:AG33) / 'Grade computation'!F$8, IF(C$16 = "MIDTERM", SUMIF('Database (LECTURE-RES-PRAC)'!AJ$14:BM$14, "CLO5", 'Database (LECTURE-RES-PRAC)'!AJ33:BM33) / 'Grade computation'!G$8, IF(C$16 = "FINAL", SUMIF('Database (LECTURE-RES-PRAC)'!BP$14:CS$14, "CLO5", 'Database (LECTURE-RES-PRAC)'!BP33:CS33) / 'Grade computation'!H$8,""))),""),"")</f>
        <v/>
      </c>
      <c r="AH36" s="232" t="str">
        <f t="shared" si="19"/>
        <v/>
      </c>
      <c r="AI36" s="25" t="str">
        <f>IF(B36 &lt;&gt; "",IF(AND('PRINTABLE (per grading)'!H$16="EXAM", 'PRINTABLE (per grading)'!B$13="Prelim"), IF(ISERROR(SUMIF('Exam (LECTURE ONLY)'!D$20:M$20, "CLO5", 'Exam (LECTURE ONLY)'!D38:M38) / 'Exam (LECTURE ONLY)'!AL$10), "", SUMIF('Exam (LECTURE ONLY)'!D$20:M$20, "CLO5", 'Exam (LECTURE ONLY)'!D38:M38) /'Exam (LECTURE ONLY)'!AL$10),
IF(AND('PRINTABLE (per grading)'!H$16="EXAM", 'PRINTABLE (per grading)'!B$13="Midterm"), IF(ISERROR(SUMIF('Exam (LECTURE ONLY)'!O$20:X$20, "CLO5", 'Exam (LECTURE ONLY)'!O38:X38) / 'Exam (LECTURE ONLY)'!AM$10), "", SUMIF('Exam (LECTURE ONLY)'!O$20:X$20, "CLO5", 'Exam (LECTURE ONLY)'!O38:X38) / 'Exam (LECTURE ONLY)'!AM$10),
IF(AND('PRINTABLE (per grading)'!H$16="EXAM", 'PRINTABLE (per grading)'!B$13="Final"), IF(ISERROR(SUMIF('Exam (LECTURE ONLY)'!Z$20:AI$20, "CLO5", 'Exam (LECTURE ONLY)'!Z38:AI38) / 'Exam (LECTURE ONLY)'!AN$10), "", SUMIF('Exam (LECTURE ONLY)'!Z$20:AI$20, "CLO5", 'Exam (LECTURE ONLY)'!Z38:AI38) / 'Exam (LECTURE ONLY)'!AN$10),
IF(AND('PRINTABLE (per grading)'!H$16="OUTPUT", 'PRINTABLE (per grading)'!B$13="Prelim"), IF(ISERROR(SUMIF(OUTPUT!C$20:M$20, "CLO5", OUTPUT!C38:M38) / OUTPUT!AL$10), "", SUMIF(OUTPUT!C$20:M$20, "CLO5", OUTPUT!C38:M38) / OUTPUT!AL$10),
IF(AND('PRINTABLE (per grading)'!H$16="OUTPUT", 'PRINTABLE (per grading)'!B$13="Midterm"), IF(ISERROR(SUMIF(OUTPUT!O$20:Y$20, "CLO5", OUTPUT!O38:Y38) / OUTPUT!AM$10), "", SUMIF(OUTPUT!O$20:Y$20, "CLO5", OUTPUT!O38:Y38) / OUTPUT!AM$10),
IF(AND('PRINTABLE (per grading)'!H$16="OUTPUT", 'PRINTABLE (per grading)'!B$13="Final"), IF(ISERROR(SUMIF(OUTPUT!AA$20:AI$20, "CLO5", OUTPUT!AA38:AI38) / OUTPUT!AN$10), "", SUMIF(OUTPUT!AA$20:AI$20, "CLO5", OUTPUT!AA38:AI38) / OUTPUT!AN$10),
"")))))),"")</f>
        <v/>
      </c>
      <c r="AJ36" s="232" t="str">
        <f t="shared" si="20"/>
        <v/>
      </c>
      <c r="AK36" s="233" t="str">
        <f t="shared" si="21"/>
        <v/>
      </c>
      <c r="AL36" s="25" t="str">
        <f>IF(B36 &lt;&gt; "", IFERROR(IF(C$16 = "PRELIM", SUMIF('Database (LECTURE-RES-PRAC)'!D$14:AG$14, "CLO6", 'Database (LECTURE-RES-PRAC)'!D33:AG33) / 'Grade computation'!F$9, IF(C$16 = "MIDTERM", SUMIF('Database (LECTURE-RES-PRAC)'!AJ$14:BM$14, "CLO6", 'Database (LECTURE-RES-PRAC)'!AJ33:BM33) / 'Grade computation'!G$9, IF(C$16 = "FINAL", SUMIF('Database (LECTURE-RES-PRAC)'!BP$14:CS$14, "CLO6", 'Database (LECTURE-RES-PRAC)'!BP33:CS33) / 'Grade computation'!H$9,""))),""),"")</f>
        <v/>
      </c>
      <c r="AM36" s="232" t="str">
        <f t="shared" si="22"/>
        <v/>
      </c>
      <c r="AN36" s="25" t="str">
        <f>IF(B36 &lt;&gt; "",IF(AND('PRINTABLE (per grading)'!H$16="EXAM", 'PRINTABLE (per grading)'!B$13="Prelim"), IF(ISERROR(SUMIF('Exam (LECTURE ONLY)'!D$20:M$20, "CLO6", 'Exam (LECTURE ONLY)'!D38:M38) / 'Exam (LECTURE ONLY)'!AL$11), "", SUMIF('Exam (LECTURE ONLY)'!D$20:M$20, "CLO6", 'Exam (LECTURE ONLY)'!D38:M38) /'Exam (LECTURE ONLY)'!AL$11),
IF(AND('PRINTABLE (per grading)'!H$16="EXAM", 'PRINTABLE (per grading)'!B$13="Midterm"), IF(ISERROR(SUMIF('Exam (LECTURE ONLY)'!O$20:X$20, "CLO6", 'Exam (LECTURE ONLY)'!O38:X38) / 'Exam (LECTURE ONLY)'!AM$11), "", SUMIF('Exam (LECTURE ONLY)'!O$20:X$20, "CLO6", 'Exam (LECTURE ONLY)'!O38:X38) / 'Exam (LECTURE ONLY)'!AM$11),
IF(AND('PRINTABLE (per grading)'!H$16="EXAM", 'PRINTABLE (per grading)'!B$13="Final"), IF(ISERROR(SUMIF('Exam (LECTURE ONLY)'!Z$20:AI$20, "CLO6", 'Exam (LECTURE ONLY)'!Z38:AI38) / 'Exam (LECTURE ONLY)'!AN$11), "", SUMIF('Exam (LECTURE ONLY)'!Z$20:AI$20, "CLO6", 'Exam (LECTURE ONLY)'!Z38:AI38) / 'Exam (LECTURE ONLY)'!AN$11),
IF(AND('PRINTABLE (per grading)'!H$16="OUTPUT", 'PRINTABLE (per grading)'!B$13="Prelim"), IF(ISERROR(SUMIF(OUTPUT!C$20:M$20, "CLO6", OUTPUT!C38:M38) / OUTPUT!AL$11), "", SUMIF(OUTPUT!C$20:M$20, "CLO6", OUTPUT!C38:M38) / OUTPUT!AL$11),
IF(AND('PRINTABLE (per grading)'!H$16="OUTPUT", 'PRINTABLE (per grading)'!B$13="Midterm"), IF(ISERROR(SUMIF(OUTPUT!O$20:Y$20, "CLO6", OUTPUT!O38:Y38) / OUTPUT!AM$11), "", SUMIF(OUTPUT!O$20:Y$20, "CLO6", OUTPUT!O38:Y38) / OUTPUT!AM$11),
IF(AND('PRINTABLE (per grading)'!H$16="OUTPUT", 'PRINTABLE (per grading)'!B$13="Final"), IF(ISERROR(SUMIF(OUTPUT!AA$20:AI$20, "CLO6", OUTPUT!AA38:AI38) / OUTPUT!AN$11), "", SUMIF(OUTPUT!AA$20:AI$20, "CLO6", OUTPUT!AA38:AI38) / OUTPUT!AN$11),
"")))))),"")</f>
        <v/>
      </c>
      <c r="AO36" s="232" t="str">
        <f t="shared" si="23"/>
        <v/>
      </c>
      <c r="AP36" s="233" t="str">
        <f t="shared" si="24"/>
        <v/>
      </c>
      <c r="AQ36" s="25" t="str">
        <f>IF(B36 &lt;&gt; "", IFERROR(IF(C$16 = "PRELIM", SUMIF('Database (LECTURE-RES-PRAC)'!D$14:AG$14, "CLO7", 'Database (LECTURE-RES-PRAC)'!D33:AG33) / 'Grade computation'!F$10, IF(C$16 = "MIDTERM", SUMIF('Database (LECTURE-RES-PRAC)'!AJ$14:BM$14, "CLO7", 'Database (LECTURE-RES-PRAC)'!AJ33:BM33) / 'Grade computation'!G$10, IF(C$16 = "FINAL", SUMIF('Database (LECTURE-RES-PRAC)'!BP$14:CS$14, "CLO7", 'Database (LECTURE-RES-PRAC)'!BP33:CS33) / 'Grade computation'!H$10,""))),""),"")</f>
        <v/>
      </c>
      <c r="AR36" s="232" t="str">
        <f t="shared" si="25"/>
        <v/>
      </c>
      <c r="AS36" s="25" t="str">
        <f>IF(B36 &lt;&gt; "",IF(AND('PRINTABLE (per grading)'!H$16="EXAM", 'PRINTABLE (per grading)'!B$13="Prelim"), IF(ISERROR(SUMIF('Exam (LECTURE ONLY)'!D$20:M$20, "CLO7", 'Exam (LECTURE ONLY)'!D38:M38) / 'Exam (LECTURE ONLY)'!AL$12), "", SUMIF('Exam (LECTURE ONLY)'!D$20:M$20, "CLO7", 'Exam (LECTURE ONLY)'!D38:M38) /'Exam (LECTURE ONLY)'!AL$12),
IF(AND('PRINTABLE (per grading)'!H$16="EXAM", 'PRINTABLE (per grading)'!B$13="Midterm"), IF(ISERROR(SUMIF('Exam (LECTURE ONLY)'!O$20:X$20, "CLO7", 'Exam (LECTURE ONLY)'!O38:X38) / 'Exam (LECTURE ONLY)'!AM$12), "", SUMIF('Exam (LECTURE ONLY)'!O$20:X$20, "CLO7", 'Exam (LECTURE ONLY)'!O38:X38) / 'Exam (LECTURE ONLY)'!AM$12),
IF(AND('PRINTABLE (per grading)'!H$16="EXAM", 'PRINTABLE (per grading)'!B$13="Final"), IF(ISERROR(SUMIF('Exam (LECTURE ONLY)'!Z$20:AI$20, "CLO7", 'Exam (LECTURE ONLY)'!Z38:AI38) / 'Exam (LECTURE ONLY)'!AN$12), "", SUMIF('Exam (LECTURE ONLY)'!Z$20:AI$20, "CLO7", 'Exam (LECTURE ONLY)'!Z38:AI38) / 'Exam (LECTURE ONLY)'!AN$12),
IF(AND('PRINTABLE (per grading)'!H$16="OUTPUT", 'PRINTABLE (per grading)'!B$13="Prelim"), IF(ISERROR(SUMIF(OUTPUT!C$20:M$20, "CLO7", OUTPUT!C38:M38) / OUTPUT!AL$12), "", SUMIF(OUTPUT!C$20:M$20, "CLO7", OUTPUT!C38:M38) / OUTPUT!AL$12),
IF(AND('PRINTABLE (per grading)'!H$16="OUTPUT", 'PRINTABLE (per grading)'!B$13="Midterm"), IF(ISERROR(SUMIF(OUTPUT!O$20:Y$20, "CLO7", OUTPUT!O38:Y38) / OUTPUT!AM$12), "", SUMIF(OUTPUT!O$20:Y$20, "CLO7", OUTPUT!O38:Y38) / OUTPUT!AM$12),
IF(AND('PRINTABLE (per grading)'!H$16="OUTPUT", 'PRINTABLE (per grading)'!B$13="Final"), IF(ISERROR(SUMIF(OUTPUT!AA$20:AI$20, "CLO7", OUTPUT!AA38:AI38) / OUTPUT!AN$12), "", SUMIF(OUTPUT!AA$20:AI$20, "CLO7", OUTPUT!AA38:AI38) / OUTPUT!AN$12),
"")))))),"")</f>
        <v/>
      </c>
      <c r="AT36" s="232" t="str">
        <f t="shared" si="26"/>
        <v/>
      </c>
      <c r="AU36" s="233" t="str">
        <f t="shared" si="27"/>
        <v/>
      </c>
      <c r="AV36" s="25" t="str">
        <f>IF(B36 &lt;&gt; "", IFERROR(IF(C$16 = "PRELIM", SUMIF('Database (LECTURE-RES-PRAC)'!D$14:AG$14, "CLO8", 'Database (LECTURE-RES-PRAC)'!D33:AG33) / 'Grade computation'!F$11, IF(C$16 = "MIDTERM", SUMIF('Database (LECTURE-RES-PRAC)'!AJ$14:BM$14, "CLO8", 'Database (LECTURE-RES-PRAC)'!AJ33:BM33) / 'Grade computation'!G$11, IF(C$16 = "FINAL", SUMIF('Database (LECTURE-RES-PRAC)'!BP$14:CS$14, "CLO8", 'Database (LECTURE-RES-PRAC)'!BP33:CS33) / 'Grade computation'!H$11,""))),""),"")</f>
        <v/>
      </c>
      <c r="AW36" s="232" t="str">
        <f t="shared" si="28"/>
        <v/>
      </c>
      <c r="AX36" s="25" t="str">
        <f>IF(B36 &lt;&gt; "",IF(AND('PRINTABLE (per grading)'!H$16="EXAM", 'PRINTABLE (per grading)'!B$13="Prelim"), IF(ISERROR(SUMIF('Exam (LECTURE ONLY)'!D$20:M$20, "CLO8", 'Exam (LECTURE ONLY)'!D38:M38) / 'Exam (LECTURE ONLY)'!AL$13), "", SUMIF('Exam (LECTURE ONLY)'!D$20:M$20, "CLO8", 'Exam (LECTURE ONLY)'!D38:M38) /'Exam (LECTURE ONLY)'!AL$13),
IF(AND('PRINTABLE (per grading)'!H$16="EXAM", 'PRINTABLE (per grading)'!B$13="Midterm"), IF(ISERROR(SUMIF('Exam (LECTURE ONLY)'!O$20:X$20, "CLO8", 'Exam (LECTURE ONLY)'!O38:X38) / 'Exam (LECTURE ONLY)'!AM$13), "", SUMIF('Exam (LECTURE ONLY)'!O$20:X$20, "CLO8", 'Exam (LECTURE ONLY)'!O38:X38) / 'Exam (LECTURE ONLY)'!AM$13),
IF(AND('PRINTABLE (per grading)'!H$16="EXAM", 'PRINTABLE (per grading)'!B$13="Final"), IF(ISERROR(SUMIF('Exam (LECTURE ONLY)'!Z$20:AI$20, "CLO8", 'Exam (LECTURE ONLY)'!Z38:AI38) / 'Exam (LECTURE ONLY)'!AN$13), "", SUMIF('Exam (LECTURE ONLY)'!Z$20:AI$20, "CLO8", 'Exam (LECTURE ONLY)'!Z38:AI38) / 'Exam (LECTURE ONLY)'!AN$13),
IF(AND('PRINTABLE (per grading)'!H$16="OUTPUT", 'PRINTABLE (per grading)'!B$13="Prelim"), IF(ISERROR(SUMIF(OUTPUT!C$20:M$20, "CLO8", OUTPUT!C38:M38) / OUTPUT!AL$13), "", SUMIF(OUTPUT!C$20:M$20, "CLO8", OUTPUT!C38:M38) / OUTPUT!AL$13),
IF(AND('PRINTABLE (per grading)'!H$16="OUTPUT", 'PRINTABLE (per grading)'!B$13="Midterm"), IF(ISERROR(SUMIF(OUTPUT!O$20:Y$20, "CLO8", OUTPUT!O38:Y38) / OUTPUT!AM$13), "", SUMIF(OUTPUT!O$20:Y$20, "CLO8", OUTPUT!O38:Y38) / OUTPUT!AM$13),
IF(AND('PRINTABLE (per grading)'!H$16="OUTPUT", 'PRINTABLE (per grading)'!B$13="Final"), IF(ISERROR(SUMIF(OUTPUT!AA$20:AI$20, "CLO8", OUTPUT!AA38:AI38) / OUTPUT!AN$13), "", SUMIF(OUTPUT!AA$20:AI$20, "CLO8", OUTPUT!AA38:AI38) / OUTPUT!AN$13),
"")))))),"")</f>
        <v/>
      </c>
      <c r="AY36" s="232" t="str">
        <f t="shared" si="29"/>
        <v/>
      </c>
      <c r="AZ36" s="233" t="str">
        <f t="shared" si="30"/>
        <v/>
      </c>
      <c r="BA36" s="25" t="str">
        <f>IF(B36 &lt;&gt; "", IFERROR(IF(C$16 = "PRELIM", SUMIF('Database (LECTURE-RES-PRAC)'!D$14:AG$14, "CLO9", 'Database (LECTURE-RES-PRAC)'!D33:AG33) / 'Grade computation'!F$12, IF(C$16 = "MIDTERM", SUMIF('Database (LECTURE-RES-PRAC)'!AJ$14:BM$14, "CLO9", 'Database (LECTURE-RES-PRAC)'!AJ33:BM33) / 'Grade computation'!G$12, IF(C$16 = "FINAL", SUMIF('Database (LECTURE-RES-PRAC)'!BP$14:CS$14, "CLO9", 'Database (LECTURE-RES-PRAC)'!BP33:CS33) / 'Grade computation'!H$12,""))),""),"")</f>
        <v/>
      </c>
      <c r="BB36" s="232" t="str">
        <f t="shared" si="31"/>
        <v/>
      </c>
      <c r="BC36" s="25" t="str">
        <f>IF(B36 &lt;&gt; "",IF(AND('PRINTABLE (per grading)'!H$16="EXAM", 'PRINTABLE (per grading)'!B$13="Prelim"), IF(ISERROR(SUMIF('Exam (LECTURE ONLY)'!D$20:M$20, "CLO9", 'Exam (LECTURE ONLY)'!D38:M38) / 'Exam (LECTURE ONLY)'!AL$14), "", SUMIF('Exam (LECTURE ONLY)'!D$20:M$20, "CLO9", 'Exam (LECTURE ONLY)'!D38:M38) /'Exam (LECTURE ONLY)'!AL$14),
IF(AND('PRINTABLE (per grading)'!H$16="EXAM", 'PRINTABLE (per grading)'!B$13="Midterm"), IF(ISERROR(SUMIF('Exam (LECTURE ONLY)'!O$20:X$20, "CLO9", 'Exam (LECTURE ONLY)'!O38:X38) / 'Exam (LECTURE ONLY)'!AM$14), "", SUMIF('Exam (LECTURE ONLY)'!O$20:X$20, "CLO9", 'Exam (LECTURE ONLY)'!O38:X38) / 'Exam (LECTURE ONLY)'!AM$14),
IF(AND('PRINTABLE (per grading)'!H$16="EXAM", 'PRINTABLE (per grading)'!B$13="Final"), IF(ISERROR(SUMIF('Exam (LECTURE ONLY)'!Z$20:AI$20, "CLO9", 'Exam (LECTURE ONLY)'!Z38:AI38) / 'Exam (LECTURE ONLY)'!AN$14), "", SUMIF('Exam (LECTURE ONLY)'!Z$20:AI$20, "CLO9", 'Exam (LECTURE ONLY)'!Z38:AI38) / 'Exam (LECTURE ONLY)'!AN$14),
IF(AND('PRINTABLE (per grading)'!H$16="OUTPUT", 'PRINTABLE (per grading)'!B$13="Prelim"), IF(ISERROR(SUMIF(OUTPUT!C$20:M$20, "CLO9", OUTPUT!C38:M38) / OUTPUT!AL$14), "", SUMIF(OUTPUT!C$20:M$20, "CLO9", OUTPUT!C38:M38) / OUTPUT!AL$14),
IF(AND('PRINTABLE (per grading)'!H$16="OUTPUT", 'PRINTABLE (per grading)'!B$13="Midterm"), IF(ISERROR(SUMIF(OUTPUT!O$20:Y$20, "CLO9", OUTPUT!O38:Y38) / OUTPUT!AM$14), "", SUMIF(OUTPUT!O$20:Y$20, "CLO9", OUTPUT!O38:Y38) / OUTPUT!AM$14),
IF(AND('PRINTABLE (per grading)'!H$16="OUTPUT", 'PRINTABLE (per grading)'!B$13="Final"), IF(ISERROR(SUMIF(OUTPUT!AA$20:AI$20, "CLO9", OUTPUT!AA38:AI38) / OUTPUT!AN$14), "", SUMIF(OUTPUT!AA$20:AI$20, "CLO9", OUTPUT!AA38:AI38) / OUTPUT!AN$14),
"")))))),"")</f>
        <v/>
      </c>
      <c r="BD36" s="232" t="str">
        <f t="shared" si="32"/>
        <v/>
      </c>
      <c r="BE36" s="233" t="str">
        <f t="shared" si="33"/>
        <v/>
      </c>
      <c r="BF36" s="25" t="str">
        <f>IF(B36 &lt;&gt; "", IFERROR(IF(C$16 = "PRELIM", SUMIF('Database (LECTURE-RES-PRAC)'!D$14:AG$14, "CLO10", 'Database (LECTURE-RES-PRAC)'!D33:AG33) / 'Grade computation'!F$13, IF(C$16 = "MIDTERM", SUMIF('Database (LECTURE-RES-PRAC)'!AJ$14:BM$14, "CLO10", 'Database (LECTURE-RES-PRAC)'!AJ33:BM33) / 'Grade computation'!G$13, IF(C$16 = "FINAL", SUMIF('Database (LECTURE-RES-PRAC)'!BP$14:CS$14, "CLO10", 'Database (LECTURE-RES-PRAC)'!BP33:CS33) / 'Grade computation'!H$13,""))),""),"")</f>
        <v/>
      </c>
      <c r="BG36" s="232" t="str">
        <f t="shared" si="34"/>
        <v/>
      </c>
      <c r="BH36" s="25" t="str">
        <f>IF(B36 &lt;&gt; "",IF(AND('PRINTABLE (per grading)'!H$16="EXAM", 'PRINTABLE (per grading)'!B$13="Prelim"), IF(ISERROR(SUMIF('Exam (LECTURE ONLY)'!D$20:M$20, "CLO10", 'Exam (LECTURE ONLY)'!D38:M38) / 'Exam (LECTURE ONLY)'!AL$15), "", SUMIF('Exam (LECTURE ONLY)'!D$20:M$20, "CLO10", 'Exam (LECTURE ONLY)'!D38:M38) /'Exam (LECTURE ONLY)'!AL$15),
IF(AND('PRINTABLE (per grading)'!H$16="EXAM", 'PRINTABLE (per grading)'!B$13="Midterm"), IF(ISERROR(SUMIF('Exam (LECTURE ONLY)'!O$20:X$20, "CLO10", 'Exam (LECTURE ONLY)'!O38:X38) / 'Exam (LECTURE ONLY)'!AM$15), "", SUMIF('Exam (LECTURE ONLY)'!O$20:X$20, "CLO10", 'Exam (LECTURE ONLY)'!O38:X38) / 'Exam (LECTURE ONLY)'!AM$15),
IF(AND('PRINTABLE (per grading)'!H$16="EXAM", 'PRINTABLE (per grading)'!B$13="Final"), IF(ISERROR(SUMIF('Exam (LECTURE ONLY)'!Z$20:AI$20, "CLO10", 'Exam (LECTURE ONLY)'!Z38:AI38) / 'Exam (LECTURE ONLY)'!AN$15), "", SUMIF('Exam (LECTURE ONLY)'!Z$20:AI$20, "CLO10", 'Exam (LECTURE ONLY)'!Z38:AI38) / 'Exam (LECTURE ONLY)'!AN$15),
IF(AND('PRINTABLE (per grading)'!H$16="OUTPUT", 'PRINTABLE (per grading)'!B$13="Prelim"), IF(ISERROR(SUMIF(OUTPUT!C$20:M$20, "CLO10", OUTPUT!C38:M38) / OUTPUT!AL$15), "", SUMIF(OUTPUT!C$20:M$20, "CLO10", OUTPUT!C38:M38) / OUTPUT!AL$15),
IF(AND('PRINTABLE (per grading)'!H$16="OUTPUT", 'PRINTABLE (per grading)'!B$13="Midterm"), IF(ISERROR(SUMIF(OUTPUT!O$20:Y$20, "CLO10", OUTPUT!O38:Y38) / OUTPUT!AM$15), "", SUMIF(OUTPUT!O$20:Y$20, "CLO10", OUTPUT!O38:Y38) / OUTPUT!AM$15),
IF(AND('PRINTABLE (per grading)'!H$16="OUTPUT", 'PRINTABLE (per grading)'!B$13="Final"), IF(ISERROR(SUMIF(OUTPUT!AA$20:AI$20, "CLO10", OUTPUT!AA38:AI38) / OUTPUT!AN$15), "", SUMIF(OUTPUT!AA$20:AI$20, "CLO10", OUTPUT!AA38:AI38) / OUTPUT!AN$15),
"")))))),"")</f>
        <v/>
      </c>
      <c r="BI36" s="232" t="str">
        <f t="shared" si="35"/>
        <v/>
      </c>
      <c r="BJ36" s="233" t="str">
        <f t="shared" si="36"/>
        <v/>
      </c>
      <c r="BK36" s="2"/>
    </row>
    <row r="37" spans="1:63" ht="19.5" customHeight="1">
      <c r="A37" s="118" t="str">
        <f>IF(ISBLANK('Database (LECTURE-RES-PRAC)'!A34),"",'Database (LECTURE-RES-PRAC)'!A34)</f>
        <v/>
      </c>
      <c r="B37" s="119" t="str">
        <f>IF(ISBLANK('Database (LECTURE-RES-PRAC)'!B34),"",'Database (LECTURE-RES-PRAC)'!B34)</f>
        <v/>
      </c>
      <c r="C37" s="134" t="str">
        <f>IF(B37&lt;&gt;"",IF(C$16="PRELIM",'Grade computation'!C37, IF(C$16="MIDTERM",'Grade computation'!K37, IF(C$16="FINAL",'Grade computation'!S37,""))),"")</f>
        <v/>
      </c>
      <c r="D37" s="135" t="str">
        <f t="shared" si="1"/>
        <v/>
      </c>
      <c r="E37" s="134" t="str">
        <f>IF(B37&lt;&gt;"", IF(C$16="PRELIM",'Grade computation'!E37, IF(C$16="MIDTERM",'Grade computation'!M37, IF(C$16="FINAL",'Grade computation'!U37,""))),"")</f>
        <v/>
      </c>
      <c r="F37" s="136" t="str">
        <f t="shared" si="2"/>
        <v/>
      </c>
      <c r="G37" s="137" t="str">
        <f t="shared" si="3"/>
        <v/>
      </c>
      <c r="H37" s="207" t="str">
        <f>IF(B37&lt;&gt;"",IF(C$16="PRELIM", 'Grade computation'!H37, IF(C$16="MIDTERM", 'Grade computation'!P37, IF(C$16="FINAL",'Grade computation'!X37, ""))),"")</f>
        <v/>
      </c>
      <c r="I37" s="137" t="str">
        <f t="shared" si="4"/>
        <v/>
      </c>
      <c r="J37" s="139" t="str">
        <f t="shared" si="5"/>
        <v/>
      </c>
      <c r="K37" s="377" t="str">
        <f t="shared" si="6"/>
        <v/>
      </c>
      <c r="L37" s="434"/>
      <c r="M37" s="25" t="str">
        <f>IF(B37 &lt;&gt; "", IFERROR(IF(C$16 = "PRELIM", SUMIF('Database (LECTURE-RES-PRAC)'!D$14:AG$14, "CLO1", 'Database (LECTURE-RES-PRAC)'!D34:AG34) / 'Grade computation'!F$4, IF(C$16 = "MIDTERM", SUMIF('Database (LECTURE-RES-PRAC)'!AJ$14:BM$14, "CLO1", 'Database (LECTURE-RES-PRAC)'!AJ34:BM34) / 'Grade computation'!G$4, IF(C$16 = "FINAL", SUMIF('Database (LECTURE-RES-PRAC)'!BP$14:CS$14, "CLO1", 'Database (LECTURE-RES-PRAC)'!BP34:CS34) / 'Grade computation'!H$4,""))),""),"")</f>
        <v/>
      </c>
      <c r="N37" s="232" t="str">
        <f t="shared" si="7"/>
        <v/>
      </c>
      <c r="O37" s="25" t="str">
        <f>IF(B37 &lt;&gt; "",IF(AND('PRINTABLE (per grading)'!H$16="EXAM", 'PRINTABLE (per grading)'!B$13="Prelim"), IF(ISERROR(SUMIF('Exam (LECTURE ONLY)'!D$20:M$20, "CLO1", 'Exam (LECTURE ONLY)'!D39:M39) / 'Exam (LECTURE ONLY)'!AL$6), "", SUMIF('Exam (LECTURE ONLY)'!D$20:M$20, "CLO1", 'Exam (LECTURE ONLY)'!D39:M39) /'Exam (LECTURE ONLY)'!AL$6),
IF(AND('PRINTABLE (per grading)'!H$16="EXAM", 'PRINTABLE (per grading)'!B$13="Midterm"), IF(ISERROR(SUMIF('Exam (LECTURE ONLY)'!O$20:X$20, "CLO1", 'Exam (LECTURE ONLY)'!O39:X39) / 'Exam (LECTURE ONLY)'!AM$6), "", SUMIF('Exam (LECTURE ONLY)'!O$20:X$20, "CLO1", 'Exam (LECTURE ONLY)'!O39:X39) / 'Exam (LECTURE ONLY)'!AM$6),
IF(AND('PRINTABLE (per grading)'!H$16="EXAM", 'PRINTABLE (per grading)'!B$13="Final"), IF(ISERROR(SUMIF('Exam (LECTURE ONLY)'!Z$20:AI$20, "CLO1", 'Exam (LECTURE ONLY)'!Z39:AI39) / 'Exam (LECTURE ONLY)'!AN$6), "", SUMIF('Exam (LECTURE ONLY)'!Z$20:AI$20, "CLO1", 'Exam (LECTURE ONLY)'!Z39:AI39) / 'Exam (LECTURE ONLY)'!AN$6),
IF(AND('PRINTABLE (per grading)'!H$16="OUTPUT", 'PRINTABLE (per grading)'!B$13="Prelim"), IF(ISERROR(SUMIF(OUTPUT!C$20:M$20, "CLO1", OUTPUT!C39:M39) / OUTPUT!AL$6), "", SUMIF(OUTPUT!C$20:M$20, "CLO1", OUTPUT!C39:M39) / OUTPUT!AL$6),
IF(AND('PRINTABLE (per grading)'!H$16="OUTPUT", 'PRINTABLE (per grading)'!B$13="Midterm"), IF(ISERROR(SUMIF(OUTPUT!O$20:Y$20, "CLO1", OUTPUT!O39:Y39) / OUTPUT!AM$6), "", SUMIF(OUTPUT!O$20:Y$20, "CLO1", OUTPUT!O39:Y39) / OUTPUT!AM$6),
IF(AND('PRINTABLE (per grading)'!H$16="OUTPUT", 'PRINTABLE (per grading)'!B$13="Final"), IF(ISERROR(SUMIF(OUTPUT!AA$20:AI$20, "CLO1", OUTPUT!AA39:AI39) / OUTPUT!AN$6), "", SUMIF(OUTPUT!AA$20:AI$20, "CLO1", OUTPUT!AA39:AI39) / OUTPUT!AN$6),
"")))))),"")</f>
        <v/>
      </c>
      <c r="P37" s="232" t="str">
        <f t="shared" si="8"/>
        <v/>
      </c>
      <c r="Q37" s="233" t="str">
        <f t="shared" si="9"/>
        <v/>
      </c>
      <c r="R37" s="25" t="str">
        <f>IF(B37 &lt;&gt; "", IFERROR(IF(C$16 = "PRELIM", SUMIF('Database (LECTURE-RES-PRAC)'!D$14:AG$14, "CLO2", 'Database (LECTURE-RES-PRAC)'!D34:AG34) / 'Grade computation'!F$5, IF(C$16 = "MIDTERM", SUMIF('Database (LECTURE-RES-PRAC)'!AJ$14:BM$14, "CLO2", 'Database (LECTURE-RES-PRAC)'!AJ34:BM34) / 'Grade computation'!G$5, IF(C$16 = "FINAL", SUMIF('Database (LECTURE-RES-PRAC)'!BP$14:CS$14, "CLO2", 'Database (LECTURE-RES-PRAC)'!BP34:CS34) / 'Grade computation'!H$5,""))),""),"")</f>
        <v/>
      </c>
      <c r="S37" s="232" t="str">
        <f t="shared" si="10"/>
        <v/>
      </c>
      <c r="T37" s="25" t="str">
        <f>IF(B37 &lt;&gt; "",IF(AND('PRINTABLE (per grading)'!H$16="EXAM", 'PRINTABLE (per grading)'!B$13="Prelim"), IF(ISERROR(SUMIF('Exam (LECTURE ONLY)'!D$20:M$20, "CLO2", 'Exam (LECTURE ONLY)'!D39:M39) / 'Exam (LECTURE ONLY)'!AL$7), "", SUMIF('Exam (LECTURE ONLY)'!D$20:M$20, "CLO2", 'Exam (LECTURE ONLY)'!D39:M39) /'Exam (LECTURE ONLY)'!AL$7),
IF(AND('PRINTABLE (per grading)'!H$16="EXAM", 'PRINTABLE (per grading)'!B$13="Midterm"), IF(ISERROR(SUMIF('Exam (LECTURE ONLY)'!O$20:X$20, "CLO2", 'Exam (LECTURE ONLY)'!O39:X39) / 'Exam (LECTURE ONLY)'!AM$7), "", SUMIF('Exam (LECTURE ONLY)'!O$20:X$20, "CLO2", 'Exam (LECTURE ONLY)'!O39:X39) / 'Exam (LECTURE ONLY)'!AM$7),
IF(AND('PRINTABLE (per grading)'!H$16="EXAM", 'PRINTABLE (per grading)'!B$13="Final"), IF(ISERROR(SUMIF('Exam (LECTURE ONLY)'!Z$20:AI$20, "CLO2", 'Exam (LECTURE ONLY)'!Z39:AI39) / 'Exam (LECTURE ONLY)'!AN$7), "", SUMIF('Exam (LECTURE ONLY)'!Z$20:AI$20, "CLO2", 'Exam (LECTURE ONLY)'!Z39:AI39) / 'Exam (LECTURE ONLY)'!AN$7),
IF(AND('PRINTABLE (per grading)'!H$16="OUTPUT", 'PRINTABLE (per grading)'!B$13="Prelim"), IF(ISERROR(SUMIF(OUTPUT!C$20:M$20, "CLO2", OUTPUT!C39:M39) / OUTPUT!AL$7), "", SUMIF(OUTPUT!C$20:M$20, "CLO2", OUTPUT!C39:M39) / OUTPUT!AL$7),
IF(AND('PRINTABLE (per grading)'!H$16="OUTPUT", 'PRINTABLE (per grading)'!B$13="Midterm"), IF(ISERROR(SUMIF(OUTPUT!O$20:Y$20, "CLO2", OUTPUT!O39:Y39) / OUTPUT!AM$7), "", SUMIF(OUTPUT!O$20:Y$20, "CLO2", OUTPUT!O39:Y39) / OUTPUT!AM$7),
IF(AND('PRINTABLE (per grading)'!H$16="OUTPUT", 'PRINTABLE (per grading)'!B$13="Final"), IF(ISERROR(SUMIF(OUTPUT!AA$20:AI$20, "CLO2", OUTPUT!AA39:AI39) / OUTPUT!AN$7), "", SUMIF(OUTPUT!AA$20:AI$20, "CLO2", OUTPUT!AA39:AI39) / OUTPUT!AN$7),
"")))))),"")</f>
        <v/>
      </c>
      <c r="U37" s="232" t="str">
        <f t="shared" si="11"/>
        <v/>
      </c>
      <c r="V37" s="233" t="str">
        <f t="shared" si="12"/>
        <v/>
      </c>
      <c r="W37" s="25" t="str">
        <f>IF(B37 &lt;&gt; "", IFERROR(IF(C$16 = "PRELIM", SUMIF('Database (LECTURE-RES-PRAC)'!D$14:AG$14, "CLO3", 'Database (LECTURE-RES-PRAC)'!D34:AG34) / 'Grade computation'!F$6, IF(C$16 = "MIDTERM", SUMIF('Database (LECTURE-RES-PRAC)'!AJ$14:BM$14, "CLO3", 'Database (LECTURE-RES-PRAC)'!AJ34:BM34) / 'Grade computation'!G$6, IF(C$16 = "FINAL", SUMIF('Database (LECTURE-RES-PRAC)'!BP$14:CS$14, "CLO3", 'Database (LECTURE-RES-PRAC)'!BP34:CS34) / 'Grade computation'!H$6,""))),""),"")</f>
        <v/>
      </c>
      <c r="X37" s="232" t="str">
        <f t="shared" si="13"/>
        <v/>
      </c>
      <c r="Y37" s="25" t="str">
        <f>IF(B37 &lt;&gt; "",IF(AND('PRINTABLE (per grading)'!H$16="EXAM", 'PRINTABLE (per grading)'!B$13="Prelim"), IF(ISERROR(SUMIF('Exam (LECTURE ONLY)'!D$20:M$20, "CLO3", 'Exam (LECTURE ONLY)'!D39:M39) / 'Exam (LECTURE ONLY)'!AL$8), "", SUMIF('Exam (LECTURE ONLY)'!D$20:M$20, "CLO3", 'Exam (LECTURE ONLY)'!D39:M39) /'Exam (LECTURE ONLY)'!AL$8),
IF(AND('PRINTABLE (per grading)'!H$16="EXAM", 'PRINTABLE (per grading)'!B$13="Midterm"), IF(ISERROR(SUMIF('Exam (LECTURE ONLY)'!O$20:X$20, "CLO3", 'Exam (LECTURE ONLY)'!O39:X39) / 'Exam (LECTURE ONLY)'!AM$8), "", SUMIF('Exam (LECTURE ONLY)'!O$20:X$20, "CLO3", 'Exam (LECTURE ONLY)'!O39:X39) / 'Exam (LECTURE ONLY)'!AM$8),
IF(AND('PRINTABLE (per grading)'!H$16="EXAM", 'PRINTABLE (per grading)'!B$13="Final"), IF(ISERROR(SUMIF('Exam (LECTURE ONLY)'!Z$20:AI$20, "CLO3", 'Exam (LECTURE ONLY)'!Z39:AI39) / 'Exam (LECTURE ONLY)'!AN$8), "", SUMIF('Exam (LECTURE ONLY)'!Z$20:AI$20, "CLO3", 'Exam (LECTURE ONLY)'!Z39:AI39) / 'Exam (LECTURE ONLY)'!AN$8),
IF(AND('PRINTABLE (per grading)'!H$16="OUTPUT", 'PRINTABLE (per grading)'!B$13="Prelim"), IF(ISERROR(SUMIF(OUTPUT!C$20:M$20, "CLO3", OUTPUT!C39:M39) / OUTPUT!AL$8), "", SUMIF(OUTPUT!C$20:M$20, "CLO3", OUTPUT!C39:M39) / OUTPUT!AL$8),
IF(AND('PRINTABLE (per grading)'!H$16="OUTPUT", 'PRINTABLE (per grading)'!B$13="Midterm"), IF(ISERROR(SUMIF(OUTPUT!O$20:Y$20, "CLO3", OUTPUT!O39:Y39) / OUTPUT!AM$8), "", SUMIF(OUTPUT!O$20:Y$20, "CLO3", OUTPUT!O39:Y39) / OUTPUT!AM$8),
IF(AND('PRINTABLE (per grading)'!H$16="OUTPUT", 'PRINTABLE (per grading)'!B$13="Final"), IF(ISERROR(SUMIF(OUTPUT!AA$20:AI$20, "CLO3", OUTPUT!AA39:AI39) / OUTPUT!AN$8), "", SUMIF(OUTPUT!AA$20:AI$20, "CLO3", OUTPUT!AA39:AI39) / OUTPUT!AN$8),
"" )))))),"")</f>
        <v/>
      </c>
      <c r="Z37" s="232" t="str">
        <f t="shared" si="14"/>
        <v/>
      </c>
      <c r="AA37" s="233" t="str">
        <f t="shared" si="15"/>
        <v/>
      </c>
      <c r="AB37" s="25" t="str">
        <f>IF(B37 &lt;&gt; "", IFERROR(IF(C$16 = "PRELIM", SUMIF('Database (LECTURE-RES-PRAC)'!D$14:AG$14, "CLO4", 'Database (LECTURE-RES-PRAC)'!D34:AG34) / 'Grade computation'!F$7, IF(C$16 = "MIDTERM", SUMIF('Database (LECTURE-RES-PRAC)'!AJ$14:BM$14, "CLO4", 'Database (LECTURE-RES-PRAC)'!AJ34:BM34) / 'Grade computation'!G$7, IF(C$16 = "FINAL", SUMIF('Database (LECTURE-RES-PRAC)'!BP$14:CS$14, "CLO4", 'Database (LECTURE-RES-PRAC)'!BP34:CS34) / 'Grade computation'!H$7,""))),""),"")</f>
        <v/>
      </c>
      <c r="AC37" s="232" t="str">
        <f t="shared" si="16"/>
        <v/>
      </c>
      <c r="AD37" s="25" t="str">
        <f>IF(B37 &lt;&gt; "",IF(AND('PRINTABLE (per grading)'!H$16="EXAM", 'PRINTABLE (per grading)'!B$13="Prelim"), IF(ISERROR(SUMIF('Exam (LECTURE ONLY)'!D$20:M$20, "CLO4", 'Exam (LECTURE ONLY)'!D39:M39) / 'Exam (LECTURE ONLY)'!AL$9), "", SUMIF('Exam (LECTURE ONLY)'!D$20:M$20, "CLO4", 'Exam (LECTURE ONLY)'!D39:M39) /'Exam (LECTURE ONLY)'!AL$9),
IF(AND('PRINTABLE (per grading)'!H$16="EXAM", 'PRINTABLE (per grading)'!B$13="Midterm"), IF(ISERROR(SUMIF('Exam (LECTURE ONLY)'!O$20:X$20, "CLO4", 'Exam (LECTURE ONLY)'!O39:X39) / 'Exam (LECTURE ONLY)'!AM$9), "", SUMIF('Exam (LECTURE ONLY)'!O$20:X$20, "CLO4", 'Exam (LECTURE ONLY)'!O39:X39) / 'Exam (LECTURE ONLY)'!AM$9),
IF(AND('PRINTABLE (per grading)'!H$16="EXAM", 'PRINTABLE (per grading)'!B$13="Final"), IF(ISERROR(SUMIF('Exam (LECTURE ONLY)'!Z$20:AI$20, "CLO4", 'Exam (LECTURE ONLY)'!Z39:AI39) / 'Exam (LECTURE ONLY)'!AN$9), "", SUMIF('Exam (LECTURE ONLY)'!Z$20:AI$20, "CLO4", 'Exam (LECTURE ONLY)'!Z39:AI39) / 'Exam (LECTURE ONLY)'!AN$9),
IF(AND('PRINTABLE (per grading)'!H$16="OUTPUT", 'PRINTABLE (per grading)'!B$13="Prelim"), IF(ISERROR(SUMIF(OUTPUT!C$20:M$20, "CLO4", OUTPUT!C39:M39) / OUTPUT!AL$9), "", SUMIF(OUTPUT!C$20:M$20, "CLO4", OUTPUT!C39:M39) / OUTPUT!AL$9),
IF(AND('PRINTABLE (per grading)'!H$16="OUTPUT", 'PRINTABLE (per grading)'!B$13="Midterm"), IF(ISERROR(SUMIF(OUTPUT!O$20:Y$20, "CLO4", OUTPUT!O39:Y39) / OUTPUT!AM$9), "", SUMIF(OUTPUT!O$20:Y$20, "CLO4", OUTPUT!O39:Y39) / OUTPUT!AM$9),
IF(AND('PRINTABLE (per grading)'!H$16="OUTPUT", 'PRINTABLE (per grading)'!B$13="Final"), IF(ISERROR(SUMIF(OUTPUT!AA$20:AI$20, "CLO4", OUTPUT!AA39:AI39) / OUTPUT!AN$9), "", SUMIF(OUTPUT!AA$20:AI$20, "CLO4", OUTPUT!AA39:AI39) / OUTPUT!AN$9),
"")))))),"")</f>
        <v/>
      </c>
      <c r="AE37" s="232" t="str">
        <f t="shared" si="17"/>
        <v/>
      </c>
      <c r="AF37" s="233" t="str">
        <f t="shared" si="18"/>
        <v/>
      </c>
      <c r="AG37" s="25" t="str">
        <f>IF(B37 &lt;&gt; "", IFERROR(IF(C$16 = "PRELIM", SUMIF('Database (LECTURE-RES-PRAC)'!D$14:AG$14, "CLO5", 'Database (LECTURE-RES-PRAC)'!D34:AG34) / 'Grade computation'!F$8, IF(C$16 = "MIDTERM", SUMIF('Database (LECTURE-RES-PRAC)'!AJ$14:BM$14, "CLO5", 'Database (LECTURE-RES-PRAC)'!AJ34:BM34) / 'Grade computation'!G$8, IF(C$16 = "FINAL", SUMIF('Database (LECTURE-RES-PRAC)'!BP$14:CS$14, "CLO5", 'Database (LECTURE-RES-PRAC)'!BP34:CS34) / 'Grade computation'!H$8,""))),""),"")</f>
        <v/>
      </c>
      <c r="AH37" s="232" t="str">
        <f t="shared" si="19"/>
        <v/>
      </c>
      <c r="AI37" s="25" t="str">
        <f>IF(B37 &lt;&gt; "",IF(AND('PRINTABLE (per grading)'!H$16="EXAM", 'PRINTABLE (per grading)'!B$13="Prelim"), IF(ISERROR(SUMIF('Exam (LECTURE ONLY)'!D$20:M$20, "CLO5", 'Exam (LECTURE ONLY)'!D39:M39) / 'Exam (LECTURE ONLY)'!AL$10), "", SUMIF('Exam (LECTURE ONLY)'!D$20:M$20, "CLO5", 'Exam (LECTURE ONLY)'!D39:M39) /'Exam (LECTURE ONLY)'!AL$10),
IF(AND('PRINTABLE (per grading)'!H$16="EXAM", 'PRINTABLE (per grading)'!B$13="Midterm"), IF(ISERROR(SUMIF('Exam (LECTURE ONLY)'!O$20:X$20, "CLO5", 'Exam (LECTURE ONLY)'!O39:X39) / 'Exam (LECTURE ONLY)'!AM$10), "", SUMIF('Exam (LECTURE ONLY)'!O$20:X$20, "CLO5", 'Exam (LECTURE ONLY)'!O39:X39) / 'Exam (LECTURE ONLY)'!AM$10),
IF(AND('PRINTABLE (per grading)'!H$16="EXAM", 'PRINTABLE (per grading)'!B$13="Final"), IF(ISERROR(SUMIF('Exam (LECTURE ONLY)'!Z$20:AI$20, "CLO5", 'Exam (LECTURE ONLY)'!Z39:AI39) / 'Exam (LECTURE ONLY)'!AN$10), "", SUMIF('Exam (LECTURE ONLY)'!Z$20:AI$20, "CLO5", 'Exam (LECTURE ONLY)'!Z39:AI39) / 'Exam (LECTURE ONLY)'!AN$10),
IF(AND('PRINTABLE (per grading)'!H$16="OUTPUT", 'PRINTABLE (per grading)'!B$13="Prelim"), IF(ISERROR(SUMIF(OUTPUT!C$20:M$20, "CLO5", OUTPUT!C39:M39) / OUTPUT!AL$10), "", SUMIF(OUTPUT!C$20:M$20, "CLO5", OUTPUT!C39:M39) / OUTPUT!AL$10),
IF(AND('PRINTABLE (per grading)'!H$16="OUTPUT", 'PRINTABLE (per grading)'!B$13="Midterm"), IF(ISERROR(SUMIF(OUTPUT!O$20:Y$20, "CLO5", OUTPUT!O39:Y39) / OUTPUT!AM$10), "", SUMIF(OUTPUT!O$20:Y$20, "CLO5", OUTPUT!O39:Y39) / OUTPUT!AM$10),
IF(AND('PRINTABLE (per grading)'!H$16="OUTPUT", 'PRINTABLE (per grading)'!B$13="Final"), IF(ISERROR(SUMIF(OUTPUT!AA$20:AI$20, "CLO5", OUTPUT!AA39:AI39) / OUTPUT!AN$10), "", SUMIF(OUTPUT!AA$20:AI$20, "CLO5", OUTPUT!AA39:AI39) / OUTPUT!AN$10),
"")))))),"")</f>
        <v/>
      </c>
      <c r="AJ37" s="232" t="str">
        <f t="shared" si="20"/>
        <v/>
      </c>
      <c r="AK37" s="233" t="str">
        <f t="shared" si="21"/>
        <v/>
      </c>
      <c r="AL37" s="25" t="str">
        <f>IF(B37 &lt;&gt; "", IFERROR(IF(C$16 = "PRELIM", SUMIF('Database (LECTURE-RES-PRAC)'!D$14:AG$14, "CLO6", 'Database (LECTURE-RES-PRAC)'!D34:AG34) / 'Grade computation'!F$9, IF(C$16 = "MIDTERM", SUMIF('Database (LECTURE-RES-PRAC)'!AJ$14:BM$14, "CLO6", 'Database (LECTURE-RES-PRAC)'!AJ34:BM34) / 'Grade computation'!G$9, IF(C$16 = "FINAL", SUMIF('Database (LECTURE-RES-PRAC)'!BP$14:CS$14, "CLO6", 'Database (LECTURE-RES-PRAC)'!BP34:CS34) / 'Grade computation'!H$9,""))),""),"")</f>
        <v/>
      </c>
      <c r="AM37" s="232" t="str">
        <f t="shared" si="22"/>
        <v/>
      </c>
      <c r="AN37" s="25" t="str">
        <f>IF(B37 &lt;&gt; "",IF(AND('PRINTABLE (per grading)'!H$16="EXAM", 'PRINTABLE (per grading)'!B$13="Prelim"), IF(ISERROR(SUMIF('Exam (LECTURE ONLY)'!D$20:M$20, "CLO6", 'Exam (LECTURE ONLY)'!D39:M39) / 'Exam (LECTURE ONLY)'!AL$11), "", SUMIF('Exam (LECTURE ONLY)'!D$20:M$20, "CLO6", 'Exam (LECTURE ONLY)'!D39:M39) /'Exam (LECTURE ONLY)'!AL$11),
IF(AND('PRINTABLE (per grading)'!H$16="EXAM", 'PRINTABLE (per grading)'!B$13="Midterm"), IF(ISERROR(SUMIF('Exam (LECTURE ONLY)'!O$20:X$20, "CLO6", 'Exam (LECTURE ONLY)'!O39:X39) / 'Exam (LECTURE ONLY)'!AM$11), "", SUMIF('Exam (LECTURE ONLY)'!O$20:X$20, "CLO6", 'Exam (LECTURE ONLY)'!O39:X39) / 'Exam (LECTURE ONLY)'!AM$11),
IF(AND('PRINTABLE (per grading)'!H$16="EXAM", 'PRINTABLE (per grading)'!B$13="Final"), IF(ISERROR(SUMIF('Exam (LECTURE ONLY)'!Z$20:AI$20, "CLO6", 'Exam (LECTURE ONLY)'!Z39:AI39) / 'Exam (LECTURE ONLY)'!AN$11), "", SUMIF('Exam (LECTURE ONLY)'!Z$20:AI$20, "CLO6", 'Exam (LECTURE ONLY)'!Z39:AI39) / 'Exam (LECTURE ONLY)'!AN$11),
IF(AND('PRINTABLE (per grading)'!H$16="OUTPUT", 'PRINTABLE (per grading)'!B$13="Prelim"), IF(ISERROR(SUMIF(OUTPUT!C$20:M$20, "CLO6", OUTPUT!C39:M39) / OUTPUT!AL$11), "", SUMIF(OUTPUT!C$20:M$20, "CLO6", OUTPUT!C39:M39) / OUTPUT!AL$11),
IF(AND('PRINTABLE (per grading)'!H$16="OUTPUT", 'PRINTABLE (per grading)'!B$13="Midterm"), IF(ISERROR(SUMIF(OUTPUT!O$20:Y$20, "CLO6", OUTPUT!O39:Y39) / OUTPUT!AM$11), "", SUMIF(OUTPUT!O$20:Y$20, "CLO6", OUTPUT!O39:Y39) / OUTPUT!AM$11),
IF(AND('PRINTABLE (per grading)'!H$16="OUTPUT", 'PRINTABLE (per grading)'!B$13="Final"), IF(ISERROR(SUMIF(OUTPUT!AA$20:AI$20, "CLO6", OUTPUT!AA39:AI39) / OUTPUT!AN$11), "", SUMIF(OUTPUT!AA$20:AI$20, "CLO6", OUTPUT!AA39:AI39) / OUTPUT!AN$11),
"")))))),"")</f>
        <v/>
      </c>
      <c r="AO37" s="232" t="str">
        <f t="shared" si="23"/>
        <v/>
      </c>
      <c r="AP37" s="233" t="str">
        <f t="shared" si="24"/>
        <v/>
      </c>
      <c r="AQ37" s="25" t="str">
        <f>IF(B37 &lt;&gt; "", IFERROR(IF(C$16 = "PRELIM", SUMIF('Database (LECTURE-RES-PRAC)'!D$14:AG$14, "CLO7", 'Database (LECTURE-RES-PRAC)'!D34:AG34) / 'Grade computation'!F$10, IF(C$16 = "MIDTERM", SUMIF('Database (LECTURE-RES-PRAC)'!AJ$14:BM$14, "CLO7", 'Database (LECTURE-RES-PRAC)'!AJ34:BM34) / 'Grade computation'!G$10, IF(C$16 = "FINAL", SUMIF('Database (LECTURE-RES-PRAC)'!BP$14:CS$14, "CLO7", 'Database (LECTURE-RES-PRAC)'!BP34:CS34) / 'Grade computation'!H$10,""))),""),"")</f>
        <v/>
      </c>
      <c r="AR37" s="232" t="str">
        <f t="shared" si="25"/>
        <v/>
      </c>
      <c r="AS37" s="25" t="str">
        <f>IF(B37 &lt;&gt; "",IF(AND('PRINTABLE (per grading)'!H$16="EXAM", 'PRINTABLE (per grading)'!B$13="Prelim"), IF(ISERROR(SUMIF('Exam (LECTURE ONLY)'!D$20:M$20, "CLO7", 'Exam (LECTURE ONLY)'!D39:M39) / 'Exam (LECTURE ONLY)'!AL$12), "", SUMIF('Exam (LECTURE ONLY)'!D$20:M$20, "CLO7", 'Exam (LECTURE ONLY)'!D39:M39) /'Exam (LECTURE ONLY)'!AL$12),
IF(AND('PRINTABLE (per grading)'!H$16="EXAM", 'PRINTABLE (per grading)'!B$13="Midterm"), IF(ISERROR(SUMIF('Exam (LECTURE ONLY)'!O$20:X$20, "CLO7", 'Exam (LECTURE ONLY)'!O39:X39) / 'Exam (LECTURE ONLY)'!AM$12), "", SUMIF('Exam (LECTURE ONLY)'!O$20:X$20, "CLO7", 'Exam (LECTURE ONLY)'!O39:X39) / 'Exam (LECTURE ONLY)'!AM$12),
IF(AND('PRINTABLE (per grading)'!H$16="EXAM", 'PRINTABLE (per grading)'!B$13="Final"), IF(ISERROR(SUMIF('Exam (LECTURE ONLY)'!Z$20:AI$20, "CLO7", 'Exam (LECTURE ONLY)'!Z39:AI39) / 'Exam (LECTURE ONLY)'!AN$12), "", SUMIF('Exam (LECTURE ONLY)'!Z$20:AI$20, "CLO7", 'Exam (LECTURE ONLY)'!Z39:AI39) / 'Exam (LECTURE ONLY)'!AN$12),
IF(AND('PRINTABLE (per grading)'!H$16="OUTPUT", 'PRINTABLE (per grading)'!B$13="Prelim"), IF(ISERROR(SUMIF(OUTPUT!C$20:M$20, "CLO7", OUTPUT!C39:M39) / OUTPUT!AL$12), "", SUMIF(OUTPUT!C$20:M$20, "CLO7", OUTPUT!C39:M39) / OUTPUT!AL$12),
IF(AND('PRINTABLE (per grading)'!H$16="OUTPUT", 'PRINTABLE (per grading)'!B$13="Midterm"), IF(ISERROR(SUMIF(OUTPUT!O$20:Y$20, "CLO7", OUTPUT!O39:Y39) / OUTPUT!AM$12), "", SUMIF(OUTPUT!O$20:Y$20, "CLO7", OUTPUT!O39:Y39) / OUTPUT!AM$12),
IF(AND('PRINTABLE (per grading)'!H$16="OUTPUT", 'PRINTABLE (per grading)'!B$13="Final"), IF(ISERROR(SUMIF(OUTPUT!AA$20:AI$20, "CLO7", OUTPUT!AA39:AI39) / OUTPUT!AN$12), "", SUMIF(OUTPUT!AA$20:AI$20, "CLO7", OUTPUT!AA39:AI39) / OUTPUT!AN$12),
"")))))),"")</f>
        <v/>
      </c>
      <c r="AT37" s="232" t="str">
        <f t="shared" si="26"/>
        <v/>
      </c>
      <c r="AU37" s="233" t="str">
        <f t="shared" si="27"/>
        <v/>
      </c>
      <c r="AV37" s="25" t="str">
        <f>IF(B37 &lt;&gt; "", IFERROR(IF(C$16 = "PRELIM", SUMIF('Database (LECTURE-RES-PRAC)'!D$14:AG$14, "CLO8", 'Database (LECTURE-RES-PRAC)'!D34:AG34) / 'Grade computation'!F$11, IF(C$16 = "MIDTERM", SUMIF('Database (LECTURE-RES-PRAC)'!AJ$14:BM$14, "CLO8", 'Database (LECTURE-RES-PRAC)'!AJ34:BM34) / 'Grade computation'!G$11, IF(C$16 = "FINAL", SUMIF('Database (LECTURE-RES-PRAC)'!BP$14:CS$14, "CLO8", 'Database (LECTURE-RES-PRAC)'!BP34:CS34) / 'Grade computation'!H$11,""))),""),"")</f>
        <v/>
      </c>
      <c r="AW37" s="232" t="str">
        <f t="shared" si="28"/>
        <v/>
      </c>
      <c r="AX37" s="25" t="str">
        <f>IF(B37 &lt;&gt; "",IF(AND('PRINTABLE (per grading)'!H$16="EXAM", 'PRINTABLE (per grading)'!B$13="Prelim"), IF(ISERROR(SUMIF('Exam (LECTURE ONLY)'!D$20:M$20, "CLO8", 'Exam (LECTURE ONLY)'!D39:M39) / 'Exam (LECTURE ONLY)'!AL$13), "", SUMIF('Exam (LECTURE ONLY)'!D$20:M$20, "CLO8", 'Exam (LECTURE ONLY)'!D39:M39) /'Exam (LECTURE ONLY)'!AL$13),
IF(AND('PRINTABLE (per grading)'!H$16="EXAM", 'PRINTABLE (per grading)'!B$13="Midterm"), IF(ISERROR(SUMIF('Exam (LECTURE ONLY)'!O$20:X$20, "CLO8", 'Exam (LECTURE ONLY)'!O39:X39) / 'Exam (LECTURE ONLY)'!AM$13), "", SUMIF('Exam (LECTURE ONLY)'!O$20:X$20, "CLO8", 'Exam (LECTURE ONLY)'!O39:X39) / 'Exam (LECTURE ONLY)'!AM$13),
IF(AND('PRINTABLE (per grading)'!H$16="EXAM", 'PRINTABLE (per grading)'!B$13="Final"), IF(ISERROR(SUMIF('Exam (LECTURE ONLY)'!Z$20:AI$20, "CLO8", 'Exam (LECTURE ONLY)'!Z39:AI39) / 'Exam (LECTURE ONLY)'!AN$13), "", SUMIF('Exam (LECTURE ONLY)'!Z$20:AI$20, "CLO8", 'Exam (LECTURE ONLY)'!Z39:AI39) / 'Exam (LECTURE ONLY)'!AN$13),
IF(AND('PRINTABLE (per grading)'!H$16="OUTPUT", 'PRINTABLE (per grading)'!B$13="Prelim"), IF(ISERROR(SUMIF(OUTPUT!C$20:M$20, "CLO8", OUTPUT!C39:M39) / OUTPUT!AL$13), "", SUMIF(OUTPUT!C$20:M$20, "CLO8", OUTPUT!C39:M39) / OUTPUT!AL$13),
IF(AND('PRINTABLE (per grading)'!H$16="OUTPUT", 'PRINTABLE (per grading)'!B$13="Midterm"), IF(ISERROR(SUMIF(OUTPUT!O$20:Y$20, "CLO8", OUTPUT!O39:Y39) / OUTPUT!AM$13), "", SUMIF(OUTPUT!O$20:Y$20, "CLO8", OUTPUT!O39:Y39) / OUTPUT!AM$13),
IF(AND('PRINTABLE (per grading)'!H$16="OUTPUT", 'PRINTABLE (per grading)'!B$13="Final"), IF(ISERROR(SUMIF(OUTPUT!AA$20:AI$20, "CLO8", OUTPUT!AA39:AI39) / OUTPUT!AN$13), "", SUMIF(OUTPUT!AA$20:AI$20, "CLO8", OUTPUT!AA39:AI39) / OUTPUT!AN$13),
"")))))),"")</f>
        <v/>
      </c>
      <c r="AY37" s="232" t="str">
        <f t="shared" si="29"/>
        <v/>
      </c>
      <c r="AZ37" s="233" t="str">
        <f t="shared" si="30"/>
        <v/>
      </c>
      <c r="BA37" s="25" t="str">
        <f>IF(B37 &lt;&gt; "", IFERROR(IF(C$16 = "PRELIM", SUMIF('Database (LECTURE-RES-PRAC)'!D$14:AG$14, "CLO9", 'Database (LECTURE-RES-PRAC)'!D34:AG34) / 'Grade computation'!F$12, IF(C$16 = "MIDTERM", SUMIF('Database (LECTURE-RES-PRAC)'!AJ$14:BM$14, "CLO9", 'Database (LECTURE-RES-PRAC)'!AJ34:BM34) / 'Grade computation'!G$12, IF(C$16 = "FINAL", SUMIF('Database (LECTURE-RES-PRAC)'!BP$14:CS$14, "CLO9", 'Database (LECTURE-RES-PRAC)'!BP34:CS34) / 'Grade computation'!H$12,""))),""),"")</f>
        <v/>
      </c>
      <c r="BB37" s="232" t="str">
        <f t="shared" si="31"/>
        <v/>
      </c>
      <c r="BC37" s="25" t="str">
        <f>IF(B37 &lt;&gt; "",IF(AND('PRINTABLE (per grading)'!H$16="EXAM", 'PRINTABLE (per grading)'!B$13="Prelim"), IF(ISERROR(SUMIF('Exam (LECTURE ONLY)'!D$20:M$20, "CLO9", 'Exam (LECTURE ONLY)'!D39:M39) / 'Exam (LECTURE ONLY)'!AL$14), "", SUMIF('Exam (LECTURE ONLY)'!D$20:M$20, "CLO9", 'Exam (LECTURE ONLY)'!D39:M39) /'Exam (LECTURE ONLY)'!AL$14),
IF(AND('PRINTABLE (per grading)'!H$16="EXAM", 'PRINTABLE (per grading)'!B$13="Midterm"), IF(ISERROR(SUMIF('Exam (LECTURE ONLY)'!O$20:X$20, "CLO9", 'Exam (LECTURE ONLY)'!O39:X39) / 'Exam (LECTURE ONLY)'!AM$14), "", SUMIF('Exam (LECTURE ONLY)'!O$20:X$20, "CLO9", 'Exam (LECTURE ONLY)'!O39:X39) / 'Exam (LECTURE ONLY)'!AM$14),
IF(AND('PRINTABLE (per grading)'!H$16="EXAM", 'PRINTABLE (per grading)'!B$13="Final"), IF(ISERROR(SUMIF('Exam (LECTURE ONLY)'!Z$20:AI$20, "CLO9", 'Exam (LECTURE ONLY)'!Z39:AI39) / 'Exam (LECTURE ONLY)'!AN$14), "", SUMIF('Exam (LECTURE ONLY)'!Z$20:AI$20, "CLO9", 'Exam (LECTURE ONLY)'!Z39:AI39) / 'Exam (LECTURE ONLY)'!AN$14),
IF(AND('PRINTABLE (per grading)'!H$16="OUTPUT", 'PRINTABLE (per grading)'!B$13="Prelim"), IF(ISERROR(SUMIF(OUTPUT!C$20:M$20, "CLO9", OUTPUT!C39:M39) / OUTPUT!AL$14), "", SUMIF(OUTPUT!C$20:M$20, "CLO9", OUTPUT!C39:M39) / OUTPUT!AL$14),
IF(AND('PRINTABLE (per grading)'!H$16="OUTPUT", 'PRINTABLE (per grading)'!B$13="Midterm"), IF(ISERROR(SUMIF(OUTPUT!O$20:Y$20, "CLO9", OUTPUT!O39:Y39) / OUTPUT!AM$14), "", SUMIF(OUTPUT!O$20:Y$20, "CLO9", OUTPUT!O39:Y39) / OUTPUT!AM$14),
IF(AND('PRINTABLE (per grading)'!H$16="OUTPUT", 'PRINTABLE (per grading)'!B$13="Final"), IF(ISERROR(SUMIF(OUTPUT!AA$20:AI$20, "CLO9", OUTPUT!AA39:AI39) / OUTPUT!AN$14), "", SUMIF(OUTPUT!AA$20:AI$20, "CLO9", OUTPUT!AA39:AI39) / OUTPUT!AN$14),
"")))))),"")</f>
        <v/>
      </c>
      <c r="BD37" s="232" t="str">
        <f t="shared" si="32"/>
        <v/>
      </c>
      <c r="BE37" s="233" t="str">
        <f t="shared" si="33"/>
        <v/>
      </c>
      <c r="BF37" s="25" t="str">
        <f>IF(B37 &lt;&gt; "", IFERROR(IF(C$16 = "PRELIM", SUMIF('Database (LECTURE-RES-PRAC)'!D$14:AG$14, "CLO10", 'Database (LECTURE-RES-PRAC)'!D34:AG34) / 'Grade computation'!F$13, IF(C$16 = "MIDTERM", SUMIF('Database (LECTURE-RES-PRAC)'!AJ$14:BM$14, "CLO10", 'Database (LECTURE-RES-PRAC)'!AJ34:BM34) / 'Grade computation'!G$13, IF(C$16 = "FINAL", SUMIF('Database (LECTURE-RES-PRAC)'!BP$14:CS$14, "CLO10", 'Database (LECTURE-RES-PRAC)'!BP34:CS34) / 'Grade computation'!H$13,""))),""),"")</f>
        <v/>
      </c>
      <c r="BG37" s="232" t="str">
        <f t="shared" si="34"/>
        <v/>
      </c>
      <c r="BH37" s="25" t="str">
        <f>IF(B37 &lt;&gt; "",IF(AND('PRINTABLE (per grading)'!H$16="EXAM", 'PRINTABLE (per grading)'!B$13="Prelim"), IF(ISERROR(SUMIF('Exam (LECTURE ONLY)'!D$20:M$20, "CLO10", 'Exam (LECTURE ONLY)'!D39:M39) / 'Exam (LECTURE ONLY)'!AL$15), "", SUMIF('Exam (LECTURE ONLY)'!D$20:M$20, "CLO10", 'Exam (LECTURE ONLY)'!D39:M39) /'Exam (LECTURE ONLY)'!AL$15),
IF(AND('PRINTABLE (per grading)'!H$16="EXAM", 'PRINTABLE (per grading)'!B$13="Midterm"), IF(ISERROR(SUMIF('Exam (LECTURE ONLY)'!O$20:X$20, "CLO10", 'Exam (LECTURE ONLY)'!O39:X39) / 'Exam (LECTURE ONLY)'!AM$15), "", SUMIF('Exam (LECTURE ONLY)'!O$20:X$20, "CLO10", 'Exam (LECTURE ONLY)'!O39:X39) / 'Exam (LECTURE ONLY)'!AM$15),
IF(AND('PRINTABLE (per grading)'!H$16="EXAM", 'PRINTABLE (per grading)'!B$13="Final"), IF(ISERROR(SUMIF('Exam (LECTURE ONLY)'!Z$20:AI$20, "CLO10", 'Exam (LECTURE ONLY)'!Z39:AI39) / 'Exam (LECTURE ONLY)'!AN$15), "", SUMIF('Exam (LECTURE ONLY)'!Z$20:AI$20, "CLO10", 'Exam (LECTURE ONLY)'!Z39:AI39) / 'Exam (LECTURE ONLY)'!AN$15),
IF(AND('PRINTABLE (per grading)'!H$16="OUTPUT", 'PRINTABLE (per grading)'!B$13="Prelim"), IF(ISERROR(SUMIF(OUTPUT!C$20:M$20, "CLO10", OUTPUT!C39:M39) / OUTPUT!AL$15), "", SUMIF(OUTPUT!C$20:M$20, "CLO10", OUTPUT!C39:M39) / OUTPUT!AL$15),
IF(AND('PRINTABLE (per grading)'!H$16="OUTPUT", 'PRINTABLE (per grading)'!B$13="Midterm"), IF(ISERROR(SUMIF(OUTPUT!O$20:Y$20, "CLO10", OUTPUT!O39:Y39) / OUTPUT!AM$15), "", SUMIF(OUTPUT!O$20:Y$20, "CLO10", OUTPUT!O39:Y39) / OUTPUT!AM$15),
IF(AND('PRINTABLE (per grading)'!H$16="OUTPUT", 'PRINTABLE (per grading)'!B$13="Final"), IF(ISERROR(SUMIF(OUTPUT!AA$20:AI$20, "CLO10", OUTPUT!AA39:AI39) / OUTPUT!AN$15), "", SUMIF(OUTPUT!AA$20:AI$20, "CLO10", OUTPUT!AA39:AI39) / OUTPUT!AN$15),
"")))))),"")</f>
        <v/>
      </c>
      <c r="BI37" s="232" t="str">
        <f t="shared" si="35"/>
        <v/>
      </c>
      <c r="BJ37" s="233" t="str">
        <f t="shared" si="36"/>
        <v/>
      </c>
      <c r="BK37" s="2"/>
    </row>
    <row r="38" spans="1:63" ht="19.5" customHeight="1">
      <c r="A38" s="212" t="str">
        <f>IF(ISBLANK('Database (LECTURE-RES-PRAC)'!A35),"",'Database (LECTURE-RES-PRAC)'!A35)</f>
        <v/>
      </c>
      <c r="B38" s="213" t="str">
        <f>IF(ISBLANK('Database (LECTURE-RES-PRAC)'!B35),"",'Database (LECTURE-RES-PRAC)'!B35)</f>
        <v/>
      </c>
      <c r="C38" s="134" t="str">
        <f>IF(B38&lt;&gt;"",IF(C$16="PRELIM",'Grade computation'!C38, IF(C$16="MIDTERM",'Grade computation'!K38, IF(C$16="FINAL",'Grade computation'!S38,""))),"")</f>
        <v/>
      </c>
      <c r="D38" s="135" t="str">
        <f t="shared" si="1"/>
        <v/>
      </c>
      <c r="E38" s="134" t="str">
        <f>IF(B38&lt;&gt;"", IF(C$16="PRELIM",'Grade computation'!E38, IF(C$16="MIDTERM",'Grade computation'!M38, IF(C$16="FINAL",'Grade computation'!U38,""))),"")</f>
        <v/>
      </c>
      <c r="F38" s="136" t="str">
        <f t="shared" si="2"/>
        <v/>
      </c>
      <c r="G38" s="137" t="str">
        <f t="shared" si="3"/>
        <v/>
      </c>
      <c r="H38" s="207" t="str">
        <f>IF(B38&lt;&gt;"",IF(C$16="PRELIM", 'Grade computation'!H38, IF(C$16="MIDTERM", 'Grade computation'!P38, IF(C$16="FINAL",'Grade computation'!X38, ""))),"")</f>
        <v/>
      </c>
      <c r="I38" s="137" t="str">
        <f t="shared" si="4"/>
        <v/>
      </c>
      <c r="J38" s="139" t="str">
        <f t="shared" si="5"/>
        <v/>
      </c>
      <c r="K38" s="377" t="str">
        <f t="shared" si="6"/>
        <v/>
      </c>
      <c r="L38" s="434"/>
      <c r="M38" s="25" t="str">
        <f>IF(B38 &lt;&gt; "", IFERROR(IF(C$16 = "PRELIM", SUMIF('Database (LECTURE-RES-PRAC)'!D$14:AG$14, "CLO1", 'Database (LECTURE-RES-PRAC)'!D35:AG35) / 'Grade computation'!F$4, IF(C$16 = "MIDTERM", SUMIF('Database (LECTURE-RES-PRAC)'!AJ$14:BM$14, "CLO1", 'Database (LECTURE-RES-PRAC)'!AJ35:BM35) / 'Grade computation'!G$4, IF(C$16 = "FINAL", SUMIF('Database (LECTURE-RES-PRAC)'!BP$14:CS$14, "CLO1", 'Database (LECTURE-RES-PRAC)'!BP35:CS35) / 'Grade computation'!H$4,""))),""),"")</f>
        <v/>
      </c>
      <c r="N38" s="232" t="str">
        <f t="shared" si="7"/>
        <v/>
      </c>
      <c r="O38" s="25" t="str">
        <f>IF(B38 &lt;&gt; "",IF(AND('PRINTABLE (per grading)'!H$16="EXAM", 'PRINTABLE (per grading)'!B$13="Prelim"), IF(ISERROR(SUMIF('Exam (LECTURE ONLY)'!D$20:M$20, "CLO1", 'Exam (LECTURE ONLY)'!D40:M40) / 'Exam (LECTURE ONLY)'!AL$6), "", SUMIF('Exam (LECTURE ONLY)'!D$20:M$20, "CLO1", 'Exam (LECTURE ONLY)'!D40:M40) /'Exam (LECTURE ONLY)'!AL$6),
IF(AND('PRINTABLE (per grading)'!H$16="EXAM", 'PRINTABLE (per grading)'!B$13="Midterm"), IF(ISERROR(SUMIF('Exam (LECTURE ONLY)'!O$20:X$20, "CLO1", 'Exam (LECTURE ONLY)'!O40:X40) / 'Exam (LECTURE ONLY)'!AM$6), "", SUMIF('Exam (LECTURE ONLY)'!O$20:X$20, "CLO1", 'Exam (LECTURE ONLY)'!O40:X40) / 'Exam (LECTURE ONLY)'!AM$6),
IF(AND('PRINTABLE (per grading)'!H$16="EXAM", 'PRINTABLE (per grading)'!B$13="Final"), IF(ISERROR(SUMIF('Exam (LECTURE ONLY)'!Z$20:AI$20, "CLO1", 'Exam (LECTURE ONLY)'!Z40:AI40) / 'Exam (LECTURE ONLY)'!AN$6), "", SUMIF('Exam (LECTURE ONLY)'!Z$20:AI$20, "CLO1", 'Exam (LECTURE ONLY)'!Z40:AI40) / 'Exam (LECTURE ONLY)'!AN$6),
IF(AND('PRINTABLE (per grading)'!H$16="OUTPUT", 'PRINTABLE (per grading)'!B$13="Prelim"), IF(ISERROR(SUMIF(OUTPUT!C$20:M$20, "CLO1", OUTPUT!C40:M40) / OUTPUT!AL$6), "", SUMIF(OUTPUT!C$20:M$20, "CLO1", OUTPUT!C40:M40) / OUTPUT!AL$6),
IF(AND('PRINTABLE (per grading)'!H$16="OUTPUT", 'PRINTABLE (per grading)'!B$13="Midterm"), IF(ISERROR(SUMIF(OUTPUT!O$20:Y$20, "CLO1", OUTPUT!O40:Y40) / OUTPUT!AM$6), "", SUMIF(OUTPUT!O$20:Y$20, "CLO1", OUTPUT!O40:Y40) / OUTPUT!AM$6),
IF(AND('PRINTABLE (per grading)'!H$16="OUTPUT", 'PRINTABLE (per grading)'!B$13="Final"), IF(ISERROR(SUMIF(OUTPUT!AA$20:AI$20, "CLO1", OUTPUT!AA40:AI40) / OUTPUT!AN$6), "", SUMIF(OUTPUT!AA$20:AI$20, "CLO1", OUTPUT!AA40:AI40) / OUTPUT!AN$6),
"")))))),"")</f>
        <v/>
      </c>
      <c r="P38" s="232" t="str">
        <f t="shared" si="8"/>
        <v/>
      </c>
      <c r="Q38" s="233" t="str">
        <f t="shared" si="9"/>
        <v/>
      </c>
      <c r="R38" s="25" t="str">
        <f>IF(B38 &lt;&gt; "", IFERROR(IF(C$16 = "PRELIM", SUMIF('Database (LECTURE-RES-PRAC)'!D$14:AG$14, "CLO2", 'Database (LECTURE-RES-PRAC)'!D35:AG35) / 'Grade computation'!F$5, IF(C$16 = "MIDTERM", SUMIF('Database (LECTURE-RES-PRAC)'!AJ$14:BM$14, "CLO2", 'Database (LECTURE-RES-PRAC)'!AJ35:BM35) / 'Grade computation'!G$5, IF(C$16 = "FINAL", SUMIF('Database (LECTURE-RES-PRAC)'!BP$14:CS$14, "CLO2", 'Database (LECTURE-RES-PRAC)'!BP35:CS35) / 'Grade computation'!H$5,""))),""),"")</f>
        <v/>
      </c>
      <c r="S38" s="232" t="str">
        <f t="shared" si="10"/>
        <v/>
      </c>
      <c r="T38" s="25" t="str">
        <f>IF(B38 &lt;&gt; "",IF(AND('PRINTABLE (per grading)'!H$16="EXAM", 'PRINTABLE (per grading)'!B$13="Prelim"), IF(ISERROR(SUMIF('Exam (LECTURE ONLY)'!D$20:M$20, "CLO2", 'Exam (LECTURE ONLY)'!D40:M40) / 'Exam (LECTURE ONLY)'!AL$7), "", SUMIF('Exam (LECTURE ONLY)'!D$20:M$20, "CLO2", 'Exam (LECTURE ONLY)'!D40:M40) /'Exam (LECTURE ONLY)'!AL$7),
IF(AND('PRINTABLE (per grading)'!H$16="EXAM", 'PRINTABLE (per grading)'!B$13="Midterm"), IF(ISERROR(SUMIF('Exam (LECTURE ONLY)'!O$20:X$20, "CLO2", 'Exam (LECTURE ONLY)'!O40:X40) / 'Exam (LECTURE ONLY)'!AM$7), "", SUMIF('Exam (LECTURE ONLY)'!O$20:X$20, "CLO2", 'Exam (LECTURE ONLY)'!O40:X40) / 'Exam (LECTURE ONLY)'!AM$7),
IF(AND('PRINTABLE (per grading)'!H$16="EXAM", 'PRINTABLE (per grading)'!B$13="Final"), IF(ISERROR(SUMIF('Exam (LECTURE ONLY)'!Z$20:AI$20, "CLO2", 'Exam (LECTURE ONLY)'!Z40:AI40) / 'Exam (LECTURE ONLY)'!AN$7), "", SUMIF('Exam (LECTURE ONLY)'!Z$20:AI$20, "CLO2", 'Exam (LECTURE ONLY)'!Z40:AI40) / 'Exam (LECTURE ONLY)'!AN$7),
IF(AND('PRINTABLE (per grading)'!H$16="OUTPUT", 'PRINTABLE (per grading)'!B$13="Prelim"), IF(ISERROR(SUMIF(OUTPUT!C$20:M$20, "CLO2", OUTPUT!C40:M40) / OUTPUT!AL$7), "", SUMIF(OUTPUT!C$20:M$20, "CLO2", OUTPUT!C40:M40) / OUTPUT!AL$7),
IF(AND('PRINTABLE (per grading)'!H$16="OUTPUT", 'PRINTABLE (per grading)'!B$13="Midterm"), IF(ISERROR(SUMIF(OUTPUT!O$20:Y$20, "CLO2", OUTPUT!O40:Y40) / OUTPUT!AM$7), "", SUMIF(OUTPUT!O$20:Y$20, "CLO2", OUTPUT!O40:Y40) / OUTPUT!AM$7),
IF(AND('PRINTABLE (per grading)'!H$16="OUTPUT", 'PRINTABLE (per grading)'!B$13="Final"), IF(ISERROR(SUMIF(OUTPUT!AA$20:AI$20, "CLO2", OUTPUT!AA40:AI40) / OUTPUT!AN$7), "", SUMIF(OUTPUT!AA$20:AI$20, "CLO2", OUTPUT!AA40:AI40) / OUTPUT!AN$7),
"")))))),"")</f>
        <v/>
      </c>
      <c r="U38" s="232" t="str">
        <f t="shared" si="11"/>
        <v/>
      </c>
      <c r="V38" s="233" t="str">
        <f t="shared" si="12"/>
        <v/>
      </c>
      <c r="W38" s="25" t="str">
        <f>IF(B38 &lt;&gt; "", IFERROR(IF(C$16 = "PRELIM", SUMIF('Database (LECTURE-RES-PRAC)'!D$14:AG$14, "CLO3", 'Database (LECTURE-RES-PRAC)'!D35:AG35) / 'Grade computation'!F$6, IF(C$16 = "MIDTERM", SUMIF('Database (LECTURE-RES-PRAC)'!AJ$14:BM$14, "CLO3", 'Database (LECTURE-RES-PRAC)'!AJ35:BM35) / 'Grade computation'!G$6, IF(C$16 = "FINAL", SUMIF('Database (LECTURE-RES-PRAC)'!BP$14:CS$14, "CLO3", 'Database (LECTURE-RES-PRAC)'!BP35:CS35) / 'Grade computation'!H$6,""))),""),"")</f>
        <v/>
      </c>
      <c r="X38" s="232" t="str">
        <f t="shared" si="13"/>
        <v/>
      </c>
      <c r="Y38" s="25" t="str">
        <f>IF(B38 &lt;&gt; "",IF(AND('PRINTABLE (per grading)'!H$16="EXAM", 'PRINTABLE (per grading)'!B$13="Prelim"), IF(ISERROR(SUMIF('Exam (LECTURE ONLY)'!D$20:M$20, "CLO3", 'Exam (LECTURE ONLY)'!D40:M40) / 'Exam (LECTURE ONLY)'!AL$8), "", SUMIF('Exam (LECTURE ONLY)'!D$20:M$20, "CLO3", 'Exam (LECTURE ONLY)'!D40:M40) /'Exam (LECTURE ONLY)'!AL$8),
IF(AND('PRINTABLE (per grading)'!H$16="EXAM", 'PRINTABLE (per grading)'!B$13="Midterm"), IF(ISERROR(SUMIF('Exam (LECTURE ONLY)'!O$20:X$20, "CLO3", 'Exam (LECTURE ONLY)'!O40:X40) / 'Exam (LECTURE ONLY)'!AM$8), "", SUMIF('Exam (LECTURE ONLY)'!O$20:X$20, "CLO3", 'Exam (LECTURE ONLY)'!O40:X40) / 'Exam (LECTURE ONLY)'!AM$8),
IF(AND('PRINTABLE (per grading)'!H$16="EXAM", 'PRINTABLE (per grading)'!B$13="Final"), IF(ISERROR(SUMIF('Exam (LECTURE ONLY)'!Z$20:AI$20, "CLO3", 'Exam (LECTURE ONLY)'!Z40:AI40) / 'Exam (LECTURE ONLY)'!AN$8), "", SUMIF('Exam (LECTURE ONLY)'!Z$20:AI$20, "CLO3", 'Exam (LECTURE ONLY)'!Z40:AI40) / 'Exam (LECTURE ONLY)'!AN$8),
IF(AND('PRINTABLE (per grading)'!H$16="OUTPUT", 'PRINTABLE (per grading)'!B$13="Prelim"), IF(ISERROR(SUMIF(OUTPUT!C$20:M$20, "CLO3", OUTPUT!C40:M40) / OUTPUT!AL$8), "", SUMIF(OUTPUT!C$20:M$20, "CLO3", OUTPUT!C40:M40) / OUTPUT!AL$8),
IF(AND('PRINTABLE (per grading)'!H$16="OUTPUT", 'PRINTABLE (per grading)'!B$13="Midterm"), IF(ISERROR(SUMIF(OUTPUT!O$20:Y$20, "CLO3", OUTPUT!O40:Y40) / OUTPUT!AM$8), "", SUMIF(OUTPUT!O$20:Y$20, "CLO3", OUTPUT!O40:Y40) / OUTPUT!AM$8),
IF(AND('PRINTABLE (per grading)'!H$16="OUTPUT", 'PRINTABLE (per grading)'!B$13="Final"), IF(ISERROR(SUMIF(OUTPUT!AA$20:AI$20, "CLO3", OUTPUT!AA40:AI40) / OUTPUT!AN$8), "", SUMIF(OUTPUT!AA$20:AI$20, "CLO3", OUTPUT!AA40:AI40) / OUTPUT!AN$8),
"" )))))),"")</f>
        <v/>
      </c>
      <c r="Z38" s="232" t="str">
        <f t="shared" si="14"/>
        <v/>
      </c>
      <c r="AA38" s="233" t="str">
        <f t="shared" si="15"/>
        <v/>
      </c>
      <c r="AB38" s="25" t="str">
        <f>IF(B38 &lt;&gt; "", IFERROR(IF(C$16 = "PRELIM", SUMIF('Database (LECTURE-RES-PRAC)'!D$14:AG$14, "CLO4", 'Database (LECTURE-RES-PRAC)'!D35:AG35) / 'Grade computation'!F$7, IF(C$16 = "MIDTERM", SUMIF('Database (LECTURE-RES-PRAC)'!AJ$14:BM$14, "CLO4", 'Database (LECTURE-RES-PRAC)'!AJ35:BM35) / 'Grade computation'!G$7, IF(C$16 = "FINAL", SUMIF('Database (LECTURE-RES-PRAC)'!BP$14:CS$14, "CLO4", 'Database (LECTURE-RES-PRAC)'!BP35:CS35) / 'Grade computation'!H$7,""))),""),"")</f>
        <v/>
      </c>
      <c r="AC38" s="232" t="str">
        <f t="shared" si="16"/>
        <v/>
      </c>
      <c r="AD38" s="25" t="str">
        <f>IF(B38 &lt;&gt; "",IF(AND('PRINTABLE (per grading)'!H$16="EXAM", 'PRINTABLE (per grading)'!B$13="Prelim"), IF(ISERROR(SUMIF('Exam (LECTURE ONLY)'!D$20:M$20, "CLO4", 'Exam (LECTURE ONLY)'!D40:M40) / 'Exam (LECTURE ONLY)'!AL$9), "", SUMIF('Exam (LECTURE ONLY)'!D$20:M$20, "CLO4", 'Exam (LECTURE ONLY)'!D40:M40) /'Exam (LECTURE ONLY)'!AL$9),
IF(AND('PRINTABLE (per grading)'!H$16="EXAM", 'PRINTABLE (per grading)'!B$13="Midterm"), IF(ISERROR(SUMIF('Exam (LECTURE ONLY)'!O$20:X$20, "CLO4", 'Exam (LECTURE ONLY)'!O40:X40) / 'Exam (LECTURE ONLY)'!AM$9), "", SUMIF('Exam (LECTURE ONLY)'!O$20:X$20, "CLO4", 'Exam (LECTURE ONLY)'!O40:X40) / 'Exam (LECTURE ONLY)'!AM$9),
IF(AND('PRINTABLE (per grading)'!H$16="EXAM", 'PRINTABLE (per grading)'!B$13="Final"), IF(ISERROR(SUMIF('Exam (LECTURE ONLY)'!Z$20:AI$20, "CLO4", 'Exam (LECTURE ONLY)'!Z40:AI40) / 'Exam (LECTURE ONLY)'!AN$9), "", SUMIF('Exam (LECTURE ONLY)'!Z$20:AI$20, "CLO4", 'Exam (LECTURE ONLY)'!Z40:AI40) / 'Exam (LECTURE ONLY)'!AN$9),
IF(AND('PRINTABLE (per grading)'!H$16="OUTPUT", 'PRINTABLE (per grading)'!B$13="Prelim"), IF(ISERROR(SUMIF(OUTPUT!C$20:M$20, "CLO4", OUTPUT!C40:M40) / OUTPUT!AL$9), "", SUMIF(OUTPUT!C$20:M$20, "CLO4", OUTPUT!C40:M40) / OUTPUT!AL$9),
IF(AND('PRINTABLE (per grading)'!H$16="OUTPUT", 'PRINTABLE (per grading)'!B$13="Midterm"), IF(ISERROR(SUMIF(OUTPUT!O$20:Y$20, "CLO4", OUTPUT!O40:Y40) / OUTPUT!AM$9), "", SUMIF(OUTPUT!O$20:Y$20, "CLO4", OUTPUT!O40:Y40) / OUTPUT!AM$9),
IF(AND('PRINTABLE (per grading)'!H$16="OUTPUT", 'PRINTABLE (per grading)'!B$13="Final"), IF(ISERROR(SUMIF(OUTPUT!AA$20:AI$20, "CLO4", OUTPUT!AA40:AI40) / OUTPUT!AN$9), "", SUMIF(OUTPUT!AA$20:AI$20, "CLO4", OUTPUT!AA40:AI40) / OUTPUT!AN$9),
"")))))),"")</f>
        <v/>
      </c>
      <c r="AE38" s="232" t="str">
        <f t="shared" si="17"/>
        <v/>
      </c>
      <c r="AF38" s="233" t="str">
        <f t="shared" si="18"/>
        <v/>
      </c>
      <c r="AG38" s="25" t="str">
        <f>IF(B38 &lt;&gt; "", IFERROR(IF(C$16 = "PRELIM", SUMIF('Database (LECTURE-RES-PRAC)'!D$14:AG$14, "CLO5", 'Database (LECTURE-RES-PRAC)'!D35:AG35) / 'Grade computation'!F$8, IF(C$16 = "MIDTERM", SUMIF('Database (LECTURE-RES-PRAC)'!AJ$14:BM$14, "CLO5", 'Database (LECTURE-RES-PRAC)'!AJ35:BM35) / 'Grade computation'!G$8, IF(C$16 = "FINAL", SUMIF('Database (LECTURE-RES-PRAC)'!BP$14:CS$14, "CLO5", 'Database (LECTURE-RES-PRAC)'!BP35:CS35) / 'Grade computation'!H$8,""))),""),"")</f>
        <v/>
      </c>
      <c r="AH38" s="232" t="str">
        <f t="shared" si="19"/>
        <v/>
      </c>
      <c r="AI38" s="25" t="str">
        <f>IF(B38 &lt;&gt; "",IF(AND('PRINTABLE (per grading)'!H$16="EXAM", 'PRINTABLE (per grading)'!B$13="Prelim"), IF(ISERROR(SUMIF('Exam (LECTURE ONLY)'!D$20:M$20, "CLO5", 'Exam (LECTURE ONLY)'!D40:M40) / 'Exam (LECTURE ONLY)'!AL$10), "", SUMIF('Exam (LECTURE ONLY)'!D$20:M$20, "CLO5", 'Exam (LECTURE ONLY)'!D40:M40) /'Exam (LECTURE ONLY)'!AL$10),
IF(AND('PRINTABLE (per grading)'!H$16="EXAM", 'PRINTABLE (per grading)'!B$13="Midterm"), IF(ISERROR(SUMIF('Exam (LECTURE ONLY)'!O$20:X$20, "CLO5", 'Exam (LECTURE ONLY)'!O40:X40) / 'Exam (LECTURE ONLY)'!AM$10), "", SUMIF('Exam (LECTURE ONLY)'!O$20:X$20, "CLO5", 'Exam (LECTURE ONLY)'!O40:X40) / 'Exam (LECTURE ONLY)'!AM$10),
IF(AND('PRINTABLE (per grading)'!H$16="EXAM", 'PRINTABLE (per grading)'!B$13="Final"), IF(ISERROR(SUMIF('Exam (LECTURE ONLY)'!Z$20:AI$20, "CLO5", 'Exam (LECTURE ONLY)'!Z40:AI40) / 'Exam (LECTURE ONLY)'!AN$10), "", SUMIF('Exam (LECTURE ONLY)'!Z$20:AI$20, "CLO5", 'Exam (LECTURE ONLY)'!Z40:AI40) / 'Exam (LECTURE ONLY)'!AN$10),
IF(AND('PRINTABLE (per grading)'!H$16="OUTPUT", 'PRINTABLE (per grading)'!B$13="Prelim"), IF(ISERROR(SUMIF(OUTPUT!C$20:M$20, "CLO5", OUTPUT!C40:M40) / OUTPUT!AL$10), "", SUMIF(OUTPUT!C$20:M$20, "CLO5", OUTPUT!C40:M40) / OUTPUT!AL$10),
IF(AND('PRINTABLE (per grading)'!H$16="OUTPUT", 'PRINTABLE (per grading)'!B$13="Midterm"), IF(ISERROR(SUMIF(OUTPUT!O$20:Y$20, "CLO5", OUTPUT!O40:Y40) / OUTPUT!AM$10), "", SUMIF(OUTPUT!O$20:Y$20, "CLO5", OUTPUT!O40:Y40) / OUTPUT!AM$10),
IF(AND('PRINTABLE (per grading)'!H$16="OUTPUT", 'PRINTABLE (per grading)'!B$13="Final"), IF(ISERROR(SUMIF(OUTPUT!AA$20:AI$20, "CLO5", OUTPUT!AA40:AI40) / OUTPUT!AN$10), "", SUMIF(OUTPUT!AA$20:AI$20, "CLO5", OUTPUT!AA40:AI40) / OUTPUT!AN$10),
"")))))),"")</f>
        <v/>
      </c>
      <c r="AJ38" s="232" t="str">
        <f t="shared" si="20"/>
        <v/>
      </c>
      <c r="AK38" s="233" t="str">
        <f t="shared" si="21"/>
        <v/>
      </c>
      <c r="AL38" s="25" t="str">
        <f>IF(B38 &lt;&gt; "", IFERROR(IF(C$16 = "PRELIM", SUMIF('Database (LECTURE-RES-PRAC)'!D$14:AG$14, "CLO6", 'Database (LECTURE-RES-PRAC)'!D35:AG35) / 'Grade computation'!F$9, IF(C$16 = "MIDTERM", SUMIF('Database (LECTURE-RES-PRAC)'!AJ$14:BM$14, "CLO6", 'Database (LECTURE-RES-PRAC)'!AJ35:BM35) / 'Grade computation'!G$9, IF(C$16 = "FINAL", SUMIF('Database (LECTURE-RES-PRAC)'!BP$14:CS$14, "CLO6", 'Database (LECTURE-RES-PRAC)'!BP35:CS35) / 'Grade computation'!H$9,""))),""),"")</f>
        <v/>
      </c>
      <c r="AM38" s="232" t="str">
        <f t="shared" si="22"/>
        <v/>
      </c>
      <c r="AN38" s="25" t="str">
        <f>IF(B38 &lt;&gt; "",IF(AND('PRINTABLE (per grading)'!H$16="EXAM", 'PRINTABLE (per grading)'!B$13="Prelim"), IF(ISERROR(SUMIF('Exam (LECTURE ONLY)'!D$20:M$20, "CLO6", 'Exam (LECTURE ONLY)'!D40:M40) / 'Exam (LECTURE ONLY)'!AL$11), "", SUMIF('Exam (LECTURE ONLY)'!D$20:M$20, "CLO6", 'Exam (LECTURE ONLY)'!D40:M40) /'Exam (LECTURE ONLY)'!AL$11),
IF(AND('PRINTABLE (per grading)'!H$16="EXAM", 'PRINTABLE (per grading)'!B$13="Midterm"), IF(ISERROR(SUMIF('Exam (LECTURE ONLY)'!O$20:X$20, "CLO6", 'Exam (LECTURE ONLY)'!O40:X40) / 'Exam (LECTURE ONLY)'!AM$11), "", SUMIF('Exam (LECTURE ONLY)'!O$20:X$20, "CLO6", 'Exam (LECTURE ONLY)'!O40:X40) / 'Exam (LECTURE ONLY)'!AM$11),
IF(AND('PRINTABLE (per grading)'!H$16="EXAM", 'PRINTABLE (per grading)'!B$13="Final"), IF(ISERROR(SUMIF('Exam (LECTURE ONLY)'!Z$20:AI$20, "CLO6", 'Exam (LECTURE ONLY)'!Z40:AI40) / 'Exam (LECTURE ONLY)'!AN$11), "", SUMIF('Exam (LECTURE ONLY)'!Z$20:AI$20, "CLO6", 'Exam (LECTURE ONLY)'!Z40:AI40) / 'Exam (LECTURE ONLY)'!AN$11),
IF(AND('PRINTABLE (per grading)'!H$16="OUTPUT", 'PRINTABLE (per grading)'!B$13="Prelim"), IF(ISERROR(SUMIF(OUTPUT!C$20:M$20, "CLO6", OUTPUT!C40:M40) / OUTPUT!AL$11), "", SUMIF(OUTPUT!C$20:M$20, "CLO6", OUTPUT!C40:M40) / OUTPUT!AL$11),
IF(AND('PRINTABLE (per grading)'!H$16="OUTPUT", 'PRINTABLE (per grading)'!B$13="Midterm"), IF(ISERROR(SUMIF(OUTPUT!O$20:Y$20, "CLO6", OUTPUT!O40:Y40) / OUTPUT!AM$11), "", SUMIF(OUTPUT!O$20:Y$20, "CLO6", OUTPUT!O40:Y40) / OUTPUT!AM$11),
IF(AND('PRINTABLE (per grading)'!H$16="OUTPUT", 'PRINTABLE (per grading)'!B$13="Final"), IF(ISERROR(SUMIF(OUTPUT!AA$20:AI$20, "CLO6", OUTPUT!AA40:AI40) / OUTPUT!AN$11), "", SUMIF(OUTPUT!AA$20:AI$20, "CLO6", OUTPUT!AA40:AI40) / OUTPUT!AN$11),
"")))))),"")</f>
        <v/>
      </c>
      <c r="AO38" s="232" t="str">
        <f t="shared" si="23"/>
        <v/>
      </c>
      <c r="AP38" s="233" t="str">
        <f t="shared" si="24"/>
        <v/>
      </c>
      <c r="AQ38" s="25" t="str">
        <f>IF(B38 &lt;&gt; "", IFERROR(IF(C$16 = "PRELIM", SUMIF('Database (LECTURE-RES-PRAC)'!D$14:AG$14, "CLO7", 'Database (LECTURE-RES-PRAC)'!D35:AG35) / 'Grade computation'!F$10, IF(C$16 = "MIDTERM", SUMIF('Database (LECTURE-RES-PRAC)'!AJ$14:BM$14, "CLO7", 'Database (LECTURE-RES-PRAC)'!AJ35:BM35) / 'Grade computation'!G$10, IF(C$16 = "FINAL", SUMIF('Database (LECTURE-RES-PRAC)'!BP$14:CS$14, "CLO7", 'Database (LECTURE-RES-PRAC)'!BP35:CS35) / 'Grade computation'!H$10,""))),""),"")</f>
        <v/>
      </c>
      <c r="AR38" s="232" t="str">
        <f t="shared" si="25"/>
        <v/>
      </c>
      <c r="AS38" s="25" t="str">
        <f>IF(B38 &lt;&gt; "",IF(AND('PRINTABLE (per grading)'!H$16="EXAM", 'PRINTABLE (per grading)'!B$13="Prelim"), IF(ISERROR(SUMIF('Exam (LECTURE ONLY)'!D$20:M$20, "CLO7", 'Exam (LECTURE ONLY)'!D40:M40) / 'Exam (LECTURE ONLY)'!AL$12), "", SUMIF('Exam (LECTURE ONLY)'!D$20:M$20, "CLO7", 'Exam (LECTURE ONLY)'!D40:M40) /'Exam (LECTURE ONLY)'!AL$12),
IF(AND('PRINTABLE (per grading)'!H$16="EXAM", 'PRINTABLE (per grading)'!B$13="Midterm"), IF(ISERROR(SUMIF('Exam (LECTURE ONLY)'!O$20:X$20, "CLO7", 'Exam (LECTURE ONLY)'!O40:X40) / 'Exam (LECTURE ONLY)'!AM$12), "", SUMIF('Exam (LECTURE ONLY)'!O$20:X$20, "CLO7", 'Exam (LECTURE ONLY)'!O40:X40) / 'Exam (LECTURE ONLY)'!AM$12),
IF(AND('PRINTABLE (per grading)'!H$16="EXAM", 'PRINTABLE (per grading)'!B$13="Final"), IF(ISERROR(SUMIF('Exam (LECTURE ONLY)'!Z$20:AI$20, "CLO7", 'Exam (LECTURE ONLY)'!Z40:AI40) / 'Exam (LECTURE ONLY)'!AN$12), "", SUMIF('Exam (LECTURE ONLY)'!Z$20:AI$20, "CLO7", 'Exam (LECTURE ONLY)'!Z40:AI40) / 'Exam (LECTURE ONLY)'!AN$12),
IF(AND('PRINTABLE (per grading)'!H$16="OUTPUT", 'PRINTABLE (per grading)'!B$13="Prelim"), IF(ISERROR(SUMIF(OUTPUT!C$20:M$20, "CLO7", OUTPUT!C40:M40) / OUTPUT!AL$12), "", SUMIF(OUTPUT!C$20:M$20, "CLO7", OUTPUT!C40:M40) / OUTPUT!AL$12),
IF(AND('PRINTABLE (per grading)'!H$16="OUTPUT", 'PRINTABLE (per grading)'!B$13="Midterm"), IF(ISERROR(SUMIF(OUTPUT!O$20:Y$20, "CLO7", OUTPUT!O40:Y40) / OUTPUT!AM$12), "", SUMIF(OUTPUT!O$20:Y$20, "CLO7", OUTPUT!O40:Y40) / OUTPUT!AM$12),
IF(AND('PRINTABLE (per grading)'!H$16="OUTPUT", 'PRINTABLE (per grading)'!B$13="Final"), IF(ISERROR(SUMIF(OUTPUT!AA$20:AI$20, "CLO7", OUTPUT!AA40:AI40) / OUTPUT!AN$12), "", SUMIF(OUTPUT!AA$20:AI$20, "CLO7", OUTPUT!AA40:AI40) / OUTPUT!AN$12),
"")))))),"")</f>
        <v/>
      </c>
      <c r="AT38" s="232" t="str">
        <f t="shared" si="26"/>
        <v/>
      </c>
      <c r="AU38" s="233" t="str">
        <f t="shared" si="27"/>
        <v/>
      </c>
      <c r="AV38" s="25" t="str">
        <f>IF(B38 &lt;&gt; "", IFERROR(IF(C$16 = "PRELIM", SUMIF('Database (LECTURE-RES-PRAC)'!D$14:AG$14, "CLO8", 'Database (LECTURE-RES-PRAC)'!D35:AG35) / 'Grade computation'!F$11, IF(C$16 = "MIDTERM", SUMIF('Database (LECTURE-RES-PRAC)'!AJ$14:BM$14, "CLO8", 'Database (LECTURE-RES-PRAC)'!AJ35:BM35) / 'Grade computation'!G$11, IF(C$16 = "FINAL", SUMIF('Database (LECTURE-RES-PRAC)'!BP$14:CS$14, "CLO8", 'Database (LECTURE-RES-PRAC)'!BP35:CS35) / 'Grade computation'!H$11,""))),""),"")</f>
        <v/>
      </c>
      <c r="AW38" s="232" t="str">
        <f t="shared" si="28"/>
        <v/>
      </c>
      <c r="AX38" s="25" t="str">
        <f>IF(B38 &lt;&gt; "",IF(AND('PRINTABLE (per grading)'!H$16="EXAM", 'PRINTABLE (per grading)'!B$13="Prelim"), IF(ISERROR(SUMIF('Exam (LECTURE ONLY)'!D$20:M$20, "CLO8", 'Exam (LECTURE ONLY)'!D40:M40) / 'Exam (LECTURE ONLY)'!AL$13), "", SUMIF('Exam (LECTURE ONLY)'!D$20:M$20, "CLO8", 'Exam (LECTURE ONLY)'!D40:M40) /'Exam (LECTURE ONLY)'!AL$13),
IF(AND('PRINTABLE (per grading)'!H$16="EXAM", 'PRINTABLE (per grading)'!B$13="Midterm"), IF(ISERROR(SUMIF('Exam (LECTURE ONLY)'!O$20:X$20, "CLO8", 'Exam (LECTURE ONLY)'!O40:X40) / 'Exam (LECTURE ONLY)'!AM$13), "", SUMIF('Exam (LECTURE ONLY)'!O$20:X$20, "CLO8", 'Exam (LECTURE ONLY)'!O40:X40) / 'Exam (LECTURE ONLY)'!AM$13),
IF(AND('PRINTABLE (per grading)'!H$16="EXAM", 'PRINTABLE (per grading)'!B$13="Final"), IF(ISERROR(SUMIF('Exam (LECTURE ONLY)'!Z$20:AI$20, "CLO8", 'Exam (LECTURE ONLY)'!Z40:AI40) / 'Exam (LECTURE ONLY)'!AN$13), "", SUMIF('Exam (LECTURE ONLY)'!Z$20:AI$20, "CLO8", 'Exam (LECTURE ONLY)'!Z40:AI40) / 'Exam (LECTURE ONLY)'!AN$13),
IF(AND('PRINTABLE (per grading)'!H$16="OUTPUT", 'PRINTABLE (per grading)'!B$13="Prelim"), IF(ISERROR(SUMIF(OUTPUT!C$20:M$20, "CLO8", OUTPUT!C40:M40) / OUTPUT!AL$13), "", SUMIF(OUTPUT!C$20:M$20, "CLO8", OUTPUT!C40:M40) / OUTPUT!AL$13),
IF(AND('PRINTABLE (per grading)'!H$16="OUTPUT", 'PRINTABLE (per grading)'!B$13="Midterm"), IF(ISERROR(SUMIF(OUTPUT!O$20:Y$20, "CLO8", OUTPUT!O40:Y40) / OUTPUT!AM$13), "", SUMIF(OUTPUT!O$20:Y$20, "CLO8", OUTPUT!O40:Y40) / OUTPUT!AM$13),
IF(AND('PRINTABLE (per grading)'!H$16="OUTPUT", 'PRINTABLE (per grading)'!B$13="Final"), IF(ISERROR(SUMIF(OUTPUT!AA$20:AI$20, "CLO8", OUTPUT!AA40:AI40) / OUTPUT!AN$13), "", SUMIF(OUTPUT!AA$20:AI$20, "CLO8", OUTPUT!AA40:AI40) / OUTPUT!AN$13),
"")))))),"")</f>
        <v/>
      </c>
      <c r="AY38" s="232" t="str">
        <f t="shared" si="29"/>
        <v/>
      </c>
      <c r="AZ38" s="233" t="str">
        <f t="shared" si="30"/>
        <v/>
      </c>
      <c r="BA38" s="25" t="str">
        <f>IF(B38 &lt;&gt; "", IFERROR(IF(C$16 = "PRELIM", SUMIF('Database (LECTURE-RES-PRAC)'!D$14:AG$14, "CLO9", 'Database (LECTURE-RES-PRAC)'!D35:AG35) / 'Grade computation'!F$12, IF(C$16 = "MIDTERM", SUMIF('Database (LECTURE-RES-PRAC)'!AJ$14:BM$14, "CLO9", 'Database (LECTURE-RES-PRAC)'!AJ35:BM35) / 'Grade computation'!G$12, IF(C$16 = "FINAL", SUMIF('Database (LECTURE-RES-PRAC)'!BP$14:CS$14, "CLO9", 'Database (LECTURE-RES-PRAC)'!BP35:CS35) / 'Grade computation'!H$12,""))),""),"")</f>
        <v/>
      </c>
      <c r="BB38" s="232" t="str">
        <f t="shared" si="31"/>
        <v/>
      </c>
      <c r="BC38" s="25" t="str">
        <f>IF(B38 &lt;&gt; "",IF(AND('PRINTABLE (per grading)'!H$16="EXAM", 'PRINTABLE (per grading)'!B$13="Prelim"), IF(ISERROR(SUMIF('Exam (LECTURE ONLY)'!D$20:M$20, "CLO9", 'Exam (LECTURE ONLY)'!D40:M40) / 'Exam (LECTURE ONLY)'!AL$14), "", SUMIF('Exam (LECTURE ONLY)'!D$20:M$20, "CLO9", 'Exam (LECTURE ONLY)'!D40:M40) /'Exam (LECTURE ONLY)'!AL$14),
IF(AND('PRINTABLE (per grading)'!H$16="EXAM", 'PRINTABLE (per grading)'!B$13="Midterm"), IF(ISERROR(SUMIF('Exam (LECTURE ONLY)'!O$20:X$20, "CLO9", 'Exam (LECTURE ONLY)'!O40:X40) / 'Exam (LECTURE ONLY)'!AM$14), "", SUMIF('Exam (LECTURE ONLY)'!O$20:X$20, "CLO9", 'Exam (LECTURE ONLY)'!O40:X40) / 'Exam (LECTURE ONLY)'!AM$14),
IF(AND('PRINTABLE (per grading)'!H$16="EXAM", 'PRINTABLE (per grading)'!B$13="Final"), IF(ISERROR(SUMIF('Exam (LECTURE ONLY)'!Z$20:AI$20, "CLO9", 'Exam (LECTURE ONLY)'!Z40:AI40) / 'Exam (LECTURE ONLY)'!AN$14), "", SUMIF('Exam (LECTURE ONLY)'!Z$20:AI$20, "CLO9", 'Exam (LECTURE ONLY)'!Z40:AI40) / 'Exam (LECTURE ONLY)'!AN$14),
IF(AND('PRINTABLE (per grading)'!H$16="OUTPUT", 'PRINTABLE (per grading)'!B$13="Prelim"), IF(ISERROR(SUMIF(OUTPUT!C$20:M$20, "CLO9", OUTPUT!C40:M40) / OUTPUT!AL$14), "", SUMIF(OUTPUT!C$20:M$20, "CLO9", OUTPUT!C40:M40) / OUTPUT!AL$14),
IF(AND('PRINTABLE (per grading)'!H$16="OUTPUT", 'PRINTABLE (per grading)'!B$13="Midterm"), IF(ISERROR(SUMIF(OUTPUT!O$20:Y$20, "CLO9", OUTPUT!O40:Y40) / OUTPUT!AM$14), "", SUMIF(OUTPUT!O$20:Y$20, "CLO9", OUTPUT!O40:Y40) / OUTPUT!AM$14),
IF(AND('PRINTABLE (per grading)'!H$16="OUTPUT", 'PRINTABLE (per grading)'!B$13="Final"), IF(ISERROR(SUMIF(OUTPUT!AA$20:AI$20, "CLO9", OUTPUT!AA40:AI40) / OUTPUT!AN$14), "", SUMIF(OUTPUT!AA$20:AI$20, "CLO9", OUTPUT!AA40:AI40) / OUTPUT!AN$14),
"")))))),"")</f>
        <v/>
      </c>
      <c r="BD38" s="232" t="str">
        <f t="shared" si="32"/>
        <v/>
      </c>
      <c r="BE38" s="233" t="str">
        <f t="shared" si="33"/>
        <v/>
      </c>
      <c r="BF38" s="25" t="str">
        <f>IF(B38 &lt;&gt; "", IFERROR(IF(C$16 = "PRELIM", SUMIF('Database (LECTURE-RES-PRAC)'!D$14:AG$14, "CLO10", 'Database (LECTURE-RES-PRAC)'!D35:AG35) / 'Grade computation'!F$13, IF(C$16 = "MIDTERM", SUMIF('Database (LECTURE-RES-PRAC)'!AJ$14:BM$14, "CLO10", 'Database (LECTURE-RES-PRAC)'!AJ35:BM35) / 'Grade computation'!G$13, IF(C$16 = "FINAL", SUMIF('Database (LECTURE-RES-PRAC)'!BP$14:CS$14, "CLO10", 'Database (LECTURE-RES-PRAC)'!BP35:CS35) / 'Grade computation'!H$13,""))),""),"")</f>
        <v/>
      </c>
      <c r="BG38" s="232" t="str">
        <f t="shared" si="34"/>
        <v/>
      </c>
      <c r="BH38" s="25" t="str">
        <f>IF(B38 &lt;&gt; "",IF(AND('PRINTABLE (per grading)'!H$16="EXAM", 'PRINTABLE (per grading)'!B$13="Prelim"), IF(ISERROR(SUMIF('Exam (LECTURE ONLY)'!D$20:M$20, "CLO10", 'Exam (LECTURE ONLY)'!D40:M40) / 'Exam (LECTURE ONLY)'!AL$15), "", SUMIF('Exam (LECTURE ONLY)'!D$20:M$20, "CLO10", 'Exam (LECTURE ONLY)'!D40:M40) /'Exam (LECTURE ONLY)'!AL$15),
IF(AND('PRINTABLE (per grading)'!H$16="EXAM", 'PRINTABLE (per grading)'!B$13="Midterm"), IF(ISERROR(SUMIF('Exam (LECTURE ONLY)'!O$20:X$20, "CLO10", 'Exam (LECTURE ONLY)'!O40:X40) / 'Exam (LECTURE ONLY)'!AM$15), "", SUMIF('Exam (LECTURE ONLY)'!O$20:X$20, "CLO10", 'Exam (LECTURE ONLY)'!O40:X40) / 'Exam (LECTURE ONLY)'!AM$15),
IF(AND('PRINTABLE (per grading)'!H$16="EXAM", 'PRINTABLE (per grading)'!B$13="Final"), IF(ISERROR(SUMIF('Exam (LECTURE ONLY)'!Z$20:AI$20, "CLO10", 'Exam (LECTURE ONLY)'!Z40:AI40) / 'Exam (LECTURE ONLY)'!AN$15), "", SUMIF('Exam (LECTURE ONLY)'!Z$20:AI$20, "CLO10", 'Exam (LECTURE ONLY)'!Z40:AI40) / 'Exam (LECTURE ONLY)'!AN$15),
IF(AND('PRINTABLE (per grading)'!H$16="OUTPUT", 'PRINTABLE (per grading)'!B$13="Prelim"), IF(ISERROR(SUMIF(OUTPUT!C$20:M$20, "CLO10", OUTPUT!C40:M40) / OUTPUT!AL$15), "", SUMIF(OUTPUT!C$20:M$20, "CLO10", OUTPUT!C40:M40) / OUTPUT!AL$15),
IF(AND('PRINTABLE (per grading)'!H$16="OUTPUT", 'PRINTABLE (per grading)'!B$13="Midterm"), IF(ISERROR(SUMIF(OUTPUT!O$20:Y$20, "CLO10", OUTPUT!O40:Y40) / OUTPUT!AM$15), "", SUMIF(OUTPUT!O$20:Y$20, "CLO10", OUTPUT!O40:Y40) / OUTPUT!AM$15),
IF(AND('PRINTABLE (per grading)'!H$16="OUTPUT", 'PRINTABLE (per grading)'!B$13="Final"), IF(ISERROR(SUMIF(OUTPUT!AA$20:AI$20, "CLO10", OUTPUT!AA40:AI40) / OUTPUT!AN$15), "", SUMIF(OUTPUT!AA$20:AI$20, "CLO10", OUTPUT!AA40:AI40) / OUTPUT!AN$15),
"")))))),"")</f>
        <v/>
      </c>
      <c r="BI38" s="232" t="str">
        <f t="shared" si="35"/>
        <v/>
      </c>
      <c r="BJ38" s="233" t="str">
        <f t="shared" si="36"/>
        <v/>
      </c>
      <c r="BK38" s="2"/>
    </row>
    <row r="39" spans="1:63" ht="19.5" customHeight="1">
      <c r="A39" s="118" t="str">
        <f>IF(ISBLANK('Database (LECTURE-RES-PRAC)'!A36),"",'Database (LECTURE-RES-PRAC)'!A36)</f>
        <v/>
      </c>
      <c r="B39" s="119" t="str">
        <f>IF(ISBLANK('Database (LECTURE-RES-PRAC)'!B36),"",'Database (LECTURE-RES-PRAC)'!B36)</f>
        <v/>
      </c>
      <c r="C39" s="134" t="str">
        <f>IF(B39&lt;&gt;"",IF(C$16="PRELIM",'Grade computation'!C39, IF(C$16="MIDTERM",'Grade computation'!K39, IF(C$16="FINAL",'Grade computation'!S39,""))),"")</f>
        <v/>
      </c>
      <c r="D39" s="135" t="str">
        <f t="shared" si="1"/>
        <v/>
      </c>
      <c r="E39" s="134" t="str">
        <f>IF(B39&lt;&gt;"", IF(C$16="PRELIM",'Grade computation'!E39, IF(C$16="MIDTERM",'Grade computation'!M39, IF(C$16="FINAL",'Grade computation'!U39,""))),"")</f>
        <v/>
      </c>
      <c r="F39" s="136" t="str">
        <f t="shared" si="2"/>
        <v/>
      </c>
      <c r="G39" s="137" t="str">
        <f t="shared" si="3"/>
        <v/>
      </c>
      <c r="H39" s="207" t="str">
        <f>IF(B39&lt;&gt;"",IF(C$16="PRELIM", 'Grade computation'!H39, IF(C$16="MIDTERM", 'Grade computation'!P39, IF(C$16="FINAL",'Grade computation'!X39, ""))),"")</f>
        <v/>
      </c>
      <c r="I39" s="137" t="str">
        <f t="shared" si="4"/>
        <v/>
      </c>
      <c r="J39" s="139" t="str">
        <f t="shared" si="5"/>
        <v/>
      </c>
      <c r="K39" s="377" t="str">
        <f t="shared" si="6"/>
        <v/>
      </c>
      <c r="L39" s="434"/>
      <c r="M39" s="25" t="str">
        <f>IF(B39 &lt;&gt; "", IFERROR(IF(C$16 = "PRELIM", SUMIF('Database (LECTURE-RES-PRAC)'!D$14:AG$14, "CLO1", 'Database (LECTURE-RES-PRAC)'!D36:AG36) / 'Grade computation'!F$4, IF(C$16 = "MIDTERM", SUMIF('Database (LECTURE-RES-PRAC)'!AJ$14:BM$14, "CLO1", 'Database (LECTURE-RES-PRAC)'!AJ36:BM36) / 'Grade computation'!G$4, IF(C$16 = "FINAL", SUMIF('Database (LECTURE-RES-PRAC)'!BP$14:CS$14, "CLO1", 'Database (LECTURE-RES-PRAC)'!BP36:CS36) / 'Grade computation'!H$4,""))),""),"")</f>
        <v/>
      </c>
      <c r="N39" s="232" t="str">
        <f t="shared" si="7"/>
        <v/>
      </c>
      <c r="O39" s="25" t="str">
        <f>IF(B39 &lt;&gt; "",IF(AND('PRINTABLE (per grading)'!H$16="EXAM", 'PRINTABLE (per grading)'!B$13="Prelim"), IF(ISERROR(SUMIF('Exam (LECTURE ONLY)'!D$20:M$20, "CLO1", 'Exam (LECTURE ONLY)'!D41:M41) / 'Exam (LECTURE ONLY)'!AL$6), "", SUMIF('Exam (LECTURE ONLY)'!D$20:M$20, "CLO1", 'Exam (LECTURE ONLY)'!D41:M41) /'Exam (LECTURE ONLY)'!AL$6),
IF(AND('PRINTABLE (per grading)'!H$16="EXAM", 'PRINTABLE (per grading)'!B$13="Midterm"), IF(ISERROR(SUMIF('Exam (LECTURE ONLY)'!O$20:X$20, "CLO1", 'Exam (LECTURE ONLY)'!O41:X41) / 'Exam (LECTURE ONLY)'!AM$6), "", SUMIF('Exam (LECTURE ONLY)'!O$20:X$20, "CLO1", 'Exam (LECTURE ONLY)'!O41:X41) / 'Exam (LECTURE ONLY)'!AM$6),
IF(AND('PRINTABLE (per grading)'!H$16="EXAM", 'PRINTABLE (per grading)'!B$13="Final"), IF(ISERROR(SUMIF('Exam (LECTURE ONLY)'!Z$20:AI$20, "CLO1", 'Exam (LECTURE ONLY)'!Z41:AI41) / 'Exam (LECTURE ONLY)'!AN$6), "", SUMIF('Exam (LECTURE ONLY)'!Z$20:AI$20, "CLO1", 'Exam (LECTURE ONLY)'!Z41:AI41) / 'Exam (LECTURE ONLY)'!AN$6),
IF(AND('PRINTABLE (per grading)'!H$16="OUTPUT", 'PRINTABLE (per grading)'!B$13="Prelim"), IF(ISERROR(SUMIF(OUTPUT!C$20:M$20, "CLO1", OUTPUT!C41:M41) / OUTPUT!AL$6), "", SUMIF(OUTPUT!C$20:M$20, "CLO1", OUTPUT!C41:M41) / OUTPUT!AL$6),
IF(AND('PRINTABLE (per grading)'!H$16="OUTPUT", 'PRINTABLE (per grading)'!B$13="Midterm"), IF(ISERROR(SUMIF(OUTPUT!O$20:Y$20, "CLO1", OUTPUT!O41:Y41) / OUTPUT!AM$6), "", SUMIF(OUTPUT!O$20:Y$20, "CLO1", OUTPUT!O41:Y41) / OUTPUT!AM$6),
IF(AND('PRINTABLE (per grading)'!H$16="OUTPUT", 'PRINTABLE (per grading)'!B$13="Final"), IF(ISERROR(SUMIF(OUTPUT!AA$20:AI$20, "CLO1", OUTPUT!AA41:AI41) / OUTPUT!AN$6), "", SUMIF(OUTPUT!AA$20:AI$20, "CLO1", OUTPUT!AA41:AI41) / OUTPUT!AN$6),
"")))))),"")</f>
        <v/>
      </c>
      <c r="P39" s="232" t="str">
        <f t="shared" si="8"/>
        <v/>
      </c>
      <c r="Q39" s="233" t="str">
        <f t="shared" si="9"/>
        <v/>
      </c>
      <c r="R39" s="25" t="str">
        <f>IF(B39 &lt;&gt; "", IFERROR(IF(C$16 = "PRELIM", SUMIF('Database (LECTURE-RES-PRAC)'!D$14:AG$14, "CLO2", 'Database (LECTURE-RES-PRAC)'!D36:AG36) / 'Grade computation'!F$5, IF(C$16 = "MIDTERM", SUMIF('Database (LECTURE-RES-PRAC)'!AJ$14:BM$14, "CLO2", 'Database (LECTURE-RES-PRAC)'!AJ36:BM36) / 'Grade computation'!G$5, IF(C$16 = "FINAL", SUMIF('Database (LECTURE-RES-PRAC)'!BP$14:CS$14, "CLO2", 'Database (LECTURE-RES-PRAC)'!BP36:CS36) / 'Grade computation'!H$5,""))),""),"")</f>
        <v/>
      </c>
      <c r="S39" s="232" t="str">
        <f t="shared" si="10"/>
        <v/>
      </c>
      <c r="T39" s="25" t="str">
        <f>IF(B39 &lt;&gt; "",IF(AND('PRINTABLE (per grading)'!H$16="EXAM", 'PRINTABLE (per grading)'!B$13="Prelim"), IF(ISERROR(SUMIF('Exam (LECTURE ONLY)'!D$20:M$20, "CLO2", 'Exam (LECTURE ONLY)'!D41:M41) / 'Exam (LECTURE ONLY)'!AL$7), "", SUMIF('Exam (LECTURE ONLY)'!D$20:M$20, "CLO2", 'Exam (LECTURE ONLY)'!D41:M41) /'Exam (LECTURE ONLY)'!AL$7),
IF(AND('PRINTABLE (per grading)'!H$16="EXAM", 'PRINTABLE (per grading)'!B$13="Midterm"), IF(ISERROR(SUMIF('Exam (LECTURE ONLY)'!O$20:X$20, "CLO2", 'Exam (LECTURE ONLY)'!O41:X41) / 'Exam (LECTURE ONLY)'!AM$7), "", SUMIF('Exam (LECTURE ONLY)'!O$20:X$20, "CLO2", 'Exam (LECTURE ONLY)'!O41:X41) / 'Exam (LECTURE ONLY)'!AM$7),
IF(AND('PRINTABLE (per grading)'!H$16="EXAM", 'PRINTABLE (per grading)'!B$13="Final"), IF(ISERROR(SUMIF('Exam (LECTURE ONLY)'!Z$20:AI$20, "CLO2", 'Exam (LECTURE ONLY)'!Z41:AI41) / 'Exam (LECTURE ONLY)'!AN$7), "", SUMIF('Exam (LECTURE ONLY)'!Z$20:AI$20, "CLO2", 'Exam (LECTURE ONLY)'!Z41:AI41) / 'Exam (LECTURE ONLY)'!AN$7),
IF(AND('PRINTABLE (per grading)'!H$16="OUTPUT", 'PRINTABLE (per grading)'!B$13="Prelim"), IF(ISERROR(SUMIF(OUTPUT!C$20:M$20, "CLO2", OUTPUT!C41:M41) / OUTPUT!AL$7), "", SUMIF(OUTPUT!C$20:M$20, "CLO2", OUTPUT!C41:M41) / OUTPUT!AL$7),
IF(AND('PRINTABLE (per grading)'!H$16="OUTPUT", 'PRINTABLE (per grading)'!B$13="Midterm"), IF(ISERROR(SUMIF(OUTPUT!O$20:Y$20, "CLO2", OUTPUT!O41:Y41) / OUTPUT!AM$7), "", SUMIF(OUTPUT!O$20:Y$20, "CLO2", OUTPUT!O41:Y41) / OUTPUT!AM$7),
IF(AND('PRINTABLE (per grading)'!H$16="OUTPUT", 'PRINTABLE (per grading)'!B$13="Final"), IF(ISERROR(SUMIF(OUTPUT!AA$20:AI$20, "CLO2", OUTPUT!AA41:AI41) / OUTPUT!AN$7), "", SUMIF(OUTPUT!AA$20:AI$20, "CLO2", OUTPUT!AA41:AI41) / OUTPUT!AN$7),
"")))))),"")</f>
        <v/>
      </c>
      <c r="U39" s="232" t="str">
        <f t="shared" si="11"/>
        <v/>
      </c>
      <c r="V39" s="233" t="str">
        <f t="shared" si="12"/>
        <v/>
      </c>
      <c r="W39" s="25" t="str">
        <f>IF(B39 &lt;&gt; "", IFERROR(IF(C$16 = "PRELIM", SUMIF('Database (LECTURE-RES-PRAC)'!D$14:AG$14, "CLO3", 'Database (LECTURE-RES-PRAC)'!D36:AG36) / 'Grade computation'!F$6, IF(C$16 = "MIDTERM", SUMIF('Database (LECTURE-RES-PRAC)'!AJ$14:BM$14, "CLO3", 'Database (LECTURE-RES-PRAC)'!AJ36:BM36) / 'Grade computation'!G$6, IF(C$16 = "FINAL", SUMIF('Database (LECTURE-RES-PRAC)'!BP$14:CS$14, "CLO3", 'Database (LECTURE-RES-PRAC)'!BP36:CS36) / 'Grade computation'!H$6,""))),""),"")</f>
        <v/>
      </c>
      <c r="X39" s="232" t="str">
        <f t="shared" si="13"/>
        <v/>
      </c>
      <c r="Y39" s="25" t="str">
        <f>IF(B39 &lt;&gt; "",IF(AND('PRINTABLE (per grading)'!H$16="EXAM", 'PRINTABLE (per grading)'!B$13="Prelim"), IF(ISERROR(SUMIF('Exam (LECTURE ONLY)'!D$20:M$20, "CLO3", 'Exam (LECTURE ONLY)'!D41:M41) / 'Exam (LECTURE ONLY)'!AL$8), "", SUMIF('Exam (LECTURE ONLY)'!D$20:M$20, "CLO3", 'Exam (LECTURE ONLY)'!D41:M41) /'Exam (LECTURE ONLY)'!AL$8),
IF(AND('PRINTABLE (per grading)'!H$16="EXAM", 'PRINTABLE (per grading)'!B$13="Midterm"), IF(ISERROR(SUMIF('Exam (LECTURE ONLY)'!O$20:X$20, "CLO3", 'Exam (LECTURE ONLY)'!O41:X41) / 'Exam (LECTURE ONLY)'!AM$8), "", SUMIF('Exam (LECTURE ONLY)'!O$20:X$20, "CLO3", 'Exam (LECTURE ONLY)'!O41:X41) / 'Exam (LECTURE ONLY)'!AM$8),
IF(AND('PRINTABLE (per grading)'!H$16="EXAM", 'PRINTABLE (per grading)'!B$13="Final"), IF(ISERROR(SUMIF('Exam (LECTURE ONLY)'!Z$20:AI$20, "CLO3", 'Exam (LECTURE ONLY)'!Z41:AI41) / 'Exam (LECTURE ONLY)'!AN$8), "", SUMIF('Exam (LECTURE ONLY)'!Z$20:AI$20, "CLO3", 'Exam (LECTURE ONLY)'!Z41:AI41) / 'Exam (LECTURE ONLY)'!AN$8),
IF(AND('PRINTABLE (per grading)'!H$16="OUTPUT", 'PRINTABLE (per grading)'!B$13="Prelim"), IF(ISERROR(SUMIF(OUTPUT!C$20:M$20, "CLO3", OUTPUT!C41:M41) / OUTPUT!AL$8), "", SUMIF(OUTPUT!C$20:M$20, "CLO3", OUTPUT!C41:M41) / OUTPUT!AL$8),
IF(AND('PRINTABLE (per grading)'!H$16="OUTPUT", 'PRINTABLE (per grading)'!B$13="Midterm"), IF(ISERROR(SUMIF(OUTPUT!O$20:Y$20, "CLO3", OUTPUT!O41:Y41) / OUTPUT!AM$8), "", SUMIF(OUTPUT!O$20:Y$20, "CLO3", OUTPUT!O41:Y41) / OUTPUT!AM$8),
IF(AND('PRINTABLE (per grading)'!H$16="OUTPUT", 'PRINTABLE (per grading)'!B$13="Final"), IF(ISERROR(SUMIF(OUTPUT!AA$20:AI$20, "CLO3", OUTPUT!AA41:AI41) / OUTPUT!AN$8), "", SUMIF(OUTPUT!AA$20:AI$20, "CLO3", OUTPUT!AA41:AI41) / OUTPUT!AN$8),
"" )))))),"")</f>
        <v/>
      </c>
      <c r="Z39" s="232" t="str">
        <f t="shared" si="14"/>
        <v/>
      </c>
      <c r="AA39" s="233" t="str">
        <f t="shared" si="15"/>
        <v/>
      </c>
      <c r="AB39" s="25" t="str">
        <f>IF(B39 &lt;&gt; "", IFERROR(IF(C$16 = "PRELIM", SUMIF('Database (LECTURE-RES-PRAC)'!D$14:AG$14, "CLO4", 'Database (LECTURE-RES-PRAC)'!D36:AG36) / 'Grade computation'!F$7, IF(C$16 = "MIDTERM", SUMIF('Database (LECTURE-RES-PRAC)'!AJ$14:BM$14, "CLO4", 'Database (LECTURE-RES-PRAC)'!AJ36:BM36) / 'Grade computation'!G$7, IF(C$16 = "FINAL", SUMIF('Database (LECTURE-RES-PRAC)'!BP$14:CS$14, "CLO4", 'Database (LECTURE-RES-PRAC)'!BP36:CS36) / 'Grade computation'!H$7,""))),""),"")</f>
        <v/>
      </c>
      <c r="AC39" s="232" t="str">
        <f t="shared" si="16"/>
        <v/>
      </c>
      <c r="AD39" s="25" t="str">
        <f>IF(B39 &lt;&gt; "",IF(AND('PRINTABLE (per grading)'!H$16="EXAM", 'PRINTABLE (per grading)'!B$13="Prelim"), IF(ISERROR(SUMIF('Exam (LECTURE ONLY)'!D$20:M$20, "CLO4", 'Exam (LECTURE ONLY)'!D41:M41) / 'Exam (LECTURE ONLY)'!AL$9), "", SUMIF('Exam (LECTURE ONLY)'!D$20:M$20, "CLO4", 'Exam (LECTURE ONLY)'!D41:M41) /'Exam (LECTURE ONLY)'!AL$9),
IF(AND('PRINTABLE (per grading)'!H$16="EXAM", 'PRINTABLE (per grading)'!B$13="Midterm"), IF(ISERROR(SUMIF('Exam (LECTURE ONLY)'!O$20:X$20, "CLO4", 'Exam (LECTURE ONLY)'!O41:X41) / 'Exam (LECTURE ONLY)'!AM$9), "", SUMIF('Exam (LECTURE ONLY)'!O$20:X$20, "CLO4", 'Exam (LECTURE ONLY)'!O41:X41) / 'Exam (LECTURE ONLY)'!AM$9),
IF(AND('PRINTABLE (per grading)'!H$16="EXAM", 'PRINTABLE (per grading)'!B$13="Final"), IF(ISERROR(SUMIF('Exam (LECTURE ONLY)'!Z$20:AI$20, "CLO4", 'Exam (LECTURE ONLY)'!Z41:AI41) / 'Exam (LECTURE ONLY)'!AN$9), "", SUMIF('Exam (LECTURE ONLY)'!Z$20:AI$20, "CLO4", 'Exam (LECTURE ONLY)'!Z41:AI41) / 'Exam (LECTURE ONLY)'!AN$9),
IF(AND('PRINTABLE (per grading)'!H$16="OUTPUT", 'PRINTABLE (per grading)'!B$13="Prelim"), IF(ISERROR(SUMIF(OUTPUT!C$20:M$20, "CLO4", OUTPUT!C41:M41) / OUTPUT!AL$9), "", SUMIF(OUTPUT!C$20:M$20, "CLO4", OUTPUT!C41:M41) / OUTPUT!AL$9),
IF(AND('PRINTABLE (per grading)'!H$16="OUTPUT", 'PRINTABLE (per grading)'!B$13="Midterm"), IF(ISERROR(SUMIF(OUTPUT!O$20:Y$20, "CLO4", OUTPUT!O41:Y41) / OUTPUT!AM$9), "", SUMIF(OUTPUT!O$20:Y$20, "CLO4", OUTPUT!O41:Y41) / OUTPUT!AM$9),
IF(AND('PRINTABLE (per grading)'!H$16="OUTPUT", 'PRINTABLE (per grading)'!B$13="Final"), IF(ISERROR(SUMIF(OUTPUT!AA$20:AI$20, "CLO4", OUTPUT!AA41:AI41) / OUTPUT!AN$9), "", SUMIF(OUTPUT!AA$20:AI$20, "CLO4", OUTPUT!AA41:AI41) / OUTPUT!AN$9),
"")))))),"")</f>
        <v/>
      </c>
      <c r="AE39" s="232" t="str">
        <f t="shared" si="17"/>
        <v/>
      </c>
      <c r="AF39" s="233" t="str">
        <f t="shared" si="18"/>
        <v/>
      </c>
      <c r="AG39" s="25" t="str">
        <f>IF(B39 &lt;&gt; "", IFERROR(IF(C$16 = "PRELIM", SUMIF('Database (LECTURE-RES-PRAC)'!D$14:AG$14, "CLO5", 'Database (LECTURE-RES-PRAC)'!D36:AG36) / 'Grade computation'!F$8, IF(C$16 = "MIDTERM", SUMIF('Database (LECTURE-RES-PRAC)'!AJ$14:BM$14, "CLO5", 'Database (LECTURE-RES-PRAC)'!AJ36:BM36) / 'Grade computation'!G$8, IF(C$16 = "FINAL", SUMIF('Database (LECTURE-RES-PRAC)'!BP$14:CS$14, "CLO5", 'Database (LECTURE-RES-PRAC)'!BP36:CS36) / 'Grade computation'!H$8,""))),""),"")</f>
        <v/>
      </c>
      <c r="AH39" s="232" t="str">
        <f t="shared" si="19"/>
        <v/>
      </c>
      <c r="AI39" s="25" t="str">
        <f>IF(B39 &lt;&gt; "",IF(AND('PRINTABLE (per grading)'!H$16="EXAM", 'PRINTABLE (per grading)'!B$13="Prelim"), IF(ISERROR(SUMIF('Exam (LECTURE ONLY)'!D$20:M$20, "CLO5", 'Exam (LECTURE ONLY)'!D41:M41) / 'Exam (LECTURE ONLY)'!AL$10), "", SUMIF('Exam (LECTURE ONLY)'!D$20:M$20, "CLO5", 'Exam (LECTURE ONLY)'!D41:M41) /'Exam (LECTURE ONLY)'!AL$10),
IF(AND('PRINTABLE (per grading)'!H$16="EXAM", 'PRINTABLE (per grading)'!B$13="Midterm"), IF(ISERROR(SUMIF('Exam (LECTURE ONLY)'!O$20:X$20, "CLO5", 'Exam (LECTURE ONLY)'!O41:X41) / 'Exam (LECTURE ONLY)'!AM$10), "", SUMIF('Exam (LECTURE ONLY)'!O$20:X$20, "CLO5", 'Exam (LECTURE ONLY)'!O41:X41) / 'Exam (LECTURE ONLY)'!AM$10),
IF(AND('PRINTABLE (per grading)'!H$16="EXAM", 'PRINTABLE (per grading)'!B$13="Final"), IF(ISERROR(SUMIF('Exam (LECTURE ONLY)'!Z$20:AI$20, "CLO5", 'Exam (LECTURE ONLY)'!Z41:AI41) / 'Exam (LECTURE ONLY)'!AN$10), "", SUMIF('Exam (LECTURE ONLY)'!Z$20:AI$20, "CLO5", 'Exam (LECTURE ONLY)'!Z41:AI41) / 'Exam (LECTURE ONLY)'!AN$10),
IF(AND('PRINTABLE (per grading)'!H$16="OUTPUT", 'PRINTABLE (per grading)'!B$13="Prelim"), IF(ISERROR(SUMIF(OUTPUT!C$20:M$20, "CLO5", OUTPUT!C41:M41) / OUTPUT!AL$10), "", SUMIF(OUTPUT!C$20:M$20, "CLO5", OUTPUT!C41:M41) / OUTPUT!AL$10),
IF(AND('PRINTABLE (per grading)'!H$16="OUTPUT", 'PRINTABLE (per grading)'!B$13="Midterm"), IF(ISERROR(SUMIF(OUTPUT!O$20:Y$20, "CLO5", OUTPUT!O41:Y41) / OUTPUT!AM$10), "", SUMIF(OUTPUT!O$20:Y$20, "CLO5", OUTPUT!O41:Y41) / OUTPUT!AM$10),
IF(AND('PRINTABLE (per grading)'!H$16="OUTPUT", 'PRINTABLE (per grading)'!B$13="Final"), IF(ISERROR(SUMIF(OUTPUT!AA$20:AI$20, "CLO5", OUTPUT!AA41:AI41) / OUTPUT!AN$10), "", SUMIF(OUTPUT!AA$20:AI$20, "CLO5", OUTPUT!AA41:AI41) / OUTPUT!AN$10),
"")))))),"")</f>
        <v/>
      </c>
      <c r="AJ39" s="232" t="str">
        <f t="shared" si="20"/>
        <v/>
      </c>
      <c r="AK39" s="233" t="str">
        <f t="shared" si="21"/>
        <v/>
      </c>
      <c r="AL39" s="25" t="str">
        <f>IF(B39 &lt;&gt; "", IFERROR(IF(C$16 = "PRELIM", SUMIF('Database (LECTURE-RES-PRAC)'!D$14:AG$14, "CLO6", 'Database (LECTURE-RES-PRAC)'!D36:AG36) / 'Grade computation'!F$9, IF(C$16 = "MIDTERM", SUMIF('Database (LECTURE-RES-PRAC)'!AJ$14:BM$14, "CLO6", 'Database (LECTURE-RES-PRAC)'!AJ36:BM36) / 'Grade computation'!G$9, IF(C$16 = "FINAL", SUMIF('Database (LECTURE-RES-PRAC)'!BP$14:CS$14, "CLO6", 'Database (LECTURE-RES-PRAC)'!BP36:CS36) / 'Grade computation'!H$9,""))),""),"")</f>
        <v/>
      </c>
      <c r="AM39" s="232" t="str">
        <f t="shared" si="22"/>
        <v/>
      </c>
      <c r="AN39" s="25" t="str">
        <f>IF(B39 &lt;&gt; "",IF(AND('PRINTABLE (per grading)'!H$16="EXAM", 'PRINTABLE (per grading)'!B$13="Prelim"), IF(ISERROR(SUMIF('Exam (LECTURE ONLY)'!D$20:M$20, "CLO6", 'Exam (LECTURE ONLY)'!D41:M41) / 'Exam (LECTURE ONLY)'!AL$11), "", SUMIF('Exam (LECTURE ONLY)'!D$20:M$20, "CLO6", 'Exam (LECTURE ONLY)'!D41:M41) /'Exam (LECTURE ONLY)'!AL$11),
IF(AND('PRINTABLE (per grading)'!H$16="EXAM", 'PRINTABLE (per grading)'!B$13="Midterm"), IF(ISERROR(SUMIF('Exam (LECTURE ONLY)'!O$20:X$20, "CLO6", 'Exam (LECTURE ONLY)'!O41:X41) / 'Exam (LECTURE ONLY)'!AM$11), "", SUMIF('Exam (LECTURE ONLY)'!O$20:X$20, "CLO6", 'Exam (LECTURE ONLY)'!O41:X41) / 'Exam (LECTURE ONLY)'!AM$11),
IF(AND('PRINTABLE (per grading)'!H$16="EXAM", 'PRINTABLE (per grading)'!B$13="Final"), IF(ISERROR(SUMIF('Exam (LECTURE ONLY)'!Z$20:AI$20, "CLO6", 'Exam (LECTURE ONLY)'!Z41:AI41) / 'Exam (LECTURE ONLY)'!AN$11), "", SUMIF('Exam (LECTURE ONLY)'!Z$20:AI$20, "CLO6", 'Exam (LECTURE ONLY)'!Z41:AI41) / 'Exam (LECTURE ONLY)'!AN$11),
IF(AND('PRINTABLE (per grading)'!H$16="OUTPUT", 'PRINTABLE (per grading)'!B$13="Prelim"), IF(ISERROR(SUMIF(OUTPUT!C$20:M$20, "CLO6", OUTPUT!C41:M41) / OUTPUT!AL$11), "", SUMIF(OUTPUT!C$20:M$20, "CLO6", OUTPUT!C41:M41) / OUTPUT!AL$11),
IF(AND('PRINTABLE (per grading)'!H$16="OUTPUT", 'PRINTABLE (per grading)'!B$13="Midterm"), IF(ISERROR(SUMIF(OUTPUT!O$20:Y$20, "CLO6", OUTPUT!O41:Y41) / OUTPUT!AM$11), "", SUMIF(OUTPUT!O$20:Y$20, "CLO6", OUTPUT!O41:Y41) / OUTPUT!AM$11),
IF(AND('PRINTABLE (per grading)'!H$16="OUTPUT", 'PRINTABLE (per grading)'!B$13="Final"), IF(ISERROR(SUMIF(OUTPUT!AA$20:AI$20, "CLO6", OUTPUT!AA41:AI41) / OUTPUT!AN$11), "", SUMIF(OUTPUT!AA$20:AI$20, "CLO6", OUTPUT!AA41:AI41) / OUTPUT!AN$11),
"")))))),"")</f>
        <v/>
      </c>
      <c r="AO39" s="232" t="str">
        <f t="shared" si="23"/>
        <v/>
      </c>
      <c r="AP39" s="233" t="str">
        <f t="shared" si="24"/>
        <v/>
      </c>
      <c r="AQ39" s="25" t="str">
        <f>IF(B39 &lt;&gt; "", IFERROR(IF(C$16 = "PRELIM", SUMIF('Database (LECTURE-RES-PRAC)'!D$14:AG$14, "CLO7", 'Database (LECTURE-RES-PRAC)'!D36:AG36) / 'Grade computation'!F$10, IF(C$16 = "MIDTERM", SUMIF('Database (LECTURE-RES-PRAC)'!AJ$14:BM$14, "CLO7", 'Database (LECTURE-RES-PRAC)'!AJ36:BM36) / 'Grade computation'!G$10, IF(C$16 = "FINAL", SUMIF('Database (LECTURE-RES-PRAC)'!BP$14:CS$14, "CLO7", 'Database (LECTURE-RES-PRAC)'!BP36:CS36) / 'Grade computation'!H$10,""))),""),"")</f>
        <v/>
      </c>
      <c r="AR39" s="232" t="str">
        <f t="shared" si="25"/>
        <v/>
      </c>
      <c r="AS39" s="25" t="str">
        <f>IF(B39 &lt;&gt; "",IF(AND('PRINTABLE (per grading)'!H$16="EXAM", 'PRINTABLE (per grading)'!B$13="Prelim"), IF(ISERROR(SUMIF('Exam (LECTURE ONLY)'!D$20:M$20, "CLO7", 'Exam (LECTURE ONLY)'!D41:M41) / 'Exam (LECTURE ONLY)'!AL$12), "", SUMIF('Exam (LECTURE ONLY)'!D$20:M$20, "CLO7", 'Exam (LECTURE ONLY)'!D41:M41) /'Exam (LECTURE ONLY)'!AL$12),
IF(AND('PRINTABLE (per grading)'!H$16="EXAM", 'PRINTABLE (per grading)'!B$13="Midterm"), IF(ISERROR(SUMIF('Exam (LECTURE ONLY)'!O$20:X$20, "CLO7", 'Exam (LECTURE ONLY)'!O41:X41) / 'Exam (LECTURE ONLY)'!AM$12), "", SUMIF('Exam (LECTURE ONLY)'!O$20:X$20, "CLO7", 'Exam (LECTURE ONLY)'!O41:X41) / 'Exam (LECTURE ONLY)'!AM$12),
IF(AND('PRINTABLE (per grading)'!H$16="EXAM", 'PRINTABLE (per grading)'!B$13="Final"), IF(ISERROR(SUMIF('Exam (LECTURE ONLY)'!Z$20:AI$20, "CLO7", 'Exam (LECTURE ONLY)'!Z41:AI41) / 'Exam (LECTURE ONLY)'!AN$12), "", SUMIF('Exam (LECTURE ONLY)'!Z$20:AI$20, "CLO7", 'Exam (LECTURE ONLY)'!Z41:AI41) / 'Exam (LECTURE ONLY)'!AN$12),
IF(AND('PRINTABLE (per grading)'!H$16="OUTPUT", 'PRINTABLE (per grading)'!B$13="Prelim"), IF(ISERROR(SUMIF(OUTPUT!C$20:M$20, "CLO7", OUTPUT!C41:M41) / OUTPUT!AL$12), "", SUMIF(OUTPUT!C$20:M$20, "CLO7", OUTPUT!C41:M41) / OUTPUT!AL$12),
IF(AND('PRINTABLE (per grading)'!H$16="OUTPUT", 'PRINTABLE (per grading)'!B$13="Midterm"), IF(ISERROR(SUMIF(OUTPUT!O$20:Y$20, "CLO7", OUTPUT!O41:Y41) / OUTPUT!AM$12), "", SUMIF(OUTPUT!O$20:Y$20, "CLO7", OUTPUT!O41:Y41) / OUTPUT!AM$12),
IF(AND('PRINTABLE (per grading)'!H$16="OUTPUT", 'PRINTABLE (per grading)'!B$13="Final"), IF(ISERROR(SUMIF(OUTPUT!AA$20:AI$20, "CLO7", OUTPUT!AA41:AI41) / OUTPUT!AN$12), "", SUMIF(OUTPUT!AA$20:AI$20, "CLO7", OUTPUT!AA41:AI41) / OUTPUT!AN$12),
"")))))),"")</f>
        <v/>
      </c>
      <c r="AT39" s="232" t="str">
        <f t="shared" si="26"/>
        <v/>
      </c>
      <c r="AU39" s="233" t="str">
        <f t="shared" si="27"/>
        <v/>
      </c>
      <c r="AV39" s="25" t="str">
        <f>IF(B39 &lt;&gt; "", IFERROR(IF(C$16 = "PRELIM", SUMIF('Database (LECTURE-RES-PRAC)'!D$14:AG$14, "CLO8", 'Database (LECTURE-RES-PRAC)'!D36:AG36) / 'Grade computation'!F$11, IF(C$16 = "MIDTERM", SUMIF('Database (LECTURE-RES-PRAC)'!AJ$14:BM$14, "CLO8", 'Database (LECTURE-RES-PRAC)'!AJ36:BM36) / 'Grade computation'!G$11, IF(C$16 = "FINAL", SUMIF('Database (LECTURE-RES-PRAC)'!BP$14:CS$14, "CLO8", 'Database (LECTURE-RES-PRAC)'!BP36:CS36) / 'Grade computation'!H$11,""))),""),"")</f>
        <v/>
      </c>
      <c r="AW39" s="232" t="str">
        <f t="shared" si="28"/>
        <v/>
      </c>
      <c r="AX39" s="25" t="str">
        <f>IF(B39 &lt;&gt; "",IF(AND('PRINTABLE (per grading)'!H$16="EXAM", 'PRINTABLE (per grading)'!B$13="Prelim"), IF(ISERROR(SUMIF('Exam (LECTURE ONLY)'!D$20:M$20, "CLO8", 'Exam (LECTURE ONLY)'!D41:M41) / 'Exam (LECTURE ONLY)'!AL$13), "", SUMIF('Exam (LECTURE ONLY)'!D$20:M$20, "CLO8", 'Exam (LECTURE ONLY)'!D41:M41) /'Exam (LECTURE ONLY)'!AL$13),
IF(AND('PRINTABLE (per grading)'!H$16="EXAM", 'PRINTABLE (per grading)'!B$13="Midterm"), IF(ISERROR(SUMIF('Exam (LECTURE ONLY)'!O$20:X$20, "CLO8", 'Exam (LECTURE ONLY)'!O41:X41) / 'Exam (LECTURE ONLY)'!AM$13), "", SUMIF('Exam (LECTURE ONLY)'!O$20:X$20, "CLO8", 'Exam (LECTURE ONLY)'!O41:X41) / 'Exam (LECTURE ONLY)'!AM$13),
IF(AND('PRINTABLE (per grading)'!H$16="EXAM", 'PRINTABLE (per grading)'!B$13="Final"), IF(ISERROR(SUMIF('Exam (LECTURE ONLY)'!Z$20:AI$20, "CLO8", 'Exam (LECTURE ONLY)'!Z41:AI41) / 'Exam (LECTURE ONLY)'!AN$13), "", SUMIF('Exam (LECTURE ONLY)'!Z$20:AI$20, "CLO8", 'Exam (LECTURE ONLY)'!Z41:AI41) / 'Exam (LECTURE ONLY)'!AN$13),
IF(AND('PRINTABLE (per grading)'!H$16="OUTPUT", 'PRINTABLE (per grading)'!B$13="Prelim"), IF(ISERROR(SUMIF(OUTPUT!C$20:M$20, "CLO8", OUTPUT!C41:M41) / OUTPUT!AL$13), "", SUMIF(OUTPUT!C$20:M$20, "CLO8", OUTPUT!C41:M41) / OUTPUT!AL$13),
IF(AND('PRINTABLE (per grading)'!H$16="OUTPUT", 'PRINTABLE (per grading)'!B$13="Midterm"), IF(ISERROR(SUMIF(OUTPUT!O$20:Y$20, "CLO8", OUTPUT!O41:Y41) / OUTPUT!AM$13), "", SUMIF(OUTPUT!O$20:Y$20, "CLO8", OUTPUT!O41:Y41) / OUTPUT!AM$13),
IF(AND('PRINTABLE (per grading)'!H$16="OUTPUT", 'PRINTABLE (per grading)'!B$13="Final"), IF(ISERROR(SUMIF(OUTPUT!AA$20:AI$20, "CLO8", OUTPUT!AA41:AI41) / OUTPUT!AN$13), "", SUMIF(OUTPUT!AA$20:AI$20, "CLO8", OUTPUT!AA41:AI41) / OUTPUT!AN$13),
"")))))),"")</f>
        <v/>
      </c>
      <c r="AY39" s="232" t="str">
        <f t="shared" si="29"/>
        <v/>
      </c>
      <c r="AZ39" s="233" t="str">
        <f t="shared" si="30"/>
        <v/>
      </c>
      <c r="BA39" s="25" t="str">
        <f>IF(B39 &lt;&gt; "", IFERROR(IF(C$16 = "PRELIM", SUMIF('Database (LECTURE-RES-PRAC)'!D$14:AG$14, "CLO9", 'Database (LECTURE-RES-PRAC)'!D36:AG36) / 'Grade computation'!F$12, IF(C$16 = "MIDTERM", SUMIF('Database (LECTURE-RES-PRAC)'!AJ$14:BM$14, "CLO9", 'Database (LECTURE-RES-PRAC)'!AJ36:BM36) / 'Grade computation'!G$12, IF(C$16 = "FINAL", SUMIF('Database (LECTURE-RES-PRAC)'!BP$14:CS$14, "CLO9", 'Database (LECTURE-RES-PRAC)'!BP36:CS36) / 'Grade computation'!H$12,""))),""),"")</f>
        <v/>
      </c>
      <c r="BB39" s="232" t="str">
        <f t="shared" si="31"/>
        <v/>
      </c>
      <c r="BC39" s="25" t="str">
        <f>IF(B39 &lt;&gt; "",IF(AND('PRINTABLE (per grading)'!H$16="EXAM", 'PRINTABLE (per grading)'!B$13="Prelim"), IF(ISERROR(SUMIF('Exam (LECTURE ONLY)'!D$20:M$20, "CLO9", 'Exam (LECTURE ONLY)'!D41:M41) / 'Exam (LECTURE ONLY)'!AL$14), "", SUMIF('Exam (LECTURE ONLY)'!D$20:M$20, "CLO9", 'Exam (LECTURE ONLY)'!D41:M41) /'Exam (LECTURE ONLY)'!AL$14),
IF(AND('PRINTABLE (per grading)'!H$16="EXAM", 'PRINTABLE (per grading)'!B$13="Midterm"), IF(ISERROR(SUMIF('Exam (LECTURE ONLY)'!O$20:X$20, "CLO9", 'Exam (LECTURE ONLY)'!O41:X41) / 'Exam (LECTURE ONLY)'!AM$14), "", SUMIF('Exam (LECTURE ONLY)'!O$20:X$20, "CLO9", 'Exam (LECTURE ONLY)'!O41:X41) / 'Exam (LECTURE ONLY)'!AM$14),
IF(AND('PRINTABLE (per grading)'!H$16="EXAM", 'PRINTABLE (per grading)'!B$13="Final"), IF(ISERROR(SUMIF('Exam (LECTURE ONLY)'!Z$20:AI$20, "CLO9", 'Exam (LECTURE ONLY)'!Z41:AI41) / 'Exam (LECTURE ONLY)'!AN$14), "", SUMIF('Exam (LECTURE ONLY)'!Z$20:AI$20, "CLO9", 'Exam (LECTURE ONLY)'!Z41:AI41) / 'Exam (LECTURE ONLY)'!AN$14),
IF(AND('PRINTABLE (per grading)'!H$16="OUTPUT", 'PRINTABLE (per grading)'!B$13="Prelim"), IF(ISERROR(SUMIF(OUTPUT!C$20:M$20, "CLO9", OUTPUT!C41:M41) / OUTPUT!AL$14), "", SUMIF(OUTPUT!C$20:M$20, "CLO9", OUTPUT!C41:M41) / OUTPUT!AL$14),
IF(AND('PRINTABLE (per grading)'!H$16="OUTPUT", 'PRINTABLE (per grading)'!B$13="Midterm"), IF(ISERROR(SUMIF(OUTPUT!O$20:Y$20, "CLO9", OUTPUT!O41:Y41) / OUTPUT!AM$14), "", SUMIF(OUTPUT!O$20:Y$20, "CLO9", OUTPUT!O41:Y41) / OUTPUT!AM$14),
IF(AND('PRINTABLE (per grading)'!H$16="OUTPUT", 'PRINTABLE (per grading)'!B$13="Final"), IF(ISERROR(SUMIF(OUTPUT!AA$20:AI$20, "CLO9", OUTPUT!AA41:AI41) / OUTPUT!AN$14), "", SUMIF(OUTPUT!AA$20:AI$20, "CLO9", OUTPUT!AA41:AI41) / OUTPUT!AN$14),
"")))))),"")</f>
        <v/>
      </c>
      <c r="BD39" s="232" t="str">
        <f t="shared" si="32"/>
        <v/>
      </c>
      <c r="BE39" s="233" t="str">
        <f t="shared" si="33"/>
        <v/>
      </c>
      <c r="BF39" s="25" t="str">
        <f>IF(B39 &lt;&gt; "", IFERROR(IF(C$16 = "PRELIM", SUMIF('Database (LECTURE-RES-PRAC)'!D$14:AG$14, "CLO10", 'Database (LECTURE-RES-PRAC)'!D36:AG36) / 'Grade computation'!F$13, IF(C$16 = "MIDTERM", SUMIF('Database (LECTURE-RES-PRAC)'!AJ$14:BM$14, "CLO10", 'Database (LECTURE-RES-PRAC)'!AJ36:BM36) / 'Grade computation'!G$13, IF(C$16 = "FINAL", SUMIF('Database (LECTURE-RES-PRAC)'!BP$14:CS$14, "CLO10", 'Database (LECTURE-RES-PRAC)'!BP36:CS36) / 'Grade computation'!H$13,""))),""),"")</f>
        <v/>
      </c>
      <c r="BG39" s="232" t="str">
        <f t="shared" si="34"/>
        <v/>
      </c>
      <c r="BH39" s="25" t="str">
        <f>IF(B39 &lt;&gt; "",IF(AND('PRINTABLE (per grading)'!H$16="EXAM", 'PRINTABLE (per grading)'!B$13="Prelim"), IF(ISERROR(SUMIF('Exam (LECTURE ONLY)'!D$20:M$20, "CLO10", 'Exam (LECTURE ONLY)'!D41:M41) / 'Exam (LECTURE ONLY)'!AL$15), "", SUMIF('Exam (LECTURE ONLY)'!D$20:M$20, "CLO10", 'Exam (LECTURE ONLY)'!D41:M41) /'Exam (LECTURE ONLY)'!AL$15),
IF(AND('PRINTABLE (per grading)'!H$16="EXAM", 'PRINTABLE (per grading)'!B$13="Midterm"), IF(ISERROR(SUMIF('Exam (LECTURE ONLY)'!O$20:X$20, "CLO10", 'Exam (LECTURE ONLY)'!O41:X41) / 'Exam (LECTURE ONLY)'!AM$15), "", SUMIF('Exam (LECTURE ONLY)'!O$20:X$20, "CLO10", 'Exam (LECTURE ONLY)'!O41:X41) / 'Exam (LECTURE ONLY)'!AM$15),
IF(AND('PRINTABLE (per grading)'!H$16="EXAM", 'PRINTABLE (per grading)'!B$13="Final"), IF(ISERROR(SUMIF('Exam (LECTURE ONLY)'!Z$20:AI$20, "CLO10", 'Exam (LECTURE ONLY)'!Z41:AI41) / 'Exam (LECTURE ONLY)'!AN$15), "", SUMIF('Exam (LECTURE ONLY)'!Z$20:AI$20, "CLO10", 'Exam (LECTURE ONLY)'!Z41:AI41) / 'Exam (LECTURE ONLY)'!AN$15),
IF(AND('PRINTABLE (per grading)'!H$16="OUTPUT", 'PRINTABLE (per grading)'!B$13="Prelim"), IF(ISERROR(SUMIF(OUTPUT!C$20:M$20, "CLO10", OUTPUT!C41:M41) / OUTPUT!AL$15), "", SUMIF(OUTPUT!C$20:M$20, "CLO10", OUTPUT!C41:M41) / OUTPUT!AL$15),
IF(AND('PRINTABLE (per grading)'!H$16="OUTPUT", 'PRINTABLE (per grading)'!B$13="Midterm"), IF(ISERROR(SUMIF(OUTPUT!O$20:Y$20, "CLO10", OUTPUT!O41:Y41) / OUTPUT!AM$15), "", SUMIF(OUTPUT!O$20:Y$20, "CLO10", OUTPUT!O41:Y41) / OUTPUT!AM$15),
IF(AND('PRINTABLE (per grading)'!H$16="OUTPUT", 'PRINTABLE (per grading)'!B$13="Final"), IF(ISERROR(SUMIF(OUTPUT!AA$20:AI$20, "CLO10", OUTPUT!AA41:AI41) / OUTPUT!AN$15), "", SUMIF(OUTPUT!AA$20:AI$20, "CLO10", OUTPUT!AA41:AI41) / OUTPUT!AN$15),
"")))))),"")</f>
        <v/>
      </c>
      <c r="BI39" s="232" t="str">
        <f t="shared" si="35"/>
        <v/>
      </c>
      <c r="BJ39" s="233" t="str">
        <f t="shared" si="36"/>
        <v/>
      </c>
      <c r="BK39" s="2"/>
    </row>
    <row r="40" spans="1:63" ht="19.5" customHeight="1">
      <c r="A40" s="212" t="str">
        <f>IF(ISBLANK('Database (LECTURE-RES-PRAC)'!A37),"",'Database (LECTURE-RES-PRAC)'!A37)</f>
        <v/>
      </c>
      <c r="B40" s="213" t="str">
        <f>IF(ISBLANK('Database (LECTURE-RES-PRAC)'!B37),"",'Database (LECTURE-RES-PRAC)'!B37)</f>
        <v/>
      </c>
      <c r="C40" s="134" t="str">
        <f>IF(B40&lt;&gt;"",IF(C$16="PRELIM",'Grade computation'!C40, IF(C$16="MIDTERM",'Grade computation'!K40, IF(C$16="FINAL",'Grade computation'!S40,""))),"")</f>
        <v/>
      </c>
      <c r="D40" s="135" t="str">
        <f t="shared" si="1"/>
        <v/>
      </c>
      <c r="E40" s="134" t="str">
        <f>IF(B40&lt;&gt;"", IF(C$16="PRELIM",'Grade computation'!E40, IF(C$16="MIDTERM",'Grade computation'!M40, IF(C$16="FINAL",'Grade computation'!U40,""))),"")</f>
        <v/>
      </c>
      <c r="F40" s="136" t="str">
        <f t="shared" si="2"/>
        <v/>
      </c>
      <c r="G40" s="137" t="str">
        <f t="shared" si="3"/>
        <v/>
      </c>
      <c r="H40" s="207" t="str">
        <f>IF(B40&lt;&gt;"",IF(C$16="PRELIM", 'Grade computation'!H40, IF(C$16="MIDTERM", 'Grade computation'!P40, IF(C$16="FINAL",'Grade computation'!X40, ""))),"")</f>
        <v/>
      </c>
      <c r="I40" s="137" t="str">
        <f t="shared" si="4"/>
        <v/>
      </c>
      <c r="J40" s="139" t="str">
        <f t="shared" si="5"/>
        <v/>
      </c>
      <c r="K40" s="377" t="str">
        <f t="shared" si="6"/>
        <v/>
      </c>
      <c r="L40" s="434"/>
      <c r="M40" s="25" t="str">
        <f>IF(B40 &lt;&gt; "", IFERROR(IF(C$16 = "PRELIM", SUMIF('Database (LECTURE-RES-PRAC)'!D$14:AG$14, "CLO1", 'Database (LECTURE-RES-PRAC)'!D37:AG37) / 'Grade computation'!F$4, IF(C$16 = "MIDTERM", SUMIF('Database (LECTURE-RES-PRAC)'!AJ$14:BM$14, "CLO1", 'Database (LECTURE-RES-PRAC)'!AJ37:BM37) / 'Grade computation'!G$4, IF(C$16 = "FINAL", SUMIF('Database (LECTURE-RES-PRAC)'!BP$14:CS$14, "CLO1", 'Database (LECTURE-RES-PRAC)'!BP37:CS37) / 'Grade computation'!H$4,""))),""),"")</f>
        <v/>
      </c>
      <c r="N40" s="232" t="str">
        <f t="shared" si="7"/>
        <v/>
      </c>
      <c r="O40" s="25" t="str">
        <f>IF(B40 &lt;&gt; "",IF(AND('PRINTABLE (per grading)'!H$16="EXAM", 'PRINTABLE (per grading)'!B$13="Prelim"), IF(ISERROR(SUMIF('Exam (LECTURE ONLY)'!D$20:M$20, "CLO1", 'Exam (LECTURE ONLY)'!D42:M42) / 'Exam (LECTURE ONLY)'!AL$6), "", SUMIF('Exam (LECTURE ONLY)'!D$20:M$20, "CLO1", 'Exam (LECTURE ONLY)'!D42:M42) /'Exam (LECTURE ONLY)'!AL$6),
IF(AND('PRINTABLE (per grading)'!H$16="EXAM", 'PRINTABLE (per grading)'!B$13="Midterm"), IF(ISERROR(SUMIF('Exam (LECTURE ONLY)'!O$20:X$20, "CLO1", 'Exam (LECTURE ONLY)'!O42:X42) / 'Exam (LECTURE ONLY)'!AM$6), "", SUMIF('Exam (LECTURE ONLY)'!O$20:X$20, "CLO1", 'Exam (LECTURE ONLY)'!O42:X42) / 'Exam (LECTURE ONLY)'!AM$6),
IF(AND('PRINTABLE (per grading)'!H$16="EXAM", 'PRINTABLE (per grading)'!B$13="Final"), IF(ISERROR(SUMIF('Exam (LECTURE ONLY)'!Z$20:AI$20, "CLO1", 'Exam (LECTURE ONLY)'!Z42:AI42) / 'Exam (LECTURE ONLY)'!AN$6), "", SUMIF('Exam (LECTURE ONLY)'!Z$20:AI$20, "CLO1", 'Exam (LECTURE ONLY)'!Z42:AI42) / 'Exam (LECTURE ONLY)'!AN$6),
IF(AND('PRINTABLE (per grading)'!H$16="OUTPUT", 'PRINTABLE (per grading)'!B$13="Prelim"), IF(ISERROR(SUMIF(OUTPUT!C$20:M$20, "CLO1", OUTPUT!C42:M42) / OUTPUT!AL$6), "", SUMIF(OUTPUT!C$20:M$20, "CLO1", OUTPUT!C42:M42) / OUTPUT!AL$6),
IF(AND('PRINTABLE (per grading)'!H$16="OUTPUT", 'PRINTABLE (per grading)'!B$13="Midterm"), IF(ISERROR(SUMIF(OUTPUT!O$20:Y$20, "CLO1", OUTPUT!O42:Y42) / OUTPUT!AM$6), "", SUMIF(OUTPUT!O$20:Y$20, "CLO1", OUTPUT!O42:Y42) / OUTPUT!AM$6),
IF(AND('PRINTABLE (per grading)'!H$16="OUTPUT", 'PRINTABLE (per grading)'!B$13="Final"), IF(ISERROR(SUMIF(OUTPUT!AA$20:AI$20, "CLO1", OUTPUT!AA42:AI42) / OUTPUT!AN$6), "", SUMIF(OUTPUT!AA$20:AI$20, "CLO1", OUTPUT!AA42:AI42) / OUTPUT!AN$6),
"")))))),"")</f>
        <v/>
      </c>
      <c r="P40" s="232" t="str">
        <f t="shared" si="8"/>
        <v/>
      </c>
      <c r="Q40" s="233" t="str">
        <f t="shared" si="9"/>
        <v/>
      </c>
      <c r="R40" s="25" t="str">
        <f>IF(B40 &lt;&gt; "", IFERROR(IF(C$16 = "PRELIM", SUMIF('Database (LECTURE-RES-PRAC)'!D$14:AG$14, "CLO2", 'Database (LECTURE-RES-PRAC)'!D37:AG37) / 'Grade computation'!F$5, IF(C$16 = "MIDTERM", SUMIF('Database (LECTURE-RES-PRAC)'!AJ$14:BM$14, "CLO2", 'Database (LECTURE-RES-PRAC)'!AJ37:BM37) / 'Grade computation'!G$5, IF(C$16 = "FINAL", SUMIF('Database (LECTURE-RES-PRAC)'!BP$14:CS$14, "CLO2", 'Database (LECTURE-RES-PRAC)'!BP37:CS37) / 'Grade computation'!H$5,""))),""),"")</f>
        <v/>
      </c>
      <c r="S40" s="232" t="str">
        <f t="shared" si="10"/>
        <v/>
      </c>
      <c r="T40" s="25" t="str">
        <f>IF(B40 &lt;&gt; "",IF(AND('PRINTABLE (per grading)'!H$16="EXAM", 'PRINTABLE (per grading)'!B$13="Prelim"), IF(ISERROR(SUMIF('Exam (LECTURE ONLY)'!D$20:M$20, "CLO2", 'Exam (LECTURE ONLY)'!D42:M42) / 'Exam (LECTURE ONLY)'!AL$7), "", SUMIF('Exam (LECTURE ONLY)'!D$20:M$20, "CLO2", 'Exam (LECTURE ONLY)'!D42:M42) /'Exam (LECTURE ONLY)'!AL$7),
IF(AND('PRINTABLE (per grading)'!H$16="EXAM", 'PRINTABLE (per grading)'!B$13="Midterm"), IF(ISERROR(SUMIF('Exam (LECTURE ONLY)'!O$20:X$20, "CLO2", 'Exam (LECTURE ONLY)'!O42:X42) / 'Exam (LECTURE ONLY)'!AM$7), "", SUMIF('Exam (LECTURE ONLY)'!O$20:X$20, "CLO2", 'Exam (LECTURE ONLY)'!O42:X42) / 'Exam (LECTURE ONLY)'!AM$7),
IF(AND('PRINTABLE (per grading)'!H$16="EXAM", 'PRINTABLE (per grading)'!B$13="Final"), IF(ISERROR(SUMIF('Exam (LECTURE ONLY)'!Z$20:AI$20, "CLO2", 'Exam (LECTURE ONLY)'!Z42:AI42) / 'Exam (LECTURE ONLY)'!AN$7), "", SUMIF('Exam (LECTURE ONLY)'!Z$20:AI$20, "CLO2", 'Exam (LECTURE ONLY)'!Z42:AI42) / 'Exam (LECTURE ONLY)'!AN$7),
IF(AND('PRINTABLE (per grading)'!H$16="OUTPUT", 'PRINTABLE (per grading)'!B$13="Prelim"), IF(ISERROR(SUMIF(OUTPUT!C$20:M$20, "CLO2", OUTPUT!C42:M42) / OUTPUT!AL$7), "", SUMIF(OUTPUT!C$20:M$20, "CLO2", OUTPUT!C42:M42) / OUTPUT!AL$7),
IF(AND('PRINTABLE (per grading)'!H$16="OUTPUT", 'PRINTABLE (per grading)'!B$13="Midterm"), IF(ISERROR(SUMIF(OUTPUT!O$20:Y$20, "CLO2", OUTPUT!O42:Y42) / OUTPUT!AM$7), "", SUMIF(OUTPUT!O$20:Y$20, "CLO2", OUTPUT!O42:Y42) / OUTPUT!AM$7),
IF(AND('PRINTABLE (per grading)'!H$16="OUTPUT", 'PRINTABLE (per grading)'!B$13="Final"), IF(ISERROR(SUMIF(OUTPUT!AA$20:AI$20, "CLO2", OUTPUT!AA42:AI42) / OUTPUT!AN$7), "", SUMIF(OUTPUT!AA$20:AI$20, "CLO2", OUTPUT!AA42:AI42) / OUTPUT!AN$7),
"")))))),"")</f>
        <v/>
      </c>
      <c r="U40" s="232" t="str">
        <f t="shared" si="11"/>
        <v/>
      </c>
      <c r="V40" s="233" t="str">
        <f t="shared" si="12"/>
        <v/>
      </c>
      <c r="W40" s="25" t="str">
        <f>IF(B40 &lt;&gt; "", IFERROR(IF(C$16 = "PRELIM", SUMIF('Database (LECTURE-RES-PRAC)'!D$14:AG$14, "CLO3", 'Database (LECTURE-RES-PRAC)'!D37:AG37) / 'Grade computation'!F$6, IF(C$16 = "MIDTERM", SUMIF('Database (LECTURE-RES-PRAC)'!AJ$14:BM$14, "CLO3", 'Database (LECTURE-RES-PRAC)'!AJ37:BM37) / 'Grade computation'!G$6, IF(C$16 = "FINAL", SUMIF('Database (LECTURE-RES-PRAC)'!BP$14:CS$14, "CLO3", 'Database (LECTURE-RES-PRAC)'!BP37:CS37) / 'Grade computation'!H$6,""))),""),"")</f>
        <v/>
      </c>
      <c r="X40" s="232" t="str">
        <f t="shared" si="13"/>
        <v/>
      </c>
      <c r="Y40" s="25" t="str">
        <f>IF(B40 &lt;&gt; "",IF(AND('PRINTABLE (per grading)'!H$16="EXAM", 'PRINTABLE (per grading)'!B$13="Prelim"), IF(ISERROR(SUMIF('Exam (LECTURE ONLY)'!D$20:M$20, "CLO3", 'Exam (LECTURE ONLY)'!D42:M42) / 'Exam (LECTURE ONLY)'!AL$8), "", SUMIF('Exam (LECTURE ONLY)'!D$20:M$20, "CLO3", 'Exam (LECTURE ONLY)'!D42:M42) /'Exam (LECTURE ONLY)'!AL$8),
IF(AND('PRINTABLE (per grading)'!H$16="EXAM", 'PRINTABLE (per grading)'!B$13="Midterm"), IF(ISERROR(SUMIF('Exam (LECTURE ONLY)'!O$20:X$20, "CLO3", 'Exam (LECTURE ONLY)'!O42:X42) / 'Exam (LECTURE ONLY)'!AM$8), "", SUMIF('Exam (LECTURE ONLY)'!O$20:X$20, "CLO3", 'Exam (LECTURE ONLY)'!O42:X42) / 'Exam (LECTURE ONLY)'!AM$8),
IF(AND('PRINTABLE (per grading)'!H$16="EXAM", 'PRINTABLE (per grading)'!B$13="Final"), IF(ISERROR(SUMIF('Exam (LECTURE ONLY)'!Z$20:AI$20, "CLO3", 'Exam (LECTURE ONLY)'!Z42:AI42) / 'Exam (LECTURE ONLY)'!AN$8), "", SUMIF('Exam (LECTURE ONLY)'!Z$20:AI$20, "CLO3", 'Exam (LECTURE ONLY)'!Z42:AI42) / 'Exam (LECTURE ONLY)'!AN$8),
IF(AND('PRINTABLE (per grading)'!H$16="OUTPUT", 'PRINTABLE (per grading)'!B$13="Prelim"), IF(ISERROR(SUMIF(OUTPUT!C$20:M$20, "CLO3", OUTPUT!C42:M42) / OUTPUT!AL$8), "", SUMIF(OUTPUT!C$20:M$20, "CLO3", OUTPUT!C42:M42) / OUTPUT!AL$8),
IF(AND('PRINTABLE (per grading)'!H$16="OUTPUT", 'PRINTABLE (per grading)'!B$13="Midterm"), IF(ISERROR(SUMIF(OUTPUT!O$20:Y$20, "CLO3", OUTPUT!O42:Y42) / OUTPUT!AM$8), "", SUMIF(OUTPUT!O$20:Y$20, "CLO3", OUTPUT!O42:Y42) / OUTPUT!AM$8),
IF(AND('PRINTABLE (per grading)'!H$16="OUTPUT", 'PRINTABLE (per grading)'!B$13="Final"), IF(ISERROR(SUMIF(OUTPUT!AA$20:AI$20, "CLO3", OUTPUT!AA42:AI42) / OUTPUT!AN$8), "", SUMIF(OUTPUT!AA$20:AI$20, "CLO3", OUTPUT!AA42:AI42) / OUTPUT!AN$8),
"" )))))),"")</f>
        <v/>
      </c>
      <c r="Z40" s="232" t="str">
        <f t="shared" si="14"/>
        <v/>
      </c>
      <c r="AA40" s="233" t="str">
        <f t="shared" si="15"/>
        <v/>
      </c>
      <c r="AB40" s="25" t="str">
        <f>IF(B40 &lt;&gt; "", IFERROR(IF(C$16 = "PRELIM", SUMIF('Database (LECTURE-RES-PRAC)'!D$14:AG$14, "CLO4", 'Database (LECTURE-RES-PRAC)'!D37:AG37) / 'Grade computation'!F$7, IF(C$16 = "MIDTERM", SUMIF('Database (LECTURE-RES-PRAC)'!AJ$14:BM$14, "CLO4", 'Database (LECTURE-RES-PRAC)'!AJ37:BM37) / 'Grade computation'!G$7, IF(C$16 = "FINAL", SUMIF('Database (LECTURE-RES-PRAC)'!BP$14:CS$14, "CLO4", 'Database (LECTURE-RES-PRAC)'!BP37:CS37) / 'Grade computation'!H$7,""))),""),"")</f>
        <v/>
      </c>
      <c r="AC40" s="232" t="str">
        <f t="shared" si="16"/>
        <v/>
      </c>
      <c r="AD40" s="25" t="str">
        <f>IF(B40 &lt;&gt; "",IF(AND('PRINTABLE (per grading)'!H$16="EXAM", 'PRINTABLE (per grading)'!B$13="Prelim"), IF(ISERROR(SUMIF('Exam (LECTURE ONLY)'!D$20:M$20, "CLO4", 'Exam (LECTURE ONLY)'!D42:M42) / 'Exam (LECTURE ONLY)'!AL$9), "", SUMIF('Exam (LECTURE ONLY)'!D$20:M$20, "CLO4", 'Exam (LECTURE ONLY)'!D42:M42) /'Exam (LECTURE ONLY)'!AL$9),
IF(AND('PRINTABLE (per grading)'!H$16="EXAM", 'PRINTABLE (per grading)'!B$13="Midterm"), IF(ISERROR(SUMIF('Exam (LECTURE ONLY)'!O$20:X$20, "CLO4", 'Exam (LECTURE ONLY)'!O42:X42) / 'Exam (LECTURE ONLY)'!AM$9), "", SUMIF('Exam (LECTURE ONLY)'!O$20:X$20, "CLO4", 'Exam (LECTURE ONLY)'!O42:X42) / 'Exam (LECTURE ONLY)'!AM$9),
IF(AND('PRINTABLE (per grading)'!H$16="EXAM", 'PRINTABLE (per grading)'!B$13="Final"), IF(ISERROR(SUMIF('Exam (LECTURE ONLY)'!Z$20:AI$20, "CLO4", 'Exam (LECTURE ONLY)'!Z42:AI42) / 'Exam (LECTURE ONLY)'!AN$9), "", SUMIF('Exam (LECTURE ONLY)'!Z$20:AI$20, "CLO4", 'Exam (LECTURE ONLY)'!Z42:AI42) / 'Exam (LECTURE ONLY)'!AN$9),
IF(AND('PRINTABLE (per grading)'!H$16="OUTPUT", 'PRINTABLE (per grading)'!B$13="Prelim"), IF(ISERROR(SUMIF(OUTPUT!C$20:M$20, "CLO4", OUTPUT!C42:M42) / OUTPUT!AL$9), "", SUMIF(OUTPUT!C$20:M$20, "CLO4", OUTPUT!C42:M42) / OUTPUT!AL$9),
IF(AND('PRINTABLE (per grading)'!H$16="OUTPUT", 'PRINTABLE (per grading)'!B$13="Midterm"), IF(ISERROR(SUMIF(OUTPUT!O$20:Y$20, "CLO4", OUTPUT!O42:Y42) / OUTPUT!AM$9), "", SUMIF(OUTPUT!O$20:Y$20, "CLO4", OUTPUT!O42:Y42) / OUTPUT!AM$9),
IF(AND('PRINTABLE (per grading)'!H$16="OUTPUT", 'PRINTABLE (per grading)'!B$13="Final"), IF(ISERROR(SUMIF(OUTPUT!AA$20:AI$20, "CLO4", OUTPUT!AA42:AI42) / OUTPUT!AN$9), "", SUMIF(OUTPUT!AA$20:AI$20, "CLO4", OUTPUT!AA42:AI42) / OUTPUT!AN$9),
"")))))),"")</f>
        <v/>
      </c>
      <c r="AE40" s="232" t="str">
        <f t="shared" si="17"/>
        <v/>
      </c>
      <c r="AF40" s="233" t="str">
        <f t="shared" si="18"/>
        <v/>
      </c>
      <c r="AG40" s="25" t="str">
        <f>IF(B40 &lt;&gt; "", IFERROR(IF(C$16 = "PRELIM", SUMIF('Database (LECTURE-RES-PRAC)'!D$14:AG$14, "CLO5", 'Database (LECTURE-RES-PRAC)'!D37:AG37) / 'Grade computation'!F$8, IF(C$16 = "MIDTERM", SUMIF('Database (LECTURE-RES-PRAC)'!AJ$14:BM$14, "CLO5", 'Database (LECTURE-RES-PRAC)'!AJ37:BM37) / 'Grade computation'!G$8, IF(C$16 = "FINAL", SUMIF('Database (LECTURE-RES-PRAC)'!BP$14:CS$14, "CLO5", 'Database (LECTURE-RES-PRAC)'!BP37:CS37) / 'Grade computation'!H$8,""))),""),"")</f>
        <v/>
      </c>
      <c r="AH40" s="232" t="str">
        <f t="shared" si="19"/>
        <v/>
      </c>
      <c r="AI40" s="25" t="str">
        <f>IF(B40 &lt;&gt; "",IF(AND('PRINTABLE (per grading)'!H$16="EXAM", 'PRINTABLE (per grading)'!B$13="Prelim"), IF(ISERROR(SUMIF('Exam (LECTURE ONLY)'!D$20:M$20, "CLO5", 'Exam (LECTURE ONLY)'!D42:M42) / 'Exam (LECTURE ONLY)'!AL$10), "", SUMIF('Exam (LECTURE ONLY)'!D$20:M$20, "CLO5", 'Exam (LECTURE ONLY)'!D42:M42) /'Exam (LECTURE ONLY)'!AL$10),
IF(AND('PRINTABLE (per grading)'!H$16="EXAM", 'PRINTABLE (per grading)'!B$13="Midterm"), IF(ISERROR(SUMIF('Exam (LECTURE ONLY)'!O$20:X$20, "CLO5", 'Exam (LECTURE ONLY)'!O42:X42) / 'Exam (LECTURE ONLY)'!AM$10), "", SUMIF('Exam (LECTURE ONLY)'!O$20:X$20, "CLO5", 'Exam (LECTURE ONLY)'!O42:X42) / 'Exam (LECTURE ONLY)'!AM$10),
IF(AND('PRINTABLE (per grading)'!H$16="EXAM", 'PRINTABLE (per grading)'!B$13="Final"), IF(ISERROR(SUMIF('Exam (LECTURE ONLY)'!Z$20:AI$20, "CLO5", 'Exam (LECTURE ONLY)'!Z42:AI42) / 'Exam (LECTURE ONLY)'!AN$10), "", SUMIF('Exam (LECTURE ONLY)'!Z$20:AI$20, "CLO5", 'Exam (LECTURE ONLY)'!Z42:AI42) / 'Exam (LECTURE ONLY)'!AN$10),
IF(AND('PRINTABLE (per grading)'!H$16="OUTPUT", 'PRINTABLE (per grading)'!B$13="Prelim"), IF(ISERROR(SUMIF(OUTPUT!C$20:M$20, "CLO5", OUTPUT!C42:M42) / OUTPUT!AL$10), "", SUMIF(OUTPUT!C$20:M$20, "CLO5", OUTPUT!C42:M42) / OUTPUT!AL$10),
IF(AND('PRINTABLE (per grading)'!H$16="OUTPUT", 'PRINTABLE (per grading)'!B$13="Midterm"), IF(ISERROR(SUMIF(OUTPUT!O$20:Y$20, "CLO5", OUTPUT!O42:Y42) / OUTPUT!AM$10), "", SUMIF(OUTPUT!O$20:Y$20, "CLO5", OUTPUT!O42:Y42) / OUTPUT!AM$10),
IF(AND('PRINTABLE (per grading)'!H$16="OUTPUT", 'PRINTABLE (per grading)'!B$13="Final"), IF(ISERROR(SUMIF(OUTPUT!AA$20:AI$20, "CLO5", OUTPUT!AA42:AI42) / OUTPUT!AN$10), "", SUMIF(OUTPUT!AA$20:AI$20, "CLO5", OUTPUT!AA42:AI42) / OUTPUT!AN$10),
"")))))),"")</f>
        <v/>
      </c>
      <c r="AJ40" s="232" t="str">
        <f t="shared" si="20"/>
        <v/>
      </c>
      <c r="AK40" s="233" t="str">
        <f t="shared" si="21"/>
        <v/>
      </c>
      <c r="AL40" s="25" t="str">
        <f>IF(B40 &lt;&gt; "", IFERROR(IF(C$16 = "PRELIM", SUMIF('Database (LECTURE-RES-PRAC)'!D$14:AG$14, "CLO6", 'Database (LECTURE-RES-PRAC)'!D37:AG37) / 'Grade computation'!F$9, IF(C$16 = "MIDTERM", SUMIF('Database (LECTURE-RES-PRAC)'!AJ$14:BM$14, "CLO6", 'Database (LECTURE-RES-PRAC)'!AJ37:BM37) / 'Grade computation'!G$9, IF(C$16 = "FINAL", SUMIF('Database (LECTURE-RES-PRAC)'!BP$14:CS$14, "CLO6", 'Database (LECTURE-RES-PRAC)'!BP37:CS37) / 'Grade computation'!H$9,""))),""),"")</f>
        <v/>
      </c>
      <c r="AM40" s="232" t="str">
        <f t="shared" si="22"/>
        <v/>
      </c>
      <c r="AN40" s="25" t="str">
        <f>IF(B40 &lt;&gt; "",IF(AND('PRINTABLE (per grading)'!H$16="EXAM", 'PRINTABLE (per grading)'!B$13="Prelim"), IF(ISERROR(SUMIF('Exam (LECTURE ONLY)'!D$20:M$20, "CLO6", 'Exam (LECTURE ONLY)'!D42:M42) / 'Exam (LECTURE ONLY)'!AL$11), "", SUMIF('Exam (LECTURE ONLY)'!D$20:M$20, "CLO6", 'Exam (LECTURE ONLY)'!D42:M42) /'Exam (LECTURE ONLY)'!AL$11),
IF(AND('PRINTABLE (per grading)'!H$16="EXAM", 'PRINTABLE (per grading)'!B$13="Midterm"), IF(ISERROR(SUMIF('Exam (LECTURE ONLY)'!O$20:X$20, "CLO6", 'Exam (LECTURE ONLY)'!O42:X42) / 'Exam (LECTURE ONLY)'!AM$11), "", SUMIF('Exam (LECTURE ONLY)'!O$20:X$20, "CLO6", 'Exam (LECTURE ONLY)'!O42:X42) / 'Exam (LECTURE ONLY)'!AM$11),
IF(AND('PRINTABLE (per grading)'!H$16="EXAM", 'PRINTABLE (per grading)'!B$13="Final"), IF(ISERROR(SUMIF('Exam (LECTURE ONLY)'!Z$20:AI$20, "CLO6", 'Exam (LECTURE ONLY)'!Z42:AI42) / 'Exam (LECTURE ONLY)'!AN$11), "", SUMIF('Exam (LECTURE ONLY)'!Z$20:AI$20, "CLO6", 'Exam (LECTURE ONLY)'!Z42:AI42) / 'Exam (LECTURE ONLY)'!AN$11),
IF(AND('PRINTABLE (per grading)'!H$16="OUTPUT", 'PRINTABLE (per grading)'!B$13="Prelim"), IF(ISERROR(SUMIF(OUTPUT!C$20:M$20, "CLO6", OUTPUT!C42:M42) / OUTPUT!AL$11), "", SUMIF(OUTPUT!C$20:M$20, "CLO6", OUTPUT!C42:M42) / OUTPUT!AL$11),
IF(AND('PRINTABLE (per grading)'!H$16="OUTPUT", 'PRINTABLE (per grading)'!B$13="Midterm"), IF(ISERROR(SUMIF(OUTPUT!O$20:Y$20, "CLO6", OUTPUT!O42:Y42) / OUTPUT!AM$11), "", SUMIF(OUTPUT!O$20:Y$20, "CLO6", OUTPUT!O42:Y42) / OUTPUT!AM$11),
IF(AND('PRINTABLE (per grading)'!H$16="OUTPUT", 'PRINTABLE (per grading)'!B$13="Final"), IF(ISERROR(SUMIF(OUTPUT!AA$20:AI$20, "CLO6", OUTPUT!AA42:AI42) / OUTPUT!AN$11), "", SUMIF(OUTPUT!AA$20:AI$20, "CLO6", OUTPUT!AA42:AI42) / OUTPUT!AN$11),
"")))))),"")</f>
        <v/>
      </c>
      <c r="AO40" s="232" t="str">
        <f t="shared" si="23"/>
        <v/>
      </c>
      <c r="AP40" s="233" t="str">
        <f t="shared" si="24"/>
        <v/>
      </c>
      <c r="AQ40" s="25" t="str">
        <f>IF(B40 &lt;&gt; "", IFERROR(IF(C$16 = "PRELIM", SUMIF('Database (LECTURE-RES-PRAC)'!D$14:AG$14, "CLO7", 'Database (LECTURE-RES-PRAC)'!D37:AG37) / 'Grade computation'!F$10, IF(C$16 = "MIDTERM", SUMIF('Database (LECTURE-RES-PRAC)'!AJ$14:BM$14, "CLO7", 'Database (LECTURE-RES-PRAC)'!AJ37:BM37) / 'Grade computation'!G$10, IF(C$16 = "FINAL", SUMIF('Database (LECTURE-RES-PRAC)'!BP$14:CS$14, "CLO7", 'Database (LECTURE-RES-PRAC)'!BP37:CS37) / 'Grade computation'!H$10,""))),""),"")</f>
        <v/>
      </c>
      <c r="AR40" s="232" t="str">
        <f t="shared" si="25"/>
        <v/>
      </c>
      <c r="AS40" s="25" t="str">
        <f>IF(B40 &lt;&gt; "",IF(AND('PRINTABLE (per grading)'!H$16="EXAM", 'PRINTABLE (per grading)'!B$13="Prelim"), IF(ISERROR(SUMIF('Exam (LECTURE ONLY)'!D$20:M$20, "CLO7", 'Exam (LECTURE ONLY)'!D42:M42) / 'Exam (LECTURE ONLY)'!AL$12), "", SUMIF('Exam (LECTURE ONLY)'!D$20:M$20, "CLO7", 'Exam (LECTURE ONLY)'!D42:M42) /'Exam (LECTURE ONLY)'!AL$12),
IF(AND('PRINTABLE (per grading)'!H$16="EXAM", 'PRINTABLE (per grading)'!B$13="Midterm"), IF(ISERROR(SUMIF('Exam (LECTURE ONLY)'!O$20:X$20, "CLO7", 'Exam (LECTURE ONLY)'!O42:X42) / 'Exam (LECTURE ONLY)'!AM$12), "", SUMIF('Exam (LECTURE ONLY)'!O$20:X$20, "CLO7", 'Exam (LECTURE ONLY)'!O42:X42) / 'Exam (LECTURE ONLY)'!AM$12),
IF(AND('PRINTABLE (per grading)'!H$16="EXAM", 'PRINTABLE (per grading)'!B$13="Final"), IF(ISERROR(SUMIF('Exam (LECTURE ONLY)'!Z$20:AI$20, "CLO7", 'Exam (LECTURE ONLY)'!Z42:AI42) / 'Exam (LECTURE ONLY)'!AN$12), "", SUMIF('Exam (LECTURE ONLY)'!Z$20:AI$20, "CLO7", 'Exam (LECTURE ONLY)'!Z42:AI42) / 'Exam (LECTURE ONLY)'!AN$12),
IF(AND('PRINTABLE (per grading)'!H$16="OUTPUT", 'PRINTABLE (per grading)'!B$13="Prelim"), IF(ISERROR(SUMIF(OUTPUT!C$20:M$20, "CLO7", OUTPUT!C42:M42) / OUTPUT!AL$12), "", SUMIF(OUTPUT!C$20:M$20, "CLO7", OUTPUT!C42:M42) / OUTPUT!AL$12),
IF(AND('PRINTABLE (per grading)'!H$16="OUTPUT", 'PRINTABLE (per grading)'!B$13="Midterm"), IF(ISERROR(SUMIF(OUTPUT!O$20:Y$20, "CLO7", OUTPUT!O42:Y42) / OUTPUT!AM$12), "", SUMIF(OUTPUT!O$20:Y$20, "CLO7", OUTPUT!O42:Y42) / OUTPUT!AM$12),
IF(AND('PRINTABLE (per grading)'!H$16="OUTPUT", 'PRINTABLE (per grading)'!B$13="Final"), IF(ISERROR(SUMIF(OUTPUT!AA$20:AI$20, "CLO7", OUTPUT!AA42:AI42) / OUTPUT!AN$12), "", SUMIF(OUTPUT!AA$20:AI$20, "CLO7", OUTPUT!AA42:AI42) / OUTPUT!AN$12),
"")))))),"")</f>
        <v/>
      </c>
      <c r="AT40" s="232" t="str">
        <f t="shared" si="26"/>
        <v/>
      </c>
      <c r="AU40" s="233" t="str">
        <f t="shared" si="27"/>
        <v/>
      </c>
      <c r="AV40" s="25" t="str">
        <f>IF(B40 &lt;&gt; "", IFERROR(IF(C$16 = "PRELIM", SUMIF('Database (LECTURE-RES-PRAC)'!D$14:AG$14, "CLO8", 'Database (LECTURE-RES-PRAC)'!D37:AG37) / 'Grade computation'!F$11, IF(C$16 = "MIDTERM", SUMIF('Database (LECTURE-RES-PRAC)'!AJ$14:BM$14, "CLO8", 'Database (LECTURE-RES-PRAC)'!AJ37:BM37) / 'Grade computation'!G$11, IF(C$16 = "FINAL", SUMIF('Database (LECTURE-RES-PRAC)'!BP$14:CS$14, "CLO8", 'Database (LECTURE-RES-PRAC)'!BP37:CS37) / 'Grade computation'!H$11,""))),""),"")</f>
        <v/>
      </c>
      <c r="AW40" s="232" t="str">
        <f t="shared" si="28"/>
        <v/>
      </c>
      <c r="AX40" s="25" t="str">
        <f>IF(B40 &lt;&gt; "",IF(AND('PRINTABLE (per grading)'!H$16="EXAM", 'PRINTABLE (per grading)'!B$13="Prelim"), IF(ISERROR(SUMIF('Exam (LECTURE ONLY)'!D$20:M$20, "CLO8", 'Exam (LECTURE ONLY)'!D42:M42) / 'Exam (LECTURE ONLY)'!AL$13), "", SUMIF('Exam (LECTURE ONLY)'!D$20:M$20, "CLO8", 'Exam (LECTURE ONLY)'!D42:M42) /'Exam (LECTURE ONLY)'!AL$13),
IF(AND('PRINTABLE (per grading)'!H$16="EXAM", 'PRINTABLE (per grading)'!B$13="Midterm"), IF(ISERROR(SUMIF('Exam (LECTURE ONLY)'!O$20:X$20, "CLO8", 'Exam (LECTURE ONLY)'!O42:X42) / 'Exam (LECTURE ONLY)'!AM$13), "", SUMIF('Exam (LECTURE ONLY)'!O$20:X$20, "CLO8", 'Exam (LECTURE ONLY)'!O42:X42) / 'Exam (LECTURE ONLY)'!AM$13),
IF(AND('PRINTABLE (per grading)'!H$16="EXAM", 'PRINTABLE (per grading)'!B$13="Final"), IF(ISERROR(SUMIF('Exam (LECTURE ONLY)'!Z$20:AI$20, "CLO8", 'Exam (LECTURE ONLY)'!Z42:AI42) / 'Exam (LECTURE ONLY)'!AN$13), "", SUMIF('Exam (LECTURE ONLY)'!Z$20:AI$20, "CLO8", 'Exam (LECTURE ONLY)'!Z42:AI42) / 'Exam (LECTURE ONLY)'!AN$13),
IF(AND('PRINTABLE (per grading)'!H$16="OUTPUT", 'PRINTABLE (per grading)'!B$13="Prelim"), IF(ISERROR(SUMIF(OUTPUT!C$20:M$20, "CLO8", OUTPUT!C42:M42) / OUTPUT!AL$13), "", SUMIF(OUTPUT!C$20:M$20, "CLO8", OUTPUT!C42:M42) / OUTPUT!AL$13),
IF(AND('PRINTABLE (per grading)'!H$16="OUTPUT", 'PRINTABLE (per grading)'!B$13="Midterm"), IF(ISERROR(SUMIF(OUTPUT!O$20:Y$20, "CLO8", OUTPUT!O42:Y42) / OUTPUT!AM$13), "", SUMIF(OUTPUT!O$20:Y$20, "CLO8", OUTPUT!O42:Y42) / OUTPUT!AM$13),
IF(AND('PRINTABLE (per grading)'!H$16="OUTPUT", 'PRINTABLE (per grading)'!B$13="Final"), IF(ISERROR(SUMIF(OUTPUT!AA$20:AI$20, "CLO8", OUTPUT!AA42:AI42) / OUTPUT!AN$13), "", SUMIF(OUTPUT!AA$20:AI$20, "CLO8", OUTPUT!AA42:AI42) / OUTPUT!AN$13),
"")))))),"")</f>
        <v/>
      </c>
      <c r="AY40" s="232" t="str">
        <f t="shared" si="29"/>
        <v/>
      </c>
      <c r="AZ40" s="233" t="str">
        <f t="shared" si="30"/>
        <v/>
      </c>
      <c r="BA40" s="25" t="str">
        <f>IF(B40 &lt;&gt; "", IFERROR(IF(C$16 = "PRELIM", SUMIF('Database (LECTURE-RES-PRAC)'!D$14:AG$14, "CLO9", 'Database (LECTURE-RES-PRAC)'!D37:AG37) / 'Grade computation'!F$12, IF(C$16 = "MIDTERM", SUMIF('Database (LECTURE-RES-PRAC)'!AJ$14:BM$14, "CLO9", 'Database (LECTURE-RES-PRAC)'!AJ37:BM37) / 'Grade computation'!G$12, IF(C$16 = "FINAL", SUMIF('Database (LECTURE-RES-PRAC)'!BP$14:CS$14, "CLO9", 'Database (LECTURE-RES-PRAC)'!BP37:CS37) / 'Grade computation'!H$12,""))),""),"")</f>
        <v/>
      </c>
      <c r="BB40" s="232" t="str">
        <f t="shared" si="31"/>
        <v/>
      </c>
      <c r="BC40" s="25" t="str">
        <f>IF(B40 &lt;&gt; "",IF(AND('PRINTABLE (per grading)'!H$16="EXAM", 'PRINTABLE (per grading)'!B$13="Prelim"), IF(ISERROR(SUMIF('Exam (LECTURE ONLY)'!D$20:M$20, "CLO9", 'Exam (LECTURE ONLY)'!D42:M42) / 'Exam (LECTURE ONLY)'!AL$14), "", SUMIF('Exam (LECTURE ONLY)'!D$20:M$20, "CLO9", 'Exam (LECTURE ONLY)'!D42:M42) /'Exam (LECTURE ONLY)'!AL$14),
IF(AND('PRINTABLE (per grading)'!H$16="EXAM", 'PRINTABLE (per grading)'!B$13="Midterm"), IF(ISERROR(SUMIF('Exam (LECTURE ONLY)'!O$20:X$20, "CLO9", 'Exam (LECTURE ONLY)'!O42:X42) / 'Exam (LECTURE ONLY)'!AM$14), "", SUMIF('Exam (LECTURE ONLY)'!O$20:X$20, "CLO9", 'Exam (LECTURE ONLY)'!O42:X42) / 'Exam (LECTURE ONLY)'!AM$14),
IF(AND('PRINTABLE (per grading)'!H$16="EXAM", 'PRINTABLE (per grading)'!B$13="Final"), IF(ISERROR(SUMIF('Exam (LECTURE ONLY)'!Z$20:AI$20, "CLO9", 'Exam (LECTURE ONLY)'!Z42:AI42) / 'Exam (LECTURE ONLY)'!AN$14), "", SUMIF('Exam (LECTURE ONLY)'!Z$20:AI$20, "CLO9", 'Exam (LECTURE ONLY)'!Z42:AI42) / 'Exam (LECTURE ONLY)'!AN$14),
IF(AND('PRINTABLE (per grading)'!H$16="OUTPUT", 'PRINTABLE (per grading)'!B$13="Prelim"), IF(ISERROR(SUMIF(OUTPUT!C$20:M$20, "CLO9", OUTPUT!C42:M42) / OUTPUT!AL$14), "", SUMIF(OUTPUT!C$20:M$20, "CLO9", OUTPUT!C42:M42) / OUTPUT!AL$14),
IF(AND('PRINTABLE (per grading)'!H$16="OUTPUT", 'PRINTABLE (per grading)'!B$13="Midterm"), IF(ISERROR(SUMIF(OUTPUT!O$20:Y$20, "CLO9", OUTPUT!O42:Y42) / OUTPUT!AM$14), "", SUMIF(OUTPUT!O$20:Y$20, "CLO9", OUTPUT!O42:Y42) / OUTPUT!AM$14),
IF(AND('PRINTABLE (per grading)'!H$16="OUTPUT", 'PRINTABLE (per grading)'!B$13="Final"), IF(ISERROR(SUMIF(OUTPUT!AA$20:AI$20, "CLO9", OUTPUT!AA42:AI42) / OUTPUT!AN$14), "", SUMIF(OUTPUT!AA$20:AI$20, "CLO9", OUTPUT!AA42:AI42) / OUTPUT!AN$14),
"")))))),"")</f>
        <v/>
      </c>
      <c r="BD40" s="232" t="str">
        <f t="shared" si="32"/>
        <v/>
      </c>
      <c r="BE40" s="233" t="str">
        <f t="shared" si="33"/>
        <v/>
      </c>
      <c r="BF40" s="25" t="str">
        <f>IF(B40 &lt;&gt; "", IFERROR(IF(C$16 = "PRELIM", SUMIF('Database (LECTURE-RES-PRAC)'!D$14:AG$14, "CLO10", 'Database (LECTURE-RES-PRAC)'!D37:AG37) / 'Grade computation'!F$13, IF(C$16 = "MIDTERM", SUMIF('Database (LECTURE-RES-PRAC)'!AJ$14:BM$14, "CLO10", 'Database (LECTURE-RES-PRAC)'!AJ37:BM37) / 'Grade computation'!G$13, IF(C$16 = "FINAL", SUMIF('Database (LECTURE-RES-PRAC)'!BP$14:CS$14, "CLO10", 'Database (LECTURE-RES-PRAC)'!BP37:CS37) / 'Grade computation'!H$13,""))),""),"")</f>
        <v/>
      </c>
      <c r="BG40" s="232" t="str">
        <f t="shared" si="34"/>
        <v/>
      </c>
      <c r="BH40" s="25" t="str">
        <f>IF(B40 &lt;&gt; "",IF(AND('PRINTABLE (per grading)'!H$16="EXAM", 'PRINTABLE (per grading)'!B$13="Prelim"), IF(ISERROR(SUMIF('Exam (LECTURE ONLY)'!D$20:M$20, "CLO10", 'Exam (LECTURE ONLY)'!D42:M42) / 'Exam (LECTURE ONLY)'!AL$15), "", SUMIF('Exam (LECTURE ONLY)'!D$20:M$20, "CLO10", 'Exam (LECTURE ONLY)'!D42:M42) /'Exam (LECTURE ONLY)'!AL$15),
IF(AND('PRINTABLE (per grading)'!H$16="EXAM", 'PRINTABLE (per grading)'!B$13="Midterm"), IF(ISERROR(SUMIF('Exam (LECTURE ONLY)'!O$20:X$20, "CLO10", 'Exam (LECTURE ONLY)'!O42:X42) / 'Exam (LECTURE ONLY)'!AM$15), "", SUMIF('Exam (LECTURE ONLY)'!O$20:X$20, "CLO10", 'Exam (LECTURE ONLY)'!O42:X42) / 'Exam (LECTURE ONLY)'!AM$15),
IF(AND('PRINTABLE (per grading)'!H$16="EXAM", 'PRINTABLE (per grading)'!B$13="Final"), IF(ISERROR(SUMIF('Exam (LECTURE ONLY)'!Z$20:AI$20, "CLO10", 'Exam (LECTURE ONLY)'!Z42:AI42) / 'Exam (LECTURE ONLY)'!AN$15), "", SUMIF('Exam (LECTURE ONLY)'!Z$20:AI$20, "CLO10", 'Exam (LECTURE ONLY)'!Z42:AI42) / 'Exam (LECTURE ONLY)'!AN$15),
IF(AND('PRINTABLE (per grading)'!H$16="OUTPUT", 'PRINTABLE (per grading)'!B$13="Prelim"), IF(ISERROR(SUMIF(OUTPUT!C$20:M$20, "CLO10", OUTPUT!C42:M42) / OUTPUT!AL$15), "", SUMIF(OUTPUT!C$20:M$20, "CLO10", OUTPUT!C42:M42) / OUTPUT!AL$15),
IF(AND('PRINTABLE (per grading)'!H$16="OUTPUT", 'PRINTABLE (per grading)'!B$13="Midterm"), IF(ISERROR(SUMIF(OUTPUT!O$20:Y$20, "CLO10", OUTPUT!O42:Y42) / OUTPUT!AM$15), "", SUMIF(OUTPUT!O$20:Y$20, "CLO10", OUTPUT!O42:Y42) / OUTPUT!AM$15),
IF(AND('PRINTABLE (per grading)'!H$16="OUTPUT", 'PRINTABLE (per grading)'!B$13="Final"), IF(ISERROR(SUMIF(OUTPUT!AA$20:AI$20, "CLO10", OUTPUT!AA42:AI42) / OUTPUT!AN$15), "", SUMIF(OUTPUT!AA$20:AI$20, "CLO10", OUTPUT!AA42:AI42) / OUTPUT!AN$15),
"")))))),"")</f>
        <v/>
      </c>
      <c r="BI40" s="232" t="str">
        <f t="shared" si="35"/>
        <v/>
      </c>
      <c r="BJ40" s="233" t="str">
        <f t="shared" si="36"/>
        <v/>
      </c>
      <c r="BK40" s="2"/>
    </row>
    <row r="41" spans="1:63" ht="19.5" customHeight="1">
      <c r="A41" s="118" t="str">
        <f>IF(ISBLANK('Database (LECTURE-RES-PRAC)'!A38),"",'Database (LECTURE-RES-PRAC)'!A38)</f>
        <v/>
      </c>
      <c r="B41" s="119" t="str">
        <f>IF(ISBLANK('Database (LECTURE-RES-PRAC)'!B38),"",'Database (LECTURE-RES-PRAC)'!B38)</f>
        <v/>
      </c>
      <c r="C41" s="134" t="str">
        <f>IF(B41&lt;&gt;"",IF(C$16="PRELIM",'Grade computation'!C41, IF(C$16="MIDTERM",'Grade computation'!K41, IF(C$16="FINAL",'Grade computation'!S41,""))),"")</f>
        <v/>
      </c>
      <c r="D41" s="135" t="str">
        <f t="shared" si="1"/>
        <v/>
      </c>
      <c r="E41" s="134" t="str">
        <f>IF(B41&lt;&gt;"", IF(C$16="PRELIM",'Grade computation'!E41, IF(C$16="MIDTERM",'Grade computation'!M41, IF(C$16="FINAL",'Grade computation'!U41,""))),"")</f>
        <v/>
      </c>
      <c r="F41" s="136" t="str">
        <f t="shared" si="2"/>
        <v/>
      </c>
      <c r="G41" s="137" t="str">
        <f t="shared" si="3"/>
        <v/>
      </c>
      <c r="H41" s="207" t="str">
        <f>IF(B41&lt;&gt;"",IF(C$16="PRELIM", 'Grade computation'!H41, IF(C$16="MIDTERM", 'Grade computation'!P41, IF(C$16="FINAL",'Grade computation'!X41, ""))),"")</f>
        <v/>
      </c>
      <c r="I41" s="137" t="str">
        <f t="shared" si="4"/>
        <v/>
      </c>
      <c r="J41" s="139" t="str">
        <f t="shared" si="5"/>
        <v/>
      </c>
      <c r="K41" s="377" t="str">
        <f t="shared" si="6"/>
        <v/>
      </c>
      <c r="L41" s="434"/>
      <c r="M41" s="25" t="str">
        <f>IF(B41 &lt;&gt; "", IFERROR(IF(C$16 = "PRELIM", SUMIF('Database (LECTURE-RES-PRAC)'!D$14:AG$14, "CLO1", 'Database (LECTURE-RES-PRAC)'!D38:AG38) / 'Grade computation'!F$4, IF(C$16 = "MIDTERM", SUMIF('Database (LECTURE-RES-PRAC)'!AJ$14:BM$14, "CLO1", 'Database (LECTURE-RES-PRAC)'!AJ38:BM38) / 'Grade computation'!G$4, IF(C$16 = "FINAL", SUMIF('Database (LECTURE-RES-PRAC)'!BP$14:CS$14, "CLO1", 'Database (LECTURE-RES-PRAC)'!BP38:CS38) / 'Grade computation'!H$4,""))),""),"")</f>
        <v/>
      </c>
      <c r="N41" s="232" t="str">
        <f t="shared" si="7"/>
        <v/>
      </c>
      <c r="O41" s="25" t="str">
        <f>IF(B41 &lt;&gt; "",IF(AND('PRINTABLE (per grading)'!H$16="EXAM", 'PRINTABLE (per grading)'!B$13="Prelim"), IF(ISERROR(SUMIF('Exam (LECTURE ONLY)'!D$20:M$20, "CLO1", 'Exam (LECTURE ONLY)'!D43:M43) / 'Exam (LECTURE ONLY)'!AL$6), "", SUMIF('Exam (LECTURE ONLY)'!D$20:M$20, "CLO1", 'Exam (LECTURE ONLY)'!D43:M43) /'Exam (LECTURE ONLY)'!AL$6),
IF(AND('PRINTABLE (per grading)'!H$16="EXAM", 'PRINTABLE (per grading)'!B$13="Midterm"), IF(ISERROR(SUMIF('Exam (LECTURE ONLY)'!O$20:X$20, "CLO1", 'Exam (LECTURE ONLY)'!O43:X43) / 'Exam (LECTURE ONLY)'!AM$6), "", SUMIF('Exam (LECTURE ONLY)'!O$20:X$20, "CLO1", 'Exam (LECTURE ONLY)'!O43:X43) / 'Exam (LECTURE ONLY)'!AM$6),
IF(AND('PRINTABLE (per grading)'!H$16="EXAM", 'PRINTABLE (per grading)'!B$13="Final"), IF(ISERROR(SUMIF('Exam (LECTURE ONLY)'!Z$20:AI$20, "CLO1", 'Exam (LECTURE ONLY)'!Z43:AI43) / 'Exam (LECTURE ONLY)'!AN$6), "", SUMIF('Exam (LECTURE ONLY)'!Z$20:AI$20, "CLO1", 'Exam (LECTURE ONLY)'!Z43:AI43) / 'Exam (LECTURE ONLY)'!AN$6),
IF(AND('PRINTABLE (per grading)'!H$16="OUTPUT", 'PRINTABLE (per grading)'!B$13="Prelim"), IF(ISERROR(SUMIF(OUTPUT!C$20:M$20, "CLO1", OUTPUT!C43:M43) / OUTPUT!AL$6), "", SUMIF(OUTPUT!C$20:M$20, "CLO1", OUTPUT!C43:M43) / OUTPUT!AL$6),
IF(AND('PRINTABLE (per grading)'!H$16="OUTPUT", 'PRINTABLE (per grading)'!B$13="Midterm"), IF(ISERROR(SUMIF(OUTPUT!O$20:Y$20, "CLO1", OUTPUT!O43:Y43) / OUTPUT!AM$6), "", SUMIF(OUTPUT!O$20:Y$20, "CLO1", OUTPUT!O43:Y43) / OUTPUT!AM$6),
IF(AND('PRINTABLE (per grading)'!H$16="OUTPUT", 'PRINTABLE (per grading)'!B$13="Final"), IF(ISERROR(SUMIF(OUTPUT!AA$20:AI$20, "CLO1", OUTPUT!AA43:AI43) / OUTPUT!AN$6), "", SUMIF(OUTPUT!AA$20:AI$20, "CLO1", OUTPUT!AA43:AI43) / OUTPUT!AN$6),
"")))))),"")</f>
        <v/>
      </c>
      <c r="P41" s="232" t="str">
        <f t="shared" si="8"/>
        <v/>
      </c>
      <c r="Q41" s="233" t="str">
        <f t="shared" si="9"/>
        <v/>
      </c>
      <c r="R41" s="25" t="str">
        <f>IF(B41 &lt;&gt; "", IFERROR(IF(C$16 = "PRELIM", SUMIF('Database (LECTURE-RES-PRAC)'!D$14:AG$14, "CLO2", 'Database (LECTURE-RES-PRAC)'!D38:AG38) / 'Grade computation'!F$5, IF(C$16 = "MIDTERM", SUMIF('Database (LECTURE-RES-PRAC)'!AJ$14:BM$14, "CLO2", 'Database (LECTURE-RES-PRAC)'!AJ38:BM38) / 'Grade computation'!G$5, IF(C$16 = "FINAL", SUMIF('Database (LECTURE-RES-PRAC)'!BP$14:CS$14, "CLO2", 'Database (LECTURE-RES-PRAC)'!BP38:CS38) / 'Grade computation'!H$5,""))),""),"")</f>
        <v/>
      </c>
      <c r="S41" s="232" t="str">
        <f t="shared" si="10"/>
        <v/>
      </c>
      <c r="T41" s="25" t="str">
        <f>IF(B41 &lt;&gt; "",IF(AND('PRINTABLE (per grading)'!H$16="EXAM", 'PRINTABLE (per grading)'!B$13="Prelim"), IF(ISERROR(SUMIF('Exam (LECTURE ONLY)'!D$20:M$20, "CLO2", 'Exam (LECTURE ONLY)'!D43:M43) / 'Exam (LECTURE ONLY)'!AL$7), "", SUMIF('Exam (LECTURE ONLY)'!D$20:M$20, "CLO2", 'Exam (LECTURE ONLY)'!D43:M43) /'Exam (LECTURE ONLY)'!AL$7),
IF(AND('PRINTABLE (per grading)'!H$16="EXAM", 'PRINTABLE (per grading)'!B$13="Midterm"), IF(ISERROR(SUMIF('Exam (LECTURE ONLY)'!O$20:X$20, "CLO2", 'Exam (LECTURE ONLY)'!O43:X43) / 'Exam (LECTURE ONLY)'!AM$7), "", SUMIF('Exam (LECTURE ONLY)'!O$20:X$20, "CLO2", 'Exam (LECTURE ONLY)'!O43:X43) / 'Exam (LECTURE ONLY)'!AM$7),
IF(AND('PRINTABLE (per grading)'!H$16="EXAM", 'PRINTABLE (per grading)'!B$13="Final"), IF(ISERROR(SUMIF('Exam (LECTURE ONLY)'!Z$20:AI$20, "CLO2", 'Exam (LECTURE ONLY)'!Z43:AI43) / 'Exam (LECTURE ONLY)'!AN$7), "", SUMIF('Exam (LECTURE ONLY)'!Z$20:AI$20, "CLO2", 'Exam (LECTURE ONLY)'!Z43:AI43) / 'Exam (LECTURE ONLY)'!AN$7),
IF(AND('PRINTABLE (per grading)'!H$16="OUTPUT", 'PRINTABLE (per grading)'!B$13="Prelim"), IF(ISERROR(SUMIF(OUTPUT!C$20:M$20, "CLO2", OUTPUT!C43:M43) / OUTPUT!AL$7), "", SUMIF(OUTPUT!C$20:M$20, "CLO2", OUTPUT!C43:M43) / OUTPUT!AL$7),
IF(AND('PRINTABLE (per grading)'!H$16="OUTPUT", 'PRINTABLE (per grading)'!B$13="Midterm"), IF(ISERROR(SUMIF(OUTPUT!O$20:Y$20, "CLO2", OUTPUT!O43:Y43) / OUTPUT!AM$7), "", SUMIF(OUTPUT!O$20:Y$20, "CLO2", OUTPUT!O43:Y43) / OUTPUT!AM$7),
IF(AND('PRINTABLE (per grading)'!H$16="OUTPUT", 'PRINTABLE (per grading)'!B$13="Final"), IF(ISERROR(SUMIF(OUTPUT!AA$20:AI$20, "CLO2", OUTPUT!AA43:AI43) / OUTPUT!AN$7), "", SUMIF(OUTPUT!AA$20:AI$20, "CLO2", OUTPUT!AA43:AI43) / OUTPUT!AN$7),
"")))))),"")</f>
        <v/>
      </c>
      <c r="U41" s="232" t="str">
        <f t="shared" si="11"/>
        <v/>
      </c>
      <c r="V41" s="233" t="str">
        <f t="shared" si="12"/>
        <v/>
      </c>
      <c r="W41" s="25" t="str">
        <f>IF(B41 &lt;&gt; "", IFERROR(IF(C$16 = "PRELIM", SUMIF('Database (LECTURE-RES-PRAC)'!D$14:AG$14, "CLO3", 'Database (LECTURE-RES-PRAC)'!D38:AG38) / 'Grade computation'!F$6, IF(C$16 = "MIDTERM", SUMIF('Database (LECTURE-RES-PRAC)'!AJ$14:BM$14, "CLO3", 'Database (LECTURE-RES-PRAC)'!AJ38:BM38) / 'Grade computation'!G$6, IF(C$16 = "FINAL", SUMIF('Database (LECTURE-RES-PRAC)'!BP$14:CS$14, "CLO3", 'Database (LECTURE-RES-PRAC)'!BP38:CS38) / 'Grade computation'!H$6,""))),""),"")</f>
        <v/>
      </c>
      <c r="X41" s="232" t="str">
        <f t="shared" si="13"/>
        <v/>
      </c>
      <c r="Y41" s="25" t="str">
        <f>IF(B41 &lt;&gt; "",IF(AND('PRINTABLE (per grading)'!H$16="EXAM", 'PRINTABLE (per grading)'!B$13="Prelim"), IF(ISERROR(SUMIF('Exam (LECTURE ONLY)'!D$20:M$20, "CLO3", 'Exam (LECTURE ONLY)'!D43:M43) / 'Exam (LECTURE ONLY)'!AL$8), "", SUMIF('Exam (LECTURE ONLY)'!D$20:M$20, "CLO3", 'Exam (LECTURE ONLY)'!D43:M43) /'Exam (LECTURE ONLY)'!AL$8),
IF(AND('PRINTABLE (per grading)'!H$16="EXAM", 'PRINTABLE (per grading)'!B$13="Midterm"), IF(ISERROR(SUMIF('Exam (LECTURE ONLY)'!O$20:X$20, "CLO3", 'Exam (LECTURE ONLY)'!O43:X43) / 'Exam (LECTURE ONLY)'!AM$8), "", SUMIF('Exam (LECTURE ONLY)'!O$20:X$20, "CLO3", 'Exam (LECTURE ONLY)'!O43:X43) / 'Exam (LECTURE ONLY)'!AM$8),
IF(AND('PRINTABLE (per grading)'!H$16="EXAM", 'PRINTABLE (per grading)'!B$13="Final"), IF(ISERROR(SUMIF('Exam (LECTURE ONLY)'!Z$20:AI$20, "CLO3", 'Exam (LECTURE ONLY)'!Z43:AI43) / 'Exam (LECTURE ONLY)'!AN$8), "", SUMIF('Exam (LECTURE ONLY)'!Z$20:AI$20, "CLO3", 'Exam (LECTURE ONLY)'!Z43:AI43) / 'Exam (LECTURE ONLY)'!AN$8),
IF(AND('PRINTABLE (per grading)'!H$16="OUTPUT", 'PRINTABLE (per grading)'!B$13="Prelim"), IF(ISERROR(SUMIF(OUTPUT!C$20:M$20, "CLO3", OUTPUT!C43:M43) / OUTPUT!AL$8), "", SUMIF(OUTPUT!C$20:M$20, "CLO3", OUTPUT!C43:M43) / OUTPUT!AL$8),
IF(AND('PRINTABLE (per grading)'!H$16="OUTPUT", 'PRINTABLE (per grading)'!B$13="Midterm"), IF(ISERROR(SUMIF(OUTPUT!O$20:Y$20, "CLO3", OUTPUT!O43:Y43) / OUTPUT!AM$8), "", SUMIF(OUTPUT!O$20:Y$20, "CLO3", OUTPUT!O43:Y43) / OUTPUT!AM$8),
IF(AND('PRINTABLE (per grading)'!H$16="OUTPUT", 'PRINTABLE (per grading)'!B$13="Final"), IF(ISERROR(SUMIF(OUTPUT!AA$20:AI$20, "CLO3", OUTPUT!AA43:AI43) / OUTPUT!AN$8), "", SUMIF(OUTPUT!AA$20:AI$20, "CLO3", OUTPUT!AA43:AI43) / OUTPUT!AN$8),
"" )))))),"")</f>
        <v/>
      </c>
      <c r="Z41" s="232" t="str">
        <f t="shared" si="14"/>
        <v/>
      </c>
      <c r="AA41" s="233" t="str">
        <f t="shared" si="15"/>
        <v/>
      </c>
      <c r="AB41" s="25" t="str">
        <f>IF(B41 &lt;&gt; "", IFERROR(IF(C$16 = "PRELIM", SUMIF('Database (LECTURE-RES-PRAC)'!D$14:AG$14, "CLO4", 'Database (LECTURE-RES-PRAC)'!D38:AG38) / 'Grade computation'!F$7, IF(C$16 = "MIDTERM", SUMIF('Database (LECTURE-RES-PRAC)'!AJ$14:BM$14, "CLO4", 'Database (LECTURE-RES-PRAC)'!AJ38:BM38) / 'Grade computation'!G$7, IF(C$16 = "FINAL", SUMIF('Database (LECTURE-RES-PRAC)'!BP$14:CS$14, "CLO4", 'Database (LECTURE-RES-PRAC)'!BP38:CS38) / 'Grade computation'!H$7,""))),""),"")</f>
        <v/>
      </c>
      <c r="AC41" s="232" t="str">
        <f t="shared" si="16"/>
        <v/>
      </c>
      <c r="AD41" s="25" t="str">
        <f>IF(B41 &lt;&gt; "",IF(AND('PRINTABLE (per grading)'!H$16="EXAM", 'PRINTABLE (per grading)'!B$13="Prelim"), IF(ISERROR(SUMIF('Exam (LECTURE ONLY)'!D$20:M$20, "CLO4", 'Exam (LECTURE ONLY)'!D43:M43) / 'Exam (LECTURE ONLY)'!AL$9), "", SUMIF('Exam (LECTURE ONLY)'!D$20:M$20, "CLO4", 'Exam (LECTURE ONLY)'!D43:M43) /'Exam (LECTURE ONLY)'!AL$9),
IF(AND('PRINTABLE (per grading)'!H$16="EXAM", 'PRINTABLE (per grading)'!B$13="Midterm"), IF(ISERROR(SUMIF('Exam (LECTURE ONLY)'!O$20:X$20, "CLO4", 'Exam (LECTURE ONLY)'!O43:X43) / 'Exam (LECTURE ONLY)'!AM$9), "", SUMIF('Exam (LECTURE ONLY)'!O$20:X$20, "CLO4", 'Exam (LECTURE ONLY)'!O43:X43) / 'Exam (LECTURE ONLY)'!AM$9),
IF(AND('PRINTABLE (per grading)'!H$16="EXAM", 'PRINTABLE (per grading)'!B$13="Final"), IF(ISERROR(SUMIF('Exam (LECTURE ONLY)'!Z$20:AI$20, "CLO4", 'Exam (LECTURE ONLY)'!Z43:AI43) / 'Exam (LECTURE ONLY)'!AN$9), "", SUMIF('Exam (LECTURE ONLY)'!Z$20:AI$20, "CLO4", 'Exam (LECTURE ONLY)'!Z43:AI43) / 'Exam (LECTURE ONLY)'!AN$9),
IF(AND('PRINTABLE (per grading)'!H$16="OUTPUT", 'PRINTABLE (per grading)'!B$13="Prelim"), IF(ISERROR(SUMIF(OUTPUT!C$20:M$20, "CLO4", OUTPUT!C43:M43) / OUTPUT!AL$9), "", SUMIF(OUTPUT!C$20:M$20, "CLO4", OUTPUT!C43:M43) / OUTPUT!AL$9),
IF(AND('PRINTABLE (per grading)'!H$16="OUTPUT", 'PRINTABLE (per grading)'!B$13="Midterm"), IF(ISERROR(SUMIF(OUTPUT!O$20:Y$20, "CLO4", OUTPUT!O43:Y43) / OUTPUT!AM$9), "", SUMIF(OUTPUT!O$20:Y$20, "CLO4", OUTPUT!O43:Y43) / OUTPUT!AM$9),
IF(AND('PRINTABLE (per grading)'!H$16="OUTPUT", 'PRINTABLE (per grading)'!B$13="Final"), IF(ISERROR(SUMIF(OUTPUT!AA$20:AI$20, "CLO4", OUTPUT!AA43:AI43) / OUTPUT!AN$9), "", SUMIF(OUTPUT!AA$20:AI$20, "CLO4", OUTPUT!AA43:AI43) / OUTPUT!AN$9),
"")))))),"")</f>
        <v/>
      </c>
      <c r="AE41" s="232" t="str">
        <f t="shared" si="17"/>
        <v/>
      </c>
      <c r="AF41" s="233" t="str">
        <f t="shared" si="18"/>
        <v/>
      </c>
      <c r="AG41" s="25" t="str">
        <f>IF(B41 &lt;&gt; "", IFERROR(IF(C$16 = "PRELIM", SUMIF('Database (LECTURE-RES-PRAC)'!D$14:AG$14, "CLO5", 'Database (LECTURE-RES-PRAC)'!D38:AG38) / 'Grade computation'!F$8, IF(C$16 = "MIDTERM", SUMIF('Database (LECTURE-RES-PRAC)'!AJ$14:BM$14, "CLO5", 'Database (LECTURE-RES-PRAC)'!AJ38:BM38) / 'Grade computation'!G$8, IF(C$16 = "FINAL", SUMIF('Database (LECTURE-RES-PRAC)'!BP$14:CS$14, "CLO5", 'Database (LECTURE-RES-PRAC)'!BP38:CS38) / 'Grade computation'!H$8,""))),""),"")</f>
        <v/>
      </c>
      <c r="AH41" s="232" t="str">
        <f t="shared" si="19"/>
        <v/>
      </c>
      <c r="AI41" s="25" t="str">
        <f>IF(B41 &lt;&gt; "",IF(AND('PRINTABLE (per grading)'!H$16="EXAM", 'PRINTABLE (per grading)'!B$13="Prelim"), IF(ISERROR(SUMIF('Exam (LECTURE ONLY)'!D$20:M$20, "CLO5", 'Exam (LECTURE ONLY)'!D43:M43) / 'Exam (LECTURE ONLY)'!AL$10), "", SUMIF('Exam (LECTURE ONLY)'!D$20:M$20, "CLO5", 'Exam (LECTURE ONLY)'!D43:M43) /'Exam (LECTURE ONLY)'!AL$10),
IF(AND('PRINTABLE (per grading)'!H$16="EXAM", 'PRINTABLE (per grading)'!B$13="Midterm"), IF(ISERROR(SUMIF('Exam (LECTURE ONLY)'!O$20:X$20, "CLO5", 'Exam (LECTURE ONLY)'!O43:X43) / 'Exam (LECTURE ONLY)'!AM$10), "", SUMIF('Exam (LECTURE ONLY)'!O$20:X$20, "CLO5", 'Exam (LECTURE ONLY)'!O43:X43) / 'Exam (LECTURE ONLY)'!AM$10),
IF(AND('PRINTABLE (per grading)'!H$16="EXAM", 'PRINTABLE (per grading)'!B$13="Final"), IF(ISERROR(SUMIF('Exam (LECTURE ONLY)'!Z$20:AI$20, "CLO5", 'Exam (LECTURE ONLY)'!Z43:AI43) / 'Exam (LECTURE ONLY)'!AN$10), "", SUMIF('Exam (LECTURE ONLY)'!Z$20:AI$20, "CLO5", 'Exam (LECTURE ONLY)'!Z43:AI43) / 'Exam (LECTURE ONLY)'!AN$10),
IF(AND('PRINTABLE (per grading)'!H$16="OUTPUT", 'PRINTABLE (per grading)'!B$13="Prelim"), IF(ISERROR(SUMIF(OUTPUT!C$20:M$20, "CLO5", OUTPUT!C43:M43) / OUTPUT!AL$10), "", SUMIF(OUTPUT!C$20:M$20, "CLO5", OUTPUT!C43:M43) / OUTPUT!AL$10),
IF(AND('PRINTABLE (per grading)'!H$16="OUTPUT", 'PRINTABLE (per grading)'!B$13="Midterm"), IF(ISERROR(SUMIF(OUTPUT!O$20:Y$20, "CLO5", OUTPUT!O43:Y43) / OUTPUT!AM$10), "", SUMIF(OUTPUT!O$20:Y$20, "CLO5", OUTPUT!O43:Y43) / OUTPUT!AM$10),
IF(AND('PRINTABLE (per grading)'!H$16="OUTPUT", 'PRINTABLE (per grading)'!B$13="Final"), IF(ISERROR(SUMIF(OUTPUT!AA$20:AI$20, "CLO5", OUTPUT!AA43:AI43) / OUTPUT!AN$10), "", SUMIF(OUTPUT!AA$20:AI$20, "CLO5", OUTPUT!AA43:AI43) / OUTPUT!AN$10),
"")))))),"")</f>
        <v/>
      </c>
      <c r="AJ41" s="232" t="str">
        <f t="shared" si="20"/>
        <v/>
      </c>
      <c r="AK41" s="233" t="str">
        <f t="shared" si="21"/>
        <v/>
      </c>
      <c r="AL41" s="25" t="str">
        <f>IF(B41 &lt;&gt; "", IFERROR(IF(C$16 = "PRELIM", SUMIF('Database (LECTURE-RES-PRAC)'!D$14:AG$14, "CLO6", 'Database (LECTURE-RES-PRAC)'!D38:AG38) / 'Grade computation'!F$9, IF(C$16 = "MIDTERM", SUMIF('Database (LECTURE-RES-PRAC)'!AJ$14:BM$14, "CLO6", 'Database (LECTURE-RES-PRAC)'!AJ38:BM38) / 'Grade computation'!G$9, IF(C$16 = "FINAL", SUMIF('Database (LECTURE-RES-PRAC)'!BP$14:CS$14, "CLO6", 'Database (LECTURE-RES-PRAC)'!BP38:CS38) / 'Grade computation'!H$9,""))),""),"")</f>
        <v/>
      </c>
      <c r="AM41" s="232" t="str">
        <f t="shared" si="22"/>
        <v/>
      </c>
      <c r="AN41" s="25" t="str">
        <f>IF(B41 &lt;&gt; "",IF(AND('PRINTABLE (per grading)'!H$16="EXAM", 'PRINTABLE (per grading)'!B$13="Prelim"), IF(ISERROR(SUMIF('Exam (LECTURE ONLY)'!D$20:M$20, "CLO6", 'Exam (LECTURE ONLY)'!D43:M43) / 'Exam (LECTURE ONLY)'!AL$11), "", SUMIF('Exam (LECTURE ONLY)'!D$20:M$20, "CLO6", 'Exam (LECTURE ONLY)'!D43:M43) /'Exam (LECTURE ONLY)'!AL$11),
IF(AND('PRINTABLE (per grading)'!H$16="EXAM", 'PRINTABLE (per grading)'!B$13="Midterm"), IF(ISERROR(SUMIF('Exam (LECTURE ONLY)'!O$20:X$20, "CLO6", 'Exam (LECTURE ONLY)'!O43:X43) / 'Exam (LECTURE ONLY)'!AM$11), "", SUMIF('Exam (LECTURE ONLY)'!O$20:X$20, "CLO6", 'Exam (LECTURE ONLY)'!O43:X43) / 'Exam (LECTURE ONLY)'!AM$11),
IF(AND('PRINTABLE (per grading)'!H$16="EXAM", 'PRINTABLE (per grading)'!B$13="Final"), IF(ISERROR(SUMIF('Exam (LECTURE ONLY)'!Z$20:AI$20, "CLO6", 'Exam (LECTURE ONLY)'!Z43:AI43) / 'Exam (LECTURE ONLY)'!AN$11), "", SUMIF('Exam (LECTURE ONLY)'!Z$20:AI$20, "CLO6", 'Exam (LECTURE ONLY)'!Z43:AI43) / 'Exam (LECTURE ONLY)'!AN$11),
IF(AND('PRINTABLE (per grading)'!H$16="OUTPUT", 'PRINTABLE (per grading)'!B$13="Prelim"), IF(ISERROR(SUMIF(OUTPUT!C$20:M$20, "CLO6", OUTPUT!C43:M43) / OUTPUT!AL$11), "", SUMIF(OUTPUT!C$20:M$20, "CLO6", OUTPUT!C43:M43) / OUTPUT!AL$11),
IF(AND('PRINTABLE (per grading)'!H$16="OUTPUT", 'PRINTABLE (per grading)'!B$13="Midterm"), IF(ISERROR(SUMIF(OUTPUT!O$20:Y$20, "CLO6", OUTPUT!O43:Y43) / OUTPUT!AM$11), "", SUMIF(OUTPUT!O$20:Y$20, "CLO6", OUTPUT!O43:Y43) / OUTPUT!AM$11),
IF(AND('PRINTABLE (per grading)'!H$16="OUTPUT", 'PRINTABLE (per grading)'!B$13="Final"), IF(ISERROR(SUMIF(OUTPUT!AA$20:AI$20, "CLO6", OUTPUT!AA43:AI43) / OUTPUT!AN$11), "", SUMIF(OUTPUT!AA$20:AI$20, "CLO6", OUTPUT!AA43:AI43) / OUTPUT!AN$11),
"")))))),"")</f>
        <v/>
      </c>
      <c r="AO41" s="232" t="str">
        <f t="shared" si="23"/>
        <v/>
      </c>
      <c r="AP41" s="233" t="str">
        <f t="shared" si="24"/>
        <v/>
      </c>
      <c r="AQ41" s="25" t="str">
        <f>IF(B41 &lt;&gt; "", IFERROR(IF(C$16 = "PRELIM", SUMIF('Database (LECTURE-RES-PRAC)'!D$14:AG$14, "CLO7", 'Database (LECTURE-RES-PRAC)'!D38:AG38) / 'Grade computation'!F$10, IF(C$16 = "MIDTERM", SUMIF('Database (LECTURE-RES-PRAC)'!AJ$14:BM$14, "CLO7", 'Database (LECTURE-RES-PRAC)'!AJ38:BM38) / 'Grade computation'!G$10, IF(C$16 = "FINAL", SUMIF('Database (LECTURE-RES-PRAC)'!BP$14:CS$14, "CLO7", 'Database (LECTURE-RES-PRAC)'!BP38:CS38) / 'Grade computation'!H$10,""))),""),"")</f>
        <v/>
      </c>
      <c r="AR41" s="232" t="str">
        <f t="shared" si="25"/>
        <v/>
      </c>
      <c r="AS41" s="25" t="str">
        <f>IF(B41 &lt;&gt; "",IF(AND('PRINTABLE (per grading)'!H$16="EXAM", 'PRINTABLE (per grading)'!B$13="Prelim"), IF(ISERROR(SUMIF('Exam (LECTURE ONLY)'!D$20:M$20, "CLO7", 'Exam (LECTURE ONLY)'!D43:M43) / 'Exam (LECTURE ONLY)'!AL$12), "", SUMIF('Exam (LECTURE ONLY)'!D$20:M$20, "CLO7", 'Exam (LECTURE ONLY)'!D43:M43) /'Exam (LECTURE ONLY)'!AL$12),
IF(AND('PRINTABLE (per grading)'!H$16="EXAM", 'PRINTABLE (per grading)'!B$13="Midterm"), IF(ISERROR(SUMIF('Exam (LECTURE ONLY)'!O$20:X$20, "CLO7", 'Exam (LECTURE ONLY)'!O43:X43) / 'Exam (LECTURE ONLY)'!AM$12), "", SUMIF('Exam (LECTURE ONLY)'!O$20:X$20, "CLO7", 'Exam (LECTURE ONLY)'!O43:X43) / 'Exam (LECTURE ONLY)'!AM$12),
IF(AND('PRINTABLE (per grading)'!H$16="EXAM", 'PRINTABLE (per grading)'!B$13="Final"), IF(ISERROR(SUMIF('Exam (LECTURE ONLY)'!Z$20:AI$20, "CLO7", 'Exam (LECTURE ONLY)'!Z43:AI43) / 'Exam (LECTURE ONLY)'!AN$12), "", SUMIF('Exam (LECTURE ONLY)'!Z$20:AI$20, "CLO7", 'Exam (LECTURE ONLY)'!Z43:AI43) / 'Exam (LECTURE ONLY)'!AN$12),
IF(AND('PRINTABLE (per grading)'!H$16="OUTPUT", 'PRINTABLE (per grading)'!B$13="Prelim"), IF(ISERROR(SUMIF(OUTPUT!C$20:M$20, "CLO7", OUTPUT!C43:M43) / OUTPUT!AL$12), "", SUMIF(OUTPUT!C$20:M$20, "CLO7", OUTPUT!C43:M43) / OUTPUT!AL$12),
IF(AND('PRINTABLE (per grading)'!H$16="OUTPUT", 'PRINTABLE (per grading)'!B$13="Midterm"), IF(ISERROR(SUMIF(OUTPUT!O$20:Y$20, "CLO7", OUTPUT!O43:Y43) / OUTPUT!AM$12), "", SUMIF(OUTPUT!O$20:Y$20, "CLO7", OUTPUT!O43:Y43) / OUTPUT!AM$12),
IF(AND('PRINTABLE (per grading)'!H$16="OUTPUT", 'PRINTABLE (per grading)'!B$13="Final"), IF(ISERROR(SUMIF(OUTPUT!AA$20:AI$20, "CLO7", OUTPUT!AA43:AI43) / OUTPUT!AN$12), "", SUMIF(OUTPUT!AA$20:AI$20, "CLO7", OUTPUT!AA43:AI43) / OUTPUT!AN$12),
"")))))),"")</f>
        <v/>
      </c>
      <c r="AT41" s="232" t="str">
        <f t="shared" si="26"/>
        <v/>
      </c>
      <c r="AU41" s="233" t="str">
        <f t="shared" si="27"/>
        <v/>
      </c>
      <c r="AV41" s="25" t="str">
        <f>IF(B41 &lt;&gt; "", IFERROR(IF(C$16 = "PRELIM", SUMIF('Database (LECTURE-RES-PRAC)'!D$14:AG$14, "CLO8", 'Database (LECTURE-RES-PRAC)'!D38:AG38) / 'Grade computation'!F$11, IF(C$16 = "MIDTERM", SUMIF('Database (LECTURE-RES-PRAC)'!AJ$14:BM$14, "CLO8", 'Database (LECTURE-RES-PRAC)'!AJ38:BM38) / 'Grade computation'!G$11, IF(C$16 = "FINAL", SUMIF('Database (LECTURE-RES-PRAC)'!BP$14:CS$14, "CLO8", 'Database (LECTURE-RES-PRAC)'!BP38:CS38) / 'Grade computation'!H$11,""))),""),"")</f>
        <v/>
      </c>
      <c r="AW41" s="232" t="str">
        <f t="shared" si="28"/>
        <v/>
      </c>
      <c r="AX41" s="25" t="str">
        <f>IF(B41 &lt;&gt; "",IF(AND('PRINTABLE (per grading)'!H$16="EXAM", 'PRINTABLE (per grading)'!B$13="Prelim"), IF(ISERROR(SUMIF('Exam (LECTURE ONLY)'!D$20:M$20, "CLO8", 'Exam (LECTURE ONLY)'!D43:M43) / 'Exam (LECTURE ONLY)'!AL$13), "", SUMIF('Exam (LECTURE ONLY)'!D$20:M$20, "CLO8", 'Exam (LECTURE ONLY)'!D43:M43) /'Exam (LECTURE ONLY)'!AL$13),
IF(AND('PRINTABLE (per grading)'!H$16="EXAM", 'PRINTABLE (per grading)'!B$13="Midterm"), IF(ISERROR(SUMIF('Exam (LECTURE ONLY)'!O$20:X$20, "CLO8", 'Exam (LECTURE ONLY)'!O43:X43) / 'Exam (LECTURE ONLY)'!AM$13), "", SUMIF('Exam (LECTURE ONLY)'!O$20:X$20, "CLO8", 'Exam (LECTURE ONLY)'!O43:X43) / 'Exam (LECTURE ONLY)'!AM$13),
IF(AND('PRINTABLE (per grading)'!H$16="EXAM", 'PRINTABLE (per grading)'!B$13="Final"), IF(ISERROR(SUMIF('Exam (LECTURE ONLY)'!Z$20:AI$20, "CLO8", 'Exam (LECTURE ONLY)'!Z43:AI43) / 'Exam (LECTURE ONLY)'!AN$13), "", SUMIF('Exam (LECTURE ONLY)'!Z$20:AI$20, "CLO8", 'Exam (LECTURE ONLY)'!Z43:AI43) / 'Exam (LECTURE ONLY)'!AN$13),
IF(AND('PRINTABLE (per grading)'!H$16="OUTPUT", 'PRINTABLE (per grading)'!B$13="Prelim"), IF(ISERROR(SUMIF(OUTPUT!C$20:M$20, "CLO8", OUTPUT!C43:M43) / OUTPUT!AL$13), "", SUMIF(OUTPUT!C$20:M$20, "CLO8", OUTPUT!C43:M43) / OUTPUT!AL$13),
IF(AND('PRINTABLE (per grading)'!H$16="OUTPUT", 'PRINTABLE (per grading)'!B$13="Midterm"), IF(ISERROR(SUMIF(OUTPUT!O$20:Y$20, "CLO8", OUTPUT!O43:Y43) / OUTPUT!AM$13), "", SUMIF(OUTPUT!O$20:Y$20, "CLO8", OUTPUT!O43:Y43) / OUTPUT!AM$13),
IF(AND('PRINTABLE (per grading)'!H$16="OUTPUT", 'PRINTABLE (per grading)'!B$13="Final"), IF(ISERROR(SUMIF(OUTPUT!AA$20:AI$20, "CLO8", OUTPUT!AA43:AI43) / OUTPUT!AN$13), "", SUMIF(OUTPUT!AA$20:AI$20, "CLO8", OUTPUT!AA43:AI43) / OUTPUT!AN$13),
"")))))),"")</f>
        <v/>
      </c>
      <c r="AY41" s="232" t="str">
        <f t="shared" si="29"/>
        <v/>
      </c>
      <c r="AZ41" s="233" t="str">
        <f t="shared" si="30"/>
        <v/>
      </c>
      <c r="BA41" s="25" t="str">
        <f>IF(B41 &lt;&gt; "", IFERROR(IF(C$16 = "PRELIM", SUMIF('Database (LECTURE-RES-PRAC)'!D$14:AG$14, "CLO9", 'Database (LECTURE-RES-PRAC)'!D38:AG38) / 'Grade computation'!F$12, IF(C$16 = "MIDTERM", SUMIF('Database (LECTURE-RES-PRAC)'!AJ$14:BM$14, "CLO9", 'Database (LECTURE-RES-PRAC)'!AJ38:BM38) / 'Grade computation'!G$12, IF(C$16 = "FINAL", SUMIF('Database (LECTURE-RES-PRAC)'!BP$14:CS$14, "CLO9", 'Database (LECTURE-RES-PRAC)'!BP38:CS38) / 'Grade computation'!H$12,""))),""),"")</f>
        <v/>
      </c>
      <c r="BB41" s="232" t="str">
        <f t="shared" si="31"/>
        <v/>
      </c>
      <c r="BC41" s="25" t="str">
        <f>IF(B41 &lt;&gt; "",IF(AND('PRINTABLE (per grading)'!H$16="EXAM", 'PRINTABLE (per grading)'!B$13="Prelim"), IF(ISERROR(SUMIF('Exam (LECTURE ONLY)'!D$20:M$20, "CLO9", 'Exam (LECTURE ONLY)'!D43:M43) / 'Exam (LECTURE ONLY)'!AL$14), "", SUMIF('Exam (LECTURE ONLY)'!D$20:M$20, "CLO9", 'Exam (LECTURE ONLY)'!D43:M43) /'Exam (LECTURE ONLY)'!AL$14),
IF(AND('PRINTABLE (per grading)'!H$16="EXAM", 'PRINTABLE (per grading)'!B$13="Midterm"), IF(ISERROR(SUMIF('Exam (LECTURE ONLY)'!O$20:X$20, "CLO9", 'Exam (LECTURE ONLY)'!O43:X43) / 'Exam (LECTURE ONLY)'!AM$14), "", SUMIF('Exam (LECTURE ONLY)'!O$20:X$20, "CLO9", 'Exam (LECTURE ONLY)'!O43:X43) / 'Exam (LECTURE ONLY)'!AM$14),
IF(AND('PRINTABLE (per grading)'!H$16="EXAM", 'PRINTABLE (per grading)'!B$13="Final"), IF(ISERROR(SUMIF('Exam (LECTURE ONLY)'!Z$20:AI$20, "CLO9", 'Exam (LECTURE ONLY)'!Z43:AI43) / 'Exam (LECTURE ONLY)'!AN$14), "", SUMIF('Exam (LECTURE ONLY)'!Z$20:AI$20, "CLO9", 'Exam (LECTURE ONLY)'!Z43:AI43) / 'Exam (LECTURE ONLY)'!AN$14),
IF(AND('PRINTABLE (per grading)'!H$16="OUTPUT", 'PRINTABLE (per grading)'!B$13="Prelim"), IF(ISERROR(SUMIF(OUTPUT!C$20:M$20, "CLO9", OUTPUT!C43:M43) / OUTPUT!AL$14), "", SUMIF(OUTPUT!C$20:M$20, "CLO9", OUTPUT!C43:M43) / OUTPUT!AL$14),
IF(AND('PRINTABLE (per grading)'!H$16="OUTPUT", 'PRINTABLE (per grading)'!B$13="Midterm"), IF(ISERROR(SUMIF(OUTPUT!O$20:Y$20, "CLO9", OUTPUT!O43:Y43) / OUTPUT!AM$14), "", SUMIF(OUTPUT!O$20:Y$20, "CLO9", OUTPUT!O43:Y43) / OUTPUT!AM$14),
IF(AND('PRINTABLE (per grading)'!H$16="OUTPUT", 'PRINTABLE (per grading)'!B$13="Final"), IF(ISERROR(SUMIF(OUTPUT!AA$20:AI$20, "CLO9", OUTPUT!AA43:AI43) / OUTPUT!AN$14), "", SUMIF(OUTPUT!AA$20:AI$20, "CLO9", OUTPUT!AA43:AI43) / OUTPUT!AN$14),
"")))))),"")</f>
        <v/>
      </c>
      <c r="BD41" s="232" t="str">
        <f t="shared" si="32"/>
        <v/>
      </c>
      <c r="BE41" s="233" t="str">
        <f t="shared" si="33"/>
        <v/>
      </c>
      <c r="BF41" s="25" t="str">
        <f>IF(B41 &lt;&gt; "", IFERROR(IF(C$16 = "PRELIM", SUMIF('Database (LECTURE-RES-PRAC)'!D$14:AG$14, "CLO10", 'Database (LECTURE-RES-PRAC)'!D38:AG38) / 'Grade computation'!F$13, IF(C$16 = "MIDTERM", SUMIF('Database (LECTURE-RES-PRAC)'!AJ$14:BM$14, "CLO10", 'Database (LECTURE-RES-PRAC)'!AJ38:BM38) / 'Grade computation'!G$13, IF(C$16 = "FINAL", SUMIF('Database (LECTURE-RES-PRAC)'!BP$14:CS$14, "CLO10", 'Database (LECTURE-RES-PRAC)'!BP38:CS38) / 'Grade computation'!H$13,""))),""),"")</f>
        <v/>
      </c>
      <c r="BG41" s="232" t="str">
        <f t="shared" si="34"/>
        <v/>
      </c>
      <c r="BH41" s="25" t="str">
        <f>IF(B41 &lt;&gt; "",IF(AND('PRINTABLE (per grading)'!H$16="EXAM", 'PRINTABLE (per grading)'!B$13="Prelim"), IF(ISERROR(SUMIF('Exam (LECTURE ONLY)'!D$20:M$20, "CLO10", 'Exam (LECTURE ONLY)'!D43:M43) / 'Exam (LECTURE ONLY)'!AL$15), "", SUMIF('Exam (LECTURE ONLY)'!D$20:M$20, "CLO10", 'Exam (LECTURE ONLY)'!D43:M43) /'Exam (LECTURE ONLY)'!AL$15),
IF(AND('PRINTABLE (per grading)'!H$16="EXAM", 'PRINTABLE (per grading)'!B$13="Midterm"), IF(ISERROR(SUMIF('Exam (LECTURE ONLY)'!O$20:X$20, "CLO10", 'Exam (LECTURE ONLY)'!O43:X43) / 'Exam (LECTURE ONLY)'!AM$15), "", SUMIF('Exam (LECTURE ONLY)'!O$20:X$20, "CLO10", 'Exam (LECTURE ONLY)'!O43:X43) / 'Exam (LECTURE ONLY)'!AM$15),
IF(AND('PRINTABLE (per grading)'!H$16="EXAM", 'PRINTABLE (per grading)'!B$13="Final"), IF(ISERROR(SUMIF('Exam (LECTURE ONLY)'!Z$20:AI$20, "CLO10", 'Exam (LECTURE ONLY)'!Z43:AI43) / 'Exam (LECTURE ONLY)'!AN$15), "", SUMIF('Exam (LECTURE ONLY)'!Z$20:AI$20, "CLO10", 'Exam (LECTURE ONLY)'!Z43:AI43) / 'Exam (LECTURE ONLY)'!AN$15),
IF(AND('PRINTABLE (per grading)'!H$16="OUTPUT", 'PRINTABLE (per grading)'!B$13="Prelim"), IF(ISERROR(SUMIF(OUTPUT!C$20:M$20, "CLO10", OUTPUT!C43:M43) / OUTPUT!AL$15), "", SUMIF(OUTPUT!C$20:M$20, "CLO10", OUTPUT!C43:M43) / OUTPUT!AL$15),
IF(AND('PRINTABLE (per grading)'!H$16="OUTPUT", 'PRINTABLE (per grading)'!B$13="Midterm"), IF(ISERROR(SUMIF(OUTPUT!O$20:Y$20, "CLO10", OUTPUT!O43:Y43) / OUTPUT!AM$15), "", SUMIF(OUTPUT!O$20:Y$20, "CLO10", OUTPUT!O43:Y43) / OUTPUT!AM$15),
IF(AND('PRINTABLE (per grading)'!H$16="OUTPUT", 'PRINTABLE (per grading)'!B$13="Final"), IF(ISERROR(SUMIF(OUTPUT!AA$20:AI$20, "CLO10", OUTPUT!AA43:AI43) / OUTPUT!AN$15), "", SUMIF(OUTPUT!AA$20:AI$20, "CLO10", OUTPUT!AA43:AI43) / OUTPUT!AN$15),
"")))))),"")</f>
        <v/>
      </c>
      <c r="BI41" s="232" t="str">
        <f t="shared" si="35"/>
        <v/>
      </c>
      <c r="BJ41" s="233" t="str">
        <f t="shared" si="36"/>
        <v/>
      </c>
      <c r="BK41" s="2"/>
    </row>
    <row r="42" spans="1:63" ht="19.5" customHeight="1">
      <c r="A42" s="212" t="str">
        <f>IF(ISBLANK('Database (LECTURE-RES-PRAC)'!A39),"",'Database (LECTURE-RES-PRAC)'!A39)</f>
        <v/>
      </c>
      <c r="B42" s="213" t="str">
        <f>IF(ISBLANK('Database (LECTURE-RES-PRAC)'!B39),"",'Database (LECTURE-RES-PRAC)'!B39)</f>
        <v/>
      </c>
      <c r="C42" s="134" t="str">
        <f>IF(B42&lt;&gt;"",IF(C$16="PRELIM",'Grade computation'!C42, IF(C$16="MIDTERM",'Grade computation'!K42, IF(C$16="FINAL",'Grade computation'!S42,""))),"")</f>
        <v/>
      </c>
      <c r="D42" s="135" t="str">
        <f t="shared" si="1"/>
        <v/>
      </c>
      <c r="E42" s="134" t="str">
        <f>IF(B42&lt;&gt;"", IF(C$16="PRELIM",'Grade computation'!E42, IF(C$16="MIDTERM",'Grade computation'!M42, IF(C$16="FINAL",'Grade computation'!U42,""))),"")</f>
        <v/>
      </c>
      <c r="F42" s="136" t="str">
        <f t="shared" si="2"/>
        <v/>
      </c>
      <c r="G42" s="137" t="str">
        <f t="shared" si="3"/>
        <v/>
      </c>
      <c r="H42" s="207" t="str">
        <f>IF(B42&lt;&gt;"",IF(C$16="PRELIM", 'Grade computation'!H42, IF(C$16="MIDTERM", 'Grade computation'!P42, IF(C$16="FINAL",'Grade computation'!X42, ""))),"")</f>
        <v/>
      </c>
      <c r="I42" s="137" t="str">
        <f t="shared" si="4"/>
        <v/>
      </c>
      <c r="J42" s="139" t="str">
        <f t="shared" si="5"/>
        <v/>
      </c>
      <c r="K42" s="377" t="str">
        <f t="shared" si="6"/>
        <v/>
      </c>
      <c r="L42" s="434"/>
      <c r="M42" s="25" t="str">
        <f>IF(B42 &lt;&gt; "", IFERROR(IF(C$16 = "PRELIM", SUMIF('Database (LECTURE-RES-PRAC)'!D$14:AG$14, "CLO1", 'Database (LECTURE-RES-PRAC)'!D39:AG39) / 'Grade computation'!F$4, IF(C$16 = "MIDTERM", SUMIF('Database (LECTURE-RES-PRAC)'!AJ$14:BM$14, "CLO1", 'Database (LECTURE-RES-PRAC)'!AJ39:BM39) / 'Grade computation'!G$4, IF(C$16 = "FINAL", SUMIF('Database (LECTURE-RES-PRAC)'!BP$14:CS$14, "CLO1", 'Database (LECTURE-RES-PRAC)'!BP39:CS39) / 'Grade computation'!H$4,""))),""),"")</f>
        <v/>
      </c>
      <c r="N42" s="232" t="str">
        <f t="shared" si="7"/>
        <v/>
      </c>
      <c r="O42" s="25" t="str">
        <f>IF(B42 &lt;&gt; "",IF(AND('PRINTABLE (per grading)'!H$16="EXAM", 'PRINTABLE (per grading)'!B$13="Prelim"), IF(ISERROR(SUMIF('Exam (LECTURE ONLY)'!D$20:M$20, "CLO1", 'Exam (LECTURE ONLY)'!D44:M44) / 'Exam (LECTURE ONLY)'!AL$6), "", SUMIF('Exam (LECTURE ONLY)'!D$20:M$20, "CLO1", 'Exam (LECTURE ONLY)'!D44:M44) /'Exam (LECTURE ONLY)'!AL$6),
IF(AND('PRINTABLE (per grading)'!H$16="EXAM", 'PRINTABLE (per grading)'!B$13="Midterm"), IF(ISERROR(SUMIF('Exam (LECTURE ONLY)'!O$20:X$20, "CLO1", 'Exam (LECTURE ONLY)'!O44:X44) / 'Exam (LECTURE ONLY)'!AM$6), "", SUMIF('Exam (LECTURE ONLY)'!O$20:X$20, "CLO1", 'Exam (LECTURE ONLY)'!O44:X44) / 'Exam (LECTURE ONLY)'!AM$6),
IF(AND('PRINTABLE (per grading)'!H$16="EXAM", 'PRINTABLE (per grading)'!B$13="Final"), IF(ISERROR(SUMIF('Exam (LECTURE ONLY)'!Z$20:AI$20, "CLO1", 'Exam (LECTURE ONLY)'!Z44:AI44) / 'Exam (LECTURE ONLY)'!AN$6), "", SUMIF('Exam (LECTURE ONLY)'!Z$20:AI$20, "CLO1", 'Exam (LECTURE ONLY)'!Z44:AI44) / 'Exam (LECTURE ONLY)'!AN$6),
IF(AND('PRINTABLE (per grading)'!H$16="OUTPUT", 'PRINTABLE (per grading)'!B$13="Prelim"), IF(ISERROR(SUMIF(OUTPUT!C$20:M$20, "CLO1", OUTPUT!C44:M44) / OUTPUT!AL$6), "", SUMIF(OUTPUT!C$20:M$20, "CLO1", OUTPUT!C44:M44) / OUTPUT!AL$6),
IF(AND('PRINTABLE (per grading)'!H$16="OUTPUT", 'PRINTABLE (per grading)'!B$13="Midterm"), IF(ISERROR(SUMIF(OUTPUT!O$20:Y$20, "CLO1", OUTPUT!O44:Y44) / OUTPUT!AM$6), "", SUMIF(OUTPUT!O$20:Y$20, "CLO1", OUTPUT!O44:Y44) / OUTPUT!AM$6),
IF(AND('PRINTABLE (per grading)'!H$16="OUTPUT", 'PRINTABLE (per grading)'!B$13="Final"), IF(ISERROR(SUMIF(OUTPUT!AA$20:AI$20, "CLO1", OUTPUT!AA44:AI44) / OUTPUT!AN$6), "", SUMIF(OUTPUT!AA$20:AI$20, "CLO1", OUTPUT!AA44:AI44) / OUTPUT!AN$6),
"")))))),"")</f>
        <v/>
      </c>
      <c r="P42" s="232" t="str">
        <f t="shared" si="8"/>
        <v/>
      </c>
      <c r="Q42" s="233" t="str">
        <f t="shared" si="9"/>
        <v/>
      </c>
      <c r="R42" s="25" t="str">
        <f>IF(B42 &lt;&gt; "", IFERROR(IF(C$16 = "PRELIM", SUMIF('Database (LECTURE-RES-PRAC)'!D$14:AG$14, "CLO2", 'Database (LECTURE-RES-PRAC)'!D39:AG39) / 'Grade computation'!F$5, IF(C$16 = "MIDTERM", SUMIF('Database (LECTURE-RES-PRAC)'!AJ$14:BM$14, "CLO2", 'Database (LECTURE-RES-PRAC)'!AJ39:BM39) / 'Grade computation'!G$5, IF(C$16 = "FINAL", SUMIF('Database (LECTURE-RES-PRAC)'!BP$14:CS$14, "CLO2", 'Database (LECTURE-RES-PRAC)'!BP39:CS39) / 'Grade computation'!H$5,""))),""),"")</f>
        <v/>
      </c>
      <c r="S42" s="232" t="str">
        <f t="shared" si="10"/>
        <v/>
      </c>
      <c r="T42" s="25" t="str">
        <f>IF(B42 &lt;&gt; "",IF(AND('PRINTABLE (per grading)'!H$16="EXAM", 'PRINTABLE (per grading)'!B$13="Prelim"), IF(ISERROR(SUMIF('Exam (LECTURE ONLY)'!D$20:M$20, "CLO2", 'Exam (LECTURE ONLY)'!D44:M44) / 'Exam (LECTURE ONLY)'!AL$7), "", SUMIF('Exam (LECTURE ONLY)'!D$20:M$20, "CLO2", 'Exam (LECTURE ONLY)'!D44:M44) /'Exam (LECTURE ONLY)'!AL$7),
IF(AND('PRINTABLE (per grading)'!H$16="EXAM", 'PRINTABLE (per grading)'!B$13="Midterm"), IF(ISERROR(SUMIF('Exam (LECTURE ONLY)'!O$20:X$20, "CLO2", 'Exam (LECTURE ONLY)'!O44:X44) / 'Exam (LECTURE ONLY)'!AM$7), "", SUMIF('Exam (LECTURE ONLY)'!O$20:X$20, "CLO2", 'Exam (LECTURE ONLY)'!O44:X44) / 'Exam (LECTURE ONLY)'!AM$7),
IF(AND('PRINTABLE (per grading)'!H$16="EXAM", 'PRINTABLE (per grading)'!B$13="Final"), IF(ISERROR(SUMIF('Exam (LECTURE ONLY)'!Z$20:AI$20, "CLO2", 'Exam (LECTURE ONLY)'!Z44:AI44) / 'Exam (LECTURE ONLY)'!AN$7), "", SUMIF('Exam (LECTURE ONLY)'!Z$20:AI$20, "CLO2", 'Exam (LECTURE ONLY)'!Z44:AI44) / 'Exam (LECTURE ONLY)'!AN$7),
IF(AND('PRINTABLE (per grading)'!H$16="OUTPUT", 'PRINTABLE (per grading)'!B$13="Prelim"), IF(ISERROR(SUMIF(OUTPUT!C$20:M$20, "CLO2", OUTPUT!C44:M44) / OUTPUT!AL$7), "", SUMIF(OUTPUT!C$20:M$20, "CLO2", OUTPUT!C44:M44) / OUTPUT!AL$7),
IF(AND('PRINTABLE (per grading)'!H$16="OUTPUT", 'PRINTABLE (per grading)'!B$13="Midterm"), IF(ISERROR(SUMIF(OUTPUT!O$20:Y$20, "CLO2", OUTPUT!O44:Y44) / OUTPUT!AM$7), "", SUMIF(OUTPUT!O$20:Y$20, "CLO2", OUTPUT!O44:Y44) / OUTPUT!AM$7),
IF(AND('PRINTABLE (per grading)'!H$16="OUTPUT", 'PRINTABLE (per grading)'!B$13="Final"), IF(ISERROR(SUMIF(OUTPUT!AA$20:AI$20, "CLO2", OUTPUT!AA44:AI44) / OUTPUT!AN$7), "", SUMIF(OUTPUT!AA$20:AI$20, "CLO2", OUTPUT!AA44:AI44) / OUTPUT!AN$7),
"")))))),"")</f>
        <v/>
      </c>
      <c r="U42" s="232" t="str">
        <f t="shared" si="11"/>
        <v/>
      </c>
      <c r="V42" s="233" t="str">
        <f t="shared" si="12"/>
        <v/>
      </c>
      <c r="W42" s="25" t="str">
        <f>IF(B42 &lt;&gt; "", IFERROR(IF(C$16 = "PRELIM", SUMIF('Database (LECTURE-RES-PRAC)'!D$14:AG$14, "CLO3", 'Database (LECTURE-RES-PRAC)'!D39:AG39) / 'Grade computation'!F$6, IF(C$16 = "MIDTERM", SUMIF('Database (LECTURE-RES-PRAC)'!AJ$14:BM$14, "CLO3", 'Database (LECTURE-RES-PRAC)'!AJ39:BM39) / 'Grade computation'!G$6, IF(C$16 = "FINAL", SUMIF('Database (LECTURE-RES-PRAC)'!BP$14:CS$14, "CLO3", 'Database (LECTURE-RES-PRAC)'!BP39:CS39) / 'Grade computation'!H$6,""))),""),"")</f>
        <v/>
      </c>
      <c r="X42" s="232" t="str">
        <f t="shared" si="13"/>
        <v/>
      </c>
      <c r="Y42" s="25" t="str">
        <f>IF(B42 &lt;&gt; "",IF(AND('PRINTABLE (per grading)'!H$16="EXAM", 'PRINTABLE (per grading)'!B$13="Prelim"), IF(ISERROR(SUMIF('Exam (LECTURE ONLY)'!D$20:M$20, "CLO3", 'Exam (LECTURE ONLY)'!D44:M44) / 'Exam (LECTURE ONLY)'!AL$8), "", SUMIF('Exam (LECTURE ONLY)'!D$20:M$20, "CLO3", 'Exam (LECTURE ONLY)'!D44:M44) /'Exam (LECTURE ONLY)'!AL$8),
IF(AND('PRINTABLE (per grading)'!H$16="EXAM", 'PRINTABLE (per grading)'!B$13="Midterm"), IF(ISERROR(SUMIF('Exam (LECTURE ONLY)'!O$20:X$20, "CLO3", 'Exam (LECTURE ONLY)'!O44:X44) / 'Exam (LECTURE ONLY)'!AM$8), "", SUMIF('Exam (LECTURE ONLY)'!O$20:X$20, "CLO3", 'Exam (LECTURE ONLY)'!O44:X44) / 'Exam (LECTURE ONLY)'!AM$8),
IF(AND('PRINTABLE (per grading)'!H$16="EXAM", 'PRINTABLE (per grading)'!B$13="Final"), IF(ISERROR(SUMIF('Exam (LECTURE ONLY)'!Z$20:AI$20, "CLO3", 'Exam (LECTURE ONLY)'!Z44:AI44) / 'Exam (LECTURE ONLY)'!AN$8), "", SUMIF('Exam (LECTURE ONLY)'!Z$20:AI$20, "CLO3", 'Exam (LECTURE ONLY)'!Z44:AI44) / 'Exam (LECTURE ONLY)'!AN$8),
IF(AND('PRINTABLE (per grading)'!H$16="OUTPUT", 'PRINTABLE (per grading)'!B$13="Prelim"), IF(ISERROR(SUMIF(OUTPUT!C$20:M$20, "CLO3", OUTPUT!C44:M44) / OUTPUT!AL$8), "", SUMIF(OUTPUT!C$20:M$20, "CLO3", OUTPUT!C44:M44) / OUTPUT!AL$8),
IF(AND('PRINTABLE (per grading)'!H$16="OUTPUT", 'PRINTABLE (per grading)'!B$13="Midterm"), IF(ISERROR(SUMIF(OUTPUT!O$20:Y$20, "CLO3", OUTPUT!O44:Y44) / OUTPUT!AM$8), "", SUMIF(OUTPUT!O$20:Y$20, "CLO3", OUTPUT!O44:Y44) / OUTPUT!AM$8),
IF(AND('PRINTABLE (per grading)'!H$16="OUTPUT", 'PRINTABLE (per grading)'!B$13="Final"), IF(ISERROR(SUMIF(OUTPUT!AA$20:AI$20, "CLO3", OUTPUT!AA44:AI44) / OUTPUT!AN$8), "", SUMIF(OUTPUT!AA$20:AI$20, "CLO3", OUTPUT!AA44:AI44) / OUTPUT!AN$8),
"" )))))),"")</f>
        <v/>
      </c>
      <c r="Z42" s="232" t="str">
        <f t="shared" si="14"/>
        <v/>
      </c>
      <c r="AA42" s="233" t="str">
        <f t="shared" si="15"/>
        <v/>
      </c>
      <c r="AB42" s="25" t="str">
        <f>IF(B42 &lt;&gt; "", IFERROR(IF(C$16 = "PRELIM", SUMIF('Database (LECTURE-RES-PRAC)'!D$14:AG$14, "CLO4", 'Database (LECTURE-RES-PRAC)'!D39:AG39) / 'Grade computation'!F$7, IF(C$16 = "MIDTERM", SUMIF('Database (LECTURE-RES-PRAC)'!AJ$14:BM$14, "CLO4", 'Database (LECTURE-RES-PRAC)'!AJ39:BM39) / 'Grade computation'!G$7, IF(C$16 = "FINAL", SUMIF('Database (LECTURE-RES-PRAC)'!BP$14:CS$14, "CLO4", 'Database (LECTURE-RES-PRAC)'!BP39:CS39) / 'Grade computation'!H$7,""))),""),"")</f>
        <v/>
      </c>
      <c r="AC42" s="232" t="str">
        <f t="shared" si="16"/>
        <v/>
      </c>
      <c r="AD42" s="25" t="str">
        <f>IF(B42 &lt;&gt; "",IF(AND('PRINTABLE (per grading)'!H$16="EXAM", 'PRINTABLE (per grading)'!B$13="Prelim"), IF(ISERROR(SUMIF('Exam (LECTURE ONLY)'!D$20:M$20, "CLO4", 'Exam (LECTURE ONLY)'!D44:M44) / 'Exam (LECTURE ONLY)'!AL$9), "", SUMIF('Exam (LECTURE ONLY)'!D$20:M$20, "CLO4", 'Exam (LECTURE ONLY)'!D44:M44) /'Exam (LECTURE ONLY)'!AL$9),
IF(AND('PRINTABLE (per grading)'!H$16="EXAM", 'PRINTABLE (per grading)'!B$13="Midterm"), IF(ISERROR(SUMIF('Exam (LECTURE ONLY)'!O$20:X$20, "CLO4", 'Exam (LECTURE ONLY)'!O44:X44) / 'Exam (LECTURE ONLY)'!AM$9), "", SUMIF('Exam (LECTURE ONLY)'!O$20:X$20, "CLO4", 'Exam (LECTURE ONLY)'!O44:X44) / 'Exam (LECTURE ONLY)'!AM$9),
IF(AND('PRINTABLE (per grading)'!H$16="EXAM", 'PRINTABLE (per grading)'!B$13="Final"), IF(ISERROR(SUMIF('Exam (LECTURE ONLY)'!Z$20:AI$20, "CLO4", 'Exam (LECTURE ONLY)'!Z44:AI44) / 'Exam (LECTURE ONLY)'!AN$9), "", SUMIF('Exam (LECTURE ONLY)'!Z$20:AI$20, "CLO4", 'Exam (LECTURE ONLY)'!Z44:AI44) / 'Exam (LECTURE ONLY)'!AN$9),
IF(AND('PRINTABLE (per grading)'!H$16="OUTPUT", 'PRINTABLE (per grading)'!B$13="Prelim"), IF(ISERROR(SUMIF(OUTPUT!C$20:M$20, "CLO4", OUTPUT!C44:M44) / OUTPUT!AL$9), "", SUMIF(OUTPUT!C$20:M$20, "CLO4", OUTPUT!C44:M44) / OUTPUT!AL$9),
IF(AND('PRINTABLE (per grading)'!H$16="OUTPUT", 'PRINTABLE (per grading)'!B$13="Midterm"), IF(ISERROR(SUMIF(OUTPUT!O$20:Y$20, "CLO4", OUTPUT!O44:Y44) / OUTPUT!AM$9), "", SUMIF(OUTPUT!O$20:Y$20, "CLO4", OUTPUT!O44:Y44) / OUTPUT!AM$9),
IF(AND('PRINTABLE (per grading)'!H$16="OUTPUT", 'PRINTABLE (per grading)'!B$13="Final"), IF(ISERROR(SUMIF(OUTPUT!AA$20:AI$20, "CLO4", OUTPUT!AA44:AI44) / OUTPUT!AN$9), "", SUMIF(OUTPUT!AA$20:AI$20, "CLO4", OUTPUT!AA44:AI44) / OUTPUT!AN$9),
"")))))),"")</f>
        <v/>
      </c>
      <c r="AE42" s="232" t="str">
        <f t="shared" si="17"/>
        <v/>
      </c>
      <c r="AF42" s="233" t="str">
        <f t="shared" si="18"/>
        <v/>
      </c>
      <c r="AG42" s="25" t="str">
        <f>IF(B42 &lt;&gt; "", IFERROR(IF(C$16 = "PRELIM", SUMIF('Database (LECTURE-RES-PRAC)'!D$14:AG$14, "CLO5", 'Database (LECTURE-RES-PRAC)'!D39:AG39) / 'Grade computation'!F$8, IF(C$16 = "MIDTERM", SUMIF('Database (LECTURE-RES-PRAC)'!AJ$14:BM$14, "CLO5", 'Database (LECTURE-RES-PRAC)'!AJ39:BM39) / 'Grade computation'!G$8, IF(C$16 = "FINAL", SUMIF('Database (LECTURE-RES-PRAC)'!BP$14:CS$14, "CLO5", 'Database (LECTURE-RES-PRAC)'!BP39:CS39) / 'Grade computation'!H$8,""))),""),"")</f>
        <v/>
      </c>
      <c r="AH42" s="232" t="str">
        <f t="shared" si="19"/>
        <v/>
      </c>
      <c r="AI42" s="25" t="str">
        <f>IF(B42 &lt;&gt; "",IF(AND('PRINTABLE (per grading)'!H$16="EXAM", 'PRINTABLE (per grading)'!B$13="Prelim"), IF(ISERROR(SUMIF('Exam (LECTURE ONLY)'!D$20:M$20, "CLO5", 'Exam (LECTURE ONLY)'!D44:M44) / 'Exam (LECTURE ONLY)'!AL$10), "", SUMIF('Exam (LECTURE ONLY)'!D$20:M$20, "CLO5", 'Exam (LECTURE ONLY)'!D44:M44) /'Exam (LECTURE ONLY)'!AL$10),
IF(AND('PRINTABLE (per grading)'!H$16="EXAM", 'PRINTABLE (per grading)'!B$13="Midterm"), IF(ISERROR(SUMIF('Exam (LECTURE ONLY)'!O$20:X$20, "CLO5", 'Exam (LECTURE ONLY)'!O44:X44) / 'Exam (LECTURE ONLY)'!AM$10), "", SUMIF('Exam (LECTURE ONLY)'!O$20:X$20, "CLO5", 'Exam (LECTURE ONLY)'!O44:X44) / 'Exam (LECTURE ONLY)'!AM$10),
IF(AND('PRINTABLE (per grading)'!H$16="EXAM", 'PRINTABLE (per grading)'!B$13="Final"), IF(ISERROR(SUMIF('Exam (LECTURE ONLY)'!Z$20:AI$20, "CLO5", 'Exam (LECTURE ONLY)'!Z44:AI44) / 'Exam (LECTURE ONLY)'!AN$10), "", SUMIF('Exam (LECTURE ONLY)'!Z$20:AI$20, "CLO5", 'Exam (LECTURE ONLY)'!Z44:AI44) / 'Exam (LECTURE ONLY)'!AN$10),
IF(AND('PRINTABLE (per grading)'!H$16="OUTPUT", 'PRINTABLE (per grading)'!B$13="Prelim"), IF(ISERROR(SUMIF(OUTPUT!C$20:M$20, "CLO5", OUTPUT!C44:M44) / OUTPUT!AL$10), "", SUMIF(OUTPUT!C$20:M$20, "CLO5", OUTPUT!C44:M44) / OUTPUT!AL$10),
IF(AND('PRINTABLE (per grading)'!H$16="OUTPUT", 'PRINTABLE (per grading)'!B$13="Midterm"), IF(ISERROR(SUMIF(OUTPUT!O$20:Y$20, "CLO5", OUTPUT!O44:Y44) / OUTPUT!AM$10), "", SUMIF(OUTPUT!O$20:Y$20, "CLO5", OUTPUT!O44:Y44) / OUTPUT!AM$10),
IF(AND('PRINTABLE (per grading)'!H$16="OUTPUT", 'PRINTABLE (per grading)'!B$13="Final"), IF(ISERROR(SUMIF(OUTPUT!AA$20:AI$20, "CLO5", OUTPUT!AA44:AI44) / OUTPUT!AN$10), "", SUMIF(OUTPUT!AA$20:AI$20, "CLO5", OUTPUT!AA44:AI44) / OUTPUT!AN$10),
"")))))),"")</f>
        <v/>
      </c>
      <c r="AJ42" s="232" t="str">
        <f t="shared" si="20"/>
        <v/>
      </c>
      <c r="AK42" s="233" t="str">
        <f t="shared" si="21"/>
        <v/>
      </c>
      <c r="AL42" s="25" t="str">
        <f>IF(B42 &lt;&gt; "", IFERROR(IF(C$16 = "PRELIM", SUMIF('Database (LECTURE-RES-PRAC)'!D$14:AG$14, "CLO6", 'Database (LECTURE-RES-PRAC)'!D39:AG39) / 'Grade computation'!F$9, IF(C$16 = "MIDTERM", SUMIF('Database (LECTURE-RES-PRAC)'!AJ$14:BM$14, "CLO6", 'Database (LECTURE-RES-PRAC)'!AJ39:BM39) / 'Grade computation'!G$9, IF(C$16 = "FINAL", SUMIF('Database (LECTURE-RES-PRAC)'!BP$14:CS$14, "CLO6", 'Database (LECTURE-RES-PRAC)'!BP39:CS39) / 'Grade computation'!H$9,""))),""),"")</f>
        <v/>
      </c>
      <c r="AM42" s="232" t="str">
        <f t="shared" si="22"/>
        <v/>
      </c>
      <c r="AN42" s="25" t="str">
        <f>IF(B42 &lt;&gt; "",IF(AND('PRINTABLE (per grading)'!H$16="EXAM", 'PRINTABLE (per grading)'!B$13="Prelim"), IF(ISERROR(SUMIF('Exam (LECTURE ONLY)'!D$20:M$20, "CLO6", 'Exam (LECTURE ONLY)'!D44:M44) / 'Exam (LECTURE ONLY)'!AL$11), "", SUMIF('Exam (LECTURE ONLY)'!D$20:M$20, "CLO6", 'Exam (LECTURE ONLY)'!D44:M44) /'Exam (LECTURE ONLY)'!AL$11),
IF(AND('PRINTABLE (per grading)'!H$16="EXAM", 'PRINTABLE (per grading)'!B$13="Midterm"), IF(ISERROR(SUMIF('Exam (LECTURE ONLY)'!O$20:X$20, "CLO6", 'Exam (LECTURE ONLY)'!O44:X44) / 'Exam (LECTURE ONLY)'!AM$11), "", SUMIF('Exam (LECTURE ONLY)'!O$20:X$20, "CLO6", 'Exam (LECTURE ONLY)'!O44:X44) / 'Exam (LECTURE ONLY)'!AM$11),
IF(AND('PRINTABLE (per grading)'!H$16="EXAM", 'PRINTABLE (per grading)'!B$13="Final"), IF(ISERROR(SUMIF('Exam (LECTURE ONLY)'!Z$20:AI$20, "CLO6", 'Exam (LECTURE ONLY)'!Z44:AI44) / 'Exam (LECTURE ONLY)'!AN$11), "", SUMIF('Exam (LECTURE ONLY)'!Z$20:AI$20, "CLO6", 'Exam (LECTURE ONLY)'!Z44:AI44) / 'Exam (LECTURE ONLY)'!AN$11),
IF(AND('PRINTABLE (per grading)'!H$16="OUTPUT", 'PRINTABLE (per grading)'!B$13="Prelim"), IF(ISERROR(SUMIF(OUTPUT!C$20:M$20, "CLO6", OUTPUT!C44:M44) / OUTPUT!AL$11), "", SUMIF(OUTPUT!C$20:M$20, "CLO6", OUTPUT!C44:M44) / OUTPUT!AL$11),
IF(AND('PRINTABLE (per grading)'!H$16="OUTPUT", 'PRINTABLE (per grading)'!B$13="Midterm"), IF(ISERROR(SUMIF(OUTPUT!O$20:Y$20, "CLO6", OUTPUT!O44:Y44) / OUTPUT!AM$11), "", SUMIF(OUTPUT!O$20:Y$20, "CLO6", OUTPUT!O44:Y44) / OUTPUT!AM$11),
IF(AND('PRINTABLE (per grading)'!H$16="OUTPUT", 'PRINTABLE (per grading)'!B$13="Final"), IF(ISERROR(SUMIF(OUTPUT!AA$20:AI$20, "CLO6", OUTPUT!AA44:AI44) / OUTPUT!AN$11), "", SUMIF(OUTPUT!AA$20:AI$20, "CLO6", OUTPUT!AA44:AI44) / OUTPUT!AN$11),
"")))))),"")</f>
        <v/>
      </c>
      <c r="AO42" s="232" t="str">
        <f t="shared" si="23"/>
        <v/>
      </c>
      <c r="AP42" s="233" t="str">
        <f t="shared" si="24"/>
        <v/>
      </c>
      <c r="AQ42" s="25" t="str">
        <f>IF(B42 &lt;&gt; "", IFERROR(IF(C$16 = "PRELIM", SUMIF('Database (LECTURE-RES-PRAC)'!D$14:AG$14, "CLO7", 'Database (LECTURE-RES-PRAC)'!D39:AG39) / 'Grade computation'!F$10, IF(C$16 = "MIDTERM", SUMIF('Database (LECTURE-RES-PRAC)'!AJ$14:BM$14, "CLO7", 'Database (LECTURE-RES-PRAC)'!AJ39:BM39) / 'Grade computation'!G$10, IF(C$16 = "FINAL", SUMIF('Database (LECTURE-RES-PRAC)'!BP$14:CS$14, "CLO7", 'Database (LECTURE-RES-PRAC)'!BP39:CS39) / 'Grade computation'!H$10,""))),""),"")</f>
        <v/>
      </c>
      <c r="AR42" s="232" t="str">
        <f t="shared" si="25"/>
        <v/>
      </c>
      <c r="AS42" s="25" t="str">
        <f>IF(B42 &lt;&gt; "",IF(AND('PRINTABLE (per grading)'!H$16="EXAM", 'PRINTABLE (per grading)'!B$13="Prelim"), IF(ISERROR(SUMIF('Exam (LECTURE ONLY)'!D$20:M$20, "CLO7", 'Exam (LECTURE ONLY)'!D44:M44) / 'Exam (LECTURE ONLY)'!AL$12), "", SUMIF('Exam (LECTURE ONLY)'!D$20:M$20, "CLO7", 'Exam (LECTURE ONLY)'!D44:M44) /'Exam (LECTURE ONLY)'!AL$12),
IF(AND('PRINTABLE (per grading)'!H$16="EXAM", 'PRINTABLE (per grading)'!B$13="Midterm"), IF(ISERROR(SUMIF('Exam (LECTURE ONLY)'!O$20:X$20, "CLO7", 'Exam (LECTURE ONLY)'!O44:X44) / 'Exam (LECTURE ONLY)'!AM$12), "", SUMIF('Exam (LECTURE ONLY)'!O$20:X$20, "CLO7", 'Exam (LECTURE ONLY)'!O44:X44) / 'Exam (LECTURE ONLY)'!AM$12),
IF(AND('PRINTABLE (per grading)'!H$16="EXAM", 'PRINTABLE (per grading)'!B$13="Final"), IF(ISERROR(SUMIF('Exam (LECTURE ONLY)'!Z$20:AI$20, "CLO7", 'Exam (LECTURE ONLY)'!Z44:AI44) / 'Exam (LECTURE ONLY)'!AN$12), "", SUMIF('Exam (LECTURE ONLY)'!Z$20:AI$20, "CLO7", 'Exam (LECTURE ONLY)'!Z44:AI44) / 'Exam (LECTURE ONLY)'!AN$12),
IF(AND('PRINTABLE (per grading)'!H$16="OUTPUT", 'PRINTABLE (per grading)'!B$13="Prelim"), IF(ISERROR(SUMIF(OUTPUT!C$20:M$20, "CLO7", OUTPUT!C44:M44) / OUTPUT!AL$12), "", SUMIF(OUTPUT!C$20:M$20, "CLO7", OUTPUT!C44:M44) / OUTPUT!AL$12),
IF(AND('PRINTABLE (per grading)'!H$16="OUTPUT", 'PRINTABLE (per grading)'!B$13="Midterm"), IF(ISERROR(SUMIF(OUTPUT!O$20:Y$20, "CLO7", OUTPUT!O44:Y44) / OUTPUT!AM$12), "", SUMIF(OUTPUT!O$20:Y$20, "CLO7", OUTPUT!O44:Y44) / OUTPUT!AM$12),
IF(AND('PRINTABLE (per grading)'!H$16="OUTPUT", 'PRINTABLE (per grading)'!B$13="Final"), IF(ISERROR(SUMIF(OUTPUT!AA$20:AI$20, "CLO7", OUTPUT!AA44:AI44) / OUTPUT!AN$12), "", SUMIF(OUTPUT!AA$20:AI$20, "CLO7", OUTPUT!AA44:AI44) / OUTPUT!AN$12),
"")))))),"")</f>
        <v/>
      </c>
      <c r="AT42" s="232" t="str">
        <f t="shared" si="26"/>
        <v/>
      </c>
      <c r="AU42" s="233" t="str">
        <f t="shared" si="27"/>
        <v/>
      </c>
      <c r="AV42" s="25" t="str">
        <f>IF(B42 &lt;&gt; "", IFERROR(IF(C$16 = "PRELIM", SUMIF('Database (LECTURE-RES-PRAC)'!D$14:AG$14, "CLO8", 'Database (LECTURE-RES-PRAC)'!D39:AG39) / 'Grade computation'!F$11, IF(C$16 = "MIDTERM", SUMIF('Database (LECTURE-RES-PRAC)'!AJ$14:BM$14, "CLO8", 'Database (LECTURE-RES-PRAC)'!AJ39:BM39) / 'Grade computation'!G$11, IF(C$16 = "FINAL", SUMIF('Database (LECTURE-RES-PRAC)'!BP$14:CS$14, "CLO8", 'Database (LECTURE-RES-PRAC)'!BP39:CS39) / 'Grade computation'!H$11,""))),""),"")</f>
        <v/>
      </c>
      <c r="AW42" s="232" t="str">
        <f t="shared" si="28"/>
        <v/>
      </c>
      <c r="AX42" s="25" t="str">
        <f>IF(B42 &lt;&gt; "",IF(AND('PRINTABLE (per grading)'!H$16="EXAM", 'PRINTABLE (per grading)'!B$13="Prelim"), IF(ISERROR(SUMIF('Exam (LECTURE ONLY)'!D$20:M$20, "CLO8", 'Exam (LECTURE ONLY)'!D44:M44) / 'Exam (LECTURE ONLY)'!AL$13), "", SUMIF('Exam (LECTURE ONLY)'!D$20:M$20, "CLO8", 'Exam (LECTURE ONLY)'!D44:M44) /'Exam (LECTURE ONLY)'!AL$13),
IF(AND('PRINTABLE (per grading)'!H$16="EXAM", 'PRINTABLE (per grading)'!B$13="Midterm"), IF(ISERROR(SUMIF('Exam (LECTURE ONLY)'!O$20:X$20, "CLO8", 'Exam (LECTURE ONLY)'!O44:X44) / 'Exam (LECTURE ONLY)'!AM$13), "", SUMIF('Exam (LECTURE ONLY)'!O$20:X$20, "CLO8", 'Exam (LECTURE ONLY)'!O44:X44) / 'Exam (LECTURE ONLY)'!AM$13),
IF(AND('PRINTABLE (per grading)'!H$16="EXAM", 'PRINTABLE (per grading)'!B$13="Final"), IF(ISERROR(SUMIF('Exam (LECTURE ONLY)'!Z$20:AI$20, "CLO8", 'Exam (LECTURE ONLY)'!Z44:AI44) / 'Exam (LECTURE ONLY)'!AN$13), "", SUMIF('Exam (LECTURE ONLY)'!Z$20:AI$20, "CLO8", 'Exam (LECTURE ONLY)'!Z44:AI44) / 'Exam (LECTURE ONLY)'!AN$13),
IF(AND('PRINTABLE (per grading)'!H$16="OUTPUT", 'PRINTABLE (per grading)'!B$13="Prelim"), IF(ISERROR(SUMIF(OUTPUT!C$20:M$20, "CLO8", OUTPUT!C44:M44) / OUTPUT!AL$13), "", SUMIF(OUTPUT!C$20:M$20, "CLO8", OUTPUT!C44:M44) / OUTPUT!AL$13),
IF(AND('PRINTABLE (per grading)'!H$16="OUTPUT", 'PRINTABLE (per grading)'!B$13="Midterm"), IF(ISERROR(SUMIF(OUTPUT!O$20:Y$20, "CLO8", OUTPUT!O44:Y44) / OUTPUT!AM$13), "", SUMIF(OUTPUT!O$20:Y$20, "CLO8", OUTPUT!O44:Y44) / OUTPUT!AM$13),
IF(AND('PRINTABLE (per grading)'!H$16="OUTPUT", 'PRINTABLE (per grading)'!B$13="Final"), IF(ISERROR(SUMIF(OUTPUT!AA$20:AI$20, "CLO8", OUTPUT!AA44:AI44) / OUTPUT!AN$13), "", SUMIF(OUTPUT!AA$20:AI$20, "CLO8", OUTPUT!AA44:AI44) / OUTPUT!AN$13),
"")))))),"")</f>
        <v/>
      </c>
      <c r="AY42" s="232" t="str">
        <f t="shared" si="29"/>
        <v/>
      </c>
      <c r="AZ42" s="233" t="str">
        <f t="shared" si="30"/>
        <v/>
      </c>
      <c r="BA42" s="25" t="str">
        <f>IF(B42 &lt;&gt; "", IFERROR(IF(C$16 = "PRELIM", SUMIF('Database (LECTURE-RES-PRAC)'!D$14:AG$14, "CLO9", 'Database (LECTURE-RES-PRAC)'!D39:AG39) / 'Grade computation'!F$12, IF(C$16 = "MIDTERM", SUMIF('Database (LECTURE-RES-PRAC)'!AJ$14:BM$14, "CLO9", 'Database (LECTURE-RES-PRAC)'!AJ39:BM39) / 'Grade computation'!G$12, IF(C$16 = "FINAL", SUMIF('Database (LECTURE-RES-PRAC)'!BP$14:CS$14, "CLO9", 'Database (LECTURE-RES-PRAC)'!BP39:CS39) / 'Grade computation'!H$12,""))),""),"")</f>
        <v/>
      </c>
      <c r="BB42" s="232" t="str">
        <f t="shared" si="31"/>
        <v/>
      </c>
      <c r="BC42" s="25" t="str">
        <f>IF(B42 &lt;&gt; "",IF(AND('PRINTABLE (per grading)'!H$16="EXAM", 'PRINTABLE (per grading)'!B$13="Prelim"), IF(ISERROR(SUMIF('Exam (LECTURE ONLY)'!D$20:M$20, "CLO9", 'Exam (LECTURE ONLY)'!D44:M44) / 'Exam (LECTURE ONLY)'!AL$14), "", SUMIF('Exam (LECTURE ONLY)'!D$20:M$20, "CLO9", 'Exam (LECTURE ONLY)'!D44:M44) /'Exam (LECTURE ONLY)'!AL$14),
IF(AND('PRINTABLE (per grading)'!H$16="EXAM", 'PRINTABLE (per grading)'!B$13="Midterm"), IF(ISERROR(SUMIF('Exam (LECTURE ONLY)'!O$20:X$20, "CLO9", 'Exam (LECTURE ONLY)'!O44:X44) / 'Exam (LECTURE ONLY)'!AM$14), "", SUMIF('Exam (LECTURE ONLY)'!O$20:X$20, "CLO9", 'Exam (LECTURE ONLY)'!O44:X44) / 'Exam (LECTURE ONLY)'!AM$14),
IF(AND('PRINTABLE (per grading)'!H$16="EXAM", 'PRINTABLE (per grading)'!B$13="Final"), IF(ISERROR(SUMIF('Exam (LECTURE ONLY)'!Z$20:AI$20, "CLO9", 'Exam (LECTURE ONLY)'!Z44:AI44) / 'Exam (LECTURE ONLY)'!AN$14), "", SUMIF('Exam (LECTURE ONLY)'!Z$20:AI$20, "CLO9", 'Exam (LECTURE ONLY)'!Z44:AI44) / 'Exam (LECTURE ONLY)'!AN$14),
IF(AND('PRINTABLE (per grading)'!H$16="OUTPUT", 'PRINTABLE (per grading)'!B$13="Prelim"), IF(ISERROR(SUMIF(OUTPUT!C$20:M$20, "CLO9", OUTPUT!C44:M44) / OUTPUT!AL$14), "", SUMIF(OUTPUT!C$20:M$20, "CLO9", OUTPUT!C44:M44) / OUTPUT!AL$14),
IF(AND('PRINTABLE (per grading)'!H$16="OUTPUT", 'PRINTABLE (per grading)'!B$13="Midterm"), IF(ISERROR(SUMIF(OUTPUT!O$20:Y$20, "CLO9", OUTPUT!O44:Y44) / OUTPUT!AM$14), "", SUMIF(OUTPUT!O$20:Y$20, "CLO9", OUTPUT!O44:Y44) / OUTPUT!AM$14),
IF(AND('PRINTABLE (per grading)'!H$16="OUTPUT", 'PRINTABLE (per grading)'!B$13="Final"), IF(ISERROR(SUMIF(OUTPUT!AA$20:AI$20, "CLO9", OUTPUT!AA44:AI44) / OUTPUT!AN$14), "", SUMIF(OUTPUT!AA$20:AI$20, "CLO9", OUTPUT!AA44:AI44) / OUTPUT!AN$14),
"")))))),"")</f>
        <v/>
      </c>
      <c r="BD42" s="232" t="str">
        <f t="shared" si="32"/>
        <v/>
      </c>
      <c r="BE42" s="233" t="str">
        <f t="shared" si="33"/>
        <v/>
      </c>
      <c r="BF42" s="25" t="str">
        <f>IF(B42 &lt;&gt; "", IFERROR(IF(C$16 = "PRELIM", SUMIF('Database (LECTURE-RES-PRAC)'!D$14:AG$14, "CLO10", 'Database (LECTURE-RES-PRAC)'!D39:AG39) / 'Grade computation'!F$13, IF(C$16 = "MIDTERM", SUMIF('Database (LECTURE-RES-PRAC)'!AJ$14:BM$14, "CLO10", 'Database (LECTURE-RES-PRAC)'!AJ39:BM39) / 'Grade computation'!G$13, IF(C$16 = "FINAL", SUMIF('Database (LECTURE-RES-PRAC)'!BP$14:CS$14, "CLO10", 'Database (LECTURE-RES-PRAC)'!BP39:CS39) / 'Grade computation'!H$13,""))),""),"")</f>
        <v/>
      </c>
      <c r="BG42" s="232" t="str">
        <f t="shared" si="34"/>
        <v/>
      </c>
      <c r="BH42" s="25" t="str">
        <f>IF(B42 &lt;&gt; "",IF(AND('PRINTABLE (per grading)'!H$16="EXAM", 'PRINTABLE (per grading)'!B$13="Prelim"), IF(ISERROR(SUMIF('Exam (LECTURE ONLY)'!D$20:M$20, "CLO10", 'Exam (LECTURE ONLY)'!D44:M44) / 'Exam (LECTURE ONLY)'!AL$15), "", SUMIF('Exam (LECTURE ONLY)'!D$20:M$20, "CLO10", 'Exam (LECTURE ONLY)'!D44:M44) /'Exam (LECTURE ONLY)'!AL$15),
IF(AND('PRINTABLE (per grading)'!H$16="EXAM", 'PRINTABLE (per grading)'!B$13="Midterm"), IF(ISERROR(SUMIF('Exam (LECTURE ONLY)'!O$20:X$20, "CLO10", 'Exam (LECTURE ONLY)'!O44:X44) / 'Exam (LECTURE ONLY)'!AM$15), "", SUMIF('Exam (LECTURE ONLY)'!O$20:X$20, "CLO10", 'Exam (LECTURE ONLY)'!O44:X44) / 'Exam (LECTURE ONLY)'!AM$15),
IF(AND('PRINTABLE (per grading)'!H$16="EXAM", 'PRINTABLE (per grading)'!B$13="Final"), IF(ISERROR(SUMIF('Exam (LECTURE ONLY)'!Z$20:AI$20, "CLO10", 'Exam (LECTURE ONLY)'!Z44:AI44) / 'Exam (LECTURE ONLY)'!AN$15), "", SUMIF('Exam (LECTURE ONLY)'!Z$20:AI$20, "CLO10", 'Exam (LECTURE ONLY)'!Z44:AI44) / 'Exam (LECTURE ONLY)'!AN$15),
IF(AND('PRINTABLE (per grading)'!H$16="OUTPUT", 'PRINTABLE (per grading)'!B$13="Prelim"), IF(ISERROR(SUMIF(OUTPUT!C$20:M$20, "CLO10", OUTPUT!C44:M44) / OUTPUT!AL$15), "", SUMIF(OUTPUT!C$20:M$20, "CLO10", OUTPUT!C44:M44) / OUTPUT!AL$15),
IF(AND('PRINTABLE (per grading)'!H$16="OUTPUT", 'PRINTABLE (per grading)'!B$13="Midterm"), IF(ISERROR(SUMIF(OUTPUT!O$20:Y$20, "CLO10", OUTPUT!O44:Y44) / OUTPUT!AM$15), "", SUMIF(OUTPUT!O$20:Y$20, "CLO10", OUTPUT!O44:Y44) / OUTPUT!AM$15),
IF(AND('PRINTABLE (per grading)'!H$16="OUTPUT", 'PRINTABLE (per grading)'!B$13="Final"), IF(ISERROR(SUMIF(OUTPUT!AA$20:AI$20, "CLO10", OUTPUT!AA44:AI44) / OUTPUT!AN$15), "", SUMIF(OUTPUT!AA$20:AI$20, "CLO10", OUTPUT!AA44:AI44) / OUTPUT!AN$15),
"")))))),"")</f>
        <v/>
      </c>
      <c r="BI42" s="232" t="str">
        <f t="shared" si="35"/>
        <v/>
      </c>
      <c r="BJ42" s="233" t="str">
        <f t="shared" si="36"/>
        <v/>
      </c>
      <c r="BK42" s="2"/>
    </row>
    <row r="43" spans="1:63" ht="19.5" customHeight="1">
      <c r="A43" s="118" t="str">
        <f>IF(ISBLANK('Database (LECTURE-RES-PRAC)'!A40),"",'Database (LECTURE-RES-PRAC)'!A40)</f>
        <v/>
      </c>
      <c r="B43" s="119" t="str">
        <f>IF(ISBLANK('Database (LECTURE-RES-PRAC)'!B40),"",'Database (LECTURE-RES-PRAC)'!B40)</f>
        <v/>
      </c>
      <c r="C43" s="134" t="str">
        <f>IF(B43&lt;&gt;"",IF(C$16="PRELIM",'Grade computation'!C43, IF(C$16="MIDTERM",'Grade computation'!K43, IF(C$16="FINAL",'Grade computation'!S43,""))),"")</f>
        <v/>
      </c>
      <c r="D43" s="135" t="str">
        <f t="shared" si="1"/>
        <v/>
      </c>
      <c r="E43" s="134" t="str">
        <f>IF(B43&lt;&gt;"", IF(C$16="PRELIM",'Grade computation'!E43, IF(C$16="MIDTERM",'Grade computation'!M43, IF(C$16="FINAL",'Grade computation'!U43,""))),"")</f>
        <v/>
      </c>
      <c r="F43" s="136" t="str">
        <f t="shared" si="2"/>
        <v/>
      </c>
      <c r="G43" s="137" t="str">
        <f t="shared" si="3"/>
        <v/>
      </c>
      <c r="H43" s="207" t="str">
        <f>IF(B43&lt;&gt;"",IF(C$16="PRELIM", 'Grade computation'!H43, IF(C$16="MIDTERM", 'Grade computation'!P43, IF(C$16="FINAL",'Grade computation'!X43, ""))),"")</f>
        <v/>
      </c>
      <c r="I43" s="137" t="str">
        <f t="shared" si="4"/>
        <v/>
      </c>
      <c r="J43" s="139" t="str">
        <f t="shared" si="5"/>
        <v/>
      </c>
      <c r="K43" s="377" t="str">
        <f t="shared" si="6"/>
        <v/>
      </c>
      <c r="L43" s="434"/>
      <c r="M43" s="25" t="str">
        <f>IF(B43 &lt;&gt; "", IFERROR(IF(C$16 = "PRELIM", SUMIF('Database (LECTURE-RES-PRAC)'!D$14:AG$14, "CLO1", 'Database (LECTURE-RES-PRAC)'!D40:AG40) / 'Grade computation'!F$4, IF(C$16 = "MIDTERM", SUMIF('Database (LECTURE-RES-PRAC)'!AJ$14:BM$14, "CLO1", 'Database (LECTURE-RES-PRAC)'!AJ40:BM40) / 'Grade computation'!G$4, IF(C$16 = "FINAL", SUMIF('Database (LECTURE-RES-PRAC)'!BP$14:CS$14, "CLO1", 'Database (LECTURE-RES-PRAC)'!BP40:CS40) / 'Grade computation'!H$4,""))),""),"")</f>
        <v/>
      </c>
      <c r="N43" s="232" t="str">
        <f t="shared" si="7"/>
        <v/>
      </c>
      <c r="O43" s="25" t="str">
        <f>IF(B43 &lt;&gt; "",IF(AND('PRINTABLE (per grading)'!H$16="EXAM", 'PRINTABLE (per grading)'!B$13="Prelim"), IF(ISERROR(SUMIF('Exam (LECTURE ONLY)'!D$20:M$20, "CLO1", 'Exam (LECTURE ONLY)'!D45:M45) / 'Exam (LECTURE ONLY)'!AL$6), "", SUMIF('Exam (LECTURE ONLY)'!D$20:M$20, "CLO1", 'Exam (LECTURE ONLY)'!D45:M45) /'Exam (LECTURE ONLY)'!AL$6),
IF(AND('PRINTABLE (per grading)'!H$16="EXAM", 'PRINTABLE (per grading)'!B$13="Midterm"), IF(ISERROR(SUMIF('Exam (LECTURE ONLY)'!O$20:X$20, "CLO1", 'Exam (LECTURE ONLY)'!O45:X45) / 'Exam (LECTURE ONLY)'!AM$6), "", SUMIF('Exam (LECTURE ONLY)'!O$20:X$20, "CLO1", 'Exam (LECTURE ONLY)'!O45:X45) / 'Exam (LECTURE ONLY)'!AM$6),
IF(AND('PRINTABLE (per grading)'!H$16="EXAM", 'PRINTABLE (per grading)'!B$13="Final"), IF(ISERROR(SUMIF('Exam (LECTURE ONLY)'!Z$20:AI$20, "CLO1", 'Exam (LECTURE ONLY)'!Z45:AI45) / 'Exam (LECTURE ONLY)'!AN$6), "", SUMIF('Exam (LECTURE ONLY)'!Z$20:AI$20, "CLO1", 'Exam (LECTURE ONLY)'!Z45:AI45) / 'Exam (LECTURE ONLY)'!AN$6),
IF(AND('PRINTABLE (per grading)'!H$16="OUTPUT", 'PRINTABLE (per grading)'!B$13="Prelim"), IF(ISERROR(SUMIF(OUTPUT!C$20:M$20, "CLO1", OUTPUT!C45:M45) / OUTPUT!AL$6), "", SUMIF(OUTPUT!C$20:M$20, "CLO1", OUTPUT!C45:M45) / OUTPUT!AL$6),
IF(AND('PRINTABLE (per grading)'!H$16="OUTPUT", 'PRINTABLE (per grading)'!B$13="Midterm"), IF(ISERROR(SUMIF(OUTPUT!O$20:Y$20, "CLO1", OUTPUT!O45:Y45) / OUTPUT!AM$6), "", SUMIF(OUTPUT!O$20:Y$20, "CLO1", OUTPUT!O45:Y45) / OUTPUT!AM$6),
IF(AND('PRINTABLE (per grading)'!H$16="OUTPUT", 'PRINTABLE (per grading)'!B$13="Final"), IF(ISERROR(SUMIF(OUTPUT!AA$20:AI$20, "CLO1", OUTPUT!AA45:AI45) / OUTPUT!AN$6), "", SUMIF(OUTPUT!AA$20:AI$20, "CLO1", OUTPUT!AA45:AI45) / OUTPUT!AN$6),
"")))))),"")</f>
        <v/>
      </c>
      <c r="P43" s="232" t="str">
        <f t="shared" si="8"/>
        <v/>
      </c>
      <c r="Q43" s="233" t="str">
        <f t="shared" si="9"/>
        <v/>
      </c>
      <c r="R43" s="25" t="str">
        <f>IF(B43 &lt;&gt; "", IFERROR(IF(C$16 = "PRELIM", SUMIF('Database (LECTURE-RES-PRAC)'!D$14:AG$14, "CLO2", 'Database (LECTURE-RES-PRAC)'!D40:AG40) / 'Grade computation'!F$5, IF(C$16 = "MIDTERM", SUMIF('Database (LECTURE-RES-PRAC)'!AJ$14:BM$14, "CLO2", 'Database (LECTURE-RES-PRAC)'!AJ40:BM40) / 'Grade computation'!G$5, IF(C$16 = "FINAL", SUMIF('Database (LECTURE-RES-PRAC)'!BP$14:CS$14, "CLO2", 'Database (LECTURE-RES-PRAC)'!BP40:CS40) / 'Grade computation'!H$5,""))),""),"")</f>
        <v/>
      </c>
      <c r="S43" s="232" t="str">
        <f t="shared" si="10"/>
        <v/>
      </c>
      <c r="T43" s="25" t="str">
        <f>IF(B43 &lt;&gt; "",IF(AND('PRINTABLE (per grading)'!H$16="EXAM", 'PRINTABLE (per grading)'!B$13="Prelim"), IF(ISERROR(SUMIF('Exam (LECTURE ONLY)'!D$20:M$20, "CLO2", 'Exam (LECTURE ONLY)'!D45:M45) / 'Exam (LECTURE ONLY)'!AL$7), "", SUMIF('Exam (LECTURE ONLY)'!D$20:M$20, "CLO2", 'Exam (LECTURE ONLY)'!D45:M45) /'Exam (LECTURE ONLY)'!AL$7),
IF(AND('PRINTABLE (per grading)'!H$16="EXAM", 'PRINTABLE (per grading)'!B$13="Midterm"), IF(ISERROR(SUMIF('Exam (LECTURE ONLY)'!O$20:X$20, "CLO2", 'Exam (LECTURE ONLY)'!O45:X45) / 'Exam (LECTURE ONLY)'!AM$7), "", SUMIF('Exam (LECTURE ONLY)'!O$20:X$20, "CLO2", 'Exam (LECTURE ONLY)'!O45:X45) / 'Exam (LECTURE ONLY)'!AM$7),
IF(AND('PRINTABLE (per grading)'!H$16="EXAM", 'PRINTABLE (per grading)'!B$13="Final"), IF(ISERROR(SUMIF('Exam (LECTURE ONLY)'!Z$20:AI$20, "CLO2", 'Exam (LECTURE ONLY)'!Z45:AI45) / 'Exam (LECTURE ONLY)'!AN$7), "", SUMIF('Exam (LECTURE ONLY)'!Z$20:AI$20, "CLO2", 'Exam (LECTURE ONLY)'!Z45:AI45) / 'Exam (LECTURE ONLY)'!AN$7),
IF(AND('PRINTABLE (per grading)'!H$16="OUTPUT", 'PRINTABLE (per grading)'!B$13="Prelim"), IF(ISERROR(SUMIF(OUTPUT!C$20:M$20, "CLO2", OUTPUT!C45:M45) / OUTPUT!AL$7), "", SUMIF(OUTPUT!C$20:M$20, "CLO2", OUTPUT!C45:M45) / OUTPUT!AL$7),
IF(AND('PRINTABLE (per grading)'!H$16="OUTPUT", 'PRINTABLE (per grading)'!B$13="Midterm"), IF(ISERROR(SUMIF(OUTPUT!O$20:Y$20, "CLO2", OUTPUT!O45:Y45) / OUTPUT!AM$7), "", SUMIF(OUTPUT!O$20:Y$20, "CLO2", OUTPUT!O45:Y45) / OUTPUT!AM$7),
IF(AND('PRINTABLE (per grading)'!H$16="OUTPUT", 'PRINTABLE (per grading)'!B$13="Final"), IF(ISERROR(SUMIF(OUTPUT!AA$20:AI$20, "CLO2", OUTPUT!AA45:AI45) / OUTPUT!AN$7), "", SUMIF(OUTPUT!AA$20:AI$20, "CLO2", OUTPUT!AA45:AI45) / OUTPUT!AN$7),
"")))))),"")</f>
        <v/>
      </c>
      <c r="U43" s="232" t="str">
        <f t="shared" si="11"/>
        <v/>
      </c>
      <c r="V43" s="233" t="str">
        <f t="shared" si="12"/>
        <v/>
      </c>
      <c r="W43" s="25" t="str">
        <f>IF(B43 &lt;&gt; "", IFERROR(IF(C$16 = "PRELIM", SUMIF('Database (LECTURE-RES-PRAC)'!D$14:AG$14, "CLO3", 'Database (LECTURE-RES-PRAC)'!D40:AG40) / 'Grade computation'!F$6, IF(C$16 = "MIDTERM", SUMIF('Database (LECTURE-RES-PRAC)'!AJ$14:BM$14, "CLO3", 'Database (LECTURE-RES-PRAC)'!AJ40:BM40) / 'Grade computation'!G$6, IF(C$16 = "FINAL", SUMIF('Database (LECTURE-RES-PRAC)'!BP$14:CS$14, "CLO3", 'Database (LECTURE-RES-PRAC)'!BP40:CS40) / 'Grade computation'!H$6,""))),""),"")</f>
        <v/>
      </c>
      <c r="X43" s="232" t="str">
        <f t="shared" si="13"/>
        <v/>
      </c>
      <c r="Y43" s="25" t="str">
        <f>IF(B43 &lt;&gt; "",IF(AND('PRINTABLE (per grading)'!H$16="EXAM", 'PRINTABLE (per grading)'!B$13="Prelim"), IF(ISERROR(SUMIF('Exam (LECTURE ONLY)'!D$20:M$20, "CLO3", 'Exam (LECTURE ONLY)'!D45:M45) / 'Exam (LECTURE ONLY)'!AL$8), "", SUMIF('Exam (LECTURE ONLY)'!D$20:M$20, "CLO3", 'Exam (LECTURE ONLY)'!D45:M45) /'Exam (LECTURE ONLY)'!AL$8),
IF(AND('PRINTABLE (per grading)'!H$16="EXAM", 'PRINTABLE (per grading)'!B$13="Midterm"), IF(ISERROR(SUMIF('Exam (LECTURE ONLY)'!O$20:X$20, "CLO3", 'Exam (LECTURE ONLY)'!O45:X45) / 'Exam (LECTURE ONLY)'!AM$8), "", SUMIF('Exam (LECTURE ONLY)'!O$20:X$20, "CLO3", 'Exam (LECTURE ONLY)'!O45:X45) / 'Exam (LECTURE ONLY)'!AM$8),
IF(AND('PRINTABLE (per grading)'!H$16="EXAM", 'PRINTABLE (per grading)'!B$13="Final"), IF(ISERROR(SUMIF('Exam (LECTURE ONLY)'!Z$20:AI$20, "CLO3", 'Exam (LECTURE ONLY)'!Z45:AI45) / 'Exam (LECTURE ONLY)'!AN$8), "", SUMIF('Exam (LECTURE ONLY)'!Z$20:AI$20, "CLO3", 'Exam (LECTURE ONLY)'!Z45:AI45) / 'Exam (LECTURE ONLY)'!AN$8),
IF(AND('PRINTABLE (per grading)'!H$16="OUTPUT", 'PRINTABLE (per grading)'!B$13="Prelim"), IF(ISERROR(SUMIF(OUTPUT!C$20:M$20, "CLO3", OUTPUT!C45:M45) / OUTPUT!AL$8), "", SUMIF(OUTPUT!C$20:M$20, "CLO3", OUTPUT!C45:M45) / OUTPUT!AL$8),
IF(AND('PRINTABLE (per grading)'!H$16="OUTPUT", 'PRINTABLE (per grading)'!B$13="Midterm"), IF(ISERROR(SUMIF(OUTPUT!O$20:Y$20, "CLO3", OUTPUT!O45:Y45) / OUTPUT!AM$8), "", SUMIF(OUTPUT!O$20:Y$20, "CLO3", OUTPUT!O45:Y45) / OUTPUT!AM$8),
IF(AND('PRINTABLE (per grading)'!H$16="OUTPUT", 'PRINTABLE (per grading)'!B$13="Final"), IF(ISERROR(SUMIF(OUTPUT!AA$20:AI$20, "CLO3", OUTPUT!AA45:AI45) / OUTPUT!AN$8), "", SUMIF(OUTPUT!AA$20:AI$20, "CLO3", OUTPUT!AA45:AI45) / OUTPUT!AN$8),
"" )))))),"")</f>
        <v/>
      </c>
      <c r="Z43" s="232" t="str">
        <f t="shared" si="14"/>
        <v/>
      </c>
      <c r="AA43" s="233" t="str">
        <f t="shared" si="15"/>
        <v/>
      </c>
      <c r="AB43" s="25" t="str">
        <f>IF(B43 &lt;&gt; "", IFERROR(IF(C$16 = "PRELIM", SUMIF('Database (LECTURE-RES-PRAC)'!D$14:AG$14, "CLO4", 'Database (LECTURE-RES-PRAC)'!D40:AG40) / 'Grade computation'!F$7, IF(C$16 = "MIDTERM", SUMIF('Database (LECTURE-RES-PRAC)'!AJ$14:BM$14, "CLO4", 'Database (LECTURE-RES-PRAC)'!AJ40:BM40) / 'Grade computation'!G$7, IF(C$16 = "FINAL", SUMIF('Database (LECTURE-RES-PRAC)'!BP$14:CS$14, "CLO4", 'Database (LECTURE-RES-PRAC)'!BP40:CS40) / 'Grade computation'!H$7,""))),""),"")</f>
        <v/>
      </c>
      <c r="AC43" s="232" t="str">
        <f t="shared" si="16"/>
        <v/>
      </c>
      <c r="AD43" s="25" t="str">
        <f>IF(B43 &lt;&gt; "",IF(AND('PRINTABLE (per grading)'!H$16="EXAM", 'PRINTABLE (per grading)'!B$13="Prelim"), IF(ISERROR(SUMIF('Exam (LECTURE ONLY)'!D$20:M$20, "CLO4", 'Exam (LECTURE ONLY)'!D45:M45) / 'Exam (LECTURE ONLY)'!AL$9), "", SUMIF('Exam (LECTURE ONLY)'!D$20:M$20, "CLO4", 'Exam (LECTURE ONLY)'!D45:M45) /'Exam (LECTURE ONLY)'!AL$9),
IF(AND('PRINTABLE (per grading)'!H$16="EXAM", 'PRINTABLE (per grading)'!B$13="Midterm"), IF(ISERROR(SUMIF('Exam (LECTURE ONLY)'!O$20:X$20, "CLO4", 'Exam (LECTURE ONLY)'!O45:X45) / 'Exam (LECTURE ONLY)'!AM$9), "", SUMIF('Exam (LECTURE ONLY)'!O$20:X$20, "CLO4", 'Exam (LECTURE ONLY)'!O45:X45) / 'Exam (LECTURE ONLY)'!AM$9),
IF(AND('PRINTABLE (per grading)'!H$16="EXAM", 'PRINTABLE (per grading)'!B$13="Final"), IF(ISERROR(SUMIF('Exam (LECTURE ONLY)'!Z$20:AI$20, "CLO4", 'Exam (LECTURE ONLY)'!Z45:AI45) / 'Exam (LECTURE ONLY)'!AN$9), "", SUMIF('Exam (LECTURE ONLY)'!Z$20:AI$20, "CLO4", 'Exam (LECTURE ONLY)'!Z45:AI45) / 'Exam (LECTURE ONLY)'!AN$9),
IF(AND('PRINTABLE (per grading)'!H$16="OUTPUT", 'PRINTABLE (per grading)'!B$13="Prelim"), IF(ISERROR(SUMIF(OUTPUT!C$20:M$20, "CLO4", OUTPUT!C45:M45) / OUTPUT!AL$9), "", SUMIF(OUTPUT!C$20:M$20, "CLO4", OUTPUT!C45:M45) / OUTPUT!AL$9),
IF(AND('PRINTABLE (per grading)'!H$16="OUTPUT", 'PRINTABLE (per grading)'!B$13="Midterm"), IF(ISERROR(SUMIF(OUTPUT!O$20:Y$20, "CLO4", OUTPUT!O45:Y45) / OUTPUT!AM$9), "", SUMIF(OUTPUT!O$20:Y$20, "CLO4", OUTPUT!O45:Y45) / OUTPUT!AM$9),
IF(AND('PRINTABLE (per grading)'!H$16="OUTPUT", 'PRINTABLE (per grading)'!B$13="Final"), IF(ISERROR(SUMIF(OUTPUT!AA$20:AI$20, "CLO4", OUTPUT!AA45:AI45) / OUTPUT!AN$9), "", SUMIF(OUTPUT!AA$20:AI$20, "CLO4", OUTPUT!AA45:AI45) / OUTPUT!AN$9),
"")))))),"")</f>
        <v/>
      </c>
      <c r="AE43" s="232" t="str">
        <f t="shared" si="17"/>
        <v/>
      </c>
      <c r="AF43" s="233" t="str">
        <f t="shared" si="18"/>
        <v/>
      </c>
      <c r="AG43" s="25" t="str">
        <f>IF(B43 &lt;&gt; "", IFERROR(IF(C$16 = "PRELIM", SUMIF('Database (LECTURE-RES-PRAC)'!D$14:AG$14, "CLO5", 'Database (LECTURE-RES-PRAC)'!D40:AG40) / 'Grade computation'!F$8, IF(C$16 = "MIDTERM", SUMIF('Database (LECTURE-RES-PRAC)'!AJ$14:BM$14, "CLO5", 'Database (LECTURE-RES-PRAC)'!AJ40:BM40) / 'Grade computation'!G$8, IF(C$16 = "FINAL", SUMIF('Database (LECTURE-RES-PRAC)'!BP$14:CS$14, "CLO5", 'Database (LECTURE-RES-PRAC)'!BP40:CS40) / 'Grade computation'!H$8,""))),""),"")</f>
        <v/>
      </c>
      <c r="AH43" s="232" t="str">
        <f t="shared" si="19"/>
        <v/>
      </c>
      <c r="AI43" s="25" t="str">
        <f>IF(B43 &lt;&gt; "",IF(AND('PRINTABLE (per grading)'!H$16="EXAM", 'PRINTABLE (per grading)'!B$13="Prelim"), IF(ISERROR(SUMIF('Exam (LECTURE ONLY)'!D$20:M$20, "CLO5", 'Exam (LECTURE ONLY)'!D45:M45) / 'Exam (LECTURE ONLY)'!AL$10), "", SUMIF('Exam (LECTURE ONLY)'!D$20:M$20, "CLO5", 'Exam (LECTURE ONLY)'!D45:M45) /'Exam (LECTURE ONLY)'!AL$10),
IF(AND('PRINTABLE (per grading)'!H$16="EXAM", 'PRINTABLE (per grading)'!B$13="Midterm"), IF(ISERROR(SUMIF('Exam (LECTURE ONLY)'!O$20:X$20, "CLO5", 'Exam (LECTURE ONLY)'!O45:X45) / 'Exam (LECTURE ONLY)'!AM$10), "", SUMIF('Exam (LECTURE ONLY)'!O$20:X$20, "CLO5", 'Exam (LECTURE ONLY)'!O45:X45) / 'Exam (LECTURE ONLY)'!AM$10),
IF(AND('PRINTABLE (per grading)'!H$16="EXAM", 'PRINTABLE (per grading)'!B$13="Final"), IF(ISERROR(SUMIF('Exam (LECTURE ONLY)'!Z$20:AI$20, "CLO5", 'Exam (LECTURE ONLY)'!Z45:AI45) / 'Exam (LECTURE ONLY)'!AN$10), "", SUMIF('Exam (LECTURE ONLY)'!Z$20:AI$20, "CLO5", 'Exam (LECTURE ONLY)'!Z45:AI45) / 'Exam (LECTURE ONLY)'!AN$10),
IF(AND('PRINTABLE (per grading)'!H$16="OUTPUT", 'PRINTABLE (per grading)'!B$13="Prelim"), IF(ISERROR(SUMIF(OUTPUT!C$20:M$20, "CLO5", OUTPUT!C45:M45) / OUTPUT!AL$10), "", SUMIF(OUTPUT!C$20:M$20, "CLO5", OUTPUT!C45:M45) / OUTPUT!AL$10),
IF(AND('PRINTABLE (per grading)'!H$16="OUTPUT", 'PRINTABLE (per grading)'!B$13="Midterm"), IF(ISERROR(SUMIF(OUTPUT!O$20:Y$20, "CLO5", OUTPUT!O45:Y45) / OUTPUT!AM$10), "", SUMIF(OUTPUT!O$20:Y$20, "CLO5", OUTPUT!O45:Y45) / OUTPUT!AM$10),
IF(AND('PRINTABLE (per grading)'!H$16="OUTPUT", 'PRINTABLE (per grading)'!B$13="Final"), IF(ISERROR(SUMIF(OUTPUT!AA$20:AI$20, "CLO5", OUTPUT!AA45:AI45) / OUTPUT!AN$10), "", SUMIF(OUTPUT!AA$20:AI$20, "CLO5", OUTPUT!AA45:AI45) / OUTPUT!AN$10),
"")))))),"")</f>
        <v/>
      </c>
      <c r="AJ43" s="232" t="str">
        <f t="shared" si="20"/>
        <v/>
      </c>
      <c r="AK43" s="233" t="str">
        <f t="shared" si="21"/>
        <v/>
      </c>
      <c r="AL43" s="25" t="str">
        <f>IF(B43 &lt;&gt; "", IFERROR(IF(C$16 = "PRELIM", SUMIF('Database (LECTURE-RES-PRAC)'!D$14:AG$14, "CLO6", 'Database (LECTURE-RES-PRAC)'!D40:AG40) / 'Grade computation'!F$9, IF(C$16 = "MIDTERM", SUMIF('Database (LECTURE-RES-PRAC)'!AJ$14:BM$14, "CLO6", 'Database (LECTURE-RES-PRAC)'!AJ40:BM40) / 'Grade computation'!G$9, IF(C$16 = "FINAL", SUMIF('Database (LECTURE-RES-PRAC)'!BP$14:CS$14, "CLO6", 'Database (LECTURE-RES-PRAC)'!BP40:CS40) / 'Grade computation'!H$9,""))),""),"")</f>
        <v/>
      </c>
      <c r="AM43" s="232" t="str">
        <f t="shared" si="22"/>
        <v/>
      </c>
      <c r="AN43" s="25" t="str">
        <f>IF(B43 &lt;&gt; "",IF(AND('PRINTABLE (per grading)'!H$16="EXAM", 'PRINTABLE (per grading)'!B$13="Prelim"), IF(ISERROR(SUMIF('Exam (LECTURE ONLY)'!D$20:M$20, "CLO6", 'Exam (LECTURE ONLY)'!D45:M45) / 'Exam (LECTURE ONLY)'!AL$11), "", SUMIF('Exam (LECTURE ONLY)'!D$20:M$20, "CLO6", 'Exam (LECTURE ONLY)'!D45:M45) /'Exam (LECTURE ONLY)'!AL$11),
IF(AND('PRINTABLE (per grading)'!H$16="EXAM", 'PRINTABLE (per grading)'!B$13="Midterm"), IF(ISERROR(SUMIF('Exam (LECTURE ONLY)'!O$20:X$20, "CLO6", 'Exam (LECTURE ONLY)'!O45:X45) / 'Exam (LECTURE ONLY)'!AM$11), "", SUMIF('Exam (LECTURE ONLY)'!O$20:X$20, "CLO6", 'Exam (LECTURE ONLY)'!O45:X45) / 'Exam (LECTURE ONLY)'!AM$11),
IF(AND('PRINTABLE (per grading)'!H$16="EXAM", 'PRINTABLE (per grading)'!B$13="Final"), IF(ISERROR(SUMIF('Exam (LECTURE ONLY)'!Z$20:AI$20, "CLO6", 'Exam (LECTURE ONLY)'!Z45:AI45) / 'Exam (LECTURE ONLY)'!AN$11), "", SUMIF('Exam (LECTURE ONLY)'!Z$20:AI$20, "CLO6", 'Exam (LECTURE ONLY)'!Z45:AI45) / 'Exam (LECTURE ONLY)'!AN$11),
IF(AND('PRINTABLE (per grading)'!H$16="OUTPUT", 'PRINTABLE (per grading)'!B$13="Prelim"), IF(ISERROR(SUMIF(OUTPUT!C$20:M$20, "CLO6", OUTPUT!C45:M45) / OUTPUT!AL$11), "", SUMIF(OUTPUT!C$20:M$20, "CLO6", OUTPUT!C45:M45) / OUTPUT!AL$11),
IF(AND('PRINTABLE (per grading)'!H$16="OUTPUT", 'PRINTABLE (per grading)'!B$13="Midterm"), IF(ISERROR(SUMIF(OUTPUT!O$20:Y$20, "CLO6", OUTPUT!O45:Y45) / OUTPUT!AM$11), "", SUMIF(OUTPUT!O$20:Y$20, "CLO6", OUTPUT!O45:Y45) / OUTPUT!AM$11),
IF(AND('PRINTABLE (per grading)'!H$16="OUTPUT", 'PRINTABLE (per grading)'!B$13="Final"), IF(ISERROR(SUMIF(OUTPUT!AA$20:AI$20, "CLO6", OUTPUT!AA45:AI45) / OUTPUT!AN$11), "", SUMIF(OUTPUT!AA$20:AI$20, "CLO6", OUTPUT!AA45:AI45) / OUTPUT!AN$11),
"")))))),"")</f>
        <v/>
      </c>
      <c r="AO43" s="232" t="str">
        <f t="shared" si="23"/>
        <v/>
      </c>
      <c r="AP43" s="233" t="str">
        <f t="shared" si="24"/>
        <v/>
      </c>
      <c r="AQ43" s="25" t="str">
        <f>IF(B43 &lt;&gt; "", IFERROR(IF(C$16 = "PRELIM", SUMIF('Database (LECTURE-RES-PRAC)'!D$14:AG$14, "CLO7", 'Database (LECTURE-RES-PRAC)'!D40:AG40) / 'Grade computation'!F$10, IF(C$16 = "MIDTERM", SUMIF('Database (LECTURE-RES-PRAC)'!AJ$14:BM$14, "CLO7", 'Database (LECTURE-RES-PRAC)'!AJ40:BM40) / 'Grade computation'!G$10, IF(C$16 = "FINAL", SUMIF('Database (LECTURE-RES-PRAC)'!BP$14:CS$14, "CLO7", 'Database (LECTURE-RES-PRAC)'!BP40:CS40) / 'Grade computation'!H$10,""))),""),"")</f>
        <v/>
      </c>
      <c r="AR43" s="232" t="str">
        <f t="shared" si="25"/>
        <v/>
      </c>
      <c r="AS43" s="25" t="str">
        <f>IF(B43 &lt;&gt; "",IF(AND('PRINTABLE (per grading)'!H$16="EXAM", 'PRINTABLE (per grading)'!B$13="Prelim"), IF(ISERROR(SUMIF('Exam (LECTURE ONLY)'!D$20:M$20, "CLO7", 'Exam (LECTURE ONLY)'!D45:M45) / 'Exam (LECTURE ONLY)'!AL$12), "", SUMIF('Exam (LECTURE ONLY)'!D$20:M$20, "CLO7", 'Exam (LECTURE ONLY)'!D45:M45) /'Exam (LECTURE ONLY)'!AL$12),
IF(AND('PRINTABLE (per grading)'!H$16="EXAM", 'PRINTABLE (per grading)'!B$13="Midterm"), IF(ISERROR(SUMIF('Exam (LECTURE ONLY)'!O$20:X$20, "CLO7", 'Exam (LECTURE ONLY)'!O45:X45) / 'Exam (LECTURE ONLY)'!AM$12), "", SUMIF('Exam (LECTURE ONLY)'!O$20:X$20, "CLO7", 'Exam (LECTURE ONLY)'!O45:X45) / 'Exam (LECTURE ONLY)'!AM$12),
IF(AND('PRINTABLE (per grading)'!H$16="EXAM", 'PRINTABLE (per grading)'!B$13="Final"), IF(ISERROR(SUMIF('Exam (LECTURE ONLY)'!Z$20:AI$20, "CLO7", 'Exam (LECTURE ONLY)'!Z45:AI45) / 'Exam (LECTURE ONLY)'!AN$12), "", SUMIF('Exam (LECTURE ONLY)'!Z$20:AI$20, "CLO7", 'Exam (LECTURE ONLY)'!Z45:AI45) / 'Exam (LECTURE ONLY)'!AN$12),
IF(AND('PRINTABLE (per grading)'!H$16="OUTPUT", 'PRINTABLE (per grading)'!B$13="Prelim"), IF(ISERROR(SUMIF(OUTPUT!C$20:M$20, "CLO7", OUTPUT!C45:M45) / OUTPUT!AL$12), "", SUMIF(OUTPUT!C$20:M$20, "CLO7", OUTPUT!C45:M45) / OUTPUT!AL$12),
IF(AND('PRINTABLE (per grading)'!H$16="OUTPUT", 'PRINTABLE (per grading)'!B$13="Midterm"), IF(ISERROR(SUMIF(OUTPUT!O$20:Y$20, "CLO7", OUTPUT!O45:Y45) / OUTPUT!AM$12), "", SUMIF(OUTPUT!O$20:Y$20, "CLO7", OUTPUT!O45:Y45) / OUTPUT!AM$12),
IF(AND('PRINTABLE (per grading)'!H$16="OUTPUT", 'PRINTABLE (per grading)'!B$13="Final"), IF(ISERROR(SUMIF(OUTPUT!AA$20:AI$20, "CLO7", OUTPUT!AA45:AI45) / OUTPUT!AN$12), "", SUMIF(OUTPUT!AA$20:AI$20, "CLO7", OUTPUT!AA45:AI45) / OUTPUT!AN$12),
"")))))),"")</f>
        <v/>
      </c>
      <c r="AT43" s="232" t="str">
        <f t="shared" si="26"/>
        <v/>
      </c>
      <c r="AU43" s="233" t="str">
        <f t="shared" si="27"/>
        <v/>
      </c>
      <c r="AV43" s="25" t="str">
        <f>IF(B43 &lt;&gt; "", IFERROR(IF(C$16 = "PRELIM", SUMIF('Database (LECTURE-RES-PRAC)'!D$14:AG$14, "CLO8", 'Database (LECTURE-RES-PRAC)'!D40:AG40) / 'Grade computation'!F$11, IF(C$16 = "MIDTERM", SUMIF('Database (LECTURE-RES-PRAC)'!AJ$14:BM$14, "CLO8", 'Database (LECTURE-RES-PRAC)'!AJ40:BM40) / 'Grade computation'!G$11, IF(C$16 = "FINAL", SUMIF('Database (LECTURE-RES-PRAC)'!BP$14:CS$14, "CLO8", 'Database (LECTURE-RES-PRAC)'!BP40:CS40) / 'Grade computation'!H$11,""))),""),"")</f>
        <v/>
      </c>
      <c r="AW43" s="232" t="str">
        <f t="shared" si="28"/>
        <v/>
      </c>
      <c r="AX43" s="25" t="str">
        <f>IF(B43 &lt;&gt; "",IF(AND('PRINTABLE (per grading)'!H$16="EXAM", 'PRINTABLE (per grading)'!B$13="Prelim"), IF(ISERROR(SUMIF('Exam (LECTURE ONLY)'!D$20:M$20, "CLO8", 'Exam (LECTURE ONLY)'!D45:M45) / 'Exam (LECTURE ONLY)'!AL$13), "", SUMIF('Exam (LECTURE ONLY)'!D$20:M$20, "CLO8", 'Exam (LECTURE ONLY)'!D45:M45) /'Exam (LECTURE ONLY)'!AL$13),
IF(AND('PRINTABLE (per grading)'!H$16="EXAM", 'PRINTABLE (per grading)'!B$13="Midterm"), IF(ISERROR(SUMIF('Exam (LECTURE ONLY)'!O$20:X$20, "CLO8", 'Exam (LECTURE ONLY)'!O45:X45) / 'Exam (LECTURE ONLY)'!AM$13), "", SUMIF('Exam (LECTURE ONLY)'!O$20:X$20, "CLO8", 'Exam (LECTURE ONLY)'!O45:X45) / 'Exam (LECTURE ONLY)'!AM$13),
IF(AND('PRINTABLE (per grading)'!H$16="EXAM", 'PRINTABLE (per grading)'!B$13="Final"), IF(ISERROR(SUMIF('Exam (LECTURE ONLY)'!Z$20:AI$20, "CLO8", 'Exam (LECTURE ONLY)'!Z45:AI45) / 'Exam (LECTURE ONLY)'!AN$13), "", SUMIF('Exam (LECTURE ONLY)'!Z$20:AI$20, "CLO8", 'Exam (LECTURE ONLY)'!Z45:AI45) / 'Exam (LECTURE ONLY)'!AN$13),
IF(AND('PRINTABLE (per grading)'!H$16="OUTPUT", 'PRINTABLE (per grading)'!B$13="Prelim"), IF(ISERROR(SUMIF(OUTPUT!C$20:M$20, "CLO8", OUTPUT!C45:M45) / OUTPUT!AL$13), "", SUMIF(OUTPUT!C$20:M$20, "CLO8", OUTPUT!C45:M45) / OUTPUT!AL$13),
IF(AND('PRINTABLE (per grading)'!H$16="OUTPUT", 'PRINTABLE (per grading)'!B$13="Midterm"), IF(ISERROR(SUMIF(OUTPUT!O$20:Y$20, "CLO8", OUTPUT!O45:Y45) / OUTPUT!AM$13), "", SUMIF(OUTPUT!O$20:Y$20, "CLO8", OUTPUT!O45:Y45) / OUTPUT!AM$13),
IF(AND('PRINTABLE (per grading)'!H$16="OUTPUT", 'PRINTABLE (per grading)'!B$13="Final"), IF(ISERROR(SUMIF(OUTPUT!AA$20:AI$20, "CLO8", OUTPUT!AA45:AI45) / OUTPUT!AN$13), "", SUMIF(OUTPUT!AA$20:AI$20, "CLO8", OUTPUT!AA45:AI45) / OUTPUT!AN$13),
"")))))),"")</f>
        <v/>
      </c>
      <c r="AY43" s="232" t="str">
        <f t="shared" si="29"/>
        <v/>
      </c>
      <c r="AZ43" s="233" t="str">
        <f t="shared" si="30"/>
        <v/>
      </c>
      <c r="BA43" s="25" t="str">
        <f>IF(B43 &lt;&gt; "", IFERROR(IF(C$16 = "PRELIM", SUMIF('Database (LECTURE-RES-PRAC)'!D$14:AG$14, "CLO9", 'Database (LECTURE-RES-PRAC)'!D40:AG40) / 'Grade computation'!F$12, IF(C$16 = "MIDTERM", SUMIF('Database (LECTURE-RES-PRAC)'!AJ$14:BM$14, "CLO9", 'Database (LECTURE-RES-PRAC)'!AJ40:BM40) / 'Grade computation'!G$12, IF(C$16 = "FINAL", SUMIF('Database (LECTURE-RES-PRAC)'!BP$14:CS$14, "CLO9", 'Database (LECTURE-RES-PRAC)'!BP40:CS40) / 'Grade computation'!H$12,""))),""),"")</f>
        <v/>
      </c>
      <c r="BB43" s="232" t="str">
        <f t="shared" si="31"/>
        <v/>
      </c>
      <c r="BC43" s="25" t="str">
        <f>IF(B43 &lt;&gt; "",IF(AND('PRINTABLE (per grading)'!H$16="EXAM", 'PRINTABLE (per grading)'!B$13="Prelim"), IF(ISERROR(SUMIF('Exam (LECTURE ONLY)'!D$20:M$20, "CLO9", 'Exam (LECTURE ONLY)'!D45:M45) / 'Exam (LECTURE ONLY)'!AL$14), "", SUMIF('Exam (LECTURE ONLY)'!D$20:M$20, "CLO9", 'Exam (LECTURE ONLY)'!D45:M45) /'Exam (LECTURE ONLY)'!AL$14),
IF(AND('PRINTABLE (per grading)'!H$16="EXAM", 'PRINTABLE (per grading)'!B$13="Midterm"), IF(ISERROR(SUMIF('Exam (LECTURE ONLY)'!O$20:X$20, "CLO9", 'Exam (LECTURE ONLY)'!O45:X45) / 'Exam (LECTURE ONLY)'!AM$14), "", SUMIF('Exam (LECTURE ONLY)'!O$20:X$20, "CLO9", 'Exam (LECTURE ONLY)'!O45:X45) / 'Exam (LECTURE ONLY)'!AM$14),
IF(AND('PRINTABLE (per grading)'!H$16="EXAM", 'PRINTABLE (per grading)'!B$13="Final"), IF(ISERROR(SUMIF('Exam (LECTURE ONLY)'!Z$20:AI$20, "CLO9", 'Exam (LECTURE ONLY)'!Z45:AI45) / 'Exam (LECTURE ONLY)'!AN$14), "", SUMIF('Exam (LECTURE ONLY)'!Z$20:AI$20, "CLO9", 'Exam (LECTURE ONLY)'!Z45:AI45) / 'Exam (LECTURE ONLY)'!AN$14),
IF(AND('PRINTABLE (per grading)'!H$16="OUTPUT", 'PRINTABLE (per grading)'!B$13="Prelim"), IF(ISERROR(SUMIF(OUTPUT!C$20:M$20, "CLO9", OUTPUT!C45:M45) / OUTPUT!AL$14), "", SUMIF(OUTPUT!C$20:M$20, "CLO9", OUTPUT!C45:M45) / OUTPUT!AL$14),
IF(AND('PRINTABLE (per grading)'!H$16="OUTPUT", 'PRINTABLE (per grading)'!B$13="Midterm"), IF(ISERROR(SUMIF(OUTPUT!O$20:Y$20, "CLO9", OUTPUT!O45:Y45) / OUTPUT!AM$14), "", SUMIF(OUTPUT!O$20:Y$20, "CLO9", OUTPUT!O45:Y45) / OUTPUT!AM$14),
IF(AND('PRINTABLE (per grading)'!H$16="OUTPUT", 'PRINTABLE (per grading)'!B$13="Final"), IF(ISERROR(SUMIF(OUTPUT!AA$20:AI$20, "CLO9", OUTPUT!AA45:AI45) / OUTPUT!AN$14), "", SUMIF(OUTPUT!AA$20:AI$20, "CLO9", OUTPUT!AA45:AI45) / OUTPUT!AN$14),
"")))))),"")</f>
        <v/>
      </c>
      <c r="BD43" s="232" t="str">
        <f t="shared" si="32"/>
        <v/>
      </c>
      <c r="BE43" s="233" t="str">
        <f t="shared" si="33"/>
        <v/>
      </c>
      <c r="BF43" s="25" t="str">
        <f>IF(B43 &lt;&gt; "", IFERROR(IF(C$16 = "PRELIM", SUMIF('Database (LECTURE-RES-PRAC)'!D$14:AG$14, "CLO10", 'Database (LECTURE-RES-PRAC)'!D40:AG40) / 'Grade computation'!F$13, IF(C$16 = "MIDTERM", SUMIF('Database (LECTURE-RES-PRAC)'!AJ$14:BM$14, "CLO10", 'Database (LECTURE-RES-PRAC)'!AJ40:BM40) / 'Grade computation'!G$13, IF(C$16 = "FINAL", SUMIF('Database (LECTURE-RES-PRAC)'!BP$14:CS$14, "CLO10", 'Database (LECTURE-RES-PRAC)'!BP40:CS40) / 'Grade computation'!H$13,""))),""),"")</f>
        <v/>
      </c>
      <c r="BG43" s="232" t="str">
        <f t="shared" si="34"/>
        <v/>
      </c>
      <c r="BH43" s="25" t="str">
        <f>IF(B43 &lt;&gt; "",IF(AND('PRINTABLE (per grading)'!H$16="EXAM", 'PRINTABLE (per grading)'!B$13="Prelim"), IF(ISERROR(SUMIF('Exam (LECTURE ONLY)'!D$20:M$20, "CLO10", 'Exam (LECTURE ONLY)'!D45:M45) / 'Exam (LECTURE ONLY)'!AL$15), "", SUMIF('Exam (LECTURE ONLY)'!D$20:M$20, "CLO10", 'Exam (LECTURE ONLY)'!D45:M45) /'Exam (LECTURE ONLY)'!AL$15),
IF(AND('PRINTABLE (per grading)'!H$16="EXAM", 'PRINTABLE (per grading)'!B$13="Midterm"), IF(ISERROR(SUMIF('Exam (LECTURE ONLY)'!O$20:X$20, "CLO10", 'Exam (LECTURE ONLY)'!O45:X45) / 'Exam (LECTURE ONLY)'!AM$15), "", SUMIF('Exam (LECTURE ONLY)'!O$20:X$20, "CLO10", 'Exam (LECTURE ONLY)'!O45:X45) / 'Exam (LECTURE ONLY)'!AM$15),
IF(AND('PRINTABLE (per grading)'!H$16="EXAM", 'PRINTABLE (per grading)'!B$13="Final"), IF(ISERROR(SUMIF('Exam (LECTURE ONLY)'!Z$20:AI$20, "CLO10", 'Exam (LECTURE ONLY)'!Z45:AI45) / 'Exam (LECTURE ONLY)'!AN$15), "", SUMIF('Exam (LECTURE ONLY)'!Z$20:AI$20, "CLO10", 'Exam (LECTURE ONLY)'!Z45:AI45) / 'Exam (LECTURE ONLY)'!AN$15),
IF(AND('PRINTABLE (per grading)'!H$16="OUTPUT", 'PRINTABLE (per grading)'!B$13="Prelim"), IF(ISERROR(SUMIF(OUTPUT!C$20:M$20, "CLO10", OUTPUT!C45:M45) / OUTPUT!AL$15), "", SUMIF(OUTPUT!C$20:M$20, "CLO10", OUTPUT!C45:M45) / OUTPUT!AL$15),
IF(AND('PRINTABLE (per grading)'!H$16="OUTPUT", 'PRINTABLE (per grading)'!B$13="Midterm"), IF(ISERROR(SUMIF(OUTPUT!O$20:Y$20, "CLO10", OUTPUT!O45:Y45) / OUTPUT!AM$15), "", SUMIF(OUTPUT!O$20:Y$20, "CLO10", OUTPUT!O45:Y45) / OUTPUT!AM$15),
IF(AND('PRINTABLE (per grading)'!H$16="OUTPUT", 'PRINTABLE (per grading)'!B$13="Final"), IF(ISERROR(SUMIF(OUTPUT!AA$20:AI$20, "CLO10", OUTPUT!AA45:AI45) / OUTPUT!AN$15), "", SUMIF(OUTPUT!AA$20:AI$20, "CLO10", OUTPUT!AA45:AI45) / OUTPUT!AN$15),
"")))))),"")</f>
        <v/>
      </c>
      <c r="BI43" s="232" t="str">
        <f t="shared" si="35"/>
        <v/>
      </c>
      <c r="BJ43" s="233" t="str">
        <f t="shared" si="36"/>
        <v/>
      </c>
      <c r="BK43" s="2"/>
    </row>
    <row r="44" spans="1:63" ht="19.5" customHeight="1">
      <c r="A44" s="212" t="str">
        <f>IF(ISBLANK('Database (LECTURE-RES-PRAC)'!A41),"",'Database (LECTURE-RES-PRAC)'!A41)</f>
        <v/>
      </c>
      <c r="B44" s="213" t="str">
        <f>IF(ISBLANK('Database (LECTURE-RES-PRAC)'!B41),"",'Database (LECTURE-RES-PRAC)'!B41)</f>
        <v/>
      </c>
      <c r="C44" s="134" t="str">
        <f>IF(B44&lt;&gt;"",IF(C$16="PRELIM",'Grade computation'!C44, IF(C$16="MIDTERM",'Grade computation'!K44, IF(C$16="FINAL",'Grade computation'!S44,""))),"")</f>
        <v/>
      </c>
      <c r="D44" s="135" t="str">
        <f t="shared" si="1"/>
        <v/>
      </c>
      <c r="E44" s="134" t="str">
        <f>IF(B44&lt;&gt;"", IF(C$16="PRELIM",'Grade computation'!E44, IF(C$16="MIDTERM",'Grade computation'!M44, IF(C$16="FINAL",'Grade computation'!U44,""))),"")</f>
        <v/>
      </c>
      <c r="F44" s="136" t="str">
        <f t="shared" si="2"/>
        <v/>
      </c>
      <c r="G44" s="137" t="str">
        <f t="shared" si="3"/>
        <v/>
      </c>
      <c r="H44" s="207" t="str">
        <f>IF(B44&lt;&gt;"",IF(C$16="PRELIM", 'Grade computation'!H44, IF(C$16="MIDTERM", 'Grade computation'!P44, IF(C$16="FINAL",'Grade computation'!X44, ""))),"")</f>
        <v/>
      </c>
      <c r="I44" s="137" t="str">
        <f t="shared" si="4"/>
        <v/>
      </c>
      <c r="J44" s="139" t="str">
        <f t="shared" si="5"/>
        <v/>
      </c>
      <c r="K44" s="377" t="str">
        <f t="shared" si="6"/>
        <v/>
      </c>
      <c r="L44" s="434"/>
      <c r="M44" s="25" t="str">
        <f>IF(B44 &lt;&gt; "", IFERROR(IF(C$16 = "PRELIM", SUMIF('Database (LECTURE-RES-PRAC)'!D$14:AG$14, "CLO1", 'Database (LECTURE-RES-PRAC)'!D41:AG41) / 'Grade computation'!F$4, IF(C$16 = "MIDTERM", SUMIF('Database (LECTURE-RES-PRAC)'!AJ$14:BM$14, "CLO1", 'Database (LECTURE-RES-PRAC)'!AJ41:BM41) / 'Grade computation'!G$4, IF(C$16 = "FINAL", SUMIF('Database (LECTURE-RES-PRAC)'!BP$14:CS$14, "CLO1", 'Database (LECTURE-RES-PRAC)'!BP41:CS41) / 'Grade computation'!H$4,""))),""),"")</f>
        <v/>
      </c>
      <c r="N44" s="232" t="str">
        <f t="shared" si="7"/>
        <v/>
      </c>
      <c r="O44" s="25" t="str">
        <f>IF(B44 &lt;&gt; "",IF(AND('PRINTABLE (per grading)'!H$16="EXAM", 'PRINTABLE (per grading)'!B$13="Prelim"), IF(ISERROR(SUMIF('Exam (LECTURE ONLY)'!D$20:M$20, "CLO1", 'Exam (LECTURE ONLY)'!D46:M46) / 'Exam (LECTURE ONLY)'!AL$6), "", SUMIF('Exam (LECTURE ONLY)'!D$20:M$20, "CLO1", 'Exam (LECTURE ONLY)'!D46:M46) /'Exam (LECTURE ONLY)'!AL$6),
IF(AND('PRINTABLE (per grading)'!H$16="EXAM", 'PRINTABLE (per grading)'!B$13="Midterm"), IF(ISERROR(SUMIF('Exam (LECTURE ONLY)'!O$20:X$20, "CLO1", 'Exam (LECTURE ONLY)'!O46:X46) / 'Exam (LECTURE ONLY)'!AM$6), "", SUMIF('Exam (LECTURE ONLY)'!O$20:X$20, "CLO1", 'Exam (LECTURE ONLY)'!O46:X46) / 'Exam (LECTURE ONLY)'!AM$6),
IF(AND('PRINTABLE (per grading)'!H$16="EXAM", 'PRINTABLE (per grading)'!B$13="Final"), IF(ISERROR(SUMIF('Exam (LECTURE ONLY)'!Z$20:AI$20, "CLO1", 'Exam (LECTURE ONLY)'!Z46:AI46) / 'Exam (LECTURE ONLY)'!AN$6), "", SUMIF('Exam (LECTURE ONLY)'!Z$20:AI$20, "CLO1", 'Exam (LECTURE ONLY)'!Z46:AI46) / 'Exam (LECTURE ONLY)'!AN$6),
IF(AND('PRINTABLE (per grading)'!H$16="OUTPUT", 'PRINTABLE (per grading)'!B$13="Prelim"), IF(ISERROR(SUMIF(OUTPUT!C$20:M$20, "CLO1", OUTPUT!C46:M46) / OUTPUT!AL$6), "", SUMIF(OUTPUT!C$20:M$20, "CLO1", OUTPUT!C46:M46) / OUTPUT!AL$6),
IF(AND('PRINTABLE (per grading)'!H$16="OUTPUT", 'PRINTABLE (per grading)'!B$13="Midterm"), IF(ISERROR(SUMIF(OUTPUT!O$20:Y$20, "CLO1", OUTPUT!O46:Y46) / OUTPUT!AM$6), "", SUMIF(OUTPUT!O$20:Y$20, "CLO1", OUTPUT!O46:Y46) / OUTPUT!AM$6),
IF(AND('PRINTABLE (per grading)'!H$16="OUTPUT", 'PRINTABLE (per grading)'!B$13="Final"), IF(ISERROR(SUMIF(OUTPUT!AA$20:AI$20, "CLO1", OUTPUT!AA46:AI46) / OUTPUT!AN$6), "", SUMIF(OUTPUT!AA$20:AI$20, "CLO1", OUTPUT!AA46:AI46) / OUTPUT!AN$6),
"")))))),"")</f>
        <v/>
      </c>
      <c r="P44" s="232" t="str">
        <f t="shared" si="8"/>
        <v/>
      </c>
      <c r="Q44" s="233" t="str">
        <f t="shared" si="9"/>
        <v/>
      </c>
      <c r="R44" s="25" t="str">
        <f>IF(B44 &lt;&gt; "", IFERROR(IF(C$16 = "PRELIM", SUMIF('Database (LECTURE-RES-PRAC)'!D$14:AG$14, "CLO2", 'Database (LECTURE-RES-PRAC)'!D41:AG41) / 'Grade computation'!F$5, IF(C$16 = "MIDTERM", SUMIF('Database (LECTURE-RES-PRAC)'!AJ$14:BM$14, "CLO2", 'Database (LECTURE-RES-PRAC)'!AJ41:BM41) / 'Grade computation'!G$5, IF(C$16 = "FINAL", SUMIF('Database (LECTURE-RES-PRAC)'!BP$14:CS$14, "CLO2", 'Database (LECTURE-RES-PRAC)'!BP41:CS41) / 'Grade computation'!H$5,""))),""),"")</f>
        <v/>
      </c>
      <c r="S44" s="232" t="str">
        <f t="shared" si="10"/>
        <v/>
      </c>
      <c r="T44" s="25" t="str">
        <f>IF(B44 &lt;&gt; "",IF(AND('PRINTABLE (per grading)'!H$16="EXAM", 'PRINTABLE (per grading)'!B$13="Prelim"), IF(ISERROR(SUMIF('Exam (LECTURE ONLY)'!D$20:M$20, "CLO2", 'Exam (LECTURE ONLY)'!D46:M46) / 'Exam (LECTURE ONLY)'!AL$7), "", SUMIF('Exam (LECTURE ONLY)'!D$20:M$20, "CLO2", 'Exam (LECTURE ONLY)'!D46:M46) /'Exam (LECTURE ONLY)'!AL$7),
IF(AND('PRINTABLE (per grading)'!H$16="EXAM", 'PRINTABLE (per grading)'!B$13="Midterm"), IF(ISERROR(SUMIF('Exam (LECTURE ONLY)'!O$20:X$20, "CLO2", 'Exam (LECTURE ONLY)'!O46:X46) / 'Exam (LECTURE ONLY)'!AM$7), "", SUMIF('Exam (LECTURE ONLY)'!O$20:X$20, "CLO2", 'Exam (LECTURE ONLY)'!O46:X46) / 'Exam (LECTURE ONLY)'!AM$7),
IF(AND('PRINTABLE (per grading)'!H$16="EXAM", 'PRINTABLE (per grading)'!B$13="Final"), IF(ISERROR(SUMIF('Exam (LECTURE ONLY)'!Z$20:AI$20, "CLO2", 'Exam (LECTURE ONLY)'!Z46:AI46) / 'Exam (LECTURE ONLY)'!AN$7), "", SUMIF('Exam (LECTURE ONLY)'!Z$20:AI$20, "CLO2", 'Exam (LECTURE ONLY)'!Z46:AI46) / 'Exam (LECTURE ONLY)'!AN$7),
IF(AND('PRINTABLE (per grading)'!H$16="OUTPUT", 'PRINTABLE (per grading)'!B$13="Prelim"), IF(ISERROR(SUMIF(OUTPUT!C$20:M$20, "CLO2", OUTPUT!C46:M46) / OUTPUT!AL$7), "", SUMIF(OUTPUT!C$20:M$20, "CLO2", OUTPUT!C46:M46) / OUTPUT!AL$7),
IF(AND('PRINTABLE (per grading)'!H$16="OUTPUT", 'PRINTABLE (per grading)'!B$13="Midterm"), IF(ISERROR(SUMIF(OUTPUT!O$20:Y$20, "CLO2", OUTPUT!O46:Y46) / OUTPUT!AM$7), "", SUMIF(OUTPUT!O$20:Y$20, "CLO2", OUTPUT!O46:Y46) / OUTPUT!AM$7),
IF(AND('PRINTABLE (per grading)'!H$16="OUTPUT", 'PRINTABLE (per grading)'!B$13="Final"), IF(ISERROR(SUMIF(OUTPUT!AA$20:AI$20, "CLO2", OUTPUT!AA46:AI46) / OUTPUT!AN$7), "", SUMIF(OUTPUT!AA$20:AI$20, "CLO2", OUTPUT!AA46:AI46) / OUTPUT!AN$7),
"")))))),"")</f>
        <v/>
      </c>
      <c r="U44" s="232" t="str">
        <f t="shared" si="11"/>
        <v/>
      </c>
      <c r="V44" s="233" t="str">
        <f t="shared" si="12"/>
        <v/>
      </c>
      <c r="W44" s="25" t="str">
        <f>IF(B44 &lt;&gt; "", IFERROR(IF(C$16 = "PRELIM", SUMIF('Database (LECTURE-RES-PRAC)'!D$14:AG$14, "CLO3", 'Database (LECTURE-RES-PRAC)'!D41:AG41) / 'Grade computation'!F$6, IF(C$16 = "MIDTERM", SUMIF('Database (LECTURE-RES-PRAC)'!AJ$14:BM$14, "CLO3", 'Database (LECTURE-RES-PRAC)'!AJ41:BM41) / 'Grade computation'!G$6, IF(C$16 = "FINAL", SUMIF('Database (LECTURE-RES-PRAC)'!BP$14:CS$14, "CLO3", 'Database (LECTURE-RES-PRAC)'!BP41:CS41) / 'Grade computation'!H$6,""))),""),"")</f>
        <v/>
      </c>
      <c r="X44" s="232" t="str">
        <f t="shared" si="13"/>
        <v/>
      </c>
      <c r="Y44" s="25" t="str">
        <f>IF(B44 &lt;&gt; "",IF(AND('PRINTABLE (per grading)'!H$16="EXAM", 'PRINTABLE (per grading)'!B$13="Prelim"), IF(ISERROR(SUMIF('Exam (LECTURE ONLY)'!D$20:M$20, "CLO3", 'Exam (LECTURE ONLY)'!D46:M46) / 'Exam (LECTURE ONLY)'!AL$8), "", SUMIF('Exam (LECTURE ONLY)'!D$20:M$20, "CLO3", 'Exam (LECTURE ONLY)'!D46:M46) /'Exam (LECTURE ONLY)'!AL$8),
IF(AND('PRINTABLE (per grading)'!H$16="EXAM", 'PRINTABLE (per grading)'!B$13="Midterm"), IF(ISERROR(SUMIF('Exam (LECTURE ONLY)'!O$20:X$20, "CLO3", 'Exam (LECTURE ONLY)'!O46:X46) / 'Exam (LECTURE ONLY)'!AM$8), "", SUMIF('Exam (LECTURE ONLY)'!O$20:X$20, "CLO3", 'Exam (LECTURE ONLY)'!O46:X46) / 'Exam (LECTURE ONLY)'!AM$8),
IF(AND('PRINTABLE (per grading)'!H$16="EXAM", 'PRINTABLE (per grading)'!B$13="Final"), IF(ISERROR(SUMIF('Exam (LECTURE ONLY)'!Z$20:AI$20, "CLO3", 'Exam (LECTURE ONLY)'!Z46:AI46) / 'Exam (LECTURE ONLY)'!AN$8), "", SUMIF('Exam (LECTURE ONLY)'!Z$20:AI$20, "CLO3", 'Exam (LECTURE ONLY)'!Z46:AI46) / 'Exam (LECTURE ONLY)'!AN$8),
IF(AND('PRINTABLE (per grading)'!H$16="OUTPUT", 'PRINTABLE (per grading)'!B$13="Prelim"), IF(ISERROR(SUMIF(OUTPUT!C$20:M$20, "CLO3", OUTPUT!C46:M46) / OUTPUT!AL$8), "", SUMIF(OUTPUT!C$20:M$20, "CLO3", OUTPUT!C46:M46) / OUTPUT!AL$8),
IF(AND('PRINTABLE (per grading)'!H$16="OUTPUT", 'PRINTABLE (per grading)'!B$13="Midterm"), IF(ISERROR(SUMIF(OUTPUT!O$20:Y$20, "CLO3", OUTPUT!O46:Y46) / OUTPUT!AM$8), "", SUMIF(OUTPUT!O$20:Y$20, "CLO3", OUTPUT!O46:Y46) / OUTPUT!AM$8),
IF(AND('PRINTABLE (per grading)'!H$16="OUTPUT", 'PRINTABLE (per grading)'!B$13="Final"), IF(ISERROR(SUMIF(OUTPUT!AA$20:AI$20, "CLO3", OUTPUT!AA46:AI46) / OUTPUT!AN$8), "", SUMIF(OUTPUT!AA$20:AI$20, "CLO3", OUTPUT!AA46:AI46) / OUTPUT!AN$8),
"" )))))),"")</f>
        <v/>
      </c>
      <c r="Z44" s="232" t="str">
        <f t="shared" si="14"/>
        <v/>
      </c>
      <c r="AA44" s="233" t="str">
        <f t="shared" si="15"/>
        <v/>
      </c>
      <c r="AB44" s="25" t="str">
        <f>IF(B44 &lt;&gt; "", IFERROR(IF(C$16 = "PRELIM", SUMIF('Database (LECTURE-RES-PRAC)'!D$14:AG$14, "CLO4", 'Database (LECTURE-RES-PRAC)'!D41:AG41) / 'Grade computation'!F$7, IF(C$16 = "MIDTERM", SUMIF('Database (LECTURE-RES-PRAC)'!AJ$14:BM$14, "CLO4", 'Database (LECTURE-RES-PRAC)'!AJ41:BM41) / 'Grade computation'!G$7, IF(C$16 = "FINAL", SUMIF('Database (LECTURE-RES-PRAC)'!BP$14:CS$14, "CLO4", 'Database (LECTURE-RES-PRAC)'!BP41:CS41) / 'Grade computation'!H$7,""))),""),"")</f>
        <v/>
      </c>
      <c r="AC44" s="232" t="str">
        <f t="shared" si="16"/>
        <v/>
      </c>
      <c r="AD44" s="25" t="str">
        <f>IF(B44 &lt;&gt; "",IF(AND('PRINTABLE (per grading)'!H$16="EXAM", 'PRINTABLE (per grading)'!B$13="Prelim"), IF(ISERROR(SUMIF('Exam (LECTURE ONLY)'!D$20:M$20, "CLO4", 'Exam (LECTURE ONLY)'!D46:M46) / 'Exam (LECTURE ONLY)'!AL$9), "", SUMIF('Exam (LECTURE ONLY)'!D$20:M$20, "CLO4", 'Exam (LECTURE ONLY)'!D46:M46) /'Exam (LECTURE ONLY)'!AL$9),
IF(AND('PRINTABLE (per grading)'!H$16="EXAM", 'PRINTABLE (per grading)'!B$13="Midterm"), IF(ISERROR(SUMIF('Exam (LECTURE ONLY)'!O$20:X$20, "CLO4", 'Exam (LECTURE ONLY)'!O46:X46) / 'Exam (LECTURE ONLY)'!AM$9), "", SUMIF('Exam (LECTURE ONLY)'!O$20:X$20, "CLO4", 'Exam (LECTURE ONLY)'!O46:X46) / 'Exam (LECTURE ONLY)'!AM$9),
IF(AND('PRINTABLE (per grading)'!H$16="EXAM", 'PRINTABLE (per grading)'!B$13="Final"), IF(ISERROR(SUMIF('Exam (LECTURE ONLY)'!Z$20:AI$20, "CLO4", 'Exam (LECTURE ONLY)'!Z46:AI46) / 'Exam (LECTURE ONLY)'!AN$9), "", SUMIF('Exam (LECTURE ONLY)'!Z$20:AI$20, "CLO4", 'Exam (LECTURE ONLY)'!Z46:AI46) / 'Exam (LECTURE ONLY)'!AN$9),
IF(AND('PRINTABLE (per grading)'!H$16="OUTPUT", 'PRINTABLE (per grading)'!B$13="Prelim"), IF(ISERROR(SUMIF(OUTPUT!C$20:M$20, "CLO4", OUTPUT!C46:M46) / OUTPUT!AL$9), "", SUMIF(OUTPUT!C$20:M$20, "CLO4", OUTPUT!C46:M46) / OUTPUT!AL$9),
IF(AND('PRINTABLE (per grading)'!H$16="OUTPUT", 'PRINTABLE (per grading)'!B$13="Midterm"), IF(ISERROR(SUMIF(OUTPUT!O$20:Y$20, "CLO4", OUTPUT!O46:Y46) / OUTPUT!AM$9), "", SUMIF(OUTPUT!O$20:Y$20, "CLO4", OUTPUT!O46:Y46) / OUTPUT!AM$9),
IF(AND('PRINTABLE (per grading)'!H$16="OUTPUT", 'PRINTABLE (per grading)'!B$13="Final"), IF(ISERROR(SUMIF(OUTPUT!AA$20:AI$20, "CLO4", OUTPUT!AA46:AI46) / OUTPUT!AN$9), "", SUMIF(OUTPUT!AA$20:AI$20, "CLO4", OUTPUT!AA46:AI46) / OUTPUT!AN$9),
"")))))),"")</f>
        <v/>
      </c>
      <c r="AE44" s="232" t="str">
        <f t="shared" si="17"/>
        <v/>
      </c>
      <c r="AF44" s="233" t="str">
        <f t="shared" si="18"/>
        <v/>
      </c>
      <c r="AG44" s="25" t="str">
        <f>IF(B44 &lt;&gt; "", IFERROR(IF(C$16 = "PRELIM", SUMIF('Database (LECTURE-RES-PRAC)'!D$14:AG$14, "CLO5", 'Database (LECTURE-RES-PRAC)'!D41:AG41) / 'Grade computation'!F$8, IF(C$16 = "MIDTERM", SUMIF('Database (LECTURE-RES-PRAC)'!AJ$14:BM$14, "CLO5", 'Database (LECTURE-RES-PRAC)'!AJ41:BM41) / 'Grade computation'!G$8, IF(C$16 = "FINAL", SUMIF('Database (LECTURE-RES-PRAC)'!BP$14:CS$14, "CLO5", 'Database (LECTURE-RES-PRAC)'!BP41:CS41) / 'Grade computation'!H$8,""))),""),"")</f>
        <v/>
      </c>
      <c r="AH44" s="232" t="str">
        <f t="shared" si="19"/>
        <v/>
      </c>
      <c r="AI44" s="25" t="str">
        <f>IF(B44 &lt;&gt; "",IF(AND('PRINTABLE (per grading)'!H$16="EXAM", 'PRINTABLE (per grading)'!B$13="Prelim"), IF(ISERROR(SUMIF('Exam (LECTURE ONLY)'!D$20:M$20, "CLO5", 'Exam (LECTURE ONLY)'!D46:M46) / 'Exam (LECTURE ONLY)'!AL$10), "", SUMIF('Exam (LECTURE ONLY)'!D$20:M$20, "CLO5", 'Exam (LECTURE ONLY)'!D46:M46) /'Exam (LECTURE ONLY)'!AL$10),
IF(AND('PRINTABLE (per grading)'!H$16="EXAM", 'PRINTABLE (per grading)'!B$13="Midterm"), IF(ISERROR(SUMIF('Exam (LECTURE ONLY)'!O$20:X$20, "CLO5", 'Exam (LECTURE ONLY)'!O46:X46) / 'Exam (LECTURE ONLY)'!AM$10), "", SUMIF('Exam (LECTURE ONLY)'!O$20:X$20, "CLO5", 'Exam (LECTURE ONLY)'!O46:X46) / 'Exam (LECTURE ONLY)'!AM$10),
IF(AND('PRINTABLE (per grading)'!H$16="EXAM", 'PRINTABLE (per grading)'!B$13="Final"), IF(ISERROR(SUMIF('Exam (LECTURE ONLY)'!Z$20:AI$20, "CLO5", 'Exam (LECTURE ONLY)'!Z46:AI46) / 'Exam (LECTURE ONLY)'!AN$10), "", SUMIF('Exam (LECTURE ONLY)'!Z$20:AI$20, "CLO5", 'Exam (LECTURE ONLY)'!Z46:AI46) / 'Exam (LECTURE ONLY)'!AN$10),
IF(AND('PRINTABLE (per grading)'!H$16="OUTPUT", 'PRINTABLE (per grading)'!B$13="Prelim"), IF(ISERROR(SUMIF(OUTPUT!C$20:M$20, "CLO5", OUTPUT!C46:M46) / OUTPUT!AL$10), "", SUMIF(OUTPUT!C$20:M$20, "CLO5", OUTPUT!C46:M46) / OUTPUT!AL$10),
IF(AND('PRINTABLE (per grading)'!H$16="OUTPUT", 'PRINTABLE (per grading)'!B$13="Midterm"), IF(ISERROR(SUMIF(OUTPUT!O$20:Y$20, "CLO5", OUTPUT!O46:Y46) / OUTPUT!AM$10), "", SUMIF(OUTPUT!O$20:Y$20, "CLO5", OUTPUT!O46:Y46) / OUTPUT!AM$10),
IF(AND('PRINTABLE (per grading)'!H$16="OUTPUT", 'PRINTABLE (per grading)'!B$13="Final"), IF(ISERROR(SUMIF(OUTPUT!AA$20:AI$20, "CLO5", OUTPUT!AA46:AI46) / OUTPUT!AN$10), "", SUMIF(OUTPUT!AA$20:AI$20, "CLO5", OUTPUT!AA46:AI46) / OUTPUT!AN$10),
"")))))),"")</f>
        <v/>
      </c>
      <c r="AJ44" s="232" t="str">
        <f t="shared" si="20"/>
        <v/>
      </c>
      <c r="AK44" s="233" t="str">
        <f t="shared" si="21"/>
        <v/>
      </c>
      <c r="AL44" s="25" t="str">
        <f>IF(B44 &lt;&gt; "", IFERROR(IF(C$16 = "PRELIM", SUMIF('Database (LECTURE-RES-PRAC)'!D$14:AG$14, "CLO6", 'Database (LECTURE-RES-PRAC)'!D41:AG41) / 'Grade computation'!F$9, IF(C$16 = "MIDTERM", SUMIF('Database (LECTURE-RES-PRAC)'!AJ$14:BM$14, "CLO6", 'Database (LECTURE-RES-PRAC)'!AJ41:BM41) / 'Grade computation'!G$9, IF(C$16 = "FINAL", SUMIF('Database (LECTURE-RES-PRAC)'!BP$14:CS$14, "CLO6", 'Database (LECTURE-RES-PRAC)'!BP41:CS41) / 'Grade computation'!H$9,""))),""),"")</f>
        <v/>
      </c>
      <c r="AM44" s="232" t="str">
        <f t="shared" si="22"/>
        <v/>
      </c>
      <c r="AN44" s="25" t="str">
        <f>IF(B44 &lt;&gt; "",IF(AND('PRINTABLE (per grading)'!H$16="EXAM", 'PRINTABLE (per grading)'!B$13="Prelim"), IF(ISERROR(SUMIF('Exam (LECTURE ONLY)'!D$20:M$20, "CLO6", 'Exam (LECTURE ONLY)'!D46:M46) / 'Exam (LECTURE ONLY)'!AL$11), "", SUMIF('Exam (LECTURE ONLY)'!D$20:M$20, "CLO6", 'Exam (LECTURE ONLY)'!D46:M46) /'Exam (LECTURE ONLY)'!AL$11),
IF(AND('PRINTABLE (per grading)'!H$16="EXAM", 'PRINTABLE (per grading)'!B$13="Midterm"), IF(ISERROR(SUMIF('Exam (LECTURE ONLY)'!O$20:X$20, "CLO6", 'Exam (LECTURE ONLY)'!O46:X46) / 'Exam (LECTURE ONLY)'!AM$11), "", SUMIF('Exam (LECTURE ONLY)'!O$20:X$20, "CLO6", 'Exam (LECTURE ONLY)'!O46:X46) / 'Exam (LECTURE ONLY)'!AM$11),
IF(AND('PRINTABLE (per grading)'!H$16="EXAM", 'PRINTABLE (per grading)'!B$13="Final"), IF(ISERROR(SUMIF('Exam (LECTURE ONLY)'!Z$20:AI$20, "CLO6", 'Exam (LECTURE ONLY)'!Z46:AI46) / 'Exam (LECTURE ONLY)'!AN$11), "", SUMIF('Exam (LECTURE ONLY)'!Z$20:AI$20, "CLO6", 'Exam (LECTURE ONLY)'!Z46:AI46) / 'Exam (LECTURE ONLY)'!AN$11),
IF(AND('PRINTABLE (per grading)'!H$16="OUTPUT", 'PRINTABLE (per grading)'!B$13="Prelim"), IF(ISERROR(SUMIF(OUTPUT!C$20:M$20, "CLO6", OUTPUT!C46:M46) / OUTPUT!AL$11), "", SUMIF(OUTPUT!C$20:M$20, "CLO6", OUTPUT!C46:M46) / OUTPUT!AL$11),
IF(AND('PRINTABLE (per grading)'!H$16="OUTPUT", 'PRINTABLE (per grading)'!B$13="Midterm"), IF(ISERROR(SUMIF(OUTPUT!O$20:Y$20, "CLO6", OUTPUT!O46:Y46) / OUTPUT!AM$11), "", SUMIF(OUTPUT!O$20:Y$20, "CLO6", OUTPUT!O46:Y46) / OUTPUT!AM$11),
IF(AND('PRINTABLE (per grading)'!H$16="OUTPUT", 'PRINTABLE (per grading)'!B$13="Final"), IF(ISERROR(SUMIF(OUTPUT!AA$20:AI$20, "CLO6", OUTPUT!AA46:AI46) / OUTPUT!AN$11), "", SUMIF(OUTPUT!AA$20:AI$20, "CLO6", OUTPUT!AA46:AI46) / OUTPUT!AN$11),
"")))))),"")</f>
        <v/>
      </c>
      <c r="AO44" s="232" t="str">
        <f t="shared" si="23"/>
        <v/>
      </c>
      <c r="AP44" s="233" t="str">
        <f t="shared" si="24"/>
        <v/>
      </c>
      <c r="AQ44" s="25" t="str">
        <f>IF(B44 &lt;&gt; "", IFERROR(IF(C$16 = "PRELIM", SUMIF('Database (LECTURE-RES-PRAC)'!D$14:AG$14, "CLO7", 'Database (LECTURE-RES-PRAC)'!D41:AG41) / 'Grade computation'!F$10, IF(C$16 = "MIDTERM", SUMIF('Database (LECTURE-RES-PRAC)'!AJ$14:BM$14, "CLO7", 'Database (LECTURE-RES-PRAC)'!AJ41:BM41) / 'Grade computation'!G$10, IF(C$16 = "FINAL", SUMIF('Database (LECTURE-RES-PRAC)'!BP$14:CS$14, "CLO7", 'Database (LECTURE-RES-PRAC)'!BP41:CS41) / 'Grade computation'!H$10,""))),""),"")</f>
        <v/>
      </c>
      <c r="AR44" s="232" t="str">
        <f t="shared" si="25"/>
        <v/>
      </c>
      <c r="AS44" s="25" t="str">
        <f>IF(B44 &lt;&gt; "",IF(AND('PRINTABLE (per grading)'!H$16="EXAM", 'PRINTABLE (per grading)'!B$13="Prelim"), IF(ISERROR(SUMIF('Exam (LECTURE ONLY)'!D$20:M$20, "CLO7", 'Exam (LECTURE ONLY)'!D46:M46) / 'Exam (LECTURE ONLY)'!AL$12), "", SUMIF('Exam (LECTURE ONLY)'!D$20:M$20, "CLO7", 'Exam (LECTURE ONLY)'!D46:M46) /'Exam (LECTURE ONLY)'!AL$12),
IF(AND('PRINTABLE (per grading)'!H$16="EXAM", 'PRINTABLE (per grading)'!B$13="Midterm"), IF(ISERROR(SUMIF('Exam (LECTURE ONLY)'!O$20:X$20, "CLO7", 'Exam (LECTURE ONLY)'!O46:X46) / 'Exam (LECTURE ONLY)'!AM$12), "", SUMIF('Exam (LECTURE ONLY)'!O$20:X$20, "CLO7", 'Exam (LECTURE ONLY)'!O46:X46) / 'Exam (LECTURE ONLY)'!AM$12),
IF(AND('PRINTABLE (per grading)'!H$16="EXAM", 'PRINTABLE (per grading)'!B$13="Final"), IF(ISERROR(SUMIF('Exam (LECTURE ONLY)'!Z$20:AI$20, "CLO7", 'Exam (LECTURE ONLY)'!Z46:AI46) / 'Exam (LECTURE ONLY)'!AN$12), "", SUMIF('Exam (LECTURE ONLY)'!Z$20:AI$20, "CLO7", 'Exam (LECTURE ONLY)'!Z46:AI46) / 'Exam (LECTURE ONLY)'!AN$12),
IF(AND('PRINTABLE (per grading)'!H$16="OUTPUT", 'PRINTABLE (per grading)'!B$13="Prelim"), IF(ISERROR(SUMIF(OUTPUT!C$20:M$20, "CLO7", OUTPUT!C46:M46) / OUTPUT!AL$12), "", SUMIF(OUTPUT!C$20:M$20, "CLO7", OUTPUT!C46:M46) / OUTPUT!AL$12),
IF(AND('PRINTABLE (per grading)'!H$16="OUTPUT", 'PRINTABLE (per grading)'!B$13="Midterm"), IF(ISERROR(SUMIF(OUTPUT!O$20:Y$20, "CLO7", OUTPUT!O46:Y46) / OUTPUT!AM$12), "", SUMIF(OUTPUT!O$20:Y$20, "CLO7", OUTPUT!O46:Y46) / OUTPUT!AM$12),
IF(AND('PRINTABLE (per grading)'!H$16="OUTPUT", 'PRINTABLE (per grading)'!B$13="Final"), IF(ISERROR(SUMIF(OUTPUT!AA$20:AI$20, "CLO7", OUTPUT!AA46:AI46) / OUTPUT!AN$12), "", SUMIF(OUTPUT!AA$20:AI$20, "CLO7", OUTPUT!AA46:AI46) / OUTPUT!AN$12),
"")))))),"")</f>
        <v/>
      </c>
      <c r="AT44" s="232" t="str">
        <f t="shared" si="26"/>
        <v/>
      </c>
      <c r="AU44" s="233" t="str">
        <f t="shared" si="27"/>
        <v/>
      </c>
      <c r="AV44" s="25" t="str">
        <f>IF(B44 &lt;&gt; "", IFERROR(IF(C$16 = "PRELIM", SUMIF('Database (LECTURE-RES-PRAC)'!D$14:AG$14, "CLO8", 'Database (LECTURE-RES-PRAC)'!D41:AG41) / 'Grade computation'!F$11, IF(C$16 = "MIDTERM", SUMIF('Database (LECTURE-RES-PRAC)'!AJ$14:BM$14, "CLO8", 'Database (LECTURE-RES-PRAC)'!AJ41:BM41) / 'Grade computation'!G$11, IF(C$16 = "FINAL", SUMIF('Database (LECTURE-RES-PRAC)'!BP$14:CS$14, "CLO8", 'Database (LECTURE-RES-PRAC)'!BP41:CS41) / 'Grade computation'!H$11,""))),""),"")</f>
        <v/>
      </c>
      <c r="AW44" s="232" t="str">
        <f t="shared" si="28"/>
        <v/>
      </c>
      <c r="AX44" s="25" t="str">
        <f>IF(B44 &lt;&gt; "",IF(AND('PRINTABLE (per grading)'!H$16="EXAM", 'PRINTABLE (per grading)'!B$13="Prelim"), IF(ISERROR(SUMIF('Exam (LECTURE ONLY)'!D$20:M$20, "CLO8", 'Exam (LECTURE ONLY)'!D46:M46) / 'Exam (LECTURE ONLY)'!AL$13), "", SUMIF('Exam (LECTURE ONLY)'!D$20:M$20, "CLO8", 'Exam (LECTURE ONLY)'!D46:M46) /'Exam (LECTURE ONLY)'!AL$13),
IF(AND('PRINTABLE (per grading)'!H$16="EXAM", 'PRINTABLE (per grading)'!B$13="Midterm"), IF(ISERROR(SUMIF('Exam (LECTURE ONLY)'!O$20:X$20, "CLO8", 'Exam (LECTURE ONLY)'!O46:X46) / 'Exam (LECTURE ONLY)'!AM$13), "", SUMIF('Exam (LECTURE ONLY)'!O$20:X$20, "CLO8", 'Exam (LECTURE ONLY)'!O46:X46) / 'Exam (LECTURE ONLY)'!AM$13),
IF(AND('PRINTABLE (per grading)'!H$16="EXAM", 'PRINTABLE (per grading)'!B$13="Final"), IF(ISERROR(SUMIF('Exam (LECTURE ONLY)'!Z$20:AI$20, "CLO8", 'Exam (LECTURE ONLY)'!Z46:AI46) / 'Exam (LECTURE ONLY)'!AN$13), "", SUMIF('Exam (LECTURE ONLY)'!Z$20:AI$20, "CLO8", 'Exam (LECTURE ONLY)'!Z46:AI46) / 'Exam (LECTURE ONLY)'!AN$13),
IF(AND('PRINTABLE (per grading)'!H$16="OUTPUT", 'PRINTABLE (per grading)'!B$13="Prelim"), IF(ISERROR(SUMIF(OUTPUT!C$20:M$20, "CLO8", OUTPUT!C46:M46) / OUTPUT!AL$13), "", SUMIF(OUTPUT!C$20:M$20, "CLO8", OUTPUT!C46:M46) / OUTPUT!AL$13),
IF(AND('PRINTABLE (per grading)'!H$16="OUTPUT", 'PRINTABLE (per grading)'!B$13="Midterm"), IF(ISERROR(SUMIF(OUTPUT!O$20:Y$20, "CLO8", OUTPUT!O46:Y46) / OUTPUT!AM$13), "", SUMIF(OUTPUT!O$20:Y$20, "CLO8", OUTPUT!O46:Y46) / OUTPUT!AM$13),
IF(AND('PRINTABLE (per grading)'!H$16="OUTPUT", 'PRINTABLE (per grading)'!B$13="Final"), IF(ISERROR(SUMIF(OUTPUT!AA$20:AI$20, "CLO8", OUTPUT!AA46:AI46) / OUTPUT!AN$13), "", SUMIF(OUTPUT!AA$20:AI$20, "CLO8", OUTPUT!AA46:AI46) / OUTPUT!AN$13),
"")))))),"")</f>
        <v/>
      </c>
      <c r="AY44" s="232" t="str">
        <f t="shared" si="29"/>
        <v/>
      </c>
      <c r="AZ44" s="233" t="str">
        <f t="shared" si="30"/>
        <v/>
      </c>
      <c r="BA44" s="25" t="str">
        <f>IF(B44 &lt;&gt; "", IFERROR(IF(C$16 = "PRELIM", SUMIF('Database (LECTURE-RES-PRAC)'!D$14:AG$14, "CLO9", 'Database (LECTURE-RES-PRAC)'!D41:AG41) / 'Grade computation'!F$12, IF(C$16 = "MIDTERM", SUMIF('Database (LECTURE-RES-PRAC)'!AJ$14:BM$14, "CLO9", 'Database (LECTURE-RES-PRAC)'!AJ41:BM41) / 'Grade computation'!G$12, IF(C$16 = "FINAL", SUMIF('Database (LECTURE-RES-PRAC)'!BP$14:CS$14, "CLO9", 'Database (LECTURE-RES-PRAC)'!BP41:CS41) / 'Grade computation'!H$12,""))),""),"")</f>
        <v/>
      </c>
      <c r="BB44" s="232" t="str">
        <f t="shared" si="31"/>
        <v/>
      </c>
      <c r="BC44" s="25" t="str">
        <f>IF(B44 &lt;&gt; "",IF(AND('PRINTABLE (per grading)'!H$16="EXAM", 'PRINTABLE (per grading)'!B$13="Prelim"), IF(ISERROR(SUMIF('Exam (LECTURE ONLY)'!D$20:M$20, "CLO9", 'Exam (LECTURE ONLY)'!D46:M46) / 'Exam (LECTURE ONLY)'!AL$14), "", SUMIF('Exam (LECTURE ONLY)'!D$20:M$20, "CLO9", 'Exam (LECTURE ONLY)'!D46:M46) /'Exam (LECTURE ONLY)'!AL$14),
IF(AND('PRINTABLE (per grading)'!H$16="EXAM", 'PRINTABLE (per grading)'!B$13="Midterm"), IF(ISERROR(SUMIF('Exam (LECTURE ONLY)'!O$20:X$20, "CLO9", 'Exam (LECTURE ONLY)'!O46:X46) / 'Exam (LECTURE ONLY)'!AM$14), "", SUMIF('Exam (LECTURE ONLY)'!O$20:X$20, "CLO9", 'Exam (LECTURE ONLY)'!O46:X46) / 'Exam (LECTURE ONLY)'!AM$14),
IF(AND('PRINTABLE (per grading)'!H$16="EXAM", 'PRINTABLE (per grading)'!B$13="Final"), IF(ISERROR(SUMIF('Exam (LECTURE ONLY)'!Z$20:AI$20, "CLO9", 'Exam (LECTURE ONLY)'!Z46:AI46) / 'Exam (LECTURE ONLY)'!AN$14), "", SUMIF('Exam (LECTURE ONLY)'!Z$20:AI$20, "CLO9", 'Exam (LECTURE ONLY)'!Z46:AI46) / 'Exam (LECTURE ONLY)'!AN$14),
IF(AND('PRINTABLE (per grading)'!H$16="OUTPUT", 'PRINTABLE (per grading)'!B$13="Prelim"), IF(ISERROR(SUMIF(OUTPUT!C$20:M$20, "CLO9", OUTPUT!C46:M46) / OUTPUT!AL$14), "", SUMIF(OUTPUT!C$20:M$20, "CLO9", OUTPUT!C46:M46) / OUTPUT!AL$14),
IF(AND('PRINTABLE (per grading)'!H$16="OUTPUT", 'PRINTABLE (per grading)'!B$13="Midterm"), IF(ISERROR(SUMIF(OUTPUT!O$20:Y$20, "CLO9", OUTPUT!O46:Y46) / OUTPUT!AM$14), "", SUMIF(OUTPUT!O$20:Y$20, "CLO9", OUTPUT!O46:Y46) / OUTPUT!AM$14),
IF(AND('PRINTABLE (per grading)'!H$16="OUTPUT", 'PRINTABLE (per grading)'!B$13="Final"), IF(ISERROR(SUMIF(OUTPUT!AA$20:AI$20, "CLO9", OUTPUT!AA46:AI46) / OUTPUT!AN$14), "", SUMIF(OUTPUT!AA$20:AI$20, "CLO9", OUTPUT!AA46:AI46) / OUTPUT!AN$14),
"")))))),"")</f>
        <v/>
      </c>
      <c r="BD44" s="232" t="str">
        <f t="shared" si="32"/>
        <v/>
      </c>
      <c r="BE44" s="233" t="str">
        <f t="shared" si="33"/>
        <v/>
      </c>
      <c r="BF44" s="25" t="str">
        <f>IF(B44 &lt;&gt; "", IFERROR(IF(C$16 = "PRELIM", SUMIF('Database (LECTURE-RES-PRAC)'!D$14:AG$14, "CLO10", 'Database (LECTURE-RES-PRAC)'!D41:AG41) / 'Grade computation'!F$13, IF(C$16 = "MIDTERM", SUMIF('Database (LECTURE-RES-PRAC)'!AJ$14:BM$14, "CLO10", 'Database (LECTURE-RES-PRAC)'!AJ41:BM41) / 'Grade computation'!G$13, IF(C$16 = "FINAL", SUMIF('Database (LECTURE-RES-PRAC)'!BP$14:CS$14, "CLO10", 'Database (LECTURE-RES-PRAC)'!BP41:CS41) / 'Grade computation'!H$13,""))),""),"")</f>
        <v/>
      </c>
      <c r="BG44" s="232" t="str">
        <f t="shared" si="34"/>
        <v/>
      </c>
      <c r="BH44" s="25" t="str">
        <f>IF(B44 &lt;&gt; "",IF(AND('PRINTABLE (per grading)'!H$16="EXAM", 'PRINTABLE (per grading)'!B$13="Prelim"), IF(ISERROR(SUMIF('Exam (LECTURE ONLY)'!D$20:M$20, "CLO10", 'Exam (LECTURE ONLY)'!D46:M46) / 'Exam (LECTURE ONLY)'!AL$15), "", SUMIF('Exam (LECTURE ONLY)'!D$20:M$20, "CLO10", 'Exam (LECTURE ONLY)'!D46:M46) /'Exam (LECTURE ONLY)'!AL$15),
IF(AND('PRINTABLE (per grading)'!H$16="EXAM", 'PRINTABLE (per grading)'!B$13="Midterm"), IF(ISERROR(SUMIF('Exam (LECTURE ONLY)'!O$20:X$20, "CLO10", 'Exam (LECTURE ONLY)'!O46:X46) / 'Exam (LECTURE ONLY)'!AM$15), "", SUMIF('Exam (LECTURE ONLY)'!O$20:X$20, "CLO10", 'Exam (LECTURE ONLY)'!O46:X46) / 'Exam (LECTURE ONLY)'!AM$15),
IF(AND('PRINTABLE (per grading)'!H$16="EXAM", 'PRINTABLE (per grading)'!B$13="Final"), IF(ISERROR(SUMIF('Exam (LECTURE ONLY)'!Z$20:AI$20, "CLO10", 'Exam (LECTURE ONLY)'!Z46:AI46) / 'Exam (LECTURE ONLY)'!AN$15), "", SUMIF('Exam (LECTURE ONLY)'!Z$20:AI$20, "CLO10", 'Exam (LECTURE ONLY)'!Z46:AI46) / 'Exam (LECTURE ONLY)'!AN$15),
IF(AND('PRINTABLE (per grading)'!H$16="OUTPUT", 'PRINTABLE (per grading)'!B$13="Prelim"), IF(ISERROR(SUMIF(OUTPUT!C$20:M$20, "CLO10", OUTPUT!C46:M46) / OUTPUT!AL$15), "", SUMIF(OUTPUT!C$20:M$20, "CLO10", OUTPUT!C46:M46) / OUTPUT!AL$15),
IF(AND('PRINTABLE (per grading)'!H$16="OUTPUT", 'PRINTABLE (per grading)'!B$13="Midterm"), IF(ISERROR(SUMIF(OUTPUT!O$20:Y$20, "CLO10", OUTPUT!O46:Y46) / OUTPUT!AM$15), "", SUMIF(OUTPUT!O$20:Y$20, "CLO10", OUTPUT!O46:Y46) / OUTPUT!AM$15),
IF(AND('PRINTABLE (per grading)'!H$16="OUTPUT", 'PRINTABLE (per grading)'!B$13="Final"), IF(ISERROR(SUMIF(OUTPUT!AA$20:AI$20, "CLO10", OUTPUT!AA46:AI46) / OUTPUT!AN$15), "", SUMIF(OUTPUT!AA$20:AI$20, "CLO10", OUTPUT!AA46:AI46) / OUTPUT!AN$15),
"")))))),"")</f>
        <v/>
      </c>
      <c r="BI44" s="232" t="str">
        <f t="shared" si="35"/>
        <v/>
      </c>
      <c r="BJ44" s="233" t="str">
        <f t="shared" si="36"/>
        <v/>
      </c>
      <c r="BK44" s="2"/>
    </row>
    <row r="45" spans="1:63" ht="19.5" customHeight="1">
      <c r="A45" s="118" t="str">
        <f>IF(ISBLANK('Database (LECTURE-RES-PRAC)'!A42),"",'Database (LECTURE-RES-PRAC)'!A42)</f>
        <v/>
      </c>
      <c r="B45" s="213" t="str">
        <f>IF(ISBLANK('Database (LECTURE-RES-PRAC)'!B42),"",'Database (LECTURE-RES-PRAC)'!B42)</f>
        <v/>
      </c>
      <c r="C45" s="134" t="str">
        <f>IF(B45&lt;&gt;"",IF(C$16="PRELIM",'Grade computation'!C45, IF(C$16="MIDTERM",'Grade computation'!K45, IF(C$16="FINAL",'Grade computation'!S45,""))),"")</f>
        <v/>
      </c>
      <c r="D45" s="135" t="str">
        <f t="shared" si="1"/>
        <v/>
      </c>
      <c r="E45" s="134" t="str">
        <f>IF(B45&lt;&gt;"", IF(C$16="PRELIM",'Grade computation'!E45, IF(C$16="MIDTERM",'Grade computation'!M45, IF(C$16="FINAL",'Grade computation'!U45,""))),"")</f>
        <v/>
      </c>
      <c r="F45" s="136" t="str">
        <f t="shared" si="2"/>
        <v/>
      </c>
      <c r="G45" s="137" t="str">
        <f t="shared" si="3"/>
        <v/>
      </c>
      <c r="H45" s="207" t="str">
        <f>IF(B45&lt;&gt;"",IF(C$16="PRELIM", 'Grade computation'!H45, IF(C$16="MIDTERM", 'Grade computation'!P45, IF(C$16="FINAL",'Grade computation'!X45, ""))),"")</f>
        <v/>
      </c>
      <c r="I45" s="137" t="str">
        <f t="shared" si="4"/>
        <v/>
      </c>
      <c r="J45" s="139" t="str">
        <f t="shared" si="5"/>
        <v/>
      </c>
      <c r="K45" s="377" t="str">
        <f t="shared" si="6"/>
        <v/>
      </c>
      <c r="L45" s="434"/>
      <c r="M45" s="25" t="str">
        <f>IF(B45 &lt;&gt; "", IFERROR(IF(C$16 = "PRELIM", SUMIF('Database (LECTURE-RES-PRAC)'!D$14:AG$14, "CLO1", 'Database (LECTURE-RES-PRAC)'!D42:AG42) / 'Grade computation'!F$4, IF(C$16 = "MIDTERM", SUMIF('Database (LECTURE-RES-PRAC)'!AJ$14:BM$14, "CLO1", 'Database (LECTURE-RES-PRAC)'!AJ42:BM42) / 'Grade computation'!G$4, IF(C$16 = "FINAL", SUMIF('Database (LECTURE-RES-PRAC)'!BP$14:CS$14, "CLO1", 'Database (LECTURE-RES-PRAC)'!BP42:CS42) / 'Grade computation'!H$4,""))),""),"")</f>
        <v/>
      </c>
      <c r="N45" s="232" t="str">
        <f t="shared" si="7"/>
        <v/>
      </c>
      <c r="O45" s="25" t="str">
        <f>IF(B45 &lt;&gt; "",IF(AND('PRINTABLE (per grading)'!H$16="EXAM", 'PRINTABLE (per grading)'!B$13="Prelim"), IF(ISERROR(SUMIF('Exam (LECTURE ONLY)'!D$20:M$20, "CLO1", 'Exam (LECTURE ONLY)'!D47:M47) / 'Exam (LECTURE ONLY)'!AL$6), "", SUMIF('Exam (LECTURE ONLY)'!D$20:M$20, "CLO1", 'Exam (LECTURE ONLY)'!D47:M47) /'Exam (LECTURE ONLY)'!AL$6),
IF(AND('PRINTABLE (per grading)'!H$16="EXAM", 'PRINTABLE (per grading)'!B$13="Midterm"), IF(ISERROR(SUMIF('Exam (LECTURE ONLY)'!O$20:X$20, "CLO1", 'Exam (LECTURE ONLY)'!O47:X47) / 'Exam (LECTURE ONLY)'!AM$6), "", SUMIF('Exam (LECTURE ONLY)'!O$20:X$20, "CLO1", 'Exam (LECTURE ONLY)'!O47:X47) / 'Exam (LECTURE ONLY)'!AM$6),
IF(AND('PRINTABLE (per grading)'!H$16="EXAM", 'PRINTABLE (per grading)'!B$13="Final"), IF(ISERROR(SUMIF('Exam (LECTURE ONLY)'!Z$20:AI$20, "CLO1", 'Exam (LECTURE ONLY)'!Z47:AI47) / 'Exam (LECTURE ONLY)'!AN$6), "", SUMIF('Exam (LECTURE ONLY)'!Z$20:AI$20, "CLO1", 'Exam (LECTURE ONLY)'!Z47:AI47) / 'Exam (LECTURE ONLY)'!AN$6),
IF(AND('PRINTABLE (per grading)'!H$16="OUTPUT", 'PRINTABLE (per grading)'!B$13="Prelim"), IF(ISERROR(SUMIF(OUTPUT!C$20:M$20, "CLO1", OUTPUT!C47:M47) / OUTPUT!AL$6), "", SUMIF(OUTPUT!C$20:M$20, "CLO1", OUTPUT!C47:M47) / OUTPUT!AL$6),
IF(AND('PRINTABLE (per grading)'!H$16="OUTPUT", 'PRINTABLE (per grading)'!B$13="Midterm"), IF(ISERROR(SUMIF(OUTPUT!O$20:Y$20, "CLO1", OUTPUT!O47:Y47) / OUTPUT!AM$6), "", SUMIF(OUTPUT!O$20:Y$20, "CLO1", OUTPUT!O47:Y47) / OUTPUT!AM$6),
IF(AND('PRINTABLE (per grading)'!H$16="OUTPUT", 'PRINTABLE (per grading)'!B$13="Final"), IF(ISERROR(SUMIF(OUTPUT!AA$20:AI$20, "CLO1", OUTPUT!AA47:AI47) / OUTPUT!AN$6), "", SUMIF(OUTPUT!AA$20:AI$20, "CLO1", OUTPUT!AA47:AI47) / OUTPUT!AN$6),
"")))))),"")</f>
        <v/>
      </c>
      <c r="P45" s="232" t="str">
        <f t="shared" si="8"/>
        <v/>
      </c>
      <c r="Q45" s="233" t="str">
        <f t="shared" si="9"/>
        <v/>
      </c>
      <c r="R45" s="25" t="str">
        <f>IF(B45 &lt;&gt; "", IFERROR(IF(C$16 = "PRELIM", SUMIF('Database (LECTURE-RES-PRAC)'!D$14:AG$14, "CLO2", 'Database (LECTURE-RES-PRAC)'!D42:AG42) / 'Grade computation'!F$5, IF(C$16 = "MIDTERM", SUMIF('Database (LECTURE-RES-PRAC)'!AJ$14:BM$14, "CLO2", 'Database (LECTURE-RES-PRAC)'!AJ42:BM42) / 'Grade computation'!G$5, IF(C$16 = "FINAL", SUMIF('Database (LECTURE-RES-PRAC)'!BP$14:CS$14, "CLO2", 'Database (LECTURE-RES-PRAC)'!BP42:CS42) / 'Grade computation'!H$5,""))),""),"")</f>
        <v/>
      </c>
      <c r="S45" s="232" t="str">
        <f t="shared" si="10"/>
        <v/>
      </c>
      <c r="T45" s="25" t="str">
        <f>IF(B45 &lt;&gt; "",IF(AND('PRINTABLE (per grading)'!H$16="EXAM", 'PRINTABLE (per grading)'!B$13="Prelim"), IF(ISERROR(SUMIF('Exam (LECTURE ONLY)'!D$20:M$20, "CLO2", 'Exam (LECTURE ONLY)'!D47:M47) / 'Exam (LECTURE ONLY)'!AL$7), "", SUMIF('Exam (LECTURE ONLY)'!D$20:M$20, "CLO2", 'Exam (LECTURE ONLY)'!D47:M47) /'Exam (LECTURE ONLY)'!AL$7),
IF(AND('PRINTABLE (per grading)'!H$16="EXAM", 'PRINTABLE (per grading)'!B$13="Midterm"), IF(ISERROR(SUMIF('Exam (LECTURE ONLY)'!O$20:X$20, "CLO2", 'Exam (LECTURE ONLY)'!O47:X47) / 'Exam (LECTURE ONLY)'!AM$7), "", SUMIF('Exam (LECTURE ONLY)'!O$20:X$20, "CLO2", 'Exam (LECTURE ONLY)'!O47:X47) / 'Exam (LECTURE ONLY)'!AM$7),
IF(AND('PRINTABLE (per grading)'!H$16="EXAM", 'PRINTABLE (per grading)'!B$13="Final"), IF(ISERROR(SUMIF('Exam (LECTURE ONLY)'!Z$20:AI$20, "CLO2", 'Exam (LECTURE ONLY)'!Z47:AI47) / 'Exam (LECTURE ONLY)'!AN$7), "", SUMIF('Exam (LECTURE ONLY)'!Z$20:AI$20, "CLO2", 'Exam (LECTURE ONLY)'!Z47:AI47) / 'Exam (LECTURE ONLY)'!AN$7),
IF(AND('PRINTABLE (per grading)'!H$16="OUTPUT", 'PRINTABLE (per grading)'!B$13="Prelim"), IF(ISERROR(SUMIF(OUTPUT!C$20:M$20, "CLO2", OUTPUT!C47:M47) / OUTPUT!AL$7), "", SUMIF(OUTPUT!C$20:M$20, "CLO2", OUTPUT!C47:M47) / OUTPUT!AL$7),
IF(AND('PRINTABLE (per grading)'!H$16="OUTPUT", 'PRINTABLE (per grading)'!B$13="Midterm"), IF(ISERROR(SUMIF(OUTPUT!O$20:Y$20, "CLO2", OUTPUT!O47:Y47) / OUTPUT!AM$7), "", SUMIF(OUTPUT!O$20:Y$20, "CLO2", OUTPUT!O47:Y47) / OUTPUT!AM$7),
IF(AND('PRINTABLE (per grading)'!H$16="OUTPUT", 'PRINTABLE (per grading)'!B$13="Final"), IF(ISERROR(SUMIF(OUTPUT!AA$20:AI$20, "CLO2", OUTPUT!AA47:AI47) / OUTPUT!AN$7), "", SUMIF(OUTPUT!AA$20:AI$20, "CLO2", OUTPUT!AA47:AI47) / OUTPUT!AN$7),
"")))))),"")</f>
        <v/>
      </c>
      <c r="U45" s="232" t="str">
        <f t="shared" si="11"/>
        <v/>
      </c>
      <c r="V45" s="233" t="str">
        <f t="shared" si="12"/>
        <v/>
      </c>
      <c r="W45" s="25" t="str">
        <f>IF(B45 &lt;&gt; "", IFERROR(IF(C$16 = "PRELIM", SUMIF('Database (LECTURE-RES-PRAC)'!D$14:AG$14, "CLO3", 'Database (LECTURE-RES-PRAC)'!D42:AG42) / 'Grade computation'!F$6, IF(C$16 = "MIDTERM", SUMIF('Database (LECTURE-RES-PRAC)'!AJ$14:BM$14, "CLO3", 'Database (LECTURE-RES-PRAC)'!AJ42:BM42) / 'Grade computation'!G$6, IF(C$16 = "FINAL", SUMIF('Database (LECTURE-RES-PRAC)'!BP$14:CS$14, "CLO3", 'Database (LECTURE-RES-PRAC)'!BP42:CS42) / 'Grade computation'!H$6,""))),""),"")</f>
        <v/>
      </c>
      <c r="X45" s="232" t="str">
        <f t="shared" si="13"/>
        <v/>
      </c>
      <c r="Y45" s="25" t="str">
        <f>IF(B45 &lt;&gt; "",IF(AND('PRINTABLE (per grading)'!H$16="EXAM", 'PRINTABLE (per grading)'!B$13="Prelim"), IF(ISERROR(SUMIF('Exam (LECTURE ONLY)'!D$20:M$20, "CLO3", 'Exam (LECTURE ONLY)'!D47:M47) / 'Exam (LECTURE ONLY)'!AL$8), "", SUMIF('Exam (LECTURE ONLY)'!D$20:M$20, "CLO3", 'Exam (LECTURE ONLY)'!D47:M47) /'Exam (LECTURE ONLY)'!AL$8),
IF(AND('PRINTABLE (per grading)'!H$16="EXAM", 'PRINTABLE (per grading)'!B$13="Midterm"), IF(ISERROR(SUMIF('Exam (LECTURE ONLY)'!O$20:X$20, "CLO3", 'Exam (LECTURE ONLY)'!O47:X47) / 'Exam (LECTURE ONLY)'!AM$8), "", SUMIF('Exam (LECTURE ONLY)'!O$20:X$20, "CLO3", 'Exam (LECTURE ONLY)'!O47:X47) / 'Exam (LECTURE ONLY)'!AM$8),
IF(AND('PRINTABLE (per grading)'!H$16="EXAM", 'PRINTABLE (per grading)'!B$13="Final"), IF(ISERROR(SUMIF('Exam (LECTURE ONLY)'!Z$20:AI$20, "CLO3", 'Exam (LECTURE ONLY)'!Z47:AI47) / 'Exam (LECTURE ONLY)'!AN$8), "", SUMIF('Exam (LECTURE ONLY)'!Z$20:AI$20, "CLO3", 'Exam (LECTURE ONLY)'!Z47:AI47) / 'Exam (LECTURE ONLY)'!AN$8),
IF(AND('PRINTABLE (per grading)'!H$16="OUTPUT", 'PRINTABLE (per grading)'!B$13="Prelim"), IF(ISERROR(SUMIF(OUTPUT!C$20:M$20, "CLO3", OUTPUT!C47:M47) / OUTPUT!AL$8), "", SUMIF(OUTPUT!C$20:M$20, "CLO3", OUTPUT!C47:M47) / OUTPUT!AL$8),
IF(AND('PRINTABLE (per grading)'!H$16="OUTPUT", 'PRINTABLE (per grading)'!B$13="Midterm"), IF(ISERROR(SUMIF(OUTPUT!O$20:Y$20, "CLO3", OUTPUT!O47:Y47) / OUTPUT!AM$8), "", SUMIF(OUTPUT!O$20:Y$20, "CLO3", OUTPUT!O47:Y47) / OUTPUT!AM$8),
IF(AND('PRINTABLE (per grading)'!H$16="OUTPUT", 'PRINTABLE (per grading)'!B$13="Final"), IF(ISERROR(SUMIF(OUTPUT!AA$20:AI$20, "CLO3", OUTPUT!AA47:AI47) / OUTPUT!AN$8), "", SUMIF(OUTPUT!AA$20:AI$20, "CLO3", OUTPUT!AA47:AI47) / OUTPUT!AN$8),
"" )))))),"")</f>
        <v/>
      </c>
      <c r="Z45" s="232" t="str">
        <f t="shared" si="14"/>
        <v/>
      </c>
      <c r="AA45" s="233" t="str">
        <f t="shared" si="15"/>
        <v/>
      </c>
      <c r="AB45" s="25" t="str">
        <f>IF(B45 &lt;&gt; "", IFERROR(IF(C$16 = "PRELIM", SUMIF('Database (LECTURE-RES-PRAC)'!D$14:AG$14, "CLO4", 'Database (LECTURE-RES-PRAC)'!D42:AG42) / 'Grade computation'!F$7, IF(C$16 = "MIDTERM", SUMIF('Database (LECTURE-RES-PRAC)'!AJ$14:BM$14, "CLO4", 'Database (LECTURE-RES-PRAC)'!AJ42:BM42) / 'Grade computation'!G$7, IF(C$16 = "FINAL", SUMIF('Database (LECTURE-RES-PRAC)'!BP$14:CS$14, "CLO4", 'Database (LECTURE-RES-PRAC)'!BP42:CS42) / 'Grade computation'!H$7,""))),""),"")</f>
        <v/>
      </c>
      <c r="AC45" s="232" t="str">
        <f t="shared" si="16"/>
        <v/>
      </c>
      <c r="AD45" s="25" t="str">
        <f>IF(B45 &lt;&gt; "",IF(AND('PRINTABLE (per grading)'!H$16="EXAM", 'PRINTABLE (per grading)'!B$13="Prelim"), IF(ISERROR(SUMIF('Exam (LECTURE ONLY)'!D$20:M$20, "CLO4", 'Exam (LECTURE ONLY)'!D47:M47) / 'Exam (LECTURE ONLY)'!AL$9), "", SUMIF('Exam (LECTURE ONLY)'!D$20:M$20, "CLO4", 'Exam (LECTURE ONLY)'!D47:M47) /'Exam (LECTURE ONLY)'!AL$9),
IF(AND('PRINTABLE (per grading)'!H$16="EXAM", 'PRINTABLE (per grading)'!B$13="Midterm"), IF(ISERROR(SUMIF('Exam (LECTURE ONLY)'!O$20:X$20, "CLO4", 'Exam (LECTURE ONLY)'!O47:X47) / 'Exam (LECTURE ONLY)'!AM$9), "", SUMIF('Exam (LECTURE ONLY)'!O$20:X$20, "CLO4", 'Exam (LECTURE ONLY)'!O47:X47) / 'Exam (LECTURE ONLY)'!AM$9),
IF(AND('PRINTABLE (per grading)'!H$16="EXAM", 'PRINTABLE (per grading)'!B$13="Final"), IF(ISERROR(SUMIF('Exam (LECTURE ONLY)'!Z$20:AI$20, "CLO4", 'Exam (LECTURE ONLY)'!Z47:AI47) / 'Exam (LECTURE ONLY)'!AN$9), "", SUMIF('Exam (LECTURE ONLY)'!Z$20:AI$20, "CLO4", 'Exam (LECTURE ONLY)'!Z47:AI47) / 'Exam (LECTURE ONLY)'!AN$9),
IF(AND('PRINTABLE (per grading)'!H$16="OUTPUT", 'PRINTABLE (per grading)'!B$13="Prelim"), IF(ISERROR(SUMIF(OUTPUT!C$20:M$20, "CLO4", OUTPUT!C47:M47) / OUTPUT!AL$9), "", SUMIF(OUTPUT!C$20:M$20, "CLO4", OUTPUT!C47:M47) / OUTPUT!AL$9),
IF(AND('PRINTABLE (per grading)'!H$16="OUTPUT", 'PRINTABLE (per grading)'!B$13="Midterm"), IF(ISERROR(SUMIF(OUTPUT!O$20:Y$20, "CLO4", OUTPUT!O47:Y47) / OUTPUT!AM$9), "", SUMIF(OUTPUT!O$20:Y$20, "CLO4", OUTPUT!O47:Y47) / OUTPUT!AM$9),
IF(AND('PRINTABLE (per grading)'!H$16="OUTPUT", 'PRINTABLE (per grading)'!B$13="Final"), IF(ISERROR(SUMIF(OUTPUT!AA$20:AI$20, "CLO4", OUTPUT!AA47:AI47) / OUTPUT!AN$9), "", SUMIF(OUTPUT!AA$20:AI$20, "CLO4", OUTPUT!AA47:AI47) / OUTPUT!AN$9),
"")))))),"")</f>
        <v/>
      </c>
      <c r="AE45" s="232" t="str">
        <f t="shared" si="17"/>
        <v/>
      </c>
      <c r="AF45" s="233" t="str">
        <f t="shared" si="18"/>
        <v/>
      </c>
      <c r="AG45" s="25" t="str">
        <f>IF(B45 &lt;&gt; "", IFERROR(IF(C$16 = "PRELIM", SUMIF('Database (LECTURE-RES-PRAC)'!D$14:AG$14, "CLO5", 'Database (LECTURE-RES-PRAC)'!D42:AG42) / 'Grade computation'!F$8, IF(C$16 = "MIDTERM", SUMIF('Database (LECTURE-RES-PRAC)'!AJ$14:BM$14, "CLO5", 'Database (LECTURE-RES-PRAC)'!AJ42:BM42) / 'Grade computation'!G$8, IF(C$16 = "FINAL", SUMIF('Database (LECTURE-RES-PRAC)'!BP$14:CS$14, "CLO5", 'Database (LECTURE-RES-PRAC)'!BP42:CS42) / 'Grade computation'!H$8,""))),""),"")</f>
        <v/>
      </c>
      <c r="AH45" s="232" t="str">
        <f t="shared" si="19"/>
        <v/>
      </c>
      <c r="AI45" s="25" t="str">
        <f>IF(B45 &lt;&gt; "",IF(AND('PRINTABLE (per grading)'!H$16="EXAM", 'PRINTABLE (per grading)'!B$13="Prelim"), IF(ISERROR(SUMIF('Exam (LECTURE ONLY)'!D$20:M$20, "CLO5", 'Exam (LECTURE ONLY)'!D47:M47) / 'Exam (LECTURE ONLY)'!AL$10), "", SUMIF('Exam (LECTURE ONLY)'!D$20:M$20, "CLO5", 'Exam (LECTURE ONLY)'!D47:M47) /'Exam (LECTURE ONLY)'!AL$10),
IF(AND('PRINTABLE (per grading)'!H$16="EXAM", 'PRINTABLE (per grading)'!B$13="Midterm"), IF(ISERROR(SUMIF('Exam (LECTURE ONLY)'!O$20:X$20, "CLO5", 'Exam (LECTURE ONLY)'!O47:X47) / 'Exam (LECTURE ONLY)'!AM$10), "", SUMIF('Exam (LECTURE ONLY)'!O$20:X$20, "CLO5", 'Exam (LECTURE ONLY)'!O47:X47) / 'Exam (LECTURE ONLY)'!AM$10),
IF(AND('PRINTABLE (per grading)'!H$16="EXAM", 'PRINTABLE (per grading)'!B$13="Final"), IF(ISERROR(SUMIF('Exam (LECTURE ONLY)'!Z$20:AI$20, "CLO5", 'Exam (LECTURE ONLY)'!Z47:AI47) / 'Exam (LECTURE ONLY)'!AN$10), "", SUMIF('Exam (LECTURE ONLY)'!Z$20:AI$20, "CLO5", 'Exam (LECTURE ONLY)'!Z47:AI47) / 'Exam (LECTURE ONLY)'!AN$10),
IF(AND('PRINTABLE (per grading)'!H$16="OUTPUT", 'PRINTABLE (per grading)'!B$13="Prelim"), IF(ISERROR(SUMIF(OUTPUT!C$20:M$20, "CLO5", OUTPUT!C47:M47) / OUTPUT!AL$10), "", SUMIF(OUTPUT!C$20:M$20, "CLO5", OUTPUT!C47:M47) / OUTPUT!AL$10),
IF(AND('PRINTABLE (per grading)'!H$16="OUTPUT", 'PRINTABLE (per grading)'!B$13="Midterm"), IF(ISERROR(SUMIF(OUTPUT!O$20:Y$20, "CLO5", OUTPUT!O47:Y47) / OUTPUT!AM$10), "", SUMIF(OUTPUT!O$20:Y$20, "CLO5", OUTPUT!O47:Y47) / OUTPUT!AM$10),
IF(AND('PRINTABLE (per grading)'!H$16="OUTPUT", 'PRINTABLE (per grading)'!B$13="Final"), IF(ISERROR(SUMIF(OUTPUT!AA$20:AI$20, "CLO5", OUTPUT!AA47:AI47) / OUTPUT!AN$10), "", SUMIF(OUTPUT!AA$20:AI$20, "CLO5", OUTPUT!AA47:AI47) / OUTPUT!AN$10),
"")))))),"")</f>
        <v/>
      </c>
      <c r="AJ45" s="232" t="str">
        <f t="shared" si="20"/>
        <v/>
      </c>
      <c r="AK45" s="233" t="str">
        <f t="shared" si="21"/>
        <v/>
      </c>
      <c r="AL45" s="25" t="str">
        <f>IF(B45 &lt;&gt; "", IFERROR(IF(C$16 = "PRELIM", SUMIF('Database (LECTURE-RES-PRAC)'!D$14:AG$14, "CLO6", 'Database (LECTURE-RES-PRAC)'!D42:AG42) / 'Grade computation'!F$9, IF(C$16 = "MIDTERM", SUMIF('Database (LECTURE-RES-PRAC)'!AJ$14:BM$14, "CLO6", 'Database (LECTURE-RES-PRAC)'!AJ42:BM42) / 'Grade computation'!G$9, IF(C$16 = "FINAL", SUMIF('Database (LECTURE-RES-PRAC)'!BP$14:CS$14, "CLO6", 'Database (LECTURE-RES-PRAC)'!BP42:CS42) / 'Grade computation'!H$9,""))),""),"")</f>
        <v/>
      </c>
      <c r="AM45" s="232" t="str">
        <f t="shared" si="22"/>
        <v/>
      </c>
      <c r="AN45" s="25" t="str">
        <f>IF(B45 &lt;&gt; "",IF(AND('PRINTABLE (per grading)'!H$16="EXAM", 'PRINTABLE (per grading)'!B$13="Prelim"), IF(ISERROR(SUMIF('Exam (LECTURE ONLY)'!D$20:M$20, "CLO6", 'Exam (LECTURE ONLY)'!D47:M47) / 'Exam (LECTURE ONLY)'!AL$11), "", SUMIF('Exam (LECTURE ONLY)'!D$20:M$20, "CLO6", 'Exam (LECTURE ONLY)'!D47:M47) /'Exam (LECTURE ONLY)'!AL$11),
IF(AND('PRINTABLE (per grading)'!H$16="EXAM", 'PRINTABLE (per grading)'!B$13="Midterm"), IF(ISERROR(SUMIF('Exam (LECTURE ONLY)'!O$20:X$20, "CLO6", 'Exam (LECTURE ONLY)'!O47:X47) / 'Exam (LECTURE ONLY)'!AM$11), "", SUMIF('Exam (LECTURE ONLY)'!O$20:X$20, "CLO6", 'Exam (LECTURE ONLY)'!O47:X47) / 'Exam (LECTURE ONLY)'!AM$11),
IF(AND('PRINTABLE (per grading)'!H$16="EXAM", 'PRINTABLE (per grading)'!B$13="Final"), IF(ISERROR(SUMIF('Exam (LECTURE ONLY)'!Z$20:AI$20, "CLO6", 'Exam (LECTURE ONLY)'!Z47:AI47) / 'Exam (LECTURE ONLY)'!AN$11), "", SUMIF('Exam (LECTURE ONLY)'!Z$20:AI$20, "CLO6", 'Exam (LECTURE ONLY)'!Z47:AI47) / 'Exam (LECTURE ONLY)'!AN$11),
IF(AND('PRINTABLE (per grading)'!H$16="OUTPUT", 'PRINTABLE (per grading)'!B$13="Prelim"), IF(ISERROR(SUMIF(OUTPUT!C$20:M$20, "CLO6", OUTPUT!C47:M47) / OUTPUT!AL$11), "", SUMIF(OUTPUT!C$20:M$20, "CLO6", OUTPUT!C47:M47) / OUTPUT!AL$11),
IF(AND('PRINTABLE (per grading)'!H$16="OUTPUT", 'PRINTABLE (per grading)'!B$13="Midterm"), IF(ISERROR(SUMIF(OUTPUT!O$20:Y$20, "CLO6", OUTPUT!O47:Y47) / OUTPUT!AM$11), "", SUMIF(OUTPUT!O$20:Y$20, "CLO6", OUTPUT!O47:Y47) / OUTPUT!AM$11),
IF(AND('PRINTABLE (per grading)'!H$16="OUTPUT", 'PRINTABLE (per grading)'!B$13="Final"), IF(ISERROR(SUMIF(OUTPUT!AA$20:AI$20, "CLO6", OUTPUT!AA47:AI47) / OUTPUT!AN$11), "", SUMIF(OUTPUT!AA$20:AI$20, "CLO6", OUTPUT!AA47:AI47) / OUTPUT!AN$11),
"")))))),"")</f>
        <v/>
      </c>
      <c r="AO45" s="232" t="str">
        <f t="shared" si="23"/>
        <v/>
      </c>
      <c r="AP45" s="233" t="str">
        <f t="shared" si="24"/>
        <v/>
      </c>
      <c r="AQ45" s="25" t="str">
        <f>IF(B45 &lt;&gt; "", IFERROR(IF(C$16 = "PRELIM", SUMIF('Database (LECTURE-RES-PRAC)'!D$14:AG$14, "CLO7", 'Database (LECTURE-RES-PRAC)'!D42:AG42) / 'Grade computation'!F$10, IF(C$16 = "MIDTERM", SUMIF('Database (LECTURE-RES-PRAC)'!AJ$14:BM$14, "CLO7", 'Database (LECTURE-RES-PRAC)'!AJ42:BM42) / 'Grade computation'!G$10, IF(C$16 = "FINAL", SUMIF('Database (LECTURE-RES-PRAC)'!BP$14:CS$14, "CLO7", 'Database (LECTURE-RES-PRAC)'!BP42:CS42) / 'Grade computation'!H$10,""))),""),"")</f>
        <v/>
      </c>
      <c r="AR45" s="232" t="str">
        <f t="shared" si="25"/>
        <v/>
      </c>
      <c r="AS45" s="25" t="str">
        <f>IF(B45 &lt;&gt; "",IF(AND('PRINTABLE (per grading)'!H$16="EXAM", 'PRINTABLE (per grading)'!B$13="Prelim"), IF(ISERROR(SUMIF('Exam (LECTURE ONLY)'!D$20:M$20, "CLO7", 'Exam (LECTURE ONLY)'!D47:M47) / 'Exam (LECTURE ONLY)'!AL$12), "", SUMIF('Exam (LECTURE ONLY)'!D$20:M$20, "CLO7", 'Exam (LECTURE ONLY)'!D47:M47) /'Exam (LECTURE ONLY)'!AL$12),
IF(AND('PRINTABLE (per grading)'!H$16="EXAM", 'PRINTABLE (per grading)'!B$13="Midterm"), IF(ISERROR(SUMIF('Exam (LECTURE ONLY)'!O$20:X$20, "CLO7", 'Exam (LECTURE ONLY)'!O47:X47) / 'Exam (LECTURE ONLY)'!AM$12), "", SUMIF('Exam (LECTURE ONLY)'!O$20:X$20, "CLO7", 'Exam (LECTURE ONLY)'!O47:X47) / 'Exam (LECTURE ONLY)'!AM$12),
IF(AND('PRINTABLE (per grading)'!H$16="EXAM", 'PRINTABLE (per grading)'!B$13="Final"), IF(ISERROR(SUMIF('Exam (LECTURE ONLY)'!Z$20:AI$20, "CLO7", 'Exam (LECTURE ONLY)'!Z47:AI47) / 'Exam (LECTURE ONLY)'!AN$12), "", SUMIF('Exam (LECTURE ONLY)'!Z$20:AI$20, "CLO7", 'Exam (LECTURE ONLY)'!Z47:AI47) / 'Exam (LECTURE ONLY)'!AN$12),
IF(AND('PRINTABLE (per grading)'!H$16="OUTPUT", 'PRINTABLE (per grading)'!B$13="Prelim"), IF(ISERROR(SUMIF(OUTPUT!C$20:M$20, "CLO7", OUTPUT!C47:M47) / OUTPUT!AL$12), "", SUMIF(OUTPUT!C$20:M$20, "CLO7", OUTPUT!C47:M47) / OUTPUT!AL$12),
IF(AND('PRINTABLE (per grading)'!H$16="OUTPUT", 'PRINTABLE (per grading)'!B$13="Midterm"), IF(ISERROR(SUMIF(OUTPUT!O$20:Y$20, "CLO7", OUTPUT!O47:Y47) / OUTPUT!AM$12), "", SUMIF(OUTPUT!O$20:Y$20, "CLO7", OUTPUT!O47:Y47) / OUTPUT!AM$12),
IF(AND('PRINTABLE (per grading)'!H$16="OUTPUT", 'PRINTABLE (per grading)'!B$13="Final"), IF(ISERROR(SUMIF(OUTPUT!AA$20:AI$20, "CLO7", OUTPUT!AA47:AI47) / OUTPUT!AN$12), "", SUMIF(OUTPUT!AA$20:AI$20, "CLO7", OUTPUT!AA47:AI47) / OUTPUT!AN$12),
"")))))),"")</f>
        <v/>
      </c>
      <c r="AT45" s="232" t="str">
        <f t="shared" si="26"/>
        <v/>
      </c>
      <c r="AU45" s="233" t="str">
        <f t="shared" si="27"/>
        <v/>
      </c>
      <c r="AV45" s="25" t="str">
        <f>IF(B45 &lt;&gt; "", IFERROR(IF(C$16 = "PRELIM", SUMIF('Database (LECTURE-RES-PRAC)'!D$14:AG$14, "CLO8", 'Database (LECTURE-RES-PRAC)'!D42:AG42) / 'Grade computation'!F$11, IF(C$16 = "MIDTERM", SUMIF('Database (LECTURE-RES-PRAC)'!AJ$14:BM$14, "CLO8", 'Database (LECTURE-RES-PRAC)'!AJ42:BM42) / 'Grade computation'!G$11, IF(C$16 = "FINAL", SUMIF('Database (LECTURE-RES-PRAC)'!BP$14:CS$14, "CLO8", 'Database (LECTURE-RES-PRAC)'!BP42:CS42) / 'Grade computation'!H$11,""))),""),"")</f>
        <v/>
      </c>
      <c r="AW45" s="232" t="str">
        <f t="shared" si="28"/>
        <v/>
      </c>
      <c r="AX45" s="25" t="str">
        <f>IF(B45 &lt;&gt; "",IF(AND('PRINTABLE (per grading)'!H$16="EXAM", 'PRINTABLE (per grading)'!B$13="Prelim"), IF(ISERROR(SUMIF('Exam (LECTURE ONLY)'!D$20:M$20, "CLO8", 'Exam (LECTURE ONLY)'!D47:M47) / 'Exam (LECTURE ONLY)'!AL$13), "", SUMIF('Exam (LECTURE ONLY)'!D$20:M$20, "CLO8", 'Exam (LECTURE ONLY)'!D47:M47) /'Exam (LECTURE ONLY)'!AL$13),
IF(AND('PRINTABLE (per grading)'!H$16="EXAM", 'PRINTABLE (per grading)'!B$13="Midterm"), IF(ISERROR(SUMIF('Exam (LECTURE ONLY)'!O$20:X$20, "CLO8", 'Exam (LECTURE ONLY)'!O47:X47) / 'Exam (LECTURE ONLY)'!AM$13), "", SUMIF('Exam (LECTURE ONLY)'!O$20:X$20, "CLO8", 'Exam (LECTURE ONLY)'!O47:X47) / 'Exam (LECTURE ONLY)'!AM$13),
IF(AND('PRINTABLE (per grading)'!H$16="EXAM", 'PRINTABLE (per grading)'!B$13="Final"), IF(ISERROR(SUMIF('Exam (LECTURE ONLY)'!Z$20:AI$20, "CLO8", 'Exam (LECTURE ONLY)'!Z47:AI47) / 'Exam (LECTURE ONLY)'!AN$13), "", SUMIF('Exam (LECTURE ONLY)'!Z$20:AI$20, "CLO8", 'Exam (LECTURE ONLY)'!Z47:AI47) / 'Exam (LECTURE ONLY)'!AN$13),
IF(AND('PRINTABLE (per grading)'!H$16="OUTPUT", 'PRINTABLE (per grading)'!B$13="Prelim"), IF(ISERROR(SUMIF(OUTPUT!C$20:M$20, "CLO8", OUTPUT!C47:M47) / OUTPUT!AL$13), "", SUMIF(OUTPUT!C$20:M$20, "CLO8", OUTPUT!C47:M47) / OUTPUT!AL$13),
IF(AND('PRINTABLE (per grading)'!H$16="OUTPUT", 'PRINTABLE (per grading)'!B$13="Midterm"), IF(ISERROR(SUMIF(OUTPUT!O$20:Y$20, "CLO8", OUTPUT!O47:Y47) / OUTPUT!AM$13), "", SUMIF(OUTPUT!O$20:Y$20, "CLO8", OUTPUT!O47:Y47) / OUTPUT!AM$13),
IF(AND('PRINTABLE (per grading)'!H$16="OUTPUT", 'PRINTABLE (per grading)'!B$13="Final"), IF(ISERROR(SUMIF(OUTPUT!AA$20:AI$20, "CLO8", OUTPUT!AA47:AI47) / OUTPUT!AN$13), "", SUMIF(OUTPUT!AA$20:AI$20, "CLO8", OUTPUT!AA47:AI47) / OUTPUT!AN$13),
"")))))),"")</f>
        <v/>
      </c>
      <c r="AY45" s="232" t="str">
        <f t="shared" si="29"/>
        <v/>
      </c>
      <c r="AZ45" s="233" t="str">
        <f t="shared" si="30"/>
        <v/>
      </c>
      <c r="BA45" s="25" t="str">
        <f>IF(B45 &lt;&gt; "", IFERROR(IF(C$16 = "PRELIM", SUMIF('Database (LECTURE-RES-PRAC)'!D$14:AG$14, "CLO9", 'Database (LECTURE-RES-PRAC)'!D42:AG42) / 'Grade computation'!F$12, IF(C$16 = "MIDTERM", SUMIF('Database (LECTURE-RES-PRAC)'!AJ$14:BM$14, "CLO9", 'Database (LECTURE-RES-PRAC)'!AJ42:BM42) / 'Grade computation'!G$12, IF(C$16 = "FINAL", SUMIF('Database (LECTURE-RES-PRAC)'!BP$14:CS$14, "CLO9", 'Database (LECTURE-RES-PRAC)'!BP42:CS42) / 'Grade computation'!H$12,""))),""),"")</f>
        <v/>
      </c>
      <c r="BB45" s="232" t="str">
        <f t="shared" si="31"/>
        <v/>
      </c>
      <c r="BC45" s="25" t="str">
        <f>IF(B45 &lt;&gt; "",IF(AND('PRINTABLE (per grading)'!H$16="EXAM", 'PRINTABLE (per grading)'!B$13="Prelim"), IF(ISERROR(SUMIF('Exam (LECTURE ONLY)'!D$20:M$20, "CLO9", 'Exam (LECTURE ONLY)'!D47:M47) / 'Exam (LECTURE ONLY)'!AL$14), "", SUMIF('Exam (LECTURE ONLY)'!D$20:M$20, "CLO9", 'Exam (LECTURE ONLY)'!D47:M47) /'Exam (LECTURE ONLY)'!AL$14),
IF(AND('PRINTABLE (per grading)'!H$16="EXAM", 'PRINTABLE (per grading)'!B$13="Midterm"), IF(ISERROR(SUMIF('Exam (LECTURE ONLY)'!O$20:X$20, "CLO9", 'Exam (LECTURE ONLY)'!O47:X47) / 'Exam (LECTURE ONLY)'!AM$14), "", SUMIF('Exam (LECTURE ONLY)'!O$20:X$20, "CLO9", 'Exam (LECTURE ONLY)'!O47:X47) / 'Exam (LECTURE ONLY)'!AM$14),
IF(AND('PRINTABLE (per grading)'!H$16="EXAM", 'PRINTABLE (per grading)'!B$13="Final"), IF(ISERROR(SUMIF('Exam (LECTURE ONLY)'!Z$20:AI$20, "CLO9", 'Exam (LECTURE ONLY)'!Z47:AI47) / 'Exam (LECTURE ONLY)'!AN$14), "", SUMIF('Exam (LECTURE ONLY)'!Z$20:AI$20, "CLO9", 'Exam (LECTURE ONLY)'!Z47:AI47) / 'Exam (LECTURE ONLY)'!AN$14),
IF(AND('PRINTABLE (per grading)'!H$16="OUTPUT", 'PRINTABLE (per grading)'!B$13="Prelim"), IF(ISERROR(SUMIF(OUTPUT!C$20:M$20, "CLO9", OUTPUT!C47:M47) / OUTPUT!AL$14), "", SUMIF(OUTPUT!C$20:M$20, "CLO9", OUTPUT!C47:M47) / OUTPUT!AL$14),
IF(AND('PRINTABLE (per grading)'!H$16="OUTPUT", 'PRINTABLE (per grading)'!B$13="Midterm"), IF(ISERROR(SUMIF(OUTPUT!O$20:Y$20, "CLO9", OUTPUT!O47:Y47) / OUTPUT!AM$14), "", SUMIF(OUTPUT!O$20:Y$20, "CLO9", OUTPUT!O47:Y47) / OUTPUT!AM$14),
IF(AND('PRINTABLE (per grading)'!H$16="OUTPUT", 'PRINTABLE (per grading)'!B$13="Final"), IF(ISERROR(SUMIF(OUTPUT!AA$20:AI$20, "CLO9", OUTPUT!AA47:AI47) / OUTPUT!AN$14), "", SUMIF(OUTPUT!AA$20:AI$20, "CLO9", OUTPUT!AA47:AI47) / OUTPUT!AN$14),
"")))))),"")</f>
        <v/>
      </c>
      <c r="BD45" s="232" t="str">
        <f t="shared" si="32"/>
        <v/>
      </c>
      <c r="BE45" s="233" t="str">
        <f t="shared" si="33"/>
        <v/>
      </c>
      <c r="BF45" s="25" t="str">
        <f>IF(B45 &lt;&gt; "", IFERROR(IF(C$16 = "PRELIM", SUMIF('Database (LECTURE-RES-PRAC)'!D$14:AG$14, "CLO10", 'Database (LECTURE-RES-PRAC)'!D42:AG42) / 'Grade computation'!F$13, IF(C$16 = "MIDTERM", SUMIF('Database (LECTURE-RES-PRAC)'!AJ$14:BM$14, "CLO10", 'Database (LECTURE-RES-PRAC)'!AJ42:BM42) / 'Grade computation'!G$13, IF(C$16 = "FINAL", SUMIF('Database (LECTURE-RES-PRAC)'!BP$14:CS$14, "CLO10", 'Database (LECTURE-RES-PRAC)'!BP42:CS42) / 'Grade computation'!H$13,""))),""),"")</f>
        <v/>
      </c>
      <c r="BG45" s="232" t="str">
        <f t="shared" si="34"/>
        <v/>
      </c>
      <c r="BH45" s="25" t="str">
        <f>IF(B45 &lt;&gt; "",IF(AND('PRINTABLE (per grading)'!H$16="EXAM", 'PRINTABLE (per grading)'!B$13="Prelim"), IF(ISERROR(SUMIF('Exam (LECTURE ONLY)'!D$20:M$20, "CLO10", 'Exam (LECTURE ONLY)'!D47:M47) / 'Exam (LECTURE ONLY)'!AL$15), "", SUMIF('Exam (LECTURE ONLY)'!D$20:M$20, "CLO10", 'Exam (LECTURE ONLY)'!D47:M47) /'Exam (LECTURE ONLY)'!AL$15),
IF(AND('PRINTABLE (per grading)'!H$16="EXAM", 'PRINTABLE (per grading)'!B$13="Midterm"), IF(ISERROR(SUMIF('Exam (LECTURE ONLY)'!O$20:X$20, "CLO10", 'Exam (LECTURE ONLY)'!O47:X47) / 'Exam (LECTURE ONLY)'!AM$15), "", SUMIF('Exam (LECTURE ONLY)'!O$20:X$20, "CLO10", 'Exam (LECTURE ONLY)'!O47:X47) / 'Exam (LECTURE ONLY)'!AM$15),
IF(AND('PRINTABLE (per grading)'!H$16="EXAM", 'PRINTABLE (per grading)'!B$13="Final"), IF(ISERROR(SUMIF('Exam (LECTURE ONLY)'!Z$20:AI$20, "CLO10", 'Exam (LECTURE ONLY)'!Z47:AI47) / 'Exam (LECTURE ONLY)'!AN$15), "", SUMIF('Exam (LECTURE ONLY)'!Z$20:AI$20, "CLO10", 'Exam (LECTURE ONLY)'!Z47:AI47) / 'Exam (LECTURE ONLY)'!AN$15),
IF(AND('PRINTABLE (per grading)'!H$16="OUTPUT", 'PRINTABLE (per grading)'!B$13="Prelim"), IF(ISERROR(SUMIF(OUTPUT!C$20:M$20, "CLO10", OUTPUT!C47:M47) / OUTPUT!AL$15), "", SUMIF(OUTPUT!C$20:M$20, "CLO10", OUTPUT!C47:M47) / OUTPUT!AL$15),
IF(AND('PRINTABLE (per grading)'!H$16="OUTPUT", 'PRINTABLE (per grading)'!B$13="Midterm"), IF(ISERROR(SUMIF(OUTPUT!O$20:Y$20, "CLO10", OUTPUT!O47:Y47) / OUTPUT!AM$15), "", SUMIF(OUTPUT!O$20:Y$20, "CLO10", OUTPUT!O47:Y47) / OUTPUT!AM$15),
IF(AND('PRINTABLE (per grading)'!H$16="OUTPUT", 'PRINTABLE (per grading)'!B$13="Final"), IF(ISERROR(SUMIF(OUTPUT!AA$20:AI$20, "CLO10", OUTPUT!AA47:AI47) / OUTPUT!AN$15), "", SUMIF(OUTPUT!AA$20:AI$20, "CLO10", OUTPUT!AA47:AI47) / OUTPUT!AN$15),
"")))))),"")</f>
        <v/>
      </c>
      <c r="BI45" s="232" t="str">
        <f t="shared" si="35"/>
        <v/>
      </c>
      <c r="BJ45" s="233" t="str">
        <f t="shared" si="36"/>
        <v/>
      </c>
      <c r="BK45" s="2"/>
    </row>
    <row r="46" spans="1:63" ht="19.5" customHeight="1">
      <c r="A46" s="212" t="str">
        <f>IF(ISBLANK('Database (LECTURE-RES-PRAC)'!A43),"",'Database (LECTURE-RES-PRAC)'!A43)</f>
        <v/>
      </c>
      <c r="B46" s="213" t="str">
        <f>IF(ISBLANK('Database (LECTURE-RES-PRAC)'!B43),"",'Database (LECTURE-RES-PRAC)'!B43)</f>
        <v/>
      </c>
      <c r="C46" s="134" t="str">
        <f>IF(B46&lt;&gt;"",IF(C$16="PRELIM",'Grade computation'!C46, IF(C$16="MIDTERM",'Grade computation'!K46, IF(C$16="FINAL",'Grade computation'!S46,""))),"")</f>
        <v/>
      </c>
      <c r="D46" s="135" t="str">
        <f t="shared" si="1"/>
        <v/>
      </c>
      <c r="E46" s="134" t="str">
        <f>IF(B46&lt;&gt;"", IF(C$16="PRELIM",'Grade computation'!E46, IF(C$16="MIDTERM",'Grade computation'!M46, IF(C$16="FINAL",'Grade computation'!U46,""))),"")</f>
        <v/>
      </c>
      <c r="F46" s="136" t="str">
        <f t="shared" si="2"/>
        <v/>
      </c>
      <c r="G46" s="137" t="str">
        <f t="shared" si="3"/>
        <v/>
      </c>
      <c r="H46" s="207" t="str">
        <f>IF(B46&lt;&gt;"",IF(C$16="PRELIM", 'Grade computation'!H46, IF(C$16="MIDTERM", 'Grade computation'!P46, IF(C$16="FINAL",'Grade computation'!X46, ""))),"")</f>
        <v/>
      </c>
      <c r="I46" s="137" t="str">
        <f t="shared" si="4"/>
        <v/>
      </c>
      <c r="J46" s="139" t="str">
        <f t="shared" si="5"/>
        <v/>
      </c>
      <c r="K46" s="377" t="str">
        <f t="shared" si="6"/>
        <v/>
      </c>
      <c r="L46" s="434"/>
      <c r="M46" s="25" t="str">
        <f>IF(B46 &lt;&gt; "", IFERROR(IF(C$16 = "PRELIM", SUMIF('Database (LECTURE-RES-PRAC)'!D$14:AG$14, "CLO1", 'Database (LECTURE-RES-PRAC)'!D43:AG43) / 'Grade computation'!F$4, IF(C$16 = "MIDTERM", SUMIF('Database (LECTURE-RES-PRAC)'!AJ$14:BM$14, "CLO1", 'Database (LECTURE-RES-PRAC)'!AJ43:BM43) / 'Grade computation'!G$4, IF(C$16 = "FINAL", SUMIF('Database (LECTURE-RES-PRAC)'!BP$14:CS$14, "CLO1", 'Database (LECTURE-RES-PRAC)'!BP43:CS43) / 'Grade computation'!H$4,""))),""),"")</f>
        <v/>
      </c>
      <c r="N46" s="232" t="str">
        <f t="shared" si="7"/>
        <v/>
      </c>
      <c r="O46" s="25" t="str">
        <f>IF(B46 &lt;&gt; "",IF(AND('PRINTABLE (per grading)'!H$16="EXAM", 'PRINTABLE (per grading)'!B$13="Prelim"), IF(ISERROR(SUMIF('Exam (LECTURE ONLY)'!D$20:M$20, "CLO1", 'Exam (LECTURE ONLY)'!D48:M48) / 'Exam (LECTURE ONLY)'!AL$6), "", SUMIF('Exam (LECTURE ONLY)'!D$20:M$20, "CLO1", 'Exam (LECTURE ONLY)'!D48:M48) /'Exam (LECTURE ONLY)'!AL$6),
IF(AND('PRINTABLE (per grading)'!H$16="EXAM", 'PRINTABLE (per grading)'!B$13="Midterm"), IF(ISERROR(SUMIF('Exam (LECTURE ONLY)'!O$20:X$20, "CLO1", 'Exam (LECTURE ONLY)'!O48:X48) / 'Exam (LECTURE ONLY)'!AM$6), "", SUMIF('Exam (LECTURE ONLY)'!O$20:X$20, "CLO1", 'Exam (LECTURE ONLY)'!O48:X48) / 'Exam (LECTURE ONLY)'!AM$6),
IF(AND('PRINTABLE (per grading)'!H$16="EXAM", 'PRINTABLE (per grading)'!B$13="Final"), IF(ISERROR(SUMIF('Exam (LECTURE ONLY)'!Z$20:AI$20, "CLO1", 'Exam (LECTURE ONLY)'!Z48:AI48) / 'Exam (LECTURE ONLY)'!AN$6), "", SUMIF('Exam (LECTURE ONLY)'!Z$20:AI$20, "CLO1", 'Exam (LECTURE ONLY)'!Z48:AI48) / 'Exam (LECTURE ONLY)'!AN$6),
IF(AND('PRINTABLE (per grading)'!H$16="OUTPUT", 'PRINTABLE (per grading)'!B$13="Prelim"), IF(ISERROR(SUMIF(OUTPUT!C$20:M$20, "CLO1", OUTPUT!C48:M48) / OUTPUT!AL$6), "", SUMIF(OUTPUT!C$20:M$20, "CLO1", OUTPUT!C48:M48) / OUTPUT!AL$6),
IF(AND('PRINTABLE (per grading)'!H$16="OUTPUT", 'PRINTABLE (per grading)'!B$13="Midterm"), IF(ISERROR(SUMIF(OUTPUT!O$20:Y$20, "CLO1", OUTPUT!O48:Y48) / OUTPUT!AM$6), "", SUMIF(OUTPUT!O$20:Y$20, "CLO1", OUTPUT!O48:Y48) / OUTPUT!AM$6),
IF(AND('PRINTABLE (per grading)'!H$16="OUTPUT", 'PRINTABLE (per grading)'!B$13="Final"), IF(ISERROR(SUMIF(OUTPUT!AA$20:AI$20, "CLO1", OUTPUT!AA48:AI48) / OUTPUT!AN$6), "", SUMIF(OUTPUT!AA$20:AI$20, "CLO1", OUTPUT!AA48:AI48) / OUTPUT!AN$6),
"")))))),"")</f>
        <v/>
      </c>
      <c r="P46" s="232" t="str">
        <f t="shared" si="8"/>
        <v/>
      </c>
      <c r="Q46" s="233" t="str">
        <f t="shared" si="9"/>
        <v/>
      </c>
      <c r="R46" s="25" t="str">
        <f>IF(B46 &lt;&gt; "", IFERROR(IF(C$16 = "PRELIM", SUMIF('Database (LECTURE-RES-PRAC)'!D$14:AG$14, "CLO2", 'Database (LECTURE-RES-PRAC)'!D43:AG43) / 'Grade computation'!F$5, IF(C$16 = "MIDTERM", SUMIF('Database (LECTURE-RES-PRAC)'!AJ$14:BM$14, "CLO2", 'Database (LECTURE-RES-PRAC)'!AJ43:BM43) / 'Grade computation'!G$5, IF(C$16 = "FINAL", SUMIF('Database (LECTURE-RES-PRAC)'!BP$14:CS$14, "CLO2", 'Database (LECTURE-RES-PRAC)'!BP43:CS43) / 'Grade computation'!H$5,""))),""),"")</f>
        <v/>
      </c>
      <c r="S46" s="232" t="str">
        <f t="shared" si="10"/>
        <v/>
      </c>
      <c r="T46" s="25" t="str">
        <f>IF(B46 &lt;&gt; "",IF(AND('PRINTABLE (per grading)'!H$16="EXAM", 'PRINTABLE (per grading)'!B$13="Prelim"), IF(ISERROR(SUMIF('Exam (LECTURE ONLY)'!D$20:M$20, "CLO2", 'Exam (LECTURE ONLY)'!D48:M48) / 'Exam (LECTURE ONLY)'!AL$7), "", SUMIF('Exam (LECTURE ONLY)'!D$20:M$20, "CLO2", 'Exam (LECTURE ONLY)'!D48:M48) /'Exam (LECTURE ONLY)'!AL$7),
IF(AND('PRINTABLE (per grading)'!H$16="EXAM", 'PRINTABLE (per grading)'!B$13="Midterm"), IF(ISERROR(SUMIF('Exam (LECTURE ONLY)'!O$20:X$20, "CLO2", 'Exam (LECTURE ONLY)'!O48:X48) / 'Exam (LECTURE ONLY)'!AM$7), "", SUMIF('Exam (LECTURE ONLY)'!O$20:X$20, "CLO2", 'Exam (LECTURE ONLY)'!O48:X48) / 'Exam (LECTURE ONLY)'!AM$7),
IF(AND('PRINTABLE (per grading)'!H$16="EXAM", 'PRINTABLE (per grading)'!B$13="Final"), IF(ISERROR(SUMIF('Exam (LECTURE ONLY)'!Z$20:AI$20, "CLO2", 'Exam (LECTURE ONLY)'!Z48:AI48) / 'Exam (LECTURE ONLY)'!AN$7), "", SUMIF('Exam (LECTURE ONLY)'!Z$20:AI$20, "CLO2", 'Exam (LECTURE ONLY)'!Z48:AI48) / 'Exam (LECTURE ONLY)'!AN$7),
IF(AND('PRINTABLE (per grading)'!H$16="OUTPUT", 'PRINTABLE (per grading)'!B$13="Prelim"), IF(ISERROR(SUMIF(OUTPUT!C$20:M$20, "CLO2", OUTPUT!C48:M48) / OUTPUT!AL$7), "", SUMIF(OUTPUT!C$20:M$20, "CLO2", OUTPUT!C48:M48) / OUTPUT!AL$7),
IF(AND('PRINTABLE (per grading)'!H$16="OUTPUT", 'PRINTABLE (per grading)'!B$13="Midterm"), IF(ISERROR(SUMIF(OUTPUT!O$20:Y$20, "CLO2", OUTPUT!O48:Y48) / OUTPUT!AM$7), "", SUMIF(OUTPUT!O$20:Y$20, "CLO2", OUTPUT!O48:Y48) / OUTPUT!AM$7),
IF(AND('PRINTABLE (per grading)'!H$16="OUTPUT", 'PRINTABLE (per grading)'!B$13="Final"), IF(ISERROR(SUMIF(OUTPUT!AA$20:AI$20, "CLO2", OUTPUT!AA48:AI48) / OUTPUT!AN$7), "", SUMIF(OUTPUT!AA$20:AI$20, "CLO2", OUTPUT!AA48:AI48) / OUTPUT!AN$7),
"")))))),"")</f>
        <v/>
      </c>
      <c r="U46" s="232" t="str">
        <f t="shared" si="11"/>
        <v/>
      </c>
      <c r="V46" s="233" t="str">
        <f t="shared" si="12"/>
        <v/>
      </c>
      <c r="W46" s="25" t="str">
        <f>IF(B46 &lt;&gt; "", IFERROR(IF(C$16 = "PRELIM", SUMIF('Database (LECTURE-RES-PRAC)'!D$14:AG$14, "CLO3", 'Database (LECTURE-RES-PRAC)'!D43:AG43) / 'Grade computation'!F$6, IF(C$16 = "MIDTERM", SUMIF('Database (LECTURE-RES-PRAC)'!AJ$14:BM$14, "CLO3", 'Database (LECTURE-RES-PRAC)'!AJ43:BM43) / 'Grade computation'!G$6, IF(C$16 = "FINAL", SUMIF('Database (LECTURE-RES-PRAC)'!BP$14:CS$14, "CLO3", 'Database (LECTURE-RES-PRAC)'!BP43:CS43) / 'Grade computation'!H$6,""))),""),"")</f>
        <v/>
      </c>
      <c r="X46" s="232" t="str">
        <f t="shared" si="13"/>
        <v/>
      </c>
      <c r="Y46" s="25" t="str">
        <f>IF(B46 &lt;&gt; "",IF(AND('PRINTABLE (per grading)'!H$16="EXAM", 'PRINTABLE (per grading)'!B$13="Prelim"), IF(ISERROR(SUMIF('Exam (LECTURE ONLY)'!D$20:M$20, "CLO3", 'Exam (LECTURE ONLY)'!D48:M48) / 'Exam (LECTURE ONLY)'!AL$8), "", SUMIF('Exam (LECTURE ONLY)'!D$20:M$20, "CLO3", 'Exam (LECTURE ONLY)'!D48:M48) /'Exam (LECTURE ONLY)'!AL$8),
IF(AND('PRINTABLE (per grading)'!H$16="EXAM", 'PRINTABLE (per grading)'!B$13="Midterm"), IF(ISERROR(SUMIF('Exam (LECTURE ONLY)'!O$20:X$20, "CLO3", 'Exam (LECTURE ONLY)'!O48:X48) / 'Exam (LECTURE ONLY)'!AM$8), "", SUMIF('Exam (LECTURE ONLY)'!O$20:X$20, "CLO3", 'Exam (LECTURE ONLY)'!O48:X48) / 'Exam (LECTURE ONLY)'!AM$8),
IF(AND('PRINTABLE (per grading)'!H$16="EXAM", 'PRINTABLE (per grading)'!B$13="Final"), IF(ISERROR(SUMIF('Exam (LECTURE ONLY)'!Z$20:AI$20, "CLO3", 'Exam (LECTURE ONLY)'!Z48:AI48) / 'Exam (LECTURE ONLY)'!AN$8), "", SUMIF('Exam (LECTURE ONLY)'!Z$20:AI$20, "CLO3", 'Exam (LECTURE ONLY)'!Z48:AI48) / 'Exam (LECTURE ONLY)'!AN$8),
IF(AND('PRINTABLE (per grading)'!H$16="OUTPUT", 'PRINTABLE (per grading)'!B$13="Prelim"), IF(ISERROR(SUMIF(OUTPUT!C$20:M$20, "CLO3", OUTPUT!C48:M48) / OUTPUT!AL$8), "", SUMIF(OUTPUT!C$20:M$20, "CLO3", OUTPUT!C48:M48) / OUTPUT!AL$8),
IF(AND('PRINTABLE (per grading)'!H$16="OUTPUT", 'PRINTABLE (per grading)'!B$13="Midterm"), IF(ISERROR(SUMIF(OUTPUT!O$20:Y$20, "CLO3", OUTPUT!O48:Y48) / OUTPUT!AM$8), "", SUMIF(OUTPUT!O$20:Y$20, "CLO3", OUTPUT!O48:Y48) / OUTPUT!AM$8),
IF(AND('PRINTABLE (per grading)'!H$16="OUTPUT", 'PRINTABLE (per grading)'!B$13="Final"), IF(ISERROR(SUMIF(OUTPUT!AA$20:AI$20, "CLO3", OUTPUT!AA48:AI48) / OUTPUT!AN$8), "", SUMIF(OUTPUT!AA$20:AI$20, "CLO3", OUTPUT!AA48:AI48) / OUTPUT!AN$8),
"" )))))),"")</f>
        <v/>
      </c>
      <c r="Z46" s="232" t="str">
        <f t="shared" si="14"/>
        <v/>
      </c>
      <c r="AA46" s="233" t="str">
        <f t="shared" si="15"/>
        <v/>
      </c>
      <c r="AB46" s="25" t="str">
        <f>IF(B46 &lt;&gt; "", IFERROR(IF(C$16 = "PRELIM", SUMIF('Database (LECTURE-RES-PRAC)'!D$14:AG$14, "CLO4", 'Database (LECTURE-RES-PRAC)'!D43:AG43) / 'Grade computation'!F$7, IF(C$16 = "MIDTERM", SUMIF('Database (LECTURE-RES-PRAC)'!AJ$14:BM$14, "CLO4", 'Database (LECTURE-RES-PRAC)'!AJ43:BM43) / 'Grade computation'!G$7, IF(C$16 = "FINAL", SUMIF('Database (LECTURE-RES-PRAC)'!BP$14:CS$14, "CLO4", 'Database (LECTURE-RES-PRAC)'!BP43:CS43) / 'Grade computation'!H$7,""))),""),"")</f>
        <v/>
      </c>
      <c r="AC46" s="232" t="str">
        <f t="shared" si="16"/>
        <v/>
      </c>
      <c r="AD46" s="25" t="str">
        <f>IF(B46 &lt;&gt; "",IF(AND('PRINTABLE (per grading)'!H$16="EXAM", 'PRINTABLE (per grading)'!B$13="Prelim"), IF(ISERROR(SUMIF('Exam (LECTURE ONLY)'!D$20:M$20, "CLO4", 'Exam (LECTURE ONLY)'!D48:M48) / 'Exam (LECTURE ONLY)'!AL$9), "", SUMIF('Exam (LECTURE ONLY)'!D$20:M$20, "CLO4", 'Exam (LECTURE ONLY)'!D48:M48) /'Exam (LECTURE ONLY)'!AL$9),
IF(AND('PRINTABLE (per grading)'!H$16="EXAM", 'PRINTABLE (per grading)'!B$13="Midterm"), IF(ISERROR(SUMIF('Exam (LECTURE ONLY)'!O$20:X$20, "CLO4", 'Exam (LECTURE ONLY)'!O48:X48) / 'Exam (LECTURE ONLY)'!AM$9), "", SUMIF('Exam (LECTURE ONLY)'!O$20:X$20, "CLO4", 'Exam (LECTURE ONLY)'!O48:X48) / 'Exam (LECTURE ONLY)'!AM$9),
IF(AND('PRINTABLE (per grading)'!H$16="EXAM", 'PRINTABLE (per grading)'!B$13="Final"), IF(ISERROR(SUMIF('Exam (LECTURE ONLY)'!Z$20:AI$20, "CLO4", 'Exam (LECTURE ONLY)'!Z48:AI48) / 'Exam (LECTURE ONLY)'!AN$9), "", SUMIF('Exam (LECTURE ONLY)'!Z$20:AI$20, "CLO4", 'Exam (LECTURE ONLY)'!Z48:AI48) / 'Exam (LECTURE ONLY)'!AN$9),
IF(AND('PRINTABLE (per grading)'!H$16="OUTPUT", 'PRINTABLE (per grading)'!B$13="Prelim"), IF(ISERROR(SUMIF(OUTPUT!C$20:M$20, "CLO4", OUTPUT!C48:M48) / OUTPUT!AL$9), "", SUMIF(OUTPUT!C$20:M$20, "CLO4", OUTPUT!C48:M48) / OUTPUT!AL$9),
IF(AND('PRINTABLE (per grading)'!H$16="OUTPUT", 'PRINTABLE (per grading)'!B$13="Midterm"), IF(ISERROR(SUMIF(OUTPUT!O$20:Y$20, "CLO4", OUTPUT!O48:Y48) / OUTPUT!AM$9), "", SUMIF(OUTPUT!O$20:Y$20, "CLO4", OUTPUT!O48:Y48) / OUTPUT!AM$9),
IF(AND('PRINTABLE (per grading)'!H$16="OUTPUT", 'PRINTABLE (per grading)'!B$13="Final"), IF(ISERROR(SUMIF(OUTPUT!AA$20:AI$20, "CLO4", OUTPUT!AA48:AI48) / OUTPUT!AN$9), "", SUMIF(OUTPUT!AA$20:AI$20, "CLO4", OUTPUT!AA48:AI48) / OUTPUT!AN$9),
"")))))),"")</f>
        <v/>
      </c>
      <c r="AE46" s="232" t="str">
        <f t="shared" si="17"/>
        <v/>
      </c>
      <c r="AF46" s="233" t="str">
        <f t="shared" si="18"/>
        <v/>
      </c>
      <c r="AG46" s="25" t="str">
        <f>IF(B46 &lt;&gt; "", IFERROR(IF(C$16 = "PRELIM", SUMIF('Database (LECTURE-RES-PRAC)'!D$14:AG$14, "CLO5", 'Database (LECTURE-RES-PRAC)'!D43:AG43) / 'Grade computation'!F$8, IF(C$16 = "MIDTERM", SUMIF('Database (LECTURE-RES-PRAC)'!AJ$14:BM$14, "CLO5", 'Database (LECTURE-RES-PRAC)'!AJ43:BM43) / 'Grade computation'!G$8, IF(C$16 = "FINAL", SUMIF('Database (LECTURE-RES-PRAC)'!BP$14:CS$14, "CLO5", 'Database (LECTURE-RES-PRAC)'!BP43:CS43) / 'Grade computation'!H$8,""))),""),"")</f>
        <v/>
      </c>
      <c r="AH46" s="232" t="str">
        <f t="shared" si="19"/>
        <v/>
      </c>
      <c r="AI46" s="25" t="str">
        <f>IF(B46 &lt;&gt; "",IF(AND('PRINTABLE (per grading)'!H$16="EXAM", 'PRINTABLE (per grading)'!B$13="Prelim"), IF(ISERROR(SUMIF('Exam (LECTURE ONLY)'!D$20:M$20, "CLO5", 'Exam (LECTURE ONLY)'!D48:M48) / 'Exam (LECTURE ONLY)'!AL$10), "", SUMIF('Exam (LECTURE ONLY)'!D$20:M$20, "CLO5", 'Exam (LECTURE ONLY)'!D48:M48) /'Exam (LECTURE ONLY)'!AL$10),
IF(AND('PRINTABLE (per grading)'!H$16="EXAM", 'PRINTABLE (per grading)'!B$13="Midterm"), IF(ISERROR(SUMIF('Exam (LECTURE ONLY)'!O$20:X$20, "CLO5", 'Exam (LECTURE ONLY)'!O48:X48) / 'Exam (LECTURE ONLY)'!AM$10), "", SUMIF('Exam (LECTURE ONLY)'!O$20:X$20, "CLO5", 'Exam (LECTURE ONLY)'!O48:X48) / 'Exam (LECTURE ONLY)'!AM$10),
IF(AND('PRINTABLE (per grading)'!H$16="EXAM", 'PRINTABLE (per grading)'!B$13="Final"), IF(ISERROR(SUMIF('Exam (LECTURE ONLY)'!Z$20:AI$20, "CLO5", 'Exam (LECTURE ONLY)'!Z48:AI48) / 'Exam (LECTURE ONLY)'!AN$10), "", SUMIF('Exam (LECTURE ONLY)'!Z$20:AI$20, "CLO5", 'Exam (LECTURE ONLY)'!Z48:AI48) / 'Exam (LECTURE ONLY)'!AN$10),
IF(AND('PRINTABLE (per grading)'!H$16="OUTPUT", 'PRINTABLE (per grading)'!B$13="Prelim"), IF(ISERROR(SUMIF(OUTPUT!C$20:M$20, "CLO5", OUTPUT!C48:M48) / OUTPUT!AL$10), "", SUMIF(OUTPUT!C$20:M$20, "CLO5", OUTPUT!C48:M48) / OUTPUT!AL$10),
IF(AND('PRINTABLE (per grading)'!H$16="OUTPUT", 'PRINTABLE (per grading)'!B$13="Midterm"), IF(ISERROR(SUMIF(OUTPUT!O$20:Y$20, "CLO5", OUTPUT!O48:Y48) / OUTPUT!AM$10), "", SUMIF(OUTPUT!O$20:Y$20, "CLO5", OUTPUT!O48:Y48) / OUTPUT!AM$10),
IF(AND('PRINTABLE (per grading)'!H$16="OUTPUT", 'PRINTABLE (per grading)'!B$13="Final"), IF(ISERROR(SUMIF(OUTPUT!AA$20:AI$20, "CLO5", OUTPUT!AA48:AI48) / OUTPUT!AN$10), "", SUMIF(OUTPUT!AA$20:AI$20, "CLO5", OUTPUT!AA48:AI48) / OUTPUT!AN$10),
"")))))),"")</f>
        <v/>
      </c>
      <c r="AJ46" s="232" t="str">
        <f t="shared" si="20"/>
        <v/>
      </c>
      <c r="AK46" s="233" t="str">
        <f t="shared" si="21"/>
        <v/>
      </c>
      <c r="AL46" s="25" t="str">
        <f>IF(B46 &lt;&gt; "", IFERROR(IF(C$16 = "PRELIM", SUMIF('Database (LECTURE-RES-PRAC)'!D$14:AG$14, "CLO6", 'Database (LECTURE-RES-PRAC)'!D43:AG43) / 'Grade computation'!F$9, IF(C$16 = "MIDTERM", SUMIF('Database (LECTURE-RES-PRAC)'!AJ$14:BM$14, "CLO6", 'Database (LECTURE-RES-PRAC)'!AJ43:BM43) / 'Grade computation'!G$9, IF(C$16 = "FINAL", SUMIF('Database (LECTURE-RES-PRAC)'!BP$14:CS$14, "CLO6", 'Database (LECTURE-RES-PRAC)'!BP43:CS43) / 'Grade computation'!H$9,""))),""),"")</f>
        <v/>
      </c>
      <c r="AM46" s="232" t="str">
        <f t="shared" si="22"/>
        <v/>
      </c>
      <c r="AN46" s="25" t="str">
        <f>IF(B46 &lt;&gt; "",IF(AND('PRINTABLE (per grading)'!H$16="EXAM", 'PRINTABLE (per grading)'!B$13="Prelim"), IF(ISERROR(SUMIF('Exam (LECTURE ONLY)'!D$20:M$20, "CLO6", 'Exam (LECTURE ONLY)'!D48:M48) / 'Exam (LECTURE ONLY)'!AL$11), "", SUMIF('Exam (LECTURE ONLY)'!D$20:M$20, "CLO6", 'Exam (LECTURE ONLY)'!D48:M48) /'Exam (LECTURE ONLY)'!AL$11),
IF(AND('PRINTABLE (per grading)'!H$16="EXAM", 'PRINTABLE (per grading)'!B$13="Midterm"), IF(ISERROR(SUMIF('Exam (LECTURE ONLY)'!O$20:X$20, "CLO6", 'Exam (LECTURE ONLY)'!O48:X48) / 'Exam (LECTURE ONLY)'!AM$11), "", SUMIF('Exam (LECTURE ONLY)'!O$20:X$20, "CLO6", 'Exam (LECTURE ONLY)'!O48:X48) / 'Exam (LECTURE ONLY)'!AM$11),
IF(AND('PRINTABLE (per grading)'!H$16="EXAM", 'PRINTABLE (per grading)'!B$13="Final"), IF(ISERROR(SUMIF('Exam (LECTURE ONLY)'!Z$20:AI$20, "CLO6", 'Exam (LECTURE ONLY)'!Z48:AI48) / 'Exam (LECTURE ONLY)'!AN$11), "", SUMIF('Exam (LECTURE ONLY)'!Z$20:AI$20, "CLO6", 'Exam (LECTURE ONLY)'!Z48:AI48) / 'Exam (LECTURE ONLY)'!AN$11),
IF(AND('PRINTABLE (per grading)'!H$16="OUTPUT", 'PRINTABLE (per grading)'!B$13="Prelim"), IF(ISERROR(SUMIF(OUTPUT!C$20:M$20, "CLO6", OUTPUT!C48:M48) / OUTPUT!AL$11), "", SUMIF(OUTPUT!C$20:M$20, "CLO6", OUTPUT!C48:M48) / OUTPUT!AL$11),
IF(AND('PRINTABLE (per grading)'!H$16="OUTPUT", 'PRINTABLE (per grading)'!B$13="Midterm"), IF(ISERROR(SUMIF(OUTPUT!O$20:Y$20, "CLO6", OUTPUT!O48:Y48) / OUTPUT!AM$11), "", SUMIF(OUTPUT!O$20:Y$20, "CLO6", OUTPUT!O48:Y48) / OUTPUT!AM$11),
IF(AND('PRINTABLE (per grading)'!H$16="OUTPUT", 'PRINTABLE (per grading)'!B$13="Final"), IF(ISERROR(SUMIF(OUTPUT!AA$20:AI$20, "CLO6", OUTPUT!AA48:AI48) / OUTPUT!AN$11), "", SUMIF(OUTPUT!AA$20:AI$20, "CLO6", OUTPUT!AA48:AI48) / OUTPUT!AN$11),
"")))))),"")</f>
        <v/>
      </c>
      <c r="AO46" s="232" t="str">
        <f t="shared" si="23"/>
        <v/>
      </c>
      <c r="AP46" s="233" t="str">
        <f t="shared" si="24"/>
        <v/>
      </c>
      <c r="AQ46" s="25" t="str">
        <f>IF(B46 &lt;&gt; "", IFERROR(IF(C$16 = "PRELIM", SUMIF('Database (LECTURE-RES-PRAC)'!D$14:AG$14, "CLO7", 'Database (LECTURE-RES-PRAC)'!D43:AG43) / 'Grade computation'!F$10, IF(C$16 = "MIDTERM", SUMIF('Database (LECTURE-RES-PRAC)'!AJ$14:BM$14, "CLO7", 'Database (LECTURE-RES-PRAC)'!AJ43:BM43) / 'Grade computation'!G$10, IF(C$16 = "FINAL", SUMIF('Database (LECTURE-RES-PRAC)'!BP$14:CS$14, "CLO7", 'Database (LECTURE-RES-PRAC)'!BP43:CS43) / 'Grade computation'!H$10,""))),""),"")</f>
        <v/>
      </c>
      <c r="AR46" s="232" t="str">
        <f t="shared" si="25"/>
        <v/>
      </c>
      <c r="AS46" s="25" t="str">
        <f>IF(B46 &lt;&gt; "",IF(AND('PRINTABLE (per grading)'!H$16="EXAM", 'PRINTABLE (per grading)'!B$13="Prelim"), IF(ISERROR(SUMIF('Exam (LECTURE ONLY)'!D$20:M$20, "CLO7", 'Exam (LECTURE ONLY)'!D48:M48) / 'Exam (LECTURE ONLY)'!AL$12), "", SUMIF('Exam (LECTURE ONLY)'!D$20:M$20, "CLO7", 'Exam (LECTURE ONLY)'!D48:M48) /'Exam (LECTURE ONLY)'!AL$12),
IF(AND('PRINTABLE (per grading)'!H$16="EXAM", 'PRINTABLE (per grading)'!B$13="Midterm"), IF(ISERROR(SUMIF('Exam (LECTURE ONLY)'!O$20:X$20, "CLO7", 'Exam (LECTURE ONLY)'!O48:X48) / 'Exam (LECTURE ONLY)'!AM$12), "", SUMIF('Exam (LECTURE ONLY)'!O$20:X$20, "CLO7", 'Exam (LECTURE ONLY)'!O48:X48) / 'Exam (LECTURE ONLY)'!AM$12),
IF(AND('PRINTABLE (per grading)'!H$16="EXAM", 'PRINTABLE (per grading)'!B$13="Final"), IF(ISERROR(SUMIF('Exam (LECTURE ONLY)'!Z$20:AI$20, "CLO7", 'Exam (LECTURE ONLY)'!Z48:AI48) / 'Exam (LECTURE ONLY)'!AN$12), "", SUMIF('Exam (LECTURE ONLY)'!Z$20:AI$20, "CLO7", 'Exam (LECTURE ONLY)'!Z48:AI48) / 'Exam (LECTURE ONLY)'!AN$12),
IF(AND('PRINTABLE (per grading)'!H$16="OUTPUT", 'PRINTABLE (per grading)'!B$13="Prelim"), IF(ISERROR(SUMIF(OUTPUT!C$20:M$20, "CLO7", OUTPUT!C48:M48) / OUTPUT!AL$12), "", SUMIF(OUTPUT!C$20:M$20, "CLO7", OUTPUT!C48:M48) / OUTPUT!AL$12),
IF(AND('PRINTABLE (per grading)'!H$16="OUTPUT", 'PRINTABLE (per grading)'!B$13="Midterm"), IF(ISERROR(SUMIF(OUTPUT!O$20:Y$20, "CLO7", OUTPUT!O48:Y48) / OUTPUT!AM$12), "", SUMIF(OUTPUT!O$20:Y$20, "CLO7", OUTPUT!O48:Y48) / OUTPUT!AM$12),
IF(AND('PRINTABLE (per grading)'!H$16="OUTPUT", 'PRINTABLE (per grading)'!B$13="Final"), IF(ISERROR(SUMIF(OUTPUT!AA$20:AI$20, "CLO7", OUTPUT!AA48:AI48) / OUTPUT!AN$12), "", SUMIF(OUTPUT!AA$20:AI$20, "CLO7", OUTPUT!AA48:AI48) / OUTPUT!AN$12),
"")))))),"")</f>
        <v/>
      </c>
      <c r="AT46" s="232" t="str">
        <f t="shared" si="26"/>
        <v/>
      </c>
      <c r="AU46" s="233" t="str">
        <f t="shared" si="27"/>
        <v/>
      </c>
      <c r="AV46" s="25" t="str">
        <f>IF(B46 &lt;&gt; "", IFERROR(IF(C$16 = "PRELIM", SUMIF('Database (LECTURE-RES-PRAC)'!D$14:AG$14, "CLO8", 'Database (LECTURE-RES-PRAC)'!D43:AG43) / 'Grade computation'!F$11, IF(C$16 = "MIDTERM", SUMIF('Database (LECTURE-RES-PRAC)'!AJ$14:BM$14, "CLO8", 'Database (LECTURE-RES-PRAC)'!AJ43:BM43) / 'Grade computation'!G$11, IF(C$16 = "FINAL", SUMIF('Database (LECTURE-RES-PRAC)'!BP$14:CS$14, "CLO8", 'Database (LECTURE-RES-PRAC)'!BP43:CS43) / 'Grade computation'!H$11,""))),""),"")</f>
        <v/>
      </c>
      <c r="AW46" s="232" t="str">
        <f t="shared" si="28"/>
        <v/>
      </c>
      <c r="AX46" s="25" t="str">
        <f>IF(B46 &lt;&gt; "",IF(AND('PRINTABLE (per grading)'!H$16="EXAM", 'PRINTABLE (per grading)'!B$13="Prelim"), IF(ISERROR(SUMIF('Exam (LECTURE ONLY)'!D$20:M$20, "CLO8", 'Exam (LECTURE ONLY)'!D48:M48) / 'Exam (LECTURE ONLY)'!AL$13), "", SUMIF('Exam (LECTURE ONLY)'!D$20:M$20, "CLO8", 'Exam (LECTURE ONLY)'!D48:M48) /'Exam (LECTURE ONLY)'!AL$13),
IF(AND('PRINTABLE (per grading)'!H$16="EXAM", 'PRINTABLE (per grading)'!B$13="Midterm"), IF(ISERROR(SUMIF('Exam (LECTURE ONLY)'!O$20:X$20, "CLO8", 'Exam (LECTURE ONLY)'!O48:X48) / 'Exam (LECTURE ONLY)'!AM$13), "", SUMIF('Exam (LECTURE ONLY)'!O$20:X$20, "CLO8", 'Exam (LECTURE ONLY)'!O48:X48) / 'Exam (LECTURE ONLY)'!AM$13),
IF(AND('PRINTABLE (per grading)'!H$16="EXAM", 'PRINTABLE (per grading)'!B$13="Final"), IF(ISERROR(SUMIF('Exam (LECTURE ONLY)'!Z$20:AI$20, "CLO8", 'Exam (LECTURE ONLY)'!Z48:AI48) / 'Exam (LECTURE ONLY)'!AN$13), "", SUMIF('Exam (LECTURE ONLY)'!Z$20:AI$20, "CLO8", 'Exam (LECTURE ONLY)'!Z48:AI48) / 'Exam (LECTURE ONLY)'!AN$13),
IF(AND('PRINTABLE (per grading)'!H$16="OUTPUT", 'PRINTABLE (per grading)'!B$13="Prelim"), IF(ISERROR(SUMIF(OUTPUT!C$20:M$20, "CLO8", OUTPUT!C48:M48) / OUTPUT!AL$13), "", SUMIF(OUTPUT!C$20:M$20, "CLO8", OUTPUT!C48:M48) / OUTPUT!AL$13),
IF(AND('PRINTABLE (per grading)'!H$16="OUTPUT", 'PRINTABLE (per grading)'!B$13="Midterm"), IF(ISERROR(SUMIF(OUTPUT!O$20:Y$20, "CLO8", OUTPUT!O48:Y48) / OUTPUT!AM$13), "", SUMIF(OUTPUT!O$20:Y$20, "CLO8", OUTPUT!O48:Y48) / OUTPUT!AM$13),
IF(AND('PRINTABLE (per grading)'!H$16="OUTPUT", 'PRINTABLE (per grading)'!B$13="Final"), IF(ISERROR(SUMIF(OUTPUT!AA$20:AI$20, "CLO8", OUTPUT!AA48:AI48) / OUTPUT!AN$13), "", SUMIF(OUTPUT!AA$20:AI$20, "CLO8", OUTPUT!AA48:AI48) / OUTPUT!AN$13),
"")))))),"")</f>
        <v/>
      </c>
      <c r="AY46" s="232" t="str">
        <f t="shared" si="29"/>
        <v/>
      </c>
      <c r="AZ46" s="233" t="str">
        <f t="shared" si="30"/>
        <v/>
      </c>
      <c r="BA46" s="25" t="str">
        <f>IF(B46 &lt;&gt; "", IFERROR(IF(C$16 = "PRELIM", SUMIF('Database (LECTURE-RES-PRAC)'!D$14:AG$14, "CLO9", 'Database (LECTURE-RES-PRAC)'!D43:AG43) / 'Grade computation'!F$12, IF(C$16 = "MIDTERM", SUMIF('Database (LECTURE-RES-PRAC)'!AJ$14:BM$14, "CLO9", 'Database (LECTURE-RES-PRAC)'!AJ43:BM43) / 'Grade computation'!G$12, IF(C$16 = "FINAL", SUMIF('Database (LECTURE-RES-PRAC)'!BP$14:CS$14, "CLO9", 'Database (LECTURE-RES-PRAC)'!BP43:CS43) / 'Grade computation'!H$12,""))),""),"")</f>
        <v/>
      </c>
      <c r="BB46" s="232" t="str">
        <f t="shared" si="31"/>
        <v/>
      </c>
      <c r="BC46" s="25" t="str">
        <f>IF(B46 &lt;&gt; "",IF(AND('PRINTABLE (per grading)'!H$16="EXAM", 'PRINTABLE (per grading)'!B$13="Prelim"), IF(ISERROR(SUMIF('Exam (LECTURE ONLY)'!D$20:M$20, "CLO9", 'Exam (LECTURE ONLY)'!D48:M48) / 'Exam (LECTURE ONLY)'!AL$14), "", SUMIF('Exam (LECTURE ONLY)'!D$20:M$20, "CLO9", 'Exam (LECTURE ONLY)'!D48:M48) /'Exam (LECTURE ONLY)'!AL$14),
IF(AND('PRINTABLE (per grading)'!H$16="EXAM", 'PRINTABLE (per grading)'!B$13="Midterm"), IF(ISERROR(SUMIF('Exam (LECTURE ONLY)'!O$20:X$20, "CLO9", 'Exam (LECTURE ONLY)'!O48:X48) / 'Exam (LECTURE ONLY)'!AM$14), "", SUMIF('Exam (LECTURE ONLY)'!O$20:X$20, "CLO9", 'Exam (LECTURE ONLY)'!O48:X48) / 'Exam (LECTURE ONLY)'!AM$14),
IF(AND('PRINTABLE (per grading)'!H$16="EXAM", 'PRINTABLE (per grading)'!B$13="Final"), IF(ISERROR(SUMIF('Exam (LECTURE ONLY)'!Z$20:AI$20, "CLO9", 'Exam (LECTURE ONLY)'!Z48:AI48) / 'Exam (LECTURE ONLY)'!AN$14), "", SUMIF('Exam (LECTURE ONLY)'!Z$20:AI$20, "CLO9", 'Exam (LECTURE ONLY)'!Z48:AI48) / 'Exam (LECTURE ONLY)'!AN$14),
IF(AND('PRINTABLE (per grading)'!H$16="OUTPUT", 'PRINTABLE (per grading)'!B$13="Prelim"), IF(ISERROR(SUMIF(OUTPUT!C$20:M$20, "CLO9", OUTPUT!C48:M48) / OUTPUT!AL$14), "", SUMIF(OUTPUT!C$20:M$20, "CLO9", OUTPUT!C48:M48) / OUTPUT!AL$14),
IF(AND('PRINTABLE (per grading)'!H$16="OUTPUT", 'PRINTABLE (per grading)'!B$13="Midterm"), IF(ISERROR(SUMIF(OUTPUT!O$20:Y$20, "CLO9", OUTPUT!O48:Y48) / OUTPUT!AM$14), "", SUMIF(OUTPUT!O$20:Y$20, "CLO9", OUTPUT!O48:Y48) / OUTPUT!AM$14),
IF(AND('PRINTABLE (per grading)'!H$16="OUTPUT", 'PRINTABLE (per grading)'!B$13="Final"), IF(ISERROR(SUMIF(OUTPUT!AA$20:AI$20, "CLO9", OUTPUT!AA48:AI48) / OUTPUT!AN$14), "", SUMIF(OUTPUT!AA$20:AI$20, "CLO9", OUTPUT!AA48:AI48) / OUTPUT!AN$14),
"")))))),"")</f>
        <v/>
      </c>
      <c r="BD46" s="232" t="str">
        <f t="shared" si="32"/>
        <v/>
      </c>
      <c r="BE46" s="233" t="str">
        <f t="shared" si="33"/>
        <v/>
      </c>
      <c r="BF46" s="25" t="str">
        <f>IF(B46 &lt;&gt; "", IFERROR(IF(C$16 = "PRELIM", SUMIF('Database (LECTURE-RES-PRAC)'!D$14:AG$14, "CLO10", 'Database (LECTURE-RES-PRAC)'!D43:AG43) / 'Grade computation'!F$13, IF(C$16 = "MIDTERM", SUMIF('Database (LECTURE-RES-PRAC)'!AJ$14:BM$14, "CLO10", 'Database (LECTURE-RES-PRAC)'!AJ43:BM43) / 'Grade computation'!G$13, IF(C$16 = "FINAL", SUMIF('Database (LECTURE-RES-PRAC)'!BP$14:CS$14, "CLO10", 'Database (LECTURE-RES-PRAC)'!BP43:CS43) / 'Grade computation'!H$13,""))),""),"")</f>
        <v/>
      </c>
      <c r="BG46" s="232" t="str">
        <f t="shared" si="34"/>
        <v/>
      </c>
      <c r="BH46" s="25" t="str">
        <f>IF(B46 &lt;&gt; "",IF(AND('PRINTABLE (per grading)'!H$16="EXAM", 'PRINTABLE (per grading)'!B$13="Prelim"), IF(ISERROR(SUMIF('Exam (LECTURE ONLY)'!D$20:M$20, "CLO10", 'Exam (LECTURE ONLY)'!D48:M48) / 'Exam (LECTURE ONLY)'!AL$15), "", SUMIF('Exam (LECTURE ONLY)'!D$20:M$20, "CLO10", 'Exam (LECTURE ONLY)'!D48:M48) /'Exam (LECTURE ONLY)'!AL$15),
IF(AND('PRINTABLE (per grading)'!H$16="EXAM", 'PRINTABLE (per grading)'!B$13="Midterm"), IF(ISERROR(SUMIF('Exam (LECTURE ONLY)'!O$20:X$20, "CLO10", 'Exam (LECTURE ONLY)'!O48:X48) / 'Exam (LECTURE ONLY)'!AM$15), "", SUMIF('Exam (LECTURE ONLY)'!O$20:X$20, "CLO10", 'Exam (LECTURE ONLY)'!O48:X48) / 'Exam (LECTURE ONLY)'!AM$15),
IF(AND('PRINTABLE (per grading)'!H$16="EXAM", 'PRINTABLE (per grading)'!B$13="Final"), IF(ISERROR(SUMIF('Exam (LECTURE ONLY)'!Z$20:AI$20, "CLO10", 'Exam (LECTURE ONLY)'!Z48:AI48) / 'Exam (LECTURE ONLY)'!AN$15), "", SUMIF('Exam (LECTURE ONLY)'!Z$20:AI$20, "CLO10", 'Exam (LECTURE ONLY)'!Z48:AI48) / 'Exam (LECTURE ONLY)'!AN$15),
IF(AND('PRINTABLE (per grading)'!H$16="OUTPUT", 'PRINTABLE (per grading)'!B$13="Prelim"), IF(ISERROR(SUMIF(OUTPUT!C$20:M$20, "CLO10", OUTPUT!C48:M48) / OUTPUT!AL$15), "", SUMIF(OUTPUT!C$20:M$20, "CLO10", OUTPUT!C48:M48) / OUTPUT!AL$15),
IF(AND('PRINTABLE (per grading)'!H$16="OUTPUT", 'PRINTABLE (per grading)'!B$13="Midterm"), IF(ISERROR(SUMIF(OUTPUT!O$20:Y$20, "CLO10", OUTPUT!O48:Y48) / OUTPUT!AM$15), "", SUMIF(OUTPUT!O$20:Y$20, "CLO10", OUTPUT!O48:Y48) / OUTPUT!AM$15),
IF(AND('PRINTABLE (per grading)'!H$16="OUTPUT", 'PRINTABLE (per grading)'!B$13="Final"), IF(ISERROR(SUMIF(OUTPUT!AA$20:AI$20, "CLO10", OUTPUT!AA48:AI48) / OUTPUT!AN$15), "", SUMIF(OUTPUT!AA$20:AI$20, "CLO10", OUTPUT!AA48:AI48) / OUTPUT!AN$15),
"")))))),"")</f>
        <v/>
      </c>
      <c r="BI46" s="232" t="str">
        <f t="shared" si="35"/>
        <v/>
      </c>
      <c r="BJ46" s="233" t="str">
        <f t="shared" si="36"/>
        <v/>
      </c>
      <c r="BK46" s="2"/>
    </row>
    <row r="47" spans="1:63" ht="19.5" customHeight="1">
      <c r="A47" s="118" t="str">
        <f>IF(ISBLANK('Database (LECTURE-RES-PRAC)'!A44),"",'Database (LECTURE-RES-PRAC)'!A44)</f>
        <v/>
      </c>
      <c r="B47" s="119" t="str">
        <f>IF(ISBLANK('Database (LECTURE-RES-PRAC)'!B44),"",'Database (LECTURE-RES-PRAC)'!B44)</f>
        <v/>
      </c>
      <c r="C47" s="134" t="str">
        <f>IF(B47&lt;&gt;"",IF(C$16="PRELIM",'Grade computation'!C47, IF(C$16="MIDTERM",'Grade computation'!K47, IF(C$16="FINAL",'Grade computation'!S47,""))),"")</f>
        <v/>
      </c>
      <c r="D47" s="135" t="str">
        <f t="shared" si="1"/>
        <v/>
      </c>
      <c r="E47" s="134" t="str">
        <f>IF(B47&lt;&gt;"", IF(C$16="PRELIM",'Grade computation'!E47, IF(C$16="MIDTERM",'Grade computation'!M47, IF(C$16="FINAL",'Grade computation'!U47,""))),"")</f>
        <v/>
      </c>
      <c r="F47" s="136" t="str">
        <f t="shared" si="2"/>
        <v/>
      </c>
      <c r="G47" s="137" t="str">
        <f t="shared" si="3"/>
        <v/>
      </c>
      <c r="H47" s="207" t="str">
        <f>IF(B47&lt;&gt;"",IF(C$16="PRELIM", 'Grade computation'!H47, IF(C$16="MIDTERM", 'Grade computation'!P47, IF(C$16="FINAL",'Grade computation'!X47, ""))),"")</f>
        <v/>
      </c>
      <c r="I47" s="137" t="str">
        <f t="shared" si="4"/>
        <v/>
      </c>
      <c r="J47" s="139" t="str">
        <f t="shared" si="5"/>
        <v/>
      </c>
      <c r="K47" s="377" t="str">
        <f t="shared" si="6"/>
        <v/>
      </c>
      <c r="L47" s="434"/>
      <c r="M47" s="25" t="str">
        <f>IF(B47 &lt;&gt; "", IFERROR(IF(C$16 = "PRELIM", SUMIF('Database (LECTURE-RES-PRAC)'!D$14:AG$14, "CLO1", 'Database (LECTURE-RES-PRAC)'!D44:AG44) / 'Grade computation'!F$4, IF(C$16 = "MIDTERM", SUMIF('Database (LECTURE-RES-PRAC)'!AJ$14:BM$14, "CLO1", 'Database (LECTURE-RES-PRAC)'!AJ44:BM44) / 'Grade computation'!G$4, IF(C$16 = "FINAL", SUMIF('Database (LECTURE-RES-PRAC)'!BP$14:CS$14, "CLO1", 'Database (LECTURE-RES-PRAC)'!BP44:CS44) / 'Grade computation'!H$4,""))),""),"")</f>
        <v/>
      </c>
      <c r="N47" s="232" t="str">
        <f t="shared" si="7"/>
        <v/>
      </c>
      <c r="O47" s="25" t="str">
        <f>IF(B47 &lt;&gt; "",IF(AND('PRINTABLE (per grading)'!H$16="EXAM", 'PRINTABLE (per grading)'!B$13="Prelim"), IF(ISERROR(SUMIF('Exam (LECTURE ONLY)'!D$20:M$20, "CLO1", 'Exam (LECTURE ONLY)'!D49:M49) / 'Exam (LECTURE ONLY)'!AL$6), "", SUMIF('Exam (LECTURE ONLY)'!D$20:M$20, "CLO1", 'Exam (LECTURE ONLY)'!D49:M49) /'Exam (LECTURE ONLY)'!AL$6),
IF(AND('PRINTABLE (per grading)'!H$16="EXAM", 'PRINTABLE (per grading)'!B$13="Midterm"), IF(ISERROR(SUMIF('Exam (LECTURE ONLY)'!O$20:X$20, "CLO1", 'Exam (LECTURE ONLY)'!O49:X49) / 'Exam (LECTURE ONLY)'!AM$6), "", SUMIF('Exam (LECTURE ONLY)'!O$20:X$20, "CLO1", 'Exam (LECTURE ONLY)'!O49:X49) / 'Exam (LECTURE ONLY)'!AM$6),
IF(AND('PRINTABLE (per grading)'!H$16="EXAM", 'PRINTABLE (per grading)'!B$13="Final"), IF(ISERROR(SUMIF('Exam (LECTURE ONLY)'!Z$20:AI$20, "CLO1", 'Exam (LECTURE ONLY)'!Z49:AI49) / 'Exam (LECTURE ONLY)'!AN$6), "", SUMIF('Exam (LECTURE ONLY)'!Z$20:AI$20, "CLO1", 'Exam (LECTURE ONLY)'!Z49:AI49) / 'Exam (LECTURE ONLY)'!AN$6),
IF(AND('PRINTABLE (per grading)'!H$16="OUTPUT", 'PRINTABLE (per grading)'!B$13="Prelim"), IF(ISERROR(SUMIF(OUTPUT!C$20:M$20, "CLO1", OUTPUT!C49:M49) / OUTPUT!AL$6), "", SUMIF(OUTPUT!C$20:M$20, "CLO1", OUTPUT!C49:M49) / OUTPUT!AL$6),
IF(AND('PRINTABLE (per grading)'!H$16="OUTPUT", 'PRINTABLE (per grading)'!B$13="Midterm"), IF(ISERROR(SUMIF(OUTPUT!O$20:Y$20, "CLO1", OUTPUT!O49:Y49) / OUTPUT!AM$6), "", SUMIF(OUTPUT!O$20:Y$20, "CLO1", OUTPUT!O49:Y49) / OUTPUT!AM$6),
IF(AND('PRINTABLE (per grading)'!H$16="OUTPUT", 'PRINTABLE (per grading)'!B$13="Final"), IF(ISERROR(SUMIF(OUTPUT!AA$20:AI$20, "CLO1", OUTPUT!AA49:AI49) / OUTPUT!AN$6), "", SUMIF(OUTPUT!AA$20:AI$20, "CLO1", OUTPUT!AA49:AI49) / OUTPUT!AN$6),
"")))))),"")</f>
        <v/>
      </c>
      <c r="P47" s="232" t="str">
        <f t="shared" si="8"/>
        <v/>
      </c>
      <c r="Q47" s="233" t="str">
        <f t="shared" si="9"/>
        <v/>
      </c>
      <c r="R47" s="25" t="str">
        <f>IF(B47 &lt;&gt; "", IFERROR(IF(C$16 = "PRELIM", SUMIF('Database (LECTURE-RES-PRAC)'!D$14:AG$14, "CLO2", 'Database (LECTURE-RES-PRAC)'!D44:AG44) / 'Grade computation'!F$5, IF(C$16 = "MIDTERM", SUMIF('Database (LECTURE-RES-PRAC)'!AJ$14:BM$14, "CLO2", 'Database (LECTURE-RES-PRAC)'!AJ44:BM44) / 'Grade computation'!G$5, IF(C$16 = "FINAL", SUMIF('Database (LECTURE-RES-PRAC)'!BP$14:CS$14, "CLO2", 'Database (LECTURE-RES-PRAC)'!BP44:CS44) / 'Grade computation'!H$5,""))),""),"")</f>
        <v/>
      </c>
      <c r="S47" s="232" t="str">
        <f t="shared" si="10"/>
        <v/>
      </c>
      <c r="T47" s="25" t="str">
        <f>IF(B47 &lt;&gt; "",IF(AND('PRINTABLE (per grading)'!H$16="EXAM", 'PRINTABLE (per grading)'!B$13="Prelim"), IF(ISERROR(SUMIF('Exam (LECTURE ONLY)'!D$20:M$20, "CLO2", 'Exam (LECTURE ONLY)'!D49:M49) / 'Exam (LECTURE ONLY)'!AL$7), "", SUMIF('Exam (LECTURE ONLY)'!D$20:M$20, "CLO2", 'Exam (LECTURE ONLY)'!D49:M49) /'Exam (LECTURE ONLY)'!AL$7),
IF(AND('PRINTABLE (per grading)'!H$16="EXAM", 'PRINTABLE (per grading)'!B$13="Midterm"), IF(ISERROR(SUMIF('Exam (LECTURE ONLY)'!O$20:X$20, "CLO2", 'Exam (LECTURE ONLY)'!O49:X49) / 'Exam (LECTURE ONLY)'!AM$7), "", SUMIF('Exam (LECTURE ONLY)'!O$20:X$20, "CLO2", 'Exam (LECTURE ONLY)'!O49:X49) / 'Exam (LECTURE ONLY)'!AM$7),
IF(AND('PRINTABLE (per grading)'!H$16="EXAM", 'PRINTABLE (per grading)'!B$13="Final"), IF(ISERROR(SUMIF('Exam (LECTURE ONLY)'!Z$20:AI$20, "CLO2", 'Exam (LECTURE ONLY)'!Z49:AI49) / 'Exam (LECTURE ONLY)'!AN$7), "", SUMIF('Exam (LECTURE ONLY)'!Z$20:AI$20, "CLO2", 'Exam (LECTURE ONLY)'!Z49:AI49) / 'Exam (LECTURE ONLY)'!AN$7),
IF(AND('PRINTABLE (per grading)'!H$16="OUTPUT", 'PRINTABLE (per grading)'!B$13="Prelim"), IF(ISERROR(SUMIF(OUTPUT!C$20:M$20, "CLO2", OUTPUT!C49:M49) / OUTPUT!AL$7), "", SUMIF(OUTPUT!C$20:M$20, "CLO2", OUTPUT!C49:M49) / OUTPUT!AL$7),
IF(AND('PRINTABLE (per grading)'!H$16="OUTPUT", 'PRINTABLE (per grading)'!B$13="Midterm"), IF(ISERROR(SUMIF(OUTPUT!O$20:Y$20, "CLO2", OUTPUT!O49:Y49) / OUTPUT!AM$7), "", SUMIF(OUTPUT!O$20:Y$20, "CLO2", OUTPUT!O49:Y49) / OUTPUT!AM$7),
IF(AND('PRINTABLE (per grading)'!H$16="OUTPUT", 'PRINTABLE (per grading)'!B$13="Final"), IF(ISERROR(SUMIF(OUTPUT!AA$20:AI$20, "CLO2", OUTPUT!AA49:AI49) / OUTPUT!AN$7), "", SUMIF(OUTPUT!AA$20:AI$20, "CLO2", OUTPUT!AA49:AI49) / OUTPUT!AN$7),
"")))))),"")</f>
        <v/>
      </c>
      <c r="U47" s="232" t="str">
        <f t="shared" si="11"/>
        <v/>
      </c>
      <c r="V47" s="233" t="str">
        <f t="shared" si="12"/>
        <v/>
      </c>
      <c r="W47" s="25" t="str">
        <f>IF(B47 &lt;&gt; "", IFERROR(IF(C$16 = "PRELIM", SUMIF('Database (LECTURE-RES-PRAC)'!D$14:AG$14, "CLO3", 'Database (LECTURE-RES-PRAC)'!D44:AG44) / 'Grade computation'!F$6, IF(C$16 = "MIDTERM", SUMIF('Database (LECTURE-RES-PRAC)'!AJ$14:BM$14, "CLO3", 'Database (LECTURE-RES-PRAC)'!AJ44:BM44) / 'Grade computation'!G$6, IF(C$16 = "FINAL", SUMIF('Database (LECTURE-RES-PRAC)'!BP$14:CS$14, "CLO3", 'Database (LECTURE-RES-PRAC)'!BP44:CS44) / 'Grade computation'!H$6,""))),""),"")</f>
        <v/>
      </c>
      <c r="X47" s="232" t="str">
        <f t="shared" si="13"/>
        <v/>
      </c>
      <c r="Y47" s="25" t="str">
        <f>IF(B47 &lt;&gt; "",IF(AND('PRINTABLE (per grading)'!H$16="EXAM", 'PRINTABLE (per grading)'!B$13="Prelim"), IF(ISERROR(SUMIF('Exam (LECTURE ONLY)'!D$20:M$20, "CLO3", 'Exam (LECTURE ONLY)'!D49:M49) / 'Exam (LECTURE ONLY)'!AL$8), "", SUMIF('Exam (LECTURE ONLY)'!D$20:M$20, "CLO3", 'Exam (LECTURE ONLY)'!D49:M49) /'Exam (LECTURE ONLY)'!AL$8),
IF(AND('PRINTABLE (per grading)'!H$16="EXAM", 'PRINTABLE (per grading)'!B$13="Midterm"), IF(ISERROR(SUMIF('Exam (LECTURE ONLY)'!O$20:X$20, "CLO3", 'Exam (LECTURE ONLY)'!O49:X49) / 'Exam (LECTURE ONLY)'!AM$8), "", SUMIF('Exam (LECTURE ONLY)'!O$20:X$20, "CLO3", 'Exam (LECTURE ONLY)'!O49:X49) / 'Exam (LECTURE ONLY)'!AM$8),
IF(AND('PRINTABLE (per grading)'!H$16="EXAM", 'PRINTABLE (per grading)'!B$13="Final"), IF(ISERROR(SUMIF('Exam (LECTURE ONLY)'!Z$20:AI$20, "CLO3", 'Exam (LECTURE ONLY)'!Z49:AI49) / 'Exam (LECTURE ONLY)'!AN$8), "", SUMIF('Exam (LECTURE ONLY)'!Z$20:AI$20, "CLO3", 'Exam (LECTURE ONLY)'!Z49:AI49) / 'Exam (LECTURE ONLY)'!AN$8),
IF(AND('PRINTABLE (per grading)'!H$16="OUTPUT", 'PRINTABLE (per grading)'!B$13="Prelim"), IF(ISERROR(SUMIF(OUTPUT!C$20:M$20, "CLO3", OUTPUT!C49:M49) / OUTPUT!AL$8), "", SUMIF(OUTPUT!C$20:M$20, "CLO3", OUTPUT!C49:M49) / OUTPUT!AL$8),
IF(AND('PRINTABLE (per grading)'!H$16="OUTPUT", 'PRINTABLE (per grading)'!B$13="Midterm"), IF(ISERROR(SUMIF(OUTPUT!O$20:Y$20, "CLO3", OUTPUT!O49:Y49) / OUTPUT!AM$8), "", SUMIF(OUTPUT!O$20:Y$20, "CLO3", OUTPUT!O49:Y49) / OUTPUT!AM$8),
IF(AND('PRINTABLE (per grading)'!H$16="OUTPUT", 'PRINTABLE (per grading)'!B$13="Final"), IF(ISERROR(SUMIF(OUTPUT!AA$20:AI$20, "CLO3", OUTPUT!AA49:AI49) / OUTPUT!AN$8), "", SUMIF(OUTPUT!AA$20:AI$20, "CLO3", OUTPUT!AA49:AI49) / OUTPUT!AN$8),
"" )))))),"")</f>
        <v/>
      </c>
      <c r="Z47" s="232" t="str">
        <f t="shared" si="14"/>
        <v/>
      </c>
      <c r="AA47" s="233" t="str">
        <f t="shared" si="15"/>
        <v/>
      </c>
      <c r="AB47" s="25" t="str">
        <f>IF(B47 &lt;&gt; "", IFERROR(IF(C$16 = "PRELIM", SUMIF('Database (LECTURE-RES-PRAC)'!D$14:AG$14, "CLO4", 'Database (LECTURE-RES-PRAC)'!D44:AG44) / 'Grade computation'!F$7, IF(C$16 = "MIDTERM", SUMIF('Database (LECTURE-RES-PRAC)'!AJ$14:BM$14, "CLO4", 'Database (LECTURE-RES-PRAC)'!AJ44:BM44) / 'Grade computation'!G$7, IF(C$16 = "FINAL", SUMIF('Database (LECTURE-RES-PRAC)'!BP$14:CS$14, "CLO4", 'Database (LECTURE-RES-PRAC)'!BP44:CS44) / 'Grade computation'!H$7,""))),""),"")</f>
        <v/>
      </c>
      <c r="AC47" s="232" t="str">
        <f t="shared" si="16"/>
        <v/>
      </c>
      <c r="AD47" s="25" t="str">
        <f>IF(B47 &lt;&gt; "",IF(AND('PRINTABLE (per grading)'!H$16="EXAM", 'PRINTABLE (per grading)'!B$13="Prelim"), IF(ISERROR(SUMIF('Exam (LECTURE ONLY)'!D$20:M$20, "CLO4", 'Exam (LECTURE ONLY)'!D49:M49) / 'Exam (LECTURE ONLY)'!AL$9), "", SUMIF('Exam (LECTURE ONLY)'!D$20:M$20, "CLO4", 'Exam (LECTURE ONLY)'!D49:M49) /'Exam (LECTURE ONLY)'!AL$9),
IF(AND('PRINTABLE (per grading)'!H$16="EXAM", 'PRINTABLE (per grading)'!B$13="Midterm"), IF(ISERROR(SUMIF('Exam (LECTURE ONLY)'!O$20:X$20, "CLO4", 'Exam (LECTURE ONLY)'!O49:X49) / 'Exam (LECTURE ONLY)'!AM$9), "", SUMIF('Exam (LECTURE ONLY)'!O$20:X$20, "CLO4", 'Exam (LECTURE ONLY)'!O49:X49) / 'Exam (LECTURE ONLY)'!AM$9),
IF(AND('PRINTABLE (per grading)'!H$16="EXAM", 'PRINTABLE (per grading)'!B$13="Final"), IF(ISERROR(SUMIF('Exam (LECTURE ONLY)'!Z$20:AI$20, "CLO4", 'Exam (LECTURE ONLY)'!Z49:AI49) / 'Exam (LECTURE ONLY)'!AN$9), "", SUMIF('Exam (LECTURE ONLY)'!Z$20:AI$20, "CLO4", 'Exam (LECTURE ONLY)'!Z49:AI49) / 'Exam (LECTURE ONLY)'!AN$9),
IF(AND('PRINTABLE (per grading)'!H$16="OUTPUT", 'PRINTABLE (per grading)'!B$13="Prelim"), IF(ISERROR(SUMIF(OUTPUT!C$20:M$20, "CLO4", OUTPUT!C49:M49) / OUTPUT!AL$9), "", SUMIF(OUTPUT!C$20:M$20, "CLO4", OUTPUT!C49:M49) / OUTPUT!AL$9),
IF(AND('PRINTABLE (per grading)'!H$16="OUTPUT", 'PRINTABLE (per grading)'!B$13="Midterm"), IF(ISERROR(SUMIF(OUTPUT!O$20:Y$20, "CLO4", OUTPUT!O49:Y49) / OUTPUT!AM$9), "", SUMIF(OUTPUT!O$20:Y$20, "CLO4", OUTPUT!O49:Y49) / OUTPUT!AM$9),
IF(AND('PRINTABLE (per grading)'!H$16="OUTPUT", 'PRINTABLE (per grading)'!B$13="Final"), IF(ISERROR(SUMIF(OUTPUT!AA$20:AI$20, "CLO4", OUTPUT!AA49:AI49) / OUTPUT!AN$9), "", SUMIF(OUTPUT!AA$20:AI$20, "CLO4", OUTPUT!AA49:AI49) / OUTPUT!AN$9),
"")))))),"")</f>
        <v/>
      </c>
      <c r="AE47" s="232" t="str">
        <f t="shared" si="17"/>
        <v/>
      </c>
      <c r="AF47" s="233" t="str">
        <f t="shared" si="18"/>
        <v/>
      </c>
      <c r="AG47" s="25" t="str">
        <f>IF(B47 &lt;&gt; "", IFERROR(IF(C$16 = "PRELIM", SUMIF('Database (LECTURE-RES-PRAC)'!D$14:AG$14, "CLO5", 'Database (LECTURE-RES-PRAC)'!D44:AG44) / 'Grade computation'!F$8, IF(C$16 = "MIDTERM", SUMIF('Database (LECTURE-RES-PRAC)'!AJ$14:BM$14, "CLO5", 'Database (LECTURE-RES-PRAC)'!AJ44:BM44) / 'Grade computation'!G$8, IF(C$16 = "FINAL", SUMIF('Database (LECTURE-RES-PRAC)'!BP$14:CS$14, "CLO5", 'Database (LECTURE-RES-PRAC)'!BP44:CS44) / 'Grade computation'!H$8,""))),""),"")</f>
        <v/>
      </c>
      <c r="AH47" s="232" t="str">
        <f t="shared" si="19"/>
        <v/>
      </c>
      <c r="AI47" s="25" t="str">
        <f>IF(B47 &lt;&gt; "",IF(AND('PRINTABLE (per grading)'!H$16="EXAM", 'PRINTABLE (per grading)'!B$13="Prelim"), IF(ISERROR(SUMIF('Exam (LECTURE ONLY)'!D$20:M$20, "CLO5", 'Exam (LECTURE ONLY)'!D49:M49) / 'Exam (LECTURE ONLY)'!AL$10), "", SUMIF('Exam (LECTURE ONLY)'!D$20:M$20, "CLO5", 'Exam (LECTURE ONLY)'!D49:M49) /'Exam (LECTURE ONLY)'!AL$10),
IF(AND('PRINTABLE (per grading)'!H$16="EXAM", 'PRINTABLE (per grading)'!B$13="Midterm"), IF(ISERROR(SUMIF('Exam (LECTURE ONLY)'!O$20:X$20, "CLO5", 'Exam (LECTURE ONLY)'!O49:X49) / 'Exam (LECTURE ONLY)'!AM$10), "", SUMIF('Exam (LECTURE ONLY)'!O$20:X$20, "CLO5", 'Exam (LECTURE ONLY)'!O49:X49) / 'Exam (LECTURE ONLY)'!AM$10),
IF(AND('PRINTABLE (per grading)'!H$16="EXAM", 'PRINTABLE (per grading)'!B$13="Final"), IF(ISERROR(SUMIF('Exam (LECTURE ONLY)'!Z$20:AI$20, "CLO5", 'Exam (LECTURE ONLY)'!Z49:AI49) / 'Exam (LECTURE ONLY)'!AN$10), "", SUMIF('Exam (LECTURE ONLY)'!Z$20:AI$20, "CLO5", 'Exam (LECTURE ONLY)'!Z49:AI49) / 'Exam (LECTURE ONLY)'!AN$10),
IF(AND('PRINTABLE (per grading)'!H$16="OUTPUT", 'PRINTABLE (per grading)'!B$13="Prelim"), IF(ISERROR(SUMIF(OUTPUT!C$20:M$20, "CLO5", OUTPUT!C49:M49) / OUTPUT!AL$10), "", SUMIF(OUTPUT!C$20:M$20, "CLO5", OUTPUT!C49:M49) / OUTPUT!AL$10),
IF(AND('PRINTABLE (per grading)'!H$16="OUTPUT", 'PRINTABLE (per grading)'!B$13="Midterm"), IF(ISERROR(SUMIF(OUTPUT!O$20:Y$20, "CLO5", OUTPUT!O49:Y49) / OUTPUT!AM$10), "", SUMIF(OUTPUT!O$20:Y$20, "CLO5", OUTPUT!O49:Y49) / OUTPUT!AM$10),
IF(AND('PRINTABLE (per grading)'!H$16="OUTPUT", 'PRINTABLE (per grading)'!B$13="Final"), IF(ISERROR(SUMIF(OUTPUT!AA$20:AI$20, "CLO5", OUTPUT!AA49:AI49) / OUTPUT!AN$10), "", SUMIF(OUTPUT!AA$20:AI$20, "CLO5", OUTPUT!AA49:AI49) / OUTPUT!AN$10),
"")))))),"")</f>
        <v/>
      </c>
      <c r="AJ47" s="232" t="str">
        <f t="shared" si="20"/>
        <v/>
      </c>
      <c r="AK47" s="233" t="str">
        <f t="shared" si="21"/>
        <v/>
      </c>
      <c r="AL47" s="25" t="str">
        <f>IF(B47 &lt;&gt; "", IFERROR(IF(C$16 = "PRELIM", SUMIF('Database (LECTURE-RES-PRAC)'!D$14:AG$14, "CLO6", 'Database (LECTURE-RES-PRAC)'!D44:AG44) / 'Grade computation'!F$9, IF(C$16 = "MIDTERM", SUMIF('Database (LECTURE-RES-PRAC)'!AJ$14:BM$14, "CLO6", 'Database (LECTURE-RES-PRAC)'!AJ44:BM44) / 'Grade computation'!G$9, IF(C$16 = "FINAL", SUMIF('Database (LECTURE-RES-PRAC)'!BP$14:CS$14, "CLO6", 'Database (LECTURE-RES-PRAC)'!BP44:CS44) / 'Grade computation'!H$9,""))),""),"")</f>
        <v/>
      </c>
      <c r="AM47" s="232" t="str">
        <f t="shared" si="22"/>
        <v/>
      </c>
      <c r="AN47" s="25" t="str">
        <f>IF(B47 &lt;&gt; "",IF(AND('PRINTABLE (per grading)'!H$16="EXAM", 'PRINTABLE (per grading)'!B$13="Prelim"), IF(ISERROR(SUMIF('Exam (LECTURE ONLY)'!D$20:M$20, "CLO6", 'Exam (LECTURE ONLY)'!D49:M49) / 'Exam (LECTURE ONLY)'!AL$11), "", SUMIF('Exam (LECTURE ONLY)'!D$20:M$20, "CLO6", 'Exam (LECTURE ONLY)'!D49:M49) /'Exam (LECTURE ONLY)'!AL$11),
IF(AND('PRINTABLE (per grading)'!H$16="EXAM", 'PRINTABLE (per grading)'!B$13="Midterm"), IF(ISERROR(SUMIF('Exam (LECTURE ONLY)'!O$20:X$20, "CLO6", 'Exam (LECTURE ONLY)'!O49:X49) / 'Exam (LECTURE ONLY)'!AM$11), "", SUMIF('Exam (LECTURE ONLY)'!O$20:X$20, "CLO6", 'Exam (LECTURE ONLY)'!O49:X49) / 'Exam (LECTURE ONLY)'!AM$11),
IF(AND('PRINTABLE (per grading)'!H$16="EXAM", 'PRINTABLE (per grading)'!B$13="Final"), IF(ISERROR(SUMIF('Exam (LECTURE ONLY)'!Z$20:AI$20, "CLO6", 'Exam (LECTURE ONLY)'!Z49:AI49) / 'Exam (LECTURE ONLY)'!AN$11), "", SUMIF('Exam (LECTURE ONLY)'!Z$20:AI$20, "CLO6", 'Exam (LECTURE ONLY)'!Z49:AI49) / 'Exam (LECTURE ONLY)'!AN$11),
IF(AND('PRINTABLE (per grading)'!H$16="OUTPUT", 'PRINTABLE (per grading)'!B$13="Prelim"), IF(ISERROR(SUMIF(OUTPUT!C$20:M$20, "CLO6", OUTPUT!C49:M49) / OUTPUT!AL$11), "", SUMIF(OUTPUT!C$20:M$20, "CLO6", OUTPUT!C49:M49) / OUTPUT!AL$11),
IF(AND('PRINTABLE (per grading)'!H$16="OUTPUT", 'PRINTABLE (per grading)'!B$13="Midterm"), IF(ISERROR(SUMIF(OUTPUT!O$20:Y$20, "CLO6", OUTPUT!O49:Y49) / OUTPUT!AM$11), "", SUMIF(OUTPUT!O$20:Y$20, "CLO6", OUTPUT!O49:Y49) / OUTPUT!AM$11),
IF(AND('PRINTABLE (per grading)'!H$16="OUTPUT", 'PRINTABLE (per grading)'!B$13="Final"), IF(ISERROR(SUMIF(OUTPUT!AA$20:AI$20, "CLO6", OUTPUT!AA49:AI49) / OUTPUT!AN$11), "", SUMIF(OUTPUT!AA$20:AI$20, "CLO6", OUTPUT!AA49:AI49) / OUTPUT!AN$11),
"")))))),"")</f>
        <v/>
      </c>
      <c r="AO47" s="232" t="str">
        <f t="shared" si="23"/>
        <v/>
      </c>
      <c r="AP47" s="233" t="str">
        <f t="shared" si="24"/>
        <v/>
      </c>
      <c r="AQ47" s="25" t="str">
        <f>IF(B47 &lt;&gt; "", IFERROR(IF(C$16 = "PRELIM", SUMIF('Database (LECTURE-RES-PRAC)'!D$14:AG$14, "CLO7", 'Database (LECTURE-RES-PRAC)'!D44:AG44) / 'Grade computation'!F$10, IF(C$16 = "MIDTERM", SUMIF('Database (LECTURE-RES-PRAC)'!AJ$14:BM$14, "CLO7", 'Database (LECTURE-RES-PRAC)'!AJ44:BM44) / 'Grade computation'!G$10, IF(C$16 = "FINAL", SUMIF('Database (LECTURE-RES-PRAC)'!BP$14:CS$14, "CLO7", 'Database (LECTURE-RES-PRAC)'!BP44:CS44) / 'Grade computation'!H$10,""))),""),"")</f>
        <v/>
      </c>
      <c r="AR47" s="232" t="str">
        <f t="shared" si="25"/>
        <v/>
      </c>
      <c r="AS47" s="25" t="str">
        <f>IF(B47 &lt;&gt; "",IF(AND('PRINTABLE (per grading)'!H$16="EXAM", 'PRINTABLE (per grading)'!B$13="Prelim"), IF(ISERROR(SUMIF('Exam (LECTURE ONLY)'!D$20:M$20, "CLO7", 'Exam (LECTURE ONLY)'!D49:M49) / 'Exam (LECTURE ONLY)'!AL$12), "", SUMIF('Exam (LECTURE ONLY)'!D$20:M$20, "CLO7", 'Exam (LECTURE ONLY)'!D49:M49) /'Exam (LECTURE ONLY)'!AL$12),
IF(AND('PRINTABLE (per grading)'!H$16="EXAM", 'PRINTABLE (per grading)'!B$13="Midterm"), IF(ISERROR(SUMIF('Exam (LECTURE ONLY)'!O$20:X$20, "CLO7", 'Exam (LECTURE ONLY)'!O49:X49) / 'Exam (LECTURE ONLY)'!AM$12), "", SUMIF('Exam (LECTURE ONLY)'!O$20:X$20, "CLO7", 'Exam (LECTURE ONLY)'!O49:X49) / 'Exam (LECTURE ONLY)'!AM$12),
IF(AND('PRINTABLE (per grading)'!H$16="EXAM", 'PRINTABLE (per grading)'!B$13="Final"), IF(ISERROR(SUMIF('Exam (LECTURE ONLY)'!Z$20:AI$20, "CLO7", 'Exam (LECTURE ONLY)'!Z49:AI49) / 'Exam (LECTURE ONLY)'!AN$12), "", SUMIF('Exam (LECTURE ONLY)'!Z$20:AI$20, "CLO7", 'Exam (LECTURE ONLY)'!Z49:AI49) / 'Exam (LECTURE ONLY)'!AN$12),
IF(AND('PRINTABLE (per grading)'!H$16="OUTPUT", 'PRINTABLE (per grading)'!B$13="Prelim"), IF(ISERROR(SUMIF(OUTPUT!C$20:M$20, "CLO7", OUTPUT!C49:M49) / OUTPUT!AL$12), "", SUMIF(OUTPUT!C$20:M$20, "CLO7", OUTPUT!C49:M49) / OUTPUT!AL$12),
IF(AND('PRINTABLE (per grading)'!H$16="OUTPUT", 'PRINTABLE (per grading)'!B$13="Midterm"), IF(ISERROR(SUMIF(OUTPUT!O$20:Y$20, "CLO7", OUTPUT!O49:Y49) / OUTPUT!AM$12), "", SUMIF(OUTPUT!O$20:Y$20, "CLO7", OUTPUT!O49:Y49) / OUTPUT!AM$12),
IF(AND('PRINTABLE (per grading)'!H$16="OUTPUT", 'PRINTABLE (per grading)'!B$13="Final"), IF(ISERROR(SUMIF(OUTPUT!AA$20:AI$20, "CLO7", OUTPUT!AA49:AI49) / OUTPUT!AN$12), "", SUMIF(OUTPUT!AA$20:AI$20, "CLO7", OUTPUT!AA49:AI49) / OUTPUT!AN$12),
"")))))),"")</f>
        <v/>
      </c>
      <c r="AT47" s="232" t="str">
        <f t="shared" si="26"/>
        <v/>
      </c>
      <c r="AU47" s="233" t="str">
        <f t="shared" si="27"/>
        <v/>
      </c>
      <c r="AV47" s="25" t="str">
        <f>IF(B47 &lt;&gt; "", IFERROR(IF(C$16 = "PRELIM", SUMIF('Database (LECTURE-RES-PRAC)'!D$14:AG$14, "CLO8", 'Database (LECTURE-RES-PRAC)'!D44:AG44) / 'Grade computation'!F$11, IF(C$16 = "MIDTERM", SUMIF('Database (LECTURE-RES-PRAC)'!AJ$14:BM$14, "CLO8", 'Database (LECTURE-RES-PRAC)'!AJ44:BM44) / 'Grade computation'!G$11, IF(C$16 = "FINAL", SUMIF('Database (LECTURE-RES-PRAC)'!BP$14:CS$14, "CLO8", 'Database (LECTURE-RES-PRAC)'!BP44:CS44) / 'Grade computation'!H$11,""))),""),"")</f>
        <v/>
      </c>
      <c r="AW47" s="232" t="str">
        <f t="shared" si="28"/>
        <v/>
      </c>
      <c r="AX47" s="25" t="str">
        <f>IF(B47 &lt;&gt; "",IF(AND('PRINTABLE (per grading)'!H$16="EXAM", 'PRINTABLE (per grading)'!B$13="Prelim"), IF(ISERROR(SUMIF('Exam (LECTURE ONLY)'!D$20:M$20, "CLO8", 'Exam (LECTURE ONLY)'!D49:M49) / 'Exam (LECTURE ONLY)'!AL$13), "", SUMIF('Exam (LECTURE ONLY)'!D$20:M$20, "CLO8", 'Exam (LECTURE ONLY)'!D49:M49) /'Exam (LECTURE ONLY)'!AL$13),
IF(AND('PRINTABLE (per grading)'!H$16="EXAM", 'PRINTABLE (per grading)'!B$13="Midterm"), IF(ISERROR(SUMIF('Exam (LECTURE ONLY)'!O$20:X$20, "CLO8", 'Exam (LECTURE ONLY)'!O49:X49) / 'Exam (LECTURE ONLY)'!AM$13), "", SUMIF('Exam (LECTURE ONLY)'!O$20:X$20, "CLO8", 'Exam (LECTURE ONLY)'!O49:X49) / 'Exam (LECTURE ONLY)'!AM$13),
IF(AND('PRINTABLE (per grading)'!H$16="EXAM", 'PRINTABLE (per grading)'!B$13="Final"), IF(ISERROR(SUMIF('Exam (LECTURE ONLY)'!Z$20:AI$20, "CLO8", 'Exam (LECTURE ONLY)'!Z49:AI49) / 'Exam (LECTURE ONLY)'!AN$13), "", SUMIF('Exam (LECTURE ONLY)'!Z$20:AI$20, "CLO8", 'Exam (LECTURE ONLY)'!Z49:AI49) / 'Exam (LECTURE ONLY)'!AN$13),
IF(AND('PRINTABLE (per grading)'!H$16="OUTPUT", 'PRINTABLE (per grading)'!B$13="Prelim"), IF(ISERROR(SUMIF(OUTPUT!C$20:M$20, "CLO8", OUTPUT!C49:M49) / OUTPUT!AL$13), "", SUMIF(OUTPUT!C$20:M$20, "CLO8", OUTPUT!C49:M49) / OUTPUT!AL$13),
IF(AND('PRINTABLE (per grading)'!H$16="OUTPUT", 'PRINTABLE (per grading)'!B$13="Midterm"), IF(ISERROR(SUMIF(OUTPUT!O$20:Y$20, "CLO8", OUTPUT!O49:Y49) / OUTPUT!AM$13), "", SUMIF(OUTPUT!O$20:Y$20, "CLO8", OUTPUT!O49:Y49) / OUTPUT!AM$13),
IF(AND('PRINTABLE (per grading)'!H$16="OUTPUT", 'PRINTABLE (per grading)'!B$13="Final"), IF(ISERROR(SUMIF(OUTPUT!AA$20:AI$20, "CLO8", OUTPUT!AA49:AI49) / OUTPUT!AN$13), "", SUMIF(OUTPUT!AA$20:AI$20, "CLO8", OUTPUT!AA49:AI49) / OUTPUT!AN$13),
"")))))),"")</f>
        <v/>
      </c>
      <c r="AY47" s="232" t="str">
        <f t="shared" si="29"/>
        <v/>
      </c>
      <c r="AZ47" s="233" t="str">
        <f t="shared" si="30"/>
        <v/>
      </c>
      <c r="BA47" s="25" t="str">
        <f>IF(B47 &lt;&gt; "", IFERROR(IF(C$16 = "PRELIM", SUMIF('Database (LECTURE-RES-PRAC)'!D$14:AG$14, "CLO9", 'Database (LECTURE-RES-PRAC)'!D44:AG44) / 'Grade computation'!F$12, IF(C$16 = "MIDTERM", SUMIF('Database (LECTURE-RES-PRAC)'!AJ$14:BM$14, "CLO9", 'Database (LECTURE-RES-PRAC)'!AJ44:BM44) / 'Grade computation'!G$12, IF(C$16 = "FINAL", SUMIF('Database (LECTURE-RES-PRAC)'!BP$14:CS$14, "CLO9", 'Database (LECTURE-RES-PRAC)'!BP44:CS44) / 'Grade computation'!H$12,""))),""),"")</f>
        <v/>
      </c>
      <c r="BB47" s="232" t="str">
        <f t="shared" si="31"/>
        <v/>
      </c>
      <c r="BC47" s="25" t="str">
        <f>IF(B47 &lt;&gt; "",IF(AND('PRINTABLE (per grading)'!H$16="EXAM", 'PRINTABLE (per grading)'!B$13="Prelim"), IF(ISERROR(SUMIF('Exam (LECTURE ONLY)'!D$20:M$20, "CLO9", 'Exam (LECTURE ONLY)'!D49:M49) / 'Exam (LECTURE ONLY)'!AL$14), "", SUMIF('Exam (LECTURE ONLY)'!D$20:M$20, "CLO9", 'Exam (LECTURE ONLY)'!D49:M49) /'Exam (LECTURE ONLY)'!AL$14),
IF(AND('PRINTABLE (per grading)'!H$16="EXAM", 'PRINTABLE (per grading)'!B$13="Midterm"), IF(ISERROR(SUMIF('Exam (LECTURE ONLY)'!O$20:X$20, "CLO9", 'Exam (LECTURE ONLY)'!O49:X49) / 'Exam (LECTURE ONLY)'!AM$14), "", SUMIF('Exam (LECTURE ONLY)'!O$20:X$20, "CLO9", 'Exam (LECTURE ONLY)'!O49:X49) / 'Exam (LECTURE ONLY)'!AM$14),
IF(AND('PRINTABLE (per grading)'!H$16="EXAM", 'PRINTABLE (per grading)'!B$13="Final"), IF(ISERROR(SUMIF('Exam (LECTURE ONLY)'!Z$20:AI$20, "CLO9", 'Exam (LECTURE ONLY)'!Z49:AI49) / 'Exam (LECTURE ONLY)'!AN$14), "", SUMIF('Exam (LECTURE ONLY)'!Z$20:AI$20, "CLO9", 'Exam (LECTURE ONLY)'!Z49:AI49) / 'Exam (LECTURE ONLY)'!AN$14),
IF(AND('PRINTABLE (per grading)'!H$16="OUTPUT", 'PRINTABLE (per grading)'!B$13="Prelim"), IF(ISERROR(SUMIF(OUTPUT!C$20:M$20, "CLO9", OUTPUT!C49:M49) / OUTPUT!AL$14), "", SUMIF(OUTPUT!C$20:M$20, "CLO9", OUTPUT!C49:M49) / OUTPUT!AL$14),
IF(AND('PRINTABLE (per grading)'!H$16="OUTPUT", 'PRINTABLE (per grading)'!B$13="Midterm"), IF(ISERROR(SUMIF(OUTPUT!O$20:Y$20, "CLO9", OUTPUT!O49:Y49) / OUTPUT!AM$14), "", SUMIF(OUTPUT!O$20:Y$20, "CLO9", OUTPUT!O49:Y49) / OUTPUT!AM$14),
IF(AND('PRINTABLE (per grading)'!H$16="OUTPUT", 'PRINTABLE (per grading)'!B$13="Final"), IF(ISERROR(SUMIF(OUTPUT!AA$20:AI$20, "CLO9", OUTPUT!AA49:AI49) / OUTPUT!AN$14), "", SUMIF(OUTPUT!AA$20:AI$20, "CLO9", OUTPUT!AA49:AI49) / OUTPUT!AN$14),
"")))))),"")</f>
        <v/>
      </c>
      <c r="BD47" s="232" t="str">
        <f t="shared" si="32"/>
        <v/>
      </c>
      <c r="BE47" s="233" t="str">
        <f t="shared" si="33"/>
        <v/>
      </c>
      <c r="BF47" s="25" t="str">
        <f>IF(B47 &lt;&gt; "", IFERROR(IF(C$16 = "PRELIM", SUMIF('Database (LECTURE-RES-PRAC)'!D$14:AG$14, "CLO10", 'Database (LECTURE-RES-PRAC)'!D44:AG44) / 'Grade computation'!F$13, IF(C$16 = "MIDTERM", SUMIF('Database (LECTURE-RES-PRAC)'!AJ$14:BM$14, "CLO10", 'Database (LECTURE-RES-PRAC)'!AJ44:BM44) / 'Grade computation'!G$13, IF(C$16 = "FINAL", SUMIF('Database (LECTURE-RES-PRAC)'!BP$14:CS$14, "CLO10", 'Database (LECTURE-RES-PRAC)'!BP44:CS44) / 'Grade computation'!H$13,""))),""),"")</f>
        <v/>
      </c>
      <c r="BG47" s="232" t="str">
        <f t="shared" si="34"/>
        <v/>
      </c>
      <c r="BH47" s="25" t="str">
        <f>IF(B47 &lt;&gt; "",IF(AND('PRINTABLE (per grading)'!H$16="EXAM", 'PRINTABLE (per grading)'!B$13="Prelim"), IF(ISERROR(SUMIF('Exam (LECTURE ONLY)'!D$20:M$20, "CLO10", 'Exam (LECTURE ONLY)'!D49:M49) / 'Exam (LECTURE ONLY)'!AL$15), "", SUMIF('Exam (LECTURE ONLY)'!D$20:M$20, "CLO10", 'Exam (LECTURE ONLY)'!D49:M49) /'Exam (LECTURE ONLY)'!AL$15),
IF(AND('PRINTABLE (per grading)'!H$16="EXAM", 'PRINTABLE (per grading)'!B$13="Midterm"), IF(ISERROR(SUMIF('Exam (LECTURE ONLY)'!O$20:X$20, "CLO10", 'Exam (LECTURE ONLY)'!O49:X49) / 'Exam (LECTURE ONLY)'!AM$15), "", SUMIF('Exam (LECTURE ONLY)'!O$20:X$20, "CLO10", 'Exam (LECTURE ONLY)'!O49:X49) / 'Exam (LECTURE ONLY)'!AM$15),
IF(AND('PRINTABLE (per grading)'!H$16="EXAM", 'PRINTABLE (per grading)'!B$13="Final"), IF(ISERROR(SUMIF('Exam (LECTURE ONLY)'!Z$20:AI$20, "CLO10", 'Exam (LECTURE ONLY)'!Z49:AI49) / 'Exam (LECTURE ONLY)'!AN$15), "", SUMIF('Exam (LECTURE ONLY)'!Z$20:AI$20, "CLO10", 'Exam (LECTURE ONLY)'!Z49:AI49) / 'Exam (LECTURE ONLY)'!AN$15),
IF(AND('PRINTABLE (per grading)'!H$16="OUTPUT", 'PRINTABLE (per grading)'!B$13="Prelim"), IF(ISERROR(SUMIF(OUTPUT!C$20:M$20, "CLO10", OUTPUT!C49:M49) / OUTPUT!AL$15), "", SUMIF(OUTPUT!C$20:M$20, "CLO10", OUTPUT!C49:M49) / OUTPUT!AL$15),
IF(AND('PRINTABLE (per grading)'!H$16="OUTPUT", 'PRINTABLE (per grading)'!B$13="Midterm"), IF(ISERROR(SUMIF(OUTPUT!O$20:Y$20, "CLO10", OUTPUT!O49:Y49) / OUTPUT!AM$15), "", SUMIF(OUTPUT!O$20:Y$20, "CLO10", OUTPUT!O49:Y49) / OUTPUT!AM$15),
IF(AND('PRINTABLE (per grading)'!H$16="OUTPUT", 'PRINTABLE (per grading)'!B$13="Final"), IF(ISERROR(SUMIF(OUTPUT!AA$20:AI$20, "CLO10", OUTPUT!AA49:AI49) / OUTPUT!AN$15), "", SUMIF(OUTPUT!AA$20:AI$20, "CLO10", OUTPUT!AA49:AI49) / OUTPUT!AN$15),
"")))))),"")</f>
        <v/>
      </c>
      <c r="BI47" s="232" t="str">
        <f t="shared" si="35"/>
        <v/>
      </c>
      <c r="BJ47" s="233" t="str">
        <f t="shared" si="36"/>
        <v/>
      </c>
      <c r="BK47" s="2"/>
    </row>
    <row r="48" spans="1:63" ht="19.5" customHeight="1">
      <c r="A48" s="212" t="str">
        <f>IF(ISBLANK('Database (LECTURE-RES-PRAC)'!A45),"",'Database (LECTURE-RES-PRAC)'!A45)</f>
        <v/>
      </c>
      <c r="B48" s="213" t="str">
        <f>IF(ISBLANK('Database (LECTURE-RES-PRAC)'!B45),"",'Database (LECTURE-RES-PRAC)'!B45)</f>
        <v/>
      </c>
      <c r="C48" s="134" t="str">
        <f>IF(B48&lt;&gt;"",IF(C$16="PRELIM",'Grade computation'!C48, IF(C$16="MIDTERM",'Grade computation'!K48, IF(C$16="FINAL",'Grade computation'!S48,""))),"")</f>
        <v/>
      </c>
      <c r="D48" s="135" t="str">
        <f t="shared" si="1"/>
        <v/>
      </c>
      <c r="E48" s="134" t="str">
        <f>IF(B48&lt;&gt;"", IF(C$16="PRELIM",'Grade computation'!E48, IF(C$16="MIDTERM",'Grade computation'!M48, IF(C$16="FINAL",'Grade computation'!U48,""))),"")</f>
        <v/>
      </c>
      <c r="F48" s="136" t="str">
        <f t="shared" si="2"/>
        <v/>
      </c>
      <c r="G48" s="137" t="str">
        <f t="shared" si="3"/>
        <v/>
      </c>
      <c r="H48" s="207" t="str">
        <f>IF(B48&lt;&gt;"",IF(C$16="PRELIM", 'Grade computation'!H48, IF(C$16="MIDTERM", 'Grade computation'!P48, IF(C$16="FINAL",'Grade computation'!X48, ""))),"")</f>
        <v/>
      </c>
      <c r="I48" s="137" t="str">
        <f t="shared" si="4"/>
        <v/>
      </c>
      <c r="J48" s="139" t="str">
        <f t="shared" si="5"/>
        <v/>
      </c>
      <c r="K48" s="377" t="str">
        <f t="shared" si="6"/>
        <v/>
      </c>
      <c r="L48" s="434"/>
      <c r="M48" s="25" t="str">
        <f>IF(B48 &lt;&gt; "", IFERROR(IF(C$16 = "PRELIM", SUMIF('Database (LECTURE-RES-PRAC)'!D$14:AG$14, "CLO1", 'Database (LECTURE-RES-PRAC)'!D45:AG45) / 'Grade computation'!F$4, IF(C$16 = "MIDTERM", SUMIF('Database (LECTURE-RES-PRAC)'!AJ$14:BM$14, "CLO1", 'Database (LECTURE-RES-PRAC)'!AJ45:BM45) / 'Grade computation'!G$4, IF(C$16 = "FINAL", SUMIF('Database (LECTURE-RES-PRAC)'!BP$14:CS$14, "CLO1", 'Database (LECTURE-RES-PRAC)'!BP45:CS45) / 'Grade computation'!H$4,""))),""),"")</f>
        <v/>
      </c>
      <c r="N48" s="232" t="str">
        <f t="shared" si="7"/>
        <v/>
      </c>
      <c r="O48" s="25" t="str">
        <f>IF(B48 &lt;&gt; "",IF(AND('PRINTABLE (per grading)'!H$16="EXAM", 'PRINTABLE (per grading)'!B$13="Prelim"), IF(ISERROR(SUMIF('Exam (LECTURE ONLY)'!D$20:M$20, "CLO1", 'Exam (LECTURE ONLY)'!D50:M50) / 'Exam (LECTURE ONLY)'!AL$6), "", SUMIF('Exam (LECTURE ONLY)'!D$20:M$20, "CLO1", 'Exam (LECTURE ONLY)'!D50:M50) /'Exam (LECTURE ONLY)'!AL$6),
IF(AND('PRINTABLE (per grading)'!H$16="EXAM", 'PRINTABLE (per grading)'!B$13="Midterm"), IF(ISERROR(SUMIF('Exam (LECTURE ONLY)'!O$20:X$20, "CLO1", 'Exam (LECTURE ONLY)'!O50:X50) / 'Exam (LECTURE ONLY)'!AM$6), "", SUMIF('Exam (LECTURE ONLY)'!O$20:X$20, "CLO1", 'Exam (LECTURE ONLY)'!O50:X50) / 'Exam (LECTURE ONLY)'!AM$6),
IF(AND('PRINTABLE (per grading)'!H$16="EXAM", 'PRINTABLE (per grading)'!B$13="Final"), IF(ISERROR(SUMIF('Exam (LECTURE ONLY)'!Z$20:AI$20, "CLO1", 'Exam (LECTURE ONLY)'!Z50:AI50) / 'Exam (LECTURE ONLY)'!AN$6), "", SUMIF('Exam (LECTURE ONLY)'!Z$20:AI$20, "CLO1", 'Exam (LECTURE ONLY)'!Z50:AI50) / 'Exam (LECTURE ONLY)'!AN$6),
IF(AND('PRINTABLE (per grading)'!H$16="OUTPUT", 'PRINTABLE (per grading)'!B$13="Prelim"), IF(ISERROR(SUMIF(OUTPUT!C$20:M$20, "CLO1", OUTPUT!C50:M50) / OUTPUT!AL$6), "", SUMIF(OUTPUT!C$20:M$20, "CLO1", OUTPUT!C50:M50) / OUTPUT!AL$6),
IF(AND('PRINTABLE (per grading)'!H$16="OUTPUT", 'PRINTABLE (per grading)'!B$13="Midterm"), IF(ISERROR(SUMIF(OUTPUT!O$20:Y$20, "CLO1", OUTPUT!O50:Y50) / OUTPUT!AM$6), "", SUMIF(OUTPUT!O$20:Y$20, "CLO1", OUTPUT!O50:Y50) / OUTPUT!AM$6),
IF(AND('PRINTABLE (per grading)'!H$16="OUTPUT", 'PRINTABLE (per grading)'!B$13="Final"), IF(ISERROR(SUMIF(OUTPUT!AA$20:AI$20, "CLO1", OUTPUT!AA50:AI50) / OUTPUT!AN$6), "", SUMIF(OUTPUT!AA$20:AI$20, "CLO1", OUTPUT!AA50:AI50) / OUTPUT!AN$6),
"")))))),"")</f>
        <v/>
      </c>
      <c r="P48" s="232" t="str">
        <f t="shared" si="8"/>
        <v/>
      </c>
      <c r="Q48" s="233" t="str">
        <f t="shared" si="9"/>
        <v/>
      </c>
      <c r="R48" s="25" t="str">
        <f>IF(B48 &lt;&gt; "", IFERROR(IF(C$16 = "PRELIM", SUMIF('Database (LECTURE-RES-PRAC)'!D$14:AG$14, "CLO2", 'Database (LECTURE-RES-PRAC)'!D45:AG45) / 'Grade computation'!F$5, IF(C$16 = "MIDTERM", SUMIF('Database (LECTURE-RES-PRAC)'!AJ$14:BM$14, "CLO2", 'Database (LECTURE-RES-PRAC)'!AJ45:BM45) / 'Grade computation'!G$5, IF(C$16 = "FINAL", SUMIF('Database (LECTURE-RES-PRAC)'!BP$14:CS$14, "CLO2", 'Database (LECTURE-RES-PRAC)'!BP45:CS45) / 'Grade computation'!H$5,""))),""),"")</f>
        <v/>
      </c>
      <c r="S48" s="232" t="str">
        <f t="shared" si="10"/>
        <v/>
      </c>
      <c r="T48" s="25" t="str">
        <f>IF(B48 &lt;&gt; "",IF(AND('PRINTABLE (per grading)'!H$16="EXAM", 'PRINTABLE (per grading)'!B$13="Prelim"), IF(ISERROR(SUMIF('Exam (LECTURE ONLY)'!D$20:M$20, "CLO2", 'Exam (LECTURE ONLY)'!D50:M50) / 'Exam (LECTURE ONLY)'!AL$7), "", SUMIF('Exam (LECTURE ONLY)'!D$20:M$20, "CLO2", 'Exam (LECTURE ONLY)'!D50:M50) /'Exam (LECTURE ONLY)'!AL$7),
IF(AND('PRINTABLE (per grading)'!H$16="EXAM", 'PRINTABLE (per grading)'!B$13="Midterm"), IF(ISERROR(SUMIF('Exam (LECTURE ONLY)'!O$20:X$20, "CLO2", 'Exam (LECTURE ONLY)'!O50:X50) / 'Exam (LECTURE ONLY)'!AM$7), "", SUMIF('Exam (LECTURE ONLY)'!O$20:X$20, "CLO2", 'Exam (LECTURE ONLY)'!O50:X50) / 'Exam (LECTURE ONLY)'!AM$7),
IF(AND('PRINTABLE (per grading)'!H$16="EXAM", 'PRINTABLE (per grading)'!B$13="Final"), IF(ISERROR(SUMIF('Exam (LECTURE ONLY)'!Z$20:AI$20, "CLO2", 'Exam (LECTURE ONLY)'!Z50:AI50) / 'Exam (LECTURE ONLY)'!AN$7), "", SUMIF('Exam (LECTURE ONLY)'!Z$20:AI$20, "CLO2", 'Exam (LECTURE ONLY)'!Z50:AI50) / 'Exam (LECTURE ONLY)'!AN$7),
IF(AND('PRINTABLE (per grading)'!H$16="OUTPUT", 'PRINTABLE (per grading)'!B$13="Prelim"), IF(ISERROR(SUMIF(OUTPUT!C$20:M$20, "CLO2", OUTPUT!C50:M50) / OUTPUT!AL$7), "", SUMIF(OUTPUT!C$20:M$20, "CLO2", OUTPUT!C50:M50) / OUTPUT!AL$7),
IF(AND('PRINTABLE (per grading)'!H$16="OUTPUT", 'PRINTABLE (per grading)'!B$13="Midterm"), IF(ISERROR(SUMIF(OUTPUT!O$20:Y$20, "CLO2", OUTPUT!O50:Y50) / OUTPUT!AM$7), "", SUMIF(OUTPUT!O$20:Y$20, "CLO2", OUTPUT!O50:Y50) / OUTPUT!AM$7),
IF(AND('PRINTABLE (per grading)'!H$16="OUTPUT", 'PRINTABLE (per grading)'!B$13="Final"), IF(ISERROR(SUMIF(OUTPUT!AA$20:AI$20, "CLO2", OUTPUT!AA50:AI50) / OUTPUT!AN$7), "", SUMIF(OUTPUT!AA$20:AI$20, "CLO2", OUTPUT!AA50:AI50) / OUTPUT!AN$7),
"")))))),"")</f>
        <v/>
      </c>
      <c r="U48" s="232" t="str">
        <f t="shared" si="11"/>
        <v/>
      </c>
      <c r="V48" s="233" t="str">
        <f t="shared" si="12"/>
        <v/>
      </c>
      <c r="W48" s="25" t="str">
        <f>IF(B48 &lt;&gt; "", IFERROR(IF(C$16 = "PRELIM", SUMIF('Database (LECTURE-RES-PRAC)'!D$14:AG$14, "CLO3", 'Database (LECTURE-RES-PRAC)'!D45:AG45) / 'Grade computation'!F$6, IF(C$16 = "MIDTERM", SUMIF('Database (LECTURE-RES-PRAC)'!AJ$14:BM$14, "CLO3", 'Database (LECTURE-RES-PRAC)'!AJ45:BM45) / 'Grade computation'!G$6, IF(C$16 = "FINAL", SUMIF('Database (LECTURE-RES-PRAC)'!BP$14:CS$14, "CLO3", 'Database (LECTURE-RES-PRAC)'!BP45:CS45) / 'Grade computation'!H$6,""))),""),"")</f>
        <v/>
      </c>
      <c r="X48" s="232" t="str">
        <f t="shared" si="13"/>
        <v/>
      </c>
      <c r="Y48" s="25" t="str">
        <f>IF(B48 &lt;&gt; "",IF(AND('PRINTABLE (per grading)'!H$16="EXAM", 'PRINTABLE (per grading)'!B$13="Prelim"), IF(ISERROR(SUMIF('Exam (LECTURE ONLY)'!D$20:M$20, "CLO3", 'Exam (LECTURE ONLY)'!D50:M50) / 'Exam (LECTURE ONLY)'!AL$8), "", SUMIF('Exam (LECTURE ONLY)'!D$20:M$20, "CLO3", 'Exam (LECTURE ONLY)'!D50:M50) /'Exam (LECTURE ONLY)'!AL$8),
IF(AND('PRINTABLE (per grading)'!H$16="EXAM", 'PRINTABLE (per grading)'!B$13="Midterm"), IF(ISERROR(SUMIF('Exam (LECTURE ONLY)'!O$20:X$20, "CLO3", 'Exam (LECTURE ONLY)'!O50:X50) / 'Exam (LECTURE ONLY)'!AM$8), "", SUMIF('Exam (LECTURE ONLY)'!O$20:X$20, "CLO3", 'Exam (LECTURE ONLY)'!O50:X50) / 'Exam (LECTURE ONLY)'!AM$8),
IF(AND('PRINTABLE (per grading)'!H$16="EXAM", 'PRINTABLE (per grading)'!B$13="Final"), IF(ISERROR(SUMIF('Exam (LECTURE ONLY)'!Z$20:AI$20, "CLO3", 'Exam (LECTURE ONLY)'!Z50:AI50) / 'Exam (LECTURE ONLY)'!AN$8), "", SUMIF('Exam (LECTURE ONLY)'!Z$20:AI$20, "CLO3", 'Exam (LECTURE ONLY)'!Z50:AI50) / 'Exam (LECTURE ONLY)'!AN$8),
IF(AND('PRINTABLE (per grading)'!H$16="OUTPUT", 'PRINTABLE (per grading)'!B$13="Prelim"), IF(ISERROR(SUMIF(OUTPUT!C$20:M$20, "CLO3", OUTPUT!C50:M50) / OUTPUT!AL$8), "", SUMIF(OUTPUT!C$20:M$20, "CLO3", OUTPUT!C50:M50) / OUTPUT!AL$8),
IF(AND('PRINTABLE (per grading)'!H$16="OUTPUT", 'PRINTABLE (per grading)'!B$13="Midterm"), IF(ISERROR(SUMIF(OUTPUT!O$20:Y$20, "CLO3", OUTPUT!O50:Y50) / OUTPUT!AM$8), "", SUMIF(OUTPUT!O$20:Y$20, "CLO3", OUTPUT!O50:Y50) / OUTPUT!AM$8),
IF(AND('PRINTABLE (per grading)'!H$16="OUTPUT", 'PRINTABLE (per grading)'!B$13="Final"), IF(ISERROR(SUMIF(OUTPUT!AA$20:AI$20, "CLO3", OUTPUT!AA50:AI50) / OUTPUT!AN$8), "", SUMIF(OUTPUT!AA$20:AI$20, "CLO3", OUTPUT!AA50:AI50) / OUTPUT!AN$8),
"" )))))),"")</f>
        <v/>
      </c>
      <c r="Z48" s="232" t="str">
        <f t="shared" si="14"/>
        <v/>
      </c>
      <c r="AA48" s="233" t="str">
        <f t="shared" si="15"/>
        <v/>
      </c>
      <c r="AB48" s="25" t="str">
        <f>IF(B48 &lt;&gt; "", IFERROR(IF(C$16 = "PRELIM", SUMIF('Database (LECTURE-RES-PRAC)'!D$14:AG$14, "CLO4", 'Database (LECTURE-RES-PRAC)'!D45:AG45) / 'Grade computation'!F$7, IF(C$16 = "MIDTERM", SUMIF('Database (LECTURE-RES-PRAC)'!AJ$14:BM$14, "CLO4", 'Database (LECTURE-RES-PRAC)'!AJ45:BM45) / 'Grade computation'!G$7, IF(C$16 = "FINAL", SUMIF('Database (LECTURE-RES-PRAC)'!BP$14:CS$14, "CLO4", 'Database (LECTURE-RES-PRAC)'!BP45:CS45) / 'Grade computation'!H$7,""))),""),"")</f>
        <v/>
      </c>
      <c r="AC48" s="232" t="str">
        <f t="shared" si="16"/>
        <v/>
      </c>
      <c r="AD48" s="25" t="str">
        <f>IF(B48 &lt;&gt; "",IF(AND('PRINTABLE (per grading)'!H$16="EXAM", 'PRINTABLE (per grading)'!B$13="Prelim"), IF(ISERROR(SUMIF('Exam (LECTURE ONLY)'!D$20:M$20, "CLO4", 'Exam (LECTURE ONLY)'!D50:M50) / 'Exam (LECTURE ONLY)'!AL$9), "", SUMIF('Exam (LECTURE ONLY)'!D$20:M$20, "CLO4", 'Exam (LECTURE ONLY)'!D50:M50) /'Exam (LECTURE ONLY)'!AL$9),
IF(AND('PRINTABLE (per grading)'!H$16="EXAM", 'PRINTABLE (per grading)'!B$13="Midterm"), IF(ISERROR(SUMIF('Exam (LECTURE ONLY)'!O$20:X$20, "CLO4", 'Exam (LECTURE ONLY)'!O50:X50) / 'Exam (LECTURE ONLY)'!AM$9), "", SUMIF('Exam (LECTURE ONLY)'!O$20:X$20, "CLO4", 'Exam (LECTURE ONLY)'!O50:X50) / 'Exam (LECTURE ONLY)'!AM$9),
IF(AND('PRINTABLE (per grading)'!H$16="EXAM", 'PRINTABLE (per grading)'!B$13="Final"), IF(ISERROR(SUMIF('Exam (LECTURE ONLY)'!Z$20:AI$20, "CLO4", 'Exam (LECTURE ONLY)'!Z50:AI50) / 'Exam (LECTURE ONLY)'!AN$9), "", SUMIF('Exam (LECTURE ONLY)'!Z$20:AI$20, "CLO4", 'Exam (LECTURE ONLY)'!Z50:AI50) / 'Exam (LECTURE ONLY)'!AN$9),
IF(AND('PRINTABLE (per grading)'!H$16="OUTPUT", 'PRINTABLE (per grading)'!B$13="Prelim"), IF(ISERROR(SUMIF(OUTPUT!C$20:M$20, "CLO4", OUTPUT!C50:M50) / OUTPUT!AL$9), "", SUMIF(OUTPUT!C$20:M$20, "CLO4", OUTPUT!C50:M50) / OUTPUT!AL$9),
IF(AND('PRINTABLE (per grading)'!H$16="OUTPUT", 'PRINTABLE (per grading)'!B$13="Midterm"), IF(ISERROR(SUMIF(OUTPUT!O$20:Y$20, "CLO4", OUTPUT!O50:Y50) / OUTPUT!AM$9), "", SUMIF(OUTPUT!O$20:Y$20, "CLO4", OUTPUT!O50:Y50) / OUTPUT!AM$9),
IF(AND('PRINTABLE (per grading)'!H$16="OUTPUT", 'PRINTABLE (per grading)'!B$13="Final"), IF(ISERROR(SUMIF(OUTPUT!AA$20:AI$20, "CLO4", OUTPUT!AA50:AI50) / OUTPUT!AN$9), "", SUMIF(OUTPUT!AA$20:AI$20, "CLO4", OUTPUT!AA50:AI50) / OUTPUT!AN$9),
"")))))),"")</f>
        <v/>
      </c>
      <c r="AE48" s="232" t="str">
        <f t="shared" si="17"/>
        <v/>
      </c>
      <c r="AF48" s="233" t="str">
        <f t="shared" si="18"/>
        <v/>
      </c>
      <c r="AG48" s="25" t="str">
        <f>IF(B48 &lt;&gt; "", IFERROR(IF(C$16 = "PRELIM", SUMIF('Database (LECTURE-RES-PRAC)'!D$14:AG$14, "CLO5", 'Database (LECTURE-RES-PRAC)'!D45:AG45) / 'Grade computation'!F$8, IF(C$16 = "MIDTERM", SUMIF('Database (LECTURE-RES-PRAC)'!AJ$14:BM$14, "CLO5", 'Database (LECTURE-RES-PRAC)'!AJ45:BM45) / 'Grade computation'!G$8, IF(C$16 = "FINAL", SUMIF('Database (LECTURE-RES-PRAC)'!BP$14:CS$14, "CLO5", 'Database (LECTURE-RES-PRAC)'!BP45:CS45) / 'Grade computation'!H$8,""))),""),"")</f>
        <v/>
      </c>
      <c r="AH48" s="232" t="str">
        <f t="shared" si="19"/>
        <v/>
      </c>
      <c r="AI48" s="25" t="str">
        <f>IF(B48 &lt;&gt; "",IF(AND('PRINTABLE (per grading)'!H$16="EXAM", 'PRINTABLE (per grading)'!B$13="Prelim"), IF(ISERROR(SUMIF('Exam (LECTURE ONLY)'!D$20:M$20, "CLO5", 'Exam (LECTURE ONLY)'!D50:M50) / 'Exam (LECTURE ONLY)'!AL$10), "", SUMIF('Exam (LECTURE ONLY)'!D$20:M$20, "CLO5", 'Exam (LECTURE ONLY)'!D50:M50) /'Exam (LECTURE ONLY)'!AL$10),
IF(AND('PRINTABLE (per grading)'!H$16="EXAM", 'PRINTABLE (per grading)'!B$13="Midterm"), IF(ISERROR(SUMIF('Exam (LECTURE ONLY)'!O$20:X$20, "CLO5", 'Exam (LECTURE ONLY)'!O50:X50) / 'Exam (LECTURE ONLY)'!AM$10), "", SUMIF('Exam (LECTURE ONLY)'!O$20:X$20, "CLO5", 'Exam (LECTURE ONLY)'!O50:X50) / 'Exam (LECTURE ONLY)'!AM$10),
IF(AND('PRINTABLE (per grading)'!H$16="EXAM", 'PRINTABLE (per grading)'!B$13="Final"), IF(ISERROR(SUMIF('Exam (LECTURE ONLY)'!Z$20:AI$20, "CLO5", 'Exam (LECTURE ONLY)'!Z50:AI50) / 'Exam (LECTURE ONLY)'!AN$10), "", SUMIF('Exam (LECTURE ONLY)'!Z$20:AI$20, "CLO5", 'Exam (LECTURE ONLY)'!Z50:AI50) / 'Exam (LECTURE ONLY)'!AN$10),
IF(AND('PRINTABLE (per grading)'!H$16="OUTPUT", 'PRINTABLE (per grading)'!B$13="Prelim"), IF(ISERROR(SUMIF(OUTPUT!C$20:M$20, "CLO5", OUTPUT!C50:M50) / OUTPUT!AL$10), "", SUMIF(OUTPUT!C$20:M$20, "CLO5", OUTPUT!C50:M50) / OUTPUT!AL$10),
IF(AND('PRINTABLE (per grading)'!H$16="OUTPUT", 'PRINTABLE (per grading)'!B$13="Midterm"), IF(ISERROR(SUMIF(OUTPUT!O$20:Y$20, "CLO5", OUTPUT!O50:Y50) / OUTPUT!AM$10), "", SUMIF(OUTPUT!O$20:Y$20, "CLO5", OUTPUT!O50:Y50) / OUTPUT!AM$10),
IF(AND('PRINTABLE (per grading)'!H$16="OUTPUT", 'PRINTABLE (per grading)'!B$13="Final"), IF(ISERROR(SUMIF(OUTPUT!AA$20:AI$20, "CLO5", OUTPUT!AA50:AI50) / OUTPUT!AN$10), "", SUMIF(OUTPUT!AA$20:AI$20, "CLO5", OUTPUT!AA50:AI50) / OUTPUT!AN$10),
"")))))),"")</f>
        <v/>
      </c>
      <c r="AJ48" s="232" t="str">
        <f t="shared" si="20"/>
        <v/>
      </c>
      <c r="AK48" s="233" t="str">
        <f t="shared" si="21"/>
        <v/>
      </c>
      <c r="AL48" s="25" t="str">
        <f>IF(B48 &lt;&gt; "", IFERROR(IF(C$16 = "PRELIM", SUMIF('Database (LECTURE-RES-PRAC)'!D$14:AG$14, "CLO6", 'Database (LECTURE-RES-PRAC)'!D45:AG45) / 'Grade computation'!F$9, IF(C$16 = "MIDTERM", SUMIF('Database (LECTURE-RES-PRAC)'!AJ$14:BM$14, "CLO6", 'Database (LECTURE-RES-PRAC)'!AJ45:BM45) / 'Grade computation'!G$9, IF(C$16 = "FINAL", SUMIF('Database (LECTURE-RES-PRAC)'!BP$14:CS$14, "CLO6", 'Database (LECTURE-RES-PRAC)'!BP45:CS45) / 'Grade computation'!H$9,""))),""),"")</f>
        <v/>
      </c>
      <c r="AM48" s="232" t="str">
        <f t="shared" si="22"/>
        <v/>
      </c>
      <c r="AN48" s="25" t="str">
        <f>IF(B48 &lt;&gt; "",IF(AND('PRINTABLE (per grading)'!H$16="EXAM", 'PRINTABLE (per grading)'!B$13="Prelim"), IF(ISERROR(SUMIF('Exam (LECTURE ONLY)'!D$20:M$20, "CLO6", 'Exam (LECTURE ONLY)'!D50:M50) / 'Exam (LECTURE ONLY)'!AL$11), "", SUMIF('Exam (LECTURE ONLY)'!D$20:M$20, "CLO6", 'Exam (LECTURE ONLY)'!D50:M50) /'Exam (LECTURE ONLY)'!AL$11),
IF(AND('PRINTABLE (per grading)'!H$16="EXAM", 'PRINTABLE (per grading)'!B$13="Midterm"), IF(ISERROR(SUMIF('Exam (LECTURE ONLY)'!O$20:X$20, "CLO6", 'Exam (LECTURE ONLY)'!O50:X50) / 'Exam (LECTURE ONLY)'!AM$11), "", SUMIF('Exam (LECTURE ONLY)'!O$20:X$20, "CLO6", 'Exam (LECTURE ONLY)'!O50:X50) / 'Exam (LECTURE ONLY)'!AM$11),
IF(AND('PRINTABLE (per grading)'!H$16="EXAM", 'PRINTABLE (per grading)'!B$13="Final"), IF(ISERROR(SUMIF('Exam (LECTURE ONLY)'!Z$20:AI$20, "CLO6", 'Exam (LECTURE ONLY)'!Z50:AI50) / 'Exam (LECTURE ONLY)'!AN$11), "", SUMIF('Exam (LECTURE ONLY)'!Z$20:AI$20, "CLO6", 'Exam (LECTURE ONLY)'!Z50:AI50) / 'Exam (LECTURE ONLY)'!AN$11),
IF(AND('PRINTABLE (per grading)'!H$16="OUTPUT", 'PRINTABLE (per grading)'!B$13="Prelim"), IF(ISERROR(SUMIF(OUTPUT!C$20:M$20, "CLO6", OUTPUT!C50:M50) / OUTPUT!AL$11), "", SUMIF(OUTPUT!C$20:M$20, "CLO6", OUTPUT!C50:M50) / OUTPUT!AL$11),
IF(AND('PRINTABLE (per grading)'!H$16="OUTPUT", 'PRINTABLE (per grading)'!B$13="Midterm"), IF(ISERROR(SUMIF(OUTPUT!O$20:Y$20, "CLO6", OUTPUT!O50:Y50) / OUTPUT!AM$11), "", SUMIF(OUTPUT!O$20:Y$20, "CLO6", OUTPUT!O50:Y50) / OUTPUT!AM$11),
IF(AND('PRINTABLE (per grading)'!H$16="OUTPUT", 'PRINTABLE (per grading)'!B$13="Final"), IF(ISERROR(SUMIF(OUTPUT!AA$20:AI$20, "CLO6", OUTPUT!AA50:AI50) / OUTPUT!AN$11), "", SUMIF(OUTPUT!AA$20:AI$20, "CLO6", OUTPUT!AA50:AI50) / OUTPUT!AN$11),
"")))))),"")</f>
        <v/>
      </c>
      <c r="AO48" s="232" t="str">
        <f t="shared" si="23"/>
        <v/>
      </c>
      <c r="AP48" s="233" t="str">
        <f t="shared" si="24"/>
        <v/>
      </c>
      <c r="AQ48" s="25" t="str">
        <f>IF(B48 &lt;&gt; "", IFERROR(IF(C$16 = "PRELIM", SUMIF('Database (LECTURE-RES-PRAC)'!D$14:AG$14, "CLO7", 'Database (LECTURE-RES-PRAC)'!D45:AG45) / 'Grade computation'!F$10, IF(C$16 = "MIDTERM", SUMIF('Database (LECTURE-RES-PRAC)'!AJ$14:BM$14, "CLO7", 'Database (LECTURE-RES-PRAC)'!AJ45:BM45) / 'Grade computation'!G$10, IF(C$16 = "FINAL", SUMIF('Database (LECTURE-RES-PRAC)'!BP$14:CS$14, "CLO7", 'Database (LECTURE-RES-PRAC)'!BP45:CS45) / 'Grade computation'!H$10,""))),""),"")</f>
        <v/>
      </c>
      <c r="AR48" s="232" t="str">
        <f t="shared" si="25"/>
        <v/>
      </c>
      <c r="AS48" s="25" t="str">
        <f>IF(B48 &lt;&gt; "",IF(AND('PRINTABLE (per grading)'!H$16="EXAM", 'PRINTABLE (per grading)'!B$13="Prelim"), IF(ISERROR(SUMIF('Exam (LECTURE ONLY)'!D$20:M$20, "CLO7", 'Exam (LECTURE ONLY)'!D50:M50) / 'Exam (LECTURE ONLY)'!AL$12), "", SUMIF('Exam (LECTURE ONLY)'!D$20:M$20, "CLO7", 'Exam (LECTURE ONLY)'!D50:M50) /'Exam (LECTURE ONLY)'!AL$12),
IF(AND('PRINTABLE (per grading)'!H$16="EXAM", 'PRINTABLE (per grading)'!B$13="Midterm"), IF(ISERROR(SUMIF('Exam (LECTURE ONLY)'!O$20:X$20, "CLO7", 'Exam (LECTURE ONLY)'!O50:X50) / 'Exam (LECTURE ONLY)'!AM$12), "", SUMIF('Exam (LECTURE ONLY)'!O$20:X$20, "CLO7", 'Exam (LECTURE ONLY)'!O50:X50) / 'Exam (LECTURE ONLY)'!AM$12),
IF(AND('PRINTABLE (per grading)'!H$16="EXAM", 'PRINTABLE (per grading)'!B$13="Final"), IF(ISERROR(SUMIF('Exam (LECTURE ONLY)'!Z$20:AI$20, "CLO7", 'Exam (LECTURE ONLY)'!Z50:AI50) / 'Exam (LECTURE ONLY)'!AN$12), "", SUMIF('Exam (LECTURE ONLY)'!Z$20:AI$20, "CLO7", 'Exam (LECTURE ONLY)'!Z50:AI50) / 'Exam (LECTURE ONLY)'!AN$12),
IF(AND('PRINTABLE (per grading)'!H$16="OUTPUT", 'PRINTABLE (per grading)'!B$13="Prelim"), IF(ISERROR(SUMIF(OUTPUT!C$20:M$20, "CLO7", OUTPUT!C50:M50) / OUTPUT!AL$12), "", SUMIF(OUTPUT!C$20:M$20, "CLO7", OUTPUT!C50:M50) / OUTPUT!AL$12),
IF(AND('PRINTABLE (per grading)'!H$16="OUTPUT", 'PRINTABLE (per grading)'!B$13="Midterm"), IF(ISERROR(SUMIF(OUTPUT!O$20:Y$20, "CLO7", OUTPUT!O50:Y50) / OUTPUT!AM$12), "", SUMIF(OUTPUT!O$20:Y$20, "CLO7", OUTPUT!O50:Y50) / OUTPUT!AM$12),
IF(AND('PRINTABLE (per grading)'!H$16="OUTPUT", 'PRINTABLE (per grading)'!B$13="Final"), IF(ISERROR(SUMIF(OUTPUT!AA$20:AI$20, "CLO7", OUTPUT!AA50:AI50) / OUTPUT!AN$12), "", SUMIF(OUTPUT!AA$20:AI$20, "CLO7", OUTPUT!AA50:AI50) / OUTPUT!AN$12),
"")))))),"")</f>
        <v/>
      </c>
      <c r="AT48" s="232" t="str">
        <f t="shared" si="26"/>
        <v/>
      </c>
      <c r="AU48" s="233" t="str">
        <f t="shared" si="27"/>
        <v/>
      </c>
      <c r="AV48" s="25" t="str">
        <f>IF(B48 &lt;&gt; "", IFERROR(IF(C$16 = "PRELIM", SUMIF('Database (LECTURE-RES-PRAC)'!D$14:AG$14, "CLO8", 'Database (LECTURE-RES-PRAC)'!D45:AG45) / 'Grade computation'!F$11, IF(C$16 = "MIDTERM", SUMIF('Database (LECTURE-RES-PRAC)'!AJ$14:BM$14, "CLO8", 'Database (LECTURE-RES-PRAC)'!AJ45:BM45) / 'Grade computation'!G$11, IF(C$16 = "FINAL", SUMIF('Database (LECTURE-RES-PRAC)'!BP$14:CS$14, "CLO8", 'Database (LECTURE-RES-PRAC)'!BP45:CS45) / 'Grade computation'!H$11,""))),""),"")</f>
        <v/>
      </c>
      <c r="AW48" s="232" t="str">
        <f t="shared" si="28"/>
        <v/>
      </c>
      <c r="AX48" s="25" t="str">
        <f>IF(B48 &lt;&gt; "",IF(AND('PRINTABLE (per grading)'!H$16="EXAM", 'PRINTABLE (per grading)'!B$13="Prelim"), IF(ISERROR(SUMIF('Exam (LECTURE ONLY)'!D$20:M$20, "CLO8", 'Exam (LECTURE ONLY)'!D50:M50) / 'Exam (LECTURE ONLY)'!AL$13), "", SUMIF('Exam (LECTURE ONLY)'!D$20:M$20, "CLO8", 'Exam (LECTURE ONLY)'!D50:M50) /'Exam (LECTURE ONLY)'!AL$13),
IF(AND('PRINTABLE (per grading)'!H$16="EXAM", 'PRINTABLE (per grading)'!B$13="Midterm"), IF(ISERROR(SUMIF('Exam (LECTURE ONLY)'!O$20:X$20, "CLO8", 'Exam (LECTURE ONLY)'!O50:X50) / 'Exam (LECTURE ONLY)'!AM$13), "", SUMIF('Exam (LECTURE ONLY)'!O$20:X$20, "CLO8", 'Exam (LECTURE ONLY)'!O50:X50) / 'Exam (LECTURE ONLY)'!AM$13),
IF(AND('PRINTABLE (per grading)'!H$16="EXAM", 'PRINTABLE (per grading)'!B$13="Final"), IF(ISERROR(SUMIF('Exam (LECTURE ONLY)'!Z$20:AI$20, "CLO8", 'Exam (LECTURE ONLY)'!Z50:AI50) / 'Exam (LECTURE ONLY)'!AN$13), "", SUMIF('Exam (LECTURE ONLY)'!Z$20:AI$20, "CLO8", 'Exam (LECTURE ONLY)'!Z50:AI50) / 'Exam (LECTURE ONLY)'!AN$13),
IF(AND('PRINTABLE (per grading)'!H$16="OUTPUT", 'PRINTABLE (per grading)'!B$13="Prelim"), IF(ISERROR(SUMIF(OUTPUT!C$20:M$20, "CLO8", OUTPUT!C50:M50) / OUTPUT!AL$13), "", SUMIF(OUTPUT!C$20:M$20, "CLO8", OUTPUT!C50:M50) / OUTPUT!AL$13),
IF(AND('PRINTABLE (per grading)'!H$16="OUTPUT", 'PRINTABLE (per grading)'!B$13="Midterm"), IF(ISERROR(SUMIF(OUTPUT!O$20:Y$20, "CLO8", OUTPUT!O50:Y50) / OUTPUT!AM$13), "", SUMIF(OUTPUT!O$20:Y$20, "CLO8", OUTPUT!O50:Y50) / OUTPUT!AM$13),
IF(AND('PRINTABLE (per grading)'!H$16="OUTPUT", 'PRINTABLE (per grading)'!B$13="Final"), IF(ISERROR(SUMIF(OUTPUT!AA$20:AI$20, "CLO8", OUTPUT!AA50:AI50) / OUTPUT!AN$13), "", SUMIF(OUTPUT!AA$20:AI$20, "CLO8", OUTPUT!AA50:AI50) / OUTPUT!AN$13),
"")))))),"")</f>
        <v/>
      </c>
      <c r="AY48" s="232" t="str">
        <f t="shared" si="29"/>
        <v/>
      </c>
      <c r="AZ48" s="233" t="str">
        <f t="shared" si="30"/>
        <v/>
      </c>
      <c r="BA48" s="25" t="str">
        <f>IF(B48 &lt;&gt; "", IFERROR(IF(C$16 = "PRELIM", SUMIF('Database (LECTURE-RES-PRAC)'!D$14:AG$14, "CLO9", 'Database (LECTURE-RES-PRAC)'!D45:AG45) / 'Grade computation'!F$12, IF(C$16 = "MIDTERM", SUMIF('Database (LECTURE-RES-PRAC)'!AJ$14:BM$14, "CLO9", 'Database (LECTURE-RES-PRAC)'!AJ45:BM45) / 'Grade computation'!G$12, IF(C$16 = "FINAL", SUMIF('Database (LECTURE-RES-PRAC)'!BP$14:CS$14, "CLO9", 'Database (LECTURE-RES-PRAC)'!BP45:CS45) / 'Grade computation'!H$12,""))),""),"")</f>
        <v/>
      </c>
      <c r="BB48" s="232" t="str">
        <f t="shared" si="31"/>
        <v/>
      </c>
      <c r="BC48" s="25" t="str">
        <f>IF(B48 &lt;&gt; "",IF(AND('PRINTABLE (per grading)'!H$16="EXAM", 'PRINTABLE (per grading)'!B$13="Prelim"), IF(ISERROR(SUMIF('Exam (LECTURE ONLY)'!D$20:M$20, "CLO9", 'Exam (LECTURE ONLY)'!D50:M50) / 'Exam (LECTURE ONLY)'!AL$14), "", SUMIF('Exam (LECTURE ONLY)'!D$20:M$20, "CLO9", 'Exam (LECTURE ONLY)'!D50:M50) /'Exam (LECTURE ONLY)'!AL$14),
IF(AND('PRINTABLE (per grading)'!H$16="EXAM", 'PRINTABLE (per grading)'!B$13="Midterm"), IF(ISERROR(SUMIF('Exam (LECTURE ONLY)'!O$20:X$20, "CLO9", 'Exam (LECTURE ONLY)'!O50:X50) / 'Exam (LECTURE ONLY)'!AM$14), "", SUMIF('Exam (LECTURE ONLY)'!O$20:X$20, "CLO9", 'Exam (LECTURE ONLY)'!O50:X50) / 'Exam (LECTURE ONLY)'!AM$14),
IF(AND('PRINTABLE (per grading)'!H$16="EXAM", 'PRINTABLE (per grading)'!B$13="Final"), IF(ISERROR(SUMIF('Exam (LECTURE ONLY)'!Z$20:AI$20, "CLO9", 'Exam (LECTURE ONLY)'!Z50:AI50) / 'Exam (LECTURE ONLY)'!AN$14), "", SUMIF('Exam (LECTURE ONLY)'!Z$20:AI$20, "CLO9", 'Exam (LECTURE ONLY)'!Z50:AI50) / 'Exam (LECTURE ONLY)'!AN$14),
IF(AND('PRINTABLE (per grading)'!H$16="OUTPUT", 'PRINTABLE (per grading)'!B$13="Prelim"), IF(ISERROR(SUMIF(OUTPUT!C$20:M$20, "CLO9", OUTPUT!C50:M50) / OUTPUT!AL$14), "", SUMIF(OUTPUT!C$20:M$20, "CLO9", OUTPUT!C50:M50) / OUTPUT!AL$14),
IF(AND('PRINTABLE (per grading)'!H$16="OUTPUT", 'PRINTABLE (per grading)'!B$13="Midterm"), IF(ISERROR(SUMIF(OUTPUT!O$20:Y$20, "CLO9", OUTPUT!O50:Y50) / OUTPUT!AM$14), "", SUMIF(OUTPUT!O$20:Y$20, "CLO9", OUTPUT!O50:Y50) / OUTPUT!AM$14),
IF(AND('PRINTABLE (per grading)'!H$16="OUTPUT", 'PRINTABLE (per grading)'!B$13="Final"), IF(ISERROR(SUMIF(OUTPUT!AA$20:AI$20, "CLO9", OUTPUT!AA50:AI50) / OUTPUT!AN$14), "", SUMIF(OUTPUT!AA$20:AI$20, "CLO9", OUTPUT!AA50:AI50) / OUTPUT!AN$14),
"")))))),"")</f>
        <v/>
      </c>
      <c r="BD48" s="232" t="str">
        <f t="shared" si="32"/>
        <v/>
      </c>
      <c r="BE48" s="233" t="str">
        <f t="shared" si="33"/>
        <v/>
      </c>
      <c r="BF48" s="25" t="str">
        <f>IF(B48 &lt;&gt; "", IFERROR(IF(C$16 = "PRELIM", SUMIF('Database (LECTURE-RES-PRAC)'!D$14:AG$14, "CLO10", 'Database (LECTURE-RES-PRAC)'!D45:AG45) / 'Grade computation'!F$13, IF(C$16 = "MIDTERM", SUMIF('Database (LECTURE-RES-PRAC)'!AJ$14:BM$14, "CLO10", 'Database (LECTURE-RES-PRAC)'!AJ45:BM45) / 'Grade computation'!G$13, IF(C$16 = "FINAL", SUMIF('Database (LECTURE-RES-PRAC)'!BP$14:CS$14, "CLO10", 'Database (LECTURE-RES-PRAC)'!BP45:CS45) / 'Grade computation'!H$13,""))),""),"")</f>
        <v/>
      </c>
      <c r="BG48" s="232" t="str">
        <f t="shared" si="34"/>
        <v/>
      </c>
      <c r="BH48" s="25" t="str">
        <f>IF(B48 &lt;&gt; "",IF(AND('PRINTABLE (per grading)'!H$16="EXAM", 'PRINTABLE (per grading)'!B$13="Prelim"), IF(ISERROR(SUMIF('Exam (LECTURE ONLY)'!D$20:M$20, "CLO10", 'Exam (LECTURE ONLY)'!D50:M50) / 'Exam (LECTURE ONLY)'!AL$15), "", SUMIF('Exam (LECTURE ONLY)'!D$20:M$20, "CLO10", 'Exam (LECTURE ONLY)'!D50:M50) /'Exam (LECTURE ONLY)'!AL$15),
IF(AND('PRINTABLE (per grading)'!H$16="EXAM", 'PRINTABLE (per grading)'!B$13="Midterm"), IF(ISERROR(SUMIF('Exam (LECTURE ONLY)'!O$20:X$20, "CLO10", 'Exam (LECTURE ONLY)'!O50:X50) / 'Exam (LECTURE ONLY)'!AM$15), "", SUMIF('Exam (LECTURE ONLY)'!O$20:X$20, "CLO10", 'Exam (LECTURE ONLY)'!O50:X50) / 'Exam (LECTURE ONLY)'!AM$15),
IF(AND('PRINTABLE (per grading)'!H$16="EXAM", 'PRINTABLE (per grading)'!B$13="Final"), IF(ISERROR(SUMIF('Exam (LECTURE ONLY)'!Z$20:AI$20, "CLO10", 'Exam (LECTURE ONLY)'!Z50:AI50) / 'Exam (LECTURE ONLY)'!AN$15), "", SUMIF('Exam (LECTURE ONLY)'!Z$20:AI$20, "CLO10", 'Exam (LECTURE ONLY)'!Z50:AI50) / 'Exam (LECTURE ONLY)'!AN$15),
IF(AND('PRINTABLE (per grading)'!H$16="OUTPUT", 'PRINTABLE (per grading)'!B$13="Prelim"), IF(ISERROR(SUMIF(OUTPUT!C$20:M$20, "CLO10", OUTPUT!C50:M50) / OUTPUT!AL$15), "", SUMIF(OUTPUT!C$20:M$20, "CLO10", OUTPUT!C50:M50) / OUTPUT!AL$15),
IF(AND('PRINTABLE (per grading)'!H$16="OUTPUT", 'PRINTABLE (per grading)'!B$13="Midterm"), IF(ISERROR(SUMIF(OUTPUT!O$20:Y$20, "CLO10", OUTPUT!O50:Y50) / OUTPUT!AM$15), "", SUMIF(OUTPUT!O$20:Y$20, "CLO10", OUTPUT!O50:Y50) / OUTPUT!AM$15),
IF(AND('PRINTABLE (per grading)'!H$16="OUTPUT", 'PRINTABLE (per grading)'!B$13="Final"), IF(ISERROR(SUMIF(OUTPUT!AA$20:AI$20, "CLO10", OUTPUT!AA50:AI50) / OUTPUT!AN$15), "", SUMIF(OUTPUT!AA$20:AI$20, "CLO10", OUTPUT!AA50:AI50) / OUTPUT!AN$15),
"")))))),"")</f>
        <v/>
      </c>
      <c r="BI48" s="232" t="str">
        <f t="shared" si="35"/>
        <v/>
      </c>
      <c r="BJ48" s="233" t="str">
        <f t="shared" si="36"/>
        <v/>
      </c>
      <c r="BK48" s="2"/>
    </row>
    <row r="49" spans="1:63" ht="19.5" customHeight="1">
      <c r="A49" s="118" t="str">
        <f>IF(ISBLANK('Database (LECTURE-RES-PRAC)'!A46),"",'Database (LECTURE-RES-PRAC)'!A46)</f>
        <v/>
      </c>
      <c r="B49" s="119" t="str">
        <f>IF(ISBLANK('Database (LECTURE-RES-PRAC)'!B46),"",'Database (LECTURE-RES-PRAC)'!B46)</f>
        <v/>
      </c>
      <c r="C49" s="134" t="str">
        <f>IF(B49&lt;&gt;"",IF(C$16="PRELIM",'Grade computation'!C49, IF(C$16="MIDTERM",'Grade computation'!K49, IF(C$16="FINAL",'Grade computation'!S49,""))),"")</f>
        <v/>
      </c>
      <c r="D49" s="135" t="str">
        <f t="shared" si="1"/>
        <v/>
      </c>
      <c r="E49" s="134" t="str">
        <f>IF(B49&lt;&gt;"", IF(C$16="PRELIM",'Grade computation'!E49, IF(C$16="MIDTERM",'Grade computation'!M49, IF(C$16="FINAL",'Grade computation'!U49,""))),"")</f>
        <v/>
      </c>
      <c r="F49" s="136" t="str">
        <f t="shared" si="2"/>
        <v/>
      </c>
      <c r="G49" s="137" t="str">
        <f t="shared" si="3"/>
        <v/>
      </c>
      <c r="H49" s="207" t="str">
        <f>IF(B49&lt;&gt;"",IF(C$16="PRELIM", 'Grade computation'!H49, IF(C$16="MIDTERM", 'Grade computation'!P49, IF(C$16="FINAL",'Grade computation'!X49, ""))),"")</f>
        <v/>
      </c>
      <c r="I49" s="137" t="str">
        <f t="shared" si="4"/>
        <v/>
      </c>
      <c r="J49" s="139" t="str">
        <f t="shared" si="5"/>
        <v/>
      </c>
      <c r="K49" s="377" t="str">
        <f t="shared" si="6"/>
        <v/>
      </c>
      <c r="L49" s="434"/>
      <c r="M49" s="25" t="str">
        <f>IF(B49 &lt;&gt; "", IFERROR(IF(C$16 = "PRELIM", SUMIF('Database (LECTURE-RES-PRAC)'!D$14:AG$14, "CLO1", 'Database (LECTURE-RES-PRAC)'!D46:AG46) / 'Grade computation'!F$4, IF(C$16 = "MIDTERM", SUMIF('Database (LECTURE-RES-PRAC)'!AJ$14:BM$14, "CLO1", 'Database (LECTURE-RES-PRAC)'!AJ46:BM46) / 'Grade computation'!G$4, IF(C$16 = "FINAL", SUMIF('Database (LECTURE-RES-PRAC)'!BP$14:CS$14, "CLO1", 'Database (LECTURE-RES-PRAC)'!BP46:CS46) / 'Grade computation'!H$4,""))),""),"")</f>
        <v/>
      </c>
      <c r="N49" s="232" t="str">
        <f t="shared" si="7"/>
        <v/>
      </c>
      <c r="O49" s="25" t="str">
        <f>IF(B49 &lt;&gt; "",IF(AND('PRINTABLE (per grading)'!H$16="EXAM", 'PRINTABLE (per grading)'!B$13="Prelim"), IF(ISERROR(SUMIF('Exam (LECTURE ONLY)'!D$20:M$20, "CLO1", 'Exam (LECTURE ONLY)'!D51:M51) / 'Exam (LECTURE ONLY)'!AL$6), "", SUMIF('Exam (LECTURE ONLY)'!D$20:M$20, "CLO1", 'Exam (LECTURE ONLY)'!D51:M51) /'Exam (LECTURE ONLY)'!AL$6),
IF(AND('PRINTABLE (per grading)'!H$16="EXAM", 'PRINTABLE (per grading)'!B$13="Midterm"), IF(ISERROR(SUMIF('Exam (LECTURE ONLY)'!O$20:X$20, "CLO1", 'Exam (LECTURE ONLY)'!O51:X51) / 'Exam (LECTURE ONLY)'!AM$6), "", SUMIF('Exam (LECTURE ONLY)'!O$20:X$20, "CLO1", 'Exam (LECTURE ONLY)'!O51:X51) / 'Exam (LECTURE ONLY)'!AM$6),
IF(AND('PRINTABLE (per grading)'!H$16="EXAM", 'PRINTABLE (per grading)'!B$13="Final"), IF(ISERROR(SUMIF('Exam (LECTURE ONLY)'!Z$20:AI$20, "CLO1", 'Exam (LECTURE ONLY)'!Z51:AI51) / 'Exam (LECTURE ONLY)'!AN$6), "", SUMIF('Exam (LECTURE ONLY)'!Z$20:AI$20, "CLO1", 'Exam (LECTURE ONLY)'!Z51:AI51) / 'Exam (LECTURE ONLY)'!AN$6),
IF(AND('PRINTABLE (per grading)'!H$16="OUTPUT", 'PRINTABLE (per grading)'!B$13="Prelim"), IF(ISERROR(SUMIF(OUTPUT!C$20:M$20, "CLO1", OUTPUT!C51:M51) / OUTPUT!AL$6), "", SUMIF(OUTPUT!C$20:M$20, "CLO1", OUTPUT!C51:M51) / OUTPUT!AL$6),
IF(AND('PRINTABLE (per grading)'!H$16="OUTPUT", 'PRINTABLE (per grading)'!B$13="Midterm"), IF(ISERROR(SUMIF(OUTPUT!O$20:Y$20, "CLO1", OUTPUT!O51:Y51) / OUTPUT!AM$6), "", SUMIF(OUTPUT!O$20:Y$20, "CLO1", OUTPUT!O51:Y51) / OUTPUT!AM$6),
IF(AND('PRINTABLE (per grading)'!H$16="OUTPUT", 'PRINTABLE (per grading)'!B$13="Final"), IF(ISERROR(SUMIF(OUTPUT!AA$20:AI$20, "CLO1", OUTPUT!AA51:AI51) / OUTPUT!AN$6), "", SUMIF(OUTPUT!AA$20:AI$20, "CLO1", OUTPUT!AA51:AI51) / OUTPUT!AN$6),
"")))))),"")</f>
        <v/>
      </c>
      <c r="P49" s="232" t="str">
        <f t="shared" si="8"/>
        <v/>
      </c>
      <c r="Q49" s="233" t="str">
        <f t="shared" si="9"/>
        <v/>
      </c>
      <c r="R49" s="25" t="str">
        <f>IF(B49 &lt;&gt; "", IFERROR(IF(C$16 = "PRELIM", SUMIF('Database (LECTURE-RES-PRAC)'!D$14:AG$14, "CLO2", 'Database (LECTURE-RES-PRAC)'!D46:AG46) / 'Grade computation'!F$5, IF(C$16 = "MIDTERM", SUMIF('Database (LECTURE-RES-PRAC)'!AJ$14:BM$14, "CLO2", 'Database (LECTURE-RES-PRAC)'!AJ46:BM46) / 'Grade computation'!G$5, IF(C$16 = "FINAL", SUMIF('Database (LECTURE-RES-PRAC)'!BP$14:CS$14, "CLO2", 'Database (LECTURE-RES-PRAC)'!BP46:CS46) / 'Grade computation'!H$5,""))),""),"")</f>
        <v/>
      </c>
      <c r="S49" s="232" t="str">
        <f t="shared" si="10"/>
        <v/>
      </c>
      <c r="T49" s="25" t="str">
        <f>IF(B49 &lt;&gt; "",IF(AND('PRINTABLE (per grading)'!H$16="EXAM", 'PRINTABLE (per grading)'!B$13="Prelim"), IF(ISERROR(SUMIF('Exam (LECTURE ONLY)'!D$20:M$20, "CLO2", 'Exam (LECTURE ONLY)'!D51:M51) / 'Exam (LECTURE ONLY)'!AL$7), "", SUMIF('Exam (LECTURE ONLY)'!D$20:M$20, "CLO2", 'Exam (LECTURE ONLY)'!D51:M51) /'Exam (LECTURE ONLY)'!AL$7),
IF(AND('PRINTABLE (per grading)'!H$16="EXAM", 'PRINTABLE (per grading)'!B$13="Midterm"), IF(ISERROR(SUMIF('Exam (LECTURE ONLY)'!O$20:X$20, "CLO2", 'Exam (LECTURE ONLY)'!O51:X51) / 'Exam (LECTURE ONLY)'!AM$7), "", SUMIF('Exam (LECTURE ONLY)'!O$20:X$20, "CLO2", 'Exam (LECTURE ONLY)'!O51:X51) / 'Exam (LECTURE ONLY)'!AM$7),
IF(AND('PRINTABLE (per grading)'!H$16="EXAM", 'PRINTABLE (per grading)'!B$13="Final"), IF(ISERROR(SUMIF('Exam (LECTURE ONLY)'!Z$20:AI$20, "CLO2", 'Exam (LECTURE ONLY)'!Z51:AI51) / 'Exam (LECTURE ONLY)'!AN$7), "", SUMIF('Exam (LECTURE ONLY)'!Z$20:AI$20, "CLO2", 'Exam (LECTURE ONLY)'!Z51:AI51) / 'Exam (LECTURE ONLY)'!AN$7),
IF(AND('PRINTABLE (per grading)'!H$16="OUTPUT", 'PRINTABLE (per grading)'!B$13="Prelim"), IF(ISERROR(SUMIF(OUTPUT!C$20:M$20, "CLO2", OUTPUT!C51:M51) / OUTPUT!AL$7), "", SUMIF(OUTPUT!C$20:M$20, "CLO2", OUTPUT!C51:M51) / OUTPUT!AL$7),
IF(AND('PRINTABLE (per grading)'!H$16="OUTPUT", 'PRINTABLE (per grading)'!B$13="Midterm"), IF(ISERROR(SUMIF(OUTPUT!O$20:Y$20, "CLO2", OUTPUT!O51:Y51) / OUTPUT!AM$7), "", SUMIF(OUTPUT!O$20:Y$20, "CLO2", OUTPUT!O51:Y51) / OUTPUT!AM$7),
IF(AND('PRINTABLE (per grading)'!H$16="OUTPUT", 'PRINTABLE (per grading)'!B$13="Final"), IF(ISERROR(SUMIF(OUTPUT!AA$20:AI$20, "CLO2", OUTPUT!AA51:AI51) / OUTPUT!AN$7), "", SUMIF(OUTPUT!AA$20:AI$20, "CLO2", OUTPUT!AA51:AI51) / OUTPUT!AN$7),
"")))))),"")</f>
        <v/>
      </c>
      <c r="U49" s="232" t="str">
        <f t="shared" si="11"/>
        <v/>
      </c>
      <c r="V49" s="233" t="str">
        <f t="shared" si="12"/>
        <v/>
      </c>
      <c r="W49" s="25" t="str">
        <f>IF(B49 &lt;&gt; "", IFERROR(IF(C$16 = "PRELIM", SUMIF('Database (LECTURE-RES-PRAC)'!D$14:AG$14, "CLO3", 'Database (LECTURE-RES-PRAC)'!D46:AG46) / 'Grade computation'!F$6, IF(C$16 = "MIDTERM", SUMIF('Database (LECTURE-RES-PRAC)'!AJ$14:BM$14, "CLO3", 'Database (LECTURE-RES-PRAC)'!AJ46:BM46) / 'Grade computation'!G$6, IF(C$16 = "FINAL", SUMIF('Database (LECTURE-RES-PRAC)'!BP$14:CS$14, "CLO3", 'Database (LECTURE-RES-PRAC)'!BP46:CS46) / 'Grade computation'!H$6,""))),""),"")</f>
        <v/>
      </c>
      <c r="X49" s="232" t="str">
        <f t="shared" si="13"/>
        <v/>
      </c>
      <c r="Y49" s="25" t="str">
        <f>IF(B49 &lt;&gt; "",IF(AND('PRINTABLE (per grading)'!H$16="EXAM", 'PRINTABLE (per grading)'!B$13="Prelim"), IF(ISERROR(SUMIF('Exam (LECTURE ONLY)'!D$20:M$20, "CLO3", 'Exam (LECTURE ONLY)'!D51:M51) / 'Exam (LECTURE ONLY)'!AL$8), "", SUMIF('Exam (LECTURE ONLY)'!D$20:M$20, "CLO3", 'Exam (LECTURE ONLY)'!D51:M51) /'Exam (LECTURE ONLY)'!AL$8),
IF(AND('PRINTABLE (per grading)'!H$16="EXAM", 'PRINTABLE (per grading)'!B$13="Midterm"), IF(ISERROR(SUMIF('Exam (LECTURE ONLY)'!O$20:X$20, "CLO3", 'Exam (LECTURE ONLY)'!O51:X51) / 'Exam (LECTURE ONLY)'!AM$8), "", SUMIF('Exam (LECTURE ONLY)'!O$20:X$20, "CLO3", 'Exam (LECTURE ONLY)'!O51:X51) / 'Exam (LECTURE ONLY)'!AM$8),
IF(AND('PRINTABLE (per grading)'!H$16="EXAM", 'PRINTABLE (per grading)'!B$13="Final"), IF(ISERROR(SUMIF('Exam (LECTURE ONLY)'!Z$20:AI$20, "CLO3", 'Exam (LECTURE ONLY)'!Z51:AI51) / 'Exam (LECTURE ONLY)'!AN$8), "", SUMIF('Exam (LECTURE ONLY)'!Z$20:AI$20, "CLO3", 'Exam (LECTURE ONLY)'!Z51:AI51) / 'Exam (LECTURE ONLY)'!AN$8),
IF(AND('PRINTABLE (per grading)'!H$16="OUTPUT", 'PRINTABLE (per grading)'!B$13="Prelim"), IF(ISERROR(SUMIF(OUTPUT!C$20:M$20, "CLO3", OUTPUT!C51:M51) / OUTPUT!AL$8), "", SUMIF(OUTPUT!C$20:M$20, "CLO3", OUTPUT!C51:M51) / OUTPUT!AL$8),
IF(AND('PRINTABLE (per grading)'!H$16="OUTPUT", 'PRINTABLE (per grading)'!B$13="Midterm"), IF(ISERROR(SUMIF(OUTPUT!O$20:Y$20, "CLO3", OUTPUT!O51:Y51) / OUTPUT!AM$8), "", SUMIF(OUTPUT!O$20:Y$20, "CLO3", OUTPUT!O51:Y51) / OUTPUT!AM$8),
IF(AND('PRINTABLE (per grading)'!H$16="OUTPUT", 'PRINTABLE (per grading)'!B$13="Final"), IF(ISERROR(SUMIF(OUTPUT!AA$20:AI$20, "CLO3", OUTPUT!AA51:AI51) / OUTPUT!AN$8), "", SUMIF(OUTPUT!AA$20:AI$20, "CLO3", OUTPUT!AA51:AI51) / OUTPUT!AN$8),
"" )))))),"")</f>
        <v/>
      </c>
      <c r="Z49" s="232" t="str">
        <f t="shared" si="14"/>
        <v/>
      </c>
      <c r="AA49" s="233" t="str">
        <f t="shared" si="15"/>
        <v/>
      </c>
      <c r="AB49" s="25" t="str">
        <f>IF(B49 &lt;&gt; "", IFERROR(IF(C$16 = "PRELIM", SUMIF('Database (LECTURE-RES-PRAC)'!D$14:AG$14, "CLO4", 'Database (LECTURE-RES-PRAC)'!D46:AG46) / 'Grade computation'!F$7, IF(C$16 = "MIDTERM", SUMIF('Database (LECTURE-RES-PRAC)'!AJ$14:BM$14, "CLO4", 'Database (LECTURE-RES-PRAC)'!AJ46:BM46) / 'Grade computation'!G$7, IF(C$16 = "FINAL", SUMIF('Database (LECTURE-RES-PRAC)'!BP$14:CS$14, "CLO4", 'Database (LECTURE-RES-PRAC)'!BP46:CS46) / 'Grade computation'!H$7,""))),""),"")</f>
        <v/>
      </c>
      <c r="AC49" s="232" t="str">
        <f t="shared" si="16"/>
        <v/>
      </c>
      <c r="AD49" s="25" t="str">
        <f>IF(B49 &lt;&gt; "",IF(AND('PRINTABLE (per grading)'!H$16="EXAM", 'PRINTABLE (per grading)'!B$13="Prelim"), IF(ISERROR(SUMIF('Exam (LECTURE ONLY)'!D$20:M$20, "CLO4", 'Exam (LECTURE ONLY)'!D51:M51) / 'Exam (LECTURE ONLY)'!AL$9), "", SUMIF('Exam (LECTURE ONLY)'!D$20:M$20, "CLO4", 'Exam (LECTURE ONLY)'!D51:M51) /'Exam (LECTURE ONLY)'!AL$9),
IF(AND('PRINTABLE (per grading)'!H$16="EXAM", 'PRINTABLE (per grading)'!B$13="Midterm"), IF(ISERROR(SUMIF('Exam (LECTURE ONLY)'!O$20:X$20, "CLO4", 'Exam (LECTURE ONLY)'!O51:X51) / 'Exam (LECTURE ONLY)'!AM$9), "", SUMIF('Exam (LECTURE ONLY)'!O$20:X$20, "CLO4", 'Exam (LECTURE ONLY)'!O51:X51) / 'Exam (LECTURE ONLY)'!AM$9),
IF(AND('PRINTABLE (per grading)'!H$16="EXAM", 'PRINTABLE (per grading)'!B$13="Final"), IF(ISERROR(SUMIF('Exam (LECTURE ONLY)'!Z$20:AI$20, "CLO4", 'Exam (LECTURE ONLY)'!Z51:AI51) / 'Exam (LECTURE ONLY)'!AN$9), "", SUMIF('Exam (LECTURE ONLY)'!Z$20:AI$20, "CLO4", 'Exam (LECTURE ONLY)'!Z51:AI51) / 'Exam (LECTURE ONLY)'!AN$9),
IF(AND('PRINTABLE (per grading)'!H$16="OUTPUT", 'PRINTABLE (per grading)'!B$13="Prelim"), IF(ISERROR(SUMIF(OUTPUT!C$20:M$20, "CLO4", OUTPUT!C51:M51) / OUTPUT!AL$9), "", SUMIF(OUTPUT!C$20:M$20, "CLO4", OUTPUT!C51:M51) / OUTPUT!AL$9),
IF(AND('PRINTABLE (per grading)'!H$16="OUTPUT", 'PRINTABLE (per grading)'!B$13="Midterm"), IF(ISERROR(SUMIF(OUTPUT!O$20:Y$20, "CLO4", OUTPUT!O51:Y51) / OUTPUT!AM$9), "", SUMIF(OUTPUT!O$20:Y$20, "CLO4", OUTPUT!O51:Y51) / OUTPUT!AM$9),
IF(AND('PRINTABLE (per grading)'!H$16="OUTPUT", 'PRINTABLE (per grading)'!B$13="Final"), IF(ISERROR(SUMIF(OUTPUT!AA$20:AI$20, "CLO4", OUTPUT!AA51:AI51) / OUTPUT!AN$9), "", SUMIF(OUTPUT!AA$20:AI$20, "CLO4", OUTPUT!AA51:AI51) / OUTPUT!AN$9),
"")))))),"")</f>
        <v/>
      </c>
      <c r="AE49" s="232" t="str">
        <f t="shared" si="17"/>
        <v/>
      </c>
      <c r="AF49" s="233" t="str">
        <f t="shared" si="18"/>
        <v/>
      </c>
      <c r="AG49" s="25" t="str">
        <f>IF(B49 &lt;&gt; "", IFERROR(IF(C$16 = "PRELIM", SUMIF('Database (LECTURE-RES-PRAC)'!D$14:AG$14, "CLO5", 'Database (LECTURE-RES-PRAC)'!D46:AG46) / 'Grade computation'!F$8, IF(C$16 = "MIDTERM", SUMIF('Database (LECTURE-RES-PRAC)'!AJ$14:BM$14, "CLO5", 'Database (LECTURE-RES-PRAC)'!AJ46:BM46) / 'Grade computation'!G$8, IF(C$16 = "FINAL", SUMIF('Database (LECTURE-RES-PRAC)'!BP$14:CS$14, "CLO5", 'Database (LECTURE-RES-PRAC)'!BP46:CS46) / 'Grade computation'!H$8,""))),""),"")</f>
        <v/>
      </c>
      <c r="AH49" s="232" t="str">
        <f t="shared" si="19"/>
        <v/>
      </c>
      <c r="AI49" s="25" t="str">
        <f>IF(B49 &lt;&gt; "",IF(AND('PRINTABLE (per grading)'!H$16="EXAM", 'PRINTABLE (per grading)'!B$13="Prelim"), IF(ISERROR(SUMIF('Exam (LECTURE ONLY)'!D$20:M$20, "CLO5", 'Exam (LECTURE ONLY)'!D51:M51) / 'Exam (LECTURE ONLY)'!AL$10), "", SUMIF('Exam (LECTURE ONLY)'!D$20:M$20, "CLO5", 'Exam (LECTURE ONLY)'!D51:M51) /'Exam (LECTURE ONLY)'!AL$10),
IF(AND('PRINTABLE (per grading)'!H$16="EXAM", 'PRINTABLE (per grading)'!B$13="Midterm"), IF(ISERROR(SUMIF('Exam (LECTURE ONLY)'!O$20:X$20, "CLO5", 'Exam (LECTURE ONLY)'!O51:X51) / 'Exam (LECTURE ONLY)'!AM$10), "", SUMIF('Exam (LECTURE ONLY)'!O$20:X$20, "CLO5", 'Exam (LECTURE ONLY)'!O51:X51) / 'Exam (LECTURE ONLY)'!AM$10),
IF(AND('PRINTABLE (per grading)'!H$16="EXAM", 'PRINTABLE (per grading)'!B$13="Final"), IF(ISERROR(SUMIF('Exam (LECTURE ONLY)'!Z$20:AI$20, "CLO5", 'Exam (LECTURE ONLY)'!Z51:AI51) / 'Exam (LECTURE ONLY)'!AN$10), "", SUMIF('Exam (LECTURE ONLY)'!Z$20:AI$20, "CLO5", 'Exam (LECTURE ONLY)'!Z51:AI51) / 'Exam (LECTURE ONLY)'!AN$10),
IF(AND('PRINTABLE (per grading)'!H$16="OUTPUT", 'PRINTABLE (per grading)'!B$13="Prelim"), IF(ISERROR(SUMIF(OUTPUT!C$20:M$20, "CLO5", OUTPUT!C51:M51) / OUTPUT!AL$10), "", SUMIF(OUTPUT!C$20:M$20, "CLO5", OUTPUT!C51:M51) / OUTPUT!AL$10),
IF(AND('PRINTABLE (per grading)'!H$16="OUTPUT", 'PRINTABLE (per grading)'!B$13="Midterm"), IF(ISERROR(SUMIF(OUTPUT!O$20:Y$20, "CLO5", OUTPUT!O51:Y51) / OUTPUT!AM$10), "", SUMIF(OUTPUT!O$20:Y$20, "CLO5", OUTPUT!O51:Y51) / OUTPUT!AM$10),
IF(AND('PRINTABLE (per grading)'!H$16="OUTPUT", 'PRINTABLE (per grading)'!B$13="Final"), IF(ISERROR(SUMIF(OUTPUT!AA$20:AI$20, "CLO5", OUTPUT!AA51:AI51) / OUTPUT!AN$10), "", SUMIF(OUTPUT!AA$20:AI$20, "CLO5", OUTPUT!AA51:AI51) / OUTPUT!AN$10),
"")))))),"")</f>
        <v/>
      </c>
      <c r="AJ49" s="232" t="str">
        <f t="shared" si="20"/>
        <v/>
      </c>
      <c r="AK49" s="233" t="str">
        <f t="shared" si="21"/>
        <v/>
      </c>
      <c r="AL49" s="25" t="str">
        <f>IF(B49 &lt;&gt; "", IFERROR(IF(C$16 = "PRELIM", SUMIF('Database (LECTURE-RES-PRAC)'!D$14:AG$14, "CLO6", 'Database (LECTURE-RES-PRAC)'!D46:AG46) / 'Grade computation'!F$9, IF(C$16 = "MIDTERM", SUMIF('Database (LECTURE-RES-PRAC)'!AJ$14:BM$14, "CLO6", 'Database (LECTURE-RES-PRAC)'!AJ46:BM46) / 'Grade computation'!G$9, IF(C$16 = "FINAL", SUMIF('Database (LECTURE-RES-PRAC)'!BP$14:CS$14, "CLO6", 'Database (LECTURE-RES-PRAC)'!BP46:CS46) / 'Grade computation'!H$9,""))),""),"")</f>
        <v/>
      </c>
      <c r="AM49" s="232" t="str">
        <f t="shared" si="22"/>
        <v/>
      </c>
      <c r="AN49" s="25" t="str">
        <f>IF(B49 &lt;&gt; "",IF(AND('PRINTABLE (per grading)'!H$16="EXAM", 'PRINTABLE (per grading)'!B$13="Prelim"), IF(ISERROR(SUMIF('Exam (LECTURE ONLY)'!D$20:M$20, "CLO6", 'Exam (LECTURE ONLY)'!D51:M51) / 'Exam (LECTURE ONLY)'!AL$11), "", SUMIF('Exam (LECTURE ONLY)'!D$20:M$20, "CLO6", 'Exam (LECTURE ONLY)'!D51:M51) /'Exam (LECTURE ONLY)'!AL$11),
IF(AND('PRINTABLE (per grading)'!H$16="EXAM", 'PRINTABLE (per grading)'!B$13="Midterm"), IF(ISERROR(SUMIF('Exam (LECTURE ONLY)'!O$20:X$20, "CLO6", 'Exam (LECTURE ONLY)'!O51:X51) / 'Exam (LECTURE ONLY)'!AM$11), "", SUMIF('Exam (LECTURE ONLY)'!O$20:X$20, "CLO6", 'Exam (LECTURE ONLY)'!O51:X51) / 'Exam (LECTURE ONLY)'!AM$11),
IF(AND('PRINTABLE (per grading)'!H$16="EXAM", 'PRINTABLE (per grading)'!B$13="Final"), IF(ISERROR(SUMIF('Exam (LECTURE ONLY)'!Z$20:AI$20, "CLO6", 'Exam (LECTURE ONLY)'!Z51:AI51) / 'Exam (LECTURE ONLY)'!AN$11), "", SUMIF('Exam (LECTURE ONLY)'!Z$20:AI$20, "CLO6", 'Exam (LECTURE ONLY)'!Z51:AI51) / 'Exam (LECTURE ONLY)'!AN$11),
IF(AND('PRINTABLE (per grading)'!H$16="OUTPUT", 'PRINTABLE (per grading)'!B$13="Prelim"), IF(ISERROR(SUMIF(OUTPUT!C$20:M$20, "CLO6", OUTPUT!C51:M51) / OUTPUT!AL$11), "", SUMIF(OUTPUT!C$20:M$20, "CLO6", OUTPUT!C51:M51) / OUTPUT!AL$11),
IF(AND('PRINTABLE (per grading)'!H$16="OUTPUT", 'PRINTABLE (per grading)'!B$13="Midterm"), IF(ISERROR(SUMIF(OUTPUT!O$20:Y$20, "CLO6", OUTPUT!O51:Y51) / OUTPUT!AM$11), "", SUMIF(OUTPUT!O$20:Y$20, "CLO6", OUTPUT!O51:Y51) / OUTPUT!AM$11),
IF(AND('PRINTABLE (per grading)'!H$16="OUTPUT", 'PRINTABLE (per grading)'!B$13="Final"), IF(ISERROR(SUMIF(OUTPUT!AA$20:AI$20, "CLO6", OUTPUT!AA51:AI51) / OUTPUT!AN$11), "", SUMIF(OUTPUT!AA$20:AI$20, "CLO6", OUTPUT!AA51:AI51) / OUTPUT!AN$11),
"")))))),"")</f>
        <v/>
      </c>
      <c r="AO49" s="232" t="str">
        <f t="shared" si="23"/>
        <v/>
      </c>
      <c r="AP49" s="233" t="str">
        <f t="shared" si="24"/>
        <v/>
      </c>
      <c r="AQ49" s="25" t="str">
        <f>IF(B49 &lt;&gt; "", IFERROR(IF(C$16 = "PRELIM", SUMIF('Database (LECTURE-RES-PRAC)'!D$14:AG$14, "CLO7", 'Database (LECTURE-RES-PRAC)'!D46:AG46) / 'Grade computation'!F$10, IF(C$16 = "MIDTERM", SUMIF('Database (LECTURE-RES-PRAC)'!AJ$14:BM$14, "CLO7", 'Database (LECTURE-RES-PRAC)'!AJ46:BM46) / 'Grade computation'!G$10, IF(C$16 = "FINAL", SUMIF('Database (LECTURE-RES-PRAC)'!BP$14:CS$14, "CLO7", 'Database (LECTURE-RES-PRAC)'!BP46:CS46) / 'Grade computation'!H$10,""))),""),"")</f>
        <v/>
      </c>
      <c r="AR49" s="232" t="str">
        <f t="shared" si="25"/>
        <v/>
      </c>
      <c r="AS49" s="25" t="str">
        <f>IF(B49 &lt;&gt; "",IF(AND('PRINTABLE (per grading)'!H$16="EXAM", 'PRINTABLE (per grading)'!B$13="Prelim"), IF(ISERROR(SUMIF('Exam (LECTURE ONLY)'!D$20:M$20, "CLO7", 'Exam (LECTURE ONLY)'!D51:M51) / 'Exam (LECTURE ONLY)'!AL$12), "", SUMIF('Exam (LECTURE ONLY)'!D$20:M$20, "CLO7", 'Exam (LECTURE ONLY)'!D51:M51) /'Exam (LECTURE ONLY)'!AL$12),
IF(AND('PRINTABLE (per grading)'!H$16="EXAM", 'PRINTABLE (per grading)'!B$13="Midterm"), IF(ISERROR(SUMIF('Exam (LECTURE ONLY)'!O$20:X$20, "CLO7", 'Exam (LECTURE ONLY)'!O51:X51) / 'Exam (LECTURE ONLY)'!AM$12), "", SUMIF('Exam (LECTURE ONLY)'!O$20:X$20, "CLO7", 'Exam (LECTURE ONLY)'!O51:X51) / 'Exam (LECTURE ONLY)'!AM$12),
IF(AND('PRINTABLE (per grading)'!H$16="EXAM", 'PRINTABLE (per grading)'!B$13="Final"), IF(ISERROR(SUMIF('Exam (LECTURE ONLY)'!Z$20:AI$20, "CLO7", 'Exam (LECTURE ONLY)'!Z51:AI51) / 'Exam (LECTURE ONLY)'!AN$12), "", SUMIF('Exam (LECTURE ONLY)'!Z$20:AI$20, "CLO7", 'Exam (LECTURE ONLY)'!Z51:AI51) / 'Exam (LECTURE ONLY)'!AN$12),
IF(AND('PRINTABLE (per grading)'!H$16="OUTPUT", 'PRINTABLE (per grading)'!B$13="Prelim"), IF(ISERROR(SUMIF(OUTPUT!C$20:M$20, "CLO7", OUTPUT!C51:M51) / OUTPUT!AL$12), "", SUMIF(OUTPUT!C$20:M$20, "CLO7", OUTPUT!C51:M51) / OUTPUT!AL$12),
IF(AND('PRINTABLE (per grading)'!H$16="OUTPUT", 'PRINTABLE (per grading)'!B$13="Midterm"), IF(ISERROR(SUMIF(OUTPUT!O$20:Y$20, "CLO7", OUTPUT!O51:Y51) / OUTPUT!AM$12), "", SUMIF(OUTPUT!O$20:Y$20, "CLO7", OUTPUT!O51:Y51) / OUTPUT!AM$12),
IF(AND('PRINTABLE (per grading)'!H$16="OUTPUT", 'PRINTABLE (per grading)'!B$13="Final"), IF(ISERROR(SUMIF(OUTPUT!AA$20:AI$20, "CLO7", OUTPUT!AA51:AI51) / OUTPUT!AN$12), "", SUMIF(OUTPUT!AA$20:AI$20, "CLO7", OUTPUT!AA51:AI51) / OUTPUT!AN$12),
"")))))),"")</f>
        <v/>
      </c>
      <c r="AT49" s="232" t="str">
        <f t="shared" si="26"/>
        <v/>
      </c>
      <c r="AU49" s="233" t="str">
        <f t="shared" si="27"/>
        <v/>
      </c>
      <c r="AV49" s="25" t="str">
        <f>IF(B49 &lt;&gt; "", IFERROR(IF(C$16 = "PRELIM", SUMIF('Database (LECTURE-RES-PRAC)'!D$14:AG$14, "CLO8", 'Database (LECTURE-RES-PRAC)'!D46:AG46) / 'Grade computation'!F$11, IF(C$16 = "MIDTERM", SUMIF('Database (LECTURE-RES-PRAC)'!AJ$14:BM$14, "CLO8", 'Database (LECTURE-RES-PRAC)'!AJ46:BM46) / 'Grade computation'!G$11, IF(C$16 = "FINAL", SUMIF('Database (LECTURE-RES-PRAC)'!BP$14:CS$14, "CLO8", 'Database (LECTURE-RES-PRAC)'!BP46:CS46) / 'Grade computation'!H$11,""))),""),"")</f>
        <v/>
      </c>
      <c r="AW49" s="232" t="str">
        <f t="shared" si="28"/>
        <v/>
      </c>
      <c r="AX49" s="25" t="str">
        <f>IF(B49 &lt;&gt; "",IF(AND('PRINTABLE (per grading)'!H$16="EXAM", 'PRINTABLE (per grading)'!B$13="Prelim"), IF(ISERROR(SUMIF('Exam (LECTURE ONLY)'!D$20:M$20, "CLO8", 'Exam (LECTURE ONLY)'!D51:M51) / 'Exam (LECTURE ONLY)'!AL$13), "", SUMIF('Exam (LECTURE ONLY)'!D$20:M$20, "CLO8", 'Exam (LECTURE ONLY)'!D51:M51) /'Exam (LECTURE ONLY)'!AL$13),
IF(AND('PRINTABLE (per grading)'!H$16="EXAM", 'PRINTABLE (per grading)'!B$13="Midterm"), IF(ISERROR(SUMIF('Exam (LECTURE ONLY)'!O$20:X$20, "CLO8", 'Exam (LECTURE ONLY)'!O51:X51) / 'Exam (LECTURE ONLY)'!AM$13), "", SUMIF('Exam (LECTURE ONLY)'!O$20:X$20, "CLO8", 'Exam (LECTURE ONLY)'!O51:X51) / 'Exam (LECTURE ONLY)'!AM$13),
IF(AND('PRINTABLE (per grading)'!H$16="EXAM", 'PRINTABLE (per grading)'!B$13="Final"), IF(ISERROR(SUMIF('Exam (LECTURE ONLY)'!Z$20:AI$20, "CLO8", 'Exam (LECTURE ONLY)'!Z51:AI51) / 'Exam (LECTURE ONLY)'!AN$13), "", SUMIF('Exam (LECTURE ONLY)'!Z$20:AI$20, "CLO8", 'Exam (LECTURE ONLY)'!Z51:AI51) / 'Exam (LECTURE ONLY)'!AN$13),
IF(AND('PRINTABLE (per grading)'!H$16="OUTPUT", 'PRINTABLE (per grading)'!B$13="Prelim"), IF(ISERROR(SUMIF(OUTPUT!C$20:M$20, "CLO8", OUTPUT!C51:M51) / OUTPUT!AL$13), "", SUMIF(OUTPUT!C$20:M$20, "CLO8", OUTPUT!C51:M51) / OUTPUT!AL$13),
IF(AND('PRINTABLE (per grading)'!H$16="OUTPUT", 'PRINTABLE (per grading)'!B$13="Midterm"), IF(ISERROR(SUMIF(OUTPUT!O$20:Y$20, "CLO8", OUTPUT!O51:Y51) / OUTPUT!AM$13), "", SUMIF(OUTPUT!O$20:Y$20, "CLO8", OUTPUT!O51:Y51) / OUTPUT!AM$13),
IF(AND('PRINTABLE (per grading)'!H$16="OUTPUT", 'PRINTABLE (per grading)'!B$13="Final"), IF(ISERROR(SUMIF(OUTPUT!AA$20:AI$20, "CLO8", OUTPUT!AA51:AI51) / OUTPUT!AN$13), "", SUMIF(OUTPUT!AA$20:AI$20, "CLO8", OUTPUT!AA51:AI51) / OUTPUT!AN$13),
"")))))),"")</f>
        <v/>
      </c>
      <c r="AY49" s="232" t="str">
        <f t="shared" si="29"/>
        <v/>
      </c>
      <c r="AZ49" s="233" t="str">
        <f t="shared" si="30"/>
        <v/>
      </c>
      <c r="BA49" s="25" t="str">
        <f>IF(B49 &lt;&gt; "", IFERROR(IF(C$16 = "PRELIM", SUMIF('Database (LECTURE-RES-PRAC)'!D$14:AG$14, "CLO9", 'Database (LECTURE-RES-PRAC)'!D46:AG46) / 'Grade computation'!F$12, IF(C$16 = "MIDTERM", SUMIF('Database (LECTURE-RES-PRAC)'!AJ$14:BM$14, "CLO9", 'Database (LECTURE-RES-PRAC)'!AJ46:BM46) / 'Grade computation'!G$12, IF(C$16 = "FINAL", SUMIF('Database (LECTURE-RES-PRAC)'!BP$14:CS$14, "CLO9", 'Database (LECTURE-RES-PRAC)'!BP46:CS46) / 'Grade computation'!H$12,""))),""),"")</f>
        <v/>
      </c>
      <c r="BB49" s="232" t="str">
        <f t="shared" si="31"/>
        <v/>
      </c>
      <c r="BC49" s="25" t="str">
        <f>IF(B49 &lt;&gt; "",IF(AND('PRINTABLE (per grading)'!H$16="EXAM", 'PRINTABLE (per grading)'!B$13="Prelim"), IF(ISERROR(SUMIF('Exam (LECTURE ONLY)'!D$20:M$20, "CLO9", 'Exam (LECTURE ONLY)'!D51:M51) / 'Exam (LECTURE ONLY)'!AL$14), "", SUMIF('Exam (LECTURE ONLY)'!D$20:M$20, "CLO9", 'Exam (LECTURE ONLY)'!D51:M51) /'Exam (LECTURE ONLY)'!AL$14),
IF(AND('PRINTABLE (per grading)'!H$16="EXAM", 'PRINTABLE (per grading)'!B$13="Midterm"), IF(ISERROR(SUMIF('Exam (LECTURE ONLY)'!O$20:X$20, "CLO9", 'Exam (LECTURE ONLY)'!O51:X51) / 'Exam (LECTURE ONLY)'!AM$14), "", SUMIF('Exam (LECTURE ONLY)'!O$20:X$20, "CLO9", 'Exam (LECTURE ONLY)'!O51:X51) / 'Exam (LECTURE ONLY)'!AM$14),
IF(AND('PRINTABLE (per grading)'!H$16="EXAM", 'PRINTABLE (per grading)'!B$13="Final"), IF(ISERROR(SUMIF('Exam (LECTURE ONLY)'!Z$20:AI$20, "CLO9", 'Exam (LECTURE ONLY)'!Z51:AI51) / 'Exam (LECTURE ONLY)'!AN$14), "", SUMIF('Exam (LECTURE ONLY)'!Z$20:AI$20, "CLO9", 'Exam (LECTURE ONLY)'!Z51:AI51) / 'Exam (LECTURE ONLY)'!AN$14),
IF(AND('PRINTABLE (per grading)'!H$16="OUTPUT", 'PRINTABLE (per grading)'!B$13="Prelim"), IF(ISERROR(SUMIF(OUTPUT!C$20:M$20, "CLO9", OUTPUT!C51:M51) / OUTPUT!AL$14), "", SUMIF(OUTPUT!C$20:M$20, "CLO9", OUTPUT!C51:M51) / OUTPUT!AL$14),
IF(AND('PRINTABLE (per grading)'!H$16="OUTPUT", 'PRINTABLE (per grading)'!B$13="Midterm"), IF(ISERROR(SUMIF(OUTPUT!O$20:Y$20, "CLO9", OUTPUT!O51:Y51) / OUTPUT!AM$14), "", SUMIF(OUTPUT!O$20:Y$20, "CLO9", OUTPUT!O51:Y51) / OUTPUT!AM$14),
IF(AND('PRINTABLE (per grading)'!H$16="OUTPUT", 'PRINTABLE (per grading)'!B$13="Final"), IF(ISERROR(SUMIF(OUTPUT!AA$20:AI$20, "CLO9", OUTPUT!AA51:AI51) / OUTPUT!AN$14), "", SUMIF(OUTPUT!AA$20:AI$20, "CLO9", OUTPUT!AA51:AI51) / OUTPUT!AN$14),
"")))))),"")</f>
        <v/>
      </c>
      <c r="BD49" s="232" t="str">
        <f t="shared" si="32"/>
        <v/>
      </c>
      <c r="BE49" s="233" t="str">
        <f t="shared" si="33"/>
        <v/>
      </c>
      <c r="BF49" s="25" t="str">
        <f>IF(B49 &lt;&gt; "", IFERROR(IF(C$16 = "PRELIM", SUMIF('Database (LECTURE-RES-PRAC)'!D$14:AG$14, "CLO10", 'Database (LECTURE-RES-PRAC)'!D46:AG46) / 'Grade computation'!F$13, IF(C$16 = "MIDTERM", SUMIF('Database (LECTURE-RES-PRAC)'!AJ$14:BM$14, "CLO10", 'Database (LECTURE-RES-PRAC)'!AJ46:BM46) / 'Grade computation'!G$13, IF(C$16 = "FINAL", SUMIF('Database (LECTURE-RES-PRAC)'!BP$14:CS$14, "CLO10", 'Database (LECTURE-RES-PRAC)'!BP46:CS46) / 'Grade computation'!H$13,""))),""),"")</f>
        <v/>
      </c>
      <c r="BG49" s="232" t="str">
        <f t="shared" si="34"/>
        <v/>
      </c>
      <c r="BH49" s="25" t="str">
        <f>IF(B49 &lt;&gt; "",IF(AND('PRINTABLE (per grading)'!H$16="EXAM", 'PRINTABLE (per grading)'!B$13="Prelim"), IF(ISERROR(SUMIF('Exam (LECTURE ONLY)'!D$20:M$20, "CLO10", 'Exam (LECTURE ONLY)'!D51:M51) / 'Exam (LECTURE ONLY)'!AL$15), "", SUMIF('Exam (LECTURE ONLY)'!D$20:M$20, "CLO10", 'Exam (LECTURE ONLY)'!D51:M51) /'Exam (LECTURE ONLY)'!AL$15),
IF(AND('PRINTABLE (per grading)'!H$16="EXAM", 'PRINTABLE (per grading)'!B$13="Midterm"), IF(ISERROR(SUMIF('Exam (LECTURE ONLY)'!O$20:X$20, "CLO10", 'Exam (LECTURE ONLY)'!O51:X51) / 'Exam (LECTURE ONLY)'!AM$15), "", SUMIF('Exam (LECTURE ONLY)'!O$20:X$20, "CLO10", 'Exam (LECTURE ONLY)'!O51:X51) / 'Exam (LECTURE ONLY)'!AM$15),
IF(AND('PRINTABLE (per grading)'!H$16="EXAM", 'PRINTABLE (per grading)'!B$13="Final"), IF(ISERROR(SUMIF('Exam (LECTURE ONLY)'!Z$20:AI$20, "CLO10", 'Exam (LECTURE ONLY)'!Z51:AI51) / 'Exam (LECTURE ONLY)'!AN$15), "", SUMIF('Exam (LECTURE ONLY)'!Z$20:AI$20, "CLO10", 'Exam (LECTURE ONLY)'!Z51:AI51) / 'Exam (LECTURE ONLY)'!AN$15),
IF(AND('PRINTABLE (per grading)'!H$16="OUTPUT", 'PRINTABLE (per grading)'!B$13="Prelim"), IF(ISERROR(SUMIF(OUTPUT!C$20:M$20, "CLO10", OUTPUT!C51:M51) / OUTPUT!AL$15), "", SUMIF(OUTPUT!C$20:M$20, "CLO10", OUTPUT!C51:M51) / OUTPUT!AL$15),
IF(AND('PRINTABLE (per grading)'!H$16="OUTPUT", 'PRINTABLE (per grading)'!B$13="Midterm"), IF(ISERROR(SUMIF(OUTPUT!O$20:Y$20, "CLO10", OUTPUT!O51:Y51) / OUTPUT!AM$15), "", SUMIF(OUTPUT!O$20:Y$20, "CLO10", OUTPUT!O51:Y51) / OUTPUT!AM$15),
IF(AND('PRINTABLE (per grading)'!H$16="OUTPUT", 'PRINTABLE (per grading)'!B$13="Final"), IF(ISERROR(SUMIF(OUTPUT!AA$20:AI$20, "CLO10", OUTPUT!AA51:AI51) / OUTPUT!AN$15), "", SUMIF(OUTPUT!AA$20:AI$20, "CLO10", OUTPUT!AA51:AI51) / OUTPUT!AN$15),
"")))))),"")</f>
        <v/>
      </c>
      <c r="BI49" s="232" t="str">
        <f t="shared" si="35"/>
        <v/>
      </c>
      <c r="BJ49" s="233" t="str">
        <f t="shared" si="36"/>
        <v/>
      </c>
      <c r="BK49" s="2"/>
    </row>
    <row r="50" spans="1:63" ht="19.5" customHeight="1">
      <c r="A50" s="212" t="str">
        <f>IF(ISBLANK('Database (LECTURE-RES-PRAC)'!A47),"",'Database (LECTURE-RES-PRAC)'!A47)</f>
        <v/>
      </c>
      <c r="B50" s="213" t="str">
        <f>IF(ISBLANK('Database (LECTURE-RES-PRAC)'!B47),"",'Database (LECTURE-RES-PRAC)'!B47)</f>
        <v/>
      </c>
      <c r="C50" s="134" t="str">
        <f>IF(B50&lt;&gt;"",IF(C$16="PRELIM",'Grade computation'!C50, IF(C$16="MIDTERM",'Grade computation'!K50, IF(C$16="FINAL",'Grade computation'!S50,""))),"")</f>
        <v/>
      </c>
      <c r="D50" s="135" t="str">
        <f t="shared" si="1"/>
        <v/>
      </c>
      <c r="E50" s="134" t="str">
        <f>IF(B50&lt;&gt;"", IF(C$16="PRELIM",'Grade computation'!E50, IF(C$16="MIDTERM",'Grade computation'!M50, IF(C$16="FINAL",'Grade computation'!U50,""))),"")</f>
        <v/>
      </c>
      <c r="F50" s="136" t="str">
        <f t="shared" si="2"/>
        <v/>
      </c>
      <c r="G50" s="137" t="str">
        <f t="shared" si="3"/>
        <v/>
      </c>
      <c r="H50" s="207" t="str">
        <f>IF(B50&lt;&gt;"",IF(C$16="PRELIM", 'Grade computation'!H50, IF(C$16="MIDTERM", 'Grade computation'!P50, IF(C$16="FINAL",'Grade computation'!X50, ""))),"")</f>
        <v/>
      </c>
      <c r="I50" s="137" t="str">
        <f t="shared" si="4"/>
        <v/>
      </c>
      <c r="J50" s="139" t="str">
        <f t="shared" si="5"/>
        <v/>
      </c>
      <c r="K50" s="377" t="str">
        <f t="shared" si="6"/>
        <v/>
      </c>
      <c r="L50" s="434"/>
      <c r="M50" s="25" t="str">
        <f>IF(B50 &lt;&gt; "", IFERROR(IF(C$16 = "PRELIM", SUMIF('Database (LECTURE-RES-PRAC)'!D$14:AG$14, "CLO1", 'Database (LECTURE-RES-PRAC)'!D47:AG47) / 'Grade computation'!F$4, IF(C$16 = "MIDTERM", SUMIF('Database (LECTURE-RES-PRAC)'!AJ$14:BM$14, "CLO1", 'Database (LECTURE-RES-PRAC)'!AJ47:BM47) / 'Grade computation'!G$4, IF(C$16 = "FINAL", SUMIF('Database (LECTURE-RES-PRAC)'!BP$14:CS$14, "CLO1", 'Database (LECTURE-RES-PRAC)'!BP47:CS47) / 'Grade computation'!H$4,""))),""),"")</f>
        <v/>
      </c>
      <c r="N50" s="232" t="str">
        <f t="shared" si="7"/>
        <v/>
      </c>
      <c r="O50" s="25" t="str">
        <f>IF(B50 &lt;&gt; "",IF(AND('PRINTABLE (per grading)'!H$16="EXAM", 'PRINTABLE (per grading)'!B$13="Prelim"), IF(ISERROR(SUMIF('Exam (LECTURE ONLY)'!D$20:M$20, "CLO1", 'Exam (LECTURE ONLY)'!D52:M52) / 'Exam (LECTURE ONLY)'!AL$6), "", SUMIF('Exam (LECTURE ONLY)'!D$20:M$20, "CLO1", 'Exam (LECTURE ONLY)'!D52:M52) /'Exam (LECTURE ONLY)'!AL$6),
IF(AND('PRINTABLE (per grading)'!H$16="EXAM", 'PRINTABLE (per grading)'!B$13="Midterm"), IF(ISERROR(SUMIF('Exam (LECTURE ONLY)'!O$20:X$20, "CLO1", 'Exam (LECTURE ONLY)'!O52:X52) / 'Exam (LECTURE ONLY)'!AM$6), "", SUMIF('Exam (LECTURE ONLY)'!O$20:X$20, "CLO1", 'Exam (LECTURE ONLY)'!O52:X52) / 'Exam (LECTURE ONLY)'!AM$6),
IF(AND('PRINTABLE (per grading)'!H$16="EXAM", 'PRINTABLE (per grading)'!B$13="Final"), IF(ISERROR(SUMIF('Exam (LECTURE ONLY)'!Z$20:AI$20, "CLO1", 'Exam (LECTURE ONLY)'!Z52:AI52) / 'Exam (LECTURE ONLY)'!AN$6), "", SUMIF('Exam (LECTURE ONLY)'!Z$20:AI$20, "CLO1", 'Exam (LECTURE ONLY)'!Z52:AI52) / 'Exam (LECTURE ONLY)'!AN$6),
IF(AND('PRINTABLE (per grading)'!H$16="OUTPUT", 'PRINTABLE (per grading)'!B$13="Prelim"), IF(ISERROR(SUMIF(OUTPUT!C$20:M$20, "CLO1", OUTPUT!C52:M52) / OUTPUT!AL$6), "", SUMIF(OUTPUT!C$20:M$20, "CLO1", OUTPUT!C52:M52) / OUTPUT!AL$6),
IF(AND('PRINTABLE (per grading)'!H$16="OUTPUT", 'PRINTABLE (per grading)'!B$13="Midterm"), IF(ISERROR(SUMIF(OUTPUT!O$20:Y$20, "CLO1", OUTPUT!O52:Y52) / OUTPUT!AM$6), "", SUMIF(OUTPUT!O$20:Y$20, "CLO1", OUTPUT!O52:Y52) / OUTPUT!AM$6),
IF(AND('PRINTABLE (per grading)'!H$16="OUTPUT", 'PRINTABLE (per grading)'!B$13="Final"), IF(ISERROR(SUMIF(OUTPUT!AA$20:AI$20, "CLO1", OUTPUT!AA52:AI52) / OUTPUT!AN$6), "", SUMIF(OUTPUT!AA$20:AI$20, "CLO1", OUTPUT!AA52:AI52) / OUTPUT!AN$6),
"")))))),"")</f>
        <v/>
      </c>
      <c r="P50" s="232" t="str">
        <f t="shared" si="8"/>
        <v/>
      </c>
      <c r="Q50" s="233" t="str">
        <f t="shared" si="9"/>
        <v/>
      </c>
      <c r="R50" s="25" t="str">
        <f>IF(B50 &lt;&gt; "", IFERROR(IF(C$16 = "PRELIM", SUMIF('Database (LECTURE-RES-PRAC)'!D$14:AG$14, "CLO2", 'Database (LECTURE-RES-PRAC)'!D47:AG47) / 'Grade computation'!F$5, IF(C$16 = "MIDTERM", SUMIF('Database (LECTURE-RES-PRAC)'!AJ$14:BM$14, "CLO2", 'Database (LECTURE-RES-PRAC)'!AJ47:BM47) / 'Grade computation'!G$5, IF(C$16 = "FINAL", SUMIF('Database (LECTURE-RES-PRAC)'!BP$14:CS$14, "CLO2", 'Database (LECTURE-RES-PRAC)'!BP47:CS47) / 'Grade computation'!H$5,""))),""),"")</f>
        <v/>
      </c>
      <c r="S50" s="232" t="str">
        <f t="shared" si="10"/>
        <v/>
      </c>
      <c r="T50" s="25" t="str">
        <f>IF(B50 &lt;&gt; "",IF(AND('PRINTABLE (per grading)'!H$16="EXAM", 'PRINTABLE (per grading)'!B$13="Prelim"), IF(ISERROR(SUMIF('Exam (LECTURE ONLY)'!D$20:M$20, "CLO2", 'Exam (LECTURE ONLY)'!D52:M52) / 'Exam (LECTURE ONLY)'!AL$7), "", SUMIF('Exam (LECTURE ONLY)'!D$20:M$20, "CLO2", 'Exam (LECTURE ONLY)'!D52:M52) /'Exam (LECTURE ONLY)'!AL$7),
IF(AND('PRINTABLE (per grading)'!H$16="EXAM", 'PRINTABLE (per grading)'!B$13="Midterm"), IF(ISERROR(SUMIF('Exam (LECTURE ONLY)'!O$20:X$20, "CLO2", 'Exam (LECTURE ONLY)'!O52:X52) / 'Exam (LECTURE ONLY)'!AM$7), "", SUMIF('Exam (LECTURE ONLY)'!O$20:X$20, "CLO2", 'Exam (LECTURE ONLY)'!O52:X52) / 'Exam (LECTURE ONLY)'!AM$7),
IF(AND('PRINTABLE (per grading)'!H$16="EXAM", 'PRINTABLE (per grading)'!B$13="Final"), IF(ISERROR(SUMIF('Exam (LECTURE ONLY)'!Z$20:AI$20, "CLO2", 'Exam (LECTURE ONLY)'!Z52:AI52) / 'Exam (LECTURE ONLY)'!AN$7), "", SUMIF('Exam (LECTURE ONLY)'!Z$20:AI$20, "CLO2", 'Exam (LECTURE ONLY)'!Z52:AI52) / 'Exam (LECTURE ONLY)'!AN$7),
IF(AND('PRINTABLE (per grading)'!H$16="OUTPUT", 'PRINTABLE (per grading)'!B$13="Prelim"), IF(ISERROR(SUMIF(OUTPUT!C$20:M$20, "CLO2", OUTPUT!C52:M52) / OUTPUT!AL$7), "", SUMIF(OUTPUT!C$20:M$20, "CLO2", OUTPUT!C52:M52) / OUTPUT!AL$7),
IF(AND('PRINTABLE (per grading)'!H$16="OUTPUT", 'PRINTABLE (per grading)'!B$13="Midterm"), IF(ISERROR(SUMIF(OUTPUT!O$20:Y$20, "CLO2", OUTPUT!O52:Y52) / OUTPUT!AM$7), "", SUMIF(OUTPUT!O$20:Y$20, "CLO2", OUTPUT!O52:Y52) / OUTPUT!AM$7),
IF(AND('PRINTABLE (per grading)'!H$16="OUTPUT", 'PRINTABLE (per grading)'!B$13="Final"), IF(ISERROR(SUMIF(OUTPUT!AA$20:AI$20, "CLO2", OUTPUT!AA52:AI52) / OUTPUT!AN$7), "", SUMIF(OUTPUT!AA$20:AI$20, "CLO2", OUTPUT!AA52:AI52) / OUTPUT!AN$7),
"")))))),"")</f>
        <v/>
      </c>
      <c r="U50" s="232" t="str">
        <f t="shared" si="11"/>
        <v/>
      </c>
      <c r="V50" s="233" t="str">
        <f t="shared" si="12"/>
        <v/>
      </c>
      <c r="W50" s="25" t="str">
        <f>IF(B50 &lt;&gt; "", IFERROR(IF(C$16 = "PRELIM", SUMIF('Database (LECTURE-RES-PRAC)'!D$14:AG$14, "CLO3", 'Database (LECTURE-RES-PRAC)'!D47:AG47) / 'Grade computation'!F$6, IF(C$16 = "MIDTERM", SUMIF('Database (LECTURE-RES-PRAC)'!AJ$14:BM$14, "CLO3", 'Database (LECTURE-RES-PRAC)'!AJ47:BM47) / 'Grade computation'!G$6, IF(C$16 = "FINAL", SUMIF('Database (LECTURE-RES-PRAC)'!BP$14:CS$14, "CLO3", 'Database (LECTURE-RES-PRAC)'!BP47:CS47) / 'Grade computation'!H$6,""))),""),"")</f>
        <v/>
      </c>
      <c r="X50" s="232" t="str">
        <f t="shared" si="13"/>
        <v/>
      </c>
      <c r="Y50" s="25" t="str">
        <f>IF(B50 &lt;&gt; "",IF(AND('PRINTABLE (per grading)'!H$16="EXAM", 'PRINTABLE (per grading)'!B$13="Prelim"), IF(ISERROR(SUMIF('Exam (LECTURE ONLY)'!D$20:M$20, "CLO3", 'Exam (LECTURE ONLY)'!D52:M52) / 'Exam (LECTURE ONLY)'!AL$8), "", SUMIF('Exam (LECTURE ONLY)'!D$20:M$20, "CLO3", 'Exam (LECTURE ONLY)'!D52:M52) /'Exam (LECTURE ONLY)'!AL$8),
IF(AND('PRINTABLE (per grading)'!H$16="EXAM", 'PRINTABLE (per grading)'!B$13="Midterm"), IF(ISERROR(SUMIF('Exam (LECTURE ONLY)'!O$20:X$20, "CLO3", 'Exam (LECTURE ONLY)'!O52:X52) / 'Exam (LECTURE ONLY)'!AM$8), "", SUMIF('Exam (LECTURE ONLY)'!O$20:X$20, "CLO3", 'Exam (LECTURE ONLY)'!O52:X52) / 'Exam (LECTURE ONLY)'!AM$8),
IF(AND('PRINTABLE (per grading)'!H$16="EXAM", 'PRINTABLE (per grading)'!B$13="Final"), IF(ISERROR(SUMIF('Exam (LECTURE ONLY)'!Z$20:AI$20, "CLO3", 'Exam (LECTURE ONLY)'!Z52:AI52) / 'Exam (LECTURE ONLY)'!AN$8), "", SUMIF('Exam (LECTURE ONLY)'!Z$20:AI$20, "CLO3", 'Exam (LECTURE ONLY)'!Z52:AI52) / 'Exam (LECTURE ONLY)'!AN$8),
IF(AND('PRINTABLE (per grading)'!H$16="OUTPUT", 'PRINTABLE (per grading)'!B$13="Prelim"), IF(ISERROR(SUMIF(OUTPUT!C$20:M$20, "CLO3", OUTPUT!C52:M52) / OUTPUT!AL$8), "", SUMIF(OUTPUT!C$20:M$20, "CLO3", OUTPUT!C52:M52) / OUTPUT!AL$8),
IF(AND('PRINTABLE (per grading)'!H$16="OUTPUT", 'PRINTABLE (per grading)'!B$13="Midterm"), IF(ISERROR(SUMIF(OUTPUT!O$20:Y$20, "CLO3", OUTPUT!O52:Y52) / OUTPUT!AM$8), "", SUMIF(OUTPUT!O$20:Y$20, "CLO3", OUTPUT!O52:Y52) / OUTPUT!AM$8),
IF(AND('PRINTABLE (per grading)'!H$16="OUTPUT", 'PRINTABLE (per grading)'!B$13="Final"), IF(ISERROR(SUMIF(OUTPUT!AA$20:AI$20, "CLO3", OUTPUT!AA52:AI52) / OUTPUT!AN$8), "", SUMIF(OUTPUT!AA$20:AI$20, "CLO3", OUTPUT!AA52:AI52) / OUTPUT!AN$8),
"" )))))),"")</f>
        <v/>
      </c>
      <c r="Z50" s="232" t="str">
        <f t="shared" si="14"/>
        <v/>
      </c>
      <c r="AA50" s="233" t="str">
        <f t="shared" si="15"/>
        <v/>
      </c>
      <c r="AB50" s="25" t="str">
        <f>IF(B50 &lt;&gt; "", IFERROR(IF(C$16 = "PRELIM", SUMIF('Database (LECTURE-RES-PRAC)'!D$14:AG$14, "CLO4", 'Database (LECTURE-RES-PRAC)'!D47:AG47) / 'Grade computation'!F$7, IF(C$16 = "MIDTERM", SUMIF('Database (LECTURE-RES-PRAC)'!AJ$14:BM$14, "CLO4", 'Database (LECTURE-RES-PRAC)'!AJ47:BM47) / 'Grade computation'!G$7, IF(C$16 = "FINAL", SUMIF('Database (LECTURE-RES-PRAC)'!BP$14:CS$14, "CLO4", 'Database (LECTURE-RES-PRAC)'!BP47:CS47) / 'Grade computation'!H$7,""))),""),"")</f>
        <v/>
      </c>
      <c r="AC50" s="232" t="str">
        <f t="shared" si="16"/>
        <v/>
      </c>
      <c r="AD50" s="25" t="str">
        <f>IF(B50 &lt;&gt; "",IF(AND('PRINTABLE (per grading)'!H$16="EXAM", 'PRINTABLE (per grading)'!B$13="Prelim"), IF(ISERROR(SUMIF('Exam (LECTURE ONLY)'!D$20:M$20, "CLO4", 'Exam (LECTURE ONLY)'!D52:M52) / 'Exam (LECTURE ONLY)'!AL$9), "", SUMIF('Exam (LECTURE ONLY)'!D$20:M$20, "CLO4", 'Exam (LECTURE ONLY)'!D52:M52) /'Exam (LECTURE ONLY)'!AL$9),
IF(AND('PRINTABLE (per grading)'!H$16="EXAM", 'PRINTABLE (per grading)'!B$13="Midterm"), IF(ISERROR(SUMIF('Exam (LECTURE ONLY)'!O$20:X$20, "CLO4", 'Exam (LECTURE ONLY)'!O52:X52) / 'Exam (LECTURE ONLY)'!AM$9), "", SUMIF('Exam (LECTURE ONLY)'!O$20:X$20, "CLO4", 'Exam (LECTURE ONLY)'!O52:X52) / 'Exam (LECTURE ONLY)'!AM$9),
IF(AND('PRINTABLE (per grading)'!H$16="EXAM", 'PRINTABLE (per grading)'!B$13="Final"), IF(ISERROR(SUMIF('Exam (LECTURE ONLY)'!Z$20:AI$20, "CLO4", 'Exam (LECTURE ONLY)'!Z52:AI52) / 'Exam (LECTURE ONLY)'!AN$9), "", SUMIF('Exam (LECTURE ONLY)'!Z$20:AI$20, "CLO4", 'Exam (LECTURE ONLY)'!Z52:AI52) / 'Exam (LECTURE ONLY)'!AN$9),
IF(AND('PRINTABLE (per grading)'!H$16="OUTPUT", 'PRINTABLE (per grading)'!B$13="Prelim"), IF(ISERROR(SUMIF(OUTPUT!C$20:M$20, "CLO4", OUTPUT!C52:M52) / OUTPUT!AL$9), "", SUMIF(OUTPUT!C$20:M$20, "CLO4", OUTPUT!C52:M52) / OUTPUT!AL$9),
IF(AND('PRINTABLE (per grading)'!H$16="OUTPUT", 'PRINTABLE (per grading)'!B$13="Midterm"), IF(ISERROR(SUMIF(OUTPUT!O$20:Y$20, "CLO4", OUTPUT!O52:Y52) / OUTPUT!AM$9), "", SUMIF(OUTPUT!O$20:Y$20, "CLO4", OUTPUT!O52:Y52) / OUTPUT!AM$9),
IF(AND('PRINTABLE (per grading)'!H$16="OUTPUT", 'PRINTABLE (per grading)'!B$13="Final"), IF(ISERROR(SUMIF(OUTPUT!AA$20:AI$20, "CLO4", OUTPUT!AA52:AI52) / OUTPUT!AN$9), "", SUMIF(OUTPUT!AA$20:AI$20, "CLO4", OUTPUT!AA52:AI52) / OUTPUT!AN$9),
"")))))),"")</f>
        <v/>
      </c>
      <c r="AE50" s="232" t="str">
        <f t="shared" si="17"/>
        <v/>
      </c>
      <c r="AF50" s="233" t="str">
        <f t="shared" si="18"/>
        <v/>
      </c>
      <c r="AG50" s="25" t="str">
        <f>IF(B50 &lt;&gt; "", IFERROR(IF(C$16 = "PRELIM", SUMIF('Database (LECTURE-RES-PRAC)'!D$14:AG$14, "CLO5", 'Database (LECTURE-RES-PRAC)'!D47:AG47) / 'Grade computation'!F$8, IF(C$16 = "MIDTERM", SUMIF('Database (LECTURE-RES-PRAC)'!AJ$14:BM$14, "CLO5", 'Database (LECTURE-RES-PRAC)'!AJ47:BM47) / 'Grade computation'!G$8, IF(C$16 = "FINAL", SUMIF('Database (LECTURE-RES-PRAC)'!BP$14:CS$14, "CLO5", 'Database (LECTURE-RES-PRAC)'!BP47:CS47) / 'Grade computation'!H$8,""))),""),"")</f>
        <v/>
      </c>
      <c r="AH50" s="232" t="str">
        <f t="shared" si="19"/>
        <v/>
      </c>
      <c r="AI50" s="25" t="str">
        <f>IF(B50 &lt;&gt; "",IF(AND('PRINTABLE (per grading)'!H$16="EXAM", 'PRINTABLE (per grading)'!B$13="Prelim"), IF(ISERROR(SUMIF('Exam (LECTURE ONLY)'!D$20:M$20, "CLO5", 'Exam (LECTURE ONLY)'!D52:M52) / 'Exam (LECTURE ONLY)'!AL$10), "", SUMIF('Exam (LECTURE ONLY)'!D$20:M$20, "CLO5", 'Exam (LECTURE ONLY)'!D52:M52) /'Exam (LECTURE ONLY)'!AL$10),
IF(AND('PRINTABLE (per grading)'!H$16="EXAM", 'PRINTABLE (per grading)'!B$13="Midterm"), IF(ISERROR(SUMIF('Exam (LECTURE ONLY)'!O$20:X$20, "CLO5", 'Exam (LECTURE ONLY)'!O52:X52) / 'Exam (LECTURE ONLY)'!AM$10), "", SUMIF('Exam (LECTURE ONLY)'!O$20:X$20, "CLO5", 'Exam (LECTURE ONLY)'!O52:X52) / 'Exam (LECTURE ONLY)'!AM$10),
IF(AND('PRINTABLE (per grading)'!H$16="EXAM", 'PRINTABLE (per grading)'!B$13="Final"), IF(ISERROR(SUMIF('Exam (LECTURE ONLY)'!Z$20:AI$20, "CLO5", 'Exam (LECTURE ONLY)'!Z52:AI52) / 'Exam (LECTURE ONLY)'!AN$10), "", SUMIF('Exam (LECTURE ONLY)'!Z$20:AI$20, "CLO5", 'Exam (LECTURE ONLY)'!Z52:AI52) / 'Exam (LECTURE ONLY)'!AN$10),
IF(AND('PRINTABLE (per grading)'!H$16="OUTPUT", 'PRINTABLE (per grading)'!B$13="Prelim"), IF(ISERROR(SUMIF(OUTPUT!C$20:M$20, "CLO5", OUTPUT!C52:M52) / OUTPUT!AL$10), "", SUMIF(OUTPUT!C$20:M$20, "CLO5", OUTPUT!C52:M52) / OUTPUT!AL$10),
IF(AND('PRINTABLE (per grading)'!H$16="OUTPUT", 'PRINTABLE (per grading)'!B$13="Midterm"), IF(ISERROR(SUMIF(OUTPUT!O$20:Y$20, "CLO5", OUTPUT!O52:Y52) / OUTPUT!AM$10), "", SUMIF(OUTPUT!O$20:Y$20, "CLO5", OUTPUT!O52:Y52) / OUTPUT!AM$10),
IF(AND('PRINTABLE (per grading)'!H$16="OUTPUT", 'PRINTABLE (per grading)'!B$13="Final"), IF(ISERROR(SUMIF(OUTPUT!AA$20:AI$20, "CLO5", OUTPUT!AA52:AI52) / OUTPUT!AN$10), "", SUMIF(OUTPUT!AA$20:AI$20, "CLO5", OUTPUT!AA52:AI52) / OUTPUT!AN$10),
"")))))),"")</f>
        <v/>
      </c>
      <c r="AJ50" s="232" t="str">
        <f t="shared" si="20"/>
        <v/>
      </c>
      <c r="AK50" s="233" t="str">
        <f t="shared" si="21"/>
        <v/>
      </c>
      <c r="AL50" s="25" t="str">
        <f>IF(B50 &lt;&gt; "", IFERROR(IF(C$16 = "PRELIM", SUMIF('Database (LECTURE-RES-PRAC)'!D$14:AG$14, "CLO6", 'Database (LECTURE-RES-PRAC)'!D47:AG47) / 'Grade computation'!F$9, IF(C$16 = "MIDTERM", SUMIF('Database (LECTURE-RES-PRAC)'!AJ$14:BM$14, "CLO6", 'Database (LECTURE-RES-PRAC)'!AJ47:BM47) / 'Grade computation'!G$9, IF(C$16 = "FINAL", SUMIF('Database (LECTURE-RES-PRAC)'!BP$14:CS$14, "CLO6", 'Database (LECTURE-RES-PRAC)'!BP47:CS47) / 'Grade computation'!H$9,""))),""),"")</f>
        <v/>
      </c>
      <c r="AM50" s="232" t="str">
        <f t="shared" si="22"/>
        <v/>
      </c>
      <c r="AN50" s="25" t="str">
        <f>IF(B50 &lt;&gt; "",IF(AND('PRINTABLE (per grading)'!H$16="EXAM", 'PRINTABLE (per grading)'!B$13="Prelim"), IF(ISERROR(SUMIF('Exam (LECTURE ONLY)'!D$20:M$20, "CLO6", 'Exam (LECTURE ONLY)'!D52:M52) / 'Exam (LECTURE ONLY)'!AL$11), "", SUMIF('Exam (LECTURE ONLY)'!D$20:M$20, "CLO6", 'Exam (LECTURE ONLY)'!D52:M52) /'Exam (LECTURE ONLY)'!AL$11),
IF(AND('PRINTABLE (per grading)'!H$16="EXAM", 'PRINTABLE (per grading)'!B$13="Midterm"), IF(ISERROR(SUMIF('Exam (LECTURE ONLY)'!O$20:X$20, "CLO6", 'Exam (LECTURE ONLY)'!O52:X52) / 'Exam (LECTURE ONLY)'!AM$11), "", SUMIF('Exam (LECTURE ONLY)'!O$20:X$20, "CLO6", 'Exam (LECTURE ONLY)'!O52:X52) / 'Exam (LECTURE ONLY)'!AM$11),
IF(AND('PRINTABLE (per grading)'!H$16="EXAM", 'PRINTABLE (per grading)'!B$13="Final"), IF(ISERROR(SUMIF('Exam (LECTURE ONLY)'!Z$20:AI$20, "CLO6", 'Exam (LECTURE ONLY)'!Z52:AI52) / 'Exam (LECTURE ONLY)'!AN$11), "", SUMIF('Exam (LECTURE ONLY)'!Z$20:AI$20, "CLO6", 'Exam (LECTURE ONLY)'!Z52:AI52) / 'Exam (LECTURE ONLY)'!AN$11),
IF(AND('PRINTABLE (per grading)'!H$16="OUTPUT", 'PRINTABLE (per grading)'!B$13="Prelim"), IF(ISERROR(SUMIF(OUTPUT!C$20:M$20, "CLO6", OUTPUT!C52:M52) / OUTPUT!AL$11), "", SUMIF(OUTPUT!C$20:M$20, "CLO6", OUTPUT!C52:M52) / OUTPUT!AL$11),
IF(AND('PRINTABLE (per grading)'!H$16="OUTPUT", 'PRINTABLE (per grading)'!B$13="Midterm"), IF(ISERROR(SUMIF(OUTPUT!O$20:Y$20, "CLO6", OUTPUT!O52:Y52) / OUTPUT!AM$11), "", SUMIF(OUTPUT!O$20:Y$20, "CLO6", OUTPUT!O52:Y52) / OUTPUT!AM$11),
IF(AND('PRINTABLE (per grading)'!H$16="OUTPUT", 'PRINTABLE (per grading)'!B$13="Final"), IF(ISERROR(SUMIF(OUTPUT!AA$20:AI$20, "CLO6", OUTPUT!AA52:AI52) / OUTPUT!AN$11), "", SUMIF(OUTPUT!AA$20:AI$20, "CLO6", OUTPUT!AA52:AI52) / OUTPUT!AN$11),
"")))))),"")</f>
        <v/>
      </c>
      <c r="AO50" s="232" t="str">
        <f t="shared" si="23"/>
        <v/>
      </c>
      <c r="AP50" s="233" t="str">
        <f t="shared" si="24"/>
        <v/>
      </c>
      <c r="AQ50" s="25" t="str">
        <f>IF(B50 &lt;&gt; "", IFERROR(IF(C$16 = "PRELIM", SUMIF('Database (LECTURE-RES-PRAC)'!D$14:AG$14, "CLO7", 'Database (LECTURE-RES-PRAC)'!D47:AG47) / 'Grade computation'!F$10, IF(C$16 = "MIDTERM", SUMIF('Database (LECTURE-RES-PRAC)'!AJ$14:BM$14, "CLO7", 'Database (LECTURE-RES-PRAC)'!AJ47:BM47) / 'Grade computation'!G$10, IF(C$16 = "FINAL", SUMIF('Database (LECTURE-RES-PRAC)'!BP$14:CS$14, "CLO7", 'Database (LECTURE-RES-PRAC)'!BP47:CS47) / 'Grade computation'!H$10,""))),""),"")</f>
        <v/>
      </c>
      <c r="AR50" s="232" t="str">
        <f t="shared" si="25"/>
        <v/>
      </c>
      <c r="AS50" s="25" t="str">
        <f>IF(B50 &lt;&gt; "",IF(AND('PRINTABLE (per grading)'!H$16="EXAM", 'PRINTABLE (per grading)'!B$13="Prelim"), IF(ISERROR(SUMIF('Exam (LECTURE ONLY)'!D$20:M$20, "CLO7", 'Exam (LECTURE ONLY)'!D52:M52) / 'Exam (LECTURE ONLY)'!AL$12), "", SUMIF('Exam (LECTURE ONLY)'!D$20:M$20, "CLO7", 'Exam (LECTURE ONLY)'!D52:M52) /'Exam (LECTURE ONLY)'!AL$12),
IF(AND('PRINTABLE (per grading)'!H$16="EXAM", 'PRINTABLE (per grading)'!B$13="Midterm"), IF(ISERROR(SUMIF('Exam (LECTURE ONLY)'!O$20:X$20, "CLO7", 'Exam (LECTURE ONLY)'!O52:X52) / 'Exam (LECTURE ONLY)'!AM$12), "", SUMIF('Exam (LECTURE ONLY)'!O$20:X$20, "CLO7", 'Exam (LECTURE ONLY)'!O52:X52) / 'Exam (LECTURE ONLY)'!AM$12),
IF(AND('PRINTABLE (per grading)'!H$16="EXAM", 'PRINTABLE (per grading)'!B$13="Final"), IF(ISERROR(SUMIF('Exam (LECTURE ONLY)'!Z$20:AI$20, "CLO7", 'Exam (LECTURE ONLY)'!Z52:AI52) / 'Exam (LECTURE ONLY)'!AN$12), "", SUMIF('Exam (LECTURE ONLY)'!Z$20:AI$20, "CLO7", 'Exam (LECTURE ONLY)'!Z52:AI52) / 'Exam (LECTURE ONLY)'!AN$12),
IF(AND('PRINTABLE (per grading)'!H$16="OUTPUT", 'PRINTABLE (per grading)'!B$13="Prelim"), IF(ISERROR(SUMIF(OUTPUT!C$20:M$20, "CLO7", OUTPUT!C52:M52) / OUTPUT!AL$12), "", SUMIF(OUTPUT!C$20:M$20, "CLO7", OUTPUT!C52:M52) / OUTPUT!AL$12),
IF(AND('PRINTABLE (per grading)'!H$16="OUTPUT", 'PRINTABLE (per grading)'!B$13="Midterm"), IF(ISERROR(SUMIF(OUTPUT!O$20:Y$20, "CLO7", OUTPUT!O52:Y52) / OUTPUT!AM$12), "", SUMIF(OUTPUT!O$20:Y$20, "CLO7", OUTPUT!O52:Y52) / OUTPUT!AM$12),
IF(AND('PRINTABLE (per grading)'!H$16="OUTPUT", 'PRINTABLE (per grading)'!B$13="Final"), IF(ISERROR(SUMIF(OUTPUT!AA$20:AI$20, "CLO7", OUTPUT!AA52:AI52) / OUTPUT!AN$12), "", SUMIF(OUTPUT!AA$20:AI$20, "CLO7", OUTPUT!AA52:AI52) / OUTPUT!AN$12),
"")))))),"")</f>
        <v/>
      </c>
      <c r="AT50" s="232" t="str">
        <f t="shared" si="26"/>
        <v/>
      </c>
      <c r="AU50" s="233" t="str">
        <f t="shared" si="27"/>
        <v/>
      </c>
      <c r="AV50" s="25" t="str">
        <f>IF(B50 &lt;&gt; "", IFERROR(IF(C$16 = "PRELIM", SUMIF('Database (LECTURE-RES-PRAC)'!D$14:AG$14, "CLO8", 'Database (LECTURE-RES-PRAC)'!D47:AG47) / 'Grade computation'!F$11, IF(C$16 = "MIDTERM", SUMIF('Database (LECTURE-RES-PRAC)'!AJ$14:BM$14, "CLO8", 'Database (LECTURE-RES-PRAC)'!AJ47:BM47) / 'Grade computation'!G$11, IF(C$16 = "FINAL", SUMIF('Database (LECTURE-RES-PRAC)'!BP$14:CS$14, "CLO8", 'Database (LECTURE-RES-PRAC)'!BP47:CS47) / 'Grade computation'!H$11,""))),""),"")</f>
        <v/>
      </c>
      <c r="AW50" s="232" t="str">
        <f t="shared" si="28"/>
        <v/>
      </c>
      <c r="AX50" s="25" t="str">
        <f>IF(B50 &lt;&gt; "",IF(AND('PRINTABLE (per grading)'!H$16="EXAM", 'PRINTABLE (per grading)'!B$13="Prelim"), IF(ISERROR(SUMIF('Exam (LECTURE ONLY)'!D$20:M$20, "CLO8", 'Exam (LECTURE ONLY)'!D52:M52) / 'Exam (LECTURE ONLY)'!AL$13), "", SUMIF('Exam (LECTURE ONLY)'!D$20:M$20, "CLO8", 'Exam (LECTURE ONLY)'!D52:M52) /'Exam (LECTURE ONLY)'!AL$13),
IF(AND('PRINTABLE (per grading)'!H$16="EXAM", 'PRINTABLE (per grading)'!B$13="Midterm"), IF(ISERROR(SUMIF('Exam (LECTURE ONLY)'!O$20:X$20, "CLO8", 'Exam (LECTURE ONLY)'!O52:X52) / 'Exam (LECTURE ONLY)'!AM$13), "", SUMIF('Exam (LECTURE ONLY)'!O$20:X$20, "CLO8", 'Exam (LECTURE ONLY)'!O52:X52) / 'Exam (LECTURE ONLY)'!AM$13),
IF(AND('PRINTABLE (per grading)'!H$16="EXAM", 'PRINTABLE (per grading)'!B$13="Final"), IF(ISERROR(SUMIF('Exam (LECTURE ONLY)'!Z$20:AI$20, "CLO8", 'Exam (LECTURE ONLY)'!Z52:AI52) / 'Exam (LECTURE ONLY)'!AN$13), "", SUMIF('Exam (LECTURE ONLY)'!Z$20:AI$20, "CLO8", 'Exam (LECTURE ONLY)'!Z52:AI52) / 'Exam (LECTURE ONLY)'!AN$13),
IF(AND('PRINTABLE (per grading)'!H$16="OUTPUT", 'PRINTABLE (per grading)'!B$13="Prelim"), IF(ISERROR(SUMIF(OUTPUT!C$20:M$20, "CLO8", OUTPUT!C52:M52) / OUTPUT!AL$13), "", SUMIF(OUTPUT!C$20:M$20, "CLO8", OUTPUT!C52:M52) / OUTPUT!AL$13),
IF(AND('PRINTABLE (per grading)'!H$16="OUTPUT", 'PRINTABLE (per grading)'!B$13="Midterm"), IF(ISERROR(SUMIF(OUTPUT!O$20:Y$20, "CLO8", OUTPUT!O52:Y52) / OUTPUT!AM$13), "", SUMIF(OUTPUT!O$20:Y$20, "CLO8", OUTPUT!O52:Y52) / OUTPUT!AM$13),
IF(AND('PRINTABLE (per grading)'!H$16="OUTPUT", 'PRINTABLE (per grading)'!B$13="Final"), IF(ISERROR(SUMIF(OUTPUT!AA$20:AI$20, "CLO8", OUTPUT!AA52:AI52) / OUTPUT!AN$13), "", SUMIF(OUTPUT!AA$20:AI$20, "CLO8", OUTPUT!AA52:AI52) / OUTPUT!AN$13),
"")))))),"")</f>
        <v/>
      </c>
      <c r="AY50" s="232" t="str">
        <f t="shared" si="29"/>
        <v/>
      </c>
      <c r="AZ50" s="233" t="str">
        <f t="shared" si="30"/>
        <v/>
      </c>
      <c r="BA50" s="25" t="str">
        <f>IF(B50 &lt;&gt; "", IFERROR(IF(C$16 = "PRELIM", SUMIF('Database (LECTURE-RES-PRAC)'!D$14:AG$14, "CLO9", 'Database (LECTURE-RES-PRAC)'!D47:AG47) / 'Grade computation'!F$12, IF(C$16 = "MIDTERM", SUMIF('Database (LECTURE-RES-PRAC)'!AJ$14:BM$14, "CLO9", 'Database (LECTURE-RES-PRAC)'!AJ47:BM47) / 'Grade computation'!G$12, IF(C$16 = "FINAL", SUMIF('Database (LECTURE-RES-PRAC)'!BP$14:CS$14, "CLO9", 'Database (LECTURE-RES-PRAC)'!BP47:CS47) / 'Grade computation'!H$12,""))),""),"")</f>
        <v/>
      </c>
      <c r="BB50" s="232" t="str">
        <f t="shared" si="31"/>
        <v/>
      </c>
      <c r="BC50" s="25" t="str">
        <f>IF(B50 &lt;&gt; "",IF(AND('PRINTABLE (per grading)'!H$16="EXAM", 'PRINTABLE (per grading)'!B$13="Prelim"), IF(ISERROR(SUMIF('Exam (LECTURE ONLY)'!D$20:M$20, "CLO9", 'Exam (LECTURE ONLY)'!D52:M52) / 'Exam (LECTURE ONLY)'!AL$14), "", SUMIF('Exam (LECTURE ONLY)'!D$20:M$20, "CLO9", 'Exam (LECTURE ONLY)'!D52:M52) /'Exam (LECTURE ONLY)'!AL$14),
IF(AND('PRINTABLE (per grading)'!H$16="EXAM", 'PRINTABLE (per grading)'!B$13="Midterm"), IF(ISERROR(SUMIF('Exam (LECTURE ONLY)'!O$20:X$20, "CLO9", 'Exam (LECTURE ONLY)'!O52:X52) / 'Exam (LECTURE ONLY)'!AM$14), "", SUMIF('Exam (LECTURE ONLY)'!O$20:X$20, "CLO9", 'Exam (LECTURE ONLY)'!O52:X52) / 'Exam (LECTURE ONLY)'!AM$14),
IF(AND('PRINTABLE (per grading)'!H$16="EXAM", 'PRINTABLE (per grading)'!B$13="Final"), IF(ISERROR(SUMIF('Exam (LECTURE ONLY)'!Z$20:AI$20, "CLO9", 'Exam (LECTURE ONLY)'!Z52:AI52) / 'Exam (LECTURE ONLY)'!AN$14), "", SUMIF('Exam (LECTURE ONLY)'!Z$20:AI$20, "CLO9", 'Exam (LECTURE ONLY)'!Z52:AI52) / 'Exam (LECTURE ONLY)'!AN$14),
IF(AND('PRINTABLE (per grading)'!H$16="OUTPUT", 'PRINTABLE (per grading)'!B$13="Prelim"), IF(ISERROR(SUMIF(OUTPUT!C$20:M$20, "CLO9", OUTPUT!C52:M52) / OUTPUT!AL$14), "", SUMIF(OUTPUT!C$20:M$20, "CLO9", OUTPUT!C52:M52) / OUTPUT!AL$14),
IF(AND('PRINTABLE (per grading)'!H$16="OUTPUT", 'PRINTABLE (per grading)'!B$13="Midterm"), IF(ISERROR(SUMIF(OUTPUT!O$20:Y$20, "CLO9", OUTPUT!O52:Y52) / OUTPUT!AM$14), "", SUMIF(OUTPUT!O$20:Y$20, "CLO9", OUTPUT!O52:Y52) / OUTPUT!AM$14),
IF(AND('PRINTABLE (per grading)'!H$16="OUTPUT", 'PRINTABLE (per grading)'!B$13="Final"), IF(ISERROR(SUMIF(OUTPUT!AA$20:AI$20, "CLO9", OUTPUT!AA52:AI52) / OUTPUT!AN$14), "", SUMIF(OUTPUT!AA$20:AI$20, "CLO9", OUTPUT!AA52:AI52) / OUTPUT!AN$14),
"")))))),"")</f>
        <v/>
      </c>
      <c r="BD50" s="232" t="str">
        <f t="shared" si="32"/>
        <v/>
      </c>
      <c r="BE50" s="233" t="str">
        <f t="shared" si="33"/>
        <v/>
      </c>
      <c r="BF50" s="25" t="str">
        <f>IF(B50 &lt;&gt; "", IFERROR(IF(C$16 = "PRELIM", SUMIF('Database (LECTURE-RES-PRAC)'!D$14:AG$14, "CLO10", 'Database (LECTURE-RES-PRAC)'!D47:AG47) / 'Grade computation'!F$13, IF(C$16 = "MIDTERM", SUMIF('Database (LECTURE-RES-PRAC)'!AJ$14:BM$14, "CLO10", 'Database (LECTURE-RES-PRAC)'!AJ47:BM47) / 'Grade computation'!G$13, IF(C$16 = "FINAL", SUMIF('Database (LECTURE-RES-PRAC)'!BP$14:CS$14, "CLO10", 'Database (LECTURE-RES-PRAC)'!BP47:CS47) / 'Grade computation'!H$13,""))),""),"")</f>
        <v/>
      </c>
      <c r="BG50" s="232" t="str">
        <f t="shared" si="34"/>
        <v/>
      </c>
      <c r="BH50" s="25" t="str">
        <f>IF(B50 &lt;&gt; "",IF(AND('PRINTABLE (per grading)'!H$16="EXAM", 'PRINTABLE (per grading)'!B$13="Prelim"), IF(ISERROR(SUMIF('Exam (LECTURE ONLY)'!D$20:M$20, "CLO10", 'Exam (LECTURE ONLY)'!D52:M52) / 'Exam (LECTURE ONLY)'!AL$15), "", SUMIF('Exam (LECTURE ONLY)'!D$20:M$20, "CLO10", 'Exam (LECTURE ONLY)'!D52:M52) /'Exam (LECTURE ONLY)'!AL$15),
IF(AND('PRINTABLE (per grading)'!H$16="EXAM", 'PRINTABLE (per grading)'!B$13="Midterm"), IF(ISERROR(SUMIF('Exam (LECTURE ONLY)'!O$20:X$20, "CLO10", 'Exam (LECTURE ONLY)'!O52:X52) / 'Exam (LECTURE ONLY)'!AM$15), "", SUMIF('Exam (LECTURE ONLY)'!O$20:X$20, "CLO10", 'Exam (LECTURE ONLY)'!O52:X52) / 'Exam (LECTURE ONLY)'!AM$15),
IF(AND('PRINTABLE (per grading)'!H$16="EXAM", 'PRINTABLE (per grading)'!B$13="Final"), IF(ISERROR(SUMIF('Exam (LECTURE ONLY)'!Z$20:AI$20, "CLO10", 'Exam (LECTURE ONLY)'!Z52:AI52) / 'Exam (LECTURE ONLY)'!AN$15), "", SUMIF('Exam (LECTURE ONLY)'!Z$20:AI$20, "CLO10", 'Exam (LECTURE ONLY)'!Z52:AI52) / 'Exam (LECTURE ONLY)'!AN$15),
IF(AND('PRINTABLE (per grading)'!H$16="OUTPUT", 'PRINTABLE (per grading)'!B$13="Prelim"), IF(ISERROR(SUMIF(OUTPUT!C$20:M$20, "CLO10", OUTPUT!C52:M52) / OUTPUT!AL$15), "", SUMIF(OUTPUT!C$20:M$20, "CLO10", OUTPUT!C52:M52) / OUTPUT!AL$15),
IF(AND('PRINTABLE (per grading)'!H$16="OUTPUT", 'PRINTABLE (per grading)'!B$13="Midterm"), IF(ISERROR(SUMIF(OUTPUT!O$20:Y$20, "CLO10", OUTPUT!O52:Y52) / OUTPUT!AM$15), "", SUMIF(OUTPUT!O$20:Y$20, "CLO10", OUTPUT!O52:Y52) / OUTPUT!AM$15),
IF(AND('PRINTABLE (per grading)'!H$16="OUTPUT", 'PRINTABLE (per grading)'!B$13="Final"), IF(ISERROR(SUMIF(OUTPUT!AA$20:AI$20, "CLO10", OUTPUT!AA52:AI52) / OUTPUT!AN$15), "", SUMIF(OUTPUT!AA$20:AI$20, "CLO10", OUTPUT!AA52:AI52) / OUTPUT!AN$15),
"")))))),"")</f>
        <v/>
      </c>
      <c r="BI50" s="232" t="str">
        <f t="shared" si="35"/>
        <v/>
      </c>
      <c r="BJ50" s="233" t="str">
        <f t="shared" si="36"/>
        <v/>
      </c>
      <c r="BK50" s="2"/>
    </row>
    <row r="51" spans="1:63" ht="20.100000000000001" customHeight="1">
      <c r="A51" s="118" t="str">
        <f>IF(ISBLANK('Database (LECTURE-RES-PRAC)'!A48),"",'Database (LECTURE-RES-PRAC)'!A48)</f>
        <v/>
      </c>
      <c r="B51" s="119" t="str">
        <f>IF(ISBLANK('Database (LECTURE-RES-PRAC)'!B48),"",'Database (LECTURE-RES-PRAC)'!B48)</f>
        <v/>
      </c>
      <c r="C51" s="134" t="str">
        <f>IF(B51&lt;&gt;"",IF(C$16="PRELIM",'Grade computation'!C51, IF(C$16="MIDTERM",'Grade computation'!K51, IF(C$16="FINAL",'Grade computation'!S51,""))),"")</f>
        <v/>
      </c>
      <c r="D51" s="135" t="str">
        <f t="shared" si="1"/>
        <v/>
      </c>
      <c r="E51" s="134" t="str">
        <f>IF(B51&lt;&gt;"", IF(C$16="PRELIM",'Grade computation'!E51, IF(C$16="MIDTERM",'Grade computation'!M51, IF(C$16="FINAL",'Grade computation'!U51,""))),"")</f>
        <v/>
      </c>
      <c r="F51" s="136" t="str">
        <f t="shared" si="2"/>
        <v/>
      </c>
      <c r="G51" s="137" t="str">
        <f t="shared" si="3"/>
        <v/>
      </c>
      <c r="H51" s="207" t="str">
        <f>IF(B51&lt;&gt;"",IF(C$16="PRELIM", 'Grade computation'!H51, IF(C$16="MIDTERM", 'Grade computation'!P51, IF(C$16="FINAL",'Grade computation'!X51, ""))),"")</f>
        <v/>
      </c>
      <c r="I51" s="137" t="str">
        <f t="shared" si="4"/>
        <v/>
      </c>
      <c r="J51" s="139" t="str">
        <f t="shared" si="5"/>
        <v/>
      </c>
      <c r="K51" s="377" t="str">
        <f t="shared" si="6"/>
        <v/>
      </c>
      <c r="L51" s="434"/>
      <c r="M51" s="25" t="str">
        <f>IF(B51 &lt;&gt; "", IFERROR(IF(C$16 = "PRELIM", SUMIF('Database (LECTURE-RES-PRAC)'!D$14:AG$14, "CLO1", 'Database (LECTURE-RES-PRAC)'!D48:AG48) / 'Grade computation'!F$4, IF(C$16 = "MIDTERM", SUMIF('Database (LECTURE-RES-PRAC)'!AJ$14:BM$14, "CLO1", 'Database (LECTURE-RES-PRAC)'!AJ48:BM48) / 'Grade computation'!G$4, IF(C$16 = "FINAL", SUMIF('Database (LECTURE-RES-PRAC)'!BP$14:CS$14, "CLO1", 'Database (LECTURE-RES-PRAC)'!BP48:CS48) / 'Grade computation'!H$4,""))),""),"")</f>
        <v/>
      </c>
      <c r="N51" s="232" t="str">
        <f t="shared" ref="N51:N114" si="37">IF(B51&lt;&gt;"",IF(M51="","",IF(M51&lt;0.5,1,IF(AND(M51&gt;=0.5,M51&lt;P$10),2,IF(M51&gt;=P$10,3)))),"")</f>
        <v/>
      </c>
      <c r="O51" s="25" t="str">
        <f>IF(B51 &lt;&gt; "",IF(AND('PRINTABLE (per grading)'!H$16="EXAM", 'PRINTABLE (per grading)'!B$13="Prelim"), IF(ISERROR(SUMIF('Exam (LECTURE ONLY)'!D$20:M$20, "CLO1", 'Exam (LECTURE ONLY)'!D53:M53) / 'Exam (LECTURE ONLY)'!AL$6), "", SUMIF('Exam (LECTURE ONLY)'!D$20:M$20, "CLO1", 'Exam (LECTURE ONLY)'!D53:M53) /'Exam (LECTURE ONLY)'!AL$6),
IF(AND('PRINTABLE (per grading)'!H$16="EXAM", 'PRINTABLE (per grading)'!B$13="Midterm"), IF(ISERROR(SUMIF('Exam (LECTURE ONLY)'!O$20:X$20, "CLO1", 'Exam (LECTURE ONLY)'!O53:X53) / 'Exam (LECTURE ONLY)'!AM$6), "", SUMIF('Exam (LECTURE ONLY)'!O$20:X$20, "CLO1", 'Exam (LECTURE ONLY)'!O53:X53) / 'Exam (LECTURE ONLY)'!AM$6),
IF(AND('PRINTABLE (per grading)'!H$16="EXAM", 'PRINTABLE (per grading)'!B$13="Final"), IF(ISERROR(SUMIF('Exam (LECTURE ONLY)'!Z$20:AI$20, "CLO1", 'Exam (LECTURE ONLY)'!Z53:AI53) / 'Exam (LECTURE ONLY)'!AN$6), "", SUMIF('Exam (LECTURE ONLY)'!Z$20:AI$20, "CLO1", 'Exam (LECTURE ONLY)'!Z53:AI53) / 'Exam (LECTURE ONLY)'!AN$6),
IF(AND('PRINTABLE (per grading)'!H$16="OUTPUT", 'PRINTABLE (per grading)'!B$13="Prelim"), IF(ISERROR(SUMIF(OUTPUT!C$20:M$20, "CLO1", OUTPUT!C53:M53) / OUTPUT!AL$6), "", SUMIF(OUTPUT!C$20:M$20, "CLO1", OUTPUT!C53:M53) / OUTPUT!AL$6),
IF(AND('PRINTABLE (per grading)'!H$16="OUTPUT", 'PRINTABLE (per grading)'!B$13="Midterm"), IF(ISERROR(SUMIF(OUTPUT!O$20:Y$20, "CLO1", OUTPUT!O53:Y53) / OUTPUT!AM$6), "", SUMIF(OUTPUT!O$20:Y$20, "CLO1", OUTPUT!O53:Y53) / OUTPUT!AM$6),
IF(AND('PRINTABLE (per grading)'!H$16="OUTPUT", 'PRINTABLE (per grading)'!B$13="Final"), IF(ISERROR(SUMIF(OUTPUT!AA$20:AI$20, "CLO1", OUTPUT!AA53:AI53) / OUTPUT!AN$6), "", SUMIF(OUTPUT!AA$20:AI$20, "CLO1", OUTPUT!AA53:AI53) / OUTPUT!AN$6),
"")))))),"")</f>
        <v/>
      </c>
      <c r="P51" s="232" t="str">
        <f t="shared" ref="P51:P114" si="38">IF(B51&lt;&gt;"",IF(O51="","",IF(O51&lt;0.5,1,IF(AND(O51&gt;=0.5,O51&lt;P$10),2,IF(O51&gt;=P$10,3)))),"")</f>
        <v/>
      </c>
      <c r="Q51" s="233" t="str">
        <f t="shared" ref="Q51:Q114" si="39">IF(B51 &lt;&gt; "",IFERROR(IF(AVERAGE(M51,O51)&gt;=P$10,"Y","N"),""),"")</f>
        <v/>
      </c>
      <c r="R51" s="25" t="str">
        <f>IF(B51 &lt;&gt; "", IFERROR(IF(C$16 = "PRELIM", SUMIF('Database (LECTURE-RES-PRAC)'!D$14:AG$14, "CLO2", 'Database (LECTURE-RES-PRAC)'!D48:AG48) / 'Grade computation'!F$5, IF(C$16 = "MIDTERM", SUMIF('Database (LECTURE-RES-PRAC)'!AJ$14:BM$14, "CLO2", 'Database (LECTURE-RES-PRAC)'!AJ48:BM48) / 'Grade computation'!G$5, IF(C$16 = "FINAL", SUMIF('Database (LECTURE-RES-PRAC)'!BP$14:CS$14, "CLO2", 'Database (LECTURE-RES-PRAC)'!BP48:CS48) / 'Grade computation'!H$5,""))),""),"")</f>
        <v/>
      </c>
      <c r="S51" s="232" t="str">
        <f t="shared" ref="S51:S114" si="40">IF(B51&lt;&gt;"",IF(R51="","",IF(R51&lt;0.5,1,IF(AND(R51&gt;=0.5,R51&lt;P$10),2,IF(R51&gt;=P$10,3)))),"")</f>
        <v/>
      </c>
      <c r="T51" s="25" t="str">
        <f>IF(B51 &lt;&gt; "",IF(AND('PRINTABLE (per grading)'!H$16="EXAM", 'PRINTABLE (per grading)'!B$13="Prelim"), IF(ISERROR(SUMIF('Exam (LECTURE ONLY)'!D$20:M$20, "CLO2", 'Exam (LECTURE ONLY)'!D53:M53) / 'Exam (LECTURE ONLY)'!AL$7), "", SUMIF('Exam (LECTURE ONLY)'!D$20:M$20, "CLO2", 'Exam (LECTURE ONLY)'!D53:M53) /'Exam (LECTURE ONLY)'!AL$7),
IF(AND('PRINTABLE (per grading)'!H$16="EXAM", 'PRINTABLE (per grading)'!B$13="Midterm"), IF(ISERROR(SUMIF('Exam (LECTURE ONLY)'!O$20:X$20, "CLO2", 'Exam (LECTURE ONLY)'!O53:X53) / 'Exam (LECTURE ONLY)'!AM$7), "", SUMIF('Exam (LECTURE ONLY)'!O$20:X$20, "CLO2", 'Exam (LECTURE ONLY)'!O53:X53) / 'Exam (LECTURE ONLY)'!AM$7),
IF(AND('PRINTABLE (per grading)'!H$16="EXAM", 'PRINTABLE (per grading)'!B$13="Final"), IF(ISERROR(SUMIF('Exam (LECTURE ONLY)'!Z$20:AI$20, "CLO2", 'Exam (LECTURE ONLY)'!Z53:AI53) / 'Exam (LECTURE ONLY)'!AN$7), "", SUMIF('Exam (LECTURE ONLY)'!Z$20:AI$20, "CLO2", 'Exam (LECTURE ONLY)'!Z53:AI53) / 'Exam (LECTURE ONLY)'!AN$7),
IF(AND('PRINTABLE (per grading)'!H$16="OUTPUT", 'PRINTABLE (per grading)'!B$13="Prelim"), IF(ISERROR(SUMIF(OUTPUT!C$20:M$20, "CLO2", OUTPUT!C53:M53) / OUTPUT!AL$7), "", SUMIF(OUTPUT!C$20:M$20, "CLO2", OUTPUT!C53:M53) / OUTPUT!AL$7),
IF(AND('PRINTABLE (per grading)'!H$16="OUTPUT", 'PRINTABLE (per grading)'!B$13="Midterm"), IF(ISERROR(SUMIF(OUTPUT!O$20:Y$20, "CLO2", OUTPUT!O53:Y53) / OUTPUT!AM$7), "", SUMIF(OUTPUT!O$20:Y$20, "CLO2", OUTPUT!O53:Y53) / OUTPUT!AM$7),
IF(AND('PRINTABLE (per grading)'!H$16="OUTPUT", 'PRINTABLE (per grading)'!B$13="Final"), IF(ISERROR(SUMIF(OUTPUT!AA$20:AI$20, "CLO2", OUTPUT!AA53:AI53) / OUTPUT!AN$7), "", SUMIF(OUTPUT!AA$20:AI$20, "CLO2", OUTPUT!AA53:AI53) / OUTPUT!AN$7),
"")))))),"")</f>
        <v/>
      </c>
      <c r="U51" s="232" t="str">
        <f t="shared" ref="U51:U114" si="41">IF(B51&lt;&gt;"",IF(T51="","",IF(T51&lt;0.5,1,IF(AND(T51&gt;=0.5,T51&lt;P$10),2,IF(T51&gt;=P$10,3)))),"")</f>
        <v/>
      </c>
      <c r="V51" s="233" t="str">
        <f t="shared" ref="V51:V114" si="42">IF(B51 &lt;&gt; "",IFERROR(IF(AVERAGE(R51,T51)&gt;=P$10,"Y","N"),""),"")</f>
        <v/>
      </c>
      <c r="W51" s="25" t="str">
        <f>IF(B51 &lt;&gt; "", IFERROR(IF(C$16 = "PRELIM", SUMIF('Database (LECTURE-RES-PRAC)'!D$14:AG$14, "CLO3", 'Database (LECTURE-RES-PRAC)'!D48:AG48) / 'Grade computation'!F$6, IF(C$16 = "MIDTERM", SUMIF('Database (LECTURE-RES-PRAC)'!AJ$14:BM$14, "CLO3", 'Database (LECTURE-RES-PRAC)'!AJ48:BM48) / 'Grade computation'!G$6, IF(C$16 = "FINAL", SUMIF('Database (LECTURE-RES-PRAC)'!BP$14:CS$14, "CLO3", 'Database (LECTURE-RES-PRAC)'!BP48:CS48) / 'Grade computation'!H$6,""))),""),"")</f>
        <v/>
      </c>
      <c r="X51" s="232" t="str">
        <f t="shared" ref="X51:X114" si="43">IF(B51&lt;&gt;"",IF(W51="","",IF(W51&lt;0.5,1,IF(AND(W51&gt;=0.5,W51&lt;P$10),2,IF(W51&gt;=P$10,3)))),"")</f>
        <v/>
      </c>
      <c r="Y51" s="25" t="str">
        <f>IF(B51 &lt;&gt; "",IF(AND('PRINTABLE (per grading)'!H$16="EXAM", 'PRINTABLE (per grading)'!B$13="Prelim"), IF(ISERROR(SUMIF('Exam (LECTURE ONLY)'!D$20:M$20, "CLO3", 'Exam (LECTURE ONLY)'!D53:M53) / 'Exam (LECTURE ONLY)'!AL$8), "", SUMIF('Exam (LECTURE ONLY)'!D$20:M$20, "CLO3", 'Exam (LECTURE ONLY)'!D53:M53) /'Exam (LECTURE ONLY)'!AL$8),
IF(AND('PRINTABLE (per grading)'!H$16="EXAM", 'PRINTABLE (per grading)'!B$13="Midterm"), IF(ISERROR(SUMIF('Exam (LECTURE ONLY)'!O$20:X$20, "CLO3", 'Exam (LECTURE ONLY)'!O53:X53) / 'Exam (LECTURE ONLY)'!AM$8), "", SUMIF('Exam (LECTURE ONLY)'!O$20:X$20, "CLO3", 'Exam (LECTURE ONLY)'!O53:X53) / 'Exam (LECTURE ONLY)'!AM$8),
IF(AND('PRINTABLE (per grading)'!H$16="EXAM", 'PRINTABLE (per grading)'!B$13="Final"), IF(ISERROR(SUMIF('Exam (LECTURE ONLY)'!Z$20:AI$20, "CLO3", 'Exam (LECTURE ONLY)'!Z53:AI53) / 'Exam (LECTURE ONLY)'!AN$8), "", SUMIF('Exam (LECTURE ONLY)'!Z$20:AI$20, "CLO3", 'Exam (LECTURE ONLY)'!Z53:AI53) / 'Exam (LECTURE ONLY)'!AN$8),
IF(AND('PRINTABLE (per grading)'!H$16="OUTPUT", 'PRINTABLE (per grading)'!B$13="Prelim"), IF(ISERROR(SUMIF(OUTPUT!C$20:M$20, "CLO3", OUTPUT!C53:M53) / OUTPUT!AL$8), "", SUMIF(OUTPUT!C$20:M$20, "CLO3", OUTPUT!C53:M53) / OUTPUT!AL$8),
IF(AND('PRINTABLE (per grading)'!H$16="OUTPUT", 'PRINTABLE (per grading)'!B$13="Midterm"), IF(ISERROR(SUMIF(OUTPUT!O$20:Y$20, "CLO3", OUTPUT!O53:Y53) / OUTPUT!AM$8), "", SUMIF(OUTPUT!O$20:Y$20, "CLO3", OUTPUT!O53:Y53) / OUTPUT!AM$8),
IF(AND('PRINTABLE (per grading)'!H$16="OUTPUT", 'PRINTABLE (per grading)'!B$13="Final"), IF(ISERROR(SUMIF(OUTPUT!AA$20:AI$20, "CLO3", OUTPUT!AA53:AI53) / OUTPUT!AN$8), "", SUMIF(OUTPUT!AA$20:AI$20, "CLO3", OUTPUT!AA53:AI53) / OUTPUT!AN$8),
"" )))))),"")</f>
        <v/>
      </c>
      <c r="Z51" s="232" t="str">
        <f t="shared" ref="Z51:Z114" si="44">IF(B51&lt;&gt;"",IF(Y51="","",IF(Y51&lt;0.5,1,IF(AND(Y51&gt;=0.5,Y51&lt;P$10),2,IF(Y51&gt;=P$10,3)))),"")</f>
        <v/>
      </c>
      <c r="AA51" s="233" t="str">
        <f t="shared" ref="AA51:AA114" si="45">IF(B51 &lt;&gt; "",IFERROR(IF(AVERAGE(W51,Y51)&gt;=P$10,"Y","N"),""),"")</f>
        <v/>
      </c>
      <c r="AB51" s="25" t="str">
        <f>IF(B51 &lt;&gt; "", IFERROR(IF(C$16 = "PRELIM", SUMIF('Database (LECTURE-RES-PRAC)'!D$14:AG$14, "CLO4", 'Database (LECTURE-RES-PRAC)'!D48:AG48) / 'Grade computation'!F$7, IF(C$16 = "MIDTERM", SUMIF('Database (LECTURE-RES-PRAC)'!AJ$14:BM$14, "CLO4", 'Database (LECTURE-RES-PRAC)'!AJ48:BM48) / 'Grade computation'!G$7, IF(C$16 = "FINAL", SUMIF('Database (LECTURE-RES-PRAC)'!BP$14:CS$14, "CLO4", 'Database (LECTURE-RES-PRAC)'!BP48:CS48) / 'Grade computation'!H$7,""))),""),"")</f>
        <v/>
      </c>
      <c r="AC51" s="232" t="str">
        <f t="shared" ref="AC51:AC114" si="46">IF(B51&lt;&gt;"",IF(AB51="","",IF(AB51&lt;0.5,1,IF(AND(AB51&gt;=0.5,AB51&lt;P$10),2,IF(AB51&gt;=P$10,3)))),"")</f>
        <v/>
      </c>
      <c r="AD51" s="25" t="str">
        <f>IF(B51 &lt;&gt; "",IF(AND('PRINTABLE (per grading)'!H$16="EXAM", 'PRINTABLE (per grading)'!B$13="Prelim"), IF(ISERROR(SUMIF('Exam (LECTURE ONLY)'!D$20:M$20, "CLO4", 'Exam (LECTURE ONLY)'!D53:M53) / 'Exam (LECTURE ONLY)'!AL$9), "", SUMIF('Exam (LECTURE ONLY)'!D$20:M$20, "CLO4", 'Exam (LECTURE ONLY)'!D53:M53) /'Exam (LECTURE ONLY)'!AL$9),
IF(AND('PRINTABLE (per grading)'!H$16="EXAM", 'PRINTABLE (per grading)'!B$13="Midterm"), IF(ISERROR(SUMIF('Exam (LECTURE ONLY)'!O$20:X$20, "CLO4", 'Exam (LECTURE ONLY)'!O53:X53) / 'Exam (LECTURE ONLY)'!AM$9), "", SUMIF('Exam (LECTURE ONLY)'!O$20:X$20, "CLO4", 'Exam (LECTURE ONLY)'!O53:X53) / 'Exam (LECTURE ONLY)'!AM$9),
IF(AND('PRINTABLE (per grading)'!H$16="EXAM", 'PRINTABLE (per grading)'!B$13="Final"), IF(ISERROR(SUMIF('Exam (LECTURE ONLY)'!Z$20:AI$20, "CLO4", 'Exam (LECTURE ONLY)'!Z53:AI53) / 'Exam (LECTURE ONLY)'!AN$9), "", SUMIF('Exam (LECTURE ONLY)'!Z$20:AI$20, "CLO4", 'Exam (LECTURE ONLY)'!Z53:AI53) / 'Exam (LECTURE ONLY)'!AN$9),
IF(AND('PRINTABLE (per grading)'!H$16="OUTPUT", 'PRINTABLE (per grading)'!B$13="Prelim"), IF(ISERROR(SUMIF(OUTPUT!C$20:M$20, "CLO4", OUTPUT!C53:M53) / OUTPUT!AL$9), "", SUMIF(OUTPUT!C$20:M$20, "CLO4", OUTPUT!C53:M53) / OUTPUT!AL$9),
IF(AND('PRINTABLE (per grading)'!H$16="OUTPUT", 'PRINTABLE (per grading)'!B$13="Midterm"), IF(ISERROR(SUMIF(OUTPUT!O$20:Y$20, "CLO4", OUTPUT!O53:Y53) / OUTPUT!AM$9), "", SUMIF(OUTPUT!O$20:Y$20, "CLO4", OUTPUT!O53:Y53) / OUTPUT!AM$9),
IF(AND('PRINTABLE (per grading)'!H$16="OUTPUT", 'PRINTABLE (per grading)'!B$13="Final"), IF(ISERROR(SUMIF(OUTPUT!AA$20:AI$20, "CLO4", OUTPUT!AA53:AI53) / OUTPUT!AN$9), "", SUMIF(OUTPUT!AA$20:AI$20, "CLO4", OUTPUT!AA53:AI53) / OUTPUT!AN$9),
"")))))),"")</f>
        <v/>
      </c>
      <c r="AE51" s="232" t="str">
        <f t="shared" ref="AE51:AE114" si="47">IF(B51&lt;&gt;"",IF(AD51="","",IF(AD51&lt;0.5,1,IF(AND(AD51&gt;=0.5,AD51&lt;P$10),2,IF(AD51&gt;=P$10,3)))),"")</f>
        <v/>
      </c>
      <c r="AF51" s="233" t="str">
        <f t="shared" ref="AF51:AF114" si="48">IF(B51 &lt;&gt; "",IFERROR(IF(AVERAGE(AB51,AD51)&gt;=P$10,"Y","N"),""),"")</f>
        <v/>
      </c>
      <c r="AG51" s="25" t="str">
        <f>IF(B51 &lt;&gt; "", IFERROR(IF(C$16 = "PRELIM", SUMIF('Database (LECTURE-RES-PRAC)'!D$14:AG$14, "CLO5", 'Database (LECTURE-RES-PRAC)'!D48:AG48) / 'Grade computation'!F$8, IF(C$16 = "MIDTERM", SUMIF('Database (LECTURE-RES-PRAC)'!AJ$14:BM$14, "CLO5", 'Database (LECTURE-RES-PRAC)'!AJ48:BM48) / 'Grade computation'!G$8, IF(C$16 = "FINAL", SUMIF('Database (LECTURE-RES-PRAC)'!BP$14:CS$14, "CLO5", 'Database (LECTURE-RES-PRAC)'!BP48:CS48) / 'Grade computation'!H$8,""))),""),"")</f>
        <v/>
      </c>
      <c r="AH51" s="232" t="str">
        <f t="shared" ref="AH51:AH114" si="49">IF(B51&lt;&gt;"",IF(AG51="","",IF(AG51&lt;0.5,1,IF(AND(AG51&gt;=0.5,AG51&lt;P$10),2,IF(AG51&gt;=P$10,3)))),"")</f>
        <v/>
      </c>
      <c r="AI51" s="25" t="str">
        <f>IF(B51 &lt;&gt; "",IF(AND('PRINTABLE (per grading)'!H$16="EXAM", 'PRINTABLE (per grading)'!B$13="Prelim"), IF(ISERROR(SUMIF('Exam (LECTURE ONLY)'!D$20:M$20, "CLO5", 'Exam (LECTURE ONLY)'!D53:M53) / 'Exam (LECTURE ONLY)'!AL$10), "", SUMIF('Exam (LECTURE ONLY)'!D$20:M$20, "CLO5", 'Exam (LECTURE ONLY)'!D53:M53) /'Exam (LECTURE ONLY)'!AL$10),
IF(AND('PRINTABLE (per grading)'!H$16="EXAM", 'PRINTABLE (per grading)'!B$13="Midterm"), IF(ISERROR(SUMIF('Exam (LECTURE ONLY)'!O$20:X$20, "CLO5", 'Exam (LECTURE ONLY)'!O53:X53) / 'Exam (LECTURE ONLY)'!AM$10), "", SUMIF('Exam (LECTURE ONLY)'!O$20:X$20, "CLO5", 'Exam (LECTURE ONLY)'!O53:X53) / 'Exam (LECTURE ONLY)'!AM$10),
IF(AND('PRINTABLE (per grading)'!H$16="EXAM", 'PRINTABLE (per grading)'!B$13="Final"), IF(ISERROR(SUMIF('Exam (LECTURE ONLY)'!Z$20:AI$20, "CLO5", 'Exam (LECTURE ONLY)'!Z53:AI53) / 'Exam (LECTURE ONLY)'!AN$10), "", SUMIF('Exam (LECTURE ONLY)'!Z$20:AI$20, "CLO5", 'Exam (LECTURE ONLY)'!Z53:AI53) / 'Exam (LECTURE ONLY)'!AN$10),
IF(AND('PRINTABLE (per grading)'!H$16="OUTPUT", 'PRINTABLE (per grading)'!B$13="Prelim"), IF(ISERROR(SUMIF(OUTPUT!C$20:M$20, "CLO5", OUTPUT!C53:M53) / OUTPUT!AL$10), "", SUMIF(OUTPUT!C$20:M$20, "CLO5", OUTPUT!C53:M53) / OUTPUT!AL$10),
IF(AND('PRINTABLE (per grading)'!H$16="OUTPUT", 'PRINTABLE (per grading)'!B$13="Midterm"), IF(ISERROR(SUMIF(OUTPUT!O$20:Y$20, "CLO5", OUTPUT!O53:Y53) / OUTPUT!AM$10), "", SUMIF(OUTPUT!O$20:Y$20, "CLO5", OUTPUT!O53:Y53) / OUTPUT!AM$10),
IF(AND('PRINTABLE (per grading)'!H$16="OUTPUT", 'PRINTABLE (per grading)'!B$13="Final"), IF(ISERROR(SUMIF(OUTPUT!AA$20:AI$20, "CLO5", OUTPUT!AA53:AI53) / OUTPUT!AN$10), "", SUMIF(OUTPUT!AA$20:AI$20, "CLO5", OUTPUT!AA53:AI53) / OUTPUT!AN$10),
"")))))),"")</f>
        <v/>
      </c>
      <c r="AJ51" s="232" t="str">
        <f t="shared" ref="AJ51:AJ114" si="50">IF(B51&lt;&gt;"",IF(AI51="","",IF(AI51&lt;0.5,1,IF(AND(AI51&gt;=0.5,AI51&lt;P$10),2,IF(AI51&gt;=P$10,3)))),"")</f>
        <v/>
      </c>
      <c r="AK51" s="233" t="str">
        <f t="shared" ref="AK51:AK114" si="51">IF(B51 &lt;&gt; "",IFERROR(IF(AVERAGE(AG51,AI51)&gt;=P$10,"Y","N"),""),"")</f>
        <v/>
      </c>
      <c r="AL51" s="25" t="str">
        <f>IF(B51 &lt;&gt; "", IFERROR(IF(C$16 = "PRELIM", SUMIF('Database (LECTURE-RES-PRAC)'!D$14:AG$14, "CLO6", 'Database (LECTURE-RES-PRAC)'!D48:AG48) / 'Grade computation'!F$9, IF(C$16 = "MIDTERM", SUMIF('Database (LECTURE-RES-PRAC)'!AJ$14:BM$14, "CLO6", 'Database (LECTURE-RES-PRAC)'!AJ48:BM48) / 'Grade computation'!G$9, IF(C$16 = "FINAL", SUMIF('Database (LECTURE-RES-PRAC)'!BP$14:CS$14, "CLO6", 'Database (LECTURE-RES-PRAC)'!BP48:CS48) / 'Grade computation'!H$9,""))),""),"")</f>
        <v/>
      </c>
      <c r="AM51" s="232" t="str">
        <f t="shared" ref="AM51:AM114" si="52">IF(B51&lt;&gt;"",IF(AL51="","",IF(AL51&lt;0.5,1,IF(AND(AL51&gt;=0.5,AL51&lt;P$10),2,IF(AL51&gt;=P$10,3)))),"")</f>
        <v/>
      </c>
      <c r="AN51" s="25" t="str">
        <f>IF(B51 &lt;&gt; "",IF(AND('PRINTABLE (per grading)'!H$16="EXAM", 'PRINTABLE (per grading)'!B$13="Prelim"), IF(ISERROR(SUMIF('Exam (LECTURE ONLY)'!D$20:M$20, "CLO6", 'Exam (LECTURE ONLY)'!D53:M53) / 'Exam (LECTURE ONLY)'!AL$11), "", SUMIF('Exam (LECTURE ONLY)'!D$20:M$20, "CLO6", 'Exam (LECTURE ONLY)'!D53:M53) /'Exam (LECTURE ONLY)'!AL$11),
IF(AND('PRINTABLE (per grading)'!H$16="EXAM", 'PRINTABLE (per grading)'!B$13="Midterm"), IF(ISERROR(SUMIF('Exam (LECTURE ONLY)'!O$20:X$20, "CLO6", 'Exam (LECTURE ONLY)'!O53:X53) / 'Exam (LECTURE ONLY)'!AM$11), "", SUMIF('Exam (LECTURE ONLY)'!O$20:X$20, "CLO6", 'Exam (LECTURE ONLY)'!O53:X53) / 'Exam (LECTURE ONLY)'!AM$11),
IF(AND('PRINTABLE (per grading)'!H$16="EXAM", 'PRINTABLE (per grading)'!B$13="Final"), IF(ISERROR(SUMIF('Exam (LECTURE ONLY)'!Z$20:AI$20, "CLO6", 'Exam (LECTURE ONLY)'!Z53:AI53) / 'Exam (LECTURE ONLY)'!AN$11), "", SUMIF('Exam (LECTURE ONLY)'!Z$20:AI$20, "CLO6", 'Exam (LECTURE ONLY)'!Z53:AI53) / 'Exam (LECTURE ONLY)'!AN$11),
IF(AND('PRINTABLE (per grading)'!H$16="OUTPUT", 'PRINTABLE (per grading)'!B$13="Prelim"), IF(ISERROR(SUMIF(OUTPUT!C$20:M$20, "CLO6", OUTPUT!C53:M53) / OUTPUT!AL$11), "", SUMIF(OUTPUT!C$20:M$20, "CLO6", OUTPUT!C53:M53) / OUTPUT!AL$11),
IF(AND('PRINTABLE (per grading)'!H$16="OUTPUT", 'PRINTABLE (per grading)'!B$13="Midterm"), IF(ISERROR(SUMIF(OUTPUT!O$20:Y$20, "CLO6", OUTPUT!O53:Y53) / OUTPUT!AM$11), "", SUMIF(OUTPUT!O$20:Y$20, "CLO6", OUTPUT!O53:Y53) / OUTPUT!AM$11),
IF(AND('PRINTABLE (per grading)'!H$16="OUTPUT", 'PRINTABLE (per grading)'!B$13="Final"), IF(ISERROR(SUMIF(OUTPUT!AA$20:AI$20, "CLO6", OUTPUT!AA53:AI53) / OUTPUT!AN$11), "", SUMIF(OUTPUT!AA$20:AI$20, "CLO6", OUTPUT!AA53:AI53) / OUTPUT!AN$11),
"")))))),"")</f>
        <v/>
      </c>
      <c r="AO51" s="232" t="str">
        <f t="shared" ref="AO51:AO114" si="53">IF(B51&lt;&gt;"",IF(AN51="","",IF(AN51&lt;0.5,1,IF(AND(AN51&gt;=0.5,AN51&lt;P$10),2,IF(AN51&gt;=P$10,3)))),"")</f>
        <v/>
      </c>
      <c r="AP51" s="233" t="str">
        <f t="shared" ref="AP51:AP114" si="54">IF(B51 &lt;&gt; "",IFERROR(IF(AVERAGE(AL51,AN51)&gt;=P$10,"Y","N"),""),"")</f>
        <v/>
      </c>
      <c r="AQ51" s="25" t="str">
        <f>IF(B51 &lt;&gt; "", IFERROR(IF(C$16 = "PRELIM", SUMIF('Database (LECTURE-RES-PRAC)'!D$14:AG$14, "CLO7", 'Database (LECTURE-RES-PRAC)'!D48:AG48) / 'Grade computation'!F$10, IF(C$16 = "MIDTERM", SUMIF('Database (LECTURE-RES-PRAC)'!AJ$14:BM$14, "CLO7", 'Database (LECTURE-RES-PRAC)'!AJ48:BM48) / 'Grade computation'!G$10, IF(C$16 = "FINAL", SUMIF('Database (LECTURE-RES-PRAC)'!BP$14:CS$14, "CLO7", 'Database (LECTURE-RES-PRAC)'!BP48:CS48) / 'Grade computation'!H$10,""))),""),"")</f>
        <v/>
      </c>
      <c r="AR51" s="232" t="str">
        <f t="shared" ref="AR51:AR114" si="55">IF(B51&lt;&gt;"",IF(AQ51="","",IF(AQ51&lt;0.5,1,IF(AND(AQ51&gt;=0.5,AQ51&lt;P$10),2,IF(AQ51&gt;=P$10,3)))),"")</f>
        <v/>
      </c>
      <c r="AS51" s="25" t="str">
        <f>IF(B51 &lt;&gt; "",IF(AND('PRINTABLE (per grading)'!H$16="EXAM", 'PRINTABLE (per grading)'!B$13="Prelim"), IF(ISERROR(SUMIF('Exam (LECTURE ONLY)'!D$20:M$20, "CLO7", 'Exam (LECTURE ONLY)'!D53:M53) / 'Exam (LECTURE ONLY)'!AL$12), "", SUMIF('Exam (LECTURE ONLY)'!D$20:M$20, "CLO7", 'Exam (LECTURE ONLY)'!D53:M53) /'Exam (LECTURE ONLY)'!AL$12),
IF(AND('PRINTABLE (per grading)'!H$16="EXAM", 'PRINTABLE (per grading)'!B$13="Midterm"), IF(ISERROR(SUMIF('Exam (LECTURE ONLY)'!O$20:X$20, "CLO7", 'Exam (LECTURE ONLY)'!O53:X53) / 'Exam (LECTURE ONLY)'!AM$12), "", SUMIF('Exam (LECTURE ONLY)'!O$20:X$20, "CLO7", 'Exam (LECTURE ONLY)'!O53:X53) / 'Exam (LECTURE ONLY)'!AM$12),
IF(AND('PRINTABLE (per grading)'!H$16="EXAM", 'PRINTABLE (per grading)'!B$13="Final"), IF(ISERROR(SUMIF('Exam (LECTURE ONLY)'!Z$20:AI$20, "CLO7", 'Exam (LECTURE ONLY)'!Z53:AI53) / 'Exam (LECTURE ONLY)'!AN$12), "", SUMIF('Exam (LECTURE ONLY)'!Z$20:AI$20, "CLO7", 'Exam (LECTURE ONLY)'!Z53:AI53) / 'Exam (LECTURE ONLY)'!AN$12),
IF(AND('PRINTABLE (per grading)'!H$16="OUTPUT", 'PRINTABLE (per grading)'!B$13="Prelim"), IF(ISERROR(SUMIF(OUTPUT!C$20:M$20, "CLO7", OUTPUT!C53:M53) / OUTPUT!AL$12), "", SUMIF(OUTPUT!C$20:M$20, "CLO7", OUTPUT!C53:M53) / OUTPUT!AL$12),
IF(AND('PRINTABLE (per grading)'!H$16="OUTPUT", 'PRINTABLE (per grading)'!B$13="Midterm"), IF(ISERROR(SUMIF(OUTPUT!O$20:Y$20, "CLO7", OUTPUT!O53:Y53) / OUTPUT!AM$12), "", SUMIF(OUTPUT!O$20:Y$20, "CLO7", OUTPUT!O53:Y53) / OUTPUT!AM$12),
IF(AND('PRINTABLE (per grading)'!H$16="OUTPUT", 'PRINTABLE (per grading)'!B$13="Final"), IF(ISERROR(SUMIF(OUTPUT!AA$20:AI$20, "CLO7", OUTPUT!AA53:AI53) / OUTPUT!AN$12), "", SUMIF(OUTPUT!AA$20:AI$20, "CLO7", OUTPUT!AA53:AI53) / OUTPUT!AN$12),
"")))))),"")</f>
        <v/>
      </c>
      <c r="AT51" s="232" t="str">
        <f t="shared" ref="AT51:AT114" si="56">IF(B51&lt;&gt;"",IF(AS51="","",IF(AS51&lt;0.5,1,IF(AND(AS51&gt;=0.5,AS51&lt;P$10),2,IF(AS51&gt;=P$10,3)))),"")</f>
        <v/>
      </c>
      <c r="AU51" s="233" t="str">
        <f t="shared" ref="AU51:AU114" si="57">IF(B51 &lt;&gt; "",IFERROR(IF(AVERAGE(AQ51,AS51)&gt;=P$10,"Y","N"),""),"")</f>
        <v/>
      </c>
      <c r="AV51" s="25" t="str">
        <f>IF(B51 &lt;&gt; "", IFERROR(IF(C$16 = "PRELIM", SUMIF('Database (LECTURE-RES-PRAC)'!D$14:AG$14, "CLO8", 'Database (LECTURE-RES-PRAC)'!D48:AG48) / 'Grade computation'!F$11, IF(C$16 = "MIDTERM", SUMIF('Database (LECTURE-RES-PRAC)'!AJ$14:BM$14, "CLO8", 'Database (LECTURE-RES-PRAC)'!AJ48:BM48) / 'Grade computation'!G$11, IF(C$16 = "FINAL", SUMIF('Database (LECTURE-RES-PRAC)'!BP$14:CS$14, "CLO8", 'Database (LECTURE-RES-PRAC)'!BP48:CS48) / 'Grade computation'!H$11,""))),""),"")</f>
        <v/>
      </c>
      <c r="AW51" s="232" t="str">
        <f t="shared" ref="AW51:AW114" si="58">IF(B51&lt;&gt;"",IF(AV51="","",IF(AV51&lt;0.5,1,IF(AND(AV51&gt;=0.5,AV51&lt;P$10),2,IF(AV51&gt;=P$10,3)))),"")</f>
        <v/>
      </c>
      <c r="AX51" s="25" t="str">
        <f>IF(B51 &lt;&gt; "",IF(AND('PRINTABLE (per grading)'!H$16="EXAM", 'PRINTABLE (per grading)'!B$13="Prelim"), IF(ISERROR(SUMIF('Exam (LECTURE ONLY)'!D$20:M$20, "CLO8", 'Exam (LECTURE ONLY)'!D53:M53) / 'Exam (LECTURE ONLY)'!AL$13), "", SUMIF('Exam (LECTURE ONLY)'!D$20:M$20, "CLO8", 'Exam (LECTURE ONLY)'!D53:M53) /'Exam (LECTURE ONLY)'!AL$13),
IF(AND('PRINTABLE (per grading)'!H$16="EXAM", 'PRINTABLE (per grading)'!B$13="Midterm"), IF(ISERROR(SUMIF('Exam (LECTURE ONLY)'!O$20:X$20, "CLO8", 'Exam (LECTURE ONLY)'!O53:X53) / 'Exam (LECTURE ONLY)'!AM$13), "", SUMIF('Exam (LECTURE ONLY)'!O$20:X$20, "CLO8", 'Exam (LECTURE ONLY)'!O53:X53) / 'Exam (LECTURE ONLY)'!AM$13),
IF(AND('PRINTABLE (per grading)'!H$16="EXAM", 'PRINTABLE (per grading)'!B$13="Final"), IF(ISERROR(SUMIF('Exam (LECTURE ONLY)'!Z$20:AI$20, "CLO8", 'Exam (LECTURE ONLY)'!Z53:AI53) / 'Exam (LECTURE ONLY)'!AN$13), "", SUMIF('Exam (LECTURE ONLY)'!Z$20:AI$20, "CLO8", 'Exam (LECTURE ONLY)'!Z53:AI53) / 'Exam (LECTURE ONLY)'!AN$13),
IF(AND('PRINTABLE (per grading)'!H$16="OUTPUT", 'PRINTABLE (per grading)'!B$13="Prelim"), IF(ISERROR(SUMIF(OUTPUT!C$20:M$20, "CLO8", OUTPUT!C53:M53) / OUTPUT!AL$13), "", SUMIF(OUTPUT!C$20:M$20, "CLO8", OUTPUT!C53:M53) / OUTPUT!AL$13),
IF(AND('PRINTABLE (per grading)'!H$16="OUTPUT", 'PRINTABLE (per grading)'!B$13="Midterm"), IF(ISERROR(SUMIF(OUTPUT!O$20:Y$20, "CLO8", OUTPUT!O53:Y53) / OUTPUT!AM$13), "", SUMIF(OUTPUT!O$20:Y$20, "CLO8", OUTPUT!O53:Y53) / OUTPUT!AM$13),
IF(AND('PRINTABLE (per grading)'!H$16="OUTPUT", 'PRINTABLE (per grading)'!B$13="Final"), IF(ISERROR(SUMIF(OUTPUT!AA$20:AI$20, "CLO8", OUTPUT!AA53:AI53) / OUTPUT!AN$13), "", SUMIF(OUTPUT!AA$20:AI$20, "CLO8", OUTPUT!AA53:AI53) / OUTPUT!AN$13),
"")))))),"")</f>
        <v/>
      </c>
      <c r="AY51" s="232" t="str">
        <f t="shared" ref="AY51:AY114" si="59">IF(B51&lt;&gt;"",IF(AX51="","",IF(AX51&lt;0.5,1,IF(AND(AX51&gt;=0.5,AX51&lt;P$10),2,IF(AX51&gt;=P$10,3)))),"")</f>
        <v/>
      </c>
      <c r="AZ51" s="233" t="str">
        <f t="shared" ref="AZ51:AZ114" si="60">IF(B51 &lt;&gt; "",IFERROR(IF(AVERAGE(AV51,AX51)&gt;=P$10,"Y","N"),""),"")</f>
        <v/>
      </c>
      <c r="BA51" s="25" t="str">
        <f>IF(B51 &lt;&gt; "", IFERROR(IF(C$16 = "PRELIM", SUMIF('Database (LECTURE-RES-PRAC)'!D$14:AG$14, "CLO9", 'Database (LECTURE-RES-PRAC)'!D48:AG48) / 'Grade computation'!F$12, IF(C$16 = "MIDTERM", SUMIF('Database (LECTURE-RES-PRAC)'!AJ$14:BM$14, "CLO9", 'Database (LECTURE-RES-PRAC)'!AJ48:BM48) / 'Grade computation'!G$12, IF(C$16 = "FINAL", SUMIF('Database (LECTURE-RES-PRAC)'!BP$14:CS$14, "CLO9", 'Database (LECTURE-RES-PRAC)'!BP48:CS48) / 'Grade computation'!H$12,""))),""),"")</f>
        <v/>
      </c>
      <c r="BB51" s="232" t="str">
        <f t="shared" ref="BB51:BB114" si="61">IF(B51&lt;&gt;"",IF(BA51="","",IF(BA51&lt;0.5,1,IF(AND(BA51&gt;=0.5,BA51&lt;P$10),2,IF(BA51&gt;=P$10,3)))),"")</f>
        <v/>
      </c>
      <c r="BC51" s="25" t="str">
        <f>IF(B51 &lt;&gt; "",IF(AND('PRINTABLE (per grading)'!H$16="EXAM", 'PRINTABLE (per grading)'!B$13="Prelim"), IF(ISERROR(SUMIF('Exam (LECTURE ONLY)'!D$20:M$20, "CLO9", 'Exam (LECTURE ONLY)'!D53:M53) / 'Exam (LECTURE ONLY)'!AL$14), "", SUMIF('Exam (LECTURE ONLY)'!D$20:M$20, "CLO9", 'Exam (LECTURE ONLY)'!D53:M53) /'Exam (LECTURE ONLY)'!AL$14),
IF(AND('PRINTABLE (per grading)'!H$16="EXAM", 'PRINTABLE (per grading)'!B$13="Midterm"), IF(ISERROR(SUMIF('Exam (LECTURE ONLY)'!O$20:X$20, "CLO9", 'Exam (LECTURE ONLY)'!O53:X53) / 'Exam (LECTURE ONLY)'!AM$14), "", SUMIF('Exam (LECTURE ONLY)'!O$20:X$20, "CLO9", 'Exam (LECTURE ONLY)'!O53:X53) / 'Exam (LECTURE ONLY)'!AM$14),
IF(AND('PRINTABLE (per grading)'!H$16="EXAM", 'PRINTABLE (per grading)'!B$13="Final"), IF(ISERROR(SUMIF('Exam (LECTURE ONLY)'!Z$20:AI$20, "CLO9", 'Exam (LECTURE ONLY)'!Z53:AI53) / 'Exam (LECTURE ONLY)'!AN$14), "", SUMIF('Exam (LECTURE ONLY)'!Z$20:AI$20, "CLO9", 'Exam (LECTURE ONLY)'!Z53:AI53) / 'Exam (LECTURE ONLY)'!AN$14),
IF(AND('PRINTABLE (per grading)'!H$16="OUTPUT", 'PRINTABLE (per grading)'!B$13="Prelim"), IF(ISERROR(SUMIF(OUTPUT!C$20:M$20, "CLO9", OUTPUT!C53:M53) / OUTPUT!AL$14), "", SUMIF(OUTPUT!C$20:M$20, "CLO9", OUTPUT!C53:M53) / OUTPUT!AL$14),
IF(AND('PRINTABLE (per grading)'!H$16="OUTPUT", 'PRINTABLE (per grading)'!B$13="Midterm"), IF(ISERROR(SUMIF(OUTPUT!O$20:Y$20, "CLO9", OUTPUT!O53:Y53) / OUTPUT!AM$14), "", SUMIF(OUTPUT!O$20:Y$20, "CLO9", OUTPUT!O53:Y53) / OUTPUT!AM$14),
IF(AND('PRINTABLE (per grading)'!H$16="OUTPUT", 'PRINTABLE (per grading)'!B$13="Final"), IF(ISERROR(SUMIF(OUTPUT!AA$20:AI$20, "CLO9", OUTPUT!AA53:AI53) / OUTPUT!AN$14), "", SUMIF(OUTPUT!AA$20:AI$20, "CLO9", OUTPUT!AA53:AI53) / OUTPUT!AN$14),
"")))))),"")</f>
        <v/>
      </c>
      <c r="BD51" s="232" t="str">
        <f t="shared" ref="BD51:BD114" si="62">IF(B51&lt;&gt;"",IF(BC51="","",IF(BC51&lt;0.5,1,IF(AND(BC51&gt;=0.5,BC51&lt;P$10),2,IF(BC51&gt;=P$10,3)))),"")</f>
        <v/>
      </c>
      <c r="BE51" s="233" t="str">
        <f t="shared" ref="BE51:BE114" si="63">IF(B51 &lt;&gt; "",IFERROR(IF(AVERAGE(BA51,BC51)&gt;=P$10,"Y","N"),""),"")</f>
        <v/>
      </c>
      <c r="BF51" s="25" t="str">
        <f>IF(B51 &lt;&gt; "", IFERROR(IF(C$16 = "PRELIM", SUMIF('Database (LECTURE-RES-PRAC)'!D$14:AG$14, "CLO10", 'Database (LECTURE-RES-PRAC)'!D48:AG48) / 'Grade computation'!F$13, IF(C$16 = "MIDTERM", SUMIF('Database (LECTURE-RES-PRAC)'!AJ$14:BM$14, "CLO10", 'Database (LECTURE-RES-PRAC)'!AJ48:BM48) / 'Grade computation'!G$13, IF(C$16 = "FINAL", SUMIF('Database (LECTURE-RES-PRAC)'!BP$14:CS$14, "CLO10", 'Database (LECTURE-RES-PRAC)'!BP48:CS48) / 'Grade computation'!H$13,""))),""),"")</f>
        <v/>
      </c>
      <c r="BG51" s="232" t="str">
        <f t="shared" ref="BG51:BG114" si="64">IF(B51&lt;&gt;"",IF(BF51="","",IF(BF51&lt;0.5,1,IF(AND(BF51&gt;=0.5,BF51&lt;P$10),2,IF(BF51&gt;=P$10,3)))),"")</f>
        <v/>
      </c>
      <c r="BH51" s="25" t="str">
        <f>IF(B51 &lt;&gt; "",IF(AND('PRINTABLE (per grading)'!H$16="EXAM", 'PRINTABLE (per grading)'!B$13="Prelim"), IF(ISERROR(SUMIF('Exam (LECTURE ONLY)'!D$20:M$20, "CLO10", 'Exam (LECTURE ONLY)'!D53:M53) / 'Exam (LECTURE ONLY)'!AL$15), "", SUMIF('Exam (LECTURE ONLY)'!D$20:M$20, "CLO10", 'Exam (LECTURE ONLY)'!D53:M53) /'Exam (LECTURE ONLY)'!AL$15),
IF(AND('PRINTABLE (per grading)'!H$16="EXAM", 'PRINTABLE (per grading)'!B$13="Midterm"), IF(ISERROR(SUMIF('Exam (LECTURE ONLY)'!O$20:X$20, "CLO10", 'Exam (LECTURE ONLY)'!O53:X53) / 'Exam (LECTURE ONLY)'!AM$15), "", SUMIF('Exam (LECTURE ONLY)'!O$20:X$20, "CLO10", 'Exam (LECTURE ONLY)'!O53:X53) / 'Exam (LECTURE ONLY)'!AM$15),
IF(AND('PRINTABLE (per grading)'!H$16="EXAM", 'PRINTABLE (per grading)'!B$13="Final"), IF(ISERROR(SUMIF('Exam (LECTURE ONLY)'!Z$20:AI$20, "CLO10", 'Exam (LECTURE ONLY)'!Z53:AI53) / 'Exam (LECTURE ONLY)'!AN$15), "", SUMIF('Exam (LECTURE ONLY)'!Z$20:AI$20, "CLO10", 'Exam (LECTURE ONLY)'!Z53:AI53) / 'Exam (LECTURE ONLY)'!AN$15),
IF(AND('PRINTABLE (per grading)'!H$16="OUTPUT", 'PRINTABLE (per grading)'!B$13="Prelim"), IF(ISERROR(SUMIF(OUTPUT!C$20:M$20, "CLO10", OUTPUT!C53:M53) / OUTPUT!AL$15), "", SUMIF(OUTPUT!C$20:M$20, "CLO10", OUTPUT!C53:M53) / OUTPUT!AL$15),
IF(AND('PRINTABLE (per grading)'!H$16="OUTPUT", 'PRINTABLE (per grading)'!B$13="Midterm"), IF(ISERROR(SUMIF(OUTPUT!O$20:Y$20, "CLO10", OUTPUT!O53:Y53) / OUTPUT!AM$15), "", SUMIF(OUTPUT!O$20:Y$20, "CLO10", OUTPUT!O53:Y53) / OUTPUT!AM$15),
IF(AND('PRINTABLE (per grading)'!H$16="OUTPUT", 'PRINTABLE (per grading)'!B$13="Final"), IF(ISERROR(SUMIF(OUTPUT!AA$20:AI$20, "CLO10", OUTPUT!AA53:AI53) / OUTPUT!AN$15), "", SUMIF(OUTPUT!AA$20:AI$20, "CLO10", OUTPUT!AA53:AI53) / OUTPUT!AN$15),
"")))))),"")</f>
        <v/>
      </c>
      <c r="BI51" s="232" t="str">
        <f t="shared" ref="BI51:BI114" si="65">IF(B51&lt;&gt;"",IF(BH51="","",IF(BH51&lt;0.5,1,IF(AND(BH51&gt;=0.5,BH51&lt;P$10),2,IF(BH51&gt;=P$10,3)))),"")</f>
        <v/>
      </c>
      <c r="BJ51" s="233" t="str">
        <f t="shared" ref="BJ51:BJ114" si="66">IF(B51 &lt;&gt; "",IFERROR(IF(AVERAGE(BF51,BH51)&gt;=P$10,"Y","N"),""),"")</f>
        <v/>
      </c>
      <c r="BK51" s="2"/>
    </row>
    <row r="52" spans="1:63" ht="20.100000000000001" customHeight="1">
      <c r="A52" s="212" t="str">
        <f>IF(ISBLANK('Database (LECTURE-RES-PRAC)'!A49),"",'Database (LECTURE-RES-PRAC)'!A49)</f>
        <v/>
      </c>
      <c r="B52" s="213" t="str">
        <f>IF(ISBLANK('Database (LECTURE-RES-PRAC)'!B49),"",'Database (LECTURE-RES-PRAC)'!B49)</f>
        <v/>
      </c>
      <c r="C52" s="134" t="str">
        <f>IF(B52&lt;&gt;"",IF(C$16="PRELIM",'Grade computation'!C52, IF(C$16="MIDTERM",'Grade computation'!K52, IF(C$16="FINAL",'Grade computation'!S52,""))),"")</f>
        <v/>
      </c>
      <c r="D52" s="135" t="str">
        <f t="shared" si="1"/>
        <v/>
      </c>
      <c r="E52" s="134" t="str">
        <f>IF(B52&lt;&gt;"", IF(C$16="PRELIM",'Grade computation'!E52, IF(C$16="MIDTERM",'Grade computation'!M52, IF(C$16="FINAL",'Grade computation'!U52,""))),"")</f>
        <v/>
      </c>
      <c r="F52" s="136" t="str">
        <f t="shared" si="2"/>
        <v/>
      </c>
      <c r="G52" s="137" t="str">
        <f t="shared" si="3"/>
        <v/>
      </c>
      <c r="H52" s="207" t="str">
        <f>IF(B52&lt;&gt;"",IF(C$16="PRELIM", 'Grade computation'!H52, IF(C$16="MIDTERM", 'Grade computation'!P52, IF(C$16="FINAL",'Grade computation'!X52, ""))),"")</f>
        <v/>
      </c>
      <c r="I52" s="137" t="str">
        <f t="shared" si="4"/>
        <v/>
      </c>
      <c r="J52" s="139" t="str">
        <f t="shared" si="5"/>
        <v/>
      </c>
      <c r="K52" s="377" t="str">
        <f t="shared" si="6"/>
        <v/>
      </c>
      <c r="L52" s="434"/>
      <c r="M52" s="25" t="str">
        <f>IF(B52 &lt;&gt; "", IFERROR(IF(C$16 = "PRELIM", SUMIF('Database (LECTURE-RES-PRAC)'!D$14:AG$14, "CLO1", 'Database (LECTURE-RES-PRAC)'!D49:AG49) / 'Grade computation'!F$4, IF(C$16 = "MIDTERM", SUMIF('Database (LECTURE-RES-PRAC)'!AJ$14:BM$14, "CLO1", 'Database (LECTURE-RES-PRAC)'!AJ49:BM49) / 'Grade computation'!G$4, IF(C$16 = "FINAL", SUMIF('Database (LECTURE-RES-PRAC)'!BP$14:CS$14, "CLO1", 'Database (LECTURE-RES-PRAC)'!BP49:CS49) / 'Grade computation'!H$4,""))),""),"")</f>
        <v/>
      </c>
      <c r="N52" s="232" t="str">
        <f t="shared" si="37"/>
        <v/>
      </c>
      <c r="O52" s="25" t="str">
        <f>IF(B52 &lt;&gt; "",IF(AND('PRINTABLE (per grading)'!H$16="EXAM", 'PRINTABLE (per grading)'!B$13="Prelim"), IF(ISERROR(SUMIF('Exam (LECTURE ONLY)'!D$20:M$20, "CLO1", 'Exam (LECTURE ONLY)'!D54:M54) / 'Exam (LECTURE ONLY)'!AL$6), "", SUMIF('Exam (LECTURE ONLY)'!D$20:M$20, "CLO1", 'Exam (LECTURE ONLY)'!D54:M54) /'Exam (LECTURE ONLY)'!AL$6),
IF(AND('PRINTABLE (per grading)'!H$16="EXAM", 'PRINTABLE (per grading)'!B$13="Midterm"), IF(ISERROR(SUMIF('Exam (LECTURE ONLY)'!O$20:X$20, "CLO1", 'Exam (LECTURE ONLY)'!O54:X54) / 'Exam (LECTURE ONLY)'!AM$6), "", SUMIF('Exam (LECTURE ONLY)'!O$20:X$20, "CLO1", 'Exam (LECTURE ONLY)'!O54:X54) / 'Exam (LECTURE ONLY)'!AM$6),
IF(AND('PRINTABLE (per grading)'!H$16="EXAM", 'PRINTABLE (per grading)'!B$13="Final"), IF(ISERROR(SUMIF('Exam (LECTURE ONLY)'!Z$20:AI$20, "CLO1", 'Exam (LECTURE ONLY)'!Z54:AI54) / 'Exam (LECTURE ONLY)'!AN$6), "", SUMIF('Exam (LECTURE ONLY)'!Z$20:AI$20, "CLO1", 'Exam (LECTURE ONLY)'!Z54:AI54) / 'Exam (LECTURE ONLY)'!AN$6),
IF(AND('PRINTABLE (per grading)'!H$16="OUTPUT", 'PRINTABLE (per grading)'!B$13="Prelim"), IF(ISERROR(SUMIF(OUTPUT!C$20:M$20, "CLO1", OUTPUT!C54:M54) / OUTPUT!AL$6), "", SUMIF(OUTPUT!C$20:M$20, "CLO1", OUTPUT!C54:M54) / OUTPUT!AL$6),
IF(AND('PRINTABLE (per grading)'!H$16="OUTPUT", 'PRINTABLE (per grading)'!B$13="Midterm"), IF(ISERROR(SUMIF(OUTPUT!O$20:Y$20, "CLO1", OUTPUT!O54:Y54) / OUTPUT!AM$6), "", SUMIF(OUTPUT!O$20:Y$20, "CLO1", OUTPUT!O54:Y54) / OUTPUT!AM$6),
IF(AND('PRINTABLE (per grading)'!H$16="OUTPUT", 'PRINTABLE (per grading)'!B$13="Final"), IF(ISERROR(SUMIF(OUTPUT!AA$20:AI$20, "CLO1", OUTPUT!AA54:AI54) / OUTPUT!AN$6), "", SUMIF(OUTPUT!AA$20:AI$20, "CLO1", OUTPUT!AA54:AI54) / OUTPUT!AN$6),
"")))))),"")</f>
        <v/>
      </c>
      <c r="P52" s="232" t="str">
        <f t="shared" si="38"/>
        <v/>
      </c>
      <c r="Q52" s="233" t="str">
        <f t="shared" si="39"/>
        <v/>
      </c>
      <c r="R52" s="25" t="str">
        <f>IF(B52 &lt;&gt; "", IFERROR(IF(C$16 = "PRELIM", SUMIF('Database (LECTURE-RES-PRAC)'!D$14:AG$14, "CLO2", 'Database (LECTURE-RES-PRAC)'!D49:AG49) / 'Grade computation'!F$5, IF(C$16 = "MIDTERM", SUMIF('Database (LECTURE-RES-PRAC)'!AJ$14:BM$14, "CLO2", 'Database (LECTURE-RES-PRAC)'!AJ49:BM49) / 'Grade computation'!G$5, IF(C$16 = "FINAL", SUMIF('Database (LECTURE-RES-PRAC)'!BP$14:CS$14, "CLO2", 'Database (LECTURE-RES-PRAC)'!BP49:CS49) / 'Grade computation'!H$5,""))),""),"")</f>
        <v/>
      </c>
      <c r="S52" s="232" t="str">
        <f t="shared" si="40"/>
        <v/>
      </c>
      <c r="T52" s="25" t="str">
        <f>IF(B52 &lt;&gt; "",IF(AND('PRINTABLE (per grading)'!H$16="EXAM", 'PRINTABLE (per grading)'!B$13="Prelim"), IF(ISERROR(SUMIF('Exam (LECTURE ONLY)'!D$20:M$20, "CLO2", 'Exam (LECTURE ONLY)'!D54:M54) / 'Exam (LECTURE ONLY)'!AL$7), "", SUMIF('Exam (LECTURE ONLY)'!D$20:M$20, "CLO2", 'Exam (LECTURE ONLY)'!D54:M54) /'Exam (LECTURE ONLY)'!AL$7),
IF(AND('PRINTABLE (per grading)'!H$16="EXAM", 'PRINTABLE (per grading)'!B$13="Midterm"), IF(ISERROR(SUMIF('Exam (LECTURE ONLY)'!O$20:X$20, "CLO2", 'Exam (LECTURE ONLY)'!O54:X54) / 'Exam (LECTURE ONLY)'!AM$7), "", SUMIF('Exam (LECTURE ONLY)'!O$20:X$20, "CLO2", 'Exam (LECTURE ONLY)'!O54:X54) / 'Exam (LECTURE ONLY)'!AM$7),
IF(AND('PRINTABLE (per grading)'!H$16="EXAM", 'PRINTABLE (per grading)'!B$13="Final"), IF(ISERROR(SUMIF('Exam (LECTURE ONLY)'!Z$20:AI$20, "CLO2", 'Exam (LECTURE ONLY)'!Z54:AI54) / 'Exam (LECTURE ONLY)'!AN$7), "", SUMIF('Exam (LECTURE ONLY)'!Z$20:AI$20, "CLO2", 'Exam (LECTURE ONLY)'!Z54:AI54) / 'Exam (LECTURE ONLY)'!AN$7),
IF(AND('PRINTABLE (per grading)'!H$16="OUTPUT", 'PRINTABLE (per grading)'!B$13="Prelim"), IF(ISERROR(SUMIF(OUTPUT!C$20:M$20, "CLO2", OUTPUT!C54:M54) / OUTPUT!AL$7), "", SUMIF(OUTPUT!C$20:M$20, "CLO2", OUTPUT!C54:M54) / OUTPUT!AL$7),
IF(AND('PRINTABLE (per grading)'!H$16="OUTPUT", 'PRINTABLE (per grading)'!B$13="Midterm"), IF(ISERROR(SUMIF(OUTPUT!O$20:Y$20, "CLO2", OUTPUT!O54:Y54) / OUTPUT!AM$7), "", SUMIF(OUTPUT!O$20:Y$20, "CLO2", OUTPUT!O54:Y54) / OUTPUT!AM$7),
IF(AND('PRINTABLE (per grading)'!H$16="OUTPUT", 'PRINTABLE (per grading)'!B$13="Final"), IF(ISERROR(SUMIF(OUTPUT!AA$20:AI$20, "CLO2", OUTPUT!AA54:AI54) / OUTPUT!AN$7), "", SUMIF(OUTPUT!AA$20:AI$20, "CLO2", OUTPUT!AA54:AI54) / OUTPUT!AN$7),
"")))))),"")</f>
        <v/>
      </c>
      <c r="U52" s="232" t="str">
        <f t="shared" si="41"/>
        <v/>
      </c>
      <c r="V52" s="233" t="str">
        <f t="shared" si="42"/>
        <v/>
      </c>
      <c r="W52" s="25" t="str">
        <f>IF(B52 &lt;&gt; "", IFERROR(IF(C$16 = "PRELIM", SUMIF('Database (LECTURE-RES-PRAC)'!D$14:AG$14, "CLO3", 'Database (LECTURE-RES-PRAC)'!D49:AG49) / 'Grade computation'!F$6, IF(C$16 = "MIDTERM", SUMIF('Database (LECTURE-RES-PRAC)'!AJ$14:BM$14, "CLO3", 'Database (LECTURE-RES-PRAC)'!AJ49:BM49) / 'Grade computation'!G$6, IF(C$16 = "FINAL", SUMIF('Database (LECTURE-RES-PRAC)'!BP$14:CS$14, "CLO3", 'Database (LECTURE-RES-PRAC)'!BP49:CS49) / 'Grade computation'!H$6,""))),""),"")</f>
        <v/>
      </c>
      <c r="X52" s="232" t="str">
        <f t="shared" si="43"/>
        <v/>
      </c>
      <c r="Y52" s="25" t="str">
        <f>IF(B52 &lt;&gt; "",IF(AND('PRINTABLE (per grading)'!H$16="EXAM", 'PRINTABLE (per grading)'!B$13="Prelim"), IF(ISERROR(SUMIF('Exam (LECTURE ONLY)'!D$20:M$20, "CLO3", 'Exam (LECTURE ONLY)'!D54:M54) / 'Exam (LECTURE ONLY)'!AL$8), "", SUMIF('Exam (LECTURE ONLY)'!D$20:M$20, "CLO3", 'Exam (LECTURE ONLY)'!D54:M54) /'Exam (LECTURE ONLY)'!AL$8),
IF(AND('PRINTABLE (per grading)'!H$16="EXAM", 'PRINTABLE (per grading)'!B$13="Midterm"), IF(ISERROR(SUMIF('Exam (LECTURE ONLY)'!O$20:X$20, "CLO3", 'Exam (LECTURE ONLY)'!O54:X54) / 'Exam (LECTURE ONLY)'!AM$8), "", SUMIF('Exam (LECTURE ONLY)'!O$20:X$20, "CLO3", 'Exam (LECTURE ONLY)'!O54:X54) / 'Exam (LECTURE ONLY)'!AM$8),
IF(AND('PRINTABLE (per grading)'!H$16="EXAM", 'PRINTABLE (per grading)'!B$13="Final"), IF(ISERROR(SUMIF('Exam (LECTURE ONLY)'!Z$20:AI$20, "CLO3", 'Exam (LECTURE ONLY)'!Z54:AI54) / 'Exam (LECTURE ONLY)'!AN$8), "", SUMIF('Exam (LECTURE ONLY)'!Z$20:AI$20, "CLO3", 'Exam (LECTURE ONLY)'!Z54:AI54) / 'Exam (LECTURE ONLY)'!AN$8),
IF(AND('PRINTABLE (per grading)'!H$16="OUTPUT", 'PRINTABLE (per grading)'!B$13="Prelim"), IF(ISERROR(SUMIF(OUTPUT!C$20:M$20, "CLO3", OUTPUT!C54:M54) / OUTPUT!AL$8), "", SUMIF(OUTPUT!C$20:M$20, "CLO3", OUTPUT!C54:M54) / OUTPUT!AL$8),
IF(AND('PRINTABLE (per grading)'!H$16="OUTPUT", 'PRINTABLE (per grading)'!B$13="Midterm"), IF(ISERROR(SUMIF(OUTPUT!O$20:Y$20, "CLO3", OUTPUT!O54:Y54) / OUTPUT!AM$8), "", SUMIF(OUTPUT!O$20:Y$20, "CLO3", OUTPUT!O54:Y54) / OUTPUT!AM$8),
IF(AND('PRINTABLE (per grading)'!H$16="OUTPUT", 'PRINTABLE (per grading)'!B$13="Final"), IF(ISERROR(SUMIF(OUTPUT!AA$20:AI$20, "CLO3", OUTPUT!AA54:AI54) / OUTPUT!AN$8), "", SUMIF(OUTPUT!AA$20:AI$20, "CLO3", OUTPUT!AA54:AI54) / OUTPUT!AN$8),
"" )))))),"")</f>
        <v/>
      </c>
      <c r="Z52" s="232" t="str">
        <f t="shared" si="44"/>
        <v/>
      </c>
      <c r="AA52" s="233" t="str">
        <f t="shared" si="45"/>
        <v/>
      </c>
      <c r="AB52" s="25" t="str">
        <f>IF(B52 &lt;&gt; "", IFERROR(IF(C$16 = "PRELIM", SUMIF('Database (LECTURE-RES-PRAC)'!D$14:AG$14, "CLO4", 'Database (LECTURE-RES-PRAC)'!D49:AG49) / 'Grade computation'!F$7, IF(C$16 = "MIDTERM", SUMIF('Database (LECTURE-RES-PRAC)'!AJ$14:BM$14, "CLO4", 'Database (LECTURE-RES-PRAC)'!AJ49:BM49) / 'Grade computation'!G$7, IF(C$16 = "FINAL", SUMIF('Database (LECTURE-RES-PRAC)'!BP$14:CS$14, "CLO4", 'Database (LECTURE-RES-PRAC)'!BP49:CS49) / 'Grade computation'!H$7,""))),""),"")</f>
        <v/>
      </c>
      <c r="AC52" s="232" t="str">
        <f t="shared" si="46"/>
        <v/>
      </c>
      <c r="AD52" s="25" t="str">
        <f>IF(B52 &lt;&gt; "",IF(AND('PRINTABLE (per grading)'!H$16="EXAM", 'PRINTABLE (per grading)'!B$13="Prelim"), IF(ISERROR(SUMIF('Exam (LECTURE ONLY)'!D$20:M$20, "CLO4", 'Exam (LECTURE ONLY)'!D54:M54) / 'Exam (LECTURE ONLY)'!AL$9), "", SUMIF('Exam (LECTURE ONLY)'!D$20:M$20, "CLO4", 'Exam (LECTURE ONLY)'!D54:M54) /'Exam (LECTURE ONLY)'!AL$9),
IF(AND('PRINTABLE (per grading)'!H$16="EXAM", 'PRINTABLE (per grading)'!B$13="Midterm"), IF(ISERROR(SUMIF('Exam (LECTURE ONLY)'!O$20:X$20, "CLO4", 'Exam (LECTURE ONLY)'!O54:X54) / 'Exam (LECTURE ONLY)'!AM$9), "", SUMIF('Exam (LECTURE ONLY)'!O$20:X$20, "CLO4", 'Exam (LECTURE ONLY)'!O54:X54) / 'Exam (LECTURE ONLY)'!AM$9),
IF(AND('PRINTABLE (per grading)'!H$16="EXAM", 'PRINTABLE (per grading)'!B$13="Final"), IF(ISERROR(SUMIF('Exam (LECTURE ONLY)'!Z$20:AI$20, "CLO4", 'Exam (LECTURE ONLY)'!Z54:AI54) / 'Exam (LECTURE ONLY)'!AN$9), "", SUMIF('Exam (LECTURE ONLY)'!Z$20:AI$20, "CLO4", 'Exam (LECTURE ONLY)'!Z54:AI54) / 'Exam (LECTURE ONLY)'!AN$9),
IF(AND('PRINTABLE (per grading)'!H$16="OUTPUT", 'PRINTABLE (per grading)'!B$13="Prelim"), IF(ISERROR(SUMIF(OUTPUT!C$20:M$20, "CLO4", OUTPUT!C54:M54) / OUTPUT!AL$9), "", SUMIF(OUTPUT!C$20:M$20, "CLO4", OUTPUT!C54:M54) / OUTPUT!AL$9),
IF(AND('PRINTABLE (per grading)'!H$16="OUTPUT", 'PRINTABLE (per grading)'!B$13="Midterm"), IF(ISERROR(SUMIF(OUTPUT!O$20:Y$20, "CLO4", OUTPUT!O54:Y54) / OUTPUT!AM$9), "", SUMIF(OUTPUT!O$20:Y$20, "CLO4", OUTPUT!O54:Y54) / OUTPUT!AM$9),
IF(AND('PRINTABLE (per grading)'!H$16="OUTPUT", 'PRINTABLE (per grading)'!B$13="Final"), IF(ISERROR(SUMIF(OUTPUT!AA$20:AI$20, "CLO4", OUTPUT!AA54:AI54) / OUTPUT!AN$9), "", SUMIF(OUTPUT!AA$20:AI$20, "CLO4", OUTPUT!AA54:AI54) / OUTPUT!AN$9),
"")))))),"")</f>
        <v/>
      </c>
      <c r="AE52" s="232" t="str">
        <f t="shared" si="47"/>
        <v/>
      </c>
      <c r="AF52" s="233" t="str">
        <f t="shared" si="48"/>
        <v/>
      </c>
      <c r="AG52" s="25" t="str">
        <f>IF(B52 &lt;&gt; "", IFERROR(IF(C$16 = "PRELIM", SUMIF('Database (LECTURE-RES-PRAC)'!D$14:AG$14, "CLO5", 'Database (LECTURE-RES-PRAC)'!D49:AG49) / 'Grade computation'!F$8, IF(C$16 = "MIDTERM", SUMIF('Database (LECTURE-RES-PRAC)'!AJ$14:BM$14, "CLO5", 'Database (LECTURE-RES-PRAC)'!AJ49:BM49) / 'Grade computation'!G$8, IF(C$16 = "FINAL", SUMIF('Database (LECTURE-RES-PRAC)'!BP$14:CS$14, "CLO5", 'Database (LECTURE-RES-PRAC)'!BP49:CS49) / 'Grade computation'!H$8,""))),""),"")</f>
        <v/>
      </c>
      <c r="AH52" s="232" t="str">
        <f t="shared" si="49"/>
        <v/>
      </c>
      <c r="AI52" s="25" t="str">
        <f>IF(B52 &lt;&gt; "",IF(AND('PRINTABLE (per grading)'!H$16="EXAM", 'PRINTABLE (per grading)'!B$13="Prelim"), IF(ISERROR(SUMIF('Exam (LECTURE ONLY)'!D$20:M$20, "CLO5", 'Exam (LECTURE ONLY)'!D54:M54) / 'Exam (LECTURE ONLY)'!AL$10), "", SUMIF('Exam (LECTURE ONLY)'!D$20:M$20, "CLO5", 'Exam (LECTURE ONLY)'!D54:M54) /'Exam (LECTURE ONLY)'!AL$10),
IF(AND('PRINTABLE (per grading)'!H$16="EXAM", 'PRINTABLE (per grading)'!B$13="Midterm"), IF(ISERROR(SUMIF('Exam (LECTURE ONLY)'!O$20:X$20, "CLO5", 'Exam (LECTURE ONLY)'!O54:X54) / 'Exam (LECTURE ONLY)'!AM$10), "", SUMIF('Exam (LECTURE ONLY)'!O$20:X$20, "CLO5", 'Exam (LECTURE ONLY)'!O54:X54) / 'Exam (LECTURE ONLY)'!AM$10),
IF(AND('PRINTABLE (per grading)'!H$16="EXAM", 'PRINTABLE (per grading)'!B$13="Final"), IF(ISERROR(SUMIF('Exam (LECTURE ONLY)'!Z$20:AI$20, "CLO5", 'Exam (LECTURE ONLY)'!Z54:AI54) / 'Exam (LECTURE ONLY)'!AN$10), "", SUMIF('Exam (LECTURE ONLY)'!Z$20:AI$20, "CLO5", 'Exam (LECTURE ONLY)'!Z54:AI54) / 'Exam (LECTURE ONLY)'!AN$10),
IF(AND('PRINTABLE (per grading)'!H$16="OUTPUT", 'PRINTABLE (per grading)'!B$13="Prelim"), IF(ISERROR(SUMIF(OUTPUT!C$20:M$20, "CLO5", OUTPUT!C54:M54) / OUTPUT!AL$10), "", SUMIF(OUTPUT!C$20:M$20, "CLO5", OUTPUT!C54:M54) / OUTPUT!AL$10),
IF(AND('PRINTABLE (per grading)'!H$16="OUTPUT", 'PRINTABLE (per grading)'!B$13="Midterm"), IF(ISERROR(SUMIF(OUTPUT!O$20:Y$20, "CLO5", OUTPUT!O54:Y54) / OUTPUT!AM$10), "", SUMIF(OUTPUT!O$20:Y$20, "CLO5", OUTPUT!O54:Y54) / OUTPUT!AM$10),
IF(AND('PRINTABLE (per grading)'!H$16="OUTPUT", 'PRINTABLE (per grading)'!B$13="Final"), IF(ISERROR(SUMIF(OUTPUT!AA$20:AI$20, "CLO5", OUTPUT!AA54:AI54) / OUTPUT!AN$10), "", SUMIF(OUTPUT!AA$20:AI$20, "CLO5", OUTPUT!AA54:AI54) / OUTPUT!AN$10),
"")))))),"")</f>
        <v/>
      </c>
      <c r="AJ52" s="232" t="str">
        <f t="shared" si="50"/>
        <v/>
      </c>
      <c r="AK52" s="233" t="str">
        <f t="shared" si="51"/>
        <v/>
      </c>
      <c r="AL52" s="25" t="str">
        <f>IF(B52 &lt;&gt; "", IFERROR(IF(C$16 = "PRELIM", SUMIF('Database (LECTURE-RES-PRAC)'!D$14:AG$14, "CLO6", 'Database (LECTURE-RES-PRAC)'!D49:AG49) / 'Grade computation'!F$9, IF(C$16 = "MIDTERM", SUMIF('Database (LECTURE-RES-PRAC)'!AJ$14:BM$14, "CLO6", 'Database (LECTURE-RES-PRAC)'!AJ49:BM49) / 'Grade computation'!G$9, IF(C$16 = "FINAL", SUMIF('Database (LECTURE-RES-PRAC)'!BP$14:CS$14, "CLO6", 'Database (LECTURE-RES-PRAC)'!BP49:CS49) / 'Grade computation'!H$9,""))),""),"")</f>
        <v/>
      </c>
      <c r="AM52" s="232" t="str">
        <f t="shared" si="52"/>
        <v/>
      </c>
      <c r="AN52" s="25" t="str">
        <f>IF(B52 &lt;&gt; "",IF(AND('PRINTABLE (per grading)'!H$16="EXAM", 'PRINTABLE (per grading)'!B$13="Prelim"), IF(ISERROR(SUMIF('Exam (LECTURE ONLY)'!D$20:M$20, "CLO6", 'Exam (LECTURE ONLY)'!D54:M54) / 'Exam (LECTURE ONLY)'!AL$11), "", SUMIF('Exam (LECTURE ONLY)'!D$20:M$20, "CLO6", 'Exam (LECTURE ONLY)'!D54:M54) /'Exam (LECTURE ONLY)'!AL$11),
IF(AND('PRINTABLE (per grading)'!H$16="EXAM", 'PRINTABLE (per grading)'!B$13="Midterm"), IF(ISERROR(SUMIF('Exam (LECTURE ONLY)'!O$20:X$20, "CLO6", 'Exam (LECTURE ONLY)'!O54:X54) / 'Exam (LECTURE ONLY)'!AM$11), "", SUMIF('Exam (LECTURE ONLY)'!O$20:X$20, "CLO6", 'Exam (LECTURE ONLY)'!O54:X54) / 'Exam (LECTURE ONLY)'!AM$11),
IF(AND('PRINTABLE (per grading)'!H$16="EXAM", 'PRINTABLE (per grading)'!B$13="Final"), IF(ISERROR(SUMIF('Exam (LECTURE ONLY)'!Z$20:AI$20, "CLO6", 'Exam (LECTURE ONLY)'!Z54:AI54) / 'Exam (LECTURE ONLY)'!AN$11), "", SUMIF('Exam (LECTURE ONLY)'!Z$20:AI$20, "CLO6", 'Exam (LECTURE ONLY)'!Z54:AI54) / 'Exam (LECTURE ONLY)'!AN$11),
IF(AND('PRINTABLE (per grading)'!H$16="OUTPUT", 'PRINTABLE (per grading)'!B$13="Prelim"), IF(ISERROR(SUMIF(OUTPUT!C$20:M$20, "CLO6", OUTPUT!C54:M54) / OUTPUT!AL$11), "", SUMIF(OUTPUT!C$20:M$20, "CLO6", OUTPUT!C54:M54) / OUTPUT!AL$11),
IF(AND('PRINTABLE (per grading)'!H$16="OUTPUT", 'PRINTABLE (per grading)'!B$13="Midterm"), IF(ISERROR(SUMIF(OUTPUT!O$20:Y$20, "CLO6", OUTPUT!O54:Y54) / OUTPUT!AM$11), "", SUMIF(OUTPUT!O$20:Y$20, "CLO6", OUTPUT!O54:Y54) / OUTPUT!AM$11),
IF(AND('PRINTABLE (per grading)'!H$16="OUTPUT", 'PRINTABLE (per grading)'!B$13="Final"), IF(ISERROR(SUMIF(OUTPUT!AA$20:AI$20, "CLO6", OUTPUT!AA54:AI54) / OUTPUT!AN$11), "", SUMIF(OUTPUT!AA$20:AI$20, "CLO6", OUTPUT!AA54:AI54) / OUTPUT!AN$11),
"")))))),"")</f>
        <v/>
      </c>
      <c r="AO52" s="232" t="str">
        <f t="shared" si="53"/>
        <v/>
      </c>
      <c r="AP52" s="233" t="str">
        <f t="shared" si="54"/>
        <v/>
      </c>
      <c r="AQ52" s="25" t="str">
        <f>IF(B52 &lt;&gt; "", IFERROR(IF(C$16 = "PRELIM", SUMIF('Database (LECTURE-RES-PRAC)'!D$14:AG$14, "CLO7", 'Database (LECTURE-RES-PRAC)'!D49:AG49) / 'Grade computation'!F$10, IF(C$16 = "MIDTERM", SUMIF('Database (LECTURE-RES-PRAC)'!AJ$14:BM$14, "CLO7", 'Database (LECTURE-RES-PRAC)'!AJ49:BM49) / 'Grade computation'!G$10, IF(C$16 = "FINAL", SUMIF('Database (LECTURE-RES-PRAC)'!BP$14:CS$14, "CLO7", 'Database (LECTURE-RES-PRAC)'!BP49:CS49) / 'Grade computation'!H$10,""))),""),"")</f>
        <v/>
      </c>
      <c r="AR52" s="232" t="str">
        <f t="shared" si="55"/>
        <v/>
      </c>
      <c r="AS52" s="25" t="str">
        <f>IF(B52 &lt;&gt; "",IF(AND('PRINTABLE (per grading)'!H$16="EXAM", 'PRINTABLE (per grading)'!B$13="Prelim"), IF(ISERROR(SUMIF('Exam (LECTURE ONLY)'!D$20:M$20, "CLO7", 'Exam (LECTURE ONLY)'!D54:M54) / 'Exam (LECTURE ONLY)'!AL$12), "", SUMIF('Exam (LECTURE ONLY)'!D$20:M$20, "CLO7", 'Exam (LECTURE ONLY)'!D54:M54) /'Exam (LECTURE ONLY)'!AL$12),
IF(AND('PRINTABLE (per grading)'!H$16="EXAM", 'PRINTABLE (per grading)'!B$13="Midterm"), IF(ISERROR(SUMIF('Exam (LECTURE ONLY)'!O$20:X$20, "CLO7", 'Exam (LECTURE ONLY)'!O54:X54) / 'Exam (LECTURE ONLY)'!AM$12), "", SUMIF('Exam (LECTURE ONLY)'!O$20:X$20, "CLO7", 'Exam (LECTURE ONLY)'!O54:X54) / 'Exam (LECTURE ONLY)'!AM$12),
IF(AND('PRINTABLE (per grading)'!H$16="EXAM", 'PRINTABLE (per grading)'!B$13="Final"), IF(ISERROR(SUMIF('Exam (LECTURE ONLY)'!Z$20:AI$20, "CLO7", 'Exam (LECTURE ONLY)'!Z54:AI54) / 'Exam (LECTURE ONLY)'!AN$12), "", SUMIF('Exam (LECTURE ONLY)'!Z$20:AI$20, "CLO7", 'Exam (LECTURE ONLY)'!Z54:AI54) / 'Exam (LECTURE ONLY)'!AN$12),
IF(AND('PRINTABLE (per grading)'!H$16="OUTPUT", 'PRINTABLE (per grading)'!B$13="Prelim"), IF(ISERROR(SUMIF(OUTPUT!C$20:M$20, "CLO7", OUTPUT!C54:M54) / OUTPUT!AL$12), "", SUMIF(OUTPUT!C$20:M$20, "CLO7", OUTPUT!C54:M54) / OUTPUT!AL$12),
IF(AND('PRINTABLE (per grading)'!H$16="OUTPUT", 'PRINTABLE (per grading)'!B$13="Midterm"), IF(ISERROR(SUMIF(OUTPUT!O$20:Y$20, "CLO7", OUTPUT!O54:Y54) / OUTPUT!AM$12), "", SUMIF(OUTPUT!O$20:Y$20, "CLO7", OUTPUT!O54:Y54) / OUTPUT!AM$12),
IF(AND('PRINTABLE (per grading)'!H$16="OUTPUT", 'PRINTABLE (per grading)'!B$13="Final"), IF(ISERROR(SUMIF(OUTPUT!AA$20:AI$20, "CLO7", OUTPUT!AA54:AI54) / OUTPUT!AN$12), "", SUMIF(OUTPUT!AA$20:AI$20, "CLO7", OUTPUT!AA54:AI54) / OUTPUT!AN$12),
"")))))),"")</f>
        <v/>
      </c>
      <c r="AT52" s="232" t="str">
        <f t="shared" si="56"/>
        <v/>
      </c>
      <c r="AU52" s="233" t="str">
        <f t="shared" si="57"/>
        <v/>
      </c>
      <c r="AV52" s="25" t="str">
        <f>IF(B52 &lt;&gt; "", IFERROR(IF(C$16 = "PRELIM", SUMIF('Database (LECTURE-RES-PRAC)'!D$14:AG$14, "CLO8", 'Database (LECTURE-RES-PRAC)'!D49:AG49) / 'Grade computation'!F$11, IF(C$16 = "MIDTERM", SUMIF('Database (LECTURE-RES-PRAC)'!AJ$14:BM$14, "CLO8", 'Database (LECTURE-RES-PRAC)'!AJ49:BM49) / 'Grade computation'!G$11, IF(C$16 = "FINAL", SUMIF('Database (LECTURE-RES-PRAC)'!BP$14:CS$14, "CLO8", 'Database (LECTURE-RES-PRAC)'!BP49:CS49) / 'Grade computation'!H$11,""))),""),"")</f>
        <v/>
      </c>
      <c r="AW52" s="232" t="str">
        <f t="shared" si="58"/>
        <v/>
      </c>
      <c r="AX52" s="25" t="str">
        <f>IF(B52 &lt;&gt; "",IF(AND('PRINTABLE (per grading)'!H$16="EXAM", 'PRINTABLE (per grading)'!B$13="Prelim"), IF(ISERROR(SUMIF('Exam (LECTURE ONLY)'!D$20:M$20, "CLO8", 'Exam (LECTURE ONLY)'!D54:M54) / 'Exam (LECTURE ONLY)'!AL$13), "", SUMIF('Exam (LECTURE ONLY)'!D$20:M$20, "CLO8", 'Exam (LECTURE ONLY)'!D54:M54) /'Exam (LECTURE ONLY)'!AL$13),
IF(AND('PRINTABLE (per grading)'!H$16="EXAM", 'PRINTABLE (per grading)'!B$13="Midterm"), IF(ISERROR(SUMIF('Exam (LECTURE ONLY)'!O$20:X$20, "CLO8", 'Exam (LECTURE ONLY)'!O54:X54) / 'Exam (LECTURE ONLY)'!AM$13), "", SUMIF('Exam (LECTURE ONLY)'!O$20:X$20, "CLO8", 'Exam (LECTURE ONLY)'!O54:X54) / 'Exam (LECTURE ONLY)'!AM$13),
IF(AND('PRINTABLE (per grading)'!H$16="EXAM", 'PRINTABLE (per grading)'!B$13="Final"), IF(ISERROR(SUMIF('Exam (LECTURE ONLY)'!Z$20:AI$20, "CLO8", 'Exam (LECTURE ONLY)'!Z54:AI54) / 'Exam (LECTURE ONLY)'!AN$13), "", SUMIF('Exam (LECTURE ONLY)'!Z$20:AI$20, "CLO8", 'Exam (LECTURE ONLY)'!Z54:AI54) / 'Exam (LECTURE ONLY)'!AN$13),
IF(AND('PRINTABLE (per grading)'!H$16="OUTPUT", 'PRINTABLE (per grading)'!B$13="Prelim"), IF(ISERROR(SUMIF(OUTPUT!C$20:M$20, "CLO8", OUTPUT!C54:M54) / OUTPUT!AL$13), "", SUMIF(OUTPUT!C$20:M$20, "CLO8", OUTPUT!C54:M54) / OUTPUT!AL$13),
IF(AND('PRINTABLE (per grading)'!H$16="OUTPUT", 'PRINTABLE (per grading)'!B$13="Midterm"), IF(ISERROR(SUMIF(OUTPUT!O$20:Y$20, "CLO8", OUTPUT!O54:Y54) / OUTPUT!AM$13), "", SUMIF(OUTPUT!O$20:Y$20, "CLO8", OUTPUT!O54:Y54) / OUTPUT!AM$13),
IF(AND('PRINTABLE (per grading)'!H$16="OUTPUT", 'PRINTABLE (per grading)'!B$13="Final"), IF(ISERROR(SUMIF(OUTPUT!AA$20:AI$20, "CLO8", OUTPUT!AA54:AI54) / OUTPUT!AN$13), "", SUMIF(OUTPUT!AA$20:AI$20, "CLO8", OUTPUT!AA54:AI54) / OUTPUT!AN$13),
"")))))),"")</f>
        <v/>
      </c>
      <c r="AY52" s="232" t="str">
        <f t="shared" si="59"/>
        <v/>
      </c>
      <c r="AZ52" s="233" t="str">
        <f t="shared" si="60"/>
        <v/>
      </c>
      <c r="BA52" s="25" t="str">
        <f>IF(B52 &lt;&gt; "", IFERROR(IF(C$16 = "PRELIM", SUMIF('Database (LECTURE-RES-PRAC)'!D$14:AG$14, "CLO9", 'Database (LECTURE-RES-PRAC)'!D49:AG49) / 'Grade computation'!F$12, IF(C$16 = "MIDTERM", SUMIF('Database (LECTURE-RES-PRAC)'!AJ$14:BM$14, "CLO9", 'Database (LECTURE-RES-PRAC)'!AJ49:BM49) / 'Grade computation'!G$12, IF(C$16 = "FINAL", SUMIF('Database (LECTURE-RES-PRAC)'!BP$14:CS$14, "CLO9", 'Database (LECTURE-RES-PRAC)'!BP49:CS49) / 'Grade computation'!H$12,""))),""),"")</f>
        <v/>
      </c>
      <c r="BB52" s="232" t="str">
        <f t="shared" si="61"/>
        <v/>
      </c>
      <c r="BC52" s="25" t="str">
        <f>IF(B52 &lt;&gt; "",IF(AND('PRINTABLE (per grading)'!H$16="EXAM", 'PRINTABLE (per grading)'!B$13="Prelim"), IF(ISERROR(SUMIF('Exam (LECTURE ONLY)'!D$20:M$20, "CLO9", 'Exam (LECTURE ONLY)'!D54:M54) / 'Exam (LECTURE ONLY)'!AL$14), "", SUMIF('Exam (LECTURE ONLY)'!D$20:M$20, "CLO9", 'Exam (LECTURE ONLY)'!D54:M54) /'Exam (LECTURE ONLY)'!AL$14),
IF(AND('PRINTABLE (per grading)'!H$16="EXAM", 'PRINTABLE (per grading)'!B$13="Midterm"), IF(ISERROR(SUMIF('Exam (LECTURE ONLY)'!O$20:X$20, "CLO9", 'Exam (LECTURE ONLY)'!O54:X54) / 'Exam (LECTURE ONLY)'!AM$14), "", SUMIF('Exam (LECTURE ONLY)'!O$20:X$20, "CLO9", 'Exam (LECTURE ONLY)'!O54:X54) / 'Exam (LECTURE ONLY)'!AM$14),
IF(AND('PRINTABLE (per grading)'!H$16="EXAM", 'PRINTABLE (per grading)'!B$13="Final"), IF(ISERROR(SUMIF('Exam (LECTURE ONLY)'!Z$20:AI$20, "CLO9", 'Exam (LECTURE ONLY)'!Z54:AI54) / 'Exam (LECTURE ONLY)'!AN$14), "", SUMIF('Exam (LECTURE ONLY)'!Z$20:AI$20, "CLO9", 'Exam (LECTURE ONLY)'!Z54:AI54) / 'Exam (LECTURE ONLY)'!AN$14),
IF(AND('PRINTABLE (per grading)'!H$16="OUTPUT", 'PRINTABLE (per grading)'!B$13="Prelim"), IF(ISERROR(SUMIF(OUTPUT!C$20:M$20, "CLO9", OUTPUT!C54:M54) / OUTPUT!AL$14), "", SUMIF(OUTPUT!C$20:M$20, "CLO9", OUTPUT!C54:M54) / OUTPUT!AL$14),
IF(AND('PRINTABLE (per grading)'!H$16="OUTPUT", 'PRINTABLE (per grading)'!B$13="Midterm"), IF(ISERROR(SUMIF(OUTPUT!O$20:Y$20, "CLO9", OUTPUT!O54:Y54) / OUTPUT!AM$14), "", SUMIF(OUTPUT!O$20:Y$20, "CLO9", OUTPUT!O54:Y54) / OUTPUT!AM$14),
IF(AND('PRINTABLE (per grading)'!H$16="OUTPUT", 'PRINTABLE (per grading)'!B$13="Final"), IF(ISERROR(SUMIF(OUTPUT!AA$20:AI$20, "CLO9", OUTPUT!AA54:AI54) / OUTPUT!AN$14), "", SUMIF(OUTPUT!AA$20:AI$20, "CLO9", OUTPUT!AA54:AI54) / OUTPUT!AN$14),
"")))))),"")</f>
        <v/>
      </c>
      <c r="BD52" s="232" t="str">
        <f t="shared" si="62"/>
        <v/>
      </c>
      <c r="BE52" s="233" t="str">
        <f t="shared" si="63"/>
        <v/>
      </c>
      <c r="BF52" s="25" t="str">
        <f>IF(B52 &lt;&gt; "", IFERROR(IF(C$16 = "PRELIM", SUMIF('Database (LECTURE-RES-PRAC)'!D$14:AG$14, "CLO10", 'Database (LECTURE-RES-PRAC)'!D49:AG49) / 'Grade computation'!F$13, IF(C$16 = "MIDTERM", SUMIF('Database (LECTURE-RES-PRAC)'!AJ$14:BM$14, "CLO10", 'Database (LECTURE-RES-PRAC)'!AJ49:BM49) / 'Grade computation'!G$13, IF(C$16 = "FINAL", SUMIF('Database (LECTURE-RES-PRAC)'!BP$14:CS$14, "CLO10", 'Database (LECTURE-RES-PRAC)'!BP49:CS49) / 'Grade computation'!H$13,""))),""),"")</f>
        <v/>
      </c>
      <c r="BG52" s="232" t="str">
        <f t="shared" si="64"/>
        <v/>
      </c>
      <c r="BH52" s="25" t="str">
        <f>IF(B52 &lt;&gt; "",IF(AND('PRINTABLE (per grading)'!H$16="EXAM", 'PRINTABLE (per grading)'!B$13="Prelim"), IF(ISERROR(SUMIF('Exam (LECTURE ONLY)'!D$20:M$20, "CLO10", 'Exam (LECTURE ONLY)'!D54:M54) / 'Exam (LECTURE ONLY)'!AL$15), "", SUMIF('Exam (LECTURE ONLY)'!D$20:M$20, "CLO10", 'Exam (LECTURE ONLY)'!D54:M54) /'Exam (LECTURE ONLY)'!AL$15),
IF(AND('PRINTABLE (per grading)'!H$16="EXAM", 'PRINTABLE (per grading)'!B$13="Midterm"), IF(ISERROR(SUMIF('Exam (LECTURE ONLY)'!O$20:X$20, "CLO10", 'Exam (LECTURE ONLY)'!O54:X54) / 'Exam (LECTURE ONLY)'!AM$15), "", SUMIF('Exam (LECTURE ONLY)'!O$20:X$20, "CLO10", 'Exam (LECTURE ONLY)'!O54:X54) / 'Exam (LECTURE ONLY)'!AM$15),
IF(AND('PRINTABLE (per grading)'!H$16="EXAM", 'PRINTABLE (per grading)'!B$13="Final"), IF(ISERROR(SUMIF('Exam (LECTURE ONLY)'!Z$20:AI$20, "CLO10", 'Exam (LECTURE ONLY)'!Z54:AI54) / 'Exam (LECTURE ONLY)'!AN$15), "", SUMIF('Exam (LECTURE ONLY)'!Z$20:AI$20, "CLO10", 'Exam (LECTURE ONLY)'!Z54:AI54) / 'Exam (LECTURE ONLY)'!AN$15),
IF(AND('PRINTABLE (per grading)'!H$16="OUTPUT", 'PRINTABLE (per grading)'!B$13="Prelim"), IF(ISERROR(SUMIF(OUTPUT!C$20:M$20, "CLO10", OUTPUT!C54:M54) / OUTPUT!AL$15), "", SUMIF(OUTPUT!C$20:M$20, "CLO10", OUTPUT!C54:M54) / OUTPUT!AL$15),
IF(AND('PRINTABLE (per grading)'!H$16="OUTPUT", 'PRINTABLE (per grading)'!B$13="Midterm"), IF(ISERROR(SUMIF(OUTPUT!O$20:Y$20, "CLO10", OUTPUT!O54:Y54) / OUTPUT!AM$15), "", SUMIF(OUTPUT!O$20:Y$20, "CLO10", OUTPUT!O54:Y54) / OUTPUT!AM$15),
IF(AND('PRINTABLE (per grading)'!H$16="OUTPUT", 'PRINTABLE (per grading)'!B$13="Final"), IF(ISERROR(SUMIF(OUTPUT!AA$20:AI$20, "CLO10", OUTPUT!AA54:AI54) / OUTPUT!AN$15), "", SUMIF(OUTPUT!AA$20:AI$20, "CLO10", OUTPUT!AA54:AI54) / OUTPUT!AN$15),
"")))))),"")</f>
        <v/>
      </c>
      <c r="BI52" s="232" t="str">
        <f t="shared" si="65"/>
        <v/>
      </c>
      <c r="BJ52" s="233" t="str">
        <f t="shared" si="66"/>
        <v/>
      </c>
      <c r="BK52" s="2"/>
    </row>
    <row r="53" spans="1:63" ht="20.100000000000001" customHeight="1">
      <c r="A53" s="118" t="str">
        <f>IF(ISBLANK('Database (LECTURE-RES-PRAC)'!A50),"",'Database (LECTURE-RES-PRAC)'!A50)</f>
        <v/>
      </c>
      <c r="B53" s="119" t="str">
        <f>IF(ISBLANK('Database (LECTURE-RES-PRAC)'!B50),"",'Database (LECTURE-RES-PRAC)'!B50)</f>
        <v/>
      </c>
      <c r="C53" s="134" t="str">
        <f>IF(B53&lt;&gt;"",IF(C$16="PRELIM",'Grade computation'!C53, IF(C$16="MIDTERM",'Grade computation'!K53, IF(C$16="FINAL",'Grade computation'!S53,""))),"")</f>
        <v/>
      </c>
      <c r="D53" s="135" t="str">
        <f t="shared" si="1"/>
        <v/>
      </c>
      <c r="E53" s="134" t="str">
        <f>IF(B53&lt;&gt;"", IF(C$16="PRELIM",'Grade computation'!E53, IF(C$16="MIDTERM",'Grade computation'!M53, IF(C$16="FINAL",'Grade computation'!U53,""))),"")</f>
        <v/>
      </c>
      <c r="F53" s="136" t="str">
        <f t="shared" si="2"/>
        <v/>
      </c>
      <c r="G53" s="137" t="str">
        <f t="shared" si="3"/>
        <v/>
      </c>
      <c r="H53" s="207" t="str">
        <f>IF(B53&lt;&gt;"",IF(C$16="PRELIM", 'Grade computation'!H53, IF(C$16="MIDTERM", 'Grade computation'!P53, IF(C$16="FINAL",'Grade computation'!X53, ""))),"")</f>
        <v/>
      </c>
      <c r="I53" s="137" t="str">
        <f t="shared" si="4"/>
        <v/>
      </c>
      <c r="J53" s="139" t="str">
        <f t="shared" si="5"/>
        <v/>
      </c>
      <c r="K53" s="377" t="str">
        <f t="shared" si="6"/>
        <v/>
      </c>
      <c r="L53" s="434"/>
      <c r="M53" s="25" t="str">
        <f>IF(B53 &lt;&gt; "", IFERROR(IF(C$16 = "PRELIM", SUMIF('Database (LECTURE-RES-PRAC)'!D$14:AG$14, "CLO1", 'Database (LECTURE-RES-PRAC)'!D50:AG50) / 'Grade computation'!F$4, IF(C$16 = "MIDTERM", SUMIF('Database (LECTURE-RES-PRAC)'!AJ$14:BM$14, "CLO1", 'Database (LECTURE-RES-PRAC)'!AJ50:BM50) / 'Grade computation'!G$4, IF(C$16 = "FINAL", SUMIF('Database (LECTURE-RES-PRAC)'!BP$14:CS$14, "CLO1", 'Database (LECTURE-RES-PRAC)'!BP50:CS50) / 'Grade computation'!H$4,""))),""),"")</f>
        <v/>
      </c>
      <c r="N53" s="232" t="str">
        <f t="shared" si="37"/>
        <v/>
      </c>
      <c r="O53" s="25" t="str">
        <f>IF(B53 &lt;&gt; "",IF(AND('PRINTABLE (per grading)'!H$16="EXAM", 'PRINTABLE (per grading)'!B$13="Prelim"), IF(ISERROR(SUMIF('Exam (LECTURE ONLY)'!D$20:M$20, "CLO1", 'Exam (LECTURE ONLY)'!D55:M55) / 'Exam (LECTURE ONLY)'!AL$6), "", SUMIF('Exam (LECTURE ONLY)'!D$20:M$20, "CLO1", 'Exam (LECTURE ONLY)'!D55:M55) /'Exam (LECTURE ONLY)'!AL$6),
IF(AND('PRINTABLE (per grading)'!H$16="EXAM", 'PRINTABLE (per grading)'!B$13="Midterm"), IF(ISERROR(SUMIF('Exam (LECTURE ONLY)'!O$20:X$20, "CLO1", 'Exam (LECTURE ONLY)'!O55:X55) / 'Exam (LECTURE ONLY)'!AM$6), "", SUMIF('Exam (LECTURE ONLY)'!O$20:X$20, "CLO1", 'Exam (LECTURE ONLY)'!O55:X55) / 'Exam (LECTURE ONLY)'!AM$6),
IF(AND('PRINTABLE (per grading)'!H$16="EXAM", 'PRINTABLE (per grading)'!B$13="Final"), IF(ISERROR(SUMIF('Exam (LECTURE ONLY)'!Z$20:AI$20, "CLO1", 'Exam (LECTURE ONLY)'!Z55:AI55) / 'Exam (LECTURE ONLY)'!AN$6), "", SUMIF('Exam (LECTURE ONLY)'!Z$20:AI$20, "CLO1", 'Exam (LECTURE ONLY)'!Z55:AI55) / 'Exam (LECTURE ONLY)'!AN$6),
IF(AND('PRINTABLE (per grading)'!H$16="OUTPUT", 'PRINTABLE (per grading)'!B$13="Prelim"), IF(ISERROR(SUMIF(OUTPUT!C$20:M$20, "CLO1", OUTPUT!C55:M55) / OUTPUT!AL$6), "", SUMIF(OUTPUT!C$20:M$20, "CLO1", OUTPUT!C55:M55) / OUTPUT!AL$6),
IF(AND('PRINTABLE (per grading)'!H$16="OUTPUT", 'PRINTABLE (per grading)'!B$13="Midterm"), IF(ISERROR(SUMIF(OUTPUT!O$20:Y$20, "CLO1", OUTPUT!O55:Y55) / OUTPUT!AM$6), "", SUMIF(OUTPUT!O$20:Y$20, "CLO1", OUTPUT!O55:Y55) / OUTPUT!AM$6),
IF(AND('PRINTABLE (per grading)'!H$16="OUTPUT", 'PRINTABLE (per grading)'!B$13="Final"), IF(ISERROR(SUMIF(OUTPUT!AA$20:AI$20, "CLO1", OUTPUT!AA55:AI55) / OUTPUT!AN$6), "", SUMIF(OUTPUT!AA$20:AI$20, "CLO1", OUTPUT!AA55:AI55) / OUTPUT!AN$6),
"")))))),"")</f>
        <v/>
      </c>
      <c r="P53" s="232" t="str">
        <f t="shared" si="38"/>
        <v/>
      </c>
      <c r="Q53" s="233" t="str">
        <f t="shared" si="39"/>
        <v/>
      </c>
      <c r="R53" s="25" t="str">
        <f>IF(B53 &lt;&gt; "", IFERROR(IF(C$16 = "PRELIM", SUMIF('Database (LECTURE-RES-PRAC)'!D$14:AG$14, "CLO2", 'Database (LECTURE-RES-PRAC)'!D50:AG50) / 'Grade computation'!F$5, IF(C$16 = "MIDTERM", SUMIF('Database (LECTURE-RES-PRAC)'!AJ$14:BM$14, "CLO2", 'Database (LECTURE-RES-PRAC)'!AJ50:BM50) / 'Grade computation'!G$5, IF(C$16 = "FINAL", SUMIF('Database (LECTURE-RES-PRAC)'!BP$14:CS$14, "CLO2", 'Database (LECTURE-RES-PRAC)'!BP50:CS50) / 'Grade computation'!H$5,""))),""),"")</f>
        <v/>
      </c>
      <c r="S53" s="232" t="str">
        <f t="shared" si="40"/>
        <v/>
      </c>
      <c r="T53" s="25" t="str">
        <f>IF(B53 &lt;&gt; "",IF(AND('PRINTABLE (per grading)'!H$16="EXAM", 'PRINTABLE (per grading)'!B$13="Prelim"), IF(ISERROR(SUMIF('Exam (LECTURE ONLY)'!D$20:M$20, "CLO2", 'Exam (LECTURE ONLY)'!D55:M55) / 'Exam (LECTURE ONLY)'!AL$7), "", SUMIF('Exam (LECTURE ONLY)'!D$20:M$20, "CLO2", 'Exam (LECTURE ONLY)'!D55:M55) /'Exam (LECTURE ONLY)'!AL$7),
IF(AND('PRINTABLE (per grading)'!H$16="EXAM", 'PRINTABLE (per grading)'!B$13="Midterm"), IF(ISERROR(SUMIF('Exam (LECTURE ONLY)'!O$20:X$20, "CLO2", 'Exam (LECTURE ONLY)'!O55:X55) / 'Exam (LECTURE ONLY)'!AM$7), "", SUMIF('Exam (LECTURE ONLY)'!O$20:X$20, "CLO2", 'Exam (LECTURE ONLY)'!O55:X55) / 'Exam (LECTURE ONLY)'!AM$7),
IF(AND('PRINTABLE (per grading)'!H$16="EXAM", 'PRINTABLE (per grading)'!B$13="Final"), IF(ISERROR(SUMIF('Exam (LECTURE ONLY)'!Z$20:AI$20, "CLO2", 'Exam (LECTURE ONLY)'!Z55:AI55) / 'Exam (LECTURE ONLY)'!AN$7), "", SUMIF('Exam (LECTURE ONLY)'!Z$20:AI$20, "CLO2", 'Exam (LECTURE ONLY)'!Z55:AI55) / 'Exam (LECTURE ONLY)'!AN$7),
IF(AND('PRINTABLE (per grading)'!H$16="OUTPUT", 'PRINTABLE (per grading)'!B$13="Prelim"), IF(ISERROR(SUMIF(OUTPUT!C$20:M$20, "CLO2", OUTPUT!C55:M55) / OUTPUT!AL$7), "", SUMIF(OUTPUT!C$20:M$20, "CLO2", OUTPUT!C55:M55) / OUTPUT!AL$7),
IF(AND('PRINTABLE (per grading)'!H$16="OUTPUT", 'PRINTABLE (per grading)'!B$13="Midterm"), IF(ISERROR(SUMIF(OUTPUT!O$20:Y$20, "CLO2", OUTPUT!O55:Y55) / OUTPUT!AM$7), "", SUMIF(OUTPUT!O$20:Y$20, "CLO2", OUTPUT!O55:Y55) / OUTPUT!AM$7),
IF(AND('PRINTABLE (per grading)'!H$16="OUTPUT", 'PRINTABLE (per grading)'!B$13="Final"), IF(ISERROR(SUMIF(OUTPUT!AA$20:AI$20, "CLO2", OUTPUT!AA55:AI55) / OUTPUT!AN$7), "", SUMIF(OUTPUT!AA$20:AI$20, "CLO2", OUTPUT!AA55:AI55) / OUTPUT!AN$7),
"")))))),"")</f>
        <v/>
      </c>
      <c r="U53" s="232" t="str">
        <f t="shared" si="41"/>
        <v/>
      </c>
      <c r="V53" s="233" t="str">
        <f t="shared" si="42"/>
        <v/>
      </c>
      <c r="W53" s="25" t="str">
        <f>IF(B53 &lt;&gt; "", IFERROR(IF(C$16 = "PRELIM", SUMIF('Database (LECTURE-RES-PRAC)'!D$14:AG$14, "CLO3", 'Database (LECTURE-RES-PRAC)'!D50:AG50) / 'Grade computation'!F$6, IF(C$16 = "MIDTERM", SUMIF('Database (LECTURE-RES-PRAC)'!AJ$14:BM$14, "CLO3", 'Database (LECTURE-RES-PRAC)'!AJ50:BM50) / 'Grade computation'!G$6, IF(C$16 = "FINAL", SUMIF('Database (LECTURE-RES-PRAC)'!BP$14:CS$14, "CLO3", 'Database (LECTURE-RES-PRAC)'!BP50:CS50) / 'Grade computation'!H$6,""))),""),"")</f>
        <v/>
      </c>
      <c r="X53" s="232" t="str">
        <f t="shared" si="43"/>
        <v/>
      </c>
      <c r="Y53" s="25" t="str">
        <f>IF(B53 &lt;&gt; "",IF(AND('PRINTABLE (per grading)'!H$16="EXAM", 'PRINTABLE (per grading)'!B$13="Prelim"), IF(ISERROR(SUMIF('Exam (LECTURE ONLY)'!D$20:M$20, "CLO3", 'Exam (LECTURE ONLY)'!D55:M55) / 'Exam (LECTURE ONLY)'!AL$8), "", SUMIF('Exam (LECTURE ONLY)'!D$20:M$20, "CLO3", 'Exam (LECTURE ONLY)'!D55:M55) /'Exam (LECTURE ONLY)'!AL$8),
IF(AND('PRINTABLE (per grading)'!H$16="EXAM", 'PRINTABLE (per grading)'!B$13="Midterm"), IF(ISERROR(SUMIF('Exam (LECTURE ONLY)'!O$20:X$20, "CLO3", 'Exam (LECTURE ONLY)'!O55:X55) / 'Exam (LECTURE ONLY)'!AM$8), "", SUMIF('Exam (LECTURE ONLY)'!O$20:X$20, "CLO3", 'Exam (LECTURE ONLY)'!O55:X55) / 'Exam (LECTURE ONLY)'!AM$8),
IF(AND('PRINTABLE (per grading)'!H$16="EXAM", 'PRINTABLE (per grading)'!B$13="Final"), IF(ISERROR(SUMIF('Exam (LECTURE ONLY)'!Z$20:AI$20, "CLO3", 'Exam (LECTURE ONLY)'!Z55:AI55) / 'Exam (LECTURE ONLY)'!AN$8), "", SUMIF('Exam (LECTURE ONLY)'!Z$20:AI$20, "CLO3", 'Exam (LECTURE ONLY)'!Z55:AI55) / 'Exam (LECTURE ONLY)'!AN$8),
IF(AND('PRINTABLE (per grading)'!H$16="OUTPUT", 'PRINTABLE (per grading)'!B$13="Prelim"), IF(ISERROR(SUMIF(OUTPUT!C$20:M$20, "CLO3", OUTPUT!C55:M55) / OUTPUT!AL$8), "", SUMIF(OUTPUT!C$20:M$20, "CLO3", OUTPUT!C55:M55) / OUTPUT!AL$8),
IF(AND('PRINTABLE (per grading)'!H$16="OUTPUT", 'PRINTABLE (per grading)'!B$13="Midterm"), IF(ISERROR(SUMIF(OUTPUT!O$20:Y$20, "CLO3", OUTPUT!O55:Y55) / OUTPUT!AM$8), "", SUMIF(OUTPUT!O$20:Y$20, "CLO3", OUTPUT!O55:Y55) / OUTPUT!AM$8),
IF(AND('PRINTABLE (per grading)'!H$16="OUTPUT", 'PRINTABLE (per grading)'!B$13="Final"), IF(ISERROR(SUMIF(OUTPUT!AA$20:AI$20, "CLO3", OUTPUT!AA55:AI55) / OUTPUT!AN$8), "", SUMIF(OUTPUT!AA$20:AI$20, "CLO3", OUTPUT!AA55:AI55) / OUTPUT!AN$8),
"" )))))),"")</f>
        <v/>
      </c>
      <c r="Z53" s="232" t="str">
        <f t="shared" si="44"/>
        <v/>
      </c>
      <c r="AA53" s="233" t="str">
        <f t="shared" si="45"/>
        <v/>
      </c>
      <c r="AB53" s="25" t="str">
        <f>IF(B53 &lt;&gt; "", IFERROR(IF(C$16 = "PRELIM", SUMIF('Database (LECTURE-RES-PRAC)'!D$14:AG$14, "CLO4", 'Database (LECTURE-RES-PRAC)'!D50:AG50) / 'Grade computation'!F$7, IF(C$16 = "MIDTERM", SUMIF('Database (LECTURE-RES-PRAC)'!AJ$14:BM$14, "CLO4", 'Database (LECTURE-RES-PRAC)'!AJ50:BM50) / 'Grade computation'!G$7, IF(C$16 = "FINAL", SUMIF('Database (LECTURE-RES-PRAC)'!BP$14:CS$14, "CLO4", 'Database (LECTURE-RES-PRAC)'!BP50:CS50) / 'Grade computation'!H$7,""))),""),"")</f>
        <v/>
      </c>
      <c r="AC53" s="232" t="str">
        <f t="shared" si="46"/>
        <v/>
      </c>
      <c r="AD53" s="25" t="str">
        <f>IF(B53 &lt;&gt; "",IF(AND('PRINTABLE (per grading)'!H$16="EXAM", 'PRINTABLE (per grading)'!B$13="Prelim"), IF(ISERROR(SUMIF('Exam (LECTURE ONLY)'!D$20:M$20, "CLO4", 'Exam (LECTURE ONLY)'!D55:M55) / 'Exam (LECTURE ONLY)'!AL$9), "", SUMIF('Exam (LECTURE ONLY)'!D$20:M$20, "CLO4", 'Exam (LECTURE ONLY)'!D55:M55) /'Exam (LECTURE ONLY)'!AL$9),
IF(AND('PRINTABLE (per grading)'!H$16="EXAM", 'PRINTABLE (per grading)'!B$13="Midterm"), IF(ISERROR(SUMIF('Exam (LECTURE ONLY)'!O$20:X$20, "CLO4", 'Exam (LECTURE ONLY)'!O55:X55) / 'Exam (LECTURE ONLY)'!AM$9), "", SUMIF('Exam (LECTURE ONLY)'!O$20:X$20, "CLO4", 'Exam (LECTURE ONLY)'!O55:X55) / 'Exam (LECTURE ONLY)'!AM$9),
IF(AND('PRINTABLE (per grading)'!H$16="EXAM", 'PRINTABLE (per grading)'!B$13="Final"), IF(ISERROR(SUMIF('Exam (LECTURE ONLY)'!Z$20:AI$20, "CLO4", 'Exam (LECTURE ONLY)'!Z55:AI55) / 'Exam (LECTURE ONLY)'!AN$9), "", SUMIF('Exam (LECTURE ONLY)'!Z$20:AI$20, "CLO4", 'Exam (LECTURE ONLY)'!Z55:AI55) / 'Exam (LECTURE ONLY)'!AN$9),
IF(AND('PRINTABLE (per grading)'!H$16="OUTPUT", 'PRINTABLE (per grading)'!B$13="Prelim"), IF(ISERROR(SUMIF(OUTPUT!C$20:M$20, "CLO4", OUTPUT!C55:M55) / OUTPUT!AL$9), "", SUMIF(OUTPUT!C$20:M$20, "CLO4", OUTPUT!C55:M55) / OUTPUT!AL$9),
IF(AND('PRINTABLE (per grading)'!H$16="OUTPUT", 'PRINTABLE (per grading)'!B$13="Midterm"), IF(ISERROR(SUMIF(OUTPUT!O$20:Y$20, "CLO4", OUTPUT!O55:Y55) / OUTPUT!AM$9), "", SUMIF(OUTPUT!O$20:Y$20, "CLO4", OUTPUT!O55:Y55) / OUTPUT!AM$9),
IF(AND('PRINTABLE (per grading)'!H$16="OUTPUT", 'PRINTABLE (per grading)'!B$13="Final"), IF(ISERROR(SUMIF(OUTPUT!AA$20:AI$20, "CLO4", OUTPUT!AA55:AI55) / OUTPUT!AN$9), "", SUMIF(OUTPUT!AA$20:AI$20, "CLO4", OUTPUT!AA55:AI55) / OUTPUT!AN$9),
"")))))),"")</f>
        <v/>
      </c>
      <c r="AE53" s="232" t="str">
        <f t="shared" si="47"/>
        <v/>
      </c>
      <c r="AF53" s="233" t="str">
        <f t="shared" si="48"/>
        <v/>
      </c>
      <c r="AG53" s="25" t="str">
        <f>IF(B53 &lt;&gt; "", IFERROR(IF(C$16 = "PRELIM", SUMIF('Database (LECTURE-RES-PRAC)'!D$14:AG$14, "CLO5", 'Database (LECTURE-RES-PRAC)'!D50:AG50) / 'Grade computation'!F$8, IF(C$16 = "MIDTERM", SUMIF('Database (LECTURE-RES-PRAC)'!AJ$14:BM$14, "CLO5", 'Database (LECTURE-RES-PRAC)'!AJ50:BM50) / 'Grade computation'!G$8, IF(C$16 = "FINAL", SUMIF('Database (LECTURE-RES-PRAC)'!BP$14:CS$14, "CLO5", 'Database (LECTURE-RES-PRAC)'!BP50:CS50) / 'Grade computation'!H$8,""))),""),"")</f>
        <v/>
      </c>
      <c r="AH53" s="232" t="str">
        <f t="shared" si="49"/>
        <v/>
      </c>
      <c r="AI53" s="25" t="str">
        <f>IF(B53 &lt;&gt; "",IF(AND('PRINTABLE (per grading)'!H$16="EXAM", 'PRINTABLE (per grading)'!B$13="Prelim"), IF(ISERROR(SUMIF('Exam (LECTURE ONLY)'!D$20:M$20, "CLO5", 'Exam (LECTURE ONLY)'!D55:M55) / 'Exam (LECTURE ONLY)'!AL$10), "", SUMIF('Exam (LECTURE ONLY)'!D$20:M$20, "CLO5", 'Exam (LECTURE ONLY)'!D55:M55) /'Exam (LECTURE ONLY)'!AL$10),
IF(AND('PRINTABLE (per grading)'!H$16="EXAM", 'PRINTABLE (per grading)'!B$13="Midterm"), IF(ISERROR(SUMIF('Exam (LECTURE ONLY)'!O$20:X$20, "CLO5", 'Exam (LECTURE ONLY)'!O55:X55) / 'Exam (LECTURE ONLY)'!AM$10), "", SUMIF('Exam (LECTURE ONLY)'!O$20:X$20, "CLO5", 'Exam (LECTURE ONLY)'!O55:X55) / 'Exam (LECTURE ONLY)'!AM$10),
IF(AND('PRINTABLE (per grading)'!H$16="EXAM", 'PRINTABLE (per grading)'!B$13="Final"), IF(ISERROR(SUMIF('Exam (LECTURE ONLY)'!Z$20:AI$20, "CLO5", 'Exam (LECTURE ONLY)'!Z55:AI55) / 'Exam (LECTURE ONLY)'!AN$10), "", SUMIF('Exam (LECTURE ONLY)'!Z$20:AI$20, "CLO5", 'Exam (LECTURE ONLY)'!Z55:AI55) / 'Exam (LECTURE ONLY)'!AN$10),
IF(AND('PRINTABLE (per grading)'!H$16="OUTPUT", 'PRINTABLE (per grading)'!B$13="Prelim"), IF(ISERROR(SUMIF(OUTPUT!C$20:M$20, "CLO5", OUTPUT!C55:M55) / OUTPUT!AL$10), "", SUMIF(OUTPUT!C$20:M$20, "CLO5", OUTPUT!C55:M55) / OUTPUT!AL$10),
IF(AND('PRINTABLE (per grading)'!H$16="OUTPUT", 'PRINTABLE (per grading)'!B$13="Midterm"), IF(ISERROR(SUMIF(OUTPUT!O$20:Y$20, "CLO5", OUTPUT!O55:Y55) / OUTPUT!AM$10), "", SUMIF(OUTPUT!O$20:Y$20, "CLO5", OUTPUT!O55:Y55) / OUTPUT!AM$10),
IF(AND('PRINTABLE (per grading)'!H$16="OUTPUT", 'PRINTABLE (per grading)'!B$13="Final"), IF(ISERROR(SUMIF(OUTPUT!AA$20:AI$20, "CLO5", OUTPUT!AA55:AI55) / OUTPUT!AN$10), "", SUMIF(OUTPUT!AA$20:AI$20, "CLO5", OUTPUT!AA55:AI55) / OUTPUT!AN$10),
"")))))),"")</f>
        <v/>
      </c>
      <c r="AJ53" s="232" t="str">
        <f t="shared" si="50"/>
        <v/>
      </c>
      <c r="AK53" s="233" t="str">
        <f t="shared" si="51"/>
        <v/>
      </c>
      <c r="AL53" s="25" t="str">
        <f>IF(B53 &lt;&gt; "", IFERROR(IF(C$16 = "PRELIM", SUMIF('Database (LECTURE-RES-PRAC)'!D$14:AG$14, "CLO6", 'Database (LECTURE-RES-PRAC)'!D50:AG50) / 'Grade computation'!F$9, IF(C$16 = "MIDTERM", SUMIF('Database (LECTURE-RES-PRAC)'!AJ$14:BM$14, "CLO6", 'Database (LECTURE-RES-PRAC)'!AJ50:BM50) / 'Grade computation'!G$9, IF(C$16 = "FINAL", SUMIF('Database (LECTURE-RES-PRAC)'!BP$14:CS$14, "CLO6", 'Database (LECTURE-RES-PRAC)'!BP50:CS50) / 'Grade computation'!H$9,""))),""),"")</f>
        <v/>
      </c>
      <c r="AM53" s="232" t="str">
        <f t="shared" si="52"/>
        <v/>
      </c>
      <c r="AN53" s="25" t="str">
        <f>IF(B53 &lt;&gt; "",IF(AND('PRINTABLE (per grading)'!H$16="EXAM", 'PRINTABLE (per grading)'!B$13="Prelim"), IF(ISERROR(SUMIF('Exam (LECTURE ONLY)'!D$20:M$20, "CLO6", 'Exam (LECTURE ONLY)'!D55:M55) / 'Exam (LECTURE ONLY)'!AL$11), "", SUMIF('Exam (LECTURE ONLY)'!D$20:M$20, "CLO6", 'Exam (LECTURE ONLY)'!D55:M55) /'Exam (LECTURE ONLY)'!AL$11),
IF(AND('PRINTABLE (per grading)'!H$16="EXAM", 'PRINTABLE (per grading)'!B$13="Midterm"), IF(ISERROR(SUMIF('Exam (LECTURE ONLY)'!O$20:X$20, "CLO6", 'Exam (LECTURE ONLY)'!O55:X55) / 'Exam (LECTURE ONLY)'!AM$11), "", SUMIF('Exam (LECTURE ONLY)'!O$20:X$20, "CLO6", 'Exam (LECTURE ONLY)'!O55:X55) / 'Exam (LECTURE ONLY)'!AM$11),
IF(AND('PRINTABLE (per grading)'!H$16="EXAM", 'PRINTABLE (per grading)'!B$13="Final"), IF(ISERROR(SUMIF('Exam (LECTURE ONLY)'!Z$20:AI$20, "CLO6", 'Exam (LECTURE ONLY)'!Z55:AI55) / 'Exam (LECTURE ONLY)'!AN$11), "", SUMIF('Exam (LECTURE ONLY)'!Z$20:AI$20, "CLO6", 'Exam (LECTURE ONLY)'!Z55:AI55) / 'Exam (LECTURE ONLY)'!AN$11),
IF(AND('PRINTABLE (per grading)'!H$16="OUTPUT", 'PRINTABLE (per grading)'!B$13="Prelim"), IF(ISERROR(SUMIF(OUTPUT!C$20:M$20, "CLO6", OUTPUT!C55:M55) / OUTPUT!AL$11), "", SUMIF(OUTPUT!C$20:M$20, "CLO6", OUTPUT!C55:M55) / OUTPUT!AL$11),
IF(AND('PRINTABLE (per grading)'!H$16="OUTPUT", 'PRINTABLE (per grading)'!B$13="Midterm"), IF(ISERROR(SUMIF(OUTPUT!O$20:Y$20, "CLO6", OUTPUT!O55:Y55) / OUTPUT!AM$11), "", SUMIF(OUTPUT!O$20:Y$20, "CLO6", OUTPUT!O55:Y55) / OUTPUT!AM$11),
IF(AND('PRINTABLE (per grading)'!H$16="OUTPUT", 'PRINTABLE (per grading)'!B$13="Final"), IF(ISERROR(SUMIF(OUTPUT!AA$20:AI$20, "CLO6", OUTPUT!AA55:AI55) / OUTPUT!AN$11), "", SUMIF(OUTPUT!AA$20:AI$20, "CLO6", OUTPUT!AA55:AI55) / OUTPUT!AN$11),
"")))))),"")</f>
        <v/>
      </c>
      <c r="AO53" s="232" t="str">
        <f t="shared" si="53"/>
        <v/>
      </c>
      <c r="AP53" s="233" t="str">
        <f t="shared" si="54"/>
        <v/>
      </c>
      <c r="AQ53" s="25" t="str">
        <f>IF(B53 &lt;&gt; "", IFERROR(IF(C$16 = "PRELIM", SUMIF('Database (LECTURE-RES-PRAC)'!D$14:AG$14, "CLO7", 'Database (LECTURE-RES-PRAC)'!D50:AG50) / 'Grade computation'!F$10, IF(C$16 = "MIDTERM", SUMIF('Database (LECTURE-RES-PRAC)'!AJ$14:BM$14, "CLO7", 'Database (LECTURE-RES-PRAC)'!AJ50:BM50) / 'Grade computation'!G$10, IF(C$16 = "FINAL", SUMIF('Database (LECTURE-RES-PRAC)'!BP$14:CS$14, "CLO7", 'Database (LECTURE-RES-PRAC)'!BP50:CS50) / 'Grade computation'!H$10,""))),""),"")</f>
        <v/>
      </c>
      <c r="AR53" s="232" t="str">
        <f t="shared" si="55"/>
        <v/>
      </c>
      <c r="AS53" s="25" t="str">
        <f>IF(B53 &lt;&gt; "",IF(AND('PRINTABLE (per grading)'!H$16="EXAM", 'PRINTABLE (per grading)'!B$13="Prelim"), IF(ISERROR(SUMIF('Exam (LECTURE ONLY)'!D$20:M$20, "CLO7", 'Exam (LECTURE ONLY)'!D55:M55) / 'Exam (LECTURE ONLY)'!AL$12), "", SUMIF('Exam (LECTURE ONLY)'!D$20:M$20, "CLO7", 'Exam (LECTURE ONLY)'!D55:M55) /'Exam (LECTURE ONLY)'!AL$12),
IF(AND('PRINTABLE (per grading)'!H$16="EXAM", 'PRINTABLE (per grading)'!B$13="Midterm"), IF(ISERROR(SUMIF('Exam (LECTURE ONLY)'!O$20:X$20, "CLO7", 'Exam (LECTURE ONLY)'!O55:X55) / 'Exam (LECTURE ONLY)'!AM$12), "", SUMIF('Exam (LECTURE ONLY)'!O$20:X$20, "CLO7", 'Exam (LECTURE ONLY)'!O55:X55) / 'Exam (LECTURE ONLY)'!AM$12),
IF(AND('PRINTABLE (per grading)'!H$16="EXAM", 'PRINTABLE (per grading)'!B$13="Final"), IF(ISERROR(SUMIF('Exam (LECTURE ONLY)'!Z$20:AI$20, "CLO7", 'Exam (LECTURE ONLY)'!Z55:AI55) / 'Exam (LECTURE ONLY)'!AN$12), "", SUMIF('Exam (LECTURE ONLY)'!Z$20:AI$20, "CLO7", 'Exam (LECTURE ONLY)'!Z55:AI55) / 'Exam (LECTURE ONLY)'!AN$12),
IF(AND('PRINTABLE (per grading)'!H$16="OUTPUT", 'PRINTABLE (per grading)'!B$13="Prelim"), IF(ISERROR(SUMIF(OUTPUT!C$20:M$20, "CLO7", OUTPUT!C55:M55) / OUTPUT!AL$12), "", SUMIF(OUTPUT!C$20:M$20, "CLO7", OUTPUT!C55:M55) / OUTPUT!AL$12),
IF(AND('PRINTABLE (per grading)'!H$16="OUTPUT", 'PRINTABLE (per grading)'!B$13="Midterm"), IF(ISERROR(SUMIF(OUTPUT!O$20:Y$20, "CLO7", OUTPUT!O55:Y55) / OUTPUT!AM$12), "", SUMIF(OUTPUT!O$20:Y$20, "CLO7", OUTPUT!O55:Y55) / OUTPUT!AM$12),
IF(AND('PRINTABLE (per grading)'!H$16="OUTPUT", 'PRINTABLE (per grading)'!B$13="Final"), IF(ISERROR(SUMIF(OUTPUT!AA$20:AI$20, "CLO7", OUTPUT!AA55:AI55) / OUTPUT!AN$12), "", SUMIF(OUTPUT!AA$20:AI$20, "CLO7", OUTPUT!AA55:AI55) / OUTPUT!AN$12),
"")))))),"")</f>
        <v/>
      </c>
      <c r="AT53" s="232" t="str">
        <f t="shared" si="56"/>
        <v/>
      </c>
      <c r="AU53" s="233" t="str">
        <f t="shared" si="57"/>
        <v/>
      </c>
      <c r="AV53" s="25" t="str">
        <f>IF(B53 &lt;&gt; "", IFERROR(IF(C$16 = "PRELIM", SUMIF('Database (LECTURE-RES-PRAC)'!D$14:AG$14, "CLO8", 'Database (LECTURE-RES-PRAC)'!D50:AG50) / 'Grade computation'!F$11, IF(C$16 = "MIDTERM", SUMIF('Database (LECTURE-RES-PRAC)'!AJ$14:BM$14, "CLO8", 'Database (LECTURE-RES-PRAC)'!AJ50:BM50) / 'Grade computation'!G$11, IF(C$16 = "FINAL", SUMIF('Database (LECTURE-RES-PRAC)'!BP$14:CS$14, "CLO8", 'Database (LECTURE-RES-PRAC)'!BP50:CS50) / 'Grade computation'!H$11,""))),""),"")</f>
        <v/>
      </c>
      <c r="AW53" s="232" t="str">
        <f t="shared" si="58"/>
        <v/>
      </c>
      <c r="AX53" s="25" t="str">
        <f>IF(B53 &lt;&gt; "",IF(AND('PRINTABLE (per grading)'!H$16="EXAM", 'PRINTABLE (per grading)'!B$13="Prelim"), IF(ISERROR(SUMIF('Exam (LECTURE ONLY)'!D$20:M$20, "CLO8", 'Exam (LECTURE ONLY)'!D55:M55) / 'Exam (LECTURE ONLY)'!AL$13), "", SUMIF('Exam (LECTURE ONLY)'!D$20:M$20, "CLO8", 'Exam (LECTURE ONLY)'!D55:M55) /'Exam (LECTURE ONLY)'!AL$13),
IF(AND('PRINTABLE (per grading)'!H$16="EXAM", 'PRINTABLE (per grading)'!B$13="Midterm"), IF(ISERROR(SUMIF('Exam (LECTURE ONLY)'!O$20:X$20, "CLO8", 'Exam (LECTURE ONLY)'!O55:X55) / 'Exam (LECTURE ONLY)'!AM$13), "", SUMIF('Exam (LECTURE ONLY)'!O$20:X$20, "CLO8", 'Exam (LECTURE ONLY)'!O55:X55) / 'Exam (LECTURE ONLY)'!AM$13),
IF(AND('PRINTABLE (per grading)'!H$16="EXAM", 'PRINTABLE (per grading)'!B$13="Final"), IF(ISERROR(SUMIF('Exam (LECTURE ONLY)'!Z$20:AI$20, "CLO8", 'Exam (LECTURE ONLY)'!Z55:AI55) / 'Exam (LECTURE ONLY)'!AN$13), "", SUMIF('Exam (LECTURE ONLY)'!Z$20:AI$20, "CLO8", 'Exam (LECTURE ONLY)'!Z55:AI55) / 'Exam (LECTURE ONLY)'!AN$13),
IF(AND('PRINTABLE (per grading)'!H$16="OUTPUT", 'PRINTABLE (per grading)'!B$13="Prelim"), IF(ISERROR(SUMIF(OUTPUT!C$20:M$20, "CLO8", OUTPUT!C55:M55) / OUTPUT!AL$13), "", SUMIF(OUTPUT!C$20:M$20, "CLO8", OUTPUT!C55:M55) / OUTPUT!AL$13),
IF(AND('PRINTABLE (per grading)'!H$16="OUTPUT", 'PRINTABLE (per grading)'!B$13="Midterm"), IF(ISERROR(SUMIF(OUTPUT!O$20:Y$20, "CLO8", OUTPUT!O55:Y55) / OUTPUT!AM$13), "", SUMIF(OUTPUT!O$20:Y$20, "CLO8", OUTPUT!O55:Y55) / OUTPUT!AM$13),
IF(AND('PRINTABLE (per grading)'!H$16="OUTPUT", 'PRINTABLE (per grading)'!B$13="Final"), IF(ISERROR(SUMIF(OUTPUT!AA$20:AI$20, "CLO8", OUTPUT!AA55:AI55) / OUTPUT!AN$13), "", SUMIF(OUTPUT!AA$20:AI$20, "CLO8", OUTPUT!AA55:AI55) / OUTPUT!AN$13),
"")))))),"")</f>
        <v/>
      </c>
      <c r="AY53" s="232" t="str">
        <f t="shared" si="59"/>
        <v/>
      </c>
      <c r="AZ53" s="233" t="str">
        <f t="shared" si="60"/>
        <v/>
      </c>
      <c r="BA53" s="25" t="str">
        <f>IF(B53 &lt;&gt; "", IFERROR(IF(C$16 = "PRELIM", SUMIF('Database (LECTURE-RES-PRAC)'!D$14:AG$14, "CLO9", 'Database (LECTURE-RES-PRAC)'!D50:AG50) / 'Grade computation'!F$12, IF(C$16 = "MIDTERM", SUMIF('Database (LECTURE-RES-PRAC)'!AJ$14:BM$14, "CLO9", 'Database (LECTURE-RES-PRAC)'!AJ50:BM50) / 'Grade computation'!G$12, IF(C$16 = "FINAL", SUMIF('Database (LECTURE-RES-PRAC)'!BP$14:CS$14, "CLO9", 'Database (LECTURE-RES-PRAC)'!BP50:CS50) / 'Grade computation'!H$12,""))),""),"")</f>
        <v/>
      </c>
      <c r="BB53" s="232" t="str">
        <f t="shared" si="61"/>
        <v/>
      </c>
      <c r="BC53" s="25" t="str">
        <f>IF(B53 &lt;&gt; "",IF(AND('PRINTABLE (per grading)'!H$16="EXAM", 'PRINTABLE (per grading)'!B$13="Prelim"), IF(ISERROR(SUMIF('Exam (LECTURE ONLY)'!D$20:M$20, "CLO9", 'Exam (LECTURE ONLY)'!D55:M55) / 'Exam (LECTURE ONLY)'!AL$14), "", SUMIF('Exam (LECTURE ONLY)'!D$20:M$20, "CLO9", 'Exam (LECTURE ONLY)'!D55:M55) /'Exam (LECTURE ONLY)'!AL$14),
IF(AND('PRINTABLE (per grading)'!H$16="EXAM", 'PRINTABLE (per grading)'!B$13="Midterm"), IF(ISERROR(SUMIF('Exam (LECTURE ONLY)'!O$20:X$20, "CLO9", 'Exam (LECTURE ONLY)'!O55:X55) / 'Exam (LECTURE ONLY)'!AM$14), "", SUMIF('Exam (LECTURE ONLY)'!O$20:X$20, "CLO9", 'Exam (LECTURE ONLY)'!O55:X55) / 'Exam (LECTURE ONLY)'!AM$14),
IF(AND('PRINTABLE (per grading)'!H$16="EXAM", 'PRINTABLE (per grading)'!B$13="Final"), IF(ISERROR(SUMIF('Exam (LECTURE ONLY)'!Z$20:AI$20, "CLO9", 'Exam (LECTURE ONLY)'!Z55:AI55) / 'Exam (LECTURE ONLY)'!AN$14), "", SUMIF('Exam (LECTURE ONLY)'!Z$20:AI$20, "CLO9", 'Exam (LECTURE ONLY)'!Z55:AI55) / 'Exam (LECTURE ONLY)'!AN$14),
IF(AND('PRINTABLE (per grading)'!H$16="OUTPUT", 'PRINTABLE (per grading)'!B$13="Prelim"), IF(ISERROR(SUMIF(OUTPUT!C$20:M$20, "CLO9", OUTPUT!C55:M55) / OUTPUT!AL$14), "", SUMIF(OUTPUT!C$20:M$20, "CLO9", OUTPUT!C55:M55) / OUTPUT!AL$14),
IF(AND('PRINTABLE (per grading)'!H$16="OUTPUT", 'PRINTABLE (per grading)'!B$13="Midterm"), IF(ISERROR(SUMIF(OUTPUT!O$20:Y$20, "CLO9", OUTPUT!O55:Y55) / OUTPUT!AM$14), "", SUMIF(OUTPUT!O$20:Y$20, "CLO9", OUTPUT!O55:Y55) / OUTPUT!AM$14),
IF(AND('PRINTABLE (per grading)'!H$16="OUTPUT", 'PRINTABLE (per grading)'!B$13="Final"), IF(ISERROR(SUMIF(OUTPUT!AA$20:AI$20, "CLO9", OUTPUT!AA55:AI55) / OUTPUT!AN$14), "", SUMIF(OUTPUT!AA$20:AI$20, "CLO9", OUTPUT!AA55:AI55) / OUTPUT!AN$14),
"")))))),"")</f>
        <v/>
      </c>
      <c r="BD53" s="232" t="str">
        <f t="shared" si="62"/>
        <v/>
      </c>
      <c r="BE53" s="233" t="str">
        <f t="shared" si="63"/>
        <v/>
      </c>
      <c r="BF53" s="25" t="str">
        <f>IF(B53 &lt;&gt; "", IFERROR(IF(C$16 = "PRELIM", SUMIF('Database (LECTURE-RES-PRAC)'!D$14:AG$14, "CLO10", 'Database (LECTURE-RES-PRAC)'!D50:AG50) / 'Grade computation'!F$13, IF(C$16 = "MIDTERM", SUMIF('Database (LECTURE-RES-PRAC)'!AJ$14:BM$14, "CLO10", 'Database (LECTURE-RES-PRAC)'!AJ50:BM50) / 'Grade computation'!G$13, IF(C$16 = "FINAL", SUMIF('Database (LECTURE-RES-PRAC)'!BP$14:CS$14, "CLO10", 'Database (LECTURE-RES-PRAC)'!BP50:CS50) / 'Grade computation'!H$13,""))),""),"")</f>
        <v/>
      </c>
      <c r="BG53" s="232" t="str">
        <f t="shared" si="64"/>
        <v/>
      </c>
      <c r="BH53" s="25" t="str">
        <f>IF(B53 &lt;&gt; "",IF(AND('PRINTABLE (per grading)'!H$16="EXAM", 'PRINTABLE (per grading)'!B$13="Prelim"), IF(ISERROR(SUMIF('Exam (LECTURE ONLY)'!D$20:M$20, "CLO10", 'Exam (LECTURE ONLY)'!D55:M55) / 'Exam (LECTURE ONLY)'!AL$15), "", SUMIF('Exam (LECTURE ONLY)'!D$20:M$20, "CLO10", 'Exam (LECTURE ONLY)'!D55:M55) /'Exam (LECTURE ONLY)'!AL$15),
IF(AND('PRINTABLE (per grading)'!H$16="EXAM", 'PRINTABLE (per grading)'!B$13="Midterm"), IF(ISERROR(SUMIF('Exam (LECTURE ONLY)'!O$20:X$20, "CLO10", 'Exam (LECTURE ONLY)'!O55:X55) / 'Exam (LECTURE ONLY)'!AM$15), "", SUMIF('Exam (LECTURE ONLY)'!O$20:X$20, "CLO10", 'Exam (LECTURE ONLY)'!O55:X55) / 'Exam (LECTURE ONLY)'!AM$15),
IF(AND('PRINTABLE (per grading)'!H$16="EXAM", 'PRINTABLE (per grading)'!B$13="Final"), IF(ISERROR(SUMIF('Exam (LECTURE ONLY)'!Z$20:AI$20, "CLO10", 'Exam (LECTURE ONLY)'!Z55:AI55) / 'Exam (LECTURE ONLY)'!AN$15), "", SUMIF('Exam (LECTURE ONLY)'!Z$20:AI$20, "CLO10", 'Exam (LECTURE ONLY)'!Z55:AI55) / 'Exam (LECTURE ONLY)'!AN$15),
IF(AND('PRINTABLE (per grading)'!H$16="OUTPUT", 'PRINTABLE (per grading)'!B$13="Prelim"), IF(ISERROR(SUMIF(OUTPUT!C$20:M$20, "CLO10", OUTPUT!C55:M55) / OUTPUT!AL$15), "", SUMIF(OUTPUT!C$20:M$20, "CLO10", OUTPUT!C55:M55) / OUTPUT!AL$15),
IF(AND('PRINTABLE (per grading)'!H$16="OUTPUT", 'PRINTABLE (per grading)'!B$13="Midterm"), IF(ISERROR(SUMIF(OUTPUT!O$20:Y$20, "CLO10", OUTPUT!O55:Y55) / OUTPUT!AM$15), "", SUMIF(OUTPUT!O$20:Y$20, "CLO10", OUTPUT!O55:Y55) / OUTPUT!AM$15),
IF(AND('PRINTABLE (per grading)'!H$16="OUTPUT", 'PRINTABLE (per grading)'!B$13="Final"), IF(ISERROR(SUMIF(OUTPUT!AA$20:AI$20, "CLO10", OUTPUT!AA55:AI55) / OUTPUT!AN$15), "", SUMIF(OUTPUT!AA$20:AI$20, "CLO10", OUTPUT!AA55:AI55) / OUTPUT!AN$15),
"")))))),"")</f>
        <v/>
      </c>
      <c r="BI53" s="232" t="str">
        <f t="shared" si="65"/>
        <v/>
      </c>
      <c r="BJ53" s="233" t="str">
        <f t="shared" si="66"/>
        <v/>
      </c>
      <c r="BK53" s="2"/>
    </row>
    <row r="54" spans="1:63" ht="20.100000000000001" customHeight="1">
      <c r="A54" s="212" t="str">
        <f>IF(ISBLANK('Database (LECTURE-RES-PRAC)'!A51),"",'Database (LECTURE-RES-PRAC)'!A51)</f>
        <v/>
      </c>
      <c r="B54" s="213" t="str">
        <f>IF(ISBLANK('Database (LECTURE-RES-PRAC)'!B51),"",'Database (LECTURE-RES-PRAC)'!B51)</f>
        <v/>
      </c>
      <c r="C54" s="134" t="str">
        <f>IF(B54&lt;&gt;"",IF(C$16="PRELIM",'Grade computation'!C54, IF(C$16="MIDTERM",'Grade computation'!K54, IF(C$16="FINAL",'Grade computation'!S54,""))),"")</f>
        <v/>
      </c>
      <c r="D54" s="135" t="str">
        <f t="shared" si="1"/>
        <v/>
      </c>
      <c r="E54" s="134" t="str">
        <f>IF(B54&lt;&gt;"", IF(C$16="PRELIM",'Grade computation'!E54, IF(C$16="MIDTERM",'Grade computation'!M54, IF(C$16="FINAL",'Grade computation'!U54,""))),"")</f>
        <v/>
      </c>
      <c r="F54" s="136" t="str">
        <f t="shared" si="2"/>
        <v/>
      </c>
      <c r="G54" s="137" t="str">
        <f t="shared" si="3"/>
        <v/>
      </c>
      <c r="H54" s="207" t="str">
        <f>IF(B54&lt;&gt;"",IF(C$16="PRELIM", 'Grade computation'!H54, IF(C$16="MIDTERM", 'Grade computation'!P54, IF(C$16="FINAL",'Grade computation'!X54, ""))),"")</f>
        <v/>
      </c>
      <c r="I54" s="137" t="str">
        <f t="shared" si="4"/>
        <v/>
      </c>
      <c r="J54" s="139" t="str">
        <f t="shared" si="5"/>
        <v/>
      </c>
      <c r="K54" s="377" t="str">
        <f t="shared" si="6"/>
        <v/>
      </c>
      <c r="L54" s="434"/>
      <c r="M54" s="25" t="str">
        <f>IF(B54 &lt;&gt; "", IFERROR(IF(C$16 = "PRELIM", SUMIF('Database (LECTURE-RES-PRAC)'!D$14:AG$14, "CLO1", 'Database (LECTURE-RES-PRAC)'!D51:AG51) / 'Grade computation'!F$4, IF(C$16 = "MIDTERM", SUMIF('Database (LECTURE-RES-PRAC)'!AJ$14:BM$14, "CLO1", 'Database (LECTURE-RES-PRAC)'!AJ51:BM51) / 'Grade computation'!G$4, IF(C$16 = "FINAL", SUMIF('Database (LECTURE-RES-PRAC)'!BP$14:CS$14, "CLO1", 'Database (LECTURE-RES-PRAC)'!BP51:CS51) / 'Grade computation'!H$4,""))),""),"")</f>
        <v/>
      </c>
      <c r="N54" s="232" t="str">
        <f t="shared" si="37"/>
        <v/>
      </c>
      <c r="O54" s="25" t="str">
        <f>IF(B54 &lt;&gt; "",IF(AND('PRINTABLE (per grading)'!H$16="EXAM", 'PRINTABLE (per grading)'!B$13="Prelim"), IF(ISERROR(SUMIF('Exam (LECTURE ONLY)'!D$20:M$20, "CLO1", 'Exam (LECTURE ONLY)'!D56:M56) / 'Exam (LECTURE ONLY)'!AL$6), "", SUMIF('Exam (LECTURE ONLY)'!D$20:M$20, "CLO1", 'Exam (LECTURE ONLY)'!D56:M56) /'Exam (LECTURE ONLY)'!AL$6),
IF(AND('PRINTABLE (per grading)'!H$16="EXAM", 'PRINTABLE (per grading)'!B$13="Midterm"), IF(ISERROR(SUMIF('Exam (LECTURE ONLY)'!O$20:X$20, "CLO1", 'Exam (LECTURE ONLY)'!O56:X56) / 'Exam (LECTURE ONLY)'!AM$6), "", SUMIF('Exam (LECTURE ONLY)'!O$20:X$20, "CLO1", 'Exam (LECTURE ONLY)'!O56:X56) / 'Exam (LECTURE ONLY)'!AM$6),
IF(AND('PRINTABLE (per grading)'!H$16="EXAM", 'PRINTABLE (per grading)'!B$13="Final"), IF(ISERROR(SUMIF('Exam (LECTURE ONLY)'!Z$20:AI$20, "CLO1", 'Exam (LECTURE ONLY)'!Z56:AI56) / 'Exam (LECTURE ONLY)'!AN$6), "", SUMIF('Exam (LECTURE ONLY)'!Z$20:AI$20, "CLO1", 'Exam (LECTURE ONLY)'!Z56:AI56) / 'Exam (LECTURE ONLY)'!AN$6),
IF(AND('PRINTABLE (per grading)'!H$16="OUTPUT", 'PRINTABLE (per grading)'!B$13="Prelim"), IF(ISERROR(SUMIF(OUTPUT!C$20:M$20, "CLO1", OUTPUT!C56:M56) / OUTPUT!AL$6), "", SUMIF(OUTPUT!C$20:M$20, "CLO1", OUTPUT!C56:M56) / OUTPUT!AL$6),
IF(AND('PRINTABLE (per grading)'!H$16="OUTPUT", 'PRINTABLE (per grading)'!B$13="Midterm"), IF(ISERROR(SUMIF(OUTPUT!O$20:Y$20, "CLO1", OUTPUT!O56:Y56) / OUTPUT!AM$6), "", SUMIF(OUTPUT!O$20:Y$20, "CLO1", OUTPUT!O56:Y56) / OUTPUT!AM$6),
IF(AND('PRINTABLE (per grading)'!H$16="OUTPUT", 'PRINTABLE (per grading)'!B$13="Final"), IF(ISERROR(SUMIF(OUTPUT!AA$20:AI$20, "CLO1", OUTPUT!AA56:AI56) / OUTPUT!AN$6), "", SUMIF(OUTPUT!AA$20:AI$20, "CLO1", OUTPUT!AA56:AI56) / OUTPUT!AN$6),
"")))))),"")</f>
        <v/>
      </c>
      <c r="P54" s="232" t="str">
        <f t="shared" si="38"/>
        <v/>
      </c>
      <c r="Q54" s="233" t="str">
        <f t="shared" si="39"/>
        <v/>
      </c>
      <c r="R54" s="25" t="str">
        <f>IF(B54 &lt;&gt; "", IFERROR(IF(C$16 = "PRELIM", SUMIF('Database (LECTURE-RES-PRAC)'!D$14:AG$14, "CLO2", 'Database (LECTURE-RES-PRAC)'!D51:AG51) / 'Grade computation'!F$5, IF(C$16 = "MIDTERM", SUMIF('Database (LECTURE-RES-PRAC)'!AJ$14:BM$14, "CLO2", 'Database (LECTURE-RES-PRAC)'!AJ51:BM51) / 'Grade computation'!G$5, IF(C$16 = "FINAL", SUMIF('Database (LECTURE-RES-PRAC)'!BP$14:CS$14, "CLO2", 'Database (LECTURE-RES-PRAC)'!BP51:CS51) / 'Grade computation'!H$5,""))),""),"")</f>
        <v/>
      </c>
      <c r="S54" s="232" t="str">
        <f t="shared" si="40"/>
        <v/>
      </c>
      <c r="T54" s="25" t="str">
        <f>IF(B54 &lt;&gt; "",IF(AND('PRINTABLE (per grading)'!H$16="EXAM", 'PRINTABLE (per grading)'!B$13="Prelim"), IF(ISERROR(SUMIF('Exam (LECTURE ONLY)'!D$20:M$20, "CLO2", 'Exam (LECTURE ONLY)'!D56:M56) / 'Exam (LECTURE ONLY)'!AL$7), "", SUMIF('Exam (LECTURE ONLY)'!D$20:M$20, "CLO2", 'Exam (LECTURE ONLY)'!D56:M56) /'Exam (LECTURE ONLY)'!AL$7),
IF(AND('PRINTABLE (per grading)'!H$16="EXAM", 'PRINTABLE (per grading)'!B$13="Midterm"), IF(ISERROR(SUMIF('Exam (LECTURE ONLY)'!O$20:X$20, "CLO2", 'Exam (LECTURE ONLY)'!O56:X56) / 'Exam (LECTURE ONLY)'!AM$7), "", SUMIF('Exam (LECTURE ONLY)'!O$20:X$20, "CLO2", 'Exam (LECTURE ONLY)'!O56:X56) / 'Exam (LECTURE ONLY)'!AM$7),
IF(AND('PRINTABLE (per grading)'!H$16="EXAM", 'PRINTABLE (per grading)'!B$13="Final"), IF(ISERROR(SUMIF('Exam (LECTURE ONLY)'!Z$20:AI$20, "CLO2", 'Exam (LECTURE ONLY)'!Z56:AI56) / 'Exam (LECTURE ONLY)'!AN$7), "", SUMIF('Exam (LECTURE ONLY)'!Z$20:AI$20, "CLO2", 'Exam (LECTURE ONLY)'!Z56:AI56) / 'Exam (LECTURE ONLY)'!AN$7),
IF(AND('PRINTABLE (per grading)'!H$16="OUTPUT", 'PRINTABLE (per grading)'!B$13="Prelim"), IF(ISERROR(SUMIF(OUTPUT!C$20:M$20, "CLO2", OUTPUT!C56:M56) / OUTPUT!AL$7), "", SUMIF(OUTPUT!C$20:M$20, "CLO2", OUTPUT!C56:M56) / OUTPUT!AL$7),
IF(AND('PRINTABLE (per grading)'!H$16="OUTPUT", 'PRINTABLE (per grading)'!B$13="Midterm"), IF(ISERROR(SUMIF(OUTPUT!O$20:Y$20, "CLO2", OUTPUT!O56:Y56) / OUTPUT!AM$7), "", SUMIF(OUTPUT!O$20:Y$20, "CLO2", OUTPUT!O56:Y56) / OUTPUT!AM$7),
IF(AND('PRINTABLE (per grading)'!H$16="OUTPUT", 'PRINTABLE (per grading)'!B$13="Final"), IF(ISERROR(SUMIF(OUTPUT!AA$20:AI$20, "CLO2", OUTPUT!AA56:AI56) / OUTPUT!AN$7), "", SUMIF(OUTPUT!AA$20:AI$20, "CLO2", OUTPUT!AA56:AI56) / OUTPUT!AN$7),
"")))))),"")</f>
        <v/>
      </c>
      <c r="U54" s="232" t="str">
        <f t="shared" si="41"/>
        <v/>
      </c>
      <c r="V54" s="233" t="str">
        <f t="shared" si="42"/>
        <v/>
      </c>
      <c r="W54" s="25" t="str">
        <f>IF(B54 &lt;&gt; "", IFERROR(IF(C$16 = "PRELIM", SUMIF('Database (LECTURE-RES-PRAC)'!D$14:AG$14, "CLO3", 'Database (LECTURE-RES-PRAC)'!D51:AG51) / 'Grade computation'!F$6, IF(C$16 = "MIDTERM", SUMIF('Database (LECTURE-RES-PRAC)'!AJ$14:BM$14, "CLO3", 'Database (LECTURE-RES-PRAC)'!AJ51:BM51) / 'Grade computation'!G$6, IF(C$16 = "FINAL", SUMIF('Database (LECTURE-RES-PRAC)'!BP$14:CS$14, "CLO3", 'Database (LECTURE-RES-PRAC)'!BP51:CS51) / 'Grade computation'!H$6,""))),""),"")</f>
        <v/>
      </c>
      <c r="X54" s="232" t="str">
        <f t="shared" si="43"/>
        <v/>
      </c>
      <c r="Y54" s="25" t="str">
        <f>IF(B54 &lt;&gt; "",IF(AND('PRINTABLE (per grading)'!H$16="EXAM", 'PRINTABLE (per grading)'!B$13="Prelim"), IF(ISERROR(SUMIF('Exam (LECTURE ONLY)'!D$20:M$20, "CLO3", 'Exam (LECTURE ONLY)'!D56:M56) / 'Exam (LECTURE ONLY)'!AL$8), "", SUMIF('Exam (LECTURE ONLY)'!D$20:M$20, "CLO3", 'Exam (LECTURE ONLY)'!D56:M56) /'Exam (LECTURE ONLY)'!AL$8),
IF(AND('PRINTABLE (per grading)'!H$16="EXAM", 'PRINTABLE (per grading)'!B$13="Midterm"), IF(ISERROR(SUMIF('Exam (LECTURE ONLY)'!O$20:X$20, "CLO3", 'Exam (LECTURE ONLY)'!O56:X56) / 'Exam (LECTURE ONLY)'!AM$8), "", SUMIF('Exam (LECTURE ONLY)'!O$20:X$20, "CLO3", 'Exam (LECTURE ONLY)'!O56:X56) / 'Exam (LECTURE ONLY)'!AM$8),
IF(AND('PRINTABLE (per grading)'!H$16="EXAM", 'PRINTABLE (per grading)'!B$13="Final"), IF(ISERROR(SUMIF('Exam (LECTURE ONLY)'!Z$20:AI$20, "CLO3", 'Exam (LECTURE ONLY)'!Z56:AI56) / 'Exam (LECTURE ONLY)'!AN$8), "", SUMIF('Exam (LECTURE ONLY)'!Z$20:AI$20, "CLO3", 'Exam (LECTURE ONLY)'!Z56:AI56) / 'Exam (LECTURE ONLY)'!AN$8),
IF(AND('PRINTABLE (per grading)'!H$16="OUTPUT", 'PRINTABLE (per grading)'!B$13="Prelim"), IF(ISERROR(SUMIF(OUTPUT!C$20:M$20, "CLO3", OUTPUT!C56:M56) / OUTPUT!AL$8), "", SUMIF(OUTPUT!C$20:M$20, "CLO3", OUTPUT!C56:M56) / OUTPUT!AL$8),
IF(AND('PRINTABLE (per grading)'!H$16="OUTPUT", 'PRINTABLE (per grading)'!B$13="Midterm"), IF(ISERROR(SUMIF(OUTPUT!O$20:Y$20, "CLO3", OUTPUT!O56:Y56) / OUTPUT!AM$8), "", SUMIF(OUTPUT!O$20:Y$20, "CLO3", OUTPUT!O56:Y56) / OUTPUT!AM$8),
IF(AND('PRINTABLE (per grading)'!H$16="OUTPUT", 'PRINTABLE (per grading)'!B$13="Final"), IF(ISERROR(SUMIF(OUTPUT!AA$20:AI$20, "CLO3", OUTPUT!AA56:AI56) / OUTPUT!AN$8), "", SUMIF(OUTPUT!AA$20:AI$20, "CLO3", OUTPUT!AA56:AI56) / OUTPUT!AN$8),
"" )))))),"")</f>
        <v/>
      </c>
      <c r="Z54" s="232" t="str">
        <f t="shared" si="44"/>
        <v/>
      </c>
      <c r="AA54" s="233" t="str">
        <f t="shared" si="45"/>
        <v/>
      </c>
      <c r="AB54" s="25" t="str">
        <f>IF(B54 &lt;&gt; "", IFERROR(IF(C$16 = "PRELIM", SUMIF('Database (LECTURE-RES-PRAC)'!D$14:AG$14, "CLO4", 'Database (LECTURE-RES-PRAC)'!D51:AG51) / 'Grade computation'!F$7, IF(C$16 = "MIDTERM", SUMIF('Database (LECTURE-RES-PRAC)'!AJ$14:BM$14, "CLO4", 'Database (LECTURE-RES-PRAC)'!AJ51:BM51) / 'Grade computation'!G$7, IF(C$16 = "FINAL", SUMIF('Database (LECTURE-RES-PRAC)'!BP$14:CS$14, "CLO4", 'Database (LECTURE-RES-PRAC)'!BP51:CS51) / 'Grade computation'!H$7,""))),""),"")</f>
        <v/>
      </c>
      <c r="AC54" s="232" t="str">
        <f t="shared" si="46"/>
        <v/>
      </c>
      <c r="AD54" s="25" t="str">
        <f>IF(B54 &lt;&gt; "",IF(AND('PRINTABLE (per grading)'!H$16="EXAM", 'PRINTABLE (per grading)'!B$13="Prelim"), IF(ISERROR(SUMIF('Exam (LECTURE ONLY)'!D$20:M$20, "CLO4", 'Exam (LECTURE ONLY)'!D56:M56) / 'Exam (LECTURE ONLY)'!AL$9), "", SUMIF('Exam (LECTURE ONLY)'!D$20:M$20, "CLO4", 'Exam (LECTURE ONLY)'!D56:M56) /'Exam (LECTURE ONLY)'!AL$9),
IF(AND('PRINTABLE (per grading)'!H$16="EXAM", 'PRINTABLE (per grading)'!B$13="Midterm"), IF(ISERROR(SUMIF('Exam (LECTURE ONLY)'!O$20:X$20, "CLO4", 'Exam (LECTURE ONLY)'!O56:X56) / 'Exam (LECTURE ONLY)'!AM$9), "", SUMIF('Exam (LECTURE ONLY)'!O$20:X$20, "CLO4", 'Exam (LECTURE ONLY)'!O56:X56) / 'Exam (LECTURE ONLY)'!AM$9),
IF(AND('PRINTABLE (per grading)'!H$16="EXAM", 'PRINTABLE (per grading)'!B$13="Final"), IF(ISERROR(SUMIF('Exam (LECTURE ONLY)'!Z$20:AI$20, "CLO4", 'Exam (LECTURE ONLY)'!Z56:AI56) / 'Exam (LECTURE ONLY)'!AN$9), "", SUMIF('Exam (LECTURE ONLY)'!Z$20:AI$20, "CLO4", 'Exam (LECTURE ONLY)'!Z56:AI56) / 'Exam (LECTURE ONLY)'!AN$9),
IF(AND('PRINTABLE (per grading)'!H$16="OUTPUT", 'PRINTABLE (per grading)'!B$13="Prelim"), IF(ISERROR(SUMIF(OUTPUT!C$20:M$20, "CLO4", OUTPUT!C56:M56) / OUTPUT!AL$9), "", SUMIF(OUTPUT!C$20:M$20, "CLO4", OUTPUT!C56:M56) / OUTPUT!AL$9),
IF(AND('PRINTABLE (per grading)'!H$16="OUTPUT", 'PRINTABLE (per grading)'!B$13="Midterm"), IF(ISERROR(SUMIF(OUTPUT!O$20:Y$20, "CLO4", OUTPUT!O56:Y56) / OUTPUT!AM$9), "", SUMIF(OUTPUT!O$20:Y$20, "CLO4", OUTPUT!O56:Y56) / OUTPUT!AM$9),
IF(AND('PRINTABLE (per grading)'!H$16="OUTPUT", 'PRINTABLE (per grading)'!B$13="Final"), IF(ISERROR(SUMIF(OUTPUT!AA$20:AI$20, "CLO4", OUTPUT!AA56:AI56) / OUTPUT!AN$9), "", SUMIF(OUTPUT!AA$20:AI$20, "CLO4", OUTPUT!AA56:AI56) / OUTPUT!AN$9),
"")))))),"")</f>
        <v/>
      </c>
      <c r="AE54" s="232" t="str">
        <f t="shared" si="47"/>
        <v/>
      </c>
      <c r="AF54" s="233" t="str">
        <f t="shared" si="48"/>
        <v/>
      </c>
      <c r="AG54" s="25" t="str">
        <f>IF(B54 &lt;&gt; "", IFERROR(IF(C$16 = "PRELIM", SUMIF('Database (LECTURE-RES-PRAC)'!D$14:AG$14, "CLO5", 'Database (LECTURE-RES-PRAC)'!D51:AG51) / 'Grade computation'!F$8, IF(C$16 = "MIDTERM", SUMIF('Database (LECTURE-RES-PRAC)'!AJ$14:BM$14, "CLO5", 'Database (LECTURE-RES-PRAC)'!AJ51:BM51) / 'Grade computation'!G$8, IF(C$16 = "FINAL", SUMIF('Database (LECTURE-RES-PRAC)'!BP$14:CS$14, "CLO5", 'Database (LECTURE-RES-PRAC)'!BP51:CS51) / 'Grade computation'!H$8,""))),""),"")</f>
        <v/>
      </c>
      <c r="AH54" s="232" t="str">
        <f t="shared" si="49"/>
        <v/>
      </c>
      <c r="AI54" s="25" t="str">
        <f>IF(B54 &lt;&gt; "",IF(AND('PRINTABLE (per grading)'!H$16="EXAM", 'PRINTABLE (per grading)'!B$13="Prelim"), IF(ISERROR(SUMIF('Exam (LECTURE ONLY)'!D$20:M$20, "CLO5", 'Exam (LECTURE ONLY)'!D56:M56) / 'Exam (LECTURE ONLY)'!AL$10), "", SUMIF('Exam (LECTURE ONLY)'!D$20:M$20, "CLO5", 'Exam (LECTURE ONLY)'!D56:M56) /'Exam (LECTURE ONLY)'!AL$10),
IF(AND('PRINTABLE (per grading)'!H$16="EXAM", 'PRINTABLE (per grading)'!B$13="Midterm"), IF(ISERROR(SUMIF('Exam (LECTURE ONLY)'!O$20:X$20, "CLO5", 'Exam (LECTURE ONLY)'!O56:X56) / 'Exam (LECTURE ONLY)'!AM$10), "", SUMIF('Exam (LECTURE ONLY)'!O$20:X$20, "CLO5", 'Exam (LECTURE ONLY)'!O56:X56) / 'Exam (LECTURE ONLY)'!AM$10),
IF(AND('PRINTABLE (per grading)'!H$16="EXAM", 'PRINTABLE (per grading)'!B$13="Final"), IF(ISERROR(SUMIF('Exam (LECTURE ONLY)'!Z$20:AI$20, "CLO5", 'Exam (LECTURE ONLY)'!Z56:AI56) / 'Exam (LECTURE ONLY)'!AN$10), "", SUMIF('Exam (LECTURE ONLY)'!Z$20:AI$20, "CLO5", 'Exam (LECTURE ONLY)'!Z56:AI56) / 'Exam (LECTURE ONLY)'!AN$10),
IF(AND('PRINTABLE (per grading)'!H$16="OUTPUT", 'PRINTABLE (per grading)'!B$13="Prelim"), IF(ISERROR(SUMIF(OUTPUT!C$20:M$20, "CLO5", OUTPUT!C56:M56) / OUTPUT!AL$10), "", SUMIF(OUTPUT!C$20:M$20, "CLO5", OUTPUT!C56:M56) / OUTPUT!AL$10),
IF(AND('PRINTABLE (per grading)'!H$16="OUTPUT", 'PRINTABLE (per grading)'!B$13="Midterm"), IF(ISERROR(SUMIF(OUTPUT!O$20:Y$20, "CLO5", OUTPUT!O56:Y56) / OUTPUT!AM$10), "", SUMIF(OUTPUT!O$20:Y$20, "CLO5", OUTPUT!O56:Y56) / OUTPUT!AM$10),
IF(AND('PRINTABLE (per grading)'!H$16="OUTPUT", 'PRINTABLE (per grading)'!B$13="Final"), IF(ISERROR(SUMIF(OUTPUT!AA$20:AI$20, "CLO5", OUTPUT!AA56:AI56) / OUTPUT!AN$10), "", SUMIF(OUTPUT!AA$20:AI$20, "CLO5", OUTPUT!AA56:AI56) / OUTPUT!AN$10),
"")))))),"")</f>
        <v/>
      </c>
      <c r="AJ54" s="232" t="str">
        <f t="shared" si="50"/>
        <v/>
      </c>
      <c r="AK54" s="233" t="str">
        <f t="shared" si="51"/>
        <v/>
      </c>
      <c r="AL54" s="25" t="str">
        <f>IF(B54 &lt;&gt; "", IFERROR(IF(C$16 = "PRELIM", SUMIF('Database (LECTURE-RES-PRAC)'!D$14:AG$14, "CLO6", 'Database (LECTURE-RES-PRAC)'!D51:AG51) / 'Grade computation'!F$9, IF(C$16 = "MIDTERM", SUMIF('Database (LECTURE-RES-PRAC)'!AJ$14:BM$14, "CLO6", 'Database (LECTURE-RES-PRAC)'!AJ51:BM51) / 'Grade computation'!G$9, IF(C$16 = "FINAL", SUMIF('Database (LECTURE-RES-PRAC)'!BP$14:CS$14, "CLO6", 'Database (LECTURE-RES-PRAC)'!BP51:CS51) / 'Grade computation'!H$9,""))),""),"")</f>
        <v/>
      </c>
      <c r="AM54" s="232" t="str">
        <f t="shared" si="52"/>
        <v/>
      </c>
      <c r="AN54" s="25" t="str">
        <f>IF(B54 &lt;&gt; "",IF(AND('PRINTABLE (per grading)'!H$16="EXAM", 'PRINTABLE (per grading)'!B$13="Prelim"), IF(ISERROR(SUMIF('Exam (LECTURE ONLY)'!D$20:M$20, "CLO6", 'Exam (LECTURE ONLY)'!D56:M56) / 'Exam (LECTURE ONLY)'!AL$11), "", SUMIF('Exam (LECTURE ONLY)'!D$20:M$20, "CLO6", 'Exam (LECTURE ONLY)'!D56:M56) /'Exam (LECTURE ONLY)'!AL$11),
IF(AND('PRINTABLE (per grading)'!H$16="EXAM", 'PRINTABLE (per grading)'!B$13="Midterm"), IF(ISERROR(SUMIF('Exam (LECTURE ONLY)'!O$20:X$20, "CLO6", 'Exam (LECTURE ONLY)'!O56:X56) / 'Exam (LECTURE ONLY)'!AM$11), "", SUMIF('Exam (LECTURE ONLY)'!O$20:X$20, "CLO6", 'Exam (LECTURE ONLY)'!O56:X56) / 'Exam (LECTURE ONLY)'!AM$11),
IF(AND('PRINTABLE (per grading)'!H$16="EXAM", 'PRINTABLE (per grading)'!B$13="Final"), IF(ISERROR(SUMIF('Exam (LECTURE ONLY)'!Z$20:AI$20, "CLO6", 'Exam (LECTURE ONLY)'!Z56:AI56) / 'Exam (LECTURE ONLY)'!AN$11), "", SUMIF('Exam (LECTURE ONLY)'!Z$20:AI$20, "CLO6", 'Exam (LECTURE ONLY)'!Z56:AI56) / 'Exam (LECTURE ONLY)'!AN$11),
IF(AND('PRINTABLE (per grading)'!H$16="OUTPUT", 'PRINTABLE (per grading)'!B$13="Prelim"), IF(ISERROR(SUMIF(OUTPUT!C$20:M$20, "CLO6", OUTPUT!C56:M56) / OUTPUT!AL$11), "", SUMIF(OUTPUT!C$20:M$20, "CLO6", OUTPUT!C56:M56) / OUTPUT!AL$11),
IF(AND('PRINTABLE (per grading)'!H$16="OUTPUT", 'PRINTABLE (per grading)'!B$13="Midterm"), IF(ISERROR(SUMIF(OUTPUT!O$20:Y$20, "CLO6", OUTPUT!O56:Y56) / OUTPUT!AM$11), "", SUMIF(OUTPUT!O$20:Y$20, "CLO6", OUTPUT!O56:Y56) / OUTPUT!AM$11),
IF(AND('PRINTABLE (per grading)'!H$16="OUTPUT", 'PRINTABLE (per grading)'!B$13="Final"), IF(ISERROR(SUMIF(OUTPUT!AA$20:AI$20, "CLO6", OUTPUT!AA56:AI56) / OUTPUT!AN$11), "", SUMIF(OUTPUT!AA$20:AI$20, "CLO6", OUTPUT!AA56:AI56) / OUTPUT!AN$11),
"")))))),"")</f>
        <v/>
      </c>
      <c r="AO54" s="232" t="str">
        <f t="shared" si="53"/>
        <v/>
      </c>
      <c r="AP54" s="233" t="str">
        <f t="shared" si="54"/>
        <v/>
      </c>
      <c r="AQ54" s="25" t="str">
        <f>IF(B54 &lt;&gt; "", IFERROR(IF(C$16 = "PRELIM", SUMIF('Database (LECTURE-RES-PRAC)'!D$14:AG$14, "CLO7", 'Database (LECTURE-RES-PRAC)'!D51:AG51) / 'Grade computation'!F$10, IF(C$16 = "MIDTERM", SUMIF('Database (LECTURE-RES-PRAC)'!AJ$14:BM$14, "CLO7", 'Database (LECTURE-RES-PRAC)'!AJ51:BM51) / 'Grade computation'!G$10, IF(C$16 = "FINAL", SUMIF('Database (LECTURE-RES-PRAC)'!BP$14:CS$14, "CLO7", 'Database (LECTURE-RES-PRAC)'!BP51:CS51) / 'Grade computation'!H$10,""))),""),"")</f>
        <v/>
      </c>
      <c r="AR54" s="232" t="str">
        <f t="shared" si="55"/>
        <v/>
      </c>
      <c r="AS54" s="25" t="str">
        <f>IF(B54 &lt;&gt; "",IF(AND('PRINTABLE (per grading)'!H$16="EXAM", 'PRINTABLE (per grading)'!B$13="Prelim"), IF(ISERROR(SUMIF('Exam (LECTURE ONLY)'!D$20:M$20, "CLO7", 'Exam (LECTURE ONLY)'!D56:M56) / 'Exam (LECTURE ONLY)'!AL$12), "", SUMIF('Exam (LECTURE ONLY)'!D$20:M$20, "CLO7", 'Exam (LECTURE ONLY)'!D56:M56) /'Exam (LECTURE ONLY)'!AL$12),
IF(AND('PRINTABLE (per grading)'!H$16="EXAM", 'PRINTABLE (per grading)'!B$13="Midterm"), IF(ISERROR(SUMIF('Exam (LECTURE ONLY)'!O$20:X$20, "CLO7", 'Exam (LECTURE ONLY)'!O56:X56) / 'Exam (LECTURE ONLY)'!AM$12), "", SUMIF('Exam (LECTURE ONLY)'!O$20:X$20, "CLO7", 'Exam (LECTURE ONLY)'!O56:X56) / 'Exam (LECTURE ONLY)'!AM$12),
IF(AND('PRINTABLE (per grading)'!H$16="EXAM", 'PRINTABLE (per grading)'!B$13="Final"), IF(ISERROR(SUMIF('Exam (LECTURE ONLY)'!Z$20:AI$20, "CLO7", 'Exam (LECTURE ONLY)'!Z56:AI56) / 'Exam (LECTURE ONLY)'!AN$12), "", SUMIF('Exam (LECTURE ONLY)'!Z$20:AI$20, "CLO7", 'Exam (LECTURE ONLY)'!Z56:AI56) / 'Exam (LECTURE ONLY)'!AN$12),
IF(AND('PRINTABLE (per grading)'!H$16="OUTPUT", 'PRINTABLE (per grading)'!B$13="Prelim"), IF(ISERROR(SUMIF(OUTPUT!C$20:M$20, "CLO7", OUTPUT!C56:M56) / OUTPUT!AL$12), "", SUMIF(OUTPUT!C$20:M$20, "CLO7", OUTPUT!C56:M56) / OUTPUT!AL$12),
IF(AND('PRINTABLE (per grading)'!H$16="OUTPUT", 'PRINTABLE (per grading)'!B$13="Midterm"), IF(ISERROR(SUMIF(OUTPUT!O$20:Y$20, "CLO7", OUTPUT!O56:Y56) / OUTPUT!AM$12), "", SUMIF(OUTPUT!O$20:Y$20, "CLO7", OUTPUT!O56:Y56) / OUTPUT!AM$12),
IF(AND('PRINTABLE (per grading)'!H$16="OUTPUT", 'PRINTABLE (per grading)'!B$13="Final"), IF(ISERROR(SUMIF(OUTPUT!AA$20:AI$20, "CLO7", OUTPUT!AA56:AI56) / OUTPUT!AN$12), "", SUMIF(OUTPUT!AA$20:AI$20, "CLO7", OUTPUT!AA56:AI56) / OUTPUT!AN$12),
"")))))),"")</f>
        <v/>
      </c>
      <c r="AT54" s="232" t="str">
        <f t="shared" si="56"/>
        <v/>
      </c>
      <c r="AU54" s="233" t="str">
        <f t="shared" si="57"/>
        <v/>
      </c>
      <c r="AV54" s="25" t="str">
        <f>IF(B54 &lt;&gt; "", IFERROR(IF(C$16 = "PRELIM", SUMIF('Database (LECTURE-RES-PRAC)'!D$14:AG$14, "CLO8", 'Database (LECTURE-RES-PRAC)'!D51:AG51) / 'Grade computation'!F$11, IF(C$16 = "MIDTERM", SUMIF('Database (LECTURE-RES-PRAC)'!AJ$14:BM$14, "CLO8", 'Database (LECTURE-RES-PRAC)'!AJ51:BM51) / 'Grade computation'!G$11, IF(C$16 = "FINAL", SUMIF('Database (LECTURE-RES-PRAC)'!BP$14:CS$14, "CLO8", 'Database (LECTURE-RES-PRAC)'!BP51:CS51) / 'Grade computation'!H$11,""))),""),"")</f>
        <v/>
      </c>
      <c r="AW54" s="232" t="str">
        <f t="shared" si="58"/>
        <v/>
      </c>
      <c r="AX54" s="25" t="str">
        <f>IF(B54 &lt;&gt; "",IF(AND('PRINTABLE (per grading)'!H$16="EXAM", 'PRINTABLE (per grading)'!B$13="Prelim"), IF(ISERROR(SUMIF('Exam (LECTURE ONLY)'!D$20:M$20, "CLO8", 'Exam (LECTURE ONLY)'!D56:M56) / 'Exam (LECTURE ONLY)'!AL$13), "", SUMIF('Exam (LECTURE ONLY)'!D$20:M$20, "CLO8", 'Exam (LECTURE ONLY)'!D56:M56) /'Exam (LECTURE ONLY)'!AL$13),
IF(AND('PRINTABLE (per grading)'!H$16="EXAM", 'PRINTABLE (per grading)'!B$13="Midterm"), IF(ISERROR(SUMIF('Exam (LECTURE ONLY)'!O$20:X$20, "CLO8", 'Exam (LECTURE ONLY)'!O56:X56) / 'Exam (LECTURE ONLY)'!AM$13), "", SUMIF('Exam (LECTURE ONLY)'!O$20:X$20, "CLO8", 'Exam (LECTURE ONLY)'!O56:X56) / 'Exam (LECTURE ONLY)'!AM$13),
IF(AND('PRINTABLE (per grading)'!H$16="EXAM", 'PRINTABLE (per grading)'!B$13="Final"), IF(ISERROR(SUMIF('Exam (LECTURE ONLY)'!Z$20:AI$20, "CLO8", 'Exam (LECTURE ONLY)'!Z56:AI56) / 'Exam (LECTURE ONLY)'!AN$13), "", SUMIF('Exam (LECTURE ONLY)'!Z$20:AI$20, "CLO8", 'Exam (LECTURE ONLY)'!Z56:AI56) / 'Exam (LECTURE ONLY)'!AN$13),
IF(AND('PRINTABLE (per grading)'!H$16="OUTPUT", 'PRINTABLE (per grading)'!B$13="Prelim"), IF(ISERROR(SUMIF(OUTPUT!C$20:M$20, "CLO8", OUTPUT!C56:M56) / OUTPUT!AL$13), "", SUMIF(OUTPUT!C$20:M$20, "CLO8", OUTPUT!C56:M56) / OUTPUT!AL$13),
IF(AND('PRINTABLE (per grading)'!H$16="OUTPUT", 'PRINTABLE (per grading)'!B$13="Midterm"), IF(ISERROR(SUMIF(OUTPUT!O$20:Y$20, "CLO8", OUTPUT!O56:Y56) / OUTPUT!AM$13), "", SUMIF(OUTPUT!O$20:Y$20, "CLO8", OUTPUT!O56:Y56) / OUTPUT!AM$13),
IF(AND('PRINTABLE (per grading)'!H$16="OUTPUT", 'PRINTABLE (per grading)'!B$13="Final"), IF(ISERROR(SUMIF(OUTPUT!AA$20:AI$20, "CLO8", OUTPUT!AA56:AI56) / OUTPUT!AN$13), "", SUMIF(OUTPUT!AA$20:AI$20, "CLO8", OUTPUT!AA56:AI56) / OUTPUT!AN$13),
"")))))),"")</f>
        <v/>
      </c>
      <c r="AY54" s="232" t="str">
        <f t="shared" si="59"/>
        <v/>
      </c>
      <c r="AZ54" s="233" t="str">
        <f t="shared" si="60"/>
        <v/>
      </c>
      <c r="BA54" s="25" t="str">
        <f>IF(B54 &lt;&gt; "", IFERROR(IF(C$16 = "PRELIM", SUMIF('Database (LECTURE-RES-PRAC)'!D$14:AG$14, "CLO9", 'Database (LECTURE-RES-PRAC)'!D51:AG51) / 'Grade computation'!F$12, IF(C$16 = "MIDTERM", SUMIF('Database (LECTURE-RES-PRAC)'!AJ$14:BM$14, "CLO9", 'Database (LECTURE-RES-PRAC)'!AJ51:BM51) / 'Grade computation'!G$12, IF(C$16 = "FINAL", SUMIF('Database (LECTURE-RES-PRAC)'!BP$14:CS$14, "CLO9", 'Database (LECTURE-RES-PRAC)'!BP51:CS51) / 'Grade computation'!H$12,""))),""),"")</f>
        <v/>
      </c>
      <c r="BB54" s="232" t="str">
        <f t="shared" si="61"/>
        <v/>
      </c>
      <c r="BC54" s="25" t="str">
        <f>IF(B54 &lt;&gt; "",IF(AND('PRINTABLE (per grading)'!H$16="EXAM", 'PRINTABLE (per grading)'!B$13="Prelim"), IF(ISERROR(SUMIF('Exam (LECTURE ONLY)'!D$20:M$20, "CLO9", 'Exam (LECTURE ONLY)'!D56:M56) / 'Exam (LECTURE ONLY)'!AL$14), "", SUMIF('Exam (LECTURE ONLY)'!D$20:M$20, "CLO9", 'Exam (LECTURE ONLY)'!D56:M56) /'Exam (LECTURE ONLY)'!AL$14),
IF(AND('PRINTABLE (per grading)'!H$16="EXAM", 'PRINTABLE (per grading)'!B$13="Midterm"), IF(ISERROR(SUMIF('Exam (LECTURE ONLY)'!O$20:X$20, "CLO9", 'Exam (LECTURE ONLY)'!O56:X56) / 'Exam (LECTURE ONLY)'!AM$14), "", SUMIF('Exam (LECTURE ONLY)'!O$20:X$20, "CLO9", 'Exam (LECTURE ONLY)'!O56:X56) / 'Exam (LECTURE ONLY)'!AM$14),
IF(AND('PRINTABLE (per grading)'!H$16="EXAM", 'PRINTABLE (per grading)'!B$13="Final"), IF(ISERROR(SUMIF('Exam (LECTURE ONLY)'!Z$20:AI$20, "CLO9", 'Exam (LECTURE ONLY)'!Z56:AI56) / 'Exam (LECTURE ONLY)'!AN$14), "", SUMIF('Exam (LECTURE ONLY)'!Z$20:AI$20, "CLO9", 'Exam (LECTURE ONLY)'!Z56:AI56) / 'Exam (LECTURE ONLY)'!AN$14),
IF(AND('PRINTABLE (per grading)'!H$16="OUTPUT", 'PRINTABLE (per grading)'!B$13="Prelim"), IF(ISERROR(SUMIF(OUTPUT!C$20:M$20, "CLO9", OUTPUT!C56:M56) / OUTPUT!AL$14), "", SUMIF(OUTPUT!C$20:M$20, "CLO9", OUTPUT!C56:M56) / OUTPUT!AL$14),
IF(AND('PRINTABLE (per grading)'!H$16="OUTPUT", 'PRINTABLE (per grading)'!B$13="Midterm"), IF(ISERROR(SUMIF(OUTPUT!O$20:Y$20, "CLO9", OUTPUT!O56:Y56) / OUTPUT!AM$14), "", SUMIF(OUTPUT!O$20:Y$20, "CLO9", OUTPUT!O56:Y56) / OUTPUT!AM$14),
IF(AND('PRINTABLE (per grading)'!H$16="OUTPUT", 'PRINTABLE (per grading)'!B$13="Final"), IF(ISERROR(SUMIF(OUTPUT!AA$20:AI$20, "CLO9", OUTPUT!AA56:AI56) / OUTPUT!AN$14), "", SUMIF(OUTPUT!AA$20:AI$20, "CLO9", OUTPUT!AA56:AI56) / OUTPUT!AN$14),
"")))))),"")</f>
        <v/>
      </c>
      <c r="BD54" s="232" t="str">
        <f t="shared" si="62"/>
        <v/>
      </c>
      <c r="BE54" s="233" t="str">
        <f t="shared" si="63"/>
        <v/>
      </c>
      <c r="BF54" s="25" t="str">
        <f>IF(B54 &lt;&gt; "", IFERROR(IF(C$16 = "PRELIM", SUMIF('Database (LECTURE-RES-PRAC)'!D$14:AG$14, "CLO10", 'Database (LECTURE-RES-PRAC)'!D51:AG51) / 'Grade computation'!F$13, IF(C$16 = "MIDTERM", SUMIF('Database (LECTURE-RES-PRAC)'!AJ$14:BM$14, "CLO10", 'Database (LECTURE-RES-PRAC)'!AJ51:BM51) / 'Grade computation'!G$13, IF(C$16 = "FINAL", SUMIF('Database (LECTURE-RES-PRAC)'!BP$14:CS$14, "CLO10", 'Database (LECTURE-RES-PRAC)'!BP51:CS51) / 'Grade computation'!H$13,""))),""),"")</f>
        <v/>
      </c>
      <c r="BG54" s="232" t="str">
        <f t="shared" si="64"/>
        <v/>
      </c>
      <c r="BH54" s="25" t="str">
        <f>IF(B54 &lt;&gt; "",IF(AND('PRINTABLE (per grading)'!H$16="EXAM", 'PRINTABLE (per grading)'!B$13="Prelim"), IF(ISERROR(SUMIF('Exam (LECTURE ONLY)'!D$20:M$20, "CLO10", 'Exam (LECTURE ONLY)'!D56:M56) / 'Exam (LECTURE ONLY)'!AL$15), "", SUMIF('Exam (LECTURE ONLY)'!D$20:M$20, "CLO10", 'Exam (LECTURE ONLY)'!D56:M56) /'Exam (LECTURE ONLY)'!AL$15),
IF(AND('PRINTABLE (per grading)'!H$16="EXAM", 'PRINTABLE (per grading)'!B$13="Midterm"), IF(ISERROR(SUMIF('Exam (LECTURE ONLY)'!O$20:X$20, "CLO10", 'Exam (LECTURE ONLY)'!O56:X56) / 'Exam (LECTURE ONLY)'!AM$15), "", SUMIF('Exam (LECTURE ONLY)'!O$20:X$20, "CLO10", 'Exam (LECTURE ONLY)'!O56:X56) / 'Exam (LECTURE ONLY)'!AM$15),
IF(AND('PRINTABLE (per grading)'!H$16="EXAM", 'PRINTABLE (per grading)'!B$13="Final"), IF(ISERROR(SUMIF('Exam (LECTURE ONLY)'!Z$20:AI$20, "CLO10", 'Exam (LECTURE ONLY)'!Z56:AI56) / 'Exam (LECTURE ONLY)'!AN$15), "", SUMIF('Exam (LECTURE ONLY)'!Z$20:AI$20, "CLO10", 'Exam (LECTURE ONLY)'!Z56:AI56) / 'Exam (LECTURE ONLY)'!AN$15),
IF(AND('PRINTABLE (per grading)'!H$16="OUTPUT", 'PRINTABLE (per grading)'!B$13="Prelim"), IF(ISERROR(SUMIF(OUTPUT!C$20:M$20, "CLO10", OUTPUT!C56:M56) / OUTPUT!AL$15), "", SUMIF(OUTPUT!C$20:M$20, "CLO10", OUTPUT!C56:M56) / OUTPUT!AL$15),
IF(AND('PRINTABLE (per grading)'!H$16="OUTPUT", 'PRINTABLE (per grading)'!B$13="Midterm"), IF(ISERROR(SUMIF(OUTPUT!O$20:Y$20, "CLO10", OUTPUT!O56:Y56) / OUTPUT!AM$15), "", SUMIF(OUTPUT!O$20:Y$20, "CLO10", OUTPUT!O56:Y56) / OUTPUT!AM$15),
IF(AND('PRINTABLE (per grading)'!H$16="OUTPUT", 'PRINTABLE (per grading)'!B$13="Final"), IF(ISERROR(SUMIF(OUTPUT!AA$20:AI$20, "CLO10", OUTPUT!AA56:AI56) / OUTPUT!AN$15), "", SUMIF(OUTPUT!AA$20:AI$20, "CLO10", OUTPUT!AA56:AI56) / OUTPUT!AN$15),
"")))))),"")</f>
        <v/>
      </c>
      <c r="BI54" s="232" t="str">
        <f t="shared" si="65"/>
        <v/>
      </c>
      <c r="BJ54" s="233" t="str">
        <f t="shared" si="66"/>
        <v/>
      </c>
      <c r="BK54" s="2"/>
    </row>
    <row r="55" spans="1:63" ht="20.100000000000001" customHeight="1">
      <c r="A55" s="118" t="str">
        <f>IF(ISBLANK('Database (LECTURE-RES-PRAC)'!A52),"",'Database (LECTURE-RES-PRAC)'!A52)</f>
        <v/>
      </c>
      <c r="B55" s="119" t="str">
        <f>IF(ISBLANK('Database (LECTURE-RES-PRAC)'!B52),"",'Database (LECTURE-RES-PRAC)'!B52)</f>
        <v/>
      </c>
      <c r="C55" s="134" t="str">
        <f>IF(B55&lt;&gt;"",IF(C$16="PRELIM",'Grade computation'!C55, IF(C$16="MIDTERM",'Grade computation'!K55, IF(C$16="FINAL",'Grade computation'!S55,""))),"")</f>
        <v/>
      </c>
      <c r="D55" s="135" t="str">
        <f t="shared" si="1"/>
        <v/>
      </c>
      <c r="E55" s="134" t="str">
        <f>IF(B55&lt;&gt;"", IF(C$16="PRELIM",'Grade computation'!E55, IF(C$16="MIDTERM",'Grade computation'!M55, IF(C$16="FINAL",'Grade computation'!U55,""))),"")</f>
        <v/>
      </c>
      <c r="F55" s="136" t="str">
        <f t="shared" si="2"/>
        <v/>
      </c>
      <c r="G55" s="137" t="str">
        <f t="shared" si="3"/>
        <v/>
      </c>
      <c r="H55" s="207" t="str">
        <f>IF(B55&lt;&gt;"",IF(C$16="PRELIM", 'Grade computation'!H55, IF(C$16="MIDTERM", 'Grade computation'!P55, IF(C$16="FINAL",'Grade computation'!X55, ""))),"")</f>
        <v/>
      </c>
      <c r="I55" s="137" t="str">
        <f t="shared" si="4"/>
        <v/>
      </c>
      <c r="J55" s="139" t="str">
        <f t="shared" si="5"/>
        <v/>
      </c>
      <c r="K55" s="377" t="str">
        <f t="shared" si="6"/>
        <v/>
      </c>
      <c r="L55" s="434"/>
      <c r="M55" s="25" t="str">
        <f>IF(B55 &lt;&gt; "", IFERROR(IF(C$16 = "PRELIM", SUMIF('Database (LECTURE-RES-PRAC)'!D$14:AG$14, "CLO1", 'Database (LECTURE-RES-PRAC)'!D52:AG52) / 'Grade computation'!F$4, IF(C$16 = "MIDTERM", SUMIF('Database (LECTURE-RES-PRAC)'!AJ$14:BM$14, "CLO1", 'Database (LECTURE-RES-PRAC)'!AJ52:BM52) / 'Grade computation'!G$4, IF(C$16 = "FINAL", SUMIF('Database (LECTURE-RES-PRAC)'!BP$14:CS$14, "CLO1", 'Database (LECTURE-RES-PRAC)'!BP52:CS52) / 'Grade computation'!H$4,""))),""),"")</f>
        <v/>
      </c>
      <c r="N55" s="232" t="str">
        <f t="shared" si="37"/>
        <v/>
      </c>
      <c r="O55" s="25" t="str">
        <f>IF(B55 &lt;&gt; "",IF(AND('PRINTABLE (per grading)'!H$16="EXAM", 'PRINTABLE (per grading)'!B$13="Prelim"), IF(ISERROR(SUMIF('Exam (LECTURE ONLY)'!D$20:M$20, "CLO1", 'Exam (LECTURE ONLY)'!D57:M57) / 'Exam (LECTURE ONLY)'!AL$6), "", SUMIF('Exam (LECTURE ONLY)'!D$20:M$20, "CLO1", 'Exam (LECTURE ONLY)'!D57:M57) /'Exam (LECTURE ONLY)'!AL$6),
IF(AND('PRINTABLE (per grading)'!H$16="EXAM", 'PRINTABLE (per grading)'!B$13="Midterm"), IF(ISERROR(SUMIF('Exam (LECTURE ONLY)'!O$20:X$20, "CLO1", 'Exam (LECTURE ONLY)'!O57:X57) / 'Exam (LECTURE ONLY)'!AM$6), "", SUMIF('Exam (LECTURE ONLY)'!O$20:X$20, "CLO1", 'Exam (LECTURE ONLY)'!O57:X57) / 'Exam (LECTURE ONLY)'!AM$6),
IF(AND('PRINTABLE (per grading)'!H$16="EXAM", 'PRINTABLE (per grading)'!B$13="Final"), IF(ISERROR(SUMIF('Exam (LECTURE ONLY)'!Z$20:AI$20, "CLO1", 'Exam (LECTURE ONLY)'!Z57:AI57) / 'Exam (LECTURE ONLY)'!AN$6), "", SUMIF('Exam (LECTURE ONLY)'!Z$20:AI$20, "CLO1", 'Exam (LECTURE ONLY)'!Z57:AI57) / 'Exam (LECTURE ONLY)'!AN$6),
IF(AND('PRINTABLE (per grading)'!H$16="OUTPUT", 'PRINTABLE (per grading)'!B$13="Prelim"), IF(ISERROR(SUMIF(OUTPUT!C$20:M$20, "CLO1", OUTPUT!C57:M57) / OUTPUT!AL$6), "", SUMIF(OUTPUT!C$20:M$20, "CLO1", OUTPUT!C57:M57) / OUTPUT!AL$6),
IF(AND('PRINTABLE (per grading)'!H$16="OUTPUT", 'PRINTABLE (per grading)'!B$13="Midterm"), IF(ISERROR(SUMIF(OUTPUT!O$20:Y$20, "CLO1", OUTPUT!O57:Y57) / OUTPUT!AM$6), "", SUMIF(OUTPUT!O$20:Y$20, "CLO1", OUTPUT!O57:Y57) / OUTPUT!AM$6),
IF(AND('PRINTABLE (per grading)'!H$16="OUTPUT", 'PRINTABLE (per grading)'!B$13="Final"), IF(ISERROR(SUMIF(OUTPUT!AA$20:AI$20, "CLO1", OUTPUT!AA57:AI57) / OUTPUT!AN$6), "", SUMIF(OUTPUT!AA$20:AI$20, "CLO1", OUTPUT!AA57:AI57) / OUTPUT!AN$6),
"")))))),"")</f>
        <v/>
      </c>
      <c r="P55" s="232" t="str">
        <f t="shared" si="38"/>
        <v/>
      </c>
      <c r="Q55" s="233" t="str">
        <f t="shared" si="39"/>
        <v/>
      </c>
      <c r="R55" s="25" t="str">
        <f>IF(B55 &lt;&gt; "", IFERROR(IF(C$16 = "PRELIM", SUMIF('Database (LECTURE-RES-PRAC)'!D$14:AG$14, "CLO2", 'Database (LECTURE-RES-PRAC)'!D52:AG52) / 'Grade computation'!F$5, IF(C$16 = "MIDTERM", SUMIF('Database (LECTURE-RES-PRAC)'!AJ$14:BM$14, "CLO2", 'Database (LECTURE-RES-PRAC)'!AJ52:BM52) / 'Grade computation'!G$5, IF(C$16 = "FINAL", SUMIF('Database (LECTURE-RES-PRAC)'!BP$14:CS$14, "CLO2", 'Database (LECTURE-RES-PRAC)'!BP52:CS52) / 'Grade computation'!H$5,""))),""),"")</f>
        <v/>
      </c>
      <c r="S55" s="232" t="str">
        <f t="shared" si="40"/>
        <v/>
      </c>
      <c r="T55" s="25" t="str">
        <f>IF(B55 &lt;&gt; "",IF(AND('PRINTABLE (per grading)'!H$16="EXAM", 'PRINTABLE (per grading)'!B$13="Prelim"), IF(ISERROR(SUMIF('Exam (LECTURE ONLY)'!D$20:M$20, "CLO2", 'Exam (LECTURE ONLY)'!D57:M57) / 'Exam (LECTURE ONLY)'!AL$7), "", SUMIF('Exam (LECTURE ONLY)'!D$20:M$20, "CLO2", 'Exam (LECTURE ONLY)'!D57:M57) /'Exam (LECTURE ONLY)'!AL$7),
IF(AND('PRINTABLE (per grading)'!H$16="EXAM", 'PRINTABLE (per grading)'!B$13="Midterm"), IF(ISERROR(SUMIF('Exam (LECTURE ONLY)'!O$20:X$20, "CLO2", 'Exam (LECTURE ONLY)'!O57:X57) / 'Exam (LECTURE ONLY)'!AM$7), "", SUMIF('Exam (LECTURE ONLY)'!O$20:X$20, "CLO2", 'Exam (LECTURE ONLY)'!O57:X57) / 'Exam (LECTURE ONLY)'!AM$7),
IF(AND('PRINTABLE (per grading)'!H$16="EXAM", 'PRINTABLE (per grading)'!B$13="Final"), IF(ISERROR(SUMIF('Exam (LECTURE ONLY)'!Z$20:AI$20, "CLO2", 'Exam (LECTURE ONLY)'!Z57:AI57) / 'Exam (LECTURE ONLY)'!AN$7), "", SUMIF('Exam (LECTURE ONLY)'!Z$20:AI$20, "CLO2", 'Exam (LECTURE ONLY)'!Z57:AI57) / 'Exam (LECTURE ONLY)'!AN$7),
IF(AND('PRINTABLE (per grading)'!H$16="OUTPUT", 'PRINTABLE (per grading)'!B$13="Prelim"), IF(ISERROR(SUMIF(OUTPUT!C$20:M$20, "CLO2", OUTPUT!C57:M57) / OUTPUT!AL$7), "", SUMIF(OUTPUT!C$20:M$20, "CLO2", OUTPUT!C57:M57) / OUTPUT!AL$7),
IF(AND('PRINTABLE (per grading)'!H$16="OUTPUT", 'PRINTABLE (per grading)'!B$13="Midterm"), IF(ISERROR(SUMIF(OUTPUT!O$20:Y$20, "CLO2", OUTPUT!O57:Y57) / OUTPUT!AM$7), "", SUMIF(OUTPUT!O$20:Y$20, "CLO2", OUTPUT!O57:Y57) / OUTPUT!AM$7),
IF(AND('PRINTABLE (per grading)'!H$16="OUTPUT", 'PRINTABLE (per grading)'!B$13="Final"), IF(ISERROR(SUMIF(OUTPUT!AA$20:AI$20, "CLO2", OUTPUT!AA57:AI57) / OUTPUT!AN$7), "", SUMIF(OUTPUT!AA$20:AI$20, "CLO2", OUTPUT!AA57:AI57) / OUTPUT!AN$7),
"")))))),"")</f>
        <v/>
      </c>
      <c r="U55" s="232" t="str">
        <f t="shared" si="41"/>
        <v/>
      </c>
      <c r="V55" s="233" t="str">
        <f t="shared" si="42"/>
        <v/>
      </c>
      <c r="W55" s="25" t="str">
        <f>IF(B55 &lt;&gt; "", IFERROR(IF(C$16 = "PRELIM", SUMIF('Database (LECTURE-RES-PRAC)'!D$14:AG$14, "CLO3", 'Database (LECTURE-RES-PRAC)'!D52:AG52) / 'Grade computation'!F$6, IF(C$16 = "MIDTERM", SUMIF('Database (LECTURE-RES-PRAC)'!AJ$14:BM$14, "CLO3", 'Database (LECTURE-RES-PRAC)'!AJ52:BM52) / 'Grade computation'!G$6, IF(C$16 = "FINAL", SUMIF('Database (LECTURE-RES-PRAC)'!BP$14:CS$14, "CLO3", 'Database (LECTURE-RES-PRAC)'!BP52:CS52) / 'Grade computation'!H$6,""))),""),"")</f>
        <v/>
      </c>
      <c r="X55" s="232" t="str">
        <f t="shared" si="43"/>
        <v/>
      </c>
      <c r="Y55" s="25" t="str">
        <f>IF(B55 &lt;&gt; "",IF(AND('PRINTABLE (per grading)'!H$16="EXAM", 'PRINTABLE (per grading)'!B$13="Prelim"), IF(ISERROR(SUMIF('Exam (LECTURE ONLY)'!D$20:M$20, "CLO3", 'Exam (LECTURE ONLY)'!D57:M57) / 'Exam (LECTURE ONLY)'!AL$8), "", SUMIF('Exam (LECTURE ONLY)'!D$20:M$20, "CLO3", 'Exam (LECTURE ONLY)'!D57:M57) /'Exam (LECTURE ONLY)'!AL$8),
IF(AND('PRINTABLE (per grading)'!H$16="EXAM", 'PRINTABLE (per grading)'!B$13="Midterm"), IF(ISERROR(SUMIF('Exam (LECTURE ONLY)'!O$20:X$20, "CLO3", 'Exam (LECTURE ONLY)'!O57:X57) / 'Exam (LECTURE ONLY)'!AM$8), "", SUMIF('Exam (LECTURE ONLY)'!O$20:X$20, "CLO3", 'Exam (LECTURE ONLY)'!O57:X57) / 'Exam (LECTURE ONLY)'!AM$8),
IF(AND('PRINTABLE (per grading)'!H$16="EXAM", 'PRINTABLE (per grading)'!B$13="Final"), IF(ISERROR(SUMIF('Exam (LECTURE ONLY)'!Z$20:AI$20, "CLO3", 'Exam (LECTURE ONLY)'!Z57:AI57) / 'Exam (LECTURE ONLY)'!AN$8), "", SUMIF('Exam (LECTURE ONLY)'!Z$20:AI$20, "CLO3", 'Exam (LECTURE ONLY)'!Z57:AI57) / 'Exam (LECTURE ONLY)'!AN$8),
IF(AND('PRINTABLE (per grading)'!H$16="OUTPUT", 'PRINTABLE (per grading)'!B$13="Prelim"), IF(ISERROR(SUMIF(OUTPUT!C$20:M$20, "CLO3", OUTPUT!C57:M57) / OUTPUT!AL$8), "", SUMIF(OUTPUT!C$20:M$20, "CLO3", OUTPUT!C57:M57) / OUTPUT!AL$8),
IF(AND('PRINTABLE (per grading)'!H$16="OUTPUT", 'PRINTABLE (per grading)'!B$13="Midterm"), IF(ISERROR(SUMIF(OUTPUT!O$20:Y$20, "CLO3", OUTPUT!O57:Y57) / OUTPUT!AM$8), "", SUMIF(OUTPUT!O$20:Y$20, "CLO3", OUTPUT!O57:Y57) / OUTPUT!AM$8),
IF(AND('PRINTABLE (per grading)'!H$16="OUTPUT", 'PRINTABLE (per grading)'!B$13="Final"), IF(ISERROR(SUMIF(OUTPUT!AA$20:AI$20, "CLO3", OUTPUT!AA57:AI57) / OUTPUT!AN$8), "", SUMIF(OUTPUT!AA$20:AI$20, "CLO3", OUTPUT!AA57:AI57) / OUTPUT!AN$8),
"" )))))),"")</f>
        <v/>
      </c>
      <c r="Z55" s="232" t="str">
        <f t="shared" si="44"/>
        <v/>
      </c>
      <c r="AA55" s="233" t="str">
        <f t="shared" si="45"/>
        <v/>
      </c>
      <c r="AB55" s="25" t="str">
        <f>IF(B55 &lt;&gt; "", IFERROR(IF(C$16 = "PRELIM", SUMIF('Database (LECTURE-RES-PRAC)'!D$14:AG$14, "CLO4", 'Database (LECTURE-RES-PRAC)'!D52:AG52) / 'Grade computation'!F$7, IF(C$16 = "MIDTERM", SUMIF('Database (LECTURE-RES-PRAC)'!AJ$14:BM$14, "CLO4", 'Database (LECTURE-RES-PRAC)'!AJ52:BM52) / 'Grade computation'!G$7, IF(C$16 = "FINAL", SUMIF('Database (LECTURE-RES-PRAC)'!BP$14:CS$14, "CLO4", 'Database (LECTURE-RES-PRAC)'!BP52:CS52) / 'Grade computation'!H$7,""))),""),"")</f>
        <v/>
      </c>
      <c r="AC55" s="232" t="str">
        <f t="shared" si="46"/>
        <v/>
      </c>
      <c r="AD55" s="25" t="str">
        <f>IF(B55 &lt;&gt; "",IF(AND('PRINTABLE (per grading)'!H$16="EXAM", 'PRINTABLE (per grading)'!B$13="Prelim"), IF(ISERROR(SUMIF('Exam (LECTURE ONLY)'!D$20:M$20, "CLO4", 'Exam (LECTURE ONLY)'!D57:M57) / 'Exam (LECTURE ONLY)'!AL$9), "", SUMIF('Exam (LECTURE ONLY)'!D$20:M$20, "CLO4", 'Exam (LECTURE ONLY)'!D57:M57) /'Exam (LECTURE ONLY)'!AL$9),
IF(AND('PRINTABLE (per grading)'!H$16="EXAM", 'PRINTABLE (per grading)'!B$13="Midterm"), IF(ISERROR(SUMIF('Exam (LECTURE ONLY)'!O$20:X$20, "CLO4", 'Exam (LECTURE ONLY)'!O57:X57) / 'Exam (LECTURE ONLY)'!AM$9), "", SUMIF('Exam (LECTURE ONLY)'!O$20:X$20, "CLO4", 'Exam (LECTURE ONLY)'!O57:X57) / 'Exam (LECTURE ONLY)'!AM$9),
IF(AND('PRINTABLE (per grading)'!H$16="EXAM", 'PRINTABLE (per grading)'!B$13="Final"), IF(ISERROR(SUMIF('Exam (LECTURE ONLY)'!Z$20:AI$20, "CLO4", 'Exam (LECTURE ONLY)'!Z57:AI57) / 'Exam (LECTURE ONLY)'!AN$9), "", SUMIF('Exam (LECTURE ONLY)'!Z$20:AI$20, "CLO4", 'Exam (LECTURE ONLY)'!Z57:AI57) / 'Exam (LECTURE ONLY)'!AN$9),
IF(AND('PRINTABLE (per grading)'!H$16="OUTPUT", 'PRINTABLE (per grading)'!B$13="Prelim"), IF(ISERROR(SUMIF(OUTPUT!C$20:M$20, "CLO4", OUTPUT!C57:M57) / OUTPUT!AL$9), "", SUMIF(OUTPUT!C$20:M$20, "CLO4", OUTPUT!C57:M57) / OUTPUT!AL$9),
IF(AND('PRINTABLE (per grading)'!H$16="OUTPUT", 'PRINTABLE (per grading)'!B$13="Midterm"), IF(ISERROR(SUMIF(OUTPUT!O$20:Y$20, "CLO4", OUTPUT!O57:Y57) / OUTPUT!AM$9), "", SUMIF(OUTPUT!O$20:Y$20, "CLO4", OUTPUT!O57:Y57) / OUTPUT!AM$9),
IF(AND('PRINTABLE (per grading)'!H$16="OUTPUT", 'PRINTABLE (per grading)'!B$13="Final"), IF(ISERROR(SUMIF(OUTPUT!AA$20:AI$20, "CLO4", OUTPUT!AA57:AI57) / OUTPUT!AN$9), "", SUMIF(OUTPUT!AA$20:AI$20, "CLO4", OUTPUT!AA57:AI57) / OUTPUT!AN$9),
"")))))),"")</f>
        <v/>
      </c>
      <c r="AE55" s="232" t="str">
        <f t="shared" si="47"/>
        <v/>
      </c>
      <c r="AF55" s="233" t="str">
        <f t="shared" si="48"/>
        <v/>
      </c>
      <c r="AG55" s="25" t="str">
        <f>IF(B55 &lt;&gt; "", IFERROR(IF(C$16 = "PRELIM", SUMIF('Database (LECTURE-RES-PRAC)'!D$14:AG$14, "CLO5", 'Database (LECTURE-RES-PRAC)'!D52:AG52) / 'Grade computation'!F$8, IF(C$16 = "MIDTERM", SUMIF('Database (LECTURE-RES-PRAC)'!AJ$14:BM$14, "CLO5", 'Database (LECTURE-RES-PRAC)'!AJ52:BM52) / 'Grade computation'!G$8, IF(C$16 = "FINAL", SUMIF('Database (LECTURE-RES-PRAC)'!BP$14:CS$14, "CLO5", 'Database (LECTURE-RES-PRAC)'!BP52:CS52) / 'Grade computation'!H$8,""))),""),"")</f>
        <v/>
      </c>
      <c r="AH55" s="232" t="str">
        <f t="shared" si="49"/>
        <v/>
      </c>
      <c r="AI55" s="25" t="str">
        <f>IF(B55 &lt;&gt; "",IF(AND('PRINTABLE (per grading)'!H$16="EXAM", 'PRINTABLE (per grading)'!B$13="Prelim"), IF(ISERROR(SUMIF('Exam (LECTURE ONLY)'!D$20:M$20, "CLO5", 'Exam (LECTURE ONLY)'!D57:M57) / 'Exam (LECTURE ONLY)'!AL$10), "", SUMIF('Exam (LECTURE ONLY)'!D$20:M$20, "CLO5", 'Exam (LECTURE ONLY)'!D57:M57) /'Exam (LECTURE ONLY)'!AL$10),
IF(AND('PRINTABLE (per grading)'!H$16="EXAM", 'PRINTABLE (per grading)'!B$13="Midterm"), IF(ISERROR(SUMIF('Exam (LECTURE ONLY)'!O$20:X$20, "CLO5", 'Exam (LECTURE ONLY)'!O57:X57) / 'Exam (LECTURE ONLY)'!AM$10), "", SUMIF('Exam (LECTURE ONLY)'!O$20:X$20, "CLO5", 'Exam (LECTURE ONLY)'!O57:X57) / 'Exam (LECTURE ONLY)'!AM$10),
IF(AND('PRINTABLE (per grading)'!H$16="EXAM", 'PRINTABLE (per grading)'!B$13="Final"), IF(ISERROR(SUMIF('Exam (LECTURE ONLY)'!Z$20:AI$20, "CLO5", 'Exam (LECTURE ONLY)'!Z57:AI57) / 'Exam (LECTURE ONLY)'!AN$10), "", SUMIF('Exam (LECTURE ONLY)'!Z$20:AI$20, "CLO5", 'Exam (LECTURE ONLY)'!Z57:AI57) / 'Exam (LECTURE ONLY)'!AN$10),
IF(AND('PRINTABLE (per grading)'!H$16="OUTPUT", 'PRINTABLE (per grading)'!B$13="Prelim"), IF(ISERROR(SUMIF(OUTPUT!C$20:M$20, "CLO5", OUTPUT!C57:M57) / OUTPUT!AL$10), "", SUMIF(OUTPUT!C$20:M$20, "CLO5", OUTPUT!C57:M57) / OUTPUT!AL$10),
IF(AND('PRINTABLE (per grading)'!H$16="OUTPUT", 'PRINTABLE (per grading)'!B$13="Midterm"), IF(ISERROR(SUMIF(OUTPUT!O$20:Y$20, "CLO5", OUTPUT!O57:Y57) / OUTPUT!AM$10), "", SUMIF(OUTPUT!O$20:Y$20, "CLO5", OUTPUT!O57:Y57) / OUTPUT!AM$10),
IF(AND('PRINTABLE (per grading)'!H$16="OUTPUT", 'PRINTABLE (per grading)'!B$13="Final"), IF(ISERROR(SUMIF(OUTPUT!AA$20:AI$20, "CLO5", OUTPUT!AA57:AI57) / OUTPUT!AN$10), "", SUMIF(OUTPUT!AA$20:AI$20, "CLO5", OUTPUT!AA57:AI57) / OUTPUT!AN$10),
"")))))),"")</f>
        <v/>
      </c>
      <c r="AJ55" s="232" t="str">
        <f t="shared" si="50"/>
        <v/>
      </c>
      <c r="AK55" s="233" t="str">
        <f t="shared" si="51"/>
        <v/>
      </c>
      <c r="AL55" s="25" t="str">
        <f>IF(B55 &lt;&gt; "", IFERROR(IF(C$16 = "PRELIM", SUMIF('Database (LECTURE-RES-PRAC)'!D$14:AG$14, "CLO6", 'Database (LECTURE-RES-PRAC)'!D52:AG52) / 'Grade computation'!F$9, IF(C$16 = "MIDTERM", SUMIF('Database (LECTURE-RES-PRAC)'!AJ$14:BM$14, "CLO6", 'Database (LECTURE-RES-PRAC)'!AJ52:BM52) / 'Grade computation'!G$9, IF(C$16 = "FINAL", SUMIF('Database (LECTURE-RES-PRAC)'!BP$14:CS$14, "CLO6", 'Database (LECTURE-RES-PRAC)'!BP52:CS52) / 'Grade computation'!H$9,""))),""),"")</f>
        <v/>
      </c>
      <c r="AM55" s="232" t="str">
        <f t="shared" si="52"/>
        <v/>
      </c>
      <c r="AN55" s="25" t="str">
        <f>IF(B55 &lt;&gt; "",IF(AND('PRINTABLE (per grading)'!H$16="EXAM", 'PRINTABLE (per grading)'!B$13="Prelim"), IF(ISERROR(SUMIF('Exam (LECTURE ONLY)'!D$20:M$20, "CLO6", 'Exam (LECTURE ONLY)'!D57:M57) / 'Exam (LECTURE ONLY)'!AL$11), "", SUMIF('Exam (LECTURE ONLY)'!D$20:M$20, "CLO6", 'Exam (LECTURE ONLY)'!D57:M57) /'Exam (LECTURE ONLY)'!AL$11),
IF(AND('PRINTABLE (per grading)'!H$16="EXAM", 'PRINTABLE (per grading)'!B$13="Midterm"), IF(ISERROR(SUMIF('Exam (LECTURE ONLY)'!O$20:X$20, "CLO6", 'Exam (LECTURE ONLY)'!O57:X57) / 'Exam (LECTURE ONLY)'!AM$11), "", SUMIF('Exam (LECTURE ONLY)'!O$20:X$20, "CLO6", 'Exam (LECTURE ONLY)'!O57:X57) / 'Exam (LECTURE ONLY)'!AM$11),
IF(AND('PRINTABLE (per grading)'!H$16="EXAM", 'PRINTABLE (per grading)'!B$13="Final"), IF(ISERROR(SUMIF('Exam (LECTURE ONLY)'!Z$20:AI$20, "CLO6", 'Exam (LECTURE ONLY)'!Z57:AI57) / 'Exam (LECTURE ONLY)'!AN$11), "", SUMIF('Exam (LECTURE ONLY)'!Z$20:AI$20, "CLO6", 'Exam (LECTURE ONLY)'!Z57:AI57) / 'Exam (LECTURE ONLY)'!AN$11),
IF(AND('PRINTABLE (per grading)'!H$16="OUTPUT", 'PRINTABLE (per grading)'!B$13="Prelim"), IF(ISERROR(SUMIF(OUTPUT!C$20:M$20, "CLO6", OUTPUT!C57:M57) / OUTPUT!AL$11), "", SUMIF(OUTPUT!C$20:M$20, "CLO6", OUTPUT!C57:M57) / OUTPUT!AL$11),
IF(AND('PRINTABLE (per grading)'!H$16="OUTPUT", 'PRINTABLE (per grading)'!B$13="Midterm"), IF(ISERROR(SUMIF(OUTPUT!O$20:Y$20, "CLO6", OUTPUT!O57:Y57) / OUTPUT!AM$11), "", SUMIF(OUTPUT!O$20:Y$20, "CLO6", OUTPUT!O57:Y57) / OUTPUT!AM$11),
IF(AND('PRINTABLE (per grading)'!H$16="OUTPUT", 'PRINTABLE (per grading)'!B$13="Final"), IF(ISERROR(SUMIF(OUTPUT!AA$20:AI$20, "CLO6", OUTPUT!AA57:AI57) / OUTPUT!AN$11), "", SUMIF(OUTPUT!AA$20:AI$20, "CLO6", OUTPUT!AA57:AI57) / OUTPUT!AN$11),
"")))))),"")</f>
        <v/>
      </c>
      <c r="AO55" s="232" t="str">
        <f t="shared" si="53"/>
        <v/>
      </c>
      <c r="AP55" s="233" t="str">
        <f t="shared" si="54"/>
        <v/>
      </c>
      <c r="AQ55" s="25" t="str">
        <f>IF(B55 &lt;&gt; "", IFERROR(IF(C$16 = "PRELIM", SUMIF('Database (LECTURE-RES-PRAC)'!D$14:AG$14, "CLO7", 'Database (LECTURE-RES-PRAC)'!D52:AG52) / 'Grade computation'!F$10, IF(C$16 = "MIDTERM", SUMIF('Database (LECTURE-RES-PRAC)'!AJ$14:BM$14, "CLO7", 'Database (LECTURE-RES-PRAC)'!AJ52:BM52) / 'Grade computation'!G$10, IF(C$16 = "FINAL", SUMIF('Database (LECTURE-RES-PRAC)'!BP$14:CS$14, "CLO7", 'Database (LECTURE-RES-PRAC)'!BP52:CS52) / 'Grade computation'!H$10,""))),""),"")</f>
        <v/>
      </c>
      <c r="AR55" s="232" t="str">
        <f t="shared" si="55"/>
        <v/>
      </c>
      <c r="AS55" s="25" t="str">
        <f>IF(B55 &lt;&gt; "",IF(AND('PRINTABLE (per grading)'!H$16="EXAM", 'PRINTABLE (per grading)'!B$13="Prelim"), IF(ISERROR(SUMIF('Exam (LECTURE ONLY)'!D$20:M$20, "CLO7", 'Exam (LECTURE ONLY)'!D57:M57) / 'Exam (LECTURE ONLY)'!AL$12), "", SUMIF('Exam (LECTURE ONLY)'!D$20:M$20, "CLO7", 'Exam (LECTURE ONLY)'!D57:M57) /'Exam (LECTURE ONLY)'!AL$12),
IF(AND('PRINTABLE (per grading)'!H$16="EXAM", 'PRINTABLE (per grading)'!B$13="Midterm"), IF(ISERROR(SUMIF('Exam (LECTURE ONLY)'!O$20:X$20, "CLO7", 'Exam (LECTURE ONLY)'!O57:X57) / 'Exam (LECTURE ONLY)'!AM$12), "", SUMIF('Exam (LECTURE ONLY)'!O$20:X$20, "CLO7", 'Exam (LECTURE ONLY)'!O57:X57) / 'Exam (LECTURE ONLY)'!AM$12),
IF(AND('PRINTABLE (per grading)'!H$16="EXAM", 'PRINTABLE (per grading)'!B$13="Final"), IF(ISERROR(SUMIF('Exam (LECTURE ONLY)'!Z$20:AI$20, "CLO7", 'Exam (LECTURE ONLY)'!Z57:AI57) / 'Exam (LECTURE ONLY)'!AN$12), "", SUMIF('Exam (LECTURE ONLY)'!Z$20:AI$20, "CLO7", 'Exam (LECTURE ONLY)'!Z57:AI57) / 'Exam (LECTURE ONLY)'!AN$12),
IF(AND('PRINTABLE (per grading)'!H$16="OUTPUT", 'PRINTABLE (per grading)'!B$13="Prelim"), IF(ISERROR(SUMIF(OUTPUT!C$20:M$20, "CLO7", OUTPUT!C57:M57) / OUTPUT!AL$12), "", SUMIF(OUTPUT!C$20:M$20, "CLO7", OUTPUT!C57:M57) / OUTPUT!AL$12),
IF(AND('PRINTABLE (per grading)'!H$16="OUTPUT", 'PRINTABLE (per grading)'!B$13="Midterm"), IF(ISERROR(SUMIF(OUTPUT!O$20:Y$20, "CLO7", OUTPUT!O57:Y57) / OUTPUT!AM$12), "", SUMIF(OUTPUT!O$20:Y$20, "CLO7", OUTPUT!O57:Y57) / OUTPUT!AM$12),
IF(AND('PRINTABLE (per grading)'!H$16="OUTPUT", 'PRINTABLE (per grading)'!B$13="Final"), IF(ISERROR(SUMIF(OUTPUT!AA$20:AI$20, "CLO7", OUTPUT!AA57:AI57) / OUTPUT!AN$12), "", SUMIF(OUTPUT!AA$20:AI$20, "CLO7", OUTPUT!AA57:AI57) / OUTPUT!AN$12),
"")))))),"")</f>
        <v/>
      </c>
      <c r="AT55" s="232" t="str">
        <f t="shared" si="56"/>
        <v/>
      </c>
      <c r="AU55" s="233" t="str">
        <f t="shared" si="57"/>
        <v/>
      </c>
      <c r="AV55" s="25" t="str">
        <f>IF(B55 &lt;&gt; "", IFERROR(IF(C$16 = "PRELIM", SUMIF('Database (LECTURE-RES-PRAC)'!D$14:AG$14, "CLO8", 'Database (LECTURE-RES-PRAC)'!D52:AG52) / 'Grade computation'!F$11, IF(C$16 = "MIDTERM", SUMIF('Database (LECTURE-RES-PRAC)'!AJ$14:BM$14, "CLO8", 'Database (LECTURE-RES-PRAC)'!AJ52:BM52) / 'Grade computation'!G$11, IF(C$16 = "FINAL", SUMIF('Database (LECTURE-RES-PRAC)'!BP$14:CS$14, "CLO8", 'Database (LECTURE-RES-PRAC)'!BP52:CS52) / 'Grade computation'!H$11,""))),""),"")</f>
        <v/>
      </c>
      <c r="AW55" s="232" t="str">
        <f t="shared" si="58"/>
        <v/>
      </c>
      <c r="AX55" s="25" t="str">
        <f>IF(B55 &lt;&gt; "",IF(AND('PRINTABLE (per grading)'!H$16="EXAM", 'PRINTABLE (per grading)'!B$13="Prelim"), IF(ISERROR(SUMIF('Exam (LECTURE ONLY)'!D$20:M$20, "CLO8", 'Exam (LECTURE ONLY)'!D57:M57) / 'Exam (LECTURE ONLY)'!AL$13), "", SUMIF('Exam (LECTURE ONLY)'!D$20:M$20, "CLO8", 'Exam (LECTURE ONLY)'!D57:M57) /'Exam (LECTURE ONLY)'!AL$13),
IF(AND('PRINTABLE (per grading)'!H$16="EXAM", 'PRINTABLE (per grading)'!B$13="Midterm"), IF(ISERROR(SUMIF('Exam (LECTURE ONLY)'!O$20:X$20, "CLO8", 'Exam (LECTURE ONLY)'!O57:X57) / 'Exam (LECTURE ONLY)'!AM$13), "", SUMIF('Exam (LECTURE ONLY)'!O$20:X$20, "CLO8", 'Exam (LECTURE ONLY)'!O57:X57) / 'Exam (LECTURE ONLY)'!AM$13),
IF(AND('PRINTABLE (per grading)'!H$16="EXAM", 'PRINTABLE (per grading)'!B$13="Final"), IF(ISERROR(SUMIF('Exam (LECTURE ONLY)'!Z$20:AI$20, "CLO8", 'Exam (LECTURE ONLY)'!Z57:AI57) / 'Exam (LECTURE ONLY)'!AN$13), "", SUMIF('Exam (LECTURE ONLY)'!Z$20:AI$20, "CLO8", 'Exam (LECTURE ONLY)'!Z57:AI57) / 'Exam (LECTURE ONLY)'!AN$13),
IF(AND('PRINTABLE (per grading)'!H$16="OUTPUT", 'PRINTABLE (per grading)'!B$13="Prelim"), IF(ISERROR(SUMIF(OUTPUT!C$20:M$20, "CLO8", OUTPUT!C57:M57) / OUTPUT!AL$13), "", SUMIF(OUTPUT!C$20:M$20, "CLO8", OUTPUT!C57:M57) / OUTPUT!AL$13),
IF(AND('PRINTABLE (per grading)'!H$16="OUTPUT", 'PRINTABLE (per grading)'!B$13="Midterm"), IF(ISERROR(SUMIF(OUTPUT!O$20:Y$20, "CLO8", OUTPUT!O57:Y57) / OUTPUT!AM$13), "", SUMIF(OUTPUT!O$20:Y$20, "CLO8", OUTPUT!O57:Y57) / OUTPUT!AM$13),
IF(AND('PRINTABLE (per grading)'!H$16="OUTPUT", 'PRINTABLE (per grading)'!B$13="Final"), IF(ISERROR(SUMIF(OUTPUT!AA$20:AI$20, "CLO8", OUTPUT!AA57:AI57) / OUTPUT!AN$13), "", SUMIF(OUTPUT!AA$20:AI$20, "CLO8", OUTPUT!AA57:AI57) / OUTPUT!AN$13),
"")))))),"")</f>
        <v/>
      </c>
      <c r="AY55" s="232" t="str">
        <f t="shared" si="59"/>
        <v/>
      </c>
      <c r="AZ55" s="233" t="str">
        <f t="shared" si="60"/>
        <v/>
      </c>
      <c r="BA55" s="25" t="str">
        <f>IF(B55 &lt;&gt; "", IFERROR(IF(C$16 = "PRELIM", SUMIF('Database (LECTURE-RES-PRAC)'!D$14:AG$14, "CLO9", 'Database (LECTURE-RES-PRAC)'!D52:AG52) / 'Grade computation'!F$12, IF(C$16 = "MIDTERM", SUMIF('Database (LECTURE-RES-PRAC)'!AJ$14:BM$14, "CLO9", 'Database (LECTURE-RES-PRAC)'!AJ52:BM52) / 'Grade computation'!G$12, IF(C$16 = "FINAL", SUMIF('Database (LECTURE-RES-PRAC)'!BP$14:CS$14, "CLO9", 'Database (LECTURE-RES-PRAC)'!BP52:CS52) / 'Grade computation'!H$12,""))),""),"")</f>
        <v/>
      </c>
      <c r="BB55" s="232" t="str">
        <f t="shared" si="61"/>
        <v/>
      </c>
      <c r="BC55" s="25" t="str">
        <f>IF(B55 &lt;&gt; "",IF(AND('PRINTABLE (per grading)'!H$16="EXAM", 'PRINTABLE (per grading)'!B$13="Prelim"), IF(ISERROR(SUMIF('Exam (LECTURE ONLY)'!D$20:M$20, "CLO9", 'Exam (LECTURE ONLY)'!D57:M57) / 'Exam (LECTURE ONLY)'!AL$14), "", SUMIF('Exam (LECTURE ONLY)'!D$20:M$20, "CLO9", 'Exam (LECTURE ONLY)'!D57:M57) /'Exam (LECTURE ONLY)'!AL$14),
IF(AND('PRINTABLE (per grading)'!H$16="EXAM", 'PRINTABLE (per grading)'!B$13="Midterm"), IF(ISERROR(SUMIF('Exam (LECTURE ONLY)'!O$20:X$20, "CLO9", 'Exam (LECTURE ONLY)'!O57:X57) / 'Exam (LECTURE ONLY)'!AM$14), "", SUMIF('Exam (LECTURE ONLY)'!O$20:X$20, "CLO9", 'Exam (LECTURE ONLY)'!O57:X57) / 'Exam (LECTURE ONLY)'!AM$14),
IF(AND('PRINTABLE (per grading)'!H$16="EXAM", 'PRINTABLE (per grading)'!B$13="Final"), IF(ISERROR(SUMIF('Exam (LECTURE ONLY)'!Z$20:AI$20, "CLO9", 'Exam (LECTURE ONLY)'!Z57:AI57) / 'Exam (LECTURE ONLY)'!AN$14), "", SUMIF('Exam (LECTURE ONLY)'!Z$20:AI$20, "CLO9", 'Exam (LECTURE ONLY)'!Z57:AI57) / 'Exam (LECTURE ONLY)'!AN$14),
IF(AND('PRINTABLE (per grading)'!H$16="OUTPUT", 'PRINTABLE (per grading)'!B$13="Prelim"), IF(ISERROR(SUMIF(OUTPUT!C$20:M$20, "CLO9", OUTPUT!C57:M57) / OUTPUT!AL$14), "", SUMIF(OUTPUT!C$20:M$20, "CLO9", OUTPUT!C57:M57) / OUTPUT!AL$14),
IF(AND('PRINTABLE (per grading)'!H$16="OUTPUT", 'PRINTABLE (per grading)'!B$13="Midterm"), IF(ISERROR(SUMIF(OUTPUT!O$20:Y$20, "CLO9", OUTPUT!O57:Y57) / OUTPUT!AM$14), "", SUMIF(OUTPUT!O$20:Y$20, "CLO9", OUTPUT!O57:Y57) / OUTPUT!AM$14),
IF(AND('PRINTABLE (per grading)'!H$16="OUTPUT", 'PRINTABLE (per grading)'!B$13="Final"), IF(ISERROR(SUMIF(OUTPUT!AA$20:AI$20, "CLO9", OUTPUT!AA57:AI57) / OUTPUT!AN$14), "", SUMIF(OUTPUT!AA$20:AI$20, "CLO9", OUTPUT!AA57:AI57) / OUTPUT!AN$14),
"")))))),"")</f>
        <v/>
      </c>
      <c r="BD55" s="232" t="str">
        <f t="shared" si="62"/>
        <v/>
      </c>
      <c r="BE55" s="233" t="str">
        <f t="shared" si="63"/>
        <v/>
      </c>
      <c r="BF55" s="25" t="str">
        <f>IF(B55 &lt;&gt; "", IFERROR(IF(C$16 = "PRELIM", SUMIF('Database (LECTURE-RES-PRAC)'!D$14:AG$14, "CLO10", 'Database (LECTURE-RES-PRAC)'!D52:AG52) / 'Grade computation'!F$13, IF(C$16 = "MIDTERM", SUMIF('Database (LECTURE-RES-PRAC)'!AJ$14:BM$14, "CLO10", 'Database (LECTURE-RES-PRAC)'!AJ52:BM52) / 'Grade computation'!G$13, IF(C$16 = "FINAL", SUMIF('Database (LECTURE-RES-PRAC)'!BP$14:CS$14, "CLO10", 'Database (LECTURE-RES-PRAC)'!BP52:CS52) / 'Grade computation'!H$13,""))),""),"")</f>
        <v/>
      </c>
      <c r="BG55" s="232" t="str">
        <f t="shared" si="64"/>
        <v/>
      </c>
      <c r="BH55" s="25" t="str">
        <f>IF(B55 &lt;&gt; "",IF(AND('PRINTABLE (per grading)'!H$16="EXAM", 'PRINTABLE (per grading)'!B$13="Prelim"), IF(ISERROR(SUMIF('Exam (LECTURE ONLY)'!D$20:M$20, "CLO10", 'Exam (LECTURE ONLY)'!D57:M57) / 'Exam (LECTURE ONLY)'!AL$15), "", SUMIF('Exam (LECTURE ONLY)'!D$20:M$20, "CLO10", 'Exam (LECTURE ONLY)'!D57:M57) /'Exam (LECTURE ONLY)'!AL$15),
IF(AND('PRINTABLE (per grading)'!H$16="EXAM", 'PRINTABLE (per grading)'!B$13="Midterm"), IF(ISERROR(SUMIF('Exam (LECTURE ONLY)'!O$20:X$20, "CLO10", 'Exam (LECTURE ONLY)'!O57:X57) / 'Exam (LECTURE ONLY)'!AM$15), "", SUMIF('Exam (LECTURE ONLY)'!O$20:X$20, "CLO10", 'Exam (LECTURE ONLY)'!O57:X57) / 'Exam (LECTURE ONLY)'!AM$15),
IF(AND('PRINTABLE (per grading)'!H$16="EXAM", 'PRINTABLE (per grading)'!B$13="Final"), IF(ISERROR(SUMIF('Exam (LECTURE ONLY)'!Z$20:AI$20, "CLO10", 'Exam (LECTURE ONLY)'!Z57:AI57) / 'Exam (LECTURE ONLY)'!AN$15), "", SUMIF('Exam (LECTURE ONLY)'!Z$20:AI$20, "CLO10", 'Exam (LECTURE ONLY)'!Z57:AI57) / 'Exam (LECTURE ONLY)'!AN$15),
IF(AND('PRINTABLE (per grading)'!H$16="OUTPUT", 'PRINTABLE (per grading)'!B$13="Prelim"), IF(ISERROR(SUMIF(OUTPUT!C$20:M$20, "CLO10", OUTPUT!C57:M57) / OUTPUT!AL$15), "", SUMIF(OUTPUT!C$20:M$20, "CLO10", OUTPUT!C57:M57) / OUTPUT!AL$15),
IF(AND('PRINTABLE (per grading)'!H$16="OUTPUT", 'PRINTABLE (per grading)'!B$13="Midterm"), IF(ISERROR(SUMIF(OUTPUT!O$20:Y$20, "CLO10", OUTPUT!O57:Y57) / OUTPUT!AM$15), "", SUMIF(OUTPUT!O$20:Y$20, "CLO10", OUTPUT!O57:Y57) / OUTPUT!AM$15),
IF(AND('PRINTABLE (per grading)'!H$16="OUTPUT", 'PRINTABLE (per grading)'!B$13="Final"), IF(ISERROR(SUMIF(OUTPUT!AA$20:AI$20, "CLO10", OUTPUT!AA57:AI57) / OUTPUT!AN$15), "", SUMIF(OUTPUT!AA$20:AI$20, "CLO10", OUTPUT!AA57:AI57) / OUTPUT!AN$15),
"")))))),"")</f>
        <v/>
      </c>
      <c r="BI55" s="232" t="str">
        <f t="shared" si="65"/>
        <v/>
      </c>
      <c r="BJ55" s="233" t="str">
        <f t="shared" si="66"/>
        <v/>
      </c>
      <c r="BK55" s="2"/>
    </row>
    <row r="56" spans="1:63" ht="20.100000000000001" customHeight="1">
      <c r="A56" s="212" t="str">
        <f>IF(ISBLANK('Database (LECTURE-RES-PRAC)'!A53),"",'Database (LECTURE-RES-PRAC)'!A53)</f>
        <v/>
      </c>
      <c r="B56" s="213" t="str">
        <f>IF(ISBLANK('Database (LECTURE-RES-PRAC)'!B53),"",'Database (LECTURE-RES-PRAC)'!B53)</f>
        <v/>
      </c>
      <c r="C56" s="134" t="str">
        <f>IF(B56&lt;&gt;"",IF(C$16="PRELIM",'Grade computation'!C56, IF(C$16="MIDTERM",'Grade computation'!K56, IF(C$16="FINAL",'Grade computation'!S56,""))),"")</f>
        <v/>
      </c>
      <c r="D56" s="135" t="str">
        <f t="shared" si="1"/>
        <v/>
      </c>
      <c r="E56" s="134" t="str">
        <f>IF(B56&lt;&gt;"", IF(C$16="PRELIM",'Grade computation'!E56, IF(C$16="MIDTERM",'Grade computation'!M56, IF(C$16="FINAL",'Grade computation'!U56,""))),"")</f>
        <v/>
      </c>
      <c r="F56" s="136" t="str">
        <f t="shared" si="2"/>
        <v/>
      </c>
      <c r="G56" s="137" t="str">
        <f t="shared" si="3"/>
        <v/>
      </c>
      <c r="H56" s="207" t="str">
        <f>IF(B56&lt;&gt;"",IF(C$16="PRELIM", 'Grade computation'!H56, IF(C$16="MIDTERM", 'Grade computation'!P56, IF(C$16="FINAL",'Grade computation'!X56, ""))),"")</f>
        <v/>
      </c>
      <c r="I56" s="137" t="str">
        <f t="shared" si="4"/>
        <v/>
      </c>
      <c r="J56" s="139" t="str">
        <f t="shared" si="5"/>
        <v/>
      </c>
      <c r="K56" s="377" t="str">
        <f t="shared" si="6"/>
        <v/>
      </c>
      <c r="L56" s="434"/>
      <c r="M56" s="25" t="str">
        <f>IF(B56 &lt;&gt; "", IFERROR(IF(C$16 = "PRELIM", SUMIF('Database (LECTURE-RES-PRAC)'!D$14:AG$14, "CLO1", 'Database (LECTURE-RES-PRAC)'!D53:AG53) / 'Grade computation'!F$4, IF(C$16 = "MIDTERM", SUMIF('Database (LECTURE-RES-PRAC)'!AJ$14:BM$14, "CLO1", 'Database (LECTURE-RES-PRAC)'!AJ53:BM53) / 'Grade computation'!G$4, IF(C$16 = "FINAL", SUMIF('Database (LECTURE-RES-PRAC)'!BP$14:CS$14, "CLO1", 'Database (LECTURE-RES-PRAC)'!BP53:CS53) / 'Grade computation'!H$4,""))),""),"")</f>
        <v/>
      </c>
      <c r="N56" s="232" t="str">
        <f t="shared" si="37"/>
        <v/>
      </c>
      <c r="O56" s="25" t="str">
        <f>IF(B56 &lt;&gt; "",IF(AND('PRINTABLE (per grading)'!H$16="EXAM", 'PRINTABLE (per grading)'!B$13="Prelim"), IF(ISERROR(SUMIF('Exam (LECTURE ONLY)'!D$20:M$20, "CLO1", 'Exam (LECTURE ONLY)'!D58:M58) / 'Exam (LECTURE ONLY)'!AL$6), "", SUMIF('Exam (LECTURE ONLY)'!D$20:M$20, "CLO1", 'Exam (LECTURE ONLY)'!D58:M58) /'Exam (LECTURE ONLY)'!AL$6),
IF(AND('PRINTABLE (per grading)'!H$16="EXAM", 'PRINTABLE (per grading)'!B$13="Midterm"), IF(ISERROR(SUMIF('Exam (LECTURE ONLY)'!O$20:X$20, "CLO1", 'Exam (LECTURE ONLY)'!O58:X58) / 'Exam (LECTURE ONLY)'!AM$6), "", SUMIF('Exam (LECTURE ONLY)'!O$20:X$20, "CLO1", 'Exam (LECTURE ONLY)'!O58:X58) / 'Exam (LECTURE ONLY)'!AM$6),
IF(AND('PRINTABLE (per grading)'!H$16="EXAM", 'PRINTABLE (per grading)'!B$13="Final"), IF(ISERROR(SUMIF('Exam (LECTURE ONLY)'!Z$20:AI$20, "CLO1", 'Exam (LECTURE ONLY)'!Z58:AI58) / 'Exam (LECTURE ONLY)'!AN$6), "", SUMIF('Exam (LECTURE ONLY)'!Z$20:AI$20, "CLO1", 'Exam (LECTURE ONLY)'!Z58:AI58) / 'Exam (LECTURE ONLY)'!AN$6),
IF(AND('PRINTABLE (per grading)'!H$16="OUTPUT", 'PRINTABLE (per grading)'!B$13="Prelim"), IF(ISERROR(SUMIF(OUTPUT!C$20:M$20, "CLO1", OUTPUT!C58:M58) / OUTPUT!AL$6), "", SUMIF(OUTPUT!C$20:M$20, "CLO1", OUTPUT!C58:M58) / OUTPUT!AL$6),
IF(AND('PRINTABLE (per grading)'!H$16="OUTPUT", 'PRINTABLE (per grading)'!B$13="Midterm"), IF(ISERROR(SUMIF(OUTPUT!O$20:Y$20, "CLO1", OUTPUT!O58:Y58) / OUTPUT!AM$6), "", SUMIF(OUTPUT!O$20:Y$20, "CLO1", OUTPUT!O58:Y58) / OUTPUT!AM$6),
IF(AND('PRINTABLE (per grading)'!H$16="OUTPUT", 'PRINTABLE (per grading)'!B$13="Final"), IF(ISERROR(SUMIF(OUTPUT!AA$20:AI$20, "CLO1", OUTPUT!AA58:AI58) / OUTPUT!AN$6), "", SUMIF(OUTPUT!AA$20:AI$20, "CLO1", OUTPUT!AA58:AI58) / OUTPUT!AN$6),
"")))))),"")</f>
        <v/>
      </c>
      <c r="P56" s="232" t="str">
        <f t="shared" si="38"/>
        <v/>
      </c>
      <c r="Q56" s="233" t="str">
        <f t="shared" si="39"/>
        <v/>
      </c>
      <c r="R56" s="25" t="str">
        <f>IF(B56 &lt;&gt; "", IFERROR(IF(C$16 = "PRELIM", SUMIF('Database (LECTURE-RES-PRAC)'!D$14:AG$14, "CLO2", 'Database (LECTURE-RES-PRAC)'!D53:AG53) / 'Grade computation'!F$5, IF(C$16 = "MIDTERM", SUMIF('Database (LECTURE-RES-PRAC)'!AJ$14:BM$14, "CLO2", 'Database (LECTURE-RES-PRAC)'!AJ53:BM53) / 'Grade computation'!G$5, IF(C$16 = "FINAL", SUMIF('Database (LECTURE-RES-PRAC)'!BP$14:CS$14, "CLO2", 'Database (LECTURE-RES-PRAC)'!BP53:CS53) / 'Grade computation'!H$5,""))),""),"")</f>
        <v/>
      </c>
      <c r="S56" s="232" t="str">
        <f t="shared" si="40"/>
        <v/>
      </c>
      <c r="T56" s="25" t="str">
        <f>IF(B56 &lt;&gt; "",IF(AND('PRINTABLE (per grading)'!H$16="EXAM", 'PRINTABLE (per grading)'!B$13="Prelim"), IF(ISERROR(SUMIF('Exam (LECTURE ONLY)'!D$20:M$20, "CLO2", 'Exam (LECTURE ONLY)'!D58:M58) / 'Exam (LECTURE ONLY)'!AL$7), "", SUMIF('Exam (LECTURE ONLY)'!D$20:M$20, "CLO2", 'Exam (LECTURE ONLY)'!D58:M58) /'Exam (LECTURE ONLY)'!AL$7),
IF(AND('PRINTABLE (per grading)'!H$16="EXAM", 'PRINTABLE (per grading)'!B$13="Midterm"), IF(ISERROR(SUMIF('Exam (LECTURE ONLY)'!O$20:X$20, "CLO2", 'Exam (LECTURE ONLY)'!O58:X58) / 'Exam (LECTURE ONLY)'!AM$7), "", SUMIF('Exam (LECTURE ONLY)'!O$20:X$20, "CLO2", 'Exam (LECTURE ONLY)'!O58:X58) / 'Exam (LECTURE ONLY)'!AM$7),
IF(AND('PRINTABLE (per grading)'!H$16="EXAM", 'PRINTABLE (per grading)'!B$13="Final"), IF(ISERROR(SUMIF('Exam (LECTURE ONLY)'!Z$20:AI$20, "CLO2", 'Exam (LECTURE ONLY)'!Z58:AI58) / 'Exam (LECTURE ONLY)'!AN$7), "", SUMIF('Exam (LECTURE ONLY)'!Z$20:AI$20, "CLO2", 'Exam (LECTURE ONLY)'!Z58:AI58) / 'Exam (LECTURE ONLY)'!AN$7),
IF(AND('PRINTABLE (per grading)'!H$16="OUTPUT", 'PRINTABLE (per grading)'!B$13="Prelim"), IF(ISERROR(SUMIF(OUTPUT!C$20:M$20, "CLO2", OUTPUT!C58:M58) / OUTPUT!AL$7), "", SUMIF(OUTPUT!C$20:M$20, "CLO2", OUTPUT!C58:M58) / OUTPUT!AL$7),
IF(AND('PRINTABLE (per grading)'!H$16="OUTPUT", 'PRINTABLE (per grading)'!B$13="Midterm"), IF(ISERROR(SUMIF(OUTPUT!O$20:Y$20, "CLO2", OUTPUT!O58:Y58) / OUTPUT!AM$7), "", SUMIF(OUTPUT!O$20:Y$20, "CLO2", OUTPUT!O58:Y58) / OUTPUT!AM$7),
IF(AND('PRINTABLE (per grading)'!H$16="OUTPUT", 'PRINTABLE (per grading)'!B$13="Final"), IF(ISERROR(SUMIF(OUTPUT!AA$20:AI$20, "CLO2", OUTPUT!AA58:AI58) / OUTPUT!AN$7), "", SUMIF(OUTPUT!AA$20:AI$20, "CLO2", OUTPUT!AA58:AI58) / OUTPUT!AN$7),
"")))))),"")</f>
        <v/>
      </c>
      <c r="U56" s="232" t="str">
        <f t="shared" si="41"/>
        <v/>
      </c>
      <c r="V56" s="233" t="str">
        <f t="shared" si="42"/>
        <v/>
      </c>
      <c r="W56" s="25" t="str">
        <f>IF(B56 &lt;&gt; "", IFERROR(IF(C$16 = "PRELIM", SUMIF('Database (LECTURE-RES-PRAC)'!D$14:AG$14, "CLO3", 'Database (LECTURE-RES-PRAC)'!D53:AG53) / 'Grade computation'!F$6, IF(C$16 = "MIDTERM", SUMIF('Database (LECTURE-RES-PRAC)'!AJ$14:BM$14, "CLO3", 'Database (LECTURE-RES-PRAC)'!AJ53:BM53) / 'Grade computation'!G$6, IF(C$16 = "FINAL", SUMIF('Database (LECTURE-RES-PRAC)'!BP$14:CS$14, "CLO3", 'Database (LECTURE-RES-PRAC)'!BP53:CS53) / 'Grade computation'!H$6,""))),""),"")</f>
        <v/>
      </c>
      <c r="X56" s="232" t="str">
        <f t="shared" si="43"/>
        <v/>
      </c>
      <c r="Y56" s="25" t="str">
        <f>IF(B56 &lt;&gt; "",IF(AND('PRINTABLE (per grading)'!H$16="EXAM", 'PRINTABLE (per grading)'!B$13="Prelim"), IF(ISERROR(SUMIF('Exam (LECTURE ONLY)'!D$20:M$20, "CLO3", 'Exam (LECTURE ONLY)'!D58:M58) / 'Exam (LECTURE ONLY)'!AL$8), "", SUMIF('Exam (LECTURE ONLY)'!D$20:M$20, "CLO3", 'Exam (LECTURE ONLY)'!D58:M58) /'Exam (LECTURE ONLY)'!AL$8),
IF(AND('PRINTABLE (per grading)'!H$16="EXAM", 'PRINTABLE (per grading)'!B$13="Midterm"), IF(ISERROR(SUMIF('Exam (LECTURE ONLY)'!O$20:X$20, "CLO3", 'Exam (LECTURE ONLY)'!O58:X58) / 'Exam (LECTURE ONLY)'!AM$8), "", SUMIF('Exam (LECTURE ONLY)'!O$20:X$20, "CLO3", 'Exam (LECTURE ONLY)'!O58:X58) / 'Exam (LECTURE ONLY)'!AM$8),
IF(AND('PRINTABLE (per grading)'!H$16="EXAM", 'PRINTABLE (per grading)'!B$13="Final"), IF(ISERROR(SUMIF('Exam (LECTURE ONLY)'!Z$20:AI$20, "CLO3", 'Exam (LECTURE ONLY)'!Z58:AI58) / 'Exam (LECTURE ONLY)'!AN$8), "", SUMIF('Exam (LECTURE ONLY)'!Z$20:AI$20, "CLO3", 'Exam (LECTURE ONLY)'!Z58:AI58) / 'Exam (LECTURE ONLY)'!AN$8),
IF(AND('PRINTABLE (per grading)'!H$16="OUTPUT", 'PRINTABLE (per grading)'!B$13="Prelim"), IF(ISERROR(SUMIF(OUTPUT!C$20:M$20, "CLO3", OUTPUT!C58:M58) / OUTPUT!AL$8), "", SUMIF(OUTPUT!C$20:M$20, "CLO3", OUTPUT!C58:M58) / OUTPUT!AL$8),
IF(AND('PRINTABLE (per grading)'!H$16="OUTPUT", 'PRINTABLE (per grading)'!B$13="Midterm"), IF(ISERROR(SUMIF(OUTPUT!O$20:Y$20, "CLO3", OUTPUT!O58:Y58) / OUTPUT!AM$8), "", SUMIF(OUTPUT!O$20:Y$20, "CLO3", OUTPUT!O58:Y58) / OUTPUT!AM$8),
IF(AND('PRINTABLE (per grading)'!H$16="OUTPUT", 'PRINTABLE (per grading)'!B$13="Final"), IF(ISERROR(SUMIF(OUTPUT!AA$20:AI$20, "CLO3", OUTPUT!AA58:AI58) / OUTPUT!AN$8), "", SUMIF(OUTPUT!AA$20:AI$20, "CLO3", OUTPUT!AA58:AI58) / OUTPUT!AN$8),
"" )))))),"")</f>
        <v/>
      </c>
      <c r="Z56" s="232" t="str">
        <f t="shared" si="44"/>
        <v/>
      </c>
      <c r="AA56" s="233" t="str">
        <f t="shared" si="45"/>
        <v/>
      </c>
      <c r="AB56" s="25" t="str">
        <f>IF(B56 &lt;&gt; "", IFERROR(IF(C$16 = "PRELIM", SUMIF('Database (LECTURE-RES-PRAC)'!D$14:AG$14, "CLO4", 'Database (LECTURE-RES-PRAC)'!D53:AG53) / 'Grade computation'!F$7, IF(C$16 = "MIDTERM", SUMIF('Database (LECTURE-RES-PRAC)'!AJ$14:BM$14, "CLO4", 'Database (LECTURE-RES-PRAC)'!AJ53:BM53) / 'Grade computation'!G$7, IF(C$16 = "FINAL", SUMIF('Database (LECTURE-RES-PRAC)'!BP$14:CS$14, "CLO4", 'Database (LECTURE-RES-PRAC)'!BP53:CS53) / 'Grade computation'!H$7,""))),""),"")</f>
        <v/>
      </c>
      <c r="AC56" s="232" t="str">
        <f t="shared" si="46"/>
        <v/>
      </c>
      <c r="AD56" s="25" t="str">
        <f>IF(B56 &lt;&gt; "",IF(AND('PRINTABLE (per grading)'!H$16="EXAM", 'PRINTABLE (per grading)'!B$13="Prelim"), IF(ISERROR(SUMIF('Exam (LECTURE ONLY)'!D$20:M$20, "CLO4", 'Exam (LECTURE ONLY)'!D58:M58) / 'Exam (LECTURE ONLY)'!AL$9), "", SUMIF('Exam (LECTURE ONLY)'!D$20:M$20, "CLO4", 'Exam (LECTURE ONLY)'!D58:M58) /'Exam (LECTURE ONLY)'!AL$9),
IF(AND('PRINTABLE (per grading)'!H$16="EXAM", 'PRINTABLE (per grading)'!B$13="Midterm"), IF(ISERROR(SUMIF('Exam (LECTURE ONLY)'!O$20:X$20, "CLO4", 'Exam (LECTURE ONLY)'!O58:X58) / 'Exam (LECTURE ONLY)'!AM$9), "", SUMIF('Exam (LECTURE ONLY)'!O$20:X$20, "CLO4", 'Exam (LECTURE ONLY)'!O58:X58) / 'Exam (LECTURE ONLY)'!AM$9),
IF(AND('PRINTABLE (per grading)'!H$16="EXAM", 'PRINTABLE (per grading)'!B$13="Final"), IF(ISERROR(SUMIF('Exam (LECTURE ONLY)'!Z$20:AI$20, "CLO4", 'Exam (LECTURE ONLY)'!Z58:AI58) / 'Exam (LECTURE ONLY)'!AN$9), "", SUMIF('Exam (LECTURE ONLY)'!Z$20:AI$20, "CLO4", 'Exam (LECTURE ONLY)'!Z58:AI58) / 'Exam (LECTURE ONLY)'!AN$9),
IF(AND('PRINTABLE (per grading)'!H$16="OUTPUT", 'PRINTABLE (per grading)'!B$13="Prelim"), IF(ISERROR(SUMIF(OUTPUT!C$20:M$20, "CLO4", OUTPUT!C58:M58) / OUTPUT!AL$9), "", SUMIF(OUTPUT!C$20:M$20, "CLO4", OUTPUT!C58:M58) / OUTPUT!AL$9),
IF(AND('PRINTABLE (per grading)'!H$16="OUTPUT", 'PRINTABLE (per grading)'!B$13="Midterm"), IF(ISERROR(SUMIF(OUTPUT!O$20:Y$20, "CLO4", OUTPUT!O58:Y58) / OUTPUT!AM$9), "", SUMIF(OUTPUT!O$20:Y$20, "CLO4", OUTPUT!O58:Y58) / OUTPUT!AM$9),
IF(AND('PRINTABLE (per grading)'!H$16="OUTPUT", 'PRINTABLE (per grading)'!B$13="Final"), IF(ISERROR(SUMIF(OUTPUT!AA$20:AI$20, "CLO4", OUTPUT!AA58:AI58) / OUTPUT!AN$9), "", SUMIF(OUTPUT!AA$20:AI$20, "CLO4", OUTPUT!AA58:AI58) / OUTPUT!AN$9),
"")))))),"")</f>
        <v/>
      </c>
      <c r="AE56" s="232" t="str">
        <f t="shared" si="47"/>
        <v/>
      </c>
      <c r="AF56" s="233" t="str">
        <f t="shared" si="48"/>
        <v/>
      </c>
      <c r="AG56" s="25" t="str">
        <f>IF(B56 &lt;&gt; "", IFERROR(IF(C$16 = "PRELIM", SUMIF('Database (LECTURE-RES-PRAC)'!D$14:AG$14, "CLO5", 'Database (LECTURE-RES-PRAC)'!D53:AG53) / 'Grade computation'!F$8, IF(C$16 = "MIDTERM", SUMIF('Database (LECTURE-RES-PRAC)'!AJ$14:BM$14, "CLO5", 'Database (LECTURE-RES-PRAC)'!AJ53:BM53) / 'Grade computation'!G$8, IF(C$16 = "FINAL", SUMIF('Database (LECTURE-RES-PRAC)'!BP$14:CS$14, "CLO5", 'Database (LECTURE-RES-PRAC)'!BP53:CS53) / 'Grade computation'!H$8,""))),""),"")</f>
        <v/>
      </c>
      <c r="AH56" s="232" t="str">
        <f t="shared" si="49"/>
        <v/>
      </c>
      <c r="AI56" s="25" t="str">
        <f>IF(B56 &lt;&gt; "",IF(AND('PRINTABLE (per grading)'!H$16="EXAM", 'PRINTABLE (per grading)'!B$13="Prelim"), IF(ISERROR(SUMIF('Exam (LECTURE ONLY)'!D$20:M$20, "CLO5", 'Exam (LECTURE ONLY)'!D58:M58) / 'Exam (LECTURE ONLY)'!AL$10), "", SUMIF('Exam (LECTURE ONLY)'!D$20:M$20, "CLO5", 'Exam (LECTURE ONLY)'!D58:M58) /'Exam (LECTURE ONLY)'!AL$10),
IF(AND('PRINTABLE (per grading)'!H$16="EXAM", 'PRINTABLE (per grading)'!B$13="Midterm"), IF(ISERROR(SUMIF('Exam (LECTURE ONLY)'!O$20:X$20, "CLO5", 'Exam (LECTURE ONLY)'!O58:X58) / 'Exam (LECTURE ONLY)'!AM$10), "", SUMIF('Exam (LECTURE ONLY)'!O$20:X$20, "CLO5", 'Exam (LECTURE ONLY)'!O58:X58) / 'Exam (LECTURE ONLY)'!AM$10),
IF(AND('PRINTABLE (per grading)'!H$16="EXAM", 'PRINTABLE (per grading)'!B$13="Final"), IF(ISERROR(SUMIF('Exam (LECTURE ONLY)'!Z$20:AI$20, "CLO5", 'Exam (LECTURE ONLY)'!Z58:AI58) / 'Exam (LECTURE ONLY)'!AN$10), "", SUMIF('Exam (LECTURE ONLY)'!Z$20:AI$20, "CLO5", 'Exam (LECTURE ONLY)'!Z58:AI58) / 'Exam (LECTURE ONLY)'!AN$10),
IF(AND('PRINTABLE (per grading)'!H$16="OUTPUT", 'PRINTABLE (per grading)'!B$13="Prelim"), IF(ISERROR(SUMIF(OUTPUT!C$20:M$20, "CLO5", OUTPUT!C58:M58) / OUTPUT!AL$10), "", SUMIF(OUTPUT!C$20:M$20, "CLO5", OUTPUT!C58:M58) / OUTPUT!AL$10),
IF(AND('PRINTABLE (per grading)'!H$16="OUTPUT", 'PRINTABLE (per grading)'!B$13="Midterm"), IF(ISERROR(SUMIF(OUTPUT!O$20:Y$20, "CLO5", OUTPUT!O58:Y58) / OUTPUT!AM$10), "", SUMIF(OUTPUT!O$20:Y$20, "CLO5", OUTPUT!O58:Y58) / OUTPUT!AM$10),
IF(AND('PRINTABLE (per grading)'!H$16="OUTPUT", 'PRINTABLE (per grading)'!B$13="Final"), IF(ISERROR(SUMIF(OUTPUT!AA$20:AI$20, "CLO5", OUTPUT!AA58:AI58) / OUTPUT!AN$10), "", SUMIF(OUTPUT!AA$20:AI$20, "CLO5", OUTPUT!AA58:AI58) / OUTPUT!AN$10),
"")))))),"")</f>
        <v/>
      </c>
      <c r="AJ56" s="232" t="str">
        <f t="shared" si="50"/>
        <v/>
      </c>
      <c r="AK56" s="233" t="str">
        <f t="shared" si="51"/>
        <v/>
      </c>
      <c r="AL56" s="25" t="str">
        <f>IF(B56 &lt;&gt; "", IFERROR(IF(C$16 = "PRELIM", SUMIF('Database (LECTURE-RES-PRAC)'!D$14:AG$14, "CLO6", 'Database (LECTURE-RES-PRAC)'!D53:AG53) / 'Grade computation'!F$9, IF(C$16 = "MIDTERM", SUMIF('Database (LECTURE-RES-PRAC)'!AJ$14:BM$14, "CLO6", 'Database (LECTURE-RES-PRAC)'!AJ53:BM53) / 'Grade computation'!G$9, IF(C$16 = "FINAL", SUMIF('Database (LECTURE-RES-PRAC)'!BP$14:CS$14, "CLO6", 'Database (LECTURE-RES-PRAC)'!BP53:CS53) / 'Grade computation'!H$9,""))),""),"")</f>
        <v/>
      </c>
      <c r="AM56" s="232" t="str">
        <f t="shared" si="52"/>
        <v/>
      </c>
      <c r="AN56" s="25" t="str">
        <f>IF(B56 &lt;&gt; "",IF(AND('PRINTABLE (per grading)'!H$16="EXAM", 'PRINTABLE (per grading)'!B$13="Prelim"), IF(ISERROR(SUMIF('Exam (LECTURE ONLY)'!D$20:M$20, "CLO6", 'Exam (LECTURE ONLY)'!D58:M58) / 'Exam (LECTURE ONLY)'!AL$11), "", SUMIF('Exam (LECTURE ONLY)'!D$20:M$20, "CLO6", 'Exam (LECTURE ONLY)'!D58:M58) /'Exam (LECTURE ONLY)'!AL$11),
IF(AND('PRINTABLE (per grading)'!H$16="EXAM", 'PRINTABLE (per grading)'!B$13="Midterm"), IF(ISERROR(SUMIF('Exam (LECTURE ONLY)'!O$20:X$20, "CLO6", 'Exam (LECTURE ONLY)'!O58:X58) / 'Exam (LECTURE ONLY)'!AM$11), "", SUMIF('Exam (LECTURE ONLY)'!O$20:X$20, "CLO6", 'Exam (LECTURE ONLY)'!O58:X58) / 'Exam (LECTURE ONLY)'!AM$11),
IF(AND('PRINTABLE (per grading)'!H$16="EXAM", 'PRINTABLE (per grading)'!B$13="Final"), IF(ISERROR(SUMIF('Exam (LECTURE ONLY)'!Z$20:AI$20, "CLO6", 'Exam (LECTURE ONLY)'!Z58:AI58) / 'Exam (LECTURE ONLY)'!AN$11), "", SUMIF('Exam (LECTURE ONLY)'!Z$20:AI$20, "CLO6", 'Exam (LECTURE ONLY)'!Z58:AI58) / 'Exam (LECTURE ONLY)'!AN$11),
IF(AND('PRINTABLE (per grading)'!H$16="OUTPUT", 'PRINTABLE (per grading)'!B$13="Prelim"), IF(ISERROR(SUMIF(OUTPUT!C$20:M$20, "CLO6", OUTPUT!C58:M58) / OUTPUT!AL$11), "", SUMIF(OUTPUT!C$20:M$20, "CLO6", OUTPUT!C58:M58) / OUTPUT!AL$11),
IF(AND('PRINTABLE (per grading)'!H$16="OUTPUT", 'PRINTABLE (per grading)'!B$13="Midterm"), IF(ISERROR(SUMIF(OUTPUT!O$20:Y$20, "CLO6", OUTPUT!O58:Y58) / OUTPUT!AM$11), "", SUMIF(OUTPUT!O$20:Y$20, "CLO6", OUTPUT!O58:Y58) / OUTPUT!AM$11),
IF(AND('PRINTABLE (per grading)'!H$16="OUTPUT", 'PRINTABLE (per grading)'!B$13="Final"), IF(ISERROR(SUMIF(OUTPUT!AA$20:AI$20, "CLO6", OUTPUT!AA58:AI58) / OUTPUT!AN$11), "", SUMIF(OUTPUT!AA$20:AI$20, "CLO6", OUTPUT!AA58:AI58) / OUTPUT!AN$11),
"")))))),"")</f>
        <v/>
      </c>
      <c r="AO56" s="232" t="str">
        <f t="shared" si="53"/>
        <v/>
      </c>
      <c r="AP56" s="233" t="str">
        <f t="shared" si="54"/>
        <v/>
      </c>
      <c r="AQ56" s="25" t="str">
        <f>IF(B56 &lt;&gt; "", IFERROR(IF(C$16 = "PRELIM", SUMIF('Database (LECTURE-RES-PRAC)'!D$14:AG$14, "CLO7", 'Database (LECTURE-RES-PRAC)'!D53:AG53) / 'Grade computation'!F$10, IF(C$16 = "MIDTERM", SUMIF('Database (LECTURE-RES-PRAC)'!AJ$14:BM$14, "CLO7", 'Database (LECTURE-RES-PRAC)'!AJ53:BM53) / 'Grade computation'!G$10, IF(C$16 = "FINAL", SUMIF('Database (LECTURE-RES-PRAC)'!BP$14:CS$14, "CLO7", 'Database (LECTURE-RES-PRAC)'!BP53:CS53) / 'Grade computation'!H$10,""))),""),"")</f>
        <v/>
      </c>
      <c r="AR56" s="232" t="str">
        <f t="shared" si="55"/>
        <v/>
      </c>
      <c r="AS56" s="25" t="str">
        <f>IF(B56 &lt;&gt; "",IF(AND('PRINTABLE (per grading)'!H$16="EXAM", 'PRINTABLE (per grading)'!B$13="Prelim"), IF(ISERROR(SUMIF('Exam (LECTURE ONLY)'!D$20:M$20, "CLO7", 'Exam (LECTURE ONLY)'!D58:M58) / 'Exam (LECTURE ONLY)'!AL$12), "", SUMIF('Exam (LECTURE ONLY)'!D$20:M$20, "CLO7", 'Exam (LECTURE ONLY)'!D58:M58) /'Exam (LECTURE ONLY)'!AL$12),
IF(AND('PRINTABLE (per grading)'!H$16="EXAM", 'PRINTABLE (per grading)'!B$13="Midterm"), IF(ISERROR(SUMIF('Exam (LECTURE ONLY)'!O$20:X$20, "CLO7", 'Exam (LECTURE ONLY)'!O58:X58) / 'Exam (LECTURE ONLY)'!AM$12), "", SUMIF('Exam (LECTURE ONLY)'!O$20:X$20, "CLO7", 'Exam (LECTURE ONLY)'!O58:X58) / 'Exam (LECTURE ONLY)'!AM$12),
IF(AND('PRINTABLE (per grading)'!H$16="EXAM", 'PRINTABLE (per grading)'!B$13="Final"), IF(ISERROR(SUMIF('Exam (LECTURE ONLY)'!Z$20:AI$20, "CLO7", 'Exam (LECTURE ONLY)'!Z58:AI58) / 'Exam (LECTURE ONLY)'!AN$12), "", SUMIF('Exam (LECTURE ONLY)'!Z$20:AI$20, "CLO7", 'Exam (LECTURE ONLY)'!Z58:AI58) / 'Exam (LECTURE ONLY)'!AN$12),
IF(AND('PRINTABLE (per grading)'!H$16="OUTPUT", 'PRINTABLE (per grading)'!B$13="Prelim"), IF(ISERROR(SUMIF(OUTPUT!C$20:M$20, "CLO7", OUTPUT!C58:M58) / OUTPUT!AL$12), "", SUMIF(OUTPUT!C$20:M$20, "CLO7", OUTPUT!C58:M58) / OUTPUT!AL$12),
IF(AND('PRINTABLE (per grading)'!H$16="OUTPUT", 'PRINTABLE (per grading)'!B$13="Midterm"), IF(ISERROR(SUMIF(OUTPUT!O$20:Y$20, "CLO7", OUTPUT!O58:Y58) / OUTPUT!AM$12), "", SUMIF(OUTPUT!O$20:Y$20, "CLO7", OUTPUT!O58:Y58) / OUTPUT!AM$12),
IF(AND('PRINTABLE (per grading)'!H$16="OUTPUT", 'PRINTABLE (per grading)'!B$13="Final"), IF(ISERROR(SUMIF(OUTPUT!AA$20:AI$20, "CLO7", OUTPUT!AA58:AI58) / OUTPUT!AN$12), "", SUMIF(OUTPUT!AA$20:AI$20, "CLO7", OUTPUT!AA58:AI58) / OUTPUT!AN$12),
"")))))),"")</f>
        <v/>
      </c>
      <c r="AT56" s="232" t="str">
        <f t="shared" si="56"/>
        <v/>
      </c>
      <c r="AU56" s="233" t="str">
        <f t="shared" si="57"/>
        <v/>
      </c>
      <c r="AV56" s="25" t="str">
        <f>IF(B56 &lt;&gt; "", IFERROR(IF(C$16 = "PRELIM", SUMIF('Database (LECTURE-RES-PRAC)'!D$14:AG$14, "CLO8", 'Database (LECTURE-RES-PRAC)'!D53:AG53) / 'Grade computation'!F$11, IF(C$16 = "MIDTERM", SUMIF('Database (LECTURE-RES-PRAC)'!AJ$14:BM$14, "CLO8", 'Database (LECTURE-RES-PRAC)'!AJ53:BM53) / 'Grade computation'!G$11, IF(C$16 = "FINAL", SUMIF('Database (LECTURE-RES-PRAC)'!BP$14:CS$14, "CLO8", 'Database (LECTURE-RES-PRAC)'!BP53:CS53) / 'Grade computation'!H$11,""))),""),"")</f>
        <v/>
      </c>
      <c r="AW56" s="232" t="str">
        <f t="shared" si="58"/>
        <v/>
      </c>
      <c r="AX56" s="25" t="str">
        <f>IF(B56 &lt;&gt; "",IF(AND('PRINTABLE (per grading)'!H$16="EXAM", 'PRINTABLE (per grading)'!B$13="Prelim"), IF(ISERROR(SUMIF('Exam (LECTURE ONLY)'!D$20:M$20, "CLO8", 'Exam (LECTURE ONLY)'!D58:M58) / 'Exam (LECTURE ONLY)'!AL$13), "", SUMIF('Exam (LECTURE ONLY)'!D$20:M$20, "CLO8", 'Exam (LECTURE ONLY)'!D58:M58) /'Exam (LECTURE ONLY)'!AL$13),
IF(AND('PRINTABLE (per grading)'!H$16="EXAM", 'PRINTABLE (per grading)'!B$13="Midterm"), IF(ISERROR(SUMIF('Exam (LECTURE ONLY)'!O$20:X$20, "CLO8", 'Exam (LECTURE ONLY)'!O58:X58) / 'Exam (LECTURE ONLY)'!AM$13), "", SUMIF('Exam (LECTURE ONLY)'!O$20:X$20, "CLO8", 'Exam (LECTURE ONLY)'!O58:X58) / 'Exam (LECTURE ONLY)'!AM$13),
IF(AND('PRINTABLE (per grading)'!H$16="EXAM", 'PRINTABLE (per grading)'!B$13="Final"), IF(ISERROR(SUMIF('Exam (LECTURE ONLY)'!Z$20:AI$20, "CLO8", 'Exam (LECTURE ONLY)'!Z58:AI58) / 'Exam (LECTURE ONLY)'!AN$13), "", SUMIF('Exam (LECTURE ONLY)'!Z$20:AI$20, "CLO8", 'Exam (LECTURE ONLY)'!Z58:AI58) / 'Exam (LECTURE ONLY)'!AN$13),
IF(AND('PRINTABLE (per grading)'!H$16="OUTPUT", 'PRINTABLE (per grading)'!B$13="Prelim"), IF(ISERROR(SUMIF(OUTPUT!C$20:M$20, "CLO8", OUTPUT!C58:M58) / OUTPUT!AL$13), "", SUMIF(OUTPUT!C$20:M$20, "CLO8", OUTPUT!C58:M58) / OUTPUT!AL$13),
IF(AND('PRINTABLE (per grading)'!H$16="OUTPUT", 'PRINTABLE (per grading)'!B$13="Midterm"), IF(ISERROR(SUMIF(OUTPUT!O$20:Y$20, "CLO8", OUTPUT!O58:Y58) / OUTPUT!AM$13), "", SUMIF(OUTPUT!O$20:Y$20, "CLO8", OUTPUT!O58:Y58) / OUTPUT!AM$13),
IF(AND('PRINTABLE (per grading)'!H$16="OUTPUT", 'PRINTABLE (per grading)'!B$13="Final"), IF(ISERROR(SUMIF(OUTPUT!AA$20:AI$20, "CLO8", OUTPUT!AA58:AI58) / OUTPUT!AN$13), "", SUMIF(OUTPUT!AA$20:AI$20, "CLO8", OUTPUT!AA58:AI58) / OUTPUT!AN$13),
"")))))),"")</f>
        <v/>
      </c>
      <c r="AY56" s="232" t="str">
        <f t="shared" si="59"/>
        <v/>
      </c>
      <c r="AZ56" s="233" t="str">
        <f t="shared" si="60"/>
        <v/>
      </c>
      <c r="BA56" s="25" t="str">
        <f>IF(B56 &lt;&gt; "", IFERROR(IF(C$16 = "PRELIM", SUMIF('Database (LECTURE-RES-PRAC)'!D$14:AG$14, "CLO9", 'Database (LECTURE-RES-PRAC)'!D53:AG53) / 'Grade computation'!F$12, IF(C$16 = "MIDTERM", SUMIF('Database (LECTURE-RES-PRAC)'!AJ$14:BM$14, "CLO9", 'Database (LECTURE-RES-PRAC)'!AJ53:BM53) / 'Grade computation'!G$12, IF(C$16 = "FINAL", SUMIF('Database (LECTURE-RES-PRAC)'!BP$14:CS$14, "CLO9", 'Database (LECTURE-RES-PRAC)'!BP53:CS53) / 'Grade computation'!H$12,""))),""),"")</f>
        <v/>
      </c>
      <c r="BB56" s="232" t="str">
        <f t="shared" si="61"/>
        <v/>
      </c>
      <c r="BC56" s="25" t="str">
        <f>IF(B56 &lt;&gt; "",IF(AND('PRINTABLE (per grading)'!H$16="EXAM", 'PRINTABLE (per grading)'!B$13="Prelim"), IF(ISERROR(SUMIF('Exam (LECTURE ONLY)'!D$20:M$20, "CLO9", 'Exam (LECTURE ONLY)'!D58:M58) / 'Exam (LECTURE ONLY)'!AL$14), "", SUMIF('Exam (LECTURE ONLY)'!D$20:M$20, "CLO9", 'Exam (LECTURE ONLY)'!D58:M58) /'Exam (LECTURE ONLY)'!AL$14),
IF(AND('PRINTABLE (per grading)'!H$16="EXAM", 'PRINTABLE (per grading)'!B$13="Midterm"), IF(ISERROR(SUMIF('Exam (LECTURE ONLY)'!O$20:X$20, "CLO9", 'Exam (LECTURE ONLY)'!O58:X58) / 'Exam (LECTURE ONLY)'!AM$14), "", SUMIF('Exam (LECTURE ONLY)'!O$20:X$20, "CLO9", 'Exam (LECTURE ONLY)'!O58:X58) / 'Exam (LECTURE ONLY)'!AM$14),
IF(AND('PRINTABLE (per grading)'!H$16="EXAM", 'PRINTABLE (per grading)'!B$13="Final"), IF(ISERROR(SUMIF('Exam (LECTURE ONLY)'!Z$20:AI$20, "CLO9", 'Exam (LECTURE ONLY)'!Z58:AI58) / 'Exam (LECTURE ONLY)'!AN$14), "", SUMIF('Exam (LECTURE ONLY)'!Z$20:AI$20, "CLO9", 'Exam (LECTURE ONLY)'!Z58:AI58) / 'Exam (LECTURE ONLY)'!AN$14),
IF(AND('PRINTABLE (per grading)'!H$16="OUTPUT", 'PRINTABLE (per grading)'!B$13="Prelim"), IF(ISERROR(SUMIF(OUTPUT!C$20:M$20, "CLO9", OUTPUT!C58:M58) / OUTPUT!AL$14), "", SUMIF(OUTPUT!C$20:M$20, "CLO9", OUTPUT!C58:M58) / OUTPUT!AL$14),
IF(AND('PRINTABLE (per grading)'!H$16="OUTPUT", 'PRINTABLE (per grading)'!B$13="Midterm"), IF(ISERROR(SUMIF(OUTPUT!O$20:Y$20, "CLO9", OUTPUT!O58:Y58) / OUTPUT!AM$14), "", SUMIF(OUTPUT!O$20:Y$20, "CLO9", OUTPUT!O58:Y58) / OUTPUT!AM$14),
IF(AND('PRINTABLE (per grading)'!H$16="OUTPUT", 'PRINTABLE (per grading)'!B$13="Final"), IF(ISERROR(SUMIF(OUTPUT!AA$20:AI$20, "CLO9", OUTPUT!AA58:AI58) / OUTPUT!AN$14), "", SUMIF(OUTPUT!AA$20:AI$20, "CLO9", OUTPUT!AA58:AI58) / OUTPUT!AN$14),
"")))))),"")</f>
        <v/>
      </c>
      <c r="BD56" s="232" t="str">
        <f t="shared" si="62"/>
        <v/>
      </c>
      <c r="BE56" s="233" t="str">
        <f t="shared" si="63"/>
        <v/>
      </c>
      <c r="BF56" s="25" t="str">
        <f>IF(B56 &lt;&gt; "", IFERROR(IF(C$16 = "PRELIM", SUMIF('Database (LECTURE-RES-PRAC)'!D$14:AG$14, "CLO10", 'Database (LECTURE-RES-PRAC)'!D53:AG53) / 'Grade computation'!F$13, IF(C$16 = "MIDTERM", SUMIF('Database (LECTURE-RES-PRAC)'!AJ$14:BM$14, "CLO10", 'Database (LECTURE-RES-PRAC)'!AJ53:BM53) / 'Grade computation'!G$13, IF(C$16 = "FINAL", SUMIF('Database (LECTURE-RES-PRAC)'!BP$14:CS$14, "CLO10", 'Database (LECTURE-RES-PRAC)'!BP53:CS53) / 'Grade computation'!H$13,""))),""),"")</f>
        <v/>
      </c>
      <c r="BG56" s="232" t="str">
        <f t="shared" si="64"/>
        <v/>
      </c>
      <c r="BH56" s="25" t="str">
        <f>IF(B56 &lt;&gt; "",IF(AND('PRINTABLE (per grading)'!H$16="EXAM", 'PRINTABLE (per grading)'!B$13="Prelim"), IF(ISERROR(SUMIF('Exam (LECTURE ONLY)'!D$20:M$20, "CLO10", 'Exam (LECTURE ONLY)'!D58:M58) / 'Exam (LECTURE ONLY)'!AL$15), "", SUMIF('Exam (LECTURE ONLY)'!D$20:M$20, "CLO10", 'Exam (LECTURE ONLY)'!D58:M58) /'Exam (LECTURE ONLY)'!AL$15),
IF(AND('PRINTABLE (per grading)'!H$16="EXAM", 'PRINTABLE (per grading)'!B$13="Midterm"), IF(ISERROR(SUMIF('Exam (LECTURE ONLY)'!O$20:X$20, "CLO10", 'Exam (LECTURE ONLY)'!O58:X58) / 'Exam (LECTURE ONLY)'!AM$15), "", SUMIF('Exam (LECTURE ONLY)'!O$20:X$20, "CLO10", 'Exam (LECTURE ONLY)'!O58:X58) / 'Exam (LECTURE ONLY)'!AM$15),
IF(AND('PRINTABLE (per grading)'!H$16="EXAM", 'PRINTABLE (per grading)'!B$13="Final"), IF(ISERROR(SUMIF('Exam (LECTURE ONLY)'!Z$20:AI$20, "CLO10", 'Exam (LECTURE ONLY)'!Z58:AI58) / 'Exam (LECTURE ONLY)'!AN$15), "", SUMIF('Exam (LECTURE ONLY)'!Z$20:AI$20, "CLO10", 'Exam (LECTURE ONLY)'!Z58:AI58) / 'Exam (LECTURE ONLY)'!AN$15),
IF(AND('PRINTABLE (per grading)'!H$16="OUTPUT", 'PRINTABLE (per grading)'!B$13="Prelim"), IF(ISERROR(SUMIF(OUTPUT!C$20:M$20, "CLO10", OUTPUT!C58:M58) / OUTPUT!AL$15), "", SUMIF(OUTPUT!C$20:M$20, "CLO10", OUTPUT!C58:M58) / OUTPUT!AL$15),
IF(AND('PRINTABLE (per grading)'!H$16="OUTPUT", 'PRINTABLE (per grading)'!B$13="Midterm"), IF(ISERROR(SUMIF(OUTPUT!O$20:Y$20, "CLO10", OUTPUT!O58:Y58) / OUTPUT!AM$15), "", SUMIF(OUTPUT!O$20:Y$20, "CLO10", OUTPUT!O58:Y58) / OUTPUT!AM$15),
IF(AND('PRINTABLE (per grading)'!H$16="OUTPUT", 'PRINTABLE (per grading)'!B$13="Final"), IF(ISERROR(SUMIF(OUTPUT!AA$20:AI$20, "CLO10", OUTPUT!AA58:AI58) / OUTPUT!AN$15), "", SUMIF(OUTPUT!AA$20:AI$20, "CLO10", OUTPUT!AA58:AI58) / OUTPUT!AN$15),
"")))))),"")</f>
        <v/>
      </c>
      <c r="BI56" s="232" t="str">
        <f t="shared" si="65"/>
        <v/>
      </c>
      <c r="BJ56" s="233" t="str">
        <f t="shared" si="66"/>
        <v/>
      </c>
      <c r="BK56" s="2"/>
    </row>
    <row r="57" spans="1:63" ht="20.100000000000001" customHeight="1">
      <c r="A57" s="118" t="str">
        <f>IF(ISBLANK('Database (LECTURE-RES-PRAC)'!A54),"",'Database (LECTURE-RES-PRAC)'!A54)</f>
        <v/>
      </c>
      <c r="B57" s="119" t="str">
        <f>IF(ISBLANK('Database (LECTURE-RES-PRAC)'!B54),"",'Database (LECTURE-RES-PRAC)'!B54)</f>
        <v/>
      </c>
      <c r="C57" s="134" t="str">
        <f>IF(B57&lt;&gt;"",IF(C$16="PRELIM",'Grade computation'!C57, IF(C$16="MIDTERM",'Grade computation'!K57, IF(C$16="FINAL",'Grade computation'!S57,""))),"")</f>
        <v/>
      </c>
      <c r="D57" s="135" t="str">
        <f t="shared" si="1"/>
        <v/>
      </c>
      <c r="E57" s="134" t="str">
        <f>IF(B57&lt;&gt;"", IF(C$16="PRELIM",'Grade computation'!E57, IF(C$16="MIDTERM",'Grade computation'!M57, IF(C$16="FINAL",'Grade computation'!U57,""))),"")</f>
        <v/>
      </c>
      <c r="F57" s="136" t="str">
        <f t="shared" si="2"/>
        <v/>
      </c>
      <c r="G57" s="137" t="str">
        <f t="shared" si="3"/>
        <v/>
      </c>
      <c r="H57" s="207" t="str">
        <f>IF(B57&lt;&gt;"",IF(C$16="PRELIM", 'Grade computation'!H57, IF(C$16="MIDTERM", 'Grade computation'!P57, IF(C$16="FINAL",'Grade computation'!X57, ""))),"")</f>
        <v/>
      </c>
      <c r="I57" s="137" t="str">
        <f t="shared" si="4"/>
        <v/>
      </c>
      <c r="J57" s="139" t="str">
        <f t="shared" si="5"/>
        <v/>
      </c>
      <c r="K57" s="377" t="str">
        <f t="shared" si="6"/>
        <v/>
      </c>
      <c r="L57" s="434"/>
      <c r="M57" s="25" t="str">
        <f>IF(B57 &lt;&gt; "", IFERROR(IF(C$16 = "PRELIM", SUMIF('Database (LECTURE-RES-PRAC)'!D$14:AG$14, "CLO1", 'Database (LECTURE-RES-PRAC)'!D54:AG54) / 'Grade computation'!F$4, IF(C$16 = "MIDTERM", SUMIF('Database (LECTURE-RES-PRAC)'!AJ$14:BM$14, "CLO1", 'Database (LECTURE-RES-PRAC)'!AJ54:BM54) / 'Grade computation'!G$4, IF(C$16 = "FINAL", SUMIF('Database (LECTURE-RES-PRAC)'!BP$14:CS$14, "CLO1", 'Database (LECTURE-RES-PRAC)'!BP54:CS54) / 'Grade computation'!H$4,""))),""),"")</f>
        <v/>
      </c>
      <c r="N57" s="232" t="str">
        <f t="shared" si="37"/>
        <v/>
      </c>
      <c r="O57" s="25" t="str">
        <f>IF(B57 &lt;&gt; "",IF(AND('PRINTABLE (per grading)'!H$16="EXAM", 'PRINTABLE (per grading)'!B$13="Prelim"), IF(ISERROR(SUMIF('Exam (LECTURE ONLY)'!D$20:M$20, "CLO1", 'Exam (LECTURE ONLY)'!D59:M59) / 'Exam (LECTURE ONLY)'!AL$6), "", SUMIF('Exam (LECTURE ONLY)'!D$20:M$20, "CLO1", 'Exam (LECTURE ONLY)'!D59:M59) /'Exam (LECTURE ONLY)'!AL$6),
IF(AND('PRINTABLE (per grading)'!H$16="EXAM", 'PRINTABLE (per grading)'!B$13="Midterm"), IF(ISERROR(SUMIF('Exam (LECTURE ONLY)'!O$20:X$20, "CLO1", 'Exam (LECTURE ONLY)'!O59:X59) / 'Exam (LECTURE ONLY)'!AM$6), "", SUMIF('Exam (LECTURE ONLY)'!O$20:X$20, "CLO1", 'Exam (LECTURE ONLY)'!O59:X59) / 'Exam (LECTURE ONLY)'!AM$6),
IF(AND('PRINTABLE (per grading)'!H$16="EXAM", 'PRINTABLE (per grading)'!B$13="Final"), IF(ISERROR(SUMIF('Exam (LECTURE ONLY)'!Z$20:AI$20, "CLO1", 'Exam (LECTURE ONLY)'!Z59:AI59) / 'Exam (LECTURE ONLY)'!AN$6), "", SUMIF('Exam (LECTURE ONLY)'!Z$20:AI$20, "CLO1", 'Exam (LECTURE ONLY)'!Z59:AI59) / 'Exam (LECTURE ONLY)'!AN$6),
IF(AND('PRINTABLE (per grading)'!H$16="OUTPUT", 'PRINTABLE (per grading)'!B$13="Prelim"), IF(ISERROR(SUMIF(OUTPUT!C$20:M$20, "CLO1", OUTPUT!C59:M59) / OUTPUT!AL$6), "", SUMIF(OUTPUT!C$20:M$20, "CLO1", OUTPUT!C59:M59) / OUTPUT!AL$6),
IF(AND('PRINTABLE (per grading)'!H$16="OUTPUT", 'PRINTABLE (per grading)'!B$13="Midterm"), IF(ISERROR(SUMIF(OUTPUT!O$20:Y$20, "CLO1", OUTPUT!O59:Y59) / OUTPUT!AM$6), "", SUMIF(OUTPUT!O$20:Y$20, "CLO1", OUTPUT!O59:Y59) / OUTPUT!AM$6),
IF(AND('PRINTABLE (per grading)'!H$16="OUTPUT", 'PRINTABLE (per grading)'!B$13="Final"), IF(ISERROR(SUMIF(OUTPUT!AA$20:AI$20, "CLO1", OUTPUT!AA59:AI59) / OUTPUT!AN$6), "", SUMIF(OUTPUT!AA$20:AI$20, "CLO1", OUTPUT!AA59:AI59) / OUTPUT!AN$6),
"")))))),"")</f>
        <v/>
      </c>
      <c r="P57" s="232" t="str">
        <f t="shared" si="38"/>
        <v/>
      </c>
      <c r="Q57" s="233" t="str">
        <f t="shared" si="39"/>
        <v/>
      </c>
      <c r="R57" s="25" t="str">
        <f>IF(B57 &lt;&gt; "", IFERROR(IF(C$16 = "PRELIM", SUMIF('Database (LECTURE-RES-PRAC)'!D$14:AG$14, "CLO2", 'Database (LECTURE-RES-PRAC)'!D54:AG54) / 'Grade computation'!F$5, IF(C$16 = "MIDTERM", SUMIF('Database (LECTURE-RES-PRAC)'!AJ$14:BM$14, "CLO2", 'Database (LECTURE-RES-PRAC)'!AJ54:BM54) / 'Grade computation'!G$5, IF(C$16 = "FINAL", SUMIF('Database (LECTURE-RES-PRAC)'!BP$14:CS$14, "CLO2", 'Database (LECTURE-RES-PRAC)'!BP54:CS54) / 'Grade computation'!H$5,""))),""),"")</f>
        <v/>
      </c>
      <c r="S57" s="232" t="str">
        <f t="shared" si="40"/>
        <v/>
      </c>
      <c r="T57" s="25" t="str">
        <f>IF(B57 &lt;&gt; "",IF(AND('PRINTABLE (per grading)'!H$16="EXAM", 'PRINTABLE (per grading)'!B$13="Prelim"), IF(ISERROR(SUMIF('Exam (LECTURE ONLY)'!D$20:M$20, "CLO2", 'Exam (LECTURE ONLY)'!D59:M59) / 'Exam (LECTURE ONLY)'!AL$7), "", SUMIF('Exam (LECTURE ONLY)'!D$20:M$20, "CLO2", 'Exam (LECTURE ONLY)'!D59:M59) /'Exam (LECTURE ONLY)'!AL$7),
IF(AND('PRINTABLE (per grading)'!H$16="EXAM", 'PRINTABLE (per grading)'!B$13="Midterm"), IF(ISERROR(SUMIF('Exam (LECTURE ONLY)'!O$20:X$20, "CLO2", 'Exam (LECTURE ONLY)'!O59:X59) / 'Exam (LECTURE ONLY)'!AM$7), "", SUMIF('Exam (LECTURE ONLY)'!O$20:X$20, "CLO2", 'Exam (LECTURE ONLY)'!O59:X59) / 'Exam (LECTURE ONLY)'!AM$7),
IF(AND('PRINTABLE (per grading)'!H$16="EXAM", 'PRINTABLE (per grading)'!B$13="Final"), IF(ISERROR(SUMIF('Exam (LECTURE ONLY)'!Z$20:AI$20, "CLO2", 'Exam (LECTURE ONLY)'!Z59:AI59) / 'Exam (LECTURE ONLY)'!AN$7), "", SUMIF('Exam (LECTURE ONLY)'!Z$20:AI$20, "CLO2", 'Exam (LECTURE ONLY)'!Z59:AI59) / 'Exam (LECTURE ONLY)'!AN$7),
IF(AND('PRINTABLE (per grading)'!H$16="OUTPUT", 'PRINTABLE (per grading)'!B$13="Prelim"), IF(ISERROR(SUMIF(OUTPUT!C$20:M$20, "CLO2", OUTPUT!C59:M59) / OUTPUT!AL$7), "", SUMIF(OUTPUT!C$20:M$20, "CLO2", OUTPUT!C59:M59) / OUTPUT!AL$7),
IF(AND('PRINTABLE (per grading)'!H$16="OUTPUT", 'PRINTABLE (per grading)'!B$13="Midterm"), IF(ISERROR(SUMIF(OUTPUT!O$20:Y$20, "CLO2", OUTPUT!O59:Y59) / OUTPUT!AM$7), "", SUMIF(OUTPUT!O$20:Y$20, "CLO2", OUTPUT!O59:Y59) / OUTPUT!AM$7),
IF(AND('PRINTABLE (per grading)'!H$16="OUTPUT", 'PRINTABLE (per grading)'!B$13="Final"), IF(ISERROR(SUMIF(OUTPUT!AA$20:AI$20, "CLO2", OUTPUT!AA59:AI59) / OUTPUT!AN$7), "", SUMIF(OUTPUT!AA$20:AI$20, "CLO2", OUTPUT!AA59:AI59) / OUTPUT!AN$7),
"")))))),"")</f>
        <v/>
      </c>
      <c r="U57" s="232" t="str">
        <f t="shared" si="41"/>
        <v/>
      </c>
      <c r="V57" s="233" t="str">
        <f t="shared" si="42"/>
        <v/>
      </c>
      <c r="W57" s="25" t="str">
        <f>IF(B57 &lt;&gt; "", IFERROR(IF(C$16 = "PRELIM", SUMIF('Database (LECTURE-RES-PRAC)'!D$14:AG$14, "CLO3", 'Database (LECTURE-RES-PRAC)'!D54:AG54) / 'Grade computation'!F$6, IF(C$16 = "MIDTERM", SUMIF('Database (LECTURE-RES-PRAC)'!AJ$14:BM$14, "CLO3", 'Database (LECTURE-RES-PRAC)'!AJ54:BM54) / 'Grade computation'!G$6, IF(C$16 = "FINAL", SUMIF('Database (LECTURE-RES-PRAC)'!BP$14:CS$14, "CLO3", 'Database (LECTURE-RES-PRAC)'!BP54:CS54) / 'Grade computation'!H$6,""))),""),"")</f>
        <v/>
      </c>
      <c r="X57" s="232" t="str">
        <f t="shared" si="43"/>
        <v/>
      </c>
      <c r="Y57" s="25" t="str">
        <f>IF(B57 &lt;&gt; "",IF(AND('PRINTABLE (per grading)'!H$16="EXAM", 'PRINTABLE (per grading)'!B$13="Prelim"), IF(ISERROR(SUMIF('Exam (LECTURE ONLY)'!D$20:M$20, "CLO3", 'Exam (LECTURE ONLY)'!D59:M59) / 'Exam (LECTURE ONLY)'!AL$8), "", SUMIF('Exam (LECTURE ONLY)'!D$20:M$20, "CLO3", 'Exam (LECTURE ONLY)'!D59:M59) /'Exam (LECTURE ONLY)'!AL$8),
IF(AND('PRINTABLE (per grading)'!H$16="EXAM", 'PRINTABLE (per grading)'!B$13="Midterm"), IF(ISERROR(SUMIF('Exam (LECTURE ONLY)'!O$20:X$20, "CLO3", 'Exam (LECTURE ONLY)'!O59:X59) / 'Exam (LECTURE ONLY)'!AM$8), "", SUMIF('Exam (LECTURE ONLY)'!O$20:X$20, "CLO3", 'Exam (LECTURE ONLY)'!O59:X59) / 'Exam (LECTURE ONLY)'!AM$8),
IF(AND('PRINTABLE (per grading)'!H$16="EXAM", 'PRINTABLE (per grading)'!B$13="Final"), IF(ISERROR(SUMIF('Exam (LECTURE ONLY)'!Z$20:AI$20, "CLO3", 'Exam (LECTURE ONLY)'!Z59:AI59) / 'Exam (LECTURE ONLY)'!AN$8), "", SUMIF('Exam (LECTURE ONLY)'!Z$20:AI$20, "CLO3", 'Exam (LECTURE ONLY)'!Z59:AI59) / 'Exam (LECTURE ONLY)'!AN$8),
IF(AND('PRINTABLE (per grading)'!H$16="OUTPUT", 'PRINTABLE (per grading)'!B$13="Prelim"), IF(ISERROR(SUMIF(OUTPUT!C$20:M$20, "CLO3", OUTPUT!C59:M59) / OUTPUT!AL$8), "", SUMIF(OUTPUT!C$20:M$20, "CLO3", OUTPUT!C59:M59) / OUTPUT!AL$8),
IF(AND('PRINTABLE (per grading)'!H$16="OUTPUT", 'PRINTABLE (per grading)'!B$13="Midterm"), IF(ISERROR(SUMIF(OUTPUT!O$20:Y$20, "CLO3", OUTPUT!O59:Y59) / OUTPUT!AM$8), "", SUMIF(OUTPUT!O$20:Y$20, "CLO3", OUTPUT!O59:Y59) / OUTPUT!AM$8),
IF(AND('PRINTABLE (per grading)'!H$16="OUTPUT", 'PRINTABLE (per grading)'!B$13="Final"), IF(ISERROR(SUMIF(OUTPUT!AA$20:AI$20, "CLO3", OUTPUT!AA59:AI59) / OUTPUT!AN$8), "", SUMIF(OUTPUT!AA$20:AI$20, "CLO3", OUTPUT!AA59:AI59) / OUTPUT!AN$8),
"" )))))),"")</f>
        <v/>
      </c>
      <c r="Z57" s="232" t="str">
        <f t="shared" si="44"/>
        <v/>
      </c>
      <c r="AA57" s="233" t="str">
        <f t="shared" si="45"/>
        <v/>
      </c>
      <c r="AB57" s="25" t="str">
        <f>IF(B57 &lt;&gt; "", IFERROR(IF(C$16 = "PRELIM", SUMIF('Database (LECTURE-RES-PRAC)'!D$14:AG$14, "CLO4", 'Database (LECTURE-RES-PRAC)'!D54:AG54) / 'Grade computation'!F$7, IF(C$16 = "MIDTERM", SUMIF('Database (LECTURE-RES-PRAC)'!AJ$14:BM$14, "CLO4", 'Database (LECTURE-RES-PRAC)'!AJ54:BM54) / 'Grade computation'!G$7, IF(C$16 = "FINAL", SUMIF('Database (LECTURE-RES-PRAC)'!BP$14:CS$14, "CLO4", 'Database (LECTURE-RES-PRAC)'!BP54:CS54) / 'Grade computation'!H$7,""))),""),"")</f>
        <v/>
      </c>
      <c r="AC57" s="232" t="str">
        <f t="shared" si="46"/>
        <v/>
      </c>
      <c r="AD57" s="25" t="str">
        <f>IF(B57 &lt;&gt; "",IF(AND('PRINTABLE (per grading)'!H$16="EXAM", 'PRINTABLE (per grading)'!B$13="Prelim"), IF(ISERROR(SUMIF('Exam (LECTURE ONLY)'!D$20:M$20, "CLO4", 'Exam (LECTURE ONLY)'!D59:M59) / 'Exam (LECTURE ONLY)'!AL$9), "", SUMIF('Exam (LECTURE ONLY)'!D$20:M$20, "CLO4", 'Exam (LECTURE ONLY)'!D59:M59) /'Exam (LECTURE ONLY)'!AL$9),
IF(AND('PRINTABLE (per grading)'!H$16="EXAM", 'PRINTABLE (per grading)'!B$13="Midterm"), IF(ISERROR(SUMIF('Exam (LECTURE ONLY)'!O$20:X$20, "CLO4", 'Exam (LECTURE ONLY)'!O59:X59) / 'Exam (LECTURE ONLY)'!AM$9), "", SUMIF('Exam (LECTURE ONLY)'!O$20:X$20, "CLO4", 'Exam (LECTURE ONLY)'!O59:X59) / 'Exam (LECTURE ONLY)'!AM$9),
IF(AND('PRINTABLE (per grading)'!H$16="EXAM", 'PRINTABLE (per grading)'!B$13="Final"), IF(ISERROR(SUMIF('Exam (LECTURE ONLY)'!Z$20:AI$20, "CLO4", 'Exam (LECTURE ONLY)'!Z59:AI59) / 'Exam (LECTURE ONLY)'!AN$9), "", SUMIF('Exam (LECTURE ONLY)'!Z$20:AI$20, "CLO4", 'Exam (LECTURE ONLY)'!Z59:AI59) / 'Exam (LECTURE ONLY)'!AN$9),
IF(AND('PRINTABLE (per grading)'!H$16="OUTPUT", 'PRINTABLE (per grading)'!B$13="Prelim"), IF(ISERROR(SUMIF(OUTPUT!C$20:M$20, "CLO4", OUTPUT!C59:M59) / OUTPUT!AL$9), "", SUMIF(OUTPUT!C$20:M$20, "CLO4", OUTPUT!C59:M59) / OUTPUT!AL$9),
IF(AND('PRINTABLE (per grading)'!H$16="OUTPUT", 'PRINTABLE (per grading)'!B$13="Midterm"), IF(ISERROR(SUMIF(OUTPUT!O$20:Y$20, "CLO4", OUTPUT!O59:Y59) / OUTPUT!AM$9), "", SUMIF(OUTPUT!O$20:Y$20, "CLO4", OUTPUT!O59:Y59) / OUTPUT!AM$9),
IF(AND('PRINTABLE (per grading)'!H$16="OUTPUT", 'PRINTABLE (per grading)'!B$13="Final"), IF(ISERROR(SUMIF(OUTPUT!AA$20:AI$20, "CLO4", OUTPUT!AA59:AI59) / OUTPUT!AN$9), "", SUMIF(OUTPUT!AA$20:AI$20, "CLO4", OUTPUT!AA59:AI59) / OUTPUT!AN$9),
"")))))),"")</f>
        <v/>
      </c>
      <c r="AE57" s="232" t="str">
        <f t="shared" si="47"/>
        <v/>
      </c>
      <c r="AF57" s="233" t="str">
        <f t="shared" si="48"/>
        <v/>
      </c>
      <c r="AG57" s="25" t="str">
        <f>IF(B57 &lt;&gt; "", IFERROR(IF(C$16 = "PRELIM", SUMIF('Database (LECTURE-RES-PRAC)'!D$14:AG$14, "CLO5", 'Database (LECTURE-RES-PRAC)'!D54:AG54) / 'Grade computation'!F$8, IF(C$16 = "MIDTERM", SUMIF('Database (LECTURE-RES-PRAC)'!AJ$14:BM$14, "CLO5", 'Database (LECTURE-RES-PRAC)'!AJ54:BM54) / 'Grade computation'!G$8, IF(C$16 = "FINAL", SUMIF('Database (LECTURE-RES-PRAC)'!BP$14:CS$14, "CLO5", 'Database (LECTURE-RES-PRAC)'!BP54:CS54) / 'Grade computation'!H$8,""))),""),"")</f>
        <v/>
      </c>
      <c r="AH57" s="232" t="str">
        <f t="shared" si="49"/>
        <v/>
      </c>
      <c r="AI57" s="25" t="str">
        <f>IF(B57 &lt;&gt; "",IF(AND('PRINTABLE (per grading)'!H$16="EXAM", 'PRINTABLE (per grading)'!B$13="Prelim"), IF(ISERROR(SUMIF('Exam (LECTURE ONLY)'!D$20:M$20, "CLO5", 'Exam (LECTURE ONLY)'!D59:M59) / 'Exam (LECTURE ONLY)'!AL$10), "", SUMIF('Exam (LECTURE ONLY)'!D$20:M$20, "CLO5", 'Exam (LECTURE ONLY)'!D59:M59) /'Exam (LECTURE ONLY)'!AL$10),
IF(AND('PRINTABLE (per grading)'!H$16="EXAM", 'PRINTABLE (per grading)'!B$13="Midterm"), IF(ISERROR(SUMIF('Exam (LECTURE ONLY)'!O$20:X$20, "CLO5", 'Exam (LECTURE ONLY)'!O59:X59) / 'Exam (LECTURE ONLY)'!AM$10), "", SUMIF('Exam (LECTURE ONLY)'!O$20:X$20, "CLO5", 'Exam (LECTURE ONLY)'!O59:X59) / 'Exam (LECTURE ONLY)'!AM$10),
IF(AND('PRINTABLE (per grading)'!H$16="EXAM", 'PRINTABLE (per grading)'!B$13="Final"), IF(ISERROR(SUMIF('Exam (LECTURE ONLY)'!Z$20:AI$20, "CLO5", 'Exam (LECTURE ONLY)'!Z59:AI59) / 'Exam (LECTURE ONLY)'!AN$10), "", SUMIF('Exam (LECTURE ONLY)'!Z$20:AI$20, "CLO5", 'Exam (LECTURE ONLY)'!Z59:AI59) / 'Exam (LECTURE ONLY)'!AN$10),
IF(AND('PRINTABLE (per grading)'!H$16="OUTPUT", 'PRINTABLE (per grading)'!B$13="Prelim"), IF(ISERROR(SUMIF(OUTPUT!C$20:M$20, "CLO5", OUTPUT!C59:M59) / OUTPUT!AL$10), "", SUMIF(OUTPUT!C$20:M$20, "CLO5", OUTPUT!C59:M59) / OUTPUT!AL$10),
IF(AND('PRINTABLE (per grading)'!H$16="OUTPUT", 'PRINTABLE (per grading)'!B$13="Midterm"), IF(ISERROR(SUMIF(OUTPUT!O$20:Y$20, "CLO5", OUTPUT!O59:Y59) / OUTPUT!AM$10), "", SUMIF(OUTPUT!O$20:Y$20, "CLO5", OUTPUT!O59:Y59) / OUTPUT!AM$10),
IF(AND('PRINTABLE (per grading)'!H$16="OUTPUT", 'PRINTABLE (per grading)'!B$13="Final"), IF(ISERROR(SUMIF(OUTPUT!AA$20:AI$20, "CLO5", OUTPUT!AA59:AI59) / OUTPUT!AN$10), "", SUMIF(OUTPUT!AA$20:AI$20, "CLO5", OUTPUT!AA59:AI59) / OUTPUT!AN$10),
"")))))),"")</f>
        <v/>
      </c>
      <c r="AJ57" s="232" t="str">
        <f t="shared" si="50"/>
        <v/>
      </c>
      <c r="AK57" s="233" t="str">
        <f t="shared" si="51"/>
        <v/>
      </c>
      <c r="AL57" s="25" t="str">
        <f>IF(B57 &lt;&gt; "", IFERROR(IF(C$16 = "PRELIM", SUMIF('Database (LECTURE-RES-PRAC)'!D$14:AG$14, "CLO6", 'Database (LECTURE-RES-PRAC)'!D54:AG54) / 'Grade computation'!F$9, IF(C$16 = "MIDTERM", SUMIF('Database (LECTURE-RES-PRAC)'!AJ$14:BM$14, "CLO6", 'Database (LECTURE-RES-PRAC)'!AJ54:BM54) / 'Grade computation'!G$9, IF(C$16 = "FINAL", SUMIF('Database (LECTURE-RES-PRAC)'!BP$14:CS$14, "CLO6", 'Database (LECTURE-RES-PRAC)'!BP54:CS54) / 'Grade computation'!H$9,""))),""),"")</f>
        <v/>
      </c>
      <c r="AM57" s="232" t="str">
        <f t="shared" si="52"/>
        <v/>
      </c>
      <c r="AN57" s="25" t="str">
        <f>IF(B57 &lt;&gt; "",IF(AND('PRINTABLE (per grading)'!H$16="EXAM", 'PRINTABLE (per grading)'!B$13="Prelim"), IF(ISERROR(SUMIF('Exam (LECTURE ONLY)'!D$20:M$20, "CLO6", 'Exam (LECTURE ONLY)'!D59:M59) / 'Exam (LECTURE ONLY)'!AL$11), "", SUMIF('Exam (LECTURE ONLY)'!D$20:M$20, "CLO6", 'Exam (LECTURE ONLY)'!D59:M59) /'Exam (LECTURE ONLY)'!AL$11),
IF(AND('PRINTABLE (per grading)'!H$16="EXAM", 'PRINTABLE (per grading)'!B$13="Midterm"), IF(ISERROR(SUMIF('Exam (LECTURE ONLY)'!O$20:X$20, "CLO6", 'Exam (LECTURE ONLY)'!O59:X59) / 'Exam (LECTURE ONLY)'!AM$11), "", SUMIF('Exam (LECTURE ONLY)'!O$20:X$20, "CLO6", 'Exam (LECTURE ONLY)'!O59:X59) / 'Exam (LECTURE ONLY)'!AM$11),
IF(AND('PRINTABLE (per grading)'!H$16="EXAM", 'PRINTABLE (per grading)'!B$13="Final"), IF(ISERROR(SUMIF('Exam (LECTURE ONLY)'!Z$20:AI$20, "CLO6", 'Exam (LECTURE ONLY)'!Z59:AI59) / 'Exam (LECTURE ONLY)'!AN$11), "", SUMIF('Exam (LECTURE ONLY)'!Z$20:AI$20, "CLO6", 'Exam (LECTURE ONLY)'!Z59:AI59) / 'Exam (LECTURE ONLY)'!AN$11),
IF(AND('PRINTABLE (per grading)'!H$16="OUTPUT", 'PRINTABLE (per grading)'!B$13="Prelim"), IF(ISERROR(SUMIF(OUTPUT!C$20:M$20, "CLO6", OUTPUT!C59:M59) / OUTPUT!AL$11), "", SUMIF(OUTPUT!C$20:M$20, "CLO6", OUTPUT!C59:M59) / OUTPUT!AL$11),
IF(AND('PRINTABLE (per grading)'!H$16="OUTPUT", 'PRINTABLE (per grading)'!B$13="Midterm"), IF(ISERROR(SUMIF(OUTPUT!O$20:Y$20, "CLO6", OUTPUT!O59:Y59) / OUTPUT!AM$11), "", SUMIF(OUTPUT!O$20:Y$20, "CLO6", OUTPUT!O59:Y59) / OUTPUT!AM$11),
IF(AND('PRINTABLE (per grading)'!H$16="OUTPUT", 'PRINTABLE (per grading)'!B$13="Final"), IF(ISERROR(SUMIF(OUTPUT!AA$20:AI$20, "CLO6", OUTPUT!AA59:AI59) / OUTPUT!AN$11), "", SUMIF(OUTPUT!AA$20:AI$20, "CLO6", OUTPUT!AA59:AI59) / OUTPUT!AN$11),
"")))))),"")</f>
        <v/>
      </c>
      <c r="AO57" s="232" t="str">
        <f t="shared" si="53"/>
        <v/>
      </c>
      <c r="AP57" s="233" t="str">
        <f t="shared" si="54"/>
        <v/>
      </c>
      <c r="AQ57" s="25" t="str">
        <f>IF(B57 &lt;&gt; "", IFERROR(IF(C$16 = "PRELIM", SUMIF('Database (LECTURE-RES-PRAC)'!D$14:AG$14, "CLO7", 'Database (LECTURE-RES-PRAC)'!D54:AG54) / 'Grade computation'!F$10, IF(C$16 = "MIDTERM", SUMIF('Database (LECTURE-RES-PRAC)'!AJ$14:BM$14, "CLO7", 'Database (LECTURE-RES-PRAC)'!AJ54:BM54) / 'Grade computation'!G$10, IF(C$16 = "FINAL", SUMIF('Database (LECTURE-RES-PRAC)'!BP$14:CS$14, "CLO7", 'Database (LECTURE-RES-PRAC)'!BP54:CS54) / 'Grade computation'!H$10,""))),""),"")</f>
        <v/>
      </c>
      <c r="AR57" s="232" t="str">
        <f t="shared" si="55"/>
        <v/>
      </c>
      <c r="AS57" s="25" t="str">
        <f>IF(B57 &lt;&gt; "",IF(AND('PRINTABLE (per grading)'!H$16="EXAM", 'PRINTABLE (per grading)'!B$13="Prelim"), IF(ISERROR(SUMIF('Exam (LECTURE ONLY)'!D$20:M$20, "CLO7", 'Exam (LECTURE ONLY)'!D59:M59) / 'Exam (LECTURE ONLY)'!AL$12), "", SUMIF('Exam (LECTURE ONLY)'!D$20:M$20, "CLO7", 'Exam (LECTURE ONLY)'!D59:M59) /'Exam (LECTURE ONLY)'!AL$12),
IF(AND('PRINTABLE (per grading)'!H$16="EXAM", 'PRINTABLE (per grading)'!B$13="Midterm"), IF(ISERROR(SUMIF('Exam (LECTURE ONLY)'!O$20:X$20, "CLO7", 'Exam (LECTURE ONLY)'!O59:X59) / 'Exam (LECTURE ONLY)'!AM$12), "", SUMIF('Exam (LECTURE ONLY)'!O$20:X$20, "CLO7", 'Exam (LECTURE ONLY)'!O59:X59) / 'Exam (LECTURE ONLY)'!AM$12),
IF(AND('PRINTABLE (per grading)'!H$16="EXAM", 'PRINTABLE (per grading)'!B$13="Final"), IF(ISERROR(SUMIF('Exam (LECTURE ONLY)'!Z$20:AI$20, "CLO7", 'Exam (LECTURE ONLY)'!Z59:AI59) / 'Exam (LECTURE ONLY)'!AN$12), "", SUMIF('Exam (LECTURE ONLY)'!Z$20:AI$20, "CLO7", 'Exam (LECTURE ONLY)'!Z59:AI59) / 'Exam (LECTURE ONLY)'!AN$12),
IF(AND('PRINTABLE (per grading)'!H$16="OUTPUT", 'PRINTABLE (per grading)'!B$13="Prelim"), IF(ISERROR(SUMIF(OUTPUT!C$20:M$20, "CLO7", OUTPUT!C59:M59) / OUTPUT!AL$12), "", SUMIF(OUTPUT!C$20:M$20, "CLO7", OUTPUT!C59:M59) / OUTPUT!AL$12),
IF(AND('PRINTABLE (per grading)'!H$16="OUTPUT", 'PRINTABLE (per grading)'!B$13="Midterm"), IF(ISERROR(SUMIF(OUTPUT!O$20:Y$20, "CLO7", OUTPUT!O59:Y59) / OUTPUT!AM$12), "", SUMIF(OUTPUT!O$20:Y$20, "CLO7", OUTPUT!O59:Y59) / OUTPUT!AM$12),
IF(AND('PRINTABLE (per grading)'!H$16="OUTPUT", 'PRINTABLE (per grading)'!B$13="Final"), IF(ISERROR(SUMIF(OUTPUT!AA$20:AI$20, "CLO7", OUTPUT!AA59:AI59) / OUTPUT!AN$12), "", SUMIF(OUTPUT!AA$20:AI$20, "CLO7", OUTPUT!AA59:AI59) / OUTPUT!AN$12),
"")))))),"")</f>
        <v/>
      </c>
      <c r="AT57" s="232" t="str">
        <f t="shared" si="56"/>
        <v/>
      </c>
      <c r="AU57" s="233" t="str">
        <f t="shared" si="57"/>
        <v/>
      </c>
      <c r="AV57" s="25" t="str">
        <f>IF(B57 &lt;&gt; "", IFERROR(IF(C$16 = "PRELIM", SUMIF('Database (LECTURE-RES-PRAC)'!D$14:AG$14, "CLO8", 'Database (LECTURE-RES-PRAC)'!D54:AG54) / 'Grade computation'!F$11, IF(C$16 = "MIDTERM", SUMIF('Database (LECTURE-RES-PRAC)'!AJ$14:BM$14, "CLO8", 'Database (LECTURE-RES-PRAC)'!AJ54:BM54) / 'Grade computation'!G$11, IF(C$16 = "FINAL", SUMIF('Database (LECTURE-RES-PRAC)'!BP$14:CS$14, "CLO8", 'Database (LECTURE-RES-PRAC)'!BP54:CS54) / 'Grade computation'!H$11,""))),""),"")</f>
        <v/>
      </c>
      <c r="AW57" s="232" t="str">
        <f t="shared" si="58"/>
        <v/>
      </c>
      <c r="AX57" s="25" t="str">
        <f>IF(B57 &lt;&gt; "",IF(AND('PRINTABLE (per grading)'!H$16="EXAM", 'PRINTABLE (per grading)'!B$13="Prelim"), IF(ISERROR(SUMIF('Exam (LECTURE ONLY)'!D$20:M$20, "CLO8", 'Exam (LECTURE ONLY)'!D59:M59) / 'Exam (LECTURE ONLY)'!AL$13), "", SUMIF('Exam (LECTURE ONLY)'!D$20:M$20, "CLO8", 'Exam (LECTURE ONLY)'!D59:M59) /'Exam (LECTURE ONLY)'!AL$13),
IF(AND('PRINTABLE (per grading)'!H$16="EXAM", 'PRINTABLE (per grading)'!B$13="Midterm"), IF(ISERROR(SUMIF('Exam (LECTURE ONLY)'!O$20:X$20, "CLO8", 'Exam (LECTURE ONLY)'!O59:X59) / 'Exam (LECTURE ONLY)'!AM$13), "", SUMIF('Exam (LECTURE ONLY)'!O$20:X$20, "CLO8", 'Exam (LECTURE ONLY)'!O59:X59) / 'Exam (LECTURE ONLY)'!AM$13),
IF(AND('PRINTABLE (per grading)'!H$16="EXAM", 'PRINTABLE (per grading)'!B$13="Final"), IF(ISERROR(SUMIF('Exam (LECTURE ONLY)'!Z$20:AI$20, "CLO8", 'Exam (LECTURE ONLY)'!Z59:AI59) / 'Exam (LECTURE ONLY)'!AN$13), "", SUMIF('Exam (LECTURE ONLY)'!Z$20:AI$20, "CLO8", 'Exam (LECTURE ONLY)'!Z59:AI59) / 'Exam (LECTURE ONLY)'!AN$13),
IF(AND('PRINTABLE (per grading)'!H$16="OUTPUT", 'PRINTABLE (per grading)'!B$13="Prelim"), IF(ISERROR(SUMIF(OUTPUT!C$20:M$20, "CLO8", OUTPUT!C59:M59) / OUTPUT!AL$13), "", SUMIF(OUTPUT!C$20:M$20, "CLO8", OUTPUT!C59:M59) / OUTPUT!AL$13),
IF(AND('PRINTABLE (per grading)'!H$16="OUTPUT", 'PRINTABLE (per grading)'!B$13="Midterm"), IF(ISERROR(SUMIF(OUTPUT!O$20:Y$20, "CLO8", OUTPUT!O59:Y59) / OUTPUT!AM$13), "", SUMIF(OUTPUT!O$20:Y$20, "CLO8", OUTPUT!O59:Y59) / OUTPUT!AM$13),
IF(AND('PRINTABLE (per grading)'!H$16="OUTPUT", 'PRINTABLE (per grading)'!B$13="Final"), IF(ISERROR(SUMIF(OUTPUT!AA$20:AI$20, "CLO8", OUTPUT!AA59:AI59) / OUTPUT!AN$13), "", SUMIF(OUTPUT!AA$20:AI$20, "CLO8", OUTPUT!AA59:AI59) / OUTPUT!AN$13),
"")))))),"")</f>
        <v/>
      </c>
      <c r="AY57" s="232" t="str">
        <f t="shared" si="59"/>
        <v/>
      </c>
      <c r="AZ57" s="233" t="str">
        <f t="shared" si="60"/>
        <v/>
      </c>
      <c r="BA57" s="25" t="str">
        <f>IF(B57 &lt;&gt; "", IFERROR(IF(C$16 = "PRELIM", SUMIF('Database (LECTURE-RES-PRAC)'!D$14:AG$14, "CLO9", 'Database (LECTURE-RES-PRAC)'!D54:AG54) / 'Grade computation'!F$12, IF(C$16 = "MIDTERM", SUMIF('Database (LECTURE-RES-PRAC)'!AJ$14:BM$14, "CLO9", 'Database (LECTURE-RES-PRAC)'!AJ54:BM54) / 'Grade computation'!G$12, IF(C$16 = "FINAL", SUMIF('Database (LECTURE-RES-PRAC)'!BP$14:CS$14, "CLO9", 'Database (LECTURE-RES-PRAC)'!BP54:CS54) / 'Grade computation'!H$12,""))),""),"")</f>
        <v/>
      </c>
      <c r="BB57" s="232" t="str">
        <f t="shared" si="61"/>
        <v/>
      </c>
      <c r="BC57" s="25" t="str">
        <f>IF(B57 &lt;&gt; "",IF(AND('PRINTABLE (per grading)'!H$16="EXAM", 'PRINTABLE (per grading)'!B$13="Prelim"), IF(ISERROR(SUMIF('Exam (LECTURE ONLY)'!D$20:M$20, "CLO9", 'Exam (LECTURE ONLY)'!D59:M59) / 'Exam (LECTURE ONLY)'!AL$14), "", SUMIF('Exam (LECTURE ONLY)'!D$20:M$20, "CLO9", 'Exam (LECTURE ONLY)'!D59:M59) /'Exam (LECTURE ONLY)'!AL$14),
IF(AND('PRINTABLE (per grading)'!H$16="EXAM", 'PRINTABLE (per grading)'!B$13="Midterm"), IF(ISERROR(SUMIF('Exam (LECTURE ONLY)'!O$20:X$20, "CLO9", 'Exam (LECTURE ONLY)'!O59:X59) / 'Exam (LECTURE ONLY)'!AM$14), "", SUMIF('Exam (LECTURE ONLY)'!O$20:X$20, "CLO9", 'Exam (LECTURE ONLY)'!O59:X59) / 'Exam (LECTURE ONLY)'!AM$14),
IF(AND('PRINTABLE (per grading)'!H$16="EXAM", 'PRINTABLE (per grading)'!B$13="Final"), IF(ISERROR(SUMIF('Exam (LECTURE ONLY)'!Z$20:AI$20, "CLO9", 'Exam (LECTURE ONLY)'!Z59:AI59) / 'Exam (LECTURE ONLY)'!AN$14), "", SUMIF('Exam (LECTURE ONLY)'!Z$20:AI$20, "CLO9", 'Exam (LECTURE ONLY)'!Z59:AI59) / 'Exam (LECTURE ONLY)'!AN$14),
IF(AND('PRINTABLE (per grading)'!H$16="OUTPUT", 'PRINTABLE (per grading)'!B$13="Prelim"), IF(ISERROR(SUMIF(OUTPUT!C$20:M$20, "CLO9", OUTPUT!C59:M59) / OUTPUT!AL$14), "", SUMIF(OUTPUT!C$20:M$20, "CLO9", OUTPUT!C59:M59) / OUTPUT!AL$14),
IF(AND('PRINTABLE (per grading)'!H$16="OUTPUT", 'PRINTABLE (per grading)'!B$13="Midterm"), IF(ISERROR(SUMIF(OUTPUT!O$20:Y$20, "CLO9", OUTPUT!O59:Y59) / OUTPUT!AM$14), "", SUMIF(OUTPUT!O$20:Y$20, "CLO9", OUTPUT!O59:Y59) / OUTPUT!AM$14),
IF(AND('PRINTABLE (per grading)'!H$16="OUTPUT", 'PRINTABLE (per grading)'!B$13="Final"), IF(ISERROR(SUMIF(OUTPUT!AA$20:AI$20, "CLO9", OUTPUT!AA59:AI59) / OUTPUT!AN$14), "", SUMIF(OUTPUT!AA$20:AI$20, "CLO9", OUTPUT!AA59:AI59) / OUTPUT!AN$14),
"")))))),"")</f>
        <v/>
      </c>
      <c r="BD57" s="232" t="str">
        <f t="shared" si="62"/>
        <v/>
      </c>
      <c r="BE57" s="233" t="str">
        <f t="shared" si="63"/>
        <v/>
      </c>
      <c r="BF57" s="25" t="str">
        <f>IF(B57 &lt;&gt; "", IFERROR(IF(C$16 = "PRELIM", SUMIF('Database (LECTURE-RES-PRAC)'!D$14:AG$14, "CLO10", 'Database (LECTURE-RES-PRAC)'!D54:AG54) / 'Grade computation'!F$13, IF(C$16 = "MIDTERM", SUMIF('Database (LECTURE-RES-PRAC)'!AJ$14:BM$14, "CLO10", 'Database (LECTURE-RES-PRAC)'!AJ54:BM54) / 'Grade computation'!G$13, IF(C$16 = "FINAL", SUMIF('Database (LECTURE-RES-PRAC)'!BP$14:CS$14, "CLO10", 'Database (LECTURE-RES-PRAC)'!BP54:CS54) / 'Grade computation'!H$13,""))),""),"")</f>
        <v/>
      </c>
      <c r="BG57" s="232" t="str">
        <f t="shared" si="64"/>
        <v/>
      </c>
      <c r="BH57" s="25" t="str">
        <f>IF(B57 &lt;&gt; "",IF(AND('PRINTABLE (per grading)'!H$16="EXAM", 'PRINTABLE (per grading)'!B$13="Prelim"), IF(ISERROR(SUMIF('Exam (LECTURE ONLY)'!D$20:M$20, "CLO10", 'Exam (LECTURE ONLY)'!D59:M59) / 'Exam (LECTURE ONLY)'!AL$15), "", SUMIF('Exam (LECTURE ONLY)'!D$20:M$20, "CLO10", 'Exam (LECTURE ONLY)'!D59:M59) /'Exam (LECTURE ONLY)'!AL$15),
IF(AND('PRINTABLE (per grading)'!H$16="EXAM", 'PRINTABLE (per grading)'!B$13="Midterm"), IF(ISERROR(SUMIF('Exam (LECTURE ONLY)'!O$20:X$20, "CLO10", 'Exam (LECTURE ONLY)'!O59:X59) / 'Exam (LECTURE ONLY)'!AM$15), "", SUMIF('Exam (LECTURE ONLY)'!O$20:X$20, "CLO10", 'Exam (LECTURE ONLY)'!O59:X59) / 'Exam (LECTURE ONLY)'!AM$15),
IF(AND('PRINTABLE (per grading)'!H$16="EXAM", 'PRINTABLE (per grading)'!B$13="Final"), IF(ISERROR(SUMIF('Exam (LECTURE ONLY)'!Z$20:AI$20, "CLO10", 'Exam (LECTURE ONLY)'!Z59:AI59) / 'Exam (LECTURE ONLY)'!AN$15), "", SUMIF('Exam (LECTURE ONLY)'!Z$20:AI$20, "CLO10", 'Exam (LECTURE ONLY)'!Z59:AI59) / 'Exam (LECTURE ONLY)'!AN$15),
IF(AND('PRINTABLE (per grading)'!H$16="OUTPUT", 'PRINTABLE (per grading)'!B$13="Prelim"), IF(ISERROR(SUMIF(OUTPUT!C$20:M$20, "CLO10", OUTPUT!C59:M59) / OUTPUT!AL$15), "", SUMIF(OUTPUT!C$20:M$20, "CLO10", OUTPUT!C59:M59) / OUTPUT!AL$15),
IF(AND('PRINTABLE (per grading)'!H$16="OUTPUT", 'PRINTABLE (per grading)'!B$13="Midterm"), IF(ISERROR(SUMIF(OUTPUT!O$20:Y$20, "CLO10", OUTPUT!O59:Y59) / OUTPUT!AM$15), "", SUMIF(OUTPUT!O$20:Y$20, "CLO10", OUTPUT!O59:Y59) / OUTPUT!AM$15),
IF(AND('PRINTABLE (per grading)'!H$16="OUTPUT", 'PRINTABLE (per grading)'!B$13="Final"), IF(ISERROR(SUMIF(OUTPUT!AA$20:AI$20, "CLO10", OUTPUT!AA59:AI59) / OUTPUT!AN$15), "", SUMIF(OUTPUT!AA$20:AI$20, "CLO10", OUTPUT!AA59:AI59) / OUTPUT!AN$15),
"")))))),"")</f>
        <v/>
      </c>
      <c r="BI57" s="232" t="str">
        <f t="shared" si="65"/>
        <v/>
      </c>
      <c r="BJ57" s="233" t="str">
        <f t="shared" si="66"/>
        <v/>
      </c>
      <c r="BK57" s="2"/>
    </row>
    <row r="58" spans="1:63" ht="20.100000000000001" customHeight="1">
      <c r="A58" s="212" t="str">
        <f>IF(ISBLANK('Database (LECTURE-RES-PRAC)'!A55),"",'Database (LECTURE-RES-PRAC)'!A55)</f>
        <v/>
      </c>
      <c r="B58" s="213" t="str">
        <f>IF(ISBLANK('Database (LECTURE-RES-PRAC)'!B55),"",'Database (LECTURE-RES-PRAC)'!B55)</f>
        <v/>
      </c>
      <c r="C58" s="134" t="str">
        <f>IF(B58&lt;&gt;"",IF(C$16="PRELIM",'Grade computation'!C58, IF(C$16="MIDTERM",'Grade computation'!K58, IF(C$16="FINAL",'Grade computation'!S58,""))),"")</f>
        <v/>
      </c>
      <c r="D58" s="135" t="str">
        <f t="shared" si="1"/>
        <v/>
      </c>
      <c r="E58" s="134" t="str">
        <f>IF(B58&lt;&gt;"", IF(C$16="PRELIM",'Grade computation'!E58, IF(C$16="MIDTERM",'Grade computation'!M58, IF(C$16="FINAL",'Grade computation'!U58,""))),"")</f>
        <v/>
      </c>
      <c r="F58" s="136" t="str">
        <f t="shared" si="2"/>
        <v/>
      </c>
      <c r="G58" s="137" t="str">
        <f t="shared" si="3"/>
        <v/>
      </c>
      <c r="H58" s="207" t="str">
        <f>IF(B58&lt;&gt;"",IF(C$16="PRELIM", 'Grade computation'!H58, IF(C$16="MIDTERM", 'Grade computation'!P58, IF(C$16="FINAL",'Grade computation'!X58, ""))),"")</f>
        <v/>
      </c>
      <c r="I58" s="137" t="str">
        <f t="shared" si="4"/>
        <v/>
      </c>
      <c r="J58" s="139" t="str">
        <f t="shared" si="5"/>
        <v/>
      </c>
      <c r="K58" s="377" t="str">
        <f t="shared" si="6"/>
        <v/>
      </c>
      <c r="L58" s="434"/>
      <c r="M58" s="25" t="str">
        <f>IF(B58 &lt;&gt; "", IFERROR(IF(C$16 = "PRELIM", SUMIF('Database (LECTURE-RES-PRAC)'!D$14:AG$14, "CLO1", 'Database (LECTURE-RES-PRAC)'!D55:AG55) / 'Grade computation'!F$4, IF(C$16 = "MIDTERM", SUMIF('Database (LECTURE-RES-PRAC)'!AJ$14:BM$14, "CLO1", 'Database (LECTURE-RES-PRAC)'!AJ55:BM55) / 'Grade computation'!G$4, IF(C$16 = "FINAL", SUMIF('Database (LECTURE-RES-PRAC)'!BP$14:CS$14, "CLO1", 'Database (LECTURE-RES-PRAC)'!BP55:CS55) / 'Grade computation'!H$4,""))),""),"")</f>
        <v/>
      </c>
      <c r="N58" s="232" t="str">
        <f t="shared" si="37"/>
        <v/>
      </c>
      <c r="O58" s="25" t="str">
        <f>IF(B58 &lt;&gt; "",IF(AND('PRINTABLE (per grading)'!H$16="EXAM", 'PRINTABLE (per grading)'!B$13="Prelim"), IF(ISERROR(SUMIF('Exam (LECTURE ONLY)'!D$20:M$20, "CLO1", 'Exam (LECTURE ONLY)'!D60:M60) / 'Exam (LECTURE ONLY)'!AL$6), "", SUMIF('Exam (LECTURE ONLY)'!D$20:M$20, "CLO1", 'Exam (LECTURE ONLY)'!D60:M60) /'Exam (LECTURE ONLY)'!AL$6),
IF(AND('PRINTABLE (per grading)'!H$16="EXAM", 'PRINTABLE (per grading)'!B$13="Midterm"), IF(ISERROR(SUMIF('Exam (LECTURE ONLY)'!O$20:X$20, "CLO1", 'Exam (LECTURE ONLY)'!O60:X60) / 'Exam (LECTURE ONLY)'!AM$6), "", SUMIF('Exam (LECTURE ONLY)'!O$20:X$20, "CLO1", 'Exam (LECTURE ONLY)'!O60:X60) / 'Exam (LECTURE ONLY)'!AM$6),
IF(AND('PRINTABLE (per grading)'!H$16="EXAM", 'PRINTABLE (per grading)'!B$13="Final"), IF(ISERROR(SUMIF('Exam (LECTURE ONLY)'!Z$20:AI$20, "CLO1", 'Exam (LECTURE ONLY)'!Z60:AI60) / 'Exam (LECTURE ONLY)'!AN$6), "", SUMIF('Exam (LECTURE ONLY)'!Z$20:AI$20, "CLO1", 'Exam (LECTURE ONLY)'!Z60:AI60) / 'Exam (LECTURE ONLY)'!AN$6),
IF(AND('PRINTABLE (per grading)'!H$16="OUTPUT", 'PRINTABLE (per grading)'!B$13="Prelim"), IF(ISERROR(SUMIF(OUTPUT!C$20:M$20, "CLO1", OUTPUT!C60:M60) / OUTPUT!AL$6), "", SUMIF(OUTPUT!C$20:M$20, "CLO1", OUTPUT!C60:M60) / OUTPUT!AL$6),
IF(AND('PRINTABLE (per grading)'!H$16="OUTPUT", 'PRINTABLE (per grading)'!B$13="Midterm"), IF(ISERROR(SUMIF(OUTPUT!O$20:Y$20, "CLO1", OUTPUT!O60:Y60) / OUTPUT!AM$6), "", SUMIF(OUTPUT!O$20:Y$20, "CLO1", OUTPUT!O60:Y60) / OUTPUT!AM$6),
IF(AND('PRINTABLE (per grading)'!H$16="OUTPUT", 'PRINTABLE (per grading)'!B$13="Final"), IF(ISERROR(SUMIF(OUTPUT!AA$20:AI$20, "CLO1", OUTPUT!AA60:AI60) / OUTPUT!AN$6), "", SUMIF(OUTPUT!AA$20:AI$20, "CLO1", OUTPUT!AA60:AI60) / OUTPUT!AN$6),
"")))))),"")</f>
        <v/>
      </c>
      <c r="P58" s="232" t="str">
        <f t="shared" si="38"/>
        <v/>
      </c>
      <c r="Q58" s="233" t="str">
        <f t="shared" si="39"/>
        <v/>
      </c>
      <c r="R58" s="25" t="str">
        <f>IF(B58 &lt;&gt; "", IFERROR(IF(C$16 = "PRELIM", SUMIF('Database (LECTURE-RES-PRAC)'!D$14:AG$14, "CLO2", 'Database (LECTURE-RES-PRAC)'!D55:AG55) / 'Grade computation'!F$5, IF(C$16 = "MIDTERM", SUMIF('Database (LECTURE-RES-PRAC)'!AJ$14:BM$14, "CLO2", 'Database (LECTURE-RES-PRAC)'!AJ55:BM55) / 'Grade computation'!G$5, IF(C$16 = "FINAL", SUMIF('Database (LECTURE-RES-PRAC)'!BP$14:CS$14, "CLO2", 'Database (LECTURE-RES-PRAC)'!BP55:CS55) / 'Grade computation'!H$5,""))),""),"")</f>
        <v/>
      </c>
      <c r="S58" s="232" t="str">
        <f t="shared" si="40"/>
        <v/>
      </c>
      <c r="T58" s="25" t="str">
        <f>IF(B58 &lt;&gt; "",IF(AND('PRINTABLE (per grading)'!H$16="EXAM", 'PRINTABLE (per grading)'!B$13="Prelim"), IF(ISERROR(SUMIF('Exam (LECTURE ONLY)'!D$20:M$20, "CLO2", 'Exam (LECTURE ONLY)'!D60:M60) / 'Exam (LECTURE ONLY)'!AL$7), "", SUMIF('Exam (LECTURE ONLY)'!D$20:M$20, "CLO2", 'Exam (LECTURE ONLY)'!D60:M60) /'Exam (LECTURE ONLY)'!AL$7),
IF(AND('PRINTABLE (per grading)'!H$16="EXAM", 'PRINTABLE (per grading)'!B$13="Midterm"), IF(ISERROR(SUMIF('Exam (LECTURE ONLY)'!O$20:X$20, "CLO2", 'Exam (LECTURE ONLY)'!O60:X60) / 'Exam (LECTURE ONLY)'!AM$7), "", SUMIF('Exam (LECTURE ONLY)'!O$20:X$20, "CLO2", 'Exam (LECTURE ONLY)'!O60:X60) / 'Exam (LECTURE ONLY)'!AM$7),
IF(AND('PRINTABLE (per grading)'!H$16="EXAM", 'PRINTABLE (per grading)'!B$13="Final"), IF(ISERROR(SUMIF('Exam (LECTURE ONLY)'!Z$20:AI$20, "CLO2", 'Exam (LECTURE ONLY)'!Z60:AI60) / 'Exam (LECTURE ONLY)'!AN$7), "", SUMIF('Exam (LECTURE ONLY)'!Z$20:AI$20, "CLO2", 'Exam (LECTURE ONLY)'!Z60:AI60) / 'Exam (LECTURE ONLY)'!AN$7),
IF(AND('PRINTABLE (per grading)'!H$16="OUTPUT", 'PRINTABLE (per grading)'!B$13="Prelim"), IF(ISERROR(SUMIF(OUTPUT!C$20:M$20, "CLO2", OUTPUT!C60:M60) / OUTPUT!AL$7), "", SUMIF(OUTPUT!C$20:M$20, "CLO2", OUTPUT!C60:M60) / OUTPUT!AL$7),
IF(AND('PRINTABLE (per grading)'!H$16="OUTPUT", 'PRINTABLE (per grading)'!B$13="Midterm"), IF(ISERROR(SUMIF(OUTPUT!O$20:Y$20, "CLO2", OUTPUT!O60:Y60) / OUTPUT!AM$7), "", SUMIF(OUTPUT!O$20:Y$20, "CLO2", OUTPUT!O60:Y60) / OUTPUT!AM$7),
IF(AND('PRINTABLE (per grading)'!H$16="OUTPUT", 'PRINTABLE (per grading)'!B$13="Final"), IF(ISERROR(SUMIF(OUTPUT!AA$20:AI$20, "CLO2", OUTPUT!AA60:AI60) / OUTPUT!AN$7), "", SUMIF(OUTPUT!AA$20:AI$20, "CLO2", OUTPUT!AA60:AI60) / OUTPUT!AN$7),
"")))))),"")</f>
        <v/>
      </c>
      <c r="U58" s="232" t="str">
        <f t="shared" si="41"/>
        <v/>
      </c>
      <c r="V58" s="233" t="str">
        <f t="shared" si="42"/>
        <v/>
      </c>
      <c r="W58" s="25" t="str">
        <f>IF(B58 &lt;&gt; "", IFERROR(IF(C$16 = "PRELIM", SUMIF('Database (LECTURE-RES-PRAC)'!D$14:AG$14, "CLO3", 'Database (LECTURE-RES-PRAC)'!D55:AG55) / 'Grade computation'!F$6, IF(C$16 = "MIDTERM", SUMIF('Database (LECTURE-RES-PRAC)'!AJ$14:BM$14, "CLO3", 'Database (LECTURE-RES-PRAC)'!AJ55:BM55) / 'Grade computation'!G$6, IF(C$16 = "FINAL", SUMIF('Database (LECTURE-RES-PRAC)'!BP$14:CS$14, "CLO3", 'Database (LECTURE-RES-PRAC)'!BP55:CS55) / 'Grade computation'!H$6,""))),""),"")</f>
        <v/>
      </c>
      <c r="X58" s="232" t="str">
        <f t="shared" si="43"/>
        <v/>
      </c>
      <c r="Y58" s="25" t="str">
        <f>IF(B58 &lt;&gt; "",IF(AND('PRINTABLE (per grading)'!H$16="EXAM", 'PRINTABLE (per grading)'!B$13="Prelim"), IF(ISERROR(SUMIF('Exam (LECTURE ONLY)'!D$20:M$20, "CLO3", 'Exam (LECTURE ONLY)'!D60:M60) / 'Exam (LECTURE ONLY)'!AL$8), "", SUMIF('Exam (LECTURE ONLY)'!D$20:M$20, "CLO3", 'Exam (LECTURE ONLY)'!D60:M60) /'Exam (LECTURE ONLY)'!AL$8),
IF(AND('PRINTABLE (per grading)'!H$16="EXAM", 'PRINTABLE (per grading)'!B$13="Midterm"), IF(ISERROR(SUMIF('Exam (LECTURE ONLY)'!O$20:X$20, "CLO3", 'Exam (LECTURE ONLY)'!O60:X60) / 'Exam (LECTURE ONLY)'!AM$8), "", SUMIF('Exam (LECTURE ONLY)'!O$20:X$20, "CLO3", 'Exam (LECTURE ONLY)'!O60:X60) / 'Exam (LECTURE ONLY)'!AM$8),
IF(AND('PRINTABLE (per grading)'!H$16="EXAM", 'PRINTABLE (per grading)'!B$13="Final"), IF(ISERROR(SUMIF('Exam (LECTURE ONLY)'!Z$20:AI$20, "CLO3", 'Exam (LECTURE ONLY)'!Z60:AI60) / 'Exam (LECTURE ONLY)'!AN$8), "", SUMIF('Exam (LECTURE ONLY)'!Z$20:AI$20, "CLO3", 'Exam (LECTURE ONLY)'!Z60:AI60) / 'Exam (LECTURE ONLY)'!AN$8),
IF(AND('PRINTABLE (per grading)'!H$16="OUTPUT", 'PRINTABLE (per grading)'!B$13="Prelim"), IF(ISERROR(SUMIF(OUTPUT!C$20:M$20, "CLO3", OUTPUT!C60:M60) / OUTPUT!AL$8), "", SUMIF(OUTPUT!C$20:M$20, "CLO3", OUTPUT!C60:M60) / OUTPUT!AL$8),
IF(AND('PRINTABLE (per grading)'!H$16="OUTPUT", 'PRINTABLE (per grading)'!B$13="Midterm"), IF(ISERROR(SUMIF(OUTPUT!O$20:Y$20, "CLO3", OUTPUT!O60:Y60) / OUTPUT!AM$8), "", SUMIF(OUTPUT!O$20:Y$20, "CLO3", OUTPUT!O60:Y60) / OUTPUT!AM$8),
IF(AND('PRINTABLE (per grading)'!H$16="OUTPUT", 'PRINTABLE (per grading)'!B$13="Final"), IF(ISERROR(SUMIF(OUTPUT!AA$20:AI$20, "CLO3", OUTPUT!AA60:AI60) / OUTPUT!AN$8), "", SUMIF(OUTPUT!AA$20:AI$20, "CLO3", OUTPUT!AA60:AI60) / OUTPUT!AN$8),
"" )))))),"")</f>
        <v/>
      </c>
      <c r="Z58" s="232" t="str">
        <f t="shared" si="44"/>
        <v/>
      </c>
      <c r="AA58" s="233" t="str">
        <f t="shared" si="45"/>
        <v/>
      </c>
      <c r="AB58" s="25" t="str">
        <f>IF(B58 &lt;&gt; "", IFERROR(IF(C$16 = "PRELIM", SUMIF('Database (LECTURE-RES-PRAC)'!D$14:AG$14, "CLO4", 'Database (LECTURE-RES-PRAC)'!D55:AG55) / 'Grade computation'!F$7, IF(C$16 = "MIDTERM", SUMIF('Database (LECTURE-RES-PRAC)'!AJ$14:BM$14, "CLO4", 'Database (LECTURE-RES-PRAC)'!AJ55:BM55) / 'Grade computation'!G$7, IF(C$16 = "FINAL", SUMIF('Database (LECTURE-RES-PRAC)'!BP$14:CS$14, "CLO4", 'Database (LECTURE-RES-PRAC)'!BP55:CS55) / 'Grade computation'!H$7,""))),""),"")</f>
        <v/>
      </c>
      <c r="AC58" s="232" t="str">
        <f t="shared" si="46"/>
        <v/>
      </c>
      <c r="AD58" s="25" t="str">
        <f>IF(B58 &lt;&gt; "",IF(AND('PRINTABLE (per grading)'!H$16="EXAM", 'PRINTABLE (per grading)'!B$13="Prelim"), IF(ISERROR(SUMIF('Exam (LECTURE ONLY)'!D$20:M$20, "CLO4", 'Exam (LECTURE ONLY)'!D60:M60) / 'Exam (LECTURE ONLY)'!AL$9), "", SUMIF('Exam (LECTURE ONLY)'!D$20:M$20, "CLO4", 'Exam (LECTURE ONLY)'!D60:M60) /'Exam (LECTURE ONLY)'!AL$9),
IF(AND('PRINTABLE (per grading)'!H$16="EXAM", 'PRINTABLE (per grading)'!B$13="Midterm"), IF(ISERROR(SUMIF('Exam (LECTURE ONLY)'!O$20:X$20, "CLO4", 'Exam (LECTURE ONLY)'!O60:X60) / 'Exam (LECTURE ONLY)'!AM$9), "", SUMIF('Exam (LECTURE ONLY)'!O$20:X$20, "CLO4", 'Exam (LECTURE ONLY)'!O60:X60) / 'Exam (LECTURE ONLY)'!AM$9),
IF(AND('PRINTABLE (per grading)'!H$16="EXAM", 'PRINTABLE (per grading)'!B$13="Final"), IF(ISERROR(SUMIF('Exam (LECTURE ONLY)'!Z$20:AI$20, "CLO4", 'Exam (LECTURE ONLY)'!Z60:AI60) / 'Exam (LECTURE ONLY)'!AN$9), "", SUMIF('Exam (LECTURE ONLY)'!Z$20:AI$20, "CLO4", 'Exam (LECTURE ONLY)'!Z60:AI60) / 'Exam (LECTURE ONLY)'!AN$9),
IF(AND('PRINTABLE (per grading)'!H$16="OUTPUT", 'PRINTABLE (per grading)'!B$13="Prelim"), IF(ISERROR(SUMIF(OUTPUT!C$20:M$20, "CLO4", OUTPUT!C60:M60) / OUTPUT!AL$9), "", SUMIF(OUTPUT!C$20:M$20, "CLO4", OUTPUT!C60:M60) / OUTPUT!AL$9),
IF(AND('PRINTABLE (per grading)'!H$16="OUTPUT", 'PRINTABLE (per grading)'!B$13="Midterm"), IF(ISERROR(SUMIF(OUTPUT!O$20:Y$20, "CLO4", OUTPUT!O60:Y60) / OUTPUT!AM$9), "", SUMIF(OUTPUT!O$20:Y$20, "CLO4", OUTPUT!O60:Y60) / OUTPUT!AM$9),
IF(AND('PRINTABLE (per grading)'!H$16="OUTPUT", 'PRINTABLE (per grading)'!B$13="Final"), IF(ISERROR(SUMIF(OUTPUT!AA$20:AI$20, "CLO4", OUTPUT!AA60:AI60) / OUTPUT!AN$9), "", SUMIF(OUTPUT!AA$20:AI$20, "CLO4", OUTPUT!AA60:AI60) / OUTPUT!AN$9),
"")))))),"")</f>
        <v/>
      </c>
      <c r="AE58" s="232" t="str">
        <f t="shared" si="47"/>
        <v/>
      </c>
      <c r="AF58" s="233" t="str">
        <f t="shared" si="48"/>
        <v/>
      </c>
      <c r="AG58" s="25" t="str">
        <f>IF(B58 &lt;&gt; "", IFERROR(IF(C$16 = "PRELIM", SUMIF('Database (LECTURE-RES-PRAC)'!D$14:AG$14, "CLO5", 'Database (LECTURE-RES-PRAC)'!D55:AG55) / 'Grade computation'!F$8, IF(C$16 = "MIDTERM", SUMIF('Database (LECTURE-RES-PRAC)'!AJ$14:BM$14, "CLO5", 'Database (LECTURE-RES-PRAC)'!AJ55:BM55) / 'Grade computation'!G$8, IF(C$16 = "FINAL", SUMIF('Database (LECTURE-RES-PRAC)'!BP$14:CS$14, "CLO5", 'Database (LECTURE-RES-PRAC)'!BP55:CS55) / 'Grade computation'!H$8,""))),""),"")</f>
        <v/>
      </c>
      <c r="AH58" s="232" t="str">
        <f t="shared" si="49"/>
        <v/>
      </c>
      <c r="AI58" s="25" t="str">
        <f>IF(B58 &lt;&gt; "",IF(AND('PRINTABLE (per grading)'!H$16="EXAM", 'PRINTABLE (per grading)'!B$13="Prelim"), IF(ISERROR(SUMIF('Exam (LECTURE ONLY)'!D$20:M$20, "CLO5", 'Exam (LECTURE ONLY)'!D60:M60) / 'Exam (LECTURE ONLY)'!AL$10), "", SUMIF('Exam (LECTURE ONLY)'!D$20:M$20, "CLO5", 'Exam (LECTURE ONLY)'!D60:M60) /'Exam (LECTURE ONLY)'!AL$10),
IF(AND('PRINTABLE (per grading)'!H$16="EXAM", 'PRINTABLE (per grading)'!B$13="Midterm"), IF(ISERROR(SUMIF('Exam (LECTURE ONLY)'!O$20:X$20, "CLO5", 'Exam (LECTURE ONLY)'!O60:X60) / 'Exam (LECTURE ONLY)'!AM$10), "", SUMIF('Exam (LECTURE ONLY)'!O$20:X$20, "CLO5", 'Exam (LECTURE ONLY)'!O60:X60) / 'Exam (LECTURE ONLY)'!AM$10),
IF(AND('PRINTABLE (per grading)'!H$16="EXAM", 'PRINTABLE (per grading)'!B$13="Final"), IF(ISERROR(SUMIF('Exam (LECTURE ONLY)'!Z$20:AI$20, "CLO5", 'Exam (LECTURE ONLY)'!Z60:AI60) / 'Exam (LECTURE ONLY)'!AN$10), "", SUMIF('Exam (LECTURE ONLY)'!Z$20:AI$20, "CLO5", 'Exam (LECTURE ONLY)'!Z60:AI60) / 'Exam (LECTURE ONLY)'!AN$10),
IF(AND('PRINTABLE (per grading)'!H$16="OUTPUT", 'PRINTABLE (per grading)'!B$13="Prelim"), IF(ISERROR(SUMIF(OUTPUT!C$20:M$20, "CLO5", OUTPUT!C60:M60) / OUTPUT!AL$10), "", SUMIF(OUTPUT!C$20:M$20, "CLO5", OUTPUT!C60:M60) / OUTPUT!AL$10),
IF(AND('PRINTABLE (per grading)'!H$16="OUTPUT", 'PRINTABLE (per grading)'!B$13="Midterm"), IF(ISERROR(SUMIF(OUTPUT!O$20:Y$20, "CLO5", OUTPUT!O60:Y60) / OUTPUT!AM$10), "", SUMIF(OUTPUT!O$20:Y$20, "CLO5", OUTPUT!O60:Y60) / OUTPUT!AM$10),
IF(AND('PRINTABLE (per grading)'!H$16="OUTPUT", 'PRINTABLE (per grading)'!B$13="Final"), IF(ISERROR(SUMIF(OUTPUT!AA$20:AI$20, "CLO5", OUTPUT!AA60:AI60) / OUTPUT!AN$10), "", SUMIF(OUTPUT!AA$20:AI$20, "CLO5", OUTPUT!AA60:AI60) / OUTPUT!AN$10),
"")))))),"")</f>
        <v/>
      </c>
      <c r="AJ58" s="232" t="str">
        <f t="shared" si="50"/>
        <v/>
      </c>
      <c r="AK58" s="233" t="str">
        <f t="shared" si="51"/>
        <v/>
      </c>
      <c r="AL58" s="25" t="str">
        <f>IF(B58 &lt;&gt; "", IFERROR(IF(C$16 = "PRELIM", SUMIF('Database (LECTURE-RES-PRAC)'!D$14:AG$14, "CLO6", 'Database (LECTURE-RES-PRAC)'!D55:AG55) / 'Grade computation'!F$9, IF(C$16 = "MIDTERM", SUMIF('Database (LECTURE-RES-PRAC)'!AJ$14:BM$14, "CLO6", 'Database (LECTURE-RES-PRAC)'!AJ55:BM55) / 'Grade computation'!G$9, IF(C$16 = "FINAL", SUMIF('Database (LECTURE-RES-PRAC)'!BP$14:CS$14, "CLO6", 'Database (LECTURE-RES-PRAC)'!BP55:CS55) / 'Grade computation'!H$9,""))),""),"")</f>
        <v/>
      </c>
      <c r="AM58" s="232" t="str">
        <f t="shared" si="52"/>
        <v/>
      </c>
      <c r="AN58" s="25" t="str">
        <f>IF(B58 &lt;&gt; "",IF(AND('PRINTABLE (per grading)'!H$16="EXAM", 'PRINTABLE (per grading)'!B$13="Prelim"), IF(ISERROR(SUMIF('Exam (LECTURE ONLY)'!D$20:M$20, "CLO6", 'Exam (LECTURE ONLY)'!D60:M60) / 'Exam (LECTURE ONLY)'!AL$11), "", SUMIF('Exam (LECTURE ONLY)'!D$20:M$20, "CLO6", 'Exam (LECTURE ONLY)'!D60:M60) /'Exam (LECTURE ONLY)'!AL$11),
IF(AND('PRINTABLE (per grading)'!H$16="EXAM", 'PRINTABLE (per grading)'!B$13="Midterm"), IF(ISERROR(SUMIF('Exam (LECTURE ONLY)'!O$20:X$20, "CLO6", 'Exam (LECTURE ONLY)'!O60:X60) / 'Exam (LECTURE ONLY)'!AM$11), "", SUMIF('Exam (LECTURE ONLY)'!O$20:X$20, "CLO6", 'Exam (LECTURE ONLY)'!O60:X60) / 'Exam (LECTURE ONLY)'!AM$11),
IF(AND('PRINTABLE (per grading)'!H$16="EXAM", 'PRINTABLE (per grading)'!B$13="Final"), IF(ISERROR(SUMIF('Exam (LECTURE ONLY)'!Z$20:AI$20, "CLO6", 'Exam (LECTURE ONLY)'!Z60:AI60) / 'Exam (LECTURE ONLY)'!AN$11), "", SUMIF('Exam (LECTURE ONLY)'!Z$20:AI$20, "CLO6", 'Exam (LECTURE ONLY)'!Z60:AI60) / 'Exam (LECTURE ONLY)'!AN$11),
IF(AND('PRINTABLE (per grading)'!H$16="OUTPUT", 'PRINTABLE (per grading)'!B$13="Prelim"), IF(ISERROR(SUMIF(OUTPUT!C$20:M$20, "CLO6", OUTPUT!C60:M60) / OUTPUT!AL$11), "", SUMIF(OUTPUT!C$20:M$20, "CLO6", OUTPUT!C60:M60) / OUTPUT!AL$11),
IF(AND('PRINTABLE (per grading)'!H$16="OUTPUT", 'PRINTABLE (per grading)'!B$13="Midterm"), IF(ISERROR(SUMIF(OUTPUT!O$20:Y$20, "CLO6", OUTPUT!O60:Y60) / OUTPUT!AM$11), "", SUMIF(OUTPUT!O$20:Y$20, "CLO6", OUTPUT!O60:Y60) / OUTPUT!AM$11),
IF(AND('PRINTABLE (per grading)'!H$16="OUTPUT", 'PRINTABLE (per grading)'!B$13="Final"), IF(ISERROR(SUMIF(OUTPUT!AA$20:AI$20, "CLO6", OUTPUT!AA60:AI60) / OUTPUT!AN$11), "", SUMIF(OUTPUT!AA$20:AI$20, "CLO6", OUTPUT!AA60:AI60) / OUTPUT!AN$11),
"")))))),"")</f>
        <v/>
      </c>
      <c r="AO58" s="232" t="str">
        <f t="shared" si="53"/>
        <v/>
      </c>
      <c r="AP58" s="233" t="str">
        <f t="shared" si="54"/>
        <v/>
      </c>
      <c r="AQ58" s="25" t="str">
        <f>IF(B58 &lt;&gt; "", IFERROR(IF(C$16 = "PRELIM", SUMIF('Database (LECTURE-RES-PRAC)'!D$14:AG$14, "CLO7", 'Database (LECTURE-RES-PRAC)'!D55:AG55) / 'Grade computation'!F$10, IF(C$16 = "MIDTERM", SUMIF('Database (LECTURE-RES-PRAC)'!AJ$14:BM$14, "CLO7", 'Database (LECTURE-RES-PRAC)'!AJ55:BM55) / 'Grade computation'!G$10, IF(C$16 = "FINAL", SUMIF('Database (LECTURE-RES-PRAC)'!BP$14:CS$14, "CLO7", 'Database (LECTURE-RES-PRAC)'!BP55:CS55) / 'Grade computation'!H$10,""))),""),"")</f>
        <v/>
      </c>
      <c r="AR58" s="232" t="str">
        <f t="shared" si="55"/>
        <v/>
      </c>
      <c r="AS58" s="25" t="str">
        <f>IF(B58 &lt;&gt; "",IF(AND('PRINTABLE (per grading)'!H$16="EXAM", 'PRINTABLE (per grading)'!B$13="Prelim"), IF(ISERROR(SUMIF('Exam (LECTURE ONLY)'!D$20:M$20, "CLO7", 'Exam (LECTURE ONLY)'!D60:M60) / 'Exam (LECTURE ONLY)'!AL$12), "", SUMIF('Exam (LECTURE ONLY)'!D$20:M$20, "CLO7", 'Exam (LECTURE ONLY)'!D60:M60) /'Exam (LECTURE ONLY)'!AL$12),
IF(AND('PRINTABLE (per grading)'!H$16="EXAM", 'PRINTABLE (per grading)'!B$13="Midterm"), IF(ISERROR(SUMIF('Exam (LECTURE ONLY)'!O$20:X$20, "CLO7", 'Exam (LECTURE ONLY)'!O60:X60) / 'Exam (LECTURE ONLY)'!AM$12), "", SUMIF('Exam (LECTURE ONLY)'!O$20:X$20, "CLO7", 'Exam (LECTURE ONLY)'!O60:X60) / 'Exam (LECTURE ONLY)'!AM$12),
IF(AND('PRINTABLE (per grading)'!H$16="EXAM", 'PRINTABLE (per grading)'!B$13="Final"), IF(ISERROR(SUMIF('Exam (LECTURE ONLY)'!Z$20:AI$20, "CLO7", 'Exam (LECTURE ONLY)'!Z60:AI60) / 'Exam (LECTURE ONLY)'!AN$12), "", SUMIF('Exam (LECTURE ONLY)'!Z$20:AI$20, "CLO7", 'Exam (LECTURE ONLY)'!Z60:AI60) / 'Exam (LECTURE ONLY)'!AN$12),
IF(AND('PRINTABLE (per grading)'!H$16="OUTPUT", 'PRINTABLE (per grading)'!B$13="Prelim"), IF(ISERROR(SUMIF(OUTPUT!C$20:M$20, "CLO7", OUTPUT!C60:M60) / OUTPUT!AL$12), "", SUMIF(OUTPUT!C$20:M$20, "CLO7", OUTPUT!C60:M60) / OUTPUT!AL$12),
IF(AND('PRINTABLE (per grading)'!H$16="OUTPUT", 'PRINTABLE (per grading)'!B$13="Midterm"), IF(ISERROR(SUMIF(OUTPUT!O$20:Y$20, "CLO7", OUTPUT!O60:Y60) / OUTPUT!AM$12), "", SUMIF(OUTPUT!O$20:Y$20, "CLO7", OUTPUT!O60:Y60) / OUTPUT!AM$12),
IF(AND('PRINTABLE (per grading)'!H$16="OUTPUT", 'PRINTABLE (per grading)'!B$13="Final"), IF(ISERROR(SUMIF(OUTPUT!AA$20:AI$20, "CLO7", OUTPUT!AA60:AI60) / OUTPUT!AN$12), "", SUMIF(OUTPUT!AA$20:AI$20, "CLO7", OUTPUT!AA60:AI60) / OUTPUT!AN$12),
"")))))),"")</f>
        <v/>
      </c>
      <c r="AT58" s="232" t="str">
        <f t="shared" si="56"/>
        <v/>
      </c>
      <c r="AU58" s="233" t="str">
        <f t="shared" si="57"/>
        <v/>
      </c>
      <c r="AV58" s="25" t="str">
        <f>IF(B58 &lt;&gt; "", IFERROR(IF(C$16 = "PRELIM", SUMIF('Database (LECTURE-RES-PRAC)'!D$14:AG$14, "CLO8", 'Database (LECTURE-RES-PRAC)'!D55:AG55) / 'Grade computation'!F$11, IF(C$16 = "MIDTERM", SUMIF('Database (LECTURE-RES-PRAC)'!AJ$14:BM$14, "CLO8", 'Database (LECTURE-RES-PRAC)'!AJ55:BM55) / 'Grade computation'!G$11, IF(C$16 = "FINAL", SUMIF('Database (LECTURE-RES-PRAC)'!BP$14:CS$14, "CLO8", 'Database (LECTURE-RES-PRAC)'!BP55:CS55) / 'Grade computation'!H$11,""))),""),"")</f>
        <v/>
      </c>
      <c r="AW58" s="232" t="str">
        <f t="shared" si="58"/>
        <v/>
      </c>
      <c r="AX58" s="25" t="str">
        <f>IF(B58 &lt;&gt; "",IF(AND('PRINTABLE (per grading)'!H$16="EXAM", 'PRINTABLE (per grading)'!B$13="Prelim"), IF(ISERROR(SUMIF('Exam (LECTURE ONLY)'!D$20:M$20, "CLO8", 'Exam (LECTURE ONLY)'!D60:M60) / 'Exam (LECTURE ONLY)'!AL$13), "", SUMIF('Exam (LECTURE ONLY)'!D$20:M$20, "CLO8", 'Exam (LECTURE ONLY)'!D60:M60) /'Exam (LECTURE ONLY)'!AL$13),
IF(AND('PRINTABLE (per grading)'!H$16="EXAM", 'PRINTABLE (per grading)'!B$13="Midterm"), IF(ISERROR(SUMIF('Exam (LECTURE ONLY)'!O$20:X$20, "CLO8", 'Exam (LECTURE ONLY)'!O60:X60) / 'Exam (LECTURE ONLY)'!AM$13), "", SUMIF('Exam (LECTURE ONLY)'!O$20:X$20, "CLO8", 'Exam (LECTURE ONLY)'!O60:X60) / 'Exam (LECTURE ONLY)'!AM$13),
IF(AND('PRINTABLE (per grading)'!H$16="EXAM", 'PRINTABLE (per grading)'!B$13="Final"), IF(ISERROR(SUMIF('Exam (LECTURE ONLY)'!Z$20:AI$20, "CLO8", 'Exam (LECTURE ONLY)'!Z60:AI60) / 'Exam (LECTURE ONLY)'!AN$13), "", SUMIF('Exam (LECTURE ONLY)'!Z$20:AI$20, "CLO8", 'Exam (LECTURE ONLY)'!Z60:AI60) / 'Exam (LECTURE ONLY)'!AN$13),
IF(AND('PRINTABLE (per grading)'!H$16="OUTPUT", 'PRINTABLE (per grading)'!B$13="Prelim"), IF(ISERROR(SUMIF(OUTPUT!C$20:M$20, "CLO8", OUTPUT!C60:M60) / OUTPUT!AL$13), "", SUMIF(OUTPUT!C$20:M$20, "CLO8", OUTPUT!C60:M60) / OUTPUT!AL$13),
IF(AND('PRINTABLE (per grading)'!H$16="OUTPUT", 'PRINTABLE (per grading)'!B$13="Midterm"), IF(ISERROR(SUMIF(OUTPUT!O$20:Y$20, "CLO8", OUTPUT!O60:Y60) / OUTPUT!AM$13), "", SUMIF(OUTPUT!O$20:Y$20, "CLO8", OUTPUT!O60:Y60) / OUTPUT!AM$13),
IF(AND('PRINTABLE (per grading)'!H$16="OUTPUT", 'PRINTABLE (per grading)'!B$13="Final"), IF(ISERROR(SUMIF(OUTPUT!AA$20:AI$20, "CLO8", OUTPUT!AA60:AI60) / OUTPUT!AN$13), "", SUMIF(OUTPUT!AA$20:AI$20, "CLO8", OUTPUT!AA60:AI60) / OUTPUT!AN$13),
"")))))),"")</f>
        <v/>
      </c>
      <c r="AY58" s="232" t="str">
        <f t="shared" si="59"/>
        <v/>
      </c>
      <c r="AZ58" s="233" t="str">
        <f t="shared" si="60"/>
        <v/>
      </c>
      <c r="BA58" s="25" t="str">
        <f>IF(B58 &lt;&gt; "", IFERROR(IF(C$16 = "PRELIM", SUMIF('Database (LECTURE-RES-PRAC)'!D$14:AG$14, "CLO9", 'Database (LECTURE-RES-PRAC)'!D55:AG55) / 'Grade computation'!F$12, IF(C$16 = "MIDTERM", SUMIF('Database (LECTURE-RES-PRAC)'!AJ$14:BM$14, "CLO9", 'Database (LECTURE-RES-PRAC)'!AJ55:BM55) / 'Grade computation'!G$12, IF(C$16 = "FINAL", SUMIF('Database (LECTURE-RES-PRAC)'!BP$14:CS$14, "CLO9", 'Database (LECTURE-RES-PRAC)'!BP55:CS55) / 'Grade computation'!H$12,""))),""),"")</f>
        <v/>
      </c>
      <c r="BB58" s="232" t="str">
        <f t="shared" si="61"/>
        <v/>
      </c>
      <c r="BC58" s="25" t="str">
        <f>IF(B58 &lt;&gt; "",IF(AND('PRINTABLE (per grading)'!H$16="EXAM", 'PRINTABLE (per grading)'!B$13="Prelim"), IF(ISERROR(SUMIF('Exam (LECTURE ONLY)'!D$20:M$20, "CLO9", 'Exam (LECTURE ONLY)'!D60:M60) / 'Exam (LECTURE ONLY)'!AL$14), "", SUMIF('Exam (LECTURE ONLY)'!D$20:M$20, "CLO9", 'Exam (LECTURE ONLY)'!D60:M60) /'Exam (LECTURE ONLY)'!AL$14),
IF(AND('PRINTABLE (per grading)'!H$16="EXAM", 'PRINTABLE (per grading)'!B$13="Midterm"), IF(ISERROR(SUMIF('Exam (LECTURE ONLY)'!O$20:X$20, "CLO9", 'Exam (LECTURE ONLY)'!O60:X60) / 'Exam (LECTURE ONLY)'!AM$14), "", SUMIF('Exam (LECTURE ONLY)'!O$20:X$20, "CLO9", 'Exam (LECTURE ONLY)'!O60:X60) / 'Exam (LECTURE ONLY)'!AM$14),
IF(AND('PRINTABLE (per grading)'!H$16="EXAM", 'PRINTABLE (per grading)'!B$13="Final"), IF(ISERROR(SUMIF('Exam (LECTURE ONLY)'!Z$20:AI$20, "CLO9", 'Exam (LECTURE ONLY)'!Z60:AI60) / 'Exam (LECTURE ONLY)'!AN$14), "", SUMIF('Exam (LECTURE ONLY)'!Z$20:AI$20, "CLO9", 'Exam (LECTURE ONLY)'!Z60:AI60) / 'Exam (LECTURE ONLY)'!AN$14),
IF(AND('PRINTABLE (per grading)'!H$16="OUTPUT", 'PRINTABLE (per grading)'!B$13="Prelim"), IF(ISERROR(SUMIF(OUTPUT!C$20:M$20, "CLO9", OUTPUT!C60:M60) / OUTPUT!AL$14), "", SUMIF(OUTPUT!C$20:M$20, "CLO9", OUTPUT!C60:M60) / OUTPUT!AL$14),
IF(AND('PRINTABLE (per grading)'!H$16="OUTPUT", 'PRINTABLE (per grading)'!B$13="Midterm"), IF(ISERROR(SUMIF(OUTPUT!O$20:Y$20, "CLO9", OUTPUT!O60:Y60) / OUTPUT!AM$14), "", SUMIF(OUTPUT!O$20:Y$20, "CLO9", OUTPUT!O60:Y60) / OUTPUT!AM$14),
IF(AND('PRINTABLE (per grading)'!H$16="OUTPUT", 'PRINTABLE (per grading)'!B$13="Final"), IF(ISERROR(SUMIF(OUTPUT!AA$20:AI$20, "CLO9", OUTPUT!AA60:AI60) / OUTPUT!AN$14), "", SUMIF(OUTPUT!AA$20:AI$20, "CLO9", OUTPUT!AA60:AI60) / OUTPUT!AN$14),
"")))))),"")</f>
        <v/>
      </c>
      <c r="BD58" s="232" t="str">
        <f t="shared" si="62"/>
        <v/>
      </c>
      <c r="BE58" s="233" t="str">
        <f t="shared" si="63"/>
        <v/>
      </c>
      <c r="BF58" s="25" t="str">
        <f>IF(B58 &lt;&gt; "", IFERROR(IF(C$16 = "PRELIM", SUMIF('Database (LECTURE-RES-PRAC)'!D$14:AG$14, "CLO10", 'Database (LECTURE-RES-PRAC)'!D55:AG55) / 'Grade computation'!F$13, IF(C$16 = "MIDTERM", SUMIF('Database (LECTURE-RES-PRAC)'!AJ$14:BM$14, "CLO10", 'Database (LECTURE-RES-PRAC)'!AJ55:BM55) / 'Grade computation'!G$13, IF(C$16 = "FINAL", SUMIF('Database (LECTURE-RES-PRAC)'!BP$14:CS$14, "CLO10", 'Database (LECTURE-RES-PRAC)'!BP55:CS55) / 'Grade computation'!H$13,""))),""),"")</f>
        <v/>
      </c>
      <c r="BG58" s="232" t="str">
        <f t="shared" si="64"/>
        <v/>
      </c>
      <c r="BH58" s="25" t="str">
        <f>IF(B58 &lt;&gt; "",IF(AND('PRINTABLE (per grading)'!H$16="EXAM", 'PRINTABLE (per grading)'!B$13="Prelim"), IF(ISERROR(SUMIF('Exam (LECTURE ONLY)'!D$20:M$20, "CLO10", 'Exam (LECTURE ONLY)'!D60:M60) / 'Exam (LECTURE ONLY)'!AL$15), "", SUMIF('Exam (LECTURE ONLY)'!D$20:M$20, "CLO10", 'Exam (LECTURE ONLY)'!D60:M60) /'Exam (LECTURE ONLY)'!AL$15),
IF(AND('PRINTABLE (per grading)'!H$16="EXAM", 'PRINTABLE (per grading)'!B$13="Midterm"), IF(ISERROR(SUMIF('Exam (LECTURE ONLY)'!O$20:X$20, "CLO10", 'Exam (LECTURE ONLY)'!O60:X60) / 'Exam (LECTURE ONLY)'!AM$15), "", SUMIF('Exam (LECTURE ONLY)'!O$20:X$20, "CLO10", 'Exam (LECTURE ONLY)'!O60:X60) / 'Exam (LECTURE ONLY)'!AM$15),
IF(AND('PRINTABLE (per grading)'!H$16="EXAM", 'PRINTABLE (per grading)'!B$13="Final"), IF(ISERROR(SUMIF('Exam (LECTURE ONLY)'!Z$20:AI$20, "CLO10", 'Exam (LECTURE ONLY)'!Z60:AI60) / 'Exam (LECTURE ONLY)'!AN$15), "", SUMIF('Exam (LECTURE ONLY)'!Z$20:AI$20, "CLO10", 'Exam (LECTURE ONLY)'!Z60:AI60) / 'Exam (LECTURE ONLY)'!AN$15),
IF(AND('PRINTABLE (per grading)'!H$16="OUTPUT", 'PRINTABLE (per grading)'!B$13="Prelim"), IF(ISERROR(SUMIF(OUTPUT!C$20:M$20, "CLO10", OUTPUT!C60:M60) / OUTPUT!AL$15), "", SUMIF(OUTPUT!C$20:M$20, "CLO10", OUTPUT!C60:M60) / OUTPUT!AL$15),
IF(AND('PRINTABLE (per grading)'!H$16="OUTPUT", 'PRINTABLE (per grading)'!B$13="Midterm"), IF(ISERROR(SUMIF(OUTPUT!O$20:Y$20, "CLO10", OUTPUT!O60:Y60) / OUTPUT!AM$15), "", SUMIF(OUTPUT!O$20:Y$20, "CLO10", OUTPUT!O60:Y60) / OUTPUT!AM$15),
IF(AND('PRINTABLE (per grading)'!H$16="OUTPUT", 'PRINTABLE (per grading)'!B$13="Final"), IF(ISERROR(SUMIF(OUTPUT!AA$20:AI$20, "CLO10", OUTPUT!AA60:AI60) / OUTPUT!AN$15), "", SUMIF(OUTPUT!AA$20:AI$20, "CLO10", OUTPUT!AA60:AI60) / OUTPUT!AN$15),
"")))))),"")</f>
        <v/>
      </c>
      <c r="BI58" s="232" t="str">
        <f t="shared" si="65"/>
        <v/>
      </c>
      <c r="BJ58" s="233" t="str">
        <f t="shared" si="66"/>
        <v/>
      </c>
      <c r="BK58" s="2"/>
    </row>
    <row r="59" spans="1:63" ht="20.100000000000001" customHeight="1">
      <c r="A59" s="118" t="str">
        <f>IF(ISBLANK('Database (LECTURE-RES-PRAC)'!A56),"",'Database (LECTURE-RES-PRAC)'!A56)</f>
        <v/>
      </c>
      <c r="B59" s="119" t="str">
        <f>IF(ISBLANK('Database (LECTURE-RES-PRAC)'!B56),"",'Database (LECTURE-RES-PRAC)'!B56)</f>
        <v/>
      </c>
      <c r="C59" s="134" t="str">
        <f>IF(B59&lt;&gt;"",IF(C$16="PRELIM",'Grade computation'!C59, IF(C$16="MIDTERM",'Grade computation'!K59, IF(C$16="FINAL",'Grade computation'!S59,""))),"")</f>
        <v/>
      </c>
      <c r="D59" s="135" t="str">
        <f t="shared" si="1"/>
        <v/>
      </c>
      <c r="E59" s="134" t="str">
        <f>IF(B59&lt;&gt;"", IF(C$16="PRELIM",'Grade computation'!E59, IF(C$16="MIDTERM",'Grade computation'!M59, IF(C$16="FINAL",'Grade computation'!U59,""))),"")</f>
        <v/>
      </c>
      <c r="F59" s="136" t="str">
        <f t="shared" si="2"/>
        <v/>
      </c>
      <c r="G59" s="137" t="str">
        <f t="shared" si="3"/>
        <v/>
      </c>
      <c r="H59" s="207" t="str">
        <f>IF(B59&lt;&gt;"",IF(C$16="PRELIM", 'Grade computation'!H59, IF(C$16="MIDTERM", 'Grade computation'!P59, IF(C$16="FINAL",'Grade computation'!X59, ""))),"")</f>
        <v/>
      </c>
      <c r="I59" s="137" t="str">
        <f t="shared" si="4"/>
        <v/>
      </c>
      <c r="J59" s="139" t="str">
        <f t="shared" si="5"/>
        <v/>
      </c>
      <c r="K59" s="377" t="str">
        <f t="shared" si="6"/>
        <v/>
      </c>
      <c r="L59" s="434"/>
      <c r="M59" s="25" t="str">
        <f>IF(B59 &lt;&gt; "", IFERROR(IF(C$16 = "PRELIM", SUMIF('Database (LECTURE-RES-PRAC)'!D$14:AG$14, "CLO1", 'Database (LECTURE-RES-PRAC)'!D56:AG56) / 'Grade computation'!F$4, IF(C$16 = "MIDTERM", SUMIF('Database (LECTURE-RES-PRAC)'!AJ$14:BM$14, "CLO1", 'Database (LECTURE-RES-PRAC)'!AJ56:BM56) / 'Grade computation'!G$4, IF(C$16 = "FINAL", SUMIF('Database (LECTURE-RES-PRAC)'!BP$14:CS$14, "CLO1", 'Database (LECTURE-RES-PRAC)'!BP56:CS56) / 'Grade computation'!H$4,""))),""),"")</f>
        <v/>
      </c>
      <c r="N59" s="232" t="str">
        <f t="shared" si="37"/>
        <v/>
      </c>
      <c r="O59" s="25" t="str">
        <f>IF(B59 &lt;&gt; "",IF(AND('PRINTABLE (per grading)'!H$16="EXAM", 'PRINTABLE (per grading)'!B$13="Prelim"), IF(ISERROR(SUMIF('Exam (LECTURE ONLY)'!D$20:M$20, "CLO1", 'Exam (LECTURE ONLY)'!D61:M61) / 'Exam (LECTURE ONLY)'!AL$6), "", SUMIF('Exam (LECTURE ONLY)'!D$20:M$20, "CLO1", 'Exam (LECTURE ONLY)'!D61:M61) /'Exam (LECTURE ONLY)'!AL$6),
IF(AND('PRINTABLE (per grading)'!H$16="EXAM", 'PRINTABLE (per grading)'!B$13="Midterm"), IF(ISERROR(SUMIF('Exam (LECTURE ONLY)'!O$20:X$20, "CLO1", 'Exam (LECTURE ONLY)'!O61:X61) / 'Exam (LECTURE ONLY)'!AM$6), "", SUMIF('Exam (LECTURE ONLY)'!O$20:X$20, "CLO1", 'Exam (LECTURE ONLY)'!O61:X61) / 'Exam (LECTURE ONLY)'!AM$6),
IF(AND('PRINTABLE (per grading)'!H$16="EXAM", 'PRINTABLE (per grading)'!B$13="Final"), IF(ISERROR(SUMIF('Exam (LECTURE ONLY)'!Z$20:AI$20, "CLO1", 'Exam (LECTURE ONLY)'!Z61:AI61) / 'Exam (LECTURE ONLY)'!AN$6), "", SUMIF('Exam (LECTURE ONLY)'!Z$20:AI$20, "CLO1", 'Exam (LECTURE ONLY)'!Z61:AI61) / 'Exam (LECTURE ONLY)'!AN$6),
IF(AND('PRINTABLE (per grading)'!H$16="OUTPUT", 'PRINTABLE (per grading)'!B$13="Prelim"), IF(ISERROR(SUMIF(OUTPUT!C$20:M$20, "CLO1", OUTPUT!C61:M61) / OUTPUT!AL$6), "", SUMIF(OUTPUT!C$20:M$20, "CLO1", OUTPUT!C61:M61) / OUTPUT!AL$6),
IF(AND('PRINTABLE (per grading)'!H$16="OUTPUT", 'PRINTABLE (per grading)'!B$13="Midterm"), IF(ISERROR(SUMIF(OUTPUT!O$20:Y$20, "CLO1", OUTPUT!O61:Y61) / OUTPUT!AM$6), "", SUMIF(OUTPUT!O$20:Y$20, "CLO1", OUTPUT!O61:Y61) / OUTPUT!AM$6),
IF(AND('PRINTABLE (per grading)'!H$16="OUTPUT", 'PRINTABLE (per grading)'!B$13="Final"), IF(ISERROR(SUMIF(OUTPUT!AA$20:AI$20, "CLO1", OUTPUT!AA61:AI61) / OUTPUT!AN$6), "", SUMIF(OUTPUT!AA$20:AI$20, "CLO1", OUTPUT!AA61:AI61) / OUTPUT!AN$6),
"")))))),"")</f>
        <v/>
      </c>
      <c r="P59" s="232" t="str">
        <f t="shared" si="38"/>
        <v/>
      </c>
      <c r="Q59" s="233" t="str">
        <f t="shared" si="39"/>
        <v/>
      </c>
      <c r="R59" s="25" t="str">
        <f>IF(B59 &lt;&gt; "", IFERROR(IF(C$16 = "PRELIM", SUMIF('Database (LECTURE-RES-PRAC)'!D$14:AG$14, "CLO2", 'Database (LECTURE-RES-PRAC)'!D56:AG56) / 'Grade computation'!F$5, IF(C$16 = "MIDTERM", SUMIF('Database (LECTURE-RES-PRAC)'!AJ$14:BM$14, "CLO2", 'Database (LECTURE-RES-PRAC)'!AJ56:BM56) / 'Grade computation'!G$5, IF(C$16 = "FINAL", SUMIF('Database (LECTURE-RES-PRAC)'!BP$14:CS$14, "CLO2", 'Database (LECTURE-RES-PRAC)'!BP56:CS56) / 'Grade computation'!H$5,""))),""),"")</f>
        <v/>
      </c>
      <c r="S59" s="232" t="str">
        <f t="shared" si="40"/>
        <v/>
      </c>
      <c r="T59" s="25" t="str">
        <f>IF(B59 &lt;&gt; "",IF(AND('PRINTABLE (per grading)'!H$16="EXAM", 'PRINTABLE (per grading)'!B$13="Prelim"), IF(ISERROR(SUMIF('Exam (LECTURE ONLY)'!D$20:M$20, "CLO2", 'Exam (LECTURE ONLY)'!D61:M61) / 'Exam (LECTURE ONLY)'!AL$7), "", SUMIF('Exam (LECTURE ONLY)'!D$20:M$20, "CLO2", 'Exam (LECTURE ONLY)'!D61:M61) /'Exam (LECTURE ONLY)'!AL$7),
IF(AND('PRINTABLE (per grading)'!H$16="EXAM", 'PRINTABLE (per grading)'!B$13="Midterm"), IF(ISERROR(SUMIF('Exam (LECTURE ONLY)'!O$20:X$20, "CLO2", 'Exam (LECTURE ONLY)'!O61:X61) / 'Exam (LECTURE ONLY)'!AM$7), "", SUMIF('Exam (LECTURE ONLY)'!O$20:X$20, "CLO2", 'Exam (LECTURE ONLY)'!O61:X61) / 'Exam (LECTURE ONLY)'!AM$7),
IF(AND('PRINTABLE (per grading)'!H$16="EXAM", 'PRINTABLE (per grading)'!B$13="Final"), IF(ISERROR(SUMIF('Exam (LECTURE ONLY)'!Z$20:AI$20, "CLO2", 'Exam (LECTURE ONLY)'!Z61:AI61) / 'Exam (LECTURE ONLY)'!AN$7), "", SUMIF('Exam (LECTURE ONLY)'!Z$20:AI$20, "CLO2", 'Exam (LECTURE ONLY)'!Z61:AI61) / 'Exam (LECTURE ONLY)'!AN$7),
IF(AND('PRINTABLE (per grading)'!H$16="OUTPUT", 'PRINTABLE (per grading)'!B$13="Prelim"), IF(ISERROR(SUMIF(OUTPUT!C$20:M$20, "CLO2", OUTPUT!C61:M61) / OUTPUT!AL$7), "", SUMIF(OUTPUT!C$20:M$20, "CLO2", OUTPUT!C61:M61) / OUTPUT!AL$7),
IF(AND('PRINTABLE (per grading)'!H$16="OUTPUT", 'PRINTABLE (per grading)'!B$13="Midterm"), IF(ISERROR(SUMIF(OUTPUT!O$20:Y$20, "CLO2", OUTPUT!O61:Y61) / OUTPUT!AM$7), "", SUMIF(OUTPUT!O$20:Y$20, "CLO2", OUTPUT!O61:Y61) / OUTPUT!AM$7),
IF(AND('PRINTABLE (per grading)'!H$16="OUTPUT", 'PRINTABLE (per grading)'!B$13="Final"), IF(ISERROR(SUMIF(OUTPUT!AA$20:AI$20, "CLO2", OUTPUT!AA61:AI61) / OUTPUT!AN$7), "", SUMIF(OUTPUT!AA$20:AI$20, "CLO2", OUTPUT!AA61:AI61) / OUTPUT!AN$7),
"")))))),"")</f>
        <v/>
      </c>
      <c r="U59" s="232" t="str">
        <f t="shared" si="41"/>
        <v/>
      </c>
      <c r="V59" s="233" t="str">
        <f t="shared" si="42"/>
        <v/>
      </c>
      <c r="W59" s="25" t="str">
        <f>IF(B59 &lt;&gt; "", IFERROR(IF(C$16 = "PRELIM", SUMIF('Database (LECTURE-RES-PRAC)'!D$14:AG$14, "CLO3", 'Database (LECTURE-RES-PRAC)'!D56:AG56) / 'Grade computation'!F$6, IF(C$16 = "MIDTERM", SUMIF('Database (LECTURE-RES-PRAC)'!AJ$14:BM$14, "CLO3", 'Database (LECTURE-RES-PRAC)'!AJ56:BM56) / 'Grade computation'!G$6, IF(C$16 = "FINAL", SUMIF('Database (LECTURE-RES-PRAC)'!BP$14:CS$14, "CLO3", 'Database (LECTURE-RES-PRAC)'!BP56:CS56) / 'Grade computation'!H$6,""))),""),"")</f>
        <v/>
      </c>
      <c r="X59" s="232" t="str">
        <f t="shared" si="43"/>
        <v/>
      </c>
      <c r="Y59" s="25" t="str">
        <f>IF(B59 &lt;&gt; "",IF(AND('PRINTABLE (per grading)'!H$16="EXAM", 'PRINTABLE (per grading)'!B$13="Prelim"), IF(ISERROR(SUMIF('Exam (LECTURE ONLY)'!D$20:M$20, "CLO3", 'Exam (LECTURE ONLY)'!D61:M61) / 'Exam (LECTURE ONLY)'!AL$8), "", SUMIF('Exam (LECTURE ONLY)'!D$20:M$20, "CLO3", 'Exam (LECTURE ONLY)'!D61:M61) /'Exam (LECTURE ONLY)'!AL$8),
IF(AND('PRINTABLE (per grading)'!H$16="EXAM", 'PRINTABLE (per grading)'!B$13="Midterm"), IF(ISERROR(SUMIF('Exam (LECTURE ONLY)'!O$20:X$20, "CLO3", 'Exam (LECTURE ONLY)'!O61:X61) / 'Exam (LECTURE ONLY)'!AM$8), "", SUMIF('Exam (LECTURE ONLY)'!O$20:X$20, "CLO3", 'Exam (LECTURE ONLY)'!O61:X61) / 'Exam (LECTURE ONLY)'!AM$8),
IF(AND('PRINTABLE (per grading)'!H$16="EXAM", 'PRINTABLE (per grading)'!B$13="Final"), IF(ISERROR(SUMIF('Exam (LECTURE ONLY)'!Z$20:AI$20, "CLO3", 'Exam (LECTURE ONLY)'!Z61:AI61) / 'Exam (LECTURE ONLY)'!AN$8), "", SUMIF('Exam (LECTURE ONLY)'!Z$20:AI$20, "CLO3", 'Exam (LECTURE ONLY)'!Z61:AI61) / 'Exam (LECTURE ONLY)'!AN$8),
IF(AND('PRINTABLE (per grading)'!H$16="OUTPUT", 'PRINTABLE (per grading)'!B$13="Prelim"), IF(ISERROR(SUMIF(OUTPUT!C$20:M$20, "CLO3", OUTPUT!C61:M61) / OUTPUT!AL$8), "", SUMIF(OUTPUT!C$20:M$20, "CLO3", OUTPUT!C61:M61) / OUTPUT!AL$8),
IF(AND('PRINTABLE (per grading)'!H$16="OUTPUT", 'PRINTABLE (per grading)'!B$13="Midterm"), IF(ISERROR(SUMIF(OUTPUT!O$20:Y$20, "CLO3", OUTPUT!O61:Y61) / OUTPUT!AM$8), "", SUMIF(OUTPUT!O$20:Y$20, "CLO3", OUTPUT!O61:Y61) / OUTPUT!AM$8),
IF(AND('PRINTABLE (per grading)'!H$16="OUTPUT", 'PRINTABLE (per grading)'!B$13="Final"), IF(ISERROR(SUMIF(OUTPUT!AA$20:AI$20, "CLO3", OUTPUT!AA61:AI61) / OUTPUT!AN$8), "", SUMIF(OUTPUT!AA$20:AI$20, "CLO3", OUTPUT!AA61:AI61) / OUTPUT!AN$8),
"" )))))),"")</f>
        <v/>
      </c>
      <c r="Z59" s="232" t="str">
        <f t="shared" si="44"/>
        <v/>
      </c>
      <c r="AA59" s="233" t="str">
        <f t="shared" si="45"/>
        <v/>
      </c>
      <c r="AB59" s="25" t="str">
        <f>IF(B59 &lt;&gt; "", IFERROR(IF(C$16 = "PRELIM", SUMIF('Database (LECTURE-RES-PRAC)'!D$14:AG$14, "CLO4", 'Database (LECTURE-RES-PRAC)'!D56:AG56) / 'Grade computation'!F$7, IF(C$16 = "MIDTERM", SUMIF('Database (LECTURE-RES-PRAC)'!AJ$14:BM$14, "CLO4", 'Database (LECTURE-RES-PRAC)'!AJ56:BM56) / 'Grade computation'!G$7, IF(C$16 = "FINAL", SUMIF('Database (LECTURE-RES-PRAC)'!BP$14:CS$14, "CLO4", 'Database (LECTURE-RES-PRAC)'!BP56:CS56) / 'Grade computation'!H$7,""))),""),"")</f>
        <v/>
      </c>
      <c r="AC59" s="232" t="str">
        <f t="shared" si="46"/>
        <v/>
      </c>
      <c r="AD59" s="25" t="str">
        <f>IF(B59 &lt;&gt; "",IF(AND('PRINTABLE (per grading)'!H$16="EXAM", 'PRINTABLE (per grading)'!B$13="Prelim"), IF(ISERROR(SUMIF('Exam (LECTURE ONLY)'!D$20:M$20, "CLO4", 'Exam (LECTURE ONLY)'!D61:M61) / 'Exam (LECTURE ONLY)'!AL$9), "", SUMIF('Exam (LECTURE ONLY)'!D$20:M$20, "CLO4", 'Exam (LECTURE ONLY)'!D61:M61) /'Exam (LECTURE ONLY)'!AL$9),
IF(AND('PRINTABLE (per grading)'!H$16="EXAM", 'PRINTABLE (per grading)'!B$13="Midterm"), IF(ISERROR(SUMIF('Exam (LECTURE ONLY)'!O$20:X$20, "CLO4", 'Exam (LECTURE ONLY)'!O61:X61) / 'Exam (LECTURE ONLY)'!AM$9), "", SUMIF('Exam (LECTURE ONLY)'!O$20:X$20, "CLO4", 'Exam (LECTURE ONLY)'!O61:X61) / 'Exam (LECTURE ONLY)'!AM$9),
IF(AND('PRINTABLE (per grading)'!H$16="EXAM", 'PRINTABLE (per grading)'!B$13="Final"), IF(ISERROR(SUMIF('Exam (LECTURE ONLY)'!Z$20:AI$20, "CLO4", 'Exam (LECTURE ONLY)'!Z61:AI61) / 'Exam (LECTURE ONLY)'!AN$9), "", SUMIF('Exam (LECTURE ONLY)'!Z$20:AI$20, "CLO4", 'Exam (LECTURE ONLY)'!Z61:AI61) / 'Exam (LECTURE ONLY)'!AN$9),
IF(AND('PRINTABLE (per grading)'!H$16="OUTPUT", 'PRINTABLE (per grading)'!B$13="Prelim"), IF(ISERROR(SUMIF(OUTPUT!C$20:M$20, "CLO4", OUTPUT!C61:M61) / OUTPUT!AL$9), "", SUMIF(OUTPUT!C$20:M$20, "CLO4", OUTPUT!C61:M61) / OUTPUT!AL$9),
IF(AND('PRINTABLE (per grading)'!H$16="OUTPUT", 'PRINTABLE (per grading)'!B$13="Midterm"), IF(ISERROR(SUMIF(OUTPUT!O$20:Y$20, "CLO4", OUTPUT!O61:Y61) / OUTPUT!AM$9), "", SUMIF(OUTPUT!O$20:Y$20, "CLO4", OUTPUT!O61:Y61) / OUTPUT!AM$9),
IF(AND('PRINTABLE (per grading)'!H$16="OUTPUT", 'PRINTABLE (per grading)'!B$13="Final"), IF(ISERROR(SUMIF(OUTPUT!AA$20:AI$20, "CLO4", OUTPUT!AA61:AI61) / OUTPUT!AN$9), "", SUMIF(OUTPUT!AA$20:AI$20, "CLO4", OUTPUT!AA61:AI61) / OUTPUT!AN$9),
"")))))),"")</f>
        <v/>
      </c>
      <c r="AE59" s="232" t="str">
        <f t="shared" si="47"/>
        <v/>
      </c>
      <c r="AF59" s="233" t="str">
        <f t="shared" si="48"/>
        <v/>
      </c>
      <c r="AG59" s="25" t="str">
        <f>IF(B59 &lt;&gt; "", IFERROR(IF(C$16 = "PRELIM", SUMIF('Database (LECTURE-RES-PRAC)'!D$14:AG$14, "CLO5", 'Database (LECTURE-RES-PRAC)'!D56:AG56) / 'Grade computation'!F$8, IF(C$16 = "MIDTERM", SUMIF('Database (LECTURE-RES-PRAC)'!AJ$14:BM$14, "CLO5", 'Database (LECTURE-RES-PRAC)'!AJ56:BM56) / 'Grade computation'!G$8, IF(C$16 = "FINAL", SUMIF('Database (LECTURE-RES-PRAC)'!BP$14:CS$14, "CLO5", 'Database (LECTURE-RES-PRAC)'!BP56:CS56) / 'Grade computation'!H$8,""))),""),"")</f>
        <v/>
      </c>
      <c r="AH59" s="232" t="str">
        <f t="shared" si="49"/>
        <v/>
      </c>
      <c r="AI59" s="25" t="str">
        <f>IF(B59 &lt;&gt; "",IF(AND('PRINTABLE (per grading)'!H$16="EXAM", 'PRINTABLE (per grading)'!B$13="Prelim"), IF(ISERROR(SUMIF('Exam (LECTURE ONLY)'!D$20:M$20, "CLO5", 'Exam (LECTURE ONLY)'!D61:M61) / 'Exam (LECTURE ONLY)'!AL$10), "", SUMIF('Exam (LECTURE ONLY)'!D$20:M$20, "CLO5", 'Exam (LECTURE ONLY)'!D61:M61) /'Exam (LECTURE ONLY)'!AL$10),
IF(AND('PRINTABLE (per grading)'!H$16="EXAM", 'PRINTABLE (per grading)'!B$13="Midterm"), IF(ISERROR(SUMIF('Exam (LECTURE ONLY)'!O$20:X$20, "CLO5", 'Exam (LECTURE ONLY)'!O61:X61) / 'Exam (LECTURE ONLY)'!AM$10), "", SUMIF('Exam (LECTURE ONLY)'!O$20:X$20, "CLO5", 'Exam (LECTURE ONLY)'!O61:X61) / 'Exam (LECTURE ONLY)'!AM$10),
IF(AND('PRINTABLE (per grading)'!H$16="EXAM", 'PRINTABLE (per grading)'!B$13="Final"), IF(ISERROR(SUMIF('Exam (LECTURE ONLY)'!Z$20:AI$20, "CLO5", 'Exam (LECTURE ONLY)'!Z61:AI61) / 'Exam (LECTURE ONLY)'!AN$10), "", SUMIF('Exam (LECTURE ONLY)'!Z$20:AI$20, "CLO5", 'Exam (LECTURE ONLY)'!Z61:AI61) / 'Exam (LECTURE ONLY)'!AN$10),
IF(AND('PRINTABLE (per grading)'!H$16="OUTPUT", 'PRINTABLE (per grading)'!B$13="Prelim"), IF(ISERROR(SUMIF(OUTPUT!C$20:M$20, "CLO5", OUTPUT!C61:M61) / OUTPUT!AL$10), "", SUMIF(OUTPUT!C$20:M$20, "CLO5", OUTPUT!C61:M61) / OUTPUT!AL$10),
IF(AND('PRINTABLE (per grading)'!H$16="OUTPUT", 'PRINTABLE (per grading)'!B$13="Midterm"), IF(ISERROR(SUMIF(OUTPUT!O$20:Y$20, "CLO5", OUTPUT!O61:Y61) / OUTPUT!AM$10), "", SUMIF(OUTPUT!O$20:Y$20, "CLO5", OUTPUT!O61:Y61) / OUTPUT!AM$10),
IF(AND('PRINTABLE (per grading)'!H$16="OUTPUT", 'PRINTABLE (per grading)'!B$13="Final"), IF(ISERROR(SUMIF(OUTPUT!AA$20:AI$20, "CLO5", OUTPUT!AA61:AI61) / OUTPUT!AN$10), "", SUMIF(OUTPUT!AA$20:AI$20, "CLO5", OUTPUT!AA61:AI61) / OUTPUT!AN$10),
"")))))),"")</f>
        <v/>
      </c>
      <c r="AJ59" s="232" t="str">
        <f t="shared" si="50"/>
        <v/>
      </c>
      <c r="AK59" s="233" t="str">
        <f t="shared" si="51"/>
        <v/>
      </c>
      <c r="AL59" s="25" t="str">
        <f>IF(B59 &lt;&gt; "", IFERROR(IF(C$16 = "PRELIM", SUMIF('Database (LECTURE-RES-PRAC)'!D$14:AG$14, "CLO6", 'Database (LECTURE-RES-PRAC)'!D56:AG56) / 'Grade computation'!F$9, IF(C$16 = "MIDTERM", SUMIF('Database (LECTURE-RES-PRAC)'!AJ$14:BM$14, "CLO6", 'Database (LECTURE-RES-PRAC)'!AJ56:BM56) / 'Grade computation'!G$9, IF(C$16 = "FINAL", SUMIF('Database (LECTURE-RES-PRAC)'!BP$14:CS$14, "CLO6", 'Database (LECTURE-RES-PRAC)'!BP56:CS56) / 'Grade computation'!H$9,""))),""),"")</f>
        <v/>
      </c>
      <c r="AM59" s="232" t="str">
        <f t="shared" si="52"/>
        <v/>
      </c>
      <c r="AN59" s="25" t="str">
        <f>IF(B59 &lt;&gt; "",IF(AND('PRINTABLE (per grading)'!H$16="EXAM", 'PRINTABLE (per grading)'!B$13="Prelim"), IF(ISERROR(SUMIF('Exam (LECTURE ONLY)'!D$20:M$20, "CLO6", 'Exam (LECTURE ONLY)'!D61:M61) / 'Exam (LECTURE ONLY)'!AL$11), "", SUMIF('Exam (LECTURE ONLY)'!D$20:M$20, "CLO6", 'Exam (LECTURE ONLY)'!D61:M61) /'Exam (LECTURE ONLY)'!AL$11),
IF(AND('PRINTABLE (per grading)'!H$16="EXAM", 'PRINTABLE (per grading)'!B$13="Midterm"), IF(ISERROR(SUMIF('Exam (LECTURE ONLY)'!O$20:X$20, "CLO6", 'Exam (LECTURE ONLY)'!O61:X61) / 'Exam (LECTURE ONLY)'!AM$11), "", SUMIF('Exam (LECTURE ONLY)'!O$20:X$20, "CLO6", 'Exam (LECTURE ONLY)'!O61:X61) / 'Exam (LECTURE ONLY)'!AM$11),
IF(AND('PRINTABLE (per grading)'!H$16="EXAM", 'PRINTABLE (per grading)'!B$13="Final"), IF(ISERROR(SUMIF('Exam (LECTURE ONLY)'!Z$20:AI$20, "CLO6", 'Exam (LECTURE ONLY)'!Z61:AI61) / 'Exam (LECTURE ONLY)'!AN$11), "", SUMIF('Exam (LECTURE ONLY)'!Z$20:AI$20, "CLO6", 'Exam (LECTURE ONLY)'!Z61:AI61) / 'Exam (LECTURE ONLY)'!AN$11),
IF(AND('PRINTABLE (per grading)'!H$16="OUTPUT", 'PRINTABLE (per grading)'!B$13="Prelim"), IF(ISERROR(SUMIF(OUTPUT!C$20:M$20, "CLO6", OUTPUT!C61:M61) / OUTPUT!AL$11), "", SUMIF(OUTPUT!C$20:M$20, "CLO6", OUTPUT!C61:M61) / OUTPUT!AL$11),
IF(AND('PRINTABLE (per grading)'!H$16="OUTPUT", 'PRINTABLE (per grading)'!B$13="Midterm"), IF(ISERROR(SUMIF(OUTPUT!O$20:Y$20, "CLO6", OUTPUT!O61:Y61) / OUTPUT!AM$11), "", SUMIF(OUTPUT!O$20:Y$20, "CLO6", OUTPUT!O61:Y61) / OUTPUT!AM$11),
IF(AND('PRINTABLE (per grading)'!H$16="OUTPUT", 'PRINTABLE (per grading)'!B$13="Final"), IF(ISERROR(SUMIF(OUTPUT!AA$20:AI$20, "CLO6", OUTPUT!AA61:AI61) / OUTPUT!AN$11), "", SUMIF(OUTPUT!AA$20:AI$20, "CLO6", OUTPUT!AA61:AI61) / OUTPUT!AN$11),
"")))))),"")</f>
        <v/>
      </c>
      <c r="AO59" s="232" t="str">
        <f t="shared" si="53"/>
        <v/>
      </c>
      <c r="AP59" s="233" t="str">
        <f t="shared" si="54"/>
        <v/>
      </c>
      <c r="AQ59" s="25" t="str">
        <f>IF(B59 &lt;&gt; "", IFERROR(IF(C$16 = "PRELIM", SUMIF('Database (LECTURE-RES-PRAC)'!D$14:AG$14, "CLO7", 'Database (LECTURE-RES-PRAC)'!D56:AG56) / 'Grade computation'!F$10, IF(C$16 = "MIDTERM", SUMIF('Database (LECTURE-RES-PRAC)'!AJ$14:BM$14, "CLO7", 'Database (LECTURE-RES-PRAC)'!AJ56:BM56) / 'Grade computation'!G$10, IF(C$16 = "FINAL", SUMIF('Database (LECTURE-RES-PRAC)'!BP$14:CS$14, "CLO7", 'Database (LECTURE-RES-PRAC)'!BP56:CS56) / 'Grade computation'!H$10,""))),""),"")</f>
        <v/>
      </c>
      <c r="AR59" s="232" t="str">
        <f t="shared" si="55"/>
        <v/>
      </c>
      <c r="AS59" s="25" t="str">
        <f>IF(B59 &lt;&gt; "",IF(AND('PRINTABLE (per grading)'!H$16="EXAM", 'PRINTABLE (per grading)'!B$13="Prelim"), IF(ISERROR(SUMIF('Exam (LECTURE ONLY)'!D$20:M$20, "CLO7", 'Exam (LECTURE ONLY)'!D61:M61) / 'Exam (LECTURE ONLY)'!AL$12), "", SUMIF('Exam (LECTURE ONLY)'!D$20:M$20, "CLO7", 'Exam (LECTURE ONLY)'!D61:M61) /'Exam (LECTURE ONLY)'!AL$12),
IF(AND('PRINTABLE (per grading)'!H$16="EXAM", 'PRINTABLE (per grading)'!B$13="Midterm"), IF(ISERROR(SUMIF('Exam (LECTURE ONLY)'!O$20:X$20, "CLO7", 'Exam (LECTURE ONLY)'!O61:X61) / 'Exam (LECTURE ONLY)'!AM$12), "", SUMIF('Exam (LECTURE ONLY)'!O$20:X$20, "CLO7", 'Exam (LECTURE ONLY)'!O61:X61) / 'Exam (LECTURE ONLY)'!AM$12),
IF(AND('PRINTABLE (per grading)'!H$16="EXAM", 'PRINTABLE (per grading)'!B$13="Final"), IF(ISERROR(SUMIF('Exam (LECTURE ONLY)'!Z$20:AI$20, "CLO7", 'Exam (LECTURE ONLY)'!Z61:AI61) / 'Exam (LECTURE ONLY)'!AN$12), "", SUMIF('Exam (LECTURE ONLY)'!Z$20:AI$20, "CLO7", 'Exam (LECTURE ONLY)'!Z61:AI61) / 'Exam (LECTURE ONLY)'!AN$12),
IF(AND('PRINTABLE (per grading)'!H$16="OUTPUT", 'PRINTABLE (per grading)'!B$13="Prelim"), IF(ISERROR(SUMIF(OUTPUT!C$20:M$20, "CLO7", OUTPUT!C61:M61) / OUTPUT!AL$12), "", SUMIF(OUTPUT!C$20:M$20, "CLO7", OUTPUT!C61:M61) / OUTPUT!AL$12),
IF(AND('PRINTABLE (per grading)'!H$16="OUTPUT", 'PRINTABLE (per grading)'!B$13="Midterm"), IF(ISERROR(SUMIF(OUTPUT!O$20:Y$20, "CLO7", OUTPUT!O61:Y61) / OUTPUT!AM$12), "", SUMIF(OUTPUT!O$20:Y$20, "CLO7", OUTPUT!O61:Y61) / OUTPUT!AM$12),
IF(AND('PRINTABLE (per grading)'!H$16="OUTPUT", 'PRINTABLE (per grading)'!B$13="Final"), IF(ISERROR(SUMIF(OUTPUT!AA$20:AI$20, "CLO7", OUTPUT!AA61:AI61) / OUTPUT!AN$12), "", SUMIF(OUTPUT!AA$20:AI$20, "CLO7", OUTPUT!AA61:AI61) / OUTPUT!AN$12),
"")))))),"")</f>
        <v/>
      </c>
      <c r="AT59" s="232" t="str">
        <f t="shared" si="56"/>
        <v/>
      </c>
      <c r="AU59" s="233" t="str">
        <f t="shared" si="57"/>
        <v/>
      </c>
      <c r="AV59" s="25" t="str">
        <f>IF(B59 &lt;&gt; "", IFERROR(IF(C$16 = "PRELIM", SUMIF('Database (LECTURE-RES-PRAC)'!D$14:AG$14, "CLO8", 'Database (LECTURE-RES-PRAC)'!D56:AG56) / 'Grade computation'!F$11, IF(C$16 = "MIDTERM", SUMIF('Database (LECTURE-RES-PRAC)'!AJ$14:BM$14, "CLO8", 'Database (LECTURE-RES-PRAC)'!AJ56:BM56) / 'Grade computation'!G$11, IF(C$16 = "FINAL", SUMIF('Database (LECTURE-RES-PRAC)'!BP$14:CS$14, "CLO8", 'Database (LECTURE-RES-PRAC)'!BP56:CS56) / 'Grade computation'!H$11,""))),""),"")</f>
        <v/>
      </c>
      <c r="AW59" s="232" t="str">
        <f t="shared" si="58"/>
        <v/>
      </c>
      <c r="AX59" s="25" t="str">
        <f>IF(B59 &lt;&gt; "",IF(AND('PRINTABLE (per grading)'!H$16="EXAM", 'PRINTABLE (per grading)'!B$13="Prelim"), IF(ISERROR(SUMIF('Exam (LECTURE ONLY)'!D$20:M$20, "CLO8", 'Exam (LECTURE ONLY)'!D61:M61) / 'Exam (LECTURE ONLY)'!AL$13), "", SUMIF('Exam (LECTURE ONLY)'!D$20:M$20, "CLO8", 'Exam (LECTURE ONLY)'!D61:M61) /'Exam (LECTURE ONLY)'!AL$13),
IF(AND('PRINTABLE (per grading)'!H$16="EXAM", 'PRINTABLE (per grading)'!B$13="Midterm"), IF(ISERROR(SUMIF('Exam (LECTURE ONLY)'!O$20:X$20, "CLO8", 'Exam (LECTURE ONLY)'!O61:X61) / 'Exam (LECTURE ONLY)'!AM$13), "", SUMIF('Exam (LECTURE ONLY)'!O$20:X$20, "CLO8", 'Exam (LECTURE ONLY)'!O61:X61) / 'Exam (LECTURE ONLY)'!AM$13),
IF(AND('PRINTABLE (per grading)'!H$16="EXAM", 'PRINTABLE (per grading)'!B$13="Final"), IF(ISERROR(SUMIF('Exam (LECTURE ONLY)'!Z$20:AI$20, "CLO8", 'Exam (LECTURE ONLY)'!Z61:AI61) / 'Exam (LECTURE ONLY)'!AN$13), "", SUMIF('Exam (LECTURE ONLY)'!Z$20:AI$20, "CLO8", 'Exam (LECTURE ONLY)'!Z61:AI61) / 'Exam (LECTURE ONLY)'!AN$13),
IF(AND('PRINTABLE (per grading)'!H$16="OUTPUT", 'PRINTABLE (per grading)'!B$13="Prelim"), IF(ISERROR(SUMIF(OUTPUT!C$20:M$20, "CLO8", OUTPUT!C61:M61) / OUTPUT!AL$13), "", SUMIF(OUTPUT!C$20:M$20, "CLO8", OUTPUT!C61:M61) / OUTPUT!AL$13),
IF(AND('PRINTABLE (per grading)'!H$16="OUTPUT", 'PRINTABLE (per grading)'!B$13="Midterm"), IF(ISERROR(SUMIF(OUTPUT!O$20:Y$20, "CLO8", OUTPUT!O61:Y61) / OUTPUT!AM$13), "", SUMIF(OUTPUT!O$20:Y$20, "CLO8", OUTPUT!O61:Y61) / OUTPUT!AM$13),
IF(AND('PRINTABLE (per grading)'!H$16="OUTPUT", 'PRINTABLE (per grading)'!B$13="Final"), IF(ISERROR(SUMIF(OUTPUT!AA$20:AI$20, "CLO8", OUTPUT!AA61:AI61) / OUTPUT!AN$13), "", SUMIF(OUTPUT!AA$20:AI$20, "CLO8", OUTPUT!AA61:AI61) / OUTPUT!AN$13),
"")))))),"")</f>
        <v/>
      </c>
      <c r="AY59" s="232" t="str">
        <f t="shared" si="59"/>
        <v/>
      </c>
      <c r="AZ59" s="233" t="str">
        <f t="shared" si="60"/>
        <v/>
      </c>
      <c r="BA59" s="25" t="str">
        <f>IF(B59 &lt;&gt; "", IFERROR(IF(C$16 = "PRELIM", SUMIF('Database (LECTURE-RES-PRAC)'!D$14:AG$14, "CLO9", 'Database (LECTURE-RES-PRAC)'!D56:AG56) / 'Grade computation'!F$12, IF(C$16 = "MIDTERM", SUMIF('Database (LECTURE-RES-PRAC)'!AJ$14:BM$14, "CLO9", 'Database (LECTURE-RES-PRAC)'!AJ56:BM56) / 'Grade computation'!G$12, IF(C$16 = "FINAL", SUMIF('Database (LECTURE-RES-PRAC)'!BP$14:CS$14, "CLO9", 'Database (LECTURE-RES-PRAC)'!BP56:CS56) / 'Grade computation'!H$12,""))),""),"")</f>
        <v/>
      </c>
      <c r="BB59" s="232" t="str">
        <f t="shared" si="61"/>
        <v/>
      </c>
      <c r="BC59" s="25" t="str">
        <f>IF(B59 &lt;&gt; "",IF(AND('PRINTABLE (per grading)'!H$16="EXAM", 'PRINTABLE (per grading)'!B$13="Prelim"), IF(ISERROR(SUMIF('Exam (LECTURE ONLY)'!D$20:M$20, "CLO9", 'Exam (LECTURE ONLY)'!D61:M61) / 'Exam (LECTURE ONLY)'!AL$14), "", SUMIF('Exam (LECTURE ONLY)'!D$20:M$20, "CLO9", 'Exam (LECTURE ONLY)'!D61:M61) /'Exam (LECTURE ONLY)'!AL$14),
IF(AND('PRINTABLE (per grading)'!H$16="EXAM", 'PRINTABLE (per grading)'!B$13="Midterm"), IF(ISERROR(SUMIF('Exam (LECTURE ONLY)'!O$20:X$20, "CLO9", 'Exam (LECTURE ONLY)'!O61:X61) / 'Exam (LECTURE ONLY)'!AM$14), "", SUMIF('Exam (LECTURE ONLY)'!O$20:X$20, "CLO9", 'Exam (LECTURE ONLY)'!O61:X61) / 'Exam (LECTURE ONLY)'!AM$14),
IF(AND('PRINTABLE (per grading)'!H$16="EXAM", 'PRINTABLE (per grading)'!B$13="Final"), IF(ISERROR(SUMIF('Exam (LECTURE ONLY)'!Z$20:AI$20, "CLO9", 'Exam (LECTURE ONLY)'!Z61:AI61) / 'Exam (LECTURE ONLY)'!AN$14), "", SUMIF('Exam (LECTURE ONLY)'!Z$20:AI$20, "CLO9", 'Exam (LECTURE ONLY)'!Z61:AI61) / 'Exam (LECTURE ONLY)'!AN$14),
IF(AND('PRINTABLE (per grading)'!H$16="OUTPUT", 'PRINTABLE (per grading)'!B$13="Prelim"), IF(ISERROR(SUMIF(OUTPUT!C$20:M$20, "CLO9", OUTPUT!C61:M61) / OUTPUT!AL$14), "", SUMIF(OUTPUT!C$20:M$20, "CLO9", OUTPUT!C61:M61) / OUTPUT!AL$14),
IF(AND('PRINTABLE (per grading)'!H$16="OUTPUT", 'PRINTABLE (per grading)'!B$13="Midterm"), IF(ISERROR(SUMIF(OUTPUT!O$20:Y$20, "CLO9", OUTPUT!O61:Y61) / OUTPUT!AM$14), "", SUMIF(OUTPUT!O$20:Y$20, "CLO9", OUTPUT!O61:Y61) / OUTPUT!AM$14),
IF(AND('PRINTABLE (per grading)'!H$16="OUTPUT", 'PRINTABLE (per grading)'!B$13="Final"), IF(ISERROR(SUMIF(OUTPUT!AA$20:AI$20, "CLO9", OUTPUT!AA61:AI61) / OUTPUT!AN$14), "", SUMIF(OUTPUT!AA$20:AI$20, "CLO9", OUTPUT!AA61:AI61) / OUTPUT!AN$14),
"")))))),"")</f>
        <v/>
      </c>
      <c r="BD59" s="232" t="str">
        <f t="shared" si="62"/>
        <v/>
      </c>
      <c r="BE59" s="233" t="str">
        <f t="shared" si="63"/>
        <v/>
      </c>
      <c r="BF59" s="25" t="str">
        <f>IF(B59 &lt;&gt; "", IFERROR(IF(C$16 = "PRELIM", SUMIF('Database (LECTURE-RES-PRAC)'!D$14:AG$14, "CLO10", 'Database (LECTURE-RES-PRAC)'!D56:AG56) / 'Grade computation'!F$13, IF(C$16 = "MIDTERM", SUMIF('Database (LECTURE-RES-PRAC)'!AJ$14:BM$14, "CLO10", 'Database (LECTURE-RES-PRAC)'!AJ56:BM56) / 'Grade computation'!G$13, IF(C$16 = "FINAL", SUMIF('Database (LECTURE-RES-PRAC)'!BP$14:CS$14, "CLO10", 'Database (LECTURE-RES-PRAC)'!BP56:CS56) / 'Grade computation'!H$13,""))),""),"")</f>
        <v/>
      </c>
      <c r="BG59" s="232" t="str">
        <f t="shared" si="64"/>
        <v/>
      </c>
      <c r="BH59" s="25" t="str">
        <f>IF(B59 &lt;&gt; "",IF(AND('PRINTABLE (per grading)'!H$16="EXAM", 'PRINTABLE (per grading)'!B$13="Prelim"), IF(ISERROR(SUMIF('Exam (LECTURE ONLY)'!D$20:M$20, "CLO10", 'Exam (LECTURE ONLY)'!D61:M61) / 'Exam (LECTURE ONLY)'!AL$15), "", SUMIF('Exam (LECTURE ONLY)'!D$20:M$20, "CLO10", 'Exam (LECTURE ONLY)'!D61:M61) /'Exam (LECTURE ONLY)'!AL$15),
IF(AND('PRINTABLE (per grading)'!H$16="EXAM", 'PRINTABLE (per grading)'!B$13="Midterm"), IF(ISERROR(SUMIF('Exam (LECTURE ONLY)'!O$20:X$20, "CLO10", 'Exam (LECTURE ONLY)'!O61:X61) / 'Exam (LECTURE ONLY)'!AM$15), "", SUMIF('Exam (LECTURE ONLY)'!O$20:X$20, "CLO10", 'Exam (LECTURE ONLY)'!O61:X61) / 'Exam (LECTURE ONLY)'!AM$15),
IF(AND('PRINTABLE (per grading)'!H$16="EXAM", 'PRINTABLE (per grading)'!B$13="Final"), IF(ISERROR(SUMIF('Exam (LECTURE ONLY)'!Z$20:AI$20, "CLO10", 'Exam (LECTURE ONLY)'!Z61:AI61) / 'Exam (LECTURE ONLY)'!AN$15), "", SUMIF('Exam (LECTURE ONLY)'!Z$20:AI$20, "CLO10", 'Exam (LECTURE ONLY)'!Z61:AI61) / 'Exam (LECTURE ONLY)'!AN$15),
IF(AND('PRINTABLE (per grading)'!H$16="OUTPUT", 'PRINTABLE (per grading)'!B$13="Prelim"), IF(ISERROR(SUMIF(OUTPUT!C$20:M$20, "CLO10", OUTPUT!C61:M61) / OUTPUT!AL$15), "", SUMIF(OUTPUT!C$20:M$20, "CLO10", OUTPUT!C61:M61) / OUTPUT!AL$15),
IF(AND('PRINTABLE (per grading)'!H$16="OUTPUT", 'PRINTABLE (per grading)'!B$13="Midterm"), IF(ISERROR(SUMIF(OUTPUT!O$20:Y$20, "CLO10", OUTPUT!O61:Y61) / OUTPUT!AM$15), "", SUMIF(OUTPUT!O$20:Y$20, "CLO10", OUTPUT!O61:Y61) / OUTPUT!AM$15),
IF(AND('PRINTABLE (per grading)'!H$16="OUTPUT", 'PRINTABLE (per grading)'!B$13="Final"), IF(ISERROR(SUMIF(OUTPUT!AA$20:AI$20, "CLO10", OUTPUT!AA61:AI61) / OUTPUT!AN$15), "", SUMIF(OUTPUT!AA$20:AI$20, "CLO10", OUTPUT!AA61:AI61) / OUTPUT!AN$15),
"")))))),"")</f>
        <v/>
      </c>
      <c r="BI59" s="232" t="str">
        <f t="shared" si="65"/>
        <v/>
      </c>
      <c r="BJ59" s="233" t="str">
        <f t="shared" si="66"/>
        <v/>
      </c>
      <c r="BK59" s="2"/>
    </row>
    <row r="60" spans="1:63" ht="20.100000000000001" customHeight="1">
      <c r="A60" s="212" t="str">
        <f>IF(ISBLANK('Database (LECTURE-RES-PRAC)'!A57),"",'Database (LECTURE-RES-PRAC)'!A57)</f>
        <v/>
      </c>
      <c r="B60" s="213" t="str">
        <f>IF(ISBLANK('Database (LECTURE-RES-PRAC)'!B57),"",'Database (LECTURE-RES-PRAC)'!B57)</f>
        <v/>
      </c>
      <c r="C60" s="134" t="str">
        <f>IF(B60&lt;&gt;"",IF(C$16="PRELIM",'Grade computation'!C60, IF(C$16="MIDTERM",'Grade computation'!K60, IF(C$16="FINAL",'Grade computation'!S60,""))),"")</f>
        <v/>
      </c>
      <c r="D60" s="135" t="str">
        <f t="shared" si="1"/>
        <v/>
      </c>
      <c r="E60" s="134" t="str">
        <f>IF(B60&lt;&gt;"", IF(C$16="PRELIM",'Grade computation'!E60, IF(C$16="MIDTERM",'Grade computation'!M60, IF(C$16="FINAL",'Grade computation'!U60,""))),"")</f>
        <v/>
      </c>
      <c r="F60" s="136" t="str">
        <f t="shared" si="2"/>
        <v/>
      </c>
      <c r="G60" s="137" t="str">
        <f t="shared" si="3"/>
        <v/>
      </c>
      <c r="H60" s="207" t="str">
        <f>IF(B60&lt;&gt;"",IF(C$16="PRELIM", 'Grade computation'!H60, IF(C$16="MIDTERM", 'Grade computation'!P60, IF(C$16="FINAL",'Grade computation'!X60, ""))),"")</f>
        <v/>
      </c>
      <c r="I60" s="137" t="str">
        <f t="shared" si="4"/>
        <v/>
      </c>
      <c r="J60" s="139" t="str">
        <f t="shared" si="5"/>
        <v/>
      </c>
      <c r="K60" s="377" t="str">
        <f t="shared" si="6"/>
        <v/>
      </c>
      <c r="L60" s="434"/>
      <c r="M60" s="25" t="str">
        <f>IF(B60 &lt;&gt; "", IFERROR(IF(C$16 = "PRELIM", SUMIF('Database (LECTURE-RES-PRAC)'!D$14:AG$14, "CLO1", 'Database (LECTURE-RES-PRAC)'!D57:AG57) / 'Grade computation'!F$4, IF(C$16 = "MIDTERM", SUMIF('Database (LECTURE-RES-PRAC)'!AJ$14:BM$14, "CLO1", 'Database (LECTURE-RES-PRAC)'!AJ57:BM57) / 'Grade computation'!G$4, IF(C$16 = "FINAL", SUMIF('Database (LECTURE-RES-PRAC)'!BP$14:CS$14, "CLO1", 'Database (LECTURE-RES-PRAC)'!BP57:CS57) / 'Grade computation'!H$4,""))),""),"")</f>
        <v/>
      </c>
      <c r="N60" s="232" t="str">
        <f t="shared" si="37"/>
        <v/>
      </c>
      <c r="O60" s="25" t="str">
        <f>IF(B60 &lt;&gt; "",IF(AND('PRINTABLE (per grading)'!H$16="EXAM", 'PRINTABLE (per grading)'!B$13="Prelim"), IF(ISERROR(SUMIF('Exam (LECTURE ONLY)'!D$20:M$20, "CLO1", 'Exam (LECTURE ONLY)'!D62:M62) / 'Exam (LECTURE ONLY)'!AL$6), "", SUMIF('Exam (LECTURE ONLY)'!D$20:M$20, "CLO1", 'Exam (LECTURE ONLY)'!D62:M62) /'Exam (LECTURE ONLY)'!AL$6),
IF(AND('PRINTABLE (per grading)'!H$16="EXAM", 'PRINTABLE (per grading)'!B$13="Midterm"), IF(ISERROR(SUMIF('Exam (LECTURE ONLY)'!O$20:X$20, "CLO1", 'Exam (LECTURE ONLY)'!O62:X62) / 'Exam (LECTURE ONLY)'!AM$6), "", SUMIF('Exam (LECTURE ONLY)'!O$20:X$20, "CLO1", 'Exam (LECTURE ONLY)'!O62:X62) / 'Exam (LECTURE ONLY)'!AM$6),
IF(AND('PRINTABLE (per grading)'!H$16="EXAM", 'PRINTABLE (per grading)'!B$13="Final"), IF(ISERROR(SUMIF('Exam (LECTURE ONLY)'!Z$20:AI$20, "CLO1", 'Exam (LECTURE ONLY)'!Z62:AI62) / 'Exam (LECTURE ONLY)'!AN$6), "", SUMIF('Exam (LECTURE ONLY)'!Z$20:AI$20, "CLO1", 'Exam (LECTURE ONLY)'!Z62:AI62) / 'Exam (LECTURE ONLY)'!AN$6),
IF(AND('PRINTABLE (per grading)'!H$16="OUTPUT", 'PRINTABLE (per grading)'!B$13="Prelim"), IF(ISERROR(SUMIF(OUTPUT!C$20:M$20, "CLO1", OUTPUT!C62:M62) / OUTPUT!AL$6), "", SUMIF(OUTPUT!C$20:M$20, "CLO1", OUTPUT!C62:M62) / OUTPUT!AL$6),
IF(AND('PRINTABLE (per grading)'!H$16="OUTPUT", 'PRINTABLE (per grading)'!B$13="Midterm"), IF(ISERROR(SUMIF(OUTPUT!O$20:Y$20, "CLO1", OUTPUT!O62:Y62) / OUTPUT!AM$6), "", SUMIF(OUTPUT!O$20:Y$20, "CLO1", OUTPUT!O62:Y62) / OUTPUT!AM$6),
IF(AND('PRINTABLE (per grading)'!H$16="OUTPUT", 'PRINTABLE (per grading)'!B$13="Final"), IF(ISERROR(SUMIF(OUTPUT!AA$20:AI$20, "CLO1", OUTPUT!AA62:AI62) / OUTPUT!AN$6), "", SUMIF(OUTPUT!AA$20:AI$20, "CLO1", OUTPUT!AA62:AI62) / OUTPUT!AN$6),
"")))))),"")</f>
        <v/>
      </c>
      <c r="P60" s="232" t="str">
        <f t="shared" si="38"/>
        <v/>
      </c>
      <c r="Q60" s="233" t="str">
        <f t="shared" si="39"/>
        <v/>
      </c>
      <c r="R60" s="25" t="str">
        <f>IF(B60 &lt;&gt; "", IFERROR(IF(C$16 = "PRELIM", SUMIF('Database (LECTURE-RES-PRAC)'!D$14:AG$14, "CLO2", 'Database (LECTURE-RES-PRAC)'!D57:AG57) / 'Grade computation'!F$5, IF(C$16 = "MIDTERM", SUMIF('Database (LECTURE-RES-PRAC)'!AJ$14:BM$14, "CLO2", 'Database (LECTURE-RES-PRAC)'!AJ57:BM57) / 'Grade computation'!G$5, IF(C$16 = "FINAL", SUMIF('Database (LECTURE-RES-PRAC)'!BP$14:CS$14, "CLO2", 'Database (LECTURE-RES-PRAC)'!BP57:CS57) / 'Grade computation'!H$5,""))),""),"")</f>
        <v/>
      </c>
      <c r="S60" s="232" t="str">
        <f t="shared" si="40"/>
        <v/>
      </c>
      <c r="T60" s="25" t="str">
        <f>IF(B60 &lt;&gt; "",IF(AND('PRINTABLE (per grading)'!H$16="EXAM", 'PRINTABLE (per grading)'!B$13="Prelim"), IF(ISERROR(SUMIF('Exam (LECTURE ONLY)'!D$20:M$20, "CLO2", 'Exam (LECTURE ONLY)'!D62:M62) / 'Exam (LECTURE ONLY)'!AL$7), "", SUMIF('Exam (LECTURE ONLY)'!D$20:M$20, "CLO2", 'Exam (LECTURE ONLY)'!D62:M62) /'Exam (LECTURE ONLY)'!AL$7),
IF(AND('PRINTABLE (per grading)'!H$16="EXAM", 'PRINTABLE (per grading)'!B$13="Midterm"), IF(ISERROR(SUMIF('Exam (LECTURE ONLY)'!O$20:X$20, "CLO2", 'Exam (LECTURE ONLY)'!O62:X62) / 'Exam (LECTURE ONLY)'!AM$7), "", SUMIF('Exam (LECTURE ONLY)'!O$20:X$20, "CLO2", 'Exam (LECTURE ONLY)'!O62:X62) / 'Exam (LECTURE ONLY)'!AM$7),
IF(AND('PRINTABLE (per grading)'!H$16="EXAM", 'PRINTABLE (per grading)'!B$13="Final"), IF(ISERROR(SUMIF('Exam (LECTURE ONLY)'!Z$20:AI$20, "CLO2", 'Exam (LECTURE ONLY)'!Z62:AI62) / 'Exam (LECTURE ONLY)'!AN$7), "", SUMIF('Exam (LECTURE ONLY)'!Z$20:AI$20, "CLO2", 'Exam (LECTURE ONLY)'!Z62:AI62) / 'Exam (LECTURE ONLY)'!AN$7),
IF(AND('PRINTABLE (per grading)'!H$16="OUTPUT", 'PRINTABLE (per grading)'!B$13="Prelim"), IF(ISERROR(SUMIF(OUTPUT!C$20:M$20, "CLO2", OUTPUT!C62:M62) / OUTPUT!AL$7), "", SUMIF(OUTPUT!C$20:M$20, "CLO2", OUTPUT!C62:M62) / OUTPUT!AL$7),
IF(AND('PRINTABLE (per grading)'!H$16="OUTPUT", 'PRINTABLE (per grading)'!B$13="Midterm"), IF(ISERROR(SUMIF(OUTPUT!O$20:Y$20, "CLO2", OUTPUT!O62:Y62) / OUTPUT!AM$7), "", SUMIF(OUTPUT!O$20:Y$20, "CLO2", OUTPUT!O62:Y62) / OUTPUT!AM$7),
IF(AND('PRINTABLE (per grading)'!H$16="OUTPUT", 'PRINTABLE (per grading)'!B$13="Final"), IF(ISERROR(SUMIF(OUTPUT!AA$20:AI$20, "CLO2", OUTPUT!AA62:AI62) / OUTPUT!AN$7), "", SUMIF(OUTPUT!AA$20:AI$20, "CLO2", OUTPUT!AA62:AI62) / OUTPUT!AN$7),
"")))))),"")</f>
        <v/>
      </c>
      <c r="U60" s="232" t="str">
        <f t="shared" si="41"/>
        <v/>
      </c>
      <c r="V60" s="233" t="str">
        <f t="shared" si="42"/>
        <v/>
      </c>
      <c r="W60" s="25" t="str">
        <f>IF(B60 &lt;&gt; "", IFERROR(IF(C$16 = "PRELIM", SUMIF('Database (LECTURE-RES-PRAC)'!D$14:AG$14, "CLO3", 'Database (LECTURE-RES-PRAC)'!D57:AG57) / 'Grade computation'!F$6, IF(C$16 = "MIDTERM", SUMIF('Database (LECTURE-RES-PRAC)'!AJ$14:BM$14, "CLO3", 'Database (LECTURE-RES-PRAC)'!AJ57:BM57) / 'Grade computation'!G$6, IF(C$16 = "FINAL", SUMIF('Database (LECTURE-RES-PRAC)'!BP$14:CS$14, "CLO3", 'Database (LECTURE-RES-PRAC)'!BP57:CS57) / 'Grade computation'!H$6,""))),""),"")</f>
        <v/>
      </c>
      <c r="X60" s="232" t="str">
        <f t="shared" si="43"/>
        <v/>
      </c>
      <c r="Y60" s="25" t="str">
        <f>IF(B60 &lt;&gt; "",IF(AND('PRINTABLE (per grading)'!H$16="EXAM", 'PRINTABLE (per grading)'!B$13="Prelim"), IF(ISERROR(SUMIF('Exam (LECTURE ONLY)'!D$20:M$20, "CLO3", 'Exam (LECTURE ONLY)'!D62:M62) / 'Exam (LECTURE ONLY)'!AL$8), "", SUMIF('Exam (LECTURE ONLY)'!D$20:M$20, "CLO3", 'Exam (LECTURE ONLY)'!D62:M62) /'Exam (LECTURE ONLY)'!AL$8),
IF(AND('PRINTABLE (per grading)'!H$16="EXAM", 'PRINTABLE (per grading)'!B$13="Midterm"), IF(ISERROR(SUMIF('Exam (LECTURE ONLY)'!O$20:X$20, "CLO3", 'Exam (LECTURE ONLY)'!O62:X62) / 'Exam (LECTURE ONLY)'!AM$8), "", SUMIF('Exam (LECTURE ONLY)'!O$20:X$20, "CLO3", 'Exam (LECTURE ONLY)'!O62:X62) / 'Exam (LECTURE ONLY)'!AM$8),
IF(AND('PRINTABLE (per grading)'!H$16="EXAM", 'PRINTABLE (per grading)'!B$13="Final"), IF(ISERROR(SUMIF('Exam (LECTURE ONLY)'!Z$20:AI$20, "CLO3", 'Exam (LECTURE ONLY)'!Z62:AI62) / 'Exam (LECTURE ONLY)'!AN$8), "", SUMIF('Exam (LECTURE ONLY)'!Z$20:AI$20, "CLO3", 'Exam (LECTURE ONLY)'!Z62:AI62) / 'Exam (LECTURE ONLY)'!AN$8),
IF(AND('PRINTABLE (per grading)'!H$16="OUTPUT", 'PRINTABLE (per grading)'!B$13="Prelim"), IF(ISERROR(SUMIF(OUTPUT!C$20:M$20, "CLO3", OUTPUT!C62:M62) / OUTPUT!AL$8), "", SUMIF(OUTPUT!C$20:M$20, "CLO3", OUTPUT!C62:M62) / OUTPUT!AL$8),
IF(AND('PRINTABLE (per grading)'!H$16="OUTPUT", 'PRINTABLE (per grading)'!B$13="Midterm"), IF(ISERROR(SUMIF(OUTPUT!O$20:Y$20, "CLO3", OUTPUT!O62:Y62) / OUTPUT!AM$8), "", SUMIF(OUTPUT!O$20:Y$20, "CLO3", OUTPUT!O62:Y62) / OUTPUT!AM$8),
IF(AND('PRINTABLE (per grading)'!H$16="OUTPUT", 'PRINTABLE (per grading)'!B$13="Final"), IF(ISERROR(SUMIF(OUTPUT!AA$20:AI$20, "CLO3", OUTPUT!AA62:AI62) / OUTPUT!AN$8), "", SUMIF(OUTPUT!AA$20:AI$20, "CLO3", OUTPUT!AA62:AI62) / OUTPUT!AN$8),
"" )))))),"")</f>
        <v/>
      </c>
      <c r="Z60" s="232" t="str">
        <f t="shared" si="44"/>
        <v/>
      </c>
      <c r="AA60" s="233" t="str">
        <f t="shared" si="45"/>
        <v/>
      </c>
      <c r="AB60" s="25" t="str">
        <f>IF(B60 &lt;&gt; "", IFERROR(IF(C$16 = "PRELIM", SUMIF('Database (LECTURE-RES-PRAC)'!D$14:AG$14, "CLO4", 'Database (LECTURE-RES-PRAC)'!D57:AG57) / 'Grade computation'!F$7, IF(C$16 = "MIDTERM", SUMIF('Database (LECTURE-RES-PRAC)'!AJ$14:BM$14, "CLO4", 'Database (LECTURE-RES-PRAC)'!AJ57:BM57) / 'Grade computation'!G$7, IF(C$16 = "FINAL", SUMIF('Database (LECTURE-RES-PRAC)'!BP$14:CS$14, "CLO4", 'Database (LECTURE-RES-PRAC)'!BP57:CS57) / 'Grade computation'!H$7,""))),""),"")</f>
        <v/>
      </c>
      <c r="AC60" s="232" t="str">
        <f t="shared" si="46"/>
        <v/>
      </c>
      <c r="AD60" s="25" t="str">
        <f>IF(B60 &lt;&gt; "",IF(AND('PRINTABLE (per grading)'!H$16="EXAM", 'PRINTABLE (per grading)'!B$13="Prelim"), IF(ISERROR(SUMIF('Exam (LECTURE ONLY)'!D$20:M$20, "CLO4", 'Exam (LECTURE ONLY)'!D62:M62) / 'Exam (LECTURE ONLY)'!AL$9), "", SUMIF('Exam (LECTURE ONLY)'!D$20:M$20, "CLO4", 'Exam (LECTURE ONLY)'!D62:M62) /'Exam (LECTURE ONLY)'!AL$9),
IF(AND('PRINTABLE (per grading)'!H$16="EXAM", 'PRINTABLE (per grading)'!B$13="Midterm"), IF(ISERROR(SUMIF('Exam (LECTURE ONLY)'!O$20:X$20, "CLO4", 'Exam (LECTURE ONLY)'!O62:X62) / 'Exam (LECTURE ONLY)'!AM$9), "", SUMIF('Exam (LECTURE ONLY)'!O$20:X$20, "CLO4", 'Exam (LECTURE ONLY)'!O62:X62) / 'Exam (LECTURE ONLY)'!AM$9),
IF(AND('PRINTABLE (per grading)'!H$16="EXAM", 'PRINTABLE (per grading)'!B$13="Final"), IF(ISERROR(SUMIF('Exam (LECTURE ONLY)'!Z$20:AI$20, "CLO4", 'Exam (LECTURE ONLY)'!Z62:AI62) / 'Exam (LECTURE ONLY)'!AN$9), "", SUMIF('Exam (LECTURE ONLY)'!Z$20:AI$20, "CLO4", 'Exam (LECTURE ONLY)'!Z62:AI62) / 'Exam (LECTURE ONLY)'!AN$9),
IF(AND('PRINTABLE (per grading)'!H$16="OUTPUT", 'PRINTABLE (per grading)'!B$13="Prelim"), IF(ISERROR(SUMIF(OUTPUT!C$20:M$20, "CLO4", OUTPUT!C62:M62) / OUTPUT!AL$9), "", SUMIF(OUTPUT!C$20:M$20, "CLO4", OUTPUT!C62:M62) / OUTPUT!AL$9),
IF(AND('PRINTABLE (per grading)'!H$16="OUTPUT", 'PRINTABLE (per grading)'!B$13="Midterm"), IF(ISERROR(SUMIF(OUTPUT!O$20:Y$20, "CLO4", OUTPUT!O62:Y62) / OUTPUT!AM$9), "", SUMIF(OUTPUT!O$20:Y$20, "CLO4", OUTPUT!O62:Y62) / OUTPUT!AM$9),
IF(AND('PRINTABLE (per grading)'!H$16="OUTPUT", 'PRINTABLE (per grading)'!B$13="Final"), IF(ISERROR(SUMIF(OUTPUT!AA$20:AI$20, "CLO4", OUTPUT!AA62:AI62) / OUTPUT!AN$9), "", SUMIF(OUTPUT!AA$20:AI$20, "CLO4", OUTPUT!AA62:AI62) / OUTPUT!AN$9),
"")))))),"")</f>
        <v/>
      </c>
      <c r="AE60" s="232" t="str">
        <f t="shared" si="47"/>
        <v/>
      </c>
      <c r="AF60" s="233" t="str">
        <f t="shared" si="48"/>
        <v/>
      </c>
      <c r="AG60" s="25" t="str">
        <f>IF(B60 &lt;&gt; "", IFERROR(IF(C$16 = "PRELIM", SUMIF('Database (LECTURE-RES-PRAC)'!D$14:AG$14, "CLO5", 'Database (LECTURE-RES-PRAC)'!D57:AG57) / 'Grade computation'!F$8, IF(C$16 = "MIDTERM", SUMIF('Database (LECTURE-RES-PRAC)'!AJ$14:BM$14, "CLO5", 'Database (LECTURE-RES-PRAC)'!AJ57:BM57) / 'Grade computation'!G$8, IF(C$16 = "FINAL", SUMIF('Database (LECTURE-RES-PRAC)'!BP$14:CS$14, "CLO5", 'Database (LECTURE-RES-PRAC)'!BP57:CS57) / 'Grade computation'!H$8,""))),""),"")</f>
        <v/>
      </c>
      <c r="AH60" s="232" t="str">
        <f t="shared" si="49"/>
        <v/>
      </c>
      <c r="AI60" s="25" t="str">
        <f>IF(B60 &lt;&gt; "",IF(AND('PRINTABLE (per grading)'!H$16="EXAM", 'PRINTABLE (per grading)'!B$13="Prelim"), IF(ISERROR(SUMIF('Exam (LECTURE ONLY)'!D$20:M$20, "CLO5", 'Exam (LECTURE ONLY)'!D62:M62) / 'Exam (LECTURE ONLY)'!AL$10), "", SUMIF('Exam (LECTURE ONLY)'!D$20:M$20, "CLO5", 'Exam (LECTURE ONLY)'!D62:M62) /'Exam (LECTURE ONLY)'!AL$10),
IF(AND('PRINTABLE (per grading)'!H$16="EXAM", 'PRINTABLE (per grading)'!B$13="Midterm"), IF(ISERROR(SUMIF('Exam (LECTURE ONLY)'!O$20:X$20, "CLO5", 'Exam (LECTURE ONLY)'!O62:X62) / 'Exam (LECTURE ONLY)'!AM$10), "", SUMIF('Exam (LECTURE ONLY)'!O$20:X$20, "CLO5", 'Exam (LECTURE ONLY)'!O62:X62) / 'Exam (LECTURE ONLY)'!AM$10),
IF(AND('PRINTABLE (per grading)'!H$16="EXAM", 'PRINTABLE (per grading)'!B$13="Final"), IF(ISERROR(SUMIF('Exam (LECTURE ONLY)'!Z$20:AI$20, "CLO5", 'Exam (LECTURE ONLY)'!Z62:AI62) / 'Exam (LECTURE ONLY)'!AN$10), "", SUMIF('Exam (LECTURE ONLY)'!Z$20:AI$20, "CLO5", 'Exam (LECTURE ONLY)'!Z62:AI62) / 'Exam (LECTURE ONLY)'!AN$10),
IF(AND('PRINTABLE (per grading)'!H$16="OUTPUT", 'PRINTABLE (per grading)'!B$13="Prelim"), IF(ISERROR(SUMIF(OUTPUT!C$20:M$20, "CLO5", OUTPUT!C62:M62) / OUTPUT!AL$10), "", SUMIF(OUTPUT!C$20:M$20, "CLO5", OUTPUT!C62:M62) / OUTPUT!AL$10),
IF(AND('PRINTABLE (per grading)'!H$16="OUTPUT", 'PRINTABLE (per grading)'!B$13="Midterm"), IF(ISERROR(SUMIF(OUTPUT!O$20:Y$20, "CLO5", OUTPUT!O62:Y62) / OUTPUT!AM$10), "", SUMIF(OUTPUT!O$20:Y$20, "CLO5", OUTPUT!O62:Y62) / OUTPUT!AM$10),
IF(AND('PRINTABLE (per grading)'!H$16="OUTPUT", 'PRINTABLE (per grading)'!B$13="Final"), IF(ISERROR(SUMIF(OUTPUT!AA$20:AI$20, "CLO5", OUTPUT!AA62:AI62) / OUTPUT!AN$10), "", SUMIF(OUTPUT!AA$20:AI$20, "CLO5", OUTPUT!AA62:AI62) / OUTPUT!AN$10),
"")))))),"")</f>
        <v/>
      </c>
      <c r="AJ60" s="232" t="str">
        <f t="shared" si="50"/>
        <v/>
      </c>
      <c r="AK60" s="233" t="str">
        <f t="shared" si="51"/>
        <v/>
      </c>
      <c r="AL60" s="25" t="str">
        <f>IF(B60 &lt;&gt; "", IFERROR(IF(C$16 = "PRELIM", SUMIF('Database (LECTURE-RES-PRAC)'!D$14:AG$14, "CLO6", 'Database (LECTURE-RES-PRAC)'!D57:AG57) / 'Grade computation'!F$9, IF(C$16 = "MIDTERM", SUMIF('Database (LECTURE-RES-PRAC)'!AJ$14:BM$14, "CLO6", 'Database (LECTURE-RES-PRAC)'!AJ57:BM57) / 'Grade computation'!G$9, IF(C$16 = "FINAL", SUMIF('Database (LECTURE-RES-PRAC)'!BP$14:CS$14, "CLO6", 'Database (LECTURE-RES-PRAC)'!BP57:CS57) / 'Grade computation'!H$9,""))),""),"")</f>
        <v/>
      </c>
      <c r="AM60" s="232" t="str">
        <f t="shared" si="52"/>
        <v/>
      </c>
      <c r="AN60" s="25" t="str">
        <f>IF(B60 &lt;&gt; "",IF(AND('PRINTABLE (per grading)'!H$16="EXAM", 'PRINTABLE (per grading)'!B$13="Prelim"), IF(ISERROR(SUMIF('Exam (LECTURE ONLY)'!D$20:M$20, "CLO6", 'Exam (LECTURE ONLY)'!D62:M62) / 'Exam (LECTURE ONLY)'!AL$11), "", SUMIF('Exam (LECTURE ONLY)'!D$20:M$20, "CLO6", 'Exam (LECTURE ONLY)'!D62:M62) /'Exam (LECTURE ONLY)'!AL$11),
IF(AND('PRINTABLE (per grading)'!H$16="EXAM", 'PRINTABLE (per grading)'!B$13="Midterm"), IF(ISERROR(SUMIF('Exam (LECTURE ONLY)'!O$20:X$20, "CLO6", 'Exam (LECTURE ONLY)'!O62:X62) / 'Exam (LECTURE ONLY)'!AM$11), "", SUMIF('Exam (LECTURE ONLY)'!O$20:X$20, "CLO6", 'Exam (LECTURE ONLY)'!O62:X62) / 'Exam (LECTURE ONLY)'!AM$11),
IF(AND('PRINTABLE (per grading)'!H$16="EXAM", 'PRINTABLE (per grading)'!B$13="Final"), IF(ISERROR(SUMIF('Exam (LECTURE ONLY)'!Z$20:AI$20, "CLO6", 'Exam (LECTURE ONLY)'!Z62:AI62) / 'Exam (LECTURE ONLY)'!AN$11), "", SUMIF('Exam (LECTURE ONLY)'!Z$20:AI$20, "CLO6", 'Exam (LECTURE ONLY)'!Z62:AI62) / 'Exam (LECTURE ONLY)'!AN$11),
IF(AND('PRINTABLE (per grading)'!H$16="OUTPUT", 'PRINTABLE (per grading)'!B$13="Prelim"), IF(ISERROR(SUMIF(OUTPUT!C$20:M$20, "CLO6", OUTPUT!C62:M62) / OUTPUT!AL$11), "", SUMIF(OUTPUT!C$20:M$20, "CLO6", OUTPUT!C62:M62) / OUTPUT!AL$11),
IF(AND('PRINTABLE (per grading)'!H$16="OUTPUT", 'PRINTABLE (per grading)'!B$13="Midterm"), IF(ISERROR(SUMIF(OUTPUT!O$20:Y$20, "CLO6", OUTPUT!O62:Y62) / OUTPUT!AM$11), "", SUMIF(OUTPUT!O$20:Y$20, "CLO6", OUTPUT!O62:Y62) / OUTPUT!AM$11),
IF(AND('PRINTABLE (per grading)'!H$16="OUTPUT", 'PRINTABLE (per grading)'!B$13="Final"), IF(ISERROR(SUMIF(OUTPUT!AA$20:AI$20, "CLO6", OUTPUT!AA62:AI62) / OUTPUT!AN$11), "", SUMIF(OUTPUT!AA$20:AI$20, "CLO6", OUTPUT!AA62:AI62) / OUTPUT!AN$11),
"")))))),"")</f>
        <v/>
      </c>
      <c r="AO60" s="232" t="str">
        <f t="shared" si="53"/>
        <v/>
      </c>
      <c r="AP60" s="233" t="str">
        <f t="shared" si="54"/>
        <v/>
      </c>
      <c r="AQ60" s="25" t="str">
        <f>IF(B60 &lt;&gt; "", IFERROR(IF(C$16 = "PRELIM", SUMIF('Database (LECTURE-RES-PRAC)'!D$14:AG$14, "CLO7", 'Database (LECTURE-RES-PRAC)'!D57:AG57) / 'Grade computation'!F$10, IF(C$16 = "MIDTERM", SUMIF('Database (LECTURE-RES-PRAC)'!AJ$14:BM$14, "CLO7", 'Database (LECTURE-RES-PRAC)'!AJ57:BM57) / 'Grade computation'!G$10, IF(C$16 = "FINAL", SUMIF('Database (LECTURE-RES-PRAC)'!BP$14:CS$14, "CLO7", 'Database (LECTURE-RES-PRAC)'!BP57:CS57) / 'Grade computation'!H$10,""))),""),"")</f>
        <v/>
      </c>
      <c r="AR60" s="232" t="str">
        <f t="shared" si="55"/>
        <v/>
      </c>
      <c r="AS60" s="25" t="str">
        <f>IF(B60 &lt;&gt; "",IF(AND('PRINTABLE (per grading)'!H$16="EXAM", 'PRINTABLE (per grading)'!B$13="Prelim"), IF(ISERROR(SUMIF('Exam (LECTURE ONLY)'!D$20:M$20, "CLO7", 'Exam (LECTURE ONLY)'!D62:M62) / 'Exam (LECTURE ONLY)'!AL$12), "", SUMIF('Exam (LECTURE ONLY)'!D$20:M$20, "CLO7", 'Exam (LECTURE ONLY)'!D62:M62) /'Exam (LECTURE ONLY)'!AL$12),
IF(AND('PRINTABLE (per grading)'!H$16="EXAM", 'PRINTABLE (per grading)'!B$13="Midterm"), IF(ISERROR(SUMIF('Exam (LECTURE ONLY)'!O$20:X$20, "CLO7", 'Exam (LECTURE ONLY)'!O62:X62) / 'Exam (LECTURE ONLY)'!AM$12), "", SUMIF('Exam (LECTURE ONLY)'!O$20:X$20, "CLO7", 'Exam (LECTURE ONLY)'!O62:X62) / 'Exam (LECTURE ONLY)'!AM$12),
IF(AND('PRINTABLE (per grading)'!H$16="EXAM", 'PRINTABLE (per grading)'!B$13="Final"), IF(ISERROR(SUMIF('Exam (LECTURE ONLY)'!Z$20:AI$20, "CLO7", 'Exam (LECTURE ONLY)'!Z62:AI62) / 'Exam (LECTURE ONLY)'!AN$12), "", SUMIF('Exam (LECTURE ONLY)'!Z$20:AI$20, "CLO7", 'Exam (LECTURE ONLY)'!Z62:AI62) / 'Exam (LECTURE ONLY)'!AN$12),
IF(AND('PRINTABLE (per grading)'!H$16="OUTPUT", 'PRINTABLE (per grading)'!B$13="Prelim"), IF(ISERROR(SUMIF(OUTPUT!C$20:M$20, "CLO7", OUTPUT!C62:M62) / OUTPUT!AL$12), "", SUMIF(OUTPUT!C$20:M$20, "CLO7", OUTPUT!C62:M62) / OUTPUT!AL$12),
IF(AND('PRINTABLE (per grading)'!H$16="OUTPUT", 'PRINTABLE (per grading)'!B$13="Midterm"), IF(ISERROR(SUMIF(OUTPUT!O$20:Y$20, "CLO7", OUTPUT!O62:Y62) / OUTPUT!AM$12), "", SUMIF(OUTPUT!O$20:Y$20, "CLO7", OUTPUT!O62:Y62) / OUTPUT!AM$12),
IF(AND('PRINTABLE (per grading)'!H$16="OUTPUT", 'PRINTABLE (per grading)'!B$13="Final"), IF(ISERROR(SUMIF(OUTPUT!AA$20:AI$20, "CLO7", OUTPUT!AA62:AI62) / OUTPUT!AN$12), "", SUMIF(OUTPUT!AA$20:AI$20, "CLO7", OUTPUT!AA62:AI62) / OUTPUT!AN$12),
"")))))),"")</f>
        <v/>
      </c>
      <c r="AT60" s="232" t="str">
        <f t="shared" si="56"/>
        <v/>
      </c>
      <c r="AU60" s="233" t="str">
        <f t="shared" si="57"/>
        <v/>
      </c>
      <c r="AV60" s="25" t="str">
        <f>IF(B60 &lt;&gt; "", IFERROR(IF(C$16 = "PRELIM", SUMIF('Database (LECTURE-RES-PRAC)'!D$14:AG$14, "CLO8", 'Database (LECTURE-RES-PRAC)'!D57:AG57) / 'Grade computation'!F$11, IF(C$16 = "MIDTERM", SUMIF('Database (LECTURE-RES-PRAC)'!AJ$14:BM$14, "CLO8", 'Database (LECTURE-RES-PRAC)'!AJ57:BM57) / 'Grade computation'!G$11, IF(C$16 = "FINAL", SUMIF('Database (LECTURE-RES-PRAC)'!BP$14:CS$14, "CLO8", 'Database (LECTURE-RES-PRAC)'!BP57:CS57) / 'Grade computation'!H$11,""))),""),"")</f>
        <v/>
      </c>
      <c r="AW60" s="232" t="str">
        <f t="shared" si="58"/>
        <v/>
      </c>
      <c r="AX60" s="25" t="str">
        <f>IF(B60 &lt;&gt; "",IF(AND('PRINTABLE (per grading)'!H$16="EXAM", 'PRINTABLE (per grading)'!B$13="Prelim"), IF(ISERROR(SUMIF('Exam (LECTURE ONLY)'!D$20:M$20, "CLO8", 'Exam (LECTURE ONLY)'!D62:M62) / 'Exam (LECTURE ONLY)'!AL$13), "", SUMIF('Exam (LECTURE ONLY)'!D$20:M$20, "CLO8", 'Exam (LECTURE ONLY)'!D62:M62) /'Exam (LECTURE ONLY)'!AL$13),
IF(AND('PRINTABLE (per grading)'!H$16="EXAM", 'PRINTABLE (per grading)'!B$13="Midterm"), IF(ISERROR(SUMIF('Exam (LECTURE ONLY)'!O$20:X$20, "CLO8", 'Exam (LECTURE ONLY)'!O62:X62) / 'Exam (LECTURE ONLY)'!AM$13), "", SUMIF('Exam (LECTURE ONLY)'!O$20:X$20, "CLO8", 'Exam (LECTURE ONLY)'!O62:X62) / 'Exam (LECTURE ONLY)'!AM$13),
IF(AND('PRINTABLE (per grading)'!H$16="EXAM", 'PRINTABLE (per grading)'!B$13="Final"), IF(ISERROR(SUMIF('Exam (LECTURE ONLY)'!Z$20:AI$20, "CLO8", 'Exam (LECTURE ONLY)'!Z62:AI62) / 'Exam (LECTURE ONLY)'!AN$13), "", SUMIF('Exam (LECTURE ONLY)'!Z$20:AI$20, "CLO8", 'Exam (LECTURE ONLY)'!Z62:AI62) / 'Exam (LECTURE ONLY)'!AN$13),
IF(AND('PRINTABLE (per grading)'!H$16="OUTPUT", 'PRINTABLE (per grading)'!B$13="Prelim"), IF(ISERROR(SUMIF(OUTPUT!C$20:M$20, "CLO8", OUTPUT!C62:M62) / OUTPUT!AL$13), "", SUMIF(OUTPUT!C$20:M$20, "CLO8", OUTPUT!C62:M62) / OUTPUT!AL$13),
IF(AND('PRINTABLE (per grading)'!H$16="OUTPUT", 'PRINTABLE (per grading)'!B$13="Midterm"), IF(ISERROR(SUMIF(OUTPUT!O$20:Y$20, "CLO8", OUTPUT!O62:Y62) / OUTPUT!AM$13), "", SUMIF(OUTPUT!O$20:Y$20, "CLO8", OUTPUT!O62:Y62) / OUTPUT!AM$13),
IF(AND('PRINTABLE (per grading)'!H$16="OUTPUT", 'PRINTABLE (per grading)'!B$13="Final"), IF(ISERROR(SUMIF(OUTPUT!AA$20:AI$20, "CLO8", OUTPUT!AA62:AI62) / OUTPUT!AN$13), "", SUMIF(OUTPUT!AA$20:AI$20, "CLO8", OUTPUT!AA62:AI62) / OUTPUT!AN$13),
"")))))),"")</f>
        <v/>
      </c>
      <c r="AY60" s="232" t="str">
        <f t="shared" si="59"/>
        <v/>
      </c>
      <c r="AZ60" s="233" t="str">
        <f t="shared" si="60"/>
        <v/>
      </c>
      <c r="BA60" s="25" t="str">
        <f>IF(B60 &lt;&gt; "", IFERROR(IF(C$16 = "PRELIM", SUMIF('Database (LECTURE-RES-PRAC)'!D$14:AG$14, "CLO9", 'Database (LECTURE-RES-PRAC)'!D57:AG57) / 'Grade computation'!F$12, IF(C$16 = "MIDTERM", SUMIF('Database (LECTURE-RES-PRAC)'!AJ$14:BM$14, "CLO9", 'Database (LECTURE-RES-PRAC)'!AJ57:BM57) / 'Grade computation'!G$12, IF(C$16 = "FINAL", SUMIF('Database (LECTURE-RES-PRAC)'!BP$14:CS$14, "CLO9", 'Database (LECTURE-RES-PRAC)'!BP57:CS57) / 'Grade computation'!H$12,""))),""),"")</f>
        <v/>
      </c>
      <c r="BB60" s="232" t="str">
        <f t="shared" si="61"/>
        <v/>
      </c>
      <c r="BC60" s="25" t="str">
        <f>IF(B60 &lt;&gt; "",IF(AND('PRINTABLE (per grading)'!H$16="EXAM", 'PRINTABLE (per grading)'!B$13="Prelim"), IF(ISERROR(SUMIF('Exam (LECTURE ONLY)'!D$20:M$20, "CLO9", 'Exam (LECTURE ONLY)'!D62:M62) / 'Exam (LECTURE ONLY)'!AL$14), "", SUMIF('Exam (LECTURE ONLY)'!D$20:M$20, "CLO9", 'Exam (LECTURE ONLY)'!D62:M62) /'Exam (LECTURE ONLY)'!AL$14),
IF(AND('PRINTABLE (per grading)'!H$16="EXAM", 'PRINTABLE (per grading)'!B$13="Midterm"), IF(ISERROR(SUMIF('Exam (LECTURE ONLY)'!O$20:X$20, "CLO9", 'Exam (LECTURE ONLY)'!O62:X62) / 'Exam (LECTURE ONLY)'!AM$14), "", SUMIF('Exam (LECTURE ONLY)'!O$20:X$20, "CLO9", 'Exam (LECTURE ONLY)'!O62:X62) / 'Exam (LECTURE ONLY)'!AM$14),
IF(AND('PRINTABLE (per grading)'!H$16="EXAM", 'PRINTABLE (per grading)'!B$13="Final"), IF(ISERROR(SUMIF('Exam (LECTURE ONLY)'!Z$20:AI$20, "CLO9", 'Exam (LECTURE ONLY)'!Z62:AI62) / 'Exam (LECTURE ONLY)'!AN$14), "", SUMIF('Exam (LECTURE ONLY)'!Z$20:AI$20, "CLO9", 'Exam (LECTURE ONLY)'!Z62:AI62) / 'Exam (LECTURE ONLY)'!AN$14),
IF(AND('PRINTABLE (per grading)'!H$16="OUTPUT", 'PRINTABLE (per grading)'!B$13="Prelim"), IF(ISERROR(SUMIF(OUTPUT!C$20:M$20, "CLO9", OUTPUT!C62:M62) / OUTPUT!AL$14), "", SUMIF(OUTPUT!C$20:M$20, "CLO9", OUTPUT!C62:M62) / OUTPUT!AL$14),
IF(AND('PRINTABLE (per grading)'!H$16="OUTPUT", 'PRINTABLE (per grading)'!B$13="Midterm"), IF(ISERROR(SUMIF(OUTPUT!O$20:Y$20, "CLO9", OUTPUT!O62:Y62) / OUTPUT!AM$14), "", SUMIF(OUTPUT!O$20:Y$20, "CLO9", OUTPUT!O62:Y62) / OUTPUT!AM$14),
IF(AND('PRINTABLE (per grading)'!H$16="OUTPUT", 'PRINTABLE (per grading)'!B$13="Final"), IF(ISERROR(SUMIF(OUTPUT!AA$20:AI$20, "CLO9", OUTPUT!AA62:AI62) / OUTPUT!AN$14), "", SUMIF(OUTPUT!AA$20:AI$20, "CLO9", OUTPUT!AA62:AI62) / OUTPUT!AN$14),
"")))))),"")</f>
        <v/>
      </c>
      <c r="BD60" s="232" t="str">
        <f t="shared" si="62"/>
        <v/>
      </c>
      <c r="BE60" s="233" t="str">
        <f t="shared" si="63"/>
        <v/>
      </c>
      <c r="BF60" s="25" t="str">
        <f>IF(B60 &lt;&gt; "", IFERROR(IF(C$16 = "PRELIM", SUMIF('Database (LECTURE-RES-PRAC)'!D$14:AG$14, "CLO10", 'Database (LECTURE-RES-PRAC)'!D57:AG57) / 'Grade computation'!F$13, IF(C$16 = "MIDTERM", SUMIF('Database (LECTURE-RES-PRAC)'!AJ$14:BM$14, "CLO10", 'Database (LECTURE-RES-PRAC)'!AJ57:BM57) / 'Grade computation'!G$13, IF(C$16 = "FINAL", SUMIF('Database (LECTURE-RES-PRAC)'!BP$14:CS$14, "CLO10", 'Database (LECTURE-RES-PRAC)'!BP57:CS57) / 'Grade computation'!H$13,""))),""),"")</f>
        <v/>
      </c>
      <c r="BG60" s="232" t="str">
        <f t="shared" si="64"/>
        <v/>
      </c>
      <c r="BH60" s="25" t="str">
        <f>IF(B60 &lt;&gt; "",IF(AND('PRINTABLE (per grading)'!H$16="EXAM", 'PRINTABLE (per grading)'!B$13="Prelim"), IF(ISERROR(SUMIF('Exam (LECTURE ONLY)'!D$20:M$20, "CLO10", 'Exam (LECTURE ONLY)'!D62:M62) / 'Exam (LECTURE ONLY)'!AL$15), "", SUMIF('Exam (LECTURE ONLY)'!D$20:M$20, "CLO10", 'Exam (LECTURE ONLY)'!D62:M62) /'Exam (LECTURE ONLY)'!AL$15),
IF(AND('PRINTABLE (per grading)'!H$16="EXAM", 'PRINTABLE (per grading)'!B$13="Midterm"), IF(ISERROR(SUMIF('Exam (LECTURE ONLY)'!O$20:X$20, "CLO10", 'Exam (LECTURE ONLY)'!O62:X62) / 'Exam (LECTURE ONLY)'!AM$15), "", SUMIF('Exam (LECTURE ONLY)'!O$20:X$20, "CLO10", 'Exam (LECTURE ONLY)'!O62:X62) / 'Exam (LECTURE ONLY)'!AM$15),
IF(AND('PRINTABLE (per grading)'!H$16="EXAM", 'PRINTABLE (per grading)'!B$13="Final"), IF(ISERROR(SUMIF('Exam (LECTURE ONLY)'!Z$20:AI$20, "CLO10", 'Exam (LECTURE ONLY)'!Z62:AI62) / 'Exam (LECTURE ONLY)'!AN$15), "", SUMIF('Exam (LECTURE ONLY)'!Z$20:AI$20, "CLO10", 'Exam (LECTURE ONLY)'!Z62:AI62) / 'Exam (LECTURE ONLY)'!AN$15),
IF(AND('PRINTABLE (per grading)'!H$16="OUTPUT", 'PRINTABLE (per grading)'!B$13="Prelim"), IF(ISERROR(SUMIF(OUTPUT!C$20:M$20, "CLO10", OUTPUT!C62:M62) / OUTPUT!AL$15), "", SUMIF(OUTPUT!C$20:M$20, "CLO10", OUTPUT!C62:M62) / OUTPUT!AL$15),
IF(AND('PRINTABLE (per grading)'!H$16="OUTPUT", 'PRINTABLE (per grading)'!B$13="Midterm"), IF(ISERROR(SUMIF(OUTPUT!O$20:Y$20, "CLO10", OUTPUT!O62:Y62) / OUTPUT!AM$15), "", SUMIF(OUTPUT!O$20:Y$20, "CLO10", OUTPUT!O62:Y62) / OUTPUT!AM$15),
IF(AND('PRINTABLE (per grading)'!H$16="OUTPUT", 'PRINTABLE (per grading)'!B$13="Final"), IF(ISERROR(SUMIF(OUTPUT!AA$20:AI$20, "CLO10", OUTPUT!AA62:AI62) / OUTPUT!AN$15), "", SUMIF(OUTPUT!AA$20:AI$20, "CLO10", OUTPUT!AA62:AI62) / OUTPUT!AN$15),
"")))))),"")</f>
        <v/>
      </c>
      <c r="BI60" s="232" t="str">
        <f t="shared" si="65"/>
        <v/>
      </c>
      <c r="BJ60" s="233" t="str">
        <f t="shared" si="66"/>
        <v/>
      </c>
      <c r="BK60" s="2"/>
    </row>
    <row r="61" spans="1:63" ht="20.100000000000001" customHeight="1">
      <c r="A61" s="118" t="str">
        <f>IF(ISBLANK('Database (LECTURE-RES-PRAC)'!A58),"",'Database (LECTURE-RES-PRAC)'!A58)</f>
        <v/>
      </c>
      <c r="B61" s="119" t="str">
        <f>IF(ISBLANK('Database (LECTURE-RES-PRAC)'!B58),"",'Database (LECTURE-RES-PRAC)'!B58)</f>
        <v/>
      </c>
      <c r="C61" s="134" t="str">
        <f>IF(B61&lt;&gt;"",IF(C$16="PRELIM",'Grade computation'!C61, IF(C$16="MIDTERM",'Grade computation'!K61, IF(C$16="FINAL",'Grade computation'!S61,""))),"")</f>
        <v/>
      </c>
      <c r="D61" s="135" t="str">
        <f t="shared" si="1"/>
        <v/>
      </c>
      <c r="E61" s="134" t="str">
        <f>IF(B61&lt;&gt;"", IF(C$16="PRELIM",'Grade computation'!E61, IF(C$16="MIDTERM",'Grade computation'!M61, IF(C$16="FINAL",'Grade computation'!U61,""))),"")</f>
        <v/>
      </c>
      <c r="F61" s="136" t="str">
        <f t="shared" si="2"/>
        <v/>
      </c>
      <c r="G61" s="137" t="str">
        <f t="shared" si="3"/>
        <v/>
      </c>
      <c r="H61" s="207" t="str">
        <f>IF(B61&lt;&gt;"",IF(C$16="PRELIM", 'Grade computation'!H61, IF(C$16="MIDTERM", 'Grade computation'!P61, IF(C$16="FINAL",'Grade computation'!X61, ""))),"")</f>
        <v/>
      </c>
      <c r="I61" s="137" t="str">
        <f t="shared" si="4"/>
        <v/>
      </c>
      <c r="J61" s="139" t="str">
        <f t="shared" si="5"/>
        <v/>
      </c>
      <c r="K61" s="377" t="str">
        <f t="shared" si="6"/>
        <v/>
      </c>
      <c r="L61" s="434"/>
      <c r="M61" s="25" t="str">
        <f>IF(B61 &lt;&gt; "", IFERROR(IF(C$16 = "PRELIM", SUMIF('Database (LECTURE-RES-PRAC)'!D$14:AG$14, "CLO1", 'Database (LECTURE-RES-PRAC)'!D58:AG58) / 'Grade computation'!F$4, IF(C$16 = "MIDTERM", SUMIF('Database (LECTURE-RES-PRAC)'!AJ$14:BM$14, "CLO1", 'Database (LECTURE-RES-PRAC)'!AJ58:BM58) / 'Grade computation'!G$4, IF(C$16 = "FINAL", SUMIF('Database (LECTURE-RES-PRAC)'!BP$14:CS$14, "CLO1", 'Database (LECTURE-RES-PRAC)'!BP58:CS58) / 'Grade computation'!H$4,""))),""),"")</f>
        <v/>
      </c>
      <c r="N61" s="232" t="str">
        <f t="shared" si="37"/>
        <v/>
      </c>
      <c r="O61" s="25" t="str">
        <f>IF(B61 &lt;&gt; "",IF(AND('PRINTABLE (per grading)'!H$16="EXAM", 'PRINTABLE (per grading)'!B$13="Prelim"), IF(ISERROR(SUMIF('Exam (LECTURE ONLY)'!D$20:M$20, "CLO1", 'Exam (LECTURE ONLY)'!D63:M63) / 'Exam (LECTURE ONLY)'!AL$6), "", SUMIF('Exam (LECTURE ONLY)'!D$20:M$20, "CLO1", 'Exam (LECTURE ONLY)'!D63:M63) /'Exam (LECTURE ONLY)'!AL$6),
IF(AND('PRINTABLE (per grading)'!H$16="EXAM", 'PRINTABLE (per grading)'!B$13="Midterm"), IF(ISERROR(SUMIF('Exam (LECTURE ONLY)'!O$20:X$20, "CLO1", 'Exam (LECTURE ONLY)'!O63:X63) / 'Exam (LECTURE ONLY)'!AM$6), "", SUMIF('Exam (LECTURE ONLY)'!O$20:X$20, "CLO1", 'Exam (LECTURE ONLY)'!O63:X63) / 'Exam (LECTURE ONLY)'!AM$6),
IF(AND('PRINTABLE (per grading)'!H$16="EXAM", 'PRINTABLE (per grading)'!B$13="Final"), IF(ISERROR(SUMIF('Exam (LECTURE ONLY)'!Z$20:AI$20, "CLO1", 'Exam (LECTURE ONLY)'!Z63:AI63) / 'Exam (LECTURE ONLY)'!AN$6), "", SUMIF('Exam (LECTURE ONLY)'!Z$20:AI$20, "CLO1", 'Exam (LECTURE ONLY)'!Z63:AI63) / 'Exam (LECTURE ONLY)'!AN$6),
IF(AND('PRINTABLE (per grading)'!H$16="OUTPUT", 'PRINTABLE (per grading)'!B$13="Prelim"), IF(ISERROR(SUMIF(OUTPUT!C$20:M$20, "CLO1", OUTPUT!C63:M63) / OUTPUT!AL$6), "", SUMIF(OUTPUT!C$20:M$20, "CLO1", OUTPUT!C63:M63) / OUTPUT!AL$6),
IF(AND('PRINTABLE (per grading)'!H$16="OUTPUT", 'PRINTABLE (per grading)'!B$13="Midterm"), IF(ISERROR(SUMIF(OUTPUT!O$20:Y$20, "CLO1", OUTPUT!O63:Y63) / OUTPUT!AM$6), "", SUMIF(OUTPUT!O$20:Y$20, "CLO1", OUTPUT!O63:Y63) / OUTPUT!AM$6),
IF(AND('PRINTABLE (per grading)'!H$16="OUTPUT", 'PRINTABLE (per grading)'!B$13="Final"), IF(ISERROR(SUMIF(OUTPUT!AA$20:AI$20, "CLO1", OUTPUT!AA63:AI63) / OUTPUT!AN$6), "", SUMIF(OUTPUT!AA$20:AI$20, "CLO1", OUTPUT!AA63:AI63) / OUTPUT!AN$6),
"")))))),"")</f>
        <v/>
      </c>
      <c r="P61" s="232" t="str">
        <f t="shared" si="38"/>
        <v/>
      </c>
      <c r="Q61" s="233" t="str">
        <f t="shared" si="39"/>
        <v/>
      </c>
      <c r="R61" s="25" t="str">
        <f>IF(B61 &lt;&gt; "", IFERROR(IF(C$16 = "PRELIM", SUMIF('Database (LECTURE-RES-PRAC)'!D$14:AG$14, "CLO2", 'Database (LECTURE-RES-PRAC)'!D58:AG58) / 'Grade computation'!F$5, IF(C$16 = "MIDTERM", SUMIF('Database (LECTURE-RES-PRAC)'!AJ$14:BM$14, "CLO2", 'Database (LECTURE-RES-PRAC)'!AJ58:BM58) / 'Grade computation'!G$5, IF(C$16 = "FINAL", SUMIF('Database (LECTURE-RES-PRAC)'!BP$14:CS$14, "CLO2", 'Database (LECTURE-RES-PRAC)'!BP58:CS58) / 'Grade computation'!H$5,""))),""),"")</f>
        <v/>
      </c>
      <c r="S61" s="232" t="str">
        <f t="shared" si="40"/>
        <v/>
      </c>
      <c r="T61" s="25" t="str">
        <f>IF(B61 &lt;&gt; "",IF(AND('PRINTABLE (per grading)'!H$16="EXAM", 'PRINTABLE (per grading)'!B$13="Prelim"), IF(ISERROR(SUMIF('Exam (LECTURE ONLY)'!D$20:M$20, "CLO2", 'Exam (LECTURE ONLY)'!D63:M63) / 'Exam (LECTURE ONLY)'!AL$7), "", SUMIF('Exam (LECTURE ONLY)'!D$20:M$20, "CLO2", 'Exam (LECTURE ONLY)'!D63:M63) /'Exam (LECTURE ONLY)'!AL$7),
IF(AND('PRINTABLE (per grading)'!H$16="EXAM", 'PRINTABLE (per grading)'!B$13="Midterm"), IF(ISERROR(SUMIF('Exam (LECTURE ONLY)'!O$20:X$20, "CLO2", 'Exam (LECTURE ONLY)'!O63:X63) / 'Exam (LECTURE ONLY)'!AM$7), "", SUMIF('Exam (LECTURE ONLY)'!O$20:X$20, "CLO2", 'Exam (LECTURE ONLY)'!O63:X63) / 'Exam (LECTURE ONLY)'!AM$7),
IF(AND('PRINTABLE (per grading)'!H$16="EXAM", 'PRINTABLE (per grading)'!B$13="Final"), IF(ISERROR(SUMIF('Exam (LECTURE ONLY)'!Z$20:AI$20, "CLO2", 'Exam (LECTURE ONLY)'!Z63:AI63) / 'Exam (LECTURE ONLY)'!AN$7), "", SUMIF('Exam (LECTURE ONLY)'!Z$20:AI$20, "CLO2", 'Exam (LECTURE ONLY)'!Z63:AI63) / 'Exam (LECTURE ONLY)'!AN$7),
IF(AND('PRINTABLE (per grading)'!H$16="OUTPUT", 'PRINTABLE (per grading)'!B$13="Prelim"), IF(ISERROR(SUMIF(OUTPUT!C$20:M$20, "CLO2", OUTPUT!C63:M63) / OUTPUT!AL$7), "", SUMIF(OUTPUT!C$20:M$20, "CLO2", OUTPUT!C63:M63) / OUTPUT!AL$7),
IF(AND('PRINTABLE (per grading)'!H$16="OUTPUT", 'PRINTABLE (per grading)'!B$13="Midterm"), IF(ISERROR(SUMIF(OUTPUT!O$20:Y$20, "CLO2", OUTPUT!O63:Y63) / OUTPUT!AM$7), "", SUMIF(OUTPUT!O$20:Y$20, "CLO2", OUTPUT!O63:Y63) / OUTPUT!AM$7),
IF(AND('PRINTABLE (per grading)'!H$16="OUTPUT", 'PRINTABLE (per grading)'!B$13="Final"), IF(ISERROR(SUMIF(OUTPUT!AA$20:AI$20, "CLO2", OUTPUT!AA63:AI63) / OUTPUT!AN$7), "", SUMIF(OUTPUT!AA$20:AI$20, "CLO2", OUTPUT!AA63:AI63) / OUTPUT!AN$7),
"")))))),"")</f>
        <v/>
      </c>
      <c r="U61" s="232" t="str">
        <f t="shared" si="41"/>
        <v/>
      </c>
      <c r="V61" s="233" t="str">
        <f t="shared" si="42"/>
        <v/>
      </c>
      <c r="W61" s="25" t="str">
        <f>IF(B61 &lt;&gt; "", IFERROR(IF(C$16 = "PRELIM", SUMIF('Database (LECTURE-RES-PRAC)'!D$14:AG$14, "CLO3", 'Database (LECTURE-RES-PRAC)'!D58:AG58) / 'Grade computation'!F$6, IF(C$16 = "MIDTERM", SUMIF('Database (LECTURE-RES-PRAC)'!AJ$14:BM$14, "CLO3", 'Database (LECTURE-RES-PRAC)'!AJ58:BM58) / 'Grade computation'!G$6, IF(C$16 = "FINAL", SUMIF('Database (LECTURE-RES-PRAC)'!BP$14:CS$14, "CLO3", 'Database (LECTURE-RES-PRAC)'!BP58:CS58) / 'Grade computation'!H$6,""))),""),"")</f>
        <v/>
      </c>
      <c r="X61" s="232" t="str">
        <f t="shared" si="43"/>
        <v/>
      </c>
      <c r="Y61" s="25" t="str">
        <f>IF(B61 &lt;&gt; "",IF(AND('PRINTABLE (per grading)'!H$16="EXAM", 'PRINTABLE (per grading)'!B$13="Prelim"), IF(ISERROR(SUMIF('Exam (LECTURE ONLY)'!D$20:M$20, "CLO3", 'Exam (LECTURE ONLY)'!D63:M63) / 'Exam (LECTURE ONLY)'!AL$8), "", SUMIF('Exam (LECTURE ONLY)'!D$20:M$20, "CLO3", 'Exam (LECTURE ONLY)'!D63:M63) /'Exam (LECTURE ONLY)'!AL$8),
IF(AND('PRINTABLE (per grading)'!H$16="EXAM", 'PRINTABLE (per grading)'!B$13="Midterm"), IF(ISERROR(SUMIF('Exam (LECTURE ONLY)'!O$20:X$20, "CLO3", 'Exam (LECTURE ONLY)'!O63:X63) / 'Exam (LECTURE ONLY)'!AM$8), "", SUMIF('Exam (LECTURE ONLY)'!O$20:X$20, "CLO3", 'Exam (LECTURE ONLY)'!O63:X63) / 'Exam (LECTURE ONLY)'!AM$8),
IF(AND('PRINTABLE (per grading)'!H$16="EXAM", 'PRINTABLE (per grading)'!B$13="Final"), IF(ISERROR(SUMIF('Exam (LECTURE ONLY)'!Z$20:AI$20, "CLO3", 'Exam (LECTURE ONLY)'!Z63:AI63) / 'Exam (LECTURE ONLY)'!AN$8), "", SUMIF('Exam (LECTURE ONLY)'!Z$20:AI$20, "CLO3", 'Exam (LECTURE ONLY)'!Z63:AI63) / 'Exam (LECTURE ONLY)'!AN$8),
IF(AND('PRINTABLE (per grading)'!H$16="OUTPUT", 'PRINTABLE (per grading)'!B$13="Prelim"), IF(ISERROR(SUMIF(OUTPUT!C$20:M$20, "CLO3", OUTPUT!C63:M63) / OUTPUT!AL$8), "", SUMIF(OUTPUT!C$20:M$20, "CLO3", OUTPUT!C63:M63) / OUTPUT!AL$8),
IF(AND('PRINTABLE (per grading)'!H$16="OUTPUT", 'PRINTABLE (per grading)'!B$13="Midterm"), IF(ISERROR(SUMIF(OUTPUT!O$20:Y$20, "CLO3", OUTPUT!O63:Y63) / OUTPUT!AM$8), "", SUMIF(OUTPUT!O$20:Y$20, "CLO3", OUTPUT!O63:Y63) / OUTPUT!AM$8),
IF(AND('PRINTABLE (per grading)'!H$16="OUTPUT", 'PRINTABLE (per grading)'!B$13="Final"), IF(ISERROR(SUMIF(OUTPUT!AA$20:AI$20, "CLO3", OUTPUT!AA63:AI63) / OUTPUT!AN$8), "", SUMIF(OUTPUT!AA$20:AI$20, "CLO3", OUTPUT!AA63:AI63) / OUTPUT!AN$8),
"" )))))),"")</f>
        <v/>
      </c>
      <c r="Z61" s="232" t="str">
        <f t="shared" si="44"/>
        <v/>
      </c>
      <c r="AA61" s="233" t="str">
        <f t="shared" si="45"/>
        <v/>
      </c>
      <c r="AB61" s="25" t="str">
        <f>IF(B61 &lt;&gt; "", IFERROR(IF(C$16 = "PRELIM", SUMIF('Database (LECTURE-RES-PRAC)'!D$14:AG$14, "CLO4", 'Database (LECTURE-RES-PRAC)'!D58:AG58) / 'Grade computation'!F$7, IF(C$16 = "MIDTERM", SUMIF('Database (LECTURE-RES-PRAC)'!AJ$14:BM$14, "CLO4", 'Database (LECTURE-RES-PRAC)'!AJ58:BM58) / 'Grade computation'!G$7, IF(C$16 = "FINAL", SUMIF('Database (LECTURE-RES-PRAC)'!BP$14:CS$14, "CLO4", 'Database (LECTURE-RES-PRAC)'!BP58:CS58) / 'Grade computation'!H$7,""))),""),"")</f>
        <v/>
      </c>
      <c r="AC61" s="232" t="str">
        <f t="shared" si="46"/>
        <v/>
      </c>
      <c r="AD61" s="25" t="str">
        <f>IF(B61 &lt;&gt; "",IF(AND('PRINTABLE (per grading)'!H$16="EXAM", 'PRINTABLE (per grading)'!B$13="Prelim"), IF(ISERROR(SUMIF('Exam (LECTURE ONLY)'!D$20:M$20, "CLO4", 'Exam (LECTURE ONLY)'!D63:M63) / 'Exam (LECTURE ONLY)'!AL$9), "", SUMIF('Exam (LECTURE ONLY)'!D$20:M$20, "CLO4", 'Exam (LECTURE ONLY)'!D63:M63) /'Exam (LECTURE ONLY)'!AL$9),
IF(AND('PRINTABLE (per grading)'!H$16="EXAM", 'PRINTABLE (per grading)'!B$13="Midterm"), IF(ISERROR(SUMIF('Exam (LECTURE ONLY)'!O$20:X$20, "CLO4", 'Exam (LECTURE ONLY)'!O63:X63) / 'Exam (LECTURE ONLY)'!AM$9), "", SUMIF('Exam (LECTURE ONLY)'!O$20:X$20, "CLO4", 'Exam (LECTURE ONLY)'!O63:X63) / 'Exam (LECTURE ONLY)'!AM$9),
IF(AND('PRINTABLE (per grading)'!H$16="EXAM", 'PRINTABLE (per grading)'!B$13="Final"), IF(ISERROR(SUMIF('Exam (LECTURE ONLY)'!Z$20:AI$20, "CLO4", 'Exam (LECTURE ONLY)'!Z63:AI63) / 'Exam (LECTURE ONLY)'!AN$9), "", SUMIF('Exam (LECTURE ONLY)'!Z$20:AI$20, "CLO4", 'Exam (LECTURE ONLY)'!Z63:AI63) / 'Exam (LECTURE ONLY)'!AN$9),
IF(AND('PRINTABLE (per grading)'!H$16="OUTPUT", 'PRINTABLE (per grading)'!B$13="Prelim"), IF(ISERROR(SUMIF(OUTPUT!C$20:M$20, "CLO4", OUTPUT!C63:M63) / OUTPUT!AL$9), "", SUMIF(OUTPUT!C$20:M$20, "CLO4", OUTPUT!C63:M63) / OUTPUT!AL$9),
IF(AND('PRINTABLE (per grading)'!H$16="OUTPUT", 'PRINTABLE (per grading)'!B$13="Midterm"), IF(ISERROR(SUMIF(OUTPUT!O$20:Y$20, "CLO4", OUTPUT!O63:Y63) / OUTPUT!AM$9), "", SUMIF(OUTPUT!O$20:Y$20, "CLO4", OUTPUT!O63:Y63) / OUTPUT!AM$9),
IF(AND('PRINTABLE (per grading)'!H$16="OUTPUT", 'PRINTABLE (per grading)'!B$13="Final"), IF(ISERROR(SUMIF(OUTPUT!AA$20:AI$20, "CLO4", OUTPUT!AA63:AI63) / OUTPUT!AN$9), "", SUMIF(OUTPUT!AA$20:AI$20, "CLO4", OUTPUT!AA63:AI63) / OUTPUT!AN$9),
"")))))),"")</f>
        <v/>
      </c>
      <c r="AE61" s="232" t="str">
        <f t="shared" si="47"/>
        <v/>
      </c>
      <c r="AF61" s="233" t="str">
        <f t="shared" si="48"/>
        <v/>
      </c>
      <c r="AG61" s="25" t="str">
        <f>IF(B61 &lt;&gt; "", IFERROR(IF(C$16 = "PRELIM", SUMIF('Database (LECTURE-RES-PRAC)'!D$14:AG$14, "CLO5", 'Database (LECTURE-RES-PRAC)'!D58:AG58) / 'Grade computation'!F$8, IF(C$16 = "MIDTERM", SUMIF('Database (LECTURE-RES-PRAC)'!AJ$14:BM$14, "CLO5", 'Database (LECTURE-RES-PRAC)'!AJ58:BM58) / 'Grade computation'!G$8, IF(C$16 = "FINAL", SUMIF('Database (LECTURE-RES-PRAC)'!BP$14:CS$14, "CLO5", 'Database (LECTURE-RES-PRAC)'!BP58:CS58) / 'Grade computation'!H$8,""))),""),"")</f>
        <v/>
      </c>
      <c r="AH61" s="232" t="str">
        <f t="shared" si="49"/>
        <v/>
      </c>
      <c r="AI61" s="25" t="str">
        <f>IF(B61 &lt;&gt; "",IF(AND('PRINTABLE (per grading)'!H$16="EXAM", 'PRINTABLE (per grading)'!B$13="Prelim"), IF(ISERROR(SUMIF('Exam (LECTURE ONLY)'!D$20:M$20, "CLO5", 'Exam (LECTURE ONLY)'!D63:M63) / 'Exam (LECTURE ONLY)'!AL$10), "", SUMIF('Exam (LECTURE ONLY)'!D$20:M$20, "CLO5", 'Exam (LECTURE ONLY)'!D63:M63) /'Exam (LECTURE ONLY)'!AL$10),
IF(AND('PRINTABLE (per grading)'!H$16="EXAM", 'PRINTABLE (per grading)'!B$13="Midterm"), IF(ISERROR(SUMIF('Exam (LECTURE ONLY)'!O$20:X$20, "CLO5", 'Exam (LECTURE ONLY)'!O63:X63) / 'Exam (LECTURE ONLY)'!AM$10), "", SUMIF('Exam (LECTURE ONLY)'!O$20:X$20, "CLO5", 'Exam (LECTURE ONLY)'!O63:X63) / 'Exam (LECTURE ONLY)'!AM$10),
IF(AND('PRINTABLE (per grading)'!H$16="EXAM", 'PRINTABLE (per grading)'!B$13="Final"), IF(ISERROR(SUMIF('Exam (LECTURE ONLY)'!Z$20:AI$20, "CLO5", 'Exam (LECTURE ONLY)'!Z63:AI63) / 'Exam (LECTURE ONLY)'!AN$10), "", SUMIF('Exam (LECTURE ONLY)'!Z$20:AI$20, "CLO5", 'Exam (LECTURE ONLY)'!Z63:AI63) / 'Exam (LECTURE ONLY)'!AN$10),
IF(AND('PRINTABLE (per grading)'!H$16="OUTPUT", 'PRINTABLE (per grading)'!B$13="Prelim"), IF(ISERROR(SUMIF(OUTPUT!C$20:M$20, "CLO5", OUTPUT!C63:M63) / OUTPUT!AL$10), "", SUMIF(OUTPUT!C$20:M$20, "CLO5", OUTPUT!C63:M63) / OUTPUT!AL$10),
IF(AND('PRINTABLE (per grading)'!H$16="OUTPUT", 'PRINTABLE (per grading)'!B$13="Midterm"), IF(ISERROR(SUMIF(OUTPUT!O$20:Y$20, "CLO5", OUTPUT!O63:Y63) / OUTPUT!AM$10), "", SUMIF(OUTPUT!O$20:Y$20, "CLO5", OUTPUT!O63:Y63) / OUTPUT!AM$10),
IF(AND('PRINTABLE (per grading)'!H$16="OUTPUT", 'PRINTABLE (per grading)'!B$13="Final"), IF(ISERROR(SUMIF(OUTPUT!AA$20:AI$20, "CLO5", OUTPUT!AA63:AI63) / OUTPUT!AN$10), "", SUMIF(OUTPUT!AA$20:AI$20, "CLO5", OUTPUT!AA63:AI63) / OUTPUT!AN$10),
"")))))),"")</f>
        <v/>
      </c>
      <c r="AJ61" s="232" t="str">
        <f t="shared" si="50"/>
        <v/>
      </c>
      <c r="AK61" s="233" t="str">
        <f t="shared" si="51"/>
        <v/>
      </c>
      <c r="AL61" s="25" t="str">
        <f>IF(B61 &lt;&gt; "", IFERROR(IF(C$16 = "PRELIM", SUMIF('Database (LECTURE-RES-PRAC)'!D$14:AG$14, "CLO6", 'Database (LECTURE-RES-PRAC)'!D58:AG58) / 'Grade computation'!F$9, IF(C$16 = "MIDTERM", SUMIF('Database (LECTURE-RES-PRAC)'!AJ$14:BM$14, "CLO6", 'Database (LECTURE-RES-PRAC)'!AJ58:BM58) / 'Grade computation'!G$9, IF(C$16 = "FINAL", SUMIF('Database (LECTURE-RES-PRAC)'!BP$14:CS$14, "CLO6", 'Database (LECTURE-RES-PRAC)'!BP58:CS58) / 'Grade computation'!H$9,""))),""),"")</f>
        <v/>
      </c>
      <c r="AM61" s="232" t="str">
        <f t="shared" si="52"/>
        <v/>
      </c>
      <c r="AN61" s="25" t="str">
        <f>IF(B61 &lt;&gt; "",IF(AND('PRINTABLE (per grading)'!H$16="EXAM", 'PRINTABLE (per grading)'!B$13="Prelim"), IF(ISERROR(SUMIF('Exam (LECTURE ONLY)'!D$20:M$20, "CLO6", 'Exam (LECTURE ONLY)'!D63:M63) / 'Exam (LECTURE ONLY)'!AL$11), "", SUMIF('Exam (LECTURE ONLY)'!D$20:M$20, "CLO6", 'Exam (LECTURE ONLY)'!D63:M63) /'Exam (LECTURE ONLY)'!AL$11),
IF(AND('PRINTABLE (per grading)'!H$16="EXAM", 'PRINTABLE (per grading)'!B$13="Midterm"), IF(ISERROR(SUMIF('Exam (LECTURE ONLY)'!O$20:X$20, "CLO6", 'Exam (LECTURE ONLY)'!O63:X63) / 'Exam (LECTURE ONLY)'!AM$11), "", SUMIF('Exam (LECTURE ONLY)'!O$20:X$20, "CLO6", 'Exam (LECTURE ONLY)'!O63:X63) / 'Exam (LECTURE ONLY)'!AM$11),
IF(AND('PRINTABLE (per grading)'!H$16="EXAM", 'PRINTABLE (per grading)'!B$13="Final"), IF(ISERROR(SUMIF('Exam (LECTURE ONLY)'!Z$20:AI$20, "CLO6", 'Exam (LECTURE ONLY)'!Z63:AI63) / 'Exam (LECTURE ONLY)'!AN$11), "", SUMIF('Exam (LECTURE ONLY)'!Z$20:AI$20, "CLO6", 'Exam (LECTURE ONLY)'!Z63:AI63) / 'Exam (LECTURE ONLY)'!AN$11),
IF(AND('PRINTABLE (per grading)'!H$16="OUTPUT", 'PRINTABLE (per grading)'!B$13="Prelim"), IF(ISERROR(SUMIF(OUTPUT!C$20:M$20, "CLO6", OUTPUT!C63:M63) / OUTPUT!AL$11), "", SUMIF(OUTPUT!C$20:M$20, "CLO6", OUTPUT!C63:M63) / OUTPUT!AL$11),
IF(AND('PRINTABLE (per grading)'!H$16="OUTPUT", 'PRINTABLE (per grading)'!B$13="Midterm"), IF(ISERROR(SUMIF(OUTPUT!O$20:Y$20, "CLO6", OUTPUT!O63:Y63) / OUTPUT!AM$11), "", SUMIF(OUTPUT!O$20:Y$20, "CLO6", OUTPUT!O63:Y63) / OUTPUT!AM$11),
IF(AND('PRINTABLE (per grading)'!H$16="OUTPUT", 'PRINTABLE (per grading)'!B$13="Final"), IF(ISERROR(SUMIF(OUTPUT!AA$20:AI$20, "CLO6", OUTPUT!AA63:AI63) / OUTPUT!AN$11), "", SUMIF(OUTPUT!AA$20:AI$20, "CLO6", OUTPUT!AA63:AI63) / OUTPUT!AN$11),
"")))))),"")</f>
        <v/>
      </c>
      <c r="AO61" s="232" t="str">
        <f t="shared" si="53"/>
        <v/>
      </c>
      <c r="AP61" s="233" t="str">
        <f t="shared" si="54"/>
        <v/>
      </c>
      <c r="AQ61" s="25" t="str">
        <f>IF(B61 &lt;&gt; "", IFERROR(IF(C$16 = "PRELIM", SUMIF('Database (LECTURE-RES-PRAC)'!D$14:AG$14, "CLO7", 'Database (LECTURE-RES-PRAC)'!D58:AG58) / 'Grade computation'!F$10, IF(C$16 = "MIDTERM", SUMIF('Database (LECTURE-RES-PRAC)'!AJ$14:BM$14, "CLO7", 'Database (LECTURE-RES-PRAC)'!AJ58:BM58) / 'Grade computation'!G$10, IF(C$16 = "FINAL", SUMIF('Database (LECTURE-RES-PRAC)'!BP$14:CS$14, "CLO7", 'Database (LECTURE-RES-PRAC)'!BP58:CS58) / 'Grade computation'!H$10,""))),""),"")</f>
        <v/>
      </c>
      <c r="AR61" s="232" t="str">
        <f t="shared" si="55"/>
        <v/>
      </c>
      <c r="AS61" s="25" t="str">
        <f>IF(B61 &lt;&gt; "",IF(AND('PRINTABLE (per grading)'!H$16="EXAM", 'PRINTABLE (per grading)'!B$13="Prelim"), IF(ISERROR(SUMIF('Exam (LECTURE ONLY)'!D$20:M$20, "CLO7", 'Exam (LECTURE ONLY)'!D63:M63) / 'Exam (LECTURE ONLY)'!AL$12), "", SUMIF('Exam (LECTURE ONLY)'!D$20:M$20, "CLO7", 'Exam (LECTURE ONLY)'!D63:M63) /'Exam (LECTURE ONLY)'!AL$12),
IF(AND('PRINTABLE (per grading)'!H$16="EXAM", 'PRINTABLE (per grading)'!B$13="Midterm"), IF(ISERROR(SUMIF('Exam (LECTURE ONLY)'!O$20:X$20, "CLO7", 'Exam (LECTURE ONLY)'!O63:X63) / 'Exam (LECTURE ONLY)'!AM$12), "", SUMIF('Exam (LECTURE ONLY)'!O$20:X$20, "CLO7", 'Exam (LECTURE ONLY)'!O63:X63) / 'Exam (LECTURE ONLY)'!AM$12),
IF(AND('PRINTABLE (per grading)'!H$16="EXAM", 'PRINTABLE (per grading)'!B$13="Final"), IF(ISERROR(SUMIF('Exam (LECTURE ONLY)'!Z$20:AI$20, "CLO7", 'Exam (LECTURE ONLY)'!Z63:AI63) / 'Exam (LECTURE ONLY)'!AN$12), "", SUMIF('Exam (LECTURE ONLY)'!Z$20:AI$20, "CLO7", 'Exam (LECTURE ONLY)'!Z63:AI63) / 'Exam (LECTURE ONLY)'!AN$12),
IF(AND('PRINTABLE (per grading)'!H$16="OUTPUT", 'PRINTABLE (per grading)'!B$13="Prelim"), IF(ISERROR(SUMIF(OUTPUT!C$20:M$20, "CLO7", OUTPUT!C63:M63) / OUTPUT!AL$12), "", SUMIF(OUTPUT!C$20:M$20, "CLO7", OUTPUT!C63:M63) / OUTPUT!AL$12),
IF(AND('PRINTABLE (per grading)'!H$16="OUTPUT", 'PRINTABLE (per grading)'!B$13="Midterm"), IF(ISERROR(SUMIF(OUTPUT!O$20:Y$20, "CLO7", OUTPUT!O63:Y63) / OUTPUT!AM$12), "", SUMIF(OUTPUT!O$20:Y$20, "CLO7", OUTPUT!O63:Y63) / OUTPUT!AM$12),
IF(AND('PRINTABLE (per grading)'!H$16="OUTPUT", 'PRINTABLE (per grading)'!B$13="Final"), IF(ISERROR(SUMIF(OUTPUT!AA$20:AI$20, "CLO7", OUTPUT!AA63:AI63) / OUTPUT!AN$12), "", SUMIF(OUTPUT!AA$20:AI$20, "CLO7", OUTPUT!AA63:AI63) / OUTPUT!AN$12),
"")))))),"")</f>
        <v/>
      </c>
      <c r="AT61" s="232" t="str">
        <f t="shared" si="56"/>
        <v/>
      </c>
      <c r="AU61" s="233" t="str">
        <f t="shared" si="57"/>
        <v/>
      </c>
      <c r="AV61" s="25" t="str">
        <f>IF(B61 &lt;&gt; "", IFERROR(IF(C$16 = "PRELIM", SUMIF('Database (LECTURE-RES-PRAC)'!D$14:AG$14, "CLO8", 'Database (LECTURE-RES-PRAC)'!D58:AG58) / 'Grade computation'!F$11, IF(C$16 = "MIDTERM", SUMIF('Database (LECTURE-RES-PRAC)'!AJ$14:BM$14, "CLO8", 'Database (LECTURE-RES-PRAC)'!AJ58:BM58) / 'Grade computation'!G$11, IF(C$16 = "FINAL", SUMIF('Database (LECTURE-RES-PRAC)'!BP$14:CS$14, "CLO8", 'Database (LECTURE-RES-PRAC)'!BP58:CS58) / 'Grade computation'!H$11,""))),""),"")</f>
        <v/>
      </c>
      <c r="AW61" s="232" t="str">
        <f t="shared" si="58"/>
        <v/>
      </c>
      <c r="AX61" s="25" t="str">
        <f>IF(B61 &lt;&gt; "",IF(AND('PRINTABLE (per grading)'!H$16="EXAM", 'PRINTABLE (per grading)'!B$13="Prelim"), IF(ISERROR(SUMIF('Exam (LECTURE ONLY)'!D$20:M$20, "CLO8", 'Exam (LECTURE ONLY)'!D63:M63) / 'Exam (LECTURE ONLY)'!AL$13), "", SUMIF('Exam (LECTURE ONLY)'!D$20:M$20, "CLO8", 'Exam (LECTURE ONLY)'!D63:M63) /'Exam (LECTURE ONLY)'!AL$13),
IF(AND('PRINTABLE (per grading)'!H$16="EXAM", 'PRINTABLE (per grading)'!B$13="Midterm"), IF(ISERROR(SUMIF('Exam (LECTURE ONLY)'!O$20:X$20, "CLO8", 'Exam (LECTURE ONLY)'!O63:X63) / 'Exam (LECTURE ONLY)'!AM$13), "", SUMIF('Exam (LECTURE ONLY)'!O$20:X$20, "CLO8", 'Exam (LECTURE ONLY)'!O63:X63) / 'Exam (LECTURE ONLY)'!AM$13),
IF(AND('PRINTABLE (per grading)'!H$16="EXAM", 'PRINTABLE (per grading)'!B$13="Final"), IF(ISERROR(SUMIF('Exam (LECTURE ONLY)'!Z$20:AI$20, "CLO8", 'Exam (LECTURE ONLY)'!Z63:AI63) / 'Exam (LECTURE ONLY)'!AN$13), "", SUMIF('Exam (LECTURE ONLY)'!Z$20:AI$20, "CLO8", 'Exam (LECTURE ONLY)'!Z63:AI63) / 'Exam (LECTURE ONLY)'!AN$13),
IF(AND('PRINTABLE (per grading)'!H$16="OUTPUT", 'PRINTABLE (per grading)'!B$13="Prelim"), IF(ISERROR(SUMIF(OUTPUT!C$20:M$20, "CLO8", OUTPUT!C63:M63) / OUTPUT!AL$13), "", SUMIF(OUTPUT!C$20:M$20, "CLO8", OUTPUT!C63:M63) / OUTPUT!AL$13),
IF(AND('PRINTABLE (per grading)'!H$16="OUTPUT", 'PRINTABLE (per grading)'!B$13="Midterm"), IF(ISERROR(SUMIF(OUTPUT!O$20:Y$20, "CLO8", OUTPUT!O63:Y63) / OUTPUT!AM$13), "", SUMIF(OUTPUT!O$20:Y$20, "CLO8", OUTPUT!O63:Y63) / OUTPUT!AM$13),
IF(AND('PRINTABLE (per grading)'!H$16="OUTPUT", 'PRINTABLE (per grading)'!B$13="Final"), IF(ISERROR(SUMIF(OUTPUT!AA$20:AI$20, "CLO8", OUTPUT!AA63:AI63) / OUTPUT!AN$13), "", SUMIF(OUTPUT!AA$20:AI$20, "CLO8", OUTPUT!AA63:AI63) / OUTPUT!AN$13),
"")))))),"")</f>
        <v/>
      </c>
      <c r="AY61" s="232" t="str">
        <f t="shared" si="59"/>
        <v/>
      </c>
      <c r="AZ61" s="233" t="str">
        <f t="shared" si="60"/>
        <v/>
      </c>
      <c r="BA61" s="25" t="str">
        <f>IF(B61 &lt;&gt; "", IFERROR(IF(C$16 = "PRELIM", SUMIF('Database (LECTURE-RES-PRAC)'!D$14:AG$14, "CLO9", 'Database (LECTURE-RES-PRAC)'!D58:AG58) / 'Grade computation'!F$12, IF(C$16 = "MIDTERM", SUMIF('Database (LECTURE-RES-PRAC)'!AJ$14:BM$14, "CLO9", 'Database (LECTURE-RES-PRAC)'!AJ58:BM58) / 'Grade computation'!G$12, IF(C$16 = "FINAL", SUMIF('Database (LECTURE-RES-PRAC)'!BP$14:CS$14, "CLO9", 'Database (LECTURE-RES-PRAC)'!BP58:CS58) / 'Grade computation'!H$12,""))),""),"")</f>
        <v/>
      </c>
      <c r="BB61" s="232" t="str">
        <f t="shared" si="61"/>
        <v/>
      </c>
      <c r="BC61" s="25" t="str">
        <f>IF(B61 &lt;&gt; "",IF(AND('PRINTABLE (per grading)'!H$16="EXAM", 'PRINTABLE (per grading)'!B$13="Prelim"), IF(ISERROR(SUMIF('Exam (LECTURE ONLY)'!D$20:M$20, "CLO9", 'Exam (LECTURE ONLY)'!D63:M63) / 'Exam (LECTURE ONLY)'!AL$14), "", SUMIF('Exam (LECTURE ONLY)'!D$20:M$20, "CLO9", 'Exam (LECTURE ONLY)'!D63:M63) /'Exam (LECTURE ONLY)'!AL$14),
IF(AND('PRINTABLE (per grading)'!H$16="EXAM", 'PRINTABLE (per grading)'!B$13="Midterm"), IF(ISERROR(SUMIF('Exam (LECTURE ONLY)'!O$20:X$20, "CLO9", 'Exam (LECTURE ONLY)'!O63:X63) / 'Exam (LECTURE ONLY)'!AM$14), "", SUMIF('Exam (LECTURE ONLY)'!O$20:X$20, "CLO9", 'Exam (LECTURE ONLY)'!O63:X63) / 'Exam (LECTURE ONLY)'!AM$14),
IF(AND('PRINTABLE (per grading)'!H$16="EXAM", 'PRINTABLE (per grading)'!B$13="Final"), IF(ISERROR(SUMIF('Exam (LECTURE ONLY)'!Z$20:AI$20, "CLO9", 'Exam (LECTURE ONLY)'!Z63:AI63) / 'Exam (LECTURE ONLY)'!AN$14), "", SUMIF('Exam (LECTURE ONLY)'!Z$20:AI$20, "CLO9", 'Exam (LECTURE ONLY)'!Z63:AI63) / 'Exam (LECTURE ONLY)'!AN$14),
IF(AND('PRINTABLE (per grading)'!H$16="OUTPUT", 'PRINTABLE (per grading)'!B$13="Prelim"), IF(ISERROR(SUMIF(OUTPUT!C$20:M$20, "CLO9", OUTPUT!C63:M63) / OUTPUT!AL$14), "", SUMIF(OUTPUT!C$20:M$20, "CLO9", OUTPUT!C63:M63) / OUTPUT!AL$14),
IF(AND('PRINTABLE (per grading)'!H$16="OUTPUT", 'PRINTABLE (per grading)'!B$13="Midterm"), IF(ISERROR(SUMIF(OUTPUT!O$20:Y$20, "CLO9", OUTPUT!O63:Y63) / OUTPUT!AM$14), "", SUMIF(OUTPUT!O$20:Y$20, "CLO9", OUTPUT!O63:Y63) / OUTPUT!AM$14),
IF(AND('PRINTABLE (per grading)'!H$16="OUTPUT", 'PRINTABLE (per grading)'!B$13="Final"), IF(ISERROR(SUMIF(OUTPUT!AA$20:AI$20, "CLO9", OUTPUT!AA63:AI63) / OUTPUT!AN$14), "", SUMIF(OUTPUT!AA$20:AI$20, "CLO9", OUTPUT!AA63:AI63) / OUTPUT!AN$14),
"")))))),"")</f>
        <v/>
      </c>
      <c r="BD61" s="232" t="str">
        <f t="shared" si="62"/>
        <v/>
      </c>
      <c r="BE61" s="233" t="str">
        <f t="shared" si="63"/>
        <v/>
      </c>
      <c r="BF61" s="25" t="str">
        <f>IF(B61 &lt;&gt; "", IFERROR(IF(C$16 = "PRELIM", SUMIF('Database (LECTURE-RES-PRAC)'!D$14:AG$14, "CLO10", 'Database (LECTURE-RES-PRAC)'!D58:AG58) / 'Grade computation'!F$13, IF(C$16 = "MIDTERM", SUMIF('Database (LECTURE-RES-PRAC)'!AJ$14:BM$14, "CLO10", 'Database (LECTURE-RES-PRAC)'!AJ58:BM58) / 'Grade computation'!G$13, IF(C$16 = "FINAL", SUMIF('Database (LECTURE-RES-PRAC)'!BP$14:CS$14, "CLO10", 'Database (LECTURE-RES-PRAC)'!BP58:CS58) / 'Grade computation'!H$13,""))),""),"")</f>
        <v/>
      </c>
      <c r="BG61" s="232" t="str">
        <f t="shared" si="64"/>
        <v/>
      </c>
      <c r="BH61" s="25" t="str">
        <f>IF(B61 &lt;&gt; "",IF(AND('PRINTABLE (per grading)'!H$16="EXAM", 'PRINTABLE (per grading)'!B$13="Prelim"), IF(ISERROR(SUMIF('Exam (LECTURE ONLY)'!D$20:M$20, "CLO10", 'Exam (LECTURE ONLY)'!D63:M63) / 'Exam (LECTURE ONLY)'!AL$15), "", SUMIF('Exam (LECTURE ONLY)'!D$20:M$20, "CLO10", 'Exam (LECTURE ONLY)'!D63:M63) /'Exam (LECTURE ONLY)'!AL$15),
IF(AND('PRINTABLE (per grading)'!H$16="EXAM", 'PRINTABLE (per grading)'!B$13="Midterm"), IF(ISERROR(SUMIF('Exam (LECTURE ONLY)'!O$20:X$20, "CLO10", 'Exam (LECTURE ONLY)'!O63:X63) / 'Exam (LECTURE ONLY)'!AM$15), "", SUMIF('Exam (LECTURE ONLY)'!O$20:X$20, "CLO10", 'Exam (LECTURE ONLY)'!O63:X63) / 'Exam (LECTURE ONLY)'!AM$15),
IF(AND('PRINTABLE (per grading)'!H$16="EXAM", 'PRINTABLE (per grading)'!B$13="Final"), IF(ISERROR(SUMIF('Exam (LECTURE ONLY)'!Z$20:AI$20, "CLO10", 'Exam (LECTURE ONLY)'!Z63:AI63) / 'Exam (LECTURE ONLY)'!AN$15), "", SUMIF('Exam (LECTURE ONLY)'!Z$20:AI$20, "CLO10", 'Exam (LECTURE ONLY)'!Z63:AI63) / 'Exam (LECTURE ONLY)'!AN$15),
IF(AND('PRINTABLE (per grading)'!H$16="OUTPUT", 'PRINTABLE (per grading)'!B$13="Prelim"), IF(ISERROR(SUMIF(OUTPUT!C$20:M$20, "CLO10", OUTPUT!C63:M63) / OUTPUT!AL$15), "", SUMIF(OUTPUT!C$20:M$20, "CLO10", OUTPUT!C63:M63) / OUTPUT!AL$15),
IF(AND('PRINTABLE (per grading)'!H$16="OUTPUT", 'PRINTABLE (per grading)'!B$13="Midterm"), IF(ISERROR(SUMIF(OUTPUT!O$20:Y$20, "CLO10", OUTPUT!O63:Y63) / OUTPUT!AM$15), "", SUMIF(OUTPUT!O$20:Y$20, "CLO10", OUTPUT!O63:Y63) / OUTPUT!AM$15),
IF(AND('PRINTABLE (per grading)'!H$16="OUTPUT", 'PRINTABLE (per grading)'!B$13="Final"), IF(ISERROR(SUMIF(OUTPUT!AA$20:AI$20, "CLO10", OUTPUT!AA63:AI63) / OUTPUT!AN$15), "", SUMIF(OUTPUT!AA$20:AI$20, "CLO10", OUTPUT!AA63:AI63) / OUTPUT!AN$15),
"")))))),"")</f>
        <v/>
      </c>
      <c r="BI61" s="232" t="str">
        <f t="shared" si="65"/>
        <v/>
      </c>
      <c r="BJ61" s="233" t="str">
        <f t="shared" si="66"/>
        <v/>
      </c>
      <c r="BK61" s="2"/>
    </row>
    <row r="62" spans="1:63" ht="20.100000000000001" customHeight="1">
      <c r="A62" s="212" t="str">
        <f>IF(ISBLANK('Database (LECTURE-RES-PRAC)'!A59),"",'Database (LECTURE-RES-PRAC)'!A59)</f>
        <v/>
      </c>
      <c r="B62" s="213" t="str">
        <f>IF(ISBLANK('Database (LECTURE-RES-PRAC)'!B59),"",'Database (LECTURE-RES-PRAC)'!B59)</f>
        <v/>
      </c>
      <c r="C62" s="134" t="str">
        <f>IF(B62&lt;&gt;"",IF(C$16="PRELIM",'Grade computation'!C62, IF(C$16="MIDTERM",'Grade computation'!K62, IF(C$16="FINAL",'Grade computation'!S62,""))),"")</f>
        <v/>
      </c>
      <c r="D62" s="135" t="str">
        <f t="shared" si="1"/>
        <v/>
      </c>
      <c r="E62" s="134" t="str">
        <f>IF(B62&lt;&gt;"", IF(C$16="PRELIM",'Grade computation'!E62, IF(C$16="MIDTERM",'Grade computation'!M62, IF(C$16="FINAL",'Grade computation'!U62,""))),"")</f>
        <v/>
      </c>
      <c r="F62" s="136" t="str">
        <f t="shared" si="2"/>
        <v/>
      </c>
      <c r="G62" s="137" t="str">
        <f t="shared" si="3"/>
        <v/>
      </c>
      <c r="H62" s="207" t="str">
        <f>IF(B62&lt;&gt;"",IF(C$16="PRELIM", 'Grade computation'!H62, IF(C$16="MIDTERM", 'Grade computation'!P62, IF(C$16="FINAL",'Grade computation'!X62, ""))),"")</f>
        <v/>
      </c>
      <c r="I62" s="137" t="str">
        <f t="shared" si="4"/>
        <v/>
      </c>
      <c r="J62" s="139" t="str">
        <f t="shared" si="5"/>
        <v/>
      </c>
      <c r="K62" s="377" t="str">
        <f t="shared" si="6"/>
        <v/>
      </c>
      <c r="L62" s="434"/>
      <c r="M62" s="25" t="str">
        <f>IF(B62 &lt;&gt; "", IFERROR(IF(C$16 = "PRELIM", SUMIF('Database (LECTURE-RES-PRAC)'!D$14:AG$14, "CLO1", 'Database (LECTURE-RES-PRAC)'!D59:AG59) / 'Grade computation'!F$4, IF(C$16 = "MIDTERM", SUMIF('Database (LECTURE-RES-PRAC)'!AJ$14:BM$14, "CLO1", 'Database (LECTURE-RES-PRAC)'!AJ59:BM59) / 'Grade computation'!G$4, IF(C$16 = "FINAL", SUMIF('Database (LECTURE-RES-PRAC)'!BP$14:CS$14, "CLO1", 'Database (LECTURE-RES-PRAC)'!BP59:CS59) / 'Grade computation'!H$4,""))),""),"")</f>
        <v/>
      </c>
      <c r="N62" s="232" t="str">
        <f t="shared" si="37"/>
        <v/>
      </c>
      <c r="O62" s="25" t="str">
        <f>IF(B62 &lt;&gt; "",IF(AND('PRINTABLE (per grading)'!H$16="EXAM", 'PRINTABLE (per grading)'!B$13="Prelim"), IF(ISERROR(SUMIF('Exam (LECTURE ONLY)'!D$20:M$20, "CLO1", 'Exam (LECTURE ONLY)'!D64:M64) / 'Exam (LECTURE ONLY)'!AL$6), "", SUMIF('Exam (LECTURE ONLY)'!D$20:M$20, "CLO1", 'Exam (LECTURE ONLY)'!D64:M64) /'Exam (LECTURE ONLY)'!AL$6),
IF(AND('PRINTABLE (per grading)'!H$16="EXAM", 'PRINTABLE (per grading)'!B$13="Midterm"), IF(ISERROR(SUMIF('Exam (LECTURE ONLY)'!O$20:X$20, "CLO1", 'Exam (LECTURE ONLY)'!O64:X64) / 'Exam (LECTURE ONLY)'!AM$6), "", SUMIF('Exam (LECTURE ONLY)'!O$20:X$20, "CLO1", 'Exam (LECTURE ONLY)'!O64:X64) / 'Exam (LECTURE ONLY)'!AM$6),
IF(AND('PRINTABLE (per grading)'!H$16="EXAM", 'PRINTABLE (per grading)'!B$13="Final"), IF(ISERROR(SUMIF('Exam (LECTURE ONLY)'!Z$20:AI$20, "CLO1", 'Exam (LECTURE ONLY)'!Z64:AI64) / 'Exam (LECTURE ONLY)'!AN$6), "", SUMIF('Exam (LECTURE ONLY)'!Z$20:AI$20, "CLO1", 'Exam (LECTURE ONLY)'!Z64:AI64) / 'Exam (LECTURE ONLY)'!AN$6),
IF(AND('PRINTABLE (per grading)'!H$16="OUTPUT", 'PRINTABLE (per grading)'!B$13="Prelim"), IF(ISERROR(SUMIF(OUTPUT!C$20:M$20, "CLO1", OUTPUT!C64:M64) / OUTPUT!AL$6), "", SUMIF(OUTPUT!C$20:M$20, "CLO1", OUTPUT!C64:M64) / OUTPUT!AL$6),
IF(AND('PRINTABLE (per grading)'!H$16="OUTPUT", 'PRINTABLE (per grading)'!B$13="Midterm"), IF(ISERROR(SUMIF(OUTPUT!O$20:Y$20, "CLO1", OUTPUT!O64:Y64) / OUTPUT!AM$6), "", SUMIF(OUTPUT!O$20:Y$20, "CLO1", OUTPUT!O64:Y64) / OUTPUT!AM$6),
IF(AND('PRINTABLE (per grading)'!H$16="OUTPUT", 'PRINTABLE (per grading)'!B$13="Final"), IF(ISERROR(SUMIF(OUTPUT!AA$20:AI$20, "CLO1", OUTPUT!AA64:AI64) / OUTPUT!AN$6), "", SUMIF(OUTPUT!AA$20:AI$20, "CLO1", OUTPUT!AA64:AI64) / OUTPUT!AN$6),
"")))))),"")</f>
        <v/>
      </c>
      <c r="P62" s="232" t="str">
        <f t="shared" si="38"/>
        <v/>
      </c>
      <c r="Q62" s="233" t="str">
        <f t="shared" si="39"/>
        <v/>
      </c>
      <c r="R62" s="25" t="str">
        <f>IF(B62 &lt;&gt; "", IFERROR(IF(C$16 = "PRELIM", SUMIF('Database (LECTURE-RES-PRAC)'!D$14:AG$14, "CLO2", 'Database (LECTURE-RES-PRAC)'!D59:AG59) / 'Grade computation'!F$5, IF(C$16 = "MIDTERM", SUMIF('Database (LECTURE-RES-PRAC)'!AJ$14:BM$14, "CLO2", 'Database (LECTURE-RES-PRAC)'!AJ59:BM59) / 'Grade computation'!G$5, IF(C$16 = "FINAL", SUMIF('Database (LECTURE-RES-PRAC)'!BP$14:CS$14, "CLO2", 'Database (LECTURE-RES-PRAC)'!BP59:CS59) / 'Grade computation'!H$5,""))),""),"")</f>
        <v/>
      </c>
      <c r="S62" s="232" t="str">
        <f t="shared" si="40"/>
        <v/>
      </c>
      <c r="T62" s="25" t="str">
        <f>IF(B62 &lt;&gt; "",IF(AND('PRINTABLE (per grading)'!H$16="EXAM", 'PRINTABLE (per grading)'!B$13="Prelim"), IF(ISERROR(SUMIF('Exam (LECTURE ONLY)'!D$20:M$20, "CLO2", 'Exam (LECTURE ONLY)'!D64:M64) / 'Exam (LECTURE ONLY)'!AL$7), "", SUMIF('Exam (LECTURE ONLY)'!D$20:M$20, "CLO2", 'Exam (LECTURE ONLY)'!D64:M64) /'Exam (LECTURE ONLY)'!AL$7),
IF(AND('PRINTABLE (per grading)'!H$16="EXAM", 'PRINTABLE (per grading)'!B$13="Midterm"), IF(ISERROR(SUMIF('Exam (LECTURE ONLY)'!O$20:X$20, "CLO2", 'Exam (LECTURE ONLY)'!O64:X64) / 'Exam (LECTURE ONLY)'!AM$7), "", SUMIF('Exam (LECTURE ONLY)'!O$20:X$20, "CLO2", 'Exam (LECTURE ONLY)'!O64:X64) / 'Exam (LECTURE ONLY)'!AM$7),
IF(AND('PRINTABLE (per grading)'!H$16="EXAM", 'PRINTABLE (per grading)'!B$13="Final"), IF(ISERROR(SUMIF('Exam (LECTURE ONLY)'!Z$20:AI$20, "CLO2", 'Exam (LECTURE ONLY)'!Z64:AI64) / 'Exam (LECTURE ONLY)'!AN$7), "", SUMIF('Exam (LECTURE ONLY)'!Z$20:AI$20, "CLO2", 'Exam (LECTURE ONLY)'!Z64:AI64) / 'Exam (LECTURE ONLY)'!AN$7),
IF(AND('PRINTABLE (per grading)'!H$16="OUTPUT", 'PRINTABLE (per grading)'!B$13="Prelim"), IF(ISERROR(SUMIF(OUTPUT!C$20:M$20, "CLO2", OUTPUT!C64:M64) / OUTPUT!AL$7), "", SUMIF(OUTPUT!C$20:M$20, "CLO2", OUTPUT!C64:M64) / OUTPUT!AL$7),
IF(AND('PRINTABLE (per grading)'!H$16="OUTPUT", 'PRINTABLE (per grading)'!B$13="Midterm"), IF(ISERROR(SUMIF(OUTPUT!O$20:Y$20, "CLO2", OUTPUT!O64:Y64) / OUTPUT!AM$7), "", SUMIF(OUTPUT!O$20:Y$20, "CLO2", OUTPUT!O64:Y64) / OUTPUT!AM$7),
IF(AND('PRINTABLE (per grading)'!H$16="OUTPUT", 'PRINTABLE (per grading)'!B$13="Final"), IF(ISERROR(SUMIF(OUTPUT!AA$20:AI$20, "CLO2", OUTPUT!AA64:AI64) / OUTPUT!AN$7), "", SUMIF(OUTPUT!AA$20:AI$20, "CLO2", OUTPUT!AA64:AI64) / OUTPUT!AN$7),
"")))))),"")</f>
        <v/>
      </c>
      <c r="U62" s="232" t="str">
        <f t="shared" si="41"/>
        <v/>
      </c>
      <c r="V62" s="233" t="str">
        <f t="shared" si="42"/>
        <v/>
      </c>
      <c r="W62" s="25" t="str">
        <f>IF(B62 &lt;&gt; "", IFERROR(IF(C$16 = "PRELIM", SUMIF('Database (LECTURE-RES-PRAC)'!D$14:AG$14, "CLO3", 'Database (LECTURE-RES-PRAC)'!D59:AG59) / 'Grade computation'!F$6, IF(C$16 = "MIDTERM", SUMIF('Database (LECTURE-RES-PRAC)'!AJ$14:BM$14, "CLO3", 'Database (LECTURE-RES-PRAC)'!AJ59:BM59) / 'Grade computation'!G$6, IF(C$16 = "FINAL", SUMIF('Database (LECTURE-RES-PRAC)'!BP$14:CS$14, "CLO3", 'Database (LECTURE-RES-PRAC)'!BP59:CS59) / 'Grade computation'!H$6,""))),""),"")</f>
        <v/>
      </c>
      <c r="X62" s="232" t="str">
        <f t="shared" si="43"/>
        <v/>
      </c>
      <c r="Y62" s="25" t="str">
        <f>IF(B62 &lt;&gt; "",IF(AND('PRINTABLE (per grading)'!H$16="EXAM", 'PRINTABLE (per grading)'!B$13="Prelim"), IF(ISERROR(SUMIF('Exam (LECTURE ONLY)'!D$20:M$20, "CLO3", 'Exam (LECTURE ONLY)'!D64:M64) / 'Exam (LECTURE ONLY)'!AL$8), "", SUMIF('Exam (LECTURE ONLY)'!D$20:M$20, "CLO3", 'Exam (LECTURE ONLY)'!D64:M64) /'Exam (LECTURE ONLY)'!AL$8),
IF(AND('PRINTABLE (per grading)'!H$16="EXAM", 'PRINTABLE (per grading)'!B$13="Midterm"), IF(ISERROR(SUMIF('Exam (LECTURE ONLY)'!O$20:X$20, "CLO3", 'Exam (LECTURE ONLY)'!O64:X64) / 'Exam (LECTURE ONLY)'!AM$8), "", SUMIF('Exam (LECTURE ONLY)'!O$20:X$20, "CLO3", 'Exam (LECTURE ONLY)'!O64:X64) / 'Exam (LECTURE ONLY)'!AM$8),
IF(AND('PRINTABLE (per grading)'!H$16="EXAM", 'PRINTABLE (per grading)'!B$13="Final"), IF(ISERROR(SUMIF('Exam (LECTURE ONLY)'!Z$20:AI$20, "CLO3", 'Exam (LECTURE ONLY)'!Z64:AI64) / 'Exam (LECTURE ONLY)'!AN$8), "", SUMIF('Exam (LECTURE ONLY)'!Z$20:AI$20, "CLO3", 'Exam (LECTURE ONLY)'!Z64:AI64) / 'Exam (LECTURE ONLY)'!AN$8),
IF(AND('PRINTABLE (per grading)'!H$16="OUTPUT", 'PRINTABLE (per grading)'!B$13="Prelim"), IF(ISERROR(SUMIF(OUTPUT!C$20:M$20, "CLO3", OUTPUT!C64:M64) / OUTPUT!AL$8), "", SUMIF(OUTPUT!C$20:M$20, "CLO3", OUTPUT!C64:M64) / OUTPUT!AL$8),
IF(AND('PRINTABLE (per grading)'!H$16="OUTPUT", 'PRINTABLE (per grading)'!B$13="Midterm"), IF(ISERROR(SUMIF(OUTPUT!O$20:Y$20, "CLO3", OUTPUT!O64:Y64) / OUTPUT!AM$8), "", SUMIF(OUTPUT!O$20:Y$20, "CLO3", OUTPUT!O64:Y64) / OUTPUT!AM$8),
IF(AND('PRINTABLE (per grading)'!H$16="OUTPUT", 'PRINTABLE (per grading)'!B$13="Final"), IF(ISERROR(SUMIF(OUTPUT!AA$20:AI$20, "CLO3", OUTPUT!AA64:AI64) / OUTPUT!AN$8), "", SUMIF(OUTPUT!AA$20:AI$20, "CLO3", OUTPUT!AA64:AI64) / OUTPUT!AN$8),
"" )))))),"")</f>
        <v/>
      </c>
      <c r="Z62" s="232" t="str">
        <f t="shared" si="44"/>
        <v/>
      </c>
      <c r="AA62" s="233" t="str">
        <f t="shared" si="45"/>
        <v/>
      </c>
      <c r="AB62" s="25" t="str">
        <f>IF(B62 &lt;&gt; "", IFERROR(IF(C$16 = "PRELIM", SUMIF('Database (LECTURE-RES-PRAC)'!D$14:AG$14, "CLO4", 'Database (LECTURE-RES-PRAC)'!D59:AG59) / 'Grade computation'!F$7, IF(C$16 = "MIDTERM", SUMIF('Database (LECTURE-RES-PRAC)'!AJ$14:BM$14, "CLO4", 'Database (LECTURE-RES-PRAC)'!AJ59:BM59) / 'Grade computation'!G$7, IF(C$16 = "FINAL", SUMIF('Database (LECTURE-RES-PRAC)'!BP$14:CS$14, "CLO4", 'Database (LECTURE-RES-PRAC)'!BP59:CS59) / 'Grade computation'!H$7,""))),""),"")</f>
        <v/>
      </c>
      <c r="AC62" s="232" t="str">
        <f t="shared" si="46"/>
        <v/>
      </c>
      <c r="AD62" s="25" t="str">
        <f>IF(B62 &lt;&gt; "",IF(AND('PRINTABLE (per grading)'!H$16="EXAM", 'PRINTABLE (per grading)'!B$13="Prelim"), IF(ISERROR(SUMIF('Exam (LECTURE ONLY)'!D$20:M$20, "CLO4", 'Exam (LECTURE ONLY)'!D64:M64) / 'Exam (LECTURE ONLY)'!AL$9), "", SUMIF('Exam (LECTURE ONLY)'!D$20:M$20, "CLO4", 'Exam (LECTURE ONLY)'!D64:M64) /'Exam (LECTURE ONLY)'!AL$9),
IF(AND('PRINTABLE (per grading)'!H$16="EXAM", 'PRINTABLE (per grading)'!B$13="Midterm"), IF(ISERROR(SUMIF('Exam (LECTURE ONLY)'!O$20:X$20, "CLO4", 'Exam (LECTURE ONLY)'!O64:X64) / 'Exam (LECTURE ONLY)'!AM$9), "", SUMIF('Exam (LECTURE ONLY)'!O$20:X$20, "CLO4", 'Exam (LECTURE ONLY)'!O64:X64) / 'Exam (LECTURE ONLY)'!AM$9),
IF(AND('PRINTABLE (per grading)'!H$16="EXAM", 'PRINTABLE (per grading)'!B$13="Final"), IF(ISERROR(SUMIF('Exam (LECTURE ONLY)'!Z$20:AI$20, "CLO4", 'Exam (LECTURE ONLY)'!Z64:AI64) / 'Exam (LECTURE ONLY)'!AN$9), "", SUMIF('Exam (LECTURE ONLY)'!Z$20:AI$20, "CLO4", 'Exam (LECTURE ONLY)'!Z64:AI64) / 'Exam (LECTURE ONLY)'!AN$9),
IF(AND('PRINTABLE (per grading)'!H$16="OUTPUT", 'PRINTABLE (per grading)'!B$13="Prelim"), IF(ISERROR(SUMIF(OUTPUT!C$20:M$20, "CLO4", OUTPUT!C64:M64) / OUTPUT!AL$9), "", SUMIF(OUTPUT!C$20:M$20, "CLO4", OUTPUT!C64:M64) / OUTPUT!AL$9),
IF(AND('PRINTABLE (per grading)'!H$16="OUTPUT", 'PRINTABLE (per grading)'!B$13="Midterm"), IF(ISERROR(SUMIF(OUTPUT!O$20:Y$20, "CLO4", OUTPUT!O64:Y64) / OUTPUT!AM$9), "", SUMIF(OUTPUT!O$20:Y$20, "CLO4", OUTPUT!O64:Y64) / OUTPUT!AM$9),
IF(AND('PRINTABLE (per grading)'!H$16="OUTPUT", 'PRINTABLE (per grading)'!B$13="Final"), IF(ISERROR(SUMIF(OUTPUT!AA$20:AI$20, "CLO4", OUTPUT!AA64:AI64) / OUTPUT!AN$9), "", SUMIF(OUTPUT!AA$20:AI$20, "CLO4", OUTPUT!AA64:AI64) / OUTPUT!AN$9),
"")))))),"")</f>
        <v/>
      </c>
      <c r="AE62" s="232" t="str">
        <f t="shared" si="47"/>
        <v/>
      </c>
      <c r="AF62" s="233" t="str">
        <f t="shared" si="48"/>
        <v/>
      </c>
      <c r="AG62" s="25" t="str">
        <f>IF(B62 &lt;&gt; "", IFERROR(IF(C$16 = "PRELIM", SUMIF('Database (LECTURE-RES-PRAC)'!D$14:AG$14, "CLO5", 'Database (LECTURE-RES-PRAC)'!D59:AG59) / 'Grade computation'!F$8, IF(C$16 = "MIDTERM", SUMIF('Database (LECTURE-RES-PRAC)'!AJ$14:BM$14, "CLO5", 'Database (LECTURE-RES-PRAC)'!AJ59:BM59) / 'Grade computation'!G$8, IF(C$16 = "FINAL", SUMIF('Database (LECTURE-RES-PRAC)'!BP$14:CS$14, "CLO5", 'Database (LECTURE-RES-PRAC)'!BP59:CS59) / 'Grade computation'!H$8,""))),""),"")</f>
        <v/>
      </c>
      <c r="AH62" s="232" t="str">
        <f t="shared" si="49"/>
        <v/>
      </c>
      <c r="AI62" s="25" t="str">
        <f>IF(B62 &lt;&gt; "",IF(AND('PRINTABLE (per grading)'!H$16="EXAM", 'PRINTABLE (per grading)'!B$13="Prelim"), IF(ISERROR(SUMIF('Exam (LECTURE ONLY)'!D$20:M$20, "CLO5", 'Exam (LECTURE ONLY)'!D64:M64) / 'Exam (LECTURE ONLY)'!AL$10), "", SUMIF('Exam (LECTURE ONLY)'!D$20:M$20, "CLO5", 'Exam (LECTURE ONLY)'!D64:M64) /'Exam (LECTURE ONLY)'!AL$10),
IF(AND('PRINTABLE (per grading)'!H$16="EXAM", 'PRINTABLE (per grading)'!B$13="Midterm"), IF(ISERROR(SUMIF('Exam (LECTURE ONLY)'!O$20:X$20, "CLO5", 'Exam (LECTURE ONLY)'!O64:X64) / 'Exam (LECTURE ONLY)'!AM$10), "", SUMIF('Exam (LECTURE ONLY)'!O$20:X$20, "CLO5", 'Exam (LECTURE ONLY)'!O64:X64) / 'Exam (LECTURE ONLY)'!AM$10),
IF(AND('PRINTABLE (per grading)'!H$16="EXAM", 'PRINTABLE (per grading)'!B$13="Final"), IF(ISERROR(SUMIF('Exam (LECTURE ONLY)'!Z$20:AI$20, "CLO5", 'Exam (LECTURE ONLY)'!Z64:AI64) / 'Exam (LECTURE ONLY)'!AN$10), "", SUMIF('Exam (LECTURE ONLY)'!Z$20:AI$20, "CLO5", 'Exam (LECTURE ONLY)'!Z64:AI64) / 'Exam (LECTURE ONLY)'!AN$10),
IF(AND('PRINTABLE (per grading)'!H$16="OUTPUT", 'PRINTABLE (per grading)'!B$13="Prelim"), IF(ISERROR(SUMIF(OUTPUT!C$20:M$20, "CLO5", OUTPUT!C64:M64) / OUTPUT!AL$10), "", SUMIF(OUTPUT!C$20:M$20, "CLO5", OUTPUT!C64:M64) / OUTPUT!AL$10),
IF(AND('PRINTABLE (per grading)'!H$16="OUTPUT", 'PRINTABLE (per grading)'!B$13="Midterm"), IF(ISERROR(SUMIF(OUTPUT!O$20:Y$20, "CLO5", OUTPUT!O64:Y64) / OUTPUT!AM$10), "", SUMIF(OUTPUT!O$20:Y$20, "CLO5", OUTPUT!O64:Y64) / OUTPUT!AM$10),
IF(AND('PRINTABLE (per grading)'!H$16="OUTPUT", 'PRINTABLE (per grading)'!B$13="Final"), IF(ISERROR(SUMIF(OUTPUT!AA$20:AI$20, "CLO5", OUTPUT!AA64:AI64) / OUTPUT!AN$10), "", SUMIF(OUTPUT!AA$20:AI$20, "CLO5", OUTPUT!AA64:AI64) / OUTPUT!AN$10),
"")))))),"")</f>
        <v/>
      </c>
      <c r="AJ62" s="232" t="str">
        <f t="shared" si="50"/>
        <v/>
      </c>
      <c r="AK62" s="233" t="str">
        <f t="shared" si="51"/>
        <v/>
      </c>
      <c r="AL62" s="25" t="str">
        <f>IF(B62 &lt;&gt; "", IFERROR(IF(C$16 = "PRELIM", SUMIF('Database (LECTURE-RES-PRAC)'!D$14:AG$14, "CLO6", 'Database (LECTURE-RES-PRAC)'!D59:AG59) / 'Grade computation'!F$9, IF(C$16 = "MIDTERM", SUMIF('Database (LECTURE-RES-PRAC)'!AJ$14:BM$14, "CLO6", 'Database (LECTURE-RES-PRAC)'!AJ59:BM59) / 'Grade computation'!G$9, IF(C$16 = "FINAL", SUMIF('Database (LECTURE-RES-PRAC)'!BP$14:CS$14, "CLO6", 'Database (LECTURE-RES-PRAC)'!BP59:CS59) / 'Grade computation'!H$9,""))),""),"")</f>
        <v/>
      </c>
      <c r="AM62" s="232" t="str">
        <f t="shared" si="52"/>
        <v/>
      </c>
      <c r="AN62" s="25" t="str">
        <f>IF(B62 &lt;&gt; "",IF(AND('PRINTABLE (per grading)'!H$16="EXAM", 'PRINTABLE (per grading)'!B$13="Prelim"), IF(ISERROR(SUMIF('Exam (LECTURE ONLY)'!D$20:M$20, "CLO6", 'Exam (LECTURE ONLY)'!D64:M64) / 'Exam (LECTURE ONLY)'!AL$11), "", SUMIF('Exam (LECTURE ONLY)'!D$20:M$20, "CLO6", 'Exam (LECTURE ONLY)'!D64:M64) /'Exam (LECTURE ONLY)'!AL$11),
IF(AND('PRINTABLE (per grading)'!H$16="EXAM", 'PRINTABLE (per grading)'!B$13="Midterm"), IF(ISERROR(SUMIF('Exam (LECTURE ONLY)'!O$20:X$20, "CLO6", 'Exam (LECTURE ONLY)'!O64:X64) / 'Exam (LECTURE ONLY)'!AM$11), "", SUMIF('Exam (LECTURE ONLY)'!O$20:X$20, "CLO6", 'Exam (LECTURE ONLY)'!O64:X64) / 'Exam (LECTURE ONLY)'!AM$11),
IF(AND('PRINTABLE (per grading)'!H$16="EXAM", 'PRINTABLE (per grading)'!B$13="Final"), IF(ISERROR(SUMIF('Exam (LECTURE ONLY)'!Z$20:AI$20, "CLO6", 'Exam (LECTURE ONLY)'!Z64:AI64) / 'Exam (LECTURE ONLY)'!AN$11), "", SUMIF('Exam (LECTURE ONLY)'!Z$20:AI$20, "CLO6", 'Exam (LECTURE ONLY)'!Z64:AI64) / 'Exam (LECTURE ONLY)'!AN$11),
IF(AND('PRINTABLE (per grading)'!H$16="OUTPUT", 'PRINTABLE (per grading)'!B$13="Prelim"), IF(ISERROR(SUMIF(OUTPUT!C$20:M$20, "CLO6", OUTPUT!C64:M64) / OUTPUT!AL$11), "", SUMIF(OUTPUT!C$20:M$20, "CLO6", OUTPUT!C64:M64) / OUTPUT!AL$11),
IF(AND('PRINTABLE (per grading)'!H$16="OUTPUT", 'PRINTABLE (per grading)'!B$13="Midterm"), IF(ISERROR(SUMIF(OUTPUT!O$20:Y$20, "CLO6", OUTPUT!O64:Y64) / OUTPUT!AM$11), "", SUMIF(OUTPUT!O$20:Y$20, "CLO6", OUTPUT!O64:Y64) / OUTPUT!AM$11),
IF(AND('PRINTABLE (per grading)'!H$16="OUTPUT", 'PRINTABLE (per grading)'!B$13="Final"), IF(ISERROR(SUMIF(OUTPUT!AA$20:AI$20, "CLO6", OUTPUT!AA64:AI64) / OUTPUT!AN$11), "", SUMIF(OUTPUT!AA$20:AI$20, "CLO6", OUTPUT!AA64:AI64) / OUTPUT!AN$11),
"")))))),"")</f>
        <v/>
      </c>
      <c r="AO62" s="232" t="str">
        <f t="shared" si="53"/>
        <v/>
      </c>
      <c r="AP62" s="233" t="str">
        <f t="shared" si="54"/>
        <v/>
      </c>
      <c r="AQ62" s="25" t="str">
        <f>IF(B62 &lt;&gt; "", IFERROR(IF(C$16 = "PRELIM", SUMIF('Database (LECTURE-RES-PRAC)'!D$14:AG$14, "CLO7", 'Database (LECTURE-RES-PRAC)'!D59:AG59) / 'Grade computation'!F$10, IF(C$16 = "MIDTERM", SUMIF('Database (LECTURE-RES-PRAC)'!AJ$14:BM$14, "CLO7", 'Database (LECTURE-RES-PRAC)'!AJ59:BM59) / 'Grade computation'!G$10, IF(C$16 = "FINAL", SUMIF('Database (LECTURE-RES-PRAC)'!BP$14:CS$14, "CLO7", 'Database (LECTURE-RES-PRAC)'!BP59:CS59) / 'Grade computation'!H$10,""))),""),"")</f>
        <v/>
      </c>
      <c r="AR62" s="232" t="str">
        <f t="shared" si="55"/>
        <v/>
      </c>
      <c r="AS62" s="25" t="str">
        <f>IF(B62 &lt;&gt; "",IF(AND('PRINTABLE (per grading)'!H$16="EXAM", 'PRINTABLE (per grading)'!B$13="Prelim"), IF(ISERROR(SUMIF('Exam (LECTURE ONLY)'!D$20:M$20, "CLO7", 'Exam (LECTURE ONLY)'!D64:M64) / 'Exam (LECTURE ONLY)'!AL$12), "", SUMIF('Exam (LECTURE ONLY)'!D$20:M$20, "CLO7", 'Exam (LECTURE ONLY)'!D64:M64) /'Exam (LECTURE ONLY)'!AL$12),
IF(AND('PRINTABLE (per grading)'!H$16="EXAM", 'PRINTABLE (per grading)'!B$13="Midterm"), IF(ISERROR(SUMIF('Exam (LECTURE ONLY)'!O$20:X$20, "CLO7", 'Exam (LECTURE ONLY)'!O64:X64) / 'Exam (LECTURE ONLY)'!AM$12), "", SUMIF('Exam (LECTURE ONLY)'!O$20:X$20, "CLO7", 'Exam (LECTURE ONLY)'!O64:X64) / 'Exam (LECTURE ONLY)'!AM$12),
IF(AND('PRINTABLE (per grading)'!H$16="EXAM", 'PRINTABLE (per grading)'!B$13="Final"), IF(ISERROR(SUMIF('Exam (LECTURE ONLY)'!Z$20:AI$20, "CLO7", 'Exam (LECTURE ONLY)'!Z64:AI64) / 'Exam (LECTURE ONLY)'!AN$12), "", SUMIF('Exam (LECTURE ONLY)'!Z$20:AI$20, "CLO7", 'Exam (LECTURE ONLY)'!Z64:AI64) / 'Exam (LECTURE ONLY)'!AN$12),
IF(AND('PRINTABLE (per grading)'!H$16="OUTPUT", 'PRINTABLE (per grading)'!B$13="Prelim"), IF(ISERROR(SUMIF(OUTPUT!C$20:M$20, "CLO7", OUTPUT!C64:M64) / OUTPUT!AL$12), "", SUMIF(OUTPUT!C$20:M$20, "CLO7", OUTPUT!C64:M64) / OUTPUT!AL$12),
IF(AND('PRINTABLE (per grading)'!H$16="OUTPUT", 'PRINTABLE (per grading)'!B$13="Midterm"), IF(ISERROR(SUMIF(OUTPUT!O$20:Y$20, "CLO7", OUTPUT!O64:Y64) / OUTPUT!AM$12), "", SUMIF(OUTPUT!O$20:Y$20, "CLO7", OUTPUT!O64:Y64) / OUTPUT!AM$12),
IF(AND('PRINTABLE (per grading)'!H$16="OUTPUT", 'PRINTABLE (per grading)'!B$13="Final"), IF(ISERROR(SUMIF(OUTPUT!AA$20:AI$20, "CLO7", OUTPUT!AA64:AI64) / OUTPUT!AN$12), "", SUMIF(OUTPUT!AA$20:AI$20, "CLO7", OUTPUT!AA64:AI64) / OUTPUT!AN$12),
"")))))),"")</f>
        <v/>
      </c>
      <c r="AT62" s="232" t="str">
        <f t="shared" si="56"/>
        <v/>
      </c>
      <c r="AU62" s="233" t="str">
        <f t="shared" si="57"/>
        <v/>
      </c>
      <c r="AV62" s="25" t="str">
        <f>IF(B62 &lt;&gt; "", IFERROR(IF(C$16 = "PRELIM", SUMIF('Database (LECTURE-RES-PRAC)'!D$14:AG$14, "CLO8", 'Database (LECTURE-RES-PRAC)'!D59:AG59) / 'Grade computation'!F$11, IF(C$16 = "MIDTERM", SUMIF('Database (LECTURE-RES-PRAC)'!AJ$14:BM$14, "CLO8", 'Database (LECTURE-RES-PRAC)'!AJ59:BM59) / 'Grade computation'!G$11, IF(C$16 = "FINAL", SUMIF('Database (LECTURE-RES-PRAC)'!BP$14:CS$14, "CLO8", 'Database (LECTURE-RES-PRAC)'!BP59:CS59) / 'Grade computation'!H$11,""))),""),"")</f>
        <v/>
      </c>
      <c r="AW62" s="232" t="str">
        <f t="shared" si="58"/>
        <v/>
      </c>
      <c r="AX62" s="25" t="str">
        <f>IF(B62 &lt;&gt; "",IF(AND('PRINTABLE (per grading)'!H$16="EXAM", 'PRINTABLE (per grading)'!B$13="Prelim"), IF(ISERROR(SUMIF('Exam (LECTURE ONLY)'!D$20:M$20, "CLO8", 'Exam (LECTURE ONLY)'!D64:M64) / 'Exam (LECTURE ONLY)'!AL$13), "", SUMIF('Exam (LECTURE ONLY)'!D$20:M$20, "CLO8", 'Exam (LECTURE ONLY)'!D64:M64) /'Exam (LECTURE ONLY)'!AL$13),
IF(AND('PRINTABLE (per grading)'!H$16="EXAM", 'PRINTABLE (per grading)'!B$13="Midterm"), IF(ISERROR(SUMIF('Exam (LECTURE ONLY)'!O$20:X$20, "CLO8", 'Exam (LECTURE ONLY)'!O64:X64) / 'Exam (LECTURE ONLY)'!AM$13), "", SUMIF('Exam (LECTURE ONLY)'!O$20:X$20, "CLO8", 'Exam (LECTURE ONLY)'!O64:X64) / 'Exam (LECTURE ONLY)'!AM$13),
IF(AND('PRINTABLE (per grading)'!H$16="EXAM", 'PRINTABLE (per grading)'!B$13="Final"), IF(ISERROR(SUMIF('Exam (LECTURE ONLY)'!Z$20:AI$20, "CLO8", 'Exam (LECTURE ONLY)'!Z64:AI64) / 'Exam (LECTURE ONLY)'!AN$13), "", SUMIF('Exam (LECTURE ONLY)'!Z$20:AI$20, "CLO8", 'Exam (LECTURE ONLY)'!Z64:AI64) / 'Exam (LECTURE ONLY)'!AN$13),
IF(AND('PRINTABLE (per grading)'!H$16="OUTPUT", 'PRINTABLE (per grading)'!B$13="Prelim"), IF(ISERROR(SUMIF(OUTPUT!C$20:M$20, "CLO8", OUTPUT!C64:M64) / OUTPUT!AL$13), "", SUMIF(OUTPUT!C$20:M$20, "CLO8", OUTPUT!C64:M64) / OUTPUT!AL$13),
IF(AND('PRINTABLE (per grading)'!H$16="OUTPUT", 'PRINTABLE (per grading)'!B$13="Midterm"), IF(ISERROR(SUMIF(OUTPUT!O$20:Y$20, "CLO8", OUTPUT!O64:Y64) / OUTPUT!AM$13), "", SUMIF(OUTPUT!O$20:Y$20, "CLO8", OUTPUT!O64:Y64) / OUTPUT!AM$13),
IF(AND('PRINTABLE (per grading)'!H$16="OUTPUT", 'PRINTABLE (per grading)'!B$13="Final"), IF(ISERROR(SUMIF(OUTPUT!AA$20:AI$20, "CLO8", OUTPUT!AA64:AI64) / OUTPUT!AN$13), "", SUMIF(OUTPUT!AA$20:AI$20, "CLO8", OUTPUT!AA64:AI64) / OUTPUT!AN$13),
"")))))),"")</f>
        <v/>
      </c>
      <c r="AY62" s="232" t="str">
        <f t="shared" si="59"/>
        <v/>
      </c>
      <c r="AZ62" s="233" t="str">
        <f t="shared" si="60"/>
        <v/>
      </c>
      <c r="BA62" s="25" t="str">
        <f>IF(B62 &lt;&gt; "", IFERROR(IF(C$16 = "PRELIM", SUMIF('Database (LECTURE-RES-PRAC)'!D$14:AG$14, "CLO9", 'Database (LECTURE-RES-PRAC)'!D59:AG59) / 'Grade computation'!F$12, IF(C$16 = "MIDTERM", SUMIF('Database (LECTURE-RES-PRAC)'!AJ$14:BM$14, "CLO9", 'Database (LECTURE-RES-PRAC)'!AJ59:BM59) / 'Grade computation'!G$12, IF(C$16 = "FINAL", SUMIF('Database (LECTURE-RES-PRAC)'!BP$14:CS$14, "CLO9", 'Database (LECTURE-RES-PRAC)'!BP59:CS59) / 'Grade computation'!H$12,""))),""),"")</f>
        <v/>
      </c>
      <c r="BB62" s="232" t="str">
        <f t="shared" si="61"/>
        <v/>
      </c>
      <c r="BC62" s="25" t="str">
        <f>IF(B62 &lt;&gt; "",IF(AND('PRINTABLE (per grading)'!H$16="EXAM", 'PRINTABLE (per grading)'!B$13="Prelim"), IF(ISERROR(SUMIF('Exam (LECTURE ONLY)'!D$20:M$20, "CLO9", 'Exam (LECTURE ONLY)'!D64:M64) / 'Exam (LECTURE ONLY)'!AL$14), "", SUMIF('Exam (LECTURE ONLY)'!D$20:M$20, "CLO9", 'Exam (LECTURE ONLY)'!D64:M64) /'Exam (LECTURE ONLY)'!AL$14),
IF(AND('PRINTABLE (per grading)'!H$16="EXAM", 'PRINTABLE (per grading)'!B$13="Midterm"), IF(ISERROR(SUMIF('Exam (LECTURE ONLY)'!O$20:X$20, "CLO9", 'Exam (LECTURE ONLY)'!O64:X64) / 'Exam (LECTURE ONLY)'!AM$14), "", SUMIF('Exam (LECTURE ONLY)'!O$20:X$20, "CLO9", 'Exam (LECTURE ONLY)'!O64:X64) / 'Exam (LECTURE ONLY)'!AM$14),
IF(AND('PRINTABLE (per grading)'!H$16="EXAM", 'PRINTABLE (per grading)'!B$13="Final"), IF(ISERROR(SUMIF('Exam (LECTURE ONLY)'!Z$20:AI$20, "CLO9", 'Exam (LECTURE ONLY)'!Z64:AI64) / 'Exam (LECTURE ONLY)'!AN$14), "", SUMIF('Exam (LECTURE ONLY)'!Z$20:AI$20, "CLO9", 'Exam (LECTURE ONLY)'!Z64:AI64) / 'Exam (LECTURE ONLY)'!AN$14),
IF(AND('PRINTABLE (per grading)'!H$16="OUTPUT", 'PRINTABLE (per grading)'!B$13="Prelim"), IF(ISERROR(SUMIF(OUTPUT!C$20:M$20, "CLO9", OUTPUT!C64:M64) / OUTPUT!AL$14), "", SUMIF(OUTPUT!C$20:M$20, "CLO9", OUTPUT!C64:M64) / OUTPUT!AL$14),
IF(AND('PRINTABLE (per grading)'!H$16="OUTPUT", 'PRINTABLE (per grading)'!B$13="Midterm"), IF(ISERROR(SUMIF(OUTPUT!O$20:Y$20, "CLO9", OUTPUT!O64:Y64) / OUTPUT!AM$14), "", SUMIF(OUTPUT!O$20:Y$20, "CLO9", OUTPUT!O64:Y64) / OUTPUT!AM$14),
IF(AND('PRINTABLE (per grading)'!H$16="OUTPUT", 'PRINTABLE (per grading)'!B$13="Final"), IF(ISERROR(SUMIF(OUTPUT!AA$20:AI$20, "CLO9", OUTPUT!AA64:AI64) / OUTPUT!AN$14), "", SUMIF(OUTPUT!AA$20:AI$20, "CLO9", OUTPUT!AA64:AI64) / OUTPUT!AN$14),
"")))))),"")</f>
        <v/>
      </c>
      <c r="BD62" s="232" t="str">
        <f t="shared" si="62"/>
        <v/>
      </c>
      <c r="BE62" s="233" t="str">
        <f t="shared" si="63"/>
        <v/>
      </c>
      <c r="BF62" s="25" t="str">
        <f>IF(B62 &lt;&gt; "", IFERROR(IF(C$16 = "PRELIM", SUMIF('Database (LECTURE-RES-PRAC)'!D$14:AG$14, "CLO10", 'Database (LECTURE-RES-PRAC)'!D59:AG59) / 'Grade computation'!F$13, IF(C$16 = "MIDTERM", SUMIF('Database (LECTURE-RES-PRAC)'!AJ$14:BM$14, "CLO10", 'Database (LECTURE-RES-PRAC)'!AJ59:BM59) / 'Grade computation'!G$13, IF(C$16 = "FINAL", SUMIF('Database (LECTURE-RES-PRAC)'!BP$14:CS$14, "CLO10", 'Database (LECTURE-RES-PRAC)'!BP59:CS59) / 'Grade computation'!H$13,""))),""),"")</f>
        <v/>
      </c>
      <c r="BG62" s="232" t="str">
        <f t="shared" si="64"/>
        <v/>
      </c>
      <c r="BH62" s="25" t="str">
        <f>IF(B62 &lt;&gt; "",IF(AND('PRINTABLE (per grading)'!H$16="EXAM", 'PRINTABLE (per grading)'!B$13="Prelim"), IF(ISERROR(SUMIF('Exam (LECTURE ONLY)'!D$20:M$20, "CLO10", 'Exam (LECTURE ONLY)'!D64:M64) / 'Exam (LECTURE ONLY)'!AL$15), "", SUMIF('Exam (LECTURE ONLY)'!D$20:M$20, "CLO10", 'Exam (LECTURE ONLY)'!D64:M64) /'Exam (LECTURE ONLY)'!AL$15),
IF(AND('PRINTABLE (per grading)'!H$16="EXAM", 'PRINTABLE (per grading)'!B$13="Midterm"), IF(ISERROR(SUMIF('Exam (LECTURE ONLY)'!O$20:X$20, "CLO10", 'Exam (LECTURE ONLY)'!O64:X64) / 'Exam (LECTURE ONLY)'!AM$15), "", SUMIF('Exam (LECTURE ONLY)'!O$20:X$20, "CLO10", 'Exam (LECTURE ONLY)'!O64:X64) / 'Exam (LECTURE ONLY)'!AM$15),
IF(AND('PRINTABLE (per grading)'!H$16="EXAM", 'PRINTABLE (per grading)'!B$13="Final"), IF(ISERROR(SUMIF('Exam (LECTURE ONLY)'!Z$20:AI$20, "CLO10", 'Exam (LECTURE ONLY)'!Z64:AI64) / 'Exam (LECTURE ONLY)'!AN$15), "", SUMIF('Exam (LECTURE ONLY)'!Z$20:AI$20, "CLO10", 'Exam (LECTURE ONLY)'!Z64:AI64) / 'Exam (LECTURE ONLY)'!AN$15),
IF(AND('PRINTABLE (per grading)'!H$16="OUTPUT", 'PRINTABLE (per grading)'!B$13="Prelim"), IF(ISERROR(SUMIF(OUTPUT!C$20:M$20, "CLO10", OUTPUT!C64:M64) / OUTPUT!AL$15), "", SUMIF(OUTPUT!C$20:M$20, "CLO10", OUTPUT!C64:M64) / OUTPUT!AL$15),
IF(AND('PRINTABLE (per grading)'!H$16="OUTPUT", 'PRINTABLE (per grading)'!B$13="Midterm"), IF(ISERROR(SUMIF(OUTPUT!O$20:Y$20, "CLO10", OUTPUT!O64:Y64) / OUTPUT!AM$15), "", SUMIF(OUTPUT!O$20:Y$20, "CLO10", OUTPUT!O64:Y64) / OUTPUT!AM$15),
IF(AND('PRINTABLE (per grading)'!H$16="OUTPUT", 'PRINTABLE (per grading)'!B$13="Final"), IF(ISERROR(SUMIF(OUTPUT!AA$20:AI$20, "CLO10", OUTPUT!AA64:AI64) / OUTPUT!AN$15), "", SUMIF(OUTPUT!AA$20:AI$20, "CLO10", OUTPUT!AA64:AI64) / OUTPUT!AN$15),
"")))))),"")</f>
        <v/>
      </c>
      <c r="BI62" s="232" t="str">
        <f t="shared" si="65"/>
        <v/>
      </c>
      <c r="BJ62" s="233" t="str">
        <f t="shared" si="66"/>
        <v/>
      </c>
      <c r="BK62" s="2"/>
    </row>
    <row r="63" spans="1:63" ht="20.100000000000001" customHeight="1">
      <c r="A63" s="118" t="str">
        <f>IF(ISBLANK('Database (LECTURE-RES-PRAC)'!A60),"",'Database (LECTURE-RES-PRAC)'!A60)</f>
        <v/>
      </c>
      <c r="B63" s="119" t="str">
        <f>IF(ISBLANK('Database (LECTURE-RES-PRAC)'!B60),"",'Database (LECTURE-RES-PRAC)'!B60)</f>
        <v/>
      </c>
      <c r="C63" s="134" t="str">
        <f>IF(B63&lt;&gt;"",IF(C$16="PRELIM",'Grade computation'!C63, IF(C$16="MIDTERM",'Grade computation'!K63, IF(C$16="FINAL",'Grade computation'!S63,""))),"")</f>
        <v/>
      </c>
      <c r="D63" s="135" t="str">
        <f t="shared" si="1"/>
        <v/>
      </c>
      <c r="E63" s="134" t="str">
        <f>IF(B63&lt;&gt;"", IF(C$16="PRELIM",'Grade computation'!E63, IF(C$16="MIDTERM",'Grade computation'!M63, IF(C$16="FINAL",'Grade computation'!U63,""))),"")</f>
        <v/>
      </c>
      <c r="F63" s="136" t="str">
        <f t="shared" si="2"/>
        <v/>
      </c>
      <c r="G63" s="137" t="str">
        <f t="shared" si="3"/>
        <v/>
      </c>
      <c r="H63" s="207" t="str">
        <f>IF(B63&lt;&gt;"",IF(C$16="PRELIM", 'Grade computation'!H63, IF(C$16="MIDTERM", 'Grade computation'!P63, IF(C$16="FINAL",'Grade computation'!X63, ""))),"")</f>
        <v/>
      </c>
      <c r="I63" s="137" t="str">
        <f t="shared" si="4"/>
        <v/>
      </c>
      <c r="J63" s="139" t="str">
        <f t="shared" si="5"/>
        <v/>
      </c>
      <c r="K63" s="377" t="str">
        <f t="shared" si="6"/>
        <v/>
      </c>
      <c r="L63" s="434"/>
      <c r="M63" s="25" t="str">
        <f>IF(B63 &lt;&gt; "", IFERROR(IF(C$16 = "PRELIM", SUMIF('Database (LECTURE-RES-PRAC)'!D$14:AG$14, "CLO1", 'Database (LECTURE-RES-PRAC)'!D60:AG60) / 'Grade computation'!F$4, IF(C$16 = "MIDTERM", SUMIF('Database (LECTURE-RES-PRAC)'!AJ$14:BM$14, "CLO1", 'Database (LECTURE-RES-PRAC)'!AJ60:BM60) / 'Grade computation'!G$4, IF(C$16 = "FINAL", SUMIF('Database (LECTURE-RES-PRAC)'!BP$14:CS$14, "CLO1", 'Database (LECTURE-RES-PRAC)'!BP60:CS60) / 'Grade computation'!H$4,""))),""),"")</f>
        <v/>
      </c>
      <c r="N63" s="232" t="str">
        <f t="shared" si="37"/>
        <v/>
      </c>
      <c r="O63" s="25" t="str">
        <f>IF(B63 &lt;&gt; "",IF(AND('PRINTABLE (per grading)'!H$16="EXAM", 'PRINTABLE (per grading)'!B$13="Prelim"), IF(ISERROR(SUMIF('Exam (LECTURE ONLY)'!D$20:M$20, "CLO1", 'Exam (LECTURE ONLY)'!D65:M65) / 'Exam (LECTURE ONLY)'!AL$6), "", SUMIF('Exam (LECTURE ONLY)'!D$20:M$20, "CLO1", 'Exam (LECTURE ONLY)'!D65:M65) /'Exam (LECTURE ONLY)'!AL$6),
IF(AND('PRINTABLE (per grading)'!H$16="EXAM", 'PRINTABLE (per grading)'!B$13="Midterm"), IF(ISERROR(SUMIF('Exam (LECTURE ONLY)'!O$20:X$20, "CLO1", 'Exam (LECTURE ONLY)'!O65:X65) / 'Exam (LECTURE ONLY)'!AM$6), "", SUMIF('Exam (LECTURE ONLY)'!O$20:X$20, "CLO1", 'Exam (LECTURE ONLY)'!O65:X65) / 'Exam (LECTURE ONLY)'!AM$6),
IF(AND('PRINTABLE (per grading)'!H$16="EXAM", 'PRINTABLE (per grading)'!B$13="Final"), IF(ISERROR(SUMIF('Exam (LECTURE ONLY)'!Z$20:AI$20, "CLO1", 'Exam (LECTURE ONLY)'!Z65:AI65) / 'Exam (LECTURE ONLY)'!AN$6), "", SUMIF('Exam (LECTURE ONLY)'!Z$20:AI$20, "CLO1", 'Exam (LECTURE ONLY)'!Z65:AI65) / 'Exam (LECTURE ONLY)'!AN$6),
IF(AND('PRINTABLE (per grading)'!H$16="OUTPUT", 'PRINTABLE (per grading)'!B$13="Prelim"), IF(ISERROR(SUMIF(OUTPUT!C$20:M$20, "CLO1", OUTPUT!C65:M65) / OUTPUT!AL$6), "", SUMIF(OUTPUT!C$20:M$20, "CLO1", OUTPUT!C65:M65) / OUTPUT!AL$6),
IF(AND('PRINTABLE (per grading)'!H$16="OUTPUT", 'PRINTABLE (per grading)'!B$13="Midterm"), IF(ISERROR(SUMIF(OUTPUT!O$20:Y$20, "CLO1", OUTPUT!O65:Y65) / OUTPUT!AM$6), "", SUMIF(OUTPUT!O$20:Y$20, "CLO1", OUTPUT!O65:Y65) / OUTPUT!AM$6),
IF(AND('PRINTABLE (per grading)'!H$16="OUTPUT", 'PRINTABLE (per grading)'!B$13="Final"), IF(ISERROR(SUMIF(OUTPUT!AA$20:AI$20, "CLO1", OUTPUT!AA65:AI65) / OUTPUT!AN$6), "", SUMIF(OUTPUT!AA$20:AI$20, "CLO1", OUTPUT!AA65:AI65) / OUTPUT!AN$6),
"")))))),"")</f>
        <v/>
      </c>
      <c r="P63" s="232" t="str">
        <f t="shared" si="38"/>
        <v/>
      </c>
      <c r="Q63" s="233" t="str">
        <f t="shared" si="39"/>
        <v/>
      </c>
      <c r="R63" s="25" t="str">
        <f>IF(B63 &lt;&gt; "", IFERROR(IF(C$16 = "PRELIM", SUMIF('Database (LECTURE-RES-PRAC)'!D$14:AG$14, "CLO2", 'Database (LECTURE-RES-PRAC)'!D60:AG60) / 'Grade computation'!F$5, IF(C$16 = "MIDTERM", SUMIF('Database (LECTURE-RES-PRAC)'!AJ$14:BM$14, "CLO2", 'Database (LECTURE-RES-PRAC)'!AJ60:BM60) / 'Grade computation'!G$5, IF(C$16 = "FINAL", SUMIF('Database (LECTURE-RES-PRAC)'!BP$14:CS$14, "CLO2", 'Database (LECTURE-RES-PRAC)'!BP60:CS60) / 'Grade computation'!H$5,""))),""),"")</f>
        <v/>
      </c>
      <c r="S63" s="232" t="str">
        <f t="shared" si="40"/>
        <v/>
      </c>
      <c r="T63" s="25" t="str">
        <f>IF(B63 &lt;&gt; "",IF(AND('PRINTABLE (per grading)'!H$16="EXAM", 'PRINTABLE (per grading)'!B$13="Prelim"), IF(ISERROR(SUMIF('Exam (LECTURE ONLY)'!D$20:M$20, "CLO2", 'Exam (LECTURE ONLY)'!D65:M65) / 'Exam (LECTURE ONLY)'!AL$7), "", SUMIF('Exam (LECTURE ONLY)'!D$20:M$20, "CLO2", 'Exam (LECTURE ONLY)'!D65:M65) /'Exam (LECTURE ONLY)'!AL$7),
IF(AND('PRINTABLE (per grading)'!H$16="EXAM", 'PRINTABLE (per grading)'!B$13="Midterm"), IF(ISERROR(SUMIF('Exam (LECTURE ONLY)'!O$20:X$20, "CLO2", 'Exam (LECTURE ONLY)'!O65:X65) / 'Exam (LECTURE ONLY)'!AM$7), "", SUMIF('Exam (LECTURE ONLY)'!O$20:X$20, "CLO2", 'Exam (LECTURE ONLY)'!O65:X65) / 'Exam (LECTURE ONLY)'!AM$7),
IF(AND('PRINTABLE (per grading)'!H$16="EXAM", 'PRINTABLE (per grading)'!B$13="Final"), IF(ISERROR(SUMIF('Exam (LECTURE ONLY)'!Z$20:AI$20, "CLO2", 'Exam (LECTURE ONLY)'!Z65:AI65) / 'Exam (LECTURE ONLY)'!AN$7), "", SUMIF('Exam (LECTURE ONLY)'!Z$20:AI$20, "CLO2", 'Exam (LECTURE ONLY)'!Z65:AI65) / 'Exam (LECTURE ONLY)'!AN$7),
IF(AND('PRINTABLE (per grading)'!H$16="OUTPUT", 'PRINTABLE (per grading)'!B$13="Prelim"), IF(ISERROR(SUMIF(OUTPUT!C$20:M$20, "CLO2", OUTPUT!C65:M65) / OUTPUT!AL$7), "", SUMIF(OUTPUT!C$20:M$20, "CLO2", OUTPUT!C65:M65) / OUTPUT!AL$7),
IF(AND('PRINTABLE (per grading)'!H$16="OUTPUT", 'PRINTABLE (per grading)'!B$13="Midterm"), IF(ISERROR(SUMIF(OUTPUT!O$20:Y$20, "CLO2", OUTPUT!O65:Y65) / OUTPUT!AM$7), "", SUMIF(OUTPUT!O$20:Y$20, "CLO2", OUTPUT!O65:Y65) / OUTPUT!AM$7),
IF(AND('PRINTABLE (per grading)'!H$16="OUTPUT", 'PRINTABLE (per grading)'!B$13="Final"), IF(ISERROR(SUMIF(OUTPUT!AA$20:AI$20, "CLO2", OUTPUT!AA65:AI65) / OUTPUT!AN$7), "", SUMIF(OUTPUT!AA$20:AI$20, "CLO2", OUTPUT!AA65:AI65) / OUTPUT!AN$7),
"")))))),"")</f>
        <v/>
      </c>
      <c r="U63" s="232" t="str">
        <f t="shared" si="41"/>
        <v/>
      </c>
      <c r="V63" s="233" t="str">
        <f t="shared" si="42"/>
        <v/>
      </c>
      <c r="W63" s="25" t="str">
        <f>IF(B63 &lt;&gt; "", IFERROR(IF(C$16 = "PRELIM", SUMIF('Database (LECTURE-RES-PRAC)'!D$14:AG$14, "CLO3", 'Database (LECTURE-RES-PRAC)'!D60:AG60) / 'Grade computation'!F$6, IF(C$16 = "MIDTERM", SUMIF('Database (LECTURE-RES-PRAC)'!AJ$14:BM$14, "CLO3", 'Database (LECTURE-RES-PRAC)'!AJ60:BM60) / 'Grade computation'!G$6, IF(C$16 = "FINAL", SUMIF('Database (LECTURE-RES-PRAC)'!BP$14:CS$14, "CLO3", 'Database (LECTURE-RES-PRAC)'!BP60:CS60) / 'Grade computation'!H$6,""))),""),"")</f>
        <v/>
      </c>
      <c r="X63" s="232" t="str">
        <f t="shared" si="43"/>
        <v/>
      </c>
      <c r="Y63" s="25" t="str">
        <f>IF(B63 &lt;&gt; "",IF(AND('PRINTABLE (per grading)'!H$16="EXAM", 'PRINTABLE (per grading)'!B$13="Prelim"), IF(ISERROR(SUMIF('Exam (LECTURE ONLY)'!D$20:M$20, "CLO3", 'Exam (LECTURE ONLY)'!D65:M65) / 'Exam (LECTURE ONLY)'!AL$8), "", SUMIF('Exam (LECTURE ONLY)'!D$20:M$20, "CLO3", 'Exam (LECTURE ONLY)'!D65:M65) /'Exam (LECTURE ONLY)'!AL$8),
IF(AND('PRINTABLE (per grading)'!H$16="EXAM", 'PRINTABLE (per grading)'!B$13="Midterm"), IF(ISERROR(SUMIF('Exam (LECTURE ONLY)'!O$20:X$20, "CLO3", 'Exam (LECTURE ONLY)'!O65:X65) / 'Exam (LECTURE ONLY)'!AM$8), "", SUMIF('Exam (LECTURE ONLY)'!O$20:X$20, "CLO3", 'Exam (LECTURE ONLY)'!O65:X65) / 'Exam (LECTURE ONLY)'!AM$8),
IF(AND('PRINTABLE (per grading)'!H$16="EXAM", 'PRINTABLE (per grading)'!B$13="Final"), IF(ISERROR(SUMIF('Exam (LECTURE ONLY)'!Z$20:AI$20, "CLO3", 'Exam (LECTURE ONLY)'!Z65:AI65) / 'Exam (LECTURE ONLY)'!AN$8), "", SUMIF('Exam (LECTURE ONLY)'!Z$20:AI$20, "CLO3", 'Exam (LECTURE ONLY)'!Z65:AI65) / 'Exam (LECTURE ONLY)'!AN$8),
IF(AND('PRINTABLE (per grading)'!H$16="OUTPUT", 'PRINTABLE (per grading)'!B$13="Prelim"), IF(ISERROR(SUMIF(OUTPUT!C$20:M$20, "CLO3", OUTPUT!C65:M65) / OUTPUT!AL$8), "", SUMIF(OUTPUT!C$20:M$20, "CLO3", OUTPUT!C65:M65) / OUTPUT!AL$8),
IF(AND('PRINTABLE (per grading)'!H$16="OUTPUT", 'PRINTABLE (per grading)'!B$13="Midterm"), IF(ISERROR(SUMIF(OUTPUT!O$20:Y$20, "CLO3", OUTPUT!O65:Y65) / OUTPUT!AM$8), "", SUMIF(OUTPUT!O$20:Y$20, "CLO3", OUTPUT!O65:Y65) / OUTPUT!AM$8),
IF(AND('PRINTABLE (per grading)'!H$16="OUTPUT", 'PRINTABLE (per grading)'!B$13="Final"), IF(ISERROR(SUMIF(OUTPUT!AA$20:AI$20, "CLO3", OUTPUT!AA65:AI65) / OUTPUT!AN$8), "", SUMIF(OUTPUT!AA$20:AI$20, "CLO3", OUTPUT!AA65:AI65) / OUTPUT!AN$8),
"" )))))),"")</f>
        <v/>
      </c>
      <c r="Z63" s="232" t="str">
        <f t="shared" si="44"/>
        <v/>
      </c>
      <c r="AA63" s="233" t="str">
        <f t="shared" si="45"/>
        <v/>
      </c>
      <c r="AB63" s="25" t="str">
        <f>IF(B63 &lt;&gt; "", IFERROR(IF(C$16 = "PRELIM", SUMIF('Database (LECTURE-RES-PRAC)'!D$14:AG$14, "CLO4", 'Database (LECTURE-RES-PRAC)'!D60:AG60) / 'Grade computation'!F$7, IF(C$16 = "MIDTERM", SUMIF('Database (LECTURE-RES-PRAC)'!AJ$14:BM$14, "CLO4", 'Database (LECTURE-RES-PRAC)'!AJ60:BM60) / 'Grade computation'!G$7, IF(C$16 = "FINAL", SUMIF('Database (LECTURE-RES-PRAC)'!BP$14:CS$14, "CLO4", 'Database (LECTURE-RES-PRAC)'!BP60:CS60) / 'Grade computation'!H$7,""))),""),"")</f>
        <v/>
      </c>
      <c r="AC63" s="232" t="str">
        <f t="shared" si="46"/>
        <v/>
      </c>
      <c r="AD63" s="25" t="str">
        <f>IF(B63 &lt;&gt; "",IF(AND('PRINTABLE (per grading)'!H$16="EXAM", 'PRINTABLE (per grading)'!B$13="Prelim"), IF(ISERROR(SUMIF('Exam (LECTURE ONLY)'!D$20:M$20, "CLO4", 'Exam (LECTURE ONLY)'!D65:M65) / 'Exam (LECTURE ONLY)'!AL$9), "", SUMIF('Exam (LECTURE ONLY)'!D$20:M$20, "CLO4", 'Exam (LECTURE ONLY)'!D65:M65) /'Exam (LECTURE ONLY)'!AL$9),
IF(AND('PRINTABLE (per grading)'!H$16="EXAM", 'PRINTABLE (per grading)'!B$13="Midterm"), IF(ISERROR(SUMIF('Exam (LECTURE ONLY)'!O$20:X$20, "CLO4", 'Exam (LECTURE ONLY)'!O65:X65) / 'Exam (LECTURE ONLY)'!AM$9), "", SUMIF('Exam (LECTURE ONLY)'!O$20:X$20, "CLO4", 'Exam (LECTURE ONLY)'!O65:X65) / 'Exam (LECTURE ONLY)'!AM$9),
IF(AND('PRINTABLE (per grading)'!H$16="EXAM", 'PRINTABLE (per grading)'!B$13="Final"), IF(ISERROR(SUMIF('Exam (LECTURE ONLY)'!Z$20:AI$20, "CLO4", 'Exam (LECTURE ONLY)'!Z65:AI65) / 'Exam (LECTURE ONLY)'!AN$9), "", SUMIF('Exam (LECTURE ONLY)'!Z$20:AI$20, "CLO4", 'Exam (LECTURE ONLY)'!Z65:AI65) / 'Exam (LECTURE ONLY)'!AN$9),
IF(AND('PRINTABLE (per grading)'!H$16="OUTPUT", 'PRINTABLE (per grading)'!B$13="Prelim"), IF(ISERROR(SUMIF(OUTPUT!C$20:M$20, "CLO4", OUTPUT!C65:M65) / OUTPUT!AL$9), "", SUMIF(OUTPUT!C$20:M$20, "CLO4", OUTPUT!C65:M65) / OUTPUT!AL$9),
IF(AND('PRINTABLE (per grading)'!H$16="OUTPUT", 'PRINTABLE (per grading)'!B$13="Midterm"), IF(ISERROR(SUMIF(OUTPUT!O$20:Y$20, "CLO4", OUTPUT!O65:Y65) / OUTPUT!AM$9), "", SUMIF(OUTPUT!O$20:Y$20, "CLO4", OUTPUT!O65:Y65) / OUTPUT!AM$9),
IF(AND('PRINTABLE (per grading)'!H$16="OUTPUT", 'PRINTABLE (per grading)'!B$13="Final"), IF(ISERROR(SUMIF(OUTPUT!AA$20:AI$20, "CLO4", OUTPUT!AA65:AI65) / OUTPUT!AN$9), "", SUMIF(OUTPUT!AA$20:AI$20, "CLO4", OUTPUT!AA65:AI65) / OUTPUT!AN$9),
"")))))),"")</f>
        <v/>
      </c>
      <c r="AE63" s="232" t="str">
        <f t="shared" si="47"/>
        <v/>
      </c>
      <c r="AF63" s="233" t="str">
        <f t="shared" si="48"/>
        <v/>
      </c>
      <c r="AG63" s="25" t="str">
        <f>IF(B63 &lt;&gt; "", IFERROR(IF(C$16 = "PRELIM", SUMIF('Database (LECTURE-RES-PRAC)'!D$14:AG$14, "CLO5", 'Database (LECTURE-RES-PRAC)'!D60:AG60) / 'Grade computation'!F$8, IF(C$16 = "MIDTERM", SUMIF('Database (LECTURE-RES-PRAC)'!AJ$14:BM$14, "CLO5", 'Database (LECTURE-RES-PRAC)'!AJ60:BM60) / 'Grade computation'!G$8, IF(C$16 = "FINAL", SUMIF('Database (LECTURE-RES-PRAC)'!BP$14:CS$14, "CLO5", 'Database (LECTURE-RES-PRAC)'!BP60:CS60) / 'Grade computation'!H$8,""))),""),"")</f>
        <v/>
      </c>
      <c r="AH63" s="232" t="str">
        <f t="shared" si="49"/>
        <v/>
      </c>
      <c r="AI63" s="25" t="str">
        <f>IF(B63 &lt;&gt; "",IF(AND('PRINTABLE (per grading)'!H$16="EXAM", 'PRINTABLE (per grading)'!B$13="Prelim"), IF(ISERROR(SUMIF('Exam (LECTURE ONLY)'!D$20:M$20, "CLO5", 'Exam (LECTURE ONLY)'!D65:M65) / 'Exam (LECTURE ONLY)'!AL$10), "", SUMIF('Exam (LECTURE ONLY)'!D$20:M$20, "CLO5", 'Exam (LECTURE ONLY)'!D65:M65) /'Exam (LECTURE ONLY)'!AL$10),
IF(AND('PRINTABLE (per grading)'!H$16="EXAM", 'PRINTABLE (per grading)'!B$13="Midterm"), IF(ISERROR(SUMIF('Exam (LECTURE ONLY)'!O$20:X$20, "CLO5", 'Exam (LECTURE ONLY)'!O65:X65) / 'Exam (LECTURE ONLY)'!AM$10), "", SUMIF('Exam (LECTURE ONLY)'!O$20:X$20, "CLO5", 'Exam (LECTURE ONLY)'!O65:X65) / 'Exam (LECTURE ONLY)'!AM$10),
IF(AND('PRINTABLE (per grading)'!H$16="EXAM", 'PRINTABLE (per grading)'!B$13="Final"), IF(ISERROR(SUMIF('Exam (LECTURE ONLY)'!Z$20:AI$20, "CLO5", 'Exam (LECTURE ONLY)'!Z65:AI65) / 'Exam (LECTURE ONLY)'!AN$10), "", SUMIF('Exam (LECTURE ONLY)'!Z$20:AI$20, "CLO5", 'Exam (LECTURE ONLY)'!Z65:AI65) / 'Exam (LECTURE ONLY)'!AN$10),
IF(AND('PRINTABLE (per grading)'!H$16="OUTPUT", 'PRINTABLE (per grading)'!B$13="Prelim"), IF(ISERROR(SUMIF(OUTPUT!C$20:M$20, "CLO5", OUTPUT!C65:M65) / OUTPUT!AL$10), "", SUMIF(OUTPUT!C$20:M$20, "CLO5", OUTPUT!C65:M65) / OUTPUT!AL$10),
IF(AND('PRINTABLE (per grading)'!H$16="OUTPUT", 'PRINTABLE (per grading)'!B$13="Midterm"), IF(ISERROR(SUMIF(OUTPUT!O$20:Y$20, "CLO5", OUTPUT!O65:Y65) / OUTPUT!AM$10), "", SUMIF(OUTPUT!O$20:Y$20, "CLO5", OUTPUT!O65:Y65) / OUTPUT!AM$10),
IF(AND('PRINTABLE (per grading)'!H$16="OUTPUT", 'PRINTABLE (per grading)'!B$13="Final"), IF(ISERROR(SUMIF(OUTPUT!AA$20:AI$20, "CLO5", OUTPUT!AA65:AI65) / OUTPUT!AN$10), "", SUMIF(OUTPUT!AA$20:AI$20, "CLO5", OUTPUT!AA65:AI65) / OUTPUT!AN$10),
"")))))),"")</f>
        <v/>
      </c>
      <c r="AJ63" s="232" t="str">
        <f t="shared" si="50"/>
        <v/>
      </c>
      <c r="AK63" s="233" t="str">
        <f t="shared" si="51"/>
        <v/>
      </c>
      <c r="AL63" s="25" t="str">
        <f>IF(B63 &lt;&gt; "", IFERROR(IF(C$16 = "PRELIM", SUMIF('Database (LECTURE-RES-PRAC)'!D$14:AG$14, "CLO6", 'Database (LECTURE-RES-PRAC)'!D60:AG60) / 'Grade computation'!F$9, IF(C$16 = "MIDTERM", SUMIF('Database (LECTURE-RES-PRAC)'!AJ$14:BM$14, "CLO6", 'Database (LECTURE-RES-PRAC)'!AJ60:BM60) / 'Grade computation'!G$9, IF(C$16 = "FINAL", SUMIF('Database (LECTURE-RES-PRAC)'!BP$14:CS$14, "CLO6", 'Database (LECTURE-RES-PRAC)'!BP60:CS60) / 'Grade computation'!H$9,""))),""),"")</f>
        <v/>
      </c>
      <c r="AM63" s="232" t="str">
        <f t="shared" si="52"/>
        <v/>
      </c>
      <c r="AN63" s="25" t="str">
        <f>IF(B63 &lt;&gt; "",IF(AND('PRINTABLE (per grading)'!H$16="EXAM", 'PRINTABLE (per grading)'!B$13="Prelim"), IF(ISERROR(SUMIF('Exam (LECTURE ONLY)'!D$20:M$20, "CLO6", 'Exam (LECTURE ONLY)'!D65:M65) / 'Exam (LECTURE ONLY)'!AL$11), "", SUMIF('Exam (LECTURE ONLY)'!D$20:M$20, "CLO6", 'Exam (LECTURE ONLY)'!D65:M65) /'Exam (LECTURE ONLY)'!AL$11),
IF(AND('PRINTABLE (per grading)'!H$16="EXAM", 'PRINTABLE (per grading)'!B$13="Midterm"), IF(ISERROR(SUMIF('Exam (LECTURE ONLY)'!O$20:X$20, "CLO6", 'Exam (LECTURE ONLY)'!O65:X65) / 'Exam (LECTURE ONLY)'!AM$11), "", SUMIF('Exam (LECTURE ONLY)'!O$20:X$20, "CLO6", 'Exam (LECTURE ONLY)'!O65:X65) / 'Exam (LECTURE ONLY)'!AM$11),
IF(AND('PRINTABLE (per grading)'!H$16="EXAM", 'PRINTABLE (per grading)'!B$13="Final"), IF(ISERROR(SUMIF('Exam (LECTURE ONLY)'!Z$20:AI$20, "CLO6", 'Exam (LECTURE ONLY)'!Z65:AI65) / 'Exam (LECTURE ONLY)'!AN$11), "", SUMIF('Exam (LECTURE ONLY)'!Z$20:AI$20, "CLO6", 'Exam (LECTURE ONLY)'!Z65:AI65) / 'Exam (LECTURE ONLY)'!AN$11),
IF(AND('PRINTABLE (per grading)'!H$16="OUTPUT", 'PRINTABLE (per grading)'!B$13="Prelim"), IF(ISERROR(SUMIF(OUTPUT!C$20:M$20, "CLO6", OUTPUT!C65:M65) / OUTPUT!AL$11), "", SUMIF(OUTPUT!C$20:M$20, "CLO6", OUTPUT!C65:M65) / OUTPUT!AL$11),
IF(AND('PRINTABLE (per grading)'!H$16="OUTPUT", 'PRINTABLE (per grading)'!B$13="Midterm"), IF(ISERROR(SUMIF(OUTPUT!O$20:Y$20, "CLO6", OUTPUT!O65:Y65) / OUTPUT!AM$11), "", SUMIF(OUTPUT!O$20:Y$20, "CLO6", OUTPUT!O65:Y65) / OUTPUT!AM$11),
IF(AND('PRINTABLE (per grading)'!H$16="OUTPUT", 'PRINTABLE (per grading)'!B$13="Final"), IF(ISERROR(SUMIF(OUTPUT!AA$20:AI$20, "CLO6", OUTPUT!AA65:AI65) / OUTPUT!AN$11), "", SUMIF(OUTPUT!AA$20:AI$20, "CLO6", OUTPUT!AA65:AI65) / OUTPUT!AN$11),
"")))))),"")</f>
        <v/>
      </c>
      <c r="AO63" s="232" t="str">
        <f t="shared" si="53"/>
        <v/>
      </c>
      <c r="AP63" s="233" t="str">
        <f t="shared" si="54"/>
        <v/>
      </c>
      <c r="AQ63" s="25" t="str">
        <f>IF(B63 &lt;&gt; "", IFERROR(IF(C$16 = "PRELIM", SUMIF('Database (LECTURE-RES-PRAC)'!D$14:AG$14, "CLO7", 'Database (LECTURE-RES-PRAC)'!D60:AG60) / 'Grade computation'!F$10, IF(C$16 = "MIDTERM", SUMIF('Database (LECTURE-RES-PRAC)'!AJ$14:BM$14, "CLO7", 'Database (LECTURE-RES-PRAC)'!AJ60:BM60) / 'Grade computation'!G$10, IF(C$16 = "FINAL", SUMIF('Database (LECTURE-RES-PRAC)'!BP$14:CS$14, "CLO7", 'Database (LECTURE-RES-PRAC)'!BP60:CS60) / 'Grade computation'!H$10,""))),""),"")</f>
        <v/>
      </c>
      <c r="AR63" s="232" t="str">
        <f t="shared" si="55"/>
        <v/>
      </c>
      <c r="AS63" s="25" t="str">
        <f>IF(B63 &lt;&gt; "",IF(AND('PRINTABLE (per grading)'!H$16="EXAM", 'PRINTABLE (per grading)'!B$13="Prelim"), IF(ISERROR(SUMIF('Exam (LECTURE ONLY)'!D$20:M$20, "CLO7", 'Exam (LECTURE ONLY)'!D65:M65) / 'Exam (LECTURE ONLY)'!AL$12), "", SUMIF('Exam (LECTURE ONLY)'!D$20:M$20, "CLO7", 'Exam (LECTURE ONLY)'!D65:M65) /'Exam (LECTURE ONLY)'!AL$12),
IF(AND('PRINTABLE (per grading)'!H$16="EXAM", 'PRINTABLE (per grading)'!B$13="Midterm"), IF(ISERROR(SUMIF('Exam (LECTURE ONLY)'!O$20:X$20, "CLO7", 'Exam (LECTURE ONLY)'!O65:X65) / 'Exam (LECTURE ONLY)'!AM$12), "", SUMIF('Exam (LECTURE ONLY)'!O$20:X$20, "CLO7", 'Exam (LECTURE ONLY)'!O65:X65) / 'Exam (LECTURE ONLY)'!AM$12),
IF(AND('PRINTABLE (per grading)'!H$16="EXAM", 'PRINTABLE (per grading)'!B$13="Final"), IF(ISERROR(SUMIF('Exam (LECTURE ONLY)'!Z$20:AI$20, "CLO7", 'Exam (LECTURE ONLY)'!Z65:AI65) / 'Exam (LECTURE ONLY)'!AN$12), "", SUMIF('Exam (LECTURE ONLY)'!Z$20:AI$20, "CLO7", 'Exam (LECTURE ONLY)'!Z65:AI65) / 'Exam (LECTURE ONLY)'!AN$12),
IF(AND('PRINTABLE (per grading)'!H$16="OUTPUT", 'PRINTABLE (per grading)'!B$13="Prelim"), IF(ISERROR(SUMIF(OUTPUT!C$20:M$20, "CLO7", OUTPUT!C65:M65) / OUTPUT!AL$12), "", SUMIF(OUTPUT!C$20:M$20, "CLO7", OUTPUT!C65:M65) / OUTPUT!AL$12),
IF(AND('PRINTABLE (per grading)'!H$16="OUTPUT", 'PRINTABLE (per grading)'!B$13="Midterm"), IF(ISERROR(SUMIF(OUTPUT!O$20:Y$20, "CLO7", OUTPUT!O65:Y65) / OUTPUT!AM$12), "", SUMIF(OUTPUT!O$20:Y$20, "CLO7", OUTPUT!O65:Y65) / OUTPUT!AM$12),
IF(AND('PRINTABLE (per grading)'!H$16="OUTPUT", 'PRINTABLE (per grading)'!B$13="Final"), IF(ISERROR(SUMIF(OUTPUT!AA$20:AI$20, "CLO7", OUTPUT!AA65:AI65) / OUTPUT!AN$12), "", SUMIF(OUTPUT!AA$20:AI$20, "CLO7", OUTPUT!AA65:AI65) / OUTPUT!AN$12),
"")))))),"")</f>
        <v/>
      </c>
      <c r="AT63" s="232" t="str">
        <f t="shared" si="56"/>
        <v/>
      </c>
      <c r="AU63" s="233" t="str">
        <f t="shared" si="57"/>
        <v/>
      </c>
      <c r="AV63" s="25" t="str">
        <f>IF(B63 &lt;&gt; "", IFERROR(IF(C$16 = "PRELIM", SUMIF('Database (LECTURE-RES-PRAC)'!D$14:AG$14, "CLO8", 'Database (LECTURE-RES-PRAC)'!D60:AG60) / 'Grade computation'!F$11, IF(C$16 = "MIDTERM", SUMIF('Database (LECTURE-RES-PRAC)'!AJ$14:BM$14, "CLO8", 'Database (LECTURE-RES-PRAC)'!AJ60:BM60) / 'Grade computation'!G$11, IF(C$16 = "FINAL", SUMIF('Database (LECTURE-RES-PRAC)'!BP$14:CS$14, "CLO8", 'Database (LECTURE-RES-PRAC)'!BP60:CS60) / 'Grade computation'!H$11,""))),""),"")</f>
        <v/>
      </c>
      <c r="AW63" s="232" t="str">
        <f t="shared" si="58"/>
        <v/>
      </c>
      <c r="AX63" s="25" t="str">
        <f>IF(B63 &lt;&gt; "",IF(AND('PRINTABLE (per grading)'!H$16="EXAM", 'PRINTABLE (per grading)'!B$13="Prelim"), IF(ISERROR(SUMIF('Exam (LECTURE ONLY)'!D$20:M$20, "CLO8", 'Exam (LECTURE ONLY)'!D65:M65) / 'Exam (LECTURE ONLY)'!AL$13), "", SUMIF('Exam (LECTURE ONLY)'!D$20:M$20, "CLO8", 'Exam (LECTURE ONLY)'!D65:M65) /'Exam (LECTURE ONLY)'!AL$13),
IF(AND('PRINTABLE (per grading)'!H$16="EXAM", 'PRINTABLE (per grading)'!B$13="Midterm"), IF(ISERROR(SUMIF('Exam (LECTURE ONLY)'!O$20:X$20, "CLO8", 'Exam (LECTURE ONLY)'!O65:X65) / 'Exam (LECTURE ONLY)'!AM$13), "", SUMIF('Exam (LECTURE ONLY)'!O$20:X$20, "CLO8", 'Exam (LECTURE ONLY)'!O65:X65) / 'Exam (LECTURE ONLY)'!AM$13),
IF(AND('PRINTABLE (per grading)'!H$16="EXAM", 'PRINTABLE (per grading)'!B$13="Final"), IF(ISERROR(SUMIF('Exam (LECTURE ONLY)'!Z$20:AI$20, "CLO8", 'Exam (LECTURE ONLY)'!Z65:AI65) / 'Exam (LECTURE ONLY)'!AN$13), "", SUMIF('Exam (LECTURE ONLY)'!Z$20:AI$20, "CLO8", 'Exam (LECTURE ONLY)'!Z65:AI65) / 'Exam (LECTURE ONLY)'!AN$13),
IF(AND('PRINTABLE (per grading)'!H$16="OUTPUT", 'PRINTABLE (per grading)'!B$13="Prelim"), IF(ISERROR(SUMIF(OUTPUT!C$20:M$20, "CLO8", OUTPUT!C65:M65) / OUTPUT!AL$13), "", SUMIF(OUTPUT!C$20:M$20, "CLO8", OUTPUT!C65:M65) / OUTPUT!AL$13),
IF(AND('PRINTABLE (per grading)'!H$16="OUTPUT", 'PRINTABLE (per grading)'!B$13="Midterm"), IF(ISERROR(SUMIF(OUTPUT!O$20:Y$20, "CLO8", OUTPUT!O65:Y65) / OUTPUT!AM$13), "", SUMIF(OUTPUT!O$20:Y$20, "CLO8", OUTPUT!O65:Y65) / OUTPUT!AM$13),
IF(AND('PRINTABLE (per grading)'!H$16="OUTPUT", 'PRINTABLE (per grading)'!B$13="Final"), IF(ISERROR(SUMIF(OUTPUT!AA$20:AI$20, "CLO8", OUTPUT!AA65:AI65) / OUTPUT!AN$13), "", SUMIF(OUTPUT!AA$20:AI$20, "CLO8", OUTPUT!AA65:AI65) / OUTPUT!AN$13),
"")))))),"")</f>
        <v/>
      </c>
      <c r="AY63" s="232" t="str">
        <f t="shared" si="59"/>
        <v/>
      </c>
      <c r="AZ63" s="233" t="str">
        <f t="shared" si="60"/>
        <v/>
      </c>
      <c r="BA63" s="25" t="str">
        <f>IF(B63 &lt;&gt; "", IFERROR(IF(C$16 = "PRELIM", SUMIF('Database (LECTURE-RES-PRAC)'!D$14:AG$14, "CLO9", 'Database (LECTURE-RES-PRAC)'!D60:AG60) / 'Grade computation'!F$12, IF(C$16 = "MIDTERM", SUMIF('Database (LECTURE-RES-PRAC)'!AJ$14:BM$14, "CLO9", 'Database (LECTURE-RES-PRAC)'!AJ60:BM60) / 'Grade computation'!G$12, IF(C$16 = "FINAL", SUMIF('Database (LECTURE-RES-PRAC)'!BP$14:CS$14, "CLO9", 'Database (LECTURE-RES-PRAC)'!BP60:CS60) / 'Grade computation'!H$12,""))),""),"")</f>
        <v/>
      </c>
      <c r="BB63" s="232" t="str">
        <f t="shared" si="61"/>
        <v/>
      </c>
      <c r="BC63" s="25" t="str">
        <f>IF(B63 &lt;&gt; "",IF(AND('PRINTABLE (per grading)'!H$16="EXAM", 'PRINTABLE (per grading)'!B$13="Prelim"), IF(ISERROR(SUMIF('Exam (LECTURE ONLY)'!D$20:M$20, "CLO9", 'Exam (LECTURE ONLY)'!D65:M65) / 'Exam (LECTURE ONLY)'!AL$14), "", SUMIF('Exam (LECTURE ONLY)'!D$20:M$20, "CLO9", 'Exam (LECTURE ONLY)'!D65:M65) /'Exam (LECTURE ONLY)'!AL$14),
IF(AND('PRINTABLE (per grading)'!H$16="EXAM", 'PRINTABLE (per grading)'!B$13="Midterm"), IF(ISERROR(SUMIF('Exam (LECTURE ONLY)'!O$20:X$20, "CLO9", 'Exam (LECTURE ONLY)'!O65:X65) / 'Exam (LECTURE ONLY)'!AM$14), "", SUMIF('Exam (LECTURE ONLY)'!O$20:X$20, "CLO9", 'Exam (LECTURE ONLY)'!O65:X65) / 'Exam (LECTURE ONLY)'!AM$14),
IF(AND('PRINTABLE (per grading)'!H$16="EXAM", 'PRINTABLE (per grading)'!B$13="Final"), IF(ISERROR(SUMIF('Exam (LECTURE ONLY)'!Z$20:AI$20, "CLO9", 'Exam (LECTURE ONLY)'!Z65:AI65) / 'Exam (LECTURE ONLY)'!AN$14), "", SUMIF('Exam (LECTURE ONLY)'!Z$20:AI$20, "CLO9", 'Exam (LECTURE ONLY)'!Z65:AI65) / 'Exam (LECTURE ONLY)'!AN$14),
IF(AND('PRINTABLE (per grading)'!H$16="OUTPUT", 'PRINTABLE (per grading)'!B$13="Prelim"), IF(ISERROR(SUMIF(OUTPUT!C$20:M$20, "CLO9", OUTPUT!C65:M65) / OUTPUT!AL$14), "", SUMIF(OUTPUT!C$20:M$20, "CLO9", OUTPUT!C65:M65) / OUTPUT!AL$14),
IF(AND('PRINTABLE (per grading)'!H$16="OUTPUT", 'PRINTABLE (per grading)'!B$13="Midterm"), IF(ISERROR(SUMIF(OUTPUT!O$20:Y$20, "CLO9", OUTPUT!O65:Y65) / OUTPUT!AM$14), "", SUMIF(OUTPUT!O$20:Y$20, "CLO9", OUTPUT!O65:Y65) / OUTPUT!AM$14),
IF(AND('PRINTABLE (per grading)'!H$16="OUTPUT", 'PRINTABLE (per grading)'!B$13="Final"), IF(ISERROR(SUMIF(OUTPUT!AA$20:AI$20, "CLO9", OUTPUT!AA65:AI65) / OUTPUT!AN$14), "", SUMIF(OUTPUT!AA$20:AI$20, "CLO9", OUTPUT!AA65:AI65) / OUTPUT!AN$14),
"")))))),"")</f>
        <v/>
      </c>
      <c r="BD63" s="232" t="str">
        <f t="shared" si="62"/>
        <v/>
      </c>
      <c r="BE63" s="233" t="str">
        <f t="shared" si="63"/>
        <v/>
      </c>
      <c r="BF63" s="25" t="str">
        <f>IF(B63 &lt;&gt; "", IFERROR(IF(C$16 = "PRELIM", SUMIF('Database (LECTURE-RES-PRAC)'!D$14:AG$14, "CLO10", 'Database (LECTURE-RES-PRAC)'!D60:AG60) / 'Grade computation'!F$13, IF(C$16 = "MIDTERM", SUMIF('Database (LECTURE-RES-PRAC)'!AJ$14:BM$14, "CLO10", 'Database (LECTURE-RES-PRAC)'!AJ60:BM60) / 'Grade computation'!G$13, IF(C$16 = "FINAL", SUMIF('Database (LECTURE-RES-PRAC)'!BP$14:CS$14, "CLO10", 'Database (LECTURE-RES-PRAC)'!BP60:CS60) / 'Grade computation'!H$13,""))),""),"")</f>
        <v/>
      </c>
      <c r="BG63" s="232" t="str">
        <f t="shared" si="64"/>
        <v/>
      </c>
      <c r="BH63" s="25" t="str">
        <f>IF(B63 &lt;&gt; "",IF(AND('PRINTABLE (per grading)'!H$16="EXAM", 'PRINTABLE (per grading)'!B$13="Prelim"), IF(ISERROR(SUMIF('Exam (LECTURE ONLY)'!D$20:M$20, "CLO10", 'Exam (LECTURE ONLY)'!D65:M65) / 'Exam (LECTURE ONLY)'!AL$15), "", SUMIF('Exam (LECTURE ONLY)'!D$20:M$20, "CLO10", 'Exam (LECTURE ONLY)'!D65:M65) /'Exam (LECTURE ONLY)'!AL$15),
IF(AND('PRINTABLE (per grading)'!H$16="EXAM", 'PRINTABLE (per grading)'!B$13="Midterm"), IF(ISERROR(SUMIF('Exam (LECTURE ONLY)'!O$20:X$20, "CLO10", 'Exam (LECTURE ONLY)'!O65:X65) / 'Exam (LECTURE ONLY)'!AM$15), "", SUMIF('Exam (LECTURE ONLY)'!O$20:X$20, "CLO10", 'Exam (LECTURE ONLY)'!O65:X65) / 'Exam (LECTURE ONLY)'!AM$15),
IF(AND('PRINTABLE (per grading)'!H$16="EXAM", 'PRINTABLE (per grading)'!B$13="Final"), IF(ISERROR(SUMIF('Exam (LECTURE ONLY)'!Z$20:AI$20, "CLO10", 'Exam (LECTURE ONLY)'!Z65:AI65) / 'Exam (LECTURE ONLY)'!AN$15), "", SUMIF('Exam (LECTURE ONLY)'!Z$20:AI$20, "CLO10", 'Exam (LECTURE ONLY)'!Z65:AI65) / 'Exam (LECTURE ONLY)'!AN$15),
IF(AND('PRINTABLE (per grading)'!H$16="OUTPUT", 'PRINTABLE (per grading)'!B$13="Prelim"), IF(ISERROR(SUMIF(OUTPUT!C$20:M$20, "CLO10", OUTPUT!C65:M65) / OUTPUT!AL$15), "", SUMIF(OUTPUT!C$20:M$20, "CLO10", OUTPUT!C65:M65) / OUTPUT!AL$15),
IF(AND('PRINTABLE (per grading)'!H$16="OUTPUT", 'PRINTABLE (per grading)'!B$13="Midterm"), IF(ISERROR(SUMIF(OUTPUT!O$20:Y$20, "CLO10", OUTPUT!O65:Y65) / OUTPUT!AM$15), "", SUMIF(OUTPUT!O$20:Y$20, "CLO10", OUTPUT!O65:Y65) / OUTPUT!AM$15),
IF(AND('PRINTABLE (per grading)'!H$16="OUTPUT", 'PRINTABLE (per grading)'!B$13="Final"), IF(ISERROR(SUMIF(OUTPUT!AA$20:AI$20, "CLO10", OUTPUT!AA65:AI65) / OUTPUT!AN$15), "", SUMIF(OUTPUT!AA$20:AI$20, "CLO10", OUTPUT!AA65:AI65) / OUTPUT!AN$15),
"")))))),"")</f>
        <v/>
      </c>
      <c r="BI63" s="232" t="str">
        <f t="shared" si="65"/>
        <v/>
      </c>
      <c r="BJ63" s="233" t="str">
        <f t="shared" si="66"/>
        <v/>
      </c>
      <c r="BK63" s="2"/>
    </row>
    <row r="64" spans="1:63" ht="20.100000000000001" customHeight="1">
      <c r="A64" s="212" t="str">
        <f>IF(ISBLANK('Database (LECTURE-RES-PRAC)'!A61),"",'Database (LECTURE-RES-PRAC)'!A61)</f>
        <v/>
      </c>
      <c r="B64" s="213" t="str">
        <f>IF(ISBLANK('Database (LECTURE-RES-PRAC)'!B61),"",'Database (LECTURE-RES-PRAC)'!B61)</f>
        <v/>
      </c>
      <c r="C64" s="134" t="str">
        <f>IF(B64&lt;&gt;"",IF(C$16="PRELIM",'Grade computation'!C64, IF(C$16="MIDTERM",'Grade computation'!K64, IF(C$16="FINAL",'Grade computation'!S64,""))),"")</f>
        <v/>
      </c>
      <c r="D64" s="135" t="str">
        <f t="shared" si="1"/>
        <v/>
      </c>
      <c r="E64" s="134" t="str">
        <f>IF(B64&lt;&gt;"", IF(C$16="PRELIM",'Grade computation'!E64, IF(C$16="MIDTERM",'Grade computation'!M64, IF(C$16="FINAL",'Grade computation'!U64,""))),"")</f>
        <v/>
      </c>
      <c r="F64" s="136" t="str">
        <f t="shared" si="2"/>
        <v/>
      </c>
      <c r="G64" s="137" t="str">
        <f t="shared" si="3"/>
        <v/>
      </c>
      <c r="H64" s="207" t="str">
        <f>IF(B64&lt;&gt;"",IF(C$16="PRELIM", 'Grade computation'!H64, IF(C$16="MIDTERM", 'Grade computation'!P64, IF(C$16="FINAL",'Grade computation'!X64, ""))),"")</f>
        <v/>
      </c>
      <c r="I64" s="137" t="str">
        <f t="shared" si="4"/>
        <v/>
      </c>
      <c r="J64" s="139" t="str">
        <f t="shared" si="5"/>
        <v/>
      </c>
      <c r="K64" s="377" t="str">
        <f t="shared" si="6"/>
        <v/>
      </c>
      <c r="L64" s="434"/>
      <c r="M64" s="25" t="str">
        <f>IF(B64 &lt;&gt; "", IFERROR(IF(C$16 = "PRELIM", SUMIF('Database (LECTURE-RES-PRAC)'!D$14:AG$14, "CLO1", 'Database (LECTURE-RES-PRAC)'!D61:AG61) / 'Grade computation'!F$4, IF(C$16 = "MIDTERM", SUMIF('Database (LECTURE-RES-PRAC)'!AJ$14:BM$14, "CLO1", 'Database (LECTURE-RES-PRAC)'!AJ61:BM61) / 'Grade computation'!G$4, IF(C$16 = "FINAL", SUMIF('Database (LECTURE-RES-PRAC)'!BP$14:CS$14, "CLO1", 'Database (LECTURE-RES-PRAC)'!BP61:CS61) / 'Grade computation'!H$4,""))),""),"")</f>
        <v/>
      </c>
      <c r="N64" s="232" t="str">
        <f t="shared" si="37"/>
        <v/>
      </c>
      <c r="O64" s="25" t="str">
        <f>IF(B64 &lt;&gt; "",IF(AND('PRINTABLE (per grading)'!H$16="EXAM", 'PRINTABLE (per grading)'!B$13="Prelim"), IF(ISERROR(SUMIF('Exam (LECTURE ONLY)'!D$20:M$20, "CLO1", 'Exam (LECTURE ONLY)'!D66:M66) / 'Exam (LECTURE ONLY)'!AL$6), "", SUMIF('Exam (LECTURE ONLY)'!D$20:M$20, "CLO1", 'Exam (LECTURE ONLY)'!D66:M66) /'Exam (LECTURE ONLY)'!AL$6),
IF(AND('PRINTABLE (per grading)'!H$16="EXAM", 'PRINTABLE (per grading)'!B$13="Midterm"), IF(ISERROR(SUMIF('Exam (LECTURE ONLY)'!O$20:X$20, "CLO1", 'Exam (LECTURE ONLY)'!O66:X66) / 'Exam (LECTURE ONLY)'!AM$6), "", SUMIF('Exam (LECTURE ONLY)'!O$20:X$20, "CLO1", 'Exam (LECTURE ONLY)'!O66:X66) / 'Exam (LECTURE ONLY)'!AM$6),
IF(AND('PRINTABLE (per grading)'!H$16="EXAM", 'PRINTABLE (per grading)'!B$13="Final"), IF(ISERROR(SUMIF('Exam (LECTURE ONLY)'!Z$20:AI$20, "CLO1", 'Exam (LECTURE ONLY)'!Z66:AI66) / 'Exam (LECTURE ONLY)'!AN$6), "", SUMIF('Exam (LECTURE ONLY)'!Z$20:AI$20, "CLO1", 'Exam (LECTURE ONLY)'!Z66:AI66) / 'Exam (LECTURE ONLY)'!AN$6),
IF(AND('PRINTABLE (per grading)'!H$16="OUTPUT", 'PRINTABLE (per grading)'!B$13="Prelim"), IF(ISERROR(SUMIF(OUTPUT!C$20:M$20, "CLO1", OUTPUT!C66:M66) / OUTPUT!AL$6), "", SUMIF(OUTPUT!C$20:M$20, "CLO1", OUTPUT!C66:M66) / OUTPUT!AL$6),
IF(AND('PRINTABLE (per grading)'!H$16="OUTPUT", 'PRINTABLE (per grading)'!B$13="Midterm"), IF(ISERROR(SUMIF(OUTPUT!O$20:Y$20, "CLO1", OUTPUT!O66:Y66) / OUTPUT!AM$6), "", SUMIF(OUTPUT!O$20:Y$20, "CLO1", OUTPUT!O66:Y66) / OUTPUT!AM$6),
IF(AND('PRINTABLE (per grading)'!H$16="OUTPUT", 'PRINTABLE (per grading)'!B$13="Final"), IF(ISERROR(SUMIF(OUTPUT!AA$20:AI$20, "CLO1", OUTPUT!AA66:AI66) / OUTPUT!AN$6), "", SUMIF(OUTPUT!AA$20:AI$20, "CLO1", OUTPUT!AA66:AI66) / OUTPUT!AN$6),
"")))))),"")</f>
        <v/>
      </c>
      <c r="P64" s="232" t="str">
        <f t="shared" si="38"/>
        <v/>
      </c>
      <c r="Q64" s="233" t="str">
        <f t="shared" si="39"/>
        <v/>
      </c>
      <c r="R64" s="25" t="str">
        <f>IF(B64 &lt;&gt; "", IFERROR(IF(C$16 = "PRELIM", SUMIF('Database (LECTURE-RES-PRAC)'!D$14:AG$14, "CLO2", 'Database (LECTURE-RES-PRAC)'!D61:AG61) / 'Grade computation'!F$5, IF(C$16 = "MIDTERM", SUMIF('Database (LECTURE-RES-PRAC)'!AJ$14:BM$14, "CLO2", 'Database (LECTURE-RES-PRAC)'!AJ61:BM61) / 'Grade computation'!G$5, IF(C$16 = "FINAL", SUMIF('Database (LECTURE-RES-PRAC)'!BP$14:CS$14, "CLO2", 'Database (LECTURE-RES-PRAC)'!BP61:CS61) / 'Grade computation'!H$5,""))),""),"")</f>
        <v/>
      </c>
      <c r="S64" s="232" t="str">
        <f t="shared" si="40"/>
        <v/>
      </c>
      <c r="T64" s="25" t="str">
        <f>IF(B64 &lt;&gt; "",IF(AND('PRINTABLE (per grading)'!H$16="EXAM", 'PRINTABLE (per grading)'!B$13="Prelim"), IF(ISERROR(SUMIF('Exam (LECTURE ONLY)'!D$20:M$20, "CLO2", 'Exam (LECTURE ONLY)'!D66:M66) / 'Exam (LECTURE ONLY)'!AL$7), "", SUMIF('Exam (LECTURE ONLY)'!D$20:M$20, "CLO2", 'Exam (LECTURE ONLY)'!D66:M66) /'Exam (LECTURE ONLY)'!AL$7),
IF(AND('PRINTABLE (per grading)'!H$16="EXAM", 'PRINTABLE (per grading)'!B$13="Midterm"), IF(ISERROR(SUMIF('Exam (LECTURE ONLY)'!O$20:X$20, "CLO2", 'Exam (LECTURE ONLY)'!O66:X66) / 'Exam (LECTURE ONLY)'!AM$7), "", SUMIF('Exam (LECTURE ONLY)'!O$20:X$20, "CLO2", 'Exam (LECTURE ONLY)'!O66:X66) / 'Exam (LECTURE ONLY)'!AM$7),
IF(AND('PRINTABLE (per grading)'!H$16="EXAM", 'PRINTABLE (per grading)'!B$13="Final"), IF(ISERROR(SUMIF('Exam (LECTURE ONLY)'!Z$20:AI$20, "CLO2", 'Exam (LECTURE ONLY)'!Z66:AI66) / 'Exam (LECTURE ONLY)'!AN$7), "", SUMIF('Exam (LECTURE ONLY)'!Z$20:AI$20, "CLO2", 'Exam (LECTURE ONLY)'!Z66:AI66) / 'Exam (LECTURE ONLY)'!AN$7),
IF(AND('PRINTABLE (per grading)'!H$16="OUTPUT", 'PRINTABLE (per grading)'!B$13="Prelim"), IF(ISERROR(SUMIF(OUTPUT!C$20:M$20, "CLO2", OUTPUT!C66:M66) / OUTPUT!AL$7), "", SUMIF(OUTPUT!C$20:M$20, "CLO2", OUTPUT!C66:M66) / OUTPUT!AL$7),
IF(AND('PRINTABLE (per grading)'!H$16="OUTPUT", 'PRINTABLE (per grading)'!B$13="Midterm"), IF(ISERROR(SUMIF(OUTPUT!O$20:Y$20, "CLO2", OUTPUT!O66:Y66) / OUTPUT!AM$7), "", SUMIF(OUTPUT!O$20:Y$20, "CLO2", OUTPUT!O66:Y66) / OUTPUT!AM$7),
IF(AND('PRINTABLE (per grading)'!H$16="OUTPUT", 'PRINTABLE (per grading)'!B$13="Final"), IF(ISERROR(SUMIF(OUTPUT!AA$20:AI$20, "CLO2", OUTPUT!AA66:AI66) / OUTPUT!AN$7), "", SUMIF(OUTPUT!AA$20:AI$20, "CLO2", OUTPUT!AA66:AI66) / OUTPUT!AN$7),
"")))))),"")</f>
        <v/>
      </c>
      <c r="U64" s="232" t="str">
        <f t="shared" si="41"/>
        <v/>
      </c>
      <c r="V64" s="233" t="str">
        <f t="shared" si="42"/>
        <v/>
      </c>
      <c r="W64" s="25" t="str">
        <f>IF(B64 &lt;&gt; "", IFERROR(IF(C$16 = "PRELIM", SUMIF('Database (LECTURE-RES-PRAC)'!D$14:AG$14, "CLO3", 'Database (LECTURE-RES-PRAC)'!D61:AG61) / 'Grade computation'!F$6, IF(C$16 = "MIDTERM", SUMIF('Database (LECTURE-RES-PRAC)'!AJ$14:BM$14, "CLO3", 'Database (LECTURE-RES-PRAC)'!AJ61:BM61) / 'Grade computation'!G$6, IF(C$16 = "FINAL", SUMIF('Database (LECTURE-RES-PRAC)'!BP$14:CS$14, "CLO3", 'Database (LECTURE-RES-PRAC)'!BP61:CS61) / 'Grade computation'!H$6,""))),""),"")</f>
        <v/>
      </c>
      <c r="X64" s="232" t="str">
        <f t="shared" si="43"/>
        <v/>
      </c>
      <c r="Y64" s="25" t="str">
        <f>IF(B64 &lt;&gt; "",IF(AND('PRINTABLE (per grading)'!H$16="EXAM", 'PRINTABLE (per grading)'!B$13="Prelim"), IF(ISERROR(SUMIF('Exam (LECTURE ONLY)'!D$20:M$20, "CLO3", 'Exam (LECTURE ONLY)'!D66:M66) / 'Exam (LECTURE ONLY)'!AL$8), "", SUMIF('Exam (LECTURE ONLY)'!D$20:M$20, "CLO3", 'Exam (LECTURE ONLY)'!D66:M66) /'Exam (LECTURE ONLY)'!AL$8),
IF(AND('PRINTABLE (per grading)'!H$16="EXAM", 'PRINTABLE (per grading)'!B$13="Midterm"), IF(ISERROR(SUMIF('Exam (LECTURE ONLY)'!O$20:X$20, "CLO3", 'Exam (LECTURE ONLY)'!O66:X66) / 'Exam (LECTURE ONLY)'!AM$8), "", SUMIF('Exam (LECTURE ONLY)'!O$20:X$20, "CLO3", 'Exam (LECTURE ONLY)'!O66:X66) / 'Exam (LECTURE ONLY)'!AM$8),
IF(AND('PRINTABLE (per grading)'!H$16="EXAM", 'PRINTABLE (per grading)'!B$13="Final"), IF(ISERROR(SUMIF('Exam (LECTURE ONLY)'!Z$20:AI$20, "CLO3", 'Exam (LECTURE ONLY)'!Z66:AI66) / 'Exam (LECTURE ONLY)'!AN$8), "", SUMIF('Exam (LECTURE ONLY)'!Z$20:AI$20, "CLO3", 'Exam (LECTURE ONLY)'!Z66:AI66) / 'Exam (LECTURE ONLY)'!AN$8),
IF(AND('PRINTABLE (per grading)'!H$16="OUTPUT", 'PRINTABLE (per grading)'!B$13="Prelim"), IF(ISERROR(SUMIF(OUTPUT!C$20:M$20, "CLO3", OUTPUT!C66:M66) / OUTPUT!AL$8), "", SUMIF(OUTPUT!C$20:M$20, "CLO3", OUTPUT!C66:M66) / OUTPUT!AL$8),
IF(AND('PRINTABLE (per grading)'!H$16="OUTPUT", 'PRINTABLE (per grading)'!B$13="Midterm"), IF(ISERROR(SUMIF(OUTPUT!O$20:Y$20, "CLO3", OUTPUT!O66:Y66) / OUTPUT!AM$8), "", SUMIF(OUTPUT!O$20:Y$20, "CLO3", OUTPUT!O66:Y66) / OUTPUT!AM$8),
IF(AND('PRINTABLE (per grading)'!H$16="OUTPUT", 'PRINTABLE (per grading)'!B$13="Final"), IF(ISERROR(SUMIF(OUTPUT!AA$20:AI$20, "CLO3", OUTPUT!AA66:AI66) / OUTPUT!AN$8), "", SUMIF(OUTPUT!AA$20:AI$20, "CLO3", OUTPUT!AA66:AI66) / OUTPUT!AN$8),
"" )))))),"")</f>
        <v/>
      </c>
      <c r="Z64" s="232" t="str">
        <f t="shared" si="44"/>
        <v/>
      </c>
      <c r="AA64" s="233" t="str">
        <f t="shared" si="45"/>
        <v/>
      </c>
      <c r="AB64" s="25" t="str">
        <f>IF(B64 &lt;&gt; "", IFERROR(IF(C$16 = "PRELIM", SUMIF('Database (LECTURE-RES-PRAC)'!D$14:AG$14, "CLO4", 'Database (LECTURE-RES-PRAC)'!D61:AG61) / 'Grade computation'!F$7, IF(C$16 = "MIDTERM", SUMIF('Database (LECTURE-RES-PRAC)'!AJ$14:BM$14, "CLO4", 'Database (LECTURE-RES-PRAC)'!AJ61:BM61) / 'Grade computation'!G$7, IF(C$16 = "FINAL", SUMIF('Database (LECTURE-RES-PRAC)'!BP$14:CS$14, "CLO4", 'Database (LECTURE-RES-PRAC)'!BP61:CS61) / 'Grade computation'!H$7,""))),""),"")</f>
        <v/>
      </c>
      <c r="AC64" s="232" t="str">
        <f t="shared" si="46"/>
        <v/>
      </c>
      <c r="AD64" s="25" t="str">
        <f>IF(B64 &lt;&gt; "",IF(AND('PRINTABLE (per grading)'!H$16="EXAM", 'PRINTABLE (per grading)'!B$13="Prelim"), IF(ISERROR(SUMIF('Exam (LECTURE ONLY)'!D$20:M$20, "CLO4", 'Exam (LECTURE ONLY)'!D66:M66) / 'Exam (LECTURE ONLY)'!AL$9), "", SUMIF('Exam (LECTURE ONLY)'!D$20:M$20, "CLO4", 'Exam (LECTURE ONLY)'!D66:M66) /'Exam (LECTURE ONLY)'!AL$9),
IF(AND('PRINTABLE (per grading)'!H$16="EXAM", 'PRINTABLE (per grading)'!B$13="Midterm"), IF(ISERROR(SUMIF('Exam (LECTURE ONLY)'!O$20:X$20, "CLO4", 'Exam (LECTURE ONLY)'!O66:X66) / 'Exam (LECTURE ONLY)'!AM$9), "", SUMIF('Exam (LECTURE ONLY)'!O$20:X$20, "CLO4", 'Exam (LECTURE ONLY)'!O66:X66) / 'Exam (LECTURE ONLY)'!AM$9),
IF(AND('PRINTABLE (per grading)'!H$16="EXAM", 'PRINTABLE (per grading)'!B$13="Final"), IF(ISERROR(SUMIF('Exam (LECTURE ONLY)'!Z$20:AI$20, "CLO4", 'Exam (LECTURE ONLY)'!Z66:AI66) / 'Exam (LECTURE ONLY)'!AN$9), "", SUMIF('Exam (LECTURE ONLY)'!Z$20:AI$20, "CLO4", 'Exam (LECTURE ONLY)'!Z66:AI66) / 'Exam (LECTURE ONLY)'!AN$9),
IF(AND('PRINTABLE (per grading)'!H$16="OUTPUT", 'PRINTABLE (per grading)'!B$13="Prelim"), IF(ISERROR(SUMIF(OUTPUT!C$20:M$20, "CLO4", OUTPUT!C66:M66) / OUTPUT!AL$9), "", SUMIF(OUTPUT!C$20:M$20, "CLO4", OUTPUT!C66:M66) / OUTPUT!AL$9),
IF(AND('PRINTABLE (per grading)'!H$16="OUTPUT", 'PRINTABLE (per grading)'!B$13="Midterm"), IF(ISERROR(SUMIF(OUTPUT!O$20:Y$20, "CLO4", OUTPUT!O66:Y66) / OUTPUT!AM$9), "", SUMIF(OUTPUT!O$20:Y$20, "CLO4", OUTPUT!O66:Y66) / OUTPUT!AM$9),
IF(AND('PRINTABLE (per grading)'!H$16="OUTPUT", 'PRINTABLE (per grading)'!B$13="Final"), IF(ISERROR(SUMIF(OUTPUT!AA$20:AI$20, "CLO4", OUTPUT!AA66:AI66) / OUTPUT!AN$9), "", SUMIF(OUTPUT!AA$20:AI$20, "CLO4", OUTPUT!AA66:AI66) / OUTPUT!AN$9),
"")))))),"")</f>
        <v/>
      </c>
      <c r="AE64" s="232" t="str">
        <f t="shared" si="47"/>
        <v/>
      </c>
      <c r="AF64" s="233" t="str">
        <f t="shared" si="48"/>
        <v/>
      </c>
      <c r="AG64" s="25" t="str">
        <f>IF(B64 &lt;&gt; "", IFERROR(IF(C$16 = "PRELIM", SUMIF('Database (LECTURE-RES-PRAC)'!D$14:AG$14, "CLO5", 'Database (LECTURE-RES-PRAC)'!D61:AG61) / 'Grade computation'!F$8, IF(C$16 = "MIDTERM", SUMIF('Database (LECTURE-RES-PRAC)'!AJ$14:BM$14, "CLO5", 'Database (LECTURE-RES-PRAC)'!AJ61:BM61) / 'Grade computation'!G$8, IF(C$16 = "FINAL", SUMIF('Database (LECTURE-RES-PRAC)'!BP$14:CS$14, "CLO5", 'Database (LECTURE-RES-PRAC)'!BP61:CS61) / 'Grade computation'!H$8,""))),""),"")</f>
        <v/>
      </c>
      <c r="AH64" s="232" t="str">
        <f t="shared" si="49"/>
        <v/>
      </c>
      <c r="AI64" s="25" t="str">
        <f>IF(B64 &lt;&gt; "",IF(AND('PRINTABLE (per grading)'!H$16="EXAM", 'PRINTABLE (per grading)'!B$13="Prelim"), IF(ISERROR(SUMIF('Exam (LECTURE ONLY)'!D$20:M$20, "CLO5", 'Exam (LECTURE ONLY)'!D66:M66) / 'Exam (LECTURE ONLY)'!AL$10), "", SUMIF('Exam (LECTURE ONLY)'!D$20:M$20, "CLO5", 'Exam (LECTURE ONLY)'!D66:M66) /'Exam (LECTURE ONLY)'!AL$10),
IF(AND('PRINTABLE (per grading)'!H$16="EXAM", 'PRINTABLE (per grading)'!B$13="Midterm"), IF(ISERROR(SUMIF('Exam (LECTURE ONLY)'!O$20:X$20, "CLO5", 'Exam (LECTURE ONLY)'!O66:X66) / 'Exam (LECTURE ONLY)'!AM$10), "", SUMIF('Exam (LECTURE ONLY)'!O$20:X$20, "CLO5", 'Exam (LECTURE ONLY)'!O66:X66) / 'Exam (LECTURE ONLY)'!AM$10),
IF(AND('PRINTABLE (per grading)'!H$16="EXAM", 'PRINTABLE (per grading)'!B$13="Final"), IF(ISERROR(SUMIF('Exam (LECTURE ONLY)'!Z$20:AI$20, "CLO5", 'Exam (LECTURE ONLY)'!Z66:AI66) / 'Exam (LECTURE ONLY)'!AN$10), "", SUMIF('Exam (LECTURE ONLY)'!Z$20:AI$20, "CLO5", 'Exam (LECTURE ONLY)'!Z66:AI66) / 'Exam (LECTURE ONLY)'!AN$10),
IF(AND('PRINTABLE (per grading)'!H$16="OUTPUT", 'PRINTABLE (per grading)'!B$13="Prelim"), IF(ISERROR(SUMIF(OUTPUT!C$20:M$20, "CLO5", OUTPUT!C66:M66) / OUTPUT!AL$10), "", SUMIF(OUTPUT!C$20:M$20, "CLO5", OUTPUT!C66:M66) / OUTPUT!AL$10),
IF(AND('PRINTABLE (per grading)'!H$16="OUTPUT", 'PRINTABLE (per grading)'!B$13="Midterm"), IF(ISERROR(SUMIF(OUTPUT!O$20:Y$20, "CLO5", OUTPUT!O66:Y66) / OUTPUT!AM$10), "", SUMIF(OUTPUT!O$20:Y$20, "CLO5", OUTPUT!O66:Y66) / OUTPUT!AM$10),
IF(AND('PRINTABLE (per grading)'!H$16="OUTPUT", 'PRINTABLE (per grading)'!B$13="Final"), IF(ISERROR(SUMIF(OUTPUT!AA$20:AI$20, "CLO5", OUTPUT!AA66:AI66) / OUTPUT!AN$10), "", SUMIF(OUTPUT!AA$20:AI$20, "CLO5", OUTPUT!AA66:AI66) / OUTPUT!AN$10),
"")))))),"")</f>
        <v/>
      </c>
      <c r="AJ64" s="232" t="str">
        <f t="shared" si="50"/>
        <v/>
      </c>
      <c r="AK64" s="233" t="str">
        <f t="shared" si="51"/>
        <v/>
      </c>
      <c r="AL64" s="25" t="str">
        <f>IF(B64 &lt;&gt; "", IFERROR(IF(C$16 = "PRELIM", SUMIF('Database (LECTURE-RES-PRAC)'!D$14:AG$14, "CLO6", 'Database (LECTURE-RES-PRAC)'!D61:AG61) / 'Grade computation'!F$9, IF(C$16 = "MIDTERM", SUMIF('Database (LECTURE-RES-PRAC)'!AJ$14:BM$14, "CLO6", 'Database (LECTURE-RES-PRAC)'!AJ61:BM61) / 'Grade computation'!G$9, IF(C$16 = "FINAL", SUMIF('Database (LECTURE-RES-PRAC)'!BP$14:CS$14, "CLO6", 'Database (LECTURE-RES-PRAC)'!BP61:CS61) / 'Grade computation'!H$9,""))),""),"")</f>
        <v/>
      </c>
      <c r="AM64" s="232" t="str">
        <f t="shared" si="52"/>
        <v/>
      </c>
      <c r="AN64" s="25" t="str">
        <f>IF(B64 &lt;&gt; "",IF(AND('PRINTABLE (per grading)'!H$16="EXAM", 'PRINTABLE (per grading)'!B$13="Prelim"), IF(ISERROR(SUMIF('Exam (LECTURE ONLY)'!D$20:M$20, "CLO6", 'Exam (LECTURE ONLY)'!D66:M66) / 'Exam (LECTURE ONLY)'!AL$11), "", SUMIF('Exam (LECTURE ONLY)'!D$20:M$20, "CLO6", 'Exam (LECTURE ONLY)'!D66:M66) /'Exam (LECTURE ONLY)'!AL$11),
IF(AND('PRINTABLE (per grading)'!H$16="EXAM", 'PRINTABLE (per grading)'!B$13="Midterm"), IF(ISERROR(SUMIF('Exam (LECTURE ONLY)'!O$20:X$20, "CLO6", 'Exam (LECTURE ONLY)'!O66:X66) / 'Exam (LECTURE ONLY)'!AM$11), "", SUMIF('Exam (LECTURE ONLY)'!O$20:X$20, "CLO6", 'Exam (LECTURE ONLY)'!O66:X66) / 'Exam (LECTURE ONLY)'!AM$11),
IF(AND('PRINTABLE (per grading)'!H$16="EXAM", 'PRINTABLE (per grading)'!B$13="Final"), IF(ISERROR(SUMIF('Exam (LECTURE ONLY)'!Z$20:AI$20, "CLO6", 'Exam (LECTURE ONLY)'!Z66:AI66) / 'Exam (LECTURE ONLY)'!AN$11), "", SUMIF('Exam (LECTURE ONLY)'!Z$20:AI$20, "CLO6", 'Exam (LECTURE ONLY)'!Z66:AI66) / 'Exam (LECTURE ONLY)'!AN$11),
IF(AND('PRINTABLE (per grading)'!H$16="OUTPUT", 'PRINTABLE (per grading)'!B$13="Prelim"), IF(ISERROR(SUMIF(OUTPUT!C$20:M$20, "CLO6", OUTPUT!C66:M66) / OUTPUT!AL$11), "", SUMIF(OUTPUT!C$20:M$20, "CLO6", OUTPUT!C66:M66) / OUTPUT!AL$11),
IF(AND('PRINTABLE (per grading)'!H$16="OUTPUT", 'PRINTABLE (per grading)'!B$13="Midterm"), IF(ISERROR(SUMIF(OUTPUT!O$20:Y$20, "CLO6", OUTPUT!O66:Y66) / OUTPUT!AM$11), "", SUMIF(OUTPUT!O$20:Y$20, "CLO6", OUTPUT!O66:Y66) / OUTPUT!AM$11),
IF(AND('PRINTABLE (per grading)'!H$16="OUTPUT", 'PRINTABLE (per grading)'!B$13="Final"), IF(ISERROR(SUMIF(OUTPUT!AA$20:AI$20, "CLO6", OUTPUT!AA66:AI66) / OUTPUT!AN$11), "", SUMIF(OUTPUT!AA$20:AI$20, "CLO6", OUTPUT!AA66:AI66) / OUTPUT!AN$11),
"")))))),"")</f>
        <v/>
      </c>
      <c r="AO64" s="232" t="str">
        <f t="shared" si="53"/>
        <v/>
      </c>
      <c r="AP64" s="233" t="str">
        <f t="shared" si="54"/>
        <v/>
      </c>
      <c r="AQ64" s="25" t="str">
        <f>IF(B64 &lt;&gt; "", IFERROR(IF(C$16 = "PRELIM", SUMIF('Database (LECTURE-RES-PRAC)'!D$14:AG$14, "CLO7", 'Database (LECTURE-RES-PRAC)'!D61:AG61) / 'Grade computation'!F$10, IF(C$16 = "MIDTERM", SUMIF('Database (LECTURE-RES-PRAC)'!AJ$14:BM$14, "CLO7", 'Database (LECTURE-RES-PRAC)'!AJ61:BM61) / 'Grade computation'!G$10, IF(C$16 = "FINAL", SUMIF('Database (LECTURE-RES-PRAC)'!BP$14:CS$14, "CLO7", 'Database (LECTURE-RES-PRAC)'!BP61:CS61) / 'Grade computation'!H$10,""))),""),"")</f>
        <v/>
      </c>
      <c r="AR64" s="232" t="str">
        <f t="shared" si="55"/>
        <v/>
      </c>
      <c r="AS64" s="25" t="str">
        <f>IF(B64 &lt;&gt; "",IF(AND('PRINTABLE (per grading)'!H$16="EXAM", 'PRINTABLE (per grading)'!B$13="Prelim"), IF(ISERROR(SUMIF('Exam (LECTURE ONLY)'!D$20:M$20, "CLO7", 'Exam (LECTURE ONLY)'!D66:M66) / 'Exam (LECTURE ONLY)'!AL$12), "", SUMIF('Exam (LECTURE ONLY)'!D$20:M$20, "CLO7", 'Exam (LECTURE ONLY)'!D66:M66) /'Exam (LECTURE ONLY)'!AL$12),
IF(AND('PRINTABLE (per grading)'!H$16="EXAM", 'PRINTABLE (per grading)'!B$13="Midterm"), IF(ISERROR(SUMIF('Exam (LECTURE ONLY)'!O$20:X$20, "CLO7", 'Exam (LECTURE ONLY)'!O66:X66) / 'Exam (LECTURE ONLY)'!AM$12), "", SUMIF('Exam (LECTURE ONLY)'!O$20:X$20, "CLO7", 'Exam (LECTURE ONLY)'!O66:X66) / 'Exam (LECTURE ONLY)'!AM$12),
IF(AND('PRINTABLE (per grading)'!H$16="EXAM", 'PRINTABLE (per grading)'!B$13="Final"), IF(ISERROR(SUMIF('Exam (LECTURE ONLY)'!Z$20:AI$20, "CLO7", 'Exam (LECTURE ONLY)'!Z66:AI66) / 'Exam (LECTURE ONLY)'!AN$12), "", SUMIF('Exam (LECTURE ONLY)'!Z$20:AI$20, "CLO7", 'Exam (LECTURE ONLY)'!Z66:AI66) / 'Exam (LECTURE ONLY)'!AN$12),
IF(AND('PRINTABLE (per grading)'!H$16="OUTPUT", 'PRINTABLE (per grading)'!B$13="Prelim"), IF(ISERROR(SUMIF(OUTPUT!C$20:M$20, "CLO7", OUTPUT!C66:M66) / OUTPUT!AL$12), "", SUMIF(OUTPUT!C$20:M$20, "CLO7", OUTPUT!C66:M66) / OUTPUT!AL$12),
IF(AND('PRINTABLE (per grading)'!H$16="OUTPUT", 'PRINTABLE (per grading)'!B$13="Midterm"), IF(ISERROR(SUMIF(OUTPUT!O$20:Y$20, "CLO7", OUTPUT!O66:Y66) / OUTPUT!AM$12), "", SUMIF(OUTPUT!O$20:Y$20, "CLO7", OUTPUT!O66:Y66) / OUTPUT!AM$12),
IF(AND('PRINTABLE (per grading)'!H$16="OUTPUT", 'PRINTABLE (per grading)'!B$13="Final"), IF(ISERROR(SUMIF(OUTPUT!AA$20:AI$20, "CLO7", OUTPUT!AA66:AI66) / OUTPUT!AN$12), "", SUMIF(OUTPUT!AA$20:AI$20, "CLO7", OUTPUT!AA66:AI66) / OUTPUT!AN$12),
"")))))),"")</f>
        <v/>
      </c>
      <c r="AT64" s="232" t="str">
        <f t="shared" si="56"/>
        <v/>
      </c>
      <c r="AU64" s="233" t="str">
        <f t="shared" si="57"/>
        <v/>
      </c>
      <c r="AV64" s="25" t="str">
        <f>IF(B64 &lt;&gt; "", IFERROR(IF(C$16 = "PRELIM", SUMIF('Database (LECTURE-RES-PRAC)'!D$14:AG$14, "CLO8", 'Database (LECTURE-RES-PRAC)'!D61:AG61) / 'Grade computation'!F$11, IF(C$16 = "MIDTERM", SUMIF('Database (LECTURE-RES-PRAC)'!AJ$14:BM$14, "CLO8", 'Database (LECTURE-RES-PRAC)'!AJ61:BM61) / 'Grade computation'!G$11, IF(C$16 = "FINAL", SUMIF('Database (LECTURE-RES-PRAC)'!BP$14:CS$14, "CLO8", 'Database (LECTURE-RES-PRAC)'!BP61:CS61) / 'Grade computation'!H$11,""))),""),"")</f>
        <v/>
      </c>
      <c r="AW64" s="232" t="str">
        <f t="shared" si="58"/>
        <v/>
      </c>
      <c r="AX64" s="25" t="str">
        <f>IF(B64 &lt;&gt; "",IF(AND('PRINTABLE (per grading)'!H$16="EXAM", 'PRINTABLE (per grading)'!B$13="Prelim"), IF(ISERROR(SUMIF('Exam (LECTURE ONLY)'!D$20:M$20, "CLO8", 'Exam (LECTURE ONLY)'!D66:M66) / 'Exam (LECTURE ONLY)'!AL$13), "", SUMIF('Exam (LECTURE ONLY)'!D$20:M$20, "CLO8", 'Exam (LECTURE ONLY)'!D66:M66) /'Exam (LECTURE ONLY)'!AL$13),
IF(AND('PRINTABLE (per grading)'!H$16="EXAM", 'PRINTABLE (per grading)'!B$13="Midterm"), IF(ISERROR(SUMIF('Exam (LECTURE ONLY)'!O$20:X$20, "CLO8", 'Exam (LECTURE ONLY)'!O66:X66) / 'Exam (LECTURE ONLY)'!AM$13), "", SUMIF('Exam (LECTURE ONLY)'!O$20:X$20, "CLO8", 'Exam (LECTURE ONLY)'!O66:X66) / 'Exam (LECTURE ONLY)'!AM$13),
IF(AND('PRINTABLE (per grading)'!H$16="EXAM", 'PRINTABLE (per grading)'!B$13="Final"), IF(ISERROR(SUMIF('Exam (LECTURE ONLY)'!Z$20:AI$20, "CLO8", 'Exam (LECTURE ONLY)'!Z66:AI66) / 'Exam (LECTURE ONLY)'!AN$13), "", SUMIF('Exam (LECTURE ONLY)'!Z$20:AI$20, "CLO8", 'Exam (LECTURE ONLY)'!Z66:AI66) / 'Exam (LECTURE ONLY)'!AN$13),
IF(AND('PRINTABLE (per grading)'!H$16="OUTPUT", 'PRINTABLE (per grading)'!B$13="Prelim"), IF(ISERROR(SUMIF(OUTPUT!C$20:M$20, "CLO8", OUTPUT!C66:M66) / OUTPUT!AL$13), "", SUMIF(OUTPUT!C$20:M$20, "CLO8", OUTPUT!C66:M66) / OUTPUT!AL$13),
IF(AND('PRINTABLE (per grading)'!H$16="OUTPUT", 'PRINTABLE (per grading)'!B$13="Midterm"), IF(ISERROR(SUMIF(OUTPUT!O$20:Y$20, "CLO8", OUTPUT!O66:Y66) / OUTPUT!AM$13), "", SUMIF(OUTPUT!O$20:Y$20, "CLO8", OUTPUT!O66:Y66) / OUTPUT!AM$13),
IF(AND('PRINTABLE (per grading)'!H$16="OUTPUT", 'PRINTABLE (per grading)'!B$13="Final"), IF(ISERROR(SUMIF(OUTPUT!AA$20:AI$20, "CLO8", OUTPUT!AA66:AI66) / OUTPUT!AN$13), "", SUMIF(OUTPUT!AA$20:AI$20, "CLO8", OUTPUT!AA66:AI66) / OUTPUT!AN$13),
"")))))),"")</f>
        <v/>
      </c>
      <c r="AY64" s="232" t="str">
        <f t="shared" si="59"/>
        <v/>
      </c>
      <c r="AZ64" s="233" t="str">
        <f t="shared" si="60"/>
        <v/>
      </c>
      <c r="BA64" s="25" t="str">
        <f>IF(B64 &lt;&gt; "", IFERROR(IF(C$16 = "PRELIM", SUMIF('Database (LECTURE-RES-PRAC)'!D$14:AG$14, "CLO9", 'Database (LECTURE-RES-PRAC)'!D61:AG61) / 'Grade computation'!F$12, IF(C$16 = "MIDTERM", SUMIF('Database (LECTURE-RES-PRAC)'!AJ$14:BM$14, "CLO9", 'Database (LECTURE-RES-PRAC)'!AJ61:BM61) / 'Grade computation'!G$12, IF(C$16 = "FINAL", SUMIF('Database (LECTURE-RES-PRAC)'!BP$14:CS$14, "CLO9", 'Database (LECTURE-RES-PRAC)'!BP61:CS61) / 'Grade computation'!H$12,""))),""),"")</f>
        <v/>
      </c>
      <c r="BB64" s="232" t="str">
        <f t="shared" si="61"/>
        <v/>
      </c>
      <c r="BC64" s="25" t="str">
        <f>IF(B64 &lt;&gt; "",IF(AND('PRINTABLE (per grading)'!H$16="EXAM", 'PRINTABLE (per grading)'!B$13="Prelim"), IF(ISERROR(SUMIF('Exam (LECTURE ONLY)'!D$20:M$20, "CLO9", 'Exam (LECTURE ONLY)'!D66:M66) / 'Exam (LECTURE ONLY)'!AL$14), "", SUMIF('Exam (LECTURE ONLY)'!D$20:M$20, "CLO9", 'Exam (LECTURE ONLY)'!D66:M66) /'Exam (LECTURE ONLY)'!AL$14),
IF(AND('PRINTABLE (per grading)'!H$16="EXAM", 'PRINTABLE (per grading)'!B$13="Midterm"), IF(ISERROR(SUMIF('Exam (LECTURE ONLY)'!O$20:X$20, "CLO9", 'Exam (LECTURE ONLY)'!O66:X66) / 'Exam (LECTURE ONLY)'!AM$14), "", SUMIF('Exam (LECTURE ONLY)'!O$20:X$20, "CLO9", 'Exam (LECTURE ONLY)'!O66:X66) / 'Exam (LECTURE ONLY)'!AM$14),
IF(AND('PRINTABLE (per grading)'!H$16="EXAM", 'PRINTABLE (per grading)'!B$13="Final"), IF(ISERROR(SUMIF('Exam (LECTURE ONLY)'!Z$20:AI$20, "CLO9", 'Exam (LECTURE ONLY)'!Z66:AI66) / 'Exam (LECTURE ONLY)'!AN$14), "", SUMIF('Exam (LECTURE ONLY)'!Z$20:AI$20, "CLO9", 'Exam (LECTURE ONLY)'!Z66:AI66) / 'Exam (LECTURE ONLY)'!AN$14),
IF(AND('PRINTABLE (per grading)'!H$16="OUTPUT", 'PRINTABLE (per grading)'!B$13="Prelim"), IF(ISERROR(SUMIF(OUTPUT!C$20:M$20, "CLO9", OUTPUT!C66:M66) / OUTPUT!AL$14), "", SUMIF(OUTPUT!C$20:M$20, "CLO9", OUTPUT!C66:M66) / OUTPUT!AL$14),
IF(AND('PRINTABLE (per grading)'!H$16="OUTPUT", 'PRINTABLE (per grading)'!B$13="Midterm"), IF(ISERROR(SUMIF(OUTPUT!O$20:Y$20, "CLO9", OUTPUT!O66:Y66) / OUTPUT!AM$14), "", SUMIF(OUTPUT!O$20:Y$20, "CLO9", OUTPUT!O66:Y66) / OUTPUT!AM$14),
IF(AND('PRINTABLE (per grading)'!H$16="OUTPUT", 'PRINTABLE (per grading)'!B$13="Final"), IF(ISERROR(SUMIF(OUTPUT!AA$20:AI$20, "CLO9", OUTPUT!AA66:AI66) / OUTPUT!AN$14), "", SUMIF(OUTPUT!AA$20:AI$20, "CLO9", OUTPUT!AA66:AI66) / OUTPUT!AN$14),
"")))))),"")</f>
        <v/>
      </c>
      <c r="BD64" s="232" t="str">
        <f t="shared" si="62"/>
        <v/>
      </c>
      <c r="BE64" s="233" t="str">
        <f t="shared" si="63"/>
        <v/>
      </c>
      <c r="BF64" s="25" t="str">
        <f>IF(B64 &lt;&gt; "", IFERROR(IF(C$16 = "PRELIM", SUMIF('Database (LECTURE-RES-PRAC)'!D$14:AG$14, "CLO10", 'Database (LECTURE-RES-PRAC)'!D61:AG61) / 'Grade computation'!F$13, IF(C$16 = "MIDTERM", SUMIF('Database (LECTURE-RES-PRAC)'!AJ$14:BM$14, "CLO10", 'Database (LECTURE-RES-PRAC)'!AJ61:BM61) / 'Grade computation'!G$13, IF(C$16 = "FINAL", SUMIF('Database (LECTURE-RES-PRAC)'!BP$14:CS$14, "CLO10", 'Database (LECTURE-RES-PRAC)'!BP61:CS61) / 'Grade computation'!H$13,""))),""),"")</f>
        <v/>
      </c>
      <c r="BG64" s="232" t="str">
        <f t="shared" si="64"/>
        <v/>
      </c>
      <c r="BH64" s="25" t="str">
        <f>IF(B64 &lt;&gt; "",IF(AND('PRINTABLE (per grading)'!H$16="EXAM", 'PRINTABLE (per grading)'!B$13="Prelim"), IF(ISERROR(SUMIF('Exam (LECTURE ONLY)'!D$20:M$20, "CLO10", 'Exam (LECTURE ONLY)'!D66:M66) / 'Exam (LECTURE ONLY)'!AL$15), "", SUMIF('Exam (LECTURE ONLY)'!D$20:M$20, "CLO10", 'Exam (LECTURE ONLY)'!D66:M66) /'Exam (LECTURE ONLY)'!AL$15),
IF(AND('PRINTABLE (per grading)'!H$16="EXAM", 'PRINTABLE (per grading)'!B$13="Midterm"), IF(ISERROR(SUMIF('Exam (LECTURE ONLY)'!O$20:X$20, "CLO10", 'Exam (LECTURE ONLY)'!O66:X66) / 'Exam (LECTURE ONLY)'!AM$15), "", SUMIF('Exam (LECTURE ONLY)'!O$20:X$20, "CLO10", 'Exam (LECTURE ONLY)'!O66:X66) / 'Exam (LECTURE ONLY)'!AM$15),
IF(AND('PRINTABLE (per grading)'!H$16="EXAM", 'PRINTABLE (per grading)'!B$13="Final"), IF(ISERROR(SUMIF('Exam (LECTURE ONLY)'!Z$20:AI$20, "CLO10", 'Exam (LECTURE ONLY)'!Z66:AI66) / 'Exam (LECTURE ONLY)'!AN$15), "", SUMIF('Exam (LECTURE ONLY)'!Z$20:AI$20, "CLO10", 'Exam (LECTURE ONLY)'!Z66:AI66) / 'Exam (LECTURE ONLY)'!AN$15),
IF(AND('PRINTABLE (per grading)'!H$16="OUTPUT", 'PRINTABLE (per grading)'!B$13="Prelim"), IF(ISERROR(SUMIF(OUTPUT!C$20:M$20, "CLO10", OUTPUT!C66:M66) / OUTPUT!AL$15), "", SUMIF(OUTPUT!C$20:M$20, "CLO10", OUTPUT!C66:M66) / OUTPUT!AL$15),
IF(AND('PRINTABLE (per grading)'!H$16="OUTPUT", 'PRINTABLE (per grading)'!B$13="Midterm"), IF(ISERROR(SUMIF(OUTPUT!O$20:Y$20, "CLO10", OUTPUT!O66:Y66) / OUTPUT!AM$15), "", SUMIF(OUTPUT!O$20:Y$20, "CLO10", OUTPUT!O66:Y66) / OUTPUT!AM$15),
IF(AND('PRINTABLE (per grading)'!H$16="OUTPUT", 'PRINTABLE (per grading)'!B$13="Final"), IF(ISERROR(SUMIF(OUTPUT!AA$20:AI$20, "CLO10", OUTPUT!AA66:AI66) / OUTPUT!AN$15), "", SUMIF(OUTPUT!AA$20:AI$20, "CLO10", OUTPUT!AA66:AI66) / OUTPUT!AN$15),
"")))))),"")</f>
        <v/>
      </c>
      <c r="BI64" s="232" t="str">
        <f t="shared" si="65"/>
        <v/>
      </c>
      <c r="BJ64" s="233" t="str">
        <f t="shared" si="66"/>
        <v/>
      </c>
      <c r="BK64" s="2"/>
    </row>
    <row r="65" spans="1:63" ht="20.100000000000001" customHeight="1">
      <c r="A65" s="118" t="str">
        <f>IF(ISBLANK('Database (LECTURE-RES-PRAC)'!A62),"",'Database (LECTURE-RES-PRAC)'!A62)</f>
        <v/>
      </c>
      <c r="B65" s="119" t="str">
        <f>IF(ISBLANK('Database (LECTURE-RES-PRAC)'!B62),"",'Database (LECTURE-RES-PRAC)'!B62)</f>
        <v/>
      </c>
      <c r="C65" s="134" t="str">
        <f>IF(B65&lt;&gt;"",IF(C$16="PRELIM",'Grade computation'!C65, IF(C$16="MIDTERM",'Grade computation'!K65, IF(C$16="FINAL",'Grade computation'!S65,""))),"")</f>
        <v/>
      </c>
      <c r="D65" s="135" t="str">
        <f t="shared" si="1"/>
        <v/>
      </c>
      <c r="E65" s="134" t="str">
        <f>IF(B65&lt;&gt;"", IF(C$16="PRELIM",'Grade computation'!E65, IF(C$16="MIDTERM",'Grade computation'!M65, IF(C$16="FINAL",'Grade computation'!U65,""))),"")</f>
        <v/>
      </c>
      <c r="F65" s="136" t="str">
        <f t="shared" si="2"/>
        <v/>
      </c>
      <c r="G65" s="137" t="str">
        <f t="shared" si="3"/>
        <v/>
      </c>
      <c r="H65" s="207" t="str">
        <f>IF(B65&lt;&gt;"",IF(C$16="PRELIM", 'Grade computation'!H65, IF(C$16="MIDTERM", 'Grade computation'!P65, IF(C$16="FINAL",'Grade computation'!X65, ""))),"")</f>
        <v/>
      </c>
      <c r="I65" s="137" t="str">
        <f t="shared" si="4"/>
        <v/>
      </c>
      <c r="J65" s="139" t="str">
        <f t="shared" si="5"/>
        <v/>
      </c>
      <c r="K65" s="377" t="str">
        <f t="shared" si="6"/>
        <v/>
      </c>
      <c r="L65" s="434"/>
      <c r="M65" s="25" t="str">
        <f>IF(B65 &lt;&gt; "", IFERROR(IF(C$16 = "PRELIM", SUMIF('Database (LECTURE-RES-PRAC)'!D$14:AG$14, "CLO1", 'Database (LECTURE-RES-PRAC)'!D62:AG62) / 'Grade computation'!F$4, IF(C$16 = "MIDTERM", SUMIF('Database (LECTURE-RES-PRAC)'!AJ$14:BM$14, "CLO1", 'Database (LECTURE-RES-PRAC)'!AJ62:BM62) / 'Grade computation'!G$4, IF(C$16 = "FINAL", SUMIF('Database (LECTURE-RES-PRAC)'!BP$14:CS$14, "CLO1", 'Database (LECTURE-RES-PRAC)'!BP62:CS62) / 'Grade computation'!H$4,""))),""),"")</f>
        <v/>
      </c>
      <c r="N65" s="232" t="str">
        <f t="shared" si="37"/>
        <v/>
      </c>
      <c r="O65" s="25" t="str">
        <f>IF(B65 &lt;&gt; "",IF(AND('PRINTABLE (per grading)'!H$16="EXAM", 'PRINTABLE (per grading)'!B$13="Prelim"), IF(ISERROR(SUMIF('Exam (LECTURE ONLY)'!D$20:M$20, "CLO1", 'Exam (LECTURE ONLY)'!D67:M67) / 'Exam (LECTURE ONLY)'!AL$6), "", SUMIF('Exam (LECTURE ONLY)'!D$20:M$20, "CLO1", 'Exam (LECTURE ONLY)'!D67:M67) /'Exam (LECTURE ONLY)'!AL$6),
IF(AND('PRINTABLE (per grading)'!H$16="EXAM", 'PRINTABLE (per grading)'!B$13="Midterm"), IF(ISERROR(SUMIF('Exam (LECTURE ONLY)'!O$20:X$20, "CLO1", 'Exam (LECTURE ONLY)'!O67:X67) / 'Exam (LECTURE ONLY)'!AM$6), "", SUMIF('Exam (LECTURE ONLY)'!O$20:X$20, "CLO1", 'Exam (LECTURE ONLY)'!O67:X67) / 'Exam (LECTURE ONLY)'!AM$6),
IF(AND('PRINTABLE (per grading)'!H$16="EXAM", 'PRINTABLE (per grading)'!B$13="Final"), IF(ISERROR(SUMIF('Exam (LECTURE ONLY)'!Z$20:AI$20, "CLO1", 'Exam (LECTURE ONLY)'!Z67:AI67) / 'Exam (LECTURE ONLY)'!AN$6), "", SUMIF('Exam (LECTURE ONLY)'!Z$20:AI$20, "CLO1", 'Exam (LECTURE ONLY)'!Z67:AI67) / 'Exam (LECTURE ONLY)'!AN$6),
IF(AND('PRINTABLE (per grading)'!H$16="OUTPUT", 'PRINTABLE (per grading)'!B$13="Prelim"), IF(ISERROR(SUMIF(OUTPUT!C$20:M$20, "CLO1", OUTPUT!C67:M67) / OUTPUT!AL$6), "", SUMIF(OUTPUT!C$20:M$20, "CLO1", OUTPUT!C67:M67) / OUTPUT!AL$6),
IF(AND('PRINTABLE (per grading)'!H$16="OUTPUT", 'PRINTABLE (per grading)'!B$13="Midterm"), IF(ISERROR(SUMIF(OUTPUT!O$20:Y$20, "CLO1", OUTPUT!O67:Y67) / OUTPUT!AM$6), "", SUMIF(OUTPUT!O$20:Y$20, "CLO1", OUTPUT!O67:Y67) / OUTPUT!AM$6),
IF(AND('PRINTABLE (per grading)'!H$16="OUTPUT", 'PRINTABLE (per grading)'!B$13="Final"), IF(ISERROR(SUMIF(OUTPUT!AA$20:AI$20, "CLO1", OUTPUT!AA67:AI67) / OUTPUT!AN$6), "", SUMIF(OUTPUT!AA$20:AI$20, "CLO1", OUTPUT!AA67:AI67) / OUTPUT!AN$6),
"")))))),"")</f>
        <v/>
      </c>
      <c r="P65" s="232" t="str">
        <f t="shared" si="38"/>
        <v/>
      </c>
      <c r="Q65" s="233" t="str">
        <f t="shared" si="39"/>
        <v/>
      </c>
      <c r="R65" s="25" t="str">
        <f>IF(B65 &lt;&gt; "", IFERROR(IF(C$16 = "PRELIM", SUMIF('Database (LECTURE-RES-PRAC)'!D$14:AG$14, "CLO2", 'Database (LECTURE-RES-PRAC)'!D62:AG62) / 'Grade computation'!F$5, IF(C$16 = "MIDTERM", SUMIF('Database (LECTURE-RES-PRAC)'!AJ$14:BM$14, "CLO2", 'Database (LECTURE-RES-PRAC)'!AJ62:BM62) / 'Grade computation'!G$5, IF(C$16 = "FINAL", SUMIF('Database (LECTURE-RES-PRAC)'!BP$14:CS$14, "CLO2", 'Database (LECTURE-RES-PRAC)'!BP62:CS62) / 'Grade computation'!H$5,""))),""),"")</f>
        <v/>
      </c>
      <c r="S65" s="232" t="str">
        <f t="shared" si="40"/>
        <v/>
      </c>
      <c r="T65" s="25" t="str">
        <f>IF(B65 &lt;&gt; "",IF(AND('PRINTABLE (per grading)'!H$16="EXAM", 'PRINTABLE (per grading)'!B$13="Prelim"), IF(ISERROR(SUMIF('Exam (LECTURE ONLY)'!D$20:M$20, "CLO2", 'Exam (LECTURE ONLY)'!D67:M67) / 'Exam (LECTURE ONLY)'!AL$7), "", SUMIF('Exam (LECTURE ONLY)'!D$20:M$20, "CLO2", 'Exam (LECTURE ONLY)'!D67:M67) /'Exam (LECTURE ONLY)'!AL$7),
IF(AND('PRINTABLE (per grading)'!H$16="EXAM", 'PRINTABLE (per grading)'!B$13="Midterm"), IF(ISERROR(SUMIF('Exam (LECTURE ONLY)'!O$20:X$20, "CLO2", 'Exam (LECTURE ONLY)'!O67:X67) / 'Exam (LECTURE ONLY)'!AM$7), "", SUMIF('Exam (LECTURE ONLY)'!O$20:X$20, "CLO2", 'Exam (LECTURE ONLY)'!O67:X67) / 'Exam (LECTURE ONLY)'!AM$7),
IF(AND('PRINTABLE (per grading)'!H$16="EXAM", 'PRINTABLE (per grading)'!B$13="Final"), IF(ISERROR(SUMIF('Exam (LECTURE ONLY)'!Z$20:AI$20, "CLO2", 'Exam (LECTURE ONLY)'!Z67:AI67) / 'Exam (LECTURE ONLY)'!AN$7), "", SUMIF('Exam (LECTURE ONLY)'!Z$20:AI$20, "CLO2", 'Exam (LECTURE ONLY)'!Z67:AI67) / 'Exam (LECTURE ONLY)'!AN$7),
IF(AND('PRINTABLE (per grading)'!H$16="OUTPUT", 'PRINTABLE (per grading)'!B$13="Prelim"), IF(ISERROR(SUMIF(OUTPUT!C$20:M$20, "CLO2", OUTPUT!C67:M67) / OUTPUT!AL$7), "", SUMIF(OUTPUT!C$20:M$20, "CLO2", OUTPUT!C67:M67) / OUTPUT!AL$7),
IF(AND('PRINTABLE (per grading)'!H$16="OUTPUT", 'PRINTABLE (per grading)'!B$13="Midterm"), IF(ISERROR(SUMIF(OUTPUT!O$20:Y$20, "CLO2", OUTPUT!O67:Y67) / OUTPUT!AM$7), "", SUMIF(OUTPUT!O$20:Y$20, "CLO2", OUTPUT!O67:Y67) / OUTPUT!AM$7),
IF(AND('PRINTABLE (per grading)'!H$16="OUTPUT", 'PRINTABLE (per grading)'!B$13="Final"), IF(ISERROR(SUMIF(OUTPUT!AA$20:AI$20, "CLO2", OUTPUT!AA67:AI67) / OUTPUT!AN$7), "", SUMIF(OUTPUT!AA$20:AI$20, "CLO2", OUTPUT!AA67:AI67) / OUTPUT!AN$7),
"")))))),"")</f>
        <v/>
      </c>
      <c r="U65" s="232" t="str">
        <f t="shared" si="41"/>
        <v/>
      </c>
      <c r="V65" s="233" t="str">
        <f t="shared" si="42"/>
        <v/>
      </c>
      <c r="W65" s="25" t="str">
        <f>IF(B65 &lt;&gt; "", IFERROR(IF(C$16 = "PRELIM", SUMIF('Database (LECTURE-RES-PRAC)'!D$14:AG$14, "CLO3", 'Database (LECTURE-RES-PRAC)'!D62:AG62) / 'Grade computation'!F$6, IF(C$16 = "MIDTERM", SUMIF('Database (LECTURE-RES-PRAC)'!AJ$14:BM$14, "CLO3", 'Database (LECTURE-RES-PRAC)'!AJ62:BM62) / 'Grade computation'!G$6, IF(C$16 = "FINAL", SUMIF('Database (LECTURE-RES-PRAC)'!BP$14:CS$14, "CLO3", 'Database (LECTURE-RES-PRAC)'!BP62:CS62) / 'Grade computation'!H$6,""))),""),"")</f>
        <v/>
      </c>
      <c r="X65" s="232" t="str">
        <f t="shared" si="43"/>
        <v/>
      </c>
      <c r="Y65" s="25" t="str">
        <f>IF(B65 &lt;&gt; "",IF(AND('PRINTABLE (per grading)'!H$16="EXAM", 'PRINTABLE (per grading)'!B$13="Prelim"), IF(ISERROR(SUMIF('Exam (LECTURE ONLY)'!D$20:M$20, "CLO3", 'Exam (LECTURE ONLY)'!D67:M67) / 'Exam (LECTURE ONLY)'!AL$8), "", SUMIF('Exam (LECTURE ONLY)'!D$20:M$20, "CLO3", 'Exam (LECTURE ONLY)'!D67:M67) /'Exam (LECTURE ONLY)'!AL$8),
IF(AND('PRINTABLE (per grading)'!H$16="EXAM", 'PRINTABLE (per grading)'!B$13="Midterm"), IF(ISERROR(SUMIF('Exam (LECTURE ONLY)'!O$20:X$20, "CLO3", 'Exam (LECTURE ONLY)'!O67:X67) / 'Exam (LECTURE ONLY)'!AM$8), "", SUMIF('Exam (LECTURE ONLY)'!O$20:X$20, "CLO3", 'Exam (LECTURE ONLY)'!O67:X67) / 'Exam (LECTURE ONLY)'!AM$8),
IF(AND('PRINTABLE (per grading)'!H$16="EXAM", 'PRINTABLE (per grading)'!B$13="Final"), IF(ISERROR(SUMIF('Exam (LECTURE ONLY)'!Z$20:AI$20, "CLO3", 'Exam (LECTURE ONLY)'!Z67:AI67) / 'Exam (LECTURE ONLY)'!AN$8), "", SUMIF('Exam (LECTURE ONLY)'!Z$20:AI$20, "CLO3", 'Exam (LECTURE ONLY)'!Z67:AI67) / 'Exam (LECTURE ONLY)'!AN$8),
IF(AND('PRINTABLE (per grading)'!H$16="OUTPUT", 'PRINTABLE (per grading)'!B$13="Prelim"), IF(ISERROR(SUMIF(OUTPUT!C$20:M$20, "CLO3", OUTPUT!C67:M67) / OUTPUT!AL$8), "", SUMIF(OUTPUT!C$20:M$20, "CLO3", OUTPUT!C67:M67) / OUTPUT!AL$8),
IF(AND('PRINTABLE (per grading)'!H$16="OUTPUT", 'PRINTABLE (per grading)'!B$13="Midterm"), IF(ISERROR(SUMIF(OUTPUT!O$20:Y$20, "CLO3", OUTPUT!O67:Y67) / OUTPUT!AM$8), "", SUMIF(OUTPUT!O$20:Y$20, "CLO3", OUTPUT!O67:Y67) / OUTPUT!AM$8),
IF(AND('PRINTABLE (per grading)'!H$16="OUTPUT", 'PRINTABLE (per grading)'!B$13="Final"), IF(ISERROR(SUMIF(OUTPUT!AA$20:AI$20, "CLO3", OUTPUT!AA67:AI67) / OUTPUT!AN$8), "", SUMIF(OUTPUT!AA$20:AI$20, "CLO3", OUTPUT!AA67:AI67) / OUTPUT!AN$8),
"" )))))),"")</f>
        <v/>
      </c>
      <c r="Z65" s="232" t="str">
        <f t="shared" si="44"/>
        <v/>
      </c>
      <c r="AA65" s="233" t="str">
        <f t="shared" si="45"/>
        <v/>
      </c>
      <c r="AB65" s="25" t="str">
        <f>IF(B65 &lt;&gt; "", IFERROR(IF(C$16 = "PRELIM", SUMIF('Database (LECTURE-RES-PRAC)'!D$14:AG$14, "CLO4", 'Database (LECTURE-RES-PRAC)'!D62:AG62) / 'Grade computation'!F$7, IF(C$16 = "MIDTERM", SUMIF('Database (LECTURE-RES-PRAC)'!AJ$14:BM$14, "CLO4", 'Database (LECTURE-RES-PRAC)'!AJ62:BM62) / 'Grade computation'!G$7, IF(C$16 = "FINAL", SUMIF('Database (LECTURE-RES-PRAC)'!BP$14:CS$14, "CLO4", 'Database (LECTURE-RES-PRAC)'!BP62:CS62) / 'Grade computation'!H$7,""))),""),"")</f>
        <v/>
      </c>
      <c r="AC65" s="232" t="str">
        <f t="shared" si="46"/>
        <v/>
      </c>
      <c r="AD65" s="25" t="str">
        <f>IF(B65 &lt;&gt; "",IF(AND('PRINTABLE (per grading)'!H$16="EXAM", 'PRINTABLE (per grading)'!B$13="Prelim"), IF(ISERROR(SUMIF('Exam (LECTURE ONLY)'!D$20:M$20, "CLO4", 'Exam (LECTURE ONLY)'!D67:M67) / 'Exam (LECTURE ONLY)'!AL$9), "", SUMIF('Exam (LECTURE ONLY)'!D$20:M$20, "CLO4", 'Exam (LECTURE ONLY)'!D67:M67) /'Exam (LECTURE ONLY)'!AL$9),
IF(AND('PRINTABLE (per grading)'!H$16="EXAM", 'PRINTABLE (per grading)'!B$13="Midterm"), IF(ISERROR(SUMIF('Exam (LECTURE ONLY)'!O$20:X$20, "CLO4", 'Exam (LECTURE ONLY)'!O67:X67) / 'Exam (LECTURE ONLY)'!AM$9), "", SUMIF('Exam (LECTURE ONLY)'!O$20:X$20, "CLO4", 'Exam (LECTURE ONLY)'!O67:X67) / 'Exam (LECTURE ONLY)'!AM$9),
IF(AND('PRINTABLE (per grading)'!H$16="EXAM", 'PRINTABLE (per grading)'!B$13="Final"), IF(ISERROR(SUMIF('Exam (LECTURE ONLY)'!Z$20:AI$20, "CLO4", 'Exam (LECTURE ONLY)'!Z67:AI67) / 'Exam (LECTURE ONLY)'!AN$9), "", SUMIF('Exam (LECTURE ONLY)'!Z$20:AI$20, "CLO4", 'Exam (LECTURE ONLY)'!Z67:AI67) / 'Exam (LECTURE ONLY)'!AN$9),
IF(AND('PRINTABLE (per grading)'!H$16="OUTPUT", 'PRINTABLE (per grading)'!B$13="Prelim"), IF(ISERROR(SUMIF(OUTPUT!C$20:M$20, "CLO4", OUTPUT!C67:M67) / OUTPUT!AL$9), "", SUMIF(OUTPUT!C$20:M$20, "CLO4", OUTPUT!C67:M67) / OUTPUT!AL$9),
IF(AND('PRINTABLE (per grading)'!H$16="OUTPUT", 'PRINTABLE (per grading)'!B$13="Midterm"), IF(ISERROR(SUMIF(OUTPUT!O$20:Y$20, "CLO4", OUTPUT!O67:Y67) / OUTPUT!AM$9), "", SUMIF(OUTPUT!O$20:Y$20, "CLO4", OUTPUT!O67:Y67) / OUTPUT!AM$9),
IF(AND('PRINTABLE (per grading)'!H$16="OUTPUT", 'PRINTABLE (per grading)'!B$13="Final"), IF(ISERROR(SUMIF(OUTPUT!AA$20:AI$20, "CLO4", OUTPUT!AA67:AI67) / OUTPUT!AN$9), "", SUMIF(OUTPUT!AA$20:AI$20, "CLO4", OUTPUT!AA67:AI67) / OUTPUT!AN$9),
"")))))),"")</f>
        <v/>
      </c>
      <c r="AE65" s="232" t="str">
        <f t="shared" si="47"/>
        <v/>
      </c>
      <c r="AF65" s="233" t="str">
        <f t="shared" si="48"/>
        <v/>
      </c>
      <c r="AG65" s="25" t="str">
        <f>IF(B65 &lt;&gt; "", IFERROR(IF(C$16 = "PRELIM", SUMIF('Database (LECTURE-RES-PRAC)'!D$14:AG$14, "CLO5", 'Database (LECTURE-RES-PRAC)'!D62:AG62) / 'Grade computation'!F$8, IF(C$16 = "MIDTERM", SUMIF('Database (LECTURE-RES-PRAC)'!AJ$14:BM$14, "CLO5", 'Database (LECTURE-RES-PRAC)'!AJ62:BM62) / 'Grade computation'!G$8, IF(C$16 = "FINAL", SUMIF('Database (LECTURE-RES-PRAC)'!BP$14:CS$14, "CLO5", 'Database (LECTURE-RES-PRAC)'!BP62:CS62) / 'Grade computation'!H$8,""))),""),"")</f>
        <v/>
      </c>
      <c r="AH65" s="232" t="str">
        <f t="shared" si="49"/>
        <v/>
      </c>
      <c r="AI65" s="25" t="str">
        <f>IF(B65 &lt;&gt; "",IF(AND('PRINTABLE (per grading)'!H$16="EXAM", 'PRINTABLE (per grading)'!B$13="Prelim"), IF(ISERROR(SUMIF('Exam (LECTURE ONLY)'!D$20:M$20, "CLO5", 'Exam (LECTURE ONLY)'!D67:M67) / 'Exam (LECTURE ONLY)'!AL$10), "", SUMIF('Exam (LECTURE ONLY)'!D$20:M$20, "CLO5", 'Exam (LECTURE ONLY)'!D67:M67) /'Exam (LECTURE ONLY)'!AL$10),
IF(AND('PRINTABLE (per grading)'!H$16="EXAM", 'PRINTABLE (per grading)'!B$13="Midterm"), IF(ISERROR(SUMIF('Exam (LECTURE ONLY)'!O$20:X$20, "CLO5", 'Exam (LECTURE ONLY)'!O67:X67) / 'Exam (LECTURE ONLY)'!AM$10), "", SUMIF('Exam (LECTURE ONLY)'!O$20:X$20, "CLO5", 'Exam (LECTURE ONLY)'!O67:X67) / 'Exam (LECTURE ONLY)'!AM$10),
IF(AND('PRINTABLE (per grading)'!H$16="EXAM", 'PRINTABLE (per grading)'!B$13="Final"), IF(ISERROR(SUMIF('Exam (LECTURE ONLY)'!Z$20:AI$20, "CLO5", 'Exam (LECTURE ONLY)'!Z67:AI67) / 'Exam (LECTURE ONLY)'!AN$10), "", SUMIF('Exam (LECTURE ONLY)'!Z$20:AI$20, "CLO5", 'Exam (LECTURE ONLY)'!Z67:AI67) / 'Exam (LECTURE ONLY)'!AN$10),
IF(AND('PRINTABLE (per grading)'!H$16="OUTPUT", 'PRINTABLE (per grading)'!B$13="Prelim"), IF(ISERROR(SUMIF(OUTPUT!C$20:M$20, "CLO5", OUTPUT!C67:M67) / OUTPUT!AL$10), "", SUMIF(OUTPUT!C$20:M$20, "CLO5", OUTPUT!C67:M67) / OUTPUT!AL$10),
IF(AND('PRINTABLE (per grading)'!H$16="OUTPUT", 'PRINTABLE (per grading)'!B$13="Midterm"), IF(ISERROR(SUMIF(OUTPUT!O$20:Y$20, "CLO5", OUTPUT!O67:Y67) / OUTPUT!AM$10), "", SUMIF(OUTPUT!O$20:Y$20, "CLO5", OUTPUT!O67:Y67) / OUTPUT!AM$10),
IF(AND('PRINTABLE (per grading)'!H$16="OUTPUT", 'PRINTABLE (per grading)'!B$13="Final"), IF(ISERROR(SUMIF(OUTPUT!AA$20:AI$20, "CLO5", OUTPUT!AA67:AI67) / OUTPUT!AN$10), "", SUMIF(OUTPUT!AA$20:AI$20, "CLO5", OUTPUT!AA67:AI67) / OUTPUT!AN$10),
"")))))),"")</f>
        <v/>
      </c>
      <c r="AJ65" s="232" t="str">
        <f t="shared" si="50"/>
        <v/>
      </c>
      <c r="AK65" s="233" t="str">
        <f t="shared" si="51"/>
        <v/>
      </c>
      <c r="AL65" s="25" t="str">
        <f>IF(B65 &lt;&gt; "", IFERROR(IF(C$16 = "PRELIM", SUMIF('Database (LECTURE-RES-PRAC)'!D$14:AG$14, "CLO6", 'Database (LECTURE-RES-PRAC)'!D62:AG62) / 'Grade computation'!F$9, IF(C$16 = "MIDTERM", SUMIF('Database (LECTURE-RES-PRAC)'!AJ$14:BM$14, "CLO6", 'Database (LECTURE-RES-PRAC)'!AJ62:BM62) / 'Grade computation'!G$9, IF(C$16 = "FINAL", SUMIF('Database (LECTURE-RES-PRAC)'!BP$14:CS$14, "CLO6", 'Database (LECTURE-RES-PRAC)'!BP62:CS62) / 'Grade computation'!H$9,""))),""),"")</f>
        <v/>
      </c>
      <c r="AM65" s="232" t="str">
        <f t="shared" si="52"/>
        <v/>
      </c>
      <c r="AN65" s="25" t="str">
        <f>IF(B65 &lt;&gt; "",IF(AND('PRINTABLE (per grading)'!H$16="EXAM", 'PRINTABLE (per grading)'!B$13="Prelim"), IF(ISERROR(SUMIF('Exam (LECTURE ONLY)'!D$20:M$20, "CLO6", 'Exam (LECTURE ONLY)'!D67:M67) / 'Exam (LECTURE ONLY)'!AL$11), "", SUMIF('Exam (LECTURE ONLY)'!D$20:M$20, "CLO6", 'Exam (LECTURE ONLY)'!D67:M67) /'Exam (LECTURE ONLY)'!AL$11),
IF(AND('PRINTABLE (per grading)'!H$16="EXAM", 'PRINTABLE (per grading)'!B$13="Midterm"), IF(ISERROR(SUMIF('Exam (LECTURE ONLY)'!O$20:X$20, "CLO6", 'Exam (LECTURE ONLY)'!O67:X67) / 'Exam (LECTURE ONLY)'!AM$11), "", SUMIF('Exam (LECTURE ONLY)'!O$20:X$20, "CLO6", 'Exam (LECTURE ONLY)'!O67:X67) / 'Exam (LECTURE ONLY)'!AM$11),
IF(AND('PRINTABLE (per grading)'!H$16="EXAM", 'PRINTABLE (per grading)'!B$13="Final"), IF(ISERROR(SUMIF('Exam (LECTURE ONLY)'!Z$20:AI$20, "CLO6", 'Exam (LECTURE ONLY)'!Z67:AI67) / 'Exam (LECTURE ONLY)'!AN$11), "", SUMIF('Exam (LECTURE ONLY)'!Z$20:AI$20, "CLO6", 'Exam (LECTURE ONLY)'!Z67:AI67) / 'Exam (LECTURE ONLY)'!AN$11),
IF(AND('PRINTABLE (per grading)'!H$16="OUTPUT", 'PRINTABLE (per grading)'!B$13="Prelim"), IF(ISERROR(SUMIF(OUTPUT!C$20:M$20, "CLO6", OUTPUT!C67:M67) / OUTPUT!AL$11), "", SUMIF(OUTPUT!C$20:M$20, "CLO6", OUTPUT!C67:M67) / OUTPUT!AL$11),
IF(AND('PRINTABLE (per grading)'!H$16="OUTPUT", 'PRINTABLE (per grading)'!B$13="Midterm"), IF(ISERROR(SUMIF(OUTPUT!O$20:Y$20, "CLO6", OUTPUT!O67:Y67) / OUTPUT!AM$11), "", SUMIF(OUTPUT!O$20:Y$20, "CLO6", OUTPUT!O67:Y67) / OUTPUT!AM$11),
IF(AND('PRINTABLE (per grading)'!H$16="OUTPUT", 'PRINTABLE (per grading)'!B$13="Final"), IF(ISERROR(SUMIF(OUTPUT!AA$20:AI$20, "CLO6", OUTPUT!AA67:AI67) / OUTPUT!AN$11), "", SUMIF(OUTPUT!AA$20:AI$20, "CLO6", OUTPUT!AA67:AI67) / OUTPUT!AN$11),
"")))))),"")</f>
        <v/>
      </c>
      <c r="AO65" s="232" t="str">
        <f t="shared" si="53"/>
        <v/>
      </c>
      <c r="AP65" s="233" t="str">
        <f t="shared" si="54"/>
        <v/>
      </c>
      <c r="AQ65" s="25" t="str">
        <f>IF(B65 &lt;&gt; "", IFERROR(IF(C$16 = "PRELIM", SUMIF('Database (LECTURE-RES-PRAC)'!D$14:AG$14, "CLO7", 'Database (LECTURE-RES-PRAC)'!D62:AG62) / 'Grade computation'!F$10, IF(C$16 = "MIDTERM", SUMIF('Database (LECTURE-RES-PRAC)'!AJ$14:BM$14, "CLO7", 'Database (LECTURE-RES-PRAC)'!AJ62:BM62) / 'Grade computation'!G$10, IF(C$16 = "FINAL", SUMIF('Database (LECTURE-RES-PRAC)'!BP$14:CS$14, "CLO7", 'Database (LECTURE-RES-PRAC)'!BP62:CS62) / 'Grade computation'!H$10,""))),""),"")</f>
        <v/>
      </c>
      <c r="AR65" s="232" t="str">
        <f t="shared" si="55"/>
        <v/>
      </c>
      <c r="AS65" s="25" t="str">
        <f>IF(B65 &lt;&gt; "",IF(AND('PRINTABLE (per grading)'!H$16="EXAM", 'PRINTABLE (per grading)'!B$13="Prelim"), IF(ISERROR(SUMIF('Exam (LECTURE ONLY)'!D$20:M$20, "CLO7", 'Exam (LECTURE ONLY)'!D67:M67) / 'Exam (LECTURE ONLY)'!AL$12), "", SUMIF('Exam (LECTURE ONLY)'!D$20:M$20, "CLO7", 'Exam (LECTURE ONLY)'!D67:M67) /'Exam (LECTURE ONLY)'!AL$12),
IF(AND('PRINTABLE (per grading)'!H$16="EXAM", 'PRINTABLE (per grading)'!B$13="Midterm"), IF(ISERROR(SUMIF('Exam (LECTURE ONLY)'!O$20:X$20, "CLO7", 'Exam (LECTURE ONLY)'!O67:X67) / 'Exam (LECTURE ONLY)'!AM$12), "", SUMIF('Exam (LECTURE ONLY)'!O$20:X$20, "CLO7", 'Exam (LECTURE ONLY)'!O67:X67) / 'Exam (LECTURE ONLY)'!AM$12),
IF(AND('PRINTABLE (per grading)'!H$16="EXAM", 'PRINTABLE (per grading)'!B$13="Final"), IF(ISERROR(SUMIF('Exam (LECTURE ONLY)'!Z$20:AI$20, "CLO7", 'Exam (LECTURE ONLY)'!Z67:AI67) / 'Exam (LECTURE ONLY)'!AN$12), "", SUMIF('Exam (LECTURE ONLY)'!Z$20:AI$20, "CLO7", 'Exam (LECTURE ONLY)'!Z67:AI67) / 'Exam (LECTURE ONLY)'!AN$12),
IF(AND('PRINTABLE (per grading)'!H$16="OUTPUT", 'PRINTABLE (per grading)'!B$13="Prelim"), IF(ISERROR(SUMIF(OUTPUT!C$20:M$20, "CLO7", OUTPUT!C67:M67) / OUTPUT!AL$12), "", SUMIF(OUTPUT!C$20:M$20, "CLO7", OUTPUT!C67:M67) / OUTPUT!AL$12),
IF(AND('PRINTABLE (per grading)'!H$16="OUTPUT", 'PRINTABLE (per grading)'!B$13="Midterm"), IF(ISERROR(SUMIF(OUTPUT!O$20:Y$20, "CLO7", OUTPUT!O67:Y67) / OUTPUT!AM$12), "", SUMIF(OUTPUT!O$20:Y$20, "CLO7", OUTPUT!O67:Y67) / OUTPUT!AM$12),
IF(AND('PRINTABLE (per grading)'!H$16="OUTPUT", 'PRINTABLE (per grading)'!B$13="Final"), IF(ISERROR(SUMIF(OUTPUT!AA$20:AI$20, "CLO7", OUTPUT!AA67:AI67) / OUTPUT!AN$12), "", SUMIF(OUTPUT!AA$20:AI$20, "CLO7", OUTPUT!AA67:AI67) / OUTPUT!AN$12),
"")))))),"")</f>
        <v/>
      </c>
      <c r="AT65" s="232" t="str">
        <f t="shared" si="56"/>
        <v/>
      </c>
      <c r="AU65" s="233" t="str">
        <f t="shared" si="57"/>
        <v/>
      </c>
      <c r="AV65" s="25" t="str">
        <f>IF(B65 &lt;&gt; "", IFERROR(IF(C$16 = "PRELIM", SUMIF('Database (LECTURE-RES-PRAC)'!D$14:AG$14, "CLO8", 'Database (LECTURE-RES-PRAC)'!D62:AG62) / 'Grade computation'!F$11, IF(C$16 = "MIDTERM", SUMIF('Database (LECTURE-RES-PRAC)'!AJ$14:BM$14, "CLO8", 'Database (LECTURE-RES-PRAC)'!AJ62:BM62) / 'Grade computation'!G$11, IF(C$16 = "FINAL", SUMIF('Database (LECTURE-RES-PRAC)'!BP$14:CS$14, "CLO8", 'Database (LECTURE-RES-PRAC)'!BP62:CS62) / 'Grade computation'!H$11,""))),""),"")</f>
        <v/>
      </c>
      <c r="AW65" s="232" t="str">
        <f t="shared" si="58"/>
        <v/>
      </c>
      <c r="AX65" s="25" t="str">
        <f>IF(B65 &lt;&gt; "",IF(AND('PRINTABLE (per grading)'!H$16="EXAM", 'PRINTABLE (per grading)'!B$13="Prelim"), IF(ISERROR(SUMIF('Exam (LECTURE ONLY)'!D$20:M$20, "CLO8", 'Exam (LECTURE ONLY)'!D67:M67) / 'Exam (LECTURE ONLY)'!AL$13), "", SUMIF('Exam (LECTURE ONLY)'!D$20:M$20, "CLO8", 'Exam (LECTURE ONLY)'!D67:M67) /'Exam (LECTURE ONLY)'!AL$13),
IF(AND('PRINTABLE (per grading)'!H$16="EXAM", 'PRINTABLE (per grading)'!B$13="Midterm"), IF(ISERROR(SUMIF('Exam (LECTURE ONLY)'!O$20:X$20, "CLO8", 'Exam (LECTURE ONLY)'!O67:X67) / 'Exam (LECTURE ONLY)'!AM$13), "", SUMIF('Exam (LECTURE ONLY)'!O$20:X$20, "CLO8", 'Exam (LECTURE ONLY)'!O67:X67) / 'Exam (LECTURE ONLY)'!AM$13),
IF(AND('PRINTABLE (per grading)'!H$16="EXAM", 'PRINTABLE (per grading)'!B$13="Final"), IF(ISERROR(SUMIF('Exam (LECTURE ONLY)'!Z$20:AI$20, "CLO8", 'Exam (LECTURE ONLY)'!Z67:AI67) / 'Exam (LECTURE ONLY)'!AN$13), "", SUMIF('Exam (LECTURE ONLY)'!Z$20:AI$20, "CLO8", 'Exam (LECTURE ONLY)'!Z67:AI67) / 'Exam (LECTURE ONLY)'!AN$13),
IF(AND('PRINTABLE (per grading)'!H$16="OUTPUT", 'PRINTABLE (per grading)'!B$13="Prelim"), IF(ISERROR(SUMIF(OUTPUT!C$20:M$20, "CLO8", OUTPUT!C67:M67) / OUTPUT!AL$13), "", SUMIF(OUTPUT!C$20:M$20, "CLO8", OUTPUT!C67:M67) / OUTPUT!AL$13),
IF(AND('PRINTABLE (per grading)'!H$16="OUTPUT", 'PRINTABLE (per grading)'!B$13="Midterm"), IF(ISERROR(SUMIF(OUTPUT!O$20:Y$20, "CLO8", OUTPUT!O67:Y67) / OUTPUT!AM$13), "", SUMIF(OUTPUT!O$20:Y$20, "CLO8", OUTPUT!O67:Y67) / OUTPUT!AM$13),
IF(AND('PRINTABLE (per grading)'!H$16="OUTPUT", 'PRINTABLE (per grading)'!B$13="Final"), IF(ISERROR(SUMIF(OUTPUT!AA$20:AI$20, "CLO8", OUTPUT!AA67:AI67) / OUTPUT!AN$13), "", SUMIF(OUTPUT!AA$20:AI$20, "CLO8", OUTPUT!AA67:AI67) / OUTPUT!AN$13),
"")))))),"")</f>
        <v/>
      </c>
      <c r="AY65" s="232" t="str">
        <f t="shared" si="59"/>
        <v/>
      </c>
      <c r="AZ65" s="233" t="str">
        <f t="shared" si="60"/>
        <v/>
      </c>
      <c r="BA65" s="25" t="str">
        <f>IF(B65 &lt;&gt; "", IFERROR(IF(C$16 = "PRELIM", SUMIF('Database (LECTURE-RES-PRAC)'!D$14:AG$14, "CLO9", 'Database (LECTURE-RES-PRAC)'!D62:AG62) / 'Grade computation'!F$12, IF(C$16 = "MIDTERM", SUMIF('Database (LECTURE-RES-PRAC)'!AJ$14:BM$14, "CLO9", 'Database (LECTURE-RES-PRAC)'!AJ62:BM62) / 'Grade computation'!G$12, IF(C$16 = "FINAL", SUMIF('Database (LECTURE-RES-PRAC)'!BP$14:CS$14, "CLO9", 'Database (LECTURE-RES-PRAC)'!BP62:CS62) / 'Grade computation'!H$12,""))),""),"")</f>
        <v/>
      </c>
      <c r="BB65" s="232" t="str">
        <f t="shared" si="61"/>
        <v/>
      </c>
      <c r="BC65" s="25" t="str">
        <f>IF(B65 &lt;&gt; "",IF(AND('PRINTABLE (per grading)'!H$16="EXAM", 'PRINTABLE (per grading)'!B$13="Prelim"), IF(ISERROR(SUMIF('Exam (LECTURE ONLY)'!D$20:M$20, "CLO9", 'Exam (LECTURE ONLY)'!D67:M67) / 'Exam (LECTURE ONLY)'!AL$14), "", SUMIF('Exam (LECTURE ONLY)'!D$20:M$20, "CLO9", 'Exam (LECTURE ONLY)'!D67:M67) /'Exam (LECTURE ONLY)'!AL$14),
IF(AND('PRINTABLE (per grading)'!H$16="EXAM", 'PRINTABLE (per grading)'!B$13="Midterm"), IF(ISERROR(SUMIF('Exam (LECTURE ONLY)'!O$20:X$20, "CLO9", 'Exam (LECTURE ONLY)'!O67:X67) / 'Exam (LECTURE ONLY)'!AM$14), "", SUMIF('Exam (LECTURE ONLY)'!O$20:X$20, "CLO9", 'Exam (LECTURE ONLY)'!O67:X67) / 'Exam (LECTURE ONLY)'!AM$14),
IF(AND('PRINTABLE (per grading)'!H$16="EXAM", 'PRINTABLE (per grading)'!B$13="Final"), IF(ISERROR(SUMIF('Exam (LECTURE ONLY)'!Z$20:AI$20, "CLO9", 'Exam (LECTURE ONLY)'!Z67:AI67) / 'Exam (LECTURE ONLY)'!AN$14), "", SUMIF('Exam (LECTURE ONLY)'!Z$20:AI$20, "CLO9", 'Exam (LECTURE ONLY)'!Z67:AI67) / 'Exam (LECTURE ONLY)'!AN$14),
IF(AND('PRINTABLE (per grading)'!H$16="OUTPUT", 'PRINTABLE (per grading)'!B$13="Prelim"), IF(ISERROR(SUMIF(OUTPUT!C$20:M$20, "CLO9", OUTPUT!C67:M67) / OUTPUT!AL$14), "", SUMIF(OUTPUT!C$20:M$20, "CLO9", OUTPUT!C67:M67) / OUTPUT!AL$14),
IF(AND('PRINTABLE (per grading)'!H$16="OUTPUT", 'PRINTABLE (per grading)'!B$13="Midterm"), IF(ISERROR(SUMIF(OUTPUT!O$20:Y$20, "CLO9", OUTPUT!O67:Y67) / OUTPUT!AM$14), "", SUMIF(OUTPUT!O$20:Y$20, "CLO9", OUTPUT!O67:Y67) / OUTPUT!AM$14),
IF(AND('PRINTABLE (per grading)'!H$16="OUTPUT", 'PRINTABLE (per grading)'!B$13="Final"), IF(ISERROR(SUMIF(OUTPUT!AA$20:AI$20, "CLO9", OUTPUT!AA67:AI67) / OUTPUT!AN$14), "", SUMIF(OUTPUT!AA$20:AI$20, "CLO9", OUTPUT!AA67:AI67) / OUTPUT!AN$14),
"")))))),"")</f>
        <v/>
      </c>
      <c r="BD65" s="232" t="str">
        <f t="shared" si="62"/>
        <v/>
      </c>
      <c r="BE65" s="233" t="str">
        <f t="shared" si="63"/>
        <v/>
      </c>
      <c r="BF65" s="25" t="str">
        <f>IF(B65 &lt;&gt; "", IFERROR(IF(C$16 = "PRELIM", SUMIF('Database (LECTURE-RES-PRAC)'!D$14:AG$14, "CLO10", 'Database (LECTURE-RES-PRAC)'!D62:AG62) / 'Grade computation'!F$13, IF(C$16 = "MIDTERM", SUMIF('Database (LECTURE-RES-PRAC)'!AJ$14:BM$14, "CLO10", 'Database (LECTURE-RES-PRAC)'!AJ62:BM62) / 'Grade computation'!G$13, IF(C$16 = "FINAL", SUMIF('Database (LECTURE-RES-PRAC)'!BP$14:CS$14, "CLO10", 'Database (LECTURE-RES-PRAC)'!BP62:CS62) / 'Grade computation'!H$13,""))),""),"")</f>
        <v/>
      </c>
      <c r="BG65" s="232" t="str">
        <f t="shared" si="64"/>
        <v/>
      </c>
      <c r="BH65" s="25" t="str">
        <f>IF(B65 &lt;&gt; "",IF(AND('PRINTABLE (per grading)'!H$16="EXAM", 'PRINTABLE (per grading)'!B$13="Prelim"), IF(ISERROR(SUMIF('Exam (LECTURE ONLY)'!D$20:M$20, "CLO10", 'Exam (LECTURE ONLY)'!D67:M67) / 'Exam (LECTURE ONLY)'!AL$15), "", SUMIF('Exam (LECTURE ONLY)'!D$20:M$20, "CLO10", 'Exam (LECTURE ONLY)'!D67:M67) /'Exam (LECTURE ONLY)'!AL$15),
IF(AND('PRINTABLE (per grading)'!H$16="EXAM", 'PRINTABLE (per grading)'!B$13="Midterm"), IF(ISERROR(SUMIF('Exam (LECTURE ONLY)'!O$20:X$20, "CLO10", 'Exam (LECTURE ONLY)'!O67:X67) / 'Exam (LECTURE ONLY)'!AM$15), "", SUMIF('Exam (LECTURE ONLY)'!O$20:X$20, "CLO10", 'Exam (LECTURE ONLY)'!O67:X67) / 'Exam (LECTURE ONLY)'!AM$15),
IF(AND('PRINTABLE (per grading)'!H$16="EXAM", 'PRINTABLE (per grading)'!B$13="Final"), IF(ISERROR(SUMIF('Exam (LECTURE ONLY)'!Z$20:AI$20, "CLO10", 'Exam (LECTURE ONLY)'!Z67:AI67) / 'Exam (LECTURE ONLY)'!AN$15), "", SUMIF('Exam (LECTURE ONLY)'!Z$20:AI$20, "CLO10", 'Exam (LECTURE ONLY)'!Z67:AI67) / 'Exam (LECTURE ONLY)'!AN$15),
IF(AND('PRINTABLE (per grading)'!H$16="OUTPUT", 'PRINTABLE (per grading)'!B$13="Prelim"), IF(ISERROR(SUMIF(OUTPUT!C$20:M$20, "CLO10", OUTPUT!C67:M67) / OUTPUT!AL$15), "", SUMIF(OUTPUT!C$20:M$20, "CLO10", OUTPUT!C67:M67) / OUTPUT!AL$15),
IF(AND('PRINTABLE (per grading)'!H$16="OUTPUT", 'PRINTABLE (per grading)'!B$13="Midterm"), IF(ISERROR(SUMIF(OUTPUT!O$20:Y$20, "CLO10", OUTPUT!O67:Y67) / OUTPUT!AM$15), "", SUMIF(OUTPUT!O$20:Y$20, "CLO10", OUTPUT!O67:Y67) / OUTPUT!AM$15),
IF(AND('PRINTABLE (per grading)'!H$16="OUTPUT", 'PRINTABLE (per grading)'!B$13="Final"), IF(ISERROR(SUMIF(OUTPUT!AA$20:AI$20, "CLO10", OUTPUT!AA67:AI67) / OUTPUT!AN$15), "", SUMIF(OUTPUT!AA$20:AI$20, "CLO10", OUTPUT!AA67:AI67) / OUTPUT!AN$15),
"")))))),"")</f>
        <v/>
      </c>
      <c r="BI65" s="232" t="str">
        <f t="shared" si="65"/>
        <v/>
      </c>
      <c r="BJ65" s="233" t="str">
        <f t="shared" si="66"/>
        <v/>
      </c>
      <c r="BK65" s="2"/>
    </row>
    <row r="66" spans="1:63" ht="20.100000000000001" customHeight="1">
      <c r="A66" s="212" t="str">
        <f>IF(ISBLANK('Database (LECTURE-RES-PRAC)'!A63),"",'Database (LECTURE-RES-PRAC)'!A63)</f>
        <v/>
      </c>
      <c r="B66" s="213" t="str">
        <f>IF(ISBLANK('Database (LECTURE-RES-PRAC)'!B63),"",'Database (LECTURE-RES-PRAC)'!B63)</f>
        <v/>
      </c>
      <c r="C66" s="134" t="str">
        <f>IF(B66&lt;&gt;"",IF(C$16="PRELIM",'Grade computation'!C66, IF(C$16="MIDTERM",'Grade computation'!K66, IF(C$16="FINAL",'Grade computation'!S66,""))),"")</f>
        <v/>
      </c>
      <c r="D66" s="135" t="str">
        <f t="shared" si="1"/>
        <v/>
      </c>
      <c r="E66" s="134" t="str">
        <f>IF(B66&lt;&gt;"", IF(C$16="PRELIM",'Grade computation'!E66, IF(C$16="MIDTERM",'Grade computation'!M66, IF(C$16="FINAL",'Grade computation'!U66,""))),"")</f>
        <v/>
      </c>
      <c r="F66" s="136" t="str">
        <f t="shared" si="2"/>
        <v/>
      </c>
      <c r="G66" s="137" t="str">
        <f t="shared" si="3"/>
        <v/>
      </c>
      <c r="H66" s="207" t="str">
        <f>IF(B66&lt;&gt;"",IF(C$16="PRELIM", 'Grade computation'!H66, IF(C$16="MIDTERM", 'Grade computation'!P66, IF(C$16="FINAL",'Grade computation'!X66, ""))),"")</f>
        <v/>
      </c>
      <c r="I66" s="137" t="str">
        <f t="shared" si="4"/>
        <v/>
      </c>
      <c r="J66" s="139" t="str">
        <f t="shared" si="5"/>
        <v/>
      </c>
      <c r="K66" s="377" t="str">
        <f t="shared" si="6"/>
        <v/>
      </c>
      <c r="L66" s="434"/>
      <c r="M66" s="25" t="str">
        <f>IF(B66 &lt;&gt; "", IFERROR(IF(C$16 = "PRELIM", SUMIF('Database (LECTURE-RES-PRAC)'!D$14:AG$14, "CLO1", 'Database (LECTURE-RES-PRAC)'!D63:AG63) / 'Grade computation'!F$4, IF(C$16 = "MIDTERM", SUMIF('Database (LECTURE-RES-PRAC)'!AJ$14:BM$14, "CLO1", 'Database (LECTURE-RES-PRAC)'!AJ63:BM63) / 'Grade computation'!G$4, IF(C$16 = "FINAL", SUMIF('Database (LECTURE-RES-PRAC)'!BP$14:CS$14, "CLO1", 'Database (LECTURE-RES-PRAC)'!BP63:CS63) / 'Grade computation'!H$4,""))),""),"")</f>
        <v/>
      </c>
      <c r="N66" s="232" t="str">
        <f t="shared" si="37"/>
        <v/>
      </c>
      <c r="O66" s="25" t="str">
        <f>IF(B66 &lt;&gt; "",IF(AND('PRINTABLE (per grading)'!H$16="EXAM", 'PRINTABLE (per grading)'!B$13="Prelim"), IF(ISERROR(SUMIF('Exam (LECTURE ONLY)'!D$20:M$20, "CLO1", 'Exam (LECTURE ONLY)'!D68:M68) / 'Exam (LECTURE ONLY)'!AL$6), "", SUMIF('Exam (LECTURE ONLY)'!D$20:M$20, "CLO1", 'Exam (LECTURE ONLY)'!D68:M68) /'Exam (LECTURE ONLY)'!AL$6),
IF(AND('PRINTABLE (per grading)'!H$16="EXAM", 'PRINTABLE (per grading)'!B$13="Midterm"), IF(ISERROR(SUMIF('Exam (LECTURE ONLY)'!O$20:X$20, "CLO1", 'Exam (LECTURE ONLY)'!O68:X68) / 'Exam (LECTURE ONLY)'!AM$6), "", SUMIF('Exam (LECTURE ONLY)'!O$20:X$20, "CLO1", 'Exam (LECTURE ONLY)'!O68:X68) / 'Exam (LECTURE ONLY)'!AM$6),
IF(AND('PRINTABLE (per grading)'!H$16="EXAM", 'PRINTABLE (per grading)'!B$13="Final"), IF(ISERROR(SUMIF('Exam (LECTURE ONLY)'!Z$20:AI$20, "CLO1", 'Exam (LECTURE ONLY)'!Z68:AI68) / 'Exam (LECTURE ONLY)'!AN$6), "", SUMIF('Exam (LECTURE ONLY)'!Z$20:AI$20, "CLO1", 'Exam (LECTURE ONLY)'!Z68:AI68) / 'Exam (LECTURE ONLY)'!AN$6),
IF(AND('PRINTABLE (per grading)'!H$16="OUTPUT", 'PRINTABLE (per grading)'!B$13="Prelim"), IF(ISERROR(SUMIF(OUTPUT!C$20:M$20, "CLO1", OUTPUT!C68:M68) / OUTPUT!AL$6), "", SUMIF(OUTPUT!C$20:M$20, "CLO1", OUTPUT!C68:M68) / OUTPUT!AL$6),
IF(AND('PRINTABLE (per grading)'!H$16="OUTPUT", 'PRINTABLE (per grading)'!B$13="Midterm"), IF(ISERROR(SUMIF(OUTPUT!O$20:Y$20, "CLO1", OUTPUT!O68:Y68) / OUTPUT!AM$6), "", SUMIF(OUTPUT!O$20:Y$20, "CLO1", OUTPUT!O68:Y68) / OUTPUT!AM$6),
IF(AND('PRINTABLE (per grading)'!H$16="OUTPUT", 'PRINTABLE (per grading)'!B$13="Final"), IF(ISERROR(SUMIF(OUTPUT!AA$20:AI$20, "CLO1", OUTPUT!AA68:AI68) / OUTPUT!AN$6), "", SUMIF(OUTPUT!AA$20:AI$20, "CLO1", OUTPUT!AA68:AI68) / OUTPUT!AN$6),
"")))))),"")</f>
        <v/>
      </c>
      <c r="P66" s="232" t="str">
        <f t="shared" si="38"/>
        <v/>
      </c>
      <c r="Q66" s="233" t="str">
        <f t="shared" si="39"/>
        <v/>
      </c>
      <c r="R66" s="25" t="str">
        <f>IF(B66 &lt;&gt; "", IFERROR(IF(C$16 = "PRELIM", SUMIF('Database (LECTURE-RES-PRAC)'!D$14:AG$14, "CLO2", 'Database (LECTURE-RES-PRAC)'!D63:AG63) / 'Grade computation'!F$5, IF(C$16 = "MIDTERM", SUMIF('Database (LECTURE-RES-PRAC)'!AJ$14:BM$14, "CLO2", 'Database (LECTURE-RES-PRAC)'!AJ63:BM63) / 'Grade computation'!G$5, IF(C$16 = "FINAL", SUMIF('Database (LECTURE-RES-PRAC)'!BP$14:CS$14, "CLO2", 'Database (LECTURE-RES-PRAC)'!BP63:CS63) / 'Grade computation'!H$5,""))),""),"")</f>
        <v/>
      </c>
      <c r="S66" s="232" t="str">
        <f t="shared" si="40"/>
        <v/>
      </c>
      <c r="T66" s="25" t="str">
        <f>IF(B66 &lt;&gt; "",IF(AND('PRINTABLE (per grading)'!H$16="EXAM", 'PRINTABLE (per grading)'!B$13="Prelim"), IF(ISERROR(SUMIF('Exam (LECTURE ONLY)'!D$20:M$20, "CLO2", 'Exam (LECTURE ONLY)'!D68:M68) / 'Exam (LECTURE ONLY)'!AL$7), "", SUMIF('Exam (LECTURE ONLY)'!D$20:M$20, "CLO2", 'Exam (LECTURE ONLY)'!D68:M68) /'Exam (LECTURE ONLY)'!AL$7),
IF(AND('PRINTABLE (per grading)'!H$16="EXAM", 'PRINTABLE (per grading)'!B$13="Midterm"), IF(ISERROR(SUMIF('Exam (LECTURE ONLY)'!O$20:X$20, "CLO2", 'Exam (LECTURE ONLY)'!O68:X68) / 'Exam (LECTURE ONLY)'!AM$7), "", SUMIF('Exam (LECTURE ONLY)'!O$20:X$20, "CLO2", 'Exam (LECTURE ONLY)'!O68:X68) / 'Exam (LECTURE ONLY)'!AM$7),
IF(AND('PRINTABLE (per grading)'!H$16="EXAM", 'PRINTABLE (per grading)'!B$13="Final"), IF(ISERROR(SUMIF('Exam (LECTURE ONLY)'!Z$20:AI$20, "CLO2", 'Exam (LECTURE ONLY)'!Z68:AI68) / 'Exam (LECTURE ONLY)'!AN$7), "", SUMIF('Exam (LECTURE ONLY)'!Z$20:AI$20, "CLO2", 'Exam (LECTURE ONLY)'!Z68:AI68) / 'Exam (LECTURE ONLY)'!AN$7),
IF(AND('PRINTABLE (per grading)'!H$16="OUTPUT", 'PRINTABLE (per grading)'!B$13="Prelim"), IF(ISERROR(SUMIF(OUTPUT!C$20:M$20, "CLO2", OUTPUT!C68:M68) / OUTPUT!AL$7), "", SUMIF(OUTPUT!C$20:M$20, "CLO2", OUTPUT!C68:M68) / OUTPUT!AL$7),
IF(AND('PRINTABLE (per grading)'!H$16="OUTPUT", 'PRINTABLE (per grading)'!B$13="Midterm"), IF(ISERROR(SUMIF(OUTPUT!O$20:Y$20, "CLO2", OUTPUT!O68:Y68) / OUTPUT!AM$7), "", SUMIF(OUTPUT!O$20:Y$20, "CLO2", OUTPUT!O68:Y68) / OUTPUT!AM$7),
IF(AND('PRINTABLE (per grading)'!H$16="OUTPUT", 'PRINTABLE (per grading)'!B$13="Final"), IF(ISERROR(SUMIF(OUTPUT!AA$20:AI$20, "CLO2", OUTPUT!AA68:AI68) / OUTPUT!AN$7), "", SUMIF(OUTPUT!AA$20:AI$20, "CLO2", OUTPUT!AA68:AI68) / OUTPUT!AN$7),
"")))))),"")</f>
        <v/>
      </c>
      <c r="U66" s="232" t="str">
        <f t="shared" si="41"/>
        <v/>
      </c>
      <c r="V66" s="233" t="str">
        <f t="shared" si="42"/>
        <v/>
      </c>
      <c r="W66" s="25" t="str">
        <f>IF(B66 &lt;&gt; "", IFERROR(IF(C$16 = "PRELIM", SUMIF('Database (LECTURE-RES-PRAC)'!D$14:AG$14, "CLO3", 'Database (LECTURE-RES-PRAC)'!D63:AG63) / 'Grade computation'!F$6, IF(C$16 = "MIDTERM", SUMIF('Database (LECTURE-RES-PRAC)'!AJ$14:BM$14, "CLO3", 'Database (LECTURE-RES-PRAC)'!AJ63:BM63) / 'Grade computation'!G$6, IF(C$16 = "FINAL", SUMIF('Database (LECTURE-RES-PRAC)'!BP$14:CS$14, "CLO3", 'Database (LECTURE-RES-PRAC)'!BP63:CS63) / 'Grade computation'!H$6,""))),""),"")</f>
        <v/>
      </c>
      <c r="X66" s="232" t="str">
        <f t="shared" si="43"/>
        <v/>
      </c>
      <c r="Y66" s="25" t="str">
        <f>IF(B66 &lt;&gt; "",IF(AND('PRINTABLE (per grading)'!H$16="EXAM", 'PRINTABLE (per grading)'!B$13="Prelim"), IF(ISERROR(SUMIF('Exam (LECTURE ONLY)'!D$20:M$20, "CLO3", 'Exam (LECTURE ONLY)'!D68:M68) / 'Exam (LECTURE ONLY)'!AL$8), "", SUMIF('Exam (LECTURE ONLY)'!D$20:M$20, "CLO3", 'Exam (LECTURE ONLY)'!D68:M68) /'Exam (LECTURE ONLY)'!AL$8),
IF(AND('PRINTABLE (per grading)'!H$16="EXAM", 'PRINTABLE (per grading)'!B$13="Midterm"), IF(ISERROR(SUMIF('Exam (LECTURE ONLY)'!O$20:X$20, "CLO3", 'Exam (LECTURE ONLY)'!O68:X68) / 'Exam (LECTURE ONLY)'!AM$8), "", SUMIF('Exam (LECTURE ONLY)'!O$20:X$20, "CLO3", 'Exam (LECTURE ONLY)'!O68:X68) / 'Exam (LECTURE ONLY)'!AM$8),
IF(AND('PRINTABLE (per grading)'!H$16="EXAM", 'PRINTABLE (per grading)'!B$13="Final"), IF(ISERROR(SUMIF('Exam (LECTURE ONLY)'!Z$20:AI$20, "CLO3", 'Exam (LECTURE ONLY)'!Z68:AI68) / 'Exam (LECTURE ONLY)'!AN$8), "", SUMIF('Exam (LECTURE ONLY)'!Z$20:AI$20, "CLO3", 'Exam (LECTURE ONLY)'!Z68:AI68) / 'Exam (LECTURE ONLY)'!AN$8),
IF(AND('PRINTABLE (per grading)'!H$16="OUTPUT", 'PRINTABLE (per grading)'!B$13="Prelim"), IF(ISERROR(SUMIF(OUTPUT!C$20:M$20, "CLO3", OUTPUT!C68:M68) / OUTPUT!AL$8), "", SUMIF(OUTPUT!C$20:M$20, "CLO3", OUTPUT!C68:M68) / OUTPUT!AL$8),
IF(AND('PRINTABLE (per grading)'!H$16="OUTPUT", 'PRINTABLE (per grading)'!B$13="Midterm"), IF(ISERROR(SUMIF(OUTPUT!O$20:Y$20, "CLO3", OUTPUT!O68:Y68) / OUTPUT!AM$8), "", SUMIF(OUTPUT!O$20:Y$20, "CLO3", OUTPUT!O68:Y68) / OUTPUT!AM$8),
IF(AND('PRINTABLE (per grading)'!H$16="OUTPUT", 'PRINTABLE (per grading)'!B$13="Final"), IF(ISERROR(SUMIF(OUTPUT!AA$20:AI$20, "CLO3", OUTPUT!AA68:AI68) / OUTPUT!AN$8), "", SUMIF(OUTPUT!AA$20:AI$20, "CLO3", OUTPUT!AA68:AI68) / OUTPUT!AN$8),
"" )))))),"")</f>
        <v/>
      </c>
      <c r="Z66" s="232" t="str">
        <f t="shared" si="44"/>
        <v/>
      </c>
      <c r="AA66" s="233" t="str">
        <f t="shared" si="45"/>
        <v/>
      </c>
      <c r="AB66" s="25" t="str">
        <f>IF(B66 &lt;&gt; "", IFERROR(IF(C$16 = "PRELIM", SUMIF('Database (LECTURE-RES-PRAC)'!D$14:AG$14, "CLO4", 'Database (LECTURE-RES-PRAC)'!D63:AG63) / 'Grade computation'!F$7, IF(C$16 = "MIDTERM", SUMIF('Database (LECTURE-RES-PRAC)'!AJ$14:BM$14, "CLO4", 'Database (LECTURE-RES-PRAC)'!AJ63:BM63) / 'Grade computation'!G$7, IF(C$16 = "FINAL", SUMIF('Database (LECTURE-RES-PRAC)'!BP$14:CS$14, "CLO4", 'Database (LECTURE-RES-PRAC)'!BP63:CS63) / 'Grade computation'!H$7,""))),""),"")</f>
        <v/>
      </c>
      <c r="AC66" s="232" t="str">
        <f t="shared" si="46"/>
        <v/>
      </c>
      <c r="AD66" s="25" t="str">
        <f>IF(B66 &lt;&gt; "",IF(AND('PRINTABLE (per grading)'!H$16="EXAM", 'PRINTABLE (per grading)'!B$13="Prelim"), IF(ISERROR(SUMIF('Exam (LECTURE ONLY)'!D$20:M$20, "CLO4", 'Exam (LECTURE ONLY)'!D68:M68) / 'Exam (LECTURE ONLY)'!AL$9), "", SUMIF('Exam (LECTURE ONLY)'!D$20:M$20, "CLO4", 'Exam (LECTURE ONLY)'!D68:M68) /'Exam (LECTURE ONLY)'!AL$9),
IF(AND('PRINTABLE (per grading)'!H$16="EXAM", 'PRINTABLE (per grading)'!B$13="Midterm"), IF(ISERROR(SUMIF('Exam (LECTURE ONLY)'!O$20:X$20, "CLO4", 'Exam (LECTURE ONLY)'!O68:X68) / 'Exam (LECTURE ONLY)'!AM$9), "", SUMIF('Exam (LECTURE ONLY)'!O$20:X$20, "CLO4", 'Exam (LECTURE ONLY)'!O68:X68) / 'Exam (LECTURE ONLY)'!AM$9),
IF(AND('PRINTABLE (per grading)'!H$16="EXAM", 'PRINTABLE (per grading)'!B$13="Final"), IF(ISERROR(SUMIF('Exam (LECTURE ONLY)'!Z$20:AI$20, "CLO4", 'Exam (LECTURE ONLY)'!Z68:AI68) / 'Exam (LECTURE ONLY)'!AN$9), "", SUMIF('Exam (LECTURE ONLY)'!Z$20:AI$20, "CLO4", 'Exam (LECTURE ONLY)'!Z68:AI68) / 'Exam (LECTURE ONLY)'!AN$9),
IF(AND('PRINTABLE (per grading)'!H$16="OUTPUT", 'PRINTABLE (per grading)'!B$13="Prelim"), IF(ISERROR(SUMIF(OUTPUT!C$20:M$20, "CLO4", OUTPUT!C68:M68) / OUTPUT!AL$9), "", SUMIF(OUTPUT!C$20:M$20, "CLO4", OUTPUT!C68:M68) / OUTPUT!AL$9),
IF(AND('PRINTABLE (per grading)'!H$16="OUTPUT", 'PRINTABLE (per grading)'!B$13="Midterm"), IF(ISERROR(SUMIF(OUTPUT!O$20:Y$20, "CLO4", OUTPUT!O68:Y68) / OUTPUT!AM$9), "", SUMIF(OUTPUT!O$20:Y$20, "CLO4", OUTPUT!O68:Y68) / OUTPUT!AM$9),
IF(AND('PRINTABLE (per grading)'!H$16="OUTPUT", 'PRINTABLE (per grading)'!B$13="Final"), IF(ISERROR(SUMIF(OUTPUT!AA$20:AI$20, "CLO4", OUTPUT!AA68:AI68) / OUTPUT!AN$9), "", SUMIF(OUTPUT!AA$20:AI$20, "CLO4", OUTPUT!AA68:AI68) / OUTPUT!AN$9),
"")))))),"")</f>
        <v/>
      </c>
      <c r="AE66" s="232" t="str">
        <f t="shared" si="47"/>
        <v/>
      </c>
      <c r="AF66" s="233" t="str">
        <f t="shared" si="48"/>
        <v/>
      </c>
      <c r="AG66" s="25" t="str">
        <f>IF(B66 &lt;&gt; "", IFERROR(IF(C$16 = "PRELIM", SUMIF('Database (LECTURE-RES-PRAC)'!D$14:AG$14, "CLO5", 'Database (LECTURE-RES-PRAC)'!D63:AG63) / 'Grade computation'!F$8, IF(C$16 = "MIDTERM", SUMIF('Database (LECTURE-RES-PRAC)'!AJ$14:BM$14, "CLO5", 'Database (LECTURE-RES-PRAC)'!AJ63:BM63) / 'Grade computation'!G$8, IF(C$16 = "FINAL", SUMIF('Database (LECTURE-RES-PRAC)'!BP$14:CS$14, "CLO5", 'Database (LECTURE-RES-PRAC)'!BP63:CS63) / 'Grade computation'!H$8,""))),""),"")</f>
        <v/>
      </c>
      <c r="AH66" s="232" t="str">
        <f t="shared" si="49"/>
        <v/>
      </c>
      <c r="AI66" s="25" t="str">
        <f>IF(B66 &lt;&gt; "",IF(AND('PRINTABLE (per grading)'!H$16="EXAM", 'PRINTABLE (per grading)'!B$13="Prelim"), IF(ISERROR(SUMIF('Exam (LECTURE ONLY)'!D$20:M$20, "CLO5", 'Exam (LECTURE ONLY)'!D68:M68) / 'Exam (LECTURE ONLY)'!AL$10), "", SUMIF('Exam (LECTURE ONLY)'!D$20:M$20, "CLO5", 'Exam (LECTURE ONLY)'!D68:M68) /'Exam (LECTURE ONLY)'!AL$10),
IF(AND('PRINTABLE (per grading)'!H$16="EXAM", 'PRINTABLE (per grading)'!B$13="Midterm"), IF(ISERROR(SUMIF('Exam (LECTURE ONLY)'!O$20:X$20, "CLO5", 'Exam (LECTURE ONLY)'!O68:X68) / 'Exam (LECTURE ONLY)'!AM$10), "", SUMIF('Exam (LECTURE ONLY)'!O$20:X$20, "CLO5", 'Exam (LECTURE ONLY)'!O68:X68) / 'Exam (LECTURE ONLY)'!AM$10),
IF(AND('PRINTABLE (per grading)'!H$16="EXAM", 'PRINTABLE (per grading)'!B$13="Final"), IF(ISERROR(SUMIF('Exam (LECTURE ONLY)'!Z$20:AI$20, "CLO5", 'Exam (LECTURE ONLY)'!Z68:AI68) / 'Exam (LECTURE ONLY)'!AN$10), "", SUMIF('Exam (LECTURE ONLY)'!Z$20:AI$20, "CLO5", 'Exam (LECTURE ONLY)'!Z68:AI68) / 'Exam (LECTURE ONLY)'!AN$10),
IF(AND('PRINTABLE (per grading)'!H$16="OUTPUT", 'PRINTABLE (per grading)'!B$13="Prelim"), IF(ISERROR(SUMIF(OUTPUT!C$20:M$20, "CLO5", OUTPUT!C68:M68) / OUTPUT!AL$10), "", SUMIF(OUTPUT!C$20:M$20, "CLO5", OUTPUT!C68:M68) / OUTPUT!AL$10),
IF(AND('PRINTABLE (per grading)'!H$16="OUTPUT", 'PRINTABLE (per grading)'!B$13="Midterm"), IF(ISERROR(SUMIF(OUTPUT!O$20:Y$20, "CLO5", OUTPUT!O68:Y68) / OUTPUT!AM$10), "", SUMIF(OUTPUT!O$20:Y$20, "CLO5", OUTPUT!O68:Y68) / OUTPUT!AM$10),
IF(AND('PRINTABLE (per grading)'!H$16="OUTPUT", 'PRINTABLE (per grading)'!B$13="Final"), IF(ISERROR(SUMIF(OUTPUT!AA$20:AI$20, "CLO5", OUTPUT!AA68:AI68) / OUTPUT!AN$10), "", SUMIF(OUTPUT!AA$20:AI$20, "CLO5", OUTPUT!AA68:AI68) / OUTPUT!AN$10),
"")))))),"")</f>
        <v/>
      </c>
      <c r="AJ66" s="232" t="str">
        <f t="shared" si="50"/>
        <v/>
      </c>
      <c r="AK66" s="233" t="str">
        <f t="shared" si="51"/>
        <v/>
      </c>
      <c r="AL66" s="25" t="str">
        <f>IF(B66 &lt;&gt; "", IFERROR(IF(C$16 = "PRELIM", SUMIF('Database (LECTURE-RES-PRAC)'!D$14:AG$14, "CLO6", 'Database (LECTURE-RES-PRAC)'!D63:AG63) / 'Grade computation'!F$9, IF(C$16 = "MIDTERM", SUMIF('Database (LECTURE-RES-PRAC)'!AJ$14:BM$14, "CLO6", 'Database (LECTURE-RES-PRAC)'!AJ63:BM63) / 'Grade computation'!G$9, IF(C$16 = "FINAL", SUMIF('Database (LECTURE-RES-PRAC)'!BP$14:CS$14, "CLO6", 'Database (LECTURE-RES-PRAC)'!BP63:CS63) / 'Grade computation'!H$9,""))),""),"")</f>
        <v/>
      </c>
      <c r="AM66" s="232" t="str">
        <f t="shared" si="52"/>
        <v/>
      </c>
      <c r="AN66" s="25" t="str">
        <f>IF(B66 &lt;&gt; "",IF(AND('PRINTABLE (per grading)'!H$16="EXAM", 'PRINTABLE (per grading)'!B$13="Prelim"), IF(ISERROR(SUMIF('Exam (LECTURE ONLY)'!D$20:M$20, "CLO6", 'Exam (LECTURE ONLY)'!D68:M68) / 'Exam (LECTURE ONLY)'!AL$11), "", SUMIF('Exam (LECTURE ONLY)'!D$20:M$20, "CLO6", 'Exam (LECTURE ONLY)'!D68:M68) /'Exam (LECTURE ONLY)'!AL$11),
IF(AND('PRINTABLE (per grading)'!H$16="EXAM", 'PRINTABLE (per grading)'!B$13="Midterm"), IF(ISERROR(SUMIF('Exam (LECTURE ONLY)'!O$20:X$20, "CLO6", 'Exam (LECTURE ONLY)'!O68:X68) / 'Exam (LECTURE ONLY)'!AM$11), "", SUMIF('Exam (LECTURE ONLY)'!O$20:X$20, "CLO6", 'Exam (LECTURE ONLY)'!O68:X68) / 'Exam (LECTURE ONLY)'!AM$11),
IF(AND('PRINTABLE (per grading)'!H$16="EXAM", 'PRINTABLE (per grading)'!B$13="Final"), IF(ISERROR(SUMIF('Exam (LECTURE ONLY)'!Z$20:AI$20, "CLO6", 'Exam (LECTURE ONLY)'!Z68:AI68) / 'Exam (LECTURE ONLY)'!AN$11), "", SUMIF('Exam (LECTURE ONLY)'!Z$20:AI$20, "CLO6", 'Exam (LECTURE ONLY)'!Z68:AI68) / 'Exam (LECTURE ONLY)'!AN$11),
IF(AND('PRINTABLE (per grading)'!H$16="OUTPUT", 'PRINTABLE (per grading)'!B$13="Prelim"), IF(ISERROR(SUMIF(OUTPUT!C$20:M$20, "CLO6", OUTPUT!C68:M68) / OUTPUT!AL$11), "", SUMIF(OUTPUT!C$20:M$20, "CLO6", OUTPUT!C68:M68) / OUTPUT!AL$11),
IF(AND('PRINTABLE (per grading)'!H$16="OUTPUT", 'PRINTABLE (per grading)'!B$13="Midterm"), IF(ISERROR(SUMIF(OUTPUT!O$20:Y$20, "CLO6", OUTPUT!O68:Y68) / OUTPUT!AM$11), "", SUMIF(OUTPUT!O$20:Y$20, "CLO6", OUTPUT!O68:Y68) / OUTPUT!AM$11),
IF(AND('PRINTABLE (per grading)'!H$16="OUTPUT", 'PRINTABLE (per grading)'!B$13="Final"), IF(ISERROR(SUMIF(OUTPUT!AA$20:AI$20, "CLO6", OUTPUT!AA68:AI68) / OUTPUT!AN$11), "", SUMIF(OUTPUT!AA$20:AI$20, "CLO6", OUTPUT!AA68:AI68) / OUTPUT!AN$11),
"")))))),"")</f>
        <v/>
      </c>
      <c r="AO66" s="232" t="str">
        <f t="shared" si="53"/>
        <v/>
      </c>
      <c r="AP66" s="233" t="str">
        <f t="shared" si="54"/>
        <v/>
      </c>
      <c r="AQ66" s="25" t="str">
        <f>IF(B66 &lt;&gt; "", IFERROR(IF(C$16 = "PRELIM", SUMIF('Database (LECTURE-RES-PRAC)'!D$14:AG$14, "CLO7", 'Database (LECTURE-RES-PRAC)'!D63:AG63) / 'Grade computation'!F$10, IF(C$16 = "MIDTERM", SUMIF('Database (LECTURE-RES-PRAC)'!AJ$14:BM$14, "CLO7", 'Database (LECTURE-RES-PRAC)'!AJ63:BM63) / 'Grade computation'!G$10, IF(C$16 = "FINAL", SUMIF('Database (LECTURE-RES-PRAC)'!BP$14:CS$14, "CLO7", 'Database (LECTURE-RES-PRAC)'!BP63:CS63) / 'Grade computation'!H$10,""))),""),"")</f>
        <v/>
      </c>
      <c r="AR66" s="232" t="str">
        <f t="shared" si="55"/>
        <v/>
      </c>
      <c r="AS66" s="25" t="str">
        <f>IF(B66 &lt;&gt; "",IF(AND('PRINTABLE (per grading)'!H$16="EXAM", 'PRINTABLE (per grading)'!B$13="Prelim"), IF(ISERROR(SUMIF('Exam (LECTURE ONLY)'!D$20:M$20, "CLO7", 'Exam (LECTURE ONLY)'!D68:M68) / 'Exam (LECTURE ONLY)'!AL$12), "", SUMIF('Exam (LECTURE ONLY)'!D$20:M$20, "CLO7", 'Exam (LECTURE ONLY)'!D68:M68) /'Exam (LECTURE ONLY)'!AL$12),
IF(AND('PRINTABLE (per grading)'!H$16="EXAM", 'PRINTABLE (per grading)'!B$13="Midterm"), IF(ISERROR(SUMIF('Exam (LECTURE ONLY)'!O$20:X$20, "CLO7", 'Exam (LECTURE ONLY)'!O68:X68) / 'Exam (LECTURE ONLY)'!AM$12), "", SUMIF('Exam (LECTURE ONLY)'!O$20:X$20, "CLO7", 'Exam (LECTURE ONLY)'!O68:X68) / 'Exam (LECTURE ONLY)'!AM$12),
IF(AND('PRINTABLE (per grading)'!H$16="EXAM", 'PRINTABLE (per grading)'!B$13="Final"), IF(ISERROR(SUMIF('Exam (LECTURE ONLY)'!Z$20:AI$20, "CLO7", 'Exam (LECTURE ONLY)'!Z68:AI68) / 'Exam (LECTURE ONLY)'!AN$12), "", SUMIF('Exam (LECTURE ONLY)'!Z$20:AI$20, "CLO7", 'Exam (LECTURE ONLY)'!Z68:AI68) / 'Exam (LECTURE ONLY)'!AN$12),
IF(AND('PRINTABLE (per grading)'!H$16="OUTPUT", 'PRINTABLE (per grading)'!B$13="Prelim"), IF(ISERROR(SUMIF(OUTPUT!C$20:M$20, "CLO7", OUTPUT!C68:M68) / OUTPUT!AL$12), "", SUMIF(OUTPUT!C$20:M$20, "CLO7", OUTPUT!C68:M68) / OUTPUT!AL$12),
IF(AND('PRINTABLE (per grading)'!H$16="OUTPUT", 'PRINTABLE (per grading)'!B$13="Midterm"), IF(ISERROR(SUMIF(OUTPUT!O$20:Y$20, "CLO7", OUTPUT!O68:Y68) / OUTPUT!AM$12), "", SUMIF(OUTPUT!O$20:Y$20, "CLO7", OUTPUT!O68:Y68) / OUTPUT!AM$12),
IF(AND('PRINTABLE (per grading)'!H$16="OUTPUT", 'PRINTABLE (per grading)'!B$13="Final"), IF(ISERROR(SUMIF(OUTPUT!AA$20:AI$20, "CLO7", OUTPUT!AA68:AI68) / OUTPUT!AN$12), "", SUMIF(OUTPUT!AA$20:AI$20, "CLO7", OUTPUT!AA68:AI68) / OUTPUT!AN$12),
"")))))),"")</f>
        <v/>
      </c>
      <c r="AT66" s="232" t="str">
        <f t="shared" si="56"/>
        <v/>
      </c>
      <c r="AU66" s="233" t="str">
        <f t="shared" si="57"/>
        <v/>
      </c>
      <c r="AV66" s="25" t="str">
        <f>IF(B66 &lt;&gt; "", IFERROR(IF(C$16 = "PRELIM", SUMIF('Database (LECTURE-RES-PRAC)'!D$14:AG$14, "CLO8", 'Database (LECTURE-RES-PRAC)'!D63:AG63) / 'Grade computation'!F$11, IF(C$16 = "MIDTERM", SUMIF('Database (LECTURE-RES-PRAC)'!AJ$14:BM$14, "CLO8", 'Database (LECTURE-RES-PRAC)'!AJ63:BM63) / 'Grade computation'!G$11, IF(C$16 = "FINAL", SUMIF('Database (LECTURE-RES-PRAC)'!BP$14:CS$14, "CLO8", 'Database (LECTURE-RES-PRAC)'!BP63:CS63) / 'Grade computation'!H$11,""))),""),"")</f>
        <v/>
      </c>
      <c r="AW66" s="232" t="str">
        <f t="shared" si="58"/>
        <v/>
      </c>
      <c r="AX66" s="25" t="str">
        <f>IF(B66 &lt;&gt; "",IF(AND('PRINTABLE (per grading)'!H$16="EXAM", 'PRINTABLE (per grading)'!B$13="Prelim"), IF(ISERROR(SUMIF('Exam (LECTURE ONLY)'!D$20:M$20, "CLO8", 'Exam (LECTURE ONLY)'!D68:M68) / 'Exam (LECTURE ONLY)'!AL$13), "", SUMIF('Exam (LECTURE ONLY)'!D$20:M$20, "CLO8", 'Exam (LECTURE ONLY)'!D68:M68) /'Exam (LECTURE ONLY)'!AL$13),
IF(AND('PRINTABLE (per grading)'!H$16="EXAM", 'PRINTABLE (per grading)'!B$13="Midterm"), IF(ISERROR(SUMIF('Exam (LECTURE ONLY)'!O$20:X$20, "CLO8", 'Exam (LECTURE ONLY)'!O68:X68) / 'Exam (LECTURE ONLY)'!AM$13), "", SUMIF('Exam (LECTURE ONLY)'!O$20:X$20, "CLO8", 'Exam (LECTURE ONLY)'!O68:X68) / 'Exam (LECTURE ONLY)'!AM$13),
IF(AND('PRINTABLE (per grading)'!H$16="EXAM", 'PRINTABLE (per grading)'!B$13="Final"), IF(ISERROR(SUMIF('Exam (LECTURE ONLY)'!Z$20:AI$20, "CLO8", 'Exam (LECTURE ONLY)'!Z68:AI68) / 'Exam (LECTURE ONLY)'!AN$13), "", SUMIF('Exam (LECTURE ONLY)'!Z$20:AI$20, "CLO8", 'Exam (LECTURE ONLY)'!Z68:AI68) / 'Exam (LECTURE ONLY)'!AN$13),
IF(AND('PRINTABLE (per grading)'!H$16="OUTPUT", 'PRINTABLE (per grading)'!B$13="Prelim"), IF(ISERROR(SUMIF(OUTPUT!C$20:M$20, "CLO8", OUTPUT!C68:M68) / OUTPUT!AL$13), "", SUMIF(OUTPUT!C$20:M$20, "CLO8", OUTPUT!C68:M68) / OUTPUT!AL$13),
IF(AND('PRINTABLE (per grading)'!H$16="OUTPUT", 'PRINTABLE (per grading)'!B$13="Midterm"), IF(ISERROR(SUMIF(OUTPUT!O$20:Y$20, "CLO8", OUTPUT!O68:Y68) / OUTPUT!AM$13), "", SUMIF(OUTPUT!O$20:Y$20, "CLO8", OUTPUT!O68:Y68) / OUTPUT!AM$13),
IF(AND('PRINTABLE (per grading)'!H$16="OUTPUT", 'PRINTABLE (per grading)'!B$13="Final"), IF(ISERROR(SUMIF(OUTPUT!AA$20:AI$20, "CLO8", OUTPUT!AA68:AI68) / OUTPUT!AN$13), "", SUMIF(OUTPUT!AA$20:AI$20, "CLO8", OUTPUT!AA68:AI68) / OUTPUT!AN$13),
"")))))),"")</f>
        <v/>
      </c>
      <c r="AY66" s="232" t="str">
        <f t="shared" si="59"/>
        <v/>
      </c>
      <c r="AZ66" s="233" t="str">
        <f t="shared" si="60"/>
        <v/>
      </c>
      <c r="BA66" s="25" t="str">
        <f>IF(B66 &lt;&gt; "", IFERROR(IF(C$16 = "PRELIM", SUMIF('Database (LECTURE-RES-PRAC)'!D$14:AG$14, "CLO9", 'Database (LECTURE-RES-PRAC)'!D63:AG63) / 'Grade computation'!F$12, IF(C$16 = "MIDTERM", SUMIF('Database (LECTURE-RES-PRAC)'!AJ$14:BM$14, "CLO9", 'Database (LECTURE-RES-PRAC)'!AJ63:BM63) / 'Grade computation'!G$12, IF(C$16 = "FINAL", SUMIF('Database (LECTURE-RES-PRAC)'!BP$14:CS$14, "CLO9", 'Database (LECTURE-RES-PRAC)'!BP63:CS63) / 'Grade computation'!H$12,""))),""),"")</f>
        <v/>
      </c>
      <c r="BB66" s="232" t="str">
        <f t="shared" si="61"/>
        <v/>
      </c>
      <c r="BC66" s="25" t="str">
        <f>IF(B66 &lt;&gt; "",IF(AND('PRINTABLE (per grading)'!H$16="EXAM", 'PRINTABLE (per grading)'!B$13="Prelim"), IF(ISERROR(SUMIF('Exam (LECTURE ONLY)'!D$20:M$20, "CLO9", 'Exam (LECTURE ONLY)'!D68:M68) / 'Exam (LECTURE ONLY)'!AL$14), "", SUMIF('Exam (LECTURE ONLY)'!D$20:M$20, "CLO9", 'Exam (LECTURE ONLY)'!D68:M68) /'Exam (LECTURE ONLY)'!AL$14),
IF(AND('PRINTABLE (per grading)'!H$16="EXAM", 'PRINTABLE (per grading)'!B$13="Midterm"), IF(ISERROR(SUMIF('Exam (LECTURE ONLY)'!O$20:X$20, "CLO9", 'Exam (LECTURE ONLY)'!O68:X68) / 'Exam (LECTURE ONLY)'!AM$14), "", SUMIF('Exam (LECTURE ONLY)'!O$20:X$20, "CLO9", 'Exam (LECTURE ONLY)'!O68:X68) / 'Exam (LECTURE ONLY)'!AM$14),
IF(AND('PRINTABLE (per grading)'!H$16="EXAM", 'PRINTABLE (per grading)'!B$13="Final"), IF(ISERROR(SUMIF('Exam (LECTURE ONLY)'!Z$20:AI$20, "CLO9", 'Exam (LECTURE ONLY)'!Z68:AI68) / 'Exam (LECTURE ONLY)'!AN$14), "", SUMIF('Exam (LECTURE ONLY)'!Z$20:AI$20, "CLO9", 'Exam (LECTURE ONLY)'!Z68:AI68) / 'Exam (LECTURE ONLY)'!AN$14),
IF(AND('PRINTABLE (per grading)'!H$16="OUTPUT", 'PRINTABLE (per grading)'!B$13="Prelim"), IF(ISERROR(SUMIF(OUTPUT!C$20:M$20, "CLO9", OUTPUT!C68:M68) / OUTPUT!AL$14), "", SUMIF(OUTPUT!C$20:M$20, "CLO9", OUTPUT!C68:M68) / OUTPUT!AL$14),
IF(AND('PRINTABLE (per grading)'!H$16="OUTPUT", 'PRINTABLE (per grading)'!B$13="Midterm"), IF(ISERROR(SUMIF(OUTPUT!O$20:Y$20, "CLO9", OUTPUT!O68:Y68) / OUTPUT!AM$14), "", SUMIF(OUTPUT!O$20:Y$20, "CLO9", OUTPUT!O68:Y68) / OUTPUT!AM$14),
IF(AND('PRINTABLE (per grading)'!H$16="OUTPUT", 'PRINTABLE (per grading)'!B$13="Final"), IF(ISERROR(SUMIF(OUTPUT!AA$20:AI$20, "CLO9", OUTPUT!AA68:AI68) / OUTPUT!AN$14), "", SUMIF(OUTPUT!AA$20:AI$20, "CLO9", OUTPUT!AA68:AI68) / OUTPUT!AN$14),
"")))))),"")</f>
        <v/>
      </c>
      <c r="BD66" s="232" t="str">
        <f t="shared" si="62"/>
        <v/>
      </c>
      <c r="BE66" s="233" t="str">
        <f t="shared" si="63"/>
        <v/>
      </c>
      <c r="BF66" s="25" t="str">
        <f>IF(B66 &lt;&gt; "", IFERROR(IF(C$16 = "PRELIM", SUMIF('Database (LECTURE-RES-PRAC)'!D$14:AG$14, "CLO10", 'Database (LECTURE-RES-PRAC)'!D63:AG63) / 'Grade computation'!F$13, IF(C$16 = "MIDTERM", SUMIF('Database (LECTURE-RES-PRAC)'!AJ$14:BM$14, "CLO10", 'Database (LECTURE-RES-PRAC)'!AJ63:BM63) / 'Grade computation'!G$13, IF(C$16 = "FINAL", SUMIF('Database (LECTURE-RES-PRAC)'!BP$14:CS$14, "CLO10", 'Database (LECTURE-RES-PRAC)'!BP63:CS63) / 'Grade computation'!H$13,""))),""),"")</f>
        <v/>
      </c>
      <c r="BG66" s="232" t="str">
        <f t="shared" si="64"/>
        <v/>
      </c>
      <c r="BH66" s="25" t="str">
        <f>IF(B66 &lt;&gt; "",IF(AND('PRINTABLE (per grading)'!H$16="EXAM", 'PRINTABLE (per grading)'!B$13="Prelim"), IF(ISERROR(SUMIF('Exam (LECTURE ONLY)'!D$20:M$20, "CLO10", 'Exam (LECTURE ONLY)'!D68:M68) / 'Exam (LECTURE ONLY)'!AL$15), "", SUMIF('Exam (LECTURE ONLY)'!D$20:M$20, "CLO10", 'Exam (LECTURE ONLY)'!D68:M68) /'Exam (LECTURE ONLY)'!AL$15),
IF(AND('PRINTABLE (per grading)'!H$16="EXAM", 'PRINTABLE (per grading)'!B$13="Midterm"), IF(ISERROR(SUMIF('Exam (LECTURE ONLY)'!O$20:X$20, "CLO10", 'Exam (LECTURE ONLY)'!O68:X68) / 'Exam (LECTURE ONLY)'!AM$15), "", SUMIF('Exam (LECTURE ONLY)'!O$20:X$20, "CLO10", 'Exam (LECTURE ONLY)'!O68:X68) / 'Exam (LECTURE ONLY)'!AM$15),
IF(AND('PRINTABLE (per grading)'!H$16="EXAM", 'PRINTABLE (per grading)'!B$13="Final"), IF(ISERROR(SUMIF('Exam (LECTURE ONLY)'!Z$20:AI$20, "CLO10", 'Exam (LECTURE ONLY)'!Z68:AI68) / 'Exam (LECTURE ONLY)'!AN$15), "", SUMIF('Exam (LECTURE ONLY)'!Z$20:AI$20, "CLO10", 'Exam (LECTURE ONLY)'!Z68:AI68) / 'Exam (LECTURE ONLY)'!AN$15),
IF(AND('PRINTABLE (per grading)'!H$16="OUTPUT", 'PRINTABLE (per grading)'!B$13="Prelim"), IF(ISERROR(SUMIF(OUTPUT!C$20:M$20, "CLO10", OUTPUT!C68:M68) / OUTPUT!AL$15), "", SUMIF(OUTPUT!C$20:M$20, "CLO10", OUTPUT!C68:M68) / OUTPUT!AL$15),
IF(AND('PRINTABLE (per grading)'!H$16="OUTPUT", 'PRINTABLE (per grading)'!B$13="Midterm"), IF(ISERROR(SUMIF(OUTPUT!O$20:Y$20, "CLO10", OUTPUT!O68:Y68) / OUTPUT!AM$15), "", SUMIF(OUTPUT!O$20:Y$20, "CLO10", OUTPUT!O68:Y68) / OUTPUT!AM$15),
IF(AND('PRINTABLE (per grading)'!H$16="OUTPUT", 'PRINTABLE (per grading)'!B$13="Final"), IF(ISERROR(SUMIF(OUTPUT!AA$20:AI$20, "CLO10", OUTPUT!AA68:AI68) / OUTPUT!AN$15), "", SUMIF(OUTPUT!AA$20:AI$20, "CLO10", OUTPUT!AA68:AI68) / OUTPUT!AN$15),
"")))))),"")</f>
        <v/>
      </c>
      <c r="BI66" s="232" t="str">
        <f t="shared" si="65"/>
        <v/>
      </c>
      <c r="BJ66" s="233" t="str">
        <f t="shared" si="66"/>
        <v/>
      </c>
      <c r="BK66" s="2"/>
    </row>
    <row r="67" spans="1:63" ht="20.100000000000001" customHeight="1">
      <c r="A67" s="118" t="str">
        <f>IF(ISBLANK('Database (LECTURE-RES-PRAC)'!A64),"",'Database (LECTURE-RES-PRAC)'!A64)</f>
        <v/>
      </c>
      <c r="B67" s="119" t="str">
        <f>IF(ISBLANK('Database (LECTURE-RES-PRAC)'!B64),"",'Database (LECTURE-RES-PRAC)'!B64)</f>
        <v/>
      </c>
      <c r="C67" s="134" t="str">
        <f>IF(B67&lt;&gt;"",IF(C$16="PRELIM",'Grade computation'!C67, IF(C$16="MIDTERM",'Grade computation'!K67, IF(C$16="FINAL",'Grade computation'!S67,""))),"")</f>
        <v/>
      </c>
      <c r="D67" s="135" t="str">
        <f t="shared" si="1"/>
        <v/>
      </c>
      <c r="E67" s="134" t="str">
        <f>IF(B67&lt;&gt;"", IF(C$16="PRELIM",'Grade computation'!E67, IF(C$16="MIDTERM",'Grade computation'!M67, IF(C$16="FINAL",'Grade computation'!U67,""))),"")</f>
        <v/>
      </c>
      <c r="F67" s="136" t="str">
        <f t="shared" si="2"/>
        <v/>
      </c>
      <c r="G67" s="137" t="str">
        <f t="shared" si="3"/>
        <v/>
      </c>
      <c r="H67" s="207" t="str">
        <f>IF(B67&lt;&gt;"",IF(C$16="PRELIM", 'Grade computation'!H67, IF(C$16="MIDTERM", 'Grade computation'!P67, IF(C$16="FINAL",'Grade computation'!X67, ""))),"")</f>
        <v/>
      </c>
      <c r="I67" s="137" t="str">
        <f t="shared" si="4"/>
        <v/>
      </c>
      <c r="J67" s="139" t="str">
        <f t="shared" si="5"/>
        <v/>
      </c>
      <c r="K67" s="377" t="str">
        <f t="shared" si="6"/>
        <v/>
      </c>
      <c r="L67" s="434"/>
      <c r="M67" s="25" t="str">
        <f>IF(B67 &lt;&gt; "", IFERROR(IF(C$16 = "PRELIM", SUMIF('Database (LECTURE-RES-PRAC)'!D$14:AG$14, "CLO1", 'Database (LECTURE-RES-PRAC)'!D64:AG64) / 'Grade computation'!F$4, IF(C$16 = "MIDTERM", SUMIF('Database (LECTURE-RES-PRAC)'!AJ$14:BM$14, "CLO1", 'Database (LECTURE-RES-PRAC)'!AJ64:BM64) / 'Grade computation'!G$4, IF(C$16 = "FINAL", SUMIF('Database (LECTURE-RES-PRAC)'!BP$14:CS$14, "CLO1", 'Database (LECTURE-RES-PRAC)'!BP64:CS64) / 'Grade computation'!H$4,""))),""),"")</f>
        <v/>
      </c>
      <c r="N67" s="232" t="str">
        <f t="shared" si="37"/>
        <v/>
      </c>
      <c r="O67" s="25" t="str">
        <f>IF(B67 &lt;&gt; "",IF(AND('PRINTABLE (per grading)'!H$16="EXAM", 'PRINTABLE (per grading)'!B$13="Prelim"), IF(ISERROR(SUMIF('Exam (LECTURE ONLY)'!D$20:M$20, "CLO1", 'Exam (LECTURE ONLY)'!D69:M69) / 'Exam (LECTURE ONLY)'!AL$6), "", SUMIF('Exam (LECTURE ONLY)'!D$20:M$20, "CLO1", 'Exam (LECTURE ONLY)'!D69:M69) /'Exam (LECTURE ONLY)'!AL$6),
IF(AND('PRINTABLE (per grading)'!H$16="EXAM", 'PRINTABLE (per grading)'!B$13="Midterm"), IF(ISERROR(SUMIF('Exam (LECTURE ONLY)'!O$20:X$20, "CLO1", 'Exam (LECTURE ONLY)'!O69:X69) / 'Exam (LECTURE ONLY)'!AM$6), "", SUMIF('Exam (LECTURE ONLY)'!O$20:X$20, "CLO1", 'Exam (LECTURE ONLY)'!O69:X69) / 'Exam (LECTURE ONLY)'!AM$6),
IF(AND('PRINTABLE (per grading)'!H$16="EXAM", 'PRINTABLE (per grading)'!B$13="Final"), IF(ISERROR(SUMIF('Exam (LECTURE ONLY)'!Z$20:AI$20, "CLO1", 'Exam (LECTURE ONLY)'!Z69:AI69) / 'Exam (LECTURE ONLY)'!AN$6), "", SUMIF('Exam (LECTURE ONLY)'!Z$20:AI$20, "CLO1", 'Exam (LECTURE ONLY)'!Z69:AI69) / 'Exam (LECTURE ONLY)'!AN$6),
IF(AND('PRINTABLE (per grading)'!H$16="OUTPUT", 'PRINTABLE (per grading)'!B$13="Prelim"), IF(ISERROR(SUMIF(OUTPUT!C$20:M$20, "CLO1", OUTPUT!C69:M69) / OUTPUT!AL$6), "", SUMIF(OUTPUT!C$20:M$20, "CLO1", OUTPUT!C69:M69) / OUTPUT!AL$6),
IF(AND('PRINTABLE (per grading)'!H$16="OUTPUT", 'PRINTABLE (per grading)'!B$13="Midterm"), IF(ISERROR(SUMIF(OUTPUT!O$20:Y$20, "CLO1", OUTPUT!O69:Y69) / OUTPUT!AM$6), "", SUMIF(OUTPUT!O$20:Y$20, "CLO1", OUTPUT!O69:Y69) / OUTPUT!AM$6),
IF(AND('PRINTABLE (per grading)'!H$16="OUTPUT", 'PRINTABLE (per grading)'!B$13="Final"), IF(ISERROR(SUMIF(OUTPUT!AA$20:AI$20, "CLO1", OUTPUT!AA69:AI69) / OUTPUT!AN$6), "", SUMIF(OUTPUT!AA$20:AI$20, "CLO1", OUTPUT!AA69:AI69) / OUTPUT!AN$6),
"")))))),"")</f>
        <v/>
      </c>
      <c r="P67" s="232" t="str">
        <f t="shared" si="38"/>
        <v/>
      </c>
      <c r="Q67" s="233" t="str">
        <f t="shared" si="39"/>
        <v/>
      </c>
      <c r="R67" s="25" t="str">
        <f>IF(B67 &lt;&gt; "", IFERROR(IF(C$16 = "PRELIM", SUMIF('Database (LECTURE-RES-PRAC)'!D$14:AG$14, "CLO2", 'Database (LECTURE-RES-PRAC)'!D64:AG64) / 'Grade computation'!F$5, IF(C$16 = "MIDTERM", SUMIF('Database (LECTURE-RES-PRAC)'!AJ$14:BM$14, "CLO2", 'Database (LECTURE-RES-PRAC)'!AJ64:BM64) / 'Grade computation'!G$5, IF(C$16 = "FINAL", SUMIF('Database (LECTURE-RES-PRAC)'!BP$14:CS$14, "CLO2", 'Database (LECTURE-RES-PRAC)'!BP64:CS64) / 'Grade computation'!H$5,""))),""),"")</f>
        <v/>
      </c>
      <c r="S67" s="232" t="str">
        <f t="shared" si="40"/>
        <v/>
      </c>
      <c r="T67" s="25" t="str">
        <f>IF(B67 &lt;&gt; "",IF(AND('PRINTABLE (per grading)'!H$16="EXAM", 'PRINTABLE (per grading)'!B$13="Prelim"), IF(ISERROR(SUMIF('Exam (LECTURE ONLY)'!D$20:M$20, "CLO2", 'Exam (LECTURE ONLY)'!D69:M69) / 'Exam (LECTURE ONLY)'!AL$7), "", SUMIF('Exam (LECTURE ONLY)'!D$20:M$20, "CLO2", 'Exam (LECTURE ONLY)'!D69:M69) /'Exam (LECTURE ONLY)'!AL$7),
IF(AND('PRINTABLE (per grading)'!H$16="EXAM", 'PRINTABLE (per grading)'!B$13="Midterm"), IF(ISERROR(SUMIF('Exam (LECTURE ONLY)'!O$20:X$20, "CLO2", 'Exam (LECTURE ONLY)'!O69:X69) / 'Exam (LECTURE ONLY)'!AM$7), "", SUMIF('Exam (LECTURE ONLY)'!O$20:X$20, "CLO2", 'Exam (LECTURE ONLY)'!O69:X69) / 'Exam (LECTURE ONLY)'!AM$7),
IF(AND('PRINTABLE (per grading)'!H$16="EXAM", 'PRINTABLE (per grading)'!B$13="Final"), IF(ISERROR(SUMIF('Exam (LECTURE ONLY)'!Z$20:AI$20, "CLO2", 'Exam (LECTURE ONLY)'!Z69:AI69) / 'Exam (LECTURE ONLY)'!AN$7), "", SUMIF('Exam (LECTURE ONLY)'!Z$20:AI$20, "CLO2", 'Exam (LECTURE ONLY)'!Z69:AI69) / 'Exam (LECTURE ONLY)'!AN$7),
IF(AND('PRINTABLE (per grading)'!H$16="OUTPUT", 'PRINTABLE (per grading)'!B$13="Prelim"), IF(ISERROR(SUMIF(OUTPUT!C$20:M$20, "CLO2", OUTPUT!C69:M69) / OUTPUT!AL$7), "", SUMIF(OUTPUT!C$20:M$20, "CLO2", OUTPUT!C69:M69) / OUTPUT!AL$7),
IF(AND('PRINTABLE (per grading)'!H$16="OUTPUT", 'PRINTABLE (per grading)'!B$13="Midterm"), IF(ISERROR(SUMIF(OUTPUT!O$20:Y$20, "CLO2", OUTPUT!O69:Y69) / OUTPUT!AM$7), "", SUMIF(OUTPUT!O$20:Y$20, "CLO2", OUTPUT!O69:Y69) / OUTPUT!AM$7),
IF(AND('PRINTABLE (per grading)'!H$16="OUTPUT", 'PRINTABLE (per grading)'!B$13="Final"), IF(ISERROR(SUMIF(OUTPUT!AA$20:AI$20, "CLO2", OUTPUT!AA69:AI69) / OUTPUT!AN$7), "", SUMIF(OUTPUT!AA$20:AI$20, "CLO2", OUTPUT!AA69:AI69) / OUTPUT!AN$7),
"")))))),"")</f>
        <v/>
      </c>
      <c r="U67" s="232" t="str">
        <f t="shared" si="41"/>
        <v/>
      </c>
      <c r="V67" s="233" t="str">
        <f t="shared" si="42"/>
        <v/>
      </c>
      <c r="W67" s="25" t="str">
        <f>IF(B67 &lt;&gt; "", IFERROR(IF(C$16 = "PRELIM", SUMIF('Database (LECTURE-RES-PRAC)'!D$14:AG$14, "CLO3", 'Database (LECTURE-RES-PRAC)'!D64:AG64) / 'Grade computation'!F$6, IF(C$16 = "MIDTERM", SUMIF('Database (LECTURE-RES-PRAC)'!AJ$14:BM$14, "CLO3", 'Database (LECTURE-RES-PRAC)'!AJ64:BM64) / 'Grade computation'!G$6, IF(C$16 = "FINAL", SUMIF('Database (LECTURE-RES-PRAC)'!BP$14:CS$14, "CLO3", 'Database (LECTURE-RES-PRAC)'!BP64:CS64) / 'Grade computation'!H$6,""))),""),"")</f>
        <v/>
      </c>
      <c r="X67" s="232" t="str">
        <f t="shared" si="43"/>
        <v/>
      </c>
      <c r="Y67" s="25" t="str">
        <f>IF(B67 &lt;&gt; "",IF(AND('PRINTABLE (per grading)'!H$16="EXAM", 'PRINTABLE (per grading)'!B$13="Prelim"), IF(ISERROR(SUMIF('Exam (LECTURE ONLY)'!D$20:M$20, "CLO3", 'Exam (LECTURE ONLY)'!D69:M69) / 'Exam (LECTURE ONLY)'!AL$8), "", SUMIF('Exam (LECTURE ONLY)'!D$20:M$20, "CLO3", 'Exam (LECTURE ONLY)'!D69:M69) /'Exam (LECTURE ONLY)'!AL$8),
IF(AND('PRINTABLE (per grading)'!H$16="EXAM", 'PRINTABLE (per grading)'!B$13="Midterm"), IF(ISERROR(SUMIF('Exam (LECTURE ONLY)'!O$20:X$20, "CLO3", 'Exam (LECTURE ONLY)'!O69:X69) / 'Exam (LECTURE ONLY)'!AM$8), "", SUMIF('Exam (LECTURE ONLY)'!O$20:X$20, "CLO3", 'Exam (LECTURE ONLY)'!O69:X69) / 'Exam (LECTURE ONLY)'!AM$8),
IF(AND('PRINTABLE (per grading)'!H$16="EXAM", 'PRINTABLE (per grading)'!B$13="Final"), IF(ISERROR(SUMIF('Exam (LECTURE ONLY)'!Z$20:AI$20, "CLO3", 'Exam (LECTURE ONLY)'!Z69:AI69) / 'Exam (LECTURE ONLY)'!AN$8), "", SUMIF('Exam (LECTURE ONLY)'!Z$20:AI$20, "CLO3", 'Exam (LECTURE ONLY)'!Z69:AI69) / 'Exam (LECTURE ONLY)'!AN$8),
IF(AND('PRINTABLE (per grading)'!H$16="OUTPUT", 'PRINTABLE (per grading)'!B$13="Prelim"), IF(ISERROR(SUMIF(OUTPUT!C$20:M$20, "CLO3", OUTPUT!C69:M69) / OUTPUT!AL$8), "", SUMIF(OUTPUT!C$20:M$20, "CLO3", OUTPUT!C69:M69) / OUTPUT!AL$8),
IF(AND('PRINTABLE (per grading)'!H$16="OUTPUT", 'PRINTABLE (per grading)'!B$13="Midterm"), IF(ISERROR(SUMIF(OUTPUT!O$20:Y$20, "CLO3", OUTPUT!O69:Y69) / OUTPUT!AM$8), "", SUMIF(OUTPUT!O$20:Y$20, "CLO3", OUTPUT!O69:Y69) / OUTPUT!AM$8),
IF(AND('PRINTABLE (per grading)'!H$16="OUTPUT", 'PRINTABLE (per grading)'!B$13="Final"), IF(ISERROR(SUMIF(OUTPUT!AA$20:AI$20, "CLO3", OUTPUT!AA69:AI69) / OUTPUT!AN$8), "", SUMIF(OUTPUT!AA$20:AI$20, "CLO3", OUTPUT!AA69:AI69) / OUTPUT!AN$8),
"" )))))),"")</f>
        <v/>
      </c>
      <c r="Z67" s="232" t="str">
        <f t="shared" si="44"/>
        <v/>
      </c>
      <c r="AA67" s="233" t="str">
        <f t="shared" si="45"/>
        <v/>
      </c>
      <c r="AB67" s="25" t="str">
        <f>IF(B67 &lt;&gt; "", IFERROR(IF(C$16 = "PRELIM", SUMIF('Database (LECTURE-RES-PRAC)'!D$14:AG$14, "CLO4", 'Database (LECTURE-RES-PRAC)'!D64:AG64) / 'Grade computation'!F$7, IF(C$16 = "MIDTERM", SUMIF('Database (LECTURE-RES-PRAC)'!AJ$14:BM$14, "CLO4", 'Database (LECTURE-RES-PRAC)'!AJ64:BM64) / 'Grade computation'!G$7, IF(C$16 = "FINAL", SUMIF('Database (LECTURE-RES-PRAC)'!BP$14:CS$14, "CLO4", 'Database (LECTURE-RES-PRAC)'!BP64:CS64) / 'Grade computation'!H$7,""))),""),"")</f>
        <v/>
      </c>
      <c r="AC67" s="232" t="str">
        <f t="shared" si="46"/>
        <v/>
      </c>
      <c r="AD67" s="25" t="str">
        <f>IF(B67 &lt;&gt; "",IF(AND('PRINTABLE (per grading)'!H$16="EXAM", 'PRINTABLE (per grading)'!B$13="Prelim"), IF(ISERROR(SUMIF('Exam (LECTURE ONLY)'!D$20:M$20, "CLO4", 'Exam (LECTURE ONLY)'!D69:M69) / 'Exam (LECTURE ONLY)'!AL$9), "", SUMIF('Exam (LECTURE ONLY)'!D$20:M$20, "CLO4", 'Exam (LECTURE ONLY)'!D69:M69) /'Exam (LECTURE ONLY)'!AL$9),
IF(AND('PRINTABLE (per grading)'!H$16="EXAM", 'PRINTABLE (per grading)'!B$13="Midterm"), IF(ISERROR(SUMIF('Exam (LECTURE ONLY)'!O$20:X$20, "CLO4", 'Exam (LECTURE ONLY)'!O69:X69) / 'Exam (LECTURE ONLY)'!AM$9), "", SUMIF('Exam (LECTURE ONLY)'!O$20:X$20, "CLO4", 'Exam (LECTURE ONLY)'!O69:X69) / 'Exam (LECTURE ONLY)'!AM$9),
IF(AND('PRINTABLE (per grading)'!H$16="EXAM", 'PRINTABLE (per grading)'!B$13="Final"), IF(ISERROR(SUMIF('Exam (LECTURE ONLY)'!Z$20:AI$20, "CLO4", 'Exam (LECTURE ONLY)'!Z69:AI69) / 'Exam (LECTURE ONLY)'!AN$9), "", SUMIF('Exam (LECTURE ONLY)'!Z$20:AI$20, "CLO4", 'Exam (LECTURE ONLY)'!Z69:AI69) / 'Exam (LECTURE ONLY)'!AN$9),
IF(AND('PRINTABLE (per grading)'!H$16="OUTPUT", 'PRINTABLE (per grading)'!B$13="Prelim"), IF(ISERROR(SUMIF(OUTPUT!C$20:M$20, "CLO4", OUTPUT!C69:M69) / OUTPUT!AL$9), "", SUMIF(OUTPUT!C$20:M$20, "CLO4", OUTPUT!C69:M69) / OUTPUT!AL$9),
IF(AND('PRINTABLE (per grading)'!H$16="OUTPUT", 'PRINTABLE (per grading)'!B$13="Midterm"), IF(ISERROR(SUMIF(OUTPUT!O$20:Y$20, "CLO4", OUTPUT!O69:Y69) / OUTPUT!AM$9), "", SUMIF(OUTPUT!O$20:Y$20, "CLO4", OUTPUT!O69:Y69) / OUTPUT!AM$9),
IF(AND('PRINTABLE (per grading)'!H$16="OUTPUT", 'PRINTABLE (per grading)'!B$13="Final"), IF(ISERROR(SUMIF(OUTPUT!AA$20:AI$20, "CLO4", OUTPUT!AA69:AI69) / OUTPUT!AN$9), "", SUMIF(OUTPUT!AA$20:AI$20, "CLO4", OUTPUT!AA69:AI69) / OUTPUT!AN$9),
"")))))),"")</f>
        <v/>
      </c>
      <c r="AE67" s="232" t="str">
        <f t="shared" si="47"/>
        <v/>
      </c>
      <c r="AF67" s="233" t="str">
        <f t="shared" si="48"/>
        <v/>
      </c>
      <c r="AG67" s="25" t="str">
        <f>IF(B67 &lt;&gt; "", IFERROR(IF(C$16 = "PRELIM", SUMIF('Database (LECTURE-RES-PRAC)'!D$14:AG$14, "CLO5", 'Database (LECTURE-RES-PRAC)'!D64:AG64) / 'Grade computation'!F$8, IF(C$16 = "MIDTERM", SUMIF('Database (LECTURE-RES-PRAC)'!AJ$14:BM$14, "CLO5", 'Database (LECTURE-RES-PRAC)'!AJ64:BM64) / 'Grade computation'!G$8, IF(C$16 = "FINAL", SUMIF('Database (LECTURE-RES-PRAC)'!BP$14:CS$14, "CLO5", 'Database (LECTURE-RES-PRAC)'!BP64:CS64) / 'Grade computation'!H$8,""))),""),"")</f>
        <v/>
      </c>
      <c r="AH67" s="232" t="str">
        <f t="shared" si="49"/>
        <v/>
      </c>
      <c r="AI67" s="25" t="str">
        <f>IF(B67 &lt;&gt; "",IF(AND('PRINTABLE (per grading)'!H$16="EXAM", 'PRINTABLE (per grading)'!B$13="Prelim"), IF(ISERROR(SUMIF('Exam (LECTURE ONLY)'!D$20:M$20, "CLO5", 'Exam (LECTURE ONLY)'!D69:M69) / 'Exam (LECTURE ONLY)'!AL$10), "", SUMIF('Exam (LECTURE ONLY)'!D$20:M$20, "CLO5", 'Exam (LECTURE ONLY)'!D69:M69) /'Exam (LECTURE ONLY)'!AL$10),
IF(AND('PRINTABLE (per grading)'!H$16="EXAM", 'PRINTABLE (per grading)'!B$13="Midterm"), IF(ISERROR(SUMIF('Exam (LECTURE ONLY)'!O$20:X$20, "CLO5", 'Exam (LECTURE ONLY)'!O69:X69) / 'Exam (LECTURE ONLY)'!AM$10), "", SUMIF('Exam (LECTURE ONLY)'!O$20:X$20, "CLO5", 'Exam (LECTURE ONLY)'!O69:X69) / 'Exam (LECTURE ONLY)'!AM$10),
IF(AND('PRINTABLE (per grading)'!H$16="EXAM", 'PRINTABLE (per grading)'!B$13="Final"), IF(ISERROR(SUMIF('Exam (LECTURE ONLY)'!Z$20:AI$20, "CLO5", 'Exam (LECTURE ONLY)'!Z69:AI69) / 'Exam (LECTURE ONLY)'!AN$10), "", SUMIF('Exam (LECTURE ONLY)'!Z$20:AI$20, "CLO5", 'Exam (LECTURE ONLY)'!Z69:AI69) / 'Exam (LECTURE ONLY)'!AN$10),
IF(AND('PRINTABLE (per grading)'!H$16="OUTPUT", 'PRINTABLE (per grading)'!B$13="Prelim"), IF(ISERROR(SUMIF(OUTPUT!C$20:M$20, "CLO5", OUTPUT!C69:M69) / OUTPUT!AL$10), "", SUMIF(OUTPUT!C$20:M$20, "CLO5", OUTPUT!C69:M69) / OUTPUT!AL$10),
IF(AND('PRINTABLE (per grading)'!H$16="OUTPUT", 'PRINTABLE (per grading)'!B$13="Midterm"), IF(ISERROR(SUMIF(OUTPUT!O$20:Y$20, "CLO5", OUTPUT!O69:Y69) / OUTPUT!AM$10), "", SUMIF(OUTPUT!O$20:Y$20, "CLO5", OUTPUT!O69:Y69) / OUTPUT!AM$10),
IF(AND('PRINTABLE (per grading)'!H$16="OUTPUT", 'PRINTABLE (per grading)'!B$13="Final"), IF(ISERROR(SUMIF(OUTPUT!AA$20:AI$20, "CLO5", OUTPUT!AA69:AI69) / OUTPUT!AN$10), "", SUMIF(OUTPUT!AA$20:AI$20, "CLO5", OUTPUT!AA69:AI69) / OUTPUT!AN$10),
"")))))),"")</f>
        <v/>
      </c>
      <c r="AJ67" s="232" t="str">
        <f t="shared" si="50"/>
        <v/>
      </c>
      <c r="AK67" s="233" t="str">
        <f t="shared" si="51"/>
        <v/>
      </c>
      <c r="AL67" s="25" t="str">
        <f>IF(B67 &lt;&gt; "", IFERROR(IF(C$16 = "PRELIM", SUMIF('Database (LECTURE-RES-PRAC)'!D$14:AG$14, "CLO6", 'Database (LECTURE-RES-PRAC)'!D64:AG64) / 'Grade computation'!F$9, IF(C$16 = "MIDTERM", SUMIF('Database (LECTURE-RES-PRAC)'!AJ$14:BM$14, "CLO6", 'Database (LECTURE-RES-PRAC)'!AJ64:BM64) / 'Grade computation'!G$9, IF(C$16 = "FINAL", SUMIF('Database (LECTURE-RES-PRAC)'!BP$14:CS$14, "CLO6", 'Database (LECTURE-RES-PRAC)'!BP64:CS64) / 'Grade computation'!H$9,""))),""),"")</f>
        <v/>
      </c>
      <c r="AM67" s="232" t="str">
        <f t="shared" si="52"/>
        <v/>
      </c>
      <c r="AN67" s="25" t="str">
        <f>IF(B67 &lt;&gt; "",IF(AND('PRINTABLE (per grading)'!H$16="EXAM", 'PRINTABLE (per grading)'!B$13="Prelim"), IF(ISERROR(SUMIF('Exam (LECTURE ONLY)'!D$20:M$20, "CLO6", 'Exam (LECTURE ONLY)'!D69:M69) / 'Exam (LECTURE ONLY)'!AL$11), "", SUMIF('Exam (LECTURE ONLY)'!D$20:M$20, "CLO6", 'Exam (LECTURE ONLY)'!D69:M69) /'Exam (LECTURE ONLY)'!AL$11),
IF(AND('PRINTABLE (per grading)'!H$16="EXAM", 'PRINTABLE (per grading)'!B$13="Midterm"), IF(ISERROR(SUMIF('Exam (LECTURE ONLY)'!O$20:X$20, "CLO6", 'Exam (LECTURE ONLY)'!O69:X69) / 'Exam (LECTURE ONLY)'!AM$11), "", SUMIF('Exam (LECTURE ONLY)'!O$20:X$20, "CLO6", 'Exam (LECTURE ONLY)'!O69:X69) / 'Exam (LECTURE ONLY)'!AM$11),
IF(AND('PRINTABLE (per grading)'!H$16="EXAM", 'PRINTABLE (per grading)'!B$13="Final"), IF(ISERROR(SUMIF('Exam (LECTURE ONLY)'!Z$20:AI$20, "CLO6", 'Exam (LECTURE ONLY)'!Z69:AI69) / 'Exam (LECTURE ONLY)'!AN$11), "", SUMIF('Exam (LECTURE ONLY)'!Z$20:AI$20, "CLO6", 'Exam (LECTURE ONLY)'!Z69:AI69) / 'Exam (LECTURE ONLY)'!AN$11),
IF(AND('PRINTABLE (per grading)'!H$16="OUTPUT", 'PRINTABLE (per grading)'!B$13="Prelim"), IF(ISERROR(SUMIF(OUTPUT!C$20:M$20, "CLO6", OUTPUT!C69:M69) / OUTPUT!AL$11), "", SUMIF(OUTPUT!C$20:M$20, "CLO6", OUTPUT!C69:M69) / OUTPUT!AL$11),
IF(AND('PRINTABLE (per grading)'!H$16="OUTPUT", 'PRINTABLE (per grading)'!B$13="Midterm"), IF(ISERROR(SUMIF(OUTPUT!O$20:Y$20, "CLO6", OUTPUT!O69:Y69) / OUTPUT!AM$11), "", SUMIF(OUTPUT!O$20:Y$20, "CLO6", OUTPUT!O69:Y69) / OUTPUT!AM$11),
IF(AND('PRINTABLE (per grading)'!H$16="OUTPUT", 'PRINTABLE (per grading)'!B$13="Final"), IF(ISERROR(SUMIF(OUTPUT!AA$20:AI$20, "CLO6", OUTPUT!AA69:AI69) / OUTPUT!AN$11), "", SUMIF(OUTPUT!AA$20:AI$20, "CLO6", OUTPUT!AA69:AI69) / OUTPUT!AN$11),
"")))))),"")</f>
        <v/>
      </c>
      <c r="AO67" s="232" t="str">
        <f t="shared" si="53"/>
        <v/>
      </c>
      <c r="AP67" s="233" t="str">
        <f t="shared" si="54"/>
        <v/>
      </c>
      <c r="AQ67" s="25" t="str">
        <f>IF(B67 &lt;&gt; "", IFERROR(IF(C$16 = "PRELIM", SUMIF('Database (LECTURE-RES-PRAC)'!D$14:AG$14, "CLO7", 'Database (LECTURE-RES-PRAC)'!D64:AG64) / 'Grade computation'!F$10, IF(C$16 = "MIDTERM", SUMIF('Database (LECTURE-RES-PRAC)'!AJ$14:BM$14, "CLO7", 'Database (LECTURE-RES-PRAC)'!AJ64:BM64) / 'Grade computation'!G$10, IF(C$16 = "FINAL", SUMIF('Database (LECTURE-RES-PRAC)'!BP$14:CS$14, "CLO7", 'Database (LECTURE-RES-PRAC)'!BP64:CS64) / 'Grade computation'!H$10,""))),""),"")</f>
        <v/>
      </c>
      <c r="AR67" s="232" t="str">
        <f t="shared" si="55"/>
        <v/>
      </c>
      <c r="AS67" s="25" t="str">
        <f>IF(B67 &lt;&gt; "",IF(AND('PRINTABLE (per grading)'!H$16="EXAM", 'PRINTABLE (per grading)'!B$13="Prelim"), IF(ISERROR(SUMIF('Exam (LECTURE ONLY)'!D$20:M$20, "CLO7", 'Exam (LECTURE ONLY)'!D69:M69) / 'Exam (LECTURE ONLY)'!AL$12), "", SUMIF('Exam (LECTURE ONLY)'!D$20:M$20, "CLO7", 'Exam (LECTURE ONLY)'!D69:M69) /'Exam (LECTURE ONLY)'!AL$12),
IF(AND('PRINTABLE (per grading)'!H$16="EXAM", 'PRINTABLE (per grading)'!B$13="Midterm"), IF(ISERROR(SUMIF('Exam (LECTURE ONLY)'!O$20:X$20, "CLO7", 'Exam (LECTURE ONLY)'!O69:X69) / 'Exam (LECTURE ONLY)'!AM$12), "", SUMIF('Exam (LECTURE ONLY)'!O$20:X$20, "CLO7", 'Exam (LECTURE ONLY)'!O69:X69) / 'Exam (LECTURE ONLY)'!AM$12),
IF(AND('PRINTABLE (per grading)'!H$16="EXAM", 'PRINTABLE (per grading)'!B$13="Final"), IF(ISERROR(SUMIF('Exam (LECTURE ONLY)'!Z$20:AI$20, "CLO7", 'Exam (LECTURE ONLY)'!Z69:AI69) / 'Exam (LECTURE ONLY)'!AN$12), "", SUMIF('Exam (LECTURE ONLY)'!Z$20:AI$20, "CLO7", 'Exam (LECTURE ONLY)'!Z69:AI69) / 'Exam (LECTURE ONLY)'!AN$12),
IF(AND('PRINTABLE (per grading)'!H$16="OUTPUT", 'PRINTABLE (per grading)'!B$13="Prelim"), IF(ISERROR(SUMIF(OUTPUT!C$20:M$20, "CLO7", OUTPUT!C69:M69) / OUTPUT!AL$12), "", SUMIF(OUTPUT!C$20:M$20, "CLO7", OUTPUT!C69:M69) / OUTPUT!AL$12),
IF(AND('PRINTABLE (per grading)'!H$16="OUTPUT", 'PRINTABLE (per grading)'!B$13="Midterm"), IF(ISERROR(SUMIF(OUTPUT!O$20:Y$20, "CLO7", OUTPUT!O69:Y69) / OUTPUT!AM$12), "", SUMIF(OUTPUT!O$20:Y$20, "CLO7", OUTPUT!O69:Y69) / OUTPUT!AM$12),
IF(AND('PRINTABLE (per grading)'!H$16="OUTPUT", 'PRINTABLE (per grading)'!B$13="Final"), IF(ISERROR(SUMIF(OUTPUT!AA$20:AI$20, "CLO7", OUTPUT!AA69:AI69) / OUTPUT!AN$12), "", SUMIF(OUTPUT!AA$20:AI$20, "CLO7", OUTPUT!AA69:AI69) / OUTPUT!AN$12),
"")))))),"")</f>
        <v/>
      </c>
      <c r="AT67" s="232" t="str">
        <f t="shared" si="56"/>
        <v/>
      </c>
      <c r="AU67" s="233" t="str">
        <f t="shared" si="57"/>
        <v/>
      </c>
      <c r="AV67" s="25" t="str">
        <f>IF(B67 &lt;&gt; "", IFERROR(IF(C$16 = "PRELIM", SUMIF('Database (LECTURE-RES-PRAC)'!D$14:AG$14, "CLO8", 'Database (LECTURE-RES-PRAC)'!D64:AG64) / 'Grade computation'!F$11, IF(C$16 = "MIDTERM", SUMIF('Database (LECTURE-RES-PRAC)'!AJ$14:BM$14, "CLO8", 'Database (LECTURE-RES-PRAC)'!AJ64:BM64) / 'Grade computation'!G$11, IF(C$16 = "FINAL", SUMIF('Database (LECTURE-RES-PRAC)'!BP$14:CS$14, "CLO8", 'Database (LECTURE-RES-PRAC)'!BP64:CS64) / 'Grade computation'!H$11,""))),""),"")</f>
        <v/>
      </c>
      <c r="AW67" s="232" t="str">
        <f t="shared" si="58"/>
        <v/>
      </c>
      <c r="AX67" s="25" t="str">
        <f>IF(B67 &lt;&gt; "",IF(AND('PRINTABLE (per grading)'!H$16="EXAM", 'PRINTABLE (per grading)'!B$13="Prelim"), IF(ISERROR(SUMIF('Exam (LECTURE ONLY)'!D$20:M$20, "CLO8", 'Exam (LECTURE ONLY)'!D69:M69) / 'Exam (LECTURE ONLY)'!AL$13), "", SUMIF('Exam (LECTURE ONLY)'!D$20:M$20, "CLO8", 'Exam (LECTURE ONLY)'!D69:M69) /'Exam (LECTURE ONLY)'!AL$13),
IF(AND('PRINTABLE (per grading)'!H$16="EXAM", 'PRINTABLE (per grading)'!B$13="Midterm"), IF(ISERROR(SUMIF('Exam (LECTURE ONLY)'!O$20:X$20, "CLO8", 'Exam (LECTURE ONLY)'!O69:X69) / 'Exam (LECTURE ONLY)'!AM$13), "", SUMIF('Exam (LECTURE ONLY)'!O$20:X$20, "CLO8", 'Exam (LECTURE ONLY)'!O69:X69) / 'Exam (LECTURE ONLY)'!AM$13),
IF(AND('PRINTABLE (per grading)'!H$16="EXAM", 'PRINTABLE (per grading)'!B$13="Final"), IF(ISERROR(SUMIF('Exam (LECTURE ONLY)'!Z$20:AI$20, "CLO8", 'Exam (LECTURE ONLY)'!Z69:AI69) / 'Exam (LECTURE ONLY)'!AN$13), "", SUMIF('Exam (LECTURE ONLY)'!Z$20:AI$20, "CLO8", 'Exam (LECTURE ONLY)'!Z69:AI69) / 'Exam (LECTURE ONLY)'!AN$13),
IF(AND('PRINTABLE (per grading)'!H$16="OUTPUT", 'PRINTABLE (per grading)'!B$13="Prelim"), IF(ISERROR(SUMIF(OUTPUT!C$20:M$20, "CLO8", OUTPUT!C69:M69) / OUTPUT!AL$13), "", SUMIF(OUTPUT!C$20:M$20, "CLO8", OUTPUT!C69:M69) / OUTPUT!AL$13),
IF(AND('PRINTABLE (per grading)'!H$16="OUTPUT", 'PRINTABLE (per grading)'!B$13="Midterm"), IF(ISERROR(SUMIF(OUTPUT!O$20:Y$20, "CLO8", OUTPUT!O69:Y69) / OUTPUT!AM$13), "", SUMIF(OUTPUT!O$20:Y$20, "CLO8", OUTPUT!O69:Y69) / OUTPUT!AM$13),
IF(AND('PRINTABLE (per grading)'!H$16="OUTPUT", 'PRINTABLE (per grading)'!B$13="Final"), IF(ISERROR(SUMIF(OUTPUT!AA$20:AI$20, "CLO8", OUTPUT!AA69:AI69) / OUTPUT!AN$13), "", SUMIF(OUTPUT!AA$20:AI$20, "CLO8", OUTPUT!AA69:AI69) / OUTPUT!AN$13),
"")))))),"")</f>
        <v/>
      </c>
      <c r="AY67" s="232" t="str">
        <f t="shared" si="59"/>
        <v/>
      </c>
      <c r="AZ67" s="233" t="str">
        <f t="shared" si="60"/>
        <v/>
      </c>
      <c r="BA67" s="25" t="str">
        <f>IF(B67 &lt;&gt; "", IFERROR(IF(C$16 = "PRELIM", SUMIF('Database (LECTURE-RES-PRAC)'!D$14:AG$14, "CLO9", 'Database (LECTURE-RES-PRAC)'!D64:AG64) / 'Grade computation'!F$12, IF(C$16 = "MIDTERM", SUMIF('Database (LECTURE-RES-PRAC)'!AJ$14:BM$14, "CLO9", 'Database (LECTURE-RES-PRAC)'!AJ64:BM64) / 'Grade computation'!G$12, IF(C$16 = "FINAL", SUMIF('Database (LECTURE-RES-PRAC)'!BP$14:CS$14, "CLO9", 'Database (LECTURE-RES-PRAC)'!BP64:CS64) / 'Grade computation'!H$12,""))),""),"")</f>
        <v/>
      </c>
      <c r="BB67" s="232" t="str">
        <f t="shared" si="61"/>
        <v/>
      </c>
      <c r="BC67" s="25" t="str">
        <f>IF(B67 &lt;&gt; "",IF(AND('PRINTABLE (per grading)'!H$16="EXAM", 'PRINTABLE (per grading)'!B$13="Prelim"), IF(ISERROR(SUMIF('Exam (LECTURE ONLY)'!D$20:M$20, "CLO9", 'Exam (LECTURE ONLY)'!D69:M69) / 'Exam (LECTURE ONLY)'!AL$14), "", SUMIF('Exam (LECTURE ONLY)'!D$20:M$20, "CLO9", 'Exam (LECTURE ONLY)'!D69:M69) /'Exam (LECTURE ONLY)'!AL$14),
IF(AND('PRINTABLE (per grading)'!H$16="EXAM", 'PRINTABLE (per grading)'!B$13="Midterm"), IF(ISERROR(SUMIF('Exam (LECTURE ONLY)'!O$20:X$20, "CLO9", 'Exam (LECTURE ONLY)'!O69:X69) / 'Exam (LECTURE ONLY)'!AM$14), "", SUMIF('Exam (LECTURE ONLY)'!O$20:X$20, "CLO9", 'Exam (LECTURE ONLY)'!O69:X69) / 'Exam (LECTURE ONLY)'!AM$14),
IF(AND('PRINTABLE (per grading)'!H$16="EXAM", 'PRINTABLE (per grading)'!B$13="Final"), IF(ISERROR(SUMIF('Exam (LECTURE ONLY)'!Z$20:AI$20, "CLO9", 'Exam (LECTURE ONLY)'!Z69:AI69) / 'Exam (LECTURE ONLY)'!AN$14), "", SUMIF('Exam (LECTURE ONLY)'!Z$20:AI$20, "CLO9", 'Exam (LECTURE ONLY)'!Z69:AI69) / 'Exam (LECTURE ONLY)'!AN$14),
IF(AND('PRINTABLE (per grading)'!H$16="OUTPUT", 'PRINTABLE (per grading)'!B$13="Prelim"), IF(ISERROR(SUMIF(OUTPUT!C$20:M$20, "CLO9", OUTPUT!C69:M69) / OUTPUT!AL$14), "", SUMIF(OUTPUT!C$20:M$20, "CLO9", OUTPUT!C69:M69) / OUTPUT!AL$14),
IF(AND('PRINTABLE (per grading)'!H$16="OUTPUT", 'PRINTABLE (per grading)'!B$13="Midterm"), IF(ISERROR(SUMIF(OUTPUT!O$20:Y$20, "CLO9", OUTPUT!O69:Y69) / OUTPUT!AM$14), "", SUMIF(OUTPUT!O$20:Y$20, "CLO9", OUTPUT!O69:Y69) / OUTPUT!AM$14),
IF(AND('PRINTABLE (per grading)'!H$16="OUTPUT", 'PRINTABLE (per grading)'!B$13="Final"), IF(ISERROR(SUMIF(OUTPUT!AA$20:AI$20, "CLO9", OUTPUT!AA69:AI69) / OUTPUT!AN$14), "", SUMIF(OUTPUT!AA$20:AI$20, "CLO9", OUTPUT!AA69:AI69) / OUTPUT!AN$14),
"")))))),"")</f>
        <v/>
      </c>
      <c r="BD67" s="232" t="str">
        <f t="shared" si="62"/>
        <v/>
      </c>
      <c r="BE67" s="233" t="str">
        <f t="shared" si="63"/>
        <v/>
      </c>
      <c r="BF67" s="25" t="str">
        <f>IF(B67 &lt;&gt; "", IFERROR(IF(C$16 = "PRELIM", SUMIF('Database (LECTURE-RES-PRAC)'!D$14:AG$14, "CLO10", 'Database (LECTURE-RES-PRAC)'!D64:AG64) / 'Grade computation'!F$13, IF(C$16 = "MIDTERM", SUMIF('Database (LECTURE-RES-PRAC)'!AJ$14:BM$14, "CLO10", 'Database (LECTURE-RES-PRAC)'!AJ64:BM64) / 'Grade computation'!G$13, IF(C$16 = "FINAL", SUMIF('Database (LECTURE-RES-PRAC)'!BP$14:CS$14, "CLO10", 'Database (LECTURE-RES-PRAC)'!BP64:CS64) / 'Grade computation'!H$13,""))),""),"")</f>
        <v/>
      </c>
      <c r="BG67" s="232" t="str">
        <f t="shared" si="64"/>
        <v/>
      </c>
      <c r="BH67" s="25" t="str">
        <f>IF(B67 &lt;&gt; "",IF(AND('PRINTABLE (per grading)'!H$16="EXAM", 'PRINTABLE (per grading)'!B$13="Prelim"), IF(ISERROR(SUMIF('Exam (LECTURE ONLY)'!D$20:M$20, "CLO10", 'Exam (LECTURE ONLY)'!D69:M69) / 'Exam (LECTURE ONLY)'!AL$15), "", SUMIF('Exam (LECTURE ONLY)'!D$20:M$20, "CLO10", 'Exam (LECTURE ONLY)'!D69:M69) /'Exam (LECTURE ONLY)'!AL$15),
IF(AND('PRINTABLE (per grading)'!H$16="EXAM", 'PRINTABLE (per grading)'!B$13="Midterm"), IF(ISERROR(SUMIF('Exam (LECTURE ONLY)'!O$20:X$20, "CLO10", 'Exam (LECTURE ONLY)'!O69:X69) / 'Exam (LECTURE ONLY)'!AM$15), "", SUMIF('Exam (LECTURE ONLY)'!O$20:X$20, "CLO10", 'Exam (LECTURE ONLY)'!O69:X69) / 'Exam (LECTURE ONLY)'!AM$15),
IF(AND('PRINTABLE (per grading)'!H$16="EXAM", 'PRINTABLE (per grading)'!B$13="Final"), IF(ISERROR(SUMIF('Exam (LECTURE ONLY)'!Z$20:AI$20, "CLO10", 'Exam (LECTURE ONLY)'!Z69:AI69) / 'Exam (LECTURE ONLY)'!AN$15), "", SUMIF('Exam (LECTURE ONLY)'!Z$20:AI$20, "CLO10", 'Exam (LECTURE ONLY)'!Z69:AI69) / 'Exam (LECTURE ONLY)'!AN$15),
IF(AND('PRINTABLE (per grading)'!H$16="OUTPUT", 'PRINTABLE (per grading)'!B$13="Prelim"), IF(ISERROR(SUMIF(OUTPUT!C$20:M$20, "CLO10", OUTPUT!C69:M69) / OUTPUT!AL$15), "", SUMIF(OUTPUT!C$20:M$20, "CLO10", OUTPUT!C69:M69) / OUTPUT!AL$15),
IF(AND('PRINTABLE (per grading)'!H$16="OUTPUT", 'PRINTABLE (per grading)'!B$13="Midterm"), IF(ISERROR(SUMIF(OUTPUT!O$20:Y$20, "CLO10", OUTPUT!O69:Y69) / OUTPUT!AM$15), "", SUMIF(OUTPUT!O$20:Y$20, "CLO10", OUTPUT!O69:Y69) / OUTPUT!AM$15),
IF(AND('PRINTABLE (per grading)'!H$16="OUTPUT", 'PRINTABLE (per grading)'!B$13="Final"), IF(ISERROR(SUMIF(OUTPUT!AA$20:AI$20, "CLO10", OUTPUT!AA69:AI69) / OUTPUT!AN$15), "", SUMIF(OUTPUT!AA$20:AI$20, "CLO10", OUTPUT!AA69:AI69) / OUTPUT!AN$15),
"")))))),"")</f>
        <v/>
      </c>
      <c r="BI67" s="232" t="str">
        <f t="shared" si="65"/>
        <v/>
      </c>
      <c r="BJ67" s="233" t="str">
        <f t="shared" si="66"/>
        <v/>
      </c>
      <c r="BK67" s="2"/>
    </row>
    <row r="68" spans="1:63" ht="20.100000000000001" customHeight="1">
      <c r="A68" s="212" t="str">
        <f>IF(ISBLANK('Database (LECTURE-RES-PRAC)'!A65),"",'Database (LECTURE-RES-PRAC)'!A65)</f>
        <v/>
      </c>
      <c r="B68" s="213" t="str">
        <f>IF(ISBLANK('Database (LECTURE-RES-PRAC)'!B65),"",'Database (LECTURE-RES-PRAC)'!B65)</f>
        <v/>
      </c>
      <c r="C68" s="134" t="str">
        <f>IF(B68&lt;&gt;"",IF(C$16="PRELIM",'Grade computation'!C68, IF(C$16="MIDTERM",'Grade computation'!K68, IF(C$16="FINAL",'Grade computation'!S68,""))),"")</f>
        <v/>
      </c>
      <c r="D68" s="135" t="str">
        <f t="shared" si="1"/>
        <v/>
      </c>
      <c r="E68" s="134" t="str">
        <f>IF(B68&lt;&gt;"", IF(C$16="PRELIM",'Grade computation'!E68, IF(C$16="MIDTERM",'Grade computation'!M68, IF(C$16="FINAL",'Grade computation'!U68,""))),"")</f>
        <v/>
      </c>
      <c r="F68" s="136" t="str">
        <f t="shared" si="2"/>
        <v/>
      </c>
      <c r="G68" s="137" t="str">
        <f t="shared" si="3"/>
        <v/>
      </c>
      <c r="H68" s="207" t="str">
        <f>IF(B68&lt;&gt;"",IF(C$16="PRELIM", 'Grade computation'!H68, IF(C$16="MIDTERM", 'Grade computation'!P68, IF(C$16="FINAL",'Grade computation'!X68, ""))),"")</f>
        <v/>
      </c>
      <c r="I68" s="137" t="str">
        <f t="shared" si="4"/>
        <v/>
      </c>
      <c r="J68" s="139" t="str">
        <f t="shared" si="5"/>
        <v/>
      </c>
      <c r="K68" s="377" t="str">
        <f t="shared" si="6"/>
        <v/>
      </c>
      <c r="L68" s="434"/>
      <c r="M68" s="25" t="str">
        <f>IF(B68 &lt;&gt; "", IFERROR(IF(C$16 = "PRELIM", SUMIF('Database (LECTURE-RES-PRAC)'!D$14:AG$14, "CLO1", 'Database (LECTURE-RES-PRAC)'!D65:AG65) / 'Grade computation'!F$4, IF(C$16 = "MIDTERM", SUMIF('Database (LECTURE-RES-PRAC)'!AJ$14:BM$14, "CLO1", 'Database (LECTURE-RES-PRAC)'!AJ65:BM65) / 'Grade computation'!G$4, IF(C$16 = "FINAL", SUMIF('Database (LECTURE-RES-PRAC)'!BP$14:CS$14, "CLO1", 'Database (LECTURE-RES-PRAC)'!BP65:CS65) / 'Grade computation'!H$4,""))),""),"")</f>
        <v/>
      </c>
      <c r="N68" s="232" t="str">
        <f t="shared" si="37"/>
        <v/>
      </c>
      <c r="O68" s="25" t="str">
        <f>IF(B68 &lt;&gt; "",IF(AND('PRINTABLE (per grading)'!H$16="EXAM", 'PRINTABLE (per grading)'!B$13="Prelim"), IF(ISERROR(SUMIF('Exam (LECTURE ONLY)'!D$20:M$20, "CLO1", 'Exam (LECTURE ONLY)'!D70:M70) / 'Exam (LECTURE ONLY)'!AL$6), "", SUMIF('Exam (LECTURE ONLY)'!D$20:M$20, "CLO1", 'Exam (LECTURE ONLY)'!D70:M70) /'Exam (LECTURE ONLY)'!AL$6),
IF(AND('PRINTABLE (per grading)'!H$16="EXAM", 'PRINTABLE (per grading)'!B$13="Midterm"), IF(ISERROR(SUMIF('Exam (LECTURE ONLY)'!O$20:X$20, "CLO1", 'Exam (LECTURE ONLY)'!O70:X70) / 'Exam (LECTURE ONLY)'!AM$6), "", SUMIF('Exam (LECTURE ONLY)'!O$20:X$20, "CLO1", 'Exam (LECTURE ONLY)'!O70:X70) / 'Exam (LECTURE ONLY)'!AM$6),
IF(AND('PRINTABLE (per grading)'!H$16="EXAM", 'PRINTABLE (per grading)'!B$13="Final"), IF(ISERROR(SUMIF('Exam (LECTURE ONLY)'!Z$20:AI$20, "CLO1", 'Exam (LECTURE ONLY)'!Z70:AI70) / 'Exam (LECTURE ONLY)'!AN$6), "", SUMIF('Exam (LECTURE ONLY)'!Z$20:AI$20, "CLO1", 'Exam (LECTURE ONLY)'!Z70:AI70) / 'Exam (LECTURE ONLY)'!AN$6),
IF(AND('PRINTABLE (per grading)'!H$16="OUTPUT", 'PRINTABLE (per grading)'!B$13="Prelim"), IF(ISERROR(SUMIF(OUTPUT!C$20:M$20, "CLO1", OUTPUT!C70:M70) / OUTPUT!AL$6), "", SUMIF(OUTPUT!C$20:M$20, "CLO1", OUTPUT!C70:M70) / OUTPUT!AL$6),
IF(AND('PRINTABLE (per grading)'!H$16="OUTPUT", 'PRINTABLE (per grading)'!B$13="Midterm"), IF(ISERROR(SUMIF(OUTPUT!O$20:Y$20, "CLO1", OUTPUT!O70:Y70) / OUTPUT!AM$6), "", SUMIF(OUTPUT!O$20:Y$20, "CLO1", OUTPUT!O70:Y70) / OUTPUT!AM$6),
IF(AND('PRINTABLE (per grading)'!H$16="OUTPUT", 'PRINTABLE (per grading)'!B$13="Final"), IF(ISERROR(SUMIF(OUTPUT!AA$20:AI$20, "CLO1", OUTPUT!AA70:AI70) / OUTPUT!AN$6), "", SUMIF(OUTPUT!AA$20:AI$20, "CLO1", OUTPUT!AA70:AI70) / OUTPUT!AN$6),
"")))))),"")</f>
        <v/>
      </c>
      <c r="P68" s="232" t="str">
        <f t="shared" si="38"/>
        <v/>
      </c>
      <c r="Q68" s="233" t="str">
        <f t="shared" si="39"/>
        <v/>
      </c>
      <c r="R68" s="25" t="str">
        <f>IF(B68 &lt;&gt; "", IFERROR(IF(C$16 = "PRELIM", SUMIF('Database (LECTURE-RES-PRAC)'!D$14:AG$14, "CLO2", 'Database (LECTURE-RES-PRAC)'!D65:AG65) / 'Grade computation'!F$5, IF(C$16 = "MIDTERM", SUMIF('Database (LECTURE-RES-PRAC)'!AJ$14:BM$14, "CLO2", 'Database (LECTURE-RES-PRAC)'!AJ65:BM65) / 'Grade computation'!G$5, IF(C$16 = "FINAL", SUMIF('Database (LECTURE-RES-PRAC)'!BP$14:CS$14, "CLO2", 'Database (LECTURE-RES-PRAC)'!BP65:CS65) / 'Grade computation'!H$5,""))),""),"")</f>
        <v/>
      </c>
      <c r="S68" s="232" t="str">
        <f t="shared" si="40"/>
        <v/>
      </c>
      <c r="T68" s="25" t="str">
        <f>IF(B68 &lt;&gt; "",IF(AND('PRINTABLE (per grading)'!H$16="EXAM", 'PRINTABLE (per grading)'!B$13="Prelim"), IF(ISERROR(SUMIF('Exam (LECTURE ONLY)'!D$20:M$20, "CLO2", 'Exam (LECTURE ONLY)'!D70:M70) / 'Exam (LECTURE ONLY)'!AL$7), "", SUMIF('Exam (LECTURE ONLY)'!D$20:M$20, "CLO2", 'Exam (LECTURE ONLY)'!D70:M70) /'Exam (LECTURE ONLY)'!AL$7),
IF(AND('PRINTABLE (per grading)'!H$16="EXAM", 'PRINTABLE (per grading)'!B$13="Midterm"), IF(ISERROR(SUMIF('Exam (LECTURE ONLY)'!O$20:X$20, "CLO2", 'Exam (LECTURE ONLY)'!O70:X70) / 'Exam (LECTURE ONLY)'!AM$7), "", SUMIF('Exam (LECTURE ONLY)'!O$20:X$20, "CLO2", 'Exam (LECTURE ONLY)'!O70:X70) / 'Exam (LECTURE ONLY)'!AM$7),
IF(AND('PRINTABLE (per grading)'!H$16="EXAM", 'PRINTABLE (per grading)'!B$13="Final"), IF(ISERROR(SUMIF('Exam (LECTURE ONLY)'!Z$20:AI$20, "CLO2", 'Exam (LECTURE ONLY)'!Z70:AI70) / 'Exam (LECTURE ONLY)'!AN$7), "", SUMIF('Exam (LECTURE ONLY)'!Z$20:AI$20, "CLO2", 'Exam (LECTURE ONLY)'!Z70:AI70) / 'Exam (LECTURE ONLY)'!AN$7),
IF(AND('PRINTABLE (per grading)'!H$16="OUTPUT", 'PRINTABLE (per grading)'!B$13="Prelim"), IF(ISERROR(SUMIF(OUTPUT!C$20:M$20, "CLO2", OUTPUT!C70:M70) / OUTPUT!AL$7), "", SUMIF(OUTPUT!C$20:M$20, "CLO2", OUTPUT!C70:M70) / OUTPUT!AL$7),
IF(AND('PRINTABLE (per grading)'!H$16="OUTPUT", 'PRINTABLE (per grading)'!B$13="Midterm"), IF(ISERROR(SUMIF(OUTPUT!O$20:Y$20, "CLO2", OUTPUT!O70:Y70) / OUTPUT!AM$7), "", SUMIF(OUTPUT!O$20:Y$20, "CLO2", OUTPUT!O70:Y70) / OUTPUT!AM$7),
IF(AND('PRINTABLE (per grading)'!H$16="OUTPUT", 'PRINTABLE (per grading)'!B$13="Final"), IF(ISERROR(SUMIF(OUTPUT!AA$20:AI$20, "CLO2", OUTPUT!AA70:AI70) / OUTPUT!AN$7), "", SUMIF(OUTPUT!AA$20:AI$20, "CLO2", OUTPUT!AA70:AI70) / OUTPUT!AN$7),
"")))))),"")</f>
        <v/>
      </c>
      <c r="U68" s="232" t="str">
        <f t="shared" si="41"/>
        <v/>
      </c>
      <c r="V68" s="233" t="str">
        <f t="shared" si="42"/>
        <v/>
      </c>
      <c r="W68" s="25" t="str">
        <f>IF(B68 &lt;&gt; "", IFERROR(IF(C$16 = "PRELIM", SUMIF('Database (LECTURE-RES-PRAC)'!D$14:AG$14, "CLO3", 'Database (LECTURE-RES-PRAC)'!D65:AG65) / 'Grade computation'!F$6, IF(C$16 = "MIDTERM", SUMIF('Database (LECTURE-RES-PRAC)'!AJ$14:BM$14, "CLO3", 'Database (LECTURE-RES-PRAC)'!AJ65:BM65) / 'Grade computation'!G$6, IF(C$16 = "FINAL", SUMIF('Database (LECTURE-RES-PRAC)'!BP$14:CS$14, "CLO3", 'Database (LECTURE-RES-PRAC)'!BP65:CS65) / 'Grade computation'!H$6,""))),""),"")</f>
        <v/>
      </c>
      <c r="X68" s="232" t="str">
        <f t="shared" si="43"/>
        <v/>
      </c>
      <c r="Y68" s="25" t="str">
        <f>IF(B68 &lt;&gt; "",IF(AND('PRINTABLE (per grading)'!H$16="EXAM", 'PRINTABLE (per grading)'!B$13="Prelim"), IF(ISERROR(SUMIF('Exam (LECTURE ONLY)'!D$20:M$20, "CLO3", 'Exam (LECTURE ONLY)'!D70:M70) / 'Exam (LECTURE ONLY)'!AL$8), "", SUMIF('Exam (LECTURE ONLY)'!D$20:M$20, "CLO3", 'Exam (LECTURE ONLY)'!D70:M70) /'Exam (LECTURE ONLY)'!AL$8),
IF(AND('PRINTABLE (per grading)'!H$16="EXAM", 'PRINTABLE (per grading)'!B$13="Midterm"), IF(ISERROR(SUMIF('Exam (LECTURE ONLY)'!O$20:X$20, "CLO3", 'Exam (LECTURE ONLY)'!O70:X70) / 'Exam (LECTURE ONLY)'!AM$8), "", SUMIF('Exam (LECTURE ONLY)'!O$20:X$20, "CLO3", 'Exam (LECTURE ONLY)'!O70:X70) / 'Exam (LECTURE ONLY)'!AM$8),
IF(AND('PRINTABLE (per grading)'!H$16="EXAM", 'PRINTABLE (per grading)'!B$13="Final"), IF(ISERROR(SUMIF('Exam (LECTURE ONLY)'!Z$20:AI$20, "CLO3", 'Exam (LECTURE ONLY)'!Z70:AI70) / 'Exam (LECTURE ONLY)'!AN$8), "", SUMIF('Exam (LECTURE ONLY)'!Z$20:AI$20, "CLO3", 'Exam (LECTURE ONLY)'!Z70:AI70) / 'Exam (LECTURE ONLY)'!AN$8),
IF(AND('PRINTABLE (per grading)'!H$16="OUTPUT", 'PRINTABLE (per grading)'!B$13="Prelim"), IF(ISERROR(SUMIF(OUTPUT!C$20:M$20, "CLO3", OUTPUT!C70:M70) / OUTPUT!AL$8), "", SUMIF(OUTPUT!C$20:M$20, "CLO3", OUTPUT!C70:M70) / OUTPUT!AL$8),
IF(AND('PRINTABLE (per grading)'!H$16="OUTPUT", 'PRINTABLE (per grading)'!B$13="Midterm"), IF(ISERROR(SUMIF(OUTPUT!O$20:Y$20, "CLO3", OUTPUT!O70:Y70) / OUTPUT!AM$8), "", SUMIF(OUTPUT!O$20:Y$20, "CLO3", OUTPUT!O70:Y70) / OUTPUT!AM$8),
IF(AND('PRINTABLE (per grading)'!H$16="OUTPUT", 'PRINTABLE (per grading)'!B$13="Final"), IF(ISERROR(SUMIF(OUTPUT!AA$20:AI$20, "CLO3", OUTPUT!AA70:AI70) / OUTPUT!AN$8), "", SUMIF(OUTPUT!AA$20:AI$20, "CLO3", OUTPUT!AA70:AI70) / OUTPUT!AN$8),
"" )))))),"")</f>
        <v/>
      </c>
      <c r="Z68" s="232" t="str">
        <f t="shared" si="44"/>
        <v/>
      </c>
      <c r="AA68" s="233" t="str">
        <f t="shared" si="45"/>
        <v/>
      </c>
      <c r="AB68" s="25" t="str">
        <f>IF(B68 &lt;&gt; "", IFERROR(IF(C$16 = "PRELIM", SUMIF('Database (LECTURE-RES-PRAC)'!D$14:AG$14, "CLO4", 'Database (LECTURE-RES-PRAC)'!D65:AG65) / 'Grade computation'!F$7, IF(C$16 = "MIDTERM", SUMIF('Database (LECTURE-RES-PRAC)'!AJ$14:BM$14, "CLO4", 'Database (LECTURE-RES-PRAC)'!AJ65:BM65) / 'Grade computation'!G$7, IF(C$16 = "FINAL", SUMIF('Database (LECTURE-RES-PRAC)'!BP$14:CS$14, "CLO4", 'Database (LECTURE-RES-PRAC)'!BP65:CS65) / 'Grade computation'!H$7,""))),""),"")</f>
        <v/>
      </c>
      <c r="AC68" s="232" t="str">
        <f t="shared" si="46"/>
        <v/>
      </c>
      <c r="AD68" s="25" t="str">
        <f>IF(B68 &lt;&gt; "",IF(AND('PRINTABLE (per grading)'!H$16="EXAM", 'PRINTABLE (per grading)'!B$13="Prelim"), IF(ISERROR(SUMIF('Exam (LECTURE ONLY)'!D$20:M$20, "CLO4", 'Exam (LECTURE ONLY)'!D70:M70) / 'Exam (LECTURE ONLY)'!AL$9), "", SUMIF('Exam (LECTURE ONLY)'!D$20:M$20, "CLO4", 'Exam (LECTURE ONLY)'!D70:M70) /'Exam (LECTURE ONLY)'!AL$9),
IF(AND('PRINTABLE (per grading)'!H$16="EXAM", 'PRINTABLE (per grading)'!B$13="Midterm"), IF(ISERROR(SUMIF('Exam (LECTURE ONLY)'!O$20:X$20, "CLO4", 'Exam (LECTURE ONLY)'!O70:X70) / 'Exam (LECTURE ONLY)'!AM$9), "", SUMIF('Exam (LECTURE ONLY)'!O$20:X$20, "CLO4", 'Exam (LECTURE ONLY)'!O70:X70) / 'Exam (LECTURE ONLY)'!AM$9),
IF(AND('PRINTABLE (per grading)'!H$16="EXAM", 'PRINTABLE (per grading)'!B$13="Final"), IF(ISERROR(SUMIF('Exam (LECTURE ONLY)'!Z$20:AI$20, "CLO4", 'Exam (LECTURE ONLY)'!Z70:AI70) / 'Exam (LECTURE ONLY)'!AN$9), "", SUMIF('Exam (LECTURE ONLY)'!Z$20:AI$20, "CLO4", 'Exam (LECTURE ONLY)'!Z70:AI70) / 'Exam (LECTURE ONLY)'!AN$9),
IF(AND('PRINTABLE (per grading)'!H$16="OUTPUT", 'PRINTABLE (per grading)'!B$13="Prelim"), IF(ISERROR(SUMIF(OUTPUT!C$20:M$20, "CLO4", OUTPUT!C70:M70) / OUTPUT!AL$9), "", SUMIF(OUTPUT!C$20:M$20, "CLO4", OUTPUT!C70:M70) / OUTPUT!AL$9),
IF(AND('PRINTABLE (per grading)'!H$16="OUTPUT", 'PRINTABLE (per grading)'!B$13="Midterm"), IF(ISERROR(SUMIF(OUTPUT!O$20:Y$20, "CLO4", OUTPUT!O70:Y70) / OUTPUT!AM$9), "", SUMIF(OUTPUT!O$20:Y$20, "CLO4", OUTPUT!O70:Y70) / OUTPUT!AM$9),
IF(AND('PRINTABLE (per grading)'!H$16="OUTPUT", 'PRINTABLE (per grading)'!B$13="Final"), IF(ISERROR(SUMIF(OUTPUT!AA$20:AI$20, "CLO4", OUTPUT!AA70:AI70) / OUTPUT!AN$9), "", SUMIF(OUTPUT!AA$20:AI$20, "CLO4", OUTPUT!AA70:AI70) / OUTPUT!AN$9),
"")))))),"")</f>
        <v/>
      </c>
      <c r="AE68" s="232" t="str">
        <f t="shared" si="47"/>
        <v/>
      </c>
      <c r="AF68" s="233" t="str">
        <f t="shared" si="48"/>
        <v/>
      </c>
      <c r="AG68" s="25" t="str">
        <f>IF(B68 &lt;&gt; "", IFERROR(IF(C$16 = "PRELIM", SUMIF('Database (LECTURE-RES-PRAC)'!D$14:AG$14, "CLO5", 'Database (LECTURE-RES-PRAC)'!D65:AG65) / 'Grade computation'!F$8, IF(C$16 = "MIDTERM", SUMIF('Database (LECTURE-RES-PRAC)'!AJ$14:BM$14, "CLO5", 'Database (LECTURE-RES-PRAC)'!AJ65:BM65) / 'Grade computation'!G$8, IF(C$16 = "FINAL", SUMIF('Database (LECTURE-RES-PRAC)'!BP$14:CS$14, "CLO5", 'Database (LECTURE-RES-PRAC)'!BP65:CS65) / 'Grade computation'!H$8,""))),""),"")</f>
        <v/>
      </c>
      <c r="AH68" s="232" t="str">
        <f t="shared" si="49"/>
        <v/>
      </c>
      <c r="AI68" s="25" t="str">
        <f>IF(B68 &lt;&gt; "",IF(AND('PRINTABLE (per grading)'!H$16="EXAM", 'PRINTABLE (per grading)'!B$13="Prelim"), IF(ISERROR(SUMIF('Exam (LECTURE ONLY)'!D$20:M$20, "CLO5", 'Exam (LECTURE ONLY)'!D70:M70) / 'Exam (LECTURE ONLY)'!AL$10), "", SUMIF('Exam (LECTURE ONLY)'!D$20:M$20, "CLO5", 'Exam (LECTURE ONLY)'!D70:M70) /'Exam (LECTURE ONLY)'!AL$10),
IF(AND('PRINTABLE (per grading)'!H$16="EXAM", 'PRINTABLE (per grading)'!B$13="Midterm"), IF(ISERROR(SUMIF('Exam (LECTURE ONLY)'!O$20:X$20, "CLO5", 'Exam (LECTURE ONLY)'!O70:X70) / 'Exam (LECTURE ONLY)'!AM$10), "", SUMIF('Exam (LECTURE ONLY)'!O$20:X$20, "CLO5", 'Exam (LECTURE ONLY)'!O70:X70) / 'Exam (LECTURE ONLY)'!AM$10),
IF(AND('PRINTABLE (per grading)'!H$16="EXAM", 'PRINTABLE (per grading)'!B$13="Final"), IF(ISERROR(SUMIF('Exam (LECTURE ONLY)'!Z$20:AI$20, "CLO5", 'Exam (LECTURE ONLY)'!Z70:AI70) / 'Exam (LECTURE ONLY)'!AN$10), "", SUMIF('Exam (LECTURE ONLY)'!Z$20:AI$20, "CLO5", 'Exam (LECTURE ONLY)'!Z70:AI70) / 'Exam (LECTURE ONLY)'!AN$10),
IF(AND('PRINTABLE (per grading)'!H$16="OUTPUT", 'PRINTABLE (per grading)'!B$13="Prelim"), IF(ISERROR(SUMIF(OUTPUT!C$20:M$20, "CLO5", OUTPUT!C70:M70) / OUTPUT!AL$10), "", SUMIF(OUTPUT!C$20:M$20, "CLO5", OUTPUT!C70:M70) / OUTPUT!AL$10),
IF(AND('PRINTABLE (per grading)'!H$16="OUTPUT", 'PRINTABLE (per grading)'!B$13="Midterm"), IF(ISERROR(SUMIF(OUTPUT!O$20:Y$20, "CLO5", OUTPUT!O70:Y70) / OUTPUT!AM$10), "", SUMIF(OUTPUT!O$20:Y$20, "CLO5", OUTPUT!O70:Y70) / OUTPUT!AM$10),
IF(AND('PRINTABLE (per grading)'!H$16="OUTPUT", 'PRINTABLE (per grading)'!B$13="Final"), IF(ISERROR(SUMIF(OUTPUT!AA$20:AI$20, "CLO5", OUTPUT!AA70:AI70) / OUTPUT!AN$10), "", SUMIF(OUTPUT!AA$20:AI$20, "CLO5", OUTPUT!AA70:AI70) / OUTPUT!AN$10),
"")))))),"")</f>
        <v/>
      </c>
      <c r="AJ68" s="232" t="str">
        <f t="shared" si="50"/>
        <v/>
      </c>
      <c r="AK68" s="233" t="str">
        <f t="shared" si="51"/>
        <v/>
      </c>
      <c r="AL68" s="25" t="str">
        <f>IF(B68 &lt;&gt; "", IFERROR(IF(C$16 = "PRELIM", SUMIF('Database (LECTURE-RES-PRAC)'!D$14:AG$14, "CLO6", 'Database (LECTURE-RES-PRAC)'!D65:AG65) / 'Grade computation'!F$9, IF(C$16 = "MIDTERM", SUMIF('Database (LECTURE-RES-PRAC)'!AJ$14:BM$14, "CLO6", 'Database (LECTURE-RES-PRAC)'!AJ65:BM65) / 'Grade computation'!G$9, IF(C$16 = "FINAL", SUMIF('Database (LECTURE-RES-PRAC)'!BP$14:CS$14, "CLO6", 'Database (LECTURE-RES-PRAC)'!BP65:CS65) / 'Grade computation'!H$9,""))),""),"")</f>
        <v/>
      </c>
      <c r="AM68" s="232" t="str">
        <f t="shared" si="52"/>
        <v/>
      </c>
      <c r="AN68" s="25" t="str">
        <f>IF(B68 &lt;&gt; "",IF(AND('PRINTABLE (per grading)'!H$16="EXAM", 'PRINTABLE (per grading)'!B$13="Prelim"), IF(ISERROR(SUMIF('Exam (LECTURE ONLY)'!D$20:M$20, "CLO6", 'Exam (LECTURE ONLY)'!D70:M70) / 'Exam (LECTURE ONLY)'!AL$11), "", SUMIF('Exam (LECTURE ONLY)'!D$20:M$20, "CLO6", 'Exam (LECTURE ONLY)'!D70:M70) /'Exam (LECTURE ONLY)'!AL$11),
IF(AND('PRINTABLE (per grading)'!H$16="EXAM", 'PRINTABLE (per grading)'!B$13="Midterm"), IF(ISERROR(SUMIF('Exam (LECTURE ONLY)'!O$20:X$20, "CLO6", 'Exam (LECTURE ONLY)'!O70:X70) / 'Exam (LECTURE ONLY)'!AM$11), "", SUMIF('Exam (LECTURE ONLY)'!O$20:X$20, "CLO6", 'Exam (LECTURE ONLY)'!O70:X70) / 'Exam (LECTURE ONLY)'!AM$11),
IF(AND('PRINTABLE (per grading)'!H$16="EXAM", 'PRINTABLE (per grading)'!B$13="Final"), IF(ISERROR(SUMIF('Exam (LECTURE ONLY)'!Z$20:AI$20, "CLO6", 'Exam (LECTURE ONLY)'!Z70:AI70) / 'Exam (LECTURE ONLY)'!AN$11), "", SUMIF('Exam (LECTURE ONLY)'!Z$20:AI$20, "CLO6", 'Exam (LECTURE ONLY)'!Z70:AI70) / 'Exam (LECTURE ONLY)'!AN$11),
IF(AND('PRINTABLE (per grading)'!H$16="OUTPUT", 'PRINTABLE (per grading)'!B$13="Prelim"), IF(ISERROR(SUMIF(OUTPUT!C$20:M$20, "CLO6", OUTPUT!C70:M70) / OUTPUT!AL$11), "", SUMIF(OUTPUT!C$20:M$20, "CLO6", OUTPUT!C70:M70) / OUTPUT!AL$11),
IF(AND('PRINTABLE (per grading)'!H$16="OUTPUT", 'PRINTABLE (per grading)'!B$13="Midterm"), IF(ISERROR(SUMIF(OUTPUT!O$20:Y$20, "CLO6", OUTPUT!O70:Y70) / OUTPUT!AM$11), "", SUMIF(OUTPUT!O$20:Y$20, "CLO6", OUTPUT!O70:Y70) / OUTPUT!AM$11),
IF(AND('PRINTABLE (per grading)'!H$16="OUTPUT", 'PRINTABLE (per grading)'!B$13="Final"), IF(ISERROR(SUMIF(OUTPUT!AA$20:AI$20, "CLO6", OUTPUT!AA70:AI70) / OUTPUT!AN$11), "", SUMIF(OUTPUT!AA$20:AI$20, "CLO6", OUTPUT!AA70:AI70) / OUTPUT!AN$11),
"")))))),"")</f>
        <v/>
      </c>
      <c r="AO68" s="232" t="str">
        <f t="shared" si="53"/>
        <v/>
      </c>
      <c r="AP68" s="233" t="str">
        <f t="shared" si="54"/>
        <v/>
      </c>
      <c r="AQ68" s="25" t="str">
        <f>IF(B68 &lt;&gt; "", IFERROR(IF(C$16 = "PRELIM", SUMIF('Database (LECTURE-RES-PRAC)'!D$14:AG$14, "CLO7", 'Database (LECTURE-RES-PRAC)'!D65:AG65) / 'Grade computation'!F$10, IF(C$16 = "MIDTERM", SUMIF('Database (LECTURE-RES-PRAC)'!AJ$14:BM$14, "CLO7", 'Database (LECTURE-RES-PRAC)'!AJ65:BM65) / 'Grade computation'!G$10, IF(C$16 = "FINAL", SUMIF('Database (LECTURE-RES-PRAC)'!BP$14:CS$14, "CLO7", 'Database (LECTURE-RES-PRAC)'!BP65:CS65) / 'Grade computation'!H$10,""))),""),"")</f>
        <v/>
      </c>
      <c r="AR68" s="232" t="str">
        <f t="shared" si="55"/>
        <v/>
      </c>
      <c r="AS68" s="25" t="str">
        <f>IF(B68 &lt;&gt; "",IF(AND('PRINTABLE (per grading)'!H$16="EXAM", 'PRINTABLE (per grading)'!B$13="Prelim"), IF(ISERROR(SUMIF('Exam (LECTURE ONLY)'!D$20:M$20, "CLO7", 'Exam (LECTURE ONLY)'!D70:M70) / 'Exam (LECTURE ONLY)'!AL$12), "", SUMIF('Exam (LECTURE ONLY)'!D$20:M$20, "CLO7", 'Exam (LECTURE ONLY)'!D70:M70) /'Exam (LECTURE ONLY)'!AL$12),
IF(AND('PRINTABLE (per grading)'!H$16="EXAM", 'PRINTABLE (per grading)'!B$13="Midterm"), IF(ISERROR(SUMIF('Exam (LECTURE ONLY)'!O$20:X$20, "CLO7", 'Exam (LECTURE ONLY)'!O70:X70) / 'Exam (LECTURE ONLY)'!AM$12), "", SUMIF('Exam (LECTURE ONLY)'!O$20:X$20, "CLO7", 'Exam (LECTURE ONLY)'!O70:X70) / 'Exam (LECTURE ONLY)'!AM$12),
IF(AND('PRINTABLE (per grading)'!H$16="EXAM", 'PRINTABLE (per grading)'!B$13="Final"), IF(ISERROR(SUMIF('Exam (LECTURE ONLY)'!Z$20:AI$20, "CLO7", 'Exam (LECTURE ONLY)'!Z70:AI70) / 'Exam (LECTURE ONLY)'!AN$12), "", SUMIF('Exam (LECTURE ONLY)'!Z$20:AI$20, "CLO7", 'Exam (LECTURE ONLY)'!Z70:AI70) / 'Exam (LECTURE ONLY)'!AN$12),
IF(AND('PRINTABLE (per grading)'!H$16="OUTPUT", 'PRINTABLE (per grading)'!B$13="Prelim"), IF(ISERROR(SUMIF(OUTPUT!C$20:M$20, "CLO7", OUTPUT!C70:M70) / OUTPUT!AL$12), "", SUMIF(OUTPUT!C$20:M$20, "CLO7", OUTPUT!C70:M70) / OUTPUT!AL$12),
IF(AND('PRINTABLE (per grading)'!H$16="OUTPUT", 'PRINTABLE (per grading)'!B$13="Midterm"), IF(ISERROR(SUMIF(OUTPUT!O$20:Y$20, "CLO7", OUTPUT!O70:Y70) / OUTPUT!AM$12), "", SUMIF(OUTPUT!O$20:Y$20, "CLO7", OUTPUT!O70:Y70) / OUTPUT!AM$12),
IF(AND('PRINTABLE (per grading)'!H$16="OUTPUT", 'PRINTABLE (per grading)'!B$13="Final"), IF(ISERROR(SUMIF(OUTPUT!AA$20:AI$20, "CLO7", OUTPUT!AA70:AI70) / OUTPUT!AN$12), "", SUMIF(OUTPUT!AA$20:AI$20, "CLO7", OUTPUT!AA70:AI70) / OUTPUT!AN$12),
"")))))),"")</f>
        <v/>
      </c>
      <c r="AT68" s="232" t="str">
        <f t="shared" si="56"/>
        <v/>
      </c>
      <c r="AU68" s="233" t="str">
        <f t="shared" si="57"/>
        <v/>
      </c>
      <c r="AV68" s="25" t="str">
        <f>IF(B68 &lt;&gt; "", IFERROR(IF(C$16 = "PRELIM", SUMIF('Database (LECTURE-RES-PRAC)'!D$14:AG$14, "CLO8", 'Database (LECTURE-RES-PRAC)'!D65:AG65) / 'Grade computation'!F$11, IF(C$16 = "MIDTERM", SUMIF('Database (LECTURE-RES-PRAC)'!AJ$14:BM$14, "CLO8", 'Database (LECTURE-RES-PRAC)'!AJ65:BM65) / 'Grade computation'!G$11, IF(C$16 = "FINAL", SUMIF('Database (LECTURE-RES-PRAC)'!BP$14:CS$14, "CLO8", 'Database (LECTURE-RES-PRAC)'!BP65:CS65) / 'Grade computation'!H$11,""))),""),"")</f>
        <v/>
      </c>
      <c r="AW68" s="232" t="str">
        <f t="shared" si="58"/>
        <v/>
      </c>
      <c r="AX68" s="25" t="str">
        <f>IF(B68 &lt;&gt; "",IF(AND('PRINTABLE (per grading)'!H$16="EXAM", 'PRINTABLE (per grading)'!B$13="Prelim"), IF(ISERROR(SUMIF('Exam (LECTURE ONLY)'!D$20:M$20, "CLO8", 'Exam (LECTURE ONLY)'!D70:M70) / 'Exam (LECTURE ONLY)'!AL$13), "", SUMIF('Exam (LECTURE ONLY)'!D$20:M$20, "CLO8", 'Exam (LECTURE ONLY)'!D70:M70) /'Exam (LECTURE ONLY)'!AL$13),
IF(AND('PRINTABLE (per grading)'!H$16="EXAM", 'PRINTABLE (per grading)'!B$13="Midterm"), IF(ISERROR(SUMIF('Exam (LECTURE ONLY)'!O$20:X$20, "CLO8", 'Exam (LECTURE ONLY)'!O70:X70) / 'Exam (LECTURE ONLY)'!AM$13), "", SUMIF('Exam (LECTURE ONLY)'!O$20:X$20, "CLO8", 'Exam (LECTURE ONLY)'!O70:X70) / 'Exam (LECTURE ONLY)'!AM$13),
IF(AND('PRINTABLE (per grading)'!H$16="EXAM", 'PRINTABLE (per grading)'!B$13="Final"), IF(ISERROR(SUMIF('Exam (LECTURE ONLY)'!Z$20:AI$20, "CLO8", 'Exam (LECTURE ONLY)'!Z70:AI70) / 'Exam (LECTURE ONLY)'!AN$13), "", SUMIF('Exam (LECTURE ONLY)'!Z$20:AI$20, "CLO8", 'Exam (LECTURE ONLY)'!Z70:AI70) / 'Exam (LECTURE ONLY)'!AN$13),
IF(AND('PRINTABLE (per grading)'!H$16="OUTPUT", 'PRINTABLE (per grading)'!B$13="Prelim"), IF(ISERROR(SUMIF(OUTPUT!C$20:M$20, "CLO8", OUTPUT!C70:M70) / OUTPUT!AL$13), "", SUMIF(OUTPUT!C$20:M$20, "CLO8", OUTPUT!C70:M70) / OUTPUT!AL$13),
IF(AND('PRINTABLE (per grading)'!H$16="OUTPUT", 'PRINTABLE (per grading)'!B$13="Midterm"), IF(ISERROR(SUMIF(OUTPUT!O$20:Y$20, "CLO8", OUTPUT!O70:Y70) / OUTPUT!AM$13), "", SUMIF(OUTPUT!O$20:Y$20, "CLO8", OUTPUT!O70:Y70) / OUTPUT!AM$13),
IF(AND('PRINTABLE (per grading)'!H$16="OUTPUT", 'PRINTABLE (per grading)'!B$13="Final"), IF(ISERROR(SUMIF(OUTPUT!AA$20:AI$20, "CLO8", OUTPUT!AA70:AI70) / OUTPUT!AN$13), "", SUMIF(OUTPUT!AA$20:AI$20, "CLO8", OUTPUT!AA70:AI70) / OUTPUT!AN$13),
"")))))),"")</f>
        <v/>
      </c>
      <c r="AY68" s="232" t="str">
        <f t="shared" si="59"/>
        <v/>
      </c>
      <c r="AZ68" s="233" t="str">
        <f t="shared" si="60"/>
        <v/>
      </c>
      <c r="BA68" s="25" t="str">
        <f>IF(B68 &lt;&gt; "", IFERROR(IF(C$16 = "PRELIM", SUMIF('Database (LECTURE-RES-PRAC)'!D$14:AG$14, "CLO9", 'Database (LECTURE-RES-PRAC)'!D65:AG65) / 'Grade computation'!F$12, IF(C$16 = "MIDTERM", SUMIF('Database (LECTURE-RES-PRAC)'!AJ$14:BM$14, "CLO9", 'Database (LECTURE-RES-PRAC)'!AJ65:BM65) / 'Grade computation'!G$12, IF(C$16 = "FINAL", SUMIF('Database (LECTURE-RES-PRAC)'!BP$14:CS$14, "CLO9", 'Database (LECTURE-RES-PRAC)'!BP65:CS65) / 'Grade computation'!H$12,""))),""),"")</f>
        <v/>
      </c>
      <c r="BB68" s="232" t="str">
        <f t="shared" si="61"/>
        <v/>
      </c>
      <c r="BC68" s="25" t="str">
        <f>IF(B68 &lt;&gt; "",IF(AND('PRINTABLE (per grading)'!H$16="EXAM", 'PRINTABLE (per grading)'!B$13="Prelim"), IF(ISERROR(SUMIF('Exam (LECTURE ONLY)'!D$20:M$20, "CLO9", 'Exam (LECTURE ONLY)'!D70:M70) / 'Exam (LECTURE ONLY)'!AL$14), "", SUMIF('Exam (LECTURE ONLY)'!D$20:M$20, "CLO9", 'Exam (LECTURE ONLY)'!D70:M70) /'Exam (LECTURE ONLY)'!AL$14),
IF(AND('PRINTABLE (per grading)'!H$16="EXAM", 'PRINTABLE (per grading)'!B$13="Midterm"), IF(ISERROR(SUMIF('Exam (LECTURE ONLY)'!O$20:X$20, "CLO9", 'Exam (LECTURE ONLY)'!O70:X70) / 'Exam (LECTURE ONLY)'!AM$14), "", SUMIF('Exam (LECTURE ONLY)'!O$20:X$20, "CLO9", 'Exam (LECTURE ONLY)'!O70:X70) / 'Exam (LECTURE ONLY)'!AM$14),
IF(AND('PRINTABLE (per grading)'!H$16="EXAM", 'PRINTABLE (per grading)'!B$13="Final"), IF(ISERROR(SUMIF('Exam (LECTURE ONLY)'!Z$20:AI$20, "CLO9", 'Exam (LECTURE ONLY)'!Z70:AI70) / 'Exam (LECTURE ONLY)'!AN$14), "", SUMIF('Exam (LECTURE ONLY)'!Z$20:AI$20, "CLO9", 'Exam (LECTURE ONLY)'!Z70:AI70) / 'Exam (LECTURE ONLY)'!AN$14),
IF(AND('PRINTABLE (per grading)'!H$16="OUTPUT", 'PRINTABLE (per grading)'!B$13="Prelim"), IF(ISERROR(SUMIF(OUTPUT!C$20:M$20, "CLO9", OUTPUT!C70:M70) / OUTPUT!AL$14), "", SUMIF(OUTPUT!C$20:M$20, "CLO9", OUTPUT!C70:M70) / OUTPUT!AL$14),
IF(AND('PRINTABLE (per grading)'!H$16="OUTPUT", 'PRINTABLE (per grading)'!B$13="Midterm"), IF(ISERROR(SUMIF(OUTPUT!O$20:Y$20, "CLO9", OUTPUT!O70:Y70) / OUTPUT!AM$14), "", SUMIF(OUTPUT!O$20:Y$20, "CLO9", OUTPUT!O70:Y70) / OUTPUT!AM$14),
IF(AND('PRINTABLE (per grading)'!H$16="OUTPUT", 'PRINTABLE (per grading)'!B$13="Final"), IF(ISERROR(SUMIF(OUTPUT!AA$20:AI$20, "CLO9", OUTPUT!AA70:AI70) / OUTPUT!AN$14), "", SUMIF(OUTPUT!AA$20:AI$20, "CLO9", OUTPUT!AA70:AI70) / OUTPUT!AN$14),
"")))))),"")</f>
        <v/>
      </c>
      <c r="BD68" s="232" t="str">
        <f t="shared" si="62"/>
        <v/>
      </c>
      <c r="BE68" s="233" t="str">
        <f t="shared" si="63"/>
        <v/>
      </c>
      <c r="BF68" s="25" t="str">
        <f>IF(B68 &lt;&gt; "", IFERROR(IF(C$16 = "PRELIM", SUMIF('Database (LECTURE-RES-PRAC)'!D$14:AG$14, "CLO10", 'Database (LECTURE-RES-PRAC)'!D65:AG65) / 'Grade computation'!F$13, IF(C$16 = "MIDTERM", SUMIF('Database (LECTURE-RES-PRAC)'!AJ$14:BM$14, "CLO10", 'Database (LECTURE-RES-PRAC)'!AJ65:BM65) / 'Grade computation'!G$13, IF(C$16 = "FINAL", SUMIF('Database (LECTURE-RES-PRAC)'!BP$14:CS$14, "CLO10", 'Database (LECTURE-RES-PRAC)'!BP65:CS65) / 'Grade computation'!H$13,""))),""),"")</f>
        <v/>
      </c>
      <c r="BG68" s="232" t="str">
        <f t="shared" si="64"/>
        <v/>
      </c>
      <c r="BH68" s="25" t="str">
        <f>IF(B68 &lt;&gt; "",IF(AND('PRINTABLE (per grading)'!H$16="EXAM", 'PRINTABLE (per grading)'!B$13="Prelim"), IF(ISERROR(SUMIF('Exam (LECTURE ONLY)'!D$20:M$20, "CLO10", 'Exam (LECTURE ONLY)'!D70:M70) / 'Exam (LECTURE ONLY)'!AL$15), "", SUMIF('Exam (LECTURE ONLY)'!D$20:M$20, "CLO10", 'Exam (LECTURE ONLY)'!D70:M70) /'Exam (LECTURE ONLY)'!AL$15),
IF(AND('PRINTABLE (per grading)'!H$16="EXAM", 'PRINTABLE (per grading)'!B$13="Midterm"), IF(ISERROR(SUMIF('Exam (LECTURE ONLY)'!O$20:X$20, "CLO10", 'Exam (LECTURE ONLY)'!O70:X70) / 'Exam (LECTURE ONLY)'!AM$15), "", SUMIF('Exam (LECTURE ONLY)'!O$20:X$20, "CLO10", 'Exam (LECTURE ONLY)'!O70:X70) / 'Exam (LECTURE ONLY)'!AM$15),
IF(AND('PRINTABLE (per grading)'!H$16="EXAM", 'PRINTABLE (per grading)'!B$13="Final"), IF(ISERROR(SUMIF('Exam (LECTURE ONLY)'!Z$20:AI$20, "CLO10", 'Exam (LECTURE ONLY)'!Z70:AI70) / 'Exam (LECTURE ONLY)'!AN$15), "", SUMIF('Exam (LECTURE ONLY)'!Z$20:AI$20, "CLO10", 'Exam (LECTURE ONLY)'!Z70:AI70) / 'Exam (LECTURE ONLY)'!AN$15),
IF(AND('PRINTABLE (per grading)'!H$16="OUTPUT", 'PRINTABLE (per grading)'!B$13="Prelim"), IF(ISERROR(SUMIF(OUTPUT!C$20:M$20, "CLO10", OUTPUT!C70:M70) / OUTPUT!AL$15), "", SUMIF(OUTPUT!C$20:M$20, "CLO10", OUTPUT!C70:M70) / OUTPUT!AL$15),
IF(AND('PRINTABLE (per grading)'!H$16="OUTPUT", 'PRINTABLE (per grading)'!B$13="Midterm"), IF(ISERROR(SUMIF(OUTPUT!O$20:Y$20, "CLO10", OUTPUT!O70:Y70) / OUTPUT!AM$15), "", SUMIF(OUTPUT!O$20:Y$20, "CLO10", OUTPUT!O70:Y70) / OUTPUT!AM$15),
IF(AND('PRINTABLE (per grading)'!H$16="OUTPUT", 'PRINTABLE (per grading)'!B$13="Final"), IF(ISERROR(SUMIF(OUTPUT!AA$20:AI$20, "CLO10", OUTPUT!AA70:AI70) / OUTPUT!AN$15), "", SUMIF(OUTPUT!AA$20:AI$20, "CLO10", OUTPUT!AA70:AI70) / OUTPUT!AN$15),
"")))))),"")</f>
        <v/>
      </c>
      <c r="BI68" s="232" t="str">
        <f t="shared" si="65"/>
        <v/>
      </c>
      <c r="BJ68" s="233" t="str">
        <f t="shared" si="66"/>
        <v/>
      </c>
      <c r="BK68" s="2"/>
    </row>
    <row r="69" spans="1:63" ht="20.100000000000001" customHeight="1">
      <c r="A69" s="118" t="str">
        <f>IF(ISBLANK('Database (LECTURE-RES-PRAC)'!A66),"",'Database (LECTURE-RES-PRAC)'!A66)</f>
        <v/>
      </c>
      <c r="B69" s="119" t="str">
        <f>IF(ISBLANK('Database (LECTURE-RES-PRAC)'!B66),"",'Database (LECTURE-RES-PRAC)'!B66)</f>
        <v/>
      </c>
      <c r="C69" s="134" t="str">
        <f>IF(B69&lt;&gt;"",IF(C$16="PRELIM",'Grade computation'!C69, IF(C$16="MIDTERM",'Grade computation'!K69, IF(C$16="FINAL",'Grade computation'!S69,""))),"")</f>
        <v/>
      </c>
      <c r="D69" s="135" t="str">
        <f t="shared" si="1"/>
        <v/>
      </c>
      <c r="E69" s="134" t="str">
        <f>IF(B69&lt;&gt;"", IF(C$16="PRELIM",'Grade computation'!E69, IF(C$16="MIDTERM",'Grade computation'!M69, IF(C$16="FINAL",'Grade computation'!U69,""))),"")</f>
        <v/>
      </c>
      <c r="F69" s="136" t="str">
        <f t="shared" si="2"/>
        <v/>
      </c>
      <c r="G69" s="137" t="str">
        <f t="shared" si="3"/>
        <v/>
      </c>
      <c r="H69" s="207" t="str">
        <f>IF(B69&lt;&gt;"",IF(C$16="PRELIM", 'Grade computation'!H69, IF(C$16="MIDTERM", 'Grade computation'!P69, IF(C$16="FINAL",'Grade computation'!X69, ""))),"")</f>
        <v/>
      </c>
      <c r="I69" s="137" t="str">
        <f t="shared" si="4"/>
        <v/>
      </c>
      <c r="J69" s="139" t="str">
        <f t="shared" si="5"/>
        <v/>
      </c>
      <c r="K69" s="377" t="str">
        <f t="shared" si="6"/>
        <v/>
      </c>
      <c r="L69" s="434"/>
      <c r="M69" s="25" t="str">
        <f>IF(B69 &lt;&gt; "", IFERROR(IF(C$16 = "PRELIM", SUMIF('Database (LECTURE-RES-PRAC)'!D$14:AG$14, "CLO1", 'Database (LECTURE-RES-PRAC)'!D66:AG66) / 'Grade computation'!F$4, IF(C$16 = "MIDTERM", SUMIF('Database (LECTURE-RES-PRAC)'!AJ$14:BM$14, "CLO1", 'Database (LECTURE-RES-PRAC)'!AJ66:BM66) / 'Grade computation'!G$4, IF(C$16 = "FINAL", SUMIF('Database (LECTURE-RES-PRAC)'!BP$14:CS$14, "CLO1", 'Database (LECTURE-RES-PRAC)'!BP66:CS66) / 'Grade computation'!H$4,""))),""),"")</f>
        <v/>
      </c>
      <c r="N69" s="232" t="str">
        <f t="shared" si="37"/>
        <v/>
      </c>
      <c r="O69" s="25" t="str">
        <f>IF(B69 &lt;&gt; "",IF(AND('PRINTABLE (per grading)'!H$16="EXAM", 'PRINTABLE (per grading)'!B$13="Prelim"), IF(ISERROR(SUMIF('Exam (LECTURE ONLY)'!D$20:M$20, "CLO1", 'Exam (LECTURE ONLY)'!D71:M71) / 'Exam (LECTURE ONLY)'!AL$6), "", SUMIF('Exam (LECTURE ONLY)'!D$20:M$20, "CLO1", 'Exam (LECTURE ONLY)'!D71:M71) /'Exam (LECTURE ONLY)'!AL$6),
IF(AND('PRINTABLE (per grading)'!H$16="EXAM", 'PRINTABLE (per grading)'!B$13="Midterm"), IF(ISERROR(SUMIF('Exam (LECTURE ONLY)'!O$20:X$20, "CLO1", 'Exam (LECTURE ONLY)'!O71:X71) / 'Exam (LECTURE ONLY)'!AM$6), "", SUMIF('Exam (LECTURE ONLY)'!O$20:X$20, "CLO1", 'Exam (LECTURE ONLY)'!O71:X71) / 'Exam (LECTURE ONLY)'!AM$6),
IF(AND('PRINTABLE (per grading)'!H$16="EXAM", 'PRINTABLE (per grading)'!B$13="Final"), IF(ISERROR(SUMIF('Exam (LECTURE ONLY)'!Z$20:AI$20, "CLO1", 'Exam (LECTURE ONLY)'!Z71:AI71) / 'Exam (LECTURE ONLY)'!AN$6), "", SUMIF('Exam (LECTURE ONLY)'!Z$20:AI$20, "CLO1", 'Exam (LECTURE ONLY)'!Z71:AI71) / 'Exam (LECTURE ONLY)'!AN$6),
IF(AND('PRINTABLE (per grading)'!H$16="OUTPUT", 'PRINTABLE (per grading)'!B$13="Prelim"), IF(ISERROR(SUMIF(OUTPUT!C$20:M$20, "CLO1", OUTPUT!C71:M71) / OUTPUT!AL$6), "", SUMIF(OUTPUT!C$20:M$20, "CLO1", OUTPUT!C71:M71) / OUTPUT!AL$6),
IF(AND('PRINTABLE (per grading)'!H$16="OUTPUT", 'PRINTABLE (per grading)'!B$13="Midterm"), IF(ISERROR(SUMIF(OUTPUT!O$20:Y$20, "CLO1", OUTPUT!O71:Y71) / OUTPUT!AM$6), "", SUMIF(OUTPUT!O$20:Y$20, "CLO1", OUTPUT!O71:Y71) / OUTPUT!AM$6),
IF(AND('PRINTABLE (per grading)'!H$16="OUTPUT", 'PRINTABLE (per grading)'!B$13="Final"), IF(ISERROR(SUMIF(OUTPUT!AA$20:AI$20, "CLO1", OUTPUT!AA71:AI71) / OUTPUT!AN$6), "", SUMIF(OUTPUT!AA$20:AI$20, "CLO1", OUTPUT!AA71:AI71) / OUTPUT!AN$6),
"")))))),"")</f>
        <v/>
      </c>
      <c r="P69" s="232" t="str">
        <f t="shared" si="38"/>
        <v/>
      </c>
      <c r="Q69" s="233" t="str">
        <f t="shared" si="39"/>
        <v/>
      </c>
      <c r="R69" s="25" t="str">
        <f>IF(B69 &lt;&gt; "", IFERROR(IF(C$16 = "PRELIM", SUMIF('Database (LECTURE-RES-PRAC)'!D$14:AG$14, "CLO2", 'Database (LECTURE-RES-PRAC)'!D66:AG66) / 'Grade computation'!F$5, IF(C$16 = "MIDTERM", SUMIF('Database (LECTURE-RES-PRAC)'!AJ$14:BM$14, "CLO2", 'Database (LECTURE-RES-PRAC)'!AJ66:BM66) / 'Grade computation'!G$5, IF(C$16 = "FINAL", SUMIF('Database (LECTURE-RES-PRAC)'!BP$14:CS$14, "CLO2", 'Database (LECTURE-RES-PRAC)'!BP66:CS66) / 'Grade computation'!H$5,""))),""),"")</f>
        <v/>
      </c>
      <c r="S69" s="232" t="str">
        <f t="shared" si="40"/>
        <v/>
      </c>
      <c r="T69" s="25" t="str">
        <f>IF(B69 &lt;&gt; "",IF(AND('PRINTABLE (per grading)'!H$16="EXAM", 'PRINTABLE (per grading)'!B$13="Prelim"), IF(ISERROR(SUMIF('Exam (LECTURE ONLY)'!D$20:M$20, "CLO2", 'Exam (LECTURE ONLY)'!D71:M71) / 'Exam (LECTURE ONLY)'!AL$7), "", SUMIF('Exam (LECTURE ONLY)'!D$20:M$20, "CLO2", 'Exam (LECTURE ONLY)'!D71:M71) /'Exam (LECTURE ONLY)'!AL$7),
IF(AND('PRINTABLE (per grading)'!H$16="EXAM", 'PRINTABLE (per grading)'!B$13="Midterm"), IF(ISERROR(SUMIF('Exam (LECTURE ONLY)'!O$20:X$20, "CLO2", 'Exam (LECTURE ONLY)'!O71:X71) / 'Exam (LECTURE ONLY)'!AM$7), "", SUMIF('Exam (LECTURE ONLY)'!O$20:X$20, "CLO2", 'Exam (LECTURE ONLY)'!O71:X71) / 'Exam (LECTURE ONLY)'!AM$7),
IF(AND('PRINTABLE (per grading)'!H$16="EXAM", 'PRINTABLE (per grading)'!B$13="Final"), IF(ISERROR(SUMIF('Exam (LECTURE ONLY)'!Z$20:AI$20, "CLO2", 'Exam (LECTURE ONLY)'!Z71:AI71) / 'Exam (LECTURE ONLY)'!AN$7), "", SUMIF('Exam (LECTURE ONLY)'!Z$20:AI$20, "CLO2", 'Exam (LECTURE ONLY)'!Z71:AI71) / 'Exam (LECTURE ONLY)'!AN$7),
IF(AND('PRINTABLE (per grading)'!H$16="OUTPUT", 'PRINTABLE (per grading)'!B$13="Prelim"), IF(ISERROR(SUMIF(OUTPUT!C$20:M$20, "CLO2", OUTPUT!C71:M71) / OUTPUT!AL$7), "", SUMIF(OUTPUT!C$20:M$20, "CLO2", OUTPUT!C71:M71) / OUTPUT!AL$7),
IF(AND('PRINTABLE (per grading)'!H$16="OUTPUT", 'PRINTABLE (per grading)'!B$13="Midterm"), IF(ISERROR(SUMIF(OUTPUT!O$20:Y$20, "CLO2", OUTPUT!O71:Y71) / OUTPUT!AM$7), "", SUMIF(OUTPUT!O$20:Y$20, "CLO2", OUTPUT!O71:Y71) / OUTPUT!AM$7),
IF(AND('PRINTABLE (per grading)'!H$16="OUTPUT", 'PRINTABLE (per grading)'!B$13="Final"), IF(ISERROR(SUMIF(OUTPUT!AA$20:AI$20, "CLO2", OUTPUT!AA71:AI71) / OUTPUT!AN$7), "", SUMIF(OUTPUT!AA$20:AI$20, "CLO2", OUTPUT!AA71:AI71) / OUTPUT!AN$7),
"")))))),"")</f>
        <v/>
      </c>
      <c r="U69" s="232" t="str">
        <f t="shared" si="41"/>
        <v/>
      </c>
      <c r="V69" s="233" t="str">
        <f t="shared" si="42"/>
        <v/>
      </c>
      <c r="W69" s="25" t="str">
        <f>IF(B69 &lt;&gt; "", IFERROR(IF(C$16 = "PRELIM", SUMIF('Database (LECTURE-RES-PRAC)'!D$14:AG$14, "CLO3", 'Database (LECTURE-RES-PRAC)'!D66:AG66) / 'Grade computation'!F$6, IF(C$16 = "MIDTERM", SUMIF('Database (LECTURE-RES-PRAC)'!AJ$14:BM$14, "CLO3", 'Database (LECTURE-RES-PRAC)'!AJ66:BM66) / 'Grade computation'!G$6, IF(C$16 = "FINAL", SUMIF('Database (LECTURE-RES-PRAC)'!BP$14:CS$14, "CLO3", 'Database (LECTURE-RES-PRAC)'!BP66:CS66) / 'Grade computation'!H$6,""))),""),"")</f>
        <v/>
      </c>
      <c r="X69" s="232" t="str">
        <f t="shared" si="43"/>
        <v/>
      </c>
      <c r="Y69" s="25" t="str">
        <f>IF(B69 &lt;&gt; "",IF(AND('PRINTABLE (per grading)'!H$16="EXAM", 'PRINTABLE (per grading)'!B$13="Prelim"), IF(ISERROR(SUMIF('Exam (LECTURE ONLY)'!D$20:M$20, "CLO3", 'Exam (LECTURE ONLY)'!D71:M71) / 'Exam (LECTURE ONLY)'!AL$8), "", SUMIF('Exam (LECTURE ONLY)'!D$20:M$20, "CLO3", 'Exam (LECTURE ONLY)'!D71:M71) /'Exam (LECTURE ONLY)'!AL$8),
IF(AND('PRINTABLE (per grading)'!H$16="EXAM", 'PRINTABLE (per grading)'!B$13="Midterm"), IF(ISERROR(SUMIF('Exam (LECTURE ONLY)'!O$20:X$20, "CLO3", 'Exam (LECTURE ONLY)'!O71:X71) / 'Exam (LECTURE ONLY)'!AM$8), "", SUMIF('Exam (LECTURE ONLY)'!O$20:X$20, "CLO3", 'Exam (LECTURE ONLY)'!O71:X71) / 'Exam (LECTURE ONLY)'!AM$8),
IF(AND('PRINTABLE (per grading)'!H$16="EXAM", 'PRINTABLE (per grading)'!B$13="Final"), IF(ISERROR(SUMIF('Exam (LECTURE ONLY)'!Z$20:AI$20, "CLO3", 'Exam (LECTURE ONLY)'!Z71:AI71) / 'Exam (LECTURE ONLY)'!AN$8), "", SUMIF('Exam (LECTURE ONLY)'!Z$20:AI$20, "CLO3", 'Exam (LECTURE ONLY)'!Z71:AI71) / 'Exam (LECTURE ONLY)'!AN$8),
IF(AND('PRINTABLE (per grading)'!H$16="OUTPUT", 'PRINTABLE (per grading)'!B$13="Prelim"), IF(ISERROR(SUMIF(OUTPUT!C$20:M$20, "CLO3", OUTPUT!C71:M71) / OUTPUT!AL$8), "", SUMIF(OUTPUT!C$20:M$20, "CLO3", OUTPUT!C71:M71) / OUTPUT!AL$8),
IF(AND('PRINTABLE (per grading)'!H$16="OUTPUT", 'PRINTABLE (per grading)'!B$13="Midterm"), IF(ISERROR(SUMIF(OUTPUT!O$20:Y$20, "CLO3", OUTPUT!O71:Y71) / OUTPUT!AM$8), "", SUMIF(OUTPUT!O$20:Y$20, "CLO3", OUTPUT!O71:Y71) / OUTPUT!AM$8),
IF(AND('PRINTABLE (per grading)'!H$16="OUTPUT", 'PRINTABLE (per grading)'!B$13="Final"), IF(ISERROR(SUMIF(OUTPUT!AA$20:AI$20, "CLO3", OUTPUT!AA71:AI71) / OUTPUT!AN$8), "", SUMIF(OUTPUT!AA$20:AI$20, "CLO3", OUTPUT!AA71:AI71) / OUTPUT!AN$8),
"" )))))),"")</f>
        <v/>
      </c>
      <c r="Z69" s="232" t="str">
        <f t="shared" si="44"/>
        <v/>
      </c>
      <c r="AA69" s="233" t="str">
        <f t="shared" si="45"/>
        <v/>
      </c>
      <c r="AB69" s="25" t="str">
        <f>IF(B69 &lt;&gt; "", IFERROR(IF(C$16 = "PRELIM", SUMIF('Database (LECTURE-RES-PRAC)'!D$14:AG$14, "CLO4", 'Database (LECTURE-RES-PRAC)'!D66:AG66) / 'Grade computation'!F$7, IF(C$16 = "MIDTERM", SUMIF('Database (LECTURE-RES-PRAC)'!AJ$14:BM$14, "CLO4", 'Database (LECTURE-RES-PRAC)'!AJ66:BM66) / 'Grade computation'!G$7, IF(C$16 = "FINAL", SUMIF('Database (LECTURE-RES-PRAC)'!BP$14:CS$14, "CLO4", 'Database (LECTURE-RES-PRAC)'!BP66:CS66) / 'Grade computation'!H$7,""))),""),"")</f>
        <v/>
      </c>
      <c r="AC69" s="232" t="str">
        <f t="shared" si="46"/>
        <v/>
      </c>
      <c r="AD69" s="25" t="str">
        <f>IF(B69 &lt;&gt; "",IF(AND('PRINTABLE (per grading)'!H$16="EXAM", 'PRINTABLE (per grading)'!B$13="Prelim"), IF(ISERROR(SUMIF('Exam (LECTURE ONLY)'!D$20:M$20, "CLO4", 'Exam (LECTURE ONLY)'!D71:M71) / 'Exam (LECTURE ONLY)'!AL$9), "", SUMIF('Exam (LECTURE ONLY)'!D$20:M$20, "CLO4", 'Exam (LECTURE ONLY)'!D71:M71) /'Exam (LECTURE ONLY)'!AL$9),
IF(AND('PRINTABLE (per grading)'!H$16="EXAM", 'PRINTABLE (per grading)'!B$13="Midterm"), IF(ISERROR(SUMIF('Exam (LECTURE ONLY)'!O$20:X$20, "CLO4", 'Exam (LECTURE ONLY)'!O71:X71) / 'Exam (LECTURE ONLY)'!AM$9), "", SUMIF('Exam (LECTURE ONLY)'!O$20:X$20, "CLO4", 'Exam (LECTURE ONLY)'!O71:X71) / 'Exam (LECTURE ONLY)'!AM$9),
IF(AND('PRINTABLE (per grading)'!H$16="EXAM", 'PRINTABLE (per grading)'!B$13="Final"), IF(ISERROR(SUMIF('Exam (LECTURE ONLY)'!Z$20:AI$20, "CLO4", 'Exam (LECTURE ONLY)'!Z71:AI71) / 'Exam (LECTURE ONLY)'!AN$9), "", SUMIF('Exam (LECTURE ONLY)'!Z$20:AI$20, "CLO4", 'Exam (LECTURE ONLY)'!Z71:AI71) / 'Exam (LECTURE ONLY)'!AN$9),
IF(AND('PRINTABLE (per grading)'!H$16="OUTPUT", 'PRINTABLE (per grading)'!B$13="Prelim"), IF(ISERROR(SUMIF(OUTPUT!C$20:M$20, "CLO4", OUTPUT!C71:M71) / OUTPUT!AL$9), "", SUMIF(OUTPUT!C$20:M$20, "CLO4", OUTPUT!C71:M71) / OUTPUT!AL$9),
IF(AND('PRINTABLE (per grading)'!H$16="OUTPUT", 'PRINTABLE (per grading)'!B$13="Midterm"), IF(ISERROR(SUMIF(OUTPUT!O$20:Y$20, "CLO4", OUTPUT!O71:Y71) / OUTPUT!AM$9), "", SUMIF(OUTPUT!O$20:Y$20, "CLO4", OUTPUT!O71:Y71) / OUTPUT!AM$9),
IF(AND('PRINTABLE (per grading)'!H$16="OUTPUT", 'PRINTABLE (per grading)'!B$13="Final"), IF(ISERROR(SUMIF(OUTPUT!AA$20:AI$20, "CLO4", OUTPUT!AA71:AI71) / OUTPUT!AN$9), "", SUMIF(OUTPUT!AA$20:AI$20, "CLO4", OUTPUT!AA71:AI71) / OUTPUT!AN$9),
"")))))),"")</f>
        <v/>
      </c>
      <c r="AE69" s="232" t="str">
        <f t="shared" si="47"/>
        <v/>
      </c>
      <c r="AF69" s="233" t="str">
        <f t="shared" si="48"/>
        <v/>
      </c>
      <c r="AG69" s="25" t="str">
        <f>IF(B69 &lt;&gt; "", IFERROR(IF(C$16 = "PRELIM", SUMIF('Database (LECTURE-RES-PRAC)'!D$14:AG$14, "CLO5", 'Database (LECTURE-RES-PRAC)'!D66:AG66) / 'Grade computation'!F$8, IF(C$16 = "MIDTERM", SUMIF('Database (LECTURE-RES-PRAC)'!AJ$14:BM$14, "CLO5", 'Database (LECTURE-RES-PRAC)'!AJ66:BM66) / 'Grade computation'!G$8, IF(C$16 = "FINAL", SUMIF('Database (LECTURE-RES-PRAC)'!BP$14:CS$14, "CLO5", 'Database (LECTURE-RES-PRAC)'!BP66:CS66) / 'Grade computation'!H$8,""))),""),"")</f>
        <v/>
      </c>
      <c r="AH69" s="232" t="str">
        <f t="shared" si="49"/>
        <v/>
      </c>
      <c r="AI69" s="25" t="str">
        <f>IF(B69 &lt;&gt; "",IF(AND('PRINTABLE (per grading)'!H$16="EXAM", 'PRINTABLE (per grading)'!B$13="Prelim"), IF(ISERROR(SUMIF('Exam (LECTURE ONLY)'!D$20:M$20, "CLO5", 'Exam (LECTURE ONLY)'!D71:M71) / 'Exam (LECTURE ONLY)'!AL$10), "", SUMIF('Exam (LECTURE ONLY)'!D$20:M$20, "CLO5", 'Exam (LECTURE ONLY)'!D71:M71) /'Exam (LECTURE ONLY)'!AL$10),
IF(AND('PRINTABLE (per grading)'!H$16="EXAM", 'PRINTABLE (per grading)'!B$13="Midterm"), IF(ISERROR(SUMIF('Exam (LECTURE ONLY)'!O$20:X$20, "CLO5", 'Exam (LECTURE ONLY)'!O71:X71) / 'Exam (LECTURE ONLY)'!AM$10), "", SUMIF('Exam (LECTURE ONLY)'!O$20:X$20, "CLO5", 'Exam (LECTURE ONLY)'!O71:X71) / 'Exam (LECTURE ONLY)'!AM$10),
IF(AND('PRINTABLE (per grading)'!H$16="EXAM", 'PRINTABLE (per grading)'!B$13="Final"), IF(ISERROR(SUMIF('Exam (LECTURE ONLY)'!Z$20:AI$20, "CLO5", 'Exam (LECTURE ONLY)'!Z71:AI71) / 'Exam (LECTURE ONLY)'!AN$10), "", SUMIF('Exam (LECTURE ONLY)'!Z$20:AI$20, "CLO5", 'Exam (LECTURE ONLY)'!Z71:AI71) / 'Exam (LECTURE ONLY)'!AN$10),
IF(AND('PRINTABLE (per grading)'!H$16="OUTPUT", 'PRINTABLE (per grading)'!B$13="Prelim"), IF(ISERROR(SUMIF(OUTPUT!C$20:M$20, "CLO5", OUTPUT!C71:M71) / OUTPUT!AL$10), "", SUMIF(OUTPUT!C$20:M$20, "CLO5", OUTPUT!C71:M71) / OUTPUT!AL$10),
IF(AND('PRINTABLE (per grading)'!H$16="OUTPUT", 'PRINTABLE (per grading)'!B$13="Midterm"), IF(ISERROR(SUMIF(OUTPUT!O$20:Y$20, "CLO5", OUTPUT!O71:Y71) / OUTPUT!AM$10), "", SUMIF(OUTPUT!O$20:Y$20, "CLO5", OUTPUT!O71:Y71) / OUTPUT!AM$10),
IF(AND('PRINTABLE (per grading)'!H$16="OUTPUT", 'PRINTABLE (per grading)'!B$13="Final"), IF(ISERROR(SUMIF(OUTPUT!AA$20:AI$20, "CLO5", OUTPUT!AA71:AI71) / OUTPUT!AN$10), "", SUMIF(OUTPUT!AA$20:AI$20, "CLO5", OUTPUT!AA71:AI71) / OUTPUT!AN$10),
"")))))),"")</f>
        <v/>
      </c>
      <c r="AJ69" s="232" t="str">
        <f t="shared" si="50"/>
        <v/>
      </c>
      <c r="AK69" s="233" t="str">
        <f t="shared" si="51"/>
        <v/>
      </c>
      <c r="AL69" s="25" t="str">
        <f>IF(B69 &lt;&gt; "", IFERROR(IF(C$16 = "PRELIM", SUMIF('Database (LECTURE-RES-PRAC)'!D$14:AG$14, "CLO6", 'Database (LECTURE-RES-PRAC)'!D66:AG66) / 'Grade computation'!F$9, IF(C$16 = "MIDTERM", SUMIF('Database (LECTURE-RES-PRAC)'!AJ$14:BM$14, "CLO6", 'Database (LECTURE-RES-PRAC)'!AJ66:BM66) / 'Grade computation'!G$9, IF(C$16 = "FINAL", SUMIF('Database (LECTURE-RES-PRAC)'!BP$14:CS$14, "CLO6", 'Database (LECTURE-RES-PRAC)'!BP66:CS66) / 'Grade computation'!H$9,""))),""),"")</f>
        <v/>
      </c>
      <c r="AM69" s="232" t="str">
        <f t="shared" si="52"/>
        <v/>
      </c>
      <c r="AN69" s="25" t="str">
        <f>IF(B69 &lt;&gt; "",IF(AND('PRINTABLE (per grading)'!H$16="EXAM", 'PRINTABLE (per grading)'!B$13="Prelim"), IF(ISERROR(SUMIF('Exam (LECTURE ONLY)'!D$20:M$20, "CLO6", 'Exam (LECTURE ONLY)'!D71:M71) / 'Exam (LECTURE ONLY)'!AL$11), "", SUMIF('Exam (LECTURE ONLY)'!D$20:M$20, "CLO6", 'Exam (LECTURE ONLY)'!D71:M71) /'Exam (LECTURE ONLY)'!AL$11),
IF(AND('PRINTABLE (per grading)'!H$16="EXAM", 'PRINTABLE (per grading)'!B$13="Midterm"), IF(ISERROR(SUMIF('Exam (LECTURE ONLY)'!O$20:X$20, "CLO6", 'Exam (LECTURE ONLY)'!O71:X71) / 'Exam (LECTURE ONLY)'!AM$11), "", SUMIF('Exam (LECTURE ONLY)'!O$20:X$20, "CLO6", 'Exam (LECTURE ONLY)'!O71:X71) / 'Exam (LECTURE ONLY)'!AM$11),
IF(AND('PRINTABLE (per grading)'!H$16="EXAM", 'PRINTABLE (per grading)'!B$13="Final"), IF(ISERROR(SUMIF('Exam (LECTURE ONLY)'!Z$20:AI$20, "CLO6", 'Exam (LECTURE ONLY)'!Z71:AI71) / 'Exam (LECTURE ONLY)'!AN$11), "", SUMIF('Exam (LECTURE ONLY)'!Z$20:AI$20, "CLO6", 'Exam (LECTURE ONLY)'!Z71:AI71) / 'Exam (LECTURE ONLY)'!AN$11),
IF(AND('PRINTABLE (per grading)'!H$16="OUTPUT", 'PRINTABLE (per grading)'!B$13="Prelim"), IF(ISERROR(SUMIF(OUTPUT!C$20:M$20, "CLO6", OUTPUT!C71:M71) / OUTPUT!AL$11), "", SUMIF(OUTPUT!C$20:M$20, "CLO6", OUTPUT!C71:M71) / OUTPUT!AL$11),
IF(AND('PRINTABLE (per grading)'!H$16="OUTPUT", 'PRINTABLE (per grading)'!B$13="Midterm"), IF(ISERROR(SUMIF(OUTPUT!O$20:Y$20, "CLO6", OUTPUT!O71:Y71) / OUTPUT!AM$11), "", SUMIF(OUTPUT!O$20:Y$20, "CLO6", OUTPUT!O71:Y71) / OUTPUT!AM$11),
IF(AND('PRINTABLE (per grading)'!H$16="OUTPUT", 'PRINTABLE (per grading)'!B$13="Final"), IF(ISERROR(SUMIF(OUTPUT!AA$20:AI$20, "CLO6", OUTPUT!AA71:AI71) / OUTPUT!AN$11), "", SUMIF(OUTPUT!AA$20:AI$20, "CLO6", OUTPUT!AA71:AI71) / OUTPUT!AN$11),
"")))))),"")</f>
        <v/>
      </c>
      <c r="AO69" s="232" t="str">
        <f t="shared" si="53"/>
        <v/>
      </c>
      <c r="AP69" s="233" t="str">
        <f t="shared" si="54"/>
        <v/>
      </c>
      <c r="AQ69" s="25" t="str">
        <f>IF(B69 &lt;&gt; "", IFERROR(IF(C$16 = "PRELIM", SUMIF('Database (LECTURE-RES-PRAC)'!D$14:AG$14, "CLO7", 'Database (LECTURE-RES-PRAC)'!D66:AG66) / 'Grade computation'!F$10, IF(C$16 = "MIDTERM", SUMIF('Database (LECTURE-RES-PRAC)'!AJ$14:BM$14, "CLO7", 'Database (LECTURE-RES-PRAC)'!AJ66:BM66) / 'Grade computation'!G$10, IF(C$16 = "FINAL", SUMIF('Database (LECTURE-RES-PRAC)'!BP$14:CS$14, "CLO7", 'Database (LECTURE-RES-PRAC)'!BP66:CS66) / 'Grade computation'!H$10,""))),""),"")</f>
        <v/>
      </c>
      <c r="AR69" s="232" t="str">
        <f t="shared" si="55"/>
        <v/>
      </c>
      <c r="AS69" s="25" t="str">
        <f>IF(B69 &lt;&gt; "",IF(AND('PRINTABLE (per grading)'!H$16="EXAM", 'PRINTABLE (per grading)'!B$13="Prelim"), IF(ISERROR(SUMIF('Exam (LECTURE ONLY)'!D$20:M$20, "CLO7", 'Exam (LECTURE ONLY)'!D71:M71) / 'Exam (LECTURE ONLY)'!AL$12), "", SUMIF('Exam (LECTURE ONLY)'!D$20:M$20, "CLO7", 'Exam (LECTURE ONLY)'!D71:M71) /'Exam (LECTURE ONLY)'!AL$12),
IF(AND('PRINTABLE (per grading)'!H$16="EXAM", 'PRINTABLE (per grading)'!B$13="Midterm"), IF(ISERROR(SUMIF('Exam (LECTURE ONLY)'!O$20:X$20, "CLO7", 'Exam (LECTURE ONLY)'!O71:X71) / 'Exam (LECTURE ONLY)'!AM$12), "", SUMIF('Exam (LECTURE ONLY)'!O$20:X$20, "CLO7", 'Exam (LECTURE ONLY)'!O71:X71) / 'Exam (LECTURE ONLY)'!AM$12),
IF(AND('PRINTABLE (per grading)'!H$16="EXAM", 'PRINTABLE (per grading)'!B$13="Final"), IF(ISERROR(SUMIF('Exam (LECTURE ONLY)'!Z$20:AI$20, "CLO7", 'Exam (LECTURE ONLY)'!Z71:AI71) / 'Exam (LECTURE ONLY)'!AN$12), "", SUMIF('Exam (LECTURE ONLY)'!Z$20:AI$20, "CLO7", 'Exam (LECTURE ONLY)'!Z71:AI71) / 'Exam (LECTURE ONLY)'!AN$12),
IF(AND('PRINTABLE (per grading)'!H$16="OUTPUT", 'PRINTABLE (per grading)'!B$13="Prelim"), IF(ISERROR(SUMIF(OUTPUT!C$20:M$20, "CLO7", OUTPUT!C71:M71) / OUTPUT!AL$12), "", SUMIF(OUTPUT!C$20:M$20, "CLO7", OUTPUT!C71:M71) / OUTPUT!AL$12),
IF(AND('PRINTABLE (per grading)'!H$16="OUTPUT", 'PRINTABLE (per grading)'!B$13="Midterm"), IF(ISERROR(SUMIF(OUTPUT!O$20:Y$20, "CLO7", OUTPUT!O71:Y71) / OUTPUT!AM$12), "", SUMIF(OUTPUT!O$20:Y$20, "CLO7", OUTPUT!O71:Y71) / OUTPUT!AM$12),
IF(AND('PRINTABLE (per grading)'!H$16="OUTPUT", 'PRINTABLE (per grading)'!B$13="Final"), IF(ISERROR(SUMIF(OUTPUT!AA$20:AI$20, "CLO7", OUTPUT!AA71:AI71) / OUTPUT!AN$12), "", SUMIF(OUTPUT!AA$20:AI$20, "CLO7", OUTPUT!AA71:AI71) / OUTPUT!AN$12),
"")))))),"")</f>
        <v/>
      </c>
      <c r="AT69" s="232" t="str">
        <f t="shared" si="56"/>
        <v/>
      </c>
      <c r="AU69" s="233" t="str">
        <f t="shared" si="57"/>
        <v/>
      </c>
      <c r="AV69" s="25" t="str">
        <f>IF(B69 &lt;&gt; "", IFERROR(IF(C$16 = "PRELIM", SUMIF('Database (LECTURE-RES-PRAC)'!D$14:AG$14, "CLO8", 'Database (LECTURE-RES-PRAC)'!D66:AG66) / 'Grade computation'!F$11, IF(C$16 = "MIDTERM", SUMIF('Database (LECTURE-RES-PRAC)'!AJ$14:BM$14, "CLO8", 'Database (LECTURE-RES-PRAC)'!AJ66:BM66) / 'Grade computation'!G$11, IF(C$16 = "FINAL", SUMIF('Database (LECTURE-RES-PRAC)'!BP$14:CS$14, "CLO8", 'Database (LECTURE-RES-PRAC)'!BP66:CS66) / 'Grade computation'!H$11,""))),""),"")</f>
        <v/>
      </c>
      <c r="AW69" s="232" t="str">
        <f t="shared" si="58"/>
        <v/>
      </c>
      <c r="AX69" s="25" t="str">
        <f>IF(B69 &lt;&gt; "",IF(AND('PRINTABLE (per grading)'!H$16="EXAM", 'PRINTABLE (per grading)'!B$13="Prelim"), IF(ISERROR(SUMIF('Exam (LECTURE ONLY)'!D$20:M$20, "CLO8", 'Exam (LECTURE ONLY)'!D71:M71) / 'Exam (LECTURE ONLY)'!AL$13), "", SUMIF('Exam (LECTURE ONLY)'!D$20:M$20, "CLO8", 'Exam (LECTURE ONLY)'!D71:M71) /'Exam (LECTURE ONLY)'!AL$13),
IF(AND('PRINTABLE (per grading)'!H$16="EXAM", 'PRINTABLE (per grading)'!B$13="Midterm"), IF(ISERROR(SUMIF('Exam (LECTURE ONLY)'!O$20:X$20, "CLO8", 'Exam (LECTURE ONLY)'!O71:X71) / 'Exam (LECTURE ONLY)'!AM$13), "", SUMIF('Exam (LECTURE ONLY)'!O$20:X$20, "CLO8", 'Exam (LECTURE ONLY)'!O71:X71) / 'Exam (LECTURE ONLY)'!AM$13),
IF(AND('PRINTABLE (per grading)'!H$16="EXAM", 'PRINTABLE (per grading)'!B$13="Final"), IF(ISERROR(SUMIF('Exam (LECTURE ONLY)'!Z$20:AI$20, "CLO8", 'Exam (LECTURE ONLY)'!Z71:AI71) / 'Exam (LECTURE ONLY)'!AN$13), "", SUMIF('Exam (LECTURE ONLY)'!Z$20:AI$20, "CLO8", 'Exam (LECTURE ONLY)'!Z71:AI71) / 'Exam (LECTURE ONLY)'!AN$13),
IF(AND('PRINTABLE (per grading)'!H$16="OUTPUT", 'PRINTABLE (per grading)'!B$13="Prelim"), IF(ISERROR(SUMIF(OUTPUT!C$20:M$20, "CLO8", OUTPUT!C71:M71) / OUTPUT!AL$13), "", SUMIF(OUTPUT!C$20:M$20, "CLO8", OUTPUT!C71:M71) / OUTPUT!AL$13),
IF(AND('PRINTABLE (per grading)'!H$16="OUTPUT", 'PRINTABLE (per grading)'!B$13="Midterm"), IF(ISERROR(SUMIF(OUTPUT!O$20:Y$20, "CLO8", OUTPUT!O71:Y71) / OUTPUT!AM$13), "", SUMIF(OUTPUT!O$20:Y$20, "CLO8", OUTPUT!O71:Y71) / OUTPUT!AM$13),
IF(AND('PRINTABLE (per grading)'!H$16="OUTPUT", 'PRINTABLE (per grading)'!B$13="Final"), IF(ISERROR(SUMIF(OUTPUT!AA$20:AI$20, "CLO8", OUTPUT!AA71:AI71) / OUTPUT!AN$13), "", SUMIF(OUTPUT!AA$20:AI$20, "CLO8", OUTPUT!AA71:AI71) / OUTPUT!AN$13),
"")))))),"")</f>
        <v/>
      </c>
      <c r="AY69" s="232" t="str">
        <f t="shared" si="59"/>
        <v/>
      </c>
      <c r="AZ69" s="233" t="str">
        <f t="shared" si="60"/>
        <v/>
      </c>
      <c r="BA69" s="25" t="str">
        <f>IF(B69 &lt;&gt; "", IFERROR(IF(C$16 = "PRELIM", SUMIF('Database (LECTURE-RES-PRAC)'!D$14:AG$14, "CLO9", 'Database (LECTURE-RES-PRAC)'!D66:AG66) / 'Grade computation'!F$12, IF(C$16 = "MIDTERM", SUMIF('Database (LECTURE-RES-PRAC)'!AJ$14:BM$14, "CLO9", 'Database (LECTURE-RES-PRAC)'!AJ66:BM66) / 'Grade computation'!G$12, IF(C$16 = "FINAL", SUMIF('Database (LECTURE-RES-PRAC)'!BP$14:CS$14, "CLO9", 'Database (LECTURE-RES-PRAC)'!BP66:CS66) / 'Grade computation'!H$12,""))),""),"")</f>
        <v/>
      </c>
      <c r="BB69" s="232" t="str">
        <f t="shared" si="61"/>
        <v/>
      </c>
      <c r="BC69" s="25" t="str">
        <f>IF(B69 &lt;&gt; "",IF(AND('PRINTABLE (per grading)'!H$16="EXAM", 'PRINTABLE (per grading)'!B$13="Prelim"), IF(ISERROR(SUMIF('Exam (LECTURE ONLY)'!D$20:M$20, "CLO9", 'Exam (LECTURE ONLY)'!D71:M71) / 'Exam (LECTURE ONLY)'!AL$14), "", SUMIF('Exam (LECTURE ONLY)'!D$20:M$20, "CLO9", 'Exam (LECTURE ONLY)'!D71:M71) /'Exam (LECTURE ONLY)'!AL$14),
IF(AND('PRINTABLE (per grading)'!H$16="EXAM", 'PRINTABLE (per grading)'!B$13="Midterm"), IF(ISERROR(SUMIF('Exam (LECTURE ONLY)'!O$20:X$20, "CLO9", 'Exam (LECTURE ONLY)'!O71:X71) / 'Exam (LECTURE ONLY)'!AM$14), "", SUMIF('Exam (LECTURE ONLY)'!O$20:X$20, "CLO9", 'Exam (LECTURE ONLY)'!O71:X71) / 'Exam (LECTURE ONLY)'!AM$14),
IF(AND('PRINTABLE (per grading)'!H$16="EXAM", 'PRINTABLE (per grading)'!B$13="Final"), IF(ISERROR(SUMIF('Exam (LECTURE ONLY)'!Z$20:AI$20, "CLO9", 'Exam (LECTURE ONLY)'!Z71:AI71) / 'Exam (LECTURE ONLY)'!AN$14), "", SUMIF('Exam (LECTURE ONLY)'!Z$20:AI$20, "CLO9", 'Exam (LECTURE ONLY)'!Z71:AI71) / 'Exam (LECTURE ONLY)'!AN$14),
IF(AND('PRINTABLE (per grading)'!H$16="OUTPUT", 'PRINTABLE (per grading)'!B$13="Prelim"), IF(ISERROR(SUMIF(OUTPUT!C$20:M$20, "CLO9", OUTPUT!C71:M71) / OUTPUT!AL$14), "", SUMIF(OUTPUT!C$20:M$20, "CLO9", OUTPUT!C71:M71) / OUTPUT!AL$14),
IF(AND('PRINTABLE (per grading)'!H$16="OUTPUT", 'PRINTABLE (per grading)'!B$13="Midterm"), IF(ISERROR(SUMIF(OUTPUT!O$20:Y$20, "CLO9", OUTPUT!O71:Y71) / OUTPUT!AM$14), "", SUMIF(OUTPUT!O$20:Y$20, "CLO9", OUTPUT!O71:Y71) / OUTPUT!AM$14),
IF(AND('PRINTABLE (per grading)'!H$16="OUTPUT", 'PRINTABLE (per grading)'!B$13="Final"), IF(ISERROR(SUMIF(OUTPUT!AA$20:AI$20, "CLO9", OUTPUT!AA71:AI71) / OUTPUT!AN$14), "", SUMIF(OUTPUT!AA$20:AI$20, "CLO9", OUTPUT!AA71:AI71) / OUTPUT!AN$14),
"")))))),"")</f>
        <v/>
      </c>
      <c r="BD69" s="232" t="str">
        <f t="shared" si="62"/>
        <v/>
      </c>
      <c r="BE69" s="233" t="str">
        <f t="shared" si="63"/>
        <v/>
      </c>
      <c r="BF69" s="25" t="str">
        <f>IF(B69 &lt;&gt; "", IFERROR(IF(C$16 = "PRELIM", SUMIF('Database (LECTURE-RES-PRAC)'!D$14:AG$14, "CLO10", 'Database (LECTURE-RES-PRAC)'!D66:AG66) / 'Grade computation'!F$13, IF(C$16 = "MIDTERM", SUMIF('Database (LECTURE-RES-PRAC)'!AJ$14:BM$14, "CLO10", 'Database (LECTURE-RES-PRAC)'!AJ66:BM66) / 'Grade computation'!G$13, IF(C$16 = "FINAL", SUMIF('Database (LECTURE-RES-PRAC)'!BP$14:CS$14, "CLO10", 'Database (LECTURE-RES-PRAC)'!BP66:CS66) / 'Grade computation'!H$13,""))),""),"")</f>
        <v/>
      </c>
      <c r="BG69" s="232" t="str">
        <f t="shared" si="64"/>
        <v/>
      </c>
      <c r="BH69" s="25" t="str">
        <f>IF(B69 &lt;&gt; "",IF(AND('PRINTABLE (per grading)'!H$16="EXAM", 'PRINTABLE (per grading)'!B$13="Prelim"), IF(ISERROR(SUMIF('Exam (LECTURE ONLY)'!D$20:M$20, "CLO10", 'Exam (LECTURE ONLY)'!D71:M71) / 'Exam (LECTURE ONLY)'!AL$15), "", SUMIF('Exam (LECTURE ONLY)'!D$20:M$20, "CLO10", 'Exam (LECTURE ONLY)'!D71:M71) /'Exam (LECTURE ONLY)'!AL$15),
IF(AND('PRINTABLE (per grading)'!H$16="EXAM", 'PRINTABLE (per grading)'!B$13="Midterm"), IF(ISERROR(SUMIF('Exam (LECTURE ONLY)'!O$20:X$20, "CLO10", 'Exam (LECTURE ONLY)'!O71:X71) / 'Exam (LECTURE ONLY)'!AM$15), "", SUMIF('Exam (LECTURE ONLY)'!O$20:X$20, "CLO10", 'Exam (LECTURE ONLY)'!O71:X71) / 'Exam (LECTURE ONLY)'!AM$15),
IF(AND('PRINTABLE (per grading)'!H$16="EXAM", 'PRINTABLE (per grading)'!B$13="Final"), IF(ISERROR(SUMIF('Exam (LECTURE ONLY)'!Z$20:AI$20, "CLO10", 'Exam (LECTURE ONLY)'!Z71:AI71) / 'Exam (LECTURE ONLY)'!AN$15), "", SUMIF('Exam (LECTURE ONLY)'!Z$20:AI$20, "CLO10", 'Exam (LECTURE ONLY)'!Z71:AI71) / 'Exam (LECTURE ONLY)'!AN$15),
IF(AND('PRINTABLE (per grading)'!H$16="OUTPUT", 'PRINTABLE (per grading)'!B$13="Prelim"), IF(ISERROR(SUMIF(OUTPUT!C$20:M$20, "CLO10", OUTPUT!C71:M71) / OUTPUT!AL$15), "", SUMIF(OUTPUT!C$20:M$20, "CLO10", OUTPUT!C71:M71) / OUTPUT!AL$15),
IF(AND('PRINTABLE (per grading)'!H$16="OUTPUT", 'PRINTABLE (per grading)'!B$13="Midterm"), IF(ISERROR(SUMIF(OUTPUT!O$20:Y$20, "CLO10", OUTPUT!O71:Y71) / OUTPUT!AM$15), "", SUMIF(OUTPUT!O$20:Y$20, "CLO10", OUTPUT!O71:Y71) / OUTPUT!AM$15),
IF(AND('PRINTABLE (per grading)'!H$16="OUTPUT", 'PRINTABLE (per grading)'!B$13="Final"), IF(ISERROR(SUMIF(OUTPUT!AA$20:AI$20, "CLO10", OUTPUT!AA71:AI71) / OUTPUT!AN$15), "", SUMIF(OUTPUT!AA$20:AI$20, "CLO10", OUTPUT!AA71:AI71) / OUTPUT!AN$15),
"")))))),"")</f>
        <v/>
      </c>
      <c r="BI69" s="232" t="str">
        <f t="shared" si="65"/>
        <v/>
      </c>
      <c r="BJ69" s="233" t="str">
        <f t="shared" si="66"/>
        <v/>
      </c>
      <c r="BK69" s="2"/>
    </row>
    <row r="70" spans="1:63" ht="20.100000000000001" customHeight="1">
      <c r="A70" s="212" t="str">
        <f>IF(ISBLANK('Database (LECTURE-RES-PRAC)'!A67),"",'Database (LECTURE-RES-PRAC)'!A67)</f>
        <v/>
      </c>
      <c r="B70" s="213" t="str">
        <f>IF(ISBLANK('Database (LECTURE-RES-PRAC)'!B67),"",'Database (LECTURE-RES-PRAC)'!B67)</f>
        <v/>
      </c>
      <c r="C70" s="134" t="str">
        <f>IF(B70&lt;&gt;"",IF(C$16="PRELIM",'Grade computation'!C70, IF(C$16="MIDTERM",'Grade computation'!K70, IF(C$16="FINAL",'Grade computation'!S70,""))),"")</f>
        <v/>
      </c>
      <c r="D70" s="135" t="str">
        <f t="shared" si="1"/>
        <v/>
      </c>
      <c r="E70" s="134" t="str">
        <f>IF(B70&lt;&gt;"", IF(C$16="PRELIM",'Grade computation'!E70, IF(C$16="MIDTERM",'Grade computation'!M70, IF(C$16="FINAL",'Grade computation'!U70,""))),"")</f>
        <v/>
      </c>
      <c r="F70" s="136" t="str">
        <f t="shared" si="2"/>
        <v/>
      </c>
      <c r="G70" s="137" t="str">
        <f t="shared" si="3"/>
        <v/>
      </c>
      <c r="H70" s="207" t="str">
        <f>IF(B70&lt;&gt;"",IF(C$16="PRELIM", 'Grade computation'!H70, IF(C$16="MIDTERM", 'Grade computation'!P70, IF(C$16="FINAL",'Grade computation'!X70, ""))),"")</f>
        <v/>
      </c>
      <c r="I70" s="137" t="str">
        <f t="shared" si="4"/>
        <v/>
      </c>
      <c r="J70" s="139" t="str">
        <f t="shared" si="5"/>
        <v/>
      </c>
      <c r="K70" s="377" t="str">
        <f t="shared" si="6"/>
        <v/>
      </c>
      <c r="L70" s="434"/>
      <c r="M70" s="25" t="str">
        <f>IF(B70 &lt;&gt; "", IFERROR(IF(C$16 = "PRELIM", SUMIF('Database (LECTURE-RES-PRAC)'!D$14:AG$14, "CLO1", 'Database (LECTURE-RES-PRAC)'!D67:AG67) / 'Grade computation'!F$4, IF(C$16 = "MIDTERM", SUMIF('Database (LECTURE-RES-PRAC)'!AJ$14:BM$14, "CLO1", 'Database (LECTURE-RES-PRAC)'!AJ67:BM67) / 'Grade computation'!G$4, IF(C$16 = "FINAL", SUMIF('Database (LECTURE-RES-PRAC)'!BP$14:CS$14, "CLO1", 'Database (LECTURE-RES-PRAC)'!BP67:CS67) / 'Grade computation'!H$4,""))),""),"")</f>
        <v/>
      </c>
      <c r="N70" s="232" t="str">
        <f t="shared" si="37"/>
        <v/>
      </c>
      <c r="O70" s="25" t="str">
        <f>IF(B70 &lt;&gt; "",IF(AND('PRINTABLE (per grading)'!H$16="EXAM", 'PRINTABLE (per grading)'!B$13="Prelim"), IF(ISERROR(SUMIF('Exam (LECTURE ONLY)'!D$20:M$20, "CLO1", 'Exam (LECTURE ONLY)'!D72:M72) / 'Exam (LECTURE ONLY)'!AL$6), "", SUMIF('Exam (LECTURE ONLY)'!D$20:M$20, "CLO1", 'Exam (LECTURE ONLY)'!D72:M72) /'Exam (LECTURE ONLY)'!AL$6),
IF(AND('PRINTABLE (per grading)'!H$16="EXAM", 'PRINTABLE (per grading)'!B$13="Midterm"), IF(ISERROR(SUMIF('Exam (LECTURE ONLY)'!O$20:X$20, "CLO1", 'Exam (LECTURE ONLY)'!O72:X72) / 'Exam (LECTURE ONLY)'!AM$6), "", SUMIF('Exam (LECTURE ONLY)'!O$20:X$20, "CLO1", 'Exam (LECTURE ONLY)'!O72:X72) / 'Exam (LECTURE ONLY)'!AM$6),
IF(AND('PRINTABLE (per grading)'!H$16="EXAM", 'PRINTABLE (per grading)'!B$13="Final"), IF(ISERROR(SUMIF('Exam (LECTURE ONLY)'!Z$20:AI$20, "CLO1", 'Exam (LECTURE ONLY)'!Z72:AI72) / 'Exam (LECTURE ONLY)'!AN$6), "", SUMIF('Exam (LECTURE ONLY)'!Z$20:AI$20, "CLO1", 'Exam (LECTURE ONLY)'!Z72:AI72) / 'Exam (LECTURE ONLY)'!AN$6),
IF(AND('PRINTABLE (per grading)'!H$16="OUTPUT", 'PRINTABLE (per grading)'!B$13="Prelim"), IF(ISERROR(SUMIF(OUTPUT!C$20:M$20, "CLO1", OUTPUT!C72:M72) / OUTPUT!AL$6), "", SUMIF(OUTPUT!C$20:M$20, "CLO1", OUTPUT!C72:M72) / OUTPUT!AL$6),
IF(AND('PRINTABLE (per grading)'!H$16="OUTPUT", 'PRINTABLE (per grading)'!B$13="Midterm"), IF(ISERROR(SUMIF(OUTPUT!O$20:Y$20, "CLO1", OUTPUT!O72:Y72) / OUTPUT!AM$6), "", SUMIF(OUTPUT!O$20:Y$20, "CLO1", OUTPUT!O72:Y72) / OUTPUT!AM$6),
IF(AND('PRINTABLE (per grading)'!H$16="OUTPUT", 'PRINTABLE (per grading)'!B$13="Final"), IF(ISERROR(SUMIF(OUTPUT!AA$20:AI$20, "CLO1", OUTPUT!AA72:AI72) / OUTPUT!AN$6), "", SUMIF(OUTPUT!AA$20:AI$20, "CLO1", OUTPUT!AA72:AI72) / OUTPUT!AN$6),
"")))))),"")</f>
        <v/>
      </c>
      <c r="P70" s="232" t="str">
        <f t="shared" si="38"/>
        <v/>
      </c>
      <c r="Q70" s="233" t="str">
        <f t="shared" si="39"/>
        <v/>
      </c>
      <c r="R70" s="25" t="str">
        <f>IF(B70 &lt;&gt; "", IFERROR(IF(C$16 = "PRELIM", SUMIF('Database (LECTURE-RES-PRAC)'!D$14:AG$14, "CLO2", 'Database (LECTURE-RES-PRAC)'!D67:AG67) / 'Grade computation'!F$5, IF(C$16 = "MIDTERM", SUMIF('Database (LECTURE-RES-PRAC)'!AJ$14:BM$14, "CLO2", 'Database (LECTURE-RES-PRAC)'!AJ67:BM67) / 'Grade computation'!G$5, IF(C$16 = "FINAL", SUMIF('Database (LECTURE-RES-PRAC)'!BP$14:CS$14, "CLO2", 'Database (LECTURE-RES-PRAC)'!BP67:CS67) / 'Grade computation'!H$5,""))),""),"")</f>
        <v/>
      </c>
      <c r="S70" s="232" t="str">
        <f t="shared" si="40"/>
        <v/>
      </c>
      <c r="T70" s="25" t="str">
        <f>IF(B70 &lt;&gt; "",IF(AND('PRINTABLE (per grading)'!H$16="EXAM", 'PRINTABLE (per grading)'!B$13="Prelim"), IF(ISERROR(SUMIF('Exam (LECTURE ONLY)'!D$20:M$20, "CLO2", 'Exam (LECTURE ONLY)'!D72:M72) / 'Exam (LECTURE ONLY)'!AL$7), "", SUMIF('Exam (LECTURE ONLY)'!D$20:M$20, "CLO2", 'Exam (LECTURE ONLY)'!D72:M72) /'Exam (LECTURE ONLY)'!AL$7),
IF(AND('PRINTABLE (per grading)'!H$16="EXAM", 'PRINTABLE (per grading)'!B$13="Midterm"), IF(ISERROR(SUMIF('Exam (LECTURE ONLY)'!O$20:X$20, "CLO2", 'Exam (LECTURE ONLY)'!O72:X72) / 'Exam (LECTURE ONLY)'!AM$7), "", SUMIF('Exam (LECTURE ONLY)'!O$20:X$20, "CLO2", 'Exam (LECTURE ONLY)'!O72:X72) / 'Exam (LECTURE ONLY)'!AM$7),
IF(AND('PRINTABLE (per grading)'!H$16="EXAM", 'PRINTABLE (per grading)'!B$13="Final"), IF(ISERROR(SUMIF('Exam (LECTURE ONLY)'!Z$20:AI$20, "CLO2", 'Exam (LECTURE ONLY)'!Z72:AI72) / 'Exam (LECTURE ONLY)'!AN$7), "", SUMIF('Exam (LECTURE ONLY)'!Z$20:AI$20, "CLO2", 'Exam (LECTURE ONLY)'!Z72:AI72) / 'Exam (LECTURE ONLY)'!AN$7),
IF(AND('PRINTABLE (per grading)'!H$16="OUTPUT", 'PRINTABLE (per grading)'!B$13="Prelim"), IF(ISERROR(SUMIF(OUTPUT!C$20:M$20, "CLO2", OUTPUT!C72:M72) / OUTPUT!AL$7), "", SUMIF(OUTPUT!C$20:M$20, "CLO2", OUTPUT!C72:M72) / OUTPUT!AL$7),
IF(AND('PRINTABLE (per grading)'!H$16="OUTPUT", 'PRINTABLE (per grading)'!B$13="Midterm"), IF(ISERROR(SUMIF(OUTPUT!O$20:Y$20, "CLO2", OUTPUT!O72:Y72) / OUTPUT!AM$7), "", SUMIF(OUTPUT!O$20:Y$20, "CLO2", OUTPUT!O72:Y72) / OUTPUT!AM$7),
IF(AND('PRINTABLE (per grading)'!H$16="OUTPUT", 'PRINTABLE (per grading)'!B$13="Final"), IF(ISERROR(SUMIF(OUTPUT!AA$20:AI$20, "CLO2", OUTPUT!AA72:AI72) / OUTPUT!AN$7), "", SUMIF(OUTPUT!AA$20:AI$20, "CLO2", OUTPUT!AA72:AI72) / OUTPUT!AN$7),
"")))))),"")</f>
        <v/>
      </c>
      <c r="U70" s="232" t="str">
        <f t="shared" si="41"/>
        <v/>
      </c>
      <c r="V70" s="233" t="str">
        <f t="shared" si="42"/>
        <v/>
      </c>
      <c r="W70" s="25" t="str">
        <f>IF(B70 &lt;&gt; "", IFERROR(IF(C$16 = "PRELIM", SUMIF('Database (LECTURE-RES-PRAC)'!D$14:AG$14, "CLO3", 'Database (LECTURE-RES-PRAC)'!D67:AG67) / 'Grade computation'!F$6, IF(C$16 = "MIDTERM", SUMIF('Database (LECTURE-RES-PRAC)'!AJ$14:BM$14, "CLO3", 'Database (LECTURE-RES-PRAC)'!AJ67:BM67) / 'Grade computation'!G$6, IF(C$16 = "FINAL", SUMIF('Database (LECTURE-RES-PRAC)'!BP$14:CS$14, "CLO3", 'Database (LECTURE-RES-PRAC)'!BP67:CS67) / 'Grade computation'!H$6,""))),""),"")</f>
        <v/>
      </c>
      <c r="X70" s="232" t="str">
        <f t="shared" si="43"/>
        <v/>
      </c>
      <c r="Y70" s="25" t="str">
        <f>IF(B70 &lt;&gt; "",IF(AND('PRINTABLE (per grading)'!H$16="EXAM", 'PRINTABLE (per grading)'!B$13="Prelim"), IF(ISERROR(SUMIF('Exam (LECTURE ONLY)'!D$20:M$20, "CLO3", 'Exam (LECTURE ONLY)'!D72:M72) / 'Exam (LECTURE ONLY)'!AL$8), "", SUMIF('Exam (LECTURE ONLY)'!D$20:M$20, "CLO3", 'Exam (LECTURE ONLY)'!D72:M72) /'Exam (LECTURE ONLY)'!AL$8),
IF(AND('PRINTABLE (per grading)'!H$16="EXAM", 'PRINTABLE (per grading)'!B$13="Midterm"), IF(ISERROR(SUMIF('Exam (LECTURE ONLY)'!O$20:X$20, "CLO3", 'Exam (LECTURE ONLY)'!O72:X72) / 'Exam (LECTURE ONLY)'!AM$8), "", SUMIF('Exam (LECTURE ONLY)'!O$20:X$20, "CLO3", 'Exam (LECTURE ONLY)'!O72:X72) / 'Exam (LECTURE ONLY)'!AM$8),
IF(AND('PRINTABLE (per grading)'!H$16="EXAM", 'PRINTABLE (per grading)'!B$13="Final"), IF(ISERROR(SUMIF('Exam (LECTURE ONLY)'!Z$20:AI$20, "CLO3", 'Exam (LECTURE ONLY)'!Z72:AI72) / 'Exam (LECTURE ONLY)'!AN$8), "", SUMIF('Exam (LECTURE ONLY)'!Z$20:AI$20, "CLO3", 'Exam (LECTURE ONLY)'!Z72:AI72) / 'Exam (LECTURE ONLY)'!AN$8),
IF(AND('PRINTABLE (per grading)'!H$16="OUTPUT", 'PRINTABLE (per grading)'!B$13="Prelim"), IF(ISERROR(SUMIF(OUTPUT!C$20:M$20, "CLO3", OUTPUT!C72:M72) / OUTPUT!AL$8), "", SUMIF(OUTPUT!C$20:M$20, "CLO3", OUTPUT!C72:M72) / OUTPUT!AL$8),
IF(AND('PRINTABLE (per grading)'!H$16="OUTPUT", 'PRINTABLE (per grading)'!B$13="Midterm"), IF(ISERROR(SUMIF(OUTPUT!O$20:Y$20, "CLO3", OUTPUT!O72:Y72) / OUTPUT!AM$8), "", SUMIF(OUTPUT!O$20:Y$20, "CLO3", OUTPUT!O72:Y72) / OUTPUT!AM$8),
IF(AND('PRINTABLE (per grading)'!H$16="OUTPUT", 'PRINTABLE (per grading)'!B$13="Final"), IF(ISERROR(SUMIF(OUTPUT!AA$20:AI$20, "CLO3", OUTPUT!AA72:AI72) / OUTPUT!AN$8), "", SUMIF(OUTPUT!AA$20:AI$20, "CLO3", OUTPUT!AA72:AI72) / OUTPUT!AN$8),
"" )))))),"")</f>
        <v/>
      </c>
      <c r="Z70" s="232" t="str">
        <f t="shared" si="44"/>
        <v/>
      </c>
      <c r="AA70" s="233" t="str">
        <f t="shared" si="45"/>
        <v/>
      </c>
      <c r="AB70" s="25" t="str">
        <f>IF(B70 &lt;&gt; "", IFERROR(IF(C$16 = "PRELIM", SUMIF('Database (LECTURE-RES-PRAC)'!D$14:AG$14, "CLO4", 'Database (LECTURE-RES-PRAC)'!D67:AG67) / 'Grade computation'!F$7, IF(C$16 = "MIDTERM", SUMIF('Database (LECTURE-RES-PRAC)'!AJ$14:BM$14, "CLO4", 'Database (LECTURE-RES-PRAC)'!AJ67:BM67) / 'Grade computation'!G$7, IF(C$16 = "FINAL", SUMIF('Database (LECTURE-RES-PRAC)'!BP$14:CS$14, "CLO4", 'Database (LECTURE-RES-PRAC)'!BP67:CS67) / 'Grade computation'!H$7,""))),""),"")</f>
        <v/>
      </c>
      <c r="AC70" s="232" t="str">
        <f t="shared" si="46"/>
        <v/>
      </c>
      <c r="AD70" s="25" t="str">
        <f>IF(B70 &lt;&gt; "",IF(AND('PRINTABLE (per grading)'!H$16="EXAM", 'PRINTABLE (per grading)'!B$13="Prelim"), IF(ISERROR(SUMIF('Exam (LECTURE ONLY)'!D$20:M$20, "CLO4", 'Exam (LECTURE ONLY)'!D72:M72) / 'Exam (LECTURE ONLY)'!AL$9), "", SUMIF('Exam (LECTURE ONLY)'!D$20:M$20, "CLO4", 'Exam (LECTURE ONLY)'!D72:M72) /'Exam (LECTURE ONLY)'!AL$9),
IF(AND('PRINTABLE (per grading)'!H$16="EXAM", 'PRINTABLE (per grading)'!B$13="Midterm"), IF(ISERROR(SUMIF('Exam (LECTURE ONLY)'!O$20:X$20, "CLO4", 'Exam (LECTURE ONLY)'!O72:X72) / 'Exam (LECTURE ONLY)'!AM$9), "", SUMIF('Exam (LECTURE ONLY)'!O$20:X$20, "CLO4", 'Exam (LECTURE ONLY)'!O72:X72) / 'Exam (LECTURE ONLY)'!AM$9),
IF(AND('PRINTABLE (per grading)'!H$16="EXAM", 'PRINTABLE (per grading)'!B$13="Final"), IF(ISERROR(SUMIF('Exam (LECTURE ONLY)'!Z$20:AI$20, "CLO4", 'Exam (LECTURE ONLY)'!Z72:AI72) / 'Exam (LECTURE ONLY)'!AN$9), "", SUMIF('Exam (LECTURE ONLY)'!Z$20:AI$20, "CLO4", 'Exam (LECTURE ONLY)'!Z72:AI72) / 'Exam (LECTURE ONLY)'!AN$9),
IF(AND('PRINTABLE (per grading)'!H$16="OUTPUT", 'PRINTABLE (per grading)'!B$13="Prelim"), IF(ISERROR(SUMIF(OUTPUT!C$20:M$20, "CLO4", OUTPUT!C72:M72) / OUTPUT!AL$9), "", SUMIF(OUTPUT!C$20:M$20, "CLO4", OUTPUT!C72:M72) / OUTPUT!AL$9),
IF(AND('PRINTABLE (per grading)'!H$16="OUTPUT", 'PRINTABLE (per grading)'!B$13="Midterm"), IF(ISERROR(SUMIF(OUTPUT!O$20:Y$20, "CLO4", OUTPUT!O72:Y72) / OUTPUT!AM$9), "", SUMIF(OUTPUT!O$20:Y$20, "CLO4", OUTPUT!O72:Y72) / OUTPUT!AM$9),
IF(AND('PRINTABLE (per grading)'!H$16="OUTPUT", 'PRINTABLE (per grading)'!B$13="Final"), IF(ISERROR(SUMIF(OUTPUT!AA$20:AI$20, "CLO4", OUTPUT!AA72:AI72) / OUTPUT!AN$9), "", SUMIF(OUTPUT!AA$20:AI$20, "CLO4", OUTPUT!AA72:AI72) / OUTPUT!AN$9),
"")))))),"")</f>
        <v/>
      </c>
      <c r="AE70" s="232" t="str">
        <f t="shared" si="47"/>
        <v/>
      </c>
      <c r="AF70" s="233" t="str">
        <f t="shared" si="48"/>
        <v/>
      </c>
      <c r="AG70" s="25" t="str">
        <f>IF(B70 &lt;&gt; "", IFERROR(IF(C$16 = "PRELIM", SUMIF('Database (LECTURE-RES-PRAC)'!D$14:AG$14, "CLO5", 'Database (LECTURE-RES-PRAC)'!D67:AG67) / 'Grade computation'!F$8, IF(C$16 = "MIDTERM", SUMIF('Database (LECTURE-RES-PRAC)'!AJ$14:BM$14, "CLO5", 'Database (LECTURE-RES-PRAC)'!AJ67:BM67) / 'Grade computation'!G$8, IF(C$16 = "FINAL", SUMIF('Database (LECTURE-RES-PRAC)'!BP$14:CS$14, "CLO5", 'Database (LECTURE-RES-PRAC)'!BP67:CS67) / 'Grade computation'!H$8,""))),""),"")</f>
        <v/>
      </c>
      <c r="AH70" s="232" t="str">
        <f t="shared" si="49"/>
        <v/>
      </c>
      <c r="AI70" s="25" t="str">
        <f>IF(B70 &lt;&gt; "",IF(AND('PRINTABLE (per grading)'!H$16="EXAM", 'PRINTABLE (per grading)'!B$13="Prelim"), IF(ISERROR(SUMIF('Exam (LECTURE ONLY)'!D$20:M$20, "CLO5", 'Exam (LECTURE ONLY)'!D72:M72) / 'Exam (LECTURE ONLY)'!AL$10), "", SUMIF('Exam (LECTURE ONLY)'!D$20:M$20, "CLO5", 'Exam (LECTURE ONLY)'!D72:M72) /'Exam (LECTURE ONLY)'!AL$10),
IF(AND('PRINTABLE (per grading)'!H$16="EXAM", 'PRINTABLE (per grading)'!B$13="Midterm"), IF(ISERROR(SUMIF('Exam (LECTURE ONLY)'!O$20:X$20, "CLO5", 'Exam (LECTURE ONLY)'!O72:X72) / 'Exam (LECTURE ONLY)'!AM$10), "", SUMIF('Exam (LECTURE ONLY)'!O$20:X$20, "CLO5", 'Exam (LECTURE ONLY)'!O72:X72) / 'Exam (LECTURE ONLY)'!AM$10),
IF(AND('PRINTABLE (per grading)'!H$16="EXAM", 'PRINTABLE (per grading)'!B$13="Final"), IF(ISERROR(SUMIF('Exam (LECTURE ONLY)'!Z$20:AI$20, "CLO5", 'Exam (LECTURE ONLY)'!Z72:AI72) / 'Exam (LECTURE ONLY)'!AN$10), "", SUMIF('Exam (LECTURE ONLY)'!Z$20:AI$20, "CLO5", 'Exam (LECTURE ONLY)'!Z72:AI72) / 'Exam (LECTURE ONLY)'!AN$10),
IF(AND('PRINTABLE (per grading)'!H$16="OUTPUT", 'PRINTABLE (per grading)'!B$13="Prelim"), IF(ISERROR(SUMIF(OUTPUT!C$20:M$20, "CLO5", OUTPUT!C72:M72) / OUTPUT!AL$10), "", SUMIF(OUTPUT!C$20:M$20, "CLO5", OUTPUT!C72:M72) / OUTPUT!AL$10),
IF(AND('PRINTABLE (per grading)'!H$16="OUTPUT", 'PRINTABLE (per grading)'!B$13="Midterm"), IF(ISERROR(SUMIF(OUTPUT!O$20:Y$20, "CLO5", OUTPUT!O72:Y72) / OUTPUT!AM$10), "", SUMIF(OUTPUT!O$20:Y$20, "CLO5", OUTPUT!O72:Y72) / OUTPUT!AM$10),
IF(AND('PRINTABLE (per grading)'!H$16="OUTPUT", 'PRINTABLE (per grading)'!B$13="Final"), IF(ISERROR(SUMIF(OUTPUT!AA$20:AI$20, "CLO5", OUTPUT!AA72:AI72) / OUTPUT!AN$10), "", SUMIF(OUTPUT!AA$20:AI$20, "CLO5", OUTPUT!AA72:AI72) / OUTPUT!AN$10),
"")))))),"")</f>
        <v/>
      </c>
      <c r="AJ70" s="232" t="str">
        <f t="shared" si="50"/>
        <v/>
      </c>
      <c r="AK70" s="233" t="str">
        <f t="shared" si="51"/>
        <v/>
      </c>
      <c r="AL70" s="25" t="str">
        <f>IF(B70 &lt;&gt; "", IFERROR(IF(C$16 = "PRELIM", SUMIF('Database (LECTURE-RES-PRAC)'!D$14:AG$14, "CLO6", 'Database (LECTURE-RES-PRAC)'!D67:AG67) / 'Grade computation'!F$9, IF(C$16 = "MIDTERM", SUMIF('Database (LECTURE-RES-PRAC)'!AJ$14:BM$14, "CLO6", 'Database (LECTURE-RES-PRAC)'!AJ67:BM67) / 'Grade computation'!G$9, IF(C$16 = "FINAL", SUMIF('Database (LECTURE-RES-PRAC)'!BP$14:CS$14, "CLO6", 'Database (LECTURE-RES-PRAC)'!BP67:CS67) / 'Grade computation'!H$9,""))),""),"")</f>
        <v/>
      </c>
      <c r="AM70" s="232" t="str">
        <f t="shared" si="52"/>
        <v/>
      </c>
      <c r="AN70" s="25" t="str">
        <f>IF(B70 &lt;&gt; "",IF(AND('PRINTABLE (per grading)'!H$16="EXAM", 'PRINTABLE (per grading)'!B$13="Prelim"), IF(ISERROR(SUMIF('Exam (LECTURE ONLY)'!D$20:M$20, "CLO6", 'Exam (LECTURE ONLY)'!D72:M72) / 'Exam (LECTURE ONLY)'!AL$11), "", SUMIF('Exam (LECTURE ONLY)'!D$20:M$20, "CLO6", 'Exam (LECTURE ONLY)'!D72:M72) /'Exam (LECTURE ONLY)'!AL$11),
IF(AND('PRINTABLE (per grading)'!H$16="EXAM", 'PRINTABLE (per grading)'!B$13="Midterm"), IF(ISERROR(SUMIF('Exam (LECTURE ONLY)'!O$20:X$20, "CLO6", 'Exam (LECTURE ONLY)'!O72:X72) / 'Exam (LECTURE ONLY)'!AM$11), "", SUMIF('Exam (LECTURE ONLY)'!O$20:X$20, "CLO6", 'Exam (LECTURE ONLY)'!O72:X72) / 'Exam (LECTURE ONLY)'!AM$11),
IF(AND('PRINTABLE (per grading)'!H$16="EXAM", 'PRINTABLE (per grading)'!B$13="Final"), IF(ISERROR(SUMIF('Exam (LECTURE ONLY)'!Z$20:AI$20, "CLO6", 'Exam (LECTURE ONLY)'!Z72:AI72) / 'Exam (LECTURE ONLY)'!AN$11), "", SUMIF('Exam (LECTURE ONLY)'!Z$20:AI$20, "CLO6", 'Exam (LECTURE ONLY)'!Z72:AI72) / 'Exam (LECTURE ONLY)'!AN$11),
IF(AND('PRINTABLE (per grading)'!H$16="OUTPUT", 'PRINTABLE (per grading)'!B$13="Prelim"), IF(ISERROR(SUMIF(OUTPUT!C$20:M$20, "CLO6", OUTPUT!C72:M72) / OUTPUT!AL$11), "", SUMIF(OUTPUT!C$20:M$20, "CLO6", OUTPUT!C72:M72) / OUTPUT!AL$11),
IF(AND('PRINTABLE (per grading)'!H$16="OUTPUT", 'PRINTABLE (per grading)'!B$13="Midterm"), IF(ISERROR(SUMIF(OUTPUT!O$20:Y$20, "CLO6", OUTPUT!O72:Y72) / OUTPUT!AM$11), "", SUMIF(OUTPUT!O$20:Y$20, "CLO6", OUTPUT!O72:Y72) / OUTPUT!AM$11),
IF(AND('PRINTABLE (per grading)'!H$16="OUTPUT", 'PRINTABLE (per grading)'!B$13="Final"), IF(ISERROR(SUMIF(OUTPUT!AA$20:AI$20, "CLO6", OUTPUT!AA72:AI72) / OUTPUT!AN$11), "", SUMIF(OUTPUT!AA$20:AI$20, "CLO6", OUTPUT!AA72:AI72) / OUTPUT!AN$11),
"")))))),"")</f>
        <v/>
      </c>
      <c r="AO70" s="232" t="str">
        <f t="shared" si="53"/>
        <v/>
      </c>
      <c r="AP70" s="233" t="str">
        <f t="shared" si="54"/>
        <v/>
      </c>
      <c r="AQ70" s="25" t="str">
        <f>IF(B70 &lt;&gt; "", IFERROR(IF(C$16 = "PRELIM", SUMIF('Database (LECTURE-RES-PRAC)'!D$14:AG$14, "CLO7", 'Database (LECTURE-RES-PRAC)'!D67:AG67) / 'Grade computation'!F$10, IF(C$16 = "MIDTERM", SUMIF('Database (LECTURE-RES-PRAC)'!AJ$14:BM$14, "CLO7", 'Database (LECTURE-RES-PRAC)'!AJ67:BM67) / 'Grade computation'!G$10, IF(C$16 = "FINAL", SUMIF('Database (LECTURE-RES-PRAC)'!BP$14:CS$14, "CLO7", 'Database (LECTURE-RES-PRAC)'!BP67:CS67) / 'Grade computation'!H$10,""))),""),"")</f>
        <v/>
      </c>
      <c r="AR70" s="232" t="str">
        <f t="shared" si="55"/>
        <v/>
      </c>
      <c r="AS70" s="25" t="str">
        <f>IF(B70 &lt;&gt; "",IF(AND('PRINTABLE (per grading)'!H$16="EXAM", 'PRINTABLE (per grading)'!B$13="Prelim"), IF(ISERROR(SUMIF('Exam (LECTURE ONLY)'!D$20:M$20, "CLO7", 'Exam (LECTURE ONLY)'!D72:M72) / 'Exam (LECTURE ONLY)'!AL$12), "", SUMIF('Exam (LECTURE ONLY)'!D$20:M$20, "CLO7", 'Exam (LECTURE ONLY)'!D72:M72) /'Exam (LECTURE ONLY)'!AL$12),
IF(AND('PRINTABLE (per grading)'!H$16="EXAM", 'PRINTABLE (per grading)'!B$13="Midterm"), IF(ISERROR(SUMIF('Exam (LECTURE ONLY)'!O$20:X$20, "CLO7", 'Exam (LECTURE ONLY)'!O72:X72) / 'Exam (LECTURE ONLY)'!AM$12), "", SUMIF('Exam (LECTURE ONLY)'!O$20:X$20, "CLO7", 'Exam (LECTURE ONLY)'!O72:X72) / 'Exam (LECTURE ONLY)'!AM$12),
IF(AND('PRINTABLE (per grading)'!H$16="EXAM", 'PRINTABLE (per grading)'!B$13="Final"), IF(ISERROR(SUMIF('Exam (LECTURE ONLY)'!Z$20:AI$20, "CLO7", 'Exam (LECTURE ONLY)'!Z72:AI72) / 'Exam (LECTURE ONLY)'!AN$12), "", SUMIF('Exam (LECTURE ONLY)'!Z$20:AI$20, "CLO7", 'Exam (LECTURE ONLY)'!Z72:AI72) / 'Exam (LECTURE ONLY)'!AN$12),
IF(AND('PRINTABLE (per grading)'!H$16="OUTPUT", 'PRINTABLE (per grading)'!B$13="Prelim"), IF(ISERROR(SUMIF(OUTPUT!C$20:M$20, "CLO7", OUTPUT!C72:M72) / OUTPUT!AL$12), "", SUMIF(OUTPUT!C$20:M$20, "CLO7", OUTPUT!C72:M72) / OUTPUT!AL$12),
IF(AND('PRINTABLE (per grading)'!H$16="OUTPUT", 'PRINTABLE (per grading)'!B$13="Midterm"), IF(ISERROR(SUMIF(OUTPUT!O$20:Y$20, "CLO7", OUTPUT!O72:Y72) / OUTPUT!AM$12), "", SUMIF(OUTPUT!O$20:Y$20, "CLO7", OUTPUT!O72:Y72) / OUTPUT!AM$12),
IF(AND('PRINTABLE (per grading)'!H$16="OUTPUT", 'PRINTABLE (per grading)'!B$13="Final"), IF(ISERROR(SUMIF(OUTPUT!AA$20:AI$20, "CLO7", OUTPUT!AA72:AI72) / OUTPUT!AN$12), "", SUMIF(OUTPUT!AA$20:AI$20, "CLO7", OUTPUT!AA72:AI72) / OUTPUT!AN$12),
"")))))),"")</f>
        <v/>
      </c>
      <c r="AT70" s="232" t="str">
        <f t="shared" si="56"/>
        <v/>
      </c>
      <c r="AU70" s="233" t="str">
        <f t="shared" si="57"/>
        <v/>
      </c>
      <c r="AV70" s="25" t="str">
        <f>IF(B70 &lt;&gt; "", IFERROR(IF(C$16 = "PRELIM", SUMIF('Database (LECTURE-RES-PRAC)'!D$14:AG$14, "CLO8", 'Database (LECTURE-RES-PRAC)'!D67:AG67) / 'Grade computation'!F$11, IF(C$16 = "MIDTERM", SUMIF('Database (LECTURE-RES-PRAC)'!AJ$14:BM$14, "CLO8", 'Database (LECTURE-RES-PRAC)'!AJ67:BM67) / 'Grade computation'!G$11, IF(C$16 = "FINAL", SUMIF('Database (LECTURE-RES-PRAC)'!BP$14:CS$14, "CLO8", 'Database (LECTURE-RES-PRAC)'!BP67:CS67) / 'Grade computation'!H$11,""))),""),"")</f>
        <v/>
      </c>
      <c r="AW70" s="232" t="str">
        <f t="shared" si="58"/>
        <v/>
      </c>
      <c r="AX70" s="25" t="str">
        <f>IF(B70 &lt;&gt; "",IF(AND('PRINTABLE (per grading)'!H$16="EXAM", 'PRINTABLE (per grading)'!B$13="Prelim"), IF(ISERROR(SUMIF('Exam (LECTURE ONLY)'!D$20:M$20, "CLO8", 'Exam (LECTURE ONLY)'!D72:M72) / 'Exam (LECTURE ONLY)'!AL$13), "", SUMIF('Exam (LECTURE ONLY)'!D$20:M$20, "CLO8", 'Exam (LECTURE ONLY)'!D72:M72) /'Exam (LECTURE ONLY)'!AL$13),
IF(AND('PRINTABLE (per grading)'!H$16="EXAM", 'PRINTABLE (per grading)'!B$13="Midterm"), IF(ISERROR(SUMIF('Exam (LECTURE ONLY)'!O$20:X$20, "CLO8", 'Exam (LECTURE ONLY)'!O72:X72) / 'Exam (LECTURE ONLY)'!AM$13), "", SUMIF('Exam (LECTURE ONLY)'!O$20:X$20, "CLO8", 'Exam (LECTURE ONLY)'!O72:X72) / 'Exam (LECTURE ONLY)'!AM$13),
IF(AND('PRINTABLE (per grading)'!H$16="EXAM", 'PRINTABLE (per grading)'!B$13="Final"), IF(ISERROR(SUMIF('Exam (LECTURE ONLY)'!Z$20:AI$20, "CLO8", 'Exam (LECTURE ONLY)'!Z72:AI72) / 'Exam (LECTURE ONLY)'!AN$13), "", SUMIF('Exam (LECTURE ONLY)'!Z$20:AI$20, "CLO8", 'Exam (LECTURE ONLY)'!Z72:AI72) / 'Exam (LECTURE ONLY)'!AN$13),
IF(AND('PRINTABLE (per grading)'!H$16="OUTPUT", 'PRINTABLE (per grading)'!B$13="Prelim"), IF(ISERROR(SUMIF(OUTPUT!C$20:M$20, "CLO8", OUTPUT!C72:M72) / OUTPUT!AL$13), "", SUMIF(OUTPUT!C$20:M$20, "CLO8", OUTPUT!C72:M72) / OUTPUT!AL$13),
IF(AND('PRINTABLE (per grading)'!H$16="OUTPUT", 'PRINTABLE (per grading)'!B$13="Midterm"), IF(ISERROR(SUMIF(OUTPUT!O$20:Y$20, "CLO8", OUTPUT!O72:Y72) / OUTPUT!AM$13), "", SUMIF(OUTPUT!O$20:Y$20, "CLO8", OUTPUT!O72:Y72) / OUTPUT!AM$13),
IF(AND('PRINTABLE (per grading)'!H$16="OUTPUT", 'PRINTABLE (per grading)'!B$13="Final"), IF(ISERROR(SUMIF(OUTPUT!AA$20:AI$20, "CLO8", OUTPUT!AA72:AI72) / OUTPUT!AN$13), "", SUMIF(OUTPUT!AA$20:AI$20, "CLO8", OUTPUT!AA72:AI72) / OUTPUT!AN$13),
"")))))),"")</f>
        <v/>
      </c>
      <c r="AY70" s="232" t="str">
        <f t="shared" si="59"/>
        <v/>
      </c>
      <c r="AZ70" s="233" t="str">
        <f t="shared" si="60"/>
        <v/>
      </c>
      <c r="BA70" s="25" t="str">
        <f>IF(B70 &lt;&gt; "", IFERROR(IF(C$16 = "PRELIM", SUMIF('Database (LECTURE-RES-PRAC)'!D$14:AG$14, "CLO9", 'Database (LECTURE-RES-PRAC)'!D67:AG67) / 'Grade computation'!F$12, IF(C$16 = "MIDTERM", SUMIF('Database (LECTURE-RES-PRAC)'!AJ$14:BM$14, "CLO9", 'Database (LECTURE-RES-PRAC)'!AJ67:BM67) / 'Grade computation'!G$12, IF(C$16 = "FINAL", SUMIF('Database (LECTURE-RES-PRAC)'!BP$14:CS$14, "CLO9", 'Database (LECTURE-RES-PRAC)'!BP67:CS67) / 'Grade computation'!H$12,""))),""),"")</f>
        <v/>
      </c>
      <c r="BB70" s="232" t="str">
        <f t="shared" si="61"/>
        <v/>
      </c>
      <c r="BC70" s="25" t="str">
        <f>IF(B70 &lt;&gt; "",IF(AND('PRINTABLE (per grading)'!H$16="EXAM", 'PRINTABLE (per grading)'!B$13="Prelim"), IF(ISERROR(SUMIF('Exam (LECTURE ONLY)'!D$20:M$20, "CLO9", 'Exam (LECTURE ONLY)'!D72:M72) / 'Exam (LECTURE ONLY)'!AL$14), "", SUMIF('Exam (LECTURE ONLY)'!D$20:M$20, "CLO9", 'Exam (LECTURE ONLY)'!D72:M72) /'Exam (LECTURE ONLY)'!AL$14),
IF(AND('PRINTABLE (per grading)'!H$16="EXAM", 'PRINTABLE (per grading)'!B$13="Midterm"), IF(ISERROR(SUMIF('Exam (LECTURE ONLY)'!O$20:X$20, "CLO9", 'Exam (LECTURE ONLY)'!O72:X72) / 'Exam (LECTURE ONLY)'!AM$14), "", SUMIF('Exam (LECTURE ONLY)'!O$20:X$20, "CLO9", 'Exam (LECTURE ONLY)'!O72:X72) / 'Exam (LECTURE ONLY)'!AM$14),
IF(AND('PRINTABLE (per grading)'!H$16="EXAM", 'PRINTABLE (per grading)'!B$13="Final"), IF(ISERROR(SUMIF('Exam (LECTURE ONLY)'!Z$20:AI$20, "CLO9", 'Exam (LECTURE ONLY)'!Z72:AI72) / 'Exam (LECTURE ONLY)'!AN$14), "", SUMIF('Exam (LECTURE ONLY)'!Z$20:AI$20, "CLO9", 'Exam (LECTURE ONLY)'!Z72:AI72) / 'Exam (LECTURE ONLY)'!AN$14),
IF(AND('PRINTABLE (per grading)'!H$16="OUTPUT", 'PRINTABLE (per grading)'!B$13="Prelim"), IF(ISERROR(SUMIF(OUTPUT!C$20:M$20, "CLO9", OUTPUT!C72:M72) / OUTPUT!AL$14), "", SUMIF(OUTPUT!C$20:M$20, "CLO9", OUTPUT!C72:M72) / OUTPUT!AL$14),
IF(AND('PRINTABLE (per grading)'!H$16="OUTPUT", 'PRINTABLE (per grading)'!B$13="Midterm"), IF(ISERROR(SUMIF(OUTPUT!O$20:Y$20, "CLO9", OUTPUT!O72:Y72) / OUTPUT!AM$14), "", SUMIF(OUTPUT!O$20:Y$20, "CLO9", OUTPUT!O72:Y72) / OUTPUT!AM$14),
IF(AND('PRINTABLE (per grading)'!H$16="OUTPUT", 'PRINTABLE (per grading)'!B$13="Final"), IF(ISERROR(SUMIF(OUTPUT!AA$20:AI$20, "CLO9", OUTPUT!AA72:AI72) / OUTPUT!AN$14), "", SUMIF(OUTPUT!AA$20:AI$20, "CLO9", OUTPUT!AA72:AI72) / OUTPUT!AN$14),
"")))))),"")</f>
        <v/>
      </c>
      <c r="BD70" s="232" t="str">
        <f t="shared" si="62"/>
        <v/>
      </c>
      <c r="BE70" s="233" t="str">
        <f t="shared" si="63"/>
        <v/>
      </c>
      <c r="BF70" s="25" t="str">
        <f>IF(B70 &lt;&gt; "", IFERROR(IF(C$16 = "PRELIM", SUMIF('Database (LECTURE-RES-PRAC)'!D$14:AG$14, "CLO10", 'Database (LECTURE-RES-PRAC)'!D67:AG67) / 'Grade computation'!F$13, IF(C$16 = "MIDTERM", SUMIF('Database (LECTURE-RES-PRAC)'!AJ$14:BM$14, "CLO10", 'Database (LECTURE-RES-PRAC)'!AJ67:BM67) / 'Grade computation'!G$13, IF(C$16 = "FINAL", SUMIF('Database (LECTURE-RES-PRAC)'!BP$14:CS$14, "CLO10", 'Database (LECTURE-RES-PRAC)'!BP67:CS67) / 'Grade computation'!H$13,""))),""),"")</f>
        <v/>
      </c>
      <c r="BG70" s="232" t="str">
        <f t="shared" si="64"/>
        <v/>
      </c>
      <c r="BH70" s="25" t="str">
        <f>IF(B70 &lt;&gt; "",IF(AND('PRINTABLE (per grading)'!H$16="EXAM", 'PRINTABLE (per grading)'!B$13="Prelim"), IF(ISERROR(SUMIF('Exam (LECTURE ONLY)'!D$20:M$20, "CLO10", 'Exam (LECTURE ONLY)'!D72:M72) / 'Exam (LECTURE ONLY)'!AL$15), "", SUMIF('Exam (LECTURE ONLY)'!D$20:M$20, "CLO10", 'Exam (LECTURE ONLY)'!D72:M72) /'Exam (LECTURE ONLY)'!AL$15),
IF(AND('PRINTABLE (per grading)'!H$16="EXAM", 'PRINTABLE (per grading)'!B$13="Midterm"), IF(ISERROR(SUMIF('Exam (LECTURE ONLY)'!O$20:X$20, "CLO10", 'Exam (LECTURE ONLY)'!O72:X72) / 'Exam (LECTURE ONLY)'!AM$15), "", SUMIF('Exam (LECTURE ONLY)'!O$20:X$20, "CLO10", 'Exam (LECTURE ONLY)'!O72:X72) / 'Exam (LECTURE ONLY)'!AM$15),
IF(AND('PRINTABLE (per grading)'!H$16="EXAM", 'PRINTABLE (per grading)'!B$13="Final"), IF(ISERROR(SUMIF('Exam (LECTURE ONLY)'!Z$20:AI$20, "CLO10", 'Exam (LECTURE ONLY)'!Z72:AI72) / 'Exam (LECTURE ONLY)'!AN$15), "", SUMIF('Exam (LECTURE ONLY)'!Z$20:AI$20, "CLO10", 'Exam (LECTURE ONLY)'!Z72:AI72) / 'Exam (LECTURE ONLY)'!AN$15),
IF(AND('PRINTABLE (per grading)'!H$16="OUTPUT", 'PRINTABLE (per grading)'!B$13="Prelim"), IF(ISERROR(SUMIF(OUTPUT!C$20:M$20, "CLO10", OUTPUT!C72:M72) / OUTPUT!AL$15), "", SUMIF(OUTPUT!C$20:M$20, "CLO10", OUTPUT!C72:M72) / OUTPUT!AL$15),
IF(AND('PRINTABLE (per grading)'!H$16="OUTPUT", 'PRINTABLE (per grading)'!B$13="Midterm"), IF(ISERROR(SUMIF(OUTPUT!O$20:Y$20, "CLO10", OUTPUT!O72:Y72) / OUTPUT!AM$15), "", SUMIF(OUTPUT!O$20:Y$20, "CLO10", OUTPUT!O72:Y72) / OUTPUT!AM$15),
IF(AND('PRINTABLE (per grading)'!H$16="OUTPUT", 'PRINTABLE (per grading)'!B$13="Final"), IF(ISERROR(SUMIF(OUTPUT!AA$20:AI$20, "CLO10", OUTPUT!AA72:AI72) / OUTPUT!AN$15), "", SUMIF(OUTPUT!AA$20:AI$20, "CLO10", OUTPUT!AA72:AI72) / OUTPUT!AN$15),
"")))))),"")</f>
        <v/>
      </c>
      <c r="BI70" s="232" t="str">
        <f t="shared" si="65"/>
        <v/>
      </c>
      <c r="BJ70" s="233" t="str">
        <f t="shared" si="66"/>
        <v/>
      </c>
      <c r="BK70" s="2"/>
    </row>
    <row r="71" spans="1:63" ht="20.100000000000001" customHeight="1">
      <c r="A71" s="118" t="str">
        <f>IF(ISBLANK('Database (LECTURE-RES-PRAC)'!A68),"",'Database (LECTURE-RES-PRAC)'!A68)</f>
        <v/>
      </c>
      <c r="B71" s="119" t="str">
        <f>IF(ISBLANK('Database (LECTURE-RES-PRAC)'!B68),"",'Database (LECTURE-RES-PRAC)'!B68)</f>
        <v/>
      </c>
      <c r="C71" s="134" t="str">
        <f>IF(B71&lt;&gt;"",IF(C$16="PRELIM",'Grade computation'!C71, IF(C$16="MIDTERM",'Grade computation'!K71, IF(C$16="FINAL",'Grade computation'!S71,""))),"")</f>
        <v/>
      </c>
      <c r="D71" s="135" t="str">
        <f t="shared" si="1"/>
        <v/>
      </c>
      <c r="E71" s="134" t="str">
        <f>IF(B71&lt;&gt;"", IF(C$16="PRELIM",'Grade computation'!E71, IF(C$16="MIDTERM",'Grade computation'!M71, IF(C$16="FINAL",'Grade computation'!U71,""))),"")</f>
        <v/>
      </c>
      <c r="F71" s="136" t="str">
        <f t="shared" si="2"/>
        <v/>
      </c>
      <c r="G71" s="137" t="str">
        <f t="shared" si="3"/>
        <v/>
      </c>
      <c r="H71" s="207" t="str">
        <f>IF(B71&lt;&gt;"",IF(C$16="PRELIM", 'Grade computation'!H71, IF(C$16="MIDTERM", 'Grade computation'!P71, IF(C$16="FINAL",'Grade computation'!X71, ""))),"")</f>
        <v/>
      </c>
      <c r="I71" s="137" t="str">
        <f t="shared" si="4"/>
        <v/>
      </c>
      <c r="J71" s="139" t="str">
        <f t="shared" si="5"/>
        <v/>
      </c>
      <c r="K71" s="377" t="str">
        <f t="shared" si="6"/>
        <v/>
      </c>
      <c r="L71" s="434"/>
      <c r="M71" s="25" t="str">
        <f>IF(B71 &lt;&gt; "", IFERROR(IF(C$16 = "PRELIM", SUMIF('Database (LECTURE-RES-PRAC)'!D$14:AG$14, "CLO1", 'Database (LECTURE-RES-PRAC)'!D68:AG68) / 'Grade computation'!F$4, IF(C$16 = "MIDTERM", SUMIF('Database (LECTURE-RES-PRAC)'!AJ$14:BM$14, "CLO1", 'Database (LECTURE-RES-PRAC)'!AJ68:BM68) / 'Grade computation'!G$4, IF(C$16 = "FINAL", SUMIF('Database (LECTURE-RES-PRAC)'!BP$14:CS$14, "CLO1", 'Database (LECTURE-RES-PRAC)'!BP68:CS68) / 'Grade computation'!H$4,""))),""),"")</f>
        <v/>
      </c>
      <c r="N71" s="232" t="str">
        <f t="shared" si="37"/>
        <v/>
      </c>
      <c r="O71" s="25" t="str">
        <f>IF(B71 &lt;&gt; "",IF(AND('PRINTABLE (per grading)'!H$16="EXAM", 'PRINTABLE (per grading)'!B$13="Prelim"), IF(ISERROR(SUMIF('Exam (LECTURE ONLY)'!D$20:M$20, "CLO1", 'Exam (LECTURE ONLY)'!D73:M73) / 'Exam (LECTURE ONLY)'!AL$6), "", SUMIF('Exam (LECTURE ONLY)'!D$20:M$20, "CLO1", 'Exam (LECTURE ONLY)'!D73:M73) /'Exam (LECTURE ONLY)'!AL$6),
IF(AND('PRINTABLE (per grading)'!H$16="EXAM", 'PRINTABLE (per grading)'!B$13="Midterm"), IF(ISERROR(SUMIF('Exam (LECTURE ONLY)'!O$20:X$20, "CLO1", 'Exam (LECTURE ONLY)'!O73:X73) / 'Exam (LECTURE ONLY)'!AM$6), "", SUMIF('Exam (LECTURE ONLY)'!O$20:X$20, "CLO1", 'Exam (LECTURE ONLY)'!O73:X73) / 'Exam (LECTURE ONLY)'!AM$6),
IF(AND('PRINTABLE (per grading)'!H$16="EXAM", 'PRINTABLE (per grading)'!B$13="Final"), IF(ISERROR(SUMIF('Exam (LECTURE ONLY)'!Z$20:AI$20, "CLO1", 'Exam (LECTURE ONLY)'!Z73:AI73) / 'Exam (LECTURE ONLY)'!AN$6), "", SUMIF('Exam (LECTURE ONLY)'!Z$20:AI$20, "CLO1", 'Exam (LECTURE ONLY)'!Z73:AI73) / 'Exam (LECTURE ONLY)'!AN$6),
IF(AND('PRINTABLE (per grading)'!H$16="OUTPUT", 'PRINTABLE (per grading)'!B$13="Prelim"), IF(ISERROR(SUMIF(OUTPUT!C$20:M$20, "CLO1", OUTPUT!C73:M73) / OUTPUT!AL$6), "", SUMIF(OUTPUT!C$20:M$20, "CLO1", OUTPUT!C73:M73) / OUTPUT!AL$6),
IF(AND('PRINTABLE (per grading)'!H$16="OUTPUT", 'PRINTABLE (per grading)'!B$13="Midterm"), IF(ISERROR(SUMIF(OUTPUT!O$20:Y$20, "CLO1", OUTPUT!O73:Y73) / OUTPUT!AM$6), "", SUMIF(OUTPUT!O$20:Y$20, "CLO1", OUTPUT!O73:Y73) / OUTPUT!AM$6),
IF(AND('PRINTABLE (per grading)'!H$16="OUTPUT", 'PRINTABLE (per grading)'!B$13="Final"), IF(ISERROR(SUMIF(OUTPUT!AA$20:AI$20, "CLO1", OUTPUT!AA73:AI73) / OUTPUT!AN$6), "", SUMIF(OUTPUT!AA$20:AI$20, "CLO1", OUTPUT!AA73:AI73) / OUTPUT!AN$6),
"")))))),"")</f>
        <v/>
      </c>
      <c r="P71" s="232" t="str">
        <f t="shared" si="38"/>
        <v/>
      </c>
      <c r="Q71" s="233" t="str">
        <f t="shared" si="39"/>
        <v/>
      </c>
      <c r="R71" s="25" t="str">
        <f>IF(B71 &lt;&gt; "", IFERROR(IF(C$16 = "PRELIM", SUMIF('Database (LECTURE-RES-PRAC)'!D$14:AG$14, "CLO2", 'Database (LECTURE-RES-PRAC)'!D68:AG68) / 'Grade computation'!F$5, IF(C$16 = "MIDTERM", SUMIF('Database (LECTURE-RES-PRAC)'!AJ$14:BM$14, "CLO2", 'Database (LECTURE-RES-PRAC)'!AJ68:BM68) / 'Grade computation'!G$5, IF(C$16 = "FINAL", SUMIF('Database (LECTURE-RES-PRAC)'!BP$14:CS$14, "CLO2", 'Database (LECTURE-RES-PRAC)'!BP68:CS68) / 'Grade computation'!H$5,""))),""),"")</f>
        <v/>
      </c>
      <c r="S71" s="232" t="str">
        <f t="shared" si="40"/>
        <v/>
      </c>
      <c r="T71" s="25" t="str">
        <f>IF(B71 &lt;&gt; "",IF(AND('PRINTABLE (per grading)'!H$16="EXAM", 'PRINTABLE (per grading)'!B$13="Prelim"), IF(ISERROR(SUMIF('Exam (LECTURE ONLY)'!D$20:M$20, "CLO2", 'Exam (LECTURE ONLY)'!D73:M73) / 'Exam (LECTURE ONLY)'!AL$7), "", SUMIF('Exam (LECTURE ONLY)'!D$20:M$20, "CLO2", 'Exam (LECTURE ONLY)'!D73:M73) /'Exam (LECTURE ONLY)'!AL$7),
IF(AND('PRINTABLE (per grading)'!H$16="EXAM", 'PRINTABLE (per grading)'!B$13="Midterm"), IF(ISERROR(SUMIF('Exam (LECTURE ONLY)'!O$20:X$20, "CLO2", 'Exam (LECTURE ONLY)'!O73:X73) / 'Exam (LECTURE ONLY)'!AM$7), "", SUMIF('Exam (LECTURE ONLY)'!O$20:X$20, "CLO2", 'Exam (LECTURE ONLY)'!O73:X73) / 'Exam (LECTURE ONLY)'!AM$7),
IF(AND('PRINTABLE (per grading)'!H$16="EXAM", 'PRINTABLE (per grading)'!B$13="Final"), IF(ISERROR(SUMIF('Exam (LECTURE ONLY)'!Z$20:AI$20, "CLO2", 'Exam (LECTURE ONLY)'!Z73:AI73) / 'Exam (LECTURE ONLY)'!AN$7), "", SUMIF('Exam (LECTURE ONLY)'!Z$20:AI$20, "CLO2", 'Exam (LECTURE ONLY)'!Z73:AI73) / 'Exam (LECTURE ONLY)'!AN$7),
IF(AND('PRINTABLE (per grading)'!H$16="OUTPUT", 'PRINTABLE (per grading)'!B$13="Prelim"), IF(ISERROR(SUMIF(OUTPUT!C$20:M$20, "CLO2", OUTPUT!C73:M73) / OUTPUT!AL$7), "", SUMIF(OUTPUT!C$20:M$20, "CLO2", OUTPUT!C73:M73) / OUTPUT!AL$7),
IF(AND('PRINTABLE (per grading)'!H$16="OUTPUT", 'PRINTABLE (per grading)'!B$13="Midterm"), IF(ISERROR(SUMIF(OUTPUT!O$20:Y$20, "CLO2", OUTPUT!O73:Y73) / OUTPUT!AM$7), "", SUMIF(OUTPUT!O$20:Y$20, "CLO2", OUTPUT!O73:Y73) / OUTPUT!AM$7),
IF(AND('PRINTABLE (per grading)'!H$16="OUTPUT", 'PRINTABLE (per grading)'!B$13="Final"), IF(ISERROR(SUMIF(OUTPUT!AA$20:AI$20, "CLO2", OUTPUT!AA73:AI73) / OUTPUT!AN$7), "", SUMIF(OUTPUT!AA$20:AI$20, "CLO2", OUTPUT!AA73:AI73) / OUTPUT!AN$7),
"")))))),"")</f>
        <v/>
      </c>
      <c r="U71" s="232" t="str">
        <f t="shared" si="41"/>
        <v/>
      </c>
      <c r="V71" s="233" t="str">
        <f t="shared" si="42"/>
        <v/>
      </c>
      <c r="W71" s="25" t="str">
        <f>IF(B71 &lt;&gt; "", IFERROR(IF(C$16 = "PRELIM", SUMIF('Database (LECTURE-RES-PRAC)'!D$14:AG$14, "CLO3", 'Database (LECTURE-RES-PRAC)'!D68:AG68) / 'Grade computation'!F$6, IF(C$16 = "MIDTERM", SUMIF('Database (LECTURE-RES-PRAC)'!AJ$14:BM$14, "CLO3", 'Database (LECTURE-RES-PRAC)'!AJ68:BM68) / 'Grade computation'!G$6, IF(C$16 = "FINAL", SUMIF('Database (LECTURE-RES-PRAC)'!BP$14:CS$14, "CLO3", 'Database (LECTURE-RES-PRAC)'!BP68:CS68) / 'Grade computation'!H$6,""))),""),"")</f>
        <v/>
      </c>
      <c r="X71" s="232" t="str">
        <f t="shared" si="43"/>
        <v/>
      </c>
      <c r="Y71" s="25" t="str">
        <f>IF(B71 &lt;&gt; "",IF(AND('PRINTABLE (per grading)'!H$16="EXAM", 'PRINTABLE (per grading)'!B$13="Prelim"), IF(ISERROR(SUMIF('Exam (LECTURE ONLY)'!D$20:M$20, "CLO3", 'Exam (LECTURE ONLY)'!D73:M73) / 'Exam (LECTURE ONLY)'!AL$8), "", SUMIF('Exam (LECTURE ONLY)'!D$20:M$20, "CLO3", 'Exam (LECTURE ONLY)'!D73:M73) /'Exam (LECTURE ONLY)'!AL$8),
IF(AND('PRINTABLE (per grading)'!H$16="EXAM", 'PRINTABLE (per grading)'!B$13="Midterm"), IF(ISERROR(SUMIF('Exam (LECTURE ONLY)'!O$20:X$20, "CLO3", 'Exam (LECTURE ONLY)'!O73:X73) / 'Exam (LECTURE ONLY)'!AM$8), "", SUMIF('Exam (LECTURE ONLY)'!O$20:X$20, "CLO3", 'Exam (LECTURE ONLY)'!O73:X73) / 'Exam (LECTURE ONLY)'!AM$8),
IF(AND('PRINTABLE (per grading)'!H$16="EXAM", 'PRINTABLE (per grading)'!B$13="Final"), IF(ISERROR(SUMIF('Exam (LECTURE ONLY)'!Z$20:AI$20, "CLO3", 'Exam (LECTURE ONLY)'!Z73:AI73) / 'Exam (LECTURE ONLY)'!AN$8), "", SUMIF('Exam (LECTURE ONLY)'!Z$20:AI$20, "CLO3", 'Exam (LECTURE ONLY)'!Z73:AI73) / 'Exam (LECTURE ONLY)'!AN$8),
IF(AND('PRINTABLE (per grading)'!H$16="OUTPUT", 'PRINTABLE (per grading)'!B$13="Prelim"), IF(ISERROR(SUMIF(OUTPUT!C$20:M$20, "CLO3", OUTPUT!C73:M73) / OUTPUT!AL$8), "", SUMIF(OUTPUT!C$20:M$20, "CLO3", OUTPUT!C73:M73) / OUTPUT!AL$8),
IF(AND('PRINTABLE (per grading)'!H$16="OUTPUT", 'PRINTABLE (per grading)'!B$13="Midterm"), IF(ISERROR(SUMIF(OUTPUT!O$20:Y$20, "CLO3", OUTPUT!O73:Y73) / OUTPUT!AM$8), "", SUMIF(OUTPUT!O$20:Y$20, "CLO3", OUTPUT!O73:Y73) / OUTPUT!AM$8),
IF(AND('PRINTABLE (per grading)'!H$16="OUTPUT", 'PRINTABLE (per grading)'!B$13="Final"), IF(ISERROR(SUMIF(OUTPUT!AA$20:AI$20, "CLO3", OUTPUT!AA73:AI73) / OUTPUT!AN$8), "", SUMIF(OUTPUT!AA$20:AI$20, "CLO3", OUTPUT!AA73:AI73) / OUTPUT!AN$8),
"" )))))),"")</f>
        <v/>
      </c>
      <c r="Z71" s="232" t="str">
        <f t="shared" si="44"/>
        <v/>
      </c>
      <c r="AA71" s="233" t="str">
        <f t="shared" si="45"/>
        <v/>
      </c>
      <c r="AB71" s="25" t="str">
        <f>IF(B71 &lt;&gt; "", IFERROR(IF(C$16 = "PRELIM", SUMIF('Database (LECTURE-RES-PRAC)'!D$14:AG$14, "CLO4", 'Database (LECTURE-RES-PRAC)'!D68:AG68) / 'Grade computation'!F$7, IF(C$16 = "MIDTERM", SUMIF('Database (LECTURE-RES-PRAC)'!AJ$14:BM$14, "CLO4", 'Database (LECTURE-RES-PRAC)'!AJ68:BM68) / 'Grade computation'!G$7, IF(C$16 = "FINAL", SUMIF('Database (LECTURE-RES-PRAC)'!BP$14:CS$14, "CLO4", 'Database (LECTURE-RES-PRAC)'!BP68:CS68) / 'Grade computation'!H$7,""))),""),"")</f>
        <v/>
      </c>
      <c r="AC71" s="232" t="str">
        <f t="shared" si="46"/>
        <v/>
      </c>
      <c r="AD71" s="25" t="str">
        <f>IF(B71 &lt;&gt; "",IF(AND('PRINTABLE (per grading)'!H$16="EXAM", 'PRINTABLE (per grading)'!B$13="Prelim"), IF(ISERROR(SUMIF('Exam (LECTURE ONLY)'!D$20:M$20, "CLO4", 'Exam (LECTURE ONLY)'!D73:M73) / 'Exam (LECTURE ONLY)'!AL$9), "", SUMIF('Exam (LECTURE ONLY)'!D$20:M$20, "CLO4", 'Exam (LECTURE ONLY)'!D73:M73) /'Exam (LECTURE ONLY)'!AL$9),
IF(AND('PRINTABLE (per grading)'!H$16="EXAM", 'PRINTABLE (per grading)'!B$13="Midterm"), IF(ISERROR(SUMIF('Exam (LECTURE ONLY)'!O$20:X$20, "CLO4", 'Exam (LECTURE ONLY)'!O73:X73) / 'Exam (LECTURE ONLY)'!AM$9), "", SUMIF('Exam (LECTURE ONLY)'!O$20:X$20, "CLO4", 'Exam (LECTURE ONLY)'!O73:X73) / 'Exam (LECTURE ONLY)'!AM$9),
IF(AND('PRINTABLE (per grading)'!H$16="EXAM", 'PRINTABLE (per grading)'!B$13="Final"), IF(ISERROR(SUMIF('Exam (LECTURE ONLY)'!Z$20:AI$20, "CLO4", 'Exam (LECTURE ONLY)'!Z73:AI73) / 'Exam (LECTURE ONLY)'!AN$9), "", SUMIF('Exam (LECTURE ONLY)'!Z$20:AI$20, "CLO4", 'Exam (LECTURE ONLY)'!Z73:AI73) / 'Exam (LECTURE ONLY)'!AN$9),
IF(AND('PRINTABLE (per grading)'!H$16="OUTPUT", 'PRINTABLE (per grading)'!B$13="Prelim"), IF(ISERROR(SUMIF(OUTPUT!C$20:M$20, "CLO4", OUTPUT!C73:M73) / OUTPUT!AL$9), "", SUMIF(OUTPUT!C$20:M$20, "CLO4", OUTPUT!C73:M73) / OUTPUT!AL$9),
IF(AND('PRINTABLE (per grading)'!H$16="OUTPUT", 'PRINTABLE (per grading)'!B$13="Midterm"), IF(ISERROR(SUMIF(OUTPUT!O$20:Y$20, "CLO4", OUTPUT!O73:Y73) / OUTPUT!AM$9), "", SUMIF(OUTPUT!O$20:Y$20, "CLO4", OUTPUT!O73:Y73) / OUTPUT!AM$9),
IF(AND('PRINTABLE (per grading)'!H$16="OUTPUT", 'PRINTABLE (per grading)'!B$13="Final"), IF(ISERROR(SUMIF(OUTPUT!AA$20:AI$20, "CLO4", OUTPUT!AA73:AI73) / OUTPUT!AN$9), "", SUMIF(OUTPUT!AA$20:AI$20, "CLO4", OUTPUT!AA73:AI73) / OUTPUT!AN$9),
"")))))),"")</f>
        <v/>
      </c>
      <c r="AE71" s="232" t="str">
        <f t="shared" si="47"/>
        <v/>
      </c>
      <c r="AF71" s="233" t="str">
        <f t="shared" si="48"/>
        <v/>
      </c>
      <c r="AG71" s="25" t="str">
        <f>IF(B71 &lt;&gt; "", IFERROR(IF(C$16 = "PRELIM", SUMIF('Database (LECTURE-RES-PRAC)'!D$14:AG$14, "CLO5", 'Database (LECTURE-RES-PRAC)'!D68:AG68) / 'Grade computation'!F$8, IF(C$16 = "MIDTERM", SUMIF('Database (LECTURE-RES-PRAC)'!AJ$14:BM$14, "CLO5", 'Database (LECTURE-RES-PRAC)'!AJ68:BM68) / 'Grade computation'!G$8, IF(C$16 = "FINAL", SUMIF('Database (LECTURE-RES-PRAC)'!BP$14:CS$14, "CLO5", 'Database (LECTURE-RES-PRAC)'!BP68:CS68) / 'Grade computation'!H$8,""))),""),"")</f>
        <v/>
      </c>
      <c r="AH71" s="232" t="str">
        <f t="shared" si="49"/>
        <v/>
      </c>
      <c r="AI71" s="25" t="str">
        <f>IF(B71 &lt;&gt; "",IF(AND('PRINTABLE (per grading)'!H$16="EXAM", 'PRINTABLE (per grading)'!B$13="Prelim"), IF(ISERROR(SUMIF('Exam (LECTURE ONLY)'!D$20:M$20, "CLO5", 'Exam (LECTURE ONLY)'!D73:M73) / 'Exam (LECTURE ONLY)'!AL$10), "", SUMIF('Exam (LECTURE ONLY)'!D$20:M$20, "CLO5", 'Exam (LECTURE ONLY)'!D73:M73) /'Exam (LECTURE ONLY)'!AL$10),
IF(AND('PRINTABLE (per grading)'!H$16="EXAM", 'PRINTABLE (per grading)'!B$13="Midterm"), IF(ISERROR(SUMIF('Exam (LECTURE ONLY)'!O$20:X$20, "CLO5", 'Exam (LECTURE ONLY)'!O73:X73) / 'Exam (LECTURE ONLY)'!AM$10), "", SUMIF('Exam (LECTURE ONLY)'!O$20:X$20, "CLO5", 'Exam (LECTURE ONLY)'!O73:X73) / 'Exam (LECTURE ONLY)'!AM$10),
IF(AND('PRINTABLE (per grading)'!H$16="EXAM", 'PRINTABLE (per grading)'!B$13="Final"), IF(ISERROR(SUMIF('Exam (LECTURE ONLY)'!Z$20:AI$20, "CLO5", 'Exam (LECTURE ONLY)'!Z73:AI73) / 'Exam (LECTURE ONLY)'!AN$10), "", SUMIF('Exam (LECTURE ONLY)'!Z$20:AI$20, "CLO5", 'Exam (LECTURE ONLY)'!Z73:AI73) / 'Exam (LECTURE ONLY)'!AN$10),
IF(AND('PRINTABLE (per grading)'!H$16="OUTPUT", 'PRINTABLE (per grading)'!B$13="Prelim"), IF(ISERROR(SUMIF(OUTPUT!C$20:M$20, "CLO5", OUTPUT!C73:M73) / OUTPUT!AL$10), "", SUMIF(OUTPUT!C$20:M$20, "CLO5", OUTPUT!C73:M73) / OUTPUT!AL$10),
IF(AND('PRINTABLE (per grading)'!H$16="OUTPUT", 'PRINTABLE (per grading)'!B$13="Midterm"), IF(ISERROR(SUMIF(OUTPUT!O$20:Y$20, "CLO5", OUTPUT!O73:Y73) / OUTPUT!AM$10), "", SUMIF(OUTPUT!O$20:Y$20, "CLO5", OUTPUT!O73:Y73) / OUTPUT!AM$10),
IF(AND('PRINTABLE (per grading)'!H$16="OUTPUT", 'PRINTABLE (per grading)'!B$13="Final"), IF(ISERROR(SUMIF(OUTPUT!AA$20:AI$20, "CLO5", OUTPUT!AA73:AI73) / OUTPUT!AN$10), "", SUMIF(OUTPUT!AA$20:AI$20, "CLO5", OUTPUT!AA73:AI73) / OUTPUT!AN$10),
"")))))),"")</f>
        <v/>
      </c>
      <c r="AJ71" s="232" t="str">
        <f t="shared" si="50"/>
        <v/>
      </c>
      <c r="AK71" s="233" t="str">
        <f t="shared" si="51"/>
        <v/>
      </c>
      <c r="AL71" s="25" t="str">
        <f>IF(B71 &lt;&gt; "", IFERROR(IF(C$16 = "PRELIM", SUMIF('Database (LECTURE-RES-PRAC)'!D$14:AG$14, "CLO6", 'Database (LECTURE-RES-PRAC)'!D68:AG68) / 'Grade computation'!F$9, IF(C$16 = "MIDTERM", SUMIF('Database (LECTURE-RES-PRAC)'!AJ$14:BM$14, "CLO6", 'Database (LECTURE-RES-PRAC)'!AJ68:BM68) / 'Grade computation'!G$9, IF(C$16 = "FINAL", SUMIF('Database (LECTURE-RES-PRAC)'!BP$14:CS$14, "CLO6", 'Database (LECTURE-RES-PRAC)'!BP68:CS68) / 'Grade computation'!H$9,""))),""),"")</f>
        <v/>
      </c>
      <c r="AM71" s="232" t="str">
        <f t="shared" si="52"/>
        <v/>
      </c>
      <c r="AN71" s="25" t="str">
        <f>IF(B71 &lt;&gt; "",IF(AND('PRINTABLE (per grading)'!H$16="EXAM", 'PRINTABLE (per grading)'!B$13="Prelim"), IF(ISERROR(SUMIF('Exam (LECTURE ONLY)'!D$20:M$20, "CLO6", 'Exam (LECTURE ONLY)'!D73:M73) / 'Exam (LECTURE ONLY)'!AL$11), "", SUMIF('Exam (LECTURE ONLY)'!D$20:M$20, "CLO6", 'Exam (LECTURE ONLY)'!D73:M73) /'Exam (LECTURE ONLY)'!AL$11),
IF(AND('PRINTABLE (per grading)'!H$16="EXAM", 'PRINTABLE (per grading)'!B$13="Midterm"), IF(ISERROR(SUMIF('Exam (LECTURE ONLY)'!O$20:X$20, "CLO6", 'Exam (LECTURE ONLY)'!O73:X73) / 'Exam (LECTURE ONLY)'!AM$11), "", SUMIF('Exam (LECTURE ONLY)'!O$20:X$20, "CLO6", 'Exam (LECTURE ONLY)'!O73:X73) / 'Exam (LECTURE ONLY)'!AM$11),
IF(AND('PRINTABLE (per grading)'!H$16="EXAM", 'PRINTABLE (per grading)'!B$13="Final"), IF(ISERROR(SUMIF('Exam (LECTURE ONLY)'!Z$20:AI$20, "CLO6", 'Exam (LECTURE ONLY)'!Z73:AI73) / 'Exam (LECTURE ONLY)'!AN$11), "", SUMIF('Exam (LECTURE ONLY)'!Z$20:AI$20, "CLO6", 'Exam (LECTURE ONLY)'!Z73:AI73) / 'Exam (LECTURE ONLY)'!AN$11),
IF(AND('PRINTABLE (per grading)'!H$16="OUTPUT", 'PRINTABLE (per grading)'!B$13="Prelim"), IF(ISERROR(SUMIF(OUTPUT!C$20:M$20, "CLO6", OUTPUT!C73:M73) / OUTPUT!AL$11), "", SUMIF(OUTPUT!C$20:M$20, "CLO6", OUTPUT!C73:M73) / OUTPUT!AL$11),
IF(AND('PRINTABLE (per grading)'!H$16="OUTPUT", 'PRINTABLE (per grading)'!B$13="Midterm"), IF(ISERROR(SUMIF(OUTPUT!O$20:Y$20, "CLO6", OUTPUT!O73:Y73) / OUTPUT!AM$11), "", SUMIF(OUTPUT!O$20:Y$20, "CLO6", OUTPUT!O73:Y73) / OUTPUT!AM$11),
IF(AND('PRINTABLE (per grading)'!H$16="OUTPUT", 'PRINTABLE (per grading)'!B$13="Final"), IF(ISERROR(SUMIF(OUTPUT!AA$20:AI$20, "CLO6", OUTPUT!AA73:AI73) / OUTPUT!AN$11), "", SUMIF(OUTPUT!AA$20:AI$20, "CLO6", OUTPUT!AA73:AI73) / OUTPUT!AN$11),
"")))))),"")</f>
        <v/>
      </c>
      <c r="AO71" s="232" t="str">
        <f t="shared" si="53"/>
        <v/>
      </c>
      <c r="AP71" s="233" t="str">
        <f t="shared" si="54"/>
        <v/>
      </c>
      <c r="AQ71" s="25" t="str">
        <f>IF(B71 &lt;&gt; "", IFERROR(IF(C$16 = "PRELIM", SUMIF('Database (LECTURE-RES-PRAC)'!D$14:AG$14, "CLO7", 'Database (LECTURE-RES-PRAC)'!D68:AG68) / 'Grade computation'!F$10, IF(C$16 = "MIDTERM", SUMIF('Database (LECTURE-RES-PRAC)'!AJ$14:BM$14, "CLO7", 'Database (LECTURE-RES-PRAC)'!AJ68:BM68) / 'Grade computation'!G$10, IF(C$16 = "FINAL", SUMIF('Database (LECTURE-RES-PRAC)'!BP$14:CS$14, "CLO7", 'Database (LECTURE-RES-PRAC)'!BP68:CS68) / 'Grade computation'!H$10,""))),""),"")</f>
        <v/>
      </c>
      <c r="AR71" s="232" t="str">
        <f t="shared" si="55"/>
        <v/>
      </c>
      <c r="AS71" s="25" t="str">
        <f>IF(B71 &lt;&gt; "",IF(AND('PRINTABLE (per grading)'!H$16="EXAM", 'PRINTABLE (per grading)'!B$13="Prelim"), IF(ISERROR(SUMIF('Exam (LECTURE ONLY)'!D$20:M$20, "CLO7", 'Exam (LECTURE ONLY)'!D73:M73) / 'Exam (LECTURE ONLY)'!AL$12), "", SUMIF('Exam (LECTURE ONLY)'!D$20:M$20, "CLO7", 'Exam (LECTURE ONLY)'!D73:M73) /'Exam (LECTURE ONLY)'!AL$12),
IF(AND('PRINTABLE (per grading)'!H$16="EXAM", 'PRINTABLE (per grading)'!B$13="Midterm"), IF(ISERROR(SUMIF('Exam (LECTURE ONLY)'!O$20:X$20, "CLO7", 'Exam (LECTURE ONLY)'!O73:X73) / 'Exam (LECTURE ONLY)'!AM$12), "", SUMIF('Exam (LECTURE ONLY)'!O$20:X$20, "CLO7", 'Exam (LECTURE ONLY)'!O73:X73) / 'Exam (LECTURE ONLY)'!AM$12),
IF(AND('PRINTABLE (per grading)'!H$16="EXAM", 'PRINTABLE (per grading)'!B$13="Final"), IF(ISERROR(SUMIF('Exam (LECTURE ONLY)'!Z$20:AI$20, "CLO7", 'Exam (LECTURE ONLY)'!Z73:AI73) / 'Exam (LECTURE ONLY)'!AN$12), "", SUMIF('Exam (LECTURE ONLY)'!Z$20:AI$20, "CLO7", 'Exam (LECTURE ONLY)'!Z73:AI73) / 'Exam (LECTURE ONLY)'!AN$12),
IF(AND('PRINTABLE (per grading)'!H$16="OUTPUT", 'PRINTABLE (per grading)'!B$13="Prelim"), IF(ISERROR(SUMIF(OUTPUT!C$20:M$20, "CLO7", OUTPUT!C73:M73) / OUTPUT!AL$12), "", SUMIF(OUTPUT!C$20:M$20, "CLO7", OUTPUT!C73:M73) / OUTPUT!AL$12),
IF(AND('PRINTABLE (per grading)'!H$16="OUTPUT", 'PRINTABLE (per grading)'!B$13="Midterm"), IF(ISERROR(SUMIF(OUTPUT!O$20:Y$20, "CLO7", OUTPUT!O73:Y73) / OUTPUT!AM$12), "", SUMIF(OUTPUT!O$20:Y$20, "CLO7", OUTPUT!O73:Y73) / OUTPUT!AM$12),
IF(AND('PRINTABLE (per grading)'!H$16="OUTPUT", 'PRINTABLE (per grading)'!B$13="Final"), IF(ISERROR(SUMIF(OUTPUT!AA$20:AI$20, "CLO7", OUTPUT!AA73:AI73) / OUTPUT!AN$12), "", SUMIF(OUTPUT!AA$20:AI$20, "CLO7", OUTPUT!AA73:AI73) / OUTPUT!AN$12),
"")))))),"")</f>
        <v/>
      </c>
      <c r="AT71" s="232" t="str">
        <f t="shared" si="56"/>
        <v/>
      </c>
      <c r="AU71" s="233" t="str">
        <f t="shared" si="57"/>
        <v/>
      </c>
      <c r="AV71" s="25" t="str">
        <f>IF(B71 &lt;&gt; "", IFERROR(IF(C$16 = "PRELIM", SUMIF('Database (LECTURE-RES-PRAC)'!D$14:AG$14, "CLO8", 'Database (LECTURE-RES-PRAC)'!D68:AG68) / 'Grade computation'!F$11, IF(C$16 = "MIDTERM", SUMIF('Database (LECTURE-RES-PRAC)'!AJ$14:BM$14, "CLO8", 'Database (LECTURE-RES-PRAC)'!AJ68:BM68) / 'Grade computation'!G$11, IF(C$16 = "FINAL", SUMIF('Database (LECTURE-RES-PRAC)'!BP$14:CS$14, "CLO8", 'Database (LECTURE-RES-PRAC)'!BP68:CS68) / 'Grade computation'!H$11,""))),""),"")</f>
        <v/>
      </c>
      <c r="AW71" s="232" t="str">
        <f t="shared" si="58"/>
        <v/>
      </c>
      <c r="AX71" s="25" t="str">
        <f>IF(B71 &lt;&gt; "",IF(AND('PRINTABLE (per grading)'!H$16="EXAM", 'PRINTABLE (per grading)'!B$13="Prelim"), IF(ISERROR(SUMIF('Exam (LECTURE ONLY)'!D$20:M$20, "CLO8", 'Exam (LECTURE ONLY)'!D73:M73) / 'Exam (LECTURE ONLY)'!AL$13), "", SUMIF('Exam (LECTURE ONLY)'!D$20:M$20, "CLO8", 'Exam (LECTURE ONLY)'!D73:M73) /'Exam (LECTURE ONLY)'!AL$13),
IF(AND('PRINTABLE (per grading)'!H$16="EXAM", 'PRINTABLE (per grading)'!B$13="Midterm"), IF(ISERROR(SUMIF('Exam (LECTURE ONLY)'!O$20:X$20, "CLO8", 'Exam (LECTURE ONLY)'!O73:X73) / 'Exam (LECTURE ONLY)'!AM$13), "", SUMIF('Exam (LECTURE ONLY)'!O$20:X$20, "CLO8", 'Exam (LECTURE ONLY)'!O73:X73) / 'Exam (LECTURE ONLY)'!AM$13),
IF(AND('PRINTABLE (per grading)'!H$16="EXAM", 'PRINTABLE (per grading)'!B$13="Final"), IF(ISERROR(SUMIF('Exam (LECTURE ONLY)'!Z$20:AI$20, "CLO8", 'Exam (LECTURE ONLY)'!Z73:AI73) / 'Exam (LECTURE ONLY)'!AN$13), "", SUMIF('Exam (LECTURE ONLY)'!Z$20:AI$20, "CLO8", 'Exam (LECTURE ONLY)'!Z73:AI73) / 'Exam (LECTURE ONLY)'!AN$13),
IF(AND('PRINTABLE (per grading)'!H$16="OUTPUT", 'PRINTABLE (per grading)'!B$13="Prelim"), IF(ISERROR(SUMIF(OUTPUT!C$20:M$20, "CLO8", OUTPUT!C73:M73) / OUTPUT!AL$13), "", SUMIF(OUTPUT!C$20:M$20, "CLO8", OUTPUT!C73:M73) / OUTPUT!AL$13),
IF(AND('PRINTABLE (per grading)'!H$16="OUTPUT", 'PRINTABLE (per grading)'!B$13="Midterm"), IF(ISERROR(SUMIF(OUTPUT!O$20:Y$20, "CLO8", OUTPUT!O73:Y73) / OUTPUT!AM$13), "", SUMIF(OUTPUT!O$20:Y$20, "CLO8", OUTPUT!O73:Y73) / OUTPUT!AM$13),
IF(AND('PRINTABLE (per grading)'!H$16="OUTPUT", 'PRINTABLE (per grading)'!B$13="Final"), IF(ISERROR(SUMIF(OUTPUT!AA$20:AI$20, "CLO8", OUTPUT!AA73:AI73) / OUTPUT!AN$13), "", SUMIF(OUTPUT!AA$20:AI$20, "CLO8", OUTPUT!AA73:AI73) / OUTPUT!AN$13),
"")))))),"")</f>
        <v/>
      </c>
      <c r="AY71" s="232" t="str">
        <f t="shared" si="59"/>
        <v/>
      </c>
      <c r="AZ71" s="233" t="str">
        <f t="shared" si="60"/>
        <v/>
      </c>
      <c r="BA71" s="25" t="str">
        <f>IF(B71 &lt;&gt; "", IFERROR(IF(C$16 = "PRELIM", SUMIF('Database (LECTURE-RES-PRAC)'!D$14:AG$14, "CLO9", 'Database (LECTURE-RES-PRAC)'!D68:AG68) / 'Grade computation'!F$12, IF(C$16 = "MIDTERM", SUMIF('Database (LECTURE-RES-PRAC)'!AJ$14:BM$14, "CLO9", 'Database (LECTURE-RES-PRAC)'!AJ68:BM68) / 'Grade computation'!G$12, IF(C$16 = "FINAL", SUMIF('Database (LECTURE-RES-PRAC)'!BP$14:CS$14, "CLO9", 'Database (LECTURE-RES-PRAC)'!BP68:CS68) / 'Grade computation'!H$12,""))),""),"")</f>
        <v/>
      </c>
      <c r="BB71" s="232" t="str">
        <f t="shared" si="61"/>
        <v/>
      </c>
      <c r="BC71" s="25" t="str">
        <f>IF(B71 &lt;&gt; "",IF(AND('PRINTABLE (per grading)'!H$16="EXAM", 'PRINTABLE (per grading)'!B$13="Prelim"), IF(ISERROR(SUMIF('Exam (LECTURE ONLY)'!D$20:M$20, "CLO9", 'Exam (LECTURE ONLY)'!D73:M73) / 'Exam (LECTURE ONLY)'!AL$14), "", SUMIF('Exam (LECTURE ONLY)'!D$20:M$20, "CLO9", 'Exam (LECTURE ONLY)'!D73:M73) /'Exam (LECTURE ONLY)'!AL$14),
IF(AND('PRINTABLE (per grading)'!H$16="EXAM", 'PRINTABLE (per grading)'!B$13="Midterm"), IF(ISERROR(SUMIF('Exam (LECTURE ONLY)'!O$20:X$20, "CLO9", 'Exam (LECTURE ONLY)'!O73:X73) / 'Exam (LECTURE ONLY)'!AM$14), "", SUMIF('Exam (LECTURE ONLY)'!O$20:X$20, "CLO9", 'Exam (LECTURE ONLY)'!O73:X73) / 'Exam (LECTURE ONLY)'!AM$14),
IF(AND('PRINTABLE (per grading)'!H$16="EXAM", 'PRINTABLE (per grading)'!B$13="Final"), IF(ISERROR(SUMIF('Exam (LECTURE ONLY)'!Z$20:AI$20, "CLO9", 'Exam (LECTURE ONLY)'!Z73:AI73) / 'Exam (LECTURE ONLY)'!AN$14), "", SUMIF('Exam (LECTURE ONLY)'!Z$20:AI$20, "CLO9", 'Exam (LECTURE ONLY)'!Z73:AI73) / 'Exam (LECTURE ONLY)'!AN$14),
IF(AND('PRINTABLE (per grading)'!H$16="OUTPUT", 'PRINTABLE (per grading)'!B$13="Prelim"), IF(ISERROR(SUMIF(OUTPUT!C$20:M$20, "CLO9", OUTPUT!C73:M73) / OUTPUT!AL$14), "", SUMIF(OUTPUT!C$20:M$20, "CLO9", OUTPUT!C73:M73) / OUTPUT!AL$14),
IF(AND('PRINTABLE (per grading)'!H$16="OUTPUT", 'PRINTABLE (per grading)'!B$13="Midterm"), IF(ISERROR(SUMIF(OUTPUT!O$20:Y$20, "CLO9", OUTPUT!O73:Y73) / OUTPUT!AM$14), "", SUMIF(OUTPUT!O$20:Y$20, "CLO9", OUTPUT!O73:Y73) / OUTPUT!AM$14),
IF(AND('PRINTABLE (per grading)'!H$16="OUTPUT", 'PRINTABLE (per grading)'!B$13="Final"), IF(ISERROR(SUMIF(OUTPUT!AA$20:AI$20, "CLO9", OUTPUT!AA73:AI73) / OUTPUT!AN$14), "", SUMIF(OUTPUT!AA$20:AI$20, "CLO9", OUTPUT!AA73:AI73) / OUTPUT!AN$14),
"")))))),"")</f>
        <v/>
      </c>
      <c r="BD71" s="232" t="str">
        <f t="shared" si="62"/>
        <v/>
      </c>
      <c r="BE71" s="233" t="str">
        <f t="shared" si="63"/>
        <v/>
      </c>
      <c r="BF71" s="25" t="str">
        <f>IF(B71 &lt;&gt; "", IFERROR(IF(C$16 = "PRELIM", SUMIF('Database (LECTURE-RES-PRAC)'!D$14:AG$14, "CLO10", 'Database (LECTURE-RES-PRAC)'!D68:AG68) / 'Grade computation'!F$13, IF(C$16 = "MIDTERM", SUMIF('Database (LECTURE-RES-PRAC)'!AJ$14:BM$14, "CLO10", 'Database (LECTURE-RES-PRAC)'!AJ68:BM68) / 'Grade computation'!G$13, IF(C$16 = "FINAL", SUMIF('Database (LECTURE-RES-PRAC)'!BP$14:CS$14, "CLO10", 'Database (LECTURE-RES-PRAC)'!BP68:CS68) / 'Grade computation'!H$13,""))),""),"")</f>
        <v/>
      </c>
      <c r="BG71" s="232" t="str">
        <f t="shared" si="64"/>
        <v/>
      </c>
      <c r="BH71" s="25" t="str">
        <f>IF(B71 &lt;&gt; "",IF(AND('PRINTABLE (per grading)'!H$16="EXAM", 'PRINTABLE (per grading)'!B$13="Prelim"), IF(ISERROR(SUMIF('Exam (LECTURE ONLY)'!D$20:M$20, "CLO10", 'Exam (LECTURE ONLY)'!D73:M73) / 'Exam (LECTURE ONLY)'!AL$15), "", SUMIF('Exam (LECTURE ONLY)'!D$20:M$20, "CLO10", 'Exam (LECTURE ONLY)'!D73:M73) /'Exam (LECTURE ONLY)'!AL$15),
IF(AND('PRINTABLE (per grading)'!H$16="EXAM", 'PRINTABLE (per grading)'!B$13="Midterm"), IF(ISERROR(SUMIF('Exam (LECTURE ONLY)'!O$20:X$20, "CLO10", 'Exam (LECTURE ONLY)'!O73:X73) / 'Exam (LECTURE ONLY)'!AM$15), "", SUMIF('Exam (LECTURE ONLY)'!O$20:X$20, "CLO10", 'Exam (LECTURE ONLY)'!O73:X73) / 'Exam (LECTURE ONLY)'!AM$15),
IF(AND('PRINTABLE (per grading)'!H$16="EXAM", 'PRINTABLE (per grading)'!B$13="Final"), IF(ISERROR(SUMIF('Exam (LECTURE ONLY)'!Z$20:AI$20, "CLO10", 'Exam (LECTURE ONLY)'!Z73:AI73) / 'Exam (LECTURE ONLY)'!AN$15), "", SUMIF('Exam (LECTURE ONLY)'!Z$20:AI$20, "CLO10", 'Exam (LECTURE ONLY)'!Z73:AI73) / 'Exam (LECTURE ONLY)'!AN$15),
IF(AND('PRINTABLE (per grading)'!H$16="OUTPUT", 'PRINTABLE (per grading)'!B$13="Prelim"), IF(ISERROR(SUMIF(OUTPUT!C$20:M$20, "CLO10", OUTPUT!C73:M73) / OUTPUT!AL$15), "", SUMIF(OUTPUT!C$20:M$20, "CLO10", OUTPUT!C73:M73) / OUTPUT!AL$15),
IF(AND('PRINTABLE (per grading)'!H$16="OUTPUT", 'PRINTABLE (per grading)'!B$13="Midterm"), IF(ISERROR(SUMIF(OUTPUT!O$20:Y$20, "CLO10", OUTPUT!O73:Y73) / OUTPUT!AM$15), "", SUMIF(OUTPUT!O$20:Y$20, "CLO10", OUTPUT!O73:Y73) / OUTPUT!AM$15),
IF(AND('PRINTABLE (per grading)'!H$16="OUTPUT", 'PRINTABLE (per grading)'!B$13="Final"), IF(ISERROR(SUMIF(OUTPUT!AA$20:AI$20, "CLO10", OUTPUT!AA73:AI73) / OUTPUT!AN$15), "", SUMIF(OUTPUT!AA$20:AI$20, "CLO10", OUTPUT!AA73:AI73) / OUTPUT!AN$15),
"")))))),"")</f>
        <v/>
      </c>
      <c r="BI71" s="232" t="str">
        <f t="shared" si="65"/>
        <v/>
      </c>
      <c r="BJ71" s="233" t="str">
        <f t="shared" si="66"/>
        <v/>
      </c>
      <c r="BK71" s="2"/>
    </row>
    <row r="72" spans="1:63" ht="20.100000000000001" customHeight="1">
      <c r="A72" s="212" t="str">
        <f>IF(ISBLANK('Database (LECTURE-RES-PRAC)'!A69),"",'Database (LECTURE-RES-PRAC)'!A69)</f>
        <v/>
      </c>
      <c r="B72" s="213" t="str">
        <f>IF(ISBLANK('Database (LECTURE-RES-PRAC)'!B69),"",'Database (LECTURE-RES-PRAC)'!B69)</f>
        <v/>
      </c>
      <c r="C72" s="134" t="str">
        <f>IF(B72&lt;&gt;"",IF(C$16="PRELIM",'Grade computation'!C72, IF(C$16="MIDTERM",'Grade computation'!K72, IF(C$16="FINAL",'Grade computation'!S72,""))),"")</f>
        <v/>
      </c>
      <c r="D72" s="135" t="str">
        <f t="shared" si="1"/>
        <v/>
      </c>
      <c r="E72" s="134" t="str">
        <f>IF(B72&lt;&gt;"", IF(C$16="PRELIM",'Grade computation'!E72, IF(C$16="MIDTERM",'Grade computation'!M72, IF(C$16="FINAL",'Grade computation'!U72,""))),"")</f>
        <v/>
      </c>
      <c r="F72" s="136" t="str">
        <f t="shared" si="2"/>
        <v/>
      </c>
      <c r="G72" s="137" t="str">
        <f t="shared" si="3"/>
        <v/>
      </c>
      <c r="H72" s="207" t="str">
        <f>IF(B72&lt;&gt;"",IF(C$16="PRELIM", 'Grade computation'!H72, IF(C$16="MIDTERM", 'Grade computation'!P72, IF(C$16="FINAL",'Grade computation'!X72, ""))),"")</f>
        <v/>
      </c>
      <c r="I72" s="137" t="str">
        <f t="shared" si="4"/>
        <v/>
      </c>
      <c r="J72" s="139" t="str">
        <f t="shared" si="5"/>
        <v/>
      </c>
      <c r="K72" s="377" t="str">
        <f t="shared" si="6"/>
        <v/>
      </c>
      <c r="L72" s="434"/>
      <c r="M72" s="25" t="str">
        <f>IF(B72 &lt;&gt; "", IFERROR(IF(C$16 = "PRELIM", SUMIF('Database (LECTURE-RES-PRAC)'!D$14:AG$14, "CLO1", 'Database (LECTURE-RES-PRAC)'!D69:AG69) / 'Grade computation'!F$4, IF(C$16 = "MIDTERM", SUMIF('Database (LECTURE-RES-PRAC)'!AJ$14:BM$14, "CLO1", 'Database (LECTURE-RES-PRAC)'!AJ69:BM69) / 'Grade computation'!G$4, IF(C$16 = "FINAL", SUMIF('Database (LECTURE-RES-PRAC)'!BP$14:CS$14, "CLO1", 'Database (LECTURE-RES-PRAC)'!BP69:CS69) / 'Grade computation'!H$4,""))),""),"")</f>
        <v/>
      </c>
      <c r="N72" s="232" t="str">
        <f t="shared" si="37"/>
        <v/>
      </c>
      <c r="O72" s="25" t="str">
        <f>IF(B72 &lt;&gt; "",IF(AND('PRINTABLE (per grading)'!H$16="EXAM", 'PRINTABLE (per grading)'!B$13="Prelim"), IF(ISERROR(SUMIF('Exam (LECTURE ONLY)'!D$20:M$20, "CLO1", 'Exam (LECTURE ONLY)'!D74:M74) / 'Exam (LECTURE ONLY)'!AL$6), "", SUMIF('Exam (LECTURE ONLY)'!D$20:M$20, "CLO1", 'Exam (LECTURE ONLY)'!D74:M74) /'Exam (LECTURE ONLY)'!AL$6),
IF(AND('PRINTABLE (per grading)'!H$16="EXAM", 'PRINTABLE (per grading)'!B$13="Midterm"), IF(ISERROR(SUMIF('Exam (LECTURE ONLY)'!O$20:X$20, "CLO1", 'Exam (LECTURE ONLY)'!O74:X74) / 'Exam (LECTURE ONLY)'!AM$6), "", SUMIF('Exam (LECTURE ONLY)'!O$20:X$20, "CLO1", 'Exam (LECTURE ONLY)'!O74:X74) / 'Exam (LECTURE ONLY)'!AM$6),
IF(AND('PRINTABLE (per grading)'!H$16="EXAM", 'PRINTABLE (per grading)'!B$13="Final"), IF(ISERROR(SUMIF('Exam (LECTURE ONLY)'!Z$20:AI$20, "CLO1", 'Exam (LECTURE ONLY)'!Z74:AI74) / 'Exam (LECTURE ONLY)'!AN$6), "", SUMIF('Exam (LECTURE ONLY)'!Z$20:AI$20, "CLO1", 'Exam (LECTURE ONLY)'!Z74:AI74) / 'Exam (LECTURE ONLY)'!AN$6),
IF(AND('PRINTABLE (per grading)'!H$16="OUTPUT", 'PRINTABLE (per grading)'!B$13="Prelim"), IF(ISERROR(SUMIF(OUTPUT!C$20:M$20, "CLO1", OUTPUT!C74:M74) / OUTPUT!AL$6), "", SUMIF(OUTPUT!C$20:M$20, "CLO1", OUTPUT!C74:M74) / OUTPUT!AL$6),
IF(AND('PRINTABLE (per grading)'!H$16="OUTPUT", 'PRINTABLE (per grading)'!B$13="Midterm"), IF(ISERROR(SUMIF(OUTPUT!O$20:Y$20, "CLO1", OUTPUT!O74:Y74) / OUTPUT!AM$6), "", SUMIF(OUTPUT!O$20:Y$20, "CLO1", OUTPUT!O74:Y74) / OUTPUT!AM$6),
IF(AND('PRINTABLE (per grading)'!H$16="OUTPUT", 'PRINTABLE (per grading)'!B$13="Final"), IF(ISERROR(SUMIF(OUTPUT!AA$20:AI$20, "CLO1", OUTPUT!AA74:AI74) / OUTPUT!AN$6), "", SUMIF(OUTPUT!AA$20:AI$20, "CLO1", OUTPUT!AA74:AI74) / OUTPUT!AN$6),
"")))))),"")</f>
        <v/>
      </c>
      <c r="P72" s="232" t="str">
        <f t="shared" si="38"/>
        <v/>
      </c>
      <c r="Q72" s="233" t="str">
        <f t="shared" si="39"/>
        <v/>
      </c>
      <c r="R72" s="25" t="str">
        <f>IF(B72 &lt;&gt; "", IFERROR(IF(C$16 = "PRELIM", SUMIF('Database (LECTURE-RES-PRAC)'!D$14:AG$14, "CLO2", 'Database (LECTURE-RES-PRAC)'!D69:AG69) / 'Grade computation'!F$5, IF(C$16 = "MIDTERM", SUMIF('Database (LECTURE-RES-PRAC)'!AJ$14:BM$14, "CLO2", 'Database (LECTURE-RES-PRAC)'!AJ69:BM69) / 'Grade computation'!G$5, IF(C$16 = "FINAL", SUMIF('Database (LECTURE-RES-PRAC)'!BP$14:CS$14, "CLO2", 'Database (LECTURE-RES-PRAC)'!BP69:CS69) / 'Grade computation'!H$5,""))),""),"")</f>
        <v/>
      </c>
      <c r="S72" s="232" t="str">
        <f t="shared" si="40"/>
        <v/>
      </c>
      <c r="T72" s="25" t="str">
        <f>IF(B72 &lt;&gt; "",IF(AND('PRINTABLE (per grading)'!H$16="EXAM", 'PRINTABLE (per grading)'!B$13="Prelim"), IF(ISERROR(SUMIF('Exam (LECTURE ONLY)'!D$20:M$20, "CLO2", 'Exam (LECTURE ONLY)'!D74:M74) / 'Exam (LECTURE ONLY)'!AL$7), "", SUMIF('Exam (LECTURE ONLY)'!D$20:M$20, "CLO2", 'Exam (LECTURE ONLY)'!D74:M74) /'Exam (LECTURE ONLY)'!AL$7),
IF(AND('PRINTABLE (per grading)'!H$16="EXAM", 'PRINTABLE (per grading)'!B$13="Midterm"), IF(ISERROR(SUMIF('Exam (LECTURE ONLY)'!O$20:X$20, "CLO2", 'Exam (LECTURE ONLY)'!O74:X74) / 'Exam (LECTURE ONLY)'!AM$7), "", SUMIF('Exam (LECTURE ONLY)'!O$20:X$20, "CLO2", 'Exam (LECTURE ONLY)'!O74:X74) / 'Exam (LECTURE ONLY)'!AM$7),
IF(AND('PRINTABLE (per grading)'!H$16="EXAM", 'PRINTABLE (per grading)'!B$13="Final"), IF(ISERROR(SUMIF('Exam (LECTURE ONLY)'!Z$20:AI$20, "CLO2", 'Exam (LECTURE ONLY)'!Z74:AI74) / 'Exam (LECTURE ONLY)'!AN$7), "", SUMIF('Exam (LECTURE ONLY)'!Z$20:AI$20, "CLO2", 'Exam (LECTURE ONLY)'!Z74:AI74) / 'Exam (LECTURE ONLY)'!AN$7),
IF(AND('PRINTABLE (per grading)'!H$16="OUTPUT", 'PRINTABLE (per grading)'!B$13="Prelim"), IF(ISERROR(SUMIF(OUTPUT!C$20:M$20, "CLO2", OUTPUT!C74:M74) / OUTPUT!AL$7), "", SUMIF(OUTPUT!C$20:M$20, "CLO2", OUTPUT!C74:M74) / OUTPUT!AL$7),
IF(AND('PRINTABLE (per grading)'!H$16="OUTPUT", 'PRINTABLE (per grading)'!B$13="Midterm"), IF(ISERROR(SUMIF(OUTPUT!O$20:Y$20, "CLO2", OUTPUT!O74:Y74) / OUTPUT!AM$7), "", SUMIF(OUTPUT!O$20:Y$20, "CLO2", OUTPUT!O74:Y74) / OUTPUT!AM$7),
IF(AND('PRINTABLE (per grading)'!H$16="OUTPUT", 'PRINTABLE (per grading)'!B$13="Final"), IF(ISERROR(SUMIF(OUTPUT!AA$20:AI$20, "CLO2", OUTPUT!AA74:AI74) / OUTPUT!AN$7), "", SUMIF(OUTPUT!AA$20:AI$20, "CLO2", OUTPUT!AA74:AI74) / OUTPUT!AN$7),
"")))))),"")</f>
        <v/>
      </c>
      <c r="U72" s="232" t="str">
        <f t="shared" si="41"/>
        <v/>
      </c>
      <c r="V72" s="233" t="str">
        <f t="shared" si="42"/>
        <v/>
      </c>
      <c r="W72" s="25" t="str">
        <f>IF(B72 &lt;&gt; "", IFERROR(IF(C$16 = "PRELIM", SUMIF('Database (LECTURE-RES-PRAC)'!D$14:AG$14, "CLO3", 'Database (LECTURE-RES-PRAC)'!D69:AG69) / 'Grade computation'!F$6, IF(C$16 = "MIDTERM", SUMIF('Database (LECTURE-RES-PRAC)'!AJ$14:BM$14, "CLO3", 'Database (LECTURE-RES-PRAC)'!AJ69:BM69) / 'Grade computation'!G$6, IF(C$16 = "FINAL", SUMIF('Database (LECTURE-RES-PRAC)'!BP$14:CS$14, "CLO3", 'Database (LECTURE-RES-PRAC)'!BP69:CS69) / 'Grade computation'!H$6,""))),""),"")</f>
        <v/>
      </c>
      <c r="X72" s="232" t="str">
        <f t="shared" si="43"/>
        <v/>
      </c>
      <c r="Y72" s="25" t="str">
        <f>IF(B72 &lt;&gt; "",IF(AND('PRINTABLE (per grading)'!H$16="EXAM", 'PRINTABLE (per grading)'!B$13="Prelim"), IF(ISERROR(SUMIF('Exam (LECTURE ONLY)'!D$20:M$20, "CLO3", 'Exam (LECTURE ONLY)'!D74:M74) / 'Exam (LECTURE ONLY)'!AL$8), "", SUMIF('Exam (LECTURE ONLY)'!D$20:M$20, "CLO3", 'Exam (LECTURE ONLY)'!D74:M74) /'Exam (LECTURE ONLY)'!AL$8),
IF(AND('PRINTABLE (per grading)'!H$16="EXAM", 'PRINTABLE (per grading)'!B$13="Midterm"), IF(ISERROR(SUMIF('Exam (LECTURE ONLY)'!O$20:X$20, "CLO3", 'Exam (LECTURE ONLY)'!O74:X74) / 'Exam (LECTURE ONLY)'!AM$8), "", SUMIF('Exam (LECTURE ONLY)'!O$20:X$20, "CLO3", 'Exam (LECTURE ONLY)'!O74:X74) / 'Exam (LECTURE ONLY)'!AM$8),
IF(AND('PRINTABLE (per grading)'!H$16="EXAM", 'PRINTABLE (per grading)'!B$13="Final"), IF(ISERROR(SUMIF('Exam (LECTURE ONLY)'!Z$20:AI$20, "CLO3", 'Exam (LECTURE ONLY)'!Z74:AI74) / 'Exam (LECTURE ONLY)'!AN$8), "", SUMIF('Exam (LECTURE ONLY)'!Z$20:AI$20, "CLO3", 'Exam (LECTURE ONLY)'!Z74:AI74) / 'Exam (LECTURE ONLY)'!AN$8),
IF(AND('PRINTABLE (per grading)'!H$16="OUTPUT", 'PRINTABLE (per grading)'!B$13="Prelim"), IF(ISERROR(SUMIF(OUTPUT!C$20:M$20, "CLO3", OUTPUT!C74:M74) / OUTPUT!AL$8), "", SUMIF(OUTPUT!C$20:M$20, "CLO3", OUTPUT!C74:M74) / OUTPUT!AL$8),
IF(AND('PRINTABLE (per grading)'!H$16="OUTPUT", 'PRINTABLE (per grading)'!B$13="Midterm"), IF(ISERROR(SUMIF(OUTPUT!O$20:Y$20, "CLO3", OUTPUT!O74:Y74) / OUTPUT!AM$8), "", SUMIF(OUTPUT!O$20:Y$20, "CLO3", OUTPUT!O74:Y74) / OUTPUT!AM$8),
IF(AND('PRINTABLE (per grading)'!H$16="OUTPUT", 'PRINTABLE (per grading)'!B$13="Final"), IF(ISERROR(SUMIF(OUTPUT!AA$20:AI$20, "CLO3", OUTPUT!AA74:AI74) / OUTPUT!AN$8), "", SUMIF(OUTPUT!AA$20:AI$20, "CLO3", OUTPUT!AA74:AI74) / OUTPUT!AN$8),
"" )))))),"")</f>
        <v/>
      </c>
      <c r="Z72" s="232" t="str">
        <f t="shared" si="44"/>
        <v/>
      </c>
      <c r="AA72" s="233" t="str">
        <f t="shared" si="45"/>
        <v/>
      </c>
      <c r="AB72" s="25" t="str">
        <f>IF(B72 &lt;&gt; "", IFERROR(IF(C$16 = "PRELIM", SUMIF('Database (LECTURE-RES-PRAC)'!D$14:AG$14, "CLO4", 'Database (LECTURE-RES-PRAC)'!D69:AG69) / 'Grade computation'!F$7, IF(C$16 = "MIDTERM", SUMIF('Database (LECTURE-RES-PRAC)'!AJ$14:BM$14, "CLO4", 'Database (LECTURE-RES-PRAC)'!AJ69:BM69) / 'Grade computation'!G$7, IF(C$16 = "FINAL", SUMIF('Database (LECTURE-RES-PRAC)'!BP$14:CS$14, "CLO4", 'Database (LECTURE-RES-PRAC)'!BP69:CS69) / 'Grade computation'!H$7,""))),""),"")</f>
        <v/>
      </c>
      <c r="AC72" s="232" t="str">
        <f t="shared" si="46"/>
        <v/>
      </c>
      <c r="AD72" s="25" t="str">
        <f>IF(B72 &lt;&gt; "",IF(AND('PRINTABLE (per grading)'!H$16="EXAM", 'PRINTABLE (per grading)'!B$13="Prelim"), IF(ISERROR(SUMIF('Exam (LECTURE ONLY)'!D$20:M$20, "CLO4", 'Exam (LECTURE ONLY)'!D74:M74) / 'Exam (LECTURE ONLY)'!AL$9), "", SUMIF('Exam (LECTURE ONLY)'!D$20:M$20, "CLO4", 'Exam (LECTURE ONLY)'!D74:M74) /'Exam (LECTURE ONLY)'!AL$9),
IF(AND('PRINTABLE (per grading)'!H$16="EXAM", 'PRINTABLE (per grading)'!B$13="Midterm"), IF(ISERROR(SUMIF('Exam (LECTURE ONLY)'!O$20:X$20, "CLO4", 'Exam (LECTURE ONLY)'!O74:X74) / 'Exam (LECTURE ONLY)'!AM$9), "", SUMIF('Exam (LECTURE ONLY)'!O$20:X$20, "CLO4", 'Exam (LECTURE ONLY)'!O74:X74) / 'Exam (LECTURE ONLY)'!AM$9),
IF(AND('PRINTABLE (per grading)'!H$16="EXAM", 'PRINTABLE (per grading)'!B$13="Final"), IF(ISERROR(SUMIF('Exam (LECTURE ONLY)'!Z$20:AI$20, "CLO4", 'Exam (LECTURE ONLY)'!Z74:AI74) / 'Exam (LECTURE ONLY)'!AN$9), "", SUMIF('Exam (LECTURE ONLY)'!Z$20:AI$20, "CLO4", 'Exam (LECTURE ONLY)'!Z74:AI74) / 'Exam (LECTURE ONLY)'!AN$9),
IF(AND('PRINTABLE (per grading)'!H$16="OUTPUT", 'PRINTABLE (per grading)'!B$13="Prelim"), IF(ISERROR(SUMIF(OUTPUT!C$20:M$20, "CLO4", OUTPUT!C74:M74) / OUTPUT!AL$9), "", SUMIF(OUTPUT!C$20:M$20, "CLO4", OUTPUT!C74:M74) / OUTPUT!AL$9),
IF(AND('PRINTABLE (per grading)'!H$16="OUTPUT", 'PRINTABLE (per grading)'!B$13="Midterm"), IF(ISERROR(SUMIF(OUTPUT!O$20:Y$20, "CLO4", OUTPUT!O74:Y74) / OUTPUT!AM$9), "", SUMIF(OUTPUT!O$20:Y$20, "CLO4", OUTPUT!O74:Y74) / OUTPUT!AM$9),
IF(AND('PRINTABLE (per grading)'!H$16="OUTPUT", 'PRINTABLE (per grading)'!B$13="Final"), IF(ISERROR(SUMIF(OUTPUT!AA$20:AI$20, "CLO4", OUTPUT!AA74:AI74) / OUTPUT!AN$9), "", SUMIF(OUTPUT!AA$20:AI$20, "CLO4", OUTPUT!AA74:AI74) / OUTPUT!AN$9),
"")))))),"")</f>
        <v/>
      </c>
      <c r="AE72" s="232" t="str">
        <f t="shared" si="47"/>
        <v/>
      </c>
      <c r="AF72" s="233" t="str">
        <f t="shared" si="48"/>
        <v/>
      </c>
      <c r="AG72" s="25" t="str">
        <f>IF(B72 &lt;&gt; "", IFERROR(IF(C$16 = "PRELIM", SUMIF('Database (LECTURE-RES-PRAC)'!D$14:AG$14, "CLO5", 'Database (LECTURE-RES-PRAC)'!D69:AG69) / 'Grade computation'!F$8, IF(C$16 = "MIDTERM", SUMIF('Database (LECTURE-RES-PRAC)'!AJ$14:BM$14, "CLO5", 'Database (LECTURE-RES-PRAC)'!AJ69:BM69) / 'Grade computation'!G$8, IF(C$16 = "FINAL", SUMIF('Database (LECTURE-RES-PRAC)'!BP$14:CS$14, "CLO5", 'Database (LECTURE-RES-PRAC)'!BP69:CS69) / 'Grade computation'!H$8,""))),""),"")</f>
        <v/>
      </c>
      <c r="AH72" s="232" t="str">
        <f t="shared" si="49"/>
        <v/>
      </c>
      <c r="AI72" s="25" t="str">
        <f>IF(B72 &lt;&gt; "",IF(AND('PRINTABLE (per grading)'!H$16="EXAM", 'PRINTABLE (per grading)'!B$13="Prelim"), IF(ISERROR(SUMIF('Exam (LECTURE ONLY)'!D$20:M$20, "CLO5", 'Exam (LECTURE ONLY)'!D74:M74) / 'Exam (LECTURE ONLY)'!AL$10), "", SUMIF('Exam (LECTURE ONLY)'!D$20:M$20, "CLO5", 'Exam (LECTURE ONLY)'!D74:M74) /'Exam (LECTURE ONLY)'!AL$10),
IF(AND('PRINTABLE (per grading)'!H$16="EXAM", 'PRINTABLE (per grading)'!B$13="Midterm"), IF(ISERROR(SUMIF('Exam (LECTURE ONLY)'!O$20:X$20, "CLO5", 'Exam (LECTURE ONLY)'!O74:X74) / 'Exam (LECTURE ONLY)'!AM$10), "", SUMIF('Exam (LECTURE ONLY)'!O$20:X$20, "CLO5", 'Exam (LECTURE ONLY)'!O74:X74) / 'Exam (LECTURE ONLY)'!AM$10),
IF(AND('PRINTABLE (per grading)'!H$16="EXAM", 'PRINTABLE (per grading)'!B$13="Final"), IF(ISERROR(SUMIF('Exam (LECTURE ONLY)'!Z$20:AI$20, "CLO5", 'Exam (LECTURE ONLY)'!Z74:AI74) / 'Exam (LECTURE ONLY)'!AN$10), "", SUMIF('Exam (LECTURE ONLY)'!Z$20:AI$20, "CLO5", 'Exam (LECTURE ONLY)'!Z74:AI74) / 'Exam (LECTURE ONLY)'!AN$10),
IF(AND('PRINTABLE (per grading)'!H$16="OUTPUT", 'PRINTABLE (per grading)'!B$13="Prelim"), IF(ISERROR(SUMIF(OUTPUT!C$20:M$20, "CLO5", OUTPUT!C74:M74) / OUTPUT!AL$10), "", SUMIF(OUTPUT!C$20:M$20, "CLO5", OUTPUT!C74:M74) / OUTPUT!AL$10),
IF(AND('PRINTABLE (per grading)'!H$16="OUTPUT", 'PRINTABLE (per grading)'!B$13="Midterm"), IF(ISERROR(SUMIF(OUTPUT!O$20:Y$20, "CLO5", OUTPUT!O74:Y74) / OUTPUT!AM$10), "", SUMIF(OUTPUT!O$20:Y$20, "CLO5", OUTPUT!O74:Y74) / OUTPUT!AM$10),
IF(AND('PRINTABLE (per grading)'!H$16="OUTPUT", 'PRINTABLE (per grading)'!B$13="Final"), IF(ISERROR(SUMIF(OUTPUT!AA$20:AI$20, "CLO5", OUTPUT!AA74:AI74) / OUTPUT!AN$10), "", SUMIF(OUTPUT!AA$20:AI$20, "CLO5", OUTPUT!AA74:AI74) / OUTPUT!AN$10),
"")))))),"")</f>
        <v/>
      </c>
      <c r="AJ72" s="232" t="str">
        <f t="shared" si="50"/>
        <v/>
      </c>
      <c r="AK72" s="233" t="str">
        <f t="shared" si="51"/>
        <v/>
      </c>
      <c r="AL72" s="25" t="str">
        <f>IF(B72 &lt;&gt; "", IFERROR(IF(C$16 = "PRELIM", SUMIF('Database (LECTURE-RES-PRAC)'!D$14:AG$14, "CLO6", 'Database (LECTURE-RES-PRAC)'!D69:AG69) / 'Grade computation'!F$9, IF(C$16 = "MIDTERM", SUMIF('Database (LECTURE-RES-PRAC)'!AJ$14:BM$14, "CLO6", 'Database (LECTURE-RES-PRAC)'!AJ69:BM69) / 'Grade computation'!G$9, IF(C$16 = "FINAL", SUMIF('Database (LECTURE-RES-PRAC)'!BP$14:CS$14, "CLO6", 'Database (LECTURE-RES-PRAC)'!BP69:CS69) / 'Grade computation'!H$9,""))),""),"")</f>
        <v/>
      </c>
      <c r="AM72" s="232" t="str">
        <f t="shared" si="52"/>
        <v/>
      </c>
      <c r="AN72" s="25" t="str">
        <f>IF(B72 &lt;&gt; "",IF(AND('PRINTABLE (per grading)'!H$16="EXAM", 'PRINTABLE (per grading)'!B$13="Prelim"), IF(ISERROR(SUMIF('Exam (LECTURE ONLY)'!D$20:M$20, "CLO6", 'Exam (LECTURE ONLY)'!D74:M74) / 'Exam (LECTURE ONLY)'!AL$11), "", SUMIF('Exam (LECTURE ONLY)'!D$20:M$20, "CLO6", 'Exam (LECTURE ONLY)'!D74:M74) /'Exam (LECTURE ONLY)'!AL$11),
IF(AND('PRINTABLE (per grading)'!H$16="EXAM", 'PRINTABLE (per grading)'!B$13="Midterm"), IF(ISERROR(SUMIF('Exam (LECTURE ONLY)'!O$20:X$20, "CLO6", 'Exam (LECTURE ONLY)'!O74:X74) / 'Exam (LECTURE ONLY)'!AM$11), "", SUMIF('Exam (LECTURE ONLY)'!O$20:X$20, "CLO6", 'Exam (LECTURE ONLY)'!O74:X74) / 'Exam (LECTURE ONLY)'!AM$11),
IF(AND('PRINTABLE (per grading)'!H$16="EXAM", 'PRINTABLE (per grading)'!B$13="Final"), IF(ISERROR(SUMIF('Exam (LECTURE ONLY)'!Z$20:AI$20, "CLO6", 'Exam (LECTURE ONLY)'!Z74:AI74) / 'Exam (LECTURE ONLY)'!AN$11), "", SUMIF('Exam (LECTURE ONLY)'!Z$20:AI$20, "CLO6", 'Exam (LECTURE ONLY)'!Z74:AI74) / 'Exam (LECTURE ONLY)'!AN$11),
IF(AND('PRINTABLE (per grading)'!H$16="OUTPUT", 'PRINTABLE (per grading)'!B$13="Prelim"), IF(ISERROR(SUMIF(OUTPUT!C$20:M$20, "CLO6", OUTPUT!C74:M74) / OUTPUT!AL$11), "", SUMIF(OUTPUT!C$20:M$20, "CLO6", OUTPUT!C74:M74) / OUTPUT!AL$11),
IF(AND('PRINTABLE (per grading)'!H$16="OUTPUT", 'PRINTABLE (per grading)'!B$13="Midterm"), IF(ISERROR(SUMIF(OUTPUT!O$20:Y$20, "CLO6", OUTPUT!O74:Y74) / OUTPUT!AM$11), "", SUMIF(OUTPUT!O$20:Y$20, "CLO6", OUTPUT!O74:Y74) / OUTPUT!AM$11),
IF(AND('PRINTABLE (per grading)'!H$16="OUTPUT", 'PRINTABLE (per grading)'!B$13="Final"), IF(ISERROR(SUMIF(OUTPUT!AA$20:AI$20, "CLO6", OUTPUT!AA74:AI74) / OUTPUT!AN$11), "", SUMIF(OUTPUT!AA$20:AI$20, "CLO6", OUTPUT!AA74:AI74) / OUTPUT!AN$11),
"")))))),"")</f>
        <v/>
      </c>
      <c r="AO72" s="232" t="str">
        <f t="shared" si="53"/>
        <v/>
      </c>
      <c r="AP72" s="233" t="str">
        <f t="shared" si="54"/>
        <v/>
      </c>
      <c r="AQ72" s="25" t="str">
        <f>IF(B72 &lt;&gt; "", IFERROR(IF(C$16 = "PRELIM", SUMIF('Database (LECTURE-RES-PRAC)'!D$14:AG$14, "CLO7", 'Database (LECTURE-RES-PRAC)'!D69:AG69) / 'Grade computation'!F$10, IF(C$16 = "MIDTERM", SUMIF('Database (LECTURE-RES-PRAC)'!AJ$14:BM$14, "CLO7", 'Database (LECTURE-RES-PRAC)'!AJ69:BM69) / 'Grade computation'!G$10, IF(C$16 = "FINAL", SUMIF('Database (LECTURE-RES-PRAC)'!BP$14:CS$14, "CLO7", 'Database (LECTURE-RES-PRAC)'!BP69:CS69) / 'Grade computation'!H$10,""))),""),"")</f>
        <v/>
      </c>
      <c r="AR72" s="232" t="str">
        <f t="shared" si="55"/>
        <v/>
      </c>
      <c r="AS72" s="25" t="str">
        <f>IF(B72 &lt;&gt; "",IF(AND('PRINTABLE (per grading)'!H$16="EXAM", 'PRINTABLE (per grading)'!B$13="Prelim"), IF(ISERROR(SUMIF('Exam (LECTURE ONLY)'!D$20:M$20, "CLO7", 'Exam (LECTURE ONLY)'!D74:M74) / 'Exam (LECTURE ONLY)'!AL$12), "", SUMIF('Exam (LECTURE ONLY)'!D$20:M$20, "CLO7", 'Exam (LECTURE ONLY)'!D74:M74) /'Exam (LECTURE ONLY)'!AL$12),
IF(AND('PRINTABLE (per grading)'!H$16="EXAM", 'PRINTABLE (per grading)'!B$13="Midterm"), IF(ISERROR(SUMIF('Exam (LECTURE ONLY)'!O$20:X$20, "CLO7", 'Exam (LECTURE ONLY)'!O74:X74) / 'Exam (LECTURE ONLY)'!AM$12), "", SUMIF('Exam (LECTURE ONLY)'!O$20:X$20, "CLO7", 'Exam (LECTURE ONLY)'!O74:X74) / 'Exam (LECTURE ONLY)'!AM$12),
IF(AND('PRINTABLE (per grading)'!H$16="EXAM", 'PRINTABLE (per grading)'!B$13="Final"), IF(ISERROR(SUMIF('Exam (LECTURE ONLY)'!Z$20:AI$20, "CLO7", 'Exam (LECTURE ONLY)'!Z74:AI74) / 'Exam (LECTURE ONLY)'!AN$12), "", SUMIF('Exam (LECTURE ONLY)'!Z$20:AI$20, "CLO7", 'Exam (LECTURE ONLY)'!Z74:AI74) / 'Exam (LECTURE ONLY)'!AN$12),
IF(AND('PRINTABLE (per grading)'!H$16="OUTPUT", 'PRINTABLE (per grading)'!B$13="Prelim"), IF(ISERROR(SUMIF(OUTPUT!C$20:M$20, "CLO7", OUTPUT!C74:M74) / OUTPUT!AL$12), "", SUMIF(OUTPUT!C$20:M$20, "CLO7", OUTPUT!C74:M74) / OUTPUT!AL$12),
IF(AND('PRINTABLE (per grading)'!H$16="OUTPUT", 'PRINTABLE (per grading)'!B$13="Midterm"), IF(ISERROR(SUMIF(OUTPUT!O$20:Y$20, "CLO7", OUTPUT!O74:Y74) / OUTPUT!AM$12), "", SUMIF(OUTPUT!O$20:Y$20, "CLO7", OUTPUT!O74:Y74) / OUTPUT!AM$12),
IF(AND('PRINTABLE (per grading)'!H$16="OUTPUT", 'PRINTABLE (per grading)'!B$13="Final"), IF(ISERROR(SUMIF(OUTPUT!AA$20:AI$20, "CLO7", OUTPUT!AA74:AI74) / OUTPUT!AN$12), "", SUMIF(OUTPUT!AA$20:AI$20, "CLO7", OUTPUT!AA74:AI74) / OUTPUT!AN$12),
"")))))),"")</f>
        <v/>
      </c>
      <c r="AT72" s="232" t="str">
        <f t="shared" si="56"/>
        <v/>
      </c>
      <c r="AU72" s="233" t="str">
        <f t="shared" si="57"/>
        <v/>
      </c>
      <c r="AV72" s="25" t="str">
        <f>IF(B72 &lt;&gt; "", IFERROR(IF(C$16 = "PRELIM", SUMIF('Database (LECTURE-RES-PRAC)'!D$14:AG$14, "CLO8", 'Database (LECTURE-RES-PRAC)'!D69:AG69) / 'Grade computation'!F$11, IF(C$16 = "MIDTERM", SUMIF('Database (LECTURE-RES-PRAC)'!AJ$14:BM$14, "CLO8", 'Database (LECTURE-RES-PRAC)'!AJ69:BM69) / 'Grade computation'!G$11, IF(C$16 = "FINAL", SUMIF('Database (LECTURE-RES-PRAC)'!BP$14:CS$14, "CLO8", 'Database (LECTURE-RES-PRAC)'!BP69:CS69) / 'Grade computation'!H$11,""))),""),"")</f>
        <v/>
      </c>
      <c r="AW72" s="232" t="str">
        <f t="shared" si="58"/>
        <v/>
      </c>
      <c r="AX72" s="25" t="str">
        <f>IF(B72 &lt;&gt; "",IF(AND('PRINTABLE (per grading)'!H$16="EXAM", 'PRINTABLE (per grading)'!B$13="Prelim"), IF(ISERROR(SUMIF('Exam (LECTURE ONLY)'!D$20:M$20, "CLO8", 'Exam (LECTURE ONLY)'!D74:M74) / 'Exam (LECTURE ONLY)'!AL$13), "", SUMIF('Exam (LECTURE ONLY)'!D$20:M$20, "CLO8", 'Exam (LECTURE ONLY)'!D74:M74) /'Exam (LECTURE ONLY)'!AL$13),
IF(AND('PRINTABLE (per grading)'!H$16="EXAM", 'PRINTABLE (per grading)'!B$13="Midterm"), IF(ISERROR(SUMIF('Exam (LECTURE ONLY)'!O$20:X$20, "CLO8", 'Exam (LECTURE ONLY)'!O74:X74) / 'Exam (LECTURE ONLY)'!AM$13), "", SUMIF('Exam (LECTURE ONLY)'!O$20:X$20, "CLO8", 'Exam (LECTURE ONLY)'!O74:X74) / 'Exam (LECTURE ONLY)'!AM$13),
IF(AND('PRINTABLE (per grading)'!H$16="EXAM", 'PRINTABLE (per grading)'!B$13="Final"), IF(ISERROR(SUMIF('Exam (LECTURE ONLY)'!Z$20:AI$20, "CLO8", 'Exam (LECTURE ONLY)'!Z74:AI74) / 'Exam (LECTURE ONLY)'!AN$13), "", SUMIF('Exam (LECTURE ONLY)'!Z$20:AI$20, "CLO8", 'Exam (LECTURE ONLY)'!Z74:AI74) / 'Exam (LECTURE ONLY)'!AN$13),
IF(AND('PRINTABLE (per grading)'!H$16="OUTPUT", 'PRINTABLE (per grading)'!B$13="Prelim"), IF(ISERROR(SUMIF(OUTPUT!C$20:M$20, "CLO8", OUTPUT!C74:M74) / OUTPUT!AL$13), "", SUMIF(OUTPUT!C$20:M$20, "CLO8", OUTPUT!C74:M74) / OUTPUT!AL$13),
IF(AND('PRINTABLE (per grading)'!H$16="OUTPUT", 'PRINTABLE (per grading)'!B$13="Midterm"), IF(ISERROR(SUMIF(OUTPUT!O$20:Y$20, "CLO8", OUTPUT!O74:Y74) / OUTPUT!AM$13), "", SUMIF(OUTPUT!O$20:Y$20, "CLO8", OUTPUT!O74:Y74) / OUTPUT!AM$13),
IF(AND('PRINTABLE (per grading)'!H$16="OUTPUT", 'PRINTABLE (per grading)'!B$13="Final"), IF(ISERROR(SUMIF(OUTPUT!AA$20:AI$20, "CLO8", OUTPUT!AA74:AI74) / OUTPUT!AN$13), "", SUMIF(OUTPUT!AA$20:AI$20, "CLO8", OUTPUT!AA74:AI74) / OUTPUT!AN$13),
"")))))),"")</f>
        <v/>
      </c>
      <c r="AY72" s="232" t="str">
        <f t="shared" si="59"/>
        <v/>
      </c>
      <c r="AZ72" s="233" t="str">
        <f t="shared" si="60"/>
        <v/>
      </c>
      <c r="BA72" s="25" t="str">
        <f>IF(B72 &lt;&gt; "", IFERROR(IF(C$16 = "PRELIM", SUMIF('Database (LECTURE-RES-PRAC)'!D$14:AG$14, "CLO9", 'Database (LECTURE-RES-PRAC)'!D69:AG69) / 'Grade computation'!F$12, IF(C$16 = "MIDTERM", SUMIF('Database (LECTURE-RES-PRAC)'!AJ$14:BM$14, "CLO9", 'Database (LECTURE-RES-PRAC)'!AJ69:BM69) / 'Grade computation'!G$12, IF(C$16 = "FINAL", SUMIF('Database (LECTURE-RES-PRAC)'!BP$14:CS$14, "CLO9", 'Database (LECTURE-RES-PRAC)'!BP69:CS69) / 'Grade computation'!H$12,""))),""),"")</f>
        <v/>
      </c>
      <c r="BB72" s="232" t="str">
        <f t="shared" si="61"/>
        <v/>
      </c>
      <c r="BC72" s="25" t="str">
        <f>IF(B72 &lt;&gt; "",IF(AND('PRINTABLE (per grading)'!H$16="EXAM", 'PRINTABLE (per grading)'!B$13="Prelim"), IF(ISERROR(SUMIF('Exam (LECTURE ONLY)'!D$20:M$20, "CLO9", 'Exam (LECTURE ONLY)'!D74:M74) / 'Exam (LECTURE ONLY)'!AL$14), "", SUMIF('Exam (LECTURE ONLY)'!D$20:M$20, "CLO9", 'Exam (LECTURE ONLY)'!D74:M74) /'Exam (LECTURE ONLY)'!AL$14),
IF(AND('PRINTABLE (per grading)'!H$16="EXAM", 'PRINTABLE (per grading)'!B$13="Midterm"), IF(ISERROR(SUMIF('Exam (LECTURE ONLY)'!O$20:X$20, "CLO9", 'Exam (LECTURE ONLY)'!O74:X74) / 'Exam (LECTURE ONLY)'!AM$14), "", SUMIF('Exam (LECTURE ONLY)'!O$20:X$20, "CLO9", 'Exam (LECTURE ONLY)'!O74:X74) / 'Exam (LECTURE ONLY)'!AM$14),
IF(AND('PRINTABLE (per grading)'!H$16="EXAM", 'PRINTABLE (per grading)'!B$13="Final"), IF(ISERROR(SUMIF('Exam (LECTURE ONLY)'!Z$20:AI$20, "CLO9", 'Exam (LECTURE ONLY)'!Z74:AI74) / 'Exam (LECTURE ONLY)'!AN$14), "", SUMIF('Exam (LECTURE ONLY)'!Z$20:AI$20, "CLO9", 'Exam (LECTURE ONLY)'!Z74:AI74) / 'Exam (LECTURE ONLY)'!AN$14),
IF(AND('PRINTABLE (per grading)'!H$16="OUTPUT", 'PRINTABLE (per grading)'!B$13="Prelim"), IF(ISERROR(SUMIF(OUTPUT!C$20:M$20, "CLO9", OUTPUT!C74:M74) / OUTPUT!AL$14), "", SUMIF(OUTPUT!C$20:M$20, "CLO9", OUTPUT!C74:M74) / OUTPUT!AL$14),
IF(AND('PRINTABLE (per grading)'!H$16="OUTPUT", 'PRINTABLE (per grading)'!B$13="Midterm"), IF(ISERROR(SUMIF(OUTPUT!O$20:Y$20, "CLO9", OUTPUT!O74:Y74) / OUTPUT!AM$14), "", SUMIF(OUTPUT!O$20:Y$20, "CLO9", OUTPUT!O74:Y74) / OUTPUT!AM$14),
IF(AND('PRINTABLE (per grading)'!H$16="OUTPUT", 'PRINTABLE (per grading)'!B$13="Final"), IF(ISERROR(SUMIF(OUTPUT!AA$20:AI$20, "CLO9", OUTPUT!AA74:AI74) / OUTPUT!AN$14), "", SUMIF(OUTPUT!AA$20:AI$20, "CLO9", OUTPUT!AA74:AI74) / OUTPUT!AN$14),
"")))))),"")</f>
        <v/>
      </c>
      <c r="BD72" s="232" t="str">
        <f t="shared" si="62"/>
        <v/>
      </c>
      <c r="BE72" s="233" t="str">
        <f t="shared" si="63"/>
        <v/>
      </c>
      <c r="BF72" s="25" t="str">
        <f>IF(B72 &lt;&gt; "", IFERROR(IF(C$16 = "PRELIM", SUMIF('Database (LECTURE-RES-PRAC)'!D$14:AG$14, "CLO10", 'Database (LECTURE-RES-PRAC)'!D69:AG69) / 'Grade computation'!F$13, IF(C$16 = "MIDTERM", SUMIF('Database (LECTURE-RES-PRAC)'!AJ$14:BM$14, "CLO10", 'Database (LECTURE-RES-PRAC)'!AJ69:BM69) / 'Grade computation'!G$13, IF(C$16 = "FINAL", SUMIF('Database (LECTURE-RES-PRAC)'!BP$14:CS$14, "CLO10", 'Database (LECTURE-RES-PRAC)'!BP69:CS69) / 'Grade computation'!H$13,""))),""),"")</f>
        <v/>
      </c>
      <c r="BG72" s="232" t="str">
        <f t="shared" si="64"/>
        <v/>
      </c>
      <c r="BH72" s="25" t="str">
        <f>IF(B72 &lt;&gt; "",IF(AND('PRINTABLE (per grading)'!H$16="EXAM", 'PRINTABLE (per grading)'!B$13="Prelim"), IF(ISERROR(SUMIF('Exam (LECTURE ONLY)'!D$20:M$20, "CLO10", 'Exam (LECTURE ONLY)'!D74:M74) / 'Exam (LECTURE ONLY)'!AL$15), "", SUMIF('Exam (LECTURE ONLY)'!D$20:M$20, "CLO10", 'Exam (LECTURE ONLY)'!D74:M74) /'Exam (LECTURE ONLY)'!AL$15),
IF(AND('PRINTABLE (per grading)'!H$16="EXAM", 'PRINTABLE (per grading)'!B$13="Midterm"), IF(ISERROR(SUMIF('Exam (LECTURE ONLY)'!O$20:X$20, "CLO10", 'Exam (LECTURE ONLY)'!O74:X74) / 'Exam (LECTURE ONLY)'!AM$15), "", SUMIF('Exam (LECTURE ONLY)'!O$20:X$20, "CLO10", 'Exam (LECTURE ONLY)'!O74:X74) / 'Exam (LECTURE ONLY)'!AM$15),
IF(AND('PRINTABLE (per grading)'!H$16="EXAM", 'PRINTABLE (per grading)'!B$13="Final"), IF(ISERROR(SUMIF('Exam (LECTURE ONLY)'!Z$20:AI$20, "CLO10", 'Exam (LECTURE ONLY)'!Z74:AI74) / 'Exam (LECTURE ONLY)'!AN$15), "", SUMIF('Exam (LECTURE ONLY)'!Z$20:AI$20, "CLO10", 'Exam (LECTURE ONLY)'!Z74:AI74) / 'Exam (LECTURE ONLY)'!AN$15),
IF(AND('PRINTABLE (per grading)'!H$16="OUTPUT", 'PRINTABLE (per grading)'!B$13="Prelim"), IF(ISERROR(SUMIF(OUTPUT!C$20:M$20, "CLO10", OUTPUT!C74:M74) / OUTPUT!AL$15), "", SUMIF(OUTPUT!C$20:M$20, "CLO10", OUTPUT!C74:M74) / OUTPUT!AL$15),
IF(AND('PRINTABLE (per grading)'!H$16="OUTPUT", 'PRINTABLE (per grading)'!B$13="Midterm"), IF(ISERROR(SUMIF(OUTPUT!O$20:Y$20, "CLO10", OUTPUT!O74:Y74) / OUTPUT!AM$15), "", SUMIF(OUTPUT!O$20:Y$20, "CLO10", OUTPUT!O74:Y74) / OUTPUT!AM$15),
IF(AND('PRINTABLE (per grading)'!H$16="OUTPUT", 'PRINTABLE (per grading)'!B$13="Final"), IF(ISERROR(SUMIF(OUTPUT!AA$20:AI$20, "CLO10", OUTPUT!AA74:AI74) / OUTPUT!AN$15), "", SUMIF(OUTPUT!AA$20:AI$20, "CLO10", OUTPUT!AA74:AI74) / OUTPUT!AN$15),
"")))))),"")</f>
        <v/>
      </c>
      <c r="BI72" s="232" t="str">
        <f t="shared" si="65"/>
        <v/>
      </c>
      <c r="BJ72" s="233" t="str">
        <f t="shared" si="66"/>
        <v/>
      </c>
      <c r="BK72" s="2"/>
    </row>
    <row r="73" spans="1:63" ht="20.100000000000001" customHeight="1">
      <c r="A73" s="118" t="str">
        <f>IF(ISBLANK('Database (LECTURE-RES-PRAC)'!A70),"",'Database (LECTURE-RES-PRAC)'!A70)</f>
        <v/>
      </c>
      <c r="B73" s="119" t="str">
        <f>IF(ISBLANK('Database (LECTURE-RES-PRAC)'!B70),"",'Database (LECTURE-RES-PRAC)'!B70)</f>
        <v/>
      </c>
      <c r="C73" s="134" t="str">
        <f>IF(B73&lt;&gt;"",IF(C$16="PRELIM",'Grade computation'!C73, IF(C$16="MIDTERM",'Grade computation'!K73, IF(C$16="FINAL",'Grade computation'!S73,""))),"")</f>
        <v/>
      </c>
      <c r="D73" s="135" t="str">
        <f t="shared" si="1"/>
        <v/>
      </c>
      <c r="E73" s="134" t="str">
        <f>IF(B73&lt;&gt;"", IF(C$16="PRELIM",'Grade computation'!E73, IF(C$16="MIDTERM",'Grade computation'!M73, IF(C$16="FINAL",'Grade computation'!U73,""))),"")</f>
        <v/>
      </c>
      <c r="F73" s="136" t="str">
        <f t="shared" si="2"/>
        <v/>
      </c>
      <c r="G73" s="137" t="str">
        <f t="shared" si="3"/>
        <v/>
      </c>
      <c r="H73" s="207" t="str">
        <f>IF(B73&lt;&gt;"",IF(C$16="PRELIM", 'Grade computation'!H73, IF(C$16="MIDTERM", 'Grade computation'!P73, IF(C$16="FINAL",'Grade computation'!X73, ""))),"")</f>
        <v/>
      </c>
      <c r="I73" s="137" t="str">
        <f t="shared" si="4"/>
        <v/>
      </c>
      <c r="J73" s="139" t="str">
        <f t="shared" si="5"/>
        <v/>
      </c>
      <c r="K73" s="377" t="str">
        <f t="shared" si="6"/>
        <v/>
      </c>
      <c r="L73" s="434"/>
      <c r="M73" s="25" t="str">
        <f>IF(B73 &lt;&gt; "", IFERROR(IF(C$16 = "PRELIM", SUMIF('Database (LECTURE-RES-PRAC)'!D$14:AG$14, "CLO1", 'Database (LECTURE-RES-PRAC)'!D70:AG70) / 'Grade computation'!F$4, IF(C$16 = "MIDTERM", SUMIF('Database (LECTURE-RES-PRAC)'!AJ$14:BM$14, "CLO1", 'Database (LECTURE-RES-PRAC)'!AJ70:BM70) / 'Grade computation'!G$4, IF(C$16 = "FINAL", SUMIF('Database (LECTURE-RES-PRAC)'!BP$14:CS$14, "CLO1", 'Database (LECTURE-RES-PRAC)'!BP70:CS70) / 'Grade computation'!H$4,""))),""),"")</f>
        <v/>
      </c>
      <c r="N73" s="232" t="str">
        <f t="shared" si="37"/>
        <v/>
      </c>
      <c r="O73" s="25" t="str">
        <f>IF(B73 &lt;&gt; "",IF(AND('PRINTABLE (per grading)'!H$16="EXAM", 'PRINTABLE (per grading)'!B$13="Prelim"), IF(ISERROR(SUMIF('Exam (LECTURE ONLY)'!D$20:M$20, "CLO1", 'Exam (LECTURE ONLY)'!D75:M75) / 'Exam (LECTURE ONLY)'!AL$6), "", SUMIF('Exam (LECTURE ONLY)'!D$20:M$20, "CLO1", 'Exam (LECTURE ONLY)'!D75:M75) /'Exam (LECTURE ONLY)'!AL$6),
IF(AND('PRINTABLE (per grading)'!H$16="EXAM", 'PRINTABLE (per grading)'!B$13="Midterm"), IF(ISERROR(SUMIF('Exam (LECTURE ONLY)'!O$20:X$20, "CLO1", 'Exam (LECTURE ONLY)'!O75:X75) / 'Exam (LECTURE ONLY)'!AM$6), "", SUMIF('Exam (LECTURE ONLY)'!O$20:X$20, "CLO1", 'Exam (LECTURE ONLY)'!O75:X75) / 'Exam (LECTURE ONLY)'!AM$6),
IF(AND('PRINTABLE (per grading)'!H$16="EXAM", 'PRINTABLE (per grading)'!B$13="Final"), IF(ISERROR(SUMIF('Exam (LECTURE ONLY)'!Z$20:AI$20, "CLO1", 'Exam (LECTURE ONLY)'!Z75:AI75) / 'Exam (LECTURE ONLY)'!AN$6), "", SUMIF('Exam (LECTURE ONLY)'!Z$20:AI$20, "CLO1", 'Exam (LECTURE ONLY)'!Z75:AI75) / 'Exam (LECTURE ONLY)'!AN$6),
IF(AND('PRINTABLE (per grading)'!H$16="OUTPUT", 'PRINTABLE (per grading)'!B$13="Prelim"), IF(ISERROR(SUMIF(OUTPUT!C$20:M$20, "CLO1", OUTPUT!C75:M75) / OUTPUT!AL$6), "", SUMIF(OUTPUT!C$20:M$20, "CLO1", OUTPUT!C75:M75) / OUTPUT!AL$6),
IF(AND('PRINTABLE (per grading)'!H$16="OUTPUT", 'PRINTABLE (per grading)'!B$13="Midterm"), IF(ISERROR(SUMIF(OUTPUT!O$20:Y$20, "CLO1", OUTPUT!O75:Y75) / OUTPUT!AM$6), "", SUMIF(OUTPUT!O$20:Y$20, "CLO1", OUTPUT!O75:Y75) / OUTPUT!AM$6),
IF(AND('PRINTABLE (per grading)'!H$16="OUTPUT", 'PRINTABLE (per grading)'!B$13="Final"), IF(ISERROR(SUMIF(OUTPUT!AA$20:AI$20, "CLO1", OUTPUT!AA75:AI75) / OUTPUT!AN$6), "", SUMIF(OUTPUT!AA$20:AI$20, "CLO1", OUTPUT!AA75:AI75) / OUTPUT!AN$6),
"")))))),"")</f>
        <v/>
      </c>
      <c r="P73" s="232" t="str">
        <f t="shared" si="38"/>
        <v/>
      </c>
      <c r="Q73" s="233" t="str">
        <f t="shared" si="39"/>
        <v/>
      </c>
      <c r="R73" s="25" t="str">
        <f>IF(B73 &lt;&gt; "", IFERROR(IF(C$16 = "PRELIM", SUMIF('Database (LECTURE-RES-PRAC)'!D$14:AG$14, "CLO2", 'Database (LECTURE-RES-PRAC)'!D70:AG70) / 'Grade computation'!F$5, IF(C$16 = "MIDTERM", SUMIF('Database (LECTURE-RES-PRAC)'!AJ$14:BM$14, "CLO2", 'Database (LECTURE-RES-PRAC)'!AJ70:BM70) / 'Grade computation'!G$5, IF(C$16 = "FINAL", SUMIF('Database (LECTURE-RES-PRAC)'!BP$14:CS$14, "CLO2", 'Database (LECTURE-RES-PRAC)'!BP70:CS70) / 'Grade computation'!H$5,""))),""),"")</f>
        <v/>
      </c>
      <c r="S73" s="232" t="str">
        <f t="shared" si="40"/>
        <v/>
      </c>
      <c r="T73" s="25" t="str">
        <f>IF(B73 &lt;&gt; "",IF(AND('PRINTABLE (per grading)'!H$16="EXAM", 'PRINTABLE (per grading)'!B$13="Prelim"), IF(ISERROR(SUMIF('Exam (LECTURE ONLY)'!D$20:M$20, "CLO2", 'Exam (LECTURE ONLY)'!D75:M75) / 'Exam (LECTURE ONLY)'!AL$7), "", SUMIF('Exam (LECTURE ONLY)'!D$20:M$20, "CLO2", 'Exam (LECTURE ONLY)'!D75:M75) /'Exam (LECTURE ONLY)'!AL$7),
IF(AND('PRINTABLE (per grading)'!H$16="EXAM", 'PRINTABLE (per grading)'!B$13="Midterm"), IF(ISERROR(SUMIF('Exam (LECTURE ONLY)'!O$20:X$20, "CLO2", 'Exam (LECTURE ONLY)'!O75:X75) / 'Exam (LECTURE ONLY)'!AM$7), "", SUMIF('Exam (LECTURE ONLY)'!O$20:X$20, "CLO2", 'Exam (LECTURE ONLY)'!O75:X75) / 'Exam (LECTURE ONLY)'!AM$7),
IF(AND('PRINTABLE (per grading)'!H$16="EXAM", 'PRINTABLE (per grading)'!B$13="Final"), IF(ISERROR(SUMIF('Exam (LECTURE ONLY)'!Z$20:AI$20, "CLO2", 'Exam (LECTURE ONLY)'!Z75:AI75) / 'Exam (LECTURE ONLY)'!AN$7), "", SUMIF('Exam (LECTURE ONLY)'!Z$20:AI$20, "CLO2", 'Exam (LECTURE ONLY)'!Z75:AI75) / 'Exam (LECTURE ONLY)'!AN$7),
IF(AND('PRINTABLE (per grading)'!H$16="OUTPUT", 'PRINTABLE (per grading)'!B$13="Prelim"), IF(ISERROR(SUMIF(OUTPUT!C$20:M$20, "CLO2", OUTPUT!C75:M75) / OUTPUT!AL$7), "", SUMIF(OUTPUT!C$20:M$20, "CLO2", OUTPUT!C75:M75) / OUTPUT!AL$7),
IF(AND('PRINTABLE (per grading)'!H$16="OUTPUT", 'PRINTABLE (per grading)'!B$13="Midterm"), IF(ISERROR(SUMIF(OUTPUT!O$20:Y$20, "CLO2", OUTPUT!O75:Y75) / OUTPUT!AM$7), "", SUMIF(OUTPUT!O$20:Y$20, "CLO2", OUTPUT!O75:Y75) / OUTPUT!AM$7),
IF(AND('PRINTABLE (per grading)'!H$16="OUTPUT", 'PRINTABLE (per grading)'!B$13="Final"), IF(ISERROR(SUMIF(OUTPUT!AA$20:AI$20, "CLO2", OUTPUT!AA75:AI75) / OUTPUT!AN$7), "", SUMIF(OUTPUT!AA$20:AI$20, "CLO2", OUTPUT!AA75:AI75) / OUTPUT!AN$7),
"")))))),"")</f>
        <v/>
      </c>
      <c r="U73" s="232" t="str">
        <f t="shared" si="41"/>
        <v/>
      </c>
      <c r="V73" s="233" t="str">
        <f t="shared" si="42"/>
        <v/>
      </c>
      <c r="W73" s="25" t="str">
        <f>IF(B73 &lt;&gt; "", IFERROR(IF(C$16 = "PRELIM", SUMIF('Database (LECTURE-RES-PRAC)'!D$14:AG$14, "CLO3", 'Database (LECTURE-RES-PRAC)'!D70:AG70) / 'Grade computation'!F$6, IF(C$16 = "MIDTERM", SUMIF('Database (LECTURE-RES-PRAC)'!AJ$14:BM$14, "CLO3", 'Database (LECTURE-RES-PRAC)'!AJ70:BM70) / 'Grade computation'!G$6, IF(C$16 = "FINAL", SUMIF('Database (LECTURE-RES-PRAC)'!BP$14:CS$14, "CLO3", 'Database (LECTURE-RES-PRAC)'!BP70:CS70) / 'Grade computation'!H$6,""))),""),"")</f>
        <v/>
      </c>
      <c r="X73" s="232" t="str">
        <f t="shared" si="43"/>
        <v/>
      </c>
      <c r="Y73" s="25" t="str">
        <f>IF(B73 &lt;&gt; "",IF(AND('PRINTABLE (per grading)'!H$16="EXAM", 'PRINTABLE (per grading)'!B$13="Prelim"), IF(ISERROR(SUMIF('Exam (LECTURE ONLY)'!D$20:M$20, "CLO3", 'Exam (LECTURE ONLY)'!D75:M75) / 'Exam (LECTURE ONLY)'!AL$8), "", SUMIF('Exam (LECTURE ONLY)'!D$20:M$20, "CLO3", 'Exam (LECTURE ONLY)'!D75:M75) /'Exam (LECTURE ONLY)'!AL$8),
IF(AND('PRINTABLE (per grading)'!H$16="EXAM", 'PRINTABLE (per grading)'!B$13="Midterm"), IF(ISERROR(SUMIF('Exam (LECTURE ONLY)'!O$20:X$20, "CLO3", 'Exam (LECTURE ONLY)'!O75:X75) / 'Exam (LECTURE ONLY)'!AM$8), "", SUMIF('Exam (LECTURE ONLY)'!O$20:X$20, "CLO3", 'Exam (LECTURE ONLY)'!O75:X75) / 'Exam (LECTURE ONLY)'!AM$8),
IF(AND('PRINTABLE (per grading)'!H$16="EXAM", 'PRINTABLE (per grading)'!B$13="Final"), IF(ISERROR(SUMIF('Exam (LECTURE ONLY)'!Z$20:AI$20, "CLO3", 'Exam (LECTURE ONLY)'!Z75:AI75) / 'Exam (LECTURE ONLY)'!AN$8), "", SUMIF('Exam (LECTURE ONLY)'!Z$20:AI$20, "CLO3", 'Exam (LECTURE ONLY)'!Z75:AI75) / 'Exam (LECTURE ONLY)'!AN$8),
IF(AND('PRINTABLE (per grading)'!H$16="OUTPUT", 'PRINTABLE (per grading)'!B$13="Prelim"), IF(ISERROR(SUMIF(OUTPUT!C$20:M$20, "CLO3", OUTPUT!C75:M75) / OUTPUT!AL$8), "", SUMIF(OUTPUT!C$20:M$20, "CLO3", OUTPUT!C75:M75) / OUTPUT!AL$8),
IF(AND('PRINTABLE (per grading)'!H$16="OUTPUT", 'PRINTABLE (per grading)'!B$13="Midterm"), IF(ISERROR(SUMIF(OUTPUT!O$20:Y$20, "CLO3", OUTPUT!O75:Y75) / OUTPUT!AM$8), "", SUMIF(OUTPUT!O$20:Y$20, "CLO3", OUTPUT!O75:Y75) / OUTPUT!AM$8),
IF(AND('PRINTABLE (per grading)'!H$16="OUTPUT", 'PRINTABLE (per grading)'!B$13="Final"), IF(ISERROR(SUMIF(OUTPUT!AA$20:AI$20, "CLO3", OUTPUT!AA75:AI75) / OUTPUT!AN$8), "", SUMIF(OUTPUT!AA$20:AI$20, "CLO3", OUTPUT!AA75:AI75) / OUTPUT!AN$8),
"" )))))),"")</f>
        <v/>
      </c>
      <c r="Z73" s="232" t="str">
        <f t="shared" si="44"/>
        <v/>
      </c>
      <c r="AA73" s="233" t="str">
        <f t="shared" si="45"/>
        <v/>
      </c>
      <c r="AB73" s="25" t="str">
        <f>IF(B73 &lt;&gt; "", IFERROR(IF(C$16 = "PRELIM", SUMIF('Database (LECTURE-RES-PRAC)'!D$14:AG$14, "CLO4", 'Database (LECTURE-RES-PRAC)'!D70:AG70) / 'Grade computation'!F$7, IF(C$16 = "MIDTERM", SUMIF('Database (LECTURE-RES-PRAC)'!AJ$14:BM$14, "CLO4", 'Database (LECTURE-RES-PRAC)'!AJ70:BM70) / 'Grade computation'!G$7, IF(C$16 = "FINAL", SUMIF('Database (LECTURE-RES-PRAC)'!BP$14:CS$14, "CLO4", 'Database (LECTURE-RES-PRAC)'!BP70:CS70) / 'Grade computation'!H$7,""))),""),"")</f>
        <v/>
      </c>
      <c r="AC73" s="232" t="str">
        <f t="shared" si="46"/>
        <v/>
      </c>
      <c r="AD73" s="25" t="str">
        <f>IF(B73 &lt;&gt; "",IF(AND('PRINTABLE (per grading)'!H$16="EXAM", 'PRINTABLE (per grading)'!B$13="Prelim"), IF(ISERROR(SUMIF('Exam (LECTURE ONLY)'!D$20:M$20, "CLO4", 'Exam (LECTURE ONLY)'!D75:M75) / 'Exam (LECTURE ONLY)'!AL$9), "", SUMIF('Exam (LECTURE ONLY)'!D$20:M$20, "CLO4", 'Exam (LECTURE ONLY)'!D75:M75) /'Exam (LECTURE ONLY)'!AL$9),
IF(AND('PRINTABLE (per grading)'!H$16="EXAM", 'PRINTABLE (per grading)'!B$13="Midterm"), IF(ISERROR(SUMIF('Exam (LECTURE ONLY)'!O$20:X$20, "CLO4", 'Exam (LECTURE ONLY)'!O75:X75) / 'Exam (LECTURE ONLY)'!AM$9), "", SUMIF('Exam (LECTURE ONLY)'!O$20:X$20, "CLO4", 'Exam (LECTURE ONLY)'!O75:X75) / 'Exam (LECTURE ONLY)'!AM$9),
IF(AND('PRINTABLE (per grading)'!H$16="EXAM", 'PRINTABLE (per grading)'!B$13="Final"), IF(ISERROR(SUMIF('Exam (LECTURE ONLY)'!Z$20:AI$20, "CLO4", 'Exam (LECTURE ONLY)'!Z75:AI75) / 'Exam (LECTURE ONLY)'!AN$9), "", SUMIF('Exam (LECTURE ONLY)'!Z$20:AI$20, "CLO4", 'Exam (LECTURE ONLY)'!Z75:AI75) / 'Exam (LECTURE ONLY)'!AN$9),
IF(AND('PRINTABLE (per grading)'!H$16="OUTPUT", 'PRINTABLE (per grading)'!B$13="Prelim"), IF(ISERROR(SUMIF(OUTPUT!C$20:M$20, "CLO4", OUTPUT!C75:M75) / OUTPUT!AL$9), "", SUMIF(OUTPUT!C$20:M$20, "CLO4", OUTPUT!C75:M75) / OUTPUT!AL$9),
IF(AND('PRINTABLE (per grading)'!H$16="OUTPUT", 'PRINTABLE (per grading)'!B$13="Midterm"), IF(ISERROR(SUMIF(OUTPUT!O$20:Y$20, "CLO4", OUTPUT!O75:Y75) / OUTPUT!AM$9), "", SUMIF(OUTPUT!O$20:Y$20, "CLO4", OUTPUT!O75:Y75) / OUTPUT!AM$9),
IF(AND('PRINTABLE (per grading)'!H$16="OUTPUT", 'PRINTABLE (per grading)'!B$13="Final"), IF(ISERROR(SUMIF(OUTPUT!AA$20:AI$20, "CLO4", OUTPUT!AA75:AI75) / OUTPUT!AN$9), "", SUMIF(OUTPUT!AA$20:AI$20, "CLO4", OUTPUT!AA75:AI75) / OUTPUT!AN$9),
"")))))),"")</f>
        <v/>
      </c>
      <c r="AE73" s="232" t="str">
        <f t="shared" si="47"/>
        <v/>
      </c>
      <c r="AF73" s="233" t="str">
        <f t="shared" si="48"/>
        <v/>
      </c>
      <c r="AG73" s="25" t="str">
        <f>IF(B73 &lt;&gt; "", IFERROR(IF(C$16 = "PRELIM", SUMIF('Database (LECTURE-RES-PRAC)'!D$14:AG$14, "CLO5", 'Database (LECTURE-RES-PRAC)'!D70:AG70) / 'Grade computation'!F$8, IF(C$16 = "MIDTERM", SUMIF('Database (LECTURE-RES-PRAC)'!AJ$14:BM$14, "CLO5", 'Database (LECTURE-RES-PRAC)'!AJ70:BM70) / 'Grade computation'!G$8, IF(C$16 = "FINAL", SUMIF('Database (LECTURE-RES-PRAC)'!BP$14:CS$14, "CLO5", 'Database (LECTURE-RES-PRAC)'!BP70:CS70) / 'Grade computation'!H$8,""))),""),"")</f>
        <v/>
      </c>
      <c r="AH73" s="232" t="str">
        <f t="shared" si="49"/>
        <v/>
      </c>
      <c r="AI73" s="25" t="str">
        <f>IF(B73 &lt;&gt; "",IF(AND('PRINTABLE (per grading)'!H$16="EXAM", 'PRINTABLE (per grading)'!B$13="Prelim"), IF(ISERROR(SUMIF('Exam (LECTURE ONLY)'!D$20:M$20, "CLO5", 'Exam (LECTURE ONLY)'!D75:M75) / 'Exam (LECTURE ONLY)'!AL$10), "", SUMIF('Exam (LECTURE ONLY)'!D$20:M$20, "CLO5", 'Exam (LECTURE ONLY)'!D75:M75) /'Exam (LECTURE ONLY)'!AL$10),
IF(AND('PRINTABLE (per grading)'!H$16="EXAM", 'PRINTABLE (per grading)'!B$13="Midterm"), IF(ISERROR(SUMIF('Exam (LECTURE ONLY)'!O$20:X$20, "CLO5", 'Exam (LECTURE ONLY)'!O75:X75) / 'Exam (LECTURE ONLY)'!AM$10), "", SUMIF('Exam (LECTURE ONLY)'!O$20:X$20, "CLO5", 'Exam (LECTURE ONLY)'!O75:X75) / 'Exam (LECTURE ONLY)'!AM$10),
IF(AND('PRINTABLE (per grading)'!H$16="EXAM", 'PRINTABLE (per grading)'!B$13="Final"), IF(ISERROR(SUMIF('Exam (LECTURE ONLY)'!Z$20:AI$20, "CLO5", 'Exam (LECTURE ONLY)'!Z75:AI75) / 'Exam (LECTURE ONLY)'!AN$10), "", SUMIF('Exam (LECTURE ONLY)'!Z$20:AI$20, "CLO5", 'Exam (LECTURE ONLY)'!Z75:AI75) / 'Exam (LECTURE ONLY)'!AN$10),
IF(AND('PRINTABLE (per grading)'!H$16="OUTPUT", 'PRINTABLE (per grading)'!B$13="Prelim"), IF(ISERROR(SUMIF(OUTPUT!C$20:M$20, "CLO5", OUTPUT!C75:M75) / OUTPUT!AL$10), "", SUMIF(OUTPUT!C$20:M$20, "CLO5", OUTPUT!C75:M75) / OUTPUT!AL$10),
IF(AND('PRINTABLE (per grading)'!H$16="OUTPUT", 'PRINTABLE (per grading)'!B$13="Midterm"), IF(ISERROR(SUMIF(OUTPUT!O$20:Y$20, "CLO5", OUTPUT!O75:Y75) / OUTPUT!AM$10), "", SUMIF(OUTPUT!O$20:Y$20, "CLO5", OUTPUT!O75:Y75) / OUTPUT!AM$10),
IF(AND('PRINTABLE (per grading)'!H$16="OUTPUT", 'PRINTABLE (per grading)'!B$13="Final"), IF(ISERROR(SUMIF(OUTPUT!AA$20:AI$20, "CLO5", OUTPUT!AA75:AI75) / OUTPUT!AN$10), "", SUMIF(OUTPUT!AA$20:AI$20, "CLO5", OUTPUT!AA75:AI75) / OUTPUT!AN$10),
"")))))),"")</f>
        <v/>
      </c>
      <c r="AJ73" s="232" t="str">
        <f t="shared" si="50"/>
        <v/>
      </c>
      <c r="AK73" s="233" t="str">
        <f t="shared" si="51"/>
        <v/>
      </c>
      <c r="AL73" s="25" t="str">
        <f>IF(B73 &lt;&gt; "", IFERROR(IF(C$16 = "PRELIM", SUMIF('Database (LECTURE-RES-PRAC)'!D$14:AG$14, "CLO6", 'Database (LECTURE-RES-PRAC)'!D70:AG70) / 'Grade computation'!F$9, IF(C$16 = "MIDTERM", SUMIF('Database (LECTURE-RES-PRAC)'!AJ$14:BM$14, "CLO6", 'Database (LECTURE-RES-PRAC)'!AJ70:BM70) / 'Grade computation'!G$9, IF(C$16 = "FINAL", SUMIF('Database (LECTURE-RES-PRAC)'!BP$14:CS$14, "CLO6", 'Database (LECTURE-RES-PRAC)'!BP70:CS70) / 'Grade computation'!H$9,""))),""),"")</f>
        <v/>
      </c>
      <c r="AM73" s="232" t="str">
        <f t="shared" si="52"/>
        <v/>
      </c>
      <c r="AN73" s="25" t="str">
        <f>IF(B73 &lt;&gt; "",IF(AND('PRINTABLE (per grading)'!H$16="EXAM", 'PRINTABLE (per grading)'!B$13="Prelim"), IF(ISERROR(SUMIF('Exam (LECTURE ONLY)'!D$20:M$20, "CLO6", 'Exam (LECTURE ONLY)'!D75:M75) / 'Exam (LECTURE ONLY)'!AL$11), "", SUMIF('Exam (LECTURE ONLY)'!D$20:M$20, "CLO6", 'Exam (LECTURE ONLY)'!D75:M75) /'Exam (LECTURE ONLY)'!AL$11),
IF(AND('PRINTABLE (per grading)'!H$16="EXAM", 'PRINTABLE (per grading)'!B$13="Midterm"), IF(ISERROR(SUMIF('Exam (LECTURE ONLY)'!O$20:X$20, "CLO6", 'Exam (LECTURE ONLY)'!O75:X75) / 'Exam (LECTURE ONLY)'!AM$11), "", SUMIF('Exam (LECTURE ONLY)'!O$20:X$20, "CLO6", 'Exam (LECTURE ONLY)'!O75:X75) / 'Exam (LECTURE ONLY)'!AM$11),
IF(AND('PRINTABLE (per grading)'!H$16="EXAM", 'PRINTABLE (per grading)'!B$13="Final"), IF(ISERROR(SUMIF('Exam (LECTURE ONLY)'!Z$20:AI$20, "CLO6", 'Exam (LECTURE ONLY)'!Z75:AI75) / 'Exam (LECTURE ONLY)'!AN$11), "", SUMIF('Exam (LECTURE ONLY)'!Z$20:AI$20, "CLO6", 'Exam (LECTURE ONLY)'!Z75:AI75) / 'Exam (LECTURE ONLY)'!AN$11),
IF(AND('PRINTABLE (per grading)'!H$16="OUTPUT", 'PRINTABLE (per grading)'!B$13="Prelim"), IF(ISERROR(SUMIF(OUTPUT!C$20:M$20, "CLO6", OUTPUT!C75:M75) / OUTPUT!AL$11), "", SUMIF(OUTPUT!C$20:M$20, "CLO6", OUTPUT!C75:M75) / OUTPUT!AL$11),
IF(AND('PRINTABLE (per grading)'!H$16="OUTPUT", 'PRINTABLE (per grading)'!B$13="Midterm"), IF(ISERROR(SUMIF(OUTPUT!O$20:Y$20, "CLO6", OUTPUT!O75:Y75) / OUTPUT!AM$11), "", SUMIF(OUTPUT!O$20:Y$20, "CLO6", OUTPUT!O75:Y75) / OUTPUT!AM$11),
IF(AND('PRINTABLE (per grading)'!H$16="OUTPUT", 'PRINTABLE (per grading)'!B$13="Final"), IF(ISERROR(SUMIF(OUTPUT!AA$20:AI$20, "CLO6", OUTPUT!AA75:AI75) / OUTPUT!AN$11), "", SUMIF(OUTPUT!AA$20:AI$20, "CLO6", OUTPUT!AA75:AI75) / OUTPUT!AN$11),
"")))))),"")</f>
        <v/>
      </c>
      <c r="AO73" s="232" t="str">
        <f t="shared" si="53"/>
        <v/>
      </c>
      <c r="AP73" s="233" t="str">
        <f t="shared" si="54"/>
        <v/>
      </c>
      <c r="AQ73" s="25" t="str">
        <f>IF(B73 &lt;&gt; "", IFERROR(IF(C$16 = "PRELIM", SUMIF('Database (LECTURE-RES-PRAC)'!D$14:AG$14, "CLO7", 'Database (LECTURE-RES-PRAC)'!D70:AG70) / 'Grade computation'!F$10, IF(C$16 = "MIDTERM", SUMIF('Database (LECTURE-RES-PRAC)'!AJ$14:BM$14, "CLO7", 'Database (LECTURE-RES-PRAC)'!AJ70:BM70) / 'Grade computation'!G$10, IF(C$16 = "FINAL", SUMIF('Database (LECTURE-RES-PRAC)'!BP$14:CS$14, "CLO7", 'Database (LECTURE-RES-PRAC)'!BP70:CS70) / 'Grade computation'!H$10,""))),""),"")</f>
        <v/>
      </c>
      <c r="AR73" s="232" t="str">
        <f t="shared" si="55"/>
        <v/>
      </c>
      <c r="AS73" s="25" t="str">
        <f>IF(B73 &lt;&gt; "",IF(AND('PRINTABLE (per grading)'!H$16="EXAM", 'PRINTABLE (per grading)'!B$13="Prelim"), IF(ISERROR(SUMIF('Exam (LECTURE ONLY)'!D$20:M$20, "CLO7", 'Exam (LECTURE ONLY)'!D75:M75) / 'Exam (LECTURE ONLY)'!AL$12), "", SUMIF('Exam (LECTURE ONLY)'!D$20:M$20, "CLO7", 'Exam (LECTURE ONLY)'!D75:M75) /'Exam (LECTURE ONLY)'!AL$12),
IF(AND('PRINTABLE (per grading)'!H$16="EXAM", 'PRINTABLE (per grading)'!B$13="Midterm"), IF(ISERROR(SUMIF('Exam (LECTURE ONLY)'!O$20:X$20, "CLO7", 'Exam (LECTURE ONLY)'!O75:X75) / 'Exam (LECTURE ONLY)'!AM$12), "", SUMIF('Exam (LECTURE ONLY)'!O$20:X$20, "CLO7", 'Exam (LECTURE ONLY)'!O75:X75) / 'Exam (LECTURE ONLY)'!AM$12),
IF(AND('PRINTABLE (per grading)'!H$16="EXAM", 'PRINTABLE (per grading)'!B$13="Final"), IF(ISERROR(SUMIF('Exam (LECTURE ONLY)'!Z$20:AI$20, "CLO7", 'Exam (LECTURE ONLY)'!Z75:AI75) / 'Exam (LECTURE ONLY)'!AN$12), "", SUMIF('Exam (LECTURE ONLY)'!Z$20:AI$20, "CLO7", 'Exam (LECTURE ONLY)'!Z75:AI75) / 'Exam (LECTURE ONLY)'!AN$12),
IF(AND('PRINTABLE (per grading)'!H$16="OUTPUT", 'PRINTABLE (per grading)'!B$13="Prelim"), IF(ISERROR(SUMIF(OUTPUT!C$20:M$20, "CLO7", OUTPUT!C75:M75) / OUTPUT!AL$12), "", SUMIF(OUTPUT!C$20:M$20, "CLO7", OUTPUT!C75:M75) / OUTPUT!AL$12),
IF(AND('PRINTABLE (per grading)'!H$16="OUTPUT", 'PRINTABLE (per grading)'!B$13="Midterm"), IF(ISERROR(SUMIF(OUTPUT!O$20:Y$20, "CLO7", OUTPUT!O75:Y75) / OUTPUT!AM$12), "", SUMIF(OUTPUT!O$20:Y$20, "CLO7", OUTPUT!O75:Y75) / OUTPUT!AM$12),
IF(AND('PRINTABLE (per grading)'!H$16="OUTPUT", 'PRINTABLE (per grading)'!B$13="Final"), IF(ISERROR(SUMIF(OUTPUT!AA$20:AI$20, "CLO7", OUTPUT!AA75:AI75) / OUTPUT!AN$12), "", SUMIF(OUTPUT!AA$20:AI$20, "CLO7", OUTPUT!AA75:AI75) / OUTPUT!AN$12),
"")))))),"")</f>
        <v/>
      </c>
      <c r="AT73" s="232" t="str">
        <f t="shared" si="56"/>
        <v/>
      </c>
      <c r="AU73" s="233" t="str">
        <f t="shared" si="57"/>
        <v/>
      </c>
      <c r="AV73" s="25" t="str">
        <f>IF(B73 &lt;&gt; "", IFERROR(IF(C$16 = "PRELIM", SUMIF('Database (LECTURE-RES-PRAC)'!D$14:AG$14, "CLO8", 'Database (LECTURE-RES-PRAC)'!D70:AG70) / 'Grade computation'!F$11, IF(C$16 = "MIDTERM", SUMIF('Database (LECTURE-RES-PRAC)'!AJ$14:BM$14, "CLO8", 'Database (LECTURE-RES-PRAC)'!AJ70:BM70) / 'Grade computation'!G$11, IF(C$16 = "FINAL", SUMIF('Database (LECTURE-RES-PRAC)'!BP$14:CS$14, "CLO8", 'Database (LECTURE-RES-PRAC)'!BP70:CS70) / 'Grade computation'!H$11,""))),""),"")</f>
        <v/>
      </c>
      <c r="AW73" s="232" t="str">
        <f t="shared" si="58"/>
        <v/>
      </c>
      <c r="AX73" s="25" t="str">
        <f>IF(B73 &lt;&gt; "",IF(AND('PRINTABLE (per grading)'!H$16="EXAM", 'PRINTABLE (per grading)'!B$13="Prelim"), IF(ISERROR(SUMIF('Exam (LECTURE ONLY)'!D$20:M$20, "CLO8", 'Exam (LECTURE ONLY)'!D75:M75) / 'Exam (LECTURE ONLY)'!AL$13), "", SUMIF('Exam (LECTURE ONLY)'!D$20:M$20, "CLO8", 'Exam (LECTURE ONLY)'!D75:M75) /'Exam (LECTURE ONLY)'!AL$13),
IF(AND('PRINTABLE (per grading)'!H$16="EXAM", 'PRINTABLE (per grading)'!B$13="Midterm"), IF(ISERROR(SUMIF('Exam (LECTURE ONLY)'!O$20:X$20, "CLO8", 'Exam (LECTURE ONLY)'!O75:X75) / 'Exam (LECTURE ONLY)'!AM$13), "", SUMIF('Exam (LECTURE ONLY)'!O$20:X$20, "CLO8", 'Exam (LECTURE ONLY)'!O75:X75) / 'Exam (LECTURE ONLY)'!AM$13),
IF(AND('PRINTABLE (per grading)'!H$16="EXAM", 'PRINTABLE (per grading)'!B$13="Final"), IF(ISERROR(SUMIF('Exam (LECTURE ONLY)'!Z$20:AI$20, "CLO8", 'Exam (LECTURE ONLY)'!Z75:AI75) / 'Exam (LECTURE ONLY)'!AN$13), "", SUMIF('Exam (LECTURE ONLY)'!Z$20:AI$20, "CLO8", 'Exam (LECTURE ONLY)'!Z75:AI75) / 'Exam (LECTURE ONLY)'!AN$13),
IF(AND('PRINTABLE (per grading)'!H$16="OUTPUT", 'PRINTABLE (per grading)'!B$13="Prelim"), IF(ISERROR(SUMIF(OUTPUT!C$20:M$20, "CLO8", OUTPUT!C75:M75) / OUTPUT!AL$13), "", SUMIF(OUTPUT!C$20:M$20, "CLO8", OUTPUT!C75:M75) / OUTPUT!AL$13),
IF(AND('PRINTABLE (per grading)'!H$16="OUTPUT", 'PRINTABLE (per grading)'!B$13="Midterm"), IF(ISERROR(SUMIF(OUTPUT!O$20:Y$20, "CLO8", OUTPUT!O75:Y75) / OUTPUT!AM$13), "", SUMIF(OUTPUT!O$20:Y$20, "CLO8", OUTPUT!O75:Y75) / OUTPUT!AM$13),
IF(AND('PRINTABLE (per grading)'!H$16="OUTPUT", 'PRINTABLE (per grading)'!B$13="Final"), IF(ISERROR(SUMIF(OUTPUT!AA$20:AI$20, "CLO8", OUTPUT!AA75:AI75) / OUTPUT!AN$13), "", SUMIF(OUTPUT!AA$20:AI$20, "CLO8", OUTPUT!AA75:AI75) / OUTPUT!AN$13),
"")))))),"")</f>
        <v/>
      </c>
      <c r="AY73" s="232" t="str">
        <f t="shared" si="59"/>
        <v/>
      </c>
      <c r="AZ73" s="233" t="str">
        <f t="shared" si="60"/>
        <v/>
      </c>
      <c r="BA73" s="25" t="str">
        <f>IF(B73 &lt;&gt; "", IFERROR(IF(C$16 = "PRELIM", SUMIF('Database (LECTURE-RES-PRAC)'!D$14:AG$14, "CLO9", 'Database (LECTURE-RES-PRAC)'!D70:AG70) / 'Grade computation'!F$12, IF(C$16 = "MIDTERM", SUMIF('Database (LECTURE-RES-PRAC)'!AJ$14:BM$14, "CLO9", 'Database (LECTURE-RES-PRAC)'!AJ70:BM70) / 'Grade computation'!G$12, IF(C$16 = "FINAL", SUMIF('Database (LECTURE-RES-PRAC)'!BP$14:CS$14, "CLO9", 'Database (LECTURE-RES-PRAC)'!BP70:CS70) / 'Grade computation'!H$12,""))),""),"")</f>
        <v/>
      </c>
      <c r="BB73" s="232" t="str">
        <f t="shared" si="61"/>
        <v/>
      </c>
      <c r="BC73" s="25" t="str">
        <f>IF(B73 &lt;&gt; "",IF(AND('PRINTABLE (per grading)'!H$16="EXAM", 'PRINTABLE (per grading)'!B$13="Prelim"), IF(ISERROR(SUMIF('Exam (LECTURE ONLY)'!D$20:M$20, "CLO9", 'Exam (LECTURE ONLY)'!D75:M75) / 'Exam (LECTURE ONLY)'!AL$14), "", SUMIF('Exam (LECTURE ONLY)'!D$20:M$20, "CLO9", 'Exam (LECTURE ONLY)'!D75:M75) /'Exam (LECTURE ONLY)'!AL$14),
IF(AND('PRINTABLE (per grading)'!H$16="EXAM", 'PRINTABLE (per grading)'!B$13="Midterm"), IF(ISERROR(SUMIF('Exam (LECTURE ONLY)'!O$20:X$20, "CLO9", 'Exam (LECTURE ONLY)'!O75:X75) / 'Exam (LECTURE ONLY)'!AM$14), "", SUMIF('Exam (LECTURE ONLY)'!O$20:X$20, "CLO9", 'Exam (LECTURE ONLY)'!O75:X75) / 'Exam (LECTURE ONLY)'!AM$14),
IF(AND('PRINTABLE (per grading)'!H$16="EXAM", 'PRINTABLE (per grading)'!B$13="Final"), IF(ISERROR(SUMIF('Exam (LECTURE ONLY)'!Z$20:AI$20, "CLO9", 'Exam (LECTURE ONLY)'!Z75:AI75) / 'Exam (LECTURE ONLY)'!AN$14), "", SUMIF('Exam (LECTURE ONLY)'!Z$20:AI$20, "CLO9", 'Exam (LECTURE ONLY)'!Z75:AI75) / 'Exam (LECTURE ONLY)'!AN$14),
IF(AND('PRINTABLE (per grading)'!H$16="OUTPUT", 'PRINTABLE (per grading)'!B$13="Prelim"), IF(ISERROR(SUMIF(OUTPUT!C$20:M$20, "CLO9", OUTPUT!C75:M75) / OUTPUT!AL$14), "", SUMIF(OUTPUT!C$20:M$20, "CLO9", OUTPUT!C75:M75) / OUTPUT!AL$14),
IF(AND('PRINTABLE (per grading)'!H$16="OUTPUT", 'PRINTABLE (per grading)'!B$13="Midterm"), IF(ISERROR(SUMIF(OUTPUT!O$20:Y$20, "CLO9", OUTPUT!O75:Y75) / OUTPUT!AM$14), "", SUMIF(OUTPUT!O$20:Y$20, "CLO9", OUTPUT!O75:Y75) / OUTPUT!AM$14),
IF(AND('PRINTABLE (per grading)'!H$16="OUTPUT", 'PRINTABLE (per grading)'!B$13="Final"), IF(ISERROR(SUMIF(OUTPUT!AA$20:AI$20, "CLO9", OUTPUT!AA75:AI75) / OUTPUT!AN$14), "", SUMIF(OUTPUT!AA$20:AI$20, "CLO9", OUTPUT!AA75:AI75) / OUTPUT!AN$14),
"")))))),"")</f>
        <v/>
      </c>
      <c r="BD73" s="232" t="str">
        <f t="shared" si="62"/>
        <v/>
      </c>
      <c r="BE73" s="233" t="str">
        <f t="shared" si="63"/>
        <v/>
      </c>
      <c r="BF73" s="25" t="str">
        <f>IF(B73 &lt;&gt; "", IFERROR(IF(C$16 = "PRELIM", SUMIF('Database (LECTURE-RES-PRAC)'!D$14:AG$14, "CLO10", 'Database (LECTURE-RES-PRAC)'!D70:AG70) / 'Grade computation'!F$13, IF(C$16 = "MIDTERM", SUMIF('Database (LECTURE-RES-PRAC)'!AJ$14:BM$14, "CLO10", 'Database (LECTURE-RES-PRAC)'!AJ70:BM70) / 'Grade computation'!G$13, IF(C$16 = "FINAL", SUMIF('Database (LECTURE-RES-PRAC)'!BP$14:CS$14, "CLO10", 'Database (LECTURE-RES-PRAC)'!BP70:CS70) / 'Grade computation'!H$13,""))),""),"")</f>
        <v/>
      </c>
      <c r="BG73" s="232" t="str">
        <f t="shared" si="64"/>
        <v/>
      </c>
      <c r="BH73" s="25" t="str">
        <f>IF(B73 &lt;&gt; "",IF(AND('PRINTABLE (per grading)'!H$16="EXAM", 'PRINTABLE (per grading)'!B$13="Prelim"), IF(ISERROR(SUMIF('Exam (LECTURE ONLY)'!D$20:M$20, "CLO10", 'Exam (LECTURE ONLY)'!D75:M75) / 'Exam (LECTURE ONLY)'!AL$15), "", SUMIF('Exam (LECTURE ONLY)'!D$20:M$20, "CLO10", 'Exam (LECTURE ONLY)'!D75:M75) /'Exam (LECTURE ONLY)'!AL$15),
IF(AND('PRINTABLE (per grading)'!H$16="EXAM", 'PRINTABLE (per grading)'!B$13="Midterm"), IF(ISERROR(SUMIF('Exam (LECTURE ONLY)'!O$20:X$20, "CLO10", 'Exam (LECTURE ONLY)'!O75:X75) / 'Exam (LECTURE ONLY)'!AM$15), "", SUMIF('Exam (LECTURE ONLY)'!O$20:X$20, "CLO10", 'Exam (LECTURE ONLY)'!O75:X75) / 'Exam (LECTURE ONLY)'!AM$15),
IF(AND('PRINTABLE (per grading)'!H$16="EXAM", 'PRINTABLE (per grading)'!B$13="Final"), IF(ISERROR(SUMIF('Exam (LECTURE ONLY)'!Z$20:AI$20, "CLO10", 'Exam (LECTURE ONLY)'!Z75:AI75) / 'Exam (LECTURE ONLY)'!AN$15), "", SUMIF('Exam (LECTURE ONLY)'!Z$20:AI$20, "CLO10", 'Exam (LECTURE ONLY)'!Z75:AI75) / 'Exam (LECTURE ONLY)'!AN$15),
IF(AND('PRINTABLE (per grading)'!H$16="OUTPUT", 'PRINTABLE (per grading)'!B$13="Prelim"), IF(ISERROR(SUMIF(OUTPUT!C$20:M$20, "CLO10", OUTPUT!C75:M75) / OUTPUT!AL$15), "", SUMIF(OUTPUT!C$20:M$20, "CLO10", OUTPUT!C75:M75) / OUTPUT!AL$15),
IF(AND('PRINTABLE (per grading)'!H$16="OUTPUT", 'PRINTABLE (per grading)'!B$13="Midterm"), IF(ISERROR(SUMIF(OUTPUT!O$20:Y$20, "CLO10", OUTPUT!O75:Y75) / OUTPUT!AM$15), "", SUMIF(OUTPUT!O$20:Y$20, "CLO10", OUTPUT!O75:Y75) / OUTPUT!AM$15),
IF(AND('PRINTABLE (per grading)'!H$16="OUTPUT", 'PRINTABLE (per grading)'!B$13="Final"), IF(ISERROR(SUMIF(OUTPUT!AA$20:AI$20, "CLO10", OUTPUT!AA75:AI75) / OUTPUT!AN$15), "", SUMIF(OUTPUT!AA$20:AI$20, "CLO10", OUTPUT!AA75:AI75) / OUTPUT!AN$15),
"")))))),"")</f>
        <v/>
      </c>
      <c r="BI73" s="232" t="str">
        <f t="shared" si="65"/>
        <v/>
      </c>
      <c r="BJ73" s="233" t="str">
        <f t="shared" si="66"/>
        <v/>
      </c>
      <c r="BK73" s="2"/>
    </row>
    <row r="74" spans="1:63" ht="20.100000000000001" customHeight="1">
      <c r="A74" s="212" t="str">
        <f>IF(ISBLANK('Database (LECTURE-RES-PRAC)'!A71),"",'Database (LECTURE-RES-PRAC)'!A71)</f>
        <v/>
      </c>
      <c r="B74" s="213" t="str">
        <f>IF(ISBLANK('Database (LECTURE-RES-PRAC)'!B71),"",'Database (LECTURE-RES-PRAC)'!B71)</f>
        <v/>
      </c>
      <c r="C74" s="134" t="str">
        <f>IF(B74&lt;&gt;"",IF(C$16="PRELIM",'Grade computation'!C74, IF(C$16="MIDTERM",'Grade computation'!K74, IF(C$16="FINAL",'Grade computation'!S74,""))),"")</f>
        <v/>
      </c>
      <c r="D74" s="135" t="str">
        <f t="shared" si="1"/>
        <v/>
      </c>
      <c r="E74" s="134" t="str">
        <f>IF(B74&lt;&gt;"", IF(C$16="PRELIM",'Grade computation'!E74, IF(C$16="MIDTERM",'Grade computation'!M74, IF(C$16="FINAL",'Grade computation'!U74,""))),"")</f>
        <v/>
      </c>
      <c r="F74" s="136" t="str">
        <f t="shared" si="2"/>
        <v/>
      </c>
      <c r="G74" s="137" t="str">
        <f t="shared" si="3"/>
        <v/>
      </c>
      <c r="H74" s="207" t="str">
        <f>IF(B74&lt;&gt;"",IF(C$16="PRELIM", 'Grade computation'!H74, IF(C$16="MIDTERM", 'Grade computation'!P74, IF(C$16="FINAL",'Grade computation'!X74, ""))),"")</f>
        <v/>
      </c>
      <c r="I74" s="137" t="str">
        <f t="shared" si="4"/>
        <v/>
      </c>
      <c r="J74" s="139" t="str">
        <f t="shared" si="5"/>
        <v/>
      </c>
      <c r="K74" s="377" t="str">
        <f t="shared" si="6"/>
        <v/>
      </c>
      <c r="L74" s="434"/>
      <c r="M74" s="25" t="str">
        <f>IF(B74 &lt;&gt; "", IFERROR(IF(C$16 = "PRELIM", SUMIF('Database (LECTURE-RES-PRAC)'!D$14:AG$14, "CLO1", 'Database (LECTURE-RES-PRAC)'!D71:AG71) / 'Grade computation'!F$4, IF(C$16 = "MIDTERM", SUMIF('Database (LECTURE-RES-PRAC)'!AJ$14:BM$14, "CLO1", 'Database (LECTURE-RES-PRAC)'!AJ71:BM71) / 'Grade computation'!G$4, IF(C$16 = "FINAL", SUMIF('Database (LECTURE-RES-PRAC)'!BP$14:CS$14, "CLO1", 'Database (LECTURE-RES-PRAC)'!BP71:CS71) / 'Grade computation'!H$4,""))),""),"")</f>
        <v/>
      </c>
      <c r="N74" s="232" t="str">
        <f t="shared" si="37"/>
        <v/>
      </c>
      <c r="O74" s="25" t="str">
        <f>IF(B74 &lt;&gt; "",IF(AND('PRINTABLE (per grading)'!H$16="EXAM", 'PRINTABLE (per grading)'!B$13="Prelim"), IF(ISERROR(SUMIF('Exam (LECTURE ONLY)'!D$20:M$20, "CLO1", 'Exam (LECTURE ONLY)'!D76:M76) / 'Exam (LECTURE ONLY)'!AL$6), "", SUMIF('Exam (LECTURE ONLY)'!D$20:M$20, "CLO1", 'Exam (LECTURE ONLY)'!D76:M76) /'Exam (LECTURE ONLY)'!AL$6),
IF(AND('PRINTABLE (per grading)'!H$16="EXAM", 'PRINTABLE (per grading)'!B$13="Midterm"), IF(ISERROR(SUMIF('Exam (LECTURE ONLY)'!O$20:X$20, "CLO1", 'Exam (LECTURE ONLY)'!O76:X76) / 'Exam (LECTURE ONLY)'!AM$6), "", SUMIF('Exam (LECTURE ONLY)'!O$20:X$20, "CLO1", 'Exam (LECTURE ONLY)'!O76:X76) / 'Exam (LECTURE ONLY)'!AM$6),
IF(AND('PRINTABLE (per grading)'!H$16="EXAM", 'PRINTABLE (per grading)'!B$13="Final"), IF(ISERROR(SUMIF('Exam (LECTURE ONLY)'!Z$20:AI$20, "CLO1", 'Exam (LECTURE ONLY)'!Z76:AI76) / 'Exam (LECTURE ONLY)'!AN$6), "", SUMIF('Exam (LECTURE ONLY)'!Z$20:AI$20, "CLO1", 'Exam (LECTURE ONLY)'!Z76:AI76) / 'Exam (LECTURE ONLY)'!AN$6),
IF(AND('PRINTABLE (per grading)'!H$16="OUTPUT", 'PRINTABLE (per grading)'!B$13="Prelim"), IF(ISERROR(SUMIF(OUTPUT!C$20:M$20, "CLO1", OUTPUT!C76:M76) / OUTPUT!AL$6), "", SUMIF(OUTPUT!C$20:M$20, "CLO1", OUTPUT!C76:M76) / OUTPUT!AL$6),
IF(AND('PRINTABLE (per grading)'!H$16="OUTPUT", 'PRINTABLE (per grading)'!B$13="Midterm"), IF(ISERROR(SUMIF(OUTPUT!O$20:Y$20, "CLO1", OUTPUT!O76:Y76) / OUTPUT!AM$6), "", SUMIF(OUTPUT!O$20:Y$20, "CLO1", OUTPUT!O76:Y76) / OUTPUT!AM$6),
IF(AND('PRINTABLE (per grading)'!H$16="OUTPUT", 'PRINTABLE (per grading)'!B$13="Final"), IF(ISERROR(SUMIF(OUTPUT!AA$20:AI$20, "CLO1", OUTPUT!AA76:AI76) / OUTPUT!AN$6), "", SUMIF(OUTPUT!AA$20:AI$20, "CLO1", OUTPUT!AA76:AI76) / OUTPUT!AN$6),
"")))))),"")</f>
        <v/>
      </c>
      <c r="P74" s="232" t="str">
        <f t="shared" si="38"/>
        <v/>
      </c>
      <c r="Q74" s="233" t="str">
        <f t="shared" si="39"/>
        <v/>
      </c>
      <c r="R74" s="25" t="str">
        <f>IF(B74 &lt;&gt; "", IFERROR(IF(C$16 = "PRELIM", SUMIF('Database (LECTURE-RES-PRAC)'!D$14:AG$14, "CLO2", 'Database (LECTURE-RES-PRAC)'!D71:AG71) / 'Grade computation'!F$5, IF(C$16 = "MIDTERM", SUMIF('Database (LECTURE-RES-PRAC)'!AJ$14:BM$14, "CLO2", 'Database (LECTURE-RES-PRAC)'!AJ71:BM71) / 'Grade computation'!G$5, IF(C$16 = "FINAL", SUMIF('Database (LECTURE-RES-PRAC)'!BP$14:CS$14, "CLO2", 'Database (LECTURE-RES-PRAC)'!BP71:CS71) / 'Grade computation'!H$5,""))),""),"")</f>
        <v/>
      </c>
      <c r="S74" s="232" t="str">
        <f t="shared" si="40"/>
        <v/>
      </c>
      <c r="T74" s="25" t="str">
        <f>IF(B74 &lt;&gt; "",IF(AND('PRINTABLE (per grading)'!H$16="EXAM", 'PRINTABLE (per grading)'!B$13="Prelim"), IF(ISERROR(SUMIF('Exam (LECTURE ONLY)'!D$20:M$20, "CLO2", 'Exam (LECTURE ONLY)'!D76:M76) / 'Exam (LECTURE ONLY)'!AL$7), "", SUMIF('Exam (LECTURE ONLY)'!D$20:M$20, "CLO2", 'Exam (LECTURE ONLY)'!D76:M76) /'Exam (LECTURE ONLY)'!AL$7),
IF(AND('PRINTABLE (per grading)'!H$16="EXAM", 'PRINTABLE (per grading)'!B$13="Midterm"), IF(ISERROR(SUMIF('Exam (LECTURE ONLY)'!O$20:X$20, "CLO2", 'Exam (LECTURE ONLY)'!O76:X76) / 'Exam (LECTURE ONLY)'!AM$7), "", SUMIF('Exam (LECTURE ONLY)'!O$20:X$20, "CLO2", 'Exam (LECTURE ONLY)'!O76:X76) / 'Exam (LECTURE ONLY)'!AM$7),
IF(AND('PRINTABLE (per grading)'!H$16="EXAM", 'PRINTABLE (per grading)'!B$13="Final"), IF(ISERROR(SUMIF('Exam (LECTURE ONLY)'!Z$20:AI$20, "CLO2", 'Exam (LECTURE ONLY)'!Z76:AI76) / 'Exam (LECTURE ONLY)'!AN$7), "", SUMIF('Exam (LECTURE ONLY)'!Z$20:AI$20, "CLO2", 'Exam (LECTURE ONLY)'!Z76:AI76) / 'Exam (LECTURE ONLY)'!AN$7),
IF(AND('PRINTABLE (per grading)'!H$16="OUTPUT", 'PRINTABLE (per grading)'!B$13="Prelim"), IF(ISERROR(SUMIF(OUTPUT!C$20:M$20, "CLO2", OUTPUT!C76:M76) / OUTPUT!AL$7), "", SUMIF(OUTPUT!C$20:M$20, "CLO2", OUTPUT!C76:M76) / OUTPUT!AL$7),
IF(AND('PRINTABLE (per grading)'!H$16="OUTPUT", 'PRINTABLE (per grading)'!B$13="Midterm"), IF(ISERROR(SUMIF(OUTPUT!O$20:Y$20, "CLO2", OUTPUT!O76:Y76) / OUTPUT!AM$7), "", SUMIF(OUTPUT!O$20:Y$20, "CLO2", OUTPUT!O76:Y76) / OUTPUT!AM$7),
IF(AND('PRINTABLE (per grading)'!H$16="OUTPUT", 'PRINTABLE (per grading)'!B$13="Final"), IF(ISERROR(SUMIF(OUTPUT!AA$20:AI$20, "CLO2", OUTPUT!AA76:AI76) / OUTPUT!AN$7), "", SUMIF(OUTPUT!AA$20:AI$20, "CLO2", OUTPUT!AA76:AI76) / OUTPUT!AN$7),
"")))))),"")</f>
        <v/>
      </c>
      <c r="U74" s="232" t="str">
        <f t="shared" si="41"/>
        <v/>
      </c>
      <c r="V74" s="233" t="str">
        <f t="shared" si="42"/>
        <v/>
      </c>
      <c r="W74" s="25" t="str">
        <f>IF(B74 &lt;&gt; "", IFERROR(IF(C$16 = "PRELIM", SUMIF('Database (LECTURE-RES-PRAC)'!D$14:AG$14, "CLO3", 'Database (LECTURE-RES-PRAC)'!D71:AG71) / 'Grade computation'!F$6, IF(C$16 = "MIDTERM", SUMIF('Database (LECTURE-RES-PRAC)'!AJ$14:BM$14, "CLO3", 'Database (LECTURE-RES-PRAC)'!AJ71:BM71) / 'Grade computation'!G$6, IF(C$16 = "FINAL", SUMIF('Database (LECTURE-RES-PRAC)'!BP$14:CS$14, "CLO3", 'Database (LECTURE-RES-PRAC)'!BP71:CS71) / 'Grade computation'!H$6,""))),""),"")</f>
        <v/>
      </c>
      <c r="X74" s="232" t="str">
        <f t="shared" si="43"/>
        <v/>
      </c>
      <c r="Y74" s="25" t="str">
        <f>IF(B74 &lt;&gt; "",IF(AND('PRINTABLE (per grading)'!H$16="EXAM", 'PRINTABLE (per grading)'!B$13="Prelim"), IF(ISERROR(SUMIF('Exam (LECTURE ONLY)'!D$20:M$20, "CLO3", 'Exam (LECTURE ONLY)'!D76:M76) / 'Exam (LECTURE ONLY)'!AL$8), "", SUMIF('Exam (LECTURE ONLY)'!D$20:M$20, "CLO3", 'Exam (LECTURE ONLY)'!D76:M76) /'Exam (LECTURE ONLY)'!AL$8),
IF(AND('PRINTABLE (per grading)'!H$16="EXAM", 'PRINTABLE (per grading)'!B$13="Midterm"), IF(ISERROR(SUMIF('Exam (LECTURE ONLY)'!O$20:X$20, "CLO3", 'Exam (LECTURE ONLY)'!O76:X76) / 'Exam (LECTURE ONLY)'!AM$8), "", SUMIF('Exam (LECTURE ONLY)'!O$20:X$20, "CLO3", 'Exam (LECTURE ONLY)'!O76:X76) / 'Exam (LECTURE ONLY)'!AM$8),
IF(AND('PRINTABLE (per grading)'!H$16="EXAM", 'PRINTABLE (per grading)'!B$13="Final"), IF(ISERROR(SUMIF('Exam (LECTURE ONLY)'!Z$20:AI$20, "CLO3", 'Exam (LECTURE ONLY)'!Z76:AI76) / 'Exam (LECTURE ONLY)'!AN$8), "", SUMIF('Exam (LECTURE ONLY)'!Z$20:AI$20, "CLO3", 'Exam (LECTURE ONLY)'!Z76:AI76) / 'Exam (LECTURE ONLY)'!AN$8),
IF(AND('PRINTABLE (per grading)'!H$16="OUTPUT", 'PRINTABLE (per grading)'!B$13="Prelim"), IF(ISERROR(SUMIF(OUTPUT!C$20:M$20, "CLO3", OUTPUT!C76:M76) / OUTPUT!AL$8), "", SUMIF(OUTPUT!C$20:M$20, "CLO3", OUTPUT!C76:M76) / OUTPUT!AL$8),
IF(AND('PRINTABLE (per grading)'!H$16="OUTPUT", 'PRINTABLE (per grading)'!B$13="Midterm"), IF(ISERROR(SUMIF(OUTPUT!O$20:Y$20, "CLO3", OUTPUT!O76:Y76) / OUTPUT!AM$8), "", SUMIF(OUTPUT!O$20:Y$20, "CLO3", OUTPUT!O76:Y76) / OUTPUT!AM$8),
IF(AND('PRINTABLE (per grading)'!H$16="OUTPUT", 'PRINTABLE (per grading)'!B$13="Final"), IF(ISERROR(SUMIF(OUTPUT!AA$20:AI$20, "CLO3", OUTPUT!AA76:AI76) / OUTPUT!AN$8), "", SUMIF(OUTPUT!AA$20:AI$20, "CLO3", OUTPUT!AA76:AI76) / OUTPUT!AN$8),
"" )))))),"")</f>
        <v/>
      </c>
      <c r="Z74" s="232" t="str">
        <f t="shared" si="44"/>
        <v/>
      </c>
      <c r="AA74" s="233" t="str">
        <f t="shared" si="45"/>
        <v/>
      </c>
      <c r="AB74" s="25" t="str">
        <f>IF(B74 &lt;&gt; "", IFERROR(IF(C$16 = "PRELIM", SUMIF('Database (LECTURE-RES-PRAC)'!D$14:AG$14, "CLO4", 'Database (LECTURE-RES-PRAC)'!D71:AG71) / 'Grade computation'!F$7, IF(C$16 = "MIDTERM", SUMIF('Database (LECTURE-RES-PRAC)'!AJ$14:BM$14, "CLO4", 'Database (LECTURE-RES-PRAC)'!AJ71:BM71) / 'Grade computation'!G$7, IF(C$16 = "FINAL", SUMIF('Database (LECTURE-RES-PRAC)'!BP$14:CS$14, "CLO4", 'Database (LECTURE-RES-PRAC)'!BP71:CS71) / 'Grade computation'!H$7,""))),""),"")</f>
        <v/>
      </c>
      <c r="AC74" s="232" t="str">
        <f t="shared" si="46"/>
        <v/>
      </c>
      <c r="AD74" s="25" t="str">
        <f>IF(B74 &lt;&gt; "",IF(AND('PRINTABLE (per grading)'!H$16="EXAM", 'PRINTABLE (per grading)'!B$13="Prelim"), IF(ISERROR(SUMIF('Exam (LECTURE ONLY)'!D$20:M$20, "CLO4", 'Exam (LECTURE ONLY)'!D76:M76) / 'Exam (LECTURE ONLY)'!AL$9), "", SUMIF('Exam (LECTURE ONLY)'!D$20:M$20, "CLO4", 'Exam (LECTURE ONLY)'!D76:M76) /'Exam (LECTURE ONLY)'!AL$9),
IF(AND('PRINTABLE (per grading)'!H$16="EXAM", 'PRINTABLE (per grading)'!B$13="Midterm"), IF(ISERROR(SUMIF('Exam (LECTURE ONLY)'!O$20:X$20, "CLO4", 'Exam (LECTURE ONLY)'!O76:X76) / 'Exam (LECTURE ONLY)'!AM$9), "", SUMIF('Exam (LECTURE ONLY)'!O$20:X$20, "CLO4", 'Exam (LECTURE ONLY)'!O76:X76) / 'Exam (LECTURE ONLY)'!AM$9),
IF(AND('PRINTABLE (per grading)'!H$16="EXAM", 'PRINTABLE (per grading)'!B$13="Final"), IF(ISERROR(SUMIF('Exam (LECTURE ONLY)'!Z$20:AI$20, "CLO4", 'Exam (LECTURE ONLY)'!Z76:AI76) / 'Exam (LECTURE ONLY)'!AN$9), "", SUMIF('Exam (LECTURE ONLY)'!Z$20:AI$20, "CLO4", 'Exam (LECTURE ONLY)'!Z76:AI76) / 'Exam (LECTURE ONLY)'!AN$9),
IF(AND('PRINTABLE (per grading)'!H$16="OUTPUT", 'PRINTABLE (per grading)'!B$13="Prelim"), IF(ISERROR(SUMIF(OUTPUT!C$20:M$20, "CLO4", OUTPUT!C76:M76) / OUTPUT!AL$9), "", SUMIF(OUTPUT!C$20:M$20, "CLO4", OUTPUT!C76:M76) / OUTPUT!AL$9),
IF(AND('PRINTABLE (per grading)'!H$16="OUTPUT", 'PRINTABLE (per grading)'!B$13="Midterm"), IF(ISERROR(SUMIF(OUTPUT!O$20:Y$20, "CLO4", OUTPUT!O76:Y76) / OUTPUT!AM$9), "", SUMIF(OUTPUT!O$20:Y$20, "CLO4", OUTPUT!O76:Y76) / OUTPUT!AM$9),
IF(AND('PRINTABLE (per grading)'!H$16="OUTPUT", 'PRINTABLE (per grading)'!B$13="Final"), IF(ISERROR(SUMIF(OUTPUT!AA$20:AI$20, "CLO4", OUTPUT!AA76:AI76) / OUTPUT!AN$9), "", SUMIF(OUTPUT!AA$20:AI$20, "CLO4", OUTPUT!AA76:AI76) / OUTPUT!AN$9),
"")))))),"")</f>
        <v/>
      </c>
      <c r="AE74" s="232" t="str">
        <f t="shared" si="47"/>
        <v/>
      </c>
      <c r="AF74" s="233" t="str">
        <f t="shared" si="48"/>
        <v/>
      </c>
      <c r="AG74" s="25" t="str">
        <f>IF(B74 &lt;&gt; "", IFERROR(IF(C$16 = "PRELIM", SUMIF('Database (LECTURE-RES-PRAC)'!D$14:AG$14, "CLO5", 'Database (LECTURE-RES-PRAC)'!D71:AG71) / 'Grade computation'!F$8, IF(C$16 = "MIDTERM", SUMIF('Database (LECTURE-RES-PRAC)'!AJ$14:BM$14, "CLO5", 'Database (LECTURE-RES-PRAC)'!AJ71:BM71) / 'Grade computation'!G$8, IF(C$16 = "FINAL", SUMIF('Database (LECTURE-RES-PRAC)'!BP$14:CS$14, "CLO5", 'Database (LECTURE-RES-PRAC)'!BP71:CS71) / 'Grade computation'!H$8,""))),""),"")</f>
        <v/>
      </c>
      <c r="AH74" s="232" t="str">
        <f t="shared" si="49"/>
        <v/>
      </c>
      <c r="AI74" s="25" t="str">
        <f>IF(B74 &lt;&gt; "",IF(AND('PRINTABLE (per grading)'!H$16="EXAM", 'PRINTABLE (per grading)'!B$13="Prelim"), IF(ISERROR(SUMIF('Exam (LECTURE ONLY)'!D$20:M$20, "CLO5", 'Exam (LECTURE ONLY)'!D76:M76) / 'Exam (LECTURE ONLY)'!AL$10), "", SUMIF('Exam (LECTURE ONLY)'!D$20:M$20, "CLO5", 'Exam (LECTURE ONLY)'!D76:M76) /'Exam (LECTURE ONLY)'!AL$10),
IF(AND('PRINTABLE (per grading)'!H$16="EXAM", 'PRINTABLE (per grading)'!B$13="Midterm"), IF(ISERROR(SUMIF('Exam (LECTURE ONLY)'!O$20:X$20, "CLO5", 'Exam (LECTURE ONLY)'!O76:X76) / 'Exam (LECTURE ONLY)'!AM$10), "", SUMIF('Exam (LECTURE ONLY)'!O$20:X$20, "CLO5", 'Exam (LECTURE ONLY)'!O76:X76) / 'Exam (LECTURE ONLY)'!AM$10),
IF(AND('PRINTABLE (per grading)'!H$16="EXAM", 'PRINTABLE (per grading)'!B$13="Final"), IF(ISERROR(SUMIF('Exam (LECTURE ONLY)'!Z$20:AI$20, "CLO5", 'Exam (LECTURE ONLY)'!Z76:AI76) / 'Exam (LECTURE ONLY)'!AN$10), "", SUMIF('Exam (LECTURE ONLY)'!Z$20:AI$20, "CLO5", 'Exam (LECTURE ONLY)'!Z76:AI76) / 'Exam (LECTURE ONLY)'!AN$10),
IF(AND('PRINTABLE (per grading)'!H$16="OUTPUT", 'PRINTABLE (per grading)'!B$13="Prelim"), IF(ISERROR(SUMIF(OUTPUT!C$20:M$20, "CLO5", OUTPUT!C76:M76) / OUTPUT!AL$10), "", SUMIF(OUTPUT!C$20:M$20, "CLO5", OUTPUT!C76:M76) / OUTPUT!AL$10),
IF(AND('PRINTABLE (per grading)'!H$16="OUTPUT", 'PRINTABLE (per grading)'!B$13="Midterm"), IF(ISERROR(SUMIF(OUTPUT!O$20:Y$20, "CLO5", OUTPUT!O76:Y76) / OUTPUT!AM$10), "", SUMIF(OUTPUT!O$20:Y$20, "CLO5", OUTPUT!O76:Y76) / OUTPUT!AM$10),
IF(AND('PRINTABLE (per grading)'!H$16="OUTPUT", 'PRINTABLE (per grading)'!B$13="Final"), IF(ISERROR(SUMIF(OUTPUT!AA$20:AI$20, "CLO5", OUTPUT!AA76:AI76) / OUTPUT!AN$10), "", SUMIF(OUTPUT!AA$20:AI$20, "CLO5", OUTPUT!AA76:AI76) / OUTPUT!AN$10),
"")))))),"")</f>
        <v/>
      </c>
      <c r="AJ74" s="232" t="str">
        <f t="shared" si="50"/>
        <v/>
      </c>
      <c r="AK74" s="233" t="str">
        <f t="shared" si="51"/>
        <v/>
      </c>
      <c r="AL74" s="25" t="str">
        <f>IF(B74 &lt;&gt; "", IFERROR(IF(C$16 = "PRELIM", SUMIF('Database (LECTURE-RES-PRAC)'!D$14:AG$14, "CLO6", 'Database (LECTURE-RES-PRAC)'!D71:AG71) / 'Grade computation'!F$9, IF(C$16 = "MIDTERM", SUMIF('Database (LECTURE-RES-PRAC)'!AJ$14:BM$14, "CLO6", 'Database (LECTURE-RES-PRAC)'!AJ71:BM71) / 'Grade computation'!G$9, IF(C$16 = "FINAL", SUMIF('Database (LECTURE-RES-PRAC)'!BP$14:CS$14, "CLO6", 'Database (LECTURE-RES-PRAC)'!BP71:CS71) / 'Grade computation'!H$9,""))),""),"")</f>
        <v/>
      </c>
      <c r="AM74" s="232" t="str">
        <f t="shared" si="52"/>
        <v/>
      </c>
      <c r="AN74" s="25" t="str">
        <f>IF(B74 &lt;&gt; "",IF(AND('PRINTABLE (per grading)'!H$16="EXAM", 'PRINTABLE (per grading)'!B$13="Prelim"), IF(ISERROR(SUMIF('Exam (LECTURE ONLY)'!D$20:M$20, "CLO6", 'Exam (LECTURE ONLY)'!D76:M76) / 'Exam (LECTURE ONLY)'!AL$11), "", SUMIF('Exam (LECTURE ONLY)'!D$20:M$20, "CLO6", 'Exam (LECTURE ONLY)'!D76:M76) /'Exam (LECTURE ONLY)'!AL$11),
IF(AND('PRINTABLE (per grading)'!H$16="EXAM", 'PRINTABLE (per grading)'!B$13="Midterm"), IF(ISERROR(SUMIF('Exam (LECTURE ONLY)'!O$20:X$20, "CLO6", 'Exam (LECTURE ONLY)'!O76:X76) / 'Exam (LECTURE ONLY)'!AM$11), "", SUMIF('Exam (LECTURE ONLY)'!O$20:X$20, "CLO6", 'Exam (LECTURE ONLY)'!O76:X76) / 'Exam (LECTURE ONLY)'!AM$11),
IF(AND('PRINTABLE (per grading)'!H$16="EXAM", 'PRINTABLE (per grading)'!B$13="Final"), IF(ISERROR(SUMIF('Exam (LECTURE ONLY)'!Z$20:AI$20, "CLO6", 'Exam (LECTURE ONLY)'!Z76:AI76) / 'Exam (LECTURE ONLY)'!AN$11), "", SUMIF('Exam (LECTURE ONLY)'!Z$20:AI$20, "CLO6", 'Exam (LECTURE ONLY)'!Z76:AI76) / 'Exam (LECTURE ONLY)'!AN$11),
IF(AND('PRINTABLE (per grading)'!H$16="OUTPUT", 'PRINTABLE (per grading)'!B$13="Prelim"), IF(ISERROR(SUMIF(OUTPUT!C$20:M$20, "CLO6", OUTPUT!C76:M76) / OUTPUT!AL$11), "", SUMIF(OUTPUT!C$20:M$20, "CLO6", OUTPUT!C76:M76) / OUTPUT!AL$11),
IF(AND('PRINTABLE (per grading)'!H$16="OUTPUT", 'PRINTABLE (per grading)'!B$13="Midterm"), IF(ISERROR(SUMIF(OUTPUT!O$20:Y$20, "CLO6", OUTPUT!O76:Y76) / OUTPUT!AM$11), "", SUMIF(OUTPUT!O$20:Y$20, "CLO6", OUTPUT!O76:Y76) / OUTPUT!AM$11),
IF(AND('PRINTABLE (per grading)'!H$16="OUTPUT", 'PRINTABLE (per grading)'!B$13="Final"), IF(ISERROR(SUMIF(OUTPUT!AA$20:AI$20, "CLO6", OUTPUT!AA76:AI76) / OUTPUT!AN$11), "", SUMIF(OUTPUT!AA$20:AI$20, "CLO6", OUTPUT!AA76:AI76) / OUTPUT!AN$11),
"")))))),"")</f>
        <v/>
      </c>
      <c r="AO74" s="232" t="str">
        <f t="shared" si="53"/>
        <v/>
      </c>
      <c r="AP74" s="233" t="str">
        <f t="shared" si="54"/>
        <v/>
      </c>
      <c r="AQ74" s="25" t="str">
        <f>IF(B74 &lt;&gt; "", IFERROR(IF(C$16 = "PRELIM", SUMIF('Database (LECTURE-RES-PRAC)'!D$14:AG$14, "CLO7", 'Database (LECTURE-RES-PRAC)'!D71:AG71) / 'Grade computation'!F$10, IF(C$16 = "MIDTERM", SUMIF('Database (LECTURE-RES-PRAC)'!AJ$14:BM$14, "CLO7", 'Database (LECTURE-RES-PRAC)'!AJ71:BM71) / 'Grade computation'!G$10, IF(C$16 = "FINAL", SUMIF('Database (LECTURE-RES-PRAC)'!BP$14:CS$14, "CLO7", 'Database (LECTURE-RES-PRAC)'!BP71:CS71) / 'Grade computation'!H$10,""))),""),"")</f>
        <v/>
      </c>
      <c r="AR74" s="232" t="str">
        <f t="shared" si="55"/>
        <v/>
      </c>
      <c r="AS74" s="25" t="str">
        <f>IF(B74 &lt;&gt; "",IF(AND('PRINTABLE (per grading)'!H$16="EXAM", 'PRINTABLE (per grading)'!B$13="Prelim"), IF(ISERROR(SUMIF('Exam (LECTURE ONLY)'!D$20:M$20, "CLO7", 'Exam (LECTURE ONLY)'!D76:M76) / 'Exam (LECTURE ONLY)'!AL$12), "", SUMIF('Exam (LECTURE ONLY)'!D$20:M$20, "CLO7", 'Exam (LECTURE ONLY)'!D76:M76) /'Exam (LECTURE ONLY)'!AL$12),
IF(AND('PRINTABLE (per grading)'!H$16="EXAM", 'PRINTABLE (per grading)'!B$13="Midterm"), IF(ISERROR(SUMIF('Exam (LECTURE ONLY)'!O$20:X$20, "CLO7", 'Exam (LECTURE ONLY)'!O76:X76) / 'Exam (LECTURE ONLY)'!AM$12), "", SUMIF('Exam (LECTURE ONLY)'!O$20:X$20, "CLO7", 'Exam (LECTURE ONLY)'!O76:X76) / 'Exam (LECTURE ONLY)'!AM$12),
IF(AND('PRINTABLE (per grading)'!H$16="EXAM", 'PRINTABLE (per grading)'!B$13="Final"), IF(ISERROR(SUMIF('Exam (LECTURE ONLY)'!Z$20:AI$20, "CLO7", 'Exam (LECTURE ONLY)'!Z76:AI76) / 'Exam (LECTURE ONLY)'!AN$12), "", SUMIF('Exam (LECTURE ONLY)'!Z$20:AI$20, "CLO7", 'Exam (LECTURE ONLY)'!Z76:AI76) / 'Exam (LECTURE ONLY)'!AN$12),
IF(AND('PRINTABLE (per grading)'!H$16="OUTPUT", 'PRINTABLE (per grading)'!B$13="Prelim"), IF(ISERROR(SUMIF(OUTPUT!C$20:M$20, "CLO7", OUTPUT!C76:M76) / OUTPUT!AL$12), "", SUMIF(OUTPUT!C$20:M$20, "CLO7", OUTPUT!C76:M76) / OUTPUT!AL$12),
IF(AND('PRINTABLE (per grading)'!H$16="OUTPUT", 'PRINTABLE (per grading)'!B$13="Midterm"), IF(ISERROR(SUMIF(OUTPUT!O$20:Y$20, "CLO7", OUTPUT!O76:Y76) / OUTPUT!AM$12), "", SUMIF(OUTPUT!O$20:Y$20, "CLO7", OUTPUT!O76:Y76) / OUTPUT!AM$12),
IF(AND('PRINTABLE (per grading)'!H$16="OUTPUT", 'PRINTABLE (per grading)'!B$13="Final"), IF(ISERROR(SUMIF(OUTPUT!AA$20:AI$20, "CLO7", OUTPUT!AA76:AI76) / OUTPUT!AN$12), "", SUMIF(OUTPUT!AA$20:AI$20, "CLO7", OUTPUT!AA76:AI76) / OUTPUT!AN$12),
"")))))),"")</f>
        <v/>
      </c>
      <c r="AT74" s="232" t="str">
        <f t="shared" si="56"/>
        <v/>
      </c>
      <c r="AU74" s="233" t="str">
        <f t="shared" si="57"/>
        <v/>
      </c>
      <c r="AV74" s="25" t="str">
        <f>IF(B74 &lt;&gt; "", IFERROR(IF(C$16 = "PRELIM", SUMIF('Database (LECTURE-RES-PRAC)'!D$14:AG$14, "CLO8", 'Database (LECTURE-RES-PRAC)'!D71:AG71) / 'Grade computation'!F$11, IF(C$16 = "MIDTERM", SUMIF('Database (LECTURE-RES-PRAC)'!AJ$14:BM$14, "CLO8", 'Database (LECTURE-RES-PRAC)'!AJ71:BM71) / 'Grade computation'!G$11, IF(C$16 = "FINAL", SUMIF('Database (LECTURE-RES-PRAC)'!BP$14:CS$14, "CLO8", 'Database (LECTURE-RES-PRAC)'!BP71:CS71) / 'Grade computation'!H$11,""))),""),"")</f>
        <v/>
      </c>
      <c r="AW74" s="232" t="str">
        <f t="shared" si="58"/>
        <v/>
      </c>
      <c r="AX74" s="25" t="str">
        <f>IF(B74 &lt;&gt; "",IF(AND('PRINTABLE (per grading)'!H$16="EXAM", 'PRINTABLE (per grading)'!B$13="Prelim"), IF(ISERROR(SUMIF('Exam (LECTURE ONLY)'!D$20:M$20, "CLO8", 'Exam (LECTURE ONLY)'!D76:M76) / 'Exam (LECTURE ONLY)'!AL$13), "", SUMIF('Exam (LECTURE ONLY)'!D$20:M$20, "CLO8", 'Exam (LECTURE ONLY)'!D76:M76) /'Exam (LECTURE ONLY)'!AL$13),
IF(AND('PRINTABLE (per grading)'!H$16="EXAM", 'PRINTABLE (per grading)'!B$13="Midterm"), IF(ISERROR(SUMIF('Exam (LECTURE ONLY)'!O$20:X$20, "CLO8", 'Exam (LECTURE ONLY)'!O76:X76) / 'Exam (LECTURE ONLY)'!AM$13), "", SUMIF('Exam (LECTURE ONLY)'!O$20:X$20, "CLO8", 'Exam (LECTURE ONLY)'!O76:X76) / 'Exam (LECTURE ONLY)'!AM$13),
IF(AND('PRINTABLE (per grading)'!H$16="EXAM", 'PRINTABLE (per grading)'!B$13="Final"), IF(ISERROR(SUMIF('Exam (LECTURE ONLY)'!Z$20:AI$20, "CLO8", 'Exam (LECTURE ONLY)'!Z76:AI76) / 'Exam (LECTURE ONLY)'!AN$13), "", SUMIF('Exam (LECTURE ONLY)'!Z$20:AI$20, "CLO8", 'Exam (LECTURE ONLY)'!Z76:AI76) / 'Exam (LECTURE ONLY)'!AN$13),
IF(AND('PRINTABLE (per grading)'!H$16="OUTPUT", 'PRINTABLE (per grading)'!B$13="Prelim"), IF(ISERROR(SUMIF(OUTPUT!C$20:M$20, "CLO8", OUTPUT!C76:M76) / OUTPUT!AL$13), "", SUMIF(OUTPUT!C$20:M$20, "CLO8", OUTPUT!C76:M76) / OUTPUT!AL$13),
IF(AND('PRINTABLE (per grading)'!H$16="OUTPUT", 'PRINTABLE (per grading)'!B$13="Midterm"), IF(ISERROR(SUMIF(OUTPUT!O$20:Y$20, "CLO8", OUTPUT!O76:Y76) / OUTPUT!AM$13), "", SUMIF(OUTPUT!O$20:Y$20, "CLO8", OUTPUT!O76:Y76) / OUTPUT!AM$13),
IF(AND('PRINTABLE (per grading)'!H$16="OUTPUT", 'PRINTABLE (per grading)'!B$13="Final"), IF(ISERROR(SUMIF(OUTPUT!AA$20:AI$20, "CLO8", OUTPUT!AA76:AI76) / OUTPUT!AN$13), "", SUMIF(OUTPUT!AA$20:AI$20, "CLO8", OUTPUT!AA76:AI76) / OUTPUT!AN$13),
"")))))),"")</f>
        <v/>
      </c>
      <c r="AY74" s="232" t="str">
        <f t="shared" si="59"/>
        <v/>
      </c>
      <c r="AZ74" s="233" t="str">
        <f t="shared" si="60"/>
        <v/>
      </c>
      <c r="BA74" s="25" t="str">
        <f>IF(B74 &lt;&gt; "", IFERROR(IF(C$16 = "PRELIM", SUMIF('Database (LECTURE-RES-PRAC)'!D$14:AG$14, "CLO9", 'Database (LECTURE-RES-PRAC)'!D71:AG71) / 'Grade computation'!F$12, IF(C$16 = "MIDTERM", SUMIF('Database (LECTURE-RES-PRAC)'!AJ$14:BM$14, "CLO9", 'Database (LECTURE-RES-PRAC)'!AJ71:BM71) / 'Grade computation'!G$12, IF(C$16 = "FINAL", SUMIF('Database (LECTURE-RES-PRAC)'!BP$14:CS$14, "CLO9", 'Database (LECTURE-RES-PRAC)'!BP71:CS71) / 'Grade computation'!H$12,""))),""),"")</f>
        <v/>
      </c>
      <c r="BB74" s="232" t="str">
        <f t="shared" si="61"/>
        <v/>
      </c>
      <c r="BC74" s="25" t="str">
        <f>IF(B74 &lt;&gt; "",IF(AND('PRINTABLE (per grading)'!H$16="EXAM", 'PRINTABLE (per grading)'!B$13="Prelim"), IF(ISERROR(SUMIF('Exam (LECTURE ONLY)'!D$20:M$20, "CLO9", 'Exam (LECTURE ONLY)'!D76:M76) / 'Exam (LECTURE ONLY)'!AL$14), "", SUMIF('Exam (LECTURE ONLY)'!D$20:M$20, "CLO9", 'Exam (LECTURE ONLY)'!D76:M76) /'Exam (LECTURE ONLY)'!AL$14),
IF(AND('PRINTABLE (per grading)'!H$16="EXAM", 'PRINTABLE (per grading)'!B$13="Midterm"), IF(ISERROR(SUMIF('Exam (LECTURE ONLY)'!O$20:X$20, "CLO9", 'Exam (LECTURE ONLY)'!O76:X76) / 'Exam (LECTURE ONLY)'!AM$14), "", SUMIF('Exam (LECTURE ONLY)'!O$20:X$20, "CLO9", 'Exam (LECTURE ONLY)'!O76:X76) / 'Exam (LECTURE ONLY)'!AM$14),
IF(AND('PRINTABLE (per grading)'!H$16="EXAM", 'PRINTABLE (per grading)'!B$13="Final"), IF(ISERROR(SUMIF('Exam (LECTURE ONLY)'!Z$20:AI$20, "CLO9", 'Exam (LECTURE ONLY)'!Z76:AI76) / 'Exam (LECTURE ONLY)'!AN$14), "", SUMIF('Exam (LECTURE ONLY)'!Z$20:AI$20, "CLO9", 'Exam (LECTURE ONLY)'!Z76:AI76) / 'Exam (LECTURE ONLY)'!AN$14),
IF(AND('PRINTABLE (per grading)'!H$16="OUTPUT", 'PRINTABLE (per grading)'!B$13="Prelim"), IF(ISERROR(SUMIF(OUTPUT!C$20:M$20, "CLO9", OUTPUT!C76:M76) / OUTPUT!AL$14), "", SUMIF(OUTPUT!C$20:M$20, "CLO9", OUTPUT!C76:M76) / OUTPUT!AL$14),
IF(AND('PRINTABLE (per grading)'!H$16="OUTPUT", 'PRINTABLE (per grading)'!B$13="Midterm"), IF(ISERROR(SUMIF(OUTPUT!O$20:Y$20, "CLO9", OUTPUT!O76:Y76) / OUTPUT!AM$14), "", SUMIF(OUTPUT!O$20:Y$20, "CLO9", OUTPUT!O76:Y76) / OUTPUT!AM$14),
IF(AND('PRINTABLE (per grading)'!H$16="OUTPUT", 'PRINTABLE (per grading)'!B$13="Final"), IF(ISERROR(SUMIF(OUTPUT!AA$20:AI$20, "CLO9", OUTPUT!AA76:AI76) / OUTPUT!AN$14), "", SUMIF(OUTPUT!AA$20:AI$20, "CLO9", OUTPUT!AA76:AI76) / OUTPUT!AN$14),
"")))))),"")</f>
        <v/>
      </c>
      <c r="BD74" s="232" t="str">
        <f t="shared" si="62"/>
        <v/>
      </c>
      <c r="BE74" s="233" t="str">
        <f t="shared" si="63"/>
        <v/>
      </c>
      <c r="BF74" s="25" t="str">
        <f>IF(B74 &lt;&gt; "", IFERROR(IF(C$16 = "PRELIM", SUMIF('Database (LECTURE-RES-PRAC)'!D$14:AG$14, "CLO10", 'Database (LECTURE-RES-PRAC)'!D71:AG71) / 'Grade computation'!F$13, IF(C$16 = "MIDTERM", SUMIF('Database (LECTURE-RES-PRAC)'!AJ$14:BM$14, "CLO10", 'Database (LECTURE-RES-PRAC)'!AJ71:BM71) / 'Grade computation'!G$13, IF(C$16 = "FINAL", SUMIF('Database (LECTURE-RES-PRAC)'!BP$14:CS$14, "CLO10", 'Database (LECTURE-RES-PRAC)'!BP71:CS71) / 'Grade computation'!H$13,""))),""),"")</f>
        <v/>
      </c>
      <c r="BG74" s="232" t="str">
        <f t="shared" si="64"/>
        <v/>
      </c>
      <c r="BH74" s="25" t="str">
        <f>IF(B74 &lt;&gt; "",IF(AND('PRINTABLE (per grading)'!H$16="EXAM", 'PRINTABLE (per grading)'!B$13="Prelim"), IF(ISERROR(SUMIF('Exam (LECTURE ONLY)'!D$20:M$20, "CLO10", 'Exam (LECTURE ONLY)'!D76:M76) / 'Exam (LECTURE ONLY)'!AL$15), "", SUMIF('Exam (LECTURE ONLY)'!D$20:M$20, "CLO10", 'Exam (LECTURE ONLY)'!D76:M76) /'Exam (LECTURE ONLY)'!AL$15),
IF(AND('PRINTABLE (per grading)'!H$16="EXAM", 'PRINTABLE (per grading)'!B$13="Midterm"), IF(ISERROR(SUMIF('Exam (LECTURE ONLY)'!O$20:X$20, "CLO10", 'Exam (LECTURE ONLY)'!O76:X76) / 'Exam (LECTURE ONLY)'!AM$15), "", SUMIF('Exam (LECTURE ONLY)'!O$20:X$20, "CLO10", 'Exam (LECTURE ONLY)'!O76:X76) / 'Exam (LECTURE ONLY)'!AM$15),
IF(AND('PRINTABLE (per grading)'!H$16="EXAM", 'PRINTABLE (per grading)'!B$13="Final"), IF(ISERROR(SUMIF('Exam (LECTURE ONLY)'!Z$20:AI$20, "CLO10", 'Exam (LECTURE ONLY)'!Z76:AI76) / 'Exam (LECTURE ONLY)'!AN$15), "", SUMIF('Exam (LECTURE ONLY)'!Z$20:AI$20, "CLO10", 'Exam (LECTURE ONLY)'!Z76:AI76) / 'Exam (LECTURE ONLY)'!AN$15),
IF(AND('PRINTABLE (per grading)'!H$16="OUTPUT", 'PRINTABLE (per grading)'!B$13="Prelim"), IF(ISERROR(SUMIF(OUTPUT!C$20:M$20, "CLO10", OUTPUT!C76:M76) / OUTPUT!AL$15), "", SUMIF(OUTPUT!C$20:M$20, "CLO10", OUTPUT!C76:M76) / OUTPUT!AL$15),
IF(AND('PRINTABLE (per grading)'!H$16="OUTPUT", 'PRINTABLE (per grading)'!B$13="Midterm"), IF(ISERROR(SUMIF(OUTPUT!O$20:Y$20, "CLO10", OUTPUT!O76:Y76) / OUTPUT!AM$15), "", SUMIF(OUTPUT!O$20:Y$20, "CLO10", OUTPUT!O76:Y76) / OUTPUT!AM$15),
IF(AND('PRINTABLE (per grading)'!H$16="OUTPUT", 'PRINTABLE (per grading)'!B$13="Final"), IF(ISERROR(SUMIF(OUTPUT!AA$20:AI$20, "CLO10", OUTPUT!AA76:AI76) / OUTPUT!AN$15), "", SUMIF(OUTPUT!AA$20:AI$20, "CLO10", OUTPUT!AA76:AI76) / OUTPUT!AN$15),
"")))))),"")</f>
        <v/>
      </c>
      <c r="BI74" s="232" t="str">
        <f t="shared" si="65"/>
        <v/>
      </c>
      <c r="BJ74" s="233" t="str">
        <f t="shared" si="66"/>
        <v/>
      </c>
      <c r="BK74" s="2"/>
    </row>
    <row r="75" spans="1:63" ht="20.100000000000001" customHeight="1">
      <c r="A75" s="118" t="str">
        <f>IF(ISBLANK('Database (LECTURE-RES-PRAC)'!A72),"",'Database (LECTURE-RES-PRAC)'!A72)</f>
        <v/>
      </c>
      <c r="B75" s="119" t="str">
        <f>IF(ISBLANK('Database (LECTURE-RES-PRAC)'!B72),"",'Database (LECTURE-RES-PRAC)'!B72)</f>
        <v/>
      </c>
      <c r="C75" s="134" t="str">
        <f>IF(B75&lt;&gt;"",IF(C$16="PRELIM",'Grade computation'!C75, IF(C$16="MIDTERM",'Grade computation'!K75, IF(C$16="FINAL",'Grade computation'!S75,""))),"")</f>
        <v/>
      </c>
      <c r="D75" s="135" t="str">
        <f t="shared" si="1"/>
        <v/>
      </c>
      <c r="E75" s="134" t="str">
        <f>IF(B75&lt;&gt;"", IF(C$16="PRELIM",'Grade computation'!E75, IF(C$16="MIDTERM",'Grade computation'!M75, IF(C$16="FINAL",'Grade computation'!U75,""))),"")</f>
        <v/>
      </c>
      <c r="F75" s="136" t="str">
        <f t="shared" si="2"/>
        <v/>
      </c>
      <c r="G75" s="137" t="str">
        <f t="shared" si="3"/>
        <v/>
      </c>
      <c r="H75" s="207" t="str">
        <f>IF(B75&lt;&gt;"",IF(C$16="PRELIM", 'Grade computation'!H75, IF(C$16="MIDTERM", 'Grade computation'!P75, IF(C$16="FINAL",'Grade computation'!X75, ""))),"")</f>
        <v/>
      </c>
      <c r="I75" s="137" t="str">
        <f t="shared" si="4"/>
        <v/>
      </c>
      <c r="J75" s="139" t="str">
        <f t="shared" si="5"/>
        <v/>
      </c>
      <c r="K75" s="377" t="str">
        <f t="shared" si="6"/>
        <v/>
      </c>
      <c r="L75" s="434"/>
      <c r="M75" s="25" t="str">
        <f>IF(B75 &lt;&gt; "", IFERROR(IF(C$16 = "PRELIM", SUMIF('Database (LECTURE-RES-PRAC)'!D$14:AG$14, "CLO1", 'Database (LECTURE-RES-PRAC)'!D72:AG72) / 'Grade computation'!F$4, IF(C$16 = "MIDTERM", SUMIF('Database (LECTURE-RES-PRAC)'!AJ$14:BM$14, "CLO1", 'Database (LECTURE-RES-PRAC)'!AJ72:BM72) / 'Grade computation'!G$4, IF(C$16 = "FINAL", SUMIF('Database (LECTURE-RES-PRAC)'!BP$14:CS$14, "CLO1", 'Database (LECTURE-RES-PRAC)'!BP72:CS72) / 'Grade computation'!H$4,""))),""),"")</f>
        <v/>
      </c>
      <c r="N75" s="232" t="str">
        <f t="shared" si="37"/>
        <v/>
      </c>
      <c r="O75" s="25" t="str">
        <f>IF(B75 &lt;&gt; "",IF(AND('PRINTABLE (per grading)'!H$16="EXAM", 'PRINTABLE (per grading)'!B$13="Prelim"), IF(ISERROR(SUMIF('Exam (LECTURE ONLY)'!D$20:M$20, "CLO1", 'Exam (LECTURE ONLY)'!D77:M77) / 'Exam (LECTURE ONLY)'!AL$6), "", SUMIF('Exam (LECTURE ONLY)'!D$20:M$20, "CLO1", 'Exam (LECTURE ONLY)'!D77:M77) /'Exam (LECTURE ONLY)'!AL$6),
IF(AND('PRINTABLE (per grading)'!H$16="EXAM", 'PRINTABLE (per grading)'!B$13="Midterm"), IF(ISERROR(SUMIF('Exam (LECTURE ONLY)'!O$20:X$20, "CLO1", 'Exam (LECTURE ONLY)'!O77:X77) / 'Exam (LECTURE ONLY)'!AM$6), "", SUMIF('Exam (LECTURE ONLY)'!O$20:X$20, "CLO1", 'Exam (LECTURE ONLY)'!O77:X77) / 'Exam (LECTURE ONLY)'!AM$6),
IF(AND('PRINTABLE (per grading)'!H$16="EXAM", 'PRINTABLE (per grading)'!B$13="Final"), IF(ISERROR(SUMIF('Exam (LECTURE ONLY)'!Z$20:AI$20, "CLO1", 'Exam (LECTURE ONLY)'!Z77:AI77) / 'Exam (LECTURE ONLY)'!AN$6), "", SUMIF('Exam (LECTURE ONLY)'!Z$20:AI$20, "CLO1", 'Exam (LECTURE ONLY)'!Z77:AI77) / 'Exam (LECTURE ONLY)'!AN$6),
IF(AND('PRINTABLE (per grading)'!H$16="OUTPUT", 'PRINTABLE (per grading)'!B$13="Prelim"), IF(ISERROR(SUMIF(OUTPUT!C$20:M$20, "CLO1", OUTPUT!C77:M77) / OUTPUT!AL$6), "", SUMIF(OUTPUT!C$20:M$20, "CLO1", OUTPUT!C77:M77) / OUTPUT!AL$6),
IF(AND('PRINTABLE (per grading)'!H$16="OUTPUT", 'PRINTABLE (per grading)'!B$13="Midterm"), IF(ISERROR(SUMIF(OUTPUT!O$20:Y$20, "CLO1", OUTPUT!O77:Y77) / OUTPUT!AM$6), "", SUMIF(OUTPUT!O$20:Y$20, "CLO1", OUTPUT!O77:Y77) / OUTPUT!AM$6),
IF(AND('PRINTABLE (per grading)'!H$16="OUTPUT", 'PRINTABLE (per grading)'!B$13="Final"), IF(ISERROR(SUMIF(OUTPUT!AA$20:AI$20, "CLO1", OUTPUT!AA77:AI77) / OUTPUT!AN$6), "", SUMIF(OUTPUT!AA$20:AI$20, "CLO1", OUTPUT!AA77:AI77) / OUTPUT!AN$6),
"")))))),"")</f>
        <v/>
      </c>
      <c r="P75" s="232" t="str">
        <f t="shared" si="38"/>
        <v/>
      </c>
      <c r="Q75" s="233" t="str">
        <f t="shared" si="39"/>
        <v/>
      </c>
      <c r="R75" s="25" t="str">
        <f>IF(B75 &lt;&gt; "", IFERROR(IF(C$16 = "PRELIM", SUMIF('Database (LECTURE-RES-PRAC)'!D$14:AG$14, "CLO2", 'Database (LECTURE-RES-PRAC)'!D72:AG72) / 'Grade computation'!F$5, IF(C$16 = "MIDTERM", SUMIF('Database (LECTURE-RES-PRAC)'!AJ$14:BM$14, "CLO2", 'Database (LECTURE-RES-PRAC)'!AJ72:BM72) / 'Grade computation'!G$5, IF(C$16 = "FINAL", SUMIF('Database (LECTURE-RES-PRAC)'!BP$14:CS$14, "CLO2", 'Database (LECTURE-RES-PRAC)'!BP72:CS72) / 'Grade computation'!H$5,""))),""),"")</f>
        <v/>
      </c>
      <c r="S75" s="232" t="str">
        <f t="shared" si="40"/>
        <v/>
      </c>
      <c r="T75" s="25" t="str">
        <f>IF(B75 &lt;&gt; "",IF(AND('PRINTABLE (per grading)'!H$16="EXAM", 'PRINTABLE (per grading)'!B$13="Prelim"), IF(ISERROR(SUMIF('Exam (LECTURE ONLY)'!D$20:M$20, "CLO2", 'Exam (LECTURE ONLY)'!D77:M77) / 'Exam (LECTURE ONLY)'!AL$7), "", SUMIF('Exam (LECTURE ONLY)'!D$20:M$20, "CLO2", 'Exam (LECTURE ONLY)'!D77:M77) /'Exam (LECTURE ONLY)'!AL$7),
IF(AND('PRINTABLE (per grading)'!H$16="EXAM", 'PRINTABLE (per grading)'!B$13="Midterm"), IF(ISERROR(SUMIF('Exam (LECTURE ONLY)'!O$20:X$20, "CLO2", 'Exam (LECTURE ONLY)'!O77:X77) / 'Exam (LECTURE ONLY)'!AM$7), "", SUMIF('Exam (LECTURE ONLY)'!O$20:X$20, "CLO2", 'Exam (LECTURE ONLY)'!O77:X77) / 'Exam (LECTURE ONLY)'!AM$7),
IF(AND('PRINTABLE (per grading)'!H$16="EXAM", 'PRINTABLE (per grading)'!B$13="Final"), IF(ISERROR(SUMIF('Exam (LECTURE ONLY)'!Z$20:AI$20, "CLO2", 'Exam (LECTURE ONLY)'!Z77:AI77) / 'Exam (LECTURE ONLY)'!AN$7), "", SUMIF('Exam (LECTURE ONLY)'!Z$20:AI$20, "CLO2", 'Exam (LECTURE ONLY)'!Z77:AI77) / 'Exam (LECTURE ONLY)'!AN$7),
IF(AND('PRINTABLE (per grading)'!H$16="OUTPUT", 'PRINTABLE (per grading)'!B$13="Prelim"), IF(ISERROR(SUMIF(OUTPUT!C$20:M$20, "CLO2", OUTPUT!C77:M77) / OUTPUT!AL$7), "", SUMIF(OUTPUT!C$20:M$20, "CLO2", OUTPUT!C77:M77) / OUTPUT!AL$7),
IF(AND('PRINTABLE (per grading)'!H$16="OUTPUT", 'PRINTABLE (per grading)'!B$13="Midterm"), IF(ISERROR(SUMIF(OUTPUT!O$20:Y$20, "CLO2", OUTPUT!O77:Y77) / OUTPUT!AM$7), "", SUMIF(OUTPUT!O$20:Y$20, "CLO2", OUTPUT!O77:Y77) / OUTPUT!AM$7),
IF(AND('PRINTABLE (per grading)'!H$16="OUTPUT", 'PRINTABLE (per grading)'!B$13="Final"), IF(ISERROR(SUMIF(OUTPUT!AA$20:AI$20, "CLO2", OUTPUT!AA77:AI77) / OUTPUT!AN$7), "", SUMIF(OUTPUT!AA$20:AI$20, "CLO2", OUTPUT!AA77:AI77) / OUTPUT!AN$7),
"")))))),"")</f>
        <v/>
      </c>
      <c r="U75" s="232" t="str">
        <f t="shared" si="41"/>
        <v/>
      </c>
      <c r="V75" s="233" t="str">
        <f t="shared" si="42"/>
        <v/>
      </c>
      <c r="W75" s="25" t="str">
        <f>IF(B75 &lt;&gt; "", IFERROR(IF(C$16 = "PRELIM", SUMIF('Database (LECTURE-RES-PRAC)'!D$14:AG$14, "CLO3", 'Database (LECTURE-RES-PRAC)'!D72:AG72) / 'Grade computation'!F$6, IF(C$16 = "MIDTERM", SUMIF('Database (LECTURE-RES-PRAC)'!AJ$14:BM$14, "CLO3", 'Database (LECTURE-RES-PRAC)'!AJ72:BM72) / 'Grade computation'!G$6, IF(C$16 = "FINAL", SUMIF('Database (LECTURE-RES-PRAC)'!BP$14:CS$14, "CLO3", 'Database (LECTURE-RES-PRAC)'!BP72:CS72) / 'Grade computation'!H$6,""))),""),"")</f>
        <v/>
      </c>
      <c r="X75" s="232" t="str">
        <f t="shared" si="43"/>
        <v/>
      </c>
      <c r="Y75" s="25" t="str">
        <f>IF(B75 &lt;&gt; "",IF(AND('PRINTABLE (per grading)'!H$16="EXAM", 'PRINTABLE (per grading)'!B$13="Prelim"), IF(ISERROR(SUMIF('Exam (LECTURE ONLY)'!D$20:M$20, "CLO3", 'Exam (LECTURE ONLY)'!D77:M77) / 'Exam (LECTURE ONLY)'!AL$8), "", SUMIF('Exam (LECTURE ONLY)'!D$20:M$20, "CLO3", 'Exam (LECTURE ONLY)'!D77:M77) /'Exam (LECTURE ONLY)'!AL$8),
IF(AND('PRINTABLE (per grading)'!H$16="EXAM", 'PRINTABLE (per grading)'!B$13="Midterm"), IF(ISERROR(SUMIF('Exam (LECTURE ONLY)'!O$20:X$20, "CLO3", 'Exam (LECTURE ONLY)'!O77:X77) / 'Exam (LECTURE ONLY)'!AM$8), "", SUMIF('Exam (LECTURE ONLY)'!O$20:X$20, "CLO3", 'Exam (LECTURE ONLY)'!O77:X77) / 'Exam (LECTURE ONLY)'!AM$8),
IF(AND('PRINTABLE (per grading)'!H$16="EXAM", 'PRINTABLE (per grading)'!B$13="Final"), IF(ISERROR(SUMIF('Exam (LECTURE ONLY)'!Z$20:AI$20, "CLO3", 'Exam (LECTURE ONLY)'!Z77:AI77) / 'Exam (LECTURE ONLY)'!AN$8), "", SUMIF('Exam (LECTURE ONLY)'!Z$20:AI$20, "CLO3", 'Exam (LECTURE ONLY)'!Z77:AI77) / 'Exam (LECTURE ONLY)'!AN$8),
IF(AND('PRINTABLE (per grading)'!H$16="OUTPUT", 'PRINTABLE (per grading)'!B$13="Prelim"), IF(ISERROR(SUMIF(OUTPUT!C$20:M$20, "CLO3", OUTPUT!C77:M77) / OUTPUT!AL$8), "", SUMIF(OUTPUT!C$20:M$20, "CLO3", OUTPUT!C77:M77) / OUTPUT!AL$8),
IF(AND('PRINTABLE (per grading)'!H$16="OUTPUT", 'PRINTABLE (per grading)'!B$13="Midterm"), IF(ISERROR(SUMIF(OUTPUT!O$20:Y$20, "CLO3", OUTPUT!O77:Y77) / OUTPUT!AM$8), "", SUMIF(OUTPUT!O$20:Y$20, "CLO3", OUTPUT!O77:Y77) / OUTPUT!AM$8),
IF(AND('PRINTABLE (per grading)'!H$16="OUTPUT", 'PRINTABLE (per grading)'!B$13="Final"), IF(ISERROR(SUMIF(OUTPUT!AA$20:AI$20, "CLO3", OUTPUT!AA77:AI77) / OUTPUT!AN$8), "", SUMIF(OUTPUT!AA$20:AI$20, "CLO3", OUTPUT!AA77:AI77) / OUTPUT!AN$8),
"" )))))),"")</f>
        <v/>
      </c>
      <c r="Z75" s="232" t="str">
        <f t="shared" si="44"/>
        <v/>
      </c>
      <c r="AA75" s="233" t="str">
        <f t="shared" si="45"/>
        <v/>
      </c>
      <c r="AB75" s="25" t="str">
        <f>IF(B75 &lt;&gt; "", IFERROR(IF(C$16 = "PRELIM", SUMIF('Database (LECTURE-RES-PRAC)'!D$14:AG$14, "CLO4", 'Database (LECTURE-RES-PRAC)'!D72:AG72) / 'Grade computation'!F$7, IF(C$16 = "MIDTERM", SUMIF('Database (LECTURE-RES-PRAC)'!AJ$14:BM$14, "CLO4", 'Database (LECTURE-RES-PRAC)'!AJ72:BM72) / 'Grade computation'!G$7, IF(C$16 = "FINAL", SUMIF('Database (LECTURE-RES-PRAC)'!BP$14:CS$14, "CLO4", 'Database (LECTURE-RES-PRAC)'!BP72:CS72) / 'Grade computation'!H$7,""))),""),"")</f>
        <v/>
      </c>
      <c r="AC75" s="232" t="str">
        <f t="shared" si="46"/>
        <v/>
      </c>
      <c r="AD75" s="25" t="str">
        <f>IF(B75 &lt;&gt; "",IF(AND('PRINTABLE (per grading)'!H$16="EXAM", 'PRINTABLE (per grading)'!B$13="Prelim"), IF(ISERROR(SUMIF('Exam (LECTURE ONLY)'!D$20:M$20, "CLO4", 'Exam (LECTURE ONLY)'!D77:M77) / 'Exam (LECTURE ONLY)'!AL$9), "", SUMIF('Exam (LECTURE ONLY)'!D$20:M$20, "CLO4", 'Exam (LECTURE ONLY)'!D77:M77) /'Exam (LECTURE ONLY)'!AL$9),
IF(AND('PRINTABLE (per grading)'!H$16="EXAM", 'PRINTABLE (per grading)'!B$13="Midterm"), IF(ISERROR(SUMIF('Exam (LECTURE ONLY)'!O$20:X$20, "CLO4", 'Exam (LECTURE ONLY)'!O77:X77) / 'Exam (LECTURE ONLY)'!AM$9), "", SUMIF('Exam (LECTURE ONLY)'!O$20:X$20, "CLO4", 'Exam (LECTURE ONLY)'!O77:X77) / 'Exam (LECTURE ONLY)'!AM$9),
IF(AND('PRINTABLE (per grading)'!H$16="EXAM", 'PRINTABLE (per grading)'!B$13="Final"), IF(ISERROR(SUMIF('Exam (LECTURE ONLY)'!Z$20:AI$20, "CLO4", 'Exam (LECTURE ONLY)'!Z77:AI77) / 'Exam (LECTURE ONLY)'!AN$9), "", SUMIF('Exam (LECTURE ONLY)'!Z$20:AI$20, "CLO4", 'Exam (LECTURE ONLY)'!Z77:AI77) / 'Exam (LECTURE ONLY)'!AN$9),
IF(AND('PRINTABLE (per grading)'!H$16="OUTPUT", 'PRINTABLE (per grading)'!B$13="Prelim"), IF(ISERROR(SUMIF(OUTPUT!C$20:M$20, "CLO4", OUTPUT!C77:M77) / OUTPUT!AL$9), "", SUMIF(OUTPUT!C$20:M$20, "CLO4", OUTPUT!C77:M77) / OUTPUT!AL$9),
IF(AND('PRINTABLE (per grading)'!H$16="OUTPUT", 'PRINTABLE (per grading)'!B$13="Midterm"), IF(ISERROR(SUMIF(OUTPUT!O$20:Y$20, "CLO4", OUTPUT!O77:Y77) / OUTPUT!AM$9), "", SUMIF(OUTPUT!O$20:Y$20, "CLO4", OUTPUT!O77:Y77) / OUTPUT!AM$9),
IF(AND('PRINTABLE (per grading)'!H$16="OUTPUT", 'PRINTABLE (per grading)'!B$13="Final"), IF(ISERROR(SUMIF(OUTPUT!AA$20:AI$20, "CLO4", OUTPUT!AA77:AI77) / OUTPUT!AN$9), "", SUMIF(OUTPUT!AA$20:AI$20, "CLO4", OUTPUT!AA77:AI77) / OUTPUT!AN$9),
"")))))),"")</f>
        <v/>
      </c>
      <c r="AE75" s="232" t="str">
        <f t="shared" si="47"/>
        <v/>
      </c>
      <c r="AF75" s="233" t="str">
        <f t="shared" si="48"/>
        <v/>
      </c>
      <c r="AG75" s="25" t="str">
        <f>IF(B75 &lt;&gt; "", IFERROR(IF(C$16 = "PRELIM", SUMIF('Database (LECTURE-RES-PRAC)'!D$14:AG$14, "CLO5", 'Database (LECTURE-RES-PRAC)'!D72:AG72) / 'Grade computation'!F$8, IF(C$16 = "MIDTERM", SUMIF('Database (LECTURE-RES-PRAC)'!AJ$14:BM$14, "CLO5", 'Database (LECTURE-RES-PRAC)'!AJ72:BM72) / 'Grade computation'!G$8, IF(C$16 = "FINAL", SUMIF('Database (LECTURE-RES-PRAC)'!BP$14:CS$14, "CLO5", 'Database (LECTURE-RES-PRAC)'!BP72:CS72) / 'Grade computation'!H$8,""))),""),"")</f>
        <v/>
      </c>
      <c r="AH75" s="232" t="str">
        <f t="shared" si="49"/>
        <v/>
      </c>
      <c r="AI75" s="25" t="str">
        <f>IF(B75 &lt;&gt; "",IF(AND('PRINTABLE (per grading)'!H$16="EXAM", 'PRINTABLE (per grading)'!B$13="Prelim"), IF(ISERROR(SUMIF('Exam (LECTURE ONLY)'!D$20:M$20, "CLO5", 'Exam (LECTURE ONLY)'!D77:M77) / 'Exam (LECTURE ONLY)'!AL$10), "", SUMIF('Exam (LECTURE ONLY)'!D$20:M$20, "CLO5", 'Exam (LECTURE ONLY)'!D77:M77) /'Exam (LECTURE ONLY)'!AL$10),
IF(AND('PRINTABLE (per grading)'!H$16="EXAM", 'PRINTABLE (per grading)'!B$13="Midterm"), IF(ISERROR(SUMIF('Exam (LECTURE ONLY)'!O$20:X$20, "CLO5", 'Exam (LECTURE ONLY)'!O77:X77) / 'Exam (LECTURE ONLY)'!AM$10), "", SUMIF('Exam (LECTURE ONLY)'!O$20:X$20, "CLO5", 'Exam (LECTURE ONLY)'!O77:X77) / 'Exam (LECTURE ONLY)'!AM$10),
IF(AND('PRINTABLE (per grading)'!H$16="EXAM", 'PRINTABLE (per grading)'!B$13="Final"), IF(ISERROR(SUMIF('Exam (LECTURE ONLY)'!Z$20:AI$20, "CLO5", 'Exam (LECTURE ONLY)'!Z77:AI77) / 'Exam (LECTURE ONLY)'!AN$10), "", SUMIF('Exam (LECTURE ONLY)'!Z$20:AI$20, "CLO5", 'Exam (LECTURE ONLY)'!Z77:AI77) / 'Exam (LECTURE ONLY)'!AN$10),
IF(AND('PRINTABLE (per grading)'!H$16="OUTPUT", 'PRINTABLE (per grading)'!B$13="Prelim"), IF(ISERROR(SUMIF(OUTPUT!C$20:M$20, "CLO5", OUTPUT!C77:M77) / OUTPUT!AL$10), "", SUMIF(OUTPUT!C$20:M$20, "CLO5", OUTPUT!C77:M77) / OUTPUT!AL$10),
IF(AND('PRINTABLE (per grading)'!H$16="OUTPUT", 'PRINTABLE (per grading)'!B$13="Midterm"), IF(ISERROR(SUMIF(OUTPUT!O$20:Y$20, "CLO5", OUTPUT!O77:Y77) / OUTPUT!AM$10), "", SUMIF(OUTPUT!O$20:Y$20, "CLO5", OUTPUT!O77:Y77) / OUTPUT!AM$10),
IF(AND('PRINTABLE (per grading)'!H$16="OUTPUT", 'PRINTABLE (per grading)'!B$13="Final"), IF(ISERROR(SUMIF(OUTPUT!AA$20:AI$20, "CLO5", OUTPUT!AA77:AI77) / OUTPUT!AN$10), "", SUMIF(OUTPUT!AA$20:AI$20, "CLO5", OUTPUT!AA77:AI77) / OUTPUT!AN$10),
"")))))),"")</f>
        <v/>
      </c>
      <c r="AJ75" s="232" t="str">
        <f t="shared" si="50"/>
        <v/>
      </c>
      <c r="AK75" s="233" t="str">
        <f t="shared" si="51"/>
        <v/>
      </c>
      <c r="AL75" s="25" t="str">
        <f>IF(B75 &lt;&gt; "", IFERROR(IF(C$16 = "PRELIM", SUMIF('Database (LECTURE-RES-PRAC)'!D$14:AG$14, "CLO6", 'Database (LECTURE-RES-PRAC)'!D72:AG72) / 'Grade computation'!F$9, IF(C$16 = "MIDTERM", SUMIF('Database (LECTURE-RES-PRAC)'!AJ$14:BM$14, "CLO6", 'Database (LECTURE-RES-PRAC)'!AJ72:BM72) / 'Grade computation'!G$9, IF(C$16 = "FINAL", SUMIF('Database (LECTURE-RES-PRAC)'!BP$14:CS$14, "CLO6", 'Database (LECTURE-RES-PRAC)'!BP72:CS72) / 'Grade computation'!H$9,""))),""),"")</f>
        <v/>
      </c>
      <c r="AM75" s="232" t="str">
        <f t="shared" si="52"/>
        <v/>
      </c>
      <c r="AN75" s="25" t="str">
        <f>IF(B75 &lt;&gt; "",IF(AND('PRINTABLE (per grading)'!H$16="EXAM", 'PRINTABLE (per grading)'!B$13="Prelim"), IF(ISERROR(SUMIF('Exam (LECTURE ONLY)'!D$20:M$20, "CLO6", 'Exam (LECTURE ONLY)'!D77:M77) / 'Exam (LECTURE ONLY)'!AL$11), "", SUMIF('Exam (LECTURE ONLY)'!D$20:M$20, "CLO6", 'Exam (LECTURE ONLY)'!D77:M77) /'Exam (LECTURE ONLY)'!AL$11),
IF(AND('PRINTABLE (per grading)'!H$16="EXAM", 'PRINTABLE (per grading)'!B$13="Midterm"), IF(ISERROR(SUMIF('Exam (LECTURE ONLY)'!O$20:X$20, "CLO6", 'Exam (LECTURE ONLY)'!O77:X77) / 'Exam (LECTURE ONLY)'!AM$11), "", SUMIF('Exam (LECTURE ONLY)'!O$20:X$20, "CLO6", 'Exam (LECTURE ONLY)'!O77:X77) / 'Exam (LECTURE ONLY)'!AM$11),
IF(AND('PRINTABLE (per grading)'!H$16="EXAM", 'PRINTABLE (per grading)'!B$13="Final"), IF(ISERROR(SUMIF('Exam (LECTURE ONLY)'!Z$20:AI$20, "CLO6", 'Exam (LECTURE ONLY)'!Z77:AI77) / 'Exam (LECTURE ONLY)'!AN$11), "", SUMIF('Exam (LECTURE ONLY)'!Z$20:AI$20, "CLO6", 'Exam (LECTURE ONLY)'!Z77:AI77) / 'Exam (LECTURE ONLY)'!AN$11),
IF(AND('PRINTABLE (per grading)'!H$16="OUTPUT", 'PRINTABLE (per grading)'!B$13="Prelim"), IF(ISERROR(SUMIF(OUTPUT!C$20:M$20, "CLO6", OUTPUT!C77:M77) / OUTPUT!AL$11), "", SUMIF(OUTPUT!C$20:M$20, "CLO6", OUTPUT!C77:M77) / OUTPUT!AL$11),
IF(AND('PRINTABLE (per grading)'!H$16="OUTPUT", 'PRINTABLE (per grading)'!B$13="Midterm"), IF(ISERROR(SUMIF(OUTPUT!O$20:Y$20, "CLO6", OUTPUT!O77:Y77) / OUTPUT!AM$11), "", SUMIF(OUTPUT!O$20:Y$20, "CLO6", OUTPUT!O77:Y77) / OUTPUT!AM$11),
IF(AND('PRINTABLE (per grading)'!H$16="OUTPUT", 'PRINTABLE (per grading)'!B$13="Final"), IF(ISERROR(SUMIF(OUTPUT!AA$20:AI$20, "CLO6", OUTPUT!AA77:AI77) / OUTPUT!AN$11), "", SUMIF(OUTPUT!AA$20:AI$20, "CLO6", OUTPUT!AA77:AI77) / OUTPUT!AN$11),
"")))))),"")</f>
        <v/>
      </c>
      <c r="AO75" s="232" t="str">
        <f t="shared" si="53"/>
        <v/>
      </c>
      <c r="AP75" s="233" t="str">
        <f t="shared" si="54"/>
        <v/>
      </c>
      <c r="AQ75" s="25" t="str">
        <f>IF(B75 &lt;&gt; "", IFERROR(IF(C$16 = "PRELIM", SUMIF('Database (LECTURE-RES-PRAC)'!D$14:AG$14, "CLO7", 'Database (LECTURE-RES-PRAC)'!D72:AG72) / 'Grade computation'!F$10, IF(C$16 = "MIDTERM", SUMIF('Database (LECTURE-RES-PRAC)'!AJ$14:BM$14, "CLO7", 'Database (LECTURE-RES-PRAC)'!AJ72:BM72) / 'Grade computation'!G$10, IF(C$16 = "FINAL", SUMIF('Database (LECTURE-RES-PRAC)'!BP$14:CS$14, "CLO7", 'Database (LECTURE-RES-PRAC)'!BP72:CS72) / 'Grade computation'!H$10,""))),""),"")</f>
        <v/>
      </c>
      <c r="AR75" s="232" t="str">
        <f t="shared" si="55"/>
        <v/>
      </c>
      <c r="AS75" s="25" t="str">
        <f>IF(B75 &lt;&gt; "",IF(AND('PRINTABLE (per grading)'!H$16="EXAM", 'PRINTABLE (per grading)'!B$13="Prelim"), IF(ISERROR(SUMIF('Exam (LECTURE ONLY)'!D$20:M$20, "CLO7", 'Exam (LECTURE ONLY)'!D77:M77) / 'Exam (LECTURE ONLY)'!AL$12), "", SUMIF('Exam (LECTURE ONLY)'!D$20:M$20, "CLO7", 'Exam (LECTURE ONLY)'!D77:M77) /'Exam (LECTURE ONLY)'!AL$12),
IF(AND('PRINTABLE (per grading)'!H$16="EXAM", 'PRINTABLE (per grading)'!B$13="Midterm"), IF(ISERROR(SUMIF('Exam (LECTURE ONLY)'!O$20:X$20, "CLO7", 'Exam (LECTURE ONLY)'!O77:X77) / 'Exam (LECTURE ONLY)'!AM$12), "", SUMIF('Exam (LECTURE ONLY)'!O$20:X$20, "CLO7", 'Exam (LECTURE ONLY)'!O77:X77) / 'Exam (LECTURE ONLY)'!AM$12),
IF(AND('PRINTABLE (per grading)'!H$16="EXAM", 'PRINTABLE (per grading)'!B$13="Final"), IF(ISERROR(SUMIF('Exam (LECTURE ONLY)'!Z$20:AI$20, "CLO7", 'Exam (LECTURE ONLY)'!Z77:AI77) / 'Exam (LECTURE ONLY)'!AN$12), "", SUMIF('Exam (LECTURE ONLY)'!Z$20:AI$20, "CLO7", 'Exam (LECTURE ONLY)'!Z77:AI77) / 'Exam (LECTURE ONLY)'!AN$12),
IF(AND('PRINTABLE (per grading)'!H$16="OUTPUT", 'PRINTABLE (per grading)'!B$13="Prelim"), IF(ISERROR(SUMIF(OUTPUT!C$20:M$20, "CLO7", OUTPUT!C77:M77) / OUTPUT!AL$12), "", SUMIF(OUTPUT!C$20:M$20, "CLO7", OUTPUT!C77:M77) / OUTPUT!AL$12),
IF(AND('PRINTABLE (per grading)'!H$16="OUTPUT", 'PRINTABLE (per grading)'!B$13="Midterm"), IF(ISERROR(SUMIF(OUTPUT!O$20:Y$20, "CLO7", OUTPUT!O77:Y77) / OUTPUT!AM$12), "", SUMIF(OUTPUT!O$20:Y$20, "CLO7", OUTPUT!O77:Y77) / OUTPUT!AM$12),
IF(AND('PRINTABLE (per grading)'!H$16="OUTPUT", 'PRINTABLE (per grading)'!B$13="Final"), IF(ISERROR(SUMIF(OUTPUT!AA$20:AI$20, "CLO7", OUTPUT!AA77:AI77) / OUTPUT!AN$12), "", SUMIF(OUTPUT!AA$20:AI$20, "CLO7", OUTPUT!AA77:AI77) / OUTPUT!AN$12),
"")))))),"")</f>
        <v/>
      </c>
      <c r="AT75" s="232" t="str">
        <f t="shared" si="56"/>
        <v/>
      </c>
      <c r="AU75" s="233" t="str">
        <f t="shared" si="57"/>
        <v/>
      </c>
      <c r="AV75" s="25" t="str">
        <f>IF(B75 &lt;&gt; "", IFERROR(IF(C$16 = "PRELIM", SUMIF('Database (LECTURE-RES-PRAC)'!D$14:AG$14, "CLO8", 'Database (LECTURE-RES-PRAC)'!D72:AG72) / 'Grade computation'!F$11, IF(C$16 = "MIDTERM", SUMIF('Database (LECTURE-RES-PRAC)'!AJ$14:BM$14, "CLO8", 'Database (LECTURE-RES-PRAC)'!AJ72:BM72) / 'Grade computation'!G$11, IF(C$16 = "FINAL", SUMIF('Database (LECTURE-RES-PRAC)'!BP$14:CS$14, "CLO8", 'Database (LECTURE-RES-PRAC)'!BP72:CS72) / 'Grade computation'!H$11,""))),""),"")</f>
        <v/>
      </c>
      <c r="AW75" s="232" t="str">
        <f t="shared" si="58"/>
        <v/>
      </c>
      <c r="AX75" s="25" t="str">
        <f>IF(B75 &lt;&gt; "",IF(AND('PRINTABLE (per grading)'!H$16="EXAM", 'PRINTABLE (per grading)'!B$13="Prelim"), IF(ISERROR(SUMIF('Exam (LECTURE ONLY)'!D$20:M$20, "CLO8", 'Exam (LECTURE ONLY)'!D77:M77) / 'Exam (LECTURE ONLY)'!AL$13), "", SUMIF('Exam (LECTURE ONLY)'!D$20:M$20, "CLO8", 'Exam (LECTURE ONLY)'!D77:M77) /'Exam (LECTURE ONLY)'!AL$13),
IF(AND('PRINTABLE (per grading)'!H$16="EXAM", 'PRINTABLE (per grading)'!B$13="Midterm"), IF(ISERROR(SUMIF('Exam (LECTURE ONLY)'!O$20:X$20, "CLO8", 'Exam (LECTURE ONLY)'!O77:X77) / 'Exam (LECTURE ONLY)'!AM$13), "", SUMIF('Exam (LECTURE ONLY)'!O$20:X$20, "CLO8", 'Exam (LECTURE ONLY)'!O77:X77) / 'Exam (LECTURE ONLY)'!AM$13),
IF(AND('PRINTABLE (per grading)'!H$16="EXAM", 'PRINTABLE (per grading)'!B$13="Final"), IF(ISERROR(SUMIF('Exam (LECTURE ONLY)'!Z$20:AI$20, "CLO8", 'Exam (LECTURE ONLY)'!Z77:AI77) / 'Exam (LECTURE ONLY)'!AN$13), "", SUMIF('Exam (LECTURE ONLY)'!Z$20:AI$20, "CLO8", 'Exam (LECTURE ONLY)'!Z77:AI77) / 'Exam (LECTURE ONLY)'!AN$13),
IF(AND('PRINTABLE (per grading)'!H$16="OUTPUT", 'PRINTABLE (per grading)'!B$13="Prelim"), IF(ISERROR(SUMIF(OUTPUT!C$20:M$20, "CLO8", OUTPUT!C77:M77) / OUTPUT!AL$13), "", SUMIF(OUTPUT!C$20:M$20, "CLO8", OUTPUT!C77:M77) / OUTPUT!AL$13),
IF(AND('PRINTABLE (per grading)'!H$16="OUTPUT", 'PRINTABLE (per grading)'!B$13="Midterm"), IF(ISERROR(SUMIF(OUTPUT!O$20:Y$20, "CLO8", OUTPUT!O77:Y77) / OUTPUT!AM$13), "", SUMIF(OUTPUT!O$20:Y$20, "CLO8", OUTPUT!O77:Y77) / OUTPUT!AM$13),
IF(AND('PRINTABLE (per grading)'!H$16="OUTPUT", 'PRINTABLE (per grading)'!B$13="Final"), IF(ISERROR(SUMIF(OUTPUT!AA$20:AI$20, "CLO8", OUTPUT!AA77:AI77) / OUTPUT!AN$13), "", SUMIF(OUTPUT!AA$20:AI$20, "CLO8", OUTPUT!AA77:AI77) / OUTPUT!AN$13),
"")))))),"")</f>
        <v/>
      </c>
      <c r="AY75" s="232" t="str">
        <f t="shared" si="59"/>
        <v/>
      </c>
      <c r="AZ75" s="233" t="str">
        <f t="shared" si="60"/>
        <v/>
      </c>
      <c r="BA75" s="25" t="str">
        <f>IF(B75 &lt;&gt; "", IFERROR(IF(C$16 = "PRELIM", SUMIF('Database (LECTURE-RES-PRAC)'!D$14:AG$14, "CLO9", 'Database (LECTURE-RES-PRAC)'!D72:AG72) / 'Grade computation'!F$12, IF(C$16 = "MIDTERM", SUMIF('Database (LECTURE-RES-PRAC)'!AJ$14:BM$14, "CLO9", 'Database (LECTURE-RES-PRAC)'!AJ72:BM72) / 'Grade computation'!G$12, IF(C$16 = "FINAL", SUMIF('Database (LECTURE-RES-PRAC)'!BP$14:CS$14, "CLO9", 'Database (LECTURE-RES-PRAC)'!BP72:CS72) / 'Grade computation'!H$12,""))),""),"")</f>
        <v/>
      </c>
      <c r="BB75" s="232" t="str">
        <f t="shared" si="61"/>
        <v/>
      </c>
      <c r="BC75" s="25" t="str">
        <f>IF(B75 &lt;&gt; "",IF(AND('PRINTABLE (per grading)'!H$16="EXAM", 'PRINTABLE (per grading)'!B$13="Prelim"), IF(ISERROR(SUMIF('Exam (LECTURE ONLY)'!D$20:M$20, "CLO9", 'Exam (LECTURE ONLY)'!D77:M77) / 'Exam (LECTURE ONLY)'!AL$14), "", SUMIF('Exam (LECTURE ONLY)'!D$20:M$20, "CLO9", 'Exam (LECTURE ONLY)'!D77:M77) /'Exam (LECTURE ONLY)'!AL$14),
IF(AND('PRINTABLE (per grading)'!H$16="EXAM", 'PRINTABLE (per grading)'!B$13="Midterm"), IF(ISERROR(SUMIF('Exam (LECTURE ONLY)'!O$20:X$20, "CLO9", 'Exam (LECTURE ONLY)'!O77:X77) / 'Exam (LECTURE ONLY)'!AM$14), "", SUMIF('Exam (LECTURE ONLY)'!O$20:X$20, "CLO9", 'Exam (LECTURE ONLY)'!O77:X77) / 'Exam (LECTURE ONLY)'!AM$14),
IF(AND('PRINTABLE (per grading)'!H$16="EXAM", 'PRINTABLE (per grading)'!B$13="Final"), IF(ISERROR(SUMIF('Exam (LECTURE ONLY)'!Z$20:AI$20, "CLO9", 'Exam (LECTURE ONLY)'!Z77:AI77) / 'Exam (LECTURE ONLY)'!AN$14), "", SUMIF('Exam (LECTURE ONLY)'!Z$20:AI$20, "CLO9", 'Exam (LECTURE ONLY)'!Z77:AI77) / 'Exam (LECTURE ONLY)'!AN$14),
IF(AND('PRINTABLE (per grading)'!H$16="OUTPUT", 'PRINTABLE (per grading)'!B$13="Prelim"), IF(ISERROR(SUMIF(OUTPUT!C$20:M$20, "CLO9", OUTPUT!C77:M77) / OUTPUT!AL$14), "", SUMIF(OUTPUT!C$20:M$20, "CLO9", OUTPUT!C77:M77) / OUTPUT!AL$14),
IF(AND('PRINTABLE (per grading)'!H$16="OUTPUT", 'PRINTABLE (per grading)'!B$13="Midterm"), IF(ISERROR(SUMIF(OUTPUT!O$20:Y$20, "CLO9", OUTPUT!O77:Y77) / OUTPUT!AM$14), "", SUMIF(OUTPUT!O$20:Y$20, "CLO9", OUTPUT!O77:Y77) / OUTPUT!AM$14),
IF(AND('PRINTABLE (per grading)'!H$16="OUTPUT", 'PRINTABLE (per grading)'!B$13="Final"), IF(ISERROR(SUMIF(OUTPUT!AA$20:AI$20, "CLO9", OUTPUT!AA77:AI77) / OUTPUT!AN$14), "", SUMIF(OUTPUT!AA$20:AI$20, "CLO9", OUTPUT!AA77:AI77) / OUTPUT!AN$14),
"")))))),"")</f>
        <v/>
      </c>
      <c r="BD75" s="232" t="str">
        <f t="shared" si="62"/>
        <v/>
      </c>
      <c r="BE75" s="233" t="str">
        <f t="shared" si="63"/>
        <v/>
      </c>
      <c r="BF75" s="25" t="str">
        <f>IF(B75 &lt;&gt; "", IFERROR(IF(C$16 = "PRELIM", SUMIF('Database (LECTURE-RES-PRAC)'!D$14:AG$14, "CLO10", 'Database (LECTURE-RES-PRAC)'!D72:AG72) / 'Grade computation'!F$13, IF(C$16 = "MIDTERM", SUMIF('Database (LECTURE-RES-PRAC)'!AJ$14:BM$14, "CLO10", 'Database (LECTURE-RES-PRAC)'!AJ72:BM72) / 'Grade computation'!G$13, IF(C$16 = "FINAL", SUMIF('Database (LECTURE-RES-PRAC)'!BP$14:CS$14, "CLO10", 'Database (LECTURE-RES-PRAC)'!BP72:CS72) / 'Grade computation'!H$13,""))),""),"")</f>
        <v/>
      </c>
      <c r="BG75" s="232" t="str">
        <f t="shared" si="64"/>
        <v/>
      </c>
      <c r="BH75" s="25" t="str">
        <f>IF(B75 &lt;&gt; "",IF(AND('PRINTABLE (per grading)'!H$16="EXAM", 'PRINTABLE (per grading)'!B$13="Prelim"), IF(ISERROR(SUMIF('Exam (LECTURE ONLY)'!D$20:M$20, "CLO10", 'Exam (LECTURE ONLY)'!D77:M77) / 'Exam (LECTURE ONLY)'!AL$15), "", SUMIF('Exam (LECTURE ONLY)'!D$20:M$20, "CLO10", 'Exam (LECTURE ONLY)'!D77:M77) /'Exam (LECTURE ONLY)'!AL$15),
IF(AND('PRINTABLE (per grading)'!H$16="EXAM", 'PRINTABLE (per grading)'!B$13="Midterm"), IF(ISERROR(SUMIF('Exam (LECTURE ONLY)'!O$20:X$20, "CLO10", 'Exam (LECTURE ONLY)'!O77:X77) / 'Exam (LECTURE ONLY)'!AM$15), "", SUMIF('Exam (LECTURE ONLY)'!O$20:X$20, "CLO10", 'Exam (LECTURE ONLY)'!O77:X77) / 'Exam (LECTURE ONLY)'!AM$15),
IF(AND('PRINTABLE (per grading)'!H$16="EXAM", 'PRINTABLE (per grading)'!B$13="Final"), IF(ISERROR(SUMIF('Exam (LECTURE ONLY)'!Z$20:AI$20, "CLO10", 'Exam (LECTURE ONLY)'!Z77:AI77) / 'Exam (LECTURE ONLY)'!AN$15), "", SUMIF('Exam (LECTURE ONLY)'!Z$20:AI$20, "CLO10", 'Exam (LECTURE ONLY)'!Z77:AI77) / 'Exam (LECTURE ONLY)'!AN$15),
IF(AND('PRINTABLE (per grading)'!H$16="OUTPUT", 'PRINTABLE (per grading)'!B$13="Prelim"), IF(ISERROR(SUMIF(OUTPUT!C$20:M$20, "CLO10", OUTPUT!C77:M77) / OUTPUT!AL$15), "", SUMIF(OUTPUT!C$20:M$20, "CLO10", OUTPUT!C77:M77) / OUTPUT!AL$15),
IF(AND('PRINTABLE (per grading)'!H$16="OUTPUT", 'PRINTABLE (per grading)'!B$13="Midterm"), IF(ISERROR(SUMIF(OUTPUT!O$20:Y$20, "CLO10", OUTPUT!O77:Y77) / OUTPUT!AM$15), "", SUMIF(OUTPUT!O$20:Y$20, "CLO10", OUTPUT!O77:Y77) / OUTPUT!AM$15),
IF(AND('PRINTABLE (per grading)'!H$16="OUTPUT", 'PRINTABLE (per grading)'!B$13="Final"), IF(ISERROR(SUMIF(OUTPUT!AA$20:AI$20, "CLO10", OUTPUT!AA77:AI77) / OUTPUT!AN$15), "", SUMIF(OUTPUT!AA$20:AI$20, "CLO10", OUTPUT!AA77:AI77) / OUTPUT!AN$15),
"")))))),"")</f>
        <v/>
      </c>
      <c r="BI75" s="232" t="str">
        <f t="shared" si="65"/>
        <v/>
      </c>
      <c r="BJ75" s="233" t="str">
        <f t="shared" si="66"/>
        <v/>
      </c>
      <c r="BK75" s="2"/>
    </row>
    <row r="76" spans="1:63" ht="20.100000000000001" customHeight="1">
      <c r="A76" s="212" t="str">
        <f>IF(ISBLANK('Database (LECTURE-RES-PRAC)'!A73),"",'Database (LECTURE-RES-PRAC)'!A73)</f>
        <v/>
      </c>
      <c r="B76" s="213" t="str">
        <f>IF(ISBLANK('Database (LECTURE-RES-PRAC)'!B73),"",'Database (LECTURE-RES-PRAC)'!B73)</f>
        <v/>
      </c>
      <c r="C76" s="134" t="str">
        <f>IF(B76&lt;&gt;"",IF(C$16="PRELIM",'Grade computation'!C76, IF(C$16="MIDTERM",'Grade computation'!K76, IF(C$16="FINAL",'Grade computation'!S76,""))),"")</f>
        <v/>
      </c>
      <c r="D76" s="135" t="str">
        <f t="shared" si="1"/>
        <v/>
      </c>
      <c r="E76" s="134" t="str">
        <f>IF(B76&lt;&gt;"", IF(C$16="PRELIM",'Grade computation'!E76, IF(C$16="MIDTERM",'Grade computation'!M76, IF(C$16="FINAL",'Grade computation'!U76,""))),"")</f>
        <v/>
      </c>
      <c r="F76" s="136" t="str">
        <f t="shared" si="2"/>
        <v/>
      </c>
      <c r="G76" s="137" t="str">
        <f t="shared" si="3"/>
        <v/>
      </c>
      <c r="H76" s="207" t="str">
        <f>IF(B76&lt;&gt;"",IF(C$16="PRELIM", 'Grade computation'!H76, IF(C$16="MIDTERM", 'Grade computation'!P76, IF(C$16="FINAL",'Grade computation'!X76, ""))),"")</f>
        <v/>
      </c>
      <c r="I76" s="137" t="str">
        <f t="shared" si="4"/>
        <v/>
      </c>
      <c r="J76" s="139" t="str">
        <f t="shared" si="5"/>
        <v/>
      </c>
      <c r="K76" s="377" t="str">
        <f t="shared" si="6"/>
        <v/>
      </c>
      <c r="L76" s="434"/>
      <c r="M76" s="25" t="str">
        <f>IF(B76 &lt;&gt; "", IFERROR(IF(C$16 = "PRELIM", SUMIF('Database (LECTURE-RES-PRAC)'!D$14:AG$14, "CLO1", 'Database (LECTURE-RES-PRAC)'!D73:AG73) / 'Grade computation'!F$4, IF(C$16 = "MIDTERM", SUMIF('Database (LECTURE-RES-PRAC)'!AJ$14:BM$14, "CLO1", 'Database (LECTURE-RES-PRAC)'!AJ73:BM73) / 'Grade computation'!G$4, IF(C$16 = "FINAL", SUMIF('Database (LECTURE-RES-PRAC)'!BP$14:CS$14, "CLO1", 'Database (LECTURE-RES-PRAC)'!BP73:CS73) / 'Grade computation'!H$4,""))),""),"")</f>
        <v/>
      </c>
      <c r="N76" s="232" t="str">
        <f t="shared" si="37"/>
        <v/>
      </c>
      <c r="O76" s="25" t="str">
        <f>IF(B76 &lt;&gt; "",IF(AND('PRINTABLE (per grading)'!H$16="EXAM", 'PRINTABLE (per grading)'!B$13="Prelim"), IF(ISERROR(SUMIF('Exam (LECTURE ONLY)'!D$20:M$20, "CLO1", 'Exam (LECTURE ONLY)'!D78:M78) / 'Exam (LECTURE ONLY)'!AL$6), "", SUMIF('Exam (LECTURE ONLY)'!D$20:M$20, "CLO1", 'Exam (LECTURE ONLY)'!D78:M78) /'Exam (LECTURE ONLY)'!AL$6),
IF(AND('PRINTABLE (per grading)'!H$16="EXAM", 'PRINTABLE (per grading)'!B$13="Midterm"), IF(ISERROR(SUMIF('Exam (LECTURE ONLY)'!O$20:X$20, "CLO1", 'Exam (LECTURE ONLY)'!O78:X78) / 'Exam (LECTURE ONLY)'!AM$6), "", SUMIF('Exam (LECTURE ONLY)'!O$20:X$20, "CLO1", 'Exam (LECTURE ONLY)'!O78:X78) / 'Exam (LECTURE ONLY)'!AM$6),
IF(AND('PRINTABLE (per grading)'!H$16="EXAM", 'PRINTABLE (per grading)'!B$13="Final"), IF(ISERROR(SUMIF('Exam (LECTURE ONLY)'!Z$20:AI$20, "CLO1", 'Exam (LECTURE ONLY)'!Z78:AI78) / 'Exam (LECTURE ONLY)'!AN$6), "", SUMIF('Exam (LECTURE ONLY)'!Z$20:AI$20, "CLO1", 'Exam (LECTURE ONLY)'!Z78:AI78) / 'Exam (LECTURE ONLY)'!AN$6),
IF(AND('PRINTABLE (per grading)'!H$16="OUTPUT", 'PRINTABLE (per grading)'!B$13="Prelim"), IF(ISERROR(SUMIF(OUTPUT!C$20:M$20, "CLO1", OUTPUT!C78:M78) / OUTPUT!AL$6), "", SUMIF(OUTPUT!C$20:M$20, "CLO1", OUTPUT!C78:M78) / OUTPUT!AL$6),
IF(AND('PRINTABLE (per grading)'!H$16="OUTPUT", 'PRINTABLE (per grading)'!B$13="Midterm"), IF(ISERROR(SUMIF(OUTPUT!O$20:Y$20, "CLO1", OUTPUT!O78:Y78) / OUTPUT!AM$6), "", SUMIF(OUTPUT!O$20:Y$20, "CLO1", OUTPUT!O78:Y78) / OUTPUT!AM$6),
IF(AND('PRINTABLE (per grading)'!H$16="OUTPUT", 'PRINTABLE (per grading)'!B$13="Final"), IF(ISERROR(SUMIF(OUTPUT!AA$20:AI$20, "CLO1", OUTPUT!AA78:AI78) / OUTPUT!AN$6), "", SUMIF(OUTPUT!AA$20:AI$20, "CLO1", OUTPUT!AA78:AI78) / OUTPUT!AN$6),
"")))))),"")</f>
        <v/>
      </c>
      <c r="P76" s="232" t="str">
        <f t="shared" si="38"/>
        <v/>
      </c>
      <c r="Q76" s="233" t="str">
        <f t="shared" si="39"/>
        <v/>
      </c>
      <c r="R76" s="25" t="str">
        <f>IF(B76 &lt;&gt; "", IFERROR(IF(C$16 = "PRELIM", SUMIF('Database (LECTURE-RES-PRAC)'!D$14:AG$14, "CLO2", 'Database (LECTURE-RES-PRAC)'!D73:AG73) / 'Grade computation'!F$5, IF(C$16 = "MIDTERM", SUMIF('Database (LECTURE-RES-PRAC)'!AJ$14:BM$14, "CLO2", 'Database (LECTURE-RES-PRAC)'!AJ73:BM73) / 'Grade computation'!G$5, IF(C$16 = "FINAL", SUMIF('Database (LECTURE-RES-PRAC)'!BP$14:CS$14, "CLO2", 'Database (LECTURE-RES-PRAC)'!BP73:CS73) / 'Grade computation'!H$5,""))),""),"")</f>
        <v/>
      </c>
      <c r="S76" s="232" t="str">
        <f t="shared" si="40"/>
        <v/>
      </c>
      <c r="T76" s="25" t="str">
        <f>IF(B76 &lt;&gt; "",IF(AND('PRINTABLE (per grading)'!H$16="EXAM", 'PRINTABLE (per grading)'!B$13="Prelim"), IF(ISERROR(SUMIF('Exam (LECTURE ONLY)'!D$20:M$20, "CLO2", 'Exam (LECTURE ONLY)'!D78:M78) / 'Exam (LECTURE ONLY)'!AL$7), "", SUMIF('Exam (LECTURE ONLY)'!D$20:M$20, "CLO2", 'Exam (LECTURE ONLY)'!D78:M78) /'Exam (LECTURE ONLY)'!AL$7),
IF(AND('PRINTABLE (per grading)'!H$16="EXAM", 'PRINTABLE (per grading)'!B$13="Midterm"), IF(ISERROR(SUMIF('Exam (LECTURE ONLY)'!O$20:X$20, "CLO2", 'Exam (LECTURE ONLY)'!O78:X78) / 'Exam (LECTURE ONLY)'!AM$7), "", SUMIF('Exam (LECTURE ONLY)'!O$20:X$20, "CLO2", 'Exam (LECTURE ONLY)'!O78:X78) / 'Exam (LECTURE ONLY)'!AM$7),
IF(AND('PRINTABLE (per grading)'!H$16="EXAM", 'PRINTABLE (per grading)'!B$13="Final"), IF(ISERROR(SUMIF('Exam (LECTURE ONLY)'!Z$20:AI$20, "CLO2", 'Exam (LECTURE ONLY)'!Z78:AI78) / 'Exam (LECTURE ONLY)'!AN$7), "", SUMIF('Exam (LECTURE ONLY)'!Z$20:AI$20, "CLO2", 'Exam (LECTURE ONLY)'!Z78:AI78) / 'Exam (LECTURE ONLY)'!AN$7),
IF(AND('PRINTABLE (per grading)'!H$16="OUTPUT", 'PRINTABLE (per grading)'!B$13="Prelim"), IF(ISERROR(SUMIF(OUTPUT!C$20:M$20, "CLO2", OUTPUT!C78:M78) / OUTPUT!AL$7), "", SUMIF(OUTPUT!C$20:M$20, "CLO2", OUTPUT!C78:M78) / OUTPUT!AL$7),
IF(AND('PRINTABLE (per grading)'!H$16="OUTPUT", 'PRINTABLE (per grading)'!B$13="Midterm"), IF(ISERROR(SUMIF(OUTPUT!O$20:Y$20, "CLO2", OUTPUT!O78:Y78) / OUTPUT!AM$7), "", SUMIF(OUTPUT!O$20:Y$20, "CLO2", OUTPUT!O78:Y78) / OUTPUT!AM$7),
IF(AND('PRINTABLE (per grading)'!H$16="OUTPUT", 'PRINTABLE (per grading)'!B$13="Final"), IF(ISERROR(SUMIF(OUTPUT!AA$20:AI$20, "CLO2", OUTPUT!AA78:AI78) / OUTPUT!AN$7), "", SUMIF(OUTPUT!AA$20:AI$20, "CLO2", OUTPUT!AA78:AI78) / OUTPUT!AN$7),
"")))))),"")</f>
        <v/>
      </c>
      <c r="U76" s="232" t="str">
        <f t="shared" si="41"/>
        <v/>
      </c>
      <c r="V76" s="233" t="str">
        <f t="shared" si="42"/>
        <v/>
      </c>
      <c r="W76" s="25" t="str">
        <f>IF(B76 &lt;&gt; "", IFERROR(IF(C$16 = "PRELIM", SUMIF('Database (LECTURE-RES-PRAC)'!D$14:AG$14, "CLO3", 'Database (LECTURE-RES-PRAC)'!D73:AG73) / 'Grade computation'!F$6, IF(C$16 = "MIDTERM", SUMIF('Database (LECTURE-RES-PRAC)'!AJ$14:BM$14, "CLO3", 'Database (LECTURE-RES-PRAC)'!AJ73:BM73) / 'Grade computation'!G$6, IF(C$16 = "FINAL", SUMIF('Database (LECTURE-RES-PRAC)'!BP$14:CS$14, "CLO3", 'Database (LECTURE-RES-PRAC)'!BP73:CS73) / 'Grade computation'!H$6,""))),""),"")</f>
        <v/>
      </c>
      <c r="X76" s="232" t="str">
        <f t="shared" si="43"/>
        <v/>
      </c>
      <c r="Y76" s="25" t="str">
        <f>IF(B76 &lt;&gt; "",IF(AND('PRINTABLE (per grading)'!H$16="EXAM", 'PRINTABLE (per grading)'!B$13="Prelim"), IF(ISERROR(SUMIF('Exam (LECTURE ONLY)'!D$20:M$20, "CLO3", 'Exam (LECTURE ONLY)'!D78:M78) / 'Exam (LECTURE ONLY)'!AL$8), "", SUMIF('Exam (LECTURE ONLY)'!D$20:M$20, "CLO3", 'Exam (LECTURE ONLY)'!D78:M78) /'Exam (LECTURE ONLY)'!AL$8),
IF(AND('PRINTABLE (per grading)'!H$16="EXAM", 'PRINTABLE (per grading)'!B$13="Midterm"), IF(ISERROR(SUMIF('Exam (LECTURE ONLY)'!O$20:X$20, "CLO3", 'Exam (LECTURE ONLY)'!O78:X78) / 'Exam (LECTURE ONLY)'!AM$8), "", SUMIF('Exam (LECTURE ONLY)'!O$20:X$20, "CLO3", 'Exam (LECTURE ONLY)'!O78:X78) / 'Exam (LECTURE ONLY)'!AM$8),
IF(AND('PRINTABLE (per grading)'!H$16="EXAM", 'PRINTABLE (per grading)'!B$13="Final"), IF(ISERROR(SUMIF('Exam (LECTURE ONLY)'!Z$20:AI$20, "CLO3", 'Exam (LECTURE ONLY)'!Z78:AI78) / 'Exam (LECTURE ONLY)'!AN$8), "", SUMIF('Exam (LECTURE ONLY)'!Z$20:AI$20, "CLO3", 'Exam (LECTURE ONLY)'!Z78:AI78) / 'Exam (LECTURE ONLY)'!AN$8),
IF(AND('PRINTABLE (per grading)'!H$16="OUTPUT", 'PRINTABLE (per grading)'!B$13="Prelim"), IF(ISERROR(SUMIF(OUTPUT!C$20:M$20, "CLO3", OUTPUT!C78:M78) / OUTPUT!AL$8), "", SUMIF(OUTPUT!C$20:M$20, "CLO3", OUTPUT!C78:M78) / OUTPUT!AL$8),
IF(AND('PRINTABLE (per grading)'!H$16="OUTPUT", 'PRINTABLE (per grading)'!B$13="Midterm"), IF(ISERROR(SUMIF(OUTPUT!O$20:Y$20, "CLO3", OUTPUT!O78:Y78) / OUTPUT!AM$8), "", SUMIF(OUTPUT!O$20:Y$20, "CLO3", OUTPUT!O78:Y78) / OUTPUT!AM$8),
IF(AND('PRINTABLE (per grading)'!H$16="OUTPUT", 'PRINTABLE (per grading)'!B$13="Final"), IF(ISERROR(SUMIF(OUTPUT!AA$20:AI$20, "CLO3", OUTPUT!AA78:AI78) / OUTPUT!AN$8), "", SUMIF(OUTPUT!AA$20:AI$20, "CLO3", OUTPUT!AA78:AI78) / OUTPUT!AN$8),
"" )))))),"")</f>
        <v/>
      </c>
      <c r="Z76" s="232" t="str">
        <f t="shared" si="44"/>
        <v/>
      </c>
      <c r="AA76" s="233" t="str">
        <f t="shared" si="45"/>
        <v/>
      </c>
      <c r="AB76" s="25" t="str">
        <f>IF(B76 &lt;&gt; "", IFERROR(IF(C$16 = "PRELIM", SUMIF('Database (LECTURE-RES-PRAC)'!D$14:AG$14, "CLO4", 'Database (LECTURE-RES-PRAC)'!D73:AG73) / 'Grade computation'!F$7, IF(C$16 = "MIDTERM", SUMIF('Database (LECTURE-RES-PRAC)'!AJ$14:BM$14, "CLO4", 'Database (LECTURE-RES-PRAC)'!AJ73:BM73) / 'Grade computation'!G$7, IF(C$16 = "FINAL", SUMIF('Database (LECTURE-RES-PRAC)'!BP$14:CS$14, "CLO4", 'Database (LECTURE-RES-PRAC)'!BP73:CS73) / 'Grade computation'!H$7,""))),""),"")</f>
        <v/>
      </c>
      <c r="AC76" s="232" t="str">
        <f t="shared" si="46"/>
        <v/>
      </c>
      <c r="AD76" s="25" t="str">
        <f>IF(B76 &lt;&gt; "",IF(AND('PRINTABLE (per grading)'!H$16="EXAM", 'PRINTABLE (per grading)'!B$13="Prelim"), IF(ISERROR(SUMIF('Exam (LECTURE ONLY)'!D$20:M$20, "CLO4", 'Exam (LECTURE ONLY)'!D78:M78) / 'Exam (LECTURE ONLY)'!AL$9), "", SUMIF('Exam (LECTURE ONLY)'!D$20:M$20, "CLO4", 'Exam (LECTURE ONLY)'!D78:M78) /'Exam (LECTURE ONLY)'!AL$9),
IF(AND('PRINTABLE (per grading)'!H$16="EXAM", 'PRINTABLE (per grading)'!B$13="Midterm"), IF(ISERROR(SUMIF('Exam (LECTURE ONLY)'!O$20:X$20, "CLO4", 'Exam (LECTURE ONLY)'!O78:X78) / 'Exam (LECTURE ONLY)'!AM$9), "", SUMIF('Exam (LECTURE ONLY)'!O$20:X$20, "CLO4", 'Exam (LECTURE ONLY)'!O78:X78) / 'Exam (LECTURE ONLY)'!AM$9),
IF(AND('PRINTABLE (per grading)'!H$16="EXAM", 'PRINTABLE (per grading)'!B$13="Final"), IF(ISERROR(SUMIF('Exam (LECTURE ONLY)'!Z$20:AI$20, "CLO4", 'Exam (LECTURE ONLY)'!Z78:AI78) / 'Exam (LECTURE ONLY)'!AN$9), "", SUMIF('Exam (LECTURE ONLY)'!Z$20:AI$20, "CLO4", 'Exam (LECTURE ONLY)'!Z78:AI78) / 'Exam (LECTURE ONLY)'!AN$9),
IF(AND('PRINTABLE (per grading)'!H$16="OUTPUT", 'PRINTABLE (per grading)'!B$13="Prelim"), IF(ISERROR(SUMIF(OUTPUT!C$20:M$20, "CLO4", OUTPUT!C78:M78) / OUTPUT!AL$9), "", SUMIF(OUTPUT!C$20:M$20, "CLO4", OUTPUT!C78:M78) / OUTPUT!AL$9),
IF(AND('PRINTABLE (per grading)'!H$16="OUTPUT", 'PRINTABLE (per grading)'!B$13="Midterm"), IF(ISERROR(SUMIF(OUTPUT!O$20:Y$20, "CLO4", OUTPUT!O78:Y78) / OUTPUT!AM$9), "", SUMIF(OUTPUT!O$20:Y$20, "CLO4", OUTPUT!O78:Y78) / OUTPUT!AM$9),
IF(AND('PRINTABLE (per grading)'!H$16="OUTPUT", 'PRINTABLE (per grading)'!B$13="Final"), IF(ISERROR(SUMIF(OUTPUT!AA$20:AI$20, "CLO4", OUTPUT!AA78:AI78) / OUTPUT!AN$9), "", SUMIF(OUTPUT!AA$20:AI$20, "CLO4", OUTPUT!AA78:AI78) / OUTPUT!AN$9),
"")))))),"")</f>
        <v/>
      </c>
      <c r="AE76" s="232" t="str">
        <f t="shared" si="47"/>
        <v/>
      </c>
      <c r="AF76" s="233" t="str">
        <f t="shared" si="48"/>
        <v/>
      </c>
      <c r="AG76" s="25" t="str">
        <f>IF(B76 &lt;&gt; "", IFERROR(IF(C$16 = "PRELIM", SUMIF('Database (LECTURE-RES-PRAC)'!D$14:AG$14, "CLO5", 'Database (LECTURE-RES-PRAC)'!D73:AG73) / 'Grade computation'!F$8, IF(C$16 = "MIDTERM", SUMIF('Database (LECTURE-RES-PRAC)'!AJ$14:BM$14, "CLO5", 'Database (LECTURE-RES-PRAC)'!AJ73:BM73) / 'Grade computation'!G$8, IF(C$16 = "FINAL", SUMIF('Database (LECTURE-RES-PRAC)'!BP$14:CS$14, "CLO5", 'Database (LECTURE-RES-PRAC)'!BP73:CS73) / 'Grade computation'!H$8,""))),""),"")</f>
        <v/>
      </c>
      <c r="AH76" s="232" t="str">
        <f t="shared" si="49"/>
        <v/>
      </c>
      <c r="AI76" s="25" t="str">
        <f>IF(B76 &lt;&gt; "",IF(AND('PRINTABLE (per grading)'!H$16="EXAM", 'PRINTABLE (per grading)'!B$13="Prelim"), IF(ISERROR(SUMIF('Exam (LECTURE ONLY)'!D$20:M$20, "CLO5", 'Exam (LECTURE ONLY)'!D78:M78) / 'Exam (LECTURE ONLY)'!AL$10), "", SUMIF('Exam (LECTURE ONLY)'!D$20:M$20, "CLO5", 'Exam (LECTURE ONLY)'!D78:M78) /'Exam (LECTURE ONLY)'!AL$10),
IF(AND('PRINTABLE (per grading)'!H$16="EXAM", 'PRINTABLE (per grading)'!B$13="Midterm"), IF(ISERROR(SUMIF('Exam (LECTURE ONLY)'!O$20:X$20, "CLO5", 'Exam (LECTURE ONLY)'!O78:X78) / 'Exam (LECTURE ONLY)'!AM$10), "", SUMIF('Exam (LECTURE ONLY)'!O$20:X$20, "CLO5", 'Exam (LECTURE ONLY)'!O78:X78) / 'Exam (LECTURE ONLY)'!AM$10),
IF(AND('PRINTABLE (per grading)'!H$16="EXAM", 'PRINTABLE (per grading)'!B$13="Final"), IF(ISERROR(SUMIF('Exam (LECTURE ONLY)'!Z$20:AI$20, "CLO5", 'Exam (LECTURE ONLY)'!Z78:AI78) / 'Exam (LECTURE ONLY)'!AN$10), "", SUMIF('Exam (LECTURE ONLY)'!Z$20:AI$20, "CLO5", 'Exam (LECTURE ONLY)'!Z78:AI78) / 'Exam (LECTURE ONLY)'!AN$10),
IF(AND('PRINTABLE (per grading)'!H$16="OUTPUT", 'PRINTABLE (per grading)'!B$13="Prelim"), IF(ISERROR(SUMIF(OUTPUT!C$20:M$20, "CLO5", OUTPUT!C78:M78) / OUTPUT!AL$10), "", SUMIF(OUTPUT!C$20:M$20, "CLO5", OUTPUT!C78:M78) / OUTPUT!AL$10),
IF(AND('PRINTABLE (per grading)'!H$16="OUTPUT", 'PRINTABLE (per grading)'!B$13="Midterm"), IF(ISERROR(SUMIF(OUTPUT!O$20:Y$20, "CLO5", OUTPUT!O78:Y78) / OUTPUT!AM$10), "", SUMIF(OUTPUT!O$20:Y$20, "CLO5", OUTPUT!O78:Y78) / OUTPUT!AM$10),
IF(AND('PRINTABLE (per grading)'!H$16="OUTPUT", 'PRINTABLE (per grading)'!B$13="Final"), IF(ISERROR(SUMIF(OUTPUT!AA$20:AI$20, "CLO5", OUTPUT!AA78:AI78) / OUTPUT!AN$10), "", SUMIF(OUTPUT!AA$20:AI$20, "CLO5", OUTPUT!AA78:AI78) / OUTPUT!AN$10),
"")))))),"")</f>
        <v/>
      </c>
      <c r="AJ76" s="232" t="str">
        <f t="shared" si="50"/>
        <v/>
      </c>
      <c r="AK76" s="233" t="str">
        <f t="shared" si="51"/>
        <v/>
      </c>
      <c r="AL76" s="25" t="str">
        <f>IF(B76 &lt;&gt; "", IFERROR(IF(C$16 = "PRELIM", SUMIF('Database (LECTURE-RES-PRAC)'!D$14:AG$14, "CLO6", 'Database (LECTURE-RES-PRAC)'!D73:AG73) / 'Grade computation'!F$9, IF(C$16 = "MIDTERM", SUMIF('Database (LECTURE-RES-PRAC)'!AJ$14:BM$14, "CLO6", 'Database (LECTURE-RES-PRAC)'!AJ73:BM73) / 'Grade computation'!G$9, IF(C$16 = "FINAL", SUMIF('Database (LECTURE-RES-PRAC)'!BP$14:CS$14, "CLO6", 'Database (LECTURE-RES-PRAC)'!BP73:CS73) / 'Grade computation'!H$9,""))),""),"")</f>
        <v/>
      </c>
      <c r="AM76" s="232" t="str">
        <f t="shared" si="52"/>
        <v/>
      </c>
      <c r="AN76" s="25" t="str">
        <f>IF(B76 &lt;&gt; "",IF(AND('PRINTABLE (per grading)'!H$16="EXAM", 'PRINTABLE (per grading)'!B$13="Prelim"), IF(ISERROR(SUMIF('Exam (LECTURE ONLY)'!D$20:M$20, "CLO6", 'Exam (LECTURE ONLY)'!D78:M78) / 'Exam (LECTURE ONLY)'!AL$11), "", SUMIF('Exam (LECTURE ONLY)'!D$20:M$20, "CLO6", 'Exam (LECTURE ONLY)'!D78:M78) /'Exam (LECTURE ONLY)'!AL$11),
IF(AND('PRINTABLE (per grading)'!H$16="EXAM", 'PRINTABLE (per grading)'!B$13="Midterm"), IF(ISERROR(SUMIF('Exam (LECTURE ONLY)'!O$20:X$20, "CLO6", 'Exam (LECTURE ONLY)'!O78:X78) / 'Exam (LECTURE ONLY)'!AM$11), "", SUMIF('Exam (LECTURE ONLY)'!O$20:X$20, "CLO6", 'Exam (LECTURE ONLY)'!O78:X78) / 'Exam (LECTURE ONLY)'!AM$11),
IF(AND('PRINTABLE (per grading)'!H$16="EXAM", 'PRINTABLE (per grading)'!B$13="Final"), IF(ISERROR(SUMIF('Exam (LECTURE ONLY)'!Z$20:AI$20, "CLO6", 'Exam (LECTURE ONLY)'!Z78:AI78) / 'Exam (LECTURE ONLY)'!AN$11), "", SUMIF('Exam (LECTURE ONLY)'!Z$20:AI$20, "CLO6", 'Exam (LECTURE ONLY)'!Z78:AI78) / 'Exam (LECTURE ONLY)'!AN$11),
IF(AND('PRINTABLE (per grading)'!H$16="OUTPUT", 'PRINTABLE (per grading)'!B$13="Prelim"), IF(ISERROR(SUMIF(OUTPUT!C$20:M$20, "CLO6", OUTPUT!C78:M78) / OUTPUT!AL$11), "", SUMIF(OUTPUT!C$20:M$20, "CLO6", OUTPUT!C78:M78) / OUTPUT!AL$11),
IF(AND('PRINTABLE (per grading)'!H$16="OUTPUT", 'PRINTABLE (per grading)'!B$13="Midterm"), IF(ISERROR(SUMIF(OUTPUT!O$20:Y$20, "CLO6", OUTPUT!O78:Y78) / OUTPUT!AM$11), "", SUMIF(OUTPUT!O$20:Y$20, "CLO6", OUTPUT!O78:Y78) / OUTPUT!AM$11),
IF(AND('PRINTABLE (per grading)'!H$16="OUTPUT", 'PRINTABLE (per grading)'!B$13="Final"), IF(ISERROR(SUMIF(OUTPUT!AA$20:AI$20, "CLO6", OUTPUT!AA78:AI78) / OUTPUT!AN$11), "", SUMIF(OUTPUT!AA$20:AI$20, "CLO6", OUTPUT!AA78:AI78) / OUTPUT!AN$11),
"")))))),"")</f>
        <v/>
      </c>
      <c r="AO76" s="232" t="str">
        <f t="shared" si="53"/>
        <v/>
      </c>
      <c r="AP76" s="233" t="str">
        <f t="shared" si="54"/>
        <v/>
      </c>
      <c r="AQ76" s="25" t="str">
        <f>IF(B76 &lt;&gt; "", IFERROR(IF(C$16 = "PRELIM", SUMIF('Database (LECTURE-RES-PRAC)'!D$14:AG$14, "CLO7", 'Database (LECTURE-RES-PRAC)'!D73:AG73) / 'Grade computation'!F$10, IF(C$16 = "MIDTERM", SUMIF('Database (LECTURE-RES-PRAC)'!AJ$14:BM$14, "CLO7", 'Database (LECTURE-RES-PRAC)'!AJ73:BM73) / 'Grade computation'!G$10, IF(C$16 = "FINAL", SUMIF('Database (LECTURE-RES-PRAC)'!BP$14:CS$14, "CLO7", 'Database (LECTURE-RES-PRAC)'!BP73:CS73) / 'Grade computation'!H$10,""))),""),"")</f>
        <v/>
      </c>
      <c r="AR76" s="232" t="str">
        <f t="shared" si="55"/>
        <v/>
      </c>
      <c r="AS76" s="25" t="str">
        <f>IF(B76 &lt;&gt; "",IF(AND('PRINTABLE (per grading)'!H$16="EXAM", 'PRINTABLE (per grading)'!B$13="Prelim"), IF(ISERROR(SUMIF('Exam (LECTURE ONLY)'!D$20:M$20, "CLO7", 'Exam (LECTURE ONLY)'!D78:M78) / 'Exam (LECTURE ONLY)'!AL$12), "", SUMIF('Exam (LECTURE ONLY)'!D$20:M$20, "CLO7", 'Exam (LECTURE ONLY)'!D78:M78) /'Exam (LECTURE ONLY)'!AL$12),
IF(AND('PRINTABLE (per grading)'!H$16="EXAM", 'PRINTABLE (per grading)'!B$13="Midterm"), IF(ISERROR(SUMIF('Exam (LECTURE ONLY)'!O$20:X$20, "CLO7", 'Exam (LECTURE ONLY)'!O78:X78) / 'Exam (LECTURE ONLY)'!AM$12), "", SUMIF('Exam (LECTURE ONLY)'!O$20:X$20, "CLO7", 'Exam (LECTURE ONLY)'!O78:X78) / 'Exam (LECTURE ONLY)'!AM$12),
IF(AND('PRINTABLE (per grading)'!H$16="EXAM", 'PRINTABLE (per grading)'!B$13="Final"), IF(ISERROR(SUMIF('Exam (LECTURE ONLY)'!Z$20:AI$20, "CLO7", 'Exam (LECTURE ONLY)'!Z78:AI78) / 'Exam (LECTURE ONLY)'!AN$12), "", SUMIF('Exam (LECTURE ONLY)'!Z$20:AI$20, "CLO7", 'Exam (LECTURE ONLY)'!Z78:AI78) / 'Exam (LECTURE ONLY)'!AN$12),
IF(AND('PRINTABLE (per grading)'!H$16="OUTPUT", 'PRINTABLE (per grading)'!B$13="Prelim"), IF(ISERROR(SUMIF(OUTPUT!C$20:M$20, "CLO7", OUTPUT!C78:M78) / OUTPUT!AL$12), "", SUMIF(OUTPUT!C$20:M$20, "CLO7", OUTPUT!C78:M78) / OUTPUT!AL$12),
IF(AND('PRINTABLE (per grading)'!H$16="OUTPUT", 'PRINTABLE (per grading)'!B$13="Midterm"), IF(ISERROR(SUMIF(OUTPUT!O$20:Y$20, "CLO7", OUTPUT!O78:Y78) / OUTPUT!AM$12), "", SUMIF(OUTPUT!O$20:Y$20, "CLO7", OUTPUT!O78:Y78) / OUTPUT!AM$12),
IF(AND('PRINTABLE (per grading)'!H$16="OUTPUT", 'PRINTABLE (per grading)'!B$13="Final"), IF(ISERROR(SUMIF(OUTPUT!AA$20:AI$20, "CLO7", OUTPUT!AA78:AI78) / OUTPUT!AN$12), "", SUMIF(OUTPUT!AA$20:AI$20, "CLO7", OUTPUT!AA78:AI78) / OUTPUT!AN$12),
"")))))),"")</f>
        <v/>
      </c>
      <c r="AT76" s="232" t="str">
        <f t="shared" si="56"/>
        <v/>
      </c>
      <c r="AU76" s="233" t="str">
        <f t="shared" si="57"/>
        <v/>
      </c>
      <c r="AV76" s="25" t="str">
        <f>IF(B76 &lt;&gt; "", IFERROR(IF(C$16 = "PRELIM", SUMIF('Database (LECTURE-RES-PRAC)'!D$14:AG$14, "CLO8", 'Database (LECTURE-RES-PRAC)'!D73:AG73) / 'Grade computation'!F$11, IF(C$16 = "MIDTERM", SUMIF('Database (LECTURE-RES-PRAC)'!AJ$14:BM$14, "CLO8", 'Database (LECTURE-RES-PRAC)'!AJ73:BM73) / 'Grade computation'!G$11, IF(C$16 = "FINAL", SUMIF('Database (LECTURE-RES-PRAC)'!BP$14:CS$14, "CLO8", 'Database (LECTURE-RES-PRAC)'!BP73:CS73) / 'Grade computation'!H$11,""))),""),"")</f>
        <v/>
      </c>
      <c r="AW76" s="232" t="str">
        <f t="shared" si="58"/>
        <v/>
      </c>
      <c r="AX76" s="25" t="str">
        <f>IF(B76 &lt;&gt; "",IF(AND('PRINTABLE (per grading)'!H$16="EXAM", 'PRINTABLE (per grading)'!B$13="Prelim"), IF(ISERROR(SUMIF('Exam (LECTURE ONLY)'!D$20:M$20, "CLO8", 'Exam (LECTURE ONLY)'!D78:M78) / 'Exam (LECTURE ONLY)'!AL$13), "", SUMIF('Exam (LECTURE ONLY)'!D$20:M$20, "CLO8", 'Exam (LECTURE ONLY)'!D78:M78) /'Exam (LECTURE ONLY)'!AL$13),
IF(AND('PRINTABLE (per grading)'!H$16="EXAM", 'PRINTABLE (per grading)'!B$13="Midterm"), IF(ISERROR(SUMIF('Exam (LECTURE ONLY)'!O$20:X$20, "CLO8", 'Exam (LECTURE ONLY)'!O78:X78) / 'Exam (LECTURE ONLY)'!AM$13), "", SUMIF('Exam (LECTURE ONLY)'!O$20:X$20, "CLO8", 'Exam (LECTURE ONLY)'!O78:X78) / 'Exam (LECTURE ONLY)'!AM$13),
IF(AND('PRINTABLE (per grading)'!H$16="EXAM", 'PRINTABLE (per grading)'!B$13="Final"), IF(ISERROR(SUMIF('Exam (LECTURE ONLY)'!Z$20:AI$20, "CLO8", 'Exam (LECTURE ONLY)'!Z78:AI78) / 'Exam (LECTURE ONLY)'!AN$13), "", SUMIF('Exam (LECTURE ONLY)'!Z$20:AI$20, "CLO8", 'Exam (LECTURE ONLY)'!Z78:AI78) / 'Exam (LECTURE ONLY)'!AN$13),
IF(AND('PRINTABLE (per grading)'!H$16="OUTPUT", 'PRINTABLE (per grading)'!B$13="Prelim"), IF(ISERROR(SUMIF(OUTPUT!C$20:M$20, "CLO8", OUTPUT!C78:M78) / OUTPUT!AL$13), "", SUMIF(OUTPUT!C$20:M$20, "CLO8", OUTPUT!C78:M78) / OUTPUT!AL$13),
IF(AND('PRINTABLE (per grading)'!H$16="OUTPUT", 'PRINTABLE (per grading)'!B$13="Midterm"), IF(ISERROR(SUMIF(OUTPUT!O$20:Y$20, "CLO8", OUTPUT!O78:Y78) / OUTPUT!AM$13), "", SUMIF(OUTPUT!O$20:Y$20, "CLO8", OUTPUT!O78:Y78) / OUTPUT!AM$13),
IF(AND('PRINTABLE (per grading)'!H$16="OUTPUT", 'PRINTABLE (per grading)'!B$13="Final"), IF(ISERROR(SUMIF(OUTPUT!AA$20:AI$20, "CLO8", OUTPUT!AA78:AI78) / OUTPUT!AN$13), "", SUMIF(OUTPUT!AA$20:AI$20, "CLO8", OUTPUT!AA78:AI78) / OUTPUT!AN$13),
"")))))),"")</f>
        <v/>
      </c>
      <c r="AY76" s="232" t="str">
        <f t="shared" si="59"/>
        <v/>
      </c>
      <c r="AZ76" s="233" t="str">
        <f t="shared" si="60"/>
        <v/>
      </c>
      <c r="BA76" s="25" t="str">
        <f>IF(B76 &lt;&gt; "", IFERROR(IF(C$16 = "PRELIM", SUMIF('Database (LECTURE-RES-PRAC)'!D$14:AG$14, "CLO9", 'Database (LECTURE-RES-PRAC)'!D73:AG73) / 'Grade computation'!F$12, IF(C$16 = "MIDTERM", SUMIF('Database (LECTURE-RES-PRAC)'!AJ$14:BM$14, "CLO9", 'Database (LECTURE-RES-PRAC)'!AJ73:BM73) / 'Grade computation'!G$12, IF(C$16 = "FINAL", SUMIF('Database (LECTURE-RES-PRAC)'!BP$14:CS$14, "CLO9", 'Database (LECTURE-RES-PRAC)'!BP73:CS73) / 'Grade computation'!H$12,""))),""),"")</f>
        <v/>
      </c>
      <c r="BB76" s="232" t="str">
        <f t="shared" si="61"/>
        <v/>
      </c>
      <c r="BC76" s="25" t="str">
        <f>IF(B76 &lt;&gt; "",IF(AND('PRINTABLE (per grading)'!H$16="EXAM", 'PRINTABLE (per grading)'!B$13="Prelim"), IF(ISERROR(SUMIF('Exam (LECTURE ONLY)'!D$20:M$20, "CLO9", 'Exam (LECTURE ONLY)'!D78:M78) / 'Exam (LECTURE ONLY)'!AL$14), "", SUMIF('Exam (LECTURE ONLY)'!D$20:M$20, "CLO9", 'Exam (LECTURE ONLY)'!D78:M78) /'Exam (LECTURE ONLY)'!AL$14),
IF(AND('PRINTABLE (per grading)'!H$16="EXAM", 'PRINTABLE (per grading)'!B$13="Midterm"), IF(ISERROR(SUMIF('Exam (LECTURE ONLY)'!O$20:X$20, "CLO9", 'Exam (LECTURE ONLY)'!O78:X78) / 'Exam (LECTURE ONLY)'!AM$14), "", SUMIF('Exam (LECTURE ONLY)'!O$20:X$20, "CLO9", 'Exam (LECTURE ONLY)'!O78:X78) / 'Exam (LECTURE ONLY)'!AM$14),
IF(AND('PRINTABLE (per grading)'!H$16="EXAM", 'PRINTABLE (per grading)'!B$13="Final"), IF(ISERROR(SUMIF('Exam (LECTURE ONLY)'!Z$20:AI$20, "CLO9", 'Exam (LECTURE ONLY)'!Z78:AI78) / 'Exam (LECTURE ONLY)'!AN$14), "", SUMIF('Exam (LECTURE ONLY)'!Z$20:AI$20, "CLO9", 'Exam (LECTURE ONLY)'!Z78:AI78) / 'Exam (LECTURE ONLY)'!AN$14),
IF(AND('PRINTABLE (per grading)'!H$16="OUTPUT", 'PRINTABLE (per grading)'!B$13="Prelim"), IF(ISERROR(SUMIF(OUTPUT!C$20:M$20, "CLO9", OUTPUT!C78:M78) / OUTPUT!AL$14), "", SUMIF(OUTPUT!C$20:M$20, "CLO9", OUTPUT!C78:M78) / OUTPUT!AL$14),
IF(AND('PRINTABLE (per grading)'!H$16="OUTPUT", 'PRINTABLE (per grading)'!B$13="Midterm"), IF(ISERROR(SUMIF(OUTPUT!O$20:Y$20, "CLO9", OUTPUT!O78:Y78) / OUTPUT!AM$14), "", SUMIF(OUTPUT!O$20:Y$20, "CLO9", OUTPUT!O78:Y78) / OUTPUT!AM$14),
IF(AND('PRINTABLE (per grading)'!H$16="OUTPUT", 'PRINTABLE (per grading)'!B$13="Final"), IF(ISERROR(SUMIF(OUTPUT!AA$20:AI$20, "CLO9", OUTPUT!AA78:AI78) / OUTPUT!AN$14), "", SUMIF(OUTPUT!AA$20:AI$20, "CLO9", OUTPUT!AA78:AI78) / OUTPUT!AN$14),
"")))))),"")</f>
        <v/>
      </c>
      <c r="BD76" s="232" t="str">
        <f t="shared" si="62"/>
        <v/>
      </c>
      <c r="BE76" s="233" t="str">
        <f t="shared" si="63"/>
        <v/>
      </c>
      <c r="BF76" s="25" t="str">
        <f>IF(B76 &lt;&gt; "", IFERROR(IF(C$16 = "PRELIM", SUMIF('Database (LECTURE-RES-PRAC)'!D$14:AG$14, "CLO10", 'Database (LECTURE-RES-PRAC)'!D73:AG73) / 'Grade computation'!F$13, IF(C$16 = "MIDTERM", SUMIF('Database (LECTURE-RES-PRAC)'!AJ$14:BM$14, "CLO10", 'Database (LECTURE-RES-PRAC)'!AJ73:BM73) / 'Grade computation'!G$13, IF(C$16 = "FINAL", SUMIF('Database (LECTURE-RES-PRAC)'!BP$14:CS$14, "CLO10", 'Database (LECTURE-RES-PRAC)'!BP73:CS73) / 'Grade computation'!H$13,""))),""),"")</f>
        <v/>
      </c>
      <c r="BG76" s="232" t="str">
        <f t="shared" si="64"/>
        <v/>
      </c>
      <c r="BH76" s="25" t="str">
        <f>IF(B76 &lt;&gt; "",IF(AND('PRINTABLE (per grading)'!H$16="EXAM", 'PRINTABLE (per grading)'!B$13="Prelim"), IF(ISERROR(SUMIF('Exam (LECTURE ONLY)'!D$20:M$20, "CLO10", 'Exam (LECTURE ONLY)'!D78:M78) / 'Exam (LECTURE ONLY)'!AL$15), "", SUMIF('Exam (LECTURE ONLY)'!D$20:M$20, "CLO10", 'Exam (LECTURE ONLY)'!D78:M78) /'Exam (LECTURE ONLY)'!AL$15),
IF(AND('PRINTABLE (per grading)'!H$16="EXAM", 'PRINTABLE (per grading)'!B$13="Midterm"), IF(ISERROR(SUMIF('Exam (LECTURE ONLY)'!O$20:X$20, "CLO10", 'Exam (LECTURE ONLY)'!O78:X78) / 'Exam (LECTURE ONLY)'!AM$15), "", SUMIF('Exam (LECTURE ONLY)'!O$20:X$20, "CLO10", 'Exam (LECTURE ONLY)'!O78:X78) / 'Exam (LECTURE ONLY)'!AM$15),
IF(AND('PRINTABLE (per grading)'!H$16="EXAM", 'PRINTABLE (per grading)'!B$13="Final"), IF(ISERROR(SUMIF('Exam (LECTURE ONLY)'!Z$20:AI$20, "CLO10", 'Exam (LECTURE ONLY)'!Z78:AI78) / 'Exam (LECTURE ONLY)'!AN$15), "", SUMIF('Exam (LECTURE ONLY)'!Z$20:AI$20, "CLO10", 'Exam (LECTURE ONLY)'!Z78:AI78) / 'Exam (LECTURE ONLY)'!AN$15),
IF(AND('PRINTABLE (per grading)'!H$16="OUTPUT", 'PRINTABLE (per grading)'!B$13="Prelim"), IF(ISERROR(SUMIF(OUTPUT!C$20:M$20, "CLO10", OUTPUT!C78:M78) / OUTPUT!AL$15), "", SUMIF(OUTPUT!C$20:M$20, "CLO10", OUTPUT!C78:M78) / OUTPUT!AL$15),
IF(AND('PRINTABLE (per grading)'!H$16="OUTPUT", 'PRINTABLE (per grading)'!B$13="Midterm"), IF(ISERROR(SUMIF(OUTPUT!O$20:Y$20, "CLO10", OUTPUT!O78:Y78) / OUTPUT!AM$15), "", SUMIF(OUTPUT!O$20:Y$20, "CLO10", OUTPUT!O78:Y78) / OUTPUT!AM$15),
IF(AND('PRINTABLE (per grading)'!H$16="OUTPUT", 'PRINTABLE (per grading)'!B$13="Final"), IF(ISERROR(SUMIF(OUTPUT!AA$20:AI$20, "CLO10", OUTPUT!AA78:AI78) / OUTPUT!AN$15), "", SUMIF(OUTPUT!AA$20:AI$20, "CLO10", OUTPUT!AA78:AI78) / OUTPUT!AN$15),
"")))))),"")</f>
        <v/>
      </c>
      <c r="BI76" s="232" t="str">
        <f t="shared" si="65"/>
        <v/>
      </c>
      <c r="BJ76" s="233" t="str">
        <f t="shared" si="66"/>
        <v/>
      </c>
      <c r="BK76" s="2"/>
    </row>
    <row r="77" spans="1:63" ht="20.100000000000001" customHeight="1">
      <c r="A77" s="118" t="str">
        <f>IF(ISBLANK('Database (LECTURE-RES-PRAC)'!A74),"",'Database (LECTURE-RES-PRAC)'!A74)</f>
        <v/>
      </c>
      <c r="B77" s="119" t="str">
        <f>IF(ISBLANK('Database (LECTURE-RES-PRAC)'!B74),"",'Database (LECTURE-RES-PRAC)'!B74)</f>
        <v/>
      </c>
      <c r="C77" s="134" t="str">
        <f>IF(B77&lt;&gt;"",IF(C$16="PRELIM",'Grade computation'!C77, IF(C$16="MIDTERM",'Grade computation'!K77, IF(C$16="FINAL",'Grade computation'!S77,""))),"")</f>
        <v/>
      </c>
      <c r="D77" s="135" t="str">
        <f t="shared" si="1"/>
        <v/>
      </c>
      <c r="E77" s="134" t="str">
        <f>IF(B77&lt;&gt;"", IF(C$16="PRELIM",'Grade computation'!E77, IF(C$16="MIDTERM",'Grade computation'!M77, IF(C$16="FINAL",'Grade computation'!U77,""))),"")</f>
        <v/>
      </c>
      <c r="F77" s="136" t="str">
        <f t="shared" si="2"/>
        <v/>
      </c>
      <c r="G77" s="137" t="str">
        <f t="shared" si="3"/>
        <v/>
      </c>
      <c r="H77" s="207" t="str">
        <f>IF(B77&lt;&gt;"",IF(C$16="PRELIM", 'Grade computation'!H77, IF(C$16="MIDTERM", 'Grade computation'!P77, IF(C$16="FINAL",'Grade computation'!X77, ""))),"")</f>
        <v/>
      </c>
      <c r="I77" s="137" t="str">
        <f t="shared" si="4"/>
        <v/>
      </c>
      <c r="J77" s="139" t="str">
        <f t="shared" si="5"/>
        <v/>
      </c>
      <c r="K77" s="377" t="str">
        <f t="shared" si="6"/>
        <v/>
      </c>
      <c r="L77" s="434"/>
      <c r="M77" s="25" t="str">
        <f>IF(B77 &lt;&gt; "", IFERROR(IF(C$16 = "PRELIM", SUMIF('Database (LECTURE-RES-PRAC)'!D$14:AG$14, "CLO1", 'Database (LECTURE-RES-PRAC)'!D74:AG74) / 'Grade computation'!F$4, IF(C$16 = "MIDTERM", SUMIF('Database (LECTURE-RES-PRAC)'!AJ$14:BM$14, "CLO1", 'Database (LECTURE-RES-PRAC)'!AJ74:BM74) / 'Grade computation'!G$4, IF(C$16 = "FINAL", SUMIF('Database (LECTURE-RES-PRAC)'!BP$14:CS$14, "CLO1", 'Database (LECTURE-RES-PRAC)'!BP74:CS74) / 'Grade computation'!H$4,""))),""),"")</f>
        <v/>
      </c>
      <c r="N77" s="232" t="str">
        <f t="shared" si="37"/>
        <v/>
      </c>
      <c r="O77" s="25" t="str">
        <f>IF(B77 &lt;&gt; "",IF(AND('PRINTABLE (per grading)'!H$16="EXAM", 'PRINTABLE (per grading)'!B$13="Prelim"), IF(ISERROR(SUMIF('Exam (LECTURE ONLY)'!D$20:M$20, "CLO1", 'Exam (LECTURE ONLY)'!D79:M79) / 'Exam (LECTURE ONLY)'!AL$6), "", SUMIF('Exam (LECTURE ONLY)'!D$20:M$20, "CLO1", 'Exam (LECTURE ONLY)'!D79:M79) /'Exam (LECTURE ONLY)'!AL$6),
IF(AND('PRINTABLE (per grading)'!H$16="EXAM", 'PRINTABLE (per grading)'!B$13="Midterm"), IF(ISERROR(SUMIF('Exam (LECTURE ONLY)'!O$20:X$20, "CLO1", 'Exam (LECTURE ONLY)'!O79:X79) / 'Exam (LECTURE ONLY)'!AM$6), "", SUMIF('Exam (LECTURE ONLY)'!O$20:X$20, "CLO1", 'Exam (LECTURE ONLY)'!O79:X79) / 'Exam (LECTURE ONLY)'!AM$6),
IF(AND('PRINTABLE (per grading)'!H$16="EXAM", 'PRINTABLE (per grading)'!B$13="Final"), IF(ISERROR(SUMIF('Exam (LECTURE ONLY)'!Z$20:AI$20, "CLO1", 'Exam (LECTURE ONLY)'!Z79:AI79) / 'Exam (LECTURE ONLY)'!AN$6), "", SUMIF('Exam (LECTURE ONLY)'!Z$20:AI$20, "CLO1", 'Exam (LECTURE ONLY)'!Z79:AI79) / 'Exam (LECTURE ONLY)'!AN$6),
IF(AND('PRINTABLE (per grading)'!H$16="OUTPUT", 'PRINTABLE (per grading)'!B$13="Prelim"), IF(ISERROR(SUMIF(OUTPUT!C$20:M$20, "CLO1", OUTPUT!C79:M79) / OUTPUT!AL$6), "", SUMIF(OUTPUT!C$20:M$20, "CLO1", OUTPUT!C79:M79) / OUTPUT!AL$6),
IF(AND('PRINTABLE (per grading)'!H$16="OUTPUT", 'PRINTABLE (per grading)'!B$13="Midterm"), IF(ISERROR(SUMIF(OUTPUT!O$20:Y$20, "CLO1", OUTPUT!O79:Y79) / OUTPUT!AM$6), "", SUMIF(OUTPUT!O$20:Y$20, "CLO1", OUTPUT!O79:Y79) / OUTPUT!AM$6),
IF(AND('PRINTABLE (per grading)'!H$16="OUTPUT", 'PRINTABLE (per grading)'!B$13="Final"), IF(ISERROR(SUMIF(OUTPUT!AA$20:AI$20, "CLO1", OUTPUT!AA79:AI79) / OUTPUT!AN$6), "", SUMIF(OUTPUT!AA$20:AI$20, "CLO1", OUTPUT!AA79:AI79) / OUTPUT!AN$6),
"")))))),"")</f>
        <v/>
      </c>
      <c r="P77" s="232" t="str">
        <f t="shared" si="38"/>
        <v/>
      </c>
      <c r="Q77" s="233" t="str">
        <f t="shared" si="39"/>
        <v/>
      </c>
      <c r="R77" s="25" t="str">
        <f>IF(B77 &lt;&gt; "", IFERROR(IF(C$16 = "PRELIM", SUMIF('Database (LECTURE-RES-PRAC)'!D$14:AG$14, "CLO2", 'Database (LECTURE-RES-PRAC)'!D74:AG74) / 'Grade computation'!F$5, IF(C$16 = "MIDTERM", SUMIF('Database (LECTURE-RES-PRAC)'!AJ$14:BM$14, "CLO2", 'Database (LECTURE-RES-PRAC)'!AJ74:BM74) / 'Grade computation'!G$5, IF(C$16 = "FINAL", SUMIF('Database (LECTURE-RES-PRAC)'!BP$14:CS$14, "CLO2", 'Database (LECTURE-RES-PRAC)'!BP74:CS74) / 'Grade computation'!H$5,""))),""),"")</f>
        <v/>
      </c>
      <c r="S77" s="232" t="str">
        <f t="shared" si="40"/>
        <v/>
      </c>
      <c r="T77" s="25" t="str">
        <f>IF(B77 &lt;&gt; "",IF(AND('PRINTABLE (per grading)'!H$16="EXAM", 'PRINTABLE (per grading)'!B$13="Prelim"), IF(ISERROR(SUMIF('Exam (LECTURE ONLY)'!D$20:M$20, "CLO2", 'Exam (LECTURE ONLY)'!D79:M79) / 'Exam (LECTURE ONLY)'!AL$7), "", SUMIF('Exam (LECTURE ONLY)'!D$20:M$20, "CLO2", 'Exam (LECTURE ONLY)'!D79:M79) /'Exam (LECTURE ONLY)'!AL$7),
IF(AND('PRINTABLE (per grading)'!H$16="EXAM", 'PRINTABLE (per grading)'!B$13="Midterm"), IF(ISERROR(SUMIF('Exam (LECTURE ONLY)'!O$20:X$20, "CLO2", 'Exam (LECTURE ONLY)'!O79:X79) / 'Exam (LECTURE ONLY)'!AM$7), "", SUMIF('Exam (LECTURE ONLY)'!O$20:X$20, "CLO2", 'Exam (LECTURE ONLY)'!O79:X79) / 'Exam (LECTURE ONLY)'!AM$7),
IF(AND('PRINTABLE (per grading)'!H$16="EXAM", 'PRINTABLE (per grading)'!B$13="Final"), IF(ISERROR(SUMIF('Exam (LECTURE ONLY)'!Z$20:AI$20, "CLO2", 'Exam (LECTURE ONLY)'!Z79:AI79) / 'Exam (LECTURE ONLY)'!AN$7), "", SUMIF('Exam (LECTURE ONLY)'!Z$20:AI$20, "CLO2", 'Exam (LECTURE ONLY)'!Z79:AI79) / 'Exam (LECTURE ONLY)'!AN$7),
IF(AND('PRINTABLE (per grading)'!H$16="OUTPUT", 'PRINTABLE (per grading)'!B$13="Prelim"), IF(ISERROR(SUMIF(OUTPUT!C$20:M$20, "CLO2", OUTPUT!C79:M79) / OUTPUT!AL$7), "", SUMIF(OUTPUT!C$20:M$20, "CLO2", OUTPUT!C79:M79) / OUTPUT!AL$7),
IF(AND('PRINTABLE (per grading)'!H$16="OUTPUT", 'PRINTABLE (per grading)'!B$13="Midterm"), IF(ISERROR(SUMIF(OUTPUT!O$20:Y$20, "CLO2", OUTPUT!O79:Y79) / OUTPUT!AM$7), "", SUMIF(OUTPUT!O$20:Y$20, "CLO2", OUTPUT!O79:Y79) / OUTPUT!AM$7),
IF(AND('PRINTABLE (per grading)'!H$16="OUTPUT", 'PRINTABLE (per grading)'!B$13="Final"), IF(ISERROR(SUMIF(OUTPUT!AA$20:AI$20, "CLO2", OUTPUT!AA79:AI79) / OUTPUT!AN$7), "", SUMIF(OUTPUT!AA$20:AI$20, "CLO2", OUTPUT!AA79:AI79) / OUTPUT!AN$7),
"")))))),"")</f>
        <v/>
      </c>
      <c r="U77" s="232" t="str">
        <f t="shared" si="41"/>
        <v/>
      </c>
      <c r="V77" s="233" t="str">
        <f t="shared" si="42"/>
        <v/>
      </c>
      <c r="W77" s="25" t="str">
        <f>IF(B77 &lt;&gt; "", IFERROR(IF(C$16 = "PRELIM", SUMIF('Database (LECTURE-RES-PRAC)'!D$14:AG$14, "CLO3", 'Database (LECTURE-RES-PRAC)'!D74:AG74) / 'Grade computation'!F$6, IF(C$16 = "MIDTERM", SUMIF('Database (LECTURE-RES-PRAC)'!AJ$14:BM$14, "CLO3", 'Database (LECTURE-RES-PRAC)'!AJ74:BM74) / 'Grade computation'!G$6, IF(C$16 = "FINAL", SUMIF('Database (LECTURE-RES-PRAC)'!BP$14:CS$14, "CLO3", 'Database (LECTURE-RES-PRAC)'!BP74:CS74) / 'Grade computation'!H$6,""))),""),"")</f>
        <v/>
      </c>
      <c r="X77" s="232" t="str">
        <f t="shared" si="43"/>
        <v/>
      </c>
      <c r="Y77" s="25" t="str">
        <f>IF(B77 &lt;&gt; "",IF(AND('PRINTABLE (per grading)'!H$16="EXAM", 'PRINTABLE (per grading)'!B$13="Prelim"), IF(ISERROR(SUMIF('Exam (LECTURE ONLY)'!D$20:M$20, "CLO3", 'Exam (LECTURE ONLY)'!D79:M79) / 'Exam (LECTURE ONLY)'!AL$8), "", SUMIF('Exam (LECTURE ONLY)'!D$20:M$20, "CLO3", 'Exam (LECTURE ONLY)'!D79:M79) /'Exam (LECTURE ONLY)'!AL$8),
IF(AND('PRINTABLE (per grading)'!H$16="EXAM", 'PRINTABLE (per grading)'!B$13="Midterm"), IF(ISERROR(SUMIF('Exam (LECTURE ONLY)'!O$20:X$20, "CLO3", 'Exam (LECTURE ONLY)'!O79:X79) / 'Exam (LECTURE ONLY)'!AM$8), "", SUMIF('Exam (LECTURE ONLY)'!O$20:X$20, "CLO3", 'Exam (LECTURE ONLY)'!O79:X79) / 'Exam (LECTURE ONLY)'!AM$8),
IF(AND('PRINTABLE (per grading)'!H$16="EXAM", 'PRINTABLE (per grading)'!B$13="Final"), IF(ISERROR(SUMIF('Exam (LECTURE ONLY)'!Z$20:AI$20, "CLO3", 'Exam (LECTURE ONLY)'!Z79:AI79) / 'Exam (LECTURE ONLY)'!AN$8), "", SUMIF('Exam (LECTURE ONLY)'!Z$20:AI$20, "CLO3", 'Exam (LECTURE ONLY)'!Z79:AI79) / 'Exam (LECTURE ONLY)'!AN$8),
IF(AND('PRINTABLE (per grading)'!H$16="OUTPUT", 'PRINTABLE (per grading)'!B$13="Prelim"), IF(ISERROR(SUMIF(OUTPUT!C$20:M$20, "CLO3", OUTPUT!C79:M79) / OUTPUT!AL$8), "", SUMIF(OUTPUT!C$20:M$20, "CLO3", OUTPUT!C79:M79) / OUTPUT!AL$8),
IF(AND('PRINTABLE (per grading)'!H$16="OUTPUT", 'PRINTABLE (per grading)'!B$13="Midterm"), IF(ISERROR(SUMIF(OUTPUT!O$20:Y$20, "CLO3", OUTPUT!O79:Y79) / OUTPUT!AM$8), "", SUMIF(OUTPUT!O$20:Y$20, "CLO3", OUTPUT!O79:Y79) / OUTPUT!AM$8),
IF(AND('PRINTABLE (per grading)'!H$16="OUTPUT", 'PRINTABLE (per grading)'!B$13="Final"), IF(ISERROR(SUMIF(OUTPUT!AA$20:AI$20, "CLO3", OUTPUT!AA79:AI79) / OUTPUT!AN$8), "", SUMIF(OUTPUT!AA$20:AI$20, "CLO3", OUTPUT!AA79:AI79) / OUTPUT!AN$8),
"" )))))),"")</f>
        <v/>
      </c>
      <c r="Z77" s="232" t="str">
        <f t="shared" si="44"/>
        <v/>
      </c>
      <c r="AA77" s="233" t="str">
        <f t="shared" si="45"/>
        <v/>
      </c>
      <c r="AB77" s="25" t="str">
        <f>IF(B77 &lt;&gt; "", IFERROR(IF(C$16 = "PRELIM", SUMIF('Database (LECTURE-RES-PRAC)'!D$14:AG$14, "CLO4", 'Database (LECTURE-RES-PRAC)'!D74:AG74) / 'Grade computation'!F$7, IF(C$16 = "MIDTERM", SUMIF('Database (LECTURE-RES-PRAC)'!AJ$14:BM$14, "CLO4", 'Database (LECTURE-RES-PRAC)'!AJ74:BM74) / 'Grade computation'!G$7, IF(C$16 = "FINAL", SUMIF('Database (LECTURE-RES-PRAC)'!BP$14:CS$14, "CLO4", 'Database (LECTURE-RES-PRAC)'!BP74:CS74) / 'Grade computation'!H$7,""))),""),"")</f>
        <v/>
      </c>
      <c r="AC77" s="232" t="str">
        <f t="shared" si="46"/>
        <v/>
      </c>
      <c r="AD77" s="25" t="str">
        <f>IF(B77 &lt;&gt; "",IF(AND('PRINTABLE (per grading)'!H$16="EXAM", 'PRINTABLE (per grading)'!B$13="Prelim"), IF(ISERROR(SUMIF('Exam (LECTURE ONLY)'!D$20:M$20, "CLO4", 'Exam (LECTURE ONLY)'!D79:M79) / 'Exam (LECTURE ONLY)'!AL$9), "", SUMIF('Exam (LECTURE ONLY)'!D$20:M$20, "CLO4", 'Exam (LECTURE ONLY)'!D79:M79) /'Exam (LECTURE ONLY)'!AL$9),
IF(AND('PRINTABLE (per grading)'!H$16="EXAM", 'PRINTABLE (per grading)'!B$13="Midterm"), IF(ISERROR(SUMIF('Exam (LECTURE ONLY)'!O$20:X$20, "CLO4", 'Exam (LECTURE ONLY)'!O79:X79) / 'Exam (LECTURE ONLY)'!AM$9), "", SUMIF('Exam (LECTURE ONLY)'!O$20:X$20, "CLO4", 'Exam (LECTURE ONLY)'!O79:X79) / 'Exam (LECTURE ONLY)'!AM$9),
IF(AND('PRINTABLE (per grading)'!H$16="EXAM", 'PRINTABLE (per grading)'!B$13="Final"), IF(ISERROR(SUMIF('Exam (LECTURE ONLY)'!Z$20:AI$20, "CLO4", 'Exam (LECTURE ONLY)'!Z79:AI79) / 'Exam (LECTURE ONLY)'!AN$9), "", SUMIF('Exam (LECTURE ONLY)'!Z$20:AI$20, "CLO4", 'Exam (LECTURE ONLY)'!Z79:AI79) / 'Exam (LECTURE ONLY)'!AN$9),
IF(AND('PRINTABLE (per grading)'!H$16="OUTPUT", 'PRINTABLE (per grading)'!B$13="Prelim"), IF(ISERROR(SUMIF(OUTPUT!C$20:M$20, "CLO4", OUTPUT!C79:M79) / OUTPUT!AL$9), "", SUMIF(OUTPUT!C$20:M$20, "CLO4", OUTPUT!C79:M79) / OUTPUT!AL$9),
IF(AND('PRINTABLE (per grading)'!H$16="OUTPUT", 'PRINTABLE (per grading)'!B$13="Midterm"), IF(ISERROR(SUMIF(OUTPUT!O$20:Y$20, "CLO4", OUTPUT!O79:Y79) / OUTPUT!AM$9), "", SUMIF(OUTPUT!O$20:Y$20, "CLO4", OUTPUT!O79:Y79) / OUTPUT!AM$9),
IF(AND('PRINTABLE (per grading)'!H$16="OUTPUT", 'PRINTABLE (per grading)'!B$13="Final"), IF(ISERROR(SUMIF(OUTPUT!AA$20:AI$20, "CLO4", OUTPUT!AA79:AI79) / OUTPUT!AN$9), "", SUMIF(OUTPUT!AA$20:AI$20, "CLO4", OUTPUT!AA79:AI79) / OUTPUT!AN$9),
"")))))),"")</f>
        <v/>
      </c>
      <c r="AE77" s="232" t="str">
        <f t="shared" si="47"/>
        <v/>
      </c>
      <c r="AF77" s="233" t="str">
        <f t="shared" si="48"/>
        <v/>
      </c>
      <c r="AG77" s="25" t="str">
        <f>IF(B77 &lt;&gt; "", IFERROR(IF(C$16 = "PRELIM", SUMIF('Database (LECTURE-RES-PRAC)'!D$14:AG$14, "CLO5", 'Database (LECTURE-RES-PRAC)'!D74:AG74) / 'Grade computation'!F$8, IF(C$16 = "MIDTERM", SUMIF('Database (LECTURE-RES-PRAC)'!AJ$14:BM$14, "CLO5", 'Database (LECTURE-RES-PRAC)'!AJ74:BM74) / 'Grade computation'!G$8, IF(C$16 = "FINAL", SUMIF('Database (LECTURE-RES-PRAC)'!BP$14:CS$14, "CLO5", 'Database (LECTURE-RES-PRAC)'!BP74:CS74) / 'Grade computation'!H$8,""))),""),"")</f>
        <v/>
      </c>
      <c r="AH77" s="232" t="str">
        <f t="shared" si="49"/>
        <v/>
      </c>
      <c r="AI77" s="25" t="str">
        <f>IF(B77 &lt;&gt; "",IF(AND('PRINTABLE (per grading)'!H$16="EXAM", 'PRINTABLE (per grading)'!B$13="Prelim"), IF(ISERROR(SUMIF('Exam (LECTURE ONLY)'!D$20:M$20, "CLO5", 'Exam (LECTURE ONLY)'!D79:M79) / 'Exam (LECTURE ONLY)'!AL$10), "", SUMIF('Exam (LECTURE ONLY)'!D$20:M$20, "CLO5", 'Exam (LECTURE ONLY)'!D79:M79) /'Exam (LECTURE ONLY)'!AL$10),
IF(AND('PRINTABLE (per grading)'!H$16="EXAM", 'PRINTABLE (per grading)'!B$13="Midterm"), IF(ISERROR(SUMIF('Exam (LECTURE ONLY)'!O$20:X$20, "CLO5", 'Exam (LECTURE ONLY)'!O79:X79) / 'Exam (LECTURE ONLY)'!AM$10), "", SUMIF('Exam (LECTURE ONLY)'!O$20:X$20, "CLO5", 'Exam (LECTURE ONLY)'!O79:X79) / 'Exam (LECTURE ONLY)'!AM$10),
IF(AND('PRINTABLE (per grading)'!H$16="EXAM", 'PRINTABLE (per grading)'!B$13="Final"), IF(ISERROR(SUMIF('Exam (LECTURE ONLY)'!Z$20:AI$20, "CLO5", 'Exam (LECTURE ONLY)'!Z79:AI79) / 'Exam (LECTURE ONLY)'!AN$10), "", SUMIF('Exam (LECTURE ONLY)'!Z$20:AI$20, "CLO5", 'Exam (LECTURE ONLY)'!Z79:AI79) / 'Exam (LECTURE ONLY)'!AN$10),
IF(AND('PRINTABLE (per grading)'!H$16="OUTPUT", 'PRINTABLE (per grading)'!B$13="Prelim"), IF(ISERROR(SUMIF(OUTPUT!C$20:M$20, "CLO5", OUTPUT!C79:M79) / OUTPUT!AL$10), "", SUMIF(OUTPUT!C$20:M$20, "CLO5", OUTPUT!C79:M79) / OUTPUT!AL$10),
IF(AND('PRINTABLE (per grading)'!H$16="OUTPUT", 'PRINTABLE (per grading)'!B$13="Midterm"), IF(ISERROR(SUMIF(OUTPUT!O$20:Y$20, "CLO5", OUTPUT!O79:Y79) / OUTPUT!AM$10), "", SUMIF(OUTPUT!O$20:Y$20, "CLO5", OUTPUT!O79:Y79) / OUTPUT!AM$10),
IF(AND('PRINTABLE (per grading)'!H$16="OUTPUT", 'PRINTABLE (per grading)'!B$13="Final"), IF(ISERROR(SUMIF(OUTPUT!AA$20:AI$20, "CLO5", OUTPUT!AA79:AI79) / OUTPUT!AN$10), "", SUMIF(OUTPUT!AA$20:AI$20, "CLO5", OUTPUT!AA79:AI79) / OUTPUT!AN$10),
"")))))),"")</f>
        <v/>
      </c>
      <c r="AJ77" s="232" t="str">
        <f t="shared" si="50"/>
        <v/>
      </c>
      <c r="AK77" s="233" t="str">
        <f t="shared" si="51"/>
        <v/>
      </c>
      <c r="AL77" s="25" t="str">
        <f>IF(B77 &lt;&gt; "", IFERROR(IF(C$16 = "PRELIM", SUMIF('Database (LECTURE-RES-PRAC)'!D$14:AG$14, "CLO6", 'Database (LECTURE-RES-PRAC)'!D74:AG74) / 'Grade computation'!F$9, IF(C$16 = "MIDTERM", SUMIF('Database (LECTURE-RES-PRAC)'!AJ$14:BM$14, "CLO6", 'Database (LECTURE-RES-PRAC)'!AJ74:BM74) / 'Grade computation'!G$9, IF(C$16 = "FINAL", SUMIF('Database (LECTURE-RES-PRAC)'!BP$14:CS$14, "CLO6", 'Database (LECTURE-RES-PRAC)'!BP74:CS74) / 'Grade computation'!H$9,""))),""),"")</f>
        <v/>
      </c>
      <c r="AM77" s="232" t="str">
        <f t="shared" si="52"/>
        <v/>
      </c>
      <c r="AN77" s="25" t="str">
        <f>IF(B77 &lt;&gt; "",IF(AND('PRINTABLE (per grading)'!H$16="EXAM", 'PRINTABLE (per grading)'!B$13="Prelim"), IF(ISERROR(SUMIF('Exam (LECTURE ONLY)'!D$20:M$20, "CLO6", 'Exam (LECTURE ONLY)'!D79:M79) / 'Exam (LECTURE ONLY)'!AL$11), "", SUMIF('Exam (LECTURE ONLY)'!D$20:M$20, "CLO6", 'Exam (LECTURE ONLY)'!D79:M79) /'Exam (LECTURE ONLY)'!AL$11),
IF(AND('PRINTABLE (per grading)'!H$16="EXAM", 'PRINTABLE (per grading)'!B$13="Midterm"), IF(ISERROR(SUMIF('Exam (LECTURE ONLY)'!O$20:X$20, "CLO6", 'Exam (LECTURE ONLY)'!O79:X79) / 'Exam (LECTURE ONLY)'!AM$11), "", SUMIF('Exam (LECTURE ONLY)'!O$20:X$20, "CLO6", 'Exam (LECTURE ONLY)'!O79:X79) / 'Exam (LECTURE ONLY)'!AM$11),
IF(AND('PRINTABLE (per grading)'!H$16="EXAM", 'PRINTABLE (per grading)'!B$13="Final"), IF(ISERROR(SUMIF('Exam (LECTURE ONLY)'!Z$20:AI$20, "CLO6", 'Exam (LECTURE ONLY)'!Z79:AI79) / 'Exam (LECTURE ONLY)'!AN$11), "", SUMIF('Exam (LECTURE ONLY)'!Z$20:AI$20, "CLO6", 'Exam (LECTURE ONLY)'!Z79:AI79) / 'Exam (LECTURE ONLY)'!AN$11),
IF(AND('PRINTABLE (per grading)'!H$16="OUTPUT", 'PRINTABLE (per grading)'!B$13="Prelim"), IF(ISERROR(SUMIF(OUTPUT!C$20:M$20, "CLO6", OUTPUT!C79:M79) / OUTPUT!AL$11), "", SUMIF(OUTPUT!C$20:M$20, "CLO6", OUTPUT!C79:M79) / OUTPUT!AL$11),
IF(AND('PRINTABLE (per grading)'!H$16="OUTPUT", 'PRINTABLE (per grading)'!B$13="Midterm"), IF(ISERROR(SUMIF(OUTPUT!O$20:Y$20, "CLO6", OUTPUT!O79:Y79) / OUTPUT!AM$11), "", SUMIF(OUTPUT!O$20:Y$20, "CLO6", OUTPUT!O79:Y79) / OUTPUT!AM$11),
IF(AND('PRINTABLE (per grading)'!H$16="OUTPUT", 'PRINTABLE (per grading)'!B$13="Final"), IF(ISERROR(SUMIF(OUTPUT!AA$20:AI$20, "CLO6", OUTPUT!AA79:AI79) / OUTPUT!AN$11), "", SUMIF(OUTPUT!AA$20:AI$20, "CLO6", OUTPUT!AA79:AI79) / OUTPUT!AN$11),
"")))))),"")</f>
        <v/>
      </c>
      <c r="AO77" s="232" t="str">
        <f t="shared" si="53"/>
        <v/>
      </c>
      <c r="AP77" s="233" t="str">
        <f t="shared" si="54"/>
        <v/>
      </c>
      <c r="AQ77" s="25" t="str">
        <f>IF(B77 &lt;&gt; "", IFERROR(IF(C$16 = "PRELIM", SUMIF('Database (LECTURE-RES-PRAC)'!D$14:AG$14, "CLO7", 'Database (LECTURE-RES-PRAC)'!D74:AG74) / 'Grade computation'!F$10, IF(C$16 = "MIDTERM", SUMIF('Database (LECTURE-RES-PRAC)'!AJ$14:BM$14, "CLO7", 'Database (LECTURE-RES-PRAC)'!AJ74:BM74) / 'Grade computation'!G$10, IF(C$16 = "FINAL", SUMIF('Database (LECTURE-RES-PRAC)'!BP$14:CS$14, "CLO7", 'Database (LECTURE-RES-PRAC)'!BP74:CS74) / 'Grade computation'!H$10,""))),""),"")</f>
        <v/>
      </c>
      <c r="AR77" s="232" t="str">
        <f t="shared" si="55"/>
        <v/>
      </c>
      <c r="AS77" s="25" t="str">
        <f>IF(B77 &lt;&gt; "",IF(AND('PRINTABLE (per grading)'!H$16="EXAM", 'PRINTABLE (per grading)'!B$13="Prelim"), IF(ISERROR(SUMIF('Exam (LECTURE ONLY)'!D$20:M$20, "CLO7", 'Exam (LECTURE ONLY)'!D79:M79) / 'Exam (LECTURE ONLY)'!AL$12), "", SUMIF('Exam (LECTURE ONLY)'!D$20:M$20, "CLO7", 'Exam (LECTURE ONLY)'!D79:M79) /'Exam (LECTURE ONLY)'!AL$12),
IF(AND('PRINTABLE (per grading)'!H$16="EXAM", 'PRINTABLE (per grading)'!B$13="Midterm"), IF(ISERROR(SUMIF('Exam (LECTURE ONLY)'!O$20:X$20, "CLO7", 'Exam (LECTURE ONLY)'!O79:X79) / 'Exam (LECTURE ONLY)'!AM$12), "", SUMIF('Exam (LECTURE ONLY)'!O$20:X$20, "CLO7", 'Exam (LECTURE ONLY)'!O79:X79) / 'Exam (LECTURE ONLY)'!AM$12),
IF(AND('PRINTABLE (per grading)'!H$16="EXAM", 'PRINTABLE (per grading)'!B$13="Final"), IF(ISERROR(SUMIF('Exam (LECTURE ONLY)'!Z$20:AI$20, "CLO7", 'Exam (LECTURE ONLY)'!Z79:AI79) / 'Exam (LECTURE ONLY)'!AN$12), "", SUMIF('Exam (LECTURE ONLY)'!Z$20:AI$20, "CLO7", 'Exam (LECTURE ONLY)'!Z79:AI79) / 'Exam (LECTURE ONLY)'!AN$12),
IF(AND('PRINTABLE (per grading)'!H$16="OUTPUT", 'PRINTABLE (per grading)'!B$13="Prelim"), IF(ISERROR(SUMIF(OUTPUT!C$20:M$20, "CLO7", OUTPUT!C79:M79) / OUTPUT!AL$12), "", SUMIF(OUTPUT!C$20:M$20, "CLO7", OUTPUT!C79:M79) / OUTPUT!AL$12),
IF(AND('PRINTABLE (per grading)'!H$16="OUTPUT", 'PRINTABLE (per grading)'!B$13="Midterm"), IF(ISERROR(SUMIF(OUTPUT!O$20:Y$20, "CLO7", OUTPUT!O79:Y79) / OUTPUT!AM$12), "", SUMIF(OUTPUT!O$20:Y$20, "CLO7", OUTPUT!O79:Y79) / OUTPUT!AM$12),
IF(AND('PRINTABLE (per grading)'!H$16="OUTPUT", 'PRINTABLE (per grading)'!B$13="Final"), IF(ISERROR(SUMIF(OUTPUT!AA$20:AI$20, "CLO7", OUTPUT!AA79:AI79) / OUTPUT!AN$12), "", SUMIF(OUTPUT!AA$20:AI$20, "CLO7", OUTPUT!AA79:AI79) / OUTPUT!AN$12),
"")))))),"")</f>
        <v/>
      </c>
      <c r="AT77" s="232" t="str">
        <f t="shared" si="56"/>
        <v/>
      </c>
      <c r="AU77" s="233" t="str">
        <f t="shared" si="57"/>
        <v/>
      </c>
      <c r="AV77" s="25" t="str">
        <f>IF(B77 &lt;&gt; "", IFERROR(IF(C$16 = "PRELIM", SUMIF('Database (LECTURE-RES-PRAC)'!D$14:AG$14, "CLO8", 'Database (LECTURE-RES-PRAC)'!D74:AG74) / 'Grade computation'!F$11, IF(C$16 = "MIDTERM", SUMIF('Database (LECTURE-RES-PRAC)'!AJ$14:BM$14, "CLO8", 'Database (LECTURE-RES-PRAC)'!AJ74:BM74) / 'Grade computation'!G$11, IF(C$16 = "FINAL", SUMIF('Database (LECTURE-RES-PRAC)'!BP$14:CS$14, "CLO8", 'Database (LECTURE-RES-PRAC)'!BP74:CS74) / 'Grade computation'!H$11,""))),""),"")</f>
        <v/>
      </c>
      <c r="AW77" s="232" t="str">
        <f t="shared" si="58"/>
        <v/>
      </c>
      <c r="AX77" s="25" t="str">
        <f>IF(B77 &lt;&gt; "",IF(AND('PRINTABLE (per grading)'!H$16="EXAM", 'PRINTABLE (per grading)'!B$13="Prelim"), IF(ISERROR(SUMIF('Exam (LECTURE ONLY)'!D$20:M$20, "CLO8", 'Exam (LECTURE ONLY)'!D79:M79) / 'Exam (LECTURE ONLY)'!AL$13), "", SUMIF('Exam (LECTURE ONLY)'!D$20:M$20, "CLO8", 'Exam (LECTURE ONLY)'!D79:M79) /'Exam (LECTURE ONLY)'!AL$13),
IF(AND('PRINTABLE (per grading)'!H$16="EXAM", 'PRINTABLE (per grading)'!B$13="Midterm"), IF(ISERROR(SUMIF('Exam (LECTURE ONLY)'!O$20:X$20, "CLO8", 'Exam (LECTURE ONLY)'!O79:X79) / 'Exam (LECTURE ONLY)'!AM$13), "", SUMIF('Exam (LECTURE ONLY)'!O$20:X$20, "CLO8", 'Exam (LECTURE ONLY)'!O79:X79) / 'Exam (LECTURE ONLY)'!AM$13),
IF(AND('PRINTABLE (per grading)'!H$16="EXAM", 'PRINTABLE (per grading)'!B$13="Final"), IF(ISERROR(SUMIF('Exam (LECTURE ONLY)'!Z$20:AI$20, "CLO8", 'Exam (LECTURE ONLY)'!Z79:AI79) / 'Exam (LECTURE ONLY)'!AN$13), "", SUMIF('Exam (LECTURE ONLY)'!Z$20:AI$20, "CLO8", 'Exam (LECTURE ONLY)'!Z79:AI79) / 'Exam (LECTURE ONLY)'!AN$13),
IF(AND('PRINTABLE (per grading)'!H$16="OUTPUT", 'PRINTABLE (per grading)'!B$13="Prelim"), IF(ISERROR(SUMIF(OUTPUT!C$20:M$20, "CLO8", OUTPUT!C79:M79) / OUTPUT!AL$13), "", SUMIF(OUTPUT!C$20:M$20, "CLO8", OUTPUT!C79:M79) / OUTPUT!AL$13),
IF(AND('PRINTABLE (per grading)'!H$16="OUTPUT", 'PRINTABLE (per grading)'!B$13="Midterm"), IF(ISERROR(SUMIF(OUTPUT!O$20:Y$20, "CLO8", OUTPUT!O79:Y79) / OUTPUT!AM$13), "", SUMIF(OUTPUT!O$20:Y$20, "CLO8", OUTPUT!O79:Y79) / OUTPUT!AM$13),
IF(AND('PRINTABLE (per grading)'!H$16="OUTPUT", 'PRINTABLE (per grading)'!B$13="Final"), IF(ISERROR(SUMIF(OUTPUT!AA$20:AI$20, "CLO8", OUTPUT!AA79:AI79) / OUTPUT!AN$13), "", SUMIF(OUTPUT!AA$20:AI$20, "CLO8", OUTPUT!AA79:AI79) / OUTPUT!AN$13),
"")))))),"")</f>
        <v/>
      </c>
      <c r="AY77" s="232" t="str">
        <f t="shared" si="59"/>
        <v/>
      </c>
      <c r="AZ77" s="233" t="str">
        <f t="shared" si="60"/>
        <v/>
      </c>
      <c r="BA77" s="25" t="str">
        <f>IF(B77 &lt;&gt; "", IFERROR(IF(C$16 = "PRELIM", SUMIF('Database (LECTURE-RES-PRAC)'!D$14:AG$14, "CLO9", 'Database (LECTURE-RES-PRAC)'!D74:AG74) / 'Grade computation'!F$12, IF(C$16 = "MIDTERM", SUMIF('Database (LECTURE-RES-PRAC)'!AJ$14:BM$14, "CLO9", 'Database (LECTURE-RES-PRAC)'!AJ74:BM74) / 'Grade computation'!G$12, IF(C$16 = "FINAL", SUMIF('Database (LECTURE-RES-PRAC)'!BP$14:CS$14, "CLO9", 'Database (LECTURE-RES-PRAC)'!BP74:CS74) / 'Grade computation'!H$12,""))),""),"")</f>
        <v/>
      </c>
      <c r="BB77" s="232" t="str">
        <f t="shared" si="61"/>
        <v/>
      </c>
      <c r="BC77" s="25" t="str">
        <f>IF(B77 &lt;&gt; "",IF(AND('PRINTABLE (per grading)'!H$16="EXAM", 'PRINTABLE (per grading)'!B$13="Prelim"), IF(ISERROR(SUMIF('Exam (LECTURE ONLY)'!D$20:M$20, "CLO9", 'Exam (LECTURE ONLY)'!D79:M79) / 'Exam (LECTURE ONLY)'!AL$14), "", SUMIF('Exam (LECTURE ONLY)'!D$20:M$20, "CLO9", 'Exam (LECTURE ONLY)'!D79:M79) /'Exam (LECTURE ONLY)'!AL$14),
IF(AND('PRINTABLE (per grading)'!H$16="EXAM", 'PRINTABLE (per grading)'!B$13="Midterm"), IF(ISERROR(SUMIF('Exam (LECTURE ONLY)'!O$20:X$20, "CLO9", 'Exam (LECTURE ONLY)'!O79:X79) / 'Exam (LECTURE ONLY)'!AM$14), "", SUMIF('Exam (LECTURE ONLY)'!O$20:X$20, "CLO9", 'Exam (LECTURE ONLY)'!O79:X79) / 'Exam (LECTURE ONLY)'!AM$14),
IF(AND('PRINTABLE (per grading)'!H$16="EXAM", 'PRINTABLE (per grading)'!B$13="Final"), IF(ISERROR(SUMIF('Exam (LECTURE ONLY)'!Z$20:AI$20, "CLO9", 'Exam (LECTURE ONLY)'!Z79:AI79) / 'Exam (LECTURE ONLY)'!AN$14), "", SUMIF('Exam (LECTURE ONLY)'!Z$20:AI$20, "CLO9", 'Exam (LECTURE ONLY)'!Z79:AI79) / 'Exam (LECTURE ONLY)'!AN$14),
IF(AND('PRINTABLE (per grading)'!H$16="OUTPUT", 'PRINTABLE (per grading)'!B$13="Prelim"), IF(ISERROR(SUMIF(OUTPUT!C$20:M$20, "CLO9", OUTPUT!C79:M79) / OUTPUT!AL$14), "", SUMIF(OUTPUT!C$20:M$20, "CLO9", OUTPUT!C79:M79) / OUTPUT!AL$14),
IF(AND('PRINTABLE (per grading)'!H$16="OUTPUT", 'PRINTABLE (per grading)'!B$13="Midterm"), IF(ISERROR(SUMIF(OUTPUT!O$20:Y$20, "CLO9", OUTPUT!O79:Y79) / OUTPUT!AM$14), "", SUMIF(OUTPUT!O$20:Y$20, "CLO9", OUTPUT!O79:Y79) / OUTPUT!AM$14),
IF(AND('PRINTABLE (per grading)'!H$16="OUTPUT", 'PRINTABLE (per grading)'!B$13="Final"), IF(ISERROR(SUMIF(OUTPUT!AA$20:AI$20, "CLO9", OUTPUT!AA79:AI79) / OUTPUT!AN$14), "", SUMIF(OUTPUT!AA$20:AI$20, "CLO9", OUTPUT!AA79:AI79) / OUTPUT!AN$14),
"")))))),"")</f>
        <v/>
      </c>
      <c r="BD77" s="232" t="str">
        <f t="shared" si="62"/>
        <v/>
      </c>
      <c r="BE77" s="233" t="str">
        <f t="shared" si="63"/>
        <v/>
      </c>
      <c r="BF77" s="25" t="str">
        <f>IF(B77 &lt;&gt; "", IFERROR(IF(C$16 = "PRELIM", SUMIF('Database (LECTURE-RES-PRAC)'!D$14:AG$14, "CLO10", 'Database (LECTURE-RES-PRAC)'!D74:AG74) / 'Grade computation'!F$13, IF(C$16 = "MIDTERM", SUMIF('Database (LECTURE-RES-PRAC)'!AJ$14:BM$14, "CLO10", 'Database (LECTURE-RES-PRAC)'!AJ74:BM74) / 'Grade computation'!G$13, IF(C$16 = "FINAL", SUMIF('Database (LECTURE-RES-PRAC)'!BP$14:CS$14, "CLO10", 'Database (LECTURE-RES-PRAC)'!BP74:CS74) / 'Grade computation'!H$13,""))),""),"")</f>
        <v/>
      </c>
      <c r="BG77" s="232" t="str">
        <f t="shared" si="64"/>
        <v/>
      </c>
      <c r="BH77" s="25" t="str">
        <f>IF(B77 &lt;&gt; "",IF(AND('PRINTABLE (per grading)'!H$16="EXAM", 'PRINTABLE (per grading)'!B$13="Prelim"), IF(ISERROR(SUMIF('Exam (LECTURE ONLY)'!D$20:M$20, "CLO10", 'Exam (LECTURE ONLY)'!D79:M79) / 'Exam (LECTURE ONLY)'!AL$15), "", SUMIF('Exam (LECTURE ONLY)'!D$20:M$20, "CLO10", 'Exam (LECTURE ONLY)'!D79:M79) /'Exam (LECTURE ONLY)'!AL$15),
IF(AND('PRINTABLE (per grading)'!H$16="EXAM", 'PRINTABLE (per grading)'!B$13="Midterm"), IF(ISERROR(SUMIF('Exam (LECTURE ONLY)'!O$20:X$20, "CLO10", 'Exam (LECTURE ONLY)'!O79:X79) / 'Exam (LECTURE ONLY)'!AM$15), "", SUMIF('Exam (LECTURE ONLY)'!O$20:X$20, "CLO10", 'Exam (LECTURE ONLY)'!O79:X79) / 'Exam (LECTURE ONLY)'!AM$15),
IF(AND('PRINTABLE (per grading)'!H$16="EXAM", 'PRINTABLE (per grading)'!B$13="Final"), IF(ISERROR(SUMIF('Exam (LECTURE ONLY)'!Z$20:AI$20, "CLO10", 'Exam (LECTURE ONLY)'!Z79:AI79) / 'Exam (LECTURE ONLY)'!AN$15), "", SUMIF('Exam (LECTURE ONLY)'!Z$20:AI$20, "CLO10", 'Exam (LECTURE ONLY)'!Z79:AI79) / 'Exam (LECTURE ONLY)'!AN$15),
IF(AND('PRINTABLE (per grading)'!H$16="OUTPUT", 'PRINTABLE (per grading)'!B$13="Prelim"), IF(ISERROR(SUMIF(OUTPUT!C$20:M$20, "CLO10", OUTPUT!C79:M79) / OUTPUT!AL$15), "", SUMIF(OUTPUT!C$20:M$20, "CLO10", OUTPUT!C79:M79) / OUTPUT!AL$15),
IF(AND('PRINTABLE (per grading)'!H$16="OUTPUT", 'PRINTABLE (per grading)'!B$13="Midterm"), IF(ISERROR(SUMIF(OUTPUT!O$20:Y$20, "CLO10", OUTPUT!O79:Y79) / OUTPUT!AM$15), "", SUMIF(OUTPUT!O$20:Y$20, "CLO10", OUTPUT!O79:Y79) / OUTPUT!AM$15),
IF(AND('PRINTABLE (per grading)'!H$16="OUTPUT", 'PRINTABLE (per grading)'!B$13="Final"), IF(ISERROR(SUMIF(OUTPUT!AA$20:AI$20, "CLO10", OUTPUT!AA79:AI79) / OUTPUT!AN$15), "", SUMIF(OUTPUT!AA$20:AI$20, "CLO10", OUTPUT!AA79:AI79) / OUTPUT!AN$15),
"")))))),"")</f>
        <v/>
      </c>
      <c r="BI77" s="232" t="str">
        <f t="shared" si="65"/>
        <v/>
      </c>
      <c r="BJ77" s="233" t="str">
        <f t="shared" si="66"/>
        <v/>
      </c>
      <c r="BK77" s="2"/>
    </row>
    <row r="78" spans="1:63" ht="20.100000000000001" customHeight="1">
      <c r="A78" s="212" t="str">
        <f>IF(ISBLANK('Database (LECTURE-RES-PRAC)'!A75),"",'Database (LECTURE-RES-PRAC)'!A75)</f>
        <v/>
      </c>
      <c r="B78" s="213" t="str">
        <f>IF(ISBLANK('Database (LECTURE-RES-PRAC)'!B75),"",'Database (LECTURE-RES-PRAC)'!B75)</f>
        <v/>
      </c>
      <c r="C78" s="134" t="str">
        <f>IF(B78&lt;&gt;"",IF(C$16="PRELIM",'Grade computation'!C78, IF(C$16="MIDTERM",'Grade computation'!K78, IF(C$16="FINAL",'Grade computation'!S78,""))),"")</f>
        <v/>
      </c>
      <c r="D78" s="135" t="str">
        <f t="shared" si="1"/>
        <v/>
      </c>
      <c r="E78" s="134" t="str">
        <f>IF(B78&lt;&gt;"", IF(C$16="PRELIM",'Grade computation'!E78, IF(C$16="MIDTERM",'Grade computation'!M78, IF(C$16="FINAL",'Grade computation'!U78,""))),"")</f>
        <v/>
      </c>
      <c r="F78" s="136" t="str">
        <f t="shared" si="2"/>
        <v/>
      </c>
      <c r="G78" s="137" t="str">
        <f t="shared" si="3"/>
        <v/>
      </c>
      <c r="H78" s="207" t="str">
        <f>IF(B78&lt;&gt;"",IF(C$16="PRELIM", 'Grade computation'!H78, IF(C$16="MIDTERM", 'Grade computation'!P78, IF(C$16="FINAL",'Grade computation'!X78, ""))),"")</f>
        <v/>
      </c>
      <c r="I78" s="137" t="str">
        <f t="shared" si="4"/>
        <v/>
      </c>
      <c r="J78" s="139" t="str">
        <f t="shared" si="5"/>
        <v/>
      </c>
      <c r="K78" s="377" t="str">
        <f t="shared" si="6"/>
        <v/>
      </c>
      <c r="L78" s="434"/>
      <c r="M78" s="25" t="str">
        <f>IF(B78 &lt;&gt; "", IFERROR(IF(C$16 = "PRELIM", SUMIF('Database (LECTURE-RES-PRAC)'!D$14:AG$14, "CLO1", 'Database (LECTURE-RES-PRAC)'!D75:AG75) / 'Grade computation'!F$4, IF(C$16 = "MIDTERM", SUMIF('Database (LECTURE-RES-PRAC)'!AJ$14:BM$14, "CLO1", 'Database (LECTURE-RES-PRAC)'!AJ75:BM75) / 'Grade computation'!G$4, IF(C$16 = "FINAL", SUMIF('Database (LECTURE-RES-PRAC)'!BP$14:CS$14, "CLO1", 'Database (LECTURE-RES-PRAC)'!BP75:CS75) / 'Grade computation'!H$4,""))),""),"")</f>
        <v/>
      </c>
      <c r="N78" s="232" t="str">
        <f t="shared" si="37"/>
        <v/>
      </c>
      <c r="O78" s="25" t="str">
        <f>IF(B78 &lt;&gt; "",IF(AND('PRINTABLE (per grading)'!H$16="EXAM", 'PRINTABLE (per grading)'!B$13="Prelim"), IF(ISERROR(SUMIF('Exam (LECTURE ONLY)'!D$20:M$20, "CLO1", 'Exam (LECTURE ONLY)'!D80:M80) / 'Exam (LECTURE ONLY)'!AL$6), "", SUMIF('Exam (LECTURE ONLY)'!D$20:M$20, "CLO1", 'Exam (LECTURE ONLY)'!D80:M80) /'Exam (LECTURE ONLY)'!AL$6),
IF(AND('PRINTABLE (per grading)'!H$16="EXAM", 'PRINTABLE (per grading)'!B$13="Midterm"), IF(ISERROR(SUMIF('Exam (LECTURE ONLY)'!O$20:X$20, "CLO1", 'Exam (LECTURE ONLY)'!O80:X80) / 'Exam (LECTURE ONLY)'!AM$6), "", SUMIF('Exam (LECTURE ONLY)'!O$20:X$20, "CLO1", 'Exam (LECTURE ONLY)'!O80:X80) / 'Exam (LECTURE ONLY)'!AM$6),
IF(AND('PRINTABLE (per grading)'!H$16="EXAM", 'PRINTABLE (per grading)'!B$13="Final"), IF(ISERROR(SUMIF('Exam (LECTURE ONLY)'!Z$20:AI$20, "CLO1", 'Exam (LECTURE ONLY)'!Z80:AI80) / 'Exam (LECTURE ONLY)'!AN$6), "", SUMIF('Exam (LECTURE ONLY)'!Z$20:AI$20, "CLO1", 'Exam (LECTURE ONLY)'!Z80:AI80) / 'Exam (LECTURE ONLY)'!AN$6),
IF(AND('PRINTABLE (per grading)'!H$16="OUTPUT", 'PRINTABLE (per grading)'!B$13="Prelim"), IF(ISERROR(SUMIF(OUTPUT!C$20:M$20, "CLO1", OUTPUT!C80:M80) / OUTPUT!AL$6), "", SUMIF(OUTPUT!C$20:M$20, "CLO1", OUTPUT!C80:M80) / OUTPUT!AL$6),
IF(AND('PRINTABLE (per grading)'!H$16="OUTPUT", 'PRINTABLE (per grading)'!B$13="Midterm"), IF(ISERROR(SUMIF(OUTPUT!O$20:Y$20, "CLO1", OUTPUT!O80:Y80) / OUTPUT!AM$6), "", SUMIF(OUTPUT!O$20:Y$20, "CLO1", OUTPUT!O80:Y80) / OUTPUT!AM$6),
IF(AND('PRINTABLE (per grading)'!H$16="OUTPUT", 'PRINTABLE (per grading)'!B$13="Final"), IF(ISERROR(SUMIF(OUTPUT!AA$20:AI$20, "CLO1", OUTPUT!AA80:AI80) / OUTPUT!AN$6), "", SUMIF(OUTPUT!AA$20:AI$20, "CLO1", OUTPUT!AA80:AI80) / OUTPUT!AN$6),
"")))))),"")</f>
        <v/>
      </c>
      <c r="P78" s="232" t="str">
        <f t="shared" si="38"/>
        <v/>
      </c>
      <c r="Q78" s="233" t="str">
        <f t="shared" si="39"/>
        <v/>
      </c>
      <c r="R78" s="25" t="str">
        <f>IF(B78 &lt;&gt; "", IFERROR(IF(C$16 = "PRELIM", SUMIF('Database (LECTURE-RES-PRAC)'!D$14:AG$14, "CLO2", 'Database (LECTURE-RES-PRAC)'!D75:AG75) / 'Grade computation'!F$5, IF(C$16 = "MIDTERM", SUMIF('Database (LECTURE-RES-PRAC)'!AJ$14:BM$14, "CLO2", 'Database (LECTURE-RES-PRAC)'!AJ75:BM75) / 'Grade computation'!G$5, IF(C$16 = "FINAL", SUMIF('Database (LECTURE-RES-PRAC)'!BP$14:CS$14, "CLO2", 'Database (LECTURE-RES-PRAC)'!BP75:CS75) / 'Grade computation'!H$5,""))),""),"")</f>
        <v/>
      </c>
      <c r="S78" s="232" t="str">
        <f t="shared" si="40"/>
        <v/>
      </c>
      <c r="T78" s="25" t="str">
        <f>IF(B78 &lt;&gt; "",IF(AND('PRINTABLE (per grading)'!H$16="EXAM", 'PRINTABLE (per grading)'!B$13="Prelim"), IF(ISERROR(SUMIF('Exam (LECTURE ONLY)'!D$20:M$20, "CLO2", 'Exam (LECTURE ONLY)'!D80:M80) / 'Exam (LECTURE ONLY)'!AL$7), "", SUMIF('Exam (LECTURE ONLY)'!D$20:M$20, "CLO2", 'Exam (LECTURE ONLY)'!D80:M80) /'Exam (LECTURE ONLY)'!AL$7),
IF(AND('PRINTABLE (per grading)'!H$16="EXAM", 'PRINTABLE (per grading)'!B$13="Midterm"), IF(ISERROR(SUMIF('Exam (LECTURE ONLY)'!O$20:X$20, "CLO2", 'Exam (LECTURE ONLY)'!O80:X80) / 'Exam (LECTURE ONLY)'!AM$7), "", SUMIF('Exam (LECTURE ONLY)'!O$20:X$20, "CLO2", 'Exam (LECTURE ONLY)'!O80:X80) / 'Exam (LECTURE ONLY)'!AM$7),
IF(AND('PRINTABLE (per grading)'!H$16="EXAM", 'PRINTABLE (per grading)'!B$13="Final"), IF(ISERROR(SUMIF('Exam (LECTURE ONLY)'!Z$20:AI$20, "CLO2", 'Exam (LECTURE ONLY)'!Z80:AI80) / 'Exam (LECTURE ONLY)'!AN$7), "", SUMIF('Exam (LECTURE ONLY)'!Z$20:AI$20, "CLO2", 'Exam (LECTURE ONLY)'!Z80:AI80) / 'Exam (LECTURE ONLY)'!AN$7),
IF(AND('PRINTABLE (per grading)'!H$16="OUTPUT", 'PRINTABLE (per grading)'!B$13="Prelim"), IF(ISERROR(SUMIF(OUTPUT!C$20:M$20, "CLO2", OUTPUT!C80:M80) / OUTPUT!AL$7), "", SUMIF(OUTPUT!C$20:M$20, "CLO2", OUTPUT!C80:M80) / OUTPUT!AL$7),
IF(AND('PRINTABLE (per grading)'!H$16="OUTPUT", 'PRINTABLE (per grading)'!B$13="Midterm"), IF(ISERROR(SUMIF(OUTPUT!O$20:Y$20, "CLO2", OUTPUT!O80:Y80) / OUTPUT!AM$7), "", SUMIF(OUTPUT!O$20:Y$20, "CLO2", OUTPUT!O80:Y80) / OUTPUT!AM$7),
IF(AND('PRINTABLE (per grading)'!H$16="OUTPUT", 'PRINTABLE (per grading)'!B$13="Final"), IF(ISERROR(SUMIF(OUTPUT!AA$20:AI$20, "CLO2", OUTPUT!AA80:AI80) / OUTPUT!AN$7), "", SUMIF(OUTPUT!AA$20:AI$20, "CLO2", OUTPUT!AA80:AI80) / OUTPUT!AN$7),
"")))))),"")</f>
        <v/>
      </c>
      <c r="U78" s="232" t="str">
        <f t="shared" si="41"/>
        <v/>
      </c>
      <c r="V78" s="233" t="str">
        <f t="shared" si="42"/>
        <v/>
      </c>
      <c r="W78" s="25" t="str">
        <f>IF(B78 &lt;&gt; "", IFERROR(IF(C$16 = "PRELIM", SUMIF('Database (LECTURE-RES-PRAC)'!D$14:AG$14, "CLO3", 'Database (LECTURE-RES-PRAC)'!D75:AG75) / 'Grade computation'!F$6, IF(C$16 = "MIDTERM", SUMIF('Database (LECTURE-RES-PRAC)'!AJ$14:BM$14, "CLO3", 'Database (LECTURE-RES-PRAC)'!AJ75:BM75) / 'Grade computation'!G$6, IF(C$16 = "FINAL", SUMIF('Database (LECTURE-RES-PRAC)'!BP$14:CS$14, "CLO3", 'Database (LECTURE-RES-PRAC)'!BP75:CS75) / 'Grade computation'!H$6,""))),""),"")</f>
        <v/>
      </c>
      <c r="X78" s="232" t="str">
        <f t="shared" si="43"/>
        <v/>
      </c>
      <c r="Y78" s="25" t="str">
        <f>IF(B78 &lt;&gt; "",IF(AND('PRINTABLE (per grading)'!H$16="EXAM", 'PRINTABLE (per grading)'!B$13="Prelim"), IF(ISERROR(SUMIF('Exam (LECTURE ONLY)'!D$20:M$20, "CLO3", 'Exam (LECTURE ONLY)'!D80:M80) / 'Exam (LECTURE ONLY)'!AL$8), "", SUMIF('Exam (LECTURE ONLY)'!D$20:M$20, "CLO3", 'Exam (LECTURE ONLY)'!D80:M80) /'Exam (LECTURE ONLY)'!AL$8),
IF(AND('PRINTABLE (per grading)'!H$16="EXAM", 'PRINTABLE (per grading)'!B$13="Midterm"), IF(ISERROR(SUMIF('Exam (LECTURE ONLY)'!O$20:X$20, "CLO3", 'Exam (LECTURE ONLY)'!O80:X80) / 'Exam (LECTURE ONLY)'!AM$8), "", SUMIF('Exam (LECTURE ONLY)'!O$20:X$20, "CLO3", 'Exam (LECTURE ONLY)'!O80:X80) / 'Exam (LECTURE ONLY)'!AM$8),
IF(AND('PRINTABLE (per grading)'!H$16="EXAM", 'PRINTABLE (per grading)'!B$13="Final"), IF(ISERROR(SUMIF('Exam (LECTURE ONLY)'!Z$20:AI$20, "CLO3", 'Exam (LECTURE ONLY)'!Z80:AI80) / 'Exam (LECTURE ONLY)'!AN$8), "", SUMIF('Exam (LECTURE ONLY)'!Z$20:AI$20, "CLO3", 'Exam (LECTURE ONLY)'!Z80:AI80) / 'Exam (LECTURE ONLY)'!AN$8),
IF(AND('PRINTABLE (per grading)'!H$16="OUTPUT", 'PRINTABLE (per grading)'!B$13="Prelim"), IF(ISERROR(SUMIF(OUTPUT!C$20:M$20, "CLO3", OUTPUT!C80:M80) / OUTPUT!AL$8), "", SUMIF(OUTPUT!C$20:M$20, "CLO3", OUTPUT!C80:M80) / OUTPUT!AL$8),
IF(AND('PRINTABLE (per grading)'!H$16="OUTPUT", 'PRINTABLE (per grading)'!B$13="Midterm"), IF(ISERROR(SUMIF(OUTPUT!O$20:Y$20, "CLO3", OUTPUT!O80:Y80) / OUTPUT!AM$8), "", SUMIF(OUTPUT!O$20:Y$20, "CLO3", OUTPUT!O80:Y80) / OUTPUT!AM$8),
IF(AND('PRINTABLE (per grading)'!H$16="OUTPUT", 'PRINTABLE (per grading)'!B$13="Final"), IF(ISERROR(SUMIF(OUTPUT!AA$20:AI$20, "CLO3", OUTPUT!AA80:AI80) / OUTPUT!AN$8), "", SUMIF(OUTPUT!AA$20:AI$20, "CLO3", OUTPUT!AA80:AI80) / OUTPUT!AN$8),
"" )))))),"")</f>
        <v/>
      </c>
      <c r="Z78" s="232" t="str">
        <f t="shared" si="44"/>
        <v/>
      </c>
      <c r="AA78" s="233" t="str">
        <f t="shared" si="45"/>
        <v/>
      </c>
      <c r="AB78" s="25" t="str">
        <f>IF(B78 &lt;&gt; "", IFERROR(IF(C$16 = "PRELIM", SUMIF('Database (LECTURE-RES-PRAC)'!D$14:AG$14, "CLO4", 'Database (LECTURE-RES-PRAC)'!D75:AG75) / 'Grade computation'!F$7, IF(C$16 = "MIDTERM", SUMIF('Database (LECTURE-RES-PRAC)'!AJ$14:BM$14, "CLO4", 'Database (LECTURE-RES-PRAC)'!AJ75:BM75) / 'Grade computation'!G$7, IF(C$16 = "FINAL", SUMIF('Database (LECTURE-RES-PRAC)'!BP$14:CS$14, "CLO4", 'Database (LECTURE-RES-PRAC)'!BP75:CS75) / 'Grade computation'!H$7,""))),""),"")</f>
        <v/>
      </c>
      <c r="AC78" s="232" t="str">
        <f t="shared" si="46"/>
        <v/>
      </c>
      <c r="AD78" s="25" t="str">
        <f>IF(B78 &lt;&gt; "",IF(AND('PRINTABLE (per grading)'!H$16="EXAM", 'PRINTABLE (per grading)'!B$13="Prelim"), IF(ISERROR(SUMIF('Exam (LECTURE ONLY)'!D$20:M$20, "CLO4", 'Exam (LECTURE ONLY)'!D80:M80) / 'Exam (LECTURE ONLY)'!AL$9), "", SUMIF('Exam (LECTURE ONLY)'!D$20:M$20, "CLO4", 'Exam (LECTURE ONLY)'!D80:M80) /'Exam (LECTURE ONLY)'!AL$9),
IF(AND('PRINTABLE (per grading)'!H$16="EXAM", 'PRINTABLE (per grading)'!B$13="Midterm"), IF(ISERROR(SUMIF('Exam (LECTURE ONLY)'!O$20:X$20, "CLO4", 'Exam (LECTURE ONLY)'!O80:X80) / 'Exam (LECTURE ONLY)'!AM$9), "", SUMIF('Exam (LECTURE ONLY)'!O$20:X$20, "CLO4", 'Exam (LECTURE ONLY)'!O80:X80) / 'Exam (LECTURE ONLY)'!AM$9),
IF(AND('PRINTABLE (per grading)'!H$16="EXAM", 'PRINTABLE (per grading)'!B$13="Final"), IF(ISERROR(SUMIF('Exam (LECTURE ONLY)'!Z$20:AI$20, "CLO4", 'Exam (LECTURE ONLY)'!Z80:AI80) / 'Exam (LECTURE ONLY)'!AN$9), "", SUMIF('Exam (LECTURE ONLY)'!Z$20:AI$20, "CLO4", 'Exam (LECTURE ONLY)'!Z80:AI80) / 'Exam (LECTURE ONLY)'!AN$9),
IF(AND('PRINTABLE (per grading)'!H$16="OUTPUT", 'PRINTABLE (per grading)'!B$13="Prelim"), IF(ISERROR(SUMIF(OUTPUT!C$20:M$20, "CLO4", OUTPUT!C80:M80) / OUTPUT!AL$9), "", SUMIF(OUTPUT!C$20:M$20, "CLO4", OUTPUT!C80:M80) / OUTPUT!AL$9),
IF(AND('PRINTABLE (per grading)'!H$16="OUTPUT", 'PRINTABLE (per grading)'!B$13="Midterm"), IF(ISERROR(SUMIF(OUTPUT!O$20:Y$20, "CLO4", OUTPUT!O80:Y80) / OUTPUT!AM$9), "", SUMIF(OUTPUT!O$20:Y$20, "CLO4", OUTPUT!O80:Y80) / OUTPUT!AM$9),
IF(AND('PRINTABLE (per grading)'!H$16="OUTPUT", 'PRINTABLE (per grading)'!B$13="Final"), IF(ISERROR(SUMIF(OUTPUT!AA$20:AI$20, "CLO4", OUTPUT!AA80:AI80) / OUTPUT!AN$9), "", SUMIF(OUTPUT!AA$20:AI$20, "CLO4", OUTPUT!AA80:AI80) / OUTPUT!AN$9),
"")))))),"")</f>
        <v/>
      </c>
      <c r="AE78" s="232" t="str">
        <f t="shared" si="47"/>
        <v/>
      </c>
      <c r="AF78" s="233" t="str">
        <f t="shared" si="48"/>
        <v/>
      </c>
      <c r="AG78" s="25" t="str">
        <f>IF(B78 &lt;&gt; "", IFERROR(IF(C$16 = "PRELIM", SUMIF('Database (LECTURE-RES-PRAC)'!D$14:AG$14, "CLO5", 'Database (LECTURE-RES-PRAC)'!D75:AG75) / 'Grade computation'!F$8, IF(C$16 = "MIDTERM", SUMIF('Database (LECTURE-RES-PRAC)'!AJ$14:BM$14, "CLO5", 'Database (LECTURE-RES-PRAC)'!AJ75:BM75) / 'Grade computation'!G$8, IF(C$16 = "FINAL", SUMIF('Database (LECTURE-RES-PRAC)'!BP$14:CS$14, "CLO5", 'Database (LECTURE-RES-PRAC)'!BP75:CS75) / 'Grade computation'!H$8,""))),""),"")</f>
        <v/>
      </c>
      <c r="AH78" s="232" t="str">
        <f t="shared" si="49"/>
        <v/>
      </c>
      <c r="AI78" s="25" t="str">
        <f>IF(B78 &lt;&gt; "",IF(AND('PRINTABLE (per grading)'!H$16="EXAM", 'PRINTABLE (per grading)'!B$13="Prelim"), IF(ISERROR(SUMIF('Exam (LECTURE ONLY)'!D$20:M$20, "CLO5", 'Exam (LECTURE ONLY)'!D80:M80) / 'Exam (LECTURE ONLY)'!AL$10), "", SUMIF('Exam (LECTURE ONLY)'!D$20:M$20, "CLO5", 'Exam (LECTURE ONLY)'!D80:M80) /'Exam (LECTURE ONLY)'!AL$10),
IF(AND('PRINTABLE (per grading)'!H$16="EXAM", 'PRINTABLE (per grading)'!B$13="Midterm"), IF(ISERROR(SUMIF('Exam (LECTURE ONLY)'!O$20:X$20, "CLO5", 'Exam (LECTURE ONLY)'!O80:X80) / 'Exam (LECTURE ONLY)'!AM$10), "", SUMIF('Exam (LECTURE ONLY)'!O$20:X$20, "CLO5", 'Exam (LECTURE ONLY)'!O80:X80) / 'Exam (LECTURE ONLY)'!AM$10),
IF(AND('PRINTABLE (per grading)'!H$16="EXAM", 'PRINTABLE (per grading)'!B$13="Final"), IF(ISERROR(SUMIF('Exam (LECTURE ONLY)'!Z$20:AI$20, "CLO5", 'Exam (LECTURE ONLY)'!Z80:AI80) / 'Exam (LECTURE ONLY)'!AN$10), "", SUMIF('Exam (LECTURE ONLY)'!Z$20:AI$20, "CLO5", 'Exam (LECTURE ONLY)'!Z80:AI80) / 'Exam (LECTURE ONLY)'!AN$10),
IF(AND('PRINTABLE (per grading)'!H$16="OUTPUT", 'PRINTABLE (per grading)'!B$13="Prelim"), IF(ISERROR(SUMIF(OUTPUT!C$20:M$20, "CLO5", OUTPUT!C80:M80) / OUTPUT!AL$10), "", SUMIF(OUTPUT!C$20:M$20, "CLO5", OUTPUT!C80:M80) / OUTPUT!AL$10),
IF(AND('PRINTABLE (per grading)'!H$16="OUTPUT", 'PRINTABLE (per grading)'!B$13="Midterm"), IF(ISERROR(SUMIF(OUTPUT!O$20:Y$20, "CLO5", OUTPUT!O80:Y80) / OUTPUT!AM$10), "", SUMIF(OUTPUT!O$20:Y$20, "CLO5", OUTPUT!O80:Y80) / OUTPUT!AM$10),
IF(AND('PRINTABLE (per grading)'!H$16="OUTPUT", 'PRINTABLE (per grading)'!B$13="Final"), IF(ISERROR(SUMIF(OUTPUT!AA$20:AI$20, "CLO5", OUTPUT!AA80:AI80) / OUTPUT!AN$10), "", SUMIF(OUTPUT!AA$20:AI$20, "CLO5", OUTPUT!AA80:AI80) / OUTPUT!AN$10),
"")))))),"")</f>
        <v/>
      </c>
      <c r="AJ78" s="232" t="str">
        <f t="shared" si="50"/>
        <v/>
      </c>
      <c r="AK78" s="233" t="str">
        <f t="shared" si="51"/>
        <v/>
      </c>
      <c r="AL78" s="25" t="str">
        <f>IF(B78 &lt;&gt; "", IFERROR(IF(C$16 = "PRELIM", SUMIF('Database (LECTURE-RES-PRAC)'!D$14:AG$14, "CLO6", 'Database (LECTURE-RES-PRAC)'!D75:AG75) / 'Grade computation'!F$9, IF(C$16 = "MIDTERM", SUMIF('Database (LECTURE-RES-PRAC)'!AJ$14:BM$14, "CLO6", 'Database (LECTURE-RES-PRAC)'!AJ75:BM75) / 'Grade computation'!G$9, IF(C$16 = "FINAL", SUMIF('Database (LECTURE-RES-PRAC)'!BP$14:CS$14, "CLO6", 'Database (LECTURE-RES-PRAC)'!BP75:CS75) / 'Grade computation'!H$9,""))),""),"")</f>
        <v/>
      </c>
      <c r="AM78" s="232" t="str">
        <f t="shared" si="52"/>
        <v/>
      </c>
      <c r="AN78" s="25" t="str">
        <f>IF(B78 &lt;&gt; "",IF(AND('PRINTABLE (per grading)'!H$16="EXAM", 'PRINTABLE (per grading)'!B$13="Prelim"), IF(ISERROR(SUMIF('Exam (LECTURE ONLY)'!D$20:M$20, "CLO6", 'Exam (LECTURE ONLY)'!D80:M80) / 'Exam (LECTURE ONLY)'!AL$11), "", SUMIF('Exam (LECTURE ONLY)'!D$20:M$20, "CLO6", 'Exam (LECTURE ONLY)'!D80:M80) /'Exam (LECTURE ONLY)'!AL$11),
IF(AND('PRINTABLE (per grading)'!H$16="EXAM", 'PRINTABLE (per grading)'!B$13="Midterm"), IF(ISERROR(SUMIF('Exam (LECTURE ONLY)'!O$20:X$20, "CLO6", 'Exam (LECTURE ONLY)'!O80:X80) / 'Exam (LECTURE ONLY)'!AM$11), "", SUMIF('Exam (LECTURE ONLY)'!O$20:X$20, "CLO6", 'Exam (LECTURE ONLY)'!O80:X80) / 'Exam (LECTURE ONLY)'!AM$11),
IF(AND('PRINTABLE (per grading)'!H$16="EXAM", 'PRINTABLE (per grading)'!B$13="Final"), IF(ISERROR(SUMIF('Exam (LECTURE ONLY)'!Z$20:AI$20, "CLO6", 'Exam (LECTURE ONLY)'!Z80:AI80) / 'Exam (LECTURE ONLY)'!AN$11), "", SUMIF('Exam (LECTURE ONLY)'!Z$20:AI$20, "CLO6", 'Exam (LECTURE ONLY)'!Z80:AI80) / 'Exam (LECTURE ONLY)'!AN$11),
IF(AND('PRINTABLE (per grading)'!H$16="OUTPUT", 'PRINTABLE (per grading)'!B$13="Prelim"), IF(ISERROR(SUMIF(OUTPUT!C$20:M$20, "CLO6", OUTPUT!C80:M80) / OUTPUT!AL$11), "", SUMIF(OUTPUT!C$20:M$20, "CLO6", OUTPUT!C80:M80) / OUTPUT!AL$11),
IF(AND('PRINTABLE (per grading)'!H$16="OUTPUT", 'PRINTABLE (per grading)'!B$13="Midterm"), IF(ISERROR(SUMIF(OUTPUT!O$20:Y$20, "CLO6", OUTPUT!O80:Y80) / OUTPUT!AM$11), "", SUMIF(OUTPUT!O$20:Y$20, "CLO6", OUTPUT!O80:Y80) / OUTPUT!AM$11),
IF(AND('PRINTABLE (per grading)'!H$16="OUTPUT", 'PRINTABLE (per grading)'!B$13="Final"), IF(ISERROR(SUMIF(OUTPUT!AA$20:AI$20, "CLO6", OUTPUT!AA80:AI80) / OUTPUT!AN$11), "", SUMIF(OUTPUT!AA$20:AI$20, "CLO6", OUTPUT!AA80:AI80) / OUTPUT!AN$11),
"")))))),"")</f>
        <v/>
      </c>
      <c r="AO78" s="232" t="str">
        <f t="shared" si="53"/>
        <v/>
      </c>
      <c r="AP78" s="233" t="str">
        <f t="shared" si="54"/>
        <v/>
      </c>
      <c r="AQ78" s="25" t="str">
        <f>IF(B78 &lt;&gt; "", IFERROR(IF(C$16 = "PRELIM", SUMIF('Database (LECTURE-RES-PRAC)'!D$14:AG$14, "CLO7", 'Database (LECTURE-RES-PRAC)'!D75:AG75) / 'Grade computation'!F$10, IF(C$16 = "MIDTERM", SUMIF('Database (LECTURE-RES-PRAC)'!AJ$14:BM$14, "CLO7", 'Database (LECTURE-RES-PRAC)'!AJ75:BM75) / 'Grade computation'!G$10, IF(C$16 = "FINAL", SUMIF('Database (LECTURE-RES-PRAC)'!BP$14:CS$14, "CLO7", 'Database (LECTURE-RES-PRAC)'!BP75:CS75) / 'Grade computation'!H$10,""))),""),"")</f>
        <v/>
      </c>
      <c r="AR78" s="232" t="str">
        <f t="shared" si="55"/>
        <v/>
      </c>
      <c r="AS78" s="25" t="str">
        <f>IF(B78 &lt;&gt; "",IF(AND('PRINTABLE (per grading)'!H$16="EXAM", 'PRINTABLE (per grading)'!B$13="Prelim"), IF(ISERROR(SUMIF('Exam (LECTURE ONLY)'!D$20:M$20, "CLO7", 'Exam (LECTURE ONLY)'!D80:M80) / 'Exam (LECTURE ONLY)'!AL$12), "", SUMIF('Exam (LECTURE ONLY)'!D$20:M$20, "CLO7", 'Exam (LECTURE ONLY)'!D80:M80) /'Exam (LECTURE ONLY)'!AL$12),
IF(AND('PRINTABLE (per grading)'!H$16="EXAM", 'PRINTABLE (per grading)'!B$13="Midterm"), IF(ISERROR(SUMIF('Exam (LECTURE ONLY)'!O$20:X$20, "CLO7", 'Exam (LECTURE ONLY)'!O80:X80) / 'Exam (LECTURE ONLY)'!AM$12), "", SUMIF('Exam (LECTURE ONLY)'!O$20:X$20, "CLO7", 'Exam (LECTURE ONLY)'!O80:X80) / 'Exam (LECTURE ONLY)'!AM$12),
IF(AND('PRINTABLE (per grading)'!H$16="EXAM", 'PRINTABLE (per grading)'!B$13="Final"), IF(ISERROR(SUMIF('Exam (LECTURE ONLY)'!Z$20:AI$20, "CLO7", 'Exam (LECTURE ONLY)'!Z80:AI80) / 'Exam (LECTURE ONLY)'!AN$12), "", SUMIF('Exam (LECTURE ONLY)'!Z$20:AI$20, "CLO7", 'Exam (LECTURE ONLY)'!Z80:AI80) / 'Exam (LECTURE ONLY)'!AN$12),
IF(AND('PRINTABLE (per grading)'!H$16="OUTPUT", 'PRINTABLE (per grading)'!B$13="Prelim"), IF(ISERROR(SUMIF(OUTPUT!C$20:M$20, "CLO7", OUTPUT!C80:M80) / OUTPUT!AL$12), "", SUMIF(OUTPUT!C$20:M$20, "CLO7", OUTPUT!C80:M80) / OUTPUT!AL$12),
IF(AND('PRINTABLE (per grading)'!H$16="OUTPUT", 'PRINTABLE (per grading)'!B$13="Midterm"), IF(ISERROR(SUMIF(OUTPUT!O$20:Y$20, "CLO7", OUTPUT!O80:Y80) / OUTPUT!AM$12), "", SUMIF(OUTPUT!O$20:Y$20, "CLO7", OUTPUT!O80:Y80) / OUTPUT!AM$12),
IF(AND('PRINTABLE (per grading)'!H$16="OUTPUT", 'PRINTABLE (per grading)'!B$13="Final"), IF(ISERROR(SUMIF(OUTPUT!AA$20:AI$20, "CLO7", OUTPUT!AA80:AI80) / OUTPUT!AN$12), "", SUMIF(OUTPUT!AA$20:AI$20, "CLO7", OUTPUT!AA80:AI80) / OUTPUT!AN$12),
"")))))),"")</f>
        <v/>
      </c>
      <c r="AT78" s="232" t="str">
        <f t="shared" si="56"/>
        <v/>
      </c>
      <c r="AU78" s="233" t="str">
        <f t="shared" si="57"/>
        <v/>
      </c>
      <c r="AV78" s="25" t="str">
        <f>IF(B78 &lt;&gt; "", IFERROR(IF(C$16 = "PRELIM", SUMIF('Database (LECTURE-RES-PRAC)'!D$14:AG$14, "CLO8", 'Database (LECTURE-RES-PRAC)'!D75:AG75) / 'Grade computation'!F$11, IF(C$16 = "MIDTERM", SUMIF('Database (LECTURE-RES-PRAC)'!AJ$14:BM$14, "CLO8", 'Database (LECTURE-RES-PRAC)'!AJ75:BM75) / 'Grade computation'!G$11, IF(C$16 = "FINAL", SUMIF('Database (LECTURE-RES-PRAC)'!BP$14:CS$14, "CLO8", 'Database (LECTURE-RES-PRAC)'!BP75:CS75) / 'Grade computation'!H$11,""))),""),"")</f>
        <v/>
      </c>
      <c r="AW78" s="232" t="str">
        <f t="shared" si="58"/>
        <v/>
      </c>
      <c r="AX78" s="25" t="str">
        <f>IF(B78 &lt;&gt; "",IF(AND('PRINTABLE (per grading)'!H$16="EXAM", 'PRINTABLE (per grading)'!B$13="Prelim"), IF(ISERROR(SUMIF('Exam (LECTURE ONLY)'!D$20:M$20, "CLO8", 'Exam (LECTURE ONLY)'!D80:M80) / 'Exam (LECTURE ONLY)'!AL$13), "", SUMIF('Exam (LECTURE ONLY)'!D$20:M$20, "CLO8", 'Exam (LECTURE ONLY)'!D80:M80) /'Exam (LECTURE ONLY)'!AL$13),
IF(AND('PRINTABLE (per grading)'!H$16="EXAM", 'PRINTABLE (per grading)'!B$13="Midterm"), IF(ISERROR(SUMIF('Exam (LECTURE ONLY)'!O$20:X$20, "CLO8", 'Exam (LECTURE ONLY)'!O80:X80) / 'Exam (LECTURE ONLY)'!AM$13), "", SUMIF('Exam (LECTURE ONLY)'!O$20:X$20, "CLO8", 'Exam (LECTURE ONLY)'!O80:X80) / 'Exam (LECTURE ONLY)'!AM$13),
IF(AND('PRINTABLE (per grading)'!H$16="EXAM", 'PRINTABLE (per grading)'!B$13="Final"), IF(ISERROR(SUMIF('Exam (LECTURE ONLY)'!Z$20:AI$20, "CLO8", 'Exam (LECTURE ONLY)'!Z80:AI80) / 'Exam (LECTURE ONLY)'!AN$13), "", SUMIF('Exam (LECTURE ONLY)'!Z$20:AI$20, "CLO8", 'Exam (LECTURE ONLY)'!Z80:AI80) / 'Exam (LECTURE ONLY)'!AN$13),
IF(AND('PRINTABLE (per grading)'!H$16="OUTPUT", 'PRINTABLE (per grading)'!B$13="Prelim"), IF(ISERROR(SUMIF(OUTPUT!C$20:M$20, "CLO8", OUTPUT!C80:M80) / OUTPUT!AL$13), "", SUMIF(OUTPUT!C$20:M$20, "CLO8", OUTPUT!C80:M80) / OUTPUT!AL$13),
IF(AND('PRINTABLE (per grading)'!H$16="OUTPUT", 'PRINTABLE (per grading)'!B$13="Midterm"), IF(ISERROR(SUMIF(OUTPUT!O$20:Y$20, "CLO8", OUTPUT!O80:Y80) / OUTPUT!AM$13), "", SUMIF(OUTPUT!O$20:Y$20, "CLO8", OUTPUT!O80:Y80) / OUTPUT!AM$13),
IF(AND('PRINTABLE (per grading)'!H$16="OUTPUT", 'PRINTABLE (per grading)'!B$13="Final"), IF(ISERROR(SUMIF(OUTPUT!AA$20:AI$20, "CLO8", OUTPUT!AA80:AI80) / OUTPUT!AN$13), "", SUMIF(OUTPUT!AA$20:AI$20, "CLO8", OUTPUT!AA80:AI80) / OUTPUT!AN$13),
"")))))),"")</f>
        <v/>
      </c>
      <c r="AY78" s="232" t="str">
        <f t="shared" si="59"/>
        <v/>
      </c>
      <c r="AZ78" s="233" t="str">
        <f t="shared" si="60"/>
        <v/>
      </c>
      <c r="BA78" s="25" t="str">
        <f>IF(B78 &lt;&gt; "", IFERROR(IF(C$16 = "PRELIM", SUMIF('Database (LECTURE-RES-PRAC)'!D$14:AG$14, "CLO9", 'Database (LECTURE-RES-PRAC)'!D75:AG75) / 'Grade computation'!F$12, IF(C$16 = "MIDTERM", SUMIF('Database (LECTURE-RES-PRAC)'!AJ$14:BM$14, "CLO9", 'Database (LECTURE-RES-PRAC)'!AJ75:BM75) / 'Grade computation'!G$12, IF(C$16 = "FINAL", SUMIF('Database (LECTURE-RES-PRAC)'!BP$14:CS$14, "CLO9", 'Database (LECTURE-RES-PRAC)'!BP75:CS75) / 'Grade computation'!H$12,""))),""),"")</f>
        <v/>
      </c>
      <c r="BB78" s="232" t="str">
        <f t="shared" si="61"/>
        <v/>
      </c>
      <c r="BC78" s="25" t="str">
        <f>IF(B78 &lt;&gt; "",IF(AND('PRINTABLE (per grading)'!H$16="EXAM", 'PRINTABLE (per grading)'!B$13="Prelim"), IF(ISERROR(SUMIF('Exam (LECTURE ONLY)'!D$20:M$20, "CLO9", 'Exam (LECTURE ONLY)'!D80:M80) / 'Exam (LECTURE ONLY)'!AL$14), "", SUMIF('Exam (LECTURE ONLY)'!D$20:M$20, "CLO9", 'Exam (LECTURE ONLY)'!D80:M80) /'Exam (LECTURE ONLY)'!AL$14),
IF(AND('PRINTABLE (per grading)'!H$16="EXAM", 'PRINTABLE (per grading)'!B$13="Midterm"), IF(ISERROR(SUMIF('Exam (LECTURE ONLY)'!O$20:X$20, "CLO9", 'Exam (LECTURE ONLY)'!O80:X80) / 'Exam (LECTURE ONLY)'!AM$14), "", SUMIF('Exam (LECTURE ONLY)'!O$20:X$20, "CLO9", 'Exam (LECTURE ONLY)'!O80:X80) / 'Exam (LECTURE ONLY)'!AM$14),
IF(AND('PRINTABLE (per grading)'!H$16="EXAM", 'PRINTABLE (per grading)'!B$13="Final"), IF(ISERROR(SUMIF('Exam (LECTURE ONLY)'!Z$20:AI$20, "CLO9", 'Exam (LECTURE ONLY)'!Z80:AI80) / 'Exam (LECTURE ONLY)'!AN$14), "", SUMIF('Exam (LECTURE ONLY)'!Z$20:AI$20, "CLO9", 'Exam (LECTURE ONLY)'!Z80:AI80) / 'Exam (LECTURE ONLY)'!AN$14),
IF(AND('PRINTABLE (per grading)'!H$16="OUTPUT", 'PRINTABLE (per grading)'!B$13="Prelim"), IF(ISERROR(SUMIF(OUTPUT!C$20:M$20, "CLO9", OUTPUT!C80:M80) / OUTPUT!AL$14), "", SUMIF(OUTPUT!C$20:M$20, "CLO9", OUTPUT!C80:M80) / OUTPUT!AL$14),
IF(AND('PRINTABLE (per grading)'!H$16="OUTPUT", 'PRINTABLE (per grading)'!B$13="Midterm"), IF(ISERROR(SUMIF(OUTPUT!O$20:Y$20, "CLO9", OUTPUT!O80:Y80) / OUTPUT!AM$14), "", SUMIF(OUTPUT!O$20:Y$20, "CLO9", OUTPUT!O80:Y80) / OUTPUT!AM$14),
IF(AND('PRINTABLE (per grading)'!H$16="OUTPUT", 'PRINTABLE (per grading)'!B$13="Final"), IF(ISERROR(SUMIF(OUTPUT!AA$20:AI$20, "CLO9", OUTPUT!AA80:AI80) / OUTPUT!AN$14), "", SUMIF(OUTPUT!AA$20:AI$20, "CLO9", OUTPUT!AA80:AI80) / OUTPUT!AN$14),
"")))))),"")</f>
        <v/>
      </c>
      <c r="BD78" s="232" t="str">
        <f t="shared" si="62"/>
        <v/>
      </c>
      <c r="BE78" s="233" t="str">
        <f t="shared" si="63"/>
        <v/>
      </c>
      <c r="BF78" s="25" t="str">
        <f>IF(B78 &lt;&gt; "", IFERROR(IF(C$16 = "PRELIM", SUMIF('Database (LECTURE-RES-PRAC)'!D$14:AG$14, "CLO10", 'Database (LECTURE-RES-PRAC)'!D75:AG75) / 'Grade computation'!F$13, IF(C$16 = "MIDTERM", SUMIF('Database (LECTURE-RES-PRAC)'!AJ$14:BM$14, "CLO10", 'Database (LECTURE-RES-PRAC)'!AJ75:BM75) / 'Grade computation'!G$13, IF(C$16 = "FINAL", SUMIF('Database (LECTURE-RES-PRAC)'!BP$14:CS$14, "CLO10", 'Database (LECTURE-RES-PRAC)'!BP75:CS75) / 'Grade computation'!H$13,""))),""),"")</f>
        <v/>
      </c>
      <c r="BG78" s="232" t="str">
        <f t="shared" si="64"/>
        <v/>
      </c>
      <c r="BH78" s="25" t="str">
        <f>IF(B78 &lt;&gt; "",IF(AND('PRINTABLE (per grading)'!H$16="EXAM", 'PRINTABLE (per grading)'!B$13="Prelim"), IF(ISERROR(SUMIF('Exam (LECTURE ONLY)'!D$20:M$20, "CLO10", 'Exam (LECTURE ONLY)'!D80:M80) / 'Exam (LECTURE ONLY)'!AL$15), "", SUMIF('Exam (LECTURE ONLY)'!D$20:M$20, "CLO10", 'Exam (LECTURE ONLY)'!D80:M80) /'Exam (LECTURE ONLY)'!AL$15),
IF(AND('PRINTABLE (per grading)'!H$16="EXAM", 'PRINTABLE (per grading)'!B$13="Midterm"), IF(ISERROR(SUMIF('Exam (LECTURE ONLY)'!O$20:X$20, "CLO10", 'Exam (LECTURE ONLY)'!O80:X80) / 'Exam (LECTURE ONLY)'!AM$15), "", SUMIF('Exam (LECTURE ONLY)'!O$20:X$20, "CLO10", 'Exam (LECTURE ONLY)'!O80:X80) / 'Exam (LECTURE ONLY)'!AM$15),
IF(AND('PRINTABLE (per grading)'!H$16="EXAM", 'PRINTABLE (per grading)'!B$13="Final"), IF(ISERROR(SUMIF('Exam (LECTURE ONLY)'!Z$20:AI$20, "CLO10", 'Exam (LECTURE ONLY)'!Z80:AI80) / 'Exam (LECTURE ONLY)'!AN$15), "", SUMIF('Exam (LECTURE ONLY)'!Z$20:AI$20, "CLO10", 'Exam (LECTURE ONLY)'!Z80:AI80) / 'Exam (LECTURE ONLY)'!AN$15),
IF(AND('PRINTABLE (per grading)'!H$16="OUTPUT", 'PRINTABLE (per grading)'!B$13="Prelim"), IF(ISERROR(SUMIF(OUTPUT!C$20:M$20, "CLO10", OUTPUT!C80:M80) / OUTPUT!AL$15), "", SUMIF(OUTPUT!C$20:M$20, "CLO10", OUTPUT!C80:M80) / OUTPUT!AL$15),
IF(AND('PRINTABLE (per grading)'!H$16="OUTPUT", 'PRINTABLE (per grading)'!B$13="Midterm"), IF(ISERROR(SUMIF(OUTPUT!O$20:Y$20, "CLO10", OUTPUT!O80:Y80) / OUTPUT!AM$15), "", SUMIF(OUTPUT!O$20:Y$20, "CLO10", OUTPUT!O80:Y80) / OUTPUT!AM$15),
IF(AND('PRINTABLE (per grading)'!H$16="OUTPUT", 'PRINTABLE (per grading)'!B$13="Final"), IF(ISERROR(SUMIF(OUTPUT!AA$20:AI$20, "CLO10", OUTPUT!AA80:AI80) / OUTPUT!AN$15), "", SUMIF(OUTPUT!AA$20:AI$20, "CLO10", OUTPUT!AA80:AI80) / OUTPUT!AN$15),
"")))))),"")</f>
        <v/>
      </c>
      <c r="BI78" s="232" t="str">
        <f t="shared" si="65"/>
        <v/>
      </c>
      <c r="BJ78" s="233" t="str">
        <f t="shared" si="66"/>
        <v/>
      </c>
      <c r="BK78" s="2"/>
    </row>
    <row r="79" spans="1:63" ht="20.100000000000001" customHeight="1">
      <c r="A79" s="118" t="str">
        <f>IF(ISBLANK('Database (LECTURE-RES-PRAC)'!A76),"",'Database (LECTURE-RES-PRAC)'!A76)</f>
        <v/>
      </c>
      <c r="B79" s="119" t="str">
        <f>IF(ISBLANK('Database (LECTURE-RES-PRAC)'!B76),"",'Database (LECTURE-RES-PRAC)'!B76)</f>
        <v/>
      </c>
      <c r="C79" s="134" t="str">
        <f>IF(B79&lt;&gt;"",IF(C$16="PRELIM",'Grade computation'!C79, IF(C$16="MIDTERM",'Grade computation'!K79, IF(C$16="FINAL",'Grade computation'!S79,""))),"")</f>
        <v/>
      </c>
      <c r="D79" s="135" t="str">
        <f t="shared" si="1"/>
        <v/>
      </c>
      <c r="E79" s="134" t="str">
        <f>IF(B79&lt;&gt;"", IF(C$16="PRELIM",'Grade computation'!E79, IF(C$16="MIDTERM",'Grade computation'!M79, IF(C$16="FINAL",'Grade computation'!U79,""))),"")</f>
        <v/>
      </c>
      <c r="F79" s="136" t="str">
        <f t="shared" si="2"/>
        <v/>
      </c>
      <c r="G79" s="137" t="str">
        <f t="shared" si="3"/>
        <v/>
      </c>
      <c r="H79" s="207" t="str">
        <f>IF(B79&lt;&gt;"",IF(C$16="PRELIM", 'Grade computation'!H79, IF(C$16="MIDTERM", 'Grade computation'!P79, IF(C$16="FINAL",'Grade computation'!X79, ""))),"")</f>
        <v/>
      </c>
      <c r="I79" s="137" t="str">
        <f t="shared" si="4"/>
        <v/>
      </c>
      <c r="J79" s="139" t="str">
        <f t="shared" si="5"/>
        <v/>
      </c>
      <c r="K79" s="377" t="str">
        <f t="shared" si="6"/>
        <v/>
      </c>
      <c r="L79" s="434"/>
      <c r="M79" s="25" t="str">
        <f>IF(B79 &lt;&gt; "", IFERROR(IF(C$16 = "PRELIM", SUMIF('Database (LECTURE-RES-PRAC)'!D$14:AG$14, "CLO1", 'Database (LECTURE-RES-PRAC)'!D76:AG76) / 'Grade computation'!F$4, IF(C$16 = "MIDTERM", SUMIF('Database (LECTURE-RES-PRAC)'!AJ$14:BM$14, "CLO1", 'Database (LECTURE-RES-PRAC)'!AJ76:BM76) / 'Grade computation'!G$4, IF(C$16 = "FINAL", SUMIF('Database (LECTURE-RES-PRAC)'!BP$14:CS$14, "CLO1", 'Database (LECTURE-RES-PRAC)'!BP76:CS76) / 'Grade computation'!H$4,""))),""),"")</f>
        <v/>
      </c>
      <c r="N79" s="232" t="str">
        <f t="shared" si="37"/>
        <v/>
      </c>
      <c r="O79" s="25" t="str">
        <f>IF(B79 &lt;&gt; "",IF(AND('PRINTABLE (per grading)'!H$16="EXAM", 'PRINTABLE (per grading)'!B$13="Prelim"), IF(ISERROR(SUMIF('Exam (LECTURE ONLY)'!D$20:M$20, "CLO1", 'Exam (LECTURE ONLY)'!D81:M81) / 'Exam (LECTURE ONLY)'!AL$6), "", SUMIF('Exam (LECTURE ONLY)'!D$20:M$20, "CLO1", 'Exam (LECTURE ONLY)'!D81:M81) /'Exam (LECTURE ONLY)'!AL$6),
IF(AND('PRINTABLE (per grading)'!H$16="EXAM", 'PRINTABLE (per grading)'!B$13="Midterm"), IF(ISERROR(SUMIF('Exam (LECTURE ONLY)'!O$20:X$20, "CLO1", 'Exam (LECTURE ONLY)'!O81:X81) / 'Exam (LECTURE ONLY)'!AM$6), "", SUMIF('Exam (LECTURE ONLY)'!O$20:X$20, "CLO1", 'Exam (LECTURE ONLY)'!O81:X81) / 'Exam (LECTURE ONLY)'!AM$6),
IF(AND('PRINTABLE (per grading)'!H$16="EXAM", 'PRINTABLE (per grading)'!B$13="Final"), IF(ISERROR(SUMIF('Exam (LECTURE ONLY)'!Z$20:AI$20, "CLO1", 'Exam (LECTURE ONLY)'!Z81:AI81) / 'Exam (LECTURE ONLY)'!AN$6), "", SUMIF('Exam (LECTURE ONLY)'!Z$20:AI$20, "CLO1", 'Exam (LECTURE ONLY)'!Z81:AI81) / 'Exam (LECTURE ONLY)'!AN$6),
IF(AND('PRINTABLE (per grading)'!H$16="OUTPUT", 'PRINTABLE (per grading)'!B$13="Prelim"), IF(ISERROR(SUMIF(OUTPUT!C$20:M$20, "CLO1", OUTPUT!C81:M81) / OUTPUT!AL$6), "", SUMIF(OUTPUT!C$20:M$20, "CLO1", OUTPUT!C81:M81) / OUTPUT!AL$6),
IF(AND('PRINTABLE (per grading)'!H$16="OUTPUT", 'PRINTABLE (per grading)'!B$13="Midterm"), IF(ISERROR(SUMIF(OUTPUT!O$20:Y$20, "CLO1", OUTPUT!O81:Y81) / OUTPUT!AM$6), "", SUMIF(OUTPUT!O$20:Y$20, "CLO1", OUTPUT!O81:Y81) / OUTPUT!AM$6),
IF(AND('PRINTABLE (per grading)'!H$16="OUTPUT", 'PRINTABLE (per grading)'!B$13="Final"), IF(ISERROR(SUMIF(OUTPUT!AA$20:AI$20, "CLO1", OUTPUT!AA81:AI81) / OUTPUT!AN$6), "", SUMIF(OUTPUT!AA$20:AI$20, "CLO1", OUTPUT!AA81:AI81) / OUTPUT!AN$6),
"")))))),"")</f>
        <v/>
      </c>
      <c r="P79" s="232" t="str">
        <f t="shared" si="38"/>
        <v/>
      </c>
      <c r="Q79" s="233" t="str">
        <f t="shared" si="39"/>
        <v/>
      </c>
      <c r="R79" s="25" t="str">
        <f>IF(B79 &lt;&gt; "", IFERROR(IF(C$16 = "PRELIM", SUMIF('Database (LECTURE-RES-PRAC)'!D$14:AG$14, "CLO2", 'Database (LECTURE-RES-PRAC)'!D76:AG76) / 'Grade computation'!F$5, IF(C$16 = "MIDTERM", SUMIF('Database (LECTURE-RES-PRAC)'!AJ$14:BM$14, "CLO2", 'Database (LECTURE-RES-PRAC)'!AJ76:BM76) / 'Grade computation'!G$5, IF(C$16 = "FINAL", SUMIF('Database (LECTURE-RES-PRAC)'!BP$14:CS$14, "CLO2", 'Database (LECTURE-RES-PRAC)'!BP76:CS76) / 'Grade computation'!H$5,""))),""),"")</f>
        <v/>
      </c>
      <c r="S79" s="232" t="str">
        <f t="shared" si="40"/>
        <v/>
      </c>
      <c r="T79" s="25" t="str">
        <f>IF(B79 &lt;&gt; "",IF(AND('PRINTABLE (per grading)'!H$16="EXAM", 'PRINTABLE (per grading)'!B$13="Prelim"), IF(ISERROR(SUMIF('Exam (LECTURE ONLY)'!D$20:M$20, "CLO2", 'Exam (LECTURE ONLY)'!D81:M81) / 'Exam (LECTURE ONLY)'!AL$7), "", SUMIF('Exam (LECTURE ONLY)'!D$20:M$20, "CLO2", 'Exam (LECTURE ONLY)'!D81:M81) /'Exam (LECTURE ONLY)'!AL$7),
IF(AND('PRINTABLE (per grading)'!H$16="EXAM", 'PRINTABLE (per grading)'!B$13="Midterm"), IF(ISERROR(SUMIF('Exam (LECTURE ONLY)'!O$20:X$20, "CLO2", 'Exam (LECTURE ONLY)'!O81:X81) / 'Exam (LECTURE ONLY)'!AM$7), "", SUMIF('Exam (LECTURE ONLY)'!O$20:X$20, "CLO2", 'Exam (LECTURE ONLY)'!O81:X81) / 'Exam (LECTURE ONLY)'!AM$7),
IF(AND('PRINTABLE (per grading)'!H$16="EXAM", 'PRINTABLE (per grading)'!B$13="Final"), IF(ISERROR(SUMIF('Exam (LECTURE ONLY)'!Z$20:AI$20, "CLO2", 'Exam (LECTURE ONLY)'!Z81:AI81) / 'Exam (LECTURE ONLY)'!AN$7), "", SUMIF('Exam (LECTURE ONLY)'!Z$20:AI$20, "CLO2", 'Exam (LECTURE ONLY)'!Z81:AI81) / 'Exam (LECTURE ONLY)'!AN$7),
IF(AND('PRINTABLE (per grading)'!H$16="OUTPUT", 'PRINTABLE (per grading)'!B$13="Prelim"), IF(ISERROR(SUMIF(OUTPUT!C$20:M$20, "CLO2", OUTPUT!C81:M81) / OUTPUT!AL$7), "", SUMIF(OUTPUT!C$20:M$20, "CLO2", OUTPUT!C81:M81) / OUTPUT!AL$7),
IF(AND('PRINTABLE (per grading)'!H$16="OUTPUT", 'PRINTABLE (per grading)'!B$13="Midterm"), IF(ISERROR(SUMIF(OUTPUT!O$20:Y$20, "CLO2", OUTPUT!O81:Y81) / OUTPUT!AM$7), "", SUMIF(OUTPUT!O$20:Y$20, "CLO2", OUTPUT!O81:Y81) / OUTPUT!AM$7),
IF(AND('PRINTABLE (per grading)'!H$16="OUTPUT", 'PRINTABLE (per grading)'!B$13="Final"), IF(ISERROR(SUMIF(OUTPUT!AA$20:AI$20, "CLO2", OUTPUT!AA81:AI81) / OUTPUT!AN$7), "", SUMIF(OUTPUT!AA$20:AI$20, "CLO2", OUTPUT!AA81:AI81) / OUTPUT!AN$7),
"")))))),"")</f>
        <v/>
      </c>
      <c r="U79" s="232" t="str">
        <f t="shared" si="41"/>
        <v/>
      </c>
      <c r="V79" s="233" t="str">
        <f t="shared" si="42"/>
        <v/>
      </c>
      <c r="W79" s="25" t="str">
        <f>IF(B79 &lt;&gt; "", IFERROR(IF(C$16 = "PRELIM", SUMIF('Database (LECTURE-RES-PRAC)'!D$14:AG$14, "CLO3", 'Database (LECTURE-RES-PRAC)'!D76:AG76) / 'Grade computation'!F$6, IF(C$16 = "MIDTERM", SUMIF('Database (LECTURE-RES-PRAC)'!AJ$14:BM$14, "CLO3", 'Database (LECTURE-RES-PRAC)'!AJ76:BM76) / 'Grade computation'!G$6, IF(C$16 = "FINAL", SUMIF('Database (LECTURE-RES-PRAC)'!BP$14:CS$14, "CLO3", 'Database (LECTURE-RES-PRAC)'!BP76:CS76) / 'Grade computation'!H$6,""))),""),"")</f>
        <v/>
      </c>
      <c r="X79" s="232" t="str">
        <f t="shared" si="43"/>
        <v/>
      </c>
      <c r="Y79" s="25" t="str">
        <f>IF(B79 &lt;&gt; "",IF(AND('PRINTABLE (per grading)'!H$16="EXAM", 'PRINTABLE (per grading)'!B$13="Prelim"), IF(ISERROR(SUMIF('Exam (LECTURE ONLY)'!D$20:M$20, "CLO3", 'Exam (LECTURE ONLY)'!D81:M81) / 'Exam (LECTURE ONLY)'!AL$8), "", SUMIF('Exam (LECTURE ONLY)'!D$20:M$20, "CLO3", 'Exam (LECTURE ONLY)'!D81:M81) /'Exam (LECTURE ONLY)'!AL$8),
IF(AND('PRINTABLE (per grading)'!H$16="EXAM", 'PRINTABLE (per grading)'!B$13="Midterm"), IF(ISERROR(SUMIF('Exam (LECTURE ONLY)'!O$20:X$20, "CLO3", 'Exam (LECTURE ONLY)'!O81:X81) / 'Exam (LECTURE ONLY)'!AM$8), "", SUMIF('Exam (LECTURE ONLY)'!O$20:X$20, "CLO3", 'Exam (LECTURE ONLY)'!O81:X81) / 'Exam (LECTURE ONLY)'!AM$8),
IF(AND('PRINTABLE (per grading)'!H$16="EXAM", 'PRINTABLE (per grading)'!B$13="Final"), IF(ISERROR(SUMIF('Exam (LECTURE ONLY)'!Z$20:AI$20, "CLO3", 'Exam (LECTURE ONLY)'!Z81:AI81) / 'Exam (LECTURE ONLY)'!AN$8), "", SUMIF('Exam (LECTURE ONLY)'!Z$20:AI$20, "CLO3", 'Exam (LECTURE ONLY)'!Z81:AI81) / 'Exam (LECTURE ONLY)'!AN$8),
IF(AND('PRINTABLE (per grading)'!H$16="OUTPUT", 'PRINTABLE (per grading)'!B$13="Prelim"), IF(ISERROR(SUMIF(OUTPUT!C$20:M$20, "CLO3", OUTPUT!C81:M81) / OUTPUT!AL$8), "", SUMIF(OUTPUT!C$20:M$20, "CLO3", OUTPUT!C81:M81) / OUTPUT!AL$8),
IF(AND('PRINTABLE (per grading)'!H$16="OUTPUT", 'PRINTABLE (per grading)'!B$13="Midterm"), IF(ISERROR(SUMIF(OUTPUT!O$20:Y$20, "CLO3", OUTPUT!O81:Y81) / OUTPUT!AM$8), "", SUMIF(OUTPUT!O$20:Y$20, "CLO3", OUTPUT!O81:Y81) / OUTPUT!AM$8),
IF(AND('PRINTABLE (per grading)'!H$16="OUTPUT", 'PRINTABLE (per grading)'!B$13="Final"), IF(ISERROR(SUMIF(OUTPUT!AA$20:AI$20, "CLO3", OUTPUT!AA81:AI81) / OUTPUT!AN$8), "", SUMIF(OUTPUT!AA$20:AI$20, "CLO3", OUTPUT!AA81:AI81) / OUTPUT!AN$8),
"" )))))),"")</f>
        <v/>
      </c>
      <c r="Z79" s="232" t="str">
        <f t="shared" si="44"/>
        <v/>
      </c>
      <c r="AA79" s="233" t="str">
        <f t="shared" si="45"/>
        <v/>
      </c>
      <c r="AB79" s="25" t="str">
        <f>IF(B79 &lt;&gt; "", IFERROR(IF(C$16 = "PRELIM", SUMIF('Database (LECTURE-RES-PRAC)'!D$14:AG$14, "CLO4", 'Database (LECTURE-RES-PRAC)'!D76:AG76) / 'Grade computation'!F$7, IF(C$16 = "MIDTERM", SUMIF('Database (LECTURE-RES-PRAC)'!AJ$14:BM$14, "CLO4", 'Database (LECTURE-RES-PRAC)'!AJ76:BM76) / 'Grade computation'!G$7, IF(C$16 = "FINAL", SUMIF('Database (LECTURE-RES-PRAC)'!BP$14:CS$14, "CLO4", 'Database (LECTURE-RES-PRAC)'!BP76:CS76) / 'Grade computation'!H$7,""))),""),"")</f>
        <v/>
      </c>
      <c r="AC79" s="232" t="str">
        <f t="shared" si="46"/>
        <v/>
      </c>
      <c r="AD79" s="25" t="str">
        <f>IF(B79 &lt;&gt; "",IF(AND('PRINTABLE (per grading)'!H$16="EXAM", 'PRINTABLE (per grading)'!B$13="Prelim"), IF(ISERROR(SUMIF('Exam (LECTURE ONLY)'!D$20:M$20, "CLO4", 'Exam (LECTURE ONLY)'!D81:M81) / 'Exam (LECTURE ONLY)'!AL$9), "", SUMIF('Exam (LECTURE ONLY)'!D$20:M$20, "CLO4", 'Exam (LECTURE ONLY)'!D81:M81) /'Exam (LECTURE ONLY)'!AL$9),
IF(AND('PRINTABLE (per grading)'!H$16="EXAM", 'PRINTABLE (per grading)'!B$13="Midterm"), IF(ISERROR(SUMIF('Exam (LECTURE ONLY)'!O$20:X$20, "CLO4", 'Exam (LECTURE ONLY)'!O81:X81) / 'Exam (LECTURE ONLY)'!AM$9), "", SUMIF('Exam (LECTURE ONLY)'!O$20:X$20, "CLO4", 'Exam (LECTURE ONLY)'!O81:X81) / 'Exam (LECTURE ONLY)'!AM$9),
IF(AND('PRINTABLE (per grading)'!H$16="EXAM", 'PRINTABLE (per grading)'!B$13="Final"), IF(ISERROR(SUMIF('Exam (LECTURE ONLY)'!Z$20:AI$20, "CLO4", 'Exam (LECTURE ONLY)'!Z81:AI81) / 'Exam (LECTURE ONLY)'!AN$9), "", SUMIF('Exam (LECTURE ONLY)'!Z$20:AI$20, "CLO4", 'Exam (LECTURE ONLY)'!Z81:AI81) / 'Exam (LECTURE ONLY)'!AN$9),
IF(AND('PRINTABLE (per grading)'!H$16="OUTPUT", 'PRINTABLE (per grading)'!B$13="Prelim"), IF(ISERROR(SUMIF(OUTPUT!C$20:M$20, "CLO4", OUTPUT!C81:M81) / OUTPUT!AL$9), "", SUMIF(OUTPUT!C$20:M$20, "CLO4", OUTPUT!C81:M81) / OUTPUT!AL$9),
IF(AND('PRINTABLE (per grading)'!H$16="OUTPUT", 'PRINTABLE (per grading)'!B$13="Midterm"), IF(ISERROR(SUMIF(OUTPUT!O$20:Y$20, "CLO4", OUTPUT!O81:Y81) / OUTPUT!AM$9), "", SUMIF(OUTPUT!O$20:Y$20, "CLO4", OUTPUT!O81:Y81) / OUTPUT!AM$9),
IF(AND('PRINTABLE (per grading)'!H$16="OUTPUT", 'PRINTABLE (per grading)'!B$13="Final"), IF(ISERROR(SUMIF(OUTPUT!AA$20:AI$20, "CLO4", OUTPUT!AA81:AI81) / OUTPUT!AN$9), "", SUMIF(OUTPUT!AA$20:AI$20, "CLO4", OUTPUT!AA81:AI81) / OUTPUT!AN$9),
"")))))),"")</f>
        <v/>
      </c>
      <c r="AE79" s="232" t="str">
        <f t="shared" si="47"/>
        <v/>
      </c>
      <c r="AF79" s="233" t="str">
        <f t="shared" si="48"/>
        <v/>
      </c>
      <c r="AG79" s="25" t="str">
        <f>IF(B79 &lt;&gt; "", IFERROR(IF(C$16 = "PRELIM", SUMIF('Database (LECTURE-RES-PRAC)'!D$14:AG$14, "CLO5", 'Database (LECTURE-RES-PRAC)'!D76:AG76) / 'Grade computation'!F$8, IF(C$16 = "MIDTERM", SUMIF('Database (LECTURE-RES-PRAC)'!AJ$14:BM$14, "CLO5", 'Database (LECTURE-RES-PRAC)'!AJ76:BM76) / 'Grade computation'!G$8, IF(C$16 = "FINAL", SUMIF('Database (LECTURE-RES-PRAC)'!BP$14:CS$14, "CLO5", 'Database (LECTURE-RES-PRAC)'!BP76:CS76) / 'Grade computation'!H$8,""))),""),"")</f>
        <v/>
      </c>
      <c r="AH79" s="232" t="str">
        <f t="shared" si="49"/>
        <v/>
      </c>
      <c r="AI79" s="25" t="str">
        <f>IF(B79 &lt;&gt; "",IF(AND('PRINTABLE (per grading)'!H$16="EXAM", 'PRINTABLE (per grading)'!B$13="Prelim"), IF(ISERROR(SUMIF('Exam (LECTURE ONLY)'!D$20:M$20, "CLO5", 'Exam (LECTURE ONLY)'!D81:M81) / 'Exam (LECTURE ONLY)'!AL$10), "", SUMIF('Exam (LECTURE ONLY)'!D$20:M$20, "CLO5", 'Exam (LECTURE ONLY)'!D81:M81) /'Exam (LECTURE ONLY)'!AL$10),
IF(AND('PRINTABLE (per grading)'!H$16="EXAM", 'PRINTABLE (per grading)'!B$13="Midterm"), IF(ISERROR(SUMIF('Exam (LECTURE ONLY)'!O$20:X$20, "CLO5", 'Exam (LECTURE ONLY)'!O81:X81) / 'Exam (LECTURE ONLY)'!AM$10), "", SUMIF('Exam (LECTURE ONLY)'!O$20:X$20, "CLO5", 'Exam (LECTURE ONLY)'!O81:X81) / 'Exam (LECTURE ONLY)'!AM$10),
IF(AND('PRINTABLE (per grading)'!H$16="EXAM", 'PRINTABLE (per grading)'!B$13="Final"), IF(ISERROR(SUMIF('Exam (LECTURE ONLY)'!Z$20:AI$20, "CLO5", 'Exam (LECTURE ONLY)'!Z81:AI81) / 'Exam (LECTURE ONLY)'!AN$10), "", SUMIF('Exam (LECTURE ONLY)'!Z$20:AI$20, "CLO5", 'Exam (LECTURE ONLY)'!Z81:AI81) / 'Exam (LECTURE ONLY)'!AN$10),
IF(AND('PRINTABLE (per grading)'!H$16="OUTPUT", 'PRINTABLE (per grading)'!B$13="Prelim"), IF(ISERROR(SUMIF(OUTPUT!C$20:M$20, "CLO5", OUTPUT!C81:M81) / OUTPUT!AL$10), "", SUMIF(OUTPUT!C$20:M$20, "CLO5", OUTPUT!C81:M81) / OUTPUT!AL$10),
IF(AND('PRINTABLE (per grading)'!H$16="OUTPUT", 'PRINTABLE (per grading)'!B$13="Midterm"), IF(ISERROR(SUMIF(OUTPUT!O$20:Y$20, "CLO5", OUTPUT!O81:Y81) / OUTPUT!AM$10), "", SUMIF(OUTPUT!O$20:Y$20, "CLO5", OUTPUT!O81:Y81) / OUTPUT!AM$10),
IF(AND('PRINTABLE (per grading)'!H$16="OUTPUT", 'PRINTABLE (per grading)'!B$13="Final"), IF(ISERROR(SUMIF(OUTPUT!AA$20:AI$20, "CLO5", OUTPUT!AA81:AI81) / OUTPUT!AN$10), "", SUMIF(OUTPUT!AA$20:AI$20, "CLO5", OUTPUT!AA81:AI81) / OUTPUT!AN$10),
"")))))),"")</f>
        <v/>
      </c>
      <c r="AJ79" s="232" t="str">
        <f t="shared" si="50"/>
        <v/>
      </c>
      <c r="AK79" s="233" t="str">
        <f t="shared" si="51"/>
        <v/>
      </c>
      <c r="AL79" s="25" t="str">
        <f>IF(B79 &lt;&gt; "", IFERROR(IF(C$16 = "PRELIM", SUMIF('Database (LECTURE-RES-PRAC)'!D$14:AG$14, "CLO6", 'Database (LECTURE-RES-PRAC)'!D76:AG76) / 'Grade computation'!F$9, IF(C$16 = "MIDTERM", SUMIF('Database (LECTURE-RES-PRAC)'!AJ$14:BM$14, "CLO6", 'Database (LECTURE-RES-PRAC)'!AJ76:BM76) / 'Grade computation'!G$9, IF(C$16 = "FINAL", SUMIF('Database (LECTURE-RES-PRAC)'!BP$14:CS$14, "CLO6", 'Database (LECTURE-RES-PRAC)'!BP76:CS76) / 'Grade computation'!H$9,""))),""),"")</f>
        <v/>
      </c>
      <c r="AM79" s="232" t="str">
        <f t="shared" si="52"/>
        <v/>
      </c>
      <c r="AN79" s="25" t="str">
        <f>IF(B79 &lt;&gt; "",IF(AND('PRINTABLE (per grading)'!H$16="EXAM", 'PRINTABLE (per grading)'!B$13="Prelim"), IF(ISERROR(SUMIF('Exam (LECTURE ONLY)'!D$20:M$20, "CLO6", 'Exam (LECTURE ONLY)'!D81:M81) / 'Exam (LECTURE ONLY)'!AL$11), "", SUMIF('Exam (LECTURE ONLY)'!D$20:M$20, "CLO6", 'Exam (LECTURE ONLY)'!D81:M81) /'Exam (LECTURE ONLY)'!AL$11),
IF(AND('PRINTABLE (per grading)'!H$16="EXAM", 'PRINTABLE (per grading)'!B$13="Midterm"), IF(ISERROR(SUMIF('Exam (LECTURE ONLY)'!O$20:X$20, "CLO6", 'Exam (LECTURE ONLY)'!O81:X81) / 'Exam (LECTURE ONLY)'!AM$11), "", SUMIF('Exam (LECTURE ONLY)'!O$20:X$20, "CLO6", 'Exam (LECTURE ONLY)'!O81:X81) / 'Exam (LECTURE ONLY)'!AM$11),
IF(AND('PRINTABLE (per grading)'!H$16="EXAM", 'PRINTABLE (per grading)'!B$13="Final"), IF(ISERROR(SUMIF('Exam (LECTURE ONLY)'!Z$20:AI$20, "CLO6", 'Exam (LECTURE ONLY)'!Z81:AI81) / 'Exam (LECTURE ONLY)'!AN$11), "", SUMIF('Exam (LECTURE ONLY)'!Z$20:AI$20, "CLO6", 'Exam (LECTURE ONLY)'!Z81:AI81) / 'Exam (LECTURE ONLY)'!AN$11),
IF(AND('PRINTABLE (per grading)'!H$16="OUTPUT", 'PRINTABLE (per grading)'!B$13="Prelim"), IF(ISERROR(SUMIF(OUTPUT!C$20:M$20, "CLO6", OUTPUT!C81:M81) / OUTPUT!AL$11), "", SUMIF(OUTPUT!C$20:M$20, "CLO6", OUTPUT!C81:M81) / OUTPUT!AL$11),
IF(AND('PRINTABLE (per grading)'!H$16="OUTPUT", 'PRINTABLE (per grading)'!B$13="Midterm"), IF(ISERROR(SUMIF(OUTPUT!O$20:Y$20, "CLO6", OUTPUT!O81:Y81) / OUTPUT!AM$11), "", SUMIF(OUTPUT!O$20:Y$20, "CLO6", OUTPUT!O81:Y81) / OUTPUT!AM$11),
IF(AND('PRINTABLE (per grading)'!H$16="OUTPUT", 'PRINTABLE (per grading)'!B$13="Final"), IF(ISERROR(SUMIF(OUTPUT!AA$20:AI$20, "CLO6", OUTPUT!AA81:AI81) / OUTPUT!AN$11), "", SUMIF(OUTPUT!AA$20:AI$20, "CLO6", OUTPUT!AA81:AI81) / OUTPUT!AN$11),
"")))))),"")</f>
        <v/>
      </c>
      <c r="AO79" s="232" t="str">
        <f t="shared" si="53"/>
        <v/>
      </c>
      <c r="AP79" s="233" t="str">
        <f t="shared" si="54"/>
        <v/>
      </c>
      <c r="AQ79" s="25" t="str">
        <f>IF(B79 &lt;&gt; "", IFERROR(IF(C$16 = "PRELIM", SUMIF('Database (LECTURE-RES-PRAC)'!D$14:AG$14, "CLO7", 'Database (LECTURE-RES-PRAC)'!D76:AG76) / 'Grade computation'!F$10, IF(C$16 = "MIDTERM", SUMIF('Database (LECTURE-RES-PRAC)'!AJ$14:BM$14, "CLO7", 'Database (LECTURE-RES-PRAC)'!AJ76:BM76) / 'Grade computation'!G$10, IF(C$16 = "FINAL", SUMIF('Database (LECTURE-RES-PRAC)'!BP$14:CS$14, "CLO7", 'Database (LECTURE-RES-PRAC)'!BP76:CS76) / 'Grade computation'!H$10,""))),""),"")</f>
        <v/>
      </c>
      <c r="AR79" s="232" t="str">
        <f t="shared" si="55"/>
        <v/>
      </c>
      <c r="AS79" s="25" t="str">
        <f>IF(B79 &lt;&gt; "",IF(AND('PRINTABLE (per grading)'!H$16="EXAM", 'PRINTABLE (per grading)'!B$13="Prelim"), IF(ISERROR(SUMIF('Exam (LECTURE ONLY)'!D$20:M$20, "CLO7", 'Exam (LECTURE ONLY)'!D81:M81) / 'Exam (LECTURE ONLY)'!AL$12), "", SUMIF('Exam (LECTURE ONLY)'!D$20:M$20, "CLO7", 'Exam (LECTURE ONLY)'!D81:M81) /'Exam (LECTURE ONLY)'!AL$12),
IF(AND('PRINTABLE (per grading)'!H$16="EXAM", 'PRINTABLE (per grading)'!B$13="Midterm"), IF(ISERROR(SUMIF('Exam (LECTURE ONLY)'!O$20:X$20, "CLO7", 'Exam (LECTURE ONLY)'!O81:X81) / 'Exam (LECTURE ONLY)'!AM$12), "", SUMIF('Exam (LECTURE ONLY)'!O$20:X$20, "CLO7", 'Exam (LECTURE ONLY)'!O81:X81) / 'Exam (LECTURE ONLY)'!AM$12),
IF(AND('PRINTABLE (per grading)'!H$16="EXAM", 'PRINTABLE (per grading)'!B$13="Final"), IF(ISERROR(SUMIF('Exam (LECTURE ONLY)'!Z$20:AI$20, "CLO7", 'Exam (LECTURE ONLY)'!Z81:AI81) / 'Exam (LECTURE ONLY)'!AN$12), "", SUMIF('Exam (LECTURE ONLY)'!Z$20:AI$20, "CLO7", 'Exam (LECTURE ONLY)'!Z81:AI81) / 'Exam (LECTURE ONLY)'!AN$12),
IF(AND('PRINTABLE (per grading)'!H$16="OUTPUT", 'PRINTABLE (per grading)'!B$13="Prelim"), IF(ISERROR(SUMIF(OUTPUT!C$20:M$20, "CLO7", OUTPUT!C81:M81) / OUTPUT!AL$12), "", SUMIF(OUTPUT!C$20:M$20, "CLO7", OUTPUT!C81:M81) / OUTPUT!AL$12),
IF(AND('PRINTABLE (per grading)'!H$16="OUTPUT", 'PRINTABLE (per grading)'!B$13="Midterm"), IF(ISERROR(SUMIF(OUTPUT!O$20:Y$20, "CLO7", OUTPUT!O81:Y81) / OUTPUT!AM$12), "", SUMIF(OUTPUT!O$20:Y$20, "CLO7", OUTPUT!O81:Y81) / OUTPUT!AM$12),
IF(AND('PRINTABLE (per grading)'!H$16="OUTPUT", 'PRINTABLE (per grading)'!B$13="Final"), IF(ISERROR(SUMIF(OUTPUT!AA$20:AI$20, "CLO7", OUTPUT!AA81:AI81) / OUTPUT!AN$12), "", SUMIF(OUTPUT!AA$20:AI$20, "CLO7", OUTPUT!AA81:AI81) / OUTPUT!AN$12),
"")))))),"")</f>
        <v/>
      </c>
      <c r="AT79" s="232" t="str">
        <f t="shared" si="56"/>
        <v/>
      </c>
      <c r="AU79" s="233" t="str">
        <f t="shared" si="57"/>
        <v/>
      </c>
      <c r="AV79" s="25" t="str">
        <f>IF(B79 &lt;&gt; "", IFERROR(IF(C$16 = "PRELIM", SUMIF('Database (LECTURE-RES-PRAC)'!D$14:AG$14, "CLO8", 'Database (LECTURE-RES-PRAC)'!D76:AG76) / 'Grade computation'!F$11, IF(C$16 = "MIDTERM", SUMIF('Database (LECTURE-RES-PRAC)'!AJ$14:BM$14, "CLO8", 'Database (LECTURE-RES-PRAC)'!AJ76:BM76) / 'Grade computation'!G$11, IF(C$16 = "FINAL", SUMIF('Database (LECTURE-RES-PRAC)'!BP$14:CS$14, "CLO8", 'Database (LECTURE-RES-PRAC)'!BP76:CS76) / 'Grade computation'!H$11,""))),""),"")</f>
        <v/>
      </c>
      <c r="AW79" s="232" t="str">
        <f t="shared" si="58"/>
        <v/>
      </c>
      <c r="AX79" s="25" t="str">
        <f>IF(B79 &lt;&gt; "",IF(AND('PRINTABLE (per grading)'!H$16="EXAM", 'PRINTABLE (per grading)'!B$13="Prelim"), IF(ISERROR(SUMIF('Exam (LECTURE ONLY)'!D$20:M$20, "CLO8", 'Exam (LECTURE ONLY)'!D81:M81) / 'Exam (LECTURE ONLY)'!AL$13), "", SUMIF('Exam (LECTURE ONLY)'!D$20:M$20, "CLO8", 'Exam (LECTURE ONLY)'!D81:M81) /'Exam (LECTURE ONLY)'!AL$13),
IF(AND('PRINTABLE (per grading)'!H$16="EXAM", 'PRINTABLE (per grading)'!B$13="Midterm"), IF(ISERROR(SUMIF('Exam (LECTURE ONLY)'!O$20:X$20, "CLO8", 'Exam (LECTURE ONLY)'!O81:X81) / 'Exam (LECTURE ONLY)'!AM$13), "", SUMIF('Exam (LECTURE ONLY)'!O$20:X$20, "CLO8", 'Exam (LECTURE ONLY)'!O81:X81) / 'Exam (LECTURE ONLY)'!AM$13),
IF(AND('PRINTABLE (per grading)'!H$16="EXAM", 'PRINTABLE (per grading)'!B$13="Final"), IF(ISERROR(SUMIF('Exam (LECTURE ONLY)'!Z$20:AI$20, "CLO8", 'Exam (LECTURE ONLY)'!Z81:AI81) / 'Exam (LECTURE ONLY)'!AN$13), "", SUMIF('Exam (LECTURE ONLY)'!Z$20:AI$20, "CLO8", 'Exam (LECTURE ONLY)'!Z81:AI81) / 'Exam (LECTURE ONLY)'!AN$13),
IF(AND('PRINTABLE (per grading)'!H$16="OUTPUT", 'PRINTABLE (per grading)'!B$13="Prelim"), IF(ISERROR(SUMIF(OUTPUT!C$20:M$20, "CLO8", OUTPUT!C81:M81) / OUTPUT!AL$13), "", SUMIF(OUTPUT!C$20:M$20, "CLO8", OUTPUT!C81:M81) / OUTPUT!AL$13),
IF(AND('PRINTABLE (per grading)'!H$16="OUTPUT", 'PRINTABLE (per grading)'!B$13="Midterm"), IF(ISERROR(SUMIF(OUTPUT!O$20:Y$20, "CLO8", OUTPUT!O81:Y81) / OUTPUT!AM$13), "", SUMIF(OUTPUT!O$20:Y$20, "CLO8", OUTPUT!O81:Y81) / OUTPUT!AM$13),
IF(AND('PRINTABLE (per grading)'!H$16="OUTPUT", 'PRINTABLE (per grading)'!B$13="Final"), IF(ISERROR(SUMIF(OUTPUT!AA$20:AI$20, "CLO8", OUTPUT!AA81:AI81) / OUTPUT!AN$13), "", SUMIF(OUTPUT!AA$20:AI$20, "CLO8", OUTPUT!AA81:AI81) / OUTPUT!AN$13),
"")))))),"")</f>
        <v/>
      </c>
      <c r="AY79" s="232" t="str">
        <f t="shared" si="59"/>
        <v/>
      </c>
      <c r="AZ79" s="233" t="str">
        <f t="shared" si="60"/>
        <v/>
      </c>
      <c r="BA79" s="25" t="str">
        <f>IF(B79 &lt;&gt; "", IFERROR(IF(C$16 = "PRELIM", SUMIF('Database (LECTURE-RES-PRAC)'!D$14:AG$14, "CLO9", 'Database (LECTURE-RES-PRAC)'!D76:AG76) / 'Grade computation'!F$12, IF(C$16 = "MIDTERM", SUMIF('Database (LECTURE-RES-PRAC)'!AJ$14:BM$14, "CLO9", 'Database (LECTURE-RES-PRAC)'!AJ76:BM76) / 'Grade computation'!G$12, IF(C$16 = "FINAL", SUMIF('Database (LECTURE-RES-PRAC)'!BP$14:CS$14, "CLO9", 'Database (LECTURE-RES-PRAC)'!BP76:CS76) / 'Grade computation'!H$12,""))),""),"")</f>
        <v/>
      </c>
      <c r="BB79" s="232" t="str">
        <f t="shared" si="61"/>
        <v/>
      </c>
      <c r="BC79" s="25" t="str">
        <f>IF(B79 &lt;&gt; "",IF(AND('PRINTABLE (per grading)'!H$16="EXAM", 'PRINTABLE (per grading)'!B$13="Prelim"), IF(ISERROR(SUMIF('Exam (LECTURE ONLY)'!D$20:M$20, "CLO9", 'Exam (LECTURE ONLY)'!D81:M81) / 'Exam (LECTURE ONLY)'!AL$14), "", SUMIF('Exam (LECTURE ONLY)'!D$20:M$20, "CLO9", 'Exam (LECTURE ONLY)'!D81:M81) /'Exam (LECTURE ONLY)'!AL$14),
IF(AND('PRINTABLE (per grading)'!H$16="EXAM", 'PRINTABLE (per grading)'!B$13="Midterm"), IF(ISERROR(SUMIF('Exam (LECTURE ONLY)'!O$20:X$20, "CLO9", 'Exam (LECTURE ONLY)'!O81:X81) / 'Exam (LECTURE ONLY)'!AM$14), "", SUMIF('Exam (LECTURE ONLY)'!O$20:X$20, "CLO9", 'Exam (LECTURE ONLY)'!O81:X81) / 'Exam (LECTURE ONLY)'!AM$14),
IF(AND('PRINTABLE (per grading)'!H$16="EXAM", 'PRINTABLE (per grading)'!B$13="Final"), IF(ISERROR(SUMIF('Exam (LECTURE ONLY)'!Z$20:AI$20, "CLO9", 'Exam (LECTURE ONLY)'!Z81:AI81) / 'Exam (LECTURE ONLY)'!AN$14), "", SUMIF('Exam (LECTURE ONLY)'!Z$20:AI$20, "CLO9", 'Exam (LECTURE ONLY)'!Z81:AI81) / 'Exam (LECTURE ONLY)'!AN$14),
IF(AND('PRINTABLE (per grading)'!H$16="OUTPUT", 'PRINTABLE (per grading)'!B$13="Prelim"), IF(ISERROR(SUMIF(OUTPUT!C$20:M$20, "CLO9", OUTPUT!C81:M81) / OUTPUT!AL$14), "", SUMIF(OUTPUT!C$20:M$20, "CLO9", OUTPUT!C81:M81) / OUTPUT!AL$14),
IF(AND('PRINTABLE (per grading)'!H$16="OUTPUT", 'PRINTABLE (per grading)'!B$13="Midterm"), IF(ISERROR(SUMIF(OUTPUT!O$20:Y$20, "CLO9", OUTPUT!O81:Y81) / OUTPUT!AM$14), "", SUMIF(OUTPUT!O$20:Y$20, "CLO9", OUTPUT!O81:Y81) / OUTPUT!AM$14),
IF(AND('PRINTABLE (per grading)'!H$16="OUTPUT", 'PRINTABLE (per grading)'!B$13="Final"), IF(ISERROR(SUMIF(OUTPUT!AA$20:AI$20, "CLO9", OUTPUT!AA81:AI81) / OUTPUT!AN$14), "", SUMIF(OUTPUT!AA$20:AI$20, "CLO9", OUTPUT!AA81:AI81) / OUTPUT!AN$14),
"")))))),"")</f>
        <v/>
      </c>
      <c r="BD79" s="232" t="str">
        <f t="shared" si="62"/>
        <v/>
      </c>
      <c r="BE79" s="233" t="str">
        <f t="shared" si="63"/>
        <v/>
      </c>
      <c r="BF79" s="25" t="str">
        <f>IF(B79 &lt;&gt; "", IFERROR(IF(C$16 = "PRELIM", SUMIF('Database (LECTURE-RES-PRAC)'!D$14:AG$14, "CLO10", 'Database (LECTURE-RES-PRAC)'!D76:AG76) / 'Grade computation'!F$13, IF(C$16 = "MIDTERM", SUMIF('Database (LECTURE-RES-PRAC)'!AJ$14:BM$14, "CLO10", 'Database (LECTURE-RES-PRAC)'!AJ76:BM76) / 'Grade computation'!G$13, IF(C$16 = "FINAL", SUMIF('Database (LECTURE-RES-PRAC)'!BP$14:CS$14, "CLO10", 'Database (LECTURE-RES-PRAC)'!BP76:CS76) / 'Grade computation'!H$13,""))),""),"")</f>
        <v/>
      </c>
      <c r="BG79" s="232" t="str">
        <f t="shared" si="64"/>
        <v/>
      </c>
      <c r="BH79" s="25" t="str">
        <f>IF(B79 &lt;&gt; "",IF(AND('PRINTABLE (per grading)'!H$16="EXAM", 'PRINTABLE (per grading)'!B$13="Prelim"), IF(ISERROR(SUMIF('Exam (LECTURE ONLY)'!D$20:M$20, "CLO10", 'Exam (LECTURE ONLY)'!D81:M81) / 'Exam (LECTURE ONLY)'!AL$15), "", SUMIF('Exam (LECTURE ONLY)'!D$20:M$20, "CLO10", 'Exam (LECTURE ONLY)'!D81:M81) /'Exam (LECTURE ONLY)'!AL$15),
IF(AND('PRINTABLE (per grading)'!H$16="EXAM", 'PRINTABLE (per grading)'!B$13="Midterm"), IF(ISERROR(SUMIF('Exam (LECTURE ONLY)'!O$20:X$20, "CLO10", 'Exam (LECTURE ONLY)'!O81:X81) / 'Exam (LECTURE ONLY)'!AM$15), "", SUMIF('Exam (LECTURE ONLY)'!O$20:X$20, "CLO10", 'Exam (LECTURE ONLY)'!O81:X81) / 'Exam (LECTURE ONLY)'!AM$15),
IF(AND('PRINTABLE (per grading)'!H$16="EXAM", 'PRINTABLE (per grading)'!B$13="Final"), IF(ISERROR(SUMIF('Exam (LECTURE ONLY)'!Z$20:AI$20, "CLO10", 'Exam (LECTURE ONLY)'!Z81:AI81) / 'Exam (LECTURE ONLY)'!AN$15), "", SUMIF('Exam (LECTURE ONLY)'!Z$20:AI$20, "CLO10", 'Exam (LECTURE ONLY)'!Z81:AI81) / 'Exam (LECTURE ONLY)'!AN$15),
IF(AND('PRINTABLE (per grading)'!H$16="OUTPUT", 'PRINTABLE (per grading)'!B$13="Prelim"), IF(ISERROR(SUMIF(OUTPUT!C$20:M$20, "CLO10", OUTPUT!C81:M81) / OUTPUT!AL$15), "", SUMIF(OUTPUT!C$20:M$20, "CLO10", OUTPUT!C81:M81) / OUTPUT!AL$15),
IF(AND('PRINTABLE (per grading)'!H$16="OUTPUT", 'PRINTABLE (per grading)'!B$13="Midterm"), IF(ISERROR(SUMIF(OUTPUT!O$20:Y$20, "CLO10", OUTPUT!O81:Y81) / OUTPUT!AM$15), "", SUMIF(OUTPUT!O$20:Y$20, "CLO10", OUTPUT!O81:Y81) / OUTPUT!AM$15),
IF(AND('PRINTABLE (per grading)'!H$16="OUTPUT", 'PRINTABLE (per grading)'!B$13="Final"), IF(ISERROR(SUMIF(OUTPUT!AA$20:AI$20, "CLO10", OUTPUT!AA81:AI81) / OUTPUT!AN$15), "", SUMIF(OUTPUT!AA$20:AI$20, "CLO10", OUTPUT!AA81:AI81) / OUTPUT!AN$15),
"")))))),"")</f>
        <v/>
      </c>
      <c r="BI79" s="232" t="str">
        <f t="shared" si="65"/>
        <v/>
      </c>
      <c r="BJ79" s="233" t="str">
        <f t="shared" si="66"/>
        <v/>
      </c>
      <c r="BK79" s="2"/>
    </row>
    <row r="80" spans="1:63" ht="20.100000000000001" customHeight="1">
      <c r="A80" s="212" t="str">
        <f>IF(ISBLANK('Database (LECTURE-RES-PRAC)'!A77),"",'Database (LECTURE-RES-PRAC)'!A77)</f>
        <v/>
      </c>
      <c r="B80" s="213" t="str">
        <f>IF(ISBLANK('Database (LECTURE-RES-PRAC)'!B77),"",'Database (LECTURE-RES-PRAC)'!B77)</f>
        <v/>
      </c>
      <c r="C80" s="134" t="str">
        <f>IF(B80&lt;&gt;"",IF(C$16="PRELIM",'Grade computation'!C80, IF(C$16="MIDTERM",'Grade computation'!K80, IF(C$16="FINAL",'Grade computation'!S80,""))),"")</f>
        <v/>
      </c>
      <c r="D80" s="135" t="str">
        <f t="shared" si="1"/>
        <v/>
      </c>
      <c r="E80" s="134" t="str">
        <f>IF(B80&lt;&gt;"", IF(C$16="PRELIM",'Grade computation'!E80, IF(C$16="MIDTERM",'Grade computation'!M80, IF(C$16="FINAL",'Grade computation'!U80,""))),"")</f>
        <v/>
      </c>
      <c r="F80" s="136" t="str">
        <f t="shared" si="2"/>
        <v/>
      </c>
      <c r="G80" s="137" t="str">
        <f t="shared" si="3"/>
        <v/>
      </c>
      <c r="H80" s="207" t="str">
        <f>IF(B80&lt;&gt;"",IF(C$16="PRELIM", 'Grade computation'!H80, IF(C$16="MIDTERM", 'Grade computation'!P80, IF(C$16="FINAL",'Grade computation'!X80, ""))),"")</f>
        <v/>
      </c>
      <c r="I80" s="137" t="str">
        <f t="shared" si="4"/>
        <v/>
      </c>
      <c r="J80" s="139" t="str">
        <f t="shared" si="5"/>
        <v/>
      </c>
      <c r="K80" s="377" t="str">
        <f t="shared" si="6"/>
        <v/>
      </c>
      <c r="L80" s="434"/>
      <c r="M80" s="25" t="str">
        <f>IF(B80 &lt;&gt; "", IFERROR(IF(C$16 = "PRELIM", SUMIF('Database (LECTURE-RES-PRAC)'!D$14:AG$14, "CLO1", 'Database (LECTURE-RES-PRAC)'!D77:AG77) / 'Grade computation'!F$4, IF(C$16 = "MIDTERM", SUMIF('Database (LECTURE-RES-PRAC)'!AJ$14:BM$14, "CLO1", 'Database (LECTURE-RES-PRAC)'!AJ77:BM77) / 'Grade computation'!G$4, IF(C$16 = "FINAL", SUMIF('Database (LECTURE-RES-PRAC)'!BP$14:CS$14, "CLO1", 'Database (LECTURE-RES-PRAC)'!BP77:CS77) / 'Grade computation'!H$4,""))),""),"")</f>
        <v/>
      </c>
      <c r="N80" s="232" t="str">
        <f t="shared" si="37"/>
        <v/>
      </c>
      <c r="O80" s="25" t="str">
        <f>IF(B80 &lt;&gt; "",IF(AND('PRINTABLE (per grading)'!H$16="EXAM", 'PRINTABLE (per grading)'!B$13="Prelim"), IF(ISERROR(SUMIF('Exam (LECTURE ONLY)'!D$20:M$20, "CLO1", 'Exam (LECTURE ONLY)'!D82:M82) / 'Exam (LECTURE ONLY)'!AL$6), "", SUMIF('Exam (LECTURE ONLY)'!D$20:M$20, "CLO1", 'Exam (LECTURE ONLY)'!D82:M82) /'Exam (LECTURE ONLY)'!AL$6),
IF(AND('PRINTABLE (per grading)'!H$16="EXAM", 'PRINTABLE (per grading)'!B$13="Midterm"), IF(ISERROR(SUMIF('Exam (LECTURE ONLY)'!O$20:X$20, "CLO1", 'Exam (LECTURE ONLY)'!O82:X82) / 'Exam (LECTURE ONLY)'!AM$6), "", SUMIF('Exam (LECTURE ONLY)'!O$20:X$20, "CLO1", 'Exam (LECTURE ONLY)'!O82:X82) / 'Exam (LECTURE ONLY)'!AM$6),
IF(AND('PRINTABLE (per grading)'!H$16="EXAM", 'PRINTABLE (per grading)'!B$13="Final"), IF(ISERROR(SUMIF('Exam (LECTURE ONLY)'!Z$20:AI$20, "CLO1", 'Exam (LECTURE ONLY)'!Z82:AI82) / 'Exam (LECTURE ONLY)'!AN$6), "", SUMIF('Exam (LECTURE ONLY)'!Z$20:AI$20, "CLO1", 'Exam (LECTURE ONLY)'!Z82:AI82) / 'Exam (LECTURE ONLY)'!AN$6),
IF(AND('PRINTABLE (per grading)'!H$16="OUTPUT", 'PRINTABLE (per grading)'!B$13="Prelim"), IF(ISERROR(SUMIF(OUTPUT!C$20:M$20, "CLO1", OUTPUT!C82:M82) / OUTPUT!AL$6), "", SUMIF(OUTPUT!C$20:M$20, "CLO1", OUTPUT!C82:M82) / OUTPUT!AL$6),
IF(AND('PRINTABLE (per grading)'!H$16="OUTPUT", 'PRINTABLE (per grading)'!B$13="Midterm"), IF(ISERROR(SUMIF(OUTPUT!O$20:Y$20, "CLO1", OUTPUT!O82:Y82) / OUTPUT!AM$6), "", SUMIF(OUTPUT!O$20:Y$20, "CLO1", OUTPUT!O82:Y82) / OUTPUT!AM$6),
IF(AND('PRINTABLE (per grading)'!H$16="OUTPUT", 'PRINTABLE (per grading)'!B$13="Final"), IF(ISERROR(SUMIF(OUTPUT!AA$20:AI$20, "CLO1", OUTPUT!AA82:AI82) / OUTPUT!AN$6), "", SUMIF(OUTPUT!AA$20:AI$20, "CLO1", OUTPUT!AA82:AI82) / OUTPUT!AN$6),
"")))))),"")</f>
        <v/>
      </c>
      <c r="P80" s="232" t="str">
        <f t="shared" si="38"/>
        <v/>
      </c>
      <c r="Q80" s="233" t="str">
        <f t="shared" si="39"/>
        <v/>
      </c>
      <c r="R80" s="25" t="str">
        <f>IF(B80 &lt;&gt; "", IFERROR(IF(C$16 = "PRELIM", SUMIF('Database (LECTURE-RES-PRAC)'!D$14:AG$14, "CLO2", 'Database (LECTURE-RES-PRAC)'!D77:AG77) / 'Grade computation'!F$5, IF(C$16 = "MIDTERM", SUMIF('Database (LECTURE-RES-PRAC)'!AJ$14:BM$14, "CLO2", 'Database (LECTURE-RES-PRAC)'!AJ77:BM77) / 'Grade computation'!G$5, IF(C$16 = "FINAL", SUMIF('Database (LECTURE-RES-PRAC)'!BP$14:CS$14, "CLO2", 'Database (LECTURE-RES-PRAC)'!BP77:CS77) / 'Grade computation'!H$5,""))),""),"")</f>
        <v/>
      </c>
      <c r="S80" s="232" t="str">
        <f t="shared" si="40"/>
        <v/>
      </c>
      <c r="T80" s="25" t="str">
        <f>IF(B80 &lt;&gt; "",IF(AND('PRINTABLE (per grading)'!H$16="EXAM", 'PRINTABLE (per grading)'!B$13="Prelim"), IF(ISERROR(SUMIF('Exam (LECTURE ONLY)'!D$20:M$20, "CLO2", 'Exam (LECTURE ONLY)'!D82:M82) / 'Exam (LECTURE ONLY)'!AL$7), "", SUMIF('Exam (LECTURE ONLY)'!D$20:M$20, "CLO2", 'Exam (LECTURE ONLY)'!D82:M82) /'Exam (LECTURE ONLY)'!AL$7),
IF(AND('PRINTABLE (per grading)'!H$16="EXAM", 'PRINTABLE (per grading)'!B$13="Midterm"), IF(ISERROR(SUMIF('Exam (LECTURE ONLY)'!O$20:X$20, "CLO2", 'Exam (LECTURE ONLY)'!O82:X82) / 'Exam (LECTURE ONLY)'!AM$7), "", SUMIF('Exam (LECTURE ONLY)'!O$20:X$20, "CLO2", 'Exam (LECTURE ONLY)'!O82:X82) / 'Exam (LECTURE ONLY)'!AM$7),
IF(AND('PRINTABLE (per grading)'!H$16="EXAM", 'PRINTABLE (per grading)'!B$13="Final"), IF(ISERROR(SUMIF('Exam (LECTURE ONLY)'!Z$20:AI$20, "CLO2", 'Exam (LECTURE ONLY)'!Z82:AI82) / 'Exam (LECTURE ONLY)'!AN$7), "", SUMIF('Exam (LECTURE ONLY)'!Z$20:AI$20, "CLO2", 'Exam (LECTURE ONLY)'!Z82:AI82) / 'Exam (LECTURE ONLY)'!AN$7),
IF(AND('PRINTABLE (per grading)'!H$16="OUTPUT", 'PRINTABLE (per grading)'!B$13="Prelim"), IF(ISERROR(SUMIF(OUTPUT!C$20:M$20, "CLO2", OUTPUT!C82:M82) / OUTPUT!AL$7), "", SUMIF(OUTPUT!C$20:M$20, "CLO2", OUTPUT!C82:M82) / OUTPUT!AL$7),
IF(AND('PRINTABLE (per grading)'!H$16="OUTPUT", 'PRINTABLE (per grading)'!B$13="Midterm"), IF(ISERROR(SUMIF(OUTPUT!O$20:Y$20, "CLO2", OUTPUT!O82:Y82) / OUTPUT!AM$7), "", SUMIF(OUTPUT!O$20:Y$20, "CLO2", OUTPUT!O82:Y82) / OUTPUT!AM$7),
IF(AND('PRINTABLE (per grading)'!H$16="OUTPUT", 'PRINTABLE (per grading)'!B$13="Final"), IF(ISERROR(SUMIF(OUTPUT!AA$20:AI$20, "CLO2", OUTPUT!AA82:AI82) / OUTPUT!AN$7), "", SUMIF(OUTPUT!AA$20:AI$20, "CLO2", OUTPUT!AA82:AI82) / OUTPUT!AN$7),
"")))))),"")</f>
        <v/>
      </c>
      <c r="U80" s="232" t="str">
        <f t="shared" si="41"/>
        <v/>
      </c>
      <c r="V80" s="233" t="str">
        <f t="shared" si="42"/>
        <v/>
      </c>
      <c r="W80" s="25" t="str">
        <f>IF(B80 &lt;&gt; "", IFERROR(IF(C$16 = "PRELIM", SUMIF('Database (LECTURE-RES-PRAC)'!D$14:AG$14, "CLO3", 'Database (LECTURE-RES-PRAC)'!D77:AG77) / 'Grade computation'!F$6, IF(C$16 = "MIDTERM", SUMIF('Database (LECTURE-RES-PRAC)'!AJ$14:BM$14, "CLO3", 'Database (LECTURE-RES-PRAC)'!AJ77:BM77) / 'Grade computation'!G$6, IF(C$16 = "FINAL", SUMIF('Database (LECTURE-RES-PRAC)'!BP$14:CS$14, "CLO3", 'Database (LECTURE-RES-PRAC)'!BP77:CS77) / 'Grade computation'!H$6,""))),""),"")</f>
        <v/>
      </c>
      <c r="X80" s="232" t="str">
        <f t="shared" si="43"/>
        <v/>
      </c>
      <c r="Y80" s="25" t="str">
        <f>IF(B80 &lt;&gt; "",IF(AND('PRINTABLE (per grading)'!H$16="EXAM", 'PRINTABLE (per grading)'!B$13="Prelim"), IF(ISERROR(SUMIF('Exam (LECTURE ONLY)'!D$20:M$20, "CLO3", 'Exam (LECTURE ONLY)'!D82:M82) / 'Exam (LECTURE ONLY)'!AL$8), "", SUMIF('Exam (LECTURE ONLY)'!D$20:M$20, "CLO3", 'Exam (LECTURE ONLY)'!D82:M82) /'Exam (LECTURE ONLY)'!AL$8),
IF(AND('PRINTABLE (per grading)'!H$16="EXAM", 'PRINTABLE (per grading)'!B$13="Midterm"), IF(ISERROR(SUMIF('Exam (LECTURE ONLY)'!O$20:X$20, "CLO3", 'Exam (LECTURE ONLY)'!O82:X82) / 'Exam (LECTURE ONLY)'!AM$8), "", SUMIF('Exam (LECTURE ONLY)'!O$20:X$20, "CLO3", 'Exam (LECTURE ONLY)'!O82:X82) / 'Exam (LECTURE ONLY)'!AM$8),
IF(AND('PRINTABLE (per grading)'!H$16="EXAM", 'PRINTABLE (per grading)'!B$13="Final"), IF(ISERROR(SUMIF('Exam (LECTURE ONLY)'!Z$20:AI$20, "CLO3", 'Exam (LECTURE ONLY)'!Z82:AI82) / 'Exam (LECTURE ONLY)'!AN$8), "", SUMIF('Exam (LECTURE ONLY)'!Z$20:AI$20, "CLO3", 'Exam (LECTURE ONLY)'!Z82:AI82) / 'Exam (LECTURE ONLY)'!AN$8),
IF(AND('PRINTABLE (per grading)'!H$16="OUTPUT", 'PRINTABLE (per grading)'!B$13="Prelim"), IF(ISERROR(SUMIF(OUTPUT!C$20:M$20, "CLO3", OUTPUT!C82:M82) / OUTPUT!AL$8), "", SUMIF(OUTPUT!C$20:M$20, "CLO3", OUTPUT!C82:M82) / OUTPUT!AL$8),
IF(AND('PRINTABLE (per grading)'!H$16="OUTPUT", 'PRINTABLE (per grading)'!B$13="Midterm"), IF(ISERROR(SUMIF(OUTPUT!O$20:Y$20, "CLO3", OUTPUT!O82:Y82) / OUTPUT!AM$8), "", SUMIF(OUTPUT!O$20:Y$20, "CLO3", OUTPUT!O82:Y82) / OUTPUT!AM$8),
IF(AND('PRINTABLE (per grading)'!H$16="OUTPUT", 'PRINTABLE (per grading)'!B$13="Final"), IF(ISERROR(SUMIF(OUTPUT!AA$20:AI$20, "CLO3", OUTPUT!AA82:AI82) / OUTPUT!AN$8), "", SUMIF(OUTPUT!AA$20:AI$20, "CLO3", OUTPUT!AA82:AI82) / OUTPUT!AN$8),
"" )))))),"")</f>
        <v/>
      </c>
      <c r="Z80" s="232" t="str">
        <f t="shared" si="44"/>
        <v/>
      </c>
      <c r="AA80" s="233" t="str">
        <f t="shared" si="45"/>
        <v/>
      </c>
      <c r="AB80" s="25" t="str">
        <f>IF(B80 &lt;&gt; "", IFERROR(IF(C$16 = "PRELIM", SUMIF('Database (LECTURE-RES-PRAC)'!D$14:AG$14, "CLO4", 'Database (LECTURE-RES-PRAC)'!D77:AG77) / 'Grade computation'!F$7, IF(C$16 = "MIDTERM", SUMIF('Database (LECTURE-RES-PRAC)'!AJ$14:BM$14, "CLO4", 'Database (LECTURE-RES-PRAC)'!AJ77:BM77) / 'Grade computation'!G$7, IF(C$16 = "FINAL", SUMIF('Database (LECTURE-RES-PRAC)'!BP$14:CS$14, "CLO4", 'Database (LECTURE-RES-PRAC)'!BP77:CS77) / 'Grade computation'!H$7,""))),""),"")</f>
        <v/>
      </c>
      <c r="AC80" s="232" t="str">
        <f t="shared" si="46"/>
        <v/>
      </c>
      <c r="AD80" s="25" t="str">
        <f>IF(B80 &lt;&gt; "",IF(AND('PRINTABLE (per grading)'!H$16="EXAM", 'PRINTABLE (per grading)'!B$13="Prelim"), IF(ISERROR(SUMIF('Exam (LECTURE ONLY)'!D$20:M$20, "CLO4", 'Exam (LECTURE ONLY)'!D82:M82) / 'Exam (LECTURE ONLY)'!AL$9), "", SUMIF('Exam (LECTURE ONLY)'!D$20:M$20, "CLO4", 'Exam (LECTURE ONLY)'!D82:M82) /'Exam (LECTURE ONLY)'!AL$9),
IF(AND('PRINTABLE (per grading)'!H$16="EXAM", 'PRINTABLE (per grading)'!B$13="Midterm"), IF(ISERROR(SUMIF('Exam (LECTURE ONLY)'!O$20:X$20, "CLO4", 'Exam (LECTURE ONLY)'!O82:X82) / 'Exam (LECTURE ONLY)'!AM$9), "", SUMIF('Exam (LECTURE ONLY)'!O$20:X$20, "CLO4", 'Exam (LECTURE ONLY)'!O82:X82) / 'Exam (LECTURE ONLY)'!AM$9),
IF(AND('PRINTABLE (per grading)'!H$16="EXAM", 'PRINTABLE (per grading)'!B$13="Final"), IF(ISERROR(SUMIF('Exam (LECTURE ONLY)'!Z$20:AI$20, "CLO4", 'Exam (LECTURE ONLY)'!Z82:AI82) / 'Exam (LECTURE ONLY)'!AN$9), "", SUMIF('Exam (LECTURE ONLY)'!Z$20:AI$20, "CLO4", 'Exam (LECTURE ONLY)'!Z82:AI82) / 'Exam (LECTURE ONLY)'!AN$9),
IF(AND('PRINTABLE (per grading)'!H$16="OUTPUT", 'PRINTABLE (per grading)'!B$13="Prelim"), IF(ISERROR(SUMIF(OUTPUT!C$20:M$20, "CLO4", OUTPUT!C82:M82) / OUTPUT!AL$9), "", SUMIF(OUTPUT!C$20:M$20, "CLO4", OUTPUT!C82:M82) / OUTPUT!AL$9),
IF(AND('PRINTABLE (per grading)'!H$16="OUTPUT", 'PRINTABLE (per grading)'!B$13="Midterm"), IF(ISERROR(SUMIF(OUTPUT!O$20:Y$20, "CLO4", OUTPUT!O82:Y82) / OUTPUT!AM$9), "", SUMIF(OUTPUT!O$20:Y$20, "CLO4", OUTPUT!O82:Y82) / OUTPUT!AM$9),
IF(AND('PRINTABLE (per grading)'!H$16="OUTPUT", 'PRINTABLE (per grading)'!B$13="Final"), IF(ISERROR(SUMIF(OUTPUT!AA$20:AI$20, "CLO4", OUTPUT!AA82:AI82) / OUTPUT!AN$9), "", SUMIF(OUTPUT!AA$20:AI$20, "CLO4", OUTPUT!AA82:AI82) / OUTPUT!AN$9),
"")))))),"")</f>
        <v/>
      </c>
      <c r="AE80" s="232" t="str">
        <f t="shared" si="47"/>
        <v/>
      </c>
      <c r="AF80" s="233" t="str">
        <f t="shared" si="48"/>
        <v/>
      </c>
      <c r="AG80" s="25" t="str">
        <f>IF(B80 &lt;&gt; "", IFERROR(IF(C$16 = "PRELIM", SUMIF('Database (LECTURE-RES-PRAC)'!D$14:AG$14, "CLO5", 'Database (LECTURE-RES-PRAC)'!D77:AG77) / 'Grade computation'!F$8, IF(C$16 = "MIDTERM", SUMIF('Database (LECTURE-RES-PRAC)'!AJ$14:BM$14, "CLO5", 'Database (LECTURE-RES-PRAC)'!AJ77:BM77) / 'Grade computation'!G$8, IF(C$16 = "FINAL", SUMIF('Database (LECTURE-RES-PRAC)'!BP$14:CS$14, "CLO5", 'Database (LECTURE-RES-PRAC)'!BP77:CS77) / 'Grade computation'!H$8,""))),""),"")</f>
        <v/>
      </c>
      <c r="AH80" s="232" t="str">
        <f t="shared" si="49"/>
        <v/>
      </c>
      <c r="AI80" s="25" t="str">
        <f>IF(B80 &lt;&gt; "",IF(AND('PRINTABLE (per grading)'!H$16="EXAM", 'PRINTABLE (per grading)'!B$13="Prelim"), IF(ISERROR(SUMIF('Exam (LECTURE ONLY)'!D$20:M$20, "CLO5", 'Exam (LECTURE ONLY)'!D82:M82) / 'Exam (LECTURE ONLY)'!AL$10), "", SUMIF('Exam (LECTURE ONLY)'!D$20:M$20, "CLO5", 'Exam (LECTURE ONLY)'!D82:M82) /'Exam (LECTURE ONLY)'!AL$10),
IF(AND('PRINTABLE (per grading)'!H$16="EXAM", 'PRINTABLE (per grading)'!B$13="Midterm"), IF(ISERROR(SUMIF('Exam (LECTURE ONLY)'!O$20:X$20, "CLO5", 'Exam (LECTURE ONLY)'!O82:X82) / 'Exam (LECTURE ONLY)'!AM$10), "", SUMIF('Exam (LECTURE ONLY)'!O$20:X$20, "CLO5", 'Exam (LECTURE ONLY)'!O82:X82) / 'Exam (LECTURE ONLY)'!AM$10),
IF(AND('PRINTABLE (per grading)'!H$16="EXAM", 'PRINTABLE (per grading)'!B$13="Final"), IF(ISERROR(SUMIF('Exam (LECTURE ONLY)'!Z$20:AI$20, "CLO5", 'Exam (LECTURE ONLY)'!Z82:AI82) / 'Exam (LECTURE ONLY)'!AN$10), "", SUMIF('Exam (LECTURE ONLY)'!Z$20:AI$20, "CLO5", 'Exam (LECTURE ONLY)'!Z82:AI82) / 'Exam (LECTURE ONLY)'!AN$10),
IF(AND('PRINTABLE (per grading)'!H$16="OUTPUT", 'PRINTABLE (per grading)'!B$13="Prelim"), IF(ISERROR(SUMIF(OUTPUT!C$20:M$20, "CLO5", OUTPUT!C82:M82) / OUTPUT!AL$10), "", SUMIF(OUTPUT!C$20:M$20, "CLO5", OUTPUT!C82:M82) / OUTPUT!AL$10),
IF(AND('PRINTABLE (per grading)'!H$16="OUTPUT", 'PRINTABLE (per grading)'!B$13="Midterm"), IF(ISERROR(SUMIF(OUTPUT!O$20:Y$20, "CLO5", OUTPUT!O82:Y82) / OUTPUT!AM$10), "", SUMIF(OUTPUT!O$20:Y$20, "CLO5", OUTPUT!O82:Y82) / OUTPUT!AM$10),
IF(AND('PRINTABLE (per grading)'!H$16="OUTPUT", 'PRINTABLE (per grading)'!B$13="Final"), IF(ISERROR(SUMIF(OUTPUT!AA$20:AI$20, "CLO5", OUTPUT!AA82:AI82) / OUTPUT!AN$10), "", SUMIF(OUTPUT!AA$20:AI$20, "CLO5", OUTPUT!AA82:AI82) / OUTPUT!AN$10),
"")))))),"")</f>
        <v/>
      </c>
      <c r="AJ80" s="232" t="str">
        <f t="shared" si="50"/>
        <v/>
      </c>
      <c r="AK80" s="233" t="str">
        <f t="shared" si="51"/>
        <v/>
      </c>
      <c r="AL80" s="25" t="str">
        <f>IF(B80 &lt;&gt; "", IFERROR(IF(C$16 = "PRELIM", SUMIF('Database (LECTURE-RES-PRAC)'!D$14:AG$14, "CLO6", 'Database (LECTURE-RES-PRAC)'!D77:AG77) / 'Grade computation'!F$9, IF(C$16 = "MIDTERM", SUMIF('Database (LECTURE-RES-PRAC)'!AJ$14:BM$14, "CLO6", 'Database (LECTURE-RES-PRAC)'!AJ77:BM77) / 'Grade computation'!G$9, IF(C$16 = "FINAL", SUMIF('Database (LECTURE-RES-PRAC)'!BP$14:CS$14, "CLO6", 'Database (LECTURE-RES-PRAC)'!BP77:CS77) / 'Grade computation'!H$9,""))),""),"")</f>
        <v/>
      </c>
      <c r="AM80" s="232" t="str">
        <f t="shared" si="52"/>
        <v/>
      </c>
      <c r="AN80" s="25" t="str">
        <f>IF(B80 &lt;&gt; "",IF(AND('PRINTABLE (per grading)'!H$16="EXAM", 'PRINTABLE (per grading)'!B$13="Prelim"), IF(ISERROR(SUMIF('Exam (LECTURE ONLY)'!D$20:M$20, "CLO6", 'Exam (LECTURE ONLY)'!D82:M82) / 'Exam (LECTURE ONLY)'!AL$11), "", SUMIF('Exam (LECTURE ONLY)'!D$20:M$20, "CLO6", 'Exam (LECTURE ONLY)'!D82:M82) /'Exam (LECTURE ONLY)'!AL$11),
IF(AND('PRINTABLE (per grading)'!H$16="EXAM", 'PRINTABLE (per grading)'!B$13="Midterm"), IF(ISERROR(SUMIF('Exam (LECTURE ONLY)'!O$20:X$20, "CLO6", 'Exam (LECTURE ONLY)'!O82:X82) / 'Exam (LECTURE ONLY)'!AM$11), "", SUMIF('Exam (LECTURE ONLY)'!O$20:X$20, "CLO6", 'Exam (LECTURE ONLY)'!O82:X82) / 'Exam (LECTURE ONLY)'!AM$11),
IF(AND('PRINTABLE (per grading)'!H$16="EXAM", 'PRINTABLE (per grading)'!B$13="Final"), IF(ISERROR(SUMIF('Exam (LECTURE ONLY)'!Z$20:AI$20, "CLO6", 'Exam (LECTURE ONLY)'!Z82:AI82) / 'Exam (LECTURE ONLY)'!AN$11), "", SUMIF('Exam (LECTURE ONLY)'!Z$20:AI$20, "CLO6", 'Exam (LECTURE ONLY)'!Z82:AI82) / 'Exam (LECTURE ONLY)'!AN$11),
IF(AND('PRINTABLE (per grading)'!H$16="OUTPUT", 'PRINTABLE (per grading)'!B$13="Prelim"), IF(ISERROR(SUMIF(OUTPUT!C$20:M$20, "CLO6", OUTPUT!C82:M82) / OUTPUT!AL$11), "", SUMIF(OUTPUT!C$20:M$20, "CLO6", OUTPUT!C82:M82) / OUTPUT!AL$11),
IF(AND('PRINTABLE (per grading)'!H$16="OUTPUT", 'PRINTABLE (per grading)'!B$13="Midterm"), IF(ISERROR(SUMIF(OUTPUT!O$20:Y$20, "CLO6", OUTPUT!O82:Y82) / OUTPUT!AM$11), "", SUMIF(OUTPUT!O$20:Y$20, "CLO6", OUTPUT!O82:Y82) / OUTPUT!AM$11),
IF(AND('PRINTABLE (per grading)'!H$16="OUTPUT", 'PRINTABLE (per grading)'!B$13="Final"), IF(ISERROR(SUMIF(OUTPUT!AA$20:AI$20, "CLO6", OUTPUT!AA82:AI82) / OUTPUT!AN$11), "", SUMIF(OUTPUT!AA$20:AI$20, "CLO6", OUTPUT!AA82:AI82) / OUTPUT!AN$11),
"")))))),"")</f>
        <v/>
      </c>
      <c r="AO80" s="232" t="str">
        <f t="shared" si="53"/>
        <v/>
      </c>
      <c r="AP80" s="233" t="str">
        <f t="shared" si="54"/>
        <v/>
      </c>
      <c r="AQ80" s="25" t="str">
        <f>IF(B80 &lt;&gt; "", IFERROR(IF(C$16 = "PRELIM", SUMIF('Database (LECTURE-RES-PRAC)'!D$14:AG$14, "CLO7", 'Database (LECTURE-RES-PRAC)'!D77:AG77) / 'Grade computation'!F$10, IF(C$16 = "MIDTERM", SUMIF('Database (LECTURE-RES-PRAC)'!AJ$14:BM$14, "CLO7", 'Database (LECTURE-RES-PRAC)'!AJ77:BM77) / 'Grade computation'!G$10, IF(C$16 = "FINAL", SUMIF('Database (LECTURE-RES-PRAC)'!BP$14:CS$14, "CLO7", 'Database (LECTURE-RES-PRAC)'!BP77:CS77) / 'Grade computation'!H$10,""))),""),"")</f>
        <v/>
      </c>
      <c r="AR80" s="232" t="str">
        <f t="shared" si="55"/>
        <v/>
      </c>
      <c r="AS80" s="25" t="str">
        <f>IF(B80 &lt;&gt; "",IF(AND('PRINTABLE (per grading)'!H$16="EXAM", 'PRINTABLE (per grading)'!B$13="Prelim"), IF(ISERROR(SUMIF('Exam (LECTURE ONLY)'!D$20:M$20, "CLO7", 'Exam (LECTURE ONLY)'!D82:M82) / 'Exam (LECTURE ONLY)'!AL$12), "", SUMIF('Exam (LECTURE ONLY)'!D$20:M$20, "CLO7", 'Exam (LECTURE ONLY)'!D82:M82) /'Exam (LECTURE ONLY)'!AL$12),
IF(AND('PRINTABLE (per grading)'!H$16="EXAM", 'PRINTABLE (per grading)'!B$13="Midterm"), IF(ISERROR(SUMIF('Exam (LECTURE ONLY)'!O$20:X$20, "CLO7", 'Exam (LECTURE ONLY)'!O82:X82) / 'Exam (LECTURE ONLY)'!AM$12), "", SUMIF('Exam (LECTURE ONLY)'!O$20:X$20, "CLO7", 'Exam (LECTURE ONLY)'!O82:X82) / 'Exam (LECTURE ONLY)'!AM$12),
IF(AND('PRINTABLE (per grading)'!H$16="EXAM", 'PRINTABLE (per grading)'!B$13="Final"), IF(ISERROR(SUMIF('Exam (LECTURE ONLY)'!Z$20:AI$20, "CLO7", 'Exam (LECTURE ONLY)'!Z82:AI82) / 'Exam (LECTURE ONLY)'!AN$12), "", SUMIF('Exam (LECTURE ONLY)'!Z$20:AI$20, "CLO7", 'Exam (LECTURE ONLY)'!Z82:AI82) / 'Exam (LECTURE ONLY)'!AN$12),
IF(AND('PRINTABLE (per grading)'!H$16="OUTPUT", 'PRINTABLE (per grading)'!B$13="Prelim"), IF(ISERROR(SUMIF(OUTPUT!C$20:M$20, "CLO7", OUTPUT!C82:M82) / OUTPUT!AL$12), "", SUMIF(OUTPUT!C$20:M$20, "CLO7", OUTPUT!C82:M82) / OUTPUT!AL$12),
IF(AND('PRINTABLE (per grading)'!H$16="OUTPUT", 'PRINTABLE (per grading)'!B$13="Midterm"), IF(ISERROR(SUMIF(OUTPUT!O$20:Y$20, "CLO7", OUTPUT!O82:Y82) / OUTPUT!AM$12), "", SUMIF(OUTPUT!O$20:Y$20, "CLO7", OUTPUT!O82:Y82) / OUTPUT!AM$12),
IF(AND('PRINTABLE (per grading)'!H$16="OUTPUT", 'PRINTABLE (per grading)'!B$13="Final"), IF(ISERROR(SUMIF(OUTPUT!AA$20:AI$20, "CLO7", OUTPUT!AA82:AI82) / OUTPUT!AN$12), "", SUMIF(OUTPUT!AA$20:AI$20, "CLO7", OUTPUT!AA82:AI82) / OUTPUT!AN$12),
"")))))),"")</f>
        <v/>
      </c>
      <c r="AT80" s="232" t="str">
        <f t="shared" si="56"/>
        <v/>
      </c>
      <c r="AU80" s="233" t="str">
        <f t="shared" si="57"/>
        <v/>
      </c>
      <c r="AV80" s="25" t="str">
        <f>IF(B80 &lt;&gt; "", IFERROR(IF(C$16 = "PRELIM", SUMIF('Database (LECTURE-RES-PRAC)'!D$14:AG$14, "CLO8", 'Database (LECTURE-RES-PRAC)'!D77:AG77) / 'Grade computation'!F$11, IF(C$16 = "MIDTERM", SUMIF('Database (LECTURE-RES-PRAC)'!AJ$14:BM$14, "CLO8", 'Database (LECTURE-RES-PRAC)'!AJ77:BM77) / 'Grade computation'!G$11, IF(C$16 = "FINAL", SUMIF('Database (LECTURE-RES-PRAC)'!BP$14:CS$14, "CLO8", 'Database (LECTURE-RES-PRAC)'!BP77:CS77) / 'Grade computation'!H$11,""))),""),"")</f>
        <v/>
      </c>
      <c r="AW80" s="232" t="str">
        <f t="shared" si="58"/>
        <v/>
      </c>
      <c r="AX80" s="25" t="str">
        <f>IF(B80 &lt;&gt; "",IF(AND('PRINTABLE (per grading)'!H$16="EXAM", 'PRINTABLE (per grading)'!B$13="Prelim"), IF(ISERROR(SUMIF('Exam (LECTURE ONLY)'!D$20:M$20, "CLO8", 'Exam (LECTURE ONLY)'!D82:M82) / 'Exam (LECTURE ONLY)'!AL$13), "", SUMIF('Exam (LECTURE ONLY)'!D$20:M$20, "CLO8", 'Exam (LECTURE ONLY)'!D82:M82) /'Exam (LECTURE ONLY)'!AL$13),
IF(AND('PRINTABLE (per grading)'!H$16="EXAM", 'PRINTABLE (per grading)'!B$13="Midterm"), IF(ISERROR(SUMIF('Exam (LECTURE ONLY)'!O$20:X$20, "CLO8", 'Exam (LECTURE ONLY)'!O82:X82) / 'Exam (LECTURE ONLY)'!AM$13), "", SUMIF('Exam (LECTURE ONLY)'!O$20:X$20, "CLO8", 'Exam (LECTURE ONLY)'!O82:X82) / 'Exam (LECTURE ONLY)'!AM$13),
IF(AND('PRINTABLE (per grading)'!H$16="EXAM", 'PRINTABLE (per grading)'!B$13="Final"), IF(ISERROR(SUMIF('Exam (LECTURE ONLY)'!Z$20:AI$20, "CLO8", 'Exam (LECTURE ONLY)'!Z82:AI82) / 'Exam (LECTURE ONLY)'!AN$13), "", SUMIF('Exam (LECTURE ONLY)'!Z$20:AI$20, "CLO8", 'Exam (LECTURE ONLY)'!Z82:AI82) / 'Exam (LECTURE ONLY)'!AN$13),
IF(AND('PRINTABLE (per grading)'!H$16="OUTPUT", 'PRINTABLE (per grading)'!B$13="Prelim"), IF(ISERROR(SUMIF(OUTPUT!C$20:M$20, "CLO8", OUTPUT!C82:M82) / OUTPUT!AL$13), "", SUMIF(OUTPUT!C$20:M$20, "CLO8", OUTPUT!C82:M82) / OUTPUT!AL$13),
IF(AND('PRINTABLE (per grading)'!H$16="OUTPUT", 'PRINTABLE (per grading)'!B$13="Midterm"), IF(ISERROR(SUMIF(OUTPUT!O$20:Y$20, "CLO8", OUTPUT!O82:Y82) / OUTPUT!AM$13), "", SUMIF(OUTPUT!O$20:Y$20, "CLO8", OUTPUT!O82:Y82) / OUTPUT!AM$13),
IF(AND('PRINTABLE (per grading)'!H$16="OUTPUT", 'PRINTABLE (per grading)'!B$13="Final"), IF(ISERROR(SUMIF(OUTPUT!AA$20:AI$20, "CLO8", OUTPUT!AA82:AI82) / OUTPUT!AN$13), "", SUMIF(OUTPUT!AA$20:AI$20, "CLO8", OUTPUT!AA82:AI82) / OUTPUT!AN$13),
"")))))),"")</f>
        <v/>
      </c>
      <c r="AY80" s="232" t="str">
        <f t="shared" si="59"/>
        <v/>
      </c>
      <c r="AZ80" s="233" t="str">
        <f t="shared" si="60"/>
        <v/>
      </c>
      <c r="BA80" s="25" t="str">
        <f>IF(B80 &lt;&gt; "", IFERROR(IF(C$16 = "PRELIM", SUMIF('Database (LECTURE-RES-PRAC)'!D$14:AG$14, "CLO9", 'Database (LECTURE-RES-PRAC)'!D77:AG77) / 'Grade computation'!F$12, IF(C$16 = "MIDTERM", SUMIF('Database (LECTURE-RES-PRAC)'!AJ$14:BM$14, "CLO9", 'Database (LECTURE-RES-PRAC)'!AJ77:BM77) / 'Grade computation'!G$12, IF(C$16 = "FINAL", SUMIF('Database (LECTURE-RES-PRAC)'!BP$14:CS$14, "CLO9", 'Database (LECTURE-RES-PRAC)'!BP77:CS77) / 'Grade computation'!H$12,""))),""),"")</f>
        <v/>
      </c>
      <c r="BB80" s="232" t="str">
        <f t="shared" si="61"/>
        <v/>
      </c>
      <c r="BC80" s="25" t="str">
        <f>IF(B80 &lt;&gt; "",IF(AND('PRINTABLE (per grading)'!H$16="EXAM", 'PRINTABLE (per grading)'!B$13="Prelim"), IF(ISERROR(SUMIF('Exam (LECTURE ONLY)'!D$20:M$20, "CLO9", 'Exam (LECTURE ONLY)'!D82:M82) / 'Exam (LECTURE ONLY)'!AL$14), "", SUMIF('Exam (LECTURE ONLY)'!D$20:M$20, "CLO9", 'Exam (LECTURE ONLY)'!D82:M82) /'Exam (LECTURE ONLY)'!AL$14),
IF(AND('PRINTABLE (per grading)'!H$16="EXAM", 'PRINTABLE (per grading)'!B$13="Midterm"), IF(ISERROR(SUMIF('Exam (LECTURE ONLY)'!O$20:X$20, "CLO9", 'Exam (LECTURE ONLY)'!O82:X82) / 'Exam (LECTURE ONLY)'!AM$14), "", SUMIF('Exam (LECTURE ONLY)'!O$20:X$20, "CLO9", 'Exam (LECTURE ONLY)'!O82:X82) / 'Exam (LECTURE ONLY)'!AM$14),
IF(AND('PRINTABLE (per grading)'!H$16="EXAM", 'PRINTABLE (per grading)'!B$13="Final"), IF(ISERROR(SUMIF('Exam (LECTURE ONLY)'!Z$20:AI$20, "CLO9", 'Exam (LECTURE ONLY)'!Z82:AI82) / 'Exam (LECTURE ONLY)'!AN$14), "", SUMIF('Exam (LECTURE ONLY)'!Z$20:AI$20, "CLO9", 'Exam (LECTURE ONLY)'!Z82:AI82) / 'Exam (LECTURE ONLY)'!AN$14),
IF(AND('PRINTABLE (per grading)'!H$16="OUTPUT", 'PRINTABLE (per grading)'!B$13="Prelim"), IF(ISERROR(SUMIF(OUTPUT!C$20:M$20, "CLO9", OUTPUT!C82:M82) / OUTPUT!AL$14), "", SUMIF(OUTPUT!C$20:M$20, "CLO9", OUTPUT!C82:M82) / OUTPUT!AL$14),
IF(AND('PRINTABLE (per grading)'!H$16="OUTPUT", 'PRINTABLE (per grading)'!B$13="Midterm"), IF(ISERROR(SUMIF(OUTPUT!O$20:Y$20, "CLO9", OUTPUT!O82:Y82) / OUTPUT!AM$14), "", SUMIF(OUTPUT!O$20:Y$20, "CLO9", OUTPUT!O82:Y82) / OUTPUT!AM$14),
IF(AND('PRINTABLE (per grading)'!H$16="OUTPUT", 'PRINTABLE (per grading)'!B$13="Final"), IF(ISERROR(SUMIF(OUTPUT!AA$20:AI$20, "CLO9", OUTPUT!AA82:AI82) / OUTPUT!AN$14), "", SUMIF(OUTPUT!AA$20:AI$20, "CLO9", OUTPUT!AA82:AI82) / OUTPUT!AN$14),
"")))))),"")</f>
        <v/>
      </c>
      <c r="BD80" s="232" t="str">
        <f t="shared" si="62"/>
        <v/>
      </c>
      <c r="BE80" s="233" t="str">
        <f t="shared" si="63"/>
        <v/>
      </c>
      <c r="BF80" s="25" t="str">
        <f>IF(B80 &lt;&gt; "", IFERROR(IF(C$16 = "PRELIM", SUMIF('Database (LECTURE-RES-PRAC)'!D$14:AG$14, "CLO10", 'Database (LECTURE-RES-PRAC)'!D77:AG77) / 'Grade computation'!F$13, IF(C$16 = "MIDTERM", SUMIF('Database (LECTURE-RES-PRAC)'!AJ$14:BM$14, "CLO10", 'Database (LECTURE-RES-PRAC)'!AJ77:BM77) / 'Grade computation'!G$13, IF(C$16 = "FINAL", SUMIF('Database (LECTURE-RES-PRAC)'!BP$14:CS$14, "CLO10", 'Database (LECTURE-RES-PRAC)'!BP77:CS77) / 'Grade computation'!H$13,""))),""),"")</f>
        <v/>
      </c>
      <c r="BG80" s="232" t="str">
        <f t="shared" si="64"/>
        <v/>
      </c>
      <c r="BH80" s="25" t="str">
        <f>IF(B80 &lt;&gt; "",IF(AND('PRINTABLE (per grading)'!H$16="EXAM", 'PRINTABLE (per grading)'!B$13="Prelim"), IF(ISERROR(SUMIF('Exam (LECTURE ONLY)'!D$20:M$20, "CLO10", 'Exam (LECTURE ONLY)'!D82:M82) / 'Exam (LECTURE ONLY)'!AL$15), "", SUMIF('Exam (LECTURE ONLY)'!D$20:M$20, "CLO10", 'Exam (LECTURE ONLY)'!D82:M82) /'Exam (LECTURE ONLY)'!AL$15),
IF(AND('PRINTABLE (per grading)'!H$16="EXAM", 'PRINTABLE (per grading)'!B$13="Midterm"), IF(ISERROR(SUMIF('Exam (LECTURE ONLY)'!O$20:X$20, "CLO10", 'Exam (LECTURE ONLY)'!O82:X82) / 'Exam (LECTURE ONLY)'!AM$15), "", SUMIF('Exam (LECTURE ONLY)'!O$20:X$20, "CLO10", 'Exam (LECTURE ONLY)'!O82:X82) / 'Exam (LECTURE ONLY)'!AM$15),
IF(AND('PRINTABLE (per grading)'!H$16="EXAM", 'PRINTABLE (per grading)'!B$13="Final"), IF(ISERROR(SUMIF('Exam (LECTURE ONLY)'!Z$20:AI$20, "CLO10", 'Exam (LECTURE ONLY)'!Z82:AI82) / 'Exam (LECTURE ONLY)'!AN$15), "", SUMIF('Exam (LECTURE ONLY)'!Z$20:AI$20, "CLO10", 'Exam (LECTURE ONLY)'!Z82:AI82) / 'Exam (LECTURE ONLY)'!AN$15),
IF(AND('PRINTABLE (per grading)'!H$16="OUTPUT", 'PRINTABLE (per grading)'!B$13="Prelim"), IF(ISERROR(SUMIF(OUTPUT!C$20:M$20, "CLO10", OUTPUT!C82:M82) / OUTPUT!AL$15), "", SUMIF(OUTPUT!C$20:M$20, "CLO10", OUTPUT!C82:M82) / OUTPUT!AL$15),
IF(AND('PRINTABLE (per grading)'!H$16="OUTPUT", 'PRINTABLE (per grading)'!B$13="Midterm"), IF(ISERROR(SUMIF(OUTPUT!O$20:Y$20, "CLO10", OUTPUT!O82:Y82) / OUTPUT!AM$15), "", SUMIF(OUTPUT!O$20:Y$20, "CLO10", OUTPUT!O82:Y82) / OUTPUT!AM$15),
IF(AND('PRINTABLE (per grading)'!H$16="OUTPUT", 'PRINTABLE (per grading)'!B$13="Final"), IF(ISERROR(SUMIF(OUTPUT!AA$20:AI$20, "CLO10", OUTPUT!AA82:AI82) / OUTPUT!AN$15), "", SUMIF(OUTPUT!AA$20:AI$20, "CLO10", OUTPUT!AA82:AI82) / OUTPUT!AN$15),
"")))))),"")</f>
        <v/>
      </c>
      <c r="BI80" s="232" t="str">
        <f t="shared" si="65"/>
        <v/>
      </c>
      <c r="BJ80" s="233" t="str">
        <f t="shared" si="66"/>
        <v/>
      </c>
      <c r="BK80" s="2"/>
    </row>
    <row r="81" spans="1:63" ht="20.100000000000001" customHeight="1">
      <c r="A81" s="118" t="str">
        <f>IF(ISBLANK('Database (LECTURE-RES-PRAC)'!A78),"",'Database (LECTURE-RES-PRAC)'!A78)</f>
        <v/>
      </c>
      <c r="B81" s="119" t="str">
        <f>IF(ISBLANK('Database (LECTURE-RES-PRAC)'!B78),"",'Database (LECTURE-RES-PRAC)'!B78)</f>
        <v/>
      </c>
      <c r="C81" s="134" t="str">
        <f>IF(B81&lt;&gt;"",IF(C$16="PRELIM",'Grade computation'!C81, IF(C$16="MIDTERM",'Grade computation'!K81, IF(C$16="FINAL",'Grade computation'!S81,""))),"")</f>
        <v/>
      </c>
      <c r="D81" s="135" t="str">
        <f t="shared" si="1"/>
        <v/>
      </c>
      <c r="E81" s="134" t="str">
        <f>IF(B81&lt;&gt;"", IF(C$16="PRELIM",'Grade computation'!E81, IF(C$16="MIDTERM",'Grade computation'!M81, IF(C$16="FINAL",'Grade computation'!U81,""))),"")</f>
        <v/>
      </c>
      <c r="F81" s="136" t="str">
        <f t="shared" si="2"/>
        <v/>
      </c>
      <c r="G81" s="137" t="str">
        <f t="shared" si="3"/>
        <v/>
      </c>
      <c r="H81" s="207" t="str">
        <f>IF(B81&lt;&gt;"",IF(C$16="PRELIM", 'Grade computation'!H81, IF(C$16="MIDTERM", 'Grade computation'!P81, IF(C$16="FINAL",'Grade computation'!X81, ""))),"")</f>
        <v/>
      </c>
      <c r="I81" s="137" t="str">
        <f t="shared" si="4"/>
        <v/>
      </c>
      <c r="J81" s="139" t="str">
        <f t="shared" si="5"/>
        <v/>
      </c>
      <c r="K81" s="377" t="str">
        <f t="shared" si="6"/>
        <v/>
      </c>
      <c r="L81" s="434"/>
      <c r="M81" s="25" t="str">
        <f>IF(B81 &lt;&gt; "", IFERROR(IF(C$16 = "PRELIM", SUMIF('Database (LECTURE-RES-PRAC)'!D$14:AG$14, "CLO1", 'Database (LECTURE-RES-PRAC)'!D78:AG78) / 'Grade computation'!F$4, IF(C$16 = "MIDTERM", SUMIF('Database (LECTURE-RES-PRAC)'!AJ$14:BM$14, "CLO1", 'Database (LECTURE-RES-PRAC)'!AJ78:BM78) / 'Grade computation'!G$4, IF(C$16 = "FINAL", SUMIF('Database (LECTURE-RES-PRAC)'!BP$14:CS$14, "CLO1", 'Database (LECTURE-RES-PRAC)'!BP78:CS78) / 'Grade computation'!H$4,""))),""),"")</f>
        <v/>
      </c>
      <c r="N81" s="232" t="str">
        <f t="shared" si="37"/>
        <v/>
      </c>
      <c r="O81" s="25" t="str">
        <f>IF(B81 &lt;&gt; "",IF(AND('PRINTABLE (per grading)'!H$16="EXAM", 'PRINTABLE (per grading)'!B$13="Prelim"), IF(ISERROR(SUMIF('Exam (LECTURE ONLY)'!D$20:M$20, "CLO1", 'Exam (LECTURE ONLY)'!D83:M83) / 'Exam (LECTURE ONLY)'!AL$6), "", SUMIF('Exam (LECTURE ONLY)'!D$20:M$20, "CLO1", 'Exam (LECTURE ONLY)'!D83:M83) /'Exam (LECTURE ONLY)'!AL$6),
IF(AND('PRINTABLE (per grading)'!H$16="EXAM", 'PRINTABLE (per grading)'!B$13="Midterm"), IF(ISERROR(SUMIF('Exam (LECTURE ONLY)'!O$20:X$20, "CLO1", 'Exam (LECTURE ONLY)'!O83:X83) / 'Exam (LECTURE ONLY)'!AM$6), "", SUMIF('Exam (LECTURE ONLY)'!O$20:X$20, "CLO1", 'Exam (LECTURE ONLY)'!O83:X83) / 'Exam (LECTURE ONLY)'!AM$6),
IF(AND('PRINTABLE (per grading)'!H$16="EXAM", 'PRINTABLE (per grading)'!B$13="Final"), IF(ISERROR(SUMIF('Exam (LECTURE ONLY)'!Z$20:AI$20, "CLO1", 'Exam (LECTURE ONLY)'!Z83:AI83) / 'Exam (LECTURE ONLY)'!AN$6), "", SUMIF('Exam (LECTURE ONLY)'!Z$20:AI$20, "CLO1", 'Exam (LECTURE ONLY)'!Z83:AI83) / 'Exam (LECTURE ONLY)'!AN$6),
IF(AND('PRINTABLE (per grading)'!H$16="OUTPUT", 'PRINTABLE (per grading)'!B$13="Prelim"), IF(ISERROR(SUMIF(OUTPUT!C$20:M$20, "CLO1", OUTPUT!C83:M83) / OUTPUT!AL$6), "", SUMIF(OUTPUT!C$20:M$20, "CLO1", OUTPUT!C83:M83) / OUTPUT!AL$6),
IF(AND('PRINTABLE (per grading)'!H$16="OUTPUT", 'PRINTABLE (per grading)'!B$13="Midterm"), IF(ISERROR(SUMIF(OUTPUT!O$20:Y$20, "CLO1", OUTPUT!O83:Y83) / OUTPUT!AM$6), "", SUMIF(OUTPUT!O$20:Y$20, "CLO1", OUTPUT!O83:Y83) / OUTPUT!AM$6),
IF(AND('PRINTABLE (per grading)'!H$16="OUTPUT", 'PRINTABLE (per grading)'!B$13="Final"), IF(ISERROR(SUMIF(OUTPUT!AA$20:AI$20, "CLO1", OUTPUT!AA83:AI83) / OUTPUT!AN$6), "", SUMIF(OUTPUT!AA$20:AI$20, "CLO1", OUTPUT!AA83:AI83) / OUTPUT!AN$6),
"")))))),"")</f>
        <v/>
      </c>
      <c r="P81" s="232" t="str">
        <f t="shared" si="38"/>
        <v/>
      </c>
      <c r="Q81" s="233" t="str">
        <f t="shared" si="39"/>
        <v/>
      </c>
      <c r="R81" s="25" t="str">
        <f>IF(B81 &lt;&gt; "", IFERROR(IF(C$16 = "PRELIM", SUMIF('Database (LECTURE-RES-PRAC)'!D$14:AG$14, "CLO2", 'Database (LECTURE-RES-PRAC)'!D78:AG78) / 'Grade computation'!F$5, IF(C$16 = "MIDTERM", SUMIF('Database (LECTURE-RES-PRAC)'!AJ$14:BM$14, "CLO2", 'Database (LECTURE-RES-PRAC)'!AJ78:BM78) / 'Grade computation'!G$5, IF(C$16 = "FINAL", SUMIF('Database (LECTURE-RES-PRAC)'!BP$14:CS$14, "CLO2", 'Database (LECTURE-RES-PRAC)'!BP78:CS78) / 'Grade computation'!H$5,""))),""),"")</f>
        <v/>
      </c>
      <c r="S81" s="232" t="str">
        <f t="shared" si="40"/>
        <v/>
      </c>
      <c r="T81" s="25" t="str">
        <f>IF(B81 &lt;&gt; "",IF(AND('PRINTABLE (per grading)'!H$16="EXAM", 'PRINTABLE (per grading)'!B$13="Prelim"), IF(ISERROR(SUMIF('Exam (LECTURE ONLY)'!D$20:M$20, "CLO2", 'Exam (LECTURE ONLY)'!D83:M83) / 'Exam (LECTURE ONLY)'!AL$7), "", SUMIF('Exam (LECTURE ONLY)'!D$20:M$20, "CLO2", 'Exam (LECTURE ONLY)'!D83:M83) /'Exam (LECTURE ONLY)'!AL$7),
IF(AND('PRINTABLE (per grading)'!H$16="EXAM", 'PRINTABLE (per grading)'!B$13="Midterm"), IF(ISERROR(SUMIF('Exam (LECTURE ONLY)'!O$20:X$20, "CLO2", 'Exam (LECTURE ONLY)'!O83:X83) / 'Exam (LECTURE ONLY)'!AM$7), "", SUMIF('Exam (LECTURE ONLY)'!O$20:X$20, "CLO2", 'Exam (LECTURE ONLY)'!O83:X83) / 'Exam (LECTURE ONLY)'!AM$7),
IF(AND('PRINTABLE (per grading)'!H$16="EXAM", 'PRINTABLE (per grading)'!B$13="Final"), IF(ISERROR(SUMIF('Exam (LECTURE ONLY)'!Z$20:AI$20, "CLO2", 'Exam (LECTURE ONLY)'!Z83:AI83) / 'Exam (LECTURE ONLY)'!AN$7), "", SUMIF('Exam (LECTURE ONLY)'!Z$20:AI$20, "CLO2", 'Exam (LECTURE ONLY)'!Z83:AI83) / 'Exam (LECTURE ONLY)'!AN$7),
IF(AND('PRINTABLE (per grading)'!H$16="OUTPUT", 'PRINTABLE (per grading)'!B$13="Prelim"), IF(ISERROR(SUMIF(OUTPUT!C$20:M$20, "CLO2", OUTPUT!C83:M83) / OUTPUT!AL$7), "", SUMIF(OUTPUT!C$20:M$20, "CLO2", OUTPUT!C83:M83) / OUTPUT!AL$7),
IF(AND('PRINTABLE (per grading)'!H$16="OUTPUT", 'PRINTABLE (per grading)'!B$13="Midterm"), IF(ISERROR(SUMIF(OUTPUT!O$20:Y$20, "CLO2", OUTPUT!O83:Y83) / OUTPUT!AM$7), "", SUMIF(OUTPUT!O$20:Y$20, "CLO2", OUTPUT!O83:Y83) / OUTPUT!AM$7),
IF(AND('PRINTABLE (per grading)'!H$16="OUTPUT", 'PRINTABLE (per grading)'!B$13="Final"), IF(ISERROR(SUMIF(OUTPUT!AA$20:AI$20, "CLO2", OUTPUT!AA83:AI83) / OUTPUT!AN$7), "", SUMIF(OUTPUT!AA$20:AI$20, "CLO2", OUTPUT!AA83:AI83) / OUTPUT!AN$7),
"")))))),"")</f>
        <v/>
      </c>
      <c r="U81" s="232" t="str">
        <f t="shared" si="41"/>
        <v/>
      </c>
      <c r="V81" s="233" t="str">
        <f t="shared" si="42"/>
        <v/>
      </c>
      <c r="W81" s="25" t="str">
        <f>IF(B81 &lt;&gt; "", IFERROR(IF(C$16 = "PRELIM", SUMIF('Database (LECTURE-RES-PRAC)'!D$14:AG$14, "CLO3", 'Database (LECTURE-RES-PRAC)'!D78:AG78) / 'Grade computation'!F$6, IF(C$16 = "MIDTERM", SUMIF('Database (LECTURE-RES-PRAC)'!AJ$14:BM$14, "CLO3", 'Database (LECTURE-RES-PRAC)'!AJ78:BM78) / 'Grade computation'!G$6, IF(C$16 = "FINAL", SUMIF('Database (LECTURE-RES-PRAC)'!BP$14:CS$14, "CLO3", 'Database (LECTURE-RES-PRAC)'!BP78:CS78) / 'Grade computation'!H$6,""))),""),"")</f>
        <v/>
      </c>
      <c r="X81" s="232" t="str">
        <f t="shared" si="43"/>
        <v/>
      </c>
      <c r="Y81" s="25" t="str">
        <f>IF(B81 &lt;&gt; "",IF(AND('PRINTABLE (per grading)'!H$16="EXAM", 'PRINTABLE (per grading)'!B$13="Prelim"), IF(ISERROR(SUMIF('Exam (LECTURE ONLY)'!D$20:M$20, "CLO3", 'Exam (LECTURE ONLY)'!D83:M83) / 'Exam (LECTURE ONLY)'!AL$8), "", SUMIF('Exam (LECTURE ONLY)'!D$20:M$20, "CLO3", 'Exam (LECTURE ONLY)'!D83:M83) /'Exam (LECTURE ONLY)'!AL$8),
IF(AND('PRINTABLE (per grading)'!H$16="EXAM", 'PRINTABLE (per grading)'!B$13="Midterm"), IF(ISERROR(SUMIF('Exam (LECTURE ONLY)'!O$20:X$20, "CLO3", 'Exam (LECTURE ONLY)'!O83:X83) / 'Exam (LECTURE ONLY)'!AM$8), "", SUMIF('Exam (LECTURE ONLY)'!O$20:X$20, "CLO3", 'Exam (LECTURE ONLY)'!O83:X83) / 'Exam (LECTURE ONLY)'!AM$8),
IF(AND('PRINTABLE (per grading)'!H$16="EXAM", 'PRINTABLE (per grading)'!B$13="Final"), IF(ISERROR(SUMIF('Exam (LECTURE ONLY)'!Z$20:AI$20, "CLO3", 'Exam (LECTURE ONLY)'!Z83:AI83) / 'Exam (LECTURE ONLY)'!AN$8), "", SUMIF('Exam (LECTURE ONLY)'!Z$20:AI$20, "CLO3", 'Exam (LECTURE ONLY)'!Z83:AI83) / 'Exam (LECTURE ONLY)'!AN$8),
IF(AND('PRINTABLE (per grading)'!H$16="OUTPUT", 'PRINTABLE (per grading)'!B$13="Prelim"), IF(ISERROR(SUMIF(OUTPUT!C$20:M$20, "CLO3", OUTPUT!C83:M83) / OUTPUT!AL$8), "", SUMIF(OUTPUT!C$20:M$20, "CLO3", OUTPUT!C83:M83) / OUTPUT!AL$8),
IF(AND('PRINTABLE (per grading)'!H$16="OUTPUT", 'PRINTABLE (per grading)'!B$13="Midterm"), IF(ISERROR(SUMIF(OUTPUT!O$20:Y$20, "CLO3", OUTPUT!O83:Y83) / OUTPUT!AM$8), "", SUMIF(OUTPUT!O$20:Y$20, "CLO3", OUTPUT!O83:Y83) / OUTPUT!AM$8),
IF(AND('PRINTABLE (per grading)'!H$16="OUTPUT", 'PRINTABLE (per grading)'!B$13="Final"), IF(ISERROR(SUMIF(OUTPUT!AA$20:AI$20, "CLO3", OUTPUT!AA83:AI83) / OUTPUT!AN$8), "", SUMIF(OUTPUT!AA$20:AI$20, "CLO3", OUTPUT!AA83:AI83) / OUTPUT!AN$8),
"" )))))),"")</f>
        <v/>
      </c>
      <c r="Z81" s="232" t="str">
        <f t="shared" si="44"/>
        <v/>
      </c>
      <c r="AA81" s="233" t="str">
        <f t="shared" si="45"/>
        <v/>
      </c>
      <c r="AB81" s="25" t="str">
        <f>IF(B81 &lt;&gt; "", IFERROR(IF(C$16 = "PRELIM", SUMIF('Database (LECTURE-RES-PRAC)'!D$14:AG$14, "CLO4", 'Database (LECTURE-RES-PRAC)'!D78:AG78) / 'Grade computation'!F$7, IF(C$16 = "MIDTERM", SUMIF('Database (LECTURE-RES-PRAC)'!AJ$14:BM$14, "CLO4", 'Database (LECTURE-RES-PRAC)'!AJ78:BM78) / 'Grade computation'!G$7, IF(C$16 = "FINAL", SUMIF('Database (LECTURE-RES-PRAC)'!BP$14:CS$14, "CLO4", 'Database (LECTURE-RES-PRAC)'!BP78:CS78) / 'Grade computation'!H$7,""))),""),"")</f>
        <v/>
      </c>
      <c r="AC81" s="232" t="str">
        <f t="shared" si="46"/>
        <v/>
      </c>
      <c r="AD81" s="25" t="str">
        <f>IF(B81 &lt;&gt; "",IF(AND('PRINTABLE (per grading)'!H$16="EXAM", 'PRINTABLE (per grading)'!B$13="Prelim"), IF(ISERROR(SUMIF('Exam (LECTURE ONLY)'!D$20:M$20, "CLO4", 'Exam (LECTURE ONLY)'!D83:M83) / 'Exam (LECTURE ONLY)'!AL$9), "", SUMIF('Exam (LECTURE ONLY)'!D$20:M$20, "CLO4", 'Exam (LECTURE ONLY)'!D83:M83) /'Exam (LECTURE ONLY)'!AL$9),
IF(AND('PRINTABLE (per grading)'!H$16="EXAM", 'PRINTABLE (per grading)'!B$13="Midterm"), IF(ISERROR(SUMIF('Exam (LECTURE ONLY)'!O$20:X$20, "CLO4", 'Exam (LECTURE ONLY)'!O83:X83) / 'Exam (LECTURE ONLY)'!AM$9), "", SUMIF('Exam (LECTURE ONLY)'!O$20:X$20, "CLO4", 'Exam (LECTURE ONLY)'!O83:X83) / 'Exam (LECTURE ONLY)'!AM$9),
IF(AND('PRINTABLE (per grading)'!H$16="EXAM", 'PRINTABLE (per grading)'!B$13="Final"), IF(ISERROR(SUMIF('Exam (LECTURE ONLY)'!Z$20:AI$20, "CLO4", 'Exam (LECTURE ONLY)'!Z83:AI83) / 'Exam (LECTURE ONLY)'!AN$9), "", SUMIF('Exam (LECTURE ONLY)'!Z$20:AI$20, "CLO4", 'Exam (LECTURE ONLY)'!Z83:AI83) / 'Exam (LECTURE ONLY)'!AN$9),
IF(AND('PRINTABLE (per grading)'!H$16="OUTPUT", 'PRINTABLE (per grading)'!B$13="Prelim"), IF(ISERROR(SUMIF(OUTPUT!C$20:M$20, "CLO4", OUTPUT!C83:M83) / OUTPUT!AL$9), "", SUMIF(OUTPUT!C$20:M$20, "CLO4", OUTPUT!C83:M83) / OUTPUT!AL$9),
IF(AND('PRINTABLE (per grading)'!H$16="OUTPUT", 'PRINTABLE (per grading)'!B$13="Midterm"), IF(ISERROR(SUMIF(OUTPUT!O$20:Y$20, "CLO4", OUTPUT!O83:Y83) / OUTPUT!AM$9), "", SUMIF(OUTPUT!O$20:Y$20, "CLO4", OUTPUT!O83:Y83) / OUTPUT!AM$9),
IF(AND('PRINTABLE (per grading)'!H$16="OUTPUT", 'PRINTABLE (per grading)'!B$13="Final"), IF(ISERROR(SUMIF(OUTPUT!AA$20:AI$20, "CLO4", OUTPUT!AA83:AI83) / OUTPUT!AN$9), "", SUMIF(OUTPUT!AA$20:AI$20, "CLO4", OUTPUT!AA83:AI83) / OUTPUT!AN$9),
"")))))),"")</f>
        <v/>
      </c>
      <c r="AE81" s="232" t="str">
        <f t="shared" si="47"/>
        <v/>
      </c>
      <c r="AF81" s="233" t="str">
        <f t="shared" si="48"/>
        <v/>
      </c>
      <c r="AG81" s="25" t="str">
        <f>IF(B81 &lt;&gt; "", IFERROR(IF(C$16 = "PRELIM", SUMIF('Database (LECTURE-RES-PRAC)'!D$14:AG$14, "CLO5", 'Database (LECTURE-RES-PRAC)'!D78:AG78) / 'Grade computation'!F$8, IF(C$16 = "MIDTERM", SUMIF('Database (LECTURE-RES-PRAC)'!AJ$14:BM$14, "CLO5", 'Database (LECTURE-RES-PRAC)'!AJ78:BM78) / 'Grade computation'!G$8, IF(C$16 = "FINAL", SUMIF('Database (LECTURE-RES-PRAC)'!BP$14:CS$14, "CLO5", 'Database (LECTURE-RES-PRAC)'!BP78:CS78) / 'Grade computation'!H$8,""))),""),"")</f>
        <v/>
      </c>
      <c r="AH81" s="232" t="str">
        <f t="shared" si="49"/>
        <v/>
      </c>
      <c r="AI81" s="25" t="str">
        <f>IF(B81 &lt;&gt; "",IF(AND('PRINTABLE (per grading)'!H$16="EXAM", 'PRINTABLE (per grading)'!B$13="Prelim"), IF(ISERROR(SUMIF('Exam (LECTURE ONLY)'!D$20:M$20, "CLO5", 'Exam (LECTURE ONLY)'!D83:M83) / 'Exam (LECTURE ONLY)'!AL$10), "", SUMIF('Exam (LECTURE ONLY)'!D$20:M$20, "CLO5", 'Exam (LECTURE ONLY)'!D83:M83) /'Exam (LECTURE ONLY)'!AL$10),
IF(AND('PRINTABLE (per grading)'!H$16="EXAM", 'PRINTABLE (per grading)'!B$13="Midterm"), IF(ISERROR(SUMIF('Exam (LECTURE ONLY)'!O$20:X$20, "CLO5", 'Exam (LECTURE ONLY)'!O83:X83) / 'Exam (LECTURE ONLY)'!AM$10), "", SUMIF('Exam (LECTURE ONLY)'!O$20:X$20, "CLO5", 'Exam (LECTURE ONLY)'!O83:X83) / 'Exam (LECTURE ONLY)'!AM$10),
IF(AND('PRINTABLE (per grading)'!H$16="EXAM", 'PRINTABLE (per grading)'!B$13="Final"), IF(ISERROR(SUMIF('Exam (LECTURE ONLY)'!Z$20:AI$20, "CLO5", 'Exam (LECTURE ONLY)'!Z83:AI83) / 'Exam (LECTURE ONLY)'!AN$10), "", SUMIF('Exam (LECTURE ONLY)'!Z$20:AI$20, "CLO5", 'Exam (LECTURE ONLY)'!Z83:AI83) / 'Exam (LECTURE ONLY)'!AN$10),
IF(AND('PRINTABLE (per grading)'!H$16="OUTPUT", 'PRINTABLE (per grading)'!B$13="Prelim"), IF(ISERROR(SUMIF(OUTPUT!C$20:M$20, "CLO5", OUTPUT!C83:M83) / OUTPUT!AL$10), "", SUMIF(OUTPUT!C$20:M$20, "CLO5", OUTPUT!C83:M83) / OUTPUT!AL$10),
IF(AND('PRINTABLE (per grading)'!H$16="OUTPUT", 'PRINTABLE (per grading)'!B$13="Midterm"), IF(ISERROR(SUMIF(OUTPUT!O$20:Y$20, "CLO5", OUTPUT!O83:Y83) / OUTPUT!AM$10), "", SUMIF(OUTPUT!O$20:Y$20, "CLO5", OUTPUT!O83:Y83) / OUTPUT!AM$10),
IF(AND('PRINTABLE (per grading)'!H$16="OUTPUT", 'PRINTABLE (per grading)'!B$13="Final"), IF(ISERROR(SUMIF(OUTPUT!AA$20:AI$20, "CLO5", OUTPUT!AA83:AI83) / OUTPUT!AN$10), "", SUMIF(OUTPUT!AA$20:AI$20, "CLO5", OUTPUT!AA83:AI83) / OUTPUT!AN$10),
"")))))),"")</f>
        <v/>
      </c>
      <c r="AJ81" s="232" t="str">
        <f t="shared" si="50"/>
        <v/>
      </c>
      <c r="AK81" s="233" t="str">
        <f t="shared" si="51"/>
        <v/>
      </c>
      <c r="AL81" s="25" t="str">
        <f>IF(B81 &lt;&gt; "", IFERROR(IF(C$16 = "PRELIM", SUMIF('Database (LECTURE-RES-PRAC)'!D$14:AG$14, "CLO6", 'Database (LECTURE-RES-PRAC)'!D78:AG78) / 'Grade computation'!F$9, IF(C$16 = "MIDTERM", SUMIF('Database (LECTURE-RES-PRAC)'!AJ$14:BM$14, "CLO6", 'Database (LECTURE-RES-PRAC)'!AJ78:BM78) / 'Grade computation'!G$9, IF(C$16 = "FINAL", SUMIF('Database (LECTURE-RES-PRAC)'!BP$14:CS$14, "CLO6", 'Database (LECTURE-RES-PRAC)'!BP78:CS78) / 'Grade computation'!H$9,""))),""),"")</f>
        <v/>
      </c>
      <c r="AM81" s="232" t="str">
        <f t="shared" si="52"/>
        <v/>
      </c>
      <c r="AN81" s="25" t="str">
        <f>IF(B81 &lt;&gt; "",IF(AND('PRINTABLE (per grading)'!H$16="EXAM", 'PRINTABLE (per grading)'!B$13="Prelim"), IF(ISERROR(SUMIF('Exam (LECTURE ONLY)'!D$20:M$20, "CLO6", 'Exam (LECTURE ONLY)'!D83:M83) / 'Exam (LECTURE ONLY)'!AL$11), "", SUMIF('Exam (LECTURE ONLY)'!D$20:M$20, "CLO6", 'Exam (LECTURE ONLY)'!D83:M83) /'Exam (LECTURE ONLY)'!AL$11),
IF(AND('PRINTABLE (per grading)'!H$16="EXAM", 'PRINTABLE (per grading)'!B$13="Midterm"), IF(ISERROR(SUMIF('Exam (LECTURE ONLY)'!O$20:X$20, "CLO6", 'Exam (LECTURE ONLY)'!O83:X83) / 'Exam (LECTURE ONLY)'!AM$11), "", SUMIF('Exam (LECTURE ONLY)'!O$20:X$20, "CLO6", 'Exam (LECTURE ONLY)'!O83:X83) / 'Exam (LECTURE ONLY)'!AM$11),
IF(AND('PRINTABLE (per grading)'!H$16="EXAM", 'PRINTABLE (per grading)'!B$13="Final"), IF(ISERROR(SUMIF('Exam (LECTURE ONLY)'!Z$20:AI$20, "CLO6", 'Exam (LECTURE ONLY)'!Z83:AI83) / 'Exam (LECTURE ONLY)'!AN$11), "", SUMIF('Exam (LECTURE ONLY)'!Z$20:AI$20, "CLO6", 'Exam (LECTURE ONLY)'!Z83:AI83) / 'Exam (LECTURE ONLY)'!AN$11),
IF(AND('PRINTABLE (per grading)'!H$16="OUTPUT", 'PRINTABLE (per grading)'!B$13="Prelim"), IF(ISERROR(SUMIF(OUTPUT!C$20:M$20, "CLO6", OUTPUT!C83:M83) / OUTPUT!AL$11), "", SUMIF(OUTPUT!C$20:M$20, "CLO6", OUTPUT!C83:M83) / OUTPUT!AL$11),
IF(AND('PRINTABLE (per grading)'!H$16="OUTPUT", 'PRINTABLE (per grading)'!B$13="Midterm"), IF(ISERROR(SUMIF(OUTPUT!O$20:Y$20, "CLO6", OUTPUT!O83:Y83) / OUTPUT!AM$11), "", SUMIF(OUTPUT!O$20:Y$20, "CLO6", OUTPUT!O83:Y83) / OUTPUT!AM$11),
IF(AND('PRINTABLE (per grading)'!H$16="OUTPUT", 'PRINTABLE (per grading)'!B$13="Final"), IF(ISERROR(SUMIF(OUTPUT!AA$20:AI$20, "CLO6", OUTPUT!AA83:AI83) / OUTPUT!AN$11), "", SUMIF(OUTPUT!AA$20:AI$20, "CLO6", OUTPUT!AA83:AI83) / OUTPUT!AN$11),
"")))))),"")</f>
        <v/>
      </c>
      <c r="AO81" s="232" t="str">
        <f t="shared" si="53"/>
        <v/>
      </c>
      <c r="AP81" s="233" t="str">
        <f t="shared" si="54"/>
        <v/>
      </c>
      <c r="AQ81" s="25" t="str">
        <f>IF(B81 &lt;&gt; "", IFERROR(IF(C$16 = "PRELIM", SUMIF('Database (LECTURE-RES-PRAC)'!D$14:AG$14, "CLO7", 'Database (LECTURE-RES-PRAC)'!D78:AG78) / 'Grade computation'!F$10, IF(C$16 = "MIDTERM", SUMIF('Database (LECTURE-RES-PRAC)'!AJ$14:BM$14, "CLO7", 'Database (LECTURE-RES-PRAC)'!AJ78:BM78) / 'Grade computation'!G$10, IF(C$16 = "FINAL", SUMIF('Database (LECTURE-RES-PRAC)'!BP$14:CS$14, "CLO7", 'Database (LECTURE-RES-PRAC)'!BP78:CS78) / 'Grade computation'!H$10,""))),""),"")</f>
        <v/>
      </c>
      <c r="AR81" s="232" t="str">
        <f t="shared" si="55"/>
        <v/>
      </c>
      <c r="AS81" s="25" t="str">
        <f>IF(B81 &lt;&gt; "",IF(AND('PRINTABLE (per grading)'!H$16="EXAM", 'PRINTABLE (per grading)'!B$13="Prelim"), IF(ISERROR(SUMIF('Exam (LECTURE ONLY)'!D$20:M$20, "CLO7", 'Exam (LECTURE ONLY)'!D83:M83) / 'Exam (LECTURE ONLY)'!AL$12), "", SUMIF('Exam (LECTURE ONLY)'!D$20:M$20, "CLO7", 'Exam (LECTURE ONLY)'!D83:M83) /'Exam (LECTURE ONLY)'!AL$12),
IF(AND('PRINTABLE (per grading)'!H$16="EXAM", 'PRINTABLE (per grading)'!B$13="Midterm"), IF(ISERROR(SUMIF('Exam (LECTURE ONLY)'!O$20:X$20, "CLO7", 'Exam (LECTURE ONLY)'!O83:X83) / 'Exam (LECTURE ONLY)'!AM$12), "", SUMIF('Exam (LECTURE ONLY)'!O$20:X$20, "CLO7", 'Exam (LECTURE ONLY)'!O83:X83) / 'Exam (LECTURE ONLY)'!AM$12),
IF(AND('PRINTABLE (per grading)'!H$16="EXAM", 'PRINTABLE (per grading)'!B$13="Final"), IF(ISERROR(SUMIF('Exam (LECTURE ONLY)'!Z$20:AI$20, "CLO7", 'Exam (LECTURE ONLY)'!Z83:AI83) / 'Exam (LECTURE ONLY)'!AN$12), "", SUMIF('Exam (LECTURE ONLY)'!Z$20:AI$20, "CLO7", 'Exam (LECTURE ONLY)'!Z83:AI83) / 'Exam (LECTURE ONLY)'!AN$12),
IF(AND('PRINTABLE (per grading)'!H$16="OUTPUT", 'PRINTABLE (per grading)'!B$13="Prelim"), IF(ISERROR(SUMIF(OUTPUT!C$20:M$20, "CLO7", OUTPUT!C83:M83) / OUTPUT!AL$12), "", SUMIF(OUTPUT!C$20:M$20, "CLO7", OUTPUT!C83:M83) / OUTPUT!AL$12),
IF(AND('PRINTABLE (per grading)'!H$16="OUTPUT", 'PRINTABLE (per grading)'!B$13="Midterm"), IF(ISERROR(SUMIF(OUTPUT!O$20:Y$20, "CLO7", OUTPUT!O83:Y83) / OUTPUT!AM$12), "", SUMIF(OUTPUT!O$20:Y$20, "CLO7", OUTPUT!O83:Y83) / OUTPUT!AM$12),
IF(AND('PRINTABLE (per grading)'!H$16="OUTPUT", 'PRINTABLE (per grading)'!B$13="Final"), IF(ISERROR(SUMIF(OUTPUT!AA$20:AI$20, "CLO7", OUTPUT!AA83:AI83) / OUTPUT!AN$12), "", SUMIF(OUTPUT!AA$20:AI$20, "CLO7", OUTPUT!AA83:AI83) / OUTPUT!AN$12),
"")))))),"")</f>
        <v/>
      </c>
      <c r="AT81" s="232" t="str">
        <f t="shared" si="56"/>
        <v/>
      </c>
      <c r="AU81" s="233" t="str">
        <f t="shared" si="57"/>
        <v/>
      </c>
      <c r="AV81" s="25" t="str">
        <f>IF(B81 &lt;&gt; "", IFERROR(IF(C$16 = "PRELIM", SUMIF('Database (LECTURE-RES-PRAC)'!D$14:AG$14, "CLO8", 'Database (LECTURE-RES-PRAC)'!D78:AG78) / 'Grade computation'!F$11, IF(C$16 = "MIDTERM", SUMIF('Database (LECTURE-RES-PRAC)'!AJ$14:BM$14, "CLO8", 'Database (LECTURE-RES-PRAC)'!AJ78:BM78) / 'Grade computation'!G$11, IF(C$16 = "FINAL", SUMIF('Database (LECTURE-RES-PRAC)'!BP$14:CS$14, "CLO8", 'Database (LECTURE-RES-PRAC)'!BP78:CS78) / 'Grade computation'!H$11,""))),""),"")</f>
        <v/>
      </c>
      <c r="AW81" s="232" t="str">
        <f t="shared" si="58"/>
        <v/>
      </c>
      <c r="AX81" s="25" t="str">
        <f>IF(B81 &lt;&gt; "",IF(AND('PRINTABLE (per grading)'!H$16="EXAM", 'PRINTABLE (per grading)'!B$13="Prelim"), IF(ISERROR(SUMIF('Exam (LECTURE ONLY)'!D$20:M$20, "CLO8", 'Exam (LECTURE ONLY)'!D83:M83) / 'Exam (LECTURE ONLY)'!AL$13), "", SUMIF('Exam (LECTURE ONLY)'!D$20:M$20, "CLO8", 'Exam (LECTURE ONLY)'!D83:M83) /'Exam (LECTURE ONLY)'!AL$13),
IF(AND('PRINTABLE (per grading)'!H$16="EXAM", 'PRINTABLE (per grading)'!B$13="Midterm"), IF(ISERROR(SUMIF('Exam (LECTURE ONLY)'!O$20:X$20, "CLO8", 'Exam (LECTURE ONLY)'!O83:X83) / 'Exam (LECTURE ONLY)'!AM$13), "", SUMIF('Exam (LECTURE ONLY)'!O$20:X$20, "CLO8", 'Exam (LECTURE ONLY)'!O83:X83) / 'Exam (LECTURE ONLY)'!AM$13),
IF(AND('PRINTABLE (per grading)'!H$16="EXAM", 'PRINTABLE (per grading)'!B$13="Final"), IF(ISERROR(SUMIF('Exam (LECTURE ONLY)'!Z$20:AI$20, "CLO8", 'Exam (LECTURE ONLY)'!Z83:AI83) / 'Exam (LECTURE ONLY)'!AN$13), "", SUMIF('Exam (LECTURE ONLY)'!Z$20:AI$20, "CLO8", 'Exam (LECTURE ONLY)'!Z83:AI83) / 'Exam (LECTURE ONLY)'!AN$13),
IF(AND('PRINTABLE (per grading)'!H$16="OUTPUT", 'PRINTABLE (per grading)'!B$13="Prelim"), IF(ISERROR(SUMIF(OUTPUT!C$20:M$20, "CLO8", OUTPUT!C83:M83) / OUTPUT!AL$13), "", SUMIF(OUTPUT!C$20:M$20, "CLO8", OUTPUT!C83:M83) / OUTPUT!AL$13),
IF(AND('PRINTABLE (per grading)'!H$16="OUTPUT", 'PRINTABLE (per grading)'!B$13="Midterm"), IF(ISERROR(SUMIF(OUTPUT!O$20:Y$20, "CLO8", OUTPUT!O83:Y83) / OUTPUT!AM$13), "", SUMIF(OUTPUT!O$20:Y$20, "CLO8", OUTPUT!O83:Y83) / OUTPUT!AM$13),
IF(AND('PRINTABLE (per grading)'!H$16="OUTPUT", 'PRINTABLE (per grading)'!B$13="Final"), IF(ISERROR(SUMIF(OUTPUT!AA$20:AI$20, "CLO8", OUTPUT!AA83:AI83) / OUTPUT!AN$13), "", SUMIF(OUTPUT!AA$20:AI$20, "CLO8", OUTPUT!AA83:AI83) / OUTPUT!AN$13),
"")))))),"")</f>
        <v/>
      </c>
      <c r="AY81" s="232" t="str">
        <f t="shared" si="59"/>
        <v/>
      </c>
      <c r="AZ81" s="233" t="str">
        <f t="shared" si="60"/>
        <v/>
      </c>
      <c r="BA81" s="25" t="str">
        <f>IF(B81 &lt;&gt; "", IFERROR(IF(C$16 = "PRELIM", SUMIF('Database (LECTURE-RES-PRAC)'!D$14:AG$14, "CLO9", 'Database (LECTURE-RES-PRAC)'!D78:AG78) / 'Grade computation'!F$12, IF(C$16 = "MIDTERM", SUMIF('Database (LECTURE-RES-PRAC)'!AJ$14:BM$14, "CLO9", 'Database (LECTURE-RES-PRAC)'!AJ78:BM78) / 'Grade computation'!G$12, IF(C$16 = "FINAL", SUMIF('Database (LECTURE-RES-PRAC)'!BP$14:CS$14, "CLO9", 'Database (LECTURE-RES-PRAC)'!BP78:CS78) / 'Grade computation'!H$12,""))),""),"")</f>
        <v/>
      </c>
      <c r="BB81" s="232" t="str">
        <f t="shared" si="61"/>
        <v/>
      </c>
      <c r="BC81" s="25" t="str">
        <f>IF(B81 &lt;&gt; "",IF(AND('PRINTABLE (per grading)'!H$16="EXAM", 'PRINTABLE (per grading)'!B$13="Prelim"), IF(ISERROR(SUMIF('Exam (LECTURE ONLY)'!D$20:M$20, "CLO9", 'Exam (LECTURE ONLY)'!D83:M83) / 'Exam (LECTURE ONLY)'!AL$14), "", SUMIF('Exam (LECTURE ONLY)'!D$20:M$20, "CLO9", 'Exam (LECTURE ONLY)'!D83:M83) /'Exam (LECTURE ONLY)'!AL$14),
IF(AND('PRINTABLE (per grading)'!H$16="EXAM", 'PRINTABLE (per grading)'!B$13="Midterm"), IF(ISERROR(SUMIF('Exam (LECTURE ONLY)'!O$20:X$20, "CLO9", 'Exam (LECTURE ONLY)'!O83:X83) / 'Exam (LECTURE ONLY)'!AM$14), "", SUMIF('Exam (LECTURE ONLY)'!O$20:X$20, "CLO9", 'Exam (LECTURE ONLY)'!O83:X83) / 'Exam (LECTURE ONLY)'!AM$14),
IF(AND('PRINTABLE (per grading)'!H$16="EXAM", 'PRINTABLE (per grading)'!B$13="Final"), IF(ISERROR(SUMIF('Exam (LECTURE ONLY)'!Z$20:AI$20, "CLO9", 'Exam (LECTURE ONLY)'!Z83:AI83) / 'Exam (LECTURE ONLY)'!AN$14), "", SUMIF('Exam (LECTURE ONLY)'!Z$20:AI$20, "CLO9", 'Exam (LECTURE ONLY)'!Z83:AI83) / 'Exam (LECTURE ONLY)'!AN$14),
IF(AND('PRINTABLE (per grading)'!H$16="OUTPUT", 'PRINTABLE (per grading)'!B$13="Prelim"), IF(ISERROR(SUMIF(OUTPUT!C$20:M$20, "CLO9", OUTPUT!C83:M83) / OUTPUT!AL$14), "", SUMIF(OUTPUT!C$20:M$20, "CLO9", OUTPUT!C83:M83) / OUTPUT!AL$14),
IF(AND('PRINTABLE (per grading)'!H$16="OUTPUT", 'PRINTABLE (per grading)'!B$13="Midterm"), IF(ISERROR(SUMIF(OUTPUT!O$20:Y$20, "CLO9", OUTPUT!O83:Y83) / OUTPUT!AM$14), "", SUMIF(OUTPUT!O$20:Y$20, "CLO9", OUTPUT!O83:Y83) / OUTPUT!AM$14),
IF(AND('PRINTABLE (per grading)'!H$16="OUTPUT", 'PRINTABLE (per grading)'!B$13="Final"), IF(ISERROR(SUMIF(OUTPUT!AA$20:AI$20, "CLO9", OUTPUT!AA83:AI83) / OUTPUT!AN$14), "", SUMIF(OUTPUT!AA$20:AI$20, "CLO9", OUTPUT!AA83:AI83) / OUTPUT!AN$14),
"")))))),"")</f>
        <v/>
      </c>
      <c r="BD81" s="232" t="str">
        <f t="shared" si="62"/>
        <v/>
      </c>
      <c r="BE81" s="233" t="str">
        <f t="shared" si="63"/>
        <v/>
      </c>
      <c r="BF81" s="25" t="str">
        <f>IF(B81 &lt;&gt; "", IFERROR(IF(C$16 = "PRELIM", SUMIF('Database (LECTURE-RES-PRAC)'!D$14:AG$14, "CLO10", 'Database (LECTURE-RES-PRAC)'!D78:AG78) / 'Grade computation'!F$13, IF(C$16 = "MIDTERM", SUMIF('Database (LECTURE-RES-PRAC)'!AJ$14:BM$14, "CLO10", 'Database (LECTURE-RES-PRAC)'!AJ78:BM78) / 'Grade computation'!G$13, IF(C$16 = "FINAL", SUMIF('Database (LECTURE-RES-PRAC)'!BP$14:CS$14, "CLO10", 'Database (LECTURE-RES-PRAC)'!BP78:CS78) / 'Grade computation'!H$13,""))),""),"")</f>
        <v/>
      </c>
      <c r="BG81" s="232" t="str">
        <f t="shared" si="64"/>
        <v/>
      </c>
      <c r="BH81" s="25" t="str">
        <f>IF(B81 &lt;&gt; "",IF(AND('PRINTABLE (per grading)'!H$16="EXAM", 'PRINTABLE (per grading)'!B$13="Prelim"), IF(ISERROR(SUMIF('Exam (LECTURE ONLY)'!D$20:M$20, "CLO10", 'Exam (LECTURE ONLY)'!D83:M83) / 'Exam (LECTURE ONLY)'!AL$15), "", SUMIF('Exam (LECTURE ONLY)'!D$20:M$20, "CLO10", 'Exam (LECTURE ONLY)'!D83:M83) /'Exam (LECTURE ONLY)'!AL$15),
IF(AND('PRINTABLE (per grading)'!H$16="EXAM", 'PRINTABLE (per grading)'!B$13="Midterm"), IF(ISERROR(SUMIF('Exam (LECTURE ONLY)'!O$20:X$20, "CLO10", 'Exam (LECTURE ONLY)'!O83:X83) / 'Exam (LECTURE ONLY)'!AM$15), "", SUMIF('Exam (LECTURE ONLY)'!O$20:X$20, "CLO10", 'Exam (LECTURE ONLY)'!O83:X83) / 'Exam (LECTURE ONLY)'!AM$15),
IF(AND('PRINTABLE (per grading)'!H$16="EXAM", 'PRINTABLE (per grading)'!B$13="Final"), IF(ISERROR(SUMIF('Exam (LECTURE ONLY)'!Z$20:AI$20, "CLO10", 'Exam (LECTURE ONLY)'!Z83:AI83) / 'Exam (LECTURE ONLY)'!AN$15), "", SUMIF('Exam (LECTURE ONLY)'!Z$20:AI$20, "CLO10", 'Exam (LECTURE ONLY)'!Z83:AI83) / 'Exam (LECTURE ONLY)'!AN$15),
IF(AND('PRINTABLE (per grading)'!H$16="OUTPUT", 'PRINTABLE (per grading)'!B$13="Prelim"), IF(ISERROR(SUMIF(OUTPUT!C$20:M$20, "CLO10", OUTPUT!C83:M83) / OUTPUT!AL$15), "", SUMIF(OUTPUT!C$20:M$20, "CLO10", OUTPUT!C83:M83) / OUTPUT!AL$15),
IF(AND('PRINTABLE (per grading)'!H$16="OUTPUT", 'PRINTABLE (per grading)'!B$13="Midterm"), IF(ISERROR(SUMIF(OUTPUT!O$20:Y$20, "CLO10", OUTPUT!O83:Y83) / OUTPUT!AM$15), "", SUMIF(OUTPUT!O$20:Y$20, "CLO10", OUTPUT!O83:Y83) / OUTPUT!AM$15),
IF(AND('PRINTABLE (per grading)'!H$16="OUTPUT", 'PRINTABLE (per grading)'!B$13="Final"), IF(ISERROR(SUMIF(OUTPUT!AA$20:AI$20, "CLO10", OUTPUT!AA83:AI83) / OUTPUT!AN$15), "", SUMIF(OUTPUT!AA$20:AI$20, "CLO10", OUTPUT!AA83:AI83) / OUTPUT!AN$15),
"")))))),"")</f>
        <v/>
      </c>
      <c r="BI81" s="232" t="str">
        <f t="shared" si="65"/>
        <v/>
      </c>
      <c r="BJ81" s="233" t="str">
        <f t="shared" si="66"/>
        <v/>
      </c>
      <c r="BK81" s="2"/>
    </row>
    <row r="82" spans="1:63" ht="20.100000000000001" customHeight="1">
      <c r="A82" s="212" t="str">
        <f>IF(ISBLANK('Database (LECTURE-RES-PRAC)'!A79),"",'Database (LECTURE-RES-PRAC)'!A79)</f>
        <v/>
      </c>
      <c r="B82" s="213" t="str">
        <f>IF(ISBLANK('Database (LECTURE-RES-PRAC)'!B79),"",'Database (LECTURE-RES-PRAC)'!B79)</f>
        <v/>
      </c>
      <c r="C82" s="134" t="str">
        <f>IF(B82&lt;&gt;"",IF(C$16="PRELIM",'Grade computation'!C82, IF(C$16="MIDTERM",'Grade computation'!K82, IF(C$16="FINAL",'Grade computation'!S82,""))),"")</f>
        <v/>
      </c>
      <c r="D82" s="135" t="str">
        <f t="shared" si="1"/>
        <v/>
      </c>
      <c r="E82" s="134" t="str">
        <f>IF(B82&lt;&gt;"", IF(C$16="PRELIM",'Grade computation'!E82, IF(C$16="MIDTERM",'Grade computation'!M82, IF(C$16="FINAL",'Grade computation'!U82,""))),"")</f>
        <v/>
      </c>
      <c r="F82" s="136" t="str">
        <f t="shared" si="2"/>
        <v/>
      </c>
      <c r="G82" s="137" t="str">
        <f t="shared" si="3"/>
        <v/>
      </c>
      <c r="H82" s="207" t="str">
        <f>IF(B82&lt;&gt;"",IF(C$16="PRELIM", 'Grade computation'!H82, IF(C$16="MIDTERM", 'Grade computation'!P82, IF(C$16="FINAL",'Grade computation'!X82, ""))),"")</f>
        <v/>
      </c>
      <c r="I82" s="137" t="str">
        <f t="shared" si="4"/>
        <v/>
      </c>
      <c r="J82" s="139" t="str">
        <f t="shared" si="5"/>
        <v/>
      </c>
      <c r="K82" s="377" t="str">
        <f t="shared" si="6"/>
        <v/>
      </c>
      <c r="L82" s="434"/>
      <c r="M82" s="25" t="str">
        <f>IF(B82 &lt;&gt; "", IFERROR(IF(C$16 = "PRELIM", SUMIF('Database (LECTURE-RES-PRAC)'!D$14:AG$14, "CLO1", 'Database (LECTURE-RES-PRAC)'!D79:AG79) / 'Grade computation'!F$4, IF(C$16 = "MIDTERM", SUMIF('Database (LECTURE-RES-PRAC)'!AJ$14:BM$14, "CLO1", 'Database (LECTURE-RES-PRAC)'!AJ79:BM79) / 'Grade computation'!G$4, IF(C$16 = "FINAL", SUMIF('Database (LECTURE-RES-PRAC)'!BP$14:CS$14, "CLO1", 'Database (LECTURE-RES-PRAC)'!BP79:CS79) / 'Grade computation'!H$4,""))),""),"")</f>
        <v/>
      </c>
      <c r="N82" s="232" t="str">
        <f t="shared" si="37"/>
        <v/>
      </c>
      <c r="O82" s="25" t="str">
        <f>IF(B82 &lt;&gt; "",IF(AND('PRINTABLE (per grading)'!H$16="EXAM", 'PRINTABLE (per grading)'!B$13="Prelim"), IF(ISERROR(SUMIF('Exam (LECTURE ONLY)'!D$20:M$20, "CLO1", 'Exam (LECTURE ONLY)'!D84:M84) / 'Exam (LECTURE ONLY)'!AL$6), "", SUMIF('Exam (LECTURE ONLY)'!D$20:M$20, "CLO1", 'Exam (LECTURE ONLY)'!D84:M84) /'Exam (LECTURE ONLY)'!AL$6),
IF(AND('PRINTABLE (per grading)'!H$16="EXAM", 'PRINTABLE (per grading)'!B$13="Midterm"), IF(ISERROR(SUMIF('Exam (LECTURE ONLY)'!O$20:X$20, "CLO1", 'Exam (LECTURE ONLY)'!O84:X84) / 'Exam (LECTURE ONLY)'!AM$6), "", SUMIF('Exam (LECTURE ONLY)'!O$20:X$20, "CLO1", 'Exam (LECTURE ONLY)'!O84:X84) / 'Exam (LECTURE ONLY)'!AM$6),
IF(AND('PRINTABLE (per grading)'!H$16="EXAM", 'PRINTABLE (per grading)'!B$13="Final"), IF(ISERROR(SUMIF('Exam (LECTURE ONLY)'!Z$20:AI$20, "CLO1", 'Exam (LECTURE ONLY)'!Z84:AI84) / 'Exam (LECTURE ONLY)'!AN$6), "", SUMIF('Exam (LECTURE ONLY)'!Z$20:AI$20, "CLO1", 'Exam (LECTURE ONLY)'!Z84:AI84) / 'Exam (LECTURE ONLY)'!AN$6),
IF(AND('PRINTABLE (per grading)'!H$16="OUTPUT", 'PRINTABLE (per grading)'!B$13="Prelim"), IF(ISERROR(SUMIF(OUTPUT!C$20:M$20, "CLO1", OUTPUT!C84:M84) / OUTPUT!AL$6), "", SUMIF(OUTPUT!C$20:M$20, "CLO1", OUTPUT!C84:M84) / OUTPUT!AL$6),
IF(AND('PRINTABLE (per grading)'!H$16="OUTPUT", 'PRINTABLE (per grading)'!B$13="Midterm"), IF(ISERROR(SUMIF(OUTPUT!O$20:Y$20, "CLO1", OUTPUT!O84:Y84) / OUTPUT!AM$6), "", SUMIF(OUTPUT!O$20:Y$20, "CLO1", OUTPUT!O84:Y84) / OUTPUT!AM$6),
IF(AND('PRINTABLE (per grading)'!H$16="OUTPUT", 'PRINTABLE (per grading)'!B$13="Final"), IF(ISERROR(SUMIF(OUTPUT!AA$20:AI$20, "CLO1", OUTPUT!AA84:AI84) / OUTPUT!AN$6), "", SUMIF(OUTPUT!AA$20:AI$20, "CLO1", OUTPUT!AA84:AI84) / OUTPUT!AN$6),
"")))))),"")</f>
        <v/>
      </c>
      <c r="P82" s="232" t="str">
        <f t="shared" si="38"/>
        <v/>
      </c>
      <c r="Q82" s="233" t="str">
        <f t="shared" si="39"/>
        <v/>
      </c>
      <c r="R82" s="25" t="str">
        <f>IF(B82 &lt;&gt; "", IFERROR(IF(C$16 = "PRELIM", SUMIF('Database (LECTURE-RES-PRAC)'!D$14:AG$14, "CLO2", 'Database (LECTURE-RES-PRAC)'!D79:AG79) / 'Grade computation'!F$5, IF(C$16 = "MIDTERM", SUMIF('Database (LECTURE-RES-PRAC)'!AJ$14:BM$14, "CLO2", 'Database (LECTURE-RES-PRAC)'!AJ79:BM79) / 'Grade computation'!G$5, IF(C$16 = "FINAL", SUMIF('Database (LECTURE-RES-PRAC)'!BP$14:CS$14, "CLO2", 'Database (LECTURE-RES-PRAC)'!BP79:CS79) / 'Grade computation'!H$5,""))),""),"")</f>
        <v/>
      </c>
      <c r="S82" s="232" t="str">
        <f t="shared" si="40"/>
        <v/>
      </c>
      <c r="T82" s="25" t="str">
        <f>IF(B82 &lt;&gt; "",IF(AND('PRINTABLE (per grading)'!H$16="EXAM", 'PRINTABLE (per grading)'!B$13="Prelim"), IF(ISERROR(SUMIF('Exam (LECTURE ONLY)'!D$20:M$20, "CLO2", 'Exam (LECTURE ONLY)'!D84:M84) / 'Exam (LECTURE ONLY)'!AL$7), "", SUMIF('Exam (LECTURE ONLY)'!D$20:M$20, "CLO2", 'Exam (LECTURE ONLY)'!D84:M84) /'Exam (LECTURE ONLY)'!AL$7),
IF(AND('PRINTABLE (per grading)'!H$16="EXAM", 'PRINTABLE (per grading)'!B$13="Midterm"), IF(ISERROR(SUMIF('Exam (LECTURE ONLY)'!O$20:X$20, "CLO2", 'Exam (LECTURE ONLY)'!O84:X84) / 'Exam (LECTURE ONLY)'!AM$7), "", SUMIF('Exam (LECTURE ONLY)'!O$20:X$20, "CLO2", 'Exam (LECTURE ONLY)'!O84:X84) / 'Exam (LECTURE ONLY)'!AM$7),
IF(AND('PRINTABLE (per grading)'!H$16="EXAM", 'PRINTABLE (per grading)'!B$13="Final"), IF(ISERROR(SUMIF('Exam (LECTURE ONLY)'!Z$20:AI$20, "CLO2", 'Exam (LECTURE ONLY)'!Z84:AI84) / 'Exam (LECTURE ONLY)'!AN$7), "", SUMIF('Exam (LECTURE ONLY)'!Z$20:AI$20, "CLO2", 'Exam (LECTURE ONLY)'!Z84:AI84) / 'Exam (LECTURE ONLY)'!AN$7),
IF(AND('PRINTABLE (per grading)'!H$16="OUTPUT", 'PRINTABLE (per grading)'!B$13="Prelim"), IF(ISERROR(SUMIF(OUTPUT!C$20:M$20, "CLO2", OUTPUT!C84:M84) / OUTPUT!AL$7), "", SUMIF(OUTPUT!C$20:M$20, "CLO2", OUTPUT!C84:M84) / OUTPUT!AL$7),
IF(AND('PRINTABLE (per grading)'!H$16="OUTPUT", 'PRINTABLE (per grading)'!B$13="Midterm"), IF(ISERROR(SUMIF(OUTPUT!O$20:Y$20, "CLO2", OUTPUT!O84:Y84) / OUTPUT!AM$7), "", SUMIF(OUTPUT!O$20:Y$20, "CLO2", OUTPUT!O84:Y84) / OUTPUT!AM$7),
IF(AND('PRINTABLE (per grading)'!H$16="OUTPUT", 'PRINTABLE (per grading)'!B$13="Final"), IF(ISERROR(SUMIF(OUTPUT!AA$20:AI$20, "CLO2", OUTPUT!AA84:AI84) / OUTPUT!AN$7), "", SUMIF(OUTPUT!AA$20:AI$20, "CLO2", OUTPUT!AA84:AI84) / OUTPUT!AN$7),
"")))))),"")</f>
        <v/>
      </c>
      <c r="U82" s="232" t="str">
        <f t="shared" si="41"/>
        <v/>
      </c>
      <c r="V82" s="233" t="str">
        <f t="shared" si="42"/>
        <v/>
      </c>
      <c r="W82" s="25" t="str">
        <f>IF(B82 &lt;&gt; "", IFERROR(IF(C$16 = "PRELIM", SUMIF('Database (LECTURE-RES-PRAC)'!D$14:AG$14, "CLO3", 'Database (LECTURE-RES-PRAC)'!D79:AG79) / 'Grade computation'!F$6, IF(C$16 = "MIDTERM", SUMIF('Database (LECTURE-RES-PRAC)'!AJ$14:BM$14, "CLO3", 'Database (LECTURE-RES-PRAC)'!AJ79:BM79) / 'Grade computation'!G$6, IF(C$16 = "FINAL", SUMIF('Database (LECTURE-RES-PRAC)'!BP$14:CS$14, "CLO3", 'Database (LECTURE-RES-PRAC)'!BP79:CS79) / 'Grade computation'!H$6,""))),""),"")</f>
        <v/>
      </c>
      <c r="X82" s="232" t="str">
        <f t="shared" si="43"/>
        <v/>
      </c>
      <c r="Y82" s="25" t="str">
        <f>IF(B82 &lt;&gt; "",IF(AND('PRINTABLE (per grading)'!H$16="EXAM", 'PRINTABLE (per grading)'!B$13="Prelim"), IF(ISERROR(SUMIF('Exam (LECTURE ONLY)'!D$20:M$20, "CLO3", 'Exam (LECTURE ONLY)'!D84:M84) / 'Exam (LECTURE ONLY)'!AL$8), "", SUMIF('Exam (LECTURE ONLY)'!D$20:M$20, "CLO3", 'Exam (LECTURE ONLY)'!D84:M84) /'Exam (LECTURE ONLY)'!AL$8),
IF(AND('PRINTABLE (per grading)'!H$16="EXAM", 'PRINTABLE (per grading)'!B$13="Midterm"), IF(ISERROR(SUMIF('Exam (LECTURE ONLY)'!O$20:X$20, "CLO3", 'Exam (LECTURE ONLY)'!O84:X84) / 'Exam (LECTURE ONLY)'!AM$8), "", SUMIF('Exam (LECTURE ONLY)'!O$20:X$20, "CLO3", 'Exam (LECTURE ONLY)'!O84:X84) / 'Exam (LECTURE ONLY)'!AM$8),
IF(AND('PRINTABLE (per grading)'!H$16="EXAM", 'PRINTABLE (per grading)'!B$13="Final"), IF(ISERROR(SUMIF('Exam (LECTURE ONLY)'!Z$20:AI$20, "CLO3", 'Exam (LECTURE ONLY)'!Z84:AI84) / 'Exam (LECTURE ONLY)'!AN$8), "", SUMIF('Exam (LECTURE ONLY)'!Z$20:AI$20, "CLO3", 'Exam (LECTURE ONLY)'!Z84:AI84) / 'Exam (LECTURE ONLY)'!AN$8),
IF(AND('PRINTABLE (per grading)'!H$16="OUTPUT", 'PRINTABLE (per grading)'!B$13="Prelim"), IF(ISERROR(SUMIF(OUTPUT!C$20:M$20, "CLO3", OUTPUT!C84:M84) / OUTPUT!AL$8), "", SUMIF(OUTPUT!C$20:M$20, "CLO3", OUTPUT!C84:M84) / OUTPUT!AL$8),
IF(AND('PRINTABLE (per grading)'!H$16="OUTPUT", 'PRINTABLE (per grading)'!B$13="Midterm"), IF(ISERROR(SUMIF(OUTPUT!O$20:Y$20, "CLO3", OUTPUT!O84:Y84) / OUTPUT!AM$8), "", SUMIF(OUTPUT!O$20:Y$20, "CLO3", OUTPUT!O84:Y84) / OUTPUT!AM$8),
IF(AND('PRINTABLE (per grading)'!H$16="OUTPUT", 'PRINTABLE (per grading)'!B$13="Final"), IF(ISERROR(SUMIF(OUTPUT!AA$20:AI$20, "CLO3", OUTPUT!AA84:AI84) / OUTPUT!AN$8), "", SUMIF(OUTPUT!AA$20:AI$20, "CLO3", OUTPUT!AA84:AI84) / OUTPUT!AN$8),
"" )))))),"")</f>
        <v/>
      </c>
      <c r="Z82" s="232" t="str">
        <f t="shared" si="44"/>
        <v/>
      </c>
      <c r="AA82" s="233" t="str">
        <f t="shared" si="45"/>
        <v/>
      </c>
      <c r="AB82" s="25" t="str">
        <f>IF(B82 &lt;&gt; "", IFERROR(IF(C$16 = "PRELIM", SUMIF('Database (LECTURE-RES-PRAC)'!D$14:AG$14, "CLO4", 'Database (LECTURE-RES-PRAC)'!D79:AG79) / 'Grade computation'!F$7, IF(C$16 = "MIDTERM", SUMIF('Database (LECTURE-RES-PRAC)'!AJ$14:BM$14, "CLO4", 'Database (LECTURE-RES-PRAC)'!AJ79:BM79) / 'Grade computation'!G$7, IF(C$16 = "FINAL", SUMIF('Database (LECTURE-RES-PRAC)'!BP$14:CS$14, "CLO4", 'Database (LECTURE-RES-PRAC)'!BP79:CS79) / 'Grade computation'!H$7,""))),""),"")</f>
        <v/>
      </c>
      <c r="AC82" s="232" t="str">
        <f t="shared" si="46"/>
        <v/>
      </c>
      <c r="AD82" s="25" t="str">
        <f>IF(B82 &lt;&gt; "",IF(AND('PRINTABLE (per grading)'!H$16="EXAM", 'PRINTABLE (per grading)'!B$13="Prelim"), IF(ISERROR(SUMIF('Exam (LECTURE ONLY)'!D$20:M$20, "CLO4", 'Exam (LECTURE ONLY)'!D84:M84) / 'Exam (LECTURE ONLY)'!AL$9), "", SUMIF('Exam (LECTURE ONLY)'!D$20:M$20, "CLO4", 'Exam (LECTURE ONLY)'!D84:M84) /'Exam (LECTURE ONLY)'!AL$9),
IF(AND('PRINTABLE (per grading)'!H$16="EXAM", 'PRINTABLE (per grading)'!B$13="Midterm"), IF(ISERROR(SUMIF('Exam (LECTURE ONLY)'!O$20:X$20, "CLO4", 'Exam (LECTURE ONLY)'!O84:X84) / 'Exam (LECTURE ONLY)'!AM$9), "", SUMIF('Exam (LECTURE ONLY)'!O$20:X$20, "CLO4", 'Exam (LECTURE ONLY)'!O84:X84) / 'Exam (LECTURE ONLY)'!AM$9),
IF(AND('PRINTABLE (per grading)'!H$16="EXAM", 'PRINTABLE (per grading)'!B$13="Final"), IF(ISERROR(SUMIF('Exam (LECTURE ONLY)'!Z$20:AI$20, "CLO4", 'Exam (LECTURE ONLY)'!Z84:AI84) / 'Exam (LECTURE ONLY)'!AN$9), "", SUMIF('Exam (LECTURE ONLY)'!Z$20:AI$20, "CLO4", 'Exam (LECTURE ONLY)'!Z84:AI84) / 'Exam (LECTURE ONLY)'!AN$9),
IF(AND('PRINTABLE (per grading)'!H$16="OUTPUT", 'PRINTABLE (per grading)'!B$13="Prelim"), IF(ISERROR(SUMIF(OUTPUT!C$20:M$20, "CLO4", OUTPUT!C84:M84) / OUTPUT!AL$9), "", SUMIF(OUTPUT!C$20:M$20, "CLO4", OUTPUT!C84:M84) / OUTPUT!AL$9),
IF(AND('PRINTABLE (per grading)'!H$16="OUTPUT", 'PRINTABLE (per grading)'!B$13="Midterm"), IF(ISERROR(SUMIF(OUTPUT!O$20:Y$20, "CLO4", OUTPUT!O84:Y84) / OUTPUT!AM$9), "", SUMIF(OUTPUT!O$20:Y$20, "CLO4", OUTPUT!O84:Y84) / OUTPUT!AM$9),
IF(AND('PRINTABLE (per grading)'!H$16="OUTPUT", 'PRINTABLE (per grading)'!B$13="Final"), IF(ISERROR(SUMIF(OUTPUT!AA$20:AI$20, "CLO4", OUTPUT!AA84:AI84) / OUTPUT!AN$9), "", SUMIF(OUTPUT!AA$20:AI$20, "CLO4", OUTPUT!AA84:AI84) / OUTPUT!AN$9),
"")))))),"")</f>
        <v/>
      </c>
      <c r="AE82" s="232" t="str">
        <f t="shared" si="47"/>
        <v/>
      </c>
      <c r="AF82" s="233" t="str">
        <f t="shared" si="48"/>
        <v/>
      </c>
      <c r="AG82" s="25" t="str">
        <f>IF(B82 &lt;&gt; "", IFERROR(IF(C$16 = "PRELIM", SUMIF('Database (LECTURE-RES-PRAC)'!D$14:AG$14, "CLO5", 'Database (LECTURE-RES-PRAC)'!D79:AG79) / 'Grade computation'!F$8, IF(C$16 = "MIDTERM", SUMIF('Database (LECTURE-RES-PRAC)'!AJ$14:BM$14, "CLO5", 'Database (LECTURE-RES-PRAC)'!AJ79:BM79) / 'Grade computation'!G$8, IF(C$16 = "FINAL", SUMIF('Database (LECTURE-RES-PRAC)'!BP$14:CS$14, "CLO5", 'Database (LECTURE-RES-PRAC)'!BP79:CS79) / 'Grade computation'!H$8,""))),""),"")</f>
        <v/>
      </c>
      <c r="AH82" s="232" t="str">
        <f t="shared" si="49"/>
        <v/>
      </c>
      <c r="AI82" s="25" t="str">
        <f>IF(B82 &lt;&gt; "",IF(AND('PRINTABLE (per grading)'!H$16="EXAM", 'PRINTABLE (per grading)'!B$13="Prelim"), IF(ISERROR(SUMIF('Exam (LECTURE ONLY)'!D$20:M$20, "CLO5", 'Exam (LECTURE ONLY)'!D84:M84) / 'Exam (LECTURE ONLY)'!AL$10), "", SUMIF('Exam (LECTURE ONLY)'!D$20:M$20, "CLO5", 'Exam (LECTURE ONLY)'!D84:M84) /'Exam (LECTURE ONLY)'!AL$10),
IF(AND('PRINTABLE (per grading)'!H$16="EXAM", 'PRINTABLE (per grading)'!B$13="Midterm"), IF(ISERROR(SUMIF('Exam (LECTURE ONLY)'!O$20:X$20, "CLO5", 'Exam (LECTURE ONLY)'!O84:X84) / 'Exam (LECTURE ONLY)'!AM$10), "", SUMIF('Exam (LECTURE ONLY)'!O$20:X$20, "CLO5", 'Exam (LECTURE ONLY)'!O84:X84) / 'Exam (LECTURE ONLY)'!AM$10),
IF(AND('PRINTABLE (per grading)'!H$16="EXAM", 'PRINTABLE (per grading)'!B$13="Final"), IF(ISERROR(SUMIF('Exam (LECTURE ONLY)'!Z$20:AI$20, "CLO5", 'Exam (LECTURE ONLY)'!Z84:AI84) / 'Exam (LECTURE ONLY)'!AN$10), "", SUMIF('Exam (LECTURE ONLY)'!Z$20:AI$20, "CLO5", 'Exam (LECTURE ONLY)'!Z84:AI84) / 'Exam (LECTURE ONLY)'!AN$10),
IF(AND('PRINTABLE (per grading)'!H$16="OUTPUT", 'PRINTABLE (per grading)'!B$13="Prelim"), IF(ISERROR(SUMIF(OUTPUT!C$20:M$20, "CLO5", OUTPUT!C84:M84) / OUTPUT!AL$10), "", SUMIF(OUTPUT!C$20:M$20, "CLO5", OUTPUT!C84:M84) / OUTPUT!AL$10),
IF(AND('PRINTABLE (per grading)'!H$16="OUTPUT", 'PRINTABLE (per grading)'!B$13="Midterm"), IF(ISERROR(SUMIF(OUTPUT!O$20:Y$20, "CLO5", OUTPUT!O84:Y84) / OUTPUT!AM$10), "", SUMIF(OUTPUT!O$20:Y$20, "CLO5", OUTPUT!O84:Y84) / OUTPUT!AM$10),
IF(AND('PRINTABLE (per grading)'!H$16="OUTPUT", 'PRINTABLE (per grading)'!B$13="Final"), IF(ISERROR(SUMIF(OUTPUT!AA$20:AI$20, "CLO5", OUTPUT!AA84:AI84) / OUTPUT!AN$10), "", SUMIF(OUTPUT!AA$20:AI$20, "CLO5", OUTPUT!AA84:AI84) / OUTPUT!AN$10),
"")))))),"")</f>
        <v/>
      </c>
      <c r="AJ82" s="232" t="str">
        <f t="shared" si="50"/>
        <v/>
      </c>
      <c r="AK82" s="233" t="str">
        <f t="shared" si="51"/>
        <v/>
      </c>
      <c r="AL82" s="25" t="str">
        <f>IF(B82 &lt;&gt; "", IFERROR(IF(C$16 = "PRELIM", SUMIF('Database (LECTURE-RES-PRAC)'!D$14:AG$14, "CLO6", 'Database (LECTURE-RES-PRAC)'!D79:AG79) / 'Grade computation'!F$9, IF(C$16 = "MIDTERM", SUMIF('Database (LECTURE-RES-PRAC)'!AJ$14:BM$14, "CLO6", 'Database (LECTURE-RES-PRAC)'!AJ79:BM79) / 'Grade computation'!G$9, IF(C$16 = "FINAL", SUMIF('Database (LECTURE-RES-PRAC)'!BP$14:CS$14, "CLO6", 'Database (LECTURE-RES-PRAC)'!BP79:CS79) / 'Grade computation'!H$9,""))),""),"")</f>
        <v/>
      </c>
      <c r="AM82" s="232" t="str">
        <f t="shared" si="52"/>
        <v/>
      </c>
      <c r="AN82" s="25" t="str">
        <f>IF(B82 &lt;&gt; "",IF(AND('PRINTABLE (per grading)'!H$16="EXAM", 'PRINTABLE (per grading)'!B$13="Prelim"), IF(ISERROR(SUMIF('Exam (LECTURE ONLY)'!D$20:M$20, "CLO6", 'Exam (LECTURE ONLY)'!D84:M84) / 'Exam (LECTURE ONLY)'!AL$11), "", SUMIF('Exam (LECTURE ONLY)'!D$20:M$20, "CLO6", 'Exam (LECTURE ONLY)'!D84:M84) /'Exam (LECTURE ONLY)'!AL$11),
IF(AND('PRINTABLE (per grading)'!H$16="EXAM", 'PRINTABLE (per grading)'!B$13="Midterm"), IF(ISERROR(SUMIF('Exam (LECTURE ONLY)'!O$20:X$20, "CLO6", 'Exam (LECTURE ONLY)'!O84:X84) / 'Exam (LECTURE ONLY)'!AM$11), "", SUMIF('Exam (LECTURE ONLY)'!O$20:X$20, "CLO6", 'Exam (LECTURE ONLY)'!O84:X84) / 'Exam (LECTURE ONLY)'!AM$11),
IF(AND('PRINTABLE (per grading)'!H$16="EXAM", 'PRINTABLE (per grading)'!B$13="Final"), IF(ISERROR(SUMIF('Exam (LECTURE ONLY)'!Z$20:AI$20, "CLO6", 'Exam (LECTURE ONLY)'!Z84:AI84) / 'Exam (LECTURE ONLY)'!AN$11), "", SUMIF('Exam (LECTURE ONLY)'!Z$20:AI$20, "CLO6", 'Exam (LECTURE ONLY)'!Z84:AI84) / 'Exam (LECTURE ONLY)'!AN$11),
IF(AND('PRINTABLE (per grading)'!H$16="OUTPUT", 'PRINTABLE (per grading)'!B$13="Prelim"), IF(ISERROR(SUMIF(OUTPUT!C$20:M$20, "CLO6", OUTPUT!C84:M84) / OUTPUT!AL$11), "", SUMIF(OUTPUT!C$20:M$20, "CLO6", OUTPUT!C84:M84) / OUTPUT!AL$11),
IF(AND('PRINTABLE (per grading)'!H$16="OUTPUT", 'PRINTABLE (per grading)'!B$13="Midterm"), IF(ISERROR(SUMIF(OUTPUT!O$20:Y$20, "CLO6", OUTPUT!O84:Y84) / OUTPUT!AM$11), "", SUMIF(OUTPUT!O$20:Y$20, "CLO6", OUTPUT!O84:Y84) / OUTPUT!AM$11),
IF(AND('PRINTABLE (per grading)'!H$16="OUTPUT", 'PRINTABLE (per grading)'!B$13="Final"), IF(ISERROR(SUMIF(OUTPUT!AA$20:AI$20, "CLO6", OUTPUT!AA84:AI84) / OUTPUT!AN$11), "", SUMIF(OUTPUT!AA$20:AI$20, "CLO6", OUTPUT!AA84:AI84) / OUTPUT!AN$11),
"")))))),"")</f>
        <v/>
      </c>
      <c r="AO82" s="232" t="str">
        <f t="shared" si="53"/>
        <v/>
      </c>
      <c r="AP82" s="233" t="str">
        <f t="shared" si="54"/>
        <v/>
      </c>
      <c r="AQ82" s="25" t="str">
        <f>IF(B82 &lt;&gt; "", IFERROR(IF(C$16 = "PRELIM", SUMIF('Database (LECTURE-RES-PRAC)'!D$14:AG$14, "CLO7", 'Database (LECTURE-RES-PRAC)'!D79:AG79) / 'Grade computation'!F$10, IF(C$16 = "MIDTERM", SUMIF('Database (LECTURE-RES-PRAC)'!AJ$14:BM$14, "CLO7", 'Database (LECTURE-RES-PRAC)'!AJ79:BM79) / 'Grade computation'!G$10, IF(C$16 = "FINAL", SUMIF('Database (LECTURE-RES-PRAC)'!BP$14:CS$14, "CLO7", 'Database (LECTURE-RES-PRAC)'!BP79:CS79) / 'Grade computation'!H$10,""))),""),"")</f>
        <v/>
      </c>
      <c r="AR82" s="232" t="str">
        <f t="shared" si="55"/>
        <v/>
      </c>
      <c r="AS82" s="25" t="str">
        <f>IF(B82 &lt;&gt; "",IF(AND('PRINTABLE (per grading)'!H$16="EXAM", 'PRINTABLE (per grading)'!B$13="Prelim"), IF(ISERROR(SUMIF('Exam (LECTURE ONLY)'!D$20:M$20, "CLO7", 'Exam (LECTURE ONLY)'!D84:M84) / 'Exam (LECTURE ONLY)'!AL$12), "", SUMIF('Exam (LECTURE ONLY)'!D$20:M$20, "CLO7", 'Exam (LECTURE ONLY)'!D84:M84) /'Exam (LECTURE ONLY)'!AL$12),
IF(AND('PRINTABLE (per grading)'!H$16="EXAM", 'PRINTABLE (per grading)'!B$13="Midterm"), IF(ISERROR(SUMIF('Exam (LECTURE ONLY)'!O$20:X$20, "CLO7", 'Exam (LECTURE ONLY)'!O84:X84) / 'Exam (LECTURE ONLY)'!AM$12), "", SUMIF('Exam (LECTURE ONLY)'!O$20:X$20, "CLO7", 'Exam (LECTURE ONLY)'!O84:X84) / 'Exam (LECTURE ONLY)'!AM$12),
IF(AND('PRINTABLE (per grading)'!H$16="EXAM", 'PRINTABLE (per grading)'!B$13="Final"), IF(ISERROR(SUMIF('Exam (LECTURE ONLY)'!Z$20:AI$20, "CLO7", 'Exam (LECTURE ONLY)'!Z84:AI84) / 'Exam (LECTURE ONLY)'!AN$12), "", SUMIF('Exam (LECTURE ONLY)'!Z$20:AI$20, "CLO7", 'Exam (LECTURE ONLY)'!Z84:AI84) / 'Exam (LECTURE ONLY)'!AN$12),
IF(AND('PRINTABLE (per grading)'!H$16="OUTPUT", 'PRINTABLE (per grading)'!B$13="Prelim"), IF(ISERROR(SUMIF(OUTPUT!C$20:M$20, "CLO7", OUTPUT!C84:M84) / OUTPUT!AL$12), "", SUMIF(OUTPUT!C$20:M$20, "CLO7", OUTPUT!C84:M84) / OUTPUT!AL$12),
IF(AND('PRINTABLE (per grading)'!H$16="OUTPUT", 'PRINTABLE (per grading)'!B$13="Midterm"), IF(ISERROR(SUMIF(OUTPUT!O$20:Y$20, "CLO7", OUTPUT!O84:Y84) / OUTPUT!AM$12), "", SUMIF(OUTPUT!O$20:Y$20, "CLO7", OUTPUT!O84:Y84) / OUTPUT!AM$12),
IF(AND('PRINTABLE (per grading)'!H$16="OUTPUT", 'PRINTABLE (per grading)'!B$13="Final"), IF(ISERROR(SUMIF(OUTPUT!AA$20:AI$20, "CLO7", OUTPUT!AA84:AI84) / OUTPUT!AN$12), "", SUMIF(OUTPUT!AA$20:AI$20, "CLO7", OUTPUT!AA84:AI84) / OUTPUT!AN$12),
"")))))),"")</f>
        <v/>
      </c>
      <c r="AT82" s="232" t="str">
        <f t="shared" si="56"/>
        <v/>
      </c>
      <c r="AU82" s="233" t="str">
        <f t="shared" si="57"/>
        <v/>
      </c>
      <c r="AV82" s="25" t="str">
        <f>IF(B82 &lt;&gt; "", IFERROR(IF(C$16 = "PRELIM", SUMIF('Database (LECTURE-RES-PRAC)'!D$14:AG$14, "CLO8", 'Database (LECTURE-RES-PRAC)'!D79:AG79) / 'Grade computation'!F$11, IF(C$16 = "MIDTERM", SUMIF('Database (LECTURE-RES-PRAC)'!AJ$14:BM$14, "CLO8", 'Database (LECTURE-RES-PRAC)'!AJ79:BM79) / 'Grade computation'!G$11, IF(C$16 = "FINAL", SUMIF('Database (LECTURE-RES-PRAC)'!BP$14:CS$14, "CLO8", 'Database (LECTURE-RES-PRAC)'!BP79:CS79) / 'Grade computation'!H$11,""))),""),"")</f>
        <v/>
      </c>
      <c r="AW82" s="232" t="str">
        <f t="shared" si="58"/>
        <v/>
      </c>
      <c r="AX82" s="25" t="str">
        <f>IF(B82 &lt;&gt; "",IF(AND('PRINTABLE (per grading)'!H$16="EXAM", 'PRINTABLE (per grading)'!B$13="Prelim"), IF(ISERROR(SUMIF('Exam (LECTURE ONLY)'!D$20:M$20, "CLO8", 'Exam (LECTURE ONLY)'!D84:M84) / 'Exam (LECTURE ONLY)'!AL$13), "", SUMIF('Exam (LECTURE ONLY)'!D$20:M$20, "CLO8", 'Exam (LECTURE ONLY)'!D84:M84) /'Exam (LECTURE ONLY)'!AL$13),
IF(AND('PRINTABLE (per grading)'!H$16="EXAM", 'PRINTABLE (per grading)'!B$13="Midterm"), IF(ISERROR(SUMIF('Exam (LECTURE ONLY)'!O$20:X$20, "CLO8", 'Exam (LECTURE ONLY)'!O84:X84) / 'Exam (LECTURE ONLY)'!AM$13), "", SUMIF('Exam (LECTURE ONLY)'!O$20:X$20, "CLO8", 'Exam (LECTURE ONLY)'!O84:X84) / 'Exam (LECTURE ONLY)'!AM$13),
IF(AND('PRINTABLE (per grading)'!H$16="EXAM", 'PRINTABLE (per grading)'!B$13="Final"), IF(ISERROR(SUMIF('Exam (LECTURE ONLY)'!Z$20:AI$20, "CLO8", 'Exam (LECTURE ONLY)'!Z84:AI84) / 'Exam (LECTURE ONLY)'!AN$13), "", SUMIF('Exam (LECTURE ONLY)'!Z$20:AI$20, "CLO8", 'Exam (LECTURE ONLY)'!Z84:AI84) / 'Exam (LECTURE ONLY)'!AN$13),
IF(AND('PRINTABLE (per grading)'!H$16="OUTPUT", 'PRINTABLE (per grading)'!B$13="Prelim"), IF(ISERROR(SUMIF(OUTPUT!C$20:M$20, "CLO8", OUTPUT!C84:M84) / OUTPUT!AL$13), "", SUMIF(OUTPUT!C$20:M$20, "CLO8", OUTPUT!C84:M84) / OUTPUT!AL$13),
IF(AND('PRINTABLE (per grading)'!H$16="OUTPUT", 'PRINTABLE (per grading)'!B$13="Midterm"), IF(ISERROR(SUMIF(OUTPUT!O$20:Y$20, "CLO8", OUTPUT!O84:Y84) / OUTPUT!AM$13), "", SUMIF(OUTPUT!O$20:Y$20, "CLO8", OUTPUT!O84:Y84) / OUTPUT!AM$13),
IF(AND('PRINTABLE (per grading)'!H$16="OUTPUT", 'PRINTABLE (per grading)'!B$13="Final"), IF(ISERROR(SUMIF(OUTPUT!AA$20:AI$20, "CLO8", OUTPUT!AA84:AI84) / OUTPUT!AN$13), "", SUMIF(OUTPUT!AA$20:AI$20, "CLO8", OUTPUT!AA84:AI84) / OUTPUT!AN$13),
"")))))),"")</f>
        <v/>
      </c>
      <c r="AY82" s="232" t="str">
        <f t="shared" si="59"/>
        <v/>
      </c>
      <c r="AZ82" s="233" t="str">
        <f t="shared" si="60"/>
        <v/>
      </c>
      <c r="BA82" s="25" t="str">
        <f>IF(B82 &lt;&gt; "", IFERROR(IF(C$16 = "PRELIM", SUMIF('Database (LECTURE-RES-PRAC)'!D$14:AG$14, "CLO9", 'Database (LECTURE-RES-PRAC)'!D79:AG79) / 'Grade computation'!F$12, IF(C$16 = "MIDTERM", SUMIF('Database (LECTURE-RES-PRAC)'!AJ$14:BM$14, "CLO9", 'Database (LECTURE-RES-PRAC)'!AJ79:BM79) / 'Grade computation'!G$12, IF(C$16 = "FINAL", SUMIF('Database (LECTURE-RES-PRAC)'!BP$14:CS$14, "CLO9", 'Database (LECTURE-RES-PRAC)'!BP79:CS79) / 'Grade computation'!H$12,""))),""),"")</f>
        <v/>
      </c>
      <c r="BB82" s="232" t="str">
        <f t="shared" si="61"/>
        <v/>
      </c>
      <c r="BC82" s="25" t="str">
        <f>IF(B82 &lt;&gt; "",IF(AND('PRINTABLE (per grading)'!H$16="EXAM", 'PRINTABLE (per grading)'!B$13="Prelim"), IF(ISERROR(SUMIF('Exam (LECTURE ONLY)'!D$20:M$20, "CLO9", 'Exam (LECTURE ONLY)'!D84:M84) / 'Exam (LECTURE ONLY)'!AL$14), "", SUMIF('Exam (LECTURE ONLY)'!D$20:M$20, "CLO9", 'Exam (LECTURE ONLY)'!D84:M84) /'Exam (LECTURE ONLY)'!AL$14),
IF(AND('PRINTABLE (per grading)'!H$16="EXAM", 'PRINTABLE (per grading)'!B$13="Midterm"), IF(ISERROR(SUMIF('Exam (LECTURE ONLY)'!O$20:X$20, "CLO9", 'Exam (LECTURE ONLY)'!O84:X84) / 'Exam (LECTURE ONLY)'!AM$14), "", SUMIF('Exam (LECTURE ONLY)'!O$20:X$20, "CLO9", 'Exam (LECTURE ONLY)'!O84:X84) / 'Exam (LECTURE ONLY)'!AM$14),
IF(AND('PRINTABLE (per grading)'!H$16="EXAM", 'PRINTABLE (per grading)'!B$13="Final"), IF(ISERROR(SUMIF('Exam (LECTURE ONLY)'!Z$20:AI$20, "CLO9", 'Exam (LECTURE ONLY)'!Z84:AI84) / 'Exam (LECTURE ONLY)'!AN$14), "", SUMIF('Exam (LECTURE ONLY)'!Z$20:AI$20, "CLO9", 'Exam (LECTURE ONLY)'!Z84:AI84) / 'Exam (LECTURE ONLY)'!AN$14),
IF(AND('PRINTABLE (per grading)'!H$16="OUTPUT", 'PRINTABLE (per grading)'!B$13="Prelim"), IF(ISERROR(SUMIF(OUTPUT!C$20:M$20, "CLO9", OUTPUT!C84:M84) / OUTPUT!AL$14), "", SUMIF(OUTPUT!C$20:M$20, "CLO9", OUTPUT!C84:M84) / OUTPUT!AL$14),
IF(AND('PRINTABLE (per grading)'!H$16="OUTPUT", 'PRINTABLE (per grading)'!B$13="Midterm"), IF(ISERROR(SUMIF(OUTPUT!O$20:Y$20, "CLO9", OUTPUT!O84:Y84) / OUTPUT!AM$14), "", SUMIF(OUTPUT!O$20:Y$20, "CLO9", OUTPUT!O84:Y84) / OUTPUT!AM$14),
IF(AND('PRINTABLE (per grading)'!H$16="OUTPUT", 'PRINTABLE (per grading)'!B$13="Final"), IF(ISERROR(SUMIF(OUTPUT!AA$20:AI$20, "CLO9", OUTPUT!AA84:AI84) / OUTPUT!AN$14), "", SUMIF(OUTPUT!AA$20:AI$20, "CLO9", OUTPUT!AA84:AI84) / OUTPUT!AN$14),
"")))))),"")</f>
        <v/>
      </c>
      <c r="BD82" s="232" t="str">
        <f t="shared" si="62"/>
        <v/>
      </c>
      <c r="BE82" s="233" t="str">
        <f t="shared" si="63"/>
        <v/>
      </c>
      <c r="BF82" s="25" t="str">
        <f>IF(B82 &lt;&gt; "", IFERROR(IF(C$16 = "PRELIM", SUMIF('Database (LECTURE-RES-PRAC)'!D$14:AG$14, "CLO10", 'Database (LECTURE-RES-PRAC)'!D79:AG79) / 'Grade computation'!F$13, IF(C$16 = "MIDTERM", SUMIF('Database (LECTURE-RES-PRAC)'!AJ$14:BM$14, "CLO10", 'Database (LECTURE-RES-PRAC)'!AJ79:BM79) / 'Grade computation'!G$13, IF(C$16 = "FINAL", SUMIF('Database (LECTURE-RES-PRAC)'!BP$14:CS$14, "CLO10", 'Database (LECTURE-RES-PRAC)'!BP79:CS79) / 'Grade computation'!H$13,""))),""),"")</f>
        <v/>
      </c>
      <c r="BG82" s="232" t="str">
        <f t="shared" si="64"/>
        <v/>
      </c>
      <c r="BH82" s="25" t="str">
        <f>IF(B82 &lt;&gt; "",IF(AND('PRINTABLE (per grading)'!H$16="EXAM", 'PRINTABLE (per grading)'!B$13="Prelim"), IF(ISERROR(SUMIF('Exam (LECTURE ONLY)'!D$20:M$20, "CLO10", 'Exam (LECTURE ONLY)'!D84:M84) / 'Exam (LECTURE ONLY)'!AL$15), "", SUMIF('Exam (LECTURE ONLY)'!D$20:M$20, "CLO10", 'Exam (LECTURE ONLY)'!D84:M84) /'Exam (LECTURE ONLY)'!AL$15),
IF(AND('PRINTABLE (per grading)'!H$16="EXAM", 'PRINTABLE (per grading)'!B$13="Midterm"), IF(ISERROR(SUMIF('Exam (LECTURE ONLY)'!O$20:X$20, "CLO10", 'Exam (LECTURE ONLY)'!O84:X84) / 'Exam (LECTURE ONLY)'!AM$15), "", SUMIF('Exam (LECTURE ONLY)'!O$20:X$20, "CLO10", 'Exam (LECTURE ONLY)'!O84:X84) / 'Exam (LECTURE ONLY)'!AM$15),
IF(AND('PRINTABLE (per grading)'!H$16="EXAM", 'PRINTABLE (per grading)'!B$13="Final"), IF(ISERROR(SUMIF('Exam (LECTURE ONLY)'!Z$20:AI$20, "CLO10", 'Exam (LECTURE ONLY)'!Z84:AI84) / 'Exam (LECTURE ONLY)'!AN$15), "", SUMIF('Exam (LECTURE ONLY)'!Z$20:AI$20, "CLO10", 'Exam (LECTURE ONLY)'!Z84:AI84) / 'Exam (LECTURE ONLY)'!AN$15),
IF(AND('PRINTABLE (per grading)'!H$16="OUTPUT", 'PRINTABLE (per grading)'!B$13="Prelim"), IF(ISERROR(SUMIF(OUTPUT!C$20:M$20, "CLO10", OUTPUT!C84:M84) / OUTPUT!AL$15), "", SUMIF(OUTPUT!C$20:M$20, "CLO10", OUTPUT!C84:M84) / OUTPUT!AL$15),
IF(AND('PRINTABLE (per grading)'!H$16="OUTPUT", 'PRINTABLE (per grading)'!B$13="Midterm"), IF(ISERROR(SUMIF(OUTPUT!O$20:Y$20, "CLO10", OUTPUT!O84:Y84) / OUTPUT!AM$15), "", SUMIF(OUTPUT!O$20:Y$20, "CLO10", OUTPUT!O84:Y84) / OUTPUT!AM$15),
IF(AND('PRINTABLE (per grading)'!H$16="OUTPUT", 'PRINTABLE (per grading)'!B$13="Final"), IF(ISERROR(SUMIF(OUTPUT!AA$20:AI$20, "CLO10", OUTPUT!AA84:AI84) / OUTPUT!AN$15), "", SUMIF(OUTPUT!AA$20:AI$20, "CLO10", OUTPUT!AA84:AI84) / OUTPUT!AN$15),
"")))))),"")</f>
        <v/>
      </c>
      <c r="BI82" s="232" t="str">
        <f t="shared" si="65"/>
        <v/>
      </c>
      <c r="BJ82" s="233" t="str">
        <f t="shared" si="66"/>
        <v/>
      </c>
      <c r="BK82" s="2"/>
    </row>
    <row r="83" spans="1:63" ht="20.100000000000001" customHeight="1">
      <c r="A83" s="118" t="str">
        <f>IF(ISBLANK('Database (LECTURE-RES-PRAC)'!A80),"",'Database (LECTURE-RES-PRAC)'!A80)</f>
        <v/>
      </c>
      <c r="B83" s="119" t="str">
        <f>IF(ISBLANK('Database (LECTURE-RES-PRAC)'!B80),"",'Database (LECTURE-RES-PRAC)'!B80)</f>
        <v/>
      </c>
      <c r="C83" s="134" t="str">
        <f>IF(B83&lt;&gt;"",IF(C$16="PRELIM",'Grade computation'!C83, IF(C$16="MIDTERM",'Grade computation'!K83, IF(C$16="FINAL",'Grade computation'!S83,""))),"")</f>
        <v/>
      </c>
      <c r="D83" s="135" t="str">
        <f t="shared" si="1"/>
        <v/>
      </c>
      <c r="E83" s="134" t="str">
        <f>IF(B83&lt;&gt;"", IF(C$16="PRELIM",'Grade computation'!E83, IF(C$16="MIDTERM",'Grade computation'!M83, IF(C$16="FINAL",'Grade computation'!U83,""))),"")</f>
        <v/>
      </c>
      <c r="F83" s="136" t="str">
        <f t="shared" si="2"/>
        <v/>
      </c>
      <c r="G83" s="137" t="str">
        <f t="shared" si="3"/>
        <v/>
      </c>
      <c r="H83" s="207" t="str">
        <f>IF(B83&lt;&gt;"",IF(C$16="PRELIM", 'Grade computation'!H83, IF(C$16="MIDTERM", 'Grade computation'!P83, IF(C$16="FINAL",'Grade computation'!X83, ""))),"")</f>
        <v/>
      </c>
      <c r="I83" s="137" t="str">
        <f t="shared" si="4"/>
        <v/>
      </c>
      <c r="J83" s="139" t="str">
        <f t="shared" si="5"/>
        <v/>
      </c>
      <c r="K83" s="377" t="str">
        <f t="shared" si="6"/>
        <v/>
      </c>
      <c r="L83" s="434"/>
      <c r="M83" s="25" t="str">
        <f>IF(B83 &lt;&gt; "", IFERROR(IF(C$16 = "PRELIM", SUMIF('Database (LECTURE-RES-PRAC)'!D$14:AG$14, "CLO1", 'Database (LECTURE-RES-PRAC)'!D80:AG80) / 'Grade computation'!F$4, IF(C$16 = "MIDTERM", SUMIF('Database (LECTURE-RES-PRAC)'!AJ$14:BM$14, "CLO1", 'Database (LECTURE-RES-PRAC)'!AJ80:BM80) / 'Grade computation'!G$4, IF(C$16 = "FINAL", SUMIF('Database (LECTURE-RES-PRAC)'!BP$14:CS$14, "CLO1", 'Database (LECTURE-RES-PRAC)'!BP80:CS80) / 'Grade computation'!H$4,""))),""),"")</f>
        <v/>
      </c>
      <c r="N83" s="232" t="str">
        <f t="shared" si="37"/>
        <v/>
      </c>
      <c r="O83" s="25" t="str">
        <f>IF(B83 &lt;&gt; "",IF(AND('PRINTABLE (per grading)'!H$16="EXAM", 'PRINTABLE (per grading)'!B$13="Prelim"), IF(ISERROR(SUMIF('Exam (LECTURE ONLY)'!D$20:M$20, "CLO1", 'Exam (LECTURE ONLY)'!D85:M85) / 'Exam (LECTURE ONLY)'!AL$6), "", SUMIF('Exam (LECTURE ONLY)'!D$20:M$20, "CLO1", 'Exam (LECTURE ONLY)'!D85:M85) /'Exam (LECTURE ONLY)'!AL$6),
IF(AND('PRINTABLE (per grading)'!H$16="EXAM", 'PRINTABLE (per grading)'!B$13="Midterm"), IF(ISERROR(SUMIF('Exam (LECTURE ONLY)'!O$20:X$20, "CLO1", 'Exam (LECTURE ONLY)'!O85:X85) / 'Exam (LECTURE ONLY)'!AM$6), "", SUMIF('Exam (LECTURE ONLY)'!O$20:X$20, "CLO1", 'Exam (LECTURE ONLY)'!O85:X85) / 'Exam (LECTURE ONLY)'!AM$6),
IF(AND('PRINTABLE (per grading)'!H$16="EXAM", 'PRINTABLE (per grading)'!B$13="Final"), IF(ISERROR(SUMIF('Exam (LECTURE ONLY)'!Z$20:AI$20, "CLO1", 'Exam (LECTURE ONLY)'!Z85:AI85) / 'Exam (LECTURE ONLY)'!AN$6), "", SUMIF('Exam (LECTURE ONLY)'!Z$20:AI$20, "CLO1", 'Exam (LECTURE ONLY)'!Z85:AI85) / 'Exam (LECTURE ONLY)'!AN$6),
IF(AND('PRINTABLE (per grading)'!H$16="OUTPUT", 'PRINTABLE (per grading)'!B$13="Prelim"), IF(ISERROR(SUMIF(OUTPUT!C$20:M$20, "CLO1", OUTPUT!C85:M85) / OUTPUT!AL$6), "", SUMIF(OUTPUT!C$20:M$20, "CLO1", OUTPUT!C85:M85) / OUTPUT!AL$6),
IF(AND('PRINTABLE (per grading)'!H$16="OUTPUT", 'PRINTABLE (per grading)'!B$13="Midterm"), IF(ISERROR(SUMIF(OUTPUT!O$20:Y$20, "CLO1", OUTPUT!O85:Y85) / OUTPUT!AM$6), "", SUMIF(OUTPUT!O$20:Y$20, "CLO1", OUTPUT!O85:Y85) / OUTPUT!AM$6),
IF(AND('PRINTABLE (per grading)'!H$16="OUTPUT", 'PRINTABLE (per grading)'!B$13="Final"), IF(ISERROR(SUMIF(OUTPUT!AA$20:AI$20, "CLO1", OUTPUT!AA85:AI85) / OUTPUT!AN$6), "", SUMIF(OUTPUT!AA$20:AI$20, "CLO1", OUTPUT!AA85:AI85) / OUTPUT!AN$6),
"")))))),"")</f>
        <v/>
      </c>
      <c r="P83" s="232" t="str">
        <f t="shared" si="38"/>
        <v/>
      </c>
      <c r="Q83" s="233" t="str">
        <f t="shared" si="39"/>
        <v/>
      </c>
      <c r="R83" s="25" t="str">
        <f>IF(B83 &lt;&gt; "", IFERROR(IF(C$16 = "PRELIM", SUMIF('Database (LECTURE-RES-PRAC)'!D$14:AG$14, "CLO2", 'Database (LECTURE-RES-PRAC)'!D80:AG80) / 'Grade computation'!F$5, IF(C$16 = "MIDTERM", SUMIF('Database (LECTURE-RES-PRAC)'!AJ$14:BM$14, "CLO2", 'Database (LECTURE-RES-PRAC)'!AJ80:BM80) / 'Grade computation'!G$5, IF(C$16 = "FINAL", SUMIF('Database (LECTURE-RES-PRAC)'!BP$14:CS$14, "CLO2", 'Database (LECTURE-RES-PRAC)'!BP80:CS80) / 'Grade computation'!H$5,""))),""),"")</f>
        <v/>
      </c>
      <c r="S83" s="232" t="str">
        <f t="shared" si="40"/>
        <v/>
      </c>
      <c r="T83" s="25" t="str">
        <f>IF(B83 &lt;&gt; "",IF(AND('PRINTABLE (per grading)'!H$16="EXAM", 'PRINTABLE (per grading)'!B$13="Prelim"), IF(ISERROR(SUMIF('Exam (LECTURE ONLY)'!D$20:M$20, "CLO2", 'Exam (LECTURE ONLY)'!D85:M85) / 'Exam (LECTURE ONLY)'!AL$7), "", SUMIF('Exam (LECTURE ONLY)'!D$20:M$20, "CLO2", 'Exam (LECTURE ONLY)'!D85:M85) /'Exam (LECTURE ONLY)'!AL$7),
IF(AND('PRINTABLE (per grading)'!H$16="EXAM", 'PRINTABLE (per grading)'!B$13="Midterm"), IF(ISERROR(SUMIF('Exam (LECTURE ONLY)'!O$20:X$20, "CLO2", 'Exam (LECTURE ONLY)'!O85:X85) / 'Exam (LECTURE ONLY)'!AM$7), "", SUMIF('Exam (LECTURE ONLY)'!O$20:X$20, "CLO2", 'Exam (LECTURE ONLY)'!O85:X85) / 'Exam (LECTURE ONLY)'!AM$7),
IF(AND('PRINTABLE (per grading)'!H$16="EXAM", 'PRINTABLE (per grading)'!B$13="Final"), IF(ISERROR(SUMIF('Exam (LECTURE ONLY)'!Z$20:AI$20, "CLO2", 'Exam (LECTURE ONLY)'!Z85:AI85) / 'Exam (LECTURE ONLY)'!AN$7), "", SUMIF('Exam (LECTURE ONLY)'!Z$20:AI$20, "CLO2", 'Exam (LECTURE ONLY)'!Z85:AI85) / 'Exam (LECTURE ONLY)'!AN$7),
IF(AND('PRINTABLE (per grading)'!H$16="OUTPUT", 'PRINTABLE (per grading)'!B$13="Prelim"), IF(ISERROR(SUMIF(OUTPUT!C$20:M$20, "CLO2", OUTPUT!C85:M85) / OUTPUT!AL$7), "", SUMIF(OUTPUT!C$20:M$20, "CLO2", OUTPUT!C85:M85) / OUTPUT!AL$7),
IF(AND('PRINTABLE (per grading)'!H$16="OUTPUT", 'PRINTABLE (per grading)'!B$13="Midterm"), IF(ISERROR(SUMIF(OUTPUT!O$20:Y$20, "CLO2", OUTPUT!O85:Y85) / OUTPUT!AM$7), "", SUMIF(OUTPUT!O$20:Y$20, "CLO2", OUTPUT!O85:Y85) / OUTPUT!AM$7),
IF(AND('PRINTABLE (per grading)'!H$16="OUTPUT", 'PRINTABLE (per grading)'!B$13="Final"), IF(ISERROR(SUMIF(OUTPUT!AA$20:AI$20, "CLO2", OUTPUT!AA85:AI85) / OUTPUT!AN$7), "", SUMIF(OUTPUT!AA$20:AI$20, "CLO2", OUTPUT!AA85:AI85) / OUTPUT!AN$7),
"")))))),"")</f>
        <v/>
      </c>
      <c r="U83" s="232" t="str">
        <f t="shared" si="41"/>
        <v/>
      </c>
      <c r="V83" s="233" t="str">
        <f t="shared" si="42"/>
        <v/>
      </c>
      <c r="W83" s="25" t="str">
        <f>IF(B83 &lt;&gt; "", IFERROR(IF(C$16 = "PRELIM", SUMIF('Database (LECTURE-RES-PRAC)'!D$14:AG$14, "CLO3", 'Database (LECTURE-RES-PRAC)'!D80:AG80) / 'Grade computation'!F$6, IF(C$16 = "MIDTERM", SUMIF('Database (LECTURE-RES-PRAC)'!AJ$14:BM$14, "CLO3", 'Database (LECTURE-RES-PRAC)'!AJ80:BM80) / 'Grade computation'!G$6, IF(C$16 = "FINAL", SUMIF('Database (LECTURE-RES-PRAC)'!BP$14:CS$14, "CLO3", 'Database (LECTURE-RES-PRAC)'!BP80:CS80) / 'Grade computation'!H$6,""))),""),"")</f>
        <v/>
      </c>
      <c r="X83" s="232" t="str">
        <f t="shared" si="43"/>
        <v/>
      </c>
      <c r="Y83" s="25" t="str">
        <f>IF(B83 &lt;&gt; "",IF(AND('PRINTABLE (per grading)'!H$16="EXAM", 'PRINTABLE (per grading)'!B$13="Prelim"), IF(ISERROR(SUMIF('Exam (LECTURE ONLY)'!D$20:M$20, "CLO3", 'Exam (LECTURE ONLY)'!D85:M85) / 'Exam (LECTURE ONLY)'!AL$8), "", SUMIF('Exam (LECTURE ONLY)'!D$20:M$20, "CLO3", 'Exam (LECTURE ONLY)'!D85:M85) /'Exam (LECTURE ONLY)'!AL$8),
IF(AND('PRINTABLE (per grading)'!H$16="EXAM", 'PRINTABLE (per grading)'!B$13="Midterm"), IF(ISERROR(SUMIF('Exam (LECTURE ONLY)'!O$20:X$20, "CLO3", 'Exam (LECTURE ONLY)'!O85:X85) / 'Exam (LECTURE ONLY)'!AM$8), "", SUMIF('Exam (LECTURE ONLY)'!O$20:X$20, "CLO3", 'Exam (LECTURE ONLY)'!O85:X85) / 'Exam (LECTURE ONLY)'!AM$8),
IF(AND('PRINTABLE (per grading)'!H$16="EXAM", 'PRINTABLE (per grading)'!B$13="Final"), IF(ISERROR(SUMIF('Exam (LECTURE ONLY)'!Z$20:AI$20, "CLO3", 'Exam (LECTURE ONLY)'!Z85:AI85) / 'Exam (LECTURE ONLY)'!AN$8), "", SUMIF('Exam (LECTURE ONLY)'!Z$20:AI$20, "CLO3", 'Exam (LECTURE ONLY)'!Z85:AI85) / 'Exam (LECTURE ONLY)'!AN$8),
IF(AND('PRINTABLE (per grading)'!H$16="OUTPUT", 'PRINTABLE (per grading)'!B$13="Prelim"), IF(ISERROR(SUMIF(OUTPUT!C$20:M$20, "CLO3", OUTPUT!C85:M85) / OUTPUT!AL$8), "", SUMIF(OUTPUT!C$20:M$20, "CLO3", OUTPUT!C85:M85) / OUTPUT!AL$8),
IF(AND('PRINTABLE (per grading)'!H$16="OUTPUT", 'PRINTABLE (per grading)'!B$13="Midterm"), IF(ISERROR(SUMIF(OUTPUT!O$20:Y$20, "CLO3", OUTPUT!O85:Y85) / OUTPUT!AM$8), "", SUMIF(OUTPUT!O$20:Y$20, "CLO3", OUTPUT!O85:Y85) / OUTPUT!AM$8),
IF(AND('PRINTABLE (per grading)'!H$16="OUTPUT", 'PRINTABLE (per grading)'!B$13="Final"), IF(ISERROR(SUMIF(OUTPUT!AA$20:AI$20, "CLO3", OUTPUT!AA85:AI85) / OUTPUT!AN$8), "", SUMIF(OUTPUT!AA$20:AI$20, "CLO3", OUTPUT!AA85:AI85) / OUTPUT!AN$8),
"" )))))),"")</f>
        <v/>
      </c>
      <c r="Z83" s="232" t="str">
        <f t="shared" si="44"/>
        <v/>
      </c>
      <c r="AA83" s="233" t="str">
        <f t="shared" si="45"/>
        <v/>
      </c>
      <c r="AB83" s="25" t="str">
        <f>IF(B83 &lt;&gt; "", IFERROR(IF(C$16 = "PRELIM", SUMIF('Database (LECTURE-RES-PRAC)'!D$14:AG$14, "CLO4", 'Database (LECTURE-RES-PRAC)'!D80:AG80) / 'Grade computation'!F$7, IF(C$16 = "MIDTERM", SUMIF('Database (LECTURE-RES-PRAC)'!AJ$14:BM$14, "CLO4", 'Database (LECTURE-RES-PRAC)'!AJ80:BM80) / 'Grade computation'!G$7, IF(C$16 = "FINAL", SUMIF('Database (LECTURE-RES-PRAC)'!BP$14:CS$14, "CLO4", 'Database (LECTURE-RES-PRAC)'!BP80:CS80) / 'Grade computation'!H$7,""))),""),"")</f>
        <v/>
      </c>
      <c r="AC83" s="232" t="str">
        <f t="shared" si="46"/>
        <v/>
      </c>
      <c r="AD83" s="25" t="str">
        <f>IF(B83 &lt;&gt; "",IF(AND('PRINTABLE (per grading)'!H$16="EXAM", 'PRINTABLE (per grading)'!B$13="Prelim"), IF(ISERROR(SUMIF('Exam (LECTURE ONLY)'!D$20:M$20, "CLO4", 'Exam (LECTURE ONLY)'!D85:M85) / 'Exam (LECTURE ONLY)'!AL$9), "", SUMIF('Exam (LECTURE ONLY)'!D$20:M$20, "CLO4", 'Exam (LECTURE ONLY)'!D85:M85) /'Exam (LECTURE ONLY)'!AL$9),
IF(AND('PRINTABLE (per grading)'!H$16="EXAM", 'PRINTABLE (per grading)'!B$13="Midterm"), IF(ISERROR(SUMIF('Exam (LECTURE ONLY)'!O$20:X$20, "CLO4", 'Exam (LECTURE ONLY)'!O85:X85) / 'Exam (LECTURE ONLY)'!AM$9), "", SUMIF('Exam (LECTURE ONLY)'!O$20:X$20, "CLO4", 'Exam (LECTURE ONLY)'!O85:X85) / 'Exam (LECTURE ONLY)'!AM$9),
IF(AND('PRINTABLE (per grading)'!H$16="EXAM", 'PRINTABLE (per grading)'!B$13="Final"), IF(ISERROR(SUMIF('Exam (LECTURE ONLY)'!Z$20:AI$20, "CLO4", 'Exam (LECTURE ONLY)'!Z85:AI85) / 'Exam (LECTURE ONLY)'!AN$9), "", SUMIF('Exam (LECTURE ONLY)'!Z$20:AI$20, "CLO4", 'Exam (LECTURE ONLY)'!Z85:AI85) / 'Exam (LECTURE ONLY)'!AN$9),
IF(AND('PRINTABLE (per grading)'!H$16="OUTPUT", 'PRINTABLE (per grading)'!B$13="Prelim"), IF(ISERROR(SUMIF(OUTPUT!C$20:M$20, "CLO4", OUTPUT!C85:M85) / OUTPUT!AL$9), "", SUMIF(OUTPUT!C$20:M$20, "CLO4", OUTPUT!C85:M85) / OUTPUT!AL$9),
IF(AND('PRINTABLE (per grading)'!H$16="OUTPUT", 'PRINTABLE (per grading)'!B$13="Midterm"), IF(ISERROR(SUMIF(OUTPUT!O$20:Y$20, "CLO4", OUTPUT!O85:Y85) / OUTPUT!AM$9), "", SUMIF(OUTPUT!O$20:Y$20, "CLO4", OUTPUT!O85:Y85) / OUTPUT!AM$9),
IF(AND('PRINTABLE (per grading)'!H$16="OUTPUT", 'PRINTABLE (per grading)'!B$13="Final"), IF(ISERROR(SUMIF(OUTPUT!AA$20:AI$20, "CLO4", OUTPUT!AA85:AI85) / OUTPUT!AN$9), "", SUMIF(OUTPUT!AA$20:AI$20, "CLO4", OUTPUT!AA85:AI85) / OUTPUT!AN$9),
"")))))),"")</f>
        <v/>
      </c>
      <c r="AE83" s="232" t="str">
        <f t="shared" si="47"/>
        <v/>
      </c>
      <c r="AF83" s="233" t="str">
        <f t="shared" si="48"/>
        <v/>
      </c>
      <c r="AG83" s="25" t="str">
        <f>IF(B83 &lt;&gt; "", IFERROR(IF(C$16 = "PRELIM", SUMIF('Database (LECTURE-RES-PRAC)'!D$14:AG$14, "CLO5", 'Database (LECTURE-RES-PRAC)'!D80:AG80) / 'Grade computation'!F$8, IF(C$16 = "MIDTERM", SUMIF('Database (LECTURE-RES-PRAC)'!AJ$14:BM$14, "CLO5", 'Database (LECTURE-RES-PRAC)'!AJ80:BM80) / 'Grade computation'!G$8, IF(C$16 = "FINAL", SUMIF('Database (LECTURE-RES-PRAC)'!BP$14:CS$14, "CLO5", 'Database (LECTURE-RES-PRAC)'!BP80:CS80) / 'Grade computation'!H$8,""))),""),"")</f>
        <v/>
      </c>
      <c r="AH83" s="232" t="str">
        <f t="shared" si="49"/>
        <v/>
      </c>
      <c r="AI83" s="25" t="str">
        <f>IF(B83 &lt;&gt; "",IF(AND('PRINTABLE (per grading)'!H$16="EXAM", 'PRINTABLE (per grading)'!B$13="Prelim"), IF(ISERROR(SUMIF('Exam (LECTURE ONLY)'!D$20:M$20, "CLO5", 'Exam (LECTURE ONLY)'!D85:M85) / 'Exam (LECTURE ONLY)'!AL$10), "", SUMIF('Exam (LECTURE ONLY)'!D$20:M$20, "CLO5", 'Exam (LECTURE ONLY)'!D85:M85) /'Exam (LECTURE ONLY)'!AL$10),
IF(AND('PRINTABLE (per grading)'!H$16="EXAM", 'PRINTABLE (per grading)'!B$13="Midterm"), IF(ISERROR(SUMIF('Exam (LECTURE ONLY)'!O$20:X$20, "CLO5", 'Exam (LECTURE ONLY)'!O85:X85) / 'Exam (LECTURE ONLY)'!AM$10), "", SUMIF('Exam (LECTURE ONLY)'!O$20:X$20, "CLO5", 'Exam (LECTURE ONLY)'!O85:X85) / 'Exam (LECTURE ONLY)'!AM$10),
IF(AND('PRINTABLE (per grading)'!H$16="EXAM", 'PRINTABLE (per grading)'!B$13="Final"), IF(ISERROR(SUMIF('Exam (LECTURE ONLY)'!Z$20:AI$20, "CLO5", 'Exam (LECTURE ONLY)'!Z85:AI85) / 'Exam (LECTURE ONLY)'!AN$10), "", SUMIF('Exam (LECTURE ONLY)'!Z$20:AI$20, "CLO5", 'Exam (LECTURE ONLY)'!Z85:AI85) / 'Exam (LECTURE ONLY)'!AN$10),
IF(AND('PRINTABLE (per grading)'!H$16="OUTPUT", 'PRINTABLE (per grading)'!B$13="Prelim"), IF(ISERROR(SUMIF(OUTPUT!C$20:M$20, "CLO5", OUTPUT!C85:M85) / OUTPUT!AL$10), "", SUMIF(OUTPUT!C$20:M$20, "CLO5", OUTPUT!C85:M85) / OUTPUT!AL$10),
IF(AND('PRINTABLE (per grading)'!H$16="OUTPUT", 'PRINTABLE (per grading)'!B$13="Midterm"), IF(ISERROR(SUMIF(OUTPUT!O$20:Y$20, "CLO5", OUTPUT!O85:Y85) / OUTPUT!AM$10), "", SUMIF(OUTPUT!O$20:Y$20, "CLO5", OUTPUT!O85:Y85) / OUTPUT!AM$10),
IF(AND('PRINTABLE (per grading)'!H$16="OUTPUT", 'PRINTABLE (per grading)'!B$13="Final"), IF(ISERROR(SUMIF(OUTPUT!AA$20:AI$20, "CLO5", OUTPUT!AA85:AI85) / OUTPUT!AN$10), "", SUMIF(OUTPUT!AA$20:AI$20, "CLO5", OUTPUT!AA85:AI85) / OUTPUT!AN$10),
"")))))),"")</f>
        <v/>
      </c>
      <c r="AJ83" s="232" t="str">
        <f t="shared" si="50"/>
        <v/>
      </c>
      <c r="AK83" s="233" t="str">
        <f t="shared" si="51"/>
        <v/>
      </c>
      <c r="AL83" s="25" t="str">
        <f>IF(B83 &lt;&gt; "", IFERROR(IF(C$16 = "PRELIM", SUMIF('Database (LECTURE-RES-PRAC)'!D$14:AG$14, "CLO6", 'Database (LECTURE-RES-PRAC)'!D80:AG80) / 'Grade computation'!F$9, IF(C$16 = "MIDTERM", SUMIF('Database (LECTURE-RES-PRAC)'!AJ$14:BM$14, "CLO6", 'Database (LECTURE-RES-PRAC)'!AJ80:BM80) / 'Grade computation'!G$9, IF(C$16 = "FINAL", SUMIF('Database (LECTURE-RES-PRAC)'!BP$14:CS$14, "CLO6", 'Database (LECTURE-RES-PRAC)'!BP80:CS80) / 'Grade computation'!H$9,""))),""),"")</f>
        <v/>
      </c>
      <c r="AM83" s="232" t="str">
        <f t="shared" si="52"/>
        <v/>
      </c>
      <c r="AN83" s="25" t="str">
        <f>IF(B83 &lt;&gt; "",IF(AND('PRINTABLE (per grading)'!H$16="EXAM", 'PRINTABLE (per grading)'!B$13="Prelim"), IF(ISERROR(SUMIF('Exam (LECTURE ONLY)'!D$20:M$20, "CLO6", 'Exam (LECTURE ONLY)'!D85:M85) / 'Exam (LECTURE ONLY)'!AL$11), "", SUMIF('Exam (LECTURE ONLY)'!D$20:M$20, "CLO6", 'Exam (LECTURE ONLY)'!D85:M85) /'Exam (LECTURE ONLY)'!AL$11),
IF(AND('PRINTABLE (per grading)'!H$16="EXAM", 'PRINTABLE (per grading)'!B$13="Midterm"), IF(ISERROR(SUMIF('Exam (LECTURE ONLY)'!O$20:X$20, "CLO6", 'Exam (LECTURE ONLY)'!O85:X85) / 'Exam (LECTURE ONLY)'!AM$11), "", SUMIF('Exam (LECTURE ONLY)'!O$20:X$20, "CLO6", 'Exam (LECTURE ONLY)'!O85:X85) / 'Exam (LECTURE ONLY)'!AM$11),
IF(AND('PRINTABLE (per grading)'!H$16="EXAM", 'PRINTABLE (per grading)'!B$13="Final"), IF(ISERROR(SUMIF('Exam (LECTURE ONLY)'!Z$20:AI$20, "CLO6", 'Exam (LECTURE ONLY)'!Z85:AI85) / 'Exam (LECTURE ONLY)'!AN$11), "", SUMIF('Exam (LECTURE ONLY)'!Z$20:AI$20, "CLO6", 'Exam (LECTURE ONLY)'!Z85:AI85) / 'Exam (LECTURE ONLY)'!AN$11),
IF(AND('PRINTABLE (per grading)'!H$16="OUTPUT", 'PRINTABLE (per grading)'!B$13="Prelim"), IF(ISERROR(SUMIF(OUTPUT!C$20:M$20, "CLO6", OUTPUT!C85:M85) / OUTPUT!AL$11), "", SUMIF(OUTPUT!C$20:M$20, "CLO6", OUTPUT!C85:M85) / OUTPUT!AL$11),
IF(AND('PRINTABLE (per grading)'!H$16="OUTPUT", 'PRINTABLE (per grading)'!B$13="Midterm"), IF(ISERROR(SUMIF(OUTPUT!O$20:Y$20, "CLO6", OUTPUT!O85:Y85) / OUTPUT!AM$11), "", SUMIF(OUTPUT!O$20:Y$20, "CLO6", OUTPUT!O85:Y85) / OUTPUT!AM$11),
IF(AND('PRINTABLE (per grading)'!H$16="OUTPUT", 'PRINTABLE (per grading)'!B$13="Final"), IF(ISERROR(SUMIF(OUTPUT!AA$20:AI$20, "CLO6", OUTPUT!AA85:AI85) / OUTPUT!AN$11), "", SUMIF(OUTPUT!AA$20:AI$20, "CLO6", OUTPUT!AA85:AI85) / OUTPUT!AN$11),
"")))))),"")</f>
        <v/>
      </c>
      <c r="AO83" s="232" t="str">
        <f t="shared" si="53"/>
        <v/>
      </c>
      <c r="AP83" s="233" t="str">
        <f t="shared" si="54"/>
        <v/>
      </c>
      <c r="AQ83" s="25" t="str">
        <f>IF(B83 &lt;&gt; "", IFERROR(IF(C$16 = "PRELIM", SUMIF('Database (LECTURE-RES-PRAC)'!D$14:AG$14, "CLO7", 'Database (LECTURE-RES-PRAC)'!D80:AG80) / 'Grade computation'!F$10, IF(C$16 = "MIDTERM", SUMIF('Database (LECTURE-RES-PRAC)'!AJ$14:BM$14, "CLO7", 'Database (LECTURE-RES-PRAC)'!AJ80:BM80) / 'Grade computation'!G$10, IF(C$16 = "FINAL", SUMIF('Database (LECTURE-RES-PRAC)'!BP$14:CS$14, "CLO7", 'Database (LECTURE-RES-PRAC)'!BP80:CS80) / 'Grade computation'!H$10,""))),""),"")</f>
        <v/>
      </c>
      <c r="AR83" s="232" t="str">
        <f t="shared" si="55"/>
        <v/>
      </c>
      <c r="AS83" s="25" t="str">
        <f>IF(B83 &lt;&gt; "",IF(AND('PRINTABLE (per grading)'!H$16="EXAM", 'PRINTABLE (per grading)'!B$13="Prelim"), IF(ISERROR(SUMIF('Exam (LECTURE ONLY)'!D$20:M$20, "CLO7", 'Exam (LECTURE ONLY)'!D85:M85) / 'Exam (LECTURE ONLY)'!AL$12), "", SUMIF('Exam (LECTURE ONLY)'!D$20:M$20, "CLO7", 'Exam (LECTURE ONLY)'!D85:M85) /'Exam (LECTURE ONLY)'!AL$12),
IF(AND('PRINTABLE (per grading)'!H$16="EXAM", 'PRINTABLE (per grading)'!B$13="Midterm"), IF(ISERROR(SUMIF('Exam (LECTURE ONLY)'!O$20:X$20, "CLO7", 'Exam (LECTURE ONLY)'!O85:X85) / 'Exam (LECTURE ONLY)'!AM$12), "", SUMIF('Exam (LECTURE ONLY)'!O$20:X$20, "CLO7", 'Exam (LECTURE ONLY)'!O85:X85) / 'Exam (LECTURE ONLY)'!AM$12),
IF(AND('PRINTABLE (per grading)'!H$16="EXAM", 'PRINTABLE (per grading)'!B$13="Final"), IF(ISERROR(SUMIF('Exam (LECTURE ONLY)'!Z$20:AI$20, "CLO7", 'Exam (LECTURE ONLY)'!Z85:AI85) / 'Exam (LECTURE ONLY)'!AN$12), "", SUMIF('Exam (LECTURE ONLY)'!Z$20:AI$20, "CLO7", 'Exam (LECTURE ONLY)'!Z85:AI85) / 'Exam (LECTURE ONLY)'!AN$12),
IF(AND('PRINTABLE (per grading)'!H$16="OUTPUT", 'PRINTABLE (per grading)'!B$13="Prelim"), IF(ISERROR(SUMIF(OUTPUT!C$20:M$20, "CLO7", OUTPUT!C85:M85) / OUTPUT!AL$12), "", SUMIF(OUTPUT!C$20:M$20, "CLO7", OUTPUT!C85:M85) / OUTPUT!AL$12),
IF(AND('PRINTABLE (per grading)'!H$16="OUTPUT", 'PRINTABLE (per grading)'!B$13="Midterm"), IF(ISERROR(SUMIF(OUTPUT!O$20:Y$20, "CLO7", OUTPUT!O85:Y85) / OUTPUT!AM$12), "", SUMIF(OUTPUT!O$20:Y$20, "CLO7", OUTPUT!O85:Y85) / OUTPUT!AM$12),
IF(AND('PRINTABLE (per grading)'!H$16="OUTPUT", 'PRINTABLE (per grading)'!B$13="Final"), IF(ISERROR(SUMIF(OUTPUT!AA$20:AI$20, "CLO7", OUTPUT!AA85:AI85) / OUTPUT!AN$12), "", SUMIF(OUTPUT!AA$20:AI$20, "CLO7", OUTPUT!AA85:AI85) / OUTPUT!AN$12),
"")))))),"")</f>
        <v/>
      </c>
      <c r="AT83" s="232" t="str">
        <f t="shared" si="56"/>
        <v/>
      </c>
      <c r="AU83" s="233" t="str">
        <f t="shared" si="57"/>
        <v/>
      </c>
      <c r="AV83" s="25" t="str">
        <f>IF(B83 &lt;&gt; "", IFERROR(IF(C$16 = "PRELIM", SUMIF('Database (LECTURE-RES-PRAC)'!D$14:AG$14, "CLO8", 'Database (LECTURE-RES-PRAC)'!D80:AG80) / 'Grade computation'!F$11, IF(C$16 = "MIDTERM", SUMIF('Database (LECTURE-RES-PRAC)'!AJ$14:BM$14, "CLO8", 'Database (LECTURE-RES-PRAC)'!AJ80:BM80) / 'Grade computation'!G$11, IF(C$16 = "FINAL", SUMIF('Database (LECTURE-RES-PRAC)'!BP$14:CS$14, "CLO8", 'Database (LECTURE-RES-PRAC)'!BP80:CS80) / 'Grade computation'!H$11,""))),""),"")</f>
        <v/>
      </c>
      <c r="AW83" s="232" t="str">
        <f t="shared" si="58"/>
        <v/>
      </c>
      <c r="AX83" s="25" t="str">
        <f>IF(B83 &lt;&gt; "",IF(AND('PRINTABLE (per grading)'!H$16="EXAM", 'PRINTABLE (per grading)'!B$13="Prelim"), IF(ISERROR(SUMIF('Exam (LECTURE ONLY)'!D$20:M$20, "CLO8", 'Exam (LECTURE ONLY)'!D85:M85) / 'Exam (LECTURE ONLY)'!AL$13), "", SUMIF('Exam (LECTURE ONLY)'!D$20:M$20, "CLO8", 'Exam (LECTURE ONLY)'!D85:M85) /'Exam (LECTURE ONLY)'!AL$13),
IF(AND('PRINTABLE (per grading)'!H$16="EXAM", 'PRINTABLE (per grading)'!B$13="Midterm"), IF(ISERROR(SUMIF('Exam (LECTURE ONLY)'!O$20:X$20, "CLO8", 'Exam (LECTURE ONLY)'!O85:X85) / 'Exam (LECTURE ONLY)'!AM$13), "", SUMIF('Exam (LECTURE ONLY)'!O$20:X$20, "CLO8", 'Exam (LECTURE ONLY)'!O85:X85) / 'Exam (LECTURE ONLY)'!AM$13),
IF(AND('PRINTABLE (per grading)'!H$16="EXAM", 'PRINTABLE (per grading)'!B$13="Final"), IF(ISERROR(SUMIF('Exam (LECTURE ONLY)'!Z$20:AI$20, "CLO8", 'Exam (LECTURE ONLY)'!Z85:AI85) / 'Exam (LECTURE ONLY)'!AN$13), "", SUMIF('Exam (LECTURE ONLY)'!Z$20:AI$20, "CLO8", 'Exam (LECTURE ONLY)'!Z85:AI85) / 'Exam (LECTURE ONLY)'!AN$13),
IF(AND('PRINTABLE (per grading)'!H$16="OUTPUT", 'PRINTABLE (per grading)'!B$13="Prelim"), IF(ISERROR(SUMIF(OUTPUT!C$20:M$20, "CLO8", OUTPUT!C85:M85) / OUTPUT!AL$13), "", SUMIF(OUTPUT!C$20:M$20, "CLO8", OUTPUT!C85:M85) / OUTPUT!AL$13),
IF(AND('PRINTABLE (per grading)'!H$16="OUTPUT", 'PRINTABLE (per grading)'!B$13="Midterm"), IF(ISERROR(SUMIF(OUTPUT!O$20:Y$20, "CLO8", OUTPUT!O85:Y85) / OUTPUT!AM$13), "", SUMIF(OUTPUT!O$20:Y$20, "CLO8", OUTPUT!O85:Y85) / OUTPUT!AM$13),
IF(AND('PRINTABLE (per grading)'!H$16="OUTPUT", 'PRINTABLE (per grading)'!B$13="Final"), IF(ISERROR(SUMIF(OUTPUT!AA$20:AI$20, "CLO8", OUTPUT!AA85:AI85) / OUTPUT!AN$13), "", SUMIF(OUTPUT!AA$20:AI$20, "CLO8", OUTPUT!AA85:AI85) / OUTPUT!AN$13),
"")))))),"")</f>
        <v/>
      </c>
      <c r="AY83" s="232" t="str">
        <f t="shared" si="59"/>
        <v/>
      </c>
      <c r="AZ83" s="233" t="str">
        <f t="shared" si="60"/>
        <v/>
      </c>
      <c r="BA83" s="25" t="str">
        <f>IF(B83 &lt;&gt; "", IFERROR(IF(C$16 = "PRELIM", SUMIF('Database (LECTURE-RES-PRAC)'!D$14:AG$14, "CLO9", 'Database (LECTURE-RES-PRAC)'!D80:AG80) / 'Grade computation'!F$12, IF(C$16 = "MIDTERM", SUMIF('Database (LECTURE-RES-PRAC)'!AJ$14:BM$14, "CLO9", 'Database (LECTURE-RES-PRAC)'!AJ80:BM80) / 'Grade computation'!G$12, IF(C$16 = "FINAL", SUMIF('Database (LECTURE-RES-PRAC)'!BP$14:CS$14, "CLO9", 'Database (LECTURE-RES-PRAC)'!BP80:CS80) / 'Grade computation'!H$12,""))),""),"")</f>
        <v/>
      </c>
      <c r="BB83" s="232" t="str">
        <f t="shared" si="61"/>
        <v/>
      </c>
      <c r="BC83" s="25" t="str">
        <f>IF(B83 &lt;&gt; "",IF(AND('PRINTABLE (per grading)'!H$16="EXAM", 'PRINTABLE (per grading)'!B$13="Prelim"), IF(ISERROR(SUMIF('Exam (LECTURE ONLY)'!D$20:M$20, "CLO9", 'Exam (LECTURE ONLY)'!D85:M85) / 'Exam (LECTURE ONLY)'!AL$14), "", SUMIF('Exam (LECTURE ONLY)'!D$20:M$20, "CLO9", 'Exam (LECTURE ONLY)'!D85:M85) /'Exam (LECTURE ONLY)'!AL$14),
IF(AND('PRINTABLE (per grading)'!H$16="EXAM", 'PRINTABLE (per grading)'!B$13="Midterm"), IF(ISERROR(SUMIF('Exam (LECTURE ONLY)'!O$20:X$20, "CLO9", 'Exam (LECTURE ONLY)'!O85:X85) / 'Exam (LECTURE ONLY)'!AM$14), "", SUMIF('Exam (LECTURE ONLY)'!O$20:X$20, "CLO9", 'Exam (LECTURE ONLY)'!O85:X85) / 'Exam (LECTURE ONLY)'!AM$14),
IF(AND('PRINTABLE (per grading)'!H$16="EXAM", 'PRINTABLE (per grading)'!B$13="Final"), IF(ISERROR(SUMIF('Exam (LECTURE ONLY)'!Z$20:AI$20, "CLO9", 'Exam (LECTURE ONLY)'!Z85:AI85) / 'Exam (LECTURE ONLY)'!AN$14), "", SUMIF('Exam (LECTURE ONLY)'!Z$20:AI$20, "CLO9", 'Exam (LECTURE ONLY)'!Z85:AI85) / 'Exam (LECTURE ONLY)'!AN$14),
IF(AND('PRINTABLE (per grading)'!H$16="OUTPUT", 'PRINTABLE (per grading)'!B$13="Prelim"), IF(ISERROR(SUMIF(OUTPUT!C$20:M$20, "CLO9", OUTPUT!C85:M85) / OUTPUT!AL$14), "", SUMIF(OUTPUT!C$20:M$20, "CLO9", OUTPUT!C85:M85) / OUTPUT!AL$14),
IF(AND('PRINTABLE (per grading)'!H$16="OUTPUT", 'PRINTABLE (per grading)'!B$13="Midterm"), IF(ISERROR(SUMIF(OUTPUT!O$20:Y$20, "CLO9", OUTPUT!O85:Y85) / OUTPUT!AM$14), "", SUMIF(OUTPUT!O$20:Y$20, "CLO9", OUTPUT!O85:Y85) / OUTPUT!AM$14),
IF(AND('PRINTABLE (per grading)'!H$16="OUTPUT", 'PRINTABLE (per grading)'!B$13="Final"), IF(ISERROR(SUMIF(OUTPUT!AA$20:AI$20, "CLO9", OUTPUT!AA85:AI85) / OUTPUT!AN$14), "", SUMIF(OUTPUT!AA$20:AI$20, "CLO9", OUTPUT!AA85:AI85) / OUTPUT!AN$14),
"")))))),"")</f>
        <v/>
      </c>
      <c r="BD83" s="232" t="str">
        <f t="shared" si="62"/>
        <v/>
      </c>
      <c r="BE83" s="233" t="str">
        <f t="shared" si="63"/>
        <v/>
      </c>
      <c r="BF83" s="25" t="str">
        <f>IF(B83 &lt;&gt; "", IFERROR(IF(C$16 = "PRELIM", SUMIF('Database (LECTURE-RES-PRAC)'!D$14:AG$14, "CLO10", 'Database (LECTURE-RES-PRAC)'!D80:AG80) / 'Grade computation'!F$13, IF(C$16 = "MIDTERM", SUMIF('Database (LECTURE-RES-PRAC)'!AJ$14:BM$14, "CLO10", 'Database (LECTURE-RES-PRAC)'!AJ80:BM80) / 'Grade computation'!G$13, IF(C$16 = "FINAL", SUMIF('Database (LECTURE-RES-PRAC)'!BP$14:CS$14, "CLO10", 'Database (LECTURE-RES-PRAC)'!BP80:CS80) / 'Grade computation'!H$13,""))),""),"")</f>
        <v/>
      </c>
      <c r="BG83" s="232" t="str">
        <f t="shared" si="64"/>
        <v/>
      </c>
      <c r="BH83" s="25" t="str">
        <f>IF(B83 &lt;&gt; "",IF(AND('PRINTABLE (per grading)'!H$16="EXAM", 'PRINTABLE (per grading)'!B$13="Prelim"), IF(ISERROR(SUMIF('Exam (LECTURE ONLY)'!D$20:M$20, "CLO10", 'Exam (LECTURE ONLY)'!D85:M85) / 'Exam (LECTURE ONLY)'!AL$15), "", SUMIF('Exam (LECTURE ONLY)'!D$20:M$20, "CLO10", 'Exam (LECTURE ONLY)'!D85:M85) /'Exam (LECTURE ONLY)'!AL$15),
IF(AND('PRINTABLE (per grading)'!H$16="EXAM", 'PRINTABLE (per grading)'!B$13="Midterm"), IF(ISERROR(SUMIF('Exam (LECTURE ONLY)'!O$20:X$20, "CLO10", 'Exam (LECTURE ONLY)'!O85:X85) / 'Exam (LECTURE ONLY)'!AM$15), "", SUMIF('Exam (LECTURE ONLY)'!O$20:X$20, "CLO10", 'Exam (LECTURE ONLY)'!O85:X85) / 'Exam (LECTURE ONLY)'!AM$15),
IF(AND('PRINTABLE (per grading)'!H$16="EXAM", 'PRINTABLE (per grading)'!B$13="Final"), IF(ISERROR(SUMIF('Exam (LECTURE ONLY)'!Z$20:AI$20, "CLO10", 'Exam (LECTURE ONLY)'!Z85:AI85) / 'Exam (LECTURE ONLY)'!AN$15), "", SUMIF('Exam (LECTURE ONLY)'!Z$20:AI$20, "CLO10", 'Exam (LECTURE ONLY)'!Z85:AI85) / 'Exam (LECTURE ONLY)'!AN$15),
IF(AND('PRINTABLE (per grading)'!H$16="OUTPUT", 'PRINTABLE (per grading)'!B$13="Prelim"), IF(ISERROR(SUMIF(OUTPUT!C$20:M$20, "CLO10", OUTPUT!C85:M85) / OUTPUT!AL$15), "", SUMIF(OUTPUT!C$20:M$20, "CLO10", OUTPUT!C85:M85) / OUTPUT!AL$15),
IF(AND('PRINTABLE (per grading)'!H$16="OUTPUT", 'PRINTABLE (per grading)'!B$13="Midterm"), IF(ISERROR(SUMIF(OUTPUT!O$20:Y$20, "CLO10", OUTPUT!O85:Y85) / OUTPUT!AM$15), "", SUMIF(OUTPUT!O$20:Y$20, "CLO10", OUTPUT!O85:Y85) / OUTPUT!AM$15),
IF(AND('PRINTABLE (per grading)'!H$16="OUTPUT", 'PRINTABLE (per grading)'!B$13="Final"), IF(ISERROR(SUMIF(OUTPUT!AA$20:AI$20, "CLO10", OUTPUT!AA85:AI85) / OUTPUT!AN$15), "", SUMIF(OUTPUT!AA$20:AI$20, "CLO10", OUTPUT!AA85:AI85) / OUTPUT!AN$15),
"")))))),"")</f>
        <v/>
      </c>
      <c r="BI83" s="232" t="str">
        <f t="shared" si="65"/>
        <v/>
      </c>
      <c r="BJ83" s="233" t="str">
        <f t="shared" si="66"/>
        <v/>
      </c>
      <c r="BK83" s="2"/>
    </row>
    <row r="84" spans="1:63" ht="20.100000000000001" customHeight="1">
      <c r="A84" s="212" t="str">
        <f>IF(ISBLANK('Database (LECTURE-RES-PRAC)'!A81),"",'Database (LECTURE-RES-PRAC)'!A81)</f>
        <v/>
      </c>
      <c r="B84" s="213" t="str">
        <f>IF(ISBLANK('Database (LECTURE-RES-PRAC)'!B81),"",'Database (LECTURE-RES-PRAC)'!B81)</f>
        <v/>
      </c>
      <c r="C84" s="134" t="str">
        <f>IF(B84&lt;&gt;"",IF(C$16="PRELIM",'Grade computation'!C84, IF(C$16="MIDTERM",'Grade computation'!K84, IF(C$16="FINAL",'Grade computation'!S84,""))),"")</f>
        <v/>
      </c>
      <c r="D84" s="135" t="str">
        <f t="shared" si="1"/>
        <v/>
      </c>
      <c r="E84" s="134" t="str">
        <f>IF(B84&lt;&gt;"", IF(C$16="PRELIM",'Grade computation'!E84, IF(C$16="MIDTERM",'Grade computation'!M84, IF(C$16="FINAL",'Grade computation'!U84,""))),"")</f>
        <v/>
      </c>
      <c r="F84" s="136" t="str">
        <f t="shared" si="2"/>
        <v/>
      </c>
      <c r="G84" s="137" t="str">
        <f t="shared" si="3"/>
        <v/>
      </c>
      <c r="H84" s="207" t="str">
        <f>IF(B84&lt;&gt;"",IF(C$16="PRELIM", 'Grade computation'!H84, IF(C$16="MIDTERM", 'Grade computation'!P84, IF(C$16="FINAL",'Grade computation'!X84, ""))),"")</f>
        <v/>
      </c>
      <c r="I84" s="137" t="str">
        <f t="shared" si="4"/>
        <v/>
      </c>
      <c r="J84" s="139" t="str">
        <f t="shared" si="5"/>
        <v/>
      </c>
      <c r="K84" s="377" t="str">
        <f t="shared" si="6"/>
        <v/>
      </c>
      <c r="L84" s="434"/>
      <c r="M84" s="25" t="str">
        <f>IF(B84 &lt;&gt; "", IFERROR(IF(C$16 = "PRELIM", SUMIF('Database (LECTURE-RES-PRAC)'!D$14:AG$14, "CLO1", 'Database (LECTURE-RES-PRAC)'!D81:AG81) / 'Grade computation'!F$4, IF(C$16 = "MIDTERM", SUMIF('Database (LECTURE-RES-PRAC)'!AJ$14:BM$14, "CLO1", 'Database (LECTURE-RES-PRAC)'!AJ81:BM81) / 'Grade computation'!G$4, IF(C$16 = "FINAL", SUMIF('Database (LECTURE-RES-PRAC)'!BP$14:CS$14, "CLO1", 'Database (LECTURE-RES-PRAC)'!BP81:CS81) / 'Grade computation'!H$4,""))),""),"")</f>
        <v/>
      </c>
      <c r="N84" s="232" t="str">
        <f t="shared" si="37"/>
        <v/>
      </c>
      <c r="O84" s="25" t="str">
        <f>IF(B84 &lt;&gt; "",IF(AND('PRINTABLE (per grading)'!H$16="EXAM", 'PRINTABLE (per grading)'!B$13="Prelim"), IF(ISERROR(SUMIF('Exam (LECTURE ONLY)'!D$20:M$20, "CLO1", 'Exam (LECTURE ONLY)'!D86:M86) / 'Exam (LECTURE ONLY)'!AL$6), "", SUMIF('Exam (LECTURE ONLY)'!D$20:M$20, "CLO1", 'Exam (LECTURE ONLY)'!D86:M86) /'Exam (LECTURE ONLY)'!AL$6),
IF(AND('PRINTABLE (per grading)'!H$16="EXAM", 'PRINTABLE (per grading)'!B$13="Midterm"), IF(ISERROR(SUMIF('Exam (LECTURE ONLY)'!O$20:X$20, "CLO1", 'Exam (LECTURE ONLY)'!O86:X86) / 'Exam (LECTURE ONLY)'!AM$6), "", SUMIF('Exam (LECTURE ONLY)'!O$20:X$20, "CLO1", 'Exam (LECTURE ONLY)'!O86:X86) / 'Exam (LECTURE ONLY)'!AM$6),
IF(AND('PRINTABLE (per grading)'!H$16="EXAM", 'PRINTABLE (per grading)'!B$13="Final"), IF(ISERROR(SUMIF('Exam (LECTURE ONLY)'!Z$20:AI$20, "CLO1", 'Exam (LECTURE ONLY)'!Z86:AI86) / 'Exam (LECTURE ONLY)'!AN$6), "", SUMIF('Exam (LECTURE ONLY)'!Z$20:AI$20, "CLO1", 'Exam (LECTURE ONLY)'!Z86:AI86) / 'Exam (LECTURE ONLY)'!AN$6),
IF(AND('PRINTABLE (per grading)'!H$16="OUTPUT", 'PRINTABLE (per grading)'!B$13="Prelim"), IF(ISERROR(SUMIF(OUTPUT!C$20:M$20, "CLO1", OUTPUT!C86:M86) / OUTPUT!AL$6), "", SUMIF(OUTPUT!C$20:M$20, "CLO1", OUTPUT!C86:M86) / OUTPUT!AL$6),
IF(AND('PRINTABLE (per grading)'!H$16="OUTPUT", 'PRINTABLE (per grading)'!B$13="Midterm"), IF(ISERROR(SUMIF(OUTPUT!O$20:Y$20, "CLO1", OUTPUT!O86:Y86) / OUTPUT!AM$6), "", SUMIF(OUTPUT!O$20:Y$20, "CLO1", OUTPUT!O86:Y86) / OUTPUT!AM$6),
IF(AND('PRINTABLE (per grading)'!H$16="OUTPUT", 'PRINTABLE (per grading)'!B$13="Final"), IF(ISERROR(SUMIF(OUTPUT!AA$20:AI$20, "CLO1", OUTPUT!AA86:AI86) / OUTPUT!AN$6), "", SUMIF(OUTPUT!AA$20:AI$20, "CLO1", OUTPUT!AA86:AI86) / OUTPUT!AN$6),
"")))))),"")</f>
        <v/>
      </c>
      <c r="P84" s="232" t="str">
        <f t="shared" si="38"/>
        <v/>
      </c>
      <c r="Q84" s="233" t="str">
        <f t="shared" si="39"/>
        <v/>
      </c>
      <c r="R84" s="25" t="str">
        <f>IF(B84 &lt;&gt; "", IFERROR(IF(C$16 = "PRELIM", SUMIF('Database (LECTURE-RES-PRAC)'!D$14:AG$14, "CLO2", 'Database (LECTURE-RES-PRAC)'!D81:AG81) / 'Grade computation'!F$5, IF(C$16 = "MIDTERM", SUMIF('Database (LECTURE-RES-PRAC)'!AJ$14:BM$14, "CLO2", 'Database (LECTURE-RES-PRAC)'!AJ81:BM81) / 'Grade computation'!G$5, IF(C$16 = "FINAL", SUMIF('Database (LECTURE-RES-PRAC)'!BP$14:CS$14, "CLO2", 'Database (LECTURE-RES-PRAC)'!BP81:CS81) / 'Grade computation'!H$5,""))),""),"")</f>
        <v/>
      </c>
      <c r="S84" s="232" t="str">
        <f t="shared" si="40"/>
        <v/>
      </c>
      <c r="T84" s="25" t="str">
        <f>IF(B84 &lt;&gt; "",IF(AND('PRINTABLE (per grading)'!H$16="EXAM", 'PRINTABLE (per grading)'!B$13="Prelim"), IF(ISERROR(SUMIF('Exam (LECTURE ONLY)'!D$20:M$20, "CLO2", 'Exam (LECTURE ONLY)'!D86:M86) / 'Exam (LECTURE ONLY)'!AL$7), "", SUMIF('Exam (LECTURE ONLY)'!D$20:M$20, "CLO2", 'Exam (LECTURE ONLY)'!D86:M86) /'Exam (LECTURE ONLY)'!AL$7),
IF(AND('PRINTABLE (per grading)'!H$16="EXAM", 'PRINTABLE (per grading)'!B$13="Midterm"), IF(ISERROR(SUMIF('Exam (LECTURE ONLY)'!O$20:X$20, "CLO2", 'Exam (LECTURE ONLY)'!O86:X86) / 'Exam (LECTURE ONLY)'!AM$7), "", SUMIF('Exam (LECTURE ONLY)'!O$20:X$20, "CLO2", 'Exam (LECTURE ONLY)'!O86:X86) / 'Exam (LECTURE ONLY)'!AM$7),
IF(AND('PRINTABLE (per grading)'!H$16="EXAM", 'PRINTABLE (per grading)'!B$13="Final"), IF(ISERROR(SUMIF('Exam (LECTURE ONLY)'!Z$20:AI$20, "CLO2", 'Exam (LECTURE ONLY)'!Z86:AI86) / 'Exam (LECTURE ONLY)'!AN$7), "", SUMIF('Exam (LECTURE ONLY)'!Z$20:AI$20, "CLO2", 'Exam (LECTURE ONLY)'!Z86:AI86) / 'Exam (LECTURE ONLY)'!AN$7),
IF(AND('PRINTABLE (per grading)'!H$16="OUTPUT", 'PRINTABLE (per grading)'!B$13="Prelim"), IF(ISERROR(SUMIF(OUTPUT!C$20:M$20, "CLO2", OUTPUT!C86:M86) / OUTPUT!AL$7), "", SUMIF(OUTPUT!C$20:M$20, "CLO2", OUTPUT!C86:M86) / OUTPUT!AL$7),
IF(AND('PRINTABLE (per grading)'!H$16="OUTPUT", 'PRINTABLE (per grading)'!B$13="Midterm"), IF(ISERROR(SUMIF(OUTPUT!O$20:Y$20, "CLO2", OUTPUT!O86:Y86) / OUTPUT!AM$7), "", SUMIF(OUTPUT!O$20:Y$20, "CLO2", OUTPUT!O86:Y86) / OUTPUT!AM$7),
IF(AND('PRINTABLE (per grading)'!H$16="OUTPUT", 'PRINTABLE (per grading)'!B$13="Final"), IF(ISERROR(SUMIF(OUTPUT!AA$20:AI$20, "CLO2", OUTPUT!AA86:AI86) / OUTPUT!AN$7), "", SUMIF(OUTPUT!AA$20:AI$20, "CLO2", OUTPUT!AA86:AI86) / OUTPUT!AN$7),
"")))))),"")</f>
        <v/>
      </c>
      <c r="U84" s="232" t="str">
        <f t="shared" si="41"/>
        <v/>
      </c>
      <c r="V84" s="233" t="str">
        <f t="shared" si="42"/>
        <v/>
      </c>
      <c r="W84" s="25" t="str">
        <f>IF(B84 &lt;&gt; "", IFERROR(IF(C$16 = "PRELIM", SUMIF('Database (LECTURE-RES-PRAC)'!D$14:AG$14, "CLO3", 'Database (LECTURE-RES-PRAC)'!D81:AG81) / 'Grade computation'!F$6, IF(C$16 = "MIDTERM", SUMIF('Database (LECTURE-RES-PRAC)'!AJ$14:BM$14, "CLO3", 'Database (LECTURE-RES-PRAC)'!AJ81:BM81) / 'Grade computation'!G$6, IF(C$16 = "FINAL", SUMIF('Database (LECTURE-RES-PRAC)'!BP$14:CS$14, "CLO3", 'Database (LECTURE-RES-PRAC)'!BP81:CS81) / 'Grade computation'!H$6,""))),""),"")</f>
        <v/>
      </c>
      <c r="X84" s="232" t="str">
        <f t="shared" si="43"/>
        <v/>
      </c>
      <c r="Y84" s="25" t="str">
        <f>IF(B84 &lt;&gt; "",IF(AND('PRINTABLE (per grading)'!H$16="EXAM", 'PRINTABLE (per grading)'!B$13="Prelim"), IF(ISERROR(SUMIF('Exam (LECTURE ONLY)'!D$20:M$20, "CLO3", 'Exam (LECTURE ONLY)'!D86:M86) / 'Exam (LECTURE ONLY)'!AL$8), "", SUMIF('Exam (LECTURE ONLY)'!D$20:M$20, "CLO3", 'Exam (LECTURE ONLY)'!D86:M86) /'Exam (LECTURE ONLY)'!AL$8),
IF(AND('PRINTABLE (per grading)'!H$16="EXAM", 'PRINTABLE (per grading)'!B$13="Midterm"), IF(ISERROR(SUMIF('Exam (LECTURE ONLY)'!O$20:X$20, "CLO3", 'Exam (LECTURE ONLY)'!O86:X86) / 'Exam (LECTURE ONLY)'!AM$8), "", SUMIF('Exam (LECTURE ONLY)'!O$20:X$20, "CLO3", 'Exam (LECTURE ONLY)'!O86:X86) / 'Exam (LECTURE ONLY)'!AM$8),
IF(AND('PRINTABLE (per grading)'!H$16="EXAM", 'PRINTABLE (per grading)'!B$13="Final"), IF(ISERROR(SUMIF('Exam (LECTURE ONLY)'!Z$20:AI$20, "CLO3", 'Exam (LECTURE ONLY)'!Z86:AI86) / 'Exam (LECTURE ONLY)'!AN$8), "", SUMIF('Exam (LECTURE ONLY)'!Z$20:AI$20, "CLO3", 'Exam (LECTURE ONLY)'!Z86:AI86) / 'Exam (LECTURE ONLY)'!AN$8),
IF(AND('PRINTABLE (per grading)'!H$16="OUTPUT", 'PRINTABLE (per grading)'!B$13="Prelim"), IF(ISERROR(SUMIF(OUTPUT!C$20:M$20, "CLO3", OUTPUT!C86:M86) / OUTPUT!AL$8), "", SUMIF(OUTPUT!C$20:M$20, "CLO3", OUTPUT!C86:M86) / OUTPUT!AL$8),
IF(AND('PRINTABLE (per grading)'!H$16="OUTPUT", 'PRINTABLE (per grading)'!B$13="Midterm"), IF(ISERROR(SUMIF(OUTPUT!O$20:Y$20, "CLO3", OUTPUT!O86:Y86) / OUTPUT!AM$8), "", SUMIF(OUTPUT!O$20:Y$20, "CLO3", OUTPUT!O86:Y86) / OUTPUT!AM$8),
IF(AND('PRINTABLE (per grading)'!H$16="OUTPUT", 'PRINTABLE (per grading)'!B$13="Final"), IF(ISERROR(SUMIF(OUTPUT!AA$20:AI$20, "CLO3", OUTPUT!AA86:AI86) / OUTPUT!AN$8), "", SUMIF(OUTPUT!AA$20:AI$20, "CLO3", OUTPUT!AA86:AI86) / OUTPUT!AN$8),
"" )))))),"")</f>
        <v/>
      </c>
      <c r="Z84" s="232" t="str">
        <f t="shared" si="44"/>
        <v/>
      </c>
      <c r="AA84" s="233" t="str">
        <f t="shared" si="45"/>
        <v/>
      </c>
      <c r="AB84" s="25" t="str">
        <f>IF(B84 &lt;&gt; "", IFERROR(IF(C$16 = "PRELIM", SUMIF('Database (LECTURE-RES-PRAC)'!D$14:AG$14, "CLO4", 'Database (LECTURE-RES-PRAC)'!D81:AG81) / 'Grade computation'!F$7, IF(C$16 = "MIDTERM", SUMIF('Database (LECTURE-RES-PRAC)'!AJ$14:BM$14, "CLO4", 'Database (LECTURE-RES-PRAC)'!AJ81:BM81) / 'Grade computation'!G$7, IF(C$16 = "FINAL", SUMIF('Database (LECTURE-RES-PRAC)'!BP$14:CS$14, "CLO4", 'Database (LECTURE-RES-PRAC)'!BP81:CS81) / 'Grade computation'!H$7,""))),""),"")</f>
        <v/>
      </c>
      <c r="AC84" s="232" t="str">
        <f t="shared" si="46"/>
        <v/>
      </c>
      <c r="AD84" s="25" t="str">
        <f>IF(B84 &lt;&gt; "",IF(AND('PRINTABLE (per grading)'!H$16="EXAM", 'PRINTABLE (per grading)'!B$13="Prelim"), IF(ISERROR(SUMIF('Exam (LECTURE ONLY)'!D$20:M$20, "CLO4", 'Exam (LECTURE ONLY)'!D86:M86) / 'Exam (LECTURE ONLY)'!AL$9), "", SUMIF('Exam (LECTURE ONLY)'!D$20:M$20, "CLO4", 'Exam (LECTURE ONLY)'!D86:M86) /'Exam (LECTURE ONLY)'!AL$9),
IF(AND('PRINTABLE (per grading)'!H$16="EXAM", 'PRINTABLE (per grading)'!B$13="Midterm"), IF(ISERROR(SUMIF('Exam (LECTURE ONLY)'!O$20:X$20, "CLO4", 'Exam (LECTURE ONLY)'!O86:X86) / 'Exam (LECTURE ONLY)'!AM$9), "", SUMIF('Exam (LECTURE ONLY)'!O$20:X$20, "CLO4", 'Exam (LECTURE ONLY)'!O86:X86) / 'Exam (LECTURE ONLY)'!AM$9),
IF(AND('PRINTABLE (per grading)'!H$16="EXAM", 'PRINTABLE (per grading)'!B$13="Final"), IF(ISERROR(SUMIF('Exam (LECTURE ONLY)'!Z$20:AI$20, "CLO4", 'Exam (LECTURE ONLY)'!Z86:AI86) / 'Exam (LECTURE ONLY)'!AN$9), "", SUMIF('Exam (LECTURE ONLY)'!Z$20:AI$20, "CLO4", 'Exam (LECTURE ONLY)'!Z86:AI86) / 'Exam (LECTURE ONLY)'!AN$9),
IF(AND('PRINTABLE (per grading)'!H$16="OUTPUT", 'PRINTABLE (per grading)'!B$13="Prelim"), IF(ISERROR(SUMIF(OUTPUT!C$20:M$20, "CLO4", OUTPUT!C86:M86) / OUTPUT!AL$9), "", SUMIF(OUTPUT!C$20:M$20, "CLO4", OUTPUT!C86:M86) / OUTPUT!AL$9),
IF(AND('PRINTABLE (per grading)'!H$16="OUTPUT", 'PRINTABLE (per grading)'!B$13="Midterm"), IF(ISERROR(SUMIF(OUTPUT!O$20:Y$20, "CLO4", OUTPUT!O86:Y86) / OUTPUT!AM$9), "", SUMIF(OUTPUT!O$20:Y$20, "CLO4", OUTPUT!O86:Y86) / OUTPUT!AM$9),
IF(AND('PRINTABLE (per grading)'!H$16="OUTPUT", 'PRINTABLE (per grading)'!B$13="Final"), IF(ISERROR(SUMIF(OUTPUT!AA$20:AI$20, "CLO4", OUTPUT!AA86:AI86) / OUTPUT!AN$9), "", SUMIF(OUTPUT!AA$20:AI$20, "CLO4", OUTPUT!AA86:AI86) / OUTPUT!AN$9),
"")))))),"")</f>
        <v/>
      </c>
      <c r="AE84" s="232" t="str">
        <f t="shared" si="47"/>
        <v/>
      </c>
      <c r="AF84" s="233" t="str">
        <f t="shared" si="48"/>
        <v/>
      </c>
      <c r="AG84" s="25" t="str">
        <f>IF(B84 &lt;&gt; "", IFERROR(IF(C$16 = "PRELIM", SUMIF('Database (LECTURE-RES-PRAC)'!D$14:AG$14, "CLO5", 'Database (LECTURE-RES-PRAC)'!D81:AG81) / 'Grade computation'!F$8, IF(C$16 = "MIDTERM", SUMIF('Database (LECTURE-RES-PRAC)'!AJ$14:BM$14, "CLO5", 'Database (LECTURE-RES-PRAC)'!AJ81:BM81) / 'Grade computation'!G$8, IF(C$16 = "FINAL", SUMIF('Database (LECTURE-RES-PRAC)'!BP$14:CS$14, "CLO5", 'Database (LECTURE-RES-PRAC)'!BP81:CS81) / 'Grade computation'!H$8,""))),""),"")</f>
        <v/>
      </c>
      <c r="AH84" s="232" t="str">
        <f t="shared" si="49"/>
        <v/>
      </c>
      <c r="AI84" s="25" t="str">
        <f>IF(B84 &lt;&gt; "",IF(AND('PRINTABLE (per grading)'!H$16="EXAM", 'PRINTABLE (per grading)'!B$13="Prelim"), IF(ISERROR(SUMIF('Exam (LECTURE ONLY)'!D$20:M$20, "CLO5", 'Exam (LECTURE ONLY)'!D86:M86) / 'Exam (LECTURE ONLY)'!AL$10), "", SUMIF('Exam (LECTURE ONLY)'!D$20:M$20, "CLO5", 'Exam (LECTURE ONLY)'!D86:M86) /'Exam (LECTURE ONLY)'!AL$10),
IF(AND('PRINTABLE (per grading)'!H$16="EXAM", 'PRINTABLE (per grading)'!B$13="Midterm"), IF(ISERROR(SUMIF('Exam (LECTURE ONLY)'!O$20:X$20, "CLO5", 'Exam (LECTURE ONLY)'!O86:X86) / 'Exam (LECTURE ONLY)'!AM$10), "", SUMIF('Exam (LECTURE ONLY)'!O$20:X$20, "CLO5", 'Exam (LECTURE ONLY)'!O86:X86) / 'Exam (LECTURE ONLY)'!AM$10),
IF(AND('PRINTABLE (per grading)'!H$16="EXAM", 'PRINTABLE (per grading)'!B$13="Final"), IF(ISERROR(SUMIF('Exam (LECTURE ONLY)'!Z$20:AI$20, "CLO5", 'Exam (LECTURE ONLY)'!Z86:AI86) / 'Exam (LECTURE ONLY)'!AN$10), "", SUMIF('Exam (LECTURE ONLY)'!Z$20:AI$20, "CLO5", 'Exam (LECTURE ONLY)'!Z86:AI86) / 'Exam (LECTURE ONLY)'!AN$10),
IF(AND('PRINTABLE (per grading)'!H$16="OUTPUT", 'PRINTABLE (per grading)'!B$13="Prelim"), IF(ISERROR(SUMIF(OUTPUT!C$20:M$20, "CLO5", OUTPUT!C86:M86) / OUTPUT!AL$10), "", SUMIF(OUTPUT!C$20:M$20, "CLO5", OUTPUT!C86:M86) / OUTPUT!AL$10),
IF(AND('PRINTABLE (per grading)'!H$16="OUTPUT", 'PRINTABLE (per grading)'!B$13="Midterm"), IF(ISERROR(SUMIF(OUTPUT!O$20:Y$20, "CLO5", OUTPUT!O86:Y86) / OUTPUT!AM$10), "", SUMIF(OUTPUT!O$20:Y$20, "CLO5", OUTPUT!O86:Y86) / OUTPUT!AM$10),
IF(AND('PRINTABLE (per grading)'!H$16="OUTPUT", 'PRINTABLE (per grading)'!B$13="Final"), IF(ISERROR(SUMIF(OUTPUT!AA$20:AI$20, "CLO5", OUTPUT!AA86:AI86) / OUTPUT!AN$10), "", SUMIF(OUTPUT!AA$20:AI$20, "CLO5", OUTPUT!AA86:AI86) / OUTPUT!AN$10),
"")))))),"")</f>
        <v/>
      </c>
      <c r="AJ84" s="232" t="str">
        <f t="shared" si="50"/>
        <v/>
      </c>
      <c r="AK84" s="233" t="str">
        <f t="shared" si="51"/>
        <v/>
      </c>
      <c r="AL84" s="25" t="str">
        <f>IF(B84 &lt;&gt; "", IFERROR(IF(C$16 = "PRELIM", SUMIF('Database (LECTURE-RES-PRAC)'!D$14:AG$14, "CLO6", 'Database (LECTURE-RES-PRAC)'!D81:AG81) / 'Grade computation'!F$9, IF(C$16 = "MIDTERM", SUMIF('Database (LECTURE-RES-PRAC)'!AJ$14:BM$14, "CLO6", 'Database (LECTURE-RES-PRAC)'!AJ81:BM81) / 'Grade computation'!G$9, IF(C$16 = "FINAL", SUMIF('Database (LECTURE-RES-PRAC)'!BP$14:CS$14, "CLO6", 'Database (LECTURE-RES-PRAC)'!BP81:CS81) / 'Grade computation'!H$9,""))),""),"")</f>
        <v/>
      </c>
      <c r="AM84" s="232" t="str">
        <f t="shared" si="52"/>
        <v/>
      </c>
      <c r="AN84" s="25" t="str">
        <f>IF(B84 &lt;&gt; "",IF(AND('PRINTABLE (per grading)'!H$16="EXAM", 'PRINTABLE (per grading)'!B$13="Prelim"), IF(ISERROR(SUMIF('Exam (LECTURE ONLY)'!D$20:M$20, "CLO6", 'Exam (LECTURE ONLY)'!D86:M86) / 'Exam (LECTURE ONLY)'!AL$11), "", SUMIF('Exam (LECTURE ONLY)'!D$20:M$20, "CLO6", 'Exam (LECTURE ONLY)'!D86:M86) /'Exam (LECTURE ONLY)'!AL$11),
IF(AND('PRINTABLE (per grading)'!H$16="EXAM", 'PRINTABLE (per grading)'!B$13="Midterm"), IF(ISERROR(SUMIF('Exam (LECTURE ONLY)'!O$20:X$20, "CLO6", 'Exam (LECTURE ONLY)'!O86:X86) / 'Exam (LECTURE ONLY)'!AM$11), "", SUMIF('Exam (LECTURE ONLY)'!O$20:X$20, "CLO6", 'Exam (LECTURE ONLY)'!O86:X86) / 'Exam (LECTURE ONLY)'!AM$11),
IF(AND('PRINTABLE (per grading)'!H$16="EXAM", 'PRINTABLE (per grading)'!B$13="Final"), IF(ISERROR(SUMIF('Exam (LECTURE ONLY)'!Z$20:AI$20, "CLO6", 'Exam (LECTURE ONLY)'!Z86:AI86) / 'Exam (LECTURE ONLY)'!AN$11), "", SUMIF('Exam (LECTURE ONLY)'!Z$20:AI$20, "CLO6", 'Exam (LECTURE ONLY)'!Z86:AI86) / 'Exam (LECTURE ONLY)'!AN$11),
IF(AND('PRINTABLE (per grading)'!H$16="OUTPUT", 'PRINTABLE (per grading)'!B$13="Prelim"), IF(ISERROR(SUMIF(OUTPUT!C$20:M$20, "CLO6", OUTPUT!C86:M86) / OUTPUT!AL$11), "", SUMIF(OUTPUT!C$20:M$20, "CLO6", OUTPUT!C86:M86) / OUTPUT!AL$11),
IF(AND('PRINTABLE (per grading)'!H$16="OUTPUT", 'PRINTABLE (per grading)'!B$13="Midterm"), IF(ISERROR(SUMIF(OUTPUT!O$20:Y$20, "CLO6", OUTPUT!O86:Y86) / OUTPUT!AM$11), "", SUMIF(OUTPUT!O$20:Y$20, "CLO6", OUTPUT!O86:Y86) / OUTPUT!AM$11),
IF(AND('PRINTABLE (per grading)'!H$16="OUTPUT", 'PRINTABLE (per grading)'!B$13="Final"), IF(ISERROR(SUMIF(OUTPUT!AA$20:AI$20, "CLO6", OUTPUT!AA86:AI86) / OUTPUT!AN$11), "", SUMIF(OUTPUT!AA$20:AI$20, "CLO6", OUTPUT!AA86:AI86) / OUTPUT!AN$11),
"")))))),"")</f>
        <v/>
      </c>
      <c r="AO84" s="232" t="str">
        <f t="shared" si="53"/>
        <v/>
      </c>
      <c r="AP84" s="233" t="str">
        <f t="shared" si="54"/>
        <v/>
      </c>
      <c r="AQ84" s="25" t="str">
        <f>IF(B84 &lt;&gt; "", IFERROR(IF(C$16 = "PRELIM", SUMIF('Database (LECTURE-RES-PRAC)'!D$14:AG$14, "CLO7", 'Database (LECTURE-RES-PRAC)'!D81:AG81) / 'Grade computation'!F$10, IF(C$16 = "MIDTERM", SUMIF('Database (LECTURE-RES-PRAC)'!AJ$14:BM$14, "CLO7", 'Database (LECTURE-RES-PRAC)'!AJ81:BM81) / 'Grade computation'!G$10, IF(C$16 = "FINAL", SUMIF('Database (LECTURE-RES-PRAC)'!BP$14:CS$14, "CLO7", 'Database (LECTURE-RES-PRAC)'!BP81:CS81) / 'Grade computation'!H$10,""))),""),"")</f>
        <v/>
      </c>
      <c r="AR84" s="232" t="str">
        <f t="shared" si="55"/>
        <v/>
      </c>
      <c r="AS84" s="25" t="str">
        <f>IF(B84 &lt;&gt; "",IF(AND('PRINTABLE (per grading)'!H$16="EXAM", 'PRINTABLE (per grading)'!B$13="Prelim"), IF(ISERROR(SUMIF('Exam (LECTURE ONLY)'!D$20:M$20, "CLO7", 'Exam (LECTURE ONLY)'!D86:M86) / 'Exam (LECTURE ONLY)'!AL$12), "", SUMIF('Exam (LECTURE ONLY)'!D$20:M$20, "CLO7", 'Exam (LECTURE ONLY)'!D86:M86) /'Exam (LECTURE ONLY)'!AL$12),
IF(AND('PRINTABLE (per grading)'!H$16="EXAM", 'PRINTABLE (per grading)'!B$13="Midterm"), IF(ISERROR(SUMIF('Exam (LECTURE ONLY)'!O$20:X$20, "CLO7", 'Exam (LECTURE ONLY)'!O86:X86) / 'Exam (LECTURE ONLY)'!AM$12), "", SUMIF('Exam (LECTURE ONLY)'!O$20:X$20, "CLO7", 'Exam (LECTURE ONLY)'!O86:X86) / 'Exam (LECTURE ONLY)'!AM$12),
IF(AND('PRINTABLE (per grading)'!H$16="EXAM", 'PRINTABLE (per grading)'!B$13="Final"), IF(ISERROR(SUMIF('Exam (LECTURE ONLY)'!Z$20:AI$20, "CLO7", 'Exam (LECTURE ONLY)'!Z86:AI86) / 'Exam (LECTURE ONLY)'!AN$12), "", SUMIF('Exam (LECTURE ONLY)'!Z$20:AI$20, "CLO7", 'Exam (LECTURE ONLY)'!Z86:AI86) / 'Exam (LECTURE ONLY)'!AN$12),
IF(AND('PRINTABLE (per grading)'!H$16="OUTPUT", 'PRINTABLE (per grading)'!B$13="Prelim"), IF(ISERROR(SUMIF(OUTPUT!C$20:M$20, "CLO7", OUTPUT!C86:M86) / OUTPUT!AL$12), "", SUMIF(OUTPUT!C$20:M$20, "CLO7", OUTPUT!C86:M86) / OUTPUT!AL$12),
IF(AND('PRINTABLE (per grading)'!H$16="OUTPUT", 'PRINTABLE (per grading)'!B$13="Midterm"), IF(ISERROR(SUMIF(OUTPUT!O$20:Y$20, "CLO7", OUTPUT!O86:Y86) / OUTPUT!AM$12), "", SUMIF(OUTPUT!O$20:Y$20, "CLO7", OUTPUT!O86:Y86) / OUTPUT!AM$12),
IF(AND('PRINTABLE (per grading)'!H$16="OUTPUT", 'PRINTABLE (per grading)'!B$13="Final"), IF(ISERROR(SUMIF(OUTPUT!AA$20:AI$20, "CLO7", OUTPUT!AA86:AI86) / OUTPUT!AN$12), "", SUMIF(OUTPUT!AA$20:AI$20, "CLO7", OUTPUT!AA86:AI86) / OUTPUT!AN$12),
"")))))),"")</f>
        <v/>
      </c>
      <c r="AT84" s="232" t="str">
        <f t="shared" si="56"/>
        <v/>
      </c>
      <c r="AU84" s="233" t="str">
        <f t="shared" si="57"/>
        <v/>
      </c>
      <c r="AV84" s="25" t="str">
        <f>IF(B84 &lt;&gt; "", IFERROR(IF(C$16 = "PRELIM", SUMIF('Database (LECTURE-RES-PRAC)'!D$14:AG$14, "CLO8", 'Database (LECTURE-RES-PRAC)'!D81:AG81) / 'Grade computation'!F$11, IF(C$16 = "MIDTERM", SUMIF('Database (LECTURE-RES-PRAC)'!AJ$14:BM$14, "CLO8", 'Database (LECTURE-RES-PRAC)'!AJ81:BM81) / 'Grade computation'!G$11, IF(C$16 = "FINAL", SUMIF('Database (LECTURE-RES-PRAC)'!BP$14:CS$14, "CLO8", 'Database (LECTURE-RES-PRAC)'!BP81:CS81) / 'Grade computation'!H$11,""))),""),"")</f>
        <v/>
      </c>
      <c r="AW84" s="232" t="str">
        <f t="shared" si="58"/>
        <v/>
      </c>
      <c r="AX84" s="25" t="str">
        <f>IF(B84 &lt;&gt; "",IF(AND('PRINTABLE (per grading)'!H$16="EXAM", 'PRINTABLE (per grading)'!B$13="Prelim"), IF(ISERROR(SUMIF('Exam (LECTURE ONLY)'!D$20:M$20, "CLO8", 'Exam (LECTURE ONLY)'!D86:M86) / 'Exam (LECTURE ONLY)'!AL$13), "", SUMIF('Exam (LECTURE ONLY)'!D$20:M$20, "CLO8", 'Exam (LECTURE ONLY)'!D86:M86) /'Exam (LECTURE ONLY)'!AL$13),
IF(AND('PRINTABLE (per grading)'!H$16="EXAM", 'PRINTABLE (per grading)'!B$13="Midterm"), IF(ISERROR(SUMIF('Exam (LECTURE ONLY)'!O$20:X$20, "CLO8", 'Exam (LECTURE ONLY)'!O86:X86) / 'Exam (LECTURE ONLY)'!AM$13), "", SUMIF('Exam (LECTURE ONLY)'!O$20:X$20, "CLO8", 'Exam (LECTURE ONLY)'!O86:X86) / 'Exam (LECTURE ONLY)'!AM$13),
IF(AND('PRINTABLE (per grading)'!H$16="EXAM", 'PRINTABLE (per grading)'!B$13="Final"), IF(ISERROR(SUMIF('Exam (LECTURE ONLY)'!Z$20:AI$20, "CLO8", 'Exam (LECTURE ONLY)'!Z86:AI86) / 'Exam (LECTURE ONLY)'!AN$13), "", SUMIF('Exam (LECTURE ONLY)'!Z$20:AI$20, "CLO8", 'Exam (LECTURE ONLY)'!Z86:AI86) / 'Exam (LECTURE ONLY)'!AN$13),
IF(AND('PRINTABLE (per grading)'!H$16="OUTPUT", 'PRINTABLE (per grading)'!B$13="Prelim"), IF(ISERROR(SUMIF(OUTPUT!C$20:M$20, "CLO8", OUTPUT!C86:M86) / OUTPUT!AL$13), "", SUMIF(OUTPUT!C$20:M$20, "CLO8", OUTPUT!C86:M86) / OUTPUT!AL$13),
IF(AND('PRINTABLE (per grading)'!H$16="OUTPUT", 'PRINTABLE (per grading)'!B$13="Midterm"), IF(ISERROR(SUMIF(OUTPUT!O$20:Y$20, "CLO8", OUTPUT!O86:Y86) / OUTPUT!AM$13), "", SUMIF(OUTPUT!O$20:Y$20, "CLO8", OUTPUT!O86:Y86) / OUTPUT!AM$13),
IF(AND('PRINTABLE (per grading)'!H$16="OUTPUT", 'PRINTABLE (per grading)'!B$13="Final"), IF(ISERROR(SUMIF(OUTPUT!AA$20:AI$20, "CLO8", OUTPUT!AA86:AI86) / OUTPUT!AN$13), "", SUMIF(OUTPUT!AA$20:AI$20, "CLO8", OUTPUT!AA86:AI86) / OUTPUT!AN$13),
"")))))),"")</f>
        <v/>
      </c>
      <c r="AY84" s="232" t="str">
        <f t="shared" si="59"/>
        <v/>
      </c>
      <c r="AZ84" s="233" t="str">
        <f t="shared" si="60"/>
        <v/>
      </c>
      <c r="BA84" s="25" t="str">
        <f>IF(B84 &lt;&gt; "", IFERROR(IF(C$16 = "PRELIM", SUMIF('Database (LECTURE-RES-PRAC)'!D$14:AG$14, "CLO9", 'Database (LECTURE-RES-PRAC)'!D81:AG81) / 'Grade computation'!F$12, IF(C$16 = "MIDTERM", SUMIF('Database (LECTURE-RES-PRAC)'!AJ$14:BM$14, "CLO9", 'Database (LECTURE-RES-PRAC)'!AJ81:BM81) / 'Grade computation'!G$12, IF(C$16 = "FINAL", SUMIF('Database (LECTURE-RES-PRAC)'!BP$14:CS$14, "CLO9", 'Database (LECTURE-RES-PRAC)'!BP81:CS81) / 'Grade computation'!H$12,""))),""),"")</f>
        <v/>
      </c>
      <c r="BB84" s="232" t="str">
        <f t="shared" si="61"/>
        <v/>
      </c>
      <c r="BC84" s="25" t="str">
        <f>IF(B84 &lt;&gt; "",IF(AND('PRINTABLE (per grading)'!H$16="EXAM", 'PRINTABLE (per grading)'!B$13="Prelim"), IF(ISERROR(SUMIF('Exam (LECTURE ONLY)'!D$20:M$20, "CLO9", 'Exam (LECTURE ONLY)'!D86:M86) / 'Exam (LECTURE ONLY)'!AL$14), "", SUMIF('Exam (LECTURE ONLY)'!D$20:M$20, "CLO9", 'Exam (LECTURE ONLY)'!D86:M86) /'Exam (LECTURE ONLY)'!AL$14),
IF(AND('PRINTABLE (per grading)'!H$16="EXAM", 'PRINTABLE (per grading)'!B$13="Midterm"), IF(ISERROR(SUMIF('Exam (LECTURE ONLY)'!O$20:X$20, "CLO9", 'Exam (LECTURE ONLY)'!O86:X86) / 'Exam (LECTURE ONLY)'!AM$14), "", SUMIF('Exam (LECTURE ONLY)'!O$20:X$20, "CLO9", 'Exam (LECTURE ONLY)'!O86:X86) / 'Exam (LECTURE ONLY)'!AM$14),
IF(AND('PRINTABLE (per grading)'!H$16="EXAM", 'PRINTABLE (per grading)'!B$13="Final"), IF(ISERROR(SUMIF('Exam (LECTURE ONLY)'!Z$20:AI$20, "CLO9", 'Exam (LECTURE ONLY)'!Z86:AI86) / 'Exam (LECTURE ONLY)'!AN$14), "", SUMIF('Exam (LECTURE ONLY)'!Z$20:AI$20, "CLO9", 'Exam (LECTURE ONLY)'!Z86:AI86) / 'Exam (LECTURE ONLY)'!AN$14),
IF(AND('PRINTABLE (per grading)'!H$16="OUTPUT", 'PRINTABLE (per grading)'!B$13="Prelim"), IF(ISERROR(SUMIF(OUTPUT!C$20:M$20, "CLO9", OUTPUT!C86:M86) / OUTPUT!AL$14), "", SUMIF(OUTPUT!C$20:M$20, "CLO9", OUTPUT!C86:M86) / OUTPUT!AL$14),
IF(AND('PRINTABLE (per grading)'!H$16="OUTPUT", 'PRINTABLE (per grading)'!B$13="Midterm"), IF(ISERROR(SUMIF(OUTPUT!O$20:Y$20, "CLO9", OUTPUT!O86:Y86) / OUTPUT!AM$14), "", SUMIF(OUTPUT!O$20:Y$20, "CLO9", OUTPUT!O86:Y86) / OUTPUT!AM$14),
IF(AND('PRINTABLE (per grading)'!H$16="OUTPUT", 'PRINTABLE (per grading)'!B$13="Final"), IF(ISERROR(SUMIF(OUTPUT!AA$20:AI$20, "CLO9", OUTPUT!AA86:AI86) / OUTPUT!AN$14), "", SUMIF(OUTPUT!AA$20:AI$20, "CLO9", OUTPUT!AA86:AI86) / OUTPUT!AN$14),
"")))))),"")</f>
        <v/>
      </c>
      <c r="BD84" s="232" t="str">
        <f t="shared" si="62"/>
        <v/>
      </c>
      <c r="BE84" s="233" t="str">
        <f t="shared" si="63"/>
        <v/>
      </c>
      <c r="BF84" s="25" t="str">
        <f>IF(B84 &lt;&gt; "", IFERROR(IF(C$16 = "PRELIM", SUMIF('Database (LECTURE-RES-PRAC)'!D$14:AG$14, "CLO10", 'Database (LECTURE-RES-PRAC)'!D81:AG81) / 'Grade computation'!F$13, IF(C$16 = "MIDTERM", SUMIF('Database (LECTURE-RES-PRAC)'!AJ$14:BM$14, "CLO10", 'Database (LECTURE-RES-PRAC)'!AJ81:BM81) / 'Grade computation'!G$13, IF(C$16 = "FINAL", SUMIF('Database (LECTURE-RES-PRAC)'!BP$14:CS$14, "CLO10", 'Database (LECTURE-RES-PRAC)'!BP81:CS81) / 'Grade computation'!H$13,""))),""),"")</f>
        <v/>
      </c>
      <c r="BG84" s="232" t="str">
        <f t="shared" si="64"/>
        <v/>
      </c>
      <c r="BH84" s="25" t="str">
        <f>IF(B84 &lt;&gt; "",IF(AND('PRINTABLE (per grading)'!H$16="EXAM", 'PRINTABLE (per grading)'!B$13="Prelim"), IF(ISERROR(SUMIF('Exam (LECTURE ONLY)'!D$20:M$20, "CLO10", 'Exam (LECTURE ONLY)'!D86:M86) / 'Exam (LECTURE ONLY)'!AL$15), "", SUMIF('Exam (LECTURE ONLY)'!D$20:M$20, "CLO10", 'Exam (LECTURE ONLY)'!D86:M86) /'Exam (LECTURE ONLY)'!AL$15),
IF(AND('PRINTABLE (per grading)'!H$16="EXAM", 'PRINTABLE (per grading)'!B$13="Midterm"), IF(ISERROR(SUMIF('Exam (LECTURE ONLY)'!O$20:X$20, "CLO10", 'Exam (LECTURE ONLY)'!O86:X86) / 'Exam (LECTURE ONLY)'!AM$15), "", SUMIF('Exam (LECTURE ONLY)'!O$20:X$20, "CLO10", 'Exam (LECTURE ONLY)'!O86:X86) / 'Exam (LECTURE ONLY)'!AM$15),
IF(AND('PRINTABLE (per grading)'!H$16="EXAM", 'PRINTABLE (per grading)'!B$13="Final"), IF(ISERROR(SUMIF('Exam (LECTURE ONLY)'!Z$20:AI$20, "CLO10", 'Exam (LECTURE ONLY)'!Z86:AI86) / 'Exam (LECTURE ONLY)'!AN$15), "", SUMIF('Exam (LECTURE ONLY)'!Z$20:AI$20, "CLO10", 'Exam (LECTURE ONLY)'!Z86:AI86) / 'Exam (LECTURE ONLY)'!AN$15),
IF(AND('PRINTABLE (per grading)'!H$16="OUTPUT", 'PRINTABLE (per grading)'!B$13="Prelim"), IF(ISERROR(SUMIF(OUTPUT!C$20:M$20, "CLO10", OUTPUT!C86:M86) / OUTPUT!AL$15), "", SUMIF(OUTPUT!C$20:M$20, "CLO10", OUTPUT!C86:M86) / OUTPUT!AL$15),
IF(AND('PRINTABLE (per grading)'!H$16="OUTPUT", 'PRINTABLE (per grading)'!B$13="Midterm"), IF(ISERROR(SUMIF(OUTPUT!O$20:Y$20, "CLO10", OUTPUT!O86:Y86) / OUTPUT!AM$15), "", SUMIF(OUTPUT!O$20:Y$20, "CLO10", OUTPUT!O86:Y86) / OUTPUT!AM$15),
IF(AND('PRINTABLE (per grading)'!H$16="OUTPUT", 'PRINTABLE (per grading)'!B$13="Final"), IF(ISERROR(SUMIF(OUTPUT!AA$20:AI$20, "CLO10", OUTPUT!AA86:AI86) / OUTPUT!AN$15), "", SUMIF(OUTPUT!AA$20:AI$20, "CLO10", OUTPUT!AA86:AI86) / OUTPUT!AN$15),
"")))))),"")</f>
        <v/>
      </c>
      <c r="BI84" s="232" t="str">
        <f t="shared" si="65"/>
        <v/>
      </c>
      <c r="BJ84" s="233" t="str">
        <f t="shared" si="66"/>
        <v/>
      </c>
      <c r="BK84" s="2"/>
    </row>
    <row r="85" spans="1:63" ht="20.100000000000001" customHeight="1">
      <c r="A85" s="118" t="str">
        <f>IF(ISBLANK('Database (LECTURE-RES-PRAC)'!A82),"",'Database (LECTURE-RES-PRAC)'!A82)</f>
        <v/>
      </c>
      <c r="B85" s="119" t="str">
        <f>IF(ISBLANK('Database (LECTURE-RES-PRAC)'!B82),"",'Database (LECTURE-RES-PRAC)'!B82)</f>
        <v/>
      </c>
      <c r="C85" s="134" t="str">
        <f>IF(B85&lt;&gt;"",IF(C$16="PRELIM",'Grade computation'!C85, IF(C$16="MIDTERM",'Grade computation'!K85, IF(C$16="FINAL",'Grade computation'!S85,""))),"")</f>
        <v/>
      </c>
      <c r="D85" s="135" t="str">
        <f t="shared" si="1"/>
        <v/>
      </c>
      <c r="E85" s="134" t="str">
        <f>IF(B85&lt;&gt;"", IF(C$16="PRELIM",'Grade computation'!E85, IF(C$16="MIDTERM",'Grade computation'!M85, IF(C$16="FINAL",'Grade computation'!U85,""))),"")</f>
        <v/>
      </c>
      <c r="F85" s="136" t="str">
        <f t="shared" si="2"/>
        <v/>
      </c>
      <c r="G85" s="137" t="str">
        <f t="shared" si="3"/>
        <v/>
      </c>
      <c r="H85" s="207" t="str">
        <f>IF(B85&lt;&gt;"",IF(C$16="PRELIM", 'Grade computation'!H85, IF(C$16="MIDTERM", 'Grade computation'!P85, IF(C$16="FINAL",'Grade computation'!X85, ""))),"")</f>
        <v/>
      </c>
      <c r="I85" s="137" t="str">
        <f t="shared" si="4"/>
        <v/>
      </c>
      <c r="J85" s="139" t="str">
        <f t="shared" si="5"/>
        <v/>
      </c>
      <c r="K85" s="377" t="str">
        <f t="shared" si="6"/>
        <v/>
      </c>
      <c r="L85" s="434"/>
      <c r="M85" s="25" t="str">
        <f>IF(B85 &lt;&gt; "", IFERROR(IF(C$16 = "PRELIM", SUMIF('Database (LECTURE-RES-PRAC)'!D$14:AG$14, "CLO1", 'Database (LECTURE-RES-PRAC)'!D82:AG82) / 'Grade computation'!F$4, IF(C$16 = "MIDTERM", SUMIF('Database (LECTURE-RES-PRAC)'!AJ$14:BM$14, "CLO1", 'Database (LECTURE-RES-PRAC)'!AJ82:BM82) / 'Grade computation'!G$4, IF(C$16 = "FINAL", SUMIF('Database (LECTURE-RES-PRAC)'!BP$14:CS$14, "CLO1", 'Database (LECTURE-RES-PRAC)'!BP82:CS82) / 'Grade computation'!H$4,""))),""),"")</f>
        <v/>
      </c>
      <c r="N85" s="232" t="str">
        <f t="shared" si="37"/>
        <v/>
      </c>
      <c r="O85" s="25" t="str">
        <f>IF(B85 &lt;&gt; "",IF(AND('PRINTABLE (per grading)'!H$16="EXAM", 'PRINTABLE (per grading)'!B$13="Prelim"), IF(ISERROR(SUMIF('Exam (LECTURE ONLY)'!D$20:M$20, "CLO1", 'Exam (LECTURE ONLY)'!D87:M87) / 'Exam (LECTURE ONLY)'!AL$6), "", SUMIF('Exam (LECTURE ONLY)'!D$20:M$20, "CLO1", 'Exam (LECTURE ONLY)'!D87:M87) /'Exam (LECTURE ONLY)'!AL$6),
IF(AND('PRINTABLE (per grading)'!H$16="EXAM", 'PRINTABLE (per grading)'!B$13="Midterm"), IF(ISERROR(SUMIF('Exam (LECTURE ONLY)'!O$20:X$20, "CLO1", 'Exam (LECTURE ONLY)'!O87:X87) / 'Exam (LECTURE ONLY)'!AM$6), "", SUMIF('Exam (LECTURE ONLY)'!O$20:X$20, "CLO1", 'Exam (LECTURE ONLY)'!O87:X87) / 'Exam (LECTURE ONLY)'!AM$6),
IF(AND('PRINTABLE (per grading)'!H$16="EXAM", 'PRINTABLE (per grading)'!B$13="Final"), IF(ISERROR(SUMIF('Exam (LECTURE ONLY)'!Z$20:AI$20, "CLO1", 'Exam (LECTURE ONLY)'!Z87:AI87) / 'Exam (LECTURE ONLY)'!AN$6), "", SUMIF('Exam (LECTURE ONLY)'!Z$20:AI$20, "CLO1", 'Exam (LECTURE ONLY)'!Z87:AI87) / 'Exam (LECTURE ONLY)'!AN$6),
IF(AND('PRINTABLE (per grading)'!H$16="OUTPUT", 'PRINTABLE (per grading)'!B$13="Prelim"), IF(ISERROR(SUMIF(OUTPUT!C$20:M$20, "CLO1", OUTPUT!C87:M87) / OUTPUT!AL$6), "", SUMIF(OUTPUT!C$20:M$20, "CLO1", OUTPUT!C87:M87) / OUTPUT!AL$6),
IF(AND('PRINTABLE (per grading)'!H$16="OUTPUT", 'PRINTABLE (per grading)'!B$13="Midterm"), IF(ISERROR(SUMIF(OUTPUT!O$20:Y$20, "CLO1", OUTPUT!O87:Y87) / OUTPUT!AM$6), "", SUMIF(OUTPUT!O$20:Y$20, "CLO1", OUTPUT!O87:Y87) / OUTPUT!AM$6),
IF(AND('PRINTABLE (per grading)'!H$16="OUTPUT", 'PRINTABLE (per grading)'!B$13="Final"), IF(ISERROR(SUMIF(OUTPUT!AA$20:AI$20, "CLO1", OUTPUT!AA87:AI87) / OUTPUT!AN$6), "", SUMIF(OUTPUT!AA$20:AI$20, "CLO1", OUTPUT!AA87:AI87) / OUTPUT!AN$6),
"")))))),"")</f>
        <v/>
      </c>
      <c r="P85" s="232" t="str">
        <f t="shared" si="38"/>
        <v/>
      </c>
      <c r="Q85" s="233" t="str">
        <f t="shared" si="39"/>
        <v/>
      </c>
      <c r="R85" s="25" t="str">
        <f>IF(B85 &lt;&gt; "", IFERROR(IF(C$16 = "PRELIM", SUMIF('Database (LECTURE-RES-PRAC)'!D$14:AG$14, "CLO2", 'Database (LECTURE-RES-PRAC)'!D82:AG82) / 'Grade computation'!F$5, IF(C$16 = "MIDTERM", SUMIF('Database (LECTURE-RES-PRAC)'!AJ$14:BM$14, "CLO2", 'Database (LECTURE-RES-PRAC)'!AJ82:BM82) / 'Grade computation'!G$5, IF(C$16 = "FINAL", SUMIF('Database (LECTURE-RES-PRAC)'!BP$14:CS$14, "CLO2", 'Database (LECTURE-RES-PRAC)'!BP82:CS82) / 'Grade computation'!H$5,""))),""),"")</f>
        <v/>
      </c>
      <c r="S85" s="232" t="str">
        <f t="shared" si="40"/>
        <v/>
      </c>
      <c r="T85" s="25" t="str">
        <f>IF(B85 &lt;&gt; "",IF(AND('PRINTABLE (per grading)'!H$16="EXAM", 'PRINTABLE (per grading)'!B$13="Prelim"), IF(ISERROR(SUMIF('Exam (LECTURE ONLY)'!D$20:M$20, "CLO2", 'Exam (LECTURE ONLY)'!D87:M87) / 'Exam (LECTURE ONLY)'!AL$7), "", SUMIF('Exam (LECTURE ONLY)'!D$20:M$20, "CLO2", 'Exam (LECTURE ONLY)'!D87:M87) /'Exam (LECTURE ONLY)'!AL$7),
IF(AND('PRINTABLE (per grading)'!H$16="EXAM", 'PRINTABLE (per grading)'!B$13="Midterm"), IF(ISERROR(SUMIF('Exam (LECTURE ONLY)'!O$20:X$20, "CLO2", 'Exam (LECTURE ONLY)'!O87:X87) / 'Exam (LECTURE ONLY)'!AM$7), "", SUMIF('Exam (LECTURE ONLY)'!O$20:X$20, "CLO2", 'Exam (LECTURE ONLY)'!O87:X87) / 'Exam (LECTURE ONLY)'!AM$7),
IF(AND('PRINTABLE (per grading)'!H$16="EXAM", 'PRINTABLE (per grading)'!B$13="Final"), IF(ISERROR(SUMIF('Exam (LECTURE ONLY)'!Z$20:AI$20, "CLO2", 'Exam (LECTURE ONLY)'!Z87:AI87) / 'Exam (LECTURE ONLY)'!AN$7), "", SUMIF('Exam (LECTURE ONLY)'!Z$20:AI$20, "CLO2", 'Exam (LECTURE ONLY)'!Z87:AI87) / 'Exam (LECTURE ONLY)'!AN$7),
IF(AND('PRINTABLE (per grading)'!H$16="OUTPUT", 'PRINTABLE (per grading)'!B$13="Prelim"), IF(ISERROR(SUMIF(OUTPUT!C$20:M$20, "CLO2", OUTPUT!C87:M87) / OUTPUT!AL$7), "", SUMIF(OUTPUT!C$20:M$20, "CLO2", OUTPUT!C87:M87) / OUTPUT!AL$7),
IF(AND('PRINTABLE (per grading)'!H$16="OUTPUT", 'PRINTABLE (per grading)'!B$13="Midterm"), IF(ISERROR(SUMIF(OUTPUT!O$20:Y$20, "CLO2", OUTPUT!O87:Y87) / OUTPUT!AM$7), "", SUMIF(OUTPUT!O$20:Y$20, "CLO2", OUTPUT!O87:Y87) / OUTPUT!AM$7),
IF(AND('PRINTABLE (per grading)'!H$16="OUTPUT", 'PRINTABLE (per grading)'!B$13="Final"), IF(ISERROR(SUMIF(OUTPUT!AA$20:AI$20, "CLO2", OUTPUT!AA87:AI87) / OUTPUT!AN$7), "", SUMIF(OUTPUT!AA$20:AI$20, "CLO2", OUTPUT!AA87:AI87) / OUTPUT!AN$7),
"")))))),"")</f>
        <v/>
      </c>
      <c r="U85" s="232" t="str">
        <f t="shared" si="41"/>
        <v/>
      </c>
      <c r="V85" s="233" t="str">
        <f t="shared" si="42"/>
        <v/>
      </c>
      <c r="W85" s="25" t="str">
        <f>IF(B85 &lt;&gt; "", IFERROR(IF(C$16 = "PRELIM", SUMIF('Database (LECTURE-RES-PRAC)'!D$14:AG$14, "CLO3", 'Database (LECTURE-RES-PRAC)'!D82:AG82) / 'Grade computation'!F$6, IF(C$16 = "MIDTERM", SUMIF('Database (LECTURE-RES-PRAC)'!AJ$14:BM$14, "CLO3", 'Database (LECTURE-RES-PRAC)'!AJ82:BM82) / 'Grade computation'!G$6, IF(C$16 = "FINAL", SUMIF('Database (LECTURE-RES-PRAC)'!BP$14:CS$14, "CLO3", 'Database (LECTURE-RES-PRAC)'!BP82:CS82) / 'Grade computation'!H$6,""))),""),"")</f>
        <v/>
      </c>
      <c r="X85" s="232" t="str">
        <f t="shared" si="43"/>
        <v/>
      </c>
      <c r="Y85" s="25" t="str">
        <f>IF(B85 &lt;&gt; "",IF(AND('PRINTABLE (per grading)'!H$16="EXAM", 'PRINTABLE (per grading)'!B$13="Prelim"), IF(ISERROR(SUMIF('Exam (LECTURE ONLY)'!D$20:M$20, "CLO3", 'Exam (LECTURE ONLY)'!D87:M87) / 'Exam (LECTURE ONLY)'!AL$8), "", SUMIF('Exam (LECTURE ONLY)'!D$20:M$20, "CLO3", 'Exam (LECTURE ONLY)'!D87:M87) /'Exam (LECTURE ONLY)'!AL$8),
IF(AND('PRINTABLE (per grading)'!H$16="EXAM", 'PRINTABLE (per grading)'!B$13="Midterm"), IF(ISERROR(SUMIF('Exam (LECTURE ONLY)'!O$20:X$20, "CLO3", 'Exam (LECTURE ONLY)'!O87:X87) / 'Exam (LECTURE ONLY)'!AM$8), "", SUMIF('Exam (LECTURE ONLY)'!O$20:X$20, "CLO3", 'Exam (LECTURE ONLY)'!O87:X87) / 'Exam (LECTURE ONLY)'!AM$8),
IF(AND('PRINTABLE (per grading)'!H$16="EXAM", 'PRINTABLE (per grading)'!B$13="Final"), IF(ISERROR(SUMIF('Exam (LECTURE ONLY)'!Z$20:AI$20, "CLO3", 'Exam (LECTURE ONLY)'!Z87:AI87) / 'Exam (LECTURE ONLY)'!AN$8), "", SUMIF('Exam (LECTURE ONLY)'!Z$20:AI$20, "CLO3", 'Exam (LECTURE ONLY)'!Z87:AI87) / 'Exam (LECTURE ONLY)'!AN$8),
IF(AND('PRINTABLE (per grading)'!H$16="OUTPUT", 'PRINTABLE (per grading)'!B$13="Prelim"), IF(ISERROR(SUMIF(OUTPUT!C$20:M$20, "CLO3", OUTPUT!C87:M87) / OUTPUT!AL$8), "", SUMIF(OUTPUT!C$20:M$20, "CLO3", OUTPUT!C87:M87) / OUTPUT!AL$8),
IF(AND('PRINTABLE (per grading)'!H$16="OUTPUT", 'PRINTABLE (per grading)'!B$13="Midterm"), IF(ISERROR(SUMIF(OUTPUT!O$20:Y$20, "CLO3", OUTPUT!O87:Y87) / OUTPUT!AM$8), "", SUMIF(OUTPUT!O$20:Y$20, "CLO3", OUTPUT!O87:Y87) / OUTPUT!AM$8),
IF(AND('PRINTABLE (per grading)'!H$16="OUTPUT", 'PRINTABLE (per grading)'!B$13="Final"), IF(ISERROR(SUMIF(OUTPUT!AA$20:AI$20, "CLO3", OUTPUT!AA87:AI87) / OUTPUT!AN$8), "", SUMIF(OUTPUT!AA$20:AI$20, "CLO3", OUTPUT!AA87:AI87) / OUTPUT!AN$8),
"" )))))),"")</f>
        <v/>
      </c>
      <c r="Z85" s="232" t="str">
        <f t="shared" si="44"/>
        <v/>
      </c>
      <c r="AA85" s="233" t="str">
        <f t="shared" si="45"/>
        <v/>
      </c>
      <c r="AB85" s="25" t="str">
        <f>IF(B85 &lt;&gt; "", IFERROR(IF(C$16 = "PRELIM", SUMIF('Database (LECTURE-RES-PRAC)'!D$14:AG$14, "CLO4", 'Database (LECTURE-RES-PRAC)'!D82:AG82) / 'Grade computation'!F$7, IF(C$16 = "MIDTERM", SUMIF('Database (LECTURE-RES-PRAC)'!AJ$14:BM$14, "CLO4", 'Database (LECTURE-RES-PRAC)'!AJ82:BM82) / 'Grade computation'!G$7, IF(C$16 = "FINAL", SUMIF('Database (LECTURE-RES-PRAC)'!BP$14:CS$14, "CLO4", 'Database (LECTURE-RES-PRAC)'!BP82:CS82) / 'Grade computation'!H$7,""))),""),"")</f>
        <v/>
      </c>
      <c r="AC85" s="232" t="str">
        <f t="shared" si="46"/>
        <v/>
      </c>
      <c r="AD85" s="25" t="str">
        <f>IF(B85 &lt;&gt; "",IF(AND('PRINTABLE (per grading)'!H$16="EXAM", 'PRINTABLE (per grading)'!B$13="Prelim"), IF(ISERROR(SUMIF('Exam (LECTURE ONLY)'!D$20:M$20, "CLO4", 'Exam (LECTURE ONLY)'!D87:M87) / 'Exam (LECTURE ONLY)'!AL$9), "", SUMIF('Exam (LECTURE ONLY)'!D$20:M$20, "CLO4", 'Exam (LECTURE ONLY)'!D87:M87) /'Exam (LECTURE ONLY)'!AL$9),
IF(AND('PRINTABLE (per grading)'!H$16="EXAM", 'PRINTABLE (per grading)'!B$13="Midterm"), IF(ISERROR(SUMIF('Exam (LECTURE ONLY)'!O$20:X$20, "CLO4", 'Exam (LECTURE ONLY)'!O87:X87) / 'Exam (LECTURE ONLY)'!AM$9), "", SUMIF('Exam (LECTURE ONLY)'!O$20:X$20, "CLO4", 'Exam (LECTURE ONLY)'!O87:X87) / 'Exam (LECTURE ONLY)'!AM$9),
IF(AND('PRINTABLE (per grading)'!H$16="EXAM", 'PRINTABLE (per grading)'!B$13="Final"), IF(ISERROR(SUMIF('Exam (LECTURE ONLY)'!Z$20:AI$20, "CLO4", 'Exam (LECTURE ONLY)'!Z87:AI87) / 'Exam (LECTURE ONLY)'!AN$9), "", SUMIF('Exam (LECTURE ONLY)'!Z$20:AI$20, "CLO4", 'Exam (LECTURE ONLY)'!Z87:AI87) / 'Exam (LECTURE ONLY)'!AN$9),
IF(AND('PRINTABLE (per grading)'!H$16="OUTPUT", 'PRINTABLE (per grading)'!B$13="Prelim"), IF(ISERROR(SUMIF(OUTPUT!C$20:M$20, "CLO4", OUTPUT!C87:M87) / OUTPUT!AL$9), "", SUMIF(OUTPUT!C$20:M$20, "CLO4", OUTPUT!C87:M87) / OUTPUT!AL$9),
IF(AND('PRINTABLE (per grading)'!H$16="OUTPUT", 'PRINTABLE (per grading)'!B$13="Midterm"), IF(ISERROR(SUMIF(OUTPUT!O$20:Y$20, "CLO4", OUTPUT!O87:Y87) / OUTPUT!AM$9), "", SUMIF(OUTPUT!O$20:Y$20, "CLO4", OUTPUT!O87:Y87) / OUTPUT!AM$9),
IF(AND('PRINTABLE (per grading)'!H$16="OUTPUT", 'PRINTABLE (per grading)'!B$13="Final"), IF(ISERROR(SUMIF(OUTPUT!AA$20:AI$20, "CLO4", OUTPUT!AA87:AI87) / OUTPUT!AN$9), "", SUMIF(OUTPUT!AA$20:AI$20, "CLO4", OUTPUT!AA87:AI87) / OUTPUT!AN$9),
"")))))),"")</f>
        <v/>
      </c>
      <c r="AE85" s="232" t="str">
        <f t="shared" si="47"/>
        <v/>
      </c>
      <c r="AF85" s="233" t="str">
        <f t="shared" si="48"/>
        <v/>
      </c>
      <c r="AG85" s="25" t="str">
        <f>IF(B85 &lt;&gt; "", IFERROR(IF(C$16 = "PRELIM", SUMIF('Database (LECTURE-RES-PRAC)'!D$14:AG$14, "CLO5", 'Database (LECTURE-RES-PRAC)'!D82:AG82) / 'Grade computation'!F$8, IF(C$16 = "MIDTERM", SUMIF('Database (LECTURE-RES-PRAC)'!AJ$14:BM$14, "CLO5", 'Database (LECTURE-RES-PRAC)'!AJ82:BM82) / 'Grade computation'!G$8, IF(C$16 = "FINAL", SUMIF('Database (LECTURE-RES-PRAC)'!BP$14:CS$14, "CLO5", 'Database (LECTURE-RES-PRAC)'!BP82:CS82) / 'Grade computation'!H$8,""))),""),"")</f>
        <v/>
      </c>
      <c r="AH85" s="232" t="str">
        <f t="shared" si="49"/>
        <v/>
      </c>
      <c r="AI85" s="25" t="str">
        <f>IF(B85 &lt;&gt; "",IF(AND('PRINTABLE (per grading)'!H$16="EXAM", 'PRINTABLE (per grading)'!B$13="Prelim"), IF(ISERROR(SUMIF('Exam (LECTURE ONLY)'!D$20:M$20, "CLO5", 'Exam (LECTURE ONLY)'!D87:M87) / 'Exam (LECTURE ONLY)'!AL$10), "", SUMIF('Exam (LECTURE ONLY)'!D$20:M$20, "CLO5", 'Exam (LECTURE ONLY)'!D87:M87) /'Exam (LECTURE ONLY)'!AL$10),
IF(AND('PRINTABLE (per grading)'!H$16="EXAM", 'PRINTABLE (per grading)'!B$13="Midterm"), IF(ISERROR(SUMIF('Exam (LECTURE ONLY)'!O$20:X$20, "CLO5", 'Exam (LECTURE ONLY)'!O87:X87) / 'Exam (LECTURE ONLY)'!AM$10), "", SUMIF('Exam (LECTURE ONLY)'!O$20:X$20, "CLO5", 'Exam (LECTURE ONLY)'!O87:X87) / 'Exam (LECTURE ONLY)'!AM$10),
IF(AND('PRINTABLE (per grading)'!H$16="EXAM", 'PRINTABLE (per grading)'!B$13="Final"), IF(ISERROR(SUMIF('Exam (LECTURE ONLY)'!Z$20:AI$20, "CLO5", 'Exam (LECTURE ONLY)'!Z87:AI87) / 'Exam (LECTURE ONLY)'!AN$10), "", SUMIF('Exam (LECTURE ONLY)'!Z$20:AI$20, "CLO5", 'Exam (LECTURE ONLY)'!Z87:AI87) / 'Exam (LECTURE ONLY)'!AN$10),
IF(AND('PRINTABLE (per grading)'!H$16="OUTPUT", 'PRINTABLE (per grading)'!B$13="Prelim"), IF(ISERROR(SUMIF(OUTPUT!C$20:M$20, "CLO5", OUTPUT!C87:M87) / OUTPUT!AL$10), "", SUMIF(OUTPUT!C$20:M$20, "CLO5", OUTPUT!C87:M87) / OUTPUT!AL$10),
IF(AND('PRINTABLE (per grading)'!H$16="OUTPUT", 'PRINTABLE (per grading)'!B$13="Midterm"), IF(ISERROR(SUMIF(OUTPUT!O$20:Y$20, "CLO5", OUTPUT!O87:Y87) / OUTPUT!AM$10), "", SUMIF(OUTPUT!O$20:Y$20, "CLO5", OUTPUT!O87:Y87) / OUTPUT!AM$10),
IF(AND('PRINTABLE (per grading)'!H$16="OUTPUT", 'PRINTABLE (per grading)'!B$13="Final"), IF(ISERROR(SUMIF(OUTPUT!AA$20:AI$20, "CLO5", OUTPUT!AA87:AI87) / OUTPUT!AN$10), "", SUMIF(OUTPUT!AA$20:AI$20, "CLO5", OUTPUT!AA87:AI87) / OUTPUT!AN$10),
"")))))),"")</f>
        <v/>
      </c>
      <c r="AJ85" s="232" t="str">
        <f t="shared" si="50"/>
        <v/>
      </c>
      <c r="AK85" s="233" t="str">
        <f t="shared" si="51"/>
        <v/>
      </c>
      <c r="AL85" s="25" t="str">
        <f>IF(B85 &lt;&gt; "", IFERROR(IF(C$16 = "PRELIM", SUMIF('Database (LECTURE-RES-PRAC)'!D$14:AG$14, "CLO6", 'Database (LECTURE-RES-PRAC)'!D82:AG82) / 'Grade computation'!F$9, IF(C$16 = "MIDTERM", SUMIF('Database (LECTURE-RES-PRAC)'!AJ$14:BM$14, "CLO6", 'Database (LECTURE-RES-PRAC)'!AJ82:BM82) / 'Grade computation'!G$9, IF(C$16 = "FINAL", SUMIF('Database (LECTURE-RES-PRAC)'!BP$14:CS$14, "CLO6", 'Database (LECTURE-RES-PRAC)'!BP82:CS82) / 'Grade computation'!H$9,""))),""),"")</f>
        <v/>
      </c>
      <c r="AM85" s="232" t="str">
        <f t="shared" si="52"/>
        <v/>
      </c>
      <c r="AN85" s="25" t="str">
        <f>IF(B85 &lt;&gt; "",IF(AND('PRINTABLE (per grading)'!H$16="EXAM", 'PRINTABLE (per grading)'!B$13="Prelim"), IF(ISERROR(SUMIF('Exam (LECTURE ONLY)'!D$20:M$20, "CLO6", 'Exam (LECTURE ONLY)'!D87:M87) / 'Exam (LECTURE ONLY)'!AL$11), "", SUMIF('Exam (LECTURE ONLY)'!D$20:M$20, "CLO6", 'Exam (LECTURE ONLY)'!D87:M87) /'Exam (LECTURE ONLY)'!AL$11),
IF(AND('PRINTABLE (per grading)'!H$16="EXAM", 'PRINTABLE (per grading)'!B$13="Midterm"), IF(ISERROR(SUMIF('Exam (LECTURE ONLY)'!O$20:X$20, "CLO6", 'Exam (LECTURE ONLY)'!O87:X87) / 'Exam (LECTURE ONLY)'!AM$11), "", SUMIF('Exam (LECTURE ONLY)'!O$20:X$20, "CLO6", 'Exam (LECTURE ONLY)'!O87:X87) / 'Exam (LECTURE ONLY)'!AM$11),
IF(AND('PRINTABLE (per grading)'!H$16="EXAM", 'PRINTABLE (per grading)'!B$13="Final"), IF(ISERROR(SUMIF('Exam (LECTURE ONLY)'!Z$20:AI$20, "CLO6", 'Exam (LECTURE ONLY)'!Z87:AI87) / 'Exam (LECTURE ONLY)'!AN$11), "", SUMIF('Exam (LECTURE ONLY)'!Z$20:AI$20, "CLO6", 'Exam (LECTURE ONLY)'!Z87:AI87) / 'Exam (LECTURE ONLY)'!AN$11),
IF(AND('PRINTABLE (per grading)'!H$16="OUTPUT", 'PRINTABLE (per grading)'!B$13="Prelim"), IF(ISERROR(SUMIF(OUTPUT!C$20:M$20, "CLO6", OUTPUT!C87:M87) / OUTPUT!AL$11), "", SUMIF(OUTPUT!C$20:M$20, "CLO6", OUTPUT!C87:M87) / OUTPUT!AL$11),
IF(AND('PRINTABLE (per grading)'!H$16="OUTPUT", 'PRINTABLE (per grading)'!B$13="Midterm"), IF(ISERROR(SUMIF(OUTPUT!O$20:Y$20, "CLO6", OUTPUT!O87:Y87) / OUTPUT!AM$11), "", SUMIF(OUTPUT!O$20:Y$20, "CLO6", OUTPUT!O87:Y87) / OUTPUT!AM$11),
IF(AND('PRINTABLE (per grading)'!H$16="OUTPUT", 'PRINTABLE (per grading)'!B$13="Final"), IF(ISERROR(SUMIF(OUTPUT!AA$20:AI$20, "CLO6", OUTPUT!AA87:AI87) / OUTPUT!AN$11), "", SUMIF(OUTPUT!AA$20:AI$20, "CLO6", OUTPUT!AA87:AI87) / OUTPUT!AN$11),
"")))))),"")</f>
        <v/>
      </c>
      <c r="AO85" s="232" t="str">
        <f t="shared" si="53"/>
        <v/>
      </c>
      <c r="AP85" s="233" t="str">
        <f t="shared" si="54"/>
        <v/>
      </c>
      <c r="AQ85" s="25" t="str">
        <f>IF(B85 &lt;&gt; "", IFERROR(IF(C$16 = "PRELIM", SUMIF('Database (LECTURE-RES-PRAC)'!D$14:AG$14, "CLO7", 'Database (LECTURE-RES-PRAC)'!D82:AG82) / 'Grade computation'!F$10, IF(C$16 = "MIDTERM", SUMIF('Database (LECTURE-RES-PRAC)'!AJ$14:BM$14, "CLO7", 'Database (LECTURE-RES-PRAC)'!AJ82:BM82) / 'Grade computation'!G$10, IF(C$16 = "FINAL", SUMIF('Database (LECTURE-RES-PRAC)'!BP$14:CS$14, "CLO7", 'Database (LECTURE-RES-PRAC)'!BP82:CS82) / 'Grade computation'!H$10,""))),""),"")</f>
        <v/>
      </c>
      <c r="AR85" s="232" t="str">
        <f t="shared" si="55"/>
        <v/>
      </c>
      <c r="AS85" s="25" t="str">
        <f>IF(B85 &lt;&gt; "",IF(AND('PRINTABLE (per grading)'!H$16="EXAM", 'PRINTABLE (per grading)'!B$13="Prelim"), IF(ISERROR(SUMIF('Exam (LECTURE ONLY)'!D$20:M$20, "CLO7", 'Exam (LECTURE ONLY)'!D87:M87) / 'Exam (LECTURE ONLY)'!AL$12), "", SUMIF('Exam (LECTURE ONLY)'!D$20:M$20, "CLO7", 'Exam (LECTURE ONLY)'!D87:M87) /'Exam (LECTURE ONLY)'!AL$12),
IF(AND('PRINTABLE (per grading)'!H$16="EXAM", 'PRINTABLE (per grading)'!B$13="Midterm"), IF(ISERROR(SUMIF('Exam (LECTURE ONLY)'!O$20:X$20, "CLO7", 'Exam (LECTURE ONLY)'!O87:X87) / 'Exam (LECTURE ONLY)'!AM$12), "", SUMIF('Exam (LECTURE ONLY)'!O$20:X$20, "CLO7", 'Exam (LECTURE ONLY)'!O87:X87) / 'Exam (LECTURE ONLY)'!AM$12),
IF(AND('PRINTABLE (per grading)'!H$16="EXAM", 'PRINTABLE (per grading)'!B$13="Final"), IF(ISERROR(SUMIF('Exam (LECTURE ONLY)'!Z$20:AI$20, "CLO7", 'Exam (LECTURE ONLY)'!Z87:AI87) / 'Exam (LECTURE ONLY)'!AN$12), "", SUMIF('Exam (LECTURE ONLY)'!Z$20:AI$20, "CLO7", 'Exam (LECTURE ONLY)'!Z87:AI87) / 'Exam (LECTURE ONLY)'!AN$12),
IF(AND('PRINTABLE (per grading)'!H$16="OUTPUT", 'PRINTABLE (per grading)'!B$13="Prelim"), IF(ISERROR(SUMIF(OUTPUT!C$20:M$20, "CLO7", OUTPUT!C87:M87) / OUTPUT!AL$12), "", SUMIF(OUTPUT!C$20:M$20, "CLO7", OUTPUT!C87:M87) / OUTPUT!AL$12),
IF(AND('PRINTABLE (per grading)'!H$16="OUTPUT", 'PRINTABLE (per grading)'!B$13="Midterm"), IF(ISERROR(SUMIF(OUTPUT!O$20:Y$20, "CLO7", OUTPUT!O87:Y87) / OUTPUT!AM$12), "", SUMIF(OUTPUT!O$20:Y$20, "CLO7", OUTPUT!O87:Y87) / OUTPUT!AM$12),
IF(AND('PRINTABLE (per grading)'!H$16="OUTPUT", 'PRINTABLE (per grading)'!B$13="Final"), IF(ISERROR(SUMIF(OUTPUT!AA$20:AI$20, "CLO7", OUTPUT!AA87:AI87) / OUTPUT!AN$12), "", SUMIF(OUTPUT!AA$20:AI$20, "CLO7", OUTPUT!AA87:AI87) / OUTPUT!AN$12),
"")))))),"")</f>
        <v/>
      </c>
      <c r="AT85" s="232" t="str">
        <f t="shared" si="56"/>
        <v/>
      </c>
      <c r="AU85" s="233" t="str">
        <f t="shared" si="57"/>
        <v/>
      </c>
      <c r="AV85" s="25" t="str">
        <f>IF(B85 &lt;&gt; "", IFERROR(IF(C$16 = "PRELIM", SUMIF('Database (LECTURE-RES-PRAC)'!D$14:AG$14, "CLO8", 'Database (LECTURE-RES-PRAC)'!D82:AG82) / 'Grade computation'!F$11, IF(C$16 = "MIDTERM", SUMIF('Database (LECTURE-RES-PRAC)'!AJ$14:BM$14, "CLO8", 'Database (LECTURE-RES-PRAC)'!AJ82:BM82) / 'Grade computation'!G$11, IF(C$16 = "FINAL", SUMIF('Database (LECTURE-RES-PRAC)'!BP$14:CS$14, "CLO8", 'Database (LECTURE-RES-PRAC)'!BP82:CS82) / 'Grade computation'!H$11,""))),""),"")</f>
        <v/>
      </c>
      <c r="AW85" s="232" t="str">
        <f t="shared" si="58"/>
        <v/>
      </c>
      <c r="AX85" s="25" t="str">
        <f>IF(B85 &lt;&gt; "",IF(AND('PRINTABLE (per grading)'!H$16="EXAM", 'PRINTABLE (per grading)'!B$13="Prelim"), IF(ISERROR(SUMIF('Exam (LECTURE ONLY)'!D$20:M$20, "CLO8", 'Exam (LECTURE ONLY)'!D87:M87) / 'Exam (LECTURE ONLY)'!AL$13), "", SUMIF('Exam (LECTURE ONLY)'!D$20:M$20, "CLO8", 'Exam (LECTURE ONLY)'!D87:M87) /'Exam (LECTURE ONLY)'!AL$13),
IF(AND('PRINTABLE (per grading)'!H$16="EXAM", 'PRINTABLE (per grading)'!B$13="Midterm"), IF(ISERROR(SUMIF('Exam (LECTURE ONLY)'!O$20:X$20, "CLO8", 'Exam (LECTURE ONLY)'!O87:X87) / 'Exam (LECTURE ONLY)'!AM$13), "", SUMIF('Exam (LECTURE ONLY)'!O$20:X$20, "CLO8", 'Exam (LECTURE ONLY)'!O87:X87) / 'Exam (LECTURE ONLY)'!AM$13),
IF(AND('PRINTABLE (per grading)'!H$16="EXAM", 'PRINTABLE (per grading)'!B$13="Final"), IF(ISERROR(SUMIF('Exam (LECTURE ONLY)'!Z$20:AI$20, "CLO8", 'Exam (LECTURE ONLY)'!Z87:AI87) / 'Exam (LECTURE ONLY)'!AN$13), "", SUMIF('Exam (LECTURE ONLY)'!Z$20:AI$20, "CLO8", 'Exam (LECTURE ONLY)'!Z87:AI87) / 'Exam (LECTURE ONLY)'!AN$13),
IF(AND('PRINTABLE (per grading)'!H$16="OUTPUT", 'PRINTABLE (per grading)'!B$13="Prelim"), IF(ISERROR(SUMIF(OUTPUT!C$20:M$20, "CLO8", OUTPUT!C87:M87) / OUTPUT!AL$13), "", SUMIF(OUTPUT!C$20:M$20, "CLO8", OUTPUT!C87:M87) / OUTPUT!AL$13),
IF(AND('PRINTABLE (per grading)'!H$16="OUTPUT", 'PRINTABLE (per grading)'!B$13="Midterm"), IF(ISERROR(SUMIF(OUTPUT!O$20:Y$20, "CLO8", OUTPUT!O87:Y87) / OUTPUT!AM$13), "", SUMIF(OUTPUT!O$20:Y$20, "CLO8", OUTPUT!O87:Y87) / OUTPUT!AM$13),
IF(AND('PRINTABLE (per grading)'!H$16="OUTPUT", 'PRINTABLE (per grading)'!B$13="Final"), IF(ISERROR(SUMIF(OUTPUT!AA$20:AI$20, "CLO8", OUTPUT!AA87:AI87) / OUTPUT!AN$13), "", SUMIF(OUTPUT!AA$20:AI$20, "CLO8", OUTPUT!AA87:AI87) / OUTPUT!AN$13),
"")))))),"")</f>
        <v/>
      </c>
      <c r="AY85" s="232" t="str">
        <f t="shared" si="59"/>
        <v/>
      </c>
      <c r="AZ85" s="233" t="str">
        <f t="shared" si="60"/>
        <v/>
      </c>
      <c r="BA85" s="25" t="str">
        <f>IF(B85 &lt;&gt; "", IFERROR(IF(C$16 = "PRELIM", SUMIF('Database (LECTURE-RES-PRAC)'!D$14:AG$14, "CLO9", 'Database (LECTURE-RES-PRAC)'!D82:AG82) / 'Grade computation'!F$12, IF(C$16 = "MIDTERM", SUMIF('Database (LECTURE-RES-PRAC)'!AJ$14:BM$14, "CLO9", 'Database (LECTURE-RES-PRAC)'!AJ82:BM82) / 'Grade computation'!G$12, IF(C$16 = "FINAL", SUMIF('Database (LECTURE-RES-PRAC)'!BP$14:CS$14, "CLO9", 'Database (LECTURE-RES-PRAC)'!BP82:CS82) / 'Grade computation'!H$12,""))),""),"")</f>
        <v/>
      </c>
      <c r="BB85" s="232" t="str">
        <f t="shared" si="61"/>
        <v/>
      </c>
      <c r="BC85" s="25" t="str">
        <f>IF(B85 &lt;&gt; "",IF(AND('PRINTABLE (per grading)'!H$16="EXAM", 'PRINTABLE (per grading)'!B$13="Prelim"), IF(ISERROR(SUMIF('Exam (LECTURE ONLY)'!D$20:M$20, "CLO9", 'Exam (LECTURE ONLY)'!D87:M87) / 'Exam (LECTURE ONLY)'!AL$14), "", SUMIF('Exam (LECTURE ONLY)'!D$20:M$20, "CLO9", 'Exam (LECTURE ONLY)'!D87:M87) /'Exam (LECTURE ONLY)'!AL$14),
IF(AND('PRINTABLE (per grading)'!H$16="EXAM", 'PRINTABLE (per grading)'!B$13="Midterm"), IF(ISERROR(SUMIF('Exam (LECTURE ONLY)'!O$20:X$20, "CLO9", 'Exam (LECTURE ONLY)'!O87:X87) / 'Exam (LECTURE ONLY)'!AM$14), "", SUMIF('Exam (LECTURE ONLY)'!O$20:X$20, "CLO9", 'Exam (LECTURE ONLY)'!O87:X87) / 'Exam (LECTURE ONLY)'!AM$14),
IF(AND('PRINTABLE (per grading)'!H$16="EXAM", 'PRINTABLE (per grading)'!B$13="Final"), IF(ISERROR(SUMIF('Exam (LECTURE ONLY)'!Z$20:AI$20, "CLO9", 'Exam (LECTURE ONLY)'!Z87:AI87) / 'Exam (LECTURE ONLY)'!AN$14), "", SUMIF('Exam (LECTURE ONLY)'!Z$20:AI$20, "CLO9", 'Exam (LECTURE ONLY)'!Z87:AI87) / 'Exam (LECTURE ONLY)'!AN$14),
IF(AND('PRINTABLE (per grading)'!H$16="OUTPUT", 'PRINTABLE (per grading)'!B$13="Prelim"), IF(ISERROR(SUMIF(OUTPUT!C$20:M$20, "CLO9", OUTPUT!C87:M87) / OUTPUT!AL$14), "", SUMIF(OUTPUT!C$20:M$20, "CLO9", OUTPUT!C87:M87) / OUTPUT!AL$14),
IF(AND('PRINTABLE (per grading)'!H$16="OUTPUT", 'PRINTABLE (per grading)'!B$13="Midterm"), IF(ISERROR(SUMIF(OUTPUT!O$20:Y$20, "CLO9", OUTPUT!O87:Y87) / OUTPUT!AM$14), "", SUMIF(OUTPUT!O$20:Y$20, "CLO9", OUTPUT!O87:Y87) / OUTPUT!AM$14),
IF(AND('PRINTABLE (per grading)'!H$16="OUTPUT", 'PRINTABLE (per grading)'!B$13="Final"), IF(ISERROR(SUMIF(OUTPUT!AA$20:AI$20, "CLO9", OUTPUT!AA87:AI87) / OUTPUT!AN$14), "", SUMIF(OUTPUT!AA$20:AI$20, "CLO9", OUTPUT!AA87:AI87) / OUTPUT!AN$14),
"")))))),"")</f>
        <v/>
      </c>
      <c r="BD85" s="232" t="str">
        <f t="shared" si="62"/>
        <v/>
      </c>
      <c r="BE85" s="233" t="str">
        <f t="shared" si="63"/>
        <v/>
      </c>
      <c r="BF85" s="25" t="str">
        <f>IF(B85 &lt;&gt; "", IFERROR(IF(C$16 = "PRELIM", SUMIF('Database (LECTURE-RES-PRAC)'!D$14:AG$14, "CLO10", 'Database (LECTURE-RES-PRAC)'!D82:AG82) / 'Grade computation'!F$13, IF(C$16 = "MIDTERM", SUMIF('Database (LECTURE-RES-PRAC)'!AJ$14:BM$14, "CLO10", 'Database (LECTURE-RES-PRAC)'!AJ82:BM82) / 'Grade computation'!G$13, IF(C$16 = "FINAL", SUMIF('Database (LECTURE-RES-PRAC)'!BP$14:CS$14, "CLO10", 'Database (LECTURE-RES-PRAC)'!BP82:CS82) / 'Grade computation'!H$13,""))),""),"")</f>
        <v/>
      </c>
      <c r="BG85" s="232" t="str">
        <f t="shared" si="64"/>
        <v/>
      </c>
      <c r="BH85" s="25" t="str">
        <f>IF(B85 &lt;&gt; "",IF(AND('PRINTABLE (per grading)'!H$16="EXAM", 'PRINTABLE (per grading)'!B$13="Prelim"), IF(ISERROR(SUMIF('Exam (LECTURE ONLY)'!D$20:M$20, "CLO10", 'Exam (LECTURE ONLY)'!D87:M87) / 'Exam (LECTURE ONLY)'!AL$15), "", SUMIF('Exam (LECTURE ONLY)'!D$20:M$20, "CLO10", 'Exam (LECTURE ONLY)'!D87:M87) /'Exam (LECTURE ONLY)'!AL$15),
IF(AND('PRINTABLE (per grading)'!H$16="EXAM", 'PRINTABLE (per grading)'!B$13="Midterm"), IF(ISERROR(SUMIF('Exam (LECTURE ONLY)'!O$20:X$20, "CLO10", 'Exam (LECTURE ONLY)'!O87:X87) / 'Exam (LECTURE ONLY)'!AM$15), "", SUMIF('Exam (LECTURE ONLY)'!O$20:X$20, "CLO10", 'Exam (LECTURE ONLY)'!O87:X87) / 'Exam (LECTURE ONLY)'!AM$15),
IF(AND('PRINTABLE (per grading)'!H$16="EXAM", 'PRINTABLE (per grading)'!B$13="Final"), IF(ISERROR(SUMIF('Exam (LECTURE ONLY)'!Z$20:AI$20, "CLO10", 'Exam (LECTURE ONLY)'!Z87:AI87) / 'Exam (LECTURE ONLY)'!AN$15), "", SUMIF('Exam (LECTURE ONLY)'!Z$20:AI$20, "CLO10", 'Exam (LECTURE ONLY)'!Z87:AI87) / 'Exam (LECTURE ONLY)'!AN$15),
IF(AND('PRINTABLE (per grading)'!H$16="OUTPUT", 'PRINTABLE (per grading)'!B$13="Prelim"), IF(ISERROR(SUMIF(OUTPUT!C$20:M$20, "CLO10", OUTPUT!C87:M87) / OUTPUT!AL$15), "", SUMIF(OUTPUT!C$20:M$20, "CLO10", OUTPUT!C87:M87) / OUTPUT!AL$15),
IF(AND('PRINTABLE (per grading)'!H$16="OUTPUT", 'PRINTABLE (per grading)'!B$13="Midterm"), IF(ISERROR(SUMIF(OUTPUT!O$20:Y$20, "CLO10", OUTPUT!O87:Y87) / OUTPUT!AM$15), "", SUMIF(OUTPUT!O$20:Y$20, "CLO10", OUTPUT!O87:Y87) / OUTPUT!AM$15),
IF(AND('PRINTABLE (per grading)'!H$16="OUTPUT", 'PRINTABLE (per grading)'!B$13="Final"), IF(ISERROR(SUMIF(OUTPUT!AA$20:AI$20, "CLO10", OUTPUT!AA87:AI87) / OUTPUT!AN$15), "", SUMIF(OUTPUT!AA$20:AI$20, "CLO10", OUTPUT!AA87:AI87) / OUTPUT!AN$15),
"")))))),"")</f>
        <v/>
      </c>
      <c r="BI85" s="232" t="str">
        <f t="shared" si="65"/>
        <v/>
      </c>
      <c r="BJ85" s="233" t="str">
        <f t="shared" si="66"/>
        <v/>
      </c>
      <c r="BK85" s="2"/>
    </row>
    <row r="86" spans="1:63" ht="20.100000000000001" customHeight="1">
      <c r="A86" s="212" t="str">
        <f>IF(ISBLANK('Database (LECTURE-RES-PRAC)'!A83),"",'Database (LECTURE-RES-PRAC)'!A83)</f>
        <v/>
      </c>
      <c r="B86" s="213" t="str">
        <f>IF(ISBLANK('Database (LECTURE-RES-PRAC)'!B83),"",'Database (LECTURE-RES-PRAC)'!B83)</f>
        <v/>
      </c>
      <c r="C86" s="134" t="str">
        <f>IF(B86&lt;&gt;"",IF(C$16="PRELIM",'Grade computation'!C86, IF(C$16="MIDTERM",'Grade computation'!K86, IF(C$16="FINAL",'Grade computation'!S86,""))),"")</f>
        <v/>
      </c>
      <c r="D86" s="135" t="str">
        <f t="shared" si="1"/>
        <v/>
      </c>
      <c r="E86" s="134" t="str">
        <f>IF(B86&lt;&gt;"", IF(C$16="PRELIM",'Grade computation'!E86, IF(C$16="MIDTERM",'Grade computation'!M86, IF(C$16="FINAL",'Grade computation'!U86,""))),"")</f>
        <v/>
      </c>
      <c r="F86" s="136" t="str">
        <f t="shared" si="2"/>
        <v/>
      </c>
      <c r="G86" s="137" t="str">
        <f t="shared" si="3"/>
        <v/>
      </c>
      <c r="H86" s="207" t="str">
        <f>IF(B86&lt;&gt;"",IF(C$16="PRELIM", 'Grade computation'!H86, IF(C$16="MIDTERM", 'Grade computation'!P86, IF(C$16="FINAL",'Grade computation'!X86, ""))),"")</f>
        <v/>
      </c>
      <c r="I86" s="137" t="str">
        <f t="shared" si="4"/>
        <v/>
      </c>
      <c r="J86" s="139" t="str">
        <f t="shared" si="5"/>
        <v/>
      </c>
      <c r="K86" s="377" t="str">
        <f t="shared" si="6"/>
        <v/>
      </c>
      <c r="L86" s="434"/>
      <c r="M86" s="25" t="str">
        <f>IF(B86 &lt;&gt; "", IFERROR(IF(C$16 = "PRELIM", SUMIF('Database (LECTURE-RES-PRAC)'!D$14:AG$14, "CLO1", 'Database (LECTURE-RES-PRAC)'!D83:AG83) / 'Grade computation'!F$4, IF(C$16 = "MIDTERM", SUMIF('Database (LECTURE-RES-PRAC)'!AJ$14:BM$14, "CLO1", 'Database (LECTURE-RES-PRAC)'!AJ83:BM83) / 'Grade computation'!G$4, IF(C$16 = "FINAL", SUMIF('Database (LECTURE-RES-PRAC)'!BP$14:CS$14, "CLO1", 'Database (LECTURE-RES-PRAC)'!BP83:CS83) / 'Grade computation'!H$4,""))),""),"")</f>
        <v/>
      </c>
      <c r="N86" s="232" t="str">
        <f t="shared" si="37"/>
        <v/>
      </c>
      <c r="O86" s="25" t="str">
        <f>IF(B86 &lt;&gt; "",IF(AND('PRINTABLE (per grading)'!H$16="EXAM", 'PRINTABLE (per grading)'!B$13="Prelim"), IF(ISERROR(SUMIF('Exam (LECTURE ONLY)'!D$20:M$20, "CLO1", 'Exam (LECTURE ONLY)'!D88:M88) / 'Exam (LECTURE ONLY)'!AL$6), "", SUMIF('Exam (LECTURE ONLY)'!D$20:M$20, "CLO1", 'Exam (LECTURE ONLY)'!D88:M88) /'Exam (LECTURE ONLY)'!AL$6),
IF(AND('PRINTABLE (per grading)'!H$16="EXAM", 'PRINTABLE (per grading)'!B$13="Midterm"), IF(ISERROR(SUMIF('Exam (LECTURE ONLY)'!O$20:X$20, "CLO1", 'Exam (LECTURE ONLY)'!O88:X88) / 'Exam (LECTURE ONLY)'!AM$6), "", SUMIF('Exam (LECTURE ONLY)'!O$20:X$20, "CLO1", 'Exam (LECTURE ONLY)'!O88:X88) / 'Exam (LECTURE ONLY)'!AM$6),
IF(AND('PRINTABLE (per grading)'!H$16="EXAM", 'PRINTABLE (per grading)'!B$13="Final"), IF(ISERROR(SUMIF('Exam (LECTURE ONLY)'!Z$20:AI$20, "CLO1", 'Exam (LECTURE ONLY)'!Z88:AI88) / 'Exam (LECTURE ONLY)'!AN$6), "", SUMIF('Exam (LECTURE ONLY)'!Z$20:AI$20, "CLO1", 'Exam (LECTURE ONLY)'!Z88:AI88) / 'Exam (LECTURE ONLY)'!AN$6),
IF(AND('PRINTABLE (per grading)'!H$16="OUTPUT", 'PRINTABLE (per grading)'!B$13="Prelim"), IF(ISERROR(SUMIF(OUTPUT!C$20:M$20, "CLO1", OUTPUT!C88:M88) / OUTPUT!AL$6), "", SUMIF(OUTPUT!C$20:M$20, "CLO1", OUTPUT!C88:M88) / OUTPUT!AL$6),
IF(AND('PRINTABLE (per grading)'!H$16="OUTPUT", 'PRINTABLE (per grading)'!B$13="Midterm"), IF(ISERROR(SUMIF(OUTPUT!O$20:Y$20, "CLO1", OUTPUT!O88:Y88) / OUTPUT!AM$6), "", SUMIF(OUTPUT!O$20:Y$20, "CLO1", OUTPUT!O88:Y88) / OUTPUT!AM$6),
IF(AND('PRINTABLE (per grading)'!H$16="OUTPUT", 'PRINTABLE (per grading)'!B$13="Final"), IF(ISERROR(SUMIF(OUTPUT!AA$20:AI$20, "CLO1", OUTPUT!AA88:AI88) / OUTPUT!AN$6), "", SUMIF(OUTPUT!AA$20:AI$20, "CLO1", OUTPUT!AA88:AI88) / OUTPUT!AN$6),
"")))))),"")</f>
        <v/>
      </c>
      <c r="P86" s="232" t="str">
        <f t="shared" si="38"/>
        <v/>
      </c>
      <c r="Q86" s="233" t="str">
        <f t="shared" si="39"/>
        <v/>
      </c>
      <c r="R86" s="25" t="str">
        <f>IF(B86 &lt;&gt; "", IFERROR(IF(C$16 = "PRELIM", SUMIF('Database (LECTURE-RES-PRAC)'!D$14:AG$14, "CLO2", 'Database (LECTURE-RES-PRAC)'!D83:AG83) / 'Grade computation'!F$5, IF(C$16 = "MIDTERM", SUMIF('Database (LECTURE-RES-PRAC)'!AJ$14:BM$14, "CLO2", 'Database (LECTURE-RES-PRAC)'!AJ83:BM83) / 'Grade computation'!G$5, IF(C$16 = "FINAL", SUMIF('Database (LECTURE-RES-PRAC)'!BP$14:CS$14, "CLO2", 'Database (LECTURE-RES-PRAC)'!BP83:CS83) / 'Grade computation'!H$5,""))),""),"")</f>
        <v/>
      </c>
      <c r="S86" s="232" t="str">
        <f t="shared" si="40"/>
        <v/>
      </c>
      <c r="T86" s="25" t="str">
        <f>IF(B86 &lt;&gt; "",IF(AND('PRINTABLE (per grading)'!H$16="EXAM", 'PRINTABLE (per grading)'!B$13="Prelim"), IF(ISERROR(SUMIF('Exam (LECTURE ONLY)'!D$20:M$20, "CLO2", 'Exam (LECTURE ONLY)'!D88:M88) / 'Exam (LECTURE ONLY)'!AL$7), "", SUMIF('Exam (LECTURE ONLY)'!D$20:M$20, "CLO2", 'Exam (LECTURE ONLY)'!D88:M88) /'Exam (LECTURE ONLY)'!AL$7),
IF(AND('PRINTABLE (per grading)'!H$16="EXAM", 'PRINTABLE (per grading)'!B$13="Midterm"), IF(ISERROR(SUMIF('Exam (LECTURE ONLY)'!O$20:X$20, "CLO2", 'Exam (LECTURE ONLY)'!O88:X88) / 'Exam (LECTURE ONLY)'!AM$7), "", SUMIF('Exam (LECTURE ONLY)'!O$20:X$20, "CLO2", 'Exam (LECTURE ONLY)'!O88:X88) / 'Exam (LECTURE ONLY)'!AM$7),
IF(AND('PRINTABLE (per grading)'!H$16="EXAM", 'PRINTABLE (per grading)'!B$13="Final"), IF(ISERROR(SUMIF('Exam (LECTURE ONLY)'!Z$20:AI$20, "CLO2", 'Exam (LECTURE ONLY)'!Z88:AI88) / 'Exam (LECTURE ONLY)'!AN$7), "", SUMIF('Exam (LECTURE ONLY)'!Z$20:AI$20, "CLO2", 'Exam (LECTURE ONLY)'!Z88:AI88) / 'Exam (LECTURE ONLY)'!AN$7),
IF(AND('PRINTABLE (per grading)'!H$16="OUTPUT", 'PRINTABLE (per grading)'!B$13="Prelim"), IF(ISERROR(SUMIF(OUTPUT!C$20:M$20, "CLO2", OUTPUT!C88:M88) / OUTPUT!AL$7), "", SUMIF(OUTPUT!C$20:M$20, "CLO2", OUTPUT!C88:M88) / OUTPUT!AL$7),
IF(AND('PRINTABLE (per grading)'!H$16="OUTPUT", 'PRINTABLE (per grading)'!B$13="Midterm"), IF(ISERROR(SUMIF(OUTPUT!O$20:Y$20, "CLO2", OUTPUT!O88:Y88) / OUTPUT!AM$7), "", SUMIF(OUTPUT!O$20:Y$20, "CLO2", OUTPUT!O88:Y88) / OUTPUT!AM$7),
IF(AND('PRINTABLE (per grading)'!H$16="OUTPUT", 'PRINTABLE (per grading)'!B$13="Final"), IF(ISERROR(SUMIF(OUTPUT!AA$20:AI$20, "CLO2", OUTPUT!AA88:AI88) / OUTPUT!AN$7), "", SUMIF(OUTPUT!AA$20:AI$20, "CLO2", OUTPUT!AA88:AI88) / OUTPUT!AN$7),
"")))))),"")</f>
        <v/>
      </c>
      <c r="U86" s="232" t="str">
        <f t="shared" si="41"/>
        <v/>
      </c>
      <c r="V86" s="233" t="str">
        <f t="shared" si="42"/>
        <v/>
      </c>
      <c r="W86" s="25" t="str">
        <f>IF(B86 &lt;&gt; "", IFERROR(IF(C$16 = "PRELIM", SUMIF('Database (LECTURE-RES-PRAC)'!D$14:AG$14, "CLO3", 'Database (LECTURE-RES-PRAC)'!D83:AG83) / 'Grade computation'!F$6, IF(C$16 = "MIDTERM", SUMIF('Database (LECTURE-RES-PRAC)'!AJ$14:BM$14, "CLO3", 'Database (LECTURE-RES-PRAC)'!AJ83:BM83) / 'Grade computation'!G$6, IF(C$16 = "FINAL", SUMIF('Database (LECTURE-RES-PRAC)'!BP$14:CS$14, "CLO3", 'Database (LECTURE-RES-PRAC)'!BP83:CS83) / 'Grade computation'!H$6,""))),""),"")</f>
        <v/>
      </c>
      <c r="X86" s="232" t="str">
        <f t="shared" si="43"/>
        <v/>
      </c>
      <c r="Y86" s="25" t="str">
        <f>IF(B86 &lt;&gt; "",IF(AND('PRINTABLE (per grading)'!H$16="EXAM", 'PRINTABLE (per grading)'!B$13="Prelim"), IF(ISERROR(SUMIF('Exam (LECTURE ONLY)'!D$20:M$20, "CLO3", 'Exam (LECTURE ONLY)'!D88:M88) / 'Exam (LECTURE ONLY)'!AL$8), "", SUMIF('Exam (LECTURE ONLY)'!D$20:M$20, "CLO3", 'Exam (LECTURE ONLY)'!D88:M88) /'Exam (LECTURE ONLY)'!AL$8),
IF(AND('PRINTABLE (per grading)'!H$16="EXAM", 'PRINTABLE (per grading)'!B$13="Midterm"), IF(ISERROR(SUMIF('Exam (LECTURE ONLY)'!O$20:X$20, "CLO3", 'Exam (LECTURE ONLY)'!O88:X88) / 'Exam (LECTURE ONLY)'!AM$8), "", SUMIF('Exam (LECTURE ONLY)'!O$20:X$20, "CLO3", 'Exam (LECTURE ONLY)'!O88:X88) / 'Exam (LECTURE ONLY)'!AM$8),
IF(AND('PRINTABLE (per grading)'!H$16="EXAM", 'PRINTABLE (per grading)'!B$13="Final"), IF(ISERROR(SUMIF('Exam (LECTURE ONLY)'!Z$20:AI$20, "CLO3", 'Exam (LECTURE ONLY)'!Z88:AI88) / 'Exam (LECTURE ONLY)'!AN$8), "", SUMIF('Exam (LECTURE ONLY)'!Z$20:AI$20, "CLO3", 'Exam (LECTURE ONLY)'!Z88:AI88) / 'Exam (LECTURE ONLY)'!AN$8),
IF(AND('PRINTABLE (per grading)'!H$16="OUTPUT", 'PRINTABLE (per grading)'!B$13="Prelim"), IF(ISERROR(SUMIF(OUTPUT!C$20:M$20, "CLO3", OUTPUT!C88:M88) / OUTPUT!AL$8), "", SUMIF(OUTPUT!C$20:M$20, "CLO3", OUTPUT!C88:M88) / OUTPUT!AL$8),
IF(AND('PRINTABLE (per grading)'!H$16="OUTPUT", 'PRINTABLE (per grading)'!B$13="Midterm"), IF(ISERROR(SUMIF(OUTPUT!O$20:Y$20, "CLO3", OUTPUT!O88:Y88) / OUTPUT!AM$8), "", SUMIF(OUTPUT!O$20:Y$20, "CLO3", OUTPUT!O88:Y88) / OUTPUT!AM$8),
IF(AND('PRINTABLE (per grading)'!H$16="OUTPUT", 'PRINTABLE (per grading)'!B$13="Final"), IF(ISERROR(SUMIF(OUTPUT!AA$20:AI$20, "CLO3", OUTPUT!AA88:AI88) / OUTPUT!AN$8), "", SUMIF(OUTPUT!AA$20:AI$20, "CLO3", OUTPUT!AA88:AI88) / OUTPUT!AN$8),
"" )))))),"")</f>
        <v/>
      </c>
      <c r="Z86" s="232" t="str">
        <f t="shared" si="44"/>
        <v/>
      </c>
      <c r="AA86" s="233" t="str">
        <f t="shared" si="45"/>
        <v/>
      </c>
      <c r="AB86" s="25" t="str">
        <f>IF(B86 &lt;&gt; "", IFERROR(IF(C$16 = "PRELIM", SUMIF('Database (LECTURE-RES-PRAC)'!D$14:AG$14, "CLO4", 'Database (LECTURE-RES-PRAC)'!D83:AG83) / 'Grade computation'!F$7, IF(C$16 = "MIDTERM", SUMIF('Database (LECTURE-RES-PRAC)'!AJ$14:BM$14, "CLO4", 'Database (LECTURE-RES-PRAC)'!AJ83:BM83) / 'Grade computation'!G$7, IF(C$16 = "FINAL", SUMIF('Database (LECTURE-RES-PRAC)'!BP$14:CS$14, "CLO4", 'Database (LECTURE-RES-PRAC)'!BP83:CS83) / 'Grade computation'!H$7,""))),""),"")</f>
        <v/>
      </c>
      <c r="AC86" s="232" t="str">
        <f t="shared" si="46"/>
        <v/>
      </c>
      <c r="AD86" s="25" t="str">
        <f>IF(B86 &lt;&gt; "",IF(AND('PRINTABLE (per grading)'!H$16="EXAM", 'PRINTABLE (per grading)'!B$13="Prelim"), IF(ISERROR(SUMIF('Exam (LECTURE ONLY)'!D$20:M$20, "CLO4", 'Exam (LECTURE ONLY)'!D88:M88) / 'Exam (LECTURE ONLY)'!AL$9), "", SUMIF('Exam (LECTURE ONLY)'!D$20:M$20, "CLO4", 'Exam (LECTURE ONLY)'!D88:M88) /'Exam (LECTURE ONLY)'!AL$9),
IF(AND('PRINTABLE (per grading)'!H$16="EXAM", 'PRINTABLE (per grading)'!B$13="Midterm"), IF(ISERROR(SUMIF('Exam (LECTURE ONLY)'!O$20:X$20, "CLO4", 'Exam (LECTURE ONLY)'!O88:X88) / 'Exam (LECTURE ONLY)'!AM$9), "", SUMIF('Exam (LECTURE ONLY)'!O$20:X$20, "CLO4", 'Exam (LECTURE ONLY)'!O88:X88) / 'Exam (LECTURE ONLY)'!AM$9),
IF(AND('PRINTABLE (per grading)'!H$16="EXAM", 'PRINTABLE (per grading)'!B$13="Final"), IF(ISERROR(SUMIF('Exam (LECTURE ONLY)'!Z$20:AI$20, "CLO4", 'Exam (LECTURE ONLY)'!Z88:AI88) / 'Exam (LECTURE ONLY)'!AN$9), "", SUMIF('Exam (LECTURE ONLY)'!Z$20:AI$20, "CLO4", 'Exam (LECTURE ONLY)'!Z88:AI88) / 'Exam (LECTURE ONLY)'!AN$9),
IF(AND('PRINTABLE (per grading)'!H$16="OUTPUT", 'PRINTABLE (per grading)'!B$13="Prelim"), IF(ISERROR(SUMIF(OUTPUT!C$20:M$20, "CLO4", OUTPUT!C88:M88) / OUTPUT!AL$9), "", SUMIF(OUTPUT!C$20:M$20, "CLO4", OUTPUT!C88:M88) / OUTPUT!AL$9),
IF(AND('PRINTABLE (per grading)'!H$16="OUTPUT", 'PRINTABLE (per grading)'!B$13="Midterm"), IF(ISERROR(SUMIF(OUTPUT!O$20:Y$20, "CLO4", OUTPUT!O88:Y88) / OUTPUT!AM$9), "", SUMIF(OUTPUT!O$20:Y$20, "CLO4", OUTPUT!O88:Y88) / OUTPUT!AM$9),
IF(AND('PRINTABLE (per grading)'!H$16="OUTPUT", 'PRINTABLE (per grading)'!B$13="Final"), IF(ISERROR(SUMIF(OUTPUT!AA$20:AI$20, "CLO4", OUTPUT!AA88:AI88) / OUTPUT!AN$9), "", SUMIF(OUTPUT!AA$20:AI$20, "CLO4", OUTPUT!AA88:AI88) / OUTPUT!AN$9),
"")))))),"")</f>
        <v/>
      </c>
      <c r="AE86" s="232" t="str">
        <f t="shared" si="47"/>
        <v/>
      </c>
      <c r="AF86" s="233" t="str">
        <f t="shared" si="48"/>
        <v/>
      </c>
      <c r="AG86" s="25" t="str">
        <f>IF(B86 &lt;&gt; "", IFERROR(IF(C$16 = "PRELIM", SUMIF('Database (LECTURE-RES-PRAC)'!D$14:AG$14, "CLO5", 'Database (LECTURE-RES-PRAC)'!D83:AG83) / 'Grade computation'!F$8, IF(C$16 = "MIDTERM", SUMIF('Database (LECTURE-RES-PRAC)'!AJ$14:BM$14, "CLO5", 'Database (LECTURE-RES-PRAC)'!AJ83:BM83) / 'Grade computation'!G$8, IF(C$16 = "FINAL", SUMIF('Database (LECTURE-RES-PRAC)'!BP$14:CS$14, "CLO5", 'Database (LECTURE-RES-PRAC)'!BP83:CS83) / 'Grade computation'!H$8,""))),""),"")</f>
        <v/>
      </c>
      <c r="AH86" s="232" t="str">
        <f t="shared" si="49"/>
        <v/>
      </c>
      <c r="AI86" s="25" t="str">
        <f>IF(B86 &lt;&gt; "",IF(AND('PRINTABLE (per grading)'!H$16="EXAM", 'PRINTABLE (per grading)'!B$13="Prelim"), IF(ISERROR(SUMIF('Exam (LECTURE ONLY)'!D$20:M$20, "CLO5", 'Exam (LECTURE ONLY)'!D88:M88) / 'Exam (LECTURE ONLY)'!AL$10), "", SUMIF('Exam (LECTURE ONLY)'!D$20:M$20, "CLO5", 'Exam (LECTURE ONLY)'!D88:M88) /'Exam (LECTURE ONLY)'!AL$10),
IF(AND('PRINTABLE (per grading)'!H$16="EXAM", 'PRINTABLE (per grading)'!B$13="Midterm"), IF(ISERROR(SUMIF('Exam (LECTURE ONLY)'!O$20:X$20, "CLO5", 'Exam (LECTURE ONLY)'!O88:X88) / 'Exam (LECTURE ONLY)'!AM$10), "", SUMIF('Exam (LECTURE ONLY)'!O$20:X$20, "CLO5", 'Exam (LECTURE ONLY)'!O88:X88) / 'Exam (LECTURE ONLY)'!AM$10),
IF(AND('PRINTABLE (per grading)'!H$16="EXAM", 'PRINTABLE (per grading)'!B$13="Final"), IF(ISERROR(SUMIF('Exam (LECTURE ONLY)'!Z$20:AI$20, "CLO5", 'Exam (LECTURE ONLY)'!Z88:AI88) / 'Exam (LECTURE ONLY)'!AN$10), "", SUMIF('Exam (LECTURE ONLY)'!Z$20:AI$20, "CLO5", 'Exam (LECTURE ONLY)'!Z88:AI88) / 'Exam (LECTURE ONLY)'!AN$10),
IF(AND('PRINTABLE (per grading)'!H$16="OUTPUT", 'PRINTABLE (per grading)'!B$13="Prelim"), IF(ISERROR(SUMIF(OUTPUT!C$20:M$20, "CLO5", OUTPUT!C88:M88) / OUTPUT!AL$10), "", SUMIF(OUTPUT!C$20:M$20, "CLO5", OUTPUT!C88:M88) / OUTPUT!AL$10),
IF(AND('PRINTABLE (per grading)'!H$16="OUTPUT", 'PRINTABLE (per grading)'!B$13="Midterm"), IF(ISERROR(SUMIF(OUTPUT!O$20:Y$20, "CLO5", OUTPUT!O88:Y88) / OUTPUT!AM$10), "", SUMIF(OUTPUT!O$20:Y$20, "CLO5", OUTPUT!O88:Y88) / OUTPUT!AM$10),
IF(AND('PRINTABLE (per grading)'!H$16="OUTPUT", 'PRINTABLE (per grading)'!B$13="Final"), IF(ISERROR(SUMIF(OUTPUT!AA$20:AI$20, "CLO5", OUTPUT!AA88:AI88) / OUTPUT!AN$10), "", SUMIF(OUTPUT!AA$20:AI$20, "CLO5", OUTPUT!AA88:AI88) / OUTPUT!AN$10),
"")))))),"")</f>
        <v/>
      </c>
      <c r="AJ86" s="232" t="str">
        <f t="shared" si="50"/>
        <v/>
      </c>
      <c r="AK86" s="233" t="str">
        <f t="shared" si="51"/>
        <v/>
      </c>
      <c r="AL86" s="25" t="str">
        <f>IF(B86 &lt;&gt; "", IFERROR(IF(C$16 = "PRELIM", SUMIF('Database (LECTURE-RES-PRAC)'!D$14:AG$14, "CLO6", 'Database (LECTURE-RES-PRAC)'!D83:AG83) / 'Grade computation'!F$9, IF(C$16 = "MIDTERM", SUMIF('Database (LECTURE-RES-PRAC)'!AJ$14:BM$14, "CLO6", 'Database (LECTURE-RES-PRAC)'!AJ83:BM83) / 'Grade computation'!G$9, IF(C$16 = "FINAL", SUMIF('Database (LECTURE-RES-PRAC)'!BP$14:CS$14, "CLO6", 'Database (LECTURE-RES-PRAC)'!BP83:CS83) / 'Grade computation'!H$9,""))),""),"")</f>
        <v/>
      </c>
      <c r="AM86" s="232" t="str">
        <f t="shared" si="52"/>
        <v/>
      </c>
      <c r="AN86" s="25" t="str">
        <f>IF(B86 &lt;&gt; "",IF(AND('PRINTABLE (per grading)'!H$16="EXAM", 'PRINTABLE (per grading)'!B$13="Prelim"), IF(ISERROR(SUMIF('Exam (LECTURE ONLY)'!D$20:M$20, "CLO6", 'Exam (LECTURE ONLY)'!D88:M88) / 'Exam (LECTURE ONLY)'!AL$11), "", SUMIF('Exam (LECTURE ONLY)'!D$20:M$20, "CLO6", 'Exam (LECTURE ONLY)'!D88:M88) /'Exam (LECTURE ONLY)'!AL$11),
IF(AND('PRINTABLE (per grading)'!H$16="EXAM", 'PRINTABLE (per grading)'!B$13="Midterm"), IF(ISERROR(SUMIF('Exam (LECTURE ONLY)'!O$20:X$20, "CLO6", 'Exam (LECTURE ONLY)'!O88:X88) / 'Exam (LECTURE ONLY)'!AM$11), "", SUMIF('Exam (LECTURE ONLY)'!O$20:X$20, "CLO6", 'Exam (LECTURE ONLY)'!O88:X88) / 'Exam (LECTURE ONLY)'!AM$11),
IF(AND('PRINTABLE (per grading)'!H$16="EXAM", 'PRINTABLE (per grading)'!B$13="Final"), IF(ISERROR(SUMIF('Exam (LECTURE ONLY)'!Z$20:AI$20, "CLO6", 'Exam (LECTURE ONLY)'!Z88:AI88) / 'Exam (LECTURE ONLY)'!AN$11), "", SUMIF('Exam (LECTURE ONLY)'!Z$20:AI$20, "CLO6", 'Exam (LECTURE ONLY)'!Z88:AI88) / 'Exam (LECTURE ONLY)'!AN$11),
IF(AND('PRINTABLE (per grading)'!H$16="OUTPUT", 'PRINTABLE (per grading)'!B$13="Prelim"), IF(ISERROR(SUMIF(OUTPUT!C$20:M$20, "CLO6", OUTPUT!C88:M88) / OUTPUT!AL$11), "", SUMIF(OUTPUT!C$20:M$20, "CLO6", OUTPUT!C88:M88) / OUTPUT!AL$11),
IF(AND('PRINTABLE (per grading)'!H$16="OUTPUT", 'PRINTABLE (per grading)'!B$13="Midterm"), IF(ISERROR(SUMIF(OUTPUT!O$20:Y$20, "CLO6", OUTPUT!O88:Y88) / OUTPUT!AM$11), "", SUMIF(OUTPUT!O$20:Y$20, "CLO6", OUTPUT!O88:Y88) / OUTPUT!AM$11),
IF(AND('PRINTABLE (per grading)'!H$16="OUTPUT", 'PRINTABLE (per grading)'!B$13="Final"), IF(ISERROR(SUMIF(OUTPUT!AA$20:AI$20, "CLO6", OUTPUT!AA88:AI88) / OUTPUT!AN$11), "", SUMIF(OUTPUT!AA$20:AI$20, "CLO6", OUTPUT!AA88:AI88) / OUTPUT!AN$11),
"")))))),"")</f>
        <v/>
      </c>
      <c r="AO86" s="232" t="str">
        <f t="shared" si="53"/>
        <v/>
      </c>
      <c r="AP86" s="233" t="str">
        <f t="shared" si="54"/>
        <v/>
      </c>
      <c r="AQ86" s="25" t="str">
        <f>IF(B86 &lt;&gt; "", IFERROR(IF(C$16 = "PRELIM", SUMIF('Database (LECTURE-RES-PRAC)'!D$14:AG$14, "CLO7", 'Database (LECTURE-RES-PRAC)'!D83:AG83) / 'Grade computation'!F$10, IF(C$16 = "MIDTERM", SUMIF('Database (LECTURE-RES-PRAC)'!AJ$14:BM$14, "CLO7", 'Database (LECTURE-RES-PRAC)'!AJ83:BM83) / 'Grade computation'!G$10, IF(C$16 = "FINAL", SUMIF('Database (LECTURE-RES-PRAC)'!BP$14:CS$14, "CLO7", 'Database (LECTURE-RES-PRAC)'!BP83:CS83) / 'Grade computation'!H$10,""))),""),"")</f>
        <v/>
      </c>
      <c r="AR86" s="232" t="str">
        <f t="shared" si="55"/>
        <v/>
      </c>
      <c r="AS86" s="25" t="str">
        <f>IF(B86 &lt;&gt; "",IF(AND('PRINTABLE (per grading)'!H$16="EXAM", 'PRINTABLE (per grading)'!B$13="Prelim"), IF(ISERROR(SUMIF('Exam (LECTURE ONLY)'!D$20:M$20, "CLO7", 'Exam (LECTURE ONLY)'!D88:M88) / 'Exam (LECTURE ONLY)'!AL$12), "", SUMIF('Exam (LECTURE ONLY)'!D$20:M$20, "CLO7", 'Exam (LECTURE ONLY)'!D88:M88) /'Exam (LECTURE ONLY)'!AL$12),
IF(AND('PRINTABLE (per grading)'!H$16="EXAM", 'PRINTABLE (per grading)'!B$13="Midterm"), IF(ISERROR(SUMIF('Exam (LECTURE ONLY)'!O$20:X$20, "CLO7", 'Exam (LECTURE ONLY)'!O88:X88) / 'Exam (LECTURE ONLY)'!AM$12), "", SUMIF('Exam (LECTURE ONLY)'!O$20:X$20, "CLO7", 'Exam (LECTURE ONLY)'!O88:X88) / 'Exam (LECTURE ONLY)'!AM$12),
IF(AND('PRINTABLE (per grading)'!H$16="EXAM", 'PRINTABLE (per grading)'!B$13="Final"), IF(ISERROR(SUMIF('Exam (LECTURE ONLY)'!Z$20:AI$20, "CLO7", 'Exam (LECTURE ONLY)'!Z88:AI88) / 'Exam (LECTURE ONLY)'!AN$12), "", SUMIF('Exam (LECTURE ONLY)'!Z$20:AI$20, "CLO7", 'Exam (LECTURE ONLY)'!Z88:AI88) / 'Exam (LECTURE ONLY)'!AN$12),
IF(AND('PRINTABLE (per grading)'!H$16="OUTPUT", 'PRINTABLE (per grading)'!B$13="Prelim"), IF(ISERROR(SUMIF(OUTPUT!C$20:M$20, "CLO7", OUTPUT!C88:M88) / OUTPUT!AL$12), "", SUMIF(OUTPUT!C$20:M$20, "CLO7", OUTPUT!C88:M88) / OUTPUT!AL$12),
IF(AND('PRINTABLE (per grading)'!H$16="OUTPUT", 'PRINTABLE (per grading)'!B$13="Midterm"), IF(ISERROR(SUMIF(OUTPUT!O$20:Y$20, "CLO7", OUTPUT!O88:Y88) / OUTPUT!AM$12), "", SUMIF(OUTPUT!O$20:Y$20, "CLO7", OUTPUT!O88:Y88) / OUTPUT!AM$12),
IF(AND('PRINTABLE (per grading)'!H$16="OUTPUT", 'PRINTABLE (per grading)'!B$13="Final"), IF(ISERROR(SUMIF(OUTPUT!AA$20:AI$20, "CLO7", OUTPUT!AA88:AI88) / OUTPUT!AN$12), "", SUMIF(OUTPUT!AA$20:AI$20, "CLO7", OUTPUT!AA88:AI88) / OUTPUT!AN$12),
"")))))),"")</f>
        <v/>
      </c>
      <c r="AT86" s="232" t="str">
        <f t="shared" si="56"/>
        <v/>
      </c>
      <c r="AU86" s="233" t="str">
        <f t="shared" si="57"/>
        <v/>
      </c>
      <c r="AV86" s="25" t="str">
        <f>IF(B86 &lt;&gt; "", IFERROR(IF(C$16 = "PRELIM", SUMIF('Database (LECTURE-RES-PRAC)'!D$14:AG$14, "CLO8", 'Database (LECTURE-RES-PRAC)'!D83:AG83) / 'Grade computation'!F$11, IF(C$16 = "MIDTERM", SUMIF('Database (LECTURE-RES-PRAC)'!AJ$14:BM$14, "CLO8", 'Database (LECTURE-RES-PRAC)'!AJ83:BM83) / 'Grade computation'!G$11, IF(C$16 = "FINAL", SUMIF('Database (LECTURE-RES-PRAC)'!BP$14:CS$14, "CLO8", 'Database (LECTURE-RES-PRAC)'!BP83:CS83) / 'Grade computation'!H$11,""))),""),"")</f>
        <v/>
      </c>
      <c r="AW86" s="232" t="str">
        <f t="shared" si="58"/>
        <v/>
      </c>
      <c r="AX86" s="25" t="str">
        <f>IF(B86 &lt;&gt; "",IF(AND('PRINTABLE (per grading)'!H$16="EXAM", 'PRINTABLE (per grading)'!B$13="Prelim"), IF(ISERROR(SUMIF('Exam (LECTURE ONLY)'!D$20:M$20, "CLO8", 'Exam (LECTURE ONLY)'!D88:M88) / 'Exam (LECTURE ONLY)'!AL$13), "", SUMIF('Exam (LECTURE ONLY)'!D$20:M$20, "CLO8", 'Exam (LECTURE ONLY)'!D88:M88) /'Exam (LECTURE ONLY)'!AL$13),
IF(AND('PRINTABLE (per grading)'!H$16="EXAM", 'PRINTABLE (per grading)'!B$13="Midterm"), IF(ISERROR(SUMIF('Exam (LECTURE ONLY)'!O$20:X$20, "CLO8", 'Exam (LECTURE ONLY)'!O88:X88) / 'Exam (LECTURE ONLY)'!AM$13), "", SUMIF('Exam (LECTURE ONLY)'!O$20:X$20, "CLO8", 'Exam (LECTURE ONLY)'!O88:X88) / 'Exam (LECTURE ONLY)'!AM$13),
IF(AND('PRINTABLE (per grading)'!H$16="EXAM", 'PRINTABLE (per grading)'!B$13="Final"), IF(ISERROR(SUMIF('Exam (LECTURE ONLY)'!Z$20:AI$20, "CLO8", 'Exam (LECTURE ONLY)'!Z88:AI88) / 'Exam (LECTURE ONLY)'!AN$13), "", SUMIF('Exam (LECTURE ONLY)'!Z$20:AI$20, "CLO8", 'Exam (LECTURE ONLY)'!Z88:AI88) / 'Exam (LECTURE ONLY)'!AN$13),
IF(AND('PRINTABLE (per grading)'!H$16="OUTPUT", 'PRINTABLE (per grading)'!B$13="Prelim"), IF(ISERROR(SUMIF(OUTPUT!C$20:M$20, "CLO8", OUTPUT!C88:M88) / OUTPUT!AL$13), "", SUMIF(OUTPUT!C$20:M$20, "CLO8", OUTPUT!C88:M88) / OUTPUT!AL$13),
IF(AND('PRINTABLE (per grading)'!H$16="OUTPUT", 'PRINTABLE (per grading)'!B$13="Midterm"), IF(ISERROR(SUMIF(OUTPUT!O$20:Y$20, "CLO8", OUTPUT!O88:Y88) / OUTPUT!AM$13), "", SUMIF(OUTPUT!O$20:Y$20, "CLO8", OUTPUT!O88:Y88) / OUTPUT!AM$13),
IF(AND('PRINTABLE (per grading)'!H$16="OUTPUT", 'PRINTABLE (per grading)'!B$13="Final"), IF(ISERROR(SUMIF(OUTPUT!AA$20:AI$20, "CLO8", OUTPUT!AA88:AI88) / OUTPUT!AN$13), "", SUMIF(OUTPUT!AA$20:AI$20, "CLO8", OUTPUT!AA88:AI88) / OUTPUT!AN$13),
"")))))),"")</f>
        <v/>
      </c>
      <c r="AY86" s="232" t="str">
        <f t="shared" si="59"/>
        <v/>
      </c>
      <c r="AZ86" s="233" t="str">
        <f t="shared" si="60"/>
        <v/>
      </c>
      <c r="BA86" s="25" t="str">
        <f>IF(B86 &lt;&gt; "", IFERROR(IF(C$16 = "PRELIM", SUMIF('Database (LECTURE-RES-PRAC)'!D$14:AG$14, "CLO9", 'Database (LECTURE-RES-PRAC)'!D83:AG83) / 'Grade computation'!F$12, IF(C$16 = "MIDTERM", SUMIF('Database (LECTURE-RES-PRAC)'!AJ$14:BM$14, "CLO9", 'Database (LECTURE-RES-PRAC)'!AJ83:BM83) / 'Grade computation'!G$12, IF(C$16 = "FINAL", SUMIF('Database (LECTURE-RES-PRAC)'!BP$14:CS$14, "CLO9", 'Database (LECTURE-RES-PRAC)'!BP83:CS83) / 'Grade computation'!H$12,""))),""),"")</f>
        <v/>
      </c>
      <c r="BB86" s="232" t="str">
        <f t="shared" si="61"/>
        <v/>
      </c>
      <c r="BC86" s="25" t="str">
        <f>IF(B86 &lt;&gt; "",IF(AND('PRINTABLE (per grading)'!H$16="EXAM", 'PRINTABLE (per grading)'!B$13="Prelim"), IF(ISERROR(SUMIF('Exam (LECTURE ONLY)'!D$20:M$20, "CLO9", 'Exam (LECTURE ONLY)'!D88:M88) / 'Exam (LECTURE ONLY)'!AL$14), "", SUMIF('Exam (LECTURE ONLY)'!D$20:M$20, "CLO9", 'Exam (LECTURE ONLY)'!D88:M88) /'Exam (LECTURE ONLY)'!AL$14),
IF(AND('PRINTABLE (per grading)'!H$16="EXAM", 'PRINTABLE (per grading)'!B$13="Midterm"), IF(ISERROR(SUMIF('Exam (LECTURE ONLY)'!O$20:X$20, "CLO9", 'Exam (LECTURE ONLY)'!O88:X88) / 'Exam (LECTURE ONLY)'!AM$14), "", SUMIF('Exam (LECTURE ONLY)'!O$20:X$20, "CLO9", 'Exam (LECTURE ONLY)'!O88:X88) / 'Exam (LECTURE ONLY)'!AM$14),
IF(AND('PRINTABLE (per grading)'!H$16="EXAM", 'PRINTABLE (per grading)'!B$13="Final"), IF(ISERROR(SUMIF('Exam (LECTURE ONLY)'!Z$20:AI$20, "CLO9", 'Exam (LECTURE ONLY)'!Z88:AI88) / 'Exam (LECTURE ONLY)'!AN$14), "", SUMIF('Exam (LECTURE ONLY)'!Z$20:AI$20, "CLO9", 'Exam (LECTURE ONLY)'!Z88:AI88) / 'Exam (LECTURE ONLY)'!AN$14),
IF(AND('PRINTABLE (per grading)'!H$16="OUTPUT", 'PRINTABLE (per grading)'!B$13="Prelim"), IF(ISERROR(SUMIF(OUTPUT!C$20:M$20, "CLO9", OUTPUT!C88:M88) / OUTPUT!AL$14), "", SUMIF(OUTPUT!C$20:M$20, "CLO9", OUTPUT!C88:M88) / OUTPUT!AL$14),
IF(AND('PRINTABLE (per grading)'!H$16="OUTPUT", 'PRINTABLE (per grading)'!B$13="Midterm"), IF(ISERROR(SUMIF(OUTPUT!O$20:Y$20, "CLO9", OUTPUT!O88:Y88) / OUTPUT!AM$14), "", SUMIF(OUTPUT!O$20:Y$20, "CLO9", OUTPUT!O88:Y88) / OUTPUT!AM$14),
IF(AND('PRINTABLE (per grading)'!H$16="OUTPUT", 'PRINTABLE (per grading)'!B$13="Final"), IF(ISERROR(SUMIF(OUTPUT!AA$20:AI$20, "CLO9", OUTPUT!AA88:AI88) / OUTPUT!AN$14), "", SUMIF(OUTPUT!AA$20:AI$20, "CLO9", OUTPUT!AA88:AI88) / OUTPUT!AN$14),
"")))))),"")</f>
        <v/>
      </c>
      <c r="BD86" s="232" t="str">
        <f t="shared" si="62"/>
        <v/>
      </c>
      <c r="BE86" s="233" t="str">
        <f t="shared" si="63"/>
        <v/>
      </c>
      <c r="BF86" s="25" t="str">
        <f>IF(B86 &lt;&gt; "", IFERROR(IF(C$16 = "PRELIM", SUMIF('Database (LECTURE-RES-PRAC)'!D$14:AG$14, "CLO10", 'Database (LECTURE-RES-PRAC)'!D83:AG83) / 'Grade computation'!F$13, IF(C$16 = "MIDTERM", SUMIF('Database (LECTURE-RES-PRAC)'!AJ$14:BM$14, "CLO10", 'Database (LECTURE-RES-PRAC)'!AJ83:BM83) / 'Grade computation'!G$13, IF(C$16 = "FINAL", SUMIF('Database (LECTURE-RES-PRAC)'!BP$14:CS$14, "CLO10", 'Database (LECTURE-RES-PRAC)'!BP83:CS83) / 'Grade computation'!H$13,""))),""),"")</f>
        <v/>
      </c>
      <c r="BG86" s="232" t="str">
        <f t="shared" si="64"/>
        <v/>
      </c>
      <c r="BH86" s="25" t="str">
        <f>IF(B86 &lt;&gt; "",IF(AND('PRINTABLE (per grading)'!H$16="EXAM", 'PRINTABLE (per grading)'!B$13="Prelim"), IF(ISERROR(SUMIF('Exam (LECTURE ONLY)'!D$20:M$20, "CLO10", 'Exam (LECTURE ONLY)'!D88:M88) / 'Exam (LECTURE ONLY)'!AL$15), "", SUMIF('Exam (LECTURE ONLY)'!D$20:M$20, "CLO10", 'Exam (LECTURE ONLY)'!D88:M88) /'Exam (LECTURE ONLY)'!AL$15),
IF(AND('PRINTABLE (per grading)'!H$16="EXAM", 'PRINTABLE (per grading)'!B$13="Midterm"), IF(ISERROR(SUMIF('Exam (LECTURE ONLY)'!O$20:X$20, "CLO10", 'Exam (LECTURE ONLY)'!O88:X88) / 'Exam (LECTURE ONLY)'!AM$15), "", SUMIF('Exam (LECTURE ONLY)'!O$20:X$20, "CLO10", 'Exam (LECTURE ONLY)'!O88:X88) / 'Exam (LECTURE ONLY)'!AM$15),
IF(AND('PRINTABLE (per grading)'!H$16="EXAM", 'PRINTABLE (per grading)'!B$13="Final"), IF(ISERROR(SUMIF('Exam (LECTURE ONLY)'!Z$20:AI$20, "CLO10", 'Exam (LECTURE ONLY)'!Z88:AI88) / 'Exam (LECTURE ONLY)'!AN$15), "", SUMIF('Exam (LECTURE ONLY)'!Z$20:AI$20, "CLO10", 'Exam (LECTURE ONLY)'!Z88:AI88) / 'Exam (LECTURE ONLY)'!AN$15),
IF(AND('PRINTABLE (per grading)'!H$16="OUTPUT", 'PRINTABLE (per grading)'!B$13="Prelim"), IF(ISERROR(SUMIF(OUTPUT!C$20:M$20, "CLO10", OUTPUT!C88:M88) / OUTPUT!AL$15), "", SUMIF(OUTPUT!C$20:M$20, "CLO10", OUTPUT!C88:M88) / OUTPUT!AL$15),
IF(AND('PRINTABLE (per grading)'!H$16="OUTPUT", 'PRINTABLE (per grading)'!B$13="Midterm"), IF(ISERROR(SUMIF(OUTPUT!O$20:Y$20, "CLO10", OUTPUT!O88:Y88) / OUTPUT!AM$15), "", SUMIF(OUTPUT!O$20:Y$20, "CLO10", OUTPUT!O88:Y88) / OUTPUT!AM$15),
IF(AND('PRINTABLE (per grading)'!H$16="OUTPUT", 'PRINTABLE (per grading)'!B$13="Final"), IF(ISERROR(SUMIF(OUTPUT!AA$20:AI$20, "CLO10", OUTPUT!AA88:AI88) / OUTPUT!AN$15), "", SUMIF(OUTPUT!AA$20:AI$20, "CLO10", OUTPUT!AA88:AI88) / OUTPUT!AN$15),
"")))))),"")</f>
        <v/>
      </c>
      <c r="BI86" s="232" t="str">
        <f t="shared" si="65"/>
        <v/>
      </c>
      <c r="BJ86" s="233" t="str">
        <f t="shared" si="66"/>
        <v/>
      </c>
      <c r="BK86" s="2"/>
    </row>
    <row r="87" spans="1:63" ht="20.100000000000001" customHeight="1">
      <c r="A87" s="118" t="str">
        <f>IF(ISBLANK('Database (LECTURE-RES-PRAC)'!A84),"",'Database (LECTURE-RES-PRAC)'!A84)</f>
        <v/>
      </c>
      <c r="B87" s="119" t="str">
        <f>IF(ISBLANK('Database (LECTURE-RES-PRAC)'!B84),"",'Database (LECTURE-RES-PRAC)'!B84)</f>
        <v/>
      </c>
      <c r="C87" s="134" t="str">
        <f>IF(B87&lt;&gt;"",IF(C$16="PRELIM",'Grade computation'!C87, IF(C$16="MIDTERM",'Grade computation'!K87, IF(C$16="FINAL",'Grade computation'!S87,""))),"")</f>
        <v/>
      </c>
      <c r="D87" s="135" t="str">
        <f t="shared" si="1"/>
        <v/>
      </c>
      <c r="E87" s="134" t="str">
        <f>IF(B87&lt;&gt;"", IF(C$16="PRELIM",'Grade computation'!E87, IF(C$16="MIDTERM",'Grade computation'!M87, IF(C$16="FINAL",'Grade computation'!U87,""))),"")</f>
        <v/>
      </c>
      <c r="F87" s="136" t="str">
        <f t="shared" si="2"/>
        <v/>
      </c>
      <c r="G87" s="137" t="str">
        <f t="shared" si="3"/>
        <v/>
      </c>
      <c r="H87" s="207" t="str">
        <f>IF(B87&lt;&gt;"",IF(C$16="PRELIM", 'Grade computation'!H87, IF(C$16="MIDTERM", 'Grade computation'!P87, IF(C$16="FINAL",'Grade computation'!X87, ""))),"")</f>
        <v/>
      </c>
      <c r="I87" s="137" t="str">
        <f t="shared" si="4"/>
        <v/>
      </c>
      <c r="J87" s="139" t="str">
        <f t="shared" si="5"/>
        <v/>
      </c>
      <c r="K87" s="377" t="str">
        <f t="shared" si="6"/>
        <v/>
      </c>
      <c r="L87" s="434"/>
      <c r="M87" s="25" t="str">
        <f>IF(B87 &lt;&gt; "", IFERROR(IF(C$16 = "PRELIM", SUMIF('Database (LECTURE-RES-PRAC)'!D$14:AG$14, "CLO1", 'Database (LECTURE-RES-PRAC)'!D84:AG84) / 'Grade computation'!F$4, IF(C$16 = "MIDTERM", SUMIF('Database (LECTURE-RES-PRAC)'!AJ$14:BM$14, "CLO1", 'Database (LECTURE-RES-PRAC)'!AJ84:BM84) / 'Grade computation'!G$4, IF(C$16 = "FINAL", SUMIF('Database (LECTURE-RES-PRAC)'!BP$14:CS$14, "CLO1", 'Database (LECTURE-RES-PRAC)'!BP84:CS84) / 'Grade computation'!H$4,""))),""),"")</f>
        <v/>
      </c>
      <c r="N87" s="232" t="str">
        <f t="shared" si="37"/>
        <v/>
      </c>
      <c r="O87" s="25" t="str">
        <f>IF(B87 &lt;&gt; "",IF(AND('PRINTABLE (per grading)'!H$16="EXAM", 'PRINTABLE (per grading)'!B$13="Prelim"), IF(ISERROR(SUMIF('Exam (LECTURE ONLY)'!D$20:M$20, "CLO1", 'Exam (LECTURE ONLY)'!D89:M89) / 'Exam (LECTURE ONLY)'!AL$6), "", SUMIF('Exam (LECTURE ONLY)'!D$20:M$20, "CLO1", 'Exam (LECTURE ONLY)'!D89:M89) /'Exam (LECTURE ONLY)'!AL$6),
IF(AND('PRINTABLE (per grading)'!H$16="EXAM", 'PRINTABLE (per grading)'!B$13="Midterm"), IF(ISERROR(SUMIF('Exam (LECTURE ONLY)'!O$20:X$20, "CLO1", 'Exam (LECTURE ONLY)'!O89:X89) / 'Exam (LECTURE ONLY)'!AM$6), "", SUMIF('Exam (LECTURE ONLY)'!O$20:X$20, "CLO1", 'Exam (LECTURE ONLY)'!O89:X89) / 'Exam (LECTURE ONLY)'!AM$6),
IF(AND('PRINTABLE (per grading)'!H$16="EXAM", 'PRINTABLE (per grading)'!B$13="Final"), IF(ISERROR(SUMIF('Exam (LECTURE ONLY)'!Z$20:AI$20, "CLO1", 'Exam (LECTURE ONLY)'!Z89:AI89) / 'Exam (LECTURE ONLY)'!AN$6), "", SUMIF('Exam (LECTURE ONLY)'!Z$20:AI$20, "CLO1", 'Exam (LECTURE ONLY)'!Z89:AI89) / 'Exam (LECTURE ONLY)'!AN$6),
IF(AND('PRINTABLE (per grading)'!H$16="OUTPUT", 'PRINTABLE (per grading)'!B$13="Prelim"), IF(ISERROR(SUMIF(OUTPUT!C$20:M$20, "CLO1", OUTPUT!C89:M89) / OUTPUT!AL$6), "", SUMIF(OUTPUT!C$20:M$20, "CLO1", OUTPUT!C89:M89) / OUTPUT!AL$6),
IF(AND('PRINTABLE (per grading)'!H$16="OUTPUT", 'PRINTABLE (per grading)'!B$13="Midterm"), IF(ISERROR(SUMIF(OUTPUT!O$20:Y$20, "CLO1", OUTPUT!O89:Y89) / OUTPUT!AM$6), "", SUMIF(OUTPUT!O$20:Y$20, "CLO1", OUTPUT!O89:Y89) / OUTPUT!AM$6),
IF(AND('PRINTABLE (per grading)'!H$16="OUTPUT", 'PRINTABLE (per grading)'!B$13="Final"), IF(ISERROR(SUMIF(OUTPUT!AA$20:AI$20, "CLO1", OUTPUT!AA89:AI89) / OUTPUT!AN$6), "", SUMIF(OUTPUT!AA$20:AI$20, "CLO1", OUTPUT!AA89:AI89) / OUTPUT!AN$6),
"")))))),"")</f>
        <v/>
      </c>
      <c r="P87" s="232" t="str">
        <f t="shared" si="38"/>
        <v/>
      </c>
      <c r="Q87" s="233" t="str">
        <f t="shared" si="39"/>
        <v/>
      </c>
      <c r="R87" s="25" t="str">
        <f>IF(B87 &lt;&gt; "", IFERROR(IF(C$16 = "PRELIM", SUMIF('Database (LECTURE-RES-PRAC)'!D$14:AG$14, "CLO2", 'Database (LECTURE-RES-PRAC)'!D84:AG84) / 'Grade computation'!F$5, IF(C$16 = "MIDTERM", SUMIF('Database (LECTURE-RES-PRAC)'!AJ$14:BM$14, "CLO2", 'Database (LECTURE-RES-PRAC)'!AJ84:BM84) / 'Grade computation'!G$5, IF(C$16 = "FINAL", SUMIF('Database (LECTURE-RES-PRAC)'!BP$14:CS$14, "CLO2", 'Database (LECTURE-RES-PRAC)'!BP84:CS84) / 'Grade computation'!H$5,""))),""),"")</f>
        <v/>
      </c>
      <c r="S87" s="232" t="str">
        <f t="shared" si="40"/>
        <v/>
      </c>
      <c r="T87" s="25" t="str">
        <f>IF(B87 &lt;&gt; "",IF(AND('PRINTABLE (per grading)'!H$16="EXAM", 'PRINTABLE (per grading)'!B$13="Prelim"), IF(ISERROR(SUMIF('Exam (LECTURE ONLY)'!D$20:M$20, "CLO2", 'Exam (LECTURE ONLY)'!D89:M89) / 'Exam (LECTURE ONLY)'!AL$7), "", SUMIF('Exam (LECTURE ONLY)'!D$20:M$20, "CLO2", 'Exam (LECTURE ONLY)'!D89:M89) /'Exam (LECTURE ONLY)'!AL$7),
IF(AND('PRINTABLE (per grading)'!H$16="EXAM", 'PRINTABLE (per grading)'!B$13="Midterm"), IF(ISERROR(SUMIF('Exam (LECTURE ONLY)'!O$20:X$20, "CLO2", 'Exam (LECTURE ONLY)'!O89:X89) / 'Exam (LECTURE ONLY)'!AM$7), "", SUMIF('Exam (LECTURE ONLY)'!O$20:X$20, "CLO2", 'Exam (LECTURE ONLY)'!O89:X89) / 'Exam (LECTURE ONLY)'!AM$7),
IF(AND('PRINTABLE (per grading)'!H$16="EXAM", 'PRINTABLE (per grading)'!B$13="Final"), IF(ISERROR(SUMIF('Exam (LECTURE ONLY)'!Z$20:AI$20, "CLO2", 'Exam (LECTURE ONLY)'!Z89:AI89) / 'Exam (LECTURE ONLY)'!AN$7), "", SUMIF('Exam (LECTURE ONLY)'!Z$20:AI$20, "CLO2", 'Exam (LECTURE ONLY)'!Z89:AI89) / 'Exam (LECTURE ONLY)'!AN$7),
IF(AND('PRINTABLE (per grading)'!H$16="OUTPUT", 'PRINTABLE (per grading)'!B$13="Prelim"), IF(ISERROR(SUMIF(OUTPUT!C$20:M$20, "CLO2", OUTPUT!C89:M89) / OUTPUT!AL$7), "", SUMIF(OUTPUT!C$20:M$20, "CLO2", OUTPUT!C89:M89) / OUTPUT!AL$7),
IF(AND('PRINTABLE (per grading)'!H$16="OUTPUT", 'PRINTABLE (per grading)'!B$13="Midterm"), IF(ISERROR(SUMIF(OUTPUT!O$20:Y$20, "CLO2", OUTPUT!O89:Y89) / OUTPUT!AM$7), "", SUMIF(OUTPUT!O$20:Y$20, "CLO2", OUTPUT!O89:Y89) / OUTPUT!AM$7),
IF(AND('PRINTABLE (per grading)'!H$16="OUTPUT", 'PRINTABLE (per grading)'!B$13="Final"), IF(ISERROR(SUMIF(OUTPUT!AA$20:AI$20, "CLO2", OUTPUT!AA89:AI89) / OUTPUT!AN$7), "", SUMIF(OUTPUT!AA$20:AI$20, "CLO2", OUTPUT!AA89:AI89) / OUTPUT!AN$7),
"")))))),"")</f>
        <v/>
      </c>
      <c r="U87" s="232" t="str">
        <f t="shared" si="41"/>
        <v/>
      </c>
      <c r="V87" s="233" t="str">
        <f t="shared" si="42"/>
        <v/>
      </c>
      <c r="W87" s="25" t="str">
        <f>IF(B87 &lt;&gt; "", IFERROR(IF(C$16 = "PRELIM", SUMIF('Database (LECTURE-RES-PRAC)'!D$14:AG$14, "CLO3", 'Database (LECTURE-RES-PRAC)'!D84:AG84) / 'Grade computation'!F$6, IF(C$16 = "MIDTERM", SUMIF('Database (LECTURE-RES-PRAC)'!AJ$14:BM$14, "CLO3", 'Database (LECTURE-RES-PRAC)'!AJ84:BM84) / 'Grade computation'!G$6, IF(C$16 = "FINAL", SUMIF('Database (LECTURE-RES-PRAC)'!BP$14:CS$14, "CLO3", 'Database (LECTURE-RES-PRAC)'!BP84:CS84) / 'Grade computation'!H$6,""))),""),"")</f>
        <v/>
      </c>
      <c r="X87" s="232" t="str">
        <f t="shared" si="43"/>
        <v/>
      </c>
      <c r="Y87" s="25" t="str">
        <f>IF(B87 &lt;&gt; "",IF(AND('PRINTABLE (per grading)'!H$16="EXAM", 'PRINTABLE (per grading)'!B$13="Prelim"), IF(ISERROR(SUMIF('Exam (LECTURE ONLY)'!D$20:M$20, "CLO3", 'Exam (LECTURE ONLY)'!D89:M89) / 'Exam (LECTURE ONLY)'!AL$8), "", SUMIF('Exam (LECTURE ONLY)'!D$20:M$20, "CLO3", 'Exam (LECTURE ONLY)'!D89:M89) /'Exam (LECTURE ONLY)'!AL$8),
IF(AND('PRINTABLE (per grading)'!H$16="EXAM", 'PRINTABLE (per grading)'!B$13="Midterm"), IF(ISERROR(SUMIF('Exam (LECTURE ONLY)'!O$20:X$20, "CLO3", 'Exam (LECTURE ONLY)'!O89:X89) / 'Exam (LECTURE ONLY)'!AM$8), "", SUMIF('Exam (LECTURE ONLY)'!O$20:X$20, "CLO3", 'Exam (LECTURE ONLY)'!O89:X89) / 'Exam (LECTURE ONLY)'!AM$8),
IF(AND('PRINTABLE (per grading)'!H$16="EXAM", 'PRINTABLE (per grading)'!B$13="Final"), IF(ISERROR(SUMIF('Exam (LECTURE ONLY)'!Z$20:AI$20, "CLO3", 'Exam (LECTURE ONLY)'!Z89:AI89) / 'Exam (LECTURE ONLY)'!AN$8), "", SUMIF('Exam (LECTURE ONLY)'!Z$20:AI$20, "CLO3", 'Exam (LECTURE ONLY)'!Z89:AI89) / 'Exam (LECTURE ONLY)'!AN$8),
IF(AND('PRINTABLE (per grading)'!H$16="OUTPUT", 'PRINTABLE (per grading)'!B$13="Prelim"), IF(ISERROR(SUMIF(OUTPUT!C$20:M$20, "CLO3", OUTPUT!C89:M89) / OUTPUT!AL$8), "", SUMIF(OUTPUT!C$20:M$20, "CLO3", OUTPUT!C89:M89) / OUTPUT!AL$8),
IF(AND('PRINTABLE (per grading)'!H$16="OUTPUT", 'PRINTABLE (per grading)'!B$13="Midterm"), IF(ISERROR(SUMIF(OUTPUT!O$20:Y$20, "CLO3", OUTPUT!O89:Y89) / OUTPUT!AM$8), "", SUMIF(OUTPUT!O$20:Y$20, "CLO3", OUTPUT!O89:Y89) / OUTPUT!AM$8),
IF(AND('PRINTABLE (per grading)'!H$16="OUTPUT", 'PRINTABLE (per grading)'!B$13="Final"), IF(ISERROR(SUMIF(OUTPUT!AA$20:AI$20, "CLO3", OUTPUT!AA89:AI89) / OUTPUT!AN$8), "", SUMIF(OUTPUT!AA$20:AI$20, "CLO3", OUTPUT!AA89:AI89) / OUTPUT!AN$8),
"" )))))),"")</f>
        <v/>
      </c>
      <c r="Z87" s="232" t="str">
        <f t="shared" si="44"/>
        <v/>
      </c>
      <c r="AA87" s="233" t="str">
        <f t="shared" si="45"/>
        <v/>
      </c>
      <c r="AB87" s="25" t="str">
        <f>IF(B87 &lt;&gt; "", IFERROR(IF(C$16 = "PRELIM", SUMIF('Database (LECTURE-RES-PRAC)'!D$14:AG$14, "CLO4", 'Database (LECTURE-RES-PRAC)'!D84:AG84) / 'Grade computation'!F$7, IF(C$16 = "MIDTERM", SUMIF('Database (LECTURE-RES-PRAC)'!AJ$14:BM$14, "CLO4", 'Database (LECTURE-RES-PRAC)'!AJ84:BM84) / 'Grade computation'!G$7, IF(C$16 = "FINAL", SUMIF('Database (LECTURE-RES-PRAC)'!BP$14:CS$14, "CLO4", 'Database (LECTURE-RES-PRAC)'!BP84:CS84) / 'Grade computation'!H$7,""))),""),"")</f>
        <v/>
      </c>
      <c r="AC87" s="232" t="str">
        <f t="shared" si="46"/>
        <v/>
      </c>
      <c r="AD87" s="25" t="str">
        <f>IF(B87 &lt;&gt; "",IF(AND('PRINTABLE (per grading)'!H$16="EXAM", 'PRINTABLE (per grading)'!B$13="Prelim"), IF(ISERROR(SUMIF('Exam (LECTURE ONLY)'!D$20:M$20, "CLO4", 'Exam (LECTURE ONLY)'!D89:M89) / 'Exam (LECTURE ONLY)'!AL$9), "", SUMIF('Exam (LECTURE ONLY)'!D$20:M$20, "CLO4", 'Exam (LECTURE ONLY)'!D89:M89) /'Exam (LECTURE ONLY)'!AL$9),
IF(AND('PRINTABLE (per grading)'!H$16="EXAM", 'PRINTABLE (per grading)'!B$13="Midterm"), IF(ISERROR(SUMIF('Exam (LECTURE ONLY)'!O$20:X$20, "CLO4", 'Exam (LECTURE ONLY)'!O89:X89) / 'Exam (LECTURE ONLY)'!AM$9), "", SUMIF('Exam (LECTURE ONLY)'!O$20:X$20, "CLO4", 'Exam (LECTURE ONLY)'!O89:X89) / 'Exam (LECTURE ONLY)'!AM$9),
IF(AND('PRINTABLE (per grading)'!H$16="EXAM", 'PRINTABLE (per grading)'!B$13="Final"), IF(ISERROR(SUMIF('Exam (LECTURE ONLY)'!Z$20:AI$20, "CLO4", 'Exam (LECTURE ONLY)'!Z89:AI89) / 'Exam (LECTURE ONLY)'!AN$9), "", SUMIF('Exam (LECTURE ONLY)'!Z$20:AI$20, "CLO4", 'Exam (LECTURE ONLY)'!Z89:AI89) / 'Exam (LECTURE ONLY)'!AN$9),
IF(AND('PRINTABLE (per grading)'!H$16="OUTPUT", 'PRINTABLE (per grading)'!B$13="Prelim"), IF(ISERROR(SUMIF(OUTPUT!C$20:M$20, "CLO4", OUTPUT!C89:M89) / OUTPUT!AL$9), "", SUMIF(OUTPUT!C$20:M$20, "CLO4", OUTPUT!C89:M89) / OUTPUT!AL$9),
IF(AND('PRINTABLE (per grading)'!H$16="OUTPUT", 'PRINTABLE (per grading)'!B$13="Midterm"), IF(ISERROR(SUMIF(OUTPUT!O$20:Y$20, "CLO4", OUTPUT!O89:Y89) / OUTPUT!AM$9), "", SUMIF(OUTPUT!O$20:Y$20, "CLO4", OUTPUT!O89:Y89) / OUTPUT!AM$9),
IF(AND('PRINTABLE (per grading)'!H$16="OUTPUT", 'PRINTABLE (per grading)'!B$13="Final"), IF(ISERROR(SUMIF(OUTPUT!AA$20:AI$20, "CLO4", OUTPUT!AA89:AI89) / OUTPUT!AN$9), "", SUMIF(OUTPUT!AA$20:AI$20, "CLO4", OUTPUT!AA89:AI89) / OUTPUT!AN$9),
"")))))),"")</f>
        <v/>
      </c>
      <c r="AE87" s="232" t="str">
        <f t="shared" si="47"/>
        <v/>
      </c>
      <c r="AF87" s="233" t="str">
        <f t="shared" si="48"/>
        <v/>
      </c>
      <c r="AG87" s="25" t="str">
        <f>IF(B87 &lt;&gt; "", IFERROR(IF(C$16 = "PRELIM", SUMIF('Database (LECTURE-RES-PRAC)'!D$14:AG$14, "CLO5", 'Database (LECTURE-RES-PRAC)'!D84:AG84) / 'Grade computation'!F$8, IF(C$16 = "MIDTERM", SUMIF('Database (LECTURE-RES-PRAC)'!AJ$14:BM$14, "CLO5", 'Database (LECTURE-RES-PRAC)'!AJ84:BM84) / 'Grade computation'!G$8, IF(C$16 = "FINAL", SUMIF('Database (LECTURE-RES-PRAC)'!BP$14:CS$14, "CLO5", 'Database (LECTURE-RES-PRAC)'!BP84:CS84) / 'Grade computation'!H$8,""))),""),"")</f>
        <v/>
      </c>
      <c r="AH87" s="232" t="str">
        <f t="shared" si="49"/>
        <v/>
      </c>
      <c r="AI87" s="25" t="str">
        <f>IF(B87 &lt;&gt; "",IF(AND('PRINTABLE (per grading)'!H$16="EXAM", 'PRINTABLE (per grading)'!B$13="Prelim"), IF(ISERROR(SUMIF('Exam (LECTURE ONLY)'!D$20:M$20, "CLO5", 'Exam (LECTURE ONLY)'!D89:M89) / 'Exam (LECTURE ONLY)'!AL$10), "", SUMIF('Exam (LECTURE ONLY)'!D$20:M$20, "CLO5", 'Exam (LECTURE ONLY)'!D89:M89) /'Exam (LECTURE ONLY)'!AL$10),
IF(AND('PRINTABLE (per grading)'!H$16="EXAM", 'PRINTABLE (per grading)'!B$13="Midterm"), IF(ISERROR(SUMIF('Exam (LECTURE ONLY)'!O$20:X$20, "CLO5", 'Exam (LECTURE ONLY)'!O89:X89) / 'Exam (LECTURE ONLY)'!AM$10), "", SUMIF('Exam (LECTURE ONLY)'!O$20:X$20, "CLO5", 'Exam (LECTURE ONLY)'!O89:X89) / 'Exam (LECTURE ONLY)'!AM$10),
IF(AND('PRINTABLE (per grading)'!H$16="EXAM", 'PRINTABLE (per grading)'!B$13="Final"), IF(ISERROR(SUMIF('Exam (LECTURE ONLY)'!Z$20:AI$20, "CLO5", 'Exam (LECTURE ONLY)'!Z89:AI89) / 'Exam (LECTURE ONLY)'!AN$10), "", SUMIF('Exam (LECTURE ONLY)'!Z$20:AI$20, "CLO5", 'Exam (LECTURE ONLY)'!Z89:AI89) / 'Exam (LECTURE ONLY)'!AN$10),
IF(AND('PRINTABLE (per grading)'!H$16="OUTPUT", 'PRINTABLE (per grading)'!B$13="Prelim"), IF(ISERROR(SUMIF(OUTPUT!C$20:M$20, "CLO5", OUTPUT!C89:M89) / OUTPUT!AL$10), "", SUMIF(OUTPUT!C$20:M$20, "CLO5", OUTPUT!C89:M89) / OUTPUT!AL$10),
IF(AND('PRINTABLE (per grading)'!H$16="OUTPUT", 'PRINTABLE (per grading)'!B$13="Midterm"), IF(ISERROR(SUMIF(OUTPUT!O$20:Y$20, "CLO5", OUTPUT!O89:Y89) / OUTPUT!AM$10), "", SUMIF(OUTPUT!O$20:Y$20, "CLO5", OUTPUT!O89:Y89) / OUTPUT!AM$10),
IF(AND('PRINTABLE (per grading)'!H$16="OUTPUT", 'PRINTABLE (per grading)'!B$13="Final"), IF(ISERROR(SUMIF(OUTPUT!AA$20:AI$20, "CLO5", OUTPUT!AA89:AI89) / OUTPUT!AN$10), "", SUMIF(OUTPUT!AA$20:AI$20, "CLO5", OUTPUT!AA89:AI89) / OUTPUT!AN$10),
"")))))),"")</f>
        <v/>
      </c>
      <c r="AJ87" s="232" t="str">
        <f t="shared" si="50"/>
        <v/>
      </c>
      <c r="AK87" s="233" t="str">
        <f t="shared" si="51"/>
        <v/>
      </c>
      <c r="AL87" s="25" t="str">
        <f>IF(B87 &lt;&gt; "", IFERROR(IF(C$16 = "PRELIM", SUMIF('Database (LECTURE-RES-PRAC)'!D$14:AG$14, "CLO6", 'Database (LECTURE-RES-PRAC)'!D84:AG84) / 'Grade computation'!F$9, IF(C$16 = "MIDTERM", SUMIF('Database (LECTURE-RES-PRAC)'!AJ$14:BM$14, "CLO6", 'Database (LECTURE-RES-PRAC)'!AJ84:BM84) / 'Grade computation'!G$9, IF(C$16 = "FINAL", SUMIF('Database (LECTURE-RES-PRAC)'!BP$14:CS$14, "CLO6", 'Database (LECTURE-RES-PRAC)'!BP84:CS84) / 'Grade computation'!H$9,""))),""),"")</f>
        <v/>
      </c>
      <c r="AM87" s="232" t="str">
        <f t="shared" si="52"/>
        <v/>
      </c>
      <c r="AN87" s="25" t="str">
        <f>IF(B87 &lt;&gt; "",IF(AND('PRINTABLE (per grading)'!H$16="EXAM", 'PRINTABLE (per grading)'!B$13="Prelim"), IF(ISERROR(SUMIF('Exam (LECTURE ONLY)'!D$20:M$20, "CLO6", 'Exam (LECTURE ONLY)'!D89:M89) / 'Exam (LECTURE ONLY)'!AL$11), "", SUMIF('Exam (LECTURE ONLY)'!D$20:M$20, "CLO6", 'Exam (LECTURE ONLY)'!D89:M89) /'Exam (LECTURE ONLY)'!AL$11),
IF(AND('PRINTABLE (per grading)'!H$16="EXAM", 'PRINTABLE (per grading)'!B$13="Midterm"), IF(ISERROR(SUMIF('Exam (LECTURE ONLY)'!O$20:X$20, "CLO6", 'Exam (LECTURE ONLY)'!O89:X89) / 'Exam (LECTURE ONLY)'!AM$11), "", SUMIF('Exam (LECTURE ONLY)'!O$20:X$20, "CLO6", 'Exam (LECTURE ONLY)'!O89:X89) / 'Exam (LECTURE ONLY)'!AM$11),
IF(AND('PRINTABLE (per grading)'!H$16="EXAM", 'PRINTABLE (per grading)'!B$13="Final"), IF(ISERROR(SUMIF('Exam (LECTURE ONLY)'!Z$20:AI$20, "CLO6", 'Exam (LECTURE ONLY)'!Z89:AI89) / 'Exam (LECTURE ONLY)'!AN$11), "", SUMIF('Exam (LECTURE ONLY)'!Z$20:AI$20, "CLO6", 'Exam (LECTURE ONLY)'!Z89:AI89) / 'Exam (LECTURE ONLY)'!AN$11),
IF(AND('PRINTABLE (per grading)'!H$16="OUTPUT", 'PRINTABLE (per grading)'!B$13="Prelim"), IF(ISERROR(SUMIF(OUTPUT!C$20:M$20, "CLO6", OUTPUT!C89:M89) / OUTPUT!AL$11), "", SUMIF(OUTPUT!C$20:M$20, "CLO6", OUTPUT!C89:M89) / OUTPUT!AL$11),
IF(AND('PRINTABLE (per grading)'!H$16="OUTPUT", 'PRINTABLE (per grading)'!B$13="Midterm"), IF(ISERROR(SUMIF(OUTPUT!O$20:Y$20, "CLO6", OUTPUT!O89:Y89) / OUTPUT!AM$11), "", SUMIF(OUTPUT!O$20:Y$20, "CLO6", OUTPUT!O89:Y89) / OUTPUT!AM$11),
IF(AND('PRINTABLE (per grading)'!H$16="OUTPUT", 'PRINTABLE (per grading)'!B$13="Final"), IF(ISERROR(SUMIF(OUTPUT!AA$20:AI$20, "CLO6", OUTPUT!AA89:AI89) / OUTPUT!AN$11), "", SUMIF(OUTPUT!AA$20:AI$20, "CLO6", OUTPUT!AA89:AI89) / OUTPUT!AN$11),
"")))))),"")</f>
        <v/>
      </c>
      <c r="AO87" s="232" t="str">
        <f t="shared" si="53"/>
        <v/>
      </c>
      <c r="AP87" s="233" t="str">
        <f t="shared" si="54"/>
        <v/>
      </c>
      <c r="AQ87" s="25" t="str">
        <f>IF(B87 &lt;&gt; "", IFERROR(IF(C$16 = "PRELIM", SUMIF('Database (LECTURE-RES-PRAC)'!D$14:AG$14, "CLO7", 'Database (LECTURE-RES-PRAC)'!D84:AG84) / 'Grade computation'!F$10, IF(C$16 = "MIDTERM", SUMIF('Database (LECTURE-RES-PRAC)'!AJ$14:BM$14, "CLO7", 'Database (LECTURE-RES-PRAC)'!AJ84:BM84) / 'Grade computation'!G$10, IF(C$16 = "FINAL", SUMIF('Database (LECTURE-RES-PRAC)'!BP$14:CS$14, "CLO7", 'Database (LECTURE-RES-PRAC)'!BP84:CS84) / 'Grade computation'!H$10,""))),""),"")</f>
        <v/>
      </c>
      <c r="AR87" s="232" t="str">
        <f t="shared" si="55"/>
        <v/>
      </c>
      <c r="AS87" s="25" t="str">
        <f>IF(B87 &lt;&gt; "",IF(AND('PRINTABLE (per grading)'!H$16="EXAM", 'PRINTABLE (per grading)'!B$13="Prelim"), IF(ISERROR(SUMIF('Exam (LECTURE ONLY)'!D$20:M$20, "CLO7", 'Exam (LECTURE ONLY)'!D89:M89) / 'Exam (LECTURE ONLY)'!AL$12), "", SUMIF('Exam (LECTURE ONLY)'!D$20:M$20, "CLO7", 'Exam (LECTURE ONLY)'!D89:M89) /'Exam (LECTURE ONLY)'!AL$12),
IF(AND('PRINTABLE (per grading)'!H$16="EXAM", 'PRINTABLE (per grading)'!B$13="Midterm"), IF(ISERROR(SUMIF('Exam (LECTURE ONLY)'!O$20:X$20, "CLO7", 'Exam (LECTURE ONLY)'!O89:X89) / 'Exam (LECTURE ONLY)'!AM$12), "", SUMIF('Exam (LECTURE ONLY)'!O$20:X$20, "CLO7", 'Exam (LECTURE ONLY)'!O89:X89) / 'Exam (LECTURE ONLY)'!AM$12),
IF(AND('PRINTABLE (per grading)'!H$16="EXAM", 'PRINTABLE (per grading)'!B$13="Final"), IF(ISERROR(SUMIF('Exam (LECTURE ONLY)'!Z$20:AI$20, "CLO7", 'Exam (LECTURE ONLY)'!Z89:AI89) / 'Exam (LECTURE ONLY)'!AN$12), "", SUMIF('Exam (LECTURE ONLY)'!Z$20:AI$20, "CLO7", 'Exam (LECTURE ONLY)'!Z89:AI89) / 'Exam (LECTURE ONLY)'!AN$12),
IF(AND('PRINTABLE (per grading)'!H$16="OUTPUT", 'PRINTABLE (per grading)'!B$13="Prelim"), IF(ISERROR(SUMIF(OUTPUT!C$20:M$20, "CLO7", OUTPUT!C89:M89) / OUTPUT!AL$12), "", SUMIF(OUTPUT!C$20:M$20, "CLO7", OUTPUT!C89:M89) / OUTPUT!AL$12),
IF(AND('PRINTABLE (per grading)'!H$16="OUTPUT", 'PRINTABLE (per grading)'!B$13="Midterm"), IF(ISERROR(SUMIF(OUTPUT!O$20:Y$20, "CLO7", OUTPUT!O89:Y89) / OUTPUT!AM$12), "", SUMIF(OUTPUT!O$20:Y$20, "CLO7", OUTPUT!O89:Y89) / OUTPUT!AM$12),
IF(AND('PRINTABLE (per grading)'!H$16="OUTPUT", 'PRINTABLE (per grading)'!B$13="Final"), IF(ISERROR(SUMIF(OUTPUT!AA$20:AI$20, "CLO7", OUTPUT!AA89:AI89) / OUTPUT!AN$12), "", SUMIF(OUTPUT!AA$20:AI$20, "CLO7", OUTPUT!AA89:AI89) / OUTPUT!AN$12),
"")))))),"")</f>
        <v/>
      </c>
      <c r="AT87" s="232" t="str">
        <f t="shared" si="56"/>
        <v/>
      </c>
      <c r="AU87" s="233" t="str">
        <f t="shared" si="57"/>
        <v/>
      </c>
      <c r="AV87" s="25" t="str">
        <f>IF(B87 &lt;&gt; "", IFERROR(IF(C$16 = "PRELIM", SUMIF('Database (LECTURE-RES-PRAC)'!D$14:AG$14, "CLO8", 'Database (LECTURE-RES-PRAC)'!D84:AG84) / 'Grade computation'!F$11, IF(C$16 = "MIDTERM", SUMIF('Database (LECTURE-RES-PRAC)'!AJ$14:BM$14, "CLO8", 'Database (LECTURE-RES-PRAC)'!AJ84:BM84) / 'Grade computation'!G$11, IF(C$16 = "FINAL", SUMIF('Database (LECTURE-RES-PRAC)'!BP$14:CS$14, "CLO8", 'Database (LECTURE-RES-PRAC)'!BP84:CS84) / 'Grade computation'!H$11,""))),""),"")</f>
        <v/>
      </c>
      <c r="AW87" s="232" t="str">
        <f t="shared" si="58"/>
        <v/>
      </c>
      <c r="AX87" s="25" t="str">
        <f>IF(B87 &lt;&gt; "",IF(AND('PRINTABLE (per grading)'!H$16="EXAM", 'PRINTABLE (per grading)'!B$13="Prelim"), IF(ISERROR(SUMIF('Exam (LECTURE ONLY)'!D$20:M$20, "CLO8", 'Exam (LECTURE ONLY)'!D89:M89) / 'Exam (LECTURE ONLY)'!AL$13), "", SUMIF('Exam (LECTURE ONLY)'!D$20:M$20, "CLO8", 'Exam (LECTURE ONLY)'!D89:M89) /'Exam (LECTURE ONLY)'!AL$13),
IF(AND('PRINTABLE (per grading)'!H$16="EXAM", 'PRINTABLE (per grading)'!B$13="Midterm"), IF(ISERROR(SUMIF('Exam (LECTURE ONLY)'!O$20:X$20, "CLO8", 'Exam (LECTURE ONLY)'!O89:X89) / 'Exam (LECTURE ONLY)'!AM$13), "", SUMIF('Exam (LECTURE ONLY)'!O$20:X$20, "CLO8", 'Exam (LECTURE ONLY)'!O89:X89) / 'Exam (LECTURE ONLY)'!AM$13),
IF(AND('PRINTABLE (per grading)'!H$16="EXAM", 'PRINTABLE (per grading)'!B$13="Final"), IF(ISERROR(SUMIF('Exam (LECTURE ONLY)'!Z$20:AI$20, "CLO8", 'Exam (LECTURE ONLY)'!Z89:AI89) / 'Exam (LECTURE ONLY)'!AN$13), "", SUMIF('Exam (LECTURE ONLY)'!Z$20:AI$20, "CLO8", 'Exam (LECTURE ONLY)'!Z89:AI89) / 'Exam (LECTURE ONLY)'!AN$13),
IF(AND('PRINTABLE (per grading)'!H$16="OUTPUT", 'PRINTABLE (per grading)'!B$13="Prelim"), IF(ISERROR(SUMIF(OUTPUT!C$20:M$20, "CLO8", OUTPUT!C89:M89) / OUTPUT!AL$13), "", SUMIF(OUTPUT!C$20:M$20, "CLO8", OUTPUT!C89:M89) / OUTPUT!AL$13),
IF(AND('PRINTABLE (per grading)'!H$16="OUTPUT", 'PRINTABLE (per grading)'!B$13="Midterm"), IF(ISERROR(SUMIF(OUTPUT!O$20:Y$20, "CLO8", OUTPUT!O89:Y89) / OUTPUT!AM$13), "", SUMIF(OUTPUT!O$20:Y$20, "CLO8", OUTPUT!O89:Y89) / OUTPUT!AM$13),
IF(AND('PRINTABLE (per grading)'!H$16="OUTPUT", 'PRINTABLE (per grading)'!B$13="Final"), IF(ISERROR(SUMIF(OUTPUT!AA$20:AI$20, "CLO8", OUTPUT!AA89:AI89) / OUTPUT!AN$13), "", SUMIF(OUTPUT!AA$20:AI$20, "CLO8", OUTPUT!AA89:AI89) / OUTPUT!AN$13),
"")))))),"")</f>
        <v/>
      </c>
      <c r="AY87" s="232" t="str">
        <f t="shared" si="59"/>
        <v/>
      </c>
      <c r="AZ87" s="233" t="str">
        <f t="shared" si="60"/>
        <v/>
      </c>
      <c r="BA87" s="25" t="str">
        <f>IF(B87 &lt;&gt; "", IFERROR(IF(C$16 = "PRELIM", SUMIF('Database (LECTURE-RES-PRAC)'!D$14:AG$14, "CLO9", 'Database (LECTURE-RES-PRAC)'!D84:AG84) / 'Grade computation'!F$12, IF(C$16 = "MIDTERM", SUMIF('Database (LECTURE-RES-PRAC)'!AJ$14:BM$14, "CLO9", 'Database (LECTURE-RES-PRAC)'!AJ84:BM84) / 'Grade computation'!G$12, IF(C$16 = "FINAL", SUMIF('Database (LECTURE-RES-PRAC)'!BP$14:CS$14, "CLO9", 'Database (LECTURE-RES-PRAC)'!BP84:CS84) / 'Grade computation'!H$12,""))),""),"")</f>
        <v/>
      </c>
      <c r="BB87" s="232" t="str">
        <f t="shared" si="61"/>
        <v/>
      </c>
      <c r="BC87" s="25" t="str">
        <f>IF(B87 &lt;&gt; "",IF(AND('PRINTABLE (per grading)'!H$16="EXAM", 'PRINTABLE (per grading)'!B$13="Prelim"), IF(ISERROR(SUMIF('Exam (LECTURE ONLY)'!D$20:M$20, "CLO9", 'Exam (LECTURE ONLY)'!D89:M89) / 'Exam (LECTURE ONLY)'!AL$14), "", SUMIF('Exam (LECTURE ONLY)'!D$20:M$20, "CLO9", 'Exam (LECTURE ONLY)'!D89:M89) /'Exam (LECTURE ONLY)'!AL$14),
IF(AND('PRINTABLE (per grading)'!H$16="EXAM", 'PRINTABLE (per grading)'!B$13="Midterm"), IF(ISERROR(SUMIF('Exam (LECTURE ONLY)'!O$20:X$20, "CLO9", 'Exam (LECTURE ONLY)'!O89:X89) / 'Exam (LECTURE ONLY)'!AM$14), "", SUMIF('Exam (LECTURE ONLY)'!O$20:X$20, "CLO9", 'Exam (LECTURE ONLY)'!O89:X89) / 'Exam (LECTURE ONLY)'!AM$14),
IF(AND('PRINTABLE (per grading)'!H$16="EXAM", 'PRINTABLE (per grading)'!B$13="Final"), IF(ISERROR(SUMIF('Exam (LECTURE ONLY)'!Z$20:AI$20, "CLO9", 'Exam (LECTURE ONLY)'!Z89:AI89) / 'Exam (LECTURE ONLY)'!AN$14), "", SUMIF('Exam (LECTURE ONLY)'!Z$20:AI$20, "CLO9", 'Exam (LECTURE ONLY)'!Z89:AI89) / 'Exam (LECTURE ONLY)'!AN$14),
IF(AND('PRINTABLE (per grading)'!H$16="OUTPUT", 'PRINTABLE (per grading)'!B$13="Prelim"), IF(ISERROR(SUMIF(OUTPUT!C$20:M$20, "CLO9", OUTPUT!C89:M89) / OUTPUT!AL$14), "", SUMIF(OUTPUT!C$20:M$20, "CLO9", OUTPUT!C89:M89) / OUTPUT!AL$14),
IF(AND('PRINTABLE (per grading)'!H$16="OUTPUT", 'PRINTABLE (per grading)'!B$13="Midterm"), IF(ISERROR(SUMIF(OUTPUT!O$20:Y$20, "CLO9", OUTPUT!O89:Y89) / OUTPUT!AM$14), "", SUMIF(OUTPUT!O$20:Y$20, "CLO9", OUTPUT!O89:Y89) / OUTPUT!AM$14),
IF(AND('PRINTABLE (per grading)'!H$16="OUTPUT", 'PRINTABLE (per grading)'!B$13="Final"), IF(ISERROR(SUMIF(OUTPUT!AA$20:AI$20, "CLO9", OUTPUT!AA89:AI89) / OUTPUT!AN$14), "", SUMIF(OUTPUT!AA$20:AI$20, "CLO9", OUTPUT!AA89:AI89) / OUTPUT!AN$14),
"")))))),"")</f>
        <v/>
      </c>
      <c r="BD87" s="232" t="str">
        <f t="shared" si="62"/>
        <v/>
      </c>
      <c r="BE87" s="233" t="str">
        <f t="shared" si="63"/>
        <v/>
      </c>
      <c r="BF87" s="25" t="str">
        <f>IF(B87 &lt;&gt; "", IFERROR(IF(C$16 = "PRELIM", SUMIF('Database (LECTURE-RES-PRAC)'!D$14:AG$14, "CLO10", 'Database (LECTURE-RES-PRAC)'!D84:AG84) / 'Grade computation'!F$13, IF(C$16 = "MIDTERM", SUMIF('Database (LECTURE-RES-PRAC)'!AJ$14:BM$14, "CLO10", 'Database (LECTURE-RES-PRAC)'!AJ84:BM84) / 'Grade computation'!G$13, IF(C$16 = "FINAL", SUMIF('Database (LECTURE-RES-PRAC)'!BP$14:CS$14, "CLO10", 'Database (LECTURE-RES-PRAC)'!BP84:CS84) / 'Grade computation'!H$13,""))),""),"")</f>
        <v/>
      </c>
      <c r="BG87" s="232" t="str">
        <f t="shared" si="64"/>
        <v/>
      </c>
      <c r="BH87" s="25" t="str">
        <f>IF(B87 &lt;&gt; "",IF(AND('PRINTABLE (per grading)'!H$16="EXAM", 'PRINTABLE (per grading)'!B$13="Prelim"), IF(ISERROR(SUMIF('Exam (LECTURE ONLY)'!D$20:M$20, "CLO10", 'Exam (LECTURE ONLY)'!D89:M89) / 'Exam (LECTURE ONLY)'!AL$15), "", SUMIF('Exam (LECTURE ONLY)'!D$20:M$20, "CLO10", 'Exam (LECTURE ONLY)'!D89:M89) /'Exam (LECTURE ONLY)'!AL$15),
IF(AND('PRINTABLE (per grading)'!H$16="EXAM", 'PRINTABLE (per grading)'!B$13="Midterm"), IF(ISERROR(SUMIF('Exam (LECTURE ONLY)'!O$20:X$20, "CLO10", 'Exam (LECTURE ONLY)'!O89:X89) / 'Exam (LECTURE ONLY)'!AM$15), "", SUMIF('Exam (LECTURE ONLY)'!O$20:X$20, "CLO10", 'Exam (LECTURE ONLY)'!O89:X89) / 'Exam (LECTURE ONLY)'!AM$15),
IF(AND('PRINTABLE (per grading)'!H$16="EXAM", 'PRINTABLE (per grading)'!B$13="Final"), IF(ISERROR(SUMIF('Exam (LECTURE ONLY)'!Z$20:AI$20, "CLO10", 'Exam (LECTURE ONLY)'!Z89:AI89) / 'Exam (LECTURE ONLY)'!AN$15), "", SUMIF('Exam (LECTURE ONLY)'!Z$20:AI$20, "CLO10", 'Exam (LECTURE ONLY)'!Z89:AI89) / 'Exam (LECTURE ONLY)'!AN$15),
IF(AND('PRINTABLE (per grading)'!H$16="OUTPUT", 'PRINTABLE (per grading)'!B$13="Prelim"), IF(ISERROR(SUMIF(OUTPUT!C$20:M$20, "CLO10", OUTPUT!C89:M89) / OUTPUT!AL$15), "", SUMIF(OUTPUT!C$20:M$20, "CLO10", OUTPUT!C89:M89) / OUTPUT!AL$15),
IF(AND('PRINTABLE (per grading)'!H$16="OUTPUT", 'PRINTABLE (per grading)'!B$13="Midterm"), IF(ISERROR(SUMIF(OUTPUT!O$20:Y$20, "CLO10", OUTPUT!O89:Y89) / OUTPUT!AM$15), "", SUMIF(OUTPUT!O$20:Y$20, "CLO10", OUTPUT!O89:Y89) / OUTPUT!AM$15),
IF(AND('PRINTABLE (per grading)'!H$16="OUTPUT", 'PRINTABLE (per grading)'!B$13="Final"), IF(ISERROR(SUMIF(OUTPUT!AA$20:AI$20, "CLO10", OUTPUT!AA89:AI89) / OUTPUT!AN$15), "", SUMIF(OUTPUT!AA$20:AI$20, "CLO10", OUTPUT!AA89:AI89) / OUTPUT!AN$15),
"")))))),"")</f>
        <v/>
      </c>
      <c r="BI87" s="232" t="str">
        <f t="shared" si="65"/>
        <v/>
      </c>
      <c r="BJ87" s="233" t="str">
        <f t="shared" si="66"/>
        <v/>
      </c>
      <c r="BK87" s="2"/>
    </row>
    <row r="88" spans="1:63" ht="20.100000000000001" customHeight="1">
      <c r="A88" s="212" t="str">
        <f>IF(ISBLANK('Database (LECTURE-RES-PRAC)'!A85),"",'Database (LECTURE-RES-PRAC)'!A85)</f>
        <v/>
      </c>
      <c r="B88" s="213" t="str">
        <f>IF(ISBLANK('Database (LECTURE-RES-PRAC)'!B85),"",'Database (LECTURE-RES-PRAC)'!B85)</f>
        <v/>
      </c>
      <c r="C88" s="134" t="str">
        <f>IF(B88&lt;&gt;"",IF(C$16="PRELIM",'Grade computation'!C88, IF(C$16="MIDTERM",'Grade computation'!K88, IF(C$16="FINAL",'Grade computation'!S88,""))),"")</f>
        <v/>
      </c>
      <c r="D88" s="135" t="str">
        <f t="shared" si="1"/>
        <v/>
      </c>
      <c r="E88" s="134" t="str">
        <f>IF(B88&lt;&gt;"", IF(C$16="PRELIM",'Grade computation'!E88, IF(C$16="MIDTERM",'Grade computation'!M88, IF(C$16="FINAL",'Grade computation'!U88,""))),"")</f>
        <v/>
      </c>
      <c r="F88" s="136" t="str">
        <f t="shared" si="2"/>
        <v/>
      </c>
      <c r="G88" s="137" t="str">
        <f t="shared" si="3"/>
        <v/>
      </c>
      <c r="H88" s="207" t="str">
        <f>IF(B88&lt;&gt;"",IF(C$16="PRELIM", 'Grade computation'!H88, IF(C$16="MIDTERM", 'Grade computation'!P88, IF(C$16="FINAL",'Grade computation'!X88, ""))),"")</f>
        <v/>
      </c>
      <c r="I88" s="137" t="str">
        <f t="shared" si="4"/>
        <v/>
      </c>
      <c r="J88" s="139" t="str">
        <f t="shared" si="5"/>
        <v/>
      </c>
      <c r="K88" s="377" t="str">
        <f t="shared" si="6"/>
        <v/>
      </c>
      <c r="L88" s="434"/>
      <c r="M88" s="25" t="str">
        <f>IF(B88 &lt;&gt; "", IFERROR(IF(C$16 = "PRELIM", SUMIF('Database (LECTURE-RES-PRAC)'!D$14:AG$14, "CLO1", 'Database (LECTURE-RES-PRAC)'!D85:AG85) / 'Grade computation'!F$4, IF(C$16 = "MIDTERM", SUMIF('Database (LECTURE-RES-PRAC)'!AJ$14:BM$14, "CLO1", 'Database (LECTURE-RES-PRAC)'!AJ85:BM85) / 'Grade computation'!G$4, IF(C$16 = "FINAL", SUMIF('Database (LECTURE-RES-PRAC)'!BP$14:CS$14, "CLO1", 'Database (LECTURE-RES-PRAC)'!BP85:CS85) / 'Grade computation'!H$4,""))),""),"")</f>
        <v/>
      </c>
      <c r="N88" s="232" t="str">
        <f t="shared" si="37"/>
        <v/>
      </c>
      <c r="O88" s="25" t="str">
        <f>IF(B88 &lt;&gt; "",IF(AND('PRINTABLE (per grading)'!H$16="EXAM", 'PRINTABLE (per grading)'!B$13="Prelim"), IF(ISERROR(SUMIF('Exam (LECTURE ONLY)'!D$20:M$20, "CLO1", 'Exam (LECTURE ONLY)'!D90:M90) / 'Exam (LECTURE ONLY)'!AL$6), "", SUMIF('Exam (LECTURE ONLY)'!D$20:M$20, "CLO1", 'Exam (LECTURE ONLY)'!D90:M90) /'Exam (LECTURE ONLY)'!AL$6),
IF(AND('PRINTABLE (per grading)'!H$16="EXAM", 'PRINTABLE (per grading)'!B$13="Midterm"), IF(ISERROR(SUMIF('Exam (LECTURE ONLY)'!O$20:X$20, "CLO1", 'Exam (LECTURE ONLY)'!O90:X90) / 'Exam (LECTURE ONLY)'!AM$6), "", SUMIF('Exam (LECTURE ONLY)'!O$20:X$20, "CLO1", 'Exam (LECTURE ONLY)'!O90:X90) / 'Exam (LECTURE ONLY)'!AM$6),
IF(AND('PRINTABLE (per grading)'!H$16="EXAM", 'PRINTABLE (per grading)'!B$13="Final"), IF(ISERROR(SUMIF('Exam (LECTURE ONLY)'!Z$20:AI$20, "CLO1", 'Exam (LECTURE ONLY)'!Z90:AI90) / 'Exam (LECTURE ONLY)'!AN$6), "", SUMIF('Exam (LECTURE ONLY)'!Z$20:AI$20, "CLO1", 'Exam (LECTURE ONLY)'!Z90:AI90) / 'Exam (LECTURE ONLY)'!AN$6),
IF(AND('PRINTABLE (per grading)'!H$16="OUTPUT", 'PRINTABLE (per grading)'!B$13="Prelim"), IF(ISERROR(SUMIF(OUTPUT!C$20:M$20, "CLO1", OUTPUT!C90:M90) / OUTPUT!AL$6), "", SUMIF(OUTPUT!C$20:M$20, "CLO1", OUTPUT!C90:M90) / OUTPUT!AL$6),
IF(AND('PRINTABLE (per grading)'!H$16="OUTPUT", 'PRINTABLE (per grading)'!B$13="Midterm"), IF(ISERROR(SUMIF(OUTPUT!O$20:Y$20, "CLO1", OUTPUT!O90:Y90) / OUTPUT!AM$6), "", SUMIF(OUTPUT!O$20:Y$20, "CLO1", OUTPUT!O90:Y90) / OUTPUT!AM$6),
IF(AND('PRINTABLE (per grading)'!H$16="OUTPUT", 'PRINTABLE (per grading)'!B$13="Final"), IF(ISERROR(SUMIF(OUTPUT!AA$20:AI$20, "CLO1", OUTPUT!AA90:AI90) / OUTPUT!AN$6), "", SUMIF(OUTPUT!AA$20:AI$20, "CLO1", OUTPUT!AA90:AI90) / OUTPUT!AN$6),
"")))))),"")</f>
        <v/>
      </c>
      <c r="P88" s="232" t="str">
        <f t="shared" si="38"/>
        <v/>
      </c>
      <c r="Q88" s="233" t="str">
        <f t="shared" si="39"/>
        <v/>
      </c>
      <c r="R88" s="25" t="str">
        <f>IF(B88 &lt;&gt; "", IFERROR(IF(C$16 = "PRELIM", SUMIF('Database (LECTURE-RES-PRAC)'!D$14:AG$14, "CLO2", 'Database (LECTURE-RES-PRAC)'!D85:AG85) / 'Grade computation'!F$5, IF(C$16 = "MIDTERM", SUMIF('Database (LECTURE-RES-PRAC)'!AJ$14:BM$14, "CLO2", 'Database (LECTURE-RES-PRAC)'!AJ85:BM85) / 'Grade computation'!G$5, IF(C$16 = "FINAL", SUMIF('Database (LECTURE-RES-PRAC)'!BP$14:CS$14, "CLO2", 'Database (LECTURE-RES-PRAC)'!BP85:CS85) / 'Grade computation'!H$5,""))),""),"")</f>
        <v/>
      </c>
      <c r="S88" s="232" t="str">
        <f t="shared" si="40"/>
        <v/>
      </c>
      <c r="T88" s="25" t="str">
        <f>IF(B88 &lt;&gt; "",IF(AND('PRINTABLE (per grading)'!H$16="EXAM", 'PRINTABLE (per grading)'!B$13="Prelim"), IF(ISERROR(SUMIF('Exam (LECTURE ONLY)'!D$20:M$20, "CLO2", 'Exam (LECTURE ONLY)'!D90:M90) / 'Exam (LECTURE ONLY)'!AL$7), "", SUMIF('Exam (LECTURE ONLY)'!D$20:M$20, "CLO2", 'Exam (LECTURE ONLY)'!D90:M90) /'Exam (LECTURE ONLY)'!AL$7),
IF(AND('PRINTABLE (per grading)'!H$16="EXAM", 'PRINTABLE (per grading)'!B$13="Midterm"), IF(ISERROR(SUMIF('Exam (LECTURE ONLY)'!O$20:X$20, "CLO2", 'Exam (LECTURE ONLY)'!O90:X90) / 'Exam (LECTURE ONLY)'!AM$7), "", SUMIF('Exam (LECTURE ONLY)'!O$20:X$20, "CLO2", 'Exam (LECTURE ONLY)'!O90:X90) / 'Exam (LECTURE ONLY)'!AM$7),
IF(AND('PRINTABLE (per grading)'!H$16="EXAM", 'PRINTABLE (per grading)'!B$13="Final"), IF(ISERROR(SUMIF('Exam (LECTURE ONLY)'!Z$20:AI$20, "CLO2", 'Exam (LECTURE ONLY)'!Z90:AI90) / 'Exam (LECTURE ONLY)'!AN$7), "", SUMIF('Exam (LECTURE ONLY)'!Z$20:AI$20, "CLO2", 'Exam (LECTURE ONLY)'!Z90:AI90) / 'Exam (LECTURE ONLY)'!AN$7),
IF(AND('PRINTABLE (per grading)'!H$16="OUTPUT", 'PRINTABLE (per grading)'!B$13="Prelim"), IF(ISERROR(SUMIF(OUTPUT!C$20:M$20, "CLO2", OUTPUT!C90:M90) / OUTPUT!AL$7), "", SUMIF(OUTPUT!C$20:M$20, "CLO2", OUTPUT!C90:M90) / OUTPUT!AL$7),
IF(AND('PRINTABLE (per grading)'!H$16="OUTPUT", 'PRINTABLE (per grading)'!B$13="Midterm"), IF(ISERROR(SUMIF(OUTPUT!O$20:Y$20, "CLO2", OUTPUT!O90:Y90) / OUTPUT!AM$7), "", SUMIF(OUTPUT!O$20:Y$20, "CLO2", OUTPUT!O90:Y90) / OUTPUT!AM$7),
IF(AND('PRINTABLE (per grading)'!H$16="OUTPUT", 'PRINTABLE (per grading)'!B$13="Final"), IF(ISERROR(SUMIF(OUTPUT!AA$20:AI$20, "CLO2", OUTPUT!AA90:AI90) / OUTPUT!AN$7), "", SUMIF(OUTPUT!AA$20:AI$20, "CLO2", OUTPUT!AA90:AI90) / OUTPUT!AN$7),
"")))))),"")</f>
        <v/>
      </c>
      <c r="U88" s="232" t="str">
        <f t="shared" si="41"/>
        <v/>
      </c>
      <c r="V88" s="233" t="str">
        <f t="shared" si="42"/>
        <v/>
      </c>
      <c r="W88" s="25" t="str">
        <f>IF(B88 &lt;&gt; "", IFERROR(IF(C$16 = "PRELIM", SUMIF('Database (LECTURE-RES-PRAC)'!D$14:AG$14, "CLO3", 'Database (LECTURE-RES-PRAC)'!D85:AG85) / 'Grade computation'!F$6, IF(C$16 = "MIDTERM", SUMIF('Database (LECTURE-RES-PRAC)'!AJ$14:BM$14, "CLO3", 'Database (LECTURE-RES-PRAC)'!AJ85:BM85) / 'Grade computation'!G$6, IF(C$16 = "FINAL", SUMIF('Database (LECTURE-RES-PRAC)'!BP$14:CS$14, "CLO3", 'Database (LECTURE-RES-PRAC)'!BP85:CS85) / 'Grade computation'!H$6,""))),""),"")</f>
        <v/>
      </c>
      <c r="X88" s="232" t="str">
        <f t="shared" si="43"/>
        <v/>
      </c>
      <c r="Y88" s="25" t="str">
        <f>IF(B88 &lt;&gt; "",IF(AND('PRINTABLE (per grading)'!H$16="EXAM", 'PRINTABLE (per grading)'!B$13="Prelim"), IF(ISERROR(SUMIF('Exam (LECTURE ONLY)'!D$20:M$20, "CLO3", 'Exam (LECTURE ONLY)'!D90:M90) / 'Exam (LECTURE ONLY)'!AL$8), "", SUMIF('Exam (LECTURE ONLY)'!D$20:M$20, "CLO3", 'Exam (LECTURE ONLY)'!D90:M90) /'Exam (LECTURE ONLY)'!AL$8),
IF(AND('PRINTABLE (per grading)'!H$16="EXAM", 'PRINTABLE (per grading)'!B$13="Midterm"), IF(ISERROR(SUMIF('Exam (LECTURE ONLY)'!O$20:X$20, "CLO3", 'Exam (LECTURE ONLY)'!O90:X90) / 'Exam (LECTURE ONLY)'!AM$8), "", SUMIF('Exam (LECTURE ONLY)'!O$20:X$20, "CLO3", 'Exam (LECTURE ONLY)'!O90:X90) / 'Exam (LECTURE ONLY)'!AM$8),
IF(AND('PRINTABLE (per grading)'!H$16="EXAM", 'PRINTABLE (per grading)'!B$13="Final"), IF(ISERROR(SUMIF('Exam (LECTURE ONLY)'!Z$20:AI$20, "CLO3", 'Exam (LECTURE ONLY)'!Z90:AI90) / 'Exam (LECTURE ONLY)'!AN$8), "", SUMIF('Exam (LECTURE ONLY)'!Z$20:AI$20, "CLO3", 'Exam (LECTURE ONLY)'!Z90:AI90) / 'Exam (LECTURE ONLY)'!AN$8),
IF(AND('PRINTABLE (per grading)'!H$16="OUTPUT", 'PRINTABLE (per grading)'!B$13="Prelim"), IF(ISERROR(SUMIF(OUTPUT!C$20:M$20, "CLO3", OUTPUT!C90:M90) / OUTPUT!AL$8), "", SUMIF(OUTPUT!C$20:M$20, "CLO3", OUTPUT!C90:M90) / OUTPUT!AL$8),
IF(AND('PRINTABLE (per grading)'!H$16="OUTPUT", 'PRINTABLE (per grading)'!B$13="Midterm"), IF(ISERROR(SUMIF(OUTPUT!O$20:Y$20, "CLO3", OUTPUT!O90:Y90) / OUTPUT!AM$8), "", SUMIF(OUTPUT!O$20:Y$20, "CLO3", OUTPUT!O90:Y90) / OUTPUT!AM$8),
IF(AND('PRINTABLE (per grading)'!H$16="OUTPUT", 'PRINTABLE (per grading)'!B$13="Final"), IF(ISERROR(SUMIF(OUTPUT!AA$20:AI$20, "CLO3", OUTPUT!AA90:AI90) / OUTPUT!AN$8), "", SUMIF(OUTPUT!AA$20:AI$20, "CLO3", OUTPUT!AA90:AI90) / OUTPUT!AN$8),
"" )))))),"")</f>
        <v/>
      </c>
      <c r="Z88" s="232" t="str">
        <f t="shared" si="44"/>
        <v/>
      </c>
      <c r="AA88" s="233" t="str">
        <f t="shared" si="45"/>
        <v/>
      </c>
      <c r="AB88" s="25" t="str">
        <f>IF(B88 &lt;&gt; "", IFERROR(IF(C$16 = "PRELIM", SUMIF('Database (LECTURE-RES-PRAC)'!D$14:AG$14, "CLO4", 'Database (LECTURE-RES-PRAC)'!D85:AG85) / 'Grade computation'!F$7, IF(C$16 = "MIDTERM", SUMIF('Database (LECTURE-RES-PRAC)'!AJ$14:BM$14, "CLO4", 'Database (LECTURE-RES-PRAC)'!AJ85:BM85) / 'Grade computation'!G$7, IF(C$16 = "FINAL", SUMIF('Database (LECTURE-RES-PRAC)'!BP$14:CS$14, "CLO4", 'Database (LECTURE-RES-PRAC)'!BP85:CS85) / 'Grade computation'!H$7,""))),""),"")</f>
        <v/>
      </c>
      <c r="AC88" s="232" t="str">
        <f t="shared" si="46"/>
        <v/>
      </c>
      <c r="AD88" s="25" t="str">
        <f>IF(B88 &lt;&gt; "",IF(AND('PRINTABLE (per grading)'!H$16="EXAM", 'PRINTABLE (per grading)'!B$13="Prelim"), IF(ISERROR(SUMIF('Exam (LECTURE ONLY)'!D$20:M$20, "CLO4", 'Exam (LECTURE ONLY)'!D90:M90) / 'Exam (LECTURE ONLY)'!AL$9), "", SUMIF('Exam (LECTURE ONLY)'!D$20:M$20, "CLO4", 'Exam (LECTURE ONLY)'!D90:M90) /'Exam (LECTURE ONLY)'!AL$9),
IF(AND('PRINTABLE (per grading)'!H$16="EXAM", 'PRINTABLE (per grading)'!B$13="Midterm"), IF(ISERROR(SUMIF('Exam (LECTURE ONLY)'!O$20:X$20, "CLO4", 'Exam (LECTURE ONLY)'!O90:X90) / 'Exam (LECTURE ONLY)'!AM$9), "", SUMIF('Exam (LECTURE ONLY)'!O$20:X$20, "CLO4", 'Exam (LECTURE ONLY)'!O90:X90) / 'Exam (LECTURE ONLY)'!AM$9),
IF(AND('PRINTABLE (per grading)'!H$16="EXAM", 'PRINTABLE (per grading)'!B$13="Final"), IF(ISERROR(SUMIF('Exam (LECTURE ONLY)'!Z$20:AI$20, "CLO4", 'Exam (LECTURE ONLY)'!Z90:AI90) / 'Exam (LECTURE ONLY)'!AN$9), "", SUMIF('Exam (LECTURE ONLY)'!Z$20:AI$20, "CLO4", 'Exam (LECTURE ONLY)'!Z90:AI90) / 'Exam (LECTURE ONLY)'!AN$9),
IF(AND('PRINTABLE (per grading)'!H$16="OUTPUT", 'PRINTABLE (per grading)'!B$13="Prelim"), IF(ISERROR(SUMIF(OUTPUT!C$20:M$20, "CLO4", OUTPUT!C90:M90) / OUTPUT!AL$9), "", SUMIF(OUTPUT!C$20:M$20, "CLO4", OUTPUT!C90:M90) / OUTPUT!AL$9),
IF(AND('PRINTABLE (per grading)'!H$16="OUTPUT", 'PRINTABLE (per grading)'!B$13="Midterm"), IF(ISERROR(SUMIF(OUTPUT!O$20:Y$20, "CLO4", OUTPUT!O90:Y90) / OUTPUT!AM$9), "", SUMIF(OUTPUT!O$20:Y$20, "CLO4", OUTPUT!O90:Y90) / OUTPUT!AM$9),
IF(AND('PRINTABLE (per grading)'!H$16="OUTPUT", 'PRINTABLE (per grading)'!B$13="Final"), IF(ISERROR(SUMIF(OUTPUT!AA$20:AI$20, "CLO4", OUTPUT!AA90:AI90) / OUTPUT!AN$9), "", SUMIF(OUTPUT!AA$20:AI$20, "CLO4", OUTPUT!AA90:AI90) / OUTPUT!AN$9),
"")))))),"")</f>
        <v/>
      </c>
      <c r="AE88" s="232" t="str">
        <f t="shared" si="47"/>
        <v/>
      </c>
      <c r="AF88" s="233" t="str">
        <f t="shared" si="48"/>
        <v/>
      </c>
      <c r="AG88" s="25" t="str">
        <f>IF(B88 &lt;&gt; "", IFERROR(IF(C$16 = "PRELIM", SUMIF('Database (LECTURE-RES-PRAC)'!D$14:AG$14, "CLO5", 'Database (LECTURE-RES-PRAC)'!D85:AG85) / 'Grade computation'!F$8, IF(C$16 = "MIDTERM", SUMIF('Database (LECTURE-RES-PRAC)'!AJ$14:BM$14, "CLO5", 'Database (LECTURE-RES-PRAC)'!AJ85:BM85) / 'Grade computation'!G$8, IF(C$16 = "FINAL", SUMIF('Database (LECTURE-RES-PRAC)'!BP$14:CS$14, "CLO5", 'Database (LECTURE-RES-PRAC)'!BP85:CS85) / 'Grade computation'!H$8,""))),""),"")</f>
        <v/>
      </c>
      <c r="AH88" s="232" t="str">
        <f t="shared" si="49"/>
        <v/>
      </c>
      <c r="AI88" s="25" t="str">
        <f>IF(B88 &lt;&gt; "",IF(AND('PRINTABLE (per grading)'!H$16="EXAM", 'PRINTABLE (per grading)'!B$13="Prelim"), IF(ISERROR(SUMIF('Exam (LECTURE ONLY)'!D$20:M$20, "CLO5", 'Exam (LECTURE ONLY)'!D90:M90) / 'Exam (LECTURE ONLY)'!AL$10), "", SUMIF('Exam (LECTURE ONLY)'!D$20:M$20, "CLO5", 'Exam (LECTURE ONLY)'!D90:M90) /'Exam (LECTURE ONLY)'!AL$10),
IF(AND('PRINTABLE (per grading)'!H$16="EXAM", 'PRINTABLE (per grading)'!B$13="Midterm"), IF(ISERROR(SUMIF('Exam (LECTURE ONLY)'!O$20:X$20, "CLO5", 'Exam (LECTURE ONLY)'!O90:X90) / 'Exam (LECTURE ONLY)'!AM$10), "", SUMIF('Exam (LECTURE ONLY)'!O$20:X$20, "CLO5", 'Exam (LECTURE ONLY)'!O90:X90) / 'Exam (LECTURE ONLY)'!AM$10),
IF(AND('PRINTABLE (per grading)'!H$16="EXAM", 'PRINTABLE (per grading)'!B$13="Final"), IF(ISERROR(SUMIF('Exam (LECTURE ONLY)'!Z$20:AI$20, "CLO5", 'Exam (LECTURE ONLY)'!Z90:AI90) / 'Exam (LECTURE ONLY)'!AN$10), "", SUMIF('Exam (LECTURE ONLY)'!Z$20:AI$20, "CLO5", 'Exam (LECTURE ONLY)'!Z90:AI90) / 'Exam (LECTURE ONLY)'!AN$10),
IF(AND('PRINTABLE (per grading)'!H$16="OUTPUT", 'PRINTABLE (per grading)'!B$13="Prelim"), IF(ISERROR(SUMIF(OUTPUT!C$20:M$20, "CLO5", OUTPUT!C90:M90) / OUTPUT!AL$10), "", SUMIF(OUTPUT!C$20:M$20, "CLO5", OUTPUT!C90:M90) / OUTPUT!AL$10),
IF(AND('PRINTABLE (per grading)'!H$16="OUTPUT", 'PRINTABLE (per grading)'!B$13="Midterm"), IF(ISERROR(SUMIF(OUTPUT!O$20:Y$20, "CLO5", OUTPUT!O90:Y90) / OUTPUT!AM$10), "", SUMIF(OUTPUT!O$20:Y$20, "CLO5", OUTPUT!O90:Y90) / OUTPUT!AM$10),
IF(AND('PRINTABLE (per grading)'!H$16="OUTPUT", 'PRINTABLE (per grading)'!B$13="Final"), IF(ISERROR(SUMIF(OUTPUT!AA$20:AI$20, "CLO5", OUTPUT!AA90:AI90) / OUTPUT!AN$10), "", SUMIF(OUTPUT!AA$20:AI$20, "CLO5", OUTPUT!AA90:AI90) / OUTPUT!AN$10),
"")))))),"")</f>
        <v/>
      </c>
      <c r="AJ88" s="232" t="str">
        <f t="shared" si="50"/>
        <v/>
      </c>
      <c r="AK88" s="233" t="str">
        <f t="shared" si="51"/>
        <v/>
      </c>
      <c r="AL88" s="25" t="str">
        <f>IF(B88 &lt;&gt; "", IFERROR(IF(C$16 = "PRELIM", SUMIF('Database (LECTURE-RES-PRAC)'!D$14:AG$14, "CLO6", 'Database (LECTURE-RES-PRAC)'!D85:AG85) / 'Grade computation'!F$9, IF(C$16 = "MIDTERM", SUMIF('Database (LECTURE-RES-PRAC)'!AJ$14:BM$14, "CLO6", 'Database (LECTURE-RES-PRAC)'!AJ85:BM85) / 'Grade computation'!G$9, IF(C$16 = "FINAL", SUMIF('Database (LECTURE-RES-PRAC)'!BP$14:CS$14, "CLO6", 'Database (LECTURE-RES-PRAC)'!BP85:CS85) / 'Grade computation'!H$9,""))),""),"")</f>
        <v/>
      </c>
      <c r="AM88" s="232" t="str">
        <f t="shared" si="52"/>
        <v/>
      </c>
      <c r="AN88" s="25" t="str">
        <f>IF(B88 &lt;&gt; "",IF(AND('PRINTABLE (per grading)'!H$16="EXAM", 'PRINTABLE (per grading)'!B$13="Prelim"), IF(ISERROR(SUMIF('Exam (LECTURE ONLY)'!D$20:M$20, "CLO6", 'Exam (LECTURE ONLY)'!D90:M90) / 'Exam (LECTURE ONLY)'!AL$11), "", SUMIF('Exam (LECTURE ONLY)'!D$20:M$20, "CLO6", 'Exam (LECTURE ONLY)'!D90:M90) /'Exam (LECTURE ONLY)'!AL$11),
IF(AND('PRINTABLE (per grading)'!H$16="EXAM", 'PRINTABLE (per grading)'!B$13="Midterm"), IF(ISERROR(SUMIF('Exam (LECTURE ONLY)'!O$20:X$20, "CLO6", 'Exam (LECTURE ONLY)'!O90:X90) / 'Exam (LECTURE ONLY)'!AM$11), "", SUMIF('Exam (LECTURE ONLY)'!O$20:X$20, "CLO6", 'Exam (LECTURE ONLY)'!O90:X90) / 'Exam (LECTURE ONLY)'!AM$11),
IF(AND('PRINTABLE (per grading)'!H$16="EXAM", 'PRINTABLE (per grading)'!B$13="Final"), IF(ISERROR(SUMIF('Exam (LECTURE ONLY)'!Z$20:AI$20, "CLO6", 'Exam (LECTURE ONLY)'!Z90:AI90) / 'Exam (LECTURE ONLY)'!AN$11), "", SUMIF('Exam (LECTURE ONLY)'!Z$20:AI$20, "CLO6", 'Exam (LECTURE ONLY)'!Z90:AI90) / 'Exam (LECTURE ONLY)'!AN$11),
IF(AND('PRINTABLE (per grading)'!H$16="OUTPUT", 'PRINTABLE (per grading)'!B$13="Prelim"), IF(ISERROR(SUMIF(OUTPUT!C$20:M$20, "CLO6", OUTPUT!C90:M90) / OUTPUT!AL$11), "", SUMIF(OUTPUT!C$20:M$20, "CLO6", OUTPUT!C90:M90) / OUTPUT!AL$11),
IF(AND('PRINTABLE (per grading)'!H$16="OUTPUT", 'PRINTABLE (per grading)'!B$13="Midterm"), IF(ISERROR(SUMIF(OUTPUT!O$20:Y$20, "CLO6", OUTPUT!O90:Y90) / OUTPUT!AM$11), "", SUMIF(OUTPUT!O$20:Y$20, "CLO6", OUTPUT!O90:Y90) / OUTPUT!AM$11),
IF(AND('PRINTABLE (per grading)'!H$16="OUTPUT", 'PRINTABLE (per grading)'!B$13="Final"), IF(ISERROR(SUMIF(OUTPUT!AA$20:AI$20, "CLO6", OUTPUT!AA90:AI90) / OUTPUT!AN$11), "", SUMIF(OUTPUT!AA$20:AI$20, "CLO6", OUTPUT!AA90:AI90) / OUTPUT!AN$11),
"")))))),"")</f>
        <v/>
      </c>
      <c r="AO88" s="232" t="str">
        <f t="shared" si="53"/>
        <v/>
      </c>
      <c r="AP88" s="233" t="str">
        <f t="shared" si="54"/>
        <v/>
      </c>
      <c r="AQ88" s="25" t="str">
        <f>IF(B88 &lt;&gt; "", IFERROR(IF(C$16 = "PRELIM", SUMIF('Database (LECTURE-RES-PRAC)'!D$14:AG$14, "CLO7", 'Database (LECTURE-RES-PRAC)'!D85:AG85) / 'Grade computation'!F$10, IF(C$16 = "MIDTERM", SUMIF('Database (LECTURE-RES-PRAC)'!AJ$14:BM$14, "CLO7", 'Database (LECTURE-RES-PRAC)'!AJ85:BM85) / 'Grade computation'!G$10, IF(C$16 = "FINAL", SUMIF('Database (LECTURE-RES-PRAC)'!BP$14:CS$14, "CLO7", 'Database (LECTURE-RES-PRAC)'!BP85:CS85) / 'Grade computation'!H$10,""))),""),"")</f>
        <v/>
      </c>
      <c r="AR88" s="232" t="str">
        <f t="shared" si="55"/>
        <v/>
      </c>
      <c r="AS88" s="25" t="str">
        <f>IF(B88 &lt;&gt; "",IF(AND('PRINTABLE (per grading)'!H$16="EXAM", 'PRINTABLE (per grading)'!B$13="Prelim"), IF(ISERROR(SUMIF('Exam (LECTURE ONLY)'!D$20:M$20, "CLO7", 'Exam (LECTURE ONLY)'!D90:M90) / 'Exam (LECTURE ONLY)'!AL$12), "", SUMIF('Exam (LECTURE ONLY)'!D$20:M$20, "CLO7", 'Exam (LECTURE ONLY)'!D90:M90) /'Exam (LECTURE ONLY)'!AL$12),
IF(AND('PRINTABLE (per grading)'!H$16="EXAM", 'PRINTABLE (per grading)'!B$13="Midterm"), IF(ISERROR(SUMIF('Exam (LECTURE ONLY)'!O$20:X$20, "CLO7", 'Exam (LECTURE ONLY)'!O90:X90) / 'Exam (LECTURE ONLY)'!AM$12), "", SUMIF('Exam (LECTURE ONLY)'!O$20:X$20, "CLO7", 'Exam (LECTURE ONLY)'!O90:X90) / 'Exam (LECTURE ONLY)'!AM$12),
IF(AND('PRINTABLE (per grading)'!H$16="EXAM", 'PRINTABLE (per grading)'!B$13="Final"), IF(ISERROR(SUMIF('Exam (LECTURE ONLY)'!Z$20:AI$20, "CLO7", 'Exam (LECTURE ONLY)'!Z90:AI90) / 'Exam (LECTURE ONLY)'!AN$12), "", SUMIF('Exam (LECTURE ONLY)'!Z$20:AI$20, "CLO7", 'Exam (LECTURE ONLY)'!Z90:AI90) / 'Exam (LECTURE ONLY)'!AN$12),
IF(AND('PRINTABLE (per grading)'!H$16="OUTPUT", 'PRINTABLE (per grading)'!B$13="Prelim"), IF(ISERROR(SUMIF(OUTPUT!C$20:M$20, "CLO7", OUTPUT!C90:M90) / OUTPUT!AL$12), "", SUMIF(OUTPUT!C$20:M$20, "CLO7", OUTPUT!C90:M90) / OUTPUT!AL$12),
IF(AND('PRINTABLE (per grading)'!H$16="OUTPUT", 'PRINTABLE (per grading)'!B$13="Midterm"), IF(ISERROR(SUMIF(OUTPUT!O$20:Y$20, "CLO7", OUTPUT!O90:Y90) / OUTPUT!AM$12), "", SUMIF(OUTPUT!O$20:Y$20, "CLO7", OUTPUT!O90:Y90) / OUTPUT!AM$12),
IF(AND('PRINTABLE (per grading)'!H$16="OUTPUT", 'PRINTABLE (per grading)'!B$13="Final"), IF(ISERROR(SUMIF(OUTPUT!AA$20:AI$20, "CLO7", OUTPUT!AA90:AI90) / OUTPUT!AN$12), "", SUMIF(OUTPUT!AA$20:AI$20, "CLO7", OUTPUT!AA90:AI90) / OUTPUT!AN$12),
"")))))),"")</f>
        <v/>
      </c>
      <c r="AT88" s="232" t="str">
        <f t="shared" si="56"/>
        <v/>
      </c>
      <c r="AU88" s="233" t="str">
        <f t="shared" si="57"/>
        <v/>
      </c>
      <c r="AV88" s="25" t="str">
        <f>IF(B88 &lt;&gt; "", IFERROR(IF(C$16 = "PRELIM", SUMIF('Database (LECTURE-RES-PRAC)'!D$14:AG$14, "CLO8", 'Database (LECTURE-RES-PRAC)'!D85:AG85) / 'Grade computation'!F$11, IF(C$16 = "MIDTERM", SUMIF('Database (LECTURE-RES-PRAC)'!AJ$14:BM$14, "CLO8", 'Database (LECTURE-RES-PRAC)'!AJ85:BM85) / 'Grade computation'!G$11, IF(C$16 = "FINAL", SUMIF('Database (LECTURE-RES-PRAC)'!BP$14:CS$14, "CLO8", 'Database (LECTURE-RES-PRAC)'!BP85:CS85) / 'Grade computation'!H$11,""))),""),"")</f>
        <v/>
      </c>
      <c r="AW88" s="232" t="str">
        <f t="shared" si="58"/>
        <v/>
      </c>
      <c r="AX88" s="25" t="str">
        <f>IF(B88 &lt;&gt; "",IF(AND('PRINTABLE (per grading)'!H$16="EXAM", 'PRINTABLE (per grading)'!B$13="Prelim"), IF(ISERROR(SUMIF('Exam (LECTURE ONLY)'!D$20:M$20, "CLO8", 'Exam (LECTURE ONLY)'!D90:M90) / 'Exam (LECTURE ONLY)'!AL$13), "", SUMIF('Exam (LECTURE ONLY)'!D$20:M$20, "CLO8", 'Exam (LECTURE ONLY)'!D90:M90) /'Exam (LECTURE ONLY)'!AL$13),
IF(AND('PRINTABLE (per grading)'!H$16="EXAM", 'PRINTABLE (per grading)'!B$13="Midterm"), IF(ISERROR(SUMIF('Exam (LECTURE ONLY)'!O$20:X$20, "CLO8", 'Exam (LECTURE ONLY)'!O90:X90) / 'Exam (LECTURE ONLY)'!AM$13), "", SUMIF('Exam (LECTURE ONLY)'!O$20:X$20, "CLO8", 'Exam (LECTURE ONLY)'!O90:X90) / 'Exam (LECTURE ONLY)'!AM$13),
IF(AND('PRINTABLE (per grading)'!H$16="EXAM", 'PRINTABLE (per grading)'!B$13="Final"), IF(ISERROR(SUMIF('Exam (LECTURE ONLY)'!Z$20:AI$20, "CLO8", 'Exam (LECTURE ONLY)'!Z90:AI90) / 'Exam (LECTURE ONLY)'!AN$13), "", SUMIF('Exam (LECTURE ONLY)'!Z$20:AI$20, "CLO8", 'Exam (LECTURE ONLY)'!Z90:AI90) / 'Exam (LECTURE ONLY)'!AN$13),
IF(AND('PRINTABLE (per grading)'!H$16="OUTPUT", 'PRINTABLE (per grading)'!B$13="Prelim"), IF(ISERROR(SUMIF(OUTPUT!C$20:M$20, "CLO8", OUTPUT!C90:M90) / OUTPUT!AL$13), "", SUMIF(OUTPUT!C$20:M$20, "CLO8", OUTPUT!C90:M90) / OUTPUT!AL$13),
IF(AND('PRINTABLE (per grading)'!H$16="OUTPUT", 'PRINTABLE (per grading)'!B$13="Midterm"), IF(ISERROR(SUMIF(OUTPUT!O$20:Y$20, "CLO8", OUTPUT!O90:Y90) / OUTPUT!AM$13), "", SUMIF(OUTPUT!O$20:Y$20, "CLO8", OUTPUT!O90:Y90) / OUTPUT!AM$13),
IF(AND('PRINTABLE (per grading)'!H$16="OUTPUT", 'PRINTABLE (per grading)'!B$13="Final"), IF(ISERROR(SUMIF(OUTPUT!AA$20:AI$20, "CLO8", OUTPUT!AA90:AI90) / OUTPUT!AN$13), "", SUMIF(OUTPUT!AA$20:AI$20, "CLO8", OUTPUT!AA90:AI90) / OUTPUT!AN$13),
"")))))),"")</f>
        <v/>
      </c>
      <c r="AY88" s="232" t="str">
        <f t="shared" si="59"/>
        <v/>
      </c>
      <c r="AZ88" s="233" t="str">
        <f t="shared" si="60"/>
        <v/>
      </c>
      <c r="BA88" s="25" t="str">
        <f>IF(B88 &lt;&gt; "", IFERROR(IF(C$16 = "PRELIM", SUMIF('Database (LECTURE-RES-PRAC)'!D$14:AG$14, "CLO9", 'Database (LECTURE-RES-PRAC)'!D85:AG85) / 'Grade computation'!F$12, IF(C$16 = "MIDTERM", SUMIF('Database (LECTURE-RES-PRAC)'!AJ$14:BM$14, "CLO9", 'Database (LECTURE-RES-PRAC)'!AJ85:BM85) / 'Grade computation'!G$12, IF(C$16 = "FINAL", SUMIF('Database (LECTURE-RES-PRAC)'!BP$14:CS$14, "CLO9", 'Database (LECTURE-RES-PRAC)'!BP85:CS85) / 'Grade computation'!H$12,""))),""),"")</f>
        <v/>
      </c>
      <c r="BB88" s="232" t="str">
        <f t="shared" si="61"/>
        <v/>
      </c>
      <c r="BC88" s="25" t="str">
        <f>IF(B88 &lt;&gt; "",IF(AND('PRINTABLE (per grading)'!H$16="EXAM", 'PRINTABLE (per grading)'!B$13="Prelim"), IF(ISERROR(SUMIF('Exam (LECTURE ONLY)'!D$20:M$20, "CLO9", 'Exam (LECTURE ONLY)'!D90:M90) / 'Exam (LECTURE ONLY)'!AL$14), "", SUMIF('Exam (LECTURE ONLY)'!D$20:M$20, "CLO9", 'Exam (LECTURE ONLY)'!D90:M90) /'Exam (LECTURE ONLY)'!AL$14),
IF(AND('PRINTABLE (per grading)'!H$16="EXAM", 'PRINTABLE (per grading)'!B$13="Midterm"), IF(ISERROR(SUMIF('Exam (LECTURE ONLY)'!O$20:X$20, "CLO9", 'Exam (LECTURE ONLY)'!O90:X90) / 'Exam (LECTURE ONLY)'!AM$14), "", SUMIF('Exam (LECTURE ONLY)'!O$20:X$20, "CLO9", 'Exam (LECTURE ONLY)'!O90:X90) / 'Exam (LECTURE ONLY)'!AM$14),
IF(AND('PRINTABLE (per grading)'!H$16="EXAM", 'PRINTABLE (per grading)'!B$13="Final"), IF(ISERROR(SUMIF('Exam (LECTURE ONLY)'!Z$20:AI$20, "CLO9", 'Exam (LECTURE ONLY)'!Z90:AI90) / 'Exam (LECTURE ONLY)'!AN$14), "", SUMIF('Exam (LECTURE ONLY)'!Z$20:AI$20, "CLO9", 'Exam (LECTURE ONLY)'!Z90:AI90) / 'Exam (LECTURE ONLY)'!AN$14),
IF(AND('PRINTABLE (per grading)'!H$16="OUTPUT", 'PRINTABLE (per grading)'!B$13="Prelim"), IF(ISERROR(SUMIF(OUTPUT!C$20:M$20, "CLO9", OUTPUT!C90:M90) / OUTPUT!AL$14), "", SUMIF(OUTPUT!C$20:M$20, "CLO9", OUTPUT!C90:M90) / OUTPUT!AL$14),
IF(AND('PRINTABLE (per grading)'!H$16="OUTPUT", 'PRINTABLE (per grading)'!B$13="Midterm"), IF(ISERROR(SUMIF(OUTPUT!O$20:Y$20, "CLO9", OUTPUT!O90:Y90) / OUTPUT!AM$14), "", SUMIF(OUTPUT!O$20:Y$20, "CLO9", OUTPUT!O90:Y90) / OUTPUT!AM$14),
IF(AND('PRINTABLE (per grading)'!H$16="OUTPUT", 'PRINTABLE (per grading)'!B$13="Final"), IF(ISERROR(SUMIF(OUTPUT!AA$20:AI$20, "CLO9", OUTPUT!AA90:AI90) / OUTPUT!AN$14), "", SUMIF(OUTPUT!AA$20:AI$20, "CLO9", OUTPUT!AA90:AI90) / OUTPUT!AN$14),
"")))))),"")</f>
        <v/>
      </c>
      <c r="BD88" s="232" t="str">
        <f t="shared" si="62"/>
        <v/>
      </c>
      <c r="BE88" s="233" t="str">
        <f t="shared" si="63"/>
        <v/>
      </c>
      <c r="BF88" s="25" t="str">
        <f>IF(B88 &lt;&gt; "", IFERROR(IF(C$16 = "PRELIM", SUMIF('Database (LECTURE-RES-PRAC)'!D$14:AG$14, "CLO10", 'Database (LECTURE-RES-PRAC)'!D85:AG85) / 'Grade computation'!F$13, IF(C$16 = "MIDTERM", SUMIF('Database (LECTURE-RES-PRAC)'!AJ$14:BM$14, "CLO10", 'Database (LECTURE-RES-PRAC)'!AJ85:BM85) / 'Grade computation'!G$13, IF(C$16 = "FINAL", SUMIF('Database (LECTURE-RES-PRAC)'!BP$14:CS$14, "CLO10", 'Database (LECTURE-RES-PRAC)'!BP85:CS85) / 'Grade computation'!H$13,""))),""),"")</f>
        <v/>
      </c>
      <c r="BG88" s="232" t="str">
        <f t="shared" si="64"/>
        <v/>
      </c>
      <c r="BH88" s="25" t="str">
        <f>IF(B88 &lt;&gt; "",IF(AND('PRINTABLE (per grading)'!H$16="EXAM", 'PRINTABLE (per grading)'!B$13="Prelim"), IF(ISERROR(SUMIF('Exam (LECTURE ONLY)'!D$20:M$20, "CLO10", 'Exam (LECTURE ONLY)'!D90:M90) / 'Exam (LECTURE ONLY)'!AL$15), "", SUMIF('Exam (LECTURE ONLY)'!D$20:M$20, "CLO10", 'Exam (LECTURE ONLY)'!D90:M90) /'Exam (LECTURE ONLY)'!AL$15),
IF(AND('PRINTABLE (per grading)'!H$16="EXAM", 'PRINTABLE (per grading)'!B$13="Midterm"), IF(ISERROR(SUMIF('Exam (LECTURE ONLY)'!O$20:X$20, "CLO10", 'Exam (LECTURE ONLY)'!O90:X90) / 'Exam (LECTURE ONLY)'!AM$15), "", SUMIF('Exam (LECTURE ONLY)'!O$20:X$20, "CLO10", 'Exam (LECTURE ONLY)'!O90:X90) / 'Exam (LECTURE ONLY)'!AM$15),
IF(AND('PRINTABLE (per grading)'!H$16="EXAM", 'PRINTABLE (per grading)'!B$13="Final"), IF(ISERROR(SUMIF('Exam (LECTURE ONLY)'!Z$20:AI$20, "CLO10", 'Exam (LECTURE ONLY)'!Z90:AI90) / 'Exam (LECTURE ONLY)'!AN$15), "", SUMIF('Exam (LECTURE ONLY)'!Z$20:AI$20, "CLO10", 'Exam (LECTURE ONLY)'!Z90:AI90) / 'Exam (LECTURE ONLY)'!AN$15),
IF(AND('PRINTABLE (per grading)'!H$16="OUTPUT", 'PRINTABLE (per grading)'!B$13="Prelim"), IF(ISERROR(SUMIF(OUTPUT!C$20:M$20, "CLO10", OUTPUT!C90:M90) / OUTPUT!AL$15), "", SUMIF(OUTPUT!C$20:M$20, "CLO10", OUTPUT!C90:M90) / OUTPUT!AL$15),
IF(AND('PRINTABLE (per grading)'!H$16="OUTPUT", 'PRINTABLE (per grading)'!B$13="Midterm"), IF(ISERROR(SUMIF(OUTPUT!O$20:Y$20, "CLO10", OUTPUT!O90:Y90) / OUTPUT!AM$15), "", SUMIF(OUTPUT!O$20:Y$20, "CLO10", OUTPUT!O90:Y90) / OUTPUT!AM$15),
IF(AND('PRINTABLE (per grading)'!H$16="OUTPUT", 'PRINTABLE (per grading)'!B$13="Final"), IF(ISERROR(SUMIF(OUTPUT!AA$20:AI$20, "CLO10", OUTPUT!AA90:AI90) / OUTPUT!AN$15), "", SUMIF(OUTPUT!AA$20:AI$20, "CLO10", OUTPUT!AA90:AI90) / OUTPUT!AN$15),
"")))))),"")</f>
        <v/>
      </c>
      <c r="BI88" s="232" t="str">
        <f t="shared" si="65"/>
        <v/>
      </c>
      <c r="BJ88" s="233" t="str">
        <f t="shared" si="66"/>
        <v/>
      </c>
      <c r="BK88" s="2"/>
    </row>
    <row r="89" spans="1:63" ht="20.100000000000001" customHeight="1">
      <c r="A89" s="118" t="str">
        <f>IF(ISBLANK('Database (LECTURE-RES-PRAC)'!A86),"",'Database (LECTURE-RES-PRAC)'!A86)</f>
        <v/>
      </c>
      <c r="B89" s="119" t="str">
        <f>IF(ISBLANK('Database (LECTURE-RES-PRAC)'!B86),"",'Database (LECTURE-RES-PRAC)'!B86)</f>
        <v/>
      </c>
      <c r="C89" s="134" t="str">
        <f>IF(B89&lt;&gt;"",IF(C$16="PRELIM",'Grade computation'!C89, IF(C$16="MIDTERM",'Grade computation'!K89, IF(C$16="FINAL",'Grade computation'!S89,""))),"")</f>
        <v/>
      </c>
      <c r="D89" s="135" t="str">
        <f t="shared" si="1"/>
        <v/>
      </c>
      <c r="E89" s="134" t="str">
        <f>IF(B89&lt;&gt;"", IF(C$16="PRELIM",'Grade computation'!E89, IF(C$16="MIDTERM",'Grade computation'!M89, IF(C$16="FINAL",'Grade computation'!U89,""))),"")</f>
        <v/>
      </c>
      <c r="F89" s="136" t="str">
        <f t="shared" si="2"/>
        <v/>
      </c>
      <c r="G89" s="137" t="str">
        <f t="shared" si="3"/>
        <v/>
      </c>
      <c r="H89" s="207" t="str">
        <f>IF(B89&lt;&gt;"",IF(C$16="PRELIM", 'Grade computation'!H89, IF(C$16="MIDTERM", 'Grade computation'!P89, IF(C$16="FINAL",'Grade computation'!X89, ""))),"")</f>
        <v/>
      </c>
      <c r="I89" s="137" t="str">
        <f t="shared" si="4"/>
        <v/>
      </c>
      <c r="J89" s="139" t="str">
        <f t="shared" si="5"/>
        <v/>
      </c>
      <c r="K89" s="377" t="str">
        <f t="shared" si="6"/>
        <v/>
      </c>
      <c r="L89" s="434"/>
      <c r="M89" s="25" t="str">
        <f>IF(B89 &lt;&gt; "", IFERROR(IF(C$16 = "PRELIM", SUMIF('Database (LECTURE-RES-PRAC)'!D$14:AG$14, "CLO1", 'Database (LECTURE-RES-PRAC)'!D86:AG86) / 'Grade computation'!F$4, IF(C$16 = "MIDTERM", SUMIF('Database (LECTURE-RES-PRAC)'!AJ$14:BM$14, "CLO1", 'Database (LECTURE-RES-PRAC)'!AJ86:BM86) / 'Grade computation'!G$4, IF(C$16 = "FINAL", SUMIF('Database (LECTURE-RES-PRAC)'!BP$14:CS$14, "CLO1", 'Database (LECTURE-RES-PRAC)'!BP86:CS86) / 'Grade computation'!H$4,""))),""),"")</f>
        <v/>
      </c>
      <c r="N89" s="232" t="str">
        <f t="shared" si="37"/>
        <v/>
      </c>
      <c r="O89" s="25" t="str">
        <f>IF(B89 &lt;&gt; "",IF(AND('PRINTABLE (per grading)'!H$16="EXAM", 'PRINTABLE (per grading)'!B$13="Prelim"), IF(ISERROR(SUMIF('Exam (LECTURE ONLY)'!D$20:M$20, "CLO1", 'Exam (LECTURE ONLY)'!D91:M91) / 'Exam (LECTURE ONLY)'!AL$6), "", SUMIF('Exam (LECTURE ONLY)'!D$20:M$20, "CLO1", 'Exam (LECTURE ONLY)'!D91:M91) /'Exam (LECTURE ONLY)'!AL$6),
IF(AND('PRINTABLE (per grading)'!H$16="EXAM", 'PRINTABLE (per grading)'!B$13="Midterm"), IF(ISERROR(SUMIF('Exam (LECTURE ONLY)'!O$20:X$20, "CLO1", 'Exam (LECTURE ONLY)'!O91:X91) / 'Exam (LECTURE ONLY)'!AM$6), "", SUMIF('Exam (LECTURE ONLY)'!O$20:X$20, "CLO1", 'Exam (LECTURE ONLY)'!O91:X91) / 'Exam (LECTURE ONLY)'!AM$6),
IF(AND('PRINTABLE (per grading)'!H$16="EXAM", 'PRINTABLE (per grading)'!B$13="Final"), IF(ISERROR(SUMIF('Exam (LECTURE ONLY)'!Z$20:AI$20, "CLO1", 'Exam (LECTURE ONLY)'!Z91:AI91) / 'Exam (LECTURE ONLY)'!AN$6), "", SUMIF('Exam (LECTURE ONLY)'!Z$20:AI$20, "CLO1", 'Exam (LECTURE ONLY)'!Z91:AI91) / 'Exam (LECTURE ONLY)'!AN$6),
IF(AND('PRINTABLE (per grading)'!H$16="OUTPUT", 'PRINTABLE (per grading)'!B$13="Prelim"), IF(ISERROR(SUMIF(OUTPUT!C$20:M$20, "CLO1", OUTPUT!C91:M91) / OUTPUT!AL$6), "", SUMIF(OUTPUT!C$20:M$20, "CLO1", OUTPUT!C91:M91) / OUTPUT!AL$6),
IF(AND('PRINTABLE (per grading)'!H$16="OUTPUT", 'PRINTABLE (per grading)'!B$13="Midterm"), IF(ISERROR(SUMIF(OUTPUT!O$20:Y$20, "CLO1", OUTPUT!O91:Y91) / OUTPUT!AM$6), "", SUMIF(OUTPUT!O$20:Y$20, "CLO1", OUTPUT!O91:Y91) / OUTPUT!AM$6),
IF(AND('PRINTABLE (per grading)'!H$16="OUTPUT", 'PRINTABLE (per grading)'!B$13="Final"), IF(ISERROR(SUMIF(OUTPUT!AA$20:AI$20, "CLO1", OUTPUT!AA91:AI91) / OUTPUT!AN$6), "", SUMIF(OUTPUT!AA$20:AI$20, "CLO1", OUTPUT!AA91:AI91) / OUTPUT!AN$6),
"")))))),"")</f>
        <v/>
      </c>
      <c r="P89" s="232" t="str">
        <f t="shared" si="38"/>
        <v/>
      </c>
      <c r="Q89" s="233" t="str">
        <f t="shared" si="39"/>
        <v/>
      </c>
      <c r="R89" s="25" t="str">
        <f>IF(B89 &lt;&gt; "", IFERROR(IF(C$16 = "PRELIM", SUMIF('Database (LECTURE-RES-PRAC)'!D$14:AG$14, "CLO2", 'Database (LECTURE-RES-PRAC)'!D86:AG86) / 'Grade computation'!F$5, IF(C$16 = "MIDTERM", SUMIF('Database (LECTURE-RES-PRAC)'!AJ$14:BM$14, "CLO2", 'Database (LECTURE-RES-PRAC)'!AJ86:BM86) / 'Grade computation'!G$5, IF(C$16 = "FINAL", SUMIF('Database (LECTURE-RES-PRAC)'!BP$14:CS$14, "CLO2", 'Database (LECTURE-RES-PRAC)'!BP86:CS86) / 'Grade computation'!H$5,""))),""),"")</f>
        <v/>
      </c>
      <c r="S89" s="232" t="str">
        <f t="shared" si="40"/>
        <v/>
      </c>
      <c r="T89" s="25" t="str">
        <f>IF(B89 &lt;&gt; "",IF(AND('PRINTABLE (per grading)'!H$16="EXAM", 'PRINTABLE (per grading)'!B$13="Prelim"), IF(ISERROR(SUMIF('Exam (LECTURE ONLY)'!D$20:M$20, "CLO2", 'Exam (LECTURE ONLY)'!D91:M91) / 'Exam (LECTURE ONLY)'!AL$7), "", SUMIF('Exam (LECTURE ONLY)'!D$20:M$20, "CLO2", 'Exam (LECTURE ONLY)'!D91:M91) /'Exam (LECTURE ONLY)'!AL$7),
IF(AND('PRINTABLE (per grading)'!H$16="EXAM", 'PRINTABLE (per grading)'!B$13="Midterm"), IF(ISERROR(SUMIF('Exam (LECTURE ONLY)'!O$20:X$20, "CLO2", 'Exam (LECTURE ONLY)'!O91:X91) / 'Exam (LECTURE ONLY)'!AM$7), "", SUMIF('Exam (LECTURE ONLY)'!O$20:X$20, "CLO2", 'Exam (LECTURE ONLY)'!O91:X91) / 'Exam (LECTURE ONLY)'!AM$7),
IF(AND('PRINTABLE (per grading)'!H$16="EXAM", 'PRINTABLE (per grading)'!B$13="Final"), IF(ISERROR(SUMIF('Exam (LECTURE ONLY)'!Z$20:AI$20, "CLO2", 'Exam (LECTURE ONLY)'!Z91:AI91) / 'Exam (LECTURE ONLY)'!AN$7), "", SUMIF('Exam (LECTURE ONLY)'!Z$20:AI$20, "CLO2", 'Exam (LECTURE ONLY)'!Z91:AI91) / 'Exam (LECTURE ONLY)'!AN$7),
IF(AND('PRINTABLE (per grading)'!H$16="OUTPUT", 'PRINTABLE (per grading)'!B$13="Prelim"), IF(ISERROR(SUMIF(OUTPUT!C$20:M$20, "CLO2", OUTPUT!C91:M91) / OUTPUT!AL$7), "", SUMIF(OUTPUT!C$20:M$20, "CLO2", OUTPUT!C91:M91) / OUTPUT!AL$7),
IF(AND('PRINTABLE (per grading)'!H$16="OUTPUT", 'PRINTABLE (per grading)'!B$13="Midterm"), IF(ISERROR(SUMIF(OUTPUT!O$20:Y$20, "CLO2", OUTPUT!O91:Y91) / OUTPUT!AM$7), "", SUMIF(OUTPUT!O$20:Y$20, "CLO2", OUTPUT!O91:Y91) / OUTPUT!AM$7),
IF(AND('PRINTABLE (per grading)'!H$16="OUTPUT", 'PRINTABLE (per grading)'!B$13="Final"), IF(ISERROR(SUMIF(OUTPUT!AA$20:AI$20, "CLO2", OUTPUT!AA91:AI91) / OUTPUT!AN$7), "", SUMIF(OUTPUT!AA$20:AI$20, "CLO2", OUTPUT!AA91:AI91) / OUTPUT!AN$7),
"")))))),"")</f>
        <v/>
      </c>
      <c r="U89" s="232" t="str">
        <f t="shared" si="41"/>
        <v/>
      </c>
      <c r="V89" s="233" t="str">
        <f t="shared" si="42"/>
        <v/>
      </c>
      <c r="W89" s="25" t="str">
        <f>IF(B89 &lt;&gt; "", IFERROR(IF(C$16 = "PRELIM", SUMIF('Database (LECTURE-RES-PRAC)'!D$14:AG$14, "CLO3", 'Database (LECTURE-RES-PRAC)'!D86:AG86) / 'Grade computation'!F$6, IF(C$16 = "MIDTERM", SUMIF('Database (LECTURE-RES-PRAC)'!AJ$14:BM$14, "CLO3", 'Database (LECTURE-RES-PRAC)'!AJ86:BM86) / 'Grade computation'!G$6, IF(C$16 = "FINAL", SUMIF('Database (LECTURE-RES-PRAC)'!BP$14:CS$14, "CLO3", 'Database (LECTURE-RES-PRAC)'!BP86:CS86) / 'Grade computation'!H$6,""))),""),"")</f>
        <v/>
      </c>
      <c r="X89" s="232" t="str">
        <f t="shared" si="43"/>
        <v/>
      </c>
      <c r="Y89" s="25" t="str">
        <f>IF(B89 &lt;&gt; "",IF(AND('PRINTABLE (per grading)'!H$16="EXAM", 'PRINTABLE (per grading)'!B$13="Prelim"), IF(ISERROR(SUMIF('Exam (LECTURE ONLY)'!D$20:M$20, "CLO3", 'Exam (LECTURE ONLY)'!D91:M91) / 'Exam (LECTURE ONLY)'!AL$8), "", SUMIF('Exam (LECTURE ONLY)'!D$20:M$20, "CLO3", 'Exam (LECTURE ONLY)'!D91:M91) /'Exam (LECTURE ONLY)'!AL$8),
IF(AND('PRINTABLE (per grading)'!H$16="EXAM", 'PRINTABLE (per grading)'!B$13="Midterm"), IF(ISERROR(SUMIF('Exam (LECTURE ONLY)'!O$20:X$20, "CLO3", 'Exam (LECTURE ONLY)'!O91:X91) / 'Exam (LECTURE ONLY)'!AM$8), "", SUMIF('Exam (LECTURE ONLY)'!O$20:X$20, "CLO3", 'Exam (LECTURE ONLY)'!O91:X91) / 'Exam (LECTURE ONLY)'!AM$8),
IF(AND('PRINTABLE (per grading)'!H$16="EXAM", 'PRINTABLE (per grading)'!B$13="Final"), IF(ISERROR(SUMIF('Exam (LECTURE ONLY)'!Z$20:AI$20, "CLO3", 'Exam (LECTURE ONLY)'!Z91:AI91) / 'Exam (LECTURE ONLY)'!AN$8), "", SUMIF('Exam (LECTURE ONLY)'!Z$20:AI$20, "CLO3", 'Exam (LECTURE ONLY)'!Z91:AI91) / 'Exam (LECTURE ONLY)'!AN$8),
IF(AND('PRINTABLE (per grading)'!H$16="OUTPUT", 'PRINTABLE (per grading)'!B$13="Prelim"), IF(ISERROR(SUMIF(OUTPUT!C$20:M$20, "CLO3", OUTPUT!C91:M91) / OUTPUT!AL$8), "", SUMIF(OUTPUT!C$20:M$20, "CLO3", OUTPUT!C91:M91) / OUTPUT!AL$8),
IF(AND('PRINTABLE (per grading)'!H$16="OUTPUT", 'PRINTABLE (per grading)'!B$13="Midterm"), IF(ISERROR(SUMIF(OUTPUT!O$20:Y$20, "CLO3", OUTPUT!O91:Y91) / OUTPUT!AM$8), "", SUMIF(OUTPUT!O$20:Y$20, "CLO3", OUTPUT!O91:Y91) / OUTPUT!AM$8),
IF(AND('PRINTABLE (per grading)'!H$16="OUTPUT", 'PRINTABLE (per grading)'!B$13="Final"), IF(ISERROR(SUMIF(OUTPUT!AA$20:AI$20, "CLO3", OUTPUT!AA91:AI91) / OUTPUT!AN$8), "", SUMIF(OUTPUT!AA$20:AI$20, "CLO3", OUTPUT!AA91:AI91) / OUTPUT!AN$8),
"" )))))),"")</f>
        <v/>
      </c>
      <c r="Z89" s="232" t="str">
        <f t="shared" si="44"/>
        <v/>
      </c>
      <c r="AA89" s="233" t="str">
        <f t="shared" si="45"/>
        <v/>
      </c>
      <c r="AB89" s="25" t="str">
        <f>IF(B89 &lt;&gt; "", IFERROR(IF(C$16 = "PRELIM", SUMIF('Database (LECTURE-RES-PRAC)'!D$14:AG$14, "CLO4", 'Database (LECTURE-RES-PRAC)'!D86:AG86) / 'Grade computation'!F$7, IF(C$16 = "MIDTERM", SUMIF('Database (LECTURE-RES-PRAC)'!AJ$14:BM$14, "CLO4", 'Database (LECTURE-RES-PRAC)'!AJ86:BM86) / 'Grade computation'!G$7, IF(C$16 = "FINAL", SUMIF('Database (LECTURE-RES-PRAC)'!BP$14:CS$14, "CLO4", 'Database (LECTURE-RES-PRAC)'!BP86:CS86) / 'Grade computation'!H$7,""))),""),"")</f>
        <v/>
      </c>
      <c r="AC89" s="232" t="str">
        <f t="shared" si="46"/>
        <v/>
      </c>
      <c r="AD89" s="25" t="str">
        <f>IF(B89 &lt;&gt; "",IF(AND('PRINTABLE (per grading)'!H$16="EXAM", 'PRINTABLE (per grading)'!B$13="Prelim"), IF(ISERROR(SUMIF('Exam (LECTURE ONLY)'!D$20:M$20, "CLO4", 'Exam (LECTURE ONLY)'!D91:M91) / 'Exam (LECTURE ONLY)'!AL$9), "", SUMIF('Exam (LECTURE ONLY)'!D$20:M$20, "CLO4", 'Exam (LECTURE ONLY)'!D91:M91) /'Exam (LECTURE ONLY)'!AL$9),
IF(AND('PRINTABLE (per grading)'!H$16="EXAM", 'PRINTABLE (per grading)'!B$13="Midterm"), IF(ISERROR(SUMIF('Exam (LECTURE ONLY)'!O$20:X$20, "CLO4", 'Exam (LECTURE ONLY)'!O91:X91) / 'Exam (LECTURE ONLY)'!AM$9), "", SUMIF('Exam (LECTURE ONLY)'!O$20:X$20, "CLO4", 'Exam (LECTURE ONLY)'!O91:X91) / 'Exam (LECTURE ONLY)'!AM$9),
IF(AND('PRINTABLE (per grading)'!H$16="EXAM", 'PRINTABLE (per grading)'!B$13="Final"), IF(ISERROR(SUMIF('Exam (LECTURE ONLY)'!Z$20:AI$20, "CLO4", 'Exam (LECTURE ONLY)'!Z91:AI91) / 'Exam (LECTURE ONLY)'!AN$9), "", SUMIF('Exam (LECTURE ONLY)'!Z$20:AI$20, "CLO4", 'Exam (LECTURE ONLY)'!Z91:AI91) / 'Exam (LECTURE ONLY)'!AN$9),
IF(AND('PRINTABLE (per grading)'!H$16="OUTPUT", 'PRINTABLE (per grading)'!B$13="Prelim"), IF(ISERROR(SUMIF(OUTPUT!C$20:M$20, "CLO4", OUTPUT!C91:M91) / OUTPUT!AL$9), "", SUMIF(OUTPUT!C$20:M$20, "CLO4", OUTPUT!C91:M91) / OUTPUT!AL$9),
IF(AND('PRINTABLE (per grading)'!H$16="OUTPUT", 'PRINTABLE (per grading)'!B$13="Midterm"), IF(ISERROR(SUMIF(OUTPUT!O$20:Y$20, "CLO4", OUTPUT!O91:Y91) / OUTPUT!AM$9), "", SUMIF(OUTPUT!O$20:Y$20, "CLO4", OUTPUT!O91:Y91) / OUTPUT!AM$9),
IF(AND('PRINTABLE (per grading)'!H$16="OUTPUT", 'PRINTABLE (per grading)'!B$13="Final"), IF(ISERROR(SUMIF(OUTPUT!AA$20:AI$20, "CLO4", OUTPUT!AA91:AI91) / OUTPUT!AN$9), "", SUMIF(OUTPUT!AA$20:AI$20, "CLO4", OUTPUT!AA91:AI91) / OUTPUT!AN$9),
"")))))),"")</f>
        <v/>
      </c>
      <c r="AE89" s="232" t="str">
        <f t="shared" si="47"/>
        <v/>
      </c>
      <c r="AF89" s="233" t="str">
        <f t="shared" si="48"/>
        <v/>
      </c>
      <c r="AG89" s="25" t="str">
        <f>IF(B89 &lt;&gt; "", IFERROR(IF(C$16 = "PRELIM", SUMIF('Database (LECTURE-RES-PRAC)'!D$14:AG$14, "CLO5", 'Database (LECTURE-RES-PRAC)'!D86:AG86) / 'Grade computation'!F$8, IF(C$16 = "MIDTERM", SUMIF('Database (LECTURE-RES-PRAC)'!AJ$14:BM$14, "CLO5", 'Database (LECTURE-RES-PRAC)'!AJ86:BM86) / 'Grade computation'!G$8, IF(C$16 = "FINAL", SUMIF('Database (LECTURE-RES-PRAC)'!BP$14:CS$14, "CLO5", 'Database (LECTURE-RES-PRAC)'!BP86:CS86) / 'Grade computation'!H$8,""))),""),"")</f>
        <v/>
      </c>
      <c r="AH89" s="232" t="str">
        <f t="shared" si="49"/>
        <v/>
      </c>
      <c r="AI89" s="25" t="str">
        <f>IF(B89 &lt;&gt; "",IF(AND('PRINTABLE (per grading)'!H$16="EXAM", 'PRINTABLE (per grading)'!B$13="Prelim"), IF(ISERROR(SUMIF('Exam (LECTURE ONLY)'!D$20:M$20, "CLO5", 'Exam (LECTURE ONLY)'!D91:M91) / 'Exam (LECTURE ONLY)'!AL$10), "", SUMIF('Exam (LECTURE ONLY)'!D$20:M$20, "CLO5", 'Exam (LECTURE ONLY)'!D91:M91) /'Exam (LECTURE ONLY)'!AL$10),
IF(AND('PRINTABLE (per grading)'!H$16="EXAM", 'PRINTABLE (per grading)'!B$13="Midterm"), IF(ISERROR(SUMIF('Exam (LECTURE ONLY)'!O$20:X$20, "CLO5", 'Exam (LECTURE ONLY)'!O91:X91) / 'Exam (LECTURE ONLY)'!AM$10), "", SUMIF('Exam (LECTURE ONLY)'!O$20:X$20, "CLO5", 'Exam (LECTURE ONLY)'!O91:X91) / 'Exam (LECTURE ONLY)'!AM$10),
IF(AND('PRINTABLE (per grading)'!H$16="EXAM", 'PRINTABLE (per grading)'!B$13="Final"), IF(ISERROR(SUMIF('Exam (LECTURE ONLY)'!Z$20:AI$20, "CLO5", 'Exam (LECTURE ONLY)'!Z91:AI91) / 'Exam (LECTURE ONLY)'!AN$10), "", SUMIF('Exam (LECTURE ONLY)'!Z$20:AI$20, "CLO5", 'Exam (LECTURE ONLY)'!Z91:AI91) / 'Exam (LECTURE ONLY)'!AN$10),
IF(AND('PRINTABLE (per grading)'!H$16="OUTPUT", 'PRINTABLE (per grading)'!B$13="Prelim"), IF(ISERROR(SUMIF(OUTPUT!C$20:M$20, "CLO5", OUTPUT!C91:M91) / OUTPUT!AL$10), "", SUMIF(OUTPUT!C$20:M$20, "CLO5", OUTPUT!C91:M91) / OUTPUT!AL$10),
IF(AND('PRINTABLE (per grading)'!H$16="OUTPUT", 'PRINTABLE (per grading)'!B$13="Midterm"), IF(ISERROR(SUMIF(OUTPUT!O$20:Y$20, "CLO5", OUTPUT!O91:Y91) / OUTPUT!AM$10), "", SUMIF(OUTPUT!O$20:Y$20, "CLO5", OUTPUT!O91:Y91) / OUTPUT!AM$10),
IF(AND('PRINTABLE (per grading)'!H$16="OUTPUT", 'PRINTABLE (per grading)'!B$13="Final"), IF(ISERROR(SUMIF(OUTPUT!AA$20:AI$20, "CLO5", OUTPUT!AA91:AI91) / OUTPUT!AN$10), "", SUMIF(OUTPUT!AA$20:AI$20, "CLO5", OUTPUT!AA91:AI91) / OUTPUT!AN$10),
"")))))),"")</f>
        <v/>
      </c>
      <c r="AJ89" s="232" t="str">
        <f t="shared" si="50"/>
        <v/>
      </c>
      <c r="AK89" s="233" t="str">
        <f t="shared" si="51"/>
        <v/>
      </c>
      <c r="AL89" s="25" t="str">
        <f>IF(B89 &lt;&gt; "", IFERROR(IF(C$16 = "PRELIM", SUMIF('Database (LECTURE-RES-PRAC)'!D$14:AG$14, "CLO6", 'Database (LECTURE-RES-PRAC)'!D86:AG86) / 'Grade computation'!F$9, IF(C$16 = "MIDTERM", SUMIF('Database (LECTURE-RES-PRAC)'!AJ$14:BM$14, "CLO6", 'Database (LECTURE-RES-PRAC)'!AJ86:BM86) / 'Grade computation'!G$9, IF(C$16 = "FINAL", SUMIF('Database (LECTURE-RES-PRAC)'!BP$14:CS$14, "CLO6", 'Database (LECTURE-RES-PRAC)'!BP86:CS86) / 'Grade computation'!H$9,""))),""),"")</f>
        <v/>
      </c>
      <c r="AM89" s="232" t="str">
        <f t="shared" si="52"/>
        <v/>
      </c>
      <c r="AN89" s="25" t="str">
        <f>IF(B89 &lt;&gt; "",IF(AND('PRINTABLE (per grading)'!H$16="EXAM", 'PRINTABLE (per grading)'!B$13="Prelim"), IF(ISERROR(SUMIF('Exam (LECTURE ONLY)'!D$20:M$20, "CLO6", 'Exam (LECTURE ONLY)'!D91:M91) / 'Exam (LECTURE ONLY)'!AL$11), "", SUMIF('Exam (LECTURE ONLY)'!D$20:M$20, "CLO6", 'Exam (LECTURE ONLY)'!D91:M91) /'Exam (LECTURE ONLY)'!AL$11),
IF(AND('PRINTABLE (per grading)'!H$16="EXAM", 'PRINTABLE (per grading)'!B$13="Midterm"), IF(ISERROR(SUMIF('Exam (LECTURE ONLY)'!O$20:X$20, "CLO6", 'Exam (LECTURE ONLY)'!O91:X91) / 'Exam (LECTURE ONLY)'!AM$11), "", SUMIF('Exam (LECTURE ONLY)'!O$20:X$20, "CLO6", 'Exam (LECTURE ONLY)'!O91:X91) / 'Exam (LECTURE ONLY)'!AM$11),
IF(AND('PRINTABLE (per grading)'!H$16="EXAM", 'PRINTABLE (per grading)'!B$13="Final"), IF(ISERROR(SUMIF('Exam (LECTURE ONLY)'!Z$20:AI$20, "CLO6", 'Exam (LECTURE ONLY)'!Z91:AI91) / 'Exam (LECTURE ONLY)'!AN$11), "", SUMIF('Exam (LECTURE ONLY)'!Z$20:AI$20, "CLO6", 'Exam (LECTURE ONLY)'!Z91:AI91) / 'Exam (LECTURE ONLY)'!AN$11),
IF(AND('PRINTABLE (per grading)'!H$16="OUTPUT", 'PRINTABLE (per grading)'!B$13="Prelim"), IF(ISERROR(SUMIF(OUTPUT!C$20:M$20, "CLO6", OUTPUT!C91:M91) / OUTPUT!AL$11), "", SUMIF(OUTPUT!C$20:M$20, "CLO6", OUTPUT!C91:M91) / OUTPUT!AL$11),
IF(AND('PRINTABLE (per grading)'!H$16="OUTPUT", 'PRINTABLE (per grading)'!B$13="Midterm"), IF(ISERROR(SUMIF(OUTPUT!O$20:Y$20, "CLO6", OUTPUT!O91:Y91) / OUTPUT!AM$11), "", SUMIF(OUTPUT!O$20:Y$20, "CLO6", OUTPUT!O91:Y91) / OUTPUT!AM$11),
IF(AND('PRINTABLE (per grading)'!H$16="OUTPUT", 'PRINTABLE (per grading)'!B$13="Final"), IF(ISERROR(SUMIF(OUTPUT!AA$20:AI$20, "CLO6", OUTPUT!AA91:AI91) / OUTPUT!AN$11), "", SUMIF(OUTPUT!AA$20:AI$20, "CLO6", OUTPUT!AA91:AI91) / OUTPUT!AN$11),
"")))))),"")</f>
        <v/>
      </c>
      <c r="AO89" s="232" t="str">
        <f t="shared" si="53"/>
        <v/>
      </c>
      <c r="AP89" s="233" t="str">
        <f t="shared" si="54"/>
        <v/>
      </c>
      <c r="AQ89" s="25" t="str">
        <f>IF(B89 &lt;&gt; "", IFERROR(IF(C$16 = "PRELIM", SUMIF('Database (LECTURE-RES-PRAC)'!D$14:AG$14, "CLO7", 'Database (LECTURE-RES-PRAC)'!D86:AG86) / 'Grade computation'!F$10, IF(C$16 = "MIDTERM", SUMIF('Database (LECTURE-RES-PRAC)'!AJ$14:BM$14, "CLO7", 'Database (LECTURE-RES-PRAC)'!AJ86:BM86) / 'Grade computation'!G$10, IF(C$16 = "FINAL", SUMIF('Database (LECTURE-RES-PRAC)'!BP$14:CS$14, "CLO7", 'Database (LECTURE-RES-PRAC)'!BP86:CS86) / 'Grade computation'!H$10,""))),""),"")</f>
        <v/>
      </c>
      <c r="AR89" s="232" t="str">
        <f t="shared" si="55"/>
        <v/>
      </c>
      <c r="AS89" s="25" t="str">
        <f>IF(B89 &lt;&gt; "",IF(AND('PRINTABLE (per grading)'!H$16="EXAM", 'PRINTABLE (per grading)'!B$13="Prelim"), IF(ISERROR(SUMIF('Exam (LECTURE ONLY)'!D$20:M$20, "CLO7", 'Exam (LECTURE ONLY)'!D91:M91) / 'Exam (LECTURE ONLY)'!AL$12), "", SUMIF('Exam (LECTURE ONLY)'!D$20:M$20, "CLO7", 'Exam (LECTURE ONLY)'!D91:M91) /'Exam (LECTURE ONLY)'!AL$12),
IF(AND('PRINTABLE (per grading)'!H$16="EXAM", 'PRINTABLE (per grading)'!B$13="Midterm"), IF(ISERROR(SUMIF('Exam (LECTURE ONLY)'!O$20:X$20, "CLO7", 'Exam (LECTURE ONLY)'!O91:X91) / 'Exam (LECTURE ONLY)'!AM$12), "", SUMIF('Exam (LECTURE ONLY)'!O$20:X$20, "CLO7", 'Exam (LECTURE ONLY)'!O91:X91) / 'Exam (LECTURE ONLY)'!AM$12),
IF(AND('PRINTABLE (per grading)'!H$16="EXAM", 'PRINTABLE (per grading)'!B$13="Final"), IF(ISERROR(SUMIF('Exam (LECTURE ONLY)'!Z$20:AI$20, "CLO7", 'Exam (LECTURE ONLY)'!Z91:AI91) / 'Exam (LECTURE ONLY)'!AN$12), "", SUMIF('Exam (LECTURE ONLY)'!Z$20:AI$20, "CLO7", 'Exam (LECTURE ONLY)'!Z91:AI91) / 'Exam (LECTURE ONLY)'!AN$12),
IF(AND('PRINTABLE (per grading)'!H$16="OUTPUT", 'PRINTABLE (per grading)'!B$13="Prelim"), IF(ISERROR(SUMIF(OUTPUT!C$20:M$20, "CLO7", OUTPUT!C91:M91) / OUTPUT!AL$12), "", SUMIF(OUTPUT!C$20:M$20, "CLO7", OUTPUT!C91:M91) / OUTPUT!AL$12),
IF(AND('PRINTABLE (per grading)'!H$16="OUTPUT", 'PRINTABLE (per grading)'!B$13="Midterm"), IF(ISERROR(SUMIF(OUTPUT!O$20:Y$20, "CLO7", OUTPUT!O91:Y91) / OUTPUT!AM$12), "", SUMIF(OUTPUT!O$20:Y$20, "CLO7", OUTPUT!O91:Y91) / OUTPUT!AM$12),
IF(AND('PRINTABLE (per grading)'!H$16="OUTPUT", 'PRINTABLE (per grading)'!B$13="Final"), IF(ISERROR(SUMIF(OUTPUT!AA$20:AI$20, "CLO7", OUTPUT!AA91:AI91) / OUTPUT!AN$12), "", SUMIF(OUTPUT!AA$20:AI$20, "CLO7", OUTPUT!AA91:AI91) / OUTPUT!AN$12),
"")))))),"")</f>
        <v/>
      </c>
      <c r="AT89" s="232" t="str">
        <f t="shared" si="56"/>
        <v/>
      </c>
      <c r="AU89" s="233" t="str">
        <f t="shared" si="57"/>
        <v/>
      </c>
      <c r="AV89" s="25" t="str">
        <f>IF(B89 &lt;&gt; "", IFERROR(IF(C$16 = "PRELIM", SUMIF('Database (LECTURE-RES-PRAC)'!D$14:AG$14, "CLO8", 'Database (LECTURE-RES-PRAC)'!D86:AG86) / 'Grade computation'!F$11, IF(C$16 = "MIDTERM", SUMIF('Database (LECTURE-RES-PRAC)'!AJ$14:BM$14, "CLO8", 'Database (LECTURE-RES-PRAC)'!AJ86:BM86) / 'Grade computation'!G$11, IF(C$16 = "FINAL", SUMIF('Database (LECTURE-RES-PRAC)'!BP$14:CS$14, "CLO8", 'Database (LECTURE-RES-PRAC)'!BP86:CS86) / 'Grade computation'!H$11,""))),""),"")</f>
        <v/>
      </c>
      <c r="AW89" s="232" t="str">
        <f t="shared" si="58"/>
        <v/>
      </c>
      <c r="AX89" s="25" t="str">
        <f>IF(B89 &lt;&gt; "",IF(AND('PRINTABLE (per grading)'!H$16="EXAM", 'PRINTABLE (per grading)'!B$13="Prelim"), IF(ISERROR(SUMIF('Exam (LECTURE ONLY)'!D$20:M$20, "CLO8", 'Exam (LECTURE ONLY)'!D91:M91) / 'Exam (LECTURE ONLY)'!AL$13), "", SUMIF('Exam (LECTURE ONLY)'!D$20:M$20, "CLO8", 'Exam (LECTURE ONLY)'!D91:M91) /'Exam (LECTURE ONLY)'!AL$13),
IF(AND('PRINTABLE (per grading)'!H$16="EXAM", 'PRINTABLE (per grading)'!B$13="Midterm"), IF(ISERROR(SUMIF('Exam (LECTURE ONLY)'!O$20:X$20, "CLO8", 'Exam (LECTURE ONLY)'!O91:X91) / 'Exam (LECTURE ONLY)'!AM$13), "", SUMIF('Exam (LECTURE ONLY)'!O$20:X$20, "CLO8", 'Exam (LECTURE ONLY)'!O91:X91) / 'Exam (LECTURE ONLY)'!AM$13),
IF(AND('PRINTABLE (per grading)'!H$16="EXAM", 'PRINTABLE (per grading)'!B$13="Final"), IF(ISERROR(SUMIF('Exam (LECTURE ONLY)'!Z$20:AI$20, "CLO8", 'Exam (LECTURE ONLY)'!Z91:AI91) / 'Exam (LECTURE ONLY)'!AN$13), "", SUMIF('Exam (LECTURE ONLY)'!Z$20:AI$20, "CLO8", 'Exam (LECTURE ONLY)'!Z91:AI91) / 'Exam (LECTURE ONLY)'!AN$13),
IF(AND('PRINTABLE (per grading)'!H$16="OUTPUT", 'PRINTABLE (per grading)'!B$13="Prelim"), IF(ISERROR(SUMIF(OUTPUT!C$20:M$20, "CLO8", OUTPUT!C91:M91) / OUTPUT!AL$13), "", SUMIF(OUTPUT!C$20:M$20, "CLO8", OUTPUT!C91:M91) / OUTPUT!AL$13),
IF(AND('PRINTABLE (per grading)'!H$16="OUTPUT", 'PRINTABLE (per grading)'!B$13="Midterm"), IF(ISERROR(SUMIF(OUTPUT!O$20:Y$20, "CLO8", OUTPUT!O91:Y91) / OUTPUT!AM$13), "", SUMIF(OUTPUT!O$20:Y$20, "CLO8", OUTPUT!O91:Y91) / OUTPUT!AM$13),
IF(AND('PRINTABLE (per grading)'!H$16="OUTPUT", 'PRINTABLE (per grading)'!B$13="Final"), IF(ISERROR(SUMIF(OUTPUT!AA$20:AI$20, "CLO8", OUTPUT!AA91:AI91) / OUTPUT!AN$13), "", SUMIF(OUTPUT!AA$20:AI$20, "CLO8", OUTPUT!AA91:AI91) / OUTPUT!AN$13),
"")))))),"")</f>
        <v/>
      </c>
      <c r="AY89" s="232" t="str">
        <f t="shared" si="59"/>
        <v/>
      </c>
      <c r="AZ89" s="233" t="str">
        <f t="shared" si="60"/>
        <v/>
      </c>
      <c r="BA89" s="25" t="str">
        <f>IF(B89 &lt;&gt; "", IFERROR(IF(C$16 = "PRELIM", SUMIF('Database (LECTURE-RES-PRAC)'!D$14:AG$14, "CLO9", 'Database (LECTURE-RES-PRAC)'!D86:AG86) / 'Grade computation'!F$12, IF(C$16 = "MIDTERM", SUMIF('Database (LECTURE-RES-PRAC)'!AJ$14:BM$14, "CLO9", 'Database (LECTURE-RES-PRAC)'!AJ86:BM86) / 'Grade computation'!G$12, IF(C$16 = "FINAL", SUMIF('Database (LECTURE-RES-PRAC)'!BP$14:CS$14, "CLO9", 'Database (LECTURE-RES-PRAC)'!BP86:CS86) / 'Grade computation'!H$12,""))),""),"")</f>
        <v/>
      </c>
      <c r="BB89" s="232" t="str">
        <f t="shared" si="61"/>
        <v/>
      </c>
      <c r="BC89" s="25" t="str">
        <f>IF(B89 &lt;&gt; "",IF(AND('PRINTABLE (per grading)'!H$16="EXAM", 'PRINTABLE (per grading)'!B$13="Prelim"), IF(ISERROR(SUMIF('Exam (LECTURE ONLY)'!D$20:M$20, "CLO9", 'Exam (LECTURE ONLY)'!D91:M91) / 'Exam (LECTURE ONLY)'!AL$14), "", SUMIF('Exam (LECTURE ONLY)'!D$20:M$20, "CLO9", 'Exam (LECTURE ONLY)'!D91:M91) /'Exam (LECTURE ONLY)'!AL$14),
IF(AND('PRINTABLE (per grading)'!H$16="EXAM", 'PRINTABLE (per grading)'!B$13="Midterm"), IF(ISERROR(SUMIF('Exam (LECTURE ONLY)'!O$20:X$20, "CLO9", 'Exam (LECTURE ONLY)'!O91:X91) / 'Exam (LECTURE ONLY)'!AM$14), "", SUMIF('Exam (LECTURE ONLY)'!O$20:X$20, "CLO9", 'Exam (LECTURE ONLY)'!O91:X91) / 'Exam (LECTURE ONLY)'!AM$14),
IF(AND('PRINTABLE (per grading)'!H$16="EXAM", 'PRINTABLE (per grading)'!B$13="Final"), IF(ISERROR(SUMIF('Exam (LECTURE ONLY)'!Z$20:AI$20, "CLO9", 'Exam (LECTURE ONLY)'!Z91:AI91) / 'Exam (LECTURE ONLY)'!AN$14), "", SUMIF('Exam (LECTURE ONLY)'!Z$20:AI$20, "CLO9", 'Exam (LECTURE ONLY)'!Z91:AI91) / 'Exam (LECTURE ONLY)'!AN$14),
IF(AND('PRINTABLE (per grading)'!H$16="OUTPUT", 'PRINTABLE (per grading)'!B$13="Prelim"), IF(ISERROR(SUMIF(OUTPUT!C$20:M$20, "CLO9", OUTPUT!C91:M91) / OUTPUT!AL$14), "", SUMIF(OUTPUT!C$20:M$20, "CLO9", OUTPUT!C91:M91) / OUTPUT!AL$14),
IF(AND('PRINTABLE (per grading)'!H$16="OUTPUT", 'PRINTABLE (per grading)'!B$13="Midterm"), IF(ISERROR(SUMIF(OUTPUT!O$20:Y$20, "CLO9", OUTPUT!O91:Y91) / OUTPUT!AM$14), "", SUMIF(OUTPUT!O$20:Y$20, "CLO9", OUTPUT!O91:Y91) / OUTPUT!AM$14),
IF(AND('PRINTABLE (per grading)'!H$16="OUTPUT", 'PRINTABLE (per grading)'!B$13="Final"), IF(ISERROR(SUMIF(OUTPUT!AA$20:AI$20, "CLO9", OUTPUT!AA91:AI91) / OUTPUT!AN$14), "", SUMIF(OUTPUT!AA$20:AI$20, "CLO9", OUTPUT!AA91:AI91) / OUTPUT!AN$14),
"")))))),"")</f>
        <v/>
      </c>
      <c r="BD89" s="232" t="str">
        <f t="shared" si="62"/>
        <v/>
      </c>
      <c r="BE89" s="233" t="str">
        <f t="shared" si="63"/>
        <v/>
      </c>
      <c r="BF89" s="25" t="str">
        <f>IF(B89 &lt;&gt; "", IFERROR(IF(C$16 = "PRELIM", SUMIF('Database (LECTURE-RES-PRAC)'!D$14:AG$14, "CLO10", 'Database (LECTURE-RES-PRAC)'!D86:AG86) / 'Grade computation'!F$13, IF(C$16 = "MIDTERM", SUMIF('Database (LECTURE-RES-PRAC)'!AJ$14:BM$14, "CLO10", 'Database (LECTURE-RES-PRAC)'!AJ86:BM86) / 'Grade computation'!G$13, IF(C$16 = "FINAL", SUMIF('Database (LECTURE-RES-PRAC)'!BP$14:CS$14, "CLO10", 'Database (LECTURE-RES-PRAC)'!BP86:CS86) / 'Grade computation'!H$13,""))),""),"")</f>
        <v/>
      </c>
      <c r="BG89" s="232" t="str">
        <f t="shared" si="64"/>
        <v/>
      </c>
      <c r="BH89" s="25" t="str">
        <f>IF(B89 &lt;&gt; "",IF(AND('PRINTABLE (per grading)'!H$16="EXAM", 'PRINTABLE (per grading)'!B$13="Prelim"), IF(ISERROR(SUMIF('Exam (LECTURE ONLY)'!D$20:M$20, "CLO10", 'Exam (LECTURE ONLY)'!D91:M91) / 'Exam (LECTURE ONLY)'!AL$15), "", SUMIF('Exam (LECTURE ONLY)'!D$20:M$20, "CLO10", 'Exam (LECTURE ONLY)'!D91:M91) /'Exam (LECTURE ONLY)'!AL$15),
IF(AND('PRINTABLE (per grading)'!H$16="EXAM", 'PRINTABLE (per grading)'!B$13="Midterm"), IF(ISERROR(SUMIF('Exam (LECTURE ONLY)'!O$20:X$20, "CLO10", 'Exam (LECTURE ONLY)'!O91:X91) / 'Exam (LECTURE ONLY)'!AM$15), "", SUMIF('Exam (LECTURE ONLY)'!O$20:X$20, "CLO10", 'Exam (LECTURE ONLY)'!O91:X91) / 'Exam (LECTURE ONLY)'!AM$15),
IF(AND('PRINTABLE (per grading)'!H$16="EXAM", 'PRINTABLE (per grading)'!B$13="Final"), IF(ISERROR(SUMIF('Exam (LECTURE ONLY)'!Z$20:AI$20, "CLO10", 'Exam (LECTURE ONLY)'!Z91:AI91) / 'Exam (LECTURE ONLY)'!AN$15), "", SUMIF('Exam (LECTURE ONLY)'!Z$20:AI$20, "CLO10", 'Exam (LECTURE ONLY)'!Z91:AI91) / 'Exam (LECTURE ONLY)'!AN$15),
IF(AND('PRINTABLE (per grading)'!H$16="OUTPUT", 'PRINTABLE (per grading)'!B$13="Prelim"), IF(ISERROR(SUMIF(OUTPUT!C$20:M$20, "CLO10", OUTPUT!C91:M91) / OUTPUT!AL$15), "", SUMIF(OUTPUT!C$20:M$20, "CLO10", OUTPUT!C91:M91) / OUTPUT!AL$15),
IF(AND('PRINTABLE (per grading)'!H$16="OUTPUT", 'PRINTABLE (per grading)'!B$13="Midterm"), IF(ISERROR(SUMIF(OUTPUT!O$20:Y$20, "CLO10", OUTPUT!O91:Y91) / OUTPUT!AM$15), "", SUMIF(OUTPUT!O$20:Y$20, "CLO10", OUTPUT!O91:Y91) / OUTPUT!AM$15),
IF(AND('PRINTABLE (per grading)'!H$16="OUTPUT", 'PRINTABLE (per grading)'!B$13="Final"), IF(ISERROR(SUMIF(OUTPUT!AA$20:AI$20, "CLO10", OUTPUT!AA91:AI91) / OUTPUT!AN$15), "", SUMIF(OUTPUT!AA$20:AI$20, "CLO10", OUTPUT!AA91:AI91) / OUTPUT!AN$15),
"")))))),"")</f>
        <v/>
      </c>
      <c r="BI89" s="232" t="str">
        <f t="shared" si="65"/>
        <v/>
      </c>
      <c r="BJ89" s="233" t="str">
        <f t="shared" si="66"/>
        <v/>
      </c>
      <c r="BK89" s="2"/>
    </row>
    <row r="90" spans="1:63" ht="20.100000000000001" customHeight="1">
      <c r="A90" s="212" t="str">
        <f>IF(ISBLANK('Database (LECTURE-RES-PRAC)'!A87),"",'Database (LECTURE-RES-PRAC)'!A87)</f>
        <v/>
      </c>
      <c r="B90" s="213" t="str">
        <f>IF(ISBLANK('Database (LECTURE-RES-PRAC)'!B87),"",'Database (LECTURE-RES-PRAC)'!B87)</f>
        <v/>
      </c>
      <c r="C90" s="134" t="str">
        <f>IF(B90&lt;&gt;"",IF(C$16="PRELIM",'Grade computation'!C90, IF(C$16="MIDTERM",'Grade computation'!K90, IF(C$16="FINAL",'Grade computation'!S90,""))),"")</f>
        <v/>
      </c>
      <c r="D90" s="135" t="str">
        <f t="shared" si="1"/>
        <v/>
      </c>
      <c r="E90" s="134" t="str">
        <f>IF(B90&lt;&gt;"", IF(C$16="PRELIM",'Grade computation'!E90, IF(C$16="MIDTERM",'Grade computation'!M90, IF(C$16="FINAL",'Grade computation'!U90,""))),"")</f>
        <v/>
      </c>
      <c r="F90" s="136" t="str">
        <f t="shared" si="2"/>
        <v/>
      </c>
      <c r="G90" s="137" t="str">
        <f t="shared" si="3"/>
        <v/>
      </c>
      <c r="H90" s="207" t="str">
        <f>IF(B90&lt;&gt;"",IF(C$16="PRELIM", 'Grade computation'!H90, IF(C$16="MIDTERM", 'Grade computation'!P90, IF(C$16="FINAL",'Grade computation'!X90, ""))),"")</f>
        <v/>
      </c>
      <c r="I90" s="137" t="str">
        <f t="shared" si="4"/>
        <v/>
      </c>
      <c r="J90" s="139" t="str">
        <f t="shared" si="5"/>
        <v/>
      </c>
      <c r="K90" s="377" t="str">
        <f t="shared" si="6"/>
        <v/>
      </c>
      <c r="L90" s="434"/>
      <c r="M90" s="25" t="str">
        <f>IF(B90 &lt;&gt; "", IFERROR(IF(C$16 = "PRELIM", SUMIF('Database (LECTURE-RES-PRAC)'!D$14:AG$14, "CLO1", 'Database (LECTURE-RES-PRAC)'!D87:AG87) / 'Grade computation'!F$4, IF(C$16 = "MIDTERM", SUMIF('Database (LECTURE-RES-PRAC)'!AJ$14:BM$14, "CLO1", 'Database (LECTURE-RES-PRAC)'!AJ87:BM87) / 'Grade computation'!G$4, IF(C$16 = "FINAL", SUMIF('Database (LECTURE-RES-PRAC)'!BP$14:CS$14, "CLO1", 'Database (LECTURE-RES-PRAC)'!BP87:CS87) / 'Grade computation'!H$4,""))),""),"")</f>
        <v/>
      </c>
      <c r="N90" s="232" t="str">
        <f t="shared" si="37"/>
        <v/>
      </c>
      <c r="O90" s="25" t="str">
        <f>IF(B90 &lt;&gt; "",IF(AND('PRINTABLE (per grading)'!H$16="EXAM", 'PRINTABLE (per grading)'!B$13="Prelim"), IF(ISERROR(SUMIF('Exam (LECTURE ONLY)'!D$20:M$20, "CLO1", 'Exam (LECTURE ONLY)'!D92:M92) / 'Exam (LECTURE ONLY)'!AL$6), "", SUMIF('Exam (LECTURE ONLY)'!D$20:M$20, "CLO1", 'Exam (LECTURE ONLY)'!D92:M92) /'Exam (LECTURE ONLY)'!AL$6),
IF(AND('PRINTABLE (per grading)'!H$16="EXAM", 'PRINTABLE (per grading)'!B$13="Midterm"), IF(ISERROR(SUMIF('Exam (LECTURE ONLY)'!O$20:X$20, "CLO1", 'Exam (LECTURE ONLY)'!O92:X92) / 'Exam (LECTURE ONLY)'!AM$6), "", SUMIF('Exam (LECTURE ONLY)'!O$20:X$20, "CLO1", 'Exam (LECTURE ONLY)'!O92:X92) / 'Exam (LECTURE ONLY)'!AM$6),
IF(AND('PRINTABLE (per grading)'!H$16="EXAM", 'PRINTABLE (per grading)'!B$13="Final"), IF(ISERROR(SUMIF('Exam (LECTURE ONLY)'!Z$20:AI$20, "CLO1", 'Exam (LECTURE ONLY)'!Z92:AI92) / 'Exam (LECTURE ONLY)'!AN$6), "", SUMIF('Exam (LECTURE ONLY)'!Z$20:AI$20, "CLO1", 'Exam (LECTURE ONLY)'!Z92:AI92) / 'Exam (LECTURE ONLY)'!AN$6),
IF(AND('PRINTABLE (per grading)'!H$16="OUTPUT", 'PRINTABLE (per grading)'!B$13="Prelim"), IF(ISERROR(SUMIF(OUTPUT!C$20:M$20, "CLO1", OUTPUT!C92:M92) / OUTPUT!AL$6), "", SUMIF(OUTPUT!C$20:M$20, "CLO1", OUTPUT!C92:M92) / OUTPUT!AL$6),
IF(AND('PRINTABLE (per grading)'!H$16="OUTPUT", 'PRINTABLE (per grading)'!B$13="Midterm"), IF(ISERROR(SUMIF(OUTPUT!O$20:Y$20, "CLO1", OUTPUT!O92:Y92) / OUTPUT!AM$6), "", SUMIF(OUTPUT!O$20:Y$20, "CLO1", OUTPUT!O92:Y92) / OUTPUT!AM$6),
IF(AND('PRINTABLE (per grading)'!H$16="OUTPUT", 'PRINTABLE (per grading)'!B$13="Final"), IF(ISERROR(SUMIF(OUTPUT!AA$20:AI$20, "CLO1", OUTPUT!AA92:AI92) / OUTPUT!AN$6), "", SUMIF(OUTPUT!AA$20:AI$20, "CLO1", OUTPUT!AA92:AI92) / OUTPUT!AN$6),
"")))))),"")</f>
        <v/>
      </c>
      <c r="P90" s="232" t="str">
        <f t="shared" si="38"/>
        <v/>
      </c>
      <c r="Q90" s="233" t="str">
        <f t="shared" si="39"/>
        <v/>
      </c>
      <c r="R90" s="25" t="str">
        <f>IF(B90 &lt;&gt; "", IFERROR(IF(C$16 = "PRELIM", SUMIF('Database (LECTURE-RES-PRAC)'!D$14:AG$14, "CLO2", 'Database (LECTURE-RES-PRAC)'!D87:AG87) / 'Grade computation'!F$5, IF(C$16 = "MIDTERM", SUMIF('Database (LECTURE-RES-PRAC)'!AJ$14:BM$14, "CLO2", 'Database (LECTURE-RES-PRAC)'!AJ87:BM87) / 'Grade computation'!G$5, IF(C$16 = "FINAL", SUMIF('Database (LECTURE-RES-PRAC)'!BP$14:CS$14, "CLO2", 'Database (LECTURE-RES-PRAC)'!BP87:CS87) / 'Grade computation'!H$5,""))),""),"")</f>
        <v/>
      </c>
      <c r="S90" s="232" t="str">
        <f t="shared" si="40"/>
        <v/>
      </c>
      <c r="T90" s="25" t="str">
        <f>IF(B90 &lt;&gt; "",IF(AND('PRINTABLE (per grading)'!H$16="EXAM", 'PRINTABLE (per grading)'!B$13="Prelim"), IF(ISERROR(SUMIF('Exam (LECTURE ONLY)'!D$20:M$20, "CLO2", 'Exam (LECTURE ONLY)'!D92:M92) / 'Exam (LECTURE ONLY)'!AL$7), "", SUMIF('Exam (LECTURE ONLY)'!D$20:M$20, "CLO2", 'Exam (LECTURE ONLY)'!D92:M92) /'Exam (LECTURE ONLY)'!AL$7),
IF(AND('PRINTABLE (per grading)'!H$16="EXAM", 'PRINTABLE (per grading)'!B$13="Midterm"), IF(ISERROR(SUMIF('Exam (LECTURE ONLY)'!O$20:X$20, "CLO2", 'Exam (LECTURE ONLY)'!O92:X92) / 'Exam (LECTURE ONLY)'!AM$7), "", SUMIF('Exam (LECTURE ONLY)'!O$20:X$20, "CLO2", 'Exam (LECTURE ONLY)'!O92:X92) / 'Exam (LECTURE ONLY)'!AM$7),
IF(AND('PRINTABLE (per grading)'!H$16="EXAM", 'PRINTABLE (per grading)'!B$13="Final"), IF(ISERROR(SUMIF('Exam (LECTURE ONLY)'!Z$20:AI$20, "CLO2", 'Exam (LECTURE ONLY)'!Z92:AI92) / 'Exam (LECTURE ONLY)'!AN$7), "", SUMIF('Exam (LECTURE ONLY)'!Z$20:AI$20, "CLO2", 'Exam (LECTURE ONLY)'!Z92:AI92) / 'Exam (LECTURE ONLY)'!AN$7),
IF(AND('PRINTABLE (per grading)'!H$16="OUTPUT", 'PRINTABLE (per grading)'!B$13="Prelim"), IF(ISERROR(SUMIF(OUTPUT!C$20:M$20, "CLO2", OUTPUT!C92:M92) / OUTPUT!AL$7), "", SUMIF(OUTPUT!C$20:M$20, "CLO2", OUTPUT!C92:M92) / OUTPUT!AL$7),
IF(AND('PRINTABLE (per grading)'!H$16="OUTPUT", 'PRINTABLE (per grading)'!B$13="Midterm"), IF(ISERROR(SUMIF(OUTPUT!O$20:Y$20, "CLO2", OUTPUT!O92:Y92) / OUTPUT!AM$7), "", SUMIF(OUTPUT!O$20:Y$20, "CLO2", OUTPUT!O92:Y92) / OUTPUT!AM$7),
IF(AND('PRINTABLE (per grading)'!H$16="OUTPUT", 'PRINTABLE (per grading)'!B$13="Final"), IF(ISERROR(SUMIF(OUTPUT!AA$20:AI$20, "CLO2", OUTPUT!AA92:AI92) / OUTPUT!AN$7), "", SUMIF(OUTPUT!AA$20:AI$20, "CLO2", OUTPUT!AA92:AI92) / OUTPUT!AN$7),
"")))))),"")</f>
        <v/>
      </c>
      <c r="U90" s="232" t="str">
        <f t="shared" si="41"/>
        <v/>
      </c>
      <c r="V90" s="233" t="str">
        <f t="shared" si="42"/>
        <v/>
      </c>
      <c r="W90" s="25" t="str">
        <f>IF(B90 &lt;&gt; "", IFERROR(IF(C$16 = "PRELIM", SUMIF('Database (LECTURE-RES-PRAC)'!D$14:AG$14, "CLO3", 'Database (LECTURE-RES-PRAC)'!D87:AG87) / 'Grade computation'!F$6, IF(C$16 = "MIDTERM", SUMIF('Database (LECTURE-RES-PRAC)'!AJ$14:BM$14, "CLO3", 'Database (LECTURE-RES-PRAC)'!AJ87:BM87) / 'Grade computation'!G$6, IF(C$16 = "FINAL", SUMIF('Database (LECTURE-RES-PRAC)'!BP$14:CS$14, "CLO3", 'Database (LECTURE-RES-PRAC)'!BP87:CS87) / 'Grade computation'!H$6,""))),""),"")</f>
        <v/>
      </c>
      <c r="X90" s="232" t="str">
        <f t="shared" si="43"/>
        <v/>
      </c>
      <c r="Y90" s="25" t="str">
        <f>IF(B90 &lt;&gt; "",IF(AND('PRINTABLE (per grading)'!H$16="EXAM", 'PRINTABLE (per grading)'!B$13="Prelim"), IF(ISERROR(SUMIF('Exam (LECTURE ONLY)'!D$20:M$20, "CLO3", 'Exam (LECTURE ONLY)'!D92:M92) / 'Exam (LECTURE ONLY)'!AL$8), "", SUMIF('Exam (LECTURE ONLY)'!D$20:M$20, "CLO3", 'Exam (LECTURE ONLY)'!D92:M92) /'Exam (LECTURE ONLY)'!AL$8),
IF(AND('PRINTABLE (per grading)'!H$16="EXAM", 'PRINTABLE (per grading)'!B$13="Midterm"), IF(ISERROR(SUMIF('Exam (LECTURE ONLY)'!O$20:X$20, "CLO3", 'Exam (LECTURE ONLY)'!O92:X92) / 'Exam (LECTURE ONLY)'!AM$8), "", SUMIF('Exam (LECTURE ONLY)'!O$20:X$20, "CLO3", 'Exam (LECTURE ONLY)'!O92:X92) / 'Exam (LECTURE ONLY)'!AM$8),
IF(AND('PRINTABLE (per grading)'!H$16="EXAM", 'PRINTABLE (per grading)'!B$13="Final"), IF(ISERROR(SUMIF('Exam (LECTURE ONLY)'!Z$20:AI$20, "CLO3", 'Exam (LECTURE ONLY)'!Z92:AI92) / 'Exam (LECTURE ONLY)'!AN$8), "", SUMIF('Exam (LECTURE ONLY)'!Z$20:AI$20, "CLO3", 'Exam (LECTURE ONLY)'!Z92:AI92) / 'Exam (LECTURE ONLY)'!AN$8),
IF(AND('PRINTABLE (per grading)'!H$16="OUTPUT", 'PRINTABLE (per grading)'!B$13="Prelim"), IF(ISERROR(SUMIF(OUTPUT!C$20:M$20, "CLO3", OUTPUT!C92:M92) / OUTPUT!AL$8), "", SUMIF(OUTPUT!C$20:M$20, "CLO3", OUTPUT!C92:M92) / OUTPUT!AL$8),
IF(AND('PRINTABLE (per grading)'!H$16="OUTPUT", 'PRINTABLE (per grading)'!B$13="Midterm"), IF(ISERROR(SUMIF(OUTPUT!O$20:Y$20, "CLO3", OUTPUT!O92:Y92) / OUTPUT!AM$8), "", SUMIF(OUTPUT!O$20:Y$20, "CLO3", OUTPUT!O92:Y92) / OUTPUT!AM$8),
IF(AND('PRINTABLE (per grading)'!H$16="OUTPUT", 'PRINTABLE (per grading)'!B$13="Final"), IF(ISERROR(SUMIF(OUTPUT!AA$20:AI$20, "CLO3", OUTPUT!AA92:AI92) / OUTPUT!AN$8), "", SUMIF(OUTPUT!AA$20:AI$20, "CLO3", OUTPUT!AA92:AI92) / OUTPUT!AN$8),
"" )))))),"")</f>
        <v/>
      </c>
      <c r="Z90" s="232" t="str">
        <f t="shared" si="44"/>
        <v/>
      </c>
      <c r="AA90" s="233" t="str">
        <f t="shared" si="45"/>
        <v/>
      </c>
      <c r="AB90" s="25" t="str">
        <f>IF(B90 &lt;&gt; "", IFERROR(IF(C$16 = "PRELIM", SUMIF('Database (LECTURE-RES-PRAC)'!D$14:AG$14, "CLO4", 'Database (LECTURE-RES-PRAC)'!D87:AG87) / 'Grade computation'!F$7, IF(C$16 = "MIDTERM", SUMIF('Database (LECTURE-RES-PRAC)'!AJ$14:BM$14, "CLO4", 'Database (LECTURE-RES-PRAC)'!AJ87:BM87) / 'Grade computation'!G$7, IF(C$16 = "FINAL", SUMIF('Database (LECTURE-RES-PRAC)'!BP$14:CS$14, "CLO4", 'Database (LECTURE-RES-PRAC)'!BP87:CS87) / 'Grade computation'!H$7,""))),""),"")</f>
        <v/>
      </c>
      <c r="AC90" s="232" t="str">
        <f t="shared" si="46"/>
        <v/>
      </c>
      <c r="AD90" s="25" t="str">
        <f>IF(B90 &lt;&gt; "",IF(AND('PRINTABLE (per grading)'!H$16="EXAM", 'PRINTABLE (per grading)'!B$13="Prelim"), IF(ISERROR(SUMIF('Exam (LECTURE ONLY)'!D$20:M$20, "CLO4", 'Exam (LECTURE ONLY)'!D92:M92) / 'Exam (LECTURE ONLY)'!AL$9), "", SUMIF('Exam (LECTURE ONLY)'!D$20:M$20, "CLO4", 'Exam (LECTURE ONLY)'!D92:M92) /'Exam (LECTURE ONLY)'!AL$9),
IF(AND('PRINTABLE (per grading)'!H$16="EXAM", 'PRINTABLE (per grading)'!B$13="Midterm"), IF(ISERROR(SUMIF('Exam (LECTURE ONLY)'!O$20:X$20, "CLO4", 'Exam (LECTURE ONLY)'!O92:X92) / 'Exam (LECTURE ONLY)'!AM$9), "", SUMIF('Exam (LECTURE ONLY)'!O$20:X$20, "CLO4", 'Exam (LECTURE ONLY)'!O92:X92) / 'Exam (LECTURE ONLY)'!AM$9),
IF(AND('PRINTABLE (per grading)'!H$16="EXAM", 'PRINTABLE (per grading)'!B$13="Final"), IF(ISERROR(SUMIF('Exam (LECTURE ONLY)'!Z$20:AI$20, "CLO4", 'Exam (LECTURE ONLY)'!Z92:AI92) / 'Exam (LECTURE ONLY)'!AN$9), "", SUMIF('Exam (LECTURE ONLY)'!Z$20:AI$20, "CLO4", 'Exam (LECTURE ONLY)'!Z92:AI92) / 'Exam (LECTURE ONLY)'!AN$9),
IF(AND('PRINTABLE (per grading)'!H$16="OUTPUT", 'PRINTABLE (per grading)'!B$13="Prelim"), IF(ISERROR(SUMIF(OUTPUT!C$20:M$20, "CLO4", OUTPUT!C92:M92) / OUTPUT!AL$9), "", SUMIF(OUTPUT!C$20:M$20, "CLO4", OUTPUT!C92:M92) / OUTPUT!AL$9),
IF(AND('PRINTABLE (per grading)'!H$16="OUTPUT", 'PRINTABLE (per grading)'!B$13="Midterm"), IF(ISERROR(SUMIF(OUTPUT!O$20:Y$20, "CLO4", OUTPUT!O92:Y92) / OUTPUT!AM$9), "", SUMIF(OUTPUT!O$20:Y$20, "CLO4", OUTPUT!O92:Y92) / OUTPUT!AM$9),
IF(AND('PRINTABLE (per grading)'!H$16="OUTPUT", 'PRINTABLE (per grading)'!B$13="Final"), IF(ISERROR(SUMIF(OUTPUT!AA$20:AI$20, "CLO4", OUTPUT!AA92:AI92) / OUTPUT!AN$9), "", SUMIF(OUTPUT!AA$20:AI$20, "CLO4", OUTPUT!AA92:AI92) / OUTPUT!AN$9),
"")))))),"")</f>
        <v/>
      </c>
      <c r="AE90" s="232" t="str">
        <f t="shared" si="47"/>
        <v/>
      </c>
      <c r="AF90" s="233" t="str">
        <f t="shared" si="48"/>
        <v/>
      </c>
      <c r="AG90" s="25" t="str">
        <f>IF(B90 &lt;&gt; "", IFERROR(IF(C$16 = "PRELIM", SUMIF('Database (LECTURE-RES-PRAC)'!D$14:AG$14, "CLO5", 'Database (LECTURE-RES-PRAC)'!D87:AG87) / 'Grade computation'!F$8, IF(C$16 = "MIDTERM", SUMIF('Database (LECTURE-RES-PRAC)'!AJ$14:BM$14, "CLO5", 'Database (LECTURE-RES-PRAC)'!AJ87:BM87) / 'Grade computation'!G$8, IF(C$16 = "FINAL", SUMIF('Database (LECTURE-RES-PRAC)'!BP$14:CS$14, "CLO5", 'Database (LECTURE-RES-PRAC)'!BP87:CS87) / 'Grade computation'!H$8,""))),""),"")</f>
        <v/>
      </c>
      <c r="AH90" s="232" t="str">
        <f t="shared" si="49"/>
        <v/>
      </c>
      <c r="AI90" s="25" t="str">
        <f>IF(B90 &lt;&gt; "",IF(AND('PRINTABLE (per grading)'!H$16="EXAM", 'PRINTABLE (per grading)'!B$13="Prelim"), IF(ISERROR(SUMIF('Exam (LECTURE ONLY)'!D$20:M$20, "CLO5", 'Exam (LECTURE ONLY)'!D92:M92) / 'Exam (LECTURE ONLY)'!AL$10), "", SUMIF('Exam (LECTURE ONLY)'!D$20:M$20, "CLO5", 'Exam (LECTURE ONLY)'!D92:M92) /'Exam (LECTURE ONLY)'!AL$10),
IF(AND('PRINTABLE (per grading)'!H$16="EXAM", 'PRINTABLE (per grading)'!B$13="Midterm"), IF(ISERROR(SUMIF('Exam (LECTURE ONLY)'!O$20:X$20, "CLO5", 'Exam (LECTURE ONLY)'!O92:X92) / 'Exam (LECTURE ONLY)'!AM$10), "", SUMIF('Exam (LECTURE ONLY)'!O$20:X$20, "CLO5", 'Exam (LECTURE ONLY)'!O92:X92) / 'Exam (LECTURE ONLY)'!AM$10),
IF(AND('PRINTABLE (per grading)'!H$16="EXAM", 'PRINTABLE (per grading)'!B$13="Final"), IF(ISERROR(SUMIF('Exam (LECTURE ONLY)'!Z$20:AI$20, "CLO5", 'Exam (LECTURE ONLY)'!Z92:AI92) / 'Exam (LECTURE ONLY)'!AN$10), "", SUMIF('Exam (LECTURE ONLY)'!Z$20:AI$20, "CLO5", 'Exam (LECTURE ONLY)'!Z92:AI92) / 'Exam (LECTURE ONLY)'!AN$10),
IF(AND('PRINTABLE (per grading)'!H$16="OUTPUT", 'PRINTABLE (per grading)'!B$13="Prelim"), IF(ISERROR(SUMIF(OUTPUT!C$20:M$20, "CLO5", OUTPUT!C92:M92) / OUTPUT!AL$10), "", SUMIF(OUTPUT!C$20:M$20, "CLO5", OUTPUT!C92:M92) / OUTPUT!AL$10),
IF(AND('PRINTABLE (per grading)'!H$16="OUTPUT", 'PRINTABLE (per grading)'!B$13="Midterm"), IF(ISERROR(SUMIF(OUTPUT!O$20:Y$20, "CLO5", OUTPUT!O92:Y92) / OUTPUT!AM$10), "", SUMIF(OUTPUT!O$20:Y$20, "CLO5", OUTPUT!O92:Y92) / OUTPUT!AM$10),
IF(AND('PRINTABLE (per grading)'!H$16="OUTPUT", 'PRINTABLE (per grading)'!B$13="Final"), IF(ISERROR(SUMIF(OUTPUT!AA$20:AI$20, "CLO5", OUTPUT!AA92:AI92) / OUTPUT!AN$10), "", SUMIF(OUTPUT!AA$20:AI$20, "CLO5", OUTPUT!AA92:AI92) / OUTPUT!AN$10),
"")))))),"")</f>
        <v/>
      </c>
      <c r="AJ90" s="232" t="str">
        <f t="shared" si="50"/>
        <v/>
      </c>
      <c r="AK90" s="233" t="str">
        <f t="shared" si="51"/>
        <v/>
      </c>
      <c r="AL90" s="25" t="str">
        <f>IF(B90 &lt;&gt; "", IFERROR(IF(C$16 = "PRELIM", SUMIF('Database (LECTURE-RES-PRAC)'!D$14:AG$14, "CLO6", 'Database (LECTURE-RES-PRAC)'!D87:AG87) / 'Grade computation'!F$9, IF(C$16 = "MIDTERM", SUMIF('Database (LECTURE-RES-PRAC)'!AJ$14:BM$14, "CLO6", 'Database (LECTURE-RES-PRAC)'!AJ87:BM87) / 'Grade computation'!G$9, IF(C$16 = "FINAL", SUMIF('Database (LECTURE-RES-PRAC)'!BP$14:CS$14, "CLO6", 'Database (LECTURE-RES-PRAC)'!BP87:CS87) / 'Grade computation'!H$9,""))),""),"")</f>
        <v/>
      </c>
      <c r="AM90" s="232" t="str">
        <f t="shared" si="52"/>
        <v/>
      </c>
      <c r="AN90" s="25" t="str">
        <f>IF(B90 &lt;&gt; "",IF(AND('PRINTABLE (per grading)'!H$16="EXAM", 'PRINTABLE (per grading)'!B$13="Prelim"), IF(ISERROR(SUMIF('Exam (LECTURE ONLY)'!D$20:M$20, "CLO6", 'Exam (LECTURE ONLY)'!D92:M92) / 'Exam (LECTURE ONLY)'!AL$11), "", SUMIF('Exam (LECTURE ONLY)'!D$20:M$20, "CLO6", 'Exam (LECTURE ONLY)'!D92:M92) /'Exam (LECTURE ONLY)'!AL$11),
IF(AND('PRINTABLE (per grading)'!H$16="EXAM", 'PRINTABLE (per grading)'!B$13="Midterm"), IF(ISERROR(SUMIF('Exam (LECTURE ONLY)'!O$20:X$20, "CLO6", 'Exam (LECTURE ONLY)'!O92:X92) / 'Exam (LECTURE ONLY)'!AM$11), "", SUMIF('Exam (LECTURE ONLY)'!O$20:X$20, "CLO6", 'Exam (LECTURE ONLY)'!O92:X92) / 'Exam (LECTURE ONLY)'!AM$11),
IF(AND('PRINTABLE (per grading)'!H$16="EXAM", 'PRINTABLE (per grading)'!B$13="Final"), IF(ISERROR(SUMIF('Exam (LECTURE ONLY)'!Z$20:AI$20, "CLO6", 'Exam (LECTURE ONLY)'!Z92:AI92) / 'Exam (LECTURE ONLY)'!AN$11), "", SUMIF('Exam (LECTURE ONLY)'!Z$20:AI$20, "CLO6", 'Exam (LECTURE ONLY)'!Z92:AI92) / 'Exam (LECTURE ONLY)'!AN$11),
IF(AND('PRINTABLE (per grading)'!H$16="OUTPUT", 'PRINTABLE (per grading)'!B$13="Prelim"), IF(ISERROR(SUMIF(OUTPUT!C$20:M$20, "CLO6", OUTPUT!C92:M92) / OUTPUT!AL$11), "", SUMIF(OUTPUT!C$20:M$20, "CLO6", OUTPUT!C92:M92) / OUTPUT!AL$11),
IF(AND('PRINTABLE (per grading)'!H$16="OUTPUT", 'PRINTABLE (per grading)'!B$13="Midterm"), IF(ISERROR(SUMIF(OUTPUT!O$20:Y$20, "CLO6", OUTPUT!O92:Y92) / OUTPUT!AM$11), "", SUMIF(OUTPUT!O$20:Y$20, "CLO6", OUTPUT!O92:Y92) / OUTPUT!AM$11),
IF(AND('PRINTABLE (per grading)'!H$16="OUTPUT", 'PRINTABLE (per grading)'!B$13="Final"), IF(ISERROR(SUMIF(OUTPUT!AA$20:AI$20, "CLO6", OUTPUT!AA92:AI92) / OUTPUT!AN$11), "", SUMIF(OUTPUT!AA$20:AI$20, "CLO6", OUTPUT!AA92:AI92) / OUTPUT!AN$11),
"")))))),"")</f>
        <v/>
      </c>
      <c r="AO90" s="232" t="str">
        <f t="shared" si="53"/>
        <v/>
      </c>
      <c r="AP90" s="233" t="str">
        <f t="shared" si="54"/>
        <v/>
      </c>
      <c r="AQ90" s="25" t="str">
        <f>IF(B90 &lt;&gt; "", IFERROR(IF(C$16 = "PRELIM", SUMIF('Database (LECTURE-RES-PRAC)'!D$14:AG$14, "CLO7", 'Database (LECTURE-RES-PRAC)'!D87:AG87) / 'Grade computation'!F$10, IF(C$16 = "MIDTERM", SUMIF('Database (LECTURE-RES-PRAC)'!AJ$14:BM$14, "CLO7", 'Database (LECTURE-RES-PRAC)'!AJ87:BM87) / 'Grade computation'!G$10, IF(C$16 = "FINAL", SUMIF('Database (LECTURE-RES-PRAC)'!BP$14:CS$14, "CLO7", 'Database (LECTURE-RES-PRAC)'!BP87:CS87) / 'Grade computation'!H$10,""))),""),"")</f>
        <v/>
      </c>
      <c r="AR90" s="232" t="str">
        <f t="shared" si="55"/>
        <v/>
      </c>
      <c r="AS90" s="25" t="str">
        <f>IF(B90 &lt;&gt; "",IF(AND('PRINTABLE (per grading)'!H$16="EXAM", 'PRINTABLE (per grading)'!B$13="Prelim"), IF(ISERROR(SUMIF('Exam (LECTURE ONLY)'!D$20:M$20, "CLO7", 'Exam (LECTURE ONLY)'!D92:M92) / 'Exam (LECTURE ONLY)'!AL$12), "", SUMIF('Exam (LECTURE ONLY)'!D$20:M$20, "CLO7", 'Exam (LECTURE ONLY)'!D92:M92) /'Exam (LECTURE ONLY)'!AL$12),
IF(AND('PRINTABLE (per grading)'!H$16="EXAM", 'PRINTABLE (per grading)'!B$13="Midterm"), IF(ISERROR(SUMIF('Exam (LECTURE ONLY)'!O$20:X$20, "CLO7", 'Exam (LECTURE ONLY)'!O92:X92) / 'Exam (LECTURE ONLY)'!AM$12), "", SUMIF('Exam (LECTURE ONLY)'!O$20:X$20, "CLO7", 'Exam (LECTURE ONLY)'!O92:X92) / 'Exam (LECTURE ONLY)'!AM$12),
IF(AND('PRINTABLE (per grading)'!H$16="EXAM", 'PRINTABLE (per grading)'!B$13="Final"), IF(ISERROR(SUMIF('Exam (LECTURE ONLY)'!Z$20:AI$20, "CLO7", 'Exam (LECTURE ONLY)'!Z92:AI92) / 'Exam (LECTURE ONLY)'!AN$12), "", SUMIF('Exam (LECTURE ONLY)'!Z$20:AI$20, "CLO7", 'Exam (LECTURE ONLY)'!Z92:AI92) / 'Exam (LECTURE ONLY)'!AN$12),
IF(AND('PRINTABLE (per grading)'!H$16="OUTPUT", 'PRINTABLE (per grading)'!B$13="Prelim"), IF(ISERROR(SUMIF(OUTPUT!C$20:M$20, "CLO7", OUTPUT!C92:M92) / OUTPUT!AL$12), "", SUMIF(OUTPUT!C$20:M$20, "CLO7", OUTPUT!C92:M92) / OUTPUT!AL$12),
IF(AND('PRINTABLE (per grading)'!H$16="OUTPUT", 'PRINTABLE (per grading)'!B$13="Midterm"), IF(ISERROR(SUMIF(OUTPUT!O$20:Y$20, "CLO7", OUTPUT!O92:Y92) / OUTPUT!AM$12), "", SUMIF(OUTPUT!O$20:Y$20, "CLO7", OUTPUT!O92:Y92) / OUTPUT!AM$12),
IF(AND('PRINTABLE (per grading)'!H$16="OUTPUT", 'PRINTABLE (per grading)'!B$13="Final"), IF(ISERROR(SUMIF(OUTPUT!AA$20:AI$20, "CLO7", OUTPUT!AA92:AI92) / OUTPUT!AN$12), "", SUMIF(OUTPUT!AA$20:AI$20, "CLO7", OUTPUT!AA92:AI92) / OUTPUT!AN$12),
"")))))),"")</f>
        <v/>
      </c>
      <c r="AT90" s="232" t="str">
        <f t="shared" si="56"/>
        <v/>
      </c>
      <c r="AU90" s="233" t="str">
        <f t="shared" si="57"/>
        <v/>
      </c>
      <c r="AV90" s="25" t="str">
        <f>IF(B90 &lt;&gt; "", IFERROR(IF(C$16 = "PRELIM", SUMIF('Database (LECTURE-RES-PRAC)'!D$14:AG$14, "CLO8", 'Database (LECTURE-RES-PRAC)'!D87:AG87) / 'Grade computation'!F$11, IF(C$16 = "MIDTERM", SUMIF('Database (LECTURE-RES-PRAC)'!AJ$14:BM$14, "CLO8", 'Database (LECTURE-RES-PRAC)'!AJ87:BM87) / 'Grade computation'!G$11, IF(C$16 = "FINAL", SUMIF('Database (LECTURE-RES-PRAC)'!BP$14:CS$14, "CLO8", 'Database (LECTURE-RES-PRAC)'!BP87:CS87) / 'Grade computation'!H$11,""))),""),"")</f>
        <v/>
      </c>
      <c r="AW90" s="232" t="str">
        <f t="shared" si="58"/>
        <v/>
      </c>
      <c r="AX90" s="25" t="str">
        <f>IF(B90 &lt;&gt; "",IF(AND('PRINTABLE (per grading)'!H$16="EXAM", 'PRINTABLE (per grading)'!B$13="Prelim"), IF(ISERROR(SUMIF('Exam (LECTURE ONLY)'!D$20:M$20, "CLO8", 'Exam (LECTURE ONLY)'!D92:M92) / 'Exam (LECTURE ONLY)'!AL$13), "", SUMIF('Exam (LECTURE ONLY)'!D$20:M$20, "CLO8", 'Exam (LECTURE ONLY)'!D92:M92) /'Exam (LECTURE ONLY)'!AL$13),
IF(AND('PRINTABLE (per grading)'!H$16="EXAM", 'PRINTABLE (per grading)'!B$13="Midterm"), IF(ISERROR(SUMIF('Exam (LECTURE ONLY)'!O$20:X$20, "CLO8", 'Exam (LECTURE ONLY)'!O92:X92) / 'Exam (LECTURE ONLY)'!AM$13), "", SUMIF('Exam (LECTURE ONLY)'!O$20:X$20, "CLO8", 'Exam (LECTURE ONLY)'!O92:X92) / 'Exam (LECTURE ONLY)'!AM$13),
IF(AND('PRINTABLE (per grading)'!H$16="EXAM", 'PRINTABLE (per grading)'!B$13="Final"), IF(ISERROR(SUMIF('Exam (LECTURE ONLY)'!Z$20:AI$20, "CLO8", 'Exam (LECTURE ONLY)'!Z92:AI92) / 'Exam (LECTURE ONLY)'!AN$13), "", SUMIF('Exam (LECTURE ONLY)'!Z$20:AI$20, "CLO8", 'Exam (LECTURE ONLY)'!Z92:AI92) / 'Exam (LECTURE ONLY)'!AN$13),
IF(AND('PRINTABLE (per grading)'!H$16="OUTPUT", 'PRINTABLE (per grading)'!B$13="Prelim"), IF(ISERROR(SUMIF(OUTPUT!C$20:M$20, "CLO8", OUTPUT!C92:M92) / OUTPUT!AL$13), "", SUMIF(OUTPUT!C$20:M$20, "CLO8", OUTPUT!C92:M92) / OUTPUT!AL$13),
IF(AND('PRINTABLE (per grading)'!H$16="OUTPUT", 'PRINTABLE (per grading)'!B$13="Midterm"), IF(ISERROR(SUMIF(OUTPUT!O$20:Y$20, "CLO8", OUTPUT!O92:Y92) / OUTPUT!AM$13), "", SUMIF(OUTPUT!O$20:Y$20, "CLO8", OUTPUT!O92:Y92) / OUTPUT!AM$13),
IF(AND('PRINTABLE (per grading)'!H$16="OUTPUT", 'PRINTABLE (per grading)'!B$13="Final"), IF(ISERROR(SUMIF(OUTPUT!AA$20:AI$20, "CLO8", OUTPUT!AA92:AI92) / OUTPUT!AN$13), "", SUMIF(OUTPUT!AA$20:AI$20, "CLO8", OUTPUT!AA92:AI92) / OUTPUT!AN$13),
"")))))),"")</f>
        <v/>
      </c>
      <c r="AY90" s="232" t="str">
        <f t="shared" si="59"/>
        <v/>
      </c>
      <c r="AZ90" s="233" t="str">
        <f t="shared" si="60"/>
        <v/>
      </c>
      <c r="BA90" s="25" t="str">
        <f>IF(B90 &lt;&gt; "", IFERROR(IF(C$16 = "PRELIM", SUMIF('Database (LECTURE-RES-PRAC)'!D$14:AG$14, "CLO9", 'Database (LECTURE-RES-PRAC)'!D87:AG87) / 'Grade computation'!F$12, IF(C$16 = "MIDTERM", SUMIF('Database (LECTURE-RES-PRAC)'!AJ$14:BM$14, "CLO9", 'Database (LECTURE-RES-PRAC)'!AJ87:BM87) / 'Grade computation'!G$12, IF(C$16 = "FINAL", SUMIF('Database (LECTURE-RES-PRAC)'!BP$14:CS$14, "CLO9", 'Database (LECTURE-RES-PRAC)'!BP87:CS87) / 'Grade computation'!H$12,""))),""),"")</f>
        <v/>
      </c>
      <c r="BB90" s="232" t="str">
        <f t="shared" si="61"/>
        <v/>
      </c>
      <c r="BC90" s="25" t="str">
        <f>IF(B90 &lt;&gt; "",IF(AND('PRINTABLE (per grading)'!H$16="EXAM", 'PRINTABLE (per grading)'!B$13="Prelim"), IF(ISERROR(SUMIF('Exam (LECTURE ONLY)'!D$20:M$20, "CLO9", 'Exam (LECTURE ONLY)'!D92:M92) / 'Exam (LECTURE ONLY)'!AL$14), "", SUMIF('Exam (LECTURE ONLY)'!D$20:M$20, "CLO9", 'Exam (LECTURE ONLY)'!D92:M92) /'Exam (LECTURE ONLY)'!AL$14),
IF(AND('PRINTABLE (per grading)'!H$16="EXAM", 'PRINTABLE (per grading)'!B$13="Midterm"), IF(ISERROR(SUMIF('Exam (LECTURE ONLY)'!O$20:X$20, "CLO9", 'Exam (LECTURE ONLY)'!O92:X92) / 'Exam (LECTURE ONLY)'!AM$14), "", SUMIF('Exam (LECTURE ONLY)'!O$20:X$20, "CLO9", 'Exam (LECTURE ONLY)'!O92:X92) / 'Exam (LECTURE ONLY)'!AM$14),
IF(AND('PRINTABLE (per grading)'!H$16="EXAM", 'PRINTABLE (per grading)'!B$13="Final"), IF(ISERROR(SUMIF('Exam (LECTURE ONLY)'!Z$20:AI$20, "CLO9", 'Exam (LECTURE ONLY)'!Z92:AI92) / 'Exam (LECTURE ONLY)'!AN$14), "", SUMIF('Exam (LECTURE ONLY)'!Z$20:AI$20, "CLO9", 'Exam (LECTURE ONLY)'!Z92:AI92) / 'Exam (LECTURE ONLY)'!AN$14),
IF(AND('PRINTABLE (per grading)'!H$16="OUTPUT", 'PRINTABLE (per grading)'!B$13="Prelim"), IF(ISERROR(SUMIF(OUTPUT!C$20:M$20, "CLO9", OUTPUT!C92:M92) / OUTPUT!AL$14), "", SUMIF(OUTPUT!C$20:M$20, "CLO9", OUTPUT!C92:M92) / OUTPUT!AL$14),
IF(AND('PRINTABLE (per grading)'!H$16="OUTPUT", 'PRINTABLE (per grading)'!B$13="Midterm"), IF(ISERROR(SUMIF(OUTPUT!O$20:Y$20, "CLO9", OUTPUT!O92:Y92) / OUTPUT!AM$14), "", SUMIF(OUTPUT!O$20:Y$20, "CLO9", OUTPUT!O92:Y92) / OUTPUT!AM$14),
IF(AND('PRINTABLE (per grading)'!H$16="OUTPUT", 'PRINTABLE (per grading)'!B$13="Final"), IF(ISERROR(SUMIF(OUTPUT!AA$20:AI$20, "CLO9", OUTPUT!AA92:AI92) / OUTPUT!AN$14), "", SUMIF(OUTPUT!AA$20:AI$20, "CLO9", OUTPUT!AA92:AI92) / OUTPUT!AN$14),
"")))))),"")</f>
        <v/>
      </c>
      <c r="BD90" s="232" t="str">
        <f t="shared" si="62"/>
        <v/>
      </c>
      <c r="BE90" s="233" t="str">
        <f t="shared" si="63"/>
        <v/>
      </c>
      <c r="BF90" s="25" t="str">
        <f>IF(B90 &lt;&gt; "", IFERROR(IF(C$16 = "PRELIM", SUMIF('Database (LECTURE-RES-PRAC)'!D$14:AG$14, "CLO10", 'Database (LECTURE-RES-PRAC)'!D87:AG87) / 'Grade computation'!F$13, IF(C$16 = "MIDTERM", SUMIF('Database (LECTURE-RES-PRAC)'!AJ$14:BM$14, "CLO10", 'Database (LECTURE-RES-PRAC)'!AJ87:BM87) / 'Grade computation'!G$13, IF(C$16 = "FINAL", SUMIF('Database (LECTURE-RES-PRAC)'!BP$14:CS$14, "CLO10", 'Database (LECTURE-RES-PRAC)'!BP87:CS87) / 'Grade computation'!H$13,""))),""),"")</f>
        <v/>
      </c>
      <c r="BG90" s="232" t="str">
        <f t="shared" si="64"/>
        <v/>
      </c>
      <c r="BH90" s="25" t="str">
        <f>IF(B90 &lt;&gt; "",IF(AND('PRINTABLE (per grading)'!H$16="EXAM", 'PRINTABLE (per grading)'!B$13="Prelim"), IF(ISERROR(SUMIF('Exam (LECTURE ONLY)'!D$20:M$20, "CLO10", 'Exam (LECTURE ONLY)'!D92:M92) / 'Exam (LECTURE ONLY)'!AL$15), "", SUMIF('Exam (LECTURE ONLY)'!D$20:M$20, "CLO10", 'Exam (LECTURE ONLY)'!D92:M92) /'Exam (LECTURE ONLY)'!AL$15),
IF(AND('PRINTABLE (per grading)'!H$16="EXAM", 'PRINTABLE (per grading)'!B$13="Midterm"), IF(ISERROR(SUMIF('Exam (LECTURE ONLY)'!O$20:X$20, "CLO10", 'Exam (LECTURE ONLY)'!O92:X92) / 'Exam (LECTURE ONLY)'!AM$15), "", SUMIF('Exam (LECTURE ONLY)'!O$20:X$20, "CLO10", 'Exam (LECTURE ONLY)'!O92:X92) / 'Exam (LECTURE ONLY)'!AM$15),
IF(AND('PRINTABLE (per grading)'!H$16="EXAM", 'PRINTABLE (per grading)'!B$13="Final"), IF(ISERROR(SUMIF('Exam (LECTURE ONLY)'!Z$20:AI$20, "CLO10", 'Exam (LECTURE ONLY)'!Z92:AI92) / 'Exam (LECTURE ONLY)'!AN$15), "", SUMIF('Exam (LECTURE ONLY)'!Z$20:AI$20, "CLO10", 'Exam (LECTURE ONLY)'!Z92:AI92) / 'Exam (LECTURE ONLY)'!AN$15),
IF(AND('PRINTABLE (per grading)'!H$16="OUTPUT", 'PRINTABLE (per grading)'!B$13="Prelim"), IF(ISERROR(SUMIF(OUTPUT!C$20:M$20, "CLO10", OUTPUT!C92:M92) / OUTPUT!AL$15), "", SUMIF(OUTPUT!C$20:M$20, "CLO10", OUTPUT!C92:M92) / OUTPUT!AL$15),
IF(AND('PRINTABLE (per grading)'!H$16="OUTPUT", 'PRINTABLE (per grading)'!B$13="Midterm"), IF(ISERROR(SUMIF(OUTPUT!O$20:Y$20, "CLO10", OUTPUT!O92:Y92) / OUTPUT!AM$15), "", SUMIF(OUTPUT!O$20:Y$20, "CLO10", OUTPUT!O92:Y92) / OUTPUT!AM$15),
IF(AND('PRINTABLE (per grading)'!H$16="OUTPUT", 'PRINTABLE (per grading)'!B$13="Final"), IF(ISERROR(SUMIF(OUTPUT!AA$20:AI$20, "CLO10", OUTPUT!AA92:AI92) / OUTPUT!AN$15), "", SUMIF(OUTPUT!AA$20:AI$20, "CLO10", OUTPUT!AA92:AI92) / OUTPUT!AN$15),
"")))))),"")</f>
        <v/>
      </c>
      <c r="BI90" s="232" t="str">
        <f t="shared" si="65"/>
        <v/>
      </c>
      <c r="BJ90" s="233" t="str">
        <f t="shared" si="66"/>
        <v/>
      </c>
      <c r="BK90" s="2"/>
    </row>
    <row r="91" spans="1:63" ht="20.100000000000001" customHeight="1">
      <c r="A91" s="118" t="str">
        <f>IF(ISBLANK('Database (LECTURE-RES-PRAC)'!A88),"",'Database (LECTURE-RES-PRAC)'!A88)</f>
        <v/>
      </c>
      <c r="B91" s="119" t="str">
        <f>IF(ISBLANK('Database (LECTURE-RES-PRAC)'!B88),"",'Database (LECTURE-RES-PRAC)'!B88)</f>
        <v/>
      </c>
      <c r="C91" s="134" t="str">
        <f>IF(B91&lt;&gt;"",IF(C$16="PRELIM",'Grade computation'!C91, IF(C$16="MIDTERM",'Grade computation'!K91, IF(C$16="FINAL",'Grade computation'!S91,""))),"")</f>
        <v/>
      </c>
      <c r="D91" s="135" t="str">
        <f t="shared" si="1"/>
        <v/>
      </c>
      <c r="E91" s="134" t="str">
        <f>IF(B91&lt;&gt;"", IF(C$16="PRELIM",'Grade computation'!E91, IF(C$16="MIDTERM",'Grade computation'!M91, IF(C$16="FINAL",'Grade computation'!U91,""))),"")</f>
        <v/>
      </c>
      <c r="F91" s="136" t="str">
        <f t="shared" si="2"/>
        <v/>
      </c>
      <c r="G91" s="137" t="str">
        <f t="shared" si="3"/>
        <v/>
      </c>
      <c r="H91" s="207" t="str">
        <f>IF(B91&lt;&gt;"",IF(C$16="PRELIM", 'Grade computation'!H91, IF(C$16="MIDTERM", 'Grade computation'!P91, IF(C$16="FINAL",'Grade computation'!X91, ""))),"")</f>
        <v/>
      </c>
      <c r="I91" s="137" t="str">
        <f t="shared" si="4"/>
        <v/>
      </c>
      <c r="J91" s="139" t="str">
        <f t="shared" si="5"/>
        <v/>
      </c>
      <c r="K91" s="377" t="str">
        <f t="shared" si="6"/>
        <v/>
      </c>
      <c r="L91" s="434"/>
      <c r="M91" s="25" t="str">
        <f>IF(B91 &lt;&gt; "", IFERROR(IF(C$16 = "PRELIM", SUMIF('Database (LECTURE-RES-PRAC)'!D$14:AG$14, "CLO1", 'Database (LECTURE-RES-PRAC)'!D88:AG88) / 'Grade computation'!F$4, IF(C$16 = "MIDTERM", SUMIF('Database (LECTURE-RES-PRAC)'!AJ$14:BM$14, "CLO1", 'Database (LECTURE-RES-PRAC)'!AJ88:BM88) / 'Grade computation'!G$4, IF(C$16 = "FINAL", SUMIF('Database (LECTURE-RES-PRAC)'!BP$14:CS$14, "CLO1", 'Database (LECTURE-RES-PRAC)'!BP88:CS88) / 'Grade computation'!H$4,""))),""),"")</f>
        <v/>
      </c>
      <c r="N91" s="232" t="str">
        <f t="shared" si="37"/>
        <v/>
      </c>
      <c r="O91" s="25" t="str">
        <f>IF(B91 &lt;&gt; "",IF(AND('PRINTABLE (per grading)'!H$16="EXAM", 'PRINTABLE (per grading)'!B$13="Prelim"), IF(ISERROR(SUMIF('Exam (LECTURE ONLY)'!D$20:M$20, "CLO1", 'Exam (LECTURE ONLY)'!D93:M93) / 'Exam (LECTURE ONLY)'!AL$6), "", SUMIF('Exam (LECTURE ONLY)'!D$20:M$20, "CLO1", 'Exam (LECTURE ONLY)'!D93:M93) /'Exam (LECTURE ONLY)'!AL$6),
IF(AND('PRINTABLE (per grading)'!H$16="EXAM", 'PRINTABLE (per grading)'!B$13="Midterm"), IF(ISERROR(SUMIF('Exam (LECTURE ONLY)'!O$20:X$20, "CLO1", 'Exam (LECTURE ONLY)'!O93:X93) / 'Exam (LECTURE ONLY)'!AM$6), "", SUMIF('Exam (LECTURE ONLY)'!O$20:X$20, "CLO1", 'Exam (LECTURE ONLY)'!O93:X93) / 'Exam (LECTURE ONLY)'!AM$6),
IF(AND('PRINTABLE (per grading)'!H$16="EXAM", 'PRINTABLE (per grading)'!B$13="Final"), IF(ISERROR(SUMIF('Exam (LECTURE ONLY)'!Z$20:AI$20, "CLO1", 'Exam (LECTURE ONLY)'!Z93:AI93) / 'Exam (LECTURE ONLY)'!AN$6), "", SUMIF('Exam (LECTURE ONLY)'!Z$20:AI$20, "CLO1", 'Exam (LECTURE ONLY)'!Z93:AI93) / 'Exam (LECTURE ONLY)'!AN$6),
IF(AND('PRINTABLE (per grading)'!H$16="OUTPUT", 'PRINTABLE (per grading)'!B$13="Prelim"), IF(ISERROR(SUMIF(OUTPUT!C$20:M$20, "CLO1", OUTPUT!C93:M93) / OUTPUT!AL$6), "", SUMIF(OUTPUT!C$20:M$20, "CLO1", OUTPUT!C93:M93) / OUTPUT!AL$6),
IF(AND('PRINTABLE (per grading)'!H$16="OUTPUT", 'PRINTABLE (per grading)'!B$13="Midterm"), IF(ISERROR(SUMIF(OUTPUT!O$20:Y$20, "CLO1", OUTPUT!O93:Y93) / OUTPUT!AM$6), "", SUMIF(OUTPUT!O$20:Y$20, "CLO1", OUTPUT!O93:Y93) / OUTPUT!AM$6),
IF(AND('PRINTABLE (per grading)'!H$16="OUTPUT", 'PRINTABLE (per grading)'!B$13="Final"), IF(ISERROR(SUMIF(OUTPUT!AA$20:AI$20, "CLO1", OUTPUT!AA93:AI93) / OUTPUT!AN$6), "", SUMIF(OUTPUT!AA$20:AI$20, "CLO1", OUTPUT!AA93:AI93) / OUTPUT!AN$6),
"")))))),"")</f>
        <v/>
      </c>
      <c r="P91" s="232" t="str">
        <f t="shared" si="38"/>
        <v/>
      </c>
      <c r="Q91" s="233" t="str">
        <f t="shared" si="39"/>
        <v/>
      </c>
      <c r="R91" s="25" t="str">
        <f>IF(B91 &lt;&gt; "", IFERROR(IF(C$16 = "PRELIM", SUMIF('Database (LECTURE-RES-PRAC)'!D$14:AG$14, "CLO2", 'Database (LECTURE-RES-PRAC)'!D88:AG88) / 'Grade computation'!F$5, IF(C$16 = "MIDTERM", SUMIF('Database (LECTURE-RES-PRAC)'!AJ$14:BM$14, "CLO2", 'Database (LECTURE-RES-PRAC)'!AJ88:BM88) / 'Grade computation'!G$5, IF(C$16 = "FINAL", SUMIF('Database (LECTURE-RES-PRAC)'!BP$14:CS$14, "CLO2", 'Database (LECTURE-RES-PRAC)'!BP88:CS88) / 'Grade computation'!H$5,""))),""),"")</f>
        <v/>
      </c>
      <c r="S91" s="232" t="str">
        <f t="shared" si="40"/>
        <v/>
      </c>
      <c r="T91" s="25" t="str">
        <f>IF(B91 &lt;&gt; "",IF(AND('PRINTABLE (per grading)'!H$16="EXAM", 'PRINTABLE (per grading)'!B$13="Prelim"), IF(ISERROR(SUMIF('Exam (LECTURE ONLY)'!D$20:M$20, "CLO2", 'Exam (LECTURE ONLY)'!D93:M93) / 'Exam (LECTURE ONLY)'!AL$7), "", SUMIF('Exam (LECTURE ONLY)'!D$20:M$20, "CLO2", 'Exam (LECTURE ONLY)'!D93:M93) /'Exam (LECTURE ONLY)'!AL$7),
IF(AND('PRINTABLE (per grading)'!H$16="EXAM", 'PRINTABLE (per grading)'!B$13="Midterm"), IF(ISERROR(SUMIF('Exam (LECTURE ONLY)'!O$20:X$20, "CLO2", 'Exam (LECTURE ONLY)'!O93:X93) / 'Exam (LECTURE ONLY)'!AM$7), "", SUMIF('Exam (LECTURE ONLY)'!O$20:X$20, "CLO2", 'Exam (LECTURE ONLY)'!O93:X93) / 'Exam (LECTURE ONLY)'!AM$7),
IF(AND('PRINTABLE (per grading)'!H$16="EXAM", 'PRINTABLE (per grading)'!B$13="Final"), IF(ISERROR(SUMIF('Exam (LECTURE ONLY)'!Z$20:AI$20, "CLO2", 'Exam (LECTURE ONLY)'!Z93:AI93) / 'Exam (LECTURE ONLY)'!AN$7), "", SUMIF('Exam (LECTURE ONLY)'!Z$20:AI$20, "CLO2", 'Exam (LECTURE ONLY)'!Z93:AI93) / 'Exam (LECTURE ONLY)'!AN$7),
IF(AND('PRINTABLE (per grading)'!H$16="OUTPUT", 'PRINTABLE (per grading)'!B$13="Prelim"), IF(ISERROR(SUMIF(OUTPUT!C$20:M$20, "CLO2", OUTPUT!C93:M93) / OUTPUT!AL$7), "", SUMIF(OUTPUT!C$20:M$20, "CLO2", OUTPUT!C93:M93) / OUTPUT!AL$7),
IF(AND('PRINTABLE (per grading)'!H$16="OUTPUT", 'PRINTABLE (per grading)'!B$13="Midterm"), IF(ISERROR(SUMIF(OUTPUT!O$20:Y$20, "CLO2", OUTPUT!O93:Y93) / OUTPUT!AM$7), "", SUMIF(OUTPUT!O$20:Y$20, "CLO2", OUTPUT!O93:Y93) / OUTPUT!AM$7),
IF(AND('PRINTABLE (per grading)'!H$16="OUTPUT", 'PRINTABLE (per grading)'!B$13="Final"), IF(ISERROR(SUMIF(OUTPUT!AA$20:AI$20, "CLO2", OUTPUT!AA93:AI93) / OUTPUT!AN$7), "", SUMIF(OUTPUT!AA$20:AI$20, "CLO2", OUTPUT!AA93:AI93) / OUTPUT!AN$7),
"")))))),"")</f>
        <v/>
      </c>
      <c r="U91" s="232" t="str">
        <f t="shared" si="41"/>
        <v/>
      </c>
      <c r="V91" s="233" t="str">
        <f t="shared" si="42"/>
        <v/>
      </c>
      <c r="W91" s="25" t="str">
        <f>IF(B91 &lt;&gt; "", IFERROR(IF(C$16 = "PRELIM", SUMIF('Database (LECTURE-RES-PRAC)'!D$14:AG$14, "CLO3", 'Database (LECTURE-RES-PRAC)'!D88:AG88) / 'Grade computation'!F$6, IF(C$16 = "MIDTERM", SUMIF('Database (LECTURE-RES-PRAC)'!AJ$14:BM$14, "CLO3", 'Database (LECTURE-RES-PRAC)'!AJ88:BM88) / 'Grade computation'!G$6, IF(C$16 = "FINAL", SUMIF('Database (LECTURE-RES-PRAC)'!BP$14:CS$14, "CLO3", 'Database (LECTURE-RES-PRAC)'!BP88:CS88) / 'Grade computation'!H$6,""))),""),"")</f>
        <v/>
      </c>
      <c r="X91" s="232" t="str">
        <f t="shared" si="43"/>
        <v/>
      </c>
      <c r="Y91" s="25" t="str">
        <f>IF(B91 &lt;&gt; "",IF(AND('PRINTABLE (per grading)'!H$16="EXAM", 'PRINTABLE (per grading)'!B$13="Prelim"), IF(ISERROR(SUMIF('Exam (LECTURE ONLY)'!D$20:M$20, "CLO3", 'Exam (LECTURE ONLY)'!D93:M93) / 'Exam (LECTURE ONLY)'!AL$8), "", SUMIF('Exam (LECTURE ONLY)'!D$20:M$20, "CLO3", 'Exam (LECTURE ONLY)'!D93:M93) /'Exam (LECTURE ONLY)'!AL$8),
IF(AND('PRINTABLE (per grading)'!H$16="EXAM", 'PRINTABLE (per grading)'!B$13="Midterm"), IF(ISERROR(SUMIF('Exam (LECTURE ONLY)'!O$20:X$20, "CLO3", 'Exam (LECTURE ONLY)'!O93:X93) / 'Exam (LECTURE ONLY)'!AM$8), "", SUMIF('Exam (LECTURE ONLY)'!O$20:X$20, "CLO3", 'Exam (LECTURE ONLY)'!O93:X93) / 'Exam (LECTURE ONLY)'!AM$8),
IF(AND('PRINTABLE (per grading)'!H$16="EXAM", 'PRINTABLE (per grading)'!B$13="Final"), IF(ISERROR(SUMIF('Exam (LECTURE ONLY)'!Z$20:AI$20, "CLO3", 'Exam (LECTURE ONLY)'!Z93:AI93) / 'Exam (LECTURE ONLY)'!AN$8), "", SUMIF('Exam (LECTURE ONLY)'!Z$20:AI$20, "CLO3", 'Exam (LECTURE ONLY)'!Z93:AI93) / 'Exam (LECTURE ONLY)'!AN$8),
IF(AND('PRINTABLE (per grading)'!H$16="OUTPUT", 'PRINTABLE (per grading)'!B$13="Prelim"), IF(ISERROR(SUMIF(OUTPUT!C$20:M$20, "CLO3", OUTPUT!C93:M93) / OUTPUT!AL$8), "", SUMIF(OUTPUT!C$20:M$20, "CLO3", OUTPUT!C93:M93) / OUTPUT!AL$8),
IF(AND('PRINTABLE (per grading)'!H$16="OUTPUT", 'PRINTABLE (per grading)'!B$13="Midterm"), IF(ISERROR(SUMIF(OUTPUT!O$20:Y$20, "CLO3", OUTPUT!O93:Y93) / OUTPUT!AM$8), "", SUMIF(OUTPUT!O$20:Y$20, "CLO3", OUTPUT!O93:Y93) / OUTPUT!AM$8),
IF(AND('PRINTABLE (per grading)'!H$16="OUTPUT", 'PRINTABLE (per grading)'!B$13="Final"), IF(ISERROR(SUMIF(OUTPUT!AA$20:AI$20, "CLO3", OUTPUT!AA93:AI93) / OUTPUT!AN$8), "", SUMIF(OUTPUT!AA$20:AI$20, "CLO3", OUTPUT!AA93:AI93) / OUTPUT!AN$8),
"" )))))),"")</f>
        <v/>
      </c>
      <c r="Z91" s="232" t="str">
        <f t="shared" si="44"/>
        <v/>
      </c>
      <c r="AA91" s="233" t="str">
        <f t="shared" si="45"/>
        <v/>
      </c>
      <c r="AB91" s="25" t="str">
        <f>IF(B91 &lt;&gt; "", IFERROR(IF(C$16 = "PRELIM", SUMIF('Database (LECTURE-RES-PRAC)'!D$14:AG$14, "CLO4", 'Database (LECTURE-RES-PRAC)'!D88:AG88) / 'Grade computation'!F$7, IF(C$16 = "MIDTERM", SUMIF('Database (LECTURE-RES-PRAC)'!AJ$14:BM$14, "CLO4", 'Database (LECTURE-RES-PRAC)'!AJ88:BM88) / 'Grade computation'!G$7, IF(C$16 = "FINAL", SUMIF('Database (LECTURE-RES-PRAC)'!BP$14:CS$14, "CLO4", 'Database (LECTURE-RES-PRAC)'!BP88:CS88) / 'Grade computation'!H$7,""))),""),"")</f>
        <v/>
      </c>
      <c r="AC91" s="232" t="str">
        <f t="shared" si="46"/>
        <v/>
      </c>
      <c r="AD91" s="25" t="str">
        <f>IF(B91 &lt;&gt; "",IF(AND('PRINTABLE (per grading)'!H$16="EXAM", 'PRINTABLE (per grading)'!B$13="Prelim"), IF(ISERROR(SUMIF('Exam (LECTURE ONLY)'!D$20:M$20, "CLO4", 'Exam (LECTURE ONLY)'!D93:M93) / 'Exam (LECTURE ONLY)'!AL$9), "", SUMIF('Exam (LECTURE ONLY)'!D$20:M$20, "CLO4", 'Exam (LECTURE ONLY)'!D93:M93) /'Exam (LECTURE ONLY)'!AL$9),
IF(AND('PRINTABLE (per grading)'!H$16="EXAM", 'PRINTABLE (per grading)'!B$13="Midterm"), IF(ISERROR(SUMIF('Exam (LECTURE ONLY)'!O$20:X$20, "CLO4", 'Exam (LECTURE ONLY)'!O93:X93) / 'Exam (LECTURE ONLY)'!AM$9), "", SUMIF('Exam (LECTURE ONLY)'!O$20:X$20, "CLO4", 'Exam (LECTURE ONLY)'!O93:X93) / 'Exam (LECTURE ONLY)'!AM$9),
IF(AND('PRINTABLE (per grading)'!H$16="EXAM", 'PRINTABLE (per grading)'!B$13="Final"), IF(ISERROR(SUMIF('Exam (LECTURE ONLY)'!Z$20:AI$20, "CLO4", 'Exam (LECTURE ONLY)'!Z93:AI93) / 'Exam (LECTURE ONLY)'!AN$9), "", SUMIF('Exam (LECTURE ONLY)'!Z$20:AI$20, "CLO4", 'Exam (LECTURE ONLY)'!Z93:AI93) / 'Exam (LECTURE ONLY)'!AN$9),
IF(AND('PRINTABLE (per grading)'!H$16="OUTPUT", 'PRINTABLE (per grading)'!B$13="Prelim"), IF(ISERROR(SUMIF(OUTPUT!C$20:M$20, "CLO4", OUTPUT!C93:M93) / OUTPUT!AL$9), "", SUMIF(OUTPUT!C$20:M$20, "CLO4", OUTPUT!C93:M93) / OUTPUT!AL$9),
IF(AND('PRINTABLE (per grading)'!H$16="OUTPUT", 'PRINTABLE (per grading)'!B$13="Midterm"), IF(ISERROR(SUMIF(OUTPUT!O$20:Y$20, "CLO4", OUTPUT!O93:Y93) / OUTPUT!AM$9), "", SUMIF(OUTPUT!O$20:Y$20, "CLO4", OUTPUT!O93:Y93) / OUTPUT!AM$9),
IF(AND('PRINTABLE (per grading)'!H$16="OUTPUT", 'PRINTABLE (per grading)'!B$13="Final"), IF(ISERROR(SUMIF(OUTPUT!AA$20:AI$20, "CLO4", OUTPUT!AA93:AI93) / OUTPUT!AN$9), "", SUMIF(OUTPUT!AA$20:AI$20, "CLO4", OUTPUT!AA93:AI93) / OUTPUT!AN$9),
"")))))),"")</f>
        <v/>
      </c>
      <c r="AE91" s="232" t="str">
        <f t="shared" si="47"/>
        <v/>
      </c>
      <c r="AF91" s="233" t="str">
        <f t="shared" si="48"/>
        <v/>
      </c>
      <c r="AG91" s="25" t="str">
        <f>IF(B91 &lt;&gt; "", IFERROR(IF(C$16 = "PRELIM", SUMIF('Database (LECTURE-RES-PRAC)'!D$14:AG$14, "CLO5", 'Database (LECTURE-RES-PRAC)'!D88:AG88) / 'Grade computation'!F$8, IF(C$16 = "MIDTERM", SUMIF('Database (LECTURE-RES-PRAC)'!AJ$14:BM$14, "CLO5", 'Database (LECTURE-RES-PRAC)'!AJ88:BM88) / 'Grade computation'!G$8, IF(C$16 = "FINAL", SUMIF('Database (LECTURE-RES-PRAC)'!BP$14:CS$14, "CLO5", 'Database (LECTURE-RES-PRAC)'!BP88:CS88) / 'Grade computation'!H$8,""))),""),"")</f>
        <v/>
      </c>
      <c r="AH91" s="232" t="str">
        <f t="shared" si="49"/>
        <v/>
      </c>
      <c r="AI91" s="25" t="str">
        <f>IF(B91 &lt;&gt; "",IF(AND('PRINTABLE (per grading)'!H$16="EXAM", 'PRINTABLE (per grading)'!B$13="Prelim"), IF(ISERROR(SUMIF('Exam (LECTURE ONLY)'!D$20:M$20, "CLO5", 'Exam (LECTURE ONLY)'!D93:M93) / 'Exam (LECTURE ONLY)'!AL$10), "", SUMIF('Exam (LECTURE ONLY)'!D$20:M$20, "CLO5", 'Exam (LECTURE ONLY)'!D93:M93) /'Exam (LECTURE ONLY)'!AL$10),
IF(AND('PRINTABLE (per grading)'!H$16="EXAM", 'PRINTABLE (per grading)'!B$13="Midterm"), IF(ISERROR(SUMIF('Exam (LECTURE ONLY)'!O$20:X$20, "CLO5", 'Exam (LECTURE ONLY)'!O93:X93) / 'Exam (LECTURE ONLY)'!AM$10), "", SUMIF('Exam (LECTURE ONLY)'!O$20:X$20, "CLO5", 'Exam (LECTURE ONLY)'!O93:X93) / 'Exam (LECTURE ONLY)'!AM$10),
IF(AND('PRINTABLE (per grading)'!H$16="EXAM", 'PRINTABLE (per grading)'!B$13="Final"), IF(ISERROR(SUMIF('Exam (LECTURE ONLY)'!Z$20:AI$20, "CLO5", 'Exam (LECTURE ONLY)'!Z93:AI93) / 'Exam (LECTURE ONLY)'!AN$10), "", SUMIF('Exam (LECTURE ONLY)'!Z$20:AI$20, "CLO5", 'Exam (LECTURE ONLY)'!Z93:AI93) / 'Exam (LECTURE ONLY)'!AN$10),
IF(AND('PRINTABLE (per grading)'!H$16="OUTPUT", 'PRINTABLE (per grading)'!B$13="Prelim"), IF(ISERROR(SUMIF(OUTPUT!C$20:M$20, "CLO5", OUTPUT!C93:M93) / OUTPUT!AL$10), "", SUMIF(OUTPUT!C$20:M$20, "CLO5", OUTPUT!C93:M93) / OUTPUT!AL$10),
IF(AND('PRINTABLE (per grading)'!H$16="OUTPUT", 'PRINTABLE (per grading)'!B$13="Midterm"), IF(ISERROR(SUMIF(OUTPUT!O$20:Y$20, "CLO5", OUTPUT!O93:Y93) / OUTPUT!AM$10), "", SUMIF(OUTPUT!O$20:Y$20, "CLO5", OUTPUT!O93:Y93) / OUTPUT!AM$10),
IF(AND('PRINTABLE (per grading)'!H$16="OUTPUT", 'PRINTABLE (per grading)'!B$13="Final"), IF(ISERROR(SUMIF(OUTPUT!AA$20:AI$20, "CLO5", OUTPUT!AA93:AI93) / OUTPUT!AN$10), "", SUMIF(OUTPUT!AA$20:AI$20, "CLO5", OUTPUT!AA93:AI93) / OUTPUT!AN$10),
"")))))),"")</f>
        <v/>
      </c>
      <c r="AJ91" s="232" t="str">
        <f t="shared" si="50"/>
        <v/>
      </c>
      <c r="AK91" s="233" t="str">
        <f t="shared" si="51"/>
        <v/>
      </c>
      <c r="AL91" s="25" t="str">
        <f>IF(B91 &lt;&gt; "", IFERROR(IF(C$16 = "PRELIM", SUMIF('Database (LECTURE-RES-PRAC)'!D$14:AG$14, "CLO6", 'Database (LECTURE-RES-PRAC)'!D88:AG88) / 'Grade computation'!F$9, IF(C$16 = "MIDTERM", SUMIF('Database (LECTURE-RES-PRAC)'!AJ$14:BM$14, "CLO6", 'Database (LECTURE-RES-PRAC)'!AJ88:BM88) / 'Grade computation'!G$9, IF(C$16 = "FINAL", SUMIF('Database (LECTURE-RES-PRAC)'!BP$14:CS$14, "CLO6", 'Database (LECTURE-RES-PRAC)'!BP88:CS88) / 'Grade computation'!H$9,""))),""),"")</f>
        <v/>
      </c>
      <c r="AM91" s="232" t="str">
        <f t="shared" si="52"/>
        <v/>
      </c>
      <c r="AN91" s="25" t="str">
        <f>IF(B91 &lt;&gt; "",IF(AND('PRINTABLE (per grading)'!H$16="EXAM", 'PRINTABLE (per grading)'!B$13="Prelim"), IF(ISERROR(SUMIF('Exam (LECTURE ONLY)'!D$20:M$20, "CLO6", 'Exam (LECTURE ONLY)'!D93:M93) / 'Exam (LECTURE ONLY)'!AL$11), "", SUMIF('Exam (LECTURE ONLY)'!D$20:M$20, "CLO6", 'Exam (LECTURE ONLY)'!D93:M93) /'Exam (LECTURE ONLY)'!AL$11),
IF(AND('PRINTABLE (per grading)'!H$16="EXAM", 'PRINTABLE (per grading)'!B$13="Midterm"), IF(ISERROR(SUMIF('Exam (LECTURE ONLY)'!O$20:X$20, "CLO6", 'Exam (LECTURE ONLY)'!O93:X93) / 'Exam (LECTURE ONLY)'!AM$11), "", SUMIF('Exam (LECTURE ONLY)'!O$20:X$20, "CLO6", 'Exam (LECTURE ONLY)'!O93:X93) / 'Exam (LECTURE ONLY)'!AM$11),
IF(AND('PRINTABLE (per grading)'!H$16="EXAM", 'PRINTABLE (per grading)'!B$13="Final"), IF(ISERROR(SUMIF('Exam (LECTURE ONLY)'!Z$20:AI$20, "CLO6", 'Exam (LECTURE ONLY)'!Z93:AI93) / 'Exam (LECTURE ONLY)'!AN$11), "", SUMIF('Exam (LECTURE ONLY)'!Z$20:AI$20, "CLO6", 'Exam (LECTURE ONLY)'!Z93:AI93) / 'Exam (LECTURE ONLY)'!AN$11),
IF(AND('PRINTABLE (per grading)'!H$16="OUTPUT", 'PRINTABLE (per grading)'!B$13="Prelim"), IF(ISERROR(SUMIF(OUTPUT!C$20:M$20, "CLO6", OUTPUT!C93:M93) / OUTPUT!AL$11), "", SUMIF(OUTPUT!C$20:M$20, "CLO6", OUTPUT!C93:M93) / OUTPUT!AL$11),
IF(AND('PRINTABLE (per grading)'!H$16="OUTPUT", 'PRINTABLE (per grading)'!B$13="Midterm"), IF(ISERROR(SUMIF(OUTPUT!O$20:Y$20, "CLO6", OUTPUT!O93:Y93) / OUTPUT!AM$11), "", SUMIF(OUTPUT!O$20:Y$20, "CLO6", OUTPUT!O93:Y93) / OUTPUT!AM$11),
IF(AND('PRINTABLE (per grading)'!H$16="OUTPUT", 'PRINTABLE (per grading)'!B$13="Final"), IF(ISERROR(SUMIF(OUTPUT!AA$20:AI$20, "CLO6", OUTPUT!AA93:AI93) / OUTPUT!AN$11), "", SUMIF(OUTPUT!AA$20:AI$20, "CLO6", OUTPUT!AA93:AI93) / OUTPUT!AN$11),
"")))))),"")</f>
        <v/>
      </c>
      <c r="AO91" s="232" t="str">
        <f t="shared" si="53"/>
        <v/>
      </c>
      <c r="AP91" s="233" t="str">
        <f t="shared" si="54"/>
        <v/>
      </c>
      <c r="AQ91" s="25" t="str">
        <f>IF(B91 &lt;&gt; "", IFERROR(IF(C$16 = "PRELIM", SUMIF('Database (LECTURE-RES-PRAC)'!D$14:AG$14, "CLO7", 'Database (LECTURE-RES-PRAC)'!D88:AG88) / 'Grade computation'!F$10, IF(C$16 = "MIDTERM", SUMIF('Database (LECTURE-RES-PRAC)'!AJ$14:BM$14, "CLO7", 'Database (LECTURE-RES-PRAC)'!AJ88:BM88) / 'Grade computation'!G$10, IF(C$16 = "FINAL", SUMIF('Database (LECTURE-RES-PRAC)'!BP$14:CS$14, "CLO7", 'Database (LECTURE-RES-PRAC)'!BP88:CS88) / 'Grade computation'!H$10,""))),""),"")</f>
        <v/>
      </c>
      <c r="AR91" s="232" t="str">
        <f t="shared" si="55"/>
        <v/>
      </c>
      <c r="AS91" s="25" t="str">
        <f>IF(B91 &lt;&gt; "",IF(AND('PRINTABLE (per grading)'!H$16="EXAM", 'PRINTABLE (per grading)'!B$13="Prelim"), IF(ISERROR(SUMIF('Exam (LECTURE ONLY)'!D$20:M$20, "CLO7", 'Exam (LECTURE ONLY)'!D93:M93) / 'Exam (LECTURE ONLY)'!AL$12), "", SUMIF('Exam (LECTURE ONLY)'!D$20:M$20, "CLO7", 'Exam (LECTURE ONLY)'!D93:M93) /'Exam (LECTURE ONLY)'!AL$12),
IF(AND('PRINTABLE (per grading)'!H$16="EXAM", 'PRINTABLE (per grading)'!B$13="Midterm"), IF(ISERROR(SUMIF('Exam (LECTURE ONLY)'!O$20:X$20, "CLO7", 'Exam (LECTURE ONLY)'!O93:X93) / 'Exam (LECTURE ONLY)'!AM$12), "", SUMIF('Exam (LECTURE ONLY)'!O$20:X$20, "CLO7", 'Exam (LECTURE ONLY)'!O93:X93) / 'Exam (LECTURE ONLY)'!AM$12),
IF(AND('PRINTABLE (per grading)'!H$16="EXAM", 'PRINTABLE (per grading)'!B$13="Final"), IF(ISERROR(SUMIF('Exam (LECTURE ONLY)'!Z$20:AI$20, "CLO7", 'Exam (LECTURE ONLY)'!Z93:AI93) / 'Exam (LECTURE ONLY)'!AN$12), "", SUMIF('Exam (LECTURE ONLY)'!Z$20:AI$20, "CLO7", 'Exam (LECTURE ONLY)'!Z93:AI93) / 'Exam (LECTURE ONLY)'!AN$12),
IF(AND('PRINTABLE (per grading)'!H$16="OUTPUT", 'PRINTABLE (per grading)'!B$13="Prelim"), IF(ISERROR(SUMIF(OUTPUT!C$20:M$20, "CLO7", OUTPUT!C93:M93) / OUTPUT!AL$12), "", SUMIF(OUTPUT!C$20:M$20, "CLO7", OUTPUT!C93:M93) / OUTPUT!AL$12),
IF(AND('PRINTABLE (per grading)'!H$16="OUTPUT", 'PRINTABLE (per grading)'!B$13="Midterm"), IF(ISERROR(SUMIF(OUTPUT!O$20:Y$20, "CLO7", OUTPUT!O93:Y93) / OUTPUT!AM$12), "", SUMIF(OUTPUT!O$20:Y$20, "CLO7", OUTPUT!O93:Y93) / OUTPUT!AM$12),
IF(AND('PRINTABLE (per grading)'!H$16="OUTPUT", 'PRINTABLE (per grading)'!B$13="Final"), IF(ISERROR(SUMIF(OUTPUT!AA$20:AI$20, "CLO7", OUTPUT!AA93:AI93) / OUTPUT!AN$12), "", SUMIF(OUTPUT!AA$20:AI$20, "CLO7", OUTPUT!AA93:AI93) / OUTPUT!AN$12),
"")))))),"")</f>
        <v/>
      </c>
      <c r="AT91" s="232" t="str">
        <f t="shared" si="56"/>
        <v/>
      </c>
      <c r="AU91" s="233" t="str">
        <f t="shared" si="57"/>
        <v/>
      </c>
      <c r="AV91" s="25" t="str">
        <f>IF(B91 &lt;&gt; "", IFERROR(IF(C$16 = "PRELIM", SUMIF('Database (LECTURE-RES-PRAC)'!D$14:AG$14, "CLO8", 'Database (LECTURE-RES-PRAC)'!D88:AG88) / 'Grade computation'!F$11, IF(C$16 = "MIDTERM", SUMIF('Database (LECTURE-RES-PRAC)'!AJ$14:BM$14, "CLO8", 'Database (LECTURE-RES-PRAC)'!AJ88:BM88) / 'Grade computation'!G$11, IF(C$16 = "FINAL", SUMIF('Database (LECTURE-RES-PRAC)'!BP$14:CS$14, "CLO8", 'Database (LECTURE-RES-PRAC)'!BP88:CS88) / 'Grade computation'!H$11,""))),""),"")</f>
        <v/>
      </c>
      <c r="AW91" s="232" t="str">
        <f t="shared" si="58"/>
        <v/>
      </c>
      <c r="AX91" s="25" t="str">
        <f>IF(B91 &lt;&gt; "",IF(AND('PRINTABLE (per grading)'!H$16="EXAM", 'PRINTABLE (per grading)'!B$13="Prelim"), IF(ISERROR(SUMIF('Exam (LECTURE ONLY)'!D$20:M$20, "CLO8", 'Exam (LECTURE ONLY)'!D93:M93) / 'Exam (LECTURE ONLY)'!AL$13), "", SUMIF('Exam (LECTURE ONLY)'!D$20:M$20, "CLO8", 'Exam (LECTURE ONLY)'!D93:M93) /'Exam (LECTURE ONLY)'!AL$13),
IF(AND('PRINTABLE (per grading)'!H$16="EXAM", 'PRINTABLE (per grading)'!B$13="Midterm"), IF(ISERROR(SUMIF('Exam (LECTURE ONLY)'!O$20:X$20, "CLO8", 'Exam (LECTURE ONLY)'!O93:X93) / 'Exam (LECTURE ONLY)'!AM$13), "", SUMIF('Exam (LECTURE ONLY)'!O$20:X$20, "CLO8", 'Exam (LECTURE ONLY)'!O93:X93) / 'Exam (LECTURE ONLY)'!AM$13),
IF(AND('PRINTABLE (per grading)'!H$16="EXAM", 'PRINTABLE (per grading)'!B$13="Final"), IF(ISERROR(SUMIF('Exam (LECTURE ONLY)'!Z$20:AI$20, "CLO8", 'Exam (LECTURE ONLY)'!Z93:AI93) / 'Exam (LECTURE ONLY)'!AN$13), "", SUMIF('Exam (LECTURE ONLY)'!Z$20:AI$20, "CLO8", 'Exam (LECTURE ONLY)'!Z93:AI93) / 'Exam (LECTURE ONLY)'!AN$13),
IF(AND('PRINTABLE (per grading)'!H$16="OUTPUT", 'PRINTABLE (per grading)'!B$13="Prelim"), IF(ISERROR(SUMIF(OUTPUT!C$20:M$20, "CLO8", OUTPUT!C93:M93) / OUTPUT!AL$13), "", SUMIF(OUTPUT!C$20:M$20, "CLO8", OUTPUT!C93:M93) / OUTPUT!AL$13),
IF(AND('PRINTABLE (per grading)'!H$16="OUTPUT", 'PRINTABLE (per grading)'!B$13="Midterm"), IF(ISERROR(SUMIF(OUTPUT!O$20:Y$20, "CLO8", OUTPUT!O93:Y93) / OUTPUT!AM$13), "", SUMIF(OUTPUT!O$20:Y$20, "CLO8", OUTPUT!O93:Y93) / OUTPUT!AM$13),
IF(AND('PRINTABLE (per grading)'!H$16="OUTPUT", 'PRINTABLE (per grading)'!B$13="Final"), IF(ISERROR(SUMIF(OUTPUT!AA$20:AI$20, "CLO8", OUTPUT!AA93:AI93) / OUTPUT!AN$13), "", SUMIF(OUTPUT!AA$20:AI$20, "CLO8", OUTPUT!AA93:AI93) / OUTPUT!AN$13),
"")))))),"")</f>
        <v/>
      </c>
      <c r="AY91" s="232" t="str">
        <f t="shared" si="59"/>
        <v/>
      </c>
      <c r="AZ91" s="233" t="str">
        <f t="shared" si="60"/>
        <v/>
      </c>
      <c r="BA91" s="25" t="str">
        <f>IF(B91 &lt;&gt; "", IFERROR(IF(C$16 = "PRELIM", SUMIF('Database (LECTURE-RES-PRAC)'!D$14:AG$14, "CLO9", 'Database (LECTURE-RES-PRAC)'!D88:AG88) / 'Grade computation'!F$12, IF(C$16 = "MIDTERM", SUMIF('Database (LECTURE-RES-PRAC)'!AJ$14:BM$14, "CLO9", 'Database (LECTURE-RES-PRAC)'!AJ88:BM88) / 'Grade computation'!G$12, IF(C$16 = "FINAL", SUMIF('Database (LECTURE-RES-PRAC)'!BP$14:CS$14, "CLO9", 'Database (LECTURE-RES-PRAC)'!BP88:CS88) / 'Grade computation'!H$12,""))),""),"")</f>
        <v/>
      </c>
      <c r="BB91" s="232" t="str">
        <f t="shared" si="61"/>
        <v/>
      </c>
      <c r="BC91" s="25" t="str">
        <f>IF(B91 &lt;&gt; "",IF(AND('PRINTABLE (per grading)'!H$16="EXAM", 'PRINTABLE (per grading)'!B$13="Prelim"), IF(ISERROR(SUMIF('Exam (LECTURE ONLY)'!D$20:M$20, "CLO9", 'Exam (LECTURE ONLY)'!D93:M93) / 'Exam (LECTURE ONLY)'!AL$14), "", SUMIF('Exam (LECTURE ONLY)'!D$20:M$20, "CLO9", 'Exam (LECTURE ONLY)'!D93:M93) /'Exam (LECTURE ONLY)'!AL$14),
IF(AND('PRINTABLE (per grading)'!H$16="EXAM", 'PRINTABLE (per grading)'!B$13="Midterm"), IF(ISERROR(SUMIF('Exam (LECTURE ONLY)'!O$20:X$20, "CLO9", 'Exam (LECTURE ONLY)'!O93:X93) / 'Exam (LECTURE ONLY)'!AM$14), "", SUMIF('Exam (LECTURE ONLY)'!O$20:X$20, "CLO9", 'Exam (LECTURE ONLY)'!O93:X93) / 'Exam (LECTURE ONLY)'!AM$14),
IF(AND('PRINTABLE (per grading)'!H$16="EXAM", 'PRINTABLE (per grading)'!B$13="Final"), IF(ISERROR(SUMIF('Exam (LECTURE ONLY)'!Z$20:AI$20, "CLO9", 'Exam (LECTURE ONLY)'!Z93:AI93) / 'Exam (LECTURE ONLY)'!AN$14), "", SUMIF('Exam (LECTURE ONLY)'!Z$20:AI$20, "CLO9", 'Exam (LECTURE ONLY)'!Z93:AI93) / 'Exam (LECTURE ONLY)'!AN$14),
IF(AND('PRINTABLE (per grading)'!H$16="OUTPUT", 'PRINTABLE (per grading)'!B$13="Prelim"), IF(ISERROR(SUMIF(OUTPUT!C$20:M$20, "CLO9", OUTPUT!C93:M93) / OUTPUT!AL$14), "", SUMIF(OUTPUT!C$20:M$20, "CLO9", OUTPUT!C93:M93) / OUTPUT!AL$14),
IF(AND('PRINTABLE (per grading)'!H$16="OUTPUT", 'PRINTABLE (per grading)'!B$13="Midterm"), IF(ISERROR(SUMIF(OUTPUT!O$20:Y$20, "CLO9", OUTPUT!O93:Y93) / OUTPUT!AM$14), "", SUMIF(OUTPUT!O$20:Y$20, "CLO9", OUTPUT!O93:Y93) / OUTPUT!AM$14),
IF(AND('PRINTABLE (per grading)'!H$16="OUTPUT", 'PRINTABLE (per grading)'!B$13="Final"), IF(ISERROR(SUMIF(OUTPUT!AA$20:AI$20, "CLO9", OUTPUT!AA93:AI93) / OUTPUT!AN$14), "", SUMIF(OUTPUT!AA$20:AI$20, "CLO9", OUTPUT!AA93:AI93) / OUTPUT!AN$14),
"")))))),"")</f>
        <v/>
      </c>
      <c r="BD91" s="232" t="str">
        <f t="shared" si="62"/>
        <v/>
      </c>
      <c r="BE91" s="233" t="str">
        <f t="shared" si="63"/>
        <v/>
      </c>
      <c r="BF91" s="25" t="str">
        <f>IF(B91 &lt;&gt; "", IFERROR(IF(C$16 = "PRELIM", SUMIF('Database (LECTURE-RES-PRAC)'!D$14:AG$14, "CLO10", 'Database (LECTURE-RES-PRAC)'!D88:AG88) / 'Grade computation'!F$13, IF(C$16 = "MIDTERM", SUMIF('Database (LECTURE-RES-PRAC)'!AJ$14:BM$14, "CLO10", 'Database (LECTURE-RES-PRAC)'!AJ88:BM88) / 'Grade computation'!G$13, IF(C$16 = "FINAL", SUMIF('Database (LECTURE-RES-PRAC)'!BP$14:CS$14, "CLO10", 'Database (LECTURE-RES-PRAC)'!BP88:CS88) / 'Grade computation'!H$13,""))),""),"")</f>
        <v/>
      </c>
      <c r="BG91" s="232" t="str">
        <f t="shared" si="64"/>
        <v/>
      </c>
      <c r="BH91" s="25" t="str">
        <f>IF(B91 &lt;&gt; "",IF(AND('PRINTABLE (per grading)'!H$16="EXAM", 'PRINTABLE (per grading)'!B$13="Prelim"), IF(ISERROR(SUMIF('Exam (LECTURE ONLY)'!D$20:M$20, "CLO10", 'Exam (LECTURE ONLY)'!D93:M93) / 'Exam (LECTURE ONLY)'!AL$15), "", SUMIF('Exam (LECTURE ONLY)'!D$20:M$20, "CLO10", 'Exam (LECTURE ONLY)'!D93:M93) /'Exam (LECTURE ONLY)'!AL$15),
IF(AND('PRINTABLE (per grading)'!H$16="EXAM", 'PRINTABLE (per grading)'!B$13="Midterm"), IF(ISERROR(SUMIF('Exam (LECTURE ONLY)'!O$20:X$20, "CLO10", 'Exam (LECTURE ONLY)'!O93:X93) / 'Exam (LECTURE ONLY)'!AM$15), "", SUMIF('Exam (LECTURE ONLY)'!O$20:X$20, "CLO10", 'Exam (LECTURE ONLY)'!O93:X93) / 'Exam (LECTURE ONLY)'!AM$15),
IF(AND('PRINTABLE (per grading)'!H$16="EXAM", 'PRINTABLE (per grading)'!B$13="Final"), IF(ISERROR(SUMIF('Exam (LECTURE ONLY)'!Z$20:AI$20, "CLO10", 'Exam (LECTURE ONLY)'!Z93:AI93) / 'Exam (LECTURE ONLY)'!AN$15), "", SUMIF('Exam (LECTURE ONLY)'!Z$20:AI$20, "CLO10", 'Exam (LECTURE ONLY)'!Z93:AI93) / 'Exam (LECTURE ONLY)'!AN$15),
IF(AND('PRINTABLE (per grading)'!H$16="OUTPUT", 'PRINTABLE (per grading)'!B$13="Prelim"), IF(ISERROR(SUMIF(OUTPUT!C$20:M$20, "CLO10", OUTPUT!C93:M93) / OUTPUT!AL$15), "", SUMIF(OUTPUT!C$20:M$20, "CLO10", OUTPUT!C93:M93) / OUTPUT!AL$15),
IF(AND('PRINTABLE (per grading)'!H$16="OUTPUT", 'PRINTABLE (per grading)'!B$13="Midterm"), IF(ISERROR(SUMIF(OUTPUT!O$20:Y$20, "CLO10", OUTPUT!O93:Y93) / OUTPUT!AM$15), "", SUMIF(OUTPUT!O$20:Y$20, "CLO10", OUTPUT!O93:Y93) / OUTPUT!AM$15),
IF(AND('PRINTABLE (per grading)'!H$16="OUTPUT", 'PRINTABLE (per grading)'!B$13="Final"), IF(ISERROR(SUMIF(OUTPUT!AA$20:AI$20, "CLO10", OUTPUT!AA93:AI93) / OUTPUT!AN$15), "", SUMIF(OUTPUT!AA$20:AI$20, "CLO10", OUTPUT!AA93:AI93) / OUTPUT!AN$15),
"")))))),"")</f>
        <v/>
      </c>
      <c r="BI91" s="232" t="str">
        <f t="shared" si="65"/>
        <v/>
      </c>
      <c r="BJ91" s="233" t="str">
        <f t="shared" si="66"/>
        <v/>
      </c>
      <c r="BK91" s="2"/>
    </row>
    <row r="92" spans="1:63" ht="20.100000000000001" customHeight="1">
      <c r="A92" s="212" t="str">
        <f>IF(ISBLANK('Database (LECTURE-RES-PRAC)'!A89),"",'Database (LECTURE-RES-PRAC)'!A89)</f>
        <v/>
      </c>
      <c r="B92" s="213" t="str">
        <f>IF(ISBLANK('Database (LECTURE-RES-PRAC)'!B89),"",'Database (LECTURE-RES-PRAC)'!B89)</f>
        <v/>
      </c>
      <c r="C92" s="134" t="str">
        <f>IF(B92&lt;&gt;"",IF(C$16="PRELIM",'Grade computation'!C92, IF(C$16="MIDTERM",'Grade computation'!K92, IF(C$16="FINAL",'Grade computation'!S92,""))),"")</f>
        <v/>
      </c>
      <c r="D92" s="135" t="str">
        <f t="shared" si="1"/>
        <v/>
      </c>
      <c r="E92" s="134" t="str">
        <f>IF(B92&lt;&gt;"", IF(C$16="PRELIM",'Grade computation'!E92, IF(C$16="MIDTERM",'Grade computation'!M92, IF(C$16="FINAL",'Grade computation'!U92,""))),"")</f>
        <v/>
      </c>
      <c r="F92" s="136" t="str">
        <f t="shared" si="2"/>
        <v/>
      </c>
      <c r="G92" s="137" t="str">
        <f t="shared" si="3"/>
        <v/>
      </c>
      <c r="H92" s="207" t="str">
        <f>IF(B92&lt;&gt;"",IF(C$16="PRELIM", 'Grade computation'!H92, IF(C$16="MIDTERM", 'Grade computation'!P92, IF(C$16="FINAL",'Grade computation'!X92, ""))),"")</f>
        <v/>
      </c>
      <c r="I92" s="137" t="str">
        <f t="shared" si="4"/>
        <v/>
      </c>
      <c r="J92" s="139" t="str">
        <f t="shared" si="5"/>
        <v/>
      </c>
      <c r="K92" s="377" t="str">
        <f t="shared" si="6"/>
        <v/>
      </c>
      <c r="L92" s="434"/>
      <c r="M92" s="25" t="str">
        <f>IF(B92 &lt;&gt; "", IFERROR(IF(C$16 = "PRELIM", SUMIF('Database (LECTURE-RES-PRAC)'!D$14:AG$14, "CLO1", 'Database (LECTURE-RES-PRAC)'!D89:AG89) / 'Grade computation'!F$4, IF(C$16 = "MIDTERM", SUMIF('Database (LECTURE-RES-PRAC)'!AJ$14:BM$14, "CLO1", 'Database (LECTURE-RES-PRAC)'!AJ89:BM89) / 'Grade computation'!G$4, IF(C$16 = "FINAL", SUMIF('Database (LECTURE-RES-PRAC)'!BP$14:CS$14, "CLO1", 'Database (LECTURE-RES-PRAC)'!BP89:CS89) / 'Grade computation'!H$4,""))),""),"")</f>
        <v/>
      </c>
      <c r="N92" s="232" t="str">
        <f t="shared" si="37"/>
        <v/>
      </c>
      <c r="O92" s="25" t="str">
        <f>IF(B92 &lt;&gt; "",IF(AND('PRINTABLE (per grading)'!H$16="EXAM", 'PRINTABLE (per grading)'!B$13="Prelim"), IF(ISERROR(SUMIF('Exam (LECTURE ONLY)'!D$20:M$20, "CLO1", 'Exam (LECTURE ONLY)'!D94:M94) / 'Exam (LECTURE ONLY)'!AL$6), "", SUMIF('Exam (LECTURE ONLY)'!D$20:M$20, "CLO1", 'Exam (LECTURE ONLY)'!D94:M94) /'Exam (LECTURE ONLY)'!AL$6),
IF(AND('PRINTABLE (per grading)'!H$16="EXAM", 'PRINTABLE (per grading)'!B$13="Midterm"), IF(ISERROR(SUMIF('Exam (LECTURE ONLY)'!O$20:X$20, "CLO1", 'Exam (LECTURE ONLY)'!O94:X94) / 'Exam (LECTURE ONLY)'!AM$6), "", SUMIF('Exam (LECTURE ONLY)'!O$20:X$20, "CLO1", 'Exam (LECTURE ONLY)'!O94:X94) / 'Exam (LECTURE ONLY)'!AM$6),
IF(AND('PRINTABLE (per grading)'!H$16="EXAM", 'PRINTABLE (per grading)'!B$13="Final"), IF(ISERROR(SUMIF('Exam (LECTURE ONLY)'!Z$20:AI$20, "CLO1", 'Exam (LECTURE ONLY)'!Z94:AI94) / 'Exam (LECTURE ONLY)'!AN$6), "", SUMIF('Exam (LECTURE ONLY)'!Z$20:AI$20, "CLO1", 'Exam (LECTURE ONLY)'!Z94:AI94) / 'Exam (LECTURE ONLY)'!AN$6),
IF(AND('PRINTABLE (per grading)'!H$16="OUTPUT", 'PRINTABLE (per grading)'!B$13="Prelim"), IF(ISERROR(SUMIF(OUTPUT!C$20:M$20, "CLO1", OUTPUT!C94:M94) / OUTPUT!AL$6), "", SUMIF(OUTPUT!C$20:M$20, "CLO1", OUTPUT!C94:M94) / OUTPUT!AL$6),
IF(AND('PRINTABLE (per grading)'!H$16="OUTPUT", 'PRINTABLE (per grading)'!B$13="Midterm"), IF(ISERROR(SUMIF(OUTPUT!O$20:Y$20, "CLO1", OUTPUT!O94:Y94) / OUTPUT!AM$6), "", SUMIF(OUTPUT!O$20:Y$20, "CLO1", OUTPUT!O94:Y94) / OUTPUT!AM$6),
IF(AND('PRINTABLE (per grading)'!H$16="OUTPUT", 'PRINTABLE (per grading)'!B$13="Final"), IF(ISERROR(SUMIF(OUTPUT!AA$20:AI$20, "CLO1", OUTPUT!AA94:AI94) / OUTPUT!AN$6), "", SUMIF(OUTPUT!AA$20:AI$20, "CLO1", OUTPUT!AA94:AI94) / OUTPUT!AN$6),
"")))))),"")</f>
        <v/>
      </c>
      <c r="P92" s="232" t="str">
        <f t="shared" si="38"/>
        <v/>
      </c>
      <c r="Q92" s="233" t="str">
        <f t="shared" si="39"/>
        <v/>
      </c>
      <c r="R92" s="25" t="str">
        <f>IF(B92 &lt;&gt; "", IFERROR(IF(C$16 = "PRELIM", SUMIF('Database (LECTURE-RES-PRAC)'!D$14:AG$14, "CLO2", 'Database (LECTURE-RES-PRAC)'!D89:AG89) / 'Grade computation'!F$5, IF(C$16 = "MIDTERM", SUMIF('Database (LECTURE-RES-PRAC)'!AJ$14:BM$14, "CLO2", 'Database (LECTURE-RES-PRAC)'!AJ89:BM89) / 'Grade computation'!G$5, IF(C$16 = "FINAL", SUMIF('Database (LECTURE-RES-PRAC)'!BP$14:CS$14, "CLO2", 'Database (LECTURE-RES-PRAC)'!BP89:CS89) / 'Grade computation'!H$5,""))),""),"")</f>
        <v/>
      </c>
      <c r="S92" s="232" t="str">
        <f t="shared" si="40"/>
        <v/>
      </c>
      <c r="T92" s="25" t="str">
        <f>IF(B92 &lt;&gt; "",IF(AND('PRINTABLE (per grading)'!H$16="EXAM", 'PRINTABLE (per grading)'!B$13="Prelim"), IF(ISERROR(SUMIF('Exam (LECTURE ONLY)'!D$20:M$20, "CLO2", 'Exam (LECTURE ONLY)'!D94:M94) / 'Exam (LECTURE ONLY)'!AL$7), "", SUMIF('Exam (LECTURE ONLY)'!D$20:M$20, "CLO2", 'Exam (LECTURE ONLY)'!D94:M94) /'Exam (LECTURE ONLY)'!AL$7),
IF(AND('PRINTABLE (per grading)'!H$16="EXAM", 'PRINTABLE (per grading)'!B$13="Midterm"), IF(ISERROR(SUMIF('Exam (LECTURE ONLY)'!O$20:X$20, "CLO2", 'Exam (LECTURE ONLY)'!O94:X94) / 'Exam (LECTURE ONLY)'!AM$7), "", SUMIF('Exam (LECTURE ONLY)'!O$20:X$20, "CLO2", 'Exam (LECTURE ONLY)'!O94:X94) / 'Exam (LECTURE ONLY)'!AM$7),
IF(AND('PRINTABLE (per grading)'!H$16="EXAM", 'PRINTABLE (per grading)'!B$13="Final"), IF(ISERROR(SUMIF('Exam (LECTURE ONLY)'!Z$20:AI$20, "CLO2", 'Exam (LECTURE ONLY)'!Z94:AI94) / 'Exam (LECTURE ONLY)'!AN$7), "", SUMIF('Exam (LECTURE ONLY)'!Z$20:AI$20, "CLO2", 'Exam (LECTURE ONLY)'!Z94:AI94) / 'Exam (LECTURE ONLY)'!AN$7),
IF(AND('PRINTABLE (per grading)'!H$16="OUTPUT", 'PRINTABLE (per grading)'!B$13="Prelim"), IF(ISERROR(SUMIF(OUTPUT!C$20:M$20, "CLO2", OUTPUT!C94:M94) / OUTPUT!AL$7), "", SUMIF(OUTPUT!C$20:M$20, "CLO2", OUTPUT!C94:M94) / OUTPUT!AL$7),
IF(AND('PRINTABLE (per grading)'!H$16="OUTPUT", 'PRINTABLE (per grading)'!B$13="Midterm"), IF(ISERROR(SUMIF(OUTPUT!O$20:Y$20, "CLO2", OUTPUT!O94:Y94) / OUTPUT!AM$7), "", SUMIF(OUTPUT!O$20:Y$20, "CLO2", OUTPUT!O94:Y94) / OUTPUT!AM$7),
IF(AND('PRINTABLE (per grading)'!H$16="OUTPUT", 'PRINTABLE (per grading)'!B$13="Final"), IF(ISERROR(SUMIF(OUTPUT!AA$20:AI$20, "CLO2", OUTPUT!AA94:AI94) / OUTPUT!AN$7), "", SUMIF(OUTPUT!AA$20:AI$20, "CLO2", OUTPUT!AA94:AI94) / OUTPUT!AN$7),
"")))))),"")</f>
        <v/>
      </c>
      <c r="U92" s="232" t="str">
        <f t="shared" si="41"/>
        <v/>
      </c>
      <c r="V92" s="233" t="str">
        <f t="shared" si="42"/>
        <v/>
      </c>
      <c r="W92" s="25" t="str">
        <f>IF(B92 &lt;&gt; "", IFERROR(IF(C$16 = "PRELIM", SUMIF('Database (LECTURE-RES-PRAC)'!D$14:AG$14, "CLO3", 'Database (LECTURE-RES-PRAC)'!D89:AG89) / 'Grade computation'!F$6, IF(C$16 = "MIDTERM", SUMIF('Database (LECTURE-RES-PRAC)'!AJ$14:BM$14, "CLO3", 'Database (LECTURE-RES-PRAC)'!AJ89:BM89) / 'Grade computation'!G$6, IF(C$16 = "FINAL", SUMIF('Database (LECTURE-RES-PRAC)'!BP$14:CS$14, "CLO3", 'Database (LECTURE-RES-PRAC)'!BP89:CS89) / 'Grade computation'!H$6,""))),""),"")</f>
        <v/>
      </c>
      <c r="X92" s="232" t="str">
        <f t="shared" si="43"/>
        <v/>
      </c>
      <c r="Y92" s="25" t="str">
        <f>IF(B92 &lt;&gt; "",IF(AND('PRINTABLE (per grading)'!H$16="EXAM", 'PRINTABLE (per grading)'!B$13="Prelim"), IF(ISERROR(SUMIF('Exam (LECTURE ONLY)'!D$20:M$20, "CLO3", 'Exam (LECTURE ONLY)'!D94:M94) / 'Exam (LECTURE ONLY)'!AL$8), "", SUMIF('Exam (LECTURE ONLY)'!D$20:M$20, "CLO3", 'Exam (LECTURE ONLY)'!D94:M94) /'Exam (LECTURE ONLY)'!AL$8),
IF(AND('PRINTABLE (per grading)'!H$16="EXAM", 'PRINTABLE (per grading)'!B$13="Midterm"), IF(ISERROR(SUMIF('Exam (LECTURE ONLY)'!O$20:X$20, "CLO3", 'Exam (LECTURE ONLY)'!O94:X94) / 'Exam (LECTURE ONLY)'!AM$8), "", SUMIF('Exam (LECTURE ONLY)'!O$20:X$20, "CLO3", 'Exam (LECTURE ONLY)'!O94:X94) / 'Exam (LECTURE ONLY)'!AM$8),
IF(AND('PRINTABLE (per grading)'!H$16="EXAM", 'PRINTABLE (per grading)'!B$13="Final"), IF(ISERROR(SUMIF('Exam (LECTURE ONLY)'!Z$20:AI$20, "CLO3", 'Exam (LECTURE ONLY)'!Z94:AI94) / 'Exam (LECTURE ONLY)'!AN$8), "", SUMIF('Exam (LECTURE ONLY)'!Z$20:AI$20, "CLO3", 'Exam (LECTURE ONLY)'!Z94:AI94) / 'Exam (LECTURE ONLY)'!AN$8),
IF(AND('PRINTABLE (per grading)'!H$16="OUTPUT", 'PRINTABLE (per grading)'!B$13="Prelim"), IF(ISERROR(SUMIF(OUTPUT!C$20:M$20, "CLO3", OUTPUT!C94:M94) / OUTPUT!AL$8), "", SUMIF(OUTPUT!C$20:M$20, "CLO3", OUTPUT!C94:M94) / OUTPUT!AL$8),
IF(AND('PRINTABLE (per grading)'!H$16="OUTPUT", 'PRINTABLE (per grading)'!B$13="Midterm"), IF(ISERROR(SUMIF(OUTPUT!O$20:Y$20, "CLO3", OUTPUT!O94:Y94) / OUTPUT!AM$8), "", SUMIF(OUTPUT!O$20:Y$20, "CLO3", OUTPUT!O94:Y94) / OUTPUT!AM$8),
IF(AND('PRINTABLE (per grading)'!H$16="OUTPUT", 'PRINTABLE (per grading)'!B$13="Final"), IF(ISERROR(SUMIF(OUTPUT!AA$20:AI$20, "CLO3", OUTPUT!AA94:AI94) / OUTPUT!AN$8), "", SUMIF(OUTPUT!AA$20:AI$20, "CLO3", OUTPUT!AA94:AI94) / OUTPUT!AN$8),
"" )))))),"")</f>
        <v/>
      </c>
      <c r="Z92" s="232" t="str">
        <f t="shared" si="44"/>
        <v/>
      </c>
      <c r="AA92" s="233" t="str">
        <f t="shared" si="45"/>
        <v/>
      </c>
      <c r="AB92" s="25" t="str">
        <f>IF(B92 &lt;&gt; "", IFERROR(IF(C$16 = "PRELIM", SUMIF('Database (LECTURE-RES-PRAC)'!D$14:AG$14, "CLO4", 'Database (LECTURE-RES-PRAC)'!D89:AG89) / 'Grade computation'!F$7, IF(C$16 = "MIDTERM", SUMIF('Database (LECTURE-RES-PRAC)'!AJ$14:BM$14, "CLO4", 'Database (LECTURE-RES-PRAC)'!AJ89:BM89) / 'Grade computation'!G$7, IF(C$16 = "FINAL", SUMIF('Database (LECTURE-RES-PRAC)'!BP$14:CS$14, "CLO4", 'Database (LECTURE-RES-PRAC)'!BP89:CS89) / 'Grade computation'!H$7,""))),""),"")</f>
        <v/>
      </c>
      <c r="AC92" s="232" t="str">
        <f t="shared" si="46"/>
        <v/>
      </c>
      <c r="AD92" s="25" t="str">
        <f>IF(B92 &lt;&gt; "",IF(AND('PRINTABLE (per grading)'!H$16="EXAM", 'PRINTABLE (per grading)'!B$13="Prelim"), IF(ISERROR(SUMIF('Exam (LECTURE ONLY)'!D$20:M$20, "CLO4", 'Exam (LECTURE ONLY)'!D94:M94) / 'Exam (LECTURE ONLY)'!AL$9), "", SUMIF('Exam (LECTURE ONLY)'!D$20:M$20, "CLO4", 'Exam (LECTURE ONLY)'!D94:M94) /'Exam (LECTURE ONLY)'!AL$9),
IF(AND('PRINTABLE (per grading)'!H$16="EXAM", 'PRINTABLE (per grading)'!B$13="Midterm"), IF(ISERROR(SUMIF('Exam (LECTURE ONLY)'!O$20:X$20, "CLO4", 'Exam (LECTURE ONLY)'!O94:X94) / 'Exam (LECTURE ONLY)'!AM$9), "", SUMIF('Exam (LECTURE ONLY)'!O$20:X$20, "CLO4", 'Exam (LECTURE ONLY)'!O94:X94) / 'Exam (LECTURE ONLY)'!AM$9),
IF(AND('PRINTABLE (per grading)'!H$16="EXAM", 'PRINTABLE (per grading)'!B$13="Final"), IF(ISERROR(SUMIF('Exam (LECTURE ONLY)'!Z$20:AI$20, "CLO4", 'Exam (LECTURE ONLY)'!Z94:AI94) / 'Exam (LECTURE ONLY)'!AN$9), "", SUMIF('Exam (LECTURE ONLY)'!Z$20:AI$20, "CLO4", 'Exam (LECTURE ONLY)'!Z94:AI94) / 'Exam (LECTURE ONLY)'!AN$9),
IF(AND('PRINTABLE (per grading)'!H$16="OUTPUT", 'PRINTABLE (per grading)'!B$13="Prelim"), IF(ISERROR(SUMIF(OUTPUT!C$20:M$20, "CLO4", OUTPUT!C94:M94) / OUTPUT!AL$9), "", SUMIF(OUTPUT!C$20:M$20, "CLO4", OUTPUT!C94:M94) / OUTPUT!AL$9),
IF(AND('PRINTABLE (per grading)'!H$16="OUTPUT", 'PRINTABLE (per grading)'!B$13="Midterm"), IF(ISERROR(SUMIF(OUTPUT!O$20:Y$20, "CLO4", OUTPUT!O94:Y94) / OUTPUT!AM$9), "", SUMIF(OUTPUT!O$20:Y$20, "CLO4", OUTPUT!O94:Y94) / OUTPUT!AM$9),
IF(AND('PRINTABLE (per grading)'!H$16="OUTPUT", 'PRINTABLE (per grading)'!B$13="Final"), IF(ISERROR(SUMIF(OUTPUT!AA$20:AI$20, "CLO4", OUTPUT!AA94:AI94) / OUTPUT!AN$9), "", SUMIF(OUTPUT!AA$20:AI$20, "CLO4", OUTPUT!AA94:AI94) / OUTPUT!AN$9),
"")))))),"")</f>
        <v/>
      </c>
      <c r="AE92" s="232" t="str">
        <f t="shared" si="47"/>
        <v/>
      </c>
      <c r="AF92" s="233" t="str">
        <f t="shared" si="48"/>
        <v/>
      </c>
      <c r="AG92" s="25" t="str">
        <f>IF(B92 &lt;&gt; "", IFERROR(IF(C$16 = "PRELIM", SUMIF('Database (LECTURE-RES-PRAC)'!D$14:AG$14, "CLO5", 'Database (LECTURE-RES-PRAC)'!D89:AG89) / 'Grade computation'!F$8, IF(C$16 = "MIDTERM", SUMIF('Database (LECTURE-RES-PRAC)'!AJ$14:BM$14, "CLO5", 'Database (LECTURE-RES-PRAC)'!AJ89:BM89) / 'Grade computation'!G$8, IF(C$16 = "FINAL", SUMIF('Database (LECTURE-RES-PRAC)'!BP$14:CS$14, "CLO5", 'Database (LECTURE-RES-PRAC)'!BP89:CS89) / 'Grade computation'!H$8,""))),""),"")</f>
        <v/>
      </c>
      <c r="AH92" s="232" t="str">
        <f t="shared" si="49"/>
        <v/>
      </c>
      <c r="AI92" s="25" t="str">
        <f>IF(B92 &lt;&gt; "",IF(AND('PRINTABLE (per grading)'!H$16="EXAM", 'PRINTABLE (per grading)'!B$13="Prelim"), IF(ISERROR(SUMIF('Exam (LECTURE ONLY)'!D$20:M$20, "CLO5", 'Exam (LECTURE ONLY)'!D94:M94) / 'Exam (LECTURE ONLY)'!AL$10), "", SUMIF('Exam (LECTURE ONLY)'!D$20:M$20, "CLO5", 'Exam (LECTURE ONLY)'!D94:M94) /'Exam (LECTURE ONLY)'!AL$10),
IF(AND('PRINTABLE (per grading)'!H$16="EXAM", 'PRINTABLE (per grading)'!B$13="Midterm"), IF(ISERROR(SUMIF('Exam (LECTURE ONLY)'!O$20:X$20, "CLO5", 'Exam (LECTURE ONLY)'!O94:X94) / 'Exam (LECTURE ONLY)'!AM$10), "", SUMIF('Exam (LECTURE ONLY)'!O$20:X$20, "CLO5", 'Exam (LECTURE ONLY)'!O94:X94) / 'Exam (LECTURE ONLY)'!AM$10),
IF(AND('PRINTABLE (per grading)'!H$16="EXAM", 'PRINTABLE (per grading)'!B$13="Final"), IF(ISERROR(SUMIF('Exam (LECTURE ONLY)'!Z$20:AI$20, "CLO5", 'Exam (LECTURE ONLY)'!Z94:AI94) / 'Exam (LECTURE ONLY)'!AN$10), "", SUMIF('Exam (LECTURE ONLY)'!Z$20:AI$20, "CLO5", 'Exam (LECTURE ONLY)'!Z94:AI94) / 'Exam (LECTURE ONLY)'!AN$10),
IF(AND('PRINTABLE (per grading)'!H$16="OUTPUT", 'PRINTABLE (per grading)'!B$13="Prelim"), IF(ISERROR(SUMIF(OUTPUT!C$20:M$20, "CLO5", OUTPUT!C94:M94) / OUTPUT!AL$10), "", SUMIF(OUTPUT!C$20:M$20, "CLO5", OUTPUT!C94:M94) / OUTPUT!AL$10),
IF(AND('PRINTABLE (per grading)'!H$16="OUTPUT", 'PRINTABLE (per grading)'!B$13="Midterm"), IF(ISERROR(SUMIF(OUTPUT!O$20:Y$20, "CLO5", OUTPUT!O94:Y94) / OUTPUT!AM$10), "", SUMIF(OUTPUT!O$20:Y$20, "CLO5", OUTPUT!O94:Y94) / OUTPUT!AM$10),
IF(AND('PRINTABLE (per grading)'!H$16="OUTPUT", 'PRINTABLE (per grading)'!B$13="Final"), IF(ISERROR(SUMIF(OUTPUT!AA$20:AI$20, "CLO5", OUTPUT!AA94:AI94) / OUTPUT!AN$10), "", SUMIF(OUTPUT!AA$20:AI$20, "CLO5", OUTPUT!AA94:AI94) / OUTPUT!AN$10),
"")))))),"")</f>
        <v/>
      </c>
      <c r="AJ92" s="232" t="str">
        <f t="shared" si="50"/>
        <v/>
      </c>
      <c r="AK92" s="233" t="str">
        <f t="shared" si="51"/>
        <v/>
      </c>
      <c r="AL92" s="25" t="str">
        <f>IF(B92 &lt;&gt; "", IFERROR(IF(C$16 = "PRELIM", SUMIF('Database (LECTURE-RES-PRAC)'!D$14:AG$14, "CLO6", 'Database (LECTURE-RES-PRAC)'!D89:AG89) / 'Grade computation'!F$9, IF(C$16 = "MIDTERM", SUMIF('Database (LECTURE-RES-PRAC)'!AJ$14:BM$14, "CLO6", 'Database (LECTURE-RES-PRAC)'!AJ89:BM89) / 'Grade computation'!G$9, IF(C$16 = "FINAL", SUMIF('Database (LECTURE-RES-PRAC)'!BP$14:CS$14, "CLO6", 'Database (LECTURE-RES-PRAC)'!BP89:CS89) / 'Grade computation'!H$9,""))),""),"")</f>
        <v/>
      </c>
      <c r="AM92" s="232" t="str">
        <f t="shared" si="52"/>
        <v/>
      </c>
      <c r="AN92" s="25" t="str">
        <f>IF(B92 &lt;&gt; "",IF(AND('PRINTABLE (per grading)'!H$16="EXAM", 'PRINTABLE (per grading)'!B$13="Prelim"), IF(ISERROR(SUMIF('Exam (LECTURE ONLY)'!D$20:M$20, "CLO6", 'Exam (LECTURE ONLY)'!D94:M94) / 'Exam (LECTURE ONLY)'!AL$11), "", SUMIF('Exam (LECTURE ONLY)'!D$20:M$20, "CLO6", 'Exam (LECTURE ONLY)'!D94:M94) /'Exam (LECTURE ONLY)'!AL$11),
IF(AND('PRINTABLE (per grading)'!H$16="EXAM", 'PRINTABLE (per grading)'!B$13="Midterm"), IF(ISERROR(SUMIF('Exam (LECTURE ONLY)'!O$20:X$20, "CLO6", 'Exam (LECTURE ONLY)'!O94:X94) / 'Exam (LECTURE ONLY)'!AM$11), "", SUMIF('Exam (LECTURE ONLY)'!O$20:X$20, "CLO6", 'Exam (LECTURE ONLY)'!O94:X94) / 'Exam (LECTURE ONLY)'!AM$11),
IF(AND('PRINTABLE (per grading)'!H$16="EXAM", 'PRINTABLE (per grading)'!B$13="Final"), IF(ISERROR(SUMIF('Exam (LECTURE ONLY)'!Z$20:AI$20, "CLO6", 'Exam (LECTURE ONLY)'!Z94:AI94) / 'Exam (LECTURE ONLY)'!AN$11), "", SUMIF('Exam (LECTURE ONLY)'!Z$20:AI$20, "CLO6", 'Exam (LECTURE ONLY)'!Z94:AI94) / 'Exam (LECTURE ONLY)'!AN$11),
IF(AND('PRINTABLE (per grading)'!H$16="OUTPUT", 'PRINTABLE (per grading)'!B$13="Prelim"), IF(ISERROR(SUMIF(OUTPUT!C$20:M$20, "CLO6", OUTPUT!C94:M94) / OUTPUT!AL$11), "", SUMIF(OUTPUT!C$20:M$20, "CLO6", OUTPUT!C94:M94) / OUTPUT!AL$11),
IF(AND('PRINTABLE (per grading)'!H$16="OUTPUT", 'PRINTABLE (per grading)'!B$13="Midterm"), IF(ISERROR(SUMIF(OUTPUT!O$20:Y$20, "CLO6", OUTPUT!O94:Y94) / OUTPUT!AM$11), "", SUMIF(OUTPUT!O$20:Y$20, "CLO6", OUTPUT!O94:Y94) / OUTPUT!AM$11),
IF(AND('PRINTABLE (per grading)'!H$16="OUTPUT", 'PRINTABLE (per grading)'!B$13="Final"), IF(ISERROR(SUMIF(OUTPUT!AA$20:AI$20, "CLO6", OUTPUT!AA94:AI94) / OUTPUT!AN$11), "", SUMIF(OUTPUT!AA$20:AI$20, "CLO6", OUTPUT!AA94:AI94) / OUTPUT!AN$11),
"")))))),"")</f>
        <v/>
      </c>
      <c r="AO92" s="232" t="str">
        <f t="shared" si="53"/>
        <v/>
      </c>
      <c r="AP92" s="233" t="str">
        <f t="shared" si="54"/>
        <v/>
      </c>
      <c r="AQ92" s="25" t="str">
        <f>IF(B92 &lt;&gt; "", IFERROR(IF(C$16 = "PRELIM", SUMIF('Database (LECTURE-RES-PRAC)'!D$14:AG$14, "CLO7", 'Database (LECTURE-RES-PRAC)'!D89:AG89) / 'Grade computation'!F$10, IF(C$16 = "MIDTERM", SUMIF('Database (LECTURE-RES-PRAC)'!AJ$14:BM$14, "CLO7", 'Database (LECTURE-RES-PRAC)'!AJ89:BM89) / 'Grade computation'!G$10, IF(C$16 = "FINAL", SUMIF('Database (LECTURE-RES-PRAC)'!BP$14:CS$14, "CLO7", 'Database (LECTURE-RES-PRAC)'!BP89:CS89) / 'Grade computation'!H$10,""))),""),"")</f>
        <v/>
      </c>
      <c r="AR92" s="232" t="str">
        <f t="shared" si="55"/>
        <v/>
      </c>
      <c r="AS92" s="25" t="str">
        <f>IF(B92 &lt;&gt; "",IF(AND('PRINTABLE (per grading)'!H$16="EXAM", 'PRINTABLE (per grading)'!B$13="Prelim"), IF(ISERROR(SUMIF('Exam (LECTURE ONLY)'!D$20:M$20, "CLO7", 'Exam (LECTURE ONLY)'!D94:M94) / 'Exam (LECTURE ONLY)'!AL$12), "", SUMIF('Exam (LECTURE ONLY)'!D$20:M$20, "CLO7", 'Exam (LECTURE ONLY)'!D94:M94) /'Exam (LECTURE ONLY)'!AL$12),
IF(AND('PRINTABLE (per grading)'!H$16="EXAM", 'PRINTABLE (per grading)'!B$13="Midterm"), IF(ISERROR(SUMIF('Exam (LECTURE ONLY)'!O$20:X$20, "CLO7", 'Exam (LECTURE ONLY)'!O94:X94) / 'Exam (LECTURE ONLY)'!AM$12), "", SUMIF('Exam (LECTURE ONLY)'!O$20:X$20, "CLO7", 'Exam (LECTURE ONLY)'!O94:X94) / 'Exam (LECTURE ONLY)'!AM$12),
IF(AND('PRINTABLE (per grading)'!H$16="EXAM", 'PRINTABLE (per grading)'!B$13="Final"), IF(ISERROR(SUMIF('Exam (LECTURE ONLY)'!Z$20:AI$20, "CLO7", 'Exam (LECTURE ONLY)'!Z94:AI94) / 'Exam (LECTURE ONLY)'!AN$12), "", SUMIF('Exam (LECTURE ONLY)'!Z$20:AI$20, "CLO7", 'Exam (LECTURE ONLY)'!Z94:AI94) / 'Exam (LECTURE ONLY)'!AN$12),
IF(AND('PRINTABLE (per grading)'!H$16="OUTPUT", 'PRINTABLE (per grading)'!B$13="Prelim"), IF(ISERROR(SUMIF(OUTPUT!C$20:M$20, "CLO7", OUTPUT!C94:M94) / OUTPUT!AL$12), "", SUMIF(OUTPUT!C$20:M$20, "CLO7", OUTPUT!C94:M94) / OUTPUT!AL$12),
IF(AND('PRINTABLE (per grading)'!H$16="OUTPUT", 'PRINTABLE (per grading)'!B$13="Midterm"), IF(ISERROR(SUMIF(OUTPUT!O$20:Y$20, "CLO7", OUTPUT!O94:Y94) / OUTPUT!AM$12), "", SUMIF(OUTPUT!O$20:Y$20, "CLO7", OUTPUT!O94:Y94) / OUTPUT!AM$12),
IF(AND('PRINTABLE (per grading)'!H$16="OUTPUT", 'PRINTABLE (per grading)'!B$13="Final"), IF(ISERROR(SUMIF(OUTPUT!AA$20:AI$20, "CLO7", OUTPUT!AA94:AI94) / OUTPUT!AN$12), "", SUMIF(OUTPUT!AA$20:AI$20, "CLO7", OUTPUT!AA94:AI94) / OUTPUT!AN$12),
"")))))),"")</f>
        <v/>
      </c>
      <c r="AT92" s="232" t="str">
        <f t="shared" si="56"/>
        <v/>
      </c>
      <c r="AU92" s="233" t="str">
        <f t="shared" si="57"/>
        <v/>
      </c>
      <c r="AV92" s="25" t="str">
        <f>IF(B92 &lt;&gt; "", IFERROR(IF(C$16 = "PRELIM", SUMIF('Database (LECTURE-RES-PRAC)'!D$14:AG$14, "CLO8", 'Database (LECTURE-RES-PRAC)'!D89:AG89) / 'Grade computation'!F$11, IF(C$16 = "MIDTERM", SUMIF('Database (LECTURE-RES-PRAC)'!AJ$14:BM$14, "CLO8", 'Database (LECTURE-RES-PRAC)'!AJ89:BM89) / 'Grade computation'!G$11, IF(C$16 = "FINAL", SUMIF('Database (LECTURE-RES-PRAC)'!BP$14:CS$14, "CLO8", 'Database (LECTURE-RES-PRAC)'!BP89:CS89) / 'Grade computation'!H$11,""))),""),"")</f>
        <v/>
      </c>
      <c r="AW92" s="232" t="str">
        <f t="shared" si="58"/>
        <v/>
      </c>
      <c r="AX92" s="25" t="str">
        <f>IF(B92 &lt;&gt; "",IF(AND('PRINTABLE (per grading)'!H$16="EXAM", 'PRINTABLE (per grading)'!B$13="Prelim"), IF(ISERROR(SUMIF('Exam (LECTURE ONLY)'!D$20:M$20, "CLO8", 'Exam (LECTURE ONLY)'!D94:M94) / 'Exam (LECTURE ONLY)'!AL$13), "", SUMIF('Exam (LECTURE ONLY)'!D$20:M$20, "CLO8", 'Exam (LECTURE ONLY)'!D94:M94) /'Exam (LECTURE ONLY)'!AL$13),
IF(AND('PRINTABLE (per grading)'!H$16="EXAM", 'PRINTABLE (per grading)'!B$13="Midterm"), IF(ISERROR(SUMIF('Exam (LECTURE ONLY)'!O$20:X$20, "CLO8", 'Exam (LECTURE ONLY)'!O94:X94) / 'Exam (LECTURE ONLY)'!AM$13), "", SUMIF('Exam (LECTURE ONLY)'!O$20:X$20, "CLO8", 'Exam (LECTURE ONLY)'!O94:X94) / 'Exam (LECTURE ONLY)'!AM$13),
IF(AND('PRINTABLE (per grading)'!H$16="EXAM", 'PRINTABLE (per grading)'!B$13="Final"), IF(ISERROR(SUMIF('Exam (LECTURE ONLY)'!Z$20:AI$20, "CLO8", 'Exam (LECTURE ONLY)'!Z94:AI94) / 'Exam (LECTURE ONLY)'!AN$13), "", SUMIF('Exam (LECTURE ONLY)'!Z$20:AI$20, "CLO8", 'Exam (LECTURE ONLY)'!Z94:AI94) / 'Exam (LECTURE ONLY)'!AN$13),
IF(AND('PRINTABLE (per grading)'!H$16="OUTPUT", 'PRINTABLE (per grading)'!B$13="Prelim"), IF(ISERROR(SUMIF(OUTPUT!C$20:M$20, "CLO8", OUTPUT!C94:M94) / OUTPUT!AL$13), "", SUMIF(OUTPUT!C$20:M$20, "CLO8", OUTPUT!C94:M94) / OUTPUT!AL$13),
IF(AND('PRINTABLE (per grading)'!H$16="OUTPUT", 'PRINTABLE (per grading)'!B$13="Midterm"), IF(ISERROR(SUMIF(OUTPUT!O$20:Y$20, "CLO8", OUTPUT!O94:Y94) / OUTPUT!AM$13), "", SUMIF(OUTPUT!O$20:Y$20, "CLO8", OUTPUT!O94:Y94) / OUTPUT!AM$13),
IF(AND('PRINTABLE (per grading)'!H$16="OUTPUT", 'PRINTABLE (per grading)'!B$13="Final"), IF(ISERROR(SUMIF(OUTPUT!AA$20:AI$20, "CLO8", OUTPUT!AA94:AI94) / OUTPUT!AN$13), "", SUMIF(OUTPUT!AA$20:AI$20, "CLO8", OUTPUT!AA94:AI94) / OUTPUT!AN$13),
"")))))),"")</f>
        <v/>
      </c>
      <c r="AY92" s="232" t="str">
        <f t="shared" si="59"/>
        <v/>
      </c>
      <c r="AZ92" s="233" t="str">
        <f t="shared" si="60"/>
        <v/>
      </c>
      <c r="BA92" s="25" t="str">
        <f>IF(B92 &lt;&gt; "", IFERROR(IF(C$16 = "PRELIM", SUMIF('Database (LECTURE-RES-PRAC)'!D$14:AG$14, "CLO9", 'Database (LECTURE-RES-PRAC)'!D89:AG89) / 'Grade computation'!F$12, IF(C$16 = "MIDTERM", SUMIF('Database (LECTURE-RES-PRAC)'!AJ$14:BM$14, "CLO9", 'Database (LECTURE-RES-PRAC)'!AJ89:BM89) / 'Grade computation'!G$12, IF(C$16 = "FINAL", SUMIF('Database (LECTURE-RES-PRAC)'!BP$14:CS$14, "CLO9", 'Database (LECTURE-RES-PRAC)'!BP89:CS89) / 'Grade computation'!H$12,""))),""),"")</f>
        <v/>
      </c>
      <c r="BB92" s="232" t="str">
        <f t="shared" si="61"/>
        <v/>
      </c>
      <c r="BC92" s="25" t="str">
        <f>IF(B92 &lt;&gt; "",IF(AND('PRINTABLE (per grading)'!H$16="EXAM", 'PRINTABLE (per grading)'!B$13="Prelim"), IF(ISERROR(SUMIF('Exam (LECTURE ONLY)'!D$20:M$20, "CLO9", 'Exam (LECTURE ONLY)'!D94:M94) / 'Exam (LECTURE ONLY)'!AL$14), "", SUMIF('Exam (LECTURE ONLY)'!D$20:M$20, "CLO9", 'Exam (LECTURE ONLY)'!D94:M94) /'Exam (LECTURE ONLY)'!AL$14),
IF(AND('PRINTABLE (per grading)'!H$16="EXAM", 'PRINTABLE (per grading)'!B$13="Midterm"), IF(ISERROR(SUMIF('Exam (LECTURE ONLY)'!O$20:X$20, "CLO9", 'Exam (LECTURE ONLY)'!O94:X94) / 'Exam (LECTURE ONLY)'!AM$14), "", SUMIF('Exam (LECTURE ONLY)'!O$20:X$20, "CLO9", 'Exam (LECTURE ONLY)'!O94:X94) / 'Exam (LECTURE ONLY)'!AM$14),
IF(AND('PRINTABLE (per grading)'!H$16="EXAM", 'PRINTABLE (per grading)'!B$13="Final"), IF(ISERROR(SUMIF('Exam (LECTURE ONLY)'!Z$20:AI$20, "CLO9", 'Exam (LECTURE ONLY)'!Z94:AI94) / 'Exam (LECTURE ONLY)'!AN$14), "", SUMIF('Exam (LECTURE ONLY)'!Z$20:AI$20, "CLO9", 'Exam (LECTURE ONLY)'!Z94:AI94) / 'Exam (LECTURE ONLY)'!AN$14),
IF(AND('PRINTABLE (per grading)'!H$16="OUTPUT", 'PRINTABLE (per grading)'!B$13="Prelim"), IF(ISERROR(SUMIF(OUTPUT!C$20:M$20, "CLO9", OUTPUT!C94:M94) / OUTPUT!AL$14), "", SUMIF(OUTPUT!C$20:M$20, "CLO9", OUTPUT!C94:M94) / OUTPUT!AL$14),
IF(AND('PRINTABLE (per grading)'!H$16="OUTPUT", 'PRINTABLE (per grading)'!B$13="Midterm"), IF(ISERROR(SUMIF(OUTPUT!O$20:Y$20, "CLO9", OUTPUT!O94:Y94) / OUTPUT!AM$14), "", SUMIF(OUTPUT!O$20:Y$20, "CLO9", OUTPUT!O94:Y94) / OUTPUT!AM$14),
IF(AND('PRINTABLE (per grading)'!H$16="OUTPUT", 'PRINTABLE (per grading)'!B$13="Final"), IF(ISERROR(SUMIF(OUTPUT!AA$20:AI$20, "CLO9", OUTPUT!AA94:AI94) / OUTPUT!AN$14), "", SUMIF(OUTPUT!AA$20:AI$20, "CLO9", OUTPUT!AA94:AI94) / OUTPUT!AN$14),
"")))))),"")</f>
        <v/>
      </c>
      <c r="BD92" s="232" t="str">
        <f t="shared" si="62"/>
        <v/>
      </c>
      <c r="BE92" s="233" t="str">
        <f t="shared" si="63"/>
        <v/>
      </c>
      <c r="BF92" s="25" t="str">
        <f>IF(B92 &lt;&gt; "", IFERROR(IF(C$16 = "PRELIM", SUMIF('Database (LECTURE-RES-PRAC)'!D$14:AG$14, "CLO10", 'Database (LECTURE-RES-PRAC)'!D89:AG89) / 'Grade computation'!F$13, IF(C$16 = "MIDTERM", SUMIF('Database (LECTURE-RES-PRAC)'!AJ$14:BM$14, "CLO10", 'Database (LECTURE-RES-PRAC)'!AJ89:BM89) / 'Grade computation'!G$13, IF(C$16 = "FINAL", SUMIF('Database (LECTURE-RES-PRAC)'!BP$14:CS$14, "CLO10", 'Database (LECTURE-RES-PRAC)'!BP89:CS89) / 'Grade computation'!H$13,""))),""),"")</f>
        <v/>
      </c>
      <c r="BG92" s="232" t="str">
        <f t="shared" si="64"/>
        <v/>
      </c>
      <c r="BH92" s="25" t="str">
        <f>IF(B92 &lt;&gt; "",IF(AND('PRINTABLE (per grading)'!H$16="EXAM", 'PRINTABLE (per grading)'!B$13="Prelim"), IF(ISERROR(SUMIF('Exam (LECTURE ONLY)'!D$20:M$20, "CLO10", 'Exam (LECTURE ONLY)'!D94:M94) / 'Exam (LECTURE ONLY)'!AL$15), "", SUMIF('Exam (LECTURE ONLY)'!D$20:M$20, "CLO10", 'Exam (LECTURE ONLY)'!D94:M94) /'Exam (LECTURE ONLY)'!AL$15),
IF(AND('PRINTABLE (per grading)'!H$16="EXAM", 'PRINTABLE (per grading)'!B$13="Midterm"), IF(ISERROR(SUMIF('Exam (LECTURE ONLY)'!O$20:X$20, "CLO10", 'Exam (LECTURE ONLY)'!O94:X94) / 'Exam (LECTURE ONLY)'!AM$15), "", SUMIF('Exam (LECTURE ONLY)'!O$20:X$20, "CLO10", 'Exam (LECTURE ONLY)'!O94:X94) / 'Exam (LECTURE ONLY)'!AM$15),
IF(AND('PRINTABLE (per grading)'!H$16="EXAM", 'PRINTABLE (per grading)'!B$13="Final"), IF(ISERROR(SUMIF('Exam (LECTURE ONLY)'!Z$20:AI$20, "CLO10", 'Exam (LECTURE ONLY)'!Z94:AI94) / 'Exam (LECTURE ONLY)'!AN$15), "", SUMIF('Exam (LECTURE ONLY)'!Z$20:AI$20, "CLO10", 'Exam (LECTURE ONLY)'!Z94:AI94) / 'Exam (LECTURE ONLY)'!AN$15),
IF(AND('PRINTABLE (per grading)'!H$16="OUTPUT", 'PRINTABLE (per grading)'!B$13="Prelim"), IF(ISERROR(SUMIF(OUTPUT!C$20:M$20, "CLO10", OUTPUT!C94:M94) / OUTPUT!AL$15), "", SUMIF(OUTPUT!C$20:M$20, "CLO10", OUTPUT!C94:M94) / OUTPUT!AL$15),
IF(AND('PRINTABLE (per grading)'!H$16="OUTPUT", 'PRINTABLE (per grading)'!B$13="Midterm"), IF(ISERROR(SUMIF(OUTPUT!O$20:Y$20, "CLO10", OUTPUT!O94:Y94) / OUTPUT!AM$15), "", SUMIF(OUTPUT!O$20:Y$20, "CLO10", OUTPUT!O94:Y94) / OUTPUT!AM$15),
IF(AND('PRINTABLE (per grading)'!H$16="OUTPUT", 'PRINTABLE (per grading)'!B$13="Final"), IF(ISERROR(SUMIF(OUTPUT!AA$20:AI$20, "CLO10", OUTPUT!AA94:AI94) / OUTPUT!AN$15), "", SUMIF(OUTPUT!AA$20:AI$20, "CLO10", OUTPUT!AA94:AI94) / OUTPUT!AN$15),
"")))))),"")</f>
        <v/>
      </c>
      <c r="BI92" s="232" t="str">
        <f t="shared" si="65"/>
        <v/>
      </c>
      <c r="BJ92" s="233" t="str">
        <f t="shared" si="66"/>
        <v/>
      </c>
      <c r="BK92" s="2"/>
    </row>
    <row r="93" spans="1:63" ht="20.100000000000001" customHeight="1">
      <c r="A93" s="118" t="str">
        <f>IF(ISBLANK('Database (LECTURE-RES-PRAC)'!A90),"",'Database (LECTURE-RES-PRAC)'!A90)</f>
        <v/>
      </c>
      <c r="B93" s="119" t="str">
        <f>IF(ISBLANK('Database (LECTURE-RES-PRAC)'!B90),"",'Database (LECTURE-RES-PRAC)'!B90)</f>
        <v/>
      </c>
      <c r="C93" s="134" t="str">
        <f>IF(B93&lt;&gt;"",IF(C$16="PRELIM",'Grade computation'!C93, IF(C$16="MIDTERM",'Grade computation'!K93, IF(C$16="FINAL",'Grade computation'!S93,""))),"")</f>
        <v/>
      </c>
      <c r="D93" s="135" t="str">
        <f t="shared" si="1"/>
        <v/>
      </c>
      <c r="E93" s="134" t="str">
        <f>IF(B93&lt;&gt;"", IF(C$16="PRELIM",'Grade computation'!E93, IF(C$16="MIDTERM",'Grade computation'!M93, IF(C$16="FINAL",'Grade computation'!U93,""))),"")</f>
        <v/>
      </c>
      <c r="F93" s="136" t="str">
        <f t="shared" si="2"/>
        <v/>
      </c>
      <c r="G93" s="137" t="str">
        <f t="shared" si="3"/>
        <v/>
      </c>
      <c r="H93" s="207" t="str">
        <f>IF(B93&lt;&gt;"",IF(C$16="PRELIM", 'Grade computation'!H93, IF(C$16="MIDTERM", 'Grade computation'!P93, IF(C$16="FINAL",'Grade computation'!X93, ""))),"")</f>
        <v/>
      </c>
      <c r="I93" s="137" t="str">
        <f t="shared" si="4"/>
        <v/>
      </c>
      <c r="J93" s="139" t="str">
        <f t="shared" si="5"/>
        <v/>
      </c>
      <c r="K93" s="377" t="str">
        <f t="shared" si="6"/>
        <v/>
      </c>
      <c r="L93" s="434"/>
      <c r="M93" s="25" t="str">
        <f>IF(B93 &lt;&gt; "", IFERROR(IF(C$16 = "PRELIM", SUMIF('Database (LECTURE-RES-PRAC)'!D$14:AG$14, "CLO1", 'Database (LECTURE-RES-PRAC)'!D90:AG90) / 'Grade computation'!F$4, IF(C$16 = "MIDTERM", SUMIF('Database (LECTURE-RES-PRAC)'!AJ$14:BM$14, "CLO1", 'Database (LECTURE-RES-PRAC)'!AJ90:BM90) / 'Grade computation'!G$4, IF(C$16 = "FINAL", SUMIF('Database (LECTURE-RES-PRAC)'!BP$14:CS$14, "CLO1", 'Database (LECTURE-RES-PRAC)'!BP90:CS90) / 'Grade computation'!H$4,""))),""),"")</f>
        <v/>
      </c>
      <c r="N93" s="232" t="str">
        <f t="shared" si="37"/>
        <v/>
      </c>
      <c r="O93" s="25" t="str">
        <f>IF(B93 &lt;&gt; "",IF(AND('PRINTABLE (per grading)'!H$16="EXAM", 'PRINTABLE (per grading)'!B$13="Prelim"), IF(ISERROR(SUMIF('Exam (LECTURE ONLY)'!D$20:M$20, "CLO1", 'Exam (LECTURE ONLY)'!D95:M95) / 'Exam (LECTURE ONLY)'!AL$6), "", SUMIF('Exam (LECTURE ONLY)'!D$20:M$20, "CLO1", 'Exam (LECTURE ONLY)'!D95:M95) /'Exam (LECTURE ONLY)'!AL$6),
IF(AND('PRINTABLE (per grading)'!H$16="EXAM", 'PRINTABLE (per grading)'!B$13="Midterm"), IF(ISERROR(SUMIF('Exam (LECTURE ONLY)'!O$20:X$20, "CLO1", 'Exam (LECTURE ONLY)'!O95:X95) / 'Exam (LECTURE ONLY)'!AM$6), "", SUMIF('Exam (LECTURE ONLY)'!O$20:X$20, "CLO1", 'Exam (LECTURE ONLY)'!O95:X95) / 'Exam (LECTURE ONLY)'!AM$6),
IF(AND('PRINTABLE (per grading)'!H$16="EXAM", 'PRINTABLE (per grading)'!B$13="Final"), IF(ISERROR(SUMIF('Exam (LECTURE ONLY)'!Z$20:AI$20, "CLO1", 'Exam (LECTURE ONLY)'!Z95:AI95) / 'Exam (LECTURE ONLY)'!AN$6), "", SUMIF('Exam (LECTURE ONLY)'!Z$20:AI$20, "CLO1", 'Exam (LECTURE ONLY)'!Z95:AI95) / 'Exam (LECTURE ONLY)'!AN$6),
IF(AND('PRINTABLE (per grading)'!H$16="OUTPUT", 'PRINTABLE (per grading)'!B$13="Prelim"), IF(ISERROR(SUMIF(OUTPUT!C$20:M$20, "CLO1", OUTPUT!C95:M95) / OUTPUT!AL$6), "", SUMIF(OUTPUT!C$20:M$20, "CLO1", OUTPUT!C95:M95) / OUTPUT!AL$6),
IF(AND('PRINTABLE (per grading)'!H$16="OUTPUT", 'PRINTABLE (per grading)'!B$13="Midterm"), IF(ISERROR(SUMIF(OUTPUT!O$20:Y$20, "CLO1", OUTPUT!O95:Y95) / OUTPUT!AM$6), "", SUMIF(OUTPUT!O$20:Y$20, "CLO1", OUTPUT!O95:Y95) / OUTPUT!AM$6),
IF(AND('PRINTABLE (per grading)'!H$16="OUTPUT", 'PRINTABLE (per grading)'!B$13="Final"), IF(ISERROR(SUMIF(OUTPUT!AA$20:AI$20, "CLO1", OUTPUT!AA95:AI95) / OUTPUT!AN$6), "", SUMIF(OUTPUT!AA$20:AI$20, "CLO1", OUTPUT!AA95:AI95) / OUTPUT!AN$6),
"")))))),"")</f>
        <v/>
      </c>
      <c r="P93" s="232" t="str">
        <f t="shared" si="38"/>
        <v/>
      </c>
      <c r="Q93" s="233" t="str">
        <f t="shared" si="39"/>
        <v/>
      </c>
      <c r="R93" s="25" t="str">
        <f>IF(B93 &lt;&gt; "", IFERROR(IF(C$16 = "PRELIM", SUMIF('Database (LECTURE-RES-PRAC)'!D$14:AG$14, "CLO2", 'Database (LECTURE-RES-PRAC)'!D90:AG90) / 'Grade computation'!F$5, IF(C$16 = "MIDTERM", SUMIF('Database (LECTURE-RES-PRAC)'!AJ$14:BM$14, "CLO2", 'Database (LECTURE-RES-PRAC)'!AJ90:BM90) / 'Grade computation'!G$5, IF(C$16 = "FINAL", SUMIF('Database (LECTURE-RES-PRAC)'!BP$14:CS$14, "CLO2", 'Database (LECTURE-RES-PRAC)'!BP90:CS90) / 'Grade computation'!H$5,""))),""),"")</f>
        <v/>
      </c>
      <c r="S93" s="232" t="str">
        <f t="shared" si="40"/>
        <v/>
      </c>
      <c r="T93" s="25" t="str">
        <f>IF(B93 &lt;&gt; "",IF(AND('PRINTABLE (per grading)'!H$16="EXAM", 'PRINTABLE (per grading)'!B$13="Prelim"), IF(ISERROR(SUMIF('Exam (LECTURE ONLY)'!D$20:M$20, "CLO2", 'Exam (LECTURE ONLY)'!D95:M95) / 'Exam (LECTURE ONLY)'!AL$7), "", SUMIF('Exam (LECTURE ONLY)'!D$20:M$20, "CLO2", 'Exam (LECTURE ONLY)'!D95:M95) /'Exam (LECTURE ONLY)'!AL$7),
IF(AND('PRINTABLE (per grading)'!H$16="EXAM", 'PRINTABLE (per grading)'!B$13="Midterm"), IF(ISERROR(SUMIF('Exam (LECTURE ONLY)'!O$20:X$20, "CLO2", 'Exam (LECTURE ONLY)'!O95:X95) / 'Exam (LECTURE ONLY)'!AM$7), "", SUMIF('Exam (LECTURE ONLY)'!O$20:X$20, "CLO2", 'Exam (LECTURE ONLY)'!O95:X95) / 'Exam (LECTURE ONLY)'!AM$7),
IF(AND('PRINTABLE (per grading)'!H$16="EXAM", 'PRINTABLE (per grading)'!B$13="Final"), IF(ISERROR(SUMIF('Exam (LECTURE ONLY)'!Z$20:AI$20, "CLO2", 'Exam (LECTURE ONLY)'!Z95:AI95) / 'Exam (LECTURE ONLY)'!AN$7), "", SUMIF('Exam (LECTURE ONLY)'!Z$20:AI$20, "CLO2", 'Exam (LECTURE ONLY)'!Z95:AI95) / 'Exam (LECTURE ONLY)'!AN$7),
IF(AND('PRINTABLE (per grading)'!H$16="OUTPUT", 'PRINTABLE (per grading)'!B$13="Prelim"), IF(ISERROR(SUMIF(OUTPUT!C$20:M$20, "CLO2", OUTPUT!C95:M95) / OUTPUT!AL$7), "", SUMIF(OUTPUT!C$20:M$20, "CLO2", OUTPUT!C95:M95) / OUTPUT!AL$7),
IF(AND('PRINTABLE (per grading)'!H$16="OUTPUT", 'PRINTABLE (per grading)'!B$13="Midterm"), IF(ISERROR(SUMIF(OUTPUT!O$20:Y$20, "CLO2", OUTPUT!O95:Y95) / OUTPUT!AM$7), "", SUMIF(OUTPUT!O$20:Y$20, "CLO2", OUTPUT!O95:Y95) / OUTPUT!AM$7),
IF(AND('PRINTABLE (per grading)'!H$16="OUTPUT", 'PRINTABLE (per grading)'!B$13="Final"), IF(ISERROR(SUMIF(OUTPUT!AA$20:AI$20, "CLO2", OUTPUT!AA95:AI95) / OUTPUT!AN$7), "", SUMIF(OUTPUT!AA$20:AI$20, "CLO2", OUTPUT!AA95:AI95) / OUTPUT!AN$7),
"")))))),"")</f>
        <v/>
      </c>
      <c r="U93" s="232" t="str">
        <f t="shared" si="41"/>
        <v/>
      </c>
      <c r="V93" s="233" t="str">
        <f t="shared" si="42"/>
        <v/>
      </c>
      <c r="W93" s="25" t="str">
        <f>IF(B93 &lt;&gt; "", IFERROR(IF(C$16 = "PRELIM", SUMIF('Database (LECTURE-RES-PRAC)'!D$14:AG$14, "CLO3", 'Database (LECTURE-RES-PRAC)'!D90:AG90) / 'Grade computation'!F$6, IF(C$16 = "MIDTERM", SUMIF('Database (LECTURE-RES-PRAC)'!AJ$14:BM$14, "CLO3", 'Database (LECTURE-RES-PRAC)'!AJ90:BM90) / 'Grade computation'!G$6, IF(C$16 = "FINAL", SUMIF('Database (LECTURE-RES-PRAC)'!BP$14:CS$14, "CLO3", 'Database (LECTURE-RES-PRAC)'!BP90:CS90) / 'Grade computation'!H$6,""))),""),"")</f>
        <v/>
      </c>
      <c r="X93" s="232" t="str">
        <f t="shared" si="43"/>
        <v/>
      </c>
      <c r="Y93" s="25" t="str">
        <f>IF(B93 &lt;&gt; "",IF(AND('PRINTABLE (per grading)'!H$16="EXAM", 'PRINTABLE (per grading)'!B$13="Prelim"), IF(ISERROR(SUMIF('Exam (LECTURE ONLY)'!D$20:M$20, "CLO3", 'Exam (LECTURE ONLY)'!D95:M95) / 'Exam (LECTURE ONLY)'!AL$8), "", SUMIF('Exam (LECTURE ONLY)'!D$20:M$20, "CLO3", 'Exam (LECTURE ONLY)'!D95:M95) /'Exam (LECTURE ONLY)'!AL$8),
IF(AND('PRINTABLE (per grading)'!H$16="EXAM", 'PRINTABLE (per grading)'!B$13="Midterm"), IF(ISERROR(SUMIF('Exam (LECTURE ONLY)'!O$20:X$20, "CLO3", 'Exam (LECTURE ONLY)'!O95:X95) / 'Exam (LECTURE ONLY)'!AM$8), "", SUMIF('Exam (LECTURE ONLY)'!O$20:X$20, "CLO3", 'Exam (LECTURE ONLY)'!O95:X95) / 'Exam (LECTURE ONLY)'!AM$8),
IF(AND('PRINTABLE (per grading)'!H$16="EXAM", 'PRINTABLE (per grading)'!B$13="Final"), IF(ISERROR(SUMIF('Exam (LECTURE ONLY)'!Z$20:AI$20, "CLO3", 'Exam (LECTURE ONLY)'!Z95:AI95) / 'Exam (LECTURE ONLY)'!AN$8), "", SUMIF('Exam (LECTURE ONLY)'!Z$20:AI$20, "CLO3", 'Exam (LECTURE ONLY)'!Z95:AI95) / 'Exam (LECTURE ONLY)'!AN$8),
IF(AND('PRINTABLE (per grading)'!H$16="OUTPUT", 'PRINTABLE (per grading)'!B$13="Prelim"), IF(ISERROR(SUMIF(OUTPUT!C$20:M$20, "CLO3", OUTPUT!C95:M95) / OUTPUT!AL$8), "", SUMIF(OUTPUT!C$20:M$20, "CLO3", OUTPUT!C95:M95) / OUTPUT!AL$8),
IF(AND('PRINTABLE (per grading)'!H$16="OUTPUT", 'PRINTABLE (per grading)'!B$13="Midterm"), IF(ISERROR(SUMIF(OUTPUT!O$20:Y$20, "CLO3", OUTPUT!O95:Y95) / OUTPUT!AM$8), "", SUMIF(OUTPUT!O$20:Y$20, "CLO3", OUTPUT!O95:Y95) / OUTPUT!AM$8),
IF(AND('PRINTABLE (per grading)'!H$16="OUTPUT", 'PRINTABLE (per grading)'!B$13="Final"), IF(ISERROR(SUMIF(OUTPUT!AA$20:AI$20, "CLO3", OUTPUT!AA95:AI95) / OUTPUT!AN$8), "", SUMIF(OUTPUT!AA$20:AI$20, "CLO3", OUTPUT!AA95:AI95) / OUTPUT!AN$8),
"" )))))),"")</f>
        <v/>
      </c>
      <c r="Z93" s="232" t="str">
        <f t="shared" si="44"/>
        <v/>
      </c>
      <c r="AA93" s="233" t="str">
        <f t="shared" si="45"/>
        <v/>
      </c>
      <c r="AB93" s="25" t="str">
        <f>IF(B93 &lt;&gt; "", IFERROR(IF(C$16 = "PRELIM", SUMIF('Database (LECTURE-RES-PRAC)'!D$14:AG$14, "CLO4", 'Database (LECTURE-RES-PRAC)'!D90:AG90) / 'Grade computation'!F$7, IF(C$16 = "MIDTERM", SUMIF('Database (LECTURE-RES-PRAC)'!AJ$14:BM$14, "CLO4", 'Database (LECTURE-RES-PRAC)'!AJ90:BM90) / 'Grade computation'!G$7, IF(C$16 = "FINAL", SUMIF('Database (LECTURE-RES-PRAC)'!BP$14:CS$14, "CLO4", 'Database (LECTURE-RES-PRAC)'!BP90:CS90) / 'Grade computation'!H$7,""))),""),"")</f>
        <v/>
      </c>
      <c r="AC93" s="232" t="str">
        <f t="shared" si="46"/>
        <v/>
      </c>
      <c r="AD93" s="25" t="str">
        <f>IF(B93 &lt;&gt; "",IF(AND('PRINTABLE (per grading)'!H$16="EXAM", 'PRINTABLE (per grading)'!B$13="Prelim"), IF(ISERROR(SUMIF('Exam (LECTURE ONLY)'!D$20:M$20, "CLO4", 'Exam (LECTURE ONLY)'!D95:M95) / 'Exam (LECTURE ONLY)'!AL$9), "", SUMIF('Exam (LECTURE ONLY)'!D$20:M$20, "CLO4", 'Exam (LECTURE ONLY)'!D95:M95) /'Exam (LECTURE ONLY)'!AL$9),
IF(AND('PRINTABLE (per grading)'!H$16="EXAM", 'PRINTABLE (per grading)'!B$13="Midterm"), IF(ISERROR(SUMIF('Exam (LECTURE ONLY)'!O$20:X$20, "CLO4", 'Exam (LECTURE ONLY)'!O95:X95) / 'Exam (LECTURE ONLY)'!AM$9), "", SUMIF('Exam (LECTURE ONLY)'!O$20:X$20, "CLO4", 'Exam (LECTURE ONLY)'!O95:X95) / 'Exam (LECTURE ONLY)'!AM$9),
IF(AND('PRINTABLE (per grading)'!H$16="EXAM", 'PRINTABLE (per grading)'!B$13="Final"), IF(ISERROR(SUMIF('Exam (LECTURE ONLY)'!Z$20:AI$20, "CLO4", 'Exam (LECTURE ONLY)'!Z95:AI95) / 'Exam (LECTURE ONLY)'!AN$9), "", SUMIF('Exam (LECTURE ONLY)'!Z$20:AI$20, "CLO4", 'Exam (LECTURE ONLY)'!Z95:AI95) / 'Exam (LECTURE ONLY)'!AN$9),
IF(AND('PRINTABLE (per grading)'!H$16="OUTPUT", 'PRINTABLE (per grading)'!B$13="Prelim"), IF(ISERROR(SUMIF(OUTPUT!C$20:M$20, "CLO4", OUTPUT!C95:M95) / OUTPUT!AL$9), "", SUMIF(OUTPUT!C$20:M$20, "CLO4", OUTPUT!C95:M95) / OUTPUT!AL$9),
IF(AND('PRINTABLE (per grading)'!H$16="OUTPUT", 'PRINTABLE (per grading)'!B$13="Midterm"), IF(ISERROR(SUMIF(OUTPUT!O$20:Y$20, "CLO4", OUTPUT!O95:Y95) / OUTPUT!AM$9), "", SUMIF(OUTPUT!O$20:Y$20, "CLO4", OUTPUT!O95:Y95) / OUTPUT!AM$9),
IF(AND('PRINTABLE (per grading)'!H$16="OUTPUT", 'PRINTABLE (per grading)'!B$13="Final"), IF(ISERROR(SUMIF(OUTPUT!AA$20:AI$20, "CLO4", OUTPUT!AA95:AI95) / OUTPUT!AN$9), "", SUMIF(OUTPUT!AA$20:AI$20, "CLO4", OUTPUT!AA95:AI95) / OUTPUT!AN$9),
"")))))),"")</f>
        <v/>
      </c>
      <c r="AE93" s="232" t="str">
        <f t="shared" si="47"/>
        <v/>
      </c>
      <c r="AF93" s="233" t="str">
        <f t="shared" si="48"/>
        <v/>
      </c>
      <c r="AG93" s="25" t="str">
        <f>IF(B93 &lt;&gt; "", IFERROR(IF(C$16 = "PRELIM", SUMIF('Database (LECTURE-RES-PRAC)'!D$14:AG$14, "CLO5", 'Database (LECTURE-RES-PRAC)'!D90:AG90) / 'Grade computation'!F$8, IF(C$16 = "MIDTERM", SUMIF('Database (LECTURE-RES-PRAC)'!AJ$14:BM$14, "CLO5", 'Database (LECTURE-RES-PRAC)'!AJ90:BM90) / 'Grade computation'!G$8, IF(C$16 = "FINAL", SUMIF('Database (LECTURE-RES-PRAC)'!BP$14:CS$14, "CLO5", 'Database (LECTURE-RES-PRAC)'!BP90:CS90) / 'Grade computation'!H$8,""))),""),"")</f>
        <v/>
      </c>
      <c r="AH93" s="232" t="str">
        <f t="shared" si="49"/>
        <v/>
      </c>
      <c r="AI93" s="25" t="str">
        <f>IF(B93 &lt;&gt; "",IF(AND('PRINTABLE (per grading)'!H$16="EXAM", 'PRINTABLE (per grading)'!B$13="Prelim"), IF(ISERROR(SUMIF('Exam (LECTURE ONLY)'!D$20:M$20, "CLO5", 'Exam (LECTURE ONLY)'!D95:M95) / 'Exam (LECTURE ONLY)'!AL$10), "", SUMIF('Exam (LECTURE ONLY)'!D$20:M$20, "CLO5", 'Exam (LECTURE ONLY)'!D95:M95) /'Exam (LECTURE ONLY)'!AL$10),
IF(AND('PRINTABLE (per grading)'!H$16="EXAM", 'PRINTABLE (per grading)'!B$13="Midterm"), IF(ISERROR(SUMIF('Exam (LECTURE ONLY)'!O$20:X$20, "CLO5", 'Exam (LECTURE ONLY)'!O95:X95) / 'Exam (LECTURE ONLY)'!AM$10), "", SUMIF('Exam (LECTURE ONLY)'!O$20:X$20, "CLO5", 'Exam (LECTURE ONLY)'!O95:X95) / 'Exam (LECTURE ONLY)'!AM$10),
IF(AND('PRINTABLE (per grading)'!H$16="EXAM", 'PRINTABLE (per grading)'!B$13="Final"), IF(ISERROR(SUMIF('Exam (LECTURE ONLY)'!Z$20:AI$20, "CLO5", 'Exam (LECTURE ONLY)'!Z95:AI95) / 'Exam (LECTURE ONLY)'!AN$10), "", SUMIF('Exam (LECTURE ONLY)'!Z$20:AI$20, "CLO5", 'Exam (LECTURE ONLY)'!Z95:AI95) / 'Exam (LECTURE ONLY)'!AN$10),
IF(AND('PRINTABLE (per grading)'!H$16="OUTPUT", 'PRINTABLE (per grading)'!B$13="Prelim"), IF(ISERROR(SUMIF(OUTPUT!C$20:M$20, "CLO5", OUTPUT!C95:M95) / OUTPUT!AL$10), "", SUMIF(OUTPUT!C$20:M$20, "CLO5", OUTPUT!C95:M95) / OUTPUT!AL$10),
IF(AND('PRINTABLE (per grading)'!H$16="OUTPUT", 'PRINTABLE (per grading)'!B$13="Midterm"), IF(ISERROR(SUMIF(OUTPUT!O$20:Y$20, "CLO5", OUTPUT!O95:Y95) / OUTPUT!AM$10), "", SUMIF(OUTPUT!O$20:Y$20, "CLO5", OUTPUT!O95:Y95) / OUTPUT!AM$10),
IF(AND('PRINTABLE (per grading)'!H$16="OUTPUT", 'PRINTABLE (per grading)'!B$13="Final"), IF(ISERROR(SUMIF(OUTPUT!AA$20:AI$20, "CLO5", OUTPUT!AA95:AI95) / OUTPUT!AN$10), "", SUMIF(OUTPUT!AA$20:AI$20, "CLO5", OUTPUT!AA95:AI95) / OUTPUT!AN$10),
"")))))),"")</f>
        <v/>
      </c>
      <c r="AJ93" s="232" t="str">
        <f t="shared" si="50"/>
        <v/>
      </c>
      <c r="AK93" s="233" t="str">
        <f t="shared" si="51"/>
        <v/>
      </c>
      <c r="AL93" s="25" t="str">
        <f>IF(B93 &lt;&gt; "", IFERROR(IF(C$16 = "PRELIM", SUMIF('Database (LECTURE-RES-PRAC)'!D$14:AG$14, "CLO6", 'Database (LECTURE-RES-PRAC)'!D90:AG90) / 'Grade computation'!F$9, IF(C$16 = "MIDTERM", SUMIF('Database (LECTURE-RES-PRAC)'!AJ$14:BM$14, "CLO6", 'Database (LECTURE-RES-PRAC)'!AJ90:BM90) / 'Grade computation'!G$9, IF(C$16 = "FINAL", SUMIF('Database (LECTURE-RES-PRAC)'!BP$14:CS$14, "CLO6", 'Database (LECTURE-RES-PRAC)'!BP90:CS90) / 'Grade computation'!H$9,""))),""),"")</f>
        <v/>
      </c>
      <c r="AM93" s="232" t="str">
        <f t="shared" si="52"/>
        <v/>
      </c>
      <c r="AN93" s="25" t="str">
        <f>IF(B93 &lt;&gt; "",IF(AND('PRINTABLE (per grading)'!H$16="EXAM", 'PRINTABLE (per grading)'!B$13="Prelim"), IF(ISERROR(SUMIF('Exam (LECTURE ONLY)'!D$20:M$20, "CLO6", 'Exam (LECTURE ONLY)'!D95:M95) / 'Exam (LECTURE ONLY)'!AL$11), "", SUMIF('Exam (LECTURE ONLY)'!D$20:M$20, "CLO6", 'Exam (LECTURE ONLY)'!D95:M95) /'Exam (LECTURE ONLY)'!AL$11),
IF(AND('PRINTABLE (per grading)'!H$16="EXAM", 'PRINTABLE (per grading)'!B$13="Midterm"), IF(ISERROR(SUMIF('Exam (LECTURE ONLY)'!O$20:X$20, "CLO6", 'Exam (LECTURE ONLY)'!O95:X95) / 'Exam (LECTURE ONLY)'!AM$11), "", SUMIF('Exam (LECTURE ONLY)'!O$20:X$20, "CLO6", 'Exam (LECTURE ONLY)'!O95:X95) / 'Exam (LECTURE ONLY)'!AM$11),
IF(AND('PRINTABLE (per grading)'!H$16="EXAM", 'PRINTABLE (per grading)'!B$13="Final"), IF(ISERROR(SUMIF('Exam (LECTURE ONLY)'!Z$20:AI$20, "CLO6", 'Exam (LECTURE ONLY)'!Z95:AI95) / 'Exam (LECTURE ONLY)'!AN$11), "", SUMIF('Exam (LECTURE ONLY)'!Z$20:AI$20, "CLO6", 'Exam (LECTURE ONLY)'!Z95:AI95) / 'Exam (LECTURE ONLY)'!AN$11),
IF(AND('PRINTABLE (per grading)'!H$16="OUTPUT", 'PRINTABLE (per grading)'!B$13="Prelim"), IF(ISERROR(SUMIF(OUTPUT!C$20:M$20, "CLO6", OUTPUT!C95:M95) / OUTPUT!AL$11), "", SUMIF(OUTPUT!C$20:M$20, "CLO6", OUTPUT!C95:M95) / OUTPUT!AL$11),
IF(AND('PRINTABLE (per grading)'!H$16="OUTPUT", 'PRINTABLE (per grading)'!B$13="Midterm"), IF(ISERROR(SUMIF(OUTPUT!O$20:Y$20, "CLO6", OUTPUT!O95:Y95) / OUTPUT!AM$11), "", SUMIF(OUTPUT!O$20:Y$20, "CLO6", OUTPUT!O95:Y95) / OUTPUT!AM$11),
IF(AND('PRINTABLE (per grading)'!H$16="OUTPUT", 'PRINTABLE (per grading)'!B$13="Final"), IF(ISERROR(SUMIF(OUTPUT!AA$20:AI$20, "CLO6", OUTPUT!AA95:AI95) / OUTPUT!AN$11), "", SUMIF(OUTPUT!AA$20:AI$20, "CLO6", OUTPUT!AA95:AI95) / OUTPUT!AN$11),
"")))))),"")</f>
        <v/>
      </c>
      <c r="AO93" s="232" t="str">
        <f t="shared" si="53"/>
        <v/>
      </c>
      <c r="AP93" s="233" t="str">
        <f t="shared" si="54"/>
        <v/>
      </c>
      <c r="AQ93" s="25" t="str">
        <f>IF(B93 &lt;&gt; "", IFERROR(IF(C$16 = "PRELIM", SUMIF('Database (LECTURE-RES-PRAC)'!D$14:AG$14, "CLO7", 'Database (LECTURE-RES-PRAC)'!D90:AG90) / 'Grade computation'!F$10, IF(C$16 = "MIDTERM", SUMIF('Database (LECTURE-RES-PRAC)'!AJ$14:BM$14, "CLO7", 'Database (LECTURE-RES-PRAC)'!AJ90:BM90) / 'Grade computation'!G$10, IF(C$16 = "FINAL", SUMIF('Database (LECTURE-RES-PRAC)'!BP$14:CS$14, "CLO7", 'Database (LECTURE-RES-PRAC)'!BP90:CS90) / 'Grade computation'!H$10,""))),""),"")</f>
        <v/>
      </c>
      <c r="AR93" s="232" t="str">
        <f t="shared" si="55"/>
        <v/>
      </c>
      <c r="AS93" s="25" t="str">
        <f>IF(B93 &lt;&gt; "",IF(AND('PRINTABLE (per grading)'!H$16="EXAM", 'PRINTABLE (per grading)'!B$13="Prelim"), IF(ISERROR(SUMIF('Exam (LECTURE ONLY)'!D$20:M$20, "CLO7", 'Exam (LECTURE ONLY)'!D95:M95) / 'Exam (LECTURE ONLY)'!AL$12), "", SUMIF('Exam (LECTURE ONLY)'!D$20:M$20, "CLO7", 'Exam (LECTURE ONLY)'!D95:M95) /'Exam (LECTURE ONLY)'!AL$12),
IF(AND('PRINTABLE (per grading)'!H$16="EXAM", 'PRINTABLE (per grading)'!B$13="Midterm"), IF(ISERROR(SUMIF('Exam (LECTURE ONLY)'!O$20:X$20, "CLO7", 'Exam (LECTURE ONLY)'!O95:X95) / 'Exam (LECTURE ONLY)'!AM$12), "", SUMIF('Exam (LECTURE ONLY)'!O$20:X$20, "CLO7", 'Exam (LECTURE ONLY)'!O95:X95) / 'Exam (LECTURE ONLY)'!AM$12),
IF(AND('PRINTABLE (per grading)'!H$16="EXAM", 'PRINTABLE (per grading)'!B$13="Final"), IF(ISERROR(SUMIF('Exam (LECTURE ONLY)'!Z$20:AI$20, "CLO7", 'Exam (LECTURE ONLY)'!Z95:AI95) / 'Exam (LECTURE ONLY)'!AN$12), "", SUMIF('Exam (LECTURE ONLY)'!Z$20:AI$20, "CLO7", 'Exam (LECTURE ONLY)'!Z95:AI95) / 'Exam (LECTURE ONLY)'!AN$12),
IF(AND('PRINTABLE (per grading)'!H$16="OUTPUT", 'PRINTABLE (per grading)'!B$13="Prelim"), IF(ISERROR(SUMIF(OUTPUT!C$20:M$20, "CLO7", OUTPUT!C95:M95) / OUTPUT!AL$12), "", SUMIF(OUTPUT!C$20:M$20, "CLO7", OUTPUT!C95:M95) / OUTPUT!AL$12),
IF(AND('PRINTABLE (per grading)'!H$16="OUTPUT", 'PRINTABLE (per grading)'!B$13="Midterm"), IF(ISERROR(SUMIF(OUTPUT!O$20:Y$20, "CLO7", OUTPUT!O95:Y95) / OUTPUT!AM$12), "", SUMIF(OUTPUT!O$20:Y$20, "CLO7", OUTPUT!O95:Y95) / OUTPUT!AM$12),
IF(AND('PRINTABLE (per grading)'!H$16="OUTPUT", 'PRINTABLE (per grading)'!B$13="Final"), IF(ISERROR(SUMIF(OUTPUT!AA$20:AI$20, "CLO7", OUTPUT!AA95:AI95) / OUTPUT!AN$12), "", SUMIF(OUTPUT!AA$20:AI$20, "CLO7", OUTPUT!AA95:AI95) / OUTPUT!AN$12),
"")))))),"")</f>
        <v/>
      </c>
      <c r="AT93" s="232" t="str">
        <f t="shared" si="56"/>
        <v/>
      </c>
      <c r="AU93" s="233" t="str">
        <f t="shared" si="57"/>
        <v/>
      </c>
      <c r="AV93" s="25" t="str">
        <f>IF(B93 &lt;&gt; "", IFERROR(IF(C$16 = "PRELIM", SUMIF('Database (LECTURE-RES-PRAC)'!D$14:AG$14, "CLO8", 'Database (LECTURE-RES-PRAC)'!D90:AG90) / 'Grade computation'!F$11, IF(C$16 = "MIDTERM", SUMIF('Database (LECTURE-RES-PRAC)'!AJ$14:BM$14, "CLO8", 'Database (LECTURE-RES-PRAC)'!AJ90:BM90) / 'Grade computation'!G$11, IF(C$16 = "FINAL", SUMIF('Database (LECTURE-RES-PRAC)'!BP$14:CS$14, "CLO8", 'Database (LECTURE-RES-PRAC)'!BP90:CS90) / 'Grade computation'!H$11,""))),""),"")</f>
        <v/>
      </c>
      <c r="AW93" s="232" t="str">
        <f t="shared" si="58"/>
        <v/>
      </c>
      <c r="AX93" s="25" t="str">
        <f>IF(B93 &lt;&gt; "",IF(AND('PRINTABLE (per grading)'!H$16="EXAM", 'PRINTABLE (per grading)'!B$13="Prelim"), IF(ISERROR(SUMIF('Exam (LECTURE ONLY)'!D$20:M$20, "CLO8", 'Exam (LECTURE ONLY)'!D95:M95) / 'Exam (LECTURE ONLY)'!AL$13), "", SUMIF('Exam (LECTURE ONLY)'!D$20:M$20, "CLO8", 'Exam (LECTURE ONLY)'!D95:M95) /'Exam (LECTURE ONLY)'!AL$13),
IF(AND('PRINTABLE (per grading)'!H$16="EXAM", 'PRINTABLE (per grading)'!B$13="Midterm"), IF(ISERROR(SUMIF('Exam (LECTURE ONLY)'!O$20:X$20, "CLO8", 'Exam (LECTURE ONLY)'!O95:X95) / 'Exam (LECTURE ONLY)'!AM$13), "", SUMIF('Exam (LECTURE ONLY)'!O$20:X$20, "CLO8", 'Exam (LECTURE ONLY)'!O95:X95) / 'Exam (LECTURE ONLY)'!AM$13),
IF(AND('PRINTABLE (per grading)'!H$16="EXAM", 'PRINTABLE (per grading)'!B$13="Final"), IF(ISERROR(SUMIF('Exam (LECTURE ONLY)'!Z$20:AI$20, "CLO8", 'Exam (LECTURE ONLY)'!Z95:AI95) / 'Exam (LECTURE ONLY)'!AN$13), "", SUMIF('Exam (LECTURE ONLY)'!Z$20:AI$20, "CLO8", 'Exam (LECTURE ONLY)'!Z95:AI95) / 'Exam (LECTURE ONLY)'!AN$13),
IF(AND('PRINTABLE (per grading)'!H$16="OUTPUT", 'PRINTABLE (per grading)'!B$13="Prelim"), IF(ISERROR(SUMIF(OUTPUT!C$20:M$20, "CLO8", OUTPUT!C95:M95) / OUTPUT!AL$13), "", SUMIF(OUTPUT!C$20:M$20, "CLO8", OUTPUT!C95:M95) / OUTPUT!AL$13),
IF(AND('PRINTABLE (per grading)'!H$16="OUTPUT", 'PRINTABLE (per grading)'!B$13="Midterm"), IF(ISERROR(SUMIF(OUTPUT!O$20:Y$20, "CLO8", OUTPUT!O95:Y95) / OUTPUT!AM$13), "", SUMIF(OUTPUT!O$20:Y$20, "CLO8", OUTPUT!O95:Y95) / OUTPUT!AM$13),
IF(AND('PRINTABLE (per grading)'!H$16="OUTPUT", 'PRINTABLE (per grading)'!B$13="Final"), IF(ISERROR(SUMIF(OUTPUT!AA$20:AI$20, "CLO8", OUTPUT!AA95:AI95) / OUTPUT!AN$13), "", SUMIF(OUTPUT!AA$20:AI$20, "CLO8", OUTPUT!AA95:AI95) / OUTPUT!AN$13),
"")))))),"")</f>
        <v/>
      </c>
      <c r="AY93" s="232" t="str">
        <f t="shared" si="59"/>
        <v/>
      </c>
      <c r="AZ93" s="233" t="str">
        <f t="shared" si="60"/>
        <v/>
      </c>
      <c r="BA93" s="25" t="str">
        <f>IF(B93 &lt;&gt; "", IFERROR(IF(C$16 = "PRELIM", SUMIF('Database (LECTURE-RES-PRAC)'!D$14:AG$14, "CLO9", 'Database (LECTURE-RES-PRAC)'!D90:AG90) / 'Grade computation'!F$12, IF(C$16 = "MIDTERM", SUMIF('Database (LECTURE-RES-PRAC)'!AJ$14:BM$14, "CLO9", 'Database (LECTURE-RES-PRAC)'!AJ90:BM90) / 'Grade computation'!G$12, IF(C$16 = "FINAL", SUMIF('Database (LECTURE-RES-PRAC)'!BP$14:CS$14, "CLO9", 'Database (LECTURE-RES-PRAC)'!BP90:CS90) / 'Grade computation'!H$12,""))),""),"")</f>
        <v/>
      </c>
      <c r="BB93" s="232" t="str">
        <f t="shared" si="61"/>
        <v/>
      </c>
      <c r="BC93" s="25" t="str">
        <f>IF(B93 &lt;&gt; "",IF(AND('PRINTABLE (per grading)'!H$16="EXAM", 'PRINTABLE (per grading)'!B$13="Prelim"), IF(ISERROR(SUMIF('Exam (LECTURE ONLY)'!D$20:M$20, "CLO9", 'Exam (LECTURE ONLY)'!D95:M95) / 'Exam (LECTURE ONLY)'!AL$14), "", SUMIF('Exam (LECTURE ONLY)'!D$20:M$20, "CLO9", 'Exam (LECTURE ONLY)'!D95:M95) /'Exam (LECTURE ONLY)'!AL$14),
IF(AND('PRINTABLE (per grading)'!H$16="EXAM", 'PRINTABLE (per grading)'!B$13="Midterm"), IF(ISERROR(SUMIF('Exam (LECTURE ONLY)'!O$20:X$20, "CLO9", 'Exam (LECTURE ONLY)'!O95:X95) / 'Exam (LECTURE ONLY)'!AM$14), "", SUMIF('Exam (LECTURE ONLY)'!O$20:X$20, "CLO9", 'Exam (LECTURE ONLY)'!O95:X95) / 'Exam (LECTURE ONLY)'!AM$14),
IF(AND('PRINTABLE (per grading)'!H$16="EXAM", 'PRINTABLE (per grading)'!B$13="Final"), IF(ISERROR(SUMIF('Exam (LECTURE ONLY)'!Z$20:AI$20, "CLO9", 'Exam (LECTURE ONLY)'!Z95:AI95) / 'Exam (LECTURE ONLY)'!AN$14), "", SUMIF('Exam (LECTURE ONLY)'!Z$20:AI$20, "CLO9", 'Exam (LECTURE ONLY)'!Z95:AI95) / 'Exam (LECTURE ONLY)'!AN$14),
IF(AND('PRINTABLE (per grading)'!H$16="OUTPUT", 'PRINTABLE (per grading)'!B$13="Prelim"), IF(ISERROR(SUMIF(OUTPUT!C$20:M$20, "CLO9", OUTPUT!C95:M95) / OUTPUT!AL$14), "", SUMIF(OUTPUT!C$20:M$20, "CLO9", OUTPUT!C95:M95) / OUTPUT!AL$14),
IF(AND('PRINTABLE (per grading)'!H$16="OUTPUT", 'PRINTABLE (per grading)'!B$13="Midterm"), IF(ISERROR(SUMIF(OUTPUT!O$20:Y$20, "CLO9", OUTPUT!O95:Y95) / OUTPUT!AM$14), "", SUMIF(OUTPUT!O$20:Y$20, "CLO9", OUTPUT!O95:Y95) / OUTPUT!AM$14),
IF(AND('PRINTABLE (per grading)'!H$16="OUTPUT", 'PRINTABLE (per grading)'!B$13="Final"), IF(ISERROR(SUMIF(OUTPUT!AA$20:AI$20, "CLO9", OUTPUT!AA95:AI95) / OUTPUT!AN$14), "", SUMIF(OUTPUT!AA$20:AI$20, "CLO9", OUTPUT!AA95:AI95) / OUTPUT!AN$14),
"")))))),"")</f>
        <v/>
      </c>
      <c r="BD93" s="232" t="str">
        <f t="shared" si="62"/>
        <v/>
      </c>
      <c r="BE93" s="233" t="str">
        <f t="shared" si="63"/>
        <v/>
      </c>
      <c r="BF93" s="25" t="str">
        <f>IF(B93 &lt;&gt; "", IFERROR(IF(C$16 = "PRELIM", SUMIF('Database (LECTURE-RES-PRAC)'!D$14:AG$14, "CLO10", 'Database (LECTURE-RES-PRAC)'!D90:AG90) / 'Grade computation'!F$13, IF(C$16 = "MIDTERM", SUMIF('Database (LECTURE-RES-PRAC)'!AJ$14:BM$14, "CLO10", 'Database (LECTURE-RES-PRAC)'!AJ90:BM90) / 'Grade computation'!G$13, IF(C$16 = "FINAL", SUMIF('Database (LECTURE-RES-PRAC)'!BP$14:CS$14, "CLO10", 'Database (LECTURE-RES-PRAC)'!BP90:CS90) / 'Grade computation'!H$13,""))),""),"")</f>
        <v/>
      </c>
      <c r="BG93" s="232" t="str">
        <f t="shared" si="64"/>
        <v/>
      </c>
      <c r="BH93" s="25" t="str">
        <f>IF(B93 &lt;&gt; "",IF(AND('PRINTABLE (per grading)'!H$16="EXAM", 'PRINTABLE (per grading)'!B$13="Prelim"), IF(ISERROR(SUMIF('Exam (LECTURE ONLY)'!D$20:M$20, "CLO10", 'Exam (LECTURE ONLY)'!D95:M95) / 'Exam (LECTURE ONLY)'!AL$15), "", SUMIF('Exam (LECTURE ONLY)'!D$20:M$20, "CLO10", 'Exam (LECTURE ONLY)'!D95:M95) /'Exam (LECTURE ONLY)'!AL$15),
IF(AND('PRINTABLE (per grading)'!H$16="EXAM", 'PRINTABLE (per grading)'!B$13="Midterm"), IF(ISERROR(SUMIF('Exam (LECTURE ONLY)'!O$20:X$20, "CLO10", 'Exam (LECTURE ONLY)'!O95:X95) / 'Exam (LECTURE ONLY)'!AM$15), "", SUMIF('Exam (LECTURE ONLY)'!O$20:X$20, "CLO10", 'Exam (LECTURE ONLY)'!O95:X95) / 'Exam (LECTURE ONLY)'!AM$15),
IF(AND('PRINTABLE (per grading)'!H$16="EXAM", 'PRINTABLE (per grading)'!B$13="Final"), IF(ISERROR(SUMIF('Exam (LECTURE ONLY)'!Z$20:AI$20, "CLO10", 'Exam (LECTURE ONLY)'!Z95:AI95) / 'Exam (LECTURE ONLY)'!AN$15), "", SUMIF('Exam (LECTURE ONLY)'!Z$20:AI$20, "CLO10", 'Exam (LECTURE ONLY)'!Z95:AI95) / 'Exam (LECTURE ONLY)'!AN$15),
IF(AND('PRINTABLE (per grading)'!H$16="OUTPUT", 'PRINTABLE (per grading)'!B$13="Prelim"), IF(ISERROR(SUMIF(OUTPUT!C$20:M$20, "CLO10", OUTPUT!C95:M95) / OUTPUT!AL$15), "", SUMIF(OUTPUT!C$20:M$20, "CLO10", OUTPUT!C95:M95) / OUTPUT!AL$15),
IF(AND('PRINTABLE (per grading)'!H$16="OUTPUT", 'PRINTABLE (per grading)'!B$13="Midterm"), IF(ISERROR(SUMIF(OUTPUT!O$20:Y$20, "CLO10", OUTPUT!O95:Y95) / OUTPUT!AM$15), "", SUMIF(OUTPUT!O$20:Y$20, "CLO10", OUTPUT!O95:Y95) / OUTPUT!AM$15),
IF(AND('PRINTABLE (per grading)'!H$16="OUTPUT", 'PRINTABLE (per grading)'!B$13="Final"), IF(ISERROR(SUMIF(OUTPUT!AA$20:AI$20, "CLO10", OUTPUT!AA95:AI95) / OUTPUT!AN$15), "", SUMIF(OUTPUT!AA$20:AI$20, "CLO10", OUTPUT!AA95:AI95) / OUTPUT!AN$15),
"")))))),"")</f>
        <v/>
      </c>
      <c r="BI93" s="232" t="str">
        <f t="shared" si="65"/>
        <v/>
      </c>
      <c r="BJ93" s="233" t="str">
        <f t="shared" si="66"/>
        <v/>
      </c>
      <c r="BK93" s="2"/>
    </row>
    <row r="94" spans="1:63" ht="20.100000000000001" customHeight="1">
      <c r="A94" s="212" t="str">
        <f>IF(ISBLANK('Database (LECTURE-RES-PRAC)'!A91),"",'Database (LECTURE-RES-PRAC)'!A91)</f>
        <v/>
      </c>
      <c r="B94" s="213" t="str">
        <f>IF(ISBLANK('Database (LECTURE-RES-PRAC)'!B91),"",'Database (LECTURE-RES-PRAC)'!B91)</f>
        <v/>
      </c>
      <c r="C94" s="134" t="str">
        <f>IF(B94&lt;&gt;"",IF(C$16="PRELIM",'Grade computation'!C94, IF(C$16="MIDTERM",'Grade computation'!K94, IF(C$16="FINAL",'Grade computation'!S94,""))),"")</f>
        <v/>
      </c>
      <c r="D94" s="135" t="str">
        <f t="shared" si="1"/>
        <v/>
      </c>
      <c r="E94" s="134" t="str">
        <f>IF(B94&lt;&gt;"", IF(C$16="PRELIM",'Grade computation'!E94, IF(C$16="MIDTERM",'Grade computation'!M94, IF(C$16="FINAL",'Grade computation'!U94,""))),"")</f>
        <v/>
      </c>
      <c r="F94" s="136" t="str">
        <f t="shared" si="2"/>
        <v/>
      </c>
      <c r="G94" s="137" t="str">
        <f t="shared" si="3"/>
        <v/>
      </c>
      <c r="H94" s="207" t="str">
        <f>IF(B94&lt;&gt;"",IF(C$16="PRELIM", 'Grade computation'!H94, IF(C$16="MIDTERM", 'Grade computation'!P94, IF(C$16="FINAL",'Grade computation'!X94, ""))),"")</f>
        <v/>
      </c>
      <c r="I94" s="137" t="str">
        <f t="shared" si="4"/>
        <v/>
      </c>
      <c r="J94" s="139" t="str">
        <f t="shared" si="5"/>
        <v/>
      </c>
      <c r="K94" s="377" t="str">
        <f t="shared" si="6"/>
        <v/>
      </c>
      <c r="L94" s="434"/>
      <c r="M94" s="25" t="str">
        <f>IF(B94 &lt;&gt; "", IFERROR(IF(C$16 = "PRELIM", SUMIF('Database (LECTURE-RES-PRAC)'!D$14:AG$14, "CLO1", 'Database (LECTURE-RES-PRAC)'!D91:AG91) / 'Grade computation'!F$4, IF(C$16 = "MIDTERM", SUMIF('Database (LECTURE-RES-PRAC)'!AJ$14:BM$14, "CLO1", 'Database (LECTURE-RES-PRAC)'!AJ91:BM91) / 'Grade computation'!G$4, IF(C$16 = "FINAL", SUMIF('Database (LECTURE-RES-PRAC)'!BP$14:CS$14, "CLO1", 'Database (LECTURE-RES-PRAC)'!BP91:CS91) / 'Grade computation'!H$4,""))),""),"")</f>
        <v/>
      </c>
      <c r="N94" s="232" t="str">
        <f t="shared" si="37"/>
        <v/>
      </c>
      <c r="O94" s="25" t="str">
        <f>IF(B94 &lt;&gt; "",IF(AND('PRINTABLE (per grading)'!H$16="EXAM", 'PRINTABLE (per grading)'!B$13="Prelim"), IF(ISERROR(SUMIF('Exam (LECTURE ONLY)'!D$20:M$20, "CLO1", 'Exam (LECTURE ONLY)'!D96:M96) / 'Exam (LECTURE ONLY)'!AL$6), "", SUMIF('Exam (LECTURE ONLY)'!D$20:M$20, "CLO1", 'Exam (LECTURE ONLY)'!D96:M96) /'Exam (LECTURE ONLY)'!AL$6),
IF(AND('PRINTABLE (per grading)'!H$16="EXAM", 'PRINTABLE (per grading)'!B$13="Midterm"), IF(ISERROR(SUMIF('Exam (LECTURE ONLY)'!O$20:X$20, "CLO1", 'Exam (LECTURE ONLY)'!O96:X96) / 'Exam (LECTURE ONLY)'!AM$6), "", SUMIF('Exam (LECTURE ONLY)'!O$20:X$20, "CLO1", 'Exam (LECTURE ONLY)'!O96:X96) / 'Exam (LECTURE ONLY)'!AM$6),
IF(AND('PRINTABLE (per grading)'!H$16="EXAM", 'PRINTABLE (per grading)'!B$13="Final"), IF(ISERROR(SUMIF('Exam (LECTURE ONLY)'!Z$20:AI$20, "CLO1", 'Exam (LECTURE ONLY)'!Z96:AI96) / 'Exam (LECTURE ONLY)'!AN$6), "", SUMIF('Exam (LECTURE ONLY)'!Z$20:AI$20, "CLO1", 'Exam (LECTURE ONLY)'!Z96:AI96) / 'Exam (LECTURE ONLY)'!AN$6),
IF(AND('PRINTABLE (per grading)'!H$16="OUTPUT", 'PRINTABLE (per grading)'!B$13="Prelim"), IF(ISERROR(SUMIF(OUTPUT!C$20:M$20, "CLO1", OUTPUT!C96:M96) / OUTPUT!AL$6), "", SUMIF(OUTPUT!C$20:M$20, "CLO1", OUTPUT!C96:M96) / OUTPUT!AL$6),
IF(AND('PRINTABLE (per grading)'!H$16="OUTPUT", 'PRINTABLE (per grading)'!B$13="Midterm"), IF(ISERROR(SUMIF(OUTPUT!O$20:Y$20, "CLO1", OUTPUT!O96:Y96) / OUTPUT!AM$6), "", SUMIF(OUTPUT!O$20:Y$20, "CLO1", OUTPUT!O96:Y96) / OUTPUT!AM$6),
IF(AND('PRINTABLE (per grading)'!H$16="OUTPUT", 'PRINTABLE (per grading)'!B$13="Final"), IF(ISERROR(SUMIF(OUTPUT!AA$20:AI$20, "CLO1", OUTPUT!AA96:AI96) / OUTPUT!AN$6), "", SUMIF(OUTPUT!AA$20:AI$20, "CLO1", OUTPUT!AA96:AI96) / OUTPUT!AN$6),
"")))))),"")</f>
        <v/>
      </c>
      <c r="P94" s="232" t="str">
        <f t="shared" si="38"/>
        <v/>
      </c>
      <c r="Q94" s="233" t="str">
        <f t="shared" si="39"/>
        <v/>
      </c>
      <c r="R94" s="25" t="str">
        <f>IF(B94 &lt;&gt; "", IFERROR(IF(C$16 = "PRELIM", SUMIF('Database (LECTURE-RES-PRAC)'!D$14:AG$14, "CLO2", 'Database (LECTURE-RES-PRAC)'!D91:AG91) / 'Grade computation'!F$5, IF(C$16 = "MIDTERM", SUMIF('Database (LECTURE-RES-PRAC)'!AJ$14:BM$14, "CLO2", 'Database (LECTURE-RES-PRAC)'!AJ91:BM91) / 'Grade computation'!G$5, IF(C$16 = "FINAL", SUMIF('Database (LECTURE-RES-PRAC)'!BP$14:CS$14, "CLO2", 'Database (LECTURE-RES-PRAC)'!BP91:CS91) / 'Grade computation'!H$5,""))),""),"")</f>
        <v/>
      </c>
      <c r="S94" s="232" t="str">
        <f t="shared" si="40"/>
        <v/>
      </c>
      <c r="T94" s="25" t="str">
        <f>IF(B94 &lt;&gt; "",IF(AND('PRINTABLE (per grading)'!H$16="EXAM", 'PRINTABLE (per grading)'!B$13="Prelim"), IF(ISERROR(SUMIF('Exam (LECTURE ONLY)'!D$20:M$20, "CLO2", 'Exam (LECTURE ONLY)'!D96:M96) / 'Exam (LECTURE ONLY)'!AL$7), "", SUMIF('Exam (LECTURE ONLY)'!D$20:M$20, "CLO2", 'Exam (LECTURE ONLY)'!D96:M96) /'Exam (LECTURE ONLY)'!AL$7),
IF(AND('PRINTABLE (per grading)'!H$16="EXAM", 'PRINTABLE (per grading)'!B$13="Midterm"), IF(ISERROR(SUMIF('Exam (LECTURE ONLY)'!O$20:X$20, "CLO2", 'Exam (LECTURE ONLY)'!O96:X96) / 'Exam (LECTURE ONLY)'!AM$7), "", SUMIF('Exam (LECTURE ONLY)'!O$20:X$20, "CLO2", 'Exam (LECTURE ONLY)'!O96:X96) / 'Exam (LECTURE ONLY)'!AM$7),
IF(AND('PRINTABLE (per grading)'!H$16="EXAM", 'PRINTABLE (per grading)'!B$13="Final"), IF(ISERROR(SUMIF('Exam (LECTURE ONLY)'!Z$20:AI$20, "CLO2", 'Exam (LECTURE ONLY)'!Z96:AI96) / 'Exam (LECTURE ONLY)'!AN$7), "", SUMIF('Exam (LECTURE ONLY)'!Z$20:AI$20, "CLO2", 'Exam (LECTURE ONLY)'!Z96:AI96) / 'Exam (LECTURE ONLY)'!AN$7),
IF(AND('PRINTABLE (per grading)'!H$16="OUTPUT", 'PRINTABLE (per grading)'!B$13="Prelim"), IF(ISERROR(SUMIF(OUTPUT!C$20:M$20, "CLO2", OUTPUT!C96:M96) / OUTPUT!AL$7), "", SUMIF(OUTPUT!C$20:M$20, "CLO2", OUTPUT!C96:M96) / OUTPUT!AL$7),
IF(AND('PRINTABLE (per grading)'!H$16="OUTPUT", 'PRINTABLE (per grading)'!B$13="Midterm"), IF(ISERROR(SUMIF(OUTPUT!O$20:Y$20, "CLO2", OUTPUT!O96:Y96) / OUTPUT!AM$7), "", SUMIF(OUTPUT!O$20:Y$20, "CLO2", OUTPUT!O96:Y96) / OUTPUT!AM$7),
IF(AND('PRINTABLE (per grading)'!H$16="OUTPUT", 'PRINTABLE (per grading)'!B$13="Final"), IF(ISERROR(SUMIF(OUTPUT!AA$20:AI$20, "CLO2", OUTPUT!AA96:AI96) / OUTPUT!AN$7), "", SUMIF(OUTPUT!AA$20:AI$20, "CLO2", OUTPUT!AA96:AI96) / OUTPUT!AN$7),
"")))))),"")</f>
        <v/>
      </c>
      <c r="U94" s="232" t="str">
        <f t="shared" si="41"/>
        <v/>
      </c>
      <c r="V94" s="233" t="str">
        <f t="shared" si="42"/>
        <v/>
      </c>
      <c r="W94" s="25" t="str">
        <f>IF(B94 &lt;&gt; "", IFERROR(IF(C$16 = "PRELIM", SUMIF('Database (LECTURE-RES-PRAC)'!D$14:AG$14, "CLO3", 'Database (LECTURE-RES-PRAC)'!D91:AG91) / 'Grade computation'!F$6, IF(C$16 = "MIDTERM", SUMIF('Database (LECTURE-RES-PRAC)'!AJ$14:BM$14, "CLO3", 'Database (LECTURE-RES-PRAC)'!AJ91:BM91) / 'Grade computation'!G$6, IF(C$16 = "FINAL", SUMIF('Database (LECTURE-RES-PRAC)'!BP$14:CS$14, "CLO3", 'Database (LECTURE-RES-PRAC)'!BP91:CS91) / 'Grade computation'!H$6,""))),""),"")</f>
        <v/>
      </c>
      <c r="X94" s="232" t="str">
        <f t="shared" si="43"/>
        <v/>
      </c>
      <c r="Y94" s="25" t="str">
        <f>IF(B94 &lt;&gt; "",IF(AND('PRINTABLE (per grading)'!H$16="EXAM", 'PRINTABLE (per grading)'!B$13="Prelim"), IF(ISERROR(SUMIF('Exam (LECTURE ONLY)'!D$20:M$20, "CLO3", 'Exam (LECTURE ONLY)'!D96:M96) / 'Exam (LECTURE ONLY)'!AL$8), "", SUMIF('Exam (LECTURE ONLY)'!D$20:M$20, "CLO3", 'Exam (LECTURE ONLY)'!D96:M96) /'Exam (LECTURE ONLY)'!AL$8),
IF(AND('PRINTABLE (per grading)'!H$16="EXAM", 'PRINTABLE (per grading)'!B$13="Midterm"), IF(ISERROR(SUMIF('Exam (LECTURE ONLY)'!O$20:X$20, "CLO3", 'Exam (LECTURE ONLY)'!O96:X96) / 'Exam (LECTURE ONLY)'!AM$8), "", SUMIF('Exam (LECTURE ONLY)'!O$20:X$20, "CLO3", 'Exam (LECTURE ONLY)'!O96:X96) / 'Exam (LECTURE ONLY)'!AM$8),
IF(AND('PRINTABLE (per grading)'!H$16="EXAM", 'PRINTABLE (per grading)'!B$13="Final"), IF(ISERROR(SUMIF('Exam (LECTURE ONLY)'!Z$20:AI$20, "CLO3", 'Exam (LECTURE ONLY)'!Z96:AI96) / 'Exam (LECTURE ONLY)'!AN$8), "", SUMIF('Exam (LECTURE ONLY)'!Z$20:AI$20, "CLO3", 'Exam (LECTURE ONLY)'!Z96:AI96) / 'Exam (LECTURE ONLY)'!AN$8),
IF(AND('PRINTABLE (per grading)'!H$16="OUTPUT", 'PRINTABLE (per grading)'!B$13="Prelim"), IF(ISERROR(SUMIF(OUTPUT!C$20:M$20, "CLO3", OUTPUT!C96:M96) / OUTPUT!AL$8), "", SUMIF(OUTPUT!C$20:M$20, "CLO3", OUTPUT!C96:M96) / OUTPUT!AL$8),
IF(AND('PRINTABLE (per grading)'!H$16="OUTPUT", 'PRINTABLE (per grading)'!B$13="Midterm"), IF(ISERROR(SUMIF(OUTPUT!O$20:Y$20, "CLO3", OUTPUT!O96:Y96) / OUTPUT!AM$8), "", SUMIF(OUTPUT!O$20:Y$20, "CLO3", OUTPUT!O96:Y96) / OUTPUT!AM$8),
IF(AND('PRINTABLE (per grading)'!H$16="OUTPUT", 'PRINTABLE (per grading)'!B$13="Final"), IF(ISERROR(SUMIF(OUTPUT!AA$20:AI$20, "CLO3", OUTPUT!AA96:AI96) / OUTPUT!AN$8), "", SUMIF(OUTPUT!AA$20:AI$20, "CLO3", OUTPUT!AA96:AI96) / OUTPUT!AN$8),
"" )))))),"")</f>
        <v/>
      </c>
      <c r="Z94" s="232" t="str">
        <f t="shared" si="44"/>
        <v/>
      </c>
      <c r="AA94" s="233" t="str">
        <f t="shared" si="45"/>
        <v/>
      </c>
      <c r="AB94" s="25" t="str">
        <f>IF(B94 &lt;&gt; "", IFERROR(IF(C$16 = "PRELIM", SUMIF('Database (LECTURE-RES-PRAC)'!D$14:AG$14, "CLO4", 'Database (LECTURE-RES-PRAC)'!D91:AG91) / 'Grade computation'!F$7, IF(C$16 = "MIDTERM", SUMIF('Database (LECTURE-RES-PRAC)'!AJ$14:BM$14, "CLO4", 'Database (LECTURE-RES-PRAC)'!AJ91:BM91) / 'Grade computation'!G$7, IF(C$16 = "FINAL", SUMIF('Database (LECTURE-RES-PRAC)'!BP$14:CS$14, "CLO4", 'Database (LECTURE-RES-PRAC)'!BP91:CS91) / 'Grade computation'!H$7,""))),""),"")</f>
        <v/>
      </c>
      <c r="AC94" s="232" t="str">
        <f t="shared" si="46"/>
        <v/>
      </c>
      <c r="AD94" s="25" t="str">
        <f>IF(B94 &lt;&gt; "",IF(AND('PRINTABLE (per grading)'!H$16="EXAM", 'PRINTABLE (per grading)'!B$13="Prelim"), IF(ISERROR(SUMIF('Exam (LECTURE ONLY)'!D$20:M$20, "CLO4", 'Exam (LECTURE ONLY)'!D96:M96) / 'Exam (LECTURE ONLY)'!AL$9), "", SUMIF('Exam (LECTURE ONLY)'!D$20:M$20, "CLO4", 'Exam (LECTURE ONLY)'!D96:M96) /'Exam (LECTURE ONLY)'!AL$9),
IF(AND('PRINTABLE (per grading)'!H$16="EXAM", 'PRINTABLE (per grading)'!B$13="Midterm"), IF(ISERROR(SUMIF('Exam (LECTURE ONLY)'!O$20:X$20, "CLO4", 'Exam (LECTURE ONLY)'!O96:X96) / 'Exam (LECTURE ONLY)'!AM$9), "", SUMIF('Exam (LECTURE ONLY)'!O$20:X$20, "CLO4", 'Exam (LECTURE ONLY)'!O96:X96) / 'Exam (LECTURE ONLY)'!AM$9),
IF(AND('PRINTABLE (per grading)'!H$16="EXAM", 'PRINTABLE (per grading)'!B$13="Final"), IF(ISERROR(SUMIF('Exam (LECTURE ONLY)'!Z$20:AI$20, "CLO4", 'Exam (LECTURE ONLY)'!Z96:AI96) / 'Exam (LECTURE ONLY)'!AN$9), "", SUMIF('Exam (LECTURE ONLY)'!Z$20:AI$20, "CLO4", 'Exam (LECTURE ONLY)'!Z96:AI96) / 'Exam (LECTURE ONLY)'!AN$9),
IF(AND('PRINTABLE (per grading)'!H$16="OUTPUT", 'PRINTABLE (per grading)'!B$13="Prelim"), IF(ISERROR(SUMIF(OUTPUT!C$20:M$20, "CLO4", OUTPUT!C96:M96) / OUTPUT!AL$9), "", SUMIF(OUTPUT!C$20:M$20, "CLO4", OUTPUT!C96:M96) / OUTPUT!AL$9),
IF(AND('PRINTABLE (per grading)'!H$16="OUTPUT", 'PRINTABLE (per grading)'!B$13="Midterm"), IF(ISERROR(SUMIF(OUTPUT!O$20:Y$20, "CLO4", OUTPUT!O96:Y96) / OUTPUT!AM$9), "", SUMIF(OUTPUT!O$20:Y$20, "CLO4", OUTPUT!O96:Y96) / OUTPUT!AM$9),
IF(AND('PRINTABLE (per grading)'!H$16="OUTPUT", 'PRINTABLE (per grading)'!B$13="Final"), IF(ISERROR(SUMIF(OUTPUT!AA$20:AI$20, "CLO4", OUTPUT!AA96:AI96) / OUTPUT!AN$9), "", SUMIF(OUTPUT!AA$20:AI$20, "CLO4", OUTPUT!AA96:AI96) / OUTPUT!AN$9),
"")))))),"")</f>
        <v/>
      </c>
      <c r="AE94" s="232" t="str">
        <f t="shared" si="47"/>
        <v/>
      </c>
      <c r="AF94" s="233" t="str">
        <f t="shared" si="48"/>
        <v/>
      </c>
      <c r="AG94" s="25" t="str">
        <f>IF(B94 &lt;&gt; "", IFERROR(IF(C$16 = "PRELIM", SUMIF('Database (LECTURE-RES-PRAC)'!D$14:AG$14, "CLO5", 'Database (LECTURE-RES-PRAC)'!D91:AG91) / 'Grade computation'!F$8, IF(C$16 = "MIDTERM", SUMIF('Database (LECTURE-RES-PRAC)'!AJ$14:BM$14, "CLO5", 'Database (LECTURE-RES-PRAC)'!AJ91:BM91) / 'Grade computation'!G$8, IF(C$16 = "FINAL", SUMIF('Database (LECTURE-RES-PRAC)'!BP$14:CS$14, "CLO5", 'Database (LECTURE-RES-PRAC)'!BP91:CS91) / 'Grade computation'!H$8,""))),""),"")</f>
        <v/>
      </c>
      <c r="AH94" s="232" t="str">
        <f t="shared" si="49"/>
        <v/>
      </c>
      <c r="AI94" s="25" t="str">
        <f>IF(B94 &lt;&gt; "",IF(AND('PRINTABLE (per grading)'!H$16="EXAM", 'PRINTABLE (per grading)'!B$13="Prelim"), IF(ISERROR(SUMIF('Exam (LECTURE ONLY)'!D$20:M$20, "CLO5", 'Exam (LECTURE ONLY)'!D96:M96) / 'Exam (LECTURE ONLY)'!AL$10), "", SUMIF('Exam (LECTURE ONLY)'!D$20:M$20, "CLO5", 'Exam (LECTURE ONLY)'!D96:M96) /'Exam (LECTURE ONLY)'!AL$10),
IF(AND('PRINTABLE (per grading)'!H$16="EXAM", 'PRINTABLE (per grading)'!B$13="Midterm"), IF(ISERROR(SUMIF('Exam (LECTURE ONLY)'!O$20:X$20, "CLO5", 'Exam (LECTURE ONLY)'!O96:X96) / 'Exam (LECTURE ONLY)'!AM$10), "", SUMIF('Exam (LECTURE ONLY)'!O$20:X$20, "CLO5", 'Exam (LECTURE ONLY)'!O96:X96) / 'Exam (LECTURE ONLY)'!AM$10),
IF(AND('PRINTABLE (per grading)'!H$16="EXAM", 'PRINTABLE (per grading)'!B$13="Final"), IF(ISERROR(SUMIF('Exam (LECTURE ONLY)'!Z$20:AI$20, "CLO5", 'Exam (LECTURE ONLY)'!Z96:AI96) / 'Exam (LECTURE ONLY)'!AN$10), "", SUMIF('Exam (LECTURE ONLY)'!Z$20:AI$20, "CLO5", 'Exam (LECTURE ONLY)'!Z96:AI96) / 'Exam (LECTURE ONLY)'!AN$10),
IF(AND('PRINTABLE (per grading)'!H$16="OUTPUT", 'PRINTABLE (per grading)'!B$13="Prelim"), IF(ISERROR(SUMIF(OUTPUT!C$20:M$20, "CLO5", OUTPUT!C96:M96) / OUTPUT!AL$10), "", SUMIF(OUTPUT!C$20:M$20, "CLO5", OUTPUT!C96:M96) / OUTPUT!AL$10),
IF(AND('PRINTABLE (per grading)'!H$16="OUTPUT", 'PRINTABLE (per grading)'!B$13="Midterm"), IF(ISERROR(SUMIF(OUTPUT!O$20:Y$20, "CLO5", OUTPUT!O96:Y96) / OUTPUT!AM$10), "", SUMIF(OUTPUT!O$20:Y$20, "CLO5", OUTPUT!O96:Y96) / OUTPUT!AM$10),
IF(AND('PRINTABLE (per grading)'!H$16="OUTPUT", 'PRINTABLE (per grading)'!B$13="Final"), IF(ISERROR(SUMIF(OUTPUT!AA$20:AI$20, "CLO5", OUTPUT!AA96:AI96) / OUTPUT!AN$10), "", SUMIF(OUTPUT!AA$20:AI$20, "CLO5", OUTPUT!AA96:AI96) / OUTPUT!AN$10),
"")))))),"")</f>
        <v/>
      </c>
      <c r="AJ94" s="232" t="str">
        <f t="shared" si="50"/>
        <v/>
      </c>
      <c r="AK94" s="233" t="str">
        <f t="shared" si="51"/>
        <v/>
      </c>
      <c r="AL94" s="25" t="str">
        <f>IF(B94 &lt;&gt; "", IFERROR(IF(C$16 = "PRELIM", SUMIF('Database (LECTURE-RES-PRAC)'!D$14:AG$14, "CLO6", 'Database (LECTURE-RES-PRAC)'!D91:AG91) / 'Grade computation'!F$9, IF(C$16 = "MIDTERM", SUMIF('Database (LECTURE-RES-PRAC)'!AJ$14:BM$14, "CLO6", 'Database (LECTURE-RES-PRAC)'!AJ91:BM91) / 'Grade computation'!G$9, IF(C$16 = "FINAL", SUMIF('Database (LECTURE-RES-PRAC)'!BP$14:CS$14, "CLO6", 'Database (LECTURE-RES-PRAC)'!BP91:CS91) / 'Grade computation'!H$9,""))),""),"")</f>
        <v/>
      </c>
      <c r="AM94" s="232" t="str">
        <f t="shared" si="52"/>
        <v/>
      </c>
      <c r="AN94" s="25" t="str">
        <f>IF(B94 &lt;&gt; "",IF(AND('PRINTABLE (per grading)'!H$16="EXAM", 'PRINTABLE (per grading)'!B$13="Prelim"), IF(ISERROR(SUMIF('Exam (LECTURE ONLY)'!D$20:M$20, "CLO6", 'Exam (LECTURE ONLY)'!D96:M96) / 'Exam (LECTURE ONLY)'!AL$11), "", SUMIF('Exam (LECTURE ONLY)'!D$20:M$20, "CLO6", 'Exam (LECTURE ONLY)'!D96:M96) /'Exam (LECTURE ONLY)'!AL$11),
IF(AND('PRINTABLE (per grading)'!H$16="EXAM", 'PRINTABLE (per grading)'!B$13="Midterm"), IF(ISERROR(SUMIF('Exam (LECTURE ONLY)'!O$20:X$20, "CLO6", 'Exam (LECTURE ONLY)'!O96:X96) / 'Exam (LECTURE ONLY)'!AM$11), "", SUMIF('Exam (LECTURE ONLY)'!O$20:X$20, "CLO6", 'Exam (LECTURE ONLY)'!O96:X96) / 'Exam (LECTURE ONLY)'!AM$11),
IF(AND('PRINTABLE (per grading)'!H$16="EXAM", 'PRINTABLE (per grading)'!B$13="Final"), IF(ISERROR(SUMIF('Exam (LECTURE ONLY)'!Z$20:AI$20, "CLO6", 'Exam (LECTURE ONLY)'!Z96:AI96) / 'Exam (LECTURE ONLY)'!AN$11), "", SUMIF('Exam (LECTURE ONLY)'!Z$20:AI$20, "CLO6", 'Exam (LECTURE ONLY)'!Z96:AI96) / 'Exam (LECTURE ONLY)'!AN$11),
IF(AND('PRINTABLE (per grading)'!H$16="OUTPUT", 'PRINTABLE (per grading)'!B$13="Prelim"), IF(ISERROR(SUMIF(OUTPUT!C$20:M$20, "CLO6", OUTPUT!C96:M96) / OUTPUT!AL$11), "", SUMIF(OUTPUT!C$20:M$20, "CLO6", OUTPUT!C96:M96) / OUTPUT!AL$11),
IF(AND('PRINTABLE (per grading)'!H$16="OUTPUT", 'PRINTABLE (per grading)'!B$13="Midterm"), IF(ISERROR(SUMIF(OUTPUT!O$20:Y$20, "CLO6", OUTPUT!O96:Y96) / OUTPUT!AM$11), "", SUMIF(OUTPUT!O$20:Y$20, "CLO6", OUTPUT!O96:Y96) / OUTPUT!AM$11),
IF(AND('PRINTABLE (per grading)'!H$16="OUTPUT", 'PRINTABLE (per grading)'!B$13="Final"), IF(ISERROR(SUMIF(OUTPUT!AA$20:AI$20, "CLO6", OUTPUT!AA96:AI96) / OUTPUT!AN$11), "", SUMIF(OUTPUT!AA$20:AI$20, "CLO6", OUTPUT!AA96:AI96) / OUTPUT!AN$11),
"")))))),"")</f>
        <v/>
      </c>
      <c r="AO94" s="232" t="str">
        <f t="shared" si="53"/>
        <v/>
      </c>
      <c r="AP94" s="233" t="str">
        <f t="shared" si="54"/>
        <v/>
      </c>
      <c r="AQ94" s="25" t="str">
        <f>IF(B94 &lt;&gt; "", IFERROR(IF(C$16 = "PRELIM", SUMIF('Database (LECTURE-RES-PRAC)'!D$14:AG$14, "CLO7", 'Database (LECTURE-RES-PRAC)'!D91:AG91) / 'Grade computation'!F$10, IF(C$16 = "MIDTERM", SUMIF('Database (LECTURE-RES-PRAC)'!AJ$14:BM$14, "CLO7", 'Database (LECTURE-RES-PRAC)'!AJ91:BM91) / 'Grade computation'!G$10, IF(C$16 = "FINAL", SUMIF('Database (LECTURE-RES-PRAC)'!BP$14:CS$14, "CLO7", 'Database (LECTURE-RES-PRAC)'!BP91:CS91) / 'Grade computation'!H$10,""))),""),"")</f>
        <v/>
      </c>
      <c r="AR94" s="232" t="str">
        <f t="shared" si="55"/>
        <v/>
      </c>
      <c r="AS94" s="25" t="str">
        <f>IF(B94 &lt;&gt; "",IF(AND('PRINTABLE (per grading)'!H$16="EXAM", 'PRINTABLE (per grading)'!B$13="Prelim"), IF(ISERROR(SUMIF('Exam (LECTURE ONLY)'!D$20:M$20, "CLO7", 'Exam (LECTURE ONLY)'!D96:M96) / 'Exam (LECTURE ONLY)'!AL$12), "", SUMIF('Exam (LECTURE ONLY)'!D$20:M$20, "CLO7", 'Exam (LECTURE ONLY)'!D96:M96) /'Exam (LECTURE ONLY)'!AL$12),
IF(AND('PRINTABLE (per grading)'!H$16="EXAM", 'PRINTABLE (per grading)'!B$13="Midterm"), IF(ISERROR(SUMIF('Exam (LECTURE ONLY)'!O$20:X$20, "CLO7", 'Exam (LECTURE ONLY)'!O96:X96) / 'Exam (LECTURE ONLY)'!AM$12), "", SUMIF('Exam (LECTURE ONLY)'!O$20:X$20, "CLO7", 'Exam (LECTURE ONLY)'!O96:X96) / 'Exam (LECTURE ONLY)'!AM$12),
IF(AND('PRINTABLE (per grading)'!H$16="EXAM", 'PRINTABLE (per grading)'!B$13="Final"), IF(ISERROR(SUMIF('Exam (LECTURE ONLY)'!Z$20:AI$20, "CLO7", 'Exam (LECTURE ONLY)'!Z96:AI96) / 'Exam (LECTURE ONLY)'!AN$12), "", SUMIF('Exam (LECTURE ONLY)'!Z$20:AI$20, "CLO7", 'Exam (LECTURE ONLY)'!Z96:AI96) / 'Exam (LECTURE ONLY)'!AN$12),
IF(AND('PRINTABLE (per grading)'!H$16="OUTPUT", 'PRINTABLE (per grading)'!B$13="Prelim"), IF(ISERROR(SUMIF(OUTPUT!C$20:M$20, "CLO7", OUTPUT!C96:M96) / OUTPUT!AL$12), "", SUMIF(OUTPUT!C$20:M$20, "CLO7", OUTPUT!C96:M96) / OUTPUT!AL$12),
IF(AND('PRINTABLE (per grading)'!H$16="OUTPUT", 'PRINTABLE (per grading)'!B$13="Midterm"), IF(ISERROR(SUMIF(OUTPUT!O$20:Y$20, "CLO7", OUTPUT!O96:Y96) / OUTPUT!AM$12), "", SUMIF(OUTPUT!O$20:Y$20, "CLO7", OUTPUT!O96:Y96) / OUTPUT!AM$12),
IF(AND('PRINTABLE (per grading)'!H$16="OUTPUT", 'PRINTABLE (per grading)'!B$13="Final"), IF(ISERROR(SUMIF(OUTPUT!AA$20:AI$20, "CLO7", OUTPUT!AA96:AI96) / OUTPUT!AN$12), "", SUMIF(OUTPUT!AA$20:AI$20, "CLO7", OUTPUT!AA96:AI96) / OUTPUT!AN$12),
"")))))),"")</f>
        <v/>
      </c>
      <c r="AT94" s="232" t="str">
        <f t="shared" si="56"/>
        <v/>
      </c>
      <c r="AU94" s="233" t="str">
        <f t="shared" si="57"/>
        <v/>
      </c>
      <c r="AV94" s="25" t="str">
        <f>IF(B94 &lt;&gt; "", IFERROR(IF(C$16 = "PRELIM", SUMIF('Database (LECTURE-RES-PRAC)'!D$14:AG$14, "CLO8", 'Database (LECTURE-RES-PRAC)'!D91:AG91) / 'Grade computation'!F$11, IF(C$16 = "MIDTERM", SUMIF('Database (LECTURE-RES-PRAC)'!AJ$14:BM$14, "CLO8", 'Database (LECTURE-RES-PRAC)'!AJ91:BM91) / 'Grade computation'!G$11, IF(C$16 = "FINAL", SUMIF('Database (LECTURE-RES-PRAC)'!BP$14:CS$14, "CLO8", 'Database (LECTURE-RES-PRAC)'!BP91:CS91) / 'Grade computation'!H$11,""))),""),"")</f>
        <v/>
      </c>
      <c r="AW94" s="232" t="str">
        <f t="shared" si="58"/>
        <v/>
      </c>
      <c r="AX94" s="25" t="str">
        <f>IF(B94 &lt;&gt; "",IF(AND('PRINTABLE (per grading)'!H$16="EXAM", 'PRINTABLE (per grading)'!B$13="Prelim"), IF(ISERROR(SUMIF('Exam (LECTURE ONLY)'!D$20:M$20, "CLO8", 'Exam (LECTURE ONLY)'!D96:M96) / 'Exam (LECTURE ONLY)'!AL$13), "", SUMIF('Exam (LECTURE ONLY)'!D$20:M$20, "CLO8", 'Exam (LECTURE ONLY)'!D96:M96) /'Exam (LECTURE ONLY)'!AL$13),
IF(AND('PRINTABLE (per grading)'!H$16="EXAM", 'PRINTABLE (per grading)'!B$13="Midterm"), IF(ISERROR(SUMIF('Exam (LECTURE ONLY)'!O$20:X$20, "CLO8", 'Exam (LECTURE ONLY)'!O96:X96) / 'Exam (LECTURE ONLY)'!AM$13), "", SUMIF('Exam (LECTURE ONLY)'!O$20:X$20, "CLO8", 'Exam (LECTURE ONLY)'!O96:X96) / 'Exam (LECTURE ONLY)'!AM$13),
IF(AND('PRINTABLE (per grading)'!H$16="EXAM", 'PRINTABLE (per grading)'!B$13="Final"), IF(ISERROR(SUMIF('Exam (LECTURE ONLY)'!Z$20:AI$20, "CLO8", 'Exam (LECTURE ONLY)'!Z96:AI96) / 'Exam (LECTURE ONLY)'!AN$13), "", SUMIF('Exam (LECTURE ONLY)'!Z$20:AI$20, "CLO8", 'Exam (LECTURE ONLY)'!Z96:AI96) / 'Exam (LECTURE ONLY)'!AN$13),
IF(AND('PRINTABLE (per grading)'!H$16="OUTPUT", 'PRINTABLE (per grading)'!B$13="Prelim"), IF(ISERROR(SUMIF(OUTPUT!C$20:M$20, "CLO8", OUTPUT!C96:M96) / OUTPUT!AL$13), "", SUMIF(OUTPUT!C$20:M$20, "CLO8", OUTPUT!C96:M96) / OUTPUT!AL$13),
IF(AND('PRINTABLE (per grading)'!H$16="OUTPUT", 'PRINTABLE (per grading)'!B$13="Midterm"), IF(ISERROR(SUMIF(OUTPUT!O$20:Y$20, "CLO8", OUTPUT!O96:Y96) / OUTPUT!AM$13), "", SUMIF(OUTPUT!O$20:Y$20, "CLO8", OUTPUT!O96:Y96) / OUTPUT!AM$13),
IF(AND('PRINTABLE (per grading)'!H$16="OUTPUT", 'PRINTABLE (per grading)'!B$13="Final"), IF(ISERROR(SUMIF(OUTPUT!AA$20:AI$20, "CLO8", OUTPUT!AA96:AI96) / OUTPUT!AN$13), "", SUMIF(OUTPUT!AA$20:AI$20, "CLO8", OUTPUT!AA96:AI96) / OUTPUT!AN$13),
"")))))),"")</f>
        <v/>
      </c>
      <c r="AY94" s="232" t="str">
        <f t="shared" si="59"/>
        <v/>
      </c>
      <c r="AZ94" s="233" t="str">
        <f t="shared" si="60"/>
        <v/>
      </c>
      <c r="BA94" s="25" t="str">
        <f>IF(B94 &lt;&gt; "", IFERROR(IF(C$16 = "PRELIM", SUMIF('Database (LECTURE-RES-PRAC)'!D$14:AG$14, "CLO9", 'Database (LECTURE-RES-PRAC)'!D91:AG91) / 'Grade computation'!F$12, IF(C$16 = "MIDTERM", SUMIF('Database (LECTURE-RES-PRAC)'!AJ$14:BM$14, "CLO9", 'Database (LECTURE-RES-PRAC)'!AJ91:BM91) / 'Grade computation'!G$12, IF(C$16 = "FINAL", SUMIF('Database (LECTURE-RES-PRAC)'!BP$14:CS$14, "CLO9", 'Database (LECTURE-RES-PRAC)'!BP91:CS91) / 'Grade computation'!H$12,""))),""),"")</f>
        <v/>
      </c>
      <c r="BB94" s="232" t="str">
        <f t="shared" si="61"/>
        <v/>
      </c>
      <c r="BC94" s="25" t="str">
        <f>IF(B94 &lt;&gt; "",IF(AND('PRINTABLE (per grading)'!H$16="EXAM", 'PRINTABLE (per grading)'!B$13="Prelim"), IF(ISERROR(SUMIF('Exam (LECTURE ONLY)'!D$20:M$20, "CLO9", 'Exam (LECTURE ONLY)'!D96:M96) / 'Exam (LECTURE ONLY)'!AL$14), "", SUMIF('Exam (LECTURE ONLY)'!D$20:M$20, "CLO9", 'Exam (LECTURE ONLY)'!D96:M96) /'Exam (LECTURE ONLY)'!AL$14),
IF(AND('PRINTABLE (per grading)'!H$16="EXAM", 'PRINTABLE (per grading)'!B$13="Midterm"), IF(ISERROR(SUMIF('Exam (LECTURE ONLY)'!O$20:X$20, "CLO9", 'Exam (LECTURE ONLY)'!O96:X96) / 'Exam (LECTURE ONLY)'!AM$14), "", SUMIF('Exam (LECTURE ONLY)'!O$20:X$20, "CLO9", 'Exam (LECTURE ONLY)'!O96:X96) / 'Exam (LECTURE ONLY)'!AM$14),
IF(AND('PRINTABLE (per grading)'!H$16="EXAM", 'PRINTABLE (per grading)'!B$13="Final"), IF(ISERROR(SUMIF('Exam (LECTURE ONLY)'!Z$20:AI$20, "CLO9", 'Exam (LECTURE ONLY)'!Z96:AI96) / 'Exam (LECTURE ONLY)'!AN$14), "", SUMIF('Exam (LECTURE ONLY)'!Z$20:AI$20, "CLO9", 'Exam (LECTURE ONLY)'!Z96:AI96) / 'Exam (LECTURE ONLY)'!AN$14),
IF(AND('PRINTABLE (per grading)'!H$16="OUTPUT", 'PRINTABLE (per grading)'!B$13="Prelim"), IF(ISERROR(SUMIF(OUTPUT!C$20:M$20, "CLO9", OUTPUT!C96:M96) / OUTPUT!AL$14), "", SUMIF(OUTPUT!C$20:M$20, "CLO9", OUTPUT!C96:M96) / OUTPUT!AL$14),
IF(AND('PRINTABLE (per grading)'!H$16="OUTPUT", 'PRINTABLE (per grading)'!B$13="Midterm"), IF(ISERROR(SUMIF(OUTPUT!O$20:Y$20, "CLO9", OUTPUT!O96:Y96) / OUTPUT!AM$14), "", SUMIF(OUTPUT!O$20:Y$20, "CLO9", OUTPUT!O96:Y96) / OUTPUT!AM$14),
IF(AND('PRINTABLE (per grading)'!H$16="OUTPUT", 'PRINTABLE (per grading)'!B$13="Final"), IF(ISERROR(SUMIF(OUTPUT!AA$20:AI$20, "CLO9", OUTPUT!AA96:AI96) / OUTPUT!AN$14), "", SUMIF(OUTPUT!AA$20:AI$20, "CLO9", OUTPUT!AA96:AI96) / OUTPUT!AN$14),
"")))))),"")</f>
        <v/>
      </c>
      <c r="BD94" s="232" t="str">
        <f t="shared" si="62"/>
        <v/>
      </c>
      <c r="BE94" s="233" t="str">
        <f t="shared" si="63"/>
        <v/>
      </c>
      <c r="BF94" s="25" t="str">
        <f>IF(B94 &lt;&gt; "", IFERROR(IF(C$16 = "PRELIM", SUMIF('Database (LECTURE-RES-PRAC)'!D$14:AG$14, "CLO10", 'Database (LECTURE-RES-PRAC)'!D91:AG91) / 'Grade computation'!F$13, IF(C$16 = "MIDTERM", SUMIF('Database (LECTURE-RES-PRAC)'!AJ$14:BM$14, "CLO10", 'Database (LECTURE-RES-PRAC)'!AJ91:BM91) / 'Grade computation'!G$13, IF(C$16 = "FINAL", SUMIF('Database (LECTURE-RES-PRAC)'!BP$14:CS$14, "CLO10", 'Database (LECTURE-RES-PRAC)'!BP91:CS91) / 'Grade computation'!H$13,""))),""),"")</f>
        <v/>
      </c>
      <c r="BG94" s="232" t="str">
        <f t="shared" si="64"/>
        <v/>
      </c>
      <c r="BH94" s="25" t="str">
        <f>IF(B94 &lt;&gt; "",IF(AND('PRINTABLE (per grading)'!H$16="EXAM", 'PRINTABLE (per grading)'!B$13="Prelim"), IF(ISERROR(SUMIF('Exam (LECTURE ONLY)'!D$20:M$20, "CLO10", 'Exam (LECTURE ONLY)'!D96:M96) / 'Exam (LECTURE ONLY)'!AL$15), "", SUMIF('Exam (LECTURE ONLY)'!D$20:M$20, "CLO10", 'Exam (LECTURE ONLY)'!D96:M96) /'Exam (LECTURE ONLY)'!AL$15),
IF(AND('PRINTABLE (per grading)'!H$16="EXAM", 'PRINTABLE (per grading)'!B$13="Midterm"), IF(ISERROR(SUMIF('Exam (LECTURE ONLY)'!O$20:X$20, "CLO10", 'Exam (LECTURE ONLY)'!O96:X96) / 'Exam (LECTURE ONLY)'!AM$15), "", SUMIF('Exam (LECTURE ONLY)'!O$20:X$20, "CLO10", 'Exam (LECTURE ONLY)'!O96:X96) / 'Exam (LECTURE ONLY)'!AM$15),
IF(AND('PRINTABLE (per grading)'!H$16="EXAM", 'PRINTABLE (per grading)'!B$13="Final"), IF(ISERROR(SUMIF('Exam (LECTURE ONLY)'!Z$20:AI$20, "CLO10", 'Exam (LECTURE ONLY)'!Z96:AI96) / 'Exam (LECTURE ONLY)'!AN$15), "", SUMIF('Exam (LECTURE ONLY)'!Z$20:AI$20, "CLO10", 'Exam (LECTURE ONLY)'!Z96:AI96) / 'Exam (LECTURE ONLY)'!AN$15),
IF(AND('PRINTABLE (per grading)'!H$16="OUTPUT", 'PRINTABLE (per grading)'!B$13="Prelim"), IF(ISERROR(SUMIF(OUTPUT!C$20:M$20, "CLO10", OUTPUT!C96:M96) / OUTPUT!AL$15), "", SUMIF(OUTPUT!C$20:M$20, "CLO10", OUTPUT!C96:M96) / OUTPUT!AL$15),
IF(AND('PRINTABLE (per grading)'!H$16="OUTPUT", 'PRINTABLE (per grading)'!B$13="Midterm"), IF(ISERROR(SUMIF(OUTPUT!O$20:Y$20, "CLO10", OUTPUT!O96:Y96) / OUTPUT!AM$15), "", SUMIF(OUTPUT!O$20:Y$20, "CLO10", OUTPUT!O96:Y96) / OUTPUT!AM$15),
IF(AND('PRINTABLE (per grading)'!H$16="OUTPUT", 'PRINTABLE (per grading)'!B$13="Final"), IF(ISERROR(SUMIF(OUTPUT!AA$20:AI$20, "CLO10", OUTPUT!AA96:AI96) / OUTPUT!AN$15), "", SUMIF(OUTPUT!AA$20:AI$20, "CLO10", OUTPUT!AA96:AI96) / OUTPUT!AN$15),
"")))))),"")</f>
        <v/>
      </c>
      <c r="BI94" s="232" t="str">
        <f t="shared" si="65"/>
        <v/>
      </c>
      <c r="BJ94" s="233" t="str">
        <f t="shared" si="66"/>
        <v/>
      </c>
      <c r="BK94" s="2"/>
    </row>
    <row r="95" spans="1:63" ht="20.100000000000001" customHeight="1">
      <c r="A95" s="118" t="str">
        <f>IF(ISBLANK('Database (LECTURE-RES-PRAC)'!A92),"",'Database (LECTURE-RES-PRAC)'!A92)</f>
        <v/>
      </c>
      <c r="B95" s="119" t="str">
        <f>IF(ISBLANK('Database (LECTURE-RES-PRAC)'!B92),"",'Database (LECTURE-RES-PRAC)'!B92)</f>
        <v/>
      </c>
      <c r="C95" s="134" t="str">
        <f>IF(B95&lt;&gt;"",IF(C$16="PRELIM",'Grade computation'!C95, IF(C$16="MIDTERM",'Grade computation'!K95, IF(C$16="FINAL",'Grade computation'!S95,""))),"")</f>
        <v/>
      </c>
      <c r="D95" s="135" t="str">
        <f t="shared" si="1"/>
        <v/>
      </c>
      <c r="E95" s="134" t="str">
        <f>IF(B95&lt;&gt;"", IF(C$16="PRELIM",'Grade computation'!E95, IF(C$16="MIDTERM",'Grade computation'!M95, IF(C$16="FINAL",'Grade computation'!U95,""))),"")</f>
        <v/>
      </c>
      <c r="F95" s="136" t="str">
        <f t="shared" si="2"/>
        <v/>
      </c>
      <c r="G95" s="137" t="str">
        <f t="shared" si="3"/>
        <v/>
      </c>
      <c r="H95" s="207" t="str">
        <f>IF(B95&lt;&gt;"",IF(C$16="PRELIM", 'Grade computation'!H95, IF(C$16="MIDTERM", 'Grade computation'!P95, IF(C$16="FINAL",'Grade computation'!X95, ""))),"")</f>
        <v/>
      </c>
      <c r="I95" s="137" t="str">
        <f t="shared" si="4"/>
        <v/>
      </c>
      <c r="J95" s="139" t="str">
        <f t="shared" si="5"/>
        <v/>
      </c>
      <c r="K95" s="377" t="str">
        <f t="shared" si="6"/>
        <v/>
      </c>
      <c r="L95" s="434"/>
      <c r="M95" s="25" t="str">
        <f>IF(B95 &lt;&gt; "", IFERROR(IF(C$16 = "PRELIM", SUMIF('Database (LECTURE-RES-PRAC)'!D$14:AG$14, "CLO1", 'Database (LECTURE-RES-PRAC)'!D92:AG92) / 'Grade computation'!F$4, IF(C$16 = "MIDTERM", SUMIF('Database (LECTURE-RES-PRAC)'!AJ$14:BM$14, "CLO1", 'Database (LECTURE-RES-PRAC)'!AJ92:BM92) / 'Grade computation'!G$4, IF(C$16 = "FINAL", SUMIF('Database (LECTURE-RES-PRAC)'!BP$14:CS$14, "CLO1", 'Database (LECTURE-RES-PRAC)'!BP92:CS92) / 'Grade computation'!H$4,""))),""),"")</f>
        <v/>
      </c>
      <c r="N95" s="232" t="str">
        <f t="shared" si="37"/>
        <v/>
      </c>
      <c r="O95" s="25" t="str">
        <f>IF(B95 &lt;&gt; "",IF(AND('PRINTABLE (per grading)'!H$16="EXAM", 'PRINTABLE (per grading)'!B$13="Prelim"), IF(ISERROR(SUMIF('Exam (LECTURE ONLY)'!D$20:M$20, "CLO1", 'Exam (LECTURE ONLY)'!D97:M97) / 'Exam (LECTURE ONLY)'!AL$6), "", SUMIF('Exam (LECTURE ONLY)'!D$20:M$20, "CLO1", 'Exam (LECTURE ONLY)'!D97:M97) /'Exam (LECTURE ONLY)'!AL$6),
IF(AND('PRINTABLE (per grading)'!H$16="EXAM", 'PRINTABLE (per grading)'!B$13="Midterm"), IF(ISERROR(SUMIF('Exam (LECTURE ONLY)'!O$20:X$20, "CLO1", 'Exam (LECTURE ONLY)'!O97:X97) / 'Exam (LECTURE ONLY)'!AM$6), "", SUMIF('Exam (LECTURE ONLY)'!O$20:X$20, "CLO1", 'Exam (LECTURE ONLY)'!O97:X97) / 'Exam (LECTURE ONLY)'!AM$6),
IF(AND('PRINTABLE (per grading)'!H$16="EXAM", 'PRINTABLE (per grading)'!B$13="Final"), IF(ISERROR(SUMIF('Exam (LECTURE ONLY)'!Z$20:AI$20, "CLO1", 'Exam (LECTURE ONLY)'!Z97:AI97) / 'Exam (LECTURE ONLY)'!AN$6), "", SUMIF('Exam (LECTURE ONLY)'!Z$20:AI$20, "CLO1", 'Exam (LECTURE ONLY)'!Z97:AI97) / 'Exam (LECTURE ONLY)'!AN$6),
IF(AND('PRINTABLE (per grading)'!H$16="OUTPUT", 'PRINTABLE (per grading)'!B$13="Prelim"), IF(ISERROR(SUMIF(OUTPUT!C$20:M$20, "CLO1", OUTPUT!C97:M97) / OUTPUT!AL$6), "", SUMIF(OUTPUT!C$20:M$20, "CLO1", OUTPUT!C97:M97) / OUTPUT!AL$6),
IF(AND('PRINTABLE (per grading)'!H$16="OUTPUT", 'PRINTABLE (per grading)'!B$13="Midterm"), IF(ISERROR(SUMIF(OUTPUT!O$20:Y$20, "CLO1", OUTPUT!O97:Y97) / OUTPUT!AM$6), "", SUMIF(OUTPUT!O$20:Y$20, "CLO1", OUTPUT!O97:Y97) / OUTPUT!AM$6),
IF(AND('PRINTABLE (per grading)'!H$16="OUTPUT", 'PRINTABLE (per grading)'!B$13="Final"), IF(ISERROR(SUMIF(OUTPUT!AA$20:AI$20, "CLO1", OUTPUT!AA97:AI97) / OUTPUT!AN$6), "", SUMIF(OUTPUT!AA$20:AI$20, "CLO1", OUTPUT!AA97:AI97) / OUTPUT!AN$6),
"")))))),"")</f>
        <v/>
      </c>
      <c r="P95" s="232" t="str">
        <f t="shared" si="38"/>
        <v/>
      </c>
      <c r="Q95" s="233" t="str">
        <f t="shared" si="39"/>
        <v/>
      </c>
      <c r="R95" s="25" t="str">
        <f>IF(B95 &lt;&gt; "", IFERROR(IF(C$16 = "PRELIM", SUMIF('Database (LECTURE-RES-PRAC)'!D$14:AG$14, "CLO2", 'Database (LECTURE-RES-PRAC)'!D92:AG92) / 'Grade computation'!F$5, IF(C$16 = "MIDTERM", SUMIF('Database (LECTURE-RES-PRAC)'!AJ$14:BM$14, "CLO2", 'Database (LECTURE-RES-PRAC)'!AJ92:BM92) / 'Grade computation'!G$5, IF(C$16 = "FINAL", SUMIF('Database (LECTURE-RES-PRAC)'!BP$14:CS$14, "CLO2", 'Database (LECTURE-RES-PRAC)'!BP92:CS92) / 'Grade computation'!H$5,""))),""),"")</f>
        <v/>
      </c>
      <c r="S95" s="232" t="str">
        <f t="shared" si="40"/>
        <v/>
      </c>
      <c r="T95" s="25" t="str">
        <f>IF(B95 &lt;&gt; "",IF(AND('PRINTABLE (per grading)'!H$16="EXAM", 'PRINTABLE (per grading)'!B$13="Prelim"), IF(ISERROR(SUMIF('Exam (LECTURE ONLY)'!D$20:M$20, "CLO2", 'Exam (LECTURE ONLY)'!D97:M97) / 'Exam (LECTURE ONLY)'!AL$7), "", SUMIF('Exam (LECTURE ONLY)'!D$20:M$20, "CLO2", 'Exam (LECTURE ONLY)'!D97:M97) /'Exam (LECTURE ONLY)'!AL$7),
IF(AND('PRINTABLE (per grading)'!H$16="EXAM", 'PRINTABLE (per grading)'!B$13="Midterm"), IF(ISERROR(SUMIF('Exam (LECTURE ONLY)'!O$20:X$20, "CLO2", 'Exam (LECTURE ONLY)'!O97:X97) / 'Exam (LECTURE ONLY)'!AM$7), "", SUMIF('Exam (LECTURE ONLY)'!O$20:X$20, "CLO2", 'Exam (LECTURE ONLY)'!O97:X97) / 'Exam (LECTURE ONLY)'!AM$7),
IF(AND('PRINTABLE (per grading)'!H$16="EXAM", 'PRINTABLE (per grading)'!B$13="Final"), IF(ISERROR(SUMIF('Exam (LECTURE ONLY)'!Z$20:AI$20, "CLO2", 'Exam (LECTURE ONLY)'!Z97:AI97) / 'Exam (LECTURE ONLY)'!AN$7), "", SUMIF('Exam (LECTURE ONLY)'!Z$20:AI$20, "CLO2", 'Exam (LECTURE ONLY)'!Z97:AI97) / 'Exam (LECTURE ONLY)'!AN$7),
IF(AND('PRINTABLE (per grading)'!H$16="OUTPUT", 'PRINTABLE (per grading)'!B$13="Prelim"), IF(ISERROR(SUMIF(OUTPUT!C$20:M$20, "CLO2", OUTPUT!C97:M97) / OUTPUT!AL$7), "", SUMIF(OUTPUT!C$20:M$20, "CLO2", OUTPUT!C97:M97) / OUTPUT!AL$7),
IF(AND('PRINTABLE (per grading)'!H$16="OUTPUT", 'PRINTABLE (per grading)'!B$13="Midterm"), IF(ISERROR(SUMIF(OUTPUT!O$20:Y$20, "CLO2", OUTPUT!O97:Y97) / OUTPUT!AM$7), "", SUMIF(OUTPUT!O$20:Y$20, "CLO2", OUTPUT!O97:Y97) / OUTPUT!AM$7),
IF(AND('PRINTABLE (per grading)'!H$16="OUTPUT", 'PRINTABLE (per grading)'!B$13="Final"), IF(ISERROR(SUMIF(OUTPUT!AA$20:AI$20, "CLO2", OUTPUT!AA97:AI97) / OUTPUT!AN$7), "", SUMIF(OUTPUT!AA$20:AI$20, "CLO2", OUTPUT!AA97:AI97) / OUTPUT!AN$7),
"")))))),"")</f>
        <v/>
      </c>
      <c r="U95" s="232" t="str">
        <f t="shared" si="41"/>
        <v/>
      </c>
      <c r="V95" s="233" t="str">
        <f t="shared" si="42"/>
        <v/>
      </c>
      <c r="W95" s="25" t="str">
        <f>IF(B95 &lt;&gt; "", IFERROR(IF(C$16 = "PRELIM", SUMIF('Database (LECTURE-RES-PRAC)'!D$14:AG$14, "CLO3", 'Database (LECTURE-RES-PRAC)'!D92:AG92) / 'Grade computation'!F$6, IF(C$16 = "MIDTERM", SUMIF('Database (LECTURE-RES-PRAC)'!AJ$14:BM$14, "CLO3", 'Database (LECTURE-RES-PRAC)'!AJ92:BM92) / 'Grade computation'!G$6, IF(C$16 = "FINAL", SUMIF('Database (LECTURE-RES-PRAC)'!BP$14:CS$14, "CLO3", 'Database (LECTURE-RES-PRAC)'!BP92:CS92) / 'Grade computation'!H$6,""))),""),"")</f>
        <v/>
      </c>
      <c r="X95" s="232" t="str">
        <f t="shared" si="43"/>
        <v/>
      </c>
      <c r="Y95" s="25" t="str">
        <f>IF(B95 &lt;&gt; "",IF(AND('PRINTABLE (per grading)'!H$16="EXAM", 'PRINTABLE (per grading)'!B$13="Prelim"), IF(ISERROR(SUMIF('Exam (LECTURE ONLY)'!D$20:M$20, "CLO3", 'Exam (LECTURE ONLY)'!D97:M97) / 'Exam (LECTURE ONLY)'!AL$8), "", SUMIF('Exam (LECTURE ONLY)'!D$20:M$20, "CLO3", 'Exam (LECTURE ONLY)'!D97:M97) /'Exam (LECTURE ONLY)'!AL$8),
IF(AND('PRINTABLE (per grading)'!H$16="EXAM", 'PRINTABLE (per grading)'!B$13="Midterm"), IF(ISERROR(SUMIF('Exam (LECTURE ONLY)'!O$20:X$20, "CLO3", 'Exam (LECTURE ONLY)'!O97:X97) / 'Exam (LECTURE ONLY)'!AM$8), "", SUMIF('Exam (LECTURE ONLY)'!O$20:X$20, "CLO3", 'Exam (LECTURE ONLY)'!O97:X97) / 'Exam (LECTURE ONLY)'!AM$8),
IF(AND('PRINTABLE (per grading)'!H$16="EXAM", 'PRINTABLE (per grading)'!B$13="Final"), IF(ISERROR(SUMIF('Exam (LECTURE ONLY)'!Z$20:AI$20, "CLO3", 'Exam (LECTURE ONLY)'!Z97:AI97) / 'Exam (LECTURE ONLY)'!AN$8), "", SUMIF('Exam (LECTURE ONLY)'!Z$20:AI$20, "CLO3", 'Exam (LECTURE ONLY)'!Z97:AI97) / 'Exam (LECTURE ONLY)'!AN$8),
IF(AND('PRINTABLE (per grading)'!H$16="OUTPUT", 'PRINTABLE (per grading)'!B$13="Prelim"), IF(ISERROR(SUMIF(OUTPUT!C$20:M$20, "CLO3", OUTPUT!C97:M97) / OUTPUT!AL$8), "", SUMIF(OUTPUT!C$20:M$20, "CLO3", OUTPUT!C97:M97) / OUTPUT!AL$8),
IF(AND('PRINTABLE (per grading)'!H$16="OUTPUT", 'PRINTABLE (per grading)'!B$13="Midterm"), IF(ISERROR(SUMIF(OUTPUT!O$20:Y$20, "CLO3", OUTPUT!O97:Y97) / OUTPUT!AM$8), "", SUMIF(OUTPUT!O$20:Y$20, "CLO3", OUTPUT!O97:Y97) / OUTPUT!AM$8),
IF(AND('PRINTABLE (per grading)'!H$16="OUTPUT", 'PRINTABLE (per grading)'!B$13="Final"), IF(ISERROR(SUMIF(OUTPUT!AA$20:AI$20, "CLO3", OUTPUT!AA97:AI97) / OUTPUT!AN$8), "", SUMIF(OUTPUT!AA$20:AI$20, "CLO3", OUTPUT!AA97:AI97) / OUTPUT!AN$8),
"" )))))),"")</f>
        <v/>
      </c>
      <c r="Z95" s="232" t="str">
        <f t="shared" si="44"/>
        <v/>
      </c>
      <c r="AA95" s="233" t="str">
        <f t="shared" si="45"/>
        <v/>
      </c>
      <c r="AB95" s="25" t="str">
        <f>IF(B95 &lt;&gt; "", IFERROR(IF(C$16 = "PRELIM", SUMIF('Database (LECTURE-RES-PRAC)'!D$14:AG$14, "CLO4", 'Database (LECTURE-RES-PRAC)'!D92:AG92) / 'Grade computation'!F$7, IF(C$16 = "MIDTERM", SUMIF('Database (LECTURE-RES-PRAC)'!AJ$14:BM$14, "CLO4", 'Database (LECTURE-RES-PRAC)'!AJ92:BM92) / 'Grade computation'!G$7, IF(C$16 = "FINAL", SUMIF('Database (LECTURE-RES-PRAC)'!BP$14:CS$14, "CLO4", 'Database (LECTURE-RES-PRAC)'!BP92:CS92) / 'Grade computation'!H$7,""))),""),"")</f>
        <v/>
      </c>
      <c r="AC95" s="232" t="str">
        <f t="shared" si="46"/>
        <v/>
      </c>
      <c r="AD95" s="25" t="str">
        <f>IF(B95 &lt;&gt; "",IF(AND('PRINTABLE (per grading)'!H$16="EXAM", 'PRINTABLE (per grading)'!B$13="Prelim"), IF(ISERROR(SUMIF('Exam (LECTURE ONLY)'!D$20:M$20, "CLO4", 'Exam (LECTURE ONLY)'!D97:M97) / 'Exam (LECTURE ONLY)'!AL$9), "", SUMIF('Exam (LECTURE ONLY)'!D$20:M$20, "CLO4", 'Exam (LECTURE ONLY)'!D97:M97) /'Exam (LECTURE ONLY)'!AL$9),
IF(AND('PRINTABLE (per grading)'!H$16="EXAM", 'PRINTABLE (per grading)'!B$13="Midterm"), IF(ISERROR(SUMIF('Exam (LECTURE ONLY)'!O$20:X$20, "CLO4", 'Exam (LECTURE ONLY)'!O97:X97) / 'Exam (LECTURE ONLY)'!AM$9), "", SUMIF('Exam (LECTURE ONLY)'!O$20:X$20, "CLO4", 'Exam (LECTURE ONLY)'!O97:X97) / 'Exam (LECTURE ONLY)'!AM$9),
IF(AND('PRINTABLE (per grading)'!H$16="EXAM", 'PRINTABLE (per grading)'!B$13="Final"), IF(ISERROR(SUMIF('Exam (LECTURE ONLY)'!Z$20:AI$20, "CLO4", 'Exam (LECTURE ONLY)'!Z97:AI97) / 'Exam (LECTURE ONLY)'!AN$9), "", SUMIF('Exam (LECTURE ONLY)'!Z$20:AI$20, "CLO4", 'Exam (LECTURE ONLY)'!Z97:AI97) / 'Exam (LECTURE ONLY)'!AN$9),
IF(AND('PRINTABLE (per grading)'!H$16="OUTPUT", 'PRINTABLE (per grading)'!B$13="Prelim"), IF(ISERROR(SUMIF(OUTPUT!C$20:M$20, "CLO4", OUTPUT!C97:M97) / OUTPUT!AL$9), "", SUMIF(OUTPUT!C$20:M$20, "CLO4", OUTPUT!C97:M97) / OUTPUT!AL$9),
IF(AND('PRINTABLE (per grading)'!H$16="OUTPUT", 'PRINTABLE (per grading)'!B$13="Midterm"), IF(ISERROR(SUMIF(OUTPUT!O$20:Y$20, "CLO4", OUTPUT!O97:Y97) / OUTPUT!AM$9), "", SUMIF(OUTPUT!O$20:Y$20, "CLO4", OUTPUT!O97:Y97) / OUTPUT!AM$9),
IF(AND('PRINTABLE (per grading)'!H$16="OUTPUT", 'PRINTABLE (per grading)'!B$13="Final"), IF(ISERROR(SUMIF(OUTPUT!AA$20:AI$20, "CLO4", OUTPUT!AA97:AI97) / OUTPUT!AN$9), "", SUMIF(OUTPUT!AA$20:AI$20, "CLO4", OUTPUT!AA97:AI97) / OUTPUT!AN$9),
"")))))),"")</f>
        <v/>
      </c>
      <c r="AE95" s="232" t="str">
        <f t="shared" si="47"/>
        <v/>
      </c>
      <c r="AF95" s="233" t="str">
        <f t="shared" si="48"/>
        <v/>
      </c>
      <c r="AG95" s="25" t="str">
        <f>IF(B95 &lt;&gt; "", IFERROR(IF(C$16 = "PRELIM", SUMIF('Database (LECTURE-RES-PRAC)'!D$14:AG$14, "CLO5", 'Database (LECTURE-RES-PRAC)'!D92:AG92) / 'Grade computation'!F$8, IF(C$16 = "MIDTERM", SUMIF('Database (LECTURE-RES-PRAC)'!AJ$14:BM$14, "CLO5", 'Database (LECTURE-RES-PRAC)'!AJ92:BM92) / 'Grade computation'!G$8, IF(C$16 = "FINAL", SUMIF('Database (LECTURE-RES-PRAC)'!BP$14:CS$14, "CLO5", 'Database (LECTURE-RES-PRAC)'!BP92:CS92) / 'Grade computation'!H$8,""))),""),"")</f>
        <v/>
      </c>
      <c r="AH95" s="232" t="str">
        <f t="shared" si="49"/>
        <v/>
      </c>
      <c r="AI95" s="25" t="str">
        <f>IF(B95 &lt;&gt; "",IF(AND('PRINTABLE (per grading)'!H$16="EXAM", 'PRINTABLE (per grading)'!B$13="Prelim"), IF(ISERROR(SUMIF('Exam (LECTURE ONLY)'!D$20:M$20, "CLO5", 'Exam (LECTURE ONLY)'!D97:M97) / 'Exam (LECTURE ONLY)'!AL$10), "", SUMIF('Exam (LECTURE ONLY)'!D$20:M$20, "CLO5", 'Exam (LECTURE ONLY)'!D97:M97) /'Exam (LECTURE ONLY)'!AL$10),
IF(AND('PRINTABLE (per grading)'!H$16="EXAM", 'PRINTABLE (per grading)'!B$13="Midterm"), IF(ISERROR(SUMIF('Exam (LECTURE ONLY)'!O$20:X$20, "CLO5", 'Exam (LECTURE ONLY)'!O97:X97) / 'Exam (LECTURE ONLY)'!AM$10), "", SUMIF('Exam (LECTURE ONLY)'!O$20:X$20, "CLO5", 'Exam (LECTURE ONLY)'!O97:X97) / 'Exam (LECTURE ONLY)'!AM$10),
IF(AND('PRINTABLE (per grading)'!H$16="EXAM", 'PRINTABLE (per grading)'!B$13="Final"), IF(ISERROR(SUMIF('Exam (LECTURE ONLY)'!Z$20:AI$20, "CLO5", 'Exam (LECTURE ONLY)'!Z97:AI97) / 'Exam (LECTURE ONLY)'!AN$10), "", SUMIF('Exam (LECTURE ONLY)'!Z$20:AI$20, "CLO5", 'Exam (LECTURE ONLY)'!Z97:AI97) / 'Exam (LECTURE ONLY)'!AN$10),
IF(AND('PRINTABLE (per grading)'!H$16="OUTPUT", 'PRINTABLE (per grading)'!B$13="Prelim"), IF(ISERROR(SUMIF(OUTPUT!C$20:M$20, "CLO5", OUTPUT!C97:M97) / OUTPUT!AL$10), "", SUMIF(OUTPUT!C$20:M$20, "CLO5", OUTPUT!C97:M97) / OUTPUT!AL$10),
IF(AND('PRINTABLE (per grading)'!H$16="OUTPUT", 'PRINTABLE (per grading)'!B$13="Midterm"), IF(ISERROR(SUMIF(OUTPUT!O$20:Y$20, "CLO5", OUTPUT!O97:Y97) / OUTPUT!AM$10), "", SUMIF(OUTPUT!O$20:Y$20, "CLO5", OUTPUT!O97:Y97) / OUTPUT!AM$10),
IF(AND('PRINTABLE (per grading)'!H$16="OUTPUT", 'PRINTABLE (per grading)'!B$13="Final"), IF(ISERROR(SUMIF(OUTPUT!AA$20:AI$20, "CLO5", OUTPUT!AA97:AI97) / OUTPUT!AN$10), "", SUMIF(OUTPUT!AA$20:AI$20, "CLO5", OUTPUT!AA97:AI97) / OUTPUT!AN$10),
"")))))),"")</f>
        <v/>
      </c>
      <c r="AJ95" s="232" t="str">
        <f t="shared" si="50"/>
        <v/>
      </c>
      <c r="AK95" s="233" t="str">
        <f t="shared" si="51"/>
        <v/>
      </c>
      <c r="AL95" s="25" t="str">
        <f>IF(B95 &lt;&gt; "", IFERROR(IF(C$16 = "PRELIM", SUMIF('Database (LECTURE-RES-PRAC)'!D$14:AG$14, "CLO6", 'Database (LECTURE-RES-PRAC)'!D92:AG92) / 'Grade computation'!F$9, IF(C$16 = "MIDTERM", SUMIF('Database (LECTURE-RES-PRAC)'!AJ$14:BM$14, "CLO6", 'Database (LECTURE-RES-PRAC)'!AJ92:BM92) / 'Grade computation'!G$9, IF(C$16 = "FINAL", SUMIF('Database (LECTURE-RES-PRAC)'!BP$14:CS$14, "CLO6", 'Database (LECTURE-RES-PRAC)'!BP92:CS92) / 'Grade computation'!H$9,""))),""),"")</f>
        <v/>
      </c>
      <c r="AM95" s="232" t="str">
        <f t="shared" si="52"/>
        <v/>
      </c>
      <c r="AN95" s="25" t="str">
        <f>IF(B95 &lt;&gt; "",IF(AND('PRINTABLE (per grading)'!H$16="EXAM", 'PRINTABLE (per grading)'!B$13="Prelim"), IF(ISERROR(SUMIF('Exam (LECTURE ONLY)'!D$20:M$20, "CLO6", 'Exam (LECTURE ONLY)'!D97:M97) / 'Exam (LECTURE ONLY)'!AL$11), "", SUMIF('Exam (LECTURE ONLY)'!D$20:M$20, "CLO6", 'Exam (LECTURE ONLY)'!D97:M97) /'Exam (LECTURE ONLY)'!AL$11),
IF(AND('PRINTABLE (per grading)'!H$16="EXAM", 'PRINTABLE (per grading)'!B$13="Midterm"), IF(ISERROR(SUMIF('Exam (LECTURE ONLY)'!O$20:X$20, "CLO6", 'Exam (LECTURE ONLY)'!O97:X97) / 'Exam (LECTURE ONLY)'!AM$11), "", SUMIF('Exam (LECTURE ONLY)'!O$20:X$20, "CLO6", 'Exam (LECTURE ONLY)'!O97:X97) / 'Exam (LECTURE ONLY)'!AM$11),
IF(AND('PRINTABLE (per grading)'!H$16="EXAM", 'PRINTABLE (per grading)'!B$13="Final"), IF(ISERROR(SUMIF('Exam (LECTURE ONLY)'!Z$20:AI$20, "CLO6", 'Exam (LECTURE ONLY)'!Z97:AI97) / 'Exam (LECTURE ONLY)'!AN$11), "", SUMIF('Exam (LECTURE ONLY)'!Z$20:AI$20, "CLO6", 'Exam (LECTURE ONLY)'!Z97:AI97) / 'Exam (LECTURE ONLY)'!AN$11),
IF(AND('PRINTABLE (per grading)'!H$16="OUTPUT", 'PRINTABLE (per grading)'!B$13="Prelim"), IF(ISERROR(SUMIF(OUTPUT!C$20:M$20, "CLO6", OUTPUT!C97:M97) / OUTPUT!AL$11), "", SUMIF(OUTPUT!C$20:M$20, "CLO6", OUTPUT!C97:M97) / OUTPUT!AL$11),
IF(AND('PRINTABLE (per grading)'!H$16="OUTPUT", 'PRINTABLE (per grading)'!B$13="Midterm"), IF(ISERROR(SUMIF(OUTPUT!O$20:Y$20, "CLO6", OUTPUT!O97:Y97) / OUTPUT!AM$11), "", SUMIF(OUTPUT!O$20:Y$20, "CLO6", OUTPUT!O97:Y97) / OUTPUT!AM$11),
IF(AND('PRINTABLE (per grading)'!H$16="OUTPUT", 'PRINTABLE (per grading)'!B$13="Final"), IF(ISERROR(SUMIF(OUTPUT!AA$20:AI$20, "CLO6", OUTPUT!AA97:AI97) / OUTPUT!AN$11), "", SUMIF(OUTPUT!AA$20:AI$20, "CLO6", OUTPUT!AA97:AI97) / OUTPUT!AN$11),
"")))))),"")</f>
        <v/>
      </c>
      <c r="AO95" s="232" t="str">
        <f t="shared" si="53"/>
        <v/>
      </c>
      <c r="AP95" s="233" t="str">
        <f t="shared" si="54"/>
        <v/>
      </c>
      <c r="AQ95" s="25" t="str">
        <f>IF(B95 &lt;&gt; "", IFERROR(IF(C$16 = "PRELIM", SUMIF('Database (LECTURE-RES-PRAC)'!D$14:AG$14, "CLO7", 'Database (LECTURE-RES-PRAC)'!D92:AG92) / 'Grade computation'!F$10, IF(C$16 = "MIDTERM", SUMIF('Database (LECTURE-RES-PRAC)'!AJ$14:BM$14, "CLO7", 'Database (LECTURE-RES-PRAC)'!AJ92:BM92) / 'Grade computation'!G$10, IF(C$16 = "FINAL", SUMIF('Database (LECTURE-RES-PRAC)'!BP$14:CS$14, "CLO7", 'Database (LECTURE-RES-PRAC)'!BP92:CS92) / 'Grade computation'!H$10,""))),""),"")</f>
        <v/>
      </c>
      <c r="AR95" s="232" t="str">
        <f t="shared" si="55"/>
        <v/>
      </c>
      <c r="AS95" s="25" t="str">
        <f>IF(B95 &lt;&gt; "",IF(AND('PRINTABLE (per grading)'!H$16="EXAM", 'PRINTABLE (per grading)'!B$13="Prelim"), IF(ISERROR(SUMIF('Exam (LECTURE ONLY)'!D$20:M$20, "CLO7", 'Exam (LECTURE ONLY)'!D97:M97) / 'Exam (LECTURE ONLY)'!AL$12), "", SUMIF('Exam (LECTURE ONLY)'!D$20:M$20, "CLO7", 'Exam (LECTURE ONLY)'!D97:M97) /'Exam (LECTURE ONLY)'!AL$12),
IF(AND('PRINTABLE (per grading)'!H$16="EXAM", 'PRINTABLE (per grading)'!B$13="Midterm"), IF(ISERROR(SUMIF('Exam (LECTURE ONLY)'!O$20:X$20, "CLO7", 'Exam (LECTURE ONLY)'!O97:X97) / 'Exam (LECTURE ONLY)'!AM$12), "", SUMIF('Exam (LECTURE ONLY)'!O$20:X$20, "CLO7", 'Exam (LECTURE ONLY)'!O97:X97) / 'Exam (LECTURE ONLY)'!AM$12),
IF(AND('PRINTABLE (per grading)'!H$16="EXAM", 'PRINTABLE (per grading)'!B$13="Final"), IF(ISERROR(SUMIF('Exam (LECTURE ONLY)'!Z$20:AI$20, "CLO7", 'Exam (LECTURE ONLY)'!Z97:AI97) / 'Exam (LECTURE ONLY)'!AN$12), "", SUMIF('Exam (LECTURE ONLY)'!Z$20:AI$20, "CLO7", 'Exam (LECTURE ONLY)'!Z97:AI97) / 'Exam (LECTURE ONLY)'!AN$12),
IF(AND('PRINTABLE (per grading)'!H$16="OUTPUT", 'PRINTABLE (per grading)'!B$13="Prelim"), IF(ISERROR(SUMIF(OUTPUT!C$20:M$20, "CLO7", OUTPUT!C97:M97) / OUTPUT!AL$12), "", SUMIF(OUTPUT!C$20:M$20, "CLO7", OUTPUT!C97:M97) / OUTPUT!AL$12),
IF(AND('PRINTABLE (per grading)'!H$16="OUTPUT", 'PRINTABLE (per grading)'!B$13="Midterm"), IF(ISERROR(SUMIF(OUTPUT!O$20:Y$20, "CLO7", OUTPUT!O97:Y97) / OUTPUT!AM$12), "", SUMIF(OUTPUT!O$20:Y$20, "CLO7", OUTPUT!O97:Y97) / OUTPUT!AM$12),
IF(AND('PRINTABLE (per grading)'!H$16="OUTPUT", 'PRINTABLE (per grading)'!B$13="Final"), IF(ISERROR(SUMIF(OUTPUT!AA$20:AI$20, "CLO7", OUTPUT!AA97:AI97) / OUTPUT!AN$12), "", SUMIF(OUTPUT!AA$20:AI$20, "CLO7", OUTPUT!AA97:AI97) / OUTPUT!AN$12),
"")))))),"")</f>
        <v/>
      </c>
      <c r="AT95" s="232" t="str">
        <f t="shared" si="56"/>
        <v/>
      </c>
      <c r="AU95" s="233" t="str">
        <f t="shared" si="57"/>
        <v/>
      </c>
      <c r="AV95" s="25" t="str">
        <f>IF(B95 &lt;&gt; "", IFERROR(IF(C$16 = "PRELIM", SUMIF('Database (LECTURE-RES-PRAC)'!D$14:AG$14, "CLO8", 'Database (LECTURE-RES-PRAC)'!D92:AG92) / 'Grade computation'!F$11, IF(C$16 = "MIDTERM", SUMIF('Database (LECTURE-RES-PRAC)'!AJ$14:BM$14, "CLO8", 'Database (LECTURE-RES-PRAC)'!AJ92:BM92) / 'Grade computation'!G$11, IF(C$16 = "FINAL", SUMIF('Database (LECTURE-RES-PRAC)'!BP$14:CS$14, "CLO8", 'Database (LECTURE-RES-PRAC)'!BP92:CS92) / 'Grade computation'!H$11,""))),""),"")</f>
        <v/>
      </c>
      <c r="AW95" s="232" t="str">
        <f t="shared" si="58"/>
        <v/>
      </c>
      <c r="AX95" s="25" t="str">
        <f>IF(B95 &lt;&gt; "",IF(AND('PRINTABLE (per grading)'!H$16="EXAM", 'PRINTABLE (per grading)'!B$13="Prelim"), IF(ISERROR(SUMIF('Exam (LECTURE ONLY)'!D$20:M$20, "CLO8", 'Exam (LECTURE ONLY)'!D97:M97) / 'Exam (LECTURE ONLY)'!AL$13), "", SUMIF('Exam (LECTURE ONLY)'!D$20:M$20, "CLO8", 'Exam (LECTURE ONLY)'!D97:M97) /'Exam (LECTURE ONLY)'!AL$13),
IF(AND('PRINTABLE (per grading)'!H$16="EXAM", 'PRINTABLE (per grading)'!B$13="Midterm"), IF(ISERROR(SUMIF('Exam (LECTURE ONLY)'!O$20:X$20, "CLO8", 'Exam (LECTURE ONLY)'!O97:X97) / 'Exam (LECTURE ONLY)'!AM$13), "", SUMIF('Exam (LECTURE ONLY)'!O$20:X$20, "CLO8", 'Exam (LECTURE ONLY)'!O97:X97) / 'Exam (LECTURE ONLY)'!AM$13),
IF(AND('PRINTABLE (per grading)'!H$16="EXAM", 'PRINTABLE (per grading)'!B$13="Final"), IF(ISERROR(SUMIF('Exam (LECTURE ONLY)'!Z$20:AI$20, "CLO8", 'Exam (LECTURE ONLY)'!Z97:AI97) / 'Exam (LECTURE ONLY)'!AN$13), "", SUMIF('Exam (LECTURE ONLY)'!Z$20:AI$20, "CLO8", 'Exam (LECTURE ONLY)'!Z97:AI97) / 'Exam (LECTURE ONLY)'!AN$13),
IF(AND('PRINTABLE (per grading)'!H$16="OUTPUT", 'PRINTABLE (per grading)'!B$13="Prelim"), IF(ISERROR(SUMIF(OUTPUT!C$20:M$20, "CLO8", OUTPUT!C97:M97) / OUTPUT!AL$13), "", SUMIF(OUTPUT!C$20:M$20, "CLO8", OUTPUT!C97:M97) / OUTPUT!AL$13),
IF(AND('PRINTABLE (per grading)'!H$16="OUTPUT", 'PRINTABLE (per grading)'!B$13="Midterm"), IF(ISERROR(SUMIF(OUTPUT!O$20:Y$20, "CLO8", OUTPUT!O97:Y97) / OUTPUT!AM$13), "", SUMIF(OUTPUT!O$20:Y$20, "CLO8", OUTPUT!O97:Y97) / OUTPUT!AM$13),
IF(AND('PRINTABLE (per grading)'!H$16="OUTPUT", 'PRINTABLE (per grading)'!B$13="Final"), IF(ISERROR(SUMIF(OUTPUT!AA$20:AI$20, "CLO8", OUTPUT!AA97:AI97) / OUTPUT!AN$13), "", SUMIF(OUTPUT!AA$20:AI$20, "CLO8", OUTPUT!AA97:AI97) / OUTPUT!AN$13),
"")))))),"")</f>
        <v/>
      </c>
      <c r="AY95" s="232" t="str">
        <f t="shared" si="59"/>
        <v/>
      </c>
      <c r="AZ95" s="233" t="str">
        <f t="shared" si="60"/>
        <v/>
      </c>
      <c r="BA95" s="25" t="str">
        <f>IF(B95 &lt;&gt; "", IFERROR(IF(C$16 = "PRELIM", SUMIF('Database (LECTURE-RES-PRAC)'!D$14:AG$14, "CLO9", 'Database (LECTURE-RES-PRAC)'!D92:AG92) / 'Grade computation'!F$12, IF(C$16 = "MIDTERM", SUMIF('Database (LECTURE-RES-PRAC)'!AJ$14:BM$14, "CLO9", 'Database (LECTURE-RES-PRAC)'!AJ92:BM92) / 'Grade computation'!G$12, IF(C$16 = "FINAL", SUMIF('Database (LECTURE-RES-PRAC)'!BP$14:CS$14, "CLO9", 'Database (LECTURE-RES-PRAC)'!BP92:CS92) / 'Grade computation'!H$12,""))),""),"")</f>
        <v/>
      </c>
      <c r="BB95" s="232" t="str">
        <f t="shared" si="61"/>
        <v/>
      </c>
      <c r="BC95" s="25" t="str">
        <f>IF(B95 &lt;&gt; "",IF(AND('PRINTABLE (per grading)'!H$16="EXAM", 'PRINTABLE (per grading)'!B$13="Prelim"), IF(ISERROR(SUMIF('Exam (LECTURE ONLY)'!D$20:M$20, "CLO9", 'Exam (LECTURE ONLY)'!D97:M97) / 'Exam (LECTURE ONLY)'!AL$14), "", SUMIF('Exam (LECTURE ONLY)'!D$20:M$20, "CLO9", 'Exam (LECTURE ONLY)'!D97:M97) /'Exam (LECTURE ONLY)'!AL$14),
IF(AND('PRINTABLE (per grading)'!H$16="EXAM", 'PRINTABLE (per grading)'!B$13="Midterm"), IF(ISERROR(SUMIF('Exam (LECTURE ONLY)'!O$20:X$20, "CLO9", 'Exam (LECTURE ONLY)'!O97:X97) / 'Exam (LECTURE ONLY)'!AM$14), "", SUMIF('Exam (LECTURE ONLY)'!O$20:X$20, "CLO9", 'Exam (LECTURE ONLY)'!O97:X97) / 'Exam (LECTURE ONLY)'!AM$14),
IF(AND('PRINTABLE (per grading)'!H$16="EXAM", 'PRINTABLE (per grading)'!B$13="Final"), IF(ISERROR(SUMIF('Exam (LECTURE ONLY)'!Z$20:AI$20, "CLO9", 'Exam (LECTURE ONLY)'!Z97:AI97) / 'Exam (LECTURE ONLY)'!AN$14), "", SUMIF('Exam (LECTURE ONLY)'!Z$20:AI$20, "CLO9", 'Exam (LECTURE ONLY)'!Z97:AI97) / 'Exam (LECTURE ONLY)'!AN$14),
IF(AND('PRINTABLE (per grading)'!H$16="OUTPUT", 'PRINTABLE (per grading)'!B$13="Prelim"), IF(ISERROR(SUMIF(OUTPUT!C$20:M$20, "CLO9", OUTPUT!C97:M97) / OUTPUT!AL$14), "", SUMIF(OUTPUT!C$20:M$20, "CLO9", OUTPUT!C97:M97) / OUTPUT!AL$14),
IF(AND('PRINTABLE (per grading)'!H$16="OUTPUT", 'PRINTABLE (per grading)'!B$13="Midterm"), IF(ISERROR(SUMIF(OUTPUT!O$20:Y$20, "CLO9", OUTPUT!O97:Y97) / OUTPUT!AM$14), "", SUMIF(OUTPUT!O$20:Y$20, "CLO9", OUTPUT!O97:Y97) / OUTPUT!AM$14),
IF(AND('PRINTABLE (per grading)'!H$16="OUTPUT", 'PRINTABLE (per grading)'!B$13="Final"), IF(ISERROR(SUMIF(OUTPUT!AA$20:AI$20, "CLO9", OUTPUT!AA97:AI97) / OUTPUT!AN$14), "", SUMIF(OUTPUT!AA$20:AI$20, "CLO9", OUTPUT!AA97:AI97) / OUTPUT!AN$14),
"")))))),"")</f>
        <v/>
      </c>
      <c r="BD95" s="232" t="str">
        <f t="shared" si="62"/>
        <v/>
      </c>
      <c r="BE95" s="233" t="str">
        <f t="shared" si="63"/>
        <v/>
      </c>
      <c r="BF95" s="25" t="str">
        <f>IF(B95 &lt;&gt; "", IFERROR(IF(C$16 = "PRELIM", SUMIF('Database (LECTURE-RES-PRAC)'!D$14:AG$14, "CLO10", 'Database (LECTURE-RES-PRAC)'!D92:AG92) / 'Grade computation'!F$13, IF(C$16 = "MIDTERM", SUMIF('Database (LECTURE-RES-PRAC)'!AJ$14:BM$14, "CLO10", 'Database (LECTURE-RES-PRAC)'!AJ92:BM92) / 'Grade computation'!G$13, IF(C$16 = "FINAL", SUMIF('Database (LECTURE-RES-PRAC)'!BP$14:CS$14, "CLO10", 'Database (LECTURE-RES-PRAC)'!BP92:CS92) / 'Grade computation'!H$13,""))),""),"")</f>
        <v/>
      </c>
      <c r="BG95" s="232" t="str">
        <f t="shared" si="64"/>
        <v/>
      </c>
      <c r="BH95" s="25" t="str">
        <f>IF(B95 &lt;&gt; "",IF(AND('PRINTABLE (per grading)'!H$16="EXAM", 'PRINTABLE (per grading)'!B$13="Prelim"), IF(ISERROR(SUMIF('Exam (LECTURE ONLY)'!D$20:M$20, "CLO10", 'Exam (LECTURE ONLY)'!D97:M97) / 'Exam (LECTURE ONLY)'!AL$15), "", SUMIF('Exam (LECTURE ONLY)'!D$20:M$20, "CLO10", 'Exam (LECTURE ONLY)'!D97:M97) /'Exam (LECTURE ONLY)'!AL$15),
IF(AND('PRINTABLE (per grading)'!H$16="EXAM", 'PRINTABLE (per grading)'!B$13="Midterm"), IF(ISERROR(SUMIF('Exam (LECTURE ONLY)'!O$20:X$20, "CLO10", 'Exam (LECTURE ONLY)'!O97:X97) / 'Exam (LECTURE ONLY)'!AM$15), "", SUMIF('Exam (LECTURE ONLY)'!O$20:X$20, "CLO10", 'Exam (LECTURE ONLY)'!O97:X97) / 'Exam (LECTURE ONLY)'!AM$15),
IF(AND('PRINTABLE (per grading)'!H$16="EXAM", 'PRINTABLE (per grading)'!B$13="Final"), IF(ISERROR(SUMIF('Exam (LECTURE ONLY)'!Z$20:AI$20, "CLO10", 'Exam (LECTURE ONLY)'!Z97:AI97) / 'Exam (LECTURE ONLY)'!AN$15), "", SUMIF('Exam (LECTURE ONLY)'!Z$20:AI$20, "CLO10", 'Exam (LECTURE ONLY)'!Z97:AI97) / 'Exam (LECTURE ONLY)'!AN$15),
IF(AND('PRINTABLE (per grading)'!H$16="OUTPUT", 'PRINTABLE (per grading)'!B$13="Prelim"), IF(ISERROR(SUMIF(OUTPUT!C$20:M$20, "CLO10", OUTPUT!C97:M97) / OUTPUT!AL$15), "", SUMIF(OUTPUT!C$20:M$20, "CLO10", OUTPUT!C97:M97) / OUTPUT!AL$15),
IF(AND('PRINTABLE (per grading)'!H$16="OUTPUT", 'PRINTABLE (per grading)'!B$13="Midterm"), IF(ISERROR(SUMIF(OUTPUT!O$20:Y$20, "CLO10", OUTPUT!O97:Y97) / OUTPUT!AM$15), "", SUMIF(OUTPUT!O$20:Y$20, "CLO10", OUTPUT!O97:Y97) / OUTPUT!AM$15),
IF(AND('PRINTABLE (per grading)'!H$16="OUTPUT", 'PRINTABLE (per grading)'!B$13="Final"), IF(ISERROR(SUMIF(OUTPUT!AA$20:AI$20, "CLO10", OUTPUT!AA97:AI97) / OUTPUT!AN$15), "", SUMIF(OUTPUT!AA$20:AI$20, "CLO10", OUTPUT!AA97:AI97) / OUTPUT!AN$15),
"")))))),"")</f>
        <v/>
      </c>
      <c r="BI95" s="232" t="str">
        <f t="shared" si="65"/>
        <v/>
      </c>
      <c r="BJ95" s="233" t="str">
        <f t="shared" si="66"/>
        <v/>
      </c>
      <c r="BK95" s="2"/>
    </row>
    <row r="96" spans="1:63" ht="20.100000000000001" customHeight="1">
      <c r="A96" s="212" t="str">
        <f>IF(ISBLANK('Database (LECTURE-RES-PRAC)'!A93),"",'Database (LECTURE-RES-PRAC)'!A93)</f>
        <v/>
      </c>
      <c r="B96" s="213" t="str">
        <f>IF(ISBLANK('Database (LECTURE-RES-PRAC)'!B93),"",'Database (LECTURE-RES-PRAC)'!B93)</f>
        <v/>
      </c>
      <c r="C96" s="134" t="str">
        <f>IF(B96&lt;&gt;"",IF(C$16="PRELIM",'Grade computation'!C96, IF(C$16="MIDTERM",'Grade computation'!K96, IF(C$16="FINAL",'Grade computation'!S96,""))),"")</f>
        <v/>
      </c>
      <c r="D96" s="135" t="str">
        <f t="shared" si="1"/>
        <v/>
      </c>
      <c r="E96" s="134" t="str">
        <f>IF(B96&lt;&gt;"", IF(C$16="PRELIM",'Grade computation'!E96, IF(C$16="MIDTERM",'Grade computation'!M96, IF(C$16="FINAL",'Grade computation'!U96,""))),"")</f>
        <v/>
      </c>
      <c r="F96" s="136" t="str">
        <f t="shared" si="2"/>
        <v/>
      </c>
      <c r="G96" s="137" t="str">
        <f t="shared" si="3"/>
        <v/>
      </c>
      <c r="H96" s="207" t="str">
        <f>IF(B96&lt;&gt;"",IF(C$16="PRELIM", 'Grade computation'!H96, IF(C$16="MIDTERM", 'Grade computation'!P96, IF(C$16="FINAL",'Grade computation'!X96, ""))),"")</f>
        <v/>
      </c>
      <c r="I96" s="137" t="str">
        <f t="shared" si="4"/>
        <v/>
      </c>
      <c r="J96" s="139" t="str">
        <f t="shared" si="5"/>
        <v/>
      </c>
      <c r="K96" s="377" t="str">
        <f t="shared" si="6"/>
        <v/>
      </c>
      <c r="L96" s="434"/>
      <c r="M96" s="25" t="str">
        <f>IF(B96 &lt;&gt; "", IFERROR(IF(C$16 = "PRELIM", SUMIF('Database (LECTURE-RES-PRAC)'!D$14:AG$14, "CLO1", 'Database (LECTURE-RES-PRAC)'!D93:AG93) / 'Grade computation'!F$4, IF(C$16 = "MIDTERM", SUMIF('Database (LECTURE-RES-PRAC)'!AJ$14:BM$14, "CLO1", 'Database (LECTURE-RES-PRAC)'!AJ93:BM93) / 'Grade computation'!G$4, IF(C$16 = "FINAL", SUMIF('Database (LECTURE-RES-PRAC)'!BP$14:CS$14, "CLO1", 'Database (LECTURE-RES-PRAC)'!BP93:CS93) / 'Grade computation'!H$4,""))),""),"")</f>
        <v/>
      </c>
      <c r="N96" s="232" t="str">
        <f t="shared" si="37"/>
        <v/>
      </c>
      <c r="O96" s="25" t="str">
        <f>IF(B96 &lt;&gt; "",IF(AND('PRINTABLE (per grading)'!H$16="EXAM", 'PRINTABLE (per grading)'!B$13="Prelim"), IF(ISERROR(SUMIF('Exam (LECTURE ONLY)'!D$20:M$20, "CLO1", 'Exam (LECTURE ONLY)'!D98:M98) / 'Exam (LECTURE ONLY)'!AL$6), "", SUMIF('Exam (LECTURE ONLY)'!D$20:M$20, "CLO1", 'Exam (LECTURE ONLY)'!D98:M98) /'Exam (LECTURE ONLY)'!AL$6),
IF(AND('PRINTABLE (per grading)'!H$16="EXAM", 'PRINTABLE (per grading)'!B$13="Midterm"), IF(ISERROR(SUMIF('Exam (LECTURE ONLY)'!O$20:X$20, "CLO1", 'Exam (LECTURE ONLY)'!O98:X98) / 'Exam (LECTURE ONLY)'!AM$6), "", SUMIF('Exam (LECTURE ONLY)'!O$20:X$20, "CLO1", 'Exam (LECTURE ONLY)'!O98:X98) / 'Exam (LECTURE ONLY)'!AM$6),
IF(AND('PRINTABLE (per grading)'!H$16="EXAM", 'PRINTABLE (per grading)'!B$13="Final"), IF(ISERROR(SUMIF('Exam (LECTURE ONLY)'!Z$20:AI$20, "CLO1", 'Exam (LECTURE ONLY)'!Z98:AI98) / 'Exam (LECTURE ONLY)'!AN$6), "", SUMIF('Exam (LECTURE ONLY)'!Z$20:AI$20, "CLO1", 'Exam (LECTURE ONLY)'!Z98:AI98) / 'Exam (LECTURE ONLY)'!AN$6),
IF(AND('PRINTABLE (per grading)'!H$16="OUTPUT", 'PRINTABLE (per grading)'!B$13="Prelim"), IF(ISERROR(SUMIF(OUTPUT!C$20:M$20, "CLO1", OUTPUT!C98:M98) / OUTPUT!AL$6), "", SUMIF(OUTPUT!C$20:M$20, "CLO1", OUTPUT!C98:M98) / OUTPUT!AL$6),
IF(AND('PRINTABLE (per grading)'!H$16="OUTPUT", 'PRINTABLE (per grading)'!B$13="Midterm"), IF(ISERROR(SUMIF(OUTPUT!O$20:Y$20, "CLO1", OUTPUT!O98:Y98) / OUTPUT!AM$6), "", SUMIF(OUTPUT!O$20:Y$20, "CLO1", OUTPUT!O98:Y98) / OUTPUT!AM$6),
IF(AND('PRINTABLE (per grading)'!H$16="OUTPUT", 'PRINTABLE (per grading)'!B$13="Final"), IF(ISERROR(SUMIF(OUTPUT!AA$20:AI$20, "CLO1", OUTPUT!AA98:AI98) / OUTPUT!AN$6), "", SUMIF(OUTPUT!AA$20:AI$20, "CLO1", OUTPUT!AA98:AI98) / OUTPUT!AN$6),
"")))))),"")</f>
        <v/>
      </c>
      <c r="P96" s="232" t="str">
        <f t="shared" si="38"/>
        <v/>
      </c>
      <c r="Q96" s="233" t="str">
        <f t="shared" si="39"/>
        <v/>
      </c>
      <c r="R96" s="25" t="str">
        <f>IF(B96 &lt;&gt; "", IFERROR(IF(C$16 = "PRELIM", SUMIF('Database (LECTURE-RES-PRAC)'!D$14:AG$14, "CLO2", 'Database (LECTURE-RES-PRAC)'!D93:AG93) / 'Grade computation'!F$5, IF(C$16 = "MIDTERM", SUMIF('Database (LECTURE-RES-PRAC)'!AJ$14:BM$14, "CLO2", 'Database (LECTURE-RES-PRAC)'!AJ93:BM93) / 'Grade computation'!G$5, IF(C$16 = "FINAL", SUMIF('Database (LECTURE-RES-PRAC)'!BP$14:CS$14, "CLO2", 'Database (LECTURE-RES-PRAC)'!BP93:CS93) / 'Grade computation'!H$5,""))),""),"")</f>
        <v/>
      </c>
      <c r="S96" s="232" t="str">
        <f t="shared" si="40"/>
        <v/>
      </c>
      <c r="T96" s="25" t="str">
        <f>IF(B96 &lt;&gt; "",IF(AND('PRINTABLE (per grading)'!H$16="EXAM", 'PRINTABLE (per grading)'!B$13="Prelim"), IF(ISERROR(SUMIF('Exam (LECTURE ONLY)'!D$20:M$20, "CLO2", 'Exam (LECTURE ONLY)'!D98:M98) / 'Exam (LECTURE ONLY)'!AL$7), "", SUMIF('Exam (LECTURE ONLY)'!D$20:M$20, "CLO2", 'Exam (LECTURE ONLY)'!D98:M98) /'Exam (LECTURE ONLY)'!AL$7),
IF(AND('PRINTABLE (per grading)'!H$16="EXAM", 'PRINTABLE (per grading)'!B$13="Midterm"), IF(ISERROR(SUMIF('Exam (LECTURE ONLY)'!O$20:X$20, "CLO2", 'Exam (LECTURE ONLY)'!O98:X98) / 'Exam (LECTURE ONLY)'!AM$7), "", SUMIF('Exam (LECTURE ONLY)'!O$20:X$20, "CLO2", 'Exam (LECTURE ONLY)'!O98:X98) / 'Exam (LECTURE ONLY)'!AM$7),
IF(AND('PRINTABLE (per grading)'!H$16="EXAM", 'PRINTABLE (per grading)'!B$13="Final"), IF(ISERROR(SUMIF('Exam (LECTURE ONLY)'!Z$20:AI$20, "CLO2", 'Exam (LECTURE ONLY)'!Z98:AI98) / 'Exam (LECTURE ONLY)'!AN$7), "", SUMIF('Exam (LECTURE ONLY)'!Z$20:AI$20, "CLO2", 'Exam (LECTURE ONLY)'!Z98:AI98) / 'Exam (LECTURE ONLY)'!AN$7),
IF(AND('PRINTABLE (per grading)'!H$16="OUTPUT", 'PRINTABLE (per grading)'!B$13="Prelim"), IF(ISERROR(SUMIF(OUTPUT!C$20:M$20, "CLO2", OUTPUT!C98:M98) / OUTPUT!AL$7), "", SUMIF(OUTPUT!C$20:M$20, "CLO2", OUTPUT!C98:M98) / OUTPUT!AL$7),
IF(AND('PRINTABLE (per grading)'!H$16="OUTPUT", 'PRINTABLE (per grading)'!B$13="Midterm"), IF(ISERROR(SUMIF(OUTPUT!O$20:Y$20, "CLO2", OUTPUT!O98:Y98) / OUTPUT!AM$7), "", SUMIF(OUTPUT!O$20:Y$20, "CLO2", OUTPUT!O98:Y98) / OUTPUT!AM$7),
IF(AND('PRINTABLE (per grading)'!H$16="OUTPUT", 'PRINTABLE (per grading)'!B$13="Final"), IF(ISERROR(SUMIF(OUTPUT!AA$20:AI$20, "CLO2", OUTPUT!AA98:AI98) / OUTPUT!AN$7), "", SUMIF(OUTPUT!AA$20:AI$20, "CLO2", OUTPUT!AA98:AI98) / OUTPUT!AN$7),
"")))))),"")</f>
        <v/>
      </c>
      <c r="U96" s="232" t="str">
        <f t="shared" si="41"/>
        <v/>
      </c>
      <c r="V96" s="233" t="str">
        <f t="shared" si="42"/>
        <v/>
      </c>
      <c r="W96" s="25" t="str">
        <f>IF(B96 &lt;&gt; "", IFERROR(IF(C$16 = "PRELIM", SUMIF('Database (LECTURE-RES-PRAC)'!D$14:AG$14, "CLO3", 'Database (LECTURE-RES-PRAC)'!D93:AG93) / 'Grade computation'!F$6, IF(C$16 = "MIDTERM", SUMIF('Database (LECTURE-RES-PRAC)'!AJ$14:BM$14, "CLO3", 'Database (LECTURE-RES-PRAC)'!AJ93:BM93) / 'Grade computation'!G$6, IF(C$16 = "FINAL", SUMIF('Database (LECTURE-RES-PRAC)'!BP$14:CS$14, "CLO3", 'Database (LECTURE-RES-PRAC)'!BP93:CS93) / 'Grade computation'!H$6,""))),""),"")</f>
        <v/>
      </c>
      <c r="X96" s="232" t="str">
        <f t="shared" si="43"/>
        <v/>
      </c>
      <c r="Y96" s="25" t="str">
        <f>IF(B96 &lt;&gt; "",IF(AND('PRINTABLE (per grading)'!H$16="EXAM", 'PRINTABLE (per grading)'!B$13="Prelim"), IF(ISERROR(SUMIF('Exam (LECTURE ONLY)'!D$20:M$20, "CLO3", 'Exam (LECTURE ONLY)'!D98:M98) / 'Exam (LECTURE ONLY)'!AL$8), "", SUMIF('Exam (LECTURE ONLY)'!D$20:M$20, "CLO3", 'Exam (LECTURE ONLY)'!D98:M98) /'Exam (LECTURE ONLY)'!AL$8),
IF(AND('PRINTABLE (per grading)'!H$16="EXAM", 'PRINTABLE (per grading)'!B$13="Midterm"), IF(ISERROR(SUMIF('Exam (LECTURE ONLY)'!O$20:X$20, "CLO3", 'Exam (LECTURE ONLY)'!O98:X98) / 'Exam (LECTURE ONLY)'!AM$8), "", SUMIF('Exam (LECTURE ONLY)'!O$20:X$20, "CLO3", 'Exam (LECTURE ONLY)'!O98:X98) / 'Exam (LECTURE ONLY)'!AM$8),
IF(AND('PRINTABLE (per grading)'!H$16="EXAM", 'PRINTABLE (per grading)'!B$13="Final"), IF(ISERROR(SUMIF('Exam (LECTURE ONLY)'!Z$20:AI$20, "CLO3", 'Exam (LECTURE ONLY)'!Z98:AI98) / 'Exam (LECTURE ONLY)'!AN$8), "", SUMIF('Exam (LECTURE ONLY)'!Z$20:AI$20, "CLO3", 'Exam (LECTURE ONLY)'!Z98:AI98) / 'Exam (LECTURE ONLY)'!AN$8),
IF(AND('PRINTABLE (per grading)'!H$16="OUTPUT", 'PRINTABLE (per grading)'!B$13="Prelim"), IF(ISERROR(SUMIF(OUTPUT!C$20:M$20, "CLO3", OUTPUT!C98:M98) / OUTPUT!AL$8), "", SUMIF(OUTPUT!C$20:M$20, "CLO3", OUTPUT!C98:M98) / OUTPUT!AL$8),
IF(AND('PRINTABLE (per grading)'!H$16="OUTPUT", 'PRINTABLE (per grading)'!B$13="Midterm"), IF(ISERROR(SUMIF(OUTPUT!O$20:Y$20, "CLO3", OUTPUT!O98:Y98) / OUTPUT!AM$8), "", SUMIF(OUTPUT!O$20:Y$20, "CLO3", OUTPUT!O98:Y98) / OUTPUT!AM$8),
IF(AND('PRINTABLE (per grading)'!H$16="OUTPUT", 'PRINTABLE (per grading)'!B$13="Final"), IF(ISERROR(SUMIF(OUTPUT!AA$20:AI$20, "CLO3", OUTPUT!AA98:AI98) / OUTPUT!AN$8), "", SUMIF(OUTPUT!AA$20:AI$20, "CLO3", OUTPUT!AA98:AI98) / OUTPUT!AN$8),
"" )))))),"")</f>
        <v/>
      </c>
      <c r="Z96" s="232" t="str">
        <f t="shared" si="44"/>
        <v/>
      </c>
      <c r="AA96" s="233" t="str">
        <f t="shared" si="45"/>
        <v/>
      </c>
      <c r="AB96" s="25" t="str">
        <f>IF(B96 &lt;&gt; "", IFERROR(IF(C$16 = "PRELIM", SUMIF('Database (LECTURE-RES-PRAC)'!D$14:AG$14, "CLO4", 'Database (LECTURE-RES-PRAC)'!D93:AG93) / 'Grade computation'!F$7, IF(C$16 = "MIDTERM", SUMIF('Database (LECTURE-RES-PRAC)'!AJ$14:BM$14, "CLO4", 'Database (LECTURE-RES-PRAC)'!AJ93:BM93) / 'Grade computation'!G$7, IF(C$16 = "FINAL", SUMIF('Database (LECTURE-RES-PRAC)'!BP$14:CS$14, "CLO4", 'Database (LECTURE-RES-PRAC)'!BP93:CS93) / 'Grade computation'!H$7,""))),""),"")</f>
        <v/>
      </c>
      <c r="AC96" s="232" t="str">
        <f t="shared" si="46"/>
        <v/>
      </c>
      <c r="AD96" s="25" t="str">
        <f>IF(B96 &lt;&gt; "",IF(AND('PRINTABLE (per grading)'!H$16="EXAM", 'PRINTABLE (per grading)'!B$13="Prelim"), IF(ISERROR(SUMIF('Exam (LECTURE ONLY)'!D$20:M$20, "CLO4", 'Exam (LECTURE ONLY)'!D98:M98) / 'Exam (LECTURE ONLY)'!AL$9), "", SUMIF('Exam (LECTURE ONLY)'!D$20:M$20, "CLO4", 'Exam (LECTURE ONLY)'!D98:M98) /'Exam (LECTURE ONLY)'!AL$9),
IF(AND('PRINTABLE (per grading)'!H$16="EXAM", 'PRINTABLE (per grading)'!B$13="Midterm"), IF(ISERROR(SUMIF('Exam (LECTURE ONLY)'!O$20:X$20, "CLO4", 'Exam (LECTURE ONLY)'!O98:X98) / 'Exam (LECTURE ONLY)'!AM$9), "", SUMIF('Exam (LECTURE ONLY)'!O$20:X$20, "CLO4", 'Exam (LECTURE ONLY)'!O98:X98) / 'Exam (LECTURE ONLY)'!AM$9),
IF(AND('PRINTABLE (per grading)'!H$16="EXAM", 'PRINTABLE (per grading)'!B$13="Final"), IF(ISERROR(SUMIF('Exam (LECTURE ONLY)'!Z$20:AI$20, "CLO4", 'Exam (LECTURE ONLY)'!Z98:AI98) / 'Exam (LECTURE ONLY)'!AN$9), "", SUMIF('Exam (LECTURE ONLY)'!Z$20:AI$20, "CLO4", 'Exam (LECTURE ONLY)'!Z98:AI98) / 'Exam (LECTURE ONLY)'!AN$9),
IF(AND('PRINTABLE (per grading)'!H$16="OUTPUT", 'PRINTABLE (per grading)'!B$13="Prelim"), IF(ISERROR(SUMIF(OUTPUT!C$20:M$20, "CLO4", OUTPUT!C98:M98) / OUTPUT!AL$9), "", SUMIF(OUTPUT!C$20:M$20, "CLO4", OUTPUT!C98:M98) / OUTPUT!AL$9),
IF(AND('PRINTABLE (per grading)'!H$16="OUTPUT", 'PRINTABLE (per grading)'!B$13="Midterm"), IF(ISERROR(SUMIF(OUTPUT!O$20:Y$20, "CLO4", OUTPUT!O98:Y98) / OUTPUT!AM$9), "", SUMIF(OUTPUT!O$20:Y$20, "CLO4", OUTPUT!O98:Y98) / OUTPUT!AM$9),
IF(AND('PRINTABLE (per grading)'!H$16="OUTPUT", 'PRINTABLE (per grading)'!B$13="Final"), IF(ISERROR(SUMIF(OUTPUT!AA$20:AI$20, "CLO4", OUTPUT!AA98:AI98) / OUTPUT!AN$9), "", SUMIF(OUTPUT!AA$20:AI$20, "CLO4", OUTPUT!AA98:AI98) / OUTPUT!AN$9),
"")))))),"")</f>
        <v/>
      </c>
      <c r="AE96" s="232" t="str">
        <f t="shared" si="47"/>
        <v/>
      </c>
      <c r="AF96" s="233" t="str">
        <f t="shared" si="48"/>
        <v/>
      </c>
      <c r="AG96" s="25" t="str">
        <f>IF(B96 &lt;&gt; "", IFERROR(IF(C$16 = "PRELIM", SUMIF('Database (LECTURE-RES-PRAC)'!D$14:AG$14, "CLO5", 'Database (LECTURE-RES-PRAC)'!D93:AG93) / 'Grade computation'!F$8, IF(C$16 = "MIDTERM", SUMIF('Database (LECTURE-RES-PRAC)'!AJ$14:BM$14, "CLO5", 'Database (LECTURE-RES-PRAC)'!AJ93:BM93) / 'Grade computation'!G$8, IF(C$16 = "FINAL", SUMIF('Database (LECTURE-RES-PRAC)'!BP$14:CS$14, "CLO5", 'Database (LECTURE-RES-PRAC)'!BP93:CS93) / 'Grade computation'!H$8,""))),""),"")</f>
        <v/>
      </c>
      <c r="AH96" s="232" t="str">
        <f t="shared" si="49"/>
        <v/>
      </c>
      <c r="AI96" s="25" t="str">
        <f>IF(B96 &lt;&gt; "",IF(AND('PRINTABLE (per grading)'!H$16="EXAM", 'PRINTABLE (per grading)'!B$13="Prelim"), IF(ISERROR(SUMIF('Exam (LECTURE ONLY)'!D$20:M$20, "CLO5", 'Exam (LECTURE ONLY)'!D98:M98) / 'Exam (LECTURE ONLY)'!AL$10), "", SUMIF('Exam (LECTURE ONLY)'!D$20:M$20, "CLO5", 'Exam (LECTURE ONLY)'!D98:M98) /'Exam (LECTURE ONLY)'!AL$10),
IF(AND('PRINTABLE (per grading)'!H$16="EXAM", 'PRINTABLE (per grading)'!B$13="Midterm"), IF(ISERROR(SUMIF('Exam (LECTURE ONLY)'!O$20:X$20, "CLO5", 'Exam (LECTURE ONLY)'!O98:X98) / 'Exam (LECTURE ONLY)'!AM$10), "", SUMIF('Exam (LECTURE ONLY)'!O$20:X$20, "CLO5", 'Exam (LECTURE ONLY)'!O98:X98) / 'Exam (LECTURE ONLY)'!AM$10),
IF(AND('PRINTABLE (per grading)'!H$16="EXAM", 'PRINTABLE (per grading)'!B$13="Final"), IF(ISERROR(SUMIF('Exam (LECTURE ONLY)'!Z$20:AI$20, "CLO5", 'Exam (LECTURE ONLY)'!Z98:AI98) / 'Exam (LECTURE ONLY)'!AN$10), "", SUMIF('Exam (LECTURE ONLY)'!Z$20:AI$20, "CLO5", 'Exam (LECTURE ONLY)'!Z98:AI98) / 'Exam (LECTURE ONLY)'!AN$10),
IF(AND('PRINTABLE (per grading)'!H$16="OUTPUT", 'PRINTABLE (per grading)'!B$13="Prelim"), IF(ISERROR(SUMIF(OUTPUT!C$20:M$20, "CLO5", OUTPUT!C98:M98) / OUTPUT!AL$10), "", SUMIF(OUTPUT!C$20:M$20, "CLO5", OUTPUT!C98:M98) / OUTPUT!AL$10),
IF(AND('PRINTABLE (per grading)'!H$16="OUTPUT", 'PRINTABLE (per grading)'!B$13="Midterm"), IF(ISERROR(SUMIF(OUTPUT!O$20:Y$20, "CLO5", OUTPUT!O98:Y98) / OUTPUT!AM$10), "", SUMIF(OUTPUT!O$20:Y$20, "CLO5", OUTPUT!O98:Y98) / OUTPUT!AM$10),
IF(AND('PRINTABLE (per grading)'!H$16="OUTPUT", 'PRINTABLE (per grading)'!B$13="Final"), IF(ISERROR(SUMIF(OUTPUT!AA$20:AI$20, "CLO5", OUTPUT!AA98:AI98) / OUTPUT!AN$10), "", SUMIF(OUTPUT!AA$20:AI$20, "CLO5", OUTPUT!AA98:AI98) / OUTPUT!AN$10),
"")))))),"")</f>
        <v/>
      </c>
      <c r="AJ96" s="232" t="str">
        <f t="shared" si="50"/>
        <v/>
      </c>
      <c r="AK96" s="233" t="str">
        <f t="shared" si="51"/>
        <v/>
      </c>
      <c r="AL96" s="25" t="str">
        <f>IF(B96 &lt;&gt; "", IFERROR(IF(C$16 = "PRELIM", SUMIF('Database (LECTURE-RES-PRAC)'!D$14:AG$14, "CLO6", 'Database (LECTURE-RES-PRAC)'!D93:AG93) / 'Grade computation'!F$9, IF(C$16 = "MIDTERM", SUMIF('Database (LECTURE-RES-PRAC)'!AJ$14:BM$14, "CLO6", 'Database (LECTURE-RES-PRAC)'!AJ93:BM93) / 'Grade computation'!G$9, IF(C$16 = "FINAL", SUMIF('Database (LECTURE-RES-PRAC)'!BP$14:CS$14, "CLO6", 'Database (LECTURE-RES-PRAC)'!BP93:CS93) / 'Grade computation'!H$9,""))),""),"")</f>
        <v/>
      </c>
      <c r="AM96" s="232" t="str">
        <f t="shared" si="52"/>
        <v/>
      </c>
      <c r="AN96" s="25" t="str">
        <f>IF(B96 &lt;&gt; "",IF(AND('PRINTABLE (per grading)'!H$16="EXAM", 'PRINTABLE (per grading)'!B$13="Prelim"), IF(ISERROR(SUMIF('Exam (LECTURE ONLY)'!D$20:M$20, "CLO6", 'Exam (LECTURE ONLY)'!D98:M98) / 'Exam (LECTURE ONLY)'!AL$11), "", SUMIF('Exam (LECTURE ONLY)'!D$20:M$20, "CLO6", 'Exam (LECTURE ONLY)'!D98:M98) /'Exam (LECTURE ONLY)'!AL$11),
IF(AND('PRINTABLE (per grading)'!H$16="EXAM", 'PRINTABLE (per grading)'!B$13="Midterm"), IF(ISERROR(SUMIF('Exam (LECTURE ONLY)'!O$20:X$20, "CLO6", 'Exam (LECTURE ONLY)'!O98:X98) / 'Exam (LECTURE ONLY)'!AM$11), "", SUMIF('Exam (LECTURE ONLY)'!O$20:X$20, "CLO6", 'Exam (LECTURE ONLY)'!O98:X98) / 'Exam (LECTURE ONLY)'!AM$11),
IF(AND('PRINTABLE (per grading)'!H$16="EXAM", 'PRINTABLE (per grading)'!B$13="Final"), IF(ISERROR(SUMIF('Exam (LECTURE ONLY)'!Z$20:AI$20, "CLO6", 'Exam (LECTURE ONLY)'!Z98:AI98) / 'Exam (LECTURE ONLY)'!AN$11), "", SUMIF('Exam (LECTURE ONLY)'!Z$20:AI$20, "CLO6", 'Exam (LECTURE ONLY)'!Z98:AI98) / 'Exam (LECTURE ONLY)'!AN$11),
IF(AND('PRINTABLE (per grading)'!H$16="OUTPUT", 'PRINTABLE (per grading)'!B$13="Prelim"), IF(ISERROR(SUMIF(OUTPUT!C$20:M$20, "CLO6", OUTPUT!C98:M98) / OUTPUT!AL$11), "", SUMIF(OUTPUT!C$20:M$20, "CLO6", OUTPUT!C98:M98) / OUTPUT!AL$11),
IF(AND('PRINTABLE (per grading)'!H$16="OUTPUT", 'PRINTABLE (per grading)'!B$13="Midterm"), IF(ISERROR(SUMIF(OUTPUT!O$20:Y$20, "CLO6", OUTPUT!O98:Y98) / OUTPUT!AM$11), "", SUMIF(OUTPUT!O$20:Y$20, "CLO6", OUTPUT!O98:Y98) / OUTPUT!AM$11),
IF(AND('PRINTABLE (per grading)'!H$16="OUTPUT", 'PRINTABLE (per grading)'!B$13="Final"), IF(ISERROR(SUMIF(OUTPUT!AA$20:AI$20, "CLO6", OUTPUT!AA98:AI98) / OUTPUT!AN$11), "", SUMIF(OUTPUT!AA$20:AI$20, "CLO6", OUTPUT!AA98:AI98) / OUTPUT!AN$11),
"")))))),"")</f>
        <v/>
      </c>
      <c r="AO96" s="232" t="str">
        <f t="shared" si="53"/>
        <v/>
      </c>
      <c r="AP96" s="233" t="str">
        <f t="shared" si="54"/>
        <v/>
      </c>
      <c r="AQ96" s="25" t="str">
        <f>IF(B96 &lt;&gt; "", IFERROR(IF(C$16 = "PRELIM", SUMIF('Database (LECTURE-RES-PRAC)'!D$14:AG$14, "CLO7", 'Database (LECTURE-RES-PRAC)'!D93:AG93) / 'Grade computation'!F$10, IF(C$16 = "MIDTERM", SUMIF('Database (LECTURE-RES-PRAC)'!AJ$14:BM$14, "CLO7", 'Database (LECTURE-RES-PRAC)'!AJ93:BM93) / 'Grade computation'!G$10, IF(C$16 = "FINAL", SUMIF('Database (LECTURE-RES-PRAC)'!BP$14:CS$14, "CLO7", 'Database (LECTURE-RES-PRAC)'!BP93:CS93) / 'Grade computation'!H$10,""))),""),"")</f>
        <v/>
      </c>
      <c r="AR96" s="232" t="str">
        <f t="shared" si="55"/>
        <v/>
      </c>
      <c r="AS96" s="25" t="str">
        <f>IF(B96 &lt;&gt; "",IF(AND('PRINTABLE (per grading)'!H$16="EXAM", 'PRINTABLE (per grading)'!B$13="Prelim"), IF(ISERROR(SUMIF('Exam (LECTURE ONLY)'!D$20:M$20, "CLO7", 'Exam (LECTURE ONLY)'!D98:M98) / 'Exam (LECTURE ONLY)'!AL$12), "", SUMIF('Exam (LECTURE ONLY)'!D$20:M$20, "CLO7", 'Exam (LECTURE ONLY)'!D98:M98) /'Exam (LECTURE ONLY)'!AL$12),
IF(AND('PRINTABLE (per grading)'!H$16="EXAM", 'PRINTABLE (per grading)'!B$13="Midterm"), IF(ISERROR(SUMIF('Exam (LECTURE ONLY)'!O$20:X$20, "CLO7", 'Exam (LECTURE ONLY)'!O98:X98) / 'Exam (LECTURE ONLY)'!AM$12), "", SUMIF('Exam (LECTURE ONLY)'!O$20:X$20, "CLO7", 'Exam (LECTURE ONLY)'!O98:X98) / 'Exam (LECTURE ONLY)'!AM$12),
IF(AND('PRINTABLE (per grading)'!H$16="EXAM", 'PRINTABLE (per grading)'!B$13="Final"), IF(ISERROR(SUMIF('Exam (LECTURE ONLY)'!Z$20:AI$20, "CLO7", 'Exam (LECTURE ONLY)'!Z98:AI98) / 'Exam (LECTURE ONLY)'!AN$12), "", SUMIF('Exam (LECTURE ONLY)'!Z$20:AI$20, "CLO7", 'Exam (LECTURE ONLY)'!Z98:AI98) / 'Exam (LECTURE ONLY)'!AN$12),
IF(AND('PRINTABLE (per grading)'!H$16="OUTPUT", 'PRINTABLE (per grading)'!B$13="Prelim"), IF(ISERROR(SUMIF(OUTPUT!C$20:M$20, "CLO7", OUTPUT!C98:M98) / OUTPUT!AL$12), "", SUMIF(OUTPUT!C$20:M$20, "CLO7", OUTPUT!C98:M98) / OUTPUT!AL$12),
IF(AND('PRINTABLE (per grading)'!H$16="OUTPUT", 'PRINTABLE (per grading)'!B$13="Midterm"), IF(ISERROR(SUMIF(OUTPUT!O$20:Y$20, "CLO7", OUTPUT!O98:Y98) / OUTPUT!AM$12), "", SUMIF(OUTPUT!O$20:Y$20, "CLO7", OUTPUT!O98:Y98) / OUTPUT!AM$12),
IF(AND('PRINTABLE (per grading)'!H$16="OUTPUT", 'PRINTABLE (per grading)'!B$13="Final"), IF(ISERROR(SUMIF(OUTPUT!AA$20:AI$20, "CLO7", OUTPUT!AA98:AI98) / OUTPUT!AN$12), "", SUMIF(OUTPUT!AA$20:AI$20, "CLO7", OUTPUT!AA98:AI98) / OUTPUT!AN$12),
"")))))),"")</f>
        <v/>
      </c>
      <c r="AT96" s="232" t="str">
        <f t="shared" si="56"/>
        <v/>
      </c>
      <c r="AU96" s="233" t="str">
        <f t="shared" si="57"/>
        <v/>
      </c>
      <c r="AV96" s="25" t="str">
        <f>IF(B96 &lt;&gt; "", IFERROR(IF(C$16 = "PRELIM", SUMIF('Database (LECTURE-RES-PRAC)'!D$14:AG$14, "CLO8", 'Database (LECTURE-RES-PRAC)'!D93:AG93) / 'Grade computation'!F$11, IF(C$16 = "MIDTERM", SUMIF('Database (LECTURE-RES-PRAC)'!AJ$14:BM$14, "CLO8", 'Database (LECTURE-RES-PRAC)'!AJ93:BM93) / 'Grade computation'!G$11, IF(C$16 = "FINAL", SUMIF('Database (LECTURE-RES-PRAC)'!BP$14:CS$14, "CLO8", 'Database (LECTURE-RES-PRAC)'!BP93:CS93) / 'Grade computation'!H$11,""))),""),"")</f>
        <v/>
      </c>
      <c r="AW96" s="232" t="str">
        <f t="shared" si="58"/>
        <v/>
      </c>
      <c r="AX96" s="25" t="str">
        <f>IF(B96 &lt;&gt; "",IF(AND('PRINTABLE (per grading)'!H$16="EXAM", 'PRINTABLE (per grading)'!B$13="Prelim"), IF(ISERROR(SUMIF('Exam (LECTURE ONLY)'!D$20:M$20, "CLO8", 'Exam (LECTURE ONLY)'!D98:M98) / 'Exam (LECTURE ONLY)'!AL$13), "", SUMIF('Exam (LECTURE ONLY)'!D$20:M$20, "CLO8", 'Exam (LECTURE ONLY)'!D98:M98) /'Exam (LECTURE ONLY)'!AL$13),
IF(AND('PRINTABLE (per grading)'!H$16="EXAM", 'PRINTABLE (per grading)'!B$13="Midterm"), IF(ISERROR(SUMIF('Exam (LECTURE ONLY)'!O$20:X$20, "CLO8", 'Exam (LECTURE ONLY)'!O98:X98) / 'Exam (LECTURE ONLY)'!AM$13), "", SUMIF('Exam (LECTURE ONLY)'!O$20:X$20, "CLO8", 'Exam (LECTURE ONLY)'!O98:X98) / 'Exam (LECTURE ONLY)'!AM$13),
IF(AND('PRINTABLE (per grading)'!H$16="EXAM", 'PRINTABLE (per grading)'!B$13="Final"), IF(ISERROR(SUMIF('Exam (LECTURE ONLY)'!Z$20:AI$20, "CLO8", 'Exam (LECTURE ONLY)'!Z98:AI98) / 'Exam (LECTURE ONLY)'!AN$13), "", SUMIF('Exam (LECTURE ONLY)'!Z$20:AI$20, "CLO8", 'Exam (LECTURE ONLY)'!Z98:AI98) / 'Exam (LECTURE ONLY)'!AN$13),
IF(AND('PRINTABLE (per grading)'!H$16="OUTPUT", 'PRINTABLE (per grading)'!B$13="Prelim"), IF(ISERROR(SUMIF(OUTPUT!C$20:M$20, "CLO8", OUTPUT!C98:M98) / OUTPUT!AL$13), "", SUMIF(OUTPUT!C$20:M$20, "CLO8", OUTPUT!C98:M98) / OUTPUT!AL$13),
IF(AND('PRINTABLE (per grading)'!H$16="OUTPUT", 'PRINTABLE (per grading)'!B$13="Midterm"), IF(ISERROR(SUMIF(OUTPUT!O$20:Y$20, "CLO8", OUTPUT!O98:Y98) / OUTPUT!AM$13), "", SUMIF(OUTPUT!O$20:Y$20, "CLO8", OUTPUT!O98:Y98) / OUTPUT!AM$13),
IF(AND('PRINTABLE (per grading)'!H$16="OUTPUT", 'PRINTABLE (per grading)'!B$13="Final"), IF(ISERROR(SUMIF(OUTPUT!AA$20:AI$20, "CLO8", OUTPUT!AA98:AI98) / OUTPUT!AN$13), "", SUMIF(OUTPUT!AA$20:AI$20, "CLO8", OUTPUT!AA98:AI98) / OUTPUT!AN$13),
"")))))),"")</f>
        <v/>
      </c>
      <c r="AY96" s="232" t="str">
        <f t="shared" si="59"/>
        <v/>
      </c>
      <c r="AZ96" s="233" t="str">
        <f t="shared" si="60"/>
        <v/>
      </c>
      <c r="BA96" s="25" t="str">
        <f>IF(B96 &lt;&gt; "", IFERROR(IF(C$16 = "PRELIM", SUMIF('Database (LECTURE-RES-PRAC)'!D$14:AG$14, "CLO9", 'Database (LECTURE-RES-PRAC)'!D93:AG93) / 'Grade computation'!F$12, IF(C$16 = "MIDTERM", SUMIF('Database (LECTURE-RES-PRAC)'!AJ$14:BM$14, "CLO9", 'Database (LECTURE-RES-PRAC)'!AJ93:BM93) / 'Grade computation'!G$12, IF(C$16 = "FINAL", SUMIF('Database (LECTURE-RES-PRAC)'!BP$14:CS$14, "CLO9", 'Database (LECTURE-RES-PRAC)'!BP93:CS93) / 'Grade computation'!H$12,""))),""),"")</f>
        <v/>
      </c>
      <c r="BB96" s="232" t="str">
        <f t="shared" si="61"/>
        <v/>
      </c>
      <c r="BC96" s="25" t="str">
        <f>IF(B96 &lt;&gt; "",IF(AND('PRINTABLE (per grading)'!H$16="EXAM", 'PRINTABLE (per grading)'!B$13="Prelim"), IF(ISERROR(SUMIF('Exam (LECTURE ONLY)'!D$20:M$20, "CLO9", 'Exam (LECTURE ONLY)'!D98:M98) / 'Exam (LECTURE ONLY)'!AL$14), "", SUMIF('Exam (LECTURE ONLY)'!D$20:M$20, "CLO9", 'Exam (LECTURE ONLY)'!D98:M98) /'Exam (LECTURE ONLY)'!AL$14),
IF(AND('PRINTABLE (per grading)'!H$16="EXAM", 'PRINTABLE (per grading)'!B$13="Midterm"), IF(ISERROR(SUMIF('Exam (LECTURE ONLY)'!O$20:X$20, "CLO9", 'Exam (LECTURE ONLY)'!O98:X98) / 'Exam (LECTURE ONLY)'!AM$14), "", SUMIF('Exam (LECTURE ONLY)'!O$20:X$20, "CLO9", 'Exam (LECTURE ONLY)'!O98:X98) / 'Exam (LECTURE ONLY)'!AM$14),
IF(AND('PRINTABLE (per grading)'!H$16="EXAM", 'PRINTABLE (per grading)'!B$13="Final"), IF(ISERROR(SUMIF('Exam (LECTURE ONLY)'!Z$20:AI$20, "CLO9", 'Exam (LECTURE ONLY)'!Z98:AI98) / 'Exam (LECTURE ONLY)'!AN$14), "", SUMIF('Exam (LECTURE ONLY)'!Z$20:AI$20, "CLO9", 'Exam (LECTURE ONLY)'!Z98:AI98) / 'Exam (LECTURE ONLY)'!AN$14),
IF(AND('PRINTABLE (per grading)'!H$16="OUTPUT", 'PRINTABLE (per grading)'!B$13="Prelim"), IF(ISERROR(SUMIF(OUTPUT!C$20:M$20, "CLO9", OUTPUT!C98:M98) / OUTPUT!AL$14), "", SUMIF(OUTPUT!C$20:M$20, "CLO9", OUTPUT!C98:M98) / OUTPUT!AL$14),
IF(AND('PRINTABLE (per grading)'!H$16="OUTPUT", 'PRINTABLE (per grading)'!B$13="Midterm"), IF(ISERROR(SUMIF(OUTPUT!O$20:Y$20, "CLO9", OUTPUT!O98:Y98) / OUTPUT!AM$14), "", SUMIF(OUTPUT!O$20:Y$20, "CLO9", OUTPUT!O98:Y98) / OUTPUT!AM$14),
IF(AND('PRINTABLE (per grading)'!H$16="OUTPUT", 'PRINTABLE (per grading)'!B$13="Final"), IF(ISERROR(SUMIF(OUTPUT!AA$20:AI$20, "CLO9", OUTPUT!AA98:AI98) / OUTPUT!AN$14), "", SUMIF(OUTPUT!AA$20:AI$20, "CLO9", OUTPUT!AA98:AI98) / OUTPUT!AN$14),
"")))))),"")</f>
        <v/>
      </c>
      <c r="BD96" s="232" t="str">
        <f t="shared" si="62"/>
        <v/>
      </c>
      <c r="BE96" s="233" t="str">
        <f t="shared" si="63"/>
        <v/>
      </c>
      <c r="BF96" s="25" t="str">
        <f>IF(B96 &lt;&gt; "", IFERROR(IF(C$16 = "PRELIM", SUMIF('Database (LECTURE-RES-PRAC)'!D$14:AG$14, "CLO10", 'Database (LECTURE-RES-PRAC)'!D93:AG93) / 'Grade computation'!F$13, IF(C$16 = "MIDTERM", SUMIF('Database (LECTURE-RES-PRAC)'!AJ$14:BM$14, "CLO10", 'Database (LECTURE-RES-PRAC)'!AJ93:BM93) / 'Grade computation'!G$13, IF(C$16 = "FINAL", SUMIF('Database (LECTURE-RES-PRAC)'!BP$14:CS$14, "CLO10", 'Database (LECTURE-RES-PRAC)'!BP93:CS93) / 'Grade computation'!H$13,""))),""),"")</f>
        <v/>
      </c>
      <c r="BG96" s="232" t="str">
        <f t="shared" si="64"/>
        <v/>
      </c>
      <c r="BH96" s="25" t="str">
        <f>IF(B96 &lt;&gt; "",IF(AND('PRINTABLE (per grading)'!H$16="EXAM", 'PRINTABLE (per grading)'!B$13="Prelim"), IF(ISERROR(SUMIF('Exam (LECTURE ONLY)'!D$20:M$20, "CLO10", 'Exam (LECTURE ONLY)'!D98:M98) / 'Exam (LECTURE ONLY)'!AL$15), "", SUMIF('Exam (LECTURE ONLY)'!D$20:M$20, "CLO10", 'Exam (LECTURE ONLY)'!D98:M98) /'Exam (LECTURE ONLY)'!AL$15),
IF(AND('PRINTABLE (per grading)'!H$16="EXAM", 'PRINTABLE (per grading)'!B$13="Midterm"), IF(ISERROR(SUMIF('Exam (LECTURE ONLY)'!O$20:X$20, "CLO10", 'Exam (LECTURE ONLY)'!O98:X98) / 'Exam (LECTURE ONLY)'!AM$15), "", SUMIF('Exam (LECTURE ONLY)'!O$20:X$20, "CLO10", 'Exam (LECTURE ONLY)'!O98:X98) / 'Exam (LECTURE ONLY)'!AM$15),
IF(AND('PRINTABLE (per grading)'!H$16="EXAM", 'PRINTABLE (per grading)'!B$13="Final"), IF(ISERROR(SUMIF('Exam (LECTURE ONLY)'!Z$20:AI$20, "CLO10", 'Exam (LECTURE ONLY)'!Z98:AI98) / 'Exam (LECTURE ONLY)'!AN$15), "", SUMIF('Exam (LECTURE ONLY)'!Z$20:AI$20, "CLO10", 'Exam (LECTURE ONLY)'!Z98:AI98) / 'Exam (LECTURE ONLY)'!AN$15),
IF(AND('PRINTABLE (per grading)'!H$16="OUTPUT", 'PRINTABLE (per grading)'!B$13="Prelim"), IF(ISERROR(SUMIF(OUTPUT!C$20:M$20, "CLO10", OUTPUT!C98:M98) / OUTPUT!AL$15), "", SUMIF(OUTPUT!C$20:M$20, "CLO10", OUTPUT!C98:M98) / OUTPUT!AL$15),
IF(AND('PRINTABLE (per grading)'!H$16="OUTPUT", 'PRINTABLE (per grading)'!B$13="Midterm"), IF(ISERROR(SUMIF(OUTPUT!O$20:Y$20, "CLO10", OUTPUT!O98:Y98) / OUTPUT!AM$15), "", SUMIF(OUTPUT!O$20:Y$20, "CLO10", OUTPUT!O98:Y98) / OUTPUT!AM$15),
IF(AND('PRINTABLE (per grading)'!H$16="OUTPUT", 'PRINTABLE (per grading)'!B$13="Final"), IF(ISERROR(SUMIF(OUTPUT!AA$20:AI$20, "CLO10", OUTPUT!AA98:AI98) / OUTPUT!AN$15), "", SUMIF(OUTPUT!AA$20:AI$20, "CLO10", OUTPUT!AA98:AI98) / OUTPUT!AN$15),
"")))))),"")</f>
        <v/>
      </c>
      <c r="BI96" s="232" t="str">
        <f t="shared" si="65"/>
        <v/>
      </c>
      <c r="BJ96" s="233" t="str">
        <f t="shared" si="66"/>
        <v/>
      </c>
      <c r="BK96" s="2"/>
    </row>
    <row r="97" spans="1:63" ht="20.100000000000001" customHeight="1">
      <c r="A97" s="118" t="str">
        <f>IF(ISBLANK('Database (LECTURE-RES-PRAC)'!A94),"",'Database (LECTURE-RES-PRAC)'!A94)</f>
        <v/>
      </c>
      <c r="B97" s="119" t="str">
        <f>IF(ISBLANK('Database (LECTURE-RES-PRAC)'!B94),"",'Database (LECTURE-RES-PRAC)'!B94)</f>
        <v/>
      </c>
      <c r="C97" s="134" t="str">
        <f>IF(B97&lt;&gt;"",IF(C$16="PRELIM",'Grade computation'!C97, IF(C$16="MIDTERM",'Grade computation'!K97, IF(C$16="FINAL",'Grade computation'!S97,""))),"")</f>
        <v/>
      </c>
      <c r="D97" s="135" t="str">
        <f t="shared" si="1"/>
        <v/>
      </c>
      <c r="E97" s="134" t="str">
        <f>IF(B97&lt;&gt;"", IF(C$16="PRELIM",'Grade computation'!E97, IF(C$16="MIDTERM",'Grade computation'!M97, IF(C$16="FINAL",'Grade computation'!U97,""))),"")</f>
        <v/>
      </c>
      <c r="F97" s="136" t="str">
        <f t="shared" si="2"/>
        <v/>
      </c>
      <c r="G97" s="137" t="str">
        <f t="shared" si="3"/>
        <v/>
      </c>
      <c r="H97" s="207" t="str">
        <f>IF(B97&lt;&gt;"",IF(C$16="PRELIM", 'Grade computation'!H97, IF(C$16="MIDTERM", 'Grade computation'!P97, IF(C$16="FINAL",'Grade computation'!X97, ""))),"")</f>
        <v/>
      </c>
      <c r="I97" s="137" t="str">
        <f t="shared" si="4"/>
        <v/>
      </c>
      <c r="J97" s="139" t="str">
        <f t="shared" si="5"/>
        <v/>
      </c>
      <c r="K97" s="377" t="str">
        <f t="shared" si="6"/>
        <v/>
      </c>
      <c r="L97" s="434"/>
      <c r="M97" s="25" t="str">
        <f>IF(B97 &lt;&gt; "", IFERROR(IF(C$16 = "PRELIM", SUMIF('Database (LECTURE-RES-PRAC)'!D$14:AG$14, "CLO1", 'Database (LECTURE-RES-PRAC)'!D94:AG94) / 'Grade computation'!F$4, IF(C$16 = "MIDTERM", SUMIF('Database (LECTURE-RES-PRAC)'!AJ$14:BM$14, "CLO1", 'Database (LECTURE-RES-PRAC)'!AJ94:BM94) / 'Grade computation'!G$4, IF(C$16 = "FINAL", SUMIF('Database (LECTURE-RES-PRAC)'!BP$14:CS$14, "CLO1", 'Database (LECTURE-RES-PRAC)'!BP94:CS94) / 'Grade computation'!H$4,""))),""),"")</f>
        <v/>
      </c>
      <c r="N97" s="232" t="str">
        <f t="shared" si="37"/>
        <v/>
      </c>
      <c r="O97" s="25" t="str">
        <f>IF(B97 &lt;&gt; "",IF(AND('PRINTABLE (per grading)'!H$16="EXAM", 'PRINTABLE (per grading)'!B$13="Prelim"), IF(ISERROR(SUMIF('Exam (LECTURE ONLY)'!D$20:M$20, "CLO1", 'Exam (LECTURE ONLY)'!D99:M99) / 'Exam (LECTURE ONLY)'!AL$6), "", SUMIF('Exam (LECTURE ONLY)'!D$20:M$20, "CLO1", 'Exam (LECTURE ONLY)'!D99:M99) /'Exam (LECTURE ONLY)'!AL$6),
IF(AND('PRINTABLE (per grading)'!H$16="EXAM", 'PRINTABLE (per grading)'!B$13="Midterm"), IF(ISERROR(SUMIF('Exam (LECTURE ONLY)'!O$20:X$20, "CLO1", 'Exam (LECTURE ONLY)'!O99:X99) / 'Exam (LECTURE ONLY)'!AM$6), "", SUMIF('Exam (LECTURE ONLY)'!O$20:X$20, "CLO1", 'Exam (LECTURE ONLY)'!O99:X99) / 'Exam (LECTURE ONLY)'!AM$6),
IF(AND('PRINTABLE (per grading)'!H$16="EXAM", 'PRINTABLE (per grading)'!B$13="Final"), IF(ISERROR(SUMIF('Exam (LECTURE ONLY)'!Z$20:AI$20, "CLO1", 'Exam (LECTURE ONLY)'!Z99:AI99) / 'Exam (LECTURE ONLY)'!AN$6), "", SUMIF('Exam (LECTURE ONLY)'!Z$20:AI$20, "CLO1", 'Exam (LECTURE ONLY)'!Z99:AI99) / 'Exam (LECTURE ONLY)'!AN$6),
IF(AND('PRINTABLE (per grading)'!H$16="OUTPUT", 'PRINTABLE (per grading)'!B$13="Prelim"), IF(ISERROR(SUMIF(OUTPUT!C$20:M$20, "CLO1", OUTPUT!C99:M99) / OUTPUT!AL$6), "", SUMIF(OUTPUT!C$20:M$20, "CLO1", OUTPUT!C99:M99) / OUTPUT!AL$6),
IF(AND('PRINTABLE (per grading)'!H$16="OUTPUT", 'PRINTABLE (per grading)'!B$13="Midterm"), IF(ISERROR(SUMIF(OUTPUT!O$20:Y$20, "CLO1", OUTPUT!O99:Y99) / OUTPUT!AM$6), "", SUMIF(OUTPUT!O$20:Y$20, "CLO1", OUTPUT!O99:Y99) / OUTPUT!AM$6),
IF(AND('PRINTABLE (per grading)'!H$16="OUTPUT", 'PRINTABLE (per grading)'!B$13="Final"), IF(ISERROR(SUMIF(OUTPUT!AA$20:AI$20, "CLO1", OUTPUT!AA99:AI99) / OUTPUT!AN$6), "", SUMIF(OUTPUT!AA$20:AI$20, "CLO1", OUTPUT!AA99:AI99) / OUTPUT!AN$6),
"")))))),"")</f>
        <v/>
      </c>
      <c r="P97" s="232" t="str">
        <f t="shared" si="38"/>
        <v/>
      </c>
      <c r="Q97" s="233" t="str">
        <f t="shared" si="39"/>
        <v/>
      </c>
      <c r="R97" s="25" t="str">
        <f>IF(B97 &lt;&gt; "", IFERROR(IF(C$16 = "PRELIM", SUMIF('Database (LECTURE-RES-PRAC)'!D$14:AG$14, "CLO2", 'Database (LECTURE-RES-PRAC)'!D94:AG94) / 'Grade computation'!F$5, IF(C$16 = "MIDTERM", SUMIF('Database (LECTURE-RES-PRAC)'!AJ$14:BM$14, "CLO2", 'Database (LECTURE-RES-PRAC)'!AJ94:BM94) / 'Grade computation'!G$5, IF(C$16 = "FINAL", SUMIF('Database (LECTURE-RES-PRAC)'!BP$14:CS$14, "CLO2", 'Database (LECTURE-RES-PRAC)'!BP94:CS94) / 'Grade computation'!H$5,""))),""),"")</f>
        <v/>
      </c>
      <c r="S97" s="232" t="str">
        <f t="shared" si="40"/>
        <v/>
      </c>
      <c r="T97" s="25" t="str">
        <f>IF(B97 &lt;&gt; "",IF(AND('PRINTABLE (per grading)'!H$16="EXAM", 'PRINTABLE (per grading)'!B$13="Prelim"), IF(ISERROR(SUMIF('Exam (LECTURE ONLY)'!D$20:M$20, "CLO2", 'Exam (LECTURE ONLY)'!D99:M99) / 'Exam (LECTURE ONLY)'!AL$7), "", SUMIF('Exam (LECTURE ONLY)'!D$20:M$20, "CLO2", 'Exam (LECTURE ONLY)'!D99:M99) /'Exam (LECTURE ONLY)'!AL$7),
IF(AND('PRINTABLE (per grading)'!H$16="EXAM", 'PRINTABLE (per grading)'!B$13="Midterm"), IF(ISERROR(SUMIF('Exam (LECTURE ONLY)'!O$20:X$20, "CLO2", 'Exam (LECTURE ONLY)'!O99:X99) / 'Exam (LECTURE ONLY)'!AM$7), "", SUMIF('Exam (LECTURE ONLY)'!O$20:X$20, "CLO2", 'Exam (LECTURE ONLY)'!O99:X99) / 'Exam (LECTURE ONLY)'!AM$7),
IF(AND('PRINTABLE (per grading)'!H$16="EXAM", 'PRINTABLE (per grading)'!B$13="Final"), IF(ISERROR(SUMIF('Exam (LECTURE ONLY)'!Z$20:AI$20, "CLO2", 'Exam (LECTURE ONLY)'!Z99:AI99) / 'Exam (LECTURE ONLY)'!AN$7), "", SUMIF('Exam (LECTURE ONLY)'!Z$20:AI$20, "CLO2", 'Exam (LECTURE ONLY)'!Z99:AI99) / 'Exam (LECTURE ONLY)'!AN$7),
IF(AND('PRINTABLE (per grading)'!H$16="OUTPUT", 'PRINTABLE (per grading)'!B$13="Prelim"), IF(ISERROR(SUMIF(OUTPUT!C$20:M$20, "CLO2", OUTPUT!C99:M99) / OUTPUT!AL$7), "", SUMIF(OUTPUT!C$20:M$20, "CLO2", OUTPUT!C99:M99) / OUTPUT!AL$7),
IF(AND('PRINTABLE (per grading)'!H$16="OUTPUT", 'PRINTABLE (per grading)'!B$13="Midterm"), IF(ISERROR(SUMIF(OUTPUT!O$20:Y$20, "CLO2", OUTPUT!O99:Y99) / OUTPUT!AM$7), "", SUMIF(OUTPUT!O$20:Y$20, "CLO2", OUTPUT!O99:Y99) / OUTPUT!AM$7),
IF(AND('PRINTABLE (per grading)'!H$16="OUTPUT", 'PRINTABLE (per grading)'!B$13="Final"), IF(ISERROR(SUMIF(OUTPUT!AA$20:AI$20, "CLO2", OUTPUT!AA99:AI99) / OUTPUT!AN$7), "", SUMIF(OUTPUT!AA$20:AI$20, "CLO2", OUTPUT!AA99:AI99) / OUTPUT!AN$7),
"")))))),"")</f>
        <v/>
      </c>
      <c r="U97" s="232" t="str">
        <f t="shared" si="41"/>
        <v/>
      </c>
      <c r="V97" s="233" t="str">
        <f t="shared" si="42"/>
        <v/>
      </c>
      <c r="W97" s="25" t="str">
        <f>IF(B97 &lt;&gt; "", IFERROR(IF(C$16 = "PRELIM", SUMIF('Database (LECTURE-RES-PRAC)'!D$14:AG$14, "CLO3", 'Database (LECTURE-RES-PRAC)'!D94:AG94) / 'Grade computation'!F$6, IF(C$16 = "MIDTERM", SUMIF('Database (LECTURE-RES-PRAC)'!AJ$14:BM$14, "CLO3", 'Database (LECTURE-RES-PRAC)'!AJ94:BM94) / 'Grade computation'!G$6, IF(C$16 = "FINAL", SUMIF('Database (LECTURE-RES-PRAC)'!BP$14:CS$14, "CLO3", 'Database (LECTURE-RES-PRAC)'!BP94:CS94) / 'Grade computation'!H$6,""))),""),"")</f>
        <v/>
      </c>
      <c r="X97" s="232" t="str">
        <f t="shared" si="43"/>
        <v/>
      </c>
      <c r="Y97" s="25" t="str">
        <f>IF(B97 &lt;&gt; "",IF(AND('PRINTABLE (per grading)'!H$16="EXAM", 'PRINTABLE (per grading)'!B$13="Prelim"), IF(ISERROR(SUMIF('Exam (LECTURE ONLY)'!D$20:M$20, "CLO3", 'Exam (LECTURE ONLY)'!D99:M99) / 'Exam (LECTURE ONLY)'!AL$8), "", SUMIF('Exam (LECTURE ONLY)'!D$20:M$20, "CLO3", 'Exam (LECTURE ONLY)'!D99:M99) /'Exam (LECTURE ONLY)'!AL$8),
IF(AND('PRINTABLE (per grading)'!H$16="EXAM", 'PRINTABLE (per grading)'!B$13="Midterm"), IF(ISERROR(SUMIF('Exam (LECTURE ONLY)'!O$20:X$20, "CLO3", 'Exam (LECTURE ONLY)'!O99:X99) / 'Exam (LECTURE ONLY)'!AM$8), "", SUMIF('Exam (LECTURE ONLY)'!O$20:X$20, "CLO3", 'Exam (LECTURE ONLY)'!O99:X99) / 'Exam (LECTURE ONLY)'!AM$8),
IF(AND('PRINTABLE (per grading)'!H$16="EXAM", 'PRINTABLE (per grading)'!B$13="Final"), IF(ISERROR(SUMIF('Exam (LECTURE ONLY)'!Z$20:AI$20, "CLO3", 'Exam (LECTURE ONLY)'!Z99:AI99) / 'Exam (LECTURE ONLY)'!AN$8), "", SUMIF('Exam (LECTURE ONLY)'!Z$20:AI$20, "CLO3", 'Exam (LECTURE ONLY)'!Z99:AI99) / 'Exam (LECTURE ONLY)'!AN$8),
IF(AND('PRINTABLE (per grading)'!H$16="OUTPUT", 'PRINTABLE (per grading)'!B$13="Prelim"), IF(ISERROR(SUMIF(OUTPUT!C$20:M$20, "CLO3", OUTPUT!C99:M99) / OUTPUT!AL$8), "", SUMIF(OUTPUT!C$20:M$20, "CLO3", OUTPUT!C99:M99) / OUTPUT!AL$8),
IF(AND('PRINTABLE (per grading)'!H$16="OUTPUT", 'PRINTABLE (per grading)'!B$13="Midterm"), IF(ISERROR(SUMIF(OUTPUT!O$20:Y$20, "CLO3", OUTPUT!O99:Y99) / OUTPUT!AM$8), "", SUMIF(OUTPUT!O$20:Y$20, "CLO3", OUTPUT!O99:Y99) / OUTPUT!AM$8),
IF(AND('PRINTABLE (per grading)'!H$16="OUTPUT", 'PRINTABLE (per grading)'!B$13="Final"), IF(ISERROR(SUMIF(OUTPUT!AA$20:AI$20, "CLO3", OUTPUT!AA99:AI99) / OUTPUT!AN$8), "", SUMIF(OUTPUT!AA$20:AI$20, "CLO3", OUTPUT!AA99:AI99) / OUTPUT!AN$8),
"" )))))),"")</f>
        <v/>
      </c>
      <c r="Z97" s="232" t="str">
        <f t="shared" si="44"/>
        <v/>
      </c>
      <c r="AA97" s="233" t="str">
        <f t="shared" si="45"/>
        <v/>
      </c>
      <c r="AB97" s="25" t="str">
        <f>IF(B97 &lt;&gt; "", IFERROR(IF(C$16 = "PRELIM", SUMIF('Database (LECTURE-RES-PRAC)'!D$14:AG$14, "CLO4", 'Database (LECTURE-RES-PRAC)'!D94:AG94) / 'Grade computation'!F$7, IF(C$16 = "MIDTERM", SUMIF('Database (LECTURE-RES-PRAC)'!AJ$14:BM$14, "CLO4", 'Database (LECTURE-RES-PRAC)'!AJ94:BM94) / 'Grade computation'!G$7, IF(C$16 = "FINAL", SUMIF('Database (LECTURE-RES-PRAC)'!BP$14:CS$14, "CLO4", 'Database (LECTURE-RES-PRAC)'!BP94:CS94) / 'Grade computation'!H$7,""))),""),"")</f>
        <v/>
      </c>
      <c r="AC97" s="232" t="str">
        <f t="shared" si="46"/>
        <v/>
      </c>
      <c r="AD97" s="25" t="str">
        <f>IF(B97 &lt;&gt; "",IF(AND('PRINTABLE (per grading)'!H$16="EXAM", 'PRINTABLE (per grading)'!B$13="Prelim"), IF(ISERROR(SUMIF('Exam (LECTURE ONLY)'!D$20:M$20, "CLO4", 'Exam (LECTURE ONLY)'!D99:M99) / 'Exam (LECTURE ONLY)'!AL$9), "", SUMIF('Exam (LECTURE ONLY)'!D$20:M$20, "CLO4", 'Exam (LECTURE ONLY)'!D99:M99) /'Exam (LECTURE ONLY)'!AL$9),
IF(AND('PRINTABLE (per grading)'!H$16="EXAM", 'PRINTABLE (per grading)'!B$13="Midterm"), IF(ISERROR(SUMIF('Exam (LECTURE ONLY)'!O$20:X$20, "CLO4", 'Exam (LECTURE ONLY)'!O99:X99) / 'Exam (LECTURE ONLY)'!AM$9), "", SUMIF('Exam (LECTURE ONLY)'!O$20:X$20, "CLO4", 'Exam (LECTURE ONLY)'!O99:X99) / 'Exam (LECTURE ONLY)'!AM$9),
IF(AND('PRINTABLE (per grading)'!H$16="EXAM", 'PRINTABLE (per grading)'!B$13="Final"), IF(ISERROR(SUMIF('Exam (LECTURE ONLY)'!Z$20:AI$20, "CLO4", 'Exam (LECTURE ONLY)'!Z99:AI99) / 'Exam (LECTURE ONLY)'!AN$9), "", SUMIF('Exam (LECTURE ONLY)'!Z$20:AI$20, "CLO4", 'Exam (LECTURE ONLY)'!Z99:AI99) / 'Exam (LECTURE ONLY)'!AN$9),
IF(AND('PRINTABLE (per grading)'!H$16="OUTPUT", 'PRINTABLE (per grading)'!B$13="Prelim"), IF(ISERROR(SUMIF(OUTPUT!C$20:M$20, "CLO4", OUTPUT!C99:M99) / OUTPUT!AL$9), "", SUMIF(OUTPUT!C$20:M$20, "CLO4", OUTPUT!C99:M99) / OUTPUT!AL$9),
IF(AND('PRINTABLE (per grading)'!H$16="OUTPUT", 'PRINTABLE (per grading)'!B$13="Midterm"), IF(ISERROR(SUMIF(OUTPUT!O$20:Y$20, "CLO4", OUTPUT!O99:Y99) / OUTPUT!AM$9), "", SUMIF(OUTPUT!O$20:Y$20, "CLO4", OUTPUT!O99:Y99) / OUTPUT!AM$9),
IF(AND('PRINTABLE (per grading)'!H$16="OUTPUT", 'PRINTABLE (per grading)'!B$13="Final"), IF(ISERROR(SUMIF(OUTPUT!AA$20:AI$20, "CLO4", OUTPUT!AA99:AI99) / OUTPUT!AN$9), "", SUMIF(OUTPUT!AA$20:AI$20, "CLO4", OUTPUT!AA99:AI99) / OUTPUT!AN$9),
"")))))),"")</f>
        <v/>
      </c>
      <c r="AE97" s="232" t="str">
        <f t="shared" si="47"/>
        <v/>
      </c>
      <c r="AF97" s="233" t="str">
        <f t="shared" si="48"/>
        <v/>
      </c>
      <c r="AG97" s="25" t="str">
        <f>IF(B97 &lt;&gt; "", IFERROR(IF(C$16 = "PRELIM", SUMIF('Database (LECTURE-RES-PRAC)'!D$14:AG$14, "CLO5", 'Database (LECTURE-RES-PRAC)'!D94:AG94) / 'Grade computation'!F$8, IF(C$16 = "MIDTERM", SUMIF('Database (LECTURE-RES-PRAC)'!AJ$14:BM$14, "CLO5", 'Database (LECTURE-RES-PRAC)'!AJ94:BM94) / 'Grade computation'!G$8, IF(C$16 = "FINAL", SUMIF('Database (LECTURE-RES-PRAC)'!BP$14:CS$14, "CLO5", 'Database (LECTURE-RES-PRAC)'!BP94:CS94) / 'Grade computation'!H$8,""))),""),"")</f>
        <v/>
      </c>
      <c r="AH97" s="232" t="str">
        <f t="shared" si="49"/>
        <v/>
      </c>
      <c r="AI97" s="25" t="str">
        <f>IF(B97 &lt;&gt; "",IF(AND('PRINTABLE (per grading)'!H$16="EXAM", 'PRINTABLE (per grading)'!B$13="Prelim"), IF(ISERROR(SUMIF('Exam (LECTURE ONLY)'!D$20:M$20, "CLO5", 'Exam (LECTURE ONLY)'!D99:M99) / 'Exam (LECTURE ONLY)'!AL$10), "", SUMIF('Exam (LECTURE ONLY)'!D$20:M$20, "CLO5", 'Exam (LECTURE ONLY)'!D99:M99) /'Exam (LECTURE ONLY)'!AL$10),
IF(AND('PRINTABLE (per grading)'!H$16="EXAM", 'PRINTABLE (per grading)'!B$13="Midterm"), IF(ISERROR(SUMIF('Exam (LECTURE ONLY)'!O$20:X$20, "CLO5", 'Exam (LECTURE ONLY)'!O99:X99) / 'Exam (LECTURE ONLY)'!AM$10), "", SUMIF('Exam (LECTURE ONLY)'!O$20:X$20, "CLO5", 'Exam (LECTURE ONLY)'!O99:X99) / 'Exam (LECTURE ONLY)'!AM$10),
IF(AND('PRINTABLE (per grading)'!H$16="EXAM", 'PRINTABLE (per grading)'!B$13="Final"), IF(ISERROR(SUMIF('Exam (LECTURE ONLY)'!Z$20:AI$20, "CLO5", 'Exam (LECTURE ONLY)'!Z99:AI99) / 'Exam (LECTURE ONLY)'!AN$10), "", SUMIF('Exam (LECTURE ONLY)'!Z$20:AI$20, "CLO5", 'Exam (LECTURE ONLY)'!Z99:AI99) / 'Exam (LECTURE ONLY)'!AN$10),
IF(AND('PRINTABLE (per grading)'!H$16="OUTPUT", 'PRINTABLE (per grading)'!B$13="Prelim"), IF(ISERROR(SUMIF(OUTPUT!C$20:M$20, "CLO5", OUTPUT!C99:M99) / OUTPUT!AL$10), "", SUMIF(OUTPUT!C$20:M$20, "CLO5", OUTPUT!C99:M99) / OUTPUT!AL$10),
IF(AND('PRINTABLE (per grading)'!H$16="OUTPUT", 'PRINTABLE (per grading)'!B$13="Midterm"), IF(ISERROR(SUMIF(OUTPUT!O$20:Y$20, "CLO5", OUTPUT!O99:Y99) / OUTPUT!AM$10), "", SUMIF(OUTPUT!O$20:Y$20, "CLO5", OUTPUT!O99:Y99) / OUTPUT!AM$10),
IF(AND('PRINTABLE (per grading)'!H$16="OUTPUT", 'PRINTABLE (per grading)'!B$13="Final"), IF(ISERROR(SUMIF(OUTPUT!AA$20:AI$20, "CLO5", OUTPUT!AA99:AI99) / OUTPUT!AN$10), "", SUMIF(OUTPUT!AA$20:AI$20, "CLO5", OUTPUT!AA99:AI99) / OUTPUT!AN$10),
"")))))),"")</f>
        <v/>
      </c>
      <c r="AJ97" s="232" t="str">
        <f t="shared" si="50"/>
        <v/>
      </c>
      <c r="AK97" s="233" t="str">
        <f t="shared" si="51"/>
        <v/>
      </c>
      <c r="AL97" s="25" t="str">
        <f>IF(B97 &lt;&gt; "", IFERROR(IF(C$16 = "PRELIM", SUMIF('Database (LECTURE-RES-PRAC)'!D$14:AG$14, "CLO6", 'Database (LECTURE-RES-PRAC)'!D94:AG94) / 'Grade computation'!F$9, IF(C$16 = "MIDTERM", SUMIF('Database (LECTURE-RES-PRAC)'!AJ$14:BM$14, "CLO6", 'Database (LECTURE-RES-PRAC)'!AJ94:BM94) / 'Grade computation'!G$9, IF(C$16 = "FINAL", SUMIF('Database (LECTURE-RES-PRAC)'!BP$14:CS$14, "CLO6", 'Database (LECTURE-RES-PRAC)'!BP94:CS94) / 'Grade computation'!H$9,""))),""),"")</f>
        <v/>
      </c>
      <c r="AM97" s="232" t="str">
        <f t="shared" si="52"/>
        <v/>
      </c>
      <c r="AN97" s="25" t="str">
        <f>IF(B97 &lt;&gt; "",IF(AND('PRINTABLE (per grading)'!H$16="EXAM", 'PRINTABLE (per grading)'!B$13="Prelim"), IF(ISERROR(SUMIF('Exam (LECTURE ONLY)'!D$20:M$20, "CLO6", 'Exam (LECTURE ONLY)'!D99:M99) / 'Exam (LECTURE ONLY)'!AL$11), "", SUMIF('Exam (LECTURE ONLY)'!D$20:M$20, "CLO6", 'Exam (LECTURE ONLY)'!D99:M99) /'Exam (LECTURE ONLY)'!AL$11),
IF(AND('PRINTABLE (per grading)'!H$16="EXAM", 'PRINTABLE (per grading)'!B$13="Midterm"), IF(ISERROR(SUMIF('Exam (LECTURE ONLY)'!O$20:X$20, "CLO6", 'Exam (LECTURE ONLY)'!O99:X99) / 'Exam (LECTURE ONLY)'!AM$11), "", SUMIF('Exam (LECTURE ONLY)'!O$20:X$20, "CLO6", 'Exam (LECTURE ONLY)'!O99:X99) / 'Exam (LECTURE ONLY)'!AM$11),
IF(AND('PRINTABLE (per grading)'!H$16="EXAM", 'PRINTABLE (per grading)'!B$13="Final"), IF(ISERROR(SUMIF('Exam (LECTURE ONLY)'!Z$20:AI$20, "CLO6", 'Exam (LECTURE ONLY)'!Z99:AI99) / 'Exam (LECTURE ONLY)'!AN$11), "", SUMIF('Exam (LECTURE ONLY)'!Z$20:AI$20, "CLO6", 'Exam (LECTURE ONLY)'!Z99:AI99) / 'Exam (LECTURE ONLY)'!AN$11),
IF(AND('PRINTABLE (per grading)'!H$16="OUTPUT", 'PRINTABLE (per grading)'!B$13="Prelim"), IF(ISERROR(SUMIF(OUTPUT!C$20:M$20, "CLO6", OUTPUT!C99:M99) / OUTPUT!AL$11), "", SUMIF(OUTPUT!C$20:M$20, "CLO6", OUTPUT!C99:M99) / OUTPUT!AL$11),
IF(AND('PRINTABLE (per grading)'!H$16="OUTPUT", 'PRINTABLE (per grading)'!B$13="Midterm"), IF(ISERROR(SUMIF(OUTPUT!O$20:Y$20, "CLO6", OUTPUT!O99:Y99) / OUTPUT!AM$11), "", SUMIF(OUTPUT!O$20:Y$20, "CLO6", OUTPUT!O99:Y99) / OUTPUT!AM$11),
IF(AND('PRINTABLE (per grading)'!H$16="OUTPUT", 'PRINTABLE (per grading)'!B$13="Final"), IF(ISERROR(SUMIF(OUTPUT!AA$20:AI$20, "CLO6", OUTPUT!AA99:AI99) / OUTPUT!AN$11), "", SUMIF(OUTPUT!AA$20:AI$20, "CLO6", OUTPUT!AA99:AI99) / OUTPUT!AN$11),
"")))))),"")</f>
        <v/>
      </c>
      <c r="AO97" s="232" t="str">
        <f t="shared" si="53"/>
        <v/>
      </c>
      <c r="AP97" s="233" t="str">
        <f t="shared" si="54"/>
        <v/>
      </c>
      <c r="AQ97" s="25" t="str">
        <f>IF(B97 &lt;&gt; "", IFERROR(IF(C$16 = "PRELIM", SUMIF('Database (LECTURE-RES-PRAC)'!D$14:AG$14, "CLO7", 'Database (LECTURE-RES-PRAC)'!D94:AG94) / 'Grade computation'!F$10, IF(C$16 = "MIDTERM", SUMIF('Database (LECTURE-RES-PRAC)'!AJ$14:BM$14, "CLO7", 'Database (LECTURE-RES-PRAC)'!AJ94:BM94) / 'Grade computation'!G$10, IF(C$16 = "FINAL", SUMIF('Database (LECTURE-RES-PRAC)'!BP$14:CS$14, "CLO7", 'Database (LECTURE-RES-PRAC)'!BP94:CS94) / 'Grade computation'!H$10,""))),""),"")</f>
        <v/>
      </c>
      <c r="AR97" s="232" t="str">
        <f t="shared" si="55"/>
        <v/>
      </c>
      <c r="AS97" s="25" t="str">
        <f>IF(B97 &lt;&gt; "",IF(AND('PRINTABLE (per grading)'!H$16="EXAM", 'PRINTABLE (per grading)'!B$13="Prelim"), IF(ISERROR(SUMIF('Exam (LECTURE ONLY)'!D$20:M$20, "CLO7", 'Exam (LECTURE ONLY)'!D99:M99) / 'Exam (LECTURE ONLY)'!AL$12), "", SUMIF('Exam (LECTURE ONLY)'!D$20:M$20, "CLO7", 'Exam (LECTURE ONLY)'!D99:M99) /'Exam (LECTURE ONLY)'!AL$12),
IF(AND('PRINTABLE (per grading)'!H$16="EXAM", 'PRINTABLE (per grading)'!B$13="Midterm"), IF(ISERROR(SUMIF('Exam (LECTURE ONLY)'!O$20:X$20, "CLO7", 'Exam (LECTURE ONLY)'!O99:X99) / 'Exam (LECTURE ONLY)'!AM$12), "", SUMIF('Exam (LECTURE ONLY)'!O$20:X$20, "CLO7", 'Exam (LECTURE ONLY)'!O99:X99) / 'Exam (LECTURE ONLY)'!AM$12),
IF(AND('PRINTABLE (per grading)'!H$16="EXAM", 'PRINTABLE (per grading)'!B$13="Final"), IF(ISERROR(SUMIF('Exam (LECTURE ONLY)'!Z$20:AI$20, "CLO7", 'Exam (LECTURE ONLY)'!Z99:AI99) / 'Exam (LECTURE ONLY)'!AN$12), "", SUMIF('Exam (LECTURE ONLY)'!Z$20:AI$20, "CLO7", 'Exam (LECTURE ONLY)'!Z99:AI99) / 'Exam (LECTURE ONLY)'!AN$12),
IF(AND('PRINTABLE (per grading)'!H$16="OUTPUT", 'PRINTABLE (per grading)'!B$13="Prelim"), IF(ISERROR(SUMIF(OUTPUT!C$20:M$20, "CLO7", OUTPUT!C99:M99) / OUTPUT!AL$12), "", SUMIF(OUTPUT!C$20:M$20, "CLO7", OUTPUT!C99:M99) / OUTPUT!AL$12),
IF(AND('PRINTABLE (per grading)'!H$16="OUTPUT", 'PRINTABLE (per grading)'!B$13="Midterm"), IF(ISERROR(SUMIF(OUTPUT!O$20:Y$20, "CLO7", OUTPUT!O99:Y99) / OUTPUT!AM$12), "", SUMIF(OUTPUT!O$20:Y$20, "CLO7", OUTPUT!O99:Y99) / OUTPUT!AM$12),
IF(AND('PRINTABLE (per grading)'!H$16="OUTPUT", 'PRINTABLE (per grading)'!B$13="Final"), IF(ISERROR(SUMIF(OUTPUT!AA$20:AI$20, "CLO7", OUTPUT!AA99:AI99) / OUTPUT!AN$12), "", SUMIF(OUTPUT!AA$20:AI$20, "CLO7", OUTPUT!AA99:AI99) / OUTPUT!AN$12),
"")))))),"")</f>
        <v/>
      </c>
      <c r="AT97" s="232" t="str">
        <f t="shared" si="56"/>
        <v/>
      </c>
      <c r="AU97" s="233" t="str">
        <f t="shared" si="57"/>
        <v/>
      </c>
      <c r="AV97" s="25" t="str">
        <f>IF(B97 &lt;&gt; "", IFERROR(IF(C$16 = "PRELIM", SUMIF('Database (LECTURE-RES-PRAC)'!D$14:AG$14, "CLO8", 'Database (LECTURE-RES-PRAC)'!D94:AG94) / 'Grade computation'!F$11, IF(C$16 = "MIDTERM", SUMIF('Database (LECTURE-RES-PRAC)'!AJ$14:BM$14, "CLO8", 'Database (LECTURE-RES-PRAC)'!AJ94:BM94) / 'Grade computation'!G$11, IF(C$16 = "FINAL", SUMIF('Database (LECTURE-RES-PRAC)'!BP$14:CS$14, "CLO8", 'Database (LECTURE-RES-PRAC)'!BP94:CS94) / 'Grade computation'!H$11,""))),""),"")</f>
        <v/>
      </c>
      <c r="AW97" s="232" t="str">
        <f t="shared" si="58"/>
        <v/>
      </c>
      <c r="AX97" s="25" t="str">
        <f>IF(B97 &lt;&gt; "",IF(AND('PRINTABLE (per grading)'!H$16="EXAM", 'PRINTABLE (per grading)'!B$13="Prelim"), IF(ISERROR(SUMIF('Exam (LECTURE ONLY)'!D$20:M$20, "CLO8", 'Exam (LECTURE ONLY)'!D99:M99) / 'Exam (LECTURE ONLY)'!AL$13), "", SUMIF('Exam (LECTURE ONLY)'!D$20:M$20, "CLO8", 'Exam (LECTURE ONLY)'!D99:M99) /'Exam (LECTURE ONLY)'!AL$13),
IF(AND('PRINTABLE (per grading)'!H$16="EXAM", 'PRINTABLE (per grading)'!B$13="Midterm"), IF(ISERROR(SUMIF('Exam (LECTURE ONLY)'!O$20:X$20, "CLO8", 'Exam (LECTURE ONLY)'!O99:X99) / 'Exam (LECTURE ONLY)'!AM$13), "", SUMIF('Exam (LECTURE ONLY)'!O$20:X$20, "CLO8", 'Exam (LECTURE ONLY)'!O99:X99) / 'Exam (LECTURE ONLY)'!AM$13),
IF(AND('PRINTABLE (per grading)'!H$16="EXAM", 'PRINTABLE (per grading)'!B$13="Final"), IF(ISERROR(SUMIF('Exam (LECTURE ONLY)'!Z$20:AI$20, "CLO8", 'Exam (LECTURE ONLY)'!Z99:AI99) / 'Exam (LECTURE ONLY)'!AN$13), "", SUMIF('Exam (LECTURE ONLY)'!Z$20:AI$20, "CLO8", 'Exam (LECTURE ONLY)'!Z99:AI99) / 'Exam (LECTURE ONLY)'!AN$13),
IF(AND('PRINTABLE (per grading)'!H$16="OUTPUT", 'PRINTABLE (per grading)'!B$13="Prelim"), IF(ISERROR(SUMIF(OUTPUT!C$20:M$20, "CLO8", OUTPUT!C99:M99) / OUTPUT!AL$13), "", SUMIF(OUTPUT!C$20:M$20, "CLO8", OUTPUT!C99:M99) / OUTPUT!AL$13),
IF(AND('PRINTABLE (per grading)'!H$16="OUTPUT", 'PRINTABLE (per grading)'!B$13="Midterm"), IF(ISERROR(SUMIF(OUTPUT!O$20:Y$20, "CLO8", OUTPUT!O99:Y99) / OUTPUT!AM$13), "", SUMIF(OUTPUT!O$20:Y$20, "CLO8", OUTPUT!O99:Y99) / OUTPUT!AM$13),
IF(AND('PRINTABLE (per grading)'!H$16="OUTPUT", 'PRINTABLE (per grading)'!B$13="Final"), IF(ISERROR(SUMIF(OUTPUT!AA$20:AI$20, "CLO8", OUTPUT!AA99:AI99) / OUTPUT!AN$13), "", SUMIF(OUTPUT!AA$20:AI$20, "CLO8", OUTPUT!AA99:AI99) / OUTPUT!AN$13),
"")))))),"")</f>
        <v/>
      </c>
      <c r="AY97" s="232" t="str">
        <f t="shared" si="59"/>
        <v/>
      </c>
      <c r="AZ97" s="233" t="str">
        <f t="shared" si="60"/>
        <v/>
      </c>
      <c r="BA97" s="25" t="str">
        <f>IF(B97 &lt;&gt; "", IFERROR(IF(C$16 = "PRELIM", SUMIF('Database (LECTURE-RES-PRAC)'!D$14:AG$14, "CLO9", 'Database (LECTURE-RES-PRAC)'!D94:AG94) / 'Grade computation'!F$12, IF(C$16 = "MIDTERM", SUMIF('Database (LECTURE-RES-PRAC)'!AJ$14:BM$14, "CLO9", 'Database (LECTURE-RES-PRAC)'!AJ94:BM94) / 'Grade computation'!G$12, IF(C$16 = "FINAL", SUMIF('Database (LECTURE-RES-PRAC)'!BP$14:CS$14, "CLO9", 'Database (LECTURE-RES-PRAC)'!BP94:CS94) / 'Grade computation'!H$12,""))),""),"")</f>
        <v/>
      </c>
      <c r="BB97" s="232" t="str">
        <f t="shared" si="61"/>
        <v/>
      </c>
      <c r="BC97" s="25" t="str">
        <f>IF(B97 &lt;&gt; "",IF(AND('PRINTABLE (per grading)'!H$16="EXAM", 'PRINTABLE (per grading)'!B$13="Prelim"), IF(ISERROR(SUMIF('Exam (LECTURE ONLY)'!D$20:M$20, "CLO9", 'Exam (LECTURE ONLY)'!D99:M99) / 'Exam (LECTURE ONLY)'!AL$14), "", SUMIF('Exam (LECTURE ONLY)'!D$20:M$20, "CLO9", 'Exam (LECTURE ONLY)'!D99:M99) /'Exam (LECTURE ONLY)'!AL$14),
IF(AND('PRINTABLE (per grading)'!H$16="EXAM", 'PRINTABLE (per grading)'!B$13="Midterm"), IF(ISERROR(SUMIF('Exam (LECTURE ONLY)'!O$20:X$20, "CLO9", 'Exam (LECTURE ONLY)'!O99:X99) / 'Exam (LECTURE ONLY)'!AM$14), "", SUMIF('Exam (LECTURE ONLY)'!O$20:X$20, "CLO9", 'Exam (LECTURE ONLY)'!O99:X99) / 'Exam (LECTURE ONLY)'!AM$14),
IF(AND('PRINTABLE (per grading)'!H$16="EXAM", 'PRINTABLE (per grading)'!B$13="Final"), IF(ISERROR(SUMIF('Exam (LECTURE ONLY)'!Z$20:AI$20, "CLO9", 'Exam (LECTURE ONLY)'!Z99:AI99) / 'Exam (LECTURE ONLY)'!AN$14), "", SUMIF('Exam (LECTURE ONLY)'!Z$20:AI$20, "CLO9", 'Exam (LECTURE ONLY)'!Z99:AI99) / 'Exam (LECTURE ONLY)'!AN$14),
IF(AND('PRINTABLE (per grading)'!H$16="OUTPUT", 'PRINTABLE (per grading)'!B$13="Prelim"), IF(ISERROR(SUMIF(OUTPUT!C$20:M$20, "CLO9", OUTPUT!C99:M99) / OUTPUT!AL$14), "", SUMIF(OUTPUT!C$20:M$20, "CLO9", OUTPUT!C99:M99) / OUTPUT!AL$14),
IF(AND('PRINTABLE (per grading)'!H$16="OUTPUT", 'PRINTABLE (per grading)'!B$13="Midterm"), IF(ISERROR(SUMIF(OUTPUT!O$20:Y$20, "CLO9", OUTPUT!O99:Y99) / OUTPUT!AM$14), "", SUMIF(OUTPUT!O$20:Y$20, "CLO9", OUTPUT!O99:Y99) / OUTPUT!AM$14),
IF(AND('PRINTABLE (per grading)'!H$16="OUTPUT", 'PRINTABLE (per grading)'!B$13="Final"), IF(ISERROR(SUMIF(OUTPUT!AA$20:AI$20, "CLO9", OUTPUT!AA99:AI99) / OUTPUT!AN$14), "", SUMIF(OUTPUT!AA$20:AI$20, "CLO9", OUTPUT!AA99:AI99) / OUTPUT!AN$14),
"")))))),"")</f>
        <v/>
      </c>
      <c r="BD97" s="232" t="str">
        <f t="shared" si="62"/>
        <v/>
      </c>
      <c r="BE97" s="233" t="str">
        <f t="shared" si="63"/>
        <v/>
      </c>
      <c r="BF97" s="25" t="str">
        <f>IF(B97 &lt;&gt; "", IFERROR(IF(C$16 = "PRELIM", SUMIF('Database (LECTURE-RES-PRAC)'!D$14:AG$14, "CLO10", 'Database (LECTURE-RES-PRAC)'!D94:AG94) / 'Grade computation'!F$13, IF(C$16 = "MIDTERM", SUMIF('Database (LECTURE-RES-PRAC)'!AJ$14:BM$14, "CLO10", 'Database (LECTURE-RES-PRAC)'!AJ94:BM94) / 'Grade computation'!G$13, IF(C$16 = "FINAL", SUMIF('Database (LECTURE-RES-PRAC)'!BP$14:CS$14, "CLO10", 'Database (LECTURE-RES-PRAC)'!BP94:CS94) / 'Grade computation'!H$13,""))),""),"")</f>
        <v/>
      </c>
      <c r="BG97" s="232" t="str">
        <f t="shared" si="64"/>
        <v/>
      </c>
      <c r="BH97" s="25" t="str">
        <f>IF(B97 &lt;&gt; "",IF(AND('PRINTABLE (per grading)'!H$16="EXAM", 'PRINTABLE (per grading)'!B$13="Prelim"), IF(ISERROR(SUMIF('Exam (LECTURE ONLY)'!D$20:M$20, "CLO10", 'Exam (LECTURE ONLY)'!D99:M99) / 'Exam (LECTURE ONLY)'!AL$15), "", SUMIF('Exam (LECTURE ONLY)'!D$20:M$20, "CLO10", 'Exam (LECTURE ONLY)'!D99:M99) /'Exam (LECTURE ONLY)'!AL$15),
IF(AND('PRINTABLE (per grading)'!H$16="EXAM", 'PRINTABLE (per grading)'!B$13="Midterm"), IF(ISERROR(SUMIF('Exam (LECTURE ONLY)'!O$20:X$20, "CLO10", 'Exam (LECTURE ONLY)'!O99:X99) / 'Exam (LECTURE ONLY)'!AM$15), "", SUMIF('Exam (LECTURE ONLY)'!O$20:X$20, "CLO10", 'Exam (LECTURE ONLY)'!O99:X99) / 'Exam (LECTURE ONLY)'!AM$15),
IF(AND('PRINTABLE (per grading)'!H$16="EXAM", 'PRINTABLE (per grading)'!B$13="Final"), IF(ISERROR(SUMIF('Exam (LECTURE ONLY)'!Z$20:AI$20, "CLO10", 'Exam (LECTURE ONLY)'!Z99:AI99) / 'Exam (LECTURE ONLY)'!AN$15), "", SUMIF('Exam (LECTURE ONLY)'!Z$20:AI$20, "CLO10", 'Exam (LECTURE ONLY)'!Z99:AI99) / 'Exam (LECTURE ONLY)'!AN$15),
IF(AND('PRINTABLE (per grading)'!H$16="OUTPUT", 'PRINTABLE (per grading)'!B$13="Prelim"), IF(ISERROR(SUMIF(OUTPUT!C$20:M$20, "CLO10", OUTPUT!C99:M99) / OUTPUT!AL$15), "", SUMIF(OUTPUT!C$20:M$20, "CLO10", OUTPUT!C99:M99) / OUTPUT!AL$15),
IF(AND('PRINTABLE (per grading)'!H$16="OUTPUT", 'PRINTABLE (per grading)'!B$13="Midterm"), IF(ISERROR(SUMIF(OUTPUT!O$20:Y$20, "CLO10", OUTPUT!O99:Y99) / OUTPUT!AM$15), "", SUMIF(OUTPUT!O$20:Y$20, "CLO10", OUTPUT!O99:Y99) / OUTPUT!AM$15),
IF(AND('PRINTABLE (per grading)'!H$16="OUTPUT", 'PRINTABLE (per grading)'!B$13="Final"), IF(ISERROR(SUMIF(OUTPUT!AA$20:AI$20, "CLO10", OUTPUT!AA99:AI99) / OUTPUT!AN$15), "", SUMIF(OUTPUT!AA$20:AI$20, "CLO10", OUTPUT!AA99:AI99) / OUTPUT!AN$15),
"")))))),"")</f>
        <v/>
      </c>
      <c r="BI97" s="232" t="str">
        <f t="shared" si="65"/>
        <v/>
      </c>
      <c r="BJ97" s="233" t="str">
        <f t="shared" si="66"/>
        <v/>
      </c>
      <c r="BK97" s="2"/>
    </row>
    <row r="98" spans="1:63" ht="20.100000000000001" customHeight="1">
      <c r="A98" s="212" t="str">
        <f>IF(ISBLANK('Database (LECTURE-RES-PRAC)'!A95),"",'Database (LECTURE-RES-PRAC)'!A95)</f>
        <v/>
      </c>
      <c r="B98" s="213" t="str">
        <f>IF(ISBLANK('Database (LECTURE-RES-PRAC)'!B95),"",'Database (LECTURE-RES-PRAC)'!B95)</f>
        <v/>
      </c>
      <c r="C98" s="134" t="str">
        <f>IF(B98&lt;&gt;"",IF(C$16="PRELIM",'Grade computation'!C98, IF(C$16="MIDTERM",'Grade computation'!K98, IF(C$16="FINAL",'Grade computation'!S98,""))),"")</f>
        <v/>
      </c>
      <c r="D98" s="135" t="str">
        <f t="shared" si="1"/>
        <v/>
      </c>
      <c r="E98" s="134" t="str">
        <f>IF(B98&lt;&gt;"", IF(C$16="PRELIM",'Grade computation'!E98, IF(C$16="MIDTERM",'Grade computation'!M98, IF(C$16="FINAL",'Grade computation'!U98,""))),"")</f>
        <v/>
      </c>
      <c r="F98" s="136" t="str">
        <f t="shared" si="2"/>
        <v/>
      </c>
      <c r="G98" s="137" t="str">
        <f t="shared" si="3"/>
        <v/>
      </c>
      <c r="H98" s="207" t="str">
        <f>IF(B98&lt;&gt;"",IF(C$16="PRELIM", 'Grade computation'!H98, IF(C$16="MIDTERM", 'Grade computation'!P98, IF(C$16="FINAL",'Grade computation'!X98, ""))),"")</f>
        <v/>
      </c>
      <c r="I98" s="137" t="str">
        <f t="shared" si="4"/>
        <v/>
      </c>
      <c r="J98" s="139" t="str">
        <f t="shared" si="5"/>
        <v/>
      </c>
      <c r="K98" s="377" t="str">
        <f t="shared" si="6"/>
        <v/>
      </c>
      <c r="L98" s="434"/>
      <c r="M98" s="25" t="str">
        <f>IF(B98 &lt;&gt; "", IFERROR(IF(C$16 = "PRELIM", SUMIF('Database (LECTURE-RES-PRAC)'!D$14:AG$14, "CLO1", 'Database (LECTURE-RES-PRAC)'!D95:AG95) / 'Grade computation'!F$4, IF(C$16 = "MIDTERM", SUMIF('Database (LECTURE-RES-PRAC)'!AJ$14:BM$14, "CLO1", 'Database (LECTURE-RES-PRAC)'!AJ95:BM95) / 'Grade computation'!G$4, IF(C$16 = "FINAL", SUMIF('Database (LECTURE-RES-PRAC)'!BP$14:CS$14, "CLO1", 'Database (LECTURE-RES-PRAC)'!BP95:CS95) / 'Grade computation'!H$4,""))),""),"")</f>
        <v/>
      </c>
      <c r="N98" s="232" t="str">
        <f t="shared" si="37"/>
        <v/>
      </c>
      <c r="O98" s="25" t="str">
        <f>IF(B98 &lt;&gt; "",IF(AND('PRINTABLE (per grading)'!H$16="EXAM", 'PRINTABLE (per grading)'!B$13="Prelim"), IF(ISERROR(SUMIF('Exam (LECTURE ONLY)'!D$20:M$20, "CLO1", 'Exam (LECTURE ONLY)'!D100:M100) / 'Exam (LECTURE ONLY)'!AL$6), "", SUMIF('Exam (LECTURE ONLY)'!D$20:M$20, "CLO1", 'Exam (LECTURE ONLY)'!D100:M100) /'Exam (LECTURE ONLY)'!AL$6),
IF(AND('PRINTABLE (per grading)'!H$16="EXAM", 'PRINTABLE (per grading)'!B$13="Midterm"), IF(ISERROR(SUMIF('Exam (LECTURE ONLY)'!O$20:X$20, "CLO1", 'Exam (LECTURE ONLY)'!O100:X100) / 'Exam (LECTURE ONLY)'!AM$6), "", SUMIF('Exam (LECTURE ONLY)'!O$20:X$20, "CLO1", 'Exam (LECTURE ONLY)'!O100:X100) / 'Exam (LECTURE ONLY)'!AM$6),
IF(AND('PRINTABLE (per grading)'!H$16="EXAM", 'PRINTABLE (per grading)'!B$13="Final"), IF(ISERROR(SUMIF('Exam (LECTURE ONLY)'!Z$20:AI$20, "CLO1", 'Exam (LECTURE ONLY)'!Z100:AI100) / 'Exam (LECTURE ONLY)'!AN$6), "", SUMIF('Exam (LECTURE ONLY)'!Z$20:AI$20, "CLO1", 'Exam (LECTURE ONLY)'!Z100:AI100) / 'Exam (LECTURE ONLY)'!AN$6),
IF(AND('PRINTABLE (per grading)'!H$16="OUTPUT", 'PRINTABLE (per grading)'!B$13="Prelim"), IF(ISERROR(SUMIF(OUTPUT!C$20:M$20, "CLO1", OUTPUT!C100:M100) / OUTPUT!AL$6), "", SUMIF(OUTPUT!C$20:M$20, "CLO1", OUTPUT!C100:M100) / OUTPUT!AL$6),
IF(AND('PRINTABLE (per grading)'!H$16="OUTPUT", 'PRINTABLE (per grading)'!B$13="Midterm"), IF(ISERROR(SUMIF(OUTPUT!O$20:Y$20, "CLO1", OUTPUT!O100:Y100) / OUTPUT!AM$6), "", SUMIF(OUTPUT!O$20:Y$20, "CLO1", OUTPUT!O100:Y100) / OUTPUT!AM$6),
IF(AND('PRINTABLE (per grading)'!H$16="OUTPUT", 'PRINTABLE (per grading)'!B$13="Final"), IF(ISERROR(SUMIF(OUTPUT!AA$20:AI$20, "CLO1", OUTPUT!AA100:AI100) / OUTPUT!AN$6), "", SUMIF(OUTPUT!AA$20:AI$20, "CLO1", OUTPUT!AA100:AI100) / OUTPUT!AN$6),
"")))))),"")</f>
        <v/>
      </c>
      <c r="P98" s="232" t="str">
        <f t="shared" si="38"/>
        <v/>
      </c>
      <c r="Q98" s="233" t="str">
        <f t="shared" si="39"/>
        <v/>
      </c>
      <c r="R98" s="25" t="str">
        <f>IF(B98 &lt;&gt; "", IFERROR(IF(C$16 = "PRELIM", SUMIF('Database (LECTURE-RES-PRAC)'!D$14:AG$14, "CLO2", 'Database (LECTURE-RES-PRAC)'!D95:AG95) / 'Grade computation'!F$5, IF(C$16 = "MIDTERM", SUMIF('Database (LECTURE-RES-PRAC)'!AJ$14:BM$14, "CLO2", 'Database (LECTURE-RES-PRAC)'!AJ95:BM95) / 'Grade computation'!G$5, IF(C$16 = "FINAL", SUMIF('Database (LECTURE-RES-PRAC)'!BP$14:CS$14, "CLO2", 'Database (LECTURE-RES-PRAC)'!BP95:CS95) / 'Grade computation'!H$5,""))),""),"")</f>
        <v/>
      </c>
      <c r="S98" s="232" t="str">
        <f t="shared" si="40"/>
        <v/>
      </c>
      <c r="T98" s="25" t="str">
        <f>IF(B98 &lt;&gt; "",IF(AND('PRINTABLE (per grading)'!H$16="EXAM", 'PRINTABLE (per grading)'!B$13="Prelim"), IF(ISERROR(SUMIF('Exam (LECTURE ONLY)'!D$20:M$20, "CLO2", 'Exam (LECTURE ONLY)'!D100:M100) / 'Exam (LECTURE ONLY)'!AL$7), "", SUMIF('Exam (LECTURE ONLY)'!D$20:M$20, "CLO2", 'Exam (LECTURE ONLY)'!D100:M100) /'Exam (LECTURE ONLY)'!AL$7),
IF(AND('PRINTABLE (per grading)'!H$16="EXAM", 'PRINTABLE (per grading)'!B$13="Midterm"), IF(ISERROR(SUMIF('Exam (LECTURE ONLY)'!O$20:X$20, "CLO2", 'Exam (LECTURE ONLY)'!O100:X100) / 'Exam (LECTURE ONLY)'!AM$7), "", SUMIF('Exam (LECTURE ONLY)'!O$20:X$20, "CLO2", 'Exam (LECTURE ONLY)'!O100:X100) / 'Exam (LECTURE ONLY)'!AM$7),
IF(AND('PRINTABLE (per grading)'!H$16="EXAM", 'PRINTABLE (per grading)'!B$13="Final"), IF(ISERROR(SUMIF('Exam (LECTURE ONLY)'!Z$20:AI$20, "CLO2", 'Exam (LECTURE ONLY)'!Z100:AI100) / 'Exam (LECTURE ONLY)'!AN$7), "", SUMIF('Exam (LECTURE ONLY)'!Z$20:AI$20, "CLO2", 'Exam (LECTURE ONLY)'!Z100:AI100) / 'Exam (LECTURE ONLY)'!AN$7),
IF(AND('PRINTABLE (per grading)'!H$16="OUTPUT", 'PRINTABLE (per grading)'!B$13="Prelim"), IF(ISERROR(SUMIF(OUTPUT!C$20:M$20, "CLO2", OUTPUT!C100:M100) / OUTPUT!AL$7), "", SUMIF(OUTPUT!C$20:M$20, "CLO2", OUTPUT!C100:M100) / OUTPUT!AL$7),
IF(AND('PRINTABLE (per grading)'!H$16="OUTPUT", 'PRINTABLE (per grading)'!B$13="Midterm"), IF(ISERROR(SUMIF(OUTPUT!O$20:Y$20, "CLO2", OUTPUT!O100:Y100) / OUTPUT!AM$7), "", SUMIF(OUTPUT!O$20:Y$20, "CLO2", OUTPUT!O100:Y100) / OUTPUT!AM$7),
IF(AND('PRINTABLE (per grading)'!H$16="OUTPUT", 'PRINTABLE (per grading)'!B$13="Final"), IF(ISERROR(SUMIF(OUTPUT!AA$20:AI$20, "CLO2", OUTPUT!AA100:AI100) / OUTPUT!AN$7), "", SUMIF(OUTPUT!AA$20:AI$20, "CLO2", OUTPUT!AA100:AI100) / OUTPUT!AN$7),
"")))))),"")</f>
        <v/>
      </c>
      <c r="U98" s="232" t="str">
        <f t="shared" si="41"/>
        <v/>
      </c>
      <c r="V98" s="233" t="str">
        <f t="shared" si="42"/>
        <v/>
      </c>
      <c r="W98" s="25" t="str">
        <f>IF(B98 &lt;&gt; "", IFERROR(IF(C$16 = "PRELIM", SUMIF('Database (LECTURE-RES-PRAC)'!D$14:AG$14, "CLO3", 'Database (LECTURE-RES-PRAC)'!D95:AG95) / 'Grade computation'!F$6, IF(C$16 = "MIDTERM", SUMIF('Database (LECTURE-RES-PRAC)'!AJ$14:BM$14, "CLO3", 'Database (LECTURE-RES-PRAC)'!AJ95:BM95) / 'Grade computation'!G$6, IF(C$16 = "FINAL", SUMIF('Database (LECTURE-RES-PRAC)'!BP$14:CS$14, "CLO3", 'Database (LECTURE-RES-PRAC)'!BP95:CS95) / 'Grade computation'!H$6,""))),""),"")</f>
        <v/>
      </c>
      <c r="X98" s="232" t="str">
        <f t="shared" si="43"/>
        <v/>
      </c>
      <c r="Y98" s="25" t="str">
        <f>IF(B98 &lt;&gt; "",IF(AND('PRINTABLE (per grading)'!H$16="EXAM", 'PRINTABLE (per grading)'!B$13="Prelim"), IF(ISERROR(SUMIF('Exam (LECTURE ONLY)'!D$20:M$20, "CLO3", 'Exam (LECTURE ONLY)'!D100:M100) / 'Exam (LECTURE ONLY)'!AL$8), "", SUMIF('Exam (LECTURE ONLY)'!D$20:M$20, "CLO3", 'Exam (LECTURE ONLY)'!D100:M100) /'Exam (LECTURE ONLY)'!AL$8),
IF(AND('PRINTABLE (per grading)'!H$16="EXAM", 'PRINTABLE (per grading)'!B$13="Midterm"), IF(ISERROR(SUMIF('Exam (LECTURE ONLY)'!O$20:X$20, "CLO3", 'Exam (LECTURE ONLY)'!O100:X100) / 'Exam (LECTURE ONLY)'!AM$8), "", SUMIF('Exam (LECTURE ONLY)'!O$20:X$20, "CLO3", 'Exam (LECTURE ONLY)'!O100:X100) / 'Exam (LECTURE ONLY)'!AM$8),
IF(AND('PRINTABLE (per grading)'!H$16="EXAM", 'PRINTABLE (per grading)'!B$13="Final"), IF(ISERROR(SUMIF('Exam (LECTURE ONLY)'!Z$20:AI$20, "CLO3", 'Exam (LECTURE ONLY)'!Z100:AI100) / 'Exam (LECTURE ONLY)'!AN$8), "", SUMIF('Exam (LECTURE ONLY)'!Z$20:AI$20, "CLO3", 'Exam (LECTURE ONLY)'!Z100:AI100) / 'Exam (LECTURE ONLY)'!AN$8),
IF(AND('PRINTABLE (per grading)'!H$16="OUTPUT", 'PRINTABLE (per grading)'!B$13="Prelim"), IF(ISERROR(SUMIF(OUTPUT!C$20:M$20, "CLO3", OUTPUT!C100:M100) / OUTPUT!AL$8), "", SUMIF(OUTPUT!C$20:M$20, "CLO3", OUTPUT!C100:M100) / OUTPUT!AL$8),
IF(AND('PRINTABLE (per grading)'!H$16="OUTPUT", 'PRINTABLE (per grading)'!B$13="Midterm"), IF(ISERROR(SUMIF(OUTPUT!O$20:Y$20, "CLO3", OUTPUT!O100:Y100) / OUTPUT!AM$8), "", SUMIF(OUTPUT!O$20:Y$20, "CLO3", OUTPUT!O100:Y100) / OUTPUT!AM$8),
IF(AND('PRINTABLE (per grading)'!H$16="OUTPUT", 'PRINTABLE (per grading)'!B$13="Final"), IF(ISERROR(SUMIF(OUTPUT!AA$20:AI$20, "CLO3", OUTPUT!AA100:AI100) / OUTPUT!AN$8), "", SUMIF(OUTPUT!AA$20:AI$20, "CLO3", OUTPUT!AA100:AI100) / OUTPUT!AN$8),
"" )))))),"")</f>
        <v/>
      </c>
      <c r="Z98" s="232" t="str">
        <f t="shared" si="44"/>
        <v/>
      </c>
      <c r="AA98" s="233" t="str">
        <f t="shared" si="45"/>
        <v/>
      </c>
      <c r="AB98" s="25" t="str">
        <f>IF(B98 &lt;&gt; "", IFERROR(IF(C$16 = "PRELIM", SUMIF('Database (LECTURE-RES-PRAC)'!D$14:AG$14, "CLO4", 'Database (LECTURE-RES-PRAC)'!D95:AG95) / 'Grade computation'!F$7, IF(C$16 = "MIDTERM", SUMIF('Database (LECTURE-RES-PRAC)'!AJ$14:BM$14, "CLO4", 'Database (LECTURE-RES-PRAC)'!AJ95:BM95) / 'Grade computation'!G$7, IF(C$16 = "FINAL", SUMIF('Database (LECTURE-RES-PRAC)'!BP$14:CS$14, "CLO4", 'Database (LECTURE-RES-PRAC)'!BP95:CS95) / 'Grade computation'!H$7,""))),""),"")</f>
        <v/>
      </c>
      <c r="AC98" s="232" t="str">
        <f t="shared" si="46"/>
        <v/>
      </c>
      <c r="AD98" s="25" t="str">
        <f>IF(B98 &lt;&gt; "",IF(AND('PRINTABLE (per grading)'!H$16="EXAM", 'PRINTABLE (per grading)'!B$13="Prelim"), IF(ISERROR(SUMIF('Exam (LECTURE ONLY)'!D$20:M$20, "CLO4", 'Exam (LECTURE ONLY)'!D100:M100) / 'Exam (LECTURE ONLY)'!AL$9), "", SUMIF('Exam (LECTURE ONLY)'!D$20:M$20, "CLO4", 'Exam (LECTURE ONLY)'!D100:M100) /'Exam (LECTURE ONLY)'!AL$9),
IF(AND('PRINTABLE (per grading)'!H$16="EXAM", 'PRINTABLE (per grading)'!B$13="Midterm"), IF(ISERROR(SUMIF('Exam (LECTURE ONLY)'!O$20:X$20, "CLO4", 'Exam (LECTURE ONLY)'!O100:X100) / 'Exam (LECTURE ONLY)'!AM$9), "", SUMIF('Exam (LECTURE ONLY)'!O$20:X$20, "CLO4", 'Exam (LECTURE ONLY)'!O100:X100) / 'Exam (LECTURE ONLY)'!AM$9),
IF(AND('PRINTABLE (per grading)'!H$16="EXAM", 'PRINTABLE (per grading)'!B$13="Final"), IF(ISERROR(SUMIF('Exam (LECTURE ONLY)'!Z$20:AI$20, "CLO4", 'Exam (LECTURE ONLY)'!Z100:AI100) / 'Exam (LECTURE ONLY)'!AN$9), "", SUMIF('Exam (LECTURE ONLY)'!Z$20:AI$20, "CLO4", 'Exam (LECTURE ONLY)'!Z100:AI100) / 'Exam (LECTURE ONLY)'!AN$9),
IF(AND('PRINTABLE (per grading)'!H$16="OUTPUT", 'PRINTABLE (per grading)'!B$13="Prelim"), IF(ISERROR(SUMIF(OUTPUT!C$20:M$20, "CLO4", OUTPUT!C100:M100) / OUTPUT!AL$9), "", SUMIF(OUTPUT!C$20:M$20, "CLO4", OUTPUT!C100:M100) / OUTPUT!AL$9),
IF(AND('PRINTABLE (per grading)'!H$16="OUTPUT", 'PRINTABLE (per grading)'!B$13="Midterm"), IF(ISERROR(SUMIF(OUTPUT!O$20:Y$20, "CLO4", OUTPUT!O100:Y100) / OUTPUT!AM$9), "", SUMIF(OUTPUT!O$20:Y$20, "CLO4", OUTPUT!O100:Y100) / OUTPUT!AM$9),
IF(AND('PRINTABLE (per grading)'!H$16="OUTPUT", 'PRINTABLE (per grading)'!B$13="Final"), IF(ISERROR(SUMIF(OUTPUT!AA$20:AI$20, "CLO4", OUTPUT!AA100:AI100) / OUTPUT!AN$9), "", SUMIF(OUTPUT!AA$20:AI$20, "CLO4", OUTPUT!AA100:AI100) / OUTPUT!AN$9),
"")))))),"")</f>
        <v/>
      </c>
      <c r="AE98" s="232" t="str">
        <f t="shared" si="47"/>
        <v/>
      </c>
      <c r="AF98" s="233" t="str">
        <f t="shared" si="48"/>
        <v/>
      </c>
      <c r="AG98" s="25" t="str">
        <f>IF(B98 &lt;&gt; "", IFERROR(IF(C$16 = "PRELIM", SUMIF('Database (LECTURE-RES-PRAC)'!D$14:AG$14, "CLO5", 'Database (LECTURE-RES-PRAC)'!D95:AG95) / 'Grade computation'!F$8, IF(C$16 = "MIDTERM", SUMIF('Database (LECTURE-RES-PRAC)'!AJ$14:BM$14, "CLO5", 'Database (LECTURE-RES-PRAC)'!AJ95:BM95) / 'Grade computation'!G$8, IF(C$16 = "FINAL", SUMIF('Database (LECTURE-RES-PRAC)'!BP$14:CS$14, "CLO5", 'Database (LECTURE-RES-PRAC)'!BP95:CS95) / 'Grade computation'!H$8,""))),""),"")</f>
        <v/>
      </c>
      <c r="AH98" s="232" t="str">
        <f t="shared" si="49"/>
        <v/>
      </c>
      <c r="AI98" s="25" t="str">
        <f>IF(B98 &lt;&gt; "",IF(AND('PRINTABLE (per grading)'!H$16="EXAM", 'PRINTABLE (per grading)'!B$13="Prelim"), IF(ISERROR(SUMIF('Exam (LECTURE ONLY)'!D$20:M$20, "CLO5", 'Exam (LECTURE ONLY)'!D100:M100) / 'Exam (LECTURE ONLY)'!AL$10), "", SUMIF('Exam (LECTURE ONLY)'!D$20:M$20, "CLO5", 'Exam (LECTURE ONLY)'!D100:M100) /'Exam (LECTURE ONLY)'!AL$10),
IF(AND('PRINTABLE (per grading)'!H$16="EXAM", 'PRINTABLE (per grading)'!B$13="Midterm"), IF(ISERROR(SUMIF('Exam (LECTURE ONLY)'!O$20:X$20, "CLO5", 'Exam (LECTURE ONLY)'!O100:X100) / 'Exam (LECTURE ONLY)'!AM$10), "", SUMIF('Exam (LECTURE ONLY)'!O$20:X$20, "CLO5", 'Exam (LECTURE ONLY)'!O100:X100) / 'Exam (LECTURE ONLY)'!AM$10),
IF(AND('PRINTABLE (per grading)'!H$16="EXAM", 'PRINTABLE (per grading)'!B$13="Final"), IF(ISERROR(SUMIF('Exam (LECTURE ONLY)'!Z$20:AI$20, "CLO5", 'Exam (LECTURE ONLY)'!Z100:AI100) / 'Exam (LECTURE ONLY)'!AN$10), "", SUMIF('Exam (LECTURE ONLY)'!Z$20:AI$20, "CLO5", 'Exam (LECTURE ONLY)'!Z100:AI100) / 'Exam (LECTURE ONLY)'!AN$10),
IF(AND('PRINTABLE (per grading)'!H$16="OUTPUT", 'PRINTABLE (per grading)'!B$13="Prelim"), IF(ISERROR(SUMIF(OUTPUT!C$20:M$20, "CLO5", OUTPUT!C100:M100) / OUTPUT!AL$10), "", SUMIF(OUTPUT!C$20:M$20, "CLO5", OUTPUT!C100:M100) / OUTPUT!AL$10),
IF(AND('PRINTABLE (per grading)'!H$16="OUTPUT", 'PRINTABLE (per grading)'!B$13="Midterm"), IF(ISERROR(SUMIF(OUTPUT!O$20:Y$20, "CLO5", OUTPUT!O100:Y100) / OUTPUT!AM$10), "", SUMIF(OUTPUT!O$20:Y$20, "CLO5", OUTPUT!O100:Y100) / OUTPUT!AM$10),
IF(AND('PRINTABLE (per grading)'!H$16="OUTPUT", 'PRINTABLE (per grading)'!B$13="Final"), IF(ISERROR(SUMIF(OUTPUT!AA$20:AI$20, "CLO5", OUTPUT!AA100:AI100) / OUTPUT!AN$10), "", SUMIF(OUTPUT!AA$20:AI$20, "CLO5", OUTPUT!AA100:AI100) / OUTPUT!AN$10),
"")))))),"")</f>
        <v/>
      </c>
      <c r="AJ98" s="232" t="str">
        <f t="shared" si="50"/>
        <v/>
      </c>
      <c r="AK98" s="233" t="str">
        <f t="shared" si="51"/>
        <v/>
      </c>
      <c r="AL98" s="25" t="str">
        <f>IF(B98 &lt;&gt; "", IFERROR(IF(C$16 = "PRELIM", SUMIF('Database (LECTURE-RES-PRAC)'!D$14:AG$14, "CLO6", 'Database (LECTURE-RES-PRAC)'!D95:AG95) / 'Grade computation'!F$9, IF(C$16 = "MIDTERM", SUMIF('Database (LECTURE-RES-PRAC)'!AJ$14:BM$14, "CLO6", 'Database (LECTURE-RES-PRAC)'!AJ95:BM95) / 'Grade computation'!G$9, IF(C$16 = "FINAL", SUMIF('Database (LECTURE-RES-PRAC)'!BP$14:CS$14, "CLO6", 'Database (LECTURE-RES-PRAC)'!BP95:CS95) / 'Grade computation'!H$9,""))),""),"")</f>
        <v/>
      </c>
      <c r="AM98" s="232" t="str">
        <f t="shared" si="52"/>
        <v/>
      </c>
      <c r="AN98" s="25" t="str">
        <f>IF(B98 &lt;&gt; "",IF(AND('PRINTABLE (per grading)'!H$16="EXAM", 'PRINTABLE (per grading)'!B$13="Prelim"), IF(ISERROR(SUMIF('Exam (LECTURE ONLY)'!D$20:M$20, "CLO6", 'Exam (LECTURE ONLY)'!D100:M100) / 'Exam (LECTURE ONLY)'!AL$11), "", SUMIF('Exam (LECTURE ONLY)'!D$20:M$20, "CLO6", 'Exam (LECTURE ONLY)'!D100:M100) /'Exam (LECTURE ONLY)'!AL$11),
IF(AND('PRINTABLE (per grading)'!H$16="EXAM", 'PRINTABLE (per grading)'!B$13="Midterm"), IF(ISERROR(SUMIF('Exam (LECTURE ONLY)'!O$20:X$20, "CLO6", 'Exam (LECTURE ONLY)'!O100:X100) / 'Exam (LECTURE ONLY)'!AM$11), "", SUMIF('Exam (LECTURE ONLY)'!O$20:X$20, "CLO6", 'Exam (LECTURE ONLY)'!O100:X100) / 'Exam (LECTURE ONLY)'!AM$11),
IF(AND('PRINTABLE (per grading)'!H$16="EXAM", 'PRINTABLE (per grading)'!B$13="Final"), IF(ISERROR(SUMIF('Exam (LECTURE ONLY)'!Z$20:AI$20, "CLO6", 'Exam (LECTURE ONLY)'!Z100:AI100) / 'Exam (LECTURE ONLY)'!AN$11), "", SUMIF('Exam (LECTURE ONLY)'!Z$20:AI$20, "CLO6", 'Exam (LECTURE ONLY)'!Z100:AI100) / 'Exam (LECTURE ONLY)'!AN$11),
IF(AND('PRINTABLE (per grading)'!H$16="OUTPUT", 'PRINTABLE (per grading)'!B$13="Prelim"), IF(ISERROR(SUMIF(OUTPUT!C$20:M$20, "CLO6", OUTPUT!C100:M100) / OUTPUT!AL$11), "", SUMIF(OUTPUT!C$20:M$20, "CLO6", OUTPUT!C100:M100) / OUTPUT!AL$11),
IF(AND('PRINTABLE (per grading)'!H$16="OUTPUT", 'PRINTABLE (per grading)'!B$13="Midterm"), IF(ISERROR(SUMIF(OUTPUT!O$20:Y$20, "CLO6", OUTPUT!O100:Y100) / OUTPUT!AM$11), "", SUMIF(OUTPUT!O$20:Y$20, "CLO6", OUTPUT!O100:Y100) / OUTPUT!AM$11),
IF(AND('PRINTABLE (per grading)'!H$16="OUTPUT", 'PRINTABLE (per grading)'!B$13="Final"), IF(ISERROR(SUMIF(OUTPUT!AA$20:AI$20, "CLO6", OUTPUT!AA100:AI100) / OUTPUT!AN$11), "", SUMIF(OUTPUT!AA$20:AI$20, "CLO6", OUTPUT!AA100:AI100) / OUTPUT!AN$11),
"")))))),"")</f>
        <v/>
      </c>
      <c r="AO98" s="232" t="str">
        <f t="shared" si="53"/>
        <v/>
      </c>
      <c r="AP98" s="233" t="str">
        <f t="shared" si="54"/>
        <v/>
      </c>
      <c r="AQ98" s="25" t="str">
        <f>IF(B98 &lt;&gt; "", IFERROR(IF(C$16 = "PRELIM", SUMIF('Database (LECTURE-RES-PRAC)'!D$14:AG$14, "CLO7", 'Database (LECTURE-RES-PRAC)'!D95:AG95) / 'Grade computation'!F$10, IF(C$16 = "MIDTERM", SUMIF('Database (LECTURE-RES-PRAC)'!AJ$14:BM$14, "CLO7", 'Database (LECTURE-RES-PRAC)'!AJ95:BM95) / 'Grade computation'!G$10, IF(C$16 = "FINAL", SUMIF('Database (LECTURE-RES-PRAC)'!BP$14:CS$14, "CLO7", 'Database (LECTURE-RES-PRAC)'!BP95:CS95) / 'Grade computation'!H$10,""))),""),"")</f>
        <v/>
      </c>
      <c r="AR98" s="232" t="str">
        <f t="shared" si="55"/>
        <v/>
      </c>
      <c r="AS98" s="25" t="str">
        <f>IF(B98 &lt;&gt; "",IF(AND('PRINTABLE (per grading)'!H$16="EXAM", 'PRINTABLE (per grading)'!B$13="Prelim"), IF(ISERROR(SUMIF('Exam (LECTURE ONLY)'!D$20:M$20, "CLO7", 'Exam (LECTURE ONLY)'!D100:M100) / 'Exam (LECTURE ONLY)'!AL$12), "", SUMIF('Exam (LECTURE ONLY)'!D$20:M$20, "CLO7", 'Exam (LECTURE ONLY)'!D100:M100) /'Exam (LECTURE ONLY)'!AL$12),
IF(AND('PRINTABLE (per grading)'!H$16="EXAM", 'PRINTABLE (per grading)'!B$13="Midterm"), IF(ISERROR(SUMIF('Exam (LECTURE ONLY)'!O$20:X$20, "CLO7", 'Exam (LECTURE ONLY)'!O100:X100) / 'Exam (LECTURE ONLY)'!AM$12), "", SUMIF('Exam (LECTURE ONLY)'!O$20:X$20, "CLO7", 'Exam (LECTURE ONLY)'!O100:X100) / 'Exam (LECTURE ONLY)'!AM$12),
IF(AND('PRINTABLE (per grading)'!H$16="EXAM", 'PRINTABLE (per grading)'!B$13="Final"), IF(ISERROR(SUMIF('Exam (LECTURE ONLY)'!Z$20:AI$20, "CLO7", 'Exam (LECTURE ONLY)'!Z100:AI100) / 'Exam (LECTURE ONLY)'!AN$12), "", SUMIF('Exam (LECTURE ONLY)'!Z$20:AI$20, "CLO7", 'Exam (LECTURE ONLY)'!Z100:AI100) / 'Exam (LECTURE ONLY)'!AN$12),
IF(AND('PRINTABLE (per grading)'!H$16="OUTPUT", 'PRINTABLE (per grading)'!B$13="Prelim"), IF(ISERROR(SUMIF(OUTPUT!C$20:M$20, "CLO7", OUTPUT!C100:M100) / OUTPUT!AL$12), "", SUMIF(OUTPUT!C$20:M$20, "CLO7", OUTPUT!C100:M100) / OUTPUT!AL$12),
IF(AND('PRINTABLE (per grading)'!H$16="OUTPUT", 'PRINTABLE (per grading)'!B$13="Midterm"), IF(ISERROR(SUMIF(OUTPUT!O$20:Y$20, "CLO7", OUTPUT!O100:Y100) / OUTPUT!AM$12), "", SUMIF(OUTPUT!O$20:Y$20, "CLO7", OUTPUT!O100:Y100) / OUTPUT!AM$12),
IF(AND('PRINTABLE (per grading)'!H$16="OUTPUT", 'PRINTABLE (per grading)'!B$13="Final"), IF(ISERROR(SUMIF(OUTPUT!AA$20:AI$20, "CLO7", OUTPUT!AA100:AI100) / OUTPUT!AN$12), "", SUMIF(OUTPUT!AA$20:AI$20, "CLO7", OUTPUT!AA100:AI100) / OUTPUT!AN$12),
"")))))),"")</f>
        <v/>
      </c>
      <c r="AT98" s="232" t="str">
        <f t="shared" si="56"/>
        <v/>
      </c>
      <c r="AU98" s="233" t="str">
        <f t="shared" si="57"/>
        <v/>
      </c>
      <c r="AV98" s="25" t="str">
        <f>IF(B98 &lt;&gt; "", IFERROR(IF(C$16 = "PRELIM", SUMIF('Database (LECTURE-RES-PRAC)'!D$14:AG$14, "CLO8", 'Database (LECTURE-RES-PRAC)'!D95:AG95) / 'Grade computation'!F$11, IF(C$16 = "MIDTERM", SUMIF('Database (LECTURE-RES-PRAC)'!AJ$14:BM$14, "CLO8", 'Database (LECTURE-RES-PRAC)'!AJ95:BM95) / 'Grade computation'!G$11, IF(C$16 = "FINAL", SUMIF('Database (LECTURE-RES-PRAC)'!BP$14:CS$14, "CLO8", 'Database (LECTURE-RES-PRAC)'!BP95:CS95) / 'Grade computation'!H$11,""))),""),"")</f>
        <v/>
      </c>
      <c r="AW98" s="232" t="str">
        <f t="shared" si="58"/>
        <v/>
      </c>
      <c r="AX98" s="25" t="str">
        <f>IF(B98 &lt;&gt; "",IF(AND('PRINTABLE (per grading)'!H$16="EXAM", 'PRINTABLE (per grading)'!B$13="Prelim"), IF(ISERROR(SUMIF('Exam (LECTURE ONLY)'!D$20:M$20, "CLO8", 'Exam (LECTURE ONLY)'!D100:M100) / 'Exam (LECTURE ONLY)'!AL$13), "", SUMIF('Exam (LECTURE ONLY)'!D$20:M$20, "CLO8", 'Exam (LECTURE ONLY)'!D100:M100) /'Exam (LECTURE ONLY)'!AL$13),
IF(AND('PRINTABLE (per grading)'!H$16="EXAM", 'PRINTABLE (per grading)'!B$13="Midterm"), IF(ISERROR(SUMIF('Exam (LECTURE ONLY)'!O$20:X$20, "CLO8", 'Exam (LECTURE ONLY)'!O100:X100) / 'Exam (LECTURE ONLY)'!AM$13), "", SUMIF('Exam (LECTURE ONLY)'!O$20:X$20, "CLO8", 'Exam (LECTURE ONLY)'!O100:X100) / 'Exam (LECTURE ONLY)'!AM$13),
IF(AND('PRINTABLE (per grading)'!H$16="EXAM", 'PRINTABLE (per grading)'!B$13="Final"), IF(ISERROR(SUMIF('Exam (LECTURE ONLY)'!Z$20:AI$20, "CLO8", 'Exam (LECTURE ONLY)'!Z100:AI100) / 'Exam (LECTURE ONLY)'!AN$13), "", SUMIF('Exam (LECTURE ONLY)'!Z$20:AI$20, "CLO8", 'Exam (LECTURE ONLY)'!Z100:AI100) / 'Exam (LECTURE ONLY)'!AN$13),
IF(AND('PRINTABLE (per grading)'!H$16="OUTPUT", 'PRINTABLE (per grading)'!B$13="Prelim"), IF(ISERROR(SUMIF(OUTPUT!C$20:M$20, "CLO8", OUTPUT!C100:M100) / OUTPUT!AL$13), "", SUMIF(OUTPUT!C$20:M$20, "CLO8", OUTPUT!C100:M100) / OUTPUT!AL$13),
IF(AND('PRINTABLE (per grading)'!H$16="OUTPUT", 'PRINTABLE (per grading)'!B$13="Midterm"), IF(ISERROR(SUMIF(OUTPUT!O$20:Y$20, "CLO8", OUTPUT!O100:Y100) / OUTPUT!AM$13), "", SUMIF(OUTPUT!O$20:Y$20, "CLO8", OUTPUT!O100:Y100) / OUTPUT!AM$13),
IF(AND('PRINTABLE (per grading)'!H$16="OUTPUT", 'PRINTABLE (per grading)'!B$13="Final"), IF(ISERROR(SUMIF(OUTPUT!AA$20:AI$20, "CLO8", OUTPUT!AA100:AI100) / OUTPUT!AN$13), "", SUMIF(OUTPUT!AA$20:AI$20, "CLO8", OUTPUT!AA100:AI100) / OUTPUT!AN$13),
"")))))),"")</f>
        <v/>
      </c>
      <c r="AY98" s="232" t="str">
        <f t="shared" si="59"/>
        <v/>
      </c>
      <c r="AZ98" s="233" t="str">
        <f t="shared" si="60"/>
        <v/>
      </c>
      <c r="BA98" s="25" t="str">
        <f>IF(B98 &lt;&gt; "", IFERROR(IF(C$16 = "PRELIM", SUMIF('Database (LECTURE-RES-PRAC)'!D$14:AG$14, "CLO9", 'Database (LECTURE-RES-PRAC)'!D95:AG95) / 'Grade computation'!F$12, IF(C$16 = "MIDTERM", SUMIF('Database (LECTURE-RES-PRAC)'!AJ$14:BM$14, "CLO9", 'Database (LECTURE-RES-PRAC)'!AJ95:BM95) / 'Grade computation'!G$12, IF(C$16 = "FINAL", SUMIF('Database (LECTURE-RES-PRAC)'!BP$14:CS$14, "CLO9", 'Database (LECTURE-RES-PRAC)'!BP95:CS95) / 'Grade computation'!H$12,""))),""),"")</f>
        <v/>
      </c>
      <c r="BB98" s="232" t="str">
        <f t="shared" si="61"/>
        <v/>
      </c>
      <c r="BC98" s="25" t="str">
        <f>IF(B98 &lt;&gt; "",IF(AND('PRINTABLE (per grading)'!H$16="EXAM", 'PRINTABLE (per grading)'!B$13="Prelim"), IF(ISERROR(SUMIF('Exam (LECTURE ONLY)'!D$20:M$20, "CLO9", 'Exam (LECTURE ONLY)'!D100:M100) / 'Exam (LECTURE ONLY)'!AL$14), "", SUMIF('Exam (LECTURE ONLY)'!D$20:M$20, "CLO9", 'Exam (LECTURE ONLY)'!D100:M100) /'Exam (LECTURE ONLY)'!AL$14),
IF(AND('PRINTABLE (per grading)'!H$16="EXAM", 'PRINTABLE (per grading)'!B$13="Midterm"), IF(ISERROR(SUMIF('Exam (LECTURE ONLY)'!O$20:X$20, "CLO9", 'Exam (LECTURE ONLY)'!O100:X100) / 'Exam (LECTURE ONLY)'!AM$14), "", SUMIF('Exam (LECTURE ONLY)'!O$20:X$20, "CLO9", 'Exam (LECTURE ONLY)'!O100:X100) / 'Exam (LECTURE ONLY)'!AM$14),
IF(AND('PRINTABLE (per grading)'!H$16="EXAM", 'PRINTABLE (per grading)'!B$13="Final"), IF(ISERROR(SUMIF('Exam (LECTURE ONLY)'!Z$20:AI$20, "CLO9", 'Exam (LECTURE ONLY)'!Z100:AI100) / 'Exam (LECTURE ONLY)'!AN$14), "", SUMIF('Exam (LECTURE ONLY)'!Z$20:AI$20, "CLO9", 'Exam (LECTURE ONLY)'!Z100:AI100) / 'Exam (LECTURE ONLY)'!AN$14),
IF(AND('PRINTABLE (per grading)'!H$16="OUTPUT", 'PRINTABLE (per grading)'!B$13="Prelim"), IF(ISERROR(SUMIF(OUTPUT!C$20:M$20, "CLO9", OUTPUT!C100:M100) / OUTPUT!AL$14), "", SUMIF(OUTPUT!C$20:M$20, "CLO9", OUTPUT!C100:M100) / OUTPUT!AL$14),
IF(AND('PRINTABLE (per grading)'!H$16="OUTPUT", 'PRINTABLE (per grading)'!B$13="Midterm"), IF(ISERROR(SUMIF(OUTPUT!O$20:Y$20, "CLO9", OUTPUT!O100:Y100) / OUTPUT!AM$14), "", SUMIF(OUTPUT!O$20:Y$20, "CLO9", OUTPUT!O100:Y100) / OUTPUT!AM$14),
IF(AND('PRINTABLE (per grading)'!H$16="OUTPUT", 'PRINTABLE (per grading)'!B$13="Final"), IF(ISERROR(SUMIF(OUTPUT!AA$20:AI$20, "CLO9", OUTPUT!AA100:AI100) / OUTPUT!AN$14), "", SUMIF(OUTPUT!AA$20:AI$20, "CLO9", OUTPUT!AA100:AI100) / OUTPUT!AN$14),
"")))))),"")</f>
        <v/>
      </c>
      <c r="BD98" s="232" t="str">
        <f t="shared" si="62"/>
        <v/>
      </c>
      <c r="BE98" s="233" t="str">
        <f t="shared" si="63"/>
        <v/>
      </c>
      <c r="BF98" s="25" t="str">
        <f>IF(B98 &lt;&gt; "", IFERROR(IF(C$16 = "PRELIM", SUMIF('Database (LECTURE-RES-PRAC)'!D$14:AG$14, "CLO10", 'Database (LECTURE-RES-PRAC)'!D95:AG95) / 'Grade computation'!F$13, IF(C$16 = "MIDTERM", SUMIF('Database (LECTURE-RES-PRAC)'!AJ$14:BM$14, "CLO10", 'Database (LECTURE-RES-PRAC)'!AJ95:BM95) / 'Grade computation'!G$13, IF(C$16 = "FINAL", SUMIF('Database (LECTURE-RES-PRAC)'!BP$14:CS$14, "CLO10", 'Database (LECTURE-RES-PRAC)'!BP95:CS95) / 'Grade computation'!H$13,""))),""),"")</f>
        <v/>
      </c>
      <c r="BG98" s="232" t="str">
        <f t="shared" si="64"/>
        <v/>
      </c>
      <c r="BH98" s="25" t="str">
        <f>IF(B98 &lt;&gt; "",IF(AND('PRINTABLE (per grading)'!H$16="EXAM", 'PRINTABLE (per grading)'!B$13="Prelim"), IF(ISERROR(SUMIF('Exam (LECTURE ONLY)'!D$20:M$20, "CLO10", 'Exam (LECTURE ONLY)'!D100:M100) / 'Exam (LECTURE ONLY)'!AL$15), "", SUMIF('Exam (LECTURE ONLY)'!D$20:M$20, "CLO10", 'Exam (LECTURE ONLY)'!D100:M100) /'Exam (LECTURE ONLY)'!AL$15),
IF(AND('PRINTABLE (per grading)'!H$16="EXAM", 'PRINTABLE (per grading)'!B$13="Midterm"), IF(ISERROR(SUMIF('Exam (LECTURE ONLY)'!O$20:X$20, "CLO10", 'Exam (LECTURE ONLY)'!O100:X100) / 'Exam (LECTURE ONLY)'!AM$15), "", SUMIF('Exam (LECTURE ONLY)'!O$20:X$20, "CLO10", 'Exam (LECTURE ONLY)'!O100:X100) / 'Exam (LECTURE ONLY)'!AM$15),
IF(AND('PRINTABLE (per grading)'!H$16="EXAM", 'PRINTABLE (per grading)'!B$13="Final"), IF(ISERROR(SUMIF('Exam (LECTURE ONLY)'!Z$20:AI$20, "CLO10", 'Exam (LECTURE ONLY)'!Z100:AI100) / 'Exam (LECTURE ONLY)'!AN$15), "", SUMIF('Exam (LECTURE ONLY)'!Z$20:AI$20, "CLO10", 'Exam (LECTURE ONLY)'!Z100:AI100) / 'Exam (LECTURE ONLY)'!AN$15),
IF(AND('PRINTABLE (per grading)'!H$16="OUTPUT", 'PRINTABLE (per grading)'!B$13="Prelim"), IF(ISERROR(SUMIF(OUTPUT!C$20:M$20, "CLO10", OUTPUT!C100:M100) / OUTPUT!AL$15), "", SUMIF(OUTPUT!C$20:M$20, "CLO10", OUTPUT!C100:M100) / OUTPUT!AL$15),
IF(AND('PRINTABLE (per grading)'!H$16="OUTPUT", 'PRINTABLE (per grading)'!B$13="Midterm"), IF(ISERROR(SUMIF(OUTPUT!O$20:Y$20, "CLO10", OUTPUT!O100:Y100) / OUTPUT!AM$15), "", SUMIF(OUTPUT!O$20:Y$20, "CLO10", OUTPUT!O100:Y100) / OUTPUT!AM$15),
IF(AND('PRINTABLE (per grading)'!H$16="OUTPUT", 'PRINTABLE (per grading)'!B$13="Final"), IF(ISERROR(SUMIF(OUTPUT!AA$20:AI$20, "CLO10", OUTPUT!AA100:AI100) / OUTPUT!AN$15), "", SUMIF(OUTPUT!AA$20:AI$20, "CLO10", OUTPUT!AA100:AI100) / OUTPUT!AN$15),
"")))))),"")</f>
        <v/>
      </c>
      <c r="BI98" s="232" t="str">
        <f t="shared" si="65"/>
        <v/>
      </c>
      <c r="BJ98" s="233" t="str">
        <f t="shared" si="66"/>
        <v/>
      </c>
      <c r="BK98" s="2"/>
    </row>
    <row r="99" spans="1:63" ht="20.100000000000001" customHeight="1">
      <c r="A99" s="118" t="str">
        <f>IF(ISBLANK('Database (LECTURE-RES-PRAC)'!A96),"",'Database (LECTURE-RES-PRAC)'!A96)</f>
        <v/>
      </c>
      <c r="B99" s="119" t="str">
        <f>IF(ISBLANK('Database (LECTURE-RES-PRAC)'!B96),"",'Database (LECTURE-RES-PRAC)'!B96)</f>
        <v/>
      </c>
      <c r="C99" s="134" t="str">
        <f>IF(B99&lt;&gt;"",IF(C$16="PRELIM",'Grade computation'!C99, IF(C$16="MIDTERM",'Grade computation'!K99, IF(C$16="FINAL",'Grade computation'!S99,""))),"")</f>
        <v/>
      </c>
      <c r="D99" s="135" t="str">
        <f t="shared" si="1"/>
        <v/>
      </c>
      <c r="E99" s="134" t="str">
        <f>IF(B99&lt;&gt;"", IF(C$16="PRELIM",'Grade computation'!E99, IF(C$16="MIDTERM",'Grade computation'!M99, IF(C$16="FINAL",'Grade computation'!U99,""))),"")</f>
        <v/>
      </c>
      <c r="F99" s="136" t="str">
        <f t="shared" si="2"/>
        <v/>
      </c>
      <c r="G99" s="137" t="str">
        <f t="shared" si="3"/>
        <v/>
      </c>
      <c r="H99" s="207" t="str">
        <f>IF(B99&lt;&gt;"",IF(C$16="PRELIM", 'Grade computation'!H99, IF(C$16="MIDTERM", 'Grade computation'!P99, IF(C$16="FINAL",'Grade computation'!X99, ""))),"")</f>
        <v/>
      </c>
      <c r="I99" s="137" t="str">
        <f t="shared" si="4"/>
        <v/>
      </c>
      <c r="J99" s="139" t="str">
        <f t="shared" si="5"/>
        <v/>
      </c>
      <c r="K99" s="377" t="str">
        <f t="shared" si="6"/>
        <v/>
      </c>
      <c r="L99" s="434"/>
      <c r="M99" s="25" t="str">
        <f>IF(B99 &lt;&gt; "", IFERROR(IF(C$16 = "PRELIM", SUMIF('Database (LECTURE-RES-PRAC)'!D$14:AG$14, "CLO1", 'Database (LECTURE-RES-PRAC)'!D96:AG96) / 'Grade computation'!F$4, IF(C$16 = "MIDTERM", SUMIF('Database (LECTURE-RES-PRAC)'!AJ$14:BM$14, "CLO1", 'Database (LECTURE-RES-PRAC)'!AJ96:BM96) / 'Grade computation'!G$4, IF(C$16 = "FINAL", SUMIF('Database (LECTURE-RES-PRAC)'!BP$14:CS$14, "CLO1", 'Database (LECTURE-RES-PRAC)'!BP96:CS96) / 'Grade computation'!H$4,""))),""),"")</f>
        <v/>
      </c>
      <c r="N99" s="232" t="str">
        <f t="shared" si="37"/>
        <v/>
      </c>
      <c r="O99" s="25" t="str">
        <f>IF(B99 &lt;&gt; "",IF(AND('PRINTABLE (per grading)'!H$16="EXAM", 'PRINTABLE (per grading)'!B$13="Prelim"), IF(ISERROR(SUMIF('Exam (LECTURE ONLY)'!D$20:M$20, "CLO1", 'Exam (LECTURE ONLY)'!D101:M101) / 'Exam (LECTURE ONLY)'!AL$6), "", SUMIF('Exam (LECTURE ONLY)'!D$20:M$20, "CLO1", 'Exam (LECTURE ONLY)'!D101:M101) /'Exam (LECTURE ONLY)'!AL$6),
IF(AND('PRINTABLE (per grading)'!H$16="EXAM", 'PRINTABLE (per grading)'!B$13="Midterm"), IF(ISERROR(SUMIF('Exam (LECTURE ONLY)'!O$20:X$20, "CLO1", 'Exam (LECTURE ONLY)'!O101:X101) / 'Exam (LECTURE ONLY)'!AM$6), "", SUMIF('Exam (LECTURE ONLY)'!O$20:X$20, "CLO1", 'Exam (LECTURE ONLY)'!O101:X101) / 'Exam (LECTURE ONLY)'!AM$6),
IF(AND('PRINTABLE (per grading)'!H$16="EXAM", 'PRINTABLE (per grading)'!B$13="Final"), IF(ISERROR(SUMIF('Exam (LECTURE ONLY)'!Z$20:AI$20, "CLO1", 'Exam (LECTURE ONLY)'!Z101:AI101) / 'Exam (LECTURE ONLY)'!AN$6), "", SUMIF('Exam (LECTURE ONLY)'!Z$20:AI$20, "CLO1", 'Exam (LECTURE ONLY)'!Z101:AI101) / 'Exam (LECTURE ONLY)'!AN$6),
IF(AND('PRINTABLE (per grading)'!H$16="OUTPUT", 'PRINTABLE (per grading)'!B$13="Prelim"), IF(ISERROR(SUMIF(OUTPUT!C$20:M$20, "CLO1", OUTPUT!C101:M101) / OUTPUT!AL$6), "", SUMIF(OUTPUT!C$20:M$20, "CLO1", OUTPUT!C101:M101) / OUTPUT!AL$6),
IF(AND('PRINTABLE (per grading)'!H$16="OUTPUT", 'PRINTABLE (per grading)'!B$13="Midterm"), IF(ISERROR(SUMIF(OUTPUT!O$20:Y$20, "CLO1", OUTPUT!O101:Y101) / OUTPUT!AM$6), "", SUMIF(OUTPUT!O$20:Y$20, "CLO1", OUTPUT!O101:Y101) / OUTPUT!AM$6),
IF(AND('PRINTABLE (per grading)'!H$16="OUTPUT", 'PRINTABLE (per grading)'!B$13="Final"), IF(ISERROR(SUMIF(OUTPUT!AA$20:AI$20, "CLO1", OUTPUT!AA101:AI101) / OUTPUT!AN$6), "", SUMIF(OUTPUT!AA$20:AI$20, "CLO1", OUTPUT!AA101:AI101) / OUTPUT!AN$6),
"")))))),"")</f>
        <v/>
      </c>
      <c r="P99" s="232" t="str">
        <f t="shared" si="38"/>
        <v/>
      </c>
      <c r="Q99" s="233" t="str">
        <f t="shared" si="39"/>
        <v/>
      </c>
      <c r="R99" s="25" t="str">
        <f>IF(B99 &lt;&gt; "", IFERROR(IF(C$16 = "PRELIM", SUMIF('Database (LECTURE-RES-PRAC)'!D$14:AG$14, "CLO2", 'Database (LECTURE-RES-PRAC)'!D96:AG96) / 'Grade computation'!F$5, IF(C$16 = "MIDTERM", SUMIF('Database (LECTURE-RES-PRAC)'!AJ$14:BM$14, "CLO2", 'Database (LECTURE-RES-PRAC)'!AJ96:BM96) / 'Grade computation'!G$5, IF(C$16 = "FINAL", SUMIF('Database (LECTURE-RES-PRAC)'!BP$14:CS$14, "CLO2", 'Database (LECTURE-RES-PRAC)'!BP96:CS96) / 'Grade computation'!H$5,""))),""),"")</f>
        <v/>
      </c>
      <c r="S99" s="232" t="str">
        <f t="shared" si="40"/>
        <v/>
      </c>
      <c r="T99" s="25" t="str">
        <f>IF(B99 &lt;&gt; "",IF(AND('PRINTABLE (per grading)'!H$16="EXAM", 'PRINTABLE (per grading)'!B$13="Prelim"), IF(ISERROR(SUMIF('Exam (LECTURE ONLY)'!D$20:M$20, "CLO2", 'Exam (LECTURE ONLY)'!D101:M101) / 'Exam (LECTURE ONLY)'!AL$7), "", SUMIF('Exam (LECTURE ONLY)'!D$20:M$20, "CLO2", 'Exam (LECTURE ONLY)'!D101:M101) /'Exam (LECTURE ONLY)'!AL$7),
IF(AND('PRINTABLE (per grading)'!H$16="EXAM", 'PRINTABLE (per grading)'!B$13="Midterm"), IF(ISERROR(SUMIF('Exam (LECTURE ONLY)'!O$20:X$20, "CLO2", 'Exam (LECTURE ONLY)'!O101:X101) / 'Exam (LECTURE ONLY)'!AM$7), "", SUMIF('Exam (LECTURE ONLY)'!O$20:X$20, "CLO2", 'Exam (LECTURE ONLY)'!O101:X101) / 'Exam (LECTURE ONLY)'!AM$7),
IF(AND('PRINTABLE (per grading)'!H$16="EXAM", 'PRINTABLE (per grading)'!B$13="Final"), IF(ISERROR(SUMIF('Exam (LECTURE ONLY)'!Z$20:AI$20, "CLO2", 'Exam (LECTURE ONLY)'!Z101:AI101) / 'Exam (LECTURE ONLY)'!AN$7), "", SUMIF('Exam (LECTURE ONLY)'!Z$20:AI$20, "CLO2", 'Exam (LECTURE ONLY)'!Z101:AI101) / 'Exam (LECTURE ONLY)'!AN$7),
IF(AND('PRINTABLE (per grading)'!H$16="OUTPUT", 'PRINTABLE (per grading)'!B$13="Prelim"), IF(ISERROR(SUMIF(OUTPUT!C$20:M$20, "CLO2", OUTPUT!C101:M101) / OUTPUT!AL$7), "", SUMIF(OUTPUT!C$20:M$20, "CLO2", OUTPUT!C101:M101) / OUTPUT!AL$7),
IF(AND('PRINTABLE (per grading)'!H$16="OUTPUT", 'PRINTABLE (per grading)'!B$13="Midterm"), IF(ISERROR(SUMIF(OUTPUT!O$20:Y$20, "CLO2", OUTPUT!O101:Y101) / OUTPUT!AM$7), "", SUMIF(OUTPUT!O$20:Y$20, "CLO2", OUTPUT!O101:Y101) / OUTPUT!AM$7),
IF(AND('PRINTABLE (per grading)'!H$16="OUTPUT", 'PRINTABLE (per grading)'!B$13="Final"), IF(ISERROR(SUMIF(OUTPUT!AA$20:AI$20, "CLO2", OUTPUT!AA101:AI101) / OUTPUT!AN$7), "", SUMIF(OUTPUT!AA$20:AI$20, "CLO2", OUTPUT!AA101:AI101) / OUTPUT!AN$7),
"")))))),"")</f>
        <v/>
      </c>
      <c r="U99" s="232" t="str">
        <f t="shared" si="41"/>
        <v/>
      </c>
      <c r="V99" s="233" t="str">
        <f t="shared" si="42"/>
        <v/>
      </c>
      <c r="W99" s="25" t="str">
        <f>IF(B99 &lt;&gt; "", IFERROR(IF(C$16 = "PRELIM", SUMIF('Database (LECTURE-RES-PRAC)'!D$14:AG$14, "CLO3", 'Database (LECTURE-RES-PRAC)'!D96:AG96) / 'Grade computation'!F$6, IF(C$16 = "MIDTERM", SUMIF('Database (LECTURE-RES-PRAC)'!AJ$14:BM$14, "CLO3", 'Database (LECTURE-RES-PRAC)'!AJ96:BM96) / 'Grade computation'!G$6, IF(C$16 = "FINAL", SUMIF('Database (LECTURE-RES-PRAC)'!BP$14:CS$14, "CLO3", 'Database (LECTURE-RES-PRAC)'!BP96:CS96) / 'Grade computation'!H$6,""))),""),"")</f>
        <v/>
      </c>
      <c r="X99" s="232" t="str">
        <f t="shared" si="43"/>
        <v/>
      </c>
      <c r="Y99" s="25" t="str">
        <f>IF(B99 &lt;&gt; "",IF(AND('PRINTABLE (per grading)'!H$16="EXAM", 'PRINTABLE (per grading)'!B$13="Prelim"), IF(ISERROR(SUMIF('Exam (LECTURE ONLY)'!D$20:M$20, "CLO3", 'Exam (LECTURE ONLY)'!D101:M101) / 'Exam (LECTURE ONLY)'!AL$8), "", SUMIF('Exam (LECTURE ONLY)'!D$20:M$20, "CLO3", 'Exam (LECTURE ONLY)'!D101:M101) /'Exam (LECTURE ONLY)'!AL$8),
IF(AND('PRINTABLE (per grading)'!H$16="EXAM", 'PRINTABLE (per grading)'!B$13="Midterm"), IF(ISERROR(SUMIF('Exam (LECTURE ONLY)'!O$20:X$20, "CLO3", 'Exam (LECTURE ONLY)'!O101:X101) / 'Exam (LECTURE ONLY)'!AM$8), "", SUMIF('Exam (LECTURE ONLY)'!O$20:X$20, "CLO3", 'Exam (LECTURE ONLY)'!O101:X101) / 'Exam (LECTURE ONLY)'!AM$8),
IF(AND('PRINTABLE (per grading)'!H$16="EXAM", 'PRINTABLE (per grading)'!B$13="Final"), IF(ISERROR(SUMIF('Exam (LECTURE ONLY)'!Z$20:AI$20, "CLO3", 'Exam (LECTURE ONLY)'!Z101:AI101) / 'Exam (LECTURE ONLY)'!AN$8), "", SUMIF('Exam (LECTURE ONLY)'!Z$20:AI$20, "CLO3", 'Exam (LECTURE ONLY)'!Z101:AI101) / 'Exam (LECTURE ONLY)'!AN$8),
IF(AND('PRINTABLE (per grading)'!H$16="OUTPUT", 'PRINTABLE (per grading)'!B$13="Prelim"), IF(ISERROR(SUMIF(OUTPUT!C$20:M$20, "CLO3", OUTPUT!C101:M101) / OUTPUT!AL$8), "", SUMIF(OUTPUT!C$20:M$20, "CLO3", OUTPUT!C101:M101) / OUTPUT!AL$8),
IF(AND('PRINTABLE (per grading)'!H$16="OUTPUT", 'PRINTABLE (per grading)'!B$13="Midterm"), IF(ISERROR(SUMIF(OUTPUT!O$20:Y$20, "CLO3", OUTPUT!O101:Y101) / OUTPUT!AM$8), "", SUMIF(OUTPUT!O$20:Y$20, "CLO3", OUTPUT!O101:Y101) / OUTPUT!AM$8),
IF(AND('PRINTABLE (per grading)'!H$16="OUTPUT", 'PRINTABLE (per grading)'!B$13="Final"), IF(ISERROR(SUMIF(OUTPUT!AA$20:AI$20, "CLO3", OUTPUT!AA101:AI101) / OUTPUT!AN$8), "", SUMIF(OUTPUT!AA$20:AI$20, "CLO3", OUTPUT!AA101:AI101) / OUTPUT!AN$8),
"" )))))),"")</f>
        <v/>
      </c>
      <c r="Z99" s="232" t="str">
        <f t="shared" si="44"/>
        <v/>
      </c>
      <c r="AA99" s="233" t="str">
        <f t="shared" si="45"/>
        <v/>
      </c>
      <c r="AB99" s="25" t="str">
        <f>IF(B99 &lt;&gt; "", IFERROR(IF(C$16 = "PRELIM", SUMIF('Database (LECTURE-RES-PRAC)'!D$14:AG$14, "CLO4", 'Database (LECTURE-RES-PRAC)'!D96:AG96) / 'Grade computation'!F$7, IF(C$16 = "MIDTERM", SUMIF('Database (LECTURE-RES-PRAC)'!AJ$14:BM$14, "CLO4", 'Database (LECTURE-RES-PRAC)'!AJ96:BM96) / 'Grade computation'!G$7, IF(C$16 = "FINAL", SUMIF('Database (LECTURE-RES-PRAC)'!BP$14:CS$14, "CLO4", 'Database (LECTURE-RES-PRAC)'!BP96:CS96) / 'Grade computation'!H$7,""))),""),"")</f>
        <v/>
      </c>
      <c r="AC99" s="232" t="str">
        <f t="shared" si="46"/>
        <v/>
      </c>
      <c r="AD99" s="25" t="str">
        <f>IF(B99 &lt;&gt; "",IF(AND('PRINTABLE (per grading)'!H$16="EXAM", 'PRINTABLE (per grading)'!B$13="Prelim"), IF(ISERROR(SUMIF('Exam (LECTURE ONLY)'!D$20:M$20, "CLO4", 'Exam (LECTURE ONLY)'!D101:M101) / 'Exam (LECTURE ONLY)'!AL$9), "", SUMIF('Exam (LECTURE ONLY)'!D$20:M$20, "CLO4", 'Exam (LECTURE ONLY)'!D101:M101) /'Exam (LECTURE ONLY)'!AL$9),
IF(AND('PRINTABLE (per grading)'!H$16="EXAM", 'PRINTABLE (per grading)'!B$13="Midterm"), IF(ISERROR(SUMIF('Exam (LECTURE ONLY)'!O$20:X$20, "CLO4", 'Exam (LECTURE ONLY)'!O101:X101) / 'Exam (LECTURE ONLY)'!AM$9), "", SUMIF('Exam (LECTURE ONLY)'!O$20:X$20, "CLO4", 'Exam (LECTURE ONLY)'!O101:X101) / 'Exam (LECTURE ONLY)'!AM$9),
IF(AND('PRINTABLE (per grading)'!H$16="EXAM", 'PRINTABLE (per grading)'!B$13="Final"), IF(ISERROR(SUMIF('Exam (LECTURE ONLY)'!Z$20:AI$20, "CLO4", 'Exam (LECTURE ONLY)'!Z101:AI101) / 'Exam (LECTURE ONLY)'!AN$9), "", SUMIF('Exam (LECTURE ONLY)'!Z$20:AI$20, "CLO4", 'Exam (LECTURE ONLY)'!Z101:AI101) / 'Exam (LECTURE ONLY)'!AN$9),
IF(AND('PRINTABLE (per grading)'!H$16="OUTPUT", 'PRINTABLE (per grading)'!B$13="Prelim"), IF(ISERROR(SUMIF(OUTPUT!C$20:M$20, "CLO4", OUTPUT!C101:M101) / OUTPUT!AL$9), "", SUMIF(OUTPUT!C$20:M$20, "CLO4", OUTPUT!C101:M101) / OUTPUT!AL$9),
IF(AND('PRINTABLE (per grading)'!H$16="OUTPUT", 'PRINTABLE (per grading)'!B$13="Midterm"), IF(ISERROR(SUMIF(OUTPUT!O$20:Y$20, "CLO4", OUTPUT!O101:Y101) / OUTPUT!AM$9), "", SUMIF(OUTPUT!O$20:Y$20, "CLO4", OUTPUT!O101:Y101) / OUTPUT!AM$9),
IF(AND('PRINTABLE (per grading)'!H$16="OUTPUT", 'PRINTABLE (per grading)'!B$13="Final"), IF(ISERROR(SUMIF(OUTPUT!AA$20:AI$20, "CLO4", OUTPUT!AA101:AI101) / OUTPUT!AN$9), "", SUMIF(OUTPUT!AA$20:AI$20, "CLO4", OUTPUT!AA101:AI101) / OUTPUT!AN$9),
"")))))),"")</f>
        <v/>
      </c>
      <c r="AE99" s="232" t="str">
        <f t="shared" si="47"/>
        <v/>
      </c>
      <c r="AF99" s="233" t="str">
        <f t="shared" si="48"/>
        <v/>
      </c>
      <c r="AG99" s="25" t="str">
        <f>IF(B99 &lt;&gt; "", IFERROR(IF(C$16 = "PRELIM", SUMIF('Database (LECTURE-RES-PRAC)'!D$14:AG$14, "CLO5", 'Database (LECTURE-RES-PRAC)'!D96:AG96) / 'Grade computation'!F$8, IF(C$16 = "MIDTERM", SUMIF('Database (LECTURE-RES-PRAC)'!AJ$14:BM$14, "CLO5", 'Database (LECTURE-RES-PRAC)'!AJ96:BM96) / 'Grade computation'!G$8, IF(C$16 = "FINAL", SUMIF('Database (LECTURE-RES-PRAC)'!BP$14:CS$14, "CLO5", 'Database (LECTURE-RES-PRAC)'!BP96:CS96) / 'Grade computation'!H$8,""))),""),"")</f>
        <v/>
      </c>
      <c r="AH99" s="232" t="str">
        <f t="shared" si="49"/>
        <v/>
      </c>
      <c r="AI99" s="25" t="str">
        <f>IF(B99 &lt;&gt; "",IF(AND('PRINTABLE (per grading)'!H$16="EXAM", 'PRINTABLE (per grading)'!B$13="Prelim"), IF(ISERROR(SUMIF('Exam (LECTURE ONLY)'!D$20:M$20, "CLO5", 'Exam (LECTURE ONLY)'!D101:M101) / 'Exam (LECTURE ONLY)'!AL$10), "", SUMIF('Exam (LECTURE ONLY)'!D$20:M$20, "CLO5", 'Exam (LECTURE ONLY)'!D101:M101) /'Exam (LECTURE ONLY)'!AL$10),
IF(AND('PRINTABLE (per grading)'!H$16="EXAM", 'PRINTABLE (per grading)'!B$13="Midterm"), IF(ISERROR(SUMIF('Exam (LECTURE ONLY)'!O$20:X$20, "CLO5", 'Exam (LECTURE ONLY)'!O101:X101) / 'Exam (LECTURE ONLY)'!AM$10), "", SUMIF('Exam (LECTURE ONLY)'!O$20:X$20, "CLO5", 'Exam (LECTURE ONLY)'!O101:X101) / 'Exam (LECTURE ONLY)'!AM$10),
IF(AND('PRINTABLE (per grading)'!H$16="EXAM", 'PRINTABLE (per grading)'!B$13="Final"), IF(ISERROR(SUMIF('Exam (LECTURE ONLY)'!Z$20:AI$20, "CLO5", 'Exam (LECTURE ONLY)'!Z101:AI101) / 'Exam (LECTURE ONLY)'!AN$10), "", SUMIF('Exam (LECTURE ONLY)'!Z$20:AI$20, "CLO5", 'Exam (LECTURE ONLY)'!Z101:AI101) / 'Exam (LECTURE ONLY)'!AN$10),
IF(AND('PRINTABLE (per grading)'!H$16="OUTPUT", 'PRINTABLE (per grading)'!B$13="Prelim"), IF(ISERROR(SUMIF(OUTPUT!C$20:M$20, "CLO5", OUTPUT!C101:M101) / OUTPUT!AL$10), "", SUMIF(OUTPUT!C$20:M$20, "CLO5", OUTPUT!C101:M101) / OUTPUT!AL$10),
IF(AND('PRINTABLE (per grading)'!H$16="OUTPUT", 'PRINTABLE (per grading)'!B$13="Midterm"), IF(ISERROR(SUMIF(OUTPUT!O$20:Y$20, "CLO5", OUTPUT!O101:Y101) / OUTPUT!AM$10), "", SUMIF(OUTPUT!O$20:Y$20, "CLO5", OUTPUT!O101:Y101) / OUTPUT!AM$10),
IF(AND('PRINTABLE (per grading)'!H$16="OUTPUT", 'PRINTABLE (per grading)'!B$13="Final"), IF(ISERROR(SUMIF(OUTPUT!AA$20:AI$20, "CLO5", OUTPUT!AA101:AI101) / OUTPUT!AN$10), "", SUMIF(OUTPUT!AA$20:AI$20, "CLO5", OUTPUT!AA101:AI101) / OUTPUT!AN$10),
"")))))),"")</f>
        <v/>
      </c>
      <c r="AJ99" s="232" t="str">
        <f t="shared" si="50"/>
        <v/>
      </c>
      <c r="AK99" s="233" t="str">
        <f t="shared" si="51"/>
        <v/>
      </c>
      <c r="AL99" s="25" t="str">
        <f>IF(B99 &lt;&gt; "", IFERROR(IF(C$16 = "PRELIM", SUMIF('Database (LECTURE-RES-PRAC)'!D$14:AG$14, "CLO6", 'Database (LECTURE-RES-PRAC)'!D96:AG96) / 'Grade computation'!F$9, IF(C$16 = "MIDTERM", SUMIF('Database (LECTURE-RES-PRAC)'!AJ$14:BM$14, "CLO6", 'Database (LECTURE-RES-PRAC)'!AJ96:BM96) / 'Grade computation'!G$9, IF(C$16 = "FINAL", SUMIF('Database (LECTURE-RES-PRAC)'!BP$14:CS$14, "CLO6", 'Database (LECTURE-RES-PRAC)'!BP96:CS96) / 'Grade computation'!H$9,""))),""),"")</f>
        <v/>
      </c>
      <c r="AM99" s="232" t="str">
        <f t="shared" si="52"/>
        <v/>
      </c>
      <c r="AN99" s="25" t="str">
        <f>IF(B99 &lt;&gt; "",IF(AND('PRINTABLE (per grading)'!H$16="EXAM", 'PRINTABLE (per grading)'!B$13="Prelim"), IF(ISERROR(SUMIF('Exam (LECTURE ONLY)'!D$20:M$20, "CLO6", 'Exam (LECTURE ONLY)'!D101:M101) / 'Exam (LECTURE ONLY)'!AL$11), "", SUMIF('Exam (LECTURE ONLY)'!D$20:M$20, "CLO6", 'Exam (LECTURE ONLY)'!D101:M101) /'Exam (LECTURE ONLY)'!AL$11),
IF(AND('PRINTABLE (per grading)'!H$16="EXAM", 'PRINTABLE (per grading)'!B$13="Midterm"), IF(ISERROR(SUMIF('Exam (LECTURE ONLY)'!O$20:X$20, "CLO6", 'Exam (LECTURE ONLY)'!O101:X101) / 'Exam (LECTURE ONLY)'!AM$11), "", SUMIF('Exam (LECTURE ONLY)'!O$20:X$20, "CLO6", 'Exam (LECTURE ONLY)'!O101:X101) / 'Exam (LECTURE ONLY)'!AM$11),
IF(AND('PRINTABLE (per grading)'!H$16="EXAM", 'PRINTABLE (per grading)'!B$13="Final"), IF(ISERROR(SUMIF('Exam (LECTURE ONLY)'!Z$20:AI$20, "CLO6", 'Exam (LECTURE ONLY)'!Z101:AI101) / 'Exam (LECTURE ONLY)'!AN$11), "", SUMIF('Exam (LECTURE ONLY)'!Z$20:AI$20, "CLO6", 'Exam (LECTURE ONLY)'!Z101:AI101) / 'Exam (LECTURE ONLY)'!AN$11),
IF(AND('PRINTABLE (per grading)'!H$16="OUTPUT", 'PRINTABLE (per grading)'!B$13="Prelim"), IF(ISERROR(SUMIF(OUTPUT!C$20:M$20, "CLO6", OUTPUT!C101:M101) / OUTPUT!AL$11), "", SUMIF(OUTPUT!C$20:M$20, "CLO6", OUTPUT!C101:M101) / OUTPUT!AL$11),
IF(AND('PRINTABLE (per grading)'!H$16="OUTPUT", 'PRINTABLE (per grading)'!B$13="Midterm"), IF(ISERROR(SUMIF(OUTPUT!O$20:Y$20, "CLO6", OUTPUT!O101:Y101) / OUTPUT!AM$11), "", SUMIF(OUTPUT!O$20:Y$20, "CLO6", OUTPUT!O101:Y101) / OUTPUT!AM$11),
IF(AND('PRINTABLE (per grading)'!H$16="OUTPUT", 'PRINTABLE (per grading)'!B$13="Final"), IF(ISERROR(SUMIF(OUTPUT!AA$20:AI$20, "CLO6", OUTPUT!AA101:AI101) / OUTPUT!AN$11), "", SUMIF(OUTPUT!AA$20:AI$20, "CLO6", OUTPUT!AA101:AI101) / OUTPUT!AN$11),
"")))))),"")</f>
        <v/>
      </c>
      <c r="AO99" s="232" t="str">
        <f t="shared" si="53"/>
        <v/>
      </c>
      <c r="AP99" s="233" t="str">
        <f t="shared" si="54"/>
        <v/>
      </c>
      <c r="AQ99" s="25" t="str">
        <f>IF(B99 &lt;&gt; "", IFERROR(IF(C$16 = "PRELIM", SUMIF('Database (LECTURE-RES-PRAC)'!D$14:AG$14, "CLO7", 'Database (LECTURE-RES-PRAC)'!D96:AG96) / 'Grade computation'!F$10, IF(C$16 = "MIDTERM", SUMIF('Database (LECTURE-RES-PRAC)'!AJ$14:BM$14, "CLO7", 'Database (LECTURE-RES-PRAC)'!AJ96:BM96) / 'Grade computation'!G$10, IF(C$16 = "FINAL", SUMIF('Database (LECTURE-RES-PRAC)'!BP$14:CS$14, "CLO7", 'Database (LECTURE-RES-PRAC)'!BP96:CS96) / 'Grade computation'!H$10,""))),""),"")</f>
        <v/>
      </c>
      <c r="AR99" s="232" t="str">
        <f t="shared" si="55"/>
        <v/>
      </c>
      <c r="AS99" s="25" t="str">
        <f>IF(B99 &lt;&gt; "",IF(AND('PRINTABLE (per grading)'!H$16="EXAM", 'PRINTABLE (per grading)'!B$13="Prelim"), IF(ISERROR(SUMIF('Exam (LECTURE ONLY)'!D$20:M$20, "CLO7", 'Exam (LECTURE ONLY)'!D101:M101) / 'Exam (LECTURE ONLY)'!AL$12), "", SUMIF('Exam (LECTURE ONLY)'!D$20:M$20, "CLO7", 'Exam (LECTURE ONLY)'!D101:M101) /'Exam (LECTURE ONLY)'!AL$12),
IF(AND('PRINTABLE (per grading)'!H$16="EXAM", 'PRINTABLE (per grading)'!B$13="Midterm"), IF(ISERROR(SUMIF('Exam (LECTURE ONLY)'!O$20:X$20, "CLO7", 'Exam (LECTURE ONLY)'!O101:X101) / 'Exam (LECTURE ONLY)'!AM$12), "", SUMIF('Exam (LECTURE ONLY)'!O$20:X$20, "CLO7", 'Exam (LECTURE ONLY)'!O101:X101) / 'Exam (LECTURE ONLY)'!AM$12),
IF(AND('PRINTABLE (per grading)'!H$16="EXAM", 'PRINTABLE (per grading)'!B$13="Final"), IF(ISERROR(SUMIF('Exam (LECTURE ONLY)'!Z$20:AI$20, "CLO7", 'Exam (LECTURE ONLY)'!Z101:AI101) / 'Exam (LECTURE ONLY)'!AN$12), "", SUMIF('Exam (LECTURE ONLY)'!Z$20:AI$20, "CLO7", 'Exam (LECTURE ONLY)'!Z101:AI101) / 'Exam (LECTURE ONLY)'!AN$12),
IF(AND('PRINTABLE (per grading)'!H$16="OUTPUT", 'PRINTABLE (per grading)'!B$13="Prelim"), IF(ISERROR(SUMIF(OUTPUT!C$20:M$20, "CLO7", OUTPUT!C101:M101) / OUTPUT!AL$12), "", SUMIF(OUTPUT!C$20:M$20, "CLO7", OUTPUT!C101:M101) / OUTPUT!AL$12),
IF(AND('PRINTABLE (per grading)'!H$16="OUTPUT", 'PRINTABLE (per grading)'!B$13="Midterm"), IF(ISERROR(SUMIF(OUTPUT!O$20:Y$20, "CLO7", OUTPUT!O101:Y101) / OUTPUT!AM$12), "", SUMIF(OUTPUT!O$20:Y$20, "CLO7", OUTPUT!O101:Y101) / OUTPUT!AM$12),
IF(AND('PRINTABLE (per grading)'!H$16="OUTPUT", 'PRINTABLE (per grading)'!B$13="Final"), IF(ISERROR(SUMIF(OUTPUT!AA$20:AI$20, "CLO7", OUTPUT!AA101:AI101) / OUTPUT!AN$12), "", SUMIF(OUTPUT!AA$20:AI$20, "CLO7", OUTPUT!AA101:AI101) / OUTPUT!AN$12),
"")))))),"")</f>
        <v/>
      </c>
      <c r="AT99" s="232" t="str">
        <f t="shared" si="56"/>
        <v/>
      </c>
      <c r="AU99" s="233" t="str">
        <f t="shared" si="57"/>
        <v/>
      </c>
      <c r="AV99" s="25" t="str">
        <f>IF(B99 &lt;&gt; "", IFERROR(IF(C$16 = "PRELIM", SUMIF('Database (LECTURE-RES-PRAC)'!D$14:AG$14, "CLO8", 'Database (LECTURE-RES-PRAC)'!D96:AG96) / 'Grade computation'!F$11, IF(C$16 = "MIDTERM", SUMIF('Database (LECTURE-RES-PRAC)'!AJ$14:BM$14, "CLO8", 'Database (LECTURE-RES-PRAC)'!AJ96:BM96) / 'Grade computation'!G$11, IF(C$16 = "FINAL", SUMIF('Database (LECTURE-RES-PRAC)'!BP$14:CS$14, "CLO8", 'Database (LECTURE-RES-PRAC)'!BP96:CS96) / 'Grade computation'!H$11,""))),""),"")</f>
        <v/>
      </c>
      <c r="AW99" s="232" t="str">
        <f t="shared" si="58"/>
        <v/>
      </c>
      <c r="AX99" s="25" t="str">
        <f>IF(B99 &lt;&gt; "",IF(AND('PRINTABLE (per grading)'!H$16="EXAM", 'PRINTABLE (per grading)'!B$13="Prelim"), IF(ISERROR(SUMIF('Exam (LECTURE ONLY)'!D$20:M$20, "CLO8", 'Exam (LECTURE ONLY)'!D101:M101) / 'Exam (LECTURE ONLY)'!AL$13), "", SUMIF('Exam (LECTURE ONLY)'!D$20:M$20, "CLO8", 'Exam (LECTURE ONLY)'!D101:M101) /'Exam (LECTURE ONLY)'!AL$13),
IF(AND('PRINTABLE (per grading)'!H$16="EXAM", 'PRINTABLE (per grading)'!B$13="Midterm"), IF(ISERROR(SUMIF('Exam (LECTURE ONLY)'!O$20:X$20, "CLO8", 'Exam (LECTURE ONLY)'!O101:X101) / 'Exam (LECTURE ONLY)'!AM$13), "", SUMIF('Exam (LECTURE ONLY)'!O$20:X$20, "CLO8", 'Exam (LECTURE ONLY)'!O101:X101) / 'Exam (LECTURE ONLY)'!AM$13),
IF(AND('PRINTABLE (per grading)'!H$16="EXAM", 'PRINTABLE (per grading)'!B$13="Final"), IF(ISERROR(SUMIF('Exam (LECTURE ONLY)'!Z$20:AI$20, "CLO8", 'Exam (LECTURE ONLY)'!Z101:AI101) / 'Exam (LECTURE ONLY)'!AN$13), "", SUMIF('Exam (LECTURE ONLY)'!Z$20:AI$20, "CLO8", 'Exam (LECTURE ONLY)'!Z101:AI101) / 'Exam (LECTURE ONLY)'!AN$13),
IF(AND('PRINTABLE (per grading)'!H$16="OUTPUT", 'PRINTABLE (per grading)'!B$13="Prelim"), IF(ISERROR(SUMIF(OUTPUT!C$20:M$20, "CLO8", OUTPUT!C101:M101) / OUTPUT!AL$13), "", SUMIF(OUTPUT!C$20:M$20, "CLO8", OUTPUT!C101:M101) / OUTPUT!AL$13),
IF(AND('PRINTABLE (per grading)'!H$16="OUTPUT", 'PRINTABLE (per grading)'!B$13="Midterm"), IF(ISERROR(SUMIF(OUTPUT!O$20:Y$20, "CLO8", OUTPUT!O101:Y101) / OUTPUT!AM$13), "", SUMIF(OUTPUT!O$20:Y$20, "CLO8", OUTPUT!O101:Y101) / OUTPUT!AM$13),
IF(AND('PRINTABLE (per grading)'!H$16="OUTPUT", 'PRINTABLE (per grading)'!B$13="Final"), IF(ISERROR(SUMIF(OUTPUT!AA$20:AI$20, "CLO8", OUTPUT!AA101:AI101) / OUTPUT!AN$13), "", SUMIF(OUTPUT!AA$20:AI$20, "CLO8", OUTPUT!AA101:AI101) / OUTPUT!AN$13),
"")))))),"")</f>
        <v/>
      </c>
      <c r="AY99" s="232" t="str">
        <f t="shared" si="59"/>
        <v/>
      </c>
      <c r="AZ99" s="233" t="str">
        <f t="shared" si="60"/>
        <v/>
      </c>
      <c r="BA99" s="25" t="str">
        <f>IF(B99 &lt;&gt; "", IFERROR(IF(C$16 = "PRELIM", SUMIF('Database (LECTURE-RES-PRAC)'!D$14:AG$14, "CLO9", 'Database (LECTURE-RES-PRAC)'!D96:AG96) / 'Grade computation'!F$12, IF(C$16 = "MIDTERM", SUMIF('Database (LECTURE-RES-PRAC)'!AJ$14:BM$14, "CLO9", 'Database (LECTURE-RES-PRAC)'!AJ96:BM96) / 'Grade computation'!G$12, IF(C$16 = "FINAL", SUMIF('Database (LECTURE-RES-PRAC)'!BP$14:CS$14, "CLO9", 'Database (LECTURE-RES-PRAC)'!BP96:CS96) / 'Grade computation'!H$12,""))),""),"")</f>
        <v/>
      </c>
      <c r="BB99" s="232" t="str">
        <f t="shared" si="61"/>
        <v/>
      </c>
      <c r="BC99" s="25" t="str">
        <f>IF(B99 &lt;&gt; "",IF(AND('PRINTABLE (per grading)'!H$16="EXAM", 'PRINTABLE (per grading)'!B$13="Prelim"), IF(ISERROR(SUMIF('Exam (LECTURE ONLY)'!D$20:M$20, "CLO9", 'Exam (LECTURE ONLY)'!D101:M101) / 'Exam (LECTURE ONLY)'!AL$14), "", SUMIF('Exam (LECTURE ONLY)'!D$20:M$20, "CLO9", 'Exam (LECTURE ONLY)'!D101:M101) /'Exam (LECTURE ONLY)'!AL$14),
IF(AND('PRINTABLE (per grading)'!H$16="EXAM", 'PRINTABLE (per grading)'!B$13="Midterm"), IF(ISERROR(SUMIF('Exam (LECTURE ONLY)'!O$20:X$20, "CLO9", 'Exam (LECTURE ONLY)'!O101:X101) / 'Exam (LECTURE ONLY)'!AM$14), "", SUMIF('Exam (LECTURE ONLY)'!O$20:X$20, "CLO9", 'Exam (LECTURE ONLY)'!O101:X101) / 'Exam (LECTURE ONLY)'!AM$14),
IF(AND('PRINTABLE (per grading)'!H$16="EXAM", 'PRINTABLE (per grading)'!B$13="Final"), IF(ISERROR(SUMIF('Exam (LECTURE ONLY)'!Z$20:AI$20, "CLO9", 'Exam (LECTURE ONLY)'!Z101:AI101) / 'Exam (LECTURE ONLY)'!AN$14), "", SUMIF('Exam (LECTURE ONLY)'!Z$20:AI$20, "CLO9", 'Exam (LECTURE ONLY)'!Z101:AI101) / 'Exam (LECTURE ONLY)'!AN$14),
IF(AND('PRINTABLE (per grading)'!H$16="OUTPUT", 'PRINTABLE (per grading)'!B$13="Prelim"), IF(ISERROR(SUMIF(OUTPUT!C$20:M$20, "CLO9", OUTPUT!C101:M101) / OUTPUT!AL$14), "", SUMIF(OUTPUT!C$20:M$20, "CLO9", OUTPUT!C101:M101) / OUTPUT!AL$14),
IF(AND('PRINTABLE (per grading)'!H$16="OUTPUT", 'PRINTABLE (per grading)'!B$13="Midterm"), IF(ISERROR(SUMIF(OUTPUT!O$20:Y$20, "CLO9", OUTPUT!O101:Y101) / OUTPUT!AM$14), "", SUMIF(OUTPUT!O$20:Y$20, "CLO9", OUTPUT!O101:Y101) / OUTPUT!AM$14),
IF(AND('PRINTABLE (per grading)'!H$16="OUTPUT", 'PRINTABLE (per grading)'!B$13="Final"), IF(ISERROR(SUMIF(OUTPUT!AA$20:AI$20, "CLO9", OUTPUT!AA101:AI101) / OUTPUT!AN$14), "", SUMIF(OUTPUT!AA$20:AI$20, "CLO9", OUTPUT!AA101:AI101) / OUTPUT!AN$14),
"")))))),"")</f>
        <v/>
      </c>
      <c r="BD99" s="232" t="str">
        <f t="shared" si="62"/>
        <v/>
      </c>
      <c r="BE99" s="233" t="str">
        <f t="shared" si="63"/>
        <v/>
      </c>
      <c r="BF99" s="25" t="str">
        <f>IF(B99 &lt;&gt; "", IFERROR(IF(C$16 = "PRELIM", SUMIF('Database (LECTURE-RES-PRAC)'!D$14:AG$14, "CLO10", 'Database (LECTURE-RES-PRAC)'!D96:AG96) / 'Grade computation'!F$13, IF(C$16 = "MIDTERM", SUMIF('Database (LECTURE-RES-PRAC)'!AJ$14:BM$14, "CLO10", 'Database (LECTURE-RES-PRAC)'!AJ96:BM96) / 'Grade computation'!G$13, IF(C$16 = "FINAL", SUMIF('Database (LECTURE-RES-PRAC)'!BP$14:CS$14, "CLO10", 'Database (LECTURE-RES-PRAC)'!BP96:CS96) / 'Grade computation'!H$13,""))),""),"")</f>
        <v/>
      </c>
      <c r="BG99" s="232" t="str">
        <f t="shared" si="64"/>
        <v/>
      </c>
      <c r="BH99" s="25" t="str">
        <f>IF(B99 &lt;&gt; "",IF(AND('PRINTABLE (per grading)'!H$16="EXAM", 'PRINTABLE (per grading)'!B$13="Prelim"), IF(ISERROR(SUMIF('Exam (LECTURE ONLY)'!D$20:M$20, "CLO10", 'Exam (LECTURE ONLY)'!D101:M101) / 'Exam (LECTURE ONLY)'!AL$15), "", SUMIF('Exam (LECTURE ONLY)'!D$20:M$20, "CLO10", 'Exam (LECTURE ONLY)'!D101:M101) /'Exam (LECTURE ONLY)'!AL$15),
IF(AND('PRINTABLE (per grading)'!H$16="EXAM", 'PRINTABLE (per grading)'!B$13="Midterm"), IF(ISERROR(SUMIF('Exam (LECTURE ONLY)'!O$20:X$20, "CLO10", 'Exam (LECTURE ONLY)'!O101:X101) / 'Exam (LECTURE ONLY)'!AM$15), "", SUMIF('Exam (LECTURE ONLY)'!O$20:X$20, "CLO10", 'Exam (LECTURE ONLY)'!O101:X101) / 'Exam (LECTURE ONLY)'!AM$15),
IF(AND('PRINTABLE (per grading)'!H$16="EXAM", 'PRINTABLE (per grading)'!B$13="Final"), IF(ISERROR(SUMIF('Exam (LECTURE ONLY)'!Z$20:AI$20, "CLO10", 'Exam (LECTURE ONLY)'!Z101:AI101) / 'Exam (LECTURE ONLY)'!AN$15), "", SUMIF('Exam (LECTURE ONLY)'!Z$20:AI$20, "CLO10", 'Exam (LECTURE ONLY)'!Z101:AI101) / 'Exam (LECTURE ONLY)'!AN$15),
IF(AND('PRINTABLE (per grading)'!H$16="OUTPUT", 'PRINTABLE (per grading)'!B$13="Prelim"), IF(ISERROR(SUMIF(OUTPUT!C$20:M$20, "CLO10", OUTPUT!C101:M101) / OUTPUT!AL$15), "", SUMIF(OUTPUT!C$20:M$20, "CLO10", OUTPUT!C101:M101) / OUTPUT!AL$15),
IF(AND('PRINTABLE (per grading)'!H$16="OUTPUT", 'PRINTABLE (per grading)'!B$13="Midterm"), IF(ISERROR(SUMIF(OUTPUT!O$20:Y$20, "CLO10", OUTPUT!O101:Y101) / OUTPUT!AM$15), "", SUMIF(OUTPUT!O$20:Y$20, "CLO10", OUTPUT!O101:Y101) / OUTPUT!AM$15),
IF(AND('PRINTABLE (per grading)'!H$16="OUTPUT", 'PRINTABLE (per grading)'!B$13="Final"), IF(ISERROR(SUMIF(OUTPUT!AA$20:AI$20, "CLO10", OUTPUT!AA101:AI101) / OUTPUT!AN$15), "", SUMIF(OUTPUT!AA$20:AI$20, "CLO10", OUTPUT!AA101:AI101) / OUTPUT!AN$15),
"")))))),"")</f>
        <v/>
      </c>
      <c r="BI99" s="232" t="str">
        <f t="shared" si="65"/>
        <v/>
      </c>
      <c r="BJ99" s="233" t="str">
        <f t="shared" si="66"/>
        <v/>
      </c>
      <c r="BK99" s="2"/>
    </row>
    <row r="100" spans="1:63" ht="20.100000000000001" customHeight="1">
      <c r="A100" s="212" t="str">
        <f>IF(ISBLANK('Database (LECTURE-RES-PRAC)'!A97),"",'Database (LECTURE-RES-PRAC)'!A97)</f>
        <v/>
      </c>
      <c r="B100" s="213" t="str">
        <f>IF(ISBLANK('Database (LECTURE-RES-PRAC)'!B97),"",'Database (LECTURE-RES-PRAC)'!B97)</f>
        <v/>
      </c>
      <c r="C100" s="134" t="str">
        <f>IF(B100&lt;&gt;"",IF(C$16="PRELIM",'Grade computation'!C100, IF(C$16="MIDTERM",'Grade computation'!K100, IF(C$16="FINAL",'Grade computation'!S100,""))),"")</f>
        <v/>
      </c>
      <c r="D100" s="135" t="str">
        <f t="shared" si="1"/>
        <v/>
      </c>
      <c r="E100" s="134" t="str">
        <f>IF(B100&lt;&gt;"", IF(C$16="PRELIM",'Grade computation'!E100, IF(C$16="MIDTERM",'Grade computation'!M100, IF(C$16="FINAL",'Grade computation'!U100,""))),"")</f>
        <v/>
      </c>
      <c r="F100" s="136" t="str">
        <f t="shared" si="2"/>
        <v/>
      </c>
      <c r="G100" s="137" t="str">
        <f t="shared" si="3"/>
        <v/>
      </c>
      <c r="H100" s="207" t="str">
        <f>IF(B100&lt;&gt;"",IF(C$16="PRELIM", 'Grade computation'!H100, IF(C$16="MIDTERM", 'Grade computation'!P100, IF(C$16="FINAL",'Grade computation'!X100, ""))),"")</f>
        <v/>
      </c>
      <c r="I100" s="137" t="str">
        <f t="shared" si="4"/>
        <v/>
      </c>
      <c r="J100" s="139" t="str">
        <f t="shared" si="5"/>
        <v/>
      </c>
      <c r="K100" s="377" t="str">
        <f t="shared" si="6"/>
        <v/>
      </c>
      <c r="L100" s="434"/>
      <c r="M100" s="25" t="str">
        <f>IF(B100 &lt;&gt; "", IFERROR(IF(C$16 = "PRELIM", SUMIF('Database (LECTURE-RES-PRAC)'!D$14:AG$14, "CLO1", 'Database (LECTURE-RES-PRAC)'!D97:AG97) / 'Grade computation'!F$4, IF(C$16 = "MIDTERM", SUMIF('Database (LECTURE-RES-PRAC)'!AJ$14:BM$14, "CLO1", 'Database (LECTURE-RES-PRAC)'!AJ97:BM97) / 'Grade computation'!G$4, IF(C$16 = "FINAL", SUMIF('Database (LECTURE-RES-PRAC)'!BP$14:CS$14, "CLO1", 'Database (LECTURE-RES-PRAC)'!BP97:CS97) / 'Grade computation'!H$4,""))),""),"")</f>
        <v/>
      </c>
      <c r="N100" s="232" t="str">
        <f t="shared" si="37"/>
        <v/>
      </c>
      <c r="O100" s="25" t="str">
        <f>IF(B100 &lt;&gt; "",IF(AND('PRINTABLE (per grading)'!H$16="EXAM", 'PRINTABLE (per grading)'!B$13="Prelim"), IF(ISERROR(SUMIF('Exam (LECTURE ONLY)'!D$20:M$20, "CLO1", 'Exam (LECTURE ONLY)'!D102:M102) / 'Exam (LECTURE ONLY)'!AL$6), "", SUMIF('Exam (LECTURE ONLY)'!D$20:M$20, "CLO1", 'Exam (LECTURE ONLY)'!D102:M102) /'Exam (LECTURE ONLY)'!AL$6),
IF(AND('PRINTABLE (per grading)'!H$16="EXAM", 'PRINTABLE (per grading)'!B$13="Midterm"), IF(ISERROR(SUMIF('Exam (LECTURE ONLY)'!O$20:X$20, "CLO1", 'Exam (LECTURE ONLY)'!O102:X102) / 'Exam (LECTURE ONLY)'!AM$6), "", SUMIF('Exam (LECTURE ONLY)'!O$20:X$20, "CLO1", 'Exam (LECTURE ONLY)'!O102:X102) / 'Exam (LECTURE ONLY)'!AM$6),
IF(AND('PRINTABLE (per grading)'!H$16="EXAM", 'PRINTABLE (per grading)'!B$13="Final"), IF(ISERROR(SUMIF('Exam (LECTURE ONLY)'!Z$20:AI$20, "CLO1", 'Exam (LECTURE ONLY)'!Z102:AI102) / 'Exam (LECTURE ONLY)'!AN$6), "", SUMIF('Exam (LECTURE ONLY)'!Z$20:AI$20, "CLO1", 'Exam (LECTURE ONLY)'!Z102:AI102) / 'Exam (LECTURE ONLY)'!AN$6),
IF(AND('PRINTABLE (per grading)'!H$16="OUTPUT", 'PRINTABLE (per grading)'!B$13="Prelim"), IF(ISERROR(SUMIF(OUTPUT!C$20:M$20, "CLO1", OUTPUT!C102:M102) / OUTPUT!AL$6), "", SUMIF(OUTPUT!C$20:M$20, "CLO1", OUTPUT!C102:M102) / OUTPUT!AL$6),
IF(AND('PRINTABLE (per grading)'!H$16="OUTPUT", 'PRINTABLE (per grading)'!B$13="Midterm"), IF(ISERROR(SUMIF(OUTPUT!O$20:Y$20, "CLO1", OUTPUT!O102:Y102) / OUTPUT!AM$6), "", SUMIF(OUTPUT!O$20:Y$20, "CLO1", OUTPUT!O102:Y102) / OUTPUT!AM$6),
IF(AND('PRINTABLE (per grading)'!H$16="OUTPUT", 'PRINTABLE (per grading)'!B$13="Final"), IF(ISERROR(SUMIF(OUTPUT!AA$20:AI$20, "CLO1", OUTPUT!AA102:AI102) / OUTPUT!AN$6), "", SUMIF(OUTPUT!AA$20:AI$20, "CLO1", OUTPUT!AA102:AI102) / OUTPUT!AN$6),
"")))))),"")</f>
        <v/>
      </c>
      <c r="P100" s="232" t="str">
        <f t="shared" si="38"/>
        <v/>
      </c>
      <c r="Q100" s="233" t="str">
        <f t="shared" si="39"/>
        <v/>
      </c>
      <c r="R100" s="25" t="str">
        <f>IF(B100 &lt;&gt; "", IFERROR(IF(C$16 = "PRELIM", SUMIF('Database (LECTURE-RES-PRAC)'!D$14:AG$14, "CLO2", 'Database (LECTURE-RES-PRAC)'!D97:AG97) / 'Grade computation'!F$5, IF(C$16 = "MIDTERM", SUMIF('Database (LECTURE-RES-PRAC)'!AJ$14:BM$14, "CLO2", 'Database (LECTURE-RES-PRAC)'!AJ97:BM97) / 'Grade computation'!G$5, IF(C$16 = "FINAL", SUMIF('Database (LECTURE-RES-PRAC)'!BP$14:CS$14, "CLO2", 'Database (LECTURE-RES-PRAC)'!BP97:CS97) / 'Grade computation'!H$5,""))),""),"")</f>
        <v/>
      </c>
      <c r="S100" s="232" t="str">
        <f t="shared" si="40"/>
        <v/>
      </c>
      <c r="T100" s="25" t="str">
        <f>IF(B100 &lt;&gt; "",IF(AND('PRINTABLE (per grading)'!H$16="EXAM", 'PRINTABLE (per grading)'!B$13="Prelim"), IF(ISERROR(SUMIF('Exam (LECTURE ONLY)'!D$20:M$20, "CLO2", 'Exam (LECTURE ONLY)'!D102:M102) / 'Exam (LECTURE ONLY)'!AL$7), "", SUMIF('Exam (LECTURE ONLY)'!D$20:M$20, "CLO2", 'Exam (LECTURE ONLY)'!D102:M102) /'Exam (LECTURE ONLY)'!AL$7),
IF(AND('PRINTABLE (per grading)'!H$16="EXAM", 'PRINTABLE (per grading)'!B$13="Midterm"), IF(ISERROR(SUMIF('Exam (LECTURE ONLY)'!O$20:X$20, "CLO2", 'Exam (LECTURE ONLY)'!O102:X102) / 'Exam (LECTURE ONLY)'!AM$7), "", SUMIF('Exam (LECTURE ONLY)'!O$20:X$20, "CLO2", 'Exam (LECTURE ONLY)'!O102:X102) / 'Exam (LECTURE ONLY)'!AM$7),
IF(AND('PRINTABLE (per grading)'!H$16="EXAM", 'PRINTABLE (per grading)'!B$13="Final"), IF(ISERROR(SUMIF('Exam (LECTURE ONLY)'!Z$20:AI$20, "CLO2", 'Exam (LECTURE ONLY)'!Z102:AI102) / 'Exam (LECTURE ONLY)'!AN$7), "", SUMIF('Exam (LECTURE ONLY)'!Z$20:AI$20, "CLO2", 'Exam (LECTURE ONLY)'!Z102:AI102) / 'Exam (LECTURE ONLY)'!AN$7),
IF(AND('PRINTABLE (per grading)'!H$16="OUTPUT", 'PRINTABLE (per grading)'!B$13="Prelim"), IF(ISERROR(SUMIF(OUTPUT!C$20:M$20, "CLO2", OUTPUT!C102:M102) / OUTPUT!AL$7), "", SUMIF(OUTPUT!C$20:M$20, "CLO2", OUTPUT!C102:M102) / OUTPUT!AL$7),
IF(AND('PRINTABLE (per grading)'!H$16="OUTPUT", 'PRINTABLE (per grading)'!B$13="Midterm"), IF(ISERROR(SUMIF(OUTPUT!O$20:Y$20, "CLO2", OUTPUT!O102:Y102) / OUTPUT!AM$7), "", SUMIF(OUTPUT!O$20:Y$20, "CLO2", OUTPUT!O102:Y102) / OUTPUT!AM$7),
IF(AND('PRINTABLE (per grading)'!H$16="OUTPUT", 'PRINTABLE (per grading)'!B$13="Final"), IF(ISERROR(SUMIF(OUTPUT!AA$20:AI$20, "CLO2", OUTPUT!AA102:AI102) / OUTPUT!AN$7), "", SUMIF(OUTPUT!AA$20:AI$20, "CLO2", OUTPUT!AA102:AI102) / OUTPUT!AN$7),
"")))))),"")</f>
        <v/>
      </c>
      <c r="U100" s="232" t="str">
        <f t="shared" si="41"/>
        <v/>
      </c>
      <c r="V100" s="233" t="str">
        <f t="shared" si="42"/>
        <v/>
      </c>
      <c r="W100" s="25" t="str">
        <f>IF(B100 &lt;&gt; "", IFERROR(IF(C$16 = "PRELIM", SUMIF('Database (LECTURE-RES-PRAC)'!D$14:AG$14, "CLO3", 'Database (LECTURE-RES-PRAC)'!D97:AG97) / 'Grade computation'!F$6, IF(C$16 = "MIDTERM", SUMIF('Database (LECTURE-RES-PRAC)'!AJ$14:BM$14, "CLO3", 'Database (LECTURE-RES-PRAC)'!AJ97:BM97) / 'Grade computation'!G$6, IF(C$16 = "FINAL", SUMIF('Database (LECTURE-RES-PRAC)'!BP$14:CS$14, "CLO3", 'Database (LECTURE-RES-PRAC)'!BP97:CS97) / 'Grade computation'!H$6,""))),""),"")</f>
        <v/>
      </c>
      <c r="X100" s="232" t="str">
        <f t="shared" si="43"/>
        <v/>
      </c>
      <c r="Y100" s="25" t="str">
        <f>IF(B100 &lt;&gt; "",IF(AND('PRINTABLE (per grading)'!H$16="EXAM", 'PRINTABLE (per grading)'!B$13="Prelim"), IF(ISERROR(SUMIF('Exam (LECTURE ONLY)'!D$20:M$20, "CLO3", 'Exam (LECTURE ONLY)'!D102:M102) / 'Exam (LECTURE ONLY)'!AL$8), "", SUMIF('Exam (LECTURE ONLY)'!D$20:M$20, "CLO3", 'Exam (LECTURE ONLY)'!D102:M102) /'Exam (LECTURE ONLY)'!AL$8),
IF(AND('PRINTABLE (per grading)'!H$16="EXAM", 'PRINTABLE (per grading)'!B$13="Midterm"), IF(ISERROR(SUMIF('Exam (LECTURE ONLY)'!O$20:X$20, "CLO3", 'Exam (LECTURE ONLY)'!O102:X102) / 'Exam (LECTURE ONLY)'!AM$8), "", SUMIF('Exam (LECTURE ONLY)'!O$20:X$20, "CLO3", 'Exam (LECTURE ONLY)'!O102:X102) / 'Exam (LECTURE ONLY)'!AM$8),
IF(AND('PRINTABLE (per grading)'!H$16="EXAM", 'PRINTABLE (per grading)'!B$13="Final"), IF(ISERROR(SUMIF('Exam (LECTURE ONLY)'!Z$20:AI$20, "CLO3", 'Exam (LECTURE ONLY)'!Z102:AI102) / 'Exam (LECTURE ONLY)'!AN$8), "", SUMIF('Exam (LECTURE ONLY)'!Z$20:AI$20, "CLO3", 'Exam (LECTURE ONLY)'!Z102:AI102) / 'Exam (LECTURE ONLY)'!AN$8),
IF(AND('PRINTABLE (per grading)'!H$16="OUTPUT", 'PRINTABLE (per grading)'!B$13="Prelim"), IF(ISERROR(SUMIF(OUTPUT!C$20:M$20, "CLO3", OUTPUT!C102:M102) / OUTPUT!AL$8), "", SUMIF(OUTPUT!C$20:M$20, "CLO3", OUTPUT!C102:M102) / OUTPUT!AL$8),
IF(AND('PRINTABLE (per grading)'!H$16="OUTPUT", 'PRINTABLE (per grading)'!B$13="Midterm"), IF(ISERROR(SUMIF(OUTPUT!O$20:Y$20, "CLO3", OUTPUT!O102:Y102) / OUTPUT!AM$8), "", SUMIF(OUTPUT!O$20:Y$20, "CLO3", OUTPUT!O102:Y102) / OUTPUT!AM$8),
IF(AND('PRINTABLE (per grading)'!H$16="OUTPUT", 'PRINTABLE (per grading)'!B$13="Final"), IF(ISERROR(SUMIF(OUTPUT!AA$20:AI$20, "CLO3", OUTPUT!AA102:AI102) / OUTPUT!AN$8), "", SUMIF(OUTPUT!AA$20:AI$20, "CLO3", OUTPUT!AA102:AI102) / OUTPUT!AN$8),
"" )))))),"")</f>
        <v/>
      </c>
      <c r="Z100" s="232" t="str">
        <f t="shared" si="44"/>
        <v/>
      </c>
      <c r="AA100" s="233" t="str">
        <f t="shared" si="45"/>
        <v/>
      </c>
      <c r="AB100" s="25" t="str">
        <f>IF(B100 &lt;&gt; "", IFERROR(IF(C$16 = "PRELIM", SUMIF('Database (LECTURE-RES-PRAC)'!D$14:AG$14, "CLO4", 'Database (LECTURE-RES-PRAC)'!D97:AG97) / 'Grade computation'!F$7, IF(C$16 = "MIDTERM", SUMIF('Database (LECTURE-RES-PRAC)'!AJ$14:BM$14, "CLO4", 'Database (LECTURE-RES-PRAC)'!AJ97:BM97) / 'Grade computation'!G$7, IF(C$16 = "FINAL", SUMIF('Database (LECTURE-RES-PRAC)'!BP$14:CS$14, "CLO4", 'Database (LECTURE-RES-PRAC)'!BP97:CS97) / 'Grade computation'!H$7,""))),""),"")</f>
        <v/>
      </c>
      <c r="AC100" s="232" t="str">
        <f t="shared" si="46"/>
        <v/>
      </c>
      <c r="AD100" s="25" t="str">
        <f>IF(B100 &lt;&gt; "",IF(AND('PRINTABLE (per grading)'!H$16="EXAM", 'PRINTABLE (per grading)'!B$13="Prelim"), IF(ISERROR(SUMIF('Exam (LECTURE ONLY)'!D$20:M$20, "CLO4", 'Exam (LECTURE ONLY)'!D102:M102) / 'Exam (LECTURE ONLY)'!AL$9), "", SUMIF('Exam (LECTURE ONLY)'!D$20:M$20, "CLO4", 'Exam (LECTURE ONLY)'!D102:M102) /'Exam (LECTURE ONLY)'!AL$9),
IF(AND('PRINTABLE (per grading)'!H$16="EXAM", 'PRINTABLE (per grading)'!B$13="Midterm"), IF(ISERROR(SUMIF('Exam (LECTURE ONLY)'!O$20:X$20, "CLO4", 'Exam (LECTURE ONLY)'!O102:X102) / 'Exam (LECTURE ONLY)'!AM$9), "", SUMIF('Exam (LECTURE ONLY)'!O$20:X$20, "CLO4", 'Exam (LECTURE ONLY)'!O102:X102) / 'Exam (LECTURE ONLY)'!AM$9),
IF(AND('PRINTABLE (per grading)'!H$16="EXAM", 'PRINTABLE (per grading)'!B$13="Final"), IF(ISERROR(SUMIF('Exam (LECTURE ONLY)'!Z$20:AI$20, "CLO4", 'Exam (LECTURE ONLY)'!Z102:AI102) / 'Exam (LECTURE ONLY)'!AN$9), "", SUMIF('Exam (LECTURE ONLY)'!Z$20:AI$20, "CLO4", 'Exam (LECTURE ONLY)'!Z102:AI102) / 'Exam (LECTURE ONLY)'!AN$9),
IF(AND('PRINTABLE (per grading)'!H$16="OUTPUT", 'PRINTABLE (per grading)'!B$13="Prelim"), IF(ISERROR(SUMIF(OUTPUT!C$20:M$20, "CLO4", OUTPUT!C102:M102) / OUTPUT!AL$9), "", SUMIF(OUTPUT!C$20:M$20, "CLO4", OUTPUT!C102:M102) / OUTPUT!AL$9),
IF(AND('PRINTABLE (per grading)'!H$16="OUTPUT", 'PRINTABLE (per grading)'!B$13="Midterm"), IF(ISERROR(SUMIF(OUTPUT!O$20:Y$20, "CLO4", OUTPUT!O102:Y102) / OUTPUT!AM$9), "", SUMIF(OUTPUT!O$20:Y$20, "CLO4", OUTPUT!O102:Y102) / OUTPUT!AM$9),
IF(AND('PRINTABLE (per grading)'!H$16="OUTPUT", 'PRINTABLE (per grading)'!B$13="Final"), IF(ISERROR(SUMIF(OUTPUT!AA$20:AI$20, "CLO4", OUTPUT!AA102:AI102) / OUTPUT!AN$9), "", SUMIF(OUTPUT!AA$20:AI$20, "CLO4", OUTPUT!AA102:AI102) / OUTPUT!AN$9),
"")))))),"")</f>
        <v/>
      </c>
      <c r="AE100" s="232" t="str">
        <f t="shared" si="47"/>
        <v/>
      </c>
      <c r="AF100" s="233" t="str">
        <f t="shared" si="48"/>
        <v/>
      </c>
      <c r="AG100" s="25" t="str">
        <f>IF(B100 &lt;&gt; "", IFERROR(IF(C$16 = "PRELIM", SUMIF('Database (LECTURE-RES-PRAC)'!D$14:AG$14, "CLO5", 'Database (LECTURE-RES-PRAC)'!D97:AG97) / 'Grade computation'!F$8, IF(C$16 = "MIDTERM", SUMIF('Database (LECTURE-RES-PRAC)'!AJ$14:BM$14, "CLO5", 'Database (LECTURE-RES-PRAC)'!AJ97:BM97) / 'Grade computation'!G$8, IF(C$16 = "FINAL", SUMIF('Database (LECTURE-RES-PRAC)'!BP$14:CS$14, "CLO5", 'Database (LECTURE-RES-PRAC)'!BP97:CS97) / 'Grade computation'!H$8,""))),""),"")</f>
        <v/>
      </c>
      <c r="AH100" s="232" t="str">
        <f t="shared" si="49"/>
        <v/>
      </c>
      <c r="AI100" s="25" t="str">
        <f>IF(B100 &lt;&gt; "",IF(AND('PRINTABLE (per grading)'!H$16="EXAM", 'PRINTABLE (per grading)'!B$13="Prelim"), IF(ISERROR(SUMIF('Exam (LECTURE ONLY)'!D$20:M$20, "CLO5", 'Exam (LECTURE ONLY)'!D102:M102) / 'Exam (LECTURE ONLY)'!AL$10), "", SUMIF('Exam (LECTURE ONLY)'!D$20:M$20, "CLO5", 'Exam (LECTURE ONLY)'!D102:M102) /'Exam (LECTURE ONLY)'!AL$10),
IF(AND('PRINTABLE (per grading)'!H$16="EXAM", 'PRINTABLE (per grading)'!B$13="Midterm"), IF(ISERROR(SUMIF('Exam (LECTURE ONLY)'!O$20:X$20, "CLO5", 'Exam (LECTURE ONLY)'!O102:X102) / 'Exam (LECTURE ONLY)'!AM$10), "", SUMIF('Exam (LECTURE ONLY)'!O$20:X$20, "CLO5", 'Exam (LECTURE ONLY)'!O102:X102) / 'Exam (LECTURE ONLY)'!AM$10),
IF(AND('PRINTABLE (per grading)'!H$16="EXAM", 'PRINTABLE (per grading)'!B$13="Final"), IF(ISERROR(SUMIF('Exam (LECTURE ONLY)'!Z$20:AI$20, "CLO5", 'Exam (LECTURE ONLY)'!Z102:AI102) / 'Exam (LECTURE ONLY)'!AN$10), "", SUMIF('Exam (LECTURE ONLY)'!Z$20:AI$20, "CLO5", 'Exam (LECTURE ONLY)'!Z102:AI102) / 'Exam (LECTURE ONLY)'!AN$10),
IF(AND('PRINTABLE (per grading)'!H$16="OUTPUT", 'PRINTABLE (per grading)'!B$13="Prelim"), IF(ISERROR(SUMIF(OUTPUT!C$20:M$20, "CLO5", OUTPUT!C102:M102) / OUTPUT!AL$10), "", SUMIF(OUTPUT!C$20:M$20, "CLO5", OUTPUT!C102:M102) / OUTPUT!AL$10),
IF(AND('PRINTABLE (per grading)'!H$16="OUTPUT", 'PRINTABLE (per grading)'!B$13="Midterm"), IF(ISERROR(SUMIF(OUTPUT!O$20:Y$20, "CLO5", OUTPUT!O102:Y102) / OUTPUT!AM$10), "", SUMIF(OUTPUT!O$20:Y$20, "CLO5", OUTPUT!O102:Y102) / OUTPUT!AM$10),
IF(AND('PRINTABLE (per grading)'!H$16="OUTPUT", 'PRINTABLE (per grading)'!B$13="Final"), IF(ISERROR(SUMIF(OUTPUT!AA$20:AI$20, "CLO5", OUTPUT!AA102:AI102) / OUTPUT!AN$10), "", SUMIF(OUTPUT!AA$20:AI$20, "CLO5", OUTPUT!AA102:AI102) / OUTPUT!AN$10),
"")))))),"")</f>
        <v/>
      </c>
      <c r="AJ100" s="232" t="str">
        <f t="shared" si="50"/>
        <v/>
      </c>
      <c r="AK100" s="233" t="str">
        <f t="shared" si="51"/>
        <v/>
      </c>
      <c r="AL100" s="25" t="str">
        <f>IF(B100 &lt;&gt; "", IFERROR(IF(C$16 = "PRELIM", SUMIF('Database (LECTURE-RES-PRAC)'!D$14:AG$14, "CLO6", 'Database (LECTURE-RES-PRAC)'!D97:AG97) / 'Grade computation'!F$9, IF(C$16 = "MIDTERM", SUMIF('Database (LECTURE-RES-PRAC)'!AJ$14:BM$14, "CLO6", 'Database (LECTURE-RES-PRAC)'!AJ97:BM97) / 'Grade computation'!G$9, IF(C$16 = "FINAL", SUMIF('Database (LECTURE-RES-PRAC)'!BP$14:CS$14, "CLO6", 'Database (LECTURE-RES-PRAC)'!BP97:CS97) / 'Grade computation'!H$9,""))),""),"")</f>
        <v/>
      </c>
      <c r="AM100" s="232" t="str">
        <f t="shared" si="52"/>
        <v/>
      </c>
      <c r="AN100" s="25" t="str">
        <f>IF(B100 &lt;&gt; "",IF(AND('PRINTABLE (per grading)'!H$16="EXAM", 'PRINTABLE (per grading)'!B$13="Prelim"), IF(ISERROR(SUMIF('Exam (LECTURE ONLY)'!D$20:M$20, "CLO6", 'Exam (LECTURE ONLY)'!D102:M102) / 'Exam (LECTURE ONLY)'!AL$11), "", SUMIF('Exam (LECTURE ONLY)'!D$20:M$20, "CLO6", 'Exam (LECTURE ONLY)'!D102:M102) /'Exam (LECTURE ONLY)'!AL$11),
IF(AND('PRINTABLE (per grading)'!H$16="EXAM", 'PRINTABLE (per grading)'!B$13="Midterm"), IF(ISERROR(SUMIF('Exam (LECTURE ONLY)'!O$20:X$20, "CLO6", 'Exam (LECTURE ONLY)'!O102:X102) / 'Exam (LECTURE ONLY)'!AM$11), "", SUMIF('Exam (LECTURE ONLY)'!O$20:X$20, "CLO6", 'Exam (LECTURE ONLY)'!O102:X102) / 'Exam (LECTURE ONLY)'!AM$11),
IF(AND('PRINTABLE (per grading)'!H$16="EXAM", 'PRINTABLE (per grading)'!B$13="Final"), IF(ISERROR(SUMIF('Exam (LECTURE ONLY)'!Z$20:AI$20, "CLO6", 'Exam (LECTURE ONLY)'!Z102:AI102) / 'Exam (LECTURE ONLY)'!AN$11), "", SUMIF('Exam (LECTURE ONLY)'!Z$20:AI$20, "CLO6", 'Exam (LECTURE ONLY)'!Z102:AI102) / 'Exam (LECTURE ONLY)'!AN$11),
IF(AND('PRINTABLE (per grading)'!H$16="OUTPUT", 'PRINTABLE (per grading)'!B$13="Prelim"), IF(ISERROR(SUMIF(OUTPUT!C$20:M$20, "CLO6", OUTPUT!C102:M102) / OUTPUT!AL$11), "", SUMIF(OUTPUT!C$20:M$20, "CLO6", OUTPUT!C102:M102) / OUTPUT!AL$11),
IF(AND('PRINTABLE (per grading)'!H$16="OUTPUT", 'PRINTABLE (per grading)'!B$13="Midterm"), IF(ISERROR(SUMIF(OUTPUT!O$20:Y$20, "CLO6", OUTPUT!O102:Y102) / OUTPUT!AM$11), "", SUMIF(OUTPUT!O$20:Y$20, "CLO6", OUTPUT!O102:Y102) / OUTPUT!AM$11),
IF(AND('PRINTABLE (per grading)'!H$16="OUTPUT", 'PRINTABLE (per grading)'!B$13="Final"), IF(ISERROR(SUMIF(OUTPUT!AA$20:AI$20, "CLO6", OUTPUT!AA102:AI102) / OUTPUT!AN$11), "", SUMIF(OUTPUT!AA$20:AI$20, "CLO6", OUTPUT!AA102:AI102) / OUTPUT!AN$11),
"")))))),"")</f>
        <v/>
      </c>
      <c r="AO100" s="232" t="str">
        <f t="shared" si="53"/>
        <v/>
      </c>
      <c r="AP100" s="233" t="str">
        <f t="shared" si="54"/>
        <v/>
      </c>
      <c r="AQ100" s="25" t="str">
        <f>IF(B100 &lt;&gt; "", IFERROR(IF(C$16 = "PRELIM", SUMIF('Database (LECTURE-RES-PRAC)'!D$14:AG$14, "CLO7", 'Database (LECTURE-RES-PRAC)'!D97:AG97) / 'Grade computation'!F$10, IF(C$16 = "MIDTERM", SUMIF('Database (LECTURE-RES-PRAC)'!AJ$14:BM$14, "CLO7", 'Database (LECTURE-RES-PRAC)'!AJ97:BM97) / 'Grade computation'!G$10, IF(C$16 = "FINAL", SUMIF('Database (LECTURE-RES-PRAC)'!BP$14:CS$14, "CLO7", 'Database (LECTURE-RES-PRAC)'!BP97:CS97) / 'Grade computation'!H$10,""))),""),"")</f>
        <v/>
      </c>
      <c r="AR100" s="232" t="str">
        <f t="shared" si="55"/>
        <v/>
      </c>
      <c r="AS100" s="25" t="str">
        <f>IF(B100 &lt;&gt; "",IF(AND('PRINTABLE (per grading)'!H$16="EXAM", 'PRINTABLE (per grading)'!B$13="Prelim"), IF(ISERROR(SUMIF('Exam (LECTURE ONLY)'!D$20:M$20, "CLO7", 'Exam (LECTURE ONLY)'!D102:M102) / 'Exam (LECTURE ONLY)'!AL$12), "", SUMIF('Exam (LECTURE ONLY)'!D$20:M$20, "CLO7", 'Exam (LECTURE ONLY)'!D102:M102) /'Exam (LECTURE ONLY)'!AL$12),
IF(AND('PRINTABLE (per grading)'!H$16="EXAM", 'PRINTABLE (per grading)'!B$13="Midterm"), IF(ISERROR(SUMIF('Exam (LECTURE ONLY)'!O$20:X$20, "CLO7", 'Exam (LECTURE ONLY)'!O102:X102) / 'Exam (LECTURE ONLY)'!AM$12), "", SUMIF('Exam (LECTURE ONLY)'!O$20:X$20, "CLO7", 'Exam (LECTURE ONLY)'!O102:X102) / 'Exam (LECTURE ONLY)'!AM$12),
IF(AND('PRINTABLE (per grading)'!H$16="EXAM", 'PRINTABLE (per grading)'!B$13="Final"), IF(ISERROR(SUMIF('Exam (LECTURE ONLY)'!Z$20:AI$20, "CLO7", 'Exam (LECTURE ONLY)'!Z102:AI102) / 'Exam (LECTURE ONLY)'!AN$12), "", SUMIF('Exam (LECTURE ONLY)'!Z$20:AI$20, "CLO7", 'Exam (LECTURE ONLY)'!Z102:AI102) / 'Exam (LECTURE ONLY)'!AN$12),
IF(AND('PRINTABLE (per grading)'!H$16="OUTPUT", 'PRINTABLE (per grading)'!B$13="Prelim"), IF(ISERROR(SUMIF(OUTPUT!C$20:M$20, "CLO7", OUTPUT!C102:M102) / OUTPUT!AL$12), "", SUMIF(OUTPUT!C$20:M$20, "CLO7", OUTPUT!C102:M102) / OUTPUT!AL$12),
IF(AND('PRINTABLE (per grading)'!H$16="OUTPUT", 'PRINTABLE (per grading)'!B$13="Midterm"), IF(ISERROR(SUMIF(OUTPUT!O$20:Y$20, "CLO7", OUTPUT!O102:Y102) / OUTPUT!AM$12), "", SUMIF(OUTPUT!O$20:Y$20, "CLO7", OUTPUT!O102:Y102) / OUTPUT!AM$12),
IF(AND('PRINTABLE (per grading)'!H$16="OUTPUT", 'PRINTABLE (per grading)'!B$13="Final"), IF(ISERROR(SUMIF(OUTPUT!AA$20:AI$20, "CLO7", OUTPUT!AA102:AI102) / OUTPUT!AN$12), "", SUMIF(OUTPUT!AA$20:AI$20, "CLO7", OUTPUT!AA102:AI102) / OUTPUT!AN$12),
"")))))),"")</f>
        <v/>
      </c>
      <c r="AT100" s="232" t="str">
        <f t="shared" si="56"/>
        <v/>
      </c>
      <c r="AU100" s="233" t="str">
        <f t="shared" si="57"/>
        <v/>
      </c>
      <c r="AV100" s="25" t="str">
        <f>IF(B100 &lt;&gt; "", IFERROR(IF(C$16 = "PRELIM", SUMIF('Database (LECTURE-RES-PRAC)'!D$14:AG$14, "CLO8", 'Database (LECTURE-RES-PRAC)'!D97:AG97) / 'Grade computation'!F$11, IF(C$16 = "MIDTERM", SUMIF('Database (LECTURE-RES-PRAC)'!AJ$14:BM$14, "CLO8", 'Database (LECTURE-RES-PRAC)'!AJ97:BM97) / 'Grade computation'!G$11, IF(C$16 = "FINAL", SUMIF('Database (LECTURE-RES-PRAC)'!BP$14:CS$14, "CLO8", 'Database (LECTURE-RES-PRAC)'!BP97:CS97) / 'Grade computation'!H$11,""))),""),"")</f>
        <v/>
      </c>
      <c r="AW100" s="232" t="str">
        <f t="shared" si="58"/>
        <v/>
      </c>
      <c r="AX100" s="25" t="str">
        <f>IF(B100 &lt;&gt; "",IF(AND('PRINTABLE (per grading)'!H$16="EXAM", 'PRINTABLE (per grading)'!B$13="Prelim"), IF(ISERROR(SUMIF('Exam (LECTURE ONLY)'!D$20:M$20, "CLO8", 'Exam (LECTURE ONLY)'!D102:M102) / 'Exam (LECTURE ONLY)'!AL$13), "", SUMIF('Exam (LECTURE ONLY)'!D$20:M$20, "CLO8", 'Exam (LECTURE ONLY)'!D102:M102) /'Exam (LECTURE ONLY)'!AL$13),
IF(AND('PRINTABLE (per grading)'!H$16="EXAM", 'PRINTABLE (per grading)'!B$13="Midterm"), IF(ISERROR(SUMIF('Exam (LECTURE ONLY)'!O$20:X$20, "CLO8", 'Exam (LECTURE ONLY)'!O102:X102) / 'Exam (LECTURE ONLY)'!AM$13), "", SUMIF('Exam (LECTURE ONLY)'!O$20:X$20, "CLO8", 'Exam (LECTURE ONLY)'!O102:X102) / 'Exam (LECTURE ONLY)'!AM$13),
IF(AND('PRINTABLE (per grading)'!H$16="EXAM", 'PRINTABLE (per grading)'!B$13="Final"), IF(ISERROR(SUMIF('Exam (LECTURE ONLY)'!Z$20:AI$20, "CLO8", 'Exam (LECTURE ONLY)'!Z102:AI102) / 'Exam (LECTURE ONLY)'!AN$13), "", SUMIF('Exam (LECTURE ONLY)'!Z$20:AI$20, "CLO8", 'Exam (LECTURE ONLY)'!Z102:AI102) / 'Exam (LECTURE ONLY)'!AN$13),
IF(AND('PRINTABLE (per grading)'!H$16="OUTPUT", 'PRINTABLE (per grading)'!B$13="Prelim"), IF(ISERROR(SUMIF(OUTPUT!C$20:M$20, "CLO8", OUTPUT!C102:M102) / OUTPUT!AL$13), "", SUMIF(OUTPUT!C$20:M$20, "CLO8", OUTPUT!C102:M102) / OUTPUT!AL$13),
IF(AND('PRINTABLE (per grading)'!H$16="OUTPUT", 'PRINTABLE (per grading)'!B$13="Midterm"), IF(ISERROR(SUMIF(OUTPUT!O$20:Y$20, "CLO8", OUTPUT!O102:Y102) / OUTPUT!AM$13), "", SUMIF(OUTPUT!O$20:Y$20, "CLO8", OUTPUT!O102:Y102) / OUTPUT!AM$13),
IF(AND('PRINTABLE (per grading)'!H$16="OUTPUT", 'PRINTABLE (per grading)'!B$13="Final"), IF(ISERROR(SUMIF(OUTPUT!AA$20:AI$20, "CLO8", OUTPUT!AA102:AI102) / OUTPUT!AN$13), "", SUMIF(OUTPUT!AA$20:AI$20, "CLO8", OUTPUT!AA102:AI102) / OUTPUT!AN$13),
"")))))),"")</f>
        <v/>
      </c>
      <c r="AY100" s="232" t="str">
        <f t="shared" si="59"/>
        <v/>
      </c>
      <c r="AZ100" s="233" t="str">
        <f t="shared" si="60"/>
        <v/>
      </c>
      <c r="BA100" s="25" t="str">
        <f>IF(B100 &lt;&gt; "", IFERROR(IF(C$16 = "PRELIM", SUMIF('Database (LECTURE-RES-PRAC)'!D$14:AG$14, "CLO9", 'Database (LECTURE-RES-PRAC)'!D97:AG97) / 'Grade computation'!F$12, IF(C$16 = "MIDTERM", SUMIF('Database (LECTURE-RES-PRAC)'!AJ$14:BM$14, "CLO9", 'Database (LECTURE-RES-PRAC)'!AJ97:BM97) / 'Grade computation'!G$12, IF(C$16 = "FINAL", SUMIF('Database (LECTURE-RES-PRAC)'!BP$14:CS$14, "CLO9", 'Database (LECTURE-RES-PRAC)'!BP97:CS97) / 'Grade computation'!H$12,""))),""),"")</f>
        <v/>
      </c>
      <c r="BB100" s="232" t="str">
        <f t="shared" si="61"/>
        <v/>
      </c>
      <c r="BC100" s="25" t="str">
        <f>IF(B100 &lt;&gt; "",IF(AND('PRINTABLE (per grading)'!H$16="EXAM", 'PRINTABLE (per grading)'!B$13="Prelim"), IF(ISERROR(SUMIF('Exam (LECTURE ONLY)'!D$20:M$20, "CLO9", 'Exam (LECTURE ONLY)'!D102:M102) / 'Exam (LECTURE ONLY)'!AL$14), "", SUMIF('Exam (LECTURE ONLY)'!D$20:M$20, "CLO9", 'Exam (LECTURE ONLY)'!D102:M102) /'Exam (LECTURE ONLY)'!AL$14),
IF(AND('PRINTABLE (per grading)'!H$16="EXAM", 'PRINTABLE (per grading)'!B$13="Midterm"), IF(ISERROR(SUMIF('Exam (LECTURE ONLY)'!O$20:X$20, "CLO9", 'Exam (LECTURE ONLY)'!O102:X102) / 'Exam (LECTURE ONLY)'!AM$14), "", SUMIF('Exam (LECTURE ONLY)'!O$20:X$20, "CLO9", 'Exam (LECTURE ONLY)'!O102:X102) / 'Exam (LECTURE ONLY)'!AM$14),
IF(AND('PRINTABLE (per grading)'!H$16="EXAM", 'PRINTABLE (per grading)'!B$13="Final"), IF(ISERROR(SUMIF('Exam (LECTURE ONLY)'!Z$20:AI$20, "CLO9", 'Exam (LECTURE ONLY)'!Z102:AI102) / 'Exam (LECTURE ONLY)'!AN$14), "", SUMIF('Exam (LECTURE ONLY)'!Z$20:AI$20, "CLO9", 'Exam (LECTURE ONLY)'!Z102:AI102) / 'Exam (LECTURE ONLY)'!AN$14),
IF(AND('PRINTABLE (per grading)'!H$16="OUTPUT", 'PRINTABLE (per grading)'!B$13="Prelim"), IF(ISERROR(SUMIF(OUTPUT!C$20:M$20, "CLO9", OUTPUT!C102:M102) / OUTPUT!AL$14), "", SUMIF(OUTPUT!C$20:M$20, "CLO9", OUTPUT!C102:M102) / OUTPUT!AL$14),
IF(AND('PRINTABLE (per grading)'!H$16="OUTPUT", 'PRINTABLE (per grading)'!B$13="Midterm"), IF(ISERROR(SUMIF(OUTPUT!O$20:Y$20, "CLO9", OUTPUT!O102:Y102) / OUTPUT!AM$14), "", SUMIF(OUTPUT!O$20:Y$20, "CLO9", OUTPUT!O102:Y102) / OUTPUT!AM$14),
IF(AND('PRINTABLE (per grading)'!H$16="OUTPUT", 'PRINTABLE (per grading)'!B$13="Final"), IF(ISERROR(SUMIF(OUTPUT!AA$20:AI$20, "CLO9", OUTPUT!AA102:AI102) / OUTPUT!AN$14), "", SUMIF(OUTPUT!AA$20:AI$20, "CLO9", OUTPUT!AA102:AI102) / OUTPUT!AN$14),
"")))))),"")</f>
        <v/>
      </c>
      <c r="BD100" s="232" t="str">
        <f t="shared" si="62"/>
        <v/>
      </c>
      <c r="BE100" s="233" t="str">
        <f t="shared" si="63"/>
        <v/>
      </c>
      <c r="BF100" s="25" t="str">
        <f>IF(B100 &lt;&gt; "", IFERROR(IF(C$16 = "PRELIM", SUMIF('Database (LECTURE-RES-PRAC)'!D$14:AG$14, "CLO10", 'Database (LECTURE-RES-PRAC)'!D97:AG97) / 'Grade computation'!F$13, IF(C$16 = "MIDTERM", SUMIF('Database (LECTURE-RES-PRAC)'!AJ$14:BM$14, "CLO10", 'Database (LECTURE-RES-PRAC)'!AJ97:BM97) / 'Grade computation'!G$13, IF(C$16 = "FINAL", SUMIF('Database (LECTURE-RES-PRAC)'!BP$14:CS$14, "CLO10", 'Database (LECTURE-RES-PRAC)'!BP97:CS97) / 'Grade computation'!H$13,""))),""),"")</f>
        <v/>
      </c>
      <c r="BG100" s="232" t="str">
        <f t="shared" si="64"/>
        <v/>
      </c>
      <c r="BH100" s="25" t="str">
        <f>IF(B100 &lt;&gt; "",IF(AND('PRINTABLE (per grading)'!H$16="EXAM", 'PRINTABLE (per grading)'!B$13="Prelim"), IF(ISERROR(SUMIF('Exam (LECTURE ONLY)'!D$20:M$20, "CLO10", 'Exam (LECTURE ONLY)'!D102:M102) / 'Exam (LECTURE ONLY)'!AL$15), "", SUMIF('Exam (LECTURE ONLY)'!D$20:M$20, "CLO10", 'Exam (LECTURE ONLY)'!D102:M102) /'Exam (LECTURE ONLY)'!AL$15),
IF(AND('PRINTABLE (per grading)'!H$16="EXAM", 'PRINTABLE (per grading)'!B$13="Midterm"), IF(ISERROR(SUMIF('Exam (LECTURE ONLY)'!O$20:X$20, "CLO10", 'Exam (LECTURE ONLY)'!O102:X102) / 'Exam (LECTURE ONLY)'!AM$15), "", SUMIF('Exam (LECTURE ONLY)'!O$20:X$20, "CLO10", 'Exam (LECTURE ONLY)'!O102:X102) / 'Exam (LECTURE ONLY)'!AM$15),
IF(AND('PRINTABLE (per grading)'!H$16="EXAM", 'PRINTABLE (per grading)'!B$13="Final"), IF(ISERROR(SUMIF('Exam (LECTURE ONLY)'!Z$20:AI$20, "CLO10", 'Exam (LECTURE ONLY)'!Z102:AI102) / 'Exam (LECTURE ONLY)'!AN$15), "", SUMIF('Exam (LECTURE ONLY)'!Z$20:AI$20, "CLO10", 'Exam (LECTURE ONLY)'!Z102:AI102) / 'Exam (LECTURE ONLY)'!AN$15),
IF(AND('PRINTABLE (per grading)'!H$16="OUTPUT", 'PRINTABLE (per grading)'!B$13="Prelim"), IF(ISERROR(SUMIF(OUTPUT!C$20:M$20, "CLO10", OUTPUT!C102:M102) / OUTPUT!AL$15), "", SUMIF(OUTPUT!C$20:M$20, "CLO10", OUTPUT!C102:M102) / OUTPUT!AL$15),
IF(AND('PRINTABLE (per grading)'!H$16="OUTPUT", 'PRINTABLE (per grading)'!B$13="Midterm"), IF(ISERROR(SUMIF(OUTPUT!O$20:Y$20, "CLO10", OUTPUT!O102:Y102) / OUTPUT!AM$15), "", SUMIF(OUTPUT!O$20:Y$20, "CLO10", OUTPUT!O102:Y102) / OUTPUT!AM$15),
IF(AND('PRINTABLE (per grading)'!H$16="OUTPUT", 'PRINTABLE (per grading)'!B$13="Final"), IF(ISERROR(SUMIF(OUTPUT!AA$20:AI$20, "CLO10", OUTPUT!AA102:AI102) / OUTPUT!AN$15), "", SUMIF(OUTPUT!AA$20:AI$20, "CLO10", OUTPUT!AA102:AI102) / OUTPUT!AN$15),
"")))))),"")</f>
        <v/>
      </c>
      <c r="BI100" s="232" t="str">
        <f t="shared" si="65"/>
        <v/>
      </c>
      <c r="BJ100" s="233" t="str">
        <f t="shared" si="66"/>
        <v/>
      </c>
      <c r="BK100" s="2"/>
    </row>
    <row r="101" spans="1:63" ht="20.100000000000001" customHeight="1">
      <c r="A101" s="118" t="str">
        <f>IF(ISBLANK('Database (LECTURE-RES-PRAC)'!A98),"",'Database (LECTURE-RES-PRAC)'!A98)</f>
        <v/>
      </c>
      <c r="B101" s="119" t="str">
        <f>IF(ISBLANK('Database (LECTURE-RES-PRAC)'!B98),"",'Database (LECTURE-RES-PRAC)'!B98)</f>
        <v/>
      </c>
      <c r="C101" s="134" t="str">
        <f>IF(B101&lt;&gt;"",IF(C$16="PRELIM",'Grade computation'!C101, IF(C$16="MIDTERM",'Grade computation'!K101, IF(C$16="FINAL",'Grade computation'!S101,""))),"")</f>
        <v/>
      </c>
      <c r="D101" s="135" t="str">
        <f t="shared" si="1"/>
        <v/>
      </c>
      <c r="E101" s="134" t="str">
        <f>IF(B101&lt;&gt;"", IF(C$16="PRELIM",'Grade computation'!E101, IF(C$16="MIDTERM",'Grade computation'!M101, IF(C$16="FINAL",'Grade computation'!U101,""))),"")</f>
        <v/>
      </c>
      <c r="F101" s="136" t="str">
        <f t="shared" si="2"/>
        <v/>
      </c>
      <c r="G101" s="137" t="str">
        <f t="shared" si="3"/>
        <v/>
      </c>
      <c r="H101" s="207" t="str">
        <f>IF(B101&lt;&gt;"",IF(C$16="PRELIM", 'Grade computation'!H101, IF(C$16="MIDTERM", 'Grade computation'!P101, IF(C$16="FINAL",'Grade computation'!X101, ""))),"")</f>
        <v/>
      </c>
      <c r="I101" s="137" t="str">
        <f t="shared" si="4"/>
        <v/>
      </c>
      <c r="J101" s="139" t="str">
        <f t="shared" si="5"/>
        <v/>
      </c>
      <c r="K101" s="377" t="str">
        <f t="shared" si="6"/>
        <v/>
      </c>
      <c r="L101" s="434"/>
      <c r="M101" s="25" t="str">
        <f>IF(B101 &lt;&gt; "", IFERROR(IF(C$16 = "PRELIM", SUMIF('Database (LECTURE-RES-PRAC)'!D$14:AG$14, "CLO1", 'Database (LECTURE-RES-PRAC)'!D98:AG98) / 'Grade computation'!F$4, IF(C$16 = "MIDTERM", SUMIF('Database (LECTURE-RES-PRAC)'!AJ$14:BM$14, "CLO1", 'Database (LECTURE-RES-PRAC)'!AJ98:BM98) / 'Grade computation'!G$4, IF(C$16 = "FINAL", SUMIF('Database (LECTURE-RES-PRAC)'!BP$14:CS$14, "CLO1", 'Database (LECTURE-RES-PRAC)'!BP98:CS98) / 'Grade computation'!H$4,""))),""),"")</f>
        <v/>
      </c>
      <c r="N101" s="232" t="str">
        <f t="shared" si="37"/>
        <v/>
      </c>
      <c r="O101" s="25" t="str">
        <f>IF(B101 &lt;&gt; "",IF(AND('PRINTABLE (per grading)'!H$16="EXAM", 'PRINTABLE (per grading)'!B$13="Prelim"), IF(ISERROR(SUMIF('Exam (LECTURE ONLY)'!D$20:M$20, "CLO1", 'Exam (LECTURE ONLY)'!D103:M103) / 'Exam (LECTURE ONLY)'!AL$6), "", SUMIF('Exam (LECTURE ONLY)'!D$20:M$20, "CLO1", 'Exam (LECTURE ONLY)'!D103:M103) /'Exam (LECTURE ONLY)'!AL$6),
IF(AND('PRINTABLE (per grading)'!H$16="EXAM", 'PRINTABLE (per grading)'!B$13="Midterm"), IF(ISERROR(SUMIF('Exam (LECTURE ONLY)'!O$20:X$20, "CLO1", 'Exam (LECTURE ONLY)'!O103:X103) / 'Exam (LECTURE ONLY)'!AM$6), "", SUMIF('Exam (LECTURE ONLY)'!O$20:X$20, "CLO1", 'Exam (LECTURE ONLY)'!O103:X103) / 'Exam (LECTURE ONLY)'!AM$6),
IF(AND('PRINTABLE (per grading)'!H$16="EXAM", 'PRINTABLE (per grading)'!B$13="Final"), IF(ISERROR(SUMIF('Exam (LECTURE ONLY)'!Z$20:AI$20, "CLO1", 'Exam (LECTURE ONLY)'!Z103:AI103) / 'Exam (LECTURE ONLY)'!AN$6), "", SUMIF('Exam (LECTURE ONLY)'!Z$20:AI$20, "CLO1", 'Exam (LECTURE ONLY)'!Z103:AI103) / 'Exam (LECTURE ONLY)'!AN$6),
IF(AND('PRINTABLE (per grading)'!H$16="OUTPUT", 'PRINTABLE (per grading)'!B$13="Prelim"), IF(ISERROR(SUMIF(OUTPUT!C$20:M$20, "CLO1", OUTPUT!C103:M103) / OUTPUT!AL$6), "", SUMIF(OUTPUT!C$20:M$20, "CLO1", OUTPUT!C103:M103) / OUTPUT!AL$6),
IF(AND('PRINTABLE (per grading)'!H$16="OUTPUT", 'PRINTABLE (per grading)'!B$13="Midterm"), IF(ISERROR(SUMIF(OUTPUT!O$20:Y$20, "CLO1", OUTPUT!O103:Y103) / OUTPUT!AM$6), "", SUMIF(OUTPUT!O$20:Y$20, "CLO1", OUTPUT!O103:Y103) / OUTPUT!AM$6),
IF(AND('PRINTABLE (per grading)'!H$16="OUTPUT", 'PRINTABLE (per grading)'!B$13="Final"), IF(ISERROR(SUMIF(OUTPUT!AA$20:AI$20, "CLO1", OUTPUT!AA103:AI103) / OUTPUT!AN$6), "", SUMIF(OUTPUT!AA$20:AI$20, "CLO1", OUTPUT!AA103:AI103) / OUTPUT!AN$6),
"")))))),"")</f>
        <v/>
      </c>
      <c r="P101" s="232" t="str">
        <f t="shared" si="38"/>
        <v/>
      </c>
      <c r="Q101" s="233" t="str">
        <f t="shared" si="39"/>
        <v/>
      </c>
      <c r="R101" s="25" t="str">
        <f>IF(B101 &lt;&gt; "", IFERROR(IF(C$16 = "PRELIM", SUMIF('Database (LECTURE-RES-PRAC)'!D$14:AG$14, "CLO2", 'Database (LECTURE-RES-PRAC)'!D98:AG98) / 'Grade computation'!F$5, IF(C$16 = "MIDTERM", SUMIF('Database (LECTURE-RES-PRAC)'!AJ$14:BM$14, "CLO2", 'Database (LECTURE-RES-PRAC)'!AJ98:BM98) / 'Grade computation'!G$5, IF(C$16 = "FINAL", SUMIF('Database (LECTURE-RES-PRAC)'!BP$14:CS$14, "CLO2", 'Database (LECTURE-RES-PRAC)'!BP98:CS98) / 'Grade computation'!H$5,""))),""),"")</f>
        <v/>
      </c>
      <c r="S101" s="232" t="str">
        <f t="shared" si="40"/>
        <v/>
      </c>
      <c r="T101" s="25" t="str">
        <f>IF(B101 &lt;&gt; "",IF(AND('PRINTABLE (per grading)'!H$16="EXAM", 'PRINTABLE (per grading)'!B$13="Prelim"), IF(ISERROR(SUMIF('Exam (LECTURE ONLY)'!D$20:M$20, "CLO2", 'Exam (LECTURE ONLY)'!D103:M103) / 'Exam (LECTURE ONLY)'!AL$7), "", SUMIF('Exam (LECTURE ONLY)'!D$20:M$20, "CLO2", 'Exam (LECTURE ONLY)'!D103:M103) /'Exam (LECTURE ONLY)'!AL$7),
IF(AND('PRINTABLE (per grading)'!H$16="EXAM", 'PRINTABLE (per grading)'!B$13="Midterm"), IF(ISERROR(SUMIF('Exam (LECTURE ONLY)'!O$20:X$20, "CLO2", 'Exam (LECTURE ONLY)'!O103:X103) / 'Exam (LECTURE ONLY)'!AM$7), "", SUMIF('Exam (LECTURE ONLY)'!O$20:X$20, "CLO2", 'Exam (LECTURE ONLY)'!O103:X103) / 'Exam (LECTURE ONLY)'!AM$7),
IF(AND('PRINTABLE (per grading)'!H$16="EXAM", 'PRINTABLE (per grading)'!B$13="Final"), IF(ISERROR(SUMIF('Exam (LECTURE ONLY)'!Z$20:AI$20, "CLO2", 'Exam (LECTURE ONLY)'!Z103:AI103) / 'Exam (LECTURE ONLY)'!AN$7), "", SUMIF('Exam (LECTURE ONLY)'!Z$20:AI$20, "CLO2", 'Exam (LECTURE ONLY)'!Z103:AI103) / 'Exam (LECTURE ONLY)'!AN$7),
IF(AND('PRINTABLE (per grading)'!H$16="OUTPUT", 'PRINTABLE (per grading)'!B$13="Prelim"), IF(ISERROR(SUMIF(OUTPUT!C$20:M$20, "CLO2", OUTPUT!C103:M103) / OUTPUT!AL$7), "", SUMIF(OUTPUT!C$20:M$20, "CLO2", OUTPUT!C103:M103) / OUTPUT!AL$7),
IF(AND('PRINTABLE (per grading)'!H$16="OUTPUT", 'PRINTABLE (per grading)'!B$13="Midterm"), IF(ISERROR(SUMIF(OUTPUT!O$20:Y$20, "CLO2", OUTPUT!O103:Y103) / OUTPUT!AM$7), "", SUMIF(OUTPUT!O$20:Y$20, "CLO2", OUTPUT!O103:Y103) / OUTPUT!AM$7),
IF(AND('PRINTABLE (per grading)'!H$16="OUTPUT", 'PRINTABLE (per grading)'!B$13="Final"), IF(ISERROR(SUMIF(OUTPUT!AA$20:AI$20, "CLO2", OUTPUT!AA103:AI103) / OUTPUT!AN$7), "", SUMIF(OUTPUT!AA$20:AI$20, "CLO2", OUTPUT!AA103:AI103) / OUTPUT!AN$7),
"")))))),"")</f>
        <v/>
      </c>
      <c r="U101" s="232" t="str">
        <f t="shared" si="41"/>
        <v/>
      </c>
      <c r="V101" s="233" t="str">
        <f t="shared" si="42"/>
        <v/>
      </c>
      <c r="W101" s="25" t="str">
        <f>IF(B101 &lt;&gt; "", IFERROR(IF(C$16 = "PRELIM", SUMIF('Database (LECTURE-RES-PRAC)'!D$14:AG$14, "CLO3", 'Database (LECTURE-RES-PRAC)'!D98:AG98) / 'Grade computation'!F$6, IF(C$16 = "MIDTERM", SUMIF('Database (LECTURE-RES-PRAC)'!AJ$14:BM$14, "CLO3", 'Database (LECTURE-RES-PRAC)'!AJ98:BM98) / 'Grade computation'!G$6, IF(C$16 = "FINAL", SUMIF('Database (LECTURE-RES-PRAC)'!BP$14:CS$14, "CLO3", 'Database (LECTURE-RES-PRAC)'!BP98:CS98) / 'Grade computation'!H$6,""))),""),"")</f>
        <v/>
      </c>
      <c r="X101" s="232" t="str">
        <f t="shared" si="43"/>
        <v/>
      </c>
      <c r="Y101" s="25" t="str">
        <f>IF(B101 &lt;&gt; "",IF(AND('PRINTABLE (per grading)'!H$16="EXAM", 'PRINTABLE (per grading)'!B$13="Prelim"), IF(ISERROR(SUMIF('Exam (LECTURE ONLY)'!D$20:M$20, "CLO3", 'Exam (LECTURE ONLY)'!D103:M103) / 'Exam (LECTURE ONLY)'!AL$8), "", SUMIF('Exam (LECTURE ONLY)'!D$20:M$20, "CLO3", 'Exam (LECTURE ONLY)'!D103:M103) /'Exam (LECTURE ONLY)'!AL$8),
IF(AND('PRINTABLE (per grading)'!H$16="EXAM", 'PRINTABLE (per grading)'!B$13="Midterm"), IF(ISERROR(SUMIF('Exam (LECTURE ONLY)'!O$20:X$20, "CLO3", 'Exam (LECTURE ONLY)'!O103:X103) / 'Exam (LECTURE ONLY)'!AM$8), "", SUMIF('Exam (LECTURE ONLY)'!O$20:X$20, "CLO3", 'Exam (LECTURE ONLY)'!O103:X103) / 'Exam (LECTURE ONLY)'!AM$8),
IF(AND('PRINTABLE (per grading)'!H$16="EXAM", 'PRINTABLE (per grading)'!B$13="Final"), IF(ISERROR(SUMIF('Exam (LECTURE ONLY)'!Z$20:AI$20, "CLO3", 'Exam (LECTURE ONLY)'!Z103:AI103) / 'Exam (LECTURE ONLY)'!AN$8), "", SUMIF('Exam (LECTURE ONLY)'!Z$20:AI$20, "CLO3", 'Exam (LECTURE ONLY)'!Z103:AI103) / 'Exam (LECTURE ONLY)'!AN$8),
IF(AND('PRINTABLE (per grading)'!H$16="OUTPUT", 'PRINTABLE (per grading)'!B$13="Prelim"), IF(ISERROR(SUMIF(OUTPUT!C$20:M$20, "CLO3", OUTPUT!C103:M103) / OUTPUT!AL$8), "", SUMIF(OUTPUT!C$20:M$20, "CLO3", OUTPUT!C103:M103) / OUTPUT!AL$8),
IF(AND('PRINTABLE (per grading)'!H$16="OUTPUT", 'PRINTABLE (per grading)'!B$13="Midterm"), IF(ISERROR(SUMIF(OUTPUT!O$20:Y$20, "CLO3", OUTPUT!O103:Y103) / OUTPUT!AM$8), "", SUMIF(OUTPUT!O$20:Y$20, "CLO3", OUTPUT!O103:Y103) / OUTPUT!AM$8),
IF(AND('PRINTABLE (per grading)'!H$16="OUTPUT", 'PRINTABLE (per grading)'!B$13="Final"), IF(ISERROR(SUMIF(OUTPUT!AA$20:AI$20, "CLO3", OUTPUT!AA103:AI103) / OUTPUT!AN$8), "", SUMIF(OUTPUT!AA$20:AI$20, "CLO3", OUTPUT!AA103:AI103) / OUTPUT!AN$8),
"" )))))),"")</f>
        <v/>
      </c>
      <c r="Z101" s="232" t="str">
        <f t="shared" si="44"/>
        <v/>
      </c>
      <c r="AA101" s="233" t="str">
        <f t="shared" si="45"/>
        <v/>
      </c>
      <c r="AB101" s="25" t="str">
        <f>IF(B101 &lt;&gt; "", IFERROR(IF(C$16 = "PRELIM", SUMIF('Database (LECTURE-RES-PRAC)'!D$14:AG$14, "CLO4", 'Database (LECTURE-RES-PRAC)'!D98:AG98) / 'Grade computation'!F$7, IF(C$16 = "MIDTERM", SUMIF('Database (LECTURE-RES-PRAC)'!AJ$14:BM$14, "CLO4", 'Database (LECTURE-RES-PRAC)'!AJ98:BM98) / 'Grade computation'!G$7, IF(C$16 = "FINAL", SUMIF('Database (LECTURE-RES-PRAC)'!BP$14:CS$14, "CLO4", 'Database (LECTURE-RES-PRAC)'!BP98:CS98) / 'Grade computation'!H$7,""))),""),"")</f>
        <v/>
      </c>
      <c r="AC101" s="232" t="str">
        <f t="shared" si="46"/>
        <v/>
      </c>
      <c r="AD101" s="25" t="str">
        <f>IF(B101 &lt;&gt; "",IF(AND('PRINTABLE (per grading)'!H$16="EXAM", 'PRINTABLE (per grading)'!B$13="Prelim"), IF(ISERROR(SUMIF('Exam (LECTURE ONLY)'!D$20:M$20, "CLO4", 'Exam (LECTURE ONLY)'!D103:M103) / 'Exam (LECTURE ONLY)'!AL$9), "", SUMIF('Exam (LECTURE ONLY)'!D$20:M$20, "CLO4", 'Exam (LECTURE ONLY)'!D103:M103) /'Exam (LECTURE ONLY)'!AL$9),
IF(AND('PRINTABLE (per grading)'!H$16="EXAM", 'PRINTABLE (per grading)'!B$13="Midterm"), IF(ISERROR(SUMIF('Exam (LECTURE ONLY)'!O$20:X$20, "CLO4", 'Exam (LECTURE ONLY)'!O103:X103) / 'Exam (LECTURE ONLY)'!AM$9), "", SUMIF('Exam (LECTURE ONLY)'!O$20:X$20, "CLO4", 'Exam (LECTURE ONLY)'!O103:X103) / 'Exam (LECTURE ONLY)'!AM$9),
IF(AND('PRINTABLE (per grading)'!H$16="EXAM", 'PRINTABLE (per grading)'!B$13="Final"), IF(ISERROR(SUMIF('Exam (LECTURE ONLY)'!Z$20:AI$20, "CLO4", 'Exam (LECTURE ONLY)'!Z103:AI103) / 'Exam (LECTURE ONLY)'!AN$9), "", SUMIF('Exam (LECTURE ONLY)'!Z$20:AI$20, "CLO4", 'Exam (LECTURE ONLY)'!Z103:AI103) / 'Exam (LECTURE ONLY)'!AN$9),
IF(AND('PRINTABLE (per grading)'!H$16="OUTPUT", 'PRINTABLE (per grading)'!B$13="Prelim"), IF(ISERROR(SUMIF(OUTPUT!C$20:M$20, "CLO4", OUTPUT!C103:M103) / OUTPUT!AL$9), "", SUMIF(OUTPUT!C$20:M$20, "CLO4", OUTPUT!C103:M103) / OUTPUT!AL$9),
IF(AND('PRINTABLE (per grading)'!H$16="OUTPUT", 'PRINTABLE (per grading)'!B$13="Midterm"), IF(ISERROR(SUMIF(OUTPUT!O$20:Y$20, "CLO4", OUTPUT!O103:Y103) / OUTPUT!AM$9), "", SUMIF(OUTPUT!O$20:Y$20, "CLO4", OUTPUT!O103:Y103) / OUTPUT!AM$9),
IF(AND('PRINTABLE (per grading)'!H$16="OUTPUT", 'PRINTABLE (per grading)'!B$13="Final"), IF(ISERROR(SUMIF(OUTPUT!AA$20:AI$20, "CLO4", OUTPUT!AA103:AI103) / OUTPUT!AN$9), "", SUMIF(OUTPUT!AA$20:AI$20, "CLO4", OUTPUT!AA103:AI103) / OUTPUT!AN$9),
"")))))),"")</f>
        <v/>
      </c>
      <c r="AE101" s="232" t="str">
        <f t="shared" si="47"/>
        <v/>
      </c>
      <c r="AF101" s="233" t="str">
        <f t="shared" si="48"/>
        <v/>
      </c>
      <c r="AG101" s="25" t="str">
        <f>IF(B101 &lt;&gt; "", IFERROR(IF(C$16 = "PRELIM", SUMIF('Database (LECTURE-RES-PRAC)'!D$14:AG$14, "CLO5", 'Database (LECTURE-RES-PRAC)'!D98:AG98) / 'Grade computation'!F$8, IF(C$16 = "MIDTERM", SUMIF('Database (LECTURE-RES-PRAC)'!AJ$14:BM$14, "CLO5", 'Database (LECTURE-RES-PRAC)'!AJ98:BM98) / 'Grade computation'!G$8, IF(C$16 = "FINAL", SUMIF('Database (LECTURE-RES-PRAC)'!BP$14:CS$14, "CLO5", 'Database (LECTURE-RES-PRAC)'!BP98:CS98) / 'Grade computation'!H$8,""))),""),"")</f>
        <v/>
      </c>
      <c r="AH101" s="232" t="str">
        <f t="shared" si="49"/>
        <v/>
      </c>
      <c r="AI101" s="25" t="str">
        <f>IF(B101 &lt;&gt; "",IF(AND('PRINTABLE (per grading)'!H$16="EXAM", 'PRINTABLE (per grading)'!B$13="Prelim"), IF(ISERROR(SUMIF('Exam (LECTURE ONLY)'!D$20:M$20, "CLO5", 'Exam (LECTURE ONLY)'!D103:M103) / 'Exam (LECTURE ONLY)'!AL$10), "", SUMIF('Exam (LECTURE ONLY)'!D$20:M$20, "CLO5", 'Exam (LECTURE ONLY)'!D103:M103) /'Exam (LECTURE ONLY)'!AL$10),
IF(AND('PRINTABLE (per grading)'!H$16="EXAM", 'PRINTABLE (per grading)'!B$13="Midterm"), IF(ISERROR(SUMIF('Exam (LECTURE ONLY)'!O$20:X$20, "CLO5", 'Exam (LECTURE ONLY)'!O103:X103) / 'Exam (LECTURE ONLY)'!AM$10), "", SUMIF('Exam (LECTURE ONLY)'!O$20:X$20, "CLO5", 'Exam (LECTURE ONLY)'!O103:X103) / 'Exam (LECTURE ONLY)'!AM$10),
IF(AND('PRINTABLE (per grading)'!H$16="EXAM", 'PRINTABLE (per grading)'!B$13="Final"), IF(ISERROR(SUMIF('Exam (LECTURE ONLY)'!Z$20:AI$20, "CLO5", 'Exam (LECTURE ONLY)'!Z103:AI103) / 'Exam (LECTURE ONLY)'!AN$10), "", SUMIF('Exam (LECTURE ONLY)'!Z$20:AI$20, "CLO5", 'Exam (LECTURE ONLY)'!Z103:AI103) / 'Exam (LECTURE ONLY)'!AN$10),
IF(AND('PRINTABLE (per grading)'!H$16="OUTPUT", 'PRINTABLE (per grading)'!B$13="Prelim"), IF(ISERROR(SUMIF(OUTPUT!C$20:M$20, "CLO5", OUTPUT!C103:M103) / OUTPUT!AL$10), "", SUMIF(OUTPUT!C$20:M$20, "CLO5", OUTPUT!C103:M103) / OUTPUT!AL$10),
IF(AND('PRINTABLE (per grading)'!H$16="OUTPUT", 'PRINTABLE (per grading)'!B$13="Midterm"), IF(ISERROR(SUMIF(OUTPUT!O$20:Y$20, "CLO5", OUTPUT!O103:Y103) / OUTPUT!AM$10), "", SUMIF(OUTPUT!O$20:Y$20, "CLO5", OUTPUT!O103:Y103) / OUTPUT!AM$10),
IF(AND('PRINTABLE (per grading)'!H$16="OUTPUT", 'PRINTABLE (per grading)'!B$13="Final"), IF(ISERROR(SUMIF(OUTPUT!AA$20:AI$20, "CLO5", OUTPUT!AA103:AI103) / OUTPUT!AN$10), "", SUMIF(OUTPUT!AA$20:AI$20, "CLO5", OUTPUT!AA103:AI103) / OUTPUT!AN$10),
"")))))),"")</f>
        <v/>
      </c>
      <c r="AJ101" s="232" t="str">
        <f t="shared" si="50"/>
        <v/>
      </c>
      <c r="AK101" s="233" t="str">
        <f t="shared" si="51"/>
        <v/>
      </c>
      <c r="AL101" s="25" t="str">
        <f>IF(B101 &lt;&gt; "", IFERROR(IF(C$16 = "PRELIM", SUMIF('Database (LECTURE-RES-PRAC)'!D$14:AG$14, "CLO6", 'Database (LECTURE-RES-PRAC)'!D98:AG98) / 'Grade computation'!F$9, IF(C$16 = "MIDTERM", SUMIF('Database (LECTURE-RES-PRAC)'!AJ$14:BM$14, "CLO6", 'Database (LECTURE-RES-PRAC)'!AJ98:BM98) / 'Grade computation'!G$9, IF(C$16 = "FINAL", SUMIF('Database (LECTURE-RES-PRAC)'!BP$14:CS$14, "CLO6", 'Database (LECTURE-RES-PRAC)'!BP98:CS98) / 'Grade computation'!H$9,""))),""),"")</f>
        <v/>
      </c>
      <c r="AM101" s="232" t="str">
        <f t="shared" si="52"/>
        <v/>
      </c>
      <c r="AN101" s="25" t="str">
        <f>IF(B101 &lt;&gt; "",IF(AND('PRINTABLE (per grading)'!H$16="EXAM", 'PRINTABLE (per grading)'!B$13="Prelim"), IF(ISERROR(SUMIF('Exam (LECTURE ONLY)'!D$20:M$20, "CLO6", 'Exam (LECTURE ONLY)'!D103:M103) / 'Exam (LECTURE ONLY)'!AL$11), "", SUMIF('Exam (LECTURE ONLY)'!D$20:M$20, "CLO6", 'Exam (LECTURE ONLY)'!D103:M103) /'Exam (LECTURE ONLY)'!AL$11),
IF(AND('PRINTABLE (per grading)'!H$16="EXAM", 'PRINTABLE (per grading)'!B$13="Midterm"), IF(ISERROR(SUMIF('Exam (LECTURE ONLY)'!O$20:X$20, "CLO6", 'Exam (LECTURE ONLY)'!O103:X103) / 'Exam (LECTURE ONLY)'!AM$11), "", SUMIF('Exam (LECTURE ONLY)'!O$20:X$20, "CLO6", 'Exam (LECTURE ONLY)'!O103:X103) / 'Exam (LECTURE ONLY)'!AM$11),
IF(AND('PRINTABLE (per grading)'!H$16="EXAM", 'PRINTABLE (per grading)'!B$13="Final"), IF(ISERROR(SUMIF('Exam (LECTURE ONLY)'!Z$20:AI$20, "CLO6", 'Exam (LECTURE ONLY)'!Z103:AI103) / 'Exam (LECTURE ONLY)'!AN$11), "", SUMIF('Exam (LECTURE ONLY)'!Z$20:AI$20, "CLO6", 'Exam (LECTURE ONLY)'!Z103:AI103) / 'Exam (LECTURE ONLY)'!AN$11),
IF(AND('PRINTABLE (per grading)'!H$16="OUTPUT", 'PRINTABLE (per grading)'!B$13="Prelim"), IF(ISERROR(SUMIF(OUTPUT!C$20:M$20, "CLO6", OUTPUT!C103:M103) / OUTPUT!AL$11), "", SUMIF(OUTPUT!C$20:M$20, "CLO6", OUTPUT!C103:M103) / OUTPUT!AL$11),
IF(AND('PRINTABLE (per grading)'!H$16="OUTPUT", 'PRINTABLE (per grading)'!B$13="Midterm"), IF(ISERROR(SUMIF(OUTPUT!O$20:Y$20, "CLO6", OUTPUT!O103:Y103) / OUTPUT!AM$11), "", SUMIF(OUTPUT!O$20:Y$20, "CLO6", OUTPUT!O103:Y103) / OUTPUT!AM$11),
IF(AND('PRINTABLE (per grading)'!H$16="OUTPUT", 'PRINTABLE (per grading)'!B$13="Final"), IF(ISERROR(SUMIF(OUTPUT!AA$20:AI$20, "CLO6", OUTPUT!AA103:AI103) / OUTPUT!AN$11), "", SUMIF(OUTPUT!AA$20:AI$20, "CLO6", OUTPUT!AA103:AI103) / OUTPUT!AN$11),
"")))))),"")</f>
        <v/>
      </c>
      <c r="AO101" s="232" t="str">
        <f t="shared" si="53"/>
        <v/>
      </c>
      <c r="AP101" s="233" t="str">
        <f t="shared" si="54"/>
        <v/>
      </c>
      <c r="AQ101" s="25" t="str">
        <f>IF(B101 &lt;&gt; "", IFERROR(IF(C$16 = "PRELIM", SUMIF('Database (LECTURE-RES-PRAC)'!D$14:AG$14, "CLO7", 'Database (LECTURE-RES-PRAC)'!D98:AG98) / 'Grade computation'!F$10, IF(C$16 = "MIDTERM", SUMIF('Database (LECTURE-RES-PRAC)'!AJ$14:BM$14, "CLO7", 'Database (LECTURE-RES-PRAC)'!AJ98:BM98) / 'Grade computation'!G$10, IF(C$16 = "FINAL", SUMIF('Database (LECTURE-RES-PRAC)'!BP$14:CS$14, "CLO7", 'Database (LECTURE-RES-PRAC)'!BP98:CS98) / 'Grade computation'!H$10,""))),""),"")</f>
        <v/>
      </c>
      <c r="AR101" s="232" t="str">
        <f t="shared" si="55"/>
        <v/>
      </c>
      <c r="AS101" s="25" t="str">
        <f>IF(B101 &lt;&gt; "",IF(AND('PRINTABLE (per grading)'!H$16="EXAM", 'PRINTABLE (per grading)'!B$13="Prelim"), IF(ISERROR(SUMIF('Exam (LECTURE ONLY)'!D$20:M$20, "CLO7", 'Exam (LECTURE ONLY)'!D103:M103) / 'Exam (LECTURE ONLY)'!AL$12), "", SUMIF('Exam (LECTURE ONLY)'!D$20:M$20, "CLO7", 'Exam (LECTURE ONLY)'!D103:M103) /'Exam (LECTURE ONLY)'!AL$12),
IF(AND('PRINTABLE (per grading)'!H$16="EXAM", 'PRINTABLE (per grading)'!B$13="Midterm"), IF(ISERROR(SUMIF('Exam (LECTURE ONLY)'!O$20:X$20, "CLO7", 'Exam (LECTURE ONLY)'!O103:X103) / 'Exam (LECTURE ONLY)'!AM$12), "", SUMIF('Exam (LECTURE ONLY)'!O$20:X$20, "CLO7", 'Exam (LECTURE ONLY)'!O103:X103) / 'Exam (LECTURE ONLY)'!AM$12),
IF(AND('PRINTABLE (per grading)'!H$16="EXAM", 'PRINTABLE (per grading)'!B$13="Final"), IF(ISERROR(SUMIF('Exam (LECTURE ONLY)'!Z$20:AI$20, "CLO7", 'Exam (LECTURE ONLY)'!Z103:AI103) / 'Exam (LECTURE ONLY)'!AN$12), "", SUMIF('Exam (LECTURE ONLY)'!Z$20:AI$20, "CLO7", 'Exam (LECTURE ONLY)'!Z103:AI103) / 'Exam (LECTURE ONLY)'!AN$12),
IF(AND('PRINTABLE (per grading)'!H$16="OUTPUT", 'PRINTABLE (per grading)'!B$13="Prelim"), IF(ISERROR(SUMIF(OUTPUT!C$20:M$20, "CLO7", OUTPUT!C103:M103) / OUTPUT!AL$12), "", SUMIF(OUTPUT!C$20:M$20, "CLO7", OUTPUT!C103:M103) / OUTPUT!AL$12),
IF(AND('PRINTABLE (per grading)'!H$16="OUTPUT", 'PRINTABLE (per grading)'!B$13="Midterm"), IF(ISERROR(SUMIF(OUTPUT!O$20:Y$20, "CLO7", OUTPUT!O103:Y103) / OUTPUT!AM$12), "", SUMIF(OUTPUT!O$20:Y$20, "CLO7", OUTPUT!O103:Y103) / OUTPUT!AM$12),
IF(AND('PRINTABLE (per grading)'!H$16="OUTPUT", 'PRINTABLE (per grading)'!B$13="Final"), IF(ISERROR(SUMIF(OUTPUT!AA$20:AI$20, "CLO7", OUTPUT!AA103:AI103) / OUTPUT!AN$12), "", SUMIF(OUTPUT!AA$20:AI$20, "CLO7", OUTPUT!AA103:AI103) / OUTPUT!AN$12),
"")))))),"")</f>
        <v/>
      </c>
      <c r="AT101" s="232" t="str">
        <f t="shared" si="56"/>
        <v/>
      </c>
      <c r="AU101" s="233" t="str">
        <f t="shared" si="57"/>
        <v/>
      </c>
      <c r="AV101" s="25" t="str">
        <f>IF(B101 &lt;&gt; "", IFERROR(IF(C$16 = "PRELIM", SUMIF('Database (LECTURE-RES-PRAC)'!D$14:AG$14, "CLO8", 'Database (LECTURE-RES-PRAC)'!D98:AG98) / 'Grade computation'!F$11, IF(C$16 = "MIDTERM", SUMIF('Database (LECTURE-RES-PRAC)'!AJ$14:BM$14, "CLO8", 'Database (LECTURE-RES-PRAC)'!AJ98:BM98) / 'Grade computation'!G$11, IF(C$16 = "FINAL", SUMIF('Database (LECTURE-RES-PRAC)'!BP$14:CS$14, "CLO8", 'Database (LECTURE-RES-PRAC)'!BP98:CS98) / 'Grade computation'!H$11,""))),""),"")</f>
        <v/>
      </c>
      <c r="AW101" s="232" t="str">
        <f t="shared" si="58"/>
        <v/>
      </c>
      <c r="AX101" s="25" t="str">
        <f>IF(B101 &lt;&gt; "",IF(AND('PRINTABLE (per grading)'!H$16="EXAM", 'PRINTABLE (per grading)'!B$13="Prelim"), IF(ISERROR(SUMIF('Exam (LECTURE ONLY)'!D$20:M$20, "CLO8", 'Exam (LECTURE ONLY)'!D103:M103) / 'Exam (LECTURE ONLY)'!AL$13), "", SUMIF('Exam (LECTURE ONLY)'!D$20:M$20, "CLO8", 'Exam (LECTURE ONLY)'!D103:M103) /'Exam (LECTURE ONLY)'!AL$13),
IF(AND('PRINTABLE (per grading)'!H$16="EXAM", 'PRINTABLE (per grading)'!B$13="Midterm"), IF(ISERROR(SUMIF('Exam (LECTURE ONLY)'!O$20:X$20, "CLO8", 'Exam (LECTURE ONLY)'!O103:X103) / 'Exam (LECTURE ONLY)'!AM$13), "", SUMIF('Exam (LECTURE ONLY)'!O$20:X$20, "CLO8", 'Exam (LECTURE ONLY)'!O103:X103) / 'Exam (LECTURE ONLY)'!AM$13),
IF(AND('PRINTABLE (per grading)'!H$16="EXAM", 'PRINTABLE (per grading)'!B$13="Final"), IF(ISERROR(SUMIF('Exam (LECTURE ONLY)'!Z$20:AI$20, "CLO8", 'Exam (LECTURE ONLY)'!Z103:AI103) / 'Exam (LECTURE ONLY)'!AN$13), "", SUMIF('Exam (LECTURE ONLY)'!Z$20:AI$20, "CLO8", 'Exam (LECTURE ONLY)'!Z103:AI103) / 'Exam (LECTURE ONLY)'!AN$13),
IF(AND('PRINTABLE (per grading)'!H$16="OUTPUT", 'PRINTABLE (per grading)'!B$13="Prelim"), IF(ISERROR(SUMIF(OUTPUT!C$20:M$20, "CLO8", OUTPUT!C103:M103) / OUTPUT!AL$13), "", SUMIF(OUTPUT!C$20:M$20, "CLO8", OUTPUT!C103:M103) / OUTPUT!AL$13),
IF(AND('PRINTABLE (per grading)'!H$16="OUTPUT", 'PRINTABLE (per grading)'!B$13="Midterm"), IF(ISERROR(SUMIF(OUTPUT!O$20:Y$20, "CLO8", OUTPUT!O103:Y103) / OUTPUT!AM$13), "", SUMIF(OUTPUT!O$20:Y$20, "CLO8", OUTPUT!O103:Y103) / OUTPUT!AM$13),
IF(AND('PRINTABLE (per grading)'!H$16="OUTPUT", 'PRINTABLE (per grading)'!B$13="Final"), IF(ISERROR(SUMIF(OUTPUT!AA$20:AI$20, "CLO8", OUTPUT!AA103:AI103) / OUTPUT!AN$13), "", SUMIF(OUTPUT!AA$20:AI$20, "CLO8", OUTPUT!AA103:AI103) / OUTPUT!AN$13),
"")))))),"")</f>
        <v/>
      </c>
      <c r="AY101" s="232" t="str">
        <f t="shared" si="59"/>
        <v/>
      </c>
      <c r="AZ101" s="233" t="str">
        <f t="shared" si="60"/>
        <v/>
      </c>
      <c r="BA101" s="25" t="str">
        <f>IF(B101 &lt;&gt; "", IFERROR(IF(C$16 = "PRELIM", SUMIF('Database (LECTURE-RES-PRAC)'!D$14:AG$14, "CLO9", 'Database (LECTURE-RES-PRAC)'!D98:AG98) / 'Grade computation'!F$12, IF(C$16 = "MIDTERM", SUMIF('Database (LECTURE-RES-PRAC)'!AJ$14:BM$14, "CLO9", 'Database (LECTURE-RES-PRAC)'!AJ98:BM98) / 'Grade computation'!G$12, IF(C$16 = "FINAL", SUMIF('Database (LECTURE-RES-PRAC)'!BP$14:CS$14, "CLO9", 'Database (LECTURE-RES-PRAC)'!BP98:CS98) / 'Grade computation'!H$12,""))),""),"")</f>
        <v/>
      </c>
      <c r="BB101" s="232" t="str">
        <f t="shared" si="61"/>
        <v/>
      </c>
      <c r="BC101" s="25" t="str">
        <f>IF(B101 &lt;&gt; "",IF(AND('PRINTABLE (per grading)'!H$16="EXAM", 'PRINTABLE (per grading)'!B$13="Prelim"), IF(ISERROR(SUMIF('Exam (LECTURE ONLY)'!D$20:M$20, "CLO9", 'Exam (LECTURE ONLY)'!D103:M103) / 'Exam (LECTURE ONLY)'!AL$14), "", SUMIF('Exam (LECTURE ONLY)'!D$20:M$20, "CLO9", 'Exam (LECTURE ONLY)'!D103:M103) /'Exam (LECTURE ONLY)'!AL$14),
IF(AND('PRINTABLE (per grading)'!H$16="EXAM", 'PRINTABLE (per grading)'!B$13="Midterm"), IF(ISERROR(SUMIF('Exam (LECTURE ONLY)'!O$20:X$20, "CLO9", 'Exam (LECTURE ONLY)'!O103:X103) / 'Exam (LECTURE ONLY)'!AM$14), "", SUMIF('Exam (LECTURE ONLY)'!O$20:X$20, "CLO9", 'Exam (LECTURE ONLY)'!O103:X103) / 'Exam (LECTURE ONLY)'!AM$14),
IF(AND('PRINTABLE (per grading)'!H$16="EXAM", 'PRINTABLE (per grading)'!B$13="Final"), IF(ISERROR(SUMIF('Exam (LECTURE ONLY)'!Z$20:AI$20, "CLO9", 'Exam (LECTURE ONLY)'!Z103:AI103) / 'Exam (LECTURE ONLY)'!AN$14), "", SUMIF('Exam (LECTURE ONLY)'!Z$20:AI$20, "CLO9", 'Exam (LECTURE ONLY)'!Z103:AI103) / 'Exam (LECTURE ONLY)'!AN$14),
IF(AND('PRINTABLE (per grading)'!H$16="OUTPUT", 'PRINTABLE (per grading)'!B$13="Prelim"), IF(ISERROR(SUMIF(OUTPUT!C$20:M$20, "CLO9", OUTPUT!C103:M103) / OUTPUT!AL$14), "", SUMIF(OUTPUT!C$20:M$20, "CLO9", OUTPUT!C103:M103) / OUTPUT!AL$14),
IF(AND('PRINTABLE (per grading)'!H$16="OUTPUT", 'PRINTABLE (per grading)'!B$13="Midterm"), IF(ISERROR(SUMIF(OUTPUT!O$20:Y$20, "CLO9", OUTPUT!O103:Y103) / OUTPUT!AM$14), "", SUMIF(OUTPUT!O$20:Y$20, "CLO9", OUTPUT!O103:Y103) / OUTPUT!AM$14),
IF(AND('PRINTABLE (per grading)'!H$16="OUTPUT", 'PRINTABLE (per grading)'!B$13="Final"), IF(ISERROR(SUMIF(OUTPUT!AA$20:AI$20, "CLO9", OUTPUT!AA103:AI103) / OUTPUT!AN$14), "", SUMIF(OUTPUT!AA$20:AI$20, "CLO9", OUTPUT!AA103:AI103) / OUTPUT!AN$14),
"")))))),"")</f>
        <v/>
      </c>
      <c r="BD101" s="232" t="str">
        <f t="shared" si="62"/>
        <v/>
      </c>
      <c r="BE101" s="233" t="str">
        <f t="shared" si="63"/>
        <v/>
      </c>
      <c r="BF101" s="25" t="str">
        <f>IF(B101 &lt;&gt; "", IFERROR(IF(C$16 = "PRELIM", SUMIF('Database (LECTURE-RES-PRAC)'!D$14:AG$14, "CLO10", 'Database (LECTURE-RES-PRAC)'!D98:AG98) / 'Grade computation'!F$13, IF(C$16 = "MIDTERM", SUMIF('Database (LECTURE-RES-PRAC)'!AJ$14:BM$14, "CLO10", 'Database (LECTURE-RES-PRAC)'!AJ98:BM98) / 'Grade computation'!G$13, IF(C$16 = "FINAL", SUMIF('Database (LECTURE-RES-PRAC)'!BP$14:CS$14, "CLO10", 'Database (LECTURE-RES-PRAC)'!BP98:CS98) / 'Grade computation'!H$13,""))),""),"")</f>
        <v/>
      </c>
      <c r="BG101" s="232" t="str">
        <f t="shared" si="64"/>
        <v/>
      </c>
      <c r="BH101" s="25" t="str">
        <f>IF(B101 &lt;&gt; "",IF(AND('PRINTABLE (per grading)'!H$16="EXAM", 'PRINTABLE (per grading)'!B$13="Prelim"), IF(ISERROR(SUMIF('Exam (LECTURE ONLY)'!D$20:M$20, "CLO10", 'Exam (LECTURE ONLY)'!D103:M103) / 'Exam (LECTURE ONLY)'!AL$15), "", SUMIF('Exam (LECTURE ONLY)'!D$20:M$20, "CLO10", 'Exam (LECTURE ONLY)'!D103:M103) /'Exam (LECTURE ONLY)'!AL$15),
IF(AND('PRINTABLE (per grading)'!H$16="EXAM", 'PRINTABLE (per grading)'!B$13="Midterm"), IF(ISERROR(SUMIF('Exam (LECTURE ONLY)'!O$20:X$20, "CLO10", 'Exam (LECTURE ONLY)'!O103:X103) / 'Exam (LECTURE ONLY)'!AM$15), "", SUMIF('Exam (LECTURE ONLY)'!O$20:X$20, "CLO10", 'Exam (LECTURE ONLY)'!O103:X103) / 'Exam (LECTURE ONLY)'!AM$15),
IF(AND('PRINTABLE (per grading)'!H$16="EXAM", 'PRINTABLE (per grading)'!B$13="Final"), IF(ISERROR(SUMIF('Exam (LECTURE ONLY)'!Z$20:AI$20, "CLO10", 'Exam (LECTURE ONLY)'!Z103:AI103) / 'Exam (LECTURE ONLY)'!AN$15), "", SUMIF('Exam (LECTURE ONLY)'!Z$20:AI$20, "CLO10", 'Exam (LECTURE ONLY)'!Z103:AI103) / 'Exam (LECTURE ONLY)'!AN$15),
IF(AND('PRINTABLE (per grading)'!H$16="OUTPUT", 'PRINTABLE (per grading)'!B$13="Prelim"), IF(ISERROR(SUMIF(OUTPUT!C$20:M$20, "CLO10", OUTPUT!C103:M103) / OUTPUT!AL$15), "", SUMIF(OUTPUT!C$20:M$20, "CLO10", OUTPUT!C103:M103) / OUTPUT!AL$15),
IF(AND('PRINTABLE (per grading)'!H$16="OUTPUT", 'PRINTABLE (per grading)'!B$13="Midterm"), IF(ISERROR(SUMIF(OUTPUT!O$20:Y$20, "CLO10", OUTPUT!O103:Y103) / OUTPUT!AM$15), "", SUMIF(OUTPUT!O$20:Y$20, "CLO10", OUTPUT!O103:Y103) / OUTPUT!AM$15),
IF(AND('PRINTABLE (per grading)'!H$16="OUTPUT", 'PRINTABLE (per grading)'!B$13="Final"), IF(ISERROR(SUMIF(OUTPUT!AA$20:AI$20, "CLO10", OUTPUT!AA103:AI103) / OUTPUT!AN$15), "", SUMIF(OUTPUT!AA$20:AI$20, "CLO10", OUTPUT!AA103:AI103) / OUTPUT!AN$15),
"")))))),"")</f>
        <v/>
      </c>
      <c r="BI101" s="232" t="str">
        <f t="shared" si="65"/>
        <v/>
      </c>
      <c r="BJ101" s="233" t="str">
        <f t="shared" si="66"/>
        <v/>
      </c>
      <c r="BK101" s="2"/>
    </row>
    <row r="102" spans="1:63" ht="20.100000000000001" customHeight="1">
      <c r="A102" s="212" t="str">
        <f>IF(ISBLANK('Database (LECTURE-RES-PRAC)'!A99),"",'Database (LECTURE-RES-PRAC)'!A99)</f>
        <v/>
      </c>
      <c r="B102" s="213" t="str">
        <f>IF(ISBLANK('Database (LECTURE-RES-PRAC)'!B99),"",'Database (LECTURE-RES-PRAC)'!B99)</f>
        <v/>
      </c>
      <c r="C102" s="134" t="str">
        <f>IF(B102&lt;&gt;"",IF(C$16="PRELIM",'Grade computation'!C102, IF(C$16="MIDTERM",'Grade computation'!K102, IF(C$16="FINAL",'Grade computation'!S102,""))),"")</f>
        <v/>
      </c>
      <c r="D102" s="135" t="str">
        <f t="shared" si="1"/>
        <v/>
      </c>
      <c r="E102" s="134" t="str">
        <f>IF(B102&lt;&gt;"", IF(C$16="PRELIM",'Grade computation'!E102, IF(C$16="MIDTERM",'Grade computation'!M102, IF(C$16="FINAL",'Grade computation'!U102,""))),"")</f>
        <v/>
      </c>
      <c r="F102" s="136" t="str">
        <f t="shared" si="2"/>
        <v/>
      </c>
      <c r="G102" s="137" t="str">
        <f t="shared" si="3"/>
        <v/>
      </c>
      <c r="H102" s="207" t="str">
        <f>IF(B102&lt;&gt;"",IF(C$16="PRELIM", 'Grade computation'!H102, IF(C$16="MIDTERM", 'Grade computation'!P102, IF(C$16="FINAL",'Grade computation'!X102, ""))),"")</f>
        <v/>
      </c>
      <c r="I102" s="137" t="str">
        <f t="shared" si="4"/>
        <v/>
      </c>
      <c r="J102" s="139" t="str">
        <f t="shared" si="5"/>
        <v/>
      </c>
      <c r="K102" s="377" t="str">
        <f t="shared" si="6"/>
        <v/>
      </c>
      <c r="L102" s="434"/>
      <c r="M102" s="25" t="str">
        <f>IF(B102 &lt;&gt; "", IFERROR(IF(C$16 = "PRELIM", SUMIF('Database (LECTURE-RES-PRAC)'!D$14:AG$14, "CLO1", 'Database (LECTURE-RES-PRAC)'!D99:AG99) / 'Grade computation'!F$4, IF(C$16 = "MIDTERM", SUMIF('Database (LECTURE-RES-PRAC)'!AJ$14:BM$14, "CLO1", 'Database (LECTURE-RES-PRAC)'!AJ99:BM99) / 'Grade computation'!G$4, IF(C$16 = "FINAL", SUMIF('Database (LECTURE-RES-PRAC)'!BP$14:CS$14, "CLO1", 'Database (LECTURE-RES-PRAC)'!BP99:CS99) / 'Grade computation'!H$4,""))),""),"")</f>
        <v/>
      </c>
      <c r="N102" s="232" t="str">
        <f t="shared" si="37"/>
        <v/>
      </c>
      <c r="O102" s="25" t="str">
        <f>IF(B102 &lt;&gt; "",IF(AND('PRINTABLE (per grading)'!H$16="EXAM", 'PRINTABLE (per grading)'!B$13="Prelim"), IF(ISERROR(SUMIF('Exam (LECTURE ONLY)'!D$20:M$20, "CLO1", 'Exam (LECTURE ONLY)'!D104:M104) / 'Exam (LECTURE ONLY)'!AL$6), "", SUMIF('Exam (LECTURE ONLY)'!D$20:M$20, "CLO1", 'Exam (LECTURE ONLY)'!D104:M104) /'Exam (LECTURE ONLY)'!AL$6),
IF(AND('PRINTABLE (per grading)'!H$16="EXAM", 'PRINTABLE (per grading)'!B$13="Midterm"), IF(ISERROR(SUMIF('Exam (LECTURE ONLY)'!O$20:X$20, "CLO1", 'Exam (LECTURE ONLY)'!O104:X104) / 'Exam (LECTURE ONLY)'!AM$6), "", SUMIF('Exam (LECTURE ONLY)'!O$20:X$20, "CLO1", 'Exam (LECTURE ONLY)'!O104:X104) / 'Exam (LECTURE ONLY)'!AM$6),
IF(AND('PRINTABLE (per grading)'!H$16="EXAM", 'PRINTABLE (per grading)'!B$13="Final"), IF(ISERROR(SUMIF('Exam (LECTURE ONLY)'!Z$20:AI$20, "CLO1", 'Exam (LECTURE ONLY)'!Z104:AI104) / 'Exam (LECTURE ONLY)'!AN$6), "", SUMIF('Exam (LECTURE ONLY)'!Z$20:AI$20, "CLO1", 'Exam (LECTURE ONLY)'!Z104:AI104) / 'Exam (LECTURE ONLY)'!AN$6),
IF(AND('PRINTABLE (per grading)'!H$16="OUTPUT", 'PRINTABLE (per grading)'!B$13="Prelim"), IF(ISERROR(SUMIF(OUTPUT!C$20:M$20, "CLO1", OUTPUT!C104:M104) / OUTPUT!AL$6), "", SUMIF(OUTPUT!C$20:M$20, "CLO1", OUTPUT!C104:M104) / OUTPUT!AL$6),
IF(AND('PRINTABLE (per grading)'!H$16="OUTPUT", 'PRINTABLE (per grading)'!B$13="Midterm"), IF(ISERROR(SUMIF(OUTPUT!O$20:Y$20, "CLO1", OUTPUT!O104:Y104) / OUTPUT!AM$6), "", SUMIF(OUTPUT!O$20:Y$20, "CLO1", OUTPUT!O104:Y104) / OUTPUT!AM$6),
IF(AND('PRINTABLE (per grading)'!H$16="OUTPUT", 'PRINTABLE (per grading)'!B$13="Final"), IF(ISERROR(SUMIF(OUTPUT!AA$20:AI$20, "CLO1", OUTPUT!AA104:AI104) / OUTPUT!AN$6), "", SUMIF(OUTPUT!AA$20:AI$20, "CLO1", OUTPUT!AA104:AI104) / OUTPUT!AN$6),
"")))))),"")</f>
        <v/>
      </c>
      <c r="P102" s="232" t="str">
        <f t="shared" si="38"/>
        <v/>
      </c>
      <c r="Q102" s="233" t="str">
        <f t="shared" si="39"/>
        <v/>
      </c>
      <c r="R102" s="25" t="str">
        <f>IF(B102 &lt;&gt; "", IFERROR(IF(C$16 = "PRELIM", SUMIF('Database (LECTURE-RES-PRAC)'!D$14:AG$14, "CLO2", 'Database (LECTURE-RES-PRAC)'!D99:AG99) / 'Grade computation'!F$5, IF(C$16 = "MIDTERM", SUMIF('Database (LECTURE-RES-PRAC)'!AJ$14:BM$14, "CLO2", 'Database (LECTURE-RES-PRAC)'!AJ99:BM99) / 'Grade computation'!G$5, IF(C$16 = "FINAL", SUMIF('Database (LECTURE-RES-PRAC)'!BP$14:CS$14, "CLO2", 'Database (LECTURE-RES-PRAC)'!BP99:CS99) / 'Grade computation'!H$5,""))),""),"")</f>
        <v/>
      </c>
      <c r="S102" s="232" t="str">
        <f t="shared" si="40"/>
        <v/>
      </c>
      <c r="T102" s="25" t="str">
        <f>IF(B102 &lt;&gt; "",IF(AND('PRINTABLE (per grading)'!H$16="EXAM", 'PRINTABLE (per grading)'!B$13="Prelim"), IF(ISERROR(SUMIF('Exam (LECTURE ONLY)'!D$20:M$20, "CLO2", 'Exam (LECTURE ONLY)'!D104:M104) / 'Exam (LECTURE ONLY)'!AL$7), "", SUMIF('Exam (LECTURE ONLY)'!D$20:M$20, "CLO2", 'Exam (LECTURE ONLY)'!D104:M104) /'Exam (LECTURE ONLY)'!AL$7),
IF(AND('PRINTABLE (per grading)'!H$16="EXAM", 'PRINTABLE (per grading)'!B$13="Midterm"), IF(ISERROR(SUMIF('Exam (LECTURE ONLY)'!O$20:X$20, "CLO2", 'Exam (LECTURE ONLY)'!O104:X104) / 'Exam (LECTURE ONLY)'!AM$7), "", SUMIF('Exam (LECTURE ONLY)'!O$20:X$20, "CLO2", 'Exam (LECTURE ONLY)'!O104:X104) / 'Exam (LECTURE ONLY)'!AM$7),
IF(AND('PRINTABLE (per grading)'!H$16="EXAM", 'PRINTABLE (per grading)'!B$13="Final"), IF(ISERROR(SUMIF('Exam (LECTURE ONLY)'!Z$20:AI$20, "CLO2", 'Exam (LECTURE ONLY)'!Z104:AI104) / 'Exam (LECTURE ONLY)'!AN$7), "", SUMIF('Exam (LECTURE ONLY)'!Z$20:AI$20, "CLO2", 'Exam (LECTURE ONLY)'!Z104:AI104) / 'Exam (LECTURE ONLY)'!AN$7),
IF(AND('PRINTABLE (per grading)'!H$16="OUTPUT", 'PRINTABLE (per grading)'!B$13="Prelim"), IF(ISERROR(SUMIF(OUTPUT!C$20:M$20, "CLO2", OUTPUT!C104:M104) / OUTPUT!AL$7), "", SUMIF(OUTPUT!C$20:M$20, "CLO2", OUTPUT!C104:M104) / OUTPUT!AL$7),
IF(AND('PRINTABLE (per grading)'!H$16="OUTPUT", 'PRINTABLE (per grading)'!B$13="Midterm"), IF(ISERROR(SUMIF(OUTPUT!O$20:Y$20, "CLO2", OUTPUT!O104:Y104) / OUTPUT!AM$7), "", SUMIF(OUTPUT!O$20:Y$20, "CLO2", OUTPUT!O104:Y104) / OUTPUT!AM$7),
IF(AND('PRINTABLE (per grading)'!H$16="OUTPUT", 'PRINTABLE (per grading)'!B$13="Final"), IF(ISERROR(SUMIF(OUTPUT!AA$20:AI$20, "CLO2", OUTPUT!AA104:AI104) / OUTPUT!AN$7), "", SUMIF(OUTPUT!AA$20:AI$20, "CLO2", OUTPUT!AA104:AI104) / OUTPUT!AN$7),
"")))))),"")</f>
        <v/>
      </c>
      <c r="U102" s="232" t="str">
        <f t="shared" si="41"/>
        <v/>
      </c>
      <c r="V102" s="233" t="str">
        <f t="shared" si="42"/>
        <v/>
      </c>
      <c r="W102" s="25" t="str">
        <f>IF(B102 &lt;&gt; "", IFERROR(IF(C$16 = "PRELIM", SUMIF('Database (LECTURE-RES-PRAC)'!D$14:AG$14, "CLO3", 'Database (LECTURE-RES-PRAC)'!D99:AG99) / 'Grade computation'!F$6, IF(C$16 = "MIDTERM", SUMIF('Database (LECTURE-RES-PRAC)'!AJ$14:BM$14, "CLO3", 'Database (LECTURE-RES-PRAC)'!AJ99:BM99) / 'Grade computation'!G$6, IF(C$16 = "FINAL", SUMIF('Database (LECTURE-RES-PRAC)'!BP$14:CS$14, "CLO3", 'Database (LECTURE-RES-PRAC)'!BP99:CS99) / 'Grade computation'!H$6,""))),""),"")</f>
        <v/>
      </c>
      <c r="X102" s="232" t="str">
        <f t="shared" si="43"/>
        <v/>
      </c>
      <c r="Y102" s="25" t="str">
        <f>IF(B102 &lt;&gt; "",IF(AND('PRINTABLE (per grading)'!H$16="EXAM", 'PRINTABLE (per grading)'!B$13="Prelim"), IF(ISERROR(SUMIF('Exam (LECTURE ONLY)'!D$20:M$20, "CLO3", 'Exam (LECTURE ONLY)'!D104:M104) / 'Exam (LECTURE ONLY)'!AL$8), "", SUMIF('Exam (LECTURE ONLY)'!D$20:M$20, "CLO3", 'Exam (LECTURE ONLY)'!D104:M104) /'Exam (LECTURE ONLY)'!AL$8),
IF(AND('PRINTABLE (per grading)'!H$16="EXAM", 'PRINTABLE (per grading)'!B$13="Midterm"), IF(ISERROR(SUMIF('Exam (LECTURE ONLY)'!O$20:X$20, "CLO3", 'Exam (LECTURE ONLY)'!O104:X104) / 'Exam (LECTURE ONLY)'!AM$8), "", SUMIF('Exam (LECTURE ONLY)'!O$20:X$20, "CLO3", 'Exam (LECTURE ONLY)'!O104:X104) / 'Exam (LECTURE ONLY)'!AM$8),
IF(AND('PRINTABLE (per grading)'!H$16="EXAM", 'PRINTABLE (per grading)'!B$13="Final"), IF(ISERROR(SUMIF('Exam (LECTURE ONLY)'!Z$20:AI$20, "CLO3", 'Exam (LECTURE ONLY)'!Z104:AI104) / 'Exam (LECTURE ONLY)'!AN$8), "", SUMIF('Exam (LECTURE ONLY)'!Z$20:AI$20, "CLO3", 'Exam (LECTURE ONLY)'!Z104:AI104) / 'Exam (LECTURE ONLY)'!AN$8),
IF(AND('PRINTABLE (per grading)'!H$16="OUTPUT", 'PRINTABLE (per grading)'!B$13="Prelim"), IF(ISERROR(SUMIF(OUTPUT!C$20:M$20, "CLO3", OUTPUT!C104:M104) / OUTPUT!AL$8), "", SUMIF(OUTPUT!C$20:M$20, "CLO3", OUTPUT!C104:M104) / OUTPUT!AL$8),
IF(AND('PRINTABLE (per grading)'!H$16="OUTPUT", 'PRINTABLE (per grading)'!B$13="Midterm"), IF(ISERROR(SUMIF(OUTPUT!O$20:Y$20, "CLO3", OUTPUT!O104:Y104) / OUTPUT!AM$8), "", SUMIF(OUTPUT!O$20:Y$20, "CLO3", OUTPUT!O104:Y104) / OUTPUT!AM$8),
IF(AND('PRINTABLE (per grading)'!H$16="OUTPUT", 'PRINTABLE (per grading)'!B$13="Final"), IF(ISERROR(SUMIF(OUTPUT!AA$20:AI$20, "CLO3", OUTPUT!AA104:AI104) / OUTPUT!AN$8), "", SUMIF(OUTPUT!AA$20:AI$20, "CLO3", OUTPUT!AA104:AI104) / OUTPUT!AN$8),
"" )))))),"")</f>
        <v/>
      </c>
      <c r="Z102" s="232" t="str">
        <f t="shared" si="44"/>
        <v/>
      </c>
      <c r="AA102" s="233" t="str">
        <f t="shared" si="45"/>
        <v/>
      </c>
      <c r="AB102" s="25" t="str">
        <f>IF(B102 &lt;&gt; "", IFERROR(IF(C$16 = "PRELIM", SUMIF('Database (LECTURE-RES-PRAC)'!D$14:AG$14, "CLO4", 'Database (LECTURE-RES-PRAC)'!D99:AG99) / 'Grade computation'!F$7, IF(C$16 = "MIDTERM", SUMIF('Database (LECTURE-RES-PRAC)'!AJ$14:BM$14, "CLO4", 'Database (LECTURE-RES-PRAC)'!AJ99:BM99) / 'Grade computation'!G$7, IF(C$16 = "FINAL", SUMIF('Database (LECTURE-RES-PRAC)'!BP$14:CS$14, "CLO4", 'Database (LECTURE-RES-PRAC)'!BP99:CS99) / 'Grade computation'!H$7,""))),""),"")</f>
        <v/>
      </c>
      <c r="AC102" s="232" t="str">
        <f t="shared" si="46"/>
        <v/>
      </c>
      <c r="AD102" s="25" t="str">
        <f>IF(B102 &lt;&gt; "",IF(AND('PRINTABLE (per grading)'!H$16="EXAM", 'PRINTABLE (per grading)'!B$13="Prelim"), IF(ISERROR(SUMIF('Exam (LECTURE ONLY)'!D$20:M$20, "CLO4", 'Exam (LECTURE ONLY)'!D104:M104) / 'Exam (LECTURE ONLY)'!AL$9), "", SUMIF('Exam (LECTURE ONLY)'!D$20:M$20, "CLO4", 'Exam (LECTURE ONLY)'!D104:M104) /'Exam (LECTURE ONLY)'!AL$9),
IF(AND('PRINTABLE (per grading)'!H$16="EXAM", 'PRINTABLE (per grading)'!B$13="Midterm"), IF(ISERROR(SUMIF('Exam (LECTURE ONLY)'!O$20:X$20, "CLO4", 'Exam (LECTURE ONLY)'!O104:X104) / 'Exam (LECTURE ONLY)'!AM$9), "", SUMIF('Exam (LECTURE ONLY)'!O$20:X$20, "CLO4", 'Exam (LECTURE ONLY)'!O104:X104) / 'Exam (LECTURE ONLY)'!AM$9),
IF(AND('PRINTABLE (per grading)'!H$16="EXAM", 'PRINTABLE (per grading)'!B$13="Final"), IF(ISERROR(SUMIF('Exam (LECTURE ONLY)'!Z$20:AI$20, "CLO4", 'Exam (LECTURE ONLY)'!Z104:AI104) / 'Exam (LECTURE ONLY)'!AN$9), "", SUMIF('Exam (LECTURE ONLY)'!Z$20:AI$20, "CLO4", 'Exam (LECTURE ONLY)'!Z104:AI104) / 'Exam (LECTURE ONLY)'!AN$9),
IF(AND('PRINTABLE (per grading)'!H$16="OUTPUT", 'PRINTABLE (per grading)'!B$13="Prelim"), IF(ISERROR(SUMIF(OUTPUT!C$20:M$20, "CLO4", OUTPUT!C104:M104) / OUTPUT!AL$9), "", SUMIF(OUTPUT!C$20:M$20, "CLO4", OUTPUT!C104:M104) / OUTPUT!AL$9),
IF(AND('PRINTABLE (per grading)'!H$16="OUTPUT", 'PRINTABLE (per grading)'!B$13="Midterm"), IF(ISERROR(SUMIF(OUTPUT!O$20:Y$20, "CLO4", OUTPUT!O104:Y104) / OUTPUT!AM$9), "", SUMIF(OUTPUT!O$20:Y$20, "CLO4", OUTPUT!O104:Y104) / OUTPUT!AM$9),
IF(AND('PRINTABLE (per grading)'!H$16="OUTPUT", 'PRINTABLE (per grading)'!B$13="Final"), IF(ISERROR(SUMIF(OUTPUT!AA$20:AI$20, "CLO4", OUTPUT!AA104:AI104) / OUTPUT!AN$9), "", SUMIF(OUTPUT!AA$20:AI$20, "CLO4", OUTPUT!AA104:AI104) / OUTPUT!AN$9),
"")))))),"")</f>
        <v/>
      </c>
      <c r="AE102" s="232" t="str">
        <f t="shared" si="47"/>
        <v/>
      </c>
      <c r="AF102" s="233" t="str">
        <f t="shared" si="48"/>
        <v/>
      </c>
      <c r="AG102" s="25" t="str">
        <f>IF(B102 &lt;&gt; "", IFERROR(IF(C$16 = "PRELIM", SUMIF('Database (LECTURE-RES-PRAC)'!D$14:AG$14, "CLO5", 'Database (LECTURE-RES-PRAC)'!D99:AG99) / 'Grade computation'!F$8, IF(C$16 = "MIDTERM", SUMIF('Database (LECTURE-RES-PRAC)'!AJ$14:BM$14, "CLO5", 'Database (LECTURE-RES-PRAC)'!AJ99:BM99) / 'Grade computation'!G$8, IF(C$16 = "FINAL", SUMIF('Database (LECTURE-RES-PRAC)'!BP$14:CS$14, "CLO5", 'Database (LECTURE-RES-PRAC)'!BP99:CS99) / 'Grade computation'!H$8,""))),""),"")</f>
        <v/>
      </c>
      <c r="AH102" s="232" t="str">
        <f t="shared" si="49"/>
        <v/>
      </c>
      <c r="AI102" s="25" t="str">
        <f>IF(B102 &lt;&gt; "",IF(AND('PRINTABLE (per grading)'!H$16="EXAM", 'PRINTABLE (per grading)'!B$13="Prelim"), IF(ISERROR(SUMIF('Exam (LECTURE ONLY)'!D$20:M$20, "CLO5", 'Exam (LECTURE ONLY)'!D104:M104) / 'Exam (LECTURE ONLY)'!AL$10), "", SUMIF('Exam (LECTURE ONLY)'!D$20:M$20, "CLO5", 'Exam (LECTURE ONLY)'!D104:M104) /'Exam (LECTURE ONLY)'!AL$10),
IF(AND('PRINTABLE (per grading)'!H$16="EXAM", 'PRINTABLE (per grading)'!B$13="Midterm"), IF(ISERROR(SUMIF('Exam (LECTURE ONLY)'!O$20:X$20, "CLO5", 'Exam (LECTURE ONLY)'!O104:X104) / 'Exam (LECTURE ONLY)'!AM$10), "", SUMIF('Exam (LECTURE ONLY)'!O$20:X$20, "CLO5", 'Exam (LECTURE ONLY)'!O104:X104) / 'Exam (LECTURE ONLY)'!AM$10),
IF(AND('PRINTABLE (per grading)'!H$16="EXAM", 'PRINTABLE (per grading)'!B$13="Final"), IF(ISERROR(SUMIF('Exam (LECTURE ONLY)'!Z$20:AI$20, "CLO5", 'Exam (LECTURE ONLY)'!Z104:AI104) / 'Exam (LECTURE ONLY)'!AN$10), "", SUMIF('Exam (LECTURE ONLY)'!Z$20:AI$20, "CLO5", 'Exam (LECTURE ONLY)'!Z104:AI104) / 'Exam (LECTURE ONLY)'!AN$10),
IF(AND('PRINTABLE (per grading)'!H$16="OUTPUT", 'PRINTABLE (per grading)'!B$13="Prelim"), IF(ISERROR(SUMIF(OUTPUT!C$20:M$20, "CLO5", OUTPUT!C104:M104) / OUTPUT!AL$10), "", SUMIF(OUTPUT!C$20:M$20, "CLO5", OUTPUT!C104:M104) / OUTPUT!AL$10),
IF(AND('PRINTABLE (per grading)'!H$16="OUTPUT", 'PRINTABLE (per grading)'!B$13="Midterm"), IF(ISERROR(SUMIF(OUTPUT!O$20:Y$20, "CLO5", OUTPUT!O104:Y104) / OUTPUT!AM$10), "", SUMIF(OUTPUT!O$20:Y$20, "CLO5", OUTPUT!O104:Y104) / OUTPUT!AM$10),
IF(AND('PRINTABLE (per grading)'!H$16="OUTPUT", 'PRINTABLE (per grading)'!B$13="Final"), IF(ISERROR(SUMIF(OUTPUT!AA$20:AI$20, "CLO5", OUTPUT!AA104:AI104) / OUTPUT!AN$10), "", SUMIF(OUTPUT!AA$20:AI$20, "CLO5", OUTPUT!AA104:AI104) / OUTPUT!AN$10),
"")))))),"")</f>
        <v/>
      </c>
      <c r="AJ102" s="232" t="str">
        <f t="shared" si="50"/>
        <v/>
      </c>
      <c r="AK102" s="233" t="str">
        <f t="shared" si="51"/>
        <v/>
      </c>
      <c r="AL102" s="25" t="str">
        <f>IF(B102 &lt;&gt; "", IFERROR(IF(C$16 = "PRELIM", SUMIF('Database (LECTURE-RES-PRAC)'!D$14:AG$14, "CLO6", 'Database (LECTURE-RES-PRAC)'!D99:AG99) / 'Grade computation'!F$9, IF(C$16 = "MIDTERM", SUMIF('Database (LECTURE-RES-PRAC)'!AJ$14:BM$14, "CLO6", 'Database (LECTURE-RES-PRAC)'!AJ99:BM99) / 'Grade computation'!G$9, IF(C$16 = "FINAL", SUMIF('Database (LECTURE-RES-PRAC)'!BP$14:CS$14, "CLO6", 'Database (LECTURE-RES-PRAC)'!BP99:CS99) / 'Grade computation'!H$9,""))),""),"")</f>
        <v/>
      </c>
      <c r="AM102" s="232" t="str">
        <f t="shared" si="52"/>
        <v/>
      </c>
      <c r="AN102" s="25" t="str">
        <f>IF(B102 &lt;&gt; "",IF(AND('PRINTABLE (per grading)'!H$16="EXAM", 'PRINTABLE (per grading)'!B$13="Prelim"), IF(ISERROR(SUMIF('Exam (LECTURE ONLY)'!D$20:M$20, "CLO6", 'Exam (LECTURE ONLY)'!D104:M104) / 'Exam (LECTURE ONLY)'!AL$11), "", SUMIF('Exam (LECTURE ONLY)'!D$20:M$20, "CLO6", 'Exam (LECTURE ONLY)'!D104:M104) /'Exam (LECTURE ONLY)'!AL$11),
IF(AND('PRINTABLE (per grading)'!H$16="EXAM", 'PRINTABLE (per grading)'!B$13="Midterm"), IF(ISERROR(SUMIF('Exam (LECTURE ONLY)'!O$20:X$20, "CLO6", 'Exam (LECTURE ONLY)'!O104:X104) / 'Exam (LECTURE ONLY)'!AM$11), "", SUMIF('Exam (LECTURE ONLY)'!O$20:X$20, "CLO6", 'Exam (LECTURE ONLY)'!O104:X104) / 'Exam (LECTURE ONLY)'!AM$11),
IF(AND('PRINTABLE (per grading)'!H$16="EXAM", 'PRINTABLE (per grading)'!B$13="Final"), IF(ISERROR(SUMIF('Exam (LECTURE ONLY)'!Z$20:AI$20, "CLO6", 'Exam (LECTURE ONLY)'!Z104:AI104) / 'Exam (LECTURE ONLY)'!AN$11), "", SUMIF('Exam (LECTURE ONLY)'!Z$20:AI$20, "CLO6", 'Exam (LECTURE ONLY)'!Z104:AI104) / 'Exam (LECTURE ONLY)'!AN$11),
IF(AND('PRINTABLE (per grading)'!H$16="OUTPUT", 'PRINTABLE (per grading)'!B$13="Prelim"), IF(ISERROR(SUMIF(OUTPUT!C$20:M$20, "CLO6", OUTPUT!C104:M104) / OUTPUT!AL$11), "", SUMIF(OUTPUT!C$20:M$20, "CLO6", OUTPUT!C104:M104) / OUTPUT!AL$11),
IF(AND('PRINTABLE (per grading)'!H$16="OUTPUT", 'PRINTABLE (per grading)'!B$13="Midterm"), IF(ISERROR(SUMIF(OUTPUT!O$20:Y$20, "CLO6", OUTPUT!O104:Y104) / OUTPUT!AM$11), "", SUMIF(OUTPUT!O$20:Y$20, "CLO6", OUTPUT!O104:Y104) / OUTPUT!AM$11),
IF(AND('PRINTABLE (per grading)'!H$16="OUTPUT", 'PRINTABLE (per grading)'!B$13="Final"), IF(ISERROR(SUMIF(OUTPUT!AA$20:AI$20, "CLO6", OUTPUT!AA104:AI104) / OUTPUT!AN$11), "", SUMIF(OUTPUT!AA$20:AI$20, "CLO6", OUTPUT!AA104:AI104) / OUTPUT!AN$11),
"")))))),"")</f>
        <v/>
      </c>
      <c r="AO102" s="232" t="str">
        <f t="shared" si="53"/>
        <v/>
      </c>
      <c r="AP102" s="233" t="str">
        <f t="shared" si="54"/>
        <v/>
      </c>
      <c r="AQ102" s="25" t="str">
        <f>IF(B102 &lt;&gt; "", IFERROR(IF(C$16 = "PRELIM", SUMIF('Database (LECTURE-RES-PRAC)'!D$14:AG$14, "CLO7", 'Database (LECTURE-RES-PRAC)'!D99:AG99) / 'Grade computation'!F$10, IF(C$16 = "MIDTERM", SUMIF('Database (LECTURE-RES-PRAC)'!AJ$14:BM$14, "CLO7", 'Database (LECTURE-RES-PRAC)'!AJ99:BM99) / 'Grade computation'!G$10, IF(C$16 = "FINAL", SUMIF('Database (LECTURE-RES-PRAC)'!BP$14:CS$14, "CLO7", 'Database (LECTURE-RES-PRAC)'!BP99:CS99) / 'Grade computation'!H$10,""))),""),"")</f>
        <v/>
      </c>
      <c r="AR102" s="232" t="str">
        <f t="shared" si="55"/>
        <v/>
      </c>
      <c r="AS102" s="25" t="str">
        <f>IF(B102 &lt;&gt; "",IF(AND('PRINTABLE (per grading)'!H$16="EXAM", 'PRINTABLE (per grading)'!B$13="Prelim"), IF(ISERROR(SUMIF('Exam (LECTURE ONLY)'!D$20:M$20, "CLO7", 'Exam (LECTURE ONLY)'!D104:M104) / 'Exam (LECTURE ONLY)'!AL$12), "", SUMIF('Exam (LECTURE ONLY)'!D$20:M$20, "CLO7", 'Exam (LECTURE ONLY)'!D104:M104) /'Exam (LECTURE ONLY)'!AL$12),
IF(AND('PRINTABLE (per grading)'!H$16="EXAM", 'PRINTABLE (per grading)'!B$13="Midterm"), IF(ISERROR(SUMIF('Exam (LECTURE ONLY)'!O$20:X$20, "CLO7", 'Exam (LECTURE ONLY)'!O104:X104) / 'Exam (LECTURE ONLY)'!AM$12), "", SUMIF('Exam (LECTURE ONLY)'!O$20:X$20, "CLO7", 'Exam (LECTURE ONLY)'!O104:X104) / 'Exam (LECTURE ONLY)'!AM$12),
IF(AND('PRINTABLE (per grading)'!H$16="EXAM", 'PRINTABLE (per grading)'!B$13="Final"), IF(ISERROR(SUMIF('Exam (LECTURE ONLY)'!Z$20:AI$20, "CLO7", 'Exam (LECTURE ONLY)'!Z104:AI104) / 'Exam (LECTURE ONLY)'!AN$12), "", SUMIF('Exam (LECTURE ONLY)'!Z$20:AI$20, "CLO7", 'Exam (LECTURE ONLY)'!Z104:AI104) / 'Exam (LECTURE ONLY)'!AN$12),
IF(AND('PRINTABLE (per grading)'!H$16="OUTPUT", 'PRINTABLE (per grading)'!B$13="Prelim"), IF(ISERROR(SUMIF(OUTPUT!C$20:M$20, "CLO7", OUTPUT!C104:M104) / OUTPUT!AL$12), "", SUMIF(OUTPUT!C$20:M$20, "CLO7", OUTPUT!C104:M104) / OUTPUT!AL$12),
IF(AND('PRINTABLE (per grading)'!H$16="OUTPUT", 'PRINTABLE (per grading)'!B$13="Midterm"), IF(ISERROR(SUMIF(OUTPUT!O$20:Y$20, "CLO7", OUTPUT!O104:Y104) / OUTPUT!AM$12), "", SUMIF(OUTPUT!O$20:Y$20, "CLO7", OUTPUT!O104:Y104) / OUTPUT!AM$12),
IF(AND('PRINTABLE (per grading)'!H$16="OUTPUT", 'PRINTABLE (per grading)'!B$13="Final"), IF(ISERROR(SUMIF(OUTPUT!AA$20:AI$20, "CLO7", OUTPUT!AA104:AI104) / OUTPUT!AN$12), "", SUMIF(OUTPUT!AA$20:AI$20, "CLO7", OUTPUT!AA104:AI104) / OUTPUT!AN$12),
"")))))),"")</f>
        <v/>
      </c>
      <c r="AT102" s="232" t="str">
        <f t="shared" si="56"/>
        <v/>
      </c>
      <c r="AU102" s="233" t="str">
        <f t="shared" si="57"/>
        <v/>
      </c>
      <c r="AV102" s="25" t="str">
        <f>IF(B102 &lt;&gt; "", IFERROR(IF(C$16 = "PRELIM", SUMIF('Database (LECTURE-RES-PRAC)'!D$14:AG$14, "CLO8", 'Database (LECTURE-RES-PRAC)'!D99:AG99) / 'Grade computation'!F$11, IF(C$16 = "MIDTERM", SUMIF('Database (LECTURE-RES-PRAC)'!AJ$14:BM$14, "CLO8", 'Database (LECTURE-RES-PRAC)'!AJ99:BM99) / 'Grade computation'!G$11, IF(C$16 = "FINAL", SUMIF('Database (LECTURE-RES-PRAC)'!BP$14:CS$14, "CLO8", 'Database (LECTURE-RES-PRAC)'!BP99:CS99) / 'Grade computation'!H$11,""))),""),"")</f>
        <v/>
      </c>
      <c r="AW102" s="232" t="str">
        <f t="shared" si="58"/>
        <v/>
      </c>
      <c r="AX102" s="25" t="str">
        <f>IF(B102 &lt;&gt; "",IF(AND('PRINTABLE (per grading)'!H$16="EXAM", 'PRINTABLE (per grading)'!B$13="Prelim"), IF(ISERROR(SUMIF('Exam (LECTURE ONLY)'!D$20:M$20, "CLO8", 'Exam (LECTURE ONLY)'!D104:M104) / 'Exam (LECTURE ONLY)'!AL$13), "", SUMIF('Exam (LECTURE ONLY)'!D$20:M$20, "CLO8", 'Exam (LECTURE ONLY)'!D104:M104) /'Exam (LECTURE ONLY)'!AL$13),
IF(AND('PRINTABLE (per grading)'!H$16="EXAM", 'PRINTABLE (per grading)'!B$13="Midterm"), IF(ISERROR(SUMIF('Exam (LECTURE ONLY)'!O$20:X$20, "CLO8", 'Exam (LECTURE ONLY)'!O104:X104) / 'Exam (LECTURE ONLY)'!AM$13), "", SUMIF('Exam (LECTURE ONLY)'!O$20:X$20, "CLO8", 'Exam (LECTURE ONLY)'!O104:X104) / 'Exam (LECTURE ONLY)'!AM$13),
IF(AND('PRINTABLE (per grading)'!H$16="EXAM", 'PRINTABLE (per grading)'!B$13="Final"), IF(ISERROR(SUMIF('Exam (LECTURE ONLY)'!Z$20:AI$20, "CLO8", 'Exam (LECTURE ONLY)'!Z104:AI104) / 'Exam (LECTURE ONLY)'!AN$13), "", SUMIF('Exam (LECTURE ONLY)'!Z$20:AI$20, "CLO8", 'Exam (LECTURE ONLY)'!Z104:AI104) / 'Exam (LECTURE ONLY)'!AN$13),
IF(AND('PRINTABLE (per grading)'!H$16="OUTPUT", 'PRINTABLE (per grading)'!B$13="Prelim"), IF(ISERROR(SUMIF(OUTPUT!C$20:M$20, "CLO8", OUTPUT!C104:M104) / OUTPUT!AL$13), "", SUMIF(OUTPUT!C$20:M$20, "CLO8", OUTPUT!C104:M104) / OUTPUT!AL$13),
IF(AND('PRINTABLE (per grading)'!H$16="OUTPUT", 'PRINTABLE (per grading)'!B$13="Midterm"), IF(ISERROR(SUMIF(OUTPUT!O$20:Y$20, "CLO8", OUTPUT!O104:Y104) / OUTPUT!AM$13), "", SUMIF(OUTPUT!O$20:Y$20, "CLO8", OUTPUT!O104:Y104) / OUTPUT!AM$13),
IF(AND('PRINTABLE (per grading)'!H$16="OUTPUT", 'PRINTABLE (per grading)'!B$13="Final"), IF(ISERROR(SUMIF(OUTPUT!AA$20:AI$20, "CLO8", OUTPUT!AA104:AI104) / OUTPUT!AN$13), "", SUMIF(OUTPUT!AA$20:AI$20, "CLO8", OUTPUT!AA104:AI104) / OUTPUT!AN$13),
"")))))),"")</f>
        <v/>
      </c>
      <c r="AY102" s="232" t="str">
        <f t="shared" si="59"/>
        <v/>
      </c>
      <c r="AZ102" s="233" t="str">
        <f t="shared" si="60"/>
        <v/>
      </c>
      <c r="BA102" s="25" t="str">
        <f>IF(B102 &lt;&gt; "", IFERROR(IF(C$16 = "PRELIM", SUMIF('Database (LECTURE-RES-PRAC)'!D$14:AG$14, "CLO9", 'Database (LECTURE-RES-PRAC)'!D99:AG99) / 'Grade computation'!F$12, IF(C$16 = "MIDTERM", SUMIF('Database (LECTURE-RES-PRAC)'!AJ$14:BM$14, "CLO9", 'Database (LECTURE-RES-PRAC)'!AJ99:BM99) / 'Grade computation'!G$12, IF(C$16 = "FINAL", SUMIF('Database (LECTURE-RES-PRAC)'!BP$14:CS$14, "CLO9", 'Database (LECTURE-RES-PRAC)'!BP99:CS99) / 'Grade computation'!H$12,""))),""),"")</f>
        <v/>
      </c>
      <c r="BB102" s="232" t="str">
        <f t="shared" si="61"/>
        <v/>
      </c>
      <c r="BC102" s="25" t="str">
        <f>IF(B102 &lt;&gt; "",IF(AND('PRINTABLE (per grading)'!H$16="EXAM", 'PRINTABLE (per grading)'!B$13="Prelim"), IF(ISERROR(SUMIF('Exam (LECTURE ONLY)'!D$20:M$20, "CLO9", 'Exam (LECTURE ONLY)'!D104:M104) / 'Exam (LECTURE ONLY)'!AL$14), "", SUMIF('Exam (LECTURE ONLY)'!D$20:M$20, "CLO9", 'Exam (LECTURE ONLY)'!D104:M104) /'Exam (LECTURE ONLY)'!AL$14),
IF(AND('PRINTABLE (per grading)'!H$16="EXAM", 'PRINTABLE (per grading)'!B$13="Midterm"), IF(ISERROR(SUMIF('Exam (LECTURE ONLY)'!O$20:X$20, "CLO9", 'Exam (LECTURE ONLY)'!O104:X104) / 'Exam (LECTURE ONLY)'!AM$14), "", SUMIF('Exam (LECTURE ONLY)'!O$20:X$20, "CLO9", 'Exam (LECTURE ONLY)'!O104:X104) / 'Exam (LECTURE ONLY)'!AM$14),
IF(AND('PRINTABLE (per grading)'!H$16="EXAM", 'PRINTABLE (per grading)'!B$13="Final"), IF(ISERROR(SUMIF('Exam (LECTURE ONLY)'!Z$20:AI$20, "CLO9", 'Exam (LECTURE ONLY)'!Z104:AI104) / 'Exam (LECTURE ONLY)'!AN$14), "", SUMIF('Exam (LECTURE ONLY)'!Z$20:AI$20, "CLO9", 'Exam (LECTURE ONLY)'!Z104:AI104) / 'Exam (LECTURE ONLY)'!AN$14),
IF(AND('PRINTABLE (per grading)'!H$16="OUTPUT", 'PRINTABLE (per grading)'!B$13="Prelim"), IF(ISERROR(SUMIF(OUTPUT!C$20:M$20, "CLO9", OUTPUT!C104:M104) / OUTPUT!AL$14), "", SUMIF(OUTPUT!C$20:M$20, "CLO9", OUTPUT!C104:M104) / OUTPUT!AL$14),
IF(AND('PRINTABLE (per grading)'!H$16="OUTPUT", 'PRINTABLE (per grading)'!B$13="Midterm"), IF(ISERROR(SUMIF(OUTPUT!O$20:Y$20, "CLO9", OUTPUT!O104:Y104) / OUTPUT!AM$14), "", SUMIF(OUTPUT!O$20:Y$20, "CLO9", OUTPUT!O104:Y104) / OUTPUT!AM$14),
IF(AND('PRINTABLE (per grading)'!H$16="OUTPUT", 'PRINTABLE (per grading)'!B$13="Final"), IF(ISERROR(SUMIF(OUTPUT!AA$20:AI$20, "CLO9", OUTPUT!AA104:AI104) / OUTPUT!AN$14), "", SUMIF(OUTPUT!AA$20:AI$20, "CLO9", OUTPUT!AA104:AI104) / OUTPUT!AN$14),
"")))))),"")</f>
        <v/>
      </c>
      <c r="BD102" s="232" t="str">
        <f t="shared" si="62"/>
        <v/>
      </c>
      <c r="BE102" s="233" t="str">
        <f t="shared" si="63"/>
        <v/>
      </c>
      <c r="BF102" s="25" t="str">
        <f>IF(B102 &lt;&gt; "", IFERROR(IF(C$16 = "PRELIM", SUMIF('Database (LECTURE-RES-PRAC)'!D$14:AG$14, "CLO10", 'Database (LECTURE-RES-PRAC)'!D99:AG99) / 'Grade computation'!F$13, IF(C$16 = "MIDTERM", SUMIF('Database (LECTURE-RES-PRAC)'!AJ$14:BM$14, "CLO10", 'Database (LECTURE-RES-PRAC)'!AJ99:BM99) / 'Grade computation'!G$13, IF(C$16 = "FINAL", SUMIF('Database (LECTURE-RES-PRAC)'!BP$14:CS$14, "CLO10", 'Database (LECTURE-RES-PRAC)'!BP99:CS99) / 'Grade computation'!H$13,""))),""),"")</f>
        <v/>
      </c>
      <c r="BG102" s="232" t="str">
        <f t="shared" si="64"/>
        <v/>
      </c>
      <c r="BH102" s="25" t="str">
        <f>IF(B102 &lt;&gt; "",IF(AND('PRINTABLE (per grading)'!H$16="EXAM", 'PRINTABLE (per grading)'!B$13="Prelim"), IF(ISERROR(SUMIF('Exam (LECTURE ONLY)'!D$20:M$20, "CLO10", 'Exam (LECTURE ONLY)'!D104:M104) / 'Exam (LECTURE ONLY)'!AL$15), "", SUMIF('Exam (LECTURE ONLY)'!D$20:M$20, "CLO10", 'Exam (LECTURE ONLY)'!D104:M104) /'Exam (LECTURE ONLY)'!AL$15),
IF(AND('PRINTABLE (per grading)'!H$16="EXAM", 'PRINTABLE (per grading)'!B$13="Midterm"), IF(ISERROR(SUMIF('Exam (LECTURE ONLY)'!O$20:X$20, "CLO10", 'Exam (LECTURE ONLY)'!O104:X104) / 'Exam (LECTURE ONLY)'!AM$15), "", SUMIF('Exam (LECTURE ONLY)'!O$20:X$20, "CLO10", 'Exam (LECTURE ONLY)'!O104:X104) / 'Exam (LECTURE ONLY)'!AM$15),
IF(AND('PRINTABLE (per grading)'!H$16="EXAM", 'PRINTABLE (per grading)'!B$13="Final"), IF(ISERROR(SUMIF('Exam (LECTURE ONLY)'!Z$20:AI$20, "CLO10", 'Exam (LECTURE ONLY)'!Z104:AI104) / 'Exam (LECTURE ONLY)'!AN$15), "", SUMIF('Exam (LECTURE ONLY)'!Z$20:AI$20, "CLO10", 'Exam (LECTURE ONLY)'!Z104:AI104) / 'Exam (LECTURE ONLY)'!AN$15),
IF(AND('PRINTABLE (per grading)'!H$16="OUTPUT", 'PRINTABLE (per grading)'!B$13="Prelim"), IF(ISERROR(SUMIF(OUTPUT!C$20:M$20, "CLO10", OUTPUT!C104:M104) / OUTPUT!AL$15), "", SUMIF(OUTPUT!C$20:M$20, "CLO10", OUTPUT!C104:M104) / OUTPUT!AL$15),
IF(AND('PRINTABLE (per grading)'!H$16="OUTPUT", 'PRINTABLE (per grading)'!B$13="Midterm"), IF(ISERROR(SUMIF(OUTPUT!O$20:Y$20, "CLO10", OUTPUT!O104:Y104) / OUTPUT!AM$15), "", SUMIF(OUTPUT!O$20:Y$20, "CLO10", OUTPUT!O104:Y104) / OUTPUT!AM$15),
IF(AND('PRINTABLE (per grading)'!H$16="OUTPUT", 'PRINTABLE (per grading)'!B$13="Final"), IF(ISERROR(SUMIF(OUTPUT!AA$20:AI$20, "CLO10", OUTPUT!AA104:AI104) / OUTPUT!AN$15), "", SUMIF(OUTPUT!AA$20:AI$20, "CLO10", OUTPUT!AA104:AI104) / OUTPUT!AN$15),
"")))))),"")</f>
        <v/>
      </c>
      <c r="BI102" s="232" t="str">
        <f t="shared" si="65"/>
        <v/>
      </c>
      <c r="BJ102" s="233" t="str">
        <f t="shared" si="66"/>
        <v/>
      </c>
      <c r="BK102" s="2"/>
    </row>
    <row r="103" spans="1:63" ht="20.100000000000001" customHeight="1">
      <c r="A103" s="118" t="str">
        <f>IF(ISBLANK('Database (LECTURE-RES-PRAC)'!A100),"",'Database (LECTURE-RES-PRAC)'!A100)</f>
        <v/>
      </c>
      <c r="B103" s="119" t="str">
        <f>IF(ISBLANK('Database (LECTURE-RES-PRAC)'!B100),"",'Database (LECTURE-RES-PRAC)'!B100)</f>
        <v/>
      </c>
      <c r="C103" s="134" t="str">
        <f>IF(B103&lt;&gt;"",IF(C$16="PRELIM",'Grade computation'!C103, IF(C$16="MIDTERM",'Grade computation'!K103, IF(C$16="FINAL",'Grade computation'!S103,""))),"")</f>
        <v/>
      </c>
      <c r="D103" s="135" t="str">
        <f t="shared" si="1"/>
        <v/>
      </c>
      <c r="E103" s="134" t="str">
        <f>IF(B103&lt;&gt;"", IF(C$16="PRELIM",'Grade computation'!E103, IF(C$16="MIDTERM",'Grade computation'!M103, IF(C$16="FINAL",'Grade computation'!U103,""))),"")</f>
        <v/>
      </c>
      <c r="F103" s="136" t="str">
        <f t="shared" si="2"/>
        <v/>
      </c>
      <c r="G103" s="137" t="str">
        <f t="shared" si="3"/>
        <v/>
      </c>
      <c r="H103" s="207" t="str">
        <f>IF(B103&lt;&gt;"",IF(C$16="PRELIM", 'Grade computation'!H103, IF(C$16="MIDTERM", 'Grade computation'!P103, IF(C$16="FINAL",'Grade computation'!X103, ""))),"")</f>
        <v/>
      </c>
      <c r="I103" s="137" t="str">
        <f t="shared" si="4"/>
        <v/>
      </c>
      <c r="J103" s="139" t="str">
        <f t="shared" si="5"/>
        <v/>
      </c>
      <c r="K103" s="377" t="str">
        <f t="shared" si="6"/>
        <v/>
      </c>
      <c r="L103" s="434"/>
      <c r="M103" s="25" t="str">
        <f>IF(B103 &lt;&gt; "", IFERROR(IF(C$16 = "PRELIM", SUMIF('Database (LECTURE-RES-PRAC)'!D$14:AG$14, "CLO1", 'Database (LECTURE-RES-PRAC)'!D100:AG100) / 'Grade computation'!F$4, IF(C$16 = "MIDTERM", SUMIF('Database (LECTURE-RES-PRAC)'!AJ$14:BM$14, "CLO1", 'Database (LECTURE-RES-PRAC)'!AJ100:BM100) / 'Grade computation'!G$4, IF(C$16 = "FINAL", SUMIF('Database (LECTURE-RES-PRAC)'!BP$14:CS$14, "CLO1", 'Database (LECTURE-RES-PRAC)'!BP100:CS100) / 'Grade computation'!H$4,""))),""),"")</f>
        <v/>
      </c>
      <c r="N103" s="232" t="str">
        <f t="shared" si="37"/>
        <v/>
      </c>
      <c r="O103" s="25" t="str">
        <f>IF(B103 &lt;&gt; "",IF(AND('PRINTABLE (per grading)'!H$16="EXAM", 'PRINTABLE (per grading)'!B$13="Prelim"), IF(ISERROR(SUMIF('Exam (LECTURE ONLY)'!D$20:M$20, "CLO1", 'Exam (LECTURE ONLY)'!D105:M105) / 'Exam (LECTURE ONLY)'!AL$6), "", SUMIF('Exam (LECTURE ONLY)'!D$20:M$20, "CLO1", 'Exam (LECTURE ONLY)'!D105:M105) /'Exam (LECTURE ONLY)'!AL$6),
IF(AND('PRINTABLE (per grading)'!H$16="EXAM", 'PRINTABLE (per grading)'!B$13="Midterm"), IF(ISERROR(SUMIF('Exam (LECTURE ONLY)'!O$20:X$20, "CLO1", 'Exam (LECTURE ONLY)'!O105:X105) / 'Exam (LECTURE ONLY)'!AM$6), "", SUMIF('Exam (LECTURE ONLY)'!O$20:X$20, "CLO1", 'Exam (LECTURE ONLY)'!O105:X105) / 'Exam (LECTURE ONLY)'!AM$6),
IF(AND('PRINTABLE (per grading)'!H$16="EXAM", 'PRINTABLE (per grading)'!B$13="Final"), IF(ISERROR(SUMIF('Exam (LECTURE ONLY)'!Z$20:AI$20, "CLO1", 'Exam (LECTURE ONLY)'!Z105:AI105) / 'Exam (LECTURE ONLY)'!AN$6), "", SUMIF('Exam (LECTURE ONLY)'!Z$20:AI$20, "CLO1", 'Exam (LECTURE ONLY)'!Z105:AI105) / 'Exam (LECTURE ONLY)'!AN$6),
IF(AND('PRINTABLE (per grading)'!H$16="OUTPUT", 'PRINTABLE (per grading)'!B$13="Prelim"), IF(ISERROR(SUMIF(OUTPUT!C$20:M$20, "CLO1", OUTPUT!C105:M105) / OUTPUT!AL$6), "", SUMIF(OUTPUT!C$20:M$20, "CLO1", OUTPUT!C105:M105) / OUTPUT!AL$6),
IF(AND('PRINTABLE (per grading)'!H$16="OUTPUT", 'PRINTABLE (per grading)'!B$13="Midterm"), IF(ISERROR(SUMIF(OUTPUT!O$20:Y$20, "CLO1", OUTPUT!O105:Y105) / OUTPUT!AM$6), "", SUMIF(OUTPUT!O$20:Y$20, "CLO1", OUTPUT!O105:Y105) / OUTPUT!AM$6),
IF(AND('PRINTABLE (per grading)'!H$16="OUTPUT", 'PRINTABLE (per grading)'!B$13="Final"), IF(ISERROR(SUMIF(OUTPUT!AA$20:AI$20, "CLO1", OUTPUT!AA105:AI105) / OUTPUT!AN$6), "", SUMIF(OUTPUT!AA$20:AI$20, "CLO1", OUTPUT!AA105:AI105) / OUTPUT!AN$6),
"")))))),"")</f>
        <v/>
      </c>
      <c r="P103" s="232" t="str">
        <f t="shared" si="38"/>
        <v/>
      </c>
      <c r="Q103" s="233" t="str">
        <f t="shared" si="39"/>
        <v/>
      </c>
      <c r="R103" s="25" t="str">
        <f>IF(B103 &lt;&gt; "", IFERROR(IF(C$16 = "PRELIM", SUMIF('Database (LECTURE-RES-PRAC)'!D$14:AG$14, "CLO2", 'Database (LECTURE-RES-PRAC)'!D100:AG100) / 'Grade computation'!F$5, IF(C$16 = "MIDTERM", SUMIF('Database (LECTURE-RES-PRAC)'!AJ$14:BM$14, "CLO2", 'Database (LECTURE-RES-PRAC)'!AJ100:BM100) / 'Grade computation'!G$5, IF(C$16 = "FINAL", SUMIF('Database (LECTURE-RES-PRAC)'!BP$14:CS$14, "CLO2", 'Database (LECTURE-RES-PRAC)'!BP100:CS100) / 'Grade computation'!H$5,""))),""),"")</f>
        <v/>
      </c>
      <c r="S103" s="232" t="str">
        <f t="shared" si="40"/>
        <v/>
      </c>
      <c r="T103" s="25" t="str">
        <f>IF(B103 &lt;&gt; "",IF(AND('PRINTABLE (per grading)'!H$16="EXAM", 'PRINTABLE (per grading)'!B$13="Prelim"), IF(ISERROR(SUMIF('Exam (LECTURE ONLY)'!D$20:M$20, "CLO2", 'Exam (LECTURE ONLY)'!D105:M105) / 'Exam (LECTURE ONLY)'!AL$7), "", SUMIF('Exam (LECTURE ONLY)'!D$20:M$20, "CLO2", 'Exam (LECTURE ONLY)'!D105:M105) /'Exam (LECTURE ONLY)'!AL$7),
IF(AND('PRINTABLE (per grading)'!H$16="EXAM", 'PRINTABLE (per grading)'!B$13="Midterm"), IF(ISERROR(SUMIF('Exam (LECTURE ONLY)'!O$20:X$20, "CLO2", 'Exam (LECTURE ONLY)'!O105:X105) / 'Exam (LECTURE ONLY)'!AM$7), "", SUMIF('Exam (LECTURE ONLY)'!O$20:X$20, "CLO2", 'Exam (LECTURE ONLY)'!O105:X105) / 'Exam (LECTURE ONLY)'!AM$7),
IF(AND('PRINTABLE (per grading)'!H$16="EXAM", 'PRINTABLE (per grading)'!B$13="Final"), IF(ISERROR(SUMIF('Exam (LECTURE ONLY)'!Z$20:AI$20, "CLO2", 'Exam (LECTURE ONLY)'!Z105:AI105) / 'Exam (LECTURE ONLY)'!AN$7), "", SUMIF('Exam (LECTURE ONLY)'!Z$20:AI$20, "CLO2", 'Exam (LECTURE ONLY)'!Z105:AI105) / 'Exam (LECTURE ONLY)'!AN$7),
IF(AND('PRINTABLE (per grading)'!H$16="OUTPUT", 'PRINTABLE (per grading)'!B$13="Prelim"), IF(ISERROR(SUMIF(OUTPUT!C$20:M$20, "CLO2", OUTPUT!C105:M105) / OUTPUT!AL$7), "", SUMIF(OUTPUT!C$20:M$20, "CLO2", OUTPUT!C105:M105) / OUTPUT!AL$7),
IF(AND('PRINTABLE (per grading)'!H$16="OUTPUT", 'PRINTABLE (per grading)'!B$13="Midterm"), IF(ISERROR(SUMIF(OUTPUT!O$20:Y$20, "CLO2", OUTPUT!O105:Y105) / OUTPUT!AM$7), "", SUMIF(OUTPUT!O$20:Y$20, "CLO2", OUTPUT!O105:Y105) / OUTPUT!AM$7),
IF(AND('PRINTABLE (per grading)'!H$16="OUTPUT", 'PRINTABLE (per grading)'!B$13="Final"), IF(ISERROR(SUMIF(OUTPUT!AA$20:AI$20, "CLO2", OUTPUT!AA105:AI105) / OUTPUT!AN$7), "", SUMIF(OUTPUT!AA$20:AI$20, "CLO2", OUTPUT!AA105:AI105) / OUTPUT!AN$7),
"")))))),"")</f>
        <v/>
      </c>
      <c r="U103" s="232" t="str">
        <f t="shared" si="41"/>
        <v/>
      </c>
      <c r="V103" s="233" t="str">
        <f t="shared" si="42"/>
        <v/>
      </c>
      <c r="W103" s="25" t="str">
        <f>IF(B103 &lt;&gt; "", IFERROR(IF(C$16 = "PRELIM", SUMIF('Database (LECTURE-RES-PRAC)'!D$14:AG$14, "CLO3", 'Database (LECTURE-RES-PRAC)'!D100:AG100) / 'Grade computation'!F$6, IF(C$16 = "MIDTERM", SUMIF('Database (LECTURE-RES-PRAC)'!AJ$14:BM$14, "CLO3", 'Database (LECTURE-RES-PRAC)'!AJ100:BM100) / 'Grade computation'!G$6, IF(C$16 = "FINAL", SUMIF('Database (LECTURE-RES-PRAC)'!BP$14:CS$14, "CLO3", 'Database (LECTURE-RES-PRAC)'!BP100:CS100) / 'Grade computation'!H$6,""))),""),"")</f>
        <v/>
      </c>
      <c r="X103" s="232" t="str">
        <f t="shared" si="43"/>
        <v/>
      </c>
      <c r="Y103" s="25" t="str">
        <f>IF(B103 &lt;&gt; "",IF(AND('PRINTABLE (per grading)'!H$16="EXAM", 'PRINTABLE (per grading)'!B$13="Prelim"), IF(ISERROR(SUMIF('Exam (LECTURE ONLY)'!D$20:M$20, "CLO3", 'Exam (LECTURE ONLY)'!D105:M105) / 'Exam (LECTURE ONLY)'!AL$8), "", SUMIF('Exam (LECTURE ONLY)'!D$20:M$20, "CLO3", 'Exam (LECTURE ONLY)'!D105:M105) /'Exam (LECTURE ONLY)'!AL$8),
IF(AND('PRINTABLE (per grading)'!H$16="EXAM", 'PRINTABLE (per grading)'!B$13="Midterm"), IF(ISERROR(SUMIF('Exam (LECTURE ONLY)'!O$20:X$20, "CLO3", 'Exam (LECTURE ONLY)'!O105:X105) / 'Exam (LECTURE ONLY)'!AM$8), "", SUMIF('Exam (LECTURE ONLY)'!O$20:X$20, "CLO3", 'Exam (LECTURE ONLY)'!O105:X105) / 'Exam (LECTURE ONLY)'!AM$8),
IF(AND('PRINTABLE (per grading)'!H$16="EXAM", 'PRINTABLE (per grading)'!B$13="Final"), IF(ISERROR(SUMIF('Exam (LECTURE ONLY)'!Z$20:AI$20, "CLO3", 'Exam (LECTURE ONLY)'!Z105:AI105) / 'Exam (LECTURE ONLY)'!AN$8), "", SUMIF('Exam (LECTURE ONLY)'!Z$20:AI$20, "CLO3", 'Exam (LECTURE ONLY)'!Z105:AI105) / 'Exam (LECTURE ONLY)'!AN$8),
IF(AND('PRINTABLE (per grading)'!H$16="OUTPUT", 'PRINTABLE (per grading)'!B$13="Prelim"), IF(ISERROR(SUMIF(OUTPUT!C$20:M$20, "CLO3", OUTPUT!C105:M105) / OUTPUT!AL$8), "", SUMIF(OUTPUT!C$20:M$20, "CLO3", OUTPUT!C105:M105) / OUTPUT!AL$8),
IF(AND('PRINTABLE (per grading)'!H$16="OUTPUT", 'PRINTABLE (per grading)'!B$13="Midterm"), IF(ISERROR(SUMIF(OUTPUT!O$20:Y$20, "CLO3", OUTPUT!O105:Y105) / OUTPUT!AM$8), "", SUMIF(OUTPUT!O$20:Y$20, "CLO3", OUTPUT!O105:Y105) / OUTPUT!AM$8),
IF(AND('PRINTABLE (per grading)'!H$16="OUTPUT", 'PRINTABLE (per grading)'!B$13="Final"), IF(ISERROR(SUMIF(OUTPUT!AA$20:AI$20, "CLO3", OUTPUT!AA105:AI105) / OUTPUT!AN$8), "", SUMIF(OUTPUT!AA$20:AI$20, "CLO3", OUTPUT!AA105:AI105) / OUTPUT!AN$8),
"" )))))),"")</f>
        <v/>
      </c>
      <c r="Z103" s="232" t="str">
        <f t="shared" si="44"/>
        <v/>
      </c>
      <c r="AA103" s="233" t="str">
        <f t="shared" si="45"/>
        <v/>
      </c>
      <c r="AB103" s="25" t="str">
        <f>IF(B103 &lt;&gt; "", IFERROR(IF(C$16 = "PRELIM", SUMIF('Database (LECTURE-RES-PRAC)'!D$14:AG$14, "CLO4", 'Database (LECTURE-RES-PRAC)'!D100:AG100) / 'Grade computation'!F$7, IF(C$16 = "MIDTERM", SUMIF('Database (LECTURE-RES-PRAC)'!AJ$14:BM$14, "CLO4", 'Database (LECTURE-RES-PRAC)'!AJ100:BM100) / 'Grade computation'!G$7, IF(C$16 = "FINAL", SUMIF('Database (LECTURE-RES-PRAC)'!BP$14:CS$14, "CLO4", 'Database (LECTURE-RES-PRAC)'!BP100:CS100) / 'Grade computation'!H$7,""))),""),"")</f>
        <v/>
      </c>
      <c r="AC103" s="232" t="str">
        <f t="shared" si="46"/>
        <v/>
      </c>
      <c r="AD103" s="25" t="str">
        <f>IF(B103 &lt;&gt; "",IF(AND('PRINTABLE (per grading)'!H$16="EXAM", 'PRINTABLE (per grading)'!B$13="Prelim"), IF(ISERROR(SUMIF('Exam (LECTURE ONLY)'!D$20:M$20, "CLO4", 'Exam (LECTURE ONLY)'!D105:M105) / 'Exam (LECTURE ONLY)'!AL$9), "", SUMIF('Exam (LECTURE ONLY)'!D$20:M$20, "CLO4", 'Exam (LECTURE ONLY)'!D105:M105) /'Exam (LECTURE ONLY)'!AL$9),
IF(AND('PRINTABLE (per grading)'!H$16="EXAM", 'PRINTABLE (per grading)'!B$13="Midterm"), IF(ISERROR(SUMIF('Exam (LECTURE ONLY)'!O$20:X$20, "CLO4", 'Exam (LECTURE ONLY)'!O105:X105) / 'Exam (LECTURE ONLY)'!AM$9), "", SUMIF('Exam (LECTURE ONLY)'!O$20:X$20, "CLO4", 'Exam (LECTURE ONLY)'!O105:X105) / 'Exam (LECTURE ONLY)'!AM$9),
IF(AND('PRINTABLE (per grading)'!H$16="EXAM", 'PRINTABLE (per grading)'!B$13="Final"), IF(ISERROR(SUMIF('Exam (LECTURE ONLY)'!Z$20:AI$20, "CLO4", 'Exam (LECTURE ONLY)'!Z105:AI105) / 'Exam (LECTURE ONLY)'!AN$9), "", SUMIF('Exam (LECTURE ONLY)'!Z$20:AI$20, "CLO4", 'Exam (LECTURE ONLY)'!Z105:AI105) / 'Exam (LECTURE ONLY)'!AN$9),
IF(AND('PRINTABLE (per grading)'!H$16="OUTPUT", 'PRINTABLE (per grading)'!B$13="Prelim"), IF(ISERROR(SUMIF(OUTPUT!C$20:M$20, "CLO4", OUTPUT!C105:M105) / OUTPUT!AL$9), "", SUMIF(OUTPUT!C$20:M$20, "CLO4", OUTPUT!C105:M105) / OUTPUT!AL$9),
IF(AND('PRINTABLE (per grading)'!H$16="OUTPUT", 'PRINTABLE (per grading)'!B$13="Midterm"), IF(ISERROR(SUMIF(OUTPUT!O$20:Y$20, "CLO4", OUTPUT!O105:Y105) / OUTPUT!AM$9), "", SUMIF(OUTPUT!O$20:Y$20, "CLO4", OUTPUT!O105:Y105) / OUTPUT!AM$9),
IF(AND('PRINTABLE (per grading)'!H$16="OUTPUT", 'PRINTABLE (per grading)'!B$13="Final"), IF(ISERROR(SUMIF(OUTPUT!AA$20:AI$20, "CLO4", OUTPUT!AA105:AI105) / OUTPUT!AN$9), "", SUMIF(OUTPUT!AA$20:AI$20, "CLO4", OUTPUT!AA105:AI105) / OUTPUT!AN$9),
"")))))),"")</f>
        <v/>
      </c>
      <c r="AE103" s="232" t="str">
        <f t="shared" si="47"/>
        <v/>
      </c>
      <c r="AF103" s="233" t="str">
        <f t="shared" si="48"/>
        <v/>
      </c>
      <c r="AG103" s="25" t="str">
        <f>IF(B103 &lt;&gt; "", IFERROR(IF(C$16 = "PRELIM", SUMIF('Database (LECTURE-RES-PRAC)'!D$14:AG$14, "CLO5", 'Database (LECTURE-RES-PRAC)'!D100:AG100) / 'Grade computation'!F$8, IF(C$16 = "MIDTERM", SUMIF('Database (LECTURE-RES-PRAC)'!AJ$14:BM$14, "CLO5", 'Database (LECTURE-RES-PRAC)'!AJ100:BM100) / 'Grade computation'!G$8, IF(C$16 = "FINAL", SUMIF('Database (LECTURE-RES-PRAC)'!BP$14:CS$14, "CLO5", 'Database (LECTURE-RES-PRAC)'!BP100:CS100) / 'Grade computation'!H$8,""))),""),"")</f>
        <v/>
      </c>
      <c r="AH103" s="232" t="str">
        <f t="shared" si="49"/>
        <v/>
      </c>
      <c r="AI103" s="25" t="str">
        <f>IF(B103 &lt;&gt; "",IF(AND('PRINTABLE (per grading)'!H$16="EXAM", 'PRINTABLE (per grading)'!B$13="Prelim"), IF(ISERROR(SUMIF('Exam (LECTURE ONLY)'!D$20:M$20, "CLO5", 'Exam (LECTURE ONLY)'!D105:M105) / 'Exam (LECTURE ONLY)'!AL$10), "", SUMIF('Exam (LECTURE ONLY)'!D$20:M$20, "CLO5", 'Exam (LECTURE ONLY)'!D105:M105) /'Exam (LECTURE ONLY)'!AL$10),
IF(AND('PRINTABLE (per grading)'!H$16="EXAM", 'PRINTABLE (per grading)'!B$13="Midterm"), IF(ISERROR(SUMIF('Exam (LECTURE ONLY)'!O$20:X$20, "CLO5", 'Exam (LECTURE ONLY)'!O105:X105) / 'Exam (LECTURE ONLY)'!AM$10), "", SUMIF('Exam (LECTURE ONLY)'!O$20:X$20, "CLO5", 'Exam (LECTURE ONLY)'!O105:X105) / 'Exam (LECTURE ONLY)'!AM$10),
IF(AND('PRINTABLE (per grading)'!H$16="EXAM", 'PRINTABLE (per grading)'!B$13="Final"), IF(ISERROR(SUMIF('Exam (LECTURE ONLY)'!Z$20:AI$20, "CLO5", 'Exam (LECTURE ONLY)'!Z105:AI105) / 'Exam (LECTURE ONLY)'!AN$10), "", SUMIF('Exam (LECTURE ONLY)'!Z$20:AI$20, "CLO5", 'Exam (LECTURE ONLY)'!Z105:AI105) / 'Exam (LECTURE ONLY)'!AN$10),
IF(AND('PRINTABLE (per grading)'!H$16="OUTPUT", 'PRINTABLE (per grading)'!B$13="Prelim"), IF(ISERROR(SUMIF(OUTPUT!C$20:M$20, "CLO5", OUTPUT!C105:M105) / OUTPUT!AL$10), "", SUMIF(OUTPUT!C$20:M$20, "CLO5", OUTPUT!C105:M105) / OUTPUT!AL$10),
IF(AND('PRINTABLE (per grading)'!H$16="OUTPUT", 'PRINTABLE (per grading)'!B$13="Midterm"), IF(ISERROR(SUMIF(OUTPUT!O$20:Y$20, "CLO5", OUTPUT!O105:Y105) / OUTPUT!AM$10), "", SUMIF(OUTPUT!O$20:Y$20, "CLO5", OUTPUT!O105:Y105) / OUTPUT!AM$10),
IF(AND('PRINTABLE (per grading)'!H$16="OUTPUT", 'PRINTABLE (per grading)'!B$13="Final"), IF(ISERROR(SUMIF(OUTPUT!AA$20:AI$20, "CLO5", OUTPUT!AA105:AI105) / OUTPUT!AN$10), "", SUMIF(OUTPUT!AA$20:AI$20, "CLO5", OUTPUT!AA105:AI105) / OUTPUT!AN$10),
"")))))),"")</f>
        <v/>
      </c>
      <c r="AJ103" s="232" t="str">
        <f t="shared" si="50"/>
        <v/>
      </c>
      <c r="AK103" s="233" t="str">
        <f t="shared" si="51"/>
        <v/>
      </c>
      <c r="AL103" s="25" t="str">
        <f>IF(B103 &lt;&gt; "", IFERROR(IF(C$16 = "PRELIM", SUMIF('Database (LECTURE-RES-PRAC)'!D$14:AG$14, "CLO6", 'Database (LECTURE-RES-PRAC)'!D100:AG100) / 'Grade computation'!F$9, IF(C$16 = "MIDTERM", SUMIF('Database (LECTURE-RES-PRAC)'!AJ$14:BM$14, "CLO6", 'Database (LECTURE-RES-PRAC)'!AJ100:BM100) / 'Grade computation'!G$9, IF(C$16 = "FINAL", SUMIF('Database (LECTURE-RES-PRAC)'!BP$14:CS$14, "CLO6", 'Database (LECTURE-RES-PRAC)'!BP100:CS100) / 'Grade computation'!H$9,""))),""),"")</f>
        <v/>
      </c>
      <c r="AM103" s="232" t="str">
        <f t="shared" si="52"/>
        <v/>
      </c>
      <c r="AN103" s="25" t="str">
        <f>IF(B103 &lt;&gt; "",IF(AND('PRINTABLE (per grading)'!H$16="EXAM", 'PRINTABLE (per grading)'!B$13="Prelim"), IF(ISERROR(SUMIF('Exam (LECTURE ONLY)'!D$20:M$20, "CLO6", 'Exam (LECTURE ONLY)'!D105:M105) / 'Exam (LECTURE ONLY)'!AL$11), "", SUMIF('Exam (LECTURE ONLY)'!D$20:M$20, "CLO6", 'Exam (LECTURE ONLY)'!D105:M105) /'Exam (LECTURE ONLY)'!AL$11),
IF(AND('PRINTABLE (per grading)'!H$16="EXAM", 'PRINTABLE (per grading)'!B$13="Midterm"), IF(ISERROR(SUMIF('Exam (LECTURE ONLY)'!O$20:X$20, "CLO6", 'Exam (LECTURE ONLY)'!O105:X105) / 'Exam (LECTURE ONLY)'!AM$11), "", SUMIF('Exam (LECTURE ONLY)'!O$20:X$20, "CLO6", 'Exam (LECTURE ONLY)'!O105:X105) / 'Exam (LECTURE ONLY)'!AM$11),
IF(AND('PRINTABLE (per grading)'!H$16="EXAM", 'PRINTABLE (per grading)'!B$13="Final"), IF(ISERROR(SUMIF('Exam (LECTURE ONLY)'!Z$20:AI$20, "CLO6", 'Exam (LECTURE ONLY)'!Z105:AI105) / 'Exam (LECTURE ONLY)'!AN$11), "", SUMIF('Exam (LECTURE ONLY)'!Z$20:AI$20, "CLO6", 'Exam (LECTURE ONLY)'!Z105:AI105) / 'Exam (LECTURE ONLY)'!AN$11),
IF(AND('PRINTABLE (per grading)'!H$16="OUTPUT", 'PRINTABLE (per grading)'!B$13="Prelim"), IF(ISERROR(SUMIF(OUTPUT!C$20:M$20, "CLO6", OUTPUT!C105:M105) / OUTPUT!AL$11), "", SUMIF(OUTPUT!C$20:M$20, "CLO6", OUTPUT!C105:M105) / OUTPUT!AL$11),
IF(AND('PRINTABLE (per grading)'!H$16="OUTPUT", 'PRINTABLE (per grading)'!B$13="Midterm"), IF(ISERROR(SUMIF(OUTPUT!O$20:Y$20, "CLO6", OUTPUT!O105:Y105) / OUTPUT!AM$11), "", SUMIF(OUTPUT!O$20:Y$20, "CLO6", OUTPUT!O105:Y105) / OUTPUT!AM$11),
IF(AND('PRINTABLE (per grading)'!H$16="OUTPUT", 'PRINTABLE (per grading)'!B$13="Final"), IF(ISERROR(SUMIF(OUTPUT!AA$20:AI$20, "CLO6", OUTPUT!AA105:AI105) / OUTPUT!AN$11), "", SUMIF(OUTPUT!AA$20:AI$20, "CLO6", OUTPUT!AA105:AI105) / OUTPUT!AN$11),
"")))))),"")</f>
        <v/>
      </c>
      <c r="AO103" s="232" t="str">
        <f t="shared" si="53"/>
        <v/>
      </c>
      <c r="AP103" s="233" t="str">
        <f t="shared" si="54"/>
        <v/>
      </c>
      <c r="AQ103" s="25" t="str">
        <f>IF(B103 &lt;&gt; "", IFERROR(IF(C$16 = "PRELIM", SUMIF('Database (LECTURE-RES-PRAC)'!D$14:AG$14, "CLO7", 'Database (LECTURE-RES-PRAC)'!D100:AG100) / 'Grade computation'!F$10, IF(C$16 = "MIDTERM", SUMIF('Database (LECTURE-RES-PRAC)'!AJ$14:BM$14, "CLO7", 'Database (LECTURE-RES-PRAC)'!AJ100:BM100) / 'Grade computation'!G$10, IF(C$16 = "FINAL", SUMIF('Database (LECTURE-RES-PRAC)'!BP$14:CS$14, "CLO7", 'Database (LECTURE-RES-PRAC)'!BP100:CS100) / 'Grade computation'!H$10,""))),""),"")</f>
        <v/>
      </c>
      <c r="AR103" s="232" t="str">
        <f t="shared" si="55"/>
        <v/>
      </c>
      <c r="AS103" s="25" t="str">
        <f>IF(B103 &lt;&gt; "",IF(AND('PRINTABLE (per grading)'!H$16="EXAM", 'PRINTABLE (per grading)'!B$13="Prelim"), IF(ISERROR(SUMIF('Exam (LECTURE ONLY)'!D$20:M$20, "CLO7", 'Exam (LECTURE ONLY)'!D105:M105) / 'Exam (LECTURE ONLY)'!AL$12), "", SUMIF('Exam (LECTURE ONLY)'!D$20:M$20, "CLO7", 'Exam (LECTURE ONLY)'!D105:M105) /'Exam (LECTURE ONLY)'!AL$12),
IF(AND('PRINTABLE (per grading)'!H$16="EXAM", 'PRINTABLE (per grading)'!B$13="Midterm"), IF(ISERROR(SUMIF('Exam (LECTURE ONLY)'!O$20:X$20, "CLO7", 'Exam (LECTURE ONLY)'!O105:X105) / 'Exam (LECTURE ONLY)'!AM$12), "", SUMIF('Exam (LECTURE ONLY)'!O$20:X$20, "CLO7", 'Exam (LECTURE ONLY)'!O105:X105) / 'Exam (LECTURE ONLY)'!AM$12),
IF(AND('PRINTABLE (per grading)'!H$16="EXAM", 'PRINTABLE (per grading)'!B$13="Final"), IF(ISERROR(SUMIF('Exam (LECTURE ONLY)'!Z$20:AI$20, "CLO7", 'Exam (LECTURE ONLY)'!Z105:AI105) / 'Exam (LECTURE ONLY)'!AN$12), "", SUMIF('Exam (LECTURE ONLY)'!Z$20:AI$20, "CLO7", 'Exam (LECTURE ONLY)'!Z105:AI105) / 'Exam (LECTURE ONLY)'!AN$12),
IF(AND('PRINTABLE (per grading)'!H$16="OUTPUT", 'PRINTABLE (per grading)'!B$13="Prelim"), IF(ISERROR(SUMIF(OUTPUT!C$20:M$20, "CLO7", OUTPUT!C105:M105) / OUTPUT!AL$12), "", SUMIF(OUTPUT!C$20:M$20, "CLO7", OUTPUT!C105:M105) / OUTPUT!AL$12),
IF(AND('PRINTABLE (per grading)'!H$16="OUTPUT", 'PRINTABLE (per grading)'!B$13="Midterm"), IF(ISERROR(SUMIF(OUTPUT!O$20:Y$20, "CLO7", OUTPUT!O105:Y105) / OUTPUT!AM$12), "", SUMIF(OUTPUT!O$20:Y$20, "CLO7", OUTPUT!O105:Y105) / OUTPUT!AM$12),
IF(AND('PRINTABLE (per grading)'!H$16="OUTPUT", 'PRINTABLE (per grading)'!B$13="Final"), IF(ISERROR(SUMIF(OUTPUT!AA$20:AI$20, "CLO7", OUTPUT!AA105:AI105) / OUTPUT!AN$12), "", SUMIF(OUTPUT!AA$20:AI$20, "CLO7", OUTPUT!AA105:AI105) / OUTPUT!AN$12),
"")))))),"")</f>
        <v/>
      </c>
      <c r="AT103" s="232" t="str">
        <f t="shared" si="56"/>
        <v/>
      </c>
      <c r="AU103" s="233" t="str">
        <f t="shared" si="57"/>
        <v/>
      </c>
      <c r="AV103" s="25" t="str">
        <f>IF(B103 &lt;&gt; "", IFERROR(IF(C$16 = "PRELIM", SUMIF('Database (LECTURE-RES-PRAC)'!D$14:AG$14, "CLO8", 'Database (LECTURE-RES-PRAC)'!D100:AG100) / 'Grade computation'!F$11, IF(C$16 = "MIDTERM", SUMIF('Database (LECTURE-RES-PRAC)'!AJ$14:BM$14, "CLO8", 'Database (LECTURE-RES-PRAC)'!AJ100:BM100) / 'Grade computation'!G$11, IF(C$16 = "FINAL", SUMIF('Database (LECTURE-RES-PRAC)'!BP$14:CS$14, "CLO8", 'Database (LECTURE-RES-PRAC)'!BP100:CS100) / 'Grade computation'!H$11,""))),""),"")</f>
        <v/>
      </c>
      <c r="AW103" s="232" t="str">
        <f t="shared" si="58"/>
        <v/>
      </c>
      <c r="AX103" s="25" t="str">
        <f>IF(B103 &lt;&gt; "",IF(AND('PRINTABLE (per grading)'!H$16="EXAM", 'PRINTABLE (per grading)'!B$13="Prelim"), IF(ISERROR(SUMIF('Exam (LECTURE ONLY)'!D$20:M$20, "CLO8", 'Exam (LECTURE ONLY)'!D105:M105) / 'Exam (LECTURE ONLY)'!AL$13), "", SUMIF('Exam (LECTURE ONLY)'!D$20:M$20, "CLO8", 'Exam (LECTURE ONLY)'!D105:M105) /'Exam (LECTURE ONLY)'!AL$13),
IF(AND('PRINTABLE (per grading)'!H$16="EXAM", 'PRINTABLE (per grading)'!B$13="Midterm"), IF(ISERROR(SUMIF('Exam (LECTURE ONLY)'!O$20:X$20, "CLO8", 'Exam (LECTURE ONLY)'!O105:X105) / 'Exam (LECTURE ONLY)'!AM$13), "", SUMIF('Exam (LECTURE ONLY)'!O$20:X$20, "CLO8", 'Exam (LECTURE ONLY)'!O105:X105) / 'Exam (LECTURE ONLY)'!AM$13),
IF(AND('PRINTABLE (per grading)'!H$16="EXAM", 'PRINTABLE (per grading)'!B$13="Final"), IF(ISERROR(SUMIF('Exam (LECTURE ONLY)'!Z$20:AI$20, "CLO8", 'Exam (LECTURE ONLY)'!Z105:AI105) / 'Exam (LECTURE ONLY)'!AN$13), "", SUMIF('Exam (LECTURE ONLY)'!Z$20:AI$20, "CLO8", 'Exam (LECTURE ONLY)'!Z105:AI105) / 'Exam (LECTURE ONLY)'!AN$13),
IF(AND('PRINTABLE (per grading)'!H$16="OUTPUT", 'PRINTABLE (per grading)'!B$13="Prelim"), IF(ISERROR(SUMIF(OUTPUT!C$20:M$20, "CLO8", OUTPUT!C105:M105) / OUTPUT!AL$13), "", SUMIF(OUTPUT!C$20:M$20, "CLO8", OUTPUT!C105:M105) / OUTPUT!AL$13),
IF(AND('PRINTABLE (per grading)'!H$16="OUTPUT", 'PRINTABLE (per grading)'!B$13="Midterm"), IF(ISERROR(SUMIF(OUTPUT!O$20:Y$20, "CLO8", OUTPUT!O105:Y105) / OUTPUT!AM$13), "", SUMIF(OUTPUT!O$20:Y$20, "CLO8", OUTPUT!O105:Y105) / OUTPUT!AM$13),
IF(AND('PRINTABLE (per grading)'!H$16="OUTPUT", 'PRINTABLE (per grading)'!B$13="Final"), IF(ISERROR(SUMIF(OUTPUT!AA$20:AI$20, "CLO8", OUTPUT!AA105:AI105) / OUTPUT!AN$13), "", SUMIF(OUTPUT!AA$20:AI$20, "CLO8", OUTPUT!AA105:AI105) / OUTPUT!AN$13),
"")))))),"")</f>
        <v/>
      </c>
      <c r="AY103" s="232" t="str">
        <f t="shared" si="59"/>
        <v/>
      </c>
      <c r="AZ103" s="233" t="str">
        <f t="shared" si="60"/>
        <v/>
      </c>
      <c r="BA103" s="25" t="str">
        <f>IF(B103 &lt;&gt; "", IFERROR(IF(C$16 = "PRELIM", SUMIF('Database (LECTURE-RES-PRAC)'!D$14:AG$14, "CLO9", 'Database (LECTURE-RES-PRAC)'!D100:AG100) / 'Grade computation'!F$12, IF(C$16 = "MIDTERM", SUMIF('Database (LECTURE-RES-PRAC)'!AJ$14:BM$14, "CLO9", 'Database (LECTURE-RES-PRAC)'!AJ100:BM100) / 'Grade computation'!G$12, IF(C$16 = "FINAL", SUMIF('Database (LECTURE-RES-PRAC)'!BP$14:CS$14, "CLO9", 'Database (LECTURE-RES-PRAC)'!BP100:CS100) / 'Grade computation'!H$12,""))),""),"")</f>
        <v/>
      </c>
      <c r="BB103" s="232" t="str">
        <f t="shared" si="61"/>
        <v/>
      </c>
      <c r="BC103" s="25" t="str">
        <f>IF(B103 &lt;&gt; "",IF(AND('PRINTABLE (per grading)'!H$16="EXAM", 'PRINTABLE (per grading)'!B$13="Prelim"), IF(ISERROR(SUMIF('Exam (LECTURE ONLY)'!D$20:M$20, "CLO9", 'Exam (LECTURE ONLY)'!D105:M105) / 'Exam (LECTURE ONLY)'!AL$14), "", SUMIF('Exam (LECTURE ONLY)'!D$20:M$20, "CLO9", 'Exam (LECTURE ONLY)'!D105:M105) /'Exam (LECTURE ONLY)'!AL$14),
IF(AND('PRINTABLE (per grading)'!H$16="EXAM", 'PRINTABLE (per grading)'!B$13="Midterm"), IF(ISERROR(SUMIF('Exam (LECTURE ONLY)'!O$20:X$20, "CLO9", 'Exam (LECTURE ONLY)'!O105:X105) / 'Exam (LECTURE ONLY)'!AM$14), "", SUMIF('Exam (LECTURE ONLY)'!O$20:X$20, "CLO9", 'Exam (LECTURE ONLY)'!O105:X105) / 'Exam (LECTURE ONLY)'!AM$14),
IF(AND('PRINTABLE (per grading)'!H$16="EXAM", 'PRINTABLE (per grading)'!B$13="Final"), IF(ISERROR(SUMIF('Exam (LECTURE ONLY)'!Z$20:AI$20, "CLO9", 'Exam (LECTURE ONLY)'!Z105:AI105) / 'Exam (LECTURE ONLY)'!AN$14), "", SUMIF('Exam (LECTURE ONLY)'!Z$20:AI$20, "CLO9", 'Exam (LECTURE ONLY)'!Z105:AI105) / 'Exam (LECTURE ONLY)'!AN$14),
IF(AND('PRINTABLE (per grading)'!H$16="OUTPUT", 'PRINTABLE (per grading)'!B$13="Prelim"), IF(ISERROR(SUMIF(OUTPUT!C$20:M$20, "CLO9", OUTPUT!C105:M105) / OUTPUT!AL$14), "", SUMIF(OUTPUT!C$20:M$20, "CLO9", OUTPUT!C105:M105) / OUTPUT!AL$14),
IF(AND('PRINTABLE (per grading)'!H$16="OUTPUT", 'PRINTABLE (per grading)'!B$13="Midterm"), IF(ISERROR(SUMIF(OUTPUT!O$20:Y$20, "CLO9", OUTPUT!O105:Y105) / OUTPUT!AM$14), "", SUMIF(OUTPUT!O$20:Y$20, "CLO9", OUTPUT!O105:Y105) / OUTPUT!AM$14),
IF(AND('PRINTABLE (per grading)'!H$16="OUTPUT", 'PRINTABLE (per grading)'!B$13="Final"), IF(ISERROR(SUMIF(OUTPUT!AA$20:AI$20, "CLO9", OUTPUT!AA105:AI105) / OUTPUT!AN$14), "", SUMIF(OUTPUT!AA$20:AI$20, "CLO9", OUTPUT!AA105:AI105) / OUTPUT!AN$14),
"")))))),"")</f>
        <v/>
      </c>
      <c r="BD103" s="232" t="str">
        <f t="shared" si="62"/>
        <v/>
      </c>
      <c r="BE103" s="233" t="str">
        <f t="shared" si="63"/>
        <v/>
      </c>
      <c r="BF103" s="25" t="str">
        <f>IF(B103 &lt;&gt; "", IFERROR(IF(C$16 = "PRELIM", SUMIF('Database (LECTURE-RES-PRAC)'!D$14:AG$14, "CLO10", 'Database (LECTURE-RES-PRAC)'!D100:AG100) / 'Grade computation'!F$13, IF(C$16 = "MIDTERM", SUMIF('Database (LECTURE-RES-PRAC)'!AJ$14:BM$14, "CLO10", 'Database (LECTURE-RES-PRAC)'!AJ100:BM100) / 'Grade computation'!G$13, IF(C$16 = "FINAL", SUMIF('Database (LECTURE-RES-PRAC)'!BP$14:CS$14, "CLO10", 'Database (LECTURE-RES-PRAC)'!BP100:CS100) / 'Grade computation'!H$13,""))),""),"")</f>
        <v/>
      </c>
      <c r="BG103" s="232" t="str">
        <f t="shared" si="64"/>
        <v/>
      </c>
      <c r="BH103" s="25" t="str">
        <f>IF(B103 &lt;&gt; "",IF(AND('PRINTABLE (per grading)'!H$16="EXAM", 'PRINTABLE (per grading)'!B$13="Prelim"), IF(ISERROR(SUMIF('Exam (LECTURE ONLY)'!D$20:M$20, "CLO10", 'Exam (LECTURE ONLY)'!D105:M105) / 'Exam (LECTURE ONLY)'!AL$15), "", SUMIF('Exam (LECTURE ONLY)'!D$20:M$20, "CLO10", 'Exam (LECTURE ONLY)'!D105:M105) /'Exam (LECTURE ONLY)'!AL$15),
IF(AND('PRINTABLE (per grading)'!H$16="EXAM", 'PRINTABLE (per grading)'!B$13="Midterm"), IF(ISERROR(SUMIF('Exam (LECTURE ONLY)'!O$20:X$20, "CLO10", 'Exam (LECTURE ONLY)'!O105:X105) / 'Exam (LECTURE ONLY)'!AM$15), "", SUMIF('Exam (LECTURE ONLY)'!O$20:X$20, "CLO10", 'Exam (LECTURE ONLY)'!O105:X105) / 'Exam (LECTURE ONLY)'!AM$15),
IF(AND('PRINTABLE (per grading)'!H$16="EXAM", 'PRINTABLE (per grading)'!B$13="Final"), IF(ISERROR(SUMIF('Exam (LECTURE ONLY)'!Z$20:AI$20, "CLO10", 'Exam (LECTURE ONLY)'!Z105:AI105) / 'Exam (LECTURE ONLY)'!AN$15), "", SUMIF('Exam (LECTURE ONLY)'!Z$20:AI$20, "CLO10", 'Exam (LECTURE ONLY)'!Z105:AI105) / 'Exam (LECTURE ONLY)'!AN$15),
IF(AND('PRINTABLE (per grading)'!H$16="OUTPUT", 'PRINTABLE (per grading)'!B$13="Prelim"), IF(ISERROR(SUMIF(OUTPUT!C$20:M$20, "CLO10", OUTPUT!C105:M105) / OUTPUT!AL$15), "", SUMIF(OUTPUT!C$20:M$20, "CLO10", OUTPUT!C105:M105) / OUTPUT!AL$15),
IF(AND('PRINTABLE (per grading)'!H$16="OUTPUT", 'PRINTABLE (per grading)'!B$13="Midterm"), IF(ISERROR(SUMIF(OUTPUT!O$20:Y$20, "CLO10", OUTPUT!O105:Y105) / OUTPUT!AM$15), "", SUMIF(OUTPUT!O$20:Y$20, "CLO10", OUTPUT!O105:Y105) / OUTPUT!AM$15),
IF(AND('PRINTABLE (per grading)'!H$16="OUTPUT", 'PRINTABLE (per grading)'!B$13="Final"), IF(ISERROR(SUMIF(OUTPUT!AA$20:AI$20, "CLO10", OUTPUT!AA105:AI105) / OUTPUT!AN$15), "", SUMIF(OUTPUT!AA$20:AI$20, "CLO10", OUTPUT!AA105:AI105) / OUTPUT!AN$15),
"")))))),"")</f>
        <v/>
      </c>
      <c r="BI103" s="232" t="str">
        <f t="shared" si="65"/>
        <v/>
      </c>
      <c r="BJ103" s="233" t="str">
        <f t="shared" si="66"/>
        <v/>
      </c>
      <c r="BK103" s="2"/>
    </row>
    <row r="104" spans="1:63" ht="20.100000000000001" customHeight="1">
      <c r="A104" s="212" t="str">
        <f>IF(ISBLANK('Database (LECTURE-RES-PRAC)'!A101),"",'Database (LECTURE-RES-PRAC)'!A101)</f>
        <v/>
      </c>
      <c r="B104" s="213" t="str">
        <f>IF(ISBLANK('Database (LECTURE-RES-PRAC)'!B101),"",'Database (LECTURE-RES-PRAC)'!B101)</f>
        <v/>
      </c>
      <c r="C104" s="134" t="str">
        <f>IF(B104&lt;&gt;"",IF(C$16="PRELIM",'Grade computation'!C104, IF(C$16="MIDTERM",'Grade computation'!K104, IF(C$16="FINAL",'Grade computation'!S104,""))),"")</f>
        <v/>
      </c>
      <c r="D104" s="135" t="str">
        <f t="shared" si="1"/>
        <v/>
      </c>
      <c r="E104" s="134" t="str">
        <f>IF(B104&lt;&gt;"", IF(C$16="PRELIM",'Grade computation'!E104, IF(C$16="MIDTERM",'Grade computation'!M104, IF(C$16="FINAL",'Grade computation'!U104,""))),"")</f>
        <v/>
      </c>
      <c r="F104" s="136" t="str">
        <f t="shared" si="2"/>
        <v/>
      </c>
      <c r="G104" s="137" t="str">
        <f t="shared" si="3"/>
        <v/>
      </c>
      <c r="H104" s="207" t="str">
        <f>IF(B104&lt;&gt;"",IF(C$16="PRELIM", 'Grade computation'!H104, IF(C$16="MIDTERM", 'Grade computation'!P104, IF(C$16="FINAL",'Grade computation'!X104, ""))),"")</f>
        <v/>
      </c>
      <c r="I104" s="137" t="str">
        <f t="shared" si="4"/>
        <v/>
      </c>
      <c r="J104" s="139" t="str">
        <f t="shared" si="5"/>
        <v/>
      </c>
      <c r="K104" s="377" t="str">
        <f t="shared" si="6"/>
        <v/>
      </c>
      <c r="L104" s="434"/>
      <c r="M104" s="25" t="str">
        <f>IF(B104 &lt;&gt; "", IFERROR(IF(C$16 = "PRELIM", SUMIF('Database (LECTURE-RES-PRAC)'!D$14:AG$14, "CLO1", 'Database (LECTURE-RES-PRAC)'!D101:AG101) / 'Grade computation'!F$4, IF(C$16 = "MIDTERM", SUMIF('Database (LECTURE-RES-PRAC)'!AJ$14:BM$14, "CLO1", 'Database (LECTURE-RES-PRAC)'!AJ101:BM101) / 'Grade computation'!G$4, IF(C$16 = "FINAL", SUMIF('Database (LECTURE-RES-PRAC)'!BP$14:CS$14, "CLO1", 'Database (LECTURE-RES-PRAC)'!BP101:CS101) / 'Grade computation'!H$4,""))),""),"")</f>
        <v/>
      </c>
      <c r="N104" s="232" t="str">
        <f t="shared" si="37"/>
        <v/>
      </c>
      <c r="O104" s="25" t="str">
        <f>IF(B104 &lt;&gt; "",IF(AND('PRINTABLE (per grading)'!H$16="EXAM", 'PRINTABLE (per grading)'!B$13="Prelim"), IF(ISERROR(SUMIF('Exam (LECTURE ONLY)'!D$20:M$20, "CLO1", 'Exam (LECTURE ONLY)'!D106:M106) / 'Exam (LECTURE ONLY)'!AL$6), "", SUMIF('Exam (LECTURE ONLY)'!D$20:M$20, "CLO1", 'Exam (LECTURE ONLY)'!D106:M106) /'Exam (LECTURE ONLY)'!AL$6),
IF(AND('PRINTABLE (per grading)'!H$16="EXAM", 'PRINTABLE (per grading)'!B$13="Midterm"), IF(ISERROR(SUMIF('Exam (LECTURE ONLY)'!O$20:X$20, "CLO1", 'Exam (LECTURE ONLY)'!O106:X106) / 'Exam (LECTURE ONLY)'!AM$6), "", SUMIF('Exam (LECTURE ONLY)'!O$20:X$20, "CLO1", 'Exam (LECTURE ONLY)'!O106:X106) / 'Exam (LECTURE ONLY)'!AM$6),
IF(AND('PRINTABLE (per grading)'!H$16="EXAM", 'PRINTABLE (per grading)'!B$13="Final"), IF(ISERROR(SUMIF('Exam (LECTURE ONLY)'!Z$20:AI$20, "CLO1", 'Exam (LECTURE ONLY)'!Z106:AI106) / 'Exam (LECTURE ONLY)'!AN$6), "", SUMIF('Exam (LECTURE ONLY)'!Z$20:AI$20, "CLO1", 'Exam (LECTURE ONLY)'!Z106:AI106) / 'Exam (LECTURE ONLY)'!AN$6),
IF(AND('PRINTABLE (per grading)'!H$16="OUTPUT", 'PRINTABLE (per grading)'!B$13="Prelim"), IF(ISERROR(SUMIF(OUTPUT!C$20:M$20, "CLO1", OUTPUT!C106:M106) / OUTPUT!AL$6), "", SUMIF(OUTPUT!C$20:M$20, "CLO1", OUTPUT!C106:M106) / OUTPUT!AL$6),
IF(AND('PRINTABLE (per grading)'!H$16="OUTPUT", 'PRINTABLE (per grading)'!B$13="Midterm"), IF(ISERROR(SUMIF(OUTPUT!O$20:Y$20, "CLO1", OUTPUT!O106:Y106) / OUTPUT!AM$6), "", SUMIF(OUTPUT!O$20:Y$20, "CLO1", OUTPUT!O106:Y106) / OUTPUT!AM$6),
IF(AND('PRINTABLE (per grading)'!H$16="OUTPUT", 'PRINTABLE (per grading)'!B$13="Final"), IF(ISERROR(SUMIF(OUTPUT!AA$20:AI$20, "CLO1", OUTPUT!AA106:AI106) / OUTPUT!AN$6), "", SUMIF(OUTPUT!AA$20:AI$20, "CLO1", OUTPUT!AA106:AI106) / OUTPUT!AN$6),
"")))))),"")</f>
        <v/>
      </c>
      <c r="P104" s="232" t="str">
        <f t="shared" si="38"/>
        <v/>
      </c>
      <c r="Q104" s="233" t="str">
        <f t="shared" si="39"/>
        <v/>
      </c>
      <c r="R104" s="25" t="str">
        <f>IF(B104 &lt;&gt; "", IFERROR(IF(C$16 = "PRELIM", SUMIF('Database (LECTURE-RES-PRAC)'!D$14:AG$14, "CLO2", 'Database (LECTURE-RES-PRAC)'!D101:AG101) / 'Grade computation'!F$5, IF(C$16 = "MIDTERM", SUMIF('Database (LECTURE-RES-PRAC)'!AJ$14:BM$14, "CLO2", 'Database (LECTURE-RES-PRAC)'!AJ101:BM101) / 'Grade computation'!G$5, IF(C$16 = "FINAL", SUMIF('Database (LECTURE-RES-PRAC)'!BP$14:CS$14, "CLO2", 'Database (LECTURE-RES-PRAC)'!BP101:CS101) / 'Grade computation'!H$5,""))),""),"")</f>
        <v/>
      </c>
      <c r="S104" s="232" t="str">
        <f t="shared" si="40"/>
        <v/>
      </c>
      <c r="T104" s="25" t="str">
        <f>IF(B104 &lt;&gt; "",IF(AND('PRINTABLE (per grading)'!H$16="EXAM", 'PRINTABLE (per grading)'!B$13="Prelim"), IF(ISERROR(SUMIF('Exam (LECTURE ONLY)'!D$20:M$20, "CLO2", 'Exam (LECTURE ONLY)'!D106:M106) / 'Exam (LECTURE ONLY)'!AL$7), "", SUMIF('Exam (LECTURE ONLY)'!D$20:M$20, "CLO2", 'Exam (LECTURE ONLY)'!D106:M106) /'Exam (LECTURE ONLY)'!AL$7),
IF(AND('PRINTABLE (per grading)'!H$16="EXAM", 'PRINTABLE (per grading)'!B$13="Midterm"), IF(ISERROR(SUMIF('Exam (LECTURE ONLY)'!O$20:X$20, "CLO2", 'Exam (LECTURE ONLY)'!O106:X106) / 'Exam (LECTURE ONLY)'!AM$7), "", SUMIF('Exam (LECTURE ONLY)'!O$20:X$20, "CLO2", 'Exam (LECTURE ONLY)'!O106:X106) / 'Exam (LECTURE ONLY)'!AM$7),
IF(AND('PRINTABLE (per grading)'!H$16="EXAM", 'PRINTABLE (per grading)'!B$13="Final"), IF(ISERROR(SUMIF('Exam (LECTURE ONLY)'!Z$20:AI$20, "CLO2", 'Exam (LECTURE ONLY)'!Z106:AI106) / 'Exam (LECTURE ONLY)'!AN$7), "", SUMIF('Exam (LECTURE ONLY)'!Z$20:AI$20, "CLO2", 'Exam (LECTURE ONLY)'!Z106:AI106) / 'Exam (LECTURE ONLY)'!AN$7),
IF(AND('PRINTABLE (per grading)'!H$16="OUTPUT", 'PRINTABLE (per grading)'!B$13="Prelim"), IF(ISERROR(SUMIF(OUTPUT!C$20:M$20, "CLO2", OUTPUT!C106:M106) / OUTPUT!AL$7), "", SUMIF(OUTPUT!C$20:M$20, "CLO2", OUTPUT!C106:M106) / OUTPUT!AL$7),
IF(AND('PRINTABLE (per grading)'!H$16="OUTPUT", 'PRINTABLE (per grading)'!B$13="Midterm"), IF(ISERROR(SUMIF(OUTPUT!O$20:Y$20, "CLO2", OUTPUT!O106:Y106) / OUTPUT!AM$7), "", SUMIF(OUTPUT!O$20:Y$20, "CLO2", OUTPUT!O106:Y106) / OUTPUT!AM$7),
IF(AND('PRINTABLE (per grading)'!H$16="OUTPUT", 'PRINTABLE (per grading)'!B$13="Final"), IF(ISERROR(SUMIF(OUTPUT!AA$20:AI$20, "CLO2", OUTPUT!AA106:AI106) / OUTPUT!AN$7), "", SUMIF(OUTPUT!AA$20:AI$20, "CLO2", OUTPUT!AA106:AI106) / OUTPUT!AN$7),
"")))))),"")</f>
        <v/>
      </c>
      <c r="U104" s="232" t="str">
        <f t="shared" si="41"/>
        <v/>
      </c>
      <c r="V104" s="233" t="str">
        <f t="shared" si="42"/>
        <v/>
      </c>
      <c r="W104" s="25" t="str">
        <f>IF(B104 &lt;&gt; "", IFERROR(IF(C$16 = "PRELIM", SUMIF('Database (LECTURE-RES-PRAC)'!D$14:AG$14, "CLO3", 'Database (LECTURE-RES-PRAC)'!D101:AG101) / 'Grade computation'!F$6, IF(C$16 = "MIDTERM", SUMIF('Database (LECTURE-RES-PRAC)'!AJ$14:BM$14, "CLO3", 'Database (LECTURE-RES-PRAC)'!AJ101:BM101) / 'Grade computation'!G$6, IF(C$16 = "FINAL", SUMIF('Database (LECTURE-RES-PRAC)'!BP$14:CS$14, "CLO3", 'Database (LECTURE-RES-PRAC)'!BP101:CS101) / 'Grade computation'!H$6,""))),""),"")</f>
        <v/>
      </c>
      <c r="X104" s="232" t="str">
        <f t="shared" si="43"/>
        <v/>
      </c>
      <c r="Y104" s="25" t="str">
        <f>IF(B104 &lt;&gt; "",IF(AND('PRINTABLE (per grading)'!H$16="EXAM", 'PRINTABLE (per grading)'!B$13="Prelim"), IF(ISERROR(SUMIF('Exam (LECTURE ONLY)'!D$20:M$20, "CLO3", 'Exam (LECTURE ONLY)'!D106:M106) / 'Exam (LECTURE ONLY)'!AL$8), "", SUMIF('Exam (LECTURE ONLY)'!D$20:M$20, "CLO3", 'Exam (LECTURE ONLY)'!D106:M106) /'Exam (LECTURE ONLY)'!AL$8),
IF(AND('PRINTABLE (per grading)'!H$16="EXAM", 'PRINTABLE (per grading)'!B$13="Midterm"), IF(ISERROR(SUMIF('Exam (LECTURE ONLY)'!O$20:X$20, "CLO3", 'Exam (LECTURE ONLY)'!O106:X106) / 'Exam (LECTURE ONLY)'!AM$8), "", SUMIF('Exam (LECTURE ONLY)'!O$20:X$20, "CLO3", 'Exam (LECTURE ONLY)'!O106:X106) / 'Exam (LECTURE ONLY)'!AM$8),
IF(AND('PRINTABLE (per grading)'!H$16="EXAM", 'PRINTABLE (per grading)'!B$13="Final"), IF(ISERROR(SUMIF('Exam (LECTURE ONLY)'!Z$20:AI$20, "CLO3", 'Exam (LECTURE ONLY)'!Z106:AI106) / 'Exam (LECTURE ONLY)'!AN$8), "", SUMIF('Exam (LECTURE ONLY)'!Z$20:AI$20, "CLO3", 'Exam (LECTURE ONLY)'!Z106:AI106) / 'Exam (LECTURE ONLY)'!AN$8),
IF(AND('PRINTABLE (per grading)'!H$16="OUTPUT", 'PRINTABLE (per grading)'!B$13="Prelim"), IF(ISERROR(SUMIF(OUTPUT!C$20:M$20, "CLO3", OUTPUT!C106:M106) / OUTPUT!AL$8), "", SUMIF(OUTPUT!C$20:M$20, "CLO3", OUTPUT!C106:M106) / OUTPUT!AL$8),
IF(AND('PRINTABLE (per grading)'!H$16="OUTPUT", 'PRINTABLE (per grading)'!B$13="Midterm"), IF(ISERROR(SUMIF(OUTPUT!O$20:Y$20, "CLO3", OUTPUT!O106:Y106) / OUTPUT!AM$8), "", SUMIF(OUTPUT!O$20:Y$20, "CLO3", OUTPUT!O106:Y106) / OUTPUT!AM$8),
IF(AND('PRINTABLE (per grading)'!H$16="OUTPUT", 'PRINTABLE (per grading)'!B$13="Final"), IF(ISERROR(SUMIF(OUTPUT!AA$20:AI$20, "CLO3", OUTPUT!AA106:AI106) / OUTPUT!AN$8), "", SUMIF(OUTPUT!AA$20:AI$20, "CLO3", OUTPUT!AA106:AI106) / OUTPUT!AN$8),
"" )))))),"")</f>
        <v/>
      </c>
      <c r="Z104" s="232" t="str">
        <f t="shared" si="44"/>
        <v/>
      </c>
      <c r="AA104" s="233" t="str">
        <f t="shared" si="45"/>
        <v/>
      </c>
      <c r="AB104" s="25" t="str">
        <f>IF(B104 &lt;&gt; "", IFERROR(IF(C$16 = "PRELIM", SUMIF('Database (LECTURE-RES-PRAC)'!D$14:AG$14, "CLO4", 'Database (LECTURE-RES-PRAC)'!D101:AG101) / 'Grade computation'!F$7, IF(C$16 = "MIDTERM", SUMIF('Database (LECTURE-RES-PRAC)'!AJ$14:BM$14, "CLO4", 'Database (LECTURE-RES-PRAC)'!AJ101:BM101) / 'Grade computation'!G$7, IF(C$16 = "FINAL", SUMIF('Database (LECTURE-RES-PRAC)'!BP$14:CS$14, "CLO4", 'Database (LECTURE-RES-PRAC)'!BP101:CS101) / 'Grade computation'!H$7,""))),""),"")</f>
        <v/>
      </c>
      <c r="AC104" s="232" t="str">
        <f t="shared" si="46"/>
        <v/>
      </c>
      <c r="AD104" s="25" t="str">
        <f>IF(B104 &lt;&gt; "",IF(AND('PRINTABLE (per grading)'!H$16="EXAM", 'PRINTABLE (per grading)'!B$13="Prelim"), IF(ISERROR(SUMIF('Exam (LECTURE ONLY)'!D$20:M$20, "CLO4", 'Exam (LECTURE ONLY)'!D106:M106) / 'Exam (LECTURE ONLY)'!AL$9), "", SUMIF('Exam (LECTURE ONLY)'!D$20:M$20, "CLO4", 'Exam (LECTURE ONLY)'!D106:M106) /'Exam (LECTURE ONLY)'!AL$9),
IF(AND('PRINTABLE (per grading)'!H$16="EXAM", 'PRINTABLE (per grading)'!B$13="Midterm"), IF(ISERROR(SUMIF('Exam (LECTURE ONLY)'!O$20:X$20, "CLO4", 'Exam (LECTURE ONLY)'!O106:X106) / 'Exam (LECTURE ONLY)'!AM$9), "", SUMIF('Exam (LECTURE ONLY)'!O$20:X$20, "CLO4", 'Exam (LECTURE ONLY)'!O106:X106) / 'Exam (LECTURE ONLY)'!AM$9),
IF(AND('PRINTABLE (per grading)'!H$16="EXAM", 'PRINTABLE (per grading)'!B$13="Final"), IF(ISERROR(SUMIF('Exam (LECTURE ONLY)'!Z$20:AI$20, "CLO4", 'Exam (LECTURE ONLY)'!Z106:AI106) / 'Exam (LECTURE ONLY)'!AN$9), "", SUMIF('Exam (LECTURE ONLY)'!Z$20:AI$20, "CLO4", 'Exam (LECTURE ONLY)'!Z106:AI106) / 'Exam (LECTURE ONLY)'!AN$9),
IF(AND('PRINTABLE (per grading)'!H$16="OUTPUT", 'PRINTABLE (per grading)'!B$13="Prelim"), IF(ISERROR(SUMIF(OUTPUT!C$20:M$20, "CLO4", OUTPUT!C106:M106) / OUTPUT!AL$9), "", SUMIF(OUTPUT!C$20:M$20, "CLO4", OUTPUT!C106:M106) / OUTPUT!AL$9),
IF(AND('PRINTABLE (per grading)'!H$16="OUTPUT", 'PRINTABLE (per grading)'!B$13="Midterm"), IF(ISERROR(SUMIF(OUTPUT!O$20:Y$20, "CLO4", OUTPUT!O106:Y106) / OUTPUT!AM$9), "", SUMIF(OUTPUT!O$20:Y$20, "CLO4", OUTPUT!O106:Y106) / OUTPUT!AM$9),
IF(AND('PRINTABLE (per grading)'!H$16="OUTPUT", 'PRINTABLE (per grading)'!B$13="Final"), IF(ISERROR(SUMIF(OUTPUT!AA$20:AI$20, "CLO4", OUTPUT!AA106:AI106) / OUTPUT!AN$9), "", SUMIF(OUTPUT!AA$20:AI$20, "CLO4", OUTPUT!AA106:AI106) / OUTPUT!AN$9),
"")))))),"")</f>
        <v/>
      </c>
      <c r="AE104" s="232" t="str">
        <f t="shared" si="47"/>
        <v/>
      </c>
      <c r="AF104" s="233" t="str">
        <f t="shared" si="48"/>
        <v/>
      </c>
      <c r="AG104" s="25" t="str">
        <f>IF(B104 &lt;&gt; "", IFERROR(IF(C$16 = "PRELIM", SUMIF('Database (LECTURE-RES-PRAC)'!D$14:AG$14, "CLO5", 'Database (LECTURE-RES-PRAC)'!D101:AG101) / 'Grade computation'!F$8, IF(C$16 = "MIDTERM", SUMIF('Database (LECTURE-RES-PRAC)'!AJ$14:BM$14, "CLO5", 'Database (LECTURE-RES-PRAC)'!AJ101:BM101) / 'Grade computation'!G$8, IF(C$16 = "FINAL", SUMIF('Database (LECTURE-RES-PRAC)'!BP$14:CS$14, "CLO5", 'Database (LECTURE-RES-PRAC)'!BP101:CS101) / 'Grade computation'!H$8,""))),""),"")</f>
        <v/>
      </c>
      <c r="AH104" s="232" t="str">
        <f t="shared" si="49"/>
        <v/>
      </c>
      <c r="AI104" s="25" t="str">
        <f>IF(B104 &lt;&gt; "",IF(AND('PRINTABLE (per grading)'!H$16="EXAM", 'PRINTABLE (per grading)'!B$13="Prelim"), IF(ISERROR(SUMIF('Exam (LECTURE ONLY)'!D$20:M$20, "CLO5", 'Exam (LECTURE ONLY)'!D106:M106) / 'Exam (LECTURE ONLY)'!AL$10), "", SUMIF('Exam (LECTURE ONLY)'!D$20:M$20, "CLO5", 'Exam (LECTURE ONLY)'!D106:M106) /'Exam (LECTURE ONLY)'!AL$10),
IF(AND('PRINTABLE (per grading)'!H$16="EXAM", 'PRINTABLE (per grading)'!B$13="Midterm"), IF(ISERROR(SUMIF('Exam (LECTURE ONLY)'!O$20:X$20, "CLO5", 'Exam (LECTURE ONLY)'!O106:X106) / 'Exam (LECTURE ONLY)'!AM$10), "", SUMIF('Exam (LECTURE ONLY)'!O$20:X$20, "CLO5", 'Exam (LECTURE ONLY)'!O106:X106) / 'Exam (LECTURE ONLY)'!AM$10),
IF(AND('PRINTABLE (per grading)'!H$16="EXAM", 'PRINTABLE (per grading)'!B$13="Final"), IF(ISERROR(SUMIF('Exam (LECTURE ONLY)'!Z$20:AI$20, "CLO5", 'Exam (LECTURE ONLY)'!Z106:AI106) / 'Exam (LECTURE ONLY)'!AN$10), "", SUMIF('Exam (LECTURE ONLY)'!Z$20:AI$20, "CLO5", 'Exam (LECTURE ONLY)'!Z106:AI106) / 'Exam (LECTURE ONLY)'!AN$10),
IF(AND('PRINTABLE (per grading)'!H$16="OUTPUT", 'PRINTABLE (per grading)'!B$13="Prelim"), IF(ISERROR(SUMIF(OUTPUT!C$20:M$20, "CLO5", OUTPUT!C106:M106) / OUTPUT!AL$10), "", SUMIF(OUTPUT!C$20:M$20, "CLO5", OUTPUT!C106:M106) / OUTPUT!AL$10),
IF(AND('PRINTABLE (per grading)'!H$16="OUTPUT", 'PRINTABLE (per grading)'!B$13="Midterm"), IF(ISERROR(SUMIF(OUTPUT!O$20:Y$20, "CLO5", OUTPUT!O106:Y106) / OUTPUT!AM$10), "", SUMIF(OUTPUT!O$20:Y$20, "CLO5", OUTPUT!O106:Y106) / OUTPUT!AM$10),
IF(AND('PRINTABLE (per grading)'!H$16="OUTPUT", 'PRINTABLE (per grading)'!B$13="Final"), IF(ISERROR(SUMIF(OUTPUT!AA$20:AI$20, "CLO5", OUTPUT!AA106:AI106) / OUTPUT!AN$10), "", SUMIF(OUTPUT!AA$20:AI$20, "CLO5", OUTPUT!AA106:AI106) / OUTPUT!AN$10),
"")))))),"")</f>
        <v/>
      </c>
      <c r="AJ104" s="232" t="str">
        <f t="shared" si="50"/>
        <v/>
      </c>
      <c r="AK104" s="233" t="str">
        <f t="shared" si="51"/>
        <v/>
      </c>
      <c r="AL104" s="25" t="str">
        <f>IF(B104 &lt;&gt; "", IFERROR(IF(C$16 = "PRELIM", SUMIF('Database (LECTURE-RES-PRAC)'!D$14:AG$14, "CLO6", 'Database (LECTURE-RES-PRAC)'!D101:AG101) / 'Grade computation'!F$9, IF(C$16 = "MIDTERM", SUMIF('Database (LECTURE-RES-PRAC)'!AJ$14:BM$14, "CLO6", 'Database (LECTURE-RES-PRAC)'!AJ101:BM101) / 'Grade computation'!G$9, IF(C$16 = "FINAL", SUMIF('Database (LECTURE-RES-PRAC)'!BP$14:CS$14, "CLO6", 'Database (LECTURE-RES-PRAC)'!BP101:CS101) / 'Grade computation'!H$9,""))),""),"")</f>
        <v/>
      </c>
      <c r="AM104" s="232" t="str">
        <f t="shared" si="52"/>
        <v/>
      </c>
      <c r="AN104" s="25" t="str">
        <f>IF(B104 &lt;&gt; "",IF(AND('PRINTABLE (per grading)'!H$16="EXAM", 'PRINTABLE (per grading)'!B$13="Prelim"), IF(ISERROR(SUMIF('Exam (LECTURE ONLY)'!D$20:M$20, "CLO6", 'Exam (LECTURE ONLY)'!D106:M106) / 'Exam (LECTURE ONLY)'!AL$11), "", SUMIF('Exam (LECTURE ONLY)'!D$20:M$20, "CLO6", 'Exam (LECTURE ONLY)'!D106:M106) /'Exam (LECTURE ONLY)'!AL$11),
IF(AND('PRINTABLE (per grading)'!H$16="EXAM", 'PRINTABLE (per grading)'!B$13="Midterm"), IF(ISERROR(SUMIF('Exam (LECTURE ONLY)'!O$20:X$20, "CLO6", 'Exam (LECTURE ONLY)'!O106:X106) / 'Exam (LECTURE ONLY)'!AM$11), "", SUMIF('Exam (LECTURE ONLY)'!O$20:X$20, "CLO6", 'Exam (LECTURE ONLY)'!O106:X106) / 'Exam (LECTURE ONLY)'!AM$11),
IF(AND('PRINTABLE (per grading)'!H$16="EXAM", 'PRINTABLE (per grading)'!B$13="Final"), IF(ISERROR(SUMIF('Exam (LECTURE ONLY)'!Z$20:AI$20, "CLO6", 'Exam (LECTURE ONLY)'!Z106:AI106) / 'Exam (LECTURE ONLY)'!AN$11), "", SUMIF('Exam (LECTURE ONLY)'!Z$20:AI$20, "CLO6", 'Exam (LECTURE ONLY)'!Z106:AI106) / 'Exam (LECTURE ONLY)'!AN$11),
IF(AND('PRINTABLE (per grading)'!H$16="OUTPUT", 'PRINTABLE (per grading)'!B$13="Prelim"), IF(ISERROR(SUMIF(OUTPUT!C$20:M$20, "CLO6", OUTPUT!C106:M106) / OUTPUT!AL$11), "", SUMIF(OUTPUT!C$20:M$20, "CLO6", OUTPUT!C106:M106) / OUTPUT!AL$11),
IF(AND('PRINTABLE (per grading)'!H$16="OUTPUT", 'PRINTABLE (per grading)'!B$13="Midterm"), IF(ISERROR(SUMIF(OUTPUT!O$20:Y$20, "CLO6", OUTPUT!O106:Y106) / OUTPUT!AM$11), "", SUMIF(OUTPUT!O$20:Y$20, "CLO6", OUTPUT!O106:Y106) / OUTPUT!AM$11),
IF(AND('PRINTABLE (per grading)'!H$16="OUTPUT", 'PRINTABLE (per grading)'!B$13="Final"), IF(ISERROR(SUMIF(OUTPUT!AA$20:AI$20, "CLO6", OUTPUT!AA106:AI106) / OUTPUT!AN$11), "", SUMIF(OUTPUT!AA$20:AI$20, "CLO6", OUTPUT!AA106:AI106) / OUTPUT!AN$11),
"")))))),"")</f>
        <v/>
      </c>
      <c r="AO104" s="232" t="str">
        <f t="shared" si="53"/>
        <v/>
      </c>
      <c r="AP104" s="233" t="str">
        <f t="shared" si="54"/>
        <v/>
      </c>
      <c r="AQ104" s="25" t="str">
        <f>IF(B104 &lt;&gt; "", IFERROR(IF(C$16 = "PRELIM", SUMIF('Database (LECTURE-RES-PRAC)'!D$14:AG$14, "CLO7", 'Database (LECTURE-RES-PRAC)'!D101:AG101) / 'Grade computation'!F$10, IF(C$16 = "MIDTERM", SUMIF('Database (LECTURE-RES-PRAC)'!AJ$14:BM$14, "CLO7", 'Database (LECTURE-RES-PRAC)'!AJ101:BM101) / 'Grade computation'!G$10, IF(C$16 = "FINAL", SUMIF('Database (LECTURE-RES-PRAC)'!BP$14:CS$14, "CLO7", 'Database (LECTURE-RES-PRAC)'!BP101:CS101) / 'Grade computation'!H$10,""))),""),"")</f>
        <v/>
      </c>
      <c r="AR104" s="232" t="str">
        <f t="shared" si="55"/>
        <v/>
      </c>
      <c r="AS104" s="25" t="str">
        <f>IF(B104 &lt;&gt; "",IF(AND('PRINTABLE (per grading)'!H$16="EXAM", 'PRINTABLE (per grading)'!B$13="Prelim"), IF(ISERROR(SUMIF('Exam (LECTURE ONLY)'!D$20:M$20, "CLO7", 'Exam (LECTURE ONLY)'!D106:M106) / 'Exam (LECTURE ONLY)'!AL$12), "", SUMIF('Exam (LECTURE ONLY)'!D$20:M$20, "CLO7", 'Exam (LECTURE ONLY)'!D106:M106) /'Exam (LECTURE ONLY)'!AL$12),
IF(AND('PRINTABLE (per grading)'!H$16="EXAM", 'PRINTABLE (per grading)'!B$13="Midterm"), IF(ISERROR(SUMIF('Exam (LECTURE ONLY)'!O$20:X$20, "CLO7", 'Exam (LECTURE ONLY)'!O106:X106) / 'Exam (LECTURE ONLY)'!AM$12), "", SUMIF('Exam (LECTURE ONLY)'!O$20:X$20, "CLO7", 'Exam (LECTURE ONLY)'!O106:X106) / 'Exam (LECTURE ONLY)'!AM$12),
IF(AND('PRINTABLE (per grading)'!H$16="EXAM", 'PRINTABLE (per grading)'!B$13="Final"), IF(ISERROR(SUMIF('Exam (LECTURE ONLY)'!Z$20:AI$20, "CLO7", 'Exam (LECTURE ONLY)'!Z106:AI106) / 'Exam (LECTURE ONLY)'!AN$12), "", SUMIF('Exam (LECTURE ONLY)'!Z$20:AI$20, "CLO7", 'Exam (LECTURE ONLY)'!Z106:AI106) / 'Exam (LECTURE ONLY)'!AN$12),
IF(AND('PRINTABLE (per grading)'!H$16="OUTPUT", 'PRINTABLE (per grading)'!B$13="Prelim"), IF(ISERROR(SUMIF(OUTPUT!C$20:M$20, "CLO7", OUTPUT!C106:M106) / OUTPUT!AL$12), "", SUMIF(OUTPUT!C$20:M$20, "CLO7", OUTPUT!C106:M106) / OUTPUT!AL$12),
IF(AND('PRINTABLE (per grading)'!H$16="OUTPUT", 'PRINTABLE (per grading)'!B$13="Midterm"), IF(ISERROR(SUMIF(OUTPUT!O$20:Y$20, "CLO7", OUTPUT!O106:Y106) / OUTPUT!AM$12), "", SUMIF(OUTPUT!O$20:Y$20, "CLO7", OUTPUT!O106:Y106) / OUTPUT!AM$12),
IF(AND('PRINTABLE (per grading)'!H$16="OUTPUT", 'PRINTABLE (per grading)'!B$13="Final"), IF(ISERROR(SUMIF(OUTPUT!AA$20:AI$20, "CLO7", OUTPUT!AA106:AI106) / OUTPUT!AN$12), "", SUMIF(OUTPUT!AA$20:AI$20, "CLO7", OUTPUT!AA106:AI106) / OUTPUT!AN$12),
"")))))),"")</f>
        <v/>
      </c>
      <c r="AT104" s="232" t="str">
        <f t="shared" si="56"/>
        <v/>
      </c>
      <c r="AU104" s="233" t="str">
        <f t="shared" si="57"/>
        <v/>
      </c>
      <c r="AV104" s="25" t="str">
        <f>IF(B104 &lt;&gt; "", IFERROR(IF(C$16 = "PRELIM", SUMIF('Database (LECTURE-RES-PRAC)'!D$14:AG$14, "CLO8", 'Database (LECTURE-RES-PRAC)'!D101:AG101) / 'Grade computation'!F$11, IF(C$16 = "MIDTERM", SUMIF('Database (LECTURE-RES-PRAC)'!AJ$14:BM$14, "CLO8", 'Database (LECTURE-RES-PRAC)'!AJ101:BM101) / 'Grade computation'!G$11, IF(C$16 = "FINAL", SUMIF('Database (LECTURE-RES-PRAC)'!BP$14:CS$14, "CLO8", 'Database (LECTURE-RES-PRAC)'!BP101:CS101) / 'Grade computation'!H$11,""))),""),"")</f>
        <v/>
      </c>
      <c r="AW104" s="232" t="str">
        <f t="shared" si="58"/>
        <v/>
      </c>
      <c r="AX104" s="25" t="str">
        <f>IF(B104 &lt;&gt; "",IF(AND('PRINTABLE (per grading)'!H$16="EXAM", 'PRINTABLE (per grading)'!B$13="Prelim"), IF(ISERROR(SUMIF('Exam (LECTURE ONLY)'!D$20:M$20, "CLO8", 'Exam (LECTURE ONLY)'!D106:M106) / 'Exam (LECTURE ONLY)'!AL$13), "", SUMIF('Exam (LECTURE ONLY)'!D$20:M$20, "CLO8", 'Exam (LECTURE ONLY)'!D106:M106) /'Exam (LECTURE ONLY)'!AL$13),
IF(AND('PRINTABLE (per grading)'!H$16="EXAM", 'PRINTABLE (per grading)'!B$13="Midterm"), IF(ISERROR(SUMIF('Exam (LECTURE ONLY)'!O$20:X$20, "CLO8", 'Exam (LECTURE ONLY)'!O106:X106) / 'Exam (LECTURE ONLY)'!AM$13), "", SUMIF('Exam (LECTURE ONLY)'!O$20:X$20, "CLO8", 'Exam (LECTURE ONLY)'!O106:X106) / 'Exam (LECTURE ONLY)'!AM$13),
IF(AND('PRINTABLE (per grading)'!H$16="EXAM", 'PRINTABLE (per grading)'!B$13="Final"), IF(ISERROR(SUMIF('Exam (LECTURE ONLY)'!Z$20:AI$20, "CLO8", 'Exam (LECTURE ONLY)'!Z106:AI106) / 'Exam (LECTURE ONLY)'!AN$13), "", SUMIF('Exam (LECTURE ONLY)'!Z$20:AI$20, "CLO8", 'Exam (LECTURE ONLY)'!Z106:AI106) / 'Exam (LECTURE ONLY)'!AN$13),
IF(AND('PRINTABLE (per grading)'!H$16="OUTPUT", 'PRINTABLE (per grading)'!B$13="Prelim"), IF(ISERROR(SUMIF(OUTPUT!C$20:M$20, "CLO8", OUTPUT!C106:M106) / OUTPUT!AL$13), "", SUMIF(OUTPUT!C$20:M$20, "CLO8", OUTPUT!C106:M106) / OUTPUT!AL$13),
IF(AND('PRINTABLE (per grading)'!H$16="OUTPUT", 'PRINTABLE (per grading)'!B$13="Midterm"), IF(ISERROR(SUMIF(OUTPUT!O$20:Y$20, "CLO8", OUTPUT!O106:Y106) / OUTPUT!AM$13), "", SUMIF(OUTPUT!O$20:Y$20, "CLO8", OUTPUT!O106:Y106) / OUTPUT!AM$13),
IF(AND('PRINTABLE (per grading)'!H$16="OUTPUT", 'PRINTABLE (per grading)'!B$13="Final"), IF(ISERROR(SUMIF(OUTPUT!AA$20:AI$20, "CLO8", OUTPUT!AA106:AI106) / OUTPUT!AN$13), "", SUMIF(OUTPUT!AA$20:AI$20, "CLO8", OUTPUT!AA106:AI106) / OUTPUT!AN$13),
"")))))),"")</f>
        <v/>
      </c>
      <c r="AY104" s="232" t="str">
        <f t="shared" si="59"/>
        <v/>
      </c>
      <c r="AZ104" s="233" t="str">
        <f t="shared" si="60"/>
        <v/>
      </c>
      <c r="BA104" s="25" t="str">
        <f>IF(B104 &lt;&gt; "", IFERROR(IF(C$16 = "PRELIM", SUMIF('Database (LECTURE-RES-PRAC)'!D$14:AG$14, "CLO9", 'Database (LECTURE-RES-PRAC)'!D101:AG101) / 'Grade computation'!F$12, IF(C$16 = "MIDTERM", SUMIF('Database (LECTURE-RES-PRAC)'!AJ$14:BM$14, "CLO9", 'Database (LECTURE-RES-PRAC)'!AJ101:BM101) / 'Grade computation'!G$12, IF(C$16 = "FINAL", SUMIF('Database (LECTURE-RES-PRAC)'!BP$14:CS$14, "CLO9", 'Database (LECTURE-RES-PRAC)'!BP101:CS101) / 'Grade computation'!H$12,""))),""),"")</f>
        <v/>
      </c>
      <c r="BB104" s="232" t="str">
        <f t="shared" si="61"/>
        <v/>
      </c>
      <c r="BC104" s="25" t="str">
        <f>IF(B104 &lt;&gt; "",IF(AND('PRINTABLE (per grading)'!H$16="EXAM", 'PRINTABLE (per grading)'!B$13="Prelim"), IF(ISERROR(SUMIF('Exam (LECTURE ONLY)'!D$20:M$20, "CLO9", 'Exam (LECTURE ONLY)'!D106:M106) / 'Exam (LECTURE ONLY)'!AL$14), "", SUMIF('Exam (LECTURE ONLY)'!D$20:M$20, "CLO9", 'Exam (LECTURE ONLY)'!D106:M106) /'Exam (LECTURE ONLY)'!AL$14),
IF(AND('PRINTABLE (per grading)'!H$16="EXAM", 'PRINTABLE (per grading)'!B$13="Midterm"), IF(ISERROR(SUMIF('Exam (LECTURE ONLY)'!O$20:X$20, "CLO9", 'Exam (LECTURE ONLY)'!O106:X106) / 'Exam (LECTURE ONLY)'!AM$14), "", SUMIF('Exam (LECTURE ONLY)'!O$20:X$20, "CLO9", 'Exam (LECTURE ONLY)'!O106:X106) / 'Exam (LECTURE ONLY)'!AM$14),
IF(AND('PRINTABLE (per grading)'!H$16="EXAM", 'PRINTABLE (per grading)'!B$13="Final"), IF(ISERROR(SUMIF('Exam (LECTURE ONLY)'!Z$20:AI$20, "CLO9", 'Exam (LECTURE ONLY)'!Z106:AI106) / 'Exam (LECTURE ONLY)'!AN$14), "", SUMIF('Exam (LECTURE ONLY)'!Z$20:AI$20, "CLO9", 'Exam (LECTURE ONLY)'!Z106:AI106) / 'Exam (LECTURE ONLY)'!AN$14),
IF(AND('PRINTABLE (per grading)'!H$16="OUTPUT", 'PRINTABLE (per grading)'!B$13="Prelim"), IF(ISERROR(SUMIF(OUTPUT!C$20:M$20, "CLO9", OUTPUT!C106:M106) / OUTPUT!AL$14), "", SUMIF(OUTPUT!C$20:M$20, "CLO9", OUTPUT!C106:M106) / OUTPUT!AL$14),
IF(AND('PRINTABLE (per grading)'!H$16="OUTPUT", 'PRINTABLE (per grading)'!B$13="Midterm"), IF(ISERROR(SUMIF(OUTPUT!O$20:Y$20, "CLO9", OUTPUT!O106:Y106) / OUTPUT!AM$14), "", SUMIF(OUTPUT!O$20:Y$20, "CLO9", OUTPUT!O106:Y106) / OUTPUT!AM$14),
IF(AND('PRINTABLE (per grading)'!H$16="OUTPUT", 'PRINTABLE (per grading)'!B$13="Final"), IF(ISERROR(SUMIF(OUTPUT!AA$20:AI$20, "CLO9", OUTPUT!AA106:AI106) / OUTPUT!AN$14), "", SUMIF(OUTPUT!AA$20:AI$20, "CLO9", OUTPUT!AA106:AI106) / OUTPUT!AN$14),
"")))))),"")</f>
        <v/>
      </c>
      <c r="BD104" s="232" t="str">
        <f t="shared" si="62"/>
        <v/>
      </c>
      <c r="BE104" s="233" t="str">
        <f t="shared" si="63"/>
        <v/>
      </c>
      <c r="BF104" s="25" t="str">
        <f>IF(B104 &lt;&gt; "", IFERROR(IF(C$16 = "PRELIM", SUMIF('Database (LECTURE-RES-PRAC)'!D$14:AG$14, "CLO10", 'Database (LECTURE-RES-PRAC)'!D101:AG101) / 'Grade computation'!F$13, IF(C$16 = "MIDTERM", SUMIF('Database (LECTURE-RES-PRAC)'!AJ$14:BM$14, "CLO10", 'Database (LECTURE-RES-PRAC)'!AJ101:BM101) / 'Grade computation'!G$13, IF(C$16 = "FINAL", SUMIF('Database (LECTURE-RES-PRAC)'!BP$14:CS$14, "CLO10", 'Database (LECTURE-RES-PRAC)'!BP101:CS101) / 'Grade computation'!H$13,""))),""),"")</f>
        <v/>
      </c>
      <c r="BG104" s="232" t="str">
        <f t="shared" si="64"/>
        <v/>
      </c>
      <c r="BH104" s="25" t="str">
        <f>IF(B104 &lt;&gt; "",IF(AND('PRINTABLE (per grading)'!H$16="EXAM", 'PRINTABLE (per grading)'!B$13="Prelim"), IF(ISERROR(SUMIF('Exam (LECTURE ONLY)'!D$20:M$20, "CLO10", 'Exam (LECTURE ONLY)'!D106:M106) / 'Exam (LECTURE ONLY)'!AL$15), "", SUMIF('Exam (LECTURE ONLY)'!D$20:M$20, "CLO10", 'Exam (LECTURE ONLY)'!D106:M106) /'Exam (LECTURE ONLY)'!AL$15),
IF(AND('PRINTABLE (per grading)'!H$16="EXAM", 'PRINTABLE (per grading)'!B$13="Midterm"), IF(ISERROR(SUMIF('Exam (LECTURE ONLY)'!O$20:X$20, "CLO10", 'Exam (LECTURE ONLY)'!O106:X106) / 'Exam (LECTURE ONLY)'!AM$15), "", SUMIF('Exam (LECTURE ONLY)'!O$20:X$20, "CLO10", 'Exam (LECTURE ONLY)'!O106:X106) / 'Exam (LECTURE ONLY)'!AM$15),
IF(AND('PRINTABLE (per grading)'!H$16="EXAM", 'PRINTABLE (per grading)'!B$13="Final"), IF(ISERROR(SUMIF('Exam (LECTURE ONLY)'!Z$20:AI$20, "CLO10", 'Exam (LECTURE ONLY)'!Z106:AI106) / 'Exam (LECTURE ONLY)'!AN$15), "", SUMIF('Exam (LECTURE ONLY)'!Z$20:AI$20, "CLO10", 'Exam (LECTURE ONLY)'!Z106:AI106) / 'Exam (LECTURE ONLY)'!AN$15),
IF(AND('PRINTABLE (per grading)'!H$16="OUTPUT", 'PRINTABLE (per grading)'!B$13="Prelim"), IF(ISERROR(SUMIF(OUTPUT!C$20:M$20, "CLO10", OUTPUT!C106:M106) / OUTPUT!AL$15), "", SUMIF(OUTPUT!C$20:M$20, "CLO10", OUTPUT!C106:M106) / OUTPUT!AL$15),
IF(AND('PRINTABLE (per grading)'!H$16="OUTPUT", 'PRINTABLE (per grading)'!B$13="Midterm"), IF(ISERROR(SUMIF(OUTPUT!O$20:Y$20, "CLO10", OUTPUT!O106:Y106) / OUTPUT!AM$15), "", SUMIF(OUTPUT!O$20:Y$20, "CLO10", OUTPUT!O106:Y106) / OUTPUT!AM$15),
IF(AND('PRINTABLE (per grading)'!H$16="OUTPUT", 'PRINTABLE (per grading)'!B$13="Final"), IF(ISERROR(SUMIF(OUTPUT!AA$20:AI$20, "CLO10", OUTPUT!AA106:AI106) / OUTPUT!AN$15), "", SUMIF(OUTPUT!AA$20:AI$20, "CLO10", OUTPUT!AA106:AI106) / OUTPUT!AN$15),
"")))))),"")</f>
        <v/>
      </c>
      <c r="BI104" s="232" t="str">
        <f t="shared" si="65"/>
        <v/>
      </c>
      <c r="BJ104" s="233" t="str">
        <f t="shared" si="66"/>
        <v/>
      </c>
      <c r="BK104" s="2"/>
    </row>
    <row r="105" spans="1:63" ht="20.100000000000001" customHeight="1">
      <c r="A105" s="118" t="str">
        <f>IF(ISBLANK('Database (LECTURE-RES-PRAC)'!A102),"",'Database (LECTURE-RES-PRAC)'!A102)</f>
        <v/>
      </c>
      <c r="B105" s="119" t="str">
        <f>IF(ISBLANK('Database (LECTURE-RES-PRAC)'!B102),"",'Database (LECTURE-RES-PRAC)'!B102)</f>
        <v/>
      </c>
      <c r="C105" s="134" t="str">
        <f>IF(B105&lt;&gt;"",IF(C$16="PRELIM",'Grade computation'!C105, IF(C$16="MIDTERM",'Grade computation'!K105, IF(C$16="FINAL",'Grade computation'!S105,""))),"")</f>
        <v/>
      </c>
      <c r="D105" s="135" t="str">
        <f t="shared" si="1"/>
        <v/>
      </c>
      <c r="E105" s="134" t="str">
        <f>IF(B105&lt;&gt;"", IF(C$16="PRELIM",'Grade computation'!E105, IF(C$16="MIDTERM",'Grade computation'!M105, IF(C$16="FINAL",'Grade computation'!U105,""))),"")</f>
        <v/>
      </c>
      <c r="F105" s="136" t="str">
        <f t="shared" si="2"/>
        <v/>
      </c>
      <c r="G105" s="137" t="str">
        <f t="shared" si="3"/>
        <v/>
      </c>
      <c r="H105" s="207" t="str">
        <f>IF(B105&lt;&gt;"",IF(C$16="PRELIM", 'Grade computation'!H105, IF(C$16="MIDTERM", 'Grade computation'!P105, IF(C$16="FINAL",'Grade computation'!X105, ""))),"")</f>
        <v/>
      </c>
      <c r="I105" s="137" t="str">
        <f t="shared" si="4"/>
        <v/>
      </c>
      <c r="J105" s="139" t="str">
        <f t="shared" si="5"/>
        <v/>
      </c>
      <c r="K105" s="377" t="str">
        <f t="shared" si="6"/>
        <v/>
      </c>
      <c r="L105" s="434"/>
      <c r="M105" s="25" t="str">
        <f>IF(B105 &lt;&gt; "", IFERROR(IF(C$16 = "PRELIM", SUMIF('Database (LECTURE-RES-PRAC)'!D$14:AG$14, "CLO1", 'Database (LECTURE-RES-PRAC)'!D102:AG102) / 'Grade computation'!F$4, IF(C$16 = "MIDTERM", SUMIF('Database (LECTURE-RES-PRAC)'!AJ$14:BM$14, "CLO1", 'Database (LECTURE-RES-PRAC)'!AJ102:BM102) / 'Grade computation'!G$4, IF(C$16 = "FINAL", SUMIF('Database (LECTURE-RES-PRAC)'!BP$14:CS$14, "CLO1", 'Database (LECTURE-RES-PRAC)'!BP102:CS102) / 'Grade computation'!H$4,""))),""),"")</f>
        <v/>
      </c>
      <c r="N105" s="232" t="str">
        <f t="shared" si="37"/>
        <v/>
      </c>
      <c r="O105" s="25" t="str">
        <f>IF(B105 &lt;&gt; "",IF(AND('PRINTABLE (per grading)'!H$16="EXAM", 'PRINTABLE (per grading)'!B$13="Prelim"), IF(ISERROR(SUMIF('Exam (LECTURE ONLY)'!D$20:M$20, "CLO1", 'Exam (LECTURE ONLY)'!D107:M107) / 'Exam (LECTURE ONLY)'!AL$6), "", SUMIF('Exam (LECTURE ONLY)'!D$20:M$20, "CLO1", 'Exam (LECTURE ONLY)'!D107:M107) /'Exam (LECTURE ONLY)'!AL$6),
IF(AND('PRINTABLE (per grading)'!H$16="EXAM", 'PRINTABLE (per grading)'!B$13="Midterm"), IF(ISERROR(SUMIF('Exam (LECTURE ONLY)'!O$20:X$20, "CLO1", 'Exam (LECTURE ONLY)'!O107:X107) / 'Exam (LECTURE ONLY)'!AM$6), "", SUMIF('Exam (LECTURE ONLY)'!O$20:X$20, "CLO1", 'Exam (LECTURE ONLY)'!O107:X107) / 'Exam (LECTURE ONLY)'!AM$6),
IF(AND('PRINTABLE (per grading)'!H$16="EXAM", 'PRINTABLE (per grading)'!B$13="Final"), IF(ISERROR(SUMIF('Exam (LECTURE ONLY)'!Z$20:AI$20, "CLO1", 'Exam (LECTURE ONLY)'!Z107:AI107) / 'Exam (LECTURE ONLY)'!AN$6), "", SUMIF('Exam (LECTURE ONLY)'!Z$20:AI$20, "CLO1", 'Exam (LECTURE ONLY)'!Z107:AI107) / 'Exam (LECTURE ONLY)'!AN$6),
IF(AND('PRINTABLE (per grading)'!H$16="OUTPUT", 'PRINTABLE (per grading)'!B$13="Prelim"), IF(ISERROR(SUMIF(OUTPUT!C$20:M$20, "CLO1", OUTPUT!C107:M107) / OUTPUT!AL$6), "", SUMIF(OUTPUT!C$20:M$20, "CLO1", OUTPUT!C107:M107) / OUTPUT!AL$6),
IF(AND('PRINTABLE (per grading)'!H$16="OUTPUT", 'PRINTABLE (per grading)'!B$13="Midterm"), IF(ISERROR(SUMIF(OUTPUT!O$20:Y$20, "CLO1", OUTPUT!O107:Y107) / OUTPUT!AM$6), "", SUMIF(OUTPUT!O$20:Y$20, "CLO1", OUTPUT!O107:Y107) / OUTPUT!AM$6),
IF(AND('PRINTABLE (per grading)'!H$16="OUTPUT", 'PRINTABLE (per grading)'!B$13="Final"), IF(ISERROR(SUMIF(OUTPUT!AA$20:AI$20, "CLO1", OUTPUT!AA107:AI107) / OUTPUT!AN$6), "", SUMIF(OUTPUT!AA$20:AI$20, "CLO1", OUTPUT!AA107:AI107) / OUTPUT!AN$6),
"")))))),"")</f>
        <v/>
      </c>
      <c r="P105" s="232" t="str">
        <f t="shared" si="38"/>
        <v/>
      </c>
      <c r="Q105" s="233" t="str">
        <f t="shared" si="39"/>
        <v/>
      </c>
      <c r="R105" s="25" t="str">
        <f>IF(B105 &lt;&gt; "", IFERROR(IF(C$16 = "PRELIM", SUMIF('Database (LECTURE-RES-PRAC)'!D$14:AG$14, "CLO2", 'Database (LECTURE-RES-PRAC)'!D102:AG102) / 'Grade computation'!F$5, IF(C$16 = "MIDTERM", SUMIF('Database (LECTURE-RES-PRAC)'!AJ$14:BM$14, "CLO2", 'Database (LECTURE-RES-PRAC)'!AJ102:BM102) / 'Grade computation'!G$5, IF(C$16 = "FINAL", SUMIF('Database (LECTURE-RES-PRAC)'!BP$14:CS$14, "CLO2", 'Database (LECTURE-RES-PRAC)'!BP102:CS102) / 'Grade computation'!H$5,""))),""),"")</f>
        <v/>
      </c>
      <c r="S105" s="232" t="str">
        <f t="shared" si="40"/>
        <v/>
      </c>
      <c r="T105" s="25" t="str">
        <f>IF(B105 &lt;&gt; "",IF(AND('PRINTABLE (per grading)'!H$16="EXAM", 'PRINTABLE (per grading)'!B$13="Prelim"), IF(ISERROR(SUMIF('Exam (LECTURE ONLY)'!D$20:M$20, "CLO2", 'Exam (LECTURE ONLY)'!D107:M107) / 'Exam (LECTURE ONLY)'!AL$7), "", SUMIF('Exam (LECTURE ONLY)'!D$20:M$20, "CLO2", 'Exam (LECTURE ONLY)'!D107:M107) /'Exam (LECTURE ONLY)'!AL$7),
IF(AND('PRINTABLE (per grading)'!H$16="EXAM", 'PRINTABLE (per grading)'!B$13="Midterm"), IF(ISERROR(SUMIF('Exam (LECTURE ONLY)'!O$20:X$20, "CLO2", 'Exam (LECTURE ONLY)'!O107:X107) / 'Exam (LECTURE ONLY)'!AM$7), "", SUMIF('Exam (LECTURE ONLY)'!O$20:X$20, "CLO2", 'Exam (LECTURE ONLY)'!O107:X107) / 'Exam (LECTURE ONLY)'!AM$7),
IF(AND('PRINTABLE (per grading)'!H$16="EXAM", 'PRINTABLE (per grading)'!B$13="Final"), IF(ISERROR(SUMIF('Exam (LECTURE ONLY)'!Z$20:AI$20, "CLO2", 'Exam (LECTURE ONLY)'!Z107:AI107) / 'Exam (LECTURE ONLY)'!AN$7), "", SUMIF('Exam (LECTURE ONLY)'!Z$20:AI$20, "CLO2", 'Exam (LECTURE ONLY)'!Z107:AI107) / 'Exam (LECTURE ONLY)'!AN$7),
IF(AND('PRINTABLE (per grading)'!H$16="OUTPUT", 'PRINTABLE (per grading)'!B$13="Prelim"), IF(ISERROR(SUMIF(OUTPUT!C$20:M$20, "CLO2", OUTPUT!C107:M107) / OUTPUT!AL$7), "", SUMIF(OUTPUT!C$20:M$20, "CLO2", OUTPUT!C107:M107) / OUTPUT!AL$7),
IF(AND('PRINTABLE (per grading)'!H$16="OUTPUT", 'PRINTABLE (per grading)'!B$13="Midterm"), IF(ISERROR(SUMIF(OUTPUT!O$20:Y$20, "CLO2", OUTPUT!O107:Y107) / OUTPUT!AM$7), "", SUMIF(OUTPUT!O$20:Y$20, "CLO2", OUTPUT!O107:Y107) / OUTPUT!AM$7),
IF(AND('PRINTABLE (per grading)'!H$16="OUTPUT", 'PRINTABLE (per grading)'!B$13="Final"), IF(ISERROR(SUMIF(OUTPUT!AA$20:AI$20, "CLO2", OUTPUT!AA107:AI107) / OUTPUT!AN$7), "", SUMIF(OUTPUT!AA$20:AI$20, "CLO2", OUTPUT!AA107:AI107) / OUTPUT!AN$7),
"")))))),"")</f>
        <v/>
      </c>
      <c r="U105" s="232" t="str">
        <f t="shared" si="41"/>
        <v/>
      </c>
      <c r="V105" s="233" t="str">
        <f t="shared" si="42"/>
        <v/>
      </c>
      <c r="W105" s="25" t="str">
        <f>IF(B105 &lt;&gt; "", IFERROR(IF(C$16 = "PRELIM", SUMIF('Database (LECTURE-RES-PRAC)'!D$14:AG$14, "CLO3", 'Database (LECTURE-RES-PRAC)'!D102:AG102) / 'Grade computation'!F$6, IF(C$16 = "MIDTERM", SUMIF('Database (LECTURE-RES-PRAC)'!AJ$14:BM$14, "CLO3", 'Database (LECTURE-RES-PRAC)'!AJ102:BM102) / 'Grade computation'!G$6, IF(C$16 = "FINAL", SUMIF('Database (LECTURE-RES-PRAC)'!BP$14:CS$14, "CLO3", 'Database (LECTURE-RES-PRAC)'!BP102:CS102) / 'Grade computation'!H$6,""))),""),"")</f>
        <v/>
      </c>
      <c r="X105" s="232" t="str">
        <f t="shared" si="43"/>
        <v/>
      </c>
      <c r="Y105" s="25" t="str">
        <f>IF(B105 &lt;&gt; "",IF(AND('PRINTABLE (per grading)'!H$16="EXAM", 'PRINTABLE (per grading)'!B$13="Prelim"), IF(ISERROR(SUMIF('Exam (LECTURE ONLY)'!D$20:M$20, "CLO3", 'Exam (LECTURE ONLY)'!D107:M107) / 'Exam (LECTURE ONLY)'!AL$8), "", SUMIF('Exam (LECTURE ONLY)'!D$20:M$20, "CLO3", 'Exam (LECTURE ONLY)'!D107:M107) /'Exam (LECTURE ONLY)'!AL$8),
IF(AND('PRINTABLE (per grading)'!H$16="EXAM", 'PRINTABLE (per grading)'!B$13="Midterm"), IF(ISERROR(SUMIF('Exam (LECTURE ONLY)'!O$20:X$20, "CLO3", 'Exam (LECTURE ONLY)'!O107:X107) / 'Exam (LECTURE ONLY)'!AM$8), "", SUMIF('Exam (LECTURE ONLY)'!O$20:X$20, "CLO3", 'Exam (LECTURE ONLY)'!O107:X107) / 'Exam (LECTURE ONLY)'!AM$8),
IF(AND('PRINTABLE (per grading)'!H$16="EXAM", 'PRINTABLE (per grading)'!B$13="Final"), IF(ISERROR(SUMIF('Exam (LECTURE ONLY)'!Z$20:AI$20, "CLO3", 'Exam (LECTURE ONLY)'!Z107:AI107) / 'Exam (LECTURE ONLY)'!AN$8), "", SUMIF('Exam (LECTURE ONLY)'!Z$20:AI$20, "CLO3", 'Exam (LECTURE ONLY)'!Z107:AI107) / 'Exam (LECTURE ONLY)'!AN$8),
IF(AND('PRINTABLE (per grading)'!H$16="OUTPUT", 'PRINTABLE (per grading)'!B$13="Prelim"), IF(ISERROR(SUMIF(OUTPUT!C$20:M$20, "CLO3", OUTPUT!C107:M107) / OUTPUT!AL$8), "", SUMIF(OUTPUT!C$20:M$20, "CLO3", OUTPUT!C107:M107) / OUTPUT!AL$8),
IF(AND('PRINTABLE (per grading)'!H$16="OUTPUT", 'PRINTABLE (per grading)'!B$13="Midterm"), IF(ISERROR(SUMIF(OUTPUT!O$20:Y$20, "CLO3", OUTPUT!O107:Y107) / OUTPUT!AM$8), "", SUMIF(OUTPUT!O$20:Y$20, "CLO3", OUTPUT!O107:Y107) / OUTPUT!AM$8),
IF(AND('PRINTABLE (per grading)'!H$16="OUTPUT", 'PRINTABLE (per grading)'!B$13="Final"), IF(ISERROR(SUMIF(OUTPUT!AA$20:AI$20, "CLO3", OUTPUT!AA107:AI107) / OUTPUT!AN$8), "", SUMIF(OUTPUT!AA$20:AI$20, "CLO3", OUTPUT!AA107:AI107) / OUTPUT!AN$8),
"" )))))),"")</f>
        <v/>
      </c>
      <c r="Z105" s="232" t="str">
        <f t="shared" si="44"/>
        <v/>
      </c>
      <c r="AA105" s="233" t="str">
        <f t="shared" si="45"/>
        <v/>
      </c>
      <c r="AB105" s="25" t="str">
        <f>IF(B105 &lt;&gt; "", IFERROR(IF(C$16 = "PRELIM", SUMIF('Database (LECTURE-RES-PRAC)'!D$14:AG$14, "CLO4", 'Database (LECTURE-RES-PRAC)'!D102:AG102) / 'Grade computation'!F$7, IF(C$16 = "MIDTERM", SUMIF('Database (LECTURE-RES-PRAC)'!AJ$14:BM$14, "CLO4", 'Database (LECTURE-RES-PRAC)'!AJ102:BM102) / 'Grade computation'!G$7, IF(C$16 = "FINAL", SUMIF('Database (LECTURE-RES-PRAC)'!BP$14:CS$14, "CLO4", 'Database (LECTURE-RES-PRAC)'!BP102:CS102) / 'Grade computation'!H$7,""))),""),"")</f>
        <v/>
      </c>
      <c r="AC105" s="232" t="str">
        <f t="shared" si="46"/>
        <v/>
      </c>
      <c r="AD105" s="25" t="str">
        <f>IF(B105 &lt;&gt; "",IF(AND('PRINTABLE (per grading)'!H$16="EXAM", 'PRINTABLE (per grading)'!B$13="Prelim"), IF(ISERROR(SUMIF('Exam (LECTURE ONLY)'!D$20:M$20, "CLO4", 'Exam (LECTURE ONLY)'!D107:M107) / 'Exam (LECTURE ONLY)'!AL$9), "", SUMIF('Exam (LECTURE ONLY)'!D$20:M$20, "CLO4", 'Exam (LECTURE ONLY)'!D107:M107) /'Exam (LECTURE ONLY)'!AL$9),
IF(AND('PRINTABLE (per grading)'!H$16="EXAM", 'PRINTABLE (per grading)'!B$13="Midterm"), IF(ISERROR(SUMIF('Exam (LECTURE ONLY)'!O$20:X$20, "CLO4", 'Exam (LECTURE ONLY)'!O107:X107) / 'Exam (LECTURE ONLY)'!AM$9), "", SUMIF('Exam (LECTURE ONLY)'!O$20:X$20, "CLO4", 'Exam (LECTURE ONLY)'!O107:X107) / 'Exam (LECTURE ONLY)'!AM$9),
IF(AND('PRINTABLE (per grading)'!H$16="EXAM", 'PRINTABLE (per grading)'!B$13="Final"), IF(ISERROR(SUMIF('Exam (LECTURE ONLY)'!Z$20:AI$20, "CLO4", 'Exam (LECTURE ONLY)'!Z107:AI107) / 'Exam (LECTURE ONLY)'!AN$9), "", SUMIF('Exam (LECTURE ONLY)'!Z$20:AI$20, "CLO4", 'Exam (LECTURE ONLY)'!Z107:AI107) / 'Exam (LECTURE ONLY)'!AN$9),
IF(AND('PRINTABLE (per grading)'!H$16="OUTPUT", 'PRINTABLE (per grading)'!B$13="Prelim"), IF(ISERROR(SUMIF(OUTPUT!C$20:M$20, "CLO4", OUTPUT!C107:M107) / OUTPUT!AL$9), "", SUMIF(OUTPUT!C$20:M$20, "CLO4", OUTPUT!C107:M107) / OUTPUT!AL$9),
IF(AND('PRINTABLE (per grading)'!H$16="OUTPUT", 'PRINTABLE (per grading)'!B$13="Midterm"), IF(ISERROR(SUMIF(OUTPUT!O$20:Y$20, "CLO4", OUTPUT!O107:Y107) / OUTPUT!AM$9), "", SUMIF(OUTPUT!O$20:Y$20, "CLO4", OUTPUT!O107:Y107) / OUTPUT!AM$9),
IF(AND('PRINTABLE (per grading)'!H$16="OUTPUT", 'PRINTABLE (per grading)'!B$13="Final"), IF(ISERROR(SUMIF(OUTPUT!AA$20:AI$20, "CLO4", OUTPUT!AA107:AI107) / OUTPUT!AN$9), "", SUMIF(OUTPUT!AA$20:AI$20, "CLO4", OUTPUT!AA107:AI107) / OUTPUT!AN$9),
"")))))),"")</f>
        <v/>
      </c>
      <c r="AE105" s="232" t="str">
        <f t="shared" si="47"/>
        <v/>
      </c>
      <c r="AF105" s="233" t="str">
        <f t="shared" si="48"/>
        <v/>
      </c>
      <c r="AG105" s="25" t="str">
        <f>IF(B105 &lt;&gt; "", IFERROR(IF(C$16 = "PRELIM", SUMIF('Database (LECTURE-RES-PRAC)'!D$14:AG$14, "CLO5", 'Database (LECTURE-RES-PRAC)'!D102:AG102) / 'Grade computation'!F$8, IF(C$16 = "MIDTERM", SUMIF('Database (LECTURE-RES-PRAC)'!AJ$14:BM$14, "CLO5", 'Database (LECTURE-RES-PRAC)'!AJ102:BM102) / 'Grade computation'!G$8, IF(C$16 = "FINAL", SUMIF('Database (LECTURE-RES-PRAC)'!BP$14:CS$14, "CLO5", 'Database (LECTURE-RES-PRAC)'!BP102:CS102) / 'Grade computation'!H$8,""))),""),"")</f>
        <v/>
      </c>
      <c r="AH105" s="232" t="str">
        <f t="shared" si="49"/>
        <v/>
      </c>
      <c r="AI105" s="25" t="str">
        <f>IF(B105 &lt;&gt; "",IF(AND('PRINTABLE (per grading)'!H$16="EXAM", 'PRINTABLE (per grading)'!B$13="Prelim"), IF(ISERROR(SUMIF('Exam (LECTURE ONLY)'!D$20:M$20, "CLO5", 'Exam (LECTURE ONLY)'!D107:M107) / 'Exam (LECTURE ONLY)'!AL$10), "", SUMIF('Exam (LECTURE ONLY)'!D$20:M$20, "CLO5", 'Exam (LECTURE ONLY)'!D107:M107) /'Exam (LECTURE ONLY)'!AL$10),
IF(AND('PRINTABLE (per grading)'!H$16="EXAM", 'PRINTABLE (per grading)'!B$13="Midterm"), IF(ISERROR(SUMIF('Exam (LECTURE ONLY)'!O$20:X$20, "CLO5", 'Exam (LECTURE ONLY)'!O107:X107) / 'Exam (LECTURE ONLY)'!AM$10), "", SUMIF('Exam (LECTURE ONLY)'!O$20:X$20, "CLO5", 'Exam (LECTURE ONLY)'!O107:X107) / 'Exam (LECTURE ONLY)'!AM$10),
IF(AND('PRINTABLE (per grading)'!H$16="EXAM", 'PRINTABLE (per grading)'!B$13="Final"), IF(ISERROR(SUMIF('Exam (LECTURE ONLY)'!Z$20:AI$20, "CLO5", 'Exam (LECTURE ONLY)'!Z107:AI107) / 'Exam (LECTURE ONLY)'!AN$10), "", SUMIF('Exam (LECTURE ONLY)'!Z$20:AI$20, "CLO5", 'Exam (LECTURE ONLY)'!Z107:AI107) / 'Exam (LECTURE ONLY)'!AN$10),
IF(AND('PRINTABLE (per grading)'!H$16="OUTPUT", 'PRINTABLE (per grading)'!B$13="Prelim"), IF(ISERROR(SUMIF(OUTPUT!C$20:M$20, "CLO5", OUTPUT!C107:M107) / OUTPUT!AL$10), "", SUMIF(OUTPUT!C$20:M$20, "CLO5", OUTPUT!C107:M107) / OUTPUT!AL$10),
IF(AND('PRINTABLE (per grading)'!H$16="OUTPUT", 'PRINTABLE (per grading)'!B$13="Midterm"), IF(ISERROR(SUMIF(OUTPUT!O$20:Y$20, "CLO5", OUTPUT!O107:Y107) / OUTPUT!AM$10), "", SUMIF(OUTPUT!O$20:Y$20, "CLO5", OUTPUT!O107:Y107) / OUTPUT!AM$10),
IF(AND('PRINTABLE (per grading)'!H$16="OUTPUT", 'PRINTABLE (per grading)'!B$13="Final"), IF(ISERROR(SUMIF(OUTPUT!AA$20:AI$20, "CLO5", OUTPUT!AA107:AI107) / OUTPUT!AN$10), "", SUMIF(OUTPUT!AA$20:AI$20, "CLO5", OUTPUT!AA107:AI107) / OUTPUT!AN$10),
"")))))),"")</f>
        <v/>
      </c>
      <c r="AJ105" s="232" t="str">
        <f t="shared" si="50"/>
        <v/>
      </c>
      <c r="AK105" s="233" t="str">
        <f t="shared" si="51"/>
        <v/>
      </c>
      <c r="AL105" s="25" t="str">
        <f>IF(B105 &lt;&gt; "", IFERROR(IF(C$16 = "PRELIM", SUMIF('Database (LECTURE-RES-PRAC)'!D$14:AG$14, "CLO6", 'Database (LECTURE-RES-PRAC)'!D102:AG102) / 'Grade computation'!F$9, IF(C$16 = "MIDTERM", SUMIF('Database (LECTURE-RES-PRAC)'!AJ$14:BM$14, "CLO6", 'Database (LECTURE-RES-PRAC)'!AJ102:BM102) / 'Grade computation'!G$9, IF(C$16 = "FINAL", SUMIF('Database (LECTURE-RES-PRAC)'!BP$14:CS$14, "CLO6", 'Database (LECTURE-RES-PRAC)'!BP102:CS102) / 'Grade computation'!H$9,""))),""),"")</f>
        <v/>
      </c>
      <c r="AM105" s="232" t="str">
        <f t="shared" si="52"/>
        <v/>
      </c>
      <c r="AN105" s="25" t="str">
        <f>IF(B105 &lt;&gt; "",IF(AND('PRINTABLE (per grading)'!H$16="EXAM", 'PRINTABLE (per grading)'!B$13="Prelim"), IF(ISERROR(SUMIF('Exam (LECTURE ONLY)'!D$20:M$20, "CLO6", 'Exam (LECTURE ONLY)'!D107:M107) / 'Exam (LECTURE ONLY)'!AL$11), "", SUMIF('Exam (LECTURE ONLY)'!D$20:M$20, "CLO6", 'Exam (LECTURE ONLY)'!D107:M107) /'Exam (LECTURE ONLY)'!AL$11),
IF(AND('PRINTABLE (per grading)'!H$16="EXAM", 'PRINTABLE (per grading)'!B$13="Midterm"), IF(ISERROR(SUMIF('Exam (LECTURE ONLY)'!O$20:X$20, "CLO6", 'Exam (LECTURE ONLY)'!O107:X107) / 'Exam (LECTURE ONLY)'!AM$11), "", SUMIF('Exam (LECTURE ONLY)'!O$20:X$20, "CLO6", 'Exam (LECTURE ONLY)'!O107:X107) / 'Exam (LECTURE ONLY)'!AM$11),
IF(AND('PRINTABLE (per grading)'!H$16="EXAM", 'PRINTABLE (per grading)'!B$13="Final"), IF(ISERROR(SUMIF('Exam (LECTURE ONLY)'!Z$20:AI$20, "CLO6", 'Exam (LECTURE ONLY)'!Z107:AI107) / 'Exam (LECTURE ONLY)'!AN$11), "", SUMIF('Exam (LECTURE ONLY)'!Z$20:AI$20, "CLO6", 'Exam (LECTURE ONLY)'!Z107:AI107) / 'Exam (LECTURE ONLY)'!AN$11),
IF(AND('PRINTABLE (per grading)'!H$16="OUTPUT", 'PRINTABLE (per grading)'!B$13="Prelim"), IF(ISERROR(SUMIF(OUTPUT!C$20:M$20, "CLO6", OUTPUT!C107:M107) / OUTPUT!AL$11), "", SUMIF(OUTPUT!C$20:M$20, "CLO6", OUTPUT!C107:M107) / OUTPUT!AL$11),
IF(AND('PRINTABLE (per grading)'!H$16="OUTPUT", 'PRINTABLE (per grading)'!B$13="Midterm"), IF(ISERROR(SUMIF(OUTPUT!O$20:Y$20, "CLO6", OUTPUT!O107:Y107) / OUTPUT!AM$11), "", SUMIF(OUTPUT!O$20:Y$20, "CLO6", OUTPUT!O107:Y107) / OUTPUT!AM$11),
IF(AND('PRINTABLE (per grading)'!H$16="OUTPUT", 'PRINTABLE (per grading)'!B$13="Final"), IF(ISERROR(SUMIF(OUTPUT!AA$20:AI$20, "CLO6", OUTPUT!AA107:AI107) / OUTPUT!AN$11), "", SUMIF(OUTPUT!AA$20:AI$20, "CLO6", OUTPUT!AA107:AI107) / OUTPUT!AN$11),
"")))))),"")</f>
        <v/>
      </c>
      <c r="AO105" s="232" t="str">
        <f t="shared" si="53"/>
        <v/>
      </c>
      <c r="AP105" s="233" t="str">
        <f t="shared" si="54"/>
        <v/>
      </c>
      <c r="AQ105" s="25" t="str">
        <f>IF(B105 &lt;&gt; "", IFERROR(IF(C$16 = "PRELIM", SUMIF('Database (LECTURE-RES-PRAC)'!D$14:AG$14, "CLO7", 'Database (LECTURE-RES-PRAC)'!D102:AG102) / 'Grade computation'!F$10, IF(C$16 = "MIDTERM", SUMIF('Database (LECTURE-RES-PRAC)'!AJ$14:BM$14, "CLO7", 'Database (LECTURE-RES-PRAC)'!AJ102:BM102) / 'Grade computation'!G$10, IF(C$16 = "FINAL", SUMIF('Database (LECTURE-RES-PRAC)'!BP$14:CS$14, "CLO7", 'Database (LECTURE-RES-PRAC)'!BP102:CS102) / 'Grade computation'!H$10,""))),""),"")</f>
        <v/>
      </c>
      <c r="AR105" s="232" t="str">
        <f t="shared" si="55"/>
        <v/>
      </c>
      <c r="AS105" s="25" t="str">
        <f>IF(B105 &lt;&gt; "",IF(AND('PRINTABLE (per grading)'!H$16="EXAM", 'PRINTABLE (per grading)'!B$13="Prelim"), IF(ISERROR(SUMIF('Exam (LECTURE ONLY)'!D$20:M$20, "CLO7", 'Exam (LECTURE ONLY)'!D107:M107) / 'Exam (LECTURE ONLY)'!AL$12), "", SUMIF('Exam (LECTURE ONLY)'!D$20:M$20, "CLO7", 'Exam (LECTURE ONLY)'!D107:M107) /'Exam (LECTURE ONLY)'!AL$12),
IF(AND('PRINTABLE (per grading)'!H$16="EXAM", 'PRINTABLE (per grading)'!B$13="Midterm"), IF(ISERROR(SUMIF('Exam (LECTURE ONLY)'!O$20:X$20, "CLO7", 'Exam (LECTURE ONLY)'!O107:X107) / 'Exam (LECTURE ONLY)'!AM$12), "", SUMIF('Exam (LECTURE ONLY)'!O$20:X$20, "CLO7", 'Exam (LECTURE ONLY)'!O107:X107) / 'Exam (LECTURE ONLY)'!AM$12),
IF(AND('PRINTABLE (per grading)'!H$16="EXAM", 'PRINTABLE (per grading)'!B$13="Final"), IF(ISERROR(SUMIF('Exam (LECTURE ONLY)'!Z$20:AI$20, "CLO7", 'Exam (LECTURE ONLY)'!Z107:AI107) / 'Exam (LECTURE ONLY)'!AN$12), "", SUMIF('Exam (LECTURE ONLY)'!Z$20:AI$20, "CLO7", 'Exam (LECTURE ONLY)'!Z107:AI107) / 'Exam (LECTURE ONLY)'!AN$12),
IF(AND('PRINTABLE (per grading)'!H$16="OUTPUT", 'PRINTABLE (per grading)'!B$13="Prelim"), IF(ISERROR(SUMIF(OUTPUT!C$20:M$20, "CLO7", OUTPUT!C107:M107) / OUTPUT!AL$12), "", SUMIF(OUTPUT!C$20:M$20, "CLO7", OUTPUT!C107:M107) / OUTPUT!AL$12),
IF(AND('PRINTABLE (per grading)'!H$16="OUTPUT", 'PRINTABLE (per grading)'!B$13="Midterm"), IF(ISERROR(SUMIF(OUTPUT!O$20:Y$20, "CLO7", OUTPUT!O107:Y107) / OUTPUT!AM$12), "", SUMIF(OUTPUT!O$20:Y$20, "CLO7", OUTPUT!O107:Y107) / OUTPUT!AM$12),
IF(AND('PRINTABLE (per grading)'!H$16="OUTPUT", 'PRINTABLE (per grading)'!B$13="Final"), IF(ISERROR(SUMIF(OUTPUT!AA$20:AI$20, "CLO7", OUTPUT!AA107:AI107) / OUTPUT!AN$12), "", SUMIF(OUTPUT!AA$20:AI$20, "CLO7", OUTPUT!AA107:AI107) / OUTPUT!AN$12),
"")))))),"")</f>
        <v/>
      </c>
      <c r="AT105" s="232" t="str">
        <f t="shared" si="56"/>
        <v/>
      </c>
      <c r="AU105" s="233" t="str">
        <f t="shared" si="57"/>
        <v/>
      </c>
      <c r="AV105" s="25" t="str">
        <f>IF(B105 &lt;&gt; "", IFERROR(IF(C$16 = "PRELIM", SUMIF('Database (LECTURE-RES-PRAC)'!D$14:AG$14, "CLO8", 'Database (LECTURE-RES-PRAC)'!D102:AG102) / 'Grade computation'!F$11, IF(C$16 = "MIDTERM", SUMIF('Database (LECTURE-RES-PRAC)'!AJ$14:BM$14, "CLO8", 'Database (LECTURE-RES-PRAC)'!AJ102:BM102) / 'Grade computation'!G$11, IF(C$16 = "FINAL", SUMIF('Database (LECTURE-RES-PRAC)'!BP$14:CS$14, "CLO8", 'Database (LECTURE-RES-PRAC)'!BP102:CS102) / 'Grade computation'!H$11,""))),""),"")</f>
        <v/>
      </c>
      <c r="AW105" s="232" t="str">
        <f t="shared" si="58"/>
        <v/>
      </c>
      <c r="AX105" s="25" t="str">
        <f>IF(B105 &lt;&gt; "",IF(AND('PRINTABLE (per grading)'!H$16="EXAM", 'PRINTABLE (per grading)'!B$13="Prelim"), IF(ISERROR(SUMIF('Exam (LECTURE ONLY)'!D$20:M$20, "CLO8", 'Exam (LECTURE ONLY)'!D107:M107) / 'Exam (LECTURE ONLY)'!AL$13), "", SUMIF('Exam (LECTURE ONLY)'!D$20:M$20, "CLO8", 'Exam (LECTURE ONLY)'!D107:M107) /'Exam (LECTURE ONLY)'!AL$13),
IF(AND('PRINTABLE (per grading)'!H$16="EXAM", 'PRINTABLE (per grading)'!B$13="Midterm"), IF(ISERROR(SUMIF('Exam (LECTURE ONLY)'!O$20:X$20, "CLO8", 'Exam (LECTURE ONLY)'!O107:X107) / 'Exam (LECTURE ONLY)'!AM$13), "", SUMIF('Exam (LECTURE ONLY)'!O$20:X$20, "CLO8", 'Exam (LECTURE ONLY)'!O107:X107) / 'Exam (LECTURE ONLY)'!AM$13),
IF(AND('PRINTABLE (per grading)'!H$16="EXAM", 'PRINTABLE (per grading)'!B$13="Final"), IF(ISERROR(SUMIF('Exam (LECTURE ONLY)'!Z$20:AI$20, "CLO8", 'Exam (LECTURE ONLY)'!Z107:AI107) / 'Exam (LECTURE ONLY)'!AN$13), "", SUMIF('Exam (LECTURE ONLY)'!Z$20:AI$20, "CLO8", 'Exam (LECTURE ONLY)'!Z107:AI107) / 'Exam (LECTURE ONLY)'!AN$13),
IF(AND('PRINTABLE (per grading)'!H$16="OUTPUT", 'PRINTABLE (per grading)'!B$13="Prelim"), IF(ISERROR(SUMIF(OUTPUT!C$20:M$20, "CLO8", OUTPUT!C107:M107) / OUTPUT!AL$13), "", SUMIF(OUTPUT!C$20:M$20, "CLO8", OUTPUT!C107:M107) / OUTPUT!AL$13),
IF(AND('PRINTABLE (per grading)'!H$16="OUTPUT", 'PRINTABLE (per grading)'!B$13="Midterm"), IF(ISERROR(SUMIF(OUTPUT!O$20:Y$20, "CLO8", OUTPUT!O107:Y107) / OUTPUT!AM$13), "", SUMIF(OUTPUT!O$20:Y$20, "CLO8", OUTPUT!O107:Y107) / OUTPUT!AM$13),
IF(AND('PRINTABLE (per grading)'!H$16="OUTPUT", 'PRINTABLE (per grading)'!B$13="Final"), IF(ISERROR(SUMIF(OUTPUT!AA$20:AI$20, "CLO8", OUTPUT!AA107:AI107) / OUTPUT!AN$13), "", SUMIF(OUTPUT!AA$20:AI$20, "CLO8", OUTPUT!AA107:AI107) / OUTPUT!AN$13),
"")))))),"")</f>
        <v/>
      </c>
      <c r="AY105" s="232" t="str">
        <f t="shared" si="59"/>
        <v/>
      </c>
      <c r="AZ105" s="233" t="str">
        <f t="shared" si="60"/>
        <v/>
      </c>
      <c r="BA105" s="25" t="str">
        <f>IF(B105 &lt;&gt; "", IFERROR(IF(C$16 = "PRELIM", SUMIF('Database (LECTURE-RES-PRAC)'!D$14:AG$14, "CLO9", 'Database (LECTURE-RES-PRAC)'!D102:AG102) / 'Grade computation'!F$12, IF(C$16 = "MIDTERM", SUMIF('Database (LECTURE-RES-PRAC)'!AJ$14:BM$14, "CLO9", 'Database (LECTURE-RES-PRAC)'!AJ102:BM102) / 'Grade computation'!G$12, IF(C$16 = "FINAL", SUMIF('Database (LECTURE-RES-PRAC)'!BP$14:CS$14, "CLO9", 'Database (LECTURE-RES-PRAC)'!BP102:CS102) / 'Grade computation'!H$12,""))),""),"")</f>
        <v/>
      </c>
      <c r="BB105" s="232" t="str">
        <f t="shared" si="61"/>
        <v/>
      </c>
      <c r="BC105" s="25" t="str">
        <f>IF(B105 &lt;&gt; "",IF(AND('PRINTABLE (per grading)'!H$16="EXAM", 'PRINTABLE (per grading)'!B$13="Prelim"), IF(ISERROR(SUMIF('Exam (LECTURE ONLY)'!D$20:M$20, "CLO9", 'Exam (LECTURE ONLY)'!D107:M107) / 'Exam (LECTURE ONLY)'!AL$14), "", SUMIF('Exam (LECTURE ONLY)'!D$20:M$20, "CLO9", 'Exam (LECTURE ONLY)'!D107:M107) /'Exam (LECTURE ONLY)'!AL$14),
IF(AND('PRINTABLE (per grading)'!H$16="EXAM", 'PRINTABLE (per grading)'!B$13="Midterm"), IF(ISERROR(SUMIF('Exam (LECTURE ONLY)'!O$20:X$20, "CLO9", 'Exam (LECTURE ONLY)'!O107:X107) / 'Exam (LECTURE ONLY)'!AM$14), "", SUMIF('Exam (LECTURE ONLY)'!O$20:X$20, "CLO9", 'Exam (LECTURE ONLY)'!O107:X107) / 'Exam (LECTURE ONLY)'!AM$14),
IF(AND('PRINTABLE (per grading)'!H$16="EXAM", 'PRINTABLE (per grading)'!B$13="Final"), IF(ISERROR(SUMIF('Exam (LECTURE ONLY)'!Z$20:AI$20, "CLO9", 'Exam (LECTURE ONLY)'!Z107:AI107) / 'Exam (LECTURE ONLY)'!AN$14), "", SUMIF('Exam (LECTURE ONLY)'!Z$20:AI$20, "CLO9", 'Exam (LECTURE ONLY)'!Z107:AI107) / 'Exam (LECTURE ONLY)'!AN$14),
IF(AND('PRINTABLE (per grading)'!H$16="OUTPUT", 'PRINTABLE (per grading)'!B$13="Prelim"), IF(ISERROR(SUMIF(OUTPUT!C$20:M$20, "CLO9", OUTPUT!C107:M107) / OUTPUT!AL$14), "", SUMIF(OUTPUT!C$20:M$20, "CLO9", OUTPUT!C107:M107) / OUTPUT!AL$14),
IF(AND('PRINTABLE (per grading)'!H$16="OUTPUT", 'PRINTABLE (per grading)'!B$13="Midterm"), IF(ISERROR(SUMIF(OUTPUT!O$20:Y$20, "CLO9", OUTPUT!O107:Y107) / OUTPUT!AM$14), "", SUMIF(OUTPUT!O$20:Y$20, "CLO9", OUTPUT!O107:Y107) / OUTPUT!AM$14),
IF(AND('PRINTABLE (per grading)'!H$16="OUTPUT", 'PRINTABLE (per grading)'!B$13="Final"), IF(ISERROR(SUMIF(OUTPUT!AA$20:AI$20, "CLO9", OUTPUT!AA107:AI107) / OUTPUT!AN$14), "", SUMIF(OUTPUT!AA$20:AI$20, "CLO9", OUTPUT!AA107:AI107) / OUTPUT!AN$14),
"")))))),"")</f>
        <v/>
      </c>
      <c r="BD105" s="232" t="str">
        <f t="shared" si="62"/>
        <v/>
      </c>
      <c r="BE105" s="233" t="str">
        <f t="shared" si="63"/>
        <v/>
      </c>
      <c r="BF105" s="25" t="str">
        <f>IF(B105 &lt;&gt; "", IFERROR(IF(C$16 = "PRELIM", SUMIF('Database (LECTURE-RES-PRAC)'!D$14:AG$14, "CLO10", 'Database (LECTURE-RES-PRAC)'!D102:AG102) / 'Grade computation'!F$13, IF(C$16 = "MIDTERM", SUMIF('Database (LECTURE-RES-PRAC)'!AJ$14:BM$14, "CLO10", 'Database (LECTURE-RES-PRAC)'!AJ102:BM102) / 'Grade computation'!G$13, IF(C$16 = "FINAL", SUMIF('Database (LECTURE-RES-PRAC)'!BP$14:CS$14, "CLO10", 'Database (LECTURE-RES-PRAC)'!BP102:CS102) / 'Grade computation'!H$13,""))),""),"")</f>
        <v/>
      </c>
      <c r="BG105" s="232" t="str">
        <f t="shared" si="64"/>
        <v/>
      </c>
      <c r="BH105" s="25" t="str">
        <f>IF(B105 &lt;&gt; "",IF(AND('PRINTABLE (per grading)'!H$16="EXAM", 'PRINTABLE (per grading)'!B$13="Prelim"), IF(ISERROR(SUMIF('Exam (LECTURE ONLY)'!D$20:M$20, "CLO10", 'Exam (LECTURE ONLY)'!D107:M107) / 'Exam (LECTURE ONLY)'!AL$15), "", SUMIF('Exam (LECTURE ONLY)'!D$20:M$20, "CLO10", 'Exam (LECTURE ONLY)'!D107:M107) /'Exam (LECTURE ONLY)'!AL$15),
IF(AND('PRINTABLE (per grading)'!H$16="EXAM", 'PRINTABLE (per grading)'!B$13="Midterm"), IF(ISERROR(SUMIF('Exam (LECTURE ONLY)'!O$20:X$20, "CLO10", 'Exam (LECTURE ONLY)'!O107:X107) / 'Exam (LECTURE ONLY)'!AM$15), "", SUMIF('Exam (LECTURE ONLY)'!O$20:X$20, "CLO10", 'Exam (LECTURE ONLY)'!O107:X107) / 'Exam (LECTURE ONLY)'!AM$15),
IF(AND('PRINTABLE (per grading)'!H$16="EXAM", 'PRINTABLE (per grading)'!B$13="Final"), IF(ISERROR(SUMIF('Exam (LECTURE ONLY)'!Z$20:AI$20, "CLO10", 'Exam (LECTURE ONLY)'!Z107:AI107) / 'Exam (LECTURE ONLY)'!AN$15), "", SUMIF('Exam (LECTURE ONLY)'!Z$20:AI$20, "CLO10", 'Exam (LECTURE ONLY)'!Z107:AI107) / 'Exam (LECTURE ONLY)'!AN$15),
IF(AND('PRINTABLE (per grading)'!H$16="OUTPUT", 'PRINTABLE (per grading)'!B$13="Prelim"), IF(ISERROR(SUMIF(OUTPUT!C$20:M$20, "CLO10", OUTPUT!C107:M107) / OUTPUT!AL$15), "", SUMIF(OUTPUT!C$20:M$20, "CLO10", OUTPUT!C107:M107) / OUTPUT!AL$15),
IF(AND('PRINTABLE (per grading)'!H$16="OUTPUT", 'PRINTABLE (per grading)'!B$13="Midterm"), IF(ISERROR(SUMIF(OUTPUT!O$20:Y$20, "CLO10", OUTPUT!O107:Y107) / OUTPUT!AM$15), "", SUMIF(OUTPUT!O$20:Y$20, "CLO10", OUTPUT!O107:Y107) / OUTPUT!AM$15),
IF(AND('PRINTABLE (per grading)'!H$16="OUTPUT", 'PRINTABLE (per grading)'!B$13="Final"), IF(ISERROR(SUMIF(OUTPUT!AA$20:AI$20, "CLO10", OUTPUT!AA107:AI107) / OUTPUT!AN$15), "", SUMIF(OUTPUT!AA$20:AI$20, "CLO10", OUTPUT!AA107:AI107) / OUTPUT!AN$15),
"")))))),"")</f>
        <v/>
      </c>
      <c r="BI105" s="232" t="str">
        <f t="shared" si="65"/>
        <v/>
      </c>
      <c r="BJ105" s="233" t="str">
        <f t="shared" si="66"/>
        <v/>
      </c>
      <c r="BK105" s="2"/>
    </row>
    <row r="106" spans="1:63" ht="20.100000000000001" customHeight="1">
      <c r="A106" s="212" t="str">
        <f>IF(ISBLANK('Database (LECTURE-RES-PRAC)'!A103),"",'Database (LECTURE-RES-PRAC)'!A103)</f>
        <v/>
      </c>
      <c r="B106" s="213" t="str">
        <f>IF(ISBLANK('Database (LECTURE-RES-PRAC)'!B103),"",'Database (LECTURE-RES-PRAC)'!B103)</f>
        <v/>
      </c>
      <c r="C106" s="134" t="str">
        <f>IF(B106&lt;&gt;"",IF(C$16="PRELIM",'Grade computation'!C106, IF(C$16="MIDTERM",'Grade computation'!K106, IF(C$16="FINAL",'Grade computation'!S106,""))),"")</f>
        <v/>
      </c>
      <c r="D106" s="135" t="str">
        <f t="shared" si="1"/>
        <v/>
      </c>
      <c r="E106" s="134" t="str">
        <f>IF(B106&lt;&gt;"", IF(C$16="PRELIM",'Grade computation'!E106, IF(C$16="MIDTERM",'Grade computation'!M106, IF(C$16="FINAL",'Grade computation'!U106,""))),"")</f>
        <v/>
      </c>
      <c r="F106" s="136" t="str">
        <f t="shared" si="2"/>
        <v/>
      </c>
      <c r="G106" s="137" t="str">
        <f t="shared" si="3"/>
        <v/>
      </c>
      <c r="H106" s="207" t="str">
        <f>IF(B106&lt;&gt;"",IF(C$16="PRELIM", 'Grade computation'!H106, IF(C$16="MIDTERM", 'Grade computation'!P106, IF(C$16="FINAL",'Grade computation'!X106, ""))),"")</f>
        <v/>
      </c>
      <c r="I106" s="137" t="str">
        <f t="shared" si="4"/>
        <v/>
      </c>
      <c r="J106" s="139" t="str">
        <f t="shared" si="5"/>
        <v/>
      </c>
      <c r="K106" s="377" t="str">
        <f t="shared" si="6"/>
        <v/>
      </c>
      <c r="L106" s="434"/>
      <c r="M106" s="25" t="str">
        <f>IF(B106 &lt;&gt; "", IFERROR(IF(C$16 = "PRELIM", SUMIF('Database (LECTURE-RES-PRAC)'!D$14:AG$14, "CLO1", 'Database (LECTURE-RES-PRAC)'!D103:AG103) / 'Grade computation'!F$4, IF(C$16 = "MIDTERM", SUMIF('Database (LECTURE-RES-PRAC)'!AJ$14:BM$14, "CLO1", 'Database (LECTURE-RES-PRAC)'!AJ103:BM103) / 'Grade computation'!G$4, IF(C$16 = "FINAL", SUMIF('Database (LECTURE-RES-PRAC)'!BP$14:CS$14, "CLO1", 'Database (LECTURE-RES-PRAC)'!BP103:CS103) / 'Grade computation'!H$4,""))),""),"")</f>
        <v/>
      </c>
      <c r="N106" s="232" t="str">
        <f t="shared" si="37"/>
        <v/>
      </c>
      <c r="O106" s="25" t="str">
        <f>IF(B106 &lt;&gt; "",IF(AND('PRINTABLE (per grading)'!H$16="EXAM", 'PRINTABLE (per grading)'!B$13="Prelim"), IF(ISERROR(SUMIF('Exam (LECTURE ONLY)'!D$20:M$20, "CLO1", 'Exam (LECTURE ONLY)'!D108:M108) / 'Exam (LECTURE ONLY)'!AL$6), "", SUMIF('Exam (LECTURE ONLY)'!D$20:M$20, "CLO1", 'Exam (LECTURE ONLY)'!D108:M108) /'Exam (LECTURE ONLY)'!AL$6),
IF(AND('PRINTABLE (per grading)'!H$16="EXAM", 'PRINTABLE (per grading)'!B$13="Midterm"), IF(ISERROR(SUMIF('Exam (LECTURE ONLY)'!O$20:X$20, "CLO1", 'Exam (LECTURE ONLY)'!O108:X108) / 'Exam (LECTURE ONLY)'!AM$6), "", SUMIF('Exam (LECTURE ONLY)'!O$20:X$20, "CLO1", 'Exam (LECTURE ONLY)'!O108:X108) / 'Exam (LECTURE ONLY)'!AM$6),
IF(AND('PRINTABLE (per grading)'!H$16="EXAM", 'PRINTABLE (per grading)'!B$13="Final"), IF(ISERROR(SUMIF('Exam (LECTURE ONLY)'!Z$20:AI$20, "CLO1", 'Exam (LECTURE ONLY)'!Z108:AI108) / 'Exam (LECTURE ONLY)'!AN$6), "", SUMIF('Exam (LECTURE ONLY)'!Z$20:AI$20, "CLO1", 'Exam (LECTURE ONLY)'!Z108:AI108) / 'Exam (LECTURE ONLY)'!AN$6),
IF(AND('PRINTABLE (per grading)'!H$16="OUTPUT", 'PRINTABLE (per grading)'!B$13="Prelim"), IF(ISERROR(SUMIF(OUTPUT!C$20:M$20, "CLO1", OUTPUT!C108:M108) / OUTPUT!AL$6), "", SUMIF(OUTPUT!C$20:M$20, "CLO1", OUTPUT!C108:M108) / OUTPUT!AL$6),
IF(AND('PRINTABLE (per grading)'!H$16="OUTPUT", 'PRINTABLE (per grading)'!B$13="Midterm"), IF(ISERROR(SUMIF(OUTPUT!O$20:Y$20, "CLO1", OUTPUT!O108:Y108) / OUTPUT!AM$6), "", SUMIF(OUTPUT!O$20:Y$20, "CLO1", OUTPUT!O108:Y108) / OUTPUT!AM$6),
IF(AND('PRINTABLE (per grading)'!H$16="OUTPUT", 'PRINTABLE (per grading)'!B$13="Final"), IF(ISERROR(SUMIF(OUTPUT!AA$20:AI$20, "CLO1", OUTPUT!AA108:AI108) / OUTPUT!AN$6), "", SUMIF(OUTPUT!AA$20:AI$20, "CLO1", OUTPUT!AA108:AI108) / OUTPUT!AN$6),
"")))))),"")</f>
        <v/>
      </c>
      <c r="P106" s="232" t="str">
        <f t="shared" si="38"/>
        <v/>
      </c>
      <c r="Q106" s="233" t="str">
        <f t="shared" si="39"/>
        <v/>
      </c>
      <c r="R106" s="25" t="str">
        <f>IF(B106 &lt;&gt; "", IFERROR(IF(C$16 = "PRELIM", SUMIF('Database (LECTURE-RES-PRAC)'!D$14:AG$14, "CLO2", 'Database (LECTURE-RES-PRAC)'!D103:AG103) / 'Grade computation'!F$5, IF(C$16 = "MIDTERM", SUMIF('Database (LECTURE-RES-PRAC)'!AJ$14:BM$14, "CLO2", 'Database (LECTURE-RES-PRAC)'!AJ103:BM103) / 'Grade computation'!G$5, IF(C$16 = "FINAL", SUMIF('Database (LECTURE-RES-PRAC)'!BP$14:CS$14, "CLO2", 'Database (LECTURE-RES-PRAC)'!BP103:CS103) / 'Grade computation'!H$5,""))),""),"")</f>
        <v/>
      </c>
      <c r="S106" s="232" t="str">
        <f t="shared" si="40"/>
        <v/>
      </c>
      <c r="T106" s="25" t="str">
        <f>IF(B106 &lt;&gt; "",IF(AND('PRINTABLE (per grading)'!H$16="EXAM", 'PRINTABLE (per grading)'!B$13="Prelim"), IF(ISERROR(SUMIF('Exam (LECTURE ONLY)'!D$20:M$20, "CLO2", 'Exam (LECTURE ONLY)'!D108:M108) / 'Exam (LECTURE ONLY)'!AL$7), "", SUMIF('Exam (LECTURE ONLY)'!D$20:M$20, "CLO2", 'Exam (LECTURE ONLY)'!D108:M108) /'Exam (LECTURE ONLY)'!AL$7),
IF(AND('PRINTABLE (per grading)'!H$16="EXAM", 'PRINTABLE (per grading)'!B$13="Midterm"), IF(ISERROR(SUMIF('Exam (LECTURE ONLY)'!O$20:X$20, "CLO2", 'Exam (LECTURE ONLY)'!O108:X108) / 'Exam (LECTURE ONLY)'!AM$7), "", SUMIF('Exam (LECTURE ONLY)'!O$20:X$20, "CLO2", 'Exam (LECTURE ONLY)'!O108:X108) / 'Exam (LECTURE ONLY)'!AM$7),
IF(AND('PRINTABLE (per grading)'!H$16="EXAM", 'PRINTABLE (per grading)'!B$13="Final"), IF(ISERROR(SUMIF('Exam (LECTURE ONLY)'!Z$20:AI$20, "CLO2", 'Exam (LECTURE ONLY)'!Z108:AI108) / 'Exam (LECTURE ONLY)'!AN$7), "", SUMIF('Exam (LECTURE ONLY)'!Z$20:AI$20, "CLO2", 'Exam (LECTURE ONLY)'!Z108:AI108) / 'Exam (LECTURE ONLY)'!AN$7),
IF(AND('PRINTABLE (per grading)'!H$16="OUTPUT", 'PRINTABLE (per grading)'!B$13="Prelim"), IF(ISERROR(SUMIF(OUTPUT!C$20:M$20, "CLO2", OUTPUT!C108:M108) / OUTPUT!AL$7), "", SUMIF(OUTPUT!C$20:M$20, "CLO2", OUTPUT!C108:M108) / OUTPUT!AL$7),
IF(AND('PRINTABLE (per grading)'!H$16="OUTPUT", 'PRINTABLE (per grading)'!B$13="Midterm"), IF(ISERROR(SUMIF(OUTPUT!O$20:Y$20, "CLO2", OUTPUT!O108:Y108) / OUTPUT!AM$7), "", SUMIF(OUTPUT!O$20:Y$20, "CLO2", OUTPUT!O108:Y108) / OUTPUT!AM$7),
IF(AND('PRINTABLE (per grading)'!H$16="OUTPUT", 'PRINTABLE (per grading)'!B$13="Final"), IF(ISERROR(SUMIF(OUTPUT!AA$20:AI$20, "CLO2", OUTPUT!AA108:AI108) / OUTPUT!AN$7), "", SUMIF(OUTPUT!AA$20:AI$20, "CLO2", OUTPUT!AA108:AI108) / OUTPUT!AN$7),
"")))))),"")</f>
        <v/>
      </c>
      <c r="U106" s="232" t="str">
        <f t="shared" si="41"/>
        <v/>
      </c>
      <c r="V106" s="233" t="str">
        <f t="shared" si="42"/>
        <v/>
      </c>
      <c r="W106" s="25" t="str">
        <f>IF(B106 &lt;&gt; "", IFERROR(IF(C$16 = "PRELIM", SUMIF('Database (LECTURE-RES-PRAC)'!D$14:AG$14, "CLO3", 'Database (LECTURE-RES-PRAC)'!D103:AG103) / 'Grade computation'!F$6, IF(C$16 = "MIDTERM", SUMIF('Database (LECTURE-RES-PRAC)'!AJ$14:BM$14, "CLO3", 'Database (LECTURE-RES-PRAC)'!AJ103:BM103) / 'Grade computation'!G$6, IF(C$16 = "FINAL", SUMIF('Database (LECTURE-RES-PRAC)'!BP$14:CS$14, "CLO3", 'Database (LECTURE-RES-PRAC)'!BP103:CS103) / 'Grade computation'!H$6,""))),""),"")</f>
        <v/>
      </c>
      <c r="X106" s="232" t="str">
        <f t="shared" si="43"/>
        <v/>
      </c>
      <c r="Y106" s="25" t="str">
        <f>IF(B106 &lt;&gt; "",IF(AND('PRINTABLE (per grading)'!H$16="EXAM", 'PRINTABLE (per grading)'!B$13="Prelim"), IF(ISERROR(SUMIF('Exam (LECTURE ONLY)'!D$20:M$20, "CLO3", 'Exam (LECTURE ONLY)'!D108:M108) / 'Exam (LECTURE ONLY)'!AL$8), "", SUMIF('Exam (LECTURE ONLY)'!D$20:M$20, "CLO3", 'Exam (LECTURE ONLY)'!D108:M108) /'Exam (LECTURE ONLY)'!AL$8),
IF(AND('PRINTABLE (per grading)'!H$16="EXAM", 'PRINTABLE (per grading)'!B$13="Midterm"), IF(ISERROR(SUMIF('Exam (LECTURE ONLY)'!O$20:X$20, "CLO3", 'Exam (LECTURE ONLY)'!O108:X108) / 'Exam (LECTURE ONLY)'!AM$8), "", SUMIF('Exam (LECTURE ONLY)'!O$20:X$20, "CLO3", 'Exam (LECTURE ONLY)'!O108:X108) / 'Exam (LECTURE ONLY)'!AM$8),
IF(AND('PRINTABLE (per grading)'!H$16="EXAM", 'PRINTABLE (per grading)'!B$13="Final"), IF(ISERROR(SUMIF('Exam (LECTURE ONLY)'!Z$20:AI$20, "CLO3", 'Exam (LECTURE ONLY)'!Z108:AI108) / 'Exam (LECTURE ONLY)'!AN$8), "", SUMIF('Exam (LECTURE ONLY)'!Z$20:AI$20, "CLO3", 'Exam (LECTURE ONLY)'!Z108:AI108) / 'Exam (LECTURE ONLY)'!AN$8),
IF(AND('PRINTABLE (per grading)'!H$16="OUTPUT", 'PRINTABLE (per grading)'!B$13="Prelim"), IF(ISERROR(SUMIF(OUTPUT!C$20:M$20, "CLO3", OUTPUT!C108:M108) / OUTPUT!AL$8), "", SUMIF(OUTPUT!C$20:M$20, "CLO3", OUTPUT!C108:M108) / OUTPUT!AL$8),
IF(AND('PRINTABLE (per grading)'!H$16="OUTPUT", 'PRINTABLE (per grading)'!B$13="Midterm"), IF(ISERROR(SUMIF(OUTPUT!O$20:Y$20, "CLO3", OUTPUT!O108:Y108) / OUTPUT!AM$8), "", SUMIF(OUTPUT!O$20:Y$20, "CLO3", OUTPUT!O108:Y108) / OUTPUT!AM$8),
IF(AND('PRINTABLE (per grading)'!H$16="OUTPUT", 'PRINTABLE (per grading)'!B$13="Final"), IF(ISERROR(SUMIF(OUTPUT!AA$20:AI$20, "CLO3", OUTPUT!AA108:AI108) / OUTPUT!AN$8), "", SUMIF(OUTPUT!AA$20:AI$20, "CLO3", OUTPUT!AA108:AI108) / OUTPUT!AN$8),
"" )))))),"")</f>
        <v/>
      </c>
      <c r="Z106" s="232" t="str">
        <f t="shared" si="44"/>
        <v/>
      </c>
      <c r="AA106" s="233" t="str">
        <f t="shared" si="45"/>
        <v/>
      </c>
      <c r="AB106" s="25" t="str">
        <f>IF(B106 &lt;&gt; "", IFERROR(IF(C$16 = "PRELIM", SUMIF('Database (LECTURE-RES-PRAC)'!D$14:AG$14, "CLO4", 'Database (LECTURE-RES-PRAC)'!D103:AG103) / 'Grade computation'!F$7, IF(C$16 = "MIDTERM", SUMIF('Database (LECTURE-RES-PRAC)'!AJ$14:BM$14, "CLO4", 'Database (LECTURE-RES-PRAC)'!AJ103:BM103) / 'Grade computation'!G$7, IF(C$16 = "FINAL", SUMIF('Database (LECTURE-RES-PRAC)'!BP$14:CS$14, "CLO4", 'Database (LECTURE-RES-PRAC)'!BP103:CS103) / 'Grade computation'!H$7,""))),""),"")</f>
        <v/>
      </c>
      <c r="AC106" s="232" t="str">
        <f t="shared" si="46"/>
        <v/>
      </c>
      <c r="AD106" s="25" t="str">
        <f>IF(B106 &lt;&gt; "",IF(AND('PRINTABLE (per grading)'!H$16="EXAM", 'PRINTABLE (per grading)'!B$13="Prelim"), IF(ISERROR(SUMIF('Exam (LECTURE ONLY)'!D$20:M$20, "CLO4", 'Exam (LECTURE ONLY)'!D108:M108) / 'Exam (LECTURE ONLY)'!AL$9), "", SUMIF('Exam (LECTURE ONLY)'!D$20:M$20, "CLO4", 'Exam (LECTURE ONLY)'!D108:M108) /'Exam (LECTURE ONLY)'!AL$9),
IF(AND('PRINTABLE (per grading)'!H$16="EXAM", 'PRINTABLE (per grading)'!B$13="Midterm"), IF(ISERROR(SUMIF('Exam (LECTURE ONLY)'!O$20:X$20, "CLO4", 'Exam (LECTURE ONLY)'!O108:X108) / 'Exam (LECTURE ONLY)'!AM$9), "", SUMIF('Exam (LECTURE ONLY)'!O$20:X$20, "CLO4", 'Exam (LECTURE ONLY)'!O108:X108) / 'Exam (LECTURE ONLY)'!AM$9),
IF(AND('PRINTABLE (per grading)'!H$16="EXAM", 'PRINTABLE (per grading)'!B$13="Final"), IF(ISERROR(SUMIF('Exam (LECTURE ONLY)'!Z$20:AI$20, "CLO4", 'Exam (LECTURE ONLY)'!Z108:AI108) / 'Exam (LECTURE ONLY)'!AN$9), "", SUMIF('Exam (LECTURE ONLY)'!Z$20:AI$20, "CLO4", 'Exam (LECTURE ONLY)'!Z108:AI108) / 'Exam (LECTURE ONLY)'!AN$9),
IF(AND('PRINTABLE (per grading)'!H$16="OUTPUT", 'PRINTABLE (per grading)'!B$13="Prelim"), IF(ISERROR(SUMIF(OUTPUT!C$20:M$20, "CLO4", OUTPUT!C108:M108) / OUTPUT!AL$9), "", SUMIF(OUTPUT!C$20:M$20, "CLO4", OUTPUT!C108:M108) / OUTPUT!AL$9),
IF(AND('PRINTABLE (per grading)'!H$16="OUTPUT", 'PRINTABLE (per grading)'!B$13="Midterm"), IF(ISERROR(SUMIF(OUTPUT!O$20:Y$20, "CLO4", OUTPUT!O108:Y108) / OUTPUT!AM$9), "", SUMIF(OUTPUT!O$20:Y$20, "CLO4", OUTPUT!O108:Y108) / OUTPUT!AM$9),
IF(AND('PRINTABLE (per grading)'!H$16="OUTPUT", 'PRINTABLE (per grading)'!B$13="Final"), IF(ISERROR(SUMIF(OUTPUT!AA$20:AI$20, "CLO4", OUTPUT!AA108:AI108) / OUTPUT!AN$9), "", SUMIF(OUTPUT!AA$20:AI$20, "CLO4", OUTPUT!AA108:AI108) / OUTPUT!AN$9),
"")))))),"")</f>
        <v/>
      </c>
      <c r="AE106" s="232" t="str">
        <f t="shared" si="47"/>
        <v/>
      </c>
      <c r="AF106" s="233" t="str">
        <f t="shared" si="48"/>
        <v/>
      </c>
      <c r="AG106" s="25" t="str">
        <f>IF(B106 &lt;&gt; "", IFERROR(IF(C$16 = "PRELIM", SUMIF('Database (LECTURE-RES-PRAC)'!D$14:AG$14, "CLO5", 'Database (LECTURE-RES-PRAC)'!D103:AG103) / 'Grade computation'!F$8, IF(C$16 = "MIDTERM", SUMIF('Database (LECTURE-RES-PRAC)'!AJ$14:BM$14, "CLO5", 'Database (LECTURE-RES-PRAC)'!AJ103:BM103) / 'Grade computation'!G$8, IF(C$16 = "FINAL", SUMIF('Database (LECTURE-RES-PRAC)'!BP$14:CS$14, "CLO5", 'Database (LECTURE-RES-PRAC)'!BP103:CS103) / 'Grade computation'!H$8,""))),""),"")</f>
        <v/>
      </c>
      <c r="AH106" s="232" t="str">
        <f t="shared" si="49"/>
        <v/>
      </c>
      <c r="AI106" s="25" t="str">
        <f>IF(B106 &lt;&gt; "",IF(AND('PRINTABLE (per grading)'!H$16="EXAM", 'PRINTABLE (per grading)'!B$13="Prelim"), IF(ISERROR(SUMIF('Exam (LECTURE ONLY)'!D$20:M$20, "CLO5", 'Exam (LECTURE ONLY)'!D108:M108) / 'Exam (LECTURE ONLY)'!AL$10), "", SUMIF('Exam (LECTURE ONLY)'!D$20:M$20, "CLO5", 'Exam (LECTURE ONLY)'!D108:M108) /'Exam (LECTURE ONLY)'!AL$10),
IF(AND('PRINTABLE (per grading)'!H$16="EXAM", 'PRINTABLE (per grading)'!B$13="Midterm"), IF(ISERROR(SUMIF('Exam (LECTURE ONLY)'!O$20:X$20, "CLO5", 'Exam (LECTURE ONLY)'!O108:X108) / 'Exam (LECTURE ONLY)'!AM$10), "", SUMIF('Exam (LECTURE ONLY)'!O$20:X$20, "CLO5", 'Exam (LECTURE ONLY)'!O108:X108) / 'Exam (LECTURE ONLY)'!AM$10),
IF(AND('PRINTABLE (per grading)'!H$16="EXAM", 'PRINTABLE (per grading)'!B$13="Final"), IF(ISERROR(SUMIF('Exam (LECTURE ONLY)'!Z$20:AI$20, "CLO5", 'Exam (LECTURE ONLY)'!Z108:AI108) / 'Exam (LECTURE ONLY)'!AN$10), "", SUMIF('Exam (LECTURE ONLY)'!Z$20:AI$20, "CLO5", 'Exam (LECTURE ONLY)'!Z108:AI108) / 'Exam (LECTURE ONLY)'!AN$10),
IF(AND('PRINTABLE (per grading)'!H$16="OUTPUT", 'PRINTABLE (per grading)'!B$13="Prelim"), IF(ISERROR(SUMIF(OUTPUT!C$20:M$20, "CLO5", OUTPUT!C108:M108) / OUTPUT!AL$10), "", SUMIF(OUTPUT!C$20:M$20, "CLO5", OUTPUT!C108:M108) / OUTPUT!AL$10),
IF(AND('PRINTABLE (per grading)'!H$16="OUTPUT", 'PRINTABLE (per grading)'!B$13="Midterm"), IF(ISERROR(SUMIF(OUTPUT!O$20:Y$20, "CLO5", OUTPUT!O108:Y108) / OUTPUT!AM$10), "", SUMIF(OUTPUT!O$20:Y$20, "CLO5", OUTPUT!O108:Y108) / OUTPUT!AM$10),
IF(AND('PRINTABLE (per grading)'!H$16="OUTPUT", 'PRINTABLE (per grading)'!B$13="Final"), IF(ISERROR(SUMIF(OUTPUT!AA$20:AI$20, "CLO5", OUTPUT!AA108:AI108) / OUTPUT!AN$10), "", SUMIF(OUTPUT!AA$20:AI$20, "CLO5", OUTPUT!AA108:AI108) / OUTPUT!AN$10),
"")))))),"")</f>
        <v/>
      </c>
      <c r="AJ106" s="232" t="str">
        <f t="shared" si="50"/>
        <v/>
      </c>
      <c r="AK106" s="233" t="str">
        <f t="shared" si="51"/>
        <v/>
      </c>
      <c r="AL106" s="25" t="str">
        <f>IF(B106 &lt;&gt; "", IFERROR(IF(C$16 = "PRELIM", SUMIF('Database (LECTURE-RES-PRAC)'!D$14:AG$14, "CLO6", 'Database (LECTURE-RES-PRAC)'!D103:AG103) / 'Grade computation'!F$9, IF(C$16 = "MIDTERM", SUMIF('Database (LECTURE-RES-PRAC)'!AJ$14:BM$14, "CLO6", 'Database (LECTURE-RES-PRAC)'!AJ103:BM103) / 'Grade computation'!G$9, IF(C$16 = "FINAL", SUMIF('Database (LECTURE-RES-PRAC)'!BP$14:CS$14, "CLO6", 'Database (LECTURE-RES-PRAC)'!BP103:CS103) / 'Grade computation'!H$9,""))),""),"")</f>
        <v/>
      </c>
      <c r="AM106" s="232" t="str">
        <f t="shared" si="52"/>
        <v/>
      </c>
      <c r="AN106" s="25" t="str">
        <f>IF(B106 &lt;&gt; "",IF(AND('PRINTABLE (per grading)'!H$16="EXAM", 'PRINTABLE (per grading)'!B$13="Prelim"), IF(ISERROR(SUMIF('Exam (LECTURE ONLY)'!D$20:M$20, "CLO6", 'Exam (LECTURE ONLY)'!D108:M108) / 'Exam (LECTURE ONLY)'!AL$11), "", SUMIF('Exam (LECTURE ONLY)'!D$20:M$20, "CLO6", 'Exam (LECTURE ONLY)'!D108:M108) /'Exam (LECTURE ONLY)'!AL$11),
IF(AND('PRINTABLE (per grading)'!H$16="EXAM", 'PRINTABLE (per grading)'!B$13="Midterm"), IF(ISERROR(SUMIF('Exam (LECTURE ONLY)'!O$20:X$20, "CLO6", 'Exam (LECTURE ONLY)'!O108:X108) / 'Exam (LECTURE ONLY)'!AM$11), "", SUMIF('Exam (LECTURE ONLY)'!O$20:X$20, "CLO6", 'Exam (LECTURE ONLY)'!O108:X108) / 'Exam (LECTURE ONLY)'!AM$11),
IF(AND('PRINTABLE (per grading)'!H$16="EXAM", 'PRINTABLE (per grading)'!B$13="Final"), IF(ISERROR(SUMIF('Exam (LECTURE ONLY)'!Z$20:AI$20, "CLO6", 'Exam (LECTURE ONLY)'!Z108:AI108) / 'Exam (LECTURE ONLY)'!AN$11), "", SUMIF('Exam (LECTURE ONLY)'!Z$20:AI$20, "CLO6", 'Exam (LECTURE ONLY)'!Z108:AI108) / 'Exam (LECTURE ONLY)'!AN$11),
IF(AND('PRINTABLE (per grading)'!H$16="OUTPUT", 'PRINTABLE (per grading)'!B$13="Prelim"), IF(ISERROR(SUMIF(OUTPUT!C$20:M$20, "CLO6", OUTPUT!C108:M108) / OUTPUT!AL$11), "", SUMIF(OUTPUT!C$20:M$20, "CLO6", OUTPUT!C108:M108) / OUTPUT!AL$11),
IF(AND('PRINTABLE (per grading)'!H$16="OUTPUT", 'PRINTABLE (per grading)'!B$13="Midterm"), IF(ISERROR(SUMIF(OUTPUT!O$20:Y$20, "CLO6", OUTPUT!O108:Y108) / OUTPUT!AM$11), "", SUMIF(OUTPUT!O$20:Y$20, "CLO6", OUTPUT!O108:Y108) / OUTPUT!AM$11),
IF(AND('PRINTABLE (per grading)'!H$16="OUTPUT", 'PRINTABLE (per grading)'!B$13="Final"), IF(ISERROR(SUMIF(OUTPUT!AA$20:AI$20, "CLO6", OUTPUT!AA108:AI108) / OUTPUT!AN$11), "", SUMIF(OUTPUT!AA$20:AI$20, "CLO6", OUTPUT!AA108:AI108) / OUTPUT!AN$11),
"")))))),"")</f>
        <v/>
      </c>
      <c r="AO106" s="232" t="str">
        <f t="shared" si="53"/>
        <v/>
      </c>
      <c r="AP106" s="233" t="str">
        <f t="shared" si="54"/>
        <v/>
      </c>
      <c r="AQ106" s="25" t="str">
        <f>IF(B106 &lt;&gt; "", IFERROR(IF(C$16 = "PRELIM", SUMIF('Database (LECTURE-RES-PRAC)'!D$14:AG$14, "CLO7", 'Database (LECTURE-RES-PRAC)'!D103:AG103) / 'Grade computation'!F$10, IF(C$16 = "MIDTERM", SUMIF('Database (LECTURE-RES-PRAC)'!AJ$14:BM$14, "CLO7", 'Database (LECTURE-RES-PRAC)'!AJ103:BM103) / 'Grade computation'!G$10, IF(C$16 = "FINAL", SUMIF('Database (LECTURE-RES-PRAC)'!BP$14:CS$14, "CLO7", 'Database (LECTURE-RES-PRAC)'!BP103:CS103) / 'Grade computation'!H$10,""))),""),"")</f>
        <v/>
      </c>
      <c r="AR106" s="232" t="str">
        <f t="shared" si="55"/>
        <v/>
      </c>
      <c r="AS106" s="25" t="str">
        <f>IF(B106 &lt;&gt; "",IF(AND('PRINTABLE (per grading)'!H$16="EXAM", 'PRINTABLE (per grading)'!B$13="Prelim"), IF(ISERROR(SUMIF('Exam (LECTURE ONLY)'!D$20:M$20, "CLO7", 'Exam (LECTURE ONLY)'!D108:M108) / 'Exam (LECTURE ONLY)'!AL$12), "", SUMIF('Exam (LECTURE ONLY)'!D$20:M$20, "CLO7", 'Exam (LECTURE ONLY)'!D108:M108) /'Exam (LECTURE ONLY)'!AL$12),
IF(AND('PRINTABLE (per grading)'!H$16="EXAM", 'PRINTABLE (per grading)'!B$13="Midterm"), IF(ISERROR(SUMIF('Exam (LECTURE ONLY)'!O$20:X$20, "CLO7", 'Exam (LECTURE ONLY)'!O108:X108) / 'Exam (LECTURE ONLY)'!AM$12), "", SUMIF('Exam (LECTURE ONLY)'!O$20:X$20, "CLO7", 'Exam (LECTURE ONLY)'!O108:X108) / 'Exam (LECTURE ONLY)'!AM$12),
IF(AND('PRINTABLE (per grading)'!H$16="EXAM", 'PRINTABLE (per grading)'!B$13="Final"), IF(ISERROR(SUMIF('Exam (LECTURE ONLY)'!Z$20:AI$20, "CLO7", 'Exam (LECTURE ONLY)'!Z108:AI108) / 'Exam (LECTURE ONLY)'!AN$12), "", SUMIF('Exam (LECTURE ONLY)'!Z$20:AI$20, "CLO7", 'Exam (LECTURE ONLY)'!Z108:AI108) / 'Exam (LECTURE ONLY)'!AN$12),
IF(AND('PRINTABLE (per grading)'!H$16="OUTPUT", 'PRINTABLE (per grading)'!B$13="Prelim"), IF(ISERROR(SUMIF(OUTPUT!C$20:M$20, "CLO7", OUTPUT!C108:M108) / OUTPUT!AL$12), "", SUMIF(OUTPUT!C$20:M$20, "CLO7", OUTPUT!C108:M108) / OUTPUT!AL$12),
IF(AND('PRINTABLE (per grading)'!H$16="OUTPUT", 'PRINTABLE (per grading)'!B$13="Midterm"), IF(ISERROR(SUMIF(OUTPUT!O$20:Y$20, "CLO7", OUTPUT!O108:Y108) / OUTPUT!AM$12), "", SUMIF(OUTPUT!O$20:Y$20, "CLO7", OUTPUT!O108:Y108) / OUTPUT!AM$12),
IF(AND('PRINTABLE (per grading)'!H$16="OUTPUT", 'PRINTABLE (per grading)'!B$13="Final"), IF(ISERROR(SUMIF(OUTPUT!AA$20:AI$20, "CLO7", OUTPUT!AA108:AI108) / OUTPUT!AN$12), "", SUMIF(OUTPUT!AA$20:AI$20, "CLO7", OUTPUT!AA108:AI108) / OUTPUT!AN$12),
"")))))),"")</f>
        <v/>
      </c>
      <c r="AT106" s="232" t="str">
        <f t="shared" si="56"/>
        <v/>
      </c>
      <c r="AU106" s="233" t="str">
        <f t="shared" si="57"/>
        <v/>
      </c>
      <c r="AV106" s="25" t="str">
        <f>IF(B106 &lt;&gt; "", IFERROR(IF(C$16 = "PRELIM", SUMIF('Database (LECTURE-RES-PRAC)'!D$14:AG$14, "CLO8", 'Database (LECTURE-RES-PRAC)'!D103:AG103) / 'Grade computation'!F$11, IF(C$16 = "MIDTERM", SUMIF('Database (LECTURE-RES-PRAC)'!AJ$14:BM$14, "CLO8", 'Database (LECTURE-RES-PRAC)'!AJ103:BM103) / 'Grade computation'!G$11, IF(C$16 = "FINAL", SUMIF('Database (LECTURE-RES-PRAC)'!BP$14:CS$14, "CLO8", 'Database (LECTURE-RES-PRAC)'!BP103:CS103) / 'Grade computation'!H$11,""))),""),"")</f>
        <v/>
      </c>
      <c r="AW106" s="232" t="str">
        <f t="shared" si="58"/>
        <v/>
      </c>
      <c r="AX106" s="25" t="str">
        <f>IF(B106 &lt;&gt; "",IF(AND('PRINTABLE (per grading)'!H$16="EXAM", 'PRINTABLE (per grading)'!B$13="Prelim"), IF(ISERROR(SUMIF('Exam (LECTURE ONLY)'!D$20:M$20, "CLO8", 'Exam (LECTURE ONLY)'!D108:M108) / 'Exam (LECTURE ONLY)'!AL$13), "", SUMIF('Exam (LECTURE ONLY)'!D$20:M$20, "CLO8", 'Exam (LECTURE ONLY)'!D108:M108) /'Exam (LECTURE ONLY)'!AL$13),
IF(AND('PRINTABLE (per grading)'!H$16="EXAM", 'PRINTABLE (per grading)'!B$13="Midterm"), IF(ISERROR(SUMIF('Exam (LECTURE ONLY)'!O$20:X$20, "CLO8", 'Exam (LECTURE ONLY)'!O108:X108) / 'Exam (LECTURE ONLY)'!AM$13), "", SUMIF('Exam (LECTURE ONLY)'!O$20:X$20, "CLO8", 'Exam (LECTURE ONLY)'!O108:X108) / 'Exam (LECTURE ONLY)'!AM$13),
IF(AND('PRINTABLE (per grading)'!H$16="EXAM", 'PRINTABLE (per grading)'!B$13="Final"), IF(ISERROR(SUMIF('Exam (LECTURE ONLY)'!Z$20:AI$20, "CLO8", 'Exam (LECTURE ONLY)'!Z108:AI108) / 'Exam (LECTURE ONLY)'!AN$13), "", SUMIF('Exam (LECTURE ONLY)'!Z$20:AI$20, "CLO8", 'Exam (LECTURE ONLY)'!Z108:AI108) / 'Exam (LECTURE ONLY)'!AN$13),
IF(AND('PRINTABLE (per grading)'!H$16="OUTPUT", 'PRINTABLE (per grading)'!B$13="Prelim"), IF(ISERROR(SUMIF(OUTPUT!C$20:M$20, "CLO8", OUTPUT!C108:M108) / OUTPUT!AL$13), "", SUMIF(OUTPUT!C$20:M$20, "CLO8", OUTPUT!C108:M108) / OUTPUT!AL$13),
IF(AND('PRINTABLE (per grading)'!H$16="OUTPUT", 'PRINTABLE (per grading)'!B$13="Midterm"), IF(ISERROR(SUMIF(OUTPUT!O$20:Y$20, "CLO8", OUTPUT!O108:Y108) / OUTPUT!AM$13), "", SUMIF(OUTPUT!O$20:Y$20, "CLO8", OUTPUT!O108:Y108) / OUTPUT!AM$13),
IF(AND('PRINTABLE (per grading)'!H$16="OUTPUT", 'PRINTABLE (per grading)'!B$13="Final"), IF(ISERROR(SUMIF(OUTPUT!AA$20:AI$20, "CLO8", OUTPUT!AA108:AI108) / OUTPUT!AN$13), "", SUMIF(OUTPUT!AA$20:AI$20, "CLO8", OUTPUT!AA108:AI108) / OUTPUT!AN$13),
"")))))),"")</f>
        <v/>
      </c>
      <c r="AY106" s="232" t="str">
        <f t="shared" si="59"/>
        <v/>
      </c>
      <c r="AZ106" s="233" t="str">
        <f t="shared" si="60"/>
        <v/>
      </c>
      <c r="BA106" s="25" t="str">
        <f>IF(B106 &lt;&gt; "", IFERROR(IF(C$16 = "PRELIM", SUMIF('Database (LECTURE-RES-PRAC)'!D$14:AG$14, "CLO9", 'Database (LECTURE-RES-PRAC)'!D103:AG103) / 'Grade computation'!F$12, IF(C$16 = "MIDTERM", SUMIF('Database (LECTURE-RES-PRAC)'!AJ$14:BM$14, "CLO9", 'Database (LECTURE-RES-PRAC)'!AJ103:BM103) / 'Grade computation'!G$12, IF(C$16 = "FINAL", SUMIF('Database (LECTURE-RES-PRAC)'!BP$14:CS$14, "CLO9", 'Database (LECTURE-RES-PRAC)'!BP103:CS103) / 'Grade computation'!H$12,""))),""),"")</f>
        <v/>
      </c>
      <c r="BB106" s="232" t="str">
        <f t="shared" si="61"/>
        <v/>
      </c>
      <c r="BC106" s="25" t="str">
        <f>IF(B106 &lt;&gt; "",IF(AND('PRINTABLE (per grading)'!H$16="EXAM", 'PRINTABLE (per grading)'!B$13="Prelim"), IF(ISERROR(SUMIF('Exam (LECTURE ONLY)'!D$20:M$20, "CLO9", 'Exam (LECTURE ONLY)'!D108:M108) / 'Exam (LECTURE ONLY)'!AL$14), "", SUMIF('Exam (LECTURE ONLY)'!D$20:M$20, "CLO9", 'Exam (LECTURE ONLY)'!D108:M108) /'Exam (LECTURE ONLY)'!AL$14),
IF(AND('PRINTABLE (per grading)'!H$16="EXAM", 'PRINTABLE (per grading)'!B$13="Midterm"), IF(ISERROR(SUMIF('Exam (LECTURE ONLY)'!O$20:X$20, "CLO9", 'Exam (LECTURE ONLY)'!O108:X108) / 'Exam (LECTURE ONLY)'!AM$14), "", SUMIF('Exam (LECTURE ONLY)'!O$20:X$20, "CLO9", 'Exam (LECTURE ONLY)'!O108:X108) / 'Exam (LECTURE ONLY)'!AM$14),
IF(AND('PRINTABLE (per grading)'!H$16="EXAM", 'PRINTABLE (per grading)'!B$13="Final"), IF(ISERROR(SUMIF('Exam (LECTURE ONLY)'!Z$20:AI$20, "CLO9", 'Exam (LECTURE ONLY)'!Z108:AI108) / 'Exam (LECTURE ONLY)'!AN$14), "", SUMIF('Exam (LECTURE ONLY)'!Z$20:AI$20, "CLO9", 'Exam (LECTURE ONLY)'!Z108:AI108) / 'Exam (LECTURE ONLY)'!AN$14),
IF(AND('PRINTABLE (per grading)'!H$16="OUTPUT", 'PRINTABLE (per grading)'!B$13="Prelim"), IF(ISERROR(SUMIF(OUTPUT!C$20:M$20, "CLO9", OUTPUT!C108:M108) / OUTPUT!AL$14), "", SUMIF(OUTPUT!C$20:M$20, "CLO9", OUTPUT!C108:M108) / OUTPUT!AL$14),
IF(AND('PRINTABLE (per grading)'!H$16="OUTPUT", 'PRINTABLE (per grading)'!B$13="Midterm"), IF(ISERROR(SUMIF(OUTPUT!O$20:Y$20, "CLO9", OUTPUT!O108:Y108) / OUTPUT!AM$14), "", SUMIF(OUTPUT!O$20:Y$20, "CLO9", OUTPUT!O108:Y108) / OUTPUT!AM$14),
IF(AND('PRINTABLE (per grading)'!H$16="OUTPUT", 'PRINTABLE (per grading)'!B$13="Final"), IF(ISERROR(SUMIF(OUTPUT!AA$20:AI$20, "CLO9", OUTPUT!AA108:AI108) / OUTPUT!AN$14), "", SUMIF(OUTPUT!AA$20:AI$20, "CLO9", OUTPUT!AA108:AI108) / OUTPUT!AN$14),
"")))))),"")</f>
        <v/>
      </c>
      <c r="BD106" s="232" t="str">
        <f t="shared" si="62"/>
        <v/>
      </c>
      <c r="BE106" s="233" t="str">
        <f t="shared" si="63"/>
        <v/>
      </c>
      <c r="BF106" s="25" t="str">
        <f>IF(B106 &lt;&gt; "", IFERROR(IF(C$16 = "PRELIM", SUMIF('Database (LECTURE-RES-PRAC)'!D$14:AG$14, "CLO10", 'Database (LECTURE-RES-PRAC)'!D103:AG103) / 'Grade computation'!F$13, IF(C$16 = "MIDTERM", SUMIF('Database (LECTURE-RES-PRAC)'!AJ$14:BM$14, "CLO10", 'Database (LECTURE-RES-PRAC)'!AJ103:BM103) / 'Grade computation'!G$13, IF(C$16 = "FINAL", SUMIF('Database (LECTURE-RES-PRAC)'!BP$14:CS$14, "CLO10", 'Database (LECTURE-RES-PRAC)'!BP103:CS103) / 'Grade computation'!H$13,""))),""),"")</f>
        <v/>
      </c>
      <c r="BG106" s="232" t="str">
        <f t="shared" si="64"/>
        <v/>
      </c>
      <c r="BH106" s="25" t="str">
        <f>IF(B106 &lt;&gt; "",IF(AND('PRINTABLE (per grading)'!H$16="EXAM", 'PRINTABLE (per grading)'!B$13="Prelim"), IF(ISERROR(SUMIF('Exam (LECTURE ONLY)'!D$20:M$20, "CLO10", 'Exam (LECTURE ONLY)'!D108:M108) / 'Exam (LECTURE ONLY)'!AL$15), "", SUMIF('Exam (LECTURE ONLY)'!D$20:M$20, "CLO10", 'Exam (LECTURE ONLY)'!D108:M108) /'Exam (LECTURE ONLY)'!AL$15),
IF(AND('PRINTABLE (per grading)'!H$16="EXAM", 'PRINTABLE (per grading)'!B$13="Midterm"), IF(ISERROR(SUMIF('Exam (LECTURE ONLY)'!O$20:X$20, "CLO10", 'Exam (LECTURE ONLY)'!O108:X108) / 'Exam (LECTURE ONLY)'!AM$15), "", SUMIF('Exam (LECTURE ONLY)'!O$20:X$20, "CLO10", 'Exam (LECTURE ONLY)'!O108:X108) / 'Exam (LECTURE ONLY)'!AM$15),
IF(AND('PRINTABLE (per grading)'!H$16="EXAM", 'PRINTABLE (per grading)'!B$13="Final"), IF(ISERROR(SUMIF('Exam (LECTURE ONLY)'!Z$20:AI$20, "CLO10", 'Exam (LECTURE ONLY)'!Z108:AI108) / 'Exam (LECTURE ONLY)'!AN$15), "", SUMIF('Exam (LECTURE ONLY)'!Z$20:AI$20, "CLO10", 'Exam (LECTURE ONLY)'!Z108:AI108) / 'Exam (LECTURE ONLY)'!AN$15),
IF(AND('PRINTABLE (per grading)'!H$16="OUTPUT", 'PRINTABLE (per grading)'!B$13="Prelim"), IF(ISERROR(SUMIF(OUTPUT!C$20:M$20, "CLO10", OUTPUT!C108:M108) / OUTPUT!AL$15), "", SUMIF(OUTPUT!C$20:M$20, "CLO10", OUTPUT!C108:M108) / OUTPUT!AL$15),
IF(AND('PRINTABLE (per grading)'!H$16="OUTPUT", 'PRINTABLE (per grading)'!B$13="Midterm"), IF(ISERROR(SUMIF(OUTPUT!O$20:Y$20, "CLO10", OUTPUT!O108:Y108) / OUTPUT!AM$15), "", SUMIF(OUTPUT!O$20:Y$20, "CLO10", OUTPUT!O108:Y108) / OUTPUT!AM$15),
IF(AND('PRINTABLE (per grading)'!H$16="OUTPUT", 'PRINTABLE (per grading)'!B$13="Final"), IF(ISERROR(SUMIF(OUTPUT!AA$20:AI$20, "CLO10", OUTPUT!AA108:AI108) / OUTPUT!AN$15), "", SUMIF(OUTPUT!AA$20:AI$20, "CLO10", OUTPUT!AA108:AI108) / OUTPUT!AN$15),
"")))))),"")</f>
        <v/>
      </c>
      <c r="BI106" s="232" t="str">
        <f t="shared" si="65"/>
        <v/>
      </c>
      <c r="BJ106" s="233" t="str">
        <f t="shared" si="66"/>
        <v/>
      </c>
      <c r="BK106" s="2"/>
    </row>
    <row r="107" spans="1:63" ht="20.100000000000001" customHeight="1">
      <c r="A107" s="118" t="str">
        <f>IF(ISBLANK('Database (LECTURE-RES-PRAC)'!A104),"",'Database (LECTURE-RES-PRAC)'!A104)</f>
        <v/>
      </c>
      <c r="B107" s="119" t="str">
        <f>IF(ISBLANK('Database (LECTURE-RES-PRAC)'!B104),"",'Database (LECTURE-RES-PRAC)'!B104)</f>
        <v/>
      </c>
      <c r="C107" s="134" t="str">
        <f>IF(B107&lt;&gt;"",IF(C$16="PRELIM",'Grade computation'!C107, IF(C$16="MIDTERM",'Grade computation'!K107, IF(C$16="FINAL",'Grade computation'!S107,""))),"")</f>
        <v/>
      </c>
      <c r="D107" s="135" t="str">
        <f t="shared" si="1"/>
        <v/>
      </c>
      <c r="E107" s="134" t="str">
        <f>IF(B107&lt;&gt;"", IF(C$16="PRELIM",'Grade computation'!E107, IF(C$16="MIDTERM",'Grade computation'!M107, IF(C$16="FINAL",'Grade computation'!U107,""))),"")</f>
        <v/>
      </c>
      <c r="F107" s="136" t="str">
        <f t="shared" si="2"/>
        <v/>
      </c>
      <c r="G107" s="137" t="str">
        <f t="shared" si="3"/>
        <v/>
      </c>
      <c r="H107" s="207" t="str">
        <f>IF(B107&lt;&gt;"",IF(C$16="PRELIM", 'Grade computation'!H107, IF(C$16="MIDTERM", 'Grade computation'!P107, IF(C$16="FINAL",'Grade computation'!X107, ""))),"")</f>
        <v/>
      </c>
      <c r="I107" s="137" t="str">
        <f t="shared" si="4"/>
        <v/>
      </c>
      <c r="J107" s="139" t="str">
        <f t="shared" si="5"/>
        <v/>
      </c>
      <c r="K107" s="377" t="str">
        <f t="shared" si="6"/>
        <v/>
      </c>
      <c r="L107" s="434"/>
      <c r="M107" s="25" t="str">
        <f>IF(B107 &lt;&gt; "", IFERROR(IF(C$16 = "PRELIM", SUMIF('Database (LECTURE-RES-PRAC)'!D$14:AG$14, "CLO1", 'Database (LECTURE-RES-PRAC)'!D104:AG104) / 'Grade computation'!F$4, IF(C$16 = "MIDTERM", SUMIF('Database (LECTURE-RES-PRAC)'!AJ$14:BM$14, "CLO1", 'Database (LECTURE-RES-PRAC)'!AJ104:BM104) / 'Grade computation'!G$4, IF(C$16 = "FINAL", SUMIF('Database (LECTURE-RES-PRAC)'!BP$14:CS$14, "CLO1", 'Database (LECTURE-RES-PRAC)'!BP104:CS104) / 'Grade computation'!H$4,""))),""),"")</f>
        <v/>
      </c>
      <c r="N107" s="232" t="str">
        <f t="shared" si="37"/>
        <v/>
      </c>
      <c r="O107" s="25" t="str">
        <f>IF(B107 &lt;&gt; "",IF(AND('PRINTABLE (per grading)'!H$16="EXAM", 'PRINTABLE (per grading)'!B$13="Prelim"), IF(ISERROR(SUMIF('Exam (LECTURE ONLY)'!D$20:M$20, "CLO1", 'Exam (LECTURE ONLY)'!D109:M109) / 'Exam (LECTURE ONLY)'!AL$6), "", SUMIF('Exam (LECTURE ONLY)'!D$20:M$20, "CLO1", 'Exam (LECTURE ONLY)'!D109:M109) /'Exam (LECTURE ONLY)'!AL$6),
IF(AND('PRINTABLE (per grading)'!H$16="EXAM", 'PRINTABLE (per grading)'!B$13="Midterm"), IF(ISERROR(SUMIF('Exam (LECTURE ONLY)'!O$20:X$20, "CLO1", 'Exam (LECTURE ONLY)'!O109:X109) / 'Exam (LECTURE ONLY)'!AM$6), "", SUMIF('Exam (LECTURE ONLY)'!O$20:X$20, "CLO1", 'Exam (LECTURE ONLY)'!O109:X109) / 'Exam (LECTURE ONLY)'!AM$6),
IF(AND('PRINTABLE (per grading)'!H$16="EXAM", 'PRINTABLE (per grading)'!B$13="Final"), IF(ISERROR(SUMIF('Exam (LECTURE ONLY)'!Z$20:AI$20, "CLO1", 'Exam (LECTURE ONLY)'!Z109:AI109) / 'Exam (LECTURE ONLY)'!AN$6), "", SUMIF('Exam (LECTURE ONLY)'!Z$20:AI$20, "CLO1", 'Exam (LECTURE ONLY)'!Z109:AI109) / 'Exam (LECTURE ONLY)'!AN$6),
IF(AND('PRINTABLE (per grading)'!H$16="OUTPUT", 'PRINTABLE (per grading)'!B$13="Prelim"), IF(ISERROR(SUMIF(OUTPUT!C$20:M$20, "CLO1", OUTPUT!C109:M109) / OUTPUT!AL$6), "", SUMIF(OUTPUT!C$20:M$20, "CLO1", OUTPUT!C109:M109) / OUTPUT!AL$6),
IF(AND('PRINTABLE (per grading)'!H$16="OUTPUT", 'PRINTABLE (per grading)'!B$13="Midterm"), IF(ISERROR(SUMIF(OUTPUT!O$20:Y$20, "CLO1", OUTPUT!O109:Y109) / OUTPUT!AM$6), "", SUMIF(OUTPUT!O$20:Y$20, "CLO1", OUTPUT!O109:Y109) / OUTPUT!AM$6),
IF(AND('PRINTABLE (per grading)'!H$16="OUTPUT", 'PRINTABLE (per grading)'!B$13="Final"), IF(ISERROR(SUMIF(OUTPUT!AA$20:AI$20, "CLO1", OUTPUT!AA109:AI109) / OUTPUT!AN$6), "", SUMIF(OUTPUT!AA$20:AI$20, "CLO1", OUTPUT!AA109:AI109) / OUTPUT!AN$6),
"")))))),"")</f>
        <v/>
      </c>
      <c r="P107" s="232" t="str">
        <f t="shared" si="38"/>
        <v/>
      </c>
      <c r="Q107" s="233" t="str">
        <f t="shared" si="39"/>
        <v/>
      </c>
      <c r="R107" s="25" t="str">
        <f>IF(B107 &lt;&gt; "", IFERROR(IF(C$16 = "PRELIM", SUMIF('Database (LECTURE-RES-PRAC)'!D$14:AG$14, "CLO2", 'Database (LECTURE-RES-PRAC)'!D104:AG104) / 'Grade computation'!F$5, IF(C$16 = "MIDTERM", SUMIF('Database (LECTURE-RES-PRAC)'!AJ$14:BM$14, "CLO2", 'Database (LECTURE-RES-PRAC)'!AJ104:BM104) / 'Grade computation'!G$5, IF(C$16 = "FINAL", SUMIF('Database (LECTURE-RES-PRAC)'!BP$14:CS$14, "CLO2", 'Database (LECTURE-RES-PRAC)'!BP104:CS104) / 'Grade computation'!H$5,""))),""),"")</f>
        <v/>
      </c>
      <c r="S107" s="232" t="str">
        <f t="shared" si="40"/>
        <v/>
      </c>
      <c r="T107" s="25" t="str">
        <f>IF(B107 &lt;&gt; "",IF(AND('PRINTABLE (per grading)'!H$16="EXAM", 'PRINTABLE (per grading)'!B$13="Prelim"), IF(ISERROR(SUMIF('Exam (LECTURE ONLY)'!D$20:M$20, "CLO2", 'Exam (LECTURE ONLY)'!D109:M109) / 'Exam (LECTURE ONLY)'!AL$7), "", SUMIF('Exam (LECTURE ONLY)'!D$20:M$20, "CLO2", 'Exam (LECTURE ONLY)'!D109:M109) /'Exam (LECTURE ONLY)'!AL$7),
IF(AND('PRINTABLE (per grading)'!H$16="EXAM", 'PRINTABLE (per grading)'!B$13="Midterm"), IF(ISERROR(SUMIF('Exam (LECTURE ONLY)'!O$20:X$20, "CLO2", 'Exam (LECTURE ONLY)'!O109:X109) / 'Exam (LECTURE ONLY)'!AM$7), "", SUMIF('Exam (LECTURE ONLY)'!O$20:X$20, "CLO2", 'Exam (LECTURE ONLY)'!O109:X109) / 'Exam (LECTURE ONLY)'!AM$7),
IF(AND('PRINTABLE (per grading)'!H$16="EXAM", 'PRINTABLE (per grading)'!B$13="Final"), IF(ISERROR(SUMIF('Exam (LECTURE ONLY)'!Z$20:AI$20, "CLO2", 'Exam (LECTURE ONLY)'!Z109:AI109) / 'Exam (LECTURE ONLY)'!AN$7), "", SUMIF('Exam (LECTURE ONLY)'!Z$20:AI$20, "CLO2", 'Exam (LECTURE ONLY)'!Z109:AI109) / 'Exam (LECTURE ONLY)'!AN$7),
IF(AND('PRINTABLE (per grading)'!H$16="OUTPUT", 'PRINTABLE (per grading)'!B$13="Prelim"), IF(ISERROR(SUMIF(OUTPUT!C$20:M$20, "CLO2", OUTPUT!C109:M109) / OUTPUT!AL$7), "", SUMIF(OUTPUT!C$20:M$20, "CLO2", OUTPUT!C109:M109) / OUTPUT!AL$7),
IF(AND('PRINTABLE (per grading)'!H$16="OUTPUT", 'PRINTABLE (per grading)'!B$13="Midterm"), IF(ISERROR(SUMIF(OUTPUT!O$20:Y$20, "CLO2", OUTPUT!O109:Y109) / OUTPUT!AM$7), "", SUMIF(OUTPUT!O$20:Y$20, "CLO2", OUTPUT!O109:Y109) / OUTPUT!AM$7),
IF(AND('PRINTABLE (per grading)'!H$16="OUTPUT", 'PRINTABLE (per grading)'!B$13="Final"), IF(ISERROR(SUMIF(OUTPUT!AA$20:AI$20, "CLO2", OUTPUT!AA109:AI109) / OUTPUT!AN$7), "", SUMIF(OUTPUT!AA$20:AI$20, "CLO2", OUTPUT!AA109:AI109) / OUTPUT!AN$7),
"")))))),"")</f>
        <v/>
      </c>
      <c r="U107" s="232" t="str">
        <f t="shared" si="41"/>
        <v/>
      </c>
      <c r="V107" s="233" t="str">
        <f t="shared" si="42"/>
        <v/>
      </c>
      <c r="W107" s="25" t="str">
        <f>IF(B107 &lt;&gt; "", IFERROR(IF(C$16 = "PRELIM", SUMIF('Database (LECTURE-RES-PRAC)'!D$14:AG$14, "CLO3", 'Database (LECTURE-RES-PRAC)'!D104:AG104) / 'Grade computation'!F$6, IF(C$16 = "MIDTERM", SUMIF('Database (LECTURE-RES-PRAC)'!AJ$14:BM$14, "CLO3", 'Database (LECTURE-RES-PRAC)'!AJ104:BM104) / 'Grade computation'!G$6, IF(C$16 = "FINAL", SUMIF('Database (LECTURE-RES-PRAC)'!BP$14:CS$14, "CLO3", 'Database (LECTURE-RES-PRAC)'!BP104:CS104) / 'Grade computation'!H$6,""))),""),"")</f>
        <v/>
      </c>
      <c r="X107" s="232" t="str">
        <f t="shared" si="43"/>
        <v/>
      </c>
      <c r="Y107" s="25" t="str">
        <f>IF(B107 &lt;&gt; "",IF(AND('PRINTABLE (per grading)'!H$16="EXAM", 'PRINTABLE (per grading)'!B$13="Prelim"), IF(ISERROR(SUMIF('Exam (LECTURE ONLY)'!D$20:M$20, "CLO3", 'Exam (LECTURE ONLY)'!D109:M109) / 'Exam (LECTURE ONLY)'!AL$8), "", SUMIF('Exam (LECTURE ONLY)'!D$20:M$20, "CLO3", 'Exam (LECTURE ONLY)'!D109:M109) /'Exam (LECTURE ONLY)'!AL$8),
IF(AND('PRINTABLE (per grading)'!H$16="EXAM", 'PRINTABLE (per grading)'!B$13="Midterm"), IF(ISERROR(SUMIF('Exam (LECTURE ONLY)'!O$20:X$20, "CLO3", 'Exam (LECTURE ONLY)'!O109:X109) / 'Exam (LECTURE ONLY)'!AM$8), "", SUMIF('Exam (LECTURE ONLY)'!O$20:X$20, "CLO3", 'Exam (LECTURE ONLY)'!O109:X109) / 'Exam (LECTURE ONLY)'!AM$8),
IF(AND('PRINTABLE (per grading)'!H$16="EXAM", 'PRINTABLE (per grading)'!B$13="Final"), IF(ISERROR(SUMIF('Exam (LECTURE ONLY)'!Z$20:AI$20, "CLO3", 'Exam (LECTURE ONLY)'!Z109:AI109) / 'Exam (LECTURE ONLY)'!AN$8), "", SUMIF('Exam (LECTURE ONLY)'!Z$20:AI$20, "CLO3", 'Exam (LECTURE ONLY)'!Z109:AI109) / 'Exam (LECTURE ONLY)'!AN$8),
IF(AND('PRINTABLE (per grading)'!H$16="OUTPUT", 'PRINTABLE (per grading)'!B$13="Prelim"), IF(ISERROR(SUMIF(OUTPUT!C$20:M$20, "CLO3", OUTPUT!C109:M109) / OUTPUT!AL$8), "", SUMIF(OUTPUT!C$20:M$20, "CLO3", OUTPUT!C109:M109) / OUTPUT!AL$8),
IF(AND('PRINTABLE (per grading)'!H$16="OUTPUT", 'PRINTABLE (per grading)'!B$13="Midterm"), IF(ISERROR(SUMIF(OUTPUT!O$20:Y$20, "CLO3", OUTPUT!O109:Y109) / OUTPUT!AM$8), "", SUMIF(OUTPUT!O$20:Y$20, "CLO3", OUTPUT!O109:Y109) / OUTPUT!AM$8),
IF(AND('PRINTABLE (per grading)'!H$16="OUTPUT", 'PRINTABLE (per grading)'!B$13="Final"), IF(ISERROR(SUMIF(OUTPUT!AA$20:AI$20, "CLO3", OUTPUT!AA109:AI109) / OUTPUT!AN$8), "", SUMIF(OUTPUT!AA$20:AI$20, "CLO3", OUTPUT!AA109:AI109) / OUTPUT!AN$8),
"" )))))),"")</f>
        <v/>
      </c>
      <c r="Z107" s="232" t="str">
        <f t="shared" si="44"/>
        <v/>
      </c>
      <c r="AA107" s="233" t="str">
        <f t="shared" si="45"/>
        <v/>
      </c>
      <c r="AB107" s="25" t="str">
        <f>IF(B107 &lt;&gt; "", IFERROR(IF(C$16 = "PRELIM", SUMIF('Database (LECTURE-RES-PRAC)'!D$14:AG$14, "CLO4", 'Database (LECTURE-RES-PRAC)'!D104:AG104) / 'Grade computation'!F$7, IF(C$16 = "MIDTERM", SUMIF('Database (LECTURE-RES-PRAC)'!AJ$14:BM$14, "CLO4", 'Database (LECTURE-RES-PRAC)'!AJ104:BM104) / 'Grade computation'!G$7, IF(C$16 = "FINAL", SUMIF('Database (LECTURE-RES-PRAC)'!BP$14:CS$14, "CLO4", 'Database (LECTURE-RES-PRAC)'!BP104:CS104) / 'Grade computation'!H$7,""))),""),"")</f>
        <v/>
      </c>
      <c r="AC107" s="232" t="str">
        <f t="shared" si="46"/>
        <v/>
      </c>
      <c r="AD107" s="25" t="str">
        <f>IF(B107 &lt;&gt; "",IF(AND('PRINTABLE (per grading)'!H$16="EXAM", 'PRINTABLE (per grading)'!B$13="Prelim"), IF(ISERROR(SUMIF('Exam (LECTURE ONLY)'!D$20:M$20, "CLO4", 'Exam (LECTURE ONLY)'!D109:M109) / 'Exam (LECTURE ONLY)'!AL$9), "", SUMIF('Exam (LECTURE ONLY)'!D$20:M$20, "CLO4", 'Exam (LECTURE ONLY)'!D109:M109) /'Exam (LECTURE ONLY)'!AL$9),
IF(AND('PRINTABLE (per grading)'!H$16="EXAM", 'PRINTABLE (per grading)'!B$13="Midterm"), IF(ISERROR(SUMIF('Exam (LECTURE ONLY)'!O$20:X$20, "CLO4", 'Exam (LECTURE ONLY)'!O109:X109) / 'Exam (LECTURE ONLY)'!AM$9), "", SUMIF('Exam (LECTURE ONLY)'!O$20:X$20, "CLO4", 'Exam (LECTURE ONLY)'!O109:X109) / 'Exam (LECTURE ONLY)'!AM$9),
IF(AND('PRINTABLE (per grading)'!H$16="EXAM", 'PRINTABLE (per grading)'!B$13="Final"), IF(ISERROR(SUMIF('Exam (LECTURE ONLY)'!Z$20:AI$20, "CLO4", 'Exam (LECTURE ONLY)'!Z109:AI109) / 'Exam (LECTURE ONLY)'!AN$9), "", SUMIF('Exam (LECTURE ONLY)'!Z$20:AI$20, "CLO4", 'Exam (LECTURE ONLY)'!Z109:AI109) / 'Exam (LECTURE ONLY)'!AN$9),
IF(AND('PRINTABLE (per grading)'!H$16="OUTPUT", 'PRINTABLE (per grading)'!B$13="Prelim"), IF(ISERROR(SUMIF(OUTPUT!C$20:M$20, "CLO4", OUTPUT!C109:M109) / OUTPUT!AL$9), "", SUMIF(OUTPUT!C$20:M$20, "CLO4", OUTPUT!C109:M109) / OUTPUT!AL$9),
IF(AND('PRINTABLE (per grading)'!H$16="OUTPUT", 'PRINTABLE (per grading)'!B$13="Midterm"), IF(ISERROR(SUMIF(OUTPUT!O$20:Y$20, "CLO4", OUTPUT!O109:Y109) / OUTPUT!AM$9), "", SUMIF(OUTPUT!O$20:Y$20, "CLO4", OUTPUT!O109:Y109) / OUTPUT!AM$9),
IF(AND('PRINTABLE (per grading)'!H$16="OUTPUT", 'PRINTABLE (per grading)'!B$13="Final"), IF(ISERROR(SUMIF(OUTPUT!AA$20:AI$20, "CLO4", OUTPUT!AA109:AI109) / OUTPUT!AN$9), "", SUMIF(OUTPUT!AA$20:AI$20, "CLO4", OUTPUT!AA109:AI109) / OUTPUT!AN$9),
"")))))),"")</f>
        <v/>
      </c>
      <c r="AE107" s="232" t="str">
        <f t="shared" si="47"/>
        <v/>
      </c>
      <c r="AF107" s="233" t="str">
        <f t="shared" si="48"/>
        <v/>
      </c>
      <c r="AG107" s="25" t="str">
        <f>IF(B107 &lt;&gt; "", IFERROR(IF(C$16 = "PRELIM", SUMIF('Database (LECTURE-RES-PRAC)'!D$14:AG$14, "CLO5", 'Database (LECTURE-RES-PRAC)'!D104:AG104) / 'Grade computation'!F$8, IF(C$16 = "MIDTERM", SUMIF('Database (LECTURE-RES-PRAC)'!AJ$14:BM$14, "CLO5", 'Database (LECTURE-RES-PRAC)'!AJ104:BM104) / 'Grade computation'!G$8, IF(C$16 = "FINAL", SUMIF('Database (LECTURE-RES-PRAC)'!BP$14:CS$14, "CLO5", 'Database (LECTURE-RES-PRAC)'!BP104:CS104) / 'Grade computation'!H$8,""))),""),"")</f>
        <v/>
      </c>
      <c r="AH107" s="232" t="str">
        <f t="shared" si="49"/>
        <v/>
      </c>
      <c r="AI107" s="25" t="str">
        <f>IF(B107 &lt;&gt; "",IF(AND('PRINTABLE (per grading)'!H$16="EXAM", 'PRINTABLE (per grading)'!B$13="Prelim"), IF(ISERROR(SUMIF('Exam (LECTURE ONLY)'!D$20:M$20, "CLO5", 'Exam (LECTURE ONLY)'!D109:M109) / 'Exam (LECTURE ONLY)'!AL$10), "", SUMIF('Exam (LECTURE ONLY)'!D$20:M$20, "CLO5", 'Exam (LECTURE ONLY)'!D109:M109) /'Exam (LECTURE ONLY)'!AL$10),
IF(AND('PRINTABLE (per grading)'!H$16="EXAM", 'PRINTABLE (per grading)'!B$13="Midterm"), IF(ISERROR(SUMIF('Exam (LECTURE ONLY)'!O$20:X$20, "CLO5", 'Exam (LECTURE ONLY)'!O109:X109) / 'Exam (LECTURE ONLY)'!AM$10), "", SUMIF('Exam (LECTURE ONLY)'!O$20:X$20, "CLO5", 'Exam (LECTURE ONLY)'!O109:X109) / 'Exam (LECTURE ONLY)'!AM$10),
IF(AND('PRINTABLE (per grading)'!H$16="EXAM", 'PRINTABLE (per grading)'!B$13="Final"), IF(ISERROR(SUMIF('Exam (LECTURE ONLY)'!Z$20:AI$20, "CLO5", 'Exam (LECTURE ONLY)'!Z109:AI109) / 'Exam (LECTURE ONLY)'!AN$10), "", SUMIF('Exam (LECTURE ONLY)'!Z$20:AI$20, "CLO5", 'Exam (LECTURE ONLY)'!Z109:AI109) / 'Exam (LECTURE ONLY)'!AN$10),
IF(AND('PRINTABLE (per grading)'!H$16="OUTPUT", 'PRINTABLE (per grading)'!B$13="Prelim"), IF(ISERROR(SUMIF(OUTPUT!C$20:M$20, "CLO5", OUTPUT!C109:M109) / OUTPUT!AL$10), "", SUMIF(OUTPUT!C$20:M$20, "CLO5", OUTPUT!C109:M109) / OUTPUT!AL$10),
IF(AND('PRINTABLE (per grading)'!H$16="OUTPUT", 'PRINTABLE (per grading)'!B$13="Midterm"), IF(ISERROR(SUMIF(OUTPUT!O$20:Y$20, "CLO5", OUTPUT!O109:Y109) / OUTPUT!AM$10), "", SUMIF(OUTPUT!O$20:Y$20, "CLO5", OUTPUT!O109:Y109) / OUTPUT!AM$10),
IF(AND('PRINTABLE (per grading)'!H$16="OUTPUT", 'PRINTABLE (per grading)'!B$13="Final"), IF(ISERROR(SUMIF(OUTPUT!AA$20:AI$20, "CLO5", OUTPUT!AA109:AI109) / OUTPUT!AN$10), "", SUMIF(OUTPUT!AA$20:AI$20, "CLO5", OUTPUT!AA109:AI109) / OUTPUT!AN$10),
"")))))),"")</f>
        <v/>
      </c>
      <c r="AJ107" s="232" t="str">
        <f t="shared" si="50"/>
        <v/>
      </c>
      <c r="AK107" s="233" t="str">
        <f t="shared" si="51"/>
        <v/>
      </c>
      <c r="AL107" s="25" t="str">
        <f>IF(B107 &lt;&gt; "", IFERROR(IF(C$16 = "PRELIM", SUMIF('Database (LECTURE-RES-PRAC)'!D$14:AG$14, "CLO6", 'Database (LECTURE-RES-PRAC)'!D104:AG104) / 'Grade computation'!F$9, IF(C$16 = "MIDTERM", SUMIF('Database (LECTURE-RES-PRAC)'!AJ$14:BM$14, "CLO6", 'Database (LECTURE-RES-PRAC)'!AJ104:BM104) / 'Grade computation'!G$9, IF(C$16 = "FINAL", SUMIF('Database (LECTURE-RES-PRAC)'!BP$14:CS$14, "CLO6", 'Database (LECTURE-RES-PRAC)'!BP104:CS104) / 'Grade computation'!H$9,""))),""),"")</f>
        <v/>
      </c>
      <c r="AM107" s="232" t="str">
        <f t="shared" si="52"/>
        <v/>
      </c>
      <c r="AN107" s="25" t="str">
        <f>IF(B107 &lt;&gt; "",IF(AND('PRINTABLE (per grading)'!H$16="EXAM", 'PRINTABLE (per grading)'!B$13="Prelim"), IF(ISERROR(SUMIF('Exam (LECTURE ONLY)'!D$20:M$20, "CLO6", 'Exam (LECTURE ONLY)'!D109:M109) / 'Exam (LECTURE ONLY)'!AL$11), "", SUMIF('Exam (LECTURE ONLY)'!D$20:M$20, "CLO6", 'Exam (LECTURE ONLY)'!D109:M109) /'Exam (LECTURE ONLY)'!AL$11),
IF(AND('PRINTABLE (per grading)'!H$16="EXAM", 'PRINTABLE (per grading)'!B$13="Midterm"), IF(ISERROR(SUMIF('Exam (LECTURE ONLY)'!O$20:X$20, "CLO6", 'Exam (LECTURE ONLY)'!O109:X109) / 'Exam (LECTURE ONLY)'!AM$11), "", SUMIF('Exam (LECTURE ONLY)'!O$20:X$20, "CLO6", 'Exam (LECTURE ONLY)'!O109:X109) / 'Exam (LECTURE ONLY)'!AM$11),
IF(AND('PRINTABLE (per grading)'!H$16="EXAM", 'PRINTABLE (per grading)'!B$13="Final"), IF(ISERROR(SUMIF('Exam (LECTURE ONLY)'!Z$20:AI$20, "CLO6", 'Exam (LECTURE ONLY)'!Z109:AI109) / 'Exam (LECTURE ONLY)'!AN$11), "", SUMIF('Exam (LECTURE ONLY)'!Z$20:AI$20, "CLO6", 'Exam (LECTURE ONLY)'!Z109:AI109) / 'Exam (LECTURE ONLY)'!AN$11),
IF(AND('PRINTABLE (per grading)'!H$16="OUTPUT", 'PRINTABLE (per grading)'!B$13="Prelim"), IF(ISERROR(SUMIF(OUTPUT!C$20:M$20, "CLO6", OUTPUT!C109:M109) / OUTPUT!AL$11), "", SUMIF(OUTPUT!C$20:M$20, "CLO6", OUTPUT!C109:M109) / OUTPUT!AL$11),
IF(AND('PRINTABLE (per grading)'!H$16="OUTPUT", 'PRINTABLE (per grading)'!B$13="Midterm"), IF(ISERROR(SUMIF(OUTPUT!O$20:Y$20, "CLO6", OUTPUT!O109:Y109) / OUTPUT!AM$11), "", SUMIF(OUTPUT!O$20:Y$20, "CLO6", OUTPUT!O109:Y109) / OUTPUT!AM$11),
IF(AND('PRINTABLE (per grading)'!H$16="OUTPUT", 'PRINTABLE (per grading)'!B$13="Final"), IF(ISERROR(SUMIF(OUTPUT!AA$20:AI$20, "CLO6", OUTPUT!AA109:AI109) / OUTPUT!AN$11), "", SUMIF(OUTPUT!AA$20:AI$20, "CLO6", OUTPUT!AA109:AI109) / OUTPUT!AN$11),
"")))))),"")</f>
        <v/>
      </c>
      <c r="AO107" s="232" t="str">
        <f t="shared" si="53"/>
        <v/>
      </c>
      <c r="AP107" s="233" t="str">
        <f t="shared" si="54"/>
        <v/>
      </c>
      <c r="AQ107" s="25" t="str">
        <f>IF(B107 &lt;&gt; "", IFERROR(IF(C$16 = "PRELIM", SUMIF('Database (LECTURE-RES-PRAC)'!D$14:AG$14, "CLO7", 'Database (LECTURE-RES-PRAC)'!D104:AG104) / 'Grade computation'!F$10, IF(C$16 = "MIDTERM", SUMIF('Database (LECTURE-RES-PRAC)'!AJ$14:BM$14, "CLO7", 'Database (LECTURE-RES-PRAC)'!AJ104:BM104) / 'Grade computation'!G$10, IF(C$16 = "FINAL", SUMIF('Database (LECTURE-RES-PRAC)'!BP$14:CS$14, "CLO7", 'Database (LECTURE-RES-PRAC)'!BP104:CS104) / 'Grade computation'!H$10,""))),""),"")</f>
        <v/>
      </c>
      <c r="AR107" s="232" t="str">
        <f t="shared" si="55"/>
        <v/>
      </c>
      <c r="AS107" s="25" t="str">
        <f>IF(B107 &lt;&gt; "",IF(AND('PRINTABLE (per grading)'!H$16="EXAM", 'PRINTABLE (per grading)'!B$13="Prelim"), IF(ISERROR(SUMIF('Exam (LECTURE ONLY)'!D$20:M$20, "CLO7", 'Exam (LECTURE ONLY)'!D109:M109) / 'Exam (LECTURE ONLY)'!AL$12), "", SUMIF('Exam (LECTURE ONLY)'!D$20:M$20, "CLO7", 'Exam (LECTURE ONLY)'!D109:M109) /'Exam (LECTURE ONLY)'!AL$12),
IF(AND('PRINTABLE (per grading)'!H$16="EXAM", 'PRINTABLE (per grading)'!B$13="Midterm"), IF(ISERROR(SUMIF('Exam (LECTURE ONLY)'!O$20:X$20, "CLO7", 'Exam (LECTURE ONLY)'!O109:X109) / 'Exam (LECTURE ONLY)'!AM$12), "", SUMIF('Exam (LECTURE ONLY)'!O$20:X$20, "CLO7", 'Exam (LECTURE ONLY)'!O109:X109) / 'Exam (LECTURE ONLY)'!AM$12),
IF(AND('PRINTABLE (per grading)'!H$16="EXAM", 'PRINTABLE (per grading)'!B$13="Final"), IF(ISERROR(SUMIF('Exam (LECTURE ONLY)'!Z$20:AI$20, "CLO7", 'Exam (LECTURE ONLY)'!Z109:AI109) / 'Exam (LECTURE ONLY)'!AN$12), "", SUMIF('Exam (LECTURE ONLY)'!Z$20:AI$20, "CLO7", 'Exam (LECTURE ONLY)'!Z109:AI109) / 'Exam (LECTURE ONLY)'!AN$12),
IF(AND('PRINTABLE (per grading)'!H$16="OUTPUT", 'PRINTABLE (per grading)'!B$13="Prelim"), IF(ISERROR(SUMIF(OUTPUT!C$20:M$20, "CLO7", OUTPUT!C109:M109) / OUTPUT!AL$12), "", SUMIF(OUTPUT!C$20:M$20, "CLO7", OUTPUT!C109:M109) / OUTPUT!AL$12),
IF(AND('PRINTABLE (per grading)'!H$16="OUTPUT", 'PRINTABLE (per grading)'!B$13="Midterm"), IF(ISERROR(SUMIF(OUTPUT!O$20:Y$20, "CLO7", OUTPUT!O109:Y109) / OUTPUT!AM$12), "", SUMIF(OUTPUT!O$20:Y$20, "CLO7", OUTPUT!O109:Y109) / OUTPUT!AM$12),
IF(AND('PRINTABLE (per grading)'!H$16="OUTPUT", 'PRINTABLE (per grading)'!B$13="Final"), IF(ISERROR(SUMIF(OUTPUT!AA$20:AI$20, "CLO7", OUTPUT!AA109:AI109) / OUTPUT!AN$12), "", SUMIF(OUTPUT!AA$20:AI$20, "CLO7", OUTPUT!AA109:AI109) / OUTPUT!AN$12),
"")))))),"")</f>
        <v/>
      </c>
      <c r="AT107" s="232" t="str">
        <f t="shared" si="56"/>
        <v/>
      </c>
      <c r="AU107" s="233" t="str">
        <f t="shared" si="57"/>
        <v/>
      </c>
      <c r="AV107" s="25" t="str">
        <f>IF(B107 &lt;&gt; "", IFERROR(IF(C$16 = "PRELIM", SUMIF('Database (LECTURE-RES-PRAC)'!D$14:AG$14, "CLO8", 'Database (LECTURE-RES-PRAC)'!D104:AG104) / 'Grade computation'!F$11, IF(C$16 = "MIDTERM", SUMIF('Database (LECTURE-RES-PRAC)'!AJ$14:BM$14, "CLO8", 'Database (LECTURE-RES-PRAC)'!AJ104:BM104) / 'Grade computation'!G$11, IF(C$16 = "FINAL", SUMIF('Database (LECTURE-RES-PRAC)'!BP$14:CS$14, "CLO8", 'Database (LECTURE-RES-PRAC)'!BP104:CS104) / 'Grade computation'!H$11,""))),""),"")</f>
        <v/>
      </c>
      <c r="AW107" s="232" t="str">
        <f t="shared" si="58"/>
        <v/>
      </c>
      <c r="AX107" s="25" t="str">
        <f>IF(B107 &lt;&gt; "",IF(AND('PRINTABLE (per grading)'!H$16="EXAM", 'PRINTABLE (per grading)'!B$13="Prelim"), IF(ISERROR(SUMIF('Exam (LECTURE ONLY)'!D$20:M$20, "CLO8", 'Exam (LECTURE ONLY)'!D109:M109) / 'Exam (LECTURE ONLY)'!AL$13), "", SUMIF('Exam (LECTURE ONLY)'!D$20:M$20, "CLO8", 'Exam (LECTURE ONLY)'!D109:M109) /'Exam (LECTURE ONLY)'!AL$13),
IF(AND('PRINTABLE (per grading)'!H$16="EXAM", 'PRINTABLE (per grading)'!B$13="Midterm"), IF(ISERROR(SUMIF('Exam (LECTURE ONLY)'!O$20:X$20, "CLO8", 'Exam (LECTURE ONLY)'!O109:X109) / 'Exam (LECTURE ONLY)'!AM$13), "", SUMIF('Exam (LECTURE ONLY)'!O$20:X$20, "CLO8", 'Exam (LECTURE ONLY)'!O109:X109) / 'Exam (LECTURE ONLY)'!AM$13),
IF(AND('PRINTABLE (per grading)'!H$16="EXAM", 'PRINTABLE (per grading)'!B$13="Final"), IF(ISERROR(SUMIF('Exam (LECTURE ONLY)'!Z$20:AI$20, "CLO8", 'Exam (LECTURE ONLY)'!Z109:AI109) / 'Exam (LECTURE ONLY)'!AN$13), "", SUMIF('Exam (LECTURE ONLY)'!Z$20:AI$20, "CLO8", 'Exam (LECTURE ONLY)'!Z109:AI109) / 'Exam (LECTURE ONLY)'!AN$13),
IF(AND('PRINTABLE (per grading)'!H$16="OUTPUT", 'PRINTABLE (per grading)'!B$13="Prelim"), IF(ISERROR(SUMIF(OUTPUT!C$20:M$20, "CLO8", OUTPUT!C109:M109) / OUTPUT!AL$13), "", SUMIF(OUTPUT!C$20:M$20, "CLO8", OUTPUT!C109:M109) / OUTPUT!AL$13),
IF(AND('PRINTABLE (per grading)'!H$16="OUTPUT", 'PRINTABLE (per grading)'!B$13="Midterm"), IF(ISERROR(SUMIF(OUTPUT!O$20:Y$20, "CLO8", OUTPUT!O109:Y109) / OUTPUT!AM$13), "", SUMIF(OUTPUT!O$20:Y$20, "CLO8", OUTPUT!O109:Y109) / OUTPUT!AM$13),
IF(AND('PRINTABLE (per grading)'!H$16="OUTPUT", 'PRINTABLE (per grading)'!B$13="Final"), IF(ISERROR(SUMIF(OUTPUT!AA$20:AI$20, "CLO8", OUTPUT!AA109:AI109) / OUTPUT!AN$13), "", SUMIF(OUTPUT!AA$20:AI$20, "CLO8", OUTPUT!AA109:AI109) / OUTPUT!AN$13),
"")))))),"")</f>
        <v/>
      </c>
      <c r="AY107" s="232" t="str">
        <f t="shared" si="59"/>
        <v/>
      </c>
      <c r="AZ107" s="233" t="str">
        <f t="shared" si="60"/>
        <v/>
      </c>
      <c r="BA107" s="25" t="str">
        <f>IF(B107 &lt;&gt; "", IFERROR(IF(C$16 = "PRELIM", SUMIF('Database (LECTURE-RES-PRAC)'!D$14:AG$14, "CLO9", 'Database (LECTURE-RES-PRAC)'!D104:AG104) / 'Grade computation'!F$12, IF(C$16 = "MIDTERM", SUMIF('Database (LECTURE-RES-PRAC)'!AJ$14:BM$14, "CLO9", 'Database (LECTURE-RES-PRAC)'!AJ104:BM104) / 'Grade computation'!G$12, IF(C$16 = "FINAL", SUMIF('Database (LECTURE-RES-PRAC)'!BP$14:CS$14, "CLO9", 'Database (LECTURE-RES-PRAC)'!BP104:CS104) / 'Grade computation'!H$12,""))),""),"")</f>
        <v/>
      </c>
      <c r="BB107" s="232" t="str">
        <f t="shared" si="61"/>
        <v/>
      </c>
      <c r="BC107" s="25" t="str">
        <f>IF(B107 &lt;&gt; "",IF(AND('PRINTABLE (per grading)'!H$16="EXAM", 'PRINTABLE (per grading)'!B$13="Prelim"), IF(ISERROR(SUMIF('Exam (LECTURE ONLY)'!D$20:M$20, "CLO9", 'Exam (LECTURE ONLY)'!D109:M109) / 'Exam (LECTURE ONLY)'!AL$14), "", SUMIF('Exam (LECTURE ONLY)'!D$20:M$20, "CLO9", 'Exam (LECTURE ONLY)'!D109:M109) /'Exam (LECTURE ONLY)'!AL$14),
IF(AND('PRINTABLE (per grading)'!H$16="EXAM", 'PRINTABLE (per grading)'!B$13="Midterm"), IF(ISERROR(SUMIF('Exam (LECTURE ONLY)'!O$20:X$20, "CLO9", 'Exam (LECTURE ONLY)'!O109:X109) / 'Exam (LECTURE ONLY)'!AM$14), "", SUMIF('Exam (LECTURE ONLY)'!O$20:X$20, "CLO9", 'Exam (LECTURE ONLY)'!O109:X109) / 'Exam (LECTURE ONLY)'!AM$14),
IF(AND('PRINTABLE (per grading)'!H$16="EXAM", 'PRINTABLE (per grading)'!B$13="Final"), IF(ISERROR(SUMIF('Exam (LECTURE ONLY)'!Z$20:AI$20, "CLO9", 'Exam (LECTURE ONLY)'!Z109:AI109) / 'Exam (LECTURE ONLY)'!AN$14), "", SUMIF('Exam (LECTURE ONLY)'!Z$20:AI$20, "CLO9", 'Exam (LECTURE ONLY)'!Z109:AI109) / 'Exam (LECTURE ONLY)'!AN$14),
IF(AND('PRINTABLE (per grading)'!H$16="OUTPUT", 'PRINTABLE (per grading)'!B$13="Prelim"), IF(ISERROR(SUMIF(OUTPUT!C$20:M$20, "CLO9", OUTPUT!C109:M109) / OUTPUT!AL$14), "", SUMIF(OUTPUT!C$20:M$20, "CLO9", OUTPUT!C109:M109) / OUTPUT!AL$14),
IF(AND('PRINTABLE (per grading)'!H$16="OUTPUT", 'PRINTABLE (per grading)'!B$13="Midterm"), IF(ISERROR(SUMIF(OUTPUT!O$20:Y$20, "CLO9", OUTPUT!O109:Y109) / OUTPUT!AM$14), "", SUMIF(OUTPUT!O$20:Y$20, "CLO9", OUTPUT!O109:Y109) / OUTPUT!AM$14),
IF(AND('PRINTABLE (per grading)'!H$16="OUTPUT", 'PRINTABLE (per grading)'!B$13="Final"), IF(ISERROR(SUMIF(OUTPUT!AA$20:AI$20, "CLO9", OUTPUT!AA109:AI109) / OUTPUT!AN$14), "", SUMIF(OUTPUT!AA$20:AI$20, "CLO9", OUTPUT!AA109:AI109) / OUTPUT!AN$14),
"")))))),"")</f>
        <v/>
      </c>
      <c r="BD107" s="232" t="str">
        <f t="shared" si="62"/>
        <v/>
      </c>
      <c r="BE107" s="233" t="str">
        <f t="shared" si="63"/>
        <v/>
      </c>
      <c r="BF107" s="25" t="str">
        <f>IF(B107 &lt;&gt; "", IFERROR(IF(C$16 = "PRELIM", SUMIF('Database (LECTURE-RES-PRAC)'!D$14:AG$14, "CLO10", 'Database (LECTURE-RES-PRAC)'!D104:AG104) / 'Grade computation'!F$13, IF(C$16 = "MIDTERM", SUMIF('Database (LECTURE-RES-PRAC)'!AJ$14:BM$14, "CLO10", 'Database (LECTURE-RES-PRAC)'!AJ104:BM104) / 'Grade computation'!G$13, IF(C$16 = "FINAL", SUMIF('Database (LECTURE-RES-PRAC)'!BP$14:CS$14, "CLO10", 'Database (LECTURE-RES-PRAC)'!BP104:CS104) / 'Grade computation'!H$13,""))),""),"")</f>
        <v/>
      </c>
      <c r="BG107" s="232" t="str">
        <f t="shared" si="64"/>
        <v/>
      </c>
      <c r="BH107" s="25" t="str">
        <f>IF(B107 &lt;&gt; "",IF(AND('PRINTABLE (per grading)'!H$16="EXAM", 'PRINTABLE (per grading)'!B$13="Prelim"), IF(ISERROR(SUMIF('Exam (LECTURE ONLY)'!D$20:M$20, "CLO10", 'Exam (LECTURE ONLY)'!D109:M109) / 'Exam (LECTURE ONLY)'!AL$15), "", SUMIF('Exam (LECTURE ONLY)'!D$20:M$20, "CLO10", 'Exam (LECTURE ONLY)'!D109:M109) /'Exam (LECTURE ONLY)'!AL$15),
IF(AND('PRINTABLE (per grading)'!H$16="EXAM", 'PRINTABLE (per grading)'!B$13="Midterm"), IF(ISERROR(SUMIF('Exam (LECTURE ONLY)'!O$20:X$20, "CLO10", 'Exam (LECTURE ONLY)'!O109:X109) / 'Exam (LECTURE ONLY)'!AM$15), "", SUMIF('Exam (LECTURE ONLY)'!O$20:X$20, "CLO10", 'Exam (LECTURE ONLY)'!O109:X109) / 'Exam (LECTURE ONLY)'!AM$15),
IF(AND('PRINTABLE (per grading)'!H$16="EXAM", 'PRINTABLE (per grading)'!B$13="Final"), IF(ISERROR(SUMIF('Exam (LECTURE ONLY)'!Z$20:AI$20, "CLO10", 'Exam (LECTURE ONLY)'!Z109:AI109) / 'Exam (LECTURE ONLY)'!AN$15), "", SUMIF('Exam (LECTURE ONLY)'!Z$20:AI$20, "CLO10", 'Exam (LECTURE ONLY)'!Z109:AI109) / 'Exam (LECTURE ONLY)'!AN$15),
IF(AND('PRINTABLE (per grading)'!H$16="OUTPUT", 'PRINTABLE (per grading)'!B$13="Prelim"), IF(ISERROR(SUMIF(OUTPUT!C$20:M$20, "CLO10", OUTPUT!C109:M109) / OUTPUT!AL$15), "", SUMIF(OUTPUT!C$20:M$20, "CLO10", OUTPUT!C109:M109) / OUTPUT!AL$15),
IF(AND('PRINTABLE (per grading)'!H$16="OUTPUT", 'PRINTABLE (per grading)'!B$13="Midterm"), IF(ISERROR(SUMIF(OUTPUT!O$20:Y$20, "CLO10", OUTPUT!O109:Y109) / OUTPUT!AM$15), "", SUMIF(OUTPUT!O$20:Y$20, "CLO10", OUTPUT!O109:Y109) / OUTPUT!AM$15),
IF(AND('PRINTABLE (per grading)'!H$16="OUTPUT", 'PRINTABLE (per grading)'!B$13="Final"), IF(ISERROR(SUMIF(OUTPUT!AA$20:AI$20, "CLO10", OUTPUT!AA109:AI109) / OUTPUT!AN$15), "", SUMIF(OUTPUT!AA$20:AI$20, "CLO10", OUTPUT!AA109:AI109) / OUTPUT!AN$15),
"")))))),"")</f>
        <v/>
      </c>
      <c r="BI107" s="232" t="str">
        <f t="shared" si="65"/>
        <v/>
      </c>
      <c r="BJ107" s="233" t="str">
        <f t="shared" si="66"/>
        <v/>
      </c>
      <c r="BK107" s="2"/>
    </row>
    <row r="108" spans="1:63" ht="20.100000000000001" customHeight="1">
      <c r="A108" s="212" t="str">
        <f>IF(ISBLANK('Database (LECTURE-RES-PRAC)'!A105),"",'Database (LECTURE-RES-PRAC)'!A105)</f>
        <v/>
      </c>
      <c r="B108" s="213" t="str">
        <f>IF(ISBLANK('Database (LECTURE-RES-PRAC)'!B105),"",'Database (LECTURE-RES-PRAC)'!B105)</f>
        <v/>
      </c>
      <c r="C108" s="134" t="str">
        <f>IF(B108&lt;&gt;"",IF(C$16="PRELIM",'Grade computation'!C108, IF(C$16="MIDTERM",'Grade computation'!K108, IF(C$16="FINAL",'Grade computation'!S108,""))),"")</f>
        <v/>
      </c>
      <c r="D108" s="135" t="str">
        <f t="shared" si="1"/>
        <v/>
      </c>
      <c r="E108" s="134" t="str">
        <f>IF(B108&lt;&gt;"", IF(C$16="PRELIM",'Grade computation'!E108, IF(C$16="MIDTERM",'Grade computation'!M108, IF(C$16="FINAL",'Grade computation'!U108,""))),"")</f>
        <v/>
      </c>
      <c r="F108" s="136" t="str">
        <f t="shared" si="2"/>
        <v/>
      </c>
      <c r="G108" s="137" t="str">
        <f t="shared" si="3"/>
        <v/>
      </c>
      <c r="H108" s="207" t="str">
        <f>IF(B108&lt;&gt;"",IF(C$16="PRELIM", 'Grade computation'!H108, IF(C$16="MIDTERM", 'Grade computation'!P108, IF(C$16="FINAL",'Grade computation'!X108, ""))),"")</f>
        <v/>
      </c>
      <c r="I108" s="137" t="str">
        <f t="shared" si="4"/>
        <v/>
      </c>
      <c r="J108" s="139" t="str">
        <f t="shared" si="5"/>
        <v/>
      </c>
      <c r="K108" s="377" t="str">
        <f t="shared" si="6"/>
        <v/>
      </c>
      <c r="L108" s="434"/>
      <c r="M108" s="25" t="str">
        <f>IF(B108 &lt;&gt; "", IFERROR(IF(C$16 = "PRELIM", SUMIF('Database (LECTURE-RES-PRAC)'!D$14:AG$14, "CLO1", 'Database (LECTURE-RES-PRAC)'!D105:AG105) / 'Grade computation'!F$4, IF(C$16 = "MIDTERM", SUMIF('Database (LECTURE-RES-PRAC)'!AJ$14:BM$14, "CLO1", 'Database (LECTURE-RES-PRAC)'!AJ105:BM105) / 'Grade computation'!G$4, IF(C$16 = "FINAL", SUMIF('Database (LECTURE-RES-PRAC)'!BP$14:CS$14, "CLO1", 'Database (LECTURE-RES-PRAC)'!BP105:CS105) / 'Grade computation'!H$4,""))),""),"")</f>
        <v/>
      </c>
      <c r="N108" s="232" t="str">
        <f t="shared" si="37"/>
        <v/>
      </c>
      <c r="O108" s="25" t="str">
        <f>IF(B108 &lt;&gt; "",IF(AND('PRINTABLE (per grading)'!H$16="EXAM", 'PRINTABLE (per grading)'!B$13="Prelim"), IF(ISERROR(SUMIF('Exam (LECTURE ONLY)'!D$20:M$20, "CLO1", 'Exam (LECTURE ONLY)'!D110:M110) / 'Exam (LECTURE ONLY)'!AL$6), "", SUMIF('Exam (LECTURE ONLY)'!D$20:M$20, "CLO1", 'Exam (LECTURE ONLY)'!D110:M110) /'Exam (LECTURE ONLY)'!AL$6),
IF(AND('PRINTABLE (per grading)'!H$16="EXAM", 'PRINTABLE (per grading)'!B$13="Midterm"), IF(ISERROR(SUMIF('Exam (LECTURE ONLY)'!O$20:X$20, "CLO1", 'Exam (LECTURE ONLY)'!O110:X110) / 'Exam (LECTURE ONLY)'!AM$6), "", SUMIF('Exam (LECTURE ONLY)'!O$20:X$20, "CLO1", 'Exam (LECTURE ONLY)'!O110:X110) / 'Exam (LECTURE ONLY)'!AM$6),
IF(AND('PRINTABLE (per grading)'!H$16="EXAM", 'PRINTABLE (per grading)'!B$13="Final"), IF(ISERROR(SUMIF('Exam (LECTURE ONLY)'!Z$20:AI$20, "CLO1", 'Exam (LECTURE ONLY)'!Z110:AI110) / 'Exam (LECTURE ONLY)'!AN$6), "", SUMIF('Exam (LECTURE ONLY)'!Z$20:AI$20, "CLO1", 'Exam (LECTURE ONLY)'!Z110:AI110) / 'Exam (LECTURE ONLY)'!AN$6),
IF(AND('PRINTABLE (per grading)'!H$16="OUTPUT", 'PRINTABLE (per grading)'!B$13="Prelim"), IF(ISERROR(SUMIF(OUTPUT!C$20:M$20, "CLO1", OUTPUT!C110:M110) / OUTPUT!AL$6), "", SUMIF(OUTPUT!C$20:M$20, "CLO1", OUTPUT!C110:M110) / OUTPUT!AL$6),
IF(AND('PRINTABLE (per grading)'!H$16="OUTPUT", 'PRINTABLE (per grading)'!B$13="Midterm"), IF(ISERROR(SUMIF(OUTPUT!O$20:Y$20, "CLO1", OUTPUT!O110:Y110) / OUTPUT!AM$6), "", SUMIF(OUTPUT!O$20:Y$20, "CLO1", OUTPUT!O110:Y110) / OUTPUT!AM$6),
IF(AND('PRINTABLE (per grading)'!H$16="OUTPUT", 'PRINTABLE (per grading)'!B$13="Final"), IF(ISERROR(SUMIF(OUTPUT!AA$20:AI$20, "CLO1", OUTPUT!AA110:AI110) / OUTPUT!AN$6), "", SUMIF(OUTPUT!AA$20:AI$20, "CLO1", OUTPUT!AA110:AI110) / OUTPUT!AN$6),
"")))))),"")</f>
        <v/>
      </c>
      <c r="P108" s="232" t="str">
        <f t="shared" si="38"/>
        <v/>
      </c>
      <c r="Q108" s="233" t="str">
        <f t="shared" si="39"/>
        <v/>
      </c>
      <c r="R108" s="25" t="str">
        <f>IF(B108 &lt;&gt; "", IFERROR(IF(C$16 = "PRELIM", SUMIF('Database (LECTURE-RES-PRAC)'!D$14:AG$14, "CLO2", 'Database (LECTURE-RES-PRAC)'!D105:AG105) / 'Grade computation'!F$5, IF(C$16 = "MIDTERM", SUMIF('Database (LECTURE-RES-PRAC)'!AJ$14:BM$14, "CLO2", 'Database (LECTURE-RES-PRAC)'!AJ105:BM105) / 'Grade computation'!G$5, IF(C$16 = "FINAL", SUMIF('Database (LECTURE-RES-PRAC)'!BP$14:CS$14, "CLO2", 'Database (LECTURE-RES-PRAC)'!BP105:CS105) / 'Grade computation'!H$5,""))),""),"")</f>
        <v/>
      </c>
      <c r="S108" s="232" t="str">
        <f t="shared" si="40"/>
        <v/>
      </c>
      <c r="T108" s="25" t="str">
        <f>IF(B108 &lt;&gt; "",IF(AND('PRINTABLE (per grading)'!H$16="EXAM", 'PRINTABLE (per grading)'!B$13="Prelim"), IF(ISERROR(SUMIF('Exam (LECTURE ONLY)'!D$20:M$20, "CLO2", 'Exam (LECTURE ONLY)'!D110:M110) / 'Exam (LECTURE ONLY)'!AL$7), "", SUMIF('Exam (LECTURE ONLY)'!D$20:M$20, "CLO2", 'Exam (LECTURE ONLY)'!D110:M110) /'Exam (LECTURE ONLY)'!AL$7),
IF(AND('PRINTABLE (per grading)'!H$16="EXAM", 'PRINTABLE (per grading)'!B$13="Midterm"), IF(ISERROR(SUMIF('Exam (LECTURE ONLY)'!O$20:X$20, "CLO2", 'Exam (LECTURE ONLY)'!O110:X110) / 'Exam (LECTURE ONLY)'!AM$7), "", SUMIF('Exam (LECTURE ONLY)'!O$20:X$20, "CLO2", 'Exam (LECTURE ONLY)'!O110:X110) / 'Exam (LECTURE ONLY)'!AM$7),
IF(AND('PRINTABLE (per grading)'!H$16="EXAM", 'PRINTABLE (per grading)'!B$13="Final"), IF(ISERROR(SUMIF('Exam (LECTURE ONLY)'!Z$20:AI$20, "CLO2", 'Exam (LECTURE ONLY)'!Z110:AI110) / 'Exam (LECTURE ONLY)'!AN$7), "", SUMIF('Exam (LECTURE ONLY)'!Z$20:AI$20, "CLO2", 'Exam (LECTURE ONLY)'!Z110:AI110) / 'Exam (LECTURE ONLY)'!AN$7),
IF(AND('PRINTABLE (per grading)'!H$16="OUTPUT", 'PRINTABLE (per grading)'!B$13="Prelim"), IF(ISERROR(SUMIF(OUTPUT!C$20:M$20, "CLO2", OUTPUT!C110:M110) / OUTPUT!AL$7), "", SUMIF(OUTPUT!C$20:M$20, "CLO2", OUTPUT!C110:M110) / OUTPUT!AL$7),
IF(AND('PRINTABLE (per grading)'!H$16="OUTPUT", 'PRINTABLE (per grading)'!B$13="Midterm"), IF(ISERROR(SUMIF(OUTPUT!O$20:Y$20, "CLO2", OUTPUT!O110:Y110) / OUTPUT!AM$7), "", SUMIF(OUTPUT!O$20:Y$20, "CLO2", OUTPUT!O110:Y110) / OUTPUT!AM$7),
IF(AND('PRINTABLE (per grading)'!H$16="OUTPUT", 'PRINTABLE (per grading)'!B$13="Final"), IF(ISERROR(SUMIF(OUTPUT!AA$20:AI$20, "CLO2", OUTPUT!AA110:AI110) / OUTPUT!AN$7), "", SUMIF(OUTPUT!AA$20:AI$20, "CLO2", OUTPUT!AA110:AI110) / OUTPUT!AN$7),
"")))))),"")</f>
        <v/>
      </c>
      <c r="U108" s="232" t="str">
        <f t="shared" si="41"/>
        <v/>
      </c>
      <c r="V108" s="233" t="str">
        <f t="shared" si="42"/>
        <v/>
      </c>
      <c r="W108" s="25" t="str">
        <f>IF(B108 &lt;&gt; "", IFERROR(IF(C$16 = "PRELIM", SUMIF('Database (LECTURE-RES-PRAC)'!D$14:AG$14, "CLO3", 'Database (LECTURE-RES-PRAC)'!D105:AG105) / 'Grade computation'!F$6, IF(C$16 = "MIDTERM", SUMIF('Database (LECTURE-RES-PRAC)'!AJ$14:BM$14, "CLO3", 'Database (LECTURE-RES-PRAC)'!AJ105:BM105) / 'Grade computation'!G$6, IF(C$16 = "FINAL", SUMIF('Database (LECTURE-RES-PRAC)'!BP$14:CS$14, "CLO3", 'Database (LECTURE-RES-PRAC)'!BP105:CS105) / 'Grade computation'!H$6,""))),""),"")</f>
        <v/>
      </c>
      <c r="X108" s="232" t="str">
        <f t="shared" si="43"/>
        <v/>
      </c>
      <c r="Y108" s="25" t="str">
        <f>IF(B108 &lt;&gt; "",IF(AND('PRINTABLE (per grading)'!H$16="EXAM", 'PRINTABLE (per grading)'!B$13="Prelim"), IF(ISERROR(SUMIF('Exam (LECTURE ONLY)'!D$20:M$20, "CLO3", 'Exam (LECTURE ONLY)'!D110:M110) / 'Exam (LECTURE ONLY)'!AL$8), "", SUMIF('Exam (LECTURE ONLY)'!D$20:M$20, "CLO3", 'Exam (LECTURE ONLY)'!D110:M110) /'Exam (LECTURE ONLY)'!AL$8),
IF(AND('PRINTABLE (per grading)'!H$16="EXAM", 'PRINTABLE (per grading)'!B$13="Midterm"), IF(ISERROR(SUMIF('Exam (LECTURE ONLY)'!O$20:X$20, "CLO3", 'Exam (LECTURE ONLY)'!O110:X110) / 'Exam (LECTURE ONLY)'!AM$8), "", SUMIF('Exam (LECTURE ONLY)'!O$20:X$20, "CLO3", 'Exam (LECTURE ONLY)'!O110:X110) / 'Exam (LECTURE ONLY)'!AM$8),
IF(AND('PRINTABLE (per grading)'!H$16="EXAM", 'PRINTABLE (per grading)'!B$13="Final"), IF(ISERROR(SUMIF('Exam (LECTURE ONLY)'!Z$20:AI$20, "CLO3", 'Exam (LECTURE ONLY)'!Z110:AI110) / 'Exam (LECTURE ONLY)'!AN$8), "", SUMIF('Exam (LECTURE ONLY)'!Z$20:AI$20, "CLO3", 'Exam (LECTURE ONLY)'!Z110:AI110) / 'Exam (LECTURE ONLY)'!AN$8),
IF(AND('PRINTABLE (per grading)'!H$16="OUTPUT", 'PRINTABLE (per grading)'!B$13="Prelim"), IF(ISERROR(SUMIF(OUTPUT!C$20:M$20, "CLO3", OUTPUT!C110:M110) / OUTPUT!AL$8), "", SUMIF(OUTPUT!C$20:M$20, "CLO3", OUTPUT!C110:M110) / OUTPUT!AL$8),
IF(AND('PRINTABLE (per grading)'!H$16="OUTPUT", 'PRINTABLE (per grading)'!B$13="Midterm"), IF(ISERROR(SUMIF(OUTPUT!O$20:Y$20, "CLO3", OUTPUT!O110:Y110) / OUTPUT!AM$8), "", SUMIF(OUTPUT!O$20:Y$20, "CLO3", OUTPUT!O110:Y110) / OUTPUT!AM$8),
IF(AND('PRINTABLE (per grading)'!H$16="OUTPUT", 'PRINTABLE (per grading)'!B$13="Final"), IF(ISERROR(SUMIF(OUTPUT!AA$20:AI$20, "CLO3", OUTPUT!AA110:AI110) / OUTPUT!AN$8), "", SUMIF(OUTPUT!AA$20:AI$20, "CLO3", OUTPUT!AA110:AI110) / OUTPUT!AN$8),
"" )))))),"")</f>
        <v/>
      </c>
      <c r="Z108" s="232" t="str">
        <f t="shared" si="44"/>
        <v/>
      </c>
      <c r="AA108" s="233" t="str">
        <f t="shared" si="45"/>
        <v/>
      </c>
      <c r="AB108" s="25" t="str">
        <f>IF(B108 &lt;&gt; "", IFERROR(IF(C$16 = "PRELIM", SUMIF('Database (LECTURE-RES-PRAC)'!D$14:AG$14, "CLO4", 'Database (LECTURE-RES-PRAC)'!D105:AG105) / 'Grade computation'!F$7, IF(C$16 = "MIDTERM", SUMIF('Database (LECTURE-RES-PRAC)'!AJ$14:BM$14, "CLO4", 'Database (LECTURE-RES-PRAC)'!AJ105:BM105) / 'Grade computation'!G$7, IF(C$16 = "FINAL", SUMIF('Database (LECTURE-RES-PRAC)'!BP$14:CS$14, "CLO4", 'Database (LECTURE-RES-PRAC)'!BP105:CS105) / 'Grade computation'!H$7,""))),""),"")</f>
        <v/>
      </c>
      <c r="AC108" s="232" t="str">
        <f t="shared" si="46"/>
        <v/>
      </c>
      <c r="AD108" s="25" t="str">
        <f>IF(B108 &lt;&gt; "",IF(AND('PRINTABLE (per grading)'!H$16="EXAM", 'PRINTABLE (per grading)'!B$13="Prelim"), IF(ISERROR(SUMIF('Exam (LECTURE ONLY)'!D$20:M$20, "CLO4", 'Exam (LECTURE ONLY)'!D110:M110) / 'Exam (LECTURE ONLY)'!AL$9), "", SUMIF('Exam (LECTURE ONLY)'!D$20:M$20, "CLO4", 'Exam (LECTURE ONLY)'!D110:M110) /'Exam (LECTURE ONLY)'!AL$9),
IF(AND('PRINTABLE (per grading)'!H$16="EXAM", 'PRINTABLE (per grading)'!B$13="Midterm"), IF(ISERROR(SUMIF('Exam (LECTURE ONLY)'!O$20:X$20, "CLO4", 'Exam (LECTURE ONLY)'!O110:X110) / 'Exam (LECTURE ONLY)'!AM$9), "", SUMIF('Exam (LECTURE ONLY)'!O$20:X$20, "CLO4", 'Exam (LECTURE ONLY)'!O110:X110) / 'Exam (LECTURE ONLY)'!AM$9),
IF(AND('PRINTABLE (per grading)'!H$16="EXAM", 'PRINTABLE (per grading)'!B$13="Final"), IF(ISERROR(SUMIF('Exam (LECTURE ONLY)'!Z$20:AI$20, "CLO4", 'Exam (LECTURE ONLY)'!Z110:AI110) / 'Exam (LECTURE ONLY)'!AN$9), "", SUMIF('Exam (LECTURE ONLY)'!Z$20:AI$20, "CLO4", 'Exam (LECTURE ONLY)'!Z110:AI110) / 'Exam (LECTURE ONLY)'!AN$9),
IF(AND('PRINTABLE (per grading)'!H$16="OUTPUT", 'PRINTABLE (per grading)'!B$13="Prelim"), IF(ISERROR(SUMIF(OUTPUT!C$20:M$20, "CLO4", OUTPUT!C110:M110) / OUTPUT!AL$9), "", SUMIF(OUTPUT!C$20:M$20, "CLO4", OUTPUT!C110:M110) / OUTPUT!AL$9),
IF(AND('PRINTABLE (per grading)'!H$16="OUTPUT", 'PRINTABLE (per grading)'!B$13="Midterm"), IF(ISERROR(SUMIF(OUTPUT!O$20:Y$20, "CLO4", OUTPUT!O110:Y110) / OUTPUT!AM$9), "", SUMIF(OUTPUT!O$20:Y$20, "CLO4", OUTPUT!O110:Y110) / OUTPUT!AM$9),
IF(AND('PRINTABLE (per grading)'!H$16="OUTPUT", 'PRINTABLE (per grading)'!B$13="Final"), IF(ISERROR(SUMIF(OUTPUT!AA$20:AI$20, "CLO4", OUTPUT!AA110:AI110) / OUTPUT!AN$9), "", SUMIF(OUTPUT!AA$20:AI$20, "CLO4", OUTPUT!AA110:AI110) / OUTPUT!AN$9),
"")))))),"")</f>
        <v/>
      </c>
      <c r="AE108" s="232" t="str">
        <f t="shared" si="47"/>
        <v/>
      </c>
      <c r="AF108" s="233" t="str">
        <f t="shared" si="48"/>
        <v/>
      </c>
      <c r="AG108" s="25" t="str">
        <f>IF(B108 &lt;&gt; "", IFERROR(IF(C$16 = "PRELIM", SUMIF('Database (LECTURE-RES-PRAC)'!D$14:AG$14, "CLO5", 'Database (LECTURE-RES-PRAC)'!D105:AG105) / 'Grade computation'!F$8, IF(C$16 = "MIDTERM", SUMIF('Database (LECTURE-RES-PRAC)'!AJ$14:BM$14, "CLO5", 'Database (LECTURE-RES-PRAC)'!AJ105:BM105) / 'Grade computation'!G$8, IF(C$16 = "FINAL", SUMIF('Database (LECTURE-RES-PRAC)'!BP$14:CS$14, "CLO5", 'Database (LECTURE-RES-PRAC)'!BP105:CS105) / 'Grade computation'!H$8,""))),""),"")</f>
        <v/>
      </c>
      <c r="AH108" s="232" t="str">
        <f t="shared" si="49"/>
        <v/>
      </c>
      <c r="AI108" s="25" t="str">
        <f>IF(B108 &lt;&gt; "",IF(AND('PRINTABLE (per grading)'!H$16="EXAM", 'PRINTABLE (per grading)'!B$13="Prelim"), IF(ISERROR(SUMIF('Exam (LECTURE ONLY)'!D$20:M$20, "CLO5", 'Exam (LECTURE ONLY)'!D110:M110) / 'Exam (LECTURE ONLY)'!AL$10), "", SUMIF('Exam (LECTURE ONLY)'!D$20:M$20, "CLO5", 'Exam (LECTURE ONLY)'!D110:M110) /'Exam (LECTURE ONLY)'!AL$10),
IF(AND('PRINTABLE (per grading)'!H$16="EXAM", 'PRINTABLE (per grading)'!B$13="Midterm"), IF(ISERROR(SUMIF('Exam (LECTURE ONLY)'!O$20:X$20, "CLO5", 'Exam (LECTURE ONLY)'!O110:X110) / 'Exam (LECTURE ONLY)'!AM$10), "", SUMIF('Exam (LECTURE ONLY)'!O$20:X$20, "CLO5", 'Exam (LECTURE ONLY)'!O110:X110) / 'Exam (LECTURE ONLY)'!AM$10),
IF(AND('PRINTABLE (per grading)'!H$16="EXAM", 'PRINTABLE (per grading)'!B$13="Final"), IF(ISERROR(SUMIF('Exam (LECTURE ONLY)'!Z$20:AI$20, "CLO5", 'Exam (LECTURE ONLY)'!Z110:AI110) / 'Exam (LECTURE ONLY)'!AN$10), "", SUMIF('Exam (LECTURE ONLY)'!Z$20:AI$20, "CLO5", 'Exam (LECTURE ONLY)'!Z110:AI110) / 'Exam (LECTURE ONLY)'!AN$10),
IF(AND('PRINTABLE (per grading)'!H$16="OUTPUT", 'PRINTABLE (per grading)'!B$13="Prelim"), IF(ISERROR(SUMIF(OUTPUT!C$20:M$20, "CLO5", OUTPUT!C110:M110) / OUTPUT!AL$10), "", SUMIF(OUTPUT!C$20:M$20, "CLO5", OUTPUT!C110:M110) / OUTPUT!AL$10),
IF(AND('PRINTABLE (per grading)'!H$16="OUTPUT", 'PRINTABLE (per grading)'!B$13="Midterm"), IF(ISERROR(SUMIF(OUTPUT!O$20:Y$20, "CLO5", OUTPUT!O110:Y110) / OUTPUT!AM$10), "", SUMIF(OUTPUT!O$20:Y$20, "CLO5", OUTPUT!O110:Y110) / OUTPUT!AM$10),
IF(AND('PRINTABLE (per grading)'!H$16="OUTPUT", 'PRINTABLE (per grading)'!B$13="Final"), IF(ISERROR(SUMIF(OUTPUT!AA$20:AI$20, "CLO5", OUTPUT!AA110:AI110) / OUTPUT!AN$10), "", SUMIF(OUTPUT!AA$20:AI$20, "CLO5", OUTPUT!AA110:AI110) / OUTPUT!AN$10),
"")))))),"")</f>
        <v/>
      </c>
      <c r="AJ108" s="232" t="str">
        <f t="shared" si="50"/>
        <v/>
      </c>
      <c r="AK108" s="233" t="str">
        <f t="shared" si="51"/>
        <v/>
      </c>
      <c r="AL108" s="25" t="str">
        <f>IF(B108 &lt;&gt; "", IFERROR(IF(C$16 = "PRELIM", SUMIF('Database (LECTURE-RES-PRAC)'!D$14:AG$14, "CLO6", 'Database (LECTURE-RES-PRAC)'!D105:AG105) / 'Grade computation'!F$9, IF(C$16 = "MIDTERM", SUMIF('Database (LECTURE-RES-PRAC)'!AJ$14:BM$14, "CLO6", 'Database (LECTURE-RES-PRAC)'!AJ105:BM105) / 'Grade computation'!G$9, IF(C$16 = "FINAL", SUMIF('Database (LECTURE-RES-PRAC)'!BP$14:CS$14, "CLO6", 'Database (LECTURE-RES-PRAC)'!BP105:CS105) / 'Grade computation'!H$9,""))),""),"")</f>
        <v/>
      </c>
      <c r="AM108" s="232" t="str">
        <f t="shared" si="52"/>
        <v/>
      </c>
      <c r="AN108" s="25" t="str">
        <f>IF(B108 &lt;&gt; "",IF(AND('PRINTABLE (per grading)'!H$16="EXAM", 'PRINTABLE (per grading)'!B$13="Prelim"), IF(ISERROR(SUMIF('Exam (LECTURE ONLY)'!D$20:M$20, "CLO6", 'Exam (LECTURE ONLY)'!D110:M110) / 'Exam (LECTURE ONLY)'!AL$11), "", SUMIF('Exam (LECTURE ONLY)'!D$20:M$20, "CLO6", 'Exam (LECTURE ONLY)'!D110:M110) /'Exam (LECTURE ONLY)'!AL$11),
IF(AND('PRINTABLE (per grading)'!H$16="EXAM", 'PRINTABLE (per grading)'!B$13="Midterm"), IF(ISERROR(SUMIF('Exam (LECTURE ONLY)'!O$20:X$20, "CLO6", 'Exam (LECTURE ONLY)'!O110:X110) / 'Exam (LECTURE ONLY)'!AM$11), "", SUMIF('Exam (LECTURE ONLY)'!O$20:X$20, "CLO6", 'Exam (LECTURE ONLY)'!O110:X110) / 'Exam (LECTURE ONLY)'!AM$11),
IF(AND('PRINTABLE (per grading)'!H$16="EXAM", 'PRINTABLE (per grading)'!B$13="Final"), IF(ISERROR(SUMIF('Exam (LECTURE ONLY)'!Z$20:AI$20, "CLO6", 'Exam (LECTURE ONLY)'!Z110:AI110) / 'Exam (LECTURE ONLY)'!AN$11), "", SUMIF('Exam (LECTURE ONLY)'!Z$20:AI$20, "CLO6", 'Exam (LECTURE ONLY)'!Z110:AI110) / 'Exam (LECTURE ONLY)'!AN$11),
IF(AND('PRINTABLE (per grading)'!H$16="OUTPUT", 'PRINTABLE (per grading)'!B$13="Prelim"), IF(ISERROR(SUMIF(OUTPUT!C$20:M$20, "CLO6", OUTPUT!C110:M110) / OUTPUT!AL$11), "", SUMIF(OUTPUT!C$20:M$20, "CLO6", OUTPUT!C110:M110) / OUTPUT!AL$11),
IF(AND('PRINTABLE (per grading)'!H$16="OUTPUT", 'PRINTABLE (per grading)'!B$13="Midterm"), IF(ISERROR(SUMIF(OUTPUT!O$20:Y$20, "CLO6", OUTPUT!O110:Y110) / OUTPUT!AM$11), "", SUMIF(OUTPUT!O$20:Y$20, "CLO6", OUTPUT!O110:Y110) / OUTPUT!AM$11),
IF(AND('PRINTABLE (per grading)'!H$16="OUTPUT", 'PRINTABLE (per grading)'!B$13="Final"), IF(ISERROR(SUMIF(OUTPUT!AA$20:AI$20, "CLO6", OUTPUT!AA110:AI110) / OUTPUT!AN$11), "", SUMIF(OUTPUT!AA$20:AI$20, "CLO6", OUTPUT!AA110:AI110) / OUTPUT!AN$11),
"")))))),"")</f>
        <v/>
      </c>
      <c r="AO108" s="232" t="str">
        <f t="shared" si="53"/>
        <v/>
      </c>
      <c r="AP108" s="233" t="str">
        <f t="shared" si="54"/>
        <v/>
      </c>
      <c r="AQ108" s="25" t="str">
        <f>IF(B108 &lt;&gt; "", IFERROR(IF(C$16 = "PRELIM", SUMIF('Database (LECTURE-RES-PRAC)'!D$14:AG$14, "CLO7", 'Database (LECTURE-RES-PRAC)'!D105:AG105) / 'Grade computation'!F$10, IF(C$16 = "MIDTERM", SUMIF('Database (LECTURE-RES-PRAC)'!AJ$14:BM$14, "CLO7", 'Database (LECTURE-RES-PRAC)'!AJ105:BM105) / 'Grade computation'!G$10, IF(C$16 = "FINAL", SUMIF('Database (LECTURE-RES-PRAC)'!BP$14:CS$14, "CLO7", 'Database (LECTURE-RES-PRAC)'!BP105:CS105) / 'Grade computation'!H$10,""))),""),"")</f>
        <v/>
      </c>
      <c r="AR108" s="232" t="str">
        <f t="shared" si="55"/>
        <v/>
      </c>
      <c r="AS108" s="25" t="str">
        <f>IF(B108 &lt;&gt; "",IF(AND('PRINTABLE (per grading)'!H$16="EXAM", 'PRINTABLE (per grading)'!B$13="Prelim"), IF(ISERROR(SUMIF('Exam (LECTURE ONLY)'!D$20:M$20, "CLO7", 'Exam (LECTURE ONLY)'!D110:M110) / 'Exam (LECTURE ONLY)'!AL$12), "", SUMIF('Exam (LECTURE ONLY)'!D$20:M$20, "CLO7", 'Exam (LECTURE ONLY)'!D110:M110) /'Exam (LECTURE ONLY)'!AL$12),
IF(AND('PRINTABLE (per grading)'!H$16="EXAM", 'PRINTABLE (per grading)'!B$13="Midterm"), IF(ISERROR(SUMIF('Exam (LECTURE ONLY)'!O$20:X$20, "CLO7", 'Exam (LECTURE ONLY)'!O110:X110) / 'Exam (LECTURE ONLY)'!AM$12), "", SUMIF('Exam (LECTURE ONLY)'!O$20:X$20, "CLO7", 'Exam (LECTURE ONLY)'!O110:X110) / 'Exam (LECTURE ONLY)'!AM$12),
IF(AND('PRINTABLE (per grading)'!H$16="EXAM", 'PRINTABLE (per grading)'!B$13="Final"), IF(ISERROR(SUMIF('Exam (LECTURE ONLY)'!Z$20:AI$20, "CLO7", 'Exam (LECTURE ONLY)'!Z110:AI110) / 'Exam (LECTURE ONLY)'!AN$12), "", SUMIF('Exam (LECTURE ONLY)'!Z$20:AI$20, "CLO7", 'Exam (LECTURE ONLY)'!Z110:AI110) / 'Exam (LECTURE ONLY)'!AN$12),
IF(AND('PRINTABLE (per grading)'!H$16="OUTPUT", 'PRINTABLE (per grading)'!B$13="Prelim"), IF(ISERROR(SUMIF(OUTPUT!C$20:M$20, "CLO7", OUTPUT!C110:M110) / OUTPUT!AL$12), "", SUMIF(OUTPUT!C$20:M$20, "CLO7", OUTPUT!C110:M110) / OUTPUT!AL$12),
IF(AND('PRINTABLE (per grading)'!H$16="OUTPUT", 'PRINTABLE (per grading)'!B$13="Midterm"), IF(ISERROR(SUMIF(OUTPUT!O$20:Y$20, "CLO7", OUTPUT!O110:Y110) / OUTPUT!AM$12), "", SUMIF(OUTPUT!O$20:Y$20, "CLO7", OUTPUT!O110:Y110) / OUTPUT!AM$12),
IF(AND('PRINTABLE (per grading)'!H$16="OUTPUT", 'PRINTABLE (per grading)'!B$13="Final"), IF(ISERROR(SUMIF(OUTPUT!AA$20:AI$20, "CLO7", OUTPUT!AA110:AI110) / OUTPUT!AN$12), "", SUMIF(OUTPUT!AA$20:AI$20, "CLO7", OUTPUT!AA110:AI110) / OUTPUT!AN$12),
"")))))),"")</f>
        <v/>
      </c>
      <c r="AT108" s="232" t="str">
        <f t="shared" si="56"/>
        <v/>
      </c>
      <c r="AU108" s="233" t="str">
        <f t="shared" si="57"/>
        <v/>
      </c>
      <c r="AV108" s="25" t="str">
        <f>IF(B108 &lt;&gt; "", IFERROR(IF(C$16 = "PRELIM", SUMIF('Database (LECTURE-RES-PRAC)'!D$14:AG$14, "CLO8", 'Database (LECTURE-RES-PRAC)'!D105:AG105) / 'Grade computation'!F$11, IF(C$16 = "MIDTERM", SUMIF('Database (LECTURE-RES-PRAC)'!AJ$14:BM$14, "CLO8", 'Database (LECTURE-RES-PRAC)'!AJ105:BM105) / 'Grade computation'!G$11, IF(C$16 = "FINAL", SUMIF('Database (LECTURE-RES-PRAC)'!BP$14:CS$14, "CLO8", 'Database (LECTURE-RES-PRAC)'!BP105:CS105) / 'Grade computation'!H$11,""))),""),"")</f>
        <v/>
      </c>
      <c r="AW108" s="232" t="str">
        <f t="shared" si="58"/>
        <v/>
      </c>
      <c r="AX108" s="25" t="str">
        <f>IF(B108 &lt;&gt; "",IF(AND('PRINTABLE (per grading)'!H$16="EXAM", 'PRINTABLE (per grading)'!B$13="Prelim"), IF(ISERROR(SUMIF('Exam (LECTURE ONLY)'!D$20:M$20, "CLO8", 'Exam (LECTURE ONLY)'!D110:M110) / 'Exam (LECTURE ONLY)'!AL$13), "", SUMIF('Exam (LECTURE ONLY)'!D$20:M$20, "CLO8", 'Exam (LECTURE ONLY)'!D110:M110) /'Exam (LECTURE ONLY)'!AL$13),
IF(AND('PRINTABLE (per grading)'!H$16="EXAM", 'PRINTABLE (per grading)'!B$13="Midterm"), IF(ISERROR(SUMIF('Exam (LECTURE ONLY)'!O$20:X$20, "CLO8", 'Exam (LECTURE ONLY)'!O110:X110) / 'Exam (LECTURE ONLY)'!AM$13), "", SUMIF('Exam (LECTURE ONLY)'!O$20:X$20, "CLO8", 'Exam (LECTURE ONLY)'!O110:X110) / 'Exam (LECTURE ONLY)'!AM$13),
IF(AND('PRINTABLE (per grading)'!H$16="EXAM", 'PRINTABLE (per grading)'!B$13="Final"), IF(ISERROR(SUMIF('Exam (LECTURE ONLY)'!Z$20:AI$20, "CLO8", 'Exam (LECTURE ONLY)'!Z110:AI110) / 'Exam (LECTURE ONLY)'!AN$13), "", SUMIF('Exam (LECTURE ONLY)'!Z$20:AI$20, "CLO8", 'Exam (LECTURE ONLY)'!Z110:AI110) / 'Exam (LECTURE ONLY)'!AN$13),
IF(AND('PRINTABLE (per grading)'!H$16="OUTPUT", 'PRINTABLE (per grading)'!B$13="Prelim"), IF(ISERROR(SUMIF(OUTPUT!C$20:M$20, "CLO8", OUTPUT!C110:M110) / OUTPUT!AL$13), "", SUMIF(OUTPUT!C$20:M$20, "CLO8", OUTPUT!C110:M110) / OUTPUT!AL$13),
IF(AND('PRINTABLE (per grading)'!H$16="OUTPUT", 'PRINTABLE (per grading)'!B$13="Midterm"), IF(ISERROR(SUMIF(OUTPUT!O$20:Y$20, "CLO8", OUTPUT!O110:Y110) / OUTPUT!AM$13), "", SUMIF(OUTPUT!O$20:Y$20, "CLO8", OUTPUT!O110:Y110) / OUTPUT!AM$13),
IF(AND('PRINTABLE (per grading)'!H$16="OUTPUT", 'PRINTABLE (per grading)'!B$13="Final"), IF(ISERROR(SUMIF(OUTPUT!AA$20:AI$20, "CLO8", OUTPUT!AA110:AI110) / OUTPUT!AN$13), "", SUMIF(OUTPUT!AA$20:AI$20, "CLO8", OUTPUT!AA110:AI110) / OUTPUT!AN$13),
"")))))),"")</f>
        <v/>
      </c>
      <c r="AY108" s="232" t="str">
        <f t="shared" si="59"/>
        <v/>
      </c>
      <c r="AZ108" s="233" t="str">
        <f t="shared" si="60"/>
        <v/>
      </c>
      <c r="BA108" s="25" t="str">
        <f>IF(B108 &lt;&gt; "", IFERROR(IF(C$16 = "PRELIM", SUMIF('Database (LECTURE-RES-PRAC)'!D$14:AG$14, "CLO9", 'Database (LECTURE-RES-PRAC)'!D105:AG105) / 'Grade computation'!F$12, IF(C$16 = "MIDTERM", SUMIF('Database (LECTURE-RES-PRAC)'!AJ$14:BM$14, "CLO9", 'Database (LECTURE-RES-PRAC)'!AJ105:BM105) / 'Grade computation'!G$12, IF(C$16 = "FINAL", SUMIF('Database (LECTURE-RES-PRAC)'!BP$14:CS$14, "CLO9", 'Database (LECTURE-RES-PRAC)'!BP105:CS105) / 'Grade computation'!H$12,""))),""),"")</f>
        <v/>
      </c>
      <c r="BB108" s="232" t="str">
        <f t="shared" si="61"/>
        <v/>
      </c>
      <c r="BC108" s="25" t="str">
        <f>IF(B108 &lt;&gt; "",IF(AND('PRINTABLE (per grading)'!H$16="EXAM", 'PRINTABLE (per grading)'!B$13="Prelim"), IF(ISERROR(SUMIF('Exam (LECTURE ONLY)'!D$20:M$20, "CLO9", 'Exam (LECTURE ONLY)'!D110:M110) / 'Exam (LECTURE ONLY)'!AL$14), "", SUMIF('Exam (LECTURE ONLY)'!D$20:M$20, "CLO9", 'Exam (LECTURE ONLY)'!D110:M110) /'Exam (LECTURE ONLY)'!AL$14),
IF(AND('PRINTABLE (per grading)'!H$16="EXAM", 'PRINTABLE (per grading)'!B$13="Midterm"), IF(ISERROR(SUMIF('Exam (LECTURE ONLY)'!O$20:X$20, "CLO9", 'Exam (LECTURE ONLY)'!O110:X110) / 'Exam (LECTURE ONLY)'!AM$14), "", SUMIF('Exam (LECTURE ONLY)'!O$20:X$20, "CLO9", 'Exam (LECTURE ONLY)'!O110:X110) / 'Exam (LECTURE ONLY)'!AM$14),
IF(AND('PRINTABLE (per grading)'!H$16="EXAM", 'PRINTABLE (per grading)'!B$13="Final"), IF(ISERROR(SUMIF('Exam (LECTURE ONLY)'!Z$20:AI$20, "CLO9", 'Exam (LECTURE ONLY)'!Z110:AI110) / 'Exam (LECTURE ONLY)'!AN$14), "", SUMIF('Exam (LECTURE ONLY)'!Z$20:AI$20, "CLO9", 'Exam (LECTURE ONLY)'!Z110:AI110) / 'Exam (LECTURE ONLY)'!AN$14),
IF(AND('PRINTABLE (per grading)'!H$16="OUTPUT", 'PRINTABLE (per grading)'!B$13="Prelim"), IF(ISERROR(SUMIF(OUTPUT!C$20:M$20, "CLO9", OUTPUT!C110:M110) / OUTPUT!AL$14), "", SUMIF(OUTPUT!C$20:M$20, "CLO9", OUTPUT!C110:M110) / OUTPUT!AL$14),
IF(AND('PRINTABLE (per grading)'!H$16="OUTPUT", 'PRINTABLE (per grading)'!B$13="Midterm"), IF(ISERROR(SUMIF(OUTPUT!O$20:Y$20, "CLO9", OUTPUT!O110:Y110) / OUTPUT!AM$14), "", SUMIF(OUTPUT!O$20:Y$20, "CLO9", OUTPUT!O110:Y110) / OUTPUT!AM$14),
IF(AND('PRINTABLE (per grading)'!H$16="OUTPUT", 'PRINTABLE (per grading)'!B$13="Final"), IF(ISERROR(SUMIF(OUTPUT!AA$20:AI$20, "CLO9", OUTPUT!AA110:AI110) / OUTPUT!AN$14), "", SUMIF(OUTPUT!AA$20:AI$20, "CLO9", OUTPUT!AA110:AI110) / OUTPUT!AN$14),
"")))))),"")</f>
        <v/>
      </c>
      <c r="BD108" s="232" t="str">
        <f t="shared" si="62"/>
        <v/>
      </c>
      <c r="BE108" s="233" t="str">
        <f t="shared" si="63"/>
        <v/>
      </c>
      <c r="BF108" s="25" t="str">
        <f>IF(B108 &lt;&gt; "", IFERROR(IF(C$16 = "PRELIM", SUMIF('Database (LECTURE-RES-PRAC)'!D$14:AG$14, "CLO10", 'Database (LECTURE-RES-PRAC)'!D105:AG105) / 'Grade computation'!F$13, IF(C$16 = "MIDTERM", SUMIF('Database (LECTURE-RES-PRAC)'!AJ$14:BM$14, "CLO10", 'Database (LECTURE-RES-PRAC)'!AJ105:BM105) / 'Grade computation'!G$13, IF(C$16 = "FINAL", SUMIF('Database (LECTURE-RES-PRAC)'!BP$14:CS$14, "CLO10", 'Database (LECTURE-RES-PRAC)'!BP105:CS105) / 'Grade computation'!H$13,""))),""),"")</f>
        <v/>
      </c>
      <c r="BG108" s="232" t="str">
        <f t="shared" si="64"/>
        <v/>
      </c>
      <c r="BH108" s="25" t="str">
        <f>IF(B108 &lt;&gt; "",IF(AND('PRINTABLE (per grading)'!H$16="EXAM", 'PRINTABLE (per grading)'!B$13="Prelim"), IF(ISERROR(SUMIF('Exam (LECTURE ONLY)'!D$20:M$20, "CLO10", 'Exam (LECTURE ONLY)'!D110:M110) / 'Exam (LECTURE ONLY)'!AL$15), "", SUMIF('Exam (LECTURE ONLY)'!D$20:M$20, "CLO10", 'Exam (LECTURE ONLY)'!D110:M110) /'Exam (LECTURE ONLY)'!AL$15),
IF(AND('PRINTABLE (per grading)'!H$16="EXAM", 'PRINTABLE (per grading)'!B$13="Midterm"), IF(ISERROR(SUMIF('Exam (LECTURE ONLY)'!O$20:X$20, "CLO10", 'Exam (LECTURE ONLY)'!O110:X110) / 'Exam (LECTURE ONLY)'!AM$15), "", SUMIF('Exam (LECTURE ONLY)'!O$20:X$20, "CLO10", 'Exam (LECTURE ONLY)'!O110:X110) / 'Exam (LECTURE ONLY)'!AM$15),
IF(AND('PRINTABLE (per grading)'!H$16="EXAM", 'PRINTABLE (per grading)'!B$13="Final"), IF(ISERROR(SUMIF('Exam (LECTURE ONLY)'!Z$20:AI$20, "CLO10", 'Exam (LECTURE ONLY)'!Z110:AI110) / 'Exam (LECTURE ONLY)'!AN$15), "", SUMIF('Exam (LECTURE ONLY)'!Z$20:AI$20, "CLO10", 'Exam (LECTURE ONLY)'!Z110:AI110) / 'Exam (LECTURE ONLY)'!AN$15),
IF(AND('PRINTABLE (per grading)'!H$16="OUTPUT", 'PRINTABLE (per grading)'!B$13="Prelim"), IF(ISERROR(SUMIF(OUTPUT!C$20:M$20, "CLO10", OUTPUT!C110:M110) / OUTPUT!AL$15), "", SUMIF(OUTPUT!C$20:M$20, "CLO10", OUTPUT!C110:M110) / OUTPUT!AL$15),
IF(AND('PRINTABLE (per grading)'!H$16="OUTPUT", 'PRINTABLE (per grading)'!B$13="Midterm"), IF(ISERROR(SUMIF(OUTPUT!O$20:Y$20, "CLO10", OUTPUT!O110:Y110) / OUTPUT!AM$15), "", SUMIF(OUTPUT!O$20:Y$20, "CLO10", OUTPUT!O110:Y110) / OUTPUT!AM$15),
IF(AND('PRINTABLE (per grading)'!H$16="OUTPUT", 'PRINTABLE (per grading)'!B$13="Final"), IF(ISERROR(SUMIF(OUTPUT!AA$20:AI$20, "CLO10", OUTPUT!AA110:AI110) / OUTPUT!AN$15), "", SUMIF(OUTPUT!AA$20:AI$20, "CLO10", OUTPUT!AA110:AI110) / OUTPUT!AN$15),
"")))))),"")</f>
        <v/>
      </c>
      <c r="BI108" s="232" t="str">
        <f t="shared" si="65"/>
        <v/>
      </c>
      <c r="BJ108" s="233" t="str">
        <f t="shared" si="66"/>
        <v/>
      </c>
      <c r="BK108" s="2"/>
    </row>
    <row r="109" spans="1:63" ht="20.100000000000001" customHeight="1">
      <c r="A109" s="118" t="str">
        <f>IF(ISBLANK('Database (LECTURE-RES-PRAC)'!A106),"",'Database (LECTURE-RES-PRAC)'!A106)</f>
        <v/>
      </c>
      <c r="B109" s="119" t="str">
        <f>IF(ISBLANK('Database (LECTURE-RES-PRAC)'!B106),"",'Database (LECTURE-RES-PRAC)'!B106)</f>
        <v/>
      </c>
      <c r="C109" s="134" t="str">
        <f>IF(B109&lt;&gt;"",IF(C$16="PRELIM",'Grade computation'!C109, IF(C$16="MIDTERM",'Grade computation'!K109, IF(C$16="FINAL",'Grade computation'!S109,""))),"")</f>
        <v/>
      </c>
      <c r="D109" s="135" t="str">
        <f t="shared" si="1"/>
        <v/>
      </c>
      <c r="E109" s="134" t="str">
        <f>IF(B109&lt;&gt;"", IF(C$16="PRELIM",'Grade computation'!E109, IF(C$16="MIDTERM",'Grade computation'!M109, IF(C$16="FINAL",'Grade computation'!U109,""))),"")</f>
        <v/>
      </c>
      <c r="F109" s="136" t="str">
        <f t="shared" si="2"/>
        <v/>
      </c>
      <c r="G109" s="137" t="str">
        <f t="shared" si="3"/>
        <v/>
      </c>
      <c r="H109" s="207" t="str">
        <f>IF(B109&lt;&gt;"",IF(C$16="PRELIM", 'Grade computation'!H109, IF(C$16="MIDTERM", 'Grade computation'!P109, IF(C$16="FINAL",'Grade computation'!X109, ""))),"")</f>
        <v/>
      </c>
      <c r="I109" s="137" t="str">
        <f t="shared" si="4"/>
        <v/>
      </c>
      <c r="J109" s="139" t="str">
        <f t="shared" si="5"/>
        <v/>
      </c>
      <c r="K109" s="377" t="str">
        <f t="shared" si="6"/>
        <v/>
      </c>
      <c r="L109" s="434"/>
      <c r="M109" s="25" t="str">
        <f>IF(B109 &lt;&gt; "", IFERROR(IF(C$16 = "PRELIM", SUMIF('Database (LECTURE-RES-PRAC)'!D$14:AG$14, "CLO1", 'Database (LECTURE-RES-PRAC)'!D106:AG106) / 'Grade computation'!F$4, IF(C$16 = "MIDTERM", SUMIF('Database (LECTURE-RES-PRAC)'!AJ$14:BM$14, "CLO1", 'Database (LECTURE-RES-PRAC)'!AJ106:BM106) / 'Grade computation'!G$4, IF(C$16 = "FINAL", SUMIF('Database (LECTURE-RES-PRAC)'!BP$14:CS$14, "CLO1", 'Database (LECTURE-RES-PRAC)'!BP106:CS106) / 'Grade computation'!H$4,""))),""),"")</f>
        <v/>
      </c>
      <c r="N109" s="232" t="str">
        <f t="shared" si="37"/>
        <v/>
      </c>
      <c r="O109" s="25" t="str">
        <f>IF(B109 &lt;&gt; "",IF(AND('PRINTABLE (per grading)'!H$16="EXAM", 'PRINTABLE (per grading)'!B$13="Prelim"), IF(ISERROR(SUMIF('Exam (LECTURE ONLY)'!D$20:M$20, "CLO1", 'Exam (LECTURE ONLY)'!D111:M111) / 'Exam (LECTURE ONLY)'!AL$6), "", SUMIF('Exam (LECTURE ONLY)'!D$20:M$20, "CLO1", 'Exam (LECTURE ONLY)'!D111:M111) /'Exam (LECTURE ONLY)'!AL$6),
IF(AND('PRINTABLE (per grading)'!H$16="EXAM", 'PRINTABLE (per grading)'!B$13="Midterm"), IF(ISERROR(SUMIF('Exam (LECTURE ONLY)'!O$20:X$20, "CLO1", 'Exam (LECTURE ONLY)'!O111:X111) / 'Exam (LECTURE ONLY)'!AM$6), "", SUMIF('Exam (LECTURE ONLY)'!O$20:X$20, "CLO1", 'Exam (LECTURE ONLY)'!O111:X111) / 'Exam (LECTURE ONLY)'!AM$6),
IF(AND('PRINTABLE (per grading)'!H$16="EXAM", 'PRINTABLE (per grading)'!B$13="Final"), IF(ISERROR(SUMIF('Exam (LECTURE ONLY)'!Z$20:AI$20, "CLO1", 'Exam (LECTURE ONLY)'!Z111:AI111) / 'Exam (LECTURE ONLY)'!AN$6), "", SUMIF('Exam (LECTURE ONLY)'!Z$20:AI$20, "CLO1", 'Exam (LECTURE ONLY)'!Z111:AI111) / 'Exam (LECTURE ONLY)'!AN$6),
IF(AND('PRINTABLE (per grading)'!H$16="OUTPUT", 'PRINTABLE (per grading)'!B$13="Prelim"), IF(ISERROR(SUMIF(OUTPUT!C$20:M$20, "CLO1", OUTPUT!C111:M111) / OUTPUT!AL$6), "", SUMIF(OUTPUT!C$20:M$20, "CLO1", OUTPUT!C111:M111) / OUTPUT!AL$6),
IF(AND('PRINTABLE (per grading)'!H$16="OUTPUT", 'PRINTABLE (per grading)'!B$13="Midterm"), IF(ISERROR(SUMIF(OUTPUT!O$20:Y$20, "CLO1", OUTPUT!O111:Y111) / OUTPUT!AM$6), "", SUMIF(OUTPUT!O$20:Y$20, "CLO1", OUTPUT!O111:Y111) / OUTPUT!AM$6),
IF(AND('PRINTABLE (per grading)'!H$16="OUTPUT", 'PRINTABLE (per grading)'!B$13="Final"), IF(ISERROR(SUMIF(OUTPUT!AA$20:AI$20, "CLO1", OUTPUT!AA111:AI111) / OUTPUT!AN$6), "", SUMIF(OUTPUT!AA$20:AI$20, "CLO1", OUTPUT!AA111:AI111) / OUTPUT!AN$6),
"")))))),"")</f>
        <v/>
      </c>
      <c r="P109" s="232" t="str">
        <f t="shared" si="38"/>
        <v/>
      </c>
      <c r="Q109" s="233" t="str">
        <f t="shared" si="39"/>
        <v/>
      </c>
      <c r="R109" s="25" t="str">
        <f>IF(B109 &lt;&gt; "", IFERROR(IF(C$16 = "PRELIM", SUMIF('Database (LECTURE-RES-PRAC)'!D$14:AG$14, "CLO2", 'Database (LECTURE-RES-PRAC)'!D106:AG106) / 'Grade computation'!F$5, IF(C$16 = "MIDTERM", SUMIF('Database (LECTURE-RES-PRAC)'!AJ$14:BM$14, "CLO2", 'Database (LECTURE-RES-PRAC)'!AJ106:BM106) / 'Grade computation'!G$5, IF(C$16 = "FINAL", SUMIF('Database (LECTURE-RES-PRAC)'!BP$14:CS$14, "CLO2", 'Database (LECTURE-RES-PRAC)'!BP106:CS106) / 'Grade computation'!H$5,""))),""),"")</f>
        <v/>
      </c>
      <c r="S109" s="232" t="str">
        <f t="shared" si="40"/>
        <v/>
      </c>
      <c r="T109" s="25" t="str">
        <f>IF(B109 &lt;&gt; "",IF(AND('PRINTABLE (per grading)'!H$16="EXAM", 'PRINTABLE (per grading)'!B$13="Prelim"), IF(ISERROR(SUMIF('Exam (LECTURE ONLY)'!D$20:M$20, "CLO2", 'Exam (LECTURE ONLY)'!D111:M111) / 'Exam (LECTURE ONLY)'!AL$7), "", SUMIF('Exam (LECTURE ONLY)'!D$20:M$20, "CLO2", 'Exam (LECTURE ONLY)'!D111:M111) /'Exam (LECTURE ONLY)'!AL$7),
IF(AND('PRINTABLE (per grading)'!H$16="EXAM", 'PRINTABLE (per grading)'!B$13="Midterm"), IF(ISERROR(SUMIF('Exam (LECTURE ONLY)'!O$20:X$20, "CLO2", 'Exam (LECTURE ONLY)'!O111:X111) / 'Exam (LECTURE ONLY)'!AM$7), "", SUMIF('Exam (LECTURE ONLY)'!O$20:X$20, "CLO2", 'Exam (LECTURE ONLY)'!O111:X111) / 'Exam (LECTURE ONLY)'!AM$7),
IF(AND('PRINTABLE (per grading)'!H$16="EXAM", 'PRINTABLE (per grading)'!B$13="Final"), IF(ISERROR(SUMIF('Exam (LECTURE ONLY)'!Z$20:AI$20, "CLO2", 'Exam (LECTURE ONLY)'!Z111:AI111) / 'Exam (LECTURE ONLY)'!AN$7), "", SUMIF('Exam (LECTURE ONLY)'!Z$20:AI$20, "CLO2", 'Exam (LECTURE ONLY)'!Z111:AI111) / 'Exam (LECTURE ONLY)'!AN$7),
IF(AND('PRINTABLE (per grading)'!H$16="OUTPUT", 'PRINTABLE (per grading)'!B$13="Prelim"), IF(ISERROR(SUMIF(OUTPUT!C$20:M$20, "CLO2", OUTPUT!C111:M111) / OUTPUT!AL$7), "", SUMIF(OUTPUT!C$20:M$20, "CLO2", OUTPUT!C111:M111) / OUTPUT!AL$7),
IF(AND('PRINTABLE (per grading)'!H$16="OUTPUT", 'PRINTABLE (per grading)'!B$13="Midterm"), IF(ISERROR(SUMIF(OUTPUT!O$20:Y$20, "CLO2", OUTPUT!O111:Y111) / OUTPUT!AM$7), "", SUMIF(OUTPUT!O$20:Y$20, "CLO2", OUTPUT!O111:Y111) / OUTPUT!AM$7),
IF(AND('PRINTABLE (per grading)'!H$16="OUTPUT", 'PRINTABLE (per grading)'!B$13="Final"), IF(ISERROR(SUMIF(OUTPUT!AA$20:AI$20, "CLO2", OUTPUT!AA111:AI111) / OUTPUT!AN$7), "", SUMIF(OUTPUT!AA$20:AI$20, "CLO2", OUTPUT!AA111:AI111) / OUTPUT!AN$7),
"")))))),"")</f>
        <v/>
      </c>
      <c r="U109" s="232" t="str">
        <f t="shared" si="41"/>
        <v/>
      </c>
      <c r="V109" s="233" t="str">
        <f t="shared" si="42"/>
        <v/>
      </c>
      <c r="W109" s="25" t="str">
        <f>IF(B109 &lt;&gt; "", IFERROR(IF(C$16 = "PRELIM", SUMIF('Database (LECTURE-RES-PRAC)'!D$14:AG$14, "CLO3", 'Database (LECTURE-RES-PRAC)'!D106:AG106) / 'Grade computation'!F$6, IF(C$16 = "MIDTERM", SUMIF('Database (LECTURE-RES-PRAC)'!AJ$14:BM$14, "CLO3", 'Database (LECTURE-RES-PRAC)'!AJ106:BM106) / 'Grade computation'!G$6, IF(C$16 = "FINAL", SUMIF('Database (LECTURE-RES-PRAC)'!BP$14:CS$14, "CLO3", 'Database (LECTURE-RES-PRAC)'!BP106:CS106) / 'Grade computation'!H$6,""))),""),"")</f>
        <v/>
      </c>
      <c r="X109" s="232" t="str">
        <f t="shared" si="43"/>
        <v/>
      </c>
      <c r="Y109" s="25" t="str">
        <f>IF(B109 &lt;&gt; "",IF(AND('PRINTABLE (per grading)'!H$16="EXAM", 'PRINTABLE (per grading)'!B$13="Prelim"), IF(ISERROR(SUMIF('Exam (LECTURE ONLY)'!D$20:M$20, "CLO3", 'Exam (LECTURE ONLY)'!D111:M111) / 'Exam (LECTURE ONLY)'!AL$8), "", SUMIF('Exam (LECTURE ONLY)'!D$20:M$20, "CLO3", 'Exam (LECTURE ONLY)'!D111:M111) /'Exam (LECTURE ONLY)'!AL$8),
IF(AND('PRINTABLE (per grading)'!H$16="EXAM", 'PRINTABLE (per grading)'!B$13="Midterm"), IF(ISERROR(SUMIF('Exam (LECTURE ONLY)'!O$20:X$20, "CLO3", 'Exam (LECTURE ONLY)'!O111:X111) / 'Exam (LECTURE ONLY)'!AM$8), "", SUMIF('Exam (LECTURE ONLY)'!O$20:X$20, "CLO3", 'Exam (LECTURE ONLY)'!O111:X111) / 'Exam (LECTURE ONLY)'!AM$8),
IF(AND('PRINTABLE (per grading)'!H$16="EXAM", 'PRINTABLE (per grading)'!B$13="Final"), IF(ISERROR(SUMIF('Exam (LECTURE ONLY)'!Z$20:AI$20, "CLO3", 'Exam (LECTURE ONLY)'!Z111:AI111) / 'Exam (LECTURE ONLY)'!AN$8), "", SUMIF('Exam (LECTURE ONLY)'!Z$20:AI$20, "CLO3", 'Exam (LECTURE ONLY)'!Z111:AI111) / 'Exam (LECTURE ONLY)'!AN$8),
IF(AND('PRINTABLE (per grading)'!H$16="OUTPUT", 'PRINTABLE (per grading)'!B$13="Prelim"), IF(ISERROR(SUMIF(OUTPUT!C$20:M$20, "CLO3", OUTPUT!C111:M111) / OUTPUT!AL$8), "", SUMIF(OUTPUT!C$20:M$20, "CLO3", OUTPUT!C111:M111) / OUTPUT!AL$8),
IF(AND('PRINTABLE (per grading)'!H$16="OUTPUT", 'PRINTABLE (per grading)'!B$13="Midterm"), IF(ISERROR(SUMIF(OUTPUT!O$20:Y$20, "CLO3", OUTPUT!O111:Y111) / OUTPUT!AM$8), "", SUMIF(OUTPUT!O$20:Y$20, "CLO3", OUTPUT!O111:Y111) / OUTPUT!AM$8),
IF(AND('PRINTABLE (per grading)'!H$16="OUTPUT", 'PRINTABLE (per grading)'!B$13="Final"), IF(ISERROR(SUMIF(OUTPUT!AA$20:AI$20, "CLO3", OUTPUT!AA111:AI111) / OUTPUT!AN$8), "", SUMIF(OUTPUT!AA$20:AI$20, "CLO3", OUTPUT!AA111:AI111) / OUTPUT!AN$8),
"" )))))),"")</f>
        <v/>
      </c>
      <c r="Z109" s="232" t="str">
        <f t="shared" si="44"/>
        <v/>
      </c>
      <c r="AA109" s="233" t="str">
        <f t="shared" si="45"/>
        <v/>
      </c>
      <c r="AB109" s="25" t="str">
        <f>IF(B109 &lt;&gt; "", IFERROR(IF(C$16 = "PRELIM", SUMIF('Database (LECTURE-RES-PRAC)'!D$14:AG$14, "CLO4", 'Database (LECTURE-RES-PRAC)'!D106:AG106) / 'Grade computation'!F$7, IF(C$16 = "MIDTERM", SUMIF('Database (LECTURE-RES-PRAC)'!AJ$14:BM$14, "CLO4", 'Database (LECTURE-RES-PRAC)'!AJ106:BM106) / 'Grade computation'!G$7, IF(C$16 = "FINAL", SUMIF('Database (LECTURE-RES-PRAC)'!BP$14:CS$14, "CLO4", 'Database (LECTURE-RES-PRAC)'!BP106:CS106) / 'Grade computation'!H$7,""))),""),"")</f>
        <v/>
      </c>
      <c r="AC109" s="232" t="str">
        <f t="shared" si="46"/>
        <v/>
      </c>
      <c r="AD109" s="25" t="str">
        <f>IF(B109 &lt;&gt; "",IF(AND('PRINTABLE (per grading)'!H$16="EXAM", 'PRINTABLE (per grading)'!B$13="Prelim"), IF(ISERROR(SUMIF('Exam (LECTURE ONLY)'!D$20:M$20, "CLO4", 'Exam (LECTURE ONLY)'!D111:M111) / 'Exam (LECTURE ONLY)'!AL$9), "", SUMIF('Exam (LECTURE ONLY)'!D$20:M$20, "CLO4", 'Exam (LECTURE ONLY)'!D111:M111) /'Exam (LECTURE ONLY)'!AL$9),
IF(AND('PRINTABLE (per grading)'!H$16="EXAM", 'PRINTABLE (per grading)'!B$13="Midterm"), IF(ISERROR(SUMIF('Exam (LECTURE ONLY)'!O$20:X$20, "CLO4", 'Exam (LECTURE ONLY)'!O111:X111) / 'Exam (LECTURE ONLY)'!AM$9), "", SUMIF('Exam (LECTURE ONLY)'!O$20:X$20, "CLO4", 'Exam (LECTURE ONLY)'!O111:X111) / 'Exam (LECTURE ONLY)'!AM$9),
IF(AND('PRINTABLE (per grading)'!H$16="EXAM", 'PRINTABLE (per grading)'!B$13="Final"), IF(ISERROR(SUMIF('Exam (LECTURE ONLY)'!Z$20:AI$20, "CLO4", 'Exam (LECTURE ONLY)'!Z111:AI111) / 'Exam (LECTURE ONLY)'!AN$9), "", SUMIF('Exam (LECTURE ONLY)'!Z$20:AI$20, "CLO4", 'Exam (LECTURE ONLY)'!Z111:AI111) / 'Exam (LECTURE ONLY)'!AN$9),
IF(AND('PRINTABLE (per grading)'!H$16="OUTPUT", 'PRINTABLE (per grading)'!B$13="Prelim"), IF(ISERROR(SUMIF(OUTPUT!C$20:M$20, "CLO4", OUTPUT!C111:M111) / OUTPUT!AL$9), "", SUMIF(OUTPUT!C$20:M$20, "CLO4", OUTPUT!C111:M111) / OUTPUT!AL$9),
IF(AND('PRINTABLE (per grading)'!H$16="OUTPUT", 'PRINTABLE (per grading)'!B$13="Midterm"), IF(ISERROR(SUMIF(OUTPUT!O$20:Y$20, "CLO4", OUTPUT!O111:Y111) / OUTPUT!AM$9), "", SUMIF(OUTPUT!O$20:Y$20, "CLO4", OUTPUT!O111:Y111) / OUTPUT!AM$9),
IF(AND('PRINTABLE (per grading)'!H$16="OUTPUT", 'PRINTABLE (per grading)'!B$13="Final"), IF(ISERROR(SUMIF(OUTPUT!AA$20:AI$20, "CLO4", OUTPUT!AA111:AI111) / OUTPUT!AN$9), "", SUMIF(OUTPUT!AA$20:AI$20, "CLO4", OUTPUT!AA111:AI111) / OUTPUT!AN$9),
"")))))),"")</f>
        <v/>
      </c>
      <c r="AE109" s="232" t="str">
        <f t="shared" si="47"/>
        <v/>
      </c>
      <c r="AF109" s="233" t="str">
        <f t="shared" si="48"/>
        <v/>
      </c>
      <c r="AG109" s="25" t="str">
        <f>IF(B109 &lt;&gt; "", IFERROR(IF(C$16 = "PRELIM", SUMIF('Database (LECTURE-RES-PRAC)'!D$14:AG$14, "CLO5", 'Database (LECTURE-RES-PRAC)'!D106:AG106) / 'Grade computation'!F$8, IF(C$16 = "MIDTERM", SUMIF('Database (LECTURE-RES-PRAC)'!AJ$14:BM$14, "CLO5", 'Database (LECTURE-RES-PRAC)'!AJ106:BM106) / 'Grade computation'!G$8, IF(C$16 = "FINAL", SUMIF('Database (LECTURE-RES-PRAC)'!BP$14:CS$14, "CLO5", 'Database (LECTURE-RES-PRAC)'!BP106:CS106) / 'Grade computation'!H$8,""))),""),"")</f>
        <v/>
      </c>
      <c r="AH109" s="232" t="str">
        <f t="shared" si="49"/>
        <v/>
      </c>
      <c r="AI109" s="25" t="str">
        <f>IF(B109 &lt;&gt; "",IF(AND('PRINTABLE (per grading)'!H$16="EXAM", 'PRINTABLE (per grading)'!B$13="Prelim"), IF(ISERROR(SUMIF('Exam (LECTURE ONLY)'!D$20:M$20, "CLO5", 'Exam (LECTURE ONLY)'!D111:M111) / 'Exam (LECTURE ONLY)'!AL$10), "", SUMIF('Exam (LECTURE ONLY)'!D$20:M$20, "CLO5", 'Exam (LECTURE ONLY)'!D111:M111) /'Exam (LECTURE ONLY)'!AL$10),
IF(AND('PRINTABLE (per grading)'!H$16="EXAM", 'PRINTABLE (per grading)'!B$13="Midterm"), IF(ISERROR(SUMIF('Exam (LECTURE ONLY)'!O$20:X$20, "CLO5", 'Exam (LECTURE ONLY)'!O111:X111) / 'Exam (LECTURE ONLY)'!AM$10), "", SUMIF('Exam (LECTURE ONLY)'!O$20:X$20, "CLO5", 'Exam (LECTURE ONLY)'!O111:X111) / 'Exam (LECTURE ONLY)'!AM$10),
IF(AND('PRINTABLE (per grading)'!H$16="EXAM", 'PRINTABLE (per grading)'!B$13="Final"), IF(ISERROR(SUMIF('Exam (LECTURE ONLY)'!Z$20:AI$20, "CLO5", 'Exam (LECTURE ONLY)'!Z111:AI111) / 'Exam (LECTURE ONLY)'!AN$10), "", SUMIF('Exam (LECTURE ONLY)'!Z$20:AI$20, "CLO5", 'Exam (LECTURE ONLY)'!Z111:AI111) / 'Exam (LECTURE ONLY)'!AN$10),
IF(AND('PRINTABLE (per grading)'!H$16="OUTPUT", 'PRINTABLE (per grading)'!B$13="Prelim"), IF(ISERROR(SUMIF(OUTPUT!C$20:M$20, "CLO5", OUTPUT!C111:M111) / OUTPUT!AL$10), "", SUMIF(OUTPUT!C$20:M$20, "CLO5", OUTPUT!C111:M111) / OUTPUT!AL$10),
IF(AND('PRINTABLE (per grading)'!H$16="OUTPUT", 'PRINTABLE (per grading)'!B$13="Midterm"), IF(ISERROR(SUMIF(OUTPUT!O$20:Y$20, "CLO5", OUTPUT!O111:Y111) / OUTPUT!AM$10), "", SUMIF(OUTPUT!O$20:Y$20, "CLO5", OUTPUT!O111:Y111) / OUTPUT!AM$10),
IF(AND('PRINTABLE (per grading)'!H$16="OUTPUT", 'PRINTABLE (per grading)'!B$13="Final"), IF(ISERROR(SUMIF(OUTPUT!AA$20:AI$20, "CLO5", OUTPUT!AA111:AI111) / OUTPUT!AN$10), "", SUMIF(OUTPUT!AA$20:AI$20, "CLO5", OUTPUT!AA111:AI111) / OUTPUT!AN$10),
"")))))),"")</f>
        <v/>
      </c>
      <c r="AJ109" s="232" t="str">
        <f t="shared" si="50"/>
        <v/>
      </c>
      <c r="AK109" s="233" t="str">
        <f t="shared" si="51"/>
        <v/>
      </c>
      <c r="AL109" s="25" t="str">
        <f>IF(B109 &lt;&gt; "", IFERROR(IF(C$16 = "PRELIM", SUMIF('Database (LECTURE-RES-PRAC)'!D$14:AG$14, "CLO6", 'Database (LECTURE-RES-PRAC)'!D106:AG106) / 'Grade computation'!F$9, IF(C$16 = "MIDTERM", SUMIF('Database (LECTURE-RES-PRAC)'!AJ$14:BM$14, "CLO6", 'Database (LECTURE-RES-PRAC)'!AJ106:BM106) / 'Grade computation'!G$9, IF(C$16 = "FINAL", SUMIF('Database (LECTURE-RES-PRAC)'!BP$14:CS$14, "CLO6", 'Database (LECTURE-RES-PRAC)'!BP106:CS106) / 'Grade computation'!H$9,""))),""),"")</f>
        <v/>
      </c>
      <c r="AM109" s="232" t="str">
        <f t="shared" si="52"/>
        <v/>
      </c>
      <c r="AN109" s="25" t="str">
        <f>IF(B109 &lt;&gt; "",IF(AND('PRINTABLE (per grading)'!H$16="EXAM", 'PRINTABLE (per grading)'!B$13="Prelim"), IF(ISERROR(SUMIF('Exam (LECTURE ONLY)'!D$20:M$20, "CLO6", 'Exam (LECTURE ONLY)'!D111:M111) / 'Exam (LECTURE ONLY)'!AL$11), "", SUMIF('Exam (LECTURE ONLY)'!D$20:M$20, "CLO6", 'Exam (LECTURE ONLY)'!D111:M111) /'Exam (LECTURE ONLY)'!AL$11),
IF(AND('PRINTABLE (per grading)'!H$16="EXAM", 'PRINTABLE (per grading)'!B$13="Midterm"), IF(ISERROR(SUMIF('Exam (LECTURE ONLY)'!O$20:X$20, "CLO6", 'Exam (LECTURE ONLY)'!O111:X111) / 'Exam (LECTURE ONLY)'!AM$11), "", SUMIF('Exam (LECTURE ONLY)'!O$20:X$20, "CLO6", 'Exam (LECTURE ONLY)'!O111:X111) / 'Exam (LECTURE ONLY)'!AM$11),
IF(AND('PRINTABLE (per grading)'!H$16="EXAM", 'PRINTABLE (per grading)'!B$13="Final"), IF(ISERROR(SUMIF('Exam (LECTURE ONLY)'!Z$20:AI$20, "CLO6", 'Exam (LECTURE ONLY)'!Z111:AI111) / 'Exam (LECTURE ONLY)'!AN$11), "", SUMIF('Exam (LECTURE ONLY)'!Z$20:AI$20, "CLO6", 'Exam (LECTURE ONLY)'!Z111:AI111) / 'Exam (LECTURE ONLY)'!AN$11),
IF(AND('PRINTABLE (per grading)'!H$16="OUTPUT", 'PRINTABLE (per grading)'!B$13="Prelim"), IF(ISERROR(SUMIF(OUTPUT!C$20:M$20, "CLO6", OUTPUT!C111:M111) / OUTPUT!AL$11), "", SUMIF(OUTPUT!C$20:M$20, "CLO6", OUTPUT!C111:M111) / OUTPUT!AL$11),
IF(AND('PRINTABLE (per grading)'!H$16="OUTPUT", 'PRINTABLE (per grading)'!B$13="Midterm"), IF(ISERROR(SUMIF(OUTPUT!O$20:Y$20, "CLO6", OUTPUT!O111:Y111) / OUTPUT!AM$11), "", SUMIF(OUTPUT!O$20:Y$20, "CLO6", OUTPUT!O111:Y111) / OUTPUT!AM$11),
IF(AND('PRINTABLE (per grading)'!H$16="OUTPUT", 'PRINTABLE (per grading)'!B$13="Final"), IF(ISERROR(SUMIF(OUTPUT!AA$20:AI$20, "CLO6", OUTPUT!AA111:AI111) / OUTPUT!AN$11), "", SUMIF(OUTPUT!AA$20:AI$20, "CLO6", OUTPUT!AA111:AI111) / OUTPUT!AN$11),
"")))))),"")</f>
        <v/>
      </c>
      <c r="AO109" s="232" t="str">
        <f t="shared" si="53"/>
        <v/>
      </c>
      <c r="AP109" s="233" t="str">
        <f t="shared" si="54"/>
        <v/>
      </c>
      <c r="AQ109" s="25" t="str">
        <f>IF(B109 &lt;&gt; "", IFERROR(IF(C$16 = "PRELIM", SUMIF('Database (LECTURE-RES-PRAC)'!D$14:AG$14, "CLO7", 'Database (LECTURE-RES-PRAC)'!D106:AG106) / 'Grade computation'!F$10, IF(C$16 = "MIDTERM", SUMIF('Database (LECTURE-RES-PRAC)'!AJ$14:BM$14, "CLO7", 'Database (LECTURE-RES-PRAC)'!AJ106:BM106) / 'Grade computation'!G$10, IF(C$16 = "FINAL", SUMIF('Database (LECTURE-RES-PRAC)'!BP$14:CS$14, "CLO7", 'Database (LECTURE-RES-PRAC)'!BP106:CS106) / 'Grade computation'!H$10,""))),""),"")</f>
        <v/>
      </c>
      <c r="AR109" s="232" t="str">
        <f t="shared" si="55"/>
        <v/>
      </c>
      <c r="AS109" s="25" t="str">
        <f>IF(B109 &lt;&gt; "",IF(AND('PRINTABLE (per grading)'!H$16="EXAM", 'PRINTABLE (per grading)'!B$13="Prelim"), IF(ISERROR(SUMIF('Exam (LECTURE ONLY)'!D$20:M$20, "CLO7", 'Exam (LECTURE ONLY)'!D111:M111) / 'Exam (LECTURE ONLY)'!AL$12), "", SUMIF('Exam (LECTURE ONLY)'!D$20:M$20, "CLO7", 'Exam (LECTURE ONLY)'!D111:M111) /'Exam (LECTURE ONLY)'!AL$12),
IF(AND('PRINTABLE (per grading)'!H$16="EXAM", 'PRINTABLE (per grading)'!B$13="Midterm"), IF(ISERROR(SUMIF('Exam (LECTURE ONLY)'!O$20:X$20, "CLO7", 'Exam (LECTURE ONLY)'!O111:X111) / 'Exam (LECTURE ONLY)'!AM$12), "", SUMIF('Exam (LECTURE ONLY)'!O$20:X$20, "CLO7", 'Exam (LECTURE ONLY)'!O111:X111) / 'Exam (LECTURE ONLY)'!AM$12),
IF(AND('PRINTABLE (per grading)'!H$16="EXAM", 'PRINTABLE (per grading)'!B$13="Final"), IF(ISERROR(SUMIF('Exam (LECTURE ONLY)'!Z$20:AI$20, "CLO7", 'Exam (LECTURE ONLY)'!Z111:AI111) / 'Exam (LECTURE ONLY)'!AN$12), "", SUMIF('Exam (LECTURE ONLY)'!Z$20:AI$20, "CLO7", 'Exam (LECTURE ONLY)'!Z111:AI111) / 'Exam (LECTURE ONLY)'!AN$12),
IF(AND('PRINTABLE (per grading)'!H$16="OUTPUT", 'PRINTABLE (per grading)'!B$13="Prelim"), IF(ISERROR(SUMIF(OUTPUT!C$20:M$20, "CLO7", OUTPUT!C111:M111) / OUTPUT!AL$12), "", SUMIF(OUTPUT!C$20:M$20, "CLO7", OUTPUT!C111:M111) / OUTPUT!AL$12),
IF(AND('PRINTABLE (per grading)'!H$16="OUTPUT", 'PRINTABLE (per grading)'!B$13="Midterm"), IF(ISERROR(SUMIF(OUTPUT!O$20:Y$20, "CLO7", OUTPUT!O111:Y111) / OUTPUT!AM$12), "", SUMIF(OUTPUT!O$20:Y$20, "CLO7", OUTPUT!O111:Y111) / OUTPUT!AM$12),
IF(AND('PRINTABLE (per grading)'!H$16="OUTPUT", 'PRINTABLE (per grading)'!B$13="Final"), IF(ISERROR(SUMIF(OUTPUT!AA$20:AI$20, "CLO7", OUTPUT!AA111:AI111) / OUTPUT!AN$12), "", SUMIF(OUTPUT!AA$20:AI$20, "CLO7", OUTPUT!AA111:AI111) / OUTPUT!AN$12),
"")))))),"")</f>
        <v/>
      </c>
      <c r="AT109" s="232" t="str">
        <f t="shared" si="56"/>
        <v/>
      </c>
      <c r="AU109" s="233" t="str">
        <f t="shared" si="57"/>
        <v/>
      </c>
      <c r="AV109" s="25" t="str">
        <f>IF(B109 &lt;&gt; "", IFERROR(IF(C$16 = "PRELIM", SUMIF('Database (LECTURE-RES-PRAC)'!D$14:AG$14, "CLO8", 'Database (LECTURE-RES-PRAC)'!D106:AG106) / 'Grade computation'!F$11, IF(C$16 = "MIDTERM", SUMIF('Database (LECTURE-RES-PRAC)'!AJ$14:BM$14, "CLO8", 'Database (LECTURE-RES-PRAC)'!AJ106:BM106) / 'Grade computation'!G$11, IF(C$16 = "FINAL", SUMIF('Database (LECTURE-RES-PRAC)'!BP$14:CS$14, "CLO8", 'Database (LECTURE-RES-PRAC)'!BP106:CS106) / 'Grade computation'!H$11,""))),""),"")</f>
        <v/>
      </c>
      <c r="AW109" s="232" t="str">
        <f t="shared" si="58"/>
        <v/>
      </c>
      <c r="AX109" s="25" t="str">
        <f>IF(B109 &lt;&gt; "",IF(AND('PRINTABLE (per grading)'!H$16="EXAM", 'PRINTABLE (per grading)'!B$13="Prelim"), IF(ISERROR(SUMIF('Exam (LECTURE ONLY)'!D$20:M$20, "CLO8", 'Exam (LECTURE ONLY)'!D111:M111) / 'Exam (LECTURE ONLY)'!AL$13), "", SUMIF('Exam (LECTURE ONLY)'!D$20:M$20, "CLO8", 'Exam (LECTURE ONLY)'!D111:M111) /'Exam (LECTURE ONLY)'!AL$13),
IF(AND('PRINTABLE (per grading)'!H$16="EXAM", 'PRINTABLE (per grading)'!B$13="Midterm"), IF(ISERROR(SUMIF('Exam (LECTURE ONLY)'!O$20:X$20, "CLO8", 'Exam (LECTURE ONLY)'!O111:X111) / 'Exam (LECTURE ONLY)'!AM$13), "", SUMIF('Exam (LECTURE ONLY)'!O$20:X$20, "CLO8", 'Exam (LECTURE ONLY)'!O111:X111) / 'Exam (LECTURE ONLY)'!AM$13),
IF(AND('PRINTABLE (per grading)'!H$16="EXAM", 'PRINTABLE (per grading)'!B$13="Final"), IF(ISERROR(SUMIF('Exam (LECTURE ONLY)'!Z$20:AI$20, "CLO8", 'Exam (LECTURE ONLY)'!Z111:AI111) / 'Exam (LECTURE ONLY)'!AN$13), "", SUMIF('Exam (LECTURE ONLY)'!Z$20:AI$20, "CLO8", 'Exam (LECTURE ONLY)'!Z111:AI111) / 'Exam (LECTURE ONLY)'!AN$13),
IF(AND('PRINTABLE (per grading)'!H$16="OUTPUT", 'PRINTABLE (per grading)'!B$13="Prelim"), IF(ISERROR(SUMIF(OUTPUT!C$20:M$20, "CLO8", OUTPUT!C111:M111) / OUTPUT!AL$13), "", SUMIF(OUTPUT!C$20:M$20, "CLO8", OUTPUT!C111:M111) / OUTPUT!AL$13),
IF(AND('PRINTABLE (per grading)'!H$16="OUTPUT", 'PRINTABLE (per grading)'!B$13="Midterm"), IF(ISERROR(SUMIF(OUTPUT!O$20:Y$20, "CLO8", OUTPUT!O111:Y111) / OUTPUT!AM$13), "", SUMIF(OUTPUT!O$20:Y$20, "CLO8", OUTPUT!O111:Y111) / OUTPUT!AM$13),
IF(AND('PRINTABLE (per grading)'!H$16="OUTPUT", 'PRINTABLE (per grading)'!B$13="Final"), IF(ISERROR(SUMIF(OUTPUT!AA$20:AI$20, "CLO8", OUTPUT!AA111:AI111) / OUTPUT!AN$13), "", SUMIF(OUTPUT!AA$20:AI$20, "CLO8", OUTPUT!AA111:AI111) / OUTPUT!AN$13),
"")))))),"")</f>
        <v/>
      </c>
      <c r="AY109" s="232" t="str">
        <f t="shared" si="59"/>
        <v/>
      </c>
      <c r="AZ109" s="233" t="str">
        <f t="shared" si="60"/>
        <v/>
      </c>
      <c r="BA109" s="25" t="str">
        <f>IF(B109 &lt;&gt; "", IFERROR(IF(C$16 = "PRELIM", SUMIF('Database (LECTURE-RES-PRAC)'!D$14:AG$14, "CLO9", 'Database (LECTURE-RES-PRAC)'!D106:AG106) / 'Grade computation'!F$12, IF(C$16 = "MIDTERM", SUMIF('Database (LECTURE-RES-PRAC)'!AJ$14:BM$14, "CLO9", 'Database (LECTURE-RES-PRAC)'!AJ106:BM106) / 'Grade computation'!G$12, IF(C$16 = "FINAL", SUMIF('Database (LECTURE-RES-PRAC)'!BP$14:CS$14, "CLO9", 'Database (LECTURE-RES-PRAC)'!BP106:CS106) / 'Grade computation'!H$12,""))),""),"")</f>
        <v/>
      </c>
      <c r="BB109" s="232" t="str">
        <f t="shared" si="61"/>
        <v/>
      </c>
      <c r="BC109" s="25" t="str">
        <f>IF(B109 &lt;&gt; "",IF(AND('PRINTABLE (per grading)'!H$16="EXAM", 'PRINTABLE (per grading)'!B$13="Prelim"), IF(ISERROR(SUMIF('Exam (LECTURE ONLY)'!D$20:M$20, "CLO9", 'Exam (LECTURE ONLY)'!D111:M111) / 'Exam (LECTURE ONLY)'!AL$14), "", SUMIF('Exam (LECTURE ONLY)'!D$20:M$20, "CLO9", 'Exam (LECTURE ONLY)'!D111:M111) /'Exam (LECTURE ONLY)'!AL$14),
IF(AND('PRINTABLE (per grading)'!H$16="EXAM", 'PRINTABLE (per grading)'!B$13="Midterm"), IF(ISERROR(SUMIF('Exam (LECTURE ONLY)'!O$20:X$20, "CLO9", 'Exam (LECTURE ONLY)'!O111:X111) / 'Exam (LECTURE ONLY)'!AM$14), "", SUMIF('Exam (LECTURE ONLY)'!O$20:X$20, "CLO9", 'Exam (LECTURE ONLY)'!O111:X111) / 'Exam (LECTURE ONLY)'!AM$14),
IF(AND('PRINTABLE (per grading)'!H$16="EXAM", 'PRINTABLE (per grading)'!B$13="Final"), IF(ISERROR(SUMIF('Exam (LECTURE ONLY)'!Z$20:AI$20, "CLO9", 'Exam (LECTURE ONLY)'!Z111:AI111) / 'Exam (LECTURE ONLY)'!AN$14), "", SUMIF('Exam (LECTURE ONLY)'!Z$20:AI$20, "CLO9", 'Exam (LECTURE ONLY)'!Z111:AI111) / 'Exam (LECTURE ONLY)'!AN$14),
IF(AND('PRINTABLE (per grading)'!H$16="OUTPUT", 'PRINTABLE (per grading)'!B$13="Prelim"), IF(ISERROR(SUMIF(OUTPUT!C$20:M$20, "CLO9", OUTPUT!C111:M111) / OUTPUT!AL$14), "", SUMIF(OUTPUT!C$20:M$20, "CLO9", OUTPUT!C111:M111) / OUTPUT!AL$14),
IF(AND('PRINTABLE (per grading)'!H$16="OUTPUT", 'PRINTABLE (per grading)'!B$13="Midterm"), IF(ISERROR(SUMIF(OUTPUT!O$20:Y$20, "CLO9", OUTPUT!O111:Y111) / OUTPUT!AM$14), "", SUMIF(OUTPUT!O$20:Y$20, "CLO9", OUTPUT!O111:Y111) / OUTPUT!AM$14),
IF(AND('PRINTABLE (per grading)'!H$16="OUTPUT", 'PRINTABLE (per grading)'!B$13="Final"), IF(ISERROR(SUMIF(OUTPUT!AA$20:AI$20, "CLO9", OUTPUT!AA111:AI111) / OUTPUT!AN$14), "", SUMIF(OUTPUT!AA$20:AI$20, "CLO9", OUTPUT!AA111:AI111) / OUTPUT!AN$14),
"")))))),"")</f>
        <v/>
      </c>
      <c r="BD109" s="232" t="str">
        <f t="shared" si="62"/>
        <v/>
      </c>
      <c r="BE109" s="233" t="str">
        <f t="shared" si="63"/>
        <v/>
      </c>
      <c r="BF109" s="25" t="str">
        <f>IF(B109 &lt;&gt; "", IFERROR(IF(C$16 = "PRELIM", SUMIF('Database (LECTURE-RES-PRAC)'!D$14:AG$14, "CLO10", 'Database (LECTURE-RES-PRAC)'!D106:AG106) / 'Grade computation'!F$13, IF(C$16 = "MIDTERM", SUMIF('Database (LECTURE-RES-PRAC)'!AJ$14:BM$14, "CLO10", 'Database (LECTURE-RES-PRAC)'!AJ106:BM106) / 'Grade computation'!G$13, IF(C$16 = "FINAL", SUMIF('Database (LECTURE-RES-PRAC)'!BP$14:CS$14, "CLO10", 'Database (LECTURE-RES-PRAC)'!BP106:CS106) / 'Grade computation'!H$13,""))),""),"")</f>
        <v/>
      </c>
      <c r="BG109" s="232" t="str">
        <f t="shared" si="64"/>
        <v/>
      </c>
      <c r="BH109" s="25" t="str">
        <f>IF(B109 &lt;&gt; "",IF(AND('PRINTABLE (per grading)'!H$16="EXAM", 'PRINTABLE (per grading)'!B$13="Prelim"), IF(ISERROR(SUMIF('Exam (LECTURE ONLY)'!D$20:M$20, "CLO10", 'Exam (LECTURE ONLY)'!D111:M111) / 'Exam (LECTURE ONLY)'!AL$15), "", SUMIF('Exam (LECTURE ONLY)'!D$20:M$20, "CLO10", 'Exam (LECTURE ONLY)'!D111:M111) /'Exam (LECTURE ONLY)'!AL$15),
IF(AND('PRINTABLE (per grading)'!H$16="EXAM", 'PRINTABLE (per grading)'!B$13="Midterm"), IF(ISERROR(SUMIF('Exam (LECTURE ONLY)'!O$20:X$20, "CLO10", 'Exam (LECTURE ONLY)'!O111:X111) / 'Exam (LECTURE ONLY)'!AM$15), "", SUMIF('Exam (LECTURE ONLY)'!O$20:X$20, "CLO10", 'Exam (LECTURE ONLY)'!O111:X111) / 'Exam (LECTURE ONLY)'!AM$15),
IF(AND('PRINTABLE (per grading)'!H$16="EXAM", 'PRINTABLE (per grading)'!B$13="Final"), IF(ISERROR(SUMIF('Exam (LECTURE ONLY)'!Z$20:AI$20, "CLO10", 'Exam (LECTURE ONLY)'!Z111:AI111) / 'Exam (LECTURE ONLY)'!AN$15), "", SUMIF('Exam (LECTURE ONLY)'!Z$20:AI$20, "CLO10", 'Exam (LECTURE ONLY)'!Z111:AI111) / 'Exam (LECTURE ONLY)'!AN$15),
IF(AND('PRINTABLE (per grading)'!H$16="OUTPUT", 'PRINTABLE (per grading)'!B$13="Prelim"), IF(ISERROR(SUMIF(OUTPUT!C$20:M$20, "CLO10", OUTPUT!C111:M111) / OUTPUT!AL$15), "", SUMIF(OUTPUT!C$20:M$20, "CLO10", OUTPUT!C111:M111) / OUTPUT!AL$15),
IF(AND('PRINTABLE (per grading)'!H$16="OUTPUT", 'PRINTABLE (per grading)'!B$13="Midterm"), IF(ISERROR(SUMIF(OUTPUT!O$20:Y$20, "CLO10", OUTPUT!O111:Y111) / OUTPUT!AM$15), "", SUMIF(OUTPUT!O$20:Y$20, "CLO10", OUTPUT!O111:Y111) / OUTPUT!AM$15),
IF(AND('PRINTABLE (per grading)'!H$16="OUTPUT", 'PRINTABLE (per grading)'!B$13="Final"), IF(ISERROR(SUMIF(OUTPUT!AA$20:AI$20, "CLO10", OUTPUT!AA111:AI111) / OUTPUT!AN$15), "", SUMIF(OUTPUT!AA$20:AI$20, "CLO10", OUTPUT!AA111:AI111) / OUTPUT!AN$15),
"")))))),"")</f>
        <v/>
      </c>
      <c r="BI109" s="232" t="str">
        <f t="shared" si="65"/>
        <v/>
      </c>
      <c r="BJ109" s="233" t="str">
        <f t="shared" si="66"/>
        <v/>
      </c>
      <c r="BK109" s="2"/>
    </row>
    <row r="110" spans="1:63" ht="20.100000000000001" customHeight="1">
      <c r="A110" s="212" t="str">
        <f>IF(ISBLANK('Database (LECTURE-RES-PRAC)'!A107),"",'Database (LECTURE-RES-PRAC)'!A107)</f>
        <v/>
      </c>
      <c r="B110" s="213" t="str">
        <f>IF(ISBLANK('Database (LECTURE-RES-PRAC)'!B107),"",'Database (LECTURE-RES-PRAC)'!B107)</f>
        <v/>
      </c>
      <c r="C110" s="134" t="str">
        <f>IF(B110&lt;&gt;"",IF(C$16="PRELIM",'Grade computation'!C110, IF(C$16="MIDTERM",'Grade computation'!K110, IF(C$16="FINAL",'Grade computation'!S110,""))),"")</f>
        <v/>
      </c>
      <c r="D110" s="135" t="str">
        <f t="shared" si="1"/>
        <v/>
      </c>
      <c r="E110" s="134" t="str">
        <f>IF(B110&lt;&gt;"", IF(C$16="PRELIM",'Grade computation'!E110, IF(C$16="MIDTERM",'Grade computation'!M110, IF(C$16="FINAL",'Grade computation'!U110,""))),"")</f>
        <v/>
      </c>
      <c r="F110" s="136" t="str">
        <f t="shared" si="2"/>
        <v/>
      </c>
      <c r="G110" s="137" t="str">
        <f t="shared" si="3"/>
        <v/>
      </c>
      <c r="H110" s="207" t="str">
        <f>IF(B110&lt;&gt;"",IF(C$16="PRELIM", 'Grade computation'!H110, IF(C$16="MIDTERM", 'Grade computation'!P110, IF(C$16="FINAL",'Grade computation'!X110, ""))),"")</f>
        <v/>
      </c>
      <c r="I110" s="137" t="str">
        <f t="shared" si="4"/>
        <v/>
      </c>
      <c r="J110" s="139" t="str">
        <f t="shared" si="5"/>
        <v/>
      </c>
      <c r="K110" s="377" t="str">
        <f t="shared" si="6"/>
        <v/>
      </c>
      <c r="L110" s="434"/>
      <c r="M110" s="25" t="str">
        <f>IF(B110 &lt;&gt; "", IFERROR(IF(C$16 = "PRELIM", SUMIF('Database (LECTURE-RES-PRAC)'!D$14:AG$14, "CLO1", 'Database (LECTURE-RES-PRAC)'!D107:AG107) / 'Grade computation'!F$4, IF(C$16 = "MIDTERM", SUMIF('Database (LECTURE-RES-PRAC)'!AJ$14:BM$14, "CLO1", 'Database (LECTURE-RES-PRAC)'!AJ107:BM107) / 'Grade computation'!G$4, IF(C$16 = "FINAL", SUMIF('Database (LECTURE-RES-PRAC)'!BP$14:CS$14, "CLO1", 'Database (LECTURE-RES-PRAC)'!BP107:CS107) / 'Grade computation'!H$4,""))),""),"")</f>
        <v/>
      </c>
      <c r="N110" s="232" t="str">
        <f t="shared" si="37"/>
        <v/>
      </c>
      <c r="O110" s="25" t="str">
        <f>IF(B110 &lt;&gt; "",IF(AND('PRINTABLE (per grading)'!H$16="EXAM", 'PRINTABLE (per grading)'!B$13="Prelim"), IF(ISERROR(SUMIF('Exam (LECTURE ONLY)'!D$20:M$20, "CLO1", 'Exam (LECTURE ONLY)'!D112:M112) / 'Exam (LECTURE ONLY)'!AL$6), "", SUMIF('Exam (LECTURE ONLY)'!D$20:M$20, "CLO1", 'Exam (LECTURE ONLY)'!D112:M112) /'Exam (LECTURE ONLY)'!AL$6),
IF(AND('PRINTABLE (per grading)'!H$16="EXAM", 'PRINTABLE (per grading)'!B$13="Midterm"), IF(ISERROR(SUMIF('Exam (LECTURE ONLY)'!O$20:X$20, "CLO1", 'Exam (LECTURE ONLY)'!O112:X112) / 'Exam (LECTURE ONLY)'!AM$6), "", SUMIF('Exam (LECTURE ONLY)'!O$20:X$20, "CLO1", 'Exam (LECTURE ONLY)'!O112:X112) / 'Exam (LECTURE ONLY)'!AM$6),
IF(AND('PRINTABLE (per grading)'!H$16="EXAM", 'PRINTABLE (per grading)'!B$13="Final"), IF(ISERROR(SUMIF('Exam (LECTURE ONLY)'!Z$20:AI$20, "CLO1", 'Exam (LECTURE ONLY)'!Z112:AI112) / 'Exam (LECTURE ONLY)'!AN$6), "", SUMIF('Exam (LECTURE ONLY)'!Z$20:AI$20, "CLO1", 'Exam (LECTURE ONLY)'!Z112:AI112) / 'Exam (LECTURE ONLY)'!AN$6),
IF(AND('PRINTABLE (per grading)'!H$16="OUTPUT", 'PRINTABLE (per grading)'!B$13="Prelim"), IF(ISERROR(SUMIF(OUTPUT!C$20:M$20, "CLO1", OUTPUT!C112:M112) / OUTPUT!AL$6), "", SUMIF(OUTPUT!C$20:M$20, "CLO1", OUTPUT!C112:M112) / OUTPUT!AL$6),
IF(AND('PRINTABLE (per grading)'!H$16="OUTPUT", 'PRINTABLE (per grading)'!B$13="Midterm"), IF(ISERROR(SUMIF(OUTPUT!O$20:Y$20, "CLO1", OUTPUT!O112:Y112) / OUTPUT!AM$6), "", SUMIF(OUTPUT!O$20:Y$20, "CLO1", OUTPUT!O112:Y112) / OUTPUT!AM$6),
IF(AND('PRINTABLE (per grading)'!H$16="OUTPUT", 'PRINTABLE (per grading)'!B$13="Final"), IF(ISERROR(SUMIF(OUTPUT!AA$20:AI$20, "CLO1", OUTPUT!AA112:AI112) / OUTPUT!AN$6), "", SUMIF(OUTPUT!AA$20:AI$20, "CLO1", OUTPUT!AA112:AI112) / OUTPUT!AN$6),
"")))))),"")</f>
        <v/>
      </c>
      <c r="P110" s="232" t="str">
        <f t="shared" si="38"/>
        <v/>
      </c>
      <c r="Q110" s="233" t="str">
        <f t="shared" si="39"/>
        <v/>
      </c>
      <c r="R110" s="25" t="str">
        <f>IF(B110 &lt;&gt; "", IFERROR(IF(C$16 = "PRELIM", SUMIF('Database (LECTURE-RES-PRAC)'!D$14:AG$14, "CLO2", 'Database (LECTURE-RES-PRAC)'!D107:AG107) / 'Grade computation'!F$5, IF(C$16 = "MIDTERM", SUMIF('Database (LECTURE-RES-PRAC)'!AJ$14:BM$14, "CLO2", 'Database (LECTURE-RES-PRAC)'!AJ107:BM107) / 'Grade computation'!G$5, IF(C$16 = "FINAL", SUMIF('Database (LECTURE-RES-PRAC)'!BP$14:CS$14, "CLO2", 'Database (LECTURE-RES-PRAC)'!BP107:CS107) / 'Grade computation'!H$5,""))),""),"")</f>
        <v/>
      </c>
      <c r="S110" s="232" t="str">
        <f t="shared" si="40"/>
        <v/>
      </c>
      <c r="T110" s="25" t="str">
        <f>IF(B110 &lt;&gt; "",IF(AND('PRINTABLE (per grading)'!H$16="EXAM", 'PRINTABLE (per grading)'!B$13="Prelim"), IF(ISERROR(SUMIF('Exam (LECTURE ONLY)'!D$20:M$20, "CLO2", 'Exam (LECTURE ONLY)'!D112:M112) / 'Exam (LECTURE ONLY)'!AL$7), "", SUMIF('Exam (LECTURE ONLY)'!D$20:M$20, "CLO2", 'Exam (LECTURE ONLY)'!D112:M112) /'Exam (LECTURE ONLY)'!AL$7),
IF(AND('PRINTABLE (per grading)'!H$16="EXAM", 'PRINTABLE (per grading)'!B$13="Midterm"), IF(ISERROR(SUMIF('Exam (LECTURE ONLY)'!O$20:X$20, "CLO2", 'Exam (LECTURE ONLY)'!O112:X112) / 'Exam (LECTURE ONLY)'!AM$7), "", SUMIF('Exam (LECTURE ONLY)'!O$20:X$20, "CLO2", 'Exam (LECTURE ONLY)'!O112:X112) / 'Exam (LECTURE ONLY)'!AM$7),
IF(AND('PRINTABLE (per grading)'!H$16="EXAM", 'PRINTABLE (per grading)'!B$13="Final"), IF(ISERROR(SUMIF('Exam (LECTURE ONLY)'!Z$20:AI$20, "CLO2", 'Exam (LECTURE ONLY)'!Z112:AI112) / 'Exam (LECTURE ONLY)'!AN$7), "", SUMIF('Exam (LECTURE ONLY)'!Z$20:AI$20, "CLO2", 'Exam (LECTURE ONLY)'!Z112:AI112) / 'Exam (LECTURE ONLY)'!AN$7),
IF(AND('PRINTABLE (per grading)'!H$16="OUTPUT", 'PRINTABLE (per grading)'!B$13="Prelim"), IF(ISERROR(SUMIF(OUTPUT!C$20:M$20, "CLO2", OUTPUT!C112:M112) / OUTPUT!AL$7), "", SUMIF(OUTPUT!C$20:M$20, "CLO2", OUTPUT!C112:M112) / OUTPUT!AL$7),
IF(AND('PRINTABLE (per grading)'!H$16="OUTPUT", 'PRINTABLE (per grading)'!B$13="Midterm"), IF(ISERROR(SUMIF(OUTPUT!O$20:Y$20, "CLO2", OUTPUT!O112:Y112) / OUTPUT!AM$7), "", SUMIF(OUTPUT!O$20:Y$20, "CLO2", OUTPUT!O112:Y112) / OUTPUT!AM$7),
IF(AND('PRINTABLE (per grading)'!H$16="OUTPUT", 'PRINTABLE (per grading)'!B$13="Final"), IF(ISERROR(SUMIF(OUTPUT!AA$20:AI$20, "CLO2", OUTPUT!AA112:AI112) / OUTPUT!AN$7), "", SUMIF(OUTPUT!AA$20:AI$20, "CLO2", OUTPUT!AA112:AI112) / OUTPUT!AN$7),
"")))))),"")</f>
        <v/>
      </c>
      <c r="U110" s="232" t="str">
        <f t="shared" si="41"/>
        <v/>
      </c>
      <c r="V110" s="233" t="str">
        <f t="shared" si="42"/>
        <v/>
      </c>
      <c r="W110" s="25" t="str">
        <f>IF(B110 &lt;&gt; "", IFERROR(IF(C$16 = "PRELIM", SUMIF('Database (LECTURE-RES-PRAC)'!D$14:AG$14, "CLO3", 'Database (LECTURE-RES-PRAC)'!D107:AG107) / 'Grade computation'!F$6, IF(C$16 = "MIDTERM", SUMIF('Database (LECTURE-RES-PRAC)'!AJ$14:BM$14, "CLO3", 'Database (LECTURE-RES-PRAC)'!AJ107:BM107) / 'Grade computation'!G$6, IF(C$16 = "FINAL", SUMIF('Database (LECTURE-RES-PRAC)'!BP$14:CS$14, "CLO3", 'Database (LECTURE-RES-PRAC)'!BP107:CS107) / 'Grade computation'!H$6,""))),""),"")</f>
        <v/>
      </c>
      <c r="X110" s="232" t="str">
        <f t="shared" si="43"/>
        <v/>
      </c>
      <c r="Y110" s="25" t="str">
        <f>IF(B110 &lt;&gt; "",IF(AND('PRINTABLE (per grading)'!H$16="EXAM", 'PRINTABLE (per grading)'!B$13="Prelim"), IF(ISERROR(SUMIF('Exam (LECTURE ONLY)'!D$20:M$20, "CLO3", 'Exam (LECTURE ONLY)'!D112:M112) / 'Exam (LECTURE ONLY)'!AL$8), "", SUMIF('Exam (LECTURE ONLY)'!D$20:M$20, "CLO3", 'Exam (LECTURE ONLY)'!D112:M112) /'Exam (LECTURE ONLY)'!AL$8),
IF(AND('PRINTABLE (per grading)'!H$16="EXAM", 'PRINTABLE (per grading)'!B$13="Midterm"), IF(ISERROR(SUMIF('Exam (LECTURE ONLY)'!O$20:X$20, "CLO3", 'Exam (LECTURE ONLY)'!O112:X112) / 'Exam (LECTURE ONLY)'!AM$8), "", SUMIF('Exam (LECTURE ONLY)'!O$20:X$20, "CLO3", 'Exam (LECTURE ONLY)'!O112:X112) / 'Exam (LECTURE ONLY)'!AM$8),
IF(AND('PRINTABLE (per grading)'!H$16="EXAM", 'PRINTABLE (per grading)'!B$13="Final"), IF(ISERROR(SUMIF('Exam (LECTURE ONLY)'!Z$20:AI$20, "CLO3", 'Exam (LECTURE ONLY)'!Z112:AI112) / 'Exam (LECTURE ONLY)'!AN$8), "", SUMIF('Exam (LECTURE ONLY)'!Z$20:AI$20, "CLO3", 'Exam (LECTURE ONLY)'!Z112:AI112) / 'Exam (LECTURE ONLY)'!AN$8),
IF(AND('PRINTABLE (per grading)'!H$16="OUTPUT", 'PRINTABLE (per grading)'!B$13="Prelim"), IF(ISERROR(SUMIF(OUTPUT!C$20:M$20, "CLO3", OUTPUT!C112:M112) / OUTPUT!AL$8), "", SUMIF(OUTPUT!C$20:M$20, "CLO3", OUTPUT!C112:M112) / OUTPUT!AL$8),
IF(AND('PRINTABLE (per grading)'!H$16="OUTPUT", 'PRINTABLE (per grading)'!B$13="Midterm"), IF(ISERROR(SUMIF(OUTPUT!O$20:Y$20, "CLO3", OUTPUT!O112:Y112) / OUTPUT!AM$8), "", SUMIF(OUTPUT!O$20:Y$20, "CLO3", OUTPUT!O112:Y112) / OUTPUT!AM$8),
IF(AND('PRINTABLE (per grading)'!H$16="OUTPUT", 'PRINTABLE (per grading)'!B$13="Final"), IF(ISERROR(SUMIF(OUTPUT!AA$20:AI$20, "CLO3", OUTPUT!AA112:AI112) / OUTPUT!AN$8), "", SUMIF(OUTPUT!AA$20:AI$20, "CLO3", OUTPUT!AA112:AI112) / OUTPUT!AN$8),
"" )))))),"")</f>
        <v/>
      </c>
      <c r="Z110" s="232" t="str">
        <f t="shared" si="44"/>
        <v/>
      </c>
      <c r="AA110" s="233" t="str">
        <f t="shared" si="45"/>
        <v/>
      </c>
      <c r="AB110" s="25" t="str">
        <f>IF(B110 &lt;&gt; "", IFERROR(IF(C$16 = "PRELIM", SUMIF('Database (LECTURE-RES-PRAC)'!D$14:AG$14, "CLO4", 'Database (LECTURE-RES-PRAC)'!D107:AG107) / 'Grade computation'!F$7, IF(C$16 = "MIDTERM", SUMIF('Database (LECTURE-RES-PRAC)'!AJ$14:BM$14, "CLO4", 'Database (LECTURE-RES-PRAC)'!AJ107:BM107) / 'Grade computation'!G$7, IF(C$16 = "FINAL", SUMIF('Database (LECTURE-RES-PRAC)'!BP$14:CS$14, "CLO4", 'Database (LECTURE-RES-PRAC)'!BP107:CS107) / 'Grade computation'!H$7,""))),""),"")</f>
        <v/>
      </c>
      <c r="AC110" s="232" t="str">
        <f t="shared" si="46"/>
        <v/>
      </c>
      <c r="AD110" s="25" t="str">
        <f>IF(B110 &lt;&gt; "",IF(AND('PRINTABLE (per grading)'!H$16="EXAM", 'PRINTABLE (per grading)'!B$13="Prelim"), IF(ISERROR(SUMIF('Exam (LECTURE ONLY)'!D$20:M$20, "CLO4", 'Exam (LECTURE ONLY)'!D112:M112) / 'Exam (LECTURE ONLY)'!AL$9), "", SUMIF('Exam (LECTURE ONLY)'!D$20:M$20, "CLO4", 'Exam (LECTURE ONLY)'!D112:M112) /'Exam (LECTURE ONLY)'!AL$9),
IF(AND('PRINTABLE (per grading)'!H$16="EXAM", 'PRINTABLE (per grading)'!B$13="Midterm"), IF(ISERROR(SUMIF('Exam (LECTURE ONLY)'!O$20:X$20, "CLO4", 'Exam (LECTURE ONLY)'!O112:X112) / 'Exam (LECTURE ONLY)'!AM$9), "", SUMIF('Exam (LECTURE ONLY)'!O$20:X$20, "CLO4", 'Exam (LECTURE ONLY)'!O112:X112) / 'Exam (LECTURE ONLY)'!AM$9),
IF(AND('PRINTABLE (per grading)'!H$16="EXAM", 'PRINTABLE (per grading)'!B$13="Final"), IF(ISERROR(SUMIF('Exam (LECTURE ONLY)'!Z$20:AI$20, "CLO4", 'Exam (LECTURE ONLY)'!Z112:AI112) / 'Exam (LECTURE ONLY)'!AN$9), "", SUMIF('Exam (LECTURE ONLY)'!Z$20:AI$20, "CLO4", 'Exam (LECTURE ONLY)'!Z112:AI112) / 'Exam (LECTURE ONLY)'!AN$9),
IF(AND('PRINTABLE (per grading)'!H$16="OUTPUT", 'PRINTABLE (per grading)'!B$13="Prelim"), IF(ISERROR(SUMIF(OUTPUT!C$20:M$20, "CLO4", OUTPUT!C112:M112) / OUTPUT!AL$9), "", SUMIF(OUTPUT!C$20:M$20, "CLO4", OUTPUT!C112:M112) / OUTPUT!AL$9),
IF(AND('PRINTABLE (per grading)'!H$16="OUTPUT", 'PRINTABLE (per grading)'!B$13="Midterm"), IF(ISERROR(SUMIF(OUTPUT!O$20:Y$20, "CLO4", OUTPUT!O112:Y112) / OUTPUT!AM$9), "", SUMIF(OUTPUT!O$20:Y$20, "CLO4", OUTPUT!O112:Y112) / OUTPUT!AM$9),
IF(AND('PRINTABLE (per grading)'!H$16="OUTPUT", 'PRINTABLE (per grading)'!B$13="Final"), IF(ISERROR(SUMIF(OUTPUT!AA$20:AI$20, "CLO4", OUTPUT!AA112:AI112) / OUTPUT!AN$9), "", SUMIF(OUTPUT!AA$20:AI$20, "CLO4", OUTPUT!AA112:AI112) / OUTPUT!AN$9),
"")))))),"")</f>
        <v/>
      </c>
      <c r="AE110" s="232" t="str">
        <f t="shared" si="47"/>
        <v/>
      </c>
      <c r="AF110" s="233" t="str">
        <f t="shared" si="48"/>
        <v/>
      </c>
      <c r="AG110" s="25" t="str">
        <f>IF(B110 &lt;&gt; "", IFERROR(IF(C$16 = "PRELIM", SUMIF('Database (LECTURE-RES-PRAC)'!D$14:AG$14, "CLO5", 'Database (LECTURE-RES-PRAC)'!D107:AG107) / 'Grade computation'!F$8, IF(C$16 = "MIDTERM", SUMIF('Database (LECTURE-RES-PRAC)'!AJ$14:BM$14, "CLO5", 'Database (LECTURE-RES-PRAC)'!AJ107:BM107) / 'Grade computation'!G$8, IF(C$16 = "FINAL", SUMIF('Database (LECTURE-RES-PRAC)'!BP$14:CS$14, "CLO5", 'Database (LECTURE-RES-PRAC)'!BP107:CS107) / 'Grade computation'!H$8,""))),""),"")</f>
        <v/>
      </c>
      <c r="AH110" s="232" t="str">
        <f t="shared" si="49"/>
        <v/>
      </c>
      <c r="AI110" s="25" t="str">
        <f>IF(B110 &lt;&gt; "",IF(AND('PRINTABLE (per grading)'!H$16="EXAM", 'PRINTABLE (per grading)'!B$13="Prelim"), IF(ISERROR(SUMIF('Exam (LECTURE ONLY)'!D$20:M$20, "CLO5", 'Exam (LECTURE ONLY)'!D112:M112) / 'Exam (LECTURE ONLY)'!AL$10), "", SUMIF('Exam (LECTURE ONLY)'!D$20:M$20, "CLO5", 'Exam (LECTURE ONLY)'!D112:M112) /'Exam (LECTURE ONLY)'!AL$10),
IF(AND('PRINTABLE (per grading)'!H$16="EXAM", 'PRINTABLE (per grading)'!B$13="Midterm"), IF(ISERROR(SUMIF('Exam (LECTURE ONLY)'!O$20:X$20, "CLO5", 'Exam (LECTURE ONLY)'!O112:X112) / 'Exam (LECTURE ONLY)'!AM$10), "", SUMIF('Exam (LECTURE ONLY)'!O$20:X$20, "CLO5", 'Exam (LECTURE ONLY)'!O112:X112) / 'Exam (LECTURE ONLY)'!AM$10),
IF(AND('PRINTABLE (per grading)'!H$16="EXAM", 'PRINTABLE (per grading)'!B$13="Final"), IF(ISERROR(SUMIF('Exam (LECTURE ONLY)'!Z$20:AI$20, "CLO5", 'Exam (LECTURE ONLY)'!Z112:AI112) / 'Exam (LECTURE ONLY)'!AN$10), "", SUMIF('Exam (LECTURE ONLY)'!Z$20:AI$20, "CLO5", 'Exam (LECTURE ONLY)'!Z112:AI112) / 'Exam (LECTURE ONLY)'!AN$10),
IF(AND('PRINTABLE (per grading)'!H$16="OUTPUT", 'PRINTABLE (per grading)'!B$13="Prelim"), IF(ISERROR(SUMIF(OUTPUT!C$20:M$20, "CLO5", OUTPUT!C112:M112) / OUTPUT!AL$10), "", SUMIF(OUTPUT!C$20:M$20, "CLO5", OUTPUT!C112:M112) / OUTPUT!AL$10),
IF(AND('PRINTABLE (per grading)'!H$16="OUTPUT", 'PRINTABLE (per grading)'!B$13="Midterm"), IF(ISERROR(SUMIF(OUTPUT!O$20:Y$20, "CLO5", OUTPUT!O112:Y112) / OUTPUT!AM$10), "", SUMIF(OUTPUT!O$20:Y$20, "CLO5", OUTPUT!O112:Y112) / OUTPUT!AM$10),
IF(AND('PRINTABLE (per grading)'!H$16="OUTPUT", 'PRINTABLE (per grading)'!B$13="Final"), IF(ISERROR(SUMIF(OUTPUT!AA$20:AI$20, "CLO5", OUTPUT!AA112:AI112) / OUTPUT!AN$10), "", SUMIF(OUTPUT!AA$20:AI$20, "CLO5", OUTPUT!AA112:AI112) / OUTPUT!AN$10),
"")))))),"")</f>
        <v/>
      </c>
      <c r="AJ110" s="232" t="str">
        <f t="shared" si="50"/>
        <v/>
      </c>
      <c r="AK110" s="233" t="str">
        <f t="shared" si="51"/>
        <v/>
      </c>
      <c r="AL110" s="25" t="str">
        <f>IF(B110 &lt;&gt; "", IFERROR(IF(C$16 = "PRELIM", SUMIF('Database (LECTURE-RES-PRAC)'!D$14:AG$14, "CLO6", 'Database (LECTURE-RES-PRAC)'!D107:AG107) / 'Grade computation'!F$9, IF(C$16 = "MIDTERM", SUMIF('Database (LECTURE-RES-PRAC)'!AJ$14:BM$14, "CLO6", 'Database (LECTURE-RES-PRAC)'!AJ107:BM107) / 'Grade computation'!G$9, IF(C$16 = "FINAL", SUMIF('Database (LECTURE-RES-PRAC)'!BP$14:CS$14, "CLO6", 'Database (LECTURE-RES-PRAC)'!BP107:CS107) / 'Grade computation'!H$9,""))),""),"")</f>
        <v/>
      </c>
      <c r="AM110" s="232" t="str">
        <f t="shared" si="52"/>
        <v/>
      </c>
      <c r="AN110" s="25" t="str">
        <f>IF(B110 &lt;&gt; "",IF(AND('PRINTABLE (per grading)'!H$16="EXAM", 'PRINTABLE (per grading)'!B$13="Prelim"), IF(ISERROR(SUMIF('Exam (LECTURE ONLY)'!D$20:M$20, "CLO6", 'Exam (LECTURE ONLY)'!D112:M112) / 'Exam (LECTURE ONLY)'!AL$11), "", SUMIF('Exam (LECTURE ONLY)'!D$20:M$20, "CLO6", 'Exam (LECTURE ONLY)'!D112:M112) /'Exam (LECTURE ONLY)'!AL$11),
IF(AND('PRINTABLE (per grading)'!H$16="EXAM", 'PRINTABLE (per grading)'!B$13="Midterm"), IF(ISERROR(SUMIF('Exam (LECTURE ONLY)'!O$20:X$20, "CLO6", 'Exam (LECTURE ONLY)'!O112:X112) / 'Exam (LECTURE ONLY)'!AM$11), "", SUMIF('Exam (LECTURE ONLY)'!O$20:X$20, "CLO6", 'Exam (LECTURE ONLY)'!O112:X112) / 'Exam (LECTURE ONLY)'!AM$11),
IF(AND('PRINTABLE (per grading)'!H$16="EXAM", 'PRINTABLE (per grading)'!B$13="Final"), IF(ISERROR(SUMIF('Exam (LECTURE ONLY)'!Z$20:AI$20, "CLO6", 'Exam (LECTURE ONLY)'!Z112:AI112) / 'Exam (LECTURE ONLY)'!AN$11), "", SUMIF('Exam (LECTURE ONLY)'!Z$20:AI$20, "CLO6", 'Exam (LECTURE ONLY)'!Z112:AI112) / 'Exam (LECTURE ONLY)'!AN$11),
IF(AND('PRINTABLE (per grading)'!H$16="OUTPUT", 'PRINTABLE (per grading)'!B$13="Prelim"), IF(ISERROR(SUMIF(OUTPUT!C$20:M$20, "CLO6", OUTPUT!C112:M112) / OUTPUT!AL$11), "", SUMIF(OUTPUT!C$20:M$20, "CLO6", OUTPUT!C112:M112) / OUTPUT!AL$11),
IF(AND('PRINTABLE (per grading)'!H$16="OUTPUT", 'PRINTABLE (per grading)'!B$13="Midterm"), IF(ISERROR(SUMIF(OUTPUT!O$20:Y$20, "CLO6", OUTPUT!O112:Y112) / OUTPUT!AM$11), "", SUMIF(OUTPUT!O$20:Y$20, "CLO6", OUTPUT!O112:Y112) / OUTPUT!AM$11),
IF(AND('PRINTABLE (per grading)'!H$16="OUTPUT", 'PRINTABLE (per grading)'!B$13="Final"), IF(ISERROR(SUMIF(OUTPUT!AA$20:AI$20, "CLO6", OUTPUT!AA112:AI112) / OUTPUT!AN$11), "", SUMIF(OUTPUT!AA$20:AI$20, "CLO6", OUTPUT!AA112:AI112) / OUTPUT!AN$11),
"")))))),"")</f>
        <v/>
      </c>
      <c r="AO110" s="232" t="str">
        <f t="shared" si="53"/>
        <v/>
      </c>
      <c r="AP110" s="233" t="str">
        <f t="shared" si="54"/>
        <v/>
      </c>
      <c r="AQ110" s="25" t="str">
        <f>IF(B110 &lt;&gt; "", IFERROR(IF(C$16 = "PRELIM", SUMIF('Database (LECTURE-RES-PRAC)'!D$14:AG$14, "CLO7", 'Database (LECTURE-RES-PRAC)'!D107:AG107) / 'Grade computation'!F$10, IF(C$16 = "MIDTERM", SUMIF('Database (LECTURE-RES-PRAC)'!AJ$14:BM$14, "CLO7", 'Database (LECTURE-RES-PRAC)'!AJ107:BM107) / 'Grade computation'!G$10, IF(C$16 = "FINAL", SUMIF('Database (LECTURE-RES-PRAC)'!BP$14:CS$14, "CLO7", 'Database (LECTURE-RES-PRAC)'!BP107:CS107) / 'Grade computation'!H$10,""))),""),"")</f>
        <v/>
      </c>
      <c r="AR110" s="232" t="str">
        <f t="shared" si="55"/>
        <v/>
      </c>
      <c r="AS110" s="25" t="str">
        <f>IF(B110 &lt;&gt; "",IF(AND('PRINTABLE (per grading)'!H$16="EXAM", 'PRINTABLE (per grading)'!B$13="Prelim"), IF(ISERROR(SUMIF('Exam (LECTURE ONLY)'!D$20:M$20, "CLO7", 'Exam (LECTURE ONLY)'!D112:M112) / 'Exam (LECTURE ONLY)'!AL$12), "", SUMIF('Exam (LECTURE ONLY)'!D$20:M$20, "CLO7", 'Exam (LECTURE ONLY)'!D112:M112) /'Exam (LECTURE ONLY)'!AL$12),
IF(AND('PRINTABLE (per grading)'!H$16="EXAM", 'PRINTABLE (per grading)'!B$13="Midterm"), IF(ISERROR(SUMIF('Exam (LECTURE ONLY)'!O$20:X$20, "CLO7", 'Exam (LECTURE ONLY)'!O112:X112) / 'Exam (LECTURE ONLY)'!AM$12), "", SUMIF('Exam (LECTURE ONLY)'!O$20:X$20, "CLO7", 'Exam (LECTURE ONLY)'!O112:X112) / 'Exam (LECTURE ONLY)'!AM$12),
IF(AND('PRINTABLE (per grading)'!H$16="EXAM", 'PRINTABLE (per grading)'!B$13="Final"), IF(ISERROR(SUMIF('Exam (LECTURE ONLY)'!Z$20:AI$20, "CLO7", 'Exam (LECTURE ONLY)'!Z112:AI112) / 'Exam (LECTURE ONLY)'!AN$12), "", SUMIF('Exam (LECTURE ONLY)'!Z$20:AI$20, "CLO7", 'Exam (LECTURE ONLY)'!Z112:AI112) / 'Exam (LECTURE ONLY)'!AN$12),
IF(AND('PRINTABLE (per grading)'!H$16="OUTPUT", 'PRINTABLE (per grading)'!B$13="Prelim"), IF(ISERROR(SUMIF(OUTPUT!C$20:M$20, "CLO7", OUTPUT!C112:M112) / OUTPUT!AL$12), "", SUMIF(OUTPUT!C$20:M$20, "CLO7", OUTPUT!C112:M112) / OUTPUT!AL$12),
IF(AND('PRINTABLE (per grading)'!H$16="OUTPUT", 'PRINTABLE (per grading)'!B$13="Midterm"), IF(ISERROR(SUMIF(OUTPUT!O$20:Y$20, "CLO7", OUTPUT!O112:Y112) / OUTPUT!AM$12), "", SUMIF(OUTPUT!O$20:Y$20, "CLO7", OUTPUT!O112:Y112) / OUTPUT!AM$12),
IF(AND('PRINTABLE (per grading)'!H$16="OUTPUT", 'PRINTABLE (per grading)'!B$13="Final"), IF(ISERROR(SUMIF(OUTPUT!AA$20:AI$20, "CLO7", OUTPUT!AA112:AI112) / OUTPUT!AN$12), "", SUMIF(OUTPUT!AA$20:AI$20, "CLO7", OUTPUT!AA112:AI112) / OUTPUT!AN$12),
"")))))),"")</f>
        <v/>
      </c>
      <c r="AT110" s="232" t="str">
        <f t="shared" si="56"/>
        <v/>
      </c>
      <c r="AU110" s="233" t="str">
        <f t="shared" si="57"/>
        <v/>
      </c>
      <c r="AV110" s="25" t="str">
        <f>IF(B110 &lt;&gt; "", IFERROR(IF(C$16 = "PRELIM", SUMIF('Database (LECTURE-RES-PRAC)'!D$14:AG$14, "CLO8", 'Database (LECTURE-RES-PRAC)'!D107:AG107) / 'Grade computation'!F$11, IF(C$16 = "MIDTERM", SUMIF('Database (LECTURE-RES-PRAC)'!AJ$14:BM$14, "CLO8", 'Database (LECTURE-RES-PRAC)'!AJ107:BM107) / 'Grade computation'!G$11, IF(C$16 = "FINAL", SUMIF('Database (LECTURE-RES-PRAC)'!BP$14:CS$14, "CLO8", 'Database (LECTURE-RES-PRAC)'!BP107:CS107) / 'Grade computation'!H$11,""))),""),"")</f>
        <v/>
      </c>
      <c r="AW110" s="232" t="str">
        <f t="shared" si="58"/>
        <v/>
      </c>
      <c r="AX110" s="25" t="str">
        <f>IF(B110 &lt;&gt; "",IF(AND('PRINTABLE (per grading)'!H$16="EXAM", 'PRINTABLE (per grading)'!B$13="Prelim"), IF(ISERROR(SUMIF('Exam (LECTURE ONLY)'!D$20:M$20, "CLO8", 'Exam (LECTURE ONLY)'!D112:M112) / 'Exam (LECTURE ONLY)'!AL$13), "", SUMIF('Exam (LECTURE ONLY)'!D$20:M$20, "CLO8", 'Exam (LECTURE ONLY)'!D112:M112) /'Exam (LECTURE ONLY)'!AL$13),
IF(AND('PRINTABLE (per grading)'!H$16="EXAM", 'PRINTABLE (per grading)'!B$13="Midterm"), IF(ISERROR(SUMIF('Exam (LECTURE ONLY)'!O$20:X$20, "CLO8", 'Exam (LECTURE ONLY)'!O112:X112) / 'Exam (LECTURE ONLY)'!AM$13), "", SUMIF('Exam (LECTURE ONLY)'!O$20:X$20, "CLO8", 'Exam (LECTURE ONLY)'!O112:X112) / 'Exam (LECTURE ONLY)'!AM$13),
IF(AND('PRINTABLE (per grading)'!H$16="EXAM", 'PRINTABLE (per grading)'!B$13="Final"), IF(ISERROR(SUMIF('Exam (LECTURE ONLY)'!Z$20:AI$20, "CLO8", 'Exam (LECTURE ONLY)'!Z112:AI112) / 'Exam (LECTURE ONLY)'!AN$13), "", SUMIF('Exam (LECTURE ONLY)'!Z$20:AI$20, "CLO8", 'Exam (LECTURE ONLY)'!Z112:AI112) / 'Exam (LECTURE ONLY)'!AN$13),
IF(AND('PRINTABLE (per grading)'!H$16="OUTPUT", 'PRINTABLE (per grading)'!B$13="Prelim"), IF(ISERROR(SUMIF(OUTPUT!C$20:M$20, "CLO8", OUTPUT!C112:M112) / OUTPUT!AL$13), "", SUMIF(OUTPUT!C$20:M$20, "CLO8", OUTPUT!C112:M112) / OUTPUT!AL$13),
IF(AND('PRINTABLE (per grading)'!H$16="OUTPUT", 'PRINTABLE (per grading)'!B$13="Midterm"), IF(ISERROR(SUMIF(OUTPUT!O$20:Y$20, "CLO8", OUTPUT!O112:Y112) / OUTPUT!AM$13), "", SUMIF(OUTPUT!O$20:Y$20, "CLO8", OUTPUT!O112:Y112) / OUTPUT!AM$13),
IF(AND('PRINTABLE (per grading)'!H$16="OUTPUT", 'PRINTABLE (per grading)'!B$13="Final"), IF(ISERROR(SUMIF(OUTPUT!AA$20:AI$20, "CLO8", OUTPUT!AA112:AI112) / OUTPUT!AN$13), "", SUMIF(OUTPUT!AA$20:AI$20, "CLO8", OUTPUT!AA112:AI112) / OUTPUT!AN$13),
"")))))),"")</f>
        <v/>
      </c>
      <c r="AY110" s="232" t="str">
        <f t="shared" si="59"/>
        <v/>
      </c>
      <c r="AZ110" s="233" t="str">
        <f t="shared" si="60"/>
        <v/>
      </c>
      <c r="BA110" s="25" t="str">
        <f>IF(B110 &lt;&gt; "", IFERROR(IF(C$16 = "PRELIM", SUMIF('Database (LECTURE-RES-PRAC)'!D$14:AG$14, "CLO9", 'Database (LECTURE-RES-PRAC)'!D107:AG107) / 'Grade computation'!F$12, IF(C$16 = "MIDTERM", SUMIF('Database (LECTURE-RES-PRAC)'!AJ$14:BM$14, "CLO9", 'Database (LECTURE-RES-PRAC)'!AJ107:BM107) / 'Grade computation'!G$12, IF(C$16 = "FINAL", SUMIF('Database (LECTURE-RES-PRAC)'!BP$14:CS$14, "CLO9", 'Database (LECTURE-RES-PRAC)'!BP107:CS107) / 'Grade computation'!H$12,""))),""),"")</f>
        <v/>
      </c>
      <c r="BB110" s="232" t="str">
        <f t="shared" si="61"/>
        <v/>
      </c>
      <c r="BC110" s="25" t="str">
        <f>IF(B110 &lt;&gt; "",IF(AND('PRINTABLE (per grading)'!H$16="EXAM", 'PRINTABLE (per grading)'!B$13="Prelim"), IF(ISERROR(SUMIF('Exam (LECTURE ONLY)'!D$20:M$20, "CLO9", 'Exam (LECTURE ONLY)'!D112:M112) / 'Exam (LECTURE ONLY)'!AL$14), "", SUMIF('Exam (LECTURE ONLY)'!D$20:M$20, "CLO9", 'Exam (LECTURE ONLY)'!D112:M112) /'Exam (LECTURE ONLY)'!AL$14),
IF(AND('PRINTABLE (per grading)'!H$16="EXAM", 'PRINTABLE (per grading)'!B$13="Midterm"), IF(ISERROR(SUMIF('Exam (LECTURE ONLY)'!O$20:X$20, "CLO9", 'Exam (LECTURE ONLY)'!O112:X112) / 'Exam (LECTURE ONLY)'!AM$14), "", SUMIF('Exam (LECTURE ONLY)'!O$20:X$20, "CLO9", 'Exam (LECTURE ONLY)'!O112:X112) / 'Exam (LECTURE ONLY)'!AM$14),
IF(AND('PRINTABLE (per grading)'!H$16="EXAM", 'PRINTABLE (per grading)'!B$13="Final"), IF(ISERROR(SUMIF('Exam (LECTURE ONLY)'!Z$20:AI$20, "CLO9", 'Exam (LECTURE ONLY)'!Z112:AI112) / 'Exam (LECTURE ONLY)'!AN$14), "", SUMIF('Exam (LECTURE ONLY)'!Z$20:AI$20, "CLO9", 'Exam (LECTURE ONLY)'!Z112:AI112) / 'Exam (LECTURE ONLY)'!AN$14),
IF(AND('PRINTABLE (per grading)'!H$16="OUTPUT", 'PRINTABLE (per grading)'!B$13="Prelim"), IF(ISERROR(SUMIF(OUTPUT!C$20:M$20, "CLO9", OUTPUT!C112:M112) / OUTPUT!AL$14), "", SUMIF(OUTPUT!C$20:M$20, "CLO9", OUTPUT!C112:M112) / OUTPUT!AL$14),
IF(AND('PRINTABLE (per grading)'!H$16="OUTPUT", 'PRINTABLE (per grading)'!B$13="Midterm"), IF(ISERROR(SUMIF(OUTPUT!O$20:Y$20, "CLO9", OUTPUT!O112:Y112) / OUTPUT!AM$14), "", SUMIF(OUTPUT!O$20:Y$20, "CLO9", OUTPUT!O112:Y112) / OUTPUT!AM$14),
IF(AND('PRINTABLE (per grading)'!H$16="OUTPUT", 'PRINTABLE (per grading)'!B$13="Final"), IF(ISERROR(SUMIF(OUTPUT!AA$20:AI$20, "CLO9", OUTPUT!AA112:AI112) / OUTPUT!AN$14), "", SUMIF(OUTPUT!AA$20:AI$20, "CLO9", OUTPUT!AA112:AI112) / OUTPUT!AN$14),
"")))))),"")</f>
        <v/>
      </c>
      <c r="BD110" s="232" t="str">
        <f t="shared" si="62"/>
        <v/>
      </c>
      <c r="BE110" s="233" t="str">
        <f t="shared" si="63"/>
        <v/>
      </c>
      <c r="BF110" s="25" t="str">
        <f>IF(B110 &lt;&gt; "", IFERROR(IF(C$16 = "PRELIM", SUMIF('Database (LECTURE-RES-PRAC)'!D$14:AG$14, "CLO10", 'Database (LECTURE-RES-PRAC)'!D107:AG107) / 'Grade computation'!F$13, IF(C$16 = "MIDTERM", SUMIF('Database (LECTURE-RES-PRAC)'!AJ$14:BM$14, "CLO10", 'Database (LECTURE-RES-PRAC)'!AJ107:BM107) / 'Grade computation'!G$13, IF(C$16 = "FINAL", SUMIF('Database (LECTURE-RES-PRAC)'!BP$14:CS$14, "CLO10", 'Database (LECTURE-RES-PRAC)'!BP107:CS107) / 'Grade computation'!H$13,""))),""),"")</f>
        <v/>
      </c>
      <c r="BG110" s="232" t="str">
        <f t="shared" si="64"/>
        <v/>
      </c>
      <c r="BH110" s="25" t="str">
        <f>IF(B110 &lt;&gt; "",IF(AND('PRINTABLE (per grading)'!H$16="EXAM", 'PRINTABLE (per grading)'!B$13="Prelim"), IF(ISERROR(SUMIF('Exam (LECTURE ONLY)'!D$20:M$20, "CLO10", 'Exam (LECTURE ONLY)'!D112:M112) / 'Exam (LECTURE ONLY)'!AL$15), "", SUMIF('Exam (LECTURE ONLY)'!D$20:M$20, "CLO10", 'Exam (LECTURE ONLY)'!D112:M112) /'Exam (LECTURE ONLY)'!AL$15),
IF(AND('PRINTABLE (per grading)'!H$16="EXAM", 'PRINTABLE (per grading)'!B$13="Midterm"), IF(ISERROR(SUMIF('Exam (LECTURE ONLY)'!O$20:X$20, "CLO10", 'Exam (LECTURE ONLY)'!O112:X112) / 'Exam (LECTURE ONLY)'!AM$15), "", SUMIF('Exam (LECTURE ONLY)'!O$20:X$20, "CLO10", 'Exam (LECTURE ONLY)'!O112:X112) / 'Exam (LECTURE ONLY)'!AM$15),
IF(AND('PRINTABLE (per grading)'!H$16="EXAM", 'PRINTABLE (per grading)'!B$13="Final"), IF(ISERROR(SUMIF('Exam (LECTURE ONLY)'!Z$20:AI$20, "CLO10", 'Exam (LECTURE ONLY)'!Z112:AI112) / 'Exam (LECTURE ONLY)'!AN$15), "", SUMIF('Exam (LECTURE ONLY)'!Z$20:AI$20, "CLO10", 'Exam (LECTURE ONLY)'!Z112:AI112) / 'Exam (LECTURE ONLY)'!AN$15),
IF(AND('PRINTABLE (per grading)'!H$16="OUTPUT", 'PRINTABLE (per grading)'!B$13="Prelim"), IF(ISERROR(SUMIF(OUTPUT!C$20:M$20, "CLO10", OUTPUT!C112:M112) / OUTPUT!AL$15), "", SUMIF(OUTPUT!C$20:M$20, "CLO10", OUTPUT!C112:M112) / OUTPUT!AL$15),
IF(AND('PRINTABLE (per grading)'!H$16="OUTPUT", 'PRINTABLE (per grading)'!B$13="Midterm"), IF(ISERROR(SUMIF(OUTPUT!O$20:Y$20, "CLO10", OUTPUT!O112:Y112) / OUTPUT!AM$15), "", SUMIF(OUTPUT!O$20:Y$20, "CLO10", OUTPUT!O112:Y112) / OUTPUT!AM$15),
IF(AND('PRINTABLE (per grading)'!H$16="OUTPUT", 'PRINTABLE (per grading)'!B$13="Final"), IF(ISERROR(SUMIF(OUTPUT!AA$20:AI$20, "CLO10", OUTPUT!AA112:AI112) / OUTPUT!AN$15), "", SUMIF(OUTPUT!AA$20:AI$20, "CLO10", OUTPUT!AA112:AI112) / OUTPUT!AN$15),
"")))))),"")</f>
        <v/>
      </c>
      <c r="BI110" s="232" t="str">
        <f t="shared" si="65"/>
        <v/>
      </c>
      <c r="BJ110" s="233" t="str">
        <f t="shared" si="66"/>
        <v/>
      </c>
      <c r="BK110" s="2"/>
    </row>
    <row r="111" spans="1:63" ht="20.100000000000001" customHeight="1">
      <c r="A111" s="118" t="str">
        <f>IF(ISBLANK('Database (LECTURE-RES-PRAC)'!A108),"",'Database (LECTURE-RES-PRAC)'!A108)</f>
        <v/>
      </c>
      <c r="B111" s="119" t="str">
        <f>IF(ISBLANK('Database (LECTURE-RES-PRAC)'!B108),"",'Database (LECTURE-RES-PRAC)'!B108)</f>
        <v/>
      </c>
      <c r="C111" s="134" t="str">
        <f>IF(B111&lt;&gt;"",IF(C$16="PRELIM",'Grade computation'!C111, IF(C$16="MIDTERM",'Grade computation'!K111, IF(C$16="FINAL",'Grade computation'!S111,""))),"")</f>
        <v/>
      </c>
      <c r="D111" s="135" t="str">
        <f t="shared" si="1"/>
        <v/>
      </c>
      <c r="E111" s="134" t="str">
        <f>IF(B111&lt;&gt;"", IF(C$16="PRELIM",'Grade computation'!E111, IF(C$16="MIDTERM",'Grade computation'!M111, IF(C$16="FINAL",'Grade computation'!U111,""))),"")</f>
        <v/>
      </c>
      <c r="F111" s="136" t="str">
        <f t="shared" si="2"/>
        <v/>
      </c>
      <c r="G111" s="137" t="str">
        <f t="shared" si="3"/>
        <v/>
      </c>
      <c r="H111" s="207" t="str">
        <f>IF(B111&lt;&gt;"",IF(C$16="PRELIM", 'Grade computation'!H111, IF(C$16="MIDTERM", 'Grade computation'!P111, IF(C$16="FINAL",'Grade computation'!X111, ""))),"")</f>
        <v/>
      </c>
      <c r="I111" s="137" t="str">
        <f t="shared" si="4"/>
        <v/>
      </c>
      <c r="J111" s="139" t="str">
        <f t="shared" si="5"/>
        <v/>
      </c>
      <c r="K111" s="377" t="str">
        <f t="shared" si="6"/>
        <v/>
      </c>
      <c r="L111" s="434"/>
      <c r="M111" s="25" t="str">
        <f>IF(B111 &lt;&gt; "", IFERROR(IF(C$16 = "PRELIM", SUMIF('Database (LECTURE-RES-PRAC)'!D$14:AG$14, "CLO1", 'Database (LECTURE-RES-PRAC)'!D108:AG108) / 'Grade computation'!F$4, IF(C$16 = "MIDTERM", SUMIF('Database (LECTURE-RES-PRAC)'!AJ$14:BM$14, "CLO1", 'Database (LECTURE-RES-PRAC)'!AJ108:BM108) / 'Grade computation'!G$4, IF(C$16 = "FINAL", SUMIF('Database (LECTURE-RES-PRAC)'!BP$14:CS$14, "CLO1", 'Database (LECTURE-RES-PRAC)'!BP108:CS108) / 'Grade computation'!H$4,""))),""),"")</f>
        <v/>
      </c>
      <c r="N111" s="232" t="str">
        <f t="shared" si="37"/>
        <v/>
      </c>
      <c r="O111" s="25" t="str">
        <f>IF(B111 &lt;&gt; "",IF(AND('PRINTABLE (per grading)'!H$16="EXAM", 'PRINTABLE (per grading)'!B$13="Prelim"), IF(ISERROR(SUMIF('Exam (LECTURE ONLY)'!D$20:M$20, "CLO1", 'Exam (LECTURE ONLY)'!D113:M113) / 'Exam (LECTURE ONLY)'!AL$6), "", SUMIF('Exam (LECTURE ONLY)'!D$20:M$20, "CLO1", 'Exam (LECTURE ONLY)'!D113:M113) /'Exam (LECTURE ONLY)'!AL$6),
IF(AND('PRINTABLE (per grading)'!H$16="EXAM", 'PRINTABLE (per grading)'!B$13="Midterm"), IF(ISERROR(SUMIF('Exam (LECTURE ONLY)'!O$20:X$20, "CLO1", 'Exam (LECTURE ONLY)'!O113:X113) / 'Exam (LECTURE ONLY)'!AM$6), "", SUMIF('Exam (LECTURE ONLY)'!O$20:X$20, "CLO1", 'Exam (LECTURE ONLY)'!O113:X113) / 'Exam (LECTURE ONLY)'!AM$6),
IF(AND('PRINTABLE (per grading)'!H$16="EXAM", 'PRINTABLE (per grading)'!B$13="Final"), IF(ISERROR(SUMIF('Exam (LECTURE ONLY)'!Z$20:AI$20, "CLO1", 'Exam (LECTURE ONLY)'!Z113:AI113) / 'Exam (LECTURE ONLY)'!AN$6), "", SUMIF('Exam (LECTURE ONLY)'!Z$20:AI$20, "CLO1", 'Exam (LECTURE ONLY)'!Z113:AI113) / 'Exam (LECTURE ONLY)'!AN$6),
IF(AND('PRINTABLE (per grading)'!H$16="OUTPUT", 'PRINTABLE (per grading)'!B$13="Prelim"), IF(ISERROR(SUMIF(OUTPUT!C$20:M$20, "CLO1", OUTPUT!C113:M113) / OUTPUT!AL$6), "", SUMIF(OUTPUT!C$20:M$20, "CLO1", OUTPUT!C113:M113) / OUTPUT!AL$6),
IF(AND('PRINTABLE (per grading)'!H$16="OUTPUT", 'PRINTABLE (per grading)'!B$13="Midterm"), IF(ISERROR(SUMIF(OUTPUT!O$20:Y$20, "CLO1", OUTPUT!O113:Y113) / OUTPUT!AM$6), "", SUMIF(OUTPUT!O$20:Y$20, "CLO1", OUTPUT!O113:Y113) / OUTPUT!AM$6),
IF(AND('PRINTABLE (per grading)'!H$16="OUTPUT", 'PRINTABLE (per grading)'!B$13="Final"), IF(ISERROR(SUMIF(OUTPUT!AA$20:AI$20, "CLO1", OUTPUT!AA113:AI113) / OUTPUT!AN$6), "", SUMIF(OUTPUT!AA$20:AI$20, "CLO1", OUTPUT!AA113:AI113) / OUTPUT!AN$6),
"")))))),"")</f>
        <v/>
      </c>
      <c r="P111" s="232" t="str">
        <f t="shared" si="38"/>
        <v/>
      </c>
      <c r="Q111" s="233" t="str">
        <f t="shared" si="39"/>
        <v/>
      </c>
      <c r="R111" s="25" t="str">
        <f>IF(B111 &lt;&gt; "", IFERROR(IF(C$16 = "PRELIM", SUMIF('Database (LECTURE-RES-PRAC)'!D$14:AG$14, "CLO2", 'Database (LECTURE-RES-PRAC)'!D108:AG108) / 'Grade computation'!F$5, IF(C$16 = "MIDTERM", SUMIF('Database (LECTURE-RES-PRAC)'!AJ$14:BM$14, "CLO2", 'Database (LECTURE-RES-PRAC)'!AJ108:BM108) / 'Grade computation'!G$5, IF(C$16 = "FINAL", SUMIF('Database (LECTURE-RES-PRAC)'!BP$14:CS$14, "CLO2", 'Database (LECTURE-RES-PRAC)'!BP108:CS108) / 'Grade computation'!H$5,""))),""),"")</f>
        <v/>
      </c>
      <c r="S111" s="232" t="str">
        <f t="shared" si="40"/>
        <v/>
      </c>
      <c r="T111" s="25" t="str">
        <f>IF(B111 &lt;&gt; "",IF(AND('PRINTABLE (per grading)'!H$16="EXAM", 'PRINTABLE (per grading)'!B$13="Prelim"), IF(ISERROR(SUMIF('Exam (LECTURE ONLY)'!D$20:M$20, "CLO2", 'Exam (LECTURE ONLY)'!D113:M113) / 'Exam (LECTURE ONLY)'!AL$7), "", SUMIF('Exam (LECTURE ONLY)'!D$20:M$20, "CLO2", 'Exam (LECTURE ONLY)'!D113:M113) /'Exam (LECTURE ONLY)'!AL$7),
IF(AND('PRINTABLE (per grading)'!H$16="EXAM", 'PRINTABLE (per grading)'!B$13="Midterm"), IF(ISERROR(SUMIF('Exam (LECTURE ONLY)'!O$20:X$20, "CLO2", 'Exam (LECTURE ONLY)'!O113:X113) / 'Exam (LECTURE ONLY)'!AM$7), "", SUMIF('Exam (LECTURE ONLY)'!O$20:X$20, "CLO2", 'Exam (LECTURE ONLY)'!O113:X113) / 'Exam (LECTURE ONLY)'!AM$7),
IF(AND('PRINTABLE (per grading)'!H$16="EXAM", 'PRINTABLE (per grading)'!B$13="Final"), IF(ISERROR(SUMIF('Exam (LECTURE ONLY)'!Z$20:AI$20, "CLO2", 'Exam (LECTURE ONLY)'!Z113:AI113) / 'Exam (LECTURE ONLY)'!AN$7), "", SUMIF('Exam (LECTURE ONLY)'!Z$20:AI$20, "CLO2", 'Exam (LECTURE ONLY)'!Z113:AI113) / 'Exam (LECTURE ONLY)'!AN$7),
IF(AND('PRINTABLE (per grading)'!H$16="OUTPUT", 'PRINTABLE (per grading)'!B$13="Prelim"), IF(ISERROR(SUMIF(OUTPUT!C$20:M$20, "CLO2", OUTPUT!C113:M113) / OUTPUT!AL$7), "", SUMIF(OUTPUT!C$20:M$20, "CLO2", OUTPUT!C113:M113) / OUTPUT!AL$7),
IF(AND('PRINTABLE (per grading)'!H$16="OUTPUT", 'PRINTABLE (per grading)'!B$13="Midterm"), IF(ISERROR(SUMIF(OUTPUT!O$20:Y$20, "CLO2", OUTPUT!O113:Y113) / OUTPUT!AM$7), "", SUMIF(OUTPUT!O$20:Y$20, "CLO2", OUTPUT!O113:Y113) / OUTPUT!AM$7),
IF(AND('PRINTABLE (per grading)'!H$16="OUTPUT", 'PRINTABLE (per grading)'!B$13="Final"), IF(ISERROR(SUMIF(OUTPUT!AA$20:AI$20, "CLO2", OUTPUT!AA113:AI113) / OUTPUT!AN$7), "", SUMIF(OUTPUT!AA$20:AI$20, "CLO2", OUTPUT!AA113:AI113) / OUTPUT!AN$7),
"")))))),"")</f>
        <v/>
      </c>
      <c r="U111" s="232" t="str">
        <f t="shared" si="41"/>
        <v/>
      </c>
      <c r="V111" s="233" t="str">
        <f t="shared" si="42"/>
        <v/>
      </c>
      <c r="W111" s="25" t="str">
        <f>IF(B111 &lt;&gt; "", IFERROR(IF(C$16 = "PRELIM", SUMIF('Database (LECTURE-RES-PRAC)'!D$14:AG$14, "CLO3", 'Database (LECTURE-RES-PRAC)'!D108:AG108) / 'Grade computation'!F$6, IF(C$16 = "MIDTERM", SUMIF('Database (LECTURE-RES-PRAC)'!AJ$14:BM$14, "CLO3", 'Database (LECTURE-RES-PRAC)'!AJ108:BM108) / 'Grade computation'!G$6, IF(C$16 = "FINAL", SUMIF('Database (LECTURE-RES-PRAC)'!BP$14:CS$14, "CLO3", 'Database (LECTURE-RES-PRAC)'!BP108:CS108) / 'Grade computation'!H$6,""))),""),"")</f>
        <v/>
      </c>
      <c r="X111" s="232" t="str">
        <f t="shared" si="43"/>
        <v/>
      </c>
      <c r="Y111" s="25" t="str">
        <f>IF(B111 &lt;&gt; "",IF(AND('PRINTABLE (per grading)'!H$16="EXAM", 'PRINTABLE (per grading)'!B$13="Prelim"), IF(ISERROR(SUMIF('Exam (LECTURE ONLY)'!D$20:M$20, "CLO3", 'Exam (LECTURE ONLY)'!D113:M113) / 'Exam (LECTURE ONLY)'!AL$8), "", SUMIF('Exam (LECTURE ONLY)'!D$20:M$20, "CLO3", 'Exam (LECTURE ONLY)'!D113:M113) /'Exam (LECTURE ONLY)'!AL$8),
IF(AND('PRINTABLE (per grading)'!H$16="EXAM", 'PRINTABLE (per grading)'!B$13="Midterm"), IF(ISERROR(SUMIF('Exam (LECTURE ONLY)'!O$20:X$20, "CLO3", 'Exam (LECTURE ONLY)'!O113:X113) / 'Exam (LECTURE ONLY)'!AM$8), "", SUMIF('Exam (LECTURE ONLY)'!O$20:X$20, "CLO3", 'Exam (LECTURE ONLY)'!O113:X113) / 'Exam (LECTURE ONLY)'!AM$8),
IF(AND('PRINTABLE (per grading)'!H$16="EXAM", 'PRINTABLE (per grading)'!B$13="Final"), IF(ISERROR(SUMIF('Exam (LECTURE ONLY)'!Z$20:AI$20, "CLO3", 'Exam (LECTURE ONLY)'!Z113:AI113) / 'Exam (LECTURE ONLY)'!AN$8), "", SUMIF('Exam (LECTURE ONLY)'!Z$20:AI$20, "CLO3", 'Exam (LECTURE ONLY)'!Z113:AI113) / 'Exam (LECTURE ONLY)'!AN$8),
IF(AND('PRINTABLE (per grading)'!H$16="OUTPUT", 'PRINTABLE (per grading)'!B$13="Prelim"), IF(ISERROR(SUMIF(OUTPUT!C$20:M$20, "CLO3", OUTPUT!C113:M113) / OUTPUT!AL$8), "", SUMIF(OUTPUT!C$20:M$20, "CLO3", OUTPUT!C113:M113) / OUTPUT!AL$8),
IF(AND('PRINTABLE (per grading)'!H$16="OUTPUT", 'PRINTABLE (per grading)'!B$13="Midterm"), IF(ISERROR(SUMIF(OUTPUT!O$20:Y$20, "CLO3", OUTPUT!O113:Y113) / OUTPUT!AM$8), "", SUMIF(OUTPUT!O$20:Y$20, "CLO3", OUTPUT!O113:Y113) / OUTPUT!AM$8),
IF(AND('PRINTABLE (per grading)'!H$16="OUTPUT", 'PRINTABLE (per grading)'!B$13="Final"), IF(ISERROR(SUMIF(OUTPUT!AA$20:AI$20, "CLO3", OUTPUT!AA113:AI113) / OUTPUT!AN$8), "", SUMIF(OUTPUT!AA$20:AI$20, "CLO3", OUTPUT!AA113:AI113) / OUTPUT!AN$8),
"" )))))),"")</f>
        <v/>
      </c>
      <c r="Z111" s="232" t="str">
        <f t="shared" si="44"/>
        <v/>
      </c>
      <c r="AA111" s="233" t="str">
        <f t="shared" si="45"/>
        <v/>
      </c>
      <c r="AB111" s="25" t="str">
        <f>IF(B111 &lt;&gt; "", IFERROR(IF(C$16 = "PRELIM", SUMIF('Database (LECTURE-RES-PRAC)'!D$14:AG$14, "CLO4", 'Database (LECTURE-RES-PRAC)'!D108:AG108) / 'Grade computation'!F$7, IF(C$16 = "MIDTERM", SUMIF('Database (LECTURE-RES-PRAC)'!AJ$14:BM$14, "CLO4", 'Database (LECTURE-RES-PRAC)'!AJ108:BM108) / 'Grade computation'!G$7, IF(C$16 = "FINAL", SUMIF('Database (LECTURE-RES-PRAC)'!BP$14:CS$14, "CLO4", 'Database (LECTURE-RES-PRAC)'!BP108:CS108) / 'Grade computation'!H$7,""))),""),"")</f>
        <v/>
      </c>
      <c r="AC111" s="232" t="str">
        <f t="shared" si="46"/>
        <v/>
      </c>
      <c r="AD111" s="25" t="str">
        <f>IF(B111 &lt;&gt; "",IF(AND('PRINTABLE (per grading)'!H$16="EXAM", 'PRINTABLE (per grading)'!B$13="Prelim"), IF(ISERROR(SUMIF('Exam (LECTURE ONLY)'!D$20:M$20, "CLO4", 'Exam (LECTURE ONLY)'!D113:M113) / 'Exam (LECTURE ONLY)'!AL$9), "", SUMIF('Exam (LECTURE ONLY)'!D$20:M$20, "CLO4", 'Exam (LECTURE ONLY)'!D113:M113) /'Exam (LECTURE ONLY)'!AL$9),
IF(AND('PRINTABLE (per grading)'!H$16="EXAM", 'PRINTABLE (per grading)'!B$13="Midterm"), IF(ISERROR(SUMIF('Exam (LECTURE ONLY)'!O$20:X$20, "CLO4", 'Exam (LECTURE ONLY)'!O113:X113) / 'Exam (LECTURE ONLY)'!AM$9), "", SUMIF('Exam (LECTURE ONLY)'!O$20:X$20, "CLO4", 'Exam (LECTURE ONLY)'!O113:X113) / 'Exam (LECTURE ONLY)'!AM$9),
IF(AND('PRINTABLE (per grading)'!H$16="EXAM", 'PRINTABLE (per grading)'!B$13="Final"), IF(ISERROR(SUMIF('Exam (LECTURE ONLY)'!Z$20:AI$20, "CLO4", 'Exam (LECTURE ONLY)'!Z113:AI113) / 'Exam (LECTURE ONLY)'!AN$9), "", SUMIF('Exam (LECTURE ONLY)'!Z$20:AI$20, "CLO4", 'Exam (LECTURE ONLY)'!Z113:AI113) / 'Exam (LECTURE ONLY)'!AN$9),
IF(AND('PRINTABLE (per grading)'!H$16="OUTPUT", 'PRINTABLE (per grading)'!B$13="Prelim"), IF(ISERROR(SUMIF(OUTPUT!C$20:M$20, "CLO4", OUTPUT!C113:M113) / OUTPUT!AL$9), "", SUMIF(OUTPUT!C$20:M$20, "CLO4", OUTPUT!C113:M113) / OUTPUT!AL$9),
IF(AND('PRINTABLE (per grading)'!H$16="OUTPUT", 'PRINTABLE (per grading)'!B$13="Midterm"), IF(ISERROR(SUMIF(OUTPUT!O$20:Y$20, "CLO4", OUTPUT!O113:Y113) / OUTPUT!AM$9), "", SUMIF(OUTPUT!O$20:Y$20, "CLO4", OUTPUT!O113:Y113) / OUTPUT!AM$9),
IF(AND('PRINTABLE (per grading)'!H$16="OUTPUT", 'PRINTABLE (per grading)'!B$13="Final"), IF(ISERROR(SUMIF(OUTPUT!AA$20:AI$20, "CLO4", OUTPUT!AA113:AI113) / OUTPUT!AN$9), "", SUMIF(OUTPUT!AA$20:AI$20, "CLO4", OUTPUT!AA113:AI113) / OUTPUT!AN$9),
"")))))),"")</f>
        <v/>
      </c>
      <c r="AE111" s="232" t="str">
        <f t="shared" si="47"/>
        <v/>
      </c>
      <c r="AF111" s="233" t="str">
        <f t="shared" si="48"/>
        <v/>
      </c>
      <c r="AG111" s="25" t="str">
        <f>IF(B111 &lt;&gt; "", IFERROR(IF(C$16 = "PRELIM", SUMIF('Database (LECTURE-RES-PRAC)'!D$14:AG$14, "CLO5", 'Database (LECTURE-RES-PRAC)'!D108:AG108) / 'Grade computation'!F$8, IF(C$16 = "MIDTERM", SUMIF('Database (LECTURE-RES-PRAC)'!AJ$14:BM$14, "CLO5", 'Database (LECTURE-RES-PRAC)'!AJ108:BM108) / 'Grade computation'!G$8, IF(C$16 = "FINAL", SUMIF('Database (LECTURE-RES-PRAC)'!BP$14:CS$14, "CLO5", 'Database (LECTURE-RES-PRAC)'!BP108:CS108) / 'Grade computation'!H$8,""))),""),"")</f>
        <v/>
      </c>
      <c r="AH111" s="232" t="str">
        <f t="shared" si="49"/>
        <v/>
      </c>
      <c r="AI111" s="25" t="str">
        <f>IF(B111 &lt;&gt; "",IF(AND('PRINTABLE (per grading)'!H$16="EXAM", 'PRINTABLE (per grading)'!B$13="Prelim"), IF(ISERROR(SUMIF('Exam (LECTURE ONLY)'!D$20:M$20, "CLO5", 'Exam (LECTURE ONLY)'!D113:M113) / 'Exam (LECTURE ONLY)'!AL$10), "", SUMIF('Exam (LECTURE ONLY)'!D$20:M$20, "CLO5", 'Exam (LECTURE ONLY)'!D113:M113) /'Exam (LECTURE ONLY)'!AL$10),
IF(AND('PRINTABLE (per grading)'!H$16="EXAM", 'PRINTABLE (per grading)'!B$13="Midterm"), IF(ISERROR(SUMIF('Exam (LECTURE ONLY)'!O$20:X$20, "CLO5", 'Exam (LECTURE ONLY)'!O113:X113) / 'Exam (LECTURE ONLY)'!AM$10), "", SUMIF('Exam (LECTURE ONLY)'!O$20:X$20, "CLO5", 'Exam (LECTURE ONLY)'!O113:X113) / 'Exam (LECTURE ONLY)'!AM$10),
IF(AND('PRINTABLE (per grading)'!H$16="EXAM", 'PRINTABLE (per grading)'!B$13="Final"), IF(ISERROR(SUMIF('Exam (LECTURE ONLY)'!Z$20:AI$20, "CLO5", 'Exam (LECTURE ONLY)'!Z113:AI113) / 'Exam (LECTURE ONLY)'!AN$10), "", SUMIF('Exam (LECTURE ONLY)'!Z$20:AI$20, "CLO5", 'Exam (LECTURE ONLY)'!Z113:AI113) / 'Exam (LECTURE ONLY)'!AN$10),
IF(AND('PRINTABLE (per grading)'!H$16="OUTPUT", 'PRINTABLE (per grading)'!B$13="Prelim"), IF(ISERROR(SUMIF(OUTPUT!C$20:M$20, "CLO5", OUTPUT!C113:M113) / OUTPUT!AL$10), "", SUMIF(OUTPUT!C$20:M$20, "CLO5", OUTPUT!C113:M113) / OUTPUT!AL$10),
IF(AND('PRINTABLE (per grading)'!H$16="OUTPUT", 'PRINTABLE (per grading)'!B$13="Midterm"), IF(ISERROR(SUMIF(OUTPUT!O$20:Y$20, "CLO5", OUTPUT!O113:Y113) / OUTPUT!AM$10), "", SUMIF(OUTPUT!O$20:Y$20, "CLO5", OUTPUT!O113:Y113) / OUTPUT!AM$10),
IF(AND('PRINTABLE (per grading)'!H$16="OUTPUT", 'PRINTABLE (per grading)'!B$13="Final"), IF(ISERROR(SUMIF(OUTPUT!AA$20:AI$20, "CLO5", OUTPUT!AA113:AI113) / OUTPUT!AN$10), "", SUMIF(OUTPUT!AA$20:AI$20, "CLO5", OUTPUT!AA113:AI113) / OUTPUT!AN$10),
"")))))),"")</f>
        <v/>
      </c>
      <c r="AJ111" s="232" t="str">
        <f t="shared" si="50"/>
        <v/>
      </c>
      <c r="AK111" s="233" t="str">
        <f t="shared" si="51"/>
        <v/>
      </c>
      <c r="AL111" s="25" t="str">
        <f>IF(B111 &lt;&gt; "", IFERROR(IF(C$16 = "PRELIM", SUMIF('Database (LECTURE-RES-PRAC)'!D$14:AG$14, "CLO6", 'Database (LECTURE-RES-PRAC)'!D108:AG108) / 'Grade computation'!F$9, IF(C$16 = "MIDTERM", SUMIF('Database (LECTURE-RES-PRAC)'!AJ$14:BM$14, "CLO6", 'Database (LECTURE-RES-PRAC)'!AJ108:BM108) / 'Grade computation'!G$9, IF(C$16 = "FINAL", SUMIF('Database (LECTURE-RES-PRAC)'!BP$14:CS$14, "CLO6", 'Database (LECTURE-RES-PRAC)'!BP108:CS108) / 'Grade computation'!H$9,""))),""),"")</f>
        <v/>
      </c>
      <c r="AM111" s="232" t="str">
        <f t="shared" si="52"/>
        <v/>
      </c>
      <c r="AN111" s="25" t="str">
        <f>IF(B111 &lt;&gt; "",IF(AND('PRINTABLE (per grading)'!H$16="EXAM", 'PRINTABLE (per grading)'!B$13="Prelim"), IF(ISERROR(SUMIF('Exam (LECTURE ONLY)'!D$20:M$20, "CLO6", 'Exam (LECTURE ONLY)'!D113:M113) / 'Exam (LECTURE ONLY)'!AL$11), "", SUMIF('Exam (LECTURE ONLY)'!D$20:M$20, "CLO6", 'Exam (LECTURE ONLY)'!D113:M113) /'Exam (LECTURE ONLY)'!AL$11),
IF(AND('PRINTABLE (per grading)'!H$16="EXAM", 'PRINTABLE (per grading)'!B$13="Midterm"), IF(ISERROR(SUMIF('Exam (LECTURE ONLY)'!O$20:X$20, "CLO6", 'Exam (LECTURE ONLY)'!O113:X113) / 'Exam (LECTURE ONLY)'!AM$11), "", SUMIF('Exam (LECTURE ONLY)'!O$20:X$20, "CLO6", 'Exam (LECTURE ONLY)'!O113:X113) / 'Exam (LECTURE ONLY)'!AM$11),
IF(AND('PRINTABLE (per grading)'!H$16="EXAM", 'PRINTABLE (per grading)'!B$13="Final"), IF(ISERROR(SUMIF('Exam (LECTURE ONLY)'!Z$20:AI$20, "CLO6", 'Exam (LECTURE ONLY)'!Z113:AI113) / 'Exam (LECTURE ONLY)'!AN$11), "", SUMIF('Exam (LECTURE ONLY)'!Z$20:AI$20, "CLO6", 'Exam (LECTURE ONLY)'!Z113:AI113) / 'Exam (LECTURE ONLY)'!AN$11),
IF(AND('PRINTABLE (per grading)'!H$16="OUTPUT", 'PRINTABLE (per grading)'!B$13="Prelim"), IF(ISERROR(SUMIF(OUTPUT!C$20:M$20, "CLO6", OUTPUT!C113:M113) / OUTPUT!AL$11), "", SUMIF(OUTPUT!C$20:M$20, "CLO6", OUTPUT!C113:M113) / OUTPUT!AL$11),
IF(AND('PRINTABLE (per grading)'!H$16="OUTPUT", 'PRINTABLE (per grading)'!B$13="Midterm"), IF(ISERROR(SUMIF(OUTPUT!O$20:Y$20, "CLO6", OUTPUT!O113:Y113) / OUTPUT!AM$11), "", SUMIF(OUTPUT!O$20:Y$20, "CLO6", OUTPUT!O113:Y113) / OUTPUT!AM$11),
IF(AND('PRINTABLE (per grading)'!H$16="OUTPUT", 'PRINTABLE (per grading)'!B$13="Final"), IF(ISERROR(SUMIF(OUTPUT!AA$20:AI$20, "CLO6", OUTPUT!AA113:AI113) / OUTPUT!AN$11), "", SUMIF(OUTPUT!AA$20:AI$20, "CLO6", OUTPUT!AA113:AI113) / OUTPUT!AN$11),
"")))))),"")</f>
        <v/>
      </c>
      <c r="AO111" s="232" t="str">
        <f t="shared" si="53"/>
        <v/>
      </c>
      <c r="AP111" s="233" t="str">
        <f t="shared" si="54"/>
        <v/>
      </c>
      <c r="AQ111" s="25" t="str">
        <f>IF(B111 &lt;&gt; "", IFERROR(IF(C$16 = "PRELIM", SUMIF('Database (LECTURE-RES-PRAC)'!D$14:AG$14, "CLO7", 'Database (LECTURE-RES-PRAC)'!D108:AG108) / 'Grade computation'!F$10, IF(C$16 = "MIDTERM", SUMIF('Database (LECTURE-RES-PRAC)'!AJ$14:BM$14, "CLO7", 'Database (LECTURE-RES-PRAC)'!AJ108:BM108) / 'Grade computation'!G$10, IF(C$16 = "FINAL", SUMIF('Database (LECTURE-RES-PRAC)'!BP$14:CS$14, "CLO7", 'Database (LECTURE-RES-PRAC)'!BP108:CS108) / 'Grade computation'!H$10,""))),""),"")</f>
        <v/>
      </c>
      <c r="AR111" s="232" t="str">
        <f t="shared" si="55"/>
        <v/>
      </c>
      <c r="AS111" s="25" t="str">
        <f>IF(B111 &lt;&gt; "",IF(AND('PRINTABLE (per grading)'!H$16="EXAM", 'PRINTABLE (per grading)'!B$13="Prelim"), IF(ISERROR(SUMIF('Exam (LECTURE ONLY)'!D$20:M$20, "CLO7", 'Exam (LECTURE ONLY)'!D113:M113) / 'Exam (LECTURE ONLY)'!AL$12), "", SUMIF('Exam (LECTURE ONLY)'!D$20:M$20, "CLO7", 'Exam (LECTURE ONLY)'!D113:M113) /'Exam (LECTURE ONLY)'!AL$12),
IF(AND('PRINTABLE (per grading)'!H$16="EXAM", 'PRINTABLE (per grading)'!B$13="Midterm"), IF(ISERROR(SUMIF('Exam (LECTURE ONLY)'!O$20:X$20, "CLO7", 'Exam (LECTURE ONLY)'!O113:X113) / 'Exam (LECTURE ONLY)'!AM$12), "", SUMIF('Exam (LECTURE ONLY)'!O$20:X$20, "CLO7", 'Exam (LECTURE ONLY)'!O113:X113) / 'Exam (LECTURE ONLY)'!AM$12),
IF(AND('PRINTABLE (per grading)'!H$16="EXAM", 'PRINTABLE (per grading)'!B$13="Final"), IF(ISERROR(SUMIF('Exam (LECTURE ONLY)'!Z$20:AI$20, "CLO7", 'Exam (LECTURE ONLY)'!Z113:AI113) / 'Exam (LECTURE ONLY)'!AN$12), "", SUMIF('Exam (LECTURE ONLY)'!Z$20:AI$20, "CLO7", 'Exam (LECTURE ONLY)'!Z113:AI113) / 'Exam (LECTURE ONLY)'!AN$12),
IF(AND('PRINTABLE (per grading)'!H$16="OUTPUT", 'PRINTABLE (per grading)'!B$13="Prelim"), IF(ISERROR(SUMIF(OUTPUT!C$20:M$20, "CLO7", OUTPUT!C113:M113) / OUTPUT!AL$12), "", SUMIF(OUTPUT!C$20:M$20, "CLO7", OUTPUT!C113:M113) / OUTPUT!AL$12),
IF(AND('PRINTABLE (per grading)'!H$16="OUTPUT", 'PRINTABLE (per grading)'!B$13="Midterm"), IF(ISERROR(SUMIF(OUTPUT!O$20:Y$20, "CLO7", OUTPUT!O113:Y113) / OUTPUT!AM$12), "", SUMIF(OUTPUT!O$20:Y$20, "CLO7", OUTPUT!O113:Y113) / OUTPUT!AM$12),
IF(AND('PRINTABLE (per grading)'!H$16="OUTPUT", 'PRINTABLE (per grading)'!B$13="Final"), IF(ISERROR(SUMIF(OUTPUT!AA$20:AI$20, "CLO7", OUTPUT!AA113:AI113) / OUTPUT!AN$12), "", SUMIF(OUTPUT!AA$20:AI$20, "CLO7", OUTPUT!AA113:AI113) / OUTPUT!AN$12),
"")))))),"")</f>
        <v/>
      </c>
      <c r="AT111" s="232" t="str">
        <f t="shared" si="56"/>
        <v/>
      </c>
      <c r="AU111" s="233" t="str">
        <f t="shared" si="57"/>
        <v/>
      </c>
      <c r="AV111" s="25" t="str">
        <f>IF(B111 &lt;&gt; "", IFERROR(IF(C$16 = "PRELIM", SUMIF('Database (LECTURE-RES-PRAC)'!D$14:AG$14, "CLO8", 'Database (LECTURE-RES-PRAC)'!D108:AG108) / 'Grade computation'!F$11, IF(C$16 = "MIDTERM", SUMIF('Database (LECTURE-RES-PRAC)'!AJ$14:BM$14, "CLO8", 'Database (LECTURE-RES-PRAC)'!AJ108:BM108) / 'Grade computation'!G$11, IF(C$16 = "FINAL", SUMIF('Database (LECTURE-RES-PRAC)'!BP$14:CS$14, "CLO8", 'Database (LECTURE-RES-PRAC)'!BP108:CS108) / 'Grade computation'!H$11,""))),""),"")</f>
        <v/>
      </c>
      <c r="AW111" s="232" t="str">
        <f t="shared" si="58"/>
        <v/>
      </c>
      <c r="AX111" s="25" t="str">
        <f>IF(B111 &lt;&gt; "",IF(AND('PRINTABLE (per grading)'!H$16="EXAM", 'PRINTABLE (per grading)'!B$13="Prelim"), IF(ISERROR(SUMIF('Exam (LECTURE ONLY)'!D$20:M$20, "CLO8", 'Exam (LECTURE ONLY)'!D113:M113) / 'Exam (LECTURE ONLY)'!AL$13), "", SUMIF('Exam (LECTURE ONLY)'!D$20:M$20, "CLO8", 'Exam (LECTURE ONLY)'!D113:M113) /'Exam (LECTURE ONLY)'!AL$13),
IF(AND('PRINTABLE (per grading)'!H$16="EXAM", 'PRINTABLE (per grading)'!B$13="Midterm"), IF(ISERROR(SUMIF('Exam (LECTURE ONLY)'!O$20:X$20, "CLO8", 'Exam (LECTURE ONLY)'!O113:X113) / 'Exam (LECTURE ONLY)'!AM$13), "", SUMIF('Exam (LECTURE ONLY)'!O$20:X$20, "CLO8", 'Exam (LECTURE ONLY)'!O113:X113) / 'Exam (LECTURE ONLY)'!AM$13),
IF(AND('PRINTABLE (per grading)'!H$16="EXAM", 'PRINTABLE (per grading)'!B$13="Final"), IF(ISERROR(SUMIF('Exam (LECTURE ONLY)'!Z$20:AI$20, "CLO8", 'Exam (LECTURE ONLY)'!Z113:AI113) / 'Exam (LECTURE ONLY)'!AN$13), "", SUMIF('Exam (LECTURE ONLY)'!Z$20:AI$20, "CLO8", 'Exam (LECTURE ONLY)'!Z113:AI113) / 'Exam (LECTURE ONLY)'!AN$13),
IF(AND('PRINTABLE (per grading)'!H$16="OUTPUT", 'PRINTABLE (per grading)'!B$13="Prelim"), IF(ISERROR(SUMIF(OUTPUT!C$20:M$20, "CLO8", OUTPUT!C113:M113) / OUTPUT!AL$13), "", SUMIF(OUTPUT!C$20:M$20, "CLO8", OUTPUT!C113:M113) / OUTPUT!AL$13),
IF(AND('PRINTABLE (per grading)'!H$16="OUTPUT", 'PRINTABLE (per grading)'!B$13="Midterm"), IF(ISERROR(SUMIF(OUTPUT!O$20:Y$20, "CLO8", OUTPUT!O113:Y113) / OUTPUT!AM$13), "", SUMIF(OUTPUT!O$20:Y$20, "CLO8", OUTPUT!O113:Y113) / OUTPUT!AM$13),
IF(AND('PRINTABLE (per grading)'!H$16="OUTPUT", 'PRINTABLE (per grading)'!B$13="Final"), IF(ISERROR(SUMIF(OUTPUT!AA$20:AI$20, "CLO8", OUTPUT!AA113:AI113) / OUTPUT!AN$13), "", SUMIF(OUTPUT!AA$20:AI$20, "CLO8", OUTPUT!AA113:AI113) / OUTPUT!AN$13),
"")))))),"")</f>
        <v/>
      </c>
      <c r="AY111" s="232" t="str">
        <f t="shared" si="59"/>
        <v/>
      </c>
      <c r="AZ111" s="233" t="str">
        <f t="shared" si="60"/>
        <v/>
      </c>
      <c r="BA111" s="25" t="str">
        <f>IF(B111 &lt;&gt; "", IFERROR(IF(C$16 = "PRELIM", SUMIF('Database (LECTURE-RES-PRAC)'!D$14:AG$14, "CLO9", 'Database (LECTURE-RES-PRAC)'!D108:AG108) / 'Grade computation'!F$12, IF(C$16 = "MIDTERM", SUMIF('Database (LECTURE-RES-PRAC)'!AJ$14:BM$14, "CLO9", 'Database (LECTURE-RES-PRAC)'!AJ108:BM108) / 'Grade computation'!G$12, IF(C$16 = "FINAL", SUMIF('Database (LECTURE-RES-PRAC)'!BP$14:CS$14, "CLO9", 'Database (LECTURE-RES-PRAC)'!BP108:CS108) / 'Grade computation'!H$12,""))),""),"")</f>
        <v/>
      </c>
      <c r="BB111" s="232" t="str">
        <f t="shared" si="61"/>
        <v/>
      </c>
      <c r="BC111" s="25" t="str">
        <f>IF(B111 &lt;&gt; "",IF(AND('PRINTABLE (per grading)'!H$16="EXAM", 'PRINTABLE (per grading)'!B$13="Prelim"), IF(ISERROR(SUMIF('Exam (LECTURE ONLY)'!D$20:M$20, "CLO9", 'Exam (LECTURE ONLY)'!D113:M113) / 'Exam (LECTURE ONLY)'!AL$14), "", SUMIF('Exam (LECTURE ONLY)'!D$20:M$20, "CLO9", 'Exam (LECTURE ONLY)'!D113:M113) /'Exam (LECTURE ONLY)'!AL$14),
IF(AND('PRINTABLE (per grading)'!H$16="EXAM", 'PRINTABLE (per grading)'!B$13="Midterm"), IF(ISERROR(SUMIF('Exam (LECTURE ONLY)'!O$20:X$20, "CLO9", 'Exam (LECTURE ONLY)'!O113:X113) / 'Exam (LECTURE ONLY)'!AM$14), "", SUMIF('Exam (LECTURE ONLY)'!O$20:X$20, "CLO9", 'Exam (LECTURE ONLY)'!O113:X113) / 'Exam (LECTURE ONLY)'!AM$14),
IF(AND('PRINTABLE (per grading)'!H$16="EXAM", 'PRINTABLE (per grading)'!B$13="Final"), IF(ISERROR(SUMIF('Exam (LECTURE ONLY)'!Z$20:AI$20, "CLO9", 'Exam (LECTURE ONLY)'!Z113:AI113) / 'Exam (LECTURE ONLY)'!AN$14), "", SUMIF('Exam (LECTURE ONLY)'!Z$20:AI$20, "CLO9", 'Exam (LECTURE ONLY)'!Z113:AI113) / 'Exam (LECTURE ONLY)'!AN$14),
IF(AND('PRINTABLE (per grading)'!H$16="OUTPUT", 'PRINTABLE (per grading)'!B$13="Prelim"), IF(ISERROR(SUMIF(OUTPUT!C$20:M$20, "CLO9", OUTPUT!C113:M113) / OUTPUT!AL$14), "", SUMIF(OUTPUT!C$20:M$20, "CLO9", OUTPUT!C113:M113) / OUTPUT!AL$14),
IF(AND('PRINTABLE (per grading)'!H$16="OUTPUT", 'PRINTABLE (per grading)'!B$13="Midterm"), IF(ISERROR(SUMIF(OUTPUT!O$20:Y$20, "CLO9", OUTPUT!O113:Y113) / OUTPUT!AM$14), "", SUMIF(OUTPUT!O$20:Y$20, "CLO9", OUTPUT!O113:Y113) / OUTPUT!AM$14),
IF(AND('PRINTABLE (per grading)'!H$16="OUTPUT", 'PRINTABLE (per grading)'!B$13="Final"), IF(ISERROR(SUMIF(OUTPUT!AA$20:AI$20, "CLO9", OUTPUT!AA113:AI113) / OUTPUT!AN$14), "", SUMIF(OUTPUT!AA$20:AI$20, "CLO9", OUTPUT!AA113:AI113) / OUTPUT!AN$14),
"")))))),"")</f>
        <v/>
      </c>
      <c r="BD111" s="232" t="str">
        <f t="shared" si="62"/>
        <v/>
      </c>
      <c r="BE111" s="233" t="str">
        <f t="shared" si="63"/>
        <v/>
      </c>
      <c r="BF111" s="25" t="str">
        <f>IF(B111 &lt;&gt; "", IFERROR(IF(C$16 = "PRELIM", SUMIF('Database (LECTURE-RES-PRAC)'!D$14:AG$14, "CLO10", 'Database (LECTURE-RES-PRAC)'!D108:AG108) / 'Grade computation'!F$13, IF(C$16 = "MIDTERM", SUMIF('Database (LECTURE-RES-PRAC)'!AJ$14:BM$14, "CLO10", 'Database (LECTURE-RES-PRAC)'!AJ108:BM108) / 'Grade computation'!G$13, IF(C$16 = "FINAL", SUMIF('Database (LECTURE-RES-PRAC)'!BP$14:CS$14, "CLO10", 'Database (LECTURE-RES-PRAC)'!BP108:CS108) / 'Grade computation'!H$13,""))),""),"")</f>
        <v/>
      </c>
      <c r="BG111" s="232" t="str">
        <f t="shared" si="64"/>
        <v/>
      </c>
      <c r="BH111" s="25" t="str">
        <f>IF(B111 &lt;&gt; "",IF(AND('PRINTABLE (per grading)'!H$16="EXAM", 'PRINTABLE (per grading)'!B$13="Prelim"), IF(ISERROR(SUMIF('Exam (LECTURE ONLY)'!D$20:M$20, "CLO10", 'Exam (LECTURE ONLY)'!D113:M113) / 'Exam (LECTURE ONLY)'!AL$15), "", SUMIF('Exam (LECTURE ONLY)'!D$20:M$20, "CLO10", 'Exam (LECTURE ONLY)'!D113:M113) /'Exam (LECTURE ONLY)'!AL$15),
IF(AND('PRINTABLE (per grading)'!H$16="EXAM", 'PRINTABLE (per grading)'!B$13="Midterm"), IF(ISERROR(SUMIF('Exam (LECTURE ONLY)'!O$20:X$20, "CLO10", 'Exam (LECTURE ONLY)'!O113:X113) / 'Exam (LECTURE ONLY)'!AM$15), "", SUMIF('Exam (LECTURE ONLY)'!O$20:X$20, "CLO10", 'Exam (LECTURE ONLY)'!O113:X113) / 'Exam (LECTURE ONLY)'!AM$15),
IF(AND('PRINTABLE (per grading)'!H$16="EXAM", 'PRINTABLE (per grading)'!B$13="Final"), IF(ISERROR(SUMIF('Exam (LECTURE ONLY)'!Z$20:AI$20, "CLO10", 'Exam (LECTURE ONLY)'!Z113:AI113) / 'Exam (LECTURE ONLY)'!AN$15), "", SUMIF('Exam (LECTURE ONLY)'!Z$20:AI$20, "CLO10", 'Exam (LECTURE ONLY)'!Z113:AI113) / 'Exam (LECTURE ONLY)'!AN$15),
IF(AND('PRINTABLE (per grading)'!H$16="OUTPUT", 'PRINTABLE (per grading)'!B$13="Prelim"), IF(ISERROR(SUMIF(OUTPUT!C$20:M$20, "CLO10", OUTPUT!C113:M113) / OUTPUT!AL$15), "", SUMIF(OUTPUT!C$20:M$20, "CLO10", OUTPUT!C113:M113) / OUTPUT!AL$15),
IF(AND('PRINTABLE (per grading)'!H$16="OUTPUT", 'PRINTABLE (per grading)'!B$13="Midterm"), IF(ISERROR(SUMIF(OUTPUT!O$20:Y$20, "CLO10", OUTPUT!O113:Y113) / OUTPUT!AM$15), "", SUMIF(OUTPUT!O$20:Y$20, "CLO10", OUTPUT!O113:Y113) / OUTPUT!AM$15),
IF(AND('PRINTABLE (per grading)'!H$16="OUTPUT", 'PRINTABLE (per grading)'!B$13="Final"), IF(ISERROR(SUMIF(OUTPUT!AA$20:AI$20, "CLO10", OUTPUT!AA113:AI113) / OUTPUT!AN$15), "", SUMIF(OUTPUT!AA$20:AI$20, "CLO10", OUTPUT!AA113:AI113) / OUTPUT!AN$15),
"")))))),"")</f>
        <v/>
      </c>
      <c r="BI111" s="232" t="str">
        <f t="shared" si="65"/>
        <v/>
      </c>
      <c r="BJ111" s="233" t="str">
        <f t="shared" si="66"/>
        <v/>
      </c>
      <c r="BK111" s="2"/>
    </row>
    <row r="112" spans="1:63" ht="20.100000000000001" customHeight="1">
      <c r="A112" s="212" t="str">
        <f>IF(ISBLANK('Database (LECTURE-RES-PRAC)'!A109),"",'Database (LECTURE-RES-PRAC)'!A109)</f>
        <v/>
      </c>
      <c r="B112" s="213" t="str">
        <f>IF(ISBLANK('Database (LECTURE-RES-PRAC)'!B109),"",'Database (LECTURE-RES-PRAC)'!B109)</f>
        <v/>
      </c>
      <c r="C112" s="134" t="str">
        <f>IF(B112&lt;&gt;"",IF(C$16="PRELIM",'Grade computation'!C112, IF(C$16="MIDTERM",'Grade computation'!K112, IF(C$16="FINAL",'Grade computation'!S112,""))),"")</f>
        <v/>
      </c>
      <c r="D112" s="135" t="str">
        <f t="shared" si="1"/>
        <v/>
      </c>
      <c r="E112" s="134" t="str">
        <f>IF(B112&lt;&gt;"", IF(C$16="PRELIM",'Grade computation'!E112, IF(C$16="MIDTERM",'Grade computation'!M112, IF(C$16="FINAL",'Grade computation'!U112,""))),"")</f>
        <v/>
      </c>
      <c r="F112" s="136" t="str">
        <f t="shared" si="2"/>
        <v/>
      </c>
      <c r="G112" s="137" t="str">
        <f t="shared" si="3"/>
        <v/>
      </c>
      <c r="H112" s="207" t="str">
        <f>IF(B112&lt;&gt;"",IF(C$16="PRELIM", 'Grade computation'!H112, IF(C$16="MIDTERM", 'Grade computation'!P112, IF(C$16="FINAL",'Grade computation'!X112, ""))),"")</f>
        <v/>
      </c>
      <c r="I112" s="137" t="str">
        <f t="shared" si="4"/>
        <v/>
      </c>
      <c r="J112" s="139" t="str">
        <f t="shared" si="5"/>
        <v/>
      </c>
      <c r="K112" s="377" t="str">
        <f t="shared" si="6"/>
        <v/>
      </c>
      <c r="L112" s="434"/>
      <c r="M112" s="25" t="str">
        <f>IF(B112 &lt;&gt; "", IFERROR(IF(C$16 = "PRELIM", SUMIF('Database (LECTURE-RES-PRAC)'!D$14:AG$14, "CLO1", 'Database (LECTURE-RES-PRAC)'!D109:AG109) / 'Grade computation'!F$4, IF(C$16 = "MIDTERM", SUMIF('Database (LECTURE-RES-PRAC)'!AJ$14:BM$14, "CLO1", 'Database (LECTURE-RES-PRAC)'!AJ109:BM109) / 'Grade computation'!G$4, IF(C$16 = "FINAL", SUMIF('Database (LECTURE-RES-PRAC)'!BP$14:CS$14, "CLO1", 'Database (LECTURE-RES-PRAC)'!BP109:CS109) / 'Grade computation'!H$4,""))),""),"")</f>
        <v/>
      </c>
      <c r="N112" s="232" t="str">
        <f t="shared" si="37"/>
        <v/>
      </c>
      <c r="O112" s="25" t="str">
        <f>IF(B112 &lt;&gt; "",IF(AND('PRINTABLE (per grading)'!H$16="EXAM", 'PRINTABLE (per grading)'!B$13="Prelim"), IF(ISERROR(SUMIF('Exam (LECTURE ONLY)'!D$20:M$20, "CLO1", 'Exam (LECTURE ONLY)'!D114:M114) / 'Exam (LECTURE ONLY)'!AL$6), "", SUMIF('Exam (LECTURE ONLY)'!D$20:M$20, "CLO1", 'Exam (LECTURE ONLY)'!D114:M114) /'Exam (LECTURE ONLY)'!AL$6),
IF(AND('PRINTABLE (per grading)'!H$16="EXAM", 'PRINTABLE (per grading)'!B$13="Midterm"), IF(ISERROR(SUMIF('Exam (LECTURE ONLY)'!O$20:X$20, "CLO1", 'Exam (LECTURE ONLY)'!O114:X114) / 'Exam (LECTURE ONLY)'!AM$6), "", SUMIF('Exam (LECTURE ONLY)'!O$20:X$20, "CLO1", 'Exam (LECTURE ONLY)'!O114:X114) / 'Exam (LECTURE ONLY)'!AM$6),
IF(AND('PRINTABLE (per grading)'!H$16="EXAM", 'PRINTABLE (per grading)'!B$13="Final"), IF(ISERROR(SUMIF('Exam (LECTURE ONLY)'!Z$20:AI$20, "CLO1", 'Exam (LECTURE ONLY)'!Z114:AI114) / 'Exam (LECTURE ONLY)'!AN$6), "", SUMIF('Exam (LECTURE ONLY)'!Z$20:AI$20, "CLO1", 'Exam (LECTURE ONLY)'!Z114:AI114) / 'Exam (LECTURE ONLY)'!AN$6),
IF(AND('PRINTABLE (per grading)'!H$16="OUTPUT", 'PRINTABLE (per grading)'!B$13="Prelim"), IF(ISERROR(SUMIF(OUTPUT!C$20:M$20, "CLO1", OUTPUT!C114:M114) / OUTPUT!AL$6), "", SUMIF(OUTPUT!C$20:M$20, "CLO1", OUTPUT!C114:M114) / OUTPUT!AL$6),
IF(AND('PRINTABLE (per grading)'!H$16="OUTPUT", 'PRINTABLE (per grading)'!B$13="Midterm"), IF(ISERROR(SUMIF(OUTPUT!O$20:Y$20, "CLO1", OUTPUT!O114:Y114) / OUTPUT!AM$6), "", SUMIF(OUTPUT!O$20:Y$20, "CLO1", OUTPUT!O114:Y114) / OUTPUT!AM$6),
IF(AND('PRINTABLE (per grading)'!H$16="OUTPUT", 'PRINTABLE (per grading)'!B$13="Final"), IF(ISERROR(SUMIF(OUTPUT!AA$20:AI$20, "CLO1", OUTPUT!AA114:AI114) / OUTPUT!AN$6), "", SUMIF(OUTPUT!AA$20:AI$20, "CLO1", OUTPUT!AA114:AI114) / OUTPUT!AN$6),
"")))))),"")</f>
        <v/>
      </c>
      <c r="P112" s="232" t="str">
        <f t="shared" si="38"/>
        <v/>
      </c>
      <c r="Q112" s="233" t="str">
        <f t="shared" si="39"/>
        <v/>
      </c>
      <c r="R112" s="25" t="str">
        <f>IF(B112 &lt;&gt; "", IFERROR(IF(C$16 = "PRELIM", SUMIF('Database (LECTURE-RES-PRAC)'!D$14:AG$14, "CLO2", 'Database (LECTURE-RES-PRAC)'!D109:AG109) / 'Grade computation'!F$5, IF(C$16 = "MIDTERM", SUMIF('Database (LECTURE-RES-PRAC)'!AJ$14:BM$14, "CLO2", 'Database (LECTURE-RES-PRAC)'!AJ109:BM109) / 'Grade computation'!G$5, IF(C$16 = "FINAL", SUMIF('Database (LECTURE-RES-PRAC)'!BP$14:CS$14, "CLO2", 'Database (LECTURE-RES-PRAC)'!BP109:CS109) / 'Grade computation'!H$5,""))),""),"")</f>
        <v/>
      </c>
      <c r="S112" s="232" t="str">
        <f t="shared" si="40"/>
        <v/>
      </c>
      <c r="T112" s="25" t="str">
        <f>IF(B112 &lt;&gt; "",IF(AND('PRINTABLE (per grading)'!H$16="EXAM", 'PRINTABLE (per grading)'!B$13="Prelim"), IF(ISERROR(SUMIF('Exam (LECTURE ONLY)'!D$20:M$20, "CLO2", 'Exam (LECTURE ONLY)'!D114:M114) / 'Exam (LECTURE ONLY)'!AL$7), "", SUMIF('Exam (LECTURE ONLY)'!D$20:M$20, "CLO2", 'Exam (LECTURE ONLY)'!D114:M114) /'Exam (LECTURE ONLY)'!AL$7),
IF(AND('PRINTABLE (per grading)'!H$16="EXAM", 'PRINTABLE (per grading)'!B$13="Midterm"), IF(ISERROR(SUMIF('Exam (LECTURE ONLY)'!O$20:X$20, "CLO2", 'Exam (LECTURE ONLY)'!O114:X114) / 'Exam (LECTURE ONLY)'!AM$7), "", SUMIF('Exam (LECTURE ONLY)'!O$20:X$20, "CLO2", 'Exam (LECTURE ONLY)'!O114:X114) / 'Exam (LECTURE ONLY)'!AM$7),
IF(AND('PRINTABLE (per grading)'!H$16="EXAM", 'PRINTABLE (per grading)'!B$13="Final"), IF(ISERROR(SUMIF('Exam (LECTURE ONLY)'!Z$20:AI$20, "CLO2", 'Exam (LECTURE ONLY)'!Z114:AI114) / 'Exam (LECTURE ONLY)'!AN$7), "", SUMIF('Exam (LECTURE ONLY)'!Z$20:AI$20, "CLO2", 'Exam (LECTURE ONLY)'!Z114:AI114) / 'Exam (LECTURE ONLY)'!AN$7),
IF(AND('PRINTABLE (per grading)'!H$16="OUTPUT", 'PRINTABLE (per grading)'!B$13="Prelim"), IF(ISERROR(SUMIF(OUTPUT!C$20:M$20, "CLO2", OUTPUT!C114:M114) / OUTPUT!AL$7), "", SUMIF(OUTPUT!C$20:M$20, "CLO2", OUTPUT!C114:M114) / OUTPUT!AL$7),
IF(AND('PRINTABLE (per grading)'!H$16="OUTPUT", 'PRINTABLE (per grading)'!B$13="Midterm"), IF(ISERROR(SUMIF(OUTPUT!O$20:Y$20, "CLO2", OUTPUT!O114:Y114) / OUTPUT!AM$7), "", SUMIF(OUTPUT!O$20:Y$20, "CLO2", OUTPUT!O114:Y114) / OUTPUT!AM$7),
IF(AND('PRINTABLE (per grading)'!H$16="OUTPUT", 'PRINTABLE (per grading)'!B$13="Final"), IF(ISERROR(SUMIF(OUTPUT!AA$20:AI$20, "CLO2", OUTPUT!AA114:AI114) / OUTPUT!AN$7), "", SUMIF(OUTPUT!AA$20:AI$20, "CLO2", OUTPUT!AA114:AI114) / OUTPUT!AN$7),
"")))))),"")</f>
        <v/>
      </c>
      <c r="U112" s="232" t="str">
        <f t="shared" si="41"/>
        <v/>
      </c>
      <c r="V112" s="233" t="str">
        <f t="shared" si="42"/>
        <v/>
      </c>
      <c r="W112" s="25" t="str">
        <f>IF(B112 &lt;&gt; "", IFERROR(IF(C$16 = "PRELIM", SUMIF('Database (LECTURE-RES-PRAC)'!D$14:AG$14, "CLO3", 'Database (LECTURE-RES-PRAC)'!D109:AG109) / 'Grade computation'!F$6, IF(C$16 = "MIDTERM", SUMIF('Database (LECTURE-RES-PRAC)'!AJ$14:BM$14, "CLO3", 'Database (LECTURE-RES-PRAC)'!AJ109:BM109) / 'Grade computation'!G$6, IF(C$16 = "FINAL", SUMIF('Database (LECTURE-RES-PRAC)'!BP$14:CS$14, "CLO3", 'Database (LECTURE-RES-PRAC)'!BP109:CS109) / 'Grade computation'!H$6,""))),""),"")</f>
        <v/>
      </c>
      <c r="X112" s="232" t="str">
        <f t="shared" si="43"/>
        <v/>
      </c>
      <c r="Y112" s="25" t="str">
        <f>IF(B112 &lt;&gt; "",IF(AND('PRINTABLE (per grading)'!H$16="EXAM", 'PRINTABLE (per grading)'!B$13="Prelim"), IF(ISERROR(SUMIF('Exam (LECTURE ONLY)'!D$20:M$20, "CLO3", 'Exam (LECTURE ONLY)'!D114:M114) / 'Exam (LECTURE ONLY)'!AL$8), "", SUMIF('Exam (LECTURE ONLY)'!D$20:M$20, "CLO3", 'Exam (LECTURE ONLY)'!D114:M114) /'Exam (LECTURE ONLY)'!AL$8),
IF(AND('PRINTABLE (per grading)'!H$16="EXAM", 'PRINTABLE (per grading)'!B$13="Midterm"), IF(ISERROR(SUMIF('Exam (LECTURE ONLY)'!O$20:X$20, "CLO3", 'Exam (LECTURE ONLY)'!O114:X114) / 'Exam (LECTURE ONLY)'!AM$8), "", SUMIF('Exam (LECTURE ONLY)'!O$20:X$20, "CLO3", 'Exam (LECTURE ONLY)'!O114:X114) / 'Exam (LECTURE ONLY)'!AM$8),
IF(AND('PRINTABLE (per grading)'!H$16="EXAM", 'PRINTABLE (per grading)'!B$13="Final"), IF(ISERROR(SUMIF('Exam (LECTURE ONLY)'!Z$20:AI$20, "CLO3", 'Exam (LECTURE ONLY)'!Z114:AI114) / 'Exam (LECTURE ONLY)'!AN$8), "", SUMIF('Exam (LECTURE ONLY)'!Z$20:AI$20, "CLO3", 'Exam (LECTURE ONLY)'!Z114:AI114) / 'Exam (LECTURE ONLY)'!AN$8),
IF(AND('PRINTABLE (per grading)'!H$16="OUTPUT", 'PRINTABLE (per grading)'!B$13="Prelim"), IF(ISERROR(SUMIF(OUTPUT!C$20:M$20, "CLO3", OUTPUT!C114:M114) / OUTPUT!AL$8), "", SUMIF(OUTPUT!C$20:M$20, "CLO3", OUTPUT!C114:M114) / OUTPUT!AL$8),
IF(AND('PRINTABLE (per grading)'!H$16="OUTPUT", 'PRINTABLE (per grading)'!B$13="Midterm"), IF(ISERROR(SUMIF(OUTPUT!O$20:Y$20, "CLO3", OUTPUT!O114:Y114) / OUTPUT!AM$8), "", SUMIF(OUTPUT!O$20:Y$20, "CLO3", OUTPUT!O114:Y114) / OUTPUT!AM$8),
IF(AND('PRINTABLE (per grading)'!H$16="OUTPUT", 'PRINTABLE (per grading)'!B$13="Final"), IF(ISERROR(SUMIF(OUTPUT!AA$20:AI$20, "CLO3", OUTPUT!AA114:AI114) / OUTPUT!AN$8), "", SUMIF(OUTPUT!AA$20:AI$20, "CLO3", OUTPUT!AA114:AI114) / OUTPUT!AN$8),
"" )))))),"")</f>
        <v/>
      </c>
      <c r="Z112" s="232" t="str">
        <f t="shared" si="44"/>
        <v/>
      </c>
      <c r="AA112" s="233" t="str">
        <f t="shared" si="45"/>
        <v/>
      </c>
      <c r="AB112" s="25" t="str">
        <f>IF(B112 &lt;&gt; "", IFERROR(IF(C$16 = "PRELIM", SUMIF('Database (LECTURE-RES-PRAC)'!D$14:AG$14, "CLO4", 'Database (LECTURE-RES-PRAC)'!D109:AG109) / 'Grade computation'!F$7, IF(C$16 = "MIDTERM", SUMIF('Database (LECTURE-RES-PRAC)'!AJ$14:BM$14, "CLO4", 'Database (LECTURE-RES-PRAC)'!AJ109:BM109) / 'Grade computation'!G$7, IF(C$16 = "FINAL", SUMIF('Database (LECTURE-RES-PRAC)'!BP$14:CS$14, "CLO4", 'Database (LECTURE-RES-PRAC)'!BP109:CS109) / 'Grade computation'!H$7,""))),""),"")</f>
        <v/>
      </c>
      <c r="AC112" s="232" t="str">
        <f t="shared" si="46"/>
        <v/>
      </c>
      <c r="AD112" s="25" t="str">
        <f>IF(B112 &lt;&gt; "",IF(AND('PRINTABLE (per grading)'!H$16="EXAM", 'PRINTABLE (per grading)'!B$13="Prelim"), IF(ISERROR(SUMIF('Exam (LECTURE ONLY)'!D$20:M$20, "CLO4", 'Exam (LECTURE ONLY)'!D114:M114) / 'Exam (LECTURE ONLY)'!AL$9), "", SUMIF('Exam (LECTURE ONLY)'!D$20:M$20, "CLO4", 'Exam (LECTURE ONLY)'!D114:M114) /'Exam (LECTURE ONLY)'!AL$9),
IF(AND('PRINTABLE (per grading)'!H$16="EXAM", 'PRINTABLE (per grading)'!B$13="Midterm"), IF(ISERROR(SUMIF('Exam (LECTURE ONLY)'!O$20:X$20, "CLO4", 'Exam (LECTURE ONLY)'!O114:X114) / 'Exam (LECTURE ONLY)'!AM$9), "", SUMIF('Exam (LECTURE ONLY)'!O$20:X$20, "CLO4", 'Exam (LECTURE ONLY)'!O114:X114) / 'Exam (LECTURE ONLY)'!AM$9),
IF(AND('PRINTABLE (per grading)'!H$16="EXAM", 'PRINTABLE (per grading)'!B$13="Final"), IF(ISERROR(SUMIF('Exam (LECTURE ONLY)'!Z$20:AI$20, "CLO4", 'Exam (LECTURE ONLY)'!Z114:AI114) / 'Exam (LECTURE ONLY)'!AN$9), "", SUMIF('Exam (LECTURE ONLY)'!Z$20:AI$20, "CLO4", 'Exam (LECTURE ONLY)'!Z114:AI114) / 'Exam (LECTURE ONLY)'!AN$9),
IF(AND('PRINTABLE (per grading)'!H$16="OUTPUT", 'PRINTABLE (per grading)'!B$13="Prelim"), IF(ISERROR(SUMIF(OUTPUT!C$20:M$20, "CLO4", OUTPUT!C114:M114) / OUTPUT!AL$9), "", SUMIF(OUTPUT!C$20:M$20, "CLO4", OUTPUT!C114:M114) / OUTPUT!AL$9),
IF(AND('PRINTABLE (per grading)'!H$16="OUTPUT", 'PRINTABLE (per grading)'!B$13="Midterm"), IF(ISERROR(SUMIF(OUTPUT!O$20:Y$20, "CLO4", OUTPUT!O114:Y114) / OUTPUT!AM$9), "", SUMIF(OUTPUT!O$20:Y$20, "CLO4", OUTPUT!O114:Y114) / OUTPUT!AM$9),
IF(AND('PRINTABLE (per grading)'!H$16="OUTPUT", 'PRINTABLE (per grading)'!B$13="Final"), IF(ISERROR(SUMIF(OUTPUT!AA$20:AI$20, "CLO4", OUTPUT!AA114:AI114) / OUTPUT!AN$9), "", SUMIF(OUTPUT!AA$20:AI$20, "CLO4", OUTPUT!AA114:AI114) / OUTPUT!AN$9),
"")))))),"")</f>
        <v/>
      </c>
      <c r="AE112" s="232" t="str">
        <f t="shared" si="47"/>
        <v/>
      </c>
      <c r="AF112" s="233" t="str">
        <f t="shared" si="48"/>
        <v/>
      </c>
      <c r="AG112" s="25" t="str">
        <f>IF(B112 &lt;&gt; "", IFERROR(IF(C$16 = "PRELIM", SUMIF('Database (LECTURE-RES-PRAC)'!D$14:AG$14, "CLO5", 'Database (LECTURE-RES-PRAC)'!D109:AG109) / 'Grade computation'!F$8, IF(C$16 = "MIDTERM", SUMIF('Database (LECTURE-RES-PRAC)'!AJ$14:BM$14, "CLO5", 'Database (LECTURE-RES-PRAC)'!AJ109:BM109) / 'Grade computation'!G$8, IF(C$16 = "FINAL", SUMIF('Database (LECTURE-RES-PRAC)'!BP$14:CS$14, "CLO5", 'Database (LECTURE-RES-PRAC)'!BP109:CS109) / 'Grade computation'!H$8,""))),""),"")</f>
        <v/>
      </c>
      <c r="AH112" s="232" t="str">
        <f t="shared" si="49"/>
        <v/>
      </c>
      <c r="AI112" s="25" t="str">
        <f>IF(B112 &lt;&gt; "",IF(AND('PRINTABLE (per grading)'!H$16="EXAM", 'PRINTABLE (per grading)'!B$13="Prelim"), IF(ISERROR(SUMIF('Exam (LECTURE ONLY)'!D$20:M$20, "CLO5", 'Exam (LECTURE ONLY)'!D114:M114) / 'Exam (LECTURE ONLY)'!AL$10), "", SUMIF('Exam (LECTURE ONLY)'!D$20:M$20, "CLO5", 'Exam (LECTURE ONLY)'!D114:M114) /'Exam (LECTURE ONLY)'!AL$10),
IF(AND('PRINTABLE (per grading)'!H$16="EXAM", 'PRINTABLE (per grading)'!B$13="Midterm"), IF(ISERROR(SUMIF('Exam (LECTURE ONLY)'!O$20:X$20, "CLO5", 'Exam (LECTURE ONLY)'!O114:X114) / 'Exam (LECTURE ONLY)'!AM$10), "", SUMIF('Exam (LECTURE ONLY)'!O$20:X$20, "CLO5", 'Exam (LECTURE ONLY)'!O114:X114) / 'Exam (LECTURE ONLY)'!AM$10),
IF(AND('PRINTABLE (per grading)'!H$16="EXAM", 'PRINTABLE (per grading)'!B$13="Final"), IF(ISERROR(SUMIF('Exam (LECTURE ONLY)'!Z$20:AI$20, "CLO5", 'Exam (LECTURE ONLY)'!Z114:AI114) / 'Exam (LECTURE ONLY)'!AN$10), "", SUMIF('Exam (LECTURE ONLY)'!Z$20:AI$20, "CLO5", 'Exam (LECTURE ONLY)'!Z114:AI114) / 'Exam (LECTURE ONLY)'!AN$10),
IF(AND('PRINTABLE (per grading)'!H$16="OUTPUT", 'PRINTABLE (per grading)'!B$13="Prelim"), IF(ISERROR(SUMIF(OUTPUT!C$20:M$20, "CLO5", OUTPUT!C114:M114) / OUTPUT!AL$10), "", SUMIF(OUTPUT!C$20:M$20, "CLO5", OUTPUT!C114:M114) / OUTPUT!AL$10),
IF(AND('PRINTABLE (per grading)'!H$16="OUTPUT", 'PRINTABLE (per grading)'!B$13="Midterm"), IF(ISERROR(SUMIF(OUTPUT!O$20:Y$20, "CLO5", OUTPUT!O114:Y114) / OUTPUT!AM$10), "", SUMIF(OUTPUT!O$20:Y$20, "CLO5", OUTPUT!O114:Y114) / OUTPUT!AM$10),
IF(AND('PRINTABLE (per grading)'!H$16="OUTPUT", 'PRINTABLE (per grading)'!B$13="Final"), IF(ISERROR(SUMIF(OUTPUT!AA$20:AI$20, "CLO5", OUTPUT!AA114:AI114) / OUTPUT!AN$10), "", SUMIF(OUTPUT!AA$20:AI$20, "CLO5", OUTPUT!AA114:AI114) / OUTPUT!AN$10),
"")))))),"")</f>
        <v/>
      </c>
      <c r="AJ112" s="232" t="str">
        <f t="shared" si="50"/>
        <v/>
      </c>
      <c r="AK112" s="233" t="str">
        <f t="shared" si="51"/>
        <v/>
      </c>
      <c r="AL112" s="25" t="str">
        <f>IF(B112 &lt;&gt; "", IFERROR(IF(C$16 = "PRELIM", SUMIF('Database (LECTURE-RES-PRAC)'!D$14:AG$14, "CLO6", 'Database (LECTURE-RES-PRAC)'!D109:AG109) / 'Grade computation'!F$9, IF(C$16 = "MIDTERM", SUMIF('Database (LECTURE-RES-PRAC)'!AJ$14:BM$14, "CLO6", 'Database (LECTURE-RES-PRAC)'!AJ109:BM109) / 'Grade computation'!G$9, IF(C$16 = "FINAL", SUMIF('Database (LECTURE-RES-PRAC)'!BP$14:CS$14, "CLO6", 'Database (LECTURE-RES-PRAC)'!BP109:CS109) / 'Grade computation'!H$9,""))),""),"")</f>
        <v/>
      </c>
      <c r="AM112" s="232" t="str">
        <f t="shared" si="52"/>
        <v/>
      </c>
      <c r="AN112" s="25" t="str">
        <f>IF(B112 &lt;&gt; "",IF(AND('PRINTABLE (per grading)'!H$16="EXAM", 'PRINTABLE (per grading)'!B$13="Prelim"), IF(ISERROR(SUMIF('Exam (LECTURE ONLY)'!D$20:M$20, "CLO6", 'Exam (LECTURE ONLY)'!D114:M114) / 'Exam (LECTURE ONLY)'!AL$11), "", SUMIF('Exam (LECTURE ONLY)'!D$20:M$20, "CLO6", 'Exam (LECTURE ONLY)'!D114:M114) /'Exam (LECTURE ONLY)'!AL$11),
IF(AND('PRINTABLE (per grading)'!H$16="EXAM", 'PRINTABLE (per grading)'!B$13="Midterm"), IF(ISERROR(SUMIF('Exam (LECTURE ONLY)'!O$20:X$20, "CLO6", 'Exam (LECTURE ONLY)'!O114:X114) / 'Exam (LECTURE ONLY)'!AM$11), "", SUMIF('Exam (LECTURE ONLY)'!O$20:X$20, "CLO6", 'Exam (LECTURE ONLY)'!O114:X114) / 'Exam (LECTURE ONLY)'!AM$11),
IF(AND('PRINTABLE (per grading)'!H$16="EXAM", 'PRINTABLE (per grading)'!B$13="Final"), IF(ISERROR(SUMIF('Exam (LECTURE ONLY)'!Z$20:AI$20, "CLO6", 'Exam (LECTURE ONLY)'!Z114:AI114) / 'Exam (LECTURE ONLY)'!AN$11), "", SUMIF('Exam (LECTURE ONLY)'!Z$20:AI$20, "CLO6", 'Exam (LECTURE ONLY)'!Z114:AI114) / 'Exam (LECTURE ONLY)'!AN$11),
IF(AND('PRINTABLE (per grading)'!H$16="OUTPUT", 'PRINTABLE (per grading)'!B$13="Prelim"), IF(ISERROR(SUMIF(OUTPUT!C$20:M$20, "CLO6", OUTPUT!C114:M114) / OUTPUT!AL$11), "", SUMIF(OUTPUT!C$20:M$20, "CLO6", OUTPUT!C114:M114) / OUTPUT!AL$11),
IF(AND('PRINTABLE (per grading)'!H$16="OUTPUT", 'PRINTABLE (per grading)'!B$13="Midterm"), IF(ISERROR(SUMIF(OUTPUT!O$20:Y$20, "CLO6", OUTPUT!O114:Y114) / OUTPUT!AM$11), "", SUMIF(OUTPUT!O$20:Y$20, "CLO6", OUTPUT!O114:Y114) / OUTPUT!AM$11),
IF(AND('PRINTABLE (per grading)'!H$16="OUTPUT", 'PRINTABLE (per grading)'!B$13="Final"), IF(ISERROR(SUMIF(OUTPUT!AA$20:AI$20, "CLO6", OUTPUT!AA114:AI114) / OUTPUT!AN$11), "", SUMIF(OUTPUT!AA$20:AI$20, "CLO6", OUTPUT!AA114:AI114) / OUTPUT!AN$11),
"")))))),"")</f>
        <v/>
      </c>
      <c r="AO112" s="232" t="str">
        <f t="shared" si="53"/>
        <v/>
      </c>
      <c r="AP112" s="233" t="str">
        <f t="shared" si="54"/>
        <v/>
      </c>
      <c r="AQ112" s="25" t="str">
        <f>IF(B112 &lt;&gt; "", IFERROR(IF(C$16 = "PRELIM", SUMIF('Database (LECTURE-RES-PRAC)'!D$14:AG$14, "CLO7", 'Database (LECTURE-RES-PRAC)'!D109:AG109) / 'Grade computation'!F$10, IF(C$16 = "MIDTERM", SUMIF('Database (LECTURE-RES-PRAC)'!AJ$14:BM$14, "CLO7", 'Database (LECTURE-RES-PRAC)'!AJ109:BM109) / 'Grade computation'!G$10, IF(C$16 = "FINAL", SUMIF('Database (LECTURE-RES-PRAC)'!BP$14:CS$14, "CLO7", 'Database (LECTURE-RES-PRAC)'!BP109:CS109) / 'Grade computation'!H$10,""))),""),"")</f>
        <v/>
      </c>
      <c r="AR112" s="232" t="str">
        <f t="shared" si="55"/>
        <v/>
      </c>
      <c r="AS112" s="25" t="str">
        <f>IF(B112 &lt;&gt; "",IF(AND('PRINTABLE (per grading)'!H$16="EXAM", 'PRINTABLE (per grading)'!B$13="Prelim"), IF(ISERROR(SUMIF('Exam (LECTURE ONLY)'!D$20:M$20, "CLO7", 'Exam (LECTURE ONLY)'!D114:M114) / 'Exam (LECTURE ONLY)'!AL$12), "", SUMIF('Exam (LECTURE ONLY)'!D$20:M$20, "CLO7", 'Exam (LECTURE ONLY)'!D114:M114) /'Exam (LECTURE ONLY)'!AL$12),
IF(AND('PRINTABLE (per grading)'!H$16="EXAM", 'PRINTABLE (per grading)'!B$13="Midterm"), IF(ISERROR(SUMIF('Exam (LECTURE ONLY)'!O$20:X$20, "CLO7", 'Exam (LECTURE ONLY)'!O114:X114) / 'Exam (LECTURE ONLY)'!AM$12), "", SUMIF('Exam (LECTURE ONLY)'!O$20:X$20, "CLO7", 'Exam (LECTURE ONLY)'!O114:X114) / 'Exam (LECTURE ONLY)'!AM$12),
IF(AND('PRINTABLE (per grading)'!H$16="EXAM", 'PRINTABLE (per grading)'!B$13="Final"), IF(ISERROR(SUMIF('Exam (LECTURE ONLY)'!Z$20:AI$20, "CLO7", 'Exam (LECTURE ONLY)'!Z114:AI114) / 'Exam (LECTURE ONLY)'!AN$12), "", SUMIF('Exam (LECTURE ONLY)'!Z$20:AI$20, "CLO7", 'Exam (LECTURE ONLY)'!Z114:AI114) / 'Exam (LECTURE ONLY)'!AN$12),
IF(AND('PRINTABLE (per grading)'!H$16="OUTPUT", 'PRINTABLE (per grading)'!B$13="Prelim"), IF(ISERROR(SUMIF(OUTPUT!C$20:M$20, "CLO7", OUTPUT!C114:M114) / OUTPUT!AL$12), "", SUMIF(OUTPUT!C$20:M$20, "CLO7", OUTPUT!C114:M114) / OUTPUT!AL$12),
IF(AND('PRINTABLE (per grading)'!H$16="OUTPUT", 'PRINTABLE (per grading)'!B$13="Midterm"), IF(ISERROR(SUMIF(OUTPUT!O$20:Y$20, "CLO7", OUTPUT!O114:Y114) / OUTPUT!AM$12), "", SUMIF(OUTPUT!O$20:Y$20, "CLO7", OUTPUT!O114:Y114) / OUTPUT!AM$12),
IF(AND('PRINTABLE (per grading)'!H$16="OUTPUT", 'PRINTABLE (per grading)'!B$13="Final"), IF(ISERROR(SUMIF(OUTPUT!AA$20:AI$20, "CLO7", OUTPUT!AA114:AI114) / OUTPUT!AN$12), "", SUMIF(OUTPUT!AA$20:AI$20, "CLO7", OUTPUT!AA114:AI114) / OUTPUT!AN$12),
"")))))),"")</f>
        <v/>
      </c>
      <c r="AT112" s="232" t="str">
        <f t="shared" si="56"/>
        <v/>
      </c>
      <c r="AU112" s="233" t="str">
        <f t="shared" si="57"/>
        <v/>
      </c>
      <c r="AV112" s="25" t="str">
        <f>IF(B112 &lt;&gt; "", IFERROR(IF(C$16 = "PRELIM", SUMIF('Database (LECTURE-RES-PRAC)'!D$14:AG$14, "CLO8", 'Database (LECTURE-RES-PRAC)'!D109:AG109) / 'Grade computation'!F$11, IF(C$16 = "MIDTERM", SUMIF('Database (LECTURE-RES-PRAC)'!AJ$14:BM$14, "CLO8", 'Database (LECTURE-RES-PRAC)'!AJ109:BM109) / 'Grade computation'!G$11, IF(C$16 = "FINAL", SUMIF('Database (LECTURE-RES-PRAC)'!BP$14:CS$14, "CLO8", 'Database (LECTURE-RES-PRAC)'!BP109:CS109) / 'Grade computation'!H$11,""))),""),"")</f>
        <v/>
      </c>
      <c r="AW112" s="232" t="str">
        <f t="shared" si="58"/>
        <v/>
      </c>
      <c r="AX112" s="25" t="str">
        <f>IF(B112 &lt;&gt; "",IF(AND('PRINTABLE (per grading)'!H$16="EXAM", 'PRINTABLE (per grading)'!B$13="Prelim"), IF(ISERROR(SUMIF('Exam (LECTURE ONLY)'!D$20:M$20, "CLO8", 'Exam (LECTURE ONLY)'!D114:M114) / 'Exam (LECTURE ONLY)'!AL$13), "", SUMIF('Exam (LECTURE ONLY)'!D$20:M$20, "CLO8", 'Exam (LECTURE ONLY)'!D114:M114) /'Exam (LECTURE ONLY)'!AL$13),
IF(AND('PRINTABLE (per grading)'!H$16="EXAM", 'PRINTABLE (per grading)'!B$13="Midterm"), IF(ISERROR(SUMIF('Exam (LECTURE ONLY)'!O$20:X$20, "CLO8", 'Exam (LECTURE ONLY)'!O114:X114) / 'Exam (LECTURE ONLY)'!AM$13), "", SUMIF('Exam (LECTURE ONLY)'!O$20:X$20, "CLO8", 'Exam (LECTURE ONLY)'!O114:X114) / 'Exam (LECTURE ONLY)'!AM$13),
IF(AND('PRINTABLE (per grading)'!H$16="EXAM", 'PRINTABLE (per grading)'!B$13="Final"), IF(ISERROR(SUMIF('Exam (LECTURE ONLY)'!Z$20:AI$20, "CLO8", 'Exam (LECTURE ONLY)'!Z114:AI114) / 'Exam (LECTURE ONLY)'!AN$13), "", SUMIF('Exam (LECTURE ONLY)'!Z$20:AI$20, "CLO8", 'Exam (LECTURE ONLY)'!Z114:AI114) / 'Exam (LECTURE ONLY)'!AN$13),
IF(AND('PRINTABLE (per grading)'!H$16="OUTPUT", 'PRINTABLE (per grading)'!B$13="Prelim"), IF(ISERROR(SUMIF(OUTPUT!C$20:M$20, "CLO8", OUTPUT!C114:M114) / OUTPUT!AL$13), "", SUMIF(OUTPUT!C$20:M$20, "CLO8", OUTPUT!C114:M114) / OUTPUT!AL$13),
IF(AND('PRINTABLE (per grading)'!H$16="OUTPUT", 'PRINTABLE (per grading)'!B$13="Midterm"), IF(ISERROR(SUMIF(OUTPUT!O$20:Y$20, "CLO8", OUTPUT!O114:Y114) / OUTPUT!AM$13), "", SUMIF(OUTPUT!O$20:Y$20, "CLO8", OUTPUT!O114:Y114) / OUTPUT!AM$13),
IF(AND('PRINTABLE (per grading)'!H$16="OUTPUT", 'PRINTABLE (per grading)'!B$13="Final"), IF(ISERROR(SUMIF(OUTPUT!AA$20:AI$20, "CLO8", OUTPUT!AA114:AI114) / OUTPUT!AN$13), "", SUMIF(OUTPUT!AA$20:AI$20, "CLO8", OUTPUT!AA114:AI114) / OUTPUT!AN$13),
"")))))),"")</f>
        <v/>
      </c>
      <c r="AY112" s="232" t="str">
        <f t="shared" si="59"/>
        <v/>
      </c>
      <c r="AZ112" s="233" t="str">
        <f t="shared" si="60"/>
        <v/>
      </c>
      <c r="BA112" s="25" t="str">
        <f>IF(B112 &lt;&gt; "", IFERROR(IF(C$16 = "PRELIM", SUMIF('Database (LECTURE-RES-PRAC)'!D$14:AG$14, "CLO9", 'Database (LECTURE-RES-PRAC)'!D109:AG109) / 'Grade computation'!F$12, IF(C$16 = "MIDTERM", SUMIF('Database (LECTURE-RES-PRAC)'!AJ$14:BM$14, "CLO9", 'Database (LECTURE-RES-PRAC)'!AJ109:BM109) / 'Grade computation'!G$12, IF(C$16 = "FINAL", SUMIF('Database (LECTURE-RES-PRAC)'!BP$14:CS$14, "CLO9", 'Database (LECTURE-RES-PRAC)'!BP109:CS109) / 'Grade computation'!H$12,""))),""),"")</f>
        <v/>
      </c>
      <c r="BB112" s="232" t="str">
        <f t="shared" si="61"/>
        <v/>
      </c>
      <c r="BC112" s="25" t="str">
        <f>IF(B112 &lt;&gt; "",IF(AND('PRINTABLE (per grading)'!H$16="EXAM", 'PRINTABLE (per grading)'!B$13="Prelim"), IF(ISERROR(SUMIF('Exam (LECTURE ONLY)'!D$20:M$20, "CLO9", 'Exam (LECTURE ONLY)'!D114:M114) / 'Exam (LECTURE ONLY)'!AL$14), "", SUMIF('Exam (LECTURE ONLY)'!D$20:M$20, "CLO9", 'Exam (LECTURE ONLY)'!D114:M114) /'Exam (LECTURE ONLY)'!AL$14),
IF(AND('PRINTABLE (per grading)'!H$16="EXAM", 'PRINTABLE (per grading)'!B$13="Midterm"), IF(ISERROR(SUMIF('Exam (LECTURE ONLY)'!O$20:X$20, "CLO9", 'Exam (LECTURE ONLY)'!O114:X114) / 'Exam (LECTURE ONLY)'!AM$14), "", SUMIF('Exam (LECTURE ONLY)'!O$20:X$20, "CLO9", 'Exam (LECTURE ONLY)'!O114:X114) / 'Exam (LECTURE ONLY)'!AM$14),
IF(AND('PRINTABLE (per grading)'!H$16="EXAM", 'PRINTABLE (per grading)'!B$13="Final"), IF(ISERROR(SUMIF('Exam (LECTURE ONLY)'!Z$20:AI$20, "CLO9", 'Exam (LECTURE ONLY)'!Z114:AI114) / 'Exam (LECTURE ONLY)'!AN$14), "", SUMIF('Exam (LECTURE ONLY)'!Z$20:AI$20, "CLO9", 'Exam (LECTURE ONLY)'!Z114:AI114) / 'Exam (LECTURE ONLY)'!AN$14),
IF(AND('PRINTABLE (per grading)'!H$16="OUTPUT", 'PRINTABLE (per grading)'!B$13="Prelim"), IF(ISERROR(SUMIF(OUTPUT!C$20:M$20, "CLO9", OUTPUT!C114:M114) / OUTPUT!AL$14), "", SUMIF(OUTPUT!C$20:M$20, "CLO9", OUTPUT!C114:M114) / OUTPUT!AL$14),
IF(AND('PRINTABLE (per grading)'!H$16="OUTPUT", 'PRINTABLE (per grading)'!B$13="Midterm"), IF(ISERROR(SUMIF(OUTPUT!O$20:Y$20, "CLO9", OUTPUT!O114:Y114) / OUTPUT!AM$14), "", SUMIF(OUTPUT!O$20:Y$20, "CLO9", OUTPUT!O114:Y114) / OUTPUT!AM$14),
IF(AND('PRINTABLE (per grading)'!H$16="OUTPUT", 'PRINTABLE (per grading)'!B$13="Final"), IF(ISERROR(SUMIF(OUTPUT!AA$20:AI$20, "CLO9", OUTPUT!AA114:AI114) / OUTPUT!AN$14), "", SUMIF(OUTPUT!AA$20:AI$20, "CLO9", OUTPUT!AA114:AI114) / OUTPUT!AN$14),
"")))))),"")</f>
        <v/>
      </c>
      <c r="BD112" s="232" t="str">
        <f t="shared" si="62"/>
        <v/>
      </c>
      <c r="BE112" s="233" t="str">
        <f t="shared" si="63"/>
        <v/>
      </c>
      <c r="BF112" s="25" t="str">
        <f>IF(B112 &lt;&gt; "", IFERROR(IF(C$16 = "PRELIM", SUMIF('Database (LECTURE-RES-PRAC)'!D$14:AG$14, "CLO10", 'Database (LECTURE-RES-PRAC)'!D109:AG109) / 'Grade computation'!F$13, IF(C$16 = "MIDTERM", SUMIF('Database (LECTURE-RES-PRAC)'!AJ$14:BM$14, "CLO10", 'Database (LECTURE-RES-PRAC)'!AJ109:BM109) / 'Grade computation'!G$13, IF(C$16 = "FINAL", SUMIF('Database (LECTURE-RES-PRAC)'!BP$14:CS$14, "CLO10", 'Database (LECTURE-RES-PRAC)'!BP109:CS109) / 'Grade computation'!H$13,""))),""),"")</f>
        <v/>
      </c>
      <c r="BG112" s="232" t="str">
        <f t="shared" si="64"/>
        <v/>
      </c>
      <c r="BH112" s="25" t="str">
        <f>IF(B112 &lt;&gt; "",IF(AND('PRINTABLE (per grading)'!H$16="EXAM", 'PRINTABLE (per grading)'!B$13="Prelim"), IF(ISERROR(SUMIF('Exam (LECTURE ONLY)'!D$20:M$20, "CLO10", 'Exam (LECTURE ONLY)'!D114:M114) / 'Exam (LECTURE ONLY)'!AL$15), "", SUMIF('Exam (LECTURE ONLY)'!D$20:M$20, "CLO10", 'Exam (LECTURE ONLY)'!D114:M114) /'Exam (LECTURE ONLY)'!AL$15),
IF(AND('PRINTABLE (per grading)'!H$16="EXAM", 'PRINTABLE (per grading)'!B$13="Midterm"), IF(ISERROR(SUMIF('Exam (LECTURE ONLY)'!O$20:X$20, "CLO10", 'Exam (LECTURE ONLY)'!O114:X114) / 'Exam (LECTURE ONLY)'!AM$15), "", SUMIF('Exam (LECTURE ONLY)'!O$20:X$20, "CLO10", 'Exam (LECTURE ONLY)'!O114:X114) / 'Exam (LECTURE ONLY)'!AM$15),
IF(AND('PRINTABLE (per grading)'!H$16="EXAM", 'PRINTABLE (per grading)'!B$13="Final"), IF(ISERROR(SUMIF('Exam (LECTURE ONLY)'!Z$20:AI$20, "CLO10", 'Exam (LECTURE ONLY)'!Z114:AI114) / 'Exam (LECTURE ONLY)'!AN$15), "", SUMIF('Exam (LECTURE ONLY)'!Z$20:AI$20, "CLO10", 'Exam (LECTURE ONLY)'!Z114:AI114) / 'Exam (LECTURE ONLY)'!AN$15),
IF(AND('PRINTABLE (per grading)'!H$16="OUTPUT", 'PRINTABLE (per grading)'!B$13="Prelim"), IF(ISERROR(SUMIF(OUTPUT!C$20:M$20, "CLO10", OUTPUT!C114:M114) / OUTPUT!AL$15), "", SUMIF(OUTPUT!C$20:M$20, "CLO10", OUTPUT!C114:M114) / OUTPUT!AL$15),
IF(AND('PRINTABLE (per grading)'!H$16="OUTPUT", 'PRINTABLE (per grading)'!B$13="Midterm"), IF(ISERROR(SUMIF(OUTPUT!O$20:Y$20, "CLO10", OUTPUT!O114:Y114) / OUTPUT!AM$15), "", SUMIF(OUTPUT!O$20:Y$20, "CLO10", OUTPUT!O114:Y114) / OUTPUT!AM$15),
IF(AND('PRINTABLE (per grading)'!H$16="OUTPUT", 'PRINTABLE (per grading)'!B$13="Final"), IF(ISERROR(SUMIF(OUTPUT!AA$20:AI$20, "CLO10", OUTPUT!AA114:AI114) / OUTPUT!AN$15), "", SUMIF(OUTPUT!AA$20:AI$20, "CLO10", OUTPUT!AA114:AI114) / OUTPUT!AN$15),
"")))))),"")</f>
        <v/>
      </c>
      <c r="BI112" s="232" t="str">
        <f t="shared" si="65"/>
        <v/>
      </c>
      <c r="BJ112" s="233" t="str">
        <f t="shared" si="66"/>
        <v/>
      </c>
      <c r="BK112" s="2"/>
    </row>
    <row r="113" spans="1:63" ht="20.100000000000001" customHeight="1">
      <c r="A113" s="118" t="str">
        <f>IF(ISBLANK('Database (LECTURE-RES-PRAC)'!A110),"",'Database (LECTURE-RES-PRAC)'!A110)</f>
        <v/>
      </c>
      <c r="B113" s="119" t="str">
        <f>IF(ISBLANK('Database (LECTURE-RES-PRAC)'!B110),"",'Database (LECTURE-RES-PRAC)'!B110)</f>
        <v/>
      </c>
      <c r="C113" s="134" t="str">
        <f>IF(B113&lt;&gt;"",IF(C$16="PRELIM",'Grade computation'!C113, IF(C$16="MIDTERM",'Grade computation'!K113, IF(C$16="FINAL",'Grade computation'!S113,""))),"")</f>
        <v/>
      </c>
      <c r="D113" s="135" t="str">
        <f t="shared" si="1"/>
        <v/>
      </c>
      <c r="E113" s="134" t="str">
        <f>IF(B113&lt;&gt;"", IF(C$16="PRELIM",'Grade computation'!E113, IF(C$16="MIDTERM",'Grade computation'!M113, IF(C$16="FINAL",'Grade computation'!U113,""))),"")</f>
        <v/>
      </c>
      <c r="F113" s="136" t="str">
        <f t="shared" si="2"/>
        <v/>
      </c>
      <c r="G113" s="137" t="str">
        <f t="shared" si="3"/>
        <v/>
      </c>
      <c r="H113" s="207" t="str">
        <f>IF(B113&lt;&gt;"",IF(C$16="PRELIM", 'Grade computation'!H113, IF(C$16="MIDTERM", 'Grade computation'!P113, IF(C$16="FINAL",'Grade computation'!X113, ""))),"")</f>
        <v/>
      </c>
      <c r="I113" s="137" t="str">
        <f t="shared" si="4"/>
        <v/>
      </c>
      <c r="J113" s="139" t="str">
        <f t="shared" si="5"/>
        <v/>
      </c>
      <c r="K113" s="377" t="str">
        <f t="shared" si="6"/>
        <v/>
      </c>
      <c r="L113" s="434"/>
      <c r="M113" s="25" t="str">
        <f>IF(B113 &lt;&gt; "", IFERROR(IF(C$16 = "PRELIM", SUMIF('Database (LECTURE-RES-PRAC)'!D$14:AG$14, "CLO1", 'Database (LECTURE-RES-PRAC)'!D110:AG110) / 'Grade computation'!F$4, IF(C$16 = "MIDTERM", SUMIF('Database (LECTURE-RES-PRAC)'!AJ$14:BM$14, "CLO1", 'Database (LECTURE-RES-PRAC)'!AJ110:BM110) / 'Grade computation'!G$4, IF(C$16 = "FINAL", SUMIF('Database (LECTURE-RES-PRAC)'!BP$14:CS$14, "CLO1", 'Database (LECTURE-RES-PRAC)'!BP110:CS110) / 'Grade computation'!H$4,""))),""),"")</f>
        <v/>
      </c>
      <c r="N113" s="232" t="str">
        <f t="shared" si="37"/>
        <v/>
      </c>
      <c r="O113" s="25" t="str">
        <f>IF(B113 &lt;&gt; "",IF(AND('PRINTABLE (per grading)'!H$16="EXAM", 'PRINTABLE (per grading)'!B$13="Prelim"), IF(ISERROR(SUMIF('Exam (LECTURE ONLY)'!D$20:M$20, "CLO1", 'Exam (LECTURE ONLY)'!D115:M115) / 'Exam (LECTURE ONLY)'!AL$6), "", SUMIF('Exam (LECTURE ONLY)'!D$20:M$20, "CLO1", 'Exam (LECTURE ONLY)'!D115:M115) /'Exam (LECTURE ONLY)'!AL$6),
IF(AND('PRINTABLE (per grading)'!H$16="EXAM", 'PRINTABLE (per grading)'!B$13="Midterm"), IF(ISERROR(SUMIF('Exam (LECTURE ONLY)'!O$20:X$20, "CLO1", 'Exam (LECTURE ONLY)'!O115:X115) / 'Exam (LECTURE ONLY)'!AM$6), "", SUMIF('Exam (LECTURE ONLY)'!O$20:X$20, "CLO1", 'Exam (LECTURE ONLY)'!O115:X115) / 'Exam (LECTURE ONLY)'!AM$6),
IF(AND('PRINTABLE (per grading)'!H$16="EXAM", 'PRINTABLE (per grading)'!B$13="Final"), IF(ISERROR(SUMIF('Exam (LECTURE ONLY)'!Z$20:AI$20, "CLO1", 'Exam (LECTURE ONLY)'!Z115:AI115) / 'Exam (LECTURE ONLY)'!AN$6), "", SUMIF('Exam (LECTURE ONLY)'!Z$20:AI$20, "CLO1", 'Exam (LECTURE ONLY)'!Z115:AI115) / 'Exam (LECTURE ONLY)'!AN$6),
IF(AND('PRINTABLE (per grading)'!H$16="OUTPUT", 'PRINTABLE (per grading)'!B$13="Prelim"), IF(ISERROR(SUMIF(OUTPUT!C$20:M$20, "CLO1", OUTPUT!C115:M115) / OUTPUT!AL$6), "", SUMIF(OUTPUT!C$20:M$20, "CLO1", OUTPUT!C115:M115) / OUTPUT!AL$6),
IF(AND('PRINTABLE (per grading)'!H$16="OUTPUT", 'PRINTABLE (per grading)'!B$13="Midterm"), IF(ISERROR(SUMIF(OUTPUT!O$20:Y$20, "CLO1", OUTPUT!O115:Y115) / OUTPUT!AM$6), "", SUMIF(OUTPUT!O$20:Y$20, "CLO1", OUTPUT!O115:Y115) / OUTPUT!AM$6),
IF(AND('PRINTABLE (per grading)'!H$16="OUTPUT", 'PRINTABLE (per grading)'!B$13="Final"), IF(ISERROR(SUMIF(OUTPUT!AA$20:AI$20, "CLO1", OUTPUT!AA115:AI115) / OUTPUT!AN$6), "", SUMIF(OUTPUT!AA$20:AI$20, "CLO1", OUTPUT!AA115:AI115) / OUTPUT!AN$6),
"")))))),"")</f>
        <v/>
      </c>
      <c r="P113" s="232" t="str">
        <f t="shared" si="38"/>
        <v/>
      </c>
      <c r="Q113" s="233" t="str">
        <f t="shared" si="39"/>
        <v/>
      </c>
      <c r="R113" s="25" t="str">
        <f>IF(B113 &lt;&gt; "", IFERROR(IF(C$16 = "PRELIM", SUMIF('Database (LECTURE-RES-PRAC)'!D$14:AG$14, "CLO2", 'Database (LECTURE-RES-PRAC)'!D110:AG110) / 'Grade computation'!F$5, IF(C$16 = "MIDTERM", SUMIF('Database (LECTURE-RES-PRAC)'!AJ$14:BM$14, "CLO2", 'Database (LECTURE-RES-PRAC)'!AJ110:BM110) / 'Grade computation'!G$5, IF(C$16 = "FINAL", SUMIF('Database (LECTURE-RES-PRAC)'!BP$14:CS$14, "CLO2", 'Database (LECTURE-RES-PRAC)'!BP110:CS110) / 'Grade computation'!H$5,""))),""),"")</f>
        <v/>
      </c>
      <c r="S113" s="232" t="str">
        <f t="shared" si="40"/>
        <v/>
      </c>
      <c r="T113" s="25" t="str">
        <f>IF(B113 &lt;&gt; "",IF(AND('PRINTABLE (per grading)'!H$16="EXAM", 'PRINTABLE (per grading)'!B$13="Prelim"), IF(ISERROR(SUMIF('Exam (LECTURE ONLY)'!D$20:M$20, "CLO2", 'Exam (LECTURE ONLY)'!D115:M115) / 'Exam (LECTURE ONLY)'!AL$7), "", SUMIF('Exam (LECTURE ONLY)'!D$20:M$20, "CLO2", 'Exam (LECTURE ONLY)'!D115:M115) /'Exam (LECTURE ONLY)'!AL$7),
IF(AND('PRINTABLE (per grading)'!H$16="EXAM", 'PRINTABLE (per grading)'!B$13="Midterm"), IF(ISERROR(SUMIF('Exam (LECTURE ONLY)'!O$20:X$20, "CLO2", 'Exam (LECTURE ONLY)'!O115:X115) / 'Exam (LECTURE ONLY)'!AM$7), "", SUMIF('Exam (LECTURE ONLY)'!O$20:X$20, "CLO2", 'Exam (LECTURE ONLY)'!O115:X115) / 'Exam (LECTURE ONLY)'!AM$7),
IF(AND('PRINTABLE (per grading)'!H$16="EXAM", 'PRINTABLE (per grading)'!B$13="Final"), IF(ISERROR(SUMIF('Exam (LECTURE ONLY)'!Z$20:AI$20, "CLO2", 'Exam (LECTURE ONLY)'!Z115:AI115) / 'Exam (LECTURE ONLY)'!AN$7), "", SUMIF('Exam (LECTURE ONLY)'!Z$20:AI$20, "CLO2", 'Exam (LECTURE ONLY)'!Z115:AI115) / 'Exam (LECTURE ONLY)'!AN$7),
IF(AND('PRINTABLE (per grading)'!H$16="OUTPUT", 'PRINTABLE (per grading)'!B$13="Prelim"), IF(ISERROR(SUMIF(OUTPUT!C$20:M$20, "CLO2", OUTPUT!C115:M115) / OUTPUT!AL$7), "", SUMIF(OUTPUT!C$20:M$20, "CLO2", OUTPUT!C115:M115) / OUTPUT!AL$7),
IF(AND('PRINTABLE (per grading)'!H$16="OUTPUT", 'PRINTABLE (per grading)'!B$13="Midterm"), IF(ISERROR(SUMIF(OUTPUT!O$20:Y$20, "CLO2", OUTPUT!O115:Y115) / OUTPUT!AM$7), "", SUMIF(OUTPUT!O$20:Y$20, "CLO2", OUTPUT!O115:Y115) / OUTPUT!AM$7),
IF(AND('PRINTABLE (per grading)'!H$16="OUTPUT", 'PRINTABLE (per grading)'!B$13="Final"), IF(ISERROR(SUMIF(OUTPUT!AA$20:AI$20, "CLO2", OUTPUT!AA115:AI115) / OUTPUT!AN$7), "", SUMIF(OUTPUT!AA$20:AI$20, "CLO2", OUTPUT!AA115:AI115) / OUTPUT!AN$7),
"")))))),"")</f>
        <v/>
      </c>
      <c r="U113" s="232" t="str">
        <f t="shared" si="41"/>
        <v/>
      </c>
      <c r="V113" s="233" t="str">
        <f t="shared" si="42"/>
        <v/>
      </c>
      <c r="W113" s="25" t="str">
        <f>IF(B113 &lt;&gt; "", IFERROR(IF(C$16 = "PRELIM", SUMIF('Database (LECTURE-RES-PRAC)'!D$14:AG$14, "CLO3", 'Database (LECTURE-RES-PRAC)'!D110:AG110) / 'Grade computation'!F$6, IF(C$16 = "MIDTERM", SUMIF('Database (LECTURE-RES-PRAC)'!AJ$14:BM$14, "CLO3", 'Database (LECTURE-RES-PRAC)'!AJ110:BM110) / 'Grade computation'!G$6, IF(C$16 = "FINAL", SUMIF('Database (LECTURE-RES-PRAC)'!BP$14:CS$14, "CLO3", 'Database (LECTURE-RES-PRAC)'!BP110:CS110) / 'Grade computation'!H$6,""))),""),"")</f>
        <v/>
      </c>
      <c r="X113" s="232" t="str">
        <f t="shared" si="43"/>
        <v/>
      </c>
      <c r="Y113" s="25" t="str">
        <f>IF(B113 &lt;&gt; "",IF(AND('PRINTABLE (per grading)'!H$16="EXAM", 'PRINTABLE (per grading)'!B$13="Prelim"), IF(ISERROR(SUMIF('Exam (LECTURE ONLY)'!D$20:M$20, "CLO3", 'Exam (LECTURE ONLY)'!D115:M115) / 'Exam (LECTURE ONLY)'!AL$8), "", SUMIF('Exam (LECTURE ONLY)'!D$20:M$20, "CLO3", 'Exam (LECTURE ONLY)'!D115:M115) /'Exam (LECTURE ONLY)'!AL$8),
IF(AND('PRINTABLE (per grading)'!H$16="EXAM", 'PRINTABLE (per grading)'!B$13="Midterm"), IF(ISERROR(SUMIF('Exam (LECTURE ONLY)'!O$20:X$20, "CLO3", 'Exam (LECTURE ONLY)'!O115:X115) / 'Exam (LECTURE ONLY)'!AM$8), "", SUMIF('Exam (LECTURE ONLY)'!O$20:X$20, "CLO3", 'Exam (LECTURE ONLY)'!O115:X115) / 'Exam (LECTURE ONLY)'!AM$8),
IF(AND('PRINTABLE (per grading)'!H$16="EXAM", 'PRINTABLE (per grading)'!B$13="Final"), IF(ISERROR(SUMIF('Exam (LECTURE ONLY)'!Z$20:AI$20, "CLO3", 'Exam (LECTURE ONLY)'!Z115:AI115) / 'Exam (LECTURE ONLY)'!AN$8), "", SUMIF('Exam (LECTURE ONLY)'!Z$20:AI$20, "CLO3", 'Exam (LECTURE ONLY)'!Z115:AI115) / 'Exam (LECTURE ONLY)'!AN$8),
IF(AND('PRINTABLE (per grading)'!H$16="OUTPUT", 'PRINTABLE (per grading)'!B$13="Prelim"), IF(ISERROR(SUMIF(OUTPUT!C$20:M$20, "CLO3", OUTPUT!C115:M115) / OUTPUT!AL$8), "", SUMIF(OUTPUT!C$20:M$20, "CLO3", OUTPUT!C115:M115) / OUTPUT!AL$8),
IF(AND('PRINTABLE (per grading)'!H$16="OUTPUT", 'PRINTABLE (per grading)'!B$13="Midterm"), IF(ISERROR(SUMIF(OUTPUT!O$20:Y$20, "CLO3", OUTPUT!O115:Y115) / OUTPUT!AM$8), "", SUMIF(OUTPUT!O$20:Y$20, "CLO3", OUTPUT!O115:Y115) / OUTPUT!AM$8),
IF(AND('PRINTABLE (per grading)'!H$16="OUTPUT", 'PRINTABLE (per grading)'!B$13="Final"), IF(ISERROR(SUMIF(OUTPUT!AA$20:AI$20, "CLO3", OUTPUT!AA115:AI115) / OUTPUT!AN$8), "", SUMIF(OUTPUT!AA$20:AI$20, "CLO3", OUTPUT!AA115:AI115) / OUTPUT!AN$8),
"" )))))),"")</f>
        <v/>
      </c>
      <c r="Z113" s="232" t="str">
        <f t="shared" si="44"/>
        <v/>
      </c>
      <c r="AA113" s="233" t="str">
        <f t="shared" si="45"/>
        <v/>
      </c>
      <c r="AB113" s="25" t="str">
        <f>IF(B113 &lt;&gt; "", IFERROR(IF(C$16 = "PRELIM", SUMIF('Database (LECTURE-RES-PRAC)'!D$14:AG$14, "CLO4", 'Database (LECTURE-RES-PRAC)'!D110:AG110) / 'Grade computation'!F$7, IF(C$16 = "MIDTERM", SUMIF('Database (LECTURE-RES-PRAC)'!AJ$14:BM$14, "CLO4", 'Database (LECTURE-RES-PRAC)'!AJ110:BM110) / 'Grade computation'!G$7, IF(C$16 = "FINAL", SUMIF('Database (LECTURE-RES-PRAC)'!BP$14:CS$14, "CLO4", 'Database (LECTURE-RES-PRAC)'!BP110:CS110) / 'Grade computation'!H$7,""))),""),"")</f>
        <v/>
      </c>
      <c r="AC113" s="232" t="str">
        <f t="shared" si="46"/>
        <v/>
      </c>
      <c r="AD113" s="25" t="str">
        <f>IF(B113 &lt;&gt; "",IF(AND('PRINTABLE (per grading)'!H$16="EXAM", 'PRINTABLE (per grading)'!B$13="Prelim"), IF(ISERROR(SUMIF('Exam (LECTURE ONLY)'!D$20:M$20, "CLO4", 'Exam (LECTURE ONLY)'!D115:M115) / 'Exam (LECTURE ONLY)'!AL$9), "", SUMIF('Exam (LECTURE ONLY)'!D$20:M$20, "CLO4", 'Exam (LECTURE ONLY)'!D115:M115) /'Exam (LECTURE ONLY)'!AL$9),
IF(AND('PRINTABLE (per grading)'!H$16="EXAM", 'PRINTABLE (per grading)'!B$13="Midterm"), IF(ISERROR(SUMIF('Exam (LECTURE ONLY)'!O$20:X$20, "CLO4", 'Exam (LECTURE ONLY)'!O115:X115) / 'Exam (LECTURE ONLY)'!AM$9), "", SUMIF('Exam (LECTURE ONLY)'!O$20:X$20, "CLO4", 'Exam (LECTURE ONLY)'!O115:X115) / 'Exam (LECTURE ONLY)'!AM$9),
IF(AND('PRINTABLE (per grading)'!H$16="EXAM", 'PRINTABLE (per grading)'!B$13="Final"), IF(ISERROR(SUMIF('Exam (LECTURE ONLY)'!Z$20:AI$20, "CLO4", 'Exam (LECTURE ONLY)'!Z115:AI115) / 'Exam (LECTURE ONLY)'!AN$9), "", SUMIF('Exam (LECTURE ONLY)'!Z$20:AI$20, "CLO4", 'Exam (LECTURE ONLY)'!Z115:AI115) / 'Exam (LECTURE ONLY)'!AN$9),
IF(AND('PRINTABLE (per grading)'!H$16="OUTPUT", 'PRINTABLE (per grading)'!B$13="Prelim"), IF(ISERROR(SUMIF(OUTPUT!C$20:M$20, "CLO4", OUTPUT!C115:M115) / OUTPUT!AL$9), "", SUMIF(OUTPUT!C$20:M$20, "CLO4", OUTPUT!C115:M115) / OUTPUT!AL$9),
IF(AND('PRINTABLE (per grading)'!H$16="OUTPUT", 'PRINTABLE (per grading)'!B$13="Midterm"), IF(ISERROR(SUMIF(OUTPUT!O$20:Y$20, "CLO4", OUTPUT!O115:Y115) / OUTPUT!AM$9), "", SUMIF(OUTPUT!O$20:Y$20, "CLO4", OUTPUT!O115:Y115) / OUTPUT!AM$9),
IF(AND('PRINTABLE (per grading)'!H$16="OUTPUT", 'PRINTABLE (per grading)'!B$13="Final"), IF(ISERROR(SUMIF(OUTPUT!AA$20:AI$20, "CLO4", OUTPUT!AA115:AI115) / OUTPUT!AN$9), "", SUMIF(OUTPUT!AA$20:AI$20, "CLO4", OUTPUT!AA115:AI115) / OUTPUT!AN$9),
"")))))),"")</f>
        <v/>
      </c>
      <c r="AE113" s="232" t="str">
        <f t="shared" si="47"/>
        <v/>
      </c>
      <c r="AF113" s="233" t="str">
        <f t="shared" si="48"/>
        <v/>
      </c>
      <c r="AG113" s="25" t="str">
        <f>IF(B113 &lt;&gt; "", IFERROR(IF(C$16 = "PRELIM", SUMIF('Database (LECTURE-RES-PRAC)'!D$14:AG$14, "CLO5", 'Database (LECTURE-RES-PRAC)'!D110:AG110) / 'Grade computation'!F$8, IF(C$16 = "MIDTERM", SUMIF('Database (LECTURE-RES-PRAC)'!AJ$14:BM$14, "CLO5", 'Database (LECTURE-RES-PRAC)'!AJ110:BM110) / 'Grade computation'!G$8, IF(C$16 = "FINAL", SUMIF('Database (LECTURE-RES-PRAC)'!BP$14:CS$14, "CLO5", 'Database (LECTURE-RES-PRAC)'!BP110:CS110) / 'Grade computation'!H$8,""))),""),"")</f>
        <v/>
      </c>
      <c r="AH113" s="232" t="str">
        <f t="shared" si="49"/>
        <v/>
      </c>
      <c r="AI113" s="25" t="str">
        <f>IF(B113 &lt;&gt; "",IF(AND('PRINTABLE (per grading)'!H$16="EXAM", 'PRINTABLE (per grading)'!B$13="Prelim"), IF(ISERROR(SUMIF('Exam (LECTURE ONLY)'!D$20:M$20, "CLO5", 'Exam (LECTURE ONLY)'!D115:M115) / 'Exam (LECTURE ONLY)'!AL$10), "", SUMIF('Exam (LECTURE ONLY)'!D$20:M$20, "CLO5", 'Exam (LECTURE ONLY)'!D115:M115) /'Exam (LECTURE ONLY)'!AL$10),
IF(AND('PRINTABLE (per grading)'!H$16="EXAM", 'PRINTABLE (per grading)'!B$13="Midterm"), IF(ISERROR(SUMIF('Exam (LECTURE ONLY)'!O$20:X$20, "CLO5", 'Exam (LECTURE ONLY)'!O115:X115) / 'Exam (LECTURE ONLY)'!AM$10), "", SUMIF('Exam (LECTURE ONLY)'!O$20:X$20, "CLO5", 'Exam (LECTURE ONLY)'!O115:X115) / 'Exam (LECTURE ONLY)'!AM$10),
IF(AND('PRINTABLE (per grading)'!H$16="EXAM", 'PRINTABLE (per grading)'!B$13="Final"), IF(ISERROR(SUMIF('Exam (LECTURE ONLY)'!Z$20:AI$20, "CLO5", 'Exam (LECTURE ONLY)'!Z115:AI115) / 'Exam (LECTURE ONLY)'!AN$10), "", SUMIF('Exam (LECTURE ONLY)'!Z$20:AI$20, "CLO5", 'Exam (LECTURE ONLY)'!Z115:AI115) / 'Exam (LECTURE ONLY)'!AN$10),
IF(AND('PRINTABLE (per grading)'!H$16="OUTPUT", 'PRINTABLE (per grading)'!B$13="Prelim"), IF(ISERROR(SUMIF(OUTPUT!C$20:M$20, "CLO5", OUTPUT!C115:M115) / OUTPUT!AL$10), "", SUMIF(OUTPUT!C$20:M$20, "CLO5", OUTPUT!C115:M115) / OUTPUT!AL$10),
IF(AND('PRINTABLE (per grading)'!H$16="OUTPUT", 'PRINTABLE (per grading)'!B$13="Midterm"), IF(ISERROR(SUMIF(OUTPUT!O$20:Y$20, "CLO5", OUTPUT!O115:Y115) / OUTPUT!AM$10), "", SUMIF(OUTPUT!O$20:Y$20, "CLO5", OUTPUT!O115:Y115) / OUTPUT!AM$10),
IF(AND('PRINTABLE (per grading)'!H$16="OUTPUT", 'PRINTABLE (per grading)'!B$13="Final"), IF(ISERROR(SUMIF(OUTPUT!AA$20:AI$20, "CLO5", OUTPUT!AA115:AI115) / OUTPUT!AN$10), "", SUMIF(OUTPUT!AA$20:AI$20, "CLO5", OUTPUT!AA115:AI115) / OUTPUT!AN$10),
"")))))),"")</f>
        <v/>
      </c>
      <c r="AJ113" s="232" t="str">
        <f t="shared" si="50"/>
        <v/>
      </c>
      <c r="AK113" s="233" t="str">
        <f t="shared" si="51"/>
        <v/>
      </c>
      <c r="AL113" s="25" t="str">
        <f>IF(B113 &lt;&gt; "", IFERROR(IF(C$16 = "PRELIM", SUMIF('Database (LECTURE-RES-PRAC)'!D$14:AG$14, "CLO6", 'Database (LECTURE-RES-PRAC)'!D110:AG110) / 'Grade computation'!F$9, IF(C$16 = "MIDTERM", SUMIF('Database (LECTURE-RES-PRAC)'!AJ$14:BM$14, "CLO6", 'Database (LECTURE-RES-PRAC)'!AJ110:BM110) / 'Grade computation'!G$9, IF(C$16 = "FINAL", SUMIF('Database (LECTURE-RES-PRAC)'!BP$14:CS$14, "CLO6", 'Database (LECTURE-RES-PRAC)'!BP110:CS110) / 'Grade computation'!H$9,""))),""),"")</f>
        <v/>
      </c>
      <c r="AM113" s="232" t="str">
        <f t="shared" si="52"/>
        <v/>
      </c>
      <c r="AN113" s="25" t="str">
        <f>IF(B113 &lt;&gt; "",IF(AND('PRINTABLE (per grading)'!H$16="EXAM", 'PRINTABLE (per grading)'!B$13="Prelim"), IF(ISERROR(SUMIF('Exam (LECTURE ONLY)'!D$20:M$20, "CLO6", 'Exam (LECTURE ONLY)'!D115:M115) / 'Exam (LECTURE ONLY)'!AL$11), "", SUMIF('Exam (LECTURE ONLY)'!D$20:M$20, "CLO6", 'Exam (LECTURE ONLY)'!D115:M115) /'Exam (LECTURE ONLY)'!AL$11),
IF(AND('PRINTABLE (per grading)'!H$16="EXAM", 'PRINTABLE (per grading)'!B$13="Midterm"), IF(ISERROR(SUMIF('Exam (LECTURE ONLY)'!O$20:X$20, "CLO6", 'Exam (LECTURE ONLY)'!O115:X115) / 'Exam (LECTURE ONLY)'!AM$11), "", SUMIF('Exam (LECTURE ONLY)'!O$20:X$20, "CLO6", 'Exam (LECTURE ONLY)'!O115:X115) / 'Exam (LECTURE ONLY)'!AM$11),
IF(AND('PRINTABLE (per grading)'!H$16="EXAM", 'PRINTABLE (per grading)'!B$13="Final"), IF(ISERROR(SUMIF('Exam (LECTURE ONLY)'!Z$20:AI$20, "CLO6", 'Exam (LECTURE ONLY)'!Z115:AI115) / 'Exam (LECTURE ONLY)'!AN$11), "", SUMIF('Exam (LECTURE ONLY)'!Z$20:AI$20, "CLO6", 'Exam (LECTURE ONLY)'!Z115:AI115) / 'Exam (LECTURE ONLY)'!AN$11),
IF(AND('PRINTABLE (per grading)'!H$16="OUTPUT", 'PRINTABLE (per grading)'!B$13="Prelim"), IF(ISERROR(SUMIF(OUTPUT!C$20:M$20, "CLO6", OUTPUT!C115:M115) / OUTPUT!AL$11), "", SUMIF(OUTPUT!C$20:M$20, "CLO6", OUTPUT!C115:M115) / OUTPUT!AL$11),
IF(AND('PRINTABLE (per grading)'!H$16="OUTPUT", 'PRINTABLE (per grading)'!B$13="Midterm"), IF(ISERROR(SUMIF(OUTPUT!O$20:Y$20, "CLO6", OUTPUT!O115:Y115) / OUTPUT!AM$11), "", SUMIF(OUTPUT!O$20:Y$20, "CLO6", OUTPUT!O115:Y115) / OUTPUT!AM$11),
IF(AND('PRINTABLE (per grading)'!H$16="OUTPUT", 'PRINTABLE (per grading)'!B$13="Final"), IF(ISERROR(SUMIF(OUTPUT!AA$20:AI$20, "CLO6", OUTPUT!AA115:AI115) / OUTPUT!AN$11), "", SUMIF(OUTPUT!AA$20:AI$20, "CLO6", OUTPUT!AA115:AI115) / OUTPUT!AN$11),
"")))))),"")</f>
        <v/>
      </c>
      <c r="AO113" s="232" t="str">
        <f t="shared" si="53"/>
        <v/>
      </c>
      <c r="AP113" s="233" t="str">
        <f t="shared" si="54"/>
        <v/>
      </c>
      <c r="AQ113" s="25" t="str">
        <f>IF(B113 &lt;&gt; "", IFERROR(IF(C$16 = "PRELIM", SUMIF('Database (LECTURE-RES-PRAC)'!D$14:AG$14, "CLO7", 'Database (LECTURE-RES-PRAC)'!D110:AG110) / 'Grade computation'!F$10, IF(C$16 = "MIDTERM", SUMIF('Database (LECTURE-RES-PRAC)'!AJ$14:BM$14, "CLO7", 'Database (LECTURE-RES-PRAC)'!AJ110:BM110) / 'Grade computation'!G$10, IF(C$16 = "FINAL", SUMIF('Database (LECTURE-RES-PRAC)'!BP$14:CS$14, "CLO7", 'Database (LECTURE-RES-PRAC)'!BP110:CS110) / 'Grade computation'!H$10,""))),""),"")</f>
        <v/>
      </c>
      <c r="AR113" s="232" t="str">
        <f t="shared" si="55"/>
        <v/>
      </c>
      <c r="AS113" s="25" t="str">
        <f>IF(B113 &lt;&gt; "",IF(AND('PRINTABLE (per grading)'!H$16="EXAM", 'PRINTABLE (per grading)'!B$13="Prelim"), IF(ISERROR(SUMIF('Exam (LECTURE ONLY)'!D$20:M$20, "CLO7", 'Exam (LECTURE ONLY)'!D115:M115) / 'Exam (LECTURE ONLY)'!AL$12), "", SUMIF('Exam (LECTURE ONLY)'!D$20:M$20, "CLO7", 'Exam (LECTURE ONLY)'!D115:M115) /'Exam (LECTURE ONLY)'!AL$12),
IF(AND('PRINTABLE (per grading)'!H$16="EXAM", 'PRINTABLE (per grading)'!B$13="Midterm"), IF(ISERROR(SUMIF('Exam (LECTURE ONLY)'!O$20:X$20, "CLO7", 'Exam (LECTURE ONLY)'!O115:X115) / 'Exam (LECTURE ONLY)'!AM$12), "", SUMIF('Exam (LECTURE ONLY)'!O$20:X$20, "CLO7", 'Exam (LECTURE ONLY)'!O115:X115) / 'Exam (LECTURE ONLY)'!AM$12),
IF(AND('PRINTABLE (per grading)'!H$16="EXAM", 'PRINTABLE (per grading)'!B$13="Final"), IF(ISERROR(SUMIF('Exam (LECTURE ONLY)'!Z$20:AI$20, "CLO7", 'Exam (LECTURE ONLY)'!Z115:AI115) / 'Exam (LECTURE ONLY)'!AN$12), "", SUMIF('Exam (LECTURE ONLY)'!Z$20:AI$20, "CLO7", 'Exam (LECTURE ONLY)'!Z115:AI115) / 'Exam (LECTURE ONLY)'!AN$12),
IF(AND('PRINTABLE (per grading)'!H$16="OUTPUT", 'PRINTABLE (per grading)'!B$13="Prelim"), IF(ISERROR(SUMIF(OUTPUT!C$20:M$20, "CLO7", OUTPUT!C115:M115) / OUTPUT!AL$12), "", SUMIF(OUTPUT!C$20:M$20, "CLO7", OUTPUT!C115:M115) / OUTPUT!AL$12),
IF(AND('PRINTABLE (per grading)'!H$16="OUTPUT", 'PRINTABLE (per grading)'!B$13="Midterm"), IF(ISERROR(SUMIF(OUTPUT!O$20:Y$20, "CLO7", OUTPUT!O115:Y115) / OUTPUT!AM$12), "", SUMIF(OUTPUT!O$20:Y$20, "CLO7", OUTPUT!O115:Y115) / OUTPUT!AM$12),
IF(AND('PRINTABLE (per grading)'!H$16="OUTPUT", 'PRINTABLE (per grading)'!B$13="Final"), IF(ISERROR(SUMIF(OUTPUT!AA$20:AI$20, "CLO7", OUTPUT!AA115:AI115) / OUTPUT!AN$12), "", SUMIF(OUTPUT!AA$20:AI$20, "CLO7", OUTPUT!AA115:AI115) / OUTPUT!AN$12),
"")))))),"")</f>
        <v/>
      </c>
      <c r="AT113" s="232" t="str">
        <f t="shared" si="56"/>
        <v/>
      </c>
      <c r="AU113" s="233" t="str">
        <f t="shared" si="57"/>
        <v/>
      </c>
      <c r="AV113" s="25" t="str">
        <f>IF(B113 &lt;&gt; "", IFERROR(IF(C$16 = "PRELIM", SUMIF('Database (LECTURE-RES-PRAC)'!D$14:AG$14, "CLO8", 'Database (LECTURE-RES-PRAC)'!D110:AG110) / 'Grade computation'!F$11, IF(C$16 = "MIDTERM", SUMIF('Database (LECTURE-RES-PRAC)'!AJ$14:BM$14, "CLO8", 'Database (LECTURE-RES-PRAC)'!AJ110:BM110) / 'Grade computation'!G$11, IF(C$16 = "FINAL", SUMIF('Database (LECTURE-RES-PRAC)'!BP$14:CS$14, "CLO8", 'Database (LECTURE-RES-PRAC)'!BP110:CS110) / 'Grade computation'!H$11,""))),""),"")</f>
        <v/>
      </c>
      <c r="AW113" s="232" t="str">
        <f t="shared" si="58"/>
        <v/>
      </c>
      <c r="AX113" s="25" t="str">
        <f>IF(B113 &lt;&gt; "",IF(AND('PRINTABLE (per grading)'!H$16="EXAM", 'PRINTABLE (per grading)'!B$13="Prelim"), IF(ISERROR(SUMIF('Exam (LECTURE ONLY)'!D$20:M$20, "CLO8", 'Exam (LECTURE ONLY)'!D115:M115) / 'Exam (LECTURE ONLY)'!AL$13), "", SUMIF('Exam (LECTURE ONLY)'!D$20:M$20, "CLO8", 'Exam (LECTURE ONLY)'!D115:M115) /'Exam (LECTURE ONLY)'!AL$13),
IF(AND('PRINTABLE (per grading)'!H$16="EXAM", 'PRINTABLE (per grading)'!B$13="Midterm"), IF(ISERROR(SUMIF('Exam (LECTURE ONLY)'!O$20:X$20, "CLO8", 'Exam (LECTURE ONLY)'!O115:X115) / 'Exam (LECTURE ONLY)'!AM$13), "", SUMIF('Exam (LECTURE ONLY)'!O$20:X$20, "CLO8", 'Exam (LECTURE ONLY)'!O115:X115) / 'Exam (LECTURE ONLY)'!AM$13),
IF(AND('PRINTABLE (per grading)'!H$16="EXAM", 'PRINTABLE (per grading)'!B$13="Final"), IF(ISERROR(SUMIF('Exam (LECTURE ONLY)'!Z$20:AI$20, "CLO8", 'Exam (LECTURE ONLY)'!Z115:AI115) / 'Exam (LECTURE ONLY)'!AN$13), "", SUMIF('Exam (LECTURE ONLY)'!Z$20:AI$20, "CLO8", 'Exam (LECTURE ONLY)'!Z115:AI115) / 'Exam (LECTURE ONLY)'!AN$13),
IF(AND('PRINTABLE (per grading)'!H$16="OUTPUT", 'PRINTABLE (per grading)'!B$13="Prelim"), IF(ISERROR(SUMIF(OUTPUT!C$20:M$20, "CLO8", OUTPUT!C115:M115) / OUTPUT!AL$13), "", SUMIF(OUTPUT!C$20:M$20, "CLO8", OUTPUT!C115:M115) / OUTPUT!AL$13),
IF(AND('PRINTABLE (per grading)'!H$16="OUTPUT", 'PRINTABLE (per grading)'!B$13="Midterm"), IF(ISERROR(SUMIF(OUTPUT!O$20:Y$20, "CLO8", OUTPUT!O115:Y115) / OUTPUT!AM$13), "", SUMIF(OUTPUT!O$20:Y$20, "CLO8", OUTPUT!O115:Y115) / OUTPUT!AM$13),
IF(AND('PRINTABLE (per grading)'!H$16="OUTPUT", 'PRINTABLE (per grading)'!B$13="Final"), IF(ISERROR(SUMIF(OUTPUT!AA$20:AI$20, "CLO8", OUTPUT!AA115:AI115) / OUTPUT!AN$13), "", SUMIF(OUTPUT!AA$20:AI$20, "CLO8", OUTPUT!AA115:AI115) / OUTPUT!AN$13),
"")))))),"")</f>
        <v/>
      </c>
      <c r="AY113" s="232" t="str">
        <f t="shared" si="59"/>
        <v/>
      </c>
      <c r="AZ113" s="233" t="str">
        <f t="shared" si="60"/>
        <v/>
      </c>
      <c r="BA113" s="25" t="str">
        <f>IF(B113 &lt;&gt; "", IFERROR(IF(C$16 = "PRELIM", SUMIF('Database (LECTURE-RES-PRAC)'!D$14:AG$14, "CLO9", 'Database (LECTURE-RES-PRAC)'!D110:AG110) / 'Grade computation'!F$12, IF(C$16 = "MIDTERM", SUMIF('Database (LECTURE-RES-PRAC)'!AJ$14:BM$14, "CLO9", 'Database (LECTURE-RES-PRAC)'!AJ110:BM110) / 'Grade computation'!G$12, IF(C$16 = "FINAL", SUMIF('Database (LECTURE-RES-PRAC)'!BP$14:CS$14, "CLO9", 'Database (LECTURE-RES-PRAC)'!BP110:CS110) / 'Grade computation'!H$12,""))),""),"")</f>
        <v/>
      </c>
      <c r="BB113" s="232" t="str">
        <f t="shared" si="61"/>
        <v/>
      </c>
      <c r="BC113" s="25" t="str">
        <f>IF(B113 &lt;&gt; "",IF(AND('PRINTABLE (per grading)'!H$16="EXAM", 'PRINTABLE (per grading)'!B$13="Prelim"), IF(ISERROR(SUMIF('Exam (LECTURE ONLY)'!D$20:M$20, "CLO9", 'Exam (LECTURE ONLY)'!D115:M115) / 'Exam (LECTURE ONLY)'!AL$14), "", SUMIF('Exam (LECTURE ONLY)'!D$20:M$20, "CLO9", 'Exam (LECTURE ONLY)'!D115:M115) /'Exam (LECTURE ONLY)'!AL$14),
IF(AND('PRINTABLE (per grading)'!H$16="EXAM", 'PRINTABLE (per grading)'!B$13="Midterm"), IF(ISERROR(SUMIF('Exam (LECTURE ONLY)'!O$20:X$20, "CLO9", 'Exam (LECTURE ONLY)'!O115:X115) / 'Exam (LECTURE ONLY)'!AM$14), "", SUMIF('Exam (LECTURE ONLY)'!O$20:X$20, "CLO9", 'Exam (LECTURE ONLY)'!O115:X115) / 'Exam (LECTURE ONLY)'!AM$14),
IF(AND('PRINTABLE (per grading)'!H$16="EXAM", 'PRINTABLE (per grading)'!B$13="Final"), IF(ISERROR(SUMIF('Exam (LECTURE ONLY)'!Z$20:AI$20, "CLO9", 'Exam (LECTURE ONLY)'!Z115:AI115) / 'Exam (LECTURE ONLY)'!AN$14), "", SUMIF('Exam (LECTURE ONLY)'!Z$20:AI$20, "CLO9", 'Exam (LECTURE ONLY)'!Z115:AI115) / 'Exam (LECTURE ONLY)'!AN$14),
IF(AND('PRINTABLE (per grading)'!H$16="OUTPUT", 'PRINTABLE (per grading)'!B$13="Prelim"), IF(ISERROR(SUMIF(OUTPUT!C$20:M$20, "CLO9", OUTPUT!C115:M115) / OUTPUT!AL$14), "", SUMIF(OUTPUT!C$20:M$20, "CLO9", OUTPUT!C115:M115) / OUTPUT!AL$14),
IF(AND('PRINTABLE (per grading)'!H$16="OUTPUT", 'PRINTABLE (per grading)'!B$13="Midterm"), IF(ISERROR(SUMIF(OUTPUT!O$20:Y$20, "CLO9", OUTPUT!O115:Y115) / OUTPUT!AM$14), "", SUMIF(OUTPUT!O$20:Y$20, "CLO9", OUTPUT!O115:Y115) / OUTPUT!AM$14),
IF(AND('PRINTABLE (per grading)'!H$16="OUTPUT", 'PRINTABLE (per grading)'!B$13="Final"), IF(ISERROR(SUMIF(OUTPUT!AA$20:AI$20, "CLO9", OUTPUT!AA115:AI115) / OUTPUT!AN$14), "", SUMIF(OUTPUT!AA$20:AI$20, "CLO9", OUTPUT!AA115:AI115) / OUTPUT!AN$14),
"")))))),"")</f>
        <v/>
      </c>
      <c r="BD113" s="232" t="str">
        <f t="shared" si="62"/>
        <v/>
      </c>
      <c r="BE113" s="233" t="str">
        <f t="shared" si="63"/>
        <v/>
      </c>
      <c r="BF113" s="25" t="str">
        <f>IF(B113 &lt;&gt; "", IFERROR(IF(C$16 = "PRELIM", SUMIF('Database (LECTURE-RES-PRAC)'!D$14:AG$14, "CLO10", 'Database (LECTURE-RES-PRAC)'!D110:AG110) / 'Grade computation'!F$13, IF(C$16 = "MIDTERM", SUMIF('Database (LECTURE-RES-PRAC)'!AJ$14:BM$14, "CLO10", 'Database (LECTURE-RES-PRAC)'!AJ110:BM110) / 'Grade computation'!G$13, IF(C$16 = "FINAL", SUMIF('Database (LECTURE-RES-PRAC)'!BP$14:CS$14, "CLO10", 'Database (LECTURE-RES-PRAC)'!BP110:CS110) / 'Grade computation'!H$13,""))),""),"")</f>
        <v/>
      </c>
      <c r="BG113" s="232" t="str">
        <f t="shared" si="64"/>
        <v/>
      </c>
      <c r="BH113" s="25" t="str">
        <f>IF(B113 &lt;&gt; "",IF(AND('PRINTABLE (per grading)'!H$16="EXAM", 'PRINTABLE (per grading)'!B$13="Prelim"), IF(ISERROR(SUMIF('Exam (LECTURE ONLY)'!D$20:M$20, "CLO10", 'Exam (LECTURE ONLY)'!D115:M115) / 'Exam (LECTURE ONLY)'!AL$15), "", SUMIF('Exam (LECTURE ONLY)'!D$20:M$20, "CLO10", 'Exam (LECTURE ONLY)'!D115:M115) /'Exam (LECTURE ONLY)'!AL$15),
IF(AND('PRINTABLE (per grading)'!H$16="EXAM", 'PRINTABLE (per grading)'!B$13="Midterm"), IF(ISERROR(SUMIF('Exam (LECTURE ONLY)'!O$20:X$20, "CLO10", 'Exam (LECTURE ONLY)'!O115:X115) / 'Exam (LECTURE ONLY)'!AM$15), "", SUMIF('Exam (LECTURE ONLY)'!O$20:X$20, "CLO10", 'Exam (LECTURE ONLY)'!O115:X115) / 'Exam (LECTURE ONLY)'!AM$15),
IF(AND('PRINTABLE (per grading)'!H$16="EXAM", 'PRINTABLE (per grading)'!B$13="Final"), IF(ISERROR(SUMIF('Exam (LECTURE ONLY)'!Z$20:AI$20, "CLO10", 'Exam (LECTURE ONLY)'!Z115:AI115) / 'Exam (LECTURE ONLY)'!AN$15), "", SUMIF('Exam (LECTURE ONLY)'!Z$20:AI$20, "CLO10", 'Exam (LECTURE ONLY)'!Z115:AI115) / 'Exam (LECTURE ONLY)'!AN$15),
IF(AND('PRINTABLE (per grading)'!H$16="OUTPUT", 'PRINTABLE (per grading)'!B$13="Prelim"), IF(ISERROR(SUMIF(OUTPUT!C$20:M$20, "CLO10", OUTPUT!C115:M115) / OUTPUT!AL$15), "", SUMIF(OUTPUT!C$20:M$20, "CLO10", OUTPUT!C115:M115) / OUTPUT!AL$15),
IF(AND('PRINTABLE (per grading)'!H$16="OUTPUT", 'PRINTABLE (per grading)'!B$13="Midterm"), IF(ISERROR(SUMIF(OUTPUT!O$20:Y$20, "CLO10", OUTPUT!O115:Y115) / OUTPUT!AM$15), "", SUMIF(OUTPUT!O$20:Y$20, "CLO10", OUTPUT!O115:Y115) / OUTPUT!AM$15),
IF(AND('PRINTABLE (per grading)'!H$16="OUTPUT", 'PRINTABLE (per grading)'!B$13="Final"), IF(ISERROR(SUMIF(OUTPUT!AA$20:AI$20, "CLO10", OUTPUT!AA115:AI115) / OUTPUT!AN$15), "", SUMIF(OUTPUT!AA$20:AI$20, "CLO10", OUTPUT!AA115:AI115) / OUTPUT!AN$15),
"")))))),"")</f>
        <v/>
      </c>
      <c r="BI113" s="232" t="str">
        <f t="shared" si="65"/>
        <v/>
      </c>
      <c r="BJ113" s="233" t="str">
        <f t="shared" si="66"/>
        <v/>
      </c>
      <c r="BK113" s="2"/>
    </row>
    <row r="114" spans="1:63" ht="20.100000000000001" customHeight="1">
      <c r="A114" s="212" t="str">
        <f>IF(ISBLANK('Database (LECTURE-RES-PRAC)'!A111),"",'Database (LECTURE-RES-PRAC)'!A111)</f>
        <v/>
      </c>
      <c r="B114" s="213" t="str">
        <f>IF(ISBLANK('Database (LECTURE-RES-PRAC)'!B111),"",'Database (LECTURE-RES-PRAC)'!B111)</f>
        <v/>
      </c>
      <c r="C114" s="134" t="str">
        <f>IF(B114&lt;&gt;"",IF(C$16="PRELIM",'Grade computation'!C114, IF(C$16="MIDTERM",'Grade computation'!K114, IF(C$16="FINAL",'Grade computation'!S114,""))),"")</f>
        <v/>
      </c>
      <c r="D114" s="135" t="str">
        <f t="shared" si="1"/>
        <v/>
      </c>
      <c r="E114" s="134" t="str">
        <f>IF(B114&lt;&gt;"", IF(C$16="PRELIM",'Grade computation'!E114, IF(C$16="MIDTERM",'Grade computation'!M114, IF(C$16="FINAL",'Grade computation'!U114,""))),"")</f>
        <v/>
      </c>
      <c r="F114" s="136" t="str">
        <f t="shared" si="2"/>
        <v/>
      </c>
      <c r="G114" s="137" t="str">
        <f t="shared" si="3"/>
        <v/>
      </c>
      <c r="H114" s="207" t="str">
        <f>IF(B114&lt;&gt;"",IF(C$16="PRELIM", 'Grade computation'!H114, IF(C$16="MIDTERM", 'Grade computation'!P114, IF(C$16="FINAL",'Grade computation'!X114, ""))),"")</f>
        <v/>
      </c>
      <c r="I114" s="137" t="str">
        <f t="shared" si="4"/>
        <v/>
      </c>
      <c r="J114" s="139" t="str">
        <f t="shared" si="5"/>
        <v/>
      </c>
      <c r="K114" s="377" t="str">
        <f t="shared" si="6"/>
        <v/>
      </c>
      <c r="L114" s="434"/>
      <c r="M114" s="25" t="str">
        <f>IF(B114 &lt;&gt; "", IFERROR(IF(C$16 = "PRELIM", SUMIF('Database (LECTURE-RES-PRAC)'!D$14:AG$14, "CLO1", 'Database (LECTURE-RES-PRAC)'!D111:AG111) / 'Grade computation'!F$4, IF(C$16 = "MIDTERM", SUMIF('Database (LECTURE-RES-PRAC)'!AJ$14:BM$14, "CLO1", 'Database (LECTURE-RES-PRAC)'!AJ111:BM111) / 'Grade computation'!G$4, IF(C$16 = "FINAL", SUMIF('Database (LECTURE-RES-PRAC)'!BP$14:CS$14, "CLO1", 'Database (LECTURE-RES-PRAC)'!BP111:CS111) / 'Grade computation'!H$4,""))),""),"")</f>
        <v/>
      </c>
      <c r="N114" s="232" t="str">
        <f t="shared" si="37"/>
        <v/>
      </c>
      <c r="O114" s="25" t="str">
        <f>IF(B114 &lt;&gt; "",IF(AND('PRINTABLE (per grading)'!H$16="EXAM", 'PRINTABLE (per grading)'!B$13="Prelim"), IF(ISERROR(SUMIF('Exam (LECTURE ONLY)'!D$20:M$20, "CLO1", 'Exam (LECTURE ONLY)'!D116:M116) / 'Exam (LECTURE ONLY)'!AL$6), "", SUMIF('Exam (LECTURE ONLY)'!D$20:M$20, "CLO1", 'Exam (LECTURE ONLY)'!D116:M116) /'Exam (LECTURE ONLY)'!AL$6),
IF(AND('PRINTABLE (per grading)'!H$16="EXAM", 'PRINTABLE (per grading)'!B$13="Midterm"), IF(ISERROR(SUMIF('Exam (LECTURE ONLY)'!O$20:X$20, "CLO1", 'Exam (LECTURE ONLY)'!O116:X116) / 'Exam (LECTURE ONLY)'!AM$6), "", SUMIF('Exam (LECTURE ONLY)'!O$20:X$20, "CLO1", 'Exam (LECTURE ONLY)'!O116:X116) / 'Exam (LECTURE ONLY)'!AM$6),
IF(AND('PRINTABLE (per grading)'!H$16="EXAM", 'PRINTABLE (per grading)'!B$13="Final"), IF(ISERROR(SUMIF('Exam (LECTURE ONLY)'!Z$20:AI$20, "CLO1", 'Exam (LECTURE ONLY)'!Z116:AI116) / 'Exam (LECTURE ONLY)'!AN$6), "", SUMIF('Exam (LECTURE ONLY)'!Z$20:AI$20, "CLO1", 'Exam (LECTURE ONLY)'!Z116:AI116) / 'Exam (LECTURE ONLY)'!AN$6),
IF(AND('PRINTABLE (per grading)'!H$16="OUTPUT", 'PRINTABLE (per grading)'!B$13="Prelim"), IF(ISERROR(SUMIF(OUTPUT!C$20:M$20, "CLO1", OUTPUT!C116:M116) / OUTPUT!AL$6), "", SUMIF(OUTPUT!C$20:M$20, "CLO1", OUTPUT!C116:M116) / OUTPUT!AL$6),
IF(AND('PRINTABLE (per grading)'!H$16="OUTPUT", 'PRINTABLE (per grading)'!B$13="Midterm"), IF(ISERROR(SUMIF(OUTPUT!O$20:Y$20, "CLO1", OUTPUT!O116:Y116) / OUTPUT!AM$6), "", SUMIF(OUTPUT!O$20:Y$20, "CLO1", OUTPUT!O116:Y116) / OUTPUT!AM$6),
IF(AND('PRINTABLE (per grading)'!H$16="OUTPUT", 'PRINTABLE (per grading)'!B$13="Final"), IF(ISERROR(SUMIF(OUTPUT!AA$20:AI$20, "CLO1", OUTPUT!AA116:AI116) / OUTPUT!AN$6), "", SUMIF(OUTPUT!AA$20:AI$20, "CLO1", OUTPUT!AA116:AI116) / OUTPUT!AN$6),
"")))))),"")</f>
        <v/>
      </c>
      <c r="P114" s="232" t="str">
        <f t="shared" si="38"/>
        <v/>
      </c>
      <c r="Q114" s="233" t="str">
        <f t="shared" si="39"/>
        <v/>
      </c>
      <c r="R114" s="25" t="str">
        <f>IF(B114 &lt;&gt; "", IFERROR(IF(C$16 = "PRELIM", SUMIF('Database (LECTURE-RES-PRAC)'!D$14:AG$14, "CLO2", 'Database (LECTURE-RES-PRAC)'!D111:AG111) / 'Grade computation'!F$5, IF(C$16 = "MIDTERM", SUMIF('Database (LECTURE-RES-PRAC)'!AJ$14:BM$14, "CLO2", 'Database (LECTURE-RES-PRAC)'!AJ111:BM111) / 'Grade computation'!G$5, IF(C$16 = "FINAL", SUMIF('Database (LECTURE-RES-PRAC)'!BP$14:CS$14, "CLO2", 'Database (LECTURE-RES-PRAC)'!BP111:CS111) / 'Grade computation'!H$5,""))),""),"")</f>
        <v/>
      </c>
      <c r="S114" s="232" t="str">
        <f t="shared" si="40"/>
        <v/>
      </c>
      <c r="T114" s="25" t="str">
        <f>IF(B114 &lt;&gt; "",IF(AND('PRINTABLE (per grading)'!H$16="EXAM", 'PRINTABLE (per grading)'!B$13="Prelim"), IF(ISERROR(SUMIF('Exam (LECTURE ONLY)'!D$20:M$20, "CLO2", 'Exam (LECTURE ONLY)'!D116:M116) / 'Exam (LECTURE ONLY)'!AL$7), "", SUMIF('Exam (LECTURE ONLY)'!D$20:M$20, "CLO2", 'Exam (LECTURE ONLY)'!D116:M116) /'Exam (LECTURE ONLY)'!AL$7),
IF(AND('PRINTABLE (per grading)'!H$16="EXAM", 'PRINTABLE (per grading)'!B$13="Midterm"), IF(ISERROR(SUMIF('Exam (LECTURE ONLY)'!O$20:X$20, "CLO2", 'Exam (LECTURE ONLY)'!O116:X116) / 'Exam (LECTURE ONLY)'!AM$7), "", SUMIF('Exam (LECTURE ONLY)'!O$20:X$20, "CLO2", 'Exam (LECTURE ONLY)'!O116:X116) / 'Exam (LECTURE ONLY)'!AM$7),
IF(AND('PRINTABLE (per grading)'!H$16="EXAM", 'PRINTABLE (per grading)'!B$13="Final"), IF(ISERROR(SUMIF('Exam (LECTURE ONLY)'!Z$20:AI$20, "CLO2", 'Exam (LECTURE ONLY)'!Z116:AI116) / 'Exam (LECTURE ONLY)'!AN$7), "", SUMIF('Exam (LECTURE ONLY)'!Z$20:AI$20, "CLO2", 'Exam (LECTURE ONLY)'!Z116:AI116) / 'Exam (LECTURE ONLY)'!AN$7),
IF(AND('PRINTABLE (per grading)'!H$16="OUTPUT", 'PRINTABLE (per grading)'!B$13="Prelim"), IF(ISERROR(SUMIF(OUTPUT!C$20:M$20, "CLO2", OUTPUT!C116:M116) / OUTPUT!AL$7), "", SUMIF(OUTPUT!C$20:M$20, "CLO2", OUTPUT!C116:M116) / OUTPUT!AL$7),
IF(AND('PRINTABLE (per grading)'!H$16="OUTPUT", 'PRINTABLE (per grading)'!B$13="Midterm"), IF(ISERROR(SUMIF(OUTPUT!O$20:Y$20, "CLO2", OUTPUT!O116:Y116) / OUTPUT!AM$7), "", SUMIF(OUTPUT!O$20:Y$20, "CLO2", OUTPUT!O116:Y116) / OUTPUT!AM$7),
IF(AND('PRINTABLE (per grading)'!H$16="OUTPUT", 'PRINTABLE (per grading)'!B$13="Final"), IF(ISERROR(SUMIF(OUTPUT!AA$20:AI$20, "CLO2", OUTPUT!AA116:AI116) / OUTPUT!AN$7), "", SUMIF(OUTPUT!AA$20:AI$20, "CLO2", OUTPUT!AA116:AI116) / OUTPUT!AN$7),
"")))))),"")</f>
        <v/>
      </c>
      <c r="U114" s="232" t="str">
        <f t="shared" si="41"/>
        <v/>
      </c>
      <c r="V114" s="233" t="str">
        <f t="shared" si="42"/>
        <v/>
      </c>
      <c r="W114" s="25" t="str">
        <f>IF(B114 &lt;&gt; "", IFERROR(IF(C$16 = "PRELIM", SUMIF('Database (LECTURE-RES-PRAC)'!D$14:AG$14, "CLO3", 'Database (LECTURE-RES-PRAC)'!D111:AG111) / 'Grade computation'!F$6, IF(C$16 = "MIDTERM", SUMIF('Database (LECTURE-RES-PRAC)'!AJ$14:BM$14, "CLO3", 'Database (LECTURE-RES-PRAC)'!AJ111:BM111) / 'Grade computation'!G$6, IF(C$16 = "FINAL", SUMIF('Database (LECTURE-RES-PRAC)'!BP$14:CS$14, "CLO3", 'Database (LECTURE-RES-PRAC)'!BP111:CS111) / 'Grade computation'!H$6,""))),""),"")</f>
        <v/>
      </c>
      <c r="X114" s="232" t="str">
        <f t="shared" si="43"/>
        <v/>
      </c>
      <c r="Y114" s="25" t="str">
        <f>IF(B114 &lt;&gt; "",IF(AND('PRINTABLE (per grading)'!H$16="EXAM", 'PRINTABLE (per grading)'!B$13="Prelim"), IF(ISERROR(SUMIF('Exam (LECTURE ONLY)'!D$20:M$20, "CLO3", 'Exam (LECTURE ONLY)'!D116:M116) / 'Exam (LECTURE ONLY)'!AL$8), "", SUMIF('Exam (LECTURE ONLY)'!D$20:M$20, "CLO3", 'Exam (LECTURE ONLY)'!D116:M116) /'Exam (LECTURE ONLY)'!AL$8),
IF(AND('PRINTABLE (per grading)'!H$16="EXAM", 'PRINTABLE (per grading)'!B$13="Midterm"), IF(ISERROR(SUMIF('Exam (LECTURE ONLY)'!O$20:X$20, "CLO3", 'Exam (LECTURE ONLY)'!O116:X116) / 'Exam (LECTURE ONLY)'!AM$8), "", SUMIF('Exam (LECTURE ONLY)'!O$20:X$20, "CLO3", 'Exam (LECTURE ONLY)'!O116:X116) / 'Exam (LECTURE ONLY)'!AM$8),
IF(AND('PRINTABLE (per grading)'!H$16="EXAM", 'PRINTABLE (per grading)'!B$13="Final"), IF(ISERROR(SUMIF('Exam (LECTURE ONLY)'!Z$20:AI$20, "CLO3", 'Exam (LECTURE ONLY)'!Z116:AI116) / 'Exam (LECTURE ONLY)'!AN$8), "", SUMIF('Exam (LECTURE ONLY)'!Z$20:AI$20, "CLO3", 'Exam (LECTURE ONLY)'!Z116:AI116) / 'Exam (LECTURE ONLY)'!AN$8),
IF(AND('PRINTABLE (per grading)'!H$16="OUTPUT", 'PRINTABLE (per grading)'!B$13="Prelim"), IF(ISERROR(SUMIF(OUTPUT!C$20:M$20, "CLO3", OUTPUT!C116:M116) / OUTPUT!AL$8), "", SUMIF(OUTPUT!C$20:M$20, "CLO3", OUTPUT!C116:M116) / OUTPUT!AL$8),
IF(AND('PRINTABLE (per grading)'!H$16="OUTPUT", 'PRINTABLE (per grading)'!B$13="Midterm"), IF(ISERROR(SUMIF(OUTPUT!O$20:Y$20, "CLO3", OUTPUT!O116:Y116) / OUTPUT!AM$8), "", SUMIF(OUTPUT!O$20:Y$20, "CLO3", OUTPUT!O116:Y116) / OUTPUT!AM$8),
IF(AND('PRINTABLE (per grading)'!H$16="OUTPUT", 'PRINTABLE (per grading)'!B$13="Final"), IF(ISERROR(SUMIF(OUTPUT!AA$20:AI$20, "CLO3", OUTPUT!AA116:AI116) / OUTPUT!AN$8), "", SUMIF(OUTPUT!AA$20:AI$20, "CLO3", OUTPUT!AA116:AI116) / OUTPUT!AN$8),
"" )))))),"")</f>
        <v/>
      </c>
      <c r="Z114" s="232" t="str">
        <f t="shared" si="44"/>
        <v/>
      </c>
      <c r="AA114" s="233" t="str">
        <f t="shared" si="45"/>
        <v/>
      </c>
      <c r="AB114" s="25" t="str">
        <f>IF(B114 &lt;&gt; "", IFERROR(IF(C$16 = "PRELIM", SUMIF('Database (LECTURE-RES-PRAC)'!D$14:AG$14, "CLO4", 'Database (LECTURE-RES-PRAC)'!D111:AG111) / 'Grade computation'!F$7, IF(C$16 = "MIDTERM", SUMIF('Database (LECTURE-RES-PRAC)'!AJ$14:BM$14, "CLO4", 'Database (LECTURE-RES-PRAC)'!AJ111:BM111) / 'Grade computation'!G$7, IF(C$16 = "FINAL", SUMIF('Database (LECTURE-RES-PRAC)'!BP$14:CS$14, "CLO4", 'Database (LECTURE-RES-PRAC)'!BP111:CS111) / 'Grade computation'!H$7,""))),""),"")</f>
        <v/>
      </c>
      <c r="AC114" s="232" t="str">
        <f t="shared" si="46"/>
        <v/>
      </c>
      <c r="AD114" s="25" t="str">
        <f>IF(B114 &lt;&gt; "",IF(AND('PRINTABLE (per grading)'!H$16="EXAM", 'PRINTABLE (per grading)'!B$13="Prelim"), IF(ISERROR(SUMIF('Exam (LECTURE ONLY)'!D$20:M$20, "CLO4", 'Exam (LECTURE ONLY)'!D116:M116) / 'Exam (LECTURE ONLY)'!AL$9), "", SUMIF('Exam (LECTURE ONLY)'!D$20:M$20, "CLO4", 'Exam (LECTURE ONLY)'!D116:M116) /'Exam (LECTURE ONLY)'!AL$9),
IF(AND('PRINTABLE (per grading)'!H$16="EXAM", 'PRINTABLE (per grading)'!B$13="Midterm"), IF(ISERROR(SUMIF('Exam (LECTURE ONLY)'!O$20:X$20, "CLO4", 'Exam (LECTURE ONLY)'!O116:X116) / 'Exam (LECTURE ONLY)'!AM$9), "", SUMIF('Exam (LECTURE ONLY)'!O$20:X$20, "CLO4", 'Exam (LECTURE ONLY)'!O116:X116) / 'Exam (LECTURE ONLY)'!AM$9),
IF(AND('PRINTABLE (per grading)'!H$16="EXAM", 'PRINTABLE (per grading)'!B$13="Final"), IF(ISERROR(SUMIF('Exam (LECTURE ONLY)'!Z$20:AI$20, "CLO4", 'Exam (LECTURE ONLY)'!Z116:AI116) / 'Exam (LECTURE ONLY)'!AN$9), "", SUMIF('Exam (LECTURE ONLY)'!Z$20:AI$20, "CLO4", 'Exam (LECTURE ONLY)'!Z116:AI116) / 'Exam (LECTURE ONLY)'!AN$9),
IF(AND('PRINTABLE (per grading)'!H$16="OUTPUT", 'PRINTABLE (per grading)'!B$13="Prelim"), IF(ISERROR(SUMIF(OUTPUT!C$20:M$20, "CLO4", OUTPUT!C116:M116) / OUTPUT!AL$9), "", SUMIF(OUTPUT!C$20:M$20, "CLO4", OUTPUT!C116:M116) / OUTPUT!AL$9),
IF(AND('PRINTABLE (per grading)'!H$16="OUTPUT", 'PRINTABLE (per grading)'!B$13="Midterm"), IF(ISERROR(SUMIF(OUTPUT!O$20:Y$20, "CLO4", OUTPUT!O116:Y116) / OUTPUT!AM$9), "", SUMIF(OUTPUT!O$20:Y$20, "CLO4", OUTPUT!O116:Y116) / OUTPUT!AM$9),
IF(AND('PRINTABLE (per grading)'!H$16="OUTPUT", 'PRINTABLE (per grading)'!B$13="Final"), IF(ISERROR(SUMIF(OUTPUT!AA$20:AI$20, "CLO4", OUTPUT!AA116:AI116) / OUTPUT!AN$9), "", SUMIF(OUTPUT!AA$20:AI$20, "CLO4", OUTPUT!AA116:AI116) / OUTPUT!AN$9),
"")))))),"")</f>
        <v/>
      </c>
      <c r="AE114" s="232" t="str">
        <f t="shared" si="47"/>
        <v/>
      </c>
      <c r="AF114" s="233" t="str">
        <f t="shared" si="48"/>
        <v/>
      </c>
      <c r="AG114" s="25" t="str">
        <f>IF(B114 &lt;&gt; "", IFERROR(IF(C$16 = "PRELIM", SUMIF('Database (LECTURE-RES-PRAC)'!D$14:AG$14, "CLO5", 'Database (LECTURE-RES-PRAC)'!D111:AG111) / 'Grade computation'!F$8, IF(C$16 = "MIDTERM", SUMIF('Database (LECTURE-RES-PRAC)'!AJ$14:BM$14, "CLO5", 'Database (LECTURE-RES-PRAC)'!AJ111:BM111) / 'Grade computation'!G$8, IF(C$16 = "FINAL", SUMIF('Database (LECTURE-RES-PRAC)'!BP$14:CS$14, "CLO5", 'Database (LECTURE-RES-PRAC)'!BP111:CS111) / 'Grade computation'!H$8,""))),""),"")</f>
        <v/>
      </c>
      <c r="AH114" s="232" t="str">
        <f t="shared" si="49"/>
        <v/>
      </c>
      <c r="AI114" s="25" t="str">
        <f>IF(B114 &lt;&gt; "",IF(AND('PRINTABLE (per grading)'!H$16="EXAM", 'PRINTABLE (per grading)'!B$13="Prelim"), IF(ISERROR(SUMIF('Exam (LECTURE ONLY)'!D$20:M$20, "CLO5", 'Exam (LECTURE ONLY)'!D116:M116) / 'Exam (LECTURE ONLY)'!AL$10), "", SUMIF('Exam (LECTURE ONLY)'!D$20:M$20, "CLO5", 'Exam (LECTURE ONLY)'!D116:M116) /'Exam (LECTURE ONLY)'!AL$10),
IF(AND('PRINTABLE (per grading)'!H$16="EXAM", 'PRINTABLE (per grading)'!B$13="Midterm"), IF(ISERROR(SUMIF('Exam (LECTURE ONLY)'!O$20:X$20, "CLO5", 'Exam (LECTURE ONLY)'!O116:X116) / 'Exam (LECTURE ONLY)'!AM$10), "", SUMIF('Exam (LECTURE ONLY)'!O$20:X$20, "CLO5", 'Exam (LECTURE ONLY)'!O116:X116) / 'Exam (LECTURE ONLY)'!AM$10),
IF(AND('PRINTABLE (per grading)'!H$16="EXAM", 'PRINTABLE (per grading)'!B$13="Final"), IF(ISERROR(SUMIF('Exam (LECTURE ONLY)'!Z$20:AI$20, "CLO5", 'Exam (LECTURE ONLY)'!Z116:AI116) / 'Exam (LECTURE ONLY)'!AN$10), "", SUMIF('Exam (LECTURE ONLY)'!Z$20:AI$20, "CLO5", 'Exam (LECTURE ONLY)'!Z116:AI116) / 'Exam (LECTURE ONLY)'!AN$10),
IF(AND('PRINTABLE (per grading)'!H$16="OUTPUT", 'PRINTABLE (per grading)'!B$13="Prelim"), IF(ISERROR(SUMIF(OUTPUT!C$20:M$20, "CLO5", OUTPUT!C116:M116) / OUTPUT!AL$10), "", SUMIF(OUTPUT!C$20:M$20, "CLO5", OUTPUT!C116:M116) / OUTPUT!AL$10),
IF(AND('PRINTABLE (per grading)'!H$16="OUTPUT", 'PRINTABLE (per grading)'!B$13="Midterm"), IF(ISERROR(SUMIF(OUTPUT!O$20:Y$20, "CLO5", OUTPUT!O116:Y116) / OUTPUT!AM$10), "", SUMIF(OUTPUT!O$20:Y$20, "CLO5", OUTPUT!O116:Y116) / OUTPUT!AM$10),
IF(AND('PRINTABLE (per grading)'!H$16="OUTPUT", 'PRINTABLE (per grading)'!B$13="Final"), IF(ISERROR(SUMIF(OUTPUT!AA$20:AI$20, "CLO5", OUTPUT!AA116:AI116) / OUTPUT!AN$10), "", SUMIF(OUTPUT!AA$20:AI$20, "CLO5", OUTPUT!AA116:AI116) / OUTPUT!AN$10),
"")))))),"")</f>
        <v/>
      </c>
      <c r="AJ114" s="232" t="str">
        <f t="shared" si="50"/>
        <v/>
      </c>
      <c r="AK114" s="233" t="str">
        <f t="shared" si="51"/>
        <v/>
      </c>
      <c r="AL114" s="25" t="str">
        <f>IF(B114 &lt;&gt; "", IFERROR(IF(C$16 = "PRELIM", SUMIF('Database (LECTURE-RES-PRAC)'!D$14:AG$14, "CLO6", 'Database (LECTURE-RES-PRAC)'!D111:AG111) / 'Grade computation'!F$9, IF(C$16 = "MIDTERM", SUMIF('Database (LECTURE-RES-PRAC)'!AJ$14:BM$14, "CLO6", 'Database (LECTURE-RES-PRAC)'!AJ111:BM111) / 'Grade computation'!G$9, IF(C$16 = "FINAL", SUMIF('Database (LECTURE-RES-PRAC)'!BP$14:CS$14, "CLO6", 'Database (LECTURE-RES-PRAC)'!BP111:CS111) / 'Grade computation'!H$9,""))),""),"")</f>
        <v/>
      </c>
      <c r="AM114" s="232" t="str">
        <f t="shared" si="52"/>
        <v/>
      </c>
      <c r="AN114" s="25" t="str">
        <f>IF(B114 &lt;&gt; "",IF(AND('PRINTABLE (per grading)'!H$16="EXAM", 'PRINTABLE (per grading)'!B$13="Prelim"), IF(ISERROR(SUMIF('Exam (LECTURE ONLY)'!D$20:M$20, "CLO6", 'Exam (LECTURE ONLY)'!D116:M116) / 'Exam (LECTURE ONLY)'!AL$11), "", SUMIF('Exam (LECTURE ONLY)'!D$20:M$20, "CLO6", 'Exam (LECTURE ONLY)'!D116:M116) /'Exam (LECTURE ONLY)'!AL$11),
IF(AND('PRINTABLE (per grading)'!H$16="EXAM", 'PRINTABLE (per grading)'!B$13="Midterm"), IF(ISERROR(SUMIF('Exam (LECTURE ONLY)'!O$20:X$20, "CLO6", 'Exam (LECTURE ONLY)'!O116:X116) / 'Exam (LECTURE ONLY)'!AM$11), "", SUMIF('Exam (LECTURE ONLY)'!O$20:X$20, "CLO6", 'Exam (LECTURE ONLY)'!O116:X116) / 'Exam (LECTURE ONLY)'!AM$11),
IF(AND('PRINTABLE (per grading)'!H$16="EXAM", 'PRINTABLE (per grading)'!B$13="Final"), IF(ISERROR(SUMIF('Exam (LECTURE ONLY)'!Z$20:AI$20, "CLO6", 'Exam (LECTURE ONLY)'!Z116:AI116) / 'Exam (LECTURE ONLY)'!AN$11), "", SUMIF('Exam (LECTURE ONLY)'!Z$20:AI$20, "CLO6", 'Exam (LECTURE ONLY)'!Z116:AI116) / 'Exam (LECTURE ONLY)'!AN$11),
IF(AND('PRINTABLE (per grading)'!H$16="OUTPUT", 'PRINTABLE (per grading)'!B$13="Prelim"), IF(ISERROR(SUMIF(OUTPUT!C$20:M$20, "CLO6", OUTPUT!C116:M116) / OUTPUT!AL$11), "", SUMIF(OUTPUT!C$20:M$20, "CLO6", OUTPUT!C116:M116) / OUTPUT!AL$11),
IF(AND('PRINTABLE (per grading)'!H$16="OUTPUT", 'PRINTABLE (per grading)'!B$13="Midterm"), IF(ISERROR(SUMIF(OUTPUT!O$20:Y$20, "CLO6", OUTPUT!O116:Y116) / OUTPUT!AM$11), "", SUMIF(OUTPUT!O$20:Y$20, "CLO6", OUTPUT!O116:Y116) / OUTPUT!AM$11),
IF(AND('PRINTABLE (per grading)'!H$16="OUTPUT", 'PRINTABLE (per grading)'!B$13="Final"), IF(ISERROR(SUMIF(OUTPUT!AA$20:AI$20, "CLO6", OUTPUT!AA116:AI116) / OUTPUT!AN$11), "", SUMIF(OUTPUT!AA$20:AI$20, "CLO6", OUTPUT!AA116:AI116) / OUTPUT!AN$11),
"")))))),"")</f>
        <v/>
      </c>
      <c r="AO114" s="232" t="str">
        <f t="shared" si="53"/>
        <v/>
      </c>
      <c r="AP114" s="233" t="str">
        <f t="shared" si="54"/>
        <v/>
      </c>
      <c r="AQ114" s="25" t="str">
        <f>IF(B114 &lt;&gt; "", IFERROR(IF(C$16 = "PRELIM", SUMIF('Database (LECTURE-RES-PRAC)'!D$14:AG$14, "CLO7", 'Database (LECTURE-RES-PRAC)'!D111:AG111) / 'Grade computation'!F$10, IF(C$16 = "MIDTERM", SUMIF('Database (LECTURE-RES-PRAC)'!AJ$14:BM$14, "CLO7", 'Database (LECTURE-RES-PRAC)'!AJ111:BM111) / 'Grade computation'!G$10, IF(C$16 = "FINAL", SUMIF('Database (LECTURE-RES-PRAC)'!BP$14:CS$14, "CLO7", 'Database (LECTURE-RES-PRAC)'!BP111:CS111) / 'Grade computation'!H$10,""))),""),"")</f>
        <v/>
      </c>
      <c r="AR114" s="232" t="str">
        <f t="shared" si="55"/>
        <v/>
      </c>
      <c r="AS114" s="25" t="str">
        <f>IF(B114 &lt;&gt; "",IF(AND('PRINTABLE (per grading)'!H$16="EXAM", 'PRINTABLE (per grading)'!B$13="Prelim"), IF(ISERROR(SUMIF('Exam (LECTURE ONLY)'!D$20:M$20, "CLO7", 'Exam (LECTURE ONLY)'!D116:M116) / 'Exam (LECTURE ONLY)'!AL$12), "", SUMIF('Exam (LECTURE ONLY)'!D$20:M$20, "CLO7", 'Exam (LECTURE ONLY)'!D116:M116) /'Exam (LECTURE ONLY)'!AL$12),
IF(AND('PRINTABLE (per grading)'!H$16="EXAM", 'PRINTABLE (per grading)'!B$13="Midterm"), IF(ISERROR(SUMIF('Exam (LECTURE ONLY)'!O$20:X$20, "CLO7", 'Exam (LECTURE ONLY)'!O116:X116) / 'Exam (LECTURE ONLY)'!AM$12), "", SUMIF('Exam (LECTURE ONLY)'!O$20:X$20, "CLO7", 'Exam (LECTURE ONLY)'!O116:X116) / 'Exam (LECTURE ONLY)'!AM$12),
IF(AND('PRINTABLE (per grading)'!H$16="EXAM", 'PRINTABLE (per grading)'!B$13="Final"), IF(ISERROR(SUMIF('Exam (LECTURE ONLY)'!Z$20:AI$20, "CLO7", 'Exam (LECTURE ONLY)'!Z116:AI116) / 'Exam (LECTURE ONLY)'!AN$12), "", SUMIF('Exam (LECTURE ONLY)'!Z$20:AI$20, "CLO7", 'Exam (LECTURE ONLY)'!Z116:AI116) / 'Exam (LECTURE ONLY)'!AN$12),
IF(AND('PRINTABLE (per grading)'!H$16="OUTPUT", 'PRINTABLE (per grading)'!B$13="Prelim"), IF(ISERROR(SUMIF(OUTPUT!C$20:M$20, "CLO7", OUTPUT!C116:M116) / OUTPUT!AL$12), "", SUMIF(OUTPUT!C$20:M$20, "CLO7", OUTPUT!C116:M116) / OUTPUT!AL$12),
IF(AND('PRINTABLE (per grading)'!H$16="OUTPUT", 'PRINTABLE (per grading)'!B$13="Midterm"), IF(ISERROR(SUMIF(OUTPUT!O$20:Y$20, "CLO7", OUTPUT!O116:Y116) / OUTPUT!AM$12), "", SUMIF(OUTPUT!O$20:Y$20, "CLO7", OUTPUT!O116:Y116) / OUTPUT!AM$12),
IF(AND('PRINTABLE (per grading)'!H$16="OUTPUT", 'PRINTABLE (per grading)'!B$13="Final"), IF(ISERROR(SUMIF(OUTPUT!AA$20:AI$20, "CLO7", OUTPUT!AA116:AI116) / OUTPUT!AN$12), "", SUMIF(OUTPUT!AA$20:AI$20, "CLO7", OUTPUT!AA116:AI116) / OUTPUT!AN$12),
"")))))),"")</f>
        <v/>
      </c>
      <c r="AT114" s="232" t="str">
        <f t="shared" si="56"/>
        <v/>
      </c>
      <c r="AU114" s="233" t="str">
        <f t="shared" si="57"/>
        <v/>
      </c>
      <c r="AV114" s="25" t="str">
        <f>IF(B114 &lt;&gt; "", IFERROR(IF(C$16 = "PRELIM", SUMIF('Database (LECTURE-RES-PRAC)'!D$14:AG$14, "CLO8", 'Database (LECTURE-RES-PRAC)'!D111:AG111) / 'Grade computation'!F$11, IF(C$16 = "MIDTERM", SUMIF('Database (LECTURE-RES-PRAC)'!AJ$14:BM$14, "CLO8", 'Database (LECTURE-RES-PRAC)'!AJ111:BM111) / 'Grade computation'!G$11, IF(C$16 = "FINAL", SUMIF('Database (LECTURE-RES-PRAC)'!BP$14:CS$14, "CLO8", 'Database (LECTURE-RES-PRAC)'!BP111:CS111) / 'Grade computation'!H$11,""))),""),"")</f>
        <v/>
      </c>
      <c r="AW114" s="232" t="str">
        <f t="shared" si="58"/>
        <v/>
      </c>
      <c r="AX114" s="25" t="str">
        <f>IF(B114 &lt;&gt; "",IF(AND('PRINTABLE (per grading)'!H$16="EXAM", 'PRINTABLE (per grading)'!B$13="Prelim"), IF(ISERROR(SUMIF('Exam (LECTURE ONLY)'!D$20:M$20, "CLO8", 'Exam (LECTURE ONLY)'!D116:M116) / 'Exam (LECTURE ONLY)'!AL$13), "", SUMIF('Exam (LECTURE ONLY)'!D$20:M$20, "CLO8", 'Exam (LECTURE ONLY)'!D116:M116) /'Exam (LECTURE ONLY)'!AL$13),
IF(AND('PRINTABLE (per grading)'!H$16="EXAM", 'PRINTABLE (per grading)'!B$13="Midterm"), IF(ISERROR(SUMIF('Exam (LECTURE ONLY)'!O$20:X$20, "CLO8", 'Exam (LECTURE ONLY)'!O116:X116) / 'Exam (LECTURE ONLY)'!AM$13), "", SUMIF('Exam (LECTURE ONLY)'!O$20:X$20, "CLO8", 'Exam (LECTURE ONLY)'!O116:X116) / 'Exam (LECTURE ONLY)'!AM$13),
IF(AND('PRINTABLE (per grading)'!H$16="EXAM", 'PRINTABLE (per grading)'!B$13="Final"), IF(ISERROR(SUMIF('Exam (LECTURE ONLY)'!Z$20:AI$20, "CLO8", 'Exam (LECTURE ONLY)'!Z116:AI116) / 'Exam (LECTURE ONLY)'!AN$13), "", SUMIF('Exam (LECTURE ONLY)'!Z$20:AI$20, "CLO8", 'Exam (LECTURE ONLY)'!Z116:AI116) / 'Exam (LECTURE ONLY)'!AN$13),
IF(AND('PRINTABLE (per grading)'!H$16="OUTPUT", 'PRINTABLE (per grading)'!B$13="Prelim"), IF(ISERROR(SUMIF(OUTPUT!C$20:M$20, "CLO8", OUTPUT!C116:M116) / OUTPUT!AL$13), "", SUMIF(OUTPUT!C$20:M$20, "CLO8", OUTPUT!C116:M116) / OUTPUT!AL$13),
IF(AND('PRINTABLE (per grading)'!H$16="OUTPUT", 'PRINTABLE (per grading)'!B$13="Midterm"), IF(ISERROR(SUMIF(OUTPUT!O$20:Y$20, "CLO8", OUTPUT!O116:Y116) / OUTPUT!AM$13), "", SUMIF(OUTPUT!O$20:Y$20, "CLO8", OUTPUT!O116:Y116) / OUTPUT!AM$13),
IF(AND('PRINTABLE (per grading)'!H$16="OUTPUT", 'PRINTABLE (per grading)'!B$13="Final"), IF(ISERROR(SUMIF(OUTPUT!AA$20:AI$20, "CLO8", OUTPUT!AA116:AI116) / OUTPUT!AN$13), "", SUMIF(OUTPUT!AA$20:AI$20, "CLO8", OUTPUT!AA116:AI116) / OUTPUT!AN$13),
"")))))),"")</f>
        <v/>
      </c>
      <c r="AY114" s="232" t="str">
        <f t="shared" si="59"/>
        <v/>
      </c>
      <c r="AZ114" s="233" t="str">
        <f t="shared" si="60"/>
        <v/>
      </c>
      <c r="BA114" s="25" t="str">
        <f>IF(B114 &lt;&gt; "", IFERROR(IF(C$16 = "PRELIM", SUMIF('Database (LECTURE-RES-PRAC)'!D$14:AG$14, "CLO9", 'Database (LECTURE-RES-PRAC)'!D111:AG111) / 'Grade computation'!F$12, IF(C$16 = "MIDTERM", SUMIF('Database (LECTURE-RES-PRAC)'!AJ$14:BM$14, "CLO9", 'Database (LECTURE-RES-PRAC)'!AJ111:BM111) / 'Grade computation'!G$12, IF(C$16 = "FINAL", SUMIF('Database (LECTURE-RES-PRAC)'!BP$14:CS$14, "CLO9", 'Database (LECTURE-RES-PRAC)'!BP111:CS111) / 'Grade computation'!H$12,""))),""),"")</f>
        <v/>
      </c>
      <c r="BB114" s="232" t="str">
        <f t="shared" si="61"/>
        <v/>
      </c>
      <c r="BC114" s="25" t="str">
        <f>IF(B114 &lt;&gt; "",IF(AND('PRINTABLE (per grading)'!H$16="EXAM", 'PRINTABLE (per grading)'!B$13="Prelim"), IF(ISERROR(SUMIF('Exam (LECTURE ONLY)'!D$20:M$20, "CLO9", 'Exam (LECTURE ONLY)'!D116:M116) / 'Exam (LECTURE ONLY)'!AL$14), "", SUMIF('Exam (LECTURE ONLY)'!D$20:M$20, "CLO9", 'Exam (LECTURE ONLY)'!D116:M116) /'Exam (LECTURE ONLY)'!AL$14),
IF(AND('PRINTABLE (per grading)'!H$16="EXAM", 'PRINTABLE (per grading)'!B$13="Midterm"), IF(ISERROR(SUMIF('Exam (LECTURE ONLY)'!O$20:X$20, "CLO9", 'Exam (LECTURE ONLY)'!O116:X116) / 'Exam (LECTURE ONLY)'!AM$14), "", SUMIF('Exam (LECTURE ONLY)'!O$20:X$20, "CLO9", 'Exam (LECTURE ONLY)'!O116:X116) / 'Exam (LECTURE ONLY)'!AM$14),
IF(AND('PRINTABLE (per grading)'!H$16="EXAM", 'PRINTABLE (per grading)'!B$13="Final"), IF(ISERROR(SUMIF('Exam (LECTURE ONLY)'!Z$20:AI$20, "CLO9", 'Exam (LECTURE ONLY)'!Z116:AI116) / 'Exam (LECTURE ONLY)'!AN$14), "", SUMIF('Exam (LECTURE ONLY)'!Z$20:AI$20, "CLO9", 'Exam (LECTURE ONLY)'!Z116:AI116) / 'Exam (LECTURE ONLY)'!AN$14),
IF(AND('PRINTABLE (per grading)'!H$16="OUTPUT", 'PRINTABLE (per grading)'!B$13="Prelim"), IF(ISERROR(SUMIF(OUTPUT!C$20:M$20, "CLO9", OUTPUT!C116:M116) / OUTPUT!AL$14), "", SUMIF(OUTPUT!C$20:M$20, "CLO9", OUTPUT!C116:M116) / OUTPUT!AL$14),
IF(AND('PRINTABLE (per grading)'!H$16="OUTPUT", 'PRINTABLE (per grading)'!B$13="Midterm"), IF(ISERROR(SUMIF(OUTPUT!O$20:Y$20, "CLO9", OUTPUT!O116:Y116) / OUTPUT!AM$14), "", SUMIF(OUTPUT!O$20:Y$20, "CLO9", OUTPUT!O116:Y116) / OUTPUT!AM$14),
IF(AND('PRINTABLE (per grading)'!H$16="OUTPUT", 'PRINTABLE (per grading)'!B$13="Final"), IF(ISERROR(SUMIF(OUTPUT!AA$20:AI$20, "CLO9", OUTPUT!AA116:AI116) / OUTPUT!AN$14), "", SUMIF(OUTPUT!AA$20:AI$20, "CLO9", OUTPUT!AA116:AI116) / OUTPUT!AN$14),
"")))))),"")</f>
        <v/>
      </c>
      <c r="BD114" s="232" t="str">
        <f t="shared" si="62"/>
        <v/>
      </c>
      <c r="BE114" s="233" t="str">
        <f t="shared" si="63"/>
        <v/>
      </c>
      <c r="BF114" s="25" t="str">
        <f>IF(B114 &lt;&gt; "", IFERROR(IF(C$16 = "PRELIM", SUMIF('Database (LECTURE-RES-PRAC)'!D$14:AG$14, "CLO10", 'Database (LECTURE-RES-PRAC)'!D111:AG111) / 'Grade computation'!F$13, IF(C$16 = "MIDTERM", SUMIF('Database (LECTURE-RES-PRAC)'!AJ$14:BM$14, "CLO10", 'Database (LECTURE-RES-PRAC)'!AJ111:BM111) / 'Grade computation'!G$13, IF(C$16 = "FINAL", SUMIF('Database (LECTURE-RES-PRAC)'!BP$14:CS$14, "CLO10", 'Database (LECTURE-RES-PRAC)'!BP111:CS111) / 'Grade computation'!H$13,""))),""),"")</f>
        <v/>
      </c>
      <c r="BG114" s="232" t="str">
        <f t="shared" si="64"/>
        <v/>
      </c>
      <c r="BH114" s="25" t="str">
        <f>IF(B114 &lt;&gt; "",IF(AND('PRINTABLE (per grading)'!H$16="EXAM", 'PRINTABLE (per grading)'!B$13="Prelim"), IF(ISERROR(SUMIF('Exam (LECTURE ONLY)'!D$20:M$20, "CLO10", 'Exam (LECTURE ONLY)'!D116:M116) / 'Exam (LECTURE ONLY)'!AL$15), "", SUMIF('Exam (LECTURE ONLY)'!D$20:M$20, "CLO10", 'Exam (LECTURE ONLY)'!D116:M116) /'Exam (LECTURE ONLY)'!AL$15),
IF(AND('PRINTABLE (per grading)'!H$16="EXAM", 'PRINTABLE (per grading)'!B$13="Midterm"), IF(ISERROR(SUMIF('Exam (LECTURE ONLY)'!O$20:X$20, "CLO10", 'Exam (LECTURE ONLY)'!O116:X116) / 'Exam (LECTURE ONLY)'!AM$15), "", SUMIF('Exam (LECTURE ONLY)'!O$20:X$20, "CLO10", 'Exam (LECTURE ONLY)'!O116:X116) / 'Exam (LECTURE ONLY)'!AM$15),
IF(AND('PRINTABLE (per grading)'!H$16="EXAM", 'PRINTABLE (per grading)'!B$13="Final"), IF(ISERROR(SUMIF('Exam (LECTURE ONLY)'!Z$20:AI$20, "CLO10", 'Exam (LECTURE ONLY)'!Z116:AI116) / 'Exam (LECTURE ONLY)'!AN$15), "", SUMIF('Exam (LECTURE ONLY)'!Z$20:AI$20, "CLO10", 'Exam (LECTURE ONLY)'!Z116:AI116) / 'Exam (LECTURE ONLY)'!AN$15),
IF(AND('PRINTABLE (per grading)'!H$16="OUTPUT", 'PRINTABLE (per grading)'!B$13="Prelim"), IF(ISERROR(SUMIF(OUTPUT!C$20:M$20, "CLO10", OUTPUT!C116:M116) / OUTPUT!AL$15), "", SUMIF(OUTPUT!C$20:M$20, "CLO10", OUTPUT!C116:M116) / OUTPUT!AL$15),
IF(AND('PRINTABLE (per grading)'!H$16="OUTPUT", 'PRINTABLE (per grading)'!B$13="Midterm"), IF(ISERROR(SUMIF(OUTPUT!O$20:Y$20, "CLO10", OUTPUT!O116:Y116) / OUTPUT!AM$15), "", SUMIF(OUTPUT!O$20:Y$20, "CLO10", OUTPUT!O116:Y116) / OUTPUT!AM$15),
IF(AND('PRINTABLE (per grading)'!H$16="OUTPUT", 'PRINTABLE (per grading)'!B$13="Final"), IF(ISERROR(SUMIF(OUTPUT!AA$20:AI$20, "CLO10", OUTPUT!AA116:AI116) / OUTPUT!AN$15), "", SUMIF(OUTPUT!AA$20:AI$20, "CLO10", OUTPUT!AA116:AI116) / OUTPUT!AN$15),
"")))))),"")</f>
        <v/>
      </c>
      <c r="BI114" s="232" t="str">
        <f t="shared" si="65"/>
        <v/>
      </c>
      <c r="BJ114" s="233" t="str">
        <f t="shared" si="66"/>
        <v/>
      </c>
      <c r="BK114" s="2"/>
    </row>
    <row r="115" spans="1:63" ht="20.100000000000001" customHeight="1">
      <c r="A115" s="118" t="str">
        <f>IF(ISBLANK('Database (LECTURE-RES-PRAC)'!A112),"",'Database (LECTURE-RES-PRAC)'!A112)</f>
        <v/>
      </c>
      <c r="B115" s="119" t="str">
        <f>IF(ISBLANK('Database (LECTURE-RES-PRAC)'!B112),"",'Database (LECTURE-RES-PRAC)'!B112)</f>
        <v/>
      </c>
      <c r="C115" s="134" t="str">
        <f>IF(B115&lt;&gt;"",IF(C$16="PRELIM",'Grade computation'!C115, IF(C$16="MIDTERM",'Grade computation'!K115, IF(C$16="FINAL",'Grade computation'!S115,""))),"")</f>
        <v/>
      </c>
      <c r="D115" s="135" t="str">
        <f t="shared" si="1"/>
        <v/>
      </c>
      <c r="E115" s="134" t="str">
        <f>IF(B115&lt;&gt;"", IF(C$16="PRELIM",'Grade computation'!E115, IF(C$16="MIDTERM",'Grade computation'!M115, IF(C$16="FINAL",'Grade computation'!U115,""))),"")</f>
        <v/>
      </c>
      <c r="F115" s="136" t="str">
        <f t="shared" si="2"/>
        <v/>
      </c>
      <c r="G115" s="137" t="str">
        <f t="shared" si="3"/>
        <v/>
      </c>
      <c r="H115" s="207" t="str">
        <f>IF(B115&lt;&gt;"",IF(C$16="PRELIM", 'Grade computation'!H115, IF(C$16="MIDTERM", 'Grade computation'!P115, IF(C$16="FINAL",'Grade computation'!X115, ""))),"")</f>
        <v/>
      </c>
      <c r="I115" s="137" t="str">
        <f t="shared" si="4"/>
        <v/>
      </c>
      <c r="J115" s="139" t="str">
        <f t="shared" si="5"/>
        <v/>
      </c>
      <c r="K115" s="377" t="str">
        <f t="shared" si="6"/>
        <v/>
      </c>
      <c r="L115" s="434"/>
      <c r="M115" s="25" t="str">
        <f>IF(B115 &lt;&gt; "", IFERROR(IF(C$16 = "PRELIM", SUMIF('Database (LECTURE-RES-PRAC)'!D$14:AG$14, "CLO1", 'Database (LECTURE-RES-PRAC)'!D112:AG112) / 'Grade computation'!F$4, IF(C$16 = "MIDTERM", SUMIF('Database (LECTURE-RES-PRAC)'!AJ$14:BM$14, "CLO1", 'Database (LECTURE-RES-PRAC)'!AJ112:BM112) / 'Grade computation'!G$4, IF(C$16 = "FINAL", SUMIF('Database (LECTURE-RES-PRAC)'!BP$14:CS$14, "CLO1", 'Database (LECTURE-RES-PRAC)'!BP112:CS112) / 'Grade computation'!H$4,""))),""),"")</f>
        <v/>
      </c>
      <c r="N115" s="232" t="str">
        <f t="shared" ref="N115:N178" si="67">IF(B115&lt;&gt;"",IF(M115="","",IF(M115&lt;0.5,1,IF(AND(M115&gt;=0.5,M115&lt;P$10),2,IF(M115&gt;=P$10,3)))),"")</f>
        <v/>
      </c>
      <c r="O115" s="25" t="str">
        <f>IF(B115 &lt;&gt; "",IF(AND('PRINTABLE (per grading)'!H$16="EXAM", 'PRINTABLE (per grading)'!B$13="Prelim"), IF(ISERROR(SUMIF('Exam (LECTURE ONLY)'!D$20:M$20, "CLO1", 'Exam (LECTURE ONLY)'!D117:M117) / 'Exam (LECTURE ONLY)'!AL$6), "", SUMIF('Exam (LECTURE ONLY)'!D$20:M$20, "CLO1", 'Exam (LECTURE ONLY)'!D117:M117) /'Exam (LECTURE ONLY)'!AL$6),
IF(AND('PRINTABLE (per grading)'!H$16="EXAM", 'PRINTABLE (per grading)'!B$13="Midterm"), IF(ISERROR(SUMIF('Exam (LECTURE ONLY)'!O$20:X$20, "CLO1", 'Exam (LECTURE ONLY)'!O117:X117) / 'Exam (LECTURE ONLY)'!AM$6), "", SUMIF('Exam (LECTURE ONLY)'!O$20:X$20, "CLO1", 'Exam (LECTURE ONLY)'!O117:X117) / 'Exam (LECTURE ONLY)'!AM$6),
IF(AND('PRINTABLE (per grading)'!H$16="EXAM", 'PRINTABLE (per grading)'!B$13="Final"), IF(ISERROR(SUMIF('Exam (LECTURE ONLY)'!Z$20:AI$20, "CLO1", 'Exam (LECTURE ONLY)'!Z117:AI117) / 'Exam (LECTURE ONLY)'!AN$6), "", SUMIF('Exam (LECTURE ONLY)'!Z$20:AI$20, "CLO1", 'Exam (LECTURE ONLY)'!Z117:AI117) / 'Exam (LECTURE ONLY)'!AN$6),
IF(AND('PRINTABLE (per grading)'!H$16="OUTPUT", 'PRINTABLE (per grading)'!B$13="Prelim"), IF(ISERROR(SUMIF(OUTPUT!C$20:M$20, "CLO1", OUTPUT!C117:M117) / OUTPUT!AL$6), "", SUMIF(OUTPUT!C$20:M$20, "CLO1", OUTPUT!C117:M117) / OUTPUT!AL$6),
IF(AND('PRINTABLE (per grading)'!H$16="OUTPUT", 'PRINTABLE (per grading)'!B$13="Midterm"), IF(ISERROR(SUMIF(OUTPUT!O$20:Y$20, "CLO1", OUTPUT!O117:Y117) / OUTPUT!AM$6), "", SUMIF(OUTPUT!O$20:Y$20, "CLO1", OUTPUT!O117:Y117) / OUTPUT!AM$6),
IF(AND('PRINTABLE (per grading)'!H$16="OUTPUT", 'PRINTABLE (per grading)'!B$13="Final"), IF(ISERROR(SUMIF(OUTPUT!AA$20:AI$20, "CLO1", OUTPUT!AA117:AI117) / OUTPUT!AN$6), "", SUMIF(OUTPUT!AA$20:AI$20, "CLO1", OUTPUT!AA117:AI117) / OUTPUT!AN$6),
"")))))),"")</f>
        <v/>
      </c>
      <c r="P115" s="232" t="str">
        <f t="shared" ref="P115:P178" si="68">IF(B115&lt;&gt;"",IF(O115="","",IF(O115&lt;0.5,1,IF(AND(O115&gt;=0.5,O115&lt;P$10),2,IF(O115&gt;=P$10,3)))),"")</f>
        <v/>
      </c>
      <c r="Q115" s="233" t="str">
        <f t="shared" ref="Q115:Q178" si="69">IF(B115 &lt;&gt; "",IFERROR(IF(AVERAGE(M115,O115)&gt;=P$10,"Y","N"),""),"")</f>
        <v/>
      </c>
      <c r="R115" s="25" t="str">
        <f>IF(B115 &lt;&gt; "", IFERROR(IF(C$16 = "PRELIM", SUMIF('Database (LECTURE-RES-PRAC)'!D$14:AG$14, "CLO2", 'Database (LECTURE-RES-PRAC)'!D112:AG112) / 'Grade computation'!F$5, IF(C$16 = "MIDTERM", SUMIF('Database (LECTURE-RES-PRAC)'!AJ$14:BM$14, "CLO2", 'Database (LECTURE-RES-PRAC)'!AJ112:BM112) / 'Grade computation'!G$5, IF(C$16 = "FINAL", SUMIF('Database (LECTURE-RES-PRAC)'!BP$14:CS$14, "CLO2", 'Database (LECTURE-RES-PRAC)'!BP112:CS112) / 'Grade computation'!H$5,""))),""),"")</f>
        <v/>
      </c>
      <c r="S115" s="232" t="str">
        <f t="shared" ref="S115:S178" si="70">IF(B115&lt;&gt;"",IF(R115="","",IF(R115&lt;0.5,1,IF(AND(R115&gt;=0.5,R115&lt;P$10),2,IF(R115&gt;=P$10,3)))),"")</f>
        <v/>
      </c>
      <c r="T115" s="25" t="str">
        <f>IF(B115 &lt;&gt; "",IF(AND('PRINTABLE (per grading)'!H$16="EXAM", 'PRINTABLE (per grading)'!B$13="Prelim"), IF(ISERROR(SUMIF('Exam (LECTURE ONLY)'!D$20:M$20, "CLO2", 'Exam (LECTURE ONLY)'!D117:M117) / 'Exam (LECTURE ONLY)'!AL$7), "", SUMIF('Exam (LECTURE ONLY)'!D$20:M$20, "CLO2", 'Exam (LECTURE ONLY)'!D117:M117) /'Exam (LECTURE ONLY)'!AL$7),
IF(AND('PRINTABLE (per grading)'!H$16="EXAM", 'PRINTABLE (per grading)'!B$13="Midterm"), IF(ISERROR(SUMIF('Exam (LECTURE ONLY)'!O$20:X$20, "CLO2", 'Exam (LECTURE ONLY)'!O117:X117) / 'Exam (LECTURE ONLY)'!AM$7), "", SUMIF('Exam (LECTURE ONLY)'!O$20:X$20, "CLO2", 'Exam (LECTURE ONLY)'!O117:X117) / 'Exam (LECTURE ONLY)'!AM$7),
IF(AND('PRINTABLE (per grading)'!H$16="EXAM", 'PRINTABLE (per grading)'!B$13="Final"), IF(ISERROR(SUMIF('Exam (LECTURE ONLY)'!Z$20:AI$20, "CLO2", 'Exam (LECTURE ONLY)'!Z117:AI117) / 'Exam (LECTURE ONLY)'!AN$7), "", SUMIF('Exam (LECTURE ONLY)'!Z$20:AI$20, "CLO2", 'Exam (LECTURE ONLY)'!Z117:AI117) / 'Exam (LECTURE ONLY)'!AN$7),
IF(AND('PRINTABLE (per grading)'!H$16="OUTPUT", 'PRINTABLE (per grading)'!B$13="Prelim"), IF(ISERROR(SUMIF(OUTPUT!C$20:M$20, "CLO2", OUTPUT!C117:M117) / OUTPUT!AL$7), "", SUMIF(OUTPUT!C$20:M$20, "CLO2", OUTPUT!C117:M117) / OUTPUT!AL$7),
IF(AND('PRINTABLE (per grading)'!H$16="OUTPUT", 'PRINTABLE (per grading)'!B$13="Midterm"), IF(ISERROR(SUMIF(OUTPUT!O$20:Y$20, "CLO2", OUTPUT!O117:Y117) / OUTPUT!AM$7), "", SUMIF(OUTPUT!O$20:Y$20, "CLO2", OUTPUT!O117:Y117) / OUTPUT!AM$7),
IF(AND('PRINTABLE (per grading)'!H$16="OUTPUT", 'PRINTABLE (per grading)'!B$13="Final"), IF(ISERROR(SUMIF(OUTPUT!AA$20:AI$20, "CLO2", OUTPUT!AA117:AI117) / OUTPUT!AN$7), "", SUMIF(OUTPUT!AA$20:AI$20, "CLO2", OUTPUT!AA117:AI117) / OUTPUT!AN$7),
"")))))),"")</f>
        <v/>
      </c>
      <c r="U115" s="232" t="str">
        <f t="shared" ref="U115:U178" si="71">IF(B115&lt;&gt;"",IF(T115="","",IF(T115&lt;0.5,1,IF(AND(T115&gt;=0.5,T115&lt;P$10),2,IF(T115&gt;=P$10,3)))),"")</f>
        <v/>
      </c>
      <c r="V115" s="233" t="str">
        <f t="shared" ref="V115:V178" si="72">IF(B115 &lt;&gt; "",IFERROR(IF(AVERAGE(R115,T115)&gt;=P$10,"Y","N"),""),"")</f>
        <v/>
      </c>
      <c r="W115" s="25" t="str">
        <f>IF(B115 &lt;&gt; "", IFERROR(IF(C$16 = "PRELIM", SUMIF('Database (LECTURE-RES-PRAC)'!D$14:AG$14, "CLO3", 'Database (LECTURE-RES-PRAC)'!D112:AG112) / 'Grade computation'!F$6, IF(C$16 = "MIDTERM", SUMIF('Database (LECTURE-RES-PRAC)'!AJ$14:BM$14, "CLO3", 'Database (LECTURE-RES-PRAC)'!AJ112:BM112) / 'Grade computation'!G$6, IF(C$16 = "FINAL", SUMIF('Database (LECTURE-RES-PRAC)'!BP$14:CS$14, "CLO3", 'Database (LECTURE-RES-PRAC)'!BP112:CS112) / 'Grade computation'!H$6,""))),""),"")</f>
        <v/>
      </c>
      <c r="X115" s="232" t="str">
        <f t="shared" ref="X115:X178" si="73">IF(B115&lt;&gt;"",IF(W115="","",IF(W115&lt;0.5,1,IF(AND(W115&gt;=0.5,W115&lt;P$10),2,IF(W115&gt;=P$10,3)))),"")</f>
        <v/>
      </c>
      <c r="Y115" s="25" t="str">
        <f>IF(B115 &lt;&gt; "",IF(AND('PRINTABLE (per grading)'!H$16="EXAM", 'PRINTABLE (per grading)'!B$13="Prelim"), IF(ISERROR(SUMIF('Exam (LECTURE ONLY)'!D$20:M$20, "CLO3", 'Exam (LECTURE ONLY)'!D117:M117) / 'Exam (LECTURE ONLY)'!AL$8), "", SUMIF('Exam (LECTURE ONLY)'!D$20:M$20, "CLO3", 'Exam (LECTURE ONLY)'!D117:M117) /'Exam (LECTURE ONLY)'!AL$8),
IF(AND('PRINTABLE (per grading)'!H$16="EXAM", 'PRINTABLE (per grading)'!B$13="Midterm"), IF(ISERROR(SUMIF('Exam (LECTURE ONLY)'!O$20:X$20, "CLO3", 'Exam (LECTURE ONLY)'!O117:X117) / 'Exam (LECTURE ONLY)'!AM$8), "", SUMIF('Exam (LECTURE ONLY)'!O$20:X$20, "CLO3", 'Exam (LECTURE ONLY)'!O117:X117) / 'Exam (LECTURE ONLY)'!AM$8),
IF(AND('PRINTABLE (per grading)'!H$16="EXAM", 'PRINTABLE (per grading)'!B$13="Final"), IF(ISERROR(SUMIF('Exam (LECTURE ONLY)'!Z$20:AI$20, "CLO3", 'Exam (LECTURE ONLY)'!Z117:AI117) / 'Exam (LECTURE ONLY)'!AN$8), "", SUMIF('Exam (LECTURE ONLY)'!Z$20:AI$20, "CLO3", 'Exam (LECTURE ONLY)'!Z117:AI117) / 'Exam (LECTURE ONLY)'!AN$8),
IF(AND('PRINTABLE (per grading)'!H$16="OUTPUT", 'PRINTABLE (per grading)'!B$13="Prelim"), IF(ISERROR(SUMIF(OUTPUT!C$20:M$20, "CLO3", OUTPUT!C117:M117) / OUTPUT!AL$8), "", SUMIF(OUTPUT!C$20:M$20, "CLO3", OUTPUT!C117:M117) / OUTPUT!AL$8),
IF(AND('PRINTABLE (per grading)'!H$16="OUTPUT", 'PRINTABLE (per grading)'!B$13="Midterm"), IF(ISERROR(SUMIF(OUTPUT!O$20:Y$20, "CLO3", OUTPUT!O117:Y117) / OUTPUT!AM$8), "", SUMIF(OUTPUT!O$20:Y$20, "CLO3", OUTPUT!O117:Y117) / OUTPUT!AM$8),
IF(AND('PRINTABLE (per grading)'!H$16="OUTPUT", 'PRINTABLE (per grading)'!B$13="Final"), IF(ISERROR(SUMIF(OUTPUT!AA$20:AI$20, "CLO3", OUTPUT!AA117:AI117) / OUTPUT!AN$8), "", SUMIF(OUTPUT!AA$20:AI$20, "CLO3", OUTPUT!AA117:AI117) / OUTPUT!AN$8),
"" )))))),"")</f>
        <v/>
      </c>
      <c r="Z115" s="232" t="str">
        <f t="shared" ref="Z115:Z178" si="74">IF(B115&lt;&gt;"",IF(Y115="","",IF(Y115&lt;0.5,1,IF(AND(Y115&gt;=0.5,Y115&lt;P$10),2,IF(Y115&gt;=P$10,3)))),"")</f>
        <v/>
      </c>
      <c r="AA115" s="233" t="str">
        <f t="shared" ref="AA115:AA178" si="75">IF(B115 &lt;&gt; "",IFERROR(IF(AVERAGE(W115,Y115)&gt;=P$10,"Y","N"),""),"")</f>
        <v/>
      </c>
      <c r="AB115" s="25" t="str">
        <f>IF(B115 &lt;&gt; "", IFERROR(IF(C$16 = "PRELIM", SUMIF('Database (LECTURE-RES-PRAC)'!D$14:AG$14, "CLO4", 'Database (LECTURE-RES-PRAC)'!D112:AG112) / 'Grade computation'!F$7, IF(C$16 = "MIDTERM", SUMIF('Database (LECTURE-RES-PRAC)'!AJ$14:BM$14, "CLO4", 'Database (LECTURE-RES-PRAC)'!AJ112:BM112) / 'Grade computation'!G$7, IF(C$16 = "FINAL", SUMIF('Database (LECTURE-RES-PRAC)'!BP$14:CS$14, "CLO4", 'Database (LECTURE-RES-PRAC)'!BP112:CS112) / 'Grade computation'!H$7,""))),""),"")</f>
        <v/>
      </c>
      <c r="AC115" s="232" t="str">
        <f t="shared" ref="AC115:AC178" si="76">IF(B115&lt;&gt;"",IF(AB115="","",IF(AB115&lt;0.5,1,IF(AND(AB115&gt;=0.5,AB115&lt;P$10),2,IF(AB115&gt;=P$10,3)))),"")</f>
        <v/>
      </c>
      <c r="AD115" s="25" t="str">
        <f>IF(B115 &lt;&gt; "",IF(AND('PRINTABLE (per grading)'!H$16="EXAM", 'PRINTABLE (per grading)'!B$13="Prelim"), IF(ISERROR(SUMIF('Exam (LECTURE ONLY)'!D$20:M$20, "CLO4", 'Exam (LECTURE ONLY)'!D117:M117) / 'Exam (LECTURE ONLY)'!AL$9), "", SUMIF('Exam (LECTURE ONLY)'!D$20:M$20, "CLO4", 'Exam (LECTURE ONLY)'!D117:M117) /'Exam (LECTURE ONLY)'!AL$9),
IF(AND('PRINTABLE (per grading)'!H$16="EXAM", 'PRINTABLE (per grading)'!B$13="Midterm"), IF(ISERROR(SUMIF('Exam (LECTURE ONLY)'!O$20:X$20, "CLO4", 'Exam (LECTURE ONLY)'!O117:X117) / 'Exam (LECTURE ONLY)'!AM$9), "", SUMIF('Exam (LECTURE ONLY)'!O$20:X$20, "CLO4", 'Exam (LECTURE ONLY)'!O117:X117) / 'Exam (LECTURE ONLY)'!AM$9),
IF(AND('PRINTABLE (per grading)'!H$16="EXAM", 'PRINTABLE (per grading)'!B$13="Final"), IF(ISERROR(SUMIF('Exam (LECTURE ONLY)'!Z$20:AI$20, "CLO4", 'Exam (LECTURE ONLY)'!Z117:AI117) / 'Exam (LECTURE ONLY)'!AN$9), "", SUMIF('Exam (LECTURE ONLY)'!Z$20:AI$20, "CLO4", 'Exam (LECTURE ONLY)'!Z117:AI117) / 'Exam (LECTURE ONLY)'!AN$9),
IF(AND('PRINTABLE (per grading)'!H$16="OUTPUT", 'PRINTABLE (per grading)'!B$13="Prelim"), IF(ISERROR(SUMIF(OUTPUT!C$20:M$20, "CLO4", OUTPUT!C117:M117) / OUTPUT!AL$9), "", SUMIF(OUTPUT!C$20:M$20, "CLO4", OUTPUT!C117:M117) / OUTPUT!AL$9),
IF(AND('PRINTABLE (per grading)'!H$16="OUTPUT", 'PRINTABLE (per grading)'!B$13="Midterm"), IF(ISERROR(SUMIF(OUTPUT!O$20:Y$20, "CLO4", OUTPUT!O117:Y117) / OUTPUT!AM$9), "", SUMIF(OUTPUT!O$20:Y$20, "CLO4", OUTPUT!O117:Y117) / OUTPUT!AM$9),
IF(AND('PRINTABLE (per grading)'!H$16="OUTPUT", 'PRINTABLE (per grading)'!B$13="Final"), IF(ISERROR(SUMIF(OUTPUT!AA$20:AI$20, "CLO4", OUTPUT!AA117:AI117) / OUTPUT!AN$9), "", SUMIF(OUTPUT!AA$20:AI$20, "CLO4", OUTPUT!AA117:AI117) / OUTPUT!AN$9),
"")))))),"")</f>
        <v/>
      </c>
      <c r="AE115" s="232" t="str">
        <f t="shared" ref="AE115:AE178" si="77">IF(B115&lt;&gt;"",IF(AD115="","",IF(AD115&lt;0.5,1,IF(AND(AD115&gt;=0.5,AD115&lt;P$10),2,IF(AD115&gt;=P$10,3)))),"")</f>
        <v/>
      </c>
      <c r="AF115" s="233" t="str">
        <f t="shared" ref="AF115:AF178" si="78">IF(B115 &lt;&gt; "",IFERROR(IF(AVERAGE(AB115,AD115)&gt;=P$10,"Y","N"),""),"")</f>
        <v/>
      </c>
      <c r="AG115" s="25" t="str">
        <f>IF(B115 &lt;&gt; "", IFERROR(IF(C$16 = "PRELIM", SUMIF('Database (LECTURE-RES-PRAC)'!D$14:AG$14, "CLO5", 'Database (LECTURE-RES-PRAC)'!D112:AG112) / 'Grade computation'!F$8, IF(C$16 = "MIDTERM", SUMIF('Database (LECTURE-RES-PRAC)'!AJ$14:BM$14, "CLO5", 'Database (LECTURE-RES-PRAC)'!AJ112:BM112) / 'Grade computation'!G$8, IF(C$16 = "FINAL", SUMIF('Database (LECTURE-RES-PRAC)'!BP$14:CS$14, "CLO5", 'Database (LECTURE-RES-PRAC)'!BP112:CS112) / 'Grade computation'!H$8,""))),""),"")</f>
        <v/>
      </c>
      <c r="AH115" s="232" t="str">
        <f t="shared" ref="AH115:AH178" si="79">IF(B115&lt;&gt;"",IF(AG115="","",IF(AG115&lt;0.5,1,IF(AND(AG115&gt;=0.5,AG115&lt;P$10),2,IF(AG115&gt;=P$10,3)))),"")</f>
        <v/>
      </c>
      <c r="AI115" s="25" t="str">
        <f>IF(B115 &lt;&gt; "",IF(AND('PRINTABLE (per grading)'!H$16="EXAM", 'PRINTABLE (per grading)'!B$13="Prelim"), IF(ISERROR(SUMIF('Exam (LECTURE ONLY)'!D$20:M$20, "CLO5", 'Exam (LECTURE ONLY)'!D117:M117) / 'Exam (LECTURE ONLY)'!AL$10), "", SUMIF('Exam (LECTURE ONLY)'!D$20:M$20, "CLO5", 'Exam (LECTURE ONLY)'!D117:M117) /'Exam (LECTURE ONLY)'!AL$10),
IF(AND('PRINTABLE (per grading)'!H$16="EXAM", 'PRINTABLE (per grading)'!B$13="Midterm"), IF(ISERROR(SUMIF('Exam (LECTURE ONLY)'!O$20:X$20, "CLO5", 'Exam (LECTURE ONLY)'!O117:X117) / 'Exam (LECTURE ONLY)'!AM$10), "", SUMIF('Exam (LECTURE ONLY)'!O$20:X$20, "CLO5", 'Exam (LECTURE ONLY)'!O117:X117) / 'Exam (LECTURE ONLY)'!AM$10),
IF(AND('PRINTABLE (per grading)'!H$16="EXAM", 'PRINTABLE (per grading)'!B$13="Final"), IF(ISERROR(SUMIF('Exam (LECTURE ONLY)'!Z$20:AI$20, "CLO5", 'Exam (LECTURE ONLY)'!Z117:AI117) / 'Exam (LECTURE ONLY)'!AN$10), "", SUMIF('Exam (LECTURE ONLY)'!Z$20:AI$20, "CLO5", 'Exam (LECTURE ONLY)'!Z117:AI117) / 'Exam (LECTURE ONLY)'!AN$10),
IF(AND('PRINTABLE (per grading)'!H$16="OUTPUT", 'PRINTABLE (per grading)'!B$13="Prelim"), IF(ISERROR(SUMIF(OUTPUT!C$20:M$20, "CLO5", OUTPUT!C117:M117) / OUTPUT!AL$10), "", SUMIF(OUTPUT!C$20:M$20, "CLO5", OUTPUT!C117:M117) / OUTPUT!AL$10),
IF(AND('PRINTABLE (per grading)'!H$16="OUTPUT", 'PRINTABLE (per grading)'!B$13="Midterm"), IF(ISERROR(SUMIF(OUTPUT!O$20:Y$20, "CLO5", OUTPUT!O117:Y117) / OUTPUT!AM$10), "", SUMIF(OUTPUT!O$20:Y$20, "CLO5", OUTPUT!O117:Y117) / OUTPUT!AM$10),
IF(AND('PRINTABLE (per grading)'!H$16="OUTPUT", 'PRINTABLE (per grading)'!B$13="Final"), IF(ISERROR(SUMIF(OUTPUT!AA$20:AI$20, "CLO5", OUTPUT!AA117:AI117) / OUTPUT!AN$10), "", SUMIF(OUTPUT!AA$20:AI$20, "CLO5", OUTPUT!AA117:AI117) / OUTPUT!AN$10),
"")))))),"")</f>
        <v/>
      </c>
      <c r="AJ115" s="232" t="str">
        <f t="shared" ref="AJ115:AJ178" si="80">IF(B115&lt;&gt;"",IF(AI115="","",IF(AI115&lt;0.5,1,IF(AND(AI115&gt;=0.5,AI115&lt;P$10),2,IF(AI115&gt;=P$10,3)))),"")</f>
        <v/>
      </c>
      <c r="AK115" s="233" t="str">
        <f t="shared" ref="AK115:AK178" si="81">IF(B115 &lt;&gt; "",IFERROR(IF(AVERAGE(AG115,AI115)&gt;=P$10,"Y","N"),""),"")</f>
        <v/>
      </c>
      <c r="AL115" s="25" t="str">
        <f>IF(B115 &lt;&gt; "", IFERROR(IF(C$16 = "PRELIM", SUMIF('Database (LECTURE-RES-PRAC)'!D$14:AG$14, "CLO6", 'Database (LECTURE-RES-PRAC)'!D112:AG112) / 'Grade computation'!F$9, IF(C$16 = "MIDTERM", SUMIF('Database (LECTURE-RES-PRAC)'!AJ$14:BM$14, "CLO6", 'Database (LECTURE-RES-PRAC)'!AJ112:BM112) / 'Grade computation'!G$9, IF(C$16 = "FINAL", SUMIF('Database (LECTURE-RES-PRAC)'!BP$14:CS$14, "CLO6", 'Database (LECTURE-RES-PRAC)'!BP112:CS112) / 'Grade computation'!H$9,""))),""),"")</f>
        <v/>
      </c>
      <c r="AM115" s="232" t="str">
        <f t="shared" ref="AM115:AM178" si="82">IF(B115&lt;&gt;"",IF(AL115="","",IF(AL115&lt;0.5,1,IF(AND(AL115&gt;=0.5,AL115&lt;P$10),2,IF(AL115&gt;=P$10,3)))),"")</f>
        <v/>
      </c>
      <c r="AN115" s="25" t="str">
        <f>IF(B115 &lt;&gt; "",IF(AND('PRINTABLE (per grading)'!H$16="EXAM", 'PRINTABLE (per grading)'!B$13="Prelim"), IF(ISERROR(SUMIF('Exam (LECTURE ONLY)'!D$20:M$20, "CLO6", 'Exam (LECTURE ONLY)'!D117:M117) / 'Exam (LECTURE ONLY)'!AL$11), "", SUMIF('Exam (LECTURE ONLY)'!D$20:M$20, "CLO6", 'Exam (LECTURE ONLY)'!D117:M117) /'Exam (LECTURE ONLY)'!AL$11),
IF(AND('PRINTABLE (per grading)'!H$16="EXAM", 'PRINTABLE (per grading)'!B$13="Midterm"), IF(ISERROR(SUMIF('Exam (LECTURE ONLY)'!O$20:X$20, "CLO6", 'Exam (LECTURE ONLY)'!O117:X117) / 'Exam (LECTURE ONLY)'!AM$11), "", SUMIF('Exam (LECTURE ONLY)'!O$20:X$20, "CLO6", 'Exam (LECTURE ONLY)'!O117:X117) / 'Exam (LECTURE ONLY)'!AM$11),
IF(AND('PRINTABLE (per grading)'!H$16="EXAM", 'PRINTABLE (per grading)'!B$13="Final"), IF(ISERROR(SUMIF('Exam (LECTURE ONLY)'!Z$20:AI$20, "CLO6", 'Exam (LECTURE ONLY)'!Z117:AI117) / 'Exam (LECTURE ONLY)'!AN$11), "", SUMIF('Exam (LECTURE ONLY)'!Z$20:AI$20, "CLO6", 'Exam (LECTURE ONLY)'!Z117:AI117) / 'Exam (LECTURE ONLY)'!AN$11),
IF(AND('PRINTABLE (per grading)'!H$16="OUTPUT", 'PRINTABLE (per grading)'!B$13="Prelim"), IF(ISERROR(SUMIF(OUTPUT!C$20:M$20, "CLO6", OUTPUT!C117:M117) / OUTPUT!AL$11), "", SUMIF(OUTPUT!C$20:M$20, "CLO6", OUTPUT!C117:M117) / OUTPUT!AL$11),
IF(AND('PRINTABLE (per grading)'!H$16="OUTPUT", 'PRINTABLE (per grading)'!B$13="Midterm"), IF(ISERROR(SUMIF(OUTPUT!O$20:Y$20, "CLO6", OUTPUT!O117:Y117) / OUTPUT!AM$11), "", SUMIF(OUTPUT!O$20:Y$20, "CLO6", OUTPUT!O117:Y117) / OUTPUT!AM$11),
IF(AND('PRINTABLE (per grading)'!H$16="OUTPUT", 'PRINTABLE (per grading)'!B$13="Final"), IF(ISERROR(SUMIF(OUTPUT!AA$20:AI$20, "CLO6", OUTPUT!AA117:AI117) / OUTPUT!AN$11), "", SUMIF(OUTPUT!AA$20:AI$20, "CLO6", OUTPUT!AA117:AI117) / OUTPUT!AN$11),
"")))))),"")</f>
        <v/>
      </c>
      <c r="AO115" s="232" t="str">
        <f t="shared" ref="AO115:AO178" si="83">IF(B115&lt;&gt;"",IF(AN115="","",IF(AN115&lt;0.5,1,IF(AND(AN115&gt;=0.5,AN115&lt;P$10),2,IF(AN115&gt;=P$10,3)))),"")</f>
        <v/>
      </c>
      <c r="AP115" s="233" t="str">
        <f t="shared" ref="AP115:AP178" si="84">IF(B115 &lt;&gt; "",IFERROR(IF(AVERAGE(AL115,AN115)&gt;=P$10,"Y","N"),""),"")</f>
        <v/>
      </c>
      <c r="AQ115" s="25" t="str">
        <f>IF(B115 &lt;&gt; "", IFERROR(IF(C$16 = "PRELIM", SUMIF('Database (LECTURE-RES-PRAC)'!D$14:AG$14, "CLO7", 'Database (LECTURE-RES-PRAC)'!D112:AG112) / 'Grade computation'!F$10, IF(C$16 = "MIDTERM", SUMIF('Database (LECTURE-RES-PRAC)'!AJ$14:BM$14, "CLO7", 'Database (LECTURE-RES-PRAC)'!AJ112:BM112) / 'Grade computation'!G$10, IF(C$16 = "FINAL", SUMIF('Database (LECTURE-RES-PRAC)'!BP$14:CS$14, "CLO7", 'Database (LECTURE-RES-PRAC)'!BP112:CS112) / 'Grade computation'!H$10,""))),""),"")</f>
        <v/>
      </c>
      <c r="AR115" s="232" t="str">
        <f t="shared" ref="AR115:AR178" si="85">IF(B115&lt;&gt;"",IF(AQ115="","",IF(AQ115&lt;0.5,1,IF(AND(AQ115&gt;=0.5,AQ115&lt;P$10),2,IF(AQ115&gt;=P$10,3)))),"")</f>
        <v/>
      </c>
      <c r="AS115" s="25" t="str">
        <f>IF(B115 &lt;&gt; "",IF(AND('PRINTABLE (per grading)'!H$16="EXAM", 'PRINTABLE (per grading)'!B$13="Prelim"), IF(ISERROR(SUMIF('Exam (LECTURE ONLY)'!D$20:M$20, "CLO7", 'Exam (LECTURE ONLY)'!D117:M117) / 'Exam (LECTURE ONLY)'!AL$12), "", SUMIF('Exam (LECTURE ONLY)'!D$20:M$20, "CLO7", 'Exam (LECTURE ONLY)'!D117:M117) /'Exam (LECTURE ONLY)'!AL$12),
IF(AND('PRINTABLE (per grading)'!H$16="EXAM", 'PRINTABLE (per grading)'!B$13="Midterm"), IF(ISERROR(SUMIF('Exam (LECTURE ONLY)'!O$20:X$20, "CLO7", 'Exam (LECTURE ONLY)'!O117:X117) / 'Exam (LECTURE ONLY)'!AM$12), "", SUMIF('Exam (LECTURE ONLY)'!O$20:X$20, "CLO7", 'Exam (LECTURE ONLY)'!O117:X117) / 'Exam (LECTURE ONLY)'!AM$12),
IF(AND('PRINTABLE (per grading)'!H$16="EXAM", 'PRINTABLE (per grading)'!B$13="Final"), IF(ISERROR(SUMIF('Exam (LECTURE ONLY)'!Z$20:AI$20, "CLO7", 'Exam (LECTURE ONLY)'!Z117:AI117) / 'Exam (LECTURE ONLY)'!AN$12), "", SUMIF('Exam (LECTURE ONLY)'!Z$20:AI$20, "CLO7", 'Exam (LECTURE ONLY)'!Z117:AI117) / 'Exam (LECTURE ONLY)'!AN$12),
IF(AND('PRINTABLE (per grading)'!H$16="OUTPUT", 'PRINTABLE (per grading)'!B$13="Prelim"), IF(ISERROR(SUMIF(OUTPUT!C$20:M$20, "CLO7", OUTPUT!C117:M117) / OUTPUT!AL$12), "", SUMIF(OUTPUT!C$20:M$20, "CLO7", OUTPUT!C117:M117) / OUTPUT!AL$12),
IF(AND('PRINTABLE (per grading)'!H$16="OUTPUT", 'PRINTABLE (per grading)'!B$13="Midterm"), IF(ISERROR(SUMIF(OUTPUT!O$20:Y$20, "CLO7", OUTPUT!O117:Y117) / OUTPUT!AM$12), "", SUMIF(OUTPUT!O$20:Y$20, "CLO7", OUTPUT!O117:Y117) / OUTPUT!AM$12),
IF(AND('PRINTABLE (per grading)'!H$16="OUTPUT", 'PRINTABLE (per grading)'!B$13="Final"), IF(ISERROR(SUMIF(OUTPUT!AA$20:AI$20, "CLO7", OUTPUT!AA117:AI117) / OUTPUT!AN$12), "", SUMIF(OUTPUT!AA$20:AI$20, "CLO7", OUTPUT!AA117:AI117) / OUTPUT!AN$12),
"")))))),"")</f>
        <v/>
      </c>
      <c r="AT115" s="232" t="str">
        <f t="shared" ref="AT115:AT178" si="86">IF(B115&lt;&gt;"",IF(AS115="","",IF(AS115&lt;0.5,1,IF(AND(AS115&gt;=0.5,AS115&lt;P$10),2,IF(AS115&gt;=P$10,3)))),"")</f>
        <v/>
      </c>
      <c r="AU115" s="233" t="str">
        <f t="shared" ref="AU115:AU178" si="87">IF(B115 &lt;&gt; "",IFERROR(IF(AVERAGE(AQ115,AS115)&gt;=P$10,"Y","N"),""),"")</f>
        <v/>
      </c>
      <c r="AV115" s="25" t="str">
        <f>IF(B115 &lt;&gt; "", IFERROR(IF(C$16 = "PRELIM", SUMIF('Database (LECTURE-RES-PRAC)'!D$14:AG$14, "CLO8", 'Database (LECTURE-RES-PRAC)'!D112:AG112) / 'Grade computation'!F$11, IF(C$16 = "MIDTERM", SUMIF('Database (LECTURE-RES-PRAC)'!AJ$14:BM$14, "CLO8", 'Database (LECTURE-RES-PRAC)'!AJ112:BM112) / 'Grade computation'!G$11, IF(C$16 = "FINAL", SUMIF('Database (LECTURE-RES-PRAC)'!BP$14:CS$14, "CLO8", 'Database (LECTURE-RES-PRAC)'!BP112:CS112) / 'Grade computation'!H$11,""))),""),"")</f>
        <v/>
      </c>
      <c r="AW115" s="232" t="str">
        <f t="shared" ref="AW115:AW178" si="88">IF(B115&lt;&gt;"",IF(AV115="","",IF(AV115&lt;0.5,1,IF(AND(AV115&gt;=0.5,AV115&lt;P$10),2,IF(AV115&gt;=P$10,3)))),"")</f>
        <v/>
      </c>
      <c r="AX115" s="25" t="str">
        <f>IF(B115 &lt;&gt; "",IF(AND('PRINTABLE (per grading)'!H$16="EXAM", 'PRINTABLE (per grading)'!B$13="Prelim"), IF(ISERROR(SUMIF('Exam (LECTURE ONLY)'!D$20:M$20, "CLO8", 'Exam (LECTURE ONLY)'!D117:M117) / 'Exam (LECTURE ONLY)'!AL$13), "", SUMIF('Exam (LECTURE ONLY)'!D$20:M$20, "CLO8", 'Exam (LECTURE ONLY)'!D117:M117) /'Exam (LECTURE ONLY)'!AL$13),
IF(AND('PRINTABLE (per grading)'!H$16="EXAM", 'PRINTABLE (per grading)'!B$13="Midterm"), IF(ISERROR(SUMIF('Exam (LECTURE ONLY)'!O$20:X$20, "CLO8", 'Exam (LECTURE ONLY)'!O117:X117) / 'Exam (LECTURE ONLY)'!AM$13), "", SUMIF('Exam (LECTURE ONLY)'!O$20:X$20, "CLO8", 'Exam (LECTURE ONLY)'!O117:X117) / 'Exam (LECTURE ONLY)'!AM$13),
IF(AND('PRINTABLE (per grading)'!H$16="EXAM", 'PRINTABLE (per grading)'!B$13="Final"), IF(ISERROR(SUMIF('Exam (LECTURE ONLY)'!Z$20:AI$20, "CLO8", 'Exam (LECTURE ONLY)'!Z117:AI117) / 'Exam (LECTURE ONLY)'!AN$13), "", SUMIF('Exam (LECTURE ONLY)'!Z$20:AI$20, "CLO8", 'Exam (LECTURE ONLY)'!Z117:AI117) / 'Exam (LECTURE ONLY)'!AN$13),
IF(AND('PRINTABLE (per grading)'!H$16="OUTPUT", 'PRINTABLE (per grading)'!B$13="Prelim"), IF(ISERROR(SUMIF(OUTPUT!C$20:M$20, "CLO8", OUTPUT!C117:M117) / OUTPUT!AL$13), "", SUMIF(OUTPUT!C$20:M$20, "CLO8", OUTPUT!C117:M117) / OUTPUT!AL$13),
IF(AND('PRINTABLE (per grading)'!H$16="OUTPUT", 'PRINTABLE (per grading)'!B$13="Midterm"), IF(ISERROR(SUMIF(OUTPUT!O$20:Y$20, "CLO8", OUTPUT!O117:Y117) / OUTPUT!AM$13), "", SUMIF(OUTPUT!O$20:Y$20, "CLO8", OUTPUT!O117:Y117) / OUTPUT!AM$13),
IF(AND('PRINTABLE (per grading)'!H$16="OUTPUT", 'PRINTABLE (per grading)'!B$13="Final"), IF(ISERROR(SUMIF(OUTPUT!AA$20:AI$20, "CLO8", OUTPUT!AA117:AI117) / OUTPUT!AN$13), "", SUMIF(OUTPUT!AA$20:AI$20, "CLO8", OUTPUT!AA117:AI117) / OUTPUT!AN$13),
"")))))),"")</f>
        <v/>
      </c>
      <c r="AY115" s="232" t="str">
        <f t="shared" ref="AY115:AY178" si="89">IF(B115&lt;&gt;"",IF(AX115="","",IF(AX115&lt;0.5,1,IF(AND(AX115&gt;=0.5,AX115&lt;P$10),2,IF(AX115&gt;=P$10,3)))),"")</f>
        <v/>
      </c>
      <c r="AZ115" s="233" t="str">
        <f t="shared" ref="AZ115:AZ178" si="90">IF(B115 &lt;&gt; "",IFERROR(IF(AVERAGE(AV115,AX115)&gt;=P$10,"Y","N"),""),"")</f>
        <v/>
      </c>
      <c r="BA115" s="25" t="str">
        <f>IF(B115 &lt;&gt; "", IFERROR(IF(C$16 = "PRELIM", SUMIF('Database (LECTURE-RES-PRAC)'!D$14:AG$14, "CLO9", 'Database (LECTURE-RES-PRAC)'!D112:AG112) / 'Grade computation'!F$12, IF(C$16 = "MIDTERM", SUMIF('Database (LECTURE-RES-PRAC)'!AJ$14:BM$14, "CLO9", 'Database (LECTURE-RES-PRAC)'!AJ112:BM112) / 'Grade computation'!G$12, IF(C$16 = "FINAL", SUMIF('Database (LECTURE-RES-PRAC)'!BP$14:CS$14, "CLO9", 'Database (LECTURE-RES-PRAC)'!BP112:CS112) / 'Grade computation'!H$12,""))),""),"")</f>
        <v/>
      </c>
      <c r="BB115" s="232" t="str">
        <f t="shared" ref="BB115:BB178" si="91">IF(B115&lt;&gt;"",IF(BA115="","",IF(BA115&lt;0.5,1,IF(AND(BA115&gt;=0.5,BA115&lt;P$10),2,IF(BA115&gt;=P$10,3)))),"")</f>
        <v/>
      </c>
      <c r="BC115" s="25" t="str">
        <f>IF(B115 &lt;&gt; "",IF(AND('PRINTABLE (per grading)'!H$16="EXAM", 'PRINTABLE (per grading)'!B$13="Prelim"), IF(ISERROR(SUMIF('Exam (LECTURE ONLY)'!D$20:M$20, "CLO9", 'Exam (LECTURE ONLY)'!D117:M117) / 'Exam (LECTURE ONLY)'!AL$14), "", SUMIF('Exam (LECTURE ONLY)'!D$20:M$20, "CLO9", 'Exam (LECTURE ONLY)'!D117:M117) /'Exam (LECTURE ONLY)'!AL$14),
IF(AND('PRINTABLE (per grading)'!H$16="EXAM", 'PRINTABLE (per grading)'!B$13="Midterm"), IF(ISERROR(SUMIF('Exam (LECTURE ONLY)'!O$20:X$20, "CLO9", 'Exam (LECTURE ONLY)'!O117:X117) / 'Exam (LECTURE ONLY)'!AM$14), "", SUMIF('Exam (LECTURE ONLY)'!O$20:X$20, "CLO9", 'Exam (LECTURE ONLY)'!O117:X117) / 'Exam (LECTURE ONLY)'!AM$14),
IF(AND('PRINTABLE (per grading)'!H$16="EXAM", 'PRINTABLE (per grading)'!B$13="Final"), IF(ISERROR(SUMIF('Exam (LECTURE ONLY)'!Z$20:AI$20, "CLO9", 'Exam (LECTURE ONLY)'!Z117:AI117) / 'Exam (LECTURE ONLY)'!AN$14), "", SUMIF('Exam (LECTURE ONLY)'!Z$20:AI$20, "CLO9", 'Exam (LECTURE ONLY)'!Z117:AI117) / 'Exam (LECTURE ONLY)'!AN$14),
IF(AND('PRINTABLE (per grading)'!H$16="OUTPUT", 'PRINTABLE (per grading)'!B$13="Prelim"), IF(ISERROR(SUMIF(OUTPUT!C$20:M$20, "CLO9", OUTPUT!C117:M117) / OUTPUT!AL$14), "", SUMIF(OUTPUT!C$20:M$20, "CLO9", OUTPUT!C117:M117) / OUTPUT!AL$14),
IF(AND('PRINTABLE (per grading)'!H$16="OUTPUT", 'PRINTABLE (per grading)'!B$13="Midterm"), IF(ISERROR(SUMIF(OUTPUT!O$20:Y$20, "CLO9", OUTPUT!O117:Y117) / OUTPUT!AM$14), "", SUMIF(OUTPUT!O$20:Y$20, "CLO9", OUTPUT!O117:Y117) / OUTPUT!AM$14),
IF(AND('PRINTABLE (per grading)'!H$16="OUTPUT", 'PRINTABLE (per grading)'!B$13="Final"), IF(ISERROR(SUMIF(OUTPUT!AA$20:AI$20, "CLO9", OUTPUT!AA117:AI117) / OUTPUT!AN$14), "", SUMIF(OUTPUT!AA$20:AI$20, "CLO9", OUTPUT!AA117:AI117) / OUTPUT!AN$14),
"")))))),"")</f>
        <v/>
      </c>
      <c r="BD115" s="232" t="str">
        <f t="shared" ref="BD115:BD178" si="92">IF(B115&lt;&gt;"",IF(BC115="","",IF(BC115&lt;0.5,1,IF(AND(BC115&gt;=0.5,BC115&lt;P$10),2,IF(BC115&gt;=P$10,3)))),"")</f>
        <v/>
      </c>
      <c r="BE115" s="233" t="str">
        <f t="shared" ref="BE115:BE178" si="93">IF(B115 &lt;&gt; "",IFERROR(IF(AVERAGE(BA115,BC115)&gt;=P$10,"Y","N"),""),"")</f>
        <v/>
      </c>
      <c r="BF115" s="25" t="str">
        <f>IF(B115 &lt;&gt; "", IFERROR(IF(C$16 = "PRELIM", SUMIF('Database (LECTURE-RES-PRAC)'!D$14:AG$14, "CLO10", 'Database (LECTURE-RES-PRAC)'!D112:AG112) / 'Grade computation'!F$13, IF(C$16 = "MIDTERM", SUMIF('Database (LECTURE-RES-PRAC)'!AJ$14:BM$14, "CLO10", 'Database (LECTURE-RES-PRAC)'!AJ112:BM112) / 'Grade computation'!G$13, IF(C$16 = "FINAL", SUMIF('Database (LECTURE-RES-PRAC)'!BP$14:CS$14, "CLO10", 'Database (LECTURE-RES-PRAC)'!BP112:CS112) / 'Grade computation'!H$13,""))),""),"")</f>
        <v/>
      </c>
      <c r="BG115" s="232" t="str">
        <f t="shared" ref="BG115:BG178" si="94">IF(B115&lt;&gt;"",IF(BF115="","",IF(BF115&lt;0.5,1,IF(AND(BF115&gt;=0.5,BF115&lt;P$10),2,IF(BF115&gt;=P$10,3)))),"")</f>
        <v/>
      </c>
      <c r="BH115" s="25" t="str">
        <f>IF(B115 &lt;&gt; "",IF(AND('PRINTABLE (per grading)'!H$16="EXAM", 'PRINTABLE (per grading)'!B$13="Prelim"), IF(ISERROR(SUMIF('Exam (LECTURE ONLY)'!D$20:M$20, "CLO10", 'Exam (LECTURE ONLY)'!D117:M117) / 'Exam (LECTURE ONLY)'!AL$15), "", SUMIF('Exam (LECTURE ONLY)'!D$20:M$20, "CLO10", 'Exam (LECTURE ONLY)'!D117:M117) /'Exam (LECTURE ONLY)'!AL$15),
IF(AND('PRINTABLE (per grading)'!H$16="EXAM", 'PRINTABLE (per grading)'!B$13="Midterm"), IF(ISERROR(SUMIF('Exam (LECTURE ONLY)'!O$20:X$20, "CLO10", 'Exam (LECTURE ONLY)'!O117:X117) / 'Exam (LECTURE ONLY)'!AM$15), "", SUMIF('Exam (LECTURE ONLY)'!O$20:X$20, "CLO10", 'Exam (LECTURE ONLY)'!O117:X117) / 'Exam (LECTURE ONLY)'!AM$15),
IF(AND('PRINTABLE (per grading)'!H$16="EXAM", 'PRINTABLE (per grading)'!B$13="Final"), IF(ISERROR(SUMIF('Exam (LECTURE ONLY)'!Z$20:AI$20, "CLO10", 'Exam (LECTURE ONLY)'!Z117:AI117) / 'Exam (LECTURE ONLY)'!AN$15), "", SUMIF('Exam (LECTURE ONLY)'!Z$20:AI$20, "CLO10", 'Exam (LECTURE ONLY)'!Z117:AI117) / 'Exam (LECTURE ONLY)'!AN$15),
IF(AND('PRINTABLE (per grading)'!H$16="OUTPUT", 'PRINTABLE (per grading)'!B$13="Prelim"), IF(ISERROR(SUMIF(OUTPUT!C$20:M$20, "CLO10", OUTPUT!C117:M117) / OUTPUT!AL$15), "", SUMIF(OUTPUT!C$20:M$20, "CLO10", OUTPUT!C117:M117) / OUTPUT!AL$15),
IF(AND('PRINTABLE (per grading)'!H$16="OUTPUT", 'PRINTABLE (per grading)'!B$13="Midterm"), IF(ISERROR(SUMIF(OUTPUT!O$20:Y$20, "CLO10", OUTPUT!O117:Y117) / OUTPUT!AM$15), "", SUMIF(OUTPUT!O$20:Y$20, "CLO10", OUTPUT!O117:Y117) / OUTPUT!AM$15),
IF(AND('PRINTABLE (per grading)'!H$16="OUTPUT", 'PRINTABLE (per grading)'!B$13="Final"), IF(ISERROR(SUMIF(OUTPUT!AA$20:AI$20, "CLO10", OUTPUT!AA117:AI117) / OUTPUT!AN$15), "", SUMIF(OUTPUT!AA$20:AI$20, "CLO10", OUTPUT!AA117:AI117) / OUTPUT!AN$15),
"")))))),"")</f>
        <v/>
      </c>
      <c r="BI115" s="232" t="str">
        <f t="shared" ref="BI115:BI178" si="95">IF(B115&lt;&gt;"",IF(BH115="","",IF(BH115&lt;0.5,1,IF(AND(BH115&gt;=0.5,BH115&lt;P$10),2,IF(BH115&gt;=P$10,3)))),"")</f>
        <v/>
      </c>
      <c r="BJ115" s="233" t="str">
        <f t="shared" ref="BJ115:BJ178" si="96">IF(B115 &lt;&gt; "",IFERROR(IF(AVERAGE(BF115,BH115)&gt;=P$10,"Y","N"),""),"")</f>
        <v/>
      </c>
      <c r="BK115" s="2"/>
    </row>
    <row r="116" spans="1:63" ht="20.100000000000001" customHeight="1">
      <c r="A116" s="212" t="str">
        <f>IF(ISBLANK('Database (LECTURE-RES-PRAC)'!A113),"",'Database (LECTURE-RES-PRAC)'!A113)</f>
        <v/>
      </c>
      <c r="B116" s="213" t="str">
        <f>IF(ISBLANK('Database (LECTURE-RES-PRAC)'!B113),"",'Database (LECTURE-RES-PRAC)'!B113)</f>
        <v/>
      </c>
      <c r="C116" s="134" t="str">
        <f>IF(B116&lt;&gt;"",IF(C$16="PRELIM",'Grade computation'!C116, IF(C$16="MIDTERM",'Grade computation'!K116, IF(C$16="FINAL",'Grade computation'!S116,""))),"")</f>
        <v/>
      </c>
      <c r="D116" s="135" t="str">
        <f t="shared" si="1"/>
        <v/>
      </c>
      <c r="E116" s="134" t="str">
        <f>IF(B116&lt;&gt;"", IF(C$16="PRELIM",'Grade computation'!E116, IF(C$16="MIDTERM",'Grade computation'!M116, IF(C$16="FINAL",'Grade computation'!U116,""))),"")</f>
        <v/>
      </c>
      <c r="F116" s="136" t="str">
        <f t="shared" si="2"/>
        <v/>
      </c>
      <c r="G116" s="137" t="str">
        <f t="shared" si="3"/>
        <v/>
      </c>
      <c r="H116" s="207" t="str">
        <f>IF(B116&lt;&gt;"",IF(C$16="PRELIM", 'Grade computation'!H116, IF(C$16="MIDTERM", 'Grade computation'!P116, IF(C$16="FINAL",'Grade computation'!X116, ""))),"")</f>
        <v/>
      </c>
      <c r="I116" s="137" t="str">
        <f t="shared" si="4"/>
        <v/>
      </c>
      <c r="J116" s="139" t="str">
        <f t="shared" si="5"/>
        <v/>
      </c>
      <c r="K116" s="377" t="str">
        <f t="shared" si="6"/>
        <v/>
      </c>
      <c r="L116" s="434"/>
      <c r="M116" s="25" t="str">
        <f>IF(B116 &lt;&gt; "", IFERROR(IF(C$16 = "PRELIM", SUMIF('Database (LECTURE-RES-PRAC)'!D$14:AG$14, "CLO1", 'Database (LECTURE-RES-PRAC)'!D113:AG113) / 'Grade computation'!F$4, IF(C$16 = "MIDTERM", SUMIF('Database (LECTURE-RES-PRAC)'!AJ$14:BM$14, "CLO1", 'Database (LECTURE-RES-PRAC)'!AJ113:BM113) / 'Grade computation'!G$4, IF(C$16 = "FINAL", SUMIF('Database (LECTURE-RES-PRAC)'!BP$14:CS$14, "CLO1", 'Database (LECTURE-RES-PRAC)'!BP113:CS113) / 'Grade computation'!H$4,""))),""),"")</f>
        <v/>
      </c>
      <c r="N116" s="232" t="str">
        <f t="shared" si="67"/>
        <v/>
      </c>
      <c r="O116" s="25" t="str">
        <f>IF(B116 &lt;&gt; "",IF(AND('PRINTABLE (per grading)'!H$16="EXAM", 'PRINTABLE (per grading)'!B$13="Prelim"), IF(ISERROR(SUMIF('Exam (LECTURE ONLY)'!D$20:M$20, "CLO1", 'Exam (LECTURE ONLY)'!D118:M118) / 'Exam (LECTURE ONLY)'!AL$6), "", SUMIF('Exam (LECTURE ONLY)'!D$20:M$20, "CLO1", 'Exam (LECTURE ONLY)'!D118:M118) /'Exam (LECTURE ONLY)'!AL$6),
IF(AND('PRINTABLE (per grading)'!H$16="EXAM", 'PRINTABLE (per grading)'!B$13="Midterm"), IF(ISERROR(SUMIF('Exam (LECTURE ONLY)'!O$20:X$20, "CLO1", 'Exam (LECTURE ONLY)'!O118:X118) / 'Exam (LECTURE ONLY)'!AM$6), "", SUMIF('Exam (LECTURE ONLY)'!O$20:X$20, "CLO1", 'Exam (LECTURE ONLY)'!O118:X118) / 'Exam (LECTURE ONLY)'!AM$6),
IF(AND('PRINTABLE (per grading)'!H$16="EXAM", 'PRINTABLE (per grading)'!B$13="Final"), IF(ISERROR(SUMIF('Exam (LECTURE ONLY)'!Z$20:AI$20, "CLO1", 'Exam (LECTURE ONLY)'!Z118:AI118) / 'Exam (LECTURE ONLY)'!AN$6), "", SUMIF('Exam (LECTURE ONLY)'!Z$20:AI$20, "CLO1", 'Exam (LECTURE ONLY)'!Z118:AI118) / 'Exam (LECTURE ONLY)'!AN$6),
IF(AND('PRINTABLE (per grading)'!H$16="OUTPUT", 'PRINTABLE (per grading)'!B$13="Prelim"), IF(ISERROR(SUMIF(OUTPUT!C$20:M$20, "CLO1", OUTPUT!C118:M118) / OUTPUT!AL$6), "", SUMIF(OUTPUT!C$20:M$20, "CLO1", OUTPUT!C118:M118) / OUTPUT!AL$6),
IF(AND('PRINTABLE (per grading)'!H$16="OUTPUT", 'PRINTABLE (per grading)'!B$13="Midterm"), IF(ISERROR(SUMIF(OUTPUT!O$20:Y$20, "CLO1", OUTPUT!O118:Y118) / OUTPUT!AM$6), "", SUMIF(OUTPUT!O$20:Y$20, "CLO1", OUTPUT!O118:Y118) / OUTPUT!AM$6),
IF(AND('PRINTABLE (per grading)'!H$16="OUTPUT", 'PRINTABLE (per grading)'!B$13="Final"), IF(ISERROR(SUMIF(OUTPUT!AA$20:AI$20, "CLO1", OUTPUT!AA118:AI118) / OUTPUT!AN$6), "", SUMIF(OUTPUT!AA$20:AI$20, "CLO1", OUTPUT!AA118:AI118) / OUTPUT!AN$6),
"")))))),"")</f>
        <v/>
      </c>
      <c r="P116" s="232" t="str">
        <f t="shared" si="68"/>
        <v/>
      </c>
      <c r="Q116" s="233" t="str">
        <f t="shared" si="69"/>
        <v/>
      </c>
      <c r="R116" s="25" t="str">
        <f>IF(B116 &lt;&gt; "", IFERROR(IF(C$16 = "PRELIM", SUMIF('Database (LECTURE-RES-PRAC)'!D$14:AG$14, "CLO2", 'Database (LECTURE-RES-PRAC)'!D113:AG113) / 'Grade computation'!F$5, IF(C$16 = "MIDTERM", SUMIF('Database (LECTURE-RES-PRAC)'!AJ$14:BM$14, "CLO2", 'Database (LECTURE-RES-PRAC)'!AJ113:BM113) / 'Grade computation'!G$5, IF(C$16 = "FINAL", SUMIF('Database (LECTURE-RES-PRAC)'!BP$14:CS$14, "CLO2", 'Database (LECTURE-RES-PRAC)'!BP113:CS113) / 'Grade computation'!H$5,""))),""),"")</f>
        <v/>
      </c>
      <c r="S116" s="232" t="str">
        <f t="shared" si="70"/>
        <v/>
      </c>
      <c r="T116" s="25" t="str">
        <f>IF(B116 &lt;&gt; "",IF(AND('PRINTABLE (per grading)'!H$16="EXAM", 'PRINTABLE (per grading)'!B$13="Prelim"), IF(ISERROR(SUMIF('Exam (LECTURE ONLY)'!D$20:M$20, "CLO2", 'Exam (LECTURE ONLY)'!D118:M118) / 'Exam (LECTURE ONLY)'!AL$7), "", SUMIF('Exam (LECTURE ONLY)'!D$20:M$20, "CLO2", 'Exam (LECTURE ONLY)'!D118:M118) /'Exam (LECTURE ONLY)'!AL$7),
IF(AND('PRINTABLE (per grading)'!H$16="EXAM", 'PRINTABLE (per grading)'!B$13="Midterm"), IF(ISERROR(SUMIF('Exam (LECTURE ONLY)'!O$20:X$20, "CLO2", 'Exam (LECTURE ONLY)'!O118:X118) / 'Exam (LECTURE ONLY)'!AM$7), "", SUMIF('Exam (LECTURE ONLY)'!O$20:X$20, "CLO2", 'Exam (LECTURE ONLY)'!O118:X118) / 'Exam (LECTURE ONLY)'!AM$7),
IF(AND('PRINTABLE (per grading)'!H$16="EXAM", 'PRINTABLE (per grading)'!B$13="Final"), IF(ISERROR(SUMIF('Exam (LECTURE ONLY)'!Z$20:AI$20, "CLO2", 'Exam (LECTURE ONLY)'!Z118:AI118) / 'Exam (LECTURE ONLY)'!AN$7), "", SUMIF('Exam (LECTURE ONLY)'!Z$20:AI$20, "CLO2", 'Exam (LECTURE ONLY)'!Z118:AI118) / 'Exam (LECTURE ONLY)'!AN$7),
IF(AND('PRINTABLE (per grading)'!H$16="OUTPUT", 'PRINTABLE (per grading)'!B$13="Prelim"), IF(ISERROR(SUMIF(OUTPUT!C$20:M$20, "CLO2", OUTPUT!C118:M118) / OUTPUT!AL$7), "", SUMIF(OUTPUT!C$20:M$20, "CLO2", OUTPUT!C118:M118) / OUTPUT!AL$7),
IF(AND('PRINTABLE (per grading)'!H$16="OUTPUT", 'PRINTABLE (per grading)'!B$13="Midterm"), IF(ISERROR(SUMIF(OUTPUT!O$20:Y$20, "CLO2", OUTPUT!O118:Y118) / OUTPUT!AM$7), "", SUMIF(OUTPUT!O$20:Y$20, "CLO2", OUTPUT!O118:Y118) / OUTPUT!AM$7),
IF(AND('PRINTABLE (per grading)'!H$16="OUTPUT", 'PRINTABLE (per grading)'!B$13="Final"), IF(ISERROR(SUMIF(OUTPUT!AA$20:AI$20, "CLO2", OUTPUT!AA118:AI118) / OUTPUT!AN$7), "", SUMIF(OUTPUT!AA$20:AI$20, "CLO2", OUTPUT!AA118:AI118) / OUTPUT!AN$7),
"")))))),"")</f>
        <v/>
      </c>
      <c r="U116" s="232" t="str">
        <f t="shared" si="71"/>
        <v/>
      </c>
      <c r="V116" s="233" t="str">
        <f t="shared" si="72"/>
        <v/>
      </c>
      <c r="W116" s="25" t="str">
        <f>IF(B116 &lt;&gt; "", IFERROR(IF(C$16 = "PRELIM", SUMIF('Database (LECTURE-RES-PRAC)'!D$14:AG$14, "CLO3", 'Database (LECTURE-RES-PRAC)'!D113:AG113) / 'Grade computation'!F$6, IF(C$16 = "MIDTERM", SUMIF('Database (LECTURE-RES-PRAC)'!AJ$14:BM$14, "CLO3", 'Database (LECTURE-RES-PRAC)'!AJ113:BM113) / 'Grade computation'!G$6, IF(C$16 = "FINAL", SUMIF('Database (LECTURE-RES-PRAC)'!BP$14:CS$14, "CLO3", 'Database (LECTURE-RES-PRAC)'!BP113:CS113) / 'Grade computation'!H$6,""))),""),"")</f>
        <v/>
      </c>
      <c r="X116" s="232" t="str">
        <f t="shared" si="73"/>
        <v/>
      </c>
      <c r="Y116" s="25" t="str">
        <f>IF(B116 &lt;&gt; "",IF(AND('PRINTABLE (per grading)'!H$16="EXAM", 'PRINTABLE (per grading)'!B$13="Prelim"), IF(ISERROR(SUMIF('Exam (LECTURE ONLY)'!D$20:M$20, "CLO3", 'Exam (LECTURE ONLY)'!D118:M118) / 'Exam (LECTURE ONLY)'!AL$8), "", SUMIF('Exam (LECTURE ONLY)'!D$20:M$20, "CLO3", 'Exam (LECTURE ONLY)'!D118:M118) /'Exam (LECTURE ONLY)'!AL$8),
IF(AND('PRINTABLE (per grading)'!H$16="EXAM", 'PRINTABLE (per grading)'!B$13="Midterm"), IF(ISERROR(SUMIF('Exam (LECTURE ONLY)'!O$20:X$20, "CLO3", 'Exam (LECTURE ONLY)'!O118:X118) / 'Exam (LECTURE ONLY)'!AM$8), "", SUMIF('Exam (LECTURE ONLY)'!O$20:X$20, "CLO3", 'Exam (LECTURE ONLY)'!O118:X118) / 'Exam (LECTURE ONLY)'!AM$8),
IF(AND('PRINTABLE (per grading)'!H$16="EXAM", 'PRINTABLE (per grading)'!B$13="Final"), IF(ISERROR(SUMIF('Exam (LECTURE ONLY)'!Z$20:AI$20, "CLO3", 'Exam (LECTURE ONLY)'!Z118:AI118) / 'Exam (LECTURE ONLY)'!AN$8), "", SUMIF('Exam (LECTURE ONLY)'!Z$20:AI$20, "CLO3", 'Exam (LECTURE ONLY)'!Z118:AI118) / 'Exam (LECTURE ONLY)'!AN$8),
IF(AND('PRINTABLE (per grading)'!H$16="OUTPUT", 'PRINTABLE (per grading)'!B$13="Prelim"), IF(ISERROR(SUMIF(OUTPUT!C$20:M$20, "CLO3", OUTPUT!C118:M118) / OUTPUT!AL$8), "", SUMIF(OUTPUT!C$20:M$20, "CLO3", OUTPUT!C118:M118) / OUTPUT!AL$8),
IF(AND('PRINTABLE (per grading)'!H$16="OUTPUT", 'PRINTABLE (per grading)'!B$13="Midterm"), IF(ISERROR(SUMIF(OUTPUT!O$20:Y$20, "CLO3", OUTPUT!O118:Y118) / OUTPUT!AM$8), "", SUMIF(OUTPUT!O$20:Y$20, "CLO3", OUTPUT!O118:Y118) / OUTPUT!AM$8),
IF(AND('PRINTABLE (per grading)'!H$16="OUTPUT", 'PRINTABLE (per grading)'!B$13="Final"), IF(ISERROR(SUMIF(OUTPUT!AA$20:AI$20, "CLO3", OUTPUT!AA118:AI118) / OUTPUT!AN$8), "", SUMIF(OUTPUT!AA$20:AI$20, "CLO3", OUTPUT!AA118:AI118) / OUTPUT!AN$8),
"" )))))),"")</f>
        <v/>
      </c>
      <c r="Z116" s="232" t="str">
        <f t="shared" si="74"/>
        <v/>
      </c>
      <c r="AA116" s="233" t="str">
        <f t="shared" si="75"/>
        <v/>
      </c>
      <c r="AB116" s="25" t="str">
        <f>IF(B116 &lt;&gt; "", IFERROR(IF(C$16 = "PRELIM", SUMIF('Database (LECTURE-RES-PRAC)'!D$14:AG$14, "CLO4", 'Database (LECTURE-RES-PRAC)'!D113:AG113) / 'Grade computation'!F$7, IF(C$16 = "MIDTERM", SUMIF('Database (LECTURE-RES-PRAC)'!AJ$14:BM$14, "CLO4", 'Database (LECTURE-RES-PRAC)'!AJ113:BM113) / 'Grade computation'!G$7, IF(C$16 = "FINAL", SUMIF('Database (LECTURE-RES-PRAC)'!BP$14:CS$14, "CLO4", 'Database (LECTURE-RES-PRAC)'!BP113:CS113) / 'Grade computation'!H$7,""))),""),"")</f>
        <v/>
      </c>
      <c r="AC116" s="232" t="str">
        <f t="shared" si="76"/>
        <v/>
      </c>
      <c r="AD116" s="25" t="str">
        <f>IF(B116 &lt;&gt; "",IF(AND('PRINTABLE (per grading)'!H$16="EXAM", 'PRINTABLE (per grading)'!B$13="Prelim"), IF(ISERROR(SUMIF('Exam (LECTURE ONLY)'!D$20:M$20, "CLO4", 'Exam (LECTURE ONLY)'!D118:M118) / 'Exam (LECTURE ONLY)'!AL$9), "", SUMIF('Exam (LECTURE ONLY)'!D$20:M$20, "CLO4", 'Exam (LECTURE ONLY)'!D118:M118) /'Exam (LECTURE ONLY)'!AL$9),
IF(AND('PRINTABLE (per grading)'!H$16="EXAM", 'PRINTABLE (per grading)'!B$13="Midterm"), IF(ISERROR(SUMIF('Exam (LECTURE ONLY)'!O$20:X$20, "CLO4", 'Exam (LECTURE ONLY)'!O118:X118) / 'Exam (LECTURE ONLY)'!AM$9), "", SUMIF('Exam (LECTURE ONLY)'!O$20:X$20, "CLO4", 'Exam (LECTURE ONLY)'!O118:X118) / 'Exam (LECTURE ONLY)'!AM$9),
IF(AND('PRINTABLE (per grading)'!H$16="EXAM", 'PRINTABLE (per grading)'!B$13="Final"), IF(ISERROR(SUMIF('Exam (LECTURE ONLY)'!Z$20:AI$20, "CLO4", 'Exam (LECTURE ONLY)'!Z118:AI118) / 'Exam (LECTURE ONLY)'!AN$9), "", SUMIF('Exam (LECTURE ONLY)'!Z$20:AI$20, "CLO4", 'Exam (LECTURE ONLY)'!Z118:AI118) / 'Exam (LECTURE ONLY)'!AN$9),
IF(AND('PRINTABLE (per grading)'!H$16="OUTPUT", 'PRINTABLE (per grading)'!B$13="Prelim"), IF(ISERROR(SUMIF(OUTPUT!C$20:M$20, "CLO4", OUTPUT!C118:M118) / OUTPUT!AL$9), "", SUMIF(OUTPUT!C$20:M$20, "CLO4", OUTPUT!C118:M118) / OUTPUT!AL$9),
IF(AND('PRINTABLE (per grading)'!H$16="OUTPUT", 'PRINTABLE (per grading)'!B$13="Midterm"), IF(ISERROR(SUMIF(OUTPUT!O$20:Y$20, "CLO4", OUTPUT!O118:Y118) / OUTPUT!AM$9), "", SUMIF(OUTPUT!O$20:Y$20, "CLO4", OUTPUT!O118:Y118) / OUTPUT!AM$9),
IF(AND('PRINTABLE (per grading)'!H$16="OUTPUT", 'PRINTABLE (per grading)'!B$13="Final"), IF(ISERROR(SUMIF(OUTPUT!AA$20:AI$20, "CLO4", OUTPUT!AA118:AI118) / OUTPUT!AN$9), "", SUMIF(OUTPUT!AA$20:AI$20, "CLO4", OUTPUT!AA118:AI118) / OUTPUT!AN$9),
"")))))),"")</f>
        <v/>
      </c>
      <c r="AE116" s="232" t="str">
        <f t="shared" si="77"/>
        <v/>
      </c>
      <c r="AF116" s="233" t="str">
        <f t="shared" si="78"/>
        <v/>
      </c>
      <c r="AG116" s="25" t="str">
        <f>IF(B116 &lt;&gt; "", IFERROR(IF(C$16 = "PRELIM", SUMIF('Database (LECTURE-RES-PRAC)'!D$14:AG$14, "CLO5", 'Database (LECTURE-RES-PRAC)'!D113:AG113) / 'Grade computation'!F$8, IF(C$16 = "MIDTERM", SUMIF('Database (LECTURE-RES-PRAC)'!AJ$14:BM$14, "CLO5", 'Database (LECTURE-RES-PRAC)'!AJ113:BM113) / 'Grade computation'!G$8, IF(C$16 = "FINAL", SUMIF('Database (LECTURE-RES-PRAC)'!BP$14:CS$14, "CLO5", 'Database (LECTURE-RES-PRAC)'!BP113:CS113) / 'Grade computation'!H$8,""))),""),"")</f>
        <v/>
      </c>
      <c r="AH116" s="232" t="str">
        <f t="shared" si="79"/>
        <v/>
      </c>
      <c r="AI116" s="25" t="str">
        <f>IF(B116 &lt;&gt; "",IF(AND('PRINTABLE (per grading)'!H$16="EXAM", 'PRINTABLE (per grading)'!B$13="Prelim"), IF(ISERROR(SUMIF('Exam (LECTURE ONLY)'!D$20:M$20, "CLO5", 'Exam (LECTURE ONLY)'!D118:M118) / 'Exam (LECTURE ONLY)'!AL$10), "", SUMIF('Exam (LECTURE ONLY)'!D$20:M$20, "CLO5", 'Exam (LECTURE ONLY)'!D118:M118) /'Exam (LECTURE ONLY)'!AL$10),
IF(AND('PRINTABLE (per grading)'!H$16="EXAM", 'PRINTABLE (per grading)'!B$13="Midterm"), IF(ISERROR(SUMIF('Exam (LECTURE ONLY)'!O$20:X$20, "CLO5", 'Exam (LECTURE ONLY)'!O118:X118) / 'Exam (LECTURE ONLY)'!AM$10), "", SUMIF('Exam (LECTURE ONLY)'!O$20:X$20, "CLO5", 'Exam (LECTURE ONLY)'!O118:X118) / 'Exam (LECTURE ONLY)'!AM$10),
IF(AND('PRINTABLE (per grading)'!H$16="EXAM", 'PRINTABLE (per grading)'!B$13="Final"), IF(ISERROR(SUMIF('Exam (LECTURE ONLY)'!Z$20:AI$20, "CLO5", 'Exam (LECTURE ONLY)'!Z118:AI118) / 'Exam (LECTURE ONLY)'!AN$10), "", SUMIF('Exam (LECTURE ONLY)'!Z$20:AI$20, "CLO5", 'Exam (LECTURE ONLY)'!Z118:AI118) / 'Exam (LECTURE ONLY)'!AN$10),
IF(AND('PRINTABLE (per grading)'!H$16="OUTPUT", 'PRINTABLE (per grading)'!B$13="Prelim"), IF(ISERROR(SUMIF(OUTPUT!C$20:M$20, "CLO5", OUTPUT!C118:M118) / OUTPUT!AL$10), "", SUMIF(OUTPUT!C$20:M$20, "CLO5", OUTPUT!C118:M118) / OUTPUT!AL$10),
IF(AND('PRINTABLE (per grading)'!H$16="OUTPUT", 'PRINTABLE (per grading)'!B$13="Midterm"), IF(ISERROR(SUMIF(OUTPUT!O$20:Y$20, "CLO5", OUTPUT!O118:Y118) / OUTPUT!AM$10), "", SUMIF(OUTPUT!O$20:Y$20, "CLO5", OUTPUT!O118:Y118) / OUTPUT!AM$10),
IF(AND('PRINTABLE (per grading)'!H$16="OUTPUT", 'PRINTABLE (per grading)'!B$13="Final"), IF(ISERROR(SUMIF(OUTPUT!AA$20:AI$20, "CLO5", OUTPUT!AA118:AI118) / OUTPUT!AN$10), "", SUMIF(OUTPUT!AA$20:AI$20, "CLO5", OUTPUT!AA118:AI118) / OUTPUT!AN$10),
"")))))),"")</f>
        <v/>
      </c>
      <c r="AJ116" s="232" t="str">
        <f t="shared" si="80"/>
        <v/>
      </c>
      <c r="AK116" s="233" t="str">
        <f t="shared" si="81"/>
        <v/>
      </c>
      <c r="AL116" s="25" t="str">
        <f>IF(B116 &lt;&gt; "", IFERROR(IF(C$16 = "PRELIM", SUMIF('Database (LECTURE-RES-PRAC)'!D$14:AG$14, "CLO6", 'Database (LECTURE-RES-PRAC)'!D113:AG113) / 'Grade computation'!F$9, IF(C$16 = "MIDTERM", SUMIF('Database (LECTURE-RES-PRAC)'!AJ$14:BM$14, "CLO6", 'Database (LECTURE-RES-PRAC)'!AJ113:BM113) / 'Grade computation'!G$9, IF(C$16 = "FINAL", SUMIF('Database (LECTURE-RES-PRAC)'!BP$14:CS$14, "CLO6", 'Database (LECTURE-RES-PRAC)'!BP113:CS113) / 'Grade computation'!H$9,""))),""),"")</f>
        <v/>
      </c>
      <c r="AM116" s="232" t="str">
        <f t="shared" si="82"/>
        <v/>
      </c>
      <c r="AN116" s="25" t="str">
        <f>IF(B116 &lt;&gt; "",IF(AND('PRINTABLE (per grading)'!H$16="EXAM", 'PRINTABLE (per grading)'!B$13="Prelim"), IF(ISERROR(SUMIF('Exam (LECTURE ONLY)'!D$20:M$20, "CLO6", 'Exam (LECTURE ONLY)'!D118:M118) / 'Exam (LECTURE ONLY)'!AL$11), "", SUMIF('Exam (LECTURE ONLY)'!D$20:M$20, "CLO6", 'Exam (LECTURE ONLY)'!D118:M118) /'Exam (LECTURE ONLY)'!AL$11),
IF(AND('PRINTABLE (per grading)'!H$16="EXAM", 'PRINTABLE (per grading)'!B$13="Midterm"), IF(ISERROR(SUMIF('Exam (LECTURE ONLY)'!O$20:X$20, "CLO6", 'Exam (LECTURE ONLY)'!O118:X118) / 'Exam (LECTURE ONLY)'!AM$11), "", SUMIF('Exam (LECTURE ONLY)'!O$20:X$20, "CLO6", 'Exam (LECTURE ONLY)'!O118:X118) / 'Exam (LECTURE ONLY)'!AM$11),
IF(AND('PRINTABLE (per grading)'!H$16="EXAM", 'PRINTABLE (per grading)'!B$13="Final"), IF(ISERROR(SUMIF('Exam (LECTURE ONLY)'!Z$20:AI$20, "CLO6", 'Exam (LECTURE ONLY)'!Z118:AI118) / 'Exam (LECTURE ONLY)'!AN$11), "", SUMIF('Exam (LECTURE ONLY)'!Z$20:AI$20, "CLO6", 'Exam (LECTURE ONLY)'!Z118:AI118) / 'Exam (LECTURE ONLY)'!AN$11),
IF(AND('PRINTABLE (per grading)'!H$16="OUTPUT", 'PRINTABLE (per grading)'!B$13="Prelim"), IF(ISERROR(SUMIF(OUTPUT!C$20:M$20, "CLO6", OUTPUT!C118:M118) / OUTPUT!AL$11), "", SUMIF(OUTPUT!C$20:M$20, "CLO6", OUTPUT!C118:M118) / OUTPUT!AL$11),
IF(AND('PRINTABLE (per grading)'!H$16="OUTPUT", 'PRINTABLE (per grading)'!B$13="Midterm"), IF(ISERROR(SUMIF(OUTPUT!O$20:Y$20, "CLO6", OUTPUT!O118:Y118) / OUTPUT!AM$11), "", SUMIF(OUTPUT!O$20:Y$20, "CLO6", OUTPUT!O118:Y118) / OUTPUT!AM$11),
IF(AND('PRINTABLE (per grading)'!H$16="OUTPUT", 'PRINTABLE (per grading)'!B$13="Final"), IF(ISERROR(SUMIF(OUTPUT!AA$20:AI$20, "CLO6", OUTPUT!AA118:AI118) / OUTPUT!AN$11), "", SUMIF(OUTPUT!AA$20:AI$20, "CLO6", OUTPUT!AA118:AI118) / OUTPUT!AN$11),
"")))))),"")</f>
        <v/>
      </c>
      <c r="AO116" s="232" t="str">
        <f t="shared" si="83"/>
        <v/>
      </c>
      <c r="AP116" s="233" t="str">
        <f t="shared" si="84"/>
        <v/>
      </c>
      <c r="AQ116" s="25" t="str">
        <f>IF(B116 &lt;&gt; "", IFERROR(IF(C$16 = "PRELIM", SUMIF('Database (LECTURE-RES-PRAC)'!D$14:AG$14, "CLO7", 'Database (LECTURE-RES-PRAC)'!D113:AG113) / 'Grade computation'!F$10, IF(C$16 = "MIDTERM", SUMIF('Database (LECTURE-RES-PRAC)'!AJ$14:BM$14, "CLO7", 'Database (LECTURE-RES-PRAC)'!AJ113:BM113) / 'Grade computation'!G$10, IF(C$16 = "FINAL", SUMIF('Database (LECTURE-RES-PRAC)'!BP$14:CS$14, "CLO7", 'Database (LECTURE-RES-PRAC)'!BP113:CS113) / 'Grade computation'!H$10,""))),""),"")</f>
        <v/>
      </c>
      <c r="AR116" s="232" t="str">
        <f t="shared" si="85"/>
        <v/>
      </c>
      <c r="AS116" s="25" t="str">
        <f>IF(B116 &lt;&gt; "",IF(AND('PRINTABLE (per grading)'!H$16="EXAM", 'PRINTABLE (per grading)'!B$13="Prelim"), IF(ISERROR(SUMIF('Exam (LECTURE ONLY)'!D$20:M$20, "CLO7", 'Exam (LECTURE ONLY)'!D118:M118) / 'Exam (LECTURE ONLY)'!AL$12), "", SUMIF('Exam (LECTURE ONLY)'!D$20:M$20, "CLO7", 'Exam (LECTURE ONLY)'!D118:M118) /'Exam (LECTURE ONLY)'!AL$12),
IF(AND('PRINTABLE (per grading)'!H$16="EXAM", 'PRINTABLE (per grading)'!B$13="Midterm"), IF(ISERROR(SUMIF('Exam (LECTURE ONLY)'!O$20:X$20, "CLO7", 'Exam (LECTURE ONLY)'!O118:X118) / 'Exam (LECTURE ONLY)'!AM$12), "", SUMIF('Exam (LECTURE ONLY)'!O$20:X$20, "CLO7", 'Exam (LECTURE ONLY)'!O118:X118) / 'Exam (LECTURE ONLY)'!AM$12),
IF(AND('PRINTABLE (per grading)'!H$16="EXAM", 'PRINTABLE (per grading)'!B$13="Final"), IF(ISERROR(SUMIF('Exam (LECTURE ONLY)'!Z$20:AI$20, "CLO7", 'Exam (LECTURE ONLY)'!Z118:AI118) / 'Exam (LECTURE ONLY)'!AN$12), "", SUMIF('Exam (LECTURE ONLY)'!Z$20:AI$20, "CLO7", 'Exam (LECTURE ONLY)'!Z118:AI118) / 'Exam (LECTURE ONLY)'!AN$12),
IF(AND('PRINTABLE (per grading)'!H$16="OUTPUT", 'PRINTABLE (per grading)'!B$13="Prelim"), IF(ISERROR(SUMIF(OUTPUT!C$20:M$20, "CLO7", OUTPUT!C118:M118) / OUTPUT!AL$12), "", SUMIF(OUTPUT!C$20:M$20, "CLO7", OUTPUT!C118:M118) / OUTPUT!AL$12),
IF(AND('PRINTABLE (per grading)'!H$16="OUTPUT", 'PRINTABLE (per grading)'!B$13="Midterm"), IF(ISERROR(SUMIF(OUTPUT!O$20:Y$20, "CLO7", OUTPUT!O118:Y118) / OUTPUT!AM$12), "", SUMIF(OUTPUT!O$20:Y$20, "CLO7", OUTPUT!O118:Y118) / OUTPUT!AM$12),
IF(AND('PRINTABLE (per grading)'!H$16="OUTPUT", 'PRINTABLE (per grading)'!B$13="Final"), IF(ISERROR(SUMIF(OUTPUT!AA$20:AI$20, "CLO7", OUTPUT!AA118:AI118) / OUTPUT!AN$12), "", SUMIF(OUTPUT!AA$20:AI$20, "CLO7", OUTPUT!AA118:AI118) / OUTPUT!AN$12),
"")))))),"")</f>
        <v/>
      </c>
      <c r="AT116" s="232" t="str">
        <f t="shared" si="86"/>
        <v/>
      </c>
      <c r="AU116" s="233" t="str">
        <f t="shared" si="87"/>
        <v/>
      </c>
      <c r="AV116" s="25" t="str">
        <f>IF(B116 &lt;&gt; "", IFERROR(IF(C$16 = "PRELIM", SUMIF('Database (LECTURE-RES-PRAC)'!D$14:AG$14, "CLO8", 'Database (LECTURE-RES-PRAC)'!D113:AG113) / 'Grade computation'!F$11, IF(C$16 = "MIDTERM", SUMIF('Database (LECTURE-RES-PRAC)'!AJ$14:BM$14, "CLO8", 'Database (LECTURE-RES-PRAC)'!AJ113:BM113) / 'Grade computation'!G$11, IF(C$16 = "FINAL", SUMIF('Database (LECTURE-RES-PRAC)'!BP$14:CS$14, "CLO8", 'Database (LECTURE-RES-PRAC)'!BP113:CS113) / 'Grade computation'!H$11,""))),""),"")</f>
        <v/>
      </c>
      <c r="AW116" s="232" t="str">
        <f t="shared" si="88"/>
        <v/>
      </c>
      <c r="AX116" s="25" t="str">
        <f>IF(B116 &lt;&gt; "",IF(AND('PRINTABLE (per grading)'!H$16="EXAM", 'PRINTABLE (per grading)'!B$13="Prelim"), IF(ISERROR(SUMIF('Exam (LECTURE ONLY)'!D$20:M$20, "CLO8", 'Exam (LECTURE ONLY)'!D118:M118) / 'Exam (LECTURE ONLY)'!AL$13), "", SUMIF('Exam (LECTURE ONLY)'!D$20:M$20, "CLO8", 'Exam (LECTURE ONLY)'!D118:M118) /'Exam (LECTURE ONLY)'!AL$13),
IF(AND('PRINTABLE (per grading)'!H$16="EXAM", 'PRINTABLE (per grading)'!B$13="Midterm"), IF(ISERROR(SUMIF('Exam (LECTURE ONLY)'!O$20:X$20, "CLO8", 'Exam (LECTURE ONLY)'!O118:X118) / 'Exam (LECTURE ONLY)'!AM$13), "", SUMIF('Exam (LECTURE ONLY)'!O$20:X$20, "CLO8", 'Exam (LECTURE ONLY)'!O118:X118) / 'Exam (LECTURE ONLY)'!AM$13),
IF(AND('PRINTABLE (per grading)'!H$16="EXAM", 'PRINTABLE (per grading)'!B$13="Final"), IF(ISERROR(SUMIF('Exam (LECTURE ONLY)'!Z$20:AI$20, "CLO8", 'Exam (LECTURE ONLY)'!Z118:AI118) / 'Exam (LECTURE ONLY)'!AN$13), "", SUMIF('Exam (LECTURE ONLY)'!Z$20:AI$20, "CLO8", 'Exam (LECTURE ONLY)'!Z118:AI118) / 'Exam (LECTURE ONLY)'!AN$13),
IF(AND('PRINTABLE (per grading)'!H$16="OUTPUT", 'PRINTABLE (per grading)'!B$13="Prelim"), IF(ISERROR(SUMIF(OUTPUT!C$20:M$20, "CLO8", OUTPUT!C118:M118) / OUTPUT!AL$13), "", SUMIF(OUTPUT!C$20:M$20, "CLO8", OUTPUT!C118:M118) / OUTPUT!AL$13),
IF(AND('PRINTABLE (per grading)'!H$16="OUTPUT", 'PRINTABLE (per grading)'!B$13="Midterm"), IF(ISERROR(SUMIF(OUTPUT!O$20:Y$20, "CLO8", OUTPUT!O118:Y118) / OUTPUT!AM$13), "", SUMIF(OUTPUT!O$20:Y$20, "CLO8", OUTPUT!O118:Y118) / OUTPUT!AM$13),
IF(AND('PRINTABLE (per grading)'!H$16="OUTPUT", 'PRINTABLE (per grading)'!B$13="Final"), IF(ISERROR(SUMIF(OUTPUT!AA$20:AI$20, "CLO8", OUTPUT!AA118:AI118) / OUTPUT!AN$13), "", SUMIF(OUTPUT!AA$20:AI$20, "CLO8", OUTPUT!AA118:AI118) / OUTPUT!AN$13),
"")))))),"")</f>
        <v/>
      </c>
      <c r="AY116" s="232" t="str">
        <f t="shared" si="89"/>
        <v/>
      </c>
      <c r="AZ116" s="233" t="str">
        <f t="shared" si="90"/>
        <v/>
      </c>
      <c r="BA116" s="25" t="str">
        <f>IF(B116 &lt;&gt; "", IFERROR(IF(C$16 = "PRELIM", SUMIF('Database (LECTURE-RES-PRAC)'!D$14:AG$14, "CLO9", 'Database (LECTURE-RES-PRAC)'!D113:AG113) / 'Grade computation'!F$12, IF(C$16 = "MIDTERM", SUMIF('Database (LECTURE-RES-PRAC)'!AJ$14:BM$14, "CLO9", 'Database (LECTURE-RES-PRAC)'!AJ113:BM113) / 'Grade computation'!G$12, IF(C$16 = "FINAL", SUMIF('Database (LECTURE-RES-PRAC)'!BP$14:CS$14, "CLO9", 'Database (LECTURE-RES-PRAC)'!BP113:CS113) / 'Grade computation'!H$12,""))),""),"")</f>
        <v/>
      </c>
      <c r="BB116" s="232" t="str">
        <f t="shared" si="91"/>
        <v/>
      </c>
      <c r="BC116" s="25" t="str">
        <f>IF(B116 &lt;&gt; "",IF(AND('PRINTABLE (per grading)'!H$16="EXAM", 'PRINTABLE (per grading)'!B$13="Prelim"), IF(ISERROR(SUMIF('Exam (LECTURE ONLY)'!D$20:M$20, "CLO9", 'Exam (LECTURE ONLY)'!D118:M118) / 'Exam (LECTURE ONLY)'!AL$14), "", SUMIF('Exam (LECTURE ONLY)'!D$20:M$20, "CLO9", 'Exam (LECTURE ONLY)'!D118:M118) /'Exam (LECTURE ONLY)'!AL$14),
IF(AND('PRINTABLE (per grading)'!H$16="EXAM", 'PRINTABLE (per grading)'!B$13="Midterm"), IF(ISERROR(SUMIF('Exam (LECTURE ONLY)'!O$20:X$20, "CLO9", 'Exam (LECTURE ONLY)'!O118:X118) / 'Exam (LECTURE ONLY)'!AM$14), "", SUMIF('Exam (LECTURE ONLY)'!O$20:X$20, "CLO9", 'Exam (LECTURE ONLY)'!O118:X118) / 'Exam (LECTURE ONLY)'!AM$14),
IF(AND('PRINTABLE (per grading)'!H$16="EXAM", 'PRINTABLE (per grading)'!B$13="Final"), IF(ISERROR(SUMIF('Exam (LECTURE ONLY)'!Z$20:AI$20, "CLO9", 'Exam (LECTURE ONLY)'!Z118:AI118) / 'Exam (LECTURE ONLY)'!AN$14), "", SUMIF('Exam (LECTURE ONLY)'!Z$20:AI$20, "CLO9", 'Exam (LECTURE ONLY)'!Z118:AI118) / 'Exam (LECTURE ONLY)'!AN$14),
IF(AND('PRINTABLE (per grading)'!H$16="OUTPUT", 'PRINTABLE (per grading)'!B$13="Prelim"), IF(ISERROR(SUMIF(OUTPUT!C$20:M$20, "CLO9", OUTPUT!C118:M118) / OUTPUT!AL$14), "", SUMIF(OUTPUT!C$20:M$20, "CLO9", OUTPUT!C118:M118) / OUTPUT!AL$14),
IF(AND('PRINTABLE (per grading)'!H$16="OUTPUT", 'PRINTABLE (per grading)'!B$13="Midterm"), IF(ISERROR(SUMIF(OUTPUT!O$20:Y$20, "CLO9", OUTPUT!O118:Y118) / OUTPUT!AM$14), "", SUMIF(OUTPUT!O$20:Y$20, "CLO9", OUTPUT!O118:Y118) / OUTPUT!AM$14),
IF(AND('PRINTABLE (per grading)'!H$16="OUTPUT", 'PRINTABLE (per grading)'!B$13="Final"), IF(ISERROR(SUMIF(OUTPUT!AA$20:AI$20, "CLO9", OUTPUT!AA118:AI118) / OUTPUT!AN$14), "", SUMIF(OUTPUT!AA$20:AI$20, "CLO9", OUTPUT!AA118:AI118) / OUTPUT!AN$14),
"")))))),"")</f>
        <v/>
      </c>
      <c r="BD116" s="232" t="str">
        <f t="shared" si="92"/>
        <v/>
      </c>
      <c r="BE116" s="233" t="str">
        <f t="shared" si="93"/>
        <v/>
      </c>
      <c r="BF116" s="25" t="str">
        <f>IF(B116 &lt;&gt; "", IFERROR(IF(C$16 = "PRELIM", SUMIF('Database (LECTURE-RES-PRAC)'!D$14:AG$14, "CLO10", 'Database (LECTURE-RES-PRAC)'!D113:AG113) / 'Grade computation'!F$13, IF(C$16 = "MIDTERM", SUMIF('Database (LECTURE-RES-PRAC)'!AJ$14:BM$14, "CLO10", 'Database (LECTURE-RES-PRAC)'!AJ113:BM113) / 'Grade computation'!G$13, IF(C$16 = "FINAL", SUMIF('Database (LECTURE-RES-PRAC)'!BP$14:CS$14, "CLO10", 'Database (LECTURE-RES-PRAC)'!BP113:CS113) / 'Grade computation'!H$13,""))),""),"")</f>
        <v/>
      </c>
      <c r="BG116" s="232" t="str">
        <f t="shared" si="94"/>
        <v/>
      </c>
      <c r="BH116" s="25" t="str">
        <f>IF(B116 &lt;&gt; "",IF(AND('PRINTABLE (per grading)'!H$16="EXAM", 'PRINTABLE (per grading)'!B$13="Prelim"), IF(ISERROR(SUMIF('Exam (LECTURE ONLY)'!D$20:M$20, "CLO10", 'Exam (LECTURE ONLY)'!D118:M118) / 'Exam (LECTURE ONLY)'!AL$15), "", SUMIF('Exam (LECTURE ONLY)'!D$20:M$20, "CLO10", 'Exam (LECTURE ONLY)'!D118:M118) /'Exam (LECTURE ONLY)'!AL$15),
IF(AND('PRINTABLE (per grading)'!H$16="EXAM", 'PRINTABLE (per grading)'!B$13="Midterm"), IF(ISERROR(SUMIF('Exam (LECTURE ONLY)'!O$20:X$20, "CLO10", 'Exam (LECTURE ONLY)'!O118:X118) / 'Exam (LECTURE ONLY)'!AM$15), "", SUMIF('Exam (LECTURE ONLY)'!O$20:X$20, "CLO10", 'Exam (LECTURE ONLY)'!O118:X118) / 'Exam (LECTURE ONLY)'!AM$15),
IF(AND('PRINTABLE (per grading)'!H$16="EXAM", 'PRINTABLE (per grading)'!B$13="Final"), IF(ISERROR(SUMIF('Exam (LECTURE ONLY)'!Z$20:AI$20, "CLO10", 'Exam (LECTURE ONLY)'!Z118:AI118) / 'Exam (LECTURE ONLY)'!AN$15), "", SUMIF('Exam (LECTURE ONLY)'!Z$20:AI$20, "CLO10", 'Exam (LECTURE ONLY)'!Z118:AI118) / 'Exam (LECTURE ONLY)'!AN$15),
IF(AND('PRINTABLE (per grading)'!H$16="OUTPUT", 'PRINTABLE (per grading)'!B$13="Prelim"), IF(ISERROR(SUMIF(OUTPUT!C$20:M$20, "CLO10", OUTPUT!C118:M118) / OUTPUT!AL$15), "", SUMIF(OUTPUT!C$20:M$20, "CLO10", OUTPUT!C118:M118) / OUTPUT!AL$15),
IF(AND('PRINTABLE (per grading)'!H$16="OUTPUT", 'PRINTABLE (per grading)'!B$13="Midterm"), IF(ISERROR(SUMIF(OUTPUT!O$20:Y$20, "CLO10", OUTPUT!O118:Y118) / OUTPUT!AM$15), "", SUMIF(OUTPUT!O$20:Y$20, "CLO10", OUTPUT!O118:Y118) / OUTPUT!AM$15),
IF(AND('PRINTABLE (per grading)'!H$16="OUTPUT", 'PRINTABLE (per grading)'!B$13="Final"), IF(ISERROR(SUMIF(OUTPUT!AA$20:AI$20, "CLO10", OUTPUT!AA118:AI118) / OUTPUT!AN$15), "", SUMIF(OUTPUT!AA$20:AI$20, "CLO10", OUTPUT!AA118:AI118) / OUTPUT!AN$15),
"")))))),"")</f>
        <v/>
      </c>
      <c r="BI116" s="232" t="str">
        <f t="shared" si="95"/>
        <v/>
      </c>
      <c r="BJ116" s="233" t="str">
        <f t="shared" si="96"/>
        <v/>
      </c>
      <c r="BK116" s="2"/>
    </row>
    <row r="117" spans="1:63" ht="20.100000000000001" customHeight="1">
      <c r="A117" s="118" t="str">
        <f>IF(ISBLANK('Database (LECTURE-RES-PRAC)'!A114),"",'Database (LECTURE-RES-PRAC)'!A114)</f>
        <v/>
      </c>
      <c r="B117" s="119" t="str">
        <f>IF(ISBLANK('Database (LECTURE-RES-PRAC)'!B114),"",'Database (LECTURE-RES-PRAC)'!B114)</f>
        <v/>
      </c>
      <c r="C117" s="134" t="str">
        <f>IF(B117&lt;&gt;"",IF(C$16="PRELIM",'Grade computation'!C117, IF(C$16="MIDTERM",'Grade computation'!K117, IF(C$16="FINAL",'Grade computation'!S117,""))),"")</f>
        <v/>
      </c>
      <c r="D117" s="135" t="str">
        <f t="shared" si="1"/>
        <v/>
      </c>
      <c r="E117" s="134" t="str">
        <f>IF(B117&lt;&gt;"", IF(C$16="PRELIM",'Grade computation'!E117, IF(C$16="MIDTERM",'Grade computation'!M117, IF(C$16="FINAL",'Grade computation'!U117,""))),"")</f>
        <v/>
      </c>
      <c r="F117" s="136" t="str">
        <f t="shared" si="2"/>
        <v/>
      </c>
      <c r="G117" s="137" t="str">
        <f t="shared" si="3"/>
        <v/>
      </c>
      <c r="H117" s="207" t="str">
        <f>IF(B117&lt;&gt;"",IF(C$16="PRELIM", 'Grade computation'!H117, IF(C$16="MIDTERM", 'Grade computation'!P117, IF(C$16="FINAL",'Grade computation'!X117, ""))),"")</f>
        <v/>
      </c>
      <c r="I117" s="137" t="str">
        <f t="shared" si="4"/>
        <v/>
      </c>
      <c r="J117" s="139" t="str">
        <f t="shared" si="5"/>
        <v/>
      </c>
      <c r="K117" s="377" t="str">
        <f t="shared" si="6"/>
        <v/>
      </c>
      <c r="L117" s="434"/>
      <c r="M117" s="25" t="str">
        <f>IF(B117 &lt;&gt; "", IFERROR(IF(C$16 = "PRELIM", SUMIF('Database (LECTURE-RES-PRAC)'!D$14:AG$14, "CLO1", 'Database (LECTURE-RES-PRAC)'!D114:AG114) / 'Grade computation'!F$4, IF(C$16 = "MIDTERM", SUMIF('Database (LECTURE-RES-PRAC)'!AJ$14:BM$14, "CLO1", 'Database (LECTURE-RES-PRAC)'!AJ114:BM114) / 'Grade computation'!G$4, IF(C$16 = "FINAL", SUMIF('Database (LECTURE-RES-PRAC)'!BP$14:CS$14, "CLO1", 'Database (LECTURE-RES-PRAC)'!BP114:CS114) / 'Grade computation'!H$4,""))),""),"")</f>
        <v/>
      </c>
      <c r="N117" s="232" t="str">
        <f t="shared" si="67"/>
        <v/>
      </c>
      <c r="O117" s="25" t="str">
        <f>IF(B117 &lt;&gt; "",IF(AND('PRINTABLE (per grading)'!H$16="EXAM", 'PRINTABLE (per grading)'!B$13="Prelim"), IF(ISERROR(SUMIF('Exam (LECTURE ONLY)'!D$20:M$20, "CLO1", 'Exam (LECTURE ONLY)'!D119:M119) / 'Exam (LECTURE ONLY)'!AL$6), "", SUMIF('Exam (LECTURE ONLY)'!D$20:M$20, "CLO1", 'Exam (LECTURE ONLY)'!D119:M119) /'Exam (LECTURE ONLY)'!AL$6),
IF(AND('PRINTABLE (per grading)'!H$16="EXAM", 'PRINTABLE (per grading)'!B$13="Midterm"), IF(ISERROR(SUMIF('Exam (LECTURE ONLY)'!O$20:X$20, "CLO1", 'Exam (LECTURE ONLY)'!O119:X119) / 'Exam (LECTURE ONLY)'!AM$6), "", SUMIF('Exam (LECTURE ONLY)'!O$20:X$20, "CLO1", 'Exam (LECTURE ONLY)'!O119:X119) / 'Exam (LECTURE ONLY)'!AM$6),
IF(AND('PRINTABLE (per grading)'!H$16="EXAM", 'PRINTABLE (per grading)'!B$13="Final"), IF(ISERROR(SUMIF('Exam (LECTURE ONLY)'!Z$20:AI$20, "CLO1", 'Exam (LECTURE ONLY)'!Z119:AI119) / 'Exam (LECTURE ONLY)'!AN$6), "", SUMIF('Exam (LECTURE ONLY)'!Z$20:AI$20, "CLO1", 'Exam (LECTURE ONLY)'!Z119:AI119) / 'Exam (LECTURE ONLY)'!AN$6),
IF(AND('PRINTABLE (per grading)'!H$16="OUTPUT", 'PRINTABLE (per grading)'!B$13="Prelim"), IF(ISERROR(SUMIF(OUTPUT!C$20:M$20, "CLO1", OUTPUT!C119:M119) / OUTPUT!AL$6), "", SUMIF(OUTPUT!C$20:M$20, "CLO1", OUTPUT!C119:M119) / OUTPUT!AL$6),
IF(AND('PRINTABLE (per grading)'!H$16="OUTPUT", 'PRINTABLE (per grading)'!B$13="Midterm"), IF(ISERROR(SUMIF(OUTPUT!O$20:Y$20, "CLO1", OUTPUT!O119:Y119) / OUTPUT!AM$6), "", SUMIF(OUTPUT!O$20:Y$20, "CLO1", OUTPUT!O119:Y119) / OUTPUT!AM$6),
IF(AND('PRINTABLE (per grading)'!H$16="OUTPUT", 'PRINTABLE (per grading)'!B$13="Final"), IF(ISERROR(SUMIF(OUTPUT!AA$20:AI$20, "CLO1", OUTPUT!AA119:AI119) / OUTPUT!AN$6), "", SUMIF(OUTPUT!AA$20:AI$20, "CLO1", OUTPUT!AA119:AI119) / OUTPUT!AN$6),
"")))))),"")</f>
        <v/>
      </c>
      <c r="P117" s="232" t="str">
        <f t="shared" si="68"/>
        <v/>
      </c>
      <c r="Q117" s="233" t="str">
        <f t="shared" si="69"/>
        <v/>
      </c>
      <c r="R117" s="25" t="str">
        <f>IF(B117 &lt;&gt; "", IFERROR(IF(C$16 = "PRELIM", SUMIF('Database (LECTURE-RES-PRAC)'!D$14:AG$14, "CLO2", 'Database (LECTURE-RES-PRAC)'!D114:AG114) / 'Grade computation'!F$5, IF(C$16 = "MIDTERM", SUMIF('Database (LECTURE-RES-PRAC)'!AJ$14:BM$14, "CLO2", 'Database (LECTURE-RES-PRAC)'!AJ114:BM114) / 'Grade computation'!G$5, IF(C$16 = "FINAL", SUMIF('Database (LECTURE-RES-PRAC)'!BP$14:CS$14, "CLO2", 'Database (LECTURE-RES-PRAC)'!BP114:CS114) / 'Grade computation'!H$5,""))),""),"")</f>
        <v/>
      </c>
      <c r="S117" s="232" t="str">
        <f t="shared" si="70"/>
        <v/>
      </c>
      <c r="T117" s="25" t="str">
        <f>IF(B117 &lt;&gt; "",IF(AND('PRINTABLE (per grading)'!H$16="EXAM", 'PRINTABLE (per grading)'!B$13="Prelim"), IF(ISERROR(SUMIF('Exam (LECTURE ONLY)'!D$20:M$20, "CLO2", 'Exam (LECTURE ONLY)'!D119:M119) / 'Exam (LECTURE ONLY)'!AL$7), "", SUMIF('Exam (LECTURE ONLY)'!D$20:M$20, "CLO2", 'Exam (LECTURE ONLY)'!D119:M119) /'Exam (LECTURE ONLY)'!AL$7),
IF(AND('PRINTABLE (per grading)'!H$16="EXAM", 'PRINTABLE (per grading)'!B$13="Midterm"), IF(ISERROR(SUMIF('Exam (LECTURE ONLY)'!O$20:X$20, "CLO2", 'Exam (LECTURE ONLY)'!O119:X119) / 'Exam (LECTURE ONLY)'!AM$7), "", SUMIF('Exam (LECTURE ONLY)'!O$20:X$20, "CLO2", 'Exam (LECTURE ONLY)'!O119:X119) / 'Exam (LECTURE ONLY)'!AM$7),
IF(AND('PRINTABLE (per grading)'!H$16="EXAM", 'PRINTABLE (per grading)'!B$13="Final"), IF(ISERROR(SUMIF('Exam (LECTURE ONLY)'!Z$20:AI$20, "CLO2", 'Exam (LECTURE ONLY)'!Z119:AI119) / 'Exam (LECTURE ONLY)'!AN$7), "", SUMIF('Exam (LECTURE ONLY)'!Z$20:AI$20, "CLO2", 'Exam (LECTURE ONLY)'!Z119:AI119) / 'Exam (LECTURE ONLY)'!AN$7),
IF(AND('PRINTABLE (per grading)'!H$16="OUTPUT", 'PRINTABLE (per grading)'!B$13="Prelim"), IF(ISERROR(SUMIF(OUTPUT!C$20:M$20, "CLO2", OUTPUT!C119:M119) / OUTPUT!AL$7), "", SUMIF(OUTPUT!C$20:M$20, "CLO2", OUTPUT!C119:M119) / OUTPUT!AL$7),
IF(AND('PRINTABLE (per grading)'!H$16="OUTPUT", 'PRINTABLE (per grading)'!B$13="Midterm"), IF(ISERROR(SUMIF(OUTPUT!O$20:Y$20, "CLO2", OUTPUT!O119:Y119) / OUTPUT!AM$7), "", SUMIF(OUTPUT!O$20:Y$20, "CLO2", OUTPUT!O119:Y119) / OUTPUT!AM$7),
IF(AND('PRINTABLE (per grading)'!H$16="OUTPUT", 'PRINTABLE (per grading)'!B$13="Final"), IF(ISERROR(SUMIF(OUTPUT!AA$20:AI$20, "CLO2", OUTPUT!AA119:AI119) / OUTPUT!AN$7), "", SUMIF(OUTPUT!AA$20:AI$20, "CLO2", OUTPUT!AA119:AI119) / OUTPUT!AN$7),
"")))))),"")</f>
        <v/>
      </c>
      <c r="U117" s="232" t="str">
        <f t="shared" si="71"/>
        <v/>
      </c>
      <c r="V117" s="233" t="str">
        <f t="shared" si="72"/>
        <v/>
      </c>
      <c r="W117" s="25" t="str">
        <f>IF(B117 &lt;&gt; "", IFERROR(IF(C$16 = "PRELIM", SUMIF('Database (LECTURE-RES-PRAC)'!D$14:AG$14, "CLO3", 'Database (LECTURE-RES-PRAC)'!D114:AG114) / 'Grade computation'!F$6, IF(C$16 = "MIDTERM", SUMIF('Database (LECTURE-RES-PRAC)'!AJ$14:BM$14, "CLO3", 'Database (LECTURE-RES-PRAC)'!AJ114:BM114) / 'Grade computation'!G$6, IF(C$16 = "FINAL", SUMIF('Database (LECTURE-RES-PRAC)'!BP$14:CS$14, "CLO3", 'Database (LECTURE-RES-PRAC)'!BP114:CS114) / 'Grade computation'!H$6,""))),""),"")</f>
        <v/>
      </c>
      <c r="X117" s="232" t="str">
        <f t="shared" si="73"/>
        <v/>
      </c>
      <c r="Y117" s="25" t="str">
        <f>IF(B117 &lt;&gt; "",IF(AND('PRINTABLE (per grading)'!H$16="EXAM", 'PRINTABLE (per grading)'!B$13="Prelim"), IF(ISERROR(SUMIF('Exam (LECTURE ONLY)'!D$20:M$20, "CLO3", 'Exam (LECTURE ONLY)'!D119:M119) / 'Exam (LECTURE ONLY)'!AL$8), "", SUMIF('Exam (LECTURE ONLY)'!D$20:M$20, "CLO3", 'Exam (LECTURE ONLY)'!D119:M119) /'Exam (LECTURE ONLY)'!AL$8),
IF(AND('PRINTABLE (per grading)'!H$16="EXAM", 'PRINTABLE (per grading)'!B$13="Midterm"), IF(ISERROR(SUMIF('Exam (LECTURE ONLY)'!O$20:X$20, "CLO3", 'Exam (LECTURE ONLY)'!O119:X119) / 'Exam (LECTURE ONLY)'!AM$8), "", SUMIF('Exam (LECTURE ONLY)'!O$20:X$20, "CLO3", 'Exam (LECTURE ONLY)'!O119:X119) / 'Exam (LECTURE ONLY)'!AM$8),
IF(AND('PRINTABLE (per grading)'!H$16="EXAM", 'PRINTABLE (per grading)'!B$13="Final"), IF(ISERROR(SUMIF('Exam (LECTURE ONLY)'!Z$20:AI$20, "CLO3", 'Exam (LECTURE ONLY)'!Z119:AI119) / 'Exam (LECTURE ONLY)'!AN$8), "", SUMIF('Exam (LECTURE ONLY)'!Z$20:AI$20, "CLO3", 'Exam (LECTURE ONLY)'!Z119:AI119) / 'Exam (LECTURE ONLY)'!AN$8),
IF(AND('PRINTABLE (per grading)'!H$16="OUTPUT", 'PRINTABLE (per grading)'!B$13="Prelim"), IF(ISERROR(SUMIF(OUTPUT!C$20:M$20, "CLO3", OUTPUT!C119:M119) / OUTPUT!AL$8), "", SUMIF(OUTPUT!C$20:M$20, "CLO3", OUTPUT!C119:M119) / OUTPUT!AL$8),
IF(AND('PRINTABLE (per grading)'!H$16="OUTPUT", 'PRINTABLE (per grading)'!B$13="Midterm"), IF(ISERROR(SUMIF(OUTPUT!O$20:Y$20, "CLO3", OUTPUT!O119:Y119) / OUTPUT!AM$8), "", SUMIF(OUTPUT!O$20:Y$20, "CLO3", OUTPUT!O119:Y119) / OUTPUT!AM$8),
IF(AND('PRINTABLE (per grading)'!H$16="OUTPUT", 'PRINTABLE (per grading)'!B$13="Final"), IF(ISERROR(SUMIF(OUTPUT!AA$20:AI$20, "CLO3", OUTPUT!AA119:AI119) / OUTPUT!AN$8), "", SUMIF(OUTPUT!AA$20:AI$20, "CLO3", OUTPUT!AA119:AI119) / OUTPUT!AN$8),
"" )))))),"")</f>
        <v/>
      </c>
      <c r="Z117" s="232" t="str">
        <f t="shared" si="74"/>
        <v/>
      </c>
      <c r="AA117" s="233" t="str">
        <f t="shared" si="75"/>
        <v/>
      </c>
      <c r="AB117" s="25" t="str">
        <f>IF(B117 &lt;&gt; "", IFERROR(IF(C$16 = "PRELIM", SUMIF('Database (LECTURE-RES-PRAC)'!D$14:AG$14, "CLO4", 'Database (LECTURE-RES-PRAC)'!D114:AG114) / 'Grade computation'!F$7, IF(C$16 = "MIDTERM", SUMIF('Database (LECTURE-RES-PRAC)'!AJ$14:BM$14, "CLO4", 'Database (LECTURE-RES-PRAC)'!AJ114:BM114) / 'Grade computation'!G$7, IF(C$16 = "FINAL", SUMIF('Database (LECTURE-RES-PRAC)'!BP$14:CS$14, "CLO4", 'Database (LECTURE-RES-PRAC)'!BP114:CS114) / 'Grade computation'!H$7,""))),""),"")</f>
        <v/>
      </c>
      <c r="AC117" s="232" t="str">
        <f t="shared" si="76"/>
        <v/>
      </c>
      <c r="AD117" s="25" t="str">
        <f>IF(B117 &lt;&gt; "",IF(AND('PRINTABLE (per grading)'!H$16="EXAM", 'PRINTABLE (per grading)'!B$13="Prelim"), IF(ISERROR(SUMIF('Exam (LECTURE ONLY)'!D$20:M$20, "CLO4", 'Exam (LECTURE ONLY)'!D119:M119) / 'Exam (LECTURE ONLY)'!AL$9), "", SUMIF('Exam (LECTURE ONLY)'!D$20:M$20, "CLO4", 'Exam (LECTURE ONLY)'!D119:M119) /'Exam (LECTURE ONLY)'!AL$9),
IF(AND('PRINTABLE (per grading)'!H$16="EXAM", 'PRINTABLE (per grading)'!B$13="Midterm"), IF(ISERROR(SUMIF('Exam (LECTURE ONLY)'!O$20:X$20, "CLO4", 'Exam (LECTURE ONLY)'!O119:X119) / 'Exam (LECTURE ONLY)'!AM$9), "", SUMIF('Exam (LECTURE ONLY)'!O$20:X$20, "CLO4", 'Exam (LECTURE ONLY)'!O119:X119) / 'Exam (LECTURE ONLY)'!AM$9),
IF(AND('PRINTABLE (per grading)'!H$16="EXAM", 'PRINTABLE (per grading)'!B$13="Final"), IF(ISERROR(SUMIF('Exam (LECTURE ONLY)'!Z$20:AI$20, "CLO4", 'Exam (LECTURE ONLY)'!Z119:AI119) / 'Exam (LECTURE ONLY)'!AN$9), "", SUMIF('Exam (LECTURE ONLY)'!Z$20:AI$20, "CLO4", 'Exam (LECTURE ONLY)'!Z119:AI119) / 'Exam (LECTURE ONLY)'!AN$9),
IF(AND('PRINTABLE (per grading)'!H$16="OUTPUT", 'PRINTABLE (per grading)'!B$13="Prelim"), IF(ISERROR(SUMIF(OUTPUT!C$20:M$20, "CLO4", OUTPUT!C119:M119) / OUTPUT!AL$9), "", SUMIF(OUTPUT!C$20:M$20, "CLO4", OUTPUT!C119:M119) / OUTPUT!AL$9),
IF(AND('PRINTABLE (per grading)'!H$16="OUTPUT", 'PRINTABLE (per grading)'!B$13="Midterm"), IF(ISERROR(SUMIF(OUTPUT!O$20:Y$20, "CLO4", OUTPUT!O119:Y119) / OUTPUT!AM$9), "", SUMIF(OUTPUT!O$20:Y$20, "CLO4", OUTPUT!O119:Y119) / OUTPUT!AM$9),
IF(AND('PRINTABLE (per grading)'!H$16="OUTPUT", 'PRINTABLE (per grading)'!B$13="Final"), IF(ISERROR(SUMIF(OUTPUT!AA$20:AI$20, "CLO4", OUTPUT!AA119:AI119) / OUTPUT!AN$9), "", SUMIF(OUTPUT!AA$20:AI$20, "CLO4", OUTPUT!AA119:AI119) / OUTPUT!AN$9),
"")))))),"")</f>
        <v/>
      </c>
      <c r="AE117" s="232" t="str">
        <f t="shared" si="77"/>
        <v/>
      </c>
      <c r="AF117" s="233" t="str">
        <f t="shared" si="78"/>
        <v/>
      </c>
      <c r="AG117" s="25" t="str">
        <f>IF(B117 &lt;&gt; "", IFERROR(IF(C$16 = "PRELIM", SUMIF('Database (LECTURE-RES-PRAC)'!D$14:AG$14, "CLO5", 'Database (LECTURE-RES-PRAC)'!D114:AG114) / 'Grade computation'!F$8, IF(C$16 = "MIDTERM", SUMIF('Database (LECTURE-RES-PRAC)'!AJ$14:BM$14, "CLO5", 'Database (LECTURE-RES-PRAC)'!AJ114:BM114) / 'Grade computation'!G$8, IF(C$16 = "FINAL", SUMIF('Database (LECTURE-RES-PRAC)'!BP$14:CS$14, "CLO5", 'Database (LECTURE-RES-PRAC)'!BP114:CS114) / 'Grade computation'!H$8,""))),""),"")</f>
        <v/>
      </c>
      <c r="AH117" s="232" t="str">
        <f t="shared" si="79"/>
        <v/>
      </c>
      <c r="AI117" s="25" t="str">
        <f>IF(B117 &lt;&gt; "",IF(AND('PRINTABLE (per grading)'!H$16="EXAM", 'PRINTABLE (per grading)'!B$13="Prelim"), IF(ISERROR(SUMIF('Exam (LECTURE ONLY)'!D$20:M$20, "CLO5", 'Exam (LECTURE ONLY)'!D119:M119) / 'Exam (LECTURE ONLY)'!AL$10), "", SUMIF('Exam (LECTURE ONLY)'!D$20:M$20, "CLO5", 'Exam (LECTURE ONLY)'!D119:M119) /'Exam (LECTURE ONLY)'!AL$10),
IF(AND('PRINTABLE (per grading)'!H$16="EXAM", 'PRINTABLE (per grading)'!B$13="Midterm"), IF(ISERROR(SUMIF('Exam (LECTURE ONLY)'!O$20:X$20, "CLO5", 'Exam (LECTURE ONLY)'!O119:X119) / 'Exam (LECTURE ONLY)'!AM$10), "", SUMIF('Exam (LECTURE ONLY)'!O$20:X$20, "CLO5", 'Exam (LECTURE ONLY)'!O119:X119) / 'Exam (LECTURE ONLY)'!AM$10),
IF(AND('PRINTABLE (per grading)'!H$16="EXAM", 'PRINTABLE (per grading)'!B$13="Final"), IF(ISERROR(SUMIF('Exam (LECTURE ONLY)'!Z$20:AI$20, "CLO5", 'Exam (LECTURE ONLY)'!Z119:AI119) / 'Exam (LECTURE ONLY)'!AN$10), "", SUMIF('Exam (LECTURE ONLY)'!Z$20:AI$20, "CLO5", 'Exam (LECTURE ONLY)'!Z119:AI119) / 'Exam (LECTURE ONLY)'!AN$10),
IF(AND('PRINTABLE (per grading)'!H$16="OUTPUT", 'PRINTABLE (per grading)'!B$13="Prelim"), IF(ISERROR(SUMIF(OUTPUT!C$20:M$20, "CLO5", OUTPUT!C119:M119) / OUTPUT!AL$10), "", SUMIF(OUTPUT!C$20:M$20, "CLO5", OUTPUT!C119:M119) / OUTPUT!AL$10),
IF(AND('PRINTABLE (per grading)'!H$16="OUTPUT", 'PRINTABLE (per grading)'!B$13="Midterm"), IF(ISERROR(SUMIF(OUTPUT!O$20:Y$20, "CLO5", OUTPUT!O119:Y119) / OUTPUT!AM$10), "", SUMIF(OUTPUT!O$20:Y$20, "CLO5", OUTPUT!O119:Y119) / OUTPUT!AM$10),
IF(AND('PRINTABLE (per grading)'!H$16="OUTPUT", 'PRINTABLE (per grading)'!B$13="Final"), IF(ISERROR(SUMIF(OUTPUT!AA$20:AI$20, "CLO5", OUTPUT!AA119:AI119) / OUTPUT!AN$10), "", SUMIF(OUTPUT!AA$20:AI$20, "CLO5", OUTPUT!AA119:AI119) / OUTPUT!AN$10),
"")))))),"")</f>
        <v/>
      </c>
      <c r="AJ117" s="232" t="str">
        <f t="shared" si="80"/>
        <v/>
      </c>
      <c r="AK117" s="233" t="str">
        <f t="shared" si="81"/>
        <v/>
      </c>
      <c r="AL117" s="25" t="str">
        <f>IF(B117 &lt;&gt; "", IFERROR(IF(C$16 = "PRELIM", SUMIF('Database (LECTURE-RES-PRAC)'!D$14:AG$14, "CLO6", 'Database (LECTURE-RES-PRAC)'!D114:AG114) / 'Grade computation'!F$9, IF(C$16 = "MIDTERM", SUMIF('Database (LECTURE-RES-PRAC)'!AJ$14:BM$14, "CLO6", 'Database (LECTURE-RES-PRAC)'!AJ114:BM114) / 'Grade computation'!G$9, IF(C$16 = "FINAL", SUMIF('Database (LECTURE-RES-PRAC)'!BP$14:CS$14, "CLO6", 'Database (LECTURE-RES-PRAC)'!BP114:CS114) / 'Grade computation'!H$9,""))),""),"")</f>
        <v/>
      </c>
      <c r="AM117" s="232" t="str">
        <f t="shared" si="82"/>
        <v/>
      </c>
      <c r="AN117" s="25" t="str">
        <f>IF(B117 &lt;&gt; "",IF(AND('PRINTABLE (per grading)'!H$16="EXAM", 'PRINTABLE (per grading)'!B$13="Prelim"), IF(ISERROR(SUMIF('Exam (LECTURE ONLY)'!D$20:M$20, "CLO6", 'Exam (LECTURE ONLY)'!D119:M119) / 'Exam (LECTURE ONLY)'!AL$11), "", SUMIF('Exam (LECTURE ONLY)'!D$20:M$20, "CLO6", 'Exam (LECTURE ONLY)'!D119:M119) /'Exam (LECTURE ONLY)'!AL$11),
IF(AND('PRINTABLE (per grading)'!H$16="EXAM", 'PRINTABLE (per grading)'!B$13="Midterm"), IF(ISERROR(SUMIF('Exam (LECTURE ONLY)'!O$20:X$20, "CLO6", 'Exam (LECTURE ONLY)'!O119:X119) / 'Exam (LECTURE ONLY)'!AM$11), "", SUMIF('Exam (LECTURE ONLY)'!O$20:X$20, "CLO6", 'Exam (LECTURE ONLY)'!O119:X119) / 'Exam (LECTURE ONLY)'!AM$11),
IF(AND('PRINTABLE (per grading)'!H$16="EXAM", 'PRINTABLE (per grading)'!B$13="Final"), IF(ISERROR(SUMIF('Exam (LECTURE ONLY)'!Z$20:AI$20, "CLO6", 'Exam (LECTURE ONLY)'!Z119:AI119) / 'Exam (LECTURE ONLY)'!AN$11), "", SUMIF('Exam (LECTURE ONLY)'!Z$20:AI$20, "CLO6", 'Exam (LECTURE ONLY)'!Z119:AI119) / 'Exam (LECTURE ONLY)'!AN$11),
IF(AND('PRINTABLE (per grading)'!H$16="OUTPUT", 'PRINTABLE (per grading)'!B$13="Prelim"), IF(ISERROR(SUMIF(OUTPUT!C$20:M$20, "CLO6", OUTPUT!C119:M119) / OUTPUT!AL$11), "", SUMIF(OUTPUT!C$20:M$20, "CLO6", OUTPUT!C119:M119) / OUTPUT!AL$11),
IF(AND('PRINTABLE (per grading)'!H$16="OUTPUT", 'PRINTABLE (per grading)'!B$13="Midterm"), IF(ISERROR(SUMIF(OUTPUT!O$20:Y$20, "CLO6", OUTPUT!O119:Y119) / OUTPUT!AM$11), "", SUMIF(OUTPUT!O$20:Y$20, "CLO6", OUTPUT!O119:Y119) / OUTPUT!AM$11),
IF(AND('PRINTABLE (per grading)'!H$16="OUTPUT", 'PRINTABLE (per grading)'!B$13="Final"), IF(ISERROR(SUMIF(OUTPUT!AA$20:AI$20, "CLO6", OUTPUT!AA119:AI119) / OUTPUT!AN$11), "", SUMIF(OUTPUT!AA$20:AI$20, "CLO6", OUTPUT!AA119:AI119) / OUTPUT!AN$11),
"")))))),"")</f>
        <v/>
      </c>
      <c r="AO117" s="232" t="str">
        <f t="shared" si="83"/>
        <v/>
      </c>
      <c r="AP117" s="233" t="str">
        <f t="shared" si="84"/>
        <v/>
      </c>
      <c r="AQ117" s="25" t="str">
        <f>IF(B117 &lt;&gt; "", IFERROR(IF(C$16 = "PRELIM", SUMIF('Database (LECTURE-RES-PRAC)'!D$14:AG$14, "CLO7", 'Database (LECTURE-RES-PRAC)'!D114:AG114) / 'Grade computation'!F$10, IF(C$16 = "MIDTERM", SUMIF('Database (LECTURE-RES-PRAC)'!AJ$14:BM$14, "CLO7", 'Database (LECTURE-RES-PRAC)'!AJ114:BM114) / 'Grade computation'!G$10, IF(C$16 = "FINAL", SUMIF('Database (LECTURE-RES-PRAC)'!BP$14:CS$14, "CLO7", 'Database (LECTURE-RES-PRAC)'!BP114:CS114) / 'Grade computation'!H$10,""))),""),"")</f>
        <v/>
      </c>
      <c r="AR117" s="232" t="str">
        <f t="shared" si="85"/>
        <v/>
      </c>
      <c r="AS117" s="25" t="str">
        <f>IF(B117 &lt;&gt; "",IF(AND('PRINTABLE (per grading)'!H$16="EXAM", 'PRINTABLE (per grading)'!B$13="Prelim"), IF(ISERROR(SUMIF('Exam (LECTURE ONLY)'!D$20:M$20, "CLO7", 'Exam (LECTURE ONLY)'!D119:M119) / 'Exam (LECTURE ONLY)'!AL$12), "", SUMIF('Exam (LECTURE ONLY)'!D$20:M$20, "CLO7", 'Exam (LECTURE ONLY)'!D119:M119) /'Exam (LECTURE ONLY)'!AL$12),
IF(AND('PRINTABLE (per grading)'!H$16="EXAM", 'PRINTABLE (per grading)'!B$13="Midterm"), IF(ISERROR(SUMIF('Exam (LECTURE ONLY)'!O$20:X$20, "CLO7", 'Exam (LECTURE ONLY)'!O119:X119) / 'Exam (LECTURE ONLY)'!AM$12), "", SUMIF('Exam (LECTURE ONLY)'!O$20:X$20, "CLO7", 'Exam (LECTURE ONLY)'!O119:X119) / 'Exam (LECTURE ONLY)'!AM$12),
IF(AND('PRINTABLE (per grading)'!H$16="EXAM", 'PRINTABLE (per grading)'!B$13="Final"), IF(ISERROR(SUMIF('Exam (LECTURE ONLY)'!Z$20:AI$20, "CLO7", 'Exam (LECTURE ONLY)'!Z119:AI119) / 'Exam (LECTURE ONLY)'!AN$12), "", SUMIF('Exam (LECTURE ONLY)'!Z$20:AI$20, "CLO7", 'Exam (LECTURE ONLY)'!Z119:AI119) / 'Exam (LECTURE ONLY)'!AN$12),
IF(AND('PRINTABLE (per grading)'!H$16="OUTPUT", 'PRINTABLE (per grading)'!B$13="Prelim"), IF(ISERROR(SUMIF(OUTPUT!C$20:M$20, "CLO7", OUTPUT!C119:M119) / OUTPUT!AL$12), "", SUMIF(OUTPUT!C$20:M$20, "CLO7", OUTPUT!C119:M119) / OUTPUT!AL$12),
IF(AND('PRINTABLE (per grading)'!H$16="OUTPUT", 'PRINTABLE (per grading)'!B$13="Midterm"), IF(ISERROR(SUMIF(OUTPUT!O$20:Y$20, "CLO7", OUTPUT!O119:Y119) / OUTPUT!AM$12), "", SUMIF(OUTPUT!O$20:Y$20, "CLO7", OUTPUT!O119:Y119) / OUTPUT!AM$12),
IF(AND('PRINTABLE (per grading)'!H$16="OUTPUT", 'PRINTABLE (per grading)'!B$13="Final"), IF(ISERROR(SUMIF(OUTPUT!AA$20:AI$20, "CLO7", OUTPUT!AA119:AI119) / OUTPUT!AN$12), "", SUMIF(OUTPUT!AA$20:AI$20, "CLO7", OUTPUT!AA119:AI119) / OUTPUT!AN$12),
"")))))),"")</f>
        <v/>
      </c>
      <c r="AT117" s="232" t="str">
        <f t="shared" si="86"/>
        <v/>
      </c>
      <c r="AU117" s="233" t="str">
        <f t="shared" si="87"/>
        <v/>
      </c>
      <c r="AV117" s="25" t="str">
        <f>IF(B117 &lt;&gt; "", IFERROR(IF(C$16 = "PRELIM", SUMIF('Database (LECTURE-RES-PRAC)'!D$14:AG$14, "CLO8", 'Database (LECTURE-RES-PRAC)'!D114:AG114) / 'Grade computation'!F$11, IF(C$16 = "MIDTERM", SUMIF('Database (LECTURE-RES-PRAC)'!AJ$14:BM$14, "CLO8", 'Database (LECTURE-RES-PRAC)'!AJ114:BM114) / 'Grade computation'!G$11, IF(C$16 = "FINAL", SUMIF('Database (LECTURE-RES-PRAC)'!BP$14:CS$14, "CLO8", 'Database (LECTURE-RES-PRAC)'!BP114:CS114) / 'Grade computation'!H$11,""))),""),"")</f>
        <v/>
      </c>
      <c r="AW117" s="232" t="str">
        <f t="shared" si="88"/>
        <v/>
      </c>
      <c r="AX117" s="25" t="str">
        <f>IF(B117 &lt;&gt; "",IF(AND('PRINTABLE (per grading)'!H$16="EXAM", 'PRINTABLE (per grading)'!B$13="Prelim"), IF(ISERROR(SUMIF('Exam (LECTURE ONLY)'!D$20:M$20, "CLO8", 'Exam (LECTURE ONLY)'!D119:M119) / 'Exam (LECTURE ONLY)'!AL$13), "", SUMIF('Exam (LECTURE ONLY)'!D$20:M$20, "CLO8", 'Exam (LECTURE ONLY)'!D119:M119) /'Exam (LECTURE ONLY)'!AL$13),
IF(AND('PRINTABLE (per grading)'!H$16="EXAM", 'PRINTABLE (per grading)'!B$13="Midterm"), IF(ISERROR(SUMIF('Exam (LECTURE ONLY)'!O$20:X$20, "CLO8", 'Exam (LECTURE ONLY)'!O119:X119) / 'Exam (LECTURE ONLY)'!AM$13), "", SUMIF('Exam (LECTURE ONLY)'!O$20:X$20, "CLO8", 'Exam (LECTURE ONLY)'!O119:X119) / 'Exam (LECTURE ONLY)'!AM$13),
IF(AND('PRINTABLE (per grading)'!H$16="EXAM", 'PRINTABLE (per grading)'!B$13="Final"), IF(ISERROR(SUMIF('Exam (LECTURE ONLY)'!Z$20:AI$20, "CLO8", 'Exam (LECTURE ONLY)'!Z119:AI119) / 'Exam (LECTURE ONLY)'!AN$13), "", SUMIF('Exam (LECTURE ONLY)'!Z$20:AI$20, "CLO8", 'Exam (LECTURE ONLY)'!Z119:AI119) / 'Exam (LECTURE ONLY)'!AN$13),
IF(AND('PRINTABLE (per grading)'!H$16="OUTPUT", 'PRINTABLE (per grading)'!B$13="Prelim"), IF(ISERROR(SUMIF(OUTPUT!C$20:M$20, "CLO8", OUTPUT!C119:M119) / OUTPUT!AL$13), "", SUMIF(OUTPUT!C$20:M$20, "CLO8", OUTPUT!C119:M119) / OUTPUT!AL$13),
IF(AND('PRINTABLE (per grading)'!H$16="OUTPUT", 'PRINTABLE (per grading)'!B$13="Midterm"), IF(ISERROR(SUMIF(OUTPUT!O$20:Y$20, "CLO8", OUTPUT!O119:Y119) / OUTPUT!AM$13), "", SUMIF(OUTPUT!O$20:Y$20, "CLO8", OUTPUT!O119:Y119) / OUTPUT!AM$13),
IF(AND('PRINTABLE (per grading)'!H$16="OUTPUT", 'PRINTABLE (per grading)'!B$13="Final"), IF(ISERROR(SUMIF(OUTPUT!AA$20:AI$20, "CLO8", OUTPUT!AA119:AI119) / OUTPUT!AN$13), "", SUMIF(OUTPUT!AA$20:AI$20, "CLO8", OUTPUT!AA119:AI119) / OUTPUT!AN$13),
"")))))),"")</f>
        <v/>
      </c>
      <c r="AY117" s="232" t="str">
        <f t="shared" si="89"/>
        <v/>
      </c>
      <c r="AZ117" s="233" t="str">
        <f t="shared" si="90"/>
        <v/>
      </c>
      <c r="BA117" s="25" t="str">
        <f>IF(B117 &lt;&gt; "", IFERROR(IF(C$16 = "PRELIM", SUMIF('Database (LECTURE-RES-PRAC)'!D$14:AG$14, "CLO9", 'Database (LECTURE-RES-PRAC)'!D114:AG114) / 'Grade computation'!F$12, IF(C$16 = "MIDTERM", SUMIF('Database (LECTURE-RES-PRAC)'!AJ$14:BM$14, "CLO9", 'Database (LECTURE-RES-PRAC)'!AJ114:BM114) / 'Grade computation'!G$12, IF(C$16 = "FINAL", SUMIF('Database (LECTURE-RES-PRAC)'!BP$14:CS$14, "CLO9", 'Database (LECTURE-RES-PRAC)'!BP114:CS114) / 'Grade computation'!H$12,""))),""),"")</f>
        <v/>
      </c>
      <c r="BB117" s="232" t="str">
        <f t="shared" si="91"/>
        <v/>
      </c>
      <c r="BC117" s="25" t="str">
        <f>IF(B117 &lt;&gt; "",IF(AND('PRINTABLE (per grading)'!H$16="EXAM", 'PRINTABLE (per grading)'!B$13="Prelim"), IF(ISERROR(SUMIF('Exam (LECTURE ONLY)'!D$20:M$20, "CLO9", 'Exam (LECTURE ONLY)'!D119:M119) / 'Exam (LECTURE ONLY)'!AL$14), "", SUMIF('Exam (LECTURE ONLY)'!D$20:M$20, "CLO9", 'Exam (LECTURE ONLY)'!D119:M119) /'Exam (LECTURE ONLY)'!AL$14),
IF(AND('PRINTABLE (per grading)'!H$16="EXAM", 'PRINTABLE (per grading)'!B$13="Midterm"), IF(ISERROR(SUMIF('Exam (LECTURE ONLY)'!O$20:X$20, "CLO9", 'Exam (LECTURE ONLY)'!O119:X119) / 'Exam (LECTURE ONLY)'!AM$14), "", SUMIF('Exam (LECTURE ONLY)'!O$20:X$20, "CLO9", 'Exam (LECTURE ONLY)'!O119:X119) / 'Exam (LECTURE ONLY)'!AM$14),
IF(AND('PRINTABLE (per grading)'!H$16="EXAM", 'PRINTABLE (per grading)'!B$13="Final"), IF(ISERROR(SUMIF('Exam (LECTURE ONLY)'!Z$20:AI$20, "CLO9", 'Exam (LECTURE ONLY)'!Z119:AI119) / 'Exam (LECTURE ONLY)'!AN$14), "", SUMIF('Exam (LECTURE ONLY)'!Z$20:AI$20, "CLO9", 'Exam (LECTURE ONLY)'!Z119:AI119) / 'Exam (LECTURE ONLY)'!AN$14),
IF(AND('PRINTABLE (per grading)'!H$16="OUTPUT", 'PRINTABLE (per grading)'!B$13="Prelim"), IF(ISERROR(SUMIF(OUTPUT!C$20:M$20, "CLO9", OUTPUT!C119:M119) / OUTPUT!AL$14), "", SUMIF(OUTPUT!C$20:M$20, "CLO9", OUTPUT!C119:M119) / OUTPUT!AL$14),
IF(AND('PRINTABLE (per grading)'!H$16="OUTPUT", 'PRINTABLE (per grading)'!B$13="Midterm"), IF(ISERROR(SUMIF(OUTPUT!O$20:Y$20, "CLO9", OUTPUT!O119:Y119) / OUTPUT!AM$14), "", SUMIF(OUTPUT!O$20:Y$20, "CLO9", OUTPUT!O119:Y119) / OUTPUT!AM$14),
IF(AND('PRINTABLE (per grading)'!H$16="OUTPUT", 'PRINTABLE (per grading)'!B$13="Final"), IF(ISERROR(SUMIF(OUTPUT!AA$20:AI$20, "CLO9", OUTPUT!AA119:AI119) / OUTPUT!AN$14), "", SUMIF(OUTPUT!AA$20:AI$20, "CLO9", OUTPUT!AA119:AI119) / OUTPUT!AN$14),
"")))))),"")</f>
        <v/>
      </c>
      <c r="BD117" s="232" t="str">
        <f t="shared" si="92"/>
        <v/>
      </c>
      <c r="BE117" s="233" t="str">
        <f t="shared" si="93"/>
        <v/>
      </c>
      <c r="BF117" s="25" t="str">
        <f>IF(B117 &lt;&gt; "", IFERROR(IF(C$16 = "PRELIM", SUMIF('Database (LECTURE-RES-PRAC)'!D$14:AG$14, "CLO10", 'Database (LECTURE-RES-PRAC)'!D114:AG114) / 'Grade computation'!F$13, IF(C$16 = "MIDTERM", SUMIF('Database (LECTURE-RES-PRAC)'!AJ$14:BM$14, "CLO10", 'Database (LECTURE-RES-PRAC)'!AJ114:BM114) / 'Grade computation'!G$13, IF(C$16 = "FINAL", SUMIF('Database (LECTURE-RES-PRAC)'!BP$14:CS$14, "CLO10", 'Database (LECTURE-RES-PRAC)'!BP114:CS114) / 'Grade computation'!H$13,""))),""),"")</f>
        <v/>
      </c>
      <c r="BG117" s="232" t="str">
        <f t="shared" si="94"/>
        <v/>
      </c>
      <c r="BH117" s="25" t="str">
        <f>IF(B117 &lt;&gt; "",IF(AND('PRINTABLE (per grading)'!H$16="EXAM", 'PRINTABLE (per grading)'!B$13="Prelim"), IF(ISERROR(SUMIF('Exam (LECTURE ONLY)'!D$20:M$20, "CLO10", 'Exam (LECTURE ONLY)'!D119:M119) / 'Exam (LECTURE ONLY)'!AL$15), "", SUMIF('Exam (LECTURE ONLY)'!D$20:M$20, "CLO10", 'Exam (LECTURE ONLY)'!D119:M119) /'Exam (LECTURE ONLY)'!AL$15),
IF(AND('PRINTABLE (per grading)'!H$16="EXAM", 'PRINTABLE (per grading)'!B$13="Midterm"), IF(ISERROR(SUMIF('Exam (LECTURE ONLY)'!O$20:X$20, "CLO10", 'Exam (LECTURE ONLY)'!O119:X119) / 'Exam (LECTURE ONLY)'!AM$15), "", SUMIF('Exam (LECTURE ONLY)'!O$20:X$20, "CLO10", 'Exam (LECTURE ONLY)'!O119:X119) / 'Exam (LECTURE ONLY)'!AM$15),
IF(AND('PRINTABLE (per grading)'!H$16="EXAM", 'PRINTABLE (per grading)'!B$13="Final"), IF(ISERROR(SUMIF('Exam (LECTURE ONLY)'!Z$20:AI$20, "CLO10", 'Exam (LECTURE ONLY)'!Z119:AI119) / 'Exam (LECTURE ONLY)'!AN$15), "", SUMIF('Exam (LECTURE ONLY)'!Z$20:AI$20, "CLO10", 'Exam (LECTURE ONLY)'!Z119:AI119) / 'Exam (LECTURE ONLY)'!AN$15),
IF(AND('PRINTABLE (per grading)'!H$16="OUTPUT", 'PRINTABLE (per grading)'!B$13="Prelim"), IF(ISERROR(SUMIF(OUTPUT!C$20:M$20, "CLO10", OUTPUT!C119:M119) / OUTPUT!AL$15), "", SUMIF(OUTPUT!C$20:M$20, "CLO10", OUTPUT!C119:M119) / OUTPUT!AL$15),
IF(AND('PRINTABLE (per grading)'!H$16="OUTPUT", 'PRINTABLE (per grading)'!B$13="Midterm"), IF(ISERROR(SUMIF(OUTPUT!O$20:Y$20, "CLO10", OUTPUT!O119:Y119) / OUTPUT!AM$15), "", SUMIF(OUTPUT!O$20:Y$20, "CLO10", OUTPUT!O119:Y119) / OUTPUT!AM$15),
IF(AND('PRINTABLE (per grading)'!H$16="OUTPUT", 'PRINTABLE (per grading)'!B$13="Final"), IF(ISERROR(SUMIF(OUTPUT!AA$20:AI$20, "CLO10", OUTPUT!AA119:AI119) / OUTPUT!AN$15), "", SUMIF(OUTPUT!AA$20:AI$20, "CLO10", OUTPUT!AA119:AI119) / OUTPUT!AN$15),
"")))))),"")</f>
        <v/>
      </c>
      <c r="BI117" s="232" t="str">
        <f t="shared" si="95"/>
        <v/>
      </c>
      <c r="BJ117" s="233" t="str">
        <f t="shared" si="96"/>
        <v/>
      </c>
      <c r="BK117" s="2"/>
    </row>
    <row r="118" spans="1:63" ht="20.100000000000001" customHeight="1">
      <c r="A118" s="212" t="str">
        <f>IF(ISBLANK('Database (LECTURE-RES-PRAC)'!A115),"",'Database (LECTURE-RES-PRAC)'!A115)</f>
        <v/>
      </c>
      <c r="B118" s="213" t="str">
        <f>IF(ISBLANK('Database (LECTURE-RES-PRAC)'!B115),"",'Database (LECTURE-RES-PRAC)'!B115)</f>
        <v/>
      </c>
      <c r="C118" s="134" t="str">
        <f>IF(B118&lt;&gt;"",IF(C$16="PRELIM",'Grade computation'!C118, IF(C$16="MIDTERM",'Grade computation'!K118, IF(C$16="FINAL",'Grade computation'!S118,""))),"")</f>
        <v/>
      </c>
      <c r="D118" s="135" t="str">
        <f t="shared" si="1"/>
        <v/>
      </c>
      <c r="E118" s="134" t="str">
        <f>IF(B118&lt;&gt;"", IF(C$16="PRELIM",'Grade computation'!E118, IF(C$16="MIDTERM",'Grade computation'!M118, IF(C$16="FINAL",'Grade computation'!U118,""))),"")</f>
        <v/>
      </c>
      <c r="F118" s="136" t="str">
        <f t="shared" si="2"/>
        <v/>
      </c>
      <c r="G118" s="137" t="str">
        <f t="shared" si="3"/>
        <v/>
      </c>
      <c r="H118" s="207" t="str">
        <f>IF(B118&lt;&gt;"",IF(C$16="PRELIM", 'Grade computation'!H118, IF(C$16="MIDTERM", 'Grade computation'!P118, IF(C$16="FINAL",'Grade computation'!X118, ""))),"")</f>
        <v/>
      </c>
      <c r="I118" s="137" t="str">
        <f t="shared" si="4"/>
        <v/>
      </c>
      <c r="J118" s="139" t="str">
        <f t="shared" si="5"/>
        <v/>
      </c>
      <c r="K118" s="377" t="str">
        <f t="shared" si="6"/>
        <v/>
      </c>
      <c r="L118" s="434"/>
      <c r="M118" s="25" t="str">
        <f>IF(B118 &lt;&gt; "", IFERROR(IF(C$16 = "PRELIM", SUMIF('Database (LECTURE-RES-PRAC)'!D$14:AG$14, "CLO1", 'Database (LECTURE-RES-PRAC)'!D115:AG115) / 'Grade computation'!F$4, IF(C$16 = "MIDTERM", SUMIF('Database (LECTURE-RES-PRAC)'!AJ$14:BM$14, "CLO1", 'Database (LECTURE-RES-PRAC)'!AJ115:BM115) / 'Grade computation'!G$4, IF(C$16 = "FINAL", SUMIF('Database (LECTURE-RES-PRAC)'!BP$14:CS$14, "CLO1", 'Database (LECTURE-RES-PRAC)'!BP115:CS115) / 'Grade computation'!H$4,""))),""),"")</f>
        <v/>
      </c>
      <c r="N118" s="232" t="str">
        <f t="shared" si="67"/>
        <v/>
      </c>
      <c r="O118" s="25" t="str">
        <f>IF(B118 &lt;&gt; "",IF(AND('PRINTABLE (per grading)'!H$16="EXAM", 'PRINTABLE (per grading)'!B$13="Prelim"), IF(ISERROR(SUMIF('Exam (LECTURE ONLY)'!D$20:M$20, "CLO1", 'Exam (LECTURE ONLY)'!D120:M120) / 'Exam (LECTURE ONLY)'!AL$6), "", SUMIF('Exam (LECTURE ONLY)'!D$20:M$20, "CLO1", 'Exam (LECTURE ONLY)'!D120:M120) /'Exam (LECTURE ONLY)'!AL$6),
IF(AND('PRINTABLE (per grading)'!H$16="EXAM", 'PRINTABLE (per grading)'!B$13="Midterm"), IF(ISERROR(SUMIF('Exam (LECTURE ONLY)'!O$20:X$20, "CLO1", 'Exam (LECTURE ONLY)'!O120:X120) / 'Exam (LECTURE ONLY)'!AM$6), "", SUMIF('Exam (LECTURE ONLY)'!O$20:X$20, "CLO1", 'Exam (LECTURE ONLY)'!O120:X120) / 'Exam (LECTURE ONLY)'!AM$6),
IF(AND('PRINTABLE (per grading)'!H$16="EXAM", 'PRINTABLE (per grading)'!B$13="Final"), IF(ISERROR(SUMIF('Exam (LECTURE ONLY)'!Z$20:AI$20, "CLO1", 'Exam (LECTURE ONLY)'!Z120:AI120) / 'Exam (LECTURE ONLY)'!AN$6), "", SUMIF('Exam (LECTURE ONLY)'!Z$20:AI$20, "CLO1", 'Exam (LECTURE ONLY)'!Z120:AI120) / 'Exam (LECTURE ONLY)'!AN$6),
IF(AND('PRINTABLE (per grading)'!H$16="OUTPUT", 'PRINTABLE (per grading)'!B$13="Prelim"), IF(ISERROR(SUMIF(OUTPUT!C$20:M$20, "CLO1", OUTPUT!C120:M120) / OUTPUT!AL$6), "", SUMIF(OUTPUT!C$20:M$20, "CLO1", OUTPUT!C120:M120) / OUTPUT!AL$6),
IF(AND('PRINTABLE (per grading)'!H$16="OUTPUT", 'PRINTABLE (per grading)'!B$13="Midterm"), IF(ISERROR(SUMIF(OUTPUT!O$20:Y$20, "CLO1", OUTPUT!O120:Y120) / OUTPUT!AM$6), "", SUMIF(OUTPUT!O$20:Y$20, "CLO1", OUTPUT!O120:Y120) / OUTPUT!AM$6),
IF(AND('PRINTABLE (per grading)'!H$16="OUTPUT", 'PRINTABLE (per grading)'!B$13="Final"), IF(ISERROR(SUMIF(OUTPUT!AA$20:AI$20, "CLO1", OUTPUT!AA120:AI120) / OUTPUT!AN$6), "", SUMIF(OUTPUT!AA$20:AI$20, "CLO1", OUTPUT!AA120:AI120) / OUTPUT!AN$6),
"")))))),"")</f>
        <v/>
      </c>
      <c r="P118" s="232" t="str">
        <f t="shared" si="68"/>
        <v/>
      </c>
      <c r="Q118" s="233" t="str">
        <f t="shared" si="69"/>
        <v/>
      </c>
      <c r="R118" s="25" t="str">
        <f>IF(B118 &lt;&gt; "", IFERROR(IF(C$16 = "PRELIM", SUMIF('Database (LECTURE-RES-PRAC)'!D$14:AG$14, "CLO2", 'Database (LECTURE-RES-PRAC)'!D115:AG115) / 'Grade computation'!F$5, IF(C$16 = "MIDTERM", SUMIF('Database (LECTURE-RES-PRAC)'!AJ$14:BM$14, "CLO2", 'Database (LECTURE-RES-PRAC)'!AJ115:BM115) / 'Grade computation'!G$5, IF(C$16 = "FINAL", SUMIF('Database (LECTURE-RES-PRAC)'!BP$14:CS$14, "CLO2", 'Database (LECTURE-RES-PRAC)'!BP115:CS115) / 'Grade computation'!H$5,""))),""),"")</f>
        <v/>
      </c>
      <c r="S118" s="232" t="str">
        <f t="shared" si="70"/>
        <v/>
      </c>
      <c r="T118" s="25" t="str">
        <f>IF(B118 &lt;&gt; "",IF(AND('PRINTABLE (per grading)'!H$16="EXAM", 'PRINTABLE (per grading)'!B$13="Prelim"), IF(ISERROR(SUMIF('Exam (LECTURE ONLY)'!D$20:M$20, "CLO2", 'Exam (LECTURE ONLY)'!D120:M120) / 'Exam (LECTURE ONLY)'!AL$7), "", SUMIF('Exam (LECTURE ONLY)'!D$20:M$20, "CLO2", 'Exam (LECTURE ONLY)'!D120:M120) /'Exam (LECTURE ONLY)'!AL$7),
IF(AND('PRINTABLE (per grading)'!H$16="EXAM", 'PRINTABLE (per grading)'!B$13="Midterm"), IF(ISERROR(SUMIF('Exam (LECTURE ONLY)'!O$20:X$20, "CLO2", 'Exam (LECTURE ONLY)'!O120:X120) / 'Exam (LECTURE ONLY)'!AM$7), "", SUMIF('Exam (LECTURE ONLY)'!O$20:X$20, "CLO2", 'Exam (LECTURE ONLY)'!O120:X120) / 'Exam (LECTURE ONLY)'!AM$7),
IF(AND('PRINTABLE (per grading)'!H$16="EXAM", 'PRINTABLE (per grading)'!B$13="Final"), IF(ISERROR(SUMIF('Exam (LECTURE ONLY)'!Z$20:AI$20, "CLO2", 'Exam (LECTURE ONLY)'!Z120:AI120) / 'Exam (LECTURE ONLY)'!AN$7), "", SUMIF('Exam (LECTURE ONLY)'!Z$20:AI$20, "CLO2", 'Exam (LECTURE ONLY)'!Z120:AI120) / 'Exam (LECTURE ONLY)'!AN$7),
IF(AND('PRINTABLE (per grading)'!H$16="OUTPUT", 'PRINTABLE (per grading)'!B$13="Prelim"), IF(ISERROR(SUMIF(OUTPUT!C$20:M$20, "CLO2", OUTPUT!C120:M120) / OUTPUT!AL$7), "", SUMIF(OUTPUT!C$20:M$20, "CLO2", OUTPUT!C120:M120) / OUTPUT!AL$7),
IF(AND('PRINTABLE (per grading)'!H$16="OUTPUT", 'PRINTABLE (per grading)'!B$13="Midterm"), IF(ISERROR(SUMIF(OUTPUT!O$20:Y$20, "CLO2", OUTPUT!O120:Y120) / OUTPUT!AM$7), "", SUMIF(OUTPUT!O$20:Y$20, "CLO2", OUTPUT!O120:Y120) / OUTPUT!AM$7),
IF(AND('PRINTABLE (per grading)'!H$16="OUTPUT", 'PRINTABLE (per grading)'!B$13="Final"), IF(ISERROR(SUMIF(OUTPUT!AA$20:AI$20, "CLO2", OUTPUT!AA120:AI120) / OUTPUT!AN$7), "", SUMIF(OUTPUT!AA$20:AI$20, "CLO2", OUTPUT!AA120:AI120) / OUTPUT!AN$7),
"")))))),"")</f>
        <v/>
      </c>
      <c r="U118" s="232" t="str">
        <f t="shared" si="71"/>
        <v/>
      </c>
      <c r="V118" s="233" t="str">
        <f t="shared" si="72"/>
        <v/>
      </c>
      <c r="W118" s="25" t="str">
        <f>IF(B118 &lt;&gt; "", IFERROR(IF(C$16 = "PRELIM", SUMIF('Database (LECTURE-RES-PRAC)'!D$14:AG$14, "CLO3", 'Database (LECTURE-RES-PRAC)'!D115:AG115) / 'Grade computation'!F$6, IF(C$16 = "MIDTERM", SUMIF('Database (LECTURE-RES-PRAC)'!AJ$14:BM$14, "CLO3", 'Database (LECTURE-RES-PRAC)'!AJ115:BM115) / 'Grade computation'!G$6, IF(C$16 = "FINAL", SUMIF('Database (LECTURE-RES-PRAC)'!BP$14:CS$14, "CLO3", 'Database (LECTURE-RES-PRAC)'!BP115:CS115) / 'Grade computation'!H$6,""))),""),"")</f>
        <v/>
      </c>
      <c r="X118" s="232" t="str">
        <f t="shared" si="73"/>
        <v/>
      </c>
      <c r="Y118" s="25" t="str">
        <f>IF(B118 &lt;&gt; "",IF(AND('PRINTABLE (per grading)'!H$16="EXAM", 'PRINTABLE (per grading)'!B$13="Prelim"), IF(ISERROR(SUMIF('Exam (LECTURE ONLY)'!D$20:M$20, "CLO3", 'Exam (LECTURE ONLY)'!D120:M120) / 'Exam (LECTURE ONLY)'!AL$8), "", SUMIF('Exam (LECTURE ONLY)'!D$20:M$20, "CLO3", 'Exam (LECTURE ONLY)'!D120:M120) /'Exam (LECTURE ONLY)'!AL$8),
IF(AND('PRINTABLE (per grading)'!H$16="EXAM", 'PRINTABLE (per grading)'!B$13="Midterm"), IF(ISERROR(SUMIF('Exam (LECTURE ONLY)'!O$20:X$20, "CLO3", 'Exam (LECTURE ONLY)'!O120:X120) / 'Exam (LECTURE ONLY)'!AM$8), "", SUMIF('Exam (LECTURE ONLY)'!O$20:X$20, "CLO3", 'Exam (LECTURE ONLY)'!O120:X120) / 'Exam (LECTURE ONLY)'!AM$8),
IF(AND('PRINTABLE (per grading)'!H$16="EXAM", 'PRINTABLE (per grading)'!B$13="Final"), IF(ISERROR(SUMIF('Exam (LECTURE ONLY)'!Z$20:AI$20, "CLO3", 'Exam (LECTURE ONLY)'!Z120:AI120) / 'Exam (LECTURE ONLY)'!AN$8), "", SUMIF('Exam (LECTURE ONLY)'!Z$20:AI$20, "CLO3", 'Exam (LECTURE ONLY)'!Z120:AI120) / 'Exam (LECTURE ONLY)'!AN$8),
IF(AND('PRINTABLE (per grading)'!H$16="OUTPUT", 'PRINTABLE (per grading)'!B$13="Prelim"), IF(ISERROR(SUMIF(OUTPUT!C$20:M$20, "CLO3", OUTPUT!C120:M120) / OUTPUT!AL$8), "", SUMIF(OUTPUT!C$20:M$20, "CLO3", OUTPUT!C120:M120) / OUTPUT!AL$8),
IF(AND('PRINTABLE (per grading)'!H$16="OUTPUT", 'PRINTABLE (per grading)'!B$13="Midterm"), IF(ISERROR(SUMIF(OUTPUT!O$20:Y$20, "CLO3", OUTPUT!O120:Y120) / OUTPUT!AM$8), "", SUMIF(OUTPUT!O$20:Y$20, "CLO3", OUTPUT!O120:Y120) / OUTPUT!AM$8),
IF(AND('PRINTABLE (per grading)'!H$16="OUTPUT", 'PRINTABLE (per grading)'!B$13="Final"), IF(ISERROR(SUMIF(OUTPUT!AA$20:AI$20, "CLO3", OUTPUT!AA120:AI120) / OUTPUT!AN$8), "", SUMIF(OUTPUT!AA$20:AI$20, "CLO3", OUTPUT!AA120:AI120) / OUTPUT!AN$8),
"" )))))),"")</f>
        <v/>
      </c>
      <c r="Z118" s="232" t="str">
        <f t="shared" si="74"/>
        <v/>
      </c>
      <c r="AA118" s="233" t="str">
        <f t="shared" si="75"/>
        <v/>
      </c>
      <c r="AB118" s="25" t="str">
        <f>IF(B118 &lt;&gt; "", IFERROR(IF(C$16 = "PRELIM", SUMIF('Database (LECTURE-RES-PRAC)'!D$14:AG$14, "CLO4", 'Database (LECTURE-RES-PRAC)'!D115:AG115) / 'Grade computation'!F$7, IF(C$16 = "MIDTERM", SUMIF('Database (LECTURE-RES-PRAC)'!AJ$14:BM$14, "CLO4", 'Database (LECTURE-RES-PRAC)'!AJ115:BM115) / 'Grade computation'!G$7, IF(C$16 = "FINAL", SUMIF('Database (LECTURE-RES-PRAC)'!BP$14:CS$14, "CLO4", 'Database (LECTURE-RES-PRAC)'!BP115:CS115) / 'Grade computation'!H$7,""))),""),"")</f>
        <v/>
      </c>
      <c r="AC118" s="232" t="str">
        <f t="shared" si="76"/>
        <v/>
      </c>
      <c r="AD118" s="25" t="str">
        <f>IF(B118 &lt;&gt; "",IF(AND('PRINTABLE (per grading)'!H$16="EXAM", 'PRINTABLE (per grading)'!B$13="Prelim"), IF(ISERROR(SUMIF('Exam (LECTURE ONLY)'!D$20:M$20, "CLO4", 'Exam (LECTURE ONLY)'!D120:M120) / 'Exam (LECTURE ONLY)'!AL$9), "", SUMIF('Exam (LECTURE ONLY)'!D$20:M$20, "CLO4", 'Exam (LECTURE ONLY)'!D120:M120) /'Exam (LECTURE ONLY)'!AL$9),
IF(AND('PRINTABLE (per grading)'!H$16="EXAM", 'PRINTABLE (per grading)'!B$13="Midterm"), IF(ISERROR(SUMIF('Exam (LECTURE ONLY)'!O$20:X$20, "CLO4", 'Exam (LECTURE ONLY)'!O120:X120) / 'Exam (LECTURE ONLY)'!AM$9), "", SUMIF('Exam (LECTURE ONLY)'!O$20:X$20, "CLO4", 'Exam (LECTURE ONLY)'!O120:X120) / 'Exam (LECTURE ONLY)'!AM$9),
IF(AND('PRINTABLE (per grading)'!H$16="EXAM", 'PRINTABLE (per grading)'!B$13="Final"), IF(ISERROR(SUMIF('Exam (LECTURE ONLY)'!Z$20:AI$20, "CLO4", 'Exam (LECTURE ONLY)'!Z120:AI120) / 'Exam (LECTURE ONLY)'!AN$9), "", SUMIF('Exam (LECTURE ONLY)'!Z$20:AI$20, "CLO4", 'Exam (LECTURE ONLY)'!Z120:AI120) / 'Exam (LECTURE ONLY)'!AN$9),
IF(AND('PRINTABLE (per grading)'!H$16="OUTPUT", 'PRINTABLE (per grading)'!B$13="Prelim"), IF(ISERROR(SUMIF(OUTPUT!C$20:M$20, "CLO4", OUTPUT!C120:M120) / OUTPUT!AL$9), "", SUMIF(OUTPUT!C$20:M$20, "CLO4", OUTPUT!C120:M120) / OUTPUT!AL$9),
IF(AND('PRINTABLE (per grading)'!H$16="OUTPUT", 'PRINTABLE (per grading)'!B$13="Midterm"), IF(ISERROR(SUMIF(OUTPUT!O$20:Y$20, "CLO4", OUTPUT!O120:Y120) / OUTPUT!AM$9), "", SUMIF(OUTPUT!O$20:Y$20, "CLO4", OUTPUT!O120:Y120) / OUTPUT!AM$9),
IF(AND('PRINTABLE (per grading)'!H$16="OUTPUT", 'PRINTABLE (per grading)'!B$13="Final"), IF(ISERROR(SUMIF(OUTPUT!AA$20:AI$20, "CLO4", OUTPUT!AA120:AI120) / OUTPUT!AN$9), "", SUMIF(OUTPUT!AA$20:AI$20, "CLO4", OUTPUT!AA120:AI120) / OUTPUT!AN$9),
"")))))),"")</f>
        <v/>
      </c>
      <c r="AE118" s="232" t="str">
        <f t="shared" si="77"/>
        <v/>
      </c>
      <c r="AF118" s="233" t="str">
        <f t="shared" si="78"/>
        <v/>
      </c>
      <c r="AG118" s="25" t="str">
        <f>IF(B118 &lt;&gt; "", IFERROR(IF(C$16 = "PRELIM", SUMIF('Database (LECTURE-RES-PRAC)'!D$14:AG$14, "CLO5", 'Database (LECTURE-RES-PRAC)'!D115:AG115) / 'Grade computation'!F$8, IF(C$16 = "MIDTERM", SUMIF('Database (LECTURE-RES-PRAC)'!AJ$14:BM$14, "CLO5", 'Database (LECTURE-RES-PRAC)'!AJ115:BM115) / 'Grade computation'!G$8, IF(C$16 = "FINAL", SUMIF('Database (LECTURE-RES-PRAC)'!BP$14:CS$14, "CLO5", 'Database (LECTURE-RES-PRAC)'!BP115:CS115) / 'Grade computation'!H$8,""))),""),"")</f>
        <v/>
      </c>
      <c r="AH118" s="232" t="str">
        <f t="shared" si="79"/>
        <v/>
      </c>
      <c r="AI118" s="25" t="str">
        <f>IF(B118 &lt;&gt; "",IF(AND('PRINTABLE (per grading)'!H$16="EXAM", 'PRINTABLE (per grading)'!B$13="Prelim"), IF(ISERROR(SUMIF('Exam (LECTURE ONLY)'!D$20:M$20, "CLO5", 'Exam (LECTURE ONLY)'!D120:M120) / 'Exam (LECTURE ONLY)'!AL$10), "", SUMIF('Exam (LECTURE ONLY)'!D$20:M$20, "CLO5", 'Exam (LECTURE ONLY)'!D120:M120) /'Exam (LECTURE ONLY)'!AL$10),
IF(AND('PRINTABLE (per grading)'!H$16="EXAM", 'PRINTABLE (per grading)'!B$13="Midterm"), IF(ISERROR(SUMIF('Exam (LECTURE ONLY)'!O$20:X$20, "CLO5", 'Exam (LECTURE ONLY)'!O120:X120) / 'Exam (LECTURE ONLY)'!AM$10), "", SUMIF('Exam (LECTURE ONLY)'!O$20:X$20, "CLO5", 'Exam (LECTURE ONLY)'!O120:X120) / 'Exam (LECTURE ONLY)'!AM$10),
IF(AND('PRINTABLE (per grading)'!H$16="EXAM", 'PRINTABLE (per grading)'!B$13="Final"), IF(ISERROR(SUMIF('Exam (LECTURE ONLY)'!Z$20:AI$20, "CLO5", 'Exam (LECTURE ONLY)'!Z120:AI120) / 'Exam (LECTURE ONLY)'!AN$10), "", SUMIF('Exam (LECTURE ONLY)'!Z$20:AI$20, "CLO5", 'Exam (LECTURE ONLY)'!Z120:AI120) / 'Exam (LECTURE ONLY)'!AN$10),
IF(AND('PRINTABLE (per grading)'!H$16="OUTPUT", 'PRINTABLE (per grading)'!B$13="Prelim"), IF(ISERROR(SUMIF(OUTPUT!C$20:M$20, "CLO5", OUTPUT!C120:M120) / OUTPUT!AL$10), "", SUMIF(OUTPUT!C$20:M$20, "CLO5", OUTPUT!C120:M120) / OUTPUT!AL$10),
IF(AND('PRINTABLE (per grading)'!H$16="OUTPUT", 'PRINTABLE (per grading)'!B$13="Midterm"), IF(ISERROR(SUMIF(OUTPUT!O$20:Y$20, "CLO5", OUTPUT!O120:Y120) / OUTPUT!AM$10), "", SUMIF(OUTPUT!O$20:Y$20, "CLO5", OUTPUT!O120:Y120) / OUTPUT!AM$10),
IF(AND('PRINTABLE (per grading)'!H$16="OUTPUT", 'PRINTABLE (per grading)'!B$13="Final"), IF(ISERROR(SUMIF(OUTPUT!AA$20:AI$20, "CLO5", OUTPUT!AA120:AI120) / OUTPUT!AN$10), "", SUMIF(OUTPUT!AA$20:AI$20, "CLO5", OUTPUT!AA120:AI120) / OUTPUT!AN$10),
"")))))),"")</f>
        <v/>
      </c>
      <c r="AJ118" s="232" t="str">
        <f t="shared" si="80"/>
        <v/>
      </c>
      <c r="AK118" s="233" t="str">
        <f t="shared" si="81"/>
        <v/>
      </c>
      <c r="AL118" s="25" t="str">
        <f>IF(B118 &lt;&gt; "", IFERROR(IF(C$16 = "PRELIM", SUMIF('Database (LECTURE-RES-PRAC)'!D$14:AG$14, "CLO6", 'Database (LECTURE-RES-PRAC)'!D115:AG115) / 'Grade computation'!F$9, IF(C$16 = "MIDTERM", SUMIF('Database (LECTURE-RES-PRAC)'!AJ$14:BM$14, "CLO6", 'Database (LECTURE-RES-PRAC)'!AJ115:BM115) / 'Grade computation'!G$9, IF(C$16 = "FINAL", SUMIF('Database (LECTURE-RES-PRAC)'!BP$14:CS$14, "CLO6", 'Database (LECTURE-RES-PRAC)'!BP115:CS115) / 'Grade computation'!H$9,""))),""),"")</f>
        <v/>
      </c>
      <c r="AM118" s="232" t="str">
        <f t="shared" si="82"/>
        <v/>
      </c>
      <c r="AN118" s="25" t="str">
        <f>IF(B118 &lt;&gt; "",IF(AND('PRINTABLE (per grading)'!H$16="EXAM", 'PRINTABLE (per grading)'!B$13="Prelim"), IF(ISERROR(SUMIF('Exam (LECTURE ONLY)'!D$20:M$20, "CLO6", 'Exam (LECTURE ONLY)'!D120:M120) / 'Exam (LECTURE ONLY)'!AL$11), "", SUMIF('Exam (LECTURE ONLY)'!D$20:M$20, "CLO6", 'Exam (LECTURE ONLY)'!D120:M120) /'Exam (LECTURE ONLY)'!AL$11),
IF(AND('PRINTABLE (per grading)'!H$16="EXAM", 'PRINTABLE (per grading)'!B$13="Midterm"), IF(ISERROR(SUMIF('Exam (LECTURE ONLY)'!O$20:X$20, "CLO6", 'Exam (LECTURE ONLY)'!O120:X120) / 'Exam (LECTURE ONLY)'!AM$11), "", SUMIF('Exam (LECTURE ONLY)'!O$20:X$20, "CLO6", 'Exam (LECTURE ONLY)'!O120:X120) / 'Exam (LECTURE ONLY)'!AM$11),
IF(AND('PRINTABLE (per grading)'!H$16="EXAM", 'PRINTABLE (per grading)'!B$13="Final"), IF(ISERROR(SUMIF('Exam (LECTURE ONLY)'!Z$20:AI$20, "CLO6", 'Exam (LECTURE ONLY)'!Z120:AI120) / 'Exam (LECTURE ONLY)'!AN$11), "", SUMIF('Exam (LECTURE ONLY)'!Z$20:AI$20, "CLO6", 'Exam (LECTURE ONLY)'!Z120:AI120) / 'Exam (LECTURE ONLY)'!AN$11),
IF(AND('PRINTABLE (per grading)'!H$16="OUTPUT", 'PRINTABLE (per grading)'!B$13="Prelim"), IF(ISERROR(SUMIF(OUTPUT!C$20:M$20, "CLO6", OUTPUT!C120:M120) / OUTPUT!AL$11), "", SUMIF(OUTPUT!C$20:M$20, "CLO6", OUTPUT!C120:M120) / OUTPUT!AL$11),
IF(AND('PRINTABLE (per grading)'!H$16="OUTPUT", 'PRINTABLE (per grading)'!B$13="Midterm"), IF(ISERROR(SUMIF(OUTPUT!O$20:Y$20, "CLO6", OUTPUT!O120:Y120) / OUTPUT!AM$11), "", SUMIF(OUTPUT!O$20:Y$20, "CLO6", OUTPUT!O120:Y120) / OUTPUT!AM$11),
IF(AND('PRINTABLE (per grading)'!H$16="OUTPUT", 'PRINTABLE (per grading)'!B$13="Final"), IF(ISERROR(SUMIF(OUTPUT!AA$20:AI$20, "CLO6", OUTPUT!AA120:AI120) / OUTPUT!AN$11), "", SUMIF(OUTPUT!AA$20:AI$20, "CLO6", OUTPUT!AA120:AI120) / OUTPUT!AN$11),
"")))))),"")</f>
        <v/>
      </c>
      <c r="AO118" s="232" t="str">
        <f t="shared" si="83"/>
        <v/>
      </c>
      <c r="AP118" s="233" t="str">
        <f t="shared" si="84"/>
        <v/>
      </c>
      <c r="AQ118" s="25" t="str">
        <f>IF(B118 &lt;&gt; "", IFERROR(IF(C$16 = "PRELIM", SUMIF('Database (LECTURE-RES-PRAC)'!D$14:AG$14, "CLO7", 'Database (LECTURE-RES-PRAC)'!D115:AG115) / 'Grade computation'!F$10, IF(C$16 = "MIDTERM", SUMIF('Database (LECTURE-RES-PRAC)'!AJ$14:BM$14, "CLO7", 'Database (LECTURE-RES-PRAC)'!AJ115:BM115) / 'Grade computation'!G$10, IF(C$16 = "FINAL", SUMIF('Database (LECTURE-RES-PRAC)'!BP$14:CS$14, "CLO7", 'Database (LECTURE-RES-PRAC)'!BP115:CS115) / 'Grade computation'!H$10,""))),""),"")</f>
        <v/>
      </c>
      <c r="AR118" s="232" t="str">
        <f t="shared" si="85"/>
        <v/>
      </c>
      <c r="AS118" s="25" t="str">
        <f>IF(B118 &lt;&gt; "",IF(AND('PRINTABLE (per grading)'!H$16="EXAM", 'PRINTABLE (per grading)'!B$13="Prelim"), IF(ISERROR(SUMIF('Exam (LECTURE ONLY)'!D$20:M$20, "CLO7", 'Exam (LECTURE ONLY)'!D120:M120) / 'Exam (LECTURE ONLY)'!AL$12), "", SUMIF('Exam (LECTURE ONLY)'!D$20:M$20, "CLO7", 'Exam (LECTURE ONLY)'!D120:M120) /'Exam (LECTURE ONLY)'!AL$12),
IF(AND('PRINTABLE (per grading)'!H$16="EXAM", 'PRINTABLE (per grading)'!B$13="Midterm"), IF(ISERROR(SUMIF('Exam (LECTURE ONLY)'!O$20:X$20, "CLO7", 'Exam (LECTURE ONLY)'!O120:X120) / 'Exam (LECTURE ONLY)'!AM$12), "", SUMIF('Exam (LECTURE ONLY)'!O$20:X$20, "CLO7", 'Exam (LECTURE ONLY)'!O120:X120) / 'Exam (LECTURE ONLY)'!AM$12),
IF(AND('PRINTABLE (per grading)'!H$16="EXAM", 'PRINTABLE (per grading)'!B$13="Final"), IF(ISERROR(SUMIF('Exam (LECTURE ONLY)'!Z$20:AI$20, "CLO7", 'Exam (LECTURE ONLY)'!Z120:AI120) / 'Exam (LECTURE ONLY)'!AN$12), "", SUMIF('Exam (LECTURE ONLY)'!Z$20:AI$20, "CLO7", 'Exam (LECTURE ONLY)'!Z120:AI120) / 'Exam (LECTURE ONLY)'!AN$12),
IF(AND('PRINTABLE (per grading)'!H$16="OUTPUT", 'PRINTABLE (per grading)'!B$13="Prelim"), IF(ISERROR(SUMIF(OUTPUT!C$20:M$20, "CLO7", OUTPUT!C120:M120) / OUTPUT!AL$12), "", SUMIF(OUTPUT!C$20:M$20, "CLO7", OUTPUT!C120:M120) / OUTPUT!AL$12),
IF(AND('PRINTABLE (per grading)'!H$16="OUTPUT", 'PRINTABLE (per grading)'!B$13="Midterm"), IF(ISERROR(SUMIF(OUTPUT!O$20:Y$20, "CLO7", OUTPUT!O120:Y120) / OUTPUT!AM$12), "", SUMIF(OUTPUT!O$20:Y$20, "CLO7", OUTPUT!O120:Y120) / OUTPUT!AM$12),
IF(AND('PRINTABLE (per grading)'!H$16="OUTPUT", 'PRINTABLE (per grading)'!B$13="Final"), IF(ISERROR(SUMIF(OUTPUT!AA$20:AI$20, "CLO7", OUTPUT!AA120:AI120) / OUTPUT!AN$12), "", SUMIF(OUTPUT!AA$20:AI$20, "CLO7", OUTPUT!AA120:AI120) / OUTPUT!AN$12),
"")))))),"")</f>
        <v/>
      </c>
      <c r="AT118" s="232" t="str">
        <f t="shared" si="86"/>
        <v/>
      </c>
      <c r="AU118" s="233" t="str">
        <f t="shared" si="87"/>
        <v/>
      </c>
      <c r="AV118" s="25" t="str">
        <f>IF(B118 &lt;&gt; "", IFERROR(IF(C$16 = "PRELIM", SUMIF('Database (LECTURE-RES-PRAC)'!D$14:AG$14, "CLO8", 'Database (LECTURE-RES-PRAC)'!D115:AG115) / 'Grade computation'!F$11, IF(C$16 = "MIDTERM", SUMIF('Database (LECTURE-RES-PRAC)'!AJ$14:BM$14, "CLO8", 'Database (LECTURE-RES-PRAC)'!AJ115:BM115) / 'Grade computation'!G$11, IF(C$16 = "FINAL", SUMIF('Database (LECTURE-RES-PRAC)'!BP$14:CS$14, "CLO8", 'Database (LECTURE-RES-PRAC)'!BP115:CS115) / 'Grade computation'!H$11,""))),""),"")</f>
        <v/>
      </c>
      <c r="AW118" s="232" t="str">
        <f t="shared" si="88"/>
        <v/>
      </c>
      <c r="AX118" s="25" t="str">
        <f>IF(B118 &lt;&gt; "",IF(AND('PRINTABLE (per grading)'!H$16="EXAM", 'PRINTABLE (per grading)'!B$13="Prelim"), IF(ISERROR(SUMIF('Exam (LECTURE ONLY)'!D$20:M$20, "CLO8", 'Exam (LECTURE ONLY)'!D120:M120) / 'Exam (LECTURE ONLY)'!AL$13), "", SUMIF('Exam (LECTURE ONLY)'!D$20:M$20, "CLO8", 'Exam (LECTURE ONLY)'!D120:M120) /'Exam (LECTURE ONLY)'!AL$13),
IF(AND('PRINTABLE (per grading)'!H$16="EXAM", 'PRINTABLE (per grading)'!B$13="Midterm"), IF(ISERROR(SUMIF('Exam (LECTURE ONLY)'!O$20:X$20, "CLO8", 'Exam (LECTURE ONLY)'!O120:X120) / 'Exam (LECTURE ONLY)'!AM$13), "", SUMIF('Exam (LECTURE ONLY)'!O$20:X$20, "CLO8", 'Exam (LECTURE ONLY)'!O120:X120) / 'Exam (LECTURE ONLY)'!AM$13),
IF(AND('PRINTABLE (per grading)'!H$16="EXAM", 'PRINTABLE (per grading)'!B$13="Final"), IF(ISERROR(SUMIF('Exam (LECTURE ONLY)'!Z$20:AI$20, "CLO8", 'Exam (LECTURE ONLY)'!Z120:AI120) / 'Exam (LECTURE ONLY)'!AN$13), "", SUMIF('Exam (LECTURE ONLY)'!Z$20:AI$20, "CLO8", 'Exam (LECTURE ONLY)'!Z120:AI120) / 'Exam (LECTURE ONLY)'!AN$13),
IF(AND('PRINTABLE (per grading)'!H$16="OUTPUT", 'PRINTABLE (per grading)'!B$13="Prelim"), IF(ISERROR(SUMIF(OUTPUT!C$20:M$20, "CLO8", OUTPUT!C120:M120) / OUTPUT!AL$13), "", SUMIF(OUTPUT!C$20:M$20, "CLO8", OUTPUT!C120:M120) / OUTPUT!AL$13),
IF(AND('PRINTABLE (per grading)'!H$16="OUTPUT", 'PRINTABLE (per grading)'!B$13="Midterm"), IF(ISERROR(SUMIF(OUTPUT!O$20:Y$20, "CLO8", OUTPUT!O120:Y120) / OUTPUT!AM$13), "", SUMIF(OUTPUT!O$20:Y$20, "CLO8", OUTPUT!O120:Y120) / OUTPUT!AM$13),
IF(AND('PRINTABLE (per grading)'!H$16="OUTPUT", 'PRINTABLE (per grading)'!B$13="Final"), IF(ISERROR(SUMIF(OUTPUT!AA$20:AI$20, "CLO8", OUTPUT!AA120:AI120) / OUTPUT!AN$13), "", SUMIF(OUTPUT!AA$20:AI$20, "CLO8", OUTPUT!AA120:AI120) / OUTPUT!AN$13),
"")))))),"")</f>
        <v/>
      </c>
      <c r="AY118" s="232" t="str">
        <f t="shared" si="89"/>
        <v/>
      </c>
      <c r="AZ118" s="233" t="str">
        <f t="shared" si="90"/>
        <v/>
      </c>
      <c r="BA118" s="25" t="str">
        <f>IF(B118 &lt;&gt; "", IFERROR(IF(C$16 = "PRELIM", SUMIF('Database (LECTURE-RES-PRAC)'!D$14:AG$14, "CLO9", 'Database (LECTURE-RES-PRAC)'!D115:AG115) / 'Grade computation'!F$12, IF(C$16 = "MIDTERM", SUMIF('Database (LECTURE-RES-PRAC)'!AJ$14:BM$14, "CLO9", 'Database (LECTURE-RES-PRAC)'!AJ115:BM115) / 'Grade computation'!G$12, IF(C$16 = "FINAL", SUMIF('Database (LECTURE-RES-PRAC)'!BP$14:CS$14, "CLO9", 'Database (LECTURE-RES-PRAC)'!BP115:CS115) / 'Grade computation'!H$12,""))),""),"")</f>
        <v/>
      </c>
      <c r="BB118" s="232" t="str">
        <f t="shared" si="91"/>
        <v/>
      </c>
      <c r="BC118" s="25" t="str">
        <f>IF(B118 &lt;&gt; "",IF(AND('PRINTABLE (per grading)'!H$16="EXAM", 'PRINTABLE (per grading)'!B$13="Prelim"), IF(ISERROR(SUMIF('Exam (LECTURE ONLY)'!D$20:M$20, "CLO9", 'Exam (LECTURE ONLY)'!D120:M120) / 'Exam (LECTURE ONLY)'!AL$14), "", SUMIF('Exam (LECTURE ONLY)'!D$20:M$20, "CLO9", 'Exam (LECTURE ONLY)'!D120:M120) /'Exam (LECTURE ONLY)'!AL$14),
IF(AND('PRINTABLE (per grading)'!H$16="EXAM", 'PRINTABLE (per grading)'!B$13="Midterm"), IF(ISERROR(SUMIF('Exam (LECTURE ONLY)'!O$20:X$20, "CLO9", 'Exam (LECTURE ONLY)'!O120:X120) / 'Exam (LECTURE ONLY)'!AM$14), "", SUMIF('Exam (LECTURE ONLY)'!O$20:X$20, "CLO9", 'Exam (LECTURE ONLY)'!O120:X120) / 'Exam (LECTURE ONLY)'!AM$14),
IF(AND('PRINTABLE (per grading)'!H$16="EXAM", 'PRINTABLE (per grading)'!B$13="Final"), IF(ISERROR(SUMIF('Exam (LECTURE ONLY)'!Z$20:AI$20, "CLO9", 'Exam (LECTURE ONLY)'!Z120:AI120) / 'Exam (LECTURE ONLY)'!AN$14), "", SUMIF('Exam (LECTURE ONLY)'!Z$20:AI$20, "CLO9", 'Exam (LECTURE ONLY)'!Z120:AI120) / 'Exam (LECTURE ONLY)'!AN$14),
IF(AND('PRINTABLE (per grading)'!H$16="OUTPUT", 'PRINTABLE (per grading)'!B$13="Prelim"), IF(ISERROR(SUMIF(OUTPUT!C$20:M$20, "CLO9", OUTPUT!C120:M120) / OUTPUT!AL$14), "", SUMIF(OUTPUT!C$20:M$20, "CLO9", OUTPUT!C120:M120) / OUTPUT!AL$14),
IF(AND('PRINTABLE (per grading)'!H$16="OUTPUT", 'PRINTABLE (per grading)'!B$13="Midterm"), IF(ISERROR(SUMIF(OUTPUT!O$20:Y$20, "CLO9", OUTPUT!O120:Y120) / OUTPUT!AM$14), "", SUMIF(OUTPUT!O$20:Y$20, "CLO9", OUTPUT!O120:Y120) / OUTPUT!AM$14),
IF(AND('PRINTABLE (per grading)'!H$16="OUTPUT", 'PRINTABLE (per grading)'!B$13="Final"), IF(ISERROR(SUMIF(OUTPUT!AA$20:AI$20, "CLO9", OUTPUT!AA120:AI120) / OUTPUT!AN$14), "", SUMIF(OUTPUT!AA$20:AI$20, "CLO9", OUTPUT!AA120:AI120) / OUTPUT!AN$14),
"")))))),"")</f>
        <v/>
      </c>
      <c r="BD118" s="232" t="str">
        <f t="shared" si="92"/>
        <v/>
      </c>
      <c r="BE118" s="233" t="str">
        <f t="shared" si="93"/>
        <v/>
      </c>
      <c r="BF118" s="25" t="str">
        <f>IF(B118 &lt;&gt; "", IFERROR(IF(C$16 = "PRELIM", SUMIF('Database (LECTURE-RES-PRAC)'!D$14:AG$14, "CLO10", 'Database (LECTURE-RES-PRAC)'!D115:AG115) / 'Grade computation'!F$13, IF(C$16 = "MIDTERM", SUMIF('Database (LECTURE-RES-PRAC)'!AJ$14:BM$14, "CLO10", 'Database (LECTURE-RES-PRAC)'!AJ115:BM115) / 'Grade computation'!G$13, IF(C$16 = "FINAL", SUMIF('Database (LECTURE-RES-PRAC)'!BP$14:CS$14, "CLO10", 'Database (LECTURE-RES-PRAC)'!BP115:CS115) / 'Grade computation'!H$13,""))),""),"")</f>
        <v/>
      </c>
      <c r="BG118" s="232" t="str">
        <f t="shared" si="94"/>
        <v/>
      </c>
      <c r="BH118" s="25" t="str">
        <f>IF(B118 &lt;&gt; "",IF(AND('PRINTABLE (per grading)'!H$16="EXAM", 'PRINTABLE (per grading)'!B$13="Prelim"), IF(ISERROR(SUMIF('Exam (LECTURE ONLY)'!D$20:M$20, "CLO10", 'Exam (LECTURE ONLY)'!D120:M120) / 'Exam (LECTURE ONLY)'!AL$15), "", SUMIF('Exam (LECTURE ONLY)'!D$20:M$20, "CLO10", 'Exam (LECTURE ONLY)'!D120:M120) /'Exam (LECTURE ONLY)'!AL$15),
IF(AND('PRINTABLE (per grading)'!H$16="EXAM", 'PRINTABLE (per grading)'!B$13="Midterm"), IF(ISERROR(SUMIF('Exam (LECTURE ONLY)'!O$20:X$20, "CLO10", 'Exam (LECTURE ONLY)'!O120:X120) / 'Exam (LECTURE ONLY)'!AM$15), "", SUMIF('Exam (LECTURE ONLY)'!O$20:X$20, "CLO10", 'Exam (LECTURE ONLY)'!O120:X120) / 'Exam (LECTURE ONLY)'!AM$15),
IF(AND('PRINTABLE (per grading)'!H$16="EXAM", 'PRINTABLE (per grading)'!B$13="Final"), IF(ISERROR(SUMIF('Exam (LECTURE ONLY)'!Z$20:AI$20, "CLO10", 'Exam (LECTURE ONLY)'!Z120:AI120) / 'Exam (LECTURE ONLY)'!AN$15), "", SUMIF('Exam (LECTURE ONLY)'!Z$20:AI$20, "CLO10", 'Exam (LECTURE ONLY)'!Z120:AI120) / 'Exam (LECTURE ONLY)'!AN$15),
IF(AND('PRINTABLE (per grading)'!H$16="OUTPUT", 'PRINTABLE (per grading)'!B$13="Prelim"), IF(ISERROR(SUMIF(OUTPUT!C$20:M$20, "CLO10", OUTPUT!C120:M120) / OUTPUT!AL$15), "", SUMIF(OUTPUT!C$20:M$20, "CLO10", OUTPUT!C120:M120) / OUTPUT!AL$15),
IF(AND('PRINTABLE (per grading)'!H$16="OUTPUT", 'PRINTABLE (per grading)'!B$13="Midterm"), IF(ISERROR(SUMIF(OUTPUT!O$20:Y$20, "CLO10", OUTPUT!O120:Y120) / OUTPUT!AM$15), "", SUMIF(OUTPUT!O$20:Y$20, "CLO10", OUTPUT!O120:Y120) / OUTPUT!AM$15),
IF(AND('PRINTABLE (per grading)'!H$16="OUTPUT", 'PRINTABLE (per grading)'!B$13="Final"), IF(ISERROR(SUMIF(OUTPUT!AA$20:AI$20, "CLO10", OUTPUT!AA120:AI120) / OUTPUT!AN$15), "", SUMIF(OUTPUT!AA$20:AI$20, "CLO10", OUTPUT!AA120:AI120) / OUTPUT!AN$15),
"")))))),"")</f>
        <v/>
      </c>
      <c r="BI118" s="232" t="str">
        <f t="shared" si="95"/>
        <v/>
      </c>
      <c r="BJ118" s="233" t="str">
        <f t="shared" si="96"/>
        <v/>
      </c>
      <c r="BK118" s="2"/>
    </row>
    <row r="119" spans="1:63" ht="20.100000000000001" customHeight="1">
      <c r="A119" s="118" t="str">
        <f>IF(ISBLANK('Database (LECTURE-RES-PRAC)'!A116),"",'Database (LECTURE-RES-PRAC)'!A116)</f>
        <v/>
      </c>
      <c r="B119" s="119" t="str">
        <f>IF(ISBLANK('Database (LECTURE-RES-PRAC)'!B116),"",'Database (LECTURE-RES-PRAC)'!B116)</f>
        <v/>
      </c>
      <c r="C119" s="134" t="str">
        <f>IF(B119&lt;&gt;"",IF(C$16="PRELIM",'Grade computation'!C119, IF(C$16="MIDTERM",'Grade computation'!K119, IF(C$16="FINAL",'Grade computation'!S119,""))),"")</f>
        <v/>
      </c>
      <c r="D119" s="135" t="str">
        <f t="shared" si="1"/>
        <v/>
      </c>
      <c r="E119" s="134" t="str">
        <f>IF(B119&lt;&gt;"", IF(C$16="PRELIM",'Grade computation'!E119, IF(C$16="MIDTERM",'Grade computation'!M119, IF(C$16="FINAL",'Grade computation'!U119,""))),"")</f>
        <v/>
      </c>
      <c r="F119" s="136" t="str">
        <f t="shared" si="2"/>
        <v/>
      </c>
      <c r="G119" s="137" t="str">
        <f t="shared" si="3"/>
        <v/>
      </c>
      <c r="H119" s="207" t="str">
        <f>IF(B119&lt;&gt;"",IF(C$16="PRELIM", 'Grade computation'!H119, IF(C$16="MIDTERM", 'Grade computation'!P119, IF(C$16="FINAL",'Grade computation'!X119, ""))),"")</f>
        <v/>
      </c>
      <c r="I119" s="137" t="str">
        <f t="shared" si="4"/>
        <v/>
      </c>
      <c r="J119" s="139" t="str">
        <f t="shared" si="5"/>
        <v/>
      </c>
      <c r="K119" s="377" t="str">
        <f t="shared" si="6"/>
        <v/>
      </c>
      <c r="L119" s="434"/>
      <c r="M119" s="25" t="str">
        <f>IF(B119 &lt;&gt; "", IFERROR(IF(C$16 = "PRELIM", SUMIF('Database (LECTURE-RES-PRAC)'!D$14:AG$14, "CLO1", 'Database (LECTURE-RES-PRAC)'!D116:AG116) / 'Grade computation'!F$4, IF(C$16 = "MIDTERM", SUMIF('Database (LECTURE-RES-PRAC)'!AJ$14:BM$14, "CLO1", 'Database (LECTURE-RES-PRAC)'!AJ116:BM116) / 'Grade computation'!G$4, IF(C$16 = "FINAL", SUMIF('Database (LECTURE-RES-PRAC)'!BP$14:CS$14, "CLO1", 'Database (LECTURE-RES-PRAC)'!BP116:CS116) / 'Grade computation'!H$4,""))),""),"")</f>
        <v/>
      </c>
      <c r="N119" s="232" t="str">
        <f t="shared" si="67"/>
        <v/>
      </c>
      <c r="O119" s="25" t="str">
        <f>IF(B119 &lt;&gt; "",IF(AND('PRINTABLE (per grading)'!H$16="EXAM", 'PRINTABLE (per grading)'!B$13="Prelim"), IF(ISERROR(SUMIF('Exam (LECTURE ONLY)'!D$20:M$20, "CLO1", 'Exam (LECTURE ONLY)'!D121:M121) / 'Exam (LECTURE ONLY)'!AL$6), "", SUMIF('Exam (LECTURE ONLY)'!D$20:M$20, "CLO1", 'Exam (LECTURE ONLY)'!D121:M121) /'Exam (LECTURE ONLY)'!AL$6),
IF(AND('PRINTABLE (per grading)'!H$16="EXAM", 'PRINTABLE (per grading)'!B$13="Midterm"), IF(ISERROR(SUMIF('Exam (LECTURE ONLY)'!O$20:X$20, "CLO1", 'Exam (LECTURE ONLY)'!O121:X121) / 'Exam (LECTURE ONLY)'!AM$6), "", SUMIF('Exam (LECTURE ONLY)'!O$20:X$20, "CLO1", 'Exam (LECTURE ONLY)'!O121:X121) / 'Exam (LECTURE ONLY)'!AM$6),
IF(AND('PRINTABLE (per grading)'!H$16="EXAM", 'PRINTABLE (per grading)'!B$13="Final"), IF(ISERROR(SUMIF('Exam (LECTURE ONLY)'!Z$20:AI$20, "CLO1", 'Exam (LECTURE ONLY)'!Z121:AI121) / 'Exam (LECTURE ONLY)'!AN$6), "", SUMIF('Exam (LECTURE ONLY)'!Z$20:AI$20, "CLO1", 'Exam (LECTURE ONLY)'!Z121:AI121) / 'Exam (LECTURE ONLY)'!AN$6),
IF(AND('PRINTABLE (per grading)'!H$16="OUTPUT", 'PRINTABLE (per grading)'!B$13="Prelim"), IF(ISERROR(SUMIF(OUTPUT!C$20:M$20, "CLO1", OUTPUT!C121:M121) / OUTPUT!AL$6), "", SUMIF(OUTPUT!C$20:M$20, "CLO1", OUTPUT!C121:M121) / OUTPUT!AL$6),
IF(AND('PRINTABLE (per grading)'!H$16="OUTPUT", 'PRINTABLE (per grading)'!B$13="Midterm"), IF(ISERROR(SUMIF(OUTPUT!O$20:Y$20, "CLO1", OUTPUT!O121:Y121) / OUTPUT!AM$6), "", SUMIF(OUTPUT!O$20:Y$20, "CLO1", OUTPUT!O121:Y121) / OUTPUT!AM$6),
IF(AND('PRINTABLE (per grading)'!H$16="OUTPUT", 'PRINTABLE (per grading)'!B$13="Final"), IF(ISERROR(SUMIF(OUTPUT!AA$20:AI$20, "CLO1", OUTPUT!AA121:AI121) / OUTPUT!AN$6), "", SUMIF(OUTPUT!AA$20:AI$20, "CLO1", OUTPUT!AA121:AI121) / OUTPUT!AN$6),
"")))))),"")</f>
        <v/>
      </c>
      <c r="P119" s="232" t="str">
        <f t="shared" si="68"/>
        <v/>
      </c>
      <c r="Q119" s="233" t="str">
        <f t="shared" si="69"/>
        <v/>
      </c>
      <c r="R119" s="25" t="str">
        <f>IF(B119 &lt;&gt; "", IFERROR(IF(C$16 = "PRELIM", SUMIF('Database (LECTURE-RES-PRAC)'!D$14:AG$14, "CLO2", 'Database (LECTURE-RES-PRAC)'!D116:AG116) / 'Grade computation'!F$5, IF(C$16 = "MIDTERM", SUMIF('Database (LECTURE-RES-PRAC)'!AJ$14:BM$14, "CLO2", 'Database (LECTURE-RES-PRAC)'!AJ116:BM116) / 'Grade computation'!G$5, IF(C$16 = "FINAL", SUMIF('Database (LECTURE-RES-PRAC)'!BP$14:CS$14, "CLO2", 'Database (LECTURE-RES-PRAC)'!BP116:CS116) / 'Grade computation'!H$5,""))),""),"")</f>
        <v/>
      </c>
      <c r="S119" s="232" t="str">
        <f t="shared" si="70"/>
        <v/>
      </c>
      <c r="T119" s="25" t="str">
        <f>IF(B119 &lt;&gt; "",IF(AND('PRINTABLE (per grading)'!H$16="EXAM", 'PRINTABLE (per grading)'!B$13="Prelim"), IF(ISERROR(SUMIF('Exam (LECTURE ONLY)'!D$20:M$20, "CLO2", 'Exam (LECTURE ONLY)'!D121:M121) / 'Exam (LECTURE ONLY)'!AL$7), "", SUMIF('Exam (LECTURE ONLY)'!D$20:M$20, "CLO2", 'Exam (LECTURE ONLY)'!D121:M121) /'Exam (LECTURE ONLY)'!AL$7),
IF(AND('PRINTABLE (per grading)'!H$16="EXAM", 'PRINTABLE (per grading)'!B$13="Midterm"), IF(ISERROR(SUMIF('Exam (LECTURE ONLY)'!O$20:X$20, "CLO2", 'Exam (LECTURE ONLY)'!O121:X121) / 'Exam (LECTURE ONLY)'!AM$7), "", SUMIF('Exam (LECTURE ONLY)'!O$20:X$20, "CLO2", 'Exam (LECTURE ONLY)'!O121:X121) / 'Exam (LECTURE ONLY)'!AM$7),
IF(AND('PRINTABLE (per grading)'!H$16="EXAM", 'PRINTABLE (per grading)'!B$13="Final"), IF(ISERROR(SUMIF('Exam (LECTURE ONLY)'!Z$20:AI$20, "CLO2", 'Exam (LECTURE ONLY)'!Z121:AI121) / 'Exam (LECTURE ONLY)'!AN$7), "", SUMIF('Exam (LECTURE ONLY)'!Z$20:AI$20, "CLO2", 'Exam (LECTURE ONLY)'!Z121:AI121) / 'Exam (LECTURE ONLY)'!AN$7),
IF(AND('PRINTABLE (per grading)'!H$16="OUTPUT", 'PRINTABLE (per grading)'!B$13="Prelim"), IF(ISERROR(SUMIF(OUTPUT!C$20:M$20, "CLO2", OUTPUT!C121:M121) / OUTPUT!AL$7), "", SUMIF(OUTPUT!C$20:M$20, "CLO2", OUTPUT!C121:M121) / OUTPUT!AL$7),
IF(AND('PRINTABLE (per grading)'!H$16="OUTPUT", 'PRINTABLE (per grading)'!B$13="Midterm"), IF(ISERROR(SUMIF(OUTPUT!O$20:Y$20, "CLO2", OUTPUT!O121:Y121) / OUTPUT!AM$7), "", SUMIF(OUTPUT!O$20:Y$20, "CLO2", OUTPUT!O121:Y121) / OUTPUT!AM$7),
IF(AND('PRINTABLE (per grading)'!H$16="OUTPUT", 'PRINTABLE (per grading)'!B$13="Final"), IF(ISERROR(SUMIF(OUTPUT!AA$20:AI$20, "CLO2", OUTPUT!AA121:AI121) / OUTPUT!AN$7), "", SUMIF(OUTPUT!AA$20:AI$20, "CLO2", OUTPUT!AA121:AI121) / OUTPUT!AN$7),
"")))))),"")</f>
        <v/>
      </c>
      <c r="U119" s="232" t="str">
        <f t="shared" si="71"/>
        <v/>
      </c>
      <c r="V119" s="233" t="str">
        <f t="shared" si="72"/>
        <v/>
      </c>
      <c r="W119" s="25" t="str">
        <f>IF(B119 &lt;&gt; "", IFERROR(IF(C$16 = "PRELIM", SUMIF('Database (LECTURE-RES-PRAC)'!D$14:AG$14, "CLO3", 'Database (LECTURE-RES-PRAC)'!D116:AG116) / 'Grade computation'!F$6, IF(C$16 = "MIDTERM", SUMIF('Database (LECTURE-RES-PRAC)'!AJ$14:BM$14, "CLO3", 'Database (LECTURE-RES-PRAC)'!AJ116:BM116) / 'Grade computation'!G$6, IF(C$16 = "FINAL", SUMIF('Database (LECTURE-RES-PRAC)'!BP$14:CS$14, "CLO3", 'Database (LECTURE-RES-PRAC)'!BP116:CS116) / 'Grade computation'!H$6,""))),""),"")</f>
        <v/>
      </c>
      <c r="X119" s="232" t="str">
        <f t="shared" si="73"/>
        <v/>
      </c>
      <c r="Y119" s="25" t="str">
        <f>IF(B119 &lt;&gt; "",IF(AND('PRINTABLE (per grading)'!H$16="EXAM", 'PRINTABLE (per grading)'!B$13="Prelim"), IF(ISERROR(SUMIF('Exam (LECTURE ONLY)'!D$20:M$20, "CLO3", 'Exam (LECTURE ONLY)'!D121:M121) / 'Exam (LECTURE ONLY)'!AL$8), "", SUMIF('Exam (LECTURE ONLY)'!D$20:M$20, "CLO3", 'Exam (LECTURE ONLY)'!D121:M121) /'Exam (LECTURE ONLY)'!AL$8),
IF(AND('PRINTABLE (per grading)'!H$16="EXAM", 'PRINTABLE (per grading)'!B$13="Midterm"), IF(ISERROR(SUMIF('Exam (LECTURE ONLY)'!O$20:X$20, "CLO3", 'Exam (LECTURE ONLY)'!O121:X121) / 'Exam (LECTURE ONLY)'!AM$8), "", SUMIF('Exam (LECTURE ONLY)'!O$20:X$20, "CLO3", 'Exam (LECTURE ONLY)'!O121:X121) / 'Exam (LECTURE ONLY)'!AM$8),
IF(AND('PRINTABLE (per grading)'!H$16="EXAM", 'PRINTABLE (per grading)'!B$13="Final"), IF(ISERROR(SUMIF('Exam (LECTURE ONLY)'!Z$20:AI$20, "CLO3", 'Exam (LECTURE ONLY)'!Z121:AI121) / 'Exam (LECTURE ONLY)'!AN$8), "", SUMIF('Exam (LECTURE ONLY)'!Z$20:AI$20, "CLO3", 'Exam (LECTURE ONLY)'!Z121:AI121) / 'Exam (LECTURE ONLY)'!AN$8),
IF(AND('PRINTABLE (per grading)'!H$16="OUTPUT", 'PRINTABLE (per grading)'!B$13="Prelim"), IF(ISERROR(SUMIF(OUTPUT!C$20:M$20, "CLO3", OUTPUT!C121:M121) / OUTPUT!AL$8), "", SUMIF(OUTPUT!C$20:M$20, "CLO3", OUTPUT!C121:M121) / OUTPUT!AL$8),
IF(AND('PRINTABLE (per grading)'!H$16="OUTPUT", 'PRINTABLE (per grading)'!B$13="Midterm"), IF(ISERROR(SUMIF(OUTPUT!O$20:Y$20, "CLO3", OUTPUT!O121:Y121) / OUTPUT!AM$8), "", SUMIF(OUTPUT!O$20:Y$20, "CLO3", OUTPUT!O121:Y121) / OUTPUT!AM$8),
IF(AND('PRINTABLE (per grading)'!H$16="OUTPUT", 'PRINTABLE (per grading)'!B$13="Final"), IF(ISERROR(SUMIF(OUTPUT!AA$20:AI$20, "CLO3", OUTPUT!AA121:AI121) / OUTPUT!AN$8), "", SUMIF(OUTPUT!AA$20:AI$20, "CLO3", OUTPUT!AA121:AI121) / OUTPUT!AN$8),
"" )))))),"")</f>
        <v/>
      </c>
      <c r="Z119" s="232" t="str">
        <f t="shared" si="74"/>
        <v/>
      </c>
      <c r="AA119" s="233" t="str">
        <f t="shared" si="75"/>
        <v/>
      </c>
      <c r="AB119" s="25" t="str">
        <f>IF(B119 &lt;&gt; "", IFERROR(IF(C$16 = "PRELIM", SUMIF('Database (LECTURE-RES-PRAC)'!D$14:AG$14, "CLO4", 'Database (LECTURE-RES-PRAC)'!D116:AG116) / 'Grade computation'!F$7, IF(C$16 = "MIDTERM", SUMIF('Database (LECTURE-RES-PRAC)'!AJ$14:BM$14, "CLO4", 'Database (LECTURE-RES-PRAC)'!AJ116:BM116) / 'Grade computation'!G$7, IF(C$16 = "FINAL", SUMIF('Database (LECTURE-RES-PRAC)'!BP$14:CS$14, "CLO4", 'Database (LECTURE-RES-PRAC)'!BP116:CS116) / 'Grade computation'!H$7,""))),""),"")</f>
        <v/>
      </c>
      <c r="AC119" s="232" t="str">
        <f t="shared" si="76"/>
        <v/>
      </c>
      <c r="AD119" s="25" t="str">
        <f>IF(B119 &lt;&gt; "",IF(AND('PRINTABLE (per grading)'!H$16="EXAM", 'PRINTABLE (per grading)'!B$13="Prelim"), IF(ISERROR(SUMIF('Exam (LECTURE ONLY)'!D$20:M$20, "CLO4", 'Exam (LECTURE ONLY)'!D121:M121) / 'Exam (LECTURE ONLY)'!AL$9), "", SUMIF('Exam (LECTURE ONLY)'!D$20:M$20, "CLO4", 'Exam (LECTURE ONLY)'!D121:M121) /'Exam (LECTURE ONLY)'!AL$9),
IF(AND('PRINTABLE (per grading)'!H$16="EXAM", 'PRINTABLE (per grading)'!B$13="Midterm"), IF(ISERROR(SUMIF('Exam (LECTURE ONLY)'!O$20:X$20, "CLO4", 'Exam (LECTURE ONLY)'!O121:X121) / 'Exam (LECTURE ONLY)'!AM$9), "", SUMIF('Exam (LECTURE ONLY)'!O$20:X$20, "CLO4", 'Exam (LECTURE ONLY)'!O121:X121) / 'Exam (LECTURE ONLY)'!AM$9),
IF(AND('PRINTABLE (per grading)'!H$16="EXAM", 'PRINTABLE (per grading)'!B$13="Final"), IF(ISERROR(SUMIF('Exam (LECTURE ONLY)'!Z$20:AI$20, "CLO4", 'Exam (LECTURE ONLY)'!Z121:AI121) / 'Exam (LECTURE ONLY)'!AN$9), "", SUMIF('Exam (LECTURE ONLY)'!Z$20:AI$20, "CLO4", 'Exam (LECTURE ONLY)'!Z121:AI121) / 'Exam (LECTURE ONLY)'!AN$9),
IF(AND('PRINTABLE (per grading)'!H$16="OUTPUT", 'PRINTABLE (per grading)'!B$13="Prelim"), IF(ISERROR(SUMIF(OUTPUT!C$20:M$20, "CLO4", OUTPUT!C121:M121) / OUTPUT!AL$9), "", SUMIF(OUTPUT!C$20:M$20, "CLO4", OUTPUT!C121:M121) / OUTPUT!AL$9),
IF(AND('PRINTABLE (per grading)'!H$16="OUTPUT", 'PRINTABLE (per grading)'!B$13="Midterm"), IF(ISERROR(SUMIF(OUTPUT!O$20:Y$20, "CLO4", OUTPUT!O121:Y121) / OUTPUT!AM$9), "", SUMIF(OUTPUT!O$20:Y$20, "CLO4", OUTPUT!O121:Y121) / OUTPUT!AM$9),
IF(AND('PRINTABLE (per grading)'!H$16="OUTPUT", 'PRINTABLE (per grading)'!B$13="Final"), IF(ISERROR(SUMIF(OUTPUT!AA$20:AI$20, "CLO4", OUTPUT!AA121:AI121) / OUTPUT!AN$9), "", SUMIF(OUTPUT!AA$20:AI$20, "CLO4", OUTPUT!AA121:AI121) / OUTPUT!AN$9),
"")))))),"")</f>
        <v/>
      </c>
      <c r="AE119" s="232" t="str">
        <f t="shared" si="77"/>
        <v/>
      </c>
      <c r="AF119" s="233" t="str">
        <f t="shared" si="78"/>
        <v/>
      </c>
      <c r="AG119" s="25" t="str">
        <f>IF(B119 &lt;&gt; "", IFERROR(IF(C$16 = "PRELIM", SUMIF('Database (LECTURE-RES-PRAC)'!D$14:AG$14, "CLO5", 'Database (LECTURE-RES-PRAC)'!D116:AG116) / 'Grade computation'!F$8, IF(C$16 = "MIDTERM", SUMIF('Database (LECTURE-RES-PRAC)'!AJ$14:BM$14, "CLO5", 'Database (LECTURE-RES-PRAC)'!AJ116:BM116) / 'Grade computation'!G$8, IF(C$16 = "FINAL", SUMIF('Database (LECTURE-RES-PRAC)'!BP$14:CS$14, "CLO5", 'Database (LECTURE-RES-PRAC)'!BP116:CS116) / 'Grade computation'!H$8,""))),""),"")</f>
        <v/>
      </c>
      <c r="AH119" s="232" t="str">
        <f t="shared" si="79"/>
        <v/>
      </c>
      <c r="AI119" s="25" t="str">
        <f>IF(B119 &lt;&gt; "",IF(AND('PRINTABLE (per grading)'!H$16="EXAM", 'PRINTABLE (per grading)'!B$13="Prelim"), IF(ISERROR(SUMIF('Exam (LECTURE ONLY)'!D$20:M$20, "CLO5", 'Exam (LECTURE ONLY)'!D121:M121) / 'Exam (LECTURE ONLY)'!AL$10), "", SUMIF('Exam (LECTURE ONLY)'!D$20:M$20, "CLO5", 'Exam (LECTURE ONLY)'!D121:M121) /'Exam (LECTURE ONLY)'!AL$10),
IF(AND('PRINTABLE (per grading)'!H$16="EXAM", 'PRINTABLE (per grading)'!B$13="Midterm"), IF(ISERROR(SUMIF('Exam (LECTURE ONLY)'!O$20:X$20, "CLO5", 'Exam (LECTURE ONLY)'!O121:X121) / 'Exam (LECTURE ONLY)'!AM$10), "", SUMIF('Exam (LECTURE ONLY)'!O$20:X$20, "CLO5", 'Exam (LECTURE ONLY)'!O121:X121) / 'Exam (LECTURE ONLY)'!AM$10),
IF(AND('PRINTABLE (per grading)'!H$16="EXAM", 'PRINTABLE (per grading)'!B$13="Final"), IF(ISERROR(SUMIF('Exam (LECTURE ONLY)'!Z$20:AI$20, "CLO5", 'Exam (LECTURE ONLY)'!Z121:AI121) / 'Exam (LECTURE ONLY)'!AN$10), "", SUMIF('Exam (LECTURE ONLY)'!Z$20:AI$20, "CLO5", 'Exam (LECTURE ONLY)'!Z121:AI121) / 'Exam (LECTURE ONLY)'!AN$10),
IF(AND('PRINTABLE (per grading)'!H$16="OUTPUT", 'PRINTABLE (per grading)'!B$13="Prelim"), IF(ISERROR(SUMIF(OUTPUT!C$20:M$20, "CLO5", OUTPUT!C121:M121) / OUTPUT!AL$10), "", SUMIF(OUTPUT!C$20:M$20, "CLO5", OUTPUT!C121:M121) / OUTPUT!AL$10),
IF(AND('PRINTABLE (per grading)'!H$16="OUTPUT", 'PRINTABLE (per grading)'!B$13="Midterm"), IF(ISERROR(SUMIF(OUTPUT!O$20:Y$20, "CLO5", OUTPUT!O121:Y121) / OUTPUT!AM$10), "", SUMIF(OUTPUT!O$20:Y$20, "CLO5", OUTPUT!O121:Y121) / OUTPUT!AM$10),
IF(AND('PRINTABLE (per grading)'!H$16="OUTPUT", 'PRINTABLE (per grading)'!B$13="Final"), IF(ISERROR(SUMIF(OUTPUT!AA$20:AI$20, "CLO5", OUTPUT!AA121:AI121) / OUTPUT!AN$10), "", SUMIF(OUTPUT!AA$20:AI$20, "CLO5", OUTPUT!AA121:AI121) / OUTPUT!AN$10),
"")))))),"")</f>
        <v/>
      </c>
      <c r="AJ119" s="232" t="str">
        <f t="shared" si="80"/>
        <v/>
      </c>
      <c r="AK119" s="233" t="str">
        <f t="shared" si="81"/>
        <v/>
      </c>
      <c r="AL119" s="25" t="str">
        <f>IF(B119 &lt;&gt; "", IFERROR(IF(C$16 = "PRELIM", SUMIF('Database (LECTURE-RES-PRAC)'!D$14:AG$14, "CLO6", 'Database (LECTURE-RES-PRAC)'!D116:AG116) / 'Grade computation'!F$9, IF(C$16 = "MIDTERM", SUMIF('Database (LECTURE-RES-PRAC)'!AJ$14:BM$14, "CLO6", 'Database (LECTURE-RES-PRAC)'!AJ116:BM116) / 'Grade computation'!G$9, IF(C$16 = "FINAL", SUMIF('Database (LECTURE-RES-PRAC)'!BP$14:CS$14, "CLO6", 'Database (LECTURE-RES-PRAC)'!BP116:CS116) / 'Grade computation'!H$9,""))),""),"")</f>
        <v/>
      </c>
      <c r="AM119" s="232" t="str">
        <f t="shared" si="82"/>
        <v/>
      </c>
      <c r="AN119" s="25" t="str">
        <f>IF(B119 &lt;&gt; "",IF(AND('PRINTABLE (per grading)'!H$16="EXAM", 'PRINTABLE (per grading)'!B$13="Prelim"), IF(ISERROR(SUMIF('Exam (LECTURE ONLY)'!D$20:M$20, "CLO6", 'Exam (LECTURE ONLY)'!D121:M121) / 'Exam (LECTURE ONLY)'!AL$11), "", SUMIF('Exam (LECTURE ONLY)'!D$20:M$20, "CLO6", 'Exam (LECTURE ONLY)'!D121:M121) /'Exam (LECTURE ONLY)'!AL$11),
IF(AND('PRINTABLE (per grading)'!H$16="EXAM", 'PRINTABLE (per grading)'!B$13="Midterm"), IF(ISERROR(SUMIF('Exam (LECTURE ONLY)'!O$20:X$20, "CLO6", 'Exam (LECTURE ONLY)'!O121:X121) / 'Exam (LECTURE ONLY)'!AM$11), "", SUMIF('Exam (LECTURE ONLY)'!O$20:X$20, "CLO6", 'Exam (LECTURE ONLY)'!O121:X121) / 'Exam (LECTURE ONLY)'!AM$11),
IF(AND('PRINTABLE (per grading)'!H$16="EXAM", 'PRINTABLE (per grading)'!B$13="Final"), IF(ISERROR(SUMIF('Exam (LECTURE ONLY)'!Z$20:AI$20, "CLO6", 'Exam (LECTURE ONLY)'!Z121:AI121) / 'Exam (LECTURE ONLY)'!AN$11), "", SUMIF('Exam (LECTURE ONLY)'!Z$20:AI$20, "CLO6", 'Exam (LECTURE ONLY)'!Z121:AI121) / 'Exam (LECTURE ONLY)'!AN$11),
IF(AND('PRINTABLE (per grading)'!H$16="OUTPUT", 'PRINTABLE (per grading)'!B$13="Prelim"), IF(ISERROR(SUMIF(OUTPUT!C$20:M$20, "CLO6", OUTPUT!C121:M121) / OUTPUT!AL$11), "", SUMIF(OUTPUT!C$20:M$20, "CLO6", OUTPUT!C121:M121) / OUTPUT!AL$11),
IF(AND('PRINTABLE (per grading)'!H$16="OUTPUT", 'PRINTABLE (per grading)'!B$13="Midterm"), IF(ISERROR(SUMIF(OUTPUT!O$20:Y$20, "CLO6", OUTPUT!O121:Y121) / OUTPUT!AM$11), "", SUMIF(OUTPUT!O$20:Y$20, "CLO6", OUTPUT!O121:Y121) / OUTPUT!AM$11),
IF(AND('PRINTABLE (per grading)'!H$16="OUTPUT", 'PRINTABLE (per grading)'!B$13="Final"), IF(ISERROR(SUMIF(OUTPUT!AA$20:AI$20, "CLO6", OUTPUT!AA121:AI121) / OUTPUT!AN$11), "", SUMIF(OUTPUT!AA$20:AI$20, "CLO6", OUTPUT!AA121:AI121) / OUTPUT!AN$11),
"")))))),"")</f>
        <v/>
      </c>
      <c r="AO119" s="232" t="str">
        <f t="shared" si="83"/>
        <v/>
      </c>
      <c r="AP119" s="233" t="str">
        <f t="shared" si="84"/>
        <v/>
      </c>
      <c r="AQ119" s="25" t="str">
        <f>IF(B119 &lt;&gt; "", IFERROR(IF(C$16 = "PRELIM", SUMIF('Database (LECTURE-RES-PRAC)'!D$14:AG$14, "CLO7", 'Database (LECTURE-RES-PRAC)'!D116:AG116) / 'Grade computation'!F$10, IF(C$16 = "MIDTERM", SUMIF('Database (LECTURE-RES-PRAC)'!AJ$14:BM$14, "CLO7", 'Database (LECTURE-RES-PRAC)'!AJ116:BM116) / 'Grade computation'!G$10, IF(C$16 = "FINAL", SUMIF('Database (LECTURE-RES-PRAC)'!BP$14:CS$14, "CLO7", 'Database (LECTURE-RES-PRAC)'!BP116:CS116) / 'Grade computation'!H$10,""))),""),"")</f>
        <v/>
      </c>
      <c r="AR119" s="232" t="str">
        <f t="shared" si="85"/>
        <v/>
      </c>
      <c r="AS119" s="25" t="str">
        <f>IF(B119 &lt;&gt; "",IF(AND('PRINTABLE (per grading)'!H$16="EXAM", 'PRINTABLE (per grading)'!B$13="Prelim"), IF(ISERROR(SUMIF('Exam (LECTURE ONLY)'!D$20:M$20, "CLO7", 'Exam (LECTURE ONLY)'!D121:M121) / 'Exam (LECTURE ONLY)'!AL$12), "", SUMIF('Exam (LECTURE ONLY)'!D$20:M$20, "CLO7", 'Exam (LECTURE ONLY)'!D121:M121) /'Exam (LECTURE ONLY)'!AL$12),
IF(AND('PRINTABLE (per grading)'!H$16="EXAM", 'PRINTABLE (per grading)'!B$13="Midterm"), IF(ISERROR(SUMIF('Exam (LECTURE ONLY)'!O$20:X$20, "CLO7", 'Exam (LECTURE ONLY)'!O121:X121) / 'Exam (LECTURE ONLY)'!AM$12), "", SUMIF('Exam (LECTURE ONLY)'!O$20:X$20, "CLO7", 'Exam (LECTURE ONLY)'!O121:X121) / 'Exam (LECTURE ONLY)'!AM$12),
IF(AND('PRINTABLE (per grading)'!H$16="EXAM", 'PRINTABLE (per grading)'!B$13="Final"), IF(ISERROR(SUMIF('Exam (LECTURE ONLY)'!Z$20:AI$20, "CLO7", 'Exam (LECTURE ONLY)'!Z121:AI121) / 'Exam (LECTURE ONLY)'!AN$12), "", SUMIF('Exam (LECTURE ONLY)'!Z$20:AI$20, "CLO7", 'Exam (LECTURE ONLY)'!Z121:AI121) / 'Exam (LECTURE ONLY)'!AN$12),
IF(AND('PRINTABLE (per grading)'!H$16="OUTPUT", 'PRINTABLE (per grading)'!B$13="Prelim"), IF(ISERROR(SUMIF(OUTPUT!C$20:M$20, "CLO7", OUTPUT!C121:M121) / OUTPUT!AL$12), "", SUMIF(OUTPUT!C$20:M$20, "CLO7", OUTPUT!C121:M121) / OUTPUT!AL$12),
IF(AND('PRINTABLE (per grading)'!H$16="OUTPUT", 'PRINTABLE (per grading)'!B$13="Midterm"), IF(ISERROR(SUMIF(OUTPUT!O$20:Y$20, "CLO7", OUTPUT!O121:Y121) / OUTPUT!AM$12), "", SUMIF(OUTPUT!O$20:Y$20, "CLO7", OUTPUT!O121:Y121) / OUTPUT!AM$12),
IF(AND('PRINTABLE (per grading)'!H$16="OUTPUT", 'PRINTABLE (per grading)'!B$13="Final"), IF(ISERROR(SUMIF(OUTPUT!AA$20:AI$20, "CLO7", OUTPUT!AA121:AI121) / OUTPUT!AN$12), "", SUMIF(OUTPUT!AA$20:AI$20, "CLO7", OUTPUT!AA121:AI121) / OUTPUT!AN$12),
"")))))),"")</f>
        <v/>
      </c>
      <c r="AT119" s="232" t="str">
        <f t="shared" si="86"/>
        <v/>
      </c>
      <c r="AU119" s="233" t="str">
        <f t="shared" si="87"/>
        <v/>
      </c>
      <c r="AV119" s="25" t="str">
        <f>IF(B119 &lt;&gt; "", IFERROR(IF(C$16 = "PRELIM", SUMIF('Database (LECTURE-RES-PRAC)'!D$14:AG$14, "CLO8", 'Database (LECTURE-RES-PRAC)'!D116:AG116) / 'Grade computation'!F$11, IF(C$16 = "MIDTERM", SUMIF('Database (LECTURE-RES-PRAC)'!AJ$14:BM$14, "CLO8", 'Database (LECTURE-RES-PRAC)'!AJ116:BM116) / 'Grade computation'!G$11, IF(C$16 = "FINAL", SUMIF('Database (LECTURE-RES-PRAC)'!BP$14:CS$14, "CLO8", 'Database (LECTURE-RES-PRAC)'!BP116:CS116) / 'Grade computation'!H$11,""))),""),"")</f>
        <v/>
      </c>
      <c r="AW119" s="232" t="str">
        <f t="shared" si="88"/>
        <v/>
      </c>
      <c r="AX119" s="25" t="str">
        <f>IF(B119 &lt;&gt; "",IF(AND('PRINTABLE (per grading)'!H$16="EXAM", 'PRINTABLE (per grading)'!B$13="Prelim"), IF(ISERROR(SUMIF('Exam (LECTURE ONLY)'!D$20:M$20, "CLO8", 'Exam (LECTURE ONLY)'!D121:M121) / 'Exam (LECTURE ONLY)'!AL$13), "", SUMIF('Exam (LECTURE ONLY)'!D$20:M$20, "CLO8", 'Exam (LECTURE ONLY)'!D121:M121) /'Exam (LECTURE ONLY)'!AL$13),
IF(AND('PRINTABLE (per grading)'!H$16="EXAM", 'PRINTABLE (per grading)'!B$13="Midterm"), IF(ISERROR(SUMIF('Exam (LECTURE ONLY)'!O$20:X$20, "CLO8", 'Exam (LECTURE ONLY)'!O121:X121) / 'Exam (LECTURE ONLY)'!AM$13), "", SUMIF('Exam (LECTURE ONLY)'!O$20:X$20, "CLO8", 'Exam (LECTURE ONLY)'!O121:X121) / 'Exam (LECTURE ONLY)'!AM$13),
IF(AND('PRINTABLE (per grading)'!H$16="EXAM", 'PRINTABLE (per grading)'!B$13="Final"), IF(ISERROR(SUMIF('Exam (LECTURE ONLY)'!Z$20:AI$20, "CLO8", 'Exam (LECTURE ONLY)'!Z121:AI121) / 'Exam (LECTURE ONLY)'!AN$13), "", SUMIF('Exam (LECTURE ONLY)'!Z$20:AI$20, "CLO8", 'Exam (LECTURE ONLY)'!Z121:AI121) / 'Exam (LECTURE ONLY)'!AN$13),
IF(AND('PRINTABLE (per grading)'!H$16="OUTPUT", 'PRINTABLE (per grading)'!B$13="Prelim"), IF(ISERROR(SUMIF(OUTPUT!C$20:M$20, "CLO8", OUTPUT!C121:M121) / OUTPUT!AL$13), "", SUMIF(OUTPUT!C$20:M$20, "CLO8", OUTPUT!C121:M121) / OUTPUT!AL$13),
IF(AND('PRINTABLE (per grading)'!H$16="OUTPUT", 'PRINTABLE (per grading)'!B$13="Midterm"), IF(ISERROR(SUMIF(OUTPUT!O$20:Y$20, "CLO8", OUTPUT!O121:Y121) / OUTPUT!AM$13), "", SUMIF(OUTPUT!O$20:Y$20, "CLO8", OUTPUT!O121:Y121) / OUTPUT!AM$13),
IF(AND('PRINTABLE (per grading)'!H$16="OUTPUT", 'PRINTABLE (per grading)'!B$13="Final"), IF(ISERROR(SUMIF(OUTPUT!AA$20:AI$20, "CLO8", OUTPUT!AA121:AI121) / OUTPUT!AN$13), "", SUMIF(OUTPUT!AA$20:AI$20, "CLO8", OUTPUT!AA121:AI121) / OUTPUT!AN$13),
"")))))),"")</f>
        <v/>
      </c>
      <c r="AY119" s="232" t="str">
        <f t="shared" si="89"/>
        <v/>
      </c>
      <c r="AZ119" s="233" t="str">
        <f t="shared" si="90"/>
        <v/>
      </c>
      <c r="BA119" s="25" t="str">
        <f>IF(B119 &lt;&gt; "", IFERROR(IF(C$16 = "PRELIM", SUMIF('Database (LECTURE-RES-PRAC)'!D$14:AG$14, "CLO9", 'Database (LECTURE-RES-PRAC)'!D116:AG116) / 'Grade computation'!F$12, IF(C$16 = "MIDTERM", SUMIF('Database (LECTURE-RES-PRAC)'!AJ$14:BM$14, "CLO9", 'Database (LECTURE-RES-PRAC)'!AJ116:BM116) / 'Grade computation'!G$12, IF(C$16 = "FINAL", SUMIF('Database (LECTURE-RES-PRAC)'!BP$14:CS$14, "CLO9", 'Database (LECTURE-RES-PRAC)'!BP116:CS116) / 'Grade computation'!H$12,""))),""),"")</f>
        <v/>
      </c>
      <c r="BB119" s="232" t="str">
        <f t="shared" si="91"/>
        <v/>
      </c>
      <c r="BC119" s="25" t="str">
        <f>IF(B119 &lt;&gt; "",IF(AND('PRINTABLE (per grading)'!H$16="EXAM", 'PRINTABLE (per grading)'!B$13="Prelim"), IF(ISERROR(SUMIF('Exam (LECTURE ONLY)'!D$20:M$20, "CLO9", 'Exam (LECTURE ONLY)'!D121:M121) / 'Exam (LECTURE ONLY)'!AL$14), "", SUMIF('Exam (LECTURE ONLY)'!D$20:M$20, "CLO9", 'Exam (LECTURE ONLY)'!D121:M121) /'Exam (LECTURE ONLY)'!AL$14),
IF(AND('PRINTABLE (per grading)'!H$16="EXAM", 'PRINTABLE (per grading)'!B$13="Midterm"), IF(ISERROR(SUMIF('Exam (LECTURE ONLY)'!O$20:X$20, "CLO9", 'Exam (LECTURE ONLY)'!O121:X121) / 'Exam (LECTURE ONLY)'!AM$14), "", SUMIF('Exam (LECTURE ONLY)'!O$20:X$20, "CLO9", 'Exam (LECTURE ONLY)'!O121:X121) / 'Exam (LECTURE ONLY)'!AM$14),
IF(AND('PRINTABLE (per grading)'!H$16="EXAM", 'PRINTABLE (per grading)'!B$13="Final"), IF(ISERROR(SUMIF('Exam (LECTURE ONLY)'!Z$20:AI$20, "CLO9", 'Exam (LECTURE ONLY)'!Z121:AI121) / 'Exam (LECTURE ONLY)'!AN$14), "", SUMIF('Exam (LECTURE ONLY)'!Z$20:AI$20, "CLO9", 'Exam (LECTURE ONLY)'!Z121:AI121) / 'Exam (LECTURE ONLY)'!AN$14),
IF(AND('PRINTABLE (per grading)'!H$16="OUTPUT", 'PRINTABLE (per grading)'!B$13="Prelim"), IF(ISERROR(SUMIF(OUTPUT!C$20:M$20, "CLO9", OUTPUT!C121:M121) / OUTPUT!AL$14), "", SUMIF(OUTPUT!C$20:M$20, "CLO9", OUTPUT!C121:M121) / OUTPUT!AL$14),
IF(AND('PRINTABLE (per grading)'!H$16="OUTPUT", 'PRINTABLE (per grading)'!B$13="Midterm"), IF(ISERROR(SUMIF(OUTPUT!O$20:Y$20, "CLO9", OUTPUT!O121:Y121) / OUTPUT!AM$14), "", SUMIF(OUTPUT!O$20:Y$20, "CLO9", OUTPUT!O121:Y121) / OUTPUT!AM$14),
IF(AND('PRINTABLE (per grading)'!H$16="OUTPUT", 'PRINTABLE (per grading)'!B$13="Final"), IF(ISERROR(SUMIF(OUTPUT!AA$20:AI$20, "CLO9", OUTPUT!AA121:AI121) / OUTPUT!AN$14), "", SUMIF(OUTPUT!AA$20:AI$20, "CLO9", OUTPUT!AA121:AI121) / OUTPUT!AN$14),
"")))))),"")</f>
        <v/>
      </c>
      <c r="BD119" s="232" t="str">
        <f t="shared" si="92"/>
        <v/>
      </c>
      <c r="BE119" s="233" t="str">
        <f t="shared" si="93"/>
        <v/>
      </c>
      <c r="BF119" s="25" t="str">
        <f>IF(B119 &lt;&gt; "", IFERROR(IF(C$16 = "PRELIM", SUMIF('Database (LECTURE-RES-PRAC)'!D$14:AG$14, "CLO10", 'Database (LECTURE-RES-PRAC)'!D116:AG116) / 'Grade computation'!F$13, IF(C$16 = "MIDTERM", SUMIF('Database (LECTURE-RES-PRAC)'!AJ$14:BM$14, "CLO10", 'Database (LECTURE-RES-PRAC)'!AJ116:BM116) / 'Grade computation'!G$13, IF(C$16 = "FINAL", SUMIF('Database (LECTURE-RES-PRAC)'!BP$14:CS$14, "CLO10", 'Database (LECTURE-RES-PRAC)'!BP116:CS116) / 'Grade computation'!H$13,""))),""),"")</f>
        <v/>
      </c>
      <c r="BG119" s="232" t="str">
        <f t="shared" si="94"/>
        <v/>
      </c>
      <c r="BH119" s="25" t="str">
        <f>IF(B119 &lt;&gt; "",IF(AND('PRINTABLE (per grading)'!H$16="EXAM", 'PRINTABLE (per grading)'!B$13="Prelim"), IF(ISERROR(SUMIF('Exam (LECTURE ONLY)'!D$20:M$20, "CLO10", 'Exam (LECTURE ONLY)'!D121:M121) / 'Exam (LECTURE ONLY)'!AL$15), "", SUMIF('Exam (LECTURE ONLY)'!D$20:M$20, "CLO10", 'Exam (LECTURE ONLY)'!D121:M121) /'Exam (LECTURE ONLY)'!AL$15),
IF(AND('PRINTABLE (per grading)'!H$16="EXAM", 'PRINTABLE (per grading)'!B$13="Midterm"), IF(ISERROR(SUMIF('Exam (LECTURE ONLY)'!O$20:X$20, "CLO10", 'Exam (LECTURE ONLY)'!O121:X121) / 'Exam (LECTURE ONLY)'!AM$15), "", SUMIF('Exam (LECTURE ONLY)'!O$20:X$20, "CLO10", 'Exam (LECTURE ONLY)'!O121:X121) / 'Exam (LECTURE ONLY)'!AM$15),
IF(AND('PRINTABLE (per grading)'!H$16="EXAM", 'PRINTABLE (per grading)'!B$13="Final"), IF(ISERROR(SUMIF('Exam (LECTURE ONLY)'!Z$20:AI$20, "CLO10", 'Exam (LECTURE ONLY)'!Z121:AI121) / 'Exam (LECTURE ONLY)'!AN$15), "", SUMIF('Exam (LECTURE ONLY)'!Z$20:AI$20, "CLO10", 'Exam (LECTURE ONLY)'!Z121:AI121) / 'Exam (LECTURE ONLY)'!AN$15),
IF(AND('PRINTABLE (per grading)'!H$16="OUTPUT", 'PRINTABLE (per grading)'!B$13="Prelim"), IF(ISERROR(SUMIF(OUTPUT!C$20:M$20, "CLO10", OUTPUT!C121:M121) / OUTPUT!AL$15), "", SUMIF(OUTPUT!C$20:M$20, "CLO10", OUTPUT!C121:M121) / OUTPUT!AL$15),
IF(AND('PRINTABLE (per grading)'!H$16="OUTPUT", 'PRINTABLE (per grading)'!B$13="Midterm"), IF(ISERROR(SUMIF(OUTPUT!O$20:Y$20, "CLO10", OUTPUT!O121:Y121) / OUTPUT!AM$15), "", SUMIF(OUTPUT!O$20:Y$20, "CLO10", OUTPUT!O121:Y121) / OUTPUT!AM$15),
IF(AND('PRINTABLE (per grading)'!H$16="OUTPUT", 'PRINTABLE (per grading)'!B$13="Final"), IF(ISERROR(SUMIF(OUTPUT!AA$20:AI$20, "CLO10", OUTPUT!AA121:AI121) / OUTPUT!AN$15), "", SUMIF(OUTPUT!AA$20:AI$20, "CLO10", OUTPUT!AA121:AI121) / OUTPUT!AN$15),
"")))))),"")</f>
        <v/>
      </c>
      <c r="BI119" s="232" t="str">
        <f t="shared" si="95"/>
        <v/>
      </c>
      <c r="BJ119" s="233" t="str">
        <f t="shared" si="96"/>
        <v/>
      </c>
      <c r="BK119" s="2"/>
    </row>
    <row r="120" spans="1:63" ht="20.100000000000001" customHeight="1">
      <c r="A120" s="212" t="str">
        <f>IF(ISBLANK('Database (LECTURE-RES-PRAC)'!A117),"",'Database (LECTURE-RES-PRAC)'!A117)</f>
        <v/>
      </c>
      <c r="B120" s="213" t="str">
        <f>IF(ISBLANK('Database (LECTURE-RES-PRAC)'!B117),"",'Database (LECTURE-RES-PRAC)'!B117)</f>
        <v/>
      </c>
      <c r="C120" s="134" t="str">
        <f>IF(B120&lt;&gt;"",IF(C$16="PRELIM",'Grade computation'!C120, IF(C$16="MIDTERM",'Grade computation'!K120, IF(C$16="FINAL",'Grade computation'!S120,""))),"")</f>
        <v/>
      </c>
      <c r="D120" s="135" t="str">
        <f t="shared" si="1"/>
        <v/>
      </c>
      <c r="E120" s="134" t="str">
        <f>IF(B120&lt;&gt;"", IF(C$16="PRELIM",'Grade computation'!E120, IF(C$16="MIDTERM",'Grade computation'!M120, IF(C$16="FINAL",'Grade computation'!U120,""))),"")</f>
        <v/>
      </c>
      <c r="F120" s="136" t="str">
        <f t="shared" si="2"/>
        <v/>
      </c>
      <c r="G120" s="137" t="str">
        <f t="shared" si="3"/>
        <v/>
      </c>
      <c r="H120" s="207" t="str">
        <f>IF(B120&lt;&gt;"",IF(C$16="PRELIM", 'Grade computation'!H120, IF(C$16="MIDTERM", 'Grade computation'!P120, IF(C$16="FINAL",'Grade computation'!X120, ""))),"")</f>
        <v/>
      </c>
      <c r="I120" s="137" t="str">
        <f t="shared" si="4"/>
        <v/>
      </c>
      <c r="J120" s="139" t="str">
        <f t="shared" si="5"/>
        <v/>
      </c>
      <c r="K120" s="377" t="str">
        <f t="shared" si="6"/>
        <v/>
      </c>
      <c r="L120" s="434"/>
      <c r="M120" s="25" t="str">
        <f>IF(B120 &lt;&gt; "", IFERROR(IF(C$16 = "PRELIM", SUMIF('Database (LECTURE-RES-PRAC)'!D$14:AG$14, "CLO1", 'Database (LECTURE-RES-PRAC)'!D117:AG117) / 'Grade computation'!F$4, IF(C$16 = "MIDTERM", SUMIF('Database (LECTURE-RES-PRAC)'!AJ$14:BM$14, "CLO1", 'Database (LECTURE-RES-PRAC)'!AJ117:BM117) / 'Grade computation'!G$4, IF(C$16 = "FINAL", SUMIF('Database (LECTURE-RES-PRAC)'!BP$14:CS$14, "CLO1", 'Database (LECTURE-RES-PRAC)'!BP117:CS117) / 'Grade computation'!H$4,""))),""),"")</f>
        <v/>
      </c>
      <c r="N120" s="232" t="str">
        <f t="shared" si="67"/>
        <v/>
      </c>
      <c r="O120" s="25" t="str">
        <f>IF(B120 &lt;&gt; "",IF(AND('PRINTABLE (per grading)'!H$16="EXAM", 'PRINTABLE (per grading)'!B$13="Prelim"), IF(ISERROR(SUMIF('Exam (LECTURE ONLY)'!D$20:M$20, "CLO1", 'Exam (LECTURE ONLY)'!D122:M122) / 'Exam (LECTURE ONLY)'!AL$6), "", SUMIF('Exam (LECTURE ONLY)'!D$20:M$20, "CLO1", 'Exam (LECTURE ONLY)'!D122:M122) /'Exam (LECTURE ONLY)'!AL$6),
IF(AND('PRINTABLE (per grading)'!H$16="EXAM", 'PRINTABLE (per grading)'!B$13="Midterm"), IF(ISERROR(SUMIF('Exam (LECTURE ONLY)'!O$20:X$20, "CLO1", 'Exam (LECTURE ONLY)'!O122:X122) / 'Exam (LECTURE ONLY)'!AM$6), "", SUMIF('Exam (LECTURE ONLY)'!O$20:X$20, "CLO1", 'Exam (LECTURE ONLY)'!O122:X122) / 'Exam (LECTURE ONLY)'!AM$6),
IF(AND('PRINTABLE (per grading)'!H$16="EXAM", 'PRINTABLE (per grading)'!B$13="Final"), IF(ISERROR(SUMIF('Exam (LECTURE ONLY)'!Z$20:AI$20, "CLO1", 'Exam (LECTURE ONLY)'!Z122:AI122) / 'Exam (LECTURE ONLY)'!AN$6), "", SUMIF('Exam (LECTURE ONLY)'!Z$20:AI$20, "CLO1", 'Exam (LECTURE ONLY)'!Z122:AI122) / 'Exam (LECTURE ONLY)'!AN$6),
IF(AND('PRINTABLE (per grading)'!H$16="OUTPUT", 'PRINTABLE (per grading)'!B$13="Prelim"), IF(ISERROR(SUMIF(OUTPUT!C$20:M$20, "CLO1", OUTPUT!C122:M122) / OUTPUT!AL$6), "", SUMIF(OUTPUT!C$20:M$20, "CLO1", OUTPUT!C122:M122) / OUTPUT!AL$6),
IF(AND('PRINTABLE (per grading)'!H$16="OUTPUT", 'PRINTABLE (per grading)'!B$13="Midterm"), IF(ISERROR(SUMIF(OUTPUT!O$20:Y$20, "CLO1", OUTPUT!O122:Y122) / OUTPUT!AM$6), "", SUMIF(OUTPUT!O$20:Y$20, "CLO1", OUTPUT!O122:Y122) / OUTPUT!AM$6),
IF(AND('PRINTABLE (per grading)'!H$16="OUTPUT", 'PRINTABLE (per grading)'!B$13="Final"), IF(ISERROR(SUMIF(OUTPUT!AA$20:AI$20, "CLO1", OUTPUT!AA122:AI122) / OUTPUT!AN$6), "", SUMIF(OUTPUT!AA$20:AI$20, "CLO1", OUTPUT!AA122:AI122) / OUTPUT!AN$6),
"")))))),"")</f>
        <v/>
      </c>
      <c r="P120" s="232" t="str">
        <f t="shared" si="68"/>
        <v/>
      </c>
      <c r="Q120" s="233" t="str">
        <f t="shared" si="69"/>
        <v/>
      </c>
      <c r="R120" s="25" t="str">
        <f>IF(B120 &lt;&gt; "", IFERROR(IF(C$16 = "PRELIM", SUMIF('Database (LECTURE-RES-PRAC)'!D$14:AG$14, "CLO2", 'Database (LECTURE-RES-PRAC)'!D117:AG117) / 'Grade computation'!F$5, IF(C$16 = "MIDTERM", SUMIF('Database (LECTURE-RES-PRAC)'!AJ$14:BM$14, "CLO2", 'Database (LECTURE-RES-PRAC)'!AJ117:BM117) / 'Grade computation'!G$5, IF(C$16 = "FINAL", SUMIF('Database (LECTURE-RES-PRAC)'!BP$14:CS$14, "CLO2", 'Database (LECTURE-RES-PRAC)'!BP117:CS117) / 'Grade computation'!H$5,""))),""),"")</f>
        <v/>
      </c>
      <c r="S120" s="232" t="str">
        <f t="shared" si="70"/>
        <v/>
      </c>
      <c r="T120" s="25" t="str">
        <f>IF(B120 &lt;&gt; "",IF(AND('PRINTABLE (per grading)'!H$16="EXAM", 'PRINTABLE (per grading)'!B$13="Prelim"), IF(ISERROR(SUMIF('Exam (LECTURE ONLY)'!D$20:M$20, "CLO2", 'Exam (LECTURE ONLY)'!D122:M122) / 'Exam (LECTURE ONLY)'!AL$7), "", SUMIF('Exam (LECTURE ONLY)'!D$20:M$20, "CLO2", 'Exam (LECTURE ONLY)'!D122:M122) /'Exam (LECTURE ONLY)'!AL$7),
IF(AND('PRINTABLE (per grading)'!H$16="EXAM", 'PRINTABLE (per grading)'!B$13="Midterm"), IF(ISERROR(SUMIF('Exam (LECTURE ONLY)'!O$20:X$20, "CLO2", 'Exam (LECTURE ONLY)'!O122:X122) / 'Exam (LECTURE ONLY)'!AM$7), "", SUMIF('Exam (LECTURE ONLY)'!O$20:X$20, "CLO2", 'Exam (LECTURE ONLY)'!O122:X122) / 'Exam (LECTURE ONLY)'!AM$7),
IF(AND('PRINTABLE (per grading)'!H$16="EXAM", 'PRINTABLE (per grading)'!B$13="Final"), IF(ISERROR(SUMIF('Exam (LECTURE ONLY)'!Z$20:AI$20, "CLO2", 'Exam (LECTURE ONLY)'!Z122:AI122) / 'Exam (LECTURE ONLY)'!AN$7), "", SUMIF('Exam (LECTURE ONLY)'!Z$20:AI$20, "CLO2", 'Exam (LECTURE ONLY)'!Z122:AI122) / 'Exam (LECTURE ONLY)'!AN$7),
IF(AND('PRINTABLE (per grading)'!H$16="OUTPUT", 'PRINTABLE (per grading)'!B$13="Prelim"), IF(ISERROR(SUMIF(OUTPUT!C$20:M$20, "CLO2", OUTPUT!C122:M122) / OUTPUT!AL$7), "", SUMIF(OUTPUT!C$20:M$20, "CLO2", OUTPUT!C122:M122) / OUTPUT!AL$7),
IF(AND('PRINTABLE (per grading)'!H$16="OUTPUT", 'PRINTABLE (per grading)'!B$13="Midterm"), IF(ISERROR(SUMIF(OUTPUT!O$20:Y$20, "CLO2", OUTPUT!O122:Y122) / OUTPUT!AM$7), "", SUMIF(OUTPUT!O$20:Y$20, "CLO2", OUTPUT!O122:Y122) / OUTPUT!AM$7),
IF(AND('PRINTABLE (per grading)'!H$16="OUTPUT", 'PRINTABLE (per grading)'!B$13="Final"), IF(ISERROR(SUMIF(OUTPUT!AA$20:AI$20, "CLO2", OUTPUT!AA122:AI122) / OUTPUT!AN$7), "", SUMIF(OUTPUT!AA$20:AI$20, "CLO2", OUTPUT!AA122:AI122) / OUTPUT!AN$7),
"")))))),"")</f>
        <v/>
      </c>
      <c r="U120" s="232" t="str">
        <f t="shared" si="71"/>
        <v/>
      </c>
      <c r="V120" s="233" t="str">
        <f t="shared" si="72"/>
        <v/>
      </c>
      <c r="W120" s="25" t="str">
        <f>IF(B120 &lt;&gt; "", IFERROR(IF(C$16 = "PRELIM", SUMIF('Database (LECTURE-RES-PRAC)'!D$14:AG$14, "CLO3", 'Database (LECTURE-RES-PRAC)'!D117:AG117) / 'Grade computation'!F$6, IF(C$16 = "MIDTERM", SUMIF('Database (LECTURE-RES-PRAC)'!AJ$14:BM$14, "CLO3", 'Database (LECTURE-RES-PRAC)'!AJ117:BM117) / 'Grade computation'!G$6, IF(C$16 = "FINAL", SUMIF('Database (LECTURE-RES-PRAC)'!BP$14:CS$14, "CLO3", 'Database (LECTURE-RES-PRAC)'!BP117:CS117) / 'Grade computation'!H$6,""))),""),"")</f>
        <v/>
      </c>
      <c r="X120" s="232" t="str">
        <f t="shared" si="73"/>
        <v/>
      </c>
      <c r="Y120" s="25" t="str">
        <f>IF(B120 &lt;&gt; "",IF(AND('PRINTABLE (per grading)'!H$16="EXAM", 'PRINTABLE (per grading)'!B$13="Prelim"), IF(ISERROR(SUMIF('Exam (LECTURE ONLY)'!D$20:M$20, "CLO3", 'Exam (LECTURE ONLY)'!D122:M122) / 'Exam (LECTURE ONLY)'!AL$8), "", SUMIF('Exam (LECTURE ONLY)'!D$20:M$20, "CLO3", 'Exam (LECTURE ONLY)'!D122:M122) /'Exam (LECTURE ONLY)'!AL$8),
IF(AND('PRINTABLE (per grading)'!H$16="EXAM", 'PRINTABLE (per grading)'!B$13="Midterm"), IF(ISERROR(SUMIF('Exam (LECTURE ONLY)'!O$20:X$20, "CLO3", 'Exam (LECTURE ONLY)'!O122:X122) / 'Exam (LECTURE ONLY)'!AM$8), "", SUMIF('Exam (LECTURE ONLY)'!O$20:X$20, "CLO3", 'Exam (LECTURE ONLY)'!O122:X122) / 'Exam (LECTURE ONLY)'!AM$8),
IF(AND('PRINTABLE (per grading)'!H$16="EXAM", 'PRINTABLE (per grading)'!B$13="Final"), IF(ISERROR(SUMIF('Exam (LECTURE ONLY)'!Z$20:AI$20, "CLO3", 'Exam (LECTURE ONLY)'!Z122:AI122) / 'Exam (LECTURE ONLY)'!AN$8), "", SUMIF('Exam (LECTURE ONLY)'!Z$20:AI$20, "CLO3", 'Exam (LECTURE ONLY)'!Z122:AI122) / 'Exam (LECTURE ONLY)'!AN$8),
IF(AND('PRINTABLE (per grading)'!H$16="OUTPUT", 'PRINTABLE (per grading)'!B$13="Prelim"), IF(ISERROR(SUMIF(OUTPUT!C$20:M$20, "CLO3", OUTPUT!C122:M122) / OUTPUT!AL$8), "", SUMIF(OUTPUT!C$20:M$20, "CLO3", OUTPUT!C122:M122) / OUTPUT!AL$8),
IF(AND('PRINTABLE (per grading)'!H$16="OUTPUT", 'PRINTABLE (per grading)'!B$13="Midterm"), IF(ISERROR(SUMIF(OUTPUT!O$20:Y$20, "CLO3", OUTPUT!O122:Y122) / OUTPUT!AM$8), "", SUMIF(OUTPUT!O$20:Y$20, "CLO3", OUTPUT!O122:Y122) / OUTPUT!AM$8),
IF(AND('PRINTABLE (per grading)'!H$16="OUTPUT", 'PRINTABLE (per grading)'!B$13="Final"), IF(ISERROR(SUMIF(OUTPUT!AA$20:AI$20, "CLO3", OUTPUT!AA122:AI122) / OUTPUT!AN$8), "", SUMIF(OUTPUT!AA$20:AI$20, "CLO3", OUTPUT!AA122:AI122) / OUTPUT!AN$8),
"" )))))),"")</f>
        <v/>
      </c>
      <c r="Z120" s="232" t="str">
        <f t="shared" si="74"/>
        <v/>
      </c>
      <c r="AA120" s="233" t="str">
        <f t="shared" si="75"/>
        <v/>
      </c>
      <c r="AB120" s="25" t="str">
        <f>IF(B120 &lt;&gt; "", IFERROR(IF(C$16 = "PRELIM", SUMIF('Database (LECTURE-RES-PRAC)'!D$14:AG$14, "CLO4", 'Database (LECTURE-RES-PRAC)'!D117:AG117) / 'Grade computation'!F$7, IF(C$16 = "MIDTERM", SUMIF('Database (LECTURE-RES-PRAC)'!AJ$14:BM$14, "CLO4", 'Database (LECTURE-RES-PRAC)'!AJ117:BM117) / 'Grade computation'!G$7, IF(C$16 = "FINAL", SUMIF('Database (LECTURE-RES-PRAC)'!BP$14:CS$14, "CLO4", 'Database (LECTURE-RES-PRAC)'!BP117:CS117) / 'Grade computation'!H$7,""))),""),"")</f>
        <v/>
      </c>
      <c r="AC120" s="232" t="str">
        <f t="shared" si="76"/>
        <v/>
      </c>
      <c r="AD120" s="25" t="str">
        <f>IF(B120 &lt;&gt; "",IF(AND('PRINTABLE (per grading)'!H$16="EXAM", 'PRINTABLE (per grading)'!B$13="Prelim"), IF(ISERROR(SUMIF('Exam (LECTURE ONLY)'!D$20:M$20, "CLO4", 'Exam (LECTURE ONLY)'!D122:M122) / 'Exam (LECTURE ONLY)'!AL$9), "", SUMIF('Exam (LECTURE ONLY)'!D$20:M$20, "CLO4", 'Exam (LECTURE ONLY)'!D122:M122) /'Exam (LECTURE ONLY)'!AL$9),
IF(AND('PRINTABLE (per grading)'!H$16="EXAM", 'PRINTABLE (per grading)'!B$13="Midterm"), IF(ISERROR(SUMIF('Exam (LECTURE ONLY)'!O$20:X$20, "CLO4", 'Exam (LECTURE ONLY)'!O122:X122) / 'Exam (LECTURE ONLY)'!AM$9), "", SUMIF('Exam (LECTURE ONLY)'!O$20:X$20, "CLO4", 'Exam (LECTURE ONLY)'!O122:X122) / 'Exam (LECTURE ONLY)'!AM$9),
IF(AND('PRINTABLE (per grading)'!H$16="EXAM", 'PRINTABLE (per grading)'!B$13="Final"), IF(ISERROR(SUMIF('Exam (LECTURE ONLY)'!Z$20:AI$20, "CLO4", 'Exam (LECTURE ONLY)'!Z122:AI122) / 'Exam (LECTURE ONLY)'!AN$9), "", SUMIF('Exam (LECTURE ONLY)'!Z$20:AI$20, "CLO4", 'Exam (LECTURE ONLY)'!Z122:AI122) / 'Exam (LECTURE ONLY)'!AN$9),
IF(AND('PRINTABLE (per grading)'!H$16="OUTPUT", 'PRINTABLE (per grading)'!B$13="Prelim"), IF(ISERROR(SUMIF(OUTPUT!C$20:M$20, "CLO4", OUTPUT!C122:M122) / OUTPUT!AL$9), "", SUMIF(OUTPUT!C$20:M$20, "CLO4", OUTPUT!C122:M122) / OUTPUT!AL$9),
IF(AND('PRINTABLE (per grading)'!H$16="OUTPUT", 'PRINTABLE (per grading)'!B$13="Midterm"), IF(ISERROR(SUMIF(OUTPUT!O$20:Y$20, "CLO4", OUTPUT!O122:Y122) / OUTPUT!AM$9), "", SUMIF(OUTPUT!O$20:Y$20, "CLO4", OUTPUT!O122:Y122) / OUTPUT!AM$9),
IF(AND('PRINTABLE (per grading)'!H$16="OUTPUT", 'PRINTABLE (per grading)'!B$13="Final"), IF(ISERROR(SUMIF(OUTPUT!AA$20:AI$20, "CLO4", OUTPUT!AA122:AI122) / OUTPUT!AN$9), "", SUMIF(OUTPUT!AA$20:AI$20, "CLO4", OUTPUT!AA122:AI122) / OUTPUT!AN$9),
"")))))),"")</f>
        <v/>
      </c>
      <c r="AE120" s="232" t="str">
        <f t="shared" si="77"/>
        <v/>
      </c>
      <c r="AF120" s="233" t="str">
        <f t="shared" si="78"/>
        <v/>
      </c>
      <c r="AG120" s="25" t="str">
        <f>IF(B120 &lt;&gt; "", IFERROR(IF(C$16 = "PRELIM", SUMIF('Database (LECTURE-RES-PRAC)'!D$14:AG$14, "CLO5", 'Database (LECTURE-RES-PRAC)'!D117:AG117) / 'Grade computation'!F$8, IF(C$16 = "MIDTERM", SUMIF('Database (LECTURE-RES-PRAC)'!AJ$14:BM$14, "CLO5", 'Database (LECTURE-RES-PRAC)'!AJ117:BM117) / 'Grade computation'!G$8, IF(C$16 = "FINAL", SUMIF('Database (LECTURE-RES-PRAC)'!BP$14:CS$14, "CLO5", 'Database (LECTURE-RES-PRAC)'!BP117:CS117) / 'Grade computation'!H$8,""))),""),"")</f>
        <v/>
      </c>
      <c r="AH120" s="232" t="str">
        <f t="shared" si="79"/>
        <v/>
      </c>
      <c r="AI120" s="25" t="str">
        <f>IF(B120 &lt;&gt; "",IF(AND('PRINTABLE (per grading)'!H$16="EXAM", 'PRINTABLE (per grading)'!B$13="Prelim"), IF(ISERROR(SUMIF('Exam (LECTURE ONLY)'!D$20:M$20, "CLO5", 'Exam (LECTURE ONLY)'!D122:M122) / 'Exam (LECTURE ONLY)'!AL$10), "", SUMIF('Exam (LECTURE ONLY)'!D$20:M$20, "CLO5", 'Exam (LECTURE ONLY)'!D122:M122) /'Exam (LECTURE ONLY)'!AL$10),
IF(AND('PRINTABLE (per grading)'!H$16="EXAM", 'PRINTABLE (per grading)'!B$13="Midterm"), IF(ISERROR(SUMIF('Exam (LECTURE ONLY)'!O$20:X$20, "CLO5", 'Exam (LECTURE ONLY)'!O122:X122) / 'Exam (LECTURE ONLY)'!AM$10), "", SUMIF('Exam (LECTURE ONLY)'!O$20:X$20, "CLO5", 'Exam (LECTURE ONLY)'!O122:X122) / 'Exam (LECTURE ONLY)'!AM$10),
IF(AND('PRINTABLE (per grading)'!H$16="EXAM", 'PRINTABLE (per grading)'!B$13="Final"), IF(ISERROR(SUMIF('Exam (LECTURE ONLY)'!Z$20:AI$20, "CLO5", 'Exam (LECTURE ONLY)'!Z122:AI122) / 'Exam (LECTURE ONLY)'!AN$10), "", SUMIF('Exam (LECTURE ONLY)'!Z$20:AI$20, "CLO5", 'Exam (LECTURE ONLY)'!Z122:AI122) / 'Exam (LECTURE ONLY)'!AN$10),
IF(AND('PRINTABLE (per grading)'!H$16="OUTPUT", 'PRINTABLE (per grading)'!B$13="Prelim"), IF(ISERROR(SUMIF(OUTPUT!C$20:M$20, "CLO5", OUTPUT!C122:M122) / OUTPUT!AL$10), "", SUMIF(OUTPUT!C$20:M$20, "CLO5", OUTPUT!C122:M122) / OUTPUT!AL$10),
IF(AND('PRINTABLE (per grading)'!H$16="OUTPUT", 'PRINTABLE (per grading)'!B$13="Midterm"), IF(ISERROR(SUMIF(OUTPUT!O$20:Y$20, "CLO5", OUTPUT!O122:Y122) / OUTPUT!AM$10), "", SUMIF(OUTPUT!O$20:Y$20, "CLO5", OUTPUT!O122:Y122) / OUTPUT!AM$10),
IF(AND('PRINTABLE (per grading)'!H$16="OUTPUT", 'PRINTABLE (per grading)'!B$13="Final"), IF(ISERROR(SUMIF(OUTPUT!AA$20:AI$20, "CLO5", OUTPUT!AA122:AI122) / OUTPUT!AN$10), "", SUMIF(OUTPUT!AA$20:AI$20, "CLO5", OUTPUT!AA122:AI122) / OUTPUT!AN$10),
"")))))),"")</f>
        <v/>
      </c>
      <c r="AJ120" s="232" t="str">
        <f t="shared" si="80"/>
        <v/>
      </c>
      <c r="AK120" s="233" t="str">
        <f t="shared" si="81"/>
        <v/>
      </c>
      <c r="AL120" s="25" t="str">
        <f>IF(B120 &lt;&gt; "", IFERROR(IF(C$16 = "PRELIM", SUMIF('Database (LECTURE-RES-PRAC)'!D$14:AG$14, "CLO6", 'Database (LECTURE-RES-PRAC)'!D117:AG117) / 'Grade computation'!F$9, IF(C$16 = "MIDTERM", SUMIF('Database (LECTURE-RES-PRAC)'!AJ$14:BM$14, "CLO6", 'Database (LECTURE-RES-PRAC)'!AJ117:BM117) / 'Grade computation'!G$9, IF(C$16 = "FINAL", SUMIF('Database (LECTURE-RES-PRAC)'!BP$14:CS$14, "CLO6", 'Database (LECTURE-RES-PRAC)'!BP117:CS117) / 'Grade computation'!H$9,""))),""),"")</f>
        <v/>
      </c>
      <c r="AM120" s="232" t="str">
        <f t="shared" si="82"/>
        <v/>
      </c>
      <c r="AN120" s="25" t="str">
        <f>IF(B120 &lt;&gt; "",IF(AND('PRINTABLE (per grading)'!H$16="EXAM", 'PRINTABLE (per grading)'!B$13="Prelim"), IF(ISERROR(SUMIF('Exam (LECTURE ONLY)'!D$20:M$20, "CLO6", 'Exam (LECTURE ONLY)'!D122:M122) / 'Exam (LECTURE ONLY)'!AL$11), "", SUMIF('Exam (LECTURE ONLY)'!D$20:M$20, "CLO6", 'Exam (LECTURE ONLY)'!D122:M122) /'Exam (LECTURE ONLY)'!AL$11),
IF(AND('PRINTABLE (per grading)'!H$16="EXAM", 'PRINTABLE (per grading)'!B$13="Midterm"), IF(ISERROR(SUMIF('Exam (LECTURE ONLY)'!O$20:X$20, "CLO6", 'Exam (LECTURE ONLY)'!O122:X122) / 'Exam (LECTURE ONLY)'!AM$11), "", SUMIF('Exam (LECTURE ONLY)'!O$20:X$20, "CLO6", 'Exam (LECTURE ONLY)'!O122:X122) / 'Exam (LECTURE ONLY)'!AM$11),
IF(AND('PRINTABLE (per grading)'!H$16="EXAM", 'PRINTABLE (per grading)'!B$13="Final"), IF(ISERROR(SUMIF('Exam (LECTURE ONLY)'!Z$20:AI$20, "CLO6", 'Exam (LECTURE ONLY)'!Z122:AI122) / 'Exam (LECTURE ONLY)'!AN$11), "", SUMIF('Exam (LECTURE ONLY)'!Z$20:AI$20, "CLO6", 'Exam (LECTURE ONLY)'!Z122:AI122) / 'Exam (LECTURE ONLY)'!AN$11),
IF(AND('PRINTABLE (per grading)'!H$16="OUTPUT", 'PRINTABLE (per grading)'!B$13="Prelim"), IF(ISERROR(SUMIF(OUTPUT!C$20:M$20, "CLO6", OUTPUT!C122:M122) / OUTPUT!AL$11), "", SUMIF(OUTPUT!C$20:M$20, "CLO6", OUTPUT!C122:M122) / OUTPUT!AL$11),
IF(AND('PRINTABLE (per grading)'!H$16="OUTPUT", 'PRINTABLE (per grading)'!B$13="Midterm"), IF(ISERROR(SUMIF(OUTPUT!O$20:Y$20, "CLO6", OUTPUT!O122:Y122) / OUTPUT!AM$11), "", SUMIF(OUTPUT!O$20:Y$20, "CLO6", OUTPUT!O122:Y122) / OUTPUT!AM$11),
IF(AND('PRINTABLE (per grading)'!H$16="OUTPUT", 'PRINTABLE (per grading)'!B$13="Final"), IF(ISERROR(SUMIF(OUTPUT!AA$20:AI$20, "CLO6", OUTPUT!AA122:AI122) / OUTPUT!AN$11), "", SUMIF(OUTPUT!AA$20:AI$20, "CLO6", OUTPUT!AA122:AI122) / OUTPUT!AN$11),
"")))))),"")</f>
        <v/>
      </c>
      <c r="AO120" s="232" t="str">
        <f t="shared" si="83"/>
        <v/>
      </c>
      <c r="AP120" s="233" t="str">
        <f t="shared" si="84"/>
        <v/>
      </c>
      <c r="AQ120" s="25" t="str">
        <f>IF(B120 &lt;&gt; "", IFERROR(IF(C$16 = "PRELIM", SUMIF('Database (LECTURE-RES-PRAC)'!D$14:AG$14, "CLO7", 'Database (LECTURE-RES-PRAC)'!D117:AG117) / 'Grade computation'!F$10, IF(C$16 = "MIDTERM", SUMIF('Database (LECTURE-RES-PRAC)'!AJ$14:BM$14, "CLO7", 'Database (LECTURE-RES-PRAC)'!AJ117:BM117) / 'Grade computation'!G$10, IF(C$16 = "FINAL", SUMIF('Database (LECTURE-RES-PRAC)'!BP$14:CS$14, "CLO7", 'Database (LECTURE-RES-PRAC)'!BP117:CS117) / 'Grade computation'!H$10,""))),""),"")</f>
        <v/>
      </c>
      <c r="AR120" s="232" t="str">
        <f t="shared" si="85"/>
        <v/>
      </c>
      <c r="AS120" s="25" t="str">
        <f>IF(B120 &lt;&gt; "",IF(AND('PRINTABLE (per grading)'!H$16="EXAM", 'PRINTABLE (per grading)'!B$13="Prelim"), IF(ISERROR(SUMIF('Exam (LECTURE ONLY)'!D$20:M$20, "CLO7", 'Exam (LECTURE ONLY)'!D122:M122) / 'Exam (LECTURE ONLY)'!AL$12), "", SUMIF('Exam (LECTURE ONLY)'!D$20:M$20, "CLO7", 'Exam (LECTURE ONLY)'!D122:M122) /'Exam (LECTURE ONLY)'!AL$12),
IF(AND('PRINTABLE (per grading)'!H$16="EXAM", 'PRINTABLE (per grading)'!B$13="Midterm"), IF(ISERROR(SUMIF('Exam (LECTURE ONLY)'!O$20:X$20, "CLO7", 'Exam (LECTURE ONLY)'!O122:X122) / 'Exam (LECTURE ONLY)'!AM$12), "", SUMIF('Exam (LECTURE ONLY)'!O$20:X$20, "CLO7", 'Exam (LECTURE ONLY)'!O122:X122) / 'Exam (LECTURE ONLY)'!AM$12),
IF(AND('PRINTABLE (per grading)'!H$16="EXAM", 'PRINTABLE (per grading)'!B$13="Final"), IF(ISERROR(SUMIF('Exam (LECTURE ONLY)'!Z$20:AI$20, "CLO7", 'Exam (LECTURE ONLY)'!Z122:AI122) / 'Exam (LECTURE ONLY)'!AN$12), "", SUMIF('Exam (LECTURE ONLY)'!Z$20:AI$20, "CLO7", 'Exam (LECTURE ONLY)'!Z122:AI122) / 'Exam (LECTURE ONLY)'!AN$12),
IF(AND('PRINTABLE (per grading)'!H$16="OUTPUT", 'PRINTABLE (per grading)'!B$13="Prelim"), IF(ISERROR(SUMIF(OUTPUT!C$20:M$20, "CLO7", OUTPUT!C122:M122) / OUTPUT!AL$12), "", SUMIF(OUTPUT!C$20:M$20, "CLO7", OUTPUT!C122:M122) / OUTPUT!AL$12),
IF(AND('PRINTABLE (per grading)'!H$16="OUTPUT", 'PRINTABLE (per grading)'!B$13="Midterm"), IF(ISERROR(SUMIF(OUTPUT!O$20:Y$20, "CLO7", OUTPUT!O122:Y122) / OUTPUT!AM$12), "", SUMIF(OUTPUT!O$20:Y$20, "CLO7", OUTPUT!O122:Y122) / OUTPUT!AM$12),
IF(AND('PRINTABLE (per grading)'!H$16="OUTPUT", 'PRINTABLE (per grading)'!B$13="Final"), IF(ISERROR(SUMIF(OUTPUT!AA$20:AI$20, "CLO7", OUTPUT!AA122:AI122) / OUTPUT!AN$12), "", SUMIF(OUTPUT!AA$20:AI$20, "CLO7", OUTPUT!AA122:AI122) / OUTPUT!AN$12),
"")))))),"")</f>
        <v/>
      </c>
      <c r="AT120" s="232" t="str">
        <f t="shared" si="86"/>
        <v/>
      </c>
      <c r="AU120" s="233" t="str">
        <f t="shared" si="87"/>
        <v/>
      </c>
      <c r="AV120" s="25" t="str">
        <f>IF(B120 &lt;&gt; "", IFERROR(IF(C$16 = "PRELIM", SUMIF('Database (LECTURE-RES-PRAC)'!D$14:AG$14, "CLO8", 'Database (LECTURE-RES-PRAC)'!D117:AG117) / 'Grade computation'!F$11, IF(C$16 = "MIDTERM", SUMIF('Database (LECTURE-RES-PRAC)'!AJ$14:BM$14, "CLO8", 'Database (LECTURE-RES-PRAC)'!AJ117:BM117) / 'Grade computation'!G$11, IF(C$16 = "FINAL", SUMIF('Database (LECTURE-RES-PRAC)'!BP$14:CS$14, "CLO8", 'Database (LECTURE-RES-PRAC)'!BP117:CS117) / 'Grade computation'!H$11,""))),""),"")</f>
        <v/>
      </c>
      <c r="AW120" s="232" t="str">
        <f t="shared" si="88"/>
        <v/>
      </c>
      <c r="AX120" s="25" t="str">
        <f>IF(B120 &lt;&gt; "",IF(AND('PRINTABLE (per grading)'!H$16="EXAM", 'PRINTABLE (per grading)'!B$13="Prelim"), IF(ISERROR(SUMIF('Exam (LECTURE ONLY)'!D$20:M$20, "CLO8", 'Exam (LECTURE ONLY)'!D122:M122) / 'Exam (LECTURE ONLY)'!AL$13), "", SUMIF('Exam (LECTURE ONLY)'!D$20:M$20, "CLO8", 'Exam (LECTURE ONLY)'!D122:M122) /'Exam (LECTURE ONLY)'!AL$13),
IF(AND('PRINTABLE (per grading)'!H$16="EXAM", 'PRINTABLE (per grading)'!B$13="Midterm"), IF(ISERROR(SUMIF('Exam (LECTURE ONLY)'!O$20:X$20, "CLO8", 'Exam (LECTURE ONLY)'!O122:X122) / 'Exam (LECTURE ONLY)'!AM$13), "", SUMIF('Exam (LECTURE ONLY)'!O$20:X$20, "CLO8", 'Exam (LECTURE ONLY)'!O122:X122) / 'Exam (LECTURE ONLY)'!AM$13),
IF(AND('PRINTABLE (per grading)'!H$16="EXAM", 'PRINTABLE (per grading)'!B$13="Final"), IF(ISERROR(SUMIF('Exam (LECTURE ONLY)'!Z$20:AI$20, "CLO8", 'Exam (LECTURE ONLY)'!Z122:AI122) / 'Exam (LECTURE ONLY)'!AN$13), "", SUMIF('Exam (LECTURE ONLY)'!Z$20:AI$20, "CLO8", 'Exam (LECTURE ONLY)'!Z122:AI122) / 'Exam (LECTURE ONLY)'!AN$13),
IF(AND('PRINTABLE (per grading)'!H$16="OUTPUT", 'PRINTABLE (per grading)'!B$13="Prelim"), IF(ISERROR(SUMIF(OUTPUT!C$20:M$20, "CLO8", OUTPUT!C122:M122) / OUTPUT!AL$13), "", SUMIF(OUTPUT!C$20:M$20, "CLO8", OUTPUT!C122:M122) / OUTPUT!AL$13),
IF(AND('PRINTABLE (per grading)'!H$16="OUTPUT", 'PRINTABLE (per grading)'!B$13="Midterm"), IF(ISERROR(SUMIF(OUTPUT!O$20:Y$20, "CLO8", OUTPUT!O122:Y122) / OUTPUT!AM$13), "", SUMIF(OUTPUT!O$20:Y$20, "CLO8", OUTPUT!O122:Y122) / OUTPUT!AM$13),
IF(AND('PRINTABLE (per grading)'!H$16="OUTPUT", 'PRINTABLE (per grading)'!B$13="Final"), IF(ISERROR(SUMIF(OUTPUT!AA$20:AI$20, "CLO8", OUTPUT!AA122:AI122) / OUTPUT!AN$13), "", SUMIF(OUTPUT!AA$20:AI$20, "CLO8", OUTPUT!AA122:AI122) / OUTPUT!AN$13),
"")))))),"")</f>
        <v/>
      </c>
      <c r="AY120" s="232" t="str">
        <f t="shared" si="89"/>
        <v/>
      </c>
      <c r="AZ120" s="233" t="str">
        <f t="shared" si="90"/>
        <v/>
      </c>
      <c r="BA120" s="25" t="str">
        <f>IF(B120 &lt;&gt; "", IFERROR(IF(C$16 = "PRELIM", SUMIF('Database (LECTURE-RES-PRAC)'!D$14:AG$14, "CLO9", 'Database (LECTURE-RES-PRAC)'!D117:AG117) / 'Grade computation'!F$12, IF(C$16 = "MIDTERM", SUMIF('Database (LECTURE-RES-PRAC)'!AJ$14:BM$14, "CLO9", 'Database (LECTURE-RES-PRAC)'!AJ117:BM117) / 'Grade computation'!G$12, IF(C$16 = "FINAL", SUMIF('Database (LECTURE-RES-PRAC)'!BP$14:CS$14, "CLO9", 'Database (LECTURE-RES-PRAC)'!BP117:CS117) / 'Grade computation'!H$12,""))),""),"")</f>
        <v/>
      </c>
      <c r="BB120" s="232" t="str">
        <f t="shared" si="91"/>
        <v/>
      </c>
      <c r="BC120" s="25" t="str">
        <f>IF(B120 &lt;&gt; "",IF(AND('PRINTABLE (per grading)'!H$16="EXAM", 'PRINTABLE (per grading)'!B$13="Prelim"), IF(ISERROR(SUMIF('Exam (LECTURE ONLY)'!D$20:M$20, "CLO9", 'Exam (LECTURE ONLY)'!D122:M122) / 'Exam (LECTURE ONLY)'!AL$14), "", SUMIF('Exam (LECTURE ONLY)'!D$20:M$20, "CLO9", 'Exam (LECTURE ONLY)'!D122:M122) /'Exam (LECTURE ONLY)'!AL$14),
IF(AND('PRINTABLE (per grading)'!H$16="EXAM", 'PRINTABLE (per grading)'!B$13="Midterm"), IF(ISERROR(SUMIF('Exam (LECTURE ONLY)'!O$20:X$20, "CLO9", 'Exam (LECTURE ONLY)'!O122:X122) / 'Exam (LECTURE ONLY)'!AM$14), "", SUMIF('Exam (LECTURE ONLY)'!O$20:X$20, "CLO9", 'Exam (LECTURE ONLY)'!O122:X122) / 'Exam (LECTURE ONLY)'!AM$14),
IF(AND('PRINTABLE (per grading)'!H$16="EXAM", 'PRINTABLE (per grading)'!B$13="Final"), IF(ISERROR(SUMIF('Exam (LECTURE ONLY)'!Z$20:AI$20, "CLO9", 'Exam (LECTURE ONLY)'!Z122:AI122) / 'Exam (LECTURE ONLY)'!AN$14), "", SUMIF('Exam (LECTURE ONLY)'!Z$20:AI$20, "CLO9", 'Exam (LECTURE ONLY)'!Z122:AI122) / 'Exam (LECTURE ONLY)'!AN$14),
IF(AND('PRINTABLE (per grading)'!H$16="OUTPUT", 'PRINTABLE (per grading)'!B$13="Prelim"), IF(ISERROR(SUMIF(OUTPUT!C$20:M$20, "CLO9", OUTPUT!C122:M122) / OUTPUT!AL$14), "", SUMIF(OUTPUT!C$20:M$20, "CLO9", OUTPUT!C122:M122) / OUTPUT!AL$14),
IF(AND('PRINTABLE (per grading)'!H$16="OUTPUT", 'PRINTABLE (per grading)'!B$13="Midterm"), IF(ISERROR(SUMIF(OUTPUT!O$20:Y$20, "CLO9", OUTPUT!O122:Y122) / OUTPUT!AM$14), "", SUMIF(OUTPUT!O$20:Y$20, "CLO9", OUTPUT!O122:Y122) / OUTPUT!AM$14),
IF(AND('PRINTABLE (per grading)'!H$16="OUTPUT", 'PRINTABLE (per grading)'!B$13="Final"), IF(ISERROR(SUMIF(OUTPUT!AA$20:AI$20, "CLO9", OUTPUT!AA122:AI122) / OUTPUT!AN$14), "", SUMIF(OUTPUT!AA$20:AI$20, "CLO9", OUTPUT!AA122:AI122) / OUTPUT!AN$14),
"")))))),"")</f>
        <v/>
      </c>
      <c r="BD120" s="232" t="str">
        <f t="shared" si="92"/>
        <v/>
      </c>
      <c r="BE120" s="233" t="str">
        <f t="shared" si="93"/>
        <v/>
      </c>
      <c r="BF120" s="25" t="str">
        <f>IF(B120 &lt;&gt; "", IFERROR(IF(C$16 = "PRELIM", SUMIF('Database (LECTURE-RES-PRAC)'!D$14:AG$14, "CLO10", 'Database (LECTURE-RES-PRAC)'!D117:AG117) / 'Grade computation'!F$13, IF(C$16 = "MIDTERM", SUMIF('Database (LECTURE-RES-PRAC)'!AJ$14:BM$14, "CLO10", 'Database (LECTURE-RES-PRAC)'!AJ117:BM117) / 'Grade computation'!G$13, IF(C$16 = "FINAL", SUMIF('Database (LECTURE-RES-PRAC)'!BP$14:CS$14, "CLO10", 'Database (LECTURE-RES-PRAC)'!BP117:CS117) / 'Grade computation'!H$13,""))),""),"")</f>
        <v/>
      </c>
      <c r="BG120" s="232" t="str">
        <f t="shared" si="94"/>
        <v/>
      </c>
      <c r="BH120" s="25" t="str">
        <f>IF(B120 &lt;&gt; "",IF(AND('PRINTABLE (per grading)'!H$16="EXAM", 'PRINTABLE (per grading)'!B$13="Prelim"), IF(ISERROR(SUMIF('Exam (LECTURE ONLY)'!D$20:M$20, "CLO10", 'Exam (LECTURE ONLY)'!D122:M122) / 'Exam (LECTURE ONLY)'!AL$15), "", SUMIF('Exam (LECTURE ONLY)'!D$20:M$20, "CLO10", 'Exam (LECTURE ONLY)'!D122:M122) /'Exam (LECTURE ONLY)'!AL$15),
IF(AND('PRINTABLE (per grading)'!H$16="EXAM", 'PRINTABLE (per grading)'!B$13="Midterm"), IF(ISERROR(SUMIF('Exam (LECTURE ONLY)'!O$20:X$20, "CLO10", 'Exam (LECTURE ONLY)'!O122:X122) / 'Exam (LECTURE ONLY)'!AM$15), "", SUMIF('Exam (LECTURE ONLY)'!O$20:X$20, "CLO10", 'Exam (LECTURE ONLY)'!O122:X122) / 'Exam (LECTURE ONLY)'!AM$15),
IF(AND('PRINTABLE (per grading)'!H$16="EXAM", 'PRINTABLE (per grading)'!B$13="Final"), IF(ISERROR(SUMIF('Exam (LECTURE ONLY)'!Z$20:AI$20, "CLO10", 'Exam (LECTURE ONLY)'!Z122:AI122) / 'Exam (LECTURE ONLY)'!AN$15), "", SUMIF('Exam (LECTURE ONLY)'!Z$20:AI$20, "CLO10", 'Exam (LECTURE ONLY)'!Z122:AI122) / 'Exam (LECTURE ONLY)'!AN$15),
IF(AND('PRINTABLE (per grading)'!H$16="OUTPUT", 'PRINTABLE (per grading)'!B$13="Prelim"), IF(ISERROR(SUMIF(OUTPUT!C$20:M$20, "CLO10", OUTPUT!C122:M122) / OUTPUT!AL$15), "", SUMIF(OUTPUT!C$20:M$20, "CLO10", OUTPUT!C122:M122) / OUTPUT!AL$15),
IF(AND('PRINTABLE (per grading)'!H$16="OUTPUT", 'PRINTABLE (per grading)'!B$13="Midterm"), IF(ISERROR(SUMIF(OUTPUT!O$20:Y$20, "CLO10", OUTPUT!O122:Y122) / OUTPUT!AM$15), "", SUMIF(OUTPUT!O$20:Y$20, "CLO10", OUTPUT!O122:Y122) / OUTPUT!AM$15),
IF(AND('PRINTABLE (per grading)'!H$16="OUTPUT", 'PRINTABLE (per grading)'!B$13="Final"), IF(ISERROR(SUMIF(OUTPUT!AA$20:AI$20, "CLO10", OUTPUT!AA122:AI122) / OUTPUT!AN$15), "", SUMIF(OUTPUT!AA$20:AI$20, "CLO10", OUTPUT!AA122:AI122) / OUTPUT!AN$15),
"")))))),"")</f>
        <v/>
      </c>
      <c r="BI120" s="232" t="str">
        <f t="shared" si="95"/>
        <v/>
      </c>
      <c r="BJ120" s="233" t="str">
        <f t="shared" si="96"/>
        <v/>
      </c>
      <c r="BK120" s="2"/>
    </row>
    <row r="121" spans="1:63" ht="20.100000000000001" customHeight="1">
      <c r="A121" s="118" t="str">
        <f>IF(ISBLANK('Database (LECTURE-RES-PRAC)'!A118),"",'Database (LECTURE-RES-PRAC)'!A118)</f>
        <v/>
      </c>
      <c r="B121" s="119" t="str">
        <f>IF(ISBLANK('Database (LECTURE-RES-PRAC)'!B118),"",'Database (LECTURE-RES-PRAC)'!B118)</f>
        <v/>
      </c>
      <c r="C121" s="134" t="str">
        <f>IF(B121&lt;&gt;"",IF(C$16="PRELIM",'Grade computation'!C121, IF(C$16="MIDTERM",'Grade computation'!K121, IF(C$16="FINAL",'Grade computation'!S121,""))),"")</f>
        <v/>
      </c>
      <c r="D121" s="135" t="str">
        <f t="shared" si="1"/>
        <v/>
      </c>
      <c r="E121" s="134" t="str">
        <f>IF(B121&lt;&gt;"", IF(C$16="PRELIM",'Grade computation'!E121, IF(C$16="MIDTERM",'Grade computation'!M121, IF(C$16="FINAL",'Grade computation'!U121,""))),"")</f>
        <v/>
      </c>
      <c r="F121" s="136" t="str">
        <f t="shared" si="2"/>
        <v/>
      </c>
      <c r="G121" s="137" t="str">
        <f t="shared" si="3"/>
        <v/>
      </c>
      <c r="H121" s="207" t="str">
        <f>IF(B121&lt;&gt;"",IF(C$16="PRELIM", 'Grade computation'!H121, IF(C$16="MIDTERM", 'Grade computation'!P121, IF(C$16="FINAL",'Grade computation'!X121, ""))),"")</f>
        <v/>
      </c>
      <c r="I121" s="137" t="str">
        <f t="shared" si="4"/>
        <v/>
      </c>
      <c r="J121" s="139" t="str">
        <f t="shared" si="5"/>
        <v/>
      </c>
      <c r="K121" s="377" t="str">
        <f t="shared" si="6"/>
        <v/>
      </c>
      <c r="L121" s="434"/>
      <c r="M121" s="25" t="str">
        <f>IF(B121 &lt;&gt; "", IFERROR(IF(C$16 = "PRELIM", SUMIF('Database (LECTURE-RES-PRAC)'!D$14:AG$14, "CLO1", 'Database (LECTURE-RES-PRAC)'!D118:AG118) / 'Grade computation'!F$4, IF(C$16 = "MIDTERM", SUMIF('Database (LECTURE-RES-PRAC)'!AJ$14:BM$14, "CLO1", 'Database (LECTURE-RES-PRAC)'!AJ118:BM118) / 'Grade computation'!G$4, IF(C$16 = "FINAL", SUMIF('Database (LECTURE-RES-PRAC)'!BP$14:CS$14, "CLO1", 'Database (LECTURE-RES-PRAC)'!BP118:CS118) / 'Grade computation'!H$4,""))),""),"")</f>
        <v/>
      </c>
      <c r="N121" s="232" t="str">
        <f t="shared" si="67"/>
        <v/>
      </c>
      <c r="O121" s="25" t="str">
        <f>IF(B121 &lt;&gt; "",IF(AND('PRINTABLE (per grading)'!H$16="EXAM", 'PRINTABLE (per grading)'!B$13="Prelim"), IF(ISERROR(SUMIF('Exam (LECTURE ONLY)'!D$20:M$20, "CLO1", 'Exam (LECTURE ONLY)'!D123:M123) / 'Exam (LECTURE ONLY)'!AL$6), "", SUMIF('Exam (LECTURE ONLY)'!D$20:M$20, "CLO1", 'Exam (LECTURE ONLY)'!D123:M123) /'Exam (LECTURE ONLY)'!AL$6),
IF(AND('PRINTABLE (per grading)'!H$16="EXAM", 'PRINTABLE (per grading)'!B$13="Midterm"), IF(ISERROR(SUMIF('Exam (LECTURE ONLY)'!O$20:X$20, "CLO1", 'Exam (LECTURE ONLY)'!O123:X123) / 'Exam (LECTURE ONLY)'!AM$6), "", SUMIF('Exam (LECTURE ONLY)'!O$20:X$20, "CLO1", 'Exam (LECTURE ONLY)'!O123:X123) / 'Exam (LECTURE ONLY)'!AM$6),
IF(AND('PRINTABLE (per grading)'!H$16="EXAM", 'PRINTABLE (per grading)'!B$13="Final"), IF(ISERROR(SUMIF('Exam (LECTURE ONLY)'!Z$20:AI$20, "CLO1", 'Exam (LECTURE ONLY)'!Z123:AI123) / 'Exam (LECTURE ONLY)'!AN$6), "", SUMIF('Exam (LECTURE ONLY)'!Z$20:AI$20, "CLO1", 'Exam (LECTURE ONLY)'!Z123:AI123) / 'Exam (LECTURE ONLY)'!AN$6),
IF(AND('PRINTABLE (per grading)'!H$16="OUTPUT", 'PRINTABLE (per grading)'!B$13="Prelim"), IF(ISERROR(SUMIF(OUTPUT!C$20:M$20, "CLO1", OUTPUT!C123:M123) / OUTPUT!AL$6), "", SUMIF(OUTPUT!C$20:M$20, "CLO1", OUTPUT!C123:M123) / OUTPUT!AL$6),
IF(AND('PRINTABLE (per grading)'!H$16="OUTPUT", 'PRINTABLE (per grading)'!B$13="Midterm"), IF(ISERROR(SUMIF(OUTPUT!O$20:Y$20, "CLO1", OUTPUT!O123:Y123) / OUTPUT!AM$6), "", SUMIF(OUTPUT!O$20:Y$20, "CLO1", OUTPUT!O123:Y123) / OUTPUT!AM$6),
IF(AND('PRINTABLE (per grading)'!H$16="OUTPUT", 'PRINTABLE (per grading)'!B$13="Final"), IF(ISERROR(SUMIF(OUTPUT!AA$20:AI$20, "CLO1", OUTPUT!AA123:AI123) / OUTPUT!AN$6), "", SUMIF(OUTPUT!AA$20:AI$20, "CLO1", OUTPUT!AA123:AI123) / OUTPUT!AN$6),
"")))))),"")</f>
        <v/>
      </c>
      <c r="P121" s="232" t="str">
        <f t="shared" si="68"/>
        <v/>
      </c>
      <c r="Q121" s="233" t="str">
        <f t="shared" si="69"/>
        <v/>
      </c>
      <c r="R121" s="25" t="str">
        <f>IF(B121 &lt;&gt; "", IFERROR(IF(C$16 = "PRELIM", SUMIF('Database (LECTURE-RES-PRAC)'!D$14:AG$14, "CLO2", 'Database (LECTURE-RES-PRAC)'!D118:AG118) / 'Grade computation'!F$5, IF(C$16 = "MIDTERM", SUMIF('Database (LECTURE-RES-PRAC)'!AJ$14:BM$14, "CLO2", 'Database (LECTURE-RES-PRAC)'!AJ118:BM118) / 'Grade computation'!G$5, IF(C$16 = "FINAL", SUMIF('Database (LECTURE-RES-PRAC)'!BP$14:CS$14, "CLO2", 'Database (LECTURE-RES-PRAC)'!BP118:CS118) / 'Grade computation'!H$5,""))),""),"")</f>
        <v/>
      </c>
      <c r="S121" s="232" t="str">
        <f t="shared" si="70"/>
        <v/>
      </c>
      <c r="T121" s="25" t="str">
        <f>IF(B121 &lt;&gt; "",IF(AND('PRINTABLE (per grading)'!H$16="EXAM", 'PRINTABLE (per grading)'!B$13="Prelim"), IF(ISERROR(SUMIF('Exam (LECTURE ONLY)'!D$20:M$20, "CLO2", 'Exam (LECTURE ONLY)'!D123:M123) / 'Exam (LECTURE ONLY)'!AL$7), "", SUMIF('Exam (LECTURE ONLY)'!D$20:M$20, "CLO2", 'Exam (LECTURE ONLY)'!D123:M123) /'Exam (LECTURE ONLY)'!AL$7),
IF(AND('PRINTABLE (per grading)'!H$16="EXAM", 'PRINTABLE (per grading)'!B$13="Midterm"), IF(ISERROR(SUMIF('Exam (LECTURE ONLY)'!O$20:X$20, "CLO2", 'Exam (LECTURE ONLY)'!O123:X123) / 'Exam (LECTURE ONLY)'!AM$7), "", SUMIF('Exam (LECTURE ONLY)'!O$20:X$20, "CLO2", 'Exam (LECTURE ONLY)'!O123:X123) / 'Exam (LECTURE ONLY)'!AM$7),
IF(AND('PRINTABLE (per grading)'!H$16="EXAM", 'PRINTABLE (per grading)'!B$13="Final"), IF(ISERROR(SUMIF('Exam (LECTURE ONLY)'!Z$20:AI$20, "CLO2", 'Exam (LECTURE ONLY)'!Z123:AI123) / 'Exam (LECTURE ONLY)'!AN$7), "", SUMIF('Exam (LECTURE ONLY)'!Z$20:AI$20, "CLO2", 'Exam (LECTURE ONLY)'!Z123:AI123) / 'Exam (LECTURE ONLY)'!AN$7),
IF(AND('PRINTABLE (per grading)'!H$16="OUTPUT", 'PRINTABLE (per grading)'!B$13="Prelim"), IF(ISERROR(SUMIF(OUTPUT!C$20:M$20, "CLO2", OUTPUT!C123:M123) / OUTPUT!AL$7), "", SUMIF(OUTPUT!C$20:M$20, "CLO2", OUTPUT!C123:M123) / OUTPUT!AL$7),
IF(AND('PRINTABLE (per grading)'!H$16="OUTPUT", 'PRINTABLE (per grading)'!B$13="Midterm"), IF(ISERROR(SUMIF(OUTPUT!O$20:Y$20, "CLO2", OUTPUT!O123:Y123) / OUTPUT!AM$7), "", SUMIF(OUTPUT!O$20:Y$20, "CLO2", OUTPUT!O123:Y123) / OUTPUT!AM$7),
IF(AND('PRINTABLE (per grading)'!H$16="OUTPUT", 'PRINTABLE (per grading)'!B$13="Final"), IF(ISERROR(SUMIF(OUTPUT!AA$20:AI$20, "CLO2", OUTPUT!AA123:AI123) / OUTPUT!AN$7), "", SUMIF(OUTPUT!AA$20:AI$20, "CLO2", OUTPUT!AA123:AI123) / OUTPUT!AN$7),
"")))))),"")</f>
        <v/>
      </c>
      <c r="U121" s="232" t="str">
        <f t="shared" si="71"/>
        <v/>
      </c>
      <c r="V121" s="233" t="str">
        <f t="shared" si="72"/>
        <v/>
      </c>
      <c r="W121" s="25" t="str">
        <f>IF(B121 &lt;&gt; "", IFERROR(IF(C$16 = "PRELIM", SUMIF('Database (LECTURE-RES-PRAC)'!D$14:AG$14, "CLO3", 'Database (LECTURE-RES-PRAC)'!D118:AG118) / 'Grade computation'!F$6, IF(C$16 = "MIDTERM", SUMIF('Database (LECTURE-RES-PRAC)'!AJ$14:BM$14, "CLO3", 'Database (LECTURE-RES-PRAC)'!AJ118:BM118) / 'Grade computation'!G$6, IF(C$16 = "FINAL", SUMIF('Database (LECTURE-RES-PRAC)'!BP$14:CS$14, "CLO3", 'Database (LECTURE-RES-PRAC)'!BP118:CS118) / 'Grade computation'!H$6,""))),""),"")</f>
        <v/>
      </c>
      <c r="X121" s="232" t="str">
        <f t="shared" si="73"/>
        <v/>
      </c>
      <c r="Y121" s="25" t="str">
        <f>IF(B121 &lt;&gt; "",IF(AND('PRINTABLE (per grading)'!H$16="EXAM", 'PRINTABLE (per grading)'!B$13="Prelim"), IF(ISERROR(SUMIF('Exam (LECTURE ONLY)'!D$20:M$20, "CLO3", 'Exam (LECTURE ONLY)'!D123:M123) / 'Exam (LECTURE ONLY)'!AL$8), "", SUMIF('Exam (LECTURE ONLY)'!D$20:M$20, "CLO3", 'Exam (LECTURE ONLY)'!D123:M123) /'Exam (LECTURE ONLY)'!AL$8),
IF(AND('PRINTABLE (per grading)'!H$16="EXAM", 'PRINTABLE (per grading)'!B$13="Midterm"), IF(ISERROR(SUMIF('Exam (LECTURE ONLY)'!O$20:X$20, "CLO3", 'Exam (LECTURE ONLY)'!O123:X123) / 'Exam (LECTURE ONLY)'!AM$8), "", SUMIF('Exam (LECTURE ONLY)'!O$20:X$20, "CLO3", 'Exam (LECTURE ONLY)'!O123:X123) / 'Exam (LECTURE ONLY)'!AM$8),
IF(AND('PRINTABLE (per grading)'!H$16="EXAM", 'PRINTABLE (per grading)'!B$13="Final"), IF(ISERROR(SUMIF('Exam (LECTURE ONLY)'!Z$20:AI$20, "CLO3", 'Exam (LECTURE ONLY)'!Z123:AI123) / 'Exam (LECTURE ONLY)'!AN$8), "", SUMIF('Exam (LECTURE ONLY)'!Z$20:AI$20, "CLO3", 'Exam (LECTURE ONLY)'!Z123:AI123) / 'Exam (LECTURE ONLY)'!AN$8),
IF(AND('PRINTABLE (per grading)'!H$16="OUTPUT", 'PRINTABLE (per grading)'!B$13="Prelim"), IF(ISERROR(SUMIF(OUTPUT!C$20:M$20, "CLO3", OUTPUT!C123:M123) / OUTPUT!AL$8), "", SUMIF(OUTPUT!C$20:M$20, "CLO3", OUTPUT!C123:M123) / OUTPUT!AL$8),
IF(AND('PRINTABLE (per grading)'!H$16="OUTPUT", 'PRINTABLE (per grading)'!B$13="Midterm"), IF(ISERROR(SUMIF(OUTPUT!O$20:Y$20, "CLO3", OUTPUT!O123:Y123) / OUTPUT!AM$8), "", SUMIF(OUTPUT!O$20:Y$20, "CLO3", OUTPUT!O123:Y123) / OUTPUT!AM$8),
IF(AND('PRINTABLE (per grading)'!H$16="OUTPUT", 'PRINTABLE (per grading)'!B$13="Final"), IF(ISERROR(SUMIF(OUTPUT!AA$20:AI$20, "CLO3", OUTPUT!AA123:AI123) / OUTPUT!AN$8), "", SUMIF(OUTPUT!AA$20:AI$20, "CLO3", OUTPUT!AA123:AI123) / OUTPUT!AN$8),
"" )))))),"")</f>
        <v/>
      </c>
      <c r="Z121" s="232" t="str">
        <f t="shared" si="74"/>
        <v/>
      </c>
      <c r="AA121" s="233" t="str">
        <f t="shared" si="75"/>
        <v/>
      </c>
      <c r="AB121" s="25" t="str">
        <f>IF(B121 &lt;&gt; "", IFERROR(IF(C$16 = "PRELIM", SUMIF('Database (LECTURE-RES-PRAC)'!D$14:AG$14, "CLO4", 'Database (LECTURE-RES-PRAC)'!D118:AG118) / 'Grade computation'!F$7, IF(C$16 = "MIDTERM", SUMIF('Database (LECTURE-RES-PRAC)'!AJ$14:BM$14, "CLO4", 'Database (LECTURE-RES-PRAC)'!AJ118:BM118) / 'Grade computation'!G$7, IF(C$16 = "FINAL", SUMIF('Database (LECTURE-RES-PRAC)'!BP$14:CS$14, "CLO4", 'Database (LECTURE-RES-PRAC)'!BP118:CS118) / 'Grade computation'!H$7,""))),""),"")</f>
        <v/>
      </c>
      <c r="AC121" s="232" t="str">
        <f t="shared" si="76"/>
        <v/>
      </c>
      <c r="AD121" s="25" t="str">
        <f>IF(B121 &lt;&gt; "",IF(AND('PRINTABLE (per grading)'!H$16="EXAM", 'PRINTABLE (per grading)'!B$13="Prelim"), IF(ISERROR(SUMIF('Exam (LECTURE ONLY)'!D$20:M$20, "CLO4", 'Exam (LECTURE ONLY)'!D123:M123) / 'Exam (LECTURE ONLY)'!AL$9), "", SUMIF('Exam (LECTURE ONLY)'!D$20:M$20, "CLO4", 'Exam (LECTURE ONLY)'!D123:M123) /'Exam (LECTURE ONLY)'!AL$9),
IF(AND('PRINTABLE (per grading)'!H$16="EXAM", 'PRINTABLE (per grading)'!B$13="Midterm"), IF(ISERROR(SUMIF('Exam (LECTURE ONLY)'!O$20:X$20, "CLO4", 'Exam (LECTURE ONLY)'!O123:X123) / 'Exam (LECTURE ONLY)'!AM$9), "", SUMIF('Exam (LECTURE ONLY)'!O$20:X$20, "CLO4", 'Exam (LECTURE ONLY)'!O123:X123) / 'Exam (LECTURE ONLY)'!AM$9),
IF(AND('PRINTABLE (per grading)'!H$16="EXAM", 'PRINTABLE (per grading)'!B$13="Final"), IF(ISERROR(SUMIF('Exam (LECTURE ONLY)'!Z$20:AI$20, "CLO4", 'Exam (LECTURE ONLY)'!Z123:AI123) / 'Exam (LECTURE ONLY)'!AN$9), "", SUMIF('Exam (LECTURE ONLY)'!Z$20:AI$20, "CLO4", 'Exam (LECTURE ONLY)'!Z123:AI123) / 'Exam (LECTURE ONLY)'!AN$9),
IF(AND('PRINTABLE (per grading)'!H$16="OUTPUT", 'PRINTABLE (per grading)'!B$13="Prelim"), IF(ISERROR(SUMIF(OUTPUT!C$20:M$20, "CLO4", OUTPUT!C123:M123) / OUTPUT!AL$9), "", SUMIF(OUTPUT!C$20:M$20, "CLO4", OUTPUT!C123:M123) / OUTPUT!AL$9),
IF(AND('PRINTABLE (per grading)'!H$16="OUTPUT", 'PRINTABLE (per grading)'!B$13="Midterm"), IF(ISERROR(SUMIF(OUTPUT!O$20:Y$20, "CLO4", OUTPUT!O123:Y123) / OUTPUT!AM$9), "", SUMIF(OUTPUT!O$20:Y$20, "CLO4", OUTPUT!O123:Y123) / OUTPUT!AM$9),
IF(AND('PRINTABLE (per grading)'!H$16="OUTPUT", 'PRINTABLE (per grading)'!B$13="Final"), IF(ISERROR(SUMIF(OUTPUT!AA$20:AI$20, "CLO4", OUTPUT!AA123:AI123) / OUTPUT!AN$9), "", SUMIF(OUTPUT!AA$20:AI$20, "CLO4", OUTPUT!AA123:AI123) / OUTPUT!AN$9),
"")))))),"")</f>
        <v/>
      </c>
      <c r="AE121" s="232" t="str">
        <f t="shared" si="77"/>
        <v/>
      </c>
      <c r="AF121" s="233" t="str">
        <f t="shared" si="78"/>
        <v/>
      </c>
      <c r="AG121" s="25" t="str">
        <f>IF(B121 &lt;&gt; "", IFERROR(IF(C$16 = "PRELIM", SUMIF('Database (LECTURE-RES-PRAC)'!D$14:AG$14, "CLO5", 'Database (LECTURE-RES-PRAC)'!D118:AG118) / 'Grade computation'!F$8, IF(C$16 = "MIDTERM", SUMIF('Database (LECTURE-RES-PRAC)'!AJ$14:BM$14, "CLO5", 'Database (LECTURE-RES-PRAC)'!AJ118:BM118) / 'Grade computation'!G$8, IF(C$16 = "FINAL", SUMIF('Database (LECTURE-RES-PRAC)'!BP$14:CS$14, "CLO5", 'Database (LECTURE-RES-PRAC)'!BP118:CS118) / 'Grade computation'!H$8,""))),""),"")</f>
        <v/>
      </c>
      <c r="AH121" s="232" t="str">
        <f t="shared" si="79"/>
        <v/>
      </c>
      <c r="AI121" s="25" t="str">
        <f>IF(B121 &lt;&gt; "",IF(AND('PRINTABLE (per grading)'!H$16="EXAM", 'PRINTABLE (per grading)'!B$13="Prelim"), IF(ISERROR(SUMIF('Exam (LECTURE ONLY)'!D$20:M$20, "CLO5", 'Exam (LECTURE ONLY)'!D123:M123) / 'Exam (LECTURE ONLY)'!AL$10), "", SUMIF('Exam (LECTURE ONLY)'!D$20:M$20, "CLO5", 'Exam (LECTURE ONLY)'!D123:M123) /'Exam (LECTURE ONLY)'!AL$10),
IF(AND('PRINTABLE (per grading)'!H$16="EXAM", 'PRINTABLE (per grading)'!B$13="Midterm"), IF(ISERROR(SUMIF('Exam (LECTURE ONLY)'!O$20:X$20, "CLO5", 'Exam (LECTURE ONLY)'!O123:X123) / 'Exam (LECTURE ONLY)'!AM$10), "", SUMIF('Exam (LECTURE ONLY)'!O$20:X$20, "CLO5", 'Exam (LECTURE ONLY)'!O123:X123) / 'Exam (LECTURE ONLY)'!AM$10),
IF(AND('PRINTABLE (per grading)'!H$16="EXAM", 'PRINTABLE (per grading)'!B$13="Final"), IF(ISERROR(SUMIF('Exam (LECTURE ONLY)'!Z$20:AI$20, "CLO5", 'Exam (LECTURE ONLY)'!Z123:AI123) / 'Exam (LECTURE ONLY)'!AN$10), "", SUMIF('Exam (LECTURE ONLY)'!Z$20:AI$20, "CLO5", 'Exam (LECTURE ONLY)'!Z123:AI123) / 'Exam (LECTURE ONLY)'!AN$10),
IF(AND('PRINTABLE (per grading)'!H$16="OUTPUT", 'PRINTABLE (per grading)'!B$13="Prelim"), IF(ISERROR(SUMIF(OUTPUT!C$20:M$20, "CLO5", OUTPUT!C123:M123) / OUTPUT!AL$10), "", SUMIF(OUTPUT!C$20:M$20, "CLO5", OUTPUT!C123:M123) / OUTPUT!AL$10),
IF(AND('PRINTABLE (per grading)'!H$16="OUTPUT", 'PRINTABLE (per grading)'!B$13="Midterm"), IF(ISERROR(SUMIF(OUTPUT!O$20:Y$20, "CLO5", OUTPUT!O123:Y123) / OUTPUT!AM$10), "", SUMIF(OUTPUT!O$20:Y$20, "CLO5", OUTPUT!O123:Y123) / OUTPUT!AM$10),
IF(AND('PRINTABLE (per grading)'!H$16="OUTPUT", 'PRINTABLE (per grading)'!B$13="Final"), IF(ISERROR(SUMIF(OUTPUT!AA$20:AI$20, "CLO5", OUTPUT!AA123:AI123) / OUTPUT!AN$10), "", SUMIF(OUTPUT!AA$20:AI$20, "CLO5", OUTPUT!AA123:AI123) / OUTPUT!AN$10),
"")))))),"")</f>
        <v/>
      </c>
      <c r="AJ121" s="232" t="str">
        <f t="shared" si="80"/>
        <v/>
      </c>
      <c r="AK121" s="233" t="str">
        <f t="shared" si="81"/>
        <v/>
      </c>
      <c r="AL121" s="25" t="str">
        <f>IF(B121 &lt;&gt; "", IFERROR(IF(C$16 = "PRELIM", SUMIF('Database (LECTURE-RES-PRAC)'!D$14:AG$14, "CLO6", 'Database (LECTURE-RES-PRAC)'!D118:AG118) / 'Grade computation'!F$9, IF(C$16 = "MIDTERM", SUMIF('Database (LECTURE-RES-PRAC)'!AJ$14:BM$14, "CLO6", 'Database (LECTURE-RES-PRAC)'!AJ118:BM118) / 'Grade computation'!G$9, IF(C$16 = "FINAL", SUMIF('Database (LECTURE-RES-PRAC)'!BP$14:CS$14, "CLO6", 'Database (LECTURE-RES-PRAC)'!BP118:CS118) / 'Grade computation'!H$9,""))),""),"")</f>
        <v/>
      </c>
      <c r="AM121" s="232" t="str">
        <f t="shared" si="82"/>
        <v/>
      </c>
      <c r="AN121" s="25" t="str">
        <f>IF(B121 &lt;&gt; "",IF(AND('PRINTABLE (per grading)'!H$16="EXAM", 'PRINTABLE (per grading)'!B$13="Prelim"), IF(ISERROR(SUMIF('Exam (LECTURE ONLY)'!D$20:M$20, "CLO6", 'Exam (LECTURE ONLY)'!D123:M123) / 'Exam (LECTURE ONLY)'!AL$11), "", SUMIF('Exam (LECTURE ONLY)'!D$20:M$20, "CLO6", 'Exam (LECTURE ONLY)'!D123:M123) /'Exam (LECTURE ONLY)'!AL$11),
IF(AND('PRINTABLE (per grading)'!H$16="EXAM", 'PRINTABLE (per grading)'!B$13="Midterm"), IF(ISERROR(SUMIF('Exam (LECTURE ONLY)'!O$20:X$20, "CLO6", 'Exam (LECTURE ONLY)'!O123:X123) / 'Exam (LECTURE ONLY)'!AM$11), "", SUMIF('Exam (LECTURE ONLY)'!O$20:X$20, "CLO6", 'Exam (LECTURE ONLY)'!O123:X123) / 'Exam (LECTURE ONLY)'!AM$11),
IF(AND('PRINTABLE (per grading)'!H$16="EXAM", 'PRINTABLE (per grading)'!B$13="Final"), IF(ISERROR(SUMIF('Exam (LECTURE ONLY)'!Z$20:AI$20, "CLO6", 'Exam (LECTURE ONLY)'!Z123:AI123) / 'Exam (LECTURE ONLY)'!AN$11), "", SUMIF('Exam (LECTURE ONLY)'!Z$20:AI$20, "CLO6", 'Exam (LECTURE ONLY)'!Z123:AI123) / 'Exam (LECTURE ONLY)'!AN$11),
IF(AND('PRINTABLE (per grading)'!H$16="OUTPUT", 'PRINTABLE (per grading)'!B$13="Prelim"), IF(ISERROR(SUMIF(OUTPUT!C$20:M$20, "CLO6", OUTPUT!C123:M123) / OUTPUT!AL$11), "", SUMIF(OUTPUT!C$20:M$20, "CLO6", OUTPUT!C123:M123) / OUTPUT!AL$11),
IF(AND('PRINTABLE (per grading)'!H$16="OUTPUT", 'PRINTABLE (per grading)'!B$13="Midterm"), IF(ISERROR(SUMIF(OUTPUT!O$20:Y$20, "CLO6", OUTPUT!O123:Y123) / OUTPUT!AM$11), "", SUMIF(OUTPUT!O$20:Y$20, "CLO6", OUTPUT!O123:Y123) / OUTPUT!AM$11),
IF(AND('PRINTABLE (per grading)'!H$16="OUTPUT", 'PRINTABLE (per grading)'!B$13="Final"), IF(ISERROR(SUMIF(OUTPUT!AA$20:AI$20, "CLO6", OUTPUT!AA123:AI123) / OUTPUT!AN$11), "", SUMIF(OUTPUT!AA$20:AI$20, "CLO6", OUTPUT!AA123:AI123) / OUTPUT!AN$11),
"")))))),"")</f>
        <v/>
      </c>
      <c r="AO121" s="232" t="str">
        <f t="shared" si="83"/>
        <v/>
      </c>
      <c r="AP121" s="233" t="str">
        <f t="shared" si="84"/>
        <v/>
      </c>
      <c r="AQ121" s="25" t="str">
        <f>IF(B121 &lt;&gt; "", IFERROR(IF(C$16 = "PRELIM", SUMIF('Database (LECTURE-RES-PRAC)'!D$14:AG$14, "CLO7", 'Database (LECTURE-RES-PRAC)'!D118:AG118) / 'Grade computation'!F$10, IF(C$16 = "MIDTERM", SUMIF('Database (LECTURE-RES-PRAC)'!AJ$14:BM$14, "CLO7", 'Database (LECTURE-RES-PRAC)'!AJ118:BM118) / 'Grade computation'!G$10, IF(C$16 = "FINAL", SUMIF('Database (LECTURE-RES-PRAC)'!BP$14:CS$14, "CLO7", 'Database (LECTURE-RES-PRAC)'!BP118:CS118) / 'Grade computation'!H$10,""))),""),"")</f>
        <v/>
      </c>
      <c r="AR121" s="232" t="str">
        <f t="shared" si="85"/>
        <v/>
      </c>
      <c r="AS121" s="25" t="str">
        <f>IF(B121 &lt;&gt; "",IF(AND('PRINTABLE (per grading)'!H$16="EXAM", 'PRINTABLE (per grading)'!B$13="Prelim"), IF(ISERROR(SUMIF('Exam (LECTURE ONLY)'!D$20:M$20, "CLO7", 'Exam (LECTURE ONLY)'!D123:M123) / 'Exam (LECTURE ONLY)'!AL$12), "", SUMIF('Exam (LECTURE ONLY)'!D$20:M$20, "CLO7", 'Exam (LECTURE ONLY)'!D123:M123) /'Exam (LECTURE ONLY)'!AL$12),
IF(AND('PRINTABLE (per grading)'!H$16="EXAM", 'PRINTABLE (per grading)'!B$13="Midterm"), IF(ISERROR(SUMIF('Exam (LECTURE ONLY)'!O$20:X$20, "CLO7", 'Exam (LECTURE ONLY)'!O123:X123) / 'Exam (LECTURE ONLY)'!AM$12), "", SUMIF('Exam (LECTURE ONLY)'!O$20:X$20, "CLO7", 'Exam (LECTURE ONLY)'!O123:X123) / 'Exam (LECTURE ONLY)'!AM$12),
IF(AND('PRINTABLE (per grading)'!H$16="EXAM", 'PRINTABLE (per grading)'!B$13="Final"), IF(ISERROR(SUMIF('Exam (LECTURE ONLY)'!Z$20:AI$20, "CLO7", 'Exam (LECTURE ONLY)'!Z123:AI123) / 'Exam (LECTURE ONLY)'!AN$12), "", SUMIF('Exam (LECTURE ONLY)'!Z$20:AI$20, "CLO7", 'Exam (LECTURE ONLY)'!Z123:AI123) / 'Exam (LECTURE ONLY)'!AN$12),
IF(AND('PRINTABLE (per grading)'!H$16="OUTPUT", 'PRINTABLE (per grading)'!B$13="Prelim"), IF(ISERROR(SUMIF(OUTPUT!C$20:M$20, "CLO7", OUTPUT!C123:M123) / OUTPUT!AL$12), "", SUMIF(OUTPUT!C$20:M$20, "CLO7", OUTPUT!C123:M123) / OUTPUT!AL$12),
IF(AND('PRINTABLE (per grading)'!H$16="OUTPUT", 'PRINTABLE (per grading)'!B$13="Midterm"), IF(ISERROR(SUMIF(OUTPUT!O$20:Y$20, "CLO7", OUTPUT!O123:Y123) / OUTPUT!AM$12), "", SUMIF(OUTPUT!O$20:Y$20, "CLO7", OUTPUT!O123:Y123) / OUTPUT!AM$12),
IF(AND('PRINTABLE (per grading)'!H$16="OUTPUT", 'PRINTABLE (per grading)'!B$13="Final"), IF(ISERROR(SUMIF(OUTPUT!AA$20:AI$20, "CLO7", OUTPUT!AA123:AI123) / OUTPUT!AN$12), "", SUMIF(OUTPUT!AA$20:AI$20, "CLO7", OUTPUT!AA123:AI123) / OUTPUT!AN$12),
"")))))),"")</f>
        <v/>
      </c>
      <c r="AT121" s="232" t="str">
        <f t="shared" si="86"/>
        <v/>
      </c>
      <c r="AU121" s="233" t="str">
        <f t="shared" si="87"/>
        <v/>
      </c>
      <c r="AV121" s="25" t="str">
        <f>IF(B121 &lt;&gt; "", IFERROR(IF(C$16 = "PRELIM", SUMIF('Database (LECTURE-RES-PRAC)'!D$14:AG$14, "CLO8", 'Database (LECTURE-RES-PRAC)'!D118:AG118) / 'Grade computation'!F$11, IF(C$16 = "MIDTERM", SUMIF('Database (LECTURE-RES-PRAC)'!AJ$14:BM$14, "CLO8", 'Database (LECTURE-RES-PRAC)'!AJ118:BM118) / 'Grade computation'!G$11, IF(C$16 = "FINAL", SUMIF('Database (LECTURE-RES-PRAC)'!BP$14:CS$14, "CLO8", 'Database (LECTURE-RES-PRAC)'!BP118:CS118) / 'Grade computation'!H$11,""))),""),"")</f>
        <v/>
      </c>
      <c r="AW121" s="232" t="str">
        <f t="shared" si="88"/>
        <v/>
      </c>
      <c r="AX121" s="25" t="str">
        <f>IF(B121 &lt;&gt; "",IF(AND('PRINTABLE (per grading)'!H$16="EXAM", 'PRINTABLE (per grading)'!B$13="Prelim"), IF(ISERROR(SUMIF('Exam (LECTURE ONLY)'!D$20:M$20, "CLO8", 'Exam (LECTURE ONLY)'!D123:M123) / 'Exam (LECTURE ONLY)'!AL$13), "", SUMIF('Exam (LECTURE ONLY)'!D$20:M$20, "CLO8", 'Exam (LECTURE ONLY)'!D123:M123) /'Exam (LECTURE ONLY)'!AL$13),
IF(AND('PRINTABLE (per grading)'!H$16="EXAM", 'PRINTABLE (per grading)'!B$13="Midterm"), IF(ISERROR(SUMIF('Exam (LECTURE ONLY)'!O$20:X$20, "CLO8", 'Exam (LECTURE ONLY)'!O123:X123) / 'Exam (LECTURE ONLY)'!AM$13), "", SUMIF('Exam (LECTURE ONLY)'!O$20:X$20, "CLO8", 'Exam (LECTURE ONLY)'!O123:X123) / 'Exam (LECTURE ONLY)'!AM$13),
IF(AND('PRINTABLE (per grading)'!H$16="EXAM", 'PRINTABLE (per grading)'!B$13="Final"), IF(ISERROR(SUMIF('Exam (LECTURE ONLY)'!Z$20:AI$20, "CLO8", 'Exam (LECTURE ONLY)'!Z123:AI123) / 'Exam (LECTURE ONLY)'!AN$13), "", SUMIF('Exam (LECTURE ONLY)'!Z$20:AI$20, "CLO8", 'Exam (LECTURE ONLY)'!Z123:AI123) / 'Exam (LECTURE ONLY)'!AN$13),
IF(AND('PRINTABLE (per grading)'!H$16="OUTPUT", 'PRINTABLE (per grading)'!B$13="Prelim"), IF(ISERROR(SUMIF(OUTPUT!C$20:M$20, "CLO8", OUTPUT!C123:M123) / OUTPUT!AL$13), "", SUMIF(OUTPUT!C$20:M$20, "CLO8", OUTPUT!C123:M123) / OUTPUT!AL$13),
IF(AND('PRINTABLE (per grading)'!H$16="OUTPUT", 'PRINTABLE (per grading)'!B$13="Midterm"), IF(ISERROR(SUMIF(OUTPUT!O$20:Y$20, "CLO8", OUTPUT!O123:Y123) / OUTPUT!AM$13), "", SUMIF(OUTPUT!O$20:Y$20, "CLO8", OUTPUT!O123:Y123) / OUTPUT!AM$13),
IF(AND('PRINTABLE (per grading)'!H$16="OUTPUT", 'PRINTABLE (per grading)'!B$13="Final"), IF(ISERROR(SUMIF(OUTPUT!AA$20:AI$20, "CLO8", OUTPUT!AA123:AI123) / OUTPUT!AN$13), "", SUMIF(OUTPUT!AA$20:AI$20, "CLO8", OUTPUT!AA123:AI123) / OUTPUT!AN$13),
"")))))),"")</f>
        <v/>
      </c>
      <c r="AY121" s="232" t="str">
        <f t="shared" si="89"/>
        <v/>
      </c>
      <c r="AZ121" s="233" t="str">
        <f t="shared" si="90"/>
        <v/>
      </c>
      <c r="BA121" s="25" t="str">
        <f>IF(B121 &lt;&gt; "", IFERROR(IF(C$16 = "PRELIM", SUMIF('Database (LECTURE-RES-PRAC)'!D$14:AG$14, "CLO9", 'Database (LECTURE-RES-PRAC)'!D118:AG118) / 'Grade computation'!F$12, IF(C$16 = "MIDTERM", SUMIF('Database (LECTURE-RES-PRAC)'!AJ$14:BM$14, "CLO9", 'Database (LECTURE-RES-PRAC)'!AJ118:BM118) / 'Grade computation'!G$12, IF(C$16 = "FINAL", SUMIF('Database (LECTURE-RES-PRAC)'!BP$14:CS$14, "CLO9", 'Database (LECTURE-RES-PRAC)'!BP118:CS118) / 'Grade computation'!H$12,""))),""),"")</f>
        <v/>
      </c>
      <c r="BB121" s="232" t="str">
        <f t="shared" si="91"/>
        <v/>
      </c>
      <c r="BC121" s="25" t="str">
        <f>IF(B121 &lt;&gt; "",IF(AND('PRINTABLE (per grading)'!H$16="EXAM", 'PRINTABLE (per grading)'!B$13="Prelim"), IF(ISERROR(SUMIF('Exam (LECTURE ONLY)'!D$20:M$20, "CLO9", 'Exam (LECTURE ONLY)'!D123:M123) / 'Exam (LECTURE ONLY)'!AL$14), "", SUMIF('Exam (LECTURE ONLY)'!D$20:M$20, "CLO9", 'Exam (LECTURE ONLY)'!D123:M123) /'Exam (LECTURE ONLY)'!AL$14),
IF(AND('PRINTABLE (per grading)'!H$16="EXAM", 'PRINTABLE (per grading)'!B$13="Midterm"), IF(ISERROR(SUMIF('Exam (LECTURE ONLY)'!O$20:X$20, "CLO9", 'Exam (LECTURE ONLY)'!O123:X123) / 'Exam (LECTURE ONLY)'!AM$14), "", SUMIF('Exam (LECTURE ONLY)'!O$20:X$20, "CLO9", 'Exam (LECTURE ONLY)'!O123:X123) / 'Exam (LECTURE ONLY)'!AM$14),
IF(AND('PRINTABLE (per grading)'!H$16="EXAM", 'PRINTABLE (per grading)'!B$13="Final"), IF(ISERROR(SUMIF('Exam (LECTURE ONLY)'!Z$20:AI$20, "CLO9", 'Exam (LECTURE ONLY)'!Z123:AI123) / 'Exam (LECTURE ONLY)'!AN$14), "", SUMIF('Exam (LECTURE ONLY)'!Z$20:AI$20, "CLO9", 'Exam (LECTURE ONLY)'!Z123:AI123) / 'Exam (LECTURE ONLY)'!AN$14),
IF(AND('PRINTABLE (per grading)'!H$16="OUTPUT", 'PRINTABLE (per grading)'!B$13="Prelim"), IF(ISERROR(SUMIF(OUTPUT!C$20:M$20, "CLO9", OUTPUT!C123:M123) / OUTPUT!AL$14), "", SUMIF(OUTPUT!C$20:M$20, "CLO9", OUTPUT!C123:M123) / OUTPUT!AL$14),
IF(AND('PRINTABLE (per grading)'!H$16="OUTPUT", 'PRINTABLE (per grading)'!B$13="Midterm"), IF(ISERROR(SUMIF(OUTPUT!O$20:Y$20, "CLO9", OUTPUT!O123:Y123) / OUTPUT!AM$14), "", SUMIF(OUTPUT!O$20:Y$20, "CLO9", OUTPUT!O123:Y123) / OUTPUT!AM$14),
IF(AND('PRINTABLE (per grading)'!H$16="OUTPUT", 'PRINTABLE (per grading)'!B$13="Final"), IF(ISERROR(SUMIF(OUTPUT!AA$20:AI$20, "CLO9", OUTPUT!AA123:AI123) / OUTPUT!AN$14), "", SUMIF(OUTPUT!AA$20:AI$20, "CLO9", OUTPUT!AA123:AI123) / OUTPUT!AN$14),
"")))))),"")</f>
        <v/>
      </c>
      <c r="BD121" s="232" t="str">
        <f t="shared" si="92"/>
        <v/>
      </c>
      <c r="BE121" s="233" t="str">
        <f t="shared" si="93"/>
        <v/>
      </c>
      <c r="BF121" s="25" t="str">
        <f>IF(B121 &lt;&gt; "", IFERROR(IF(C$16 = "PRELIM", SUMIF('Database (LECTURE-RES-PRAC)'!D$14:AG$14, "CLO10", 'Database (LECTURE-RES-PRAC)'!D118:AG118) / 'Grade computation'!F$13, IF(C$16 = "MIDTERM", SUMIF('Database (LECTURE-RES-PRAC)'!AJ$14:BM$14, "CLO10", 'Database (LECTURE-RES-PRAC)'!AJ118:BM118) / 'Grade computation'!G$13, IF(C$16 = "FINAL", SUMIF('Database (LECTURE-RES-PRAC)'!BP$14:CS$14, "CLO10", 'Database (LECTURE-RES-PRAC)'!BP118:CS118) / 'Grade computation'!H$13,""))),""),"")</f>
        <v/>
      </c>
      <c r="BG121" s="232" t="str">
        <f t="shared" si="94"/>
        <v/>
      </c>
      <c r="BH121" s="25" t="str">
        <f>IF(B121 &lt;&gt; "",IF(AND('PRINTABLE (per grading)'!H$16="EXAM", 'PRINTABLE (per grading)'!B$13="Prelim"), IF(ISERROR(SUMIF('Exam (LECTURE ONLY)'!D$20:M$20, "CLO10", 'Exam (LECTURE ONLY)'!D123:M123) / 'Exam (LECTURE ONLY)'!AL$15), "", SUMIF('Exam (LECTURE ONLY)'!D$20:M$20, "CLO10", 'Exam (LECTURE ONLY)'!D123:M123) /'Exam (LECTURE ONLY)'!AL$15),
IF(AND('PRINTABLE (per grading)'!H$16="EXAM", 'PRINTABLE (per grading)'!B$13="Midterm"), IF(ISERROR(SUMIF('Exam (LECTURE ONLY)'!O$20:X$20, "CLO10", 'Exam (LECTURE ONLY)'!O123:X123) / 'Exam (LECTURE ONLY)'!AM$15), "", SUMIF('Exam (LECTURE ONLY)'!O$20:X$20, "CLO10", 'Exam (LECTURE ONLY)'!O123:X123) / 'Exam (LECTURE ONLY)'!AM$15),
IF(AND('PRINTABLE (per grading)'!H$16="EXAM", 'PRINTABLE (per grading)'!B$13="Final"), IF(ISERROR(SUMIF('Exam (LECTURE ONLY)'!Z$20:AI$20, "CLO10", 'Exam (LECTURE ONLY)'!Z123:AI123) / 'Exam (LECTURE ONLY)'!AN$15), "", SUMIF('Exam (LECTURE ONLY)'!Z$20:AI$20, "CLO10", 'Exam (LECTURE ONLY)'!Z123:AI123) / 'Exam (LECTURE ONLY)'!AN$15),
IF(AND('PRINTABLE (per grading)'!H$16="OUTPUT", 'PRINTABLE (per grading)'!B$13="Prelim"), IF(ISERROR(SUMIF(OUTPUT!C$20:M$20, "CLO10", OUTPUT!C123:M123) / OUTPUT!AL$15), "", SUMIF(OUTPUT!C$20:M$20, "CLO10", OUTPUT!C123:M123) / OUTPUT!AL$15),
IF(AND('PRINTABLE (per grading)'!H$16="OUTPUT", 'PRINTABLE (per grading)'!B$13="Midterm"), IF(ISERROR(SUMIF(OUTPUT!O$20:Y$20, "CLO10", OUTPUT!O123:Y123) / OUTPUT!AM$15), "", SUMIF(OUTPUT!O$20:Y$20, "CLO10", OUTPUT!O123:Y123) / OUTPUT!AM$15),
IF(AND('PRINTABLE (per grading)'!H$16="OUTPUT", 'PRINTABLE (per grading)'!B$13="Final"), IF(ISERROR(SUMIF(OUTPUT!AA$20:AI$20, "CLO10", OUTPUT!AA123:AI123) / OUTPUT!AN$15), "", SUMIF(OUTPUT!AA$20:AI$20, "CLO10", OUTPUT!AA123:AI123) / OUTPUT!AN$15),
"")))))),"")</f>
        <v/>
      </c>
      <c r="BI121" s="232" t="str">
        <f t="shared" si="95"/>
        <v/>
      </c>
      <c r="BJ121" s="233" t="str">
        <f t="shared" si="96"/>
        <v/>
      </c>
      <c r="BK121" s="2"/>
    </row>
    <row r="122" spans="1:63" ht="20.100000000000001" customHeight="1">
      <c r="A122" s="212" t="str">
        <f>IF(ISBLANK('Database (LECTURE-RES-PRAC)'!A119),"",'Database (LECTURE-RES-PRAC)'!A119)</f>
        <v/>
      </c>
      <c r="B122" s="213" t="str">
        <f>IF(ISBLANK('Database (LECTURE-RES-PRAC)'!B119),"",'Database (LECTURE-RES-PRAC)'!B119)</f>
        <v/>
      </c>
      <c r="C122" s="134" t="str">
        <f>IF(B122&lt;&gt;"",IF(C$16="PRELIM",'Grade computation'!C122, IF(C$16="MIDTERM",'Grade computation'!K122, IF(C$16="FINAL",'Grade computation'!S122,""))),"")</f>
        <v/>
      </c>
      <c r="D122" s="135" t="str">
        <f t="shared" si="1"/>
        <v/>
      </c>
      <c r="E122" s="134" t="str">
        <f>IF(B122&lt;&gt;"", IF(C$16="PRELIM",'Grade computation'!E122, IF(C$16="MIDTERM",'Grade computation'!M122, IF(C$16="FINAL",'Grade computation'!U122,""))),"")</f>
        <v/>
      </c>
      <c r="F122" s="136" t="str">
        <f t="shared" si="2"/>
        <v/>
      </c>
      <c r="G122" s="137" t="str">
        <f t="shared" si="3"/>
        <v/>
      </c>
      <c r="H122" s="207" t="str">
        <f>IF(B122&lt;&gt;"",IF(C$16="PRELIM", 'Grade computation'!H122, IF(C$16="MIDTERM", 'Grade computation'!P122, IF(C$16="FINAL",'Grade computation'!X122, ""))),"")</f>
        <v/>
      </c>
      <c r="I122" s="137" t="str">
        <f t="shared" si="4"/>
        <v/>
      </c>
      <c r="J122" s="139" t="str">
        <f t="shared" si="5"/>
        <v/>
      </c>
      <c r="K122" s="377" t="str">
        <f t="shared" si="6"/>
        <v/>
      </c>
      <c r="L122" s="434"/>
      <c r="M122" s="25" t="str">
        <f>IF(B122 &lt;&gt; "", IFERROR(IF(C$16 = "PRELIM", SUMIF('Database (LECTURE-RES-PRAC)'!D$14:AG$14, "CLO1", 'Database (LECTURE-RES-PRAC)'!D119:AG119) / 'Grade computation'!F$4, IF(C$16 = "MIDTERM", SUMIF('Database (LECTURE-RES-PRAC)'!AJ$14:BM$14, "CLO1", 'Database (LECTURE-RES-PRAC)'!AJ119:BM119) / 'Grade computation'!G$4, IF(C$16 = "FINAL", SUMIF('Database (LECTURE-RES-PRAC)'!BP$14:CS$14, "CLO1", 'Database (LECTURE-RES-PRAC)'!BP119:CS119) / 'Grade computation'!H$4,""))),""),"")</f>
        <v/>
      </c>
      <c r="N122" s="232" t="str">
        <f t="shared" si="67"/>
        <v/>
      </c>
      <c r="O122" s="25" t="str">
        <f>IF(B122 &lt;&gt; "",IF(AND('PRINTABLE (per grading)'!H$16="EXAM", 'PRINTABLE (per grading)'!B$13="Prelim"), IF(ISERROR(SUMIF('Exam (LECTURE ONLY)'!D$20:M$20, "CLO1", 'Exam (LECTURE ONLY)'!D124:M124) / 'Exam (LECTURE ONLY)'!AL$6), "", SUMIF('Exam (LECTURE ONLY)'!D$20:M$20, "CLO1", 'Exam (LECTURE ONLY)'!D124:M124) /'Exam (LECTURE ONLY)'!AL$6),
IF(AND('PRINTABLE (per grading)'!H$16="EXAM", 'PRINTABLE (per grading)'!B$13="Midterm"), IF(ISERROR(SUMIF('Exam (LECTURE ONLY)'!O$20:X$20, "CLO1", 'Exam (LECTURE ONLY)'!O124:X124) / 'Exam (LECTURE ONLY)'!AM$6), "", SUMIF('Exam (LECTURE ONLY)'!O$20:X$20, "CLO1", 'Exam (LECTURE ONLY)'!O124:X124) / 'Exam (LECTURE ONLY)'!AM$6),
IF(AND('PRINTABLE (per grading)'!H$16="EXAM", 'PRINTABLE (per grading)'!B$13="Final"), IF(ISERROR(SUMIF('Exam (LECTURE ONLY)'!Z$20:AI$20, "CLO1", 'Exam (LECTURE ONLY)'!Z124:AI124) / 'Exam (LECTURE ONLY)'!AN$6), "", SUMIF('Exam (LECTURE ONLY)'!Z$20:AI$20, "CLO1", 'Exam (LECTURE ONLY)'!Z124:AI124) / 'Exam (LECTURE ONLY)'!AN$6),
IF(AND('PRINTABLE (per grading)'!H$16="OUTPUT", 'PRINTABLE (per grading)'!B$13="Prelim"), IF(ISERROR(SUMIF(OUTPUT!C$20:M$20, "CLO1", OUTPUT!C124:M124) / OUTPUT!AL$6), "", SUMIF(OUTPUT!C$20:M$20, "CLO1", OUTPUT!C124:M124) / OUTPUT!AL$6),
IF(AND('PRINTABLE (per grading)'!H$16="OUTPUT", 'PRINTABLE (per grading)'!B$13="Midterm"), IF(ISERROR(SUMIF(OUTPUT!O$20:Y$20, "CLO1", OUTPUT!O124:Y124) / OUTPUT!AM$6), "", SUMIF(OUTPUT!O$20:Y$20, "CLO1", OUTPUT!O124:Y124) / OUTPUT!AM$6),
IF(AND('PRINTABLE (per grading)'!H$16="OUTPUT", 'PRINTABLE (per grading)'!B$13="Final"), IF(ISERROR(SUMIF(OUTPUT!AA$20:AI$20, "CLO1", OUTPUT!AA124:AI124) / OUTPUT!AN$6), "", SUMIF(OUTPUT!AA$20:AI$20, "CLO1", OUTPUT!AA124:AI124) / OUTPUT!AN$6),
"")))))),"")</f>
        <v/>
      </c>
      <c r="P122" s="232" t="str">
        <f t="shared" si="68"/>
        <v/>
      </c>
      <c r="Q122" s="233" t="str">
        <f t="shared" si="69"/>
        <v/>
      </c>
      <c r="R122" s="25" t="str">
        <f>IF(B122 &lt;&gt; "", IFERROR(IF(C$16 = "PRELIM", SUMIF('Database (LECTURE-RES-PRAC)'!D$14:AG$14, "CLO2", 'Database (LECTURE-RES-PRAC)'!D119:AG119) / 'Grade computation'!F$5, IF(C$16 = "MIDTERM", SUMIF('Database (LECTURE-RES-PRAC)'!AJ$14:BM$14, "CLO2", 'Database (LECTURE-RES-PRAC)'!AJ119:BM119) / 'Grade computation'!G$5, IF(C$16 = "FINAL", SUMIF('Database (LECTURE-RES-PRAC)'!BP$14:CS$14, "CLO2", 'Database (LECTURE-RES-PRAC)'!BP119:CS119) / 'Grade computation'!H$5,""))),""),"")</f>
        <v/>
      </c>
      <c r="S122" s="232" t="str">
        <f t="shared" si="70"/>
        <v/>
      </c>
      <c r="T122" s="25" t="str">
        <f>IF(B122 &lt;&gt; "",IF(AND('PRINTABLE (per grading)'!H$16="EXAM", 'PRINTABLE (per grading)'!B$13="Prelim"), IF(ISERROR(SUMIF('Exam (LECTURE ONLY)'!D$20:M$20, "CLO2", 'Exam (LECTURE ONLY)'!D124:M124) / 'Exam (LECTURE ONLY)'!AL$7), "", SUMIF('Exam (LECTURE ONLY)'!D$20:M$20, "CLO2", 'Exam (LECTURE ONLY)'!D124:M124) /'Exam (LECTURE ONLY)'!AL$7),
IF(AND('PRINTABLE (per grading)'!H$16="EXAM", 'PRINTABLE (per grading)'!B$13="Midterm"), IF(ISERROR(SUMIF('Exam (LECTURE ONLY)'!O$20:X$20, "CLO2", 'Exam (LECTURE ONLY)'!O124:X124) / 'Exam (LECTURE ONLY)'!AM$7), "", SUMIF('Exam (LECTURE ONLY)'!O$20:X$20, "CLO2", 'Exam (LECTURE ONLY)'!O124:X124) / 'Exam (LECTURE ONLY)'!AM$7),
IF(AND('PRINTABLE (per grading)'!H$16="EXAM", 'PRINTABLE (per grading)'!B$13="Final"), IF(ISERROR(SUMIF('Exam (LECTURE ONLY)'!Z$20:AI$20, "CLO2", 'Exam (LECTURE ONLY)'!Z124:AI124) / 'Exam (LECTURE ONLY)'!AN$7), "", SUMIF('Exam (LECTURE ONLY)'!Z$20:AI$20, "CLO2", 'Exam (LECTURE ONLY)'!Z124:AI124) / 'Exam (LECTURE ONLY)'!AN$7),
IF(AND('PRINTABLE (per grading)'!H$16="OUTPUT", 'PRINTABLE (per grading)'!B$13="Prelim"), IF(ISERROR(SUMIF(OUTPUT!C$20:M$20, "CLO2", OUTPUT!C124:M124) / OUTPUT!AL$7), "", SUMIF(OUTPUT!C$20:M$20, "CLO2", OUTPUT!C124:M124) / OUTPUT!AL$7),
IF(AND('PRINTABLE (per grading)'!H$16="OUTPUT", 'PRINTABLE (per grading)'!B$13="Midterm"), IF(ISERROR(SUMIF(OUTPUT!O$20:Y$20, "CLO2", OUTPUT!O124:Y124) / OUTPUT!AM$7), "", SUMIF(OUTPUT!O$20:Y$20, "CLO2", OUTPUT!O124:Y124) / OUTPUT!AM$7),
IF(AND('PRINTABLE (per grading)'!H$16="OUTPUT", 'PRINTABLE (per grading)'!B$13="Final"), IF(ISERROR(SUMIF(OUTPUT!AA$20:AI$20, "CLO2", OUTPUT!AA124:AI124) / OUTPUT!AN$7), "", SUMIF(OUTPUT!AA$20:AI$20, "CLO2", OUTPUT!AA124:AI124) / OUTPUT!AN$7),
"")))))),"")</f>
        <v/>
      </c>
      <c r="U122" s="232" t="str">
        <f t="shared" si="71"/>
        <v/>
      </c>
      <c r="V122" s="233" t="str">
        <f t="shared" si="72"/>
        <v/>
      </c>
      <c r="W122" s="25" t="str">
        <f>IF(B122 &lt;&gt; "", IFERROR(IF(C$16 = "PRELIM", SUMIF('Database (LECTURE-RES-PRAC)'!D$14:AG$14, "CLO3", 'Database (LECTURE-RES-PRAC)'!D119:AG119) / 'Grade computation'!F$6, IF(C$16 = "MIDTERM", SUMIF('Database (LECTURE-RES-PRAC)'!AJ$14:BM$14, "CLO3", 'Database (LECTURE-RES-PRAC)'!AJ119:BM119) / 'Grade computation'!G$6, IF(C$16 = "FINAL", SUMIF('Database (LECTURE-RES-PRAC)'!BP$14:CS$14, "CLO3", 'Database (LECTURE-RES-PRAC)'!BP119:CS119) / 'Grade computation'!H$6,""))),""),"")</f>
        <v/>
      </c>
      <c r="X122" s="232" t="str">
        <f t="shared" si="73"/>
        <v/>
      </c>
      <c r="Y122" s="25" t="str">
        <f>IF(B122 &lt;&gt; "",IF(AND('PRINTABLE (per grading)'!H$16="EXAM", 'PRINTABLE (per grading)'!B$13="Prelim"), IF(ISERROR(SUMIF('Exam (LECTURE ONLY)'!D$20:M$20, "CLO3", 'Exam (LECTURE ONLY)'!D124:M124) / 'Exam (LECTURE ONLY)'!AL$8), "", SUMIF('Exam (LECTURE ONLY)'!D$20:M$20, "CLO3", 'Exam (LECTURE ONLY)'!D124:M124) /'Exam (LECTURE ONLY)'!AL$8),
IF(AND('PRINTABLE (per grading)'!H$16="EXAM", 'PRINTABLE (per grading)'!B$13="Midterm"), IF(ISERROR(SUMIF('Exam (LECTURE ONLY)'!O$20:X$20, "CLO3", 'Exam (LECTURE ONLY)'!O124:X124) / 'Exam (LECTURE ONLY)'!AM$8), "", SUMIF('Exam (LECTURE ONLY)'!O$20:X$20, "CLO3", 'Exam (LECTURE ONLY)'!O124:X124) / 'Exam (LECTURE ONLY)'!AM$8),
IF(AND('PRINTABLE (per grading)'!H$16="EXAM", 'PRINTABLE (per grading)'!B$13="Final"), IF(ISERROR(SUMIF('Exam (LECTURE ONLY)'!Z$20:AI$20, "CLO3", 'Exam (LECTURE ONLY)'!Z124:AI124) / 'Exam (LECTURE ONLY)'!AN$8), "", SUMIF('Exam (LECTURE ONLY)'!Z$20:AI$20, "CLO3", 'Exam (LECTURE ONLY)'!Z124:AI124) / 'Exam (LECTURE ONLY)'!AN$8),
IF(AND('PRINTABLE (per grading)'!H$16="OUTPUT", 'PRINTABLE (per grading)'!B$13="Prelim"), IF(ISERROR(SUMIF(OUTPUT!C$20:M$20, "CLO3", OUTPUT!C124:M124) / OUTPUT!AL$8), "", SUMIF(OUTPUT!C$20:M$20, "CLO3", OUTPUT!C124:M124) / OUTPUT!AL$8),
IF(AND('PRINTABLE (per grading)'!H$16="OUTPUT", 'PRINTABLE (per grading)'!B$13="Midterm"), IF(ISERROR(SUMIF(OUTPUT!O$20:Y$20, "CLO3", OUTPUT!O124:Y124) / OUTPUT!AM$8), "", SUMIF(OUTPUT!O$20:Y$20, "CLO3", OUTPUT!O124:Y124) / OUTPUT!AM$8),
IF(AND('PRINTABLE (per grading)'!H$16="OUTPUT", 'PRINTABLE (per grading)'!B$13="Final"), IF(ISERROR(SUMIF(OUTPUT!AA$20:AI$20, "CLO3", OUTPUT!AA124:AI124) / OUTPUT!AN$8), "", SUMIF(OUTPUT!AA$20:AI$20, "CLO3", OUTPUT!AA124:AI124) / OUTPUT!AN$8),
"" )))))),"")</f>
        <v/>
      </c>
      <c r="Z122" s="232" t="str">
        <f t="shared" si="74"/>
        <v/>
      </c>
      <c r="AA122" s="233" t="str">
        <f t="shared" si="75"/>
        <v/>
      </c>
      <c r="AB122" s="25" t="str">
        <f>IF(B122 &lt;&gt; "", IFERROR(IF(C$16 = "PRELIM", SUMIF('Database (LECTURE-RES-PRAC)'!D$14:AG$14, "CLO4", 'Database (LECTURE-RES-PRAC)'!D119:AG119) / 'Grade computation'!F$7, IF(C$16 = "MIDTERM", SUMIF('Database (LECTURE-RES-PRAC)'!AJ$14:BM$14, "CLO4", 'Database (LECTURE-RES-PRAC)'!AJ119:BM119) / 'Grade computation'!G$7, IF(C$16 = "FINAL", SUMIF('Database (LECTURE-RES-PRAC)'!BP$14:CS$14, "CLO4", 'Database (LECTURE-RES-PRAC)'!BP119:CS119) / 'Grade computation'!H$7,""))),""),"")</f>
        <v/>
      </c>
      <c r="AC122" s="232" t="str">
        <f t="shared" si="76"/>
        <v/>
      </c>
      <c r="AD122" s="25" t="str">
        <f>IF(B122 &lt;&gt; "",IF(AND('PRINTABLE (per grading)'!H$16="EXAM", 'PRINTABLE (per grading)'!B$13="Prelim"), IF(ISERROR(SUMIF('Exam (LECTURE ONLY)'!D$20:M$20, "CLO4", 'Exam (LECTURE ONLY)'!D124:M124) / 'Exam (LECTURE ONLY)'!AL$9), "", SUMIF('Exam (LECTURE ONLY)'!D$20:M$20, "CLO4", 'Exam (LECTURE ONLY)'!D124:M124) /'Exam (LECTURE ONLY)'!AL$9),
IF(AND('PRINTABLE (per grading)'!H$16="EXAM", 'PRINTABLE (per grading)'!B$13="Midterm"), IF(ISERROR(SUMIF('Exam (LECTURE ONLY)'!O$20:X$20, "CLO4", 'Exam (LECTURE ONLY)'!O124:X124) / 'Exam (LECTURE ONLY)'!AM$9), "", SUMIF('Exam (LECTURE ONLY)'!O$20:X$20, "CLO4", 'Exam (LECTURE ONLY)'!O124:X124) / 'Exam (LECTURE ONLY)'!AM$9),
IF(AND('PRINTABLE (per grading)'!H$16="EXAM", 'PRINTABLE (per grading)'!B$13="Final"), IF(ISERROR(SUMIF('Exam (LECTURE ONLY)'!Z$20:AI$20, "CLO4", 'Exam (LECTURE ONLY)'!Z124:AI124) / 'Exam (LECTURE ONLY)'!AN$9), "", SUMIF('Exam (LECTURE ONLY)'!Z$20:AI$20, "CLO4", 'Exam (LECTURE ONLY)'!Z124:AI124) / 'Exam (LECTURE ONLY)'!AN$9),
IF(AND('PRINTABLE (per grading)'!H$16="OUTPUT", 'PRINTABLE (per grading)'!B$13="Prelim"), IF(ISERROR(SUMIF(OUTPUT!C$20:M$20, "CLO4", OUTPUT!C124:M124) / OUTPUT!AL$9), "", SUMIF(OUTPUT!C$20:M$20, "CLO4", OUTPUT!C124:M124) / OUTPUT!AL$9),
IF(AND('PRINTABLE (per grading)'!H$16="OUTPUT", 'PRINTABLE (per grading)'!B$13="Midterm"), IF(ISERROR(SUMIF(OUTPUT!O$20:Y$20, "CLO4", OUTPUT!O124:Y124) / OUTPUT!AM$9), "", SUMIF(OUTPUT!O$20:Y$20, "CLO4", OUTPUT!O124:Y124) / OUTPUT!AM$9),
IF(AND('PRINTABLE (per grading)'!H$16="OUTPUT", 'PRINTABLE (per grading)'!B$13="Final"), IF(ISERROR(SUMIF(OUTPUT!AA$20:AI$20, "CLO4", OUTPUT!AA124:AI124) / OUTPUT!AN$9), "", SUMIF(OUTPUT!AA$20:AI$20, "CLO4", OUTPUT!AA124:AI124) / OUTPUT!AN$9),
"")))))),"")</f>
        <v/>
      </c>
      <c r="AE122" s="232" t="str">
        <f t="shared" si="77"/>
        <v/>
      </c>
      <c r="AF122" s="233" t="str">
        <f t="shared" si="78"/>
        <v/>
      </c>
      <c r="AG122" s="25" t="str">
        <f>IF(B122 &lt;&gt; "", IFERROR(IF(C$16 = "PRELIM", SUMIF('Database (LECTURE-RES-PRAC)'!D$14:AG$14, "CLO5", 'Database (LECTURE-RES-PRAC)'!D119:AG119) / 'Grade computation'!F$8, IF(C$16 = "MIDTERM", SUMIF('Database (LECTURE-RES-PRAC)'!AJ$14:BM$14, "CLO5", 'Database (LECTURE-RES-PRAC)'!AJ119:BM119) / 'Grade computation'!G$8, IF(C$16 = "FINAL", SUMIF('Database (LECTURE-RES-PRAC)'!BP$14:CS$14, "CLO5", 'Database (LECTURE-RES-PRAC)'!BP119:CS119) / 'Grade computation'!H$8,""))),""),"")</f>
        <v/>
      </c>
      <c r="AH122" s="232" t="str">
        <f t="shared" si="79"/>
        <v/>
      </c>
      <c r="AI122" s="25" t="str">
        <f>IF(B122 &lt;&gt; "",IF(AND('PRINTABLE (per grading)'!H$16="EXAM", 'PRINTABLE (per grading)'!B$13="Prelim"), IF(ISERROR(SUMIF('Exam (LECTURE ONLY)'!D$20:M$20, "CLO5", 'Exam (LECTURE ONLY)'!D124:M124) / 'Exam (LECTURE ONLY)'!AL$10), "", SUMIF('Exam (LECTURE ONLY)'!D$20:M$20, "CLO5", 'Exam (LECTURE ONLY)'!D124:M124) /'Exam (LECTURE ONLY)'!AL$10),
IF(AND('PRINTABLE (per grading)'!H$16="EXAM", 'PRINTABLE (per grading)'!B$13="Midterm"), IF(ISERROR(SUMIF('Exam (LECTURE ONLY)'!O$20:X$20, "CLO5", 'Exam (LECTURE ONLY)'!O124:X124) / 'Exam (LECTURE ONLY)'!AM$10), "", SUMIF('Exam (LECTURE ONLY)'!O$20:X$20, "CLO5", 'Exam (LECTURE ONLY)'!O124:X124) / 'Exam (LECTURE ONLY)'!AM$10),
IF(AND('PRINTABLE (per grading)'!H$16="EXAM", 'PRINTABLE (per grading)'!B$13="Final"), IF(ISERROR(SUMIF('Exam (LECTURE ONLY)'!Z$20:AI$20, "CLO5", 'Exam (LECTURE ONLY)'!Z124:AI124) / 'Exam (LECTURE ONLY)'!AN$10), "", SUMIF('Exam (LECTURE ONLY)'!Z$20:AI$20, "CLO5", 'Exam (LECTURE ONLY)'!Z124:AI124) / 'Exam (LECTURE ONLY)'!AN$10),
IF(AND('PRINTABLE (per grading)'!H$16="OUTPUT", 'PRINTABLE (per grading)'!B$13="Prelim"), IF(ISERROR(SUMIF(OUTPUT!C$20:M$20, "CLO5", OUTPUT!C124:M124) / OUTPUT!AL$10), "", SUMIF(OUTPUT!C$20:M$20, "CLO5", OUTPUT!C124:M124) / OUTPUT!AL$10),
IF(AND('PRINTABLE (per grading)'!H$16="OUTPUT", 'PRINTABLE (per grading)'!B$13="Midterm"), IF(ISERROR(SUMIF(OUTPUT!O$20:Y$20, "CLO5", OUTPUT!O124:Y124) / OUTPUT!AM$10), "", SUMIF(OUTPUT!O$20:Y$20, "CLO5", OUTPUT!O124:Y124) / OUTPUT!AM$10),
IF(AND('PRINTABLE (per grading)'!H$16="OUTPUT", 'PRINTABLE (per grading)'!B$13="Final"), IF(ISERROR(SUMIF(OUTPUT!AA$20:AI$20, "CLO5", OUTPUT!AA124:AI124) / OUTPUT!AN$10), "", SUMIF(OUTPUT!AA$20:AI$20, "CLO5", OUTPUT!AA124:AI124) / OUTPUT!AN$10),
"")))))),"")</f>
        <v/>
      </c>
      <c r="AJ122" s="232" t="str">
        <f t="shared" si="80"/>
        <v/>
      </c>
      <c r="AK122" s="233" t="str">
        <f t="shared" si="81"/>
        <v/>
      </c>
      <c r="AL122" s="25" t="str">
        <f>IF(B122 &lt;&gt; "", IFERROR(IF(C$16 = "PRELIM", SUMIF('Database (LECTURE-RES-PRAC)'!D$14:AG$14, "CLO6", 'Database (LECTURE-RES-PRAC)'!D119:AG119) / 'Grade computation'!F$9, IF(C$16 = "MIDTERM", SUMIF('Database (LECTURE-RES-PRAC)'!AJ$14:BM$14, "CLO6", 'Database (LECTURE-RES-PRAC)'!AJ119:BM119) / 'Grade computation'!G$9, IF(C$16 = "FINAL", SUMIF('Database (LECTURE-RES-PRAC)'!BP$14:CS$14, "CLO6", 'Database (LECTURE-RES-PRAC)'!BP119:CS119) / 'Grade computation'!H$9,""))),""),"")</f>
        <v/>
      </c>
      <c r="AM122" s="232" t="str">
        <f t="shared" si="82"/>
        <v/>
      </c>
      <c r="AN122" s="25" t="str">
        <f>IF(B122 &lt;&gt; "",IF(AND('PRINTABLE (per grading)'!H$16="EXAM", 'PRINTABLE (per grading)'!B$13="Prelim"), IF(ISERROR(SUMIF('Exam (LECTURE ONLY)'!D$20:M$20, "CLO6", 'Exam (LECTURE ONLY)'!D124:M124) / 'Exam (LECTURE ONLY)'!AL$11), "", SUMIF('Exam (LECTURE ONLY)'!D$20:M$20, "CLO6", 'Exam (LECTURE ONLY)'!D124:M124) /'Exam (LECTURE ONLY)'!AL$11),
IF(AND('PRINTABLE (per grading)'!H$16="EXAM", 'PRINTABLE (per grading)'!B$13="Midterm"), IF(ISERROR(SUMIF('Exam (LECTURE ONLY)'!O$20:X$20, "CLO6", 'Exam (LECTURE ONLY)'!O124:X124) / 'Exam (LECTURE ONLY)'!AM$11), "", SUMIF('Exam (LECTURE ONLY)'!O$20:X$20, "CLO6", 'Exam (LECTURE ONLY)'!O124:X124) / 'Exam (LECTURE ONLY)'!AM$11),
IF(AND('PRINTABLE (per grading)'!H$16="EXAM", 'PRINTABLE (per grading)'!B$13="Final"), IF(ISERROR(SUMIF('Exam (LECTURE ONLY)'!Z$20:AI$20, "CLO6", 'Exam (LECTURE ONLY)'!Z124:AI124) / 'Exam (LECTURE ONLY)'!AN$11), "", SUMIF('Exam (LECTURE ONLY)'!Z$20:AI$20, "CLO6", 'Exam (LECTURE ONLY)'!Z124:AI124) / 'Exam (LECTURE ONLY)'!AN$11),
IF(AND('PRINTABLE (per grading)'!H$16="OUTPUT", 'PRINTABLE (per grading)'!B$13="Prelim"), IF(ISERROR(SUMIF(OUTPUT!C$20:M$20, "CLO6", OUTPUT!C124:M124) / OUTPUT!AL$11), "", SUMIF(OUTPUT!C$20:M$20, "CLO6", OUTPUT!C124:M124) / OUTPUT!AL$11),
IF(AND('PRINTABLE (per grading)'!H$16="OUTPUT", 'PRINTABLE (per grading)'!B$13="Midterm"), IF(ISERROR(SUMIF(OUTPUT!O$20:Y$20, "CLO6", OUTPUT!O124:Y124) / OUTPUT!AM$11), "", SUMIF(OUTPUT!O$20:Y$20, "CLO6", OUTPUT!O124:Y124) / OUTPUT!AM$11),
IF(AND('PRINTABLE (per grading)'!H$16="OUTPUT", 'PRINTABLE (per grading)'!B$13="Final"), IF(ISERROR(SUMIF(OUTPUT!AA$20:AI$20, "CLO6", OUTPUT!AA124:AI124) / OUTPUT!AN$11), "", SUMIF(OUTPUT!AA$20:AI$20, "CLO6", OUTPUT!AA124:AI124) / OUTPUT!AN$11),
"")))))),"")</f>
        <v/>
      </c>
      <c r="AO122" s="232" t="str">
        <f t="shared" si="83"/>
        <v/>
      </c>
      <c r="AP122" s="233" t="str">
        <f t="shared" si="84"/>
        <v/>
      </c>
      <c r="AQ122" s="25" t="str">
        <f>IF(B122 &lt;&gt; "", IFERROR(IF(C$16 = "PRELIM", SUMIF('Database (LECTURE-RES-PRAC)'!D$14:AG$14, "CLO7", 'Database (LECTURE-RES-PRAC)'!D119:AG119) / 'Grade computation'!F$10, IF(C$16 = "MIDTERM", SUMIF('Database (LECTURE-RES-PRAC)'!AJ$14:BM$14, "CLO7", 'Database (LECTURE-RES-PRAC)'!AJ119:BM119) / 'Grade computation'!G$10, IF(C$16 = "FINAL", SUMIF('Database (LECTURE-RES-PRAC)'!BP$14:CS$14, "CLO7", 'Database (LECTURE-RES-PRAC)'!BP119:CS119) / 'Grade computation'!H$10,""))),""),"")</f>
        <v/>
      </c>
      <c r="AR122" s="232" t="str">
        <f t="shared" si="85"/>
        <v/>
      </c>
      <c r="AS122" s="25" t="str">
        <f>IF(B122 &lt;&gt; "",IF(AND('PRINTABLE (per grading)'!H$16="EXAM", 'PRINTABLE (per grading)'!B$13="Prelim"), IF(ISERROR(SUMIF('Exam (LECTURE ONLY)'!D$20:M$20, "CLO7", 'Exam (LECTURE ONLY)'!D124:M124) / 'Exam (LECTURE ONLY)'!AL$12), "", SUMIF('Exam (LECTURE ONLY)'!D$20:M$20, "CLO7", 'Exam (LECTURE ONLY)'!D124:M124) /'Exam (LECTURE ONLY)'!AL$12),
IF(AND('PRINTABLE (per grading)'!H$16="EXAM", 'PRINTABLE (per grading)'!B$13="Midterm"), IF(ISERROR(SUMIF('Exam (LECTURE ONLY)'!O$20:X$20, "CLO7", 'Exam (LECTURE ONLY)'!O124:X124) / 'Exam (LECTURE ONLY)'!AM$12), "", SUMIF('Exam (LECTURE ONLY)'!O$20:X$20, "CLO7", 'Exam (LECTURE ONLY)'!O124:X124) / 'Exam (LECTURE ONLY)'!AM$12),
IF(AND('PRINTABLE (per grading)'!H$16="EXAM", 'PRINTABLE (per grading)'!B$13="Final"), IF(ISERROR(SUMIF('Exam (LECTURE ONLY)'!Z$20:AI$20, "CLO7", 'Exam (LECTURE ONLY)'!Z124:AI124) / 'Exam (LECTURE ONLY)'!AN$12), "", SUMIF('Exam (LECTURE ONLY)'!Z$20:AI$20, "CLO7", 'Exam (LECTURE ONLY)'!Z124:AI124) / 'Exam (LECTURE ONLY)'!AN$12),
IF(AND('PRINTABLE (per grading)'!H$16="OUTPUT", 'PRINTABLE (per grading)'!B$13="Prelim"), IF(ISERROR(SUMIF(OUTPUT!C$20:M$20, "CLO7", OUTPUT!C124:M124) / OUTPUT!AL$12), "", SUMIF(OUTPUT!C$20:M$20, "CLO7", OUTPUT!C124:M124) / OUTPUT!AL$12),
IF(AND('PRINTABLE (per grading)'!H$16="OUTPUT", 'PRINTABLE (per grading)'!B$13="Midterm"), IF(ISERROR(SUMIF(OUTPUT!O$20:Y$20, "CLO7", OUTPUT!O124:Y124) / OUTPUT!AM$12), "", SUMIF(OUTPUT!O$20:Y$20, "CLO7", OUTPUT!O124:Y124) / OUTPUT!AM$12),
IF(AND('PRINTABLE (per grading)'!H$16="OUTPUT", 'PRINTABLE (per grading)'!B$13="Final"), IF(ISERROR(SUMIF(OUTPUT!AA$20:AI$20, "CLO7", OUTPUT!AA124:AI124) / OUTPUT!AN$12), "", SUMIF(OUTPUT!AA$20:AI$20, "CLO7", OUTPUT!AA124:AI124) / OUTPUT!AN$12),
"")))))),"")</f>
        <v/>
      </c>
      <c r="AT122" s="232" t="str">
        <f t="shared" si="86"/>
        <v/>
      </c>
      <c r="AU122" s="233" t="str">
        <f t="shared" si="87"/>
        <v/>
      </c>
      <c r="AV122" s="25" t="str">
        <f>IF(B122 &lt;&gt; "", IFERROR(IF(C$16 = "PRELIM", SUMIF('Database (LECTURE-RES-PRAC)'!D$14:AG$14, "CLO8", 'Database (LECTURE-RES-PRAC)'!D119:AG119) / 'Grade computation'!F$11, IF(C$16 = "MIDTERM", SUMIF('Database (LECTURE-RES-PRAC)'!AJ$14:BM$14, "CLO8", 'Database (LECTURE-RES-PRAC)'!AJ119:BM119) / 'Grade computation'!G$11, IF(C$16 = "FINAL", SUMIF('Database (LECTURE-RES-PRAC)'!BP$14:CS$14, "CLO8", 'Database (LECTURE-RES-PRAC)'!BP119:CS119) / 'Grade computation'!H$11,""))),""),"")</f>
        <v/>
      </c>
      <c r="AW122" s="232" t="str">
        <f t="shared" si="88"/>
        <v/>
      </c>
      <c r="AX122" s="25" t="str">
        <f>IF(B122 &lt;&gt; "",IF(AND('PRINTABLE (per grading)'!H$16="EXAM", 'PRINTABLE (per grading)'!B$13="Prelim"), IF(ISERROR(SUMIF('Exam (LECTURE ONLY)'!D$20:M$20, "CLO8", 'Exam (LECTURE ONLY)'!D124:M124) / 'Exam (LECTURE ONLY)'!AL$13), "", SUMIF('Exam (LECTURE ONLY)'!D$20:M$20, "CLO8", 'Exam (LECTURE ONLY)'!D124:M124) /'Exam (LECTURE ONLY)'!AL$13),
IF(AND('PRINTABLE (per grading)'!H$16="EXAM", 'PRINTABLE (per grading)'!B$13="Midterm"), IF(ISERROR(SUMIF('Exam (LECTURE ONLY)'!O$20:X$20, "CLO8", 'Exam (LECTURE ONLY)'!O124:X124) / 'Exam (LECTURE ONLY)'!AM$13), "", SUMIF('Exam (LECTURE ONLY)'!O$20:X$20, "CLO8", 'Exam (LECTURE ONLY)'!O124:X124) / 'Exam (LECTURE ONLY)'!AM$13),
IF(AND('PRINTABLE (per grading)'!H$16="EXAM", 'PRINTABLE (per grading)'!B$13="Final"), IF(ISERROR(SUMIF('Exam (LECTURE ONLY)'!Z$20:AI$20, "CLO8", 'Exam (LECTURE ONLY)'!Z124:AI124) / 'Exam (LECTURE ONLY)'!AN$13), "", SUMIF('Exam (LECTURE ONLY)'!Z$20:AI$20, "CLO8", 'Exam (LECTURE ONLY)'!Z124:AI124) / 'Exam (LECTURE ONLY)'!AN$13),
IF(AND('PRINTABLE (per grading)'!H$16="OUTPUT", 'PRINTABLE (per grading)'!B$13="Prelim"), IF(ISERROR(SUMIF(OUTPUT!C$20:M$20, "CLO8", OUTPUT!C124:M124) / OUTPUT!AL$13), "", SUMIF(OUTPUT!C$20:M$20, "CLO8", OUTPUT!C124:M124) / OUTPUT!AL$13),
IF(AND('PRINTABLE (per grading)'!H$16="OUTPUT", 'PRINTABLE (per grading)'!B$13="Midterm"), IF(ISERROR(SUMIF(OUTPUT!O$20:Y$20, "CLO8", OUTPUT!O124:Y124) / OUTPUT!AM$13), "", SUMIF(OUTPUT!O$20:Y$20, "CLO8", OUTPUT!O124:Y124) / OUTPUT!AM$13),
IF(AND('PRINTABLE (per grading)'!H$16="OUTPUT", 'PRINTABLE (per grading)'!B$13="Final"), IF(ISERROR(SUMIF(OUTPUT!AA$20:AI$20, "CLO8", OUTPUT!AA124:AI124) / OUTPUT!AN$13), "", SUMIF(OUTPUT!AA$20:AI$20, "CLO8", OUTPUT!AA124:AI124) / OUTPUT!AN$13),
"")))))),"")</f>
        <v/>
      </c>
      <c r="AY122" s="232" t="str">
        <f t="shared" si="89"/>
        <v/>
      </c>
      <c r="AZ122" s="233" t="str">
        <f t="shared" si="90"/>
        <v/>
      </c>
      <c r="BA122" s="25" t="str">
        <f>IF(B122 &lt;&gt; "", IFERROR(IF(C$16 = "PRELIM", SUMIF('Database (LECTURE-RES-PRAC)'!D$14:AG$14, "CLO9", 'Database (LECTURE-RES-PRAC)'!D119:AG119) / 'Grade computation'!F$12, IF(C$16 = "MIDTERM", SUMIF('Database (LECTURE-RES-PRAC)'!AJ$14:BM$14, "CLO9", 'Database (LECTURE-RES-PRAC)'!AJ119:BM119) / 'Grade computation'!G$12, IF(C$16 = "FINAL", SUMIF('Database (LECTURE-RES-PRAC)'!BP$14:CS$14, "CLO9", 'Database (LECTURE-RES-PRAC)'!BP119:CS119) / 'Grade computation'!H$12,""))),""),"")</f>
        <v/>
      </c>
      <c r="BB122" s="232" t="str">
        <f t="shared" si="91"/>
        <v/>
      </c>
      <c r="BC122" s="25" t="str">
        <f>IF(B122 &lt;&gt; "",IF(AND('PRINTABLE (per grading)'!H$16="EXAM", 'PRINTABLE (per grading)'!B$13="Prelim"), IF(ISERROR(SUMIF('Exam (LECTURE ONLY)'!D$20:M$20, "CLO9", 'Exam (LECTURE ONLY)'!D124:M124) / 'Exam (LECTURE ONLY)'!AL$14), "", SUMIF('Exam (LECTURE ONLY)'!D$20:M$20, "CLO9", 'Exam (LECTURE ONLY)'!D124:M124) /'Exam (LECTURE ONLY)'!AL$14),
IF(AND('PRINTABLE (per grading)'!H$16="EXAM", 'PRINTABLE (per grading)'!B$13="Midterm"), IF(ISERROR(SUMIF('Exam (LECTURE ONLY)'!O$20:X$20, "CLO9", 'Exam (LECTURE ONLY)'!O124:X124) / 'Exam (LECTURE ONLY)'!AM$14), "", SUMIF('Exam (LECTURE ONLY)'!O$20:X$20, "CLO9", 'Exam (LECTURE ONLY)'!O124:X124) / 'Exam (LECTURE ONLY)'!AM$14),
IF(AND('PRINTABLE (per grading)'!H$16="EXAM", 'PRINTABLE (per grading)'!B$13="Final"), IF(ISERROR(SUMIF('Exam (LECTURE ONLY)'!Z$20:AI$20, "CLO9", 'Exam (LECTURE ONLY)'!Z124:AI124) / 'Exam (LECTURE ONLY)'!AN$14), "", SUMIF('Exam (LECTURE ONLY)'!Z$20:AI$20, "CLO9", 'Exam (LECTURE ONLY)'!Z124:AI124) / 'Exam (LECTURE ONLY)'!AN$14),
IF(AND('PRINTABLE (per grading)'!H$16="OUTPUT", 'PRINTABLE (per grading)'!B$13="Prelim"), IF(ISERROR(SUMIF(OUTPUT!C$20:M$20, "CLO9", OUTPUT!C124:M124) / OUTPUT!AL$14), "", SUMIF(OUTPUT!C$20:M$20, "CLO9", OUTPUT!C124:M124) / OUTPUT!AL$14),
IF(AND('PRINTABLE (per grading)'!H$16="OUTPUT", 'PRINTABLE (per grading)'!B$13="Midterm"), IF(ISERROR(SUMIF(OUTPUT!O$20:Y$20, "CLO9", OUTPUT!O124:Y124) / OUTPUT!AM$14), "", SUMIF(OUTPUT!O$20:Y$20, "CLO9", OUTPUT!O124:Y124) / OUTPUT!AM$14),
IF(AND('PRINTABLE (per grading)'!H$16="OUTPUT", 'PRINTABLE (per grading)'!B$13="Final"), IF(ISERROR(SUMIF(OUTPUT!AA$20:AI$20, "CLO9", OUTPUT!AA124:AI124) / OUTPUT!AN$14), "", SUMIF(OUTPUT!AA$20:AI$20, "CLO9", OUTPUT!AA124:AI124) / OUTPUT!AN$14),
"")))))),"")</f>
        <v/>
      </c>
      <c r="BD122" s="232" t="str">
        <f t="shared" si="92"/>
        <v/>
      </c>
      <c r="BE122" s="233" t="str">
        <f t="shared" si="93"/>
        <v/>
      </c>
      <c r="BF122" s="25" t="str">
        <f>IF(B122 &lt;&gt; "", IFERROR(IF(C$16 = "PRELIM", SUMIF('Database (LECTURE-RES-PRAC)'!D$14:AG$14, "CLO10", 'Database (LECTURE-RES-PRAC)'!D119:AG119) / 'Grade computation'!F$13, IF(C$16 = "MIDTERM", SUMIF('Database (LECTURE-RES-PRAC)'!AJ$14:BM$14, "CLO10", 'Database (LECTURE-RES-PRAC)'!AJ119:BM119) / 'Grade computation'!G$13, IF(C$16 = "FINAL", SUMIF('Database (LECTURE-RES-PRAC)'!BP$14:CS$14, "CLO10", 'Database (LECTURE-RES-PRAC)'!BP119:CS119) / 'Grade computation'!H$13,""))),""),"")</f>
        <v/>
      </c>
      <c r="BG122" s="232" t="str">
        <f t="shared" si="94"/>
        <v/>
      </c>
      <c r="BH122" s="25" t="str">
        <f>IF(B122 &lt;&gt; "",IF(AND('PRINTABLE (per grading)'!H$16="EXAM", 'PRINTABLE (per grading)'!B$13="Prelim"), IF(ISERROR(SUMIF('Exam (LECTURE ONLY)'!D$20:M$20, "CLO10", 'Exam (LECTURE ONLY)'!D124:M124) / 'Exam (LECTURE ONLY)'!AL$15), "", SUMIF('Exam (LECTURE ONLY)'!D$20:M$20, "CLO10", 'Exam (LECTURE ONLY)'!D124:M124) /'Exam (LECTURE ONLY)'!AL$15),
IF(AND('PRINTABLE (per grading)'!H$16="EXAM", 'PRINTABLE (per grading)'!B$13="Midterm"), IF(ISERROR(SUMIF('Exam (LECTURE ONLY)'!O$20:X$20, "CLO10", 'Exam (LECTURE ONLY)'!O124:X124) / 'Exam (LECTURE ONLY)'!AM$15), "", SUMIF('Exam (LECTURE ONLY)'!O$20:X$20, "CLO10", 'Exam (LECTURE ONLY)'!O124:X124) / 'Exam (LECTURE ONLY)'!AM$15),
IF(AND('PRINTABLE (per grading)'!H$16="EXAM", 'PRINTABLE (per grading)'!B$13="Final"), IF(ISERROR(SUMIF('Exam (LECTURE ONLY)'!Z$20:AI$20, "CLO10", 'Exam (LECTURE ONLY)'!Z124:AI124) / 'Exam (LECTURE ONLY)'!AN$15), "", SUMIF('Exam (LECTURE ONLY)'!Z$20:AI$20, "CLO10", 'Exam (LECTURE ONLY)'!Z124:AI124) / 'Exam (LECTURE ONLY)'!AN$15),
IF(AND('PRINTABLE (per grading)'!H$16="OUTPUT", 'PRINTABLE (per grading)'!B$13="Prelim"), IF(ISERROR(SUMIF(OUTPUT!C$20:M$20, "CLO10", OUTPUT!C124:M124) / OUTPUT!AL$15), "", SUMIF(OUTPUT!C$20:M$20, "CLO10", OUTPUT!C124:M124) / OUTPUT!AL$15),
IF(AND('PRINTABLE (per grading)'!H$16="OUTPUT", 'PRINTABLE (per grading)'!B$13="Midterm"), IF(ISERROR(SUMIF(OUTPUT!O$20:Y$20, "CLO10", OUTPUT!O124:Y124) / OUTPUT!AM$15), "", SUMIF(OUTPUT!O$20:Y$20, "CLO10", OUTPUT!O124:Y124) / OUTPUT!AM$15),
IF(AND('PRINTABLE (per grading)'!H$16="OUTPUT", 'PRINTABLE (per grading)'!B$13="Final"), IF(ISERROR(SUMIF(OUTPUT!AA$20:AI$20, "CLO10", OUTPUT!AA124:AI124) / OUTPUT!AN$15), "", SUMIF(OUTPUT!AA$20:AI$20, "CLO10", OUTPUT!AA124:AI124) / OUTPUT!AN$15),
"")))))),"")</f>
        <v/>
      </c>
      <c r="BI122" s="232" t="str">
        <f t="shared" si="95"/>
        <v/>
      </c>
      <c r="BJ122" s="233" t="str">
        <f t="shared" si="96"/>
        <v/>
      </c>
      <c r="BK122" s="2"/>
    </row>
    <row r="123" spans="1:63" ht="20.100000000000001" customHeight="1">
      <c r="A123" s="118" t="str">
        <f>IF(ISBLANK('Database (LECTURE-RES-PRAC)'!A120),"",'Database (LECTURE-RES-PRAC)'!A120)</f>
        <v/>
      </c>
      <c r="B123" s="119" t="str">
        <f>IF(ISBLANK('Database (LECTURE-RES-PRAC)'!B120),"",'Database (LECTURE-RES-PRAC)'!B120)</f>
        <v/>
      </c>
      <c r="C123" s="134" t="str">
        <f>IF(B123&lt;&gt;"",IF(C$16="PRELIM",'Grade computation'!C123, IF(C$16="MIDTERM",'Grade computation'!K123, IF(C$16="FINAL",'Grade computation'!S123,""))),"")</f>
        <v/>
      </c>
      <c r="D123" s="135" t="str">
        <f t="shared" si="1"/>
        <v/>
      </c>
      <c r="E123" s="134" t="str">
        <f>IF(B123&lt;&gt;"", IF(C$16="PRELIM",'Grade computation'!E123, IF(C$16="MIDTERM",'Grade computation'!M123, IF(C$16="FINAL",'Grade computation'!U123,""))),"")</f>
        <v/>
      </c>
      <c r="F123" s="136" t="str">
        <f t="shared" si="2"/>
        <v/>
      </c>
      <c r="G123" s="137" t="str">
        <f t="shared" si="3"/>
        <v/>
      </c>
      <c r="H123" s="207" t="str">
        <f>IF(B123&lt;&gt;"",IF(C$16="PRELIM", 'Grade computation'!H123, IF(C$16="MIDTERM", 'Grade computation'!P123, IF(C$16="FINAL",'Grade computation'!X123, ""))),"")</f>
        <v/>
      </c>
      <c r="I123" s="137" t="str">
        <f t="shared" si="4"/>
        <v/>
      </c>
      <c r="J123" s="139" t="str">
        <f t="shared" si="5"/>
        <v/>
      </c>
      <c r="K123" s="377" t="str">
        <f t="shared" si="6"/>
        <v/>
      </c>
      <c r="L123" s="434"/>
      <c r="M123" s="25" t="str">
        <f>IF(B123 &lt;&gt; "", IFERROR(IF(C$16 = "PRELIM", SUMIF('Database (LECTURE-RES-PRAC)'!D$14:AG$14, "CLO1", 'Database (LECTURE-RES-PRAC)'!D120:AG120) / 'Grade computation'!F$4, IF(C$16 = "MIDTERM", SUMIF('Database (LECTURE-RES-PRAC)'!AJ$14:BM$14, "CLO1", 'Database (LECTURE-RES-PRAC)'!AJ120:BM120) / 'Grade computation'!G$4, IF(C$16 = "FINAL", SUMIF('Database (LECTURE-RES-PRAC)'!BP$14:CS$14, "CLO1", 'Database (LECTURE-RES-PRAC)'!BP120:CS120) / 'Grade computation'!H$4,""))),""),"")</f>
        <v/>
      </c>
      <c r="N123" s="232" t="str">
        <f t="shared" si="67"/>
        <v/>
      </c>
      <c r="O123" s="25" t="str">
        <f>IF(B123 &lt;&gt; "",IF(AND('PRINTABLE (per grading)'!H$16="EXAM", 'PRINTABLE (per grading)'!B$13="Prelim"), IF(ISERROR(SUMIF('Exam (LECTURE ONLY)'!D$20:M$20, "CLO1", 'Exam (LECTURE ONLY)'!D125:M125) / 'Exam (LECTURE ONLY)'!AL$6), "", SUMIF('Exam (LECTURE ONLY)'!D$20:M$20, "CLO1", 'Exam (LECTURE ONLY)'!D125:M125) /'Exam (LECTURE ONLY)'!AL$6),
IF(AND('PRINTABLE (per grading)'!H$16="EXAM", 'PRINTABLE (per grading)'!B$13="Midterm"), IF(ISERROR(SUMIF('Exam (LECTURE ONLY)'!O$20:X$20, "CLO1", 'Exam (LECTURE ONLY)'!O125:X125) / 'Exam (LECTURE ONLY)'!AM$6), "", SUMIF('Exam (LECTURE ONLY)'!O$20:X$20, "CLO1", 'Exam (LECTURE ONLY)'!O125:X125) / 'Exam (LECTURE ONLY)'!AM$6),
IF(AND('PRINTABLE (per grading)'!H$16="EXAM", 'PRINTABLE (per grading)'!B$13="Final"), IF(ISERROR(SUMIF('Exam (LECTURE ONLY)'!Z$20:AI$20, "CLO1", 'Exam (LECTURE ONLY)'!Z125:AI125) / 'Exam (LECTURE ONLY)'!AN$6), "", SUMIF('Exam (LECTURE ONLY)'!Z$20:AI$20, "CLO1", 'Exam (LECTURE ONLY)'!Z125:AI125) / 'Exam (LECTURE ONLY)'!AN$6),
IF(AND('PRINTABLE (per grading)'!H$16="OUTPUT", 'PRINTABLE (per grading)'!B$13="Prelim"), IF(ISERROR(SUMIF(OUTPUT!C$20:M$20, "CLO1", OUTPUT!C125:M125) / OUTPUT!AL$6), "", SUMIF(OUTPUT!C$20:M$20, "CLO1", OUTPUT!C125:M125) / OUTPUT!AL$6),
IF(AND('PRINTABLE (per grading)'!H$16="OUTPUT", 'PRINTABLE (per grading)'!B$13="Midterm"), IF(ISERROR(SUMIF(OUTPUT!O$20:Y$20, "CLO1", OUTPUT!O125:Y125) / OUTPUT!AM$6), "", SUMIF(OUTPUT!O$20:Y$20, "CLO1", OUTPUT!O125:Y125) / OUTPUT!AM$6),
IF(AND('PRINTABLE (per grading)'!H$16="OUTPUT", 'PRINTABLE (per grading)'!B$13="Final"), IF(ISERROR(SUMIF(OUTPUT!AA$20:AI$20, "CLO1", OUTPUT!AA125:AI125) / OUTPUT!AN$6), "", SUMIF(OUTPUT!AA$20:AI$20, "CLO1", OUTPUT!AA125:AI125) / OUTPUT!AN$6),
"")))))),"")</f>
        <v/>
      </c>
      <c r="P123" s="232" t="str">
        <f t="shared" si="68"/>
        <v/>
      </c>
      <c r="Q123" s="233" t="str">
        <f t="shared" si="69"/>
        <v/>
      </c>
      <c r="R123" s="25" t="str">
        <f>IF(B123 &lt;&gt; "", IFERROR(IF(C$16 = "PRELIM", SUMIF('Database (LECTURE-RES-PRAC)'!D$14:AG$14, "CLO2", 'Database (LECTURE-RES-PRAC)'!D120:AG120) / 'Grade computation'!F$5, IF(C$16 = "MIDTERM", SUMIF('Database (LECTURE-RES-PRAC)'!AJ$14:BM$14, "CLO2", 'Database (LECTURE-RES-PRAC)'!AJ120:BM120) / 'Grade computation'!G$5, IF(C$16 = "FINAL", SUMIF('Database (LECTURE-RES-PRAC)'!BP$14:CS$14, "CLO2", 'Database (LECTURE-RES-PRAC)'!BP120:CS120) / 'Grade computation'!H$5,""))),""),"")</f>
        <v/>
      </c>
      <c r="S123" s="232" t="str">
        <f t="shared" si="70"/>
        <v/>
      </c>
      <c r="T123" s="25" t="str">
        <f>IF(B123 &lt;&gt; "",IF(AND('PRINTABLE (per grading)'!H$16="EXAM", 'PRINTABLE (per grading)'!B$13="Prelim"), IF(ISERROR(SUMIF('Exam (LECTURE ONLY)'!D$20:M$20, "CLO2", 'Exam (LECTURE ONLY)'!D125:M125) / 'Exam (LECTURE ONLY)'!AL$7), "", SUMIF('Exam (LECTURE ONLY)'!D$20:M$20, "CLO2", 'Exam (LECTURE ONLY)'!D125:M125) /'Exam (LECTURE ONLY)'!AL$7),
IF(AND('PRINTABLE (per grading)'!H$16="EXAM", 'PRINTABLE (per grading)'!B$13="Midterm"), IF(ISERROR(SUMIF('Exam (LECTURE ONLY)'!O$20:X$20, "CLO2", 'Exam (LECTURE ONLY)'!O125:X125) / 'Exam (LECTURE ONLY)'!AM$7), "", SUMIF('Exam (LECTURE ONLY)'!O$20:X$20, "CLO2", 'Exam (LECTURE ONLY)'!O125:X125) / 'Exam (LECTURE ONLY)'!AM$7),
IF(AND('PRINTABLE (per grading)'!H$16="EXAM", 'PRINTABLE (per grading)'!B$13="Final"), IF(ISERROR(SUMIF('Exam (LECTURE ONLY)'!Z$20:AI$20, "CLO2", 'Exam (LECTURE ONLY)'!Z125:AI125) / 'Exam (LECTURE ONLY)'!AN$7), "", SUMIF('Exam (LECTURE ONLY)'!Z$20:AI$20, "CLO2", 'Exam (LECTURE ONLY)'!Z125:AI125) / 'Exam (LECTURE ONLY)'!AN$7),
IF(AND('PRINTABLE (per grading)'!H$16="OUTPUT", 'PRINTABLE (per grading)'!B$13="Prelim"), IF(ISERROR(SUMIF(OUTPUT!C$20:M$20, "CLO2", OUTPUT!C125:M125) / OUTPUT!AL$7), "", SUMIF(OUTPUT!C$20:M$20, "CLO2", OUTPUT!C125:M125) / OUTPUT!AL$7),
IF(AND('PRINTABLE (per grading)'!H$16="OUTPUT", 'PRINTABLE (per grading)'!B$13="Midterm"), IF(ISERROR(SUMIF(OUTPUT!O$20:Y$20, "CLO2", OUTPUT!O125:Y125) / OUTPUT!AM$7), "", SUMIF(OUTPUT!O$20:Y$20, "CLO2", OUTPUT!O125:Y125) / OUTPUT!AM$7),
IF(AND('PRINTABLE (per grading)'!H$16="OUTPUT", 'PRINTABLE (per grading)'!B$13="Final"), IF(ISERROR(SUMIF(OUTPUT!AA$20:AI$20, "CLO2", OUTPUT!AA125:AI125) / OUTPUT!AN$7), "", SUMIF(OUTPUT!AA$20:AI$20, "CLO2", OUTPUT!AA125:AI125) / OUTPUT!AN$7),
"")))))),"")</f>
        <v/>
      </c>
      <c r="U123" s="232" t="str">
        <f t="shared" si="71"/>
        <v/>
      </c>
      <c r="V123" s="233" t="str">
        <f t="shared" si="72"/>
        <v/>
      </c>
      <c r="W123" s="25" t="str">
        <f>IF(B123 &lt;&gt; "", IFERROR(IF(C$16 = "PRELIM", SUMIF('Database (LECTURE-RES-PRAC)'!D$14:AG$14, "CLO3", 'Database (LECTURE-RES-PRAC)'!D120:AG120) / 'Grade computation'!F$6, IF(C$16 = "MIDTERM", SUMIF('Database (LECTURE-RES-PRAC)'!AJ$14:BM$14, "CLO3", 'Database (LECTURE-RES-PRAC)'!AJ120:BM120) / 'Grade computation'!G$6, IF(C$16 = "FINAL", SUMIF('Database (LECTURE-RES-PRAC)'!BP$14:CS$14, "CLO3", 'Database (LECTURE-RES-PRAC)'!BP120:CS120) / 'Grade computation'!H$6,""))),""),"")</f>
        <v/>
      </c>
      <c r="X123" s="232" t="str">
        <f t="shared" si="73"/>
        <v/>
      </c>
      <c r="Y123" s="25" t="str">
        <f>IF(B123 &lt;&gt; "",IF(AND('PRINTABLE (per grading)'!H$16="EXAM", 'PRINTABLE (per grading)'!B$13="Prelim"), IF(ISERROR(SUMIF('Exam (LECTURE ONLY)'!D$20:M$20, "CLO3", 'Exam (LECTURE ONLY)'!D125:M125) / 'Exam (LECTURE ONLY)'!AL$8), "", SUMIF('Exam (LECTURE ONLY)'!D$20:M$20, "CLO3", 'Exam (LECTURE ONLY)'!D125:M125) /'Exam (LECTURE ONLY)'!AL$8),
IF(AND('PRINTABLE (per grading)'!H$16="EXAM", 'PRINTABLE (per grading)'!B$13="Midterm"), IF(ISERROR(SUMIF('Exam (LECTURE ONLY)'!O$20:X$20, "CLO3", 'Exam (LECTURE ONLY)'!O125:X125) / 'Exam (LECTURE ONLY)'!AM$8), "", SUMIF('Exam (LECTURE ONLY)'!O$20:X$20, "CLO3", 'Exam (LECTURE ONLY)'!O125:X125) / 'Exam (LECTURE ONLY)'!AM$8),
IF(AND('PRINTABLE (per grading)'!H$16="EXAM", 'PRINTABLE (per grading)'!B$13="Final"), IF(ISERROR(SUMIF('Exam (LECTURE ONLY)'!Z$20:AI$20, "CLO3", 'Exam (LECTURE ONLY)'!Z125:AI125) / 'Exam (LECTURE ONLY)'!AN$8), "", SUMIF('Exam (LECTURE ONLY)'!Z$20:AI$20, "CLO3", 'Exam (LECTURE ONLY)'!Z125:AI125) / 'Exam (LECTURE ONLY)'!AN$8),
IF(AND('PRINTABLE (per grading)'!H$16="OUTPUT", 'PRINTABLE (per grading)'!B$13="Prelim"), IF(ISERROR(SUMIF(OUTPUT!C$20:M$20, "CLO3", OUTPUT!C125:M125) / OUTPUT!AL$8), "", SUMIF(OUTPUT!C$20:M$20, "CLO3", OUTPUT!C125:M125) / OUTPUT!AL$8),
IF(AND('PRINTABLE (per grading)'!H$16="OUTPUT", 'PRINTABLE (per grading)'!B$13="Midterm"), IF(ISERROR(SUMIF(OUTPUT!O$20:Y$20, "CLO3", OUTPUT!O125:Y125) / OUTPUT!AM$8), "", SUMIF(OUTPUT!O$20:Y$20, "CLO3", OUTPUT!O125:Y125) / OUTPUT!AM$8),
IF(AND('PRINTABLE (per grading)'!H$16="OUTPUT", 'PRINTABLE (per grading)'!B$13="Final"), IF(ISERROR(SUMIF(OUTPUT!AA$20:AI$20, "CLO3", OUTPUT!AA125:AI125) / OUTPUT!AN$8), "", SUMIF(OUTPUT!AA$20:AI$20, "CLO3", OUTPUT!AA125:AI125) / OUTPUT!AN$8),
"" )))))),"")</f>
        <v/>
      </c>
      <c r="Z123" s="232" t="str">
        <f t="shared" si="74"/>
        <v/>
      </c>
      <c r="AA123" s="233" t="str">
        <f t="shared" si="75"/>
        <v/>
      </c>
      <c r="AB123" s="25" t="str">
        <f>IF(B123 &lt;&gt; "", IFERROR(IF(C$16 = "PRELIM", SUMIF('Database (LECTURE-RES-PRAC)'!D$14:AG$14, "CLO4", 'Database (LECTURE-RES-PRAC)'!D120:AG120) / 'Grade computation'!F$7, IF(C$16 = "MIDTERM", SUMIF('Database (LECTURE-RES-PRAC)'!AJ$14:BM$14, "CLO4", 'Database (LECTURE-RES-PRAC)'!AJ120:BM120) / 'Grade computation'!G$7, IF(C$16 = "FINAL", SUMIF('Database (LECTURE-RES-PRAC)'!BP$14:CS$14, "CLO4", 'Database (LECTURE-RES-PRAC)'!BP120:CS120) / 'Grade computation'!H$7,""))),""),"")</f>
        <v/>
      </c>
      <c r="AC123" s="232" t="str">
        <f t="shared" si="76"/>
        <v/>
      </c>
      <c r="AD123" s="25" t="str">
        <f>IF(B123 &lt;&gt; "",IF(AND('PRINTABLE (per grading)'!H$16="EXAM", 'PRINTABLE (per grading)'!B$13="Prelim"), IF(ISERROR(SUMIF('Exam (LECTURE ONLY)'!D$20:M$20, "CLO4", 'Exam (LECTURE ONLY)'!D125:M125) / 'Exam (LECTURE ONLY)'!AL$9), "", SUMIF('Exam (LECTURE ONLY)'!D$20:M$20, "CLO4", 'Exam (LECTURE ONLY)'!D125:M125) /'Exam (LECTURE ONLY)'!AL$9),
IF(AND('PRINTABLE (per grading)'!H$16="EXAM", 'PRINTABLE (per grading)'!B$13="Midterm"), IF(ISERROR(SUMIF('Exam (LECTURE ONLY)'!O$20:X$20, "CLO4", 'Exam (LECTURE ONLY)'!O125:X125) / 'Exam (LECTURE ONLY)'!AM$9), "", SUMIF('Exam (LECTURE ONLY)'!O$20:X$20, "CLO4", 'Exam (LECTURE ONLY)'!O125:X125) / 'Exam (LECTURE ONLY)'!AM$9),
IF(AND('PRINTABLE (per grading)'!H$16="EXAM", 'PRINTABLE (per grading)'!B$13="Final"), IF(ISERROR(SUMIF('Exam (LECTURE ONLY)'!Z$20:AI$20, "CLO4", 'Exam (LECTURE ONLY)'!Z125:AI125) / 'Exam (LECTURE ONLY)'!AN$9), "", SUMIF('Exam (LECTURE ONLY)'!Z$20:AI$20, "CLO4", 'Exam (LECTURE ONLY)'!Z125:AI125) / 'Exam (LECTURE ONLY)'!AN$9),
IF(AND('PRINTABLE (per grading)'!H$16="OUTPUT", 'PRINTABLE (per grading)'!B$13="Prelim"), IF(ISERROR(SUMIF(OUTPUT!C$20:M$20, "CLO4", OUTPUT!C125:M125) / OUTPUT!AL$9), "", SUMIF(OUTPUT!C$20:M$20, "CLO4", OUTPUT!C125:M125) / OUTPUT!AL$9),
IF(AND('PRINTABLE (per grading)'!H$16="OUTPUT", 'PRINTABLE (per grading)'!B$13="Midterm"), IF(ISERROR(SUMIF(OUTPUT!O$20:Y$20, "CLO4", OUTPUT!O125:Y125) / OUTPUT!AM$9), "", SUMIF(OUTPUT!O$20:Y$20, "CLO4", OUTPUT!O125:Y125) / OUTPUT!AM$9),
IF(AND('PRINTABLE (per grading)'!H$16="OUTPUT", 'PRINTABLE (per grading)'!B$13="Final"), IF(ISERROR(SUMIF(OUTPUT!AA$20:AI$20, "CLO4", OUTPUT!AA125:AI125) / OUTPUT!AN$9), "", SUMIF(OUTPUT!AA$20:AI$20, "CLO4", OUTPUT!AA125:AI125) / OUTPUT!AN$9),
"")))))),"")</f>
        <v/>
      </c>
      <c r="AE123" s="232" t="str">
        <f t="shared" si="77"/>
        <v/>
      </c>
      <c r="AF123" s="233" t="str">
        <f t="shared" si="78"/>
        <v/>
      </c>
      <c r="AG123" s="25" t="str">
        <f>IF(B123 &lt;&gt; "", IFERROR(IF(C$16 = "PRELIM", SUMIF('Database (LECTURE-RES-PRAC)'!D$14:AG$14, "CLO5", 'Database (LECTURE-RES-PRAC)'!D120:AG120) / 'Grade computation'!F$8, IF(C$16 = "MIDTERM", SUMIF('Database (LECTURE-RES-PRAC)'!AJ$14:BM$14, "CLO5", 'Database (LECTURE-RES-PRAC)'!AJ120:BM120) / 'Grade computation'!G$8, IF(C$16 = "FINAL", SUMIF('Database (LECTURE-RES-PRAC)'!BP$14:CS$14, "CLO5", 'Database (LECTURE-RES-PRAC)'!BP120:CS120) / 'Grade computation'!H$8,""))),""),"")</f>
        <v/>
      </c>
      <c r="AH123" s="232" t="str">
        <f t="shared" si="79"/>
        <v/>
      </c>
      <c r="AI123" s="25" t="str">
        <f>IF(B123 &lt;&gt; "",IF(AND('PRINTABLE (per grading)'!H$16="EXAM", 'PRINTABLE (per grading)'!B$13="Prelim"), IF(ISERROR(SUMIF('Exam (LECTURE ONLY)'!D$20:M$20, "CLO5", 'Exam (LECTURE ONLY)'!D125:M125) / 'Exam (LECTURE ONLY)'!AL$10), "", SUMIF('Exam (LECTURE ONLY)'!D$20:M$20, "CLO5", 'Exam (LECTURE ONLY)'!D125:M125) /'Exam (LECTURE ONLY)'!AL$10),
IF(AND('PRINTABLE (per grading)'!H$16="EXAM", 'PRINTABLE (per grading)'!B$13="Midterm"), IF(ISERROR(SUMIF('Exam (LECTURE ONLY)'!O$20:X$20, "CLO5", 'Exam (LECTURE ONLY)'!O125:X125) / 'Exam (LECTURE ONLY)'!AM$10), "", SUMIF('Exam (LECTURE ONLY)'!O$20:X$20, "CLO5", 'Exam (LECTURE ONLY)'!O125:X125) / 'Exam (LECTURE ONLY)'!AM$10),
IF(AND('PRINTABLE (per grading)'!H$16="EXAM", 'PRINTABLE (per grading)'!B$13="Final"), IF(ISERROR(SUMIF('Exam (LECTURE ONLY)'!Z$20:AI$20, "CLO5", 'Exam (LECTURE ONLY)'!Z125:AI125) / 'Exam (LECTURE ONLY)'!AN$10), "", SUMIF('Exam (LECTURE ONLY)'!Z$20:AI$20, "CLO5", 'Exam (LECTURE ONLY)'!Z125:AI125) / 'Exam (LECTURE ONLY)'!AN$10),
IF(AND('PRINTABLE (per grading)'!H$16="OUTPUT", 'PRINTABLE (per grading)'!B$13="Prelim"), IF(ISERROR(SUMIF(OUTPUT!C$20:M$20, "CLO5", OUTPUT!C125:M125) / OUTPUT!AL$10), "", SUMIF(OUTPUT!C$20:M$20, "CLO5", OUTPUT!C125:M125) / OUTPUT!AL$10),
IF(AND('PRINTABLE (per grading)'!H$16="OUTPUT", 'PRINTABLE (per grading)'!B$13="Midterm"), IF(ISERROR(SUMIF(OUTPUT!O$20:Y$20, "CLO5", OUTPUT!O125:Y125) / OUTPUT!AM$10), "", SUMIF(OUTPUT!O$20:Y$20, "CLO5", OUTPUT!O125:Y125) / OUTPUT!AM$10),
IF(AND('PRINTABLE (per grading)'!H$16="OUTPUT", 'PRINTABLE (per grading)'!B$13="Final"), IF(ISERROR(SUMIF(OUTPUT!AA$20:AI$20, "CLO5", OUTPUT!AA125:AI125) / OUTPUT!AN$10), "", SUMIF(OUTPUT!AA$20:AI$20, "CLO5", OUTPUT!AA125:AI125) / OUTPUT!AN$10),
"")))))),"")</f>
        <v/>
      </c>
      <c r="AJ123" s="232" t="str">
        <f t="shared" si="80"/>
        <v/>
      </c>
      <c r="AK123" s="233" t="str">
        <f t="shared" si="81"/>
        <v/>
      </c>
      <c r="AL123" s="25" t="str">
        <f>IF(B123 &lt;&gt; "", IFERROR(IF(C$16 = "PRELIM", SUMIF('Database (LECTURE-RES-PRAC)'!D$14:AG$14, "CLO6", 'Database (LECTURE-RES-PRAC)'!D120:AG120) / 'Grade computation'!F$9, IF(C$16 = "MIDTERM", SUMIF('Database (LECTURE-RES-PRAC)'!AJ$14:BM$14, "CLO6", 'Database (LECTURE-RES-PRAC)'!AJ120:BM120) / 'Grade computation'!G$9, IF(C$16 = "FINAL", SUMIF('Database (LECTURE-RES-PRAC)'!BP$14:CS$14, "CLO6", 'Database (LECTURE-RES-PRAC)'!BP120:CS120) / 'Grade computation'!H$9,""))),""),"")</f>
        <v/>
      </c>
      <c r="AM123" s="232" t="str">
        <f t="shared" si="82"/>
        <v/>
      </c>
      <c r="AN123" s="25" t="str">
        <f>IF(B123 &lt;&gt; "",IF(AND('PRINTABLE (per grading)'!H$16="EXAM", 'PRINTABLE (per grading)'!B$13="Prelim"), IF(ISERROR(SUMIF('Exam (LECTURE ONLY)'!D$20:M$20, "CLO6", 'Exam (LECTURE ONLY)'!D125:M125) / 'Exam (LECTURE ONLY)'!AL$11), "", SUMIF('Exam (LECTURE ONLY)'!D$20:M$20, "CLO6", 'Exam (LECTURE ONLY)'!D125:M125) /'Exam (LECTURE ONLY)'!AL$11),
IF(AND('PRINTABLE (per grading)'!H$16="EXAM", 'PRINTABLE (per grading)'!B$13="Midterm"), IF(ISERROR(SUMIF('Exam (LECTURE ONLY)'!O$20:X$20, "CLO6", 'Exam (LECTURE ONLY)'!O125:X125) / 'Exam (LECTURE ONLY)'!AM$11), "", SUMIF('Exam (LECTURE ONLY)'!O$20:X$20, "CLO6", 'Exam (LECTURE ONLY)'!O125:X125) / 'Exam (LECTURE ONLY)'!AM$11),
IF(AND('PRINTABLE (per grading)'!H$16="EXAM", 'PRINTABLE (per grading)'!B$13="Final"), IF(ISERROR(SUMIF('Exam (LECTURE ONLY)'!Z$20:AI$20, "CLO6", 'Exam (LECTURE ONLY)'!Z125:AI125) / 'Exam (LECTURE ONLY)'!AN$11), "", SUMIF('Exam (LECTURE ONLY)'!Z$20:AI$20, "CLO6", 'Exam (LECTURE ONLY)'!Z125:AI125) / 'Exam (LECTURE ONLY)'!AN$11),
IF(AND('PRINTABLE (per grading)'!H$16="OUTPUT", 'PRINTABLE (per grading)'!B$13="Prelim"), IF(ISERROR(SUMIF(OUTPUT!C$20:M$20, "CLO6", OUTPUT!C125:M125) / OUTPUT!AL$11), "", SUMIF(OUTPUT!C$20:M$20, "CLO6", OUTPUT!C125:M125) / OUTPUT!AL$11),
IF(AND('PRINTABLE (per grading)'!H$16="OUTPUT", 'PRINTABLE (per grading)'!B$13="Midterm"), IF(ISERROR(SUMIF(OUTPUT!O$20:Y$20, "CLO6", OUTPUT!O125:Y125) / OUTPUT!AM$11), "", SUMIF(OUTPUT!O$20:Y$20, "CLO6", OUTPUT!O125:Y125) / OUTPUT!AM$11),
IF(AND('PRINTABLE (per grading)'!H$16="OUTPUT", 'PRINTABLE (per grading)'!B$13="Final"), IF(ISERROR(SUMIF(OUTPUT!AA$20:AI$20, "CLO6", OUTPUT!AA125:AI125) / OUTPUT!AN$11), "", SUMIF(OUTPUT!AA$20:AI$20, "CLO6", OUTPUT!AA125:AI125) / OUTPUT!AN$11),
"")))))),"")</f>
        <v/>
      </c>
      <c r="AO123" s="232" t="str">
        <f t="shared" si="83"/>
        <v/>
      </c>
      <c r="AP123" s="233" t="str">
        <f t="shared" si="84"/>
        <v/>
      </c>
      <c r="AQ123" s="25" t="str">
        <f>IF(B123 &lt;&gt; "", IFERROR(IF(C$16 = "PRELIM", SUMIF('Database (LECTURE-RES-PRAC)'!D$14:AG$14, "CLO7", 'Database (LECTURE-RES-PRAC)'!D120:AG120) / 'Grade computation'!F$10, IF(C$16 = "MIDTERM", SUMIF('Database (LECTURE-RES-PRAC)'!AJ$14:BM$14, "CLO7", 'Database (LECTURE-RES-PRAC)'!AJ120:BM120) / 'Grade computation'!G$10, IF(C$16 = "FINAL", SUMIF('Database (LECTURE-RES-PRAC)'!BP$14:CS$14, "CLO7", 'Database (LECTURE-RES-PRAC)'!BP120:CS120) / 'Grade computation'!H$10,""))),""),"")</f>
        <v/>
      </c>
      <c r="AR123" s="232" t="str">
        <f t="shared" si="85"/>
        <v/>
      </c>
      <c r="AS123" s="25" t="str">
        <f>IF(B123 &lt;&gt; "",IF(AND('PRINTABLE (per grading)'!H$16="EXAM", 'PRINTABLE (per grading)'!B$13="Prelim"), IF(ISERROR(SUMIF('Exam (LECTURE ONLY)'!D$20:M$20, "CLO7", 'Exam (LECTURE ONLY)'!D125:M125) / 'Exam (LECTURE ONLY)'!AL$12), "", SUMIF('Exam (LECTURE ONLY)'!D$20:M$20, "CLO7", 'Exam (LECTURE ONLY)'!D125:M125) /'Exam (LECTURE ONLY)'!AL$12),
IF(AND('PRINTABLE (per grading)'!H$16="EXAM", 'PRINTABLE (per grading)'!B$13="Midterm"), IF(ISERROR(SUMIF('Exam (LECTURE ONLY)'!O$20:X$20, "CLO7", 'Exam (LECTURE ONLY)'!O125:X125) / 'Exam (LECTURE ONLY)'!AM$12), "", SUMIF('Exam (LECTURE ONLY)'!O$20:X$20, "CLO7", 'Exam (LECTURE ONLY)'!O125:X125) / 'Exam (LECTURE ONLY)'!AM$12),
IF(AND('PRINTABLE (per grading)'!H$16="EXAM", 'PRINTABLE (per grading)'!B$13="Final"), IF(ISERROR(SUMIF('Exam (LECTURE ONLY)'!Z$20:AI$20, "CLO7", 'Exam (LECTURE ONLY)'!Z125:AI125) / 'Exam (LECTURE ONLY)'!AN$12), "", SUMIF('Exam (LECTURE ONLY)'!Z$20:AI$20, "CLO7", 'Exam (LECTURE ONLY)'!Z125:AI125) / 'Exam (LECTURE ONLY)'!AN$12),
IF(AND('PRINTABLE (per grading)'!H$16="OUTPUT", 'PRINTABLE (per grading)'!B$13="Prelim"), IF(ISERROR(SUMIF(OUTPUT!C$20:M$20, "CLO7", OUTPUT!C125:M125) / OUTPUT!AL$12), "", SUMIF(OUTPUT!C$20:M$20, "CLO7", OUTPUT!C125:M125) / OUTPUT!AL$12),
IF(AND('PRINTABLE (per grading)'!H$16="OUTPUT", 'PRINTABLE (per grading)'!B$13="Midterm"), IF(ISERROR(SUMIF(OUTPUT!O$20:Y$20, "CLO7", OUTPUT!O125:Y125) / OUTPUT!AM$12), "", SUMIF(OUTPUT!O$20:Y$20, "CLO7", OUTPUT!O125:Y125) / OUTPUT!AM$12),
IF(AND('PRINTABLE (per grading)'!H$16="OUTPUT", 'PRINTABLE (per grading)'!B$13="Final"), IF(ISERROR(SUMIF(OUTPUT!AA$20:AI$20, "CLO7", OUTPUT!AA125:AI125) / OUTPUT!AN$12), "", SUMIF(OUTPUT!AA$20:AI$20, "CLO7", OUTPUT!AA125:AI125) / OUTPUT!AN$12),
"")))))),"")</f>
        <v/>
      </c>
      <c r="AT123" s="232" t="str">
        <f t="shared" si="86"/>
        <v/>
      </c>
      <c r="AU123" s="233" t="str">
        <f t="shared" si="87"/>
        <v/>
      </c>
      <c r="AV123" s="25" t="str">
        <f>IF(B123 &lt;&gt; "", IFERROR(IF(C$16 = "PRELIM", SUMIF('Database (LECTURE-RES-PRAC)'!D$14:AG$14, "CLO8", 'Database (LECTURE-RES-PRAC)'!D120:AG120) / 'Grade computation'!F$11, IF(C$16 = "MIDTERM", SUMIF('Database (LECTURE-RES-PRAC)'!AJ$14:BM$14, "CLO8", 'Database (LECTURE-RES-PRAC)'!AJ120:BM120) / 'Grade computation'!G$11, IF(C$16 = "FINAL", SUMIF('Database (LECTURE-RES-PRAC)'!BP$14:CS$14, "CLO8", 'Database (LECTURE-RES-PRAC)'!BP120:CS120) / 'Grade computation'!H$11,""))),""),"")</f>
        <v/>
      </c>
      <c r="AW123" s="232" t="str">
        <f t="shared" si="88"/>
        <v/>
      </c>
      <c r="AX123" s="25" t="str">
        <f>IF(B123 &lt;&gt; "",IF(AND('PRINTABLE (per grading)'!H$16="EXAM", 'PRINTABLE (per grading)'!B$13="Prelim"), IF(ISERROR(SUMIF('Exam (LECTURE ONLY)'!D$20:M$20, "CLO8", 'Exam (LECTURE ONLY)'!D125:M125) / 'Exam (LECTURE ONLY)'!AL$13), "", SUMIF('Exam (LECTURE ONLY)'!D$20:M$20, "CLO8", 'Exam (LECTURE ONLY)'!D125:M125) /'Exam (LECTURE ONLY)'!AL$13),
IF(AND('PRINTABLE (per grading)'!H$16="EXAM", 'PRINTABLE (per grading)'!B$13="Midterm"), IF(ISERROR(SUMIF('Exam (LECTURE ONLY)'!O$20:X$20, "CLO8", 'Exam (LECTURE ONLY)'!O125:X125) / 'Exam (LECTURE ONLY)'!AM$13), "", SUMIF('Exam (LECTURE ONLY)'!O$20:X$20, "CLO8", 'Exam (LECTURE ONLY)'!O125:X125) / 'Exam (LECTURE ONLY)'!AM$13),
IF(AND('PRINTABLE (per grading)'!H$16="EXAM", 'PRINTABLE (per grading)'!B$13="Final"), IF(ISERROR(SUMIF('Exam (LECTURE ONLY)'!Z$20:AI$20, "CLO8", 'Exam (LECTURE ONLY)'!Z125:AI125) / 'Exam (LECTURE ONLY)'!AN$13), "", SUMIF('Exam (LECTURE ONLY)'!Z$20:AI$20, "CLO8", 'Exam (LECTURE ONLY)'!Z125:AI125) / 'Exam (LECTURE ONLY)'!AN$13),
IF(AND('PRINTABLE (per grading)'!H$16="OUTPUT", 'PRINTABLE (per grading)'!B$13="Prelim"), IF(ISERROR(SUMIF(OUTPUT!C$20:M$20, "CLO8", OUTPUT!C125:M125) / OUTPUT!AL$13), "", SUMIF(OUTPUT!C$20:M$20, "CLO8", OUTPUT!C125:M125) / OUTPUT!AL$13),
IF(AND('PRINTABLE (per grading)'!H$16="OUTPUT", 'PRINTABLE (per grading)'!B$13="Midterm"), IF(ISERROR(SUMIF(OUTPUT!O$20:Y$20, "CLO8", OUTPUT!O125:Y125) / OUTPUT!AM$13), "", SUMIF(OUTPUT!O$20:Y$20, "CLO8", OUTPUT!O125:Y125) / OUTPUT!AM$13),
IF(AND('PRINTABLE (per grading)'!H$16="OUTPUT", 'PRINTABLE (per grading)'!B$13="Final"), IF(ISERROR(SUMIF(OUTPUT!AA$20:AI$20, "CLO8", OUTPUT!AA125:AI125) / OUTPUT!AN$13), "", SUMIF(OUTPUT!AA$20:AI$20, "CLO8", OUTPUT!AA125:AI125) / OUTPUT!AN$13),
"")))))),"")</f>
        <v/>
      </c>
      <c r="AY123" s="232" t="str">
        <f t="shared" si="89"/>
        <v/>
      </c>
      <c r="AZ123" s="233" t="str">
        <f t="shared" si="90"/>
        <v/>
      </c>
      <c r="BA123" s="25" t="str">
        <f>IF(B123 &lt;&gt; "", IFERROR(IF(C$16 = "PRELIM", SUMIF('Database (LECTURE-RES-PRAC)'!D$14:AG$14, "CLO9", 'Database (LECTURE-RES-PRAC)'!D120:AG120) / 'Grade computation'!F$12, IF(C$16 = "MIDTERM", SUMIF('Database (LECTURE-RES-PRAC)'!AJ$14:BM$14, "CLO9", 'Database (LECTURE-RES-PRAC)'!AJ120:BM120) / 'Grade computation'!G$12, IF(C$16 = "FINAL", SUMIF('Database (LECTURE-RES-PRAC)'!BP$14:CS$14, "CLO9", 'Database (LECTURE-RES-PRAC)'!BP120:CS120) / 'Grade computation'!H$12,""))),""),"")</f>
        <v/>
      </c>
      <c r="BB123" s="232" t="str">
        <f t="shared" si="91"/>
        <v/>
      </c>
      <c r="BC123" s="25" t="str">
        <f>IF(B123 &lt;&gt; "",IF(AND('PRINTABLE (per grading)'!H$16="EXAM", 'PRINTABLE (per grading)'!B$13="Prelim"), IF(ISERROR(SUMIF('Exam (LECTURE ONLY)'!D$20:M$20, "CLO9", 'Exam (LECTURE ONLY)'!D125:M125) / 'Exam (LECTURE ONLY)'!AL$14), "", SUMIF('Exam (LECTURE ONLY)'!D$20:M$20, "CLO9", 'Exam (LECTURE ONLY)'!D125:M125) /'Exam (LECTURE ONLY)'!AL$14),
IF(AND('PRINTABLE (per grading)'!H$16="EXAM", 'PRINTABLE (per grading)'!B$13="Midterm"), IF(ISERROR(SUMIF('Exam (LECTURE ONLY)'!O$20:X$20, "CLO9", 'Exam (LECTURE ONLY)'!O125:X125) / 'Exam (LECTURE ONLY)'!AM$14), "", SUMIF('Exam (LECTURE ONLY)'!O$20:X$20, "CLO9", 'Exam (LECTURE ONLY)'!O125:X125) / 'Exam (LECTURE ONLY)'!AM$14),
IF(AND('PRINTABLE (per grading)'!H$16="EXAM", 'PRINTABLE (per grading)'!B$13="Final"), IF(ISERROR(SUMIF('Exam (LECTURE ONLY)'!Z$20:AI$20, "CLO9", 'Exam (LECTURE ONLY)'!Z125:AI125) / 'Exam (LECTURE ONLY)'!AN$14), "", SUMIF('Exam (LECTURE ONLY)'!Z$20:AI$20, "CLO9", 'Exam (LECTURE ONLY)'!Z125:AI125) / 'Exam (LECTURE ONLY)'!AN$14),
IF(AND('PRINTABLE (per grading)'!H$16="OUTPUT", 'PRINTABLE (per grading)'!B$13="Prelim"), IF(ISERROR(SUMIF(OUTPUT!C$20:M$20, "CLO9", OUTPUT!C125:M125) / OUTPUT!AL$14), "", SUMIF(OUTPUT!C$20:M$20, "CLO9", OUTPUT!C125:M125) / OUTPUT!AL$14),
IF(AND('PRINTABLE (per grading)'!H$16="OUTPUT", 'PRINTABLE (per grading)'!B$13="Midterm"), IF(ISERROR(SUMIF(OUTPUT!O$20:Y$20, "CLO9", OUTPUT!O125:Y125) / OUTPUT!AM$14), "", SUMIF(OUTPUT!O$20:Y$20, "CLO9", OUTPUT!O125:Y125) / OUTPUT!AM$14),
IF(AND('PRINTABLE (per grading)'!H$16="OUTPUT", 'PRINTABLE (per grading)'!B$13="Final"), IF(ISERROR(SUMIF(OUTPUT!AA$20:AI$20, "CLO9", OUTPUT!AA125:AI125) / OUTPUT!AN$14), "", SUMIF(OUTPUT!AA$20:AI$20, "CLO9", OUTPUT!AA125:AI125) / OUTPUT!AN$14),
"")))))),"")</f>
        <v/>
      </c>
      <c r="BD123" s="232" t="str">
        <f t="shared" si="92"/>
        <v/>
      </c>
      <c r="BE123" s="233" t="str">
        <f t="shared" si="93"/>
        <v/>
      </c>
      <c r="BF123" s="25" t="str">
        <f>IF(B123 &lt;&gt; "", IFERROR(IF(C$16 = "PRELIM", SUMIF('Database (LECTURE-RES-PRAC)'!D$14:AG$14, "CLO10", 'Database (LECTURE-RES-PRAC)'!D120:AG120) / 'Grade computation'!F$13, IF(C$16 = "MIDTERM", SUMIF('Database (LECTURE-RES-PRAC)'!AJ$14:BM$14, "CLO10", 'Database (LECTURE-RES-PRAC)'!AJ120:BM120) / 'Grade computation'!G$13, IF(C$16 = "FINAL", SUMIF('Database (LECTURE-RES-PRAC)'!BP$14:CS$14, "CLO10", 'Database (LECTURE-RES-PRAC)'!BP120:CS120) / 'Grade computation'!H$13,""))),""),"")</f>
        <v/>
      </c>
      <c r="BG123" s="232" t="str">
        <f t="shared" si="94"/>
        <v/>
      </c>
      <c r="BH123" s="25" t="str">
        <f>IF(B123 &lt;&gt; "",IF(AND('PRINTABLE (per grading)'!H$16="EXAM", 'PRINTABLE (per grading)'!B$13="Prelim"), IF(ISERROR(SUMIF('Exam (LECTURE ONLY)'!D$20:M$20, "CLO10", 'Exam (LECTURE ONLY)'!D125:M125) / 'Exam (LECTURE ONLY)'!AL$15), "", SUMIF('Exam (LECTURE ONLY)'!D$20:M$20, "CLO10", 'Exam (LECTURE ONLY)'!D125:M125) /'Exam (LECTURE ONLY)'!AL$15),
IF(AND('PRINTABLE (per grading)'!H$16="EXAM", 'PRINTABLE (per grading)'!B$13="Midterm"), IF(ISERROR(SUMIF('Exam (LECTURE ONLY)'!O$20:X$20, "CLO10", 'Exam (LECTURE ONLY)'!O125:X125) / 'Exam (LECTURE ONLY)'!AM$15), "", SUMIF('Exam (LECTURE ONLY)'!O$20:X$20, "CLO10", 'Exam (LECTURE ONLY)'!O125:X125) / 'Exam (LECTURE ONLY)'!AM$15),
IF(AND('PRINTABLE (per grading)'!H$16="EXAM", 'PRINTABLE (per grading)'!B$13="Final"), IF(ISERROR(SUMIF('Exam (LECTURE ONLY)'!Z$20:AI$20, "CLO10", 'Exam (LECTURE ONLY)'!Z125:AI125) / 'Exam (LECTURE ONLY)'!AN$15), "", SUMIF('Exam (LECTURE ONLY)'!Z$20:AI$20, "CLO10", 'Exam (LECTURE ONLY)'!Z125:AI125) / 'Exam (LECTURE ONLY)'!AN$15),
IF(AND('PRINTABLE (per grading)'!H$16="OUTPUT", 'PRINTABLE (per grading)'!B$13="Prelim"), IF(ISERROR(SUMIF(OUTPUT!C$20:M$20, "CLO10", OUTPUT!C125:M125) / OUTPUT!AL$15), "", SUMIF(OUTPUT!C$20:M$20, "CLO10", OUTPUT!C125:M125) / OUTPUT!AL$15),
IF(AND('PRINTABLE (per grading)'!H$16="OUTPUT", 'PRINTABLE (per grading)'!B$13="Midterm"), IF(ISERROR(SUMIF(OUTPUT!O$20:Y$20, "CLO10", OUTPUT!O125:Y125) / OUTPUT!AM$15), "", SUMIF(OUTPUT!O$20:Y$20, "CLO10", OUTPUT!O125:Y125) / OUTPUT!AM$15),
IF(AND('PRINTABLE (per grading)'!H$16="OUTPUT", 'PRINTABLE (per grading)'!B$13="Final"), IF(ISERROR(SUMIF(OUTPUT!AA$20:AI$20, "CLO10", OUTPUT!AA125:AI125) / OUTPUT!AN$15), "", SUMIF(OUTPUT!AA$20:AI$20, "CLO10", OUTPUT!AA125:AI125) / OUTPUT!AN$15),
"")))))),"")</f>
        <v/>
      </c>
      <c r="BI123" s="232" t="str">
        <f t="shared" si="95"/>
        <v/>
      </c>
      <c r="BJ123" s="233" t="str">
        <f t="shared" si="96"/>
        <v/>
      </c>
      <c r="BK123" s="2"/>
    </row>
    <row r="124" spans="1:63" ht="20.100000000000001" customHeight="1">
      <c r="A124" s="212" t="str">
        <f>IF(ISBLANK('Database (LECTURE-RES-PRAC)'!A121),"",'Database (LECTURE-RES-PRAC)'!A121)</f>
        <v/>
      </c>
      <c r="B124" s="213" t="str">
        <f>IF(ISBLANK('Database (LECTURE-RES-PRAC)'!B121),"",'Database (LECTURE-RES-PRAC)'!B121)</f>
        <v/>
      </c>
      <c r="C124" s="134" t="str">
        <f>IF(B124&lt;&gt;"",IF(C$16="PRELIM",'Grade computation'!C124, IF(C$16="MIDTERM",'Grade computation'!K124, IF(C$16="FINAL",'Grade computation'!S124,""))),"")</f>
        <v/>
      </c>
      <c r="D124" s="135" t="str">
        <f t="shared" si="1"/>
        <v/>
      </c>
      <c r="E124" s="134" t="str">
        <f>IF(B124&lt;&gt;"", IF(C$16="PRELIM",'Grade computation'!E124, IF(C$16="MIDTERM",'Grade computation'!M124, IF(C$16="FINAL",'Grade computation'!U124,""))),"")</f>
        <v/>
      </c>
      <c r="F124" s="136" t="str">
        <f t="shared" si="2"/>
        <v/>
      </c>
      <c r="G124" s="137" t="str">
        <f t="shared" si="3"/>
        <v/>
      </c>
      <c r="H124" s="207" t="str">
        <f>IF(B124&lt;&gt;"",IF(C$16="PRELIM", 'Grade computation'!H124, IF(C$16="MIDTERM", 'Grade computation'!P124, IF(C$16="FINAL",'Grade computation'!X124, ""))),"")</f>
        <v/>
      </c>
      <c r="I124" s="137" t="str">
        <f t="shared" si="4"/>
        <v/>
      </c>
      <c r="J124" s="139" t="str">
        <f t="shared" si="5"/>
        <v/>
      </c>
      <c r="K124" s="377" t="str">
        <f t="shared" si="6"/>
        <v/>
      </c>
      <c r="L124" s="434"/>
      <c r="M124" s="25" t="str">
        <f>IF(B124 &lt;&gt; "", IFERROR(IF(C$16 = "PRELIM", SUMIF('Database (LECTURE-RES-PRAC)'!D$14:AG$14, "CLO1", 'Database (LECTURE-RES-PRAC)'!D121:AG121) / 'Grade computation'!F$4, IF(C$16 = "MIDTERM", SUMIF('Database (LECTURE-RES-PRAC)'!AJ$14:BM$14, "CLO1", 'Database (LECTURE-RES-PRAC)'!AJ121:BM121) / 'Grade computation'!G$4, IF(C$16 = "FINAL", SUMIF('Database (LECTURE-RES-PRAC)'!BP$14:CS$14, "CLO1", 'Database (LECTURE-RES-PRAC)'!BP121:CS121) / 'Grade computation'!H$4,""))),""),"")</f>
        <v/>
      </c>
      <c r="N124" s="232" t="str">
        <f t="shared" si="67"/>
        <v/>
      </c>
      <c r="O124" s="25" t="str">
        <f>IF(B124 &lt;&gt; "",IF(AND('PRINTABLE (per grading)'!H$16="EXAM", 'PRINTABLE (per grading)'!B$13="Prelim"), IF(ISERROR(SUMIF('Exam (LECTURE ONLY)'!D$20:M$20, "CLO1", 'Exam (LECTURE ONLY)'!D126:M126) / 'Exam (LECTURE ONLY)'!AL$6), "", SUMIF('Exam (LECTURE ONLY)'!D$20:M$20, "CLO1", 'Exam (LECTURE ONLY)'!D126:M126) /'Exam (LECTURE ONLY)'!AL$6),
IF(AND('PRINTABLE (per grading)'!H$16="EXAM", 'PRINTABLE (per grading)'!B$13="Midterm"), IF(ISERROR(SUMIF('Exam (LECTURE ONLY)'!O$20:X$20, "CLO1", 'Exam (LECTURE ONLY)'!O126:X126) / 'Exam (LECTURE ONLY)'!AM$6), "", SUMIF('Exam (LECTURE ONLY)'!O$20:X$20, "CLO1", 'Exam (LECTURE ONLY)'!O126:X126) / 'Exam (LECTURE ONLY)'!AM$6),
IF(AND('PRINTABLE (per grading)'!H$16="EXAM", 'PRINTABLE (per grading)'!B$13="Final"), IF(ISERROR(SUMIF('Exam (LECTURE ONLY)'!Z$20:AI$20, "CLO1", 'Exam (LECTURE ONLY)'!Z126:AI126) / 'Exam (LECTURE ONLY)'!AN$6), "", SUMIF('Exam (LECTURE ONLY)'!Z$20:AI$20, "CLO1", 'Exam (LECTURE ONLY)'!Z126:AI126) / 'Exam (LECTURE ONLY)'!AN$6),
IF(AND('PRINTABLE (per grading)'!H$16="OUTPUT", 'PRINTABLE (per grading)'!B$13="Prelim"), IF(ISERROR(SUMIF(OUTPUT!C$20:M$20, "CLO1", OUTPUT!C126:M126) / OUTPUT!AL$6), "", SUMIF(OUTPUT!C$20:M$20, "CLO1", OUTPUT!C126:M126) / OUTPUT!AL$6),
IF(AND('PRINTABLE (per grading)'!H$16="OUTPUT", 'PRINTABLE (per grading)'!B$13="Midterm"), IF(ISERROR(SUMIF(OUTPUT!O$20:Y$20, "CLO1", OUTPUT!O126:Y126) / OUTPUT!AM$6), "", SUMIF(OUTPUT!O$20:Y$20, "CLO1", OUTPUT!O126:Y126) / OUTPUT!AM$6),
IF(AND('PRINTABLE (per grading)'!H$16="OUTPUT", 'PRINTABLE (per grading)'!B$13="Final"), IF(ISERROR(SUMIF(OUTPUT!AA$20:AI$20, "CLO1", OUTPUT!AA126:AI126) / OUTPUT!AN$6), "", SUMIF(OUTPUT!AA$20:AI$20, "CLO1", OUTPUT!AA126:AI126) / OUTPUT!AN$6),
"")))))),"")</f>
        <v/>
      </c>
      <c r="P124" s="232" t="str">
        <f t="shared" si="68"/>
        <v/>
      </c>
      <c r="Q124" s="233" t="str">
        <f t="shared" si="69"/>
        <v/>
      </c>
      <c r="R124" s="25" t="str">
        <f>IF(B124 &lt;&gt; "", IFERROR(IF(C$16 = "PRELIM", SUMIF('Database (LECTURE-RES-PRAC)'!D$14:AG$14, "CLO2", 'Database (LECTURE-RES-PRAC)'!D121:AG121) / 'Grade computation'!F$5, IF(C$16 = "MIDTERM", SUMIF('Database (LECTURE-RES-PRAC)'!AJ$14:BM$14, "CLO2", 'Database (LECTURE-RES-PRAC)'!AJ121:BM121) / 'Grade computation'!G$5, IF(C$16 = "FINAL", SUMIF('Database (LECTURE-RES-PRAC)'!BP$14:CS$14, "CLO2", 'Database (LECTURE-RES-PRAC)'!BP121:CS121) / 'Grade computation'!H$5,""))),""),"")</f>
        <v/>
      </c>
      <c r="S124" s="232" t="str">
        <f t="shared" si="70"/>
        <v/>
      </c>
      <c r="T124" s="25" t="str">
        <f>IF(B124 &lt;&gt; "",IF(AND('PRINTABLE (per grading)'!H$16="EXAM", 'PRINTABLE (per grading)'!B$13="Prelim"), IF(ISERROR(SUMIF('Exam (LECTURE ONLY)'!D$20:M$20, "CLO2", 'Exam (LECTURE ONLY)'!D126:M126) / 'Exam (LECTURE ONLY)'!AL$7), "", SUMIF('Exam (LECTURE ONLY)'!D$20:M$20, "CLO2", 'Exam (LECTURE ONLY)'!D126:M126) /'Exam (LECTURE ONLY)'!AL$7),
IF(AND('PRINTABLE (per grading)'!H$16="EXAM", 'PRINTABLE (per grading)'!B$13="Midterm"), IF(ISERROR(SUMIF('Exam (LECTURE ONLY)'!O$20:X$20, "CLO2", 'Exam (LECTURE ONLY)'!O126:X126) / 'Exam (LECTURE ONLY)'!AM$7), "", SUMIF('Exam (LECTURE ONLY)'!O$20:X$20, "CLO2", 'Exam (LECTURE ONLY)'!O126:X126) / 'Exam (LECTURE ONLY)'!AM$7),
IF(AND('PRINTABLE (per grading)'!H$16="EXAM", 'PRINTABLE (per grading)'!B$13="Final"), IF(ISERROR(SUMIF('Exam (LECTURE ONLY)'!Z$20:AI$20, "CLO2", 'Exam (LECTURE ONLY)'!Z126:AI126) / 'Exam (LECTURE ONLY)'!AN$7), "", SUMIF('Exam (LECTURE ONLY)'!Z$20:AI$20, "CLO2", 'Exam (LECTURE ONLY)'!Z126:AI126) / 'Exam (LECTURE ONLY)'!AN$7),
IF(AND('PRINTABLE (per grading)'!H$16="OUTPUT", 'PRINTABLE (per grading)'!B$13="Prelim"), IF(ISERROR(SUMIF(OUTPUT!C$20:M$20, "CLO2", OUTPUT!C126:M126) / OUTPUT!AL$7), "", SUMIF(OUTPUT!C$20:M$20, "CLO2", OUTPUT!C126:M126) / OUTPUT!AL$7),
IF(AND('PRINTABLE (per grading)'!H$16="OUTPUT", 'PRINTABLE (per grading)'!B$13="Midterm"), IF(ISERROR(SUMIF(OUTPUT!O$20:Y$20, "CLO2", OUTPUT!O126:Y126) / OUTPUT!AM$7), "", SUMIF(OUTPUT!O$20:Y$20, "CLO2", OUTPUT!O126:Y126) / OUTPUT!AM$7),
IF(AND('PRINTABLE (per grading)'!H$16="OUTPUT", 'PRINTABLE (per grading)'!B$13="Final"), IF(ISERROR(SUMIF(OUTPUT!AA$20:AI$20, "CLO2", OUTPUT!AA126:AI126) / OUTPUT!AN$7), "", SUMIF(OUTPUT!AA$20:AI$20, "CLO2", OUTPUT!AA126:AI126) / OUTPUT!AN$7),
"")))))),"")</f>
        <v/>
      </c>
      <c r="U124" s="232" t="str">
        <f t="shared" si="71"/>
        <v/>
      </c>
      <c r="V124" s="233" t="str">
        <f t="shared" si="72"/>
        <v/>
      </c>
      <c r="W124" s="25" t="str">
        <f>IF(B124 &lt;&gt; "", IFERROR(IF(C$16 = "PRELIM", SUMIF('Database (LECTURE-RES-PRAC)'!D$14:AG$14, "CLO3", 'Database (LECTURE-RES-PRAC)'!D121:AG121) / 'Grade computation'!F$6, IF(C$16 = "MIDTERM", SUMIF('Database (LECTURE-RES-PRAC)'!AJ$14:BM$14, "CLO3", 'Database (LECTURE-RES-PRAC)'!AJ121:BM121) / 'Grade computation'!G$6, IF(C$16 = "FINAL", SUMIF('Database (LECTURE-RES-PRAC)'!BP$14:CS$14, "CLO3", 'Database (LECTURE-RES-PRAC)'!BP121:CS121) / 'Grade computation'!H$6,""))),""),"")</f>
        <v/>
      </c>
      <c r="X124" s="232" t="str">
        <f t="shared" si="73"/>
        <v/>
      </c>
      <c r="Y124" s="25" t="str">
        <f>IF(B124 &lt;&gt; "",IF(AND('PRINTABLE (per grading)'!H$16="EXAM", 'PRINTABLE (per grading)'!B$13="Prelim"), IF(ISERROR(SUMIF('Exam (LECTURE ONLY)'!D$20:M$20, "CLO3", 'Exam (LECTURE ONLY)'!D126:M126) / 'Exam (LECTURE ONLY)'!AL$8), "", SUMIF('Exam (LECTURE ONLY)'!D$20:M$20, "CLO3", 'Exam (LECTURE ONLY)'!D126:M126) /'Exam (LECTURE ONLY)'!AL$8),
IF(AND('PRINTABLE (per grading)'!H$16="EXAM", 'PRINTABLE (per grading)'!B$13="Midterm"), IF(ISERROR(SUMIF('Exam (LECTURE ONLY)'!O$20:X$20, "CLO3", 'Exam (LECTURE ONLY)'!O126:X126) / 'Exam (LECTURE ONLY)'!AM$8), "", SUMIF('Exam (LECTURE ONLY)'!O$20:X$20, "CLO3", 'Exam (LECTURE ONLY)'!O126:X126) / 'Exam (LECTURE ONLY)'!AM$8),
IF(AND('PRINTABLE (per grading)'!H$16="EXAM", 'PRINTABLE (per grading)'!B$13="Final"), IF(ISERROR(SUMIF('Exam (LECTURE ONLY)'!Z$20:AI$20, "CLO3", 'Exam (LECTURE ONLY)'!Z126:AI126) / 'Exam (LECTURE ONLY)'!AN$8), "", SUMIF('Exam (LECTURE ONLY)'!Z$20:AI$20, "CLO3", 'Exam (LECTURE ONLY)'!Z126:AI126) / 'Exam (LECTURE ONLY)'!AN$8),
IF(AND('PRINTABLE (per grading)'!H$16="OUTPUT", 'PRINTABLE (per grading)'!B$13="Prelim"), IF(ISERROR(SUMIF(OUTPUT!C$20:M$20, "CLO3", OUTPUT!C126:M126) / OUTPUT!AL$8), "", SUMIF(OUTPUT!C$20:M$20, "CLO3", OUTPUT!C126:M126) / OUTPUT!AL$8),
IF(AND('PRINTABLE (per grading)'!H$16="OUTPUT", 'PRINTABLE (per grading)'!B$13="Midterm"), IF(ISERROR(SUMIF(OUTPUT!O$20:Y$20, "CLO3", OUTPUT!O126:Y126) / OUTPUT!AM$8), "", SUMIF(OUTPUT!O$20:Y$20, "CLO3", OUTPUT!O126:Y126) / OUTPUT!AM$8),
IF(AND('PRINTABLE (per grading)'!H$16="OUTPUT", 'PRINTABLE (per grading)'!B$13="Final"), IF(ISERROR(SUMIF(OUTPUT!AA$20:AI$20, "CLO3", OUTPUT!AA126:AI126) / OUTPUT!AN$8), "", SUMIF(OUTPUT!AA$20:AI$20, "CLO3", OUTPUT!AA126:AI126) / OUTPUT!AN$8),
"" )))))),"")</f>
        <v/>
      </c>
      <c r="Z124" s="232" t="str">
        <f t="shared" si="74"/>
        <v/>
      </c>
      <c r="AA124" s="233" t="str">
        <f t="shared" si="75"/>
        <v/>
      </c>
      <c r="AB124" s="25" t="str">
        <f>IF(B124 &lt;&gt; "", IFERROR(IF(C$16 = "PRELIM", SUMIF('Database (LECTURE-RES-PRAC)'!D$14:AG$14, "CLO4", 'Database (LECTURE-RES-PRAC)'!D121:AG121) / 'Grade computation'!F$7, IF(C$16 = "MIDTERM", SUMIF('Database (LECTURE-RES-PRAC)'!AJ$14:BM$14, "CLO4", 'Database (LECTURE-RES-PRAC)'!AJ121:BM121) / 'Grade computation'!G$7, IF(C$16 = "FINAL", SUMIF('Database (LECTURE-RES-PRAC)'!BP$14:CS$14, "CLO4", 'Database (LECTURE-RES-PRAC)'!BP121:CS121) / 'Grade computation'!H$7,""))),""),"")</f>
        <v/>
      </c>
      <c r="AC124" s="232" t="str">
        <f t="shared" si="76"/>
        <v/>
      </c>
      <c r="AD124" s="25" t="str">
        <f>IF(B124 &lt;&gt; "",IF(AND('PRINTABLE (per grading)'!H$16="EXAM", 'PRINTABLE (per grading)'!B$13="Prelim"), IF(ISERROR(SUMIF('Exam (LECTURE ONLY)'!D$20:M$20, "CLO4", 'Exam (LECTURE ONLY)'!D126:M126) / 'Exam (LECTURE ONLY)'!AL$9), "", SUMIF('Exam (LECTURE ONLY)'!D$20:M$20, "CLO4", 'Exam (LECTURE ONLY)'!D126:M126) /'Exam (LECTURE ONLY)'!AL$9),
IF(AND('PRINTABLE (per grading)'!H$16="EXAM", 'PRINTABLE (per grading)'!B$13="Midterm"), IF(ISERROR(SUMIF('Exam (LECTURE ONLY)'!O$20:X$20, "CLO4", 'Exam (LECTURE ONLY)'!O126:X126) / 'Exam (LECTURE ONLY)'!AM$9), "", SUMIF('Exam (LECTURE ONLY)'!O$20:X$20, "CLO4", 'Exam (LECTURE ONLY)'!O126:X126) / 'Exam (LECTURE ONLY)'!AM$9),
IF(AND('PRINTABLE (per grading)'!H$16="EXAM", 'PRINTABLE (per grading)'!B$13="Final"), IF(ISERROR(SUMIF('Exam (LECTURE ONLY)'!Z$20:AI$20, "CLO4", 'Exam (LECTURE ONLY)'!Z126:AI126) / 'Exam (LECTURE ONLY)'!AN$9), "", SUMIF('Exam (LECTURE ONLY)'!Z$20:AI$20, "CLO4", 'Exam (LECTURE ONLY)'!Z126:AI126) / 'Exam (LECTURE ONLY)'!AN$9),
IF(AND('PRINTABLE (per grading)'!H$16="OUTPUT", 'PRINTABLE (per grading)'!B$13="Prelim"), IF(ISERROR(SUMIF(OUTPUT!C$20:M$20, "CLO4", OUTPUT!C126:M126) / OUTPUT!AL$9), "", SUMIF(OUTPUT!C$20:M$20, "CLO4", OUTPUT!C126:M126) / OUTPUT!AL$9),
IF(AND('PRINTABLE (per grading)'!H$16="OUTPUT", 'PRINTABLE (per grading)'!B$13="Midterm"), IF(ISERROR(SUMIF(OUTPUT!O$20:Y$20, "CLO4", OUTPUT!O126:Y126) / OUTPUT!AM$9), "", SUMIF(OUTPUT!O$20:Y$20, "CLO4", OUTPUT!O126:Y126) / OUTPUT!AM$9),
IF(AND('PRINTABLE (per grading)'!H$16="OUTPUT", 'PRINTABLE (per grading)'!B$13="Final"), IF(ISERROR(SUMIF(OUTPUT!AA$20:AI$20, "CLO4", OUTPUT!AA126:AI126) / OUTPUT!AN$9), "", SUMIF(OUTPUT!AA$20:AI$20, "CLO4", OUTPUT!AA126:AI126) / OUTPUT!AN$9),
"")))))),"")</f>
        <v/>
      </c>
      <c r="AE124" s="232" t="str">
        <f t="shared" si="77"/>
        <v/>
      </c>
      <c r="AF124" s="233" t="str">
        <f t="shared" si="78"/>
        <v/>
      </c>
      <c r="AG124" s="25" t="str">
        <f>IF(B124 &lt;&gt; "", IFERROR(IF(C$16 = "PRELIM", SUMIF('Database (LECTURE-RES-PRAC)'!D$14:AG$14, "CLO5", 'Database (LECTURE-RES-PRAC)'!D121:AG121) / 'Grade computation'!F$8, IF(C$16 = "MIDTERM", SUMIF('Database (LECTURE-RES-PRAC)'!AJ$14:BM$14, "CLO5", 'Database (LECTURE-RES-PRAC)'!AJ121:BM121) / 'Grade computation'!G$8, IF(C$16 = "FINAL", SUMIF('Database (LECTURE-RES-PRAC)'!BP$14:CS$14, "CLO5", 'Database (LECTURE-RES-PRAC)'!BP121:CS121) / 'Grade computation'!H$8,""))),""),"")</f>
        <v/>
      </c>
      <c r="AH124" s="232" t="str">
        <f t="shared" si="79"/>
        <v/>
      </c>
      <c r="AI124" s="25" t="str">
        <f>IF(B124 &lt;&gt; "",IF(AND('PRINTABLE (per grading)'!H$16="EXAM", 'PRINTABLE (per grading)'!B$13="Prelim"), IF(ISERROR(SUMIF('Exam (LECTURE ONLY)'!D$20:M$20, "CLO5", 'Exam (LECTURE ONLY)'!D126:M126) / 'Exam (LECTURE ONLY)'!AL$10), "", SUMIF('Exam (LECTURE ONLY)'!D$20:M$20, "CLO5", 'Exam (LECTURE ONLY)'!D126:M126) /'Exam (LECTURE ONLY)'!AL$10),
IF(AND('PRINTABLE (per grading)'!H$16="EXAM", 'PRINTABLE (per grading)'!B$13="Midterm"), IF(ISERROR(SUMIF('Exam (LECTURE ONLY)'!O$20:X$20, "CLO5", 'Exam (LECTURE ONLY)'!O126:X126) / 'Exam (LECTURE ONLY)'!AM$10), "", SUMIF('Exam (LECTURE ONLY)'!O$20:X$20, "CLO5", 'Exam (LECTURE ONLY)'!O126:X126) / 'Exam (LECTURE ONLY)'!AM$10),
IF(AND('PRINTABLE (per grading)'!H$16="EXAM", 'PRINTABLE (per grading)'!B$13="Final"), IF(ISERROR(SUMIF('Exam (LECTURE ONLY)'!Z$20:AI$20, "CLO5", 'Exam (LECTURE ONLY)'!Z126:AI126) / 'Exam (LECTURE ONLY)'!AN$10), "", SUMIF('Exam (LECTURE ONLY)'!Z$20:AI$20, "CLO5", 'Exam (LECTURE ONLY)'!Z126:AI126) / 'Exam (LECTURE ONLY)'!AN$10),
IF(AND('PRINTABLE (per grading)'!H$16="OUTPUT", 'PRINTABLE (per grading)'!B$13="Prelim"), IF(ISERROR(SUMIF(OUTPUT!C$20:M$20, "CLO5", OUTPUT!C126:M126) / OUTPUT!AL$10), "", SUMIF(OUTPUT!C$20:M$20, "CLO5", OUTPUT!C126:M126) / OUTPUT!AL$10),
IF(AND('PRINTABLE (per grading)'!H$16="OUTPUT", 'PRINTABLE (per grading)'!B$13="Midterm"), IF(ISERROR(SUMIF(OUTPUT!O$20:Y$20, "CLO5", OUTPUT!O126:Y126) / OUTPUT!AM$10), "", SUMIF(OUTPUT!O$20:Y$20, "CLO5", OUTPUT!O126:Y126) / OUTPUT!AM$10),
IF(AND('PRINTABLE (per grading)'!H$16="OUTPUT", 'PRINTABLE (per grading)'!B$13="Final"), IF(ISERROR(SUMIF(OUTPUT!AA$20:AI$20, "CLO5", OUTPUT!AA126:AI126) / OUTPUT!AN$10), "", SUMIF(OUTPUT!AA$20:AI$20, "CLO5", OUTPUT!AA126:AI126) / OUTPUT!AN$10),
"")))))),"")</f>
        <v/>
      </c>
      <c r="AJ124" s="232" t="str">
        <f t="shared" si="80"/>
        <v/>
      </c>
      <c r="AK124" s="233" t="str">
        <f t="shared" si="81"/>
        <v/>
      </c>
      <c r="AL124" s="25" t="str">
        <f>IF(B124 &lt;&gt; "", IFERROR(IF(C$16 = "PRELIM", SUMIF('Database (LECTURE-RES-PRAC)'!D$14:AG$14, "CLO6", 'Database (LECTURE-RES-PRAC)'!D121:AG121) / 'Grade computation'!F$9, IF(C$16 = "MIDTERM", SUMIF('Database (LECTURE-RES-PRAC)'!AJ$14:BM$14, "CLO6", 'Database (LECTURE-RES-PRAC)'!AJ121:BM121) / 'Grade computation'!G$9, IF(C$16 = "FINAL", SUMIF('Database (LECTURE-RES-PRAC)'!BP$14:CS$14, "CLO6", 'Database (LECTURE-RES-PRAC)'!BP121:CS121) / 'Grade computation'!H$9,""))),""),"")</f>
        <v/>
      </c>
      <c r="AM124" s="232" t="str">
        <f t="shared" si="82"/>
        <v/>
      </c>
      <c r="AN124" s="25" t="str">
        <f>IF(B124 &lt;&gt; "",IF(AND('PRINTABLE (per grading)'!H$16="EXAM", 'PRINTABLE (per grading)'!B$13="Prelim"), IF(ISERROR(SUMIF('Exam (LECTURE ONLY)'!D$20:M$20, "CLO6", 'Exam (LECTURE ONLY)'!D126:M126) / 'Exam (LECTURE ONLY)'!AL$11), "", SUMIF('Exam (LECTURE ONLY)'!D$20:M$20, "CLO6", 'Exam (LECTURE ONLY)'!D126:M126) /'Exam (LECTURE ONLY)'!AL$11),
IF(AND('PRINTABLE (per grading)'!H$16="EXAM", 'PRINTABLE (per grading)'!B$13="Midterm"), IF(ISERROR(SUMIF('Exam (LECTURE ONLY)'!O$20:X$20, "CLO6", 'Exam (LECTURE ONLY)'!O126:X126) / 'Exam (LECTURE ONLY)'!AM$11), "", SUMIF('Exam (LECTURE ONLY)'!O$20:X$20, "CLO6", 'Exam (LECTURE ONLY)'!O126:X126) / 'Exam (LECTURE ONLY)'!AM$11),
IF(AND('PRINTABLE (per grading)'!H$16="EXAM", 'PRINTABLE (per grading)'!B$13="Final"), IF(ISERROR(SUMIF('Exam (LECTURE ONLY)'!Z$20:AI$20, "CLO6", 'Exam (LECTURE ONLY)'!Z126:AI126) / 'Exam (LECTURE ONLY)'!AN$11), "", SUMIF('Exam (LECTURE ONLY)'!Z$20:AI$20, "CLO6", 'Exam (LECTURE ONLY)'!Z126:AI126) / 'Exam (LECTURE ONLY)'!AN$11),
IF(AND('PRINTABLE (per grading)'!H$16="OUTPUT", 'PRINTABLE (per grading)'!B$13="Prelim"), IF(ISERROR(SUMIF(OUTPUT!C$20:M$20, "CLO6", OUTPUT!C126:M126) / OUTPUT!AL$11), "", SUMIF(OUTPUT!C$20:M$20, "CLO6", OUTPUT!C126:M126) / OUTPUT!AL$11),
IF(AND('PRINTABLE (per grading)'!H$16="OUTPUT", 'PRINTABLE (per grading)'!B$13="Midterm"), IF(ISERROR(SUMIF(OUTPUT!O$20:Y$20, "CLO6", OUTPUT!O126:Y126) / OUTPUT!AM$11), "", SUMIF(OUTPUT!O$20:Y$20, "CLO6", OUTPUT!O126:Y126) / OUTPUT!AM$11),
IF(AND('PRINTABLE (per grading)'!H$16="OUTPUT", 'PRINTABLE (per grading)'!B$13="Final"), IF(ISERROR(SUMIF(OUTPUT!AA$20:AI$20, "CLO6", OUTPUT!AA126:AI126) / OUTPUT!AN$11), "", SUMIF(OUTPUT!AA$20:AI$20, "CLO6", OUTPUT!AA126:AI126) / OUTPUT!AN$11),
"")))))),"")</f>
        <v/>
      </c>
      <c r="AO124" s="232" t="str">
        <f t="shared" si="83"/>
        <v/>
      </c>
      <c r="AP124" s="233" t="str">
        <f t="shared" si="84"/>
        <v/>
      </c>
      <c r="AQ124" s="25" t="str">
        <f>IF(B124 &lt;&gt; "", IFERROR(IF(C$16 = "PRELIM", SUMIF('Database (LECTURE-RES-PRAC)'!D$14:AG$14, "CLO7", 'Database (LECTURE-RES-PRAC)'!D121:AG121) / 'Grade computation'!F$10, IF(C$16 = "MIDTERM", SUMIF('Database (LECTURE-RES-PRAC)'!AJ$14:BM$14, "CLO7", 'Database (LECTURE-RES-PRAC)'!AJ121:BM121) / 'Grade computation'!G$10, IF(C$16 = "FINAL", SUMIF('Database (LECTURE-RES-PRAC)'!BP$14:CS$14, "CLO7", 'Database (LECTURE-RES-PRAC)'!BP121:CS121) / 'Grade computation'!H$10,""))),""),"")</f>
        <v/>
      </c>
      <c r="AR124" s="232" t="str">
        <f t="shared" si="85"/>
        <v/>
      </c>
      <c r="AS124" s="25" t="str">
        <f>IF(B124 &lt;&gt; "",IF(AND('PRINTABLE (per grading)'!H$16="EXAM", 'PRINTABLE (per grading)'!B$13="Prelim"), IF(ISERROR(SUMIF('Exam (LECTURE ONLY)'!D$20:M$20, "CLO7", 'Exam (LECTURE ONLY)'!D126:M126) / 'Exam (LECTURE ONLY)'!AL$12), "", SUMIF('Exam (LECTURE ONLY)'!D$20:M$20, "CLO7", 'Exam (LECTURE ONLY)'!D126:M126) /'Exam (LECTURE ONLY)'!AL$12),
IF(AND('PRINTABLE (per grading)'!H$16="EXAM", 'PRINTABLE (per grading)'!B$13="Midterm"), IF(ISERROR(SUMIF('Exam (LECTURE ONLY)'!O$20:X$20, "CLO7", 'Exam (LECTURE ONLY)'!O126:X126) / 'Exam (LECTURE ONLY)'!AM$12), "", SUMIF('Exam (LECTURE ONLY)'!O$20:X$20, "CLO7", 'Exam (LECTURE ONLY)'!O126:X126) / 'Exam (LECTURE ONLY)'!AM$12),
IF(AND('PRINTABLE (per grading)'!H$16="EXAM", 'PRINTABLE (per grading)'!B$13="Final"), IF(ISERROR(SUMIF('Exam (LECTURE ONLY)'!Z$20:AI$20, "CLO7", 'Exam (LECTURE ONLY)'!Z126:AI126) / 'Exam (LECTURE ONLY)'!AN$12), "", SUMIF('Exam (LECTURE ONLY)'!Z$20:AI$20, "CLO7", 'Exam (LECTURE ONLY)'!Z126:AI126) / 'Exam (LECTURE ONLY)'!AN$12),
IF(AND('PRINTABLE (per grading)'!H$16="OUTPUT", 'PRINTABLE (per grading)'!B$13="Prelim"), IF(ISERROR(SUMIF(OUTPUT!C$20:M$20, "CLO7", OUTPUT!C126:M126) / OUTPUT!AL$12), "", SUMIF(OUTPUT!C$20:M$20, "CLO7", OUTPUT!C126:M126) / OUTPUT!AL$12),
IF(AND('PRINTABLE (per grading)'!H$16="OUTPUT", 'PRINTABLE (per grading)'!B$13="Midterm"), IF(ISERROR(SUMIF(OUTPUT!O$20:Y$20, "CLO7", OUTPUT!O126:Y126) / OUTPUT!AM$12), "", SUMIF(OUTPUT!O$20:Y$20, "CLO7", OUTPUT!O126:Y126) / OUTPUT!AM$12),
IF(AND('PRINTABLE (per grading)'!H$16="OUTPUT", 'PRINTABLE (per grading)'!B$13="Final"), IF(ISERROR(SUMIF(OUTPUT!AA$20:AI$20, "CLO7", OUTPUT!AA126:AI126) / OUTPUT!AN$12), "", SUMIF(OUTPUT!AA$20:AI$20, "CLO7", OUTPUT!AA126:AI126) / OUTPUT!AN$12),
"")))))),"")</f>
        <v/>
      </c>
      <c r="AT124" s="232" t="str">
        <f t="shared" si="86"/>
        <v/>
      </c>
      <c r="AU124" s="233" t="str">
        <f t="shared" si="87"/>
        <v/>
      </c>
      <c r="AV124" s="25" t="str">
        <f>IF(B124 &lt;&gt; "", IFERROR(IF(C$16 = "PRELIM", SUMIF('Database (LECTURE-RES-PRAC)'!D$14:AG$14, "CLO8", 'Database (LECTURE-RES-PRAC)'!D121:AG121) / 'Grade computation'!F$11, IF(C$16 = "MIDTERM", SUMIF('Database (LECTURE-RES-PRAC)'!AJ$14:BM$14, "CLO8", 'Database (LECTURE-RES-PRAC)'!AJ121:BM121) / 'Grade computation'!G$11, IF(C$16 = "FINAL", SUMIF('Database (LECTURE-RES-PRAC)'!BP$14:CS$14, "CLO8", 'Database (LECTURE-RES-PRAC)'!BP121:CS121) / 'Grade computation'!H$11,""))),""),"")</f>
        <v/>
      </c>
      <c r="AW124" s="232" t="str">
        <f t="shared" si="88"/>
        <v/>
      </c>
      <c r="AX124" s="25" t="str">
        <f>IF(B124 &lt;&gt; "",IF(AND('PRINTABLE (per grading)'!H$16="EXAM", 'PRINTABLE (per grading)'!B$13="Prelim"), IF(ISERROR(SUMIF('Exam (LECTURE ONLY)'!D$20:M$20, "CLO8", 'Exam (LECTURE ONLY)'!D126:M126) / 'Exam (LECTURE ONLY)'!AL$13), "", SUMIF('Exam (LECTURE ONLY)'!D$20:M$20, "CLO8", 'Exam (LECTURE ONLY)'!D126:M126) /'Exam (LECTURE ONLY)'!AL$13),
IF(AND('PRINTABLE (per grading)'!H$16="EXAM", 'PRINTABLE (per grading)'!B$13="Midterm"), IF(ISERROR(SUMIF('Exam (LECTURE ONLY)'!O$20:X$20, "CLO8", 'Exam (LECTURE ONLY)'!O126:X126) / 'Exam (LECTURE ONLY)'!AM$13), "", SUMIF('Exam (LECTURE ONLY)'!O$20:X$20, "CLO8", 'Exam (LECTURE ONLY)'!O126:X126) / 'Exam (LECTURE ONLY)'!AM$13),
IF(AND('PRINTABLE (per grading)'!H$16="EXAM", 'PRINTABLE (per grading)'!B$13="Final"), IF(ISERROR(SUMIF('Exam (LECTURE ONLY)'!Z$20:AI$20, "CLO8", 'Exam (LECTURE ONLY)'!Z126:AI126) / 'Exam (LECTURE ONLY)'!AN$13), "", SUMIF('Exam (LECTURE ONLY)'!Z$20:AI$20, "CLO8", 'Exam (LECTURE ONLY)'!Z126:AI126) / 'Exam (LECTURE ONLY)'!AN$13),
IF(AND('PRINTABLE (per grading)'!H$16="OUTPUT", 'PRINTABLE (per grading)'!B$13="Prelim"), IF(ISERROR(SUMIF(OUTPUT!C$20:M$20, "CLO8", OUTPUT!C126:M126) / OUTPUT!AL$13), "", SUMIF(OUTPUT!C$20:M$20, "CLO8", OUTPUT!C126:M126) / OUTPUT!AL$13),
IF(AND('PRINTABLE (per grading)'!H$16="OUTPUT", 'PRINTABLE (per grading)'!B$13="Midterm"), IF(ISERROR(SUMIF(OUTPUT!O$20:Y$20, "CLO8", OUTPUT!O126:Y126) / OUTPUT!AM$13), "", SUMIF(OUTPUT!O$20:Y$20, "CLO8", OUTPUT!O126:Y126) / OUTPUT!AM$13),
IF(AND('PRINTABLE (per grading)'!H$16="OUTPUT", 'PRINTABLE (per grading)'!B$13="Final"), IF(ISERROR(SUMIF(OUTPUT!AA$20:AI$20, "CLO8", OUTPUT!AA126:AI126) / OUTPUT!AN$13), "", SUMIF(OUTPUT!AA$20:AI$20, "CLO8", OUTPUT!AA126:AI126) / OUTPUT!AN$13),
"")))))),"")</f>
        <v/>
      </c>
      <c r="AY124" s="232" t="str">
        <f t="shared" si="89"/>
        <v/>
      </c>
      <c r="AZ124" s="233" t="str">
        <f t="shared" si="90"/>
        <v/>
      </c>
      <c r="BA124" s="25" t="str">
        <f>IF(B124 &lt;&gt; "", IFERROR(IF(C$16 = "PRELIM", SUMIF('Database (LECTURE-RES-PRAC)'!D$14:AG$14, "CLO9", 'Database (LECTURE-RES-PRAC)'!D121:AG121) / 'Grade computation'!F$12, IF(C$16 = "MIDTERM", SUMIF('Database (LECTURE-RES-PRAC)'!AJ$14:BM$14, "CLO9", 'Database (LECTURE-RES-PRAC)'!AJ121:BM121) / 'Grade computation'!G$12, IF(C$16 = "FINAL", SUMIF('Database (LECTURE-RES-PRAC)'!BP$14:CS$14, "CLO9", 'Database (LECTURE-RES-PRAC)'!BP121:CS121) / 'Grade computation'!H$12,""))),""),"")</f>
        <v/>
      </c>
      <c r="BB124" s="232" t="str">
        <f t="shared" si="91"/>
        <v/>
      </c>
      <c r="BC124" s="25" t="str">
        <f>IF(B124 &lt;&gt; "",IF(AND('PRINTABLE (per grading)'!H$16="EXAM", 'PRINTABLE (per grading)'!B$13="Prelim"), IF(ISERROR(SUMIF('Exam (LECTURE ONLY)'!D$20:M$20, "CLO9", 'Exam (LECTURE ONLY)'!D126:M126) / 'Exam (LECTURE ONLY)'!AL$14), "", SUMIF('Exam (LECTURE ONLY)'!D$20:M$20, "CLO9", 'Exam (LECTURE ONLY)'!D126:M126) /'Exam (LECTURE ONLY)'!AL$14),
IF(AND('PRINTABLE (per grading)'!H$16="EXAM", 'PRINTABLE (per grading)'!B$13="Midterm"), IF(ISERROR(SUMIF('Exam (LECTURE ONLY)'!O$20:X$20, "CLO9", 'Exam (LECTURE ONLY)'!O126:X126) / 'Exam (LECTURE ONLY)'!AM$14), "", SUMIF('Exam (LECTURE ONLY)'!O$20:X$20, "CLO9", 'Exam (LECTURE ONLY)'!O126:X126) / 'Exam (LECTURE ONLY)'!AM$14),
IF(AND('PRINTABLE (per grading)'!H$16="EXAM", 'PRINTABLE (per grading)'!B$13="Final"), IF(ISERROR(SUMIF('Exam (LECTURE ONLY)'!Z$20:AI$20, "CLO9", 'Exam (LECTURE ONLY)'!Z126:AI126) / 'Exam (LECTURE ONLY)'!AN$14), "", SUMIF('Exam (LECTURE ONLY)'!Z$20:AI$20, "CLO9", 'Exam (LECTURE ONLY)'!Z126:AI126) / 'Exam (LECTURE ONLY)'!AN$14),
IF(AND('PRINTABLE (per grading)'!H$16="OUTPUT", 'PRINTABLE (per grading)'!B$13="Prelim"), IF(ISERROR(SUMIF(OUTPUT!C$20:M$20, "CLO9", OUTPUT!C126:M126) / OUTPUT!AL$14), "", SUMIF(OUTPUT!C$20:M$20, "CLO9", OUTPUT!C126:M126) / OUTPUT!AL$14),
IF(AND('PRINTABLE (per grading)'!H$16="OUTPUT", 'PRINTABLE (per grading)'!B$13="Midterm"), IF(ISERROR(SUMIF(OUTPUT!O$20:Y$20, "CLO9", OUTPUT!O126:Y126) / OUTPUT!AM$14), "", SUMIF(OUTPUT!O$20:Y$20, "CLO9", OUTPUT!O126:Y126) / OUTPUT!AM$14),
IF(AND('PRINTABLE (per grading)'!H$16="OUTPUT", 'PRINTABLE (per grading)'!B$13="Final"), IF(ISERROR(SUMIF(OUTPUT!AA$20:AI$20, "CLO9", OUTPUT!AA126:AI126) / OUTPUT!AN$14), "", SUMIF(OUTPUT!AA$20:AI$20, "CLO9", OUTPUT!AA126:AI126) / OUTPUT!AN$14),
"")))))),"")</f>
        <v/>
      </c>
      <c r="BD124" s="232" t="str">
        <f t="shared" si="92"/>
        <v/>
      </c>
      <c r="BE124" s="233" t="str">
        <f t="shared" si="93"/>
        <v/>
      </c>
      <c r="BF124" s="25" t="str">
        <f>IF(B124 &lt;&gt; "", IFERROR(IF(C$16 = "PRELIM", SUMIF('Database (LECTURE-RES-PRAC)'!D$14:AG$14, "CLO10", 'Database (LECTURE-RES-PRAC)'!D121:AG121) / 'Grade computation'!F$13, IF(C$16 = "MIDTERM", SUMIF('Database (LECTURE-RES-PRAC)'!AJ$14:BM$14, "CLO10", 'Database (LECTURE-RES-PRAC)'!AJ121:BM121) / 'Grade computation'!G$13, IF(C$16 = "FINAL", SUMIF('Database (LECTURE-RES-PRAC)'!BP$14:CS$14, "CLO10", 'Database (LECTURE-RES-PRAC)'!BP121:CS121) / 'Grade computation'!H$13,""))),""),"")</f>
        <v/>
      </c>
      <c r="BG124" s="232" t="str">
        <f t="shared" si="94"/>
        <v/>
      </c>
      <c r="BH124" s="25" t="str">
        <f>IF(B124 &lt;&gt; "",IF(AND('PRINTABLE (per grading)'!H$16="EXAM", 'PRINTABLE (per grading)'!B$13="Prelim"), IF(ISERROR(SUMIF('Exam (LECTURE ONLY)'!D$20:M$20, "CLO10", 'Exam (LECTURE ONLY)'!D126:M126) / 'Exam (LECTURE ONLY)'!AL$15), "", SUMIF('Exam (LECTURE ONLY)'!D$20:M$20, "CLO10", 'Exam (LECTURE ONLY)'!D126:M126) /'Exam (LECTURE ONLY)'!AL$15),
IF(AND('PRINTABLE (per grading)'!H$16="EXAM", 'PRINTABLE (per grading)'!B$13="Midterm"), IF(ISERROR(SUMIF('Exam (LECTURE ONLY)'!O$20:X$20, "CLO10", 'Exam (LECTURE ONLY)'!O126:X126) / 'Exam (LECTURE ONLY)'!AM$15), "", SUMIF('Exam (LECTURE ONLY)'!O$20:X$20, "CLO10", 'Exam (LECTURE ONLY)'!O126:X126) / 'Exam (LECTURE ONLY)'!AM$15),
IF(AND('PRINTABLE (per grading)'!H$16="EXAM", 'PRINTABLE (per grading)'!B$13="Final"), IF(ISERROR(SUMIF('Exam (LECTURE ONLY)'!Z$20:AI$20, "CLO10", 'Exam (LECTURE ONLY)'!Z126:AI126) / 'Exam (LECTURE ONLY)'!AN$15), "", SUMIF('Exam (LECTURE ONLY)'!Z$20:AI$20, "CLO10", 'Exam (LECTURE ONLY)'!Z126:AI126) / 'Exam (LECTURE ONLY)'!AN$15),
IF(AND('PRINTABLE (per grading)'!H$16="OUTPUT", 'PRINTABLE (per grading)'!B$13="Prelim"), IF(ISERROR(SUMIF(OUTPUT!C$20:M$20, "CLO10", OUTPUT!C126:M126) / OUTPUT!AL$15), "", SUMIF(OUTPUT!C$20:M$20, "CLO10", OUTPUT!C126:M126) / OUTPUT!AL$15),
IF(AND('PRINTABLE (per grading)'!H$16="OUTPUT", 'PRINTABLE (per grading)'!B$13="Midterm"), IF(ISERROR(SUMIF(OUTPUT!O$20:Y$20, "CLO10", OUTPUT!O126:Y126) / OUTPUT!AM$15), "", SUMIF(OUTPUT!O$20:Y$20, "CLO10", OUTPUT!O126:Y126) / OUTPUT!AM$15),
IF(AND('PRINTABLE (per grading)'!H$16="OUTPUT", 'PRINTABLE (per grading)'!B$13="Final"), IF(ISERROR(SUMIF(OUTPUT!AA$20:AI$20, "CLO10", OUTPUT!AA126:AI126) / OUTPUT!AN$15), "", SUMIF(OUTPUT!AA$20:AI$20, "CLO10", OUTPUT!AA126:AI126) / OUTPUT!AN$15),
"")))))),"")</f>
        <v/>
      </c>
      <c r="BI124" s="232" t="str">
        <f t="shared" si="95"/>
        <v/>
      </c>
      <c r="BJ124" s="233" t="str">
        <f t="shared" si="96"/>
        <v/>
      </c>
      <c r="BK124" s="2"/>
    </row>
    <row r="125" spans="1:63" ht="20.100000000000001" customHeight="1">
      <c r="A125" s="118" t="str">
        <f>IF(ISBLANK('Database (LECTURE-RES-PRAC)'!A122),"",'Database (LECTURE-RES-PRAC)'!A122)</f>
        <v/>
      </c>
      <c r="B125" s="119" t="str">
        <f>IF(ISBLANK('Database (LECTURE-RES-PRAC)'!B122),"",'Database (LECTURE-RES-PRAC)'!B122)</f>
        <v/>
      </c>
      <c r="C125" s="134" t="str">
        <f>IF(B125&lt;&gt;"",IF(C$16="PRELIM",'Grade computation'!C125, IF(C$16="MIDTERM",'Grade computation'!K125, IF(C$16="FINAL",'Grade computation'!S125,""))),"")</f>
        <v/>
      </c>
      <c r="D125" s="135" t="str">
        <f t="shared" si="1"/>
        <v/>
      </c>
      <c r="E125" s="134" t="str">
        <f>IF(B125&lt;&gt;"", IF(C$16="PRELIM",'Grade computation'!E125, IF(C$16="MIDTERM",'Grade computation'!M125, IF(C$16="FINAL",'Grade computation'!U125,""))),"")</f>
        <v/>
      </c>
      <c r="F125" s="136" t="str">
        <f t="shared" si="2"/>
        <v/>
      </c>
      <c r="G125" s="137" t="str">
        <f t="shared" si="3"/>
        <v/>
      </c>
      <c r="H125" s="207" t="str">
        <f>IF(B125&lt;&gt;"",IF(C$16="PRELIM", 'Grade computation'!H125, IF(C$16="MIDTERM", 'Grade computation'!P125, IF(C$16="FINAL",'Grade computation'!X125, ""))),"")</f>
        <v/>
      </c>
      <c r="I125" s="137" t="str">
        <f t="shared" si="4"/>
        <v/>
      </c>
      <c r="J125" s="139" t="str">
        <f t="shared" si="5"/>
        <v/>
      </c>
      <c r="K125" s="377" t="str">
        <f t="shared" si="6"/>
        <v/>
      </c>
      <c r="L125" s="434"/>
      <c r="M125" s="25" t="str">
        <f>IF(B125 &lt;&gt; "", IFERROR(IF(C$16 = "PRELIM", SUMIF('Database (LECTURE-RES-PRAC)'!D$14:AG$14, "CLO1", 'Database (LECTURE-RES-PRAC)'!D122:AG122) / 'Grade computation'!F$4, IF(C$16 = "MIDTERM", SUMIF('Database (LECTURE-RES-PRAC)'!AJ$14:BM$14, "CLO1", 'Database (LECTURE-RES-PRAC)'!AJ122:BM122) / 'Grade computation'!G$4, IF(C$16 = "FINAL", SUMIF('Database (LECTURE-RES-PRAC)'!BP$14:CS$14, "CLO1", 'Database (LECTURE-RES-PRAC)'!BP122:CS122) / 'Grade computation'!H$4,""))),""),"")</f>
        <v/>
      </c>
      <c r="N125" s="232" t="str">
        <f t="shared" si="67"/>
        <v/>
      </c>
      <c r="O125" s="25" t="str">
        <f>IF(B125 &lt;&gt; "",IF(AND('PRINTABLE (per grading)'!H$16="EXAM", 'PRINTABLE (per grading)'!B$13="Prelim"), IF(ISERROR(SUMIF('Exam (LECTURE ONLY)'!D$20:M$20, "CLO1", 'Exam (LECTURE ONLY)'!D127:M127) / 'Exam (LECTURE ONLY)'!AL$6), "", SUMIF('Exam (LECTURE ONLY)'!D$20:M$20, "CLO1", 'Exam (LECTURE ONLY)'!D127:M127) /'Exam (LECTURE ONLY)'!AL$6),
IF(AND('PRINTABLE (per grading)'!H$16="EXAM", 'PRINTABLE (per grading)'!B$13="Midterm"), IF(ISERROR(SUMIF('Exam (LECTURE ONLY)'!O$20:X$20, "CLO1", 'Exam (LECTURE ONLY)'!O127:X127) / 'Exam (LECTURE ONLY)'!AM$6), "", SUMIF('Exam (LECTURE ONLY)'!O$20:X$20, "CLO1", 'Exam (LECTURE ONLY)'!O127:X127) / 'Exam (LECTURE ONLY)'!AM$6),
IF(AND('PRINTABLE (per grading)'!H$16="EXAM", 'PRINTABLE (per grading)'!B$13="Final"), IF(ISERROR(SUMIF('Exam (LECTURE ONLY)'!Z$20:AI$20, "CLO1", 'Exam (LECTURE ONLY)'!Z127:AI127) / 'Exam (LECTURE ONLY)'!AN$6), "", SUMIF('Exam (LECTURE ONLY)'!Z$20:AI$20, "CLO1", 'Exam (LECTURE ONLY)'!Z127:AI127) / 'Exam (LECTURE ONLY)'!AN$6),
IF(AND('PRINTABLE (per grading)'!H$16="OUTPUT", 'PRINTABLE (per grading)'!B$13="Prelim"), IF(ISERROR(SUMIF(OUTPUT!C$20:M$20, "CLO1", OUTPUT!C127:M127) / OUTPUT!AL$6), "", SUMIF(OUTPUT!C$20:M$20, "CLO1", OUTPUT!C127:M127) / OUTPUT!AL$6),
IF(AND('PRINTABLE (per grading)'!H$16="OUTPUT", 'PRINTABLE (per grading)'!B$13="Midterm"), IF(ISERROR(SUMIF(OUTPUT!O$20:Y$20, "CLO1", OUTPUT!O127:Y127) / OUTPUT!AM$6), "", SUMIF(OUTPUT!O$20:Y$20, "CLO1", OUTPUT!O127:Y127) / OUTPUT!AM$6),
IF(AND('PRINTABLE (per grading)'!H$16="OUTPUT", 'PRINTABLE (per grading)'!B$13="Final"), IF(ISERROR(SUMIF(OUTPUT!AA$20:AI$20, "CLO1", OUTPUT!AA127:AI127) / OUTPUT!AN$6), "", SUMIF(OUTPUT!AA$20:AI$20, "CLO1", OUTPUT!AA127:AI127) / OUTPUT!AN$6),
"")))))),"")</f>
        <v/>
      </c>
      <c r="P125" s="232" t="str">
        <f t="shared" si="68"/>
        <v/>
      </c>
      <c r="Q125" s="233" t="str">
        <f t="shared" si="69"/>
        <v/>
      </c>
      <c r="R125" s="25" t="str">
        <f>IF(B125 &lt;&gt; "", IFERROR(IF(C$16 = "PRELIM", SUMIF('Database (LECTURE-RES-PRAC)'!D$14:AG$14, "CLO2", 'Database (LECTURE-RES-PRAC)'!D122:AG122) / 'Grade computation'!F$5, IF(C$16 = "MIDTERM", SUMIF('Database (LECTURE-RES-PRAC)'!AJ$14:BM$14, "CLO2", 'Database (LECTURE-RES-PRAC)'!AJ122:BM122) / 'Grade computation'!G$5, IF(C$16 = "FINAL", SUMIF('Database (LECTURE-RES-PRAC)'!BP$14:CS$14, "CLO2", 'Database (LECTURE-RES-PRAC)'!BP122:CS122) / 'Grade computation'!H$5,""))),""),"")</f>
        <v/>
      </c>
      <c r="S125" s="232" t="str">
        <f t="shared" si="70"/>
        <v/>
      </c>
      <c r="T125" s="25" t="str">
        <f>IF(B125 &lt;&gt; "",IF(AND('PRINTABLE (per grading)'!H$16="EXAM", 'PRINTABLE (per grading)'!B$13="Prelim"), IF(ISERROR(SUMIF('Exam (LECTURE ONLY)'!D$20:M$20, "CLO2", 'Exam (LECTURE ONLY)'!D127:M127) / 'Exam (LECTURE ONLY)'!AL$7), "", SUMIF('Exam (LECTURE ONLY)'!D$20:M$20, "CLO2", 'Exam (LECTURE ONLY)'!D127:M127) /'Exam (LECTURE ONLY)'!AL$7),
IF(AND('PRINTABLE (per grading)'!H$16="EXAM", 'PRINTABLE (per grading)'!B$13="Midterm"), IF(ISERROR(SUMIF('Exam (LECTURE ONLY)'!O$20:X$20, "CLO2", 'Exam (LECTURE ONLY)'!O127:X127) / 'Exam (LECTURE ONLY)'!AM$7), "", SUMIF('Exam (LECTURE ONLY)'!O$20:X$20, "CLO2", 'Exam (LECTURE ONLY)'!O127:X127) / 'Exam (LECTURE ONLY)'!AM$7),
IF(AND('PRINTABLE (per grading)'!H$16="EXAM", 'PRINTABLE (per grading)'!B$13="Final"), IF(ISERROR(SUMIF('Exam (LECTURE ONLY)'!Z$20:AI$20, "CLO2", 'Exam (LECTURE ONLY)'!Z127:AI127) / 'Exam (LECTURE ONLY)'!AN$7), "", SUMIF('Exam (LECTURE ONLY)'!Z$20:AI$20, "CLO2", 'Exam (LECTURE ONLY)'!Z127:AI127) / 'Exam (LECTURE ONLY)'!AN$7),
IF(AND('PRINTABLE (per grading)'!H$16="OUTPUT", 'PRINTABLE (per grading)'!B$13="Prelim"), IF(ISERROR(SUMIF(OUTPUT!C$20:M$20, "CLO2", OUTPUT!C127:M127) / OUTPUT!AL$7), "", SUMIF(OUTPUT!C$20:M$20, "CLO2", OUTPUT!C127:M127) / OUTPUT!AL$7),
IF(AND('PRINTABLE (per grading)'!H$16="OUTPUT", 'PRINTABLE (per grading)'!B$13="Midterm"), IF(ISERROR(SUMIF(OUTPUT!O$20:Y$20, "CLO2", OUTPUT!O127:Y127) / OUTPUT!AM$7), "", SUMIF(OUTPUT!O$20:Y$20, "CLO2", OUTPUT!O127:Y127) / OUTPUT!AM$7),
IF(AND('PRINTABLE (per grading)'!H$16="OUTPUT", 'PRINTABLE (per grading)'!B$13="Final"), IF(ISERROR(SUMIF(OUTPUT!AA$20:AI$20, "CLO2", OUTPUT!AA127:AI127) / OUTPUT!AN$7), "", SUMIF(OUTPUT!AA$20:AI$20, "CLO2", OUTPUT!AA127:AI127) / OUTPUT!AN$7),
"")))))),"")</f>
        <v/>
      </c>
      <c r="U125" s="232" t="str">
        <f t="shared" si="71"/>
        <v/>
      </c>
      <c r="V125" s="233" t="str">
        <f t="shared" si="72"/>
        <v/>
      </c>
      <c r="W125" s="25" t="str">
        <f>IF(B125 &lt;&gt; "", IFERROR(IF(C$16 = "PRELIM", SUMIF('Database (LECTURE-RES-PRAC)'!D$14:AG$14, "CLO3", 'Database (LECTURE-RES-PRAC)'!D122:AG122) / 'Grade computation'!F$6, IF(C$16 = "MIDTERM", SUMIF('Database (LECTURE-RES-PRAC)'!AJ$14:BM$14, "CLO3", 'Database (LECTURE-RES-PRAC)'!AJ122:BM122) / 'Grade computation'!G$6, IF(C$16 = "FINAL", SUMIF('Database (LECTURE-RES-PRAC)'!BP$14:CS$14, "CLO3", 'Database (LECTURE-RES-PRAC)'!BP122:CS122) / 'Grade computation'!H$6,""))),""),"")</f>
        <v/>
      </c>
      <c r="X125" s="232" t="str">
        <f t="shared" si="73"/>
        <v/>
      </c>
      <c r="Y125" s="25" t="str">
        <f>IF(B125 &lt;&gt; "",IF(AND('PRINTABLE (per grading)'!H$16="EXAM", 'PRINTABLE (per grading)'!B$13="Prelim"), IF(ISERROR(SUMIF('Exam (LECTURE ONLY)'!D$20:M$20, "CLO3", 'Exam (LECTURE ONLY)'!D127:M127) / 'Exam (LECTURE ONLY)'!AL$8), "", SUMIF('Exam (LECTURE ONLY)'!D$20:M$20, "CLO3", 'Exam (LECTURE ONLY)'!D127:M127) /'Exam (LECTURE ONLY)'!AL$8),
IF(AND('PRINTABLE (per grading)'!H$16="EXAM", 'PRINTABLE (per grading)'!B$13="Midterm"), IF(ISERROR(SUMIF('Exam (LECTURE ONLY)'!O$20:X$20, "CLO3", 'Exam (LECTURE ONLY)'!O127:X127) / 'Exam (LECTURE ONLY)'!AM$8), "", SUMIF('Exam (LECTURE ONLY)'!O$20:X$20, "CLO3", 'Exam (LECTURE ONLY)'!O127:X127) / 'Exam (LECTURE ONLY)'!AM$8),
IF(AND('PRINTABLE (per grading)'!H$16="EXAM", 'PRINTABLE (per grading)'!B$13="Final"), IF(ISERROR(SUMIF('Exam (LECTURE ONLY)'!Z$20:AI$20, "CLO3", 'Exam (LECTURE ONLY)'!Z127:AI127) / 'Exam (LECTURE ONLY)'!AN$8), "", SUMIF('Exam (LECTURE ONLY)'!Z$20:AI$20, "CLO3", 'Exam (LECTURE ONLY)'!Z127:AI127) / 'Exam (LECTURE ONLY)'!AN$8),
IF(AND('PRINTABLE (per grading)'!H$16="OUTPUT", 'PRINTABLE (per grading)'!B$13="Prelim"), IF(ISERROR(SUMIF(OUTPUT!C$20:M$20, "CLO3", OUTPUT!C127:M127) / OUTPUT!AL$8), "", SUMIF(OUTPUT!C$20:M$20, "CLO3", OUTPUT!C127:M127) / OUTPUT!AL$8),
IF(AND('PRINTABLE (per grading)'!H$16="OUTPUT", 'PRINTABLE (per grading)'!B$13="Midterm"), IF(ISERROR(SUMIF(OUTPUT!O$20:Y$20, "CLO3", OUTPUT!O127:Y127) / OUTPUT!AM$8), "", SUMIF(OUTPUT!O$20:Y$20, "CLO3", OUTPUT!O127:Y127) / OUTPUT!AM$8),
IF(AND('PRINTABLE (per grading)'!H$16="OUTPUT", 'PRINTABLE (per grading)'!B$13="Final"), IF(ISERROR(SUMIF(OUTPUT!AA$20:AI$20, "CLO3", OUTPUT!AA127:AI127) / OUTPUT!AN$8), "", SUMIF(OUTPUT!AA$20:AI$20, "CLO3", OUTPUT!AA127:AI127) / OUTPUT!AN$8),
"" )))))),"")</f>
        <v/>
      </c>
      <c r="Z125" s="232" t="str">
        <f t="shared" si="74"/>
        <v/>
      </c>
      <c r="AA125" s="233" t="str">
        <f t="shared" si="75"/>
        <v/>
      </c>
      <c r="AB125" s="25" t="str">
        <f>IF(B125 &lt;&gt; "", IFERROR(IF(C$16 = "PRELIM", SUMIF('Database (LECTURE-RES-PRAC)'!D$14:AG$14, "CLO4", 'Database (LECTURE-RES-PRAC)'!D122:AG122) / 'Grade computation'!F$7, IF(C$16 = "MIDTERM", SUMIF('Database (LECTURE-RES-PRAC)'!AJ$14:BM$14, "CLO4", 'Database (LECTURE-RES-PRAC)'!AJ122:BM122) / 'Grade computation'!G$7, IF(C$16 = "FINAL", SUMIF('Database (LECTURE-RES-PRAC)'!BP$14:CS$14, "CLO4", 'Database (LECTURE-RES-PRAC)'!BP122:CS122) / 'Grade computation'!H$7,""))),""),"")</f>
        <v/>
      </c>
      <c r="AC125" s="232" t="str">
        <f t="shared" si="76"/>
        <v/>
      </c>
      <c r="AD125" s="25" t="str">
        <f>IF(B125 &lt;&gt; "",IF(AND('PRINTABLE (per grading)'!H$16="EXAM", 'PRINTABLE (per grading)'!B$13="Prelim"), IF(ISERROR(SUMIF('Exam (LECTURE ONLY)'!D$20:M$20, "CLO4", 'Exam (LECTURE ONLY)'!D127:M127) / 'Exam (LECTURE ONLY)'!AL$9), "", SUMIF('Exam (LECTURE ONLY)'!D$20:M$20, "CLO4", 'Exam (LECTURE ONLY)'!D127:M127) /'Exam (LECTURE ONLY)'!AL$9),
IF(AND('PRINTABLE (per grading)'!H$16="EXAM", 'PRINTABLE (per grading)'!B$13="Midterm"), IF(ISERROR(SUMIF('Exam (LECTURE ONLY)'!O$20:X$20, "CLO4", 'Exam (LECTURE ONLY)'!O127:X127) / 'Exam (LECTURE ONLY)'!AM$9), "", SUMIF('Exam (LECTURE ONLY)'!O$20:X$20, "CLO4", 'Exam (LECTURE ONLY)'!O127:X127) / 'Exam (LECTURE ONLY)'!AM$9),
IF(AND('PRINTABLE (per grading)'!H$16="EXAM", 'PRINTABLE (per grading)'!B$13="Final"), IF(ISERROR(SUMIF('Exam (LECTURE ONLY)'!Z$20:AI$20, "CLO4", 'Exam (LECTURE ONLY)'!Z127:AI127) / 'Exam (LECTURE ONLY)'!AN$9), "", SUMIF('Exam (LECTURE ONLY)'!Z$20:AI$20, "CLO4", 'Exam (LECTURE ONLY)'!Z127:AI127) / 'Exam (LECTURE ONLY)'!AN$9),
IF(AND('PRINTABLE (per grading)'!H$16="OUTPUT", 'PRINTABLE (per grading)'!B$13="Prelim"), IF(ISERROR(SUMIF(OUTPUT!C$20:M$20, "CLO4", OUTPUT!C127:M127) / OUTPUT!AL$9), "", SUMIF(OUTPUT!C$20:M$20, "CLO4", OUTPUT!C127:M127) / OUTPUT!AL$9),
IF(AND('PRINTABLE (per grading)'!H$16="OUTPUT", 'PRINTABLE (per grading)'!B$13="Midterm"), IF(ISERROR(SUMIF(OUTPUT!O$20:Y$20, "CLO4", OUTPUT!O127:Y127) / OUTPUT!AM$9), "", SUMIF(OUTPUT!O$20:Y$20, "CLO4", OUTPUT!O127:Y127) / OUTPUT!AM$9),
IF(AND('PRINTABLE (per grading)'!H$16="OUTPUT", 'PRINTABLE (per grading)'!B$13="Final"), IF(ISERROR(SUMIF(OUTPUT!AA$20:AI$20, "CLO4", OUTPUT!AA127:AI127) / OUTPUT!AN$9), "", SUMIF(OUTPUT!AA$20:AI$20, "CLO4", OUTPUT!AA127:AI127) / OUTPUT!AN$9),
"")))))),"")</f>
        <v/>
      </c>
      <c r="AE125" s="232" t="str">
        <f t="shared" si="77"/>
        <v/>
      </c>
      <c r="AF125" s="233" t="str">
        <f t="shared" si="78"/>
        <v/>
      </c>
      <c r="AG125" s="25" t="str">
        <f>IF(B125 &lt;&gt; "", IFERROR(IF(C$16 = "PRELIM", SUMIF('Database (LECTURE-RES-PRAC)'!D$14:AG$14, "CLO5", 'Database (LECTURE-RES-PRAC)'!D122:AG122) / 'Grade computation'!F$8, IF(C$16 = "MIDTERM", SUMIF('Database (LECTURE-RES-PRAC)'!AJ$14:BM$14, "CLO5", 'Database (LECTURE-RES-PRAC)'!AJ122:BM122) / 'Grade computation'!G$8, IF(C$16 = "FINAL", SUMIF('Database (LECTURE-RES-PRAC)'!BP$14:CS$14, "CLO5", 'Database (LECTURE-RES-PRAC)'!BP122:CS122) / 'Grade computation'!H$8,""))),""),"")</f>
        <v/>
      </c>
      <c r="AH125" s="232" t="str">
        <f t="shared" si="79"/>
        <v/>
      </c>
      <c r="AI125" s="25" t="str">
        <f>IF(B125 &lt;&gt; "",IF(AND('PRINTABLE (per grading)'!H$16="EXAM", 'PRINTABLE (per grading)'!B$13="Prelim"), IF(ISERROR(SUMIF('Exam (LECTURE ONLY)'!D$20:M$20, "CLO5", 'Exam (LECTURE ONLY)'!D127:M127) / 'Exam (LECTURE ONLY)'!AL$10), "", SUMIF('Exam (LECTURE ONLY)'!D$20:M$20, "CLO5", 'Exam (LECTURE ONLY)'!D127:M127) /'Exam (LECTURE ONLY)'!AL$10),
IF(AND('PRINTABLE (per grading)'!H$16="EXAM", 'PRINTABLE (per grading)'!B$13="Midterm"), IF(ISERROR(SUMIF('Exam (LECTURE ONLY)'!O$20:X$20, "CLO5", 'Exam (LECTURE ONLY)'!O127:X127) / 'Exam (LECTURE ONLY)'!AM$10), "", SUMIF('Exam (LECTURE ONLY)'!O$20:X$20, "CLO5", 'Exam (LECTURE ONLY)'!O127:X127) / 'Exam (LECTURE ONLY)'!AM$10),
IF(AND('PRINTABLE (per grading)'!H$16="EXAM", 'PRINTABLE (per grading)'!B$13="Final"), IF(ISERROR(SUMIF('Exam (LECTURE ONLY)'!Z$20:AI$20, "CLO5", 'Exam (LECTURE ONLY)'!Z127:AI127) / 'Exam (LECTURE ONLY)'!AN$10), "", SUMIF('Exam (LECTURE ONLY)'!Z$20:AI$20, "CLO5", 'Exam (LECTURE ONLY)'!Z127:AI127) / 'Exam (LECTURE ONLY)'!AN$10),
IF(AND('PRINTABLE (per grading)'!H$16="OUTPUT", 'PRINTABLE (per grading)'!B$13="Prelim"), IF(ISERROR(SUMIF(OUTPUT!C$20:M$20, "CLO5", OUTPUT!C127:M127) / OUTPUT!AL$10), "", SUMIF(OUTPUT!C$20:M$20, "CLO5", OUTPUT!C127:M127) / OUTPUT!AL$10),
IF(AND('PRINTABLE (per grading)'!H$16="OUTPUT", 'PRINTABLE (per grading)'!B$13="Midterm"), IF(ISERROR(SUMIF(OUTPUT!O$20:Y$20, "CLO5", OUTPUT!O127:Y127) / OUTPUT!AM$10), "", SUMIF(OUTPUT!O$20:Y$20, "CLO5", OUTPUT!O127:Y127) / OUTPUT!AM$10),
IF(AND('PRINTABLE (per grading)'!H$16="OUTPUT", 'PRINTABLE (per grading)'!B$13="Final"), IF(ISERROR(SUMIF(OUTPUT!AA$20:AI$20, "CLO5", OUTPUT!AA127:AI127) / OUTPUT!AN$10), "", SUMIF(OUTPUT!AA$20:AI$20, "CLO5", OUTPUT!AA127:AI127) / OUTPUT!AN$10),
"")))))),"")</f>
        <v/>
      </c>
      <c r="AJ125" s="232" t="str">
        <f t="shared" si="80"/>
        <v/>
      </c>
      <c r="AK125" s="233" t="str">
        <f t="shared" si="81"/>
        <v/>
      </c>
      <c r="AL125" s="25" t="str">
        <f>IF(B125 &lt;&gt; "", IFERROR(IF(C$16 = "PRELIM", SUMIF('Database (LECTURE-RES-PRAC)'!D$14:AG$14, "CLO6", 'Database (LECTURE-RES-PRAC)'!D122:AG122) / 'Grade computation'!F$9, IF(C$16 = "MIDTERM", SUMIF('Database (LECTURE-RES-PRAC)'!AJ$14:BM$14, "CLO6", 'Database (LECTURE-RES-PRAC)'!AJ122:BM122) / 'Grade computation'!G$9, IF(C$16 = "FINAL", SUMIF('Database (LECTURE-RES-PRAC)'!BP$14:CS$14, "CLO6", 'Database (LECTURE-RES-PRAC)'!BP122:CS122) / 'Grade computation'!H$9,""))),""),"")</f>
        <v/>
      </c>
      <c r="AM125" s="232" t="str">
        <f t="shared" si="82"/>
        <v/>
      </c>
      <c r="AN125" s="25" t="str">
        <f>IF(B125 &lt;&gt; "",IF(AND('PRINTABLE (per grading)'!H$16="EXAM", 'PRINTABLE (per grading)'!B$13="Prelim"), IF(ISERROR(SUMIF('Exam (LECTURE ONLY)'!D$20:M$20, "CLO6", 'Exam (LECTURE ONLY)'!D127:M127) / 'Exam (LECTURE ONLY)'!AL$11), "", SUMIF('Exam (LECTURE ONLY)'!D$20:M$20, "CLO6", 'Exam (LECTURE ONLY)'!D127:M127) /'Exam (LECTURE ONLY)'!AL$11),
IF(AND('PRINTABLE (per grading)'!H$16="EXAM", 'PRINTABLE (per grading)'!B$13="Midterm"), IF(ISERROR(SUMIF('Exam (LECTURE ONLY)'!O$20:X$20, "CLO6", 'Exam (LECTURE ONLY)'!O127:X127) / 'Exam (LECTURE ONLY)'!AM$11), "", SUMIF('Exam (LECTURE ONLY)'!O$20:X$20, "CLO6", 'Exam (LECTURE ONLY)'!O127:X127) / 'Exam (LECTURE ONLY)'!AM$11),
IF(AND('PRINTABLE (per grading)'!H$16="EXAM", 'PRINTABLE (per grading)'!B$13="Final"), IF(ISERROR(SUMIF('Exam (LECTURE ONLY)'!Z$20:AI$20, "CLO6", 'Exam (LECTURE ONLY)'!Z127:AI127) / 'Exam (LECTURE ONLY)'!AN$11), "", SUMIF('Exam (LECTURE ONLY)'!Z$20:AI$20, "CLO6", 'Exam (LECTURE ONLY)'!Z127:AI127) / 'Exam (LECTURE ONLY)'!AN$11),
IF(AND('PRINTABLE (per grading)'!H$16="OUTPUT", 'PRINTABLE (per grading)'!B$13="Prelim"), IF(ISERROR(SUMIF(OUTPUT!C$20:M$20, "CLO6", OUTPUT!C127:M127) / OUTPUT!AL$11), "", SUMIF(OUTPUT!C$20:M$20, "CLO6", OUTPUT!C127:M127) / OUTPUT!AL$11),
IF(AND('PRINTABLE (per grading)'!H$16="OUTPUT", 'PRINTABLE (per grading)'!B$13="Midterm"), IF(ISERROR(SUMIF(OUTPUT!O$20:Y$20, "CLO6", OUTPUT!O127:Y127) / OUTPUT!AM$11), "", SUMIF(OUTPUT!O$20:Y$20, "CLO6", OUTPUT!O127:Y127) / OUTPUT!AM$11),
IF(AND('PRINTABLE (per grading)'!H$16="OUTPUT", 'PRINTABLE (per grading)'!B$13="Final"), IF(ISERROR(SUMIF(OUTPUT!AA$20:AI$20, "CLO6", OUTPUT!AA127:AI127) / OUTPUT!AN$11), "", SUMIF(OUTPUT!AA$20:AI$20, "CLO6", OUTPUT!AA127:AI127) / OUTPUT!AN$11),
"")))))),"")</f>
        <v/>
      </c>
      <c r="AO125" s="232" t="str">
        <f t="shared" si="83"/>
        <v/>
      </c>
      <c r="AP125" s="233" t="str">
        <f t="shared" si="84"/>
        <v/>
      </c>
      <c r="AQ125" s="25" t="str">
        <f>IF(B125 &lt;&gt; "", IFERROR(IF(C$16 = "PRELIM", SUMIF('Database (LECTURE-RES-PRAC)'!D$14:AG$14, "CLO7", 'Database (LECTURE-RES-PRAC)'!D122:AG122) / 'Grade computation'!F$10, IF(C$16 = "MIDTERM", SUMIF('Database (LECTURE-RES-PRAC)'!AJ$14:BM$14, "CLO7", 'Database (LECTURE-RES-PRAC)'!AJ122:BM122) / 'Grade computation'!G$10, IF(C$16 = "FINAL", SUMIF('Database (LECTURE-RES-PRAC)'!BP$14:CS$14, "CLO7", 'Database (LECTURE-RES-PRAC)'!BP122:CS122) / 'Grade computation'!H$10,""))),""),"")</f>
        <v/>
      </c>
      <c r="AR125" s="232" t="str">
        <f t="shared" si="85"/>
        <v/>
      </c>
      <c r="AS125" s="25" t="str">
        <f>IF(B125 &lt;&gt; "",IF(AND('PRINTABLE (per grading)'!H$16="EXAM", 'PRINTABLE (per grading)'!B$13="Prelim"), IF(ISERROR(SUMIF('Exam (LECTURE ONLY)'!D$20:M$20, "CLO7", 'Exam (LECTURE ONLY)'!D127:M127) / 'Exam (LECTURE ONLY)'!AL$12), "", SUMIF('Exam (LECTURE ONLY)'!D$20:M$20, "CLO7", 'Exam (LECTURE ONLY)'!D127:M127) /'Exam (LECTURE ONLY)'!AL$12),
IF(AND('PRINTABLE (per grading)'!H$16="EXAM", 'PRINTABLE (per grading)'!B$13="Midterm"), IF(ISERROR(SUMIF('Exam (LECTURE ONLY)'!O$20:X$20, "CLO7", 'Exam (LECTURE ONLY)'!O127:X127) / 'Exam (LECTURE ONLY)'!AM$12), "", SUMIF('Exam (LECTURE ONLY)'!O$20:X$20, "CLO7", 'Exam (LECTURE ONLY)'!O127:X127) / 'Exam (LECTURE ONLY)'!AM$12),
IF(AND('PRINTABLE (per grading)'!H$16="EXAM", 'PRINTABLE (per grading)'!B$13="Final"), IF(ISERROR(SUMIF('Exam (LECTURE ONLY)'!Z$20:AI$20, "CLO7", 'Exam (LECTURE ONLY)'!Z127:AI127) / 'Exam (LECTURE ONLY)'!AN$12), "", SUMIF('Exam (LECTURE ONLY)'!Z$20:AI$20, "CLO7", 'Exam (LECTURE ONLY)'!Z127:AI127) / 'Exam (LECTURE ONLY)'!AN$12),
IF(AND('PRINTABLE (per grading)'!H$16="OUTPUT", 'PRINTABLE (per grading)'!B$13="Prelim"), IF(ISERROR(SUMIF(OUTPUT!C$20:M$20, "CLO7", OUTPUT!C127:M127) / OUTPUT!AL$12), "", SUMIF(OUTPUT!C$20:M$20, "CLO7", OUTPUT!C127:M127) / OUTPUT!AL$12),
IF(AND('PRINTABLE (per grading)'!H$16="OUTPUT", 'PRINTABLE (per grading)'!B$13="Midterm"), IF(ISERROR(SUMIF(OUTPUT!O$20:Y$20, "CLO7", OUTPUT!O127:Y127) / OUTPUT!AM$12), "", SUMIF(OUTPUT!O$20:Y$20, "CLO7", OUTPUT!O127:Y127) / OUTPUT!AM$12),
IF(AND('PRINTABLE (per grading)'!H$16="OUTPUT", 'PRINTABLE (per grading)'!B$13="Final"), IF(ISERROR(SUMIF(OUTPUT!AA$20:AI$20, "CLO7", OUTPUT!AA127:AI127) / OUTPUT!AN$12), "", SUMIF(OUTPUT!AA$20:AI$20, "CLO7", OUTPUT!AA127:AI127) / OUTPUT!AN$12),
"")))))),"")</f>
        <v/>
      </c>
      <c r="AT125" s="232" t="str">
        <f t="shared" si="86"/>
        <v/>
      </c>
      <c r="AU125" s="233" t="str">
        <f t="shared" si="87"/>
        <v/>
      </c>
      <c r="AV125" s="25" t="str">
        <f>IF(B125 &lt;&gt; "", IFERROR(IF(C$16 = "PRELIM", SUMIF('Database (LECTURE-RES-PRAC)'!D$14:AG$14, "CLO8", 'Database (LECTURE-RES-PRAC)'!D122:AG122) / 'Grade computation'!F$11, IF(C$16 = "MIDTERM", SUMIF('Database (LECTURE-RES-PRAC)'!AJ$14:BM$14, "CLO8", 'Database (LECTURE-RES-PRAC)'!AJ122:BM122) / 'Grade computation'!G$11, IF(C$16 = "FINAL", SUMIF('Database (LECTURE-RES-PRAC)'!BP$14:CS$14, "CLO8", 'Database (LECTURE-RES-PRAC)'!BP122:CS122) / 'Grade computation'!H$11,""))),""),"")</f>
        <v/>
      </c>
      <c r="AW125" s="232" t="str">
        <f t="shared" si="88"/>
        <v/>
      </c>
      <c r="AX125" s="25" t="str">
        <f>IF(B125 &lt;&gt; "",IF(AND('PRINTABLE (per grading)'!H$16="EXAM", 'PRINTABLE (per grading)'!B$13="Prelim"), IF(ISERROR(SUMIF('Exam (LECTURE ONLY)'!D$20:M$20, "CLO8", 'Exam (LECTURE ONLY)'!D127:M127) / 'Exam (LECTURE ONLY)'!AL$13), "", SUMIF('Exam (LECTURE ONLY)'!D$20:M$20, "CLO8", 'Exam (LECTURE ONLY)'!D127:M127) /'Exam (LECTURE ONLY)'!AL$13),
IF(AND('PRINTABLE (per grading)'!H$16="EXAM", 'PRINTABLE (per grading)'!B$13="Midterm"), IF(ISERROR(SUMIF('Exam (LECTURE ONLY)'!O$20:X$20, "CLO8", 'Exam (LECTURE ONLY)'!O127:X127) / 'Exam (LECTURE ONLY)'!AM$13), "", SUMIF('Exam (LECTURE ONLY)'!O$20:X$20, "CLO8", 'Exam (LECTURE ONLY)'!O127:X127) / 'Exam (LECTURE ONLY)'!AM$13),
IF(AND('PRINTABLE (per grading)'!H$16="EXAM", 'PRINTABLE (per grading)'!B$13="Final"), IF(ISERROR(SUMIF('Exam (LECTURE ONLY)'!Z$20:AI$20, "CLO8", 'Exam (LECTURE ONLY)'!Z127:AI127) / 'Exam (LECTURE ONLY)'!AN$13), "", SUMIF('Exam (LECTURE ONLY)'!Z$20:AI$20, "CLO8", 'Exam (LECTURE ONLY)'!Z127:AI127) / 'Exam (LECTURE ONLY)'!AN$13),
IF(AND('PRINTABLE (per grading)'!H$16="OUTPUT", 'PRINTABLE (per grading)'!B$13="Prelim"), IF(ISERROR(SUMIF(OUTPUT!C$20:M$20, "CLO8", OUTPUT!C127:M127) / OUTPUT!AL$13), "", SUMIF(OUTPUT!C$20:M$20, "CLO8", OUTPUT!C127:M127) / OUTPUT!AL$13),
IF(AND('PRINTABLE (per grading)'!H$16="OUTPUT", 'PRINTABLE (per grading)'!B$13="Midterm"), IF(ISERROR(SUMIF(OUTPUT!O$20:Y$20, "CLO8", OUTPUT!O127:Y127) / OUTPUT!AM$13), "", SUMIF(OUTPUT!O$20:Y$20, "CLO8", OUTPUT!O127:Y127) / OUTPUT!AM$13),
IF(AND('PRINTABLE (per grading)'!H$16="OUTPUT", 'PRINTABLE (per grading)'!B$13="Final"), IF(ISERROR(SUMIF(OUTPUT!AA$20:AI$20, "CLO8", OUTPUT!AA127:AI127) / OUTPUT!AN$13), "", SUMIF(OUTPUT!AA$20:AI$20, "CLO8", OUTPUT!AA127:AI127) / OUTPUT!AN$13),
"")))))),"")</f>
        <v/>
      </c>
      <c r="AY125" s="232" t="str">
        <f t="shared" si="89"/>
        <v/>
      </c>
      <c r="AZ125" s="233" t="str">
        <f t="shared" si="90"/>
        <v/>
      </c>
      <c r="BA125" s="25" t="str">
        <f>IF(B125 &lt;&gt; "", IFERROR(IF(C$16 = "PRELIM", SUMIF('Database (LECTURE-RES-PRAC)'!D$14:AG$14, "CLO9", 'Database (LECTURE-RES-PRAC)'!D122:AG122) / 'Grade computation'!F$12, IF(C$16 = "MIDTERM", SUMIF('Database (LECTURE-RES-PRAC)'!AJ$14:BM$14, "CLO9", 'Database (LECTURE-RES-PRAC)'!AJ122:BM122) / 'Grade computation'!G$12, IF(C$16 = "FINAL", SUMIF('Database (LECTURE-RES-PRAC)'!BP$14:CS$14, "CLO9", 'Database (LECTURE-RES-PRAC)'!BP122:CS122) / 'Grade computation'!H$12,""))),""),"")</f>
        <v/>
      </c>
      <c r="BB125" s="232" t="str">
        <f t="shared" si="91"/>
        <v/>
      </c>
      <c r="BC125" s="25" t="str">
        <f>IF(B125 &lt;&gt; "",IF(AND('PRINTABLE (per grading)'!H$16="EXAM", 'PRINTABLE (per grading)'!B$13="Prelim"), IF(ISERROR(SUMIF('Exam (LECTURE ONLY)'!D$20:M$20, "CLO9", 'Exam (LECTURE ONLY)'!D127:M127) / 'Exam (LECTURE ONLY)'!AL$14), "", SUMIF('Exam (LECTURE ONLY)'!D$20:M$20, "CLO9", 'Exam (LECTURE ONLY)'!D127:M127) /'Exam (LECTURE ONLY)'!AL$14),
IF(AND('PRINTABLE (per grading)'!H$16="EXAM", 'PRINTABLE (per grading)'!B$13="Midterm"), IF(ISERROR(SUMIF('Exam (LECTURE ONLY)'!O$20:X$20, "CLO9", 'Exam (LECTURE ONLY)'!O127:X127) / 'Exam (LECTURE ONLY)'!AM$14), "", SUMIF('Exam (LECTURE ONLY)'!O$20:X$20, "CLO9", 'Exam (LECTURE ONLY)'!O127:X127) / 'Exam (LECTURE ONLY)'!AM$14),
IF(AND('PRINTABLE (per grading)'!H$16="EXAM", 'PRINTABLE (per grading)'!B$13="Final"), IF(ISERROR(SUMIF('Exam (LECTURE ONLY)'!Z$20:AI$20, "CLO9", 'Exam (LECTURE ONLY)'!Z127:AI127) / 'Exam (LECTURE ONLY)'!AN$14), "", SUMIF('Exam (LECTURE ONLY)'!Z$20:AI$20, "CLO9", 'Exam (LECTURE ONLY)'!Z127:AI127) / 'Exam (LECTURE ONLY)'!AN$14),
IF(AND('PRINTABLE (per grading)'!H$16="OUTPUT", 'PRINTABLE (per grading)'!B$13="Prelim"), IF(ISERROR(SUMIF(OUTPUT!C$20:M$20, "CLO9", OUTPUT!C127:M127) / OUTPUT!AL$14), "", SUMIF(OUTPUT!C$20:M$20, "CLO9", OUTPUT!C127:M127) / OUTPUT!AL$14),
IF(AND('PRINTABLE (per grading)'!H$16="OUTPUT", 'PRINTABLE (per grading)'!B$13="Midterm"), IF(ISERROR(SUMIF(OUTPUT!O$20:Y$20, "CLO9", OUTPUT!O127:Y127) / OUTPUT!AM$14), "", SUMIF(OUTPUT!O$20:Y$20, "CLO9", OUTPUT!O127:Y127) / OUTPUT!AM$14),
IF(AND('PRINTABLE (per grading)'!H$16="OUTPUT", 'PRINTABLE (per grading)'!B$13="Final"), IF(ISERROR(SUMIF(OUTPUT!AA$20:AI$20, "CLO9", OUTPUT!AA127:AI127) / OUTPUT!AN$14), "", SUMIF(OUTPUT!AA$20:AI$20, "CLO9", OUTPUT!AA127:AI127) / OUTPUT!AN$14),
"")))))),"")</f>
        <v/>
      </c>
      <c r="BD125" s="232" t="str">
        <f t="shared" si="92"/>
        <v/>
      </c>
      <c r="BE125" s="233" t="str">
        <f t="shared" si="93"/>
        <v/>
      </c>
      <c r="BF125" s="25" t="str">
        <f>IF(B125 &lt;&gt; "", IFERROR(IF(C$16 = "PRELIM", SUMIF('Database (LECTURE-RES-PRAC)'!D$14:AG$14, "CLO10", 'Database (LECTURE-RES-PRAC)'!D122:AG122) / 'Grade computation'!F$13, IF(C$16 = "MIDTERM", SUMIF('Database (LECTURE-RES-PRAC)'!AJ$14:BM$14, "CLO10", 'Database (LECTURE-RES-PRAC)'!AJ122:BM122) / 'Grade computation'!G$13, IF(C$16 = "FINAL", SUMIF('Database (LECTURE-RES-PRAC)'!BP$14:CS$14, "CLO10", 'Database (LECTURE-RES-PRAC)'!BP122:CS122) / 'Grade computation'!H$13,""))),""),"")</f>
        <v/>
      </c>
      <c r="BG125" s="232" t="str">
        <f t="shared" si="94"/>
        <v/>
      </c>
      <c r="BH125" s="25" t="str">
        <f>IF(B125 &lt;&gt; "",IF(AND('PRINTABLE (per grading)'!H$16="EXAM", 'PRINTABLE (per grading)'!B$13="Prelim"), IF(ISERROR(SUMIF('Exam (LECTURE ONLY)'!D$20:M$20, "CLO10", 'Exam (LECTURE ONLY)'!D127:M127) / 'Exam (LECTURE ONLY)'!AL$15), "", SUMIF('Exam (LECTURE ONLY)'!D$20:M$20, "CLO10", 'Exam (LECTURE ONLY)'!D127:M127) /'Exam (LECTURE ONLY)'!AL$15),
IF(AND('PRINTABLE (per grading)'!H$16="EXAM", 'PRINTABLE (per grading)'!B$13="Midterm"), IF(ISERROR(SUMIF('Exam (LECTURE ONLY)'!O$20:X$20, "CLO10", 'Exam (LECTURE ONLY)'!O127:X127) / 'Exam (LECTURE ONLY)'!AM$15), "", SUMIF('Exam (LECTURE ONLY)'!O$20:X$20, "CLO10", 'Exam (LECTURE ONLY)'!O127:X127) / 'Exam (LECTURE ONLY)'!AM$15),
IF(AND('PRINTABLE (per grading)'!H$16="EXAM", 'PRINTABLE (per grading)'!B$13="Final"), IF(ISERROR(SUMIF('Exam (LECTURE ONLY)'!Z$20:AI$20, "CLO10", 'Exam (LECTURE ONLY)'!Z127:AI127) / 'Exam (LECTURE ONLY)'!AN$15), "", SUMIF('Exam (LECTURE ONLY)'!Z$20:AI$20, "CLO10", 'Exam (LECTURE ONLY)'!Z127:AI127) / 'Exam (LECTURE ONLY)'!AN$15),
IF(AND('PRINTABLE (per grading)'!H$16="OUTPUT", 'PRINTABLE (per grading)'!B$13="Prelim"), IF(ISERROR(SUMIF(OUTPUT!C$20:M$20, "CLO10", OUTPUT!C127:M127) / OUTPUT!AL$15), "", SUMIF(OUTPUT!C$20:M$20, "CLO10", OUTPUT!C127:M127) / OUTPUT!AL$15),
IF(AND('PRINTABLE (per grading)'!H$16="OUTPUT", 'PRINTABLE (per grading)'!B$13="Midterm"), IF(ISERROR(SUMIF(OUTPUT!O$20:Y$20, "CLO10", OUTPUT!O127:Y127) / OUTPUT!AM$15), "", SUMIF(OUTPUT!O$20:Y$20, "CLO10", OUTPUT!O127:Y127) / OUTPUT!AM$15),
IF(AND('PRINTABLE (per grading)'!H$16="OUTPUT", 'PRINTABLE (per grading)'!B$13="Final"), IF(ISERROR(SUMIF(OUTPUT!AA$20:AI$20, "CLO10", OUTPUT!AA127:AI127) / OUTPUT!AN$15), "", SUMIF(OUTPUT!AA$20:AI$20, "CLO10", OUTPUT!AA127:AI127) / OUTPUT!AN$15),
"")))))),"")</f>
        <v/>
      </c>
      <c r="BI125" s="232" t="str">
        <f t="shared" si="95"/>
        <v/>
      </c>
      <c r="BJ125" s="233" t="str">
        <f t="shared" si="96"/>
        <v/>
      </c>
      <c r="BK125" s="2"/>
    </row>
    <row r="126" spans="1:63" ht="20.100000000000001" customHeight="1">
      <c r="A126" s="212" t="str">
        <f>IF(ISBLANK('Database (LECTURE-RES-PRAC)'!A123),"",'Database (LECTURE-RES-PRAC)'!A123)</f>
        <v/>
      </c>
      <c r="B126" s="213" t="str">
        <f>IF(ISBLANK('Database (LECTURE-RES-PRAC)'!B123),"",'Database (LECTURE-RES-PRAC)'!B123)</f>
        <v/>
      </c>
      <c r="C126" s="134" t="str">
        <f>IF(B126&lt;&gt;"",IF(C$16="PRELIM",'Grade computation'!C126, IF(C$16="MIDTERM",'Grade computation'!K126, IF(C$16="FINAL",'Grade computation'!S126,""))),"")</f>
        <v/>
      </c>
      <c r="D126" s="135" t="str">
        <f t="shared" si="1"/>
        <v/>
      </c>
      <c r="E126" s="134" t="str">
        <f>IF(B126&lt;&gt;"", IF(C$16="PRELIM",'Grade computation'!E126, IF(C$16="MIDTERM",'Grade computation'!M126, IF(C$16="FINAL",'Grade computation'!U126,""))),"")</f>
        <v/>
      </c>
      <c r="F126" s="136" t="str">
        <f t="shared" si="2"/>
        <v/>
      </c>
      <c r="G126" s="137" t="str">
        <f t="shared" si="3"/>
        <v/>
      </c>
      <c r="H126" s="207" t="str">
        <f>IF(B126&lt;&gt;"",IF(C$16="PRELIM", 'Grade computation'!H126, IF(C$16="MIDTERM", 'Grade computation'!P126, IF(C$16="FINAL",'Grade computation'!X126, ""))),"")</f>
        <v/>
      </c>
      <c r="I126" s="137" t="str">
        <f t="shared" si="4"/>
        <v/>
      </c>
      <c r="J126" s="139" t="str">
        <f t="shared" si="5"/>
        <v/>
      </c>
      <c r="K126" s="377" t="str">
        <f t="shared" si="6"/>
        <v/>
      </c>
      <c r="L126" s="434"/>
      <c r="M126" s="25" t="str">
        <f>IF(B126 &lt;&gt; "", IFERROR(IF(C$16 = "PRELIM", SUMIF('Database (LECTURE-RES-PRAC)'!D$14:AG$14, "CLO1", 'Database (LECTURE-RES-PRAC)'!D123:AG123) / 'Grade computation'!F$4, IF(C$16 = "MIDTERM", SUMIF('Database (LECTURE-RES-PRAC)'!AJ$14:BM$14, "CLO1", 'Database (LECTURE-RES-PRAC)'!AJ123:BM123) / 'Grade computation'!G$4, IF(C$16 = "FINAL", SUMIF('Database (LECTURE-RES-PRAC)'!BP$14:CS$14, "CLO1", 'Database (LECTURE-RES-PRAC)'!BP123:CS123) / 'Grade computation'!H$4,""))),""),"")</f>
        <v/>
      </c>
      <c r="N126" s="232" t="str">
        <f t="shared" si="67"/>
        <v/>
      </c>
      <c r="O126" s="25" t="str">
        <f>IF(B126 &lt;&gt; "",IF(AND('PRINTABLE (per grading)'!H$16="EXAM", 'PRINTABLE (per grading)'!B$13="Prelim"), IF(ISERROR(SUMIF('Exam (LECTURE ONLY)'!D$20:M$20, "CLO1", 'Exam (LECTURE ONLY)'!D128:M128) / 'Exam (LECTURE ONLY)'!AL$6), "", SUMIF('Exam (LECTURE ONLY)'!D$20:M$20, "CLO1", 'Exam (LECTURE ONLY)'!D128:M128) /'Exam (LECTURE ONLY)'!AL$6),
IF(AND('PRINTABLE (per grading)'!H$16="EXAM", 'PRINTABLE (per grading)'!B$13="Midterm"), IF(ISERROR(SUMIF('Exam (LECTURE ONLY)'!O$20:X$20, "CLO1", 'Exam (LECTURE ONLY)'!O128:X128) / 'Exam (LECTURE ONLY)'!AM$6), "", SUMIF('Exam (LECTURE ONLY)'!O$20:X$20, "CLO1", 'Exam (LECTURE ONLY)'!O128:X128) / 'Exam (LECTURE ONLY)'!AM$6),
IF(AND('PRINTABLE (per grading)'!H$16="EXAM", 'PRINTABLE (per grading)'!B$13="Final"), IF(ISERROR(SUMIF('Exam (LECTURE ONLY)'!Z$20:AI$20, "CLO1", 'Exam (LECTURE ONLY)'!Z128:AI128) / 'Exam (LECTURE ONLY)'!AN$6), "", SUMIF('Exam (LECTURE ONLY)'!Z$20:AI$20, "CLO1", 'Exam (LECTURE ONLY)'!Z128:AI128) / 'Exam (LECTURE ONLY)'!AN$6),
IF(AND('PRINTABLE (per grading)'!H$16="OUTPUT", 'PRINTABLE (per grading)'!B$13="Prelim"), IF(ISERROR(SUMIF(OUTPUT!C$20:M$20, "CLO1", OUTPUT!C128:M128) / OUTPUT!AL$6), "", SUMIF(OUTPUT!C$20:M$20, "CLO1", OUTPUT!C128:M128) / OUTPUT!AL$6),
IF(AND('PRINTABLE (per grading)'!H$16="OUTPUT", 'PRINTABLE (per grading)'!B$13="Midterm"), IF(ISERROR(SUMIF(OUTPUT!O$20:Y$20, "CLO1", OUTPUT!O128:Y128) / OUTPUT!AM$6), "", SUMIF(OUTPUT!O$20:Y$20, "CLO1", OUTPUT!O128:Y128) / OUTPUT!AM$6),
IF(AND('PRINTABLE (per grading)'!H$16="OUTPUT", 'PRINTABLE (per grading)'!B$13="Final"), IF(ISERROR(SUMIF(OUTPUT!AA$20:AI$20, "CLO1", OUTPUT!AA128:AI128) / OUTPUT!AN$6), "", SUMIF(OUTPUT!AA$20:AI$20, "CLO1", OUTPUT!AA128:AI128) / OUTPUT!AN$6),
"")))))),"")</f>
        <v/>
      </c>
      <c r="P126" s="232" t="str">
        <f t="shared" si="68"/>
        <v/>
      </c>
      <c r="Q126" s="233" t="str">
        <f t="shared" si="69"/>
        <v/>
      </c>
      <c r="R126" s="25" t="str">
        <f>IF(B126 &lt;&gt; "", IFERROR(IF(C$16 = "PRELIM", SUMIF('Database (LECTURE-RES-PRAC)'!D$14:AG$14, "CLO2", 'Database (LECTURE-RES-PRAC)'!D123:AG123) / 'Grade computation'!F$5, IF(C$16 = "MIDTERM", SUMIF('Database (LECTURE-RES-PRAC)'!AJ$14:BM$14, "CLO2", 'Database (LECTURE-RES-PRAC)'!AJ123:BM123) / 'Grade computation'!G$5, IF(C$16 = "FINAL", SUMIF('Database (LECTURE-RES-PRAC)'!BP$14:CS$14, "CLO2", 'Database (LECTURE-RES-PRAC)'!BP123:CS123) / 'Grade computation'!H$5,""))),""),"")</f>
        <v/>
      </c>
      <c r="S126" s="232" t="str">
        <f t="shared" si="70"/>
        <v/>
      </c>
      <c r="T126" s="25" t="str">
        <f>IF(B126 &lt;&gt; "",IF(AND('PRINTABLE (per grading)'!H$16="EXAM", 'PRINTABLE (per grading)'!B$13="Prelim"), IF(ISERROR(SUMIF('Exam (LECTURE ONLY)'!D$20:M$20, "CLO2", 'Exam (LECTURE ONLY)'!D128:M128) / 'Exam (LECTURE ONLY)'!AL$7), "", SUMIF('Exam (LECTURE ONLY)'!D$20:M$20, "CLO2", 'Exam (LECTURE ONLY)'!D128:M128) /'Exam (LECTURE ONLY)'!AL$7),
IF(AND('PRINTABLE (per grading)'!H$16="EXAM", 'PRINTABLE (per grading)'!B$13="Midterm"), IF(ISERROR(SUMIF('Exam (LECTURE ONLY)'!O$20:X$20, "CLO2", 'Exam (LECTURE ONLY)'!O128:X128) / 'Exam (LECTURE ONLY)'!AM$7), "", SUMIF('Exam (LECTURE ONLY)'!O$20:X$20, "CLO2", 'Exam (LECTURE ONLY)'!O128:X128) / 'Exam (LECTURE ONLY)'!AM$7),
IF(AND('PRINTABLE (per grading)'!H$16="EXAM", 'PRINTABLE (per grading)'!B$13="Final"), IF(ISERROR(SUMIF('Exam (LECTURE ONLY)'!Z$20:AI$20, "CLO2", 'Exam (LECTURE ONLY)'!Z128:AI128) / 'Exam (LECTURE ONLY)'!AN$7), "", SUMIF('Exam (LECTURE ONLY)'!Z$20:AI$20, "CLO2", 'Exam (LECTURE ONLY)'!Z128:AI128) / 'Exam (LECTURE ONLY)'!AN$7),
IF(AND('PRINTABLE (per grading)'!H$16="OUTPUT", 'PRINTABLE (per grading)'!B$13="Prelim"), IF(ISERROR(SUMIF(OUTPUT!C$20:M$20, "CLO2", OUTPUT!C128:M128) / OUTPUT!AL$7), "", SUMIF(OUTPUT!C$20:M$20, "CLO2", OUTPUT!C128:M128) / OUTPUT!AL$7),
IF(AND('PRINTABLE (per grading)'!H$16="OUTPUT", 'PRINTABLE (per grading)'!B$13="Midterm"), IF(ISERROR(SUMIF(OUTPUT!O$20:Y$20, "CLO2", OUTPUT!O128:Y128) / OUTPUT!AM$7), "", SUMIF(OUTPUT!O$20:Y$20, "CLO2", OUTPUT!O128:Y128) / OUTPUT!AM$7),
IF(AND('PRINTABLE (per grading)'!H$16="OUTPUT", 'PRINTABLE (per grading)'!B$13="Final"), IF(ISERROR(SUMIF(OUTPUT!AA$20:AI$20, "CLO2", OUTPUT!AA128:AI128) / OUTPUT!AN$7), "", SUMIF(OUTPUT!AA$20:AI$20, "CLO2", OUTPUT!AA128:AI128) / OUTPUT!AN$7),
"")))))),"")</f>
        <v/>
      </c>
      <c r="U126" s="232" t="str">
        <f t="shared" si="71"/>
        <v/>
      </c>
      <c r="V126" s="233" t="str">
        <f t="shared" si="72"/>
        <v/>
      </c>
      <c r="W126" s="25" t="str">
        <f>IF(B126 &lt;&gt; "", IFERROR(IF(C$16 = "PRELIM", SUMIF('Database (LECTURE-RES-PRAC)'!D$14:AG$14, "CLO3", 'Database (LECTURE-RES-PRAC)'!D123:AG123) / 'Grade computation'!F$6, IF(C$16 = "MIDTERM", SUMIF('Database (LECTURE-RES-PRAC)'!AJ$14:BM$14, "CLO3", 'Database (LECTURE-RES-PRAC)'!AJ123:BM123) / 'Grade computation'!G$6, IF(C$16 = "FINAL", SUMIF('Database (LECTURE-RES-PRAC)'!BP$14:CS$14, "CLO3", 'Database (LECTURE-RES-PRAC)'!BP123:CS123) / 'Grade computation'!H$6,""))),""),"")</f>
        <v/>
      </c>
      <c r="X126" s="232" t="str">
        <f t="shared" si="73"/>
        <v/>
      </c>
      <c r="Y126" s="25" t="str">
        <f>IF(B126 &lt;&gt; "",IF(AND('PRINTABLE (per grading)'!H$16="EXAM", 'PRINTABLE (per grading)'!B$13="Prelim"), IF(ISERROR(SUMIF('Exam (LECTURE ONLY)'!D$20:M$20, "CLO3", 'Exam (LECTURE ONLY)'!D128:M128) / 'Exam (LECTURE ONLY)'!AL$8), "", SUMIF('Exam (LECTURE ONLY)'!D$20:M$20, "CLO3", 'Exam (LECTURE ONLY)'!D128:M128) /'Exam (LECTURE ONLY)'!AL$8),
IF(AND('PRINTABLE (per grading)'!H$16="EXAM", 'PRINTABLE (per grading)'!B$13="Midterm"), IF(ISERROR(SUMIF('Exam (LECTURE ONLY)'!O$20:X$20, "CLO3", 'Exam (LECTURE ONLY)'!O128:X128) / 'Exam (LECTURE ONLY)'!AM$8), "", SUMIF('Exam (LECTURE ONLY)'!O$20:X$20, "CLO3", 'Exam (LECTURE ONLY)'!O128:X128) / 'Exam (LECTURE ONLY)'!AM$8),
IF(AND('PRINTABLE (per grading)'!H$16="EXAM", 'PRINTABLE (per grading)'!B$13="Final"), IF(ISERROR(SUMIF('Exam (LECTURE ONLY)'!Z$20:AI$20, "CLO3", 'Exam (LECTURE ONLY)'!Z128:AI128) / 'Exam (LECTURE ONLY)'!AN$8), "", SUMIF('Exam (LECTURE ONLY)'!Z$20:AI$20, "CLO3", 'Exam (LECTURE ONLY)'!Z128:AI128) / 'Exam (LECTURE ONLY)'!AN$8),
IF(AND('PRINTABLE (per grading)'!H$16="OUTPUT", 'PRINTABLE (per grading)'!B$13="Prelim"), IF(ISERROR(SUMIF(OUTPUT!C$20:M$20, "CLO3", OUTPUT!C128:M128) / OUTPUT!AL$8), "", SUMIF(OUTPUT!C$20:M$20, "CLO3", OUTPUT!C128:M128) / OUTPUT!AL$8),
IF(AND('PRINTABLE (per grading)'!H$16="OUTPUT", 'PRINTABLE (per grading)'!B$13="Midterm"), IF(ISERROR(SUMIF(OUTPUT!O$20:Y$20, "CLO3", OUTPUT!O128:Y128) / OUTPUT!AM$8), "", SUMIF(OUTPUT!O$20:Y$20, "CLO3", OUTPUT!O128:Y128) / OUTPUT!AM$8),
IF(AND('PRINTABLE (per grading)'!H$16="OUTPUT", 'PRINTABLE (per grading)'!B$13="Final"), IF(ISERROR(SUMIF(OUTPUT!AA$20:AI$20, "CLO3", OUTPUT!AA128:AI128) / OUTPUT!AN$8), "", SUMIF(OUTPUT!AA$20:AI$20, "CLO3", OUTPUT!AA128:AI128) / OUTPUT!AN$8),
"" )))))),"")</f>
        <v/>
      </c>
      <c r="Z126" s="232" t="str">
        <f t="shared" si="74"/>
        <v/>
      </c>
      <c r="AA126" s="233" t="str">
        <f t="shared" si="75"/>
        <v/>
      </c>
      <c r="AB126" s="25" t="str">
        <f>IF(B126 &lt;&gt; "", IFERROR(IF(C$16 = "PRELIM", SUMIF('Database (LECTURE-RES-PRAC)'!D$14:AG$14, "CLO4", 'Database (LECTURE-RES-PRAC)'!D123:AG123) / 'Grade computation'!F$7, IF(C$16 = "MIDTERM", SUMIF('Database (LECTURE-RES-PRAC)'!AJ$14:BM$14, "CLO4", 'Database (LECTURE-RES-PRAC)'!AJ123:BM123) / 'Grade computation'!G$7, IF(C$16 = "FINAL", SUMIF('Database (LECTURE-RES-PRAC)'!BP$14:CS$14, "CLO4", 'Database (LECTURE-RES-PRAC)'!BP123:CS123) / 'Grade computation'!H$7,""))),""),"")</f>
        <v/>
      </c>
      <c r="AC126" s="232" t="str">
        <f t="shared" si="76"/>
        <v/>
      </c>
      <c r="AD126" s="25" t="str">
        <f>IF(B126 &lt;&gt; "",IF(AND('PRINTABLE (per grading)'!H$16="EXAM", 'PRINTABLE (per grading)'!B$13="Prelim"), IF(ISERROR(SUMIF('Exam (LECTURE ONLY)'!D$20:M$20, "CLO4", 'Exam (LECTURE ONLY)'!D128:M128) / 'Exam (LECTURE ONLY)'!AL$9), "", SUMIF('Exam (LECTURE ONLY)'!D$20:M$20, "CLO4", 'Exam (LECTURE ONLY)'!D128:M128) /'Exam (LECTURE ONLY)'!AL$9),
IF(AND('PRINTABLE (per grading)'!H$16="EXAM", 'PRINTABLE (per grading)'!B$13="Midterm"), IF(ISERROR(SUMIF('Exam (LECTURE ONLY)'!O$20:X$20, "CLO4", 'Exam (LECTURE ONLY)'!O128:X128) / 'Exam (LECTURE ONLY)'!AM$9), "", SUMIF('Exam (LECTURE ONLY)'!O$20:X$20, "CLO4", 'Exam (LECTURE ONLY)'!O128:X128) / 'Exam (LECTURE ONLY)'!AM$9),
IF(AND('PRINTABLE (per grading)'!H$16="EXAM", 'PRINTABLE (per grading)'!B$13="Final"), IF(ISERROR(SUMIF('Exam (LECTURE ONLY)'!Z$20:AI$20, "CLO4", 'Exam (LECTURE ONLY)'!Z128:AI128) / 'Exam (LECTURE ONLY)'!AN$9), "", SUMIF('Exam (LECTURE ONLY)'!Z$20:AI$20, "CLO4", 'Exam (LECTURE ONLY)'!Z128:AI128) / 'Exam (LECTURE ONLY)'!AN$9),
IF(AND('PRINTABLE (per grading)'!H$16="OUTPUT", 'PRINTABLE (per grading)'!B$13="Prelim"), IF(ISERROR(SUMIF(OUTPUT!C$20:M$20, "CLO4", OUTPUT!C128:M128) / OUTPUT!AL$9), "", SUMIF(OUTPUT!C$20:M$20, "CLO4", OUTPUT!C128:M128) / OUTPUT!AL$9),
IF(AND('PRINTABLE (per grading)'!H$16="OUTPUT", 'PRINTABLE (per grading)'!B$13="Midterm"), IF(ISERROR(SUMIF(OUTPUT!O$20:Y$20, "CLO4", OUTPUT!O128:Y128) / OUTPUT!AM$9), "", SUMIF(OUTPUT!O$20:Y$20, "CLO4", OUTPUT!O128:Y128) / OUTPUT!AM$9),
IF(AND('PRINTABLE (per grading)'!H$16="OUTPUT", 'PRINTABLE (per grading)'!B$13="Final"), IF(ISERROR(SUMIF(OUTPUT!AA$20:AI$20, "CLO4", OUTPUT!AA128:AI128) / OUTPUT!AN$9), "", SUMIF(OUTPUT!AA$20:AI$20, "CLO4", OUTPUT!AA128:AI128) / OUTPUT!AN$9),
"")))))),"")</f>
        <v/>
      </c>
      <c r="AE126" s="232" t="str">
        <f t="shared" si="77"/>
        <v/>
      </c>
      <c r="AF126" s="233" t="str">
        <f t="shared" si="78"/>
        <v/>
      </c>
      <c r="AG126" s="25" t="str">
        <f>IF(B126 &lt;&gt; "", IFERROR(IF(C$16 = "PRELIM", SUMIF('Database (LECTURE-RES-PRAC)'!D$14:AG$14, "CLO5", 'Database (LECTURE-RES-PRAC)'!D123:AG123) / 'Grade computation'!F$8, IF(C$16 = "MIDTERM", SUMIF('Database (LECTURE-RES-PRAC)'!AJ$14:BM$14, "CLO5", 'Database (LECTURE-RES-PRAC)'!AJ123:BM123) / 'Grade computation'!G$8, IF(C$16 = "FINAL", SUMIF('Database (LECTURE-RES-PRAC)'!BP$14:CS$14, "CLO5", 'Database (LECTURE-RES-PRAC)'!BP123:CS123) / 'Grade computation'!H$8,""))),""),"")</f>
        <v/>
      </c>
      <c r="AH126" s="232" t="str">
        <f t="shared" si="79"/>
        <v/>
      </c>
      <c r="AI126" s="25" t="str">
        <f>IF(B126 &lt;&gt; "",IF(AND('PRINTABLE (per grading)'!H$16="EXAM", 'PRINTABLE (per grading)'!B$13="Prelim"), IF(ISERROR(SUMIF('Exam (LECTURE ONLY)'!D$20:M$20, "CLO5", 'Exam (LECTURE ONLY)'!D128:M128) / 'Exam (LECTURE ONLY)'!AL$10), "", SUMIF('Exam (LECTURE ONLY)'!D$20:M$20, "CLO5", 'Exam (LECTURE ONLY)'!D128:M128) /'Exam (LECTURE ONLY)'!AL$10),
IF(AND('PRINTABLE (per grading)'!H$16="EXAM", 'PRINTABLE (per grading)'!B$13="Midterm"), IF(ISERROR(SUMIF('Exam (LECTURE ONLY)'!O$20:X$20, "CLO5", 'Exam (LECTURE ONLY)'!O128:X128) / 'Exam (LECTURE ONLY)'!AM$10), "", SUMIF('Exam (LECTURE ONLY)'!O$20:X$20, "CLO5", 'Exam (LECTURE ONLY)'!O128:X128) / 'Exam (LECTURE ONLY)'!AM$10),
IF(AND('PRINTABLE (per grading)'!H$16="EXAM", 'PRINTABLE (per grading)'!B$13="Final"), IF(ISERROR(SUMIF('Exam (LECTURE ONLY)'!Z$20:AI$20, "CLO5", 'Exam (LECTURE ONLY)'!Z128:AI128) / 'Exam (LECTURE ONLY)'!AN$10), "", SUMIF('Exam (LECTURE ONLY)'!Z$20:AI$20, "CLO5", 'Exam (LECTURE ONLY)'!Z128:AI128) / 'Exam (LECTURE ONLY)'!AN$10),
IF(AND('PRINTABLE (per grading)'!H$16="OUTPUT", 'PRINTABLE (per grading)'!B$13="Prelim"), IF(ISERROR(SUMIF(OUTPUT!C$20:M$20, "CLO5", OUTPUT!C128:M128) / OUTPUT!AL$10), "", SUMIF(OUTPUT!C$20:M$20, "CLO5", OUTPUT!C128:M128) / OUTPUT!AL$10),
IF(AND('PRINTABLE (per grading)'!H$16="OUTPUT", 'PRINTABLE (per grading)'!B$13="Midterm"), IF(ISERROR(SUMIF(OUTPUT!O$20:Y$20, "CLO5", OUTPUT!O128:Y128) / OUTPUT!AM$10), "", SUMIF(OUTPUT!O$20:Y$20, "CLO5", OUTPUT!O128:Y128) / OUTPUT!AM$10),
IF(AND('PRINTABLE (per grading)'!H$16="OUTPUT", 'PRINTABLE (per grading)'!B$13="Final"), IF(ISERROR(SUMIF(OUTPUT!AA$20:AI$20, "CLO5", OUTPUT!AA128:AI128) / OUTPUT!AN$10), "", SUMIF(OUTPUT!AA$20:AI$20, "CLO5", OUTPUT!AA128:AI128) / OUTPUT!AN$10),
"")))))),"")</f>
        <v/>
      </c>
      <c r="AJ126" s="232" t="str">
        <f t="shared" si="80"/>
        <v/>
      </c>
      <c r="AK126" s="233" t="str">
        <f t="shared" si="81"/>
        <v/>
      </c>
      <c r="AL126" s="25" t="str">
        <f>IF(B126 &lt;&gt; "", IFERROR(IF(C$16 = "PRELIM", SUMIF('Database (LECTURE-RES-PRAC)'!D$14:AG$14, "CLO6", 'Database (LECTURE-RES-PRAC)'!D123:AG123) / 'Grade computation'!F$9, IF(C$16 = "MIDTERM", SUMIF('Database (LECTURE-RES-PRAC)'!AJ$14:BM$14, "CLO6", 'Database (LECTURE-RES-PRAC)'!AJ123:BM123) / 'Grade computation'!G$9, IF(C$16 = "FINAL", SUMIF('Database (LECTURE-RES-PRAC)'!BP$14:CS$14, "CLO6", 'Database (LECTURE-RES-PRAC)'!BP123:CS123) / 'Grade computation'!H$9,""))),""),"")</f>
        <v/>
      </c>
      <c r="AM126" s="232" t="str">
        <f t="shared" si="82"/>
        <v/>
      </c>
      <c r="AN126" s="25" t="str">
        <f>IF(B126 &lt;&gt; "",IF(AND('PRINTABLE (per grading)'!H$16="EXAM", 'PRINTABLE (per grading)'!B$13="Prelim"), IF(ISERROR(SUMIF('Exam (LECTURE ONLY)'!D$20:M$20, "CLO6", 'Exam (LECTURE ONLY)'!D128:M128) / 'Exam (LECTURE ONLY)'!AL$11), "", SUMIF('Exam (LECTURE ONLY)'!D$20:M$20, "CLO6", 'Exam (LECTURE ONLY)'!D128:M128) /'Exam (LECTURE ONLY)'!AL$11),
IF(AND('PRINTABLE (per grading)'!H$16="EXAM", 'PRINTABLE (per grading)'!B$13="Midterm"), IF(ISERROR(SUMIF('Exam (LECTURE ONLY)'!O$20:X$20, "CLO6", 'Exam (LECTURE ONLY)'!O128:X128) / 'Exam (LECTURE ONLY)'!AM$11), "", SUMIF('Exam (LECTURE ONLY)'!O$20:X$20, "CLO6", 'Exam (LECTURE ONLY)'!O128:X128) / 'Exam (LECTURE ONLY)'!AM$11),
IF(AND('PRINTABLE (per grading)'!H$16="EXAM", 'PRINTABLE (per grading)'!B$13="Final"), IF(ISERROR(SUMIF('Exam (LECTURE ONLY)'!Z$20:AI$20, "CLO6", 'Exam (LECTURE ONLY)'!Z128:AI128) / 'Exam (LECTURE ONLY)'!AN$11), "", SUMIF('Exam (LECTURE ONLY)'!Z$20:AI$20, "CLO6", 'Exam (LECTURE ONLY)'!Z128:AI128) / 'Exam (LECTURE ONLY)'!AN$11),
IF(AND('PRINTABLE (per grading)'!H$16="OUTPUT", 'PRINTABLE (per grading)'!B$13="Prelim"), IF(ISERROR(SUMIF(OUTPUT!C$20:M$20, "CLO6", OUTPUT!C128:M128) / OUTPUT!AL$11), "", SUMIF(OUTPUT!C$20:M$20, "CLO6", OUTPUT!C128:M128) / OUTPUT!AL$11),
IF(AND('PRINTABLE (per grading)'!H$16="OUTPUT", 'PRINTABLE (per grading)'!B$13="Midterm"), IF(ISERROR(SUMIF(OUTPUT!O$20:Y$20, "CLO6", OUTPUT!O128:Y128) / OUTPUT!AM$11), "", SUMIF(OUTPUT!O$20:Y$20, "CLO6", OUTPUT!O128:Y128) / OUTPUT!AM$11),
IF(AND('PRINTABLE (per grading)'!H$16="OUTPUT", 'PRINTABLE (per grading)'!B$13="Final"), IF(ISERROR(SUMIF(OUTPUT!AA$20:AI$20, "CLO6", OUTPUT!AA128:AI128) / OUTPUT!AN$11), "", SUMIF(OUTPUT!AA$20:AI$20, "CLO6", OUTPUT!AA128:AI128) / OUTPUT!AN$11),
"")))))),"")</f>
        <v/>
      </c>
      <c r="AO126" s="232" t="str">
        <f t="shared" si="83"/>
        <v/>
      </c>
      <c r="AP126" s="233" t="str">
        <f t="shared" si="84"/>
        <v/>
      </c>
      <c r="AQ126" s="25" t="str">
        <f>IF(B126 &lt;&gt; "", IFERROR(IF(C$16 = "PRELIM", SUMIF('Database (LECTURE-RES-PRAC)'!D$14:AG$14, "CLO7", 'Database (LECTURE-RES-PRAC)'!D123:AG123) / 'Grade computation'!F$10, IF(C$16 = "MIDTERM", SUMIF('Database (LECTURE-RES-PRAC)'!AJ$14:BM$14, "CLO7", 'Database (LECTURE-RES-PRAC)'!AJ123:BM123) / 'Grade computation'!G$10, IF(C$16 = "FINAL", SUMIF('Database (LECTURE-RES-PRAC)'!BP$14:CS$14, "CLO7", 'Database (LECTURE-RES-PRAC)'!BP123:CS123) / 'Grade computation'!H$10,""))),""),"")</f>
        <v/>
      </c>
      <c r="AR126" s="232" t="str">
        <f t="shared" si="85"/>
        <v/>
      </c>
      <c r="AS126" s="25" t="str">
        <f>IF(B126 &lt;&gt; "",IF(AND('PRINTABLE (per grading)'!H$16="EXAM", 'PRINTABLE (per grading)'!B$13="Prelim"), IF(ISERROR(SUMIF('Exam (LECTURE ONLY)'!D$20:M$20, "CLO7", 'Exam (LECTURE ONLY)'!D128:M128) / 'Exam (LECTURE ONLY)'!AL$12), "", SUMIF('Exam (LECTURE ONLY)'!D$20:M$20, "CLO7", 'Exam (LECTURE ONLY)'!D128:M128) /'Exam (LECTURE ONLY)'!AL$12),
IF(AND('PRINTABLE (per grading)'!H$16="EXAM", 'PRINTABLE (per grading)'!B$13="Midterm"), IF(ISERROR(SUMIF('Exam (LECTURE ONLY)'!O$20:X$20, "CLO7", 'Exam (LECTURE ONLY)'!O128:X128) / 'Exam (LECTURE ONLY)'!AM$12), "", SUMIF('Exam (LECTURE ONLY)'!O$20:X$20, "CLO7", 'Exam (LECTURE ONLY)'!O128:X128) / 'Exam (LECTURE ONLY)'!AM$12),
IF(AND('PRINTABLE (per grading)'!H$16="EXAM", 'PRINTABLE (per grading)'!B$13="Final"), IF(ISERROR(SUMIF('Exam (LECTURE ONLY)'!Z$20:AI$20, "CLO7", 'Exam (LECTURE ONLY)'!Z128:AI128) / 'Exam (LECTURE ONLY)'!AN$12), "", SUMIF('Exam (LECTURE ONLY)'!Z$20:AI$20, "CLO7", 'Exam (LECTURE ONLY)'!Z128:AI128) / 'Exam (LECTURE ONLY)'!AN$12),
IF(AND('PRINTABLE (per grading)'!H$16="OUTPUT", 'PRINTABLE (per grading)'!B$13="Prelim"), IF(ISERROR(SUMIF(OUTPUT!C$20:M$20, "CLO7", OUTPUT!C128:M128) / OUTPUT!AL$12), "", SUMIF(OUTPUT!C$20:M$20, "CLO7", OUTPUT!C128:M128) / OUTPUT!AL$12),
IF(AND('PRINTABLE (per grading)'!H$16="OUTPUT", 'PRINTABLE (per grading)'!B$13="Midterm"), IF(ISERROR(SUMIF(OUTPUT!O$20:Y$20, "CLO7", OUTPUT!O128:Y128) / OUTPUT!AM$12), "", SUMIF(OUTPUT!O$20:Y$20, "CLO7", OUTPUT!O128:Y128) / OUTPUT!AM$12),
IF(AND('PRINTABLE (per grading)'!H$16="OUTPUT", 'PRINTABLE (per grading)'!B$13="Final"), IF(ISERROR(SUMIF(OUTPUT!AA$20:AI$20, "CLO7", OUTPUT!AA128:AI128) / OUTPUT!AN$12), "", SUMIF(OUTPUT!AA$20:AI$20, "CLO7", OUTPUT!AA128:AI128) / OUTPUT!AN$12),
"")))))),"")</f>
        <v/>
      </c>
      <c r="AT126" s="232" t="str">
        <f t="shared" si="86"/>
        <v/>
      </c>
      <c r="AU126" s="233" t="str">
        <f t="shared" si="87"/>
        <v/>
      </c>
      <c r="AV126" s="25" t="str">
        <f>IF(B126 &lt;&gt; "", IFERROR(IF(C$16 = "PRELIM", SUMIF('Database (LECTURE-RES-PRAC)'!D$14:AG$14, "CLO8", 'Database (LECTURE-RES-PRAC)'!D123:AG123) / 'Grade computation'!F$11, IF(C$16 = "MIDTERM", SUMIF('Database (LECTURE-RES-PRAC)'!AJ$14:BM$14, "CLO8", 'Database (LECTURE-RES-PRAC)'!AJ123:BM123) / 'Grade computation'!G$11, IF(C$16 = "FINAL", SUMIF('Database (LECTURE-RES-PRAC)'!BP$14:CS$14, "CLO8", 'Database (LECTURE-RES-PRAC)'!BP123:CS123) / 'Grade computation'!H$11,""))),""),"")</f>
        <v/>
      </c>
      <c r="AW126" s="232" t="str">
        <f t="shared" si="88"/>
        <v/>
      </c>
      <c r="AX126" s="25" t="str">
        <f>IF(B126 &lt;&gt; "",IF(AND('PRINTABLE (per grading)'!H$16="EXAM", 'PRINTABLE (per grading)'!B$13="Prelim"), IF(ISERROR(SUMIF('Exam (LECTURE ONLY)'!D$20:M$20, "CLO8", 'Exam (LECTURE ONLY)'!D128:M128) / 'Exam (LECTURE ONLY)'!AL$13), "", SUMIF('Exam (LECTURE ONLY)'!D$20:M$20, "CLO8", 'Exam (LECTURE ONLY)'!D128:M128) /'Exam (LECTURE ONLY)'!AL$13),
IF(AND('PRINTABLE (per grading)'!H$16="EXAM", 'PRINTABLE (per grading)'!B$13="Midterm"), IF(ISERROR(SUMIF('Exam (LECTURE ONLY)'!O$20:X$20, "CLO8", 'Exam (LECTURE ONLY)'!O128:X128) / 'Exam (LECTURE ONLY)'!AM$13), "", SUMIF('Exam (LECTURE ONLY)'!O$20:X$20, "CLO8", 'Exam (LECTURE ONLY)'!O128:X128) / 'Exam (LECTURE ONLY)'!AM$13),
IF(AND('PRINTABLE (per grading)'!H$16="EXAM", 'PRINTABLE (per grading)'!B$13="Final"), IF(ISERROR(SUMIF('Exam (LECTURE ONLY)'!Z$20:AI$20, "CLO8", 'Exam (LECTURE ONLY)'!Z128:AI128) / 'Exam (LECTURE ONLY)'!AN$13), "", SUMIF('Exam (LECTURE ONLY)'!Z$20:AI$20, "CLO8", 'Exam (LECTURE ONLY)'!Z128:AI128) / 'Exam (LECTURE ONLY)'!AN$13),
IF(AND('PRINTABLE (per grading)'!H$16="OUTPUT", 'PRINTABLE (per grading)'!B$13="Prelim"), IF(ISERROR(SUMIF(OUTPUT!C$20:M$20, "CLO8", OUTPUT!C128:M128) / OUTPUT!AL$13), "", SUMIF(OUTPUT!C$20:M$20, "CLO8", OUTPUT!C128:M128) / OUTPUT!AL$13),
IF(AND('PRINTABLE (per grading)'!H$16="OUTPUT", 'PRINTABLE (per grading)'!B$13="Midterm"), IF(ISERROR(SUMIF(OUTPUT!O$20:Y$20, "CLO8", OUTPUT!O128:Y128) / OUTPUT!AM$13), "", SUMIF(OUTPUT!O$20:Y$20, "CLO8", OUTPUT!O128:Y128) / OUTPUT!AM$13),
IF(AND('PRINTABLE (per grading)'!H$16="OUTPUT", 'PRINTABLE (per grading)'!B$13="Final"), IF(ISERROR(SUMIF(OUTPUT!AA$20:AI$20, "CLO8", OUTPUT!AA128:AI128) / OUTPUT!AN$13), "", SUMIF(OUTPUT!AA$20:AI$20, "CLO8", OUTPUT!AA128:AI128) / OUTPUT!AN$13),
"")))))),"")</f>
        <v/>
      </c>
      <c r="AY126" s="232" t="str">
        <f t="shared" si="89"/>
        <v/>
      </c>
      <c r="AZ126" s="233" t="str">
        <f t="shared" si="90"/>
        <v/>
      </c>
      <c r="BA126" s="25" t="str">
        <f>IF(B126 &lt;&gt; "", IFERROR(IF(C$16 = "PRELIM", SUMIF('Database (LECTURE-RES-PRAC)'!D$14:AG$14, "CLO9", 'Database (LECTURE-RES-PRAC)'!D123:AG123) / 'Grade computation'!F$12, IF(C$16 = "MIDTERM", SUMIF('Database (LECTURE-RES-PRAC)'!AJ$14:BM$14, "CLO9", 'Database (LECTURE-RES-PRAC)'!AJ123:BM123) / 'Grade computation'!G$12, IF(C$16 = "FINAL", SUMIF('Database (LECTURE-RES-PRAC)'!BP$14:CS$14, "CLO9", 'Database (LECTURE-RES-PRAC)'!BP123:CS123) / 'Grade computation'!H$12,""))),""),"")</f>
        <v/>
      </c>
      <c r="BB126" s="232" t="str">
        <f t="shared" si="91"/>
        <v/>
      </c>
      <c r="BC126" s="25" t="str">
        <f>IF(B126 &lt;&gt; "",IF(AND('PRINTABLE (per grading)'!H$16="EXAM", 'PRINTABLE (per grading)'!B$13="Prelim"), IF(ISERROR(SUMIF('Exam (LECTURE ONLY)'!D$20:M$20, "CLO9", 'Exam (LECTURE ONLY)'!D128:M128) / 'Exam (LECTURE ONLY)'!AL$14), "", SUMIF('Exam (LECTURE ONLY)'!D$20:M$20, "CLO9", 'Exam (LECTURE ONLY)'!D128:M128) /'Exam (LECTURE ONLY)'!AL$14),
IF(AND('PRINTABLE (per grading)'!H$16="EXAM", 'PRINTABLE (per grading)'!B$13="Midterm"), IF(ISERROR(SUMIF('Exam (LECTURE ONLY)'!O$20:X$20, "CLO9", 'Exam (LECTURE ONLY)'!O128:X128) / 'Exam (LECTURE ONLY)'!AM$14), "", SUMIF('Exam (LECTURE ONLY)'!O$20:X$20, "CLO9", 'Exam (LECTURE ONLY)'!O128:X128) / 'Exam (LECTURE ONLY)'!AM$14),
IF(AND('PRINTABLE (per grading)'!H$16="EXAM", 'PRINTABLE (per grading)'!B$13="Final"), IF(ISERROR(SUMIF('Exam (LECTURE ONLY)'!Z$20:AI$20, "CLO9", 'Exam (LECTURE ONLY)'!Z128:AI128) / 'Exam (LECTURE ONLY)'!AN$14), "", SUMIF('Exam (LECTURE ONLY)'!Z$20:AI$20, "CLO9", 'Exam (LECTURE ONLY)'!Z128:AI128) / 'Exam (LECTURE ONLY)'!AN$14),
IF(AND('PRINTABLE (per grading)'!H$16="OUTPUT", 'PRINTABLE (per grading)'!B$13="Prelim"), IF(ISERROR(SUMIF(OUTPUT!C$20:M$20, "CLO9", OUTPUT!C128:M128) / OUTPUT!AL$14), "", SUMIF(OUTPUT!C$20:M$20, "CLO9", OUTPUT!C128:M128) / OUTPUT!AL$14),
IF(AND('PRINTABLE (per grading)'!H$16="OUTPUT", 'PRINTABLE (per grading)'!B$13="Midterm"), IF(ISERROR(SUMIF(OUTPUT!O$20:Y$20, "CLO9", OUTPUT!O128:Y128) / OUTPUT!AM$14), "", SUMIF(OUTPUT!O$20:Y$20, "CLO9", OUTPUT!O128:Y128) / OUTPUT!AM$14),
IF(AND('PRINTABLE (per grading)'!H$16="OUTPUT", 'PRINTABLE (per grading)'!B$13="Final"), IF(ISERROR(SUMIF(OUTPUT!AA$20:AI$20, "CLO9", OUTPUT!AA128:AI128) / OUTPUT!AN$14), "", SUMIF(OUTPUT!AA$20:AI$20, "CLO9", OUTPUT!AA128:AI128) / OUTPUT!AN$14),
"")))))),"")</f>
        <v/>
      </c>
      <c r="BD126" s="232" t="str">
        <f t="shared" si="92"/>
        <v/>
      </c>
      <c r="BE126" s="233" t="str">
        <f t="shared" si="93"/>
        <v/>
      </c>
      <c r="BF126" s="25" t="str">
        <f>IF(B126 &lt;&gt; "", IFERROR(IF(C$16 = "PRELIM", SUMIF('Database (LECTURE-RES-PRAC)'!D$14:AG$14, "CLO10", 'Database (LECTURE-RES-PRAC)'!D123:AG123) / 'Grade computation'!F$13, IF(C$16 = "MIDTERM", SUMIF('Database (LECTURE-RES-PRAC)'!AJ$14:BM$14, "CLO10", 'Database (LECTURE-RES-PRAC)'!AJ123:BM123) / 'Grade computation'!G$13, IF(C$16 = "FINAL", SUMIF('Database (LECTURE-RES-PRAC)'!BP$14:CS$14, "CLO10", 'Database (LECTURE-RES-PRAC)'!BP123:CS123) / 'Grade computation'!H$13,""))),""),"")</f>
        <v/>
      </c>
      <c r="BG126" s="232" t="str">
        <f t="shared" si="94"/>
        <v/>
      </c>
      <c r="BH126" s="25" t="str">
        <f>IF(B126 &lt;&gt; "",IF(AND('PRINTABLE (per grading)'!H$16="EXAM", 'PRINTABLE (per grading)'!B$13="Prelim"), IF(ISERROR(SUMIF('Exam (LECTURE ONLY)'!D$20:M$20, "CLO10", 'Exam (LECTURE ONLY)'!D128:M128) / 'Exam (LECTURE ONLY)'!AL$15), "", SUMIF('Exam (LECTURE ONLY)'!D$20:M$20, "CLO10", 'Exam (LECTURE ONLY)'!D128:M128) /'Exam (LECTURE ONLY)'!AL$15),
IF(AND('PRINTABLE (per grading)'!H$16="EXAM", 'PRINTABLE (per grading)'!B$13="Midterm"), IF(ISERROR(SUMIF('Exam (LECTURE ONLY)'!O$20:X$20, "CLO10", 'Exam (LECTURE ONLY)'!O128:X128) / 'Exam (LECTURE ONLY)'!AM$15), "", SUMIF('Exam (LECTURE ONLY)'!O$20:X$20, "CLO10", 'Exam (LECTURE ONLY)'!O128:X128) / 'Exam (LECTURE ONLY)'!AM$15),
IF(AND('PRINTABLE (per grading)'!H$16="EXAM", 'PRINTABLE (per grading)'!B$13="Final"), IF(ISERROR(SUMIF('Exam (LECTURE ONLY)'!Z$20:AI$20, "CLO10", 'Exam (LECTURE ONLY)'!Z128:AI128) / 'Exam (LECTURE ONLY)'!AN$15), "", SUMIF('Exam (LECTURE ONLY)'!Z$20:AI$20, "CLO10", 'Exam (LECTURE ONLY)'!Z128:AI128) / 'Exam (LECTURE ONLY)'!AN$15),
IF(AND('PRINTABLE (per grading)'!H$16="OUTPUT", 'PRINTABLE (per grading)'!B$13="Prelim"), IF(ISERROR(SUMIF(OUTPUT!C$20:M$20, "CLO10", OUTPUT!C128:M128) / OUTPUT!AL$15), "", SUMIF(OUTPUT!C$20:M$20, "CLO10", OUTPUT!C128:M128) / OUTPUT!AL$15),
IF(AND('PRINTABLE (per grading)'!H$16="OUTPUT", 'PRINTABLE (per grading)'!B$13="Midterm"), IF(ISERROR(SUMIF(OUTPUT!O$20:Y$20, "CLO10", OUTPUT!O128:Y128) / OUTPUT!AM$15), "", SUMIF(OUTPUT!O$20:Y$20, "CLO10", OUTPUT!O128:Y128) / OUTPUT!AM$15),
IF(AND('PRINTABLE (per grading)'!H$16="OUTPUT", 'PRINTABLE (per grading)'!B$13="Final"), IF(ISERROR(SUMIF(OUTPUT!AA$20:AI$20, "CLO10", OUTPUT!AA128:AI128) / OUTPUT!AN$15), "", SUMIF(OUTPUT!AA$20:AI$20, "CLO10", OUTPUT!AA128:AI128) / OUTPUT!AN$15),
"")))))),"")</f>
        <v/>
      </c>
      <c r="BI126" s="232" t="str">
        <f t="shared" si="95"/>
        <v/>
      </c>
      <c r="BJ126" s="233" t="str">
        <f t="shared" si="96"/>
        <v/>
      </c>
      <c r="BK126" s="2"/>
    </row>
    <row r="127" spans="1:63" ht="20.100000000000001" customHeight="1">
      <c r="A127" s="118" t="str">
        <f>IF(ISBLANK('Database (LECTURE-RES-PRAC)'!A124),"",'Database (LECTURE-RES-PRAC)'!A124)</f>
        <v/>
      </c>
      <c r="B127" s="119" t="str">
        <f>IF(ISBLANK('Database (LECTURE-RES-PRAC)'!B124),"",'Database (LECTURE-RES-PRAC)'!B124)</f>
        <v/>
      </c>
      <c r="C127" s="134" t="str">
        <f>IF(B127&lt;&gt;"",IF(C$16="PRELIM",'Grade computation'!C127, IF(C$16="MIDTERM",'Grade computation'!K127, IF(C$16="FINAL",'Grade computation'!S127,""))),"")</f>
        <v/>
      </c>
      <c r="D127" s="135" t="str">
        <f t="shared" si="1"/>
        <v/>
      </c>
      <c r="E127" s="134" t="str">
        <f>IF(B127&lt;&gt;"", IF(C$16="PRELIM",'Grade computation'!E127, IF(C$16="MIDTERM",'Grade computation'!M127, IF(C$16="FINAL",'Grade computation'!U127,""))),"")</f>
        <v/>
      </c>
      <c r="F127" s="136" t="str">
        <f t="shared" si="2"/>
        <v/>
      </c>
      <c r="G127" s="137" t="str">
        <f t="shared" si="3"/>
        <v/>
      </c>
      <c r="H127" s="207" t="str">
        <f>IF(B127&lt;&gt;"",IF(C$16="PRELIM", 'Grade computation'!H127, IF(C$16="MIDTERM", 'Grade computation'!P127, IF(C$16="FINAL",'Grade computation'!X127, ""))),"")</f>
        <v/>
      </c>
      <c r="I127" s="137" t="str">
        <f t="shared" si="4"/>
        <v/>
      </c>
      <c r="J127" s="139" t="str">
        <f t="shared" si="5"/>
        <v/>
      </c>
      <c r="K127" s="377" t="str">
        <f t="shared" si="6"/>
        <v/>
      </c>
      <c r="L127" s="434"/>
      <c r="M127" s="25" t="str">
        <f>IF(B127 &lt;&gt; "", IFERROR(IF(C$16 = "PRELIM", SUMIF('Database (LECTURE-RES-PRAC)'!D$14:AG$14, "CLO1", 'Database (LECTURE-RES-PRAC)'!D124:AG124) / 'Grade computation'!F$4, IF(C$16 = "MIDTERM", SUMIF('Database (LECTURE-RES-PRAC)'!AJ$14:BM$14, "CLO1", 'Database (LECTURE-RES-PRAC)'!AJ124:BM124) / 'Grade computation'!G$4, IF(C$16 = "FINAL", SUMIF('Database (LECTURE-RES-PRAC)'!BP$14:CS$14, "CLO1", 'Database (LECTURE-RES-PRAC)'!BP124:CS124) / 'Grade computation'!H$4,""))),""),"")</f>
        <v/>
      </c>
      <c r="N127" s="232" t="str">
        <f t="shared" si="67"/>
        <v/>
      </c>
      <c r="O127" s="25" t="str">
        <f>IF(B127 &lt;&gt; "",IF(AND('PRINTABLE (per grading)'!H$16="EXAM", 'PRINTABLE (per grading)'!B$13="Prelim"), IF(ISERROR(SUMIF('Exam (LECTURE ONLY)'!D$20:M$20, "CLO1", 'Exam (LECTURE ONLY)'!D129:M129) / 'Exam (LECTURE ONLY)'!AL$6), "", SUMIF('Exam (LECTURE ONLY)'!D$20:M$20, "CLO1", 'Exam (LECTURE ONLY)'!D129:M129) /'Exam (LECTURE ONLY)'!AL$6),
IF(AND('PRINTABLE (per grading)'!H$16="EXAM", 'PRINTABLE (per grading)'!B$13="Midterm"), IF(ISERROR(SUMIF('Exam (LECTURE ONLY)'!O$20:X$20, "CLO1", 'Exam (LECTURE ONLY)'!O129:X129) / 'Exam (LECTURE ONLY)'!AM$6), "", SUMIF('Exam (LECTURE ONLY)'!O$20:X$20, "CLO1", 'Exam (LECTURE ONLY)'!O129:X129) / 'Exam (LECTURE ONLY)'!AM$6),
IF(AND('PRINTABLE (per grading)'!H$16="EXAM", 'PRINTABLE (per grading)'!B$13="Final"), IF(ISERROR(SUMIF('Exam (LECTURE ONLY)'!Z$20:AI$20, "CLO1", 'Exam (LECTURE ONLY)'!Z129:AI129) / 'Exam (LECTURE ONLY)'!AN$6), "", SUMIF('Exam (LECTURE ONLY)'!Z$20:AI$20, "CLO1", 'Exam (LECTURE ONLY)'!Z129:AI129) / 'Exam (LECTURE ONLY)'!AN$6),
IF(AND('PRINTABLE (per grading)'!H$16="OUTPUT", 'PRINTABLE (per grading)'!B$13="Prelim"), IF(ISERROR(SUMIF(OUTPUT!C$20:M$20, "CLO1", OUTPUT!C129:M129) / OUTPUT!AL$6), "", SUMIF(OUTPUT!C$20:M$20, "CLO1", OUTPUT!C129:M129) / OUTPUT!AL$6),
IF(AND('PRINTABLE (per grading)'!H$16="OUTPUT", 'PRINTABLE (per grading)'!B$13="Midterm"), IF(ISERROR(SUMIF(OUTPUT!O$20:Y$20, "CLO1", OUTPUT!O129:Y129) / OUTPUT!AM$6), "", SUMIF(OUTPUT!O$20:Y$20, "CLO1", OUTPUT!O129:Y129) / OUTPUT!AM$6),
IF(AND('PRINTABLE (per grading)'!H$16="OUTPUT", 'PRINTABLE (per grading)'!B$13="Final"), IF(ISERROR(SUMIF(OUTPUT!AA$20:AI$20, "CLO1", OUTPUT!AA129:AI129) / OUTPUT!AN$6), "", SUMIF(OUTPUT!AA$20:AI$20, "CLO1", OUTPUT!AA129:AI129) / OUTPUT!AN$6),
"")))))),"")</f>
        <v/>
      </c>
      <c r="P127" s="232" t="str">
        <f t="shared" si="68"/>
        <v/>
      </c>
      <c r="Q127" s="233" t="str">
        <f t="shared" si="69"/>
        <v/>
      </c>
      <c r="R127" s="25" t="str">
        <f>IF(B127 &lt;&gt; "", IFERROR(IF(C$16 = "PRELIM", SUMIF('Database (LECTURE-RES-PRAC)'!D$14:AG$14, "CLO2", 'Database (LECTURE-RES-PRAC)'!D124:AG124) / 'Grade computation'!F$5, IF(C$16 = "MIDTERM", SUMIF('Database (LECTURE-RES-PRAC)'!AJ$14:BM$14, "CLO2", 'Database (LECTURE-RES-PRAC)'!AJ124:BM124) / 'Grade computation'!G$5, IF(C$16 = "FINAL", SUMIF('Database (LECTURE-RES-PRAC)'!BP$14:CS$14, "CLO2", 'Database (LECTURE-RES-PRAC)'!BP124:CS124) / 'Grade computation'!H$5,""))),""),"")</f>
        <v/>
      </c>
      <c r="S127" s="232" t="str">
        <f t="shared" si="70"/>
        <v/>
      </c>
      <c r="T127" s="25" t="str">
        <f>IF(B127 &lt;&gt; "",IF(AND('PRINTABLE (per grading)'!H$16="EXAM", 'PRINTABLE (per grading)'!B$13="Prelim"), IF(ISERROR(SUMIF('Exam (LECTURE ONLY)'!D$20:M$20, "CLO2", 'Exam (LECTURE ONLY)'!D129:M129) / 'Exam (LECTURE ONLY)'!AL$7), "", SUMIF('Exam (LECTURE ONLY)'!D$20:M$20, "CLO2", 'Exam (LECTURE ONLY)'!D129:M129) /'Exam (LECTURE ONLY)'!AL$7),
IF(AND('PRINTABLE (per grading)'!H$16="EXAM", 'PRINTABLE (per grading)'!B$13="Midterm"), IF(ISERROR(SUMIF('Exam (LECTURE ONLY)'!O$20:X$20, "CLO2", 'Exam (LECTURE ONLY)'!O129:X129) / 'Exam (LECTURE ONLY)'!AM$7), "", SUMIF('Exam (LECTURE ONLY)'!O$20:X$20, "CLO2", 'Exam (LECTURE ONLY)'!O129:X129) / 'Exam (LECTURE ONLY)'!AM$7),
IF(AND('PRINTABLE (per grading)'!H$16="EXAM", 'PRINTABLE (per grading)'!B$13="Final"), IF(ISERROR(SUMIF('Exam (LECTURE ONLY)'!Z$20:AI$20, "CLO2", 'Exam (LECTURE ONLY)'!Z129:AI129) / 'Exam (LECTURE ONLY)'!AN$7), "", SUMIF('Exam (LECTURE ONLY)'!Z$20:AI$20, "CLO2", 'Exam (LECTURE ONLY)'!Z129:AI129) / 'Exam (LECTURE ONLY)'!AN$7),
IF(AND('PRINTABLE (per grading)'!H$16="OUTPUT", 'PRINTABLE (per grading)'!B$13="Prelim"), IF(ISERROR(SUMIF(OUTPUT!C$20:M$20, "CLO2", OUTPUT!C129:M129) / OUTPUT!AL$7), "", SUMIF(OUTPUT!C$20:M$20, "CLO2", OUTPUT!C129:M129) / OUTPUT!AL$7),
IF(AND('PRINTABLE (per grading)'!H$16="OUTPUT", 'PRINTABLE (per grading)'!B$13="Midterm"), IF(ISERROR(SUMIF(OUTPUT!O$20:Y$20, "CLO2", OUTPUT!O129:Y129) / OUTPUT!AM$7), "", SUMIF(OUTPUT!O$20:Y$20, "CLO2", OUTPUT!O129:Y129) / OUTPUT!AM$7),
IF(AND('PRINTABLE (per grading)'!H$16="OUTPUT", 'PRINTABLE (per grading)'!B$13="Final"), IF(ISERROR(SUMIF(OUTPUT!AA$20:AI$20, "CLO2", OUTPUT!AA129:AI129) / OUTPUT!AN$7), "", SUMIF(OUTPUT!AA$20:AI$20, "CLO2", OUTPUT!AA129:AI129) / OUTPUT!AN$7),
"")))))),"")</f>
        <v/>
      </c>
      <c r="U127" s="232" t="str">
        <f t="shared" si="71"/>
        <v/>
      </c>
      <c r="V127" s="233" t="str">
        <f t="shared" si="72"/>
        <v/>
      </c>
      <c r="W127" s="25" t="str">
        <f>IF(B127 &lt;&gt; "", IFERROR(IF(C$16 = "PRELIM", SUMIF('Database (LECTURE-RES-PRAC)'!D$14:AG$14, "CLO3", 'Database (LECTURE-RES-PRAC)'!D124:AG124) / 'Grade computation'!F$6, IF(C$16 = "MIDTERM", SUMIF('Database (LECTURE-RES-PRAC)'!AJ$14:BM$14, "CLO3", 'Database (LECTURE-RES-PRAC)'!AJ124:BM124) / 'Grade computation'!G$6, IF(C$16 = "FINAL", SUMIF('Database (LECTURE-RES-PRAC)'!BP$14:CS$14, "CLO3", 'Database (LECTURE-RES-PRAC)'!BP124:CS124) / 'Grade computation'!H$6,""))),""),"")</f>
        <v/>
      </c>
      <c r="X127" s="232" t="str">
        <f t="shared" si="73"/>
        <v/>
      </c>
      <c r="Y127" s="25" t="str">
        <f>IF(B127 &lt;&gt; "",IF(AND('PRINTABLE (per grading)'!H$16="EXAM", 'PRINTABLE (per grading)'!B$13="Prelim"), IF(ISERROR(SUMIF('Exam (LECTURE ONLY)'!D$20:M$20, "CLO3", 'Exam (LECTURE ONLY)'!D129:M129) / 'Exam (LECTURE ONLY)'!AL$8), "", SUMIF('Exam (LECTURE ONLY)'!D$20:M$20, "CLO3", 'Exam (LECTURE ONLY)'!D129:M129) /'Exam (LECTURE ONLY)'!AL$8),
IF(AND('PRINTABLE (per grading)'!H$16="EXAM", 'PRINTABLE (per grading)'!B$13="Midterm"), IF(ISERROR(SUMIF('Exam (LECTURE ONLY)'!O$20:X$20, "CLO3", 'Exam (LECTURE ONLY)'!O129:X129) / 'Exam (LECTURE ONLY)'!AM$8), "", SUMIF('Exam (LECTURE ONLY)'!O$20:X$20, "CLO3", 'Exam (LECTURE ONLY)'!O129:X129) / 'Exam (LECTURE ONLY)'!AM$8),
IF(AND('PRINTABLE (per grading)'!H$16="EXAM", 'PRINTABLE (per grading)'!B$13="Final"), IF(ISERROR(SUMIF('Exam (LECTURE ONLY)'!Z$20:AI$20, "CLO3", 'Exam (LECTURE ONLY)'!Z129:AI129) / 'Exam (LECTURE ONLY)'!AN$8), "", SUMIF('Exam (LECTURE ONLY)'!Z$20:AI$20, "CLO3", 'Exam (LECTURE ONLY)'!Z129:AI129) / 'Exam (LECTURE ONLY)'!AN$8),
IF(AND('PRINTABLE (per grading)'!H$16="OUTPUT", 'PRINTABLE (per grading)'!B$13="Prelim"), IF(ISERROR(SUMIF(OUTPUT!C$20:M$20, "CLO3", OUTPUT!C129:M129) / OUTPUT!AL$8), "", SUMIF(OUTPUT!C$20:M$20, "CLO3", OUTPUT!C129:M129) / OUTPUT!AL$8),
IF(AND('PRINTABLE (per grading)'!H$16="OUTPUT", 'PRINTABLE (per grading)'!B$13="Midterm"), IF(ISERROR(SUMIF(OUTPUT!O$20:Y$20, "CLO3", OUTPUT!O129:Y129) / OUTPUT!AM$8), "", SUMIF(OUTPUT!O$20:Y$20, "CLO3", OUTPUT!O129:Y129) / OUTPUT!AM$8),
IF(AND('PRINTABLE (per grading)'!H$16="OUTPUT", 'PRINTABLE (per grading)'!B$13="Final"), IF(ISERROR(SUMIF(OUTPUT!AA$20:AI$20, "CLO3", OUTPUT!AA129:AI129) / OUTPUT!AN$8), "", SUMIF(OUTPUT!AA$20:AI$20, "CLO3", OUTPUT!AA129:AI129) / OUTPUT!AN$8),
"" )))))),"")</f>
        <v/>
      </c>
      <c r="Z127" s="232" t="str">
        <f t="shared" si="74"/>
        <v/>
      </c>
      <c r="AA127" s="233" t="str">
        <f t="shared" si="75"/>
        <v/>
      </c>
      <c r="AB127" s="25" t="str">
        <f>IF(B127 &lt;&gt; "", IFERROR(IF(C$16 = "PRELIM", SUMIF('Database (LECTURE-RES-PRAC)'!D$14:AG$14, "CLO4", 'Database (LECTURE-RES-PRAC)'!D124:AG124) / 'Grade computation'!F$7, IF(C$16 = "MIDTERM", SUMIF('Database (LECTURE-RES-PRAC)'!AJ$14:BM$14, "CLO4", 'Database (LECTURE-RES-PRAC)'!AJ124:BM124) / 'Grade computation'!G$7, IF(C$16 = "FINAL", SUMIF('Database (LECTURE-RES-PRAC)'!BP$14:CS$14, "CLO4", 'Database (LECTURE-RES-PRAC)'!BP124:CS124) / 'Grade computation'!H$7,""))),""),"")</f>
        <v/>
      </c>
      <c r="AC127" s="232" t="str">
        <f t="shared" si="76"/>
        <v/>
      </c>
      <c r="AD127" s="25" t="str">
        <f>IF(B127 &lt;&gt; "",IF(AND('PRINTABLE (per grading)'!H$16="EXAM", 'PRINTABLE (per grading)'!B$13="Prelim"), IF(ISERROR(SUMIF('Exam (LECTURE ONLY)'!D$20:M$20, "CLO4", 'Exam (LECTURE ONLY)'!D129:M129) / 'Exam (LECTURE ONLY)'!AL$9), "", SUMIF('Exam (LECTURE ONLY)'!D$20:M$20, "CLO4", 'Exam (LECTURE ONLY)'!D129:M129) /'Exam (LECTURE ONLY)'!AL$9),
IF(AND('PRINTABLE (per grading)'!H$16="EXAM", 'PRINTABLE (per grading)'!B$13="Midterm"), IF(ISERROR(SUMIF('Exam (LECTURE ONLY)'!O$20:X$20, "CLO4", 'Exam (LECTURE ONLY)'!O129:X129) / 'Exam (LECTURE ONLY)'!AM$9), "", SUMIF('Exam (LECTURE ONLY)'!O$20:X$20, "CLO4", 'Exam (LECTURE ONLY)'!O129:X129) / 'Exam (LECTURE ONLY)'!AM$9),
IF(AND('PRINTABLE (per grading)'!H$16="EXAM", 'PRINTABLE (per grading)'!B$13="Final"), IF(ISERROR(SUMIF('Exam (LECTURE ONLY)'!Z$20:AI$20, "CLO4", 'Exam (LECTURE ONLY)'!Z129:AI129) / 'Exam (LECTURE ONLY)'!AN$9), "", SUMIF('Exam (LECTURE ONLY)'!Z$20:AI$20, "CLO4", 'Exam (LECTURE ONLY)'!Z129:AI129) / 'Exam (LECTURE ONLY)'!AN$9),
IF(AND('PRINTABLE (per grading)'!H$16="OUTPUT", 'PRINTABLE (per grading)'!B$13="Prelim"), IF(ISERROR(SUMIF(OUTPUT!C$20:M$20, "CLO4", OUTPUT!C129:M129) / OUTPUT!AL$9), "", SUMIF(OUTPUT!C$20:M$20, "CLO4", OUTPUT!C129:M129) / OUTPUT!AL$9),
IF(AND('PRINTABLE (per grading)'!H$16="OUTPUT", 'PRINTABLE (per grading)'!B$13="Midterm"), IF(ISERROR(SUMIF(OUTPUT!O$20:Y$20, "CLO4", OUTPUT!O129:Y129) / OUTPUT!AM$9), "", SUMIF(OUTPUT!O$20:Y$20, "CLO4", OUTPUT!O129:Y129) / OUTPUT!AM$9),
IF(AND('PRINTABLE (per grading)'!H$16="OUTPUT", 'PRINTABLE (per grading)'!B$13="Final"), IF(ISERROR(SUMIF(OUTPUT!AA$20:AI$20, "CLO4", OUTPUT!AA129:AI129) / OUTPUT!AN$9), "", SUMIF(OUTPUT!AA$20:AI$20, "CLO4", OUTPUT!AA129:AI129) / OUTPUT!AN$9),
"")))))),"")</f>
        <v/>
      </c>
      <c r="AE127" s="232" t="str">
        <f t="shared" si="77"/>
        <v/>
      </c>
      <c r="AF127" s="233" t="str">
        <f t="shared" si="78"/>
        <v/>
      </c>
      <c r="AG127" s="25" t="str">
        <f>IF(B127 &lt;&gt; "", IFERROR(IF(C$16 = "PRELIM", SUMIF('Database (LECTURE-RES-PRAC)'!D$14:AG$14, "CLO5", 'Database (LECTURE-RES-PRAC)'!D124:AG124) / 'Grade computation'!F$8, IF(C$16 = "MIDTERM", SUMIF('Database (LECTURE-RES-PRAC)'!AJ$14:BM$14, "CLO5", 'Database (LECTURE-RES-PRAC)'!AJ124:BM124) / 'Grade computation'!G$8, IF(C$16 = "FINAL", SUMIF('Database (LECTURE-RES-PRAC)'!BP$14:CS$14, "CLO5", 'Database (LECTURE-RES-PRAC)'!BP124:CS124) / 'Grade computation'!H$8,""))),""),"")</f>
        <v/>
      </c>
      <c r="AH127" s="232" t="str">
        <f t="shared" si="79"/>
        <v/>
      </c>
      <c r="AI127" s="25" t="str">
        <f>IF(B127 &lt;&gt; "",IF(AND('PRINTABLE (per grading)'!H$16="EXAM", 'PRINTABLE (per grading)'!B$13="Prelim"), IF(ISERROR(SUMIF('Exam (LECTURE ONLY)'!D$20:M$20, "CLO5", 'Exam (LECTURE ONLY)'!D129:M129) / 'Exam (LECTURE ONLY)'!AL$10), "", SUMIF('Exam (LECTURE ONLY)'!D$20:M$20, "CLO5", 'Exam (LECTURE ONLY)'!D129:M129) /'Exam (LECTURE ONLY)'!AL$10),
IF(AND('PRINTABLE (per grading)'!H$16="EXAM", 'PRINTABLE (per grading)'!B$13="Midterm"), IF(ISERROR(SUMIF('Exam (LECTURE ONLY)'!O$20:X$20, "CLO5", 'Exam (LECTURE ONLY)'!O129:X129) / 'Exam (LECTURE ONLY)'!AM$10), "", SUMIF('Exam (LECTURE ONLY)'!O$20:X$20, "CLO5", 'Exam (LECTURE ONLY)'!O129:X129) / 'Exam (LECTURE ONLY)'!AM$10),
IF(AND('PRINTABLE (per grading)'!H$16="EXAM", 'PRINTABLE (per grading)'!B$13="Final"), IF(ISERROR(SUMIF('Exam (LECTURE ONLY)'!Z$20:AI$20, "CLO5", 'Exam (LECTURE ONLY)'!Z129:AI129) / 'Exam (LECTURE ONLY)'!AN$10), "", SUMIF('Exam (LECTURE ONLY)'!Z$20:AI$20, "CLO5", 'Exam (LECTURE ONLY)'!Z129:AI129) / 'Exam (LECTURE ONLY)'!AN$10),
IF(AND('PRINTABLE (per grading)'!H$16="OUTPUT", 'PRINTABLE (per grading)'!B$13="Prelim"), IF(ISERROR(SUMIF(OUTPUT!C$20:M$20, "CLO5", OUTPUT!C129:M129) / OUTPUT!AL$10), "", SUMIF(OUTPUT!C$20:M$20, "CLO5", OUTPUT!C129:M129) / OUTPUT!AL$10),
IF(AND('PRINTABLE (per grading)'!H$16="OUTPUT", 'PRINTABLE (per grading)'!B$13="Midterm"), IF(ISERROR(SUMIF(OUTPUT!O$20:Y$20, "CLO5", OUTPUT!O129:Y129) / OUTPUT!AM$10), "", SUMIF(OUTPUT!O$20:Y$20, "CLO5", OUTPUT!O129:Y129) / OUTPUT!AM$10),
IF(AND('PRINTABLE (per grading)'!H$16="OUTPUT", 'PRINTABLE (per grading)'!B$13="Final"), IF(ISERROR(SUMIF(OUTPUT!AA$20:AI$20, "CLO5", OUTPUT!AA129:AI129) / OUTPUT!AN$10), "", SUMIF(OUTPUT!AA$20:AI$20, "CLO5", OUTPUT!AA129:AI129) / OUTPUT!AN$10),
"")))))),"")</f>
        <v/>
      </c>
      <c r="AJ127" s="232" t="str">
        <f t="shared" si="80"/>
        <v/>
      </c>
      <c r="AK127" s="233" t="str">
        <f t="shared" si="81"/>
        <v/>
      </c>
      <c r="AL127" s="25" t="str">
        <f>IF(B127 &lt;&gt; "", IFERROR(IF(C$16 = "PRELIM", SUMIF('Database (LECTURE-RES-PRAC)'!D$14:AG$14, "CLO6", 'Database (LECTURE-RES-PRAC)'!D124:AG124) / 'Grade computation'!F$9, IF(C$16 = "MIDTERM", SUMIF('Database (LECTURE-RES-PRAC)'!AJ$14:BM$14, "CLO6", 'Database (LECTURE-RES-PRAC)'!AJ124:BM124) / 'Grade computation'!G$9, IF(C$16 = "FINAL", SUMIF('Database (LECTURE-RES-PRAC)'!BP$14:CS$14, "CLO6", 'Database (LECTURE-RES-PRAC)'!BP124:CS124) / 'Grade computation'!H$9,""))),""),"")</f>
        <v/>
      </c>
      <c r="AM127" s="232" t="str">
        <f t="shared" si="82"/>
        <v/>
      </c>
      <c r="AN127" s="25" t="str">
        <f>IF(B127 &lt;&gt; "",IF(AND('PRINTABLE (per grading)'!H$16="EXAM", 'PRINTABLE (per grading)'!B$13="Prelim"), IF(ISERROR(SUMIF('Exam (LECTURE ONLY)'!D$20:M$20, "CLO6", 'Exam (LECTURE ONLY)'!D129:M129) / 'Exam (LECTURE ONLY)'!AL$11), "", SUMIF('Exam (LECTURE ONLY)'!D$20:M$20, "CLO6", 'Exam (LECTURE ONLY)'!D129:M129) /'Exam (LECTURE ONLY)'!AL$11),
IF(AND('PRINTABLE (per grading)'!H$16="EXAM", 'PRINTABLE (per grading)'!B$13="Midterm"), IF(ISERROR(SUMIF('Exam (LECTURE ONLY)'!O$20:X$20, "CLO6", 'Exam (LECTURE ONLY)'!O129:X129) / 'Exam (LECTURE ONLY)'!AM$11), "", SUMIF('Exam (LECTURE ONLY)'!O$20:X$20, "CLO6", 'Exam (LECTURE ONLY)'!O129:X129) / 'Exam (LECTURE ONLY)'!AM$11),
IF(AND('PRINTABLE (per grading)'!H$16="EXAM", 'PRINTABLE (per grading)'!B$13="Final"), IF(ISERROR(SUMIF('Exam (LECTURE ONLY)'!Z$20:AI$20, "CLO6", 'Exam (LECTURE ONLY)'!Z129:AI129) / 'Exam (LECTURE ONLY)'!AN$11), "", SUMIF('Exam (LECTURE ONLY)'!Z$20:AI$20, "CLO6", 'Exam (LECTURE ONLY)'!Z129:AI129) / 'Exam (LECTURE ONLY)'!AN$11),
IF(AND('PRINTABLE (per grading)'!H$16="OUTPUT", 'PRINTABLE (per grading)'!B$13="Prelim"), IF(ISERROR(SUMIF(OUTPUT!C$20:M$20, "CLO6", OUTPUT!C129:M129) / OUTPUT!AL$11), "", SUMIF(OUTPUT!C$20:M$20, "CLO6", OUTPUT!C129:M129) / OUTPUT!AL$11),
IF(AND('PRINTABLE (per grading)'!H$16="OUTPUT", 'PRINTABLE (per grading)'!B$13="Midterm"), IF(ISERROR(SUMIF(OUTPUT!O$20:Y$20, "CLO6", OUTPUT!O129:Y129) / OUTPUT!AM$11), "", SUMIF(OUTPUT!O$20:Y$20, "CLO6", OUTPUT!O129:Y129) / OUTPUT!AM$11),
IF(AND('PRINTABLE (per grading)'!H$16="OUTPUT", 'PRINTABLE (per grading)'!B$13="Final"), IF(ISERROR(SUMIF(OUTPUT!AA$20:AI$20, "CLO6", OUTPUT!AA129:AI129) / OUTPUT!AN$11), "", SUMIF(OUTPUT!AA$20:AI$20, "CLO6", OUTPUT!AA129:AI129) / OUTPUT!AN$11),
"")))))),"")</f>
        <v/>
      </c>
      <c r="AO127" s="232" t="str">
        <f t="shared" si="83"/>
        <v/>
      </c>
      <c r="AP127" s="233" t="str">
        <f t="shared" si="84"/>
        <v/>
      </c>
      <c r="AQ127" s="25" t="str">
        <f>IF(B127 &lt;&gt; "", IFERROR(IF(C$16 = "PRELIM", SUMIF('Database (LECTURE-RES-PRAC)'!D$14:AG$14, "CLO7", 'Database (LECTURE-RES-PRAC)'!D124:AG124) / 'Grade computation'!F$10, IF(C$16 = "MIDTERM", SUMIF('Database (LECTURE-RES-PRAC)'!AJ$14:BM$14, "CLO7", 'Database (LECTURE-RES-PRAC)'!AJ124:BM124) / 'Grade computation'!G$10, IF(C$16 = "FINAL", SUMIF('Database (LECTURE-RES-PRAC)'!BP$14:CS$14, "CLO7", 'Database (LECTURE-RES-PRAC)'!BP124:CS124) / 'Grade computation'!H$10,""))),""),"")</f>
        <v/>
      </c>
      <c r="AR127" s="232" t="str">
        <f t="shared" si="85"/>
        <v/>
      </c>
      <c r="AS127" s="25" t="str">
        <f>IF(B127 &lt;&gt; "",IF(AND('PRINTABLE (per grading)'!H$16="EXAM", 'PRINTABLE (per grading)'!B$13="Prelim"), IF(ISERROR(SUMIF('Exam (LECTURE ONLY)'!D$20:M$20, "CLO7", 'Exam (LECTURE ONLY)'!D129:M129) / 'Exam (LECTURE ONLY)'!AL$12), "", SUMIF('Exam (LECTURE ONLY)'!D$20:M$20, "CLO7", 'Exam (LECTURE ONLY)'!D129:M129) /'Exam (LECTURE ONLY)'!AL$12),
IF(AND('PRINTABLE (per grading)'!H$16="EXAM", 'PRINTABLE (per grading)'!B$13="Midterm"), IF(ISERROR(SUMIF('Exam (LECTURE ONLY)'!O$20:X$20, "CLO7", 'Exam (LECTURE ONLY)'!O129:X129) / 'Exam (LECTURE ONLY)'!AM$12), "", SUMIF('Exam (LECTURE ONLY)'!O$20:X$20, "CLO7", 'Exam (LECTURE ONLY)'!O129:X129) / 'Exam (LECTURE ONLY)'!AM$12),
IF(AND('PRINTABLE (per grading)'!H$16="EXAM", 'PRINTABLE (per grading)'!B$13="Final"), IF(ISERROR(SUMIF('Exam (LECTURE ONLY)'!Z$20:AI$20, "CLO7", 'Exam (LECTURE ONLY)'!Z129:AI129) / 'Exam (LECTURE ONLY)'!AN$12), "", SUMIF('Exam (LECTURE ONLY)'!Z$20:AI$20, "CLO7", 'Exam (LECTURE ONLY)'!Z129:AI129) / 'Exam (LECTURE ONLY)'!AN$12),
IF(AND('PRINTABLE (per grading)'!H$16="OUTPUT", 'PRINTABLE (per grading)'!B$13="Prelim"), IF(ISERROR(SUMIF(OUTPUT!C$20:M$20, "CLO7", OUTPUT!C129:M129) / OUTPUT!AL$12), "", SUMIF(OUTPUT!C$20:M$20, "CLO7", OUTPUT!C129:M129) / OUTPUT!AL$12),
IF(AND('PRINTABLE (per grading)'!H$16="OUTPUT", 'PRINTABLE (per grading)'!B$13="Midterm"), IF(ISERROR(SUMIF(OUTPUT!O$20:Y$20, "CLO7", OUTPUT!O129:Y129) / OUTPUT!AM$12), "", SUMIF(OUTPUT!O$20:Y$20, "CLO7", OUTPUT!O129:Y129) / OUTPUT!AM$12),
IF(AND('PRINTABLE (per grading)'!H$16="OUTPUT", 'PRINTABLE (per grading)'!B$13="Final"), IF(ISERROR(SUMIF(OUTPUT!AA$20:AI$20, "CLO7", OUTPUT!AA129:AI129) / OUTPUT!AN$12), "", SUMIF(OUTPUT!AA$20:AI$20, "CLO7", OUTPUT!AA129:AI129) / OUTPUT!AN$12),
"")))))),"")</f>
        <v/>
      </c>
      <c r="AT127" s="232" t="str">
        <f t="shared" si="86"/>
        <v/>
      </c>
      <c r="AU127" s="233" t="str">
        <f t="shared" si="87"/>
        <v/>
      </c>
      <c r="AV127" s="25" t="str">
        <f>IF(B127 &lt;&gt; "", IFERROR(IF(C$16 = "PRELIM", SUMIF('Database (LECTURE-RES-PRAC)'!D$14:AG$14, "CLO8", 'Database (LECTURE-RES-PRAC)'!D124:AG124) / 'Grade computation'!F$11, IF(C$16 = "MIDTERM", SUMIF('Database (LECTURE-RES-PRAC)'!AJ$14:BM$14, "CLO8", 'Database (LECTURE-RES-PRAC)'!AJ124:BM124) / 'Grade computation'!G$11, IF(C$16 = "FINAL", SUMIF('Database (LECTURE-RES-PRAC)'!BP$14:CS$14, "CLO8", 'Database (LECTURE-RES-PRAC)'!BP124:CS124) / 'Grade computation'!H$11,""))),""),"")</f>
        <v/>
      </c>
      <c r="AW127" s="232" t="str">
        <f t="shared" si="88"/>
        <v/>
      </c>
      <c r="AX127" s="25" t="str">
        <f>IF(B127 &lt;&gt; "",IF(AND('PRINTABLE (per grading)'!H$16="EXAM", 'PRINTABLE (per grading)'!B$13="Prelim"), IF(ISERROR(SUMIF('Exam (LECTURE ONLY)'!D$20:M$20, "CLO8", 'Exam (LECTURE ONLY)'!D129:M129) / 'Exam (LECTURE ONLY)'!AL$13), "", SUMIF('Exam (LECTURE ONLY)'!D$20:M$20, "CLO8", 'Exam (LECTURE ONLY)'!D129:M129) /'Exam (LECTURE ONLY)'!AL$13),
IF(AND('PRINTABLE (per grading)'!H$16="EXAM", 'PRINTABLE (per grading)'!B$13="Midterm"), IF(ISERROR(SUMIF('Exam (LECTURE ONLY)'!O$20:X$20, "CLO8", 'Exam (LECTURE ONLY)'!O129:X129) / 'Exam (LECTURE ONLY)'!AM$13), "", SUMIF('Exam (LECTURE ONLY)'!O$20:X$20, "CLO8", 'Exam (LECTURE ONLY)'!O129:X129) / 'Exam (LECTURE ONLY)'!AM$13),
IF(AND('PRINTABLE (per grading)'!H$16="EXAM", 'PRINTABLE (per grading)'!B$13="Final"), IF(ISERROR(SUMIF('Exam (LECTURE ONLY)'!Z$20:AI$20, "CLO8", 'Exam (LECTURE ONLY)'!Z129:AI129) / 'Exam (LECTURE ONLY)'!AN$13), "", SUMIF('Exam (LECTURE ONLY)'!Z$20:AI$20, "CLO8", 'Exam (LECTURE ONLY)'!Z129:AI129) / 'Exam (LECTURE ONLY)'!AN$13),
IF(AND('PRINTABLE (per grading)'!H$16="OUTPUT", 'PRINTABLE (per grading)'!B$13="Prelim"), IF(ISERROR(SUMIF(OUTPUT!C$20:M$20, "CLO8", OUTPUT!C129:M129) / OUTPUT!AL$13), "", SUMIF(OUTPUT!C$20:M$20, "CLO8", OUTPUT!C129:M129) / OUTPUT!AL$13),
IF(AND('PRINTABLE (per grading)'!H$16="OUTPUT", 'PRINTABLE (per grading)'!B$13="Midterm"), IF(ISERROR(SUMIF(OUTPUT!O$20:Y$20, "CLO8", OUTPUT!O129:Y129) / OUTPUT!AM$13), "", SUMIF(OUTPUT!O$20:Y$20, "CLO8", OUTPUT!O129:Y129) / OUTPUT!AM$13),
IF(AND('PRINTABLE (per grading)'!H$16="OUTPUT", 'PRINTABLE (per grading)'!B$13="Final"), IF(ISERROR(SUMIF(OUTPUT!AA$20:AI$20, "CLO8", OUTPUT!AA129:AI129) / OUTPUT!AN$13), "", SUMIF(OUTPUT!AA$20:AI$20, "CLO8", OUTPUT!AA129:AI129) / OUTPUT!AN$13),
"")))))),"")</f>
        <v/>
      </c>
      <c r="AY127" s="232" t="str">
        <f t="shared" si="89"/>
        <v/>
      </c>
      <c r="AZ127" s="233" t="str">
        <f t="shared" si="90"/>
        <v/>
      </c>
      <c r="BA127" s="25" t="str">
        <f>IF(B127 &lt;&gt; "", IFERROR(IF(C$16 = "PRELIM", SUMIF('Database (LECTURE-RES-PRAC)'!D$14:AG$14, "CLO9", 'Database (LECTURE-RES-PRAC)'!D124:AG124) / 'Grade computation'!F$12, IF(C$16 = "MIDTERM", SUMIF('Database (LECTURE-RES-PRAC)'!AJ$14:BM$14, "CLO9", 'Database (LECTURE-RES-PRAC)'!AJ124:BM124) / 'Grade computation'!G$12, IF(C$16 = "FINAL", SUMIF('Database (LECTURE-RES-PRAC)'!BP$14:CS$14, "CLO9", 'Database (LECTURE-RES-PRAC)'!BP124:CS124) / 'Grade computation'!H$12,""))),""),"")</f>
        <v/>
      </c>
      <c r="BB127" s="232" t="str">
        <f t="shared" si="91"/>
        <v/>
      </c>
      <c r="BC127" s="25" t="str">
        <f>IF(B127 &lt;&gt; "",IF(AND('PRINTABLE (per grading)'!H$16="EXAM", 'PRINTABLE (per grading)'!B$13="Prelim"), IF(ISERROR(SUMIF('Exam (LECTURE ONLY)'!D$20:M$20, "CLO9", 'Exam (LECTURE ONLY)'!D129:M129) / 'Exam (LECTURE ONLY)'!AL$14), "", SUMIF('Exam (LECTURE ONLY)'!D$20:M$20, "CLO9", 'Exam (LECTURE ONLY)'!D129:M129) /'Exam (LECTURE ONLY)'!AL$14),
IF(AND('PRINTABLE (per grading)'!H$16="EXAM", 'PRINTABLE (per grading)'!B$13="Midterm"), IF(ISERROR(SUMIF('Exam (LECTURE ONLY)'!O$20:X$20, "CLO9", 'Exam (LECTURE ONLY)'!O129:X129) / 'Exam (LECTURE ONLY)'!AM$14), "", SUMIF('Exam (LECTURE ONLY)'!O$20:X$20, "CLO9", 'Exam (LECTURE ONLY)'!O129:X129) / 'Exam (LECTURE ONLY)'!AM$14),
IF(AND('PRINTABLE (per grading)'!H$16="EXAM", 'PRINTABLE (per grading)'!B$13="Final"), IF(ISERROR(SUMIF('Exam (LECTURE ONLY)'!Z$20:AI$20, "CLO9", 'Exam (LECTURE ONLY)'!Z129:AI129) / 'Exam (LECTURE ONLY)'!AN$14), "", SUMIF('Exam (LECTURE ONLY)'!Z$20:AI$20, "CLO9", 'Exam (LECTURE ONLY)'!Z129:AI129) / 'Exam (LECTURE ONLY)'!AN$14),
IF(AND('PRINTABLE (per grading)'!H$16="OUTPUT", 'PRINTABLE (per grading)'!B$13="Prelim"), IF(ISERROR(SUMIF(OUTPUT!C$20:M$20, "CLO9", OUTPUT!C129:M129) / OUTPUT!AL$14), "", SUMIF(OUTPUT!C$20:M$20, "CLO9", OUTPUT!C129:M129) / OUTPUT!AL$14),
IF(AND('PRINTABLE (per grading)'!H$16="OUTPUT", 'PRINTABLE (per grading)'!B$13="Midterm"), IF(ISERROR(SUMIF(OUTPUT!O$20:Y$20, "CLO9", OUTPUT!O129:Y129) / OUTPUT!AM$14), "", SUMIF(OUTPUT!O$20:Y$20, "CLO9", OUTPUT!O129:Y129) / OUTPUT!AM$14),
IF(AND('PRINTABLE (per grading)'!H$16="OUTPUT", 'PRINTABLE (per grading)'!B$13="Final"), IF(ISERROR(SUMIF(OUTPUT!AA$20:AI$20, "CLO9", OUTPUT!AA129:AI129) / OUTPUT!AN$14), "", SUMIF(OUTPUT!AA$20:AI$20, "CLO9", OUTPUT!AA129:AI129) / OUTPUT!AN$14),
"")))))),"")</f>
        <v/>
      </c>
      <c r="BD127" s="232" t="str">
        <f t="shared" si="92"/>
        <v/>
      </c>
      <c r="BE127" s="233" t="str">
        <f t="shared" si="93"/>
        <v/>
      </c>
      <c r="BF127" s="25" t="str">
        <f>IF(B127 &lt;&gt; "", IFERROR(IF(C$16 = "PRELIM", SUMIF('Database (LECTURE-RES-PRAC)'!D$14:AG$14, "CLO10", 'Database (LECTURE-RES-PRAC)'!D124:AG124) / 'Grade computation'!F$13, IF(C$16 = "MIDTERM", SUMIF('Database (LECTURE-RES-PRAC)'!AJ$14:BM$14, "CLO10", 'Database (LECTURE-RES-PRAC)'!AJ124:BM124) / 'Grade computation'!G$13, IF(C$16 = "FINAL", SUMIF('Database (LECTURE-RES-PRAC)'!BP$14:CS$14, "CLO10", 'Database (LECTURE-RES-PRAC)'!BP124:CS124) / 'Grade computation'!H$13,""))),""),"")</f>
        <v/>
      </c>
      <c r="BG127" s="232" t="str">
        <f t="shared" si="94"/>
        <v/>
      </c>
      <c r="BH127" s="25" t="str">
        <f>IF(B127 &lt;&gt; "",IF(AND('PRINTABLE (per grading)'!H$16="EXAM", 'PRINTABLE (per grading)'!B$13="Prelim"), IF(ISERROR(SUMIF('Exam (LECTURE ONLY)'!D$20:M$20, "CLO10", 'Exam (LECTURE ONLY)'!D129:M129) / 'Exam (LECTURE ONLY)'!AL$15), "", SUMIF('Exam (LECTURE ONLY)'!D$20:M$20, "CLO10", 'Exam (LECTURE ONLY)'!D129:M129) /'Exam (LECTURE ONLY)'!AL$15),
IF(AND('PRINTABLE (per grading)'!H$16="EXAM", 'PRINTABLE (per grading)'!B$13="Midterm"), IF(ISERROR(SUMIF('Exam (LECTURE ONLY)'!O$20:X$20, "CLO10", 'Exam (LECTURE ONLY)'!O129:X129) / 'Exam (LECTURE ONLY)'!AM$15), "", SUMIF('Exam (LECTURE ONLY)'!O$20:X$20, "CLO10", 'Exam (LECTURE ONLY)'!O129:X129) / 'Exam (LECTURE ONLY)'!AM$15),
IF(AND('PRINTABLE (per grading)'!H$16="EXAM", 'PRINTABLE (per grading)'!B$13="Final"), IF(ISERROR(SUMIF('Exam (LECTURE ONLY)'!Z$20:AI$20, "CLO10", 'Exam (LECTURE ONLY)'!Z129:AI129) / 'Exam (LECTURE ONLY)'!AN$15), "", SUMIF('Exam (LECTURE ONLY)'!Z$20:AI$20, "CLO10", 'Exam (LECTURE ONLY)'!Z129:AI129) / 'Exam (LECTURE ONLY)'!AN$15),
IF(AND('PRINTABLE (per grading)'!H$16="OUTPUT", 'PRINTABLE (per grading)'!B$13="Prelim"), IF(ISERROR(SUMIF(OUTPUT!C$20:M$20, "CLO10", OUTPUT!C129:M129) / OUTPUT!AL$15), "", SUMIF(OUTPUT!C$20:M$20, "CLO10", OUTPUT!C129:M129) / OUTPUT!AL$15),
IF(AND('PRINTABLE (per grading)'!H$16="OUTPUT", 'PRINTABLE (per grading)'!B$13="Midterm"), IF(ISERROR(SUMIF(OUTPUT!O$20:Y$20, "CLO10", OUTPUT!O129:Y129) / OUTPUT!AM$15), "", SUMIF(OUTPUT!O$20:Y$20, "CLO10", OUTPUT!O129:Y129) / OUTPUT!AM$15),
IF(AND('PRINTABLE (per grading)'!H$16="OUTPUT", 'PRINTABLE (per grading)'!B$13="Final"), IF(ISERROR(SUMIF(OUTPUT!AA$20:AI$20, "CLO10", OUTPUT!AA129:AI129) / OUTPUT!AN$15), "", SUMIF(OUTPUT!AA$20:AI$20, "CLO10", OUTPUT!AA129:AI129) / OUTPUT!AN$15),
"")))))),"")</f>
        <v/>
      </c>
      <c r="BI127" s="232" t="str">
        <f t="shared" si="95"/>
        <v/>
      </c>
      <c r="BJ127" s="233" t="str">
        <f t="shared" si="96"/>
        <v/>
      </c>
      <c r="BK127" s="2"/>
    </row>
    <row r="128" spans="1:63" ht="20.100000000000001" customHeight="1">
      <c r="A128" s="212" t="str">
        <f>IF(ISBLANK('Database (LECTURE-RES-PRAC)'!A125),"",'Database (LECTURE-RES-PRAC)'!A125)</f>
        <v/>
      </c>
      <c r="B128" s="213" t="str">
        <f>IF(ISBLANK('Database (LECTURE-RES-PRAC)'!B125),"",'Database (LECTURE-RES-PRAC)'!B125)</f>
        <v/>
      </c>
      <c r="C128" s="134" t="str">
        <f>IF(B128&lt;&gt;"",IF(C$16="PRELIM",'Grade computation'!C128, IF(C$16="MIDTERM",'Grade computation'!K128, IF(C$16="FINAL",'Grade computation'!S128,""))),"")</f>
        <v/>
      </c>
      <c r="D128" s="135" t="str">
        <f t="shared" si="1"/>
        <v/>
      </c>
      <c r="E128" s="134" t="str">
        <f>IF(B128&lt;&gt;"", IF(C$16="PRELIM",'Grade computation'!E128, IF(C$16="MIDTERM",'Grade computation'!M128, IF(C$16="FINAL",'Grade computation'!U128,""))),"")</f>
        <v/>
      </c>
      <c r="F128" s="136" t="str">
        <f t="shared" si="2"/>
        <v/>
      </c>
      <c r="G128" s="137" t="str">
        <f t="shared" si="3"/>
        <v/>
      </c>
      <c r="H128" s="207" t="str">
        <f>IF(B128&lt;&gt;"",IF(C$16="PRELIM", 'Grade computation'!H128, IF(C$16="MIDTERM", 'Grade computation'!P128, IF(C$16="FINAL",'Grade computation'!X128, ""))),"")</f>
        <v/>
      </c>
      <c r="I128" s="137" t="str">
        <f t="shared" si="4"/>
        <v/>
      </c>
      <c r="J128" s="139" t="str">
        <f t="shared" si="5"/>
        <v/>
      </c>
      <c r="K128" s="377" t="str">
        <f t="shared" si="6"/>
        <v/>
      </c>
      <c r="L128" s="434"/>
      <c r="M128" s="25" t="str">
        <f>IF(B128 &lt;&gt; "", IFERROR(IF(C$16 = "PRELIM", SUMIF('Database (LECTURE-RES-PRAC)'!D$14:AG$14, "CLO1", 'Database (LECTURE-RES-PRAC)'!D125:AG125) / 'Grade computation'!F$4, IF(C$16 = "MIDTERM", SUMIF('Database (LECTURE-RES-PRAC)'!AJ$14:BM$14, "CLO1", 'Database (LECTURE-RES-PRAC)'!AJ125:BM125) / 'Grade computation'!G$4, IF(C$16 = "FINAL", SUMIF('Database (LECTURE-RES-PRAC)'!BP$14:CS$14, "CLO1", 'Database (LECTURE-RES-PRAC)'!BP125:CS125) / 'Grade computation'!H$4,""))),""),"")</f>
        <v/>
      </c>
      <c r="N128" s="232" t="str">
        <f t="shared" si="67"/>
        <v/>
      </c>
      <c r="O128" s="25" t="str">
        <f>IF(B128 &lt;&gt; "",IF(AND('PRINTABLE (per grading)'!H$16="EXAM", 'PRINTABLE (per grading)'!B$13="Prelim"), IF(ISERROR(SUMIF('Exam (LECTURE ONLY)'!D$20:M$20, "CLO1", 'Exam (LECTURE ONLY)'!D130:M130) / 'Exam (LECTURE ONLY)'!AL$6), "", SUMIF('Exam (LECTURE ONLY)'!D$20:M$20, "CLO1", 'Exam (LECTURE ONLY)'!D130:M130) /'Exam (LECTURE ONLY)'!AL$6),
IF(AND('PRINTABLE (per grading)'!H$16="EXAM", 'PRINTABLE (per grading)'!B$13="Midterm"), IF(ISERROR(SUMIF('Exam (LECTURE ONLY)'!O$20:X$20, "CLO1", 'Exam (LECTURE ONLY)'!O130:X130) / 'Exam (LECTURE ONLY)'!AM$6), "", SUMIF('Exam (LECTURE ONLY)'!O$20:X$20, "CLO1", 'Exam (LECTURE ONLY)'!O130:X130) / 'Exam (LECTURE ONLY)'!AM$6),
IF(AND('PRINTABLE (per grading)'!H$16="EXAM", 'PRINTABLE (per grading)'!B$13="Final"), IF(ISERROR(SUMIF('Exam (LECTURE ONLY)'!Z$20:AI$20, "CLO1", 'Exam (LECTURE ONLY)'!Z130:AI130) / 'Exam (LECTURE ONLY)'!AN$6), "", SUMIF('Exam (LECTURE ONLY)'!Z$20:AI$20, "CLO1", 'Exam (LECTURE ONLY)'!Z130:AI130) / 'Exam (LECTURE ONLY)'!AN$6),
IF(AND('PRINTABLE (per grading)'!H$16="OUTPUT", 'PRINTABLE (per grading)'!B$13="Prelim"), IF(ISERROR(SUMIF(OUTPUT!C$20:M$20, "CLO1", OUTPUT!C130:M130) / OUTPUT!AL$6), "", SUMIF(OUTPUT!C$20:M$20, "CLO1", OUTPUT!C130:M130) / OUTPUT!AL$6),
IF(AND('PRINTABLE (per grading)'!H$16="OUTPUT", 'PRINTABLE (per grading)'!B$13="Midterm"), IF(ISERROR(SUMIF(OUTPUT!O$20:Y$20, "CLO1", OUTPUT!O130:Y130) / OUTPUT!AM$6), "", SUMIF(OUTPUT!O$20:Y$20, "CLO1", OUTPUT!O130:Y130) / OUTPUT!AM$6),
IF(AND('PRINTABLE (per grading)'!H$16="OUTPUT", 'PRINTABLE (per grading)'!B$13="Final"), IF(ISERROR(SUMIF(OUTPUT!AA$20:AI$20, "CLO1", OUTPUT!AA130:AI130) / OUTPUT!AN$6), "", SUMIF(OUTPUT!AA$20:AI$20, "CLO1", OUTPUT!AA130:AI130) / OUTPUT!AN$6),
"")))))),"")</f>
        <v/>
      </c>
      <c r="P128" s="232" t="str">
        <f t="shared" si="68"/>
        <v/>
      </c>
      <c r="Q128" s="233" t="str">
        <f t="shared" si="69"/>
        <v/>
      </c>
      <c r="R128" s="25" t="str">
        <f>IF(B128 &lt;&gt; "", IFERROR(IF(C$16 = "PRELIM", SUMIF('Database (LECTURE-RES-PRAC)'!D$14:AG$14, "CLO2", 'Database (LECTURE-RES-PRAC)'!D125:AG125) / 'Grade computation'!F$5, IF(C$16 = "MIDTERM", SUMIF('Database (LECTURE-RES-PRAC)'!AJ$14:BM$14, "CLO2", 'Database (LECTURE-RES-PRAC)'!AJ125:BM125) / 'Grade computation'!G$5, IF(C$16 = "FINAL", SUMIF('Database (LECTURE-RES-PRAC)'!BP$14:CS$14, "CLO2", 'Database (LECTURE-RES-PRAC)'!BP125:CS125) / 'Grade computation'!H$5,""))),""),"")</f>
        <v/>
      </c>
      <c r="S128" s="232" t="str">
        <f t="shared" si="70"/>
        <v/>
      </c>
      <c r="T128" s="25" t="str">
        <f>IF(B128 &lt;&gt; "",IF(AND('PRINTABLE (per grading)'!H$16="EXAM", 'PRINTABLE (per grading)'!B$13="Prelim"), IF(ISERROR(SUMIF('Exam (LECTURE ONLY)'!D$20:M$20, "CLO2", 'Exam (LECTURE ONLY)'!D130:M130) / 'Exam (LECTURE ONLY)'!AL$7), "", SUMIF('Exam (LECTURE ONLY)'!D$20:M$20, "CLO2", 'Exam (LECTURE ONLY)'!D130:M130) /'Exam (LECTURE ONLY)'!AL$7),
IF(AND('PRINTABLE (per grading)'!H$16="EXAM", 'PRINTABLE (per grading)'!B$13="Midterm"), IF(ISERROR(SUMIF('Exam (LECTURE ONLY)'!O$20:X$20, "CLO2", 'Exam (LECTURE ONLY)'!O130:X130) / 'Exam (LECTURE ONLY)'!AM$7), "", SUMIF('Exam (LECTURE ONLY)'!O$20:X$20, "CLO2", 'Exam (LECTURE ONLY)'!O130:X130) / 'Exam (LECTURE ONLY)'!AM$7),
IF(AND('PRINTABLE (per grading)'!H$16="EXAM", 'PRINTABLE (per grading)'!B$13="Final"), IF(ISERROR(SUMIF('Exam (LECTURE ONLY)'!Z$20:AI$20, "CLO2", 'Exam (LECTURE ONLY)'!Z130:AI130) / 'Exam (LECTURE ONLY)'!AN$7), "", SUMIF('Exam (LECTURE ONLY)'!Z$20:AI$20, "CLO2", 'Exam (LECTURE ONLY)'!Z130:AI130) / 'Exam (LECTURE ONLY)'!AN$7),
IF(AND('PRINTABLE (per grading)'!H$16="OUTPUT", 'PRINTABLE (per grading)'!B$13="Prelim"), IF(ISERROR(SUMIF(OUTPUT!C$20:M$20, "CLO2", OUTPUT!C130:M130) / OUTPUT!AL$7), "", SUMIF(OUTPUT!C$20:M$20, "CLO2", OUTPUT!C130:M130) / OUTPUT!AL$7),
IF(AND('PRINTABLE (per grading)'!H$16="OUTPUT", 'PRINTABLE (per grading)'!B$13="Midterm"), IF(ISERROR(SUMIF(OUTPUT!O$20:Y$20, "CLO2", OUTPUT!O130:Y130) / OUTPUT!AM$7), "", SUMIF(OUTPUT!O$20:Y$20, "CLO2", OUTPUT!O130:Y130) / OUTPUT!AM$7),
IF(AND('PRINTABLE (per grading)'!H$16="OUTPUT", 'PRINTABLE (per grading)'!B$13="Final"), IF(ISERROR(SUMIF(OUTPUT!AA$20:AI$20, "CLO2", OUTPUT!AA130:AI130) / OUTPUT!AN$7), "", SUMIF(OUTPUT!AA$20:AI$20, "CLO2", OUTPUT!AA130:AI130) / OUTPUT!AN$7),
"")))))),"")</f>
        <v/>
      </c>
      <c r="U128" s="232" t="str">
        <f t="shared" si="71"/>
        <v/>
      </c>
      <c r="V128" s="233" t="str">
        <f t="shared" si="72"/>
        <v/>
      </c>
      <c r="W128" s="25" t="str">
        <f>IF(B128 &lt;&gt; "", IFERROR(IF(C$16 = "PRELIM", SUMIF('Database (LECTURE-RES-PRAC)'!D$14:AG$14, "CLO3", 'Database (LECTURE-RES-PRAC)'!D125:AG125) / 'Grade computation'!F$6, IF(C$16 = "MIDTERM", SUMIF('Database (LECTURE-RES-PRAC)'!AJ$14:BM$14, "CLO3", 'Database (LECTURE-RES-PRAC)'!AJ125:BM125) / 'Grade computation'!G$6, IF(C$16 = "FINAL", SUMIF('Database (LECTURE-RES-PRAC)'!BP$14:CS$14, "CLO3", 'Database (LECTURE-RES-PRAC)'!BP125:CS125) / 'Grade computation'!H$6,""))),""),"")</f>
        <v/>
      </c>
      <c r="X128" s="232" t="str">
        <f t="shared" si="73"/>
        <v/>
      </c>
      <c r="Y128" s="25" t="str">
        <f>IF(B128 &lt;&gt; "",IF(AND('PRINTABLE (per grading)'!H$16="EXAM", 'PRINTABLE (per grading)'!B$13="Prelim"), IF(ISERROR(SUMIF('Exam (LECTURE ONLY)'!D$20:M$20, "CLO3", 'Exam (LECTURE ONLY)'!D130:M130) / 'Exam (LECTURE ONLY)'!AL$8), "", SUMIF('Exam (LECTURE ONLY)'!D$20:M$20, "CLO3", 'Exam (LECTURE ONLY)'!D130:M130) /'Exam (LECTURE ONLY)'!AL$8),
IF(AND('PRINTABLE (per grading)'!H$16="EXAM", 'PRINTABLE (per grading)'!B$13="Midterm"), IF(ISERROR(SUMIF('Exam (LECTURE ONLY)'!O$20:X$20, "CLO3", 'Exam (LECTURE ONLY)'!O130:X130) / 'Exam (LECTURE ONLY)'!AM$8), "", SUMIF('Exam (LECTURE ONLY)'!O$20:X$20, "CLO3", 'Exam (LECTURE ONLY)'!O130:X130) / 'Exam (LECTURE ONLY)'!AM$8),
IF(AND('PRINTABLE (per grading)'!H$16="EXAM", 'PRINTABLE (per grading)'!B$13="Final"), IF(ISERROR(SUMIF('Exam (LECTURE ONLY)'!Z$20:AI$20, "CLO3", 'Exam (LECTURE ONLY)'!Z130:AI130) / 'Exam (LECTURE ONLY)'!AN$8), "", SUMIF('Exam (LECTURE ONLY)'!Z$20:AI$20, "CLO3", 'Exam (LECTURE ONLY)'!Z130:AI130) / 'Exam (LECTURE ONLY)'!AN$8),
IF(AND('PRINTABLE (per grading)'!H$16="OUTPUT", 'PRINTABLE (per grading)'!B$13="Prelim"), IF(ISERROR(SUMIF(OUTPUT!C$20:M$20, "CLO3", OUTPUT!C130:M130) / OUTPUT!AL$8), "", SUMIF(OUTPUT!C$20:M$20, "CLO3", OUTPUT!C130:M130) / OUTPUT!AL$8),
IF(AND('PRINTABLE (per grading)'!H$16="OUTPUT", 'PRINTABLE (per grading)'!B$13="Midterm"), IF(ISERROR(SUMIF(OUTPUT!O$20:Y$20, "CLO3", OUTPUT!O130:Y130) / OUTPUT!AM$8), "", SUMIF(OUTPUT!O$20:Y$20, "CLO3", OUTPUT!O130:Y130) / OUTPUT!AM$8),
IF(AND('PRINTABLE (per grading)'!H$16="OUTPUT", 'PRINTABLE (per grading)'!B$13="Final"), IF(ISERROR(SUMIF(OUTPUT!AA$20:AI$20, "CLO3", OUTPUT!AA130:AI130) / OUTPUT!AN$8), "", SUMIF(OUTPUT!AA$20:AI$20, "CLO3", OUTPUT!AA130:AI130) / OUTPUT!AN$8),
"" )))))),"")</f>
        <v/>
      </c>
      <c r="Z128" s="232" t="str">
        <f t="shared" si="74"/>
        <v/>
      </c>
      <c r="AA128" s="233" t="str">
        <f t="shared" si="75"/>
        <v/>
      </c>
      <c r="AB128" s="25" t="str">
        <f>IF(B128 &lt;&gt; "", IFERROR(IF(C$16 = "PRELIM", SUMIF('Database (LECTURE-RES-PRAC)'!D$14:AG$14, "CLO4", 'Database (LECTURE-RES-PRAC)'!D125:AG125) / 'Grade computation'!F$7, IF(C$16 = "MIDTERM", SUMIF('Database (LECTURE-RES-PRAC)'!AJ$14:BM$14, "CLO4", 'Database (LECTURE-RES-PRAC)'!AJ125:BM125) / 'Grade computation'!G$7, IF(C$16 = "FINAL", SUMIF('Database (LECTURE-RES-PRAC)'!BP$14:CS$14, "CLO4", 'Database (LECTURE-RES-PRAC)'!BP125:CS125) / 'Grade computation'!H$7,""))),""),"")</f>
        <v/>
      </c>
      <c r="AC128" s="232" t="str">
        <f t="shared" si="76"/>
        <v/>
      </c>
      <c r="AD128" s="25" t="str">
        <f>IF(B128 &lt;&gt; "",IF(AND('PRINTABLE (per grading)'!H$16="EXAM", 'PRINTABLE (per grading)'!B$13="Prelim"), IF(ISERROR(SUMIF('Exam (LECTURE ONLY)'!D$20:M$20, "CLO4", 'Exam (LECTURE ONLY)'!D130:M130) / 'Exam (LECTURE ONLY)'!AL$9), "", SUMIF('Exam (LECTURE ONLY)'!D$20:M$20, "CLO4", 'Exam (LECTURE ONLY)'!D130:M130) /'Exam (LECTURE ONLY)'!AL$9),
IF(AND('PRINTABLE (per grading)'!H$16="EXAM", 'PRINTABLE (per grading)'!B$13="Midterm"), IF(ISERROR(SUMIF('Exam (LECTURE ONLY)'!O$20:X$20, "CLO4", 'Exam (LECTURE ONLY)'!O130:X130) / 'Exam (LECTURE ONLY)'!AM$9), "", SUMIF('Exam (LECTURE ONLY)'!O$20:X$20, "CLO4", 'Exam (LECTURE ONLY)'!O130:X130) / 'Exam (LECTURE ONLY)'!AM$9),
IF(AND('PRINTABLE (per grading)'!H$16="EXAM", 'PRINTABLE (per grading)'!B$13="Final"), IF(ISERROR(SUMIF('Exam (LECTURE ONLY)'!Z$20:AI$20, "CLO4", 'Exam (LECTURE ONLY)'!Z130:AI130) / 'Exam (LECTURE ONLY)'!AN$9), "", SUMIF('Exam (LECTURE ONLY)'!Z$20:AI$20, "CLO4", 'Exam (LECTURE ONLY)'!Z130:AI130) / 'Exam (LECTURE ONLY)'!AN$9),
IF(AND('PRINTABLE (per grading)'!H$16="OUTPUT", 'PRINTABLE (per grading)'!B$13="Prelim"), IF(ISERROR(SUMIF(OUTPUT!C$20:M$20, "CLO4", OUTPUT!C130:M130) / OUTPUT!AL$9), "", SUMIF(OUTPUT!C$20:M$20, "CLO4", OUTPUT!C130:M130) / OUTPUT!AL$9),
IF(AND('PRINTABLE (per grading)'!H$16="OUTPUT", 'PRINTABLE (per grading)'!B$13="Midterm"), IF(ISERROR(SUMIF(OUTPUT!O$20:Y$20, "CLO4", OUTPUT!O130:Y130) / OUTPUT!AM$9), "", SUMIF(OUTPUT!O$20:Y$20, "CLO4", OUTPUT!O130:Y130) / OUTPUT!AM$9),
IF(AND('PRINTABLE (per grading)'!H$16="OUTPUT", 'PRINTABLE (per grading)'!B$13="Final"), IF(ISERROR(SUMIF(OUTPUT!AA$20:AI$20, "CLO4", OUTPUT!AA130:AI130) / OUTPUT!AN$9), "", SUMIF(OUTPUT!AA$20:AI$20, "CLO4", OUTPUT!AA130:AI130) / OUTPUT!AN$9),
"")))))),"")</f>
        <v/>
      </c>
      <c r="AE128" s="232" t="str">
        <f t="shared" si="77"/>
        <v/>
      </c>
      <c r="AF128" s="233" t="str">
        <f t="shared" si="78"/>
        <v/>
      </c>
      <c r="AG128" s="25" t="str">
        <f>IF(B128 &lt;&gt; "", IFERROR(IF(C$16 = "PRELIM", SUMIF('Database (LECTURE-RES-PRAC)'!D$14:AG$14, "CLO5", 'Database (LECTURE-RES-PRAC)'!D125:AG125) / 'Grade computation'!F$8, IF(C$16 = "MIDTERM", SUMIF('Database (LECTURE-RES-PRAC)'!AJ$14:BM$14, "CLO5", 'Database (LECTURE-RES-PRAC)'!AJ125:BM125) / 'Grade computation'!G$8, IF(C$16 = "FINAL", SUMIF('Database (LECTURE-RES-PRAC)'!BP$14:CS$14, "CLO5", 'Database (LECTURE-RES-PRAC)'!BP125:CS125) / 'Grade computation'!H$8,""))),""),"")</f>
        <v/>
      </c>
      <c r="AH128" s="232" t="str">
        <f t="shared" si="79"/>
        <v/>
      </c>
      <c r="AI128" s="25" t="str">
        <f>IF(B128 &lt;&gt; "",IF(AND('PRINTABLE (per grading)'!H$16="EXAM", 'PRINTABLE (per grading)'!B$13="Prelim"), IF(ISERROR(SUMIF('Exam (LECTURE ONLY)'!D$20:M$20, "CLO5", 'Exam (LECTURE ONLY)'!D130:M130) / 'Exam (LECTURE ONLY)'!AL$10), "", SUMIF('Exam (LECTURE ONLY)'!D$20:M$20, "CLO5", 'Exam (LECTURE ONLY)'!D130:M130) /'Exam (LECTURE ONLY)'!AL$10),
IF(AND('PRINTABLE (per grading)'!H$16="EXAM", 'PRINTABLE (per grading)'!B$13="Midterm"), IF(ISERROR(SUMIF('Exam (LECTURE ONLY)'!O$20:X$20, "CLO5", 'Exam (LECTURE ONLY)'!O130:X130) / 'Exam (LECTURE ONLY)'!AM$10), "", SUMIF('Exam (LECTURE ONLY)'!O$20:X$20, "CLO5", 'Exam (LECTURE ONLY)'!O130:X130) / 'Exam (LECTURE ONLY)'!AM$10),
IF(AND('PRINTABLE (per grading)'!H$16="EXAM", 'PRINTABLE (per grading)'!B$13="Final"), IF(ISERROR(SUMIF('Exam (LECTURE ONLY)'!Z$20:AI$20, "CLO5", 'Exam (LECTURE ONLY)'!Z130:AI130) / 'Exam (LECTURE ONLY)'!AN$10), "", SUMIF('Exam (LECTURE ONLY)'!Z$20:AI$20, "CLO5", 'Exam (LECTURE ONLY)'!Z130:AI130) / 'Exam (LECTURE ONLY)'!AN$10),
IF(AND('PRINTABLE (per grading)'!H$16="OUTPUT", 'PRINTABLE (per grading)'!B$13="Prelim"), IF(ISERROR(SUMIF(OUTPUT!C$20:M$20, "CLO5", OUTPUT!C130:M130) / OUTPUT!AL$10), "", SUMIF(OUTPUT!C$20:M$20, "CLO5", OUTPUT!C130:M130) / OUTPUT!AL$10),
IF(AND('PRINTABLE (per grading)'!H$16="OUTPUT", 'PRINTABLE (per grading)'!B$13="Midterm"), IF(ISERROR(SUMIF(OUTPUT!O$20:Y$20, "CLO5", OUTPUT!O130:Y130) / OUTPUT!AM$10), "", SUMIF(OUTPUT!O$20:Y$20, "CLO5", OUTPUT!O130:Y130) / OUTPUT!AM$10),
IF(AND('PRINTABLE (per grading)'!H$16="OUTPUT", 'PRINTABLE (per grading)'!B$13="Final"), IF(ISERROR(SUMIF(OUTPUT!AA$20:AI$20, "CLO5", OUTPUT!AA130:AI130) / OUTPUT!AN$10), "", SUMIF(OUTPUT!AA$20:AI$20, "CLO5", OUTPUT!AA130:AI130) / OUTPUT!AN$10),
"")))))),"")</f>
        <v/>
      </c>
      <c r="AJ128" s="232" t="str">
        <f t="shared" si="80"/>
        <v/>
      </c>
      <c r="AK128" s="233" t="str">
        <f t="shared" si="81"/>
        <v/>
      </c>
      <c r="AL128" s="25" t="str">
        <f>IF(B128 &lt;&gt; "", IFERROR(IF(C$16 = "PRELIM", SUMIF('Database (LECTURE-RES-PRAC)'!D$14:AG$14, "CLO6", 'Database (LECTURE-RES-PRAC)'!D125:AG125) / 'Grade computation'!F$9, IF(C$16 = "MIDTERM", SUMIF('Database (LECTURE-RES-PRAC)'!AJ$14:BM$14, "CLO6", 'Database (LECTURE-RES-PRAC)'!AJ125:BM125) / 'Grade computation'!G$9, IF(C$16 = "FINAL", SUMIF('Database (LECTURE-RES-PRAC)'!BP$14:CS$14, "CLO6", 'Database (LECTURE-RES-PRAC)'!BP125:CS125) / 'Grade computation'!H$9,""))),""),"")</f>
        <v/>
      </c>
      <c r="AM128" s="232" t="str">
        <f t="shared" si="82"/>
        <v/>
      </c>
      <c r="AN128" s="25" t="str">
        <f>IF(B128 &lt;&gt; "",IF(AND('PRINTABLE (per grading)'!H$16="EXAM", 'PRINTABLE (per grading)'!B$13="Prelim"), IF(ISERROR(SUMIF('Exam (LECTURE ONLY)'!D$20:M$20, "CLO6", 'Exam (LECTURE ONLY)'!D130:M130) / 'Exam (LECTURE ONLY)'!AL$11), "", SUMIF('Exam (LECTURE ONLY)'!D$20:M$20, "CLO6", 'Exam (LECTURE ONLY)'!D130:M130) /'Exam (LECTURE ONLY)'!AL$11),
IF(AND('PRINTABLE (per grading)'!H$16="EXAM", 'PRINTABLE (per grading)'!B$13="Midterm"), IF(ISERROR(SUMIF('Exam (LECTURE ONLY)'!O$20:X$20, "CLO6", 'Exam (LECTURE ONLY)'!O130:X130) / 'Exam (LECTURE ONLY)'!AM$11), "", SUMIF('Exam (LECTURE ONLY)'!O$20:X$20, "CLO6", 'Exam (LECTURE ONLY)'!O130:X130) / 'Exam (LECTURE ONLY)'!AM$11),
IF(AND('PRINTABLE (per grading)'!H$16="EXAM", 'PRINTABLE (per grading)'!B$13="Final"), IF(ISERROR(SUMIF('Exam (LECTURE ONLY)'!Z$20:AI$20, "CLO6", 'Exam (LECTURE ONLY)'!Z130:AI130) / 'Exam (LECTURE ONLY)'!AN$11), "", SUMIF('Exam (LECTURE ONLY)'!Z$20:AI$20, "CLO6", 'Exam (LECTURE ONLY)'!Z130:AI130) / 'Exam (LECTURE ONLY)'!AN$11),
IF(AND('PRINTABLE (per grading)'!H$16="OUTPUT", 'PRINTABLE (per grading)'!B$13="Prelim"), IF(ISERROR(SUMIF(OUTPUT!C$20:M$20, "CLO6", OUTPUT!C130:M130) / OUTPUT!AL$11), "", SUMIF(OUTPUT!C$20:M$20, "CLO6", OUTPUT!C130:M130) / OUTPUT!AL$11),
IF(AND('PRINTABLE (per grading)'!H$16="OUTPUT", 'PRINTABLE (per grading)'!B$13="Midterm"), IF(ISERROR(SUMIF(OUTPUT!O$20:Y$20, "CLO6", OUTPUT!O130:Y130) / OUTPUT!AM$11), "", SUMIF(OUTPUT!O$20:Y$20, "CLO6", OUTPUT!O130:Y130) / OUTPUT!AM$11),
IF(AND('PRINTABLE (per grading)'!H$16="OUTPUT", 'PRINTABLE (per grading)'!B$13="Final"), IF(ISERROR(SUMIF(OUTPUT!AA$20:AI$20, "CLO6", OUTPUT!AA130:AI130) / OUTPUT!AN$11), "", SUMIF(OUTPUT!AA$20:AI$20, "CLO6", OUTPUT!AA130:AI130) / OUTPUT!AN$11),
"")))))),"")</f>
        <v/>
      </c>
      <c r="AO128" s="232" t="str">
        <f t="shared" si="83"/>
        <v/>
      </c>
      <c r="AP128" s="233" t="str">
        <f t="shared" si="84"/>
        <v/>
      </c>
      <c r="AQ128" s="25" t="str">
        <f>IF(B128 &lt;&gt; "", IFERROR(IF(C$16 = "PRELIM", SUMIF('Database (LECTURE-RES-PRAC)'!D$14:AG$14, "CLO7", 'Database (LECTURE-RES-PRAC)'!D125:AG125) / 'Grade computation'!F$10, IF(C$16 = "MIDTERM", SUMIF('Database (LECTURE-RES-PRAC)'!AJ$14:BM$14, "CLO7", 'Database (LECTURE-RES-PRAC)'!AJ125:BM125) / 'Grade computation'!G$10, IF(C$16 = "FINAL", SUMIF('Database (LECTURE-RES-PRAC)'!BP$14:CS$14, "CLO7", 'Database (LECTURE-RES-PRAC)'!BP125:CS125) / 'Grade computation'!H$10,""))),""),"")</f>
        <v/>
      </c>
      <c r="AR128" s="232" t="str">
        <f t="shared" si="85"/>
        <v/>
      </c>
      <c r="AS128" s="25" t="str">
        <f>IF(B128 &lt;&gt; "",IF(AND('PRINTABLE (per grading)'!H$16="EXAM", 'PRINTABLE (per grading)'!B$13="Prelim"), IF(ISERROR(SUMIF('Exam (LECTURE ONLY)'!D$20:M$20, "CLO7", 'Exam (LECTURE ONLY)'!D130:M130) / 'Exam (LECTURE ONLY)'!AL$12), "", SUMIF('Exam (LECTURE ONLY)'!D$20:M$20, "CLO7", 'Exam (LECTURE ONLY)'!D130:M130) /'Exam (LECTURE ONLY)'!AL$12),
IF(AND('PRINTABLE (per grading)'!H$16="EXAM", 'PRINTABLE (per grading)'!B$13="Midterm"), IF(ISERROR(SUMIF('Exam (LECTURE ONLY)'!O$20:X$20, "CLO7", 'Exam (LECTURE ONLY)'!O130:X130) / 'Exam (LECTURE ONLY)'!AM$12), "", SUMIF('Exam (LECTURE ONLY)'!O$20:X$20, "CLO7", 'Exam (LECTURE ONLY)'!O130:X130) / 'Exam (LECTURE ONLY)'!AM$12),
IF(AND('PRINTABLE (per grading)'!H$16="EXAM", 'PRINTABLE (per grading)'!B$13="Final"), IF(ISERROR(SUMIF('Exam (LECTURE ONLY)'!Z$20:AI$20, "CLO7", 'Exam (LECTURE ONLY)'!Z130:AI130) / 'Exam (LECTURE ONLY)'!AN$12), "", SUMIF('Exam (LECTURE ONLY)'!Z$20:AI$20, "CLO7", 'Exam (LECTURE ONLY)'!Z130:AI130) / 'Exam (LECTURE ONLY)'!AN$12),
IF(AND('PRINTABLE (per grading)'!H$16="OUTPUT", 'PRINTABLE (per grading)'!B$13="Prelim"), IF(ISERROR(SUMIF(OUTPUT!C$20:M$20, "CLO7", OUTPUT!C130:M130) / OUTPUT!AL$12), "", SUMIF(OUTPUT!C$20:M$20, "CLO7", OUTPUT!C130:M130) / OUTPUT!AL$12),
IF(AND('PRINTABLE (per grading)'!H$16="OUTPUT", 'PRINTABLE (per grading)'!B$13="Midterm"), IF(ISERROR(SUMIF(OUTPUT!O$20:Y$20, "CLO7", OUTPUT!O130:Y130) / OUTPUT!AM$12), "", SUMIF(OUTPUT!O$20:Y$20, "CLO7", OUTPUT!O130:Y130) / OUTPUT!AM$12),
IF(AND('PRINTABLE (per grading)'!H$16="OUTPUT", 'PRINTABLE (per grading)'!B$13="Final"), IF(ISERROR(SUMIF(OUTPUT!AA$20:AI$20, "CLO7", OUTPUT!AA130:AI130) / OUTPUT!AN$12), "", SUMIF(OUTPUT!AA$20:AI$20, "CLO7", OUTPUT!AA130:AI130) / OUTPUT!AN$12),
"")))))),"")</f>
        <v/>
      </c>
      <c r="AT128" s="232" t="str">
        <f t="shared" si="86"/>
        <v/>
      </c>
      <c r="AU128" s="233" t="str">
        <f t="shared" si="87"/>
        <v/>
      </c>
      <c r="AV128" s="25" t="str">
        <f>IF(B128 &lt;&gt; "", IFERROR(IF(C$16 = "PRELIM", SUMIF('Database (LECTURE-RES-PRAC)'!D$14:AG$14, "CLO8", 'Database (LECTURE-RES-PRAC)'!D125:AG125) / 'Grade computation'!F$11, IF(C$16 = "MIDTERM", SUMIF('Database (LECTURE-RES-PRAC)'!AJ$14:BM$14, "CLO8", 'Database (LECTURE-RES-PRAC)'!AJ125:BM125) / 'Grade computation'!G$11, IF(C$16 = "FINAL", SUMIF('Database (LECTURE-RES-PRAC)'!BP$14:CS$14, "CLO8", 'Database (LECTURE-RES-PRAC)'!BP125:CS125) / 'Grade computation'!H$11,""))),""),"")</f>
        <v/>
      </c>
      <c r="AW128" s="232" t="str">
        <f t="shared" si="88"/>
        <v/>
      </c>
      <c r="AX128" s="25" t="str">
        <f>IF(B128 &lt;&gt; "",IF(AND('PRINTABLE (per grading)'!H$16="EXAM", 'PRINTABLE (per grading)'!B$13="Prelim"), IF(ISERROR(SUMIF('Exam (LECTURE ONLY)'!D$20:M$20, "CLO8", 'Exam (LECTURE ONLY)'!D130:M130) / 'Exam (LECTURE ONLY)'!AL$13), "", SUMIF('Exam (LECTURE ONLY)'!D$20:M$20, "CLO8", 'Exam (LECTURE ONLY)'!D130:M130) /'Exam (LECTURE ONLY)'!AL$13),
IF(AND('PRINTABLE (per grading)'!H$16="EXAM", 'PRINTABLE (per grading)'!B$13="Midterm"), IF(ISERROR(SUMIF('Exam (LECTURE ONLY)'!O$20:X$20, "CLO8", 'Exam (LECTURE ONLY)'!O130:X130) / 'Exam (LECTURE ONLY)'!AM$13), "", SUMIF('Exam (LECTURE ONLY)'!O$20:X$20, "CLO8", 'Exam (LECTURE ONLY)'!O130:X130) / 'Exam (LECTURE ONLY)'!AM$13),
IF(AND('PRINTABLE (per grading)'!H$16="EXAM", 'PRINTABLE (per grading)'!B$13="Final"), IF(ISERROR(SUMIF('Exam (LECTURE ONLY)'!Z$20:AI$20, "CLO8", 'Exam (LECTURE ONLY)'!Z130:AI130) / 'Exam (LECTURE ONLY)'!AN$13), "", SUMIF('Exam (LECTURE ONLY)'!Z$20:AI$20, "CLO8", 'Exam (LECTURE ONLY)'!Z130:AI130) / 'Exam (LECTURE ONLY)'!AN$13),
IF(AND('PRINTABLE (per grading)'!H$16="OUTPUT", 'PRINTABLE (per grading)'!B$13="Prelim"), IF(ISERROR(SUMIF(OUTPUT!C$20:M$20, "CLO8", OUTPUT!C130:M130) / OUTPUT!AL$13), "", SUMIF(OUTPUT!C$20:M$20, "CLO8", OUTPUT!C130:M130) / OUTPUT!AL$13),
IF(AND('PRINTABLE (per grading)'!H$16="OUTPUT", 'PRINTABLE (per grading)'!B$13="Midterm"), IF(ISERROR(SUMIF(OUTPUT!O$20:Y$20, "CLO8", OUTPUT!O130:Y130) / OUTPUT!AM$13), "", SUMIF(OUTPUT!O$20:Y$20, "CLO8", OUTPUT!O130:Y130) / OUTPUT!AM$13),
IF(AND('PRINTABLE (per grading)'!H$16="OUTPUT", 'PRINTABLE (per grading)'!B$13="Final"), IF(ISERROR(SUMIF(OUTPUT!AA$20:AI$20, "CLO8", OUTPUT!AA130:AI130) / OUTPUT!AN$13), "", SUMIF(OUTPUT!AA$20:AI$20, "CLO8", OUTPUT!AA130:AI130) / OUTPUT!AN$13),
"")))))),"")</f>
        <v/>
      </c>
      <c r="AY128" s="232" t="str">
        <f t="shared" si="89"/>
        <v/>
      </c>
      <c r="AZ128" s="233" t="str">
        <f t="shared" si="90"/>
        <v/>
      </c>
      <c r="BA128" s="25" t="str">
        <f>IF(B128 &lt;&gt; "", IFERROR(IF(C$16 = "PRELIM", SUMIF('Database (LECTURE-RES-PRAC)'!D$14:AG$14, "CLO9", 'Database (LECTURE-RES-PRAC)'!D125:AG125) / 'Grade computation'!F$12, IF(C$16 = "MIDTERM", SUMIF('Database (LECTURE-RES-PRAC)'!AJ$14:BM$14, "CLO9", 'Database (LECTURE-RES-PRAC)'!AJ125:BM125) / 'Grade computation'!G$12, IF(C$16 = "FINAL", SUMIF('Database (LECTURE-RES-PRAC)'!BP$14:CS$14, "CLO9", 'Database (LECTURE-RES-PRAC)'!BP125:CS125) / 'Grade computation'!H$12,""))),""),"")</f>
        <v/>
      </c>
      <c r="BB128" s="232" t="str">
        <f t="shared" si="91"/>
        <v/>
      </c>
      <c r="BC128" s="25" t="str">
        <f>IF(B128 &lt;&gt; "",IF(AND('PRINTABLE (per grading)'!H$16="EXAM", 'PRINTABLE (per grading)'!B$13="Prelim"), IF(ISERROR(SUMIF('Exam (LECTURE ONLY)'!D$20:M$20, "CLO9", 'Exam (LECTURE ONLY)'!D130:M130) / 'Exam (LECTURE ONLY)'!AL$14), "", SUMIF('Exam (LECTURE ONLY)'!D$20:M$20, "CLO9", 'Exam (LECTURE ONLY)'!D130:M130) /'Exam (LECTURE ONLY)'!AL$14),
IF(AND('PRINTABLE (per grading)'!H$16="EXAM", 'PRINTABLE (per grading)'!B$13="Midterm"), IF(ISERROR(SUMIF('Exam (LECTURE ONLY)'!O$20:X$20, "CLO9", 'Exam (LECTURE ONLY)'!O130:X130) / 'Exam (LECTURE ONLY)'!AM$14), "", SUMIF('Exam (LECTURE ONLY)'!O$20:X$20, "CLO9", 'Exam (LECTURE ONLY)'!O130:X130) / 'Exam (LECTURE ONLY)'!AM$14),
IF(AND('PRINTABLE (per grading)'!H$16="EXAM", 'PRINTABLE (per grading)'!B$13="Final"), IF(ISERROR(SUMIF('Exam (LECTURE ONLY)'!Z$20:AI$20, "CLO9", 'Exam (LECTURE ONLY)'!Z130:AI130) / 'Exam (LECTURE ONLY)'!AN$14), "", SUMIF('Exam (LECTURE ONLY)'!Z$20:AI$20, "CLO9", 'Exam (LECTURE ONLY)'!Z130:AI130) / 'Exam (LECTURE ONLY)'!AN$14),
IF(AND('PRINTABLE (per grading)'!H$16="OUTPUT", 'PRINTABLE (per grading)'!B$13="Prelim"), IF(ISERROR(SUMIF(OUTPUT!C$20:M$20, "CLO9", OUTPUT!C130:M130) / OUTPUT!AL$14), "", SUMIF(OUTPUT!C$20:M$20, "CLO9", OUTPUT!C130:M130) / OUTPUT!AL$14),
IF(AND('PRINTABLE (per grading)'!H$16="OUTPUT", 'PRINTABLE (per grading)'!B$13="Midterm"), IF(ISERROR(SUMIF(OUTPUT!O$20:Y$20, "CLO9", OUTPUT!O130:Y130) / OUTPUT!AM$14), "", SUMIF(OUTPUT!O$20:Y$20, "CLO9", OUTPUT!O130:Y130) / OUTPUT!AM$14),
IF(AND('PRINTABLE (per grading)'!H$16="OUTPUT", 'PRINTABLE (per grading)'!B$13="Final"), IF(ISERROR(SUMIF(OUTPUT!AA$20:AI$20, "CLO9", OUTPUT!AA130:AI130) / OUTPUT!AN$14), "", SUMIF(OUTPUT!AA$20:AI$20, "CLO9", OUTPUT!AA130:AI130) / OUTPUT!AN$14),
"")))))),"")</f>
        <v/>
      </c>
      <c r="BD128" s="232" t="str">
        <f t="shared" si="92"/>
        <v/>
      </c>
      <c r="BE128" s="233" t="str">
        <f t="shared" si="93"/>
        <v/>
      </c>
      <c r="BF128" s="25" t="str">
        <f>IF(B128 &lt;&gt; "", IFERROR(IF(C$16 = "PRELIM", SUMIF('Database (LECTURE-RES-PRAC)'!D$14:AG$14, "CLO10", 'Database (LECTURE-RES-PRAC)'!D125:AG125) / 'Grade computation'!F$13, IF(C$16 = "MIDTERM", SUMIF('Database (LECTURE-RES-PRAC)'!AJ$14:BM$14, "CLO10", 'Database (LECTURE-RES-PRAC)'!AJ125:BM125) / 'Grade computation'!G$13, IF(C$16 = "FINAL", SUMIF('Database (LECTURE-RES-PRAC)'!BP$14:CS$14, "CLO10", 'Database (LECTURE-RES-PRAC)'!BP125:CS125) / 'Grade computation'!H$13,""))),""),"")</f>
        <v/>
      </c>
      <c r="BG128" s="232" t="str">
        <f t="shared" si="94"/>
        <v/>
      </c>
      <c r="BH128" s="25" t="str">
        <f>IF(B128 &lt;&gt; "",IF(AND('PRINTABLE (per grading)'!H$16="EXAM", 'PRINTABLE (per grading)'!B$13="Prelim"), IF(ISERROR(SUMIF('Exam (LECTURE ONLY)'!D$20:M$20, "CLO10", 'Exam (LECTURE ONLY)'!D130:M130) / 'Exam (LECTURE ONLY)'!AL$15), "", SUMIF('Exam (LECTURE ONLY)'!D$20:M$20, "CLO10", 'Exam (LECTURE ONLY)'!D130:M130) /'Exam (LECTURE ONLY)'!AL$15),
IF(AND('PRINTABLE (per grading)'!H$16="EXAM", 'PRINTABLE (per grading)'!B$13="Midterm"), IF(ISERROR(SUMIF('Exam (LECTURE ONLY)'!O$20:X$20, "CLO10", 'Exam (LECTURE ONLY)'!O130:X130) / 'Exam (LECTURE ONLY)'!AM$15), "", SUMIF('Exam (LECTURE ONLY)'!O$20:X$20, "CLO10", 'Exam (LECTURE ONLY)'!O130:X130) / 'Exam (LECTURE ONLY)'!AM$15),
IF(AND('PRINTABLE (per grading)'!H$16="EXAM", 'PRINTABLE (per grading)'!B$13="Final"), IF(ISERROR(SUMIF('Exam (LECTURE ONLY)'!Z$20:AI$20, "CLO10", 'Exam (LECTURE ONLY)'!Z130:AI130) / 'Exam (LECTURE ONLY)'!AN$15), "", SUMIF('Exam (LECTURE ONLY)'!Z$20:AI$20, "CLO10", 'Exam (LECTURE ONLY)'!Z130:AI130) / 'Exam (LECTURE ONLY)'!AN$15),
IF(AND('PRINTABLE (per grading)'!H$16="OUTPUT", 'PRINTABLE (per grading)'!B$13="Prelim"), IF(ISERROR(SUMIF(OUTPUT!C$20:M$20, "CLO10", OUTPUT!C130:M130) / OUTPUT!AL$15), "", SUMIF(OUTPUT!C$20:M$20, "CLO10", OUTPUT!C130:M130) / OUTPUT!AL$15),
IF(AND('PRINTABLE (per grading)'!H$16="OUTPUT", 'PRINTABLE (per grading)'!B$13="Midterm"), IF(ISERROR(SUMIF(OUTPUT!O$20:Y$20, "CLO10", OUTPUT!O130:Y130) / OUTPUT!AM$15), "", SUMIF(OUTPUT!O$20:Y$20, "CLO10", OUTPUT!O130:Y130) / OUTPUT!AM$15),
IF(AND('PRINTABLE (per grading)'!H$16="OUTPUT", 'PRINTABLE (per grading)'!B$13="Final"), IF(ISERROR(SUMIF(OUTPUT!AA$20:AI$20, "CLO10", OUTPUT!AA130:AI130) / OUTPUT!AN$15), "", SUMIF(OUTPUT!AA$20:AI$20, "CLO10", OUTPUT!AA130:AI130) / OUTPUT!AN$15),
"")))))),"")</f>
        <v/>
      </c>
      <c r="BI128" s="232" t="str">
        <f t="shared" si="95"/>
        <v/>
      </c>
      <c r="BJ128" s="233" t="str">
        <f t="shared" si="96"/>
        <v/>
      </c>
      <c r="BK128" s="2"/>
    </row>
    <row r="129" spans="1:63" ht="20.100000000000001" customHeight="1">
      <c r="A129" s="118" t="str">
        <f>IF(ISBLANK('Database (LECTURE-RES-PRAC)'!A126),"",'Database (LECTURE-RES-PRAC)'!A126)</f>
        <v/>
      </c>
      <c r="B129" s="119" t="str">
        <f>IF(ISBLANK('Database (LECTURE-RES-PRAC)'!B126),"",'Database (LECTURE-RES-PRAC)'!B126)</f>
        <v/>
      </c>
      <c r="C129" s="134" t="str">
        <f>IF(B129&lt;&gt;"",IF(C$16="PRELIM",'Grade computation'!C129, IF(C$16="MIDTERM",'Grade computation'!K129, IF(C$16="FINAL",'Grade computation'!S129,""))),"")</f>
        <v/>
      </c>
      <c r="D129" s="135" t="str">
        <f t="shared" si="1"/>
        <v/>
      </c>
      <c r="E129" s="134" t="str">
        <f>IF(B129&lt;&gt;"", IF(C$16="PRELIM",'Grade computation'!E129, IF(C$16="MIDTERM",'Grade computation'!M129, IF(C$16="FINAL",'Grade computation'!U129,""))),"")</f>
        <v/>
      </c>
      <c r="F129" s="136" t="str">
        <f t="shared" si="2"/>
        <v/>
      </c>
      <c r="G129" s="137" t="str">
        <f t="shared" si="3"/>
        <v/>
      </c>
      <c r="H129" s="207" t="str">
        <f>IF(B129&lt;&gt;"",IF(C$16="PRELIM", 'Grade computation'!H129, IF(C$16="MIDTERM", 'Grade computation'!P129, IF(C$16="FINAL",'Grade computation'!X129, ""))),"")</f>
        <v/>
      </c>
      <c r="I129" s="137" t="str">
        <f t="shared" si="4"/>
        <v/>
      </c>
      <c r="J129" s="139" t="str">
        <f t="shared" si="5"/>
        <v/>
      </c>
      <c r="K129" s="377" t="str">
        <f t="shared" si="6"/>
        <v/>
      </c>
      <c r="L129" s="434"/>
      <c r="M129" s="25" t="str">
        <f>IF(B129 &lt;&gt; "", IFERROR(IF(C$16 = "PRELIM", SUMIF('Database (LECTURE-RES-PRAC)'!D$14:AG$14, "CLO1", 'Database (LECTURE-RES-PRAC)'!D126:AG126) / 'Grade computation'!F$4, IF(C$16 = "MIDTERM", SUMIF('Database (LECTURE-RES-PRAC)'!AJ$14:BM$14, "CLO1", 'Database (LECTURE-RES-PRAC)'!AJ126:BM126) / 'Grade computation'!G$4, IF(C$16 = "FINAL", SUMIF('Database (LECTURE-RES-PRAC)'!BP$14:CS$14, "CLO1", 'Database (LECTURE-RES-PRAC)'!BP126:CS126) / 'Grade computation'!H$4,""))),""),"")</f>
        <v/>
      </c>
      <c r="N129" s="232" t="str">
        <f t="shared" si="67"/>
        <v/>
      </c>
      <c r="O129" s="25" t="str">
        <f>IF(B129 &lt;&gt; "",IF(AND('PRINTABLE (per grading)'!H$16="EXAM", 'PRINTABLE (per grading)'!B$13="Prelim"), IF(ISERROR(SUMIF('Exam (LECTURE ONLY)'!D$20:M$20, "CLO1", 'Exam (LECTURE ONLY)'!D131:M131) / 'Exam (LECTURE ONLY)'!AL$6), "", SUMIF('Exam (LECTURE ONLY)'!D$20:M$20, "CLO1", 'Exam (LECTURE ONLY)'!D131:M131) /'Exam (LECTURE ONLY)'!AL$6),
IF(AND('PRINTABLE (per grading)'!H$16="EXAM", 'PRINTABLE (per grading)'!B$13="Midterm"), IF(ISERROR(SUMIF('Exam (LECTURE ONLY)'!O$20:X$20, "CLO1", 'Exam (LECTURE ONLY)'!O131:X131) / 'Exam (LECTURE ONLY)'!AM$6), "", SUMIF('Exam (LECTURE ONLY)'!O$20:X$20, "CLO1", 'Exam (LECTURE ONLY)'!O131:X131) / 'Exam (LECTURE ONLY)'!AM$6),
IF(AND('PRINTABLE (per grading)'!H$16="EXAM", 'PRINTABLE (per grading)'!B$13="Final"), IF(ISERROR(SUMIF('Exam (LECTURE ONLY)'!Z$20:AI$20, "CLO1", 'Exam (LECTURE ONLY)'!Z131:AI131) / 'Exam (LECTURE ONLY)'!AN$6), "", SUMIF('Exam (LECTURE ONLY)'!Z$20:AI$20, "CLO1", 'Exam (LECTURE ONLY)'!Z131:AI131) / 'Exam (LECTURE ONLY)'!AN$6),
IF(AND('PRINTABLE (per grading)'!H$16="OUTPUT", 'PRINTABLE (per grading)'!B$13="Prelim"), IF(ISERROR(SUMIF(OUTPUT!C$20:M$20, "CLO1", OUTPUT!C131:M131) / OUTPUT!AL$6), "", SUMIF(OUTPUT!C$20:M$20, "CLO1", OUTPUT!C131:M131) / OUTPUT!AL$6),
IF(AND('PRINTABLE (per grading)'!H$16="OUTPUT", 'PRINTABLE (per grading)'!B$13="Midterm"), IF(ISERROR(SUMIF(OUTPUT!O$20:Y$20, "CLO1", OUTPUT!O131:Y131) / OUTPUT!AM$6), "", SUMIF(OUTPUT!O$20:Y$20, "CLO1", OUTPUT!O131:Y131) / OUTPUT!AM$6),
IF(AND('PRINTABLE (per grading)'!H$16="OUTPUT", 'PRINTABLE (per grading)'!B$13="Final"), IF(ISERROR(SUMIF(OUTPUT!AA$20:AI$20, "CLO1", OUTPUT!AA131:AI131) / OUTPUT!AN$6), "", SUMIF(OUTPUT!AA$20:AI$20, "CLO1", OUTPUT!AA131:AI131) / OUTPUT!AN$6),
"")))))),"")</f>
        <v/>
      </c>
      <c r="P129" s="232" t="str">
        <f t="shared" si="68"/>
        <v/>
      </c>
      <c r="Q129" s="233" t="str">
        <f t="shared" si="69"/>
        <v/>
      </c>
      <c r="R129" s="25" t="str">
        <f>IF(B129 &lt;&gt; "", IFERROR(IF(C$16 = "PRELIM", SUMIF('Database (LECTURE-RES-PRAC)'!D$14:AG$14, "CLO2", 'Database (LECTURE-RES-PRAC)'!D126:AG126) / 'Grade computation'!F$5, IF(C$16 = "MIDTERM", SUMIF('Database (LECTURE-RES-PRAC)'!AJ$14:BM$14, "CLO2", 'Database (LECTURE-RES-PRAC)'!AJ126:BM126) / 'Grade computation'!G$5, IF(C$16 = "FINAL", SUMIF('Database (LECTURE-RES-PRAC)'!BP$14:CS$14, "CLO2", 'Database (LECTURE-RES-PRAC)'!BP126:CS126) / 'Grade computation'!H$5,""))),""),"")</f>
        <v/>
      </c>
      <c r="S129" s="232" t="str">
        <f t="shared" si="70"/>
        <v/>
      </c>
      <c r="T129" s="25" t="str">
        <f>IF(B129 &lt;&gt; "",IF(AND('PRINTABLE (per grading)'!H$16="EXAM", 'PRINTABLE (per grading)'!B$13="Prelim"), IF(ISERROR(SUMIF('Exam (LECTURE ONLY)'!D$20:M$20, "CLO2", 'Exam (LECTURE ONLY)'!D131:M131) / 'Exam (LECTURE ONLY)'!AL$7), "", SUMIF('Exam (LECTURE ONLY)'!D$20:M$20, "CLO2", 'Exam (LECTURE ONLY)'!D131:M131) /'Exam (LECTURE ONLY)'!AL$7),
IF(AND('PRINTABLE (per grading)'!H$16="EXAM", 'PRINTABLE (per grading)'!B$13="Midterm"), IF(ISERROR(SUMIF('Exam (LECTURE ONLY)'!O$20:X$20, "CLO2", 'Exam (LECTURE ONLY)'!O131:X131) / 'Exam (LECTURE ONLY)'!AM$7), "", SUMIF('Exam (LECTURE ONLY)'!O$20:X$20, "CLO2", 'Exam (LECTURE ONLY)'!O131:X131) / 'Exam (LECTURE ONLY)'!AM$7),
IF(AND('PRINTABLE (per grading)'!H$16="EXAM", 'PRINTABLE (per grading)'!B$13="Final"), IF(ISERROR(SUMIF('Exam (LECTURE ONLY)'!Z$20:AI$20, "CLO2", 'Exam (LECTURE ONLY)'!Z131:AI131) / 'Exam (LECTURE ONLY)'!AN$7), "", SUMIF('Exam (LECTURE ONLY)'!Z$20:AI$20, "CLO2", 'Exam (LECTURE ONLY)'!Z131:AI131) / 'Exam (LECTURE ONLY)'!AN$7),
IF(AND('PRINTABLE (per grading)'!H$16="OUTPUT", 'PRINTABLE (per grading)'!B$13="Prelim"), IF(ISERROR(SUMIF(OUTPUT!C$20:M$20, "CLO2", OUTPUT!C131:M131) / OUTPUT!AL$7), "", SUMIF(OUTPUT!C$20:M$20, "CLO2", OUTPUT!C131:M131) / OUTPUT!AL$7),
IF(AND('PRINTABLE (per grading)'!H$16="OUTPUT", 'PRINTABLE (per grading)'!B$13="Midterm"), IF(ISERROR(SUMIF(OUTPUT!O$20:Y$20, "CLO2", OUTPUT!O131:Y131) / OUTPUT!AM$7), "", SUMIF(OUTPUT!O$20:Y$20, "CLO2", OUTPUT!O131:Y131) / OUTPUT!AM$7),
IF(AND('PRINTABLE (per grading)'!H$16="OUTPUT", 'PRINTABLE (per grading)'!B$13="Final"), IF(ISERROR(SUMIF(OUTPUT!AA$20:AI$20, "CLO2", OUTPUT!AA131:AI131) / OUTPUT!AN$7), "", SUMIF(OUTPUT!AA$20:AI$20, "CLO2", OUTPUT!AA131:AI131) / OUTPUT!AN$7),
"")))))),"")</f>
        <v/>
      </c>
      <c r="U129" s="232" t="str">
        <f t="shared" si="71"/>
        <v/>
      </c>
      <c r="V129" s="233" t="str">
        <f t="shared" si="72"/>
        <v/>
      </c>
      <c r="W129" s="25" t="str">
        <f>IF(B129 &lt;&gt; "", IFERROR(IF(C$16 = "PRELIM", SUMIF('Database (LECTURE-RES-PRAC)'!D$14:AG$14, "CLO3", 'Database (LECTURE-RES-PRAC)'!D126:AG126) / 'Grade computation'!F$6, IF(C$16 = "MIDTERM", SUMIF('Database (LECTURE-RES-PRAC)'!AJ$14:BM$14, "CLO3", 'Database (LECTURE-RES-PRAC)'!AJ126:BM126) / 'Grade computation'!G$6, IF(C$16 = "FINAL", SUMIF('Database (LECTURE-RES-PRAC)'!BP$14:CS$14, "CLO3", 'Database (LECTURE-RES-PRAC)'!BP126:CS126) / 'Grade computation'!H$6,""))),""),"")</f>
        <v/>
      </c>
      <c r="X129" s="232" t="str">
        <f t="shared" si="73"/>
        <v/>
      </c>
      <c r="Y129" s="25" t="str">
        <f>IF(B129 &lt;&gt; "",IF(AND('PRINTABLE (per grading)'!H$16="EXAM", 'PRINTABLE (per grading)'!B$13="Prelim"), IF(ISERROR(SUMIF('Exam (LECTURE ONLY)'!D$20:M$20, "CLO3", 'Exam (LECTURE ONLY)'!D131:M131) / 'Exam (LECTURE ONLY)'!AL$8), "", SUMIF('Exam (LECTURE ONLY)'!D$20:M$20, "CLO3", 'Exam (LECTURE ONLY)'!D131:M131) /'Exam (LECTURE ONLY)'!AL$8),
IF(AND('PRINTABLE (per grading)'!H$16="EXAM", 'PRINTABLE (per grading)'!B$13="Midterm"), IF(ISERROR(SUMIF('Exam (LECTURE ONLY)'!O$20:X$20, "CLO3", 'Exam (LECTURE ONLY)'!O131:X131) / 'Exam (LECTURE ONLY)'!AM$8), "", SUMIF('Exam (LECTURE ONLY)'!O$20:X$20, "CLO3", 'Exam (LECTURE ONLY)'!O131:X131) / 'Exam (LECTURE ONLY)'!AM$8),
IF(AND('PRINTABLE (per grading)'!H$16="EXAM", 'PRINTABLE (per grading)'!B$13="Final"), IF(ISERROR(SUMIF('Exam (LECTURE ONLY)'!Z$20:AI$20, "CLO3", 'Exam (LECTURE ONLY)'!Z131:AI131) / 'Exam (LECTURE ONLY)'!AN$8), "", SUMIF('Exam (LECTURE ONLY)'!Z$20:AI$20, "CLO3", 'Exam (LECTURE ONLY)'!Z131:AI131) / 'Exam (LECTURE ONLY)'!AN$8),
IF(AND('PRINTABLE (per grading)'!H$16="OUTPUT", 'PRINTABLE (per grading)'!B$13="Prelim"), IF(ISERROR(SUMIF(OUTPUT!C$20:M$20, "CLO3", OUTPUT!C131:M131) / OUTPUT!AL$8), "", SUMIF(OUTPUT!C$20:M$20, "CLO3", OUTPUT!C131:M131) / OUTPUT!AL$8),
IF(AND('PRINTABLE (per grading)'!H$16="OUTPUT", 'PRINTABLE (per grading)'!B$13="Midterm"), IF(ISERROR(SUMIF(OUTPUT!O$20:Y$20, "CLO3", OUTPUT!O131:Y131) / OUTPUT!AM$8), "", SUMIF(OUTPUT!O$20:Y$20, "CLO3", OUTPUT!O131:Y131) / OUTPUT!AM$8),
IF(AND('PRINTABLE (per grading)'!H$16="OUTPUT", 'PRINTABLE (per grading)'!B$13="Final"), IF(ISERROR(SUMIF(OUTPUT!AA$20:AI$20, "CLO3", OUTPUT!AA131:AI131) / OUTPUT!AN$8), "", SUMIF(OUTPUT!AA$20:AI$20, "CLO3", OUTPUT!AA131:AI131) / OUTPUT!AN$8),
"" )))))),"")</f>
        <v/>
      </c>
      <c r="Z129" s="232" t="str">
        <f t="shared" si="74"/>
        <v/>
      </c>
      <c r="AA129" s="233" t="str">
        <f t="shared" si="75"/>
        <v/>
      </c>
      <c r="AB129" s="25" t="str">
        <f>IF(B129 &lt;&gt; "", IFERROR(IF(C$16 = "PRELIM", SUMIF('Database (LECTURE-RES-PRAC)'!D$14:AG$14, "CLO4", 'Database (LECTURE-RES-PRAC)'!D126:AG126) / 'Grade computation'!F$7, IF(C$16 = "MIDTERM", SUMIF('Database (LECTURE-RES-PRAC)'!AJ$14:BM$14, "CLO4", 'Database (LECTURE-RES-PRAC)'!AJ126:BM126) / 'Grade computation'!G$7, IF(C$16 = "FINAL", SUMIF('Database (LECTURE-RES-PRAC)'!BP$14:CS$14, "CLO4", 'Database (LECTURE-RES-PRAC)'!BP126:CS126) / 'Grade computation'!H$7,""))),""),"")</f>
        <v/>
      </c>
      <c r="AC129" s="232" t="str">
        <f t="shared" si="76"/>
        <v/>
      </c>
      <c r="AD129" s="25" t="str">
        <f>IF(B129 &lt;&gt; "",IF(AND('PRINTABLE (per grading)'!H$16="EXAM", 'PRINTABLE (per grading)'!B$13="Prelim"), IF(ISERROR(SUMIF('Exam (LECTURE ONLY)'!D$20:M$20, "CLO4", 'Exam (LECTURE ONLY)'!D131:M131) / 'Exam (LECTURE ONLY)'!AL$9), "", SUMIF('Exam (LECTURE ONLY)'!D$20:M$20, "CLO4", 'Exam (LECTURE ONLY)'!D131:M131) /'Exam (LECTURE ONLY)'!AL$9),
IF(AND('PRINTABLE (per grading)'!H$16="EXAM", 'PRINTABLE (per grading)'!B$13="Midterm"), IF(ISERROR(SUMIF('Exam (LECTURE ONLY)'!O$20:X$20, "CLO4", 'Exam (LECTURE ONLY)'!O131:X131) / 'Exam (LECTURE ONLY)'!AM$9), "", SUMIF('Exam (LECTURE ONLY)'!O$20:X$20, "CLO4", 'Exam (LECTURE ONLY)'!O131:X131) / 'Exam (LECTURE ONLY)'!AM$9),
IF(AND('PRINTABLE (per grading)'!H$16="EXAM", 'PRINTABLE (per grading)'!B$13="Final"), IF(ISERROR(SUMIF('Exam (LECTURE ONLY)'!Z$20:AI$20, "CLO4", 'Exam (LECTURE ONLY)'!Z131:AI131) / 'Exam (LECTURE ONLY)'!AN$9), "", SUMIF('Exam (LECTURE ONLY)'!Z$20:AI$20, "CLO4", 'Exam (LECTURE ONLY)'!Z131:AI131) / 'Exam (LECTURE ONLY)'!AN$9),
IF(AND('PRINTABLE (per grading)'!H$16="OUTPUT", 'PRINTABLE (per grading)'!B$13="Prelim"), IF(ISERROR(SUMIF(OUTPUT!C$20:M$20, "CLO4", OUTPUT!C131:M131) / OUTPUT!AL$9), "", SUMIF(OUTPUT!C$20:M$20, "CLO4", OUTPUT!C131:M131) / OUTPUT!AL$9),
IF(AND('PRINTABLE (per grading)'!H$16="OUTPUT", 'PRINTABLE (per grading)'!B$13="Midterm"), IF(ISERROR(SUMIF(OUTPUT!O$20:Y$20, "CLO4", OUTPUT!O131:Y131) / OUTPUT!AM$9), "", SUMIF(OUTPUT!O$20:Y$20, "CLO4", OUTPUT!O131:Y131) / OUTPUT!AM$9),
IF(AND('PRINTABLE (per grading)'!H$16="OUTPUT", 'PRINTABLE (per grading)'!B$13="Final"), IF(ISERROR(SUMIF(OUTPUT!AA$20:AI$20, "CLO4", OUTPUT!AA131:AI131) / OUTPUT!AN$9), "", SUMIF(OUTPUT!AA$20:AI$20, "CLO4", OUTPUT!AA131:AI131) / OUTPUT!AN$9),
"")))))),"")</f>
        <v/>
      </c>
      <c r="AE129" s="232" t="str">
        <f t="shared" si="77"/>
        <v/>
      </c>
      <c r="AF129" s="233" t="str">
        <f t="shared" si="78"/>
        <v/>
      </c>
      <c r="AG129" s="25" t="str">
        <f>IF(B129 &lt;&gt; "", IFERROR(IF(C$16 = "PRELIM", SUMIF('Database (LECTURE-RES-PRAC)'!D$14:AG$14, "CLO5", 'Database (LECTURE-RES-PRAC)'!D126:AG126) / 'Grade computation'!F$8, IF(C$16 = "MIDTERM", SUMIF('Database (LECTURE-RES-PRAC)'!AJ$14:BM$14, "CLO5", 'Database (LECTURE-RES-PRAC)'!AJ126:BM126) / 'Grade computation'!G$8, IF(C$16 = "FINAL", SUMIF('Database (LECTURE-RES-PRAC)'!BP$14:CS$14, "CLO5", 'Database (LECTURE-RES-PRAC)'!BP126:CS126) / 'Grade computation'!H$8,""))),""),"")</f>
        <v/>
      </c>
      <c r="AH129" s="232" t="str">
        <f t="shared" si="79"/>
        <v/>
      </c>
      <c r="AI129" s="25" t="str">
        <f>IF(B129 &lt;&gt; "",IF(AND('PRINTABLE (per grading)'!H$16="EXAM", 'PRINTABLE (per grading)'!B$13="Prelim"), IF(ISERROR(SUMIF('Exam (LECTURE ONLY)'!D$20:M$20, "CLO5", 'Exam (LECTURE ONLY)'!D131:M131) / 'Exam (LECTURE ONLY)'!AL$10), "", SUMIF('Exam (LECTURE ONLY)'!D$20:M$20, "CLO5", 'Exam (LECTURE ONLY)'!D131:M131) /'Exam (LECTURE ONLY)'!AL$10),
IF(AND('PRINTABLE (per grading)'!H$16="EXAM", 'PRINTABLE (per grading)'!B$13="Midterm"), IF(ISERROR(SUMIF('Exam (LECTURE ONLY)'!O$20:X$20, "CLO5", 'Exam (LECTURE ONLY)'!O131:X131) / 'Exam (LECTURE ONLY)'!AM$10), "", SUMIF('Exam (LECTURE ONLY)'!O$20:X$20, "CLO5", 'Exam (LECTURE ONLY)'!O131:X131) / 'Exam (LECTURE ONLY)'!AM$10),
IF(AND('PRINTABLE (per grading)'!H$16="EXAM", 'PRINTABLE (per grading)'!B$13="Final"), IF(ISERROR(SUMIF('Exam (LECTURE ONLY)'!Z$20:AI$20, "CLO5", 'Exam (LECTURE ONLY)'!Z131:AI131) / 'Exam (LECTURE ONLY)'!AN$10), "", SUMIF('Exam (LECTURE ONLY)'!Z$20:AI$20, "CLO5", 'Exam (LECTURE ONLY)'!Z131:AI131) / 'Exam (LECTURE ONLY)'!AN$10),
IF(AND('PRINTABLE (per grading)'!H$16="OUTPUT", 'PRINTABLE (per grading)'!B$13="Prelim"), IF(ISERROR(SUMIF(OUTPUT!C$20:M$20, "CLO5", OUTPUT!C131:M131) / OUTPUT!AL$10), "", SUMIF(OUTPUT!C$20:M$20, "CLO5", OUTPUT!C131:M131) / OUTPUT!AL$10),
IF(AND('PRINTABLE (per grading)'!H$16="OUTPUT", 'PRINTABLE (per grading)'!B$13="Midterm"), IF(ISERROR(SUMIF(OUTPUT!O$20:Y$20, "CLO5", OUTPUT!O131:Y131) / OUTPUT!AM$10), "", SUMIF(OUTPUT!O$20:Y$20, "CLO5", OUTPUT!O131:Y131) / OUTPUT!AM$10),
IF(AND('PRINTABLE (per grading)'!H$16="OUTPUT", 'PRINTABLE (per grading)'!B$13="Final"), IF(ISERROR(SUMIF(OUTPUT!AA$20:AI$20, "CLO5", OUTPUT!AA131:AI131) / OUTPUT!AN$10), "", SUMIF(OUTPUT!AA$20:AI$20, "CLO5", OUTPUT!AA131:AI131) / OUTPUT!AN$10),
"")))))),"")</f>
        <v/>
      </c>
      <c r="AJ129" s="232" t="str">
        <f t="shared" si="80"/>
        <v/>
      </c>
      <c r="AK129" s="233" t="str">
        <f t="shared" si="81"/>
        <v/>
      </c>
      <c r="AL129" s="25" t="str">
        <f>IF(B129 &lt;&gt; "", IFERROR(IF(C$16 = "PRELIM", SUMIF('Database (LECTURE-RES-PRAC)'!D$14:AG$14, "CLO6", 'Database (LECTURE-RES-PRAC)'!D126:AG126) / 'Grade computation'!F$9, IF(C$16 = "MIDTERM", SUMIF('Database (LECTURE-RES-PRAC)'!AJ$14:BM$14, "CLO6", 'Database (LECTURE-RES-PRAC)'!AJ126:BM126) / 'Grade computation'!G$9, IF(C$16 = "FINAL", SUMIF('Database (LECTURE-RES-PRAC)'!BP$14:CS$14, "CLO6", 'Database (LECTURE-RES-PRAC)'!BP126:CS126) / 'Grade computation'!H$9,""))),""),"")</f>
        <v/>
      </c>
      <c r="AM129" s="232" t="str">
        <f t="shared" si="82"/>
        <v/>
      </c>
      <c r="AN129" s="25" t="str">
        <f>IF(B129 &lt;&gt; "",IF(AND('PRINTABLE (per grading)'!H$16="EXAM", 'PRINTABLE (per grading)'!B$13="Prelim"), IF(ISERROR(SUMIF('Exam (LECTURE ONLY)'!D$20:M$20, "CLO6", 'Exam (LECTURE ONLY)'!D131:M131) / 'Exam (LECTURE ONLY)'!AL$11), "", SUMIF('Exam (LECTURE ONLY)'!D$20:M$20, "CLO6", 'Exam (LECTURE ONLY)'!D131:M131) /'Exam (LECTURE ONLY)'!AL$11),
IF(AND('PRINTABLE (per grading)'!H$16="EXAM", 'PRINTABLE (per grading)'!B$13="Midterm"), IF(ISERROR(SUMIF('Exam (LECTURE ONLY)'!O$20:X$20, "CLO6", 'Exam (LECTURE ONLY)'!O131:X131) / 'Exam (LECTURE ONLY)'!AM$11), "", SUMIF('Exam (LECTURE ONLY)'!O$20:X$20, "CLO6", 'Exam (LECTURE ONLY)'!O131:X131) / 'Exam (LECTURE ONLY)'!AM$11),
IF(AND('PRINTABLE (per grading)'!H$16="EXAM", 'PRINTABLE (per grading)'!B$13="Final"), IF(ISERROR(SUMIF('Exam (LECTURE ONLY)'!Z$20:AI$20, "CLO6", 'Exam (LECTURE ONLY)'!Z131:AI131) / 'Exam (LECTURE ONLY)'!AN$11), "", SUMIF('Exam (LECTURE ONLY)'!Z$20:AI$20, "CLO6", 'Exam (LECTURE ONLY)'!Z131:AI131) / 'Exam (LECTURE ONLY)'!AN$11),
IF(AND('PRINTABLE (per grading)'!H$16="OUTPUT", 'PRINTABLE (per grading)'!B$13="Prelim"), IF(ISERROR(SUMIF(OUTPUT!C$20:M$20, "CLO6", OUTPUT!C131:M131) / OUTPUT!AL$11), "", SUMIF(OUTPUT!C$20:M$20, "CLO6", OUTPUT!C131:M131) / OUTPUT!AL$11),
IF(AND('PRINTABLE (per grading)'!H$16="OUTPUT", 'PRINTABLE (per grading)'!B$13="Midterm"), IF(ISERROR(SUMIF(OUTPUT!O$20:Y$20, "CLO6", OUTPUT!O131:Y131) / OUTPUT!AM$11), "", SUMIF(OUTPUT!O$20:Y$20, "CLO6", OUTPUT!O131:Y131) / OUTPUT!AM$11),
IF(AND('PRINTABLE (per grading)'!H$16="OUTPUT", 'PRINTABLE (per grading)'!B$13="Final"), IF(ISERROR(SUMIF(OUTPUT!AA$20:AI$20, "CLO6", OUTPUT!AA131:AI131) / OUTPUT!AN$11), "", SUMIF(OUTPUT!AA$20:AI$20, "CLO6", OUTPUT!AA131:AI131) / OUTPUT!AN$11),
"")))))),"")</f>
        <v/>
      </c>
      <c r="AO129" s="232" t="str">
        <f t="shared" si="83"/>
        <v/>
      </c>
      <c r="AP129" s="233" t="str">
        <f t="shared" si="84"/>
        <v/>
      </c>
      <c r="AQ129" s="25" t="str">
        <f>IF(B129 &lt;&gt; "", IFERROR(IF(C$16 = "PRELIM", SUMIF('Database (LECTURE-RES-PRAC)'!D$14:AG$14, "CLO7", 'Database (LECTURE-RES-PRAC)'!D126:AG126) / 'Grade computation'!F$10, IF(C$16 = "MIDTERM", SUMIF('Database (LECTURE-RES-PRAC)'!AJ$14:BM$14, "CLO7", 'Database (LECTURE-RES-PRAC)'!AJ126:BM126) / 'Grade computation'!G$10, IF(C$16 = "FINAL", SUMIF('Database (LECTURE-RES-PRAC)'!BP$14:CS$14, "CLO7", 'Database (LECTURE-RES-PRAC)'!BP126:CS126) / 'Grade computation'!H$10,""))),""),"")</f>
        <v/>
      </c>
      <c r="AR129" s="232" t="str">
        <f t="shared" si="85"/>
        <v/>
      </c>
      <c r="AS129" s="25" t="str">
        <f>IF(B129 &lt;&gt; "",IF(AND('PRINTABLE (per grading)'!H$16="EXAM", 'PRINTABLE (per grading)'!B$13="Prelim"), IF(ISERROR(SUMIF('Exam (LECTURE ONLY)'!D$20:M$20, "CLO7", 'Exam (LECTURE ONLY)'!D131:M131) / 'Exam (LECTURE ONLY)'!AL$12), "", SUMIF('Exam (LECTURE ONLY)'!D$20:M$20, "CLO7", 'Exam (LECTURE ONLY)'!D131:M131) /'Exam (LECTURE ONLY)'!AL$12),
IF(AND('PRINTABLE (per grading)'!H$16="EXAM", 'PRINTABLE (per grading)'!B$13="Midterm"), IF(ISERROR(SUMIF('Exam (LECTURE ONLY)'!O$20:X$20, "CLO7", 'Exam (LECTURE ONLY)'!O131:X131) / 'Exam (LECTURE ONLY)'!AM$12), "", SUMIF('Exam (LECTURE ONLY)'!O$20:X$20, "CLO7", 'Exam (LECTURE ONLY)'!O131:X131) / 'Exam (LECTURE ONLY)'!AM$12),
IF(AND('PRINTABLE (per grading)'!H$16="EXAM", 'PRINTABLE (per grading)'!B$13="Final"), IF(ISERROR(SUMIF('Exam (LECTURE ONLY)'!Z$20:AI$20, "CLO7", 'Exam (LECTURE ONLY)'!Z131:AI131) / 'Exam (LECTURE ONLY)'!AN$12), "", SUMIF('Exam (LECTURE ONLY)'!Z$20:AI$20, "CLO7", 'Exam (LECTURE ONLY)'!Z131:AI131) / 'Exam (LECTURE ONLY)'!AN$12),
IF(AND('PRINTABLE (per grading)'!H$16="OUTPUT", 'PRINTABLE (per grading)'!B$13="Prelim"), IF(ISERROR(SUMIF(OUTPUT!C$20:M$20, "CLO7", OUTPUT!C131:M131) / OUTPUT!AL$12), "", SUMIF(OUTPUT!C$20:M$20, "CLO7", OUTPUT!C131:M131) / OUTPUT!AL$12),
IF(AND('PRINTABLE (per grading)'!H$16="OUTPUT", 'PRINTABLE (per grading)'!B$13="Midterm"), IF(ISERROR(SUMIF(OUTPUT!O$20:Y$20, "CLO7", OUTPUT!O131:Y131) / OUTPUT!AM$12), "", SUMIF(OUTPUT!O$20:Y$20, "CLO7", OUTPUT!O131:Y131) / OUTPUT!AM$12),
IF(AND('PRINTABLE (per grading)'!H$16="OUTPUT", 'PRINTABLE (per grading)'!B$13="Final"), IF(ISERROR(SUMIF(OUTPUT!AA$20:AI$20, "CLO7", OUTPUT!AA131:AI131) / OUTPUT!AN$12), "", SUMIF(OUTPUT!AA$20:AI$20, "CLO7", OUTPUT!AA131:AI131) / OUTPUT!AN$12),
"")))))),"")</f>
        <v/>
      </c>
      <c r="AT129" s="232" t="str">
        <f t="shared" si="86"/>
        <v/>
      </c>
      <c r="AU129" s="233" t="str">
        <f t="shared" si="87"/>
        <v/>
      </c>
      <c r="AV129" s="25" t="str">
        <f>IF(B129 &lt;&gt; "", IFERROR(IF(C$16 = "PRELIM", SUMIF('Database (LECTURE-RES-PRAC)'!D$14:AG$14, "CLO8", 'Database (LECTURE-RES-PRAC)'!D126:AG126) / 'Grade computation'!F$11, IF(C$16 = "MIDTERM", SUMIF('Database (LECTURE-RES-PRAC)'!AJ$14:BM$14, "CLO8", 'Database (LECTURE-RES-PRAC)'!AJ126:BM126) / 'Grade computation'!G$11, IF(C$16 = "FINAL", SUMIF('Database (LECTURE-RES-PRAC)'!BP$14:CS$14, "CLO8", 'Database (LECTURE-RES-PRAC)'!BP126:CS126) / 'Grade computation'!H$11,""))),""),"")</f>
        <v/>
      </c>
      <c r="AW129" s="232" t="str">
        <f t="shared" si="88"/>
        <v/>
      </c>
      <c r="AX129" s="25" t="str">
        <f>IF(B129 &lt;&gt; "",IF(AND('PRINTABLE (per grading)'!H$16="EXAM", 'PRINTABLE (per grading)'!B$13="Prelim"), IF(ISERROR(SUMIF('Exam (LECTURE ONLY)'!D$20:M$20, "CLO8", 'Exam (LECTURE ONLY)'!D131:M131) / 'Exam (LECTURE ONLY)'!AL$13), "", SUMIF('Exam (LECTURE ONLY)'!D$20:M$20, "CLO8", 'Exam (LECTURE ONLY)'!D131:M131) /'Exam (LECTURE ONLY)'!AL$13),
IF(AND('PRINTABLE (per grading)'!H$16="EXAM", 'PRINTABLE (per grading)'!B$13="Midterm"), IF(ISERROR(SUMIF('Exam (LECTURE ONLY)'!O$20:X$20, "CLO8", 'Exam (LECTURE ONLY)'!O131:X131) / 'Exam (LECTURE ONLY)'!AM$13), "", SUMIF('Exam (LECTURE ONLY)'!O$20:X$20, "CLO8", 'Exam (LECTURE ONLY)'!O131:X131) / 'Exam (LECTURE ONLY)'!AM$13),
IF(AND('PRINTABLE (per grading)'!H$16="EXAM", 'PRINTABLE (per grading)'!B$13="Final"), IF(ISERROR(SUMIF('Exam (LECTURE ONLY)'!Z$20:AI$20, "CLO8", 'Exam (LECTURE ONLY)'!Z131:AI131) / 'Exam (LECTURE ONLY)'!AN$13), "", SUMIF('Exam (LECTURE ONLY)'!Z$20:AI$20, "CLO8", 'Exam (LECTURE ONLY)'!Z131:AI131) / 'Exam (LECTURE ONLY)'!AN$13),
IF(AND('PRINTABLE (per grading)'!H$16="OUTPUT", 'PRINTABLE (per grading)'!B$13="Prelim"), IF(ISERROR(SUMIF(OUTPUT!C$20:M$20, "CLO8", OUTPUT!C131:M131) / OUTPUT!AL$13), "", SUMIF(OUTPUT!C$20:M$20, "CLO8", OUTPUT!C131:M131) / OUTPUT!AL$13),
IF(AND('PRINTABLE (per grading)'!H$16="OUTPUT", 'PRINTABLE (per grading)'!B$13="Midterm"), IF(ISERROR(SUMIF(OUTPUT!O$20:Y$20, "CLO8", OUTPUT!O131:Y131) / OUTPUT!AM$13), "", SUMIF(OUTPUT!O$20:Y$20, "CLO8", OUTPUT!O131:Y131) / OUTPUT!AM$13),
IF(AND('PRINTABLE (per grading)'!H$16="OUTPUT", 'PRINTABLE (per grading)'!B$13="Final"), IF(ISERROR(SUMIF(OUTPUT!AA$20:AI$20, "CLO8", OUTPUT!AA131:AI131) / OUTPUT!AN$13), "", SUMIF(OUTPUT!AA$20:AI$20, "CLO8", OUTPUT!AA131:AI131) / OUTPUT!AN$13),
"")))))),"")</f>
        <v/>
      </c>
      <c r="AY129" s="232" t="str">
        <f t="shared" si="89"/>
        <v/>
      </c>
      <c r="AZ129" s="233" t="str">
        <f t="shared" si="90"/>
        <v/>
      </c>
      <c r="BA129" s="25" t="str">
        <f>IF(B129 &lt;&gt; "", IFERROR(IF(C$16 = "PRELIM", SUMIF('Database (LECTURE-RES-PRAC)'!D$14:AG$14, "CLO9", 'Database (LECTURE-RES-PRAC)'!D126:AG126) / 'Grade computation'!F$12, IF(C$16 = "MIDTERM", SUMIF('Database (LECTURE-RES-PRAC)'!AJ$14:BM$14, "CLO9", 'Database (LECTURE-RES-PRAC)'!AJ126:BM126) / 'Grade computation'!G$12, IF(C$16 = "FINAL", SUMIF('Database (LECTURE-RES-PRAC)'!BP$14:CS$14, "CLO9", 'Database (LECTURE-RES-PRAC)'!BP126:CS126) / 'Grade computation'!H$12,""))),""),"")</f>
        <v/>
      </c>
      <c r="BB129" s="232" t="str">
        <f t="shared" si="91"/>
        <v/>
      </c>
      <c r="BC129" s="25" t="str">
        <f>IF(B129 &lt;&gt; "",IF(AND('PRINTABLE (per grading)'!H$16="EXAM", 'PRINTABLE (per grading)'!B$13="Prelim"), IF(ISERROR(SUMIF('Exam (LECTURE ONLY)'!D$20:M$20, "CLO9", 'Exam (LECTURE ONLY)'!D131:M131) / 'Exam (LECTURE ONLY)'!AL$14), "", SUMIF('Exam (LECTURE ONLY)'!D$20:M$20, "CLO9", 'Exam (LECTURE ONLY)'!D131:M131) /'Exam (LECTURE ONLY)'!AL$14),
IF(AND('PRINTABLE (per grading)'!H$16="EXAM", 'PRINTABLE (per grading)'!B$13="Midterm"), IF(ISERROR(SUMIF('Exam (LECTURE ONLY)'!O$20:X$20, "CLO9", 'Exam (LECTURE ONLY)'!O131:X131) / 'Exam (LECTURE ONLY)'!AM$14), "", SUMIF('Exam (LECTURE ONLY)'!O$20:X$20, "CLO9", 'Exam (LECTURE ONLY)'!O131:X131) / 'Exam (LECTURE ONLY)'!AM$14),
IF(AND('PRINTABLE (per grading)'!H$16="EXAM", 'PRINTABLE (per grading)'!B$13="Final"), IF(ISERROR(SUMIF('Exam (LECTURE ONLY)'!Z$20:AI$20, "CLO9", 'Exam (LECTURE ONLY)'!Z131:AI131) / 'Exam (LECTURE ONLY)'!AN$14), "", SUMIF('Exam (LECTURE ONLY)'!Z$20:AI$20, "CLO9", 'Exam (LECTURE ONLY)'!Z131:AI131) / 'Exam (LECTURE ONLY)'!AN$14),
IF(AND('PRINTABLE (per grading)'!H$16="OUTPUT", 'PRINTABLE (per grading)'!B$13="Prelim"), IF(ISERROR(SUMIF(OUTPUT!C$20:M$20, "CLO9", OUTPUT!C131:M131) / OUTPUT!AL$14), "", SUMIF(OUTPUT!C$20:M$20, "CLO9", OUTPUT!C131:M131) / OUTPUT!AL$14),
IF(AND('PRINTABLE (per grading)'!H$16="OUTPUT", 'PRINTABLE (per grading)'!B$13="Midterm"), IF(ISERROR(SUMIF(OUTPUT!O$20:Y$20, "CLO9", OUTPUT!O131:Y131) / OUTPUT!AM$14), "", SUMIF(OUTPUT!O$20:Y$20, "CLO9", OUTPUT!O131:Y131) / OUTPUT!AM$14),
IF(AND('PRINTABLE (per grading)'!H$16="OUTPUT", 'PRINTABLE (per grading)'!B$13="Final"), IF(ISERROR(SUMIF(OUTPUT!AA$20:AI$20, "CLO9", OUTPUT!AA131:AI131) / OUTPUT!AN$14), "", SUMIF(OUTPUT!AA$20:AI$20, "CLO9", OUTPUT!AA131:AI131) / OUTPUT!AN$14),
"")))))),"")</f>
        <v/>
      </c>
      <c r="BD129" s="232" t="str">
        <f t="shared" si="92"/>
        <v/>
      </c>
      <c r="BE129" s="233" t="str">
        <f t="shared" si="93"/>
        <v/>
      </c>
      <c r="BF129" s="25" t="str">
        <f>IF(B129 &lt;&gt; "", IFERROR(IF(C$16 = "PRELIM", SUMIF('Database (LECTURE-RES-PRAC)'!D$14:AG$14, "CLO10", 'Database (LECTURE-RES-PRAC)'!D126:AG126) / 'Grade computation'!F$13, IF(C$16 = "MIDTERM", SUMIF('Database (LECTURE-RES-PRAC)'!AJ$14:BM$14, "CLO10", 'Database (LECTURE-RES-PRAC)'!AJ126:BM126) / 'Grade computation'!G$13, IF(C$16 = "FINAL", SUMIF('Database (LECTURE-RES-PRAC)'!BP$14:CS$14, "CLO10", 'Database (LECTURE-RES-PRAC)'!BP126:CS126) / 'Grade computation'!H$13,""))),""),"")</f>
        <v/>
      </c>
      <c r="BG129" s="232" t="str">
        <f t="shared" si="94"/>
        <v/>
      </c>
      <c r="BH129" s="25" t="str">
        <f>IF(B129 &lt;&gt; "",IF(AND('PRINTABLE (per grading)'!H$16="EXAM", 'PRINTABLE (per grading)'!B$13="Prelim"), IF(ISERROR(SUMIF('Exam (LECTURE ONLY)'!D$20:M$20, "CLO10", 'Exam (LECTURE ONLY)'!D131:M131) / 'Exam (LECTURE ONLY)'!AL$15), "", SUMIF('Exam (LECTURE ONLY)'!D$20:M$20, "CLO10", 'Exam (LECTURE ONLY)'!D131:M131) /'Exam (LECTURE ONLY)'!AL$15),
IF(AND('PRINTABLE (per grading)'!H$16="EXAM", 'PRINTABLE (per grading)'!B$13="Midterm"), IF(ISERROR(SUMIF('Exam (LECTURE ONLY)'!O$20:X$20, "CLO10", 'Exam (LECTURE ONLY)'!O131:X131) / 'Exam (LECTURE ONLY)'!AM$15), "", SUMIF('Exam (LECTURE ONLY)'!O$20:X$20, "CLO10", 'Exam (LECTURE ONLY)'!O131:X131) / 'Exam (LECTURE ONLY)'!AM$15),
IF(AND('PRINTABLE (per grading)'!H$16="EXAM", 'PRINTABLE (per grading)'!B$13="Final"), IF(ISERROR(SUMIF('Exam (LECTURE ONLY)'!Z$20:AI$20, "CLO10", 'Exam (LECTURE ONLY)'!Z131:AI131) / 'Exam (LECTURE ONLY)'!AN$15), "", SUMIF('Exam (LECTURE ONLY)'!Z$20:AI$20, "CLO10", 'Exam (LECTURE ONLY)'!Z131:AI131) / 'Exam (LECTURE ONLY)'!AN$15),
IF(AND('PRINTABLE (per grading)'!H$16="OUTPUT", 'PRINTABLE (per grading)'!B$13="Prelim"), IF(ISERROR(SUMIF(OUTPUT!C$20:M$20, "CLO10", OUTPUT!C131:M131) / OUTPUT!AL$15), "", SUMIF(OUTPUT!C$20:M$20, "CLO10", OUTPUT!C131:M131) / OUTPUT!AL$15),
IF(AND('PRINTABLE (per grading)'!H$16="OUTPUT", 'PRINTABLE (per grading)'!B$13="Midterm"), IF(ISERROR(SUMIF(OUTPUT!O$20:Y$20, "CLO10", OUTPUT!O131:Y131) / OUTPUT!AM$15), "", SUMIF(OUTPUT!O$20:Y$20, "CLO10", OUTPUT!O131:Y131) / OUTPUT!AM$15),
IF(AND('PRINTABLE (per grading)'!H$16="OUTPUT", 'PRINTABLE (per grading)'!B$13="Final"), IF(ISERROR(SUMIF(OUTPUT!AA$20:AI$20, "CLO10", OUTPUT!AA131:AI131) / OUTPUT!AN$15), "", SUMIF(OUTPUT!AA$20:AI$20, "CLO10", OUTPUT!AA131:AI131) / OUTPUT!AN$15),
"")))))),"")</f>
        <v/>
      </c>
      <c r="BI129" s="232" t="str">
        <f t="shared" si="95"/>
        <v/>
      </c>
      <c r="BJ129" s="233" t="str">
        <f t="shared" si="96"/>
        <v/>
      </c>
      <c r="BK129" s="2"/>
    </row>
    <row r="130" spans="1:63" ht="20.100000000000001" customHeight="1">
      <c r="A130" s="212" t="str">
        <f>IF(ISBLANK('Database (LECTURE-RES-PRAC)'!A127),"",'Database (LECTURE-RES-PRAC)'!A127)</f>
        <v/>
      </c>
      <c r="B130" s="213" t="str">
        <f>IF(ISBLANK('Database (LECTURE-RES-PRAC)'!B127),"",'Database (LECTURE-RES-PRAC)'!B127)</f>
        <v/>
      </c>
      <c r="C130" s="134" t="str">
        <f>IF(B130&lt;&gt;"",IF(C$16="PRELIM",'Grade computation'!C130, IF(C$16="MIDTERM",'Grade computation'!K130, IF(C$16="FINAL",'Grade computation'!S130,""))),"")</f>
        <v/>
      </c>
      <c r="D130" s="135" t="str">
        <f t="shared" si="1"/>
        <v/>
      </c>
      <c r="E130" s="134" t="str">
        <f>IF(B130&lt;&gt;"", IF(C$16="PRELIM",'Grade computation'!E130, IF(C$16="MIDTERM",'Grade computation'!M130, IF(C$16="FINAL",'Grade computation'!U130,""))),"")</f>
        <v/>
      </c>
      <c r="F130" s="136" t="str">
        <f t="shared" si="2"/>
        <v/>
      </c>
      <c r="G130" s="137" t="str">
        <f t="shared" si="3"/>
        <v/>
      </c>
      <c r="H130" s="207" t="str">
        <f>IF(B130&lt;&gt;"",IF(C$16="PRELIM", 'Grade computation'!H130, IF(C$16="MIDTERM", 'Grade computation'!P130, IF(C$16="FINAL",'Grade computation'!X130, ""))),"")</f>
        <v/>
      </c>
      <c r="I130" s="137" t="str">
        <f t="shared" si="4"/>
        <v/>
      </c>
      <c r="J130" s="139" t="str">
        <f t="shared" si="5"/>
        <v/>
      </c>
      <c r="K130" s="377" t="str">
        <f t="shared" si="6"/>
        <v/>
      </c>
      <c r="L130" s="434"/>
      <c r="M130" s="25" t="str">
        <f>IF(B130 &lt;&gt; "", IFERROR(IF(C$16 = "PRELIM", SUMIF('Database (LECTURE-RES-PRAC)'!D$14:AG$14, "CLO1", 'Database (LECTURE-RES-PRAC)'!D127:AG127) / 'Grade computation'!F$4, IF(C$16 = "MIDTERM", SUMIF('Database (LECTURE-RES-PRAC)'!AJ$14:BM$14, "CLO1", 'Database (LECTURE-RES-PRAC)'!AJ127:BM127) / 'Grade computation'!G$4, IF(C$16 = "FINAL", SUMIF('Database (LECTURE-RES-PRAC)'!BP$14:CS$14, "CLO1", 'Database (LECTURE-RES-PRAC)'!BP127:CS127) / 'Grade computation'!H$4,""))),""),"")</f>
        <v/>
      </c>
      <c r="N130" s="232" t="str">
        <f t="shared" si="67"/>
        <v/>
      </c>
      <c r="O130" s="25" t="str">
        <f>IF(B130 &lt;&gt; "",IF(AND('PRINTABLE (per grading)'!H$16="EXAM", 'PRINTABLE (per grading)'!B$13="Prelim"), IF(ISERROR(SUMIF('Exam (LECTURE ONLY)'!D$20:M$20, "CLO1", 'Exam (LECTURE ONLY)'!D132:M132) / 'Exam (LECTURE ONLY)'!AL$6), "", SUMIF('Exam (LECTURE ONLY)'!D$20:M$20, "CLO1", 'Exam (LECTURE ONLY)'!D132:M132) /'Exam (LECTURE ONLY)'!AL$6),
IF(AND('PRINTABLE (per grading)'!H$16="EXAM", 'PRINTABLE (per grading)'!B$13="Midterm"), IF(ISERROR(SUMIF('Exam (LECTURE ONLY)'!O$20:X$20, "CLO1", 'Exam (LECTURE ONLY)'!O132:X132) / 'Exam (LECTURE ONLY)'!AM$6), "", SUMIF('Exam (LECTURE ONLY)'!O$20:X$20, "CLO1", 'Exam (LECTURE ONLY)'!O132:X132) / 'Exam (LECTURE ONLY)'!AM$6),
IF(AND('PRINTABLE (per grading)'!H$16="EXAM", 'PRINTABLE (per grading)'!B$13="Final"), IF(ISERROR(SUMIF('Exam (LECTURE ONLY)'!Z$20:AI$20, "CLO1", 'Exam (LECTURE ONLY)'!Z132:AI132) / 'Exam (LECTURE ONLY)'!AN$6), "", SUMIF('Exam (LECTURE ONLY)'!Z$20:AI$20, "CLO1", 'Exam (LECTURE ONLY)'!Z132:AI132) / 'Exam (LECTURE ONLY)'!AN$6),
IF(AND('PRINTABLE (per grading)'!H$16="OUTPUT", 'PRINTABLE (per grading)'!B$13="Prelim"), IF(ISERROR(SUMIF(OUTPUT!C$20:M$20, "CLO1", OUTPUT!C132:M132) / OUTPUT!AL$6), "", SUMIF(OUTPUT!C$20:M$20, "CLO1", OUTPUT!C132:M132) / OUTPUT!AL$6),
IF(AND('PRINTABLE (per grading)'!H$16="OUTPUT", 'PRINTABLE (per grading)'!B$13="Midterm"), IF(ISERROR(SUMIF(OUTPUT!O$20:Y$20, "CLO1", OUTPUT!O132:Y132) / OUTPUT!AM$6), "", SUMIF(OUTPUT!O$20:Y$20, "CLO1", OUTPUT!O132:Y132) / OUTPUT!AM$6),
IF(AND('PRINTABLE (per grading)'!H$16="OUTPUT", 'PRINTABLE (per grading)'!B$13="Final"), IF(ISERROR(SUMIF(OUTPUT!AA$20:AI$20, "CLO1", OUTPUT!AA132:AI132) / OUTPUT!AN$6), "", SUMIF(OUTPUT!AA$20:AI$20, "CLO1", OUTPUT!AA132:AI132) / OUTPUT!AN$6),
"")))))),"")</f>
        <v/>
      </c>
      <c r="P130" s="232" t="str">
        <f t="shared" si="68"/>
        <v/>
      </c>
      <c r="Q130" s="233" t="str">
        <f t="shared" si="69"/>
        <v/>
      </c>
      <c r="R130" s="25" t="str">
        <f>IF(B130 &lt;&gt; "", IFERROR(IF(C$16 = "PRELIM", SUMIF('Database (LECTURE-RES-PRAC)'!D$14:AG$14, "CLO2", 'Database (LECTURE-RES-PRAC)'!D127:AG127) / 'Grade computation'!F$5, IF(C$16 = "MIDTERM", SUMIF('Database (LECTURE-RES-PRAC)'!AJ$14:BM$14, "CLO2", 'Database (LECTURE-RES-PRAC)'!AJ127:BM127) / 'Grade computation'!G$5, IF(C$16 = "FINAL", SUMIF('Database (LECTURE-RES-PRAC)'!BP$14:CS$14, "CLO2", 'Database (LECTURE-RES-PRAC)'!BP127:CS127) / 'Grade computation'!H$5,""))),""),"")</f>
        <v/>
      </c>
      <c r="S130" s="232" t="str">
        <f t="shared" si="70"/>
        <v/>
      </c>
      <c r="T130" s="25" t="str">
        <f>IF(B130 &lt;&gt; "",IF(AND('PRINTABLE (per grading)'!H$16="EXAM", 'PRINTABLE (per grading)'!B$13="Prelim"), IF(ISERROR(SUMIF('Exam (LECTURE ONLY)'!D$20:M$20, "CLO2", 'Exam (LECTURE ONLY)'!D132:M132) / 'Exam (LECTURE ONLY)'!AL$7), "", SUMIF('Exam (LECTURE ONLY)'!D$20:M$20, "CLO2", 'Exam (LECTURE ONLY)'!D132:M132) /'Exam (LECTURE ONLY)'!AL$7),
IF(AND('PRINTABLE (per grading)'!H$16="EXAM", 'PRINTABLE (per grading)'!B$13="Midterm"), IF(ISERROR(SUMIF('Exam (LECTURE ONLY)'!O$20:X$20, "CLO2", 'Exam (LECTURE ONLY)'!O132:X132) / 'Exam (LECTURE ONLY)'!AM$7), "", SUMIF('Exam (LECTURE ONLY)'!O$20:X$20, "CLO2", 'Exam (LECTURE ONLY)'!O132:X132) / 'Exam (LECTURE ONLY)'!AM$7),
IF(AND('PRINTABLE (per grading)'!H$16="EXAM", 'PRINTABLE (per grading)'!B$13="Final"), IF(ISERROR(SUMIF('Exam (LECTURE ONLY)'!Z$20:AI$20, "CLO2", 'Exam (LECTURE ONLY)'!Z132:AI132) / 'Exam (LECTURE ONLY)'!AN$7), "", SUMIF('Exam (LECTURE ONLY)'!Z$20:AI$20, "CLO2", 'Exam (LECTURE ONLY)'!Z132:AI132) / 'Exam (LECTURE ONLY)'!AN$7),
IF(AND('PRINTABLE (per grading)'!H$16="OUTPUT", 'PRINTABLE (per grading)'!B$13="Prelim"), IF(ISERROR(SUMIF(OUTPUT!C$20:M$20, "CLO2", OUTPUT!C132:M132) / OUTPUT!AL$7), "", SUMIF(OUTPUT!C$20:M$20, "CLO2", OUTPUT!C132:M132) / OUTPUT!AL$7),
IF(AND('PRINTABLE (per grading)'!H$16="OUTPUT", 'PRINTABLE (per grading)'!B$13="Midterm"), IF(ISERROR(SUMIF(OUTPUT!O$20:Y$20, "CLO2", OUTPUT!O132:Y132) / OUTPUT!AM$7), "", SUMIF(OUTPUT!O$20:Y$20, "CLO2", OUTPUT!O132:Y132) / OUTPUT!AM$7),
IF(AND('PRINTABLE (per grading)'!H$16="OUTPUT", 'PRINTABLE (per grading)'!B$13="Final"), IF(ISERROR(SUMIF(OUTPUT!AA$20:AI$20, "CLO2", OUTPUT!AA132:AI132) / OUTPUT!AN$7), "", SUMIF(OUTPUT!AA$20:AI$20, "CLO2", OUTPUT!AA132:AI132) / OUTPUT!AN$7),
"")))))),"")</f>
        <v/>
      </c>
      <c r="U130" s="232" t="str">
        <f t="shared" si="71"/>
        <v/>
      </c>
      <c r="V130" s="233" t="str">
        <f t="shared" si="72"/>
        <v/>
      </c>
      <c r="W130" s="25" t="str">
        <f>IF(B130 &lt;&gt; "", IFERROR(IF(C$16 = "PRELIM", SUMIF('Database (LECTURE-RES-PRAC)'!D$14:AG$14, "CLO3", 'Database (LECTURE-RES-PRAC)'!D127:AG127) / 'Grade computation'!F$6, IF(C$16 = "MIDTERM", SUMIF('Database (LECTURE-RES-PRAC)'!AJ$14:BM$14, "CLO3", 'Database (LECTURE-RES-PRAC)'!AJ127:BM127) / 'Grade computation'!G$6, IF(C$16 = "FINAL", SUMIF('Database (LECTURE-RES-PRAC)'!BP$14:CS$14, "CLO3", 'Database (LECTURE-RES-PRAC)'!BP127:CS127) / 'Grade computation'!H$6,""))),""),"")</f>
        <v/>
      </c>
      <c r="X130" s="232" t="str">
        <f t="shared" si="73"/>
        <v/>
      </c>
      <c r="Y130" s="25" t="str">
        <f>IF(B130 &lt;&gt; "",IF(AND('PRINTABLE (per grading)'!H$16="EXAM", 'PRINTABLE (per grading)'!B$13="Prelim"), IF(ISERROR(SUMIF('Exam (LECTURE ONLY)'!D$20:M$20, "CLO3", 'Exam (LECTURE ONLY)'!D132:M132) / 'Exam (LECTURE ONLY)'!AL$8), "", SUMIF('Exam (LECTURE ONLY)'!D$20:M$20, "CLO3", 'Exam (LECTURE ONLY)'!D132:M132) /'Exam (LECTURE ONLY)'!AL$8),
IF(AND('PRINTABLE (per grading)'!H$16="EXAM", 'PRINTABLE (per grading)'!B$13="Midterm"), IF(ISERROR(SUMIF('Exam (LECTURE ONLY)'!O$20:X$20, "CLO3", 'Exam (LECTURE ONLY)'!O132:X132) / 'Exam (LECTURE ONLY)'!AM$8), "", SUMIF('Exam (LECTURE ONLY)'!O$20:X$20, "CLO3", 'Exam (LECTURE ONLY)'!O132:X132) / 'Exam (LECTURE ONLY)'!AM$8),
IF(AND('PRINTABLE (per grading)'!H$16="EXAM", 'PRINTABLE (per grading)'!B$13="Final"), IF(ISERROR(SUMIF('Exam (LECTURE ONLY)'!Z$20:AI$20, "CLO3", 'Exam (LECTURE ONLY)'!Z132:AI132) / 'Exam (LECTURE ONLY)'!AN$8), "", SUMIF('Exam (LECTURE ONLY)'!Z$20:AI$20, "CLO3", 'Exam (LECTURE ONLY)'!Z132:AI132) / 'Exam (LECTURE ONLY)'!AN$8),
IF(AND('PRINTABLE (per grading)'!H$16="OUTPUT", 'PRINTABLE (per grading)'!B$13="Prelim"), IF(ISERROR(SUMIF(OUTPUT!C$20:M$20, "CLO3", OUTPUT!C132:M132) / OUTPUT!AL$8), "", SUMIF(OUTPUT!C$20:M$20, "CLO3", OUTPUT!C132:M132) / OUTPUT!AL$8),
IF(AND('PRINTABLE (per grading)'!H$16="OUTPUT", 'PRINTABLE (per grading)'!B$13="Midterm"), IF(ISERROR(SUMIF(OUTPUT!O$20:Y$20, "CLO3", OUTPUT!O132:Y132) / OUTPUT!AM$8), "", SUMIF(OUTPUT!O$20:Y$20, "CLO3", OUTPUT!O132:Y132) / OUTPUT!AM$8),
IF(AND('PRINTABLE (per grading)'!H$16="OUTPUT", 'PRINTABLE (per grading)'!B$13="Final"), IF(ISERROR(SUMIF(OUTPUT!AA$20:AI$20, "CLO3", OUTPUT!AA132:AI132) / OUTPUT!AN$8), "", SUMIF(OUTPUT!AA$20:AI$20, "CLO3", OUTPUT!AA132:AI132) / OUTPUT!AN$8),
"" )))))),"")</f>
        <v/>
      </c>
      <c r="Z130" s="232" t="str">
        <f t="shared" si="74"/>
        <v/>
      </c>
      <c r="AA130" s="233" t="str">
        <f t="shared" si="75"/>
        <v/>
      </c>
      <c r="AB130" s="25" t="str">
        <f>IF(B130 &lt;&gt; "", IFERROR(IF(C$16 = "PRELIM", SUMIF('Database (LECTURE-RES-PRAC)'!D$14:AG$14, "CLO4", 'Database (LECTURE-RES-PRAC)'!D127:AG127) / 'Grade computation'!F$7, IF(C$16 = "MIDTERM", SUMIF('Database (LECTURE-RES-PRAC)'!AJ$14:BM$14, "CLO4", 'Database (LECTURE-RES-PRAC)'!AJ127:BM127) / 'Grade computation'!G$7, IF(C$16 = "FINAL", SUMIF('Database (LECTURE-RES-PRAC)'!BP$14:CS$14, "CLO4", 'Database (LECTURE-RES-PRAC)'!BP127:CS127) / 'Grade computation'!H$7,""))),""),"")</f>
        <v/>
      </c>
      <c r="AC130" s="232" t="str">
        <f t="shared" si="76"/>
        <v/>
      </c>
      <c r="AD130" s="25" t="str">
        <f>IF(B130 &lt;&gt; "",IF(AND('PRINTABLE (per grading)'!H$16="EXAM", 'PRINTABLE (per grading)'!B$13="Prelim"), IF(ISERROR(SUMIF('Exam (LECTURE ONLY)'!D$20:M$20, "CLO4", 'Exam (LECTURE ONLY)'!D132:M132) / 'Exam (LECTURE ONLY)'!AL$9), "", SUMIF('Exam (LECTURE ONLY)'!D$20:M$20, "CLO4", 'Exam (LECTURE ONLY)'!D132:M132) /'Exam (LECTURE ONLY)'!AL$9),
IF(AND('PRINTABLE (per grading)'!H$16="EXAM", 'PRINTABLE (per grading)'!B$13="Midterm"), IF(ISERROR(SUMIF('Exam (LECTURE ONLY)'!O$20:X$20, "CLO4", 'Exam (LECTURE ONLY)'!O132:X132) / 'Exam (LECTURE ONLY)'!AM$9), "", SUMIF('Exam (LECTURE ONLY)'!O$20:X$20, "CLO4", 'Exam (LECTURE ONLY)'!O132:X132) / 'Exam (LECTURE ONLY)'!AM$9),
IF(AND('PRINTABLE (per grading)'!H$16="EXAM", 'PRINTABLE (per grading)'!B$13="Final"), IF(ISERROR(SUMIF('Exam (LECTURE ONLY)'!Z$20:AI$20, "CLO4", 'Exam (LECTURE ONLY)'!Z132:AI132) / 'Exam (LECTURE ONLY)'!AN$9), "", SUMIF('Exam (LECTURE ONLY)'!Z$20:AI$20, "CLO4", 'Exam (LECTURE ONLY)'!Z132:AI132) / 'Exam (LECTURE ONLY)'!AN$9),
IF(AND('PRINTABLE (per grading)'!H$16="OUTPUT", 'PRINTABLE (per grading)'!B$13="Prelim"), IF(ISERROR(SUMIF(OUTPUT!C$20:M$20, "CLO4", OUTPUT!C132:M132) / OUTPUT!AL$9), "", SUMIF(OUTPUT!C$20:M$20, "CLO4", OUTPUT!C132:M132) / OUTPUT!AL$9),
IF(AND('PRINTABLE (per grading)'!H$16="OUTPUT", 'PRINTABLE (per grading)'!B$13="Midterm"), IF(ISERROR(SUMIF(OUTPUT!O$20:Y$20, "CLO4", OUTPUT!O132:Y132) / OUTPUT!AM$9), "", SUMIF(OUTPUT!O$20:Y$20, "CLO4", OUTPUT!O132:Y132) / OUTPUT!AM$9),
IF(AND('PRINTABLE (per grading)'!H$16="OUTPUT", 'PRINTABLE (per grading)'!B$13="Final"), IF(ISERROR(SUMIF(OUTPUT!AA$20:AI$20, "CLO4", OUTPUT!AA132:AI132) / OUTPUT!AN$9), "", SUMIF(OUTPUT!AA$20:AI$20, "CLO4", OUTPUT!AA132:AI132) / OUTPUT!AN$9),
"")))))),"")</f>
        <v/>
      </c>
      <c r="AE130" s="232" t="str">
        <f t="shared" si="77"/>
        <v/>
      </c>
      <c r="AF130" s="233" t="str">
        <f t="shared" si="78"/>
        <v/>
      </c>
      <c r="AG130" s="25" t="str">
        <f>IF(B130 &lt;&gt; "", IFERROR(IF(C$16 = "PRELIM", SUMIF('Database (LECTURE-RES-PRAC)'!D$14:AG$14, "CLO5", 'Database (LECTURE-RES-PRAC)'!D127:AG127) / 'Grade computation'!F$8, IF(C$16 = "MIDTERM", SUMIF('Database (LECTURE-RES-PRAC)'!AJ$14:BM$14, "CLO5", 'Database (LECTURE-RES-PRAC)'!AJ127:BM127) / 'Grade computation'!G$8, IF(C$16 = "FINAL", SUMIF('Database (LECTURE-RES-PRAC)'!BP$14:CS$14, "CLO5", 'Database (LECTURE-RES-PRAC)'!BP127:CS127) / 'Grade computation'!H$8,""))),""),"")</f>
        <v/>
      </c>
      <c r="AH130" s="232" t="str">
        <f t="shared" si="79"/>
        <v/>
      </c>
      <c r="AI130" s="25" t="str">
        <f>IF(B130 &lt;&gt; "",IF(AND('PRINTABLE (per grading)'!H$16="EXAM", 'PRINTABLE (per grading)'!B$13="Prelim"), IF(ISERROR(SUMIF('Exam (LECTURE ONLY)'!D$20:M$20, "CLO5", 'Exam (LECTURE ONLY)'!D132:M132) / 'Exam (LECTURE ONLY)'!AL$10), "", SUMIF('Exam (LECTURE ONLY)'!D$20:M$20, "CLO5", 'Exam (LECTURE ONLY)'!D132:M132) /'Exam (LECTURE ONLY)'!AL$10),
IF(AND('PRINTABLE (per grading)'!H$16="EXAM", 'PRINTABLE (per grading)'!B$13="Midterm"), IF(ISERROR(SUMIF('Exam (LECTURE ONLY)'!O$20:X$20, "CLO5", 'Exam (LECTURE ONLY)'!O132:X132) / 'Exam (LECTURE ONLY)'!AM$10), "", SUMIF('Exam (LECTURE ONLY)'!O$20:X$20, "CLO5", 'Exam (LECTURE ONLY)'!O132:X132) / 'Exam (LECTURE ONLY)'!AM$10),
IF(AND('PRINTABLE (per grading)'!H$16="EXAM", 'PRINTABLE (per grading)'!B$13="Final"), IF(ISERROR(SUMIF('Exam (LECTURE ONLY)'!Z$20:AI$20, "CLO5", 'Exam (LECTURE ONLY)'!Z132:AI132) / 'Exam (LECTURE ONLY)'!AN$10), "", SUMIF('Exam (LECTURE ONLY)'!Z$20:AI$20, "CLO5", 'Exam (LECTURE ONLY)'!Z132:AI132) / 'Exam (LECTURE ONLY)'!AN$10),
IF(AND('PRINTABLE (per grading)'!H$16="OUTPUT", 'PRINTABLE (per grading)'!B$13="Prelim"), IF(ISERROR(SUMIF(OUTPUT!C$20:M$20, "CLO5", OUTPUT!C132:M132) / OUTPUT!AL$10), "", SUMIF(OUTPUT!C$20:M$20, "CLO5", OUTPUT!C132:M132) / OUTPUT!AL$10),
IF(AND('PRINTABLE (per grading)'!H$16="OUTPUT", 'PRINTABLE (per grading)'!B$13="Midterm"), IF(ISERROR(SUMIF(OUTPUT!O$20:Y$20, "CLO5", OUTPUT!O132:Y132) / OUTPUT!AM$10), "", SUMIF(OUTPUT!O$20:Y$20, "CLO5", OUTPUT!O132:Y132) / OUTPUT!AM$10),
IF(AND('PRINTABLE (per grading)'!H$16="OUTPUT", 'PRINTABLE (per grading)'!B$13="Final"), IF(ISERROR(SUMIF(OUTPUT!AA$20:AI$20, "CLO5", OUTPUT!AA132:AI132) / OUTPUT!AN$10), "", SUMIF(OUTPUT!AA$20:AI$20, "CLO5", OUTPUT!AA132:AI132) / OUTPUT!AN$10),
"")))))),"")</f>
        <v/>
      </c>
      <c r="AJ130" s="232" t="str">
        <f t="shared" si="80"/>
        <v/>
      </c>
      <c r="AK130" s="233" t="str">
        <f t="shared" si="81"/>
        <v/>
      </c>
      <c r="AL130" s="25" t="str">
        <f>IF(B130 &lt;&gt; "", IFERROR(IF(C$16 = "PRELIM", SUMIF('Database (LECTURE-RES-PRAC)'!D$14:AG$14, "CLO6", 'Database (LECTURE-RES-PRAC)'!D127:AG127) / 'Grade computation'!F$9, IF(C$16 = "MIDTERM", SUMIF('Database (LECTURE-RES-PRAC)'!AJ$14:BM$14, "CLO6", 'Database (LECTURE-RES-PRAC)'!AJ127:BM127) / 'Grade computation'!G$9, IF(C$16 = "FINAL", SUMIF('Database (LECTURE-RES-PRAC)'!BP$14:CS$14, "CLO6", 'Database (LECTURE-RES-PRAC)'!BP127:CS127) / 'Grade computation'!H$9,""))),""),"")</f>
        <v/>
      </c>
      <c r="AM130" s="232" t="str">
        <f t="shared" si="82"/>
        <v/>
      </c>
      <c r="AN130" s="25" t="str">
        <f>IF(B130 &lt;&gt; "",IF(AND('PRINTABLE (per grading)'!H$16="EXAM", 'PRINTABLE (per grading)'!B$13="Prelim"), IF(ISERROR(SUMIF('Exam (LECTURE ONLY)'!D$20:M$20, "CLO6", 'Exam (LECTURE ONLY)'!D132:M132) / 'Exam (LECTURE ONLY)'!AL$11), "", SUMIF('Exam (LECTURE ONLY)'!D$20:M$20, "CLO6", 'Exam (LECTURE ONLY)'!D132:M132) /'Exam (LECTURE ONLY)'!AL$11),
IF(AND('PRINTABLE (per grading)'!H$16="EXAM", 'PRINTABLE (per grading)'!B$13="Midterm"), IF(ISERROR(SUMIF('Exam (LECTURE ONLY)'!O$20:X$20, "CLO6", 'Exam (LECTURE ONLY)'!O132:X132) / 'Exam (LECTURE ONLY)'!AM$11), "", SUMIF('Exam (LECTURE ONLY)'!O$20:X$20, "CLO6", 'Exam (LECTURE ONLY)'!O132:X132) / 'Exam (LECTURE ONLY)'!AM$11),
IF(AND('PRINTABLE (per grading)'!H$16="EXAM", 'PRINTABLE (per grading)'!B$13="Final"), IF(ISERROR(SUMIF('Exam (LECTURE ONLY)'!Z$20:AI$20, "CLO6", 'Exam (LECTURE ONLY)'!Z132:AI132) / 'Exam (LECTURE ONLY)'!AN$11), "", SUMIF('Exam (LECTURE ONLY)'!Z$20:AI$20, "CLO6", 'Exam (LECTURE ONLY)'!Z132:AI132) / 'Exam (LECTURE ONLY)'!AN$11),
IF(AND('PRINTABLE (per grading)'!H$16="OUTPUT", 'PRINTABLE (per grading)'!B$13="Prelim"), IF(ISERROR(SUMIF(OUTPUT!C$20:M$20, "CLO6", OUTPUT!C132:M132) / OUTPUT!AL$11), "", SUMIF(OUTPUT!C$20:M$20, "CLO6", OUTPUT!C132:M132) / OUTPUT!AL$11),
IF(AND('PRINTABLE (per grading)'!H$16="OUTPUT", 'PRINTABLE (per grading)'!B$13="Midterm"), IF(ISERROR(SUMIF(OUTPUT!O$20:Y$20, "CLO6", OUTPUT!O132:Y132) / OUTPUT!AM$11), "", SUMIF(OUTPUT!O$20:Y$20, "CLO6", OUTPUT!O132:Y132) / OUTPUT!AM$11),
IF(AND('PRINTABLE (per grading)'!H$16="OUTPUT", 'PRINTABLE (per grading)'!B$13="Final"), IF(ISERROR(SUMIF(OUTPUT!AA$20:AI$20, "CLO6", OUTPUT!AA132:AI132) / OUTPUT!AN$11), "", SUMIF(OUTPUT!AA$20:AI$20, "CLO6", OUTPUT!AA132:AI132) / OUTPUT!AN$11),
"")))))),"")</f>
        <v/>
      </c>
      <c r="AO130" s="232" t="str">
        <f t="shared" si="83"/>
        <v/>
      </c>
      <c r="AP130" s="233" t="str">
        <f t="shared" si="84"/>
        <v/>
      </c>
      <c r="AQ130" s="25" t="str">
        <f>IF(B130 &lt;&gt; "", IFERROR(IF(C$16 = "PRELIM", SUMIF('Database (LECTURE-RES-PRAC)'!D$14:AG$14, "CLO7", 'Database (LECTURE-RES-PRAC)'!D127:AG127) / 'Grade computation'!F$10, IF(C$16 = "MIDTERM", SUMIF('Database (LECTURE-RES-PRAC)'!AJ$14:BM$14, "CLO7", 'Database (LECTURE-RES-PRAC)'!AJ127:BM127) / 'Grade computation'!G$10, IF(C$16 = "FINAL", SUMIF('Database (LECTURE-RES-PRAC)'!BP$14:CS$14, "CLO7", 'Database (LECTURE-RES-PRAC)'!BP127:CS127) / 'Grade computation'!H$10,""))),""),"")</f>
        <v/>
      </c>
      <c r="AR130" s="232" t="str">
        <f t="shared" si="85"/>
        <v/>
      </c>
      <c r="AS130" s="25" t="str">
        <f>IF(B130 &lt;&gt; "",IF(AND('PRINTABLE (per grading)'!H$16="EXAM", 'PRINTABLE (per grading)'!B$13="Prelim"), IF(ISERROR(SUMIF('Exam (LECTURE ONLY)'!D$20:M$20, "CLO7", 'Exam (LECTURE ONLY)'!D132:M132) / 'Exam (LECTURE ONLY)'!AL$12), "", SUMIF('Exam (LECTURE ONLY)'!D$20:M$20, "CLO7", 'Exam (LECTURE ONLY)'!D132:M132) /'Exam (LECTURE ONLY)'!AL$12),
IF(AND('PRINTABLE (per grading)'!H$16="EXAM", 'PRINTABLE (per grading)'!B$13="Midterm"), IF(ISERROR(SUMIF('Exam (LECTURE ONLY)'!O$20:X$20, "CLO7", 'Exam (LECTURE ONLY)'!O132:X132) / 'Exam (LECTURE ONLY)'!AM$12), "", SUMIF('Exam (LECTURE ONLY)'!O$20:X$20, "CLO7", 'Exam (LECTURE ONLY)'!O132:X132) / 'Exam (LECTURE ONLY)'!AM$12),
IF(AND('PRINTABLE (per grading)'!H$16="EXAM", 'PRINTABLE (per grading)'!B$13="Final"), IF(ISERROR(SUMIF('Exam (LECTURE ONLY)'!Z$20:AI$20, "CLO7", 'Exam (LECTURE ONLY)'!Z132:AI132) / 'Exam (LECTURE ONLY)'!AN$12), "", SUMIF('Exam (LECTURE ONLY)'!Z$20:AI$20, "CLO7", 'Exam (LECTURE ONLY)'!Z132:AI132) / 'Exam (LECTURE ONLY)'!AN$12),
IF(AND('PRINTABLE (per grading)'!H$16="OUTPUT", 'PRINTABLE (per grading)'!B$13="Prelim"), IF(ISERROR(SUMIF(OUTPUT!C$20:M$20, "CLO7", OUTPUT!C132:M132) / OUTPUT!AL$12), "", SUMIF(OUTPUT!C$20:M$20, "CLO7", OUTPUT!C132:M132) / OUTPUT!AL$12),
IF(AND('PRINTABLE (per grading)'!H$16="OUTPUT", 'PRINTABLE (per grading)'!B$13="Midterm"), IF(ISERROR(SUMIF(OUTPUT!O$20:Y$20, "CLO7", OUTPUT!O132:Y132) / OUTPUT!AM$12), "", SUMIF(OUTPUT!O$20:Y$20, "CLO7", OUTPUT!O132:Y132) / OUTPUT!AM$12),
IF(AND('PRINTABLE (per grading)'!H$16="OUTPUT", 'PRINTABLE (per grading)'!B$13="Final"), IF(ISERROR(SUMIF(OUTPUT!AA$20:AI$20, "CLO7", OUTPUT!AA132:AI132) / OUTPUT!AN$12), "", SUMIF(OUTPUT!AA$20:AI$20, "CLO7", OUTPUT!AA132:AI132) / OUTPUT!AN$12),
"")))))),"")</f>
        <v/>
      </c>
      <c r="AT130" s="232" t="str">
        <f t="shared" si="86"/>
        <v/>
      </c>
      <c r="AU130" s="233" t="str">
        <f t="shared" si="87"/>
        <v/>
      </c>
      <c r="AV130" s="25" t="str">
        <f>IF(B130 &lt;&gt; "", IFERROR(IF(C$16 = "PRELIM", SUMIF('Database (LECTURE-RES-PRAC)'!D$14:AG$14, "CLO8", 'Database (LECTURE-RES-PRAC)'!D127:AG127) / 'Grade computation'!F$11, IF(C$16 = "MIDTERM", SUMIF('Database (LECTURE-RES-PRAC)'!AJ$14:BM$14, "CLO8", 'Database (LECTURE-RES-PRAC)'!AJ127:BM127) / 'Grade computation'!G$11, IF(C$16 = "FINAL", SUMIF('Database (LECTURE-RES-PRAC)'!BP$14:CS$14, "CLO8", 'Database (LECTURE-RES-PRAC)'!BP127:CS127) / 'Grade computation'!H$11,""))),""),"")</f>
        <v/>
      </c>
      <c r="AW130" s="232" t="str">
        <f t="shared" si="88"/>
        <v/>
      </c>
      <c r="AX130" s="25" t="str">
        <f>IF(B130 &lt;&gt; "",IF(AND('PRINTABLE (per grading)'!H$16="EXAM", 'PRINTABLE (per grading)'!B$13="Prelim"), IF(ISERROR(SUMIF('Exam (LECTURE ONLY)'!D$20:M$20, "CLO8", 'Exam (LECTURE ONLY)'!D132:M132) / 'Exam (LECTURE ONLY)'!AL$13), "", SUMIF('Exam (LECTURE ONLY)'!D$20:M$20, "CLO8", 'Exam (LECTURE ONLY)'!D132:M132) /'Exam (LECTURE ONLY)'!AL$13),
IF(AND('PRINTABLE (per grading)'!H$16="EXAM", 'PRINTABLE (per grading)'!B$13="Midterm"), IF(ISERROR(SUMIF('Exam (LECTURE ONLY)'!O$20:X$20, "CLO8", 'Exam (LECTURE ONLY)'!O132:X132) / 'Exam (LECTURE ONLY)'!AM$13), "", SUMIF('Exam (LECTURE ONLY)'!O$20:X$20, "CLO8", 'Exam (LECTURE ONLY)'!O132:X132) / 'Exam (LECTURE ONLY)'!AM$13),
IF(AND('PRINTABLE (per grading)'!H$16="EXAM", 'PRINTABLE (per grading)'!B$13="Final"), IF(ISERROR(SUMIF('Exam (LECTURE ONLY)'!Z$20:AI$20, "CLO8", 'Exam (LECTURE ONLY)'!Z132:AI132) / 'Exam (LECTURE ONLY)'!AN$13), "", SUMIF('Exam (LECTURE ONLY)'!Z$20:AI$20, "CLO8", 'Exam (LECTURE ONLY)'!Z132:AI132) / 'Exam (LECTURE ONLY)'!AN$13),
IF(AND('PRINTABLE (per grading)'!H$16="OUTPUT", 'PRINTABLE (per grading)'!B$13="Prelim"), IF(ISERROR(SUMIF(OUTPUT!C$20:M$20, "CLO8", OUTPUT!C132:M132) / OUTPUT!AL$13), "", SUMIF(OUTPUT!C$20:M$20, "CLO8", OUTPUT!C132:M132) / OUTPUT!AL$13),
IF(AND('PRINTABLE (per grading)'!H$16="OUTPUT", 'PRINTABLE (per grading)'!B$13="Midterm"), IF(ISERROR(SUMIF(OUTPUT!O$20:Y$20, "CLO8", OUTPUT!O132:Y132) / OUTPUT!AM$13), "", SUMIF(OUTPUT!O$20:Y$20, "CLO8", OUTPUT!O132:Y132) / OUTPUT!AM$13),
IF(AND('PRINTABLE (per grading)'!H$16="OUTPUT", 'PRINTABLE (per grading)'!B$13="Final"), IF(ISERROR(SUMIF(OUTPUT!AA$20:AI$20, "CLO8", OUTPUT!AA132:AI132) / OUTPUT!AN$13), "", SUMIF(OUTPUT!AA$20:AI$20, "CLO8", OUTPUT!AA132:AI132) / OUTPUT!AN$13),
"")))))),"")</f>
        <v/>
      </c>
      <c r="AY130" s="232" t="str">
        <f t="shared" si="89"/>
        <v/>
      </c>
      <c r="AZ130" s="233" t="str">
        <f t="shared" si="90"/>
        <v/>
      </c>
      <c r="BA130" s="25" t="str">
        <f>IF(B130 &lt;&gt; "", IFERROR(IF(C$16 = "PRELIM", SUMIF('Database (LECTURE-RES-PRAC)'!D$14:AG$14, "CLO9", 'Database (LECTURE-RES-PRAC)'!D127:AG127) / 'Grade computation'!F$12, IF(C$16 = "MIDTERM", SUMIF('Database (LECTURE-RES-PRAC)'!AJ$14:BM$14, "CLO9", 'Database (LECTURE-RES-PRAC)'!AJ127:BM127) / 'Grade computation'!G$12, IF(C$16 = "FINAL", SUMIF('Database (LECTURE-RES-PRAC)'!BP$14:CS$14, "CLO9", 'Database (LECTURE-RES-PRAC)'!BP127:CS127) / 'Grade computation'!H$12,""))),""),"")</f>
        <v/>
      </c>
      <c r="BB130" s="232" t="str">
        <f t="shared" si="91"/>
        <v/>
      </c>
      <c r="BC130" s="25" t="str">
        <f>IF(B130 &lt;&gt; "",IF(AND('PRINTABLE (per grading)'!H$16="EXAM", 'PRINTABLE (per grading)'!B$13="Prelim"), IF(ISERROR(SUMIF('Exam (LECTURE ONLY)'!D$20:M$20, "CLO9", 'Exam (LECTURE ONLY)'!D132:M132) / 'Exam (LECTURE ONLY)'!AL$14), "", SUMIF('Exam (LECTURE ONLY)'!D$20:M$20, "CLO9", 'Exam (LECTURE ONLY)'!D132:M132) /'Exam (LECTURE ONLY)'!AL$14),
IF(AND('PRINTABLE (per grading)'!H$16="EXAM", 'PRINTABLE (per grading)'!B$13="Midterm"), IF(ISERROR(SUMIF('Exam (LECTURE ONLY)'!O$20:X$20, "CLO9", 'Exam (LECTURE ONLY)'!O132:X132) / 'Exam (LECTURE ONLY)'!AM$14), "", SUMIF('Exam (LECTURE ONLY)'!O$20:X$20, "CLO9", 'Exam (LECTURE ONLY)'!O132:X132) / 'Exam (LECTURE ONLY)'!AM$14),
IF(AND('PRINTABLE (per grading)'!H$16="EXAM", 'PRINTABLE (per grading)'!B$13="Final"), IF(ISERROR(SUMIF('Exam (LECTURE ONLY)'!Z$20:AI$20, "CLO9", 'Exam (LECTURE ONLY)'!Z132:AI132) / 'Exam (LECTURE ONLY)'!AN$14), "", SUMIF('Exam (LECTURE ONLY)'!Z$20:AI$20, "CLO9", 'Exam (LECTURE ONLY)'!Z132:AI132) / 'Exam (LECTURE ONLY)'!AN$14),
IF(AND('PRINTABLE (per grading)'!H$16="OUTPUT", 'PRINTABLE (per grading)'!B$13="Prelim"), IF(ISERROR(SUMIF(OUTPUT!C$20:M$20, "CLO9", OUTPUT!C132:M132) / OUTPUT!AL$14), "", SUMIF(OUTPUT!C$20:M$20, "CLO9", OUTPUT!C132:M132) / OUTPUT!AL$14),
IF(AND('PRINTABLE (per grading)'!H$16="OUTPUT", 'PRINTABLE (per grading)'!B$13="Midterm"), IF(ISERROR(SUMIF(OUTPUT!O$20:Y$20, "CLO9", OUTPUT!O132:Y132) / OUTPUT!AM$14), "", SUMIF(OUTPUT!O$20:Y$20, "CLO9", OUTPUT!O132:Y132) / OUTPUT!AM$14),
IF(AND('PRINTABLE (per grading)'!H$16="OUTPUT", 'PRINTABLE (per grading)'!B$13="Final"), IF(ISERROR(SUMIF(OUTPUT!AA$20:AI$20, "CLO9", OUTPUT!AA132:AI132) / OUTPUT!AN$14), "", SUMIF(OUTPUT!AA$20:AI$20, "CLO9", OUTPUT!AA132:AI132) / OUTPUT!AN$14),
"")))))),"")</f>
        <v/>
      </c>
      <c r="BD130" s="232" t="str">
        <f t="shared" si="92"/>
        <v/>
      </c>
      <c r="BE130" s="233" t="str">
        <f t="shared" si="93"/>
        <v/>
      </c>
      <c r="BF130" s="25" t="str">
        <f>IF(B130 &lt;&gt; "", IFERROR(IF(C$16 = "PRELIM", SUMIF('Database (LECTURE-RES-PRAC)'!D$14:AG$14, "CLO10", 'Database (LECTURE-RES-PRAC)'!D127:AG127) / 'Grade computation'!F$13, IF(C$16 = "MIDTERM", SUMIF('Database (LECTURE-RES-PRAC)'!AJ$14:BM$14, "CLO10", 'Database (LECTURE-RES-PRAC)'!AJ127:BM127) / 'Grade computation'!G$13, IF(C$16 = "FINAL", SUMIF('Database (LECTURE-RES-PRAC)'!BP$14:CS$14, "CLO10", 'Database (LECTURE-RES-PRAC)'!BP127:CS127) / 'Grade computation'!H$13,""))),""),"")</f>
        <v/>
      </c>
      <c r="BG130" s="232" t="str">
        <f t="shared" si="94"/>
        <v/>
      </c>
      <c r="BH130" s="25" t="str">
        <f>IF(B130 &lt;&gt; "",IF(AND('PRINTABLE (per grading)'!H$16="EXAM", 'PRINTABLE (per grading)'!B$13="Prelim"), IF(ISERROR(SUMIF('Exam (LECTURE ONLY)'!D$20:M$20, "CLO10", 'Exam (LECTURE ONLY)'!D132:M132) / 'Exam (LECTURE ONLY)'!AL$15), "", SUMIF('Exam (LECTURE ONLY)'!D$20:M$20, "CLO10", 'Exam (LECTURE ONLY)'!D132:M132) /'Exam (LECTURE ONLY)'!AL$15),
IF(AND('PRINTABLE (per grading)'!H$16="EXAM", 'PRINTABLE (per grading)'!B$13="Midterm"), IF(ISERROR(SUMIF('Exam (LECTURE ONLY)'!O$20:X$20, "CLO10", 'Exam (LECTURE ONLY)'!O132:X132) / 'Exam (LECTURE ONLY)'!AM$15), "", SUMIF('Exam (LECTURE ONLY)'!O$20:X$20, "CLO10", 'Exam (LECTURE ONLY)'!O132:X132) / 'Exam (LECTURE ONLY)'!AM$15),
IF(AND('PRINTABLE (per grading)'!H$16="EXAM", 'PRINTABLE (per grading)'!B$13="Final"), IF(ISERROR(SUMIF('Exam (LECTURE ONLY)'!Z$20:AI$20, "CLO10", 'Exam (LECTURE ONLY)'!Z132:AI132) / 'Exam (LECTURE ONLY)'!AN$15), "", SUMIF('Exam (LECTURE ONLY)'!Z$20:AI$20, "CLO10", 'Exam (LECTURE ONLY)'!Z132:AI132) / 'Exam (LECTURE ONLY)'!AN$15),
IF(AND('PRINTABLE (per grading)'!H$16="OUTPUT", 'PRINTABLE (per grading)'!B$13="Prelim"), IF(ISERROR(SUMIF(OUTPUT!C$20:M$20, "CLO10", OUTPUT!C132:M132) / OUTPUT!AL$15), "", SUMIF(OUTPUT!C$20:M$20, "CLO10", OUTPUT!C132:M132) / OUTPUT!AL$15),
IF(AND('PRINTABLE (per grading)'!H$16="OUTPUT", 'PRINTABLE (per grading)'!B$13="Midterm"), IF(ISERROR(SUMIF(OUTPUT!O$20:Y$20, "CLO10", OUTPUT!O132:Y132) / OUTPUT!AM$15), "", SUMIF(OUTPUT!O$20:Y$20, "CLO10", OUTPUT!O132:Y132) / OUTPUT!AM$15),
IF(AND('PRINTABLE (per grading)'!H$16="OUTPUT", 'PRINTABLE (per grading)'!B$13="Final"), IF(ISERROR(SUMIF(OUTPUT!AA$20:AI$20, "CLO10", OUTPUT!AA132:AI132) / OUTPUT!AN$15), "", SUMIF(OUTPUT!AA$20:AI$20, "CLO10", OUTPUT!AA132:AI132) / OUTPUT!AN$15),
"")))))),"")</f>
        <v/>
      </c>
      <c r="BI130" s="232" t="str">
        <f t="shared" si="95"/>
        <v/>
      </c>
      <c r="BJ130" s="233" t="str">
        <f t="shared" si="96"/>
        <v/>
      </c>
      <c r="BK130" s="2"/>
    </row>
    <row r="131" spans="1:63" ht="20.100000000000001" customHeight="1">
      <c r="A131" s="118" t="str">
        <f>IF(ISBLANK('Database (LECTURE-RES-PRAC)'!A128),"",'Database (LECTURE-RES-PRAC)'!A128)</f>
        <v/>
      </c>
      <c r="B131" s="119" t="str">
        <f>IF(ISBLANK('Database (LECTURE-RES-PRAC)'!B128),"",'Database (LECTURE-RES-PRAC)'!B128)</f>
        <v/>
      </c>
      <c r="C131" s="134" t="str">
        <f>IF(B131&lt;&gt;"",IF(C$16="PRELIM",'Grade computation'!C131, IF(C$16="MIDTERM",'Grade computation'!K131, IF(C$16="FINAL",'Grade computation'!S131,""))),"")</f>
        <v/>
      </c>
      <c r="D131" s="135" t="str">
        <f t="shared" si="1"/>
        <v/>
      </c>
      <c r="E131" s="134" t="str">
        <f>IF(B131&lt;&gt;"", IF(C$16="PRELIM",'Grade computation'!E131, IF(C$16="MIDTERM",'Grade computation'!M131, IF(C$16="FINAL",'Grade computation'!U131,""))),"")</f>
        <v/>
      </c>
      <c r="F131" s="136" t="str">
        <f t="shared" si="2"/>
        <v/>
      </c>
      <c r="G131" s="137" t="str">
        <f t="shared" si="3"/>
        <v/>
      </c>
      <c r="H131" s="207" t="str">
        <f>IF(B131&lt;&gt;"",IF(C$16="PRELIM", 'Grade computation'!H131, IF(C$16="MIDTERM", 'Grade computation'!P131, IF(C$16="FINAL",'Grade computation'!X131, ""))),"")</f>
        <v/>
      </c>
      <c r="I131" s="137" t="str">
        <f t="shared" si="4"/>
        <v/>
      </c>
      <c r="J131" s="139" t="str">
        <f t="shared" si="5"/>
        <v/>
      </c>
      <c r="K131" s="377" t="str">
        <f t="shared" si="6"/>
        <v/>
      </c>
      <c r="L131" s="434"/>
      <c r="M131" s="25" t="str">
        <f>IF(B131 &lt;&gt; "", IFERROR(IF(C$16 = "PRELIM", SUMIF('Database (LECTURE-RES-PRAC)'!D$14:AG$14, "CLO1", 'Database (LECTURE-RES-PRAC)'!D128:AG128) / 'Grade computation'!F$4, IF(C$16 = "MIDTERM", SUMIF('Database (LECTURE-RES-PRAC)'!AJ$14:BM$14, "CLO1", 'Database (LECTURE-RES-PRAC)'!AJ128:BM128) / 'Grade computation'!G$4, IF(C$16 = "FINAL", SUMIF('Database (LECTURE-RES-PRAC)'!BP$14:CS$14, "CLO1", 'Database (LECTURE-RES-PRAC)'!BP128:CS128) / 'Grade computation'!H$4,""))),""),"")</f>
        <v/>
      </c>
      <c r="N131" s="232" t="str">
        <f t="shared" si="67"/>
        <v/>
      </c>
      <c r="O131" s="25" t="str">
        <f>IF(B131 &lt;&gt; "",IF(AND('PRINTABLE (per grading)'!H$16="EXAM", 'PRINTABLE (per grading)'!B$13="Prelim"), IF(ISERROR(SUMIF('Exam (LECTURE ONLY)'!D$20:M$20, "CLO1", 'Exam (LECTURE ONLY)'!D133:M133) / 'Exam (LECTURE ONLY)'!AL$6), "", SUMIF('Exam (LECTURE ONLY)'!D$20:M$20, "CLO1", 'Exam (LECTURE ONLY)'!D133:M133) /'Exam (LECTURE ONLY)'!AL$6),
IF(AND('PRINTABLE (per grading)'!H$16="EXAM", 'PRINTABLE (per grading)'!B$13="Midterm"), IF(ISERROR(SUMIF('Exam (LECTURE ONLY)'!O$20:X$20, "CLO1", 'Exam (LECTURE ONLY)'!O133:X133) / 'Exam (LECTURE ONLY)'!AM$6), "", SUMIF('Exam (LECTURE ONLY)'!O$20:X$20, "CLO1", 'Exam (LECTURE ONLY)'!O133:X133) / 'Exam (LECTURE ONLY)'!AM$6),
IF(AND('PRINTABLE (per grading)'!H$16="EXAM", 'PRINTABLE (per grading)'!B$13="Final"), IF(ISERROR(SUMIF('Exam (LECTURE ONLY)'!Z$20:AI$20, "CLO1", 'Exam (LECTURE ONLY)'!Z133:AI133) / 'Exam (LECTURE ONLY)'!AN$6), "", SUMIF('Exam (LECTURE ONLY)'!Z$20:AI$20, "CLO1", 'Exam (LECTURE ONLY)'!Z133:AI133) / 'Exam (LECTURE ONLY)'!AN$6),
IF(AND('PRINTABLE (per grading)'!H$16="OUTPUT", 'PRINTABLE (per grading)'!B$13="Prelim"), IF(ISERROR(SUMIF(OUTPUT!C$20:M$20, "CLO1", OUTPUT!C133:M133) / OUTPUT!AL$6), "", SUMIF(OUTPUT!C$20:M$20, "CLO1", OUTPUT!C133:M133) / OUTPUT!AL$6),
IF(AND('PRINTABLE (per grading)'!H$16="OUTPUT", 'PRINTABLE (per grading)'!B$13="Midterm"), IF(ISERROR(SUMIF(OUTPUT!O$20:Y$20, "CLO1", OUTPUT!O133:Y133) / OUTPUT!AM$6), "", SUMIF(OUTPUT!O$20:Y$20, "CLO1", OUTPUT!O133:Y133) / OUTPUT!AM$6),
IF(AND('PRINTABLE (per grading)'!H$16="OUTPUT", 'PRINTABLE (per grading)'!B$13="Final"), IF(ISERROR(SUMIF(OUTPUT!AA$20:AI$20, "CLO1", OUTPUT!AA133:AI133) / OUTPUT!AN$6), "", SUMIF(OUTPUT!AA$20:AI$20, "CLO1", OUTPUT!AA133:AI133) / OUTPUT!AN$6),
"")))))),"")</f>
        <v/>
      </c>
      <c r="P131" s="232" t="str">
        <f t="shared" si="68"/>
        <v/>
      </c>
      <c r="Q131" s="233" t="str">
        <f t="shared" si="69"/>
        <v/>
      </c>
      <c r="R131" s="25" t="str">
        <f>IF(B131 &lt;&gt; "", IFERROR(IF(C$16 = "PRELIM", SUMIF('Database (LECTURE-RES-PRAC)'!D$14:AG$14, "CLO2", 'Database (LECTURE-RES-PRAC)'!D128:AG128) / 'Grade computation'!F$5, IF(C$16 = "MIDTERM", SUMIF('Database (LECTURE-RES-PRAC)'!AJ$14:BM$14, "CLO2", 'Database (LECTURE-RES-PRAC)'!AJ128:BM128) / 'Grade computation'!G$5, IF(C$16 = "FINAL", SUMIF('Database (LECTURE-RES-PRAC)'!BP$14:CS$14, "CLO2", 'Database (LECTURE-RES-PRAC)'!BP128:CS128) / 'Grade computation'!H$5,""))),""),"")</f>
        <v/>
      </c>
      <c r="S131" s="232" t="str">
        <f t="shared" si="70"/>
        <v/>
      </c>
      <c r="T131" s="25" t="str">
        <f>IF(B131 &lt;&gt; "",IF(AND('PRINTABLE (per grading)'!H$16="EXAM", 'PRINTABLE (per grading)'!B$13="Prelim"), IF(ISERROR(SUMIF('Exam (LECTURE ONLY)'!D$20:M$20, "CLO2", 'Exam (LECTURE ONLY)'!D133:M133) / 'Exam (LECTURE ONLY)'!AL$7), "", SUMIF('Exam (LECTURE ONLY)'!D$20:M$20, "CLO2", 'Exam (LECTURE ONLY)'!D133:M133) /'Exam (LECTURE ONLY)'!AL$7),
IF(AND('PRINTABLE (per grading)'!H$16="EXAM", 'PRINTABLE (per grading)'!B$13="Midterm"), IF(ISERROR(SUMIF('Exam (LECTURE ONLY)'!O$20:X$20, "CLO2", 'Exam (LECTURE ONLY)'!O133:X133) / 'Exam (LECTURE ONLY)'!AM$7), "", SUMIF('Exam (LECTURE ONLY)'!O$20:X$20, "CLO2", 'Exam (LECTURE ONLY)'!O133:X133) / 'Exam (LECTURE ONLY)'!AM$7),
IF(AND('PRINTABLE (per grading)'!H$16="EXAM", 'PRINTABLE (per grading)'!B$13="Final"), IF(ISERROR(SUMIF('Exam (LECTURE ONLY)'!Z$20:AI$20, "CLO2", 'Exam (LECTURE ONLY)'!Z133:AI133) / 'Exam (LECTURE ONLY)'!AN$7), "", SUMIF('Exam (LECTURE ONLY)'!Z$20:AI$20, "CLO2", 'Exam (LECTURE ONLY)'!Z133:AI133) / 'Exam (LECTURE ONLY)'!AN$7),
IF(AND('PRINTABLE (per grading)'!H$16="OUTPUT", 'PRINTABLE (per grading)'!B$13="Prelim"), IF(ISERROR(SUMIF(OUTPUT!C$20:M$20, "CLO2", OUTPUT!C133:M133) / OUTPUT!AL$7), "", SUMIF(OUTPUT!C$20:M$20, "CLO2", OUTPUT!C133:M133) / OUTPUT!AL$7),
IF(AND('PRINTABLE (per grading)'!H$16="OUTPUT", 'PRINTABLE (per grading)'!B$13="Midterm"), IF(ISERROR(SUMIF(OUTPUT!O$20:Y$20, "CLO2", OUTPUT!O133:Y133) / OUTPUT!AM$7), "", SUMIF(OUTPUT!O$20:Y$20, "CLO2", OUTPUT!O133:Y133) / OUTPUT!AM$7),
IF(AND('PRINTABLE (per grading)'!H$16="OUTPUT", 'PRINTABLE (per grading)'!B$13="Final"), IF(ISERROR(SUMIF(OUTPUT!AA$20:AI$20, "CLO2", OUTPUT!AA133:AI133) / OUTPUT!AN$7), "", SUMIF(OUTPUT!AA$20:AI$20, "CLO2", OUTPUT!AA133:AI133) / OUTPUT!AN$7),
"")))))),"")</f>
        <v/>
      </c>
      <c r="U131" s="232" t="str">
        <f t="shared" si="71"/>
        <v/>
      </c>
      <c r="V131" s="233" t="str">
        <f t="shared" si="72"/>
        <v/>
      </c>
      <c r="W131" s="25" t="str">
        <f>IF(B131 &lt;&gt; "", IFERROR(IF(C$16 = "PRELIM", SUMIF('Database (LECTURE-RES-PRAC)'!D$14:AG$14, "CLO3", 'Database (LECTURE-RES-PRAC)'!D128:AG128) / 'Grade computation'!F$6, IF(C$16 = "MIDTERM", SUMIF('Database (LECTURE-RES-PRAC)'!AJ$14:BM$14, "CLO3", 'Database (LECTURE-RES-PRAC)'!AJ128:BM128) / 'Grade computation'!G$6, IF(C$16 = "FINAL", SUMIF('Database (LECTURE-RES-PRAC)'!BP$14:CS$14, "CLO3", 'Database (LECTURE-RES-PRAC)'!BP128:CS128) / 'Grade computation'!H$6,""))),""),"")</f>
        <v/>
      </c>
      <c r="X131" s="232" t="str">
        <f t="shared" si="73"/>
        <v/>
      </c>
      <c r="Y131" s="25" t="str">
        <f>IF(B131 &lt;&gt; "",IF(AND('PRINTABLE (per grading)'!H$16="EXAM", 'PRINTABLE (per grading)'!B$13="Prelim"), IF(ISERROR(SUMIF('Exam (LECTURE ONLY)'!D$20:M$20, "CLO3", 'Exam (LECTURE ONLY)'!D133:M133) / 'Exam (LECTURE ONLY)'!AL$8), "", SUMIF('Exam (LECTURE ONLY)'!D$20:M$20, "CLO3", 'Exam (LECTURE ONLY)'!D133:M133) /'Exam (LECTURE ONLY)'!AL$8),
IF(AND('PRINTABLE (per grading)'!H$16="EXAM", 'PRINTABLE (per grading)'!B$13="Midterm"), IF(ISERROR(SUMIF('Exam (LECTURE ONLY)'!O$20:X$20, "CLO3", 'Exam (LECTURE ONLY)'!O133:X133) / 'Exam (LECTURE ONLY)'!AM$8), "", SUMIF('Exam (LECTURE ONLY)'!O$20:X$20, "CLO3", 'Exam (LECTURE ONLY)'!O133:X133) / 'Exam (LECTURE ONLY)'!AM$8),
IF(AND('PRINTABLE (per grading)'!H$16="EXAM", 'PRINTABLE (per grading)'!B$13="Final"), IF(ISERROR(SUMIF('Exam (LECTURE ONLY)'!Z$20:AI$20, "CLO3", 'Exam (LECTURE ONLY)'!Z133:AI133) / 'Exam (LECTURE ONLY)'!AN$8), "", SUMIF('Exam (LECTURE ONLY)'!Z$20:AI$20, "CLO3", 'Exam (LECTURE ONLY)'!Z133:AI133) / 'Exam (LECTURE ONLY)'!AN$8),
IF(AND('PRINTABLE (per grading)'!H$16="OUTPUT", 'PRINTABLE (per grading)'!B$13="Prelim"), IF(ISERROR(SUMIF(OUTPUT!C$20:M$20, "CLO3", OUTPUT!C133:M133) / OUTPUT!AL$8), "", SUMIF(OUTPUT!C$20:M$20, "CLO3", OUTPUT!C133:M133) / OUTPUT!AL$8),
IF(AND('PRINTABLE (per grading)'!H$16="OUTPUT", 'PRINTABLE (per grading)'!B$13="Midterm"), IF(ISERROR(SUMIF(OUTPUT!O$20:Y$20, "CLO3", OUTPUT!O133:Y133) / OUTPUT!AM$8), "", SUMIF(OUTPUT!O$20:Y$20, "CLO3", OUTPUT!O133:Y133) / OUTPUT!AM$8),
IF(AND('PRINTABLE (per grading)'!H$16="OUTPUT", 'PRINTABLE (per grading)'!B$13="Final"), IF(ISERROR(SUMIF(OUTPUT!AA$20:AI$20, "CLO3", OUTPUT!AA133:AI133) / OUTPUT!AN$8), "", SUMIF(OUTPUT!AA$20:AI$20, "CLO3", OUTPUT!AA133:AI133) / OUTPUT!AN$8),
"" )))))),"")</f>
        <v/>
      </c>
      <c r="Z131" s="232" t="str">
        <f t="shared" si="74"/>
        <v/>
      </c>
      <c r="AA131" s="233" t="str">
        <f t="shared" si="75"/>
        <v/>
      </c>
      <c r="AB131" s="25" t="str">
        <f>IF(B131 &lt;&gt; "", IFERROR(IF(C$16 = "PRELIM", SUMIF('Database (LECTURE-RES-PRAC)'!D$14:AG$14, "CLO4", 'Database (LECTURE-RES-PRAC)'!D128:AG128) / 'Grade computation'!F$7, IF(C$16 = "MIDTERM", SUMIF('Database (LECTURE-RES-PRAC)'!AJ$14:BM$14, "CLO4", 'Database (LECTURE-RES-PRAC)'!AJ128:BM128) / 'Grade computation'!G$7, IF(C$16 = "FINAL", SUMIF('Database (LECTURE-RES-PRAC)'!BP$14:CS$14, "CLO4", 'Database (LECTURE-RES-PRAC)'!BP128:CS128) / 'Grade computation'!H$7,""))),""),"")</f>
        <v/>
      </c>
      <c r="AC131" s="232" t="str">
        <f t="shared" si="76"/>
        <v/>
      </c>
      <c r="AD131" s="25" t="str">
        <f>IF(B131 &lt;&gt; "",IF(AND('PRINTABLE (per grading)'!H$16="EXAM", 'PRINTABLE (per grading)'!B$13="Prelim"), IF(ISERROR(SUMIF('Exam (LECTURE ONLY)'!D$20:M$20, "CLO4", 'Exam (LECTURE ONLY)'!D133:M133) / 'Exam (LECTURE ONLY)'!AL$9), "", SUMIF('Exam (LECTURE ONLY)'!D$20:M$20, "CLO4", 'Exam (LECTURE ONLY)'!D133:M133) /'Exam (LECTURE ONLY)'!AL$9),
IF(AND('PRINTABLE (per grading)'!H$16="EXAM", 'PRINTABLE (per grading)'!B$13="Midterm"), IF(ISERROR(SUMIF('Exam (LECTURE ONLY)'!O$20:X$20, "CLO4", 'Exam (LECTURE ONLY)'!O133:X133) / 'Exam (LECTURE ONLY)'!AM$9), "", SUMIF('Exam (LECTURE ONLY)'!O$20:X$20, "CLO4", 'Exam (LECTURE ONLY)'!O133:X133) / 'Exam (LECTURE ONLY)'!AM$9),
IF(AND('PRINTABLE (per grading)'!H$16="EXAM", 'PRINTABLE (per grading)'!B$13="Final"), IF(ISERROR(SUMIF('Exam (LECTURE ONLY)'!Z$20:AI$20, "CLO4", 'Exam (LECTURE ONLY)'!Z133:AI133) / 'Exam (LECTURE ONLY)'!AN$9), "", SUMIF('Exam (LECTURE ONLY)'!Z$20:AI$20, "CLO4", 'Exam (LECTURE ONLY)'!Z133:AI133) / 'Exam (LECTURE ONLY)'!AN$9),
IF(AND('PRINTABLE (per grading)'!H$16="OUTPUT", 'PRINTABLE (per grading)'!B$13="Prelim"), IF(ISERROR(SUMIF(OUTPUT!C$20:M$20, "CLO4", OUTPUT!C133:M133) / OUTPUT!AL$9), "", SUMIF(OUTPUT!C$20:M$20, "CLO4", OUTPUT!C133:M133) / OUTPUT!AL$9),
IF(AND('PRINTABLE (per grading)'!H$16="OUTPUT", 'PRINTABLE (per grading)'!B$13="Midterm"), IF(ISERROR(SUMIF(OUTPUT!O$20:Y$20, "CLO4", OUTPUT!O133:Y133) / OUTPUT!AM$9), "", SUMIF(OUTPUT!O$20:Y$20, "CLO4", OUTPUT!O133:Y133) / OUTPUT!AM$9),
IF(AND('PRINTABLE (per grading)'!H$16="OUTPUT", 'PRINTABLE (per grading)'!B$13="Final"), IF(ISERROR(SUMIF(OUTPUT!AA$20:AI$20, "CLO4", OUTPUT!AA133:AI133) / OUTPUT!AN$9), "", SUMIF(OUTPUT!AA$20:AI$20, "CLO4", OUTPUT!AA133:AI133) / OUTPUT!AN$9),
"")))))),"")</f>
        <v/>
      </c>
      <c r="AE131" s="232" t="str">
        <f t="shared" si="77"/>
        <v/>
      </c>
      <c r="AF131" s="233" t="str">
        <f t="shared" si="78"/>
        <v/>
      </c>
      <c r="AG131" s="25" t="str">
        <f>IF(B131 &lt;&gt; "", IFERROR(IF(C$16 = "PRELIM", SUMIF('Database (LECTURE-RES-PRAC)'!D$14:AG$14, "CLO5", 'Database (LECTURE-RES-PRAC)'!D128:AG128) / 'Grade computation'!F$8, IF(C$16 = "MIDTERM", SUMIF('Database (LECTURE-RES-PRAC)'!AJ$14:BM$14, "CLO5", 'Database (LECTURE-RES-PRAC)'!AJ128:BM128) / 'Grade computation'!G$8, IF(C$16 = "FINAL", SUMIF('Database (LECTURE-RES-PRAC)'!BP$14:CS$14, "CLO5", 'Database (LECTURE-RES-PRAC)'!BP128:CS128) / 'Grade computation'!H$8,""))),""),"")</f>
        <v/>
      </c>
      <c r="AH131" s="232" t="str">
        <f t="shared" si="79"/>
        <v/>
      </c>
      <c r="AI131" s="25" t="str">
        <f>IF(B131 &lt;&gt; "",IF(AND('PRINTABLE (per grading)'!H$16="EXAM", 'PRINTABLE (per grading)'!B$13="Prelim"), IF(ISERROR(SUMIF('Exam (LECTURE ONLY)'!D$20:M$20, "CLO5", 'Exam (LECTURE ONLY)'!D133:M133) / 'Exam (LECTURE ONLY)'!AL$10), "", SUMIF('Exam (LECTURE ONLY)'!D$20:M$20, "CLO5", 'Exam (LECTURE ONLY)'!D133:M133) /'Exam (LECTURE ONLY)'!AL$10),
IF(AND('PRINTABLE (per grading)'!H$16="EXAM", 'PRINTABLE (per grading)'!B$13="Midterm"), IF(ISERROR(SUMIF('Exam (LECTURE ONLY)'!O$20:X$20, "CLO5", 'Exam (LECTURE ONLY)'!O133:X133) / 'Exam (LECTURE ONLY)'!AM$10), "", SUMIF('Exam (LECTURE ONLY)'!O$20:X$20, "CLO5", 'Exam (LECTURE ONLY)'!O133:X133) / 'Exam (LECTURE ONLY)'!AM$10),
IF(AND('PRINTABLE (per grading)'!H$16="EXAM", 'PRINTABLE (per grading)'!B$13="Final"), IF(ISERROR(SUMIF('Exam (LECTURE ONLY)'!Z$20:AI$20, "CLO5", 'Exam (LECTURE ONLY)'!Z133:AI133) / 'Exam (LECTURE ONLY)'!AN$10), "", SUMIF('Exam (LECTURE ONLY)'!Z$20:AI$20, "CLO5", 'Exam (LECTURE ONLY)'!Z133:AI133) / 'Exam (LECTURE ONLY)'!AN$10),
IF(AND('PRINTABLE (per grading)'!H$16="OUTPUT", 'PRINTABLE (per grading)'!B$13="Prelim"), IF(ISERROR(SUMIF(OUTPUT!C$20:M$20, "CLO5", OUTPUT!C133:M133) / OUTPUT!AL$10), "", SUMIF(OUTPUT!C$20:M$20, "CLO5", OUTPUT!C133:M133) / OUTPUT!AL$10),
IF(AND('PRINTABLE (per grading)'!H$16="OUTPUT", 'PRINTABLE (per grading)'!B$13="Midterm"), IF(ISERROR(SUMIF(OUTPUT!O$20:Y$20, "CLO5", OUTPUT!O133:Y133) / OUTPUT!AM$10), "", SUMIF(OUTPUT!O$20:Y$20, "CLO5", OUTPUT!O133:Y133) / OUTPUT!AM$10),
IF(AND('PRINTABLE (per grading)'!H$16="OUTPUT", 'PRINTABLE (per grading)'!B$13="Final"), IF(ISERROR(SUMIF(OUTPUT!AA$20:AI$20, "CLO5", OUTPUT!AA133:AI133) / OUTPUT!AN$10), "", SUMIF(OUTPUT!AA$20:AI$20, "CLO5", OUTPUT!AA133:AI133) / OUTPUT!AN$10),
"")))))),"")</f>
        <v/>
      </c>
      <c r="AJ131" s="232" t="str">
        <f t="shared" si="80"/>
        <v/>
      </c>
      <c r="AK131" s="233" t="str">
        <f t="shared" si="81"/>
        <v/>
      </c>
      <c r="AL131" s="25" t="str">
        <f>IF(B131 &lt;&gt; "", IFERROR(IF(C$16 = "PRELIM", SUMIF('Database (LECTURE-RES-PRAC)'!D$14:AG$14, "CLO6", 'Database (LECTURE-RES-PRAC)'!D128:AG128) / 'Grade computation'!F$9, IF(C$16 = "MIDTERM", SUMIF('Database (LECTURE-RES-PRAC)'!AJ$14:BM$14, "CLO6", 'Database (LECTURE-RES-PRAC)'!AJ128:BM128) / 'Grade computation'!G$9, IF(C$16 = "FINAL", SUMIF('Database (LECTURE-RES-PRAC)'!BP$14:CS$14, "CLO6", 'Database (LECTURE-RES-PRAC)'!BP128:CS128) / 'Grade computation'!H$9,""))),""),"")</f>
        <v/>
      </c>
      <c r="AM131" s="232" t="str">
        <f t="shared" si="82"/>
        <v/>
      </c>
      <c r="AN131" s="25" t="str">
        <f>IF(B131 &lt;&gt; "",IF(AND('PRINTABLE (per grading)'!H$16="EXAM", 'PRINTABLE (per grading)'!B$13="Prelim"), IF(ISERROR(SUMIF('Exam (LECTURE ONLY)'!D$20:M$20, "CLO6", 'Exam (LECTURE ONLY)'!D133:M133) / 'Exam (LECTURE ONLY)'!AL$11), "", SUMIF('Exam (LECTURE ONLY)'!D$20:M$20, "CLO6", 'Exam (LECTURE ONLY)'!D133:M133) /'Exam (LECTURE ONLY)'!AL$11),
IF(AND('PRINTABLE (per grading)'!H$16="EXAM", 'PRINTABLE (per grading)'!B$13="Midterm"), IF(ISERROR(SUMIF('Exam (LECTURE ONLY)'!O$20:X$20, "CLO6", 'Exam (LECTURE ONLY)'!O133:X133) / 'Exam (LECTURE ONLY)'!AM$11), "", SUMIF('Exam (LECTURE ONLY)'!O$20:X$20, "CLO6", 'Exam (LECTURE ONLY)'!O133:X133) / 'Exam (LECTURE ONLY)'!AM$11),
IF(AND('PRINTABLE (per grading)'!H$16="EXAM", 'PRINTABLE (per grading)'!B$13="Final"), IF(ISERROR(SUMIF('Exam (LECTURE ONLY)'!Z$20:AI$20, "CLO6", 'Exam (LECTURE ONLY)'!Z133:AI133) / 'Exam (LECTURE ONLY)'!AN$11), "", SUMIF('Exam (LECTURE ONLY)'!Z$20:AI$20, "CLO6", 'Exam (LECTURE ONLY)'!Z133:AI133) / 'Exam (LECTURE ONLY)'!AN$11),
IF(AND('PRINTABLE (per grading)'!H$16="OUTPUT", 'PRINTABLE (per grading)'!B$13="Prelim"), IF(ISERROR(SUMIF(OUTPUT!C$20:M$20, "CLO6", OUTPUT!C133:M133) / OUTPUT!AL$11), "", SUMIF(OUTPUT!C$20:M$20, "CLO6", OUTPUT!C133:M133) / OUTPUT!AL$11),
IF(AND('PRINTABLE (per grading)'!H$16="OUTPUT", 'PRINTABLE (per grading)'!B$13="Midterm"), IF(ISERROR(SUMIF(OUTPUT!O$20:Y$20, "CLO6", OUTPUT!O133:Y133) / OUTPUT!AM$11), "", SUMIF(OUTPUT!O$20:Y$20, "CLO6", OUTPUT!O133:Y133) / OUTPUT!AM$11),
IF(AND('PRINTABLE (per grading)'!H$16="OUTPUT", 'PRINTABLE (per grading)'!B$13="Final"), IF(ISERROR(SUMIF(OUTPUT!AA$20:AI$20, "CLO6", OUTPUT!AA133:AI133) / OUTPUT!AN$11), "", SUMIF(OUTPUT!AA$20:AI$20, "CLO6", OUTPUT!AA133:AI133) / OUTPUT!AN$11),
"")))))),"")</f>
        <v/>
      </c>
      <c r="AO131" s="232" t="str">
        <f t="shared" si="83"/>
        <v/>
      </c>
      <c r="AP131" s="233" t="str">
        <f t="shared" si="84"/>
        <v/>
      </c>
      <c r="AQ131" s="25" t="str">
        <f>IF(B131 &lt;&gt; "", IFERROR(IF(C$16 = "PRELIM", SUMIF('Database (LECTURE-RES-PRAC)'!D$14:AG$14, "CLO7", 'Database (LECTURE-RES-PRAC)'!D128:AG128) / 'Grade computation'!F$10, IF(C$16 = "MIDTERM", SUMIF('Database (LECTURE-RES-PRAC)'!AJ$14:BM$14, "CLO7", 'Database (LECTURE-RES-PRAC)'!AJ128:BM128) / 'Grade computation'!G$10, IF(C$16 = "FINAL", SUMIF('Database (LECTURE-RES-PRAC)'!BP$14:CS$14, "CLO7", 'Database (LECTURE-RES-PRAC)'!BP128:CS128) / 'Grade computation'!H$10,""))),""),"")</f>
        <v/>
      </c>
      <c r="AR131" s="232" t="str">
        <f t="shared" si="85"/>
        <v/>
      </c>
      <c r="AS131" s="25" t="str">
        <f>IF(B131 &lt;&gt; "",IF(AND('PRINTABLE (per grading)'!H$16="EXAM", 'PRINTABLE (per grading)'!B$13="Prelim"), IF(ISERROR(SUMIF('Exam (LECTURE ONLY)'!D$20:M$20, "CLO7", 'Exam (LECTURE ONLY)'!D133:M133) / 'Exam (LECTURE ONLY)'!AL$12), "", SUMIF('Exam (LECTURE ONLY)'!D$20:M$20, "CLO7", 'Exam (LECTURE ONLY)'!D133:M133) /'Exam (LECTURE ONLY)'!AL$12),
IF(AND('PRINTABLE (per grading)'!H$16="EXAM", 'PRINTABLE (per grading)'!B$13="Midterm"), IF(ISERROR(SUMIF('Exam (LECTURE ONLY)'!O$20:X$20, "CLO7", 'Exam (LECTURE ONLY)'!O133:X133) / 'Exam (LECTURE ONLY)'!AM$12), "", SUMIF('Exam (LECTURE ONLY)'!O$20:X$20, "CLO7", 'Exam (LECTURE ONLY)'!O133:X133) / 'Exam (LECTURE ONLY)'!AM$12),
IF(AND('PRINTABLE (per grading)'!H$16="EXAM", 'PRINTABLE (per grading)'!B$13="Final"), IF(ISERROR(SUMIF('Exam (LECTURE ONLY)'!Z$20:AI$20, "CLO7", 'Exam (LECTURE ONLY)'!Z133:AI133) / 'Exam (LECTURE ONLY)'!AN$12), "", SUMIF('Exam (LECTURE ONLY)'!Z$20:AI$20, "CLO7", 'Exam (LECTURE ONLY)'!Z133:AI133) / 'Exam (LECTURE ONLY)'!AN$12),
IF(AND('PRINTABLE (per grading)'!H$16="OUTPUT", 'PRINTABLE (per grading)'!B$13="Prelim"), IF(ISERROR(SUMIF(OUTPUT!C$20:M$20, "CLO7", OUTPUT!C133:M133) / OUTPUT!AL$12), "", SUMIF(OUTPUT!C$20:M$20, "CLO7", OUTPUT!C133:M133) / OUTPUT!AL$12),
IF(AND('PRINTABLE (per grading)'!H$16="OUTPUT", 'PRINTABLE (per grading)'!B$13="Midterm"), IF(ISERROR(SUMIF(OUTPUT!O$20:Y$20, "CLO7", OUTPUT!O133:Y133) / OUTPUT!AM$12), "", SUMIF(OUTPUT!O$20:Y$20, "CLO7", OUTPUT!O133:Y133) / OUTPUT!AM$12),
IF(AND('PRINTABLE (per grading)'!H$16="OUTPUT", 'PRINTABLE (per grading)'!B$13="Final"), IF(ISERROR(SUMIF(OUTPUT!AA$20:AI$20, "CLO7", OUTPUT!AA133:AI133) / OUTPUT!AN$12), "", SUMIF(OUTPUT!AA$20:AI$20, "CLO7", OUTPUT!AA133:AI133) / OUTPUT!AN$12),
"")))))),"")</f>
        <v/>
      </c>
      <c r="AT131" s="232" t="str">
        <f t="shared" si="86"/>
        <v/>
      </c>
      <c r="AU131" s="233" t="str">
        <f t="shared" si="87"/>
        <v/>
      </c>
      <c r="AV131" s="25" t="str">
        <f>IF(B131 &lt;&gt; "", IFERROR(IF(C$16 = "PRELIM", SUMIF('Database (LECTURE-RES-PRAC)'!D$14:AG$14, "CLO8", 'Database (LECTURE-RES-PRAC)'!D128:AG128) / 'Grade computation'!F$11, IF(C$16 = "MIDTERM", SUMIF('Database (LECTURE-RES-PRAC)'!AJ$14:BM$14, "CLO8", 'Database (LECTURE-RES-PRAC)'!AJ128:BM128) / 'Grade computation'!G$11, IF(C$16 = "FINAL", SUMIF('Database (LECTURE-RES-PRAC)'!BP$14:CS$14, "CLO8", 'Database (LECTURE-RES-PRAC)'!BP128:CS128) / 'Grade computation'!H$11,""))),""),"")</f>
        <v/>
      </c>
      <c r="AW131" s="232" t="str">
        <f t="shared" si="88"/>
        <v/>
      </c>
      <c r="AX131" s="25" t="str">
        <f>IF(B131 &lt;&gt; "",IF(AND('PRINTABLE (per grading)'!H$16="EXAM", 'PRINTABLE (per grading)'!B$13="Prelim"), IF(ISERROR(SUMIF('Exam (LECTURE ONLY)'!D$20:M$20, "CLO8", 'Exam (LECTURE ONLY)'!D133:M133) / 'Exam (LECTURE ONLY)'!AL$13), "", SUMIF('Exam (LECTURE ONLY)'!D$20:M$20, "CLO8", 'Exam (LECTURE ONLY)'!D133:M133) /'Exam (LECTURE ONLY)'!AL$13),
IF(AND('PRINTABLE (per grading)'!H$16="EXAM", 'PRINTABLE (per grading)'!B$13="Midterm"), IF(ISERROR(SUMIF('Exam (LECTURE ONLY)'!O$20:X$20, "CLO8", 'Exam (LECTURE ONLY)'!O133:X133) / 'Exam (LECTURE ONLY)'!AM$13), "", SUMIF('Exam (LECTURE ONLY)'!O$20:X$20, "CLO8", 'Exam (LECTURE ONLY)'!O133:X133) / 'Exam (LECTURE ONLY)'!AM$13),
IF(AND('PRINTABLE (per grading)'!H$16="EXAM", 'PRINTABLE (per grading)'!B$13="Final"), IF(ISERROR(SUMIF('Exam (LECTURE ONLY)'!Z$20:AI$20, "CLO8", 'Exam (LECTURE ONLY)'!Z133:AI133) / 'Exam (LECTURE ONLY)'!AN$13), "", SUMIF('Exam (LECTURE ONLY)'!Z$20:AI$20, "CLO8", 'Exam (LECTURE ONLY)'!Z133:AI133) / 'Exam (LECTURE ONLY)'!AN$13),
IF(AND('PRINTABLE (per grading)'!H$16="OUTPUT", 'PRINTABLE (per grading)'!B$13="Prelim"), IF(ISERROR(SUMIF(OUTPUT!C$20:M$20, "CLO8", OUTPUT!C133:M133) / OUTPUT!AL$13), "", SUMIF(OUTPUT!C$20:M$20, "CLO8", OUTPUT!C133:M133) / OUTPUT!AL$13),
IF(AND('PRINTABLE (per grading)'!H$16="OUTPUT", 'PRINTABLE (per grading)'!B$13="Midterm"), IF(ISERROR(SUMIF(OUTPUT!O$20:Y$20, "CLO8", OUTPUT!O133:Y133) / OUTPUT!AM$13), "", SUMIF(OUTPUT!O$20:Y$20, "CLO8", OUTPUT!O133:Y133) / OUTPUT!AM$13),
IF(AND('PRINTABLE (per grading)'!H$16="OUTPUT", 'PRINTABLE (per grading)'!B$13="Final"), IF(ISERROR(SUMIF(OUTPUT!AA$20:AI$20, "CLO8", OUTPUT!AA133:AI133) / OUTPUT!AN$13), "", SUMIF(OUTPUT!AA$20:AI$20, "CLO8", OUTPUT!AA133:AI133) / OUTPUT!AN$13),
"")))))),"")</f>
        <v/>
      </c>
      <c r="AY131" s="232" t="str">
        <f t="shared" si="89"/>
        <v/>
      </c>
      <c r="AZ131" s="233" t="str">
        <f t="shared" si="90"/>
        <v/>
      </c>
      <c r="BA131" s="25" t="str">
        <f>IF(B131 &lt;&gt; "", IFERROR(IF(C$16 = "PRELIM", SUMIF('Database (LECTURE-RES-PRAC)'!D$14:AG$14, "CLO9", 'Database (LECTURE-RES-PRAC)'!D128:AG128) / 'Grade computation'!F$12, IF(C$16 = "MIDTERM", SUMIF('Database (LECTURE-RES-PRAC)'!AJ$14:BM$14, "CLO9", 'Database (LECTURE-RES-PRAC)'!AJ128:BM128) / 'Grade computation'!G$12, IF(C$16 = "FINAL", SUMIF('Database (LECTURE-RES-PRAC)'!BP$14:CS$14, "CLO9", 'Database (LECTURE-RES-PRAC)'!BP128:CS128) / 'Grade computation'!H$12,""))),""),"")</f>
        <v/>
      </c>
      <c r="BB131" s="232" t="str">
        <f t="shared" si="91"/>
        <v/>
      </c>
      <c r="BC131" s="25" t="str">
        <f>IF(B131 &lt;&gt; "",IF(AND('PRINTABLE (per grading)'!H$16="EXAM", 'PRINTABLE (per grading)'!B$13="Prelim"), IF(ISERROR(SUMIF('Exam (LECTURE ONLY)'!D$20:M$20, "CLO9", 'Exam (LECTURE ONLY)'!D133:M133) / 'Exam (LECTURE ONLY)'!AL$14), "", SUMIF('Exam (LECTURE ONLY)'!D$20:M$20, "CLO9", 'Exam (LECTURE ONLY)'!D133:M133) /'Exam (LECTURE ONLY)'!AL$14),
IF(AND('PRINTABLE (per grading)'!H$16="EXAM", 'PRINTABLE (per grading)'!B$13="Midterm"), IF(ISERROR(SUMIF('Exam (LECTURE ONLY)'!O$20:X$20, "CLO9", 'Exam (LECTURE ONLY)'!O133:X133) / 'Exam (LECTURE ONLY)'!AM$14), "", SUMIF('Exam (LECTURE ONLY)'!O$20:X$20, "CLO9", 'Exam (LECTURE ONLY)'!O133:X133) / 'Exam (LECTURE ONLY)'!AM$14),
IF(AND('PRINTABLE (per grading)'!H$16="EXAM", 'PRINTABLE (per grading)'!B$13="Final"), IF(ISERROR(SUMIF('Exam (LECTURE ONLY)'!Z$20:AI$20, "CLO9", 'Exam (LECTURE ONLY)'!Z133:AI133) / 'Exam (LECTURE ONLY)'!AN$14), "", SUMIF('Exam (LECTURE ONLY)'!Z$20:AI$20, "CLO9", 'Exam (LECTURE ONLY)'!Z133:AI133) / 'Exam (LECTURE ONLY)'!AN$14),
IF(AND('PRINTABLE (per grading)'!H$16="OUTPUT", 'PRINTABLE (per grading)'!B$13="Prelim"), IF(ISERROR(SUMIF(OUTPUT!C$20:M$20, "CLO9", OUTPUT!C133:M133) / OUTPUT!AL$14), "", SUMIF(OUTPUT!C$20:M$20, "CLO9", OUTPUT!C133:M133) / OUTPUT!AL$14),
IF(AND('PRINTABLE (per grading)'!H$16="OUTPUT", 'PRINTABLE (per grading)'!B$13="Midterm"), IF(ISERROR(SUMIF(OUTPUT!O$20:Y$20, "CLO9", OUTPUT!O133:Y133) / OUTPUT!AM$14), "", SUMIF(OUTPUT!O$20:Y$20, "CLO9", OUTPUT!O133:Y133) / OUTPUT!AM$14),
IF(AND('PRINTABLE (per grading)'!H$16="OUTPUT", 'PRINTABLE (per grading)'!B$13="Final"), IF(ISERROR(SUMIF(OUTPUT!AA$20:AI$20, "CLO9", OUTPUT!AA133:AI133) / OUTPUT!AN$14), "", SUMIF(OUTPUT!AA$20:AI$20, "CLO9", OUTPUT!AA133:AI133) / OUTPUT!AN$14),
"")))))),"")</f>
        <v/>
      </c>
      <c r="BD131" s="232" t="str">
        <f t="shared" si="92"/>
        <v/>
      </c>
      <c r="BE131" s="233" t="str">
        <f t="shared" si="93"/>
        <v/>
      </c>
      <c r="BF131" s="25" t="str">
        <f>IF(B131 &lt;&gt; "", IFERROR(IF(C$16 = "PRELIM", SUMIF('Database (LECTURE-RES-PRAC)'!D$14:AG$14, "CLO10", 'Database (LECTURE-RES-PRAC)'!D128:AG128) / 'Grade computation'!F$13, IF(C$16 = "MIDTERM", SUMIF('Database (LECTURE-RES-PRAC)'!AJ$14:BM$14, "CLO10", 'Database (LECTURE-RES-PRAC)'!AJ128:BM128) / 'Grade computation'!G$13, IF(C$16 = "FINAL", SUMIF('Database (LECTURE-RES-PRAC)'!BP$14:CS$14, "CLO10", 'Database (LECTURE-RES-PRAC)'!BP128:CS128) / 'Grade computation'!H$13,""))),""),"")</f>
        <v/>
      </c>
      <c r="BG131" s="232" t="str">
        <f t="shared" si="94"/>
        <v/>
      </c>
      <c r="BH131" s="25" t="str">
        <f>IF(B131 &lt;&gt; "",IF(AND('PRINTABLE (per grading)'!H$16="EXAM", 'PRINTABLE (per grading)'!B$13="Prelim"), IF(ISERROR(SUMIF('Exam (LECTURE ONLY)'!D$20:M$20, "CLO10", 'Exam (LECTURE ONLY)'!D133:M133) / 'Exam (LECTURE ONLY)'!AL$15), "", SUMIF('Exam (LECTURE ONLY)'!D$20:M$20, "CLO10", 'Exam (LECTURE ONLY)'!D133:M133) /'Exam (LECTURE ONLY)'!AL$15),
IF(AND('PRINTABLE (per grading)'!H$16="EXAM", 'PRINTABLE (per grading)'!B$13="Midterm"), IF(ISERROR(SUMIF('Exam (LECTURE ONLY)'!O$20:X$20, "CLO10", 'Exam (LECTURE ONLY)'!O133:X133) / 'Exam (LECTURE ONLY)'!AM$15), "", SUMIF('Exam (LECTURE ONLY)'!O$20:X$20, "CLO10", 'Exam (LECTURE ONLY)'!O133:X133) / 'Exam (LECTURE ONLY)'!AM$15),
IF(AND('PRINTABLE (per grading)'!H$16="EXAM", 'PRINTABLE (per grading)'!B$13="Final"), IF(ISERROR(SUMIF('Exam (LECTURE ONLY)'!Z$20:AI$20, "CLO10", 'Exam (LECTURE ONLY)'!Z133:AI133) / 'Exam (LECTURE ONLY)'!AN$15), "", SUMIF('Exam (LECTURE ONLY)'!Z$20:AI$20, "CLO10", 'Exam (LECTURE ONLY)'!Z133:AI133) / 'Exam (LECTURE ONLY)'!AN$15),
IF(AND('PRINTABLE (per grading)'!H$16="OUTPUT", 'PRINTABLE (per grading)'!B$13="Prelim"), IF(ISERROR(SUMIF(OUTPUT!C$20:M$20, "CLO10", OUTPUT!C133:M133) / OUTPUT!AL$15), "", SUMIF(OUTPUT!C$20:M$20, "CLO10", OUTPUT!C133:M133) / OUTPUT!AL$15),
IF(AND('PRINTABLE (per grading)'!H$16="OUTPUT", 'PRINTABLE (per grading)'!B$13="Midterm"), IF(ISERROR(SUMIF(OUTPUT!O$20:Y$20, "CLO10", OUTPUT!O133:Y133) / OUTPUT!AM$15), "", SUMIF(OUTPUT!O$20:Y$20, "CLO10", OUTPUT!O133:Y133) / OUTPUT!AM$15),
IF(AND('PRINTABLE (per grading)'!H$16="OUTPUT", 'PRINTABLE (per grading)'!B$13="Final"), IF(ISERROR(SUMIF(OUTPUT!AA$20:AI$20, "CLO10", OUTPUT!AA133:AI133) / OUTPUT!AN$15), "", SUMIF(OUTPUT!AA$20:AI$20, "CLO10", OUTPUT!AA133:AI133) / OUTPUT!AN$15),
"")))))),"")</f>
        <v/>
      </c>
      <c r="BI131" s="232" t="str">
        <f t="shared" si="95"/>
        <v/>
      </c>
      <c r="BJ131" s="233" t="str">
        <f t="shared" si="96"/>
        <v/>
      </c>
      <c r="BK131" s="2"/>
    </row>
    <row r="132" spans="1:63" ht="20.100000000000001" customHeight="1">
      <c r="A132" s="212" t="str">
        <f>IF(ISBLANK('Database (LECTURE-RES-PRAC)'!A129),"",'Database (LECTURE-RES-PRAC)'!A129)</f>
        <v/>
      </c>
      <c r="B132" s="213" t="str">
        <f>IF(ISBLANK('Database (LECTURE-RES-PRAC)'!B129),"",'Database (LECTURE-RES-PRAC)'!B129)</f>
        <v/>
      </c>
      <c r="C132" s="134" t="str">
        <f>IF(B132&lt;&gt;"",IF(C$16="PRELIM",'Grade computation'!C132, IF(C$16="MIDTERM",'Grade computation'!K132, IF(C$16="FINAL",'Grade computation'!S132,""))),"")</f>
        <v/>
      </c>
      <c r="D132" s="135" t="str">
        <f t="shared" si="1"/>
        <v/>
      </c>
      <c r="E132" s="134" t="str">
        <f>IF(B132&lt;&gt;"", IF(C$16="PRELIM",'Grade computation'!E132, IF(C$16="MIDTERM",'Grade computation'!M132, IF(C$16="FINAL",'Grade computation'!U132,""))),"")</f>
        <v/>
      </c>
      <c r="F132" s="136" t="str">
        <f t="shared" si="2"/>
        <v/>
      </c>
      <c r="G132" s="137" t="str">
        <f t="shared" si="3"/>
        <v/>
      </c>
      <c r="H132" s="207" t="str">
        <f>IF(B132&lt;&gt;"",IF(C$16="PRELIM", 'Grade computation'!H132, IF(C$16="MIDTERM", 'Grade computation'!P132, IF(C$16="FINAL",'Grade computation'!X132, ""))),"")</f>
        <v/>
      </c>
      <c r="I132" s="137" t="str">
        <f t="shared" si="4"/>
        <v/>
      </c>
      <c r="J132" s="139" t="str">
        <f t="shared" si="5"/>
        <v/>
      </c>
      <c r="K132" s="377" t="str">
        <f t="shared" si="6"/>
        <v/>
      </c>
      <c r="L132" s="434"/>
      <c r="M132" s="25" t="str">
        <f>IF(B132 &lt;&gt; "", IFERROR(IF(C$16 = "PRELIM", SUMIF('Database (LECTURE-RES-PRAC)'!D$14:AG$14, "CLO1", 'Database (LECTURE-RES-PRAC)'!D129:AG129) / 'Grade computation'!F$4, IF(C$16 = "MIDTERM", SUMIF('Database (LECTURE-RES-PRAC)'!AJ$14:BM$14, "CLO1", 'Database (LECTURE-RES-PRAC)'!AJ129:BM129) / 'Grade computation'!G$4, IF(C$16 = "FINAL", SUMIF('Database (LECTURE-RES-PRAC)'!BP$14:CS$14, "CLO1", 'Database (LECTURE-RES-PRAC)'!BP129:CS129) / 'Grade computation'!H$4,""))),""),"")</f>
        <v/>
      </c>
      <c r="N132" s="232" t="str">
        <f t="shared" si="67"/>
        <v/>
      </c>
      <c r="O132" s="25" t="str">
        <f>IF(B132 &lt;&gt; "",IF(AND('PRINTABLE (per grading)'!H$16="EXAM", 'PRINTABLE (per grading)'!B$13="Prelim"), IF(ISERROR(SUMIF('Exam (LECTURE ONLY)'!D$20:M$20, "CLO1", 'Exam (LECTURE ONLY)'!D134:M134) / 'Exam (LECTURE ONLY)'!AL$6), "", SUMIF('Exam (LECTURE ONLY)'!D$20:M$20, "CLO1", 'Exam (LECTURE ONLY)'!D134:M134) /'Exam (LECTURE ONLY)'!AL$6),
IF(AND('PRINTABLE (per grading)'!H$16="EXAM", 'PRINTABLE (per grading)'!B$13="Midterm"), IF(ISERROR(SUMIF('Exam (LECTURE ONLY)'!O$20:X$20, "CLO1", 'Exam (LECTURE ONLY)'!O134:X134) / 'Exam (LECTURE ONLY)'!AM$6), "", SUMIF('Exam (LECTURE ONLY)'!O$20:X$20, "CLO1", 'Exam (LECTURE ONLY)'!O134:X134) / 'Exam (LECTURE ONLY)'!AM$6),
IF(AND('PRINTABLE (per grading)'!H$16="EXAM", 'PRINTABLE (per grading)'!B$13="Final"), IF(ISERROR(SUMIF('Exam (LECTURE ONLY)'!Z$20:AI$20, "CLO1", 'Exam (LECTURE ONLY)'!Z134:AI134) / 'Exam (LECTURE ONLY)'!AN$6), "", SUMIF('Exam (LECTURE ONLY)'!Z$20:AI$20, "CLO1", 'Exam (LECTURE ONLY)'!Z134:AI134) / 'Exam (LECTURE ONLY)'!AN$6),
IF(AND('PRINTABLE (per grading)'!H$16="OUTPUT", 'PRINTABLE (per grading)'!B$13="Prelim"), IF(ISERROR(SUMIF(OUTPUT!C$20:M$20, "CLO1", OUTPUT!C134:M134) / OUTPUT!AL$6), "", SUMIF(OUTPUT!C$20:M$20, "CLO1", OUTPUT!C134:M134) / OUTPUT!AL$6),
IF(AND('PRINTABLE (per grading)'!H$16="OUTPUT", 'PRINTABLE (per grading)'!B$13="Midterm"), IF(ISERROR(SUMIF(OUTPUT!O$20:Y$20, "CLO1", OUTPUT!O134:Y134) / OUTPUT!AM$6), "", SUMIF(OUTPUT!O$20:Y$20, "CLO1", OUTPUT!O134:Y134) / OUTPUT!AM$6),
IF(AND('PRINTABLE (per grading)'!H$16="OUTPUT", 'PRINTABLE (per grading)'!B$13="Final"), IF(ISERROR(SUMIF(OUTPUT!AA$20:AI$20, "CLO1", OUTPUT!AA134:AI134) / OUTPUT!AN$6), "", SUMIF(OUTPUT!AA$20:AI$20, "CLO1", OUTPUT!AA134:AI134) / OUTPUT!AN$6),
"")))))),"")</f>
        <v/>
      </c>
      <c r="P132" s="232" t="str">
        <f t="shared" si="68"/>
        <v/>
      </c>
      <c r="Q132" s="233" t="str">
        <f t="shared" si="69"/>
        <v/>
      </c>
      <c r="R132" s="25" t="str">
        <f>IF(B132 &lt;&gt; "", IFERROR(IF(C$16 = "PRELIM", SUMIF('Database (LECTURE-RES-PRAC)'!D$14:AG$14, "CLO2", 'Database (LECTURE-RES-PRAC)'!D129:AG129) / 'Grade computation'!F$5, IF(C$16 = "MIDTERM", SUMIF('Database (LECTURE-RES-PRAC)'!AJ$14:BM$14, "CLO2", 'Database (LECTURE-RES-PRAC)'!AJ129:BM129) / 'Grade computation'!G$5, IF(C$16 = "FINAL", SUMIF('Database (LECTURE-RES-PRAC)'!BP$14:CS$14, "CLO2", 'Database (LECTURE-RES-PRAC)'!BP129:CS129) / 'Grade computation'!H$5,""))),""),"")</f>
        <v/>
      </c>
      <c r="S132" s="232" t="str">
        <f t="shared" si="70"/>
        <v/>
      </c>
      <c r="T132" s="25" t="str">
        <f>IF(B132 &lt;&gt; "",IF(AND('PRINTABLE (per grading)'!H$16="EXAM", 'PRINTABLE (per grading)'!B$13="Prelim"), IF(ISERROR(SUMIF('Exam (LECTURE ONLY)'!D$20:M$20, "CLO2", 'Exam (LECTURE ONLY)'!D134:M134) / 'Exam (LECTURE ONLY)'!AL$7), "", SUMIF('Exam (LECTURE ONLY)'!D$20:M$20, "CLO2", 'Exam (LECTURE ONLY)'!D134:M134) /'Exam (LECTURE ONLY)'!AL$7),
IF(AND('PRINTABLE (per grading)'!H$16="EXAM", 'PRINTABLE (per grading)'!B$13="Midterm"), IF(ISERROR(SUMIF('Exam (LECTURE ONLY)'!O$20:X$20, "CLO2", 'Exam (LECTURE ONLY)'!O134:X134) / 'Exam (LECTURE ONLY)'!AM$7), "", SUMIF('Exam (LECTURE ONLY)'!O$20:X$20, "CLO2", 'Exam (LECTURE ONLY)'!O134:X134) / 'Exam (LECTURE ONLY)'!AM$7),
IF(AND('PRINTABLE (per grading)'!H$16="EXAM", 'PRINTABLE (per grading)'!B$13="Final"), IF(ISERROR(SUMIF('Exam (LECTURE ONLY)'!Z$20:AI$20, "CLO2", 'Exam (LECTURE ONLY)'!Z134:AI134) / 'Exam (LECTURE ONLY)'!AN$7), "", SUMIF('Exam (LECTURE ONLY)'!Z$20:AI$20, "CLO2", 'Exam (LECTURE ONLY)'!Z134:AI134) / 'Exam (LECTURE ONLY)'!AN$7),
IF(AND('PRINTABLE (per grading)'!H$16="OUTPUT", 'PRINTABLE (per grading)'!B$13="Prelim"), IF(ISERROR(SUMIF(OUTPUT!C$20:M$20, "CLO2", OUTPUT!C134:M134) / OUTPUT!AL$7), "", SUMIF(OUTPUT!C$20:M$20, "CLO2", OUTPUT!C134:M134) / OUTPUT!AL$7),
IF(AND('PRINTABLE (per grading)'!H$16="OUTPUT", 'PRINTABLE (per grading)'!B$13="Midterm"), IF(ISERROR(SUMIF(OUTPUT!O$20:Y$20, "CLO2", OUTPUT!O134:Y134) / OUTPUT!AM$7), "", SUMIF(OUTPUT!O$20:Y$20, "CLO2", OUTPUT!O134:Y134) / OUTPUT!AM$7),
IF(AND('PRINTABLE (per grading)'!H$16="OUTPUT", 'PRINTABLE (per grading)'!B$13="Final"), IF(ISERROR(SUMIF(OUTPUT!AA$20:AI$20, "CLO2", OUTPUT!AA134:AI134) / OUTPUT!AN$7), "", SUMIF(OUTPUT!AA$20:AI$20, "CLO2", OUTPUT!AA134:AI134) / OUTPUT!AN$7),
"")))))),"")</f>
        <v/>
      </c>
      <c r="U132" s="232" t="str">
        <f t="shared" si="71"/>
        <v/>
      </c>
      <c r="V132" s="233" t="str">
        <f t="shared" si="72"/>
        <v/>
      </c>
      <c r="W132" s="25" t="str">
        <f>IF(B132 &lt;&gt; "", IFERROR(IF(C$16 = "PRELIM", SUMIF('Database (LECTURE-RES-PRAC)'!D$14:AG$14, "CLO3", 'Database (LECTURE-RES-PRAC)'!D129:AG129) / 'Grade computation'!F$6, IF(C$16 = "MIDTERM", SUMIF('Database (LECTURE-RES-PRAC)'!AJ$14:BM$14, "CLO3", 'Database (LECTURE-RES-PRAC)'!AJ129:BM129) / 'Grade computation'!G$6, IF(C$16 = "FINAL", SUMIF('Database (LECTURE-RES-PRAC)'!BP$14:CS$14, "CLO3", 'Database (LECTURE-RES-PRAC)'!BP129:CS129) / 'Grade computation'!H$6,""))),""),"")</f>
        <v/>
      </c>
      <c r="X132" s="232" t="str">
        <f t="shared" si="73"/>
        <v/>
      </c>
      <c r="Y132" s="25" t="str">
        <f>IF(B132 &lt;&gt; "",IF(AND('PRINTABLE (per grading)'!H$16="EXAM", 'PRINTABLE (per grading)'!B$13="Prelim"), IF(ISERROR(SUMIF('Exam (LECTURE ONLY)'!D$20:M$20, "CLO3", 'Exam (LECTURE ONLY)'!D134:M134) / 'Exam (LECTURE ONLY)'!AL$8), "", SUMIF('Exam (LECTURE ONLY)'!D$20:M$20, "CLO3", 'Exam (LECTURE ONLY)'!D134:M134) /'Exam (LECTURE ONLY)'!AL$8),
IF(AND('PRINTABLE (per grading)'!H$16="EXAM", 'PRINTABLE (per grading)'!B$13="Midterm"), IF(ISERROR(SUMIF('Exam (LECTURE ONLY)'!O$20:X$20, "CLO3", 'Exam (LECTURE ONLY)'!O134:X134) / 'Exam (LECTURE ONLY)'!AM$8), "", SUMIF('Exam (LECTURE ONLY)'!O$20:X$20, "CLO3", 'Exam (LECTURE ONLY)'!O134:X134) / 'Exam (LECTURE ONLY)'!AM$8),
IF(AND('PRINTABLE (per grading)'!H$16="EXAM", 'PRINTABLE (per grading)'!B$13="Final"), IF(ISERROR(SUMIF('Exam (LECTURE ONLY)'!Z$20:AI$20, "CLO3", 'Exam (LECTURE ONLY)'!Z134:AI134) / 'Exam (LECTURE ONLY)'!AN$8), "", SUMIF('Exam (LECTURE ONLY)'!Z$20:AI$20, "CLO3", 'Exam (LECTURE ONLY)'!Z134:AI134) / 'Exam (LECTURE ONLY)'!AN$8),
IF(AND('PRINTABLE (per grading)'!H$16="OUTPUT", 'PRINTABLE (per grading)'!B$13="Prelim"), IF(ISERROR(SUMIF(OUTPUT!C$20:M$20, "CLO3", OUTPUT!C134:M134) / OUTPUT!AL$8), "", SUMIF(OUTPUT!C$20:M$20, "CLO3", OUTPUT!C134:M134) / OUTPUT!AL$8),
IF(AND('PRINTABLE (per grading)'!H$16="OUTPUT", 'PRINTABLE (per grading)'!B$13="Midterm"), IF(ISERROR(SUMIF(OUTPUT!O$20:Y$20, "CLO3", OUTPUT!O134:Y134) / OUTPUT!AM$8), "", SUMIF(OUTPUT!O$20:Y$20, "CLO3", OUTPUT!O134:Y134) / OUTPUT!AM$8),
IF(AND('PRINTABLE (per grading)'!H$16="OUTPUT", 'PRINTABLE (per grading)'!B$13="Final"), IF(ISERROR(SUMIF(OUTPUT!AA$20:AI$20, "CLO3", OUTPUT!AA134:AI134) / OUTPUT!AN$8), "", SUMIF(OUTPUT!AA$20:AI$20, "CLO3", OUTPUT!AA134:AI134) / OUTPUT!AN$8),
"" )))))),"")</f>
        <v/>
      </c>
      <c r="Z132" s="232" t="str">
        <f t="shared" si="74"/>
        <v/>
      </c>
      <c r="AA132" s="233" t="str">
        <f t="shared" si="75"/>
        <v/>
      </c>
      <c r="AB132" s="25" t="str">
        <f>IF(B132 &lt;&gt; "", IFERROR(IF(C$16 = "PRELIM", SUMIF('Database (LECTURE-RES-PRAC)'!D$14:AG$14, "CLO4", 'Database (LECTURE-RES-PRAC)'!D129:AG129) / 'Grade computation'!F$7, IF(C$16 = "MIDTERM", SUMIF('Database (LECTURE-RES-PRAC)'!AJ$14:BM$14, "CLO4", 'Database (LECTURE-RES-PRAC)'!AJ129:BM129) / 'Grade computation'!G$7, IF(C$16 = "FINAL", SUMIF('Database (LECTURE-RES-PRAC)'!BP$14:CS$14, "CLO4", 'Database (LECTURE-RES-PRAC)'!BP129:CS129) / 'Grade computation'!H$7,""))),""),"")</f>
        <v/>
      </c>
      <c r="AC132" s="232" t="str">
        <f t="shared" si="76"/>
        <v/>
      </c>
      <c r="AD132" s="25" t="str">
        <f>IF(B132 &lt;&gt; "",IF(AND('PRINTABLE (per grading)'!H$16="EXAM", 'PRINTABLE (per grading)'!B$13="Prelim"), IF(ISERROR(SUMIF('Exam (LECTURE ONLY)'!D$20:M$20, "CLO4", 'Exam (LECTURE ONLY)'!D134:M134) / 'Exam (LECTURE ONLY)'!AL$9), "", SUMIF('Exam (LECTURE ONLY)'!D$20:M$20, "CLO4", 'Exam (LECTURE ONLY)'!D134:M134) /'Exam (LECTURE ONLY)'!AL$9),
IF(AND('PRINTABLE (per grading)'!H$16="EXAM", 'PRINTABLE (per grading)'!B$13="Midterm"), IF(ISERROR(SUMIF('Exam (LECTURE ONLY)'!O$20:X$20, "CLO4", 'Exam (LECTURE ONLY)'!O134:X134) / 'Exam (LECTURE ONLY)'!AM$9), "", SUMIF('Exam (LECTURE ONLY)'!O$20:X$20, "CLO4", 'Exam (LECTURE ONLY)'!O134:X134) / 'Exam (LECTURE ONLY)'!AM$9),
IF(AND('PRINTABLE (per grading)'!H$16="EXAM", 'PRINTABLE (per grading)'!B$13="Final"), IF(ISERROR(SUMIF('Exam (LECTURE ONLY)'!Z$20:AI$20, "CLO4", 'Exam (LECTURE ONLY)'!Z134:AI134) / 'Exam (LECTURE ONLY)'!AN$9), "", SUMIF('Exam (LECTURE ONLY)'!Z$20:AI$20, "CLO4", 'Exam (LECTURE ONLY)'!Z134:AI134) / 'Exam (LECTURE ONLY)'!AN$9),
IF(AND('PRINTABLE (per grading)'!H$16="OUTPUT", 'PRINTABLE (per grading)'!B$13="Prelim"), IF(ISERROR(SUMIF(OUTPUT!C$20:M$20, "CLO4", OUTPUT!C134:M134) / OUTPUT!AL$9), "", SUMIF(OUTPUT!C$20:M$20, "CLO4", OUTPUT!C134:M134) / OUTPUT!AL$9),
IF(AND('PRINTABLE (per grading)'!H$16="OUTPUT", 'PRINTABLE (per grading)'!B$13="Midterm"), IF(ISERROR(SUMIF(OUTPUT!O$20:Y$20, "CLO4", OUTPUT!O134:Y134) / OUTPUT!AM$9), "", SUMIF(OUTPUT!O$20:Y$20, "CLO4", OUTPUT!O134:Y134) / OUTPUT!AM$9),
IF(AND('PRINTABLE (per grading)'!H$16="OUTPUT", 'PRINTABLE (per grading)'!B$13="Final"), IF(ISERROR(SUMIF(OUTPUT!AA$20:AI$20, "CLO4", OUTPUT!AA134:AI134) / OUTPUT!AN$9), "", SUMIF(OUTPUT!AA$20:AI$20, "CLO4", OUTPUT!AA134:AI134) / OUTPUT!AN$9),
"")))))),"")</f>
        <v/>
      </c>
      <c r="AE132" s="232" t="str">
        <f t="shared" si="77"/>
        <v/>
      </c>
      <c r="AF132" s="233" t="str">
        <f t="shared" si="78"/>
        <v/>
      </c>
      <c r="AG132" s="25" t="str">
        <f>IF(B132 &lt;&gt; "", IFERROR(IF(C$16 = "PRELIM", SUMIF('Database (LECTURE-RES-PRAC)'!D$14:AG$14, "CLO5", 'Database (LECTURE-RES-PRAC)'!D129:AG129) / 'Grade computation'!F$8, IF(C$16 = "MIDTERM", SUMIF('Database (LECTURE-RES-PRAC)'!AJ$14:BM$14, "CLO5", 'Database (LECTURE-RES-PRAC)'!AJ129:BM129) / 'Grade computation'!G$8, IF(C$16 = "FINAL", SUMIF('Database (LECTURE-RES-PRAC)'!BP$14:CS$14, "CLO5", 'Database (LECTURE-RES-PRAC)'!BP129:CS129) / 'Grade computation'!H$8,""))),""),"")</f>
        <v/>
      </c>
      <c r="AH132" s="232" t="str">
        <f t="shared" si="79"/>
        <v/>
      </c>
      <c r="AI132" s="25" t="str">
        <f>IF(B132 &lt;&gt; "",IF(AND('PRINTABLE (per grading)'!H$16="EXAM", 'PRINTABLE (per grading)'!B$13="Prelim"), IF(ISERROR(SUMIF('Exam (LECTURE ONLY)'!D$20:M$20, "CLO5", 'Exam (LECTURE ONLY)'!D134:M134) / 'Exam (LECTURE ONLY)'!AL$10), "", SUMIF('Exam (LECTURE ONLY)'!D$20:M$20, "CLO5", 'Exam (LECTURE ONLY)'!D134:M134) /'Exam (LECTURE ONLY)'!AL$10),
IF(AND('PRINTABLE (per grading)'!H$16="EXAM", 'PRINTABLE (per grading)'!B$13="Midterm"), IF(ISERROR(SUMIF('Exam (LECTURE ONLY)'!O$20:X$20, "CLO5", 'Exam (LECTURE ONLY)'!O134:X134) / 'Exam (LECTURE ONLY)'!AM$10), "", SUMIF('Exam (LECTURE ONLY)'!O$20:X$20, "CLO5", 'Exam (LECTURE ONLY)'!O134:X134) / 'Exam (LECTURE ONLY)'!AM$10),
IF(AND('PRINTABLE (per grading)'!H$16="EXAM", 'PRINTABLE (per grading)'!B$13="Final"), IF(ISERROR(SUMIF('Exam (LECTURE ONLY)'!Z$20:AI$20, "CLO5", 'Exam (LECTURE ONLY)'!Z134:AI134) / 'Exam (LECTURE ONLY)'!AN$10), "", SUMIF('Exam (LECTURE ONLY)'!Z$20:AI$20, "CLO5", 'Exam (LECTURE ONLY)'!Z134:AI134) / 'Exam (LECTURE ONLY)'!AN$10),
IF(AND('PRINTABLE (per grading)'!H$16="OUTPUT", 'PRINTABLE (per grading)'!B$13="Prelim"), IF(ISERROR(SUMIF(OUTPUT!C$20:M$20, "CLO5", OUTPUT!C134:M134) / OUTPUT!AL$10), "", SUMIF(OUTPUT!C$20:M$20, "CLO5", OUTPUT!C134:M134) / OUTPUT!AL$10),
IF(AND('PRINTABLE (per grading)'!H$16="OUTPUT", 'PRINTABLE (per grading)'!B$13="Midterm"), IF(ISERROR(SUMIF(OUTPUT!O$20:Y$20, "CLO5", OUTPUT!O134:Y134) / OUTPUT!AM$10), "", SUMIF(OUTPUT!O$20:Y$20, "CLO5", OUTPUT!O134:Y134) / OUTPUT!AM$10),
IF(AND('PRINTABLE (per grading)'!H$16="OUTPUT", 'PRINTABLE (per grading)'!B$13="Final"), IF(ISERROR(SUMIF(OUTPUT!AA$20:AI$20, "CLO5", OUTPUT!AA134:AI134) / OUTPUT!AN$10), "", SUMIF(OUTPUT!AA$20:AI$20, "CLO5", OUTPUT!AA134:AI134) / OUTPUT!AN$10),
"")))))),"")</f>
        <v/>
      </c>
      <c r="AJ132" s="232" t="str">
        <f t="shared" si="80"/>
        <v/>
      </c>
      <c r="AK132" s="233" t="str">
        <f t="shared" si="81"/>
        <v/>
      </c>
      <c r="AL132" s="25" t="str">
        <f>IF(B132 &lt;&gt; "", IFERROR(IF(C$16 = "PRELIM", SUMIF('Database (LECTURE-RES-PRAC)'!D$14:AG$14, "CLO6", 'Database (LECTURE-RES-PRAC)'!D129:AG129) / 'Grade computation'!F$9, IF(C$16 = "MIDTERM", SUMIF('Database (LECTURE-RES-PRAC)'!AJ$14:BM$14, "CLO6", 'Database (LECTURE-RES-PRAC)'!AJ129:BM129) / 'Grade computation'!G$9, IF(C$16 = "FINAL", SUMIF('Database (LECTURE-RES-PRAC)'!BP$14:CS$14, "CLO6", 'Database (LECTURE-RES-PRAC)'!BP129:CS129) / 'Grade computation'!H$9,""))),""),"")</f>
        <v/>
      </c>
      <c r="AM132" s="232" t="str">
        <f t="shared" si="82"/>
        <v/>
      </c>
      <c r="AN132" s="25" t="str">
        <f>IF(B132 &lt;&gt; "",IF(AND('PRINTABLE (per grading)'!H$16="EXAM", 'PRINTABLE (per grading)'!B$13="Prelim"), IF(ISERROR(SUMIF('Exam (LECTURE ONLY)'!D$20:M$20, "CLO6", 'Exam (LECTURE ONLY)'!D134:M134) / 'Exam (LECTURE ONLY)'!AL$11), "", SUMIF('Exam (LECTURE ONLY)'!D$20:M$20, "CLO6", 'Exam (LECTURE ONLY)'!D134:M134) /'Exam (LECTURE ONLY)'!AL$11),
IF(AND('PRINTABLE (per grading)'!H$16="EXAM", 'PRINTABLE (per grading)'!B$13="Midterm"), IF(ISERROR(SUMIF('Exam (LECTURE ONLY)'!O$20:X$20, "CLO6", 'Exam (LECTURE ONLY)'!O134:X134) / 'Exam (LECTURE ONLY)'!AM$11), "", SUMIF('Exam (LECTURE ONLY)'!O$20:X$20, "CLO6", 'Exam (LECTURE ONLY)'!O134:X134) / 'Exam (LECTURE ONLY)'!AM$11),
IF(AND('PRINTABLE (per grading)'!H$16="EXAM", 'PRINTABLE (per grading)'!B$13="Final"), IF(ISERROR(SUMIF('Exam (LECTURE ONLY)'!Z$20:AI$20, "CLO6", 'Exam (LECTURE ONLY)'!Z134:AI134) / 'Exam (LECTURE ONLY)'!AN$11), "", SUMIF('Exam (LECTURE ONLY)'!Z$20:AI$20, "CLO6", 'Exam (LECTURE ONLY)'!Z134:AI134) / 'Exam (LECTURE ONLY)'!AN$11),
IF(AND('PRINTABLE (per grading)'!H$16="OUTPUT", 'PRINTABLE (per grading)'!B$13="Prelim"), IF(ISERROR(SUMIF(OUTPUT!C$20:M$20, "CLO6", OUTPUT!C134:M134) / OUTPUT!AL$11), "", SUMIF(OUTPUT!C$20:M$20, "CLO6", OUTPUT!C134:M134) / OUTPUT!AL$11),
IF(AND('PRINTABLE (per grading)'!H$16="OUTPUT", 'PRINTABLE (per grading)'!B$13="Midterm"), IF(ISERROR(SUMIF(OUTPUT!O$20:Y$20, "CLO6", OUTPUT!O134:Y134) / OUTPUT!AM$11), "", SUMIF(OUTPUT!O$20:Y$20, "CLO6", OUTPUT!O134:Y134) / OUTPUT!AM$11),
IF(AND('PRINTABLE (per grading)'!H$16="OUTPUT", 'PRINTABLE (per grading)'!B$13="Final"), IF(ISERROR(SUMIF(OUTPUT!AA$20:AI$20, "CLO6", OUTPUT!AA134:AI134) / OUTPUT!AN$11), "", SUMIF(OUTPUT!AA$20:AI$20, "CLO6", OUTPUT!AA134:AI134) / OUTPUT!AN$11),
"")))))),"")</f>
        <v/>
      </c>
      <c r="AO132" s="232" t="str">
        <f t="shared" si="83"/>
        <v/>
      </c>
      <c r="AP132" s="233" t="str">
        <f t="shared" si="84"/>
        <v/>
      </c>
      <c r="AQ132" s="25" t="str">
        <f>IF(B132 &lt;&gt; "", IFERROR(IF(C$16 = "PRELIM", SUMIF('Database (LECTURE-RES-PRAC)'!D$14:AG$14, "CLO7", 'Database (LECTURE-RES-PRAC)'!D129:AG129) / 'Grade computation'!F$10, IF(C$16 = "MIDTERM", SUMIF('Database (LECTURE-RES-PRAC)'!AJ$14:BM$14, "CLO7", 'Database (LECTURE-RES-PRAC)'!AJ129:BM129) / 'Grade computation'!G$10, IF(C$16 = "FINAL", SUMIF('Database (LECTURE-RES-PRAC)'!BP$14:CS$14, "CLO7", 'Database (LECTURE-RES-PRAC)'!BP129:CS129) / 'Grade computation'!H$10,""))),""),"")</f>
        <v/>
      </c>
      <c r="AR132" s="232" t="str">
        <f t="shared" si="85"/>
        <v/>
      </c>
      <c r="AS132" s="25" t="str">
        <f>IF(B132 &lt;&gt; "",IF(AND('PRINTABLE (per grading)'!H$16="EXAM", 'PRINTABLE (per grading)'!B$13="Prelim"), IF(ISERROR(SUMIF('Exam (LECTURE ONLY)'!D$20:M$20, "CLO7", 'Exam (LECTURE ONLY)'!D134:M134) / 'Exam (LECTURE ONLY)'!AL$12), "", SUMIF('Exam (LECTURE ONLY)'!D$20:M$20, "CLO7", 'Exam (LECTURE ONLY)'!D134:M134) /'Exam (LECTURE ONLY)'!AL$12),
IF(AND('PRINTABLE (per grading)'!H$16="EXAM", 'PRINTABLE (per grading)'!B$13="Midterm"), IF(ISERROR(SUMIF('Exam (LECTURE ONLY)'!O$20:X$20, "CLO7", 'Exam (LECTURE ONLY)'!O134:X134) / 'Exam (LECTURE ONLY)'!AM$12), "", SUMIF('Exam (LECTURE ONLY)'!O$20:X$20, "CLO7", 'Exam (LECTURE ONLY)'!O134:X134) / 'Exam (LECTURE ONLY)'!AM$12),
IF(AND('PRINTABLE (per grading)'!H$16="EXAM", 'PRINTABLE (per grading)'!B$13="Final"), IF(ISERROR(SUMIF('Exam (LECTURE ONLY)'!Z$20:AI$20, "CLO7", 'Exam (LECTURE ONLY)'!Z134:AI134) / 'Exam (LECTURE ONLY)'!AN$12), "", SUMIF('Exam (LECTURE ONLY)'!Z$20:AI$20, "CLO7", 'Exam (LECTURE ONLY)'!Z134:AI134) / 'Exam (LECTURE ONLY)'!AN$12),
IF(AND('PRINTABLE (per grading)'!H$16="OUTPUT", 'PRINTABLE (per grading)'!B$13="Prelim"), IF(ISERROR(SUMIF(OUTPUT!C$20:M$20, "CLO7", OUTPUT!C134:M134) / OUTPUT!AL$12), "", SUMIF(OUTPUT!C$20:M$20, "CLO7", OUTPUT!C134:M134) / OUTPUT!AL$12),
IF(AND('PRINTABLE (per grading)'!H$16="OUTPUT", 'PRINTABLE (per grading)'!B$13="Midterm"), IF(ISERROR(SUMIF(OUTPUT!O$20:Y$20, "CLO7", OUTPUT!O134:Y134) / OUTPUT!AM$12), "", SUMIF(OUTPUT!O$20:Y$20, "CLO7", OUTPUT!O134:Y134) / OUTPUT!AM$12),
IF(AND('PRINTABLE (per grading)'!H$16="OUTPUT", 'PRINTABLE (per grading)'!B$13="Final"), IF(ISERROR(SUMIF(OUTPUT!AA$20:AI$20, "CLO7", OUTPUT!AA134:AI134) / OUTPUT!AN$12), "", SUMIF(OUTPUT!AA$20:AI$20, "CLO7", OUTPUT!AA134:AI134) / OUTPUT!AN$12),
"")))))),"")</f>
        <v/>
      </c>
      <c r="AT132" s="232" t="str">
        <f t="shared" si="86"/>
        <v/>
      </c>
      <c r="AU132" s="233" t="str">
        <f t="shared" si="87"/>
        <v/>
      </c>
      <c r="AV132" s="25" t="str">
        <f>IF(B132 &lt;&gt; "", IFERROR(IF(C$16 = "PRELIM", SUMIF('Database (LECTURE-RES-PRAC)'!D$14:AG$14, "CLO8", 'Database (LECTURE-RES-PRAC)'!D129:AG129) / 'Grade computation'!F$11, IF(C$16 = "MIDTERM", SUMIF('Database (LECTURE-RES-PRAC)'!AJ$14:BM$14, "CLO8", 'Database (LECTURE-RES-PRAC)'!AJ129:BM129) / 'Grade computation'!G$11, IF(C$16 = "FINAL", SUMIF('Database (LECTURE-RES-PRAC)'!BP$14:CS$14, "CLO8", 'Database (LECTURE-RES-PRAC)'!BP129:CS129) / 'Grade computation'!H$11,""))),""),"")</f>
        <v/>
      </c>
      <c r="AW132" s="232" t="str">
        <f t="shared" si="88"/>
        <v/>
      </c>
      <c r="AX132" s="25" t="str">
        <f>IF(B132 &lt;&gt; "",IF(AND('PRINTABLE (per grading)'!H$16="EXAM", 'PRINTABLE (per grading)'!B$13="Prelim"), IF(ISERROR(SUMIF('Exam (LECTURE ONLY)'!D$20:M$20, "CLO8", 'Exam (LECTURE ONLY)'!D134:M134) / 'Exam (LECTURE ONLY)'!AL$13), "", SUMIF('Exam (LECTURE ONLY)'!D$20:M$20, "CLO8", 'Exam (LECTURE ONLY)'!D134:M134) /'Exam (LECTURE ONLY)'!AL$13),
IF(AND('PRINTABLE (per grading)'!H$16="EXAM", 'PRINTABLE (per grading)'!B$13="Midterm"), IF(ISERROR(SUMIF('Exam (LECTURE ONLY)'!O$20:X$20, "CLO8", 'Exam (LECTURE ONLY)'!O134:X134) / 'Exam (LECTURE ONLY)'!AM$13), "", SUMIF('Exam (LECTURE ONLY)'!O$20:X$20, "CLO8", 'Exam (LECTURE ONLY)'!O134:X134) / 'Exam (LECTURE ONLY)'!AM$13),
IF(AND('PRINTABLE (per grading)'!H$16="EXAM", 'PRINTABLE (per grading)'!B$13="Final"), IF(ISERROR(SUMIF('Exam (LECTURE ONLY)'!Z$20:AI$20, "CLO8", 'Exam (LECTURE ONLY)'!Z134:AI134) / 'Exam (LECTURE ONLY)'!AN$13), "", SUMIF('Exam (LECTURE ONLY)'!Z$20:AI$20, "CLO8", 'Exam (LECTURE ONLY)'!Z134:AI134) / 'Exam (LECTURE ONLY)'!AN$13),
IF(AND('PRINTABLE (per grading)'!H$16="OUTPUT", 'PRINTABLE (per grading)'!B$13="Prelim"), IF(ISERROR(SUMIF(OUTPUT!C$20:M$20, "CLO8", OUTPUT!C134:M134) / OUTPUT!AL$13), "", SUMIF(OUTPUT!C$20:M$20, "CLO8", OUTPUT!C134:M134) / OUTPUT!AL$13),
IF(AND('PRINTABLE (per grading)'!H$16="OUTPUT", 'PRINTABLE (per grading)'!B$13="Midterm"), IF(ISERROR(SUMIF(OUTPUT!O$20:Y$20, "CLO8", OUTPUT!O134:Y134) / OUTPUT!AM$13), "", SUMIF(OUTPUT!O$20:Y$20, "CLO8", OUTPUT!O134:Y134) / OUTPUT!AM$13),
IF(AND('PRINTABLE (per grading)'!H$16="OUTPUT", 'PRINTABLE (per grading)'!B$13="Final"), IF(ISERROR(SUMIF(OUTPUT!AA$20:AI$20, "CLO8", OUTPUT!AA134:AI134) / OUTPUT!AN$13), "", SUMIF(OUTPUT!AA$20:AI$20, "CLO8", OUTPUT!AA134:AI134) / OUTPUT!AN$13),
"")))))),"")</f>
        <v/>
      </c>
      <c r="AY132" s="232" t="str">
        <f t="shared" si="89"/>
        <v/>
      </c>
      <c r="AZ132" s="233" t="str">
        <f t="shared" si="90"/>
        <v/>
      </c>
      <c r="BA132" s="25" t="str">
        <f>IF(B132 &lt;&gt; "", IFERROR(IF(C$16 = "PRELIM", SUMIF('Database (LECTURE-RES-PRAC)'!D$14:AG$14, "CLO9", 'Database (LECTURE-RES-PRAC)'!D129:AG129) / 'Grade computation'!F$12, IF(C$16 = "MIDTERM", SUMIF('Database (LECTURE-RES-PRAC)'!AJ$14:BM$14, "CLO9", 'Database (LECTURE-RES-PRAC)'!AJ129:BM129) / 'Grade computation'!G$12, IF(C$16 = "FINAL", SUMIF('Database (LECTURE-RES-PRAC)'!BP$14:CS$14, "CLO9", 'Database (LECTURE-RES-PRAC)'!BP129:CS129) / 'Grade computation'!H$12,""))),""),"")</f>
        <v/>
      </c>
      <c r="BB132" s="232" t="str">
        <f t="shared" si="91"/>
        <v/>
      </c>
      <c r="BC132" s="25" t="str">
        <f>IF(B132 &lt;&gt; "",IF(AND('PRINTABLE (per grading)'!H$16="EXAM", 'PRINTABLE (per grading)'!B$13="Prelim"), IF(ISERROR(SUMIF('Exam (LECTURE ONLY)'!D$20:M$20, "CLO9", 'Exam (LECTURE ONLY)'!D134:M134) / 'Exam (LECTURE ONLY)'!AL$14), "", SUMIF('Exam (LECTURE ONLY)'!D$20:M$20, "CLO9", 'Exam (LECTURE ONLY)'!D134:M134) /'Exam (LECTURE ONLY)'!AL$14),
IF(AND('PRINTABLE (per grading)'!H$16="EXAM", 'PRINTABLE (per grading)'!B$13="Midterm"), IF(ISERROR(SUMIF('Exam (LECTURE ONLY)'!O$20:X$20, "CLO9", 'Exam (LECTURE ONLY)'!O134:X134) / 'Exam (LECTURE ONLY)'!AM$14), "", SUMIF('Exam (LECTURE ONLY)'!O$20:X$20, "CLO9", 'Exam (LECTURE ONLY)'!O134:X134) / 'Exam (LECTURE ONLY)'!AM$14),
IF(AND('PRINTABLE (per grading)'!H$16="EXAM", 'PRINTABLE (per grading)'!B$13="Final"), IF(ISERROR(SUMIF('Exam (LECTURE ONLY)'!Z$20:AI$20, "CLO9", 'Exam (LECTURE ONLY)'!Z134:AI134) / 'Exam (LECTURE ONLY)'!AN$14), "", SUMIF('Exam (LECTURE ONLY)'!Z$20:AI$20, "CLO9", 'Exam (LECTURE ONLY)'!Z134:AI134) / 'Exam (LECTURE ONLY)'!AN$14),
IF(AND('PRINTABLE (per grading)'!H$16="OUTPUT", 'PRINTABLE (per grading)'!B$13="Prelim"), IF(ISERROR(SUMIF(OUTPUT!C$20:M$20, "CLO9", OUTPUT!C134:M134) / OUTPUT!AL$14), "", SUMIF(OUTPUT!C$20:M$20, "CLO9", OUTPUT!C134:M134) / OUTPUT!AL$14),
IF(AND('PRINTABLE (per grading)'!H$16="OUTPUT", 'PRINTABLE (per grading)'!B$13="Midterm"), IF(ISERROR(SUMIF(OUTPUT!O$20:Y$20, "CLO9", OUTPUT!O134:Y134) / OUTPUT!AM$14), "", SUMIF(OUTPUT!O$20:Y$20, "CLO9", OUTPUT!O134:Y134) / OUTPUT!AM$14),
IF(AND('PRINTABLE (per grading)'!H$16="OUTPUT", 'PRINTABLE (per grading)'!B$13="Final"), IF(ISERROR(SUMIF(OUTPUT!AA$20:AI$20, "CLO9", OUTPUT!AA134:AI134) / OUTPUT!AN$14), "", SUMIF(OUTPUT!AA$20:AI$20, "CLO9", OUTPUT!AA134:AI134) / OUTPUT!AN$14),
"")))))),"")</f>
        <v/>
      </c>
      <c r="BD132" s="232" t="str">
        <f t="shared" si="92"/>
        <v/>
      </c>
      <c r="BE132" s="233" t="str">
        <f t="shared" si="93"/>
        <v/>
      </c>
      <c r="BF132" s="25" t="str">
        <f>IF(B132 &lt;&gt; "", IFERROR(IF(C$16 = "PRELIM", SUMIF('Database (LECTURE-RES-PRAC)'!D$14:AG$14, "CLO10", 'Database (LECTURE-RES-PRAC)'!D129:AG129) / 'Grade computation'!F$13, IF(C$16 = "MIDTERM", SUMIF('Database (LECTURE-RES-PRAC)'!AJ$14:BM$14, "CLO10", 'Database (LECTURE-RES-PRAC)'!AJ129:BM129) / 'Grade computation'!G$13, IF(C$16 = "FINAL", SUMIF('Database (LECTURE-RES-PRAC)'!BP$14:CS$14, "CLO10", 'Database (LECTURE-RES-PRAC)'!BP129:CS129) / 'Grade computation'!H$13,""))),""),"")</f>
        <v/>
      </c>
      <c r="BG132" s="232" t="str">
        <f t="shared" si="94"/>
        <v/>
      </c>
      <c r="BH132" s="25" t="str">
        <f>IF(B132 &lt;&gt; "",IF(AND('PRINTABLE (per grading)'!H$16="EXAM", 'PRINTABLE (per grading)'!B$13="Prelim"), IF(ISERROR(SUMIF('Exam (LECTURE ONLY)'!D$20:M$20, "CLO10", 'Exam (LECTURE ONLY)'!D134:M134) / 'Exam (LECTURE ONLY)'!AL$15), "", SUMIF('Exam (LECTURE ONLY)'!D$20:M$20, "CLO10", 'Exam (LECTURE ONLY)'!D134:M134) /'Exam (LECTURE ONLY)'!AL$15),
IF(AND('PRINTABLE (per grading)'!H$16="EXAM", 'PRINTABLE (per grading)'!B$13="Midterm"), IF(ISERROR(SUMIF('Exam (LECTURE ONLY)'!O$20:X$20, "CLO10", 'Exam (LECTURE ONLY)'!O134:X134) / 'Exam (LECTURE ONLY)'!AM$15), "", SUMIF('Exam (LECTURE ONLY)'!O$20:X$20, "CLO10", 'Exam (LECTURE ONLY)'!O134:X134) / 'Exam (LECTURE ONLY)'!AM$15),
IF(AND('PRINTABLE (per grading)'!H$16="EXAM", 'PRINTABLE (per grading)'!B$13="Final"), IF(ISERROR(SUMIF('Exam (LECTURE ONLY)'!Z$20:AI$20, "CLO10", 'Exam (LECTURE ONLY)'!Z134:AI134) / 'Exam (LECTURE ONLY)'!AN$15), "", SUMIF('Exam (LECTURE ONLY)'!Z$20:AI$20, "CLO10", 'Exam (LECTURE ONLY)'!Z134:AI134) / 'Exam (LECTURE ONLY)'!AN$15),
IF(AND('PRINTABLE (per grading)'!H$16="OUTPUT", 'PRINTABLE (per grading)'!B$13="Prelim"), IF(ISERROR(SUMIF(OUTPUT!C$20:M$20, "CLO10", OUTPUT!C134:M134) / OUTPUT!AL$15), "", SUMIF(OUTPUT!C$20:M$20, "CLO10", OUTPUT!C134:M134) / OUTPUT!AL$15),
IF(AND('PRINTABLE (per grading)'!H$16="OUTPUT", 'PRINTABLE (per grading)'!B$13="Midterm"), IF(ISERROR(SUMIF(OUTPUT!O$20:Y$20, "CLO10", OUTPUT!O134:Y134) / OUTPUT!AM$15), "", SUMIF(OUTPUT!O$20:Y$20, "CLO10", OUTPUT!O134:Y134) / OUTPUT!AM$15),
IF(AND('PRINTABLE (per grading)'!H$16="OUTPUT", 'PRINTABLE (per grading)'!B$13="Final"), IF(ISERROR(SUMIF(OUTPUT!AA$20:AI$20, "CLO10", OUTPUT!AA134:AI134) / OUTPUT!AN$15), "", SUMIF(OUTPUT!AA$20:AI$20, "CLO10", OUTPUT!AA134:AI134) / OUTPUT!AN$15),
"")))))),"")</f>
        <v/>
      </c>
      <c r="BI132" s="232" t="str">
        <f t="shared" si="95"/>
        <v/>
      </c>
      <c r="BJ132" s="233" t="str">
        <f t="shared" si="96"/>
        <v/>
      </c>
      <c r="BK132" s="2"/>
    </row>
    <row r="133" spans="1:63" ht="20.100000000000001" customHeight="1">
      <c r="A133" s="118" t="str">
        <f>IF(ISBLANK('Database (LECTURE-RES-PRAC)'!A130),"",'Database (LECTURE-RES-PRAC)'!A130)</f>
        <v/>
      </c>
      <c r="B133" s="119" t="str">
        <f>IF(ISBLANK('Database (LECTURE-RES-PRAC)'!B130),"",'Database (LECTURE-RES-PRAC)'!B130)</f>
        <v/>
      </c>
      <c r="C133" s="134" t="str">
        <f>IF(B133&lt;&gt;"",IF(C$16="PRELIM",'Grade computation'!C133, IF(C$16="MIDTERM",'Grade computation'!K133, IF(C$16="FINAL",'Grade computation'!S133,""))),"")</f>
        <v/>
      </c>
      <c r="D133" s="135" t="str">
        <f t="shared" si="1"/>
        <v/>
      </c>
      <c r="E133" s="134" t="str">
        <f>IF(B133&lt;&gt;"", IF(C$16="PRELIM",'Grade computation'!E133, IF(C$16="MIDTERM",'Grade computation'!M133, IF(C$16="FINAL",'Grade computation'!U133,""))),"")</f>
        <v/>
      </c>
      <c r="F133" s="136" t="str">
        <f t="shared" si="2"/>
        <v/>
      </c>
      <c r="G133" s="137" t="str">
        <f t="shared" si="3"/>
        <v/>
      </c>
      <c r="H133" s="207" t="str">
        <f>IF(B133&lt;&gt;"",IF(C$16="PRELIM", 'Grade computation'!H133, IF(C$16="MIDTERM", 'Grade computation'!P133, IF(C$16="FINAL",'Grade computation'!X133, ""))),"")</f>
        <v/>
      </c>
      <c r="I133" s="137" t="str">
        <f t="shared" si="4"/>
        <v/>
      </c>
      <c r="J133" s="139" t="str">
        <f t="shared" si="5"/>
        <v/>
      </c>
      <c r="K133" s="377" t="str">
        <f t="shared" si="6"/>
        <v/>
      </c>
      <c r="L133" s="434"/>
      <c r="M133" s="25" t="str">
        <f>IF(B133 &lt;&gt; "", IFERROR(IF(C$16 = "PRELIM", SUMIF('Database (LECTURE-RES-PRAC)'!D$14:AG$14, "CLO1", 'Database (LECTURE-RES-PRAC)'!D130:AG130) / 'Grade computation'!F$4, IF(C$16 = "MIDTERM", SUMIF('Database (LECTURE-RES-PRAC)'!AJ$14:BM$14, "CLO1", 'Database (LECTURE-RES-PRAC)'!AJ130:BM130) / 'Grade computation'!G$4, IF(C$16 = "FINAL", SUMIF('Database (LECTURE-RES-PRAC)'!BP$14:CS$14, "CLO1", 'Database (LECTURE-RES-PRAC)'!BP130:CS130) / 'Grade computation'!H$4,""))),""),"")</f>
        <v/>
      </c>
      <c r="N133" s="232" t="str">
        <f t="shared" si="67"/>
        <v/>
      </c>
      <c r="O133" s="25" t="str">
        <f>IF(B133 &lt;&gt; "",IF(AND('PRINTABLE (per grading)'!H$16="EXAM", 'PRINTABLE (per grading)'!B$13="Prelim"), IF(ISERROR(SUMIF('Exam (LECTURE ONLY)'!D$20:M$20, "CLO1", 'Exam (LECTURE ONLY)'!D135:M135) / 'Exam (LECTURE ONLY)'!AL$6), "", SUMIF('Exam (LECTURE ONLY)'!D$20:M$20, "CLO1", 'Exam (LECTURE ONLY)'!D135:M135) /'Exam (LECTURE ONLY)'!AL$6),
IF(AND('PRINTABLE (per grading)'!H$16="EXAM", 'PRINTABLE (per grading)'!B$13="Midterm"), IF(ISERROR(SUMIF('Exam (LECTURE ONLY)'!O$20:X$20, "CLO1", 'Exam (LECTURE ONLY)'!O135:X135) / 'Exam (LECTURE ONLY)'!AM$6), "", SUMIF('Exam (LECTURE ONLY)'!O$20:X$20, "CLO1", 'Exam (LECTURE ONLY)'!O135:X135) / 'Exam (LECTURE ONLY)'!AM$6),
IF(AND('PRINTABLE (per grading)'!H$16="EXAM", 'PRINTABLE (per grading)'!B$13="Final"), IF(ISERROR(SUMIF('Exam (LECTURE ONLY)'!Z$20:AI$20, "CLO1", 'Exam (LECTURE ONLY)'!Z135:AI135) / 'Exam (LECTURE ONLY)'!AN$6), "", SUMIF('Exam (LECTURE ONLY)'!Z$20:AI$20, "CLO1", 'Exam (LECTURE ONLY)'!Z135:AI135) / 'Exam (LECTURE ONLY)'!AN$6),
IF(AND('PRINTABLE (per grading)'!H$16="OUTPUT", 'PRINTABLE (per grading)'!B$13="Prelim"), IF(ISERROR(SUMIF(OUTPUT!C$20:M$20, "CLO1", OUTPUT!C135:M135) / OUTPUT!AL$6), "", SUMIF(OUTPUT!C$20:M$20, "CLO1", OUTPUT!C135:M135) / OUTPUT!AL$6),
IF(AND('PRINTABLE (per grading)'!H$16="OUTPUT", 'PRINTABLE (per grading)'!B$13="Midterm"), IF(ISERROR(SUMIF(OUTPUT!O$20:Y$20, "CLO1", OUTPUT!O135:Y135) / OUTPUT!AM$6), "", SUMIF(OUTPUT!O$20:Y$20, "CLO1", OUTPUT!O135:Y135) / OUTPUT!AM$6),
IF(AND('PRINTABLE (per grading)'!H$16="OUTPUT", 'PRINTABLE (per grading)'!B$13="Final"), IF(ISERROR(SUMIF(OUTPUT!AA$20:AI$20, "CLO1", OUTPUT!AA135:AI135) / OUTPUT!AN$6), "", SUMIF(OUTPUT!AA$20:AI$20, "CLO1", OUTPUT!AA135:AI135) / OUTPUT!AN$6),
"")))))),"")</f>
        <v/>
      </c>
      <c r="P133" s="232" t="str">
        <f t="shared" si="68"/>
        <v/>
      </c>
      <c r="Q133" s="233" t="str">
        <f t="shared" si="69"/>
        <v/>
      </c>
      <c r="R133" s="25" t="str">
        <f>IF(B133 &lt;&gt; "", IFERROR(IF(C$16 = "PRELIM", SUMIF('Database (LECTURE-RES-PRAC)'!D$14:AG$14, "CLO2", 'Database (LECTURE-RES-PRAC)'!D130:AG130) / 'Grade computation'!F$5, IF(C$16 = "MIDTERM", SUMIF('Database (LECTURE-RES-PRAC)'!AJ$14:BM$14, "CLO2", 'Database (LECTURE-RES-PRAC)'!AJ130:BM130) / 'Grade computation'!G$5, IF(C$16 = "FINAL", SUMIF('Database (LECTURE-RES-PRAC)'!BP$14:CS$14, "CLO2", 'Database (LECTURE-RES-PRAC)'!BP130:CS130) / 'Grade computation'!H$5,""))),""),"")</f>
        <v/>
      </c>
      <c r="S133" s="232" t="str">
        <f t="shared" si="70"/>
        <v/>
      </c>
      <c r="T133" s="25" t="str">
        <f>IF(B133 &lt;&gt; "",IF(AND('PRINTABLE (per grading)'!H$16="EXAM", 'PRINTABLE (per grading)'!B$13="Prelim"), IF(ISERROR(SUMIF('Exam (LECTURE ONLY)'!D$20:M$20, "CLO2", 'Exam (LECTURE ONLY)'!D135:M135) / 'Exam (LECTURE ONLY)'!AL$7), "", SUMIF('Exam (LECTURE ONLY)'!D$20:M$20, "CLO2", 'Exam (LECTURE ONLY)'!D135:M135) /'Exam (LECTURE ONLY)'!AL$7),
IF(AND('PRINTABLE (per grading)'!H$16="EXAM", 'PRINTABLE (per grading)'!B$13="Midterm"), IF(ISERROR(SUMIF('Exam (LECTURE ONLY)'!O$20:X$20, "CLO2", 'Exam (LECTURE ONLY)'!O135:X135) / 'Exam (LECTURE ONLY)'!AM$7), "", SUMIF('Exam (LECTURE ONLY)'!O$20:X$20, "CLO2", 'Exam (LECTURE ONLY)'!O135:X135) / 'Exam (LECTURE ONLY)'!AM$7),
IF(AND('PRINTABLE (per grading)'!H$16="EXAM", 'PRINTABLE (per grading)'!B$13="Final"), IF(ISERROR(SUMIF('Exam (LECTURE ONLY)'!Z$20:AI$20, "CLO2", 'Exam (LECTURE ONLY)'!Z135:AI135) / 'Exam (LECTURE ONLY)'!AN$7), "", SUMIF('Exam (LECTURE ONLY)'!Z$20:AI$20, "CLO2", 'Exam (LECTURE ONLY)'!Z135:AI135) / 'Exam (LECTURE ONLY)'!AN$7),
IF(AND('PRINTABLE (per grading)'!H$16="OUTPUT", 'PRINTABLE (per grading)'!B$13="Prelim"), IF(ISERROR(SUMIF(OUTPUT!C$20:M$20, "CLO2", OUTPUT!C135:M135) / OUTPUT!AL$7), "", SUMIF(OUTPUT!C$20:M$20, "CLO2", OUTPUT!C135:M135) / OUTPUT!AL$7),
IF(AND('PRINTABLE (per grading)'!H$16="OUTPUT", 'PRINTABLE (per grading)'!B$13="Midterm"), IF(ISERROR(SUMIF(OUTPUT!O$20:Y$20, "CLO2", OUTPUT!O135:Y135) / OUTPUT!AM$7), "", SUMIF(OUTPUT!O$20:Y$20, "CLO2", OUTPUT!O135:Y135) / OUTPUT!AM$7),
IF(AND('PRINTABLE (per grading)'!H$16="OUTPUT", 'PRINTABLE (per grading)'!B$13="Final"), IF(ISERROR(SUMIF(OUTPUT!AA$20:AI$20, "CLO2", OUTPUT!AA135:AI135) / OUTPUT!AN$7), "", SUMIF(OUTPUT!AA$20:AI$20, "CLO2", OUTPUT!AA135:AI135) / OUTPUT!AN$7),
"")))))),"")</f>
        <v/>
      </c>
      <c r="U133" s="232" t="str">
        <f t="shared" si="71"/>
        <v/>
      </c>
      <c r="V133" s="233" t="str">
        <f t="shared" si="72"/>
        <v/>
      </c>
      <c r="W133" s="25" t="str">
        <f>IF(B133 &lt;&gt; "", IFERROR(IF(C$16 = "PRELIM", SUMIF('Database (LECTURE-RES-PRAC)'!D$14:AG$14, "CLO3", 'Database (LECTURE-RES-PRAC)'!D130:AG130) / 'Grade computation'!F$6, IF(C$16 = "MIDTERM", SUMIF('Database (LECTURE-RES-PRAC)'!AJ$14:BM$14, "CLO3", 'Database (LECTURE-RES-PRAC)'!AJ130:BM130) / 'Grade computation'!G$6, IF(C$16 = "FINAL", SUMIF('Database (LECTURE-RES-PRAC)'!BP$14:CS$14, "CLO3", 'Database (LECTURE-RES-PRAC)'!BP130:CS130) / 'Grade computation'!H$6,""))),""),"")</f>
        <v/>
      </c>
      <c r="X133" s="232" t="str">
        <f t="shared" si="73"/>
        <v/>
      </c>
      <c r="Y133" s="25" t="str">
        <f>IF(B133 &lt;&gt; "",IF(AND('PRINTABLE (per grading)'!H$16="EXAM", 'PRINTABLE (per grading)'!B$13="Prelim"), IF(ISERROR(SUMIF('Exam (LECTURE ONLY)'!D$20:M$20, "CLO3", 'Exam (LECTURE ONLY)'!D135:M135) / 'Exam (LECTURE ONLY)'!AL$8), "", SUMIF('Exam (LECTURE ONLY)'!D$20:M$20, "CLO3", 'Exam (LECTURE ONLY)'!D135:M135) /'Exam (LECTURE ONLY)'!AL$8),
IF(AND('PRINTABLE (per grading)'!H$16="EXAM", 'PRINTABLE (per grading)'!B$13="Midterm"), IF(ISERROR(SUMIF('Exam (LECTURE ONLY)'!O$20:X$20, "CLO3", 'Exam (LECTURE ONLY)'!O135:X135) / 'Exam (LECTURE ONLY)'!AM$8), "", SUMIF('Exam (LECTURE ONLY)'!O$20:X$20, "CLO3", 'Exam (LECTURE ONLY)'!O135:X135) / 'Exam (LECTURE ONLY)'!AM$8),
IF(AND('PRINTABLE (per grading)'!H$16="EXAM", 'PRINTABLE (per grading)'!B$13="Final"), IF(ISERROR(SUMIF('Exam (LECTURE ONLY)'!Z$20:AI$20, "CLO3", 'Exam (LECTURE ONLY)'!Z135:AI135) / 'Exam (LECTURE ONLY)'!AN$8), "", SUMIF('Exam (LECTURE ONLY)'!Z$20:AI$20, "CLO3", 'Exam (LECTURE ONLY)'!Z135:AI135) / 'Exam (LECTURE ONLY)'!AN$8),
IF(AND('PRINTABLE (per grading)'!H$16="OUTPUT", 'PRINTABLE (per grading)'!B$13="Prelim"), IF(ISERROR(SUMIF(OUTPUT!C$20:M$20, "CLO3", OUTPUT!C135:M135) / OUTPUT!AL$8), "", SUMIF(OUTPUT!C$20:M$20, "CLO3", OUTPUT!C135:M135) / OUTPUT!AL$8),
IF(AND('PRINTABLE (per grading)'!H$16="OUTPUT", 'PRINTABLE (per grading)'!B$13="Midterm"), IF(ISERROR(SUMIF(OUTPUT!O$20:Y$20, "CLO3", OUTPUT!O135:Y135) / OUTPUT!AM$8), "", SUMIF(OUTPUT!O$20:Y$20, "CLO3", OUTPUT!O135:Y135) / OUTPUT!AM$8),
IF(AND('PRINTABLE (per grading)'!H$16="OUTPUT", 'PRINTABLE (per grading)'!B$13="Final"), IF(ISERROR(SUMIF(OUTPUT!AA$20:AI$20, "CLO3", OUTPUT!AA135:AI135) / OUTPUT!AN$8), "", SUMIF(OUTPUT!AA$20:AI$20, "CLO3", OUTPUT!AA135:AI135) / OUTPUT!AN$8),
"" )))))),"")</f>
        <v/>
      </c>
      <c r="Z133" s="232" t="str">
        <f t="shared" si="74"/>
        <v/>
      </c>
      <c r="AA133" s="233" t="str">
        <f t="shared" si="75"/>
        <v/>
      </c>
      <c r="AB133" s="25" t="str">
        <f>IF(B133 &lt;&gt; "", IFERROR(IF(C$16 = "PRELIM", SUMIF('Database (LECTURE-RES-PRAC)'!D$14:AG$14, "CLO4", 'Database (LECTURE-RES-PRAC)'!D130:AG130) / 'Grade computation'!F$7, IF(C$16 = "MIDTERM", SUMIF('Database (LECTURE-RES-PRAC)'!AJ$14:BM$14, "CLO4", 'Database (LECTURE-RES-PRAC)'!AJ130:BM130) / 'Grade computation'!G$7, IF(C$16 = "FINAL", SUMIF('Database (LECTURE-RES-PRAC)'!BP$14:CS$14, "CLO4", 'Database (LECTURE-RES-PRAC)'!BP130:CS130) / 'Grade computation'!H$7,""))),""),"")</f>
        <v/>
      </c>
      <c r="AC133" s="232" t="str">
        <f t="shared" si="76"/>
        <v/>
      </c>
      <c r="AD133" s="25" t="str">
        <f>IF(B133 &lt;&gt; "",IF(AND('PRINTABLE (per grading)'!H$16="EXAM", 'PRINTABLE (per grading)'!B$13="Prelim"), IF(ISERROR(SUMIF('Exam (LECTURE ONLY)'!D$20:M$20, "CLO4", 'Exam (LECTURE ONLY)'!D135:M135) / 'Exam (LECTURE ONLY)'!AL$9), "", SUMIF('Exam (LECTURE ONLY)'!D$20:M$20, "CLO4", 'Exam (LECTURE ONLY)'!D135:M135) /'Exam (LECTURE ONLY)'!AL$9),
IF(AND('PRINTABLE (per grading)'!H$16="EXAM", 'PRINTABLE (per grading)'!B$13="Midterm"), IF(ISERROR(SUMIF('Exam (LECTURE ONLY)'!O$20:X$20, "CLO4", 'Exam (LECTURE ONLY)'!O135:X135) / 'Exam (LECTURE ONLY)'!AM$9), "", SUMIF('Exam (LECTURE ONLY)'!O$20:X$20, "CLO4", 'Exam (LECTURE ONLY)'!O135:X135) / 'Exam (LECTURE ONLY)'!AM$9),
IF(AND('PRINTABLE (per grading)'!H$16="EXAM", 'PRINTABLE (per grading)'!B$13="Final"), IF(ISERROR(SUMIF('Exam (LECTURE ONLY)'!Z$20:AI$20, "CLO4", 'Exam (LECTURE ONLY)'!Z135:AI135) / 'Exam (LECTURE ONLY)'!AN$9), "", SUMIF('Exam (LECTURE ONLY)'!Z$20:AI$20, "CLO4", 'Exam (LECTURE ONLY)'!Z135:AI135) / 'Exam (LECTURE ONLY)'!AN$9),
IF(AND('PRINTABLE (per grading)'!H$16="OUTPUT", 'PRINTABLE (per grading)'!B$13="Prelim"), IF(ISERROR(SUMIF(OUTPUT!C$20:M$20, "CLO4", OUTPUT!C135:M135) / OUTPUT!AL$9), "", SUMIF(OUTPUT!C$20:M$20, "CLO4", OUTPUT!C135:M135) / OUTPUT!AL$9),
IF(AND('PRINTABLE (per grading)'!H$16="OUTPUT", 'PRINTABLE (per grading)'!B$13="Midterm"), IF(ISERROR(SUMIF(OUTPUT!O$20:Y$20, "CLO4", OUTPUT!O135:Y135) / OUTPUT!AM$9), "", SUMIF(OUTPUT!O$20:Y$20, "CLO4", OUTPUT!O135:Y135) / OUTPUT!AM$9),
IF(AND('PRINTABLE (per grading)'!H$16="OUTPUT", 'PRINTABLE (per grading)'!B$13="Final"), IF(ISERROR(SUMIF(OUTPUT!AA$20:AI$20, "CLO4", OUTPUT!AA135:AI135) / OUTPUT!AN$9), "", SUMIF(OUTPUT!AA$20:AI$20, "CLO4", OUTPUT!AA135:AI135) / OUTPUT!AN$9),
"")))))),"")</f>
        <v/>
      </c>
      <c r="AE133" s="232" t="str">
        <f t="shared" si="77"/>
        <v/>
      </c>
      <c r="AF133" s="233" t="str">
        <f t="shared" si="78"/>
        <v/>
      </c>
      <c r="AG133" s="25" t="str">
        <f>IF(B133 &lt;&gt; "", IFERROR(IF(C$16 = "PRELIM", SUMIF('Database (LECTURE-RES-PRAC)'!D$14:AG$14, "CLO5", 'Database (LECTURE-RES-PRAC)'!D130:AG130) / 'Grade computation'!F$8, IF(C$16 = "MIDTERM", SUMIF('Database (LECTURE-RES-PRAC)'!AJ$14:BM$14, "CLO5", 'Database (LECTURE-RES-PRAC)'!AJ130:BM130) / 'Grade computation'!G$8, IF(C$16 = "FINAL", SUMIF('Database (LECTURE-RES-PRAC)'!BP$14:CS$14, "CLO5", 'Database (LECTURE-RES-PRAC)'!BP130:CS130) / 'Grade computation'!H$8,""))),""),"")</f>
        <v/>
      </c>
      <c r="AH133" s="232" t="str">
        <f t="shared" si="79"/>
        <v/>
      </c>
      <c r="AI133" s="25" t="str">
        <f>IF(B133 &lt;&gt; "",IF(AND('PRINTABLE (per grading)'!H$16="EXAM", 'PRINTABLE (per grading)'!B$13="Prelim"), IF(ISERROR(SUMIF('Exam (LECTURE ONLY)'!D$20:M$20, "CLO5", 'Exam (LECTURE ONLY)'!D135:M135) / 'Exam (LECTURE ONLY)'!AL$10), "", SUMIF('Exam (LECTURE ONLY)'!D$20:M$20, "CLO5", 'Exam (LECTURE ONLY)'!D135:M135) /'Exam (LECTURE ONLY)'!AL$10),
IF(AND('PRINTABLE (per grading)'!H$16="EXAM", 'PRINTABLE (per grading)'!B$13="Midterm"), IF(ISERROR(SUMIF('Exam (LECTURE ONLY)'!O$20:X$20, "CLO5", 'Exam (LECTURE ONLY)'!O135:X135) / 'Exam (LECTURE ONLY)'!AM$10), "", SUMIF('Exam (LECTURE ONLY)'!O$20:X$20, "CLO5", 'Exam (LECTURE ONLY)'!O135:X135) / 'Exam (LECTURE ONLY)'!AM$10),
IF(AND('PRINTABLE (per grading)'!H$16="EXAM", 'PRINTABLE (per grading)'!B$13="Final"), IF(ISERROR(SUMIF('Exam (LECTURE ONLY)'!Z$20:AI$20, "CLO5", 'Exam (LECTURE ONLY)'!Z135:AI135) / 'Exam (LECTURE ONLY)'!AN$10), "", SUMIF('Exam (LECTURE ONLY)'!Z$20:AI$20, "CLO5", 'Exam (LECTURE ONLY)'!Z135:AI135) / 'Exam (LECTURE ONLY)'!AN$10),
IF(AND('PRINTABLE (per grading)'!H$16="OUTPUT", 'PRINTABLE (per grading)'!B$13="Prelim"), IF(ISERROR(SUMIF(OUTPUT!C$20:M$20, "CLO5", OUTPUT!C135:M135) / OUTPUT!AL$10), "", SUMIF(OUTPUT!C$20:M$20, "CLO5", OUTPUT!C135:M135) / OUTPUT!AL$10),
IF(AND('PRINTABLE (per grading)'!H$16="OUTPUT", 'PRINTABLE (per grading)'!B$13="Midterm"), IF(ISERROR(SUMIF(OUTPUT!O$20:Y$20, "CLO5", OUTPUT!O135:Y135) / OUTPUT!AM$10), "", SUMIF(OUTPUT!O$20:Y$20, "CLO5", OUTPUT!O135:Y135) / OUTPUT!AM$10),
IF(AND('PRINTABLE (per grading)'!H$16="OUTPUT", 'PRINTABLE (per grading)'!B$13="Final"), IF(ISERROR(SUMIF(OUTPUT!AA$20:AI$20, "CLO5", OUTPUT!AA135:AI135) / OUTPUT!AN$10), "", SUMIF(OUTPUT!AA$20:AI$20, "CLO5", OUTPUT!AA135:AI135) / OUTPUT!AN$10),
"")))))),"")</f>
        <v/>
      </c>
      <c r="AJ133" s="232" t="str">
        <f t="shared" si="80"/>
        <v/>
      </c>
      <c r="AK133" s="233" t="str">
        <f t="shared" si="81"/>
        <v/>
      </c>
      <c r="AL133" s="25" t="str">
        <f>IF(B133 &lt;&gt; "", IFERROR(IF(C$16 = "PRELIM", SUMIF('Database (LECTURE-RES-PRAC)'!D$14:AG$14, "CLO6", 'Database (LECTURE-RES-PRAC)'!D130:AG130) / 'Grade computation'!F$9, IF(C$16 = "MIDTERM", SUMIF('Database (LECTURE-RES-PRAC)'!AJ$14:BM$14, "CLO6", 'Database (LECTURE-RES-PRAC)'!AJ130:BM130) / 'Grade computation'!G$9, IF(C$16 = "FINAL", SUMIF('Database (LECTURE-RES-PRAC)'!BP$14:CS$14, "CLO6", 'Database (LECTURE-RES-PRAC)'!BP130:CS130) / 'Grade computation'!H$9,""))),""),"")</f>
        <v/>
      </c>
      <c r="AM133" s="232" t="str">
        <f t="shared" si="82"/>
        <v/>
      </c>
      <c r="AN133" s="25" t="str">
        <f>IF(B133 &lt;&gt; "",IF(AND('PRINTABLE (per grading)'!H$16="EXAM", 'PRINTABLE (per grading)'!B$13="Prelim"), IF(ISERROR(SUMIF('Exam (LECTURE ONLY)'!D$20:M$20, "CLO6", 'Exam (LECTURE ONLY)'!D135:M135) / 'Exam (LECTURE ONLY)'!AL$11), "", SUMIF('Exam (LECTURE ONLY)'!D$20:M$20, "CLO6", 'Exam (LECTURE ONLY)'!D135:M135) /'Exam (LECTURE ONLY)'!AL$11),
IF(AND('PRINTABLE (per grading)'!H$16="EXAM", 'PRINTABLE (per grading)'!B$13="Midterm"), IF(ISERROR(SUMIF('Exam (LECTURE ONLY)'!O$20:X$20, "CLO6", 'Exam (LECTURE ONLY)'!O135:X135) / 'Exam (LECTURE ONLY)'!AM$11), "", SUMIF('Exam (LECTURE ONLY)'!O$20:X$20, "CLO6", 'Exam (LECTURE ONLY)'!O135:X135) / 'Exam (LECTURE ONLY)'!AM$11),
IF(AND('PRINTABLE (per grading)'!H$16="EXAM", 'PRINTABLE (per grading)'!B$13="Final"), IF(ISERROR(SUMIF('Exam (LECTURE ONLY)'!Z$20:AI$20, "CLO6", 'Exam (LECTURE ONLY)'!Z135:AI135) / 'Exam (LECTURE ONLY)'!AN$11), "", SUMIF('Exam (LECTURE ONLY)'!Z$20:AI$20, "CLO6", 'Exam (LECTURE ONLY)'!Z135:AI135) / 'Exam (LECTURE ONLY)'!AN$11),
IF(AND('PRINTABLE (per grading)'!H$16="OUTPUT", 'PRINTABLE (per grading)'!B$13="Prelim"), IF(ISERROR(SUMIF(OUTPUT!C$20:M$20, "CLO6", OUTPUT!C135:M135) / OUTPUT!AL$11), "", SUMIF(OUTPUT!C$20:M$20, "CLO6", OUTPUT!C135:M135) / OUTPUT!AL$11),
IF(AND('PRINTABLE (per grading)'!H$16="OUTPUT", 'PRINTABLE (per grading)'!B$13="Midterm"), IF(ISERROR(SUMIF(OUTPUT!O$20:Y$20, "CLO6", OUTPUT!O135:Y135) / OUTPUT!AM$11), "", SUMIF(OUTPUT!O$20:Y$20, "CLO6", OUTPUT!O135:Y135) / OUTPUT!AM$11),
IF(AND('PRINTABLE (per grading)'!H$16="OUTPUT", 'PRINTABLE (per grading)'!B$13="Final"), IF(ISERROR(SUMIF(OUTPUT!AA$20:AI$20, "CLO6", OUTPUT!AA135:AI135) / OUTPUT!AN$11), "", SUMIF(OUTPUT!AA$20:AI$20, "CLO6", OUTPUT!AA135:AI135) / OUTPUT!AN$11),
"")))))),"")</f>
        <v/>
      </c>
      <c r="AO133" s="232" t="str">
        <f t="shared" si="83"/>
        <v/>
      </c>
      <c r="AP133" s="233" t="str">
        <f t="shared" si="84"/>
        <v/>
      </c>
      <c r="AQ133" s="25" t="str">
        <f>IF(B133 &lt;&gt; "", IFERROR(IF(C$16 = "PRELIM", SUMIF('Database (LECTURE-RES-PRAC)'!D$14:AG$14, "CLO7", 'Database (LECTURE-RES-PRAC)'!D130:AG130) / 'Grade computation'!F$10, IF(C$16 = "MIDTERM", SUMIF('Database (LECTURE-RES-PRAC)'!AJ$14:BM$14, "CLO7", 'Database (LECTURE-RES-PRAC)'!AJ130:BM130) / 'Grade computation'!G$10, IF(C$16 = "FINAL", SUMIF('Database (LECTURE-RES-PRAC)'!BP$14:CS$14, "CLO7", 'Database (LECTURE-RES-PRAC)'!BP130:CS130) / 'Grade computation'!H$10,""))),""),"")</f>
        <v/>
      </c>
      <c r="AR133" s="232" t="str">
        <f t="shared" si="85"/>
        <v/>
      </c>
      <c r="AS133" s="25" t="str">
        <f>IF(B133 &lt;&gt; "",IF(AND('PRINTABLE (per grading)'!H$16="EXAM", 'PRINTABLE (per grading)'!B$13="Prelim"), IF(ISERROR(SUMIF('Exam (LECTURE ONLY)'!D$20:M$20, "CLO7", 'Exam (LECTURE ONLY)'!D135:M135) / 'Exam (LECTURE ONLY)'!AL$12), "", SUMIF('Exam (LECTURE ONLY)'!D$20:M$20, "CLO7", 'Exam (LECTURE ONLY)'!D135:M135) /'Exam (LECTURE ONLY)'!AL$12),
IF(AND('PRINTABLE (per grading)'!H$16="EXAM", 'PRINTABLE (per grading)'!B$13="Midterm"), IF(ISERROR(SUMIF('Exam (LECTURE ONLY)'!O$20:X$20, "CLO7", 'Exam (LECTURE ONLY)'!O135:X135) / 'Exam (LECTURE ONLY)'!AM$12), "", SUMIF('Exam (LECTURE ONLY)'!O$20:X$20, "CLO7", 'Exam (LECTURE ONLY)'!O135:X135) / 'Exam (LECTURE ONLY)'!AM$12),
IF(AND('PRINTABLE (per grading)'!H$16="EXAM", 'PRINTABLE (per grading)'!B$13="Final"), IF(ISERROR(SUMIF('Exam (LECTURE ONLY)'!Z$20:AI$20, "CLO7", 'Exam (LECTURE ONLY)'!Z135:AI135) / 'Exam (LECTURE ONLY)'!AN$12), "", SUMIF('Exam (LECTURE ONLY)'!Z$20:AI$20, "CLO7", 'Exam (LECTURE ONLY)'!Z135:AI135) / 'Exam (LECTURE ONLY)'!AN$12),
IF(AND('PRINTABLE (per grading)'!H$16="OUTPUT", 'PRINTABLE (per grading)'!B$13="Prelim"), IF(ISERROR(SUMIF(OUTPUT!C$20:M$20, "CLO7", OUTPUT!C135:M135) / OUTPUT!AL$12), "", SUMIF(OUTPUT!C$20:M$20, "CLO7", OUTPUT!C135:M135) / OUTPUT!AL$12),
IF(AND('PRINTABLE (per grading)'!H$16="OUTPUT", 'PRINTABLE (per grading)'!B$13="Midterm"), IF(ISERROR(SUMIF(OUTPUT!O$20:Y$20, "CLO7", OUTPUT!O135:Y135) / OUTPUT!AM$12), "", SUMIF(OUTPUT!O$20:Y$20, "CLO7", OUTPUT!O135:Y135) / OUTPUT!AM$12),
IF(AND('PRINTABLE (per grading)'!H$16="OUTPUT", 'PRINTABLE (per grading)'!B$13="Final"), IF(ISERROR(SUMIF(OUTPUT!AA$20:AI$20, "CLO7", OUTPUT!AA135:AI135) / OUTPUT!AN$12), "", SUMIF(OUTPUT!AA$20:AI$20, "CLO7", OUTPUT!AA135:AI135) / OUTPUT!AN$12),
"")))))),"")</f>
        <v/>
      </c>
      <c r="AT133" s="232" t="str">
        <f t="shared" si="86"/>
        <v/>
      </c>
      <c r="AU133" s="233" t="str">
        <f t="shared" si="87"/>
        <v/>
      </c>
      <c r="AV133" s="25" t="str">
        <f>IF(B133 &lt;&gt; "", IFERROR(IF(C$16 = "PRELIM", SUMIF('Database (LECTURE-RES-PRAC)'!D$14:AG$14, "CLO8", 'Database (LECTURE-RES-PRAC)'!D130:AG130) / 'Grade computation'!F$11, IF(C$16 = "MIDTERM", SUMIF('Database (LECTURE-RES-PRAC)'!AJ$14:BM$14, "CLO8", 'Database (LECTURE-RES-PRAC)'!AJ130:BM130) / 'Grade computation'!G$11, IF(C$16 = "FINAL", SUMIF('Database (LECTURE-RES-PRAC)'!BP$14:CS$14, "CLO8", 'Database (LECTURE-RES-PRAC)'!BP130:CS130) / 'Grade computation'!H$11,""))),""),"")</f>
        <v/>
      </c>
      <c r="AW133" s="232" t="str">
        <f t="shared" si="88"/>
        <v/>
      </c>
      <c r="AX133" s="25" t="str">
        <f>IF(B133 &lt;&gt; "",IF(AND('PRINTABLE (per grading)'!H$16="EXAM", 'PRINTABLE (per grading)'!B$13="Prelim"), IF(ISERROR(SUMIF('Exam (LECTURE ONLY)'!D$20:M$20, "CLO8", 'Exam (LECTURE ONLY)'!D135:M135) / 'Exam (LECTURE ONLY)'!AL$13), "", SUMIF('Exam (LECTURE ONLY)'!D$20:M$20, "CLO8", 'Exam (LECTURE ONLY)'!D135:M135) /'Exam (LECTURE ONLY)'!AL$13),
IF(AND('PRINTABLE (per grading)'!H$16="EXAM", 'PRINTABLE (per grading)'!B$13="Midterm"), IF(ISERROR(SUMIF('Exam (LECTURE ONLY)'!O$20:X$20, "CLO8", 'Exam (LECTURE ONLY)'!O135:X135) / 'Exam (LECTURE ONLY)'!AM$13), "", SUMIF('Exam (LECTURE ONLY)'!O$20:X$20, "CLO8", 'Exam (LECTURE ONLY)'!O135:X135) / 'Exam (LECTURE ONLY)'!AM$13),
IF(AND('PRINTABLE (per grading)'!H$16="EXAM", 'PRINTABLE (per grading)'!B$13="Final"), IF(ISERROR(SUMIF('Exam (LECTURE ONLY)'!Z$20:AI$20, "CLO8", 'Exam (LECTURE ONLY)'!Z135:AI135) / 'Exam (LECTURE ONLY)'!AN$13), "", SUMIF('Exam (LECTURE ONLY)'!Z$20:AI$20, "CLO8", 'Exam (LECTURE ONLY)'!Z135:AI135) / 'Exam (LECTURE ONLY)'!AN$13),
IF(AND('PRINTABLE (per grading)'!H$16="OUTPUT", 'PRINTABLE (per grading)'!B$13="Prelim"), IF(ISERROR(SUMIF(OUTPUT!C$20:M$20, "CLO8", OUTPUT!C135:M135) / OUTPUT!AL$13), "", SUMIF(OUTPUT!C$20:M$20, "CLO8", OUTPUT!C135:M135) / OUTPUT!AL$13),
IF(AND('PRINTABLE (per grading)'!H$16="OUTPUT", 'PRINTABLE (per grading)'!B$13="Midterm"), IF(ISERROR(SUMIF(OUTPUT!O$20:Y$20, "CLO8", OUTPUT!O135:Y135) / OUTPUT!AM$13), "", SUMIF(OUTPUT!O$20:Y$20, "CLO8", OUTPUT!O135:Y135) / OUTPUT!AM$13),
IF(AND('PRINTABLE (per grading)'!H$16="OUTPUT", 'PRINTABLE (per grading)'!B$13="Final"), IF(ISERROR(SUMIF(OUTPUT!AA$20:AI$20, "CLO8", OUTPUT!AA135:AI135) / OUTPUT!AN$13), "", SUMIF(OUTPUT!AA$20:AI$20, "CLO8", OUTPUT!AA135:AI135) / OUTPUT!AN$13),
"")))))),"")</f>
        <v/>
      </c>
      <c r="AY133" s="232" t="str">
        <f t="shared" si="89"/>
        <v/>
      </c>
      <c r="AZ133" s="233" t="str">
        <f t="shared" si="90"/>
        <v/>
      </c>
      <c r="BA133" s="25" t="str">
        <f>IF(B133 &lt;&gt; "", IFERROR(IF(C$16 = "PRELIM", SUMIF('Database (LECTURE-RES-PRAC)'!D$14:AG$14, "CLO9", 'Database (LECTURE-RES-PRAC)'!D130:AG130) / 'Grade computation'!F$12, IF(C$16 = "MIDTERM", SUMIF('Database (LECTURE-RES-PRAC)'!AJ$14:BM$14, "CLO9", 'Database (LECTURE-RES-PRAC)'!AJ130:BM130) / 'Grade computation'!G$12, IF(C$16 = "FINAL", SUMIF('Database (LECTURE-RES-PRAC)'!BP$14:CS$14, "CLO9", 'Database (LECTURE-RES-PRAC)'!BP130:CS130) / 'Grade computation'!H$12,""))),""),"")</f>
        <v/>
      </c>
      <c r="BB133" s="232" t="str">
        <f t="shared" si="91"/>
        <v/>
      </c>
      <c r="BC133" s="25" t="str">
        <f>IF(B133 &lt;&gt; "",IF(AND('PRINTABLE (per grading)'!H$16="EXAM", 'PRINTABLE (per grading)'!B$13="Prelim"), IF(ISERROR(SUMIF('Exam (LECTURE ONLY)'!D$20:M$20, "CLO9", 'Exam (LECTURE ONLY)'!D135:M135) / 'Exam (LECTURE ONLY)'!AL$14), "", SUMIF('Exam (LECTURE ONLY)'!D$20:M$20, "CLO9", 'Exam (LECTURE ONLY)'!D135:M135) /'Exam (LECTURE ONLY)'!AL$14),
IF(AND('PRINTABLE (per grading)'!H$16="EXAM", 'PRINTABLE (per grading)'!B$13="Midterm"), IF(ISERROR(SUMIF('Exam (LECTURE ONLY)'!O$20:X$20, "CLO9", 'Exam (LECTURE ONLY)'!O135:X135) / 'Exam (LECTURE ONLY)'!AM$14), "", SUMIF('Exam (LECTURE ONLY)'!O$20:X$20, "CLO9", 'Exam (LECTURE ONLY)'!O135:X135) / 'Exam (LECTURE ONLY)'!AM$14),
IF(AND('PRINTABLE (per grading)'!H$16="EXAM", 'PRINTABLE (per grading)'!B$13="Final"), IF(ISERROR(SUMIF('Exam (LECTURE ONLY)'!Z$20:AI$20, "CLO9", 'Exam (LECTURE ONLY)'!Z135:AI135) / 'Exam (LECTURE ONLY)'!AN$14), "", SUMIF('Exam (LECTURE ONLY)'!Z$20:AI$20, "CLO9", 'Exam (LECTURE ONLY)'!Z135:AI135) / 'Exam (LECTURE ONLY)'!AN$14),
IF(AND('PRINTABLE (per grading)'!H$16="OUTPUT", 'PRINTABLE (per grading)'!B$13="Prelim"), IF(ISERROR(SUMIF(OUTPUT!C$20:M$20, "CLO9", OUTPUT!C135:M135) / OUTPUT!AL$14), "", SUMIF(OUTPUT!C$20:M$20, "CLO9", OUTPUT!C135:M135) / OUTPUT!AL$14),
IF(AND('PRINTABLE (per grading)'!H$16="OUTPUT", 'PRINTABLE (per grading)'!B$13="Midterm"), IF(ISERROR(SUMIF(OUTPUT!O$20:Y$20, "CLO9", OUTPUT!O135:Y135) / OUTPUT!AM$14), "", SUMIF(OUTPUT!O$20:Y$20, "CLO9", OUTPUT!O135:Y135) / OUTPUT!AM$14),
IF(AND('PRINTABLE (per grading)'!H$16="OUTPUT", 'PRINTABLE (per grading)'!B$13="Final"), IF(ISERROR(SUMIF(OUTPUT!AA$20:AI$20, "CLO9", OUTPUT!AA135:AI135) / OUTPUT!AN$14), "", SUMIF(OUTPUT!AA$20:AI$20, "CLO9", OUTPUT!AA135:AI135) / OUTPUT!AN$14),
"")))))),"")</f>
        <v/>
      </c>
      <c r="BD133" s="232" t="str">
        <f t="shared" si="92"/>
        <v/>
      </c>
      <c r="BE133" s="233" t="str">
        <f t="shared" si="93"/>
        <v/>
      </c>
      <c r="BF133" s="25" t="str">
        <f>IF(B133 &lt;&gt; "", IFERROR(IF(C$16 = "PRELIM", SUMIF('Database (LECTURE-RES-PRAC)'!D$14:AG$14, "CLO10", 'Database (LECTURE-RES-PRAC)'!D130:AG130) / 'Grade computation'!F$13, IF(C$16 = "MIDTERM", SUMIF('Database (LECTURE-RES-PRAC)'!AJ$14:BM$14, "CLO10", 'Database (LECTURE-RES-PRAC)'!AJ130:BM130) / 'Grade computation'!G$13, IF(C$16 = "FINAL", SUMIF('Database (LECTURE-RES-PRAC)'!BP$14:CS$14, "CLO10", 'Database (LECTURE-RES-PRAC)'!BP130:CS130) / 'Grade computation'!H$13,""))),""),"")</f>
        <v/>
      </c>
      <c r="BG133" s="232" t="str">
        <f t="shared" si="94"/>
        <v/>
      </c>
      <c r="BH133" s="25" t="str">
        <f>IF(B133 &lt;&gt; "",IF(AND('PRINTABLE (per grading)'!H$16="EXAM", 'PRINTABLE (per grading)'!B$13="Prelim"), IF(ISERROR(SUMIF('Exam (LECTURE ONLY)'!D$20:M$20, "CLO10", 'Exam (LECTURE ONLY)'!D135:M135) / 'Exam (LECTURE ONLY)'!AL$15), "", SUMIF('Exam (LECTURE ONLY)'!D$20:M$20, "CLO10", 'Exam (LECTURE ONLY)'!D135:M135) /'Exam (LECTURE ONLY)'!AL$15),
IF(AND('PRINTABLE (per grading)'!H$16="EXAM", 'PRINTABLE (per grading)'!B$13="Midterm"), IF(ISERROR(SUMIF('Exam (LECTURE ONLY)'!O$20:X$20, "CLO10", 'Exam (LECTURE ONLY)'!O135:X135) / 'Exam (LECTURE ONLY)'!AM$15), "", SUMIF('Exam (LECTURE ONLY)'!O$20:X$20, "CLO10", 'Exam (LECTURE ONLY)'!O135:X135) / 'Exam (LECTURE ONLY)'!AM$15),
IF(AND('PRINTABLE (per grading)'!H$16="EXAM", 'PRINTABLE (per grading)'!B$13="Final"), IF(ISERROR(SUMIF('Exam (LECTURE ONLY)'!Z$20:AI$20, "CLO10", 'Exam (LECTURE ONLY)'!Z135:AI135) / 'Exam (LECTURE ONLY)'!AN$15), "", SUMIF('Exam (LECTURE ONLY)'!Z$20:AI$20, "CLO10", 'Exam (LECTURE ONLY)'!Z135:AI135) / 'Exam (LECTURE ONLY)'!AN$15),
IF(AND('PRINTABLE (per grading)'!H$16="OUTPUT", 'PRINTABLE (per grading)'!B$13="Prelim"), IF(ISERROR(SUMIF(OUTPUT!C$20:M$20, "CLO10", OUTPUT!C135:M135) / OUTPUT!AL$15), "", SUMIF(OUTPUT!C$20:M$20, "CLO10", OUTPUT!C135:M135) / OUTPUT!AL$15),
IF(AND('PRINTABLE (per grading)'!H$16="OUTPUT", 'PRINTABLE (per grading)'!B$13="Midterm"), IF(ISERROR(SUMIF(OUTPUT!O$20:Y$20, "CLO10", OUTPUT!O135:Y135) / OUTPUT!AM$15), "", SUMIF(OUTPUT!O$20:Y$20, "CLO10", OUTPUT!O135:Y135) / OUTPUT!AM$15),
IF(AND('PRINTABLE (per grading)'!H$16="OUTPUT", 'PRINTABLE (per grading)'!B$13="Final"), IF(ISERROR(SUMIF(OUTPUT!AA$20:AI$20, "CLO10", OUTPUT!AA135:AI135) / OUTPUT!AN$15), "", SUMIF(OUTPUT!AA$20:AI$20, "CLO10", OUTPUT!AA135:AI135) / OUTPUT!AN$15),
"")))))),"")</f>
        <v/>
      </c>
      <c r="BI133" s="232" t="str">
        <f t="shared" si="95"/>
        <v/>
      </c>
      <c r="BJ133" s="233" t="str">
        <f t="shared" si="96"/>
        <v/>
      </c>
      <c r="BK133" s="2"/>
    </row>
    <row r="134" spans="1:63" ht="20.100000000000001" customHeight="1">
      <c r="A134" s="212" t="str">
        <f>IF(ISBLANK('Database (LECTURE-RES-PRAC)'!A131),"",'Database (LECTURE-RES-PRAC)'!A131)</f>
        <v/>
      </c>
      <c r="B134" s="213" t="str">
        <f>IF(ISBLANK('Database (LECTURE-RES-PRAC)'!B131),"",'Database (LECTURE-RES-PRAC)'!B131)</f>
        <v/>
      </c>
      <c r="C134" s="134" t="str">
        <f>IF(B134&lt;&gt;"",IF(C$16="PRELIM",'Grade computation'!C134, IF(C$16="MIDTERM",'Grade computation'!K134, IF(C$16="FINAL",'Grade computation'!S134,""))),"")</f>
        <v/>
      </c>
      <c r="D134" s="135" t="str">
        <f t="shared" si="1"/>
        <v/>
      </c>
      <c r="E134" s="134" t="str">
        <f>IF(B134&lt;&gt;"", IF(C$16="PRELIM",'Grade computation'!E134, IF(C$16="MIDTERM",'Grade computation'!M134, IF(C$16="FINAL",'Grade computation'!U134,""))),"")</f>
        <v/>
      </c>
      <c r="F134" s="136" t="str">
        <f t="shared" si="2"/>
        <v/>
      </c>
      <c r="G134" s="137" t="str">
        <f t="shared" si="3"/>
        <v/>
      </c>
      <c r="H134" s="207" t="str">
        <f>IF(B134&lt;&gt;"",IF(C$16="PRELIM", 'Grade computation'!H134, IF(C$16="MIDTERM", 'Grade computation'!P134, IF(C$16="FINAL",'Grade computation'!X134, ""))),"")</f>
        <v/>
      </c>
      <c r="I134" s="137" t="str">
        <f t="shared" si="4"/>
        <v/>
      </c>
      <c r="J134" s="139" t="str">
        <f t="shared" si="5"/>
        <v/>
      </c>
      <c r="K134" s="377" t="str">
        <f t="shared" si="6"/>
        <v/>
      </c>
      <c r="L134" s="434"/>
      <c r="M134" s="25" t="str">
        <f>IF(B134 &lt;&gt; "", IFERROR(IF(C$16 = "PRELIM", SUMIF('Database (LECTURE-RES-PRAC)'!D$14:AG$14, "CLO1", 'Database (LECTURE-RES-PRAC)'!D131:AG131) / 'Grade computation'!F$4, IF(C$16 = "MIDTERM", SUMIF('Database (LECTURE-RES-PRAC)'!AJ$14:BM$14, "CLO1", 'Database (LECTURE-RES-PRAC)'!AJ131:BM131) / 'Grade computation'!G$4, IF(C$16 = "FINAL", SUMIF('Database (LECTURE-RES-PRAC)'!BP$14:CS$14, "CLO1", 'Database (LECTURE-RES-PRAC)'!BP131:CS131) / 'Grade computation'!H$4,""))),""),"")</f>
        <v/>
      </c>
      <c r="N134" s="232" t="str">
        <f t="shared" si="67"/>
        <v/>
      </c>
      <c r="O134" s="25" t="str">
        <f>IF(B134 &lt;&gt; "",IF(AND('PRINTABLE (per grading)'!H$16="EXAM", 'PRINTABLE (per grading)'!B$13="Prelim"), IF(ISERROR(SUMIF('Exam (LECTURE ONLY)'!D$20:M$20, "CLO1", 'Exam (LECTURE ONLY)'!D136:M136) / 'Exam (LECTURE ONLY)'!AL$6), "", SUMIF('Exam (LECTURE ONLY)'!D$20:M$20, "CLO1", 'Exam (LECTURE ONLY)'!D136:M136) /'Exam (LECTURE ONLY)'!AL$6),
IF(AND('PRINTABLE (per grading)'!H$16="EXAM", 'PRINTABLE (per grading)'!B$13="Midterm"), IF(ISERROR(SUMIF('Exam (LECTURE ONLY)'!O$20:X$20, "CLO1", 'Exam (LECTURE ONLY)'!O136:X136) / 'Exam (LECTURE ONLY)'!AM$6), "", SUMIF('Exam (LECTURE ONLY)'!O$20:X$20, "CLO1", 'Exam (LECTURE ONLY)'!O136:X136) / 'Exam (LECTURE ONLY)'!AM$6),
IF(AND('PRINTABLE (per grading)'!H$16="EXAM", 'PRINTABLE (per grading)'!B$13="Final"), IF(ISERROR(SUMIF('Exam (LECTURE ONLY)'!Z$20:AI$20, "CLO1", 'Exam (LECTURE ONLY)'!Z136:AI136) / 'Exam (LECTURE ONLY)'!AN$6), "", SUMIF('Exam (LECTURE ONLY)'!Z$20:AI$20, "CLO1", 'Exam (LECTURE ONLY)'!Z136:AI136) / 'Exam (LECTURE ONLY)'!AN$6),
IF(AND('PRINTABLE (per grading)'!H$16="OUTPUT", 'PRINTABLE (per grading)'!B$13="Prelim"), IF(ISERROR(SUMIF(OUTPUT!C$20:M$20, "CLO1", OUTPUT!C136:M136) / OUTPUT!AL$6), "", SUMIF(OUTPUT!C$20:M$20, "CLO1", OUTPUT!C136:M136) / OUTPUT!AL$6),
IF(AND('PRINTABLE (per grading)'!H$16="OUTPUT", 'PRINTABLE (per grading)'!B$13="Midterm"), IF(ISERROR(SUMIF(OUTPUT!O$20:Y$20, "CLO1", OUTPUT!O136:Y136) / OUTPUT!AM$6), "", SUMIF(OUTPUT!O$20:Y$20, "CLO1", OUTPUT!O136:Y136) / OUTPUT!AM$6),
IF(AND('PRINTABLE (per grading)'!H$16="OUTPUT", 'PRINTABLE (per grading)'!B$13="Final"), IF(ISERROR(SUMIF(OUTPUT!AA$20:AI$20, "CLO1", OUTPUT!AA136:AI136) / OUTPUT!AN$6), "", SUMIF(OUTPUT!AA$20:AI$20, "CLO1", OUTPUT!AA136:AI136) / OUTPUT!AN$6),
"")))))),"")</f>
        <v/>
      </c>
      <c r="P134" s="232" t="str">
        <f t="shared" si="68"/>
        <v/>
      </c>
      <c r="Q134" s="233" t="str">
        <f t="shared" si="69"/>
        <v/>
      </c>
      <c r="R134" s="25" t="str">
        <f>IF(B134 &lt;&gt; "", IFERROR(IF(C$16 = "PRELIM", SUMIF('Database (LECTURE-RES-PRAC)'!D$14:AG$14, "CLO2", 'Database (LECTURE-RES-PRAC)'!D131:AG131) / 'Grade computation'!F$5, IF(C$16 = "MIDTERM", SUMIF('Database (LECTURE-RES-PRAC)'!AJ$14:BM$14, "CLO2", 'Database (LECTURE-RES-PRAC)'!AJ131:BM131) / 'Grade computation'!G$5, IF(C$16 = "FINAL", SUMIF('Database (LECTURE-RES-PRAC)'!BP$14:CS$14, "CLO2", 'Database (LECTURE-RES-PRAC)'!BP131:CS131) / 'Grade computation'!H$5,""))),""),"")</f>
        <v/>
      </c>
      <c r="S134" s="232" t="str">
        <f t="shared" si="70"/>
        <v/>
      </c>
      <c r="T134" s="25" t="str">
        <f>IF(B134 &lt;&gt; "",IF(AND('PRINTABLE (per grading)'!H$16="EXAM", 'PRINTABLE (per grading)'!B$13="Prelim"), IF(ISERROR(SUMIF('Exam (LECTURE ONLY)'!D$20:M$20, "CLO2", 'Exam (LECTURE ONLY)'!D136:M136) / 'Exam (LECTURE ONLY)'!AL$7), "", SUMIF('Exam (LECTURE ONLY)'!D$20:M$20, "CLO2", 'Exam (LECTURE ONLY)'!D136:M136) /'Exam (LECTURE ONLY)'!AL$7),
IF(AND('PRINTABLE (per grading)'!H$16="EXAM", 'PRINTABLE (per grading)'!B$13="Midterm"), IF(ISERROR(SUMIF('Exam (LECTURE ONLY)'!O$20:X$20, "CLO2", 'Exam (LECTURE ONLY)'!O136:X136) / 'Exam (LECTURE ONLY)'!AM$7), "", SUMIF('Exam (LECTURE ONLY)'!O$20:X$20, "CLO2", 'Exam (LECTURE ONLY)'!O136:X136) / 'Exam (LECTURE ONLY)'!AM$7),
IF(AND('PRINTABLE (per grading)'!H$16="EXAM", 'PRINTABLE (per grading)'!B$13="Final"), IF(ISERROR(SUMIF('Exam (LECTURE ONLY)'!Z$20:AI$20, "CLO2", 'Exam (LECTURE ONLY)'!Z136:AI136) / 'Exam (LECTURE ONLY)'!AN$7), "", SUMIF('Exam (LECTURE ONLY)'!Z$20:AI$20, "CLO2", 'Exam (LECTURE ONLY)'!Z136:AI136) / 'Exam (LECTURE ONLY)'!AN$7),
IF(AND('PRINTABLE (per grading)'!H$16="OUTPUT", 'PRINTABLE (per grading)'!B$13="Prelim"), IF(ISERROR(SUMIF(OUTPUT!C$20:M$20, "CLO2", OUTPUT!C136:M136) / OUTPUT!AL$7), "", SUMIF(OUTPUT!C$20:M$20, "CLO2", OUTPUT!C136:M136) / OUTPUT!AL$7),
IF(AND('PRINTABLE (per grading)'!H$16="OUTPUT", 'PRINTABLE (per grading)'!B$13="Midterm"), IF(ISERROR(SUMIF(OUTPUT!O$20:Y$20, "CLO2", OUTPUT!O136:Y136) / OUTPUT!AM$7), "", SUMIF(OUTPUT!O$20:Y$20, "CLO2", OUTPUT!O136:Y136) / OUTPUT!AM$7),
IF(AND('PRINTABLE (per grading)'!H$16="OUTPUT", 'PRINTABLE (per grading)'!B$13="Final"), IF(ISERROR(SUMIF(OUTPUT!AA$20:AI$20, "CLO2", OUTPUT!AA136:AI136) / OUTPUT!AN$7), "", SUMIF(OUTPUT!AA$20:AI$20, "CLO2", OUTPUT!AA136:AI136) / OUTPUT!AN$7),
"")))))),"")</f>
        <v/>
      </c>
      <c r="U134" s="232" t="str">
        <f t="shared" si="71"/>
        <v/>
      </c>
      <c r="V134" s="233" t="str">
        <f t="shared" si="72"/>
        <v/>
      </c>
      <c r="W134" s="25" t="str">
        <f>IF(B134 &lt;&gt; "", IFERROR(IF(C$16 = "PRELIM", SUMIF('Database (LECTURE-RES-PRAC)'!D$14:AG$14, "CLO3", 'Database (LECTURE-RES-PRAC)'!D131:AG131) / 'Grade computation'!F$6, IF(C$16 = "MIDTERM", SUMIF('Database (LECTURE-RES-PRAC)'!AJ$14:BM$14, "CLO3", 'Database (LECTURE-RES-PRAC)'!AJ131:BM131) / 'Grade computation'!G$6, IF(C$16 = "FINAL", SUMIF('Database (LECTURE-RES-PRAC)'!BP$14:CS$14, "CLO3", 'Database (LECTURE-RES-PRAC)'!BP131:CS131) / 'Grade computation'!H$6,""))),""),"")</f>
        <v/>
      </c>
      <c r="X134" s="232" t="str">
        <f t="shared" si="73"/>
        <v/>
      </c>
      <c r="Y134" s="25" t="str">
        <f>IF(B134 &lt;&gt; "",IF(AND('PRINTABLE (per grading)'!H$16="EXAM", 'PRINTABLE (per grading)'!B$13="Prelim"), IF(ISERROR(SUMIF('Exam (LECTURE ONLY)'!D$20:M$20, "CLO3", 'Exam (LECTURE ONLY)'!D136:M136) / 'Exam (LECTURE ONLY)'!AL$8), "", SUMIF('Exam (LECTURE ONLY)'!D$20:M$20, "CLO3", 'Exam (LECTURE ONLY)'!D136:M136) /'Exam (LECTURE ONLY)'!AL$8),
IF(AND('PRINTABLE (per grading)'!H$16="EXAM", 'PRINTABLE (per grading)'!B$13="Midterm"), IF(ISERROR(SUMIF('Exam (LECTURE ONLY)'!O$20:X$20, "CLO3", 'Exam (LECTURE ONLY)'!O136:X136) / 'Exam (LECTURE ONLY)'!AM$8), "", SUMIF('Exam (LECTURE ONLY)'!O$20:X$20, "CLO3", 'Exam (LECTURE ONLY)'!O136:X136) / 'Exam (LECTURE ONLY)'!AM$8),
IF(AND('PRINTABLE (per grading)'!H$16="EXAM", 'PRINTABLE (per grading)'!B$13="Final"), IF(ISERROR(SUMIF('Exam (LECTURE ONLY)'!Z$20:AI$20, "CLO3", 'Exam (LECTURE ONLY)'!Z136:AI136) / 'Exam (LECTURE ONLY)'!AN$8), "", SUMIF('Exam (LECTURE ONLY)'!Z$20:AI$20, "CLO3", 'Exam (LECTURE ONLY)'!Z136:AI136) / 'Exam (LECTURE ONLY)'!AN$8),
IF(AND('PRINTABLE (per grading)'!H$16="OUTPUT", 'PRINTABLE (per grading)'!B$13="Prelim"), IF(ISERROR(SUMIF(OUTPUT!C$20:M$20, "CLO3", OUTPUT!C136:M136) / OUTPUT!AL$8), "", SUMIF(OUTPUT!C$20:M$20, "CLO3", OUTPUT!C136:M136) / OUTPUT!AL$8),
IF(AND('PRINTABLE (per grading)'!H$16="OUTPUT", 'PRINTABLE (per grading)'!B$13="Midterm"), IF(ISERROR(SUMIF(OUTPUT!O$20:Y$20, "CLO3", OUTPUT!O136:Y136) / OUTPUT!AM$8), "", SUMIF(OUTPUT!O$20:Y$20, "CLO3", OUTPUT!O136:Y136) / OUTPUT!AM$8),
IF(AND('PRINTABLE (per grading)'!H$16="OUTPUT", 'PRINTABLE (per grading)'!B$13="Final"), IF(ISERROR(SUMIF(OUTPUT!AA$20:AI$20, "CLO3", OUTPUT!AA136:AI136) / OUTPUT!AN$8), "", SUMIF(OUTPUT!AA$20:AI$20, "CLO3", OUTPUT!AA136:AI136) / OUTPUT!AN$8),
"" )))))),"")</f>
        <v/>
      </c>
      <c r="Z134" s="232" t="str">
        <f t="shared" si="74"/>
        <v/>
      </c>
      <c r="AA134" s="233" t="str">
        <f t="shared" si="75"/>
        <v/>
      </c>
      <c r="AB134" s="25" t="str">
        <f>IF(B134 &lt;&gt; "", IFERROR(IF(C$16 = "PRELIM", SUMIF('Database (LECTURE-RES-PRAC)'!D$14:AG$14, "CLO4", 'Database (LECTURE-RES-PRAC)'!D131:AG131) / 'Grade computation'!F$7, IF(C$16 = "MIDTERM", SUMIF('Database (LECTURE-RES-PRAC)'!AJ$14:BM$14, "CLO4", 'Database (LECTURE-RES-PRAC)'!AJ131:BM131) / 'Grade computation'!G$7, IF(C$16 = "FINAL", SUMIF('Database (LECTURE-RES-PRAC)'!BP$14:CS$14, "CLO4", 'Database (LECTURE-RES-PRAC)'!BP131:CS131) / 'Grade computation'!H$7,""))),""),"")</f>
        <v/>
      </c>
      <c r="AC134" s="232" t="str">
        <f t="shared" si="76"/>
        <v/>
      </c>
      <c r="AD134" s="25" t="str">
        <f>IF(B134 &lt;&gt; "",IF(AND('PRINTABLE (per grading)'!H$16="EXAM", 'PRINTABLE (per grading)'!B$13="Prelim"), IF(ISERROR(SUMIF('Exam (LECTURE ONLY)'!D$20:M$20, "CLO4", 'Exam (LECTURE ONLY)'!D136:M136) / 'Exam (LECTURE ONLY)'!AL$9), "", SUMIF('Exam (LECTURE ONLY)'!D$20:M$20, "CLO4", 'Exam (LECTURE ONLY)'!D136:M136) /'Exam (LECTURE ONLY)'!AL$9),
IF(AND('PRINTABLE (per grading)'!H$16="EXAM", 'PRINTABLE (per grading)'!B$13="Midterm"), IF(ISERROR(SUMIF('Exam (LECTURE ONLY)'!O$20:X$20, "CLO4", 'Exam (LECTURE ONLY)'!O136:X136) / 'Exam (LECTURE ONLY)'!AM$9), "", SUMIF('Exam (LECTURE ONLY)'!O$20:X$20, "CLO4", 'Exam (LECTURE ONLY)'!O136:X136) / 'Exam (LECTURE ONLY)'!AM$9),
IF(AND('PRINTABLE (per grading)'!H$16="EXAM", 'PRINTABLE (per grading)'!B$13="Final"), IF(ISERROR(SUMIF('Exam (LECTURE ONLY)'!Z$20:AI$20, "CLO4", 'Exam (LECTURE ONLY)'!Z136:AI136) / 'Exam (LECTURE ONLY)'!AN$9), "", SUMIF('Exam (LECTURE ONLY)'!Z$20:AI$20, "CLO4", 'Exam (LECTURE ONLY)'!Z136:AI136) / 'Exam (LECTURE ONLY)'!AN$9),
IF(AND('PRINTABLE (per grading)'!H$16="OUTPUT", 'PRINTABLE (per grading)'!B$13="Prelim"), IF(ISERROR(SUMIF(OUTPUT!C$20:M$20, "CLO4", OUTPUT!C136:M136) / OUTPUT!AL$9), "", SUMIF(OUTPUT!C$20:M$20, "CLO4", OUTPUT!C136:M136) / OUTPUT!AL$9),
IF(AND('PRINTABLE (per grading)'!H$16="OUTPUT", 'PRINTABLE (per grading)'!B$13="Midterm"), IF(ISERROR(SUMIF(OUTPUT!O$20:Y$20, "CLO4", OUTPUT!O136:Y136) / OUTPUT!AM$9), "", SUMIF(OUTPUT!O$20:Y$20, "CLO4", OUTPUT!O136:Y136) / OUTPUT!AM$9),
IF(AND('PRINTABLE (per grading)'!H$16="OUTPUT", 'PRINTABLE (per grading)'!B$13="Final"), IF(ISERROR(SUMIF(OUTPUT!AA$20:AI$20, "CLO4", OUTPUT!AA136:AI136) / OUTPUT!AN$9), "", SUMIF(OUTPUT!AA$20:AI$20, "CLO4", OUTPUT!AA136:AI136) / OUTPUT!AN$9),
"")))))),"")</f>
        <v/>
      </c>
      <c r="AE134" s="232" t="str">
        <f t="shared" si="77"/>
        <v/>
      </c>
      <c r="AF134" s="233" t="str">
        <f t="shared" si="78"/>
        <v/>
      </c>
      <c r="AG134" s="25" t="str">
        <f>IF(B134 &lt;&gt; "", IFERROR(IF(C$16 = "PRELIM", SUMIF('Database (LECTURE-RES-PRAC)'!D$14:AG$14, "CLO5", 'Database (LECTURE-RES-PRAC)'!D131:AG131) / 'Grade computation'!F$8, IF(C$16 = "MIDTERM", SUMIF('Database (LECTURE-RES-PRAC)'!AJ$14:BM$14, "CLO5", 'Database (LECTURE-RES-PRAC)'!AJ131:BM131) / 'Grade computation'!G$8, IF(C$16 = "FINAL", SUMIF('Database (LECTURE-RES-PRAC)'!BP$14:CS$14, "CLO5", 'Database (LECTURE-RES-PRAC)'!BP131:CS131) / 'Grade computation'!H$8,""))),""),"")</f>
        <v/>
      </c>
      <c r="AH134" s="232" t="str">
        <f t="shared" si="79"/>
        <v/>
      </c>
      <c r="AI134" s="25" t="str">
        <f>IF(B134 &lt;&gt; "",IF(AND('PRINTABLE (per grading)'!H$16="EXAM", 'PRINTABLE (per grading)'!B$13="Prelim"), IF(ISERROR(SUMIF('Exam (LECTURE ONLY)'!D$20:M$20, "CLO5", 'Exam (LECTURE ONLY)'!D136:M136) / 'Exam (LECTURE ONLY)'!AL$10), "", SUMIF('Exam (LECTURE ONLY)'!D$20:M$20, "CLO5", 'Exam (LECTURE ONLY)'!D136:M136) /'Exam (LECTURE ONLY)'!AL$10),
IF(AND('PRINTABLE (per grading)'!H$16="EXAM", 'PRINTABLE (per grading)'!B$13="Midterm"), IF(ISERROR(SUMIF('Exam (LECTURE ONLY)'!O$20:X$20, "CLO5", 'Exam (LECTURE ONLY)'!O136:X136) / 'Exam (LECTURE ONLY)'!AM$10), "", SUMIF('Exam (LECTURE ONLY)'!O$20:X$20, "CLO5", 'Exam (LECTURE ONLY)'!O136:X136) / 'Exam (LECTURE ONLY)'!AM$10),
IF(AND('PRINTABLE (per grading)'!H$16="EXAM", 'PRINTABLE (per grading)'!B$13="Final"), IF(ISERROR(SUMIF('Exam (LECTURE ONLY)'!Z$20:AI$20, "CLO5", 'Exam (LECTURE ONLY)'!Z136:AI136) / 'Exam (LECTURE ONLY)'!AN$10), "", SUMIF('Exam (LECTURE ONLY)'!Z$20:AI$20, "CLO5", 'Exam (LECTURE ONLY)'!Z136:AI136) / 'Exam (LECTURE ONLY)'!AN$10),
IF(AND('PRINTABLE (per grading)'!H$16="OUTPUT", 'PRINTABLE (per grading)'!B$13="Prelim"), IF(ISERROR(SUMIF(OUTPUT!C$20:M$20, "CLO5", OUTPUT!C136:M136) / OUTPUT!AL$10), "", SUMIF(OUTPUT!C$20:M$20, "CLO5", OUTPUT!C136:M136) / OUTPUT!AL$10),
IF(AND('PRINTABLE (per grading)'!H$16="OUTPUT", 'PRINTABLE (per grading)'!B$13="Midterm"), IF(ISERROR(SUMIF(OUTPUT!O$20:Y$20, "CLO5", OUTPUT!O136:Y136) / OUTPUT!AM$10), "", SUMIF(OUTPUT!O$20:Y$20, "CLO5", OUTPUT!O136:Y136) / OUTPUT!AM$10),
IF(AND('PRINTABLE (per grading)'!H$16="OUTPUT", 'PRINTABLE (per grading)'!B$13="Final"), IF(ISERROR(SUMIF(OUTPUT!AA$20:AI$20, "CLO5", OUTPUT!AA136:AI136) / OUTPUT!AN$10), "", SUMIF(OUTPUT!AA$20:AI$20, "CLO5", OUTPUT!AA136:AI136) / OUTPUT!AN$10),
"")))))),"")</f>
        <v/>
      </c>
      <c r="AJ134" s="232" t="str">
        <f t="shared" si="80"/>
        <v/>
      </c>
      <c r="AK134" s="233" t="str">
        <f t="shared" si="81"/>
        <v/>
      </c>
      <c r="AL134" s="25" t="str">
        <f>IF(B134 &lt;&gt; "", IFERROR(IF(C$16 = "PRELIM", SUMIF('Database (LECTURE-RES-PRAC)'!D$14:AG$14, "CLO6", 'Database (LECTURE-RES-PRAC)'!D131:AG131) / 'Grade computation'!F$9, IF(C$16 = "MIDTERM", SUMIF('Database (LECTURE-RES-PRAC)'!AJ$14:BM$14, "CLO6", 'Database (LECTURE-RES-PRAC)'!AJ131:BM131) / 'Grade computation'!G$9, IF(C$16 = "FINAL", SUMIF('Database (LECTURE-RES-PRAC)'!BP$14:CS$14, "CLO6", 'Database (LECTURE-RES-PRAC)'!BP131:CS131) / 'Grade computation'!H$9,""))),""),"")</f>
        <v/>
      </c>
      <c r="AM134" s="232" t="str">
        <f t="shared" si="82"/>
        <v/>
      </c>
      <c r="AN134" s="25" t="str">
        <f>IF(B134 &lt;&gt; "",IF(AND('PRINTABLE (per grading)'!H$16="EXAM", 'PRINTABLE (per grading)'!B$13="Prelim"), IF(ISERROR(SUMIF('Exam (LECTURE ONLY)'!D$20:M$20, "CLO6", 'Exam (LECTURE ONLY)'!D136:M136) / 'Exam (LECTURE ONLY)'!AL$11), "", SUMIF('Exam (LECTURE ONLY)'!D$20:M$20, "CLO6", 'Exam (LECTURE ONLY)'!D136:M136) /'Exam (LECTURE ONLY)'!AL$11),
IF(AND('PRINTABLE (per grading)'!H$16="EXAM", 'PRINTABLE (per grading)'!B$13="Midterm"), IF(ISERROR(SUMIF('Exam (LECTURE ONLY)'!O$20:X$20, "CLO6", 'Exam (LECTURE ONLY)'!O136:X136) / 'Exam (LECTURE ONLY)'!AM$11), "", SUMIF('Exam (LECTURE ONLY)'!O$20:X$20, "CLO6", 'Exam (LECTURE ONLY)'!O136:X136) / 'Exam (LECTURE ONLY)'!AM$11),
IF(AND('PRINTABLE (per grading)'!H$16="EXAM", 'PRINTABLE (per grading)'!B$13="Final"), IF(ISERROR(SUMIF('Exam (LECTURE ONLY)'!Z$20:AI$20, "CLO6", 'Exam (LECTURE ONLY)'!Z136:AI136) / 'Exam (LECTURE ONLY)'!AN$11), "", SUMIF('Exam (LECTURE ONLY)'!Z$20:AI$20, "CLO6", 'Exam (LECTURE ONLY)'!Z136:AI136) / 'Exam (LECTURE ONLY)'!AN$11),
IF(AND('PRINTABLE (per grading)'!H$16="OUTPUT", 'PRINTABLE (per grading)'!B$13="Prelim"), IF(ISERROR(SUMIF(OUTPUT!C$20:M$20, "CLO6", OUTPUT!C136:M136) / OUTPUT!AL$11), "", SUMIF(OUTPUT!C$20:M$20, "CLO6", OUTPUT!C136:M136) / OUTPUT!AL$11),
IF(AND('PRINTABLE (per grading)'!H$16="OUTPUT", 'PRINTABLE (per grading)'!B$13="Midterm"), IF(ISERROR(SUMIF(OUTPUT!O$20:Y$20, "CLO6", OUTPUT!O136:Y136) / OUTPUT!AM$11), "", SUMIF(OUTPUT!O$20:Y$20, "CLO6", OUTPUT!O136:Y136) / OUTPUT!AM$11),
IF(AND('PRINTABLE (per grading)'!H$16="OUTPUT", 'PRINTABLE (per grading)'!B$13="Final"), IF(ISERROR(SUMIF(OUTPUT!AA$20:AI$20, "CLO6", OUTPUT!AA136:AI136) / OUTPUT!AN$11), "", SUMIF(OUTPUT!AA$20:AI$20, "CLO6", OUTPUT!AA136:AI136) / OUTPUT!AN$11),
"")))))),"")</f>
        <v/>
      </c>
      <c r="AO134" s="232" t="str">
        <f t="shared" si="83"/>
        <v/>
      </c>
      <c r="AP134" s="233" t="str">
        <f t="shared" si="84"/>
        <v/>
      </c>
      <c r="AQ134" s="25" t="str">
        <f>IF(B134 &lt;&gt; "", IFERROR(IF(C$16 = "PRELIM", SUMIF('Database (LECTURE-RES-PRAC)'!D$14:AG$14, "CLO7", 'Database (LECTURE-RES-PRAC)'!D131:AG131) / 'Grade computation'!F$10, IF(C$16 = "MIDTERM", SUMIF('Database (LECTURE-RES-PRAC)'!AJ$14:BM$14, "CLO7", 'Database (LECTURE-RES-PRAC)'!AJ131:BM131) / 'Grade computation'!G$10, IF(C$16 = "FINAL", SUMIF('Database (LECTURE-RES-PRAC)'!BP$14:CS$14, "CLO7", 'Database (LECTURE-RES-PRAC)'!BP131:CS131) / 'Grade computation'!H$10,""))),""),"")</f>
        <v/>
      </c>
      <c r="AR134" s="232" t="str">
        <f t="shared" si="85"/>
        <v/>
      </c>
      <c r="AS134" s="25" t="str">
        <f>IF(B134 &lt;&gt; "",IF(AND('PRINTABLE (per grading)'!H$16="EXAM", 'PRINTABLE (per grading)'!B$13="Prelim"), IF(ISERROR(SUMIF('Exam (LECTURE ONLY)'!D$20:M$20, "CLO7", 'Exam (LECTURE ONLY)'!D136:M136) / 'Exam (LECTURE ONLY)'!AL$12), "", SUMIF('Exam (LECTURE ONLY)'!D$20:M$20, "CLO7", 'Exam (LECTURE ONLY)'!D136:M136) /'Exam (LECTURE ONLY)'!AL$12),
IF(AND('PRINTABLE (per grading)'!H$16="EXAM", 'PRINTABLE (per grading)'!B$13="Midterm"), IF(ISERROR(SUMIF('Exam (LECTURE ONLY)'!O$20:X$20, "CLO7", 'Exam (LECTURE ONLY)'!O136:X136) / 'Exam (LECTURE ONLY)'!AM$12), "", SUMIF('Exam (LECTURE ONLY)'!O$20:X$20, "CLO7", 'Exam (LECTURE ONLY)'!O136:X136) / 'Exam (LECTURE ONLY)'!AM$12),
IF(AND('PRINTABLE (per grading)'!H$16="EXAM", 'PRINTABLE (per grading)'!B$13="Final"), IF(ISERROR(SUMIF('Exam (LECTURE ONLY)'!Z$20:AI$20, "CLO7", 'Exam (LECTURE ONLY)'!Z136:AI136) / 'Exam (LECTURE ONLY)'!AN$12), "", SUMIF('Exam (LECTURE ONLY)'!Z$20:AI$20, "CLO7", 'Exam (LECTURE ONLY)'!Z136:AI136) / 'Exam (LECTURE ONLY)'!AN$12),
IF(AND('PRINTABLE (per grading)'!H$16="OUTPUT", 'PRINTABLE (per grading)'!B$13="Prelim"), IF(ISERROR(SUMIF(OUTPUT!C$20:M$20, "CLO7", OUTPUT!C136:M136) / OUTPUT!AL$12), "", SUMIF(OUTPUT!C$20:M$20, "CLO7", OUTPUT!C136:M136) / OUTPUT!AL$12),
IF(AND('PRINTABLE (per grading)'!H$16="OUTPUT", 'PRINTABLE (per grading)'!B$13="Midterm"), IF(ISERROR(SUMIF(OUTPUT!O$20:Y$20, "CLO7", OUTPUT!O136:Y136) / OUTPUT!AM$12), "", SUMIF(OUTPUT!O$20:Y$20, "CLO7", OUTPUT!O136:Y136) / OUTPUT!AM$12),
IF(AND('PRINTABLE (per grading)'!H$16="OUTPUT", 'PRINTABLE (per grading)'!B$13="Final"), IF(ISERROR(SUMIF(OUTPUT!AA$20:AI$20, "CLO7", OUTPUT!AA136:AI136) / OUTPUT!AN$12), "", SUMIF(OUTPUT!AA$20:AI$20, "CLO7", OUTPUT!AA136:AI136) / OUTPUT!AN$12),
"")))))),"")</f>
        <v/>
      </c>
      <c r="AT134" s="232" t="str">
        <f t="shared" si="86"/>
        <v/>
      </c>
      <c r="AU134" s="233" t="str">
        <f t="shared" si="87"/>
        <v/>
      </c>
      <c r="AV134" s="25" t="str">
        <f>IF(B134 &lt;&gt; "", IFERROR(IF(C$16 = "PRELIM", SUMIF('Database (LECTURE-RES-PRAC)'!D$14:AG$14, "CLO8", 'Database (LECTURE-RES-PRAC)'!D131:AG131) / 'Grade computation'!F$11, IF(C$16 = "MIDTERM", SUMIF('Database (LECTURE-RES-PRAC)'!AJ$14:BM$14, "CLO8", 'Database (LECTURE-RES-PRAC)'!AJ131:BM131) / 'Grade computation'!G$11, IF(C$16 = "FINAL", SUMIF('Database (LECTURE-RES-PRAC)'!BP$14:CS$14, "CLO8", 'Database (LECTURE-RES-PRAC)'!BP131:CS131) / 'Grade computation'!H$11,""))),""),"")</f>
        <v/>
      </c>
      <c r="AW134" s="232" t="str">
        <f t="shared" si="88"/>
        <v/>
      </c>
      <c r="AX134" s="25" t="str">
        <f>IF(B134 &lt;&gt; "",IF(AND('PRINTABLE (per grading)'!H$16="EXAM", 'PRINTABLE (per grading)'!B$13="Prelim"), IF(ISERROR(SUMIF('Exam (LECTURE ONLY)'!D$20:M$20, "CLO8", 'Exam (LECTURE ONLY)'!D136:M136) / 'Exam (LECTURE ONLY)'!AL$13), "", SUMIF('Exam (LECTURE ONLY)'!D$20:M$20, "CLO8", 'Exam (LECTURE ONLY)'!D136:M136) /'Exam (LECTURE ONLY)'!AL$13),
IF(AND('PRINTABLE (per grading)'!H$16="EXAM", 'PRINTABLE (per grading)'!B$13="Midterm"), IF(ISERROR(SUMIF('Exam (LECTURE ONLY)'!O$20:X$20, "CLO8", 'Exam (LECTURE ONLY)'!O136:X136) / 'Exam (LECTURE ONLY)'!AM$13), "", SUMIF('Exam (LECTURE ONLY)'!O$20:X$20, "CLO8", 'Exam (LECTURE ONLY)'!O136:X136) / 'Exam (LECTURE ONLY)'!AM$13),
IF(AND('PRINTABLE (per grading)'!H$16="EXAM", 'PRINTABLE (per grading)'!B$13="Final"), IF(ISERROR(SUMIF('Exam (LECTURE ONLY)'!Z$20:AI$20, "CLO8", 'Exam (LECTURE ONLY)'!Z136:AI136) / 'Exam (LECTURE ONLY)'!AN$13), "", SUMIF('Exam (LECTURE ONLY)'!Z$20:AI$20, "CLO8", 'Exam (LECTURE ONLY)'!Z136:AI136) / 'Exam (LECTURE ONLY)'!AN$13),
IF(AND('PRINTABLE (per grading)'!H$16="OUTPUT", 'PRINTABLE (per grading)'!B$13="Prelim"), IF(ISERROR(SUMIF(OUTPUT!C$20:M$20, "CLO8", OUTPUT!C136:M136) / OUTPUT!AL$13), "", SUMIF(OUTPUT!C$20:M$20, "CLO8", OUTPUT!C136:M136) / OUTPUT!AL$13),
IF(AND('PRINTABLE (per grading)'!H$16="OUTPUT", 'PRINTABLE (per grading)'!B$13="Midterm"), IF(ISERROR(SUMIF(OUTPUT!O$20:Y$20, "CLO8", OUTPUT!O136:Y136) / OUTPUT!AM$13), "", SUMIF(OUTPUT!O$20:Y$20, "CLO8", OUTPUT!O136:Y136) / OUTPUT!AM$13),
IF(AND('PRINTABLE (per grading)'!H$16="OUTPUT", 'PRINTABLE (per grading)'!B$13="Final"), IF(ISERROR(SUMIF(OUTPUT!AA$20:AI$20, "CLO8", OUTPUT!AA136:AI136) / OUTPUT!AN$13), "", SUMIF(OUTPUT!AA$20:AI$20, "CLO8", OUTPUT!AA136:AI136) / OUTPUT!AN$13),
"")))))),"")</f>
        <v/>
      </c>
      <c r="AY134" s="232" t="str">
        <f t="shared" si="89"/>
        <v/>
      </c>
      <c r="AZ134" s="233" t="str">
        <f t="shared" si="90"/>
        <v/>
      </c>
      <c r="BA134" s="25" t="str">
        <f>IF(B134 &lt;&gt; "", IFERROR(IF(C$16 = "PRELIM", SUMIF('Database (LECTURE-RES-PRAC)'!D$14:AG$14, "CLO9", 'Database (LECTURE-RES-PRAC)'!D131:AG131) / 'Grade computation'!F$12, IF(C$16 = "MIDTERM", SUMIF('Database (LECTURE-RES-PRAC)'!AJ$14:BM$14, "CLO9", 'Database (LECTURE-RES-PRAC)'!AJ131:BM131) / 'Grade computation'!G$12, IF(C$16 = "FINAL", SUMIF('Database (LECTURE-RES-PRAC)'!BP$14:CS$14, "CLO9", 'Database (LECTURE-RES-PRAC)'!BP131:CS131) / 'Grade computation'!H$12,""))),""),"")</f>
        <v/>
      </c>
      <c r="BB134" s="232" t="str">
        <f t="shared" si="91"/>
        <v/>
      </c>
      <c r="BC134" s="25" t="str">
        <f>IF(B134 &lt;&gt; "",IF(AND('PRINTABLE (per grading)'!H$16="EXAM", 'PRINTABLE (per grading)'!B$13="Prelim"), IF(ISERROR(SUMIF('Exam (LECTURE ONLY)'!D$20:M$20, "CLO9", 'Exam (LECTURE ONLY)'!D136:M136) / 'Exam (LECTURE ONLY)'!AL$14), "", SUMIF('Exam (LECTURE ONLY)'!D$20:M$20, "CLO9", 'Exam (LECTURE ONLY)'!D136:M136) /'Exam (LECTURE ONLY)'!AL$14),
IF(AND('PRINTABLE (per grading)'!H$16="EXAM", 'PRINTABLE (per grading)'!B$13="Midterm"), IF(ISERROR(SUMIF('Exam (LECTURE ONLY)'!O$20:X$20, "CLO9", 'Exam (LECTURE ONLY)'!O136:X136) / 'Exam (LECTURE ONLY)'!AM$14), "", SUMIF('Exam (LECTURE ONLY)'!O$20:X$20, "CLO9", 'Exam (LECTURE ONLY)'!O136:X136) / 'Exam (LECTURE ONLY)'!AM$14),
IF(AND('PRINTABLE (per grading)'!H$16="EXAM", 'PRINTABLE (per grading)'!B$13="Final"), IF(ISERROR(SUMIF('Exam (LECTURE ONLY)'!Z$20:AI$20, "CLO9", 'Exam (LECTURE ONLY)'!Z136:AI136) / 'Exam (LECTURE ONLY)'!AN$14), "", SUMIF('Exam (LECTURE ONLY)'!Z$20:AI$20, "CLO9", 'Exam (LECTURE ONLY)'!Z136:AI136) / 'Exam (LECTURE ONLY)'!AN$14),
IF(AND('PRINTABLE (per grading)'!H$16="OUTPUT", 'PRINTABLE (per grading)'!B$13="Prelim"), IF(ISERROR(SUMIF(OUTPUT!C$20:M$20, "CLO9", OUTPUT!C136:M136) / OUTPUT!AL$14), "", SUMIF(OUTPUT!C$20:M$20, "CLO9", OUTPUT!C136:M136) / OUTPUT!AL$14),
IF(AND('PRINTABLE (per grading)'!H$16="OUTPUT", 'PRINTABLE (per grading)'!B$13="Midterm"), IF(ISERROR(SUMIF(OUTPUT!O$20:Y$20, "CLO9", OUTPUT!O136:Y136) / OUTPUT!AM$14), "", SUMIF(OUTPUT!O$20:Y$20, "CLO9", OUTPUT!O136:Y136) / OUTPUT!AM$14),
IF(AND('PRINTABLE (per grading)'!H$16="OUTPUT", 'PRINTABLE (per grading)'!B$13="Final"), IF(ISERROR(SUMIF(OUTPUT!AA$20:AI$20, "CLO9", OUTPUT!AA136:AI136) / OUTPUT!AN$14), "", SUMIF(OUTPUT!AA$20:AI$20, "CLO9", OUTPUT!AA136:AI136) / OUTPUT!AN$14),
"")))))),"")</f>
        <v/>
      </c>
      <c r="BD134" s="232" t="str">
        <f t="shared" si="92"/>
        <v/>
      </c>
      <c r="BE134" s="233" t="str">
        <f t="shared" si="93"/>
        <v/>
      </c>
      <c r="BF134" s="25" t="str">
        <f>IF(B134 &lt;&gt; "", IFERROR(IF(C$16 = "PRELIM", SUMIF('Database (LECTURE-RES-PRAC)'!D$14:AG$14, "CLO10", 'Database (LECTURE-RES-PRAC)'!D131:AG131) / 'Grade computation'!F$13, IF(C$16 = "MIDTERM", SUMIF('Database (LECTURE-RES-PRAC)'!AJ$14:BM$14, "CLO10", 'Database (LECTURE-RES-PRAC)'!AJ131:BM131) / 'Grade computation'!G$13, IF(C$16 = "FINAL", SUMIF('Database (LECTURE-RES-PRAC)'!BP$14:CS$14, "CLO10", 'Database (LECTURE-RES-PRAC)'!BP131:CS131) / 'Grade computation'!H$13,""))),""),"")</f>
        <v/>
      </c>
      <c r="BG134" s="232" t="str">
        <f t="shared" si="94"/>
        <v/>
      </c>
      <c r="BH134" s="25" t="str">
        <f>IF(B134 &lt;&gt; "",IF(AND('PRINTABLE (per grading)'!H$16="EXAM", 'PRINTABLE (per grading)'!B$13="Prelim"), IF(ISERROR(SUMIF('Exam (LECTURE ONLY)'!D$20:M$20, "CLO10", 'Exam (LECTURE ONLY)'!D136:M136) / 'Exam (LECTURE ONLY)'!AL$15), "", SUMIF('Exam (LECTURE ONLY)'!D$20:M$20, "CLO10", 'Exam (LECTURE ONLY)'!D136:M136) /'Exam (LECTURE ONLY)'!AL$15),
IF(AND('PRINTABLE (per grading)'!H$16="EXAM", 'PRINTABLE (per grading)'!B$13="Midterm"), IF(ISERROR(SUMIF('Exam (LECTURE ONLY)'!O$20:X$20, "CLO10", 'Exam (LECTURE ONLY)'!O136:X136) / 'Exam (LECTURE ONLY)'!AM$15), "", SUMIF('Exam (LECTURE ONLY)'!O$20:X$20, "CLO10", 'Exam (LECTURE ONLY)'!O136:X136) / 'Exam (LECTURE ONLY)'!AM$15),
IF(AND('PRINTABLE (per grading)'!H$16="EXAM", 'PRINTABLE (per grading)'!B$13="Final"), IF(ISERROR(SUMIF('Exam (LECTURE ONLY)'!Z$20:AI$20, "CLO10", 'Exam (LECTURE ONLY)'!Z136:AI136) / 'Exam (LECTURE ONLY)'!AN$15), "", SUMIF('Exam (LECTURE ONLY)'!Z$20:AI$20, "CLO10", 'Exam (LECTURE ONLY)'!Z136:AI136) / 'Exam (LECTURE ONLY)'!AN$15),
IF(AND('PRINTABLE (per grading)'!H$16="OUTPUT", 'PRINTABLE (per grading)'!B$13="Prelim"), IF(ISERROR(SUMIF(OUTPUT!C$20:M$20, "CLO10", OUTPUT!C136:M136) / OUTPUT!AL$15), "", SUMIF(OUTPUT!C$20:M$20, "CLO10", OUTPUT!C136:M136) / OUTPUT!AL$15),
IF(AND('PRINTABLE (per grading)'!H$16="OUTPUT", 'PRINTABLE (per grading)'!B$13="Midterm"), IF(ISERROR(SUMIF(OUTPUT!O$20:Y$20, "CLO10", OUTPUT!O136:Y136) / OUTPUT!AM$15), "", SUMIF(OUTPUT!O$20:Y$20, "CLO10", OUTPUT!O136:Y136) / OUTPUT!AM$15),
IF(AND('PRINTABLE (per grading)'!H$16="OUTPUT", 'PRINTABLE (per grading)'!B$13="Final"), IF(ISERROR(SUMIF(OUTPUT!AA$20:AI$20, "CLO10", OUTPUT!AA136:AI136) / OUTPUT!AN$15), "", SUMIF(OUTPUT!AA$20:AI$20, "CLO10", OUTPUT!AA136:AI136) / OUTPUT!AN$15),
"")))))),"")</f>
        <v/>
      </c>
      <c r="BI134" s="232" t="str">
        <f t="shared" si="95"/>
        <v/>
      </c>
      <c r="BJ134" s="233" t="str">
        <f t="shared" si="96"/>
        <v/>
      </c>
      <c r="BK134" s="2"/>
    </row>
    <row r="135" spans="1:63" ht="20.100000000000001" customHeight="1">
      <c r="A135" s="118" t="str">
        <f>IF(ISBLANK('Database (LECTURE-RES-PRAC)'!A132),"",'Database (LECTURE-RES-PRAC)'!A132)</f>
        <v/>
      </c>
      <c r="B135" s="119" t="str">
        <f>IF(ISBLANK('Database (LECTURE-RES-PRAC)'!B132),"",'Database (LECTURE-RES-PRAC)'!B132)</f>
        <v/>
      </c>
      <c r="C135" s="134" t="str">
        <f>IF(B135&lt;&gt;"",IF(C$16="PRELIM",'Grade computation'!C135, IF(C$16="MIDTERM",'Grade computation'!K135, IF(C$16="FINAL",'Grade computation'!S135,""))),"")</f>
        <v/>
      </c>
      <c r="D135" s="135" t="str">
        <f t="shared" si="1"/>
        <v/>
      </c>
      <c r="E135" s="134" t="str">
        <f>IF(B135&lt;&gt;"", IF(C$16="PRELIM",'Grade computation'!E135, IF(C$16="MIDTERM",'Grade computation'!M135, IF(C$16="FINAL",'Grade computation'!U135,""))),"")</f>
        <v/>
      </c>
      <c r="F135" s="136" t="str">
        <f t="shared" si="2"/>
        <v/>
      </c>
      <c r="G135" s="137" t="str">
        <f t="shared" si="3"/>
        <v/>
      </c>
      <c r="H135" s="207" t="str">
        <f>IF(B135&lt;&gt;"",IF(C$16="PRELIM", 'Grade computation'!H135, IF(C$16="MIDTERM", 'Grade computation'!P135, IF(C$16="FINAL",'Grade computation'!X135, ""))),"")</f>
        <v/>
      </c>
      <c r="I135" s="137" t="str">
        <f t="shared" si="4"/>
        <v/>
      </c>
      <c r="J135" s="139" t="str">
        <f t="shared" si="5"/>
        <v/>
      </c>
      <c r="K135" s="377" t="str">
        <f t="shared" si="6"/>
        <v/>
      </c>
      <c r="L135" s="434"/>
      <c r="M135" s="25" t="str">
        <f>IF(B135 &lt;&gt; "", IFERROR(IF(C$16 = "PRELIM", SUMIF('Database (LECTURE-RES-PRAC)'!D$14:AG$14, "CLO1", 'Database (LECTURE-RES-PRAC)'!D132:AG132) / 'Grade computation'!F$4, IF(C$16 = "MIDTERM", SUMIF('Database (LECTURE-RES-PRAC)'!AJ$14:BM$14, "CLO1", 'Database (LECTURE-RES-PRAC)'!AJ132:BM132) / 'Grade computation'!G$4, IF(C$16 = "FINAL", SUMIF('Database (LECTURE-RES-PRAC)'!BP$14:CS$14, "CLO1", 'Database (LECTURE-RES-PRAC)'!BP132:CS132) / 'Grade computation'!H$4,""))),""),"")</f>
        <v/>
      </c>
      <c r="N135" s="232" t="str">
        <f t="shared" si="67"/>
        <v/>
      </c>
      <c r="O135" s="25" t="str">
        <f>IF(B135 &lt;&gt; "",IF(AND('PRINTABLE (per grading)'!H$16="EXAM", 'PRINTABLE (per grading)'!B$13="Prelim"), IF(ISERROR(SUMIF('Exam (LECTURE ONLY)'!D$20:M$20, "CLO1", 'Exam (LECTURE ONLY)'!D137:M137) / 'Exam (LECTURE ONLY)'!AL$6), "", SUMIF('Exam (LECTURE ONLY)'!D$20:M$20, "CLO1", 'Exam (LECTURE ONLY)'!D137:M137) /'Exam (LECTURE ONLY)'!AL$6),
IF(AND('PRINTABLE (per grading)'!H$16="EXAM", 'PRINTABLE (per grading)'!B$13="Midterm"), IF(ISERROR(SUMIF('Exam (LECTURE ONLY)'!O$20:X$20, "CLO1", 'Exam (LECTURE ONLY)'!O137:X137) / 'Exam (LECTURE ONLY)'!AM$6), "", SUMIF('Exam (LECTURE ONLY)'!O$20:X$20, "CLO1", 'Exam (LECTURE ONLY)'!O137:X137) / 'Exam (LECTURE ONLY)'!AM$6),
IF(AND('PRINTABLE (per grading)'!H$16="EXAM", 'PRINTABLE (per grading)'!B$13="Final"), IF(ISERROR(SUMIF('Exam (LECTURE ONLY)'!Z$20:AI$20, "CLO1", 'Exam (LECTURE ONLY)'!Z137:AI137) / 'Exam (LECTURE ONLY)'!AN$6), "", SUMIF('Exam (LECTURE ONLY)'!Z$20:AI$20, "CLO1", 'Exam (LECTURE ONLY)'!Z137:AI137) / 'Exam (LECTURE ONLY)'!AN$6),
IF(AND('PRINTABLE (per grading)'!H$16="OUTPUT", 'PRINTABLE (per grading)'!B$13="Prelim"), IF(ISERROR(SUMIF(OUTPUT!C$20:M$20, "CLO1", OUTPUT!C137:M137) / OUTPUT!AL$6), "", SUMIF(OUTPUT!C$20:M$20, "CLO1", OUTPUT!C137:M137) / OUTPUT!AL$6),
IF(AND('PRINTABLE (per grading)'!H$16="OUTPUT", 'PRINTABLE (per grading)'!B$13="Midterm"), IF(ISERROR(SUMIF(OUTPUT!O$20:Y$20, "CLO1", OUTPUT!O137:Y137) / OUTPUT!AM$6), "", SUMIF(OUTPUT!O$20:Y$20, "CLO1", OUTPUT!O137:Y137) / OUTPUT!AM$6),
IF(AND('PRINTABLE (per grading)'!H$16="OUTPUT", 'PRINTABLE (per grading)'!B$13="Final"), IF(ISERROR(SUMIF(OUTPUT!AA$20:AI$20, "CLO1", OUTPUT!AA137:AI137) / OUTPUT!AN$6), "", SUMIF(OUTPUT!AA$20:AI$20, "CLO1", OUTPUT!AA137:AI137) / OUTPUT!AN$6),
"")))))),"")</f>
        <v/>
      </c>
      <c r="P135" s="232" t="str">
        <f t="shared" si="68"/>
        <v/>
      </c>
      <c r="Q135" s="233" t="str">
        <f t="shared" si="69"/>
        <v/>
      </c>
      <c r="R135" s="25" t="str">
        <f>IF(B135 &lt;&gt; "", IFERROR(IF(C$16 = "PRELIM", SUMIF('Database (LECTURE-RES-PRAC)'!D$14:AG$14, "CLO2", 'Database (LECTURE-RES-PRAC)'!D132:AG132) / 'Grade computation'!F$5, IF(C$16 = "MIDTERM", SUMIF('Database (LECTURE-RES-PRAC)'!AJ$14:BM$14, "CLO2", 'Database (LECTURE-RES-PRAC)'!AJ132:BM132) / 'Grade computation'!G$5, IF(C$16 = "FINAL", SUMIF('Database (LECTURE-RES-PRAC)'!BP$14:CS$14, "CLO2", 'Database (LECTURE-RES-PRAC)'!BP132:CS132) / 'Grade computation'!H$5,""))),""),"")</f>
        <v/>
      </c>
      <c r="S135" s="232" t="str">
        <f t="shared" si="70"/>
        <v/>
      </c>
      <c r="T135" s="25" t="str">
        <f>IF(B135 &lt;&gt; "",IF(AND('PRINTABLE (per grading)'!H$16="EXAM", 'PRINTABLE (per grading)'!B$13="Prelim"), IF(ISERROR(SUMIF('Exam (LECTURE ONLY)'!D$20:M$20, "CLO2", 'Exam (LECTURE ONLY)'!D137:M137) / 'Exam (LECTURE ONLY)'!AL$7), "", SUMIF('Exam (LECTURE ONLY)'!D$20:M$20, "CLO2", 'Exam (LECTURE ONLY)'!D137:M137) /'Exam (LECTURE ONLY)'!AL$7),
IF(AND('PRINTABLE (per grading)'!H$16="EXAM", 'PRINTABLE (per grading)'!B$13="Midterm"), IF(ISERROR(SUMIF('Exam (LECTURE ONLY)'!O$20:X$20, "CLO2", 'Exam (LECTURE ONLY)'!O137:X137) / 'Exam (LECTURE ONLY)'!AM$7), "", SUMIF('Exam (LECTURE ONLY)'!O$20:X$20, "CLO2", 'Exam (LECTURE ONLY)'!O137:X137) / 'Exam (LECTURE ONLY)'!AM$7),
IF(AND('PRINTABLE (per grading)'!H$16="EXAM", 'PRINTABLE (per grading)'!B$13="Final"), IF(ISERROR(SUMIF('Exam (LECTURE ONLY)'!Z$20:AI$20, "CLO2", 'Exam (LECTURE ONLY)'!Z137:AI137) / 'Exam (LECTURE ONLY)'!AN$7), "", SUMIF('Exam (LECTURE ONLY)'!Z$20:AI$20, "CLO2", 'Exam (LECTURE ONLY)'!Z137:AI137) / 'Exam (LECTURE ONLY)'!AN$7),
IF(AND('PRINTABLE (per grading)'!H$16="OUTPUT", 'PRINTABLE (per grading)'!B$13="Prelim"), IF(ISERROR(SUMIF(OUTPUT!C$20:M$20, "CLO2", OUTPUT!C137:M137) / OUTPUT!AL$7), "", SUMIF(OUTPUT!C$20:M$20, "CLO2", OUTPUT!C137:M137) / OUTPUT!AL$7),
IF(AND('PRINTABLE (per grading)'!H$16="OUTPUT", 'PRINTABLE (per grading)'!B$13="Midterm"), IF(ISERROR(SUMIF(OUTPUT!O$20:Y$20, "CLO2", OUTPUT!O137:Y137) / OUTPUT!AM$7), "", SUMIF(OUTPUT!O$20:Y$20, "CLO2", OUTPUT!O137:Y137) / OUTPUT!AM$7),
IF(AND('PRINTABLE (per grading)'!H$16="OUTPUT", 'PRINTABLE (per grading)'!B$13="Final"), IF(ISERROR(SUMIF(OUTPUT!AA$20:AI$20, "CLO2", OUTPUT!AA137:AI137) / OUTPUT!AN$7), "", SUMIF(OUTPUT!AA$20:AI$20, "CLO2", OUTPUT!AA137:AI137) / OUTPUT!AN$7),
"")))))),"")</f>
        <v/>
      </c>
      <c r="U135" s="232" t="str">
        <f t="shared" si="71"/>
        <v/>
      </c>
      <c r="V135" s="233" t="str">
        <f t="shared" si="72"/>
        <v/>
      </c>
      <c r="W135" s="25" t="str">
        <f>IF(B135 &lt;&gt; "", IFERROR(IF(C$16 = "PRELIM", SUMIF('Database (LECTURE-RES-PRAC)'!D$14:AG$14, "CLO3", 'Database (LECTURE-RES-PRAC)'!D132:AG132) / 'Grade computation'!F$6, IF(C$16 = "MIDTERM", SUMIF('Database (LECTURE-RES-PRAC)'!AJ$14:BM$14, "CLO3", 'Database (LECTURE-RES-PRAC)'!AJ132:BM132) / 'Grade computation'!G$6, IF(C$16 = "FINAL", SUMIF('Database (LECTURE-RES-PRAC)'!BP$14:CS$14, "CLO3", 'Database (LECTURE-RES-PRAC)'!BP132:CS132) / 'Grade computation'!H$6,""))),""),"")</f>
        <v/>
      </c>
      <c r="X135" s="232" t="str">
        <f t="shared" si="73"/>
        <v/>
      </c>
      <c r="Y135" s="25" t="str">
        <f>IF(B135 &lt;&gt; "",IF(AND('PRINTABLE (per grading)'!H$16="EXAM", 'PRINTABLE (per grading)'!B$13="Prelim"), IF(ISERROR(SUMIF('Exam (LECTURE ONLY)'!D$20:M$20, "CLO3", 'Exam (LECTURE ONLY)'!D137:M137) / 'Exam (LECTURE ONLY)'!AL$8), "", SUMIF('Exam (LECTURE ONLY)'!D$20:M$20, "CLO3", 'Exam (LECTURE ONLY)'!D137:M137) /'Exam (LECTURE ONLY)'!AL$8),
IF(AND('PRINTABLE (per grading)'!H$16="EXAM", 'PRINTABLE (per grading)'!B$13="Midterm"), IF(ISERROR(SUMIF('Exam (LECTURE ONLY)'!O$20:X$20, "CLO3", 'Exam (LECTURE ONLY)'!O137:X137) / 'Exam (LECTURE ONLY)'!AM$8), "", SUMIF('Exam (LECTURE ONLY)'!O$20:X$20, "CLO3", 'Exam (LECTURE ONLY)'!O137:X137) / 'Exam (LECTURE ONLY)'!AM$8),
IF(AND('PRINTABLE (per grading)'!H$16="EXAM", 'PRINTABLE (per grading)'!B$13="Final"), IF(ISERROR(SUMIF('Exam (LECTURE ONLY)'!Z$20:AI$20, "CLO3", 'Exam (LECTURE ONLY)'!Z137:AI137) / 'Exam (LECTURE ONLY)'!AN$8), "", SUMIF('Exam (LECTURE ONLY)'!Z$20:AI$20, "CLO3", 'Exam (LECTURE ONLY)'!Z137:AI137) / 'Exam (LECTURE ONLY)'!AN$8),
IF(AND('PRINTABLE (per grading)'!H$16="OUTPUT", 'PRINTABLE (per grading)'!B$13="Prelim"), IF(ISERROR(SUMIF(OUTPUT!C$20:M$20, "CLO3", OUTPUT!C137:M137) / OUTPUT!AL$8), "", SUMIF(OUTPUT!C$20:M$20, "CLO3", OUTPUT!C137:M137) / OUTPUT!AL$8),
IF(AND('PRINTABLE (per grading)'!H$16="OUTPUT", 'PRINTABLE (per grading)'!B$13="Midterm"), IF(ISERROR(SUMIF(OUTPUT!O$20:Y$20, "CLO3", OUTPUT!O137:Y137) / OUTPUT!AM$8), "", SUMIF(OUTPUT!O$20:Y$20, "CLO3", OUTPUT!O137:Y137) / OUTPUT!AM$8),
IF(AND('PRINTABLE (per grading)'!H$16="OUTPUT", 'PRINTABLE (per grading)'!B$13="Final"), IF(ISERROR(SUMIF(OUTPUT!AA$20:AI$20, "CLO3", OUTPUT!AA137:AI137) / OUTPUT!AN$8), "", SUMIF(OUTPUT!AA$20:AI$20, "CLO3", OUTPUT!AA137:AI137) / OUTPUT!AN$8),
"" )))))),"")</f>
        <v/>
      </c>
      <c r="Z135" s="232" t="str">
        <f t="shared" si="74"/>
        <v/>
      </c>
      <c r="AA135" s="233" t="str">
        <f t="shared" si="75"/>
        <v/>
      </c>
      <c r="AB135" s="25" t="str">
        <f>IF(B135 &lt;&gt; "", IFERROR(IF(C$16 = "PRELIM", SUMIF('Database (LECTURE-RES-PRAC)'!D$14:AG$14, "CLO4", 'Database (LECTURE-RES-PRAC)'!D132:AG132) / 'Grade computation'!F$7, IF(C$16 = "MIDTERM", SUMIF('Database (LECTURE-RES-PRAC)'!AJ$14:BM$14, "CLO4", 'Database (LECTURE-RES-PRAC)'!AJ132:BM132) / 'Grade computation'!G$7, IF(C$16 = "FINAL", SUMIF('Database (LECTURE-RES-PRAC)'!BP$14:CS$14, "CLO4", 'Database (LECTURE-RES-PRAC)'!BP132:CS132) / 'Grade computation'!H$7,""))),""),"")</f>
        <v/>
      </c>
      <c r="AC135" s="232" t="str">
        <f t="shared" si="76"/>
        <v/>
      </c>
      <c r="AD135" s="25" t="str">
        <f>IF(B135 &lt;&gt; "",IF(AND('PRINTABLE (per grading)'!H$16="EXAM", 'PRINTABLE (per grading)'!B$13="Prelim"), IF(ISERROR(SUMIF('Exam (LECTURE ONLY)'!D$20:M$20, "CLO4", 'Exam (LECTURE ONLY)'!D137:M137) / 'Exam (LECTURE ONLY)'!AL$9), "", SUMIF('Exam (LECTURE ONLY)'!D$20:M$20, "CLO4", 'Exam (LECTURE ONLY)'!D137:M137) /'Exam (LECTURE ONLY)'!AL$9),
IF(AND('PRINTABLE (per grading)'!H$16="EXAM", 'PRINTABLE (per grading)'!B$13="Midterm"), IF(ISERROR(SUMIF('Exam (LECTURE ONLY)'!O$20:X$20, "CLO4", 'Exam (LECTURE ONLY)'!O137:X137) / 'Exam (LECTURE ONLY)'!AM$9), "", SUMIF('Exam (LECTURE ONLY)'!O$20:X$20, "CLO4", 'Exam (LECTURE ONLY)'!O137:X137) / 'Exam (LECTURE ONLY)'!AM$9),
IF(AND('PRINTABLE (per grading)'!H$16="EXAM", 'PRINTABLE (per grading)'!B$13="Final"), IF(ISERROR(SUMIF('Exam (LECTURE ONLY)'!Z$20:AI$20, "CLO4", 'Exam (LECTURE ONLY)'!Z137:AI137) / 'Exam (LECTURE ONLY)'!AN$9), "", SUMIF('Exam (LECTURE ONLY)'!Z$20:AI$20, "CLO4", 'Exam (LECTURE ONLY)'!Z137:AI137) / 'Exam (LECTURE ONLY)'!AN$9),
IF(AND('PRINTABLE (per grading)'!H$16="OUTPUT", 'PRINTABLE (per grading)'!B$13="Prelim"), IF(ISERROR(SUMIF(OUTPUT!C$20:M$20, "CLO4", OUTPUT!C137:M137) / OUTPUT!AL$9), "", SUMIF(OUTPUT!C$20:M$20, "CLO4", OUTPUT!C137:M137) / OUTPUT!AL$9),
IF(AND('PRINTABLE (per grading)'!H$16="OUTPUT", 'PRINTABLE (per grading)'!B$13="Midterm"), IF(ISERROR(SUMIF(OUTPUT!O$20:Y$20, "CLO4", OUTPUT!O137:Y137) / OUTPUT!AM$9), "", SUMIF(OUTPUT!O$20:Y$20, "CLO4", OUTPUT!O137:Y137) / OUTPUT!AM$9),
IF(AND('PRINTABLE (per grading)'!H$16="OUTPUT", 'PRINTABLE (per grading)'!B$13="Final"), IF(ISERROR(SUMIF(OUTPUT!AA$20:AI$20, "CLO4", OUTPUT!AA137:AI137) / OUTPUT!AN$9), "", SUMIF(OUTPUT!AA$20:AI$20, "CLO4", OUTPUT!AA137:AI137) / OUTPUT!AN$9),
"")))))),"")</f>
        <v/>
      </c>
      <c r="AE135" s="232" t="str">
        <f t="shared" si="77"/>
        <v/>
      </c>
      <c r="AF135" s="233" t="str">
        <f t="shared" si="78"/>
        <v/>
      </c>
      <c r="AG135" s="25" t="str">
        <f>IF(B135 &lt;&gt; "", IFERROR(IF(C$16 = "PRELIM", SUMIF('Database (LECTURE-RES-PRAC)'!D$14:AG$14, "CLO5", 'Database (LECTURE-RES-PRAC)'!D132:AG132) / 'Grade computation'!F$8, IF(C$16 = "MIDTERM", SUMIF('Database (LECTURE-RES-PRAC)'!AJ$14:BM$14, "CLO5", 'Database (LECTURE-RES-PRAC)'!AJ132:BM132) / 'Grade computation'!G$8, IF(C$16 = "FINAL", SUMIF('Database (LECTURE-RES-PRAC)'!BP$14:CS$14, "CLO5", 'Database (LECTURE-RES-PRAC)'!BP132:CS132) / 'Grade computation'!H$8,""))),""),"")</f>
        <v/>
      </c>
      <c r="AH135" s="232" t="str">
        <f t="shared" si="79"/>
        <v/>
      </c>
      <c r="AI135" s="25" t="str">
        <f>IF(B135 &lt;&gt; "",IF(AND('PRINTABLE (per grading)'!H$16="EXAM", 'PRINTABLE (per grading)'!B$13="Prelim"), IF(ISERROR(SUMIF('Exam (LECTURE ONLY)'!D$20:M$20, "CLO5", 'Exam (LECTURE ONLY)'!D137:M137) / 'Exam (LECTURE ONLY)'!AL$10), "", SUMIF('Exam (LECTURE ONLY)'!D$20:M$20, "CLO5", 'Exam (LECTURE ONLY)'!D137:M137) /'Exam (LECTURE ONLY)'!AL$10),
IF(AND('PRINTABLE (per grading)'!H$16="EXAM", 'PRINTABLE (per grading)'!B$13="Midterm"), IF(ISERROR(SUMIF('Exam (LECTURE ONLY)'!O$20:X$20, "CLO5", 'Exam (LECTURE ONLY)'!O137:X137) / 'Exam (LECTURE ONLY)'!AM$10), "", SUMIF('Exam (LECTURE ONLY)'!O$20:X$20, "CLO5", 'Exam (LECTURE ONLY)'!O137:X137) / 'Exam (LECTURE ONLY)'!AM$10),
IF(AND('PRINTABLE (per grading)'!H$16="EXAM", 'PRINTABLE (per grading)'!B$13="Final"), IF(ISERROR(SUMIF('Exam (LECTURE ONLY)'!Z$20:AI$20, "CLO5", 'Exam (LECTURE ONLY)'!Z137:AI137) / 'Exam (LECTURE ONLY)'!AN$10), "", SUMIF('Exam (LECTURE ONLY)'!Z$20:AI$20, "CLO5", 'Exam (LECTURE ONLY)'!Z137:AI137) / 'Exam (LECTURE ONLY)'!AN$10),
IF(AND('PRINTABLE (per grading)'!H$16="OUTPUT", 'PRINTABLE (per grading)'!B$13="Prelim"), IF(ISERROR(SUMIF(OUTPUT!C$20:M$20, "CLO5", OUTPUT!C137:M137) / OUTPUT!AL$10), "", SUMIF(OUTPUT!C$20:M$20, "CLO5", OUTPUT!C137:M137) / OUTPUT!AL$10),
IF(AND('PRINTABLE (per grading)'!H$16="OUTPUT", 'PRINTABLE (per grading)'!B$13="Midterm"), IF(ISERROR(SUMIF(OUTPUT!O$20:Y$20, "CLO5", OUTPUT!O137:Y137) / OUTPUT!AM$10), "", SUMIF(OUTPUT!O$20:Y$20, "CLO5", OUTPUT!O137:Y137) / OUTPUT!AM$10),
IF(AND('PRINTABLE (per grading)'!H$16="OUTPUT", 'PRINTABLE (per grading)'!B$13="Final"), IF(ISERROR(SUMIF(OUTPUT!AA$20:AI$20, "CLO5", OUTPUT!AA137:AI137) / OUTPUT!AN$10), "", SUMIF(OUTPUT!AA$20:AI$20, "CLO5", OUTPUT!AA137:AI137) / OUTPUT!AN$10),
"")))))),"")</f>
        <v/>
      </c>
      <c r="AJ135" s="232" t="str">
        <f t="shared" si="80"/>
        <v/>
      </c>
      <c r="AK135" s="233" t="str">
        <f t="shared" si="81"/>
        <v/>
      </c>
      <c r="AL135" s="25" t="str">
        <f>IF(B135 &lt;&gt; "", IFERROR(IF(C$16 = "PRELIM", SUMIF('Database (LECTURE-RES-PRAC)'!D$14:AG$14, "CLO6", 'Database (LECTURE-RES-PRAC)'!D132:AG132) / 'Grade computation'!F$9, IF(C$16 = "MIDTERM", SUMIF('Database (LECTURE-RES-PRAC)'!AJ$14:BM$14, "CLO6", 'Database (LECTURE-RES-PRAC)'!AJ132:BM132) / 'Grade computation'!G$9, IF(C$16 = "FINAL", SUMIF('Database (LECTURE-RES-PRAC)'!BP$14:CS$14, "CLO6", 'Database (LECTURE-RES-PRAC)'!BP132:CS132) / 'Grade computation'!H$9,""))),""),"")</f>
        <v/>
      </c>
      <c r="AM135" s="232" t="str">
        <f t="shared" si="82"/>
        <v/>
      </c>
      <c r="AN135" s="25" t="str">
        <f>IF(B135 &lt;&gt; "",IF(AND('PRINTABLE (per grading)'!H$16="EXAM", 'PRINTABLE (per grading)'!B$13="Prelim"), IF(ISERROR(SUMIF('Exam (LECTURE ONLY)'!D$20:M$20, "CLO6", 'Exam (LECTURE ONLY)'!D137:M137) / 'Exam (LECTURE ONLY)'!AL$11), "", SUMIF('Exam (LECTURE ONLY)'!D$20:M$20, "CLO6", 'Exam (LECTURE ONLY)'!D137:M137) /'Exam (LECTURE ONLY)'!AL$11),
IF(AND('PRINTABLE (per grading)'!H$16="EXAM", 'PRINTABLE (per grading)'!B$13="Midterm"), IF(ISERROR(SUMIF('Exam (LECTURE ONLY)'!O$20:X$20, "CLO6", 'Exam (LECTURE ONLY)'!O137:X137) / 'Exam (LECTURE ONLY)'!AM$11), "", SUMIF('Exam (LECTURE ONLY)'!O$20:X$20, "CLO6", 'Exam (LECTURE ONLY)'!O137:X137) / 'Exam (LECTURE ONLY)'!AM$11),
IF(AND('PRINTABLE (per grading)'!H$16="EXAM", 'PRINTABLE (per grading)'!B$13="Final"), IF(ISERROR(SUMIF('Exam (LECTURE ONLY)'!Z$20:AI$20, "CLO6", 'Exam (LECTURE ONLY)'!Z137:AI137) / 'Exam (LECTURE ONLY)'!AN$11), "", SUMIF('Exam (LECTURE ONLY)'!Z$20:AI$20, "CLO6", 'Exam (LECTURE ONLY)'!Z137:AI137) / 'Exam (LECTURE ONLY)'!AN$11),
IF(AND('PRINTABLE (per grading)'!H$16="OUTPUT", 'PRINTABLE (per grading)'!B$13="Prelim"), IF(ISERROR(SUMIF(OUTPUT!C$20:M$20, "CLO6", OUTPUT!C137:M137) / OUTPUT!AL$11), "", SUMIF(OUTPUT!C$20:M$20, "CLO6", OUTPUT!C137:M137) / OUTPUT!AL$11),
IF(AND('PRINTABLE (per grading)'!H$16="OUTPUT", 'PRINTABLE (per grading)'!B$13="Midterm"), IF(ISERROR(SUMIF(OUTPUT!O$20:Y$20, "CLO6", OUTPUT!O137:Y137) / OUTPUT!AM$11), "", SUMIF(OUTPUT!O$20:Y$20, "CLO6", OUTPUT!O137:Y137) / OUTPUT!AM$11),
IF(AND('PRINTABLE (per grading)'!H$16="OUTPUT", 'PRINTABLE (per grading)'!B$13="Final"), IF(ISERROR(SUMIF(OUTPUT!AA$20:AI$20, "CLO6", OUTPUT!AA137:AI137) / OUTPUT!AN$11), "", SUMIF(OUTPUT!AA$20:AI$20, "CLO6", OUTPUT!AA137:AI137) / OUTPUT!AN$11),
"")))))),"")</f>
        <v/>
      </c>
      <c r="AO135" s="232" t="str">
        <f t="shared" si="83"/>
        <v/>
      </c>
      <c r="AP135" s="233" t="str">
        <f t="shared" si="84"/>
        <v/>
      </c>
      <c r="AQ135" s="25" t="str">
        <f>IF(B135 &lt;&gt; "", IFERROR(IF(C$16 = "PRELIM", SUMIF('Database (LECTURE-RES-PRAC)'!D$14:AG$14, "CLO7", 'Database (LECTURE-RES-PRAC)'!D132:AG132) / 'Grade computation'!F$10, IF(C$16 = "MIDTERM", SUMIF('Database (LECTURE-RES-PRAC)'!AJ$14:BM$14, "CLO7", 'Database (LECTURE-RES-PRAC)'!AJ132:BM132) / 'Grade computation'!G$10, IF(C$16 = "FINAL", SUMIF('Database (LECTURE-RES-PRAC)'!BP$14:CS$14, "CLO7", 'Database (LECTURE-RES-PRAC)'!BP132:CS132) / 'Grade computation'!H$10,""))),""),"")</f>
        <v/>
      </c>
      <c r="AR135" s="232" t="str">
        <f t="shared" si="85"/>
        <v/>
      </c>
      <c r="AS135" s="25" t="str">
        <f>IF(B135 &lt;&gt; "",IF(AND('PRINTABLE (per grading)'!H$16="EXAM", 'PRINTABLE (per grading)'!B$13="Prelim"), IF(ISERROR(SUMIF('Exam (LECTURE ONLY)'!D$20:M$20, "CLO7", 'Exam (LECTURE ONLY)'!D137:M137) / 'Exam (LECTURE ONLY)'!AL$12), "", SUMIF('Exam (LECTURE ONLY)'!D$20:M$20, "CLO7", 'Exam (LECTURE ONLY)'!D137:M137) /'Exam (LECTURE ONLY)'!AL$12),
IF(AND('PRINTABLE (per grading)'!H$16="EXAM", 'PRINTABLE (per grading)'!B$13="Midterm"), IF(ISERROR(SUMIF('Exam (LECTURE ONLY)'!O$20:X$20, "CLO7", 'Exam (LECTURE ONLY)'!O137:X137) / 'Exam (LECTURE ONLY)'!AM$12), "", SUMIF('Exam (LECTURE ONLY)'!O$20:X$20, "CLO7", 'Exam (LECTURE ONLY)'!O137:X137) / 'Exam (LECTURE ONLY)'!AM$12),
IF(AND('PRINTABLE (per grading)'!H$16="EXAM", 'PRINTABLE (per grading)'!B$13="Final"), IF(ISERROR(SUMIF('Exam (LECTURE ONLY)'!Z$20:AI$20, "CLO7", 'Exam (LECTURE ONLY)'!Z137:AI137) / 'Exam (LECTURE ONLY)'!AN$12), "", SUMIF('Exam (LECTURE ONLY)'!Z$20:AI$20, "CLO7", 'Exam (LECTURE ONLY)'!Z137:AI137) / 'Exam (LECTURE ONLY)'!AN$12),
IF(AND('PRINTABLE (per grading)'!H$16="OUTPUT", 'PRINTABLE (per grading)'!B$13="Prelim"), IF(ISERROR(SUMIF(OUTPUT!C$20:M$20, "CLO7", OUTPUT!C137:M137) / OUTPUT!AL$12), "", SUMIF(OUTPUT!C$20:M$20, "CLO7", OUTPUT!C137:M137) / OUTPUT!AL$12),
IF(AND('PRINTABLE (per grading)'!H$16="OUTPUT", 'PRINTABLE (per grading)'!B$13="Midterm"), IF(ISERROR(SUMIF(OUTPUT!O$20:Y$20, "CLO7", OUTPUT!O137:Y137) / OUTPUT!AM$12), "", SUMIF(OUTPUT!O$20:Y$20, "CLO7", OUTPUT!O137:Y137) / OUTPUT!AM$12),
IF(AND('PRINTABLE (per grading)'!H$16="OUTPUT", 'PRINTABLE (per grading)'!B$13="Final"), IF(ISERROR(SUMIF(OUTPUT!AA$20:AI$20, "CLO7", OUTPUT!AA137:AI137) / OUTPUT!AN$12), "", SUMIF(OUTPUT!AA$20:AI$20, "CLO7", OUTPUT!AA137:AI137) / OUTPUT!AN$12),
"")))))),"")</f>
        <v/>
      </c>
      <c r="AT135" s="232" t="str">
        <f t="shared" si="86"/>
        <v/>
      </c>
      <c r="AU135" s="233" t="str">
        <f t="shared" si="87"/>
        <v/>
      </c>
      <c r="AV135" s="25" t="str">
        <f>IF(B135 &lt;&gt; "", IFERROR(IF(C$16 = "PRELIM", SUMIF('Database (LECTURE-RES-PRAC)'!D$14:AG$14, "CLO8", 'Database (LECTURE-RES-PRAC)'!D132:AG132) / 'Grade computation'!F$11, IF(C$16 = "MIDTERM", SUMIF('Database (LECTURE-RES-PRAC)'!AJ$14:BM$14, "CLO8", 'Database (LECTURE-RES-PRAC)'!AJ132:BM132) / 'Grade computation'!G$11, IF(C$16 = "FINAL", SUMIF('Database (LECTURE-RES-PRAC)'!BP$14:CS$14, "CLO8", 'Database (LECTURE-RES-PRAC)'!BP132:CS132) / 'Grade computation'!H$11,""))),""),"")</f>
        <v/>
      </c>
      <c r="AW135" s="232" t="str">
        <f t="shared" si="88"/>
        <v/>
      </c>
      <c r="AX135" s="25" t="str">
        <f>IF(B135 &lt;&gt; "",IF(AND('PRINTABLE (per grading)'!H$16="EXAM", 'PRINTABLE (per grading)'!B$13="Prelim"), IF(ISERROR(SUMIF('Exam (LECTURE ONLY)'!D$20:M$20, "CLO8", 'Exam (LECTURE ONLY)'!D137:M137) / 'Exam (LECTURE ONLY)'!AL$13), "", SUMIF('Exam (LECTURE ONLY)'!D$20:M$20, "CLO8", 'Exam (LECTURE ONLY)'!D137:M137) /'Exam (LECTURE ONLY)'!AL$13),
IF(AND('PRINTABLE (per grading)'!H$16="EXAM", 'PRINTABLE (per grading)'!B$13="Midterm"), IF(ISERROR(SUMIF('Exam (LECTURE ONLY)'!O$20:X$20, "CLO8", 'Exam (LECTURE ONLY)'!O137:X137) / 'Exam (LECTURE ONLY)'!AM$13), "", SUMIF('Exam (LECTURE ONLY)'!O$20:X$20, "CLO8", 'Exam (LECTURE ONLY)'!O137:X137) / 'Exam (LECTURE ONLY)'!AM$13),
IF(AND('PRINTABLE (per grading)'!H$16="EXAM", 'PRINTABLE (per grading)'!B$13="Final"), IF(ISERROR(SUMIF('Exam (LECTURE ONLY)'!Z$20:AI$20, "CLO8", 'Exam (LECTURE ONLY)'!Z137:AI137) / 'Exam (LECTURE ONLY)'!AN$13), "", SUMIF('Exam (LECTURE ONLY)'!Z$20:AI$20, "CLO8", 'Exam (LECTURE ONLY)'!Z137:AI137) / 'Exam (LECTURE ONLY)'!AN$13),
IF(AND('PRINTABLE (per grading)'!H$16="OUTPUT", 'PRINTABLE (per grading)'!B$13="Prelim"), IF(ISERROR(SUMIF(OUTPUT!C$20:M$20, "CLO8", OUTPUT!C137:M137) / OUTPUT!AL$13), "", SUMIF(OUTPUT!C$20:M$20, "CLO8", OUTPUT!C137:M137) / OUTPUT!AL$13),
IF(AND('PRINTABLE (per grading)'!H$16="OUTPUT", 'PRINTABLE (per grading)'!B$13="Midterm"), IF(ISERROR(SUMIF(OUTPUT!O$20:Y$20, "CLO8", OUTPUT!O137:Y137) / OUTPUT!AM$13), "", SUMIF(OUTPUT!O$20:Y$20, "CLO8", OUTPUT!O137:Y137) / OUTPUT!AM$13),
IF(AND('PRINTABLE (per grading)'!H$16="OUTPUT", 'PRINTABLE (per grading)'!B$13="Final"), IF(ISERROR(SUMIF(OUTPUT!AA$20:AI$20, "CLO8", OUTPUT!AA137:AI137) / OUTPUT!AN$13), "", SUMIF(OUTPUT!AA$20:AI$20, "CLO8", OUTPUT!AA137:AI137) / OUTPUT!AN$13),
"")))))),"")</f>
        <v/>
      </c>
      <c r="AY135" s="232" t="str">
        <f t="shared" si="89"/>
        <v/>
      </c>
      <c r="AZ135" s="233" t="str">
        <f t="shared" si="90"/>
        <v/>
      </c>
      <c r="BA135" s="25" t="str">
        <f>IF(B135 &lt;&gt; "", IFERROR(IF(C$16 = "PRELIM", SUMIF('Database (LECTURE-RES-PRAC)'!D$14:AG$14, "CLO9", 'Database (LECTURE-RES-PRAC)'!D132:AG132) / 'Grade computation'!F$12, IF(C$16 = "MIDTERM", SUMIF('Database (LECTURE-RES-PRAC)'!AJ$14:BM$14, "CLO9", 'Database (LECTURE-RES-PRAC)'!AJ132:BM132) / 'Grade computation'!G$12, IF(C$16 = "FINAL", SUMIF('Database (LECTURE-RES-PRAC)'!BP$14:CS$14, "CLO9", 'Database (LECTURE-RES-PRAC)'!BP132:CS132) / 'Grade computation'!H$12,""))),""),"")</f>
        <v/>
      </c>
      <c r="BB135" s="232" t="str">
        <f t="shared" si="91"/>
        <v/>
      </c>
      <c r="BC135" s="25" t="str">
        <f>IF(B135 &lt;&gt; "",IF(AND('PRINTABLE (per grading)'!H$16="EXAM", 'PRINTABLE (per grading)'!B$13="Prelim"), IF(ISERROR(SUMIF('Exam (LECTURE ONLY)'!D$20:M$20, "CLO9", 'Exam (LECTURE ONLY)'!D137:M137) / 'Exam (LECTURE ONLY)'!AL$14), "", SUMIF('Exam (LECTURE ONLY)'!D$20:M$20, "CLO9", 'Exam (LECTURE ONLY)'!D137:M137) /'Exam (LECTURE ONLY)'!AL$14),
IF(AND('PRINTABLE (per grading)'!H$16="EXAM", 'PRINTABLE (per grading)'!B$13="Midterm"), IF(ISERROR(SUMIF('Exam (LECTURE ONLY)'!O$20:X$20, "CLO9", 'Exam (LECTURE ONLY)'!O137:X137) / 'Exam (LECTURE ONLY)'!AM$14), "", SUMIF('Exam (LECTURE ONLY)'!O$20:X$20, "CLO9", 'Exam (LECTURE ONLY)'!O137:X137) / 'Exam (LECTURE ONLY)'!AM$14),
IF(AND('PRINTABLE (per grading)'!H$16="EXAM", 'PRINTABLE (per grading)'!B$13="Final"), IF(ISERROR(SUMIF('Exam (LECTURE ONLY)'!Z$20:AI$20, "CLO9", 'Exam (LECTURE ONLY)'!Z137:AI137) / 'Exam (LECTURE ONLY)'!AN$14), "", SUMIF('Exam (LECTURE ONLY)'!Z$20:AI$20, "CLO9", 'Exam (LECTURE ONLY)'!Z137:AI137) / 'Exam (LECTURE ONLY)'!AN$14),
IF(AND('PRINTABLE (per grading)'!H$16="OUTPUT", 'PRINTABLE (per grading)'!B$13="Prelim"), IF(ISERROR(SUMIF(OUTPUT!C$20:M$20, "CLO9", OUTPUT!C137:M137) / OUTPUT!AL$14), "", SUMIF(OUTPUT!C$20:M$20, "CLO9", OUTPUT!C137:M137) / OUTPUT!AL$14),
IF(AND('PRINTABLE (per grading)'!H$16="OUTPUT", 'PRINTABLE (per grading)'!B$13="Midterm"), IF(ISERROR(SUMIF(OUTPUT!O$20:Y$20, "CLO9", OUTPUT!O137:Y137) / OUTPUT!AM$14), "", SUMIF(OUTPUT!O$20:Y$20, "CLO9", OUTPUT!O137:Y137) / OUTPUT!AM$14),
IF(AND('PRINTABLE (per grading)'!H$16="OUTPUT", 'PRINTABLE (per grading)'!B$13="Final"), IF(ISERROR(SUMIF(OUTPUT!AA$20:AI$20, "CLO9", OUTPUT!AA137:AI137) / OUTPUT!AN$14), "", SUMIF(OUTPUT!AA$20:AI$20, "CLO9", OUTPUT!AA137:AI137) / OUTPUT!AN$14),
"")))))),"")</f>
        <v/>
      </c>
      <c r="BD135" s="232" t="str">
        <f t="shared" si="92"/>
        <v/>
      </c>
      <c r="BE135" s="233" t="str">
        <f t="shared" si="93"/>
        <v/>
      </c>
      <c r="BF135" s="25" t="str">
        <f>IF(B135 &lt;&gt; "", IFERROR(IF(C$16 = "PRELIM", SUMIF('Database (LECTURE-RES-PRAC)'!D$14:AG$14, "CLO10", 'Database (LECTURE-RES-PRAC)'!D132:AG132) / 'Grade computation'!F$13, IF(C$16 = "MIDTERM", SUMIF('Database (LECTURE-RES-PRAC)'!AJ$14:BM$14, "CLO10", 'Database (LECTURE-RES-PRAC)'!AJ132:BM132) / 'Grade computation'!G$13, IF(C$16 = "FINAL", SUMIF('Database (LECTURE-RES-PRAC)'!BP$14:CS$14, "CLO10", 'Database (LECTURE-RES-PRAC)'!BP132:CS132) / 'Grade computation'!H$13,""))),""),"")</f>
        <v/>
      </c>
      <c r="BG135" s="232" t="str">
        <f t="shared" si="94"/>
        <v/>
      </c>
      <c r="BH135" s="25" t="str">
        <f>IF(B135 &lt;&gt; "",IF(AND('PRINTABLE (per grading)'!H$16="EXAM", 'PRINTABLE (per grading)'!B$13="Prelim"), IF(ISERROR(SUMIF('Exam (LECTURE ONLY)'!D$20:M$20, "CLO10", 'Exam (LECTURE ONLY)'!D137:M137) / 'Exam (LECTURE ONLY)'!AL$15), "", SUMIF('Exam (LECTURE ONLY)'!D$20:M$20, "CLO10", 'Exam (LECTURE ONLY)'!D137:M137) /'Exam (LECTURE ONLY)'!AL$15),
IF(AND('PRINTABLE (per grading)'!H$16="EXAM", 'PRINTABLE (per grading)'!B$13="Midterm"), IF(ISERROR(SUMIF('Exam (LECTURE ONLY)'!O$20:X$20, "CLO10", 'Exam (LECTURE ONLY)'!O137:X137) / 'Exam (LECTURE ONLY)'!AM$15), "", SUMIF('Exam (LECTURE ONLY)'!O$20:X$20, "CLO10", 'Exam (LECTURE ONLY)'!O137:X137) / 'Exam (LECTURE ONLY)'!AM$15),
IF(AND('PRINTABLE (per grading)'!H$16="EXAM", 'PRINTABLE (per grading)'!B$13="Final"), IF(ISERROR(SUMIF('Exam (LECTURE ONLY)'!Z$20:AI$20, "CLO10", 'Exam (LECTURE ONLY)'!Z137:AI137) / 'Exam (LECTURE ONLY)'!AN$15), "", SUMIF('Exam (LECTURE ONLY)'!Z$20:AI$20, "CLO10", 'Exam (LECTURE ONLY)'!Z137:AI137) / 'Exam (LECTURE ONLY)'!AN$15),
IF(AND('PRINTABLE (per grading)'!H$16="OUTPUT", 'PRINTABLE (per grading)'!B$13="Prelim"), IF(ISERROR(SUMIF(OUTPUT!C$20:M$20, "CLO10", OUTPUT!C137:M137) / OUTPUT!AL$15), "", SUMIF(OUTPUT!C$20:M$20, "CLO10", OUTPUT!C137:M137) / OUTPUT!AL$15),
IF(AND('PRINTABLE (per grading)'!H$16="OUTPUT", 'PRINTABLE (per grading)'!B$13="Midterm"), IF(ISERROR(SUMIF(OUTPUT!O$20:Y$20, "CLO10", OUTPUT!O137:Y137) / OUTPUT!AM$15), "", SUMIF(OUTPUT!O$20:Y$20, "CLO10", OUTPUT!O137:Y137) / OUTPUT!AM$15),
IF(AND('PRINTABLE (per grading)'!H$16="OUTPUT", 'PRINTABLE (per grading)'!B$13="Final"), IF(ISERROR(SUMIF(OUTPUT!AA$20:AI$20, "CLO10", OUTPUT!AA137:AI137) / OUTPUT!AN$15), "", SUMIF(OUTPUT!AA$20:AI$20, "CLO10", OUTPUT!AA137:AI137) / OUTPUT!AN$15),
"")))))),"")</f>
        <v/>
      </c>
      <c r="BI135" s="232" t="str">
        <f t="shared" si="95"/>
        <v/>
      </c>
      <c r="BJ135" s="233" t="str">
        <f t="shared" si="96"/>
        <v/>
      </c>
      <c r="BK135" s="2"/>
    </row>
    <row r="136" spans="1:63" ht="20.100000000000001" customHeight="1">
      <c r="A136" s="212" t="str">
        <f>IF(ISBLANK('Database (LECTURE-RES-PRAC)'!A133),"",'Database (LECTURE-RES-PRAC)'!A133)</f>
        <v/>
      </c>
      <c r="B136" s="213" t="str">
        <f>IF(ISBLANK('Database (LECTURE-RES-PRAC)'!B133),"",'Database (LECTURE-RES-PRAC)'!B133)</f>
        <v/>
      </c>
      <c r="C136" s="134" t="str">
        <f>IF(B136&lt;&gt;"",IF(C$16="PRELIM",'Grade computation'!C136, IF(C$16="MIDTERM",'Grade computation'!K136, IF(C$16="FINAL",'Grade computation'!S136,""))),"")</f>
        <v/>
      </c>
      <c r="D136" s="135" t="str">
        <f t="shared" si="1"/>
        <v/>
      </c>
      <c r="E136" s="134" t="str">
        <f>IF(B136&lt;&gt;"", IF(C$16="PRELIM",'Grade computation'!E136, IF(C$16="MIDTERM",'Grade computation'!M136, IF(C$16="FINAL",'Grade computation'!U136,""))),"")</f>
        <v/>
      </c>
      <c r="F136" s="136" t="str">
        <f t="shared" si="2"/>
        <v/>
      </c>
      <c r="G136" s="137" t="str">
        <f t="shared" si="3"/>
        <v/>
      </c>
      <c r="H136" s="207" t="str">
        <f>IF(B136&lt;&gt;"",IF(C$16="PRELIM", 'Grade computation'!H136, IF(C$16="MIDTERM", 'Grade computation'!P136, IF(C$16="FINAL",'Grade computation'!X136, ""))),"")</f>
        <v/>
      </c>
      <c r="I136" s="137" t="str">
        <f t="shared" si="4"/>
        <v/>
      </c>
      <c r="J136" s="139" t="str">
        <f t="shared" si="5"/>
        <v/>
      </c>
      <c r="K136" s="377" t="str">
        <f t="shared" si="6"/>
        <v/>
      </c>
      <c r="L136" s="434"/>
      <c r="M136" s="25" t="str">
        <f>IF(B136 &lt;&gt; "", IFERROR(IF(C$16 = "PRELIM", SUMIF('Database (LECTURE-RES-PRAC)'!D$14:AG$14, "CLO1", 'Database (LECTURE-RES-PRAC)'!D133:AG133) / 'Grade computation'!F$4, IF(C$16 = "MIDTERM", SUMIF('Database (LECTURE-RES-PRAC)'!AJ$14:BM$14, "CLO1", 'Database (LECTURE-RES-PRAC)'!AJ133:BM133) / 'Grade computation'!G$4, IF(C$16 = "FINAL", SUMIF('Database (LECTURE-RES-PRAC)'!BP$14:CS$14, "CLO1", 'Database (LECTURE-RES-PRAC)'!BP133:CS133) / 'Grade computation'!H$4,""))),""),"")</f>
        <v/>
      </c>
      <c r="N136" s="232" t="str">
        <f t="shared" si="67"/>
        <v/>
      </c>
      <c r="O136" s="25" t="str">
        <f>IF(B136 &lt;&gt; "",IF(AND('PRINTABLE (per grading)'!H$16="EXAM", 'PRINTABLE (per grading)'!B$13="Prelim"), IF(ISERROR(SUMIF('Exam (LECTURE ONLY)'!D$20:M$20, "CLO1", 'Exam (LECTURE ONLY)'!D138:M138) / 'Exam (LECTURE ONLY)'!AL$6), "", SUMIF('Exam (LECTURE ONLY)'!D$20:M$20, "CLO1", 'Exam (LECTURE ONLY)'!D138:M138) /'Exam (LECTURE ONLY)'!AL$6),
IF(AND('PRINTABLE (per grading)'!H$16="EXAM", 'PRINTABLE (per grading)'!B$13="Midterm"), IF(ISERROR(SUMIF('Exam (LECTURE ONLY)'!O$20:X$20, "CLO1", 'Exam (LECTURE ONLY)'!O138:X138) / 'Exam (LECTURE ONLY)'!AM$6), "", SUMIF('Exam (LECTURE ONLY)'!O$20:X$20, "CLO1", 'Exam (LECTURE ONLY)'!O138:X138) / 'Exam (LECTURE ONLY)'!AM$6),
IF(AND('PRINTABLE (per grading)'!H$16="EXAM", 'PRINTABLE (per grading)'!B$13="Final"), IF(ISERROR(SUMIF('Exam (LECTURE ONLY)'!Z$20:AI$20, "CLO1", 'Exam (LECTURE ONLY)'!Z138:AI138) / 'Exam (LECTURE ONLY)'!AN$6), "", SUMIF('Exam (LECTURE ONLY)'!Z$20:AI$20, "CLO1", 'Exam (LECTURE ONLY)'!Z138:AI138) / 'Exam (LECTURE ONLY)'!AN$6),
IF(AND('PRINTABLE (per grading)'!H$16="OUTPUT", 'PRINTABLE (per grading)'!B$13="Prelim"), IF(ISERROR(SUMIF(OUTPUT!C$20:M$20, "CLO1", OUTPUT!C138:M138) / OUTPUT!AL$6), "", SUMIF(OUTPUT!C$20:M$20, "CLO1", OUTPUT!C138:M138) / OUTPUT!AL$6),
IF(AND('PRINTABLE (per grading)'!H$16="OUTPUT", 'PRINTABLE (per grading)'!B$13="Midterm"), IF(ISERROR(SUMIF(OUTPUT!O$20:Y$20, "CLO1", OUTPUT!O138:Y138) / OUTPUT!AM$6), "", SUMIF(OUTPUT!O$20:Y$20, "CLO1", OUTPUT!O138:Y138) / OUTPUT!AM$6),
IF(AND('PRINTABLE (per grading)'!H$16="OUTPUT", 'PRINTABLE (per grading)'!B$13="Final"), IF(ISERROR(SUMIF(OUTPUT!AA$20:AI$20, "CLO1", OUTPUT!AA138:AI138) / OUTPUT!AN$6), "", SUMIF(OUTPUT!AA$20:AI$20, "CLO1", OUTPUT!AA138:AI138) / OUTPUT!AN$6),
"")))))),"")</f>
        <v/>
      </c>
      <c r="P136" s="232" t="str">
        <f t="shared" si="68"/>
        <v/>
      </c>
      <c r="Q136" s="233" t="str">
        <f t="shared" si="69"/>
        <v/>
      </c>
      <c r="R136" s="25" t="str">
        <f>IF(B136 &lt;&gt; "", IFERROR(IF(C$16 = "PRELIM", SUMIF('Database (LECTURE-RES-PRAC)'!D$14:AG$14, "CLO2", 'Database (LECTURE-RES-PRAC)'!D133:AG133) / 'Grade computation'!F$5, IF(C$16 = "MIDTERM", SUMIF('Database (LECTURE-RES-PRAC)'!AJ$14:BM$14, "CLO2", 'Database (LECTURE-RES-PRAC)'!AJ133:BM133) / 'Grade computation'!G$5, IF(C$16 = "FINAL", SUMIF('Database (LECTURE-RES-PRAC)'!BP$14:CS$14, "CLO2", 'Database (LECTURE-RES-PRAC)'!BP133:CS133) / 'Grade computation'!H$5,""))),""),"")</f>
        <v/>
      </c>
      <c r="S136" s="232" t="str">
        <f t="shared" si="70"/>
        <v/>
      </c>
      <c r="T136" s="25" t="str">
        <f>IF(B136 &lt;&gt; "",IF(AND('PRINTABLE (per grading)'!H$16="EXAM", 'PRINTABLE (per grading)'!B$13="Prelim"), IF(ISERROR(SUMIF('Exam (LECTURE ONLY)'!D$20:M$20, "CLO2", 'Exam (LECTURE ONLY)'!D138:M138) / 'Exam (LECTURE ONLY)'!AL$7), "", SUMIF('Exam (LECTURE ONLY)'!D$20:M$20, "CLO2", 'Exam (LECTURE ONLY)'!D138:M138) /'Exam (LECTURE ONLY)'!AL$7),
IF(AND('PRINTABLE (per grading)'!H$16="EXAM", 'PRINTABLE (per grading)'!B$13="Midterm"), IF(ISERROR(SUMIF('Exam (LECTURE ONLY)'!O$20:X$20, "CLO2", 'Exam (LECTURE ONLY)'!O138:X138) / 'Exam (LECTURE ONLY)'!AM$7), "", SUMIF('Exam (LECTURE ONLY)'!O$20:X$20, "CLO2", 'Exam (LECTURE ONLY)'!O138:X138) / 'Exam (LECTURE ONLY)'!AM$7),
IF(AND('PRINTABLE (per grading)'!H$16="EXAM", 'PRINTABLE (per grading)'!B$13="Final"), IF(ISERROR(SUMIF('Exam (LECTURE ONLY)'!Z$20:AI$20, "CLO2", 'Exam (LECTURE ONLY)'!Z138:AI138) / 'Exam (LECTURE ONLY)'!AN$7), "", SUMIF('Exam (LECTURE ONLY)'!Z$20:AI$20, "CLO2", 'Exam (LECTURE ONLY)'!Z138:AI138) / 'Exam (LECTURE ONLY)'!AN$7),
IF(AND('PRINTABLE (per grading)'!H$16="OUTPUT", 'PRINTABLE (per grading)'!B$13="Prelim"), IF(ISERROR(SUMIF(OUTPUT!C$20:M$20, "CLO2", OUTPUT!C138:M138) / OUTPUT!AL$7), "", SUMIF(OUTPUT!C$20:M$20, "CLO2", OUTPUT!C138:M138) / OUTPUT!AL$7),
IF(AND('PRINTABLE (per grading)'!H$16="OUTPUT", 'PRINTABLE (per grading)'!B$13="Midterm"), IF(ISERROR(SUMIF(OUTPUT!O$20:Y$20, "CLO2", OUTPUT!O138:Y138) / OUTPUT!AM$7), "", SUMIF(OUTPUT!O$20:Y$20, "CLO2", OUTPUT!O138:Y138) / OUTPUT!AM$7),
IF(AND('PRINTABLE (per grading)'!H$16="OUTPUT", 'PRINTABLE (per grading)'!B$13="Final"), IF(ISERROR(SUMIF(OUTPUT!AA$20:AI$20, "CLO2", OUTPUT!AA138:AI138) / OUTPUT!AN$7), "", SUMIF(OUTPUT!AA$20:AI$20, "CLO2", OUTPUT!AA138:AI138) / OUTPUT!AN$7),
"")))))),"")</f>
        <v/>
      </c>
      <c r="U136" s="232" t="str">
        <f t="shared" si="71"/>
        <v/>
      </c>
      <c r="V136" s="233" t="str">
        <f t="shared" si="72"/>
        <v/>
      </c>
      <c r="W136" s="25" t="str">
        <f>IF(B136 &lt;&gt; "", IFERROR(IF(C$16 = "PRELIM", SUMIF('Database (LECTURE-RES-PRAC)'!D$14:AG$14, "CLO3", 'Database (LECTURE-RES-PRAC)'!D133:AG133) / 'Grade computation'!F$6, IF(C$16 = "MIDTERM", SUMIF('Database (LECTURE-RES-PRAC)'!AJ$14:BM$14, "CLO3", 'Database (LECTURE-RES-PRAC)'!AJ133:BM133) / 'Grade computation'!G$6, IF(C$16 = "FINAL", SUMIF('Database (LECTURE-RES-PRAC)'!BP$14:CS$14, "CLO3", 'Database (LECTURE-RES-PRAC)'!BP133:CS133) / 'Grade computation'!H$6,""))),""),"")</f>
        <v/>
      </c>
      <c r="X136" s="232" t="str">
        <f t="shared" si="73"/>
        <v/>
      </c>
      <c r="Y136" s="25" t="str">
        <f>IF(B136 &lt;&gt; "",IF(AND('PRINTABLE (per grading)'!H$16="EXAM", 'PRINTABLE (per grading)'!B$13="Prelim"), IF(ISERROR(SUMIF('Exam (LECTURE ONLY)'!D$20:M$20, "CLO3", 'Exam (LECTURE ONLY)'!D138:M138) / 'Exam (LECTURE ONLY)'!AL$8), "", SUMIF('Exam (LECTURE ONLY)'!D$20:M$20, "CLO3", 'Exam (LECTURE ONLY)'!D138:M138) /'Exam (LECTURE ONLY)'!AL$8),
IF(AND('PRINTABLE (per grading)'!H$16="EXAM", 'PRINTABLE (per grading)'!B$13="Midterm"), IF(ISERROR(SUMIF('Exam (LECTURE ONLY)'!O$20:X$20, "CLO3", 'Exam (LECTURE ONLY)'!O138:X138) / 'Exam (LECTURE ONLY)'!AM$8), "", SUMIF('Exam (LECTURE ONLY)'!O$20:X$20, "CLO3", 'Exam (LECTURE ONLY)'!O138:X138) / 'Exam (LECTURE ONLY)'!AM$8),
IF(AND('PRINTABLE (per grading)'!H$16="EXAM", 'PRINTABLE (per grading)'!B$13="Final"), IF(ISERROR(SUMIF('Exam (LECTURE ONLY)'!Z$20:AI$20, "CLO3", 'Exam (LECTURE ONLY)'!Z138:AI138) / 'Exam (LECTURE ONLY)'!AN$8), "", SUMIF('Exam (LECTURE ONLY)'!Z$20:AI$20, "CLO3", 'Exam (LECTURE ONLY)'!Z138:AI138) / 'Exam (LECTURE ONLY)'!AN$8),
IF(AND('PRINTABLE (per grading)'!H$16="OUTPUT", 'PRINTABLE (per grading)'!B$13="Prelim"), IF(ISERROR(SUMIF(OUTPUT!C$20:M$20, "CLO3", OUTPUT!C138:M138) / OUTPUT!AL$8), "", SUMIF(OUTPUT!C$20:M$20, "CLO3", OUTPUT!C138:M138) / OUTPUT!AL$8),
IF(AND('PRINTABLE (per grading)'!H$16="OUTPUT", 'PRINTABLE (per grading)'!B$13="Midterm"), IF(ISERROR(SUMIF(OUTPUT!O$20:Y$20, "CLO3", OUTPUT!O138:Y138) / OUTPUT!AM$8), "", SUMIF(OUTPUT!O$20:Y$20, "CLO3", OUTPUT!O138:Y138) / OUTPUT!AM$8),
IF(AND('PRINTABLE (per grading)'!H$16="OUTPUT", 'PRINTABLE (per grading)'!B$13="Final"), IF(ISERROR(SUMIF(OUTPUT!AA$20:AI$20, "CLO3", OUTPUT!AA138:AI138) / OUTPUT!AN$8), "", SUMIF(OUTPUT!AA$20:AI$20, "CLO3", OUTPUT!AA138:AI138) / OUTPUT!AN$8),
"" )))))),"")</f>
        <v/>
      </c>
      <c r="Z136" s="232" t="str">
        <f t="shared" si="74"/>
        <v/>
      </c>
      <c r="AA136" s="233" t="str">
        <f t="shared" si="75"/>
        <v/>
      </c>
      <c r="AB136" s="25" t="str">
        <f>IF(B136 &lt;&gt; "", IFERROR(IF(C$16 = "PRELIM", SUMIF('Database (LECTURE-RES-PRAC)'!D$14:AG$14, "CLO4", 'Database (LECTURE-RES-PRAC)'!D133:AG133) / 'Grade computation'!F$7, IF(C$16 = "MIDTERM", SUMIF('Database (LECTURE-RES-PRAC)'!AJ$14:BM$14, "CLO4", 'Database (LECTURE-RES-PRAC)'!AJ133:BM133) / 'Grade computation'!G$7, IF(C$16 = "FINAL", SUMIF('Database (LECTURE-RES-PRAC)'!BP$14:CS$14, "CLO4", 'Database (LECTURE-RES-PRAC)'!BP133:CS133) / 'Grade computation'!H$7,""))),""),"")</f>
        <v/>
      </c>
      <c r="AC136" s="232" t="str">
        <f t="shared" si="76"/>
        <v/>
      </c>
      <c r="AD136" s="25" t="str">
        <f>IF(B136 &lt;&gt; "",IF(AND('PRINTABLE (per grading)'!H$16="EXAM", 'PRINTABLE (per grading)'!B$13="Prelim"), IF(ISERROR(SUMIF('Exam (LECTURE ONLY)'!D$20:M$20, "CLO4", 'Exam (LECTURE ONLY)'!D138:M138) / 'Exam (LECTURE ONLY)'!AL$9), "", SUMIF('Exam (LECTURE ONLY)'!D$20:M$20, "CLO4", 'Exam (LECTURE ONLY)'!D138:M138) /'Exam (LECTURE ONLY)'!AL$9),
IF(AND('PRINTABLE (per grading)'!H$16="EXAM", 'PRINTABLE (per grading)'!B$13="Midterm"), IF(ISERROR(SUMIF('Exam (LECTURE ONLY)'!O$20:X$20, "CLO4", 'Exam (LECTURE ONLY)'!O138:X138) / 'Exam (LECTURE ONLY)'!AM$9), "", SUMIF('Exam (LECTURE ONLY)'!O$20:X$20, "CLO4", 'Exam (LECTURE ONLY)'!O138:X138) / 'Exam (LECTURE ONLY)'!AM$9),
IF(AND('PRINTABLE (per grading)'!H$16="EXAM", 'PRINTABLE (per grading)'!B$13="Final"), IF(ISERROR(SUMIF('Exam (LECTURE ONLY)'!Z$20:AI$20, "CLO4", 'Exam (LECTURE ONLY)'!Z138:AI138) / 'Exam (LECTURE ONLY)'!AN$9), "", SUMIF('Exam (LECTURE ONLY)'!Z$20:AI$20, "CLO4", 'Exam (LECTURE ONLY)'!Z138:AI138) / 'Exam (LECTURE ONLY)'!AN$9),
IF(AND('PRINTABLE (per grading)'!H$16="OUTPUT", 'PRINTABLE (per grading)'!B$13="Prelim"), IF(ISERROR(SUMIF(OUTPUT!C$20:M$20, "CLO4", OUTPUT!C138:M138) / OUTPUT!AL$9), "", SUMIF(OUTPUT!C$20:M$20, "CLO4", OUTPUT!C138:M138) / OUTPUT!AL$9),
IF(AND('PRINTABLE (per grading)'!H$16="OUTPUT", 'PRINTABLE (per grading)'!B$13="Midterm"), IF(ISERROR(SUMIF(OUTPUT!O$20:Y$20, "CLO4", OUTPUT!O138:Y138) / OUTPUT!AM$9), "", SUMIF(OUTPUT!O$20:Y$20, "CLO4", OUTPUT!O138:Y138) / OUTPUT!AM$9),
IF(AND('PRINTABLE (per grading)'!H$16="OUTPUT", 'PRINTABLE (per grading)'!B$13="Final"), IF(ISERROR(SUMIF(OUTPUT!AA$20:AI$20, "CLO4", OUTPUT!AA138:AI138) / OUTPUT!AN$9), "", SUMIF(OUTPUT!AA$20:AI$20, "CLO4", OUTPUT!AA138:AI138) / OUTPUT!AN$9),
"")))))),"")</f>
        <v/>
      </c>
      <c r="AE136" s="232" t="str">
        <f t="shared" si="77"/>
        <v/>
      </c>
      <c r="AF136" s="233" t="str">
        <f t="shared" si="78"/>
        <v/>
      </c>
      <c r="AG136" s="25" t="str">
        <f>IF(B136 &lt;&gt; "", IFERROR(IF(C$16 = "PRELIM", SUMIF('Database (LECTURE-RES-PRAC)'!D$14:AG$14, "CLO5", 'Database (LECTURE-RES-PRAC)'!D133:AG133) / 'Grade computation'!F$8, IF(C$16 = "MIDTERM", SUMIF('Database (LECTURE-RES-PRAC)'!AJ$14:BM$14, "CLO5", 'Database (LECTURE-RES-PRAC)'!AJ133:BM133) / 'Grade computation'!G$8, IF(C$16 = "FINAL", SUMIF('Database (LECTURE-RES-PRAC)'!BP$14:CS$14, "CLO5", 'Database (LECTURE-RES-PRAC)'!BP133:CS133) / 'Grade computation'!H$8,""))),""),"")</f>
        <v/>
      </c>
      <c r="AH136" s="232" t="str">
        <f t="shared" si="79"/>
        <v/>
      </c>
      <c r="AI136" s="25" t="str">
        <f>IF(B136 &lt;&gt; "",IF(AND('PRINTABLE (per grading)'!H$16="EXAM", 'PRINTABLE (per grading)'!B$13="Prelim"), IF(ISERROR(SUMIF('Exam (LECTURE ONLY)'!D$20:M$20, "CLO5", 'Exam (LECTURE ONLY)'!D138:M138) / 'Exam (LECTURE ONLY)'!AL$10), "", SUMIF('Exam (LECTURE ONLY)'!D$20:M$20, "CLO5", 'Exam (LECTURE ONLY)'!D138:M138) /'Exam (LECTURE ONLY)'!AL$10),
IF(AND('PRINTABLE (per grading)'!H$16="EXAM", 'PRINTABLE (per grading)'!B$13="Midterm"), IF(ISERROR(SUMIF('Exam (LECTURE ONLY)'!O$20:X$20, "CLO5", 'Exam (LECTURE ONLY)'!O138:X138) / 'Exam (LECTURE ONLY)'!AM$10), "", SUMIF('Exam (LECTURE ONLY)'!O$20:X$20, "CLO5", 'Exam (LECTURE ONLY)'!O138:X138) / 'Exam (LECTURE ONLY)'!AM$10),
IF(AND('PRINTABLE (per grading)'!H$16="EXAM", 'PRINTABLE (per grading)'!B$13="Final"), IF(ISERROR(SUMIF('Exam (LECTURE ONLY)'!Z$20:AI$20, "CLO5", 'Exam (LECTURE ONLY)'!Z138:AI138) / 'Exam (LECTURE ONLY)'!AN$10), "", SUMIF('Exam (LECTURE ONLY)'!Z$20:AI$20, "CLO5", 'Exam (LECTURE ONLY)'!Z138:AI138) / 'Exam (LECTURE ONLY)'!AN$10),
IF(AND('PRINTABLE (per grading)'!H$16="OUTPUT", 'PRINTABLE (per grading)'!B$13="Prelim"), IF(ISERROR(SUMIF(OUTPUT!C$20:M$20, "CLO5", OUTPUT!C138:M138) / OUTPUT!AL$10), "", SUMIF(OUTPUT!C$20:M$20, "CLO5", OUTPUT!C138:M138) / OUTPUT!AL$10),
IF(AND('PRINTABLE (per grading)'!H$16="OUTPUT", 'PRINTABLE (per grading)'!B$13="Midterm"), IF(ISERROR(SUMIF(OUTPUT!O$20:Y$20, "CLO5", OUTPUT!O138:Y138) / OUTPUT!AM$10), "", SUMIF(OUTPUT!O$20:Y$20, "CLO5", OUTPUT!O138:Y138) / OUTPUT!AM$10),
IF(AND('PRINTABLE (per grading)'!H$16="OUTPUT", 'PRINTABLE (per grading)'!B$13="Final"), IF(ISERROR(SUMIF(OUTPUT!AA$20:AI$20, "CLO5", OUTPUT!AA138:AI138) / OUTPUT!AN$10), "", SUMIF(OUTPUT!AA$20:AI$20, "CLO5", OUTPUT!AA138:AI138) / OUTPUT!AN$10),
"")))))),"")</f>
        <v/>
      </c>
      <c r="AJ136" s="232" t="str">
        <f t="shared" si="80"/>
        <v/>
      </c>
      <c r="AK136" s="233" t="str">
        <f t="shared" si="81"/>
        <v/>
      </c>
      <c r="AL136" s="25" t="str">
        <f>IF(B136 &lt;&gt; "", IFERROR(IF(C$16 = "PRELIM", SUMIF('Database (LECTURE-RES-PRAC)'!D$14:AG$14, "CLO6", 'Database (LECTURE-RES-PRAC)'!D133:AG133) / 'Grade computation'!F$9, IF(C$16 = "MIDTERM", SUMIF('Database (LECTURE-RES-PRAC)'!AJ$14:BM$14, "CLO6", 'Database (LECTURE-RES-PRAC)'!AJ133:BM133) / 'Grade computation'!G$9, IF(C$16 = "FINAL", SUMIF('Database (LECTURE-RES-PRAC)'!BP$14:CS$14, "CLO6", 'Database (LECTURE-RES-PRAC)'!BP133:CS133) / 'Grade computation'!H$9,""))),""),"")</f>
        <v/>
      </c>
      <c r="AM136" s="232" t="str">
        <f t="shared" si="82"/>
        <v/>
      </c>
      <c r="AN136" s="25" t="str">
        <f>IF(B136 &lt;&gt; "",IF(AND('PRINTABLE (per grading)'!H$16="EXAM", 'PRINTABLE (per grading)'!B$13="Prelim"), IF(ISERROR(SUMIF('Exam (LECTURE ONLY)'!D$20:M$20, "CLO6", 'Exam (LECTURE ONLY)'!D138:M138) / 'Exam (LECTURE ONLY)'!AL$11), "", SUMIF('Exam (LECTURE ONLY)'!D$20:M$20, "CLO6", 'Exam (LECTURE ONLY)'!D138:M138) /'Exam (LECTURE ONLY)'!AL$11),
IF(AND('PRINTABLE (per grading)'!H$16="EXAM", 'PRINTABLE (per grading)'!B$13="Midterm"), IF(ISERROR(SUMIF('Exam (LECTURE ONLY)'!O$20:X$20, "CLO6", 'Exam (LECTURE ONLY)'!O138:X138) / 'Exam (LECTURE ONLY)'!AM$11), "", SUMIF('Exam (LECTURE ONLY)'!O$20:X$20, "CLO6", 'Exam (LECTURE ONLY)'!O138:X138) / 'Exam (LECTURE ONLY)'!AM$11),
IF(AND('PRINTABLE (per grading)'!H$16="EXAM", 'PRINTABLE (per grading)'!B$13="Final"), IF(ISERROR(SUMIF('Exam (LECTURE ONLY)'!Z$20:AI$20, "CLO6", 'Exam (LECTURE ONLY)'!Z138:AI138) / 'Exam (LECTURE ONLY)'!AN$11), "", SUMIF('Exam (LECTURE ONLY)'!Z$20:AI$20, "CLO6", 'Exam (LECTURE ONLY)'!Z138:AI138) / 'Exam (LECTURE ONLY)'!AN$11),
IF(AND('PRINTABLE (per grading)'!H$16="OUTPUT", 'PRINTABLE (per grading)'!B$13="Prelim"), IF(ISERROR(SUMIF(OUTPUT!C$20:M$20, "CLO6", OUTPUT!C138:M138) / OUTPUT!AL$11), "", SUMIF(OUTPUT!C$20:M$20, "CLO6", OUTPUT!C138:M138) / OUTPUT!AL$11),
IF(AND('PRINTABLE (per grading)'!H$16="OUTPUT", 'PRINTABLE (per grading)'!B$13="Midterm"), IF(ISERROR(SUMIF(OUTPUT!O$20:Y$20, "CLO6", OUTPUT!O138:Y138) / OUTPUT!AM$11), "", SUMIF(OUTPUT!O$20:Y$20, "CLO6", OUTPUT!O138:Y138) / OUTPUT!AM$11),
IF(AND('PRINTABLE (per grading)'!H$16="OUTPUT", 'PRINTABLE (per grading)'!B$13="Final"), IF(ISERROR(SUMIF(OUTPUT!AA$20:AI$20, "CLO6", OUTPUT!AA138:AI138) / OUTPUT!AN$11), "", SUMIF(OUTPUT!AA$20:AI$20, "CLO6", OUTPUT!AA138:AI138) / OUTPUT!AN$11),
"")))))),"")</f>
        <v/>
      </c>
      <c r="AO136" s="232" t="str">
        <f t="shared" si="83"/>
        <v/>
      </c>
      <c r="AP136" s="233" t="str">
        <f t="shared" si="84"/>
        <v/>
      </c>
      <c r="AQ136" s="25" t="str">
        <f>IF(B136 &lt;&gt; "", IFERROR(IF(C$16 = "PRELIM", SUMIF('Database (LECTURE-RES-PRAC)'!D$14:AG$14, "CLO7", 'Database (LECTURE-RES-PRAC)'!D133:AG133) / 'Grade computation'!F$10, IF(C$16 = "MIDTERM", SUMIF('Database (LECTURE-RES-PRAC)'!AJ$14:BM$14, "CLO7", 'Database (LECTURE-RES-PRAC)'!AJ133:BM133) / 'Grade computation'!G$10, IF(C$16 = "FINAL", SUMIF('Database (LECTURE-RES-PRAC)'!BP$14:CS$14, "CLO7", 'Database (LECTURE-RES-PRAC)'!BP133:CS133) / 'Grade computation'!H$10,""))),""),"")</f>
        <v/>
      </c>
      <c r="AR136" s="232" t="str">
        <f t="shared" si="85"/>
        <v/>
      </c>
      <c r="AS136" s="25" t="str">
        <f>IF(B136 &lt;&gt; "",IF(AND('PRINTABLE (per grading)'!H$16="EXAM", 'PRINTABLE (per grading)'!B$13="Prelim"), IF(ISERROR(SUMIF('Exam (LECTURE ONLY)'!D$20:M$20, "CLO7", 'Exam (LECTURE ONLY)'!D138:M138) / 'Exam (LECTURE ONLY)'!AL$12), "", SUMIF('Exam (LECTURE ONLY)'!D$20:M$20, "CLO7", 'Exam (LECTURE ONLY)'!D138:M138) /'Exam (LECTURE ONLY)'!AL$12),
IF(AND('PRINTABLE (per grading)'!H$16="EXAM", 'PRINTABLE (per grading)'!B$13="Midterm"), IF(ISERROR(SUMIF('Exam (LECTURE ONLY)'!O$20:X$20, "CLO7", 'Exam (LECTURE ONLY)'!O138:X138) / 'Exam (LECTURE ONLY)'!AM$12), "", SUMIF('Exam (LECTURE ONLY)'!O$20:X$20, "CLO7", 'Exam (LECTURE ONLY)'!O138:X138) / 'Exam (LECTURE ONLY)'!AM$12),
IF(AND('PRINTABLE (per grading)'!H$16="EXAM", 'PRINTABLE (per grading)'!B$13="Final"), IF(ISERROR(SUMIF('Exam (LECTURE ONLY)'!Z$20:AI$20, "CLO7", 'Exam (LECTURE ONLY)'!Z138:AI138) / 'Exam (LECTURE ONLY)'!AN$12), "", SUMIF('Exam (LECTURE ONLY)'!Z$20:AI$20, "CLO7", 'Exam (LECTURE ONLY)'!Z138:AI138) / 'Exam (LECTURE ONLY)'!AN$12),
IF(AND('PRINTABLE (per grading)'!H$16="OUTPUT", 'PRINTABLE (per grading)'!B$13="Prelim"), IF(ISERROR(SUMIF(OUTPUT!C$20:M$20, "CLO7", OUTPUT!C138:M138) / OUTPUT!AL$12), "", SUMIF(OUTPUT!C$20:M$20, "CLO7", OUTPUT!C138:M138) / OUTPUT!AL$12),
IF(AND('PRINTABLE (per grading)'!H$16="OUTPUT", 'PRINTABLE (per grading)'!B$13="Midterm"), IF(ISERROR(SUMIF(OUTPUT!O$20:Y$20, "CLO7", OUTPUT!O138:Y138) / OUTPUT!AM$12), "", SUMIF(OUTPUT!O$20:Y$20, "CLO7", OUTPUT!O138:Y138) / OUTPUT!AM$12),
IF(AND('PRINTABLE (per grading)'!H$16="OUTPUT", 'PRINTABLE (per grading)'!B$13="Final"), IF(ISERROR(SUMIF(OUTPUT!AA$20:AI$20, "CLO7", OUTPUT!AA138:AI138) / OUTPUT!AN$12), "", SUMIF(OUTPUT!AA$20:AI$20, "CLO7", OUTPUT!AA138:AI138) / OUTPUT!AN$12),
"")))))),"")</f>
        <v/>
      </c>
      <c r="AT136" s="232" t="str">
        <f t="shared" si="86"/>
        <v/>
      </c>
      <c r="AU136" s="233" t="str">
        <f t="shared" si="87"/>
        <v/>
      </c>
      <c r="AV136" s="25" t="str">
        <f>IF(B136 &lt;&gt; "", IFERROR(IF(C$16 = "PRELIM", SUMIF('Database (LECTURE-RES-PRAC)'!D$14:AG$14, "CLO8", 'Database (LECTURE-RES-PRAC)'!D133:AG133) / 'Grade computation'!F$11, IF(C$16 = "MIDTERM", SUMIF('Database (LECTURE-RES-PRAC)'!AJ$14:BM$14, "CLO8", 'Database (LECTURE-RES-PRAC)'!AJ133:BM133) / 'Grade computation'!G$11, IF(C$16 = "FINAL", SUMIF('Database (LECTURE-RES-PRAC)'!BP$14:CS$14, "CLO8", 'Database (LECTURE-RES-PRAC)'!BP133:CS133) / 'Grade computation'!H$11,""))),""),"")</f>
        <v/>
      </c>
      <c r="AW136" s="232" t="str">
        <f t="shared" si="88"/>
        <v/>
      </c>
      <c r="AX136" s="25" t="str">
        <f>IF(B136 &lt;&gt; "",IF(AND('PRINTABLE (per grading)'!H$16="EXAM", 'PRINTABLE (per grading)'!B$13="Prelim"), IF(ISERROR(SUMIF('Exam (LECTURE ONLY)'!D$20:M$20, "CLO8", 'Exam (LECTURE ONLY)'!D138:M138) / 'Exam (LECTURE ONLY)'!AL$13), "", SUMIF('Exam (LECTURE ONLY)'!D$20:M$20, "CLO8", 'Exam (LECTURE ONLY)'!D138:M138) /'Exam (LECTURE ONLY)'!AL$13),
IF(AND('PRINTABLE (per grading)'!H$16="EXAM", 'PRINTABLE (per grading)'!B$13="Midterm"), IF(ISERROR(SUMIF('Exam (LECTURE ONLY)'!O$20:X$20, "CLO8", 'Exam (LECTURE ONLY)'!O138:X138) / 'Exam (LECTURE ONLY)'!AM$13), "", SUMIF('Exam (LECTURE ONLY)'!O$20:X$20, "CLO8", 'Exam (LECTURE ONLY)'!O138:X138) / 'Exam (LECTURE ONLY)'!AM$13),
IF(AND('PRINTABLE (per grading)'!H$16="EXAM", 'PRINTABLE (per grading)'!B$13="Final"), IF(ISERROR(SUMIF('Exam (LECTURE ONLY)'!Z$20:AI$20, "CLO8", 'Exam (LECTURE ONLY)'!Z138:AI138) / 'Exam (LECTURE ONLY)'!AN$13), "", SUMIF('Exam (LECTURE ONLY)'!Z$20:AI$20, "CLO8", 'Exam (LECTURE ONLY)'!Z138:AI138) / 'Exam (LECTURE ONLY)'!AN$13),
IF(AND('PRINTABLE (per grading)'!H$16="OUTPUT", 'PRINTABLE (per grading)'!B$13="Prelim"), IF(ISERROR(SUMIF(OUTPUT!C$20:M$20, "CLO8", OUTPUT!C138:M138) / OUTPUT!AL$13), "", SUMIF(OUTPUT!C$20:M$20, "CLO8", OUTPUT!C138:M138) / OUTPUT!AL$13),
IF(AND('PRINTABLE (per grading)'!H$16="OUTPUT", 'PRINTABLE (per grading)'!B$13="Midterm"), IF(ISERROR(SUMIF(OUTPUT!O$20:Y$20, "CLO8", OUTPUT!O138:Y138) / OUTPUT!AM$13), "", SUMIF(OUTPUT!O$20:Y$20, "CLO8", OUTPUT!O138:Y138) / OUTPUT!AM$13),
IF(AND('PRINTABLE (per grading)'!H$16="OUTPUT", 'PRINTABLE (per grading)'!B$13="Final"), IF(ISERROR(SUMIF(OUTPUT!AA$20:AI$20, "CLO8", OUTPUT!AA138:AI138) / OUTPUT!AN$13), "", SUMIF(OUTPUT!AA$20:AI$20, "CLO8", OUTPUT!AA138:AI138) / OUTPUT!AN$13),
"")))))),"")</f>
        <v/>
      </c>
      <c r="AY136" s="232" t="str">
        <f t="shared" si="89"/>
        <v/>
      </c>
      <c r="AZ136" s="233" t="str">
        <f t="shared" si="90"/>
        <v/>
      </c>
      <c r="BA136" s="25" t="str">
        <f>IF(B136 &lt;&gt; "", IFERROR(IF(C$16 = "PRELIM", SUMIF('Database (LECTURE-RES-PRAC)'!D$14:AG$14, "CLO9", 'Database (LECTURE-RES-PRAC)'!D133:AG133) / 'Grade computation'!F$12, IF(C$16 = "MIDTERM", SUMIF('Database (LECTURE-RES-PRAC)'!AJ$14:BM$14, "CLO9", 'Database (LECTURE-RES-PRAC)'!AJ133:BM133) / 'Grade computation'!G$12, IF(C$16 = "FINAL", SUMIF('Database (LECTURE-RES-PRAC)'!BP$14:CS$14, "CLO9", 'Database (LECTURE-RES-PRAC)'!BP133:CS133) / 'Grade computation'!H$12,""))),""),"")</f>
        <v/>
      </c>
      <c r="BB136" s="232" t="str">
        <f t="shared" si="91"/>
        <v/>
      </c>
      <c r="BC136" s="25" t="str">
        <f>IF(B136 &lt;&gt; "",IF(AND('PRINTABLE (per grading)'!H$16="EXAM", 'PRINTABLE (per grading)'!B$13="Prelim"), IF(ISERROR(SUMIF('Exam (LECTURE ONLY)'!D$20:M$20, "CLO9", 'Exam (LECTURE ONLY)'!D138:M138) / 'Exam (LECTURE ONLY)'!AL$14), "", SUMIF('Exam (LECTURE ONLY)'!D$20:M$20, "CLO9", 'Exam (LECTURE ONLY)'!D138:M138) /'Exam (LECTURE ONLY)'!AL$14),
IF(AND('PRINTABLE (per grading)'!H$16="EXAM", 'PRINTABLE (per grading)'!B$13="Midterm"), IF(ISERROR(SUMIF('Exam (LECTURE ONLY)'!O$20:X$20, "CLO9", 'Exam (LECTURE ONLY)'!O138:X138) / 'Exam (LECTURE ONLY)'!AM$14), "", SUMIF('Exam (LECTURE ONLY)'!O$20:X$20, "CLO9", 'Exam (LECTURE ONLY)'!O138:X138) / 'Exam (LECTURE ONLY)'!AM$14),
IF(AND('PRINTABLE (per grading)'!H$16="EXAM", 'PRINTABLE (per grading)'!B$13="Final"), IF(ISERROR(SUMIF('Exam (LECTURE ONLY)'!Z$20:AI$20, "CLO9", 'Exam (LECTURE ONLY)'!Z138:AI138) / 'Exam (LECTURE ONLY)'!AN$14), "", SUMIF('Exam (LECTURE ONLY)'!Z$20:AI$20, "CLO9", 'Exam (LECTURE ONLY)'!Z138:AI138) / 'Exam (LECTURE ONLY)'!AN$14),
IF(AND('PRINTABLE (per grading)'!H$16="OUTPUT", 'PRINTABLE (per grading)'!B$13="Prelim"), IF(ISERROR(SUMIF(OUTPUT!C$20:M$20, "CLO9", OUTPUT!C138:M138) / OUTPUT!AL$14), "", SUMIF(OUTPUT!C$20:M$20, "CLO9", OUTPUT!C138:M138) / OUTPUT!AL$14),
IF(AND('PRINTABLE (per grading)'!H$16="OUTPUT", 'PRINTABLE (per grading)'!B$13="Midterm"), IF(ISERROR(SUMIF(OUTPUT!O$20:Y$20, "CLO9", OUTPUT!O138:Y138) / OUTPUT!AM$14), "", SUMIF(OUTPUT!O$20:Y$20, "CLO9", OUTPUT!O138:Y138) / OUTPUT!AM$14),
IF(AND('PRINTABLE (per grading)'!H$16="OUTPUT", 'PRINTABLE (per grading)'!B$13="Final"), IF(ISERROR(SUMIF(OUTPUT!AA$20:AI$20, "CLO9", OUTPUT!AA138:AI138) / OUTPUT!AN$14), "", SUMIF(OUTPUT!AA$20:AI$20, "CLO9", OUTPUT!AA138:AI138) / OUTPUT!AN$14),
"")))))),"")</f>
        <v/>
      </c>
      <c r="BD136" s="232" t="str">
        <f t="shared" si="92"/>
        <v/>
      </c>
      <c r="BE136" s="233" t="str">
        <f t="shared" si="93"/>
        <v/>
      </c>
      <c r="BF136" s="25" t="str">
        <f>IF(B136 &lt;&gt; "", IFERROR(IF(C$16 = "PRELIM", SUMIF('Database (LECTURE-RES-PRAC)'!D$14:AG$14, "CLO10", 'Database (LECTURE-RES-PRAC)'!D133:AG133) / 'Grade computation'!F$13, IF(C$16 = "MIDTERM", SUMIF('Database (LECTURE-RES-PRAC)'!AJ$14:BM$14, "CLO10", 'Database (LECTURE-RES-PRAC)'!AJ133:BM133) / 'Grade computation'!G$13, IF(C$16 = "FINAL", SUMIF('Database (LECTURE-RES-PRAC)'!BP$14:CS$14, "CLO10", 'Database (LECTURE-RES-PRAC)'!BP133:CS133) / 'Grade computation'!H$13,""))),""),"")</f>
        <v/>
      </c>
      <c r="BG136" s="232" t="str">
        <f t="shared" si="94"/>
        <v/>
      </c>
      <c r="BH136" s="25" t="str">
        <f>IF(B136 &lt;&gt; "",IF(AND('PRINTABLE (per grading)'!H$16="EXAM", 'PRINTABLE (per grading)'!B$13="Prelim"), IF(ISERROR(SUMIF('Exam (LECTURE ONLY)'!D$20:M$20, "CLO10", 'Exam (LECTURE ONLY)'!D138:M138) / 'Exam (LECTURE ONLY)'!AL$15), "", SUMIF('Exam (LECTURE ONLY)'!D$20:M$20, "CLO10", 'Exam (LECTURE ONLY)'!D138:M138) /'Exam (LECTURE ONLY)'!AL$15),
IF(AND('PRINTABLE (per grading)'!H$16="EXAM", 'PRINTABLE (per grading)'!B$13="Midterm"), IF(ISERROR(SUMIF('Exam (LECTURE ONLY)'!O$20:X$20, "CLO10", 'Exam (LECTURE ONLY)'!O138:X138) / 'Exam (LECTURE ONLY)'!AM$15), "", SUMIF('Exam (LECTURE ONLY)'!O$20:X$20, "CLO10", 'Exam (LECTURE ONLY)'!O138:X138) / 'Exam (LECTURE ONLY)'!AM$15),
IF(AND('PRINTABLE (per grading)'!H$16="EXAM", 'PRINTABLE (per grading)'!B$13="Final"), IF(ISERROR(SUMIF('Exam (LECTURE ONLY)'!Z$20:AI$20, "CLO10", 'Exam (LECTURE ONLY)'!Z138:AI138) / 'Exam (LECTURE ONLY)'!AN$15), "", SUMIF('Exam (LECTURE ONLY)'!Z$20:AI$20, "CLO10", 'Exam (LECTURE ONLY)'!Z138:AI138) / 'Exam (LECTURE ONLY)'!AN$15),
IF(AND('PRINTABLE (per grading)'!H$16="OUTPUT", 'PRINTABLE (per grading)'!B$13="Prelim"), IF(ISERROR(SUMIF(OUTPUT!C$20:M$20, "CLO10", OUTPUT!C138:M138) / OUTPUT!AL$15), "", SUMIF(OUTPUT!C$20:M$20, "CLO10", OUTPUT!C138:M138) / OUTPUT!AL$15),
IF(AND('PRINTABLE (per grading)'!H$16="OUTPUT", 'PRINTABLE (per grading)'!B$13="Midterm"), IF(ISERROR(SUMIF(OUTPUT!O$20:Y$20, "CLO10", OUTPUT!O138:Y138) / OUTPUT!AM$15), "", SUMIF(OUTPUT!O$20:Y$20, "CLO10", OUTPUT!O138:Y138) / OUTPUT!AM$15),
IF(AND('PRINTABLE (per grading)'!H$16="OUTPUT", 'PRINTABLE (per grading)'!B$13="Final"), IF(ISERROR(SUMIF(OUTPUT!AA$20:AI$20, "CLO10", OUTPUT!AA138:AI138) / OUTPUT!AN$15), "", SUMIF(OUTPUT!AA$20:AI$20, "CLO10", OUTPUT!AA138:AI138) / OUTPUT!AN$15),
"")))))),"")</f>
        <v/>
      </c>
      <c r="BI136" s="232" t="str">
        <f t="shared" si="95"/>
        <v/>
      </c>
      <c r="BJ136" s="233" t="str">
        <f t="shared" si="96"/>
        <v/>
      </c>
      <c r="BK136" s="2"/>
    </row>
    <row r="137" spans="1:63" ht="20.100000000000001" customHeight="1">
      <c r="A137" s="118" t="str">
        <f>IF(ISBLANK('Database (LECTURE-RES-PRAC)'!A134),"",'Database (LECTURE-RES-PRAC)'!A134)</f>
        <v/>
      </c>
      <c r="B137" s="119" t="str">
        <f>IF(ISBLANK('Database (LECTURE-RES-PRAC)'!B134),"",'Database (LECTURE-RES-PRAC)'!B134)</f>
        <v/>
      </c>
      <c r="C137" s="134" t="str">
        <f>IF(B137&lt;&gt;"",IF(C$16="PRELIM",'Grade computation'!C137, IF(C$16="MIDTERM",'Grade computation'!K137, IF(C$16="FINAL",'Grade computation'!S137,""))),"")</f>
        <v/>
      </c>
      <c r="D137" s="135" t="str">
        <f t="shared" si="1"/>
        <v/>
      </c>
      <c r="E137" s="134" t="str">
        <f>IF(B137&lt;&gt;"", IF(C$16="PRELIM",'Grade computation'!E137, IF(C$16="MIDTERM",'Grade computation'!M137, IF(C$16="FINAL",'Grade computation'!U137,""))),"")</f>
        <v/>
      </c>
      <c r="F137" s="136" t="str">
        <f t="shared" si="2"/>
        <v/>
      </c>
      <c r="G137" s="137" t="str">
        <f t="shared" si="3"/>
        <v/>
      </c>
      <c r="H137" s="207" t="str">
        <f>IF(B137&lt;&gt;"",IF(C$16="PRELIM", 'Grade computation'!H137, IF(C$16="MIDTERM", 'Grade computation'!P137, IF(C$16="FINAL",'Grade computation'!X137, ""))),"")</f>
        <v/>
      </c>
      <c r="I137" s="137" t="str">
        <f t="shared" si="4"/>
        <v/>
      </c>
      <c r="J137" s="139" t="str">
        <f t="shared" si="5"/>
        <v/>
      </c>
      <c r="K137" s="377" t="str">
        <f t="shared" si="6"/>
        <v/>
      </c>
      <c r="L137" s="434"/>
      <c r="M137" s="25" t="str">
        <f>IF(B137 &lt;&gt; "", IFERROR(IF(C$16 = "PRELIM", SUMIF('Database (LECTURE-RES-PRAC)'!D$14:AG$14, "CLO1", 'Database (LECTURE-RES-PRAC)'!D134:AG134) / 'Grade computation'!F$4, IF(C$16 = "MIDTERM", SUMIF('Database (LECTURE-RES-PRAC)'!AJ$14:BM$14, "CLO1", 'Database (LECTURE-RES-PRAC)'!AJ134:BM134) / 'Grade computation'!G$4, IF(C$16 = "FINAL", SUMIF('Database (LECTURE-RES-PRAC)'!BP$14:CS$14, "CLO1", 'Database (LECTURE-RES-PRAC)'!BP134:CS134) / 'Grade computation'!H$4,""))),""),"")</f>
        <v/>
      </c>
      <c r="N137" s="232" t="str">
        <f t="shared" si="67"/>
        <v/>
      </c>
      <c r="O137" s="25" t="str">
        <f>IF(B137 &lt;&gt; "",IF(AND('PRINTABLE (per grading)'!H$16="EXAM", 'PRINTABLE (per grading)'!B$13="Prelim"), IF(ISERROR(SUMIF('Exam (LECTURE ONLY)'!D$20:M$20, "CLO1", 'Exam (LECTURE ONLY)'!D139:M139) / 'Exam (LECTURE ONLY)'!AL$6), "", SUMIF('Exam (LECTURE ONLY)'!D$20:M$20, "CLO1", 'Exam (LECTURE ONLY)'!D139:M139) /'Exam (LECTURE ONLY)'!AL$6),
IF(AND('PRINTABLE (per grading)'!H$16="EXAM", 'PRINTABLE (per grading)'!B$13="Midterm"), IF(ISERROR(SUMIF('Exam (LECTURE ONLY)'!O$20:X$20, "CLO1", 'Exam (LECTURE ONLY)'!O139:X139) / 'Exam (LECTURE ONLY)'!AM$6), "", SUMIF('Exam (LECTURE ONLY)'!O$20:X$20, "CLO1", 'Exam (LECTURE ONLY)'!O139:X139) / 'Exam (LECTURE ONLY)'!AM$6),
IF(AND('PRINTABLE (per grading)'!H$16="EXAM", 'PRINTABLE (per grading)'!B$13="Final"), IF(ISERROR(SUMIF('Exam (LECTURE ONLY)'!Z$20:AI$20, "CLO1", 'Exam (LECTURE ONLY)'!Z139:AI139) / 'Exam (LECTURE ONLY)'!AN$6), "", SUMIF('Exam (LECTURE ONLY)'!Z$20:AI$20, "CLO1", 'Exam (LECTURE ONLY)'!Z139:AI139) / 'Exam (LECTURE ONLY)'!AN$6),
IF(AND('PRINTABLE (per grading)'!H$16="OUTPUT", 'PRINTABLE (per grading)'!B$13="Prelim"), IF(ISERROR(SUMIF(OUTPUT!C$20:M$20, "CLO1", OUTPUT!C139:M139) / OUTPUT!AL$6), "", SUMIF(OUTPUT!C$20:M$20, "CLO1", OUTPUT!C139:M139) / OUTPUT!AL$6),
IF(AND('PRINTABLE (per grading)'!H$16="OUTPUT", 'PRINTABLE (per grading)'!B$13="Midterm"), IF(ISERROR(SUMIF(OUTPUT!O$20:Y$20, "CLO1", OUTPUT!O139:Y139) / OUTPUT!AM$6), "", SUMIF(OUTPUT!O$20:Y$20, "CLO1", OUTPUT!O139:Y139) / OUTPUT!AM$6),
IF(AND('PRINTABLE (per grading)'!H$16="OUTPUT", 'PRINTABLE (per grading)'!B$13="Final"), IF(ISERROR(SUMIF(OUTPUT!AA$20:AI$20, "CLO1", OUTPUT!AA139:AI139) / OUTPUT!AN$6), "", SUMIF(OUTPUT!AA$20:AI$20, "CLO1", OUTPUT!AA139:AI139) / OUTPUT!AN$6),
"")))))),"")</f>
        <v/>
      </c>
      <c r="P137" s="232" t="str">
        <f t="shared" si="68"/>
        <v/>
      </c>
      <c r="Q137" s="233" t="str">
        <f t="shared" si="69"/>
        <v/>
      </c>
      <c r="R137" s="25" t="str">
        <f>IF(B137 &lt;&gt; "", IFERROR(IF(C$16 = "PRELIM", SUMIF('Database (LECTURE-RES-PRAC)'!D$14:AG$14, "CLO2", 'Database (LECTURE-RES-PRAC)'!D134:AG134) / 'Grade computation'!F$5, IF(C$16 = "MIDTERM", SUMIF('Database (LECTURE-RES-PRAC)'!AJ$14:BM$14, "CLO2", 'Database (LECTURE-RES-PRAC)'!AJ134:BM134) / 'Grade computation'!G$5, IF(C$16 = "FINAL", SUMIF('Database (LECTURE-RES-PRAC)'!BP$14:CS$14, "CLO2", 'Database (LECTURE-RES-PRAC)'!BP134:CS134) / 'Grade computation'!H$5,""))),""),"")</f>
        <v/>
      </c>
      <c r="S137" s="232" t="str">
        <f t="shared" si="70"/>
        <v/>
      </c>
      <c r="T137" s="25" t="str">
        <f>IF(B137 &lt;&gt; "",IF(AND('PRINTABLE (per grading)'!H$16="EXAM", 'PRINTABLE (per grading)'!B$13="Prelim"), IF(ISERROR(SUMIF('Exam (LECTURE ONLY)'!D$20:M$20, "CLO2", 'Exam (LECTURE ONLY)'!D139:M139) / 'Exam (LECTURE ONLY)'!AL$7), "", SUMIF('Exam (LECTURE ONLY)'!D$20:M$20, "CLO2", 'Exam (LECTURE ONLY)'!D139:M139) /'Exam (LECTURE ONLY)'!AL$7),
IF(AND('PRINTABLE (per grading)'!H$16="EXAM", 'PRINTABLE (per grading)'!B$13="Midterm"), IF(ISERROR(SUMIF('Exam (LECTURE ONLY)'!O$20:X$20, "CLO2", 'Exam (LECTURE ONLY)'!O139:X139) / 'Exam (LECTURE ONLY)'!AM$7), "", SUMIF('Exam (LECTURE ONLY)'!O$20:X$20, "CLO2", 'Exam (LECTURE ONLY)'!O139:X139) / 'Exam (LECTURE ONLY)'!AM$7),
IF(AND('PRINTABLE (per grading)'!H$16="EXAM", 'PRINTABLE (per grading)'!B$13="Final"), IF(ISERROR(SUMIF('Exam (LECTURE ONLY)'!Z$20:AI$20, "CLO2", 'Exam (LECTURE ONLY)'!Z139:AI139) / 'Exam (LECTURE ONLY)'!AN$7), "", SUMIF('Exam (LECTURE ONLY)'!Z$20:AI$20, "CLO2", 'Exam (LECTURE ONLY)'!Z139:AI139) / 'Exam (LECTURE ONLY)'!AN$7),
IF(AND('PRINTABLE (per grading)'!H$16="OUTPUT", 'PRINTABLE (per grading)'!B$13="Prelim"), IF(ISERROR(SUMIF(OUTPUT!C$20:M$20, "CLO2", OUTPUT!C139:M139) / OUTPUT!AL$7), "", SUMIF(OUTPUT!C$20:M$20, "CLO2", OUTPUT!C139:M139) / OUTPUT!AL$7),
IF(AND('PRINTABLE (per grading)'!H$16="OUTPUT", 'PRINTABLE (per grading)'!B$13="Midterm"), IF(ISERROR(SUMIF(OUTPUT!O$20:Y$20, "CLO2", OUTPUT!O139:Y139) / OUTPUT!AM$7), "", SUMIF(OUTPUT!O$20:Y$20, "CLO2", OUTPUT!O139:Y139) / OUTPUT!AM$7),
IF(AND('PRINTABLE (per grading)'!H$16="OUTPUT", 'PRINTABLE (per grading)'!B$13="Final"), IF(ISERROR(SUMIF(OUTPUT!AA$20:AI$20, "CLO2", OUTPUT!AA139:AI139) / OUTPUT!AN$7), "", SUMIF(OUTPUT!AA$20:AI$20, "CLO2", OUTPUT!AA139:AI139) / OUTPUT!AN$7),
"")))))),"")</f>
        <v/>
      </c>
      <c r="U137" s="232" t="str">
        <f t="shared" si="71"/>
        <v/>
      </c>
      <c r="V137" s="233" t="str">
        <f t="shared" si="72"/>
        <v/>
      </c>
      <c r="W137" s="25" t="str">
        <f>IF(B137 &lt;&gt; "", IFERROR(IF(C$16 = "PRELIM", SUMIF('Database (LECTURE-RES-PRAC)'!D$14:AG$14, "CLO3", 'Database (LECTURE-RES-PRAC)'!D134:AG134) / 'Grade computation'!F$6, IF(C$16 = "MIDTERM", SUMIF('Database (LECTURE-RES-PRAC)'!AJ$14:BM$14, "CLO3", 'Database (LECTURE-RES-PRAC)'!AJ134:BM134) / 'Grade computation'!G$6, IF(C$16 = "FINAL", SUMIF('Database (LECTURE-RES-PRAC)'!BP$14:CS$14, "CLO3", 'Database (LECTURE-RES-PRAC)'!BP134:CS134) / 'Grade computation'!H$6,""))),""),"")</f>
        <v/>
      </c>
      <c r="X137" s="232" t="str">
        <f t="shared" si="73"/>
        <v/>
      </c>
      <c r="Y137" s="25" t="str">
        <f>IF(B137 &lt;&gt; "",IF(AND('PRINTABLE (per grading)'!H$16="EXAM", 'PRINTABLE (per grading)'!B$13="Prelim"), IF(ISERROR(SUMIF('Exam (LECTURE ONLY)'!D$20:M$20, "CLO3", 'Exam (LECTURE ONLY)'!D139:M139) / 'Exam (LECTURE ONLY)'!AL$8), "", SUMIF('Exam (LECTURE ONLY)'!D$20:M$20, "CLO3", 'Exam (LECTURE ONLY)'!D139:M139) /'Exam (LECTURE ONLY)'!AL$8),
IF(AND('PRINTABLE (per grading)'!H$16="EXAM", 'PRINTABLE (per grading)'!B$13="Midterm"), IF(ISERROR(SUMIF('Exam (LECTURE ONLY)'!O$20:X$20, "CLO3", 'Exam (LECTURE ONLY)'!O139:X139) / 'Exam (LECTURE ONLY)'!AM$8), "", SUMIF('Exam (LECTURE ONLY)'!O$20:X$20, "CLO3", 'Exam (LECTURE ONLY)'!O139:X139) / 'Exam (LECTURE ONLY)'!AM$8),
IF(AND('PRINTABLE (per grading)'!H$16="EXAM", 'PRINTABLE (per grading)'!B$13="Final"), IF(ISERROR(SUMIF('Exam (LECTURE ONLY)'!Z$20:AI$20, "CLO3", 'Exam (LECTURE ONLY)'!Z139:AI139) / 'Exam (LECTURE ONLY)'!AN$8), "", SUMIF('Exam (LECTURE ONLY)'!Z$20:AI$20, "CLO3", 'Exam (LECTURE ONLY)'!Z139:AI139) / 'Exam (LECTURE ONLY)'!AN$8),
IF(AND('PRINTABLE (per grading)'!H$16="OUTPUT", 'PRINTABLE (per grading)'!B$13="Prelim"), IF(ISERROR(SUMIF(OUTPUT!C$20:M$20, "CLO3", OUTPUT!C139:M139) / OUTPUT!AL$8), "", SUMIF(OUTPUT!C$20:M$20, "CLO3", OUTPUT!C139:M139) / OUTPUT!AL$8),
IF(AND('PRINTABLE (per grading)'!H$16="OUTPUT", 'PRINTABLE (per grading)'!B$13="Midterm"), IF(ISERROR(SUMIF(OUTPUT!O$20:Y$20, "CLO3", OUTPUT!O139:Y139) / OUTPUT!AM$8), "", SUMIF(OUTPUT!O$20:Y$20, "CLO3", OUTPUT!O139:Y139) / OUTPUT!AM$8),
IF(AND('PRINTABLE (per grading)'!H$16="OUTPUT", 'PRINTABLE (per grading)'!B$13="Final"), IF(ISERROR(SUMIF(OUTPUT!AA$20:AI$20, "CLO3", OUTPUT!AA139:AI139) / OUTPUT!AN$8), "", SUMIF(OUTPUT!AA$20:AI$20, "CLO3", OUTPUT!AA139:AI139) / OUTPUT!AN$8),
"" )))))),"")</f>
        <v/>
      </c>
      <c r="Z137" s="232" t="str">
        <f t="shared" si="74"/>
        <v/>
      </c>
      <c r="AA137" s="233" t="str">
        <f t="shared" si="75"/>
        <v/>
      </c>
      <c r="AB137" s="25" t="str">
        <f>IF(B137 &lt;&gt; "", IFERROR(IF(C$16 = "PRELIM", SUMIF('Database (LECTURE-RES-PRAC)'!D$14:AG$14, "CLO4", 'Database (LECTURE-RES-PRAC)'!D134:AG134) / 'Grade computation'!F$7, IF(C$16 = "MIDTERM", SUMIF('Database (LECTURE-RES-PRAC)'!AJ$14:BM$14, "CLO4", 'Database (LECTURE-RES-PRAC)'!AJ134:BM134) / 'Grade computation'!G$7, IF(C$16 = "FINAL", SUMIF('Database (LECTURE-RES-PRAC)'!BP$14:CS$14, "CLO4", 'Database (LECTURE-RES-PRAC)'!BP134:CS134) / 'Grade computation'!H$7,""))),""),"")</f>
        <v/>
      </c>
      <c r="AC137" s="232" t="str">
        <f t="shared" si="76"/>
        <v/>
      </c>
      <c r="AD137" s="25" t="str">
        <f>IF(B137 &lt;&gt; "",IF(AND('PRINTABLE (per grading)'!H$16="EXAM", 'PRINTABLE (per grading)'!B$13="Prelim"), IF(ISERROR(SUMIF('Exam (LECTURE ONLY)'!D$20:M$20, "CLO4", 'Exam (LECTURE ONLY)'!D139:M139) / 'Exam (LECTURE ONLY)'!AL$9), "", SUMIF('Exam (LECTURE ONLY)'!D$20:M$20, "CLO4", 'Exam (LECTURE ONLY)'!D139:M139) /'Exam (LECTURE ONLY)'!AL$9),
IF(AND('PRINTABLE (per grading)'!H$16="EXAM", 'PRINTABLE (per grading)'!B$13="Midterm"), IF(ISERROR(SUMIF('Exam (LECTURE ONLY)'!O$20:X$20, "CLO4", 'Exam (LECTURE ONLY)'!O139:X139) / 'Exam (LECTURE ONLY)'!AM$9), "", SUMIF('Exam (LECTURE ONLY)'!O$20:X$20, "CLO4", 'Exam (LECTURE ONLY)'!O139:X139) / 'Exam (LECTURE ONLY)'!AM$9),
IF(AND('PRINTABLE (per grading)'!H$16="EXAM", 'PRINTABLE (per grading)'!B$13="Final"), IF(ISERROR(SUMIF('Exam (LECTURE ONLY)'!Z$20:AI$20, "CLO4", 'Exam (LECTURE ONLY)'!Z139:AI139) / 'Exam (LECTURE ONLY)'!AN$9), "", SUMIF('Exam (LECTURE ONLY)'!Z$20:AI$20, "CLO4", 'Exam (LECTURE ONLY)'!Z139:AI139) / 'Exam (LECTURE ONLY)'!AN$9),
IF(AND('PRINTABLE (per grading)'!H$16="OUTPUT", 'PRINTABLE (per grading)'!B$13="Prelim"), IF(ISERROR(SUMIF(OUTPUT!C$20:M$20, "CLO4", OUTPUT!C139:M139) / OUTPUT!AL$9), "", SUMIF(OUTPUT!C$20:M$20, "CLO4", OUTPUT!C139:M139) / OUTPUT!AL$9),
IF(AND('PRINTABLE (per grading)'!H$16="OUTPUT", 'PRINTABLE (per grading)'!B$13="Midterm"), IF(ISERROR(SUMIF(OUTPUT!O$20:Y$20, "CLO4", OUTPUT!O139:Y139) / OUTPUT!AM$9), "", SUMIF(OUTPUT!O$20:Y$20, "CLO4", OUTPUT!O139:Y139) / OUTPUT!AM$9),
IF(AND('PRINTABLE (per grading)'!H$16="OUTPUT", 'PRINTABLE (per grading)'!B$13="Final"), IF(ISERROR(SUMIF(OUTPUT!AA$20:AI$20, "CLO4", OUTPUT!AA139:AI139) / OUTPUT!AN$9), "", SUMIF(OUTPUT!AA$20:AI$20, "CLO4", OUTPUT!AA139:AI139) / OUTPUT!AN$9),
"")))))),"")</f>
        <v/>
      </c>
      <c r="AE137" s="232" t="str">
        <f t="shared" si="77"/>
        <v/>
      </c>
      <c r="AF137" s="233" t="str">
        <f t="shared" si="78"/>
        <v/>
      </c>
      <c r="AG137" s="25" t="str">
        <f>IF(B137 &lt;&gt; "", IFERROR(IF(C$16 = "PRELIM", SUMIF('Database (LECTURE-RES-PRAC)'!D$14:AG$14, "CLO5", 'Database (LECTURE-RES-PRAC)'!D134:AG134) / 'Grade computation'!F$8, IF(C$16 = "MIDTERM", SUMIF('Database (LECTURE-RES-PRAC)'!AJ$14:BM$14, "CLO5", 'Database (LECTURE-RES-PRAC)'!AJ134:BM134) / 'Grade computation'!G$8, IF(C$16 = "FINAL", SUMIF('Database (LECTURE-RES-PRAC)'!BP$14:CS$14, "CLO5", 'Database (LECTURE-RES-PRAC)'!BP134:CS134) / 'Grade computation'!H$8,""))),""),"")</f>
        <v/>
      </c>
      <c r="AH137" s="232" t="str">
        <f t="shared" si="79"/>
        <v/>
      </c>
      <c r="AI137" s="25" t="str">
        <f>IF(B137 &lt;&gt; "",IF(AND('PRINTABLE (per grading)'!H$16="EXAM", 'PRINTABLE (per grading)'!B$13="Prelim"), IF(ISERROR(SUMIF('Exam (LECTURE ONLY)'!D$20:M$20, "CLO5", 'Exam (LECTURE ONLY)'!D139:M139) / 'Exam (LECTURE ONLY)'!AL$10), "", SUMIF('Exam (LECTURE ONLY)'!D$20:M$20, "CLO5", 'Exam (LECTURE ONLY)'!D139:M139) /'Exam (LECTURE ONLY)'!AL$10),
IF(AND('PRINTABLE (per grading)'!H$16="EXAM", 'PRINTABLE (per grading)'!B$13="Midterm"), IF(ISERROR(SUMIF('Exam (LECTURE ONLY)'!O$20:X$20, "CLO5", 'Exam (LECTURE ONLY)'!O139:X139) / 'Exam (LECTURE ONLY)'!AM$10), "", SUMIF('Exam (LECTURE ONLY)'!O$20:X$20, "CLO5", 'Exam (LECTURE ONLY)'!O139:X139) / 'Exam (LECTURE ONLY)'!AM$10),
IF(AND('PRINTABLE (per grading)'!H$16="EXAM", 'PRINTABLE (per grading)'!B$13="Final"), IF(ISERROR(SUMIF('Exam (LECTURE ONLY)'!Z$20:AI$20, "CLO5", 'Exam (LECTURE ONLY)'!Z139:AI139) / 'Exam (LECTURE ONLY)'!AN$10), "", SUMIF('Exam (LECTURE ONLY)'!Z$20:AI$20, "CLO5", 'Exam (LECTURE ONLY)'!Z139:AI139) / 'Exam (LECTURE ONLY)'!AN$10),
IF(AND('PRINTABLE (per grading)'!H$16="OUTPUT", 'PRINTABLE (per grading)'!B$13="Prelim"), IF(ISERROR(SUMIF(OUTPUT!C$20:M$20, "CLO5", OUTPUT!C139:M139) / OUTPUT!AL$10), "", SUMIF(OUTPUT!C$20:M$20, "CLO5", OUTPUT!C139:M139) / OUTPUT!AL$10),
IF(AND('PRINTABLE (per grading)'!H$16="OUTPUT", 'PRINTABLE (per grading)'!B$13="Midterm"), IF(ISERROR(SUMIF(OUTPUT!O$20:Y$20, "CLO5", OUTPUT!O139:Y139) / OUTPUT!AM$10), "", SUMIF(OUTPUT!O$20:Y$20, "CLO5", OUTPUT!O139:Y139) / OUTPUT!AM$10),
IF(AND('PRINTABLE (per grading)'!H$16="OUTPUT", 'PRINTABLE (per grading)'!B$13="Final"), IF(ISERROR(SUMIF(OUTPUT!AA$20:AI$20, "CLO5", OUTPUT!AA139:AI139) / OUTPUT!AN$10), "", SUMIF(OUTPUT!AA$20:AI$20, "CLO5", OUTPUT!AA139:AI139) / OUTPUT!AN$10),
"")))))),"")</f>
        <v/>
      </c>
      <c r="AJ137" s="232" t="str">
        <f t="shared" si="80"/>
        <v/>
      </c>
      <c r="AK137" s="233" t="str">
        <f t="shared" si="81"/>
        <v/>
      </c>
      <c r="AL137" s="25" t="str">
        <f>IF(B137 &lt;&gt; "", IFERROR(IF(C$16 = "PRELIM", SUMIF('Database (LECTURE-RES-PRAC)'!D$14:AG$14, "CLO6", 'Database (LECTURE-RES-PRAC)'!D134:AG134) / 'Grade computation'!F$9, IF(C$16 = "MIDTERM", SUMIF('Database (LECTURE-RES-PRAC)'!AJ$14:BM$14, "CLO6", 'Database (LECTURE-RES-PRAC)'!AJ134:BM134) / 'Grade computation'!G$9, IF(C$16 = "FINAL", SUMIF('Database (LECTURE-RES-PRAC)'!BP$14:CS$14, "CLO6", 'Database (LECTURE-RES-PRAC)'!BP134:CS134) / 'Grade computation'!H$9,""))),""),"")</f>
        <v/>
      </c>
      <c r="AM137" s="232" t="str">
        <f t="shared" si="82"/>
        <v/>
      </c>
      <c r="AN137" s="25" t="str">
        <f>IF(B137 &lt;&gt; "",IF(AND('PRINTABLE (per grading)'!H$16="EXAM", 'PRINTABLE (per grading)'!B$13="Prelim"), IF(ISERROR(SUMIF('Exam (LECTURE ONLY)'!D$20:M$20, "CLO6", 'Exam (LECTURE ONLY)'!D139:M139) / 'Exam (LECTURE ONLY)'!AL$11), "", SUMIF('Exam (LECTURE ONLY)'!D$20:M$20, "CLO6", 'Exam (LECTURE ONLY)'!D139:M139) /'Exam (LECTURE ONLY)'!AL$11),
IF(AND('PRINTABLE (per grading)'!H$16="EXAM", 'PRINTABLE (per grading)'!B$13="Midterm"), IF(ISERROR(SUMIF('Exam (LECTURE ONLY)'!O$20:X$20, "CLO6", 'Exam (LECTURE ONLY)'!O139:X139) / 'Exam (LECTURE ONLY)'!AM$11), "", SUMIF('Exam (LECTURE ONLY)'!O$20:X$20, "CLO6", 'Exam (LECTURE ONLY)'!O139:X139) / 'Exam (LECTURE ONLY)'!AM$11),
IF(AND('PRINTABLE (per grading)'!H$16="EXAM", 'PRINTABLE (per grading)'!B$13="Final"), IF(ISERROR(SUMIF('Exam (LECTURE ONLY)'!Z$20:AI$20, "CLO6", 'Exam (LECTURE ONLY)'!Z139:AI139) / 'Exam (LECTURE ONLY)'!AN$11), "", SUMIF('Exam (LECTURE ONLY)'!Z$20:AI$20, "CLO6", 'Exam (LECTURE ONLY)'!Z139:AI139) / 'Exam (LECTURE ONLY)'!AN$11),
IF(AND('PRINTABLE (per grading)'!H$16="OUTPUT", 'PRINTABLE (per grading)'!B$13="Prelim"), IF(ISERROR(SUMIF(OUTPUT!C$20:M$20, "CLO6", OUTPUT!C139:M139) / OUTPUT!AL$11), "", SUMIF(OUTPUT!C$20:M$20, "CLO6", OUTPUT!C139:M139) / OUTPUT!AL$11),
IF(AND('PRINTABLE (per grading)'!H$16="OUTPUT", 'PRINTABLE (per grading)'!B$13="Midterm"), IF(ISERROR(SUMIF(OUTPUT!O$20:Y$20, "CLO6", OUTPUT!O139:Y139) / OUTPUT!AM$11), "", SUMIF(OUTPUT!O$20:Y$20, "CLO6", OUTPUT!O139:Y139) / OUTPUT!AM$11),
IF(AND('PRINTABLE (per grading)'!H$16="OUTPUT", 'PRINTABLE (per grading)'!B$13="Final"), IF(ISERROR(SUMIF(OUTPUT!AA$20:AI$20, "CLO6", OUTPUT!AA139:AI139) / OUTPUT!AN$11), "", SUMIF(OUTPUT!AA$20:AI$20, "CLO6", OUTPUT!AA139:AI139) / OUTPUT!AN$11),
"")))))),"")</f>
        <v/>
      </c>
      <c r="AO137" s="232" t="str">
        <f t="shared" si="83"/>
        <v/>
      </c>
      <c r="AP137" s="233" t="str">
        <f t="shared" si="84"/>
        <v/>
      </c>
      <c r="AQ137" s="25" t="str">
        <f>IF(B137 &lt;&gt; "", IFERROR(IF(C$16 = "PRELIM", SUMIF('Database (LECTURE-RES-PRAC)'!D$14:AG$14, "CLO7", 'Database (LECTURE-RES-PRAC)'!D134:AG134) / 'Grade computation'!F$10, IF(C$16 = "MIDTERM", SUMIF('Database (LECTURE-RES-PRAC)'!AJ$14:BM$14, "CLO7", 'Database (LECTURE-RES-PRAC)'!AJ134:BM134) / 'Grade computation'!G$10, IF(C$16 = "FINAL", SUMIF('Database (LECTURE-RES-PRAC)'!BP$14:CS$14, "CLO7", 'Database (LECTURE-RES-PRAC)'!BP134:CS134) / 'Grade computation'!H$10,""))),""),"")</f>
        <v/>
      </c>
      <c r="AR137" s="232" t="str">
        <f t="shared" si="85"/>
        <v/>
      </c>
      <c r="AS137" s="25" t="str">
        <f>IF(B137 &lt;&gt; "",IF(AND('PRINTABLE (per grading)'!H$16="EXAM", 'PRINTABLE (per grading)'!B$13="Prelim"), IF(ISERROR(SUMIF('Exam (LECTURE ONLY)'!D$20:M$20, "CLO7", 'Exam (LECTURE ONLY)'!D139:M139) / 'Exam (LECTURE ONLY)'!AL$12), "", SUMIF('Exam (LECTURE ONLY)'!D$20:M$20, "CLO7", 'Exam (LECTURE ONLY)'!D139:M139) /'Exam (LECTURE ONLY)'!AL$12),
IF(AND('PRINTABLE (per grading)'!H$16="EXAM", 'PRINTABLE (per grading)'!B$13="Midterm"), IF(ISERROR(SUMIF('Exam (LECTURE ONLY)'!O$20:X$20, "CLO7", 'Exam (LECTURE ONLY)'!O139:X139) / 'Exam (LECTURE ONLY)'!AM$12), "", SUMIF('Exam (LECTURE ONLY)'!O$20:X$20, "CLO7", 'Exam (LECTURE ONLY)'!O139:X139) / 'Exam (LECTURE ONLY)'!AM$12),
IF(AND('PRINTABLE (per grading)'!H$16="EXAM", 'PRINTABLE (per grading)'!B$13="Final"), IF(ISERROR(SUMIF('Exam (LECTURE ONLY)'!Z$20:AI$20, "CLO7", 'Exam (LECTURE ONLY)'!Z139:AI139) / 'Exam (LECTURE ONLY)'!AN$12), "", SUMIF('Exam (LECTURE ONLY)'!Z$20:AI$20, "CLO7", 'Exam (LECTURE ONLY)'!Z139:AI139) / 'Exam (LECTURE ONLY)'!AN$12),
IF(AND('PRINTABLE (per grading)'!H$16="OUTPUT", 'PRINTABLE (per grading)'!B$13="Prelim"), IF(ISERROR(SUMIF(OUTPUT!C$20:M$20, "CLO7", OUTPUT!C139:M139) / OUTPUT!AL$12), "", SUMIF(OUTPUT!C$20:M$20, "CLO7", OUTPUT!C139:M139) / OUTPUT!AL$12),
IF(AND('PRINTABLE (per grading)'!H$16="OUTPUT", 'PRINTABLE (per grading)'!B$13="Midterm"), IF(ISERROR(SUMIF(OUTPUT!O$20:Y$20, "CLO7", OUTPUT!O139:Y139) / OUTPUT!AM$12), "", SUMIF(OUTPUT!O$20:Y$20, "CLO7", OUTPUT!O139:Y139) / OUTPUT!AM$12),
IF(AND('PRINTABLE (per grading)'!H$16="OUTPUT", 'PRINTABLE (per grading)'!B$13="Final"), IF(ISERROR(SUMIF(OUTPUT!AA$20:AI$20, "CLO7", OUTPUT!AA139:AI139) / OUTPUT!AN$12), "", SUMIF(OUTPUT!AA$20:AI$20, "CLO7", OUTPUT!AA139:AI139) / OUTPUT!AN$12),
"")))))),"")</f>
        <v/>
      </c>
      <c r="AT137" s="232" t="str">
        <f t="shared" si="86"/>
        <v/>
      </c>
      <c r="AU137" s="233" t="str">
        <f t="shared" si="87"/>
        <v/>
      </c>
      <c r="AV137" s="25" t="str">
        <f>IF(B137 &lt;&gt; "", IFERROR(IF(C$16 = "PRELIM", SUMIF('Database (LECTURE-RES-PRAC)'!D$14:AG$14, "CLO8", 'Database (LECTURE-RES-PRAC)'!D134:AG134) / 'Grade computation'!F$11, IF(C$16 = "MIDTERM", SUMIF('Database (LECTURE-RES-PRAC)'!AJ$14:BM$14, "CLO8", 'Database (LECTURE-RES-PRAC)'!AJ134:BM134) / 'Grade computation'!G$11, IF(C$16 = "FINAL", SUMIF('Database (LECTURE-RES-PRAC)'!BP$14:CS$14, "CLO8", 'Database (LECTURE-RES-PRAC)'!BP134:CS134) / 'Grade computation'!H$11,""))),""),"")</f>
        <v/>
      </c>
      <c r="AW137" s="232" t="str">
        <f t="shared" si="88"/>
        <v/>
      </c>
      <c r="AX137" s="25" t="str">
        <f>IF(B137 &lt;&gt; "",IF(AND('PRINTABLE (per grading)'!H$16="EXAM", 'PRINTABLE (per grading)'!B$13="Prelim"), IF(ISERROR(SUMIF('Exam (LECTURE ONLY)'!D$20:M$20, "CLO8", 'Exam (LECTURE ONLY)'!D139:M139) / 'Exam (LECTURE ONLY)'!AL$13), "", SUMIF('Exam (LECTURE ONLY)'!D$20:M$20, "CLO8", 'Exam (LECTURE ONLY)'!D139:M139) /'Exam (LECTURE ONLY)'!AL$13),
IF(AND('PRINTABLE (per grading)'!H$16="EXAM", 'PRINTABLE (per grading)'!B$13="Midterm"), IF(ISERROR(SUMIF('Exam (LECTURE ONLY)'!O$20:X$20, "CLO8", 'Exam (LECTURE ONLY)'!O139:X139) / 'Exam (LECTURE ONLY)'!AM$13), "", SUMIF('Exam (LECTURE ONLY)'!O$20:X$20, "CLO8", 'Exam (LECTURE ONLY)'!O139:X139) / 'Exam (LECTURE ONLY)'!AM$13),
IF(AND('PRINTABLE (per grading)'!H$16="EXAM", 'PRINTABLE (per grading)'!B$13="Final"), IF(ISERROR(SUMIF('Exam (LECTURE ONLY)'!Z$20:AI$20, "CLO8", 'Exam (LECTURE ONLY)'!Z139:AI139) / 'Exam (LECTURE ONLY)'!AN$13), "", SUMIF('Exam (LECTURE ONLY)'!Z$20:AI$20, "CLO8", 'Exam (LECTURE ONLY)'!Z139:AI139) / 'Exam (LECTURE ONLY)'!AN$13),
IF(AND('PRINTABLE (per grading)'!H$16="OUTPUT", 'PRINTABLE (per grading)'!B$13="Prelim"), IF(ISERROR(SUMIF(OUTPUT!C$20:M$20, "CLO8", OUTPUT!C139:M139) / OUTPUT!AL$13), "", SUMIF(OUTPUT!C$20:M$20, "CLO8", OUTPUT!C139:M139) / OUTPUT!AL$13),
IF(AND('PRINTABLE (per grading)'!H$16="OUTPUT", 'PRINTABLE (per grading)'!B$13="Midterm"), IF(ISERROR(SUMIF(OUTPUT!O$20:Y$20, "CLO8", OUTPUT!O139:Y139) / OUTPUT!AM$13), "", SUMIF(OUTPUT!O$20:Y$20, "CLO8", OUTPUT!O139:Y139) / OUTPUT!AM$13),
IF(AND('PRINTABLE (per grading)'!H$16="OUTPUT", 'PRINTABLE (per grading)'!B$13="Final"), IF(ISERROR(SUMIF(OUTPUT!AA$20:AI$20, "CLO8", OUTPUT!AA139:AI139) / OUTPUT!AN$13), "", SUMIF(OUTPUT!AA$20:AI$20, "CLO8", OUTPUT!AA139:AI139) / OUTPUT!AN$13),
"")))))),"")</f>
        <v/>
      </c>
      <c r="AY137" s="232" t="str">
        <f t="shared" si="89"/>
        <v/>
      </c>
      <c r="AZ137" s="233" t="str">
        <f t="shared" si="90"/>
        <v/>
      </c>
      <c r="BA137" s="25" t="str">
        <f>IF(B137 &lt;&gt; "", IFERROR(IF(C$16 = "PRELIM", SUMIF('Database (LECTURE-RES-PRAC)'!D$14:AG$14, "CLO9", 'Database (LECTURE-RES-PRAC)'!D134:AG134) / 'Grade computation'!F$12, IF(C$16 = "MIDTERM", SUMIF('Database (LECTURE-RES-PRAC)'!AJ$14:BM$14, "CLO9", 'Database (LECTURE-RES-PRAC)'!AJ134:BM134) / 'Grade computation'!G$12, IF(C$16 = "FINAL", SUMIF('Database (LECTURE-RES-PRAC)'!BP$14:CS$14, "CLO9", 'Database (LECTURE-RES-PRAC)'!BP134:CS134) / 'Grade computation'!H$12,""))),""),"")</f>
        <v/>
      </c>
      <c r="BB137" s="232" t="str">
        <f t="shared" si="91"/>
        <v/>
      </c>
      <c r="BC137" s="25" t="str">
        <f>IF(B137 &lt;&gt; "",IF(AND('PRINTABLE (per grading)'!H$16="EXAM", 'PRINTABLE (per grading)'!B$13="Prelim"), IF(ISERROR(SUMIF('Exam (LECTURE ONLY)'!D$20:M$20, "CLO9", 'Exam (LECTURE ONLY)'!D139:M139) / 'Exam (LECTURE ONLY)'!AL$14), "", SUMIF('Exam (LECTURE ONLY)'!D$20:M$20, "CLO9", 'Exam (LECTURE ONLY)'!D139:M139) /'Exam (LECTURE ONLY)'!AL$14),
IF(AND('PRINTABLE (per grading)'!H$16="EXAM", 'PRINTABLE (per grading)'!B$13="Midterm"), IF(ISERROR(SUMIF('Exam (LECTURE ONLY)'!O$20:X$20, "CLO9", 'Exam (LECTURE ONLY)'!O139:X139) / 'Exam (LECTURE ONLY)'!AM$14), "", SUMIF('Exam (LECTURE ONLY)'!O$20:X$20, "CLO9", 'Exam (LECTURE ONLY)'!O139:X139) / 'Exam (LECTURE ONLY)'!AM$14),
IF(AND('PRINTABLE (per grading)'!H$16="EXAM", 'PRINTABLE (per grading)'!B$13="Final"), IF(ISERROR(SUMIF('Exam (LECTURE ONLY)'!Z$20:AI$20, "CLO9", 'Exam (LECTURE ONLY)'!Z139:AI139) / 'Exam (LECTURE ONLY)'!AN$14), "", SUMIF('Exam (LECTURE ONLY)'!Z$20:AI$20, "CLO9", 'Exam (LECTURE ONLY)'!Z139:AI139) / 'Exam (LECTURE ONLY)'!AN$14),
IF(AND('PRINTABLE (per grading)'!H$16="OUTPUT", 'PRINTABLE (per grading)'!B$13="Prelim"), IF(ISERROR(SUMIF(OUTPUT!C$20:M$20, "CLO9", OUTPUT!C139:M139) / OUTPUT!AL$14), "", SUMIF(OUTPUT!C$20:M$20, "CLO9", OUTPUT!C139:M139) / OUTPUT!AL$14),
IF(AND('PRINTABLE (per grading)'!H$16="OUTPUT", 'PRINTABLE (per grading)'!B$13="Midterm"), IF(ISERROR(SUMIF(OUTPUT!O$20:Y$20, "CLO9", OUTPUT!O139:Y139) / OUTPUT!AM$14), "", SUMIF(OUTPUT!O$20:Y$20, "CLO9", OUTPUT!O139:Y139) / OUTPUT!AM$14),
IF(AND('PRINTABLE (per grading)'!H$16="OUTPUT", 'PRINTABLE (per grading)'!B$13="Final"), IF(ISERROR(SUMIF(OUTPUT!AA$20:AI$20, "CLO9", OUTPUT!AA139:AI139) / OUTPUT!AN$14), "", SUMIF(OUTPUT!AA$20:AI$20, "CLO9", OUTPUT!AA139:AI139) / OUTPUT!AN$14),
"")))))),"")</f>
        <v/>
      </c>
      <c r="BD137" s="232" t="str">
        <f t="shared" si="92"/>
        <v/>
      </c>
      <c r="BE137" s="233" t="str">
        <f t="shared" si="93"/>
        <v/>
      </c>
      <c r="BF137" s="25" t="str">
        <f>IF(B137 &lt;&gt; "", IFERROR(IF(C$16 = "PRELIM", SUMIF('Database (LECTURE-RES-PRAC)'!D$14:AG$14, "CLO10", 'Database (LECTURE-RES-PRAC)'!D134:AG134) / 'Grade computation'!F$13, IF(C$16 = "MIDTERM", SUMIF('Database (LECTURE-RES-PRAC)'!AJ$14:BM$14, "CLO10", 'Database (LECTURE-RES-PRAC)'!AJ134:BM134) / 'Grade computation'!G$13, IF(C$16 = "FINAL", SUMIF('Database (LECTURE-RES-PRAC)'!BP$14:CS$14, "CLO10", 'Database (LECTURE-RES-PRAC)'!BP134:CS134) / 'Grade computation'!H$13,""))),""),"")</f>
        <v/>
      </c>
      <c r="BG137" s="232" t="str">
        <f t="shared" si="94"/>
        <v/>
      </c>
      <c r="BH137" s="25" t="str">
        <f>IF(B137 &lt;&gt; "",IF(AND('PRINTABLE (per grading)'!H$16="EXAM", 'PRINTABLE (per grading)'!B$13="Prelim"), IF(ISERROR(SUMIF('Exam (LECTURE ONLY)'!D$20:M$20, "CLO10", 'Exam (LECTURE ONLY)'!D139:M139) / 'Exam (LECTURE ONLY)'!AL$15), "", SUMIF('Exam (LECTURE ONLY)'!D$20:M$20, "CLO10", 'Exam (LECTURE ONLY)'!D139:M139) /'Exam (LECTURE ONLY)'!AL$15),
IF(AND('PRINTABLE (per grading)'!H$16="EXAM", 'PRINTABLE (per grading)'!B$13="Midterm"), IF(ISERROR(SUMIF('Exam (LECTURE ONLY)'!O$20:X$20, "CLO10", 'Exam (LECTURE ONLY)'!O139:X139) / 'Exam (LECTURE ONLY)'!AM$15), "", SUMIF('Exam (LECTURE ONLY)'!O$20:X$20, "CLO10", 'Exam (LECTURE ONLY)'!O139:X139) / 'Exam (LECTURE ONLY)'!AM$15),
IF(AND('PRINTABLE (per grading)'!H$16="EXAM", 'PRINTABLE (per grading)'!B$13="Final"), IF(ISERROR(SUMIF('Exam (LECTURE ONLY)'!Z$20:AI$20, "CLO10", 'Exam (LECTURE ONLY)'!Z139:AI139) / 'Exam (LECTURE ONLY)'!AN$15), "", SUMIF('Exam (LECTURE ONLY)'!Z$20:AI$20, "CLO10", 'Exam (LECTURE ONLY)'!Z139:AI139) / 'Exam (LECTURE ONLY)'!AN$15),
IF(AND('PRINTABLE (per grading)'!H$16="OUTPUT", 'PRINTABLE (per grading)'!B$13="Prelim"), IF(ISERROR(SUMIF(OUTPUT!C$20:M$20, "CLO10", OUTPUT!C139:M139) / OUTPUT!AL$15), "", SUMIF(OUTPUT!C$20:M$20, "CLO10", OUTPUT!C139:M139) / OUTPUT!AL$15),
IF(AND('PRINTABLE (per grading)'!H$16="OUTPUT", 'PRINTABLE (per grading)'!B$13="Midterm"), IF(ISERROR(SUMIF(OUTPUT!O$20:Y$20, "CLO10", OUTPUT!O139:Y139) / OUTPUT!AM$15), "", SUMIF(OUTPUT!O$20:Y$20, "CLO10", OUTPUT!O139:Y139) / OUTPUT!AM$15),
IF(AND('PRINTABLE (per grading)'!H$16="OUTPUT", 'PRINTABLE (per grading)'!B$13="Final"), IF(ISERROR(SUMIF(OUTPUT!AA$20:AI$20, "CLO10", OUTPUT!AA139:AI139) / OUTPUT!AN$15), "", SUMIF(OUTPUT!AA$20:AI$20, "CLO10", OUTPUT!AA139:AI139) / OUTPUT!AN$15),
"")))))),"")</f>
        <v/>
      </c>
      <c r="BI137" s="232" t="str">
        <f t="shared" si="95"/>
        <v/>
      </c>
      <c r="BJ137" s="233" t="str">
        <f t="shared" si="96"/>
        <v/>
      </c>
      <c r="BK137" s="2"/>
    </row>
    <row r="138" spans="1:63" ht="20.100000000000001" customHeight="1">
      <c r="A138" s="212" t="str">
        <f>IF(ISBLANK('Database (LECTURE-RES-PRAC)'!A135),"",'Database (LECTURE-RES-PRAC)'!A135)</f>
        <v/>
      </c>
      <c r="B138" s="213" t="str">
        <f>IF(ISBLANK('Database (LECTURE-RES-PRAC)'!B135),"",'Database (LECTURE-RES-PRAC)'!B135)</f>
        <v/>
      </c>
      <c r="C138" s="134" t="str">
        <f>IF(B138&lt;&gt;"",IF(C$16="PRELIM",'Grade computation'!C138, IF(C$16="MIDTERM",'Grade computation'!K138, IF(C$16="FINAL",'Grade computation'!S138,""))),"")</f>
        <v/>
      </c>
      <c r="D138" s="135" t="str">
        <f t="shared" si="1"/>
        <v/>
      </c>
      <c r="E138" s="134" t="str">
        <f>IF(B138&lt;&gt;"", IF(C$16="PRELIM",'Grade computation'!E138, IF(C$16="MIDTERM",'Grade computation'!M138, IF(C$16="FINAL",'Grade computation'!U138,""))),"")</f>
        <v/>
      </c>
      <c r="F138" s="136" t="str">
        <f t="shared" si="2"/>
        <v/>
      </c>
      <c r="G138" s="137" t="str">
        <f t="shared" si="3"/>
        <v/>
      </c>
      <c r="H138" s="207" t="str">
        <f>IF(B138&lt;&gt;"",IF(C$16="PRELIM", 'Grade computation'!H138, IF(C$16="MIDTERM", 'Grade computation'!P138, IF(C$16="FINAL",'Grade computation'!X138, ""))),"")</f>
        <v/>
      </c>
      <c r="I138" s="137" t="str">
        <f t="shared" si="4"/>
        <v/>
      </c>
      <c r="J138" s="139" t="str">
        <f t="shared" si="5"/>
        <v/>
      </c>
      <c r="K138" s="377" t="str">
        <f t="shared" si="6"/>
        <v/>
      </c>
      <c r="L138" s="434"/>
      <c r="M138" s="25" t="str">
        <f>IF(B138 &lt;&gt; "", IFERROR(IF(C$16 = "PRELIM", SUMIF('Database (LECTURE-RES-PRAC)'!D$14:AG$14, "CLO1", 'Database (LECTURE-RES-PRAC)'!D135:AG135) / 'Grade computation'!F$4, IF(C$16 = "MIDTERM", SUMIF('Database (LECTURE-RES-PRAC)'!AJ$14:BM$14, "CLO1", 'Database (LECTURE-RES-PRAC)'!AJ135:BM135) / 'Grade computation'!G$4, IF(C$16 = "FINAL", SUMIF('Database (LECTURE-RES-PRAC)'!BP$14:CS$14, "CLO1", 'Database (LECTURE-RES-PRAC)'!BP135:CS135) / 'Grade computation'!H$4,""))),""),"")</f>
        <v/>
      </c>
      <c r="N138" s="232" t="str">
        <f t="shared" si="67"/>
        <v/>
      </c>
      <c r="O138" s="25" t="str">
        <f>IF(B138 &lt;&gt; "",IF(AND('PRINTABLE (per grading)'!H$16="EXAM", 'PRINTABLE (per grading)'!B$13="Prelim"), IF(ISERROR(SUMIF('Exam (LECTURE ONLY)'!D$20:M$20, "CLO1", 'Exam (LECTURE ONLY)'!D140:M140) / 'Exam (LECTURE ONLY)'!AL$6), "", SUMIF('Exam (LECTURE ONLY)'!D$20:M$20, "CLO1", 'Exam (LECTURE ONLY)'!D140:M140) /'Exam (LECTURE ONLY)'!AL$6),
IF(AND('PRINTABLE (per grading)'!H$16="EXAM", 'PRINTABLE (per grading)'!B$13="Midterm"), IF(ISERROR(SUMIF('Exam (LECTURE ONLY)'!O$20:X$20, "CLO1", 'Exam (LECTURE ONLY)'!O140:X140) / 'Exam (LECTURE ONLY)'!AM$6), "", SUMIF('Exam (LECTURE ONLY)'!O$20:X$20, "CLO1", 'Exam (LECTURE ONLY)'!O140:X140) / 'Exam (LECTURE ONLY)'!AM$6),
IF(AND('PRINTABLE (per grading)'!H$16="EXAM", 'PRINTABLE (per grading)'!B$13="Final"), IF(ISERROR(SUMIF('Exam (LECTURE ONLY)'!Z$20:AI$20, "CLO1", 'Exam (LECTURE ONLY)'!Z140:AI140) / 'Exam (LECTURE ONLY)'!AN$6), "", SUMIF('Exam (LECTURE ONLY)'!Z$20:AI$20, "CLO1", 'Exam (LECTURE ONLY)'!Z140:AI140) / 'Exam (LECTURE ONLY)'!AN$6),
IF(AND('PRINTABLE (per grading)'!H$16="OUTPUT", 'PRINTABLE (per grading)'!B$13="Prelim"), IF(ISERROR(SUMIF(OUTPUT!C$20:M$20, "CLO1", OUTPUT!C140:M140) / OUTPUT!AL$6), "", SUMIF(OUTPUT!C$20:M$20, "CLO1", OUTPUT!C140:M140) / OUTPUT!AL$6),
IF(AND('PRINTABLE (per grading)'!H$16="OUTPUT", 'PRINTABLE (per grading)'!B$13="Midterm"), IF(ISERROR(SUMIF(OUTPUT!O$20:Y$20, "CLO1", OUTPUT!O140:Y140) / OUTPUT!AM$6), "", SUMIF(OUTPUT!O$20:Y$20, "CLO1", OUTPUT!O140:Y140) / OUTPUT!AM$6),
IF(AND('PRINTABLE (per grading)'!H$16="OUTPUT", 'PRINTABLE (per grading)'!B$13="Final"), IF(ISERROR(SUMIF(OUTPUT!AA$20:AI$20, "CLO1", OUTPUT!AA140:AI140) / OUTPUT!AN$6), "", SUMIF(OUTPUT!AA$20:AI$20, "CLO1", OUTPUT!AA140:AI140) / OUTPUT!AN$6),
"")))))),"")</f>
        <v/>
      </c>
      <c r="P138" s="232" t="str">
        <f t="shared" si="68"/>
        <v/>
      </c>
      <c r="Q138" s="233" t="str">
        <f t="shared" si="69"/>
        <v/>
      </c>
      <c r="R138" s="25" t="str">
        <f>IF(B138 &lt;&gt; "", IFERROR(IF(C$16 = "PRELIM", SUMIF('Database (LECTURE-RES-PRAC)'!D$14:AG$14, "CLO2", 'Database (LECTURE-RES-PRAC)'!D135:AG135) / 'Grade computation'!F$5, IF(C$16 = "MIDTERM", SUMIF('Database (LECTURE-RES-PRAC)'!AJ$14:BM$14, "CLO2", 'Database (LECTURE-RES-PRAC)'!AJ135:BM135) / 'Grade computation'!G$5, IF(C$16 = "FINAL", SUMIF('Database (LECTURE-RES-PRAC)'!BP$14:CS$14, "CLO2", 'Database (LECTURE-RES-PRAC)'!BP135:CS135) / 'Grade computation'!H$5,""))),""),"")</f>
        <v/>
      </c>
      <c r="S138" s="232" t="str">
        <f t="shared" si="70"/>
        <v/>
      </c>
      <c r="T138" s="25" t="str">
        <f>IF(B138 &lt;&gt; "",IF(AND('PRINTABLE (per grading)'!H$16="EXAM", 'PRINTABLE (per grading)'!B$13="Prelim"), IF(ISERROR(SUMIF('Exam (LECTURE ONLY)'!D$20:M$20, "CLO2", 'Exam (LECTURE ONLY)'!D140:M140) / 'Exam (LECTURE ONLY)'!AL$7), "", SUMIF('Exam (LECTURE ONLY)'!D$20:M$20, "CLO2", 'Exam (LECTURE ONLY)'!D140:M140) /'Exam (LECTURE ONLY)'!AL$7),
IF(AND('PRINTABLE (per grading)'!H$16="EXAM", 'PRINTABLE (per grading)'!B$13="Midterm"), IF(ISERROR(SUMIF('Exam (LECTURE ONLY)'!O$20:X$20, "CLO2", 'Exam (LECTURE ONLY)'!O140:X140) / 'Exam (LECTURE ONLY)'!AM$7), "", SUMIF('Exam (LECTURE ONLY)'!O$20:X$20, "CLO2", 'Exam (LECTURE ONLY)'!O140:X140) / 'Exam (LECTURE ONLY)'!AM$7),
IF(AND('PRINTABLE (per grading)'!H$16="EXAM", 'PRINTABLE (per grading)'!B$13="Final"), IF(ISERROR(SUMIF('Exam (LECTURE ONLY)'!Z$20:AI$20, "CLO2", 'Exam (LECTURE ONLY)'!Z140:AI140) / 'Exam (LECTURE ONLY)'!AN$7), "", SUMIF('Exam (LECTURE ONLY)'!Z$20:AI$20, "CLO2", 'Exam (LECTURE ONLY)'!Z140:AI140) / 'Exam (LECTURE ONLY)'!AN$7),
IF(AND('PRINTABLE (per grading)'!H$16="OUTPUT", 'PRINTABLE (per grading)'!B$13="Prelim"), IF(ISERROR(SUMIF(OUTPUT!C$20:M$20, "CLO2", OUTPUT!C140:M140) / OUTPUT!AL$7), "", SUMIF(OUTPUT!C$20:M$20, "CLO2", OUTPUT!C140:M140) / OUTPUT!AL$7),
IF(AND('PRINTABLE (per grading)'!H$16="OUTPUT", 'PRINTABLE (per grading)'!B$13="Midterm"), IF(ISERROR(SUMIF(OUTPUT!O$20:Y$20, "CLO2", OUTPUT!O140:Y140) / OUTPUT!AM$7), "", SUMIF(OUTPUT!O$20:Y$20, "CLO2", OUTPUT!O140:Y140) / OUTPUT!AM$7),
IF(AND('PRINTABLE (per grading)'!H$16="OUTPUT", 'PRINTABLE (per grading)'!B$13="Final"), IF(ISERROR(SUMIF(OUTPUT!AA$20:AI$20, "CLO2", OUTPUT!AA140:AI140) / OUTPUT!AN$7), "", SUMIF(OUTPUT!AA$20:AI$20, "CLO2", OUTPUT!AA140:AI140) / OUTPUT!AN$7),
"")))))),"")</f>
        <v/>
      </c>
      <c r="U138" s="232" t="str">
        <f t="shared" si="71"/>
        <v/>
      </c>
      <c r="V138" s="233" t="str">
        <f t="shared" si="72"/>
        <v/>
      </c>
      <c r="W138" s="25" t="str">
        <f>IF(B138 &lt;&gt; "", IFERROR(IF(C$16 = "PRELIM", SUMIF('Database (LECTURE-RES-PRAC)'!D$14:AG$14, "CLO3", 'Database (LECTURE-RES-PRAC)'!D135:AG135) / 'Grade computation'!F$6, IF(C$16 = "MIDTERM", SUMIF('Database (LECTURE-RES-PRAC)'!AJ$14:BM$14, "CLO3", 'Database (LECTURE-RES-PRAC)'!AJ135:BM135) / 'Grade computation'!G$6, IF(C$16 = "FINAL", SUMIF('Database (LECTURE-RES-PRAC)'!BP$14:CS$14, "CLO3", 'Database (LECTURE-RES-PRAC)'!BP135:CS135) / 'Grade computation'!H$6,""))),""),"")</f>
        <v/>
      </c>
      <c r="X138" s="232" t="str">
        <f t="shared" si="73"/>
        <v/>
      </c>
      <c r="Y138" s="25" t="str">
        <f>IF(B138 &lt;&gt; "",IF(AND('PRINTABLE (per grading)'!H$16="EXAM", 'PRINTABLE (per grading)'!B$13="Prelim"), IF(ISERROR(SUMIF('Exam (LECTURE ONLY)'!D$20:M$20, "CLO3", 'Exam (LECTURE ONLY)'!D140:M140) / 'Exam (LECTURE ONLY)'!AL$8), "", SUMIF('Exam (LECTURE ONLY)'!D$20:M$20, "CLO3", 'Exam (LECTURE ONLY)'!D140:M140) /'Exam (LECTURE ONLY)'!AL$8),
IF(AND('PRINTABLE (per grading)'!H$16="EXAM", 'PRINTABLE (per grading)'!B$13="Midterm"), IF(ISERROR(SUMIF('Exam (LECTURE ONLY)'!O$20:X$20, "CLO3", 'Exam (LECTURE ONLY)'!O140:X140) / 'Exam (LECTURE ONLY)'!AM$8), "", SUMIF('Exam (LECTURE ONLY)'!O$20:X$20, "CLO3", 'Exam (LECTURE ONLY)'!O140:X140) / 'Exam (LECTURE ONLY)'!AM$8),
IF(AND('PRINTABLE (per grading)'!H$16="EXAM", 'PRINTABLE (per grading)'!B$13="Final"), IF(ISERROR(SUMIF('Exam (LECTURE ONLY)'!Z$20:AI$20, "CLO3", 'Exam (LECTURE ONLY)'!Z140:AI140) / 'Exam (LECTURE ONLY)'!AN$8), "", SUMIF('Exam (LECTURE ONLY)'!Z$20:AI$20, "CLO3", 'Exam (LECTURE ONLY)'!Z140:AI140) / 'Exam (LECTURE ONLY)'!AN$8),
IF(AND('PRINTABLE (per grading)'!H$16="OUTPUT", 'PRINTABLE (per grading)'!B$13="Prelim"), IF(ISERROR(SUMIF(OUTPUT!C$20:M$20, "CLO3", OUTPUT!C140:M140) / OUTPUT!AL$8), "", SUMIF(OUTPUT!C$20:M$20, "CLO3", OUTPUT!C140:M140) / OUTPUT!AL$8),
IF(AND('PRINTABLE (per grading)'!H$16="OUTPUT", 'PRINTABLE (per grading)'!B$13="Midterm"), IF(ISERROR(SUMIF(OUTPUT!O$20:Y$20, "CLO3", OUTPUT!O140:Y140) / OUTPUT!AM$8), "", SUMIF(OUTPUT!O$20:Y$20, "CLO3", OUTPUT!O140:Y140) / OUTPUT!AM$8),
IF(AND('PRINTABLE (per grading)'!H$16="OUTPUT", 'PRINTABLE (per grading)'!B$13="Final"), IF(ISERROR(SUMIF(OUTPUT!AA$20:AI$20, "CLO3", OUTPUT!AA140:AI140) / OUTPUT!AN$8), "", SUMIF(OUTPUT!AA$20:AI$20, "CLO3", OUTPUT!AA140:AI140) / OUTPUT!AN$8),
"" )))))),"")</f>
        <v/>
      </c>
      <c r="Z138" s="232" t="str">
        <f t="shared" si="74"/>
        <v/>
      </c>
      <c r="AA138" s="233" t="str">
        <f t="shared" si="75"/>
        <v/>
      </c>
      <c r="AB138" s="25" t="str">
        <f>IF(B138 &lt;&gt; "", IFERROR(IF(C$16 = "PRELIM", SUMIF('Database (LECTURE-RES-PRAC)'!D$14:AG$14, "CLO4", 'Database (LECTURE-RES-PRAC)'!D135:AG135) / 'Grade computation'!F$7, IF(C$16 = "MIDTERM", SUMIF('Database (LECTURE-RES-PRAC)'!AJ$14:BM$14, "CLO4", 'Database (LECTURE-RES-PRAC)'!AJ135:BM135) / 'Grade computation'!G$7, IF(C$16 = "FINAL", SUMIF('Database (LECTURE-RES-PRAC)'!BP$14:CS$14, "CLO4", 'Database (LECTURE-RES-PRAC)'!BP135:CS135) / 'Grade computation'!H$7,""))),""),"")</f>
        <v/>
      </c>
      <c r="AC138" s="232" t="str">
        <f t="shared" si="76"/>
        <v/>
      </c>
      <c r="AD138" s="25" t="str">
        <f>IF(B138 &lt;&gt; "",IF(AND('PRINTABLE (per grading)'!H$16="EXAM", 'PRINTABLE (per grading)'!B$13="Prelim"), IF(ISERROR(SUMIF('Exam (LECTURE ONLY)'!D$20:M$20, "CLO4", 'Exam (LECTURE ONLY)'!D140:M140) / 'Exam (LECTURE ONLY)'!AL$9), "", SUMIF('Exam (LECTURE ONLY)'!D$20:M$20, "CLO4", 'Exam (LECTURE ONLY)'!D140:M140) /'Exam (LECTURE ONLY)'!AL$9),
IF(AND('PRINTABLE (per grading)'!H$16="EXAM", 'PRINTABLE (per grading)'!B$13="Midterm"), IF(ISERROR(SUMIF('Exam (LECTURE ONLY)'!O$20:X$20, "CLO4", 'Exam (LECTURE ONLY)'!O140:X140) / 'Exam (LECTURE ONLY)'!AM$9), "", SUMIF('Exam (LECTURE ONLY)'!O$20:X$20, "CLO4", 'Exam (LECTURE ONLY)'!O140:X140) / 'Exam (LECTURE ONLY)'!AM$9),
IF(AND('PRINTABLE (per grading)'!H$16="EXAM", 'PRINTABLE (per grading)'!B$13="Final"), IF(ISERROR(SUMIF('Exam (LECTURE ONLY)'!Z$20:AI$20, "CLO4", 'Exam (LECTURE ONLY)'!Z140:AI140) / 'Exam (LECTURE ONLY)'!AN$9), "", SUMIF('Exam (LECTURE ONLY)'!Z$20:AI$20, "CLO4", 'Exam (LECTURE ONLY)'!Z140:AI140) / 'Exam (LECTURE ONLY)'!AN$9),
IF(AND('PRINTABLE (per grading)'!H$16="OUTPUT", 'PRINTABLE (per grading)'!B$13="Prelim"), IF(ISERROR(SUMIF(OUTPUT!C$20:M$20, "CLO4", OUTPUT!C140:M140) / OUTPUT!AL$9), "", SUMIF(OUTPUT!C$20:M$20, "CLO4", OUTPUT!C140:M140) / OUTPUT!AL$9),
IF(AND('PRINTABLE (per grading)'!H$16="OUTPUT", 'PRINTABLE (per grading)'!B$13="Midterm"), IF(ISERROR(SUMIF(OUTPUT!O$20:Y$20, "CLO4", OUTPUT!O140:Y140) / OUTPUT!AM$9), "", SUMIF(OUTPUT!O$20:Y$20, "CLO4", OUTPUT!O140:Y140) / OUTPUT!AM$9),
IF(AND('PRINTABLE (per grading)'!H$16="OUTPUT", 'PRINTABLE (per grading)'!B$13="Final"), IF(ISERROR(SUMIF(OUTPUT!AA$20:AI$20, "CLO4", OUTPUT!AA140:AI140) / OUTPUT!AN$9), "", SUMIF(OUTPUT!AA$20:AI$20, "CLO4", OUTPUT!AA140:AI140) / OUTPUT!AN$9),
"")))))),"")</f>
        <v/>
      </c>
      <c r="AE138" s="232" t="str">
        <f t="shared" si="77"/>
        <v/>
      </c>
      <c r="AF138" s="233" t="str">
        <f t="shared" si="78"/>
        <v/>
      </c>
      <c r="AG138" s="25" t="str">
        <f>IF(B138 &lt;&gt; "", IFERROR(IF(C$16 = "PRELIM", SUMIF('Database (LECTURE-RES-PRAC)'!D$14:AG$14, "CLO5", 'Database (LECTURE-RES-PRAC)'!D135:AG135) / 'Grade computation'!F$8, IF(C$16 = "MIDTERM", SUMIF('Database (LECTURE-RES-PRAC)'!AJ$14:BM$14, "CLO5", 'Database (LECTURE-RES-PRAC)'!AJ135:BM135) / 'Grade computation'!G$8, IF(C$16 = "FINAL", SUMIF('Database (LECTURE-RES-PRAC)'!BP$14:CS$14, "CLO5", 'Database (LECTURE-RES-PRAC)'!BP135:CS135) / 'Grade computation'!H$8,""))),""),"")</f>
        <v/>
      </c>
      <c r="AH138" s="232" t="str">
        <f t="shared" si="79"/>
        <v/>
      </c>
      <c r="AI138" s="25" t="str">
        <f>IF(B138 &lt;&gt; "",IF(AND('PRINTABLE (per grading)'!H$16="EXAM", 'PRINTABLE (per grading)'!B$13="Prelim"), IF(ISERROR(SUMIF('Exam (LECTURE ONLY)'!D$20:M$20, "CLO5", 'Exam (LECTURE ONLY)'!D140:M140) / 'Exam (LECTURE ONLY)'!AL$10), "", SUMIF('Exam (LECTURE ONLY)'!D$20:M$20, "CLO5", 'Exam (LECTURE ONLY)'!D140:M140) /'Exam (LECTURE ONLY)'!AL$10),
IF(AND('PRINTABLE (per grading)'!H$16="EXAM", 'PRINTABLE (per grading)'!B$13="Midterm"), IF(ISERROR(SUMIF('Exam (LECTURE ONLY)'!O$20:X$20, "CLO5", 'Exam (LECTURE ONLY)'!O140:X140) / 'Exam (LECTURE ONLY)'!AM$10), "", SUMIF('Exam (LECTURE ONLY)'!O$20:X$20, "CLO5", 'Exam (LECTURE ONLY)'!O140:X140) / 'Exam (LECTURE ONLY)'!AM$10),
IF(AND('PRINTABLE (per grading)'!H$16="EXAM", 'PRINTABLE (per grading)'!B$13="Final"), IF(ISERROR(SUMIF('Exam (LECTURE ONLY)'!Z$20:AI$20, "CLO5", 'Exam (LECTURE ONLY)'!Z140:AI140) / 'Exam (LECTURE ONLY)'!AN$10), "", SUMIF('Exam (LECTURE ONLY)'!Z$20:AI$20, "CLO5", 'Exam (LECTURE ONLY)'!Z140:AI140) / 'Exam (LECTURE ONLY)'!AN$10),
IF(AND('PRINTABLE (per grading)'!H$16="OUTPUT", 'PRINTABLE (per grading)'!B$13="Prelim"), IF(ISERROR(SUMIF(OUTPUT!C$20:M$20, "CLO5", OUTPUT!C140:M140) / OUTPUT!AL$10), "", SUMIF(OUTPUT!C$20:M$20, "CLO5", OUTPUT!C140:M140) / OUTPUT!AL$10),
IF(AND('PRINTABLE (per grading)'!H$16="OUTPUT", 'PRINTABLE (per grading)'!B$13="Midterm"), IF(ISERROR(SUMIF(OUTPUT!O$20:Y$20, "CLO5", OUTPUT!O140:Y140) / OUTPUT!AM$10), "", SUMIF(OUTPUT!O$20:Y$20, "CLO5", OUTPUT!O140:Y140) / OUTPUT!AM$10),
IF(AND('PRINTABLE (per grading)'!H$16="OUTPUT", 'PRINTABLE (per grading)'!B$13="Final"), IF(ISERROR(SUMIF(OUTPUT!AA$20:AI$20, "CLO5", OUTPUT!AA140:AI140) / OUTPUT!AN$10), "", SUMIF(OUTPUT!AA$20:AI$20, "CLO5", OUTPUT!AA140:AI140) / OUTPUT!AN$10),
"")))))),"")</f>
        <v/>
      </c>
      <c r="AJ138" s="232" t="str">
        <f t="shared" si="80"/>
        <v/>
      </c>
      <c r="AK138" s="233" t="str">
        <f t="shared" si="81"/>
        <v/>
      </c>
      <c r="AL138" s="25" t="str">
        <f>IF(B138 &lt;&gt; "", IFERROR(IF(C$16 = "PRELIM", SUMIF('Database (LECTURE-RES-PRAC)'!D$14:AG$14, "CLO6", 'Database (LECTURE-RES-PRAC)'!D135:AG135) / 'Grade computation'!F$9, IF(C$16 = "MIDTERM", SUMIF('Database (LECTURE-RES-PRAC)'!AJ$14:BM$14, "CLO6", 'Database (LECTURE-RES-PRAC)'!AJ135:BM135) / 'Grade computation'!G$9, IF(C$16 = "FINAL", SUMIF('Database (LECTURE-RES-PRAC)'!BP$14:CS$14, "CLO6", 'Database (LECTURE-RES-PRAC)'!BP135:CS135) / 'Grade computation'!H$9,""))),""),"")</f>
        <v/>
      </c>
      <c r="AM138" s="232" t="str">
        <f t="shared" si="82"/>
        <v/>
      </c>
      <c r="AN138" s="25" t="str">
        <f>IF(B138 &lt;&gt; "",IF(AND('PRINTABLE (per grading)'!H$16="EXAM", 'PRINTABLE (per grading)'!B$13="Prelim"), IF(ISERROR(SUMIF('Exam (LECTURE ONLY)'!D$20:M$20, "CLO6", 'Exam (LECTURE ONLY)'!D140:M140) / 'Exam (LECTURE ONLY)'!AL$11), "", SUMIF('Exam (LECTURE ONLY)'!D$20:M$20, "CLO6", 'Exam (LECTURE ONLY)'!D140:M140) /'Exam (LECTURE ONLY)'!AL$11),
IF(AND('PRINTABLE (per grading)'!H$16="EXAM", 'PRINTABLE (per grading)'!B$13="Midterm"), IF(ISERROR(SUMIF('Exam (LECTURE ONLY)'!O$20:X$20, "CLO6", 'Exam (LECTURE ONLY)'!O140:X140) / 'Exam (LECTURE ONLY)'!AM$11), "", SUMIF('Exam (LECTURE ONLY)'!O$20:X$20, "CLO6", 'Exam (LECTURE ONLY)'!O140:X140) / 'Exam (LECTURE ONLY)'!AM$11),
IF(AND('PRINTABLE (per grading)'!H$16="EXAM", 'PRINTABLE (per grading)'!B$13="Final"), IF(ISERROR(SUMIF('Exam (LECTURE ONLY)'!Z$20:AI$20, "CLO6", 'Exam (LECTURE ONLY)'!Z140:AI140) / 'Exam (LECTURE ONLY)'!AN$11), "", SUMIF('Exam (LECTURE ONLY)'!Z$20:AI$20, "CLO6", 'Exam (LECTURE ONLY)'!Z140:AI140) / 'Exam (LECTURE ONLY)'!AN$11),
IF(AND('PRINTABLE (per grading)'!H$16="OUTPUT", 'PRINTABLE (per grading)'!B$13="Prelim"), IF(ISERROR(SUMIF(OUTPUT!C$20:M$20, "CLO6", OUTPUT!C140:M140) / OUTPUT!AL$11), "", SUMIF(OUTPUT!C$20:M$20, "CLO6", OUTPUT!C140:M140) / OUTPUT!AL$11),
IF(AND('PRINTABLE (per grading)'!H$16="OUTPUT", 'PRINTABLE (per grading)'!B$13="Midterm"), IF(ISERROR(SUMIF(OUTPUT!O$20:Y$20, "CLO6", OUTPUT!O140:Y140) / OUTPUT!AM$11), "", SUMIF(OUTPUT!O$20:Y$20, "CLO6", OUTPUT!O140:Y140) / OUTPUT!AM$11),
IF(AND('PRINTABLE (per grading)'!H$16="OUTPUT", 'PRINTABLE (per grading)'!B$13="Final"), IF(ISERROR(SUMIF(OUTPUT!AA$20:AI$20, "CLO6", OUTPUT!AA140:AI140) / OUTPUT!AN$11), "", SUMIF(OUTPUT!AA$20:AI$20, "CLO6", OUTPUT!AA140:AI140) / OUTPUT!AN$11),
"")))))),"")</f>
        <v/>
      </c>
      <c r="AO138" s="232" t="str">
        <f t="shared" si="83"/>
        <v/>
      </c>
      <c r="AP138" s="233" t="str">
        <f t="shared" si="84"/>
        <v/>
      </c>
      <c r="AQ138" s="25" t="str">
        <f>IF(B138 &lt;&gt; "", IFERROR(IF(C$16 = "PRELIM", SUMIF('Database (LECTURE-RES-PRAC)'!D$14:AG$14, "CLO7", 'Database (LECTURE-RES-PRAC)'!D135:AG135) / 'Grade computation'!F$10, IF(C$16 = "MIDTERM", SUMIF('Database (LECTURE-RES-PRAC)'!AJ$14:BM$14, "CLO7", 'Database (LECTURE-RES-PRAC)'!AJ135:BM135) / 'Grade computation'!G$10, IF(C$16 = "FINAL", SUMIF('Database (LECTURE-RES-PRAC)'!BP$14:CS$14, "CLO7", 'Database (LECTURE-RES-PRAC)'!BP135:CS135) / 'Grade computation'!H$10,""))),""),"")</f>
        <v/>
      </c>
      <c r="AR138" s="232" t="str">
        <f t="shared" si="85"/>
        <v/>
      </c>
      <c r="AS138" s="25" t="str">
        <f>IF(B138 &lt;&gt; "",IF(AND('PRINTABLE (per grading)'!H$16="EXAM", 'PRINTABLE (per grading)'!B$13="Prelim"), IF(ISERROR(SUMIF('Exam (LECTURE ONLY)'!D$20:M$20, "CLO7", 'Exam (LECTURE ONLY)'!D140:M140) / 'Exam (LECTURE ONLY)'!AL$12), "", SUMIF('Exam (LECTURE ONLY)'!D$20:M$20, "CLO7", 'Exam (LECTURE ONLY)'!D140:M140) /'Exam (LECTURE ONLY)'!AL$12),
IF(AND('PRINTABLE (per grading)'!H$16="EXAM", 'PRINTABLE (per grading)'!B$13="Midterm"), IF(ISERROR(SUMIF('Exam (LECTURE ONLY)'!O$20:X$20, "CLO7", 'Exam (LECTURE ONLY)'!O140:X140) / 'Exam (LECTURE ONLY)'!AM$12), "", SUMIF('Exam (LECTURE ONLY)'!O$20:X$20, "CLO7", 'Exam (LECTURE ONLY)'!O140:X140) / 'Exam (LECTURE ONLY)'!AM$12),
IF(AND('PRINTABLE (per grading)'!H$16="EXAM", 'PRINTABLE (per grading)'!B$13="Final"), IF(ISERROR(SUMIF('Exam (LECTURE ONLY)'!Z$20:AI$20, "CLO7", 'Exam (LECTURE ONLY)'!Z140:AI140) / 'Exam (LECTURE ONLY)'!AN$12), "", SUMIF('Exam (LECTURE ONLY)'!Z$20:AI$20, "CLO7", 'Exam (LECTURE ONLY)'!Z140:AI140) / 'Exam (LECTURE ONLY)'!AN$12),
IF(AND('PRINTABLE (per grading)'!H$16="OUTPUT", 'PRINTABLE (per grading)'!B$13="Prelim"), IF(ISERROR(SUMIF(OUTPUT!C$20:M$20, "CLO7", OUTPUT!C140:M140) / OUTPUT!AL$12), "", SUMIF(OUTPUT!C$20:M$20, "CLO7", OUTPUT!C140:M140) / OUTPUT!AL$12),
IF(AND('PRINTABLE (per grading)'!H$16="OUTPUT", 'PRINTABLE (per grading)'!B$13="Midterm"), IF(ISERROR(SUMIF(OUTPUT!O$20:Y$20, "CLO7", OUTPUT!O140:Y140) / OUTPUT!AM$12), "", SUMIF(OUTPUT!O$20:Y$20, "CLO7", OUTPUT!O140:Y140) / OUTPUT!AM$12),
IF(AND('PRINTABLE (per grading)'!H$16="OUTPUT", 'PRINTABLE (per grading)'!B$13="Final"), IF(ISERROR(SUMIF(OUTPUT!AA$20:AI$20, "CLO7", OUTPUT!AA140:AI140) / OUTPUT!AN$12), "", SUMIF(OUTPUT!AA$20:AI$20, "CLO7", OUTPUT!AA140:AI140) / OUTPUT!AN$12),
"")))))),"")</f>
        <v/>
      </c>
      <c r="AT138" s="232" t="str">
        <f t="shared" si="86"/>
        <v/>
      </c>
      <c r="AU138" s="233" t="str">
        <f t="shared" si="87"/>
        <v/>
      </c>
      <c r="AV138" s="25" t="str">
        <f>IF(B138 &lt;&gt; "", IFERROR(IF(C$16 = "PRELIM", SUMIF('Database (LECTURE-RES-PRAC)'!D$14:AG$14, "CLO8", 'Database (LECTURE-RES-PRAC)'!D135:AG135) / 'Grade computation'!F$11, IF(C$16 = "MIDTERM", SUMIF('Database (LECTURE-RES-PRAC)'!AJ$14:BM$14, "CLO8", 'Database (LECTURE-RES-PRAC)'!AJ135:BM135) / 'Grade computation'!G$11, IF(C$16 = "FINAL", SUMIF('Database (LECTURE-RES-PRAC)'!BP$14:CS$14, "CLO8", 'Database (LECTURE-RES-PRAC)'!BP135:CS135) / 'Grade computation'!H$11,""))),""),"")</f>
        <v/>
      </c>
      <c r="AW138" s="232" t="str">
        <f t="shared" si="88"/>
        <v/>
      </c>
      <c r="AX138" s="25" t="str">
        <f>IF(B138 &lt;&gt; "",IF(AND('PRINTABLE (per grading)'!H$16="EXAM", 'PRINTABLE (per grading)'!B$13="Prelim"), IF(ISERROR(SUMIF('Exam (LECTURE ONLY)'!D$20:M$20, "CLO8", 'Exam (LECTURE ONLY)'!D140:M140) / 'Exam (LECTURE ONLY)'!AL$13), "", SUMIF('Exam (LECTURE ONLY)'!D$20:M$20, "CLO8", 'Exam (LECTURE ONLY)'!D140:M140) /'Exam (LECTURE ONLY)'!AL$13),
IF(AND('PRINTABLE (per grading)'!H$16="EXAM", 'PRINTABLE (per grading)'!B$13="Midterm"), IF(ISERROR(SUMIF('Exam (LECTURE ONLY)'!O$20:X$20, "CLO8", 'Exam (LECTURE ONLY)'!O140:X140) / 'Exam (LECTURE ONLY)'!AM$13), "", SUMIF('Exam (LECTURE ONLY)'!O$20:X$20, "CLO8", 'Exam (LECTURE ONLY)'!O140:X140) / 'Exam (LECTURE ONLY)'!AM$13),
IF(AND('PRINTABLE (per grading)'!H$16="EXAM", 'PRINTABLE (per grading)'!B$13="Final"), IF(ISERROR(SUMIF('Exam (LECTURE ONLY)'!Z$20:AI$20, "CLO8", 'Exam (LECTURE ONLY)'!Z140:AI140) / 'Exam (LECTURE ONLY)'!AN$13), "", SUMIF('Exam (LECTURE ONLY)'!Z$20:AI$20, "CLO8", 'Exam (LECTURE ONLY)'!Z140:AI140) / 'Exam (LECTURE ONLY)'!AN$13),
IF(AND('PRINTABLE (per grading)'!H$16="OUTPUT", 'PRINTABLE (per grading)'!B$13="Prelim"), IF(ISERROR(SUMIF(OUTPUT!C$20:M$20, "CLO8", OUTPUT!C140:M140) / OUTPUT!AL$13), "", SUMIF(OUTPUT!C$20:M$20, "CLO8", OUTPUT!C140:M140) / OUTPUT!AL$13),
IF(AND('PRINTABLE (per grading)'!H$16="OUTPUT", 'PRINTABLE (per grading)'!B$13="Midterm"), IF(ISERROR(SUMIF(OUTPUT!O$20:Y$20, "CLO8", OUTPUT!O140:Y140) / OUTPUT!AM$13), "", SUMIF(OUTPUT!O$20:Y$20, "CLO8", OUTPUT!O140:Y140) / OUTPUT!AM$13),
IF(AND('PRINTABLE (per grading)'!H$16="OUTPUT", 'PRINTABLE (per grading)'!B$13="Final"), IF(ISERROR(SUMIF(OUTPUT!AA$20:AI$20, "CLO8", OUTPUT!AA140:AI140) / OUTPUT!AN$13), "", SUMIF(OUTPUT!AA$20:AI$20, "CLO8", OUTPUT!AA140:AI140) / OUTPUT!AN$13),
"")))))),"")</f>
        <v/>
      </c>
      <c r="AY138" s="232" t="str">
        <f t="shared" si="89"/>
        <v/>
      </c>
      <c r="AZ138" s="233" t="str">
        <f t="shared" si="90"/>
        <v/>
      </c>
      <c r="BA138" s="25" t="str">
        <f>IF(B138 &lt;&gt; "", IFERROR(IF(C$16 = "PRELIM", SUMIF('Database (LECTURE-RES-PRAC)'!D$14:AG$14, "CLO9", 'Database (LECTURE-RES-PRAC)'!D135:AG135) / 'Grade computation'!F$12, IF(C$16 = "MIDTERM", SUMIF('Database (LECTURE-RES-PRAC)'!AJ$14:BM$14, "CLO9", 'Database (LECTURE-RES-PRAC)'!AJ135:BM135) / 'Grade computation'!G$12, IF(C$16 = "FINAL", SUMIF('Database (LECTURE-RES-PRAC)'!BP$14:CS$14, "CLO9", 'Database (LECTURE-RES-PRAC)'!BP135:CS135) / 'Grade computation'!H$12,""))),""),"")</f>
        <v/>
      </c>
      <c r="BB138" s="232" t="str">
        <f t="shared" si="91"/>
        <v/>
      </c>
      <c r="BC138" s="25" t="str">
        <f>IF(B138 &lt;&gt; "",IF(AND('PRINTABLE (per grading)'!H$16="EXAM", 'PRINTABLE (per grading)'!B$13="Prelim"), IF(ISERROR(SUMIF('Exam (LECTURE ONLY)'!D$20:M$20, "CLO9", 'Exam (LECTURE ONLY)'!D140:M140) / 'Exam (LECTURE ONLY)'!AL$14), "", SUMIF('Exam (LECTURE ONLY)'!D$20:M$20, "CLO9", 'Exam (LECTURE ONLY)'!D140:M140) /'Exam (LECTURE ONLY)'!AL$14),
IF(AND('PRINTABLE (per grading)'!H$16="EXAM", 'PRINTABLE (per grading)'!B$13="Midterm"), IF(ISERROR(SUMIF('Exam (LECTURE ONLY)'!O$20:X$20, "CLO9", 'Exam (LECTURE ONLY)'!O140:X140) / 'Exam (LECTURE ONLY)'!AM$14), "", SUMIF('Exam (LECTURE ONLY)'!O$20:X$20, "CLO9", 'Exam (LECTURE ONLY)'!O140:X140) / 'Exam (LECTURE ONLY)'!AM$14),
IF(AND('PRINTABLE (per grading)'!H$16="EXAM", 'PRINTABLE (per grading)'!B$13="Final"), IF(ISERROR(SUMIF('Exam (LECTURE ONLY)'!Z$20:AI$20, "CLO9", 'Exam (LECTURE ONLY)'!Z140:AI140) / 'Exam (LECTURE ONLY)'!AN$14), "", SUMIF('Exam (LECTURE ONLY)'!Z$20:AI$20, "CLO9", 'Exam (LECTURE ONLY)'!Z140:AI140) / 'Exam (LECTURE ONLY)'!AN$14),
IF(AND('PRINTABLE (per grading)'!H$16="OUTPUT", 'PRINTABLE (per grading)'!B$13="Prelim"), IF(ISERROR(SUMIF(OUTPUT!C$20:M$20, "CLO9", OUTPUT!C140:M140) / OUTPUT!AL$14), "", SUMIF(OUTPUT!C$20:M$20, "CLO9", OUTPUT!C140:M140) / OUTPUT!AL$14),
IF(AND('PRINTABLE (per grading)'!H$16="OUTPUT", 'PRINTABLE (per grading)'!B$13="Midterm"), IF(ISERROR(SUMIF(OUTPUT!O$20:Y$20, "CLO9", OUTPUT!O140:Y140) / OUTPUT!AM$14), "", SUMIF(OUTPUT!O$20:Y$20, "CLO9", OUTPUT!O140:Y140) / OUTPUT!AM$14),
IF(AND('PRINTABLE (per grading)'!H$16="OUTPUT", 'PRINTABLE (per grading)'!B$13="Final"), IF(ISERROR(SUMIF(OUTPUT!AA$20:AI$20, "CLO9", OUTPUT!AA140:AI140) / OUTPUT!AN$14), "", SUMIF(OUTPUT!AA$20:AI$20, "CLO9", OUTPUT!AA140:AI140) / OUTPUT!AN$14),
"")))))),"")</f>
        <v/>
      </c>
      <c r="BD138" s="232" t="str">
        <f t="shared" si="92"/>
        <v/>
      </c>
      <c r="BE138" s="233" t="str">
        <f t="shared" si="93"/>
        <v/>
      </c>
      <c r="BF138" s="25" t="str">
        <f>IF(B138 &lt;&gt; "", IFERROR(IF(C$16 = "PRELIM", SUMIF('Database (LECTURE-RES-PRAC)'!D$14:AG$14, "CLO10", 'Database (LECTURE-RES-PRAC)'!D135:AG135) / 'Grade computation'!F$13, IF(C$16 = "MIDTERM", SUMIF('Database (LECTURE-RES-PRAC)'!AJ$14:BM$14, "CLO10", 'Database (LECTURE-RES-PRAC)'!AJ135:BM135) / 'Grade computation'!G$13, IF(C$16 = "FINAL", SUMIF('Database (LECTURE-RES-PRAC)'!BP$14:CS$14, "CLO10", 'Database (LECTURE-RES-PRAC)'!BP135:CS135) / 'Grade computation'!H$13,""))),""),"")</f>
        <v/>
      </c>
      <c r="BG138" s="232" t="str">
        <f t="shared" si="94"/>
        <v/>
      </c>
      <c r="BH138" s="25" t="str">
        <f>IF(B138 &lt;&gt; "",IF(AND('PRINTABLE (per grading)'!H$16="EXAM", 'PRINTABLE (per grading)'!B$13="Prelim"), IF(ISERROR(SUMIF('Exam (LECTURE ONLY)'!D$20:M$20, "CLO10", 'Exam (LECTURE ONLY)'!D140:M140) / 'Exam (LECTURE ONLY)'!AL$15), "", SUMIF('Exam (LECTURE ONLY)'!D$20:M$20, "CLO10", 'Exam (LECTURE ONLY)'!D140:M140) /'Exam (LECTURE ONLY)'!AL$15),
IF(AND('PRINTABLE (per grading)'!H$16="EXAM", 'PRINTABLE (per grading)'!B$13="Midterm"), IF(ISERROR(SUMIF('Exam (LECTURE ONLY)'!O$20:X$20, "CLO10", 'Exam (LECTURE ONLY)'!O140:X140) / 'Exam (LECTURE ONLY)'!AM$15), "", SUMIF('Exam (LECTURE ONLY)'!O$20:X$20, "CLO10", 'Exam (LECTURE ONLY)'!O140:X140) / 'Exam (LECTURE ONLY)'!AM$15),
IF(AND('PRINTABLE (per grading)'!H$16="EXAM", 'PRINTABLE (per grading)'!B$13="Final"), IF(ISERROR(SUMIF('Exam (LECTURE ONLY)'!Z$20:AI$20, "CLO10", 'Exam (LECTURE ONLY)'!Z140:AI140) / 'Exam (LECTURE ONLY)'!AN$15), "", SUMIF('Exam (LECTURE ONLY)'!Z$20:AI$20, "CLO10", 'Exam (LECTURE ONLY)'!Z140:AI140) / 'Exam (LECTURE ONLY)'!AN$15),
IF(AND('PRINTABLE (per grading)'!H$16="OUTPUT", 'PRINTABLE (per grading)'!B$13="Prelim"), IF(ISERROR(SUMIF(OUTPUT!C$20:M$20, "CLO10", OUTPUT!C140:M140) / OUTPUT!AL$15), "", SUMIF(OUTPUT!C$20:M$20, "CLO10", OUTPUT!C140:M140) / OUTPUT!AL$15),
IF(AND('PRINTABLE (per grading)'!H$16="OUTPUT", 'PRINTABLE (per grading)'!B$13="Midterm"), IF(ISERROR(SUMIF(OUTPUT!O$20:Y$20, "CLO10", OUTPUT!O140:Y140) / OUTPUT!AM$15), "", SUMIF(OUTPUT!O$20:Y$20, "CLO10", OUTPUT!O140:Y140) / OUTPUT!AM$15),
IF(AND('PRINTABLE (per grading)'!H$16="OUTPUT", 'PRINTABLE (per grading)'!B$13="Final"), IF(ISERROR(SUMIF(OUTPUT!AA$20:AI$20, "CLO10", OUTPUT!AA140:AI140) / OUTPUT!AN$15), "", SUMIF(OUTPUT!AA$20:AI$20, "CLO10", OUTPUT!AA140:AI140) / OUTPUT!AN$15),
"")))))),"")</f>
        <v/>
      </c>
      <c r="BI138" s="232" t="str">
        <f t="shared" si="95"/>
        <v/>
      </c>
      <c r="BJ138" s="233" t="str">
        <f t="shared" si="96"/>
        <v/>
      </c>
      <c r="BK138" s="2"/>
    </row>
    <row r="139" spans="1:63" ht="20.100000000000001" customHeight="1">
      <c r="A139" s="118" t="str">
        <f>IF(ISBLANK('Database (LECTURE-RES-PRAC)'!A136),"",'Database (LECTURE-RES-PRAC)'!A136)</f>
        <v/>
      </c>
      <c r="B139" s="119" t="str">
        <f>IF(ISBLANK('Database (LECTURE-RES-PRAC)'!B136),"",'Database (LECTURE-RES-PRAC)'!B136)</f>
        <v/>
      </c>
      <c r="C139" s="134" t="str">
        <f>IF(B139&lt;&gt;"",IF(C$16="PRELIM",'Grade computation'!C139, IF(C$16="MIDTERM",'Grade computation'!K139, IF(C$16="FINAL",'Grade computation'!S139,""))),"")</f>
        <v/>
      </c>
      <c r="D139" s="135" t="str">
        <f t="shared" si="1"/>
        <v/>
      </c>
      <c r="E139" s="134" t="str">
        <f>IF(B139&lt;&gt;"", IF(C$16="PRELIM",'Grade computation'!E139, IF(C$16="MIDTERM",'Grade computation'!M139, IF(C$16="FINAL",'Grade computation'!U139,""))),"")</f>
        <v/>
      </c>
      <c r="F139" s="136" t="str">
        <f t="shared" si="2"/>
        <v/>
      </c>
      <c r="G139" s="137" t="str">
        <f t="shared" si="3"/>
        <v/>
      </c>
      <c r="H139" s="207" t="str">
        <f>IF(B139&lt;&gt;"",IF(C$16="PRELIM", 'Grade computation'!H139, IF(C$16="MIDTERM", 'Grade computation'!P139, IF(C$16="FINAL",'Grade computation'!X139, ""))),"")</f>
        <v/>
      </c>
      <c r="I139" s="137" t="str">
        <f t="shared" si="4"/>
        <v/>
      </c>
      <c r="J139" s="139" t="str">
        <f t="shared" si="5"/>
        <v/>
      </c>
      <c r="K139" s="377" t="str">
        <f t="shared" si="6"/>
        <v/>
      </c>
      <c r="L139" s="434"/>
      <c r="M139" s="25" t="str">
        <f>IF(B139 &lt;&gt; "", IFERROR(IF(C$16 = "PRELIM", SUMIF('Database (LECTURE-RES-PRAC)'!D$14:AG$14, "CLO1", 'Database (LECTURE-RES-PRAC)'!D136:AG136) / 'Grade computation'!F$4, IF(C$16 = "MIDTERM", SUMIF('Database (LECTURE-RES-PRAC)'!AJ$14:BM$14, "CLO1", 'Database (LECTURE-RES-PRAC)'!AJ136:BM136) / 'Grade computation'!G$4, IF(C$16 = "FINAL", SUMIF('Database (LECTURE-RES-PRAC)'!BP$14:CS$14, "CLO1", 'Database (LECTURE-RES-PRAC)'!BP136:CS136) / 'Grade computation'!H$4,""))),""),"")</f>
        <v/>
      </c>
      <c r="N139" s="232" t="str">
        <f t="shared" si="67"/>
        <v/>
      </c>
      <c r="O139" s="25" t="str">
        <f>IF(B139 &lt;&gt; "",IF(AND('PRINTABLE (per grading)'!H$16="EXAM", 'PRINTABLE (per grading)'!B$13="Prelim"), IF(ISERROR(SUMIF('Exam (LECTURE ONLY)'!D$20:M$20, "CLO1", 'Exam (LECTURE ONLY)'!D141:M141) / 'Exam (LECTURE ONLY)'!AL$6), "", SUMIF('Exam (LECTURE ONLY)'!D$20:M$20, "CLO1", 'Exam (LECTURE ONLY)'!D141:M141) /'Exam (LECTURE ONLY)'!AL$6),
IF(AND('PRINTABLE (per grading)'!H$16="EXAM", 'PRINTABLE (per grading)'!B$13="Midterm"), IF(ISERROR(SUMIF('Exam (LECTURE ONLY)'!O$20:X$20, "CLO1", 'Exam (LECTURE ONLY)'!O141:X141) / 'Exam (LECTURE ONLY)'!AM$6), "", SUMIF('Exam (LECTURE ONLY)'!O$20:X$20, "CLO1", 'Exam (LECTURE ONLY)'!O141:X141) / 'Exam (LECTURE ONLY)'!AM$6),
IF(AND('PRINTABLE (per grading)'!H$16="EXAM", 'PRINTABLE (per grading)'!B$13="Final"), IF(ISERROR(SUMIF('Exam (LECTURE ONLY)'!Z$20:AI$20, "CLO1", 'Exam (LECTURE ONLY)'!Z141:AI141) / 'Exam (LECTURE ONLY)'!AN$6), "", SUMIF('Exam (LECTURE ONLY)'!Z$20:AI$20, "CLO1", 'Exam (LECTURE ONLY)'!Z141:AI141) / 'Exam (LECTURE ONLY)'!AN$6),
IF(AND('PRINTABLE (per grading)'!H$16="OUTPUT", 'PRINTABLE (per grading)'!B$13="Prelim"), IF(ISERROR(SUMIF(OUTPUT!C$20:M$20, "CLO1", OUTPUT!C141:M141) / OUTPUT!AL$6), "", SUMIF(OUTPUT!C$20:M$20, "CLO1", OUTPUT!C141:M141) / OUTPUT!AL$6),
IF(AND('PRINTABLE (per grading)'!H$16="OUTPUT", 'PRINTABLE (per grading)'!B$13="Midterm"), IF(ISERROR(SUMIF(OUTPUT!O$20:Y$20, "CLO1", OUTPUT!O141:Y141) / OUTPUT!AM$6), "", SUMIF(OUTPUT!O$20:Y$20, "CLO1", OUTPUT!O141:Y141) / OUTPUT!AM$6),
IF(AND('PRINTABLE (per grading)'!H$16="OUTPUT", 'PRINTABLE (per grading)'!B$13="Final"), IF(ISERROR(SUMIF(OUTPUT!AA$20:AI$20, "CLO1", OUTPUT!AA141:AI141) / OUTPUT!AN$6), "", SUMIF(OUTPUT!AA$20:AI$20, "CLO1", OUTPUT!AA141:AI141) / OUTPUT!AN$6),
"")))))),"")</f>
        <v/>
      </c>
      <c r="P139" s="232" t="str">
        <f t="shared" si="68"/>
        <v/>
      </c>
      <c r="Q139" s="233" t="str">
        <f t="shared" si="69"/>
        <v/>
      </c>
      <c r="R139" s="25" t="str">
        <f>IF(B139 &lt;&gt; "", IFERROR(IF(C$16 = "PRELIM", SUMIF('Database (LECTURE-RES-PRAC)'!D$14:AG$14, "CLO2", 'Database (LECTURE-RES-PRAC)'!D136:AG136) / 'Grade computation'!F$5, IF(C$16 = "MIDTERM", SUMIF('Database (LECTURE-RES-PRAC)'!AJ$14:BM$14, "CLO2", 'Database (LECTURE-RES-PRAC)'!AJ136:BM136) / 'Grade computation'!G$5, IF(C$16 = "FINAL", SUMIF('Database (LECTURE-RES-PRAC)'!BP$14:CS$14, "CLO2", 'Database (LECTURE-RES-PRAC)'!BP136:CS136) / 'Grade computation'!H$5,""))),""),"")</f>
        <v/>
      </c>
      <c r="S139" s="232" t="str">
        <f t="shared" si="70"/>
        <v/>
      </c>
      <c r="T139" s="25" t="str">
        <f>IF(B139 &lt;&gt; "",IF(AND('PRINTABLE (per grading)'!H$16="EXAM", 'PRINTABLE (per grading)'!B$13="Prelim"), IF(ISERROR(SUMIF('Exam (LECTURE ONLY)'!D$20:M$20, "CLO2", 'Exam (LECTURE ONLY)'!D141:M141) / 'Exam (LECTURE ONLY)'!AL$7), "", SUMIF('Exam (LECTURE ONLY)'!D$20:M$20, "CLO2", 'Exam (LECTURE ONLY)'!D141:M141) /'Exam (LECTURE ONLY)'!AL$7),
IF(AND('PRINTABLE (per grading)'!H$16="EXAM", 'PRINTABLE (per grading)'!B$13="Midterm"), IF(ISERROR(SUMIF('Exam (LECTURE ONLY)'!O$20:X$20, "CLO2", 'Exam (LECTURE ONLY)'!O141:X141) / 'Exam (LECTURE ONLY)'!AM$7), "", SUMIF('Exam (LECTURE ONLY)'!O$20:X$20, "CLO2", 'Exam (LECTURE ONLY)'!O141:X141) / 'Exam (LECTURE ONLY)'!AM$7),
IF(AND('PRINTABLE (per grading)'!H$16="EXAM", 'PRINTABLE (per grading)'!B$13="Final"), IF(ISERROR(SUMIF('Exam (LECTURE ONLY)'!Z$20:AI$20, "CLO2", 'Exam (LECTURE ONLY)'!Z141:AI141) / 'Exam (LECTURE ONLY)'!AN$7), "", SUMIF('Exam (LECTURE ONLY)'!Z$20:AI$20, "CLO2", 'Exam (LECTURE ONLY)'!Z141:AI141) / 'Exam (LECTURE ONLY)'!AN$7),
IF(AND('PRINTABLE (per grading)'!H$16="OUTPUT", 'PRINTABLE (per grading)'!B$13="Prelim"), IF(ISERROR(SUMIF(OUTPUT!C$20:M$20, "CLO2", OUTPUT!C141:M141) / OUTPUT!AL$7), "", SUMIF(OUTPUT!C$20:M$20, "CLO2", OUTPUT!C141:M141) / OUTPUT!AL$7),
IF(AND('PRINTABLE (per grading)'!H$16="OUTPUT", 'PRINTABLE (per grading)'!B$13="Midterm"), IF(ISERROR(SUMIF(OUTPUT!O$20:Y$20, "CLO2", OUTPUT!O141:Y141) / OUTPUT!AM$7), "", SUMIF(OUTPUT!O$20:Y$20, "CLO2", OUTPUT!O141:Y141) / OUTPUT!AM$7),
IF(AND('PRINTABLE (per grading)'!H$16="OUTPUT", 'PRINTABLE (per grading)'!B$13="Final"), IF(ISERROR(SUMIF(OUTPUT!AA$20:AI$20, "CLO2", OUTPUT!AA141:AI141) / OUTPUT!AN$7), "", SUMIF(OUTPUT!AA$20:AI$20, "CLO2", OUTPUT!AA141:AI141) / OUTPUT!AN$7),
"")))))),"")</f>
        <v/>
      </c>
      <c r="U139" s="232" t="str">
        <f t="shared" si="71"/>
        <v/>
      </c>
      <c r="V139" s="233" t="str">
        <f t="shared" si="72"/>
        <v/>
      </c>
      <c r="W139" s="25" t="str">
        <f>IF(B139 &lt;&gt; "", IFERROR(IF(C$16 = "PRELIM", SUMIF('Database (LECTURE-RES-PRAC)'!D$14:AG$14, "CLO3", 'Database (LECTURE-RES-PRAC)'!D136:AG136) / 'Grade computation'!F$6, IF(C$16 = "MIDTERM", SUMIF('Database (LECTURE-RES-PRAC)'!AJ$14:BM$14, "CLO3", 'Database (LECTURE-RES-PRAC)'!AJ136:BM136) / 'Grade computation'!G$6, IF(C$16 = "FINAL", SUMIF('Database (LECTURE-RES-PRAC)'!BP$14:CS$14, "CLO3", 'Database (LECTURE-RES-PRAC)'!BP136:CS136) / 'Grade computation'!H$6,""))),""),"")</f>
        <v/>
      </c>
      <c r="X139" s="232" t="str">
        <f t="shared" si="73"/>
        <v/>
      </c>
      <c r="Y139" s="25" t="str">
        <f>IF(B139 &lt;&gt; "",IF(AND('PRINTABLE (per grading)'!H$16="EXAM", 'PRINTABLE (per grading)'!B$13="Prelim"), IF(ISERROR(SUMIF('Exam (LECTURE ONLY)'!D$20:M$20, "CLO3", 'Exam (LECTURE ONLY)'!D141:M141) / 'Exam (LECTURE ONLY)'!AL$8), "", SUMIF('Exam (LECTURE ONLY)'!D$20:M$20, "CLO3", 'Exam (LECTURE ONLY)'!D141:M141) /'Exam (LECTURE ONLY)'!AL$8),
IF(AND('PRINTABLE (per grading)'!H$16="EXAM", 'PRINTABLE (per grading)'!B$13="Midterm"), IF(ISERROR(SUMIF('Exam (LECTURE ONLY)'!O$20:X$20, "CLO3", 'Exam (LECTURE ONLY)'!O141:X141) / 'Exam (LECTURE ONLY)'!AM$8), "", SUMIF('Exam (LECTURE ONLY)'!O$20:X$20, "CLO3", 'Exam (LECTURE ONLY)'!O141:X141) / 'Exam (LECTURE ONLY)'!AM$8),
IF(AND('PRINTABLE (per grading)'!H$16="EXAM", 'PRINTABLE (per grading)'!B$13="Final"), IF(ISERROR(SUMIF('Exam (LECTURE ONLY)'!Z$20:AI$20, "CLO3", 'Exam (LECTURE ONLY)'!Z141:AI141) / 'Exam (LECTURE ONLY)'!AN$8), "", SUMIF('Exam (LECTURE ONLY)'!Z$20:AI$20, "CLO3", 'Exam (LECTURE ONLY)'!Z141:AI141) / 'Exam (LECTURE ONLY)'!AN$8),
IF(AND('PRINTABLE (per grading)'!H$16="OUTPUT", 'PRINTABLE (per grading)'!B$13="Prelim"), IF(ISERROR(SUMIF(OUTPUT!C$20:M$20, "CLO3", OUTPUT!C141:M141) / OUTPUT!AL$8), "", SUMIF(OUTPUT!C$20:M$20, "CLO3", OUTPUT!C141:M141) / OUTPUT!AL$8),
IF(AND('PRINTABLE (per grading)'!H$16="OUTPUT", 'PRINTABLE (per grading)'!B$13="Midterm"), IF(ISERROR(SUMIF(OUTPUT!O$20:Y$20, "CLO3", OUTPUT!O141:Y141) / OUTPUT!AM$8), "", SUMIF(OUTPUT!O$20:Y$20, "CLO3", OUTPUT!O141:Y141) / OUTPUT!AM$8),
IF(AND('PRINTABLE (per grading)'!H$16="OUTPUT", 'PRINTABLE (per grading)'!B$13="Final"), IF(ISERROR(SUMIF(OUTPUT!AA$20:AI$20, "CLO3", OUTPUT!AA141:AI141) / OUTPUT!AN$8), "", SUMIF(OUTPUT!AA$20:AI$20, "CLO3", OUTPUT!AA141:AI141) / OUTPUT!AN$8),
"" )))))),"")</f>
        <v/>
      </c>
      <c r="Z139" s="232" t="str">
        <f t="shared" si="74"/>
        <v/>
      </c>
      <c r="AA139" s="233" t="str">
        <f t="shared" si="75"/>
        <v/>
      </c>
      <c r="AB139" s="25" t="str">
        <f>IF(B139 &lt;&gt; "", IFERROR(IF(C$16 = "PRELIM", SUMIF('Database (LECTURE-RES-PRAC)'!D$14:AG$14, "CLO4", 'Database (LECTURE-RES-PRAC)'!D136:AG136) / 'Grade computation'!F$7, IF(C$16 = "MIDTERM", SUMIF('Database (LECTURE-RES-PRAC)'!AJ$14:BM$14, "CLO4", 'Database (LECTURE-RES-PRAC)'!AJ136:BM136) / 'Grade computation'!G$7, IF(C$16 = "FINAL", SUMIF('Database (LECTURE-RES-PRAC)'!BP$14:CS$14, "CLO4", 'Database (LECTURE-RES-PRAC)'!BP136:CS136) / 'Grade computation'!H$7,""))),""),"")</f>
        <v/>
      </c>
      <c r="AC139" s="232" t="str">
        <f t="shared" si="76"/>
        <v/>
      </c>
      <c r="AD139" s="25" t="str">
        <f>IF(B139 &lt;&gt; "",IF(AND('PRINTABLE (per grading)'!H$16="EXAM", 'PRINTABLE (per grading)'!B$13="Prelim"), IF(ISERROR(SUMIF('Exam (LECTURE ONLY)'!D$20:M$20, "CLO4", 'Exam (LECTURE ONLY)'!D141:M141) / 'Exam (LECTURE ONLY)'!AL$9), "", SUMIF('Exam (LECTURE ONLY)'!D$20:M$20, "CLO4", 'Exam (LECTURE ONLY)'!D141:M141) /'Exam (LECTURE ONLY)'!AL$9),
IF(AND('PRINTABLE (per grading)'!H$16="EXAM", 'PRINTABLE (per grading)'!B$13="Midterm"), IF(ISERROR(SUMIF('Exam (LECTURE ONLY)'!O$20:X$20, "CLO4", 'Exam (LECTURE ONLY)'!O141:X141) / 'Exam (LECTURE ONLY)'!AM$9), "", SUMIF('Exam (LECTURE ONLY)'!O$20:X$20, "CLO4", 'Exam (LECTURE ONLY)'!O141:X141) / 'Exam (LECTURE ONLY)'!AM$9),
IF(AND('PRINTABLE (per grading)'!H$16="EXAM", 'PRINTABLE (per grading)'!B$13="Final"), IF(ISERROR(SUMIF('Exam (LECTURE ONLY)'!Z$20:AI$20, "CLO4", 'Exam (LECTURE ONLY)'!Z141:AI141) / 'Exam (LECTURE ONLY)'!AN$9), "", SUMIF('Exam (LECTURE ONLY)'!Z$20:AI$20, "CLO4", 'Exam (LECTURE ONLY)'!Z141:AI141) / 'Exam (LECTURE ONLY)'!AN$9),
IF(AND('PRINTABLE (per grading)'!H$16="OUTPUT", 'PRINTABLE (per grading)'!B$13="Prelim"), IF(ISERROR(SUMIF(OUTPUT!C$20:M$20, "CLO4", OUTPUT!C141:M141) / OUTPUT!AL$9), "", SUMIF(OUTPUT!C$20:M$20, "CLO4", OUTPUT!C141:M141) / OUTPUT!AL$9),
IF(AND('PRINTABLE (per grading)'!H$16="OUTPUT", 'PRINTABLE (per grading)'!B$13="Midterm"), IF(ISERROR(SUMIF(OUTPUT!O$20:Y$20, "CLO4", OUTPUT!O141:Y141) / OUTPUT!AM$9), "", SUMIF(OUTPUT!O$20:Y$20, "CLO4", OUTPUT!O141:Y141) / OUTPUT!AM$9),
IF(AND('PRINTABLE (per grading)'!H$16="OUTPUT", 'PRINTABLE (per grading)'!B$13="Final"), IF(ISERROR(SUMIF(OUTPUT!AA$20:AI$20, "CLO4", OUTPUT!AA141:AI141) / OUTPUT!AN$9), "", SUMIF(OUTPUT!AA$20:AI$20, "CLO4", OUTPUT!AA141:AI141) / OUTPUT!AN$9),
"")))))),"")</f>
        <v/>
      </c>
      <c r="AE139" s="232" t="str">
        <f t="shared" si="77"/>
        <v/>
      </c>
      <c r="AF139" s="233" t="str">
        <f t="shared" si="78"/>
        <v/>
      </c>
      <c r="AG139" s="25" t="str">
        <f>IF(B139 &lt;&gt; "", IFERROR(IF(C$16 = "PRELIM", SUMIF('Database (LECTURE-RES-PRAC)'!D$14:AG$14, "CLO5", 'Database (LECTURE-RES-PRAC)'!D136:AG136) / 'Grade computation'!F$8, IF(C$16 = "MIDTERM", SUMIF('Database (LECTURE-RES-PRAC)'!AJ$14:BM$14, "CLO5", 'Database (LECTURE-RES-PRAC)'!AJ136:BM136) / 'Grade computation'!G$8, IF(C$16 = "FINAL", SUMIF('Database (LECTURE-RES-PRAC)'!BP$14:CS$14, "CLO5", 'Database (LECTURE-RES-PRAC)'!BP136:CS136) / 'Grade computation'!H$8,""))),""),"")</f>
        <v/>
      </c>
      <c r="AH139" s="232" t="str">
        <f t="shared" si="79"/>
        <v/>
      </c>
      <c r="AI139" s="25" t="str">
        <f>IF(B139 &lt;&gt; "",IF(AND('PRINTABLE (per grading)'!H$16="EXAM", 'PRINTABLE (per grading)'!B$13="Prelim"), IF(ISERROR(SUMIF('Exam (LECTURE ONLY)'!D$20:M$20, "CLO5", 'Exam (LECTURE ONLY)'!D141:M141) / 'Exam (LECTURE ONLY)'!AL$10), "", SUMIF('Exam (LECTURE ONLY)'!D$20:M$20, "CLO5", 'Exam (LECTURE ONLY)'!D141:M141) /'Exam (LECTURE ONLY)'!AL$10),
IF(AND('PRINTABLE (per grading)'!H$16="EXAM", 'PRINTABLE (per grading)'!B$13="Midterm"), IF(ISERROR(SUMIF('Exam (LECTURE ONLY)'!O$20:X$20, "CLO5", 'Exam (LECTURE ONLY)'!O141:X141) / 'Exam (LECTURE ONLY)'!AM$10), "", SUMIF('Exam (LECTURE ONLY)'!O$20:X$20, "CLO5", 'Exam (LECTURE ONLY)'!O141:X141) / 'Exam (LECTURE ONLY)'!AM$10),
IF(AND('PRINTABLE (per grading)'!H$16="EXAM", 'PRINTABLE (per grading)'!B$13="Final"), IF(ISERROR(SUMIF('Exam (LECTURE ONLY)'!Z$20:AI$20, "CLO5", 'Exam (LECTURE ONLY)'!Z141:AI141) / 'Exam (LECTURE ONLY)'!AN$10), "", SUMIF('Exam (LECTURE ONLY)'!Z$20:AI$20, "CLO5", 'Exam (LECTURE ONLY)'!Z141:AI141) / 'Exam (LECTURE ONLY)'!AN$10),
IF(AND('PRINTABLE (per grading)'!H$16="OUTPUT", 'PRINTABLE (per grading)'!B$13="Prelim"), IF(ISERROR(SUMIF(OUTPUT!C$20:M$20, "CLO5", OUTPUT!C141:M141) / OUTPUT!AL$10), "", SUMIF(OUTPUT!C$20:M$20, "CLO5", OUTPUT!C141:M141) / OUTPUT!AL$10),
IF(AND('PRINTABLE (per grading)'!H$16="OUTPUT", 'PRINTABLE (per grading)'!B$13="Midterm"), IF(ISERROR(SUMIF(OUTPUT!O$20:Y$20, "CLO5", OUTPUT!O141:Y141) / OUTPUT!AM$10), "", SUMIF(OUTPUT!O$20:Y$20, "CLO5", OUTPUT!O141:Y141) / OUTPUT!AM$10),
IF(AND('PRINTABLE (per grading)'!H$16="OUTPUT", 'PRINTABLE (per grading)'!B$13="Final"), IF(ISERROR(SUMIF(OUTPUT!AA$20:AI$20, "CLO5", OUTPUT!AA141:AI141) / OUTPUT!AN$10), "", SUMIF(OUTPUT!AA$20:AI$20, "CLO5", OUTPUT!AA141:AI141) / OUTPUT!AN$10),
"")))))),"")</f>
        <v/>
      </c>
      <c r="AJ139" s="232" t="str">
        <f t="shared" si="80"/>
        <v/>
      </c>
      <c r="AK139" s="233" t="str">
        <f t="shared" si="81"/>
        <v/>
      </c>
      <c r="AL139" s="25" t="str">
        <f>IF(B139 &lt;&gt; "", IFERROR(IF(C$16 = "PRELIM", SUMIF('Database (LECTURE-RES-PRAC)'!D$14:AG$14, "CLO6", 'Database (LECTURE-RES-PRAC)'!D136:AG136) / 'Grade computation'!F$9, IF(C$16 = "MIDTERM", SUMIF('Database (LECTURE-RES-PRAC)'!AJ$14:BM$14, "CLO6", 'Database (LECTURE-RES-PRAC)'!AJ136:BM136) / 'Grade computation'!G$9, IF(C$16 = "FINAL", SUMIF('Database (LECTURE-RES-PRAC)'!BP$14:CS$14, "CLO6", 'Database (LECTURE-RES-PRAC)'!BP136:CS136) / 'Grade computation'!H$9,""))),""),"")</f>
        <v/>
      </c>
      <c r="AM139" s="232" t="str">
        <f t="shared" si="82"/>
        <v/>
      </c>
      <c r="AN139" s="25" t="str">
        <f>IF(B139 &lt;&gt; "",IF(AND('PRINTABLE (per grading)'!H$16="EXAM", 'PRINTABLE (per grading)'!B$13="Prelim"), IF(ISERROR(SUMIF('Exam (LECTURE ONLY)'!D$20:M$20, "CLO6", 'Exam (LECTURE ONLY)'!D141:M141) / 'Exam (LECTURE ONLY)'!AL$11), "", SUMIF('Exam (LECTURE ONLY)'!D$20:M$20, "CLO6", 'Exam (LECTURE ONLY)'!D141:M141) /'Exam (LECTURE ONLY)'!AL$11),
IF(AND('PRINTABLE (per grading)'!H$16="EXAM", 'PRINTABLE (per grading)'!B$13="Midterm"), IF(ISERROR(SUMIF('Exam (LECTURE ONLY)'!O$20:X$20, "CLO6", 'Exam (LECTURE ONLY)'!O141:X141) / 'Exam (LECTURE ONLY)'!AM$11), "", SUMIF('Exam (LECTURE ONLY)'!O$20:X$20, "CLO6", 'Exam (LECTURE ONLY)'!O141:X141) / 'Exam (LECTURE ONLY)'!AM$11),
IF(AND('PRINTABLE (per grading)'!H$16="EXAM", 'PRINTABLE (per grading)'!B$13="Final"), IF(ISERROR(SUMIF('Exam (LECTURE ONLY)'!Z$20:AI$20, "CLO6", 'Exam (LECTURE ONLY)'!Z141:AI141) / 'Exam (LECTURE ONLY)'!AN$11), "", SUMIF('Exam (LECTURE ONLY)'!Z$20:AI$20, "CLO6", 'Exam (LECTURE ONLY)'!Z141:AI141) / 'Exam (LECTURE ONLY)'!AN$11),
IF(AND('PRINTABLE (per grading)'!H$16="OUTPUT", 'PRINTABLE (per grading)'!B$13="Prelim"), IF(ISERROR(SUMIF(OUTPUT!C$20:M$20, "CLO6", OUTPUT!C141:M141) / OUTPUT!AL$11), "", SUMIF(OUTPUT!C$20:M$20, "CLO6", OUTPUT!C141:M141) / OUTPUT!AL$11),
IF(AND('PRINTABLE (per grading)'!H$16="OUTPUT", 'PRINTABLE (per grading)'!B$13="Midterm"), IF(ISERROR(SUMIF(OUTPUT!O$20:Y$20, "CLO6", OUTPUT!O141:Y141) / OUTPUT!AM$11), "", SUMIF(OUTPUT!O$20:Y$20, "CLO6", OUTPUT!O141:Y141) / OUTPUT!AM$11),
IF(AND('PRINTABLE (per grading)'!H$16="OUTPUT", 'PRINTABLE (per grading)'!B$13="Final"), IF(ISERROR(SUMIF(OUTPUT!AA$20:AI$20, "CLO6", OUTPUT!AA141:AI141) / OUTPUT!AN$11), "", SUMIF(OUTPUT!AA$20:AI$20, "CLO6", OUTPUT!AA141:AI141) / OUTPUT!AN$11),
"")))))),"")</f>
        <v/>
      </c>
      <c r="AO139" s="232" t="str">
        <f t="shared" si="83"/>
        <v/>
      </c>
      <c r="AP139" s="233" t="str">
        <f t="shared" si="84"/>
        <v/>
      </c>
      <c r="AQ139" s="25" t="str">
        <f>IF(B139 &lt;&gt; "", IFERROR(IF(C$16 = "PRELIM", SUMIF('Database (LECTURE-RES-PRAC)'!D$14:AG$14, "CLO7", 'Database (LECTURE-RES-PRAC)'!D136:AG136) / 'Grade computation'!F$10, IF(C$16 = "MIDTERM", SUMIF('Database (LECTURE-RES-PRAC)'!AJ$14:BM$14, "CLO7", 'Database (LECTURE-RES-PRAC)'!AJ136:BM136) / 'Grade computation'!G$10, IF(C$16 = "FINAL", SUMIF('Database (LECTURE-RES-PRAC)'!BP$14:CS$14, "CLO7", 'Database (LECTURE-RES-PRAC)'!BP136:CS136) / 'Grade computation'!H$10,""))),""),"")</f>
        <v/>
      </c>
      <c r="AR139" s="232" t="str">
        <f t="shared" si="85"/>
        <v/>
      </c>
      <c r="AS139" s="25" t="str">
        <f>IF(B139 &lt;&gt; "",IF(AND('PRINTABLE (per grading)'!H$16="EXAM", 'PRINTABLE (per grading)'!B$13="Prelim"), IF(ISERROR(SUMIF('Exam (LECTURE ONLY)'!D$20:M$20, "CLO7", 'Exam (LECTURE ONLY)'!D141:M141) / 'Exam (LECTURE ONLY)'!AL$12), "", SUMIF('Exam (LECTURE ONLY)'!D$20:M$20, "CLO7", 'Exam (LECTURE ONLY)'!D141:M141) /'Exam (LECTURE ONLY)'!AL$12),
IF(AND('PRINTABLE (per grading)'!H$16="EXAM", 'PRINTABLE (per grading)'!B$13="Midterm"), IF(ISERROR(SUMIF('Exam (LECTURE ONLY)'!O$20:X$20, "CLO7", 'Exam (LECTURE ONLY)'!O141:X141) / 'Exam (LECTURE ONLY)'!AM$12), "", SUMIF('Exam (LECTURE ONLY)'!O$20:X$20, "CLO7", 'Exam (LECTURE ONLY)'!O141:X141) / 'Exam (LECTURE ONLY)'!AM$12),
IF(AND('PRINTABLE (per grading)'!H$16="EXAM", 'PRINTABLE (per grading)'!B$13="Final"), IF(ISERROR(SUMIF('Exam (LECTURE ONLY)'!Z$20:AI$20, "CLO7", 'Exam (LECTURE ONLY)'!Z141:AI141) / 'Exam (LECTURE ONLY)'!AN$12), "", SUMIF('Exam (LECTURE ONLY)'!Z$20:AI$20, "CLO7", 'Exam (LECTURE ONLY)'!Z141:AI141) / 'Exam (LECTURE ONLY)'!AN$12),
IF(AND('PRINTABLE (per grading)'!H$16="OUTPUT", 'PRINTABLE (per grading)'!B$13="Prelim"), IF(ISERROR(SUMIF(OUTPUT!C$20:M$20, "CLO7", OUTPUT!C141:M141) / OUTPUT!AL$12), "", SUMIF(OUTPUT!C$20:M$20, "CLO7", OUTPUT!C141:M141) / OUTPUT!AL$12),
IF(AND('PRINTABLE (per grading)'!H$16="OUTPUT", 'PRINTABLE (per grading)'!B$13="Midterm"), IF(ISERROR(SUMIF(OUTPUT!O$20:Y$20, "CLO7", OUTPUT!O141:Y141) / OUTPUT!AM$12), "", SUMIF(OUTPUT!O$20:Y$20, "CLO7", OUTPUT!O141:Y141) / OUTPUT!AM$12),
IF(AND('PRINTABLE (per grading)'!H$16="OUTPUT", 'PRINTABLE (per grading)'!B$13="Final"), IF(ISERROR(SUMIF(OUTPUT!AA$20:AI$20, "CLO7", OUTPUT!AA141:AI141) / OUTPUT!AN$12), "", SUMIF(OUTPUT!AA$20:AI$20, "CLO7", OUTPUT!AA141:AI141) / OUTPUT!AN$12),
"")))))),"")</f>
        <v/>
      </c>
      <c r="AT139" s="232" t="str">
        <f t="shared" si="86"/>
        <v/>
      </c>
      <c r="AU139" s="233" t="str">
        <f t="shared" si="87"/>
        <v/>
      </c>
      <c r="AV139" s="25" t="str">
        <f>IF(B139 &lt;&gt; "", IFERROR(IF(C$16 = "PRELIM", SUMIF('Database (LECTURE-RES-PRAC)'!D$14:AG$14, "CLO8", 'Database (LECTURE-RES-PRAC)'!D136:AG136) / 'Grade computation'!F$11, IF(C$16 = "MIDTERM", SUMIF('Database (LECTURE-RES-PRAC)'!AJ$14:BM$14, "CLO8", 'Database (LECTURE-RES-PRAC)'!AJ136:BM136) / 'Grade computation'!G$11, IF(C$16 = "FINAL", SUMIF('Database (LECTURE-RES-PRAC)'!BP$14:CS$14, "CLO8", 'Database (LECTURE-RES-PRAC)'!BP136:CS136) / 'Grade computation'!H$11,""))),""),"")</f>
        <v/>
      </c>
      <c r="AW139" s="232" t="str">
        <f t="shared" si="88"/>
        <v/>
      </c>
      <c r="AX139" s="25" t="str">
        <f>IF(B139 &lt;&gt; "",IF(AND('PRINTABLE (per grading)'!H$16="EXAM", 'PRINTABLE (per grading)'!B$13="Prelim"), IF(ISERROR(SUMIF('Exam (LECTURE ONLY)'!D$20:M$20, "CLO8", 'Exam (LECTURE ONLY)'!D141:M141) / 'Exam (LECTURE ONLY)'!AL$13), "", SUMIF('Exam (LECTURE ONLY)'!D$20:M$20, "CLO8", 'Exam (LECTURE ONLY)'!D141:M141) /'Exam (LECTURE ONLY)'!AL$13),
IF(AND('PRINTABLE (per grading)'!H$16="EXAM", 'PRINTABLE (per grading)'!B$13="Midterm"), IF(ISERROR(SUMIF('Exam (LECTURE ONLY)'!O$20:X$20, "CLO8", 'Exam (LECTURE ONLY)'!O141:X141) / 'Exam (LECTURE ONLY)'!AM$13), "", SUMIF('Exam (LECTURE ONLY)'!O$20:X$20, "CLO8", 'Exam (LECTURE ONLY)'!O141:X141) / 'Exam (LECTURE ONLY)'!AM$13),
IF(AND('PRINTABLE (per grading)'!H$16="EXAM", 'PRINTABLE (per grading)'!B$13="Final"), IF(ISERROR(SUMIF('Exam (LECTURE ONLY)'!Z$20:AI$20, "CLO8", 'Exam (LECTURE ONLY)'!Z141:AI141) / 'Exam (LECTURE ONLY)'!AN$13), "", SUMIF('Exam (LECTURE ONLY)'!Z$20:AI$20, "CLO8", 'Exam (LECTURE ONLY)'!Z141:AI141) / 'Exam (LECTURE ONLY)'!AN$13),
IF(AND('PRINTABLE (per grading)'!H$16="OUTPUT", 'PRINTABLE (per grading)'!B$13="Prelim"), IF(ISERROR(SUMIF(OUTPUT!C$20:M$20, "CLO8", OUTPUT!C141:M141) / OUTPUT!AL$13), "", SUMIF(OUTPUT!C$20:M$20, "CLO8", OUTPUT!C141:M141) / OUTPUT!AL$13),
IF(AND('PRINTABLE (per grading)'!H$16="OUTPUT", 'PRINTABLE (per grading)'!B$13="Midterm"), IF(ISERROR(SUMIF(OUTPUT!O$20:Y$20, "CLO8", OUTPUT!O141:Y141) / OUTPUT!AM$13), "", SUMIF(OUTPUT!O$20:Y$20, "CLO8", OUTPUT!O141:Y141) / OUTPUT!AM$13),
IF(AND('PRINTABLE (per grading)'!H$16="OUTPUT", 'PRINTABLE (per grading)'!B$13="Final"), IF(ISERROR(SUMIF(OUTPUT!AA$20:AI$20, "CLO8", OUTPUT!AA141:AI141) / OUTPUT!AN$13), "", SUMIF(OUTPUT!AA$20:AI$20, "CLO8", OUTPUT!AA141:AI141) / OUTPUT!AN$13),
"")))))),"")</f>
        <v/>
      </c>
      <c r="AY139" s="232" t="str">
        <f t="shared" si="89"/>
        <v/>
      </c>
      <c r="AZ139" s="233" t="str">
        <f t="shared" si="90"/>
        <v/>
      </c>
      <c r="BA139" s="25" t="str">
        <f>IF(B139 &lt;&gt; "", IFERROR(IF(C$16 = "PRELIM", SUMIF('Database (LECTURE-RES-PRAC)'!D$14:AG$14, "CLO9", 'Database (LECTURE-RES-PRAC)'!D136:AG136) / 'Grade computation'!F$12, IF(C$16 = "MIDTERM", SUMIF('Database (LECTURE-RES-PRAC)'!AJ$14:BM$14, "CLO9", 'Database (LECTURE-RES-PRAC)'!AJ136:BM136) / 'Grade computation'!G$12, IF(C$16 = "FINAL", SUMIF('Database (LECTURE-RES-PRAC)'!BP$14:CS$14, "CLO9", 'Database (LECTURE-RES-PRAC)'!BP136:CS136) / 'Grade computation'!H$12,""))),""),"")</f>
        <v/>
      </c>
      <c r="BB139" s="232" t="str">
        <f t="shared" si="91"/>
        <v/>
      </c>
      <c r="BC139" s="25" t="str">
        <f>IF(B139 &lt;&gt; "",IF(AND('PRINTABLE (per grading)'!H$16="EXAM", 'PRINTABLE (per grading)'!B$13="Prelim"), IF(ISERROR(SUMIF('Exam (LECTURE ONLY)'!D$20:M$20, "CLO9", 'Exam (LECTURE ONLY)'!D141:M141) / 'Exam (LECTURE ONLY)'!AL$14), "", SUMIF('Exam (LECTURE ONLY)'!D$20:M$20, "CLO9", 'Exam (LECTURE ONLY)'!D141:M141) /'Exam (LECTURE ONLY)'!AL$14),
IF(AND('PRINTABLE (per grading)'!H$16="EXAM", 'PRINTABLE (per grading)'!B$13="Midterm"), IF(ISERROR(SUMIF('Exam (LECTURE ONLY)'!O$20:X$20, "CLO9", 'Exam (LECTURE ONLY)'!O141:X141) / 'Exam (LECTURE ONLY)'!AM$14), "", SUMIF('Exam (LECTURE ONLY)'!O$20:X$20, "CLO9", 'Exam (LECTURE ONLY)'!O141:X141) / 'Exam (LECTURE ONLY)'!AM$14),
IF(AND('PRINTABLE (per grading)'!H$16="EXAM", 'PRINTABLE (per grading)'!B$13="Final"), IF(ISERROR(SUMIF('Exam (LECTURE ONLY)'!Z$20:AI$20, "CLO9", 'Exam (LECTURE ONLY)'!Z141:AI141) / 'Exam (LECTURE ONLY)'!AN$14), "", SUMIF('Exam (LECTURE ONLY)'!Z$20:AI$20, "CLO9", 'Exam (LECTURE ONLY)'!Z141:AI141) / 'Exam (LECTURE ONLY)'!AN$14),
IF(AND('PRINTABLE (per grading)'!H$16="OUTPUT", 'PRINTABLE (per grading)'!B$13="Prelim"), IF(ISERROR(SUMIF(OUTPUT!C$20:M$20, "CLO9", OUTPUT!C141:M141) / OUTPUT!AL$14), "", SUMIF(OUTPUT!C$20:M$20, "CLO9", OUTPUT!C141:M141) / OUTPUT!AL$14),
IF(AND('PRINTABLE (per grading)'!H$16="OUTPUT", 'PRINTABLE (per grading)'!B$13="Midterm"), IF(ISERROR(SUMIF(OUTPUT!O$20:Y$20, "CLO9", OUTPUT!O141:Y141) / OUTPUT!AM$14), "", SUMIF(OUTPUT!O$20:Y$20, "CLO9", OUTPUT!O141:Y141) / OUTPUT!AM$14),
IF(AND('PRINTABLE (per grading)'!H$16="OUTPUT", 'PRINTABLE (per grading)'!B$13="Final"), IF(ISERROR(SUMIF(OUTPUT!AA$20:AI$20, "CLO9", OUTPUT!AA141:AI141) / OUTPUT!AN$14), "", SUMIF(OUTPUT!AA$20:AI$20, "CLO9", OUTPUT!AA141:AI141) / OUTPUT!AN$14),
"")))))),"")</f>
        <v/>
      </c>
      <c r="BD139" s="232" t="str">
        <f t="shared" si="92"/>
        <v/>
      </c>
      <c r="BE139" s="233" t="str">
        <f t="shared" si="93"/>
        <v/>
      </c>
      <c r="BF139" s="25" t="str">
        <f>IF(B139 &lt;&gt; "", IFERROR(IF(C$16 = "PRELIM", SUMIF('Database (LECTURE-RES-PRAC)'!D$14:AG$14, "CLO10", 'Database (LECTURE-RES-PRAC)'!D136:AG136) / 'Grade computation'!F$13, IF(C$16 = "MIDTERM", SUMIF('Database (LECTURE-RES-PRAC)'!AJ$14:BM$14, "CLO10", 'Database (LECTURE-RES-PRAC)'!AJ136:BM136) / 'Grade computation'!G$13, IF(C$16 = "FINAL", SUMIF('Database (LECTURE-RES-PRAC)'!BP$14:CS$14, "CLO10", 'Database (LECTURE-RES-PRAC)'!BP136:CS136) / 'Grade computation'!H$13,""))),""),"")</f>
        <v/>
      </c>
      <c r="BG139" s="232" t="str">
        <f t="shared" si="94"/>
        <v/>
      </c>
      <c r="BH139" s="25" t="str">
        <f>IF(B139 &lt;&gt; "",IF(AND('PRINTABLE (per grading)'!H$16="EXAM", 'PRINTABLE (per grading)'!B$13="Prelim"), IF(ISERROR(SUMIF('Exam (LECTURE ONLY)'!D$20:M$20, "CLO10", 'Exam (LECTURE ONLY)'!D141:M141) / 'Exam (LECTURE ONLY)'!AL$15), "", SUMIF('Exam (LECTURE ONLY)'!D$20:M$20, "CLO10", 'Exam (LECTURE ONLY)'!D141:M141) /'Exam (LECTURE ONLY)'!AL$15),
IF(AND('PRINTABLE (per grading)'!H$16="EXAM", 'PRINTABLE (per grading)'!B$13="Midterm"), IF(ISERROR(SUMIF('Exam (LECTURE ONLY)'!O$20:X$20, "CLO10", 'Exam (LECTURE ONLY)'!O141:X141) / 'Exam (LECTURE ONLY)'!AM$15), "", SUMIF('Exam (LECTURE ONLY)'!O$20:X$20, "CLO10", 'Exam (LECTURE ONLY)'!O141:X141) / 'Exam (LECTURE ONLY)'!AM$15),
IF(AND('PRINTABLE (per grading)'!H$16="EXAM", 'PRINTABLE (per grading)'!B$13="Final"), IF(ISERROR(SUMIF('Exam (LECTURE ONLY)'!Z$20:AI$20, "CLO10", 'Exam (LECTURE ONLY)'!Z141:AI141) / 'Exam (LECTURE ONLY)'!AN$15), "", SUMIF('Exam (LECTURE ONLY)'!Z$20:AI$20, "CLO10", 'Exam (LECTURE ONLY)'!Z141:AI141) / 'Exam (LECTURE ONLY)'!AN$15),
IF(AND('PRINTABLE (per grading)'!H$16="OUTPUT", 'PRINTABLE (per grading)'!B$13="Prelim"), IF(ISERROR(SUMIF(OUTPUT!C$20:M$20, "CLO10", OUTPUT!C141:M141) / OUTPUT!AL$15), "", SUMIF(OUTPUT!C$20:M$20, "CLO10", OUTPUT!C141:M141) / OUTPUT!AL$15),
IF(AND('PRINTABLE (per grading)'!H$16="OUTPUT", 'PRINTABLE (per grading)'!B$13="Midterm"), IF(ISERROR(SUMIF(OUTPUT!O$20:Y$20, "CLO10", OUTPUT!O141:Y141) / OUTPUT!AM$15), "", SUMIF(OUTPUT!O$20:Y$20, "CLO10", OUTPUT!O141:Y141) / OUTPUT!AM$15),
IF(AND('PRINTABLE (per grading)'!H$16="OUTPUT", 'PRINTABLE (per grading)'!B$13="Final"), IF(ISERROR(SUMIF(OUTPUT!AA$20:AI$20, "CLO10", OUTPUT!AA141:AI141) / OUTPUT!AN$15), "", SUMIF(OUTPUT!AA$20:AI$20, "CLO10", OUTPUT!AA141:AI141) / OUTPUT!AN$15),
"")))))),"")</f>
        <v/>
      </c>
      <c r="BI139" s="232" t="str">
        <f t="shared" si="95"/>
        <v/>
      </c>
      <c r="BJ139" s="233" t="str">
        <f t="shared" si="96"/>
        <v/>
      </c>
      <c r="BK139" s="2"/>
    </row>
    <row r="140" spans="1:63" ht="20.100000000000001" customHeight="1">
      <c r="A140" s="212" t="str">
        <f>IF(ISBLANK('Database (LECTURE-RES-PRAC)'!A137),"",'Database (LECTURE-RES-PRAC)'!A137)</f>
        <v/>
      </c>
      <c r="B140" s="213" t="str">
        <f>IF(ISBLANK('Database (LECTURE-RES-PRAC)'!B137),"",'Database (LECTURE-RES-PRAC)'!B137)</f>
        <v/>
      </c>
      <c r="C140" s="134" t="str">
        <f>IF(B140&lt;&gt;"",IF(C$16="PRELIM",'Grade computation'!C140, IF(C$16="MIDTERM",'Grade computation'!K140, IF(C$16="FINAL",'Grade computation'!S140,""))),"")</f>
        <v/>
      </c>
      <c r="D140" s="135" t="str">
        <f t="shared" si="1"/>
        <v/>
      </c>
      <c r="E140" s="134" t="str">
        <f>IF(B140&lt;&gt;"", IF(C$16="PRELIM",'Grade computation'!E140, IF(C$16="MIDTERM",'Grade computation'!M140, IF(C$16="FINAL",'Grade computation'!U140,""))),"")</f>
        <v/>
      </c>
      <c r="F140" s="136" t="str">
        <f t="shared" si="2"/>
        <v/>
      </c>
      <c r="G140" s="137" t="str">
        <f t="shared" si="3"/>
        <v/>
      </c>
      <c r="H140" s="207" t="str">
        <f>IF(B140&lt;&gt;"",IF(C$16="PRELIM", 'Grade computation'!H140, IF(C$16="MIDTERM", 'Grade computation'!P140, IF(C$16="FINAL",'Grade computation'!X140, ""))),"")</f>
        <v/>
      </c>
      <c r="I140" s="137" t="str">
        <f t="shared" si="4"/>
        <v/>
      </c>
      <c r="J140" s="139" t="str">
        <f t="shared" si="5"/>
        <v/>
      </c>
      <c r="K140" s="377" t="str">
        <f t="shared" si="6"/>
        <v/>
      </c>
      <c r="L140" s="434"/>
      <c r="M140" s="25" t="str">
        <f>IF(B140 &lt;&gt; "", IFERROR(IF(C$16 = "PRELIM", SUMIF('Database (LECTURE-RES-PRAC)'!D$14:AG$14, "CLO1", 'Database (LECTURE-RES-PRAC)'!D137:AG137) / 'Grade computation'!F$4, IF(C$16 = "MIDTERM", SUMIF('Database (LECTURE-RES-PRAC)'!AJ$14:BM$14, "CLO1", 'Database (LECTURE-RES-PRAC)'!AJ137:BM137) / 'Grade computation'!G$4, IF(C$16 = "FINAL", SUMIF('Database (LECTURE-RES-PRAC)'!BP$14:CS$14, "CLO1", 'Database (LECTURE-RES-PRAC)'!BP137:CS137) / 'Grade computation'!H$4,""))),""),"")</f>
        <v/>
      </c>
      <c r="N140" s="232" t="str">
        <f t="shared" si="67"/>
        <v/>
      </c>
      <c r="O140" s="25" t="str">
        <f>IF(B140 &lt;&gt; "",IF(AND('PRINTABLE (per grading)'!H$16="EXAM", 'PRINTABLE (per grading)'!B$13="Prelim"), IF(ISERROR(SUMIF('Exam (LECTURE ONLY)'!D$20:M$20, "CLO1", 'Exam (LECTURE ONLY)'!D142:M142) / 'Exam (LECTURE ONLY)'!AL$6), "", SUMIF('Exam (LECTURE ONLY)'!D$20:M$20, "CLO1", 'Exam (LECTURE ONLY)'!D142:M142) /'Exam (LECTURE ONLY)'!AL$6),
IF(AND('PRINTABLE (per grading)'!H$16="EXAM", 'PRINTABLE (per grading)'!B$13="Midterm"), IF(ISERROR(SUMIF('Exam (LECTURE ONLY)'!O$20:X$20, "CLO1", 'Exam (LECTURE ONLY)'!O142:X142) / 'Exam (LECTURE ONLY)'!AM$6), "", SUMIF('Exam (LECTURE ONLY)'!O$20:X$20, "CLO1", 'Exam (LECTURE ONLY)'!O142:X142) / 'Exam (LECTURE ONLY)'!AM$6),
IF(AND('PRINTABLE (per grading)'!H$16="EXAM", 'PRINTABLE (per grading)'!B$13="Final"), IF(ISERROR(SUMIF('Exam (LECTURE ONLY)'!Z$20:AI$20, "CLO1", 'Exam (LECTURE ONLY)'!Z142:AI142) / 'Exam (LECTURE ONLY)'!AN$6), "", SUMIF('Exam (LECTURE ONLY)'!Z$20:AI$20, "CLO1", 'Exam (LECTURE ONLY)'!Z142:AI142) / 'Exam (LECTURE ONLY)'!AN$6),
IF(AND('PRINTABLE (per grading)'!H$16="OUTPUT", 'PRINTABLE (per grading)'!B$13="Prelim"), IF(ISERROR(SUMIF(OUTPUT!C$20:M$20, "CLO1", OUTPUT!C142:M142) / OUTPUT!AL$6), "", SUMIF(OUTPUT!C$20:M$20, "CLO1", OUTPUT!C142:M142) / OUTPUT!AL$6),
IF(AND('PRINTABLE (per grading)'!H$16="OUTPUT", 'PRINTABLE (per grading)'!B$13="Midterm"), IF(ISERROR(SUMIF(OUTPUT!O$20:Y$20, "CLO1", OUTPUT!O142:Y142) / OUTPUT!AM$6), "", SUMIF(OUTPUT!O$20:Y$20, "CLO1", OUTPUT!O142:Y142) / OUTPUT!AM$6),
IF(AND('PRINTABLE (per grading)'!H$16="OUTPUT", 'PRINTABLE (per grading)'!B$13="Final"), IF(ISERROR(SUMIF(OUTPUT!AA$20:AI$20, "CLO1", OUTPUT!AA142:AI142) / OUTPUT!AN$6), "", SUMIF(OUTPUT!AA$20:AI$20, "CLO1", OUTPUT!AA142:AI142) / OUTPUT!AN$6),
"")))))),"")</f>
        <v/>
      </c>
      <c r="P140" s="232" t="str">
        <f t="shared" si="68"/>
        <v/>
      </c>
      <c r="Q140" s="233" t="str">
        <f t="shared" si="69"/>
        <v/>
      </c>
      <c r="R140" s="25" t="str">
        <f>IF(B140 &lt;&gt; "", IFERROR(IF(C$16 = "PRELIM", SUMIF('Database (LECTURE-RES-PRAC)'!D$14:AG$14, "CLO2", 'Database (LECTURE-RES-PRAC)'!D137:AG137) / 'Grade computation'!F$5, IF(C$16 = "MIDTERM", SUMIF('Database (LECTURE-RES-PRAC)'!AJ$14:BM$14, "CLO2", 'Database (LECTURE-RES-PRAC)'!AJ137:BM137) / 'Grade computation'!G$5, IF(C$16 = "FINAL", SUMIF('Database (LECTURE-RES-PRAC)'!BP$14:CS$14, "CLO2", 'Database (LECTURE-RES-PRAC)'!BP137:CS137) / 'Grade computation'!H$5,""))),""),"")</f>
        <v/>
      </c>
      <c r="S140" s="232" t="str">
        <f t="shared" si="70"/>
        <v/>
      </c>
      <c r="T140" s="25" t="str">
        <f>IF(B140 &lt;&gt; "",IF(AND('PRINTABLE (per grading)'!H$16="EXAM", 'PRINTABLE (per grading)'!B$13="Prelim"), IF(ISERROR(SUMIF('Exam (LECTURE ONLY)'!D$20:M$20, "CLO2", 'Exam (LECTURE ONLY)'!D142:M142) / 'Exam (LECTURE ONLY)'!AL$7), "", SUMIF('Exam (LECTURE ONLY)'!D$20:M$20, "CLO2", 'Exam (LECTURE ONLY)'!D142:M142) /'Exam (LECTURE ONLY)'!AL$7),
IF(AND('PRINTABLE (per grading)'!H$16="EXAM", 'PRINTABLE (per grading)'!B$13="Midterm"), IF(ISERROR(SUMIF('Exam (LECTURE ONLY)'!O$20:X$20, "CLO2", 'Exam (LECTURE ONLY)'!O142:X142) / 'Exam (LECTURE ONLY)'!AM$7), "", SUMIF('Exam (LECTURE ONLY)'!O$20:X$20, "CLO2", 'Exam (LECTURE ONLY)'!O142:X142) / 'Exam (LECTURE ONLY)'!AM$7),
IF(AND('PRINTABLE (per grading)'!H$16="EXAM", 'PRINTABLE (per grading)'!B$13="Final"), IF(ISERROR(SUMIF('Exam (LECTURE ONLY)'!Z$20:AI$20, "CLO2", 'Exam (LECTURE ONLY)'!Z142:AI142) / 'Exam (LECTURE ONLY)'!AN$7), "", SUMIF('Exam (LECTURE ONLY)'!Z$20:AI$20, "CLO2", 'Exam (LECTURE ONLY)'!Z142:AI142) / 'Exam (LECTURE ONLY)'!AN$7),
IF(AND('PRINTABLE (per grading)'!H$16="OUTPUT", 'PRINTABLE (per grading)'!B$13="Prelim"), IF(ISERROR(SUMIF(OUTPUT!C$20:M$20, "CLO2", OUTPUT!C142:M142) / OUTPUT!AL$7), "", SUMIF(OUTPUT!C$20:M$20, "CLO2", OUTPUT!C142:M142) / OUTPUT!AL$7),
IF(AND('PRINTABLE (per grading)'!H$16="OUTPUT", 'PRINTABLE (per grading)'!B$13="Midterm"), IF(ISERROR(SUMIF(OUTPUT!O$20:Y$20, "CLO2", OUTPUT!O142:Y142) / OUTPUT!AM$7), "", SUMIF(OUTPUT!O$20:Y$20, "CLO2", OUTPUT!O142:Y142) / OUTPUT!AM$7),
IF(AND('PRINTABLE (per grading)'!H$16="OUTPUT", 'PRINTABLE (per grading)'!B$13="Final"), IF(ISERROR(SUMIF(OUTPUT!AA$20:AI$20, "CLO2", OUTPUT!AA142:AI142) / OUTPUT!AN$7), "", SUMIF(OUTPUT!AA$20:AI$20, "CLO2", OUTPUT!AA142:AI142) / OUTPUT!AN$7),
"")))))),"")</f>
        <v/>
      </c>
      <c r="U140" s="232" t="str">
        <f t="shared" si="71"/>
        <v/>
      </c>
      <c r="V140" s="233" t="str">
        <f t="shared" si="72"/>
        <v/>
      </c>
      <c r="W140" s="25" t="str">
        <f>IF(B140 &lt;&gt; "", IFERROR(IF(C$16 = "PRELIM", SUMIF('Database (LECTURE-RES-PRAC)'!D$14:AG$14, "CLO3", 'Database (LECTURE-RES-PRAC)'!D137:AG137) / 'Grade computation'!F$6, IF(C$16 = "MIDTERM", SUMIF('Database (LECTURE-RES-PRAC)'!AJ$14:BM$14, "CLO3", 'Database (LECTURE-RES-PRAC)'!AJ137:BM137) / 'Grade computation'!G$6, IF(C$16 = "FINAL", SUMIF('Database (LECTURE-RES-PRAC)'!BP$14:CS$14, "CLO3", 'Database (LECTURE-RES-PRAC)'!BP137:CS137) / 'Grade computation'!H$6,""))),""),"")</f>
        <v/>
      </c>
      <c r="X140" s="232" t="str">
        <f t="shared" si="73"/>
        <v/>
      </c>
      <c r="Y140" s="25" t="str">
        <f>IF(B140 &lt;&gt; "",IF(AND('PRINTABLE (per grading)'!H$16="EXAM", 'PRINTABLE (per grading)'!B$13="Prelim"), IF(ISERROR(SUMIF('Exam (LECTURE ONLY)'!D$20:M$20, "CLO3", 'Exam (LECTURE ONLY)'!D142:M142) / 'Exam (LECTURE ONLY)'!AL$8), "", SUMIF('Exam (LECTURE ONLY)'!D$20:M$20, "CLO3", 'Exam (LECTURE ONLY)'!D142:M142) /'Exam (LECTURE ONLY)'!AL$8),
IF(AND('PRINTABLE (per grading)'!H$16="EXAM", 'PRINTABLE (per grading)'!B$13="Midterm"), IF(ISERROR(SUMIF('Exam (LECTURE ONLY)'!O$20:X$20, "CLO3", 'Exam (LECTURE ONLY)'!O142:X142) / 'Exam (LECTURE ONLY)'!AM$8), "", SUMIF('Exam (LECTURE ONLY)'!O$20:X$20, "CLO3", 'Exam (LECTURE ONLY)'!O142:X142) / 'Exam (LECTURE ONLY)'!AM$8),
IF(AND('PRINTABLE (per grading)'!H$16="EXAM", 'PRINTABLE (per grading)'!B$13="Final"), IF(ISERROR(SUMIF('Exam (LECTURE ONLY)'!Z$20:AI$20, "CLO3", 'Exam (LECTURE ONLY)'!Z142:AI142) / 'Exam (LECTURE ONLY)'!AN$8), "", SUMIF('Exam (LECTURE ONLY)'!Z$20:AI$20, "CLO3", 'Exam (LECTURE ONLY)'!Z142:AI142) / 'Exam (LECTURE ONLY)'!AN$8),
IF(AND('PRINTABLE (per grading)'!H$16="OUTPUT", 'PRINTABLE (per grading)'!B$13="Prelim"), IF(ISERROR(SUMIF(OUTPUT!C$20:M$20, "CLO3", OUTPUT!C142:M142) / OUTPUT!AL$8), "", SUMIF(OUTPUT!C$20:M$20, "CLO3", OUTPUT!C142:M142) / OUTPUT!AL$8),
IF(AND('PRINTABLE (per grading)'!H$16="OUTPUT", 'PRINTABLE (per grading)'!B$13="Midterm"), IF(ISERROR(SUMIF(OUTPUT!O$20:Y$20, "CLO3", OUTPUT!O142:Y142) / OUTPUT!AM$8), "", SUMIF(OUTPUT!O$20:Y$20, "CLO3", OUTPUT!O142:Y142) / OUTPUT!AM$8),
IF(AND('PRINTABLE (per grading)'!H$16="OUTPUT", 'PRINTABLE (per grading)'!B$13="Final"), IF(ISERROR(SUMIF(OUTPUT!AA$20:AI$20, "CLO3", OUTPUT!AA142:AI142) / OUTPUT!AN$8), "", SUMIF(OUTPUT!AA$20:AI$20, "CLO3", OUTPUT!AA142:AI142) / OUTPUT!AN$8),
"" )))))),"")</f>
        <v/>
      </c>
      <c r="Z140" s="232" t="str">
        <f t="shared" si="74"/>
        <v/>
      </c>
      <c r="AA140" s="233" t="str">
        <f t="shared" si="75"/>
        <v/>
      </c>
      <c r="AB140" s="25" t="str">
        <f>IF(B140 &lt;&gt; "", IFERROR(IF(C$16 = "PRELIM", SUMIF('Database (LECTURE-RES-PRAC)'!D$14:AG$14, "CLO4", 'Database (LECTURE-RES-PRAC)'!D137:AG137) / 'Grade computation'!F$7, IF(C$16 = "MIDTERM", SUMIF('Database (LECTURE-RES-PRAC)'!AJ$14:BM$14, "CLO4", 'Database (LECTURE-RES-PRAC)'!AJ137:BM137) / 'Grade computation'!G$7, IF(C$16 = "FINAL", SUMIF('Database (LECTURE-RES-PRAC)'!BP$14:CS$14, "CLO4", 'Database (LECTURE-RES-PRAC)'!BP137:CS137) / 'Grade computation'!H$7,""))),""),"")</f>
        <v/>
      </c>
      <c r="AC140" s="232" t="str">
        <f t="shared" si="76"/>
        <v/>
      </c>
      <c r="AD140" s="25" t="str">
        <f>IF(B140 &lt;&gt; "",IF(AND('PRINTABLE (per grading)'!H$16="EXAM", 'PRINTABLE (per grading)'!B$13="Prelim"), IF(ISERROR(SUMIF('Exam (LECTURE ONLY)'!D$20:M$20, "CLO4", 'Exam (LECTURE ONLY)'!D142:M142) / 'Exam (LECTURE ONLY)'!AL$9), "", SUMIF('Exam (LECTURE ONLY)'!D$20:M$20, "CLO4", 'Exam (LECTURE ONLY)'!D142:M142) /'Exam (LECTURE ONLY)'!AL$9),
IF(AND('PRINTABLE (per grading)'!H$16="EXAM", 'PRINTABLE (per grading)'!B$13="Midterm"), IF(ISERROR(SUMIF('Exam (LECTURE ONLY)'!O$20:X$20, "CLO4", 'Exam (LECTURE ONLY)'!O142:X142) / 'Exam (LECTURE ONLY)'!AM$9), "", SUMIF('Exam (LECTURE ONLY)'!O$20:X$20, "CLO4", 'Exam (LECTURE ONLY)'!O142:X142) / 'Exam (LECTURE ONLY)'!AM$9),
IF(AND('PRINTABLE (per grading)'!H$16="EXAM", 'PRINTABLE (per grading)'!B$13="Final"), IF(ISERROR(SUMIF('Exam (LECTURE ONLY)'!Z$20:AI$20, "CLO4", 'Exam (LECTURE ONLY)'!Z142:AI142) / 'Exam (LECTURE ONLY)'!AN$9), "", SUMIF('Exam (LECTURE ONLY)'!Z$20:AI$20, "CLO4", 'Exam (LECTURE ONLY)'!Z142:AI142) / 'Exam (LECTURE ONLY)'!AN$9),
IF(AND('PRINTABLE (per grading)'!H$16="OUTPUT", 'PRINTABLE (per grading)'!B$13="Prelim"), IF(ISERROR(SUMIF(OUTPUT!C$20:M$20, "CLO4", OUTPUT!C142:M142) / OUTPUT!AL$9), "", SUMIF(OUTPUT!C$20:M$20, "CLO4", OUTPUT!C142:M142) / OUTPUT!AL$9),
IF(AND('PRINTABLE (per grading)'!H$16="OUTPUT", 'PRINTABLE (per grading)'!B$13="Midterm"), IF(ISERROR(SUMIF(OUTPUT!O$20:Y$20, "CLO4", OUTPUT!O142:Y142) / OUTPUT!AM$9), "", SUMIF(OUTPUT!O$20:Y$20, "CLO4", OUTPUT!O142:Y142) / OUTPUT!AM$9),
IF(AND('PRINTABLE (per grading)'!H$16="OUTPUT", 'PRINTABLE (per grading)'!B$13="Final"), IF(ISERROR(SUMIF(OUTPUT!AA$20:AI$20, "CLO4", OUTPUT!AA142:AI142) / OUTPUT!AN$9), "", SUMIF(OUTPUT!AA$20:AI$20, "CLO4", OUTPUT!AA142:AI142) / OUTPUT!AN$9),
"")))))),"")</f>
        <v/>
      </c>
      <c r="AE140" s="232" t="str">
        <f t="shared" si="77"/>
        <v/>
      </c>
      <c r="AF140" s="233" t="str">
        <f t="shared" si="78"/>
        <v/>
      </c>
      <c r="AG140" s="25" t="str">
        <f>IF(B140 &lt;&gt; "", IFERROR(IF(C$16 = "PRELIM", SUMIF('Database (LECTURE-RES-PRAC)'!D$14:AG$14, "CLO5", 'Database (LECTURE-RES-PRAC)'!D137:AG137) / 'Grade computation'!F$8, IF(C$16 = "MIDTERM", SUMIF('Database (LECTURE-RES-PRAC)'!AJ$14:BM$14, "CLO5", 'Database (LECTURE-RES-PRAC)'!AJ137:BM137) / 'Grade computation'!G$8, IF(C$16 = "FINAL", SUMIF('Database (LECTURE-RES-PRAC)'!BP$14:CS$14, "CLO5", 'Database (LECTURE-RES-PRAC)'!BP137:CS137) / 'Grade computation'!H$8,""))),""),"")</f>
        <v/>
      </c>
      <c r="AH140" s="232" t="str">
        <f t="shared" si="79"/>
        <v/>
      </c>
      <c r="AI140" s="25" t="str">
        <f>IF(B140 &lt;&gt; "",IF(AND('PRINTABLE (per grading)'!H$16="EXAM", 'PRINTABLE (per grading)'!B$13="Prelim"), IF(ISERROR(SUMIF('Exam (LECTURE ONLY)'!D$20:M$20, "CLO5", 'Exam (LECTURE ONLY)'!D142:M142) / 'Exam (LECTURE ONLY)'!AL$10), "", SUMIF('Exam (LECTURE ONLY)'!D$20:M$20, "CLO5", 'Exam (LECTURE ONLY)'!D142:M142) /'Exam (LECTURE ONLY)'!AL$10),
IF(AND('PRINTABLE (per grading)'!H$16="EXAM", 'PRINTABLE (per grading)'!B$13="Midterm"), IF(ISERROR(SUMIF('Exam (LECTURE ONLY)'!O$20:X$20, "CLO5", 'Exam (LECTURE ONLY)'!O142:X142) / 'Exam (LECTURE ONLY)'!AM$10), "", SUMIF('Exam (LECTURE ONLY)'!O$20:X$20, "CLO5", 'Exam (LECTURE ONLY)'!O142:X142) / 'Exam (LECTURE ONLY)'!AM$10),
IF(AND('PRINTABLE (per grading)'!H$16="EXAM", 'PRINTABLE (per grading)'!B$13="Final"), IF(ISERROR(SUMIF('Exam (LECTURE ONLY)'!Z$20:AI$20, "CLO5", 'Exam (LECTURE ONLY)'!Z142:AI142) / 'Exam (LECTURE ONLY)'!AN$10), "", SUMIF('Exam (LECTURE ONLY)'!Z$20:AI$20, "CLO5", 'Exam (LECTURE ONLY)'!Z142:AI142) / 'Exam (LECTURE ONLY)'!AN$10),
IF(AND('PRINTABLE (per grading)'!H$16="OUTPUT", 'PRINTABLE (per grading)'!B$13="Prelim"), IF(ISERROR(SUMIF(OUTPUT!C$20:M$20, "CLO5", OUTPUT!C142:M142) / OUTPUT!AL$10), "", SUMIF(OUTPUT!C$20:M$20, "CLO5", OUTPUT!C142:M142) / OUTPUT!AL$10),
IF(AND('PRINTABLE (per grading)'!H$16="OUTPUT", 'PRINTABLE (per grading)'!B$13="Midterm"), IF(ISERROR(SUMIF(OUTPUT!O$20:Y$20, "CLO5", OUTPUT!O142:Y142) / OUTPUT!AM$10), "", SUMIF(OUTPUT!O$20:Y$20, "CLO5", OUTPUT!O142:Y142) / OUTPUT!AM$10),
IF(AND('PRINTABLE (per grading)'!H$16="OUTPUT", 'PRINTABLE (per grading)'!B$13="Final"), IF(ISERROR(SUMIF(OUTPUT!AA$20:AI$20, "CLO5", OUTPUT!AA142:AI142) / OUTPUT!AN$10), "", SUMIF(OUTPUT!AA$20:AI$20, "CLO5", OUTPUT!AA142:AI142) / OUTPUT!AN$10),
"")))))),"")</f>
        <v/>
      </c>
      <c r="AJ140" s="232" t="str">
        <f t="shared" si="80"/>
        <v/>
      </c>
      <c r="AK140" s="233" t="str">
        <f t="shared" si="81"/>
        <v/>
      </c>
      <c r="AL140" s="25" t="str">
        <f>IF(B140 &lt;&gt; "", IFERROR(IF(C$16 = "PRELIM", SUMIF('Database (LECTURE-RES-PRAC)'!D$14:AG$14, "CLO6", 'Database (LECTURE-RES-PRAC)'!D137:AG137) / 'Grade computation'!F$9, IF(C$16 = "MIDTERM", SUMIF('Database (LECTURE-RES-PRAC)'!AJ$14:BM$14, "CLO6", 'Database (LECTURE-RES-PRAC)'!AJ137:BM137) / 'Grade computation'!G$9, IF(C$16 = "FINAL", SUMIF('Database (LECTURE-RES-PRAC)'!BP$14:CS$14, "CLO6", 'Database (LECTURE-RES-PRAC)'!BP137:CS137) / 'Grade computation'!H$9,""))),""),"")</f>
        <v/>
      </c>
      <c r="AM140" s="232" t="str">
        <f t="shared" si="82"/>
        <v/>
      </c>
      <c r="AN140" s="25" t="str">
        <f>IF(B140 &lt;&gt; "",IF(AND('PRINTABLE (per grading)'!H$16="EXAM", 'PRINTABLE (per grading)'!B$13="Prelim"), IF(ISERROR(SUMIF('Exam (LECTURE ONLY)'!D$20:M$20, "CLO6", 'Exam (LECTURE ONLY)'!D142:M142) / 'Exam (LECTURE ONLY)'!AL$11), "", SUMIF('Exam (LECTURE ONLY)'!D$20:M$20, "CLO6", 'Exam (LECTURE ONLY)'!D142:M142) /'Exam (LECTURE ONLY)'!AL$11),
IF(AND('PRINTABLE (per grading)'!H$16="EXAM", 'PRINTABLE (per grading)'!B$13="Midterm"), IF(ISERROR(SUMIF('Exam (LECTURE ONLY)'!O$20:X$20, "CLO6", 'Exam (LECTURE ONLY)'!O142:X142) / 'Exam (LECTURE ONLY)'!AM$11), "", SUMIF('Exam (LECTURE ONLY)'!O$20:X$20, "CLO6", 'Exam (LECTURE ONLY)'!O142:X142) / 'Exam (LECTURE ONLY)'!AM$11),
IF(AND('PRINTABLE (per grading)'!H$16="EXAM", 'PRINTABLE (per grading)'!B$13="Final"), IF(ISERROR(SUMIF('Exam (LECTURE ONLY)'!Z$20:AI$20, "CLO6", 'Exam (LECTURE ONLY)'!Z142:AI142) / 'Exam (LECTURE ONLY)'!AN$11), "", SUMIF('Exam (LECTURE ONLY)'!Z$20:AI$20, "CLO6", 'Exam (LECTURE ONLY)'!Z142:AI142) / 'Exam (LECTURE ONLY)'!AN$11),
IF(AND('PRINTABLE (per grading)'!H$16="OUTPUT", 'PRINTABLE (per grading)'!B$13="Prelim"), IF(ISERROR(SUMIF(OUTPUT!C$20:M$20, "CLO6", OUTPUT!C142:M142) / OUTPUT!AL$11), "", SUMIF(OUTPUT!C$20:M$20, "CLO6", OUTPUT!C142:M142) / OUTPUT!AL$11),
IF(AND('PRINTABLE (per grading)'!H$16="OUTPUT", 'PRINTABLE (per grading)'!B$13="Midterm"), IF(ISERROR(SUMIF(OUTPUT!O$20:Y$20, "CLO6", OUTPUT!O142:Y142) / OUTPUT!AM$11), "", SUMIF(OUTPUT!O$20:Y$20, "CLO6", OUTPUT!O142:Y142) / OUTPUT!AM$11),
IF(AND('PRINTABLE (per grading)'!H$16="OUTPUT", 'PRINTABLE (per grading)'!B$13="Final"), IF(ISERROR(SUMIF(OUTPUT!AA$20:AI$20, "CLO6", OUTPUT!AA142:AI142) / OUTPUT!AN$11), "", SUMIF(OUTPUT!AA$20:AI$20, "CLO6", OUTPUT!AA142:AI142) / OUTPUT!AN$11),
"")))))),"")</f>
        <v/>
      </c>
      <c r="AO140" s="232" t="str">
        <f t="shared" si="83"/>
        <v/>
      </c>
      <c r="AP140" s="233" t="str">
        <f t="shared" si="84"/>
        <v/>
      </c>
      <c r="AQ140" s="25" t="str">
        <f>IF(B140 &lt;&gt; "", IFERROR(IF(C$16 = "PRELIM", SUMIF('Database (LECTURE-RES-PRAC)'!D$14:AG$14, "CLO7", 'Database (LECTURE-RES-PRAC)'!D137:AG137) / 'Grade computation'!F$10, IF(C$16 = "MIDTERM", SUMIF('Database (LECTURE-RES-PRAC)'!AJ$14:BM$14, "CLO7", 'Database (LECTURE-RES-PRAC)'!AJ137:BM137) / 'Grade computation'!G$10, IF(C$16 = "FINAL", SUMIF('Database (LECTURE-RES-PRAC)'!BP$14:CS$14, "CLO7", 'Database (LECTURE-RES-PRAC)'!BP137:CS137) / 'Grade computation'!H$10,""))),""),"")</f>
        <v/>
      </c>
      <c r="AR140" s="232" t="str">
        <f t="shared" si="85"/>
        <v/>
      </c>
      <c r="AS140" s="25" t="str">
        <f>IF(B140 &lt;&gt; "",IF(AND('PRINTABLE (per grading)'!H$16="EXAM", 'PRINTABLE (per grading)'!B$13="Prelim"), IF(ISERROR(SUMIF('Exam (LECTURE ONLY)'!D$20:M$20, "CLO7", 'Exam (LECTURE ONLY)'!D142:M142) / 'Exam (LECTURE ONLY)'!AL$12), "", SUMIF('Exam (LECTURE ONLY)'!D$20:M$20, "CLO7", 'Exam (LECTURE ONLY)'!D142:M142) /'Exam (LECTURE ONLY)'!AL$12),
IF(AND('PRINTABLE (per grading)'!H$16="EXAM", 'PRINTABLE (per grading)'!B$13="Midterm"), IF(ISERROR(SUMIF('Exam (LECTURE ONLY)'!O$20:X$20, "CLO7", 'Exam (LECTURE ONLY)'!O142:X142) / 'Exam (LECTURE ONLY)'!AM$12), "", SUMIF('Exam (LECTURE ONLY)'!O$20:X$20, "CLO7", 'Exam (LECTURE ONLY)'!O142:X142) / 'Exam (LECTURE ONLY)'!AM$12),
IF(AND('PRINTABLE (per grading)'!H$16="EXAM", 'PRINTABLE (per grading)'!B$13="Final"), IF(ISERROR(SUMIF('Exam (LECTURE ONLY)'!Z$20:AI$20, "CLO7", 'Exam (LECTURE ONLY)'!Z142:AI142) / 'Exam (LECTURE ONLY)'!AN$12), "", SUMIF('Exam (LECTURE ONLY)'!Z$20:AI$20, "CLO7", 'Exam (LECTURE ONLY)'!Z142:AI142) / 'Exam (LECTURE ONLY)'!AN$12),
IF(AND('PRINTABLE (per grading)'!H$16="OUTPUT", 'PRINTABLE (per grading)'!B$13="Prelim"), IF(ISERROR(SUMIF(OUTPUT!C$20:M$20, "CLO7", OUTPUT!C142:M142) / OUTPUT!AL$12), "", SUMIF(OUTPUT!C$20:M$20, "CLO7", OUTPUT!C142:M142) / OUTPUT!AL$12),
IF(AND('PRINTABLE (per grading)'!H$16="OUTPUT", 'PRINTABLE (per grading)'!B$13="Midterm"), IF(ISERROR(SUMIF(OUTPUT!O$20:Y$20, "CLO7", OUTPUT!O142:Y142) / OUTPUT!AM$12), "", SUMIF(OUTPUT!O$20:Y$20, "CLO7", OUTPUT!O142:Y142) / OUTPUT!AM$12),
IF(AND('PRINTABLE (per grading)'!H$16="OUTPUT", 'PRINTABLE (per grading)'!B$13="Final"), IF(ISERROR(SUMIF(OUTPUT!AA$20:AI$20, "CLO7", OUTPUT!AA142:AI142) / OUTPUT!AN$12), "", SUMIF(OUTPUT!AA$20:AI$20, "CLO7", OUTPUT!AA142:AI142) / OUTPUT!AN$12),
"")))))),"")</f>
        <v/>
      </c>
      <c r="AT140" s="232" t="str">
        <f t="shared" si="86"/>
        <v/>
      </c>
      <c r="AU140" s="233" t="str">
        <f t="shared" si="87"/>
        <v/>
      </c>
      <c r="AV140" s="25" t="str">
        <f>IF(B140 &lt;&gt; "", IFERROR(IF(C$16 = "PRELIM", SUMIF('Database (LECTURE-RES-PRAC)'!D$14:AG$14, "CLO8", 'Database (LECTURE-RES-PRAC)'!D137:AG137) / 'Grade computation'!F$11, IF(C$16 = "MIDTERM", SUMIF('Database (LECTURE-RES-PRAC)'!AJ$14:BM$14, "CLO8", 'Database (LECTURE-RES-PRAC)'!AJ137:BM137) / 'Grade computation'!G$11, IF(C$16 = "FINAL", SUMIF('Database (LECTURE-RES-PRAC)'!BP$14:CS$14, "CLO8", 'Database (LECTURE-RES-PRAC)'!BP137:CS137) / 'Grade computation'!H$11,""))),""),"")</f>
        <v/>
      </c>
      <c r="AW140" s="232" t="str">
        <f t="shared" si="88"/>
        <v/>
      </c>
      <c r="AX140" s="25" t="str">
        <f>IF(B140 &lt;&gt; "",IF(AND('PRINTABLE (per grading)'!H$16="EXAM", 'PRINTABLE (per grading)'!B$13="Prelim"), IF(ISERROR(SUMIF('Exam (LECTURE ONLY)'!D$20:M$20, "CLO8", 'Exam (LECTURE ONLY)'!D142:M142) / 'Exam (LECTURE ONLY)'!AL$13), "", SUMIF('Exam (LECTURE ONLY)'!D$20:M$20, "CLO8", 'Exam (LECTURE ONLY)'!D142:M142) /'Exam (LECTURE ONLY)'!AL$13),
IF(AND('PRINTABLE (per grading)'!H$16="EXAM", 'PRINTABLE (per grading)'!B$13="Midterm"), IF(ISERROR(SUMIF('Exam (LECTURE ONLY)'!O$20:X$20, "CLO8", 'Exam (LECTURE ONLY)'!O142:X142) / 'Exam (LECTURE ONLY)'!AM$13), "", SUMIF('Exam (LECTURE ONLY)'!O$20:X$20, "CLO8", 'Exam (LECTURE ONLY)'!O142:X142) / 'Exam (LECTURE ONLY)'!AM$13),
IF(AND('PRINTABLE (per grading)'!H$16="EXAM", 'PRINTABLE (per grading)'!B$13="Final"), IF(ISERROR(SUMIF('Exam (LECTURE ONLY)'!Z$20:AI$20, "CLO8", 'Exam (LECTURE ONLY)'!Z142:AI142) / 'Exam (LECTURE ONLY)'!AN$13), "", SUMIF('Exam (LECTURE ONLY)'!Z$20:AI$20, "CLO8", 'Exam (LECTURE ONLY)'!Z142:AI142) / 'Exam (LECTURE ONLY)'!AN$13),
IF(AND('PRINTABLE (per grading)'!H$16="OUTPUT", 'PRINTABLE (per grading)'!B$13="Prelim"), IF(ISERROR(SUMIF(OUTPUT!C$20:M$20, "CLO8", OUTPUT!C142:M142) / OUTPUT!AL$13), "", SUMIF(OUTPUT!C$20:M$20, "CLO8", OUTPUT!C142:M142) / OUTPUT!AL$13),
IF(AND('PRINTABLE (per grading)'!H$16="OUTPUT", 'PRINTABLE (per grading)'!B$13="Midterm"), IF(ISERROR(SUMIF(OUTPUT!O$20:Y$20, "CLO8", OUTPUT!O142:Y142) / OUTPUT!AM$13), "", SUMIF(OUTPUT!O$20:Y$20, "CLO8", OUTPUT!O142:Y142) / OUTPUT!AM$13),
IF(AND('PRINTABLE (per grading)'!H$16="OUTPUT", 'PRINTABLE (per grading)'!B$13="Final"), IF(ISERROR(SUMIF(OUTPUT!AA$20:AI$20, "CLO8", OUTPUT!AA142:AI142) / OUTPUT!AN$13), "", SUMIF(OUTPUT!AA$20:AI$20, "CLO8", OUTPUT!AA142:AI142) / OUTPUT!AN$13),
"")))))),"")</f>
        <v/>
      </c>
      <c r="AY140" s="232" t="str">
        <f t="shared" si="89"/>
        <v/>
      </c>
      <c r="AZ140" s="233" t="str">
        <f t="shared" si="90"/>
        <v/>
      </c>
      <c r="BA140" s="25" t="str">
        <f>IF(B140 &lt;&gt; "", IFERROR(IF(C$16 = "PRELIM", SUMIF('Database (LECTURE-RES-PRAC)'!D$14:AG$14, "CLO9", 'Database (LECTURE-RES-PRAC)'!D137:AG137) / 'Grade computation'!F$12, IF(C$16 = "MIDTERM", SUMIF('Database (LECTURE-RES-PRAC)'!AJ$14:BM$14, "CLO9", 'Database (LECTURE-RES-PRAC)'!AJ137:BM137) / 'Grade computation'!G$12, IF(C$16 = "FINAL", SUMIF('Database (LECTURE-RES-PRAC)'!BP$14:CS$14, "CLO9", 'Database (LECTURE-RES-PRAC)'!BP137:CS137) / 'Grade computation'!H$12,""))),""),"")</f>
        <v/>
      </c>
      <c r="BB140" s="232" t="str">
        <f t="shared" si="91"/>
        <v/>
      </c>
      <c r="BC140" s="25" t="str">
        <f>IF(B140 &lt;&gt; "",IF(AND('PRINTABLE (per grading)'!H$16="EXAM", 'PRINTABLE (per grading)'!B$13="Prelim"), IF(ISERROR(SUMIF('Exam (LECTURE ONLY)'!D$20:M$20, "CLO9", 'Exam (LECTURE ONLY)'!D142:M142) / 'Exam (LECTURE ONLY)'!AL$14), "", SUMIF('Exam (LECTURE ONLY)'!D$20:M$20, "CLO9", 'Exam (LECTURE ONLY)'!D142:M142) /'Exam (LECTURE ONLY)'!AL$14),
IF(AND('PRINTABLE (per grading)'!H$16="EXAM", 'PRINTABLE (per grading)'!B$13="Midterm"), IF(ISERROR(SUMIF('Exam (LECTURE ONLY)'!O$20:X$20, "CLO9", 'Exam (LECTURE ONLY)'!O142:X142) / 'Exam (LECTURE ONLY)'!AM$14), "", SUMIF('Exam (LECTURE ONLY)'!O$20:X$20, "CLO9", 'Exam (LECTURE ONLY)'!O142:X142) / 'Exam (LECTURE ONLY)'!AM$14),
IF(AND('PRINTABLE (per grading)'!H$16="EXAM", 'PRINTABLE (per grading)'!B$13="Final"), IF(ISERROR(SUMIF('Exam (LECTURE ONLY)'!Z$20:AI$20, "CLO9", 'Exam (LECTURE ONLY)'!Z142:AI142) / 'Exam (LECTURE ONLY)'!AN$14), "", SUMIF('Exam (LECTURE ONLY)'!Z$20:AI$20, "CLO9", 'Exam (LECTURE ONLY)'!Z142:AI142) / 'Exam (LECTURE ONLY)'!AN$14),
IF(AND('PRINTABLE (per grading)'!H$16="OUTPUT", 'PRINTABLE (per grading)'!B$13="Prelim"), IF(ISERROR(SUMIF(OUTPUT!C$20:M$20, "CLO9", OUTPUT!C142:M142) / OUTPUT!AL$14), "", SUMIF(OUTPUT!C$20:M$20, "CLO9", OUTPUT!C142:M142) / OUTPUT!AL$14),
IF(AND('PRINTABLE (per grading)'!H$16="OUTPUT", 'PRINTABLE (per grading)'!B$13="Midterm"), IF(ISERROR(SUMIF(OUTPUT!O$20:Y$20, "CLO9", OUTPUT!O142:Y142) / OUTPUT!AM$14), "", SUMIF(OUTPUT!O$20:Y$20, "CLO9", OUTPUT!O142:Y142) / OUTPUT!AM$14),
IF(AND('PRINTABLE (per grading)'!H$16="OUTPUT", 'PRINTABLE (per grading)'!B$13="Final"), IF(ISERROR(SUMIF(OUTPUT!AA$20:AI$20, "CLO9", OUTPUT!AA142:AI142) / OUTPUT!AN$14), "", SUMIF(OUTPUT!AA$20:AI$20, "CLO9", OUTPUT!AA142:AI142) / OUTPUT!AN$14),
"")))))),"")</f>
        <v/>
      </c>
      <c r="BD140" s="232" t="str">
        <f t="shared" si="92"/>
        <v/>
      </c>
      <c r="BE140" s="233" t="str">
        <f t="shared" si="93"/>
        <v/>
      </c>
      <c r="BF140" s="25" t="str">
        <f>IF(B140 &lt;&gt; "", IFERROR(IF(C$16 = "PRELIM", SUMIF('Database (LECTURE-RES-PRAC)'!D$14:AG$14, "CLO10", 'Database (LECTURE-RES-PRAC)'!D137:AG137) / 'Grade computation'!F$13, IF(C$16 = "MIDTERM", SUMIF('Database (LECTURE-RES-PRAC)'!AJ$14:BM$14, "CLO10", 'Database (LECTURE-RES-PRAC)'!AJ137:BM137) / 'Grade computation'!G$13, IF(C$16 = "FINAL", SUMIF('Database (LECTURE-RES-PRAC)'!BP$14:CS$14, "CLO10", 'Database (LECTURE-RES-PRAC)'!BP137:CS137) / 'Grade computation'!H$13,""))),""),"")</f>
        <v/>
      </c>
      <c r="BG140" s="232" t="str">
        <f t="shared" si="94"/>
        <v/>
      </c>
      <c r="BH140" s="25" t="str">
        <f>IF(B140 &lt;&gt; "",IF(AND('PRINTABLE (per grading)'!H$16="EXAM", 'PRINTABLE (per grading)'!B$13="Prelim"), IF(ISERROR(SUMIF('Exam (LECTURE ONLY)'!D$20:M$20, "CLO10", 'Exam (LECTURE ONLY)'!D142:M142) / 'Exam (LECTURE ONLY)'!AL$15), "", SUMIF('Exam (LECTURE ONLY)'!D$20:M$20, "CLO10", 'Exam (LECTURE ONLY)'!D142:M142) /'Exam (LECTURE ONLY)'!AL$15),
IF(AND('PRINTABLE (per grading)'!H$16="EXAM", 'PRINTABLE (per grading)'!B$13="Midterm"), IF(ISERROR(SUMIF('Exam (LECTURE ONLY)'!O$20:X$20, "CLO10", 'Exam (LECTURE ONLY)'!O142:X142) / 'Exam (LECTURE ONLY)'!AM$15), "", SUMIF('Exam (LECTURE ONLY)'!O$20:X$20, "CLO10", 'Exam (LECTURE ONLY)'!O142:X142) / 'Exam (LECTURE ONLY)'!AM$15),
IF(AND('PRINTABLE (per grading)'!H$16="EXAM", 'PRINTABLE (per grading)'!B$13="Final"), IF(ISERROR(SUMIF('Exam (LECTURE ONLY)'!Z$20:AI$20, "CLO10", 'Exam (LECTURE ONLY)'!Z142:AI142) / 'Exam (LECTURE ONLY)'!AN$15), "", SUMIF('Exam (LECTURE ONLY)'!Z$20:AI$20, "CLO10", 'Exam (LECTURE ONLY)'!Z142:AI142) / 'Exam (LECTURE ONLY)'!AN$15),
IF(AND('PRINTABLE (per grading)'!H$16="OUTPUT", 'PRINTABLE (per grading)'!B$13="Prelim"), IF(ISERROR(SUMIF(OUTPUT!C$20:M$20, "CLO10", OUTPUT!C142:M142) / OUTPUT!AL$15), "", SUMIF(OUTPUT!C$20:M$20, "CLO10", OUTPUT!C142:M142) / OUTPUT!AL$15),
IF(AND('PRINTABLE (per grading)'!H$16="OUTPUT", 'PRINTABLE (per grading)'!B$13="Midterm"), IF(ISERROR(SUMIF(OUTPUT!O$20:Y$20, "CLO10", OUTPUT!O142:Y142) / OUTPUT!AM$15), "", SUMIF(OUTPUT!O$20:Y$20, "CLO10", OUTPUT!O142:Y142) / OUTPUT!AM$15),
IF(AND('PRINTABLE (per grading)'!H$16="OUTPUT", 'PRINTABLE (per grading)'!B$13="Final"), IF(ISERROR(SUMIF(OUTPUT!AA$20:AI$20, "CLO10", OUTPUT!AA142:AI142) / OUTPUT!AN$15), "", SUMIF(OUTPUT!AA$20:AI$20, "CLO10", OUTPUT!AA142:AI142) / OUTPUT!AN$15),
"")))))),"")</f>
        <v/>
      </c>
      <c r="BI140" s="232" t="str">
        <f t="shared" si="95"/>
        <v/>
      </c>
      <c r="BJ140" s="233" t="str">
        <f t="shared" si="96"/>
        <v/>
      </c>
      <c r="BK140" s="2"/>
    </row>
    <row r="141" spans="1:63" ht="20.100000000000001" customHeight="1">
      <c r="A141" s="118" t="str">
        <f>IF(ISBLANK('Database (LECTURE-RES-PRAC)'!A138),"",'Database (LECTURE-RES-PRAC)'!A138)</f>
        <v/>
      </c>
      <c r="B141" s="119" t="str">
        <f>IF(ISBLANK('Database (LECTURE-RES-PRAC)'!B138),"",'Database (LECTURE-RES-PRAC)'!B138)</f>
        <v/>
      </c>
      <c r="C141" s="134" t="str">
        <f>IF(B141&lt;&gt;"",IF(C$16="PRELIM",'Grade computation'!C141, IF(C$16="MIDTERM",'Grade computation'!K141, IF(C$16="FINAL",'Grade computation'!S141,""))),"")</f>
        <v/>
      </c>
      <c r="D141" s="135" t="str">
        <f t="shared" si="1"/>
        <v/>
      </c>
      <c r="E141" s="134" t="str">
        <f>IF(B141&lt;&gt;"", IF(C$16="PRELIM",'Grade computation'!E141, IF(C$16="MIDTERM",'Grade computation'!M141, IF(C$16="FINAL",'Grade computation'!U141,""))),"")</f>
        <v/>
      </c>
      <c r="F141" s="136" t="str">
        <f t="shared" si="2"/>
        <v/>
      </c>
      <c r="G141" s="137" t="str">
        <f t="shared" si="3"/>
        <v/>
      </c>
      <c r="H141" s="207" t="str">
        <f>IF(B141&lt;&gt;"",IF(C$16="PRELIM", 'Grade computation'!H141, IF(C$16="MIDTERM", 'Grade computation'!P141, IF(C$16="FINAL",'Grade computation'!X141, ""))),"")</f>
        <v/>
      </c>
      <c r="I141" s="137" t="str">
        <f t="shared" si="4"/>
        <v/>
      </c>
      <c r="J141" s="139" t="str">
        <f t="shared" si="5"/>
        <v/>
      </c>
      <c r="K141" s="377" t="str">
        <f t="shared" si="6"/>
        <v/>
      </c>
      <c r="L141" s="434"/>
      <c r="M141" s="25" t="str">
        <f>IF(B141 &lt;&gt; "", IFERROR(IF(C$16 = "PRELIM", SUMIF('Database (LECTURE-RES-PRAC)'!D$14:AG$14, "CLO1", 'Database (LECTURE-RES-PRAC)'!D138:AG138) / 'Grade computation'!F$4, IF(C$16 = "MIDTERM", SUMIF('Database (LECTURE-RES-PRAC)'!AJ$14:BM$14, "CLO1", 'Database (LECTURE-RES-PRAC)'!AJ138:BM138) / 'Grade computation'!G$4, IF(C$16 = "FINAL", SUMIF('Database (LECTURE-RES-PRAC)'!BP$14:CS$14, "CLO1", 'Database (LECTURE-RES-PRAC)'!BP138:CS138) / 'Grade computation'!H$4,""))),""),"")</f>
        <v/>
      </c>
      <c r="N141" s="232" t="str">
        <f t="shared" si="67"/>
        <v/>
      </c>
      <c r="O141" s="25" t="str">
        <f>IF(B141 &lt;&gt; "",IF(AND('PRINTABLE (per grading)'!H$16="EXAM", 'PRINTABLE (per grading)'!B$13="Prelim"), IF(ISERROR(SUMIF('Exam (LECTURE ONLY)'!D$20:M$20, "CLO1", 'Exam (LECTURE ONLY)'!D143:M143) / 'Exam (LECTURE ONLY)'!AL$6), "", SUMIF('Exam (LECTURE ONLY)'!D$20:M$20, "CLO1", 'Exam (LECTURE ONLY)'!D143:M143) /'Exam (LECTURE ONLY)'!AL$6),
IF(AND('PRINTABLE (per grading)'!H$16="EXAM", 'PRINTABLE (per grading)'!B$13="Midterm"), IF(ISERROR(SUMIF('Exam (LECTURE ONLY)'!O$20:X$20, "CLO1", 'Exam (LECTURE ONLY)'!O143:X143) / 'Exam (LECTURE ONLY)'!AM$6), "", SUMIF('Exam (LECTURE ONLY)'!O$20:X$20, "CLO1", 'Exam (LECTURE ONLY)'!O143:X143) / 'Exam (LECTURE ONLY)'!AM$6),
IF(AND('PRINTABLE (per grading)'!H$16="EXAM", 'PRINTABLE (per grading)'!B$13="Final"), IF(ISERROR(SUMIF('Exam (LECTURE ONLY)'!Z$20:AI$20, "CLO1", 'Exam (LECTURE ONLY)'!Z143:AI143) / 'Exam (LECTURE ONLY)'!AN$6), "", SUMIF('Exam (LECTURE ONLY)'!Z$20:AI$20, "CLO1", 'Exam (LECTURE ONLY)'!Z143:AI143) / 'Exam (LECTURE ONLY)'!AN$6),
IF(AND('PRINTABLE (per grading)'!H$16="OUTPUT", 'PRINTABLE (per grading)'!B$13="Prelim"), IF(ISERROR(SUMIF(OUTPUT!C$20:M$20, "CLO1", OUTPUT!C143:M143) / OUTPUT!AL$6), "", SUMIF(OUTPUT!C$20:M$20, "CLO1", OUTPUT!C143:M143) / OUTPUT!AL$6),
IF(AND('PRINTABLE (per grading)'!H$16="OUTPUT", 'PRINTABLE (per grading)'!B$13="Midterm"), IF(ISERROR(SUMIF(OUTPUT!O$20:Y$20, "CLO1", OUTPUT!O143:Y143) / OUTPUT!AM$6), "", SUMIF(OUTPUT!O$20:Y$20, "CLO1", OUTPUT!O143:Y143) / OUTPUT!AM$6),
IF(AND('PRINTABLE (per grading)'!H$16="OUTPUT", 'PRINTABLE (per grading)'!B$13="Final"), IF(ISERROR(SUMIF(OUTPUT!AA$20:AI$20, "CLO1", OUTPUT!AA143:AI143) / OUTPUT!AN$6), "", SUMIF(OUTPUT!AA$20:AI$20, "CLO1", OUTPUT!AA143:AI143) / OUTPUT!AN$6),
"")))))),"")</f>
        <v/>
      </c>
      <c r="P141" s="232" t="str">
        <f t="shared" si="68"/>
        <v/>
      </c>
      <c r="Q141" s="233" t="str">
        <f t="shared" si="69"/>
        <v/>
      </c>
      <c r="R141" s="25" t="str">
        <f>IF(B141 &lt;&gt; "", IFERROR(IF(C$16 = "PRELIM", SUMIF('Database (LECTURE-RES-PRAC)'!D$14:AG$14, "CLO2", 'Database (LECTURE-RES-PRAC)'!D138:AG138) / 'Grade computation'!F$5, IF(C$16 = "MIDTERM", SUMIF('Database (LECTURE-RES-PRAC)'!AJ$14:BM$14, "CLO2", 'Database (LECTURE-RES-PRAC)'!AJ138:BM138) / 'Grade computation'!G$5, IF(C$16 = "FINAL", SUMIF('Database (LECTURE-RES-PRAC)'!BP$14:CS$14, "CLO2", 'Database (LECTURE-RES-PRAC)'!BP138:CS138) / 'Grade computation'!H$5,""))),""),"")</f>
        <v/>
      </c>
      <c r="S141" s="232" t="str">
        <f t="shared" si="70"/>
        <v/>
      </c>
      <c r="T141" s="25" t="str">
        <f>IF(B141 &lt;&gt; "",IF(AND('PRINTABLE (per grading)'!H$16="EXAM", 'PRINTABLE (per grading)'!B$13="Prelim"), IF(ISERROR(SUMIF('Exam (LECTURE ONLY)'!D$20:M$20, "CLO2", 'Exam (LECTURE ONLY)'!D143:M143) / 'Exam (LECTURE ONLY)'!AL$7), "", SUMIF('Exam (LECTURE ONLY)'!D$20:M$20, "CLO2", 'Exam (LECTURE ONLY)'!D143:M143) /'Exam (LECTURE ONLY)'!AL$7),
IF(AND('PRINTABLE (per grading)'!H$16="EXAM", 'PRINTABLE (per grading)'!B$13="Midterm"), IF(ISERROR(SUMIF('Exam (LECTURE ONLY)'!O$20:X$20, "CLO2", 'Exam (LECTURE ONLY)'!O143:X143) / 'Exam (LECTURE ONLY)'!AM$7), "", SUMIF('Exam (LECTURE ONLY)'!O$20:X$20, "CLO2", 'Exam (LECTURE ONLY)'!O143:X143) / 'Exam (LECTURE ONLY)'!AM$7),
IF(AND('PRINTABLE (per grading)'!H$16="EXAM", 'PRINTABLE (per grading)'!B$13="Final"), IF(ISERROR(SUMIF('Exam (LECTURE ONLY)'!Z$20:AI$20, "CLO2", 'Exam (LECTURE ONLY)'!Z143:AI143) / 'Exam (LECTURE ONLY)'!AN$7), "", SUMIF('Exam (LECTURE ONLY)'!Z$20:AI$20, "CLO2", 'Exam (LECTURE ONLY)'!Z143:AI143) / 'Exam (LECTURE ONLY)'!AN$7),
IF(AND('PRINTABLE (per grading)'!H$16="OUTPUT", 'PRINTABLE (per grading)'!B$13="Prelim"), IF(ISERROR(SUMIF(OUTPUT!C$20:M$20, "CLO2", OUTPUT!C143:M143) / OUTPUT!AL$7), "", SUMIF(OUTPUT!C$20:M$20, "CLO2", OUTPUT!C143:M143) / OUTPUT!AL$7),
IF(AND('PRINTABLE (per grading)'!H$16="OUTPUT", 'PRINTABLE (per grading)'!B$13="Midterm"), IF(ISERROR(SUMIF(OUTPUT!O$20:Y$20, "CLO2", OUTPUT!O143:Y143) / OUTPUT!AM$7), "", SUMIF(OUTPUT!O$20:Y$20, "CLO2", OUTPUT!O143:Y143) / OUTPUT!AM$7),
IF(AND('PRINTABLE (per grading)'!H$16="OUTPUT", 'PRINTABLE (per grading)'!B$13="Final"), IF(ISERROR(SUMIF(OUTPUT!AA$20:AI$20, "CLO2", OUTPUT!AA143:AI143) / OUTPUT!AN$7), "", SUMIF(OUTPUT!AA$20:AI$20, "CLO2", OUTPUT!AA143:AI143) / OUTPUT!AN$7),
"")))))),"")</f>
        <v/>
      </c>
      <c r="U141" s="232" t="str">
        <f t="shared" si="71"/>
        <v/>
      </c>
      <c r="V141" s="233" t="str">
        <f t="shared" si="72"/>
        <v/>
      </c>
      <c r="W141" s="25" t="str">
        <f>IF(B141 &lt;&gt; "", IFERROR(IF(C$16 = "PRELIM", SUMIF('Database (LECTURE-RES-PRAC)'!D$14:AG$14, "CLO3", 'Database (LECTURE-RES-PRAC)'!D138:AG138) / 'Grade computation'!F$6, IF(C$16 = "MIDTERM", SUMIF('Database (LECTURE-RES-PRAC)'!AJ$14:BM$14, "CLO3", 'Database (LECTURE-RES-PRAC)'!AJ138:BM138) / 'Grade computation'!G$6, IF(C$16 = "FINAL", SUMIF('Database (LECTURE-RES-PRAC)'!BP$14:CS$14, "CLO3", 'Database (LECTURE-RES-PRAC)'!BP138:CS138) / 'Grade computation'!H$6,""))),""),"")</f>
        <v/>
      </c>
      <c r="X141" s="232" t="str">
        <f t="shared" si="73"/>
        <v/>
      </c>
      <c r="Y141" s="25" t="str">
        <f>IF(B141 &lt;&gt; "",IF(AND('PRINTABLE (per grading)'!H$16="EXAM", 'PRINTABLE (per grading)'!B$13="Prelim"), IF(ISERROR(SUMIF('Exam (LECTURE ONLY)'!D$20:M$20, "CLO3", 'Exam (LECTURE ONLY)'!D143:M143) / 'Exam (LECTURE ONLY)'!AL$8), "", SUMIF('Exam (LECTURE ONLY)'!D$20:M$20, "CLO3", 'Exam (LECTURE ONLY)'!D143:M143) /'Exam (LECTURE ONLY)'!AL$8),
IF(AND('PRINTABLE (per grading)'!H$16="EXAM", 'PRINTABLE (per grading)'!B$13="Midterm"), IF(ISERROR(SUMIF('Exam (LECTURE ONLY)'!O$20:X$20, "CLO3", 'Exam (LECTURE ONLY)'!O143:X143) / 'Exam (LECTURE ONLY)'!AM$8), "", SUMIF('Exam (LECTURE ONLY)'!O$20:X$20, "CLO3", 'Exam (LECTURE ONLY)'!O143:X143) / 'Exam (LECTURE ONLY)'!AM$8),
IF(AND('PRINTABLE (per grading)'!H$16="EXAM", 'PRINTABLE (per grading)'!B$13="Final"), IF(ISERROR(SUMIF('Exam (LECTURE ONLY)'!Z$20:AI$20, "CLO3", 'Exam (LECTURE ONLY)'!Z143:AI143) / 'Exam (LECTURE ONLY)'!AN$8), "", SUMIF('Exam (LECTURE ONLY)'!Z$20:AI$20, "CLO3", 'Exam (LECTURE ONLY)'!Z143:AI143) / 'Exam (LECTURE ONLY)'!AN$8),
IF(AND('PRINTABLE (per grading)'!H$16="OUTPUT", 'PRINTABLE (per grading)'!B$13="Prelim"), IF(ISERROR(SUMIF(OUTPUT!C$20:M$20, "CLO3", OUTPUT!C143:M143) / OUTPUT!AL$8), "", SUMIF(OUTPUT!C$20:M$20, "CLO3", OUTPUT!C143:M143) / OUTPUT!AL$8),
IF(AND('PRINTABLE (per grading)'!H$16="OUTPUT", 'PRINTABLE (per grading)'!B$13="Midterm"), IF(ISERROR(SUMIF(OUTPUT!O$20:Y$20, "CLO3", OUTPUT!O143:Y143) / OUTPUT!AM$8), "", SUMIF(OUTPUT!O$20:Y$20, "CLO3", OUTPUT!O143:Y143) / OUTPUT!AM$8),
IF(AND('PRINTABLE (per grading)'!H$16="OUTPUT", 'PRINTABLE (per grading)'!B$13="Final"), IF(ISERROR(SUMIF(OUTPUT!AA$20:AI$20, "CLO3", OUTPUT!AA143:AI143) / OUTPUT!AN$8), "", SUMIF(OUTPUT!AA$20:AI$20, "CLO3", OUTPUT!AA143:AI143) / OUTPUT!AN$8),
"" )))))),"")</f>
        <v/>
      </c>
      <c r="Z141" s="232" t="str">
        <f t="shared" si="74"/>
        <v/>
      </c>
      <c r="AA141" s="233" t="str">
        <f t="shared" si="75"/>
        <v/>
      </c>
      <c r="AB141" s="25" t="str">
        <f>IF(B141 &lt;&gt; "", IFERROR(IF(C$16 = "PRELIM", SUMIF('Database (LECTURE-RES-PRAC)'!D$14:AG$14, "CLO4", 'Database (LECTURE-RES-PRAC)'!D138:AG138) / 'Grade computation'!F$7, IF(C$16 = "MIDTERM", SUMIF('Database (LECTURE-RES-PRAC)'!AJ$14:BM$14, "CLO4", 'Database (LECTURE-RES-PRAC)'!AJ138:BM138) / 'Grade computation'!G$7, IF(C$16 = "FINAL", SUMIF('Database (LECTURE-RES-PRAC)'!BP$14:CS$14, "CLO4", 'Database (LECTURE-RES-PRAC)'!BP138:CS138) / 'Grade computation'!H$7,""))),""),"")</f>
        <v/>
      </c>
      <c r="AC141" s="232" t="str">
        <f t="shared" si="76"/>
        <v/>
      </c>
      <c r="AD141" s="25" t="str">
        <f>IF(B141 &lt;&gt; "",IF(AND('PRINTABLE (per grading)'!H$16="EXAM", 'PRINTABLE (per grading)'!B$13="Prelim"), IF(ISERROR(SUMIF('Exam (LECTURE ONLY)'!D$20:M$20, "CLO4", 'Exam (LECTURE ONLY)'!D143:M143) / 'Exam (LECTURE ONLY)'!AL$9), "", SUMIF('Exam (LECTURE ONLY)'!D$20:M$20, "CLO4", 'Exam (LECTURE ONLY)'!D143:M143) /'Exam (LECTURE ONLY)'!AL$9),
IF(AND('PRINTABLE (per grading)'!H$16="EXAM", 'PRINTABLE (per grading)'!B$13="Midterm"), IF(ISERROR(SUMIF('Exam (LECTURE ONLY)'!O$20:X$20, "CLO4", 'Exam (LECTURE ONLY)'!O143:X143) / 'Exam (LECTURE ONLY)'!AM$9), "", SUMIF('Exam (LECTURE ONLY)'!O$20:X$20, "CLO4", 'Exam (LECTURE ONLY)'!O143:X143) / 'Exam (LECTURE ONLY)'!AM$9),
IF(AND('PRINTABLE (per grading)'!H$16="EXAM", 'PRINTABLE (per grading)'!B$13="Final"), IF(ISERROR(SUMIF('Exam (LECTURE ONLY)'!Z$20:AI$20, "CLO4", 'Exam (LECTURE ONLY)'!Z143:AI143) / 'Exam (LECTURE ONLY)'!AN$9), "", SUMIF('Exam (LECTURE ONLY)'!Z$20:AI$20, "CLO4", 'Exam (LECTURE ONLY)'!Z143:AI143) / 'Exam (LECTURE ONLY)'!AN$9),
IF(AND('PRINTABLE (per grading)'!H$16="OUTPUT", 'PRINTABLE (per grading)'!B$13="Prelim"), IF(ISERROR(SUMIF(OUTPUT!C$20:M$20, "CLO4", OUTPUT!C143:M143) / OUTPUT!AL$9), "", SUMIF(OUTPUT!C$20:M$20, "CLO4", OUTPUT!C143:M143) / OUTPUT!AL$9),
IF(AND('PRINTABLE (per grading)'!H$16="OUTPUT", 'PRINTABLE (per grading)'!B$13="Midterm"), IF(ISERROR(SUMIF(OUTPUT!O$20:Y$20, "CLO4", OUTPUT!O143:Y143) / OUTPUT!AM$9), "", SUMIF(OUTPUT!O$20:Y$20, "CLO4", OUTPUT!O143:Y143) / OUTPUT!AM$9),
IF(AND('PRINTABLE (per grading)'!H$16="OUTPUT", 'PRINTABLE (per grading)'!B$13="Final"), IF(ISERROR(SUMIF(OUTPUT!AA$20:AI$20, "CLO4", OUTPUT!AA143:AI143) / OUTPUT!AN$9), "", SUMIF(OUTPUT!AA$20:AI$20, "CLO4", OUTPUT!AA143:AI143) / OUTPUT!AN$9),
"")))))),"")</f>
        <v/>
      </c>
      <c r="AE141" s="232" t="str">
        <f t="shared" si="77"/>
        <v/>
      </c>
      <c r="AF141" s="233" t="str">
        <f t="shared" si="78"/>
        <v/>
      </c>
      <c r="AG141" s="25" t="str">
        <f>IF(B141 &lt;&gt; "", IFERROR(IF(C$16 = "PRELIM", SUMIF('Database (LECTURE-RES-PRAC)'!D$14:AG$14, "CLO5", 'Database (LECTURE-RES-PRAC)'!D138:AG138) / 'Grade computation'!F$8, IF(C$16 = "MIDTERM", SUMIF('Database (LECTURE-RES-PRAC)'!AJ$14:BM$14, "CLO5", 'Database (LECTURE-RES-PRAC)'!AJ138:BM138) / 'Grade computation'!G$8, IF(C$16 = "FINAL", SUMIF('Database (LECTURE-RES-PRAC)'!BP$14:CS$14, "CLO5", 'Database (LECTURE-RES-PRAC)'!BP138:CS138) / 'Grade computation'!H$8,""))),""),"")</f>
        <v/>
      </c>
      <c r="AH141" s="232" t="str">
        <f t="shared" si="79"/>
        <v/>
      </c>
      <c r="AI141" s="25" t="str">
        <f>IF(B141 &lt;&gt; "",IF(AND('PRINTABLE (per grading)'!H$16="EXAM", 'PRINTABLE (per grading)'!B$13="Prelim"), IF(ISERROR(SUMIF('Exam (LECTURE ONLY)'!D$20:M$20, "CLO5", 'Exam (LECTURE ONLY)'!D143:M143) / 'Exam (LECTURE ONLY)'!AL$10), "", SUMIF('Exam (LECTURE ONLY)'!D$20:M$20, "CLO5", 'Exam (LECTURE ONLY)'!D143:M143) /'Exam (LECTURE ONLY)'!AL$10),
IF(AND('PRINTABLE (per grading)'!H$16="EXAM", 'PRINTABLE (per grading)'!B$13="Midterm"), IF(ISERROR(SUMIF('Exam (LECTURE ONLY)'!O$20:X$20, "CLO5", 'Exam (LECTURE ONLY)'!O143:X143) / 'Exam (LECTURE ONLY)'!AM$10), "", SUMIF('Exam (LECTURE ONLY)'!O$20:X$20, "CLO5", 'Exam (LECTURE ONLY)'!O143:X143) / 'Exam (LECTURE ONLY)'!AM$10),
IF(AND('PRINTABLE (per grading)'!H$16="EXAM", 'PRINTABLE (per grading)'!B$13="Final"), IF(ISERROR(SUMIF('Exam (LECTURE ONLY)'!Z$20:AI$20, "CLO5", 'Exam (LECTURE ONLY)'!Z143:AI143) / 'Exam (LECTURE ONLY)'!AN$10), "", SUMIF('Exam (LECTURE ONLY)'!Z$20:AI$20, "CLO5", 'Exam (LECTURE ONLY)'!Z143:AI143) / 'Exam (LECTURE ONLY)'!AN$10),
IF(AND('PRINTABLE (per grading)'!H$16="OUTPUT", 'PRINTABLE (per grading)'!B$13="Prelim"), IF(ISERROR(SUMIF(OUTPUT!C$20:M$20, "CLO5", OUTPUT!C143:M143) / OUTPUT!AL$10), "", SUMIF(OUTPUT!C$20:M$20, "CLO5", OUTPUT!C143:M143) / OUTPUT!AL$10),
IF(AND('PRINTABLE (per grading)'!H$16="OUTPUT", 'PRINTABLE (per grading)'!B$13="Midterm"), IF(ISERROR(SUMIF(OUTPUT!O$20:Y$20, "CLO5", OUTPUT!O143:Y143) / OUTPUT!AM$10), "", SUMIF(OUTPUT!O$20:Y$20, "CLO5", OUTPUT!O143:Y143) / OUTPUT!AM$10),
IF(AND('PRINTABLE (per grading)'!H$16="OUTPUT", 'PRINTABLE (per grading)'!B$13="Final"), IF(ISERROR(SUMIF(OUTPUT!AA$20:AI$20, "CLO5", OUTPUT!AA143:AI143) / OUTPUT!AN$10), "", SUMIF(OUTPUT!AA$20:AI$20, "CLO5", OUTPUT!AA143:AI143) / OUTPUT!AN$10),
"")))))),"")</f>
        <v/>
      </c>
      <c r="AJ141" s="232" t="str">
        <f t="shared" si="80"/>
        <v/>
      </c>
      <c r="AK141" s="233" t="str">
        <f t="shared" si="81"/>
        <v/>
      </c>
      <c r="AL141" s="25" t="str">
        <f>IF(B141 &lt;&gt; "", IFERROR(IF(C$16 = "PRELIM", SUMIF('Database (LECTURE-RES-PRAC)'!D$14:AG$14, "CLO6", 'Database (LECTURE-RES-PRAC)'!D138:AG138) / 'Grade computation'!F$9, IF(C$16 = "MIDTERM", SUMIF('Database (LECTURE-RES-PRAC)'!AJ$14:BM$14, "CLO6", 'Database (LECTURE-RES-PRAC)'!AJ138:BM138) / 'Grade computation'!G$9, IF(C$16 = "FINAL", SUMIF('Database (LECTURE-RES-PRAC)'!BP$14:CS$14, "CLO6", 'Database (LECTURE-RES-PRAC)'!BP138:CS138) / 'Grade computation'!H$9,""))),""),"")</f>
        <v/>
      </c>
      <c r="AM141" s="232" t="str">
        <f t="shared" si="82"/>
        <v/>
      </c>
      <c r="AN141" s="25" t="str">
        <f>IF(B141 &lt;&gt; "",IF(AND('PRINTABLE (per grading)'!H$16="EXAM", 'PRINTABLE (per grading)'!B$13="Prelim"), IF(ISERROR(SUMIF('Exam (LECTURE ONLY)'!D$20:M$20, "CLO6", 'Exam (LECTURE ONLY)'!D143:M143) / 'Exam (LECTURE ONLY)'!AL$11), "", SUMIF('Exam (LECTURE ONLY)'!D$20:M$20, "CLO6", 'Exam (LECTURE ONLY)'!D143:M143) /'Exam (LECTURE ONLY)'!AL$11),
IF(AND('PRINTABLE (per grading)'!H$16="EXAM", 'PRINTABLE (per grading)'!B$13="Midterm"), IF(ISERROR(SUMIF('Exam (LECTURE ONLY)'!O$20:X$20, "CLO6", 'Exam (LECTURE ONLY)'!O143:X143) / 'Exam (LECTURE ONLY)'!AM$11), "", SUMIF('Exam (LECTURE ONLY)'!O$20:X$20, "CLO6", 'Exam (LECTURE ONLY)'!O143:X143) / 'Exam (LECTURE ONLY)'!AM$11),
IF(AND('PRINTABLE (per grading)'!H$16="EXAM", 'PRINTABLE (per grading)'!B$13="Final"), IF(ISERROR(SUMIF('Exam (LECTURE ONLY)'!Z$20:AI$20, "CLO6", 'Exam (LECTURE ONLY)'!Z143:AI143) / 'Exam (LECTURE ONLY)'!AN$11), "", SUMIF('Exam (LECTURE ONLY)'!Z$20:AI$20, "CLO6", 'Exam (LECTURE ONLY)'!Z143:AI143) / 'Exam (LECTURE ONLY)'!AN$11),
IF(AND('PRINTABLE (per grading)'!H$16="OUTPUT", 'PRINTABLE (per grading)'!B$13="Prelim"), IF(ISERROR(SUMIF(OUTPUT!C$20:M$20, "CLO6", OUTPUT!C143:M143) / OUTPUT!AL$11), "", SUMIF(OUTPUT!C$20:M$20, "CLO6", OUTPUT!C143:M143) / OUTPUT!AL$11),
IF(AND('PRINTABLE (per grading)'!H$16="OUTPUT", 'PRINTABLE (per grading)'!B$13="Midterm"), IF(ISERROR(SUMIF(OUTPUT!O$20:Y$20, "CLO6", OUTPUT!O143:Y143) / OUTPUT!AM$11), "", SUMIF(OUTPUT!O$20:Y$20, "CLO6", OUTPUT!O143:Y143) / OUTPUT!AM$11),
IF(AND('PRINTABLE (per grading)'!H$16="OUTPUT", 'PRINTABLE (per grading)'!B$13="Final"), IF(ISERROR(SUMIF(OUTPUT!AA$20:AI$20, "CLO6", OUTPUT!AA143:AI143) / OUTPUT!AN$11), "", SUMIF(OUTPUT!AA$20:AI$20, "CLO6", OUTPUT!AA143:AI143) / OUTPUT!AN$11),
"")))))),"")</f>
        <v/>
      </c>
      <c r="AO141" s="232" t="str">
        <f t="shared" si="83"/>
        <v/>
      </c>
      <c r="AP141" s="233" t="str">
        <f t="shared" si="84"/>
        <v/>
      </c>
      <c r="AQ141" s="25" t="str">
        <f>IF(B141 &lt;&gt; "", IFERROR(IF(C$16 = "PRELIM", SUMIF('Database (LECTURE-RES-PRAC)'!D$14:AG$14, "CLO7", 'Database (LECTURE-RES-PRAC)'!D138:AG138) / 'Grade computation'!F$10, IF(C$16 = "MIDTERM", SUMIF('Database (LECTURE-RES-PRAC)'!AJ$14:BM$14, "CLO7", 'Database (LECTURE-RES-PRAC)'!AJ138:BM138) / 'Grade computation'!G$10, IF(C$16 = "FINAL", SUMIF('Database (LECTURE-RES-PRAC)'!BP$14:CS$14, "CLO7", 'Database (LECTURE-RES-PRAC)'!BP138:CS138) / 'Grade computation'!H$10,""))),""),"")</f>
        <v/>
      </c>
      <c r="AR141" s="232" t="str">
        <f t="shared" si="85"/>
        <v/>
      </c>
      <c r="AS141" s="25" t="str">
        <f>IF(B141 &lt;&gt; "",IF(AND('PRINTABLE (per grading)'!H$16="EXAM", 'PRINTABLE (per grading)'!B$13="Prelim"), IF(ISERROR(SUMIF('Exam (LECTURE ONLY)'!D$20:M$20, "CLO7", 'Exam (LECTURE ONLY)'!D143:M143) / 'Exam (LECTURE ONLY)'!AL$12), "", SUMIF('Exam (LECTURE ONLY)'!D$20:M$20, "CLO7", 'Exam (LECTURE ONLY)'!D143:M143) /'Exam (LECTURE ONLY)'!AL$12),
IF(AND('PRINTABLE (per grading)'!H$16="EXAM", 'PRINTABLE (per grading)'!B$13="Midterm"), IF(ISERROR(SUMIF('Exam (LECTURE ONLY)'!O$20:X$20, "CLO7", 'Exam (LECTURE ONLY)'!O143:X143) / 'Exam (LECTURE ONLY)'!AM$12), "", SUMIF('Exam (LECTURE ONLY)'!O$20:X$20, "CLO7", 'Exam (LECTURE ONLY)'!O143:X143) / 'Exam (LECTURE ONLY)'!AM$12),
IF(AND('PRINTABLE (per grading)'!H$16="EXAM", 'PRINTABLE (per grading)'!B$13="Final"), IF(ISERROR(SUMIF('Exam (LECTURE ONLY)'!Z$20:AI$20, "CLO7", 'Exam (LECTURE ONLY)'!Z143:AI143) / 'Exam (LECTURE ONLY)'!AN$12), "", SUMIF('Exam (LECTURE ONLY)'!Z$20:AI$20, "CLO7", 'Exam (LECTURE ONLY)'!Z143:AI143) / 'Exam (LECTURE ONLY)'!AN$12),
IF(AND('PRINTABLE (per grading)'!H$16="OUTPUT", 'PRINTABLE (per grading)'!B$13="Prelim"), IF(ISERROR(SUMIF(OUTPUT!C$20:M$20, "CLO7", OUTPUT!C143:M143) / OUTPUT!AL$12), "", SUMIF(OUTPUT!C$20:M$20, "CLO7", OUTPUT!C143:M143) / OUTPUT!AL$12),
IF(AND('PRINTABLE (per grading)'!H$16="OUTPUT", 'PRINTABLE (per grading)'!B$13="Midterm"), IF(ISERROR(SUMIF(OUTPUT!O$20:Y$20, "CLO7", OUTPUT!O143:Y143) / OUTPUT!AM$12), "", SUMIF(OUTPUT!O$20:Y$20, "CLO7", OUTPUT!O143:Y143) / OUTPUT!AM$12),
IF(AND('PRINTABLE (per grading)'!H$16="OUTPUT", 'PRINTABLE (per grading)'!B$13="Final"), IF(ISERROR(SUMIF(OUTPUT!AA$20:AI$20, "CLO7", OUTPUT!AA143:AI143) / OUTPUT!AN$12), "", SUMIF(OUTPUT!AA$20:AI$20, "CLO7", OUTPUT!AA143:AI143) / OUTPUT!AN$12),
"")))))),"")</f>
        <v/>
      </c>
      <c r="AT141" s="232" t="str">
        <f t="shared" si="86"/>
        <v/>
      </c>
      <c r="AU141" s="233" t="str">
        <f t="shared" si="87"/>
        <v/>
      </c>
      <c r="AV141" s="25" t="str">
        <f>IF(B141 &lt;&gt; "", IFERROR(IF(C$16 = "PRELIM", SUMIF('Database (LECTURE-RES-PRAC)'!D$14:AG$14, "CLO8", 'Database (LECTURE-RES-PRAC)'!D138:AG138) / 'Grade computation'!F$11, IF(C$16 = "MIDTERM", SUMIF('Database (LECTURE-RES-PRAC)'!AJ$14:BM$14, "CLO8", 'Database (LECTURE-RES-PRAC)'!AJ138:BM138) / 'Grade computation'!G$11, IF(C$16 = "FINAL", SUMIF('Database (LECTURE-RES-PRAC)'!BP$14:CS$14, "CLO8", 'Database (LECTURE-RES-PRAC)'!BP138:CS138) / 'Grade computation'!H$11,""))),""),"")</f>
        <v/>
      </c>
      <c r="AW141" s="232" t="str">
        <f t="shared" si="88"/>
        <v/>
      </c>
      <c r="AX141" s="25" t="str">
        <f>IF(B141 &lt;&gt; "",IF(AND('PRINTABLE (per grading)'!H$16="EXAM", 'PRINTABLE (per grading)'!B$13="Prelim"), IF(ISERROR(SUMIF('Exam (LECTURE ONLY)'!D$20:M$20, "CLO8", 'Exam (LECTURE ONLY)'!D143:M143) / 'Exam (LECTURE ONLY)'!AL$13), "", SUMIF('Exam (LECTURE ONLY)'!D$20:M$20, "CLO8", 'Exam (LECTURE ONLY)'!D143:M143) /'Exam (LECTURE ONLY)'!AL$13),
IF(AND('PRINTABLE (per grading)'!H$16="EXAM", 'PRINTABLE (per grading)'!B$13="Midterm"), IF(ISERROR(SUMIF('Exam (LECTURE ONLY)'!O$20:X$20, "CLO8", 'Exam (LECTURE ONLY)'!O143:X143) / 'Exam (LECTURE ONLY)'!AM$13), "", SUMIF('Exam (LECTURE ONLY)'!O$20:X$20, "CLO8", 'Exam (LECTURE ONLY)'!O143:X143) / 'Exam (LECTURE ONLY)'!AM$13),
IF(AND('PRINTABLE (per grading)'!H$16="EXAM", 'PRINTABLE (per grading)'!B$13="Final"), IF(ISERROR(SUMIF('Exam (LECTURE ONLY)'!Z$20:AI$20, "CLO8", 'Exam (LECTURE ONLY)'!Z143:AI143) / 'Exam (LECTURE ONLY)'!AN$13), "", SUMIF('Exam (LECTURE ONLY)'!Z$20:AI$20, "CLO8", 'Exam (LECTURE ONLY)'!Z143:AI143) / 'Exam (LECTURE ONLY)'!AN$13),
IF(AND('PRINTABLE (per grading)'!H$16="OUTPUT", 'PRINTABLE (per grading)'!B$13="Prelim"), IF(ISERROR(SUMIF(OUTPUT!C$20:M$20, "CLO8", OUTPUT!C143:M143) / OUTPUT!AL$13), "", SUMIF(OUTPUT!C$20:M$20, "CLO8", OUTPUT!C143:M143) / OUTPUT!AL$13),
IF(AND('PRINTABLE (per grading)'!H$16="OUTPUT", 'PRINTABLE (per grading)'!B$13="Midterm"), IF(ISERROR(SUMIF(OUTPUT!O$20:Y$20, "CLO8", OUTPUT!O143:Y143) / OUTPUT!AM$13), "", SUMIF(OUTPUT!O$20:Y$20, "CLO8", OUTPUT!O143:Y143) / OUTPUT!AM$13),
IF(AND('PRINTABLE (per grading)'!H$16="OUTPUT", 'PRINTABLE (per grading)'!B$13="Final"), IF(ISERROR(SUMIF(OUTPUT!AA$20:AI$20, "CLO8", OUTPUT!AA143:AI143) / OUTPUT!AN$13), "", SUMIF(OUTPUT!AA$20:AI$20, "CLO8", OUTPUT!AA143:AI143) / OUTPUT!AN$13),
"")))))),"")</f>
        <v/>
      </c>
      <c r="AY141" s="232" t="str">
        <f t="shared" si="89"/>
        <v/>
      </c>
      <c r="AZ141" s="233" t="str">
        <f t="shared" si="90"/>
        <v/>
      </c>
      <c r="BA141" s="25" t="str">
        <f>IF(B141 &lt;&gt; "", IFERROR(IF(C$16 = "PRELIM", SUMIF('Database (LECTURE-RES-PRAC)'!D$14:AG$14, "CLO9", 'Database (LECTURE-RES-PRAC)'!D138:AG138) / 'Grade computation'!F$12, IF(C$16 = "MIDTERM", SUMIF('Database (LECTURE-RES-PRAC)'!AJ$14:BM$14, "CLO9", 'Database (LECTURE-RES-PRAC)'!AJ138:BM138) / 'Grade computation'!G$12, IF(C$16 = "FINAL", SUMIF('Database (LECTURE-RES-PRAC)'!BP$14:CS$14, "CLO9", 'Database (LECTURE-RES-PRAC)'!BP138:CS138) / 'Grade computation'!H$12,""))),""),"")</f>
        <v/>
      </c>
      <c r="BB141" s="232" t="str">
        <f t="shared" si="91"/>
        <v/>
      </c>
      <c r="BC141" s="25" t="str">
        <f>IF(B141 &lt;&gt; "",IF(AND('PRINTABLE (per grading)'!H$16="EXAM", 'PRINTABLE (per grading)'!B$13="Prelim"), IF(ISERROR(SUMIF('Exam (LECTURE ONLY)'!D$20:M$20, "CLO9", 'Exam (LECTURE ONLY)'!D143:M143) / 'Exam (LECTURE ONLY)'!AL$14), "", SUMIF('Exam (LECTURE ONLY)'!D$20:M$20, "CLO9", 'Exam (LECTURE ONLY)'!D143:M143) /'Exam (LECTURE ONLY)'!AL$14),
IF(AND('PRINTABLE (per grading)'!H$16="EXAM", 'PRINTABLE (per grading)'!B$13="Midterm"), IF(ISERROR(SUMIF('Exam (LECTURE ONLY)'!O$20:X$20, "CLO9", 'Exam (LECTURE ONLY)'!O143:X143) / 'Exam (LECTURE ONLY)'!AM$14), "", SUMIF('Exam (LECTURE ONLY)'!O$20:X$20, "CLO9", 'Exam (LECTURE ONLY)'!O143:X143) / 'Exam (LECTURE ONLY)'!AM$14),
IF(AND('PRINTABLE (per grading)'!H$16="EXAM", 'PRINTABLE (per grading)'!B$13="Final"), IF(ISERROR(SUMIF('Exam (LECTURE ONLY)'!Z$20:AI$20, "CLO9", 'Exam (LECTURE ONLY)'!Z143:AI143) / 'Exam (LECTURE ONLY)'!AN$14), "", SUMIF('Exam (LECTURE ONLY)'!Z$20:AI$20, "CLO9", 'Exam (LECTURE ONLY)'!Z143:AI143) / 'Exam (LECTURE ONLY)'!AN$14),
IF(AND('PRINTABLE (per grading)'!H$16="OUTPUT", 'PRINTABLE (per grading)'!B$13="Prelim"), IF(ISERROR(SUMIF(OUTPUT!C$20:M$20, "CLO9", OUTPUT!C143:M143) / OUTPUT!AL$14), "", SUMIF(OUTPUT!C$20:M$20, "CLO9", OUTPUT!C143:M143) / OUTPUT!AL$14),
IF(AND('PRINTABLE (per grading)'!H$16="OUTPUT", 'PRINTABLE (per grading)'!B$13="Midterm"), IF(ISERROR(SUMIF(OUTPUT!O$20:Y$20, "CLO9", OUTPUT!O143:Y143) / OUTPUT!AM$14), "", SUMIF(OUTPUT!O$20:Y$20, "CLO9", OUTPUT!O143:Y143) / OUTPUT!AM$14),
IF(AND('PRINTABLE (per grading)'!H$16="OUTPUT", 'PRINTABLE (per grading)'!B$13="Final"), IF(ISERROR(SUMIF(OUTPUT!AA$20:AI$20, "CLO9", OUTPUT!AA143:AI143) / OUTPUT!AN$14), "", SUMIF(OUTPUT!AA$20:AI$20, "CLO9", OUTPUT!AA143:AI143) / OUTPUT!AN$14),
"")))))),"")</f>
        <v/>
      </c>
      <c r="BD141" s="232" t="str">
        <f t="shared" si="92"/>
        <v/>
      </c>
      <c r="BE141" s="233" t="str">
        <f t="shared" si="93"/>
        <v/>
      </c>
      <c r="BF141" s="25" t="str">
        <f>IF(B141 &lt;&gt; "", IFERROR(IF(C$16 = "PRELIM", SUMIF('Database (LECTURE-RES-PRAC)'!D$14:AG$14, "CLO10", 'Database (LECTURE-RES-PRAC)'!D138:AG138) / 'Grade computation'!F$13, IF(C$16 = "MIDTERM", SUMIF('Database (LECTURE-RES-PRAC)'!AJ$14:BM$14, "CLO10", 'Database (LECTURE-RES-PRAC)'!AJ138:BM138) / 'Grade computation'!G$13, IF(C$16 = "FINAL", SUMIF('Database (LECTURE-RES-PRAC)'!BP$14:CS$14, "CLO10", 'Database (LECTURE-RES-PRAC)'!BP138:CS138) / 'Grade computation'!H$13,""))),""),"")</f>
        <v/>
      </c>
      <c r="BG141" s="232" t="str">
        <f t="shared" si="94"/>
        <v/>
      </c>
      <c r="BH141" s="25" t="str">
        <f>IF(B141 &lt;&gt; "",IF(AND('PRINTABLE (per grading)'!H$16="EXAM", 'PRINTABLE (per grading)'!B$13="Prelim"), IF(ISERROR(SUMIF('Exam (LECTURE ONLY)'!D$20:M$20, "CLO10", 'Exam (LECTURE ONLY)'!D143:M143) / 'Exam (LECTURE ONLY)'!AL$15), "", SUMIF('Exam (LECTURE ONLY)'!D$20:M$20, "CLO10", 'Exam (LECTURE ONLY)'!D143:M143) /'Exam (LECTURE ONLY)'!AL$15),
IF(AND('PRINTABLE (per grading)'!H$16="EXAM", 'PRINTABLE (per grading)'!B$13="Midterm"), IF(ISERROR(SUMIF('Exam (LECTURE ONLY)'!O$20:X$20, "CLO10", 'Exam (LECTURE ONLY)'!O143:X143) / 'Exam (LECTURE ONLY)'!AM$15), "", SUMIF('Exam (LECTURE ONLY)'!O$20:X$20, "CLO10", 'Exam (LECTURE ONLY)'!O143:X143) / 'Exam (LECTURE ONLY)'!AM$15),
IF(AND('PRINTABLE (per grading)'!H$16="EXAM", 'PRINTABLE (per grading)'!B$13="Final"), IF(ISERROR(SUMIF('Exam (LECTURE ONLY)'!Z$20:AI$20, "CLO10", 'Exam (LECTURE ONLY)'!Z143:AI143) / 'Exam (LECTURE ONLY)'!AN$15), "", SUMIF('Exam (LECTURE ONLY)'!Z$20:AI$20, "CLO10", 'Exam (LECTURE ONLY)'!Z143:AI143) / 'Exam (LECTURE ONLY)'!AN$15),
IF(AND('PRINTABLE (per grading)'!H$16="OUTPUT", 'PRINTABLE (per grading)'!B$13="Prelim"), IF(ISERROR(SUMIF(OUTPUT!C$20:M$20, "CLO10", OUTPUT!C143:M143) / OUTPUT!AL$15), "", SUMIF(OUTPUT!C$20:M$20, "CLO10", OUTPUT!C143:M143) / OUTPUT!AL$15),
IF(AND('PRINTABLE (per grading)'!H$16="OUTPUT", 'PRINTABLE (per grading)'!B$13="Midterm"), IF(ISERROR(SUMIF(OUTPUT!O$20:Y$20, "CLO10", OUTPUT!O143:Y143) / OUTPUT!AM$15), "", SUMIF(OUTPUT!O$20:Y$20, "CLO10", OUTPUT!O143:Y143) / OUTPUT!AM$15),
IF(AND('PRINTABLE (per grading)'!H$16="OUTPUT", 'PRINTABLE (per grading)'!B$13="Final"), IF(ISERROR(SUMIF(OUTPUT!AA$20:AI$20, "CLO10", OUTPUT!AA143:AI143) / OUTPUT!AN$15), "", SUMIF(OUTPUT!AA$20:AI$20, "CLO10", OUTPUT!AA143:AI143) / OUTPUT!AN$15),
"")))))),"")</f>
        <v/>
      </c>
      <c r="BI141" s="232" t="str">
        <f t="shared" si="95"/>
        <v/>
      </c>
      <c r="BJ141" s="233" t="str">
        <f t="shared" si="96"/>
        <v/>
      </c>
      <c r="BK141" s="2"/>
    </row>
    <row r="142" spans="1:63" ht="20.100000000000001" customHeight="1">
      <c r="A142" s="212" t="str">
        <f>IF(ISBLANK('Database (LECTURE-RES-PRAC)'!A139),"",'Database (LECTURE-RES-PRAC)'!A139)</f>
        <v/>
      </c>
      <c r="B142" s="213" t="str">
        <f>IF(ISBLANK('Database (LECTURE-RES-PRAC)'!B139),"",'Database (LECTURE-RES-PRAC)'!B139)</f>
        <v/>
      </c>
      <c r="C142" s="134" t="str">
        <f>IF(B142&lt;&gt;"",IF(C$16="PRELIM",'Grade computation'!C142, IF(C$16="MIDTERM",'Grade computation'!K142, IF(C$16="FINAL",'Grade computation'!S142,""))),"")</f>
        <v/>
      </c>
      <c r="D142" s="135" t="str">
        <f t="shared" si="1"/>
        <v/>
      </c>
      <c r="E142" s="134" t="str">
        <f>IF(B142&lt;&gt;"", IF(C$16="PRELIM",'Grade computation'!E142, IF(C$16="MIDTERM",'Grade computation'!M142, IF(C$16="FINAL",'Grade computation'!U142,""))),"")</f>
        <v/>
      </c>
      <c r="F142" s="136" t="str">
        <f t="shared" si="2"/>
        <v/>
      </c>
      <c r="G142" s="137" t="str">
        <f t="shared" si="3"/>
        <v/>
      </c>
      <c r="H142" s="207" t="str">
        <f>IF(B142&lt;&gt;"",IF(C$16="PRELIM", 'Grade computation'!H142, IF(C$16="MIDTERM", 'Grade computation'!P142, IF(C$16="FINAL",'Grade computation'!X142, ""))),"")</f>
        <v/>
      </c>
      <c r="I142" s="137" t="str">
        <f t="shared" si="4"/>
        <v/>
      </c>
      <c r="J142" s="139" t="str">
        <f t="shared" si="5"/>
        <v/>
      </c>
      <c r="K142" s="377" t="str">
        <f t="shared" si="6"/>
        <v/>
      </c>
      <c r="L142" s="434"/>
      <c r="M142" s="25" t="str">
        <f>IF(B142 &lt;&gt; "", IFERROR(IF(C$16 = "PRELIM", SUMIF('Database (LECTURE-RES-PRAC)'!D$14:AG$14, "CLO1", 'Database (LECTURE-RES-PRAC)'!D139:AG139) / 'Grade computation'!F$4, IF(C$16 = "MIDTERM", SUMIF('Database (LECTURE-RES-PRAC)'!AJ$14:BM$14, "CLO1", 'Database (LECTURE-RES-PRAC)'!AJ139:BM139) / 'Grade computation'!G$4, IF(C$16 = "FINAL", SUMIF('Database (LECTURE-RES-PRAC)'!BP$14:CS$14, "CLO1", 'Database (LECTURE-RES-PRAC)'!BP139:CS139) / 'Grade computation'!H$4,""))),""),"")</f>
        <v/>
      </c>
      <c r="N142" s="232" t="str">
        <f t="shared" si="67"/>
        <v/>
      </c>
      <c r="O142" s="25" t="str">
        <f>IF(B142 &lt;&gt; "",IF(AND('PRINTABLE (per grading)'!H$16="EXAM", 'PRINTABLE (per grading)'!B$13="Prelim"), IF(ISERROR(SUMIF('Exam (LECTURE ONLY)'!D$20:M$20, "CLO1", 'Exam (LECTURE ONLY)'!D144:M144) / 'Exam (LECTURE ONLY)'!AL$6), "", SUMIF('Exam (LECTURE ONLY)'!D$20:M$20, "CLO1", 'Exam (LECTURE ONLY)'!D144:M144) /'Exam (LECTURE ONLY)'!AL$6),
IF(AND('PRINTABLE (per grading)'!H$16="EXAM", 'PRINTABLE (per grading)'!B$13="Midterm"), IF(ISERROR(SUMIF('Exam (LECTURE ONLY)'!O$20:X$20, "CLO1", 'Exam (LECTURE ONLY)'!O144:X144) / 'Exam (LECTURE ONLY)'!AM$6), "", SUMIF('Exam (LECTURE ONLY)'!O$20:X$20, "CLO1", 'Exam (LECTURE ONLY)'!O144:X144) / 'Exam (LECTURE ONLY)'!AM$6),
IF(AND('PRINTABLE (per grading)'!H$16="EXAM", 'PRINTABLE (per grading)'!B$13="Final"), IF(ISERROR(SUMIF('Exam (LECTURE ONLY)'!Z$20:AI$20, "CLO1", 'Exam (LECTURE ONLY)'!Z144:AI144) / 'Exam (LECTURE ONLY)'!AN$6), "", SUMIF('Exam (LECTURE ONLY)'!Z$20:AI$20, "CLO1", 'Exam (LECTURE ONLY)'!Z144:AI144) / 'Exam (LECTURE ONLY)'!AN$6),
IF(AND('PRINTABLE (per grading)'!H$16="OUTPUT", 'PRINTABLE (per grading)'!B$13="Prelim"), IF(ISERROR(SUMIF(OUTPUT!C$20:M$20, "CLO1", OUTPUT!C144:M144) / OUTPUT!AL$6), "", SUMIF(OUTPUT!C$20:M$20, "CLO1", OUTPUT!C144:M144) / OUTPUT!AL$6),
IF(AND('PRINTABLE (per grading)'!H$16="OUTPUT", 'PRINTABLE (per grading)'!B$13="Midterm"), IF(ISERROR(SUMIF(OUTPUT!O$20:Y$20, "CLO1", OUTPUT!O144:Y144) / OUTPUT!AM$6), "", SUMIF(OUTPUT!O$20:Y$20, "CLO1", OUTPUT!O144:Y144) / OUTPUT!AM$6),
IF(AND('PRINTABLE (per grading)'!H$16="OUTPUT", 'PRINTABLE (per grading)'!B$13="Final"), IF(ISERROR(SUMIF(OUTPUT!AA$20:AI$20, "CLO1", OUTPUT!AA144:AI144) / OUTPUT!AN$6), "", SUMIF(OUTPUT!AA$20:AI$20, "CLO1", OUTPUT!AA144:AI144) / OUTPUT!AN$6),
"")))))),"")</f>
        <v/>
      </c>
      <c r="P142" s="232" t="str">
        <f t="shared" si="68"/>
        <v/>
      </c>
      <c r="Q142" s="233" t="str">
        <f t="shared" si="69"/>
        <v/>
      </c>
      <c r="R142" s="25" t="str">
        <f>IF(B142 &lt;&gt; "", IFERROR(IF(C$16 = "PRELIM", SUMIF('Database (LECTURE-RES-PRAC)'!D$14:AG$14, "CLO2", 'Database (LECTURE-RES-PRAC)'!D139:AG139) / 'Grade computation'!F$5, IF(C$16 = "MIDTERM", SUMIF('Database (LECTURE-RES-PRAC)'!AJ$14:BM$14, "CLO2", 'Database (LECTURE-RES-PRAC)'!AJ139:BM139) / 'Grade computation'!G$5, IF(C$16 = "FINAL", SUMIF('Database (LECTURE-RES-PRAC)'!BP$14:CS$14, "CLO2", 'Database (LECTURE-RES-PRAC)'!BP139:CS139) / 'Grade computation'!H$5,""))),""),"")</f>
        <v/>
      </c>
      <c r="S142" s="232" t="str">
        <f t="shared" si="70"/>
        <v/>
      </c>
      <c r="T142" s="25" t="str">
        <f>IF(B142 &lt;&gt; "",IF(AND('PRINTABLE (per grading)'!H$16="EXAM", 'PRINTABLE (per grading)'!B$13="Prelim"), IF(ISERROR(SUMIF('Exam (LECTURE ONLY)'!D$20:M$20, "CLO2", 'Exam (LECTURE ONLY)'!D144:M144) / 'Exam (LECTURE ONLY)'!AL$7), "", SUMIF('Exam (LECTURE ONLY)'!D$20:M$20, "CLO2", 'Exam (LECTURE ONLY)'!D144:M144) /'Exam (LECTURE ONLY)'!AL$7),
IF(AND('PRINTABLE (per grading)'!H$16="EXAM", 'PRINTABLE (per grading)'!B$13="Midterm"), IF(ISERROR(SUMIF('Exam (LECTURE ONLY)'!O$20:X$20, "CLO2", 'Exam (LECTURE ONLY)'!O144:X144) / 'Exam (LECTURE ONLY)'!AM$7), "", SUMIF('Exam (LECTURE ONLY)'!O$20:X$20, "CLO2", 'Exam (LECTURE ONLY)'!O144:X144) / 'Exam (LECTURE ONLY)'!AM$7),
IF(AND('PRINTABLE (per grading)'!H$16="EXAM", 'PRINTABLE (per grading)'!B$13="Final"), IF(ISERROR(SUMIF('Exam (LECTURE ONLY)'!Z$20:AI$20, "CLO2", 'Exam (LECTURE ONLY)'!Z144:AI144) / 'Exam (LECTURE ONLY)'!AN$7), "", SUMIF('Exam (LECTURE ONLY)'!Z$20:AI$20, "CLO2", 'Exam (LECTURE ONLY)'!Z144:AI144) / 'Exam (LECTURE ONLY)'!AN$7),
IF(AND('PRINTABLE (per grading)'!H$16="OUTPUT", 'PRINTABLE (per grading)'!B$13="Prelim"), IF(ISERROR(SUMIF(OUTPUT!C$20:M$20, "CLO2", OUTPUT!C144:M144) / OUTPUT!AL$7), "", SUMIF(OUTPUT!C$20:M$20, "CLO2", OUTPUT!C144:M144) / OUTPUT!AL$7),
IF(AND('PRINTABLE (per grading)'!H$16="OUTPUT", 'PRINTABLE (per grading)'!B$13="Midterm"), IF(ISERROR(SUMIF(OUTPUT!O$20:Y$20, "CLO2", OUTPUT!O144:Y144) / OUTPUT!AM$7), "", SUMIF(OUTPUT!O$20:Y$20, "CLO2", OUTPUT!O144:Y144) / OUTPUT!AM$7),
IF(AND('PRINTABLE (per grading)'!H$16="OUTPUT", 'PRINTABLE (per grading)'!B$13="Final"), IF(ISERROR(SUMIF(OUTPUT!AA$20:AI$20, "CLO2", OUTPUT!AA144:AI144) / OUTPUT!AN$7), "", SUMIF(OUTPUT!AA$20:AI$20, "CLO2", OUTPUT!AA144:AI144) / OUTPUT!AN$7),
"")))))),"")</f>
        <v/>
      </c>
      <c r="U142" s="232" t="str">
        <f t="shared" si="71"/>
        <v/>
      </c>
      <c r="V142" s="233" t="str">
        <f t="shared" si="72"/>
        <v/>
      </c>
      <c r="W142" s="25" t="str">
        <f>IF(B142 &lt;&gt; "", IFERROR(IF(C$16 = "PRELIM", SUMIF('Database (LECTURE-RES-PRAC)'!D$14:AG$14, "CLO3", 'Database (LECTURE-RES-PRAC)'!D139:AG139) / 'Grade computation'!F$6, IF(C$16 = "MIDTERM", SUMIF('Database (LECTURE-RES-PRAC)'!AJ$14:BM$14, "CLO3", 'Database (LECTURE-RES-PRAC)'!AJ139:BM139) / 'Grade computation'!G$6, IF(C$16 = "FINAL", SUMIF('Database (LECTURE-RES-PRAC)'!BP$14:CS$14, "CLO3", 'Database (LECTURE-RES-PRAC)'!BP139:CS139) / 'Grade computation'!H$6,""))),""),"")</f>
        <v/>
      </c>
      <c r="X142" s="232" t="str">
        <f t="shared" si="73"/>
        <v/>
      </c>
      <c r="Y142" s="25" t="str">
        <f>IF(B142 &lt;&gt; "",IF(AND('PRINTABLE (per grading)'!H$16="EXAM", 'PRINTABLE (per grading)'!B$13="Prelim"), IF(ISERROR(SUMIF('Exam (LECTURE ONLY)'!D$20:M$20, "CLO3", 'Exam (LECTURE ONLY)'!D144:M144) / 'Exam (LECTURE ONLY)'!AL$8), "", SUMIF('Exam (LECTURE ONLY)'!D$20:M$20, "CLO3", 'Exam (LECTURE ONLY)'!D144:M144) /'Exam (LECTURE ONLY)'!AL$8),
IF(AND('PRINTABLE (per grading)'!H$16="EXAM", 'PRINTABLE (per grading)'!B$13="Midterm"), IF(ISERROR(SUMIF('Exam (LECTURE ONLY)'!O$20:X$20, "CLO3", 'Exam (LECTURE ONLY)'!O144:X144) / 'Exam (LECTURE ONLY)'!AM$8), "", SUMIF('Exam (LECTURE ONLY)'!O$20:X$20, "CLO3", 'Exam (LECTURE ONLY)'!O144:X144) / 'Exam (LECTURE ONLY)'!AM$8),
IF(AND('PRINTABLE (per grading)'!H$16="EXAM", 'PRINTABLE (per grading)'!B$13="Final"), IF(ISERROR(SUMIF('Exam (LECTURE ONLY)'!Z$20:AI$20, "CLO3", 'Exam (LECTURE ONLY)'!Z144:AI144) / 'Exam (LECTURE ONLY)'!AN$8), "", SUMIF('Exam (LECTURE ONLY)'!Z$20:AI$20, "CLO3", 'Exam (LECTURE ONLY)'!Z144:AI144) / 'Exam (LECTURE ONLY)'!AN$8),
IF(AND('PRINTABLE (per grading)'!H$16="OUTPUT", 'PRINTABLE (per grading)'!B$13="Prelim"), IF(ISERROR(SUMIF(OUTPUT!C$20:M$20, "CLO3", OUTPUT!C144:M144) / OUTPUT!AL$8), "", SUMIF(OUTPUT!C$20:M$20, "CLO3", OUTPUT!C144:M144) / OUTPUT!AL$8),
IF(AND('PRINTABLE (per grading)'!H$16="OUTPUT", 'PRINTABLE (per grading)'!B$13="Midterm"), IF(ISERROR(SUMIF(OUTPUT!O$20:Y$20, "CLO3", OUTPUT!O144:Y144) / OUTPUT!AM$8), "", SUMIF(OUTPUT!O$20:Y$20, "CLO3", OUTPUT!O144:Y144) / OUTPUT!AM$8),
IF(AND('PRINTABLE (per grading)'!H$16="OUTPUT", 'PRINTABLE (per grading)'!B$13="Final"), IF(ISERROR(SUMIF(OUTPUT!AA$20:AI$20, "CLO3", OUTPUT!AA144:AI144) / OUTPUT!AN$8), "", SUMIF(OUTPUT!AA$20:AI$20, "CLO3", OUTPUT!AA144:AI144) / OUTPUT!AN$8),
"" )))))),"")</f>
        <v/>
      </c>
      <c r="Z142" s="232" t="str">
        <f t="shared" si="74"/>
        <v/>
      </c>
      <c r="AA142" s="233" t="str">
        <f t="shared" si="75"/>
        <v/>
      </c>
      <c r="AB142" s="25" t="str">
        <f>IF(B142 &lt;&gt; "", IFERROR(IF(C$16 = "PRELIM", SUMIF('Database (LECTURE-RES-PRAC)'!D$14:AG$14, "CLO4", 'Database (LECTURE-RES-PRAC)'!D139:AG139) / 'Grade computation'!F$7, IF(C$16 = "MIDTERM", SUMIF('Database (LECTURE-RES-PRAC)'!AJ$14:BM$14, "CLO4", 'Database (LECTURE-RES-PRAC)'!AJ139:BM139) / 'Grade computation'!G$7, IF(C$16 = "FINAL", SUMIF('Database (LECTURE-RES-PRAC)'!BP$14:CS$14, "CLO4", 'Database (LECTURE-RES-PRAC)'!BP139:CS139) / 'Grade computation'!H$7,""))),""),"")</f>
        <v/>
      </c>
      <c r="AC142" s="232" t="str">
        <f t="shared" si="76"/>
        <v/>
      </c>
      <c r="AD142" s="25" t="str">
        <f>IF(B142 &lt;&gt; "",IF(AND('PRINTABLE (per grading)'!H$16="EXAM", 'PRINTABLE (per grading)'!B$13="Prelim"), IF(ISERROR(SUMIF('Exam (LECTURE ONLY)'!D$20:M$20, "CLO4", 'Exam (LECTURE ONLY)'!D144:M144) / 'Exam (LECTURE ONLY)'!AL$9), "", SUMIF('Exam (LECTURE ONLY)'!D$20:M$20, "CLO4", 'Exam (LECTURE ONLY)'!D144:M144) /'Exam (LECTURE ONLY)'!AL$9),
IF(AND('PRINTABLE (per grading)'!H$16="EXAM", 'PRINTABLE (per grading)'!B$13="Midterm"), IF(ISERROR(SUMIF('Exam (LECTURE ONLY)'!O$20:X$20, "CLO4", 'Exam (LECTURE ONLY)'!O144:X144) / 'Exam (LECTURE ONLY)'!AM$9), "", SUMIF('Exam (LECTURE ONLY)'!O$20:X$20, "CLO4", 'Exam (LECTURE ONLY)'!O144:X144) / 'Exam (LECTURE ONLY)'!AM$9),
IF(AND('PRINTABLE (per grading)'!H$16="EXAM", 'PRINTABLE (per grading)'!B$13="Final"), IF(ISERROR(SUMIF('Exam (LECTURE ONLY)'!Z$20:AI$20, "CLO4", 'Exam (LECTURE ONLY)'!Z144:AI144) / 'Exam (LECTURE ONLY)'!AN$9), "", SUMIF('Exam (LECTURE ONLY)'!Z$20:AI$20, "CLO4", 'Exam (LECTURE ONLY)'!Z144:AI144) / 'Exam (LECTURE ONLY)'!AN$9),
IF(AND('PRINTABLE (per grading)'!H$16="OUTPUT", 'PRINTABLE (per grading)'!B$13="Prelim"), IF(ISERROR(SUMIF(OUTPUT!C$20:M$20, "CLO4", OUTPUT!C144:M144) / OUTPUT!AL$9), "", SUMIF(OUTPUT!C$20:M$20, "CLO4", OUTPUT!C144:M144) / OUTPUT!AL$9),
IF(AND('PRINTABLE (per grading)'!H$16="OUTPUT", 'PRINTABLE (per grading)'!B$13="Midterm"), IF(ISERROR(SUMIF(OUTPUT!O$20:Y$20, "CLO4", OUTPUT!O144:Y144) / OUTPUT!AM$9), "", SUMIF(OUTPUT!O$20:Y$20, "CLO4", OUTPUT!O144:Y144) / OUTPUT!AM$9),
IF(AND('PRINTABLE (per grading)'!H$16="OUTPUT", 'PRINTABLE (per grading)'!B$13="Final"), IF(ISERROR(SUMIF(OUTPUT!AA$20:AI$20, "CLO4", OUTPUT!AA144:AI144) / OUTPUT!AN$9), "", SUMIF(OUTPUT!AA$20:AI$20, "CLO4", OUTPUT!AA144:AI144) / OUTPUT!AN$9),
"")))))),"")</f>
        <v/>
      </c>
      <c r="AE142" s="232" t="str">
        <f t="shared" si="77"/>
        <v/>
      </c>
      <c r="AF142" s="233" t="str">
        <f t="shared" si="78"/>
        <v/>
      </c>
      <c r="AG142" s="25" t="str">
        <f>IF(B142 &lt;&gt; "", IFERROR(IF(C$16 = "PRELIM", SUMIF('Database (LECTURE-RES-PRAC)'!D$14:AG$14, "CLO5", 'Database (LECTURE-RES-PRAC)'!D139:AG139) / 'Grade computation'!F$8, IF(C$16 = "MIDTERM", SUMIF('Database (LECTURE-RES-PRAC)'!AJ$14:BM$14, "CLO5", 'Database (LECTURE-RES-PRAC)'!AJ139:BM139) / 'Grade computation'!G$8, IF(C$16 = "FINAL", SUMIF('Database (LECTURE-RES-PRAC)'!BP$14:CS$14, "CLO5", 'Database (LECTURE-RES-PRAC)'!BP139:CS139) / 'Grade computation'!H$8,""))),""),"")</f>
        <v/>
      </c>
      <c r="AH142" s="232" t="str">
        <f t="shared" si="79"/>
        <v/>
      </c>
      <c r="AI142" s="25" t="str">
        <f>IF(B142 &lt;&gt; "",IF(AND('PRINTABLE (per grading)'!H$16="EXAM", 'PRINTABLE (per grading)'!B$13="Prelim"), IF(ISERROR(SUMIF('Exam (LECTURE ONLY)'!D$20:M$20, "CLO5", 'Exam (LECTURE ONLY)'!D144:M144) / 'Exam (LECTURE ONLY)'!AL$10), "", SUMIF('Exam (LECTURE ONLY)'!D$20:M$20, "CLO5", 'Exam (LECTURE ONLY)'!D144:M144) /'Exam (LECTURE ONLY)'!AL$10),
IF(AND('PRINTABLE (per grading)'!H$16="EXAM", 'PRINTABLE (per grading)'!B$13="Midterm"), IF(ISERROR(SUMIF('Exam (LECTURE ONLY)'!O$20:X$20, "CLO5", 'Exam (LECTURE ONLY)'!O144:X144) / 'Exam (LECTURE ONLY)'!AM$10), "", SUMIF('Exam (LECTURE ONLY)'!O$20:X$20, "CLO5", 'Exam (LECTURE ONLY)'!O144:X144) / 'Exam (LECTURE ONLY)'!AM$10),
IF(AND('PRINTABLE (per grading)'!H$16="EXAM", 'PRINTABLE (per grading)'!B$13="Final"), IF(ISERROR(SUMIF('Exam (LECTURE ONLY)'!Z$20:AI$20, "CLO5", 'Exam (LECTURE ONLY)'!Z144:AI144) / 'Exam (LECTURE ONLY)'!AN$10), "", SUMIF('Exam (LECTURE ONLY)'!Z$20:AI$20, "CLO5", 'Exam (LECTURE ONLY)'!Z144:AI144) / 'Exam (LECTURE ONLY)'!AN$10),
IF(AND('PRINTABLE (per grading)'!H$16="OUTPUT", 'PRINTABLE (per grading)'!B$13="Prelim"), IF(ISERROR(SUMIF(OUTPUT!C$20:M$20, "CLO5", OUTPUT!C144:M144) / OUTPUT!AL$10), "", SUMIF(OUTPUT!C$20:M$20, "CLO5", OUTPUT!C144:M144) / OUTPUT!AL$10),
IF(AND('PRINTABLE (per grading)'!H$16="OUTPUT", 'PRINTABLE (per grading)'!B$13="Midterm"), IF(ISERROR(SUMIF(OUTPUT!O$20:Y$20, "CLO5", OUTPUT!O144:Y144) / OUTPUT!AM$10), "", SUMIF(OUTPUT!O$20:Y$20, "CLO5", OUTPUT!O144:Y144) / OUTPUT!AM$10),
IF(AND('PRINTABLE (per grading)'!H$16="OUTPUT", 'PRINTABLE (per grading)'!B$13="Final"), IF(ISERROR(SUMIF(OUTPUT!AA$20:AI$20, "CLO5", OUTPUT!AA144:AI144) / OUTPUT!AN$10), "", SUMIF(OUTPUT!AA$20:AI$20, "CLO5", OUTPUT!AA144:AI144) / OUTPUT!AN$10),
"")))))),"")</f>
        <v/>
      </c>
      <c r="AJ142" s="232" t="str">
        <f t="shared" si="80"/>
        <v/>
      </c>
      <c r="AK142" s="233" t="str">
        <f t="shared" si="81"/>
        <v/>
      </c>
      <c r="AL142" s="25" t="str">
        <f>IF(B142 &lt;&gt; "", IFERROR(IF(C$16 = "PRELIM", SUMIF('Database (LECTURE-RES-PRAC)'!D$14:AG$14, "CLO6", 'Database (LECTURE-RES-PRAC)'!D139:AG139) / 'Grade computation'!F$9, IF(C$16 = "MIDTERM", SUMIF('Database (LECTURE-RES-PRAC)'!AJ$14:BM$14, "CLO6", 'Database (LECTURE-RES-PRAC)'!AJ139:BM139) / 'Grade computation'!G$9, IF(C$16 = "FINAL", SUMIF('Database (LECTURE-RES-PRAC)'!BP$14:CS$14, "CLO6", 'Database (LECTURE-RES-PRAC)'!BP139:CS139) / 'Grade computation'!H$9,""))),""),"")</f>
        <v/>
      </c>
      <c r="AM142" s="232" t="str">
        <f t="shared" si="82"/>
        <v/>
      </c>
      <c r="AN142" s="25" t="str">
        <f>IF(B142 &lt;&gt; "",IF(AND('PRINTABLE (per grading)'!H$16="EXAM", 'PRINTABLE (per grading)'!B$13="Prelim"), IF(ISERROR(SUMIF('Exam (LECTURE ONLY)'!D$20:M$20, "CLO6", 'Exam (LECTURE ONLY)'!D144:M144) / 'Exam (LECTURE ONLY)'!AL$11), "", SUMIF('Exam (LECTURE ONLY)'!D$20:M$20, "CLO6", 'Exam (LECTURE ONLY)'!D144:M144) /'Exam (LECTURE ONLY)'!AL$11),
IF(AND('PRINTABLE (per grading)'!H$16="EXAM", 'PRINTABLE (per grading)'!B$13="Midterm"), IF(ISERROR(SUMIF('Exam (LECTURE ONLY)'!O$20:X$20, "CLO6", 'Exam (LECTURE ONLY)'!O144:X144) / 'Exam (LECTURE ONLY)'!AM$11), "", SUMIF('Exam (LECTURE ONLY)'!O$20:X$20, "CLO6", 'Exam (LECTURE ONLY)'!O144:X144) / 'Exam (LECTURE ONLY)'!AM$11),
IF(AND('PRINTABLE (per grading)'!H$16="EXAM", 'PRINTABLE (per grading)'!B$13="Final"), IF(ISERROR(SUMIF('Exam (LECTURE ONLY)'!Z$20:AI$20, "CLO6", 'Exam (LECTURE ONLY)'!Z144:AI144) / 'Exam (LECTURE ONLY)'!AN$11), "", SUMIF('Exam (LECTURE ONLY)'!Z$20:AI$20, "CLO6", 'Exam (LECTURE ONLY)'!Z144:AI144) / 'Exam (LECTURE ONLY)'!AN$11),
IF(AND('PRINTABLE (per grading)'!H$16="OUTPUT", 'PRINTABLE (per grading)'!B$13="Prelim"), IF(ISERROR(SUMIF(OUTPUT!C$20:M$20, "CLO6", OUTPUT!C144:M144) / OUTPUT!AL$11), "", SUMIF(OUTPUT!C$20:M$20, "CLO6", OUTPUT!C144:M144) / OUTPUT!AL$11),
IF(AND('PRINTABLE (per grading)'!H$16="OUTPUT", 'PRINTABLE (per grading)'!B$13="Midterm"), IF(ISERROR(SUMIF(OUTPUT!O$20:Y$20, "CLO6", OUTPUT!O144:Y144) / OUTPUT!AM$11), "", SUMIF(OUTPUT!O$20:Y$20, "CLO6", OUTPUT!O144:Y144) / OUTPUT!AM$11),
IF(AND('PRINTABLE (per grading)'!H$16="OUTPUT", 'PRINTABLE (per grading)'!B$13="Final"), IF(ISERROR(SUMIF(OUTPUT!AA$20:AI$20, "CLO6", OUTPUT!AA144:AI144) / OUTPUT!AN$11), "", SUMIF(OUTPUT!AA$20:AI$20, "CLO6", OUTPUT!AA144:AI144) / OUTPUT!AN$11),
"")))))),"")</f>
        <v/>
      </c>
      <c r="AO142" s="232" t="str">
        <f t="shared" si="83"/>
        <v/>
      </c>
      <c r="AP142" s="233" t="str">
        <f t="shared" si="84"/>
        <v/>
      </c>
      <c r="AQ142" s="25" t="str">
        <f>IF(B142 &lt;&gt; "", IFERROR(IF(C$16 = "PRELIM", SUMIF('Database (LECTURE-RES-PRAC)'!D$14:AG$14, "CLO7", 'Database (LECTURE-RES-PRAC)'!D139:AG139) / 'Grade computation'!F$10, IF(C$16 = "MIDTERM", SUMIF('Database (LECTURE-RES-PRAC)'!AJ$14:BM$14, "CLO7", 'Database (LECTURE-RES-PRAC)'!AJ139:BM139) / 'Grade computation'!G$10, IF(C$16 = "FINAL", SUMIF('Database (LECTURE-RES-PRAC)'!BP$14:CS$14, "CLO7", 'Database (LECTURE-RES-PRAC)'!BP139:CS139) / 'Grade computation'!H$10,""))),""),"")</f>
        <v/>
      </c>
      <c r="AR142" s="232" t="str">
        <f t="shared" si="85"/>
        <v/>
      </c>
      <c r="AS142" s="25" t="str">
        <f>IF(B142 &lt;&gt; "",IF(AND('PRINTABLE (per grading)'!H$16="EXAM", 'PRINTABLE (per grading)'!B$13="Prelim"), IF(ISERROR(SUMIF('Exam (LECTURE ONLY)'!D$20:M$20, "CLO7", 'Exam (LECTURE ONLY)'!D144:M144) / 'Exam (LECTURE ONLY)'!AL$12), "", SUMIF('Exam (LECTURE ONLY)'!D$20:M$20, "CLO7", 'Exam (LECTURE ONLY)'!D144:M144) /'Exam (LECTURE ONLY)'!AL$12),
IF(AND('PRINTABLE (per grading)'!H$16="EXAM", 'PRINTABLE (per grading)'!B$13="Midterm"), IF(ISERROR(SUMIF('Exam (LECTURE ONLY)'!O$20:X$20, "CLO7", 'Exam (LECTURE ONLY)'!O144:X144) / 'Exam (LECTURE ONLY)'!AM$12), "", SUMIF('Exam (LECTURE ONLY)'!O$20:X$20, "CLO7", 'Exam (LECTURE ONLY)'!O144:X144) / 'Exam (LECTURE ONLY)'!AM$12),
IF(AND('PRINTABLE (per grading)'!H$16="EXAM", 'PRINTABLE (per grading)'!B$13="Final"), IF(ISERROR(SUMIF('Exam (LECTURE ONLY)'!Z$20:AI$20, "CLO7", 'Exam (LECTURE ONLY)'!Z144:AI144) / 'Exam (LECTURE ONLY)'!AN$12), "", SUMIF('Exam (LECTURE ONLY)'!Z$20:AI$20, "CLO7", 'Exam (LECTURE ONLY)'!Z144:AI144) / 'Exam (LECTURE ONLY)'!AN$12),
IF(AND('PRINTABLE (per grading)'!H$16="OUTPUT", 'PRINTABLE (per grading)'!B$13="Prelim"), IF(ISERROR(SUMIF(OUTPUT!C$20:M$20, "CLO7", OUTPUT!C144:M144) / OUTPUT!AL$12), "", SUMIF(OUTPUT!C$20:M$20, "CLO7", OUTPUT!C144:M144) / OUTPUT!AL$12),
IF(AND('PRINTABLE (per grading)'!H$16="OUTPUT", 'PRINTABLE (per grading)'!B$13="Midterm"), IF(ISERROR(SUMIF(OUTPUT!O$20:Y$20, "CLO7", OUTPUT!O144:Y144) / OUTPUT!AM$12), "", SUMIF(OUTPUT!O$20:Y$20, "CLO7", OUTPUT!O144:Y144) / OUTPUT!AM$12),
IF(AND('PRINTABLE (per grading)'!H$16="OUTPUT", 'PRINTABLE (per grading)'!B$13="Final"), IF(ISERROR(SUMIF(OUTPUT!AA$20:AI$20, "CLO7", OUTPUT!AA144:AI144) / OUTPUT!AN$12), "", SUMIF(OUTPUT!AA$20:AI$20, "CLO7", OUTPUT!AA144:AI144) / OUTPUT!AN$12),
"")))))),"")</f>
        <v/>
      </c>
      <c r="AT142" s="232" t="str">
        <f t="shared" si="86"/>
        <v/>
      </c>
      <c r="AU142" s="233" t="str">
        <f t="shared" si="87"/>
        <v/>
      </c>
      <c r="AV142" s="25" t="str">
        <f>IF(B142 &lt;&gt; "", IFERROR(IF(C$16 = "PRELIM", SUMIF('Database (LECTURE-RES-PRAC)'!D$14:AG$14, "CLO8", 'Database (LECTURE-RES-PRAC)'!D139:AG139) / 'Grade computation'!F$11, IF(C$16 = "MIDTERM", SUMIF('Database (LECTURE-RES-PRAC)'!AJ$14:BM$14, "CLO8", 'Database (LECTURE-RES-PRAC)'!AJ139:BM139) / 'Grade computation'!G$11, IF(C$16 = "FINAL", SUMIF('Database (LECTURE-RES-PRAC)'!BP$14:CS$14, "CLO8", 'Database (LECTURE-RES-PRAC)'!BP139:CS139) / 'Grade computation'!H$11,""))),""),"")</f>
        <v/>
      </c>
      <c r="AW142" s="232" t="str">
        <f t="shared" si="88"/>
        <v/>
      </c>
      <c r="AX142" s="25" t="str">
        <f>IF(B142 &lt;&gt; "",IF(AND('PRINTABLE (per grading)'!H$16="EXAM", 'PRINTABLE (per grading)'!B$13="Prelim"), IF(ISERROR(SUMIF('Exam (LECTURE ONLY)'!D$20:M$20, "CLO8", 'Exam (LECTURE ONLY)'!D144:M144) / 'Exam (LECTURE ONLY)'!AL$13), "", SUMIF('Exam (LECTURE ONLY)'!D$20:M$20, "CLO8", 'Exam (LECTURE ONLY)'!D144:M144) /'Exam (LECTURE ONLY)'!AL$13),
IF(AND('PRINTABLE (per grading)'!H$16="EXAM", 'PRINTABLE (per grading)'!B$13="Midterm"), IF(ISERROR(SUMIF('Exam (LECTURE ONLY)'!O$20:X$20, "CLO8", 'Exam (LECTURE ONLY)'!O144:X144) / 'Exam (LECTURE ONLY)'!AM$13), "", SUMIF('Exam (LECTURE ONLY)'!O$20:X$20, "CLO8", 'Exam (LECTURE ONLY)'!O144:X144) / 'Exam (LECTURE ONLY)'!AM$13),
IF(AND('PRINTABLE (per grading)'!H$16="EXAM", 'PRINTABLE (per grading)'!B$13="Final"), IF(ISERROR(SUMIF('Exam (LECTURE ONLY)'!Z$20:AI$20, "CLO8", 'Exam (LECTURE ONLY)'!Z144:AI144) / 'Exam (LECTURE ONLY)'!AN$13), "", SUMIF('Exam (LECTURE ONLY)'!Z$20:AI$20, "CLO8", 'Exam (LECTURE ONLY)'!Z144:AI144) / 'Exam (LECTURE ONLY)'!AN$13),
IF(AND('PRINTABLE (per grading)'!H$16="OUTPUT", 'PRINTABLE (per grading)'!B$13="Prelim"), IF(ISERROR(SUMIF(OUTPUT!C$20:M$20, "CLO8", OUTPUT!C144:M144) / OUTPUT!AL$13), "", SUMIF(OUTPUT!C$20:M$20, "CLO8", OUTPUT!C144:M144) / OUTPUT!AL$13),
IF(AND('PRINTABLE (per grading)'!H$16="OUTPUT", 'PRINTABLE (per grading)'!B$13="Midterm"), IF(ISERROR(SUMIF(OUTPUT!O$20:Y$20, "CLO8", OUTPUT!O144:Y144) / OUTPUT!AM$13), "", SUMIF(OUTPUT!O$20:Y$20, "CLO8", OUTPUT!O144:Y144) / OUTPUT!AM$13),
IF(AND('PRINTABLE (per grading)'!H$16="OUTPUT", 'PRINTABLE (per grading)'!B$13="Final"), IF(ISERROR(SUMIF(OUTPUT!AA$20:AI$20, "CLO8", OUTPUT!AA144:AI144) / OUTPUT!AN$13), "", SUMIF(OUTPUT!AA$20:AI$20, "CLO8", OUTPUT!AA144:AI144) / OUTPUT!AN$13),
"")))))),"")</f>
        <v/>
      </c>
      <c r="AY142" s="232" t="str">
        <f t="shared" si="89"/>
        <v/>
      </c>
      <c r="AZ142" s="233" t="str">
        <f t="shared" si="90"/>
        <v/>
      </c>
      <c r="BA142" s="25" t="str">
        <f>IF(B142 &lt;&gt; "", IFERROR(IF(C$16 = "PRELIM", SUMIF('Database (LECTURE-RES-PRAC)'!D$14:AG$14, "CLO9", 'Database (LECTURE-RES-PRAC)'!D139:AG139) / 'Grade computation'!F$12, IF(C$16 = "MIDTERM", SUMIF('Database (LECTURE-RES-PRAC)'!AJ$14:BM$14, "CLO9", 'Database (LECTURE-RES-PRAC)'!AJ139:BM139) / 'Grade computation'!G$12, IF(C$16 = "FINAL", SUMIF('Database (LECTURE-RES-PRAC)'!BP$14:CS$14, "CLO9", 'Database (LECTURE-RES-PRAC)'!BP139:CS139) / 'Grade computation'!H$12,""))),""),"")</f>
        <v/>
      </c>
      <c r="BB142" s="232" t="str">
        <f t="shared" si="91"/>
        <v/>
      </c>
      <c r="BC142" s="25" t="str">
        <f>IF(B142 &lt;&gt; "",IF(AND('PRINTABLE (per grading)'!H$16="EXAM", 'PRINTABLE (per grading)'!B$13="Prelim"), IF(ISERROR(SUMIF('Exam (LECTURE ONLY)'!D$20:M$20, "CLO9", 'Exam (LECTURE ONLY)'!D144:M144) / 'Exam (LECTURE ONLY)'!AL$14), "", SUMIF('Exam (LECTURE ONLY)'!D$20:M$20, "CLO9", 'Exam (LECTURE ONLY)'!D144:M144) /'Exam (LECTURE ONLY)'!AL$14),
IF(AND('PRINTABLE (per grading)'!H$16="EXAM", 'PRINTABLE (per grading)'!B$13="Midterm"), IF(ISERROR(SUMIF('Exam (LECTURE ONLY)'!O$20:X$20, "CLO9", 'Exam (LECTURE ONLY)'!O144:X144) / 'Exam (LECTURE ONLY)'!AM$14), "", SUMIF('Exam (LECTURE ONLY)'!O$20:X$20, "CLO9", 'Exam (LECTURE ONLY)'!O144:X144) / 'Exam (LECTURE ONLY)'!AM$14),
IF(AND('PRINTABLE (per grading)'!H$16="EXAM", 'PRINTABLE (per grading)'!B$13="Final"), IF(ISERROR(SUMIF('Exam (LECTURE ONLY)'!Z$20:AI$20, "CLO9", 'Exam (LECTURE ONLY)'!Z144:AI144) / 'Exam (LECTURE ONLY)'!AN$14), "", SUMIF('Exam (LECTURE ONLY)'!Z$20:AI$20, "CLO9", 'Exam (LECTURE ONLY)'!Z144:AI144) / 'Exam (LECTURE ONLY)'!AN$14),
IF(AND('PRINTABLE (per grading)'!H$16="OUTPUT", 'PRINTABLE (per grading)'!B$13="Prelim"), IF(ISERROR(SUMIF(OUTPUT!C$20:M$20, "CLO9", OUTPUT!C144:M144) / OUTPUT!AL$14), "", SUMIF(OUTPUT!C$20:M$20, "CLO9", OUTPUT!C144:M144) / OUTPUT!AL$14),
IF(AND('PRINTABLE (per grading)'!H$16="OUTPUT", 'PRINTABLE (per grading)'!B$13="Midterm"), IF(ISERROR(SUMIF(OUTPUT!O$20:Y$20, "CLO9", OUTPUT!O144:Y144) / OUTPUT!AM$14), "", SUMIF(OUTPUT!O$20:Y$20, "CLO9", OUTPUT!O144:Y144) / OUTPUT!AM$14),
IF(AND('PRINTABLE (per grading)'!H$16="OUTPUT", 'PRINTABLE (per grading)'!B$13="Final"), IF(ISERROR(SUMIF(OUTPUT!AA$20:AI$20, "CLO9", OUTPUT!AA144:AI144) / OUTPUT!AN$14), "", SUMIF(OUTPUT!AA$20:AI$20, "CLO9", OUTPUT!AA144:AI144) / OUTPUT!AN$14),
"")))))),"")</f>
        <v/>
      </c>
      <c r="BD142" s="232" t="str">
        <f t="shared" si="92"/>
        <v/>
      </c>
      <c r="BE142" s="233" t="str">
        <f t="shared" si="93"/>
        <v/>
      </c>
      <c r="BF142" s="25" t="str">
        <f>IF(B142 &lt;&gt; "", IFERROR(IF(C$16 = "PRELIM", SUMIF('Database (LECTURE-RES-PRAC)'!D$14:AG$14, "CLO10", 'Database (LECTURE-RES-PRAC)'!D139:AG139) / 'Grade computation'!F$13, IF(C$16 = "MIDTERM", SUMIF('Database (LECTURE-RES-PRAC)'!AJ$14:BM$14, "CLO10", 'Database (LECTURE-RES-PRAC)'!AJ139:BM139) / 'Grade computation'!G$13, IF(C$16 = "FINAL", SUMIF('Database (LECTURE-RES-PRAC)'!BP$14:CS$14, "CLO10", 'Database (LECTURE-RES-PRAC)'!BP139:CS139) / 'Grade computation'!H$13,""))),""),"")</f>
        <v/>
      </c>
      <c r="BG142" s="232" t="str">
        <f t="shared" si="94"/>
        <v/>
      </c>
      <c r="BH142" s="25" t="str">
        <f>IF(B142 &lt;&gt; "",IF(AND('PRINTABLE (per grading)'!H$16="EXAM", 'PRINTABLE (per grading)'!B$13="Prelim"), IF(ISERROR(SUMIF('Exam (LECTURE ONLY)'!D$20:M$20, "CLO10", 'Exam (LECTURE ONLY)'!D144:M144) / 'Exam (LECTURE ONLY)'!AL$15), "", SUMIF('Exam (LECTURE ONLY)'!D$20:M$20, "CLO10", 'Exam (LECTURE ONLY)'!D144:M144) /'Exam (LECTURE ONLY)'!AL$15),
IF(AND('PRINTABLE (per grading)'!H$16="EXAM", 'PRINTABLE (per grading)'!B$13="Midterm"), IF(ISERROR(SUMIF('Exam (LECTURE ONLY)'!O$20:X$20, "CLO10", 'Exam (LECTURE ONLY)'!O144:X144) / 'Exam (LECTURE ONLY)'!AM$15), "", SUMIF('Exam (LECTURE ONLY)'!O$20:X$20, "CLO10", 'Exam (LECTURE ONLY)'!O144:X144) / 'Exam (LECTURE ONLY)'!AM$15),
IF(AND('PRINTABLE (per grading)'!H$16="EXAM", 'PRINTABLE (per grading)'!B$13="Final"), IF(ISERROR(SUMIF('Exam (LECTURE ONLY)'!Z$20:AI$20, "CLO10", 'Exam (LECTURE ONLY)'!Z144:AI144) / 'Exam (LECTURE ONLY)'!AN$15), "", SUMIF('Exam (LECTURE ONLY)'!Z$20:AI$20, "CLO10", 'Exam (LECTURE ONLY)'!Z144:AI144) / 'Exam (LECTURE ONLY)'!AN$15),
IF(AND('PRINTABLE (per grading)'!H$16="OUTPUT", 'PRINTABLE (per grading)'!B$13="Prelim"), IF(ISERROR(SUMIF(OUTPUT!C$20:M$20, "CLO10", OUTPUT!C144:M144) / OUTPUT!AL$15), "", SUMIF(OUTPUT!C$20:M$20, "CLO10", OUTPUT!C144:M144) / OUTPUT!AL$15),
IF(AND('PRINTABLE (per grading)'!H$16="OUTPUT", 'PRINTABLE (per grading)'!B$13="Midterm"), IF(ISERROR(SUMIF(OUTPUT!O$20:Y$20, "CLO10", OUTPUT!O144:Y144) / OUTPUT!AM$15), "", SUMIF(OUTPUT!O$20:Y$20, "CLO10", OUTPUT!O144:Y144) / OUTPUT!AM$15),
IF(AND('PRINTABLE (per grading)'!H$16="OUTPUT", 'PRINTABLE (per grading)'!B$13="Final"), IF(ISERROR(SUMIF(OUTPUT!AA$20:AI$20, "CLO10", OUTPUT!AA144:AI144) / OUTPUT!AN$15), "", SUMIF(OUTPUT!AA$20:AI$20, "CLO10", OUTPUT!AA144:AI144) / OUTPUT!AN$15),
"")))))),"")</f>
        <v/>
      </c>
      <c r="BI142" s="232" t="str">
        <f t="shared" si="95"/>
        <v/>
      </c>
      <c r="BJ142" s="233" t="str">
        <f t="shared" si="96"/>
        <v/>
      </c>
      <c r="BK142" s="2"/>
    </row>
    <row r="143" spans="1:63" ht="20.100000000000001" customHeight="1">
      <c r="A143" s="118" t="str">
        <f>IF(ISBLANK('Database (LECTURE-RES-PRAC)'!A140),"",'Database (LECTURE-RES-PRAC)'!A140)</f>
        <v/>
      </c>
      <c r="B143" s="119" t="str">
        <f>IF(ISBLANK('Database (LECTURE-RES-PRAC)'!B140),"",'Database (LECTURE-RES-PRAC)'!B140)</f>
        <v/>
      </c>
      <c r="C143" s="134" t="str">
        <f>IF(B143&lt;&gt;"",IF(C$16="PRELIM",'Grade computation'!C143, IF(C$16="MIDTERM",'Grade computation'!K143, IF(C$16="FINAL",'Grade computation'!S143,""))),"")</f>
        <v/>
      </c>
      <c r="D143" s="135" t="str">
        <f t="shared" si="1"/>
        <v/>
      </c>
      <c r="E143" s="134" t="str">
        <f>IF(B143&lt;&gt;"", IF(C$16="PRELIM",'Grade computation'!E143, IF(C$16="MIDTERM",'Grade computation'!M143, IF(C$16="FINAL",'Grade computation'!U143,""))),"")</f>
        <v/>
      </c>
      <c r="F143" s="136" t="str">
        <f t="shared" si="2"/>
        <v/>
      </c>
      <c r="G143" s="137" t="str">
        <f t="shared" si="3"/>
        <v/>
      </c>
      <c r="H143" s="207" t="str">
        <f>IF(B143&lt;&gt;"",IF(C$16="PRELIM", 'Grade computation'!H143, IF(C$16="MIDTERM", 'Grade computation'!P143, IF(C$16="FINAL",'Grade computation'!X143, ""))),"")</f>
        <v/>
      </c>
      <c r="I143" s="137" t="str">
        <f t="shared" si="4"/>
        <v/>
      </c>
      <c r="J143" s="139" t="str">
        <f t="shared" si="5"/>
        <v/>
      </c>
      <c r="K143" s="377" t="str">
        <f t="shared" si="6"/>
        <v/>
      </c>
      <c r="L143" s="434"/>
      <c r="M143" s="25" t="str">
        <f>IF(B143 &lt;&gt; "", IFERROR(IF(C$16 = "PRELIM", SUMIF('Database (LECTURE-RES-PRAC)'!D$14:AG$14, "CLO1", 'Database (LECTURE-RES-PRAC)'!D140:AG140) / 'Grade computation'!F$4, IF(C$16 = "MIDTERM", SUMIF('Database (LECTURE-RES-PRAC)'!AJ$14:BM$14, "CLO1", 'Database (LECTURE-RES-PRAC)'!AJ140:BM140) / 'Grade computation'!G$4, IF(C$16 = "FINAL", SUMIF('Database (LECTURE-RES-PRAC)'!BP$14:CS$14, "CLO1", 'Database (LECTURE-RES-PRAC)'!BP140:CS140) / 'Grade computation'!H$4,""))),""),"")</f>
        <v/>
      </c>
      <c r="N143" s="232" t="str">
        <f t="shared" si="67"/>
        <v/>
      </c>
      <c r="O143" s="25" t="str">
        <f>IF(B143 &lt;&gt; "",IF(AND('PRINTABLE (per grading)'!H$16="EXAM", 'PRINTABLE (per grading)'!B$13="Prelim"), IF(ISERROR(SUMIF('Exam (LECTURE ONLY)'!D$20:M$20, "CLO1", 'Exam (LECTURE ONLY)'!D145:M145) / 'Exam (LECTURE ONLY)'!AL$6), "", SUMIF('Exam (LECTURE ONLY)'!D$20:M$20, "CLO1", 'Exam (LECTURE ONLY)'!D145:M145) /'Exam (LECTURE ONLY)'!AL$6),
IF(AND('PRINTABLE (per grading)'!H$16="EXAM", 'PRINTABLE (per grading)'!B$13="Midterm"), IF(ISERROR(SUMIF('Exam (LECTURE ONLY)'!O$20:X$20, "CLO1", 'Exam (LECTURE ONLY)'!O145:X145) / 'Exam (LECTURE ONLY)'!AM$6), "", SUMIF('Exam (LECTURE ONLY)'!O$20:X$20, "CLO1", 'Exam (LECTURE ONLY)'!O145:X145) / 'Exam (LECTURE ONLY)'!AM$6),
IF(AND('PRINTABLE (per grading)'!H$16="EXAM", 'PRINTABLE (per grading)'!B$13="Final"), IF(ISERROR(SUMIF('Exam (LECTURE ONLY)'!Z$20:AI$20, "CLO1", 'Exam (LECTURE ONLY)'!Z145:AI145) / 'Exam (LECTURE ONLY)'!AN$6), "", SUMIF('Exam (LECTURE ONLY)'!Z$20:AI$20, "CLO1", 'Exam (LECTURE ONLY)'!Z145:AI145) / 'Exam (LECTURE ONLY)'!AN$6),
IF(AND('PRINTABLE (per grading)'!H$16="OUTPUT", 'PRINTABLE (per grading)'!B$13="Prelim"), IF(ISERROR(SUMIF(OUTPUT!C$20:M$20, "CLO1", OUTPUT!C145:M145) / OUTPUT!AL$6), "", SUMIF(OUTPUT!C$20:M$20, "CLO1", OUTPUT!C145:M145) / OUTPUT!AL$6),
IF(AND('PRINTABLE (per grading)'!H$16="OUTPUT", 'PRINTABLE (per grading)'!B$13="Midterm"), IF(ISERROR(SUMIF(OUTPUT!O$20:Y$20, "CLO1", OUTPUT!O145:Y145) / OUTPUT!AM$6), "", SUMIF(OUTPUT!O$20:Y$20, "CLO1", OUTPUT!O145:Y145) / OUTPUT!AM$6),
IF(AND('PRINTABLE (per grading)'!H$16="OUTPUT", 'PRINTABLE (per grading)'!B$13="Final"), IF(ISERROR(SUMIF(OUTPUT!AA$20:AI$20, "CLO1", OUTPUT!AA145:AI145) / OUTPUT!AN$6), "", SUMIF(OUTPUT!AA$20:AI$20, "CLO1", OUTPUT!AA145:AI145) / OUTPUT!AN$6),
"")))))),"")</f>
        <v/>
      </c>
      <c r="P143" s="232" t="str">
        <f t="shared" si="68"/>
        <v/>
      </c>
      <c r="Q143" s="233" t="str">
        <f t="shared" si="69"/>
        <v/>
      </c>
      <c r="R143" s="25" t="str">
        <f>IF(B143 &lt;&gt; "", IFERROR(IF(C$16 = "PRELIM", SUMIF('Database (LECTURE-RES-PRAC)'!D$14:AG$14, "CLO2", 'Database (LECTURE-RES-PRAC)'!D140:AG140) / 'Grade computation'!F$5, IF(C$16 = "MIDTERM", SUMIF('Database (LECTURE-RES-PRAC)'!AJ$14:BM$14, "CLO2", 'Database (LECTURE-RES-PRAC)'!AJ140:BM140) / 'Grade computation'!G$5, IF(C$16 = "FINAL", SUMIF('Database (LECTURE-RES-PRAC)'!BP$14:CS$14, "CLO2", 'Database (LECTURE-RES-PRAC)'!BP140:CS140) / 'Grade computation'!H$5,""))),""),"")</f>
        <v/>
      </c>
      <c r="S143" s="232" t="str">
        <f t="shared" si="70"/>
        <v/>
      </c>
      <c r="T143" s="25" t="str">
        <f>IF(B143 &lt;&gt; "",IF(AND('PRINTABLE (per grading)'!H$16="EXAM", 'PRINTABLE (per grading)'!B$13="Prelim"), IF(ISERROR(SUMIF('Exam (LECTURE ONLY)'!D$20:M$20, "CLO2", 'Exam (LECTURE ONLY)'!D145:M145) / 'Exam (LECTURE ONLY)'!AL$7), "", SUMIF('Exam (LECTURE ONLY)'!D$20:M$20, "CLO2", 'Exam (LECTURE ONLY)'!D145:M145) /'Exam (LECTURE ONLY)'!AL$7),
IF(AND('PRINTABLE (per grading)'!H$16="EXAM", 'PRINTABLE (per grading)'!B$13="Midterm"), IF(ISERROR(SUMIF('Exam (LECTURE ONLY)'!O$20:X$20, "CLO2", 'Exam (LECTURE ONLY)'!O145:X145) / 'Exam (LECTURE ONLY)'!AM$7), "", SUMIF('Exam (LECTURE ONLY)'!O$20:X$20, "CLO2", 'Exam (LECTURE ONLY)'!O145:X145) / 'Exam (LECTURE ONLY)'!AM$7),
IF(AND('PRINTABLE (per grading)'!H$16="EXAM", 'PRINTABLE (per grading)'!B$13="Final"), IF(ISERROR(SUMIF('Exam (LECTURE ONLY)'!Z$20:AI$20, "CLO2", 'Exam (LECTURE ONLY)'!Z145:AI145) / 'Exam (LECTURE ONLY)'!AN$7), "", SUMIF('Exam (LECTURE ONLY)'!Z$20:AI$20, "CLO2", 'Exam (LECTURE ONLY)'!Z145:AI145) / 'Exam (LECTURE ONLY)'!AN$7),
IF(AND('PRINTABLE (per grading)'!H$16="OUTPUT", 'PRINTABLE (per grading)'!B$13="Prelim"), IF(ISERROR(SUMIF(OUTPUT!C$20:M$20, "CLO2", OUTPUT!C145:M145) / OUTPUT!AL$7), "", SUMIF(OUTPUT!C$20:M$20, "CLO2", OUTPUT!C145:M145) / OUTPUT!AL$7),
IF(AND('PRINTABLE (per grading)'!H$16="OUTPUT", 'PRINTABLE (per grading)'!B$13="Midterm"), IF(ISERROR(SUMIF(OUTPUT!O$20:Y$20, "CLO2", OUTPUT!O145:Y145) / OUTPUT!AM$7), "", SUMIF(OUTPUT!O$20:Y$20, "CLO2", OUTPUT!O145:Y145) / OUTPUT!AM$7),
IF(AND('PRINTABLE (per grading)'!H$16="OUTPUT", 'PRINTABLE (per grading)'!B$13="Final"), IF(ISERROR(SUMIF(OUTPUT!AA$20:AI$20, "CLO2", OUTPUT!AA145:AI145) / OUTPUT!AN$7), "", SUMIF(OUTPUT!AA$20:AI$20, "CLO2", OUTPUT!AA145:AI145) / OUTPUT!AN$7),
"")))))),"")</f>
        <v/>
      </c>
      <c r="U143" s="232" t="str">
        <f t="shared" si="71"/>
        <v/>
      </c>
      <c r="V143" s="233" t="str">
        <f t="shared" si="72"/>
        <v/>
      </c>
      <c r="W143" s="25" t="str">
        <f>IF(B143 &lt;&gt; "", IFERROR(IF(C$16 = "PRELIM", SUMIF('Database (LECTURE-RES-PRAC)'!D$14:AG$14, "CLO3", 'Database (LECTURE-RES-PRAC)'!D140:AG140) / 'Grade computation'!F$6, IF(C$16 = "MIDTERM", SUMIF('Database (LECTURE-RES-PRAC)'!AJ$14:BM$14, "CLO3", 'Database (LECTURE-RES-PRAC)'!AJ140:BM140) / 'Grade computation'!G$6, IF(C$16 = "FINAL", SUMIF('Database (LECTURE-RES-PRAC)'!BP$14:CS$14, "CLO3", 'Database (LECTURE-RES-PRAC)'!BP140:CS140) / 'Grade computation'!H$6,""))),""),"")</f>
        <v/>
      </c>
      <c r="X143" s="232" t="str">
        <f t="shared" si="73"/>
        <v/>
      </c>
      <c r="Y143" s="25" t="str">
        <f>IF(B143 &lt;&gt; "",IF(AND('PRINTABLE (per grading)'!H$16="EXAM", 'PRINTABLE (per grading)'!B$13="Prelim"), IF(ISERROR(SUMIF('Exam (LECTURE ONLY)'!D$20:M$20, "CLO3", 'Exam (LECTURE ONLY)'!D145:M145) / 'Exam (LECTURE ONLY)'!AL$8), "", SUMIF('Exam (LECTURE ONLY)'!D$20:M$20, "CLO3", 'Exam (LECTURE ONLY)'!D145:M145) /'Exam (LECTURE ONLY)'!AL$8),
IF(AND('PRINTABLE (per grading)'!H$16="EXAM", 'PRINTABLE (per grading)'!B$13="Midterm"), IF(ISERROR(SUMIF('Exam (LECTURE ONLY)'!O$20:X$20, "CLO3", 'Exam (LECTURE ONLY)'!O145:X145) / 'Exam (LECTURE ONLY)'!AM$8), "", SUMIF('Exam (LECTURE ONLY)'!O$20:X$20, "CLO3", 'Exam (LECTURE ONLY)'!O145:X145) / 'Exam (LECTURE ONLY)'!AM$8),
IF(AND('PRINTABLE (per grading)'!H$16="EXAM", 'PRINTABLE (per grading)'!B$13="Final"), IF(ISERROR(SUMIF('Exam (LECTURE ONLY)'!Z$20:AI$20, "CLO3", 'Exam (LECTURE ONLY)'!Z145:AI145) / 'Exam (LECTURE ONLY)'!AN$8), "", SUMIF('Exam (LECTURE ONLY)'!Z$20:AI$20, "CLO3", 'Exam (LECTURE ONLY)'!Z145:AI145) / 'Exam (LECTURE ONLY)'!AN$8),
IF(AND('PRINTABLE (per grading)'!H$16="OUTPUT", 'PRINTABLE (per grading)'!B$13="Prelim"), IF(ISERROR(SUMIF(OUTPUT!C$20:M$20, "CLO3", OUTPUT!C145:M145) / OUTPUT!AL$8), "", SUMIF(OUTPUT!C$20:M$20, "CLO3", OUTPUT!C145:M145) / OUTPUT!AL$8),
IF(AND('PRINTABLE (per grading)'!H$16="OUTPUT", 'PRINTABLE (per grading)'!B$13="Midterm"), IF(ISERROR(SUMIF(OUTPUT!O$20:Y$20, "CLO3", OUTPUT!O145:Y145) / OUTPUT!AM$8), "", SUMIF(OUTPUT!O$20:Y$20, "CLO3", OUTPUT!O145:Y145) / OUTPUT!AM$8),
IF(AND('PRINTABLE (per grading)'!H$16="OUTPUT", 'PRINTABLE (per grading)'!B$13="Final"), IF(ISERROR(SUMIF(OUTPUT!AA$20:AI$20, "CLO3", OUTPUT!AA145:AI145) / OUTPUT!AN$8), "", SUMIF(OUTPUT!AA$20:AI$20, "CLO3", OUTPUT!AA145:AI145) / OUTPUT!AN$8),
"" )))))),"")</f>
        <v/>
      </c>
      <c r="Z143" s="232" t="str">
        <f t="shared" si="74"/>
        <v/>
      </c>
      <c r="AA143" s="233" t="str">
        <f t="shared" si="75"/>
        <v/>
      </c>
      <c r="AB143" s="25" t="str">
        <f>IF(B143 &lt;&gt; "", IFERROR(IF(C$16 = "PRELIM", SUMIF('Database (LECTURE-RES-PRAC)'!D$14:AG$14, "CLO4", 'Database (LECTURE-RES-PRAC)'!D140:AG140) / 'Grade computation'!F$7, IF(C$16 = "MIDTERM", SUMIF('Database (LECTURE-RES-PRAC)'!AJ$14:BM$14, "CLO4", 'Database (LECTURE-RES-PRAC)'!AJ140:BM140) / 'Grade computation'!G$7, IF(C$16 = "FINAL", SUMIF('Database (LECTURE-RES-PRAC)'!BP$14:CS$14, "CLO4", 'Database (LECTURE-RES-PRAC)'!BP140:CS140) / 'Grade computation'!H$7,""))),""),"")</f>
        <v/>
      </c>
      <c r="AC143" s="232" t="str">
        <f t="shared" si="76"/>
        <v/>
      </c>
      <c r="AD143" s="25" t="str">
        <f>IF(B143 &lt;&gt; "",IF(AND('PRINTABLE (per grading)'!H$16="EXAM", 'PRINTABLE (per grading)'!B$13="Prelim"), IF(ISERROR(SUMIF('Exam (LECTURE ONLY)'!D$20:M$20, "CLO4", 'Exam (LECTURE ONLY)'!D145:M145) / 'Exam (LECTURE ONLY)'!AL$9), "", SUMIF('Exam (LECTURE ONLY)'!D$20:M$20, "CLO4", 'Exam (LECTURE ONLY)'!D145:M145) /'Exam (LECTURE ONLY)'!AL$9),
IF(AND('PRINTABLE (per grading)'!H$16="EXAM", 'PRINTABLE (per grading)'!B$13="Midterm"), IF(ISERROR(SUMIF('Exam (LECTURE ONLY)'!O$20:X$20, "CLO4", 'Exam (LECTURE ONLY)'!O145:X145) / 'Exam (LECTURE ONLY)'!AM$9), "", SUMIF('Exam (LECTURE ONLY)'!O$20:X$20, "CLO4", 'Exam (LECTURE ONLY)'!O145:X145) / 'Exam (LECTURE ONLY)'!AM$9),
IF(AND('PRINTABLE (per grading)'!H$16="EXAM", 'PRINTABLE (per grading)'!B$13="Final"), IF(ISERROR(SUMIF('Exam (LECTURE ONLY)'!Z$20:AI$20, "CLO4", 'Exam (LECTURE ONLY)'!Z145:AI145) / 'Exam (LECTURE ONLY)'!AN$9), "", SUMIF('Exam (LECTURE ONLY)'!Z$20:AI$20, "CLO4", 'Exam (LECTURE ONLY)'!Z145:AI145) / 'Exam (LECTURE ONLY)'!AN$9),
IF(AND('PRINTABLE (per grading)'!H$16="OUTPUT", 'PRINTABLE (per grading)'!B$13="Prelim"), IF(ISERROR(SUMIF(OUTPUT!C$20:M$20, "CLO4", OUTPUT!C145:M145) / OUTPUT!AL$9), "", SUMIF(OUTPUT!C$20:M$20, "CLO4", OUTPUT!C145:M145) / OUTPUT!AL$9),
IF(AND('PRINTABLE (per grading)'!H$16="OUTPUT", 'PRINTABLE (per grading)'!B$13="Midterm"), IF(ISERROR(SUMIF(OUTPUT!O$20:Y$20, "CLO4", OUTPUT!O145:Y145) / OUTPUT!AM$9), "", SUMIF(OUTPUT!O$20:Y$20, "CLO4", OUTPUT!O145:Y145) / OUTPUT!AM$9),
IF(AND('PRINTABLE (per grading)'!H$16="OUTPUT", 'PRINTABLE (per grading)'!B$13="Final"), IF(ISERROR(SUMIF(OUTPUT!AA$20:AI$20, "CLO4", OUTPUT!AA145:AI145) / OUTPUT!AN$9), "", SUMIF(OUTPUT!AA$20:AI$20, "CLO4", OUTPUT!AA145:AI145) / OUTPUT!AN$9),
"")))))),"")</f>
        <v/>
      </c>
      <c r="AE143" s="232" t="str">
        <f t="shared" si="77"/>
        <v/>
      </c>
      <c r="AF143" s="233" t="str">
        <f t="shared" si="78"/>
        <v/>
      </c>
      <c r="AG143" s="25" t="str">
        <f>IF(B143 &lt;&gt; "", IFERROR(IF(C$16 = "PRELIM", SUMIF('Database (LECTURE-RES-PRAC)'!D$14:AG$14, "CLO5", 'Database (LECTURE-RES-PRAC)'!D140:AG140) / 'Grade computation'!F$8, IF(C$16 = "MIDTERM", SUMIF('Database (LECTURE-RES-PRAC)'!AJ$14:BM$14, "CLO5", 'Database (LECTURE-RES-PRAC)'!AJ140:BM140) / 'Grade computation'!G$8, IF(C$16 = "FINAL", SUMIF('Database (LECTURE-RES-PRAC)'!BP$14:CS$14, "CLO5", 'Database (LECTURE-RES-PRAC)'!BP140:CS140) / 'Grade computation'!H$8,""))),""),"")</f>
        <v/>
      </c>
      <c r="AH143" s="232" t="str">
        <f t="shared" si="79"/>
        <v/>
      </c>
      <c r="AI143" s="25" t="str">
        <f>IF(B143 &lt;&gt; "",IF(AND('PRINTABLE (per grading)'!H$16="EXAM", 'PRINTABLE (per grading)'!B$13="Prelim"), IF(ISERROR(SUMIF('Exam (LECTURE ONLY)'!D$20:M$20, "CLO5", 'Exam (LECTURE ONLY)'!D145:M145) / 'Exam (LECTURE ONLY)'!AL$10), "", SUMIF('Exam (LECTURE ONLY)'!D$20:M$20, "CLO5", 'Exam (LECTURE ONLY)'!D145:M145) /'Exam (LECTURE ONLY)'!AL$10),
IF(AND('PRINTABLE (per grading)'!H$16="EXAM", 'PRINTABLE (per grading)'!B$13="Midterm"), IF(ISERROR(SUMIF('Exam (LECTURE ONLY)'!O$20:X$20, "CLO5", 'Exam (LECTURE ONLY)'!O145:X145) / 'Exam (LECTURE ONLY)'!AM$10), "", SUMIF('Exam (LECTURE ONLY)'!O$20:X$20, "CLO5", 'Exam (LECTURE ONLY)'!O145:X145) / 'Exam (LECTURE ONLY)'!AM$10),
IF(AND('PRINTABLE (per grading)'!H$16="EXAM", 'PRINTABLE (per grading)'!B$13="Final"), IF(ISERROR(SUMIF('Exam (LECTURE ONLY)'!Z$20:AI$20, "CLO5", 'Exam (LECTURE ONLY)'!Z145:AI145) / 'Exam (LECTURE ONLY)'!AN$10), "", SUMIF('Exam (LECTURE ONLY)'!Z$20:AI$20, "CLO5", 'Exam (LECTURE ONLY)'!Z145:AI145) / 'Exam (LECTURE ONLY)'!AN$10),
IF(AND('PRINTABLE (per grading)'!H$16="OUTPUT", 'PRINTABLE (per grading)'!B$13="Prelim"), IF(ISERROR(SUMIF(OUTPUT!C$20:M$20, "CLO5", OUTPUT!C145:M145) / OUTPUT!AL$10), "", SUMIF(OUTPUT!C$20:M$20, "CLO5", OUTPUT!C145:M145) / OUTPUT!AL$10),
IF(AND('PRINTABLE (per grading)'!H$16="OUTPUT", 'PRINTABLE (per grading)'!B$13="Midterm"), IF(ISERROR(SUMIF(OUTPUT!O$20:Y$20, "CLO5", OUTPUT!O145:Y145) / OUTPUT!AM$10), "", SUMIF(OUTPUT!O$20:Y$20, "CLO5", OUTPUT!O145:Y145) / OUTPUT!AM$10),
IF(AND('PRINTABLE (per grading)'!H$16="OUTPUT", 'PRINTABLE (per grading)'!B$13="Final"), IF(ISERROR(SUMIF(OUTPUT!AA$20:AI$20, "CLO5", OUTPUT!AA145:AI145) / OUTPUT!AN$10), "", SUMIF(OUTPUT!AA$20:AI$20, "CLO5", OUTPUT!AA145:AI145) / OUTPUT!AN$10),
"")))))),"")</f>
        <v/>
      </c>
      <c r="AJ143" s="232" t="str">
        <f t="shared" si="80"/>
        <v/>
      </c>
      <c r="AK143" s="233" t="str">
        <f t="shared" si="81"/>
        <v/>
      </c>
      <c r="AL143" s="25" t="str">
        <f>IF(B143 &lt;&gt; "", IFERROR(IF(C$16 = "PRELIM", SUMIF('Database (LECTURE-RES-PRAC)'!D$14:AG$14, "CLO6", 'Database (LECTURE-RES-PRAC)'!D140:AG140) / 'Grade computation'!F$9, IF(C$16 = "MIDTERM", SUMIF('Database (LECTURE-RES-PRAC)'!AJ$14:BM$14, "CLO6", 'Database (LECTURE-RES-PRAC)'!AJ140:BM140) / 'Grade computation'!G$9, IF(C$16 = "FINAL", SUMIF('Database (LECTURE-RES-PRAC)'!BP$14:CS$14, "CLO6", 'Database (LECTURE-RES-PRAC)'!BP140:CS140) / 'Grade computation'!H$9,""))),""),"")</f>
        <v/>
      </c>
      <c r="AM143" s="232" t="str">
        <f t="shared" si="82"/>
        <v/>
      </c>
      <c r="AN143" s="25" t="str">
        <f>IF(B143 &lt;&gt; "",IF(AND('PRINTABLE (per grading)'!H$16="EXAM", 'PRINTABLE (per grading)'!B$13="Prelim"), IF(ISERROR(SUMIF('Exam (LECTURE ONLY)'!D$20:M$20, "CLO6", 'Exam (LECTURE ONLY)'!D145:M145) / 'Exam (LECTURE ONLY)'!AL$11), "", SUMIF('Exam (LECTURE ONLY)'!D$20:M$20, "CLO6", 'Exam (LECTURE ONLY)'!D145:M145) /'Exam (LECTURE ONLY)'!AL$11),
IF(AND('PRINTABLE (per grading)'!H$16="EXAM", 'PRINTABLE (per grading)'!B$13="Midterm"), IF(ISERROR(SUMIF('Exam (LECTURE ONLY)'!O$20:X$20, "CLO6", 'Exam (LECTURE ONLY)'!O145:X145) / 'Exam (LECTURE ONLY)'!AM$11), "", SUMIF('Exam (LECTURE ONLY)'!O$20:X$20, "CLO6", 'Exam (LECTURE ONLY)'!O145:X145) / 'Exam (LECTURE ONLY)'!AM$11),
IF(AND('PRINTABLE (per grading)'!H$16="EXAM", 'PRINTABLE (per grading)'!B$13="Final"), IF(ISERROR(SUMIF('Exam (LECTURE ONLY)'!Z$20:AI$20, "CLO6", 'Exam (LECTURE ONLY)'!Z145:AI145) / 'Exam (LECTURE ONLY)'!AN$11), "", SUMIF('Exam (LECTURE ONLY)'!Z$20:AI$20, "CLO6", 'Exam (LECTURE ONLY)'!Z145:AI145) / 'Exam (LECTURE ONLY)'!AN$11),
IF(AND('PRINTABLE (per grading)'!H$16="OUTPUT", 'PRINTABLE (per grading)'!B$13="Prelim"), IF(ISERROR(SUMIF(OUTPUT!C$20:M$20, "CLO6", OUTPUT!C145:M145) / OUTPUT!AL$11), "", SUMIF(OUTPUT!C$20:M$20, "CLO6", OUTPUT!C145:M145) / OUTPUT!AL$11),
IF(AND('PRINTABLE (per grading)'!H$16="OUTPUT", 'PRINTABLE (per grading)'!B$13="Midterm"), IF(ISERROR(SUMIF(OUTPUT!O$20:Y$20, "CLO6", OUTPUT!O145:Y145) / OUTPUT!AM$11), "", SUMIF(OUTPUT!O$20:Y$20, "CLO6", OUTPUT!O145:Y145) / OUTPUT!AM$11),
IF(AND('PRINTABLE (per grading)'!H$16="OUTPUT", 'PRINTABLE (per grading)'!B$13="Final"), IF(ISERROR(SUMIF(OUTPUT!AA$20:AI$20, "CLO6", OUTPUT!AA145:AI145) / OUTPUT!AN$11), "", SUMIF(OUTPUT!AA$20:AI$20, "CLO6", OUTPUT!AA145:AI145) / OUTPUT!AN$11),
"")))))),"")</f>
        <v/>
      </c>
      <c r="AO143" s="232" t="str">
        <f t="shared" si="83"/>
        <v/>
      </c>
      <c r="AP143" s="233" t="str">
        <f t="shared" si="84"/>
        <v/>
      </c>
      <c r="AQ143" s="25" t="str">
        <f>IF(B143 &lt;&gt; "", IFERROR(IF(C$16 = "PRELIM", SUMIF('Database (LECTURE-RES-PRAC)'!D$14:AG$14, "CLO7", 'Database (LECTURE-RES-PRAC)'!D140:AG140) / 'Grade computation'!F$10, IF(C$16 = "MIDTERM", SUMIF('Database (LECTURE-RES-PRAC)'!AJ$14:BM$14, "CLO7", 'Database (LECTURE-RES-PRAC)'!AJ140:BM140) / 'Grade computation'!G$10, IF(C$16 = "FINAL", SUMIF('Database (LECTURE-RES-PRAC)'!BP$14:CS$14, "CLO7", 'Database (LECTURE-RES-PRAC)'!BP140:CS140) / 'Grade computation'!H$10,""))),""),"")</f>
        <v/>
      </c>
      <c r="AR143" s="232" t="str">
        <f t="shared" si="85"/>
        <v/>
      </c>
      <c r="AS143" s="25" t="str">
        <f>IF(B143 &lt;&gt; "",IF(AND('PRINTABLE (per grading)'!H$16="EXAM", 'PRINTABLE (per grading)'!B$13="Prelim"), IF(ISERROR(SUMIF('Exam (LECTURE ONLY)'!D$20:M$20, "CLO7", 'Exam (LECTURE ONLY)'!D145:M145) / 'Exam (LECTURE ONLY)'!AL$12), "", SUMIF('Exam (LECTURE ONLY)'!D$20:M$20, "CLO7", 'Exam (LECTURE ONLY)'!D145:M145) /'Exam (LECTURE ONLY)'!AL$12),
IF(AND('PRINTABLE (per grading)'!H$16="EXAM", 'PRINTABLE (per grading)'!B$13="Midterm"), IF(ISERROR(SUMIF('Exam (LECTURE ONLY)'!O$20:X$20, "CLO7", 'Exam (LECTURE ONLY)'!O145:X145) / 'Exam (LECTURE ONLY)'!AM$12), "", SUMIF('Exam (LECTURE ONLY)'!O$20:X$20, "CLO7", 'Exam (LECTURE ONLY)'!O145:X145) / 'Exam (LECTURE ONLY)'!AM$12),
IF(AND('PRINTABLE (per grading)'!H$16="EXAM", 'PRINTABLE (per grading)'!B$13="Final"), IF(ISERROR(SUMIF('Exam (LECTURE ONLY)'!Z$20:AI$20, "CLO7", 'Exam (LECTURE ONLY)'!Z145:AI145) / 'Exam (LECTURE ONLY)'!AN$12), "", SUMIF('Exam (LECTURE ONLY)'!Z$20:AI$20, "CLO7", 'Exam (LECTURE ONLY)'!Z145:AI145) / 'Exam (LECTURE ONLY)'!AN$12),
IF(AND('PRINTABLE (per grading)'!H$16="OUTPUT", 'PRINTABLE (per grading)'!B$13="Prelim"), IF(ISERROR(SUMIF(OUTPUT!C$20:M$20, "CLO7", OUTPUT!C145:M145) / OUTPUT!AL$12), "", SUMIF(OUTPUT!C$20:M$20, "CLO7", OUTPUT!C145:M145) / OUTPUT!AL$12),
IF(AND('PRINTABLE (per grading)'!H$16="OUTPUT", 'PRINTABLE (per grading)'!B$13="Midterm"), IF(ISERROR(SUMIF(OUTPUT!O$20:Y$20, "CLO7", OUTPUT!O145:Y145) / OUTPUT!AM$12), "", SUMIF(OUTPUT!O$20:Y$20, "CLO7", OUTPUT!O145:Y145) / OUTPUT!AM$12),
IF(AND('PRINTABLE (per grading)'!H$16="OUTPUT", 'PRINTABLE (per grading)'!B$13="Final"), IF(ISERROR(SUMIF(OUTPUT!AA$20:AI$20, "CLO7", OUTPUT!AA145:AI145) / OUTPUT!AN$12), "", SUMIF(OUTPUT!AA$20:AI$20, "CLO7", OUTPUT!AA145:AI145) / OUTPUT!AN$12),
"")))))),"")</f>
        <v/>
      </c>
      <c r="AT143" s="232" t="str">
        <f t="shared" si="86"/>
        <v/>
      </c>
      <c r="AU143" s="233" t="str">
        <f t="shared" si="87"/>
        <v/>
      </c>
      <c r="AV143" s="25" t="str">
        <f>IF(B143 &lt;&gt; "", IFERROR(IF(C$16 = "PRELIM", SUMIF('Database (LECTURE-RES-PRAC)'!D$14:AG$14, "CLO8", 'Database (LECTURE-RES-PRAC)'!D140:AG140) / 'Grade computation'!F$11, IF(C$16 = "MIDTERM", SUMIF('Database (LECTURE-RES-PRAC)'!AJ$14:BM$14, "CLO8", 'Database (LECTURE-RES-PRAC)'!AJ140:BM140) / 'Grade computation'!G$11, IF(C$16 = "FINAL", SUMIF('Database (LECTURE-RES-PRAC)'!BP$14:CS$14, "CLO8", 'Database (LECTURE-RES-PRAC)'!BP140:CS140) / 'Grade computation'!H$11,""))),""),"")</f>
        <v/>
      </c>
      <c r="AW143" s="232" t="str">
        <f t="shared" si="88"/>
        <v/>
      </c>
      <c r="AX143" s="25" t="str">
        <f>IF(B143 &lt;&gt; "",IF(AND('PRINTABLE (per grading)'!H$16="EXAM", 'PRINTABLE (per grading)'!B$13="Prelim"), IF(ISERROR(SUMIF('Exam (LECTURE ONLY)'!D$20:M$20, "CLO8", 'Exam (LECTURE ONLY)'!D145:M145) / 'Exam (LECTURE ONLY)'!AL$13), "", SUMIF('Exam (LECTURE ONLY)'!D$20:M$20, "CLO8", 'Exam (LECTURE ONLY)'!D145:M145) /'Exam (LECTURE ONLY)'!AL$13),
IF(AND('PRINTABLE (per grading)'!H$16="EXAM", 'PRINTABLE (per grading)'!B$13="Midterm"), IF(ISERROR(SUMIF('Exam (LECTURE ONLY)'!O$20:X$20, "CLO8", 'Exam (LECTURE ONLY)'!O145:X145) / 'Exam (LECTURE ONLY)'!AM$13), "", SUMIF('Exam (LECTURE ONLY)'!O$20:X$20, "CLO8", 'Exam (LECTURE ONLY)'!O145:X145) / 'Exam (LECTURE ONLY)'!AM$13),
IF(AND('PRINTABLE (per grading)'!H$16="EXAM", 'PRINTABLE (per grading)'!B$13="Final"), IF(ISERROR(SUMIF('Exam (LECTURE ONLY)'!Z$20:AI$20, "CLO8", 'Exam (LECTURE ONLY)'!Z145:AI145) / 'Exam (LECTURE ONLY)'!AN$13), "", SUMIF('Exam (LECTURE ONLY)'!Z$20:AI$20, "CLO8", 'Exam (LECTURE ONLY)'!Z145:AI145) / 'Exam (LECTURE ONLY)'!AN$13),
IF(AND('PRINTABLE (per grading)'!H$16="OUTPUT", 'PRINTABLE (per grading)'!B$13="Prelim"), IF(ISERROR(SUMIF(OUTPUT!C$20:M$20, "CLO8", OUTPUT!C145:M145) / OUTPUT!AL$13), "", SUMIF(OUTPUT!C$20:M$20, "CLO8", OUTPUT!C145:M145) / OUTPUT!AL$13),
IF(AND('PRINTABLE (per grading)'!H$16="OUTPUT", 'PRINTABLE (per grading)'!B$13="Midterm"), IF(ISERROR(SUMIF(OUTPUT!O$20:Y$20, "CLO8", OUTPUT!O145:Y145) / OUTPUT!AM$13), "", SUMIF(OUTPUT!O$20:Y$20, "CLO8", OUTPUT!O145:Y145) / OUTPUT!AM$13),
IF(AND('PRINTABLE (per grading)'!H$16="OUTPUT", 'PRINTABLE (per grading)'!B$13="Final"), IF(ISERROR(SUMIF(OUTPUT!AA$20:AI$20, "CLO8", OUTPUT!AA145:AI145) / OUTPUT!AN$13), "", SUMIF(OUTPUT!AA$20:AI$20, "CLO8", OUTPUT!AA145:AI145) / OUTPUT!AN$13),
"")))))),"")</f>
        <v/>
      </c>
      <c r="AY143" s="232" t="str">
        <f t="shared" si="89"/>
        <v/>
      </c>
      <c r="AZ143" s="233" t="str">
        <f t="shared" si="90"/>
        <v/>
      </c>
      <c r="BA143" s="25" t="str">
        <f>IF(B143 &lt;&gt; "", IFERROR(IF(C$16 = "PRELIM", SUMIF('Database (LECTURE-RES-PRAC)'!D$14:AG$14, "CLO9", 'Database (LECTURE-RES-PRAC)'!D140:AG140) / 'Grade computation'!F$12, IF(C$16 = "MIDTERM", SUMIF('Database (LECTURE-RES-PRAC)'!AJ$14:BM$14, "CLO9", 'Database (LECTURE-RES-PRAC)'!AJ140:BM140) / 'Grade computation'!G$12, IF(C$16 = "FINAL", SUMIF('Database (LECTURE-RES-PRAC)'!BP$14:CS$14, "CLO9", 'Database (LECTURE-RES-PRAC)'!BP140:CS140) / 'Grade computation'!H$12,""))),""),"")</f>
        <v/>
      </c>
      <c r="BB143" s="232" t="str">
        <f t="shared" si="91"/>
        <v/>
      </c>
      <c r="BC143" s="25" t="str">
        <f>IF(B143 &lt;&gt; "",IF(AND('PRINTABLE (per grading)'!H$16="EXAM", 'PRINTABLE (per grading)'!B$13="Prelim"), IF(ISERROR(SUMIF('Exam (LECTURE ONLY)'!D$20:M$20, "CLO9", 'Exam (LECTURE ONLY)'!D145:M145) / 'Exam (LECTURE ONLY)'!AL$14), "", SUMIF('Exam (LECTURE ONLY)'!D$20:M$20, "CLO9", 'Exam (LECTURE ONLY)'!D145:M145) /'Exam (LECTURE ONLY)'!AL$14),
IF(AND('PRINTABLE (per grading)'!H$16="EXAM", 'PRINTABLE (per grading)'!B$13="Midterm"), IF(ISERROR(SUMIF('Exam (LECTURE ONLY)'!O$20:X$20, "CLO9", 'Exam (LECTURE ONLY)'!O145:X145) / 'Exam (LECTURE ONLY)'!AM$14), "", SUMIF('Exam (LECTURE ONLY)'!O$20:X$20, "CLO9", 'Exam (LECTURE ONLY)'!O145:X145) / 'Exam (LECTURE ONLY)'!AM$14),
IF(AND('PRINTABLE (per grading)'!H$16="EXAM", 'PRINTABLE (per grading)'!B$13="Final"), IF(ISERROR(SUMIF('Exam (LECTURE ONLY)'!Z$20:AI$20, "CLO9", 'Exam (LECTURE ONLY)'!Z145:AI145) / 'Exam (LECTURE ONLY)'!AN$14), "", SUMIF('Exam (LECTURE ONLY)'!Z$20:AI$20, "CLO9", 'Exam (LECTURE ONLY)'!Z145:AI145) / 'Exam (LECTURE ONLY)'!AN$14),
IF(AND('PRINTABLE (per grading)'!H$16="OUTPUT", 'PRINTABLE (per grading)'!B$13="Prelim"), IF(ISERROR(SUMIF(OUTPUT!C$20:M$20, "CLO9", OUTPUT!C145:M145) / OUTPUT!AL$14), "", SUMIF(OUTPUT!C$20:M$20, "CLO9", OUTPUT!C145:M145) / OUTPUT!AL$14),
IF(AND('PRINTABLE (per grading)'!H$16="OUTPUT", 'PRINTABLE (per grading)'!B$13="Midterm"), IF(ISERROR(SUMIF(OUTPUT!O$20:Y$20, "CLO9", OUTPUT!O145:Y145) / OUTPUT!AM$14), "", SUMIF(OUTPUT!O$20:Y$20, "CLO9", OUTPUT!O145:Y145) / OUTPUT!AM$14),
IF(AND('PRINTABLE (per grading)'!H$16="OUTPUT", 'PRINTABLE (per grading)'!B$13="Final"), IF(ISERROR(SUMIF(OUTPUT!AA$20:AI$20, "CLO9", OUTPUT!AA145:AI145) / OUTPUT!AN$14), "", SUMIF(OUTPUT!AA$20:AI$20, "CLO9", OUTPUT!AA145:AI145) / OUTPUT!AN$14),
"")))))),"")</f>
        <v/>
      </c>
      <c r="BD143" s="232" t="str">
        <f t="shared" si="92"/>
        <v/>
      </c>
      <c r="BE143" s="233" t="str">
        <f t="shared" si="93"/>
        <v/>
      </c>
      <c r="BF143" s="25" t="str">
        <f>IF(B143 &lt;&gt; "", IFERROR(IF(C$16 = "PRELIM", SUMIF('Database (LECTURE-RES-PRAC)'!D$14:AG$14, "CLO10", 'Database (LECTURE-RES-PRAC)'!D140:AG140) / 'Grade computation'!F$13, IF(C$16 = "MIDTERM", SUMIF('Database (LECTURE-RES-PRAC)'!AJ$14:BM$14, "CLO10", 'Database (LECTURE-RES-PRAC)'!AJ140:BM140) / 'Grade computation'!G$13, IF(C$16 = "FINAL", SUMIF('Database (LECTURE-RES-PRAC)'!BP$14:CS$14, "CLO10", 'Database (LECTURE-RES-PRAC)'!BP140:CS140) / 'Grade computation'!H$13,""))),""),"")</f>
        <v/>
      </c>
      <c r="BG143" s="232" t="str">
        <f t="shared" si="94"/>
        <v/>
      </c>
      <c r="BH143" s="25" t="str">
        <f>IF(B143 &lt;&gt; "",IF(AND('PRINTABLE (per grading)'!H$16="EXAM", 'PRINTABLE (per grading)'!B$13="Prelim"), IF(ISERROR(SUMIF('Exam (LECTURE ONLY)'!D$20:M$20, "CLO10", 'Exam (LECTURE ONLY)'!D145:M145) / 'Exam (LECTURE ONLY)'!AL$15), "", SUMIF('Exam (LECTURE ONLY)'!D$20:M$20, "CLO10", 'Exam (LECTURE ONLY)'!D145:M145) /'Exam (LECTURE ONLY)'!AL$15),
IF(AND('PRINTABLE (per grading)'!H$16="EXAM", 'PRINTABLE (per grading)'!B$13="Midterm"), IF(ISERROR(SUMIF('Exam (LECTURE ONLY)'!O$20:X$20, "CLO10", 'Exam (LECTURE ONLY)'!O145:X145) / 'Exam (LECTURE ONLY)'!AM$15), "", SUMIF('Exam (LECTURE ONLY)'!O$20:X$20, "CLO10", 'Exam (LECTURE ONLY)'!O145:X145) / 'Exam (LECTURE ONLY)'!AM$15),
IF(AND('PRINTABLE (per grading)'!H$16="EXAM", 'PRINTABLE (per grading)'!B$13="Final"), IF(ISERROR(SUMIF('Exam (LECTURE ONLY)'!Z$20:AI$20, "CLO10", 'Exam (LECTURE ONLY)'!Z145:AI145) / 'Exam (LECTURE ONLY)'!AN$15), "", SUMIF('Exam (LECTURE ONLY)'!Z$20:AI$20, "CLO10", 'Exam (LECTURE ONLY)'!Z145:AI145) / 'Exam (LECTURE ONLY)'!AN$15),
IF(AND('PRINTABLE (per grading)'!H$16="OUTPUT", 'PRINTABLE (per grading)'!B$13="Prelim"), IF(ISERROR(SUMIF(OUTPUT!C$20:M$20, "CLO10", OUTPUT!C145:M145) / OUTPUT!AL$15), "", SUMIF(OUTPUT!C$20:M$20, "CLO10", OUTPUT!C145:M145) / OUTPUT!AL$15),
IF(AND('PRINTABLE (per grading)'!H$16="OUTPUT", 'PRINTABLE (per grading)'!B$13="Midterm"), IF(ISERROR(SUMIF(OUTPUT!O$20:Y$20, "CLO10", OUTPUT!O145:Y145) / OUTPUT!AM$15), "", SUMIF(OUTPUT!O$20:Y$20, "CLO10", OUTPUT!O145:Y145) / OUTPUT!AM$15),
IF(AND('PRINTABLE (per grading)'!H$16="OUTPUT", 'PRINTABLE (per grading)'!B$13="Final"), IF(ISERROR(SUMIF(OUTPUT!AA$20:AI$20, "CLO10", OUTPUT!AA145:AI145) / OUTPUT!AN$15), "", SUMIF(OUTPUT!AA$20:AI$20, "CLO10", OUTPUT!AA145:AI145) / OUTPUT!AN$15),
"")))))),"")</f>
        <v/>
      </c>
      <c r="BI143" s="232" t="str">
        <f t="shared" si="95"/>
        <v/>
      </c>
      <c r="BJ143" s="233" t="str">
        <f t="shared" si="96"/>
        <v/>
      </c>
      <c r="BK143" s="2"/>
    </row>
    <row r="144" spans="1:63" ht="20.100000000000001" customHeight="1">
      <c r="A144" s="212" t="str">
        <f>IF(ISBLANK('Database (LECTURE-RES-PRAC)'!A141),"",'Database (LECTURE-RES-PRAC)'!A141)</f>
        <v/>
      </c>
      <c r="B144" s="213" t="str">
        <f>IF(ISBLANK('Database (LECTURE-RES-PRAC)'!B141),"",'Database (LECTURE-RES-PRAC)'!B141)</f>
        <v/>
      </c>
      <c r="C144" s="134" t="str">
        <f>IF(B144&lt;&gt;"",IF(C$16="PRELIM",'Grade computation'!C144, IF(C$16="MIDTERM",'Grade computation'!K144, IF(C$16="FINAL",'Grade computation'!S144,""))),"")</f>
        <v/>
      </c>
      <c r="D144" s="135" t="str">
        <f t="shared" si="1"/>
        <v/>
      </c>
      <c r="E144" s="134" t="str">
        <f>IF(B144&lt;&gt;"", IF(C$16="PRELIM",'Grade computation'!E144, IF(C$16="MIDTERM",'Grade computation'!M144, IF(C$16="FINAL",'Grade computation'!U144,""))),"")</f>
        <v/>
      </c>
      <c r="F144" s="136" t="str">
        <f t="shared" si="2"/>
        <v/>
      </c>
      <c r="G144" s="137" t="str">
        <f t="shared" si="3"/>
        <v/>
      </c>
      <c r="H144" s="207" t="str">
        <f>IF(B144&lt;&gt;"",IF(C$16="PRELIM", 'Grade computation'!H144, IF(C$16="MIDTERM", 'Grade computation'!P144, IF(C$16="FINAL",'Grade computation'!X144, ""))),"")</f>
        <v/>
      </c>
      <c r="I144" s="137" t="str">
        <f t="shared" si="4"/>
        <v/>
      </c>
      <c r="J144" s="139" t="str">
        <f t="shared" si="5"/>
        <v/>
      </c>
      <c r="K144" s="377" t="str">
        <f t="shared" si="6"/>
        <v/>
      </c>
      <c r="L144" s="434"/>
      <c r="M144" s="25" t="str">
        <f>IF(B144 &lt;&gt; "", IFERROR(IF(C$16 = "PRELIM", SUMIF('Database (LECTURE-RES-PRAC)'!D$14:AG$14, "CLO1", 'Database (LECTURE-RES-PRAC)'!D141:AG141) / 'Grade computation'!F$4, IF(C$16 = "MIDTERM", SUMIF('Database (LECTURE-RES-PRAC)'!AJ$14:BM$14, "CLO1", 'Database (LECTURE-RES-PRAC)'!AJ141:BM141) / 'Grade computation'!G$4, IF(C$16 = "FINAL", SUMIF('Database (LECTURE-RES-PRAC)'!BP$14:CS$14, "CLO1", 'Database (LECTURE-RES-PRAC)'!BP141:CS141) / 'Grade computation'!H$4,""))),""),"")</f>
        <v/>
      </c>
      <c r="N144" s="232" t="str">
        <f t="shared" si="67"/>
        <v/>
      </c>
      <c r="O144" s="25" t="str">
        <f>IF(B144 &lt;&gt; "",IF(AND('PRINTABLE (per grading)'!H$16="EXAM", 'PRINTABLE (per grading)'!B$13="Prelim"), IF(ISERROR(SUMIF('Exam (LECTURE ONLY)'!D$20:M$20, "CLO1", 'Exam (LECTURE ONLY)'!D146:M146) / 'Exam (LECTURE ONLY)'!AL$6), "", SUMIF('Exam (LECTURE ONLY)'!D$20:M$20, "CLO1", 'Exam (LECTURE ONLY)'!D146:M146) /'Exam (LECTURE ONLY)'!AL$6),
IF(AND('PRINTABLE (per grading)'!H$16="EXAM", 'PRINTABLE (per grading)'!B$13="Midterm"), IF(ISERROR(SUMIF('Exam (LECTURE ONLY)'!O$20:X$20, "CLO1", 'Exam (LECTURE ONLY)'!O146:X146) / 'Exam (LECTURE ONLY)'!AM$6), "", SUMIF('Exam (LECTURE ONLY)'!O$20:X$20, "CLO1", 'Exam (LECTURE ONLY)'!O146:X146) / 'Exam (LECTURE ONLY)'!AM$6),
IF(AND('PRINTABLE (per grading)'!H$16="EXAM", 'PRINTABLE (per grading)'!B$13="Final"), IF(ISERROR(SUMIF('Exam (LECTURE ONLY)'!Z$20:AI$20, "CLO1", 'Exam (LECTURE ONLY)'!Z146:AI146) / 'Exam (LECTURE ONLY)'!AN$6), "", SUMIF('Exam (LECTURE ONLY)'!Z$20:AI$20, "CLO1", 'Exam (LECTURE ONLY)'!Z146:AI146) / 'Exam (LECTURE ONLY)'!AN$6),
IF(AND('PRINTABLE (per grading)'!H$16="OUTPUT", 'PRINTABLE (per grading)'!B$13="Prelim"), IF(ISERROR(SUMIF(OUTPUT!C$20:M$20, "CLO1", OUTPUT!C146:M146) / OUTPUT!AL$6), "", SUMIF(OUTPUT!C$20:M$20, "CLO1", OUTPUT!C146:M146) / OUTPUT!AL$6),
IF(AND('PRINTABLE (per grading)'!H$16="OUTPUT", 'PRINTABLE (per grading)'!B$13="Midterm"), IF(ISERROR(SUMIF(OUTPUT!O$20:Y$20, "CLO1", OUTPUT!O146:Y146) / OUTPUT!AM$6), "", SUMIF(OUTPUT!O$20:Y$20, "CLO1", OUTPUT!O146:Y146) / OUTPUT!AM$6),
IF(AND('PRINTABLE (per grading)'!H$16="OUTPUT", 'PRINTABLE (per grading)'!B$13="Final"), IF(ISERROR(SUMIF(OUTPUT!AA$20:AI$20, "CLO1", OUTPUT!AA146:AI146) / OUTPUT!AN$6), "", SUMIF(OUTPUT!AA$20:AI$20, "CLO1", OUTPUT!AA146:AI146) / OUTPUT!AN$6),
"")))))),"")</f>
        <v/>
      </c>
      <c r="P144" s="232" t="str">
        <f t="shared" si="68"/>
        <v/>
      </c>
      <c r="Q144" s="233" t="str">
        <f t="shared" si="69"/>
        <v/>
      </c>
      <c r="R144" s="25" t="str">
        <f>IF(B144 &lt;&gt; "", IFERROR(IF(C$16 = "PRELIM", SUMIF('Database (LECTURE-RES-PRAC)'!D$14:AG$14, "CLO2", 'Database (LECTURE-RES-PRAC)'!D141:AG141) / 'Grade computation'!F$5, IF(C$16 = "MIDTERM", SUMIF('Database (LECTURE-RES-PRAC)'!AJ$14:BM$14, "CLO2", 'Database (LECTURE-RES-PRAC)'!AJ141:BM141) / 'Grade computation'!G$5, IF(C$16 = "FINAL", SUMIF('Database (LECTURE-RES-PRAC)'!BP$14:CS$14, "CLO2", 'Database (LECTURE-RES-PRAC)'!BP141:CS141) / 'Grade computation'!H$5,""))),""),"")</f>
        <v/>
      </c>
      <c r="S144" s="232" t="str">
        <f t="shared" si="70"/>
        <v/>
      </c>
      <c r="T144" s="25" t="str">
        <f>IF(B144 &lt;&gt; "",IF(AND('PRINTABLE (per grading)'!H$16="EXAM", 'PRINTABLE (per grading)'!B$13="Prelim"), IF(ISERROR(SUMIF('Exam (LECTURE ONLY)'!D$20:M$20, "CLO2", 'Exam (LECTURE ONLY)'!D146:M146) / 'Exam (LECTURE ONLY)'!AL$7), "", SUMIF('Exam (LECTURE ONLY)'!D$20:M$20, "CLO2", 'Exam (LECTURE ONLY)'!D146:M146) /'Exam (LECTURE ONLY)'!AL$7),
IF(AND('PRINTABLE (per grading)'!H$16="EXAM", 'PRINTABLE (per grading)'!B$13="Midterm"), IF(ISERROR(SUMIF('Exam (LECTURE ONLY)'!O$20:X$20, "CLO2", 'Exam (LECTURE ONLY)'!O146:X146) / 'Exam (LECTURE ONLY)'!AM$7), "", SUMIF('Exam (LECTURE ONLY)'!O$20:X$20, "CLO2", 'Exam (LECTURE ONLY)'!O146:X146) / 'Exam (LECTURE ONLY)'!AM$7),
IF(AND('PRINTABLE (per grading)'!H$16="EXAM", 'PRINTABLE (per grading)'!B$13="Final"), IF(ISERROR(SUMIF('Exam (LECTURE ONLY)'!Z$20:AI$20, "CLO2", 'Exam (LECTURE ONLY)'!Z146:AI146) / 'Exam (LECTURE ONLY)'!AN$7), "", SUMIF('Exam (LECTURE ONLY)'!Z$20:AI$20, "CLO2", 'Exam (LECTURE ONLY)'!Z146:AI146) / 'Exam (LECTURE ONLY)'!AN$7),
IF(AND('PRINTABLE (per grading)'!H$16="OUTPUT", 'PRINTABLE (per grading)'!B$13="Prelim"), IF(ISERROR(SUMIF(OUTPUT!C$20:M$20, "CLO2", OUTPUT!C146:M146) / OUTPUT!AL$7), "", SUMIF(OUTPUT!C$20:M$20, "CLO2", OUTPUT!C146:M146) / OUTPUT!AL$7),
IF(AND('PRINTABLE (per grading)'!H$16="OUTPUT", 'PRINTABLE (per grading)'!B$13="Midterm"), IF(ISERROR(SUMIF(OUTPUT!O$20:Y$20, "CLO2", OUTPUT!O146:Y146) / OUTPUT!AM$7), "", SUMIF(OUTPUT!O$20:Y$20, "CLO2", OUTPUT!O146:Y146) / OUTPUT!AM$7),
IF(AND('PRINTABLE (per grading)'!H$16="OUTPUT", 'PRINTABLE (per grading)'!B$13="Final"), IF(ISERROR(SUMIF(OUTPUT!AA$20:AI$20, "CLO2", OUTPUT!AA146:AI146) / OUTPUT!AN$7), "", SUMIF(OUTPUT!AA$20:AI$20, "CLO2", OUTPUT!AA146:AI146) / OUTPUT!AN$7),
"")))))),"")</f>
        <v/>
      </c>
      <c r="U144" s="232" t="str">
        <f t="shared" si="71"/>
        <v/>
      </c>
      <c r="V144" s="233" t="str">
        <f t="shared" si="72"/>
        <v/>
      </c>
      <c r="W144" s="25" t="str">
        <f>IF(B144 &lt;&gt; "", IFERROR(IF(C$16 = "PRELIM", SUMIF('Database (LECTURE-RES-PRAC)'!D$14:AG$14, "CLO3", 'Database (LECTURE-RES-PRAC)'!D141:AG141) / 'Grade computation'!F$6, IF(C$16 = "MIDTERM", SUMIF('Database (LECTURE-RES-PRAC)'!AJ$14:BM$14, "CLO3", 'Database (LECTURE-RES-PRAC)'!AJ141:BM141) / 'Grade computation'!G$6, IF(C$16 = "FINAL", SUMIF('Database (LECTURE-RES-PRAC)'!BP$14:CS$14, "CLO3", 'Database (LECTURE-RES-PRAC)'!BP141:CS141) / 'Grade computation'!H$6,""))),""),"")</f>
        <v/>
      </c>
      <c r="X144" s="232" t="str">
        <f t="shared" si="73"/>
        <v/>
      </c>
      <c r="Y144" s="25" t="str">
        <f>IF(B144 &lt;&gt; "",IF(AND('PRINTABLE (per grading)'!H$16="EXAM", 'PRINTABLE (per grading)'!B$13="Prelim"), IF(ISERROR(SUMIF('Exam (LECTURE ONLY)'!D$20:M$20, "CLO3", 'Exam (LECTURE ONLY)'!D146:M146) / 'Exam (LECTURE ONLY)'!AL$8), "", SUMIF('Exam (LECTURE ONLY)'!D$20:M$20, "CLO3", 'Exam (LECTURE ONLY)'!D146:M146) /'Exam (LECTURE ONLY)'!AL$8),
IF(AND('PRINTABLE (per grading)'!H$16="EXAM", 'PRINTABLE (per grading)'!B$13="Midterm"), IF(ISERROR(SUMIF('Exam (LECTURE ONLY)'!O$20:X$20, "CLO3", 'Exam (LECTURE ONLY)'!O146:X146) / 'Exam (LECTURE ONLY)'!AM$8), "", SUMIF('Exam (LECTURE ONLY)'!O$20:X$20, "CLO3", 'Exam (LECTURE ONLY)'!O146:X146) / 'Exam (LECTURE ONLY)'!AM$8),
IF(AND('PRINTABLE (per grading)'!H$16="EXAM", 'PRINTABLE (per grading)'!B$13="Final"), IF(ISERROR(SUMIF('Exam (LECTURE ONLY)'!Z$20:AI$20, "CLO3", 'Exam (LECTURE ONLY)'!Z146:AI146) / 'Exam (LECTURE ONLY)'!AN$8), "", SUMIF('Exam (LECTURE ONLY)'!Z$20:AI$20, "CLO3", 'Exam (LECTURE ONLY)'!Z146:AI146) / 'Exam (LECTURE ONLY)'!AN$8),
IF(AND('PRINTABLE (per grading)'!H$16="OUTPUT", 'PRINTABLE (per grading)'!B$13="Prelim"), IF(ISERROR(SUMIF(OUTPUT!C$20:M$20, "CLO3", OUTPUT!C146:M146) / OUTPUT!AL$8), "", SUMIF(OUTPUT!C$20:M$20, "CLO3", OUTPUT!C146:M146) / OUTPUT!AL$8),
IF(AND('PRINTABLE (per grading)'!H$16="OUTPUT", 'PRINTABLE (per grading)'!B$13="Midterm"), IF(ISERROR(SUMIF(OUTPUT!O$20:Y$20, "CLO3", OUTPUT!O146:Y146) / OUTPUT!AM$8), "", SUMIF(OUTPUT!O$20:Y$20, "CLO3", OUTPUT!O146:Y146) / OUTPUT!AM$8),
IF(AND('PRINTABLE (per grading)'!H$16="OUTPUT", 'PRINTABLE (per grading)'!B$13="Final"), IF(ISERROR(SUMIF(OUTPUT!AA$20:AI$20, "CLO3", OUTPUT!AA146:AI146) / OUTPUT!AN$8), "", SUMIF(OUTPUT!AA$20:AI$20, "CLO3", OUTPUT!AA146:AI146) / OUTPUT!AN$8),
"" )))))),"")</f>
        <v/>
      </c>
      <c r="Z144" s="232" t="str">
        <f t="shared" si="74"/>
        <v/>
      </c>
      <c r="AA144" s="233" t="str">
        <f t="shared" si="75"/>
        <v/>
      </c>
      <c r="AB144" s="25" t="str">
        <f>IF(B144 &lt;&gt; "", IFERROR(IF(C$16 = "PRELIM", SUMIF('Database (LECTURE-RES-PRAC)'!D$14:AG$14, "CLO4", 'Database (LECTURE-RES-PRAC)'!D141:AG141) / 'Grade computation'!F$7, IF(C$16 = "MIDTERM", SUMIF('Database (LECTURE-RES-PRAC)'!AJ$14:BM$14, "CLO4", 'Database (LECTURE-RES-PRAC)'!AJ141:BM141) / 'Grade computation'!G$7, IF(C$16 = "FINAL", SUMIF('Database (LECTURE-RES-PRAC)'!BP$14:CS$14, "CLO4", 'Database (LECTURE-RES-PRAC)'!BP141:CS141) / 'Grade computation'!H$7,""))),""),"")</f>
        <v/>
      </c>
      <c r="AC144" s="232" t="str">
        <f t="shared" si="76"/>
        <v/>
      </c>
      <c r="AD144" s="25" t="str">
        <f>IF(B144 &lt;&gt; "",IF(AND('PRINTABLE (per grading)'!H$16="EXAM", 'PRINTABLE (per grading)'!B$13="Prelim"), IF(ISERROR(SUMIF('Exam (LECTURE ONLY)'!D$20:M$20, "CLO4", 'Exam (LECTURE ONLY)'!D146:M146) / 'Exam (LECTURE ONLY)'!AL$9), "", SUMIF('Exam (LECTURE ONLY)'!D$20:M$20, "CLO4", 'Exam (LECTURE ONLY)'!D146:M146) /'Exam (LECTURE ONLY)'!AL$9),
IF(AND('PRINTABLE (per grading)'!H$16="EXAM", 'PRINTABLE (per grading)'!B$13="Midterm"), IF(ISERROR(SUMIF('Exam (LECTURE ONLY)'!O$20:X$20, "CLO4", 'Exam (LECTURE ONLY)'!O146:X146) / 'Exam (LECTURE ONLY)'!AM$9), "", SUMIF('Exam (LECTURE ONLY)'!O$20:X$20, "CLO4", 'Exam (LECTURE ONLY)'!O146:X146) / 'Exam (LECTURE ONLY)'!AM$9),
IF(AND('PRINTABLE (per grading)'!H$16="EXAM", 'PRINTABLE (per grading)'!B$13="Final"), IF(ISERROR(SUMIF('Exam (LECTURE ONLY)'!Z$20:AI$20, "CLO4", 'Exam (LECTURE ONLY)'!Z146:AI146) / 'Exam (LECTURE ONLY)'!AN$9), "", SUMIF('Exam (LECTURE ONLY)'!Z$20:AI$20, "CLO4", 'Exam (LECTURE ONLY)'!Z146:AI146) / 'Exam (LECTURE ONLY)'!AN$9),
IF(AND('PRINTABLE (per grading)'!H$16="OUTPUT", 'PRINTABLE (per grading)'!B$13="Prelim"), IF(ISERROR(SUMIF(OUTPUT!C$20:M$20, "CLO4", OUTPUT!C146:M146) / OUTPUT!AL$9), "", SUMIF(OUTPUT!C$20:M$20, "CLO4", OUTPUT!C146:M146) / OUTPUT!AL$9),
IF(AND('PRINTABLE (per grading)'!H$16="OUTPUT", 'PRINTABLE (per grading)'!B$13="Midterm"), IF(ISERROR(SUMIF(OUTPUT!O$20:Y$20, "CLO4", OUTPUT!O146:Y146) / OUTPUT!AM$9), "", SUMIF(OUTPUT!O$20:Y$20, "CLO4", OUTPUT!O146:Y146) / OUTPUT!AM$9),
IF(AND('PRINTABLE (per grading)'!H$16="OUTPUT", 'PRINTABLE (per grading)'!B$13="Final"), IF(ISERROR(SUMIF(OUTPUT!AA$20:AI$20, "CLO4", OUTPUT!AA146:AI146) / OUTPUT!AN$9), "", SUMIF(OUTPUT!AA$20:AI$20, "CLO4", OUTPUT!AA146:AI146) / OUTPUT!AN$9),
"")))))),"")</f>
        <v/>
      </c>
      <c r="AE144" s="232" t="str">
        <f t="shared" si="77"/>
        <v/>
      </c>
      <c r="AF144" s="233" t="str">
        <f t="shared" si="78"/>
        <v/>
      </c>
      <c r="AG144" s="25" t="str">
        <f>IF(B144 &lt;&gt; "", IFERROR(IF(C$16 = "PRELIM", SUMIF('Database (LECTURE-RES-PRAC)'!D$14:AG$14, "CLO5", 'Database (LECTURE-RES-PRAC)'!D141:AG141) / 'Grade computation'!F$8, IF(C$16 = "MIDTERM", SUMIF('Database (LECTURE-RES-PRAC)'!AJ$14:BM$14, "CLO5", 'Database (LECTURE-RES-PRAC)'!AJ141:BM141) / 'Grade computation'!G$8, IF(C$16 = "FINAL", SUMIF('Database (LECTURE-RES-PRAC)'!BP$14:CS$14, "CLO5", 'Database (LECTURE-RES-PRAC)'!BP141:CS141) / 'Grade computation'!H$8,""))),""),"")</f>
        <v/>
      </c>
      <c r="AH144" s="232" t="str">
        <f t="shared" si="79"/>
        <v/>
      </c>
      <c r="AI144" s="25" t="str">
        <f>IF(B144 &lt;&gt; "",IF(AND('PRINTABLE (per grading)'!H$16="EXAM", 'PRINTABLE (per grading)'!B$13="Prelim"), IF(ISERROR(SUMIF('Exam (LECTURE ONLY)'!D$20:M$20, "CLO5", 'Exam (LECTURE ONLY)'!D146:M146) / 'Exam (LECTURE ONLY)'!AL$10), "", SUMIF('Exam (LECTURE ONLY)'!D$20:M$20, "CLO5", 'Exam (LECTURE ONLY)'!D146:M146) /'Exam (LECTURE ONLY)'!AL$10),
IF(AND('PRINTABLE (per grading)'!H$16="EXAM", 'PRINTABLE (per grading)'!B$13="Midterm"), IF(ISERROR(SUMIF('Exam (LECTURE ONLY)'!O$20:X$20, "CLO5", 'Exam (LECTURE ONLY)'!O146:X146) / 'Exam (LECTURE ONLY)'!AM$10), "", SUMIF('Exam (LECTURE ONLY)'!O$20:X$20, "CLO5", 'Exam (LECTURE ONLY)'!O146:X146) / 'Exam (LECTURE ONLY)'!AM$10),
IF(AND('PRINTABLE (per grading)'!H$16="EXAM", 'PRINTABLE (per grading)'!B$13="Final"), IF(ISERROR(SUMIF('Exam (LECTURE ONLY)'!Z$20:AI$20, "CLO5", 'Exam (LECTURE ONLY)'!Z146:AI146) / 'Exam (LECTURE ONLY)'!AN$10), "", SUMIF('Exam (LECTURE ONLY)'!Z$20:AI$20, "CLO5", 'Exam (LECTURE ONLY)'!Z146:AI146) / 'Exam (LECTURE ONLY)'!AN$10),
IF(AND('PRINTABLE (per grading)'!H$16="OUTPUT", 'PRINTABLE (per grading)'!B$13="Prelim"), IF(ISERROR(SUMIF(OUTPUT!C$20:M$20, "CLO5", OUTPUT!C146:M146) / OUTPUT!AL$10), "", SUMIF(OUTPUT!C$20:M$20, "CLO5", OUTPUT!C146:M146) / OUTPUT!AL$10),
IF(AND('PRINTABLE (per grading)'!H$16="OUTPUT", 'PRINTABLE (per grading)'!B$13="Midterm"), IF(ISERROR(SUMIF(OUTPUT!O$20:Y$20, "CLO5", OUTPUT!O146:Y146) / OUTPUT!AM$10), "", SUMIF(OUTPUT!O$20:Y$20, "CLO5", OUTPUT!O146:Y146) / OUTPUT!AM$10),
IF(AND('PRINTABLE (per grading)'!H$16="OUTPUT", 'PRINTABLE (per grading)'!B$13="Final"), IF(ISERROR(SUMIF(OUTPUT!AA$20:AI$20, "CLO5", OUTPUT!AA146:AI146) / OUTPUT!AN$10), "", SUMIF(OUTPUT!AA$20:AI$20, "CLO5", OUTPUT!AA146:AI146) / OUTPUT!AN$10),
"")))))),"")</f>
        <v/>
      </c>
      <c r="AJ144" s="232" t="str">
        <f t="shared" si="80"/>
        <v/>
      </c>
      <c r="AK144" s="233" t="str">
        <f t="shared" si="81"/>
        <v/>
      </c>
      <c r="AL144" s="25" t="str">
        <f>IF(B144 &lt;&gt; "", IFERROR(IF(C$16 = "PRELIM", SUMIF('Database (LECTURE-RES-PRAC)'!D$14:AG$14, "CLO6", 'Database (LECTURE-RES-PRAC)'!D141:AG141) / 'Grade computation'!F$9, IF(C$16 = "MIDTERM", SUMIF('Database (LECTURE-RES-PRAC)'!AJ$14:BM$14, "CLO6", 'Database (LECTURE-RES-PRAC)'!AJ141:BM141) / 'Grade computation'!G$9, IF(C$16 = "FINAL", SUMIF('Database (LECTURE-RES-PRAC)'!BP$14:CS$14, "CLO6", 'Database (LECTURE-RES-PRAC)'!BP141:CS141) / 'Grade computation'!H$9,""))),""),"")</f>
        <v/>
      </c>
      <c r="AM144" s="232" t="str">
        <f t="shared" si="82"/>
        <v/>
      </c>
      <c r="AN144" s="25" t="str">
        <f>IF(B144 &lt;&gt; "",IF(AND('PRINTABLE (per grading)'!H$16="EXAM", 'PRINTABLE (per grading)'!B$13="Prelim"), IF(ISERROR(SUMIF('Exam (LECTURE ONLY)'!D$20:M$20, "CLO6", 'Exam (LECTURE ONLY)'!D146:M146) / 'Exam (LECTURE ONLY)'!AL$11), "", SUMIF('Exam (LECTURE ONLY)'!D$20:M$20, "CLO6", 'Exam (LECTURE ONLY)'!D146:M146) /'Exam (LECTURE ONLY)'!AL$11),
IF(AND('PRINTABLE (per grading)'!H$16="EXAM", 'PRINTABLE (per grading)'!B$13="Midterm"), IF(ISERROR(SUMIF('Exam (LECTURE ONLY)'!O$20:X$20, "CLO6", 'Exam (LECTURE ONLY)'!O146:X146) / 'Exam (LECTURE ONLY)'!AM$11), "", SUMIF('Exam (LECTURE ONLY)'!O$20:X$20, "CLO6", 'Exam (LECTURE ONLY)'!O146:X146) / 'Exam (LECTURE ONLY)'!AM$11),
IF(AND('PRINTABLE (per grading)'!H$16="EXAM", 'PRINTABLE (per grading)'!B$13="Final"), IF(ISERROR(SUMIF('Exam (LECTURE ONLY)'!Z$20:AI$20, "CLO6", 'Exam (LECTURE ONLY)'!Z146:AI146) / 'Exam (LECTURE ONLY)'!AN$11), "", SUMIF('Exam (LECTURE ONLY)'!Z$20:AI$20, "CLO6", 'Exam (LECTURE ONLY)'!Z146:AI146) / 'Exam (LECTURE ONLY)'!AN$11),
IF(AND('PRINTABLE (per grading)'!H$16="OUTPUT", 'PRINTABLE (per grading)'!B$13="Prelim"), IF(ISERROR(SUMIF(OUTPUT!C$20:M$20, "CLO6", OUTPUT!C146:M146) / OUTPUT!AL$11), "", SUMIF(OUTPUT!C$20:M$20, "CLO6", OUTPUT!C146:M146) / OUTPUT!AL$11),
IF(AND('PRINTABLE (per grading)'!H$16="OUTPUT", 'PRINTABLE (per grading)'!B$13="Midterm"), IF(ISERROR(SUMIF(OUTPUT!O$20:Y$20, "CLO6", OUTPUT!O146:Y146) / OUTPUT!AM$11), "", SUMIF(OUTPUT!O$20:Y$20, "CLO6", OUTPUT!O146:Y146) / OUTPUT!AM$11),
IF(AND('PRINTABLE (per grading)'!H$16="OUTPUT", 'PRINTABLE (per grading)'!B$13="Final"), IF(ISERROR(SUMIF(OUTPUT!AA$20:AI$20, "CLO6", OUTPUT!AA146:AI146) / OUTPUT!AN$11), "", SUMIF(OUTPUT!AA$20:AI$20, "CLO6", OUTPUT!AA146:AI146) / OUTPUT!AN$11),
"")))))),"")</f>
        <v/>
      </c>
      <c r="AO144" s="232" t="str">
        <f t="shared" si="83"/>
        <v/>
      </c>
      <c r="AP144" s="233" t="str">
        <f t="shared" si="84"/>
        <v/>
      </c>
      <c r="AQ144" s="25" t="str">
        <f>IF(B144 &lt;&gt; "", IFERROR(IF(C$16 = "PRELIM", SUMIF('Database (LECTURE-RES-PRAC)'!D$14:AG$14, "CLO7", 'Database (LECTURE-RES-PRAC)'!D141:AG141) / 'Grade computation'!F$10, IF(C$16 = "MIDTERM", SUMIF('Database (LECTURE-RES-PRAC)'!AJ$14:BM$14, "CLO7", 'Database (LECTURE-RES-PRAC)'!AJ141:BM141) / 'Grade computation'!G$10, IF(C$16 = "FINAL", SUMIF('Database (LECTURE-RES-PRAC)'!BP$14:CS$14, "CLO7", 'Database (LECTURE-RES-PRAC)'!BP141:CS141) / 'Grade computation'!H$10,""))),""),"")</f>
        <v/>
      </c>
      <c r="AR144" s="232" t="str">
        <f t="shared" si="85"/>
        <v/>
      </c>
      <c r="AS144" s="25" t="str">
        <f>IF(B144 &lt;&gt; "",IF(AND('PRINTABLE (per grading)'!H$16="EXAM", 'PRINTABLE (per grading)'!B$13="Prelim"), IF(ISERROR(SUMIF('Exam (LECTURE ONLY)'!D$20:M$20, "CLO7", 'Exam (LECTURE ONLY)'!D146:M146) / 'Exam (LECTURE ONLY)'!AL$12), "", SUMIF('Exam (LECTURE ONLY)'!D$20:M$20, "CLO7", 'Exam (LECTURE ONLY)'!D146:M146) /'Exam (LECTURE ONLY)'!AL$12),
IF(AND('PRINTABLE (per grading)'!H$16="EXAM", 'PRINTABLE (per grading)'!B$13="Midterm"), IF(ISERROR(SUMIF('Exam (LECTURE ONLY)'!O$20:X$20, "CLO7", 'Exam (LECTURE ONLY)'!O146:X146) / 'Exam (LECTURE ONLY)'!AM$12), "", SUMIF('Exam (LECTURE ONLY)'!O$20:X$20, "CLO7", 'Exam (LECTURE ONLY)'!O146:X146) / 'Exam (LECTURE ONLY)'!AM$12),
IF(AND('PRINTABLE (per grading)'!H$16="EXAM", 'PRINTABLE (per grading)'!B$13="Final"), IF(ISERROR(SUMIF('Exam (LECTURE ONLY)'!Z$20:AI$20, "CLO7", 'Exam (LECTURE ONLY)'!Z146:AI146) / 'Exam (LECTURE ONLY)'!AN$12), "", SUMIF('Exam (LECTURE ONLY)'!Z$20:AI$20, "CLO7", 'Exam (LECTURE ONLY)'!Z146:AI146) / 'Exam (LECTURE ONLY)'!AN$12),
IF(AND('PRINTABLE (per grading)'!H$16="OUTPUT", 'PRINTABLE (per grading)'!B$13="Prelim"), IF(ISERROR(SUMIF(OUTPUT!C$20:M$20, "CLO7", OUTPUT!C146:M146) / OUTPUT!AL$12), "", SUMIF(OUTPUT!C$20:M$20, "CLO7", OUTPUT!C146:M146) / OUTPUT!AL$12),
IF(AND('PRINTABLE (per grading)'!H$16="OUTPUT", 'PRINTABLE (per grading)'!B$13="Midterm"), IF(ISERROR(SUMIF(OUTPUT!O$20:Y$20, "CLO7", OUTPUT!O146:Y146) / OUTPUT!AM$12), "", SUMIF(OUTPUT!O$20:Y$20, "CLO7", OUTPUT!O146:Y146) / OUTPUT!AM$12),
IF(AND('PRINTABLE (per grading)'!H$16="OUTPUT", 'PRINTABLE (per grading)'!B$13="Final"), IF(ISERROR(SUMIF(OUTPUT!AA$20:AI$20, "CLO7", OUTPUT!AA146:AI146) / OUTPUT!AN$12), "", SUMIF(OUTPUT!AA$20:AI$20, "CLO7", OUTPUT!AA146:AI146) / OUTPUT!AN$12),
"")))))),"")</f>
        <v/>
      </c>
      <c r="AT144" s="232" t="str">
        <f t="shared" si="86"/>
        <v/>
      </c>
      <c r="AU144" s="233" t="str">
        <f t="shared" si="87"/>
        <v/>
      </c>
      <c r="AV144" s="25" t="str">
        <f>IF(B144 &lt;&gt; "", IFERROR(IF(C$16 = "PRELIM", SUMIF('Database (LECTURE-RES-PRAC)'!D$14:AG$14, "CLO8", 'Database (LECTURE-RES-PRAC)'!D141:AG141) / 'Grade computation'!F$11, IF(C$16 = "MIDTERM", SUMIF('Database (LECTURE-RES-PRAC)'!AJ$14:BM$14, "CLO8", 'Database (LECTURE-RES-PRAC)'!AJ141:BM141) / 'Grade computation'!G$11, IF(C$16 = "FINAL", SUMIF('Database (LECTURE-RES-PRAC)'!BP$14:CS$14, "CLO8", 'Database (LECTURE-RES-PRAC)'!BP141:CS141) / 'Grade computation'!H$11,""))),""),"")</f>
        <v/>
      </c>
      <c r="AW144" s="232" t="str">
        <f t="shared" si="88"/>
        <v/>
      </c>
      <c r="AX144" s="25" t="str">
        <f>IF(B144 &lt;&gt; "",IF(AND('PRINTABLE (per grading)'!H$16="EXAM", 'PRINTABLE (per grading)'!B$13="Prelim"), IF(ISERROR(SUMIF('Exam (LECTURE ONLY)'!D$20:M$20, "CLO8", 'Exam (LECTURE ONLY)'!D146:M146) / 'Exam (LECTURE ONLY)'!AL$13), "", SUMIF('Exam (LECTURE ONLY)'!D$20:M$20, "CLO8", 'Exam (LECTURE ONLY)'!D146:M146) /'Exam (LECTURE ONLY)'!AL$13),
IF(AND('PRINTABLE (per grading)'!H$16="EXAM", 'PRINTABLE (per grading)'!B$13="Midterm"), IF(ISERROR(SUMIF('Exam (LECTURE ONLY)'!O$20:X$20, "CLO8", 'Exam (LECTURE ONLY)'!O146:X146) / 'Exam (LECTURE ONLY)'!AM$13), "", SUMIF('Exam (LECTURE ONLY)'!O$20:X$20, "CLO8", 'Exam (LECTURE ONLY)'!O146:X146) / 'Exam (LECTURE ONLY)'!AM$13),
IF(AND('PRINTABLE (per grading)'!H$16="EXAM", 'PRINTABLE (per grading)'!B$13="Final"), IF(ISERROR(SUMIF('Exam (LECTURE ONLY)'!Z$20:AI$20, "CLO8", 'Exam (LECTURE ONLY)'!Z146:AI146) / 'Exam (LECTURE ONLY)'!AN$13), "", SUMIF('Exam (LECTURE ONLY)'!Z$20:AI$20, "CLO8", 'Exam (LECTURE ONLY)'!Z146:AI146) / 'Exam (LECTURE ONLY)'!AN$13),
IF(AND('PRINTABLE (per grading)'!H$16="OUTPUT", 'PRINTABLE (per grading)'!B$13="Prelim"), IF(ISERROR(SUMIF(OUTPUT!C$20:M$20, "CLO8", OUTPUT!C146:M146) / OUTPUT!AL$13), "", SUMIF(OUTPUT!C$20:M$20, "CLO8", OUTPUT!C146:M146) / OUTPUT!AL$13),
IF(AND('PRINTABLE (per grading)'!H$16="OUTPUT", 'PRINTABLE (per grading)'!B$13="Midterm"), IF(ISERROR(SUMIF(OUTPUT!O$20:Y$20, "CLO8", OUTPUT!O146:Y146) / OUTPUT!AM$13), "", SUMIF(OUTPUT!O$20:Y$20, "CLO8", OUTPUT!O146:Y146) / OUTPUT!AM$13),
IF(AND('PRINTABLE (per grading)'!H$16="OUTPUT", 'PRINTABLE (per grading)'!B$13="Final"), IF(ISERROR(SUMIF(OUTPUT!AA$20:AI$20, "CLO8", OUTPUT!AA146:AI146) / OUTPUT!AN$13), "", SUMIF(OUTPUT!AA$20:AI$20, "CLO8", OUTPUT!AA146:AI146) / OUTPUT!AN$13),
"")))))),"")</f>
        <v/>
      </c>
      <c r="AY144" s="232" t="str">
        <f t="shared" si="89"/>
        <v/>
      </c>
      <c r="AZ144" s="233" t="str">
        <f t="shared" si="90"/>
        <v/>
      </c>
      <c r="BA144" s="25" t="str">
        <f>IF(B144 &lt;&gt; "", IFERROR(IF(C$16 = "PRELIM", SUMIF('Database (LECTURE-RES-PRAC)'!D$14:AG$14, "CLO9", 'Database (LECTURE-RES-PRAC)'!D141:AG141) / 'Grade computation'!F$12, IF(C$16 = "MIDTERM", SUMIF('Database (LECTURE-RES-PRAC)'!AJ$14:BM$14, "CLO9", 'Database (LECTURE-RES-PRAC)'!AJ141:BM141) / 'Grade computation'!G$12, IF(C$16 = "FINAL", SUMIF('Database (LECTURE-RES-PRAC)'!BP$14:CS$14, "CLO9", 'Database (LECTURE-RES-PRAC)'!BP141:CS141) / 'Grade computation'!H$12,""))),""),"")</f>
        <v/>
      </c>
      <c r="BB144" s="232" t="str">
        <f t="shared" si="91"/>
        <v/>
      </c>
      <c r="BC144" s="25" t="str">
        <f>IF(B144 &lt;&gt; "",IF(AND('PRINTABLE (per grading)'!H$16="EXAM", 'PRINTABLE (per grading)'!B$13="Prelim"), IF(ISERROR(SUMIF('Exam (LECTURE ONLY)'!D$20:M$20, "CLO9", 'Exam (LECTURE ONLY)'!D146:M146) / 'Exam (LECTURE ONLY)'!AL$14), "", SUMIF('Exam (LECTURE ONLY)'!D$20:M$20, "CLO9", 'Exam (LECTURE ONLY)'!D146:M146) /'Exam (LECTURE ONLY)'!AL$14),
IF(AND('PRINTABLE (per grading)'!H$16="EXAM", 'PRINTABLE (per grading)'!B$13="Midterm"), IF(ISERROR(SUMIF('Exam (LECTURE ONLY)'!O$20:X$20, "CLO9", 'Exam (LECTURE ONLY)'!O146:X146) / 'Exam (LECTURE ONLY)'!AM$14), "", SUMIF('Exam (LECTURE ONLY)'!O$20:X$20, "CLO9", 'Exam (LECTURE ONLY)'!O146:X146) / 'Exam (LECTURE ONLY)'!AM$14),
IF(AND('PRINTABLE (per grading)'!H$16="EXAM", 'PRINTABLE (per grading)'!B$13="Final"), IF(ISERROR(SUMIF('Exam (LECTURE ONLY)'!Z$20:AI$20, "CLO9", 'Exam (LECTURE ONLY)'!Z146:AI146) / 'Exam (LECTURE ONLY)'!AN$14), "", SUMIF('Exam (LECTURE ONLY)'!Z$20:AI$20, "CLO9", 'Exam (LECTURE ONLY)'!Z146:AI146) / 'Exam (LECTURE ONLY)'!AN$14),
IF(AND('PRINTABLE (per grading)'!H$16="OUTPUT", 'PRINTABLE (per grading)'!B$13="Prelim"), IF(ISERROR(SUMIF(OUTPUT!C$20:M$20, "CLO9", OUTPUT!C146:M146) / OUTPUT!AL$14), "", SUMIF(OUTPUT!C$20:M$20, "CLO9", OUTPUT!C146:M146) / OUTPUT!AL$14),
IF(AND('PRINTABLE (per grading)'!H$16="OUTPUT", 'PRINTABLE (per grading)'!B$13="Midterm"), IF(ISERROR(SUMIF(OUTPUT!O$20:Y$20, "CLO9", OUTPUT!O146:Y146) / OUTPUT!AM$14), "", SUMIF(OUTPUT!O$20:Y$20, "CLO9", OUTPUT!O146:Y146) / OUTPUT!AM$14),
IF(AND('PRINTABLE (per grading)'!H$16="OUTPUT", 'PRINTABLE (per grading)'!B$13="Final"), IF(ISERROR(SUMIF(OUTPUT!AA$20:AI$20, "CLO9", OUTPUT!AA146:AI146) / OUTPUT!AN$14), "", SUMIF(OUTPUT!AA$20:AI$20, "CLO9", OUTPUT!AA146:AI146) / OUTPUT!AN$14),
"")))))),"")</f>
        <v/>
      </c>
      <c r="BD144" s="232" t="str">
        <f t="shared" si="92"/>
        <v/>
      </c>
      <c r="BE144" s="233" t="str">
        <f t="shared" si="93"/>
        <v/>
      </c>
      <c r="BF144" s="25" t="str">
        <f>IF(B144 &lt;&gt; "", IFERROR(IF(C$16 = "PRELIM", SUMIF('Database (LECTURE-RES-PRAC)'!D$14:AG$14, "CLO10", 'Database (LECTURE-RES-PRAC)'!D141:AG141) / 'Grade computation'!F$13, IF(C$16 = "MIDTERM", SUMIF('Database (LECTURE-RES-PRAC)'!AJ$14:BM$14, "CLO10", 'Database (LECTURE-RES-PRAC)'!AJ141:BM141) / 'Grade computation'!G$13, IF(C$16 = "FINAL", SUMIF('Database (LECTURE-RES-PRAC)'!BP$14:CS$14, "CLO10", 'Database (LECTURE-RES-PRAC)'!BP141:CS141) / 'Grade computation'!H$13,""))),""),"")</f>
        <v/>
      </c>
      <c r="BG144" s="232" t="str">
        <f t="shared" si="94"/>
        <v/>
      </c>
      <c r="BH144" s="25" t="str">
        <f>IF(B144 &lt;&gt; "",IF(AND('PRINTABLE (per grading)'!H$16="EXAM", 'PRINTABLE (per grading)'!B$13="Prelim"), IF(ISERROR(SUMIF('Exam (LECTURE ONLY)'!D$20:M$20, "CLO10", 'Exam (LECTURE ONLY)'!D146:M146) / 'Exam (LECTURE ONLY)'!AL$15), "", SUMIF('Exam (LECTURE ONLY)'!D$20:M$20, "CLO10", 'Exam (LECTURE ONLY)'!D146:M146) /'Exam (LECTURE ONLY)'!AL$15),
IF(AND('PRINTABLE (per grading)'!H$16="EXAM", 'PRINTABLE (per grading)'!B$13="Midterm"), IF(ISERROR(SUMIF('Exam (LECTURE ONLY)'!O$20:X$20, "CLO10", 'Exam (LECTURE ONLY)'!O146:X146) / 'Exam (LECTURE ONLY)'!AM$15), "", SUMIF('Exam (LECTURE ONLY)'!O$20:X$20, "CLO10", 'Exam (LECTURE ONLY)'!O146:X146) / 'Exam (LECTURE ONLY)'!AM$15),
IF(AND('PRINTABLE (per grading)'!H$16="EXAM", 'PRINTABLE (per grading)'!B$13="Final"), IF(ISERROR(SUMIF('Exam (LECTURE ONLY)'!Z$20:AI$20, "CLO10", 'Exam (LECTURE ONLY)'!Z146:AI146) / 'Exam (LECTURE ONLY)'!AN$15), "", SUMIF('Exam (LECTURE ONLY)'!Z$20:AI$20, "CLO10", 'Exam (LECTURE ONLY)'!Z146:AI146) / 'Exam (LECTURE ONLY)'!AN$15),
IF(AND('PRINTABLE (per grading)'!H$16="OUTPUT", 'PRINTABLE (per grading)'!B$13="Prelim"), IF(ISERROR(SUMIF(OUTPUT!C$20:M$20, "CLO10", OUTPUT!C146:M146) / OUTPUT!AL$15), "", SUMIF(OUTPUT!C$20:M$20, "CLO10", OUTPUT!C146:M146) / OUTPUT!AL$15),
IF(AND('PRINTABLE (per grading)'!H$16="OUTPUT", 'PRINTABLE (per grading)'!B$13="Midterm"), IF(ISERROR(SUMIF(OUTPUT!O$20:Y$20, "CLO10", OUTPUT!O146:Y146) / OUTPUT!AM$15), "", SUMIF(OUTPUT!O$20:Y$20, "CLO10", OUTPUT!O146:Y146) / OUTPUT!AM$15),
IF(AND('PRINTABLE (per grading)'!H$16="OUTPUT", 'PRINTABLE (per grading)'!B$13="Final"), IF(ISERROR(SUMIF(OUTPUT!AA$20:AI$20, "CLO10", OUTPUT!AA146:AI146) / OUTPUT!AN$15), "", SUMIF(OUTPUT!AA$20:AI$20, "CLO10", OUTPUT!AA146:AI146) / OUTPUT!AN$15),
"")))))),"")</f>
        <v/>
      </c>
      <c r="BI144" s="232" t="str">
        <f t="shared" si="95"/>
        <v/>
      </c>
      <c r="BJ144" s="233" t="str">
        <f t="shared" si="96"/>
        <v/>
      </c>
      <c r="BK144" s="2"/>
    </row>
    <row r="145" spans="1:63" ht="20.100000000000001" customHeight="1">
      <c r="A145" s="118" t="str">
        <f>IF(ISBLANK('Database (LECTURE-RES-PRAC)'!A142),"",'Database (LECTURE-RES-PRAC)'!A142)</f>
        <v/>
      </c>
      <c r="B145" s="119" t="str">
        <f>IF(ISBLANK('Database (LECTURE-RES-PRAC)'!B142),"",'Database (LECTURE-RES-PRAC)'!B142)</f>
        <v/>
      </c>
      <c r="C145" s="134" t="str">
        <f>IF(B145&lt;&gt;"",IF(C$16="PRELIM",'Grade computation'!C145, IF(C$16="MIDTERM",'Grade computation'!K145, IF(C$16="FINAL",'Grade computation'!S145,""))),"")</f>
        <v/>
      </c>
      <c r="D145" s="135" t="str">
        <f t="shared" si="1"/>
        <v/>
      </c>
      <c r="E145" s="134" t="str">
        <f>IF(B145&lt;&gt;"", IF(C$16="PRELIM",'Grade computation'!E145, IF(C$16="MIDTERM",'Grade computation'!M145, IF(C$16="FINAL",'Grade computation'!U145,""))),"")</f>
        <v/>
      </c>
      <c r="F145" s="136" t="str">
        <f t="shared" si="2"/>
        <v/>
      </c>
      <c r="G145" s="137" t="str">
        <f t="shared" si="3"/>
        <v/>
      </c>
      <c r="H145" s="207" t="str">
        <f>IF(B145&lt;&gt;"",IF(C$16="PRELIM", 'Grade computation'!H145, IF(C$16="MIDTERM", 'Grade computation'!P145, IF(C$16="FINAL",'Grade computation'!X145, ""))),"")</f>
        <v/>
      </c>
      <c r="I145" s="137" t="str">
        <f t="shared" si="4"/>
        <v/>
      </c>
      <c r="J145" s="139" t="str">
        <f t="shared" si="5"/>
        <v/>
      </c>
      <c r="K145" s="377" t="str">
        <f t="shared" si="6"/>
        <v/>
      </c>
      <c r="L145" s="434"/>
      <c r="M145" s="25" t="str">
        <f>IF(B145 &lt;&gt; "", IFERROR(IF(C$16 = "PRELIM", SUMIF('Database (LECTURE-RES-PRAC)'!D$14:AG$14, "CLO1", 'Database (LECTURE-RES-PRAC)'!D142:AG142) / 'Grade computation'!F$4, IF(C$16 = "MIDTERM", SUMIF('Database (LECTURE-RES-PRAC)'!AJ$14:BM$14, "CLO1", 'Database (LECTURE-RES-PRAC)'!AJ142:BM142) / 'Grade computation'!G$4, IF(C$16 = "FINAL", SUMIF('Database (LECTURE-RES-PRAC)'!BP$14:CS$14, "CLO1", 'Database (LECTURE-RES-PRAC)'!BP142:CS142) / 'Grade computation'!H$4,""))),""),"")</f>
        <v/>
      </c>
      <c r="N145" s="232" t="str">
        <f t="shared" si="67"/>
        <v/>
      </c>
      <c r="O145" s="25" t="str">
        <f>IF(B145 &lt;&gt; "",IF(AND('PRINTABLE (per grading)'!H$16="EXAM", 'PRINTABLE (per grading)'!B$13="Prelim"), IF(ISERROR(SUMIF('Exam (LECTURE ONLY)'!D$20:M$20, "CLO1", 'Exam (LECTURE ONLY)'!D147:M147) / 'Exam (LECTURE ONLY)'!AL$6), "", SUMIF('Exam (LECTURE ONLY)'!D$20:M$20, "CLO1", 'Exam (LECTURE ONLY)'!D147:M147) /'Exam (LECTURE ONLY)'!AL$6),
IF(AND('PRINTABLE (per grading)'!H$16="EXAM", 'PRINTABLE (per grading)'!B$13="Midterm"), IF(ISERROR(SUMIF('Exam (LECTURE ONLY)'!O$20:X$20, "CLO1", 'Exam (LECTURE ONLY)'!O147:X147) / 'Exam (LECTURE ONLY)'!AM$6), "", SUMIF('Exam (LECTURE ONLY)'!O$20:X$20, "CLO1", 'Exam (LECTURE ONLY)'!O147:X147) / 'Exam (LECTURE ONLY)'!AM$6),
IF(AND('PRINTABLE (per grading)'!H$16="EXAM", 'PRINTABLE (per grading)'!B$13="Final"), IF(ISERROR(SUMIF('Exam (LECTURE ONLY)'!Z$20:AI$20, "CLO1", 'Exam (LECTURE ONLY)'!Z147:AI147) / 'Exam (LECTURE ONLY)'!AN$6), "", SUMIF('Exam (LECTURE ONLY)'!Z$20:AI$20, "CLO1", 'Exam (LECTURE ONLY)'!Z147:AI147) / 'Exam (LECTURE ONLY)'!AN$6),
IF(AND('PRINTABLE (per grading)'!H$16="OUTPUT", 'PRINTABLE (per grading)'!B$13="Prelim"), IF(ISERROR(SUMIF(OUTPUT!C$20:M$20, "CLO1", OUTPUT!C147:M147) / OUTPUT!AL$6), "", SUMIF(OUTPUT!C$20:M$20, "CLO1", OUTPUT!C147:M147) / OUTPUT!AL$6),
IF(AND('PRINTABLE (per grading)'!H$16="OUTPUT", 'PRINTABLE (per grading)'!B$13="Midterm"), IF(ISERROR(SUMIF(OUTPUT!O$20:Y$20, "CLO1", OUTPUT!O147:Y147) / OUTPUT!AM$6), "", SUMIF(OUTPUT!O$20:Y$20, "CLO1", OUTPUT!O147:Y147) / OUTPUT!AM$6),
IF(AND('PRINTABLE (per grading)'!H$16="OUTPUT", 'PRINTABLE (per grading)'!B$13="Final"), IF(ISERROR(SUMIF(OUTPUT!AA$20:AI$20, "CLO1", OUTPUT!AA147:AI147) / OUTPUT!AN$6), "", SUMIF(OUTPUT!AA$20:AI$20, "CLO1", OUTPUT!AA147:AI147) / OUTPUT!AN$6),
"")))))),"")</f>
        <v/>
      </c>
      <c r="P145" s="232" t="str">
        <f t="shared" si="68"/>
        <v/>
      </c>
      <c r="Q145" s="233" t="str">
        <f t="shared" si="69"/>
        <v/>
      </c>
      <c r="R145" s="25" t="str">
        <f>IF(B145 &lt;&gt; "", IFERROR(IF(C$16 = "PRELIM", SUMIF('Database (LECTURE-RES-PRAC)'!D$14:AG$14, "CLO2", 'Database (LECTURE-RES-PRAC)'!D142:AG142) / 'Grade computation'!F$5, IF(C$16 = "MIDTERM", SUMIF('Database (LECTURE-RES-PRAC)'!AJ$14:BM$14, "CLO2", 'Database (LECTURE-RES-PRAC)'!AJ142:BM142) / 'Grade computation'!G$5, IF(C$16 = "FINAL", SUMIF('Database (LECTURE-RES-PRAC)'!BP$14:CS$14, "CLO2", 'Database (LECTURE-RES-PRAC)'!BP142:CS142) / 'Grade computation'!H$5,""))),""),"")</f>
        <v/>
      </c>
      <c r="S145" s="232" t="str">
        <f t="shared" si="70"/>
        <v/>
      </c>
      <c r="T145" s="25" t="str">
        <f>IF(B145 &lt;&gt; "",IF(AND('PRINTABLE (per grading)'!H$16="EXAM", 'PRINTABLE (per grading)'!B$13="Prelim"), IF(ISERROR(SUMIF('Exam (LECTURE ONLY)'!D$20:M$20, "CLO2", 'Exam (LECTURE ONLY)'!D147:M147) / 'Exam (LECTURE ONLY)'!AL$7), "", SUMIF('Exam (LECTURE ONLY)'!D$20:M$20, "CLO2", 'Exam (LECTURE ONLY)'!D147:M147) /'Exam (LECTURE ONLY)'!AL$7),
IF(AND('PRINTABLE (per grading)'!H$16="EXAM", 'PRINTABLE (per grading)'!B$13="Midterm"), IF(ISERROR(SUMIF('Exam (LECTURE ONLY)'!O$20:X$20, "CLO2", 'Exam (LECTURE ONLY)'!O147:X147) / 'Exam (LECTURE ONLY)'!AM$7), "", SUMIF('Exam (LECTURE ONLY)'!O$20:X$20, "CLO2", 'Exam (LECTURE ONLY)'!O147:X147) / 'Exam (LECTURE ONLY)'!AM$7),
IF(AND('PRINTABLE (per grading)'!H$16="EXAM", 'PRINTABLE (per grading)'!B$13="Final"), IF(ISERROR(SUMIF('Exam (LECTURE ONLY)'!Z$20:AI$20, "CLO2", 'Exam (LECTURE ONLY)'!Z147:AI147) / 'Exam (LECTURE ONLY)'!AN$7), "", SUMIF('Exam (LECTURE ONLY)'!Z$20:AI$20, "CLO2", 'Exam (LECTURE ONLY)'!Z147:AI147) / 'Exam (LECTURE ONLY)'!AN$7),
IF(AND('PRINTABLE (per grading)'!H$16="OUTPUT", 'PRINTABLE (per grading)'!B$13="Prelim"), IF(ISERROR(SUMIF(OUTPUT!C$20:M$20, "CLO2", OUTPUT!C147:M147) / OUTPUT!AL$7), "", SUMIF(OUTPUT!C$20:M$20, "CLO2", OUTPUT!C147:M147) / OUTPUT!AL$7),
IF(AND('PRINTABLE (per grading)'!H$16="OUTPUT", 'PRINTABLE (per grading)'!B$13="Midterm"), IF(ISERROR(SUMIF(OUTPUT!O$20:Y$20, "CLO2", OUTPUT!O147:Y147) / OUTPUT!AM$7), "", SUMIF(OUTPUT!O$20:Y$20, "CLO2", OUTPUT!O147:Y147) / OUTPUT!AM$7),
IF(AND('PRINTABLE (per grading)'!H$16="OUTPUT", 'PRINTABLE (per grading)'!B$13="Final"), IF(ISERROR(SUMIF(OUTPUT!AA$20:AI$20, "CLO2", OUTPUT!AA147:AI147) / OUTPUT!AN$7), "", SUMIF(OUTPUT!AA$20:AI$20, "CLO2", OUTPUT!AA147:AI147) / OUTPUT!AN$7),
"")))))),"")</f>
        <v/>
      </c>
      <c r="U145" s="232" t="str">
        <f t="shared" si="71"/>
        <v/>
      </c>
      <c r="V145" s="233" t="str">
        <f t="shared" si="72"/>
        <v/>
      </c>
      <c r="W145" s="25" t="str">
        <f>IF(B145 &lt;&gt; "", IFERROR(IF(C$16 = "PRELIM", SUMIF('Database (LECTURE-RES-PRAC)'!D$14:AG$14, "CLO3", 'Database (LECTURE-RES-PRAC)'!D142:AG142) / 'Grade computation'!F$6, IF(C$16 = "MIDTERM", SUMIF('Database (LECTURE-RES-PRAC)'!AJ$14:BM$14, "CLO3", 'Database (LECTURE-RES-PRAC)'!AJ142:BM142) / 'Grade computation'!G$6, IF(C$16 = "FINAL", SUMIF('Database (LECTURE-RES-PRAC)'!BP$14:CS$14, "CLO3", 'Database (LECTURE-RES-PRAC)'!BP142:CS142) / 'Grade computation'!H$6,""))),""),"")</f>
        <v/>
      </c>
      <c r="X145" s="232" t="str">
        <f t="shared" si="73"/>
        <v/>
      </c>
      <c r="Y145" s="25" t="str">
        <f>IF(B145 &lt;&gt; "",IF(AND('PRINTABLE (per grading)'!H$16="EXAM", 'PRINTABLE (per grading)'!B$13="Prelim"), IF(ISERROR(SUMIF('Exam (LECTURE ONLY)'!D$20:M$20, "CLO3", 'Exam (LECTURE ONLY)'!D147:M147) / 'Exam (LECTURE ONLY)'!AL$8), "", SUMIF('Exam (LECTURE ONLY)'!D$20:M$20, "CLO3", 'Exam (LECTURE ONLY)'!D147:M147) /'Exam (LECTURE ONLY)'!AL$8),
IF(AND('PRINTABLE (per grading)'!H$16="EXAM", 'PRINTABLE (per grading)'!B$13="Midterm"), IF(ISERROR(SUMIF('Exam (LECTURE ONLY)'!O$20:X$20, "CLO3", 'Exam (LECTURE ONLY)'!O147:X147) / 'Exam (LECTURE ONLY)'!AM$8), "", SUMIF('Exam (LECTURE ONLY)'!O$20:X$20, "CLO3", 'Exam (LECTURE ONLY)'!O147:X147) / 'Exam (LECTURE ONLY)'!AM$8),
IF(AND('PRINTABLE (per grading)'!H$16="EXAM", 'PRINTABLE (per grading)'!B$13="Final"), IF(ISERROR(SUMIF('Exam (LECTURE ONLY)'!Z$20:AI$20, "CLO3", 'Exam (LECTURE ONLY)'!Z147:AI147) / 'Exam (LECTURE ONLY)'!AN$8), "", SUMIF('Exam (LECTURE ONLY)'!Z$20:AI$20, "CLO3", 'Exam (LECTURE ONLY)'!Z147:AI147) / 'Exam (LECTURE ONLY)'!AN$8),
IF(AND('PRINTABLE (per grading)'!H$16="OUTPUT", 'PRINTABLE (per grading)'!B$13="Prelim"), IF(ISERROR(SUMIF(OUTPUT!C$20:M$20, "CLO3", OUTPUT!C147:M147) / OUTPUT!AL$8), "", SUMIF(OUTPUT!C$20:M$20, "CLO3", OUTPUT!C147:M147) / OUTPUT!AL$8),
IF(AND('PRINTABLE (per grading)'!H$16="OUTPUT", 'PRINTABLE (per grading)'!B$13="Midterm"), IF(ISERROR(SUMIF(OUTPUT!O$20:Y$20, "CLO3", OUTPUT!O147:Y147) / OUTPUT!AM$8), "", SUMIF(OUTPUT!O$20:Y$20, "CLO3", OUTPUT!O147:Y147) / OUTPUT!AM$8),
IF(AND('PRINTABLE (per grading)'!H$16="OUTPUT", 'PRINTABLE (per grading)'!B$13="Final"), IF(ISERROR(SUMIF(OUTPUT!AA$20:AI$20, "CLO3", OUTPUT!AA147:AI147) / OUTPUT!AN$8), "", SUMIF(OUTPUT!AA$20:AI$20, "CLO3", OUTPUT!AA147:AI147) / OUTPUT!AN$8),
"" )))))),"")</f>
        <v/>
      </c>
      <c r="Z145" s="232" t="str">
        <f t="shared" si="74"/>
        <v/>
      </c>
      <c r="AA145" s="233" t="str">
        <f t="shared" si="75"/>
        <v/>
      </c>
      <c r="AB145" s="25" t="str">
        <f>IF(B145 &lt;&gt; "", IFERROR(IF(C$16 = "PRELIM", SUMIF('Database (LECTURE-RES-PRAC)'!D$14:AG$14, "CLO4", 'Database (LECTURE-RES-PRAC)'!D142:AG142) / 'Grade computation'!F$7, IF(C$16 = "MIDTERM", SUMIF('Database (LECTURE-RES-PRAC)'!AJ$14:BM$14, "CLO4", 'Database (LECTURE-RES-PRAC)'!AJ142:BM142) / 'Grade computation'!G$7, IF(C$16 = "FINAL", SUMIF('Database (LECTURE-RES-PRAC)'!BP$14:CS$14, "CLO4", 'Database (LECTURE-RES-PRAC)'!BP142:CS142) / 'Grade computation'!H$7,""))),""),"")</f>
        <v/>
      </c>
      <c r="AC145" s="232" t="str">
        <f t="shared" si="76"/>
        <v/>
      </c>
      <c r="AD145" s="25" t="str">
        <f>IF(B145 &lt;&gt; "",IF(AND('PRINTABLE (per grading)'!H$16="EXAM", 'PRINTABLE (per grading)'!B$13="Prelim"), IF(ISERROR(SUMIF('Exam (LECTURE ONLY)'!D$20:M$20, "CLO4", 'Exam (LECTURE ONLY)'!D147:M147) / 'Exam (LECTURE ONLY)'!AL$9), "", SUMIF('Exam (LECTURE ONLY)'!D$20:M$20, "CLO4", 'Exam (LECTURE ONLY)'!D147:M147) /'Exam (LECTURE ONLY)'!AL$9),
IF(AND('PRINTABLE (per grading)'!H$16="EXAM", 'PRINTABLE (per grading)'!B$13="Midterm"), IF(ISERROR(SUMIF('Exam (LECTURE ONLY)'!O$20:X$20, "CLO4", 'Exam (LECTURE ONLY)'!O147:X147) / 'Exam (LECTURE ONLY)'!AM$9), "", SUMIF('Exam (LECTURE ONLY)'!O$20:X$20, "CLO4", 'Exam (LECTURE ONLY)'!O147:X147) / 'Exam (LECTURE ONLY)'!AM$9),
IF(AND('PRINTABLE (per grading)'!H$16="EXAM", 'PRINTABLE (per grading)'!B$13="Final"), IF(ISERROR(SUMIF('Exam (LECTURE ONLY)'!Z$20:AI$20, "CLO4", 'Exam (LECTURE ONLY)'!Z147:AI147) / 'Exam (LECTURE ONLY)'!AN$9), "", SUMIF('Exam (LECTURE ONLY)'!Z$20:AI$20, "CLO4", 'Exam (LECTURE ONLY)'!Z147:AI147) / 'Exam (LECTURE ONLY)'!AN$9),
IF(AND('PRINTABLE (per grading)'!H$16="OUTPUT", 'PRINTABLE (per grading)'!B$13="Prelim"), IF(ISERROR(SUMIF(OUTPUT!C$20:M$20, "CLO4", OUTPUT!C147:M147) / OUTPUT!AL$9), "", SUMIF(OUTPUT!C$20:M$20, "CLO4", OUTPUT!C147:M147) / OUTPUT!AL$9),
IF(AND('PRINTABLE (per grading)'!H$16="OUTPUT", 'PRINTABLE (per grading)'!B$13="Midterm"), IF(ISERROR(SUMIF(OUTPUT!O$20:Y$20, "CLO4", OUTPUT!O147:Y147) / OUTPUT!AM$9), "", SUMIF(OUTPUT!O$20:Y$20, "CLO4", OUTPUT!O147:Y147) / OUTPUT!AM$9),
IF(AND('PRINTABLE (per grading)'!H$16="OUTPUT", 'PRINTABLE (per grading)'!B$13="Final"), IF(ISERROR(SUMIF(OUTPUT!AA$20:AI$20, "CLO4", OUTPUT!AA147:AI147) / OUTPUT!AN$9), "", SUMIF(OUTPUT!AA$20:AI$20, "CLO4", OUTPUT!AA147:AI147) / OUTPUT!AN$9),
"")))))),"")</f>
        <v/>
      </c>
      <c r="AE145" s="232" t="str">
        <f t="shared" si="77"/>
        <v/>
      </c>
      <c r="AF145" s="233" t="str">
        <f t="shared" si="78"/>
        <v/>
      </c>
      <c r="AG145" s="25" t="str">
        <f>IF(B145 &lt;&gt; "", IFERROR(IF(C$16 = "PRELIM", SUMIF('Database (LECTURE-RES-PRAC)'!D$14:AG$14, "CLO5", 'Database (LECTURE-RES-PRAC)'!D142:AG142) / 'Grade computation'!F$8, IF(C$16 = "MIDTERM", SUMIF('Database (LECTURE-RES-PRAC)'!AJ$14:BM$14, "CLO5", 'Database (LECTURE-RES-PRAC)'!AJ142:BM142) / 'Grade computation'!G$8, IF(C$16 = "FINAL", SUMIF('Database (LECTURE-RES-PRAC)'!BP$14:CS$14, "CLO5", 'Database (LECTURE-RES-PRAC)'!BP142:CS142) / 'Grade computation'!H$8,""))),""),"")</f>
        <v/>
      </c>
      <c r="AH145" s="232" t="str">
        <f t="shared" si="79"/>
        <v/>
      </c>
      <c r="AI145" s="25" t="str">
        <f>IF(B145 &lt;&gt; "",IF(AND('PRINTABLE (per grading)'!H$16="EXAM", 'PRINTABLE (per grading)'!B$13="Prelim"), IF(ISERROR(SUMIF('Exam (LECTURE ONLY)'!D$20:M$20, "CLO5", 'Exam (LECTURE ONLY)'!D147:M147) / 'Exam (LECTURE ONLY)'!AL$10), "", SUMIF('Exam (LECTURE ONLY)'!D$20:M$20, "CLO5", 'Exam (LECTURE ONLY)'!D147:M147) /'Exam (LECTURE ONLY)'!AL$10),
IF(AND('PRINTABLE (per grading)'!H$16="EXAM", 'PRINTABLE (per grading)'!B$13="Midterm"), IF(ISERROR(SUMIF('Exam (LECTURE ONLY)'!O$20:X$20, "CLO5", 'Exam (LECTURE ONLY)'!O147:X147) / 'Exam (LECTURE ONLY)'!AM$10), "", SUMIF('Exam (LECTURE ONLY)'!O$20:X$20, "CLO5", 'Exam (LECTURE ONLY)'!O147:X147) / 'Exam (LECTURE ONLY)'!AM$10),
IF(AND('PRINTABLE (per grading)'!H$16="EXAM", 'PRINTABLE (per grading)'!B$13="Final"), IF(ISERROR(SUMIF('Exam (LECTURE ONLY)'!Z$20:AI$20, "CLO5", 'Exam (LECTURE ONLY)'!Z147:AI147) / 'Exam (LECTURE ONLY)'!AN$10), "", SUMIF('Exam (LECTURE ONLY)'!Z$20:AI$20, "CLO5", 'Exam (LECTURE ONLY)'!Z147:AI147) / 'Exam (LECTURE ONLY)'!AN$10),
IF(AND('PRINTABLE (per grading)'!H$16="OUTPUT", 'PRINTABLE (per grading)'!B$13="Prelim"), IF(ISERROR(SUMIF(OUTPUT!C$20:M$20, "CLO5", OUTPUT!C147:M147) / OUTPUT!AL$10), "", SUMIF(OUTPUT!C$20:M$20, "CLO5", OUTPUT!C147:M147) / OUTPUT!AL$10),
IF(AND('PRINTABLE (per grading)'!H$16="OUTPUT", 'PRINTABLE (per grading)'!B$13="Midterm"), IF(ISERROR(SUMIF(OUTPUT!O$20:Y$20, "CLO5", OUTPUT!O147:Y147) / OUTPUT!AM$10), "", SUMIF(OUTPUT!O$20:Y$20, "CLO5", OUTPUT!O147:Y147) / OUTPUT!AM$10),
IF(AND('PRINTABLE (per grading)'!H$16="OUTPUT", 'PRINTABLE (per grading)'!B$13="Final"), IF(ISERROR(SUMIF(OUTPUT!AA$20:AI$20, "CLO5", OUTPUT!AA147:AI147) / OUTPUT!AN$10), "", SUMIF(OUTPUT!AA$20:AI$20, "CLO5", OUTPUT!AA147:AI147) / OUTPUT!AN$10),
"")))))),"")</f>
        <v/>
      </c>
      <c r="AJ145" s="232" t="str">
        <f t="shared" si="80"/>
        <v/>
      </c>
      <c r="AK145" s="233" t="str">
        <f t="shared" si="81"/>
        <v/>
      </c>
      <c r="AL145" s="25" t="str">
        <f>IF(B145 &lt;&gt; "", IFERROR(IF(C$16 = "PRELIM", SUMIF('Database (LECTURE-RES-PRAC)'!D$14:AG$14, "CLO6", 'Database (LECTURE-RES-PRAC)'!D142:AG142) / 'Grade computation'!F$9, IF(C$16 = "MIDTERM", SUMIF('Database (LECTURE-RES-PRAC)'!AJ$14:BM$14, "CLO6", 'Database (LECTURE-RES-PRAC)'!AJ142:BM142) / 'Grade computation'!G$9, IF(C$16 = "FINAL", SUMIF('Database (LECTURE-RES-PRAC)'!BP$14:CS$14, "CLO6", 'Database (LECTURE-RES-PRAC)'!BP142:CS142) / 'Grade computation'!H$9,""))),""),"")</f>
        <v/>
      </c>
      <c r="AM145" s="232" t="str">
        <f t="shared" si="82"/>
        <v/>
      </c>
      <c r="AN145" s="25" t="str">
        <f>IF(B145 &lt;&gt; "",IF(AND('PRINTABLE (per grading)'!H$16="EXAM", 'PRINTABLE (per grading)'!B$13="Prelim"), IF(ISERROR(SUMIF('Exam (LECTURE ONLY)'!D$20:M$20, "CLO6", 'Exam (LECTURE ONLY)'!D147:M147) / 'Exam (LECTURE ONLY)'!AL$11), "", SUMIF('Exam (LECTURE ONLY)'!D$20:M$20, "CLO6", 'Exam (LECTURE ONLY)'!D147:M147) /'Exam (LECTURE ONLY)'!AL$11),
IF(AND('PRINTABLE (per grading)'!H$16="EXAM", 'PRINTABLE (per grading)'!B$13="Midterm"), IF(ISERROR(SUMIF('Exam (LECTURE ONLY)'!O$20:X$20, "CLO6", 'Exam (LECTURE ONLY)'!O147:X147) / 'Exam (LECTURE ONLY)'!AM$11), "", SUMIF('Exam (LECTURE ONLY)'!O$20:X$20, "CLO6", 'Exam (LECTURE ONLY)'!O147:X147) / 'Exam (LECTURE ONLY)'!AM$11),
IF(AND('PRINTABLE (per grading)'!H$16="EXAM", 'PRINTABLE (per grading)'!B$13="Final"), IF(ISERROR(SUMIF('Exam (LECTURE ONLY)'!Z$20:AI$20, "CLO6", 'Exam (LECTURE ONLY)'!Z147:AI147) / 'Exam (LECTURE ONLY)'!AN$11), "", SUMIF('Exam (LECTURE ONLY)'!Z$20:AI$20, "CLO6", 'Exam (LECTURE ONLY)'!Z147:AI147) / 'Exam (LECTURE ONLY)'!AN$11),
IF(AND('PRINTABLE (per grading)'!H$16="OUTPUT", 'PRINTABLE (per grading)'!B$13="Prelim"), IF(ISERROR(SUMIF(OUTPUT!C$20:M$20, "CLO6", OUTPUT!C147:M147) / OUTPUT!AL$11), "", SUMIF(OUTPUT!C$20:M$20, "CLO6", OUTPUT!C147:M147) / OUTPUT!AL$11),
IF(AND('PRINTABLE (per grading)'!H$16="OUTPUT", 'PRINTABLE (per grading)'!B$13="Midterm"), IF(ISERROR(SUMIF(OUTPUT!O$20:Y$20, "CLO6", OUTPUT!O147:Y147) / OUTPUT!AM$11), "", SUMIF(OUTPUT!O$20:Y$20, "CLO6", OUTPUT!O147:Y147) / OUTPUT!AM$11),
IF(AND('PRINTABLE (per grading)'!H$16="OUTPUT", 'PRINTABLE (per grading)'!B$13="Final"), IF(ISERROR(SUMIF(OUTPUT!AA$20:AI$20, "CLO6", OUTPUT!AA147:AI147) / OUTPUT!AN$11), "", SUMIF(OUTPUT!AA$20:AI$20, "CLO6", OUTPUT!AA147:AI147) / OUTPUT!AN$11),
"")))))),"")</f>
        <v/>
      </c>
      <c r="AO145" s="232" t="str">
        <f t="shared" si="83"/>
        <v/>
      </c>
      <c r="AP145" s="233" t="str">
        <f t="shared" si="84"/>
        <v/>
      </c>
      <c r="AQ145" s="25" t="str">
        <f>IF(B145 &lt;&gt; "", IFERROR(IF(C$16 = "PRELIM", SUMIF('Database (LECTURE-RES-PRAC)'!D$14:AG$14, "CLO7", 'Database (LECTURE-RES-PRAC)'!D142:AG142) / 'Grade computation'!F$10, IF(C$16 = "MIDTERM", SUMIF('Database (LECTURE-RES-PRAC)'!AJ$14:BM$14, "CLO7", 'Database (LECTURE-RES-PRAC)'!AJ142:BM142) / 'Grade computation'!G$10, IF(C$16 = "FINAL", SUMIF('Database (LECTURE-RES-PRAC)'!BP$14:CS$14, "CLO7", 'Database (LECTURE-RES-PRAC)'!BP142:CS142) / 'Grade computation'!H$10,""))),""),"")</f>
        <v/>
      </c>
      <c r="AR145" s="232" t="str">
        <f t="shared" si="85"/>
        <v/>
      </c>
      <c r="AS145" s="25" t="str">
        <f>IF(B145 &lt;&gt; "",IF(AND('PRINTABLE (per grading)'!H$16="EXAM", 'PRINTABLE (per grading)'!B$13="Prelim"), IF(ISERROR(SUMIF('Exam (LECTURE ONLY)'!D$20:M$20, "CLO7", 'Exam (LECTURE ONLY)'!D147:M147) / 'Exam (LECTURE ONLY)'!AL$12), "", SUMIF('Exam (LECTURE ONLY)'!D$20:M$20, "CLO7", 'Exam (LECTURE ONLY)'!D147:M147) /'Exam (LECTURE ONLY)'!AL$12),
IF(AND('PRINTABLE (per grading)'!H$16="EXAM", 'PRINTABLE (per grading)'!B$13="Midterm"), IF(ISERROR(SUMIF('Exam (LECTURE ONLY)'!O$20:X$20, "CLO7", 'Exam (LECTURE ONLY)'!O147:X147) / 'Exam (LECTURE ONLY)'!AM$12), "", SUMIF('Exam (LECTURE ONLY)'!O$20:X$20, "CLO7", 'Exam (LECTURE ONLY)'!O147:X147) / 'Exam (LECTURE ONLY)'!AM$12),
IF(AND('PRINTABLE (per grading)'!H$16="EXAM", 'PRINTABLE (per grading)'!B$13="Final"), IF(ISERROR(SUMIF('Exam (LECTURE ONLY)'!Z$20:AI$20, "CLO7", 'Exam (LECTURE ONLY)'!Z147:AI147) / 'Exam (LECTURE ONLY)'!AN$12), "", SUMIF('Exam (LECTURE ONLY)'!Z$20:AI$20, "CLO7", 'Exam (LECTURE ONLY)'!Z147:AI147) / 'Exam (LECTURE ONLY)'!AN$12),
IF(AND('PRINTABLE (per grading)'!H$16="OUTPUT", 'PRINTABLE (per grading)'!B$13="Prelim"), IF(ISERROR(SUMIF(OUTPUT!C$20:M$20, "CLO7", OUTPUT!C147:M147) / OUTPUT!AL$12), "", SUMIF(OUTPUT!C$20:M$20, "CLO7", OUTPUT!C147:M147) / OUTPUT!AL$12),
IF(AND('PRINTABLE (per grading)'!H$16="OUTPUT", 'PRINTABLE (per grading)'!B$13="Midterm"), IF(ISERROR(SUMIF(OUTPUT!O$20:Y$20, "CLO7", OUTPUT!O147:Y147) / OUTPUT!AM$12), "", SUMIF(OUTPUT!O$20:Y$20, "CLO7", OUTPUT!O147:Y147) / OUTPUT!AM$12),
IF(AND('PRINTABLE (per grading)'!H$16="OUTPUT", 'PRINTABLE (per grading)'!B$13="Final"), IF(ISERROR(SUMIF(OUTPUT!AA$20:AI$20, "CLO7", OUTPUT!AA147:AI147) / OUTPUT!AN$12), "", SUMIF(OUTPUT!AA$20:AI$20, "CLO7", OUTPUT!AA147:AI147) / OUTPUT!AN$12),
"")))))),"")</f>
        <v/>
      </c>
      <c r="AT145" s="232" t="str">
        <f t="shared" si="86"/>
        <v/>
      </c>
      <c r="AU145" s="233" t="str">
        <f t="shared" si="87"/>
        <v/>
      </c>
      <c r="AV145" s="25" t="str">
        <f>IF(B145 &lt;&gt; "", IFERROR(IF(C$16 = "PRELIM", SUMIF('Database (LECTURE-RES-PRAC)'!D$14:AG$14, "CLO8", 'Database (LECTURE-RES-PRAC)'!D142:AG142) / 'Grade computation'!F$11, IF(C$16 = "MIDTERM", SUMIF('Database (LECTURE-RES-PRAC)'!AJ$14:BM$14, "CLO8", 'Database (LECTURE-RES-PRAC)'!AJ142:BM142) / 'Grade computation'!G$11, IF(C$16 = "FINAL", SUMIF('Database (LECTURE-RES-PRAC)'!BP$14:CS$14, "CLO8", 'Database (LECTURE-RES-PRAC)'!BP142:CS142) / 'Grade computation'!H$11,""))),""),"")</f>
        <v/>
      </c>
      <c r="AW145" s="232" t="str">
        <f t="shared" si="88"/>
        <v/>
      </c>
      <c r="AX145" s="25" t="str">
        <f>IF(B145 &lt;&gt; "",IF(AND('PRINTABLE (per grading)'!H$16="EXAM", 'PRINTABLE (per grading)'!B$13="Prelim"), IF(ISERROR(SUMIF('Exam (LECTURE ONLY)'!D$20:M$20, "CLO8", 'Exam (LECTURE ONLY)'!D147:M147) / 'Exam (LECTURE ONLY)'!AL$13), "", SUMIF('Exam (LECTURE ONLY)'!D$20:M$20, "CLO8", 'Exam (LECTURE ONLY)'!D147:M147) /'Exam (LECTURE ONLY)'!AL$13),
IF(AND('PRINTABLE (per grading)'!H$16="EXAM", 'PRINTABLE (per grading)'!B$13="Midterm"), IF(ISERROR(SUMIF('Exam (LECTURE ONLY)'!O$20:X$20, "CLO8", 'Exam (LECTURE ONLY)'!O147:X147) / 'Exam (LECTURE ONLY)'!AM$13), "", SUMIF('Exam (LECTURE ONLY)'!O$20:X$20, "CLO8", 'Exam (LECTURE ONLY)'!O147:X147) / 'Exam (LECTURE ONLY)'!AM$13),
IF(AND('PRINTABLE (per grading)'!H$16="EXAM", 'PRINTABLE (per grading)'!B$13="Final"), IF(ISERROR(SUMIF('Exam (LECTURE ONLY)'!Z$20:AI$20, "CLO8", 'Exam (LECTURE ONLY)'!Z147:AI147) / 'Exam (LECTURE ONLY)'!AN$13), "", SUMIF('Exam (LECTURE ONLY)'!Z$20:AI$20, "CLO8", 'Exam (LECTURE ONLY)'!Z147:AI147) / 'Exam (LECTURE ONLY)'!AN$13),
IF(AND('PRINTABLE (per grading)'!H$16="OUTPUT", 'PRINTABLE (per grading)'!B$13="Prelim"), IF(ISERROR(SUMIF(OUTPUT!C$20:M$20, "CLO8", OUTPUT!C147:M147) / OUTPUT!AL$13), "", SUMIF(OUTPUT!C$20:M$20, "CLO8", OUTPUT!C147:M147) / OUTPUT!AL$13),
IF(AND('PRINTABLE (per grading)'!H$16="OUTPUT", 'PRINTABLE (per grading)'!B$13="Midterm"), IF(ISERROR(SUMIF(OUTPUT!O$20:Y$20, "CLO8", OUTPUT!O147:Y147) / OUTPUT!AM$13), "", SUMIF(OUTPUT!O$20:Y$20, "CLO8", OUTPUT!O147:Y147) / OUTPUT!AM$13),
IF(AND('PRINTABLE (per grading)'!H$16="OUTPUT", 'PRINTABLE (per grading)'!B$13="Final"), IF(ISERROR(SUMIF(OUTPUT!AA$20:AI$20, "CLO8", OUTPUT!AA147:AI147) / OUTPUT!AN$13), "", SUMIF(OUTPUT!AA$20:AI$20, "CLO8", OUTPUT!AA147:AI147) / OUTPUT!AN$13),
"")))))),"")</f>
        <v/>
      </c>
      <c r="AY145" s="232" t="str">
        <f t="shared" si="89"/>
        <v/>
      </c>
      <c r="AZ145" s="233" t="str">
        <f t="shared" si="90"/>
        <v/>
      </c>
      <c r="BA145" s="25" t="str">
        <f>IF(B145 &lt;&gt; "", IFERROR(IF(C$16 = "PRELIM", SUMIF('Database (LECTURE-RES-PRAC)'!D$14:AG$14, "CLO9", 'Database (LECTURE-RES-PRAC)'!D142:AG142) / 'Grade computation'!F$12, IF(C$16 = "MIDTERM", SUMIF('Database (LECTURE-RES-PRAC)'!AJ$14:BM$14, "CLO9", 'Database (LECTURE-RES-PRAC)'!AJ142:BM142) / 'Grade computation'!G$12, IF(C$16 = "FINAL", SUMIF('Database (LECTURE-RES-PRAC)'!BP$14:CS$14, "CLO9", 'Database (LECTURE-RES-PRAC)'!BP142:CS142) / 'Grade computation'!H$12,""))),""),"")</f>
        <v/>
      </c>
      <c r="BB145" s="232" t="str">
        <f t="shared" si="91"/>
        <v/>
      </c>
      <c r="BC145" s="25" t="str">
        <f>IF(B145 &lt;&gt; "",IF(AND('PRINTABLE (per grading)'!H$16="EXAM", 'PRINTABLE (per grading)'!B$13="Prelim"), IF(ISERROR(SUMIF('Exam (LECTURE ONLY)'!D$20:M$20, "CLO9", 'Exam (LECTURE ONLY)'!D147:M147) / 'Exam (LECTURE ONLY)'!AL$14), "", SUMIF('Exam (LECTURE ONLY)'!D$20:M$20, "CLO9", 'Exam (LECTURE ONLY)'!D147:M147) /'Exam (LECTURE ONLY)'!AL$14),
IF(AND('PRINTABLE (per grading)'!H$16="EXAM", 'PRINTABLE (per grading)'!B$13="Midterm"), IF(ISERROR(SUMIF('Exam (LECTURE ONLY)'!O$20:X$20, "CLO9", 'Exam (LECTURE ONLY)'!O147:X147) / 'Exam (LECTURE ONLY)'!AM$14), "", SUMIF('Exam (LECTURE ONLY)'!O$20:X$20, "CLO9", 'Exam (LECTURE ONLY)'!O147:X147) / 'Exam (LECTURE ONLY)'!AM$14),
IF(AND('PRINTABLE (per grading)'!H$16="EXAM", 'PRINTABLE (per grading)'!B$13="Final"), IF(ISERROR(SUMIF('Exam (LECTURE ONLY)'!Z$20:AI$20, "CLO9", 'Exam (LECTURE ONLY)'!Z147:AI147) / 'Exam (LECTURE ONLY)'!AN$14), "", SUMIF('Exam (LECTURE ONLY)'!Z$20:AI$20, "CLO9", 'Exam (LECTURE ONLY)'!Z147:AI147) / 'Exam (LECTURE ONLY)'!AN$14),
IF(AND('PRINTABLE (per grading)'!H$16="OUTPUT", 'PRINTABLE (per grading)'!B$13="Prelim"), IF(ISERROR(SUMIF(OUTPUT!C$20:M$20, "CLO9", OUTPUT!C147:M147) / OUTPUT!AL$14), "", SUMIF(OUTPUT!C$20:M$20, "CLO9", OUTPUT!C147:M147) / OUTPUT!AL$14),
IF(AND('PRINTABLE (per grading)'!H$16="OUTPUT", 'PRINTABLE (per grading)'!B$13="Midterm"), IF(ISERROR(SUMIF(OUTPUT!O$20:Y$20, "CLO9", OUTPUT!O147:Y147) / OUTPUT!AM$14), "", SUMIF(OUTPUT!O$20:Y$20, "CLO9", OUTPUT!O147:Y147) / OUTPUT!AM$14),
IF(AND('PRINTABLE (per grading)'!H$16="OUTPUT", 'PRINTABLE (per grading)'!B$13="Final"), IF(ISERROR(SUMIF(OUTPUT!AA$20:AI$20, "CLO9", OUTPUT!AA147:AI147) / OUTPUT!AN$14), "", SUMIF(OUTPUT!AA$20:AI$20, "CLO9", OUTPUT!AA147:AI147) / OUTPUT!AN$14),
"")))))),"")</f>
        <v/>
      </c>
      <c r="BD145" s="232" t="str">
        <f t="shared" si="92"/>
        <v/>
      </c>
      <c r="BE145" s="233" t="str">
        <f t="shared" si="93"/>
        <v/>
      </c>
      <c r="BF145" s="25" t="str">
        <f>IF(B145 &lt;&gt; "", IFERROR(IF(C$16 = "PRELIM", SUMIF('Database (LECTURE-RES-PRAC)'!D$14:AG$14, "CLO10", 'Database (LECTURE-RES-PRAC)'!D142:AG142) / 'Grade computation'!F$13, IF(C$16 = "MIDTERM", SUMIF('Database (LECTURE-RES-PRAC)'!AJ$14:BM$14, "CLO10", 'Database (LECTURE-RES-PRAC)'!AJ142:BM142) / 'Grade computation'!G$13, IF(C$16 = "FINAL", SUMIF('Database (LECTURE-RES-PRAC)'!BP$14:CS$14, "CLO10", 'Database (LECTURE-RES-PRAC)'!BP142:CS142) / 'Grade computation'!H$13,""))),""),"")</f>
        <v/>
      </c>
      <c r="BG145" s="232" t="str">
        <f t="shared" si="94"/>
        <v/>
      </c>
      <c r="BH145" s="25" t="str">
        <f>IF(B145 &lt;&gt; "",IF(AND('PRINTABLE (per grading)'!H$16="EXAM", 'PRINTABLE (per grading)'!B$13="Prelim"), IF(ISERROR(SUMIF('Exam (LECTURE ONLY)'!D$20:M$20, "CLO10", 'Exam (LECTURE ONLY)'!D147:M147) / 'Exam (LECTURE ONLY)'!AL$15), "", SUMIF('Exam (LECTURE ONLY)'!D$20:M$20, "CLO10", 'Exam (LECTURE ONLY)'!D147:M147) /'Exam (LECTURE ONLY)'!AL$15),
IF(AND('PRINTABLE (per grading)'!H$16="EXAM", 'PRINTABLE (per grading)'!B$13="Midterm"), IF(ISERROR(SUMIF('Exam (LECTURE ONLY)'!O$20:X$20, "CLO10", 'Exam (LECTURE ONLY)'!O147:X147) / 'Exam (LECTURE ONLY)'!AM$15), "", SUMIF('Exam (LECTURE ONLY)'!O$20:X$20, "CLO10", 'Exam (LECTURE ONLY)'!O147:X147) / 'Exam (LECTURE ONLY)'!AM$15),
IF(AND('PRINTABLE (per grading)'!H$16="EXAM", 'PRINTABLE (per grading)'!B$13="Final"), IF(ISERROR(SUMIF('Exam (LECTURE ONLY)'!Z$20:AI$20, "CLO10", 'Exam (LECTURE ONLY)'!Z147:AI147) / 'Exam (LECTURE ONLY)'!AN$15), "", SUMIF('Exam (LECTURE ONLY)'!Z$20:AI$20, "CLO10", 'Exam (LECTURE ONLY)'!Z147:AI147) / 'Exam (LECTURE ONLY)'!AN$15),
IF(AND('PRINTABLE (per grading)'!H$16="OUTPUT", 'PRINTABLE (per grading)'!B$13="Prelim"), IF(ISERROR(SUMIF(OUTPUT!C$20:M$20, "CLO10", OUTPUT!C147:M147) / OUTPUT!AL$15), "", SUMIF(OUTPUT!C$20:M$20, "CLO10", OUTPUT!C147:M147) / OUTPUT!AL$15),
IF(AND('PRINTABLE (per grading)'!H$16="OUTPUT", 'PRINTABLE (per grading)'!B$13="Midterm"), IF(ISERROR(SUMIF(OUTPUT!O$20:Y$20, "CLO10", OUTPUT!O147:Y147) / OUTPUT!AM$15), "", SUMIF(OUTPUT!O$20:Y$20, "CLO10", OUTPUT!O147:Y147) / OUTPUT!AM$15),
IF(AND('PRINTABLE (per grading)'!H$16="OUTPUT", 'PRINTABLE (per grading)'!B$13="Final"), IF(ISERROR(SUMIF(OUTPUT!AA$20:AI$20, "CLO10", OUTPUT!AA147:AI147) / OUTPUT!AN$15), "", SUMIF(OUTPUT!AA$20:AI$20, "CLO10", OUTPUT!AA147:AI147) / OUTPUT!AN$15),
"")))))),"")</f>
        <v/>
      </c>
      <c r="BI145" s="232" t="str">
        <f t="shared" si="95"/>
        <v/>
      </c>
      <c r="BJ145" s="233" t="str">
        <f t="shared" si="96"/>
        <v/>
      </c>
      <c r="BK145" s="2"/>
    </row>
    <row r="146" spans="1:63" ht="20.100000000000001" customHeight="1">
      <c r="A146" s="212" t="str">
        <f>IF(ISBLANK('Database (LECTURE-RES-PRAC)'!A143),"",'Database (LECTURE-RES-PRAC)'!A143)</f>
        <v/>
      </c>
      <c r="B146" s="213" t="str">
        <f>IF(ISBLANK('Database (LECTURE-RES-PRAC)'!B143),"",'Database (LECTURE-RES-PRAC)'!B143)</f>
        <v/>
      </c>
      <c r="C146" s="134" t="str">
        <f>IF(B146&lt;&gt;"",IF(C$16="PRELIM",'Grade computation'!C146, IF(C$16="MIDTERM",'Grade computation'!K146, IF(C$16="FINAL",'Grade computation'!S146,""))),"")</f>
        <v/>
      </c>
      <c r="D146" s="135" t="str">
        <f t="shared" si="1"/>
        <v/>
      </c>
      <c r="E146" s="134" t="str">
        <f>IF(B146&lt;&gt;"", IF(C$16="PRELIM",'Grade computation'!E146, IF(C$16="MIDTERM",'Grade computation'!M146, IF(C$16="FINAL",'Grade computation'!U146,""))),"")</f>
        <v/>
      </c>
      <c r="F146" s="136" t="str">
        <f t="shared" si="2"/>
        <v/>
      </c>
      <c r="G146" s="137" t="str">
        <f t="shared" si="3"/>
        <v/>
      </c>
      <c r="H146" s="207" t="str">
        <f>IF(B146&lt;&gt;"",IF(C$16="PRELIM", 'Grade computation'!H146, IF(C$16="MIDTERM", 'Grade computation'!P146, IF(C$16="FINAL",'Grade computation'!X146, ""))),"")</f>
        <v/>
      </c>
      <c r="I146" s="137" t="str">
        <f t="shared" si="4"/>
        <v/>
      </c>
      <c r="J146" s="139" t="str">
        <f t="shared" si="5"/>
        <v/>
      </c>
      <c r="K146" s="377" t="str">
        <f t="shared" si="6"/>
        <v/>
      </c>
      <c r="L146" s="434"/>
      <c r="M146" s="25" t="str">
        <f>IF(B146 &lt;&gt; "", IFERROR(IF(C$16 = "PRELIM", SUMIF('Database (LECTURE-RES-PRAC)'!D$14:AG$14, "CLO1", 'Database (LECTURE-RES-PRAC)'!D143:AG143) / 'Grade computation'!F$4, IF(C$16 = "MIDTERM", SUMIF('Database (LECTURE-RES-PRAC)'!AJ$14:BM$14, "CLO1", 'Database (LECTURE-RES-PRAC)'!AJ143:BM143) / 'Grade computation'!G$4, IF(C$16 = "FINAL", SUMIF('Database (LECTURE-RES-PRAC)'!BP$14:CS$14, "CLO1", 'Database (LECTURE-RES-PRAC)'!BP143:CS143) / 'Grade computation'!H$4,""))),""),"")</f>
        <v/>
      </c>
      <c r="N146" s="232" t="str">
        <f t="shared" si="67"/>
        <v/>
      </c>
      <c r="O146" s="25" t="str">
        <f>IF(B146 &lt;&gt; "",IF(AND('PRINTABLE (per grading)'!H$16="EXAM", 'PRINTABLE (per grading)'!B$13="Prelim"), IF(ISERROR(SUMIF('Exam (LECTURE ONLY)'!D$20:M$20, "CLO1", 'Exam (LECTURE ONLY)'!D148:M148) / 'Exam (LECTURE ONLY)'!AL$6), "", SUMIF('Exam (LECTURE ONLY)'!D$20:M$20, "CLO1", 'Exam (LECTURE ONLY)'!D148:M148) /'Exam (LECTURE ONLY)'!AL$6),
IF(AND('PRINTABLE (per grading)'!H$16="EXAM", 'PRINTABLE (per grading)'!B$13="Midterm"), IF(ISERROR(SUMIF('Exam (LECTURE ONLY)'!O$20:X$20, "CLO1", 'Exam (LECTURE ONLY)'!O148:X148) / 'Exam (LECTURE ONLY)'!AM$6), "", SUMIF('Exam (LECTURE ONLY)'!O$20:X$20, "CLO1", 'Exam (LECTURE ONLY)'!O148:X148) / 'Exam (LECTURE ONLY)'!AM$6),
IF(AND('PRINTABLE (per grading)'!H$16="EXAM", 'PRINTABLE (per grading)'!B$13="Final"), IF(ISERROR(SUMIF('Exam (LECTURE ONLY)'!Z$20:AI$20, "CLO1", 'Exam (LECTURE ONLY)'!Z148:AI148) / 'Exam (LECTURE ONLY)'!AN$6), "", SUMIF('Exam (LECTURE ONLY)'!Z$20:AI$20, "CLO1", 'Exam (LECTURE ONLY)'!Z148:AI148) / 'Exam (LECTURE ONLY)'!AN$6),
IF(AND('PRINTABLE (per grading)'!H$16="OUTPUT", 'PRINTABLE (per grading)'!B$13="Prelim"), IF(ISERROR(SUMIF(OUTPUT!C$20:M$20, "CLO1", OUTPUT!C148:M148) / OUTPUT!AL$6), "", SUMIF(OUTPUT!C$20:M$20, "CLO1", OUTPUT!C148:M148) / OUTPUT!AL$6),
IF(AND('PRINTABLE (per grading)'!H$16="OUTPUT", 'PRINTABLE (per grading)'!B$13="Midterm"), IF(ISERROR(SUMIF(OUTPUT!O$20:Y$20, "CLO1", OUTPUT!O148:Y148) / OUTPUT!AM$6), "", SUMIF(OUTPUT!O$20:Y$20, "CLO1", OUTPUT!O148:Y148) / OUTPUT!AM$6),
IF(AND('PRINTABLE (per grading)'!H$16="OUTPUT", 'PRINTABLE (per grading)'!B$13="Final"), IF(ISERROR(SUMIF(OUTPUT!AA$20:AI$20, "CLO1", OUTPUT!AA148:AI148) / OUTPUT!AN$6), "", SUMIF(OUTPUT!AA$20:AI$20, "CLO1", OUTPUT!AA148:AI148) / OUTPUT!AN$6),
"")))))),"")</f>
        <v/>
      </c>
      <c r="P146" s="232" t="str">
        <f t="shared" si="68"/>
        <v/>
      </c>
      <c r="Q146" s="233" t="str">
        <f t="shared" si="69"/>
        <v/>
      </c>
      <c r="R146" s="25" t="str">
        <f>IF(B146 &lt;&gt; "", IFERROR(IF(C$16 = "PRELIM", SUMIF('Database (LECTURE-RES-PRAC)'!D$14:AG$14, "CLO2", 'Database (LECTURE-RES-PRAC)'!D143:AG143) / 'Grade computation'!F$5, IF(C$16 = "MIDTERM", SUMIF('Database (LECTURE-RES-PRAC)'!AJ$14:BM$14, "CLO2", 'Database (LECTURE-RES-PRAC)'!AJ143:BM143) / 'Grade computation'!G$5, IF(C$16 = "FINAL", SUMIF('Database (LECTURE-RES-PRAC)'!BP$14:CS$14, "CLO2", 'Database (LECTURE-RES-PRAC)'!BP143:CS143) / 'Grade computation'!H$5,""))),""),"")</f>
        <v/>
      </c>
      <c r="S146" s="232" t="str">
        <f t="shared" si="70"/>
        <v/>
      </c>
      <c r="T146" s="25" t="str">
        <f>IF(B146 &lt;&gt; "",IF(AND('PRINTABLE (per grading)'!H$16="EXAM", 'PRINTABLE (per grading)'!B$13="Prelim"), IF(ISERROR(SUMIF('Exam (LECTURE ONLY)'!D$20:M$20, "CLO2", 'Exam (LECTURE ONLY)'!D148:M148) / 'Exam (LECTURE ONLY)'!AL$7), "", SUMIF('Exam (LECTURE ONLY)'!D$20:M$20, "CLO2", 'Exam (LECTURE ONLY)'!D148:M148) /'Exam (LECTURE ONLY)'!AL$7),
IF(AND('PRINTABLE (per grading)'!H$16="EXAM", 'PRINTABLE (per grading)'!B$13="Midterm"), IF(ISERROR(SUMIF('Exam (LECTURE ONLY)'!O$20:X$20, "CLO2", 'Exam (LECTURE ONLY)'!O148:X148) / 'Exam (LECTURE ONLY)'!AM$7), "", SUMIF('Exam (LECTURE ONLY)'!O$20:X$20, "CLO2", 'Exam (LECTURE ONLY)'!O148:X148) / 'Exam (LECTURE ONLY)'!AM$7),
IF(AND('PRINTABLE (per grading)'!H$16="EXAM", 'PRINTABLE (per grading)'!B$13="Final"), IF(ISERROR(SUMIF('Exam (LECTURE ONLY)'!Z$20:AI$20, "CLO2", 'Exam (LECTURE ONLY)'!Z148:AI148) / 'Exam (LECTURE ONLY)'!AN$7), "", SUMIF('Exam (LECTURE ONLY)'!Z$20:AI$20, "CLO2", 'Exam (LECTURE ONLY)'!Z148:AI148) / 'Exam (LECTURE ONLY)'!AN$7),
IF(AND('PRINTABLE (per grading)'!H$16="OUTPUT", 'PRINTABLE (per grading)'!B$13="Prelim"), IF(ISERROR(SUMIF(OUTPUT!C$20:M$20, "CLO2", OUTPUT!C148:M148) / OUTPUT!AL$7), "", SUMIF(OUTPUT!C$20:M$20, "CLO2", OUTPUT!C148:M148) / OUTPUT!AL$7),
IF(AND('PRINTABLE (per grading)'!H$16="OUTPUT", 'PRINTABLE (per grading)'!B$13="Midterm"), IF(ISERROR(SUMIF(OUTPUT!O$20:Y$20, "CLO2", OUTPUT!O148:Y148) / OUTPUT!AM$7), "", SUMIF(OUTPUT!O$20:Y$20, "CLO2", OUTPUT!O148:Y148) / OUTPUT!AM$7),
IF(AND('PRINTABLE (per grading)'!H$16="OUTPUT", 'PRINTABLE (per grading)'!B$13="Final"), IF(ISERROR(SUMIF(OUTPUT!AA$20:AI$20, "CLO2", OUTPUT!AA148:AI148) / OUTPUT!AN$7), "", SUMIF(OUTPUT!AA$20:AI$20, "CLO2", OUTPUT!AA148:AI148) / OUTPUT!AN$7),
"")))))),"")</f>
        <v/>
      </c>
      <c r="U146" s="232" t="str">
        <f t="shared" si="71"/>
        <v/>
      </c>
      <c r="V146" s="233" t="str">
        <f t="shared" si="72"/>
        <v/>
      </c>
      <c r="W146" s="25" t="str">
        <f>IF(B146 &lt;&gt; "", IFERROR(IF(C$16 = "PRELIM", SUMIF('Database (LECTURE-RES-PRAC)'!D$14:AG$14, "CLO3", 'Database (LECTURE-RES-PRAC)'!D143:AG143) / 'Grade computation'!F$6, IF(C$16 = "MIDTERM", SUMIF('Database (LECTURE-RES-PRAC)'!AJ$14:BM$14, "CLO3", 'Database (LECTURE-RES-PRAC)'!AJ143:BM143) / 'Grade computation'!G$6, IF(C$16 = "FINAL", SUMIF('Database (LECTURE-RES-PRAC)'!BP$14:CS$14, "CLO3", 'Database (LECTURE-RES-PRAC)'!BP143:CS143) / 'Grade computation'!H$6,""))),""),"")</f>
        <v/>
      </c>
      <c r="X146" s="232" t="str">
        <f t="shared" si="73"/>
        <v/>
      </c>
      <c r="Y146" s="25" t="str">
        <f>IF(B146 &lt;&gt; "",IF(AND('PRINTABLE (per grading)'!H$16="EXAM", 'PRINTABLE (per grading)'!B$13="Prelim"), IF(ISERROR(SUMIF('Exam (LECTURE ONLY)'!D$20:M$20, "CLO3", 'Exam (LECTURE ONLY)'!D148:M148) / 'Exam (LECTURE ONLY)'!AL$8), "", SUMIF('Exam (LECTURE ONLY)'!D$20:M$20, "CLO3", 'Exam (LECTURE ONLY)'!D148:M148) /'Exam (LECTURE ONLY)'!AL$8),
IF(AND('PRINTABLE (per grading)'!H$16="EXAM", 'PRINTABLE (per grading)'!B$13="Midterm"), IF(ISERROR(SUMIF('Exam (LECTURE ONLY)'!O$20:X$20, "CLO3", 'Exam (LECTURE ONLY)'!O148:X148) / 'Exam (LECTURE ONLY)'!AM$8), "", SUMIF('Exam (LECTURE ONLY)'!O$20:X$20, "CLO3", 'Exam (LECTURE ONLY)'!O148:X148) / 'Exam (LECTURE ONLY)'!AM$8),
IF(AND('PRINTABLE (per grading)'!H$16="EXAM", 'PRINTABLE (per grading)'!B$13="Final"), IF(ISERROR(SUMIF('Exam (LECTURE ONLY)'!Z$20:AI$20, "CLO3", 'Exam (LECTURE ONLY)'!Z148:AI148) / 'Exam (LECTURE ONLY)'!AN$8), "", SUMIF('Exam (LECTURE ONLY)'!Z$20:AI$20, "CLO3", 'Exam (LECTURE ONLY)'!Z148:AI148) / 'Exam (LECTURE ONLY)'!AN$8),
IF(AND('PRINTABLE (per grading)'!H$16="OUTPUT", 'PRINTABLE (per grading)'!B$13="Prelim"), IF(ISERROR(SUMIF(OUTPUT!C$20:M$20, "CLO3", OUTPUT!C148:M148) / OUTPUT!AL$8), "", SUMIF(OUTPUT!C$20:M$20, "CLO3", OUTPUT!C148:M148) / OUTPUT!AL$8),
IF(AND('PRINTABLE (per grading)'!H$16="OUTPUT", 'PRINTABLE (per grading)'!B$13="Midterm"), IF(ISERROR(SUMIF(OUTPUT!O$20:Y$20, "CLO3", OUTPUT!O148:Y148) / OUTPUT!AM$8), "", SUMIF(OUTPUT!O$20:Y$20, "CLO3", OUTPUT!O148:Y148) / OUTPUT!AM$8),
IF(AND('PRINTABLE (per grading)'!H$16="OUTPUT", 'PRINTABLE (per grading)'!B$13="Final"), IF(ISERROR(SUMIF(OUTPUT!AA$20:AI$20, "CLO3", OUTPUT!AA148:AI148) / OUTPUT!AN$8), "", SUMIF(OUTPUT!AA$20:AI$20, "CLO3", OUTPUT!AA148:AI148) / OUTPUT!AN$8),
"" )))))),"")</f>
        <v/>
      </c>
      <c r="Z146" s="232" t="str">
        <f t="shared" si="74"/>
        <v/>
      </c>
      <c r="AA146" s="233" t="str">
        <f t="shared" si="75"/>
        <v/>
      </c>
      <c r="AB146" s="25" t="str">
        <f>IF(B146 &lt;&gt; "", IFERROR(IF(C$16 = "PRELIM", SUMIF('Database (LECTURE-RES-PRAC)'!D$14:AG$14, "CLO4", 'Database (LECTURE-RES-PRAC)'!D143:AG143) / 'Grade computation'!F$7, IF(C$16 = "MIDTERM", SUMIF('Database (LECTURE-RES-PRAC)'!AJ$14:BM$14, "CLO4", 'Database (LECTURE-RES-PRAC)'!AJ143:BM143) / 'Grade computation'!G$7, IF(C$16 = "FINAL", SUMIF('Database (LECTURE-RES-PRAC)'!BP$14:CS$14, "CLO4", 'Database (LECTURE-RES-PRAC)'!BP143:CS143) / 'Grade computation'!H$7,""))),""),"")</f>
        <v/>
      </c>
      <c r="AC146" s="232" t="str">
        <f t="shared" si="76"/>
        <v/>
      </c>
      <c r="AD146" s="25" t="str">
        <f>IF(B146 &lt;&gt; "",IF(AND('PRINTABLE (per grading)'!H$16="EXAM", 'PRINTABLE (per grading)'!B$13="Prelim"), IF(ISERROR(SUMIF('Exam (LECTURE ONLY)'!D$20:M$20, "CLO4", 'Exam (LECTURE ONLY)'!D148:M148) / 'Exam (LECTURE ONLY)'!AL$9), "", SUMIF('Exam (LECTURE ONLY)'!D$20:M$20, "CLO4", 'Exam (LECTURE ONLY)'!D148:M148) /'Exam (LECTURE ONLY)'!AL$9),
IF(AND('PRINTABLE (per grading)'!H$16="EXAM", 'PRINTABLE (per grading)'!B$13="Midterm"), IF(ISERROR(SUMIF('Exam (LECTURE ONLY)'!O$20:X$20, "CLO4", 'Exam (LECTURE ONLY)'!O148:X148) / 'Exam (LECTURE ONLY)'!AM$9), "", SUMIF('Exam (LECTURE ONLY)'!O$20:X$20, "CLO4", 'Exam (LECTURE ONLY)'!O148:X148) / 'Exam (LECTURE ONLY)'!AM$9),
IF(AND('PRINTABLE (per grading)'!H$16="EXAM", 'PRINTABLE (per grading)'!B$13="Final"), IF(ISERROR(SUMIF('Exam (LECTURE ONLY)'!Z$20:AI$20, "CLO4", 'Exam (LECTURE ONLY)'!Z148:AI148) / 'Exam (LECTURE ONLY)'!AN$9), "", SUMIF('Exam (LECTURE ONLY)'!Z$20:AI$20, "CLO4", 'Exam (LECTURE ONLY)'!Z148:AI148) / 'Exam (LECTURE ONLY)'!AN$9),
IF(AND('PRINTABLE (per grading)'!H$16="OUTPUT", 'PRINTABLE (per grading)'!B$13="Prelim"), IF(ISERROR(SUMIF(OUTPUT!C$20:M$20, "CLO4", OUTPUT!C148:M148) / OUTPUT!AL$9), "", SUMIF(OUTPUT!C$20:M$20, "CLO4", OUTPUT!C148:M148) / OUTPUT!AL$9),
IF(AND('PRINTABLE (per grading)'!H$16="OUTPUT", 'PRINTABLE (per grading)'!B$13="Midterm"), IF(ISERROR(SUMIF(OUTPUT!O$20:Y$20, "CLO4", OUTPUT!O148:Y148) / OUTPUT!AM$9), "", SUMIF(OUTPUT!O$20:Y$20, "CLO4", OUTPUT!O148:Y148) / OUTPUT!AM$9),
IF(AND('PRINTABLE (per grading)'!H$16="OUTPUT", 'PRINTABLE (per grading)'!B$13="Final"), IF(ISERROR(SUMIF(OUTPUT!AA$20:AI$20, "CLO4", OUTPUT!AA148:AI148) / OUTPUT!AN$9), "", SUMIF(OUTPUT!AA$20:AI$20, "CLO4", OUTPUT!AA148:AI148) / OUTPUT!AN$9),
"")))))),"")</f>
        <v/>
      </c>
      <c r="AE146" s="232" t="str">
        <f t="shared" si="77"/>
        <v/>
      </c>
      <c r="AF146" s="233" t="str">
        <f t="shared" si="78"/>
        <v/>
      </c>
      <c r="AG146" s="25" t="str">
        <f>IF(B146 &lt;&gt; "", IFERROR(IF(C$16 = "PRELIM", SUMIF('Database (LECTURE-RES-PRAC)'!D$14:AG$14, "CLO5", 'Database (LECTURE-RES-PRAC)'!D143:AG143) / 'Grade computation'!F$8, IF(C$16 = "MIDTERM", SUMIF('Database (LECTURE-RES-PRAC)'!AJ$14:BM$14, "CLO5", 'Database (LECTURE-RES-PRAC)'!AJ143:BM143) / 'Grade computation'!G$8, IF(C$16 = "FINAL", SUMIF('Database (LECTURE-RES-PRAC)'!BP$14:CS$14, "CLO5", 'Database (LECTURE-RES-PRAC)'!BP143:CS143) / 'Grade computation'!H$8,""))),""),"")</f>
        <v/>
      </c>
      <c r="AH146" s="232" t="str">
        <f t="shared" si="79"/>
        <v/>
      </c>
      <c r="AI146" s="25" t="str">
        <f>IF(B146 &lt;&gt; "",IF(AND('PRINTABLE (per grading)'!H$16="EXAM", 'PRINTABLE (per grading)'!B$13="Prelim"), IF(ISERROR(SUMIF('Exam (LECTURE ONLY)'!D$20:M$20, "CLO5", 'Exam (LECTURE ONLY)'!D148:M148) / 'Exam (LECTURE ONLY)'!AL$10), "", SUMIF('Exam (LECTURE ONLY)'!D$20:M$20, "CLO5", 'Exam (LECTURE ONLY)'!D148:M148) /'Exam (LECTURE ONLY)'!AL$10),
IF(AND('PRINTABLE (per grading)'!H$16="EXAM", 'PRINTABLE (per grading)'!B$13="Midterm"), IF(ISERROR(SUMIF('Exam (LECTURE ONLY)'!O$20:X$20, "CLO5", 'Exam (LECTURE ONLY)'!O148:X148) / 'Exam (LECTURE ONLY)'!AM$10), "", SUMIF('Exam (LECTURE ONLY)'!O$20:X$20, "CLO5", 'Exam (LECTURE ONLY)'!O148:X148) / 'Exam (LECTURE ONLY)'!AM$10),
IF(AND('PRINTABLE (per grading)'!H$16="EXAM", 'PRINTABLE (per grading)'!B$13="Final"), IF(ISERROR(SUMIF('Exam (LECTURE ONLY)'!Z$20:AI$20, "CLO5", 'Exam (LECTURE ONLY)'!Z148:AI148) / 'Exam (LECTURE ONLY)'!AN$10), "", SUMIF('Exam (LECTURE ONLY)'!Z$20:AI$20, "CLO5", 'Exam (LECTURE ONLY)'!Z148:AI148) / 'Exam (LECTURE ONLY)'!AN$10),
IF(AND('PRINTABLE (per grading)'!H$16="OUTPUT", 'PRINTABLE (per grading)'!B$13="Prelim"), IF(ISERROR(SUMIF(OUTPUT!C$20:M$20, "CLO5", OUTPUT!C148:M148) / OUTPUT!AL$10), "", SUMIF(OUTPUT!C$20:M$20, "CLO5", OUTPUT!C148:M148) / OUTPUT!AL$10),
IF(AND('PRINTABLE (per grading)'!H$16="OUTPUT", 'PRINTABLE (per grading)'!B$13="Midterm"), IF(ISERROR(SUMIF(OUTPUT!O$20:Y$20, "CLO5", OUTPUT!O148:Y148) / OUTPUT!AM$10), "", SUMIF(OUTPUT!O$20:Y$20, "CLO5", OUTPUT!O148:Y148) / OUTPUT!AM$10),
IF(AND('PRINTABLE (per grading)'!H$16="OUTPUT", 'PRINTABLE (per grading)'!B$13="Final"), IF(ISERROR(SUMIF(OUTPUT!AA$20:AI$20, "CLO5", OUTPUT!AA148:AI148) / OUTPUT!AN$10), "", SUMIF(OUTPUT!AA$20:AI$20, "CLO5", OUTPUT!AA148:AI148) / OUTPUT!AN$10),
"")))))),"")</f>
        <v/>
      </c>
      <c r="AJ146" s="232" t="str">
        <f t="shared" si="80"/>
        <v/>
      </c>
      <c r="AK146" s="233" t="str">
        <f t="shared" si="81"/>
        <v/>
      </c>
      <c r="AL146" s="25" t="str">
        <f>IF(B146 &lt;&gt; "", IFERROR(IF(C$16 = "PRELIM", SUMIF('Database (LECTURE-RES-PRAC)'!D$14:AG$14, "CLO6", 'Database (LECTURE-RES-PRAC)'!D143:AG143) / 'Grade computation'!F$9, IF(C$16 = "MIDTERM", SUMIF('Database (LECTURE-RES-PRAC)'!AJ$14:BM$14, "CLO6", 'Database (LECTURE-RES-PRAC)'!AJ143:BM143) / 'Grade computation'!G$9, IF(C$16 = "FINAL", SUMIF('Database (LECTURE-RES-PRAC)'!BP$14:CS$14, "CLO6", 'Database (LECTURE-RES-PRAC)'!BP143:CS143) / 'Grade computation'!H$9,""))),""),"")</f>
        <v/>
      </c>
      <c r="AM146" s="232" t="str">
        <f t="shared" si="82"/>
        <v/>
      </c>
      <c r="AN146" s="25" t="str">
        <f>IF(B146 &lt;&gt; "",IF(AND('PRINTABLE (per grading)'!H$16="EXAM", 'PRINTABLE (per grading)'!B$13="Prelim"), IF(ISERROR(SUMIF('Exam (LECTURE ONLY)'!D$20:M$20, "CLO6", 'Exam (LECTURE ONLY)'!D148:M148) / 'Exam (LECTURE ONLY)'!AL$11), "", SUMIF('Exam (LECTURE ONLY)'!D$20:M$20, "CLO6", 'Exam (LECTURE ONLY)'!D148:M148) /'Exam (LECTURE ONLY)'!AL$11),
IF(AND('PRINTABLE (per grading)'!H$16="EXAM", 'PRINTABLE (per grading)'!B$13="Midterm"), IF(ISERROR(SUMIF('Exam (LECTURE ONLY)'!O$20:X$20, "CLO6", 'Exam (LECTURE ONLY)'!O148:X148) / 'Exam (LECTURE ONLY)'!AM$11), "", SUMIF('Exam (LECTURE ONLY)'!O$20:X$20, "CLO6", 'Exam (LECTURE ONLY)'!O148:X148) / 'Exam (LECTURE ONLY)'!AM$11),
IF(AND('PRINTABLE (per grading)'!H$16="EXAM", 'PRINTABLE (per grading)'!B$13="Final"), IF(ISERROR(SUMIF('Exam (LECTURE ONLY)'!Z$20:AI$20, "CLO6", 'Exam (LECTURE ONLY)'!Z148:AI148) / 'Exam (LECTURE ONLY)'!AN$11), "", SUMIF('Exam (LECTURE ONLY)'!Z$20:AI$20, "CLO6", 'Exam (LECTURE ONLY)'!Z148:AI148) / 'Exam (LECTURE ONLY)'!AN$11),
IF(AND('PRINTABLE (per grading)'!H$16="OUTPUT", 'PRINTABLE (per grading)'!B$13="Prelim"), IF(ISERROR(SUMIF(OUTPUT!C$20:M$20, "CLO6", OUTPUT!C148:M148) / OUTPUT!AL$11), "", SUMIF(OUTPUT!C$20:M$20, "CLO6", OUTPUT!C148:M148) / OUTPUT!AL$11),
IF(AND('PRINTABLE (per grading)'!H$16="OUTPUT", 'PRINTABLE (per grading)'!B$13="Midterm"), IF(ISERROR(SUMIF(OUTPUT!O$20:Y$20, "CLO6", OUTPUT!O148:Y148) / OUTPUT!AM$11), "", SUMIF(OUTPUT!O$20:Y$20, "CLO6", OUTPUT!O148:Y148) / OUTPUT!AM$11),
IF(AND('PRINTABLE (per grading)'!H$16="OUTPUT", 'PRINTABLE (per grading)'!B$13="Final"), IF(ISERROR(SUMIF(OUTPUT!AA$20:AI$20, "CLO6", OUTPUT!AA148:AI148) / OUTPUT!AN$11), "", SUMIF(OUTPUT!AA$20:AI$20, "CLO6", OUTPUT!AA148:AI148) / OUTPUT!AN$11),
"")))))),"")</f>
        <v/>
      </c>
      <c r="AO146" s="232" t="str">
        <f t="shared" si="83"/>
        <v/>
      </c>
      <c r="AP146" s="233" t="str">
        <f t="shared" si="84"/>
        <v/>
      </c>
      <c r="AQ146" s="25" t="str">
        <f>IF(B146 &lt;&gt; "", IFERROR(IF(C$16 = "PRELIM", SUMIF('Database (LECTURE-RES-PRAC)'!D$14:AG$14, "CLO7", 'Database (LECTURE-RES-PRAC)'!D143:AG143) / 'Grade computation'!F$10, IF(C$16 = "MIDTERM", SUMIF('Database (LECTURE-RES-PRAC)'!AJ$14:BM$14, "CLO7", 'Database (LECTURE-RES-PRAC)'!AJ143:BM143) / 'Grade computation'!G$10, IF(C$16 = "FINAL", SUMIF('Database (LECTURE-RES-PRAC)'!BP$14:CS$14, "CLO7", 'Database (LECTURE-RES-PRAC)'!BP143:CS143) / 'Grade computation'!H$10,""))),""),"")</f>
        <v/>
      </c>
      <c r="AR146" s="232" t="str">
        <f t="shared" si="85"/>
        <v/>
      </c>
      <c r="AS146" s="25" t="str">
        <f>IF(B146 &lt;&gt; "",IF(AND('PRINTABLE (per grading)'!H$16="EXAM", 'PRINTABLE (per grading)'!B$13="Prelim"), IF(ISERROR(SUMIF('Exam (LECTURE ONLY)'!D$20:M$20, "CLO7", 'Exam (LECTURE ONLY)'!D148:M148) / 'Exam (LECTURE ONLY)'!AL$12), "", SUMIF('Exam (LECTURE ONLY)'!D$20:M$20, "CLO7", 'Exam (LECTURE ONLY)'!D148:M148) /'Exam (LECTURE ONLY)'!AL$12),
IF(AND('PRINTABLE (per grading)'!H$16="EXAM", 'PRINTABLE (per grading)'!B$13="Midterm"), IF(ISERROR(SUMIF('Exam (LECTURE ONLY)'!O$20:X$20, "CLO7", 'Exam (LECTURE ONLY)'!O148:X148) / 'Exam (LECTURE ONLY)'!AM$12), "", SUMIF('Exam (LECTURE ONLY)'!O$20:X$20, "CLO7", 'Exam (LECTURE ONLY)'!O148:X148) / 'Exam (LECTURE ONLY)'!AM$12),
IF(AND('PRINTABLE (per grading)'!H$16="EXAM", 'PRINTABLE (per grading)'!B$13="Final"), IF(ISERROR(SUMIF('Exam (LECTURE ONLY)'!Z$20:AI$20, "CLO7", 'Exam (LECTURE ONLY)'!Z148:AI148) / 'Exam (LECTURE ONLY)'!AN$12), "", SUMIF('Exam (LECTURE ONLY)'!Z$20:AI$20, "CLO7", 'Exam (LECTURE ONLY)'!Z148:AI148) / 'Exam (LECTURE ONLY)'!AN$12),
IF(AND('PRINTABLE (per grading)'!H$16="OUTPUT", 'PRINTABLE (per grading)'!B$13="Prelim"), IF(ISERROR(SUMIF(OUTPUT!C$20:M$20, "CLO7", OUTPUT!C148:M148) / OUTPUT!AL$12), "", SUMIF(OUTPUT!C$20:M$20, "CLO7", OUTPUT!C148:M148) / OUTPUT!AL$12),
IF(AND('PRINTABLE (per grading)'!H$16="OUTPUT", 'PRINTABLE (per grading)'!B$13="Midterm"), IF(ISERROR(SUMIF(OUTPUT!O$20:Y$20, "CLO7", OUTPUT!O148:Y148) / OUTPUT!AM$12), "", SUMIF(OUTPUT!O$20:Y$20, "CLO7", OUTPUT!O148:Y148) / OUTPUT!AM$12),
IF(AND('PRINTABLE (per grading)'!H$16="OUTPUT", 'PRINTABLE (per grading)'!B$13="Final"), IF(ISERROR(SUMIF(OUTPUT!AA$20:AI$20, "CLO7", OUTPUT!AA148:AI148) / OUTPUT!AN$12), "", SUMIF(OUTPUT!AA$20:AI$20, "CLO7", OUTPUT!AA148:AI148) / OUTPUT!AN$12),
"")))))),"")</f>
        <v/>
      </c>
      <c r="AT146" s="232" t="str">
        <f t="shared" si="86"/>
        <v/>
      </c>
      <c r="AU146" s="233" t="str">
        <f t="shared" si="87"/>
        <v/>
      </c>
      <c r="AV146" s="25" t="str">
        <f>IF(B146 &lt;&gt; "", IFERROR(IF(C$16 = "PRELIM", SUMIF('Database (LECTURE-RES-PRAC)'!D$14:AG$14, "CLO8", 'Database (LECTURE-RES-PRAC)'!D143:AG143) / 'Grade computation'!F$11, IF(C$16 = "MIDTERM", SUMIF('Database (LECTURE-RES-PRAC)'!AJ$14:BM$14, "CLO8", 'Database (LECTURE-RES-PRAC)'!AJ143:BM143) / 'Grade computation'!G$11, IF(C$16 = "FINAL", SUMIF('Database (LECTURE-RES-PRAC)'!BP$14:CS$14, "CLO8", 'Database (LECTURE-RES-PRAC)'!BP143:CS143) / 'Grade computation'!H$11,""))),""),"")</f>
        <v/>
      </c>
      <c r="AW146" s="232" t="str">
        <f t="shared" si="88"/>
        <v/>
      </c>
      <c r="AX146" s="25" t="str">
        <f>IF(B146 &lt;&gt; "",IF(AND('PRINTABLE (per grading)'!H$16="EXAM", 'PRINTABLE (per grading)'!B$13="Prelim"), IF(ISERROR(SUMIF('Exam (LECTURE ONLY)'!D$20:M$20, "CLO8", 'Exam (LECTURE ONLY)'!D148:M148) / 'Exam (LECTURE ONLY)'!AL$13), "", SUMIF('Exam (LECTURE ONLY)'!D$20:M$20, "CLO8", 'Exam (LECTURE ONLY)'!D148:M148) /'Exam (LECTURE ONLY)'!AL$13),
IF(AND('PRINTABLE (per grading)'!H$16="EXAM", 'PRINTABLE (per grading)'!B$13="Midterm"), IF(ISERROR(SUMIF('Exam (LECTURE ONLY)'!O$20:X$20, "CLO8", 'Exam (LECTURE ONLY)'!O148:X148) / 'Exam (LECTURE ONLY)'!AM$13), "", SUMIF('Exam (LECTURE ONLY)'!O$20:X$20, "CLO8", 'Exam (LECTURE ONLY)'!O148:X148) / 'Exam (LECTURE ONLY)'!AM$13),
IF(AND('PRINTABLE (per grading)'!H$16="EXAM", 'PRINTABLE (per grading)'!B$13="Final"), IF(ISERROR(SUMIF('Exam (LECTURE ONLY)'!Z$20:AI$20, "CLO8", 'Exam (LECTURE ONLY)'!Z148:AI148) / 'Exam (LECTURE ONLY)'!AN$13), "", SUMIF('Exam (LECTURE ONLY)'!Z$20:AI$20, "CLO8", 'Exam (LECTURE ONLY)'!Z148:AI148) / 'Exam (LECTURE ONLY)'!AN$13),
IF(AND('PRINTABLE (per grading)'!H$16="OUTPUT", 'PRINTABLE (per grading)'!B$13="Prelim"), IF(ISERROR(SUMIF(OUTPUT!C$20:M$20, "CLO8", OUTPUT!C148:M148) / OUTPUT!AL$13), "", SUMIF(OUTPUT!C$20:M$20, "CLO8", OUTPUT!C148:M148) / OUTPUT!AL$13),
IF(AND('PRINTABLE (per grading)'!H$16="OUTPUT", 'PRINTABLE (per grading)'!B$13="Midterm"), IF(ISERROR(SUMIF(OUTPUT!O$20:Y$20, "CLO8", OUTPUT!O148:Y148) / OUTPUT!AM$13), "", SUMIF(OUTPUT!O$20:Y$20, "CLO8", OUTPUT!O148:Y148) / OUTPUT!AM$13),
IF(AND('PRINTABLE (per grading)'!H$16="OUTPUT", 'PRINTABLE (per grading)'!B$13="Final"), IF(ISERROR(SUMIF(OUTPUT!AA$20:AI$20, "CLO8", OUTPUT!AA148:AI148) / OUTPUT!AN$13), "", SUMIF(OUTPUT!AA$20:AI$20, "CLO8", OUTPUT!AA148:AI148) / OUTPUT!AN$13),
"")))))),"")</f>
        <v/>
      </c>
      <c r="AY146" s="232" t="str">
        <f t="shared" si="89"/>
        <v/>
      </c>
      <c r="AZ146" s="233" t="str">
        <f t="shared" si="90"/>
        <v/>
      </c>
      <c r="BA146" s="25" t="str">
        <f>IF(B146 &lt;&gt; "", IFERROR(IF(C$16 = "PRELIM", SUMIF('Database (LECTURE-RES-PRAC)'!D$14:AG$14, "CLO9", 'Database (LECTURE-RES-PRAC)'!D143:AG143) / 'Grade computation'!F$12, IF(C$16 = "MIDTERM", SUMIF('Database (LECTURE-RES-PRAC)'!AJ$14:BM$14, "CLO9", 'Database (LECTURE-RES-PRAC)'!AJ143:BM143) / 'Grade computation'!G$12, IF(C$16 = "FINAL", SUMIF('Database (LECTURE-RES-PRAC)'!BP$14:CS$14, "CLO9", 'Database (LECTURE-RES-PRAC)'!BP143:CS143) / 'Grade computation'!H$12,""))),""),"")</f>
        <v/>
      </c>
      <c r="BB146" s="232" t="str">
        <f t="shared" si="91"/>
        <v/>
      </c>
      <c r="BC146" s="25" t="str">
        <f>IF(B146 &lt;&gt; "",IF(AND('PRINTABLE (per grading)'!H$16="EXAM", 'PRINTABLE (per grading)'!B$13="Prelim"), IF(ISERROR(SUMIF('Exam (LECTURE ONLY)'!D$20:M$20, "CLO9", 'Exam (LECTURE ONLY)'!D148:M148) / 'Exam (LECTURE ONLY)'!AL$14), "", SUMIF('Exam (LECTURE ONLY)'!D$20:M$20, "CLO9", 'Exam (LECTURE ONLY)'!D148:M148) /'Exam (LECTURE ONLY)'!AL$14),
IF(AND('PRINTABLE (per grading)'!H$16="EXAM", 'PRINTABLE (per grading)'!B$13="Midterm"), IF(ISERROR(SUMIF('Exam (LECTURE ONLY)'!O$20:X$20, "CLO9", 'Exam (LECTURE ONLY)'!O148:X148) / 'Exam (LECTURE ONLY)'!AM$14), "", SUMIF('Exam (LECTURE ONLY)'!O$20:X$20, "CLO9", 'Exam (LECTURE ONLY)'!O148:X148) / 'Exam (LECTURE ONLY)'!AM$14),
IF(AND('PRINTABLE (per grading)'!H$16="EXAM", 'PRINTABLE (per grading)'!B$13="Final"), IF(ISERROR(SUMIF('Exam (LECTURE ONLY)'!Z$20:AI$20, "CLO9", 'Exam (LECTURE ONLY)'!Z148:AI148) / 'Exam (LECTURE ONLY)'!AN$14), "", SUMIF('Exam (LECTURE ONLY)'!Z$20:AI$20, "CLO9", 'Exam (LECTURE ONLY)'!Z148:AI148) / 'Exam (LECTURE ONLY)'!AN$14),
IF(AND('PRINTABLE (per grading)'!H$16="OUTPUT", 'PRINTABLE (per grading)'!B$13="Prelim"), IF(ISERROR(SUMIF(OUTPUT!C$20:M$20, "CLO9", OUTPUT!C148:M148) / OUTPUT!AL$14), "", SUMIF(OUTPUT!C$20:M$20, "CLO9", OUTPUT!C148:M148) / OUTPUT!AL$14),
IF(AND('PRINTABLE (per grading)'!H$16="OUTPUT", 'PRINTABLE (per grading)'!B$13="Midterm"), IF(ISERROR(SUMIF(OUTPUT!O$20:Y$20, "CLO9", OUTPUT!O148:Y148) / OUTPUT!AM$14), "", SUMIF(OUTPUT!O$20:Y$20, "CLO9", OUTPUT!O148:Y148) / OUTPUT!AM$14),
IF(AND('PRINTABLE (per grading)'!H$16="OUTPUT", 'PRINTABLE (per grading)'!B$13="Final"), IF(ISERROR(SUMIF(OUTPUT!AA$20:AI$20, "CLO9", OUTPUT!AA148:AI148) / OUTPUT!AN$14), "", SUMIF(OUTPUT!AA$20:AI$20, "CLO9", OUTPUT!AA148:AI148) / OUTPUT!AN$14),
"")))))),"")</f>
        <v/>
      </c>
      <c r="BD146" s="232" t="str">
        <f t="shared" si="92"/>
        <v/>
      </c>
      <c r="BE146" s="233" t="str">
        <f t="shared" si="93"/>
        <v/>
      </c>
      <c r="BF146" s="25" t="str">
        <f>IF(B146 &lt;&gt; "", IFERROR(IF(C$16 = "PRELIM", SUMIF('Database (LECTURE-RES-PRAC)'!D$14:AG$14, "CLO10", 'Database (LECTURE-RES-PRAC)'!D143:AG143) / 'Grade computation'!F$13, IF(C$16 = "MIDTERM", SUMIF('Database (LECTURE-RES-PRAC)'!AJ$14:BM$14, "CLO10", 'Database (LECTURE-RES-PRAC)'!AJ143:BM143) / 'Grade computation'!G$13, IF(C$16 = "FINAL", SUMIF('Database (LECTURE-RES-PRAC)'!BP$14:CS$14, "CLO10", 'Database (LECTURE-RES-PRAC)'!BP143:CS143) / 'Grade computation'!H$13,""))),""),"")</f>
        <v/>
      </c>
      <c r="BG146" s="232" t="str">
        <f t="shared" si="94"/>
        <v/>
      </c>
      <c r="BH146" s="25" t="str">
        <f>IF(B146 &lt;&gt; "",IF(AND('PRINTABLE (per grading)'!H$16="EXAM", 'PRINTABLE (per grading)'!B$13="Prelim"), IF(ISERROR(SUMIF('Exam (LECTURE ONLY)'!D$20:M$20, "CLO10", 'Exam (LECTURE ONLY)'!D148:M148) / 'Exam (LECTURE ONLY)'!AL$15), "", SUMIF('Exam (LECTURE ONLY)'!D$20:M$20, "CLO10", 'Exam (LECTURE ONLY)'!D148:M148) /'Exam (LECTURE ONLY)'!AL$15),
IF(AND('PRINTABLE (per grading)'!H$16="EXAM", 'PRINTABLE (per grading)'!B$13="Midterm"), IF(ISERROR(SUMIF('Exam (LECTURE ONLY)'!O$20:X$20, "CLO10", 'Exam (LECTURE ONLY)'!O148:X148) / 'Exam (LECTURE ONLY)'!AM$15), "", SUMIF('Exam (LECTURE ONLY)'!O$20:X$20, "CLO10", 'Exam (LECTURE ONLY)'!O148:X148) / 'Exam (LECTURE ONLY)'!AM$15),
IF(AND('PRINTABLE (per grading)'!H$16="EXAM", 'PRINTABLE (per grading)'!B$13="Final"), IF(ISERROR(SUMIF('Exam (LECTURE ONLY)'!Z$20:AI$20, "CLO10", 'Exam (LECTURE ONLY)'!Z148:AI148) / 'Exam (LECTURE ONLY)'!AN$15), "", SUMIF('Exam (LECTURE ONLY)'!Z$20:AI$20, "CLO10", 'Exam (LECTURE ONLY)'!Z148:AI148) / 'Exam (LECTURE ONLY)'!AN$15),
IF(AND('PRINTABLE (per grading)'!H$16="OUTPUT", 'PRINTABLE (per grading)'!B$13="Prelim"), IF(ISERROR(SUMIF(OUTPUT!C$20:M$20, "CLO10", OUTPUT!C148:M148) / OUTPUT!AL$15), "", SUMIF(OUTPUT!C$20:M$20, "CLO10", OUTPUT!C148:M148) / OUTPUT!AL$15),
IF(AND('PRINTABLE (per grading)'!H$16="OUTPUT", 'PRINTABLE (per grading)'!B$13="Midterm"), IF(ISERROR(SUMIF(OUTPUT!O$20:Y$20, "CLO10", OUTPUT!O148:Y148) / OUTPUT!AM$15), "", SUMIF(OUTPUT!O$20:Y$20, "CLO10", OUTPUT!O148:Y148) / OUTPUT!AM$15),
IF(AND('PRINTABLE (per grading)'!H$16="OUTPUT", 'PRINTABLE (per grading)'!B$13="Final"), IF(ISERROR(SUMIF(OUTPUT!AA$20:AI$20, "CLO10", OUTPUT!AA148:AI148) / OUTPUT!AN$15), "", SUMIF(OUTPUT!AA$20:AI$20, "CLO10", OUTPUT!AA148:AI148) / OUTPUT!AN$15),
"")))))),"")</f>
        <v/>
      </c>
      <c r="BI146" s="232" t="str">
        <f t="shared" si="95"/>
        <v/>
      </c>
      <c r="BJ146" s="233" t="str">
        <f t="shared" si="96"/>
        <v/>
      </c>
      <c r="BK146" s="2"/>
    </row>
    <row r="147" spans="1:63" ht="20.100000000000001" customHeight="1">
      <c r="A147" s="118" t="str">
        <f>IF(ISBLANK('Database (LECTURE-RES-PRAC)'!A144),"",'Database (LECTURE-RES-PRAC)'!A144)</f>
        <v/>
      </c>
      <c r="B147" s="119" t="str">
        <f>IF(ISBLANK('Database (LECTURE-RES-PRAC)'!B144),"",'Database (LECTURE-RES-PRAC)'!B144)</f>
        <v/>
      </c>
      <c r="C147" s="134" t="str">
        <f>IF(B147&lt;&gt;"",IF(C$16="PRELIM",'Grade computation'!C147, IF(C$16="MIDTERM",'Grade computation'!K147, IF(C$16="FINAL",'Grade computation'!S147,""))),"")</f>
        <v/>
      </c>
      <c r="D147" s="135" t="str">
        <f t="shared" si="1"/>
        <v/>
      </c>
      <c r="E147" s="134" t="str">
        <f>IF(B147&lt;&gt;"", IF(C$16="PRELIM",'Grade computation'!E147, IF(C$16="MIDTERM",'Grade computation'!M147, IF(C$16="FINAL",'Grade computation'!U147,""))),"")</f>
        <v/>
      </c>
      <c r="F147" s="136" t="str">
        <f t="shared" si="2"/>
        <v/>
      </c>
      <c r="G147" s="137" t="str">
        <f t="shared" si="3"/>
        <v/>
      </c>
      <c r="H147" s="207" t="str">
        <f>IF(B147&lt;&gt;"",IF(C$16="PRELIM", 'Grade computation'!H147, IF(C$16="MIDTERM", 'Grade computation'!P147, IF(C$16="FINAL",'Grade computation'!X147, ""))),"")</f>
        <v/>
      </c>
      <c r="I147" s="137" t="str">
        <f t="shared" si="4"/>
        <v/>
      </c>
      <c r="J147" s="139" t="str">
        <f t="shared" si="5"/>
        <v/>
      </c>
      <c r="K147" s="377" t="str">
        <f t="shared" si="6"/>
        <v/>
      </c>
      <c r="L147" s="434"/>
      <c r="M147" s="25" t="str">
        <f>IF(B147 &lt;&gt; "", IFERROR(IF(C$16 = "PRELIM", SUMIF('Database (LECTURE-RES-PRAC)'!D$14:AG$14, "CLO1", 'Database (LECTURE-RES-PRAC)'!D144:AG144) / 'Grade computation'!F$4, IF(C$16 = "MIDTERM", SUMIF('Database (LECTURE-RES-PRAC)'!AJ$14:BM$14, "CLO1", 'Database (LECTURE-RES-PRAC)'!AJ144:BM144) / 'Grade computation'!G$4, IF(C$16 = "FINAL", SUMIF('Database (LECTURE-RES-PRAC)'!BP$14:CS$14, "CLO1", 'Database (LECTURE-RES-PRAC)'!BP144:CS144) / 'Grade computation'!H$4,""))),""),"")</f>
        <v/>
      </c>
      <c r="N147" s="232" t="str">
        <f t="shared" si="67"/>
        <v/>
      </c>
      <c r="O147" s="25" t="str">
        <f>IF(B147 &lt;&gt; "",IF(AND('PRINTABLE (per grading)'!H$16="EXAM", 'PRINTABLE (per grading)'!B$13="Prelim"), IF(ISERROR(SUMIF('Exam (LECTURE ONLY)'!D$20:M$20, "CLO1", 'Exam (LECTURE ONLY)'!D149:M149) / 'Exam (LECTURE ONLY)'!AL$6), "", SUMIF('Exam (LECTURE ONLY)'!D$20:M$20, "CLO1", 'Exam (LECTURE ONLY)'!D149:M149) /'Exam (LECTURE ONLY)'!AL$6),
IF(AND('PRINTABLE (per grading)'!H$16="EXAM", 'PRINTABLE (per grading)'!B$13="Midterm"), IF(ISERROR(SUMIF('Exam (LECTURE ONLY)'!O$20:X$20, "CLO1", 'Exam (LECTURE ONLY)'!O149:X149) / 'Exam (LECTURE ONLY)'!AM$6), "", SUMIF('Exam (LECTURE ONLY)'!O$20:X$20, "CLO1", 'Exam (LECTURE ONLY)'!O149:X149) / 'Exam (LECTURE ONLY)'!AM$6),
IF(AND('PRINTABLE (per grading)'!H$16="EXAM", 'PRINTABLE (per grading)'!B$13="Final"), IF(ISERROR(SUMIF('Exam (LECTURE ONLY)'!Z$20:AI$20, "CLO1", 'Exam (LECTURE ONLY)'!Z149:AI149) / 'Exam (LECTURE ONLY)'!AN$6), "", SUMIF('Exam (LECTURE ONLY)'!Z$20:AI$20, "CLO1", 'Exam (LECTURE ONLY)'!Z149:AI149) / 'Exam (LECTURE ONLY)'!AN$6),
IF(AND('PRINTABLE (per grading)'!H$16="OUTPUT", 'PRINTABLE (per grading)'!B$13="Prelim"), IF(ISERROR(SUMIF(OUTPUT!C$20:M$20, "CLO1", OUTPUT!C149:M149) / OUTPUT!AL$6), "", SUMIF(OUTPUT!C$20:M$20, "CLO1", OUTPUT!C149:M149) / OUTPUT!AL$6),
IF(AND('PRINTABLE (per grading)'!H$16="OUTPUT", 'PRINTABLE (per grading)'!B$13="Midterm"), IF(ISERROR(SUMIF(OUTPUT!O$20:Y$20, "CLO1", OUTPUT!O149:Y149) / OUTPUT!AM$6), "", SUMIF(OUTPUT!O$20:Y$20, "CLO1", OUTPUT!O149:Y149) / OUTPUT!AM$6),
IF(AND('PRINTABLE (per grading)'!H$16="OUTPUT", 'PRINTABLE (per grading)'!B$13="Final"), IF(ISERROR(SUMIF(OUTPUT!AA$20:AI$20, "CLO1", OUTPUT!AA149:AI149) / OUTPUT!AN$6), "", SUMIF(OUTPUT!AA$20:AI$20, "CLO1", OUTPUT!AA149:AI149) / OUTPUT!AN$6),
"")))))),"")</f>
        <v/>
      </c>
      <c r="P147" s="232" t="str">
        <f t="shared" si="68"/>
        <v/>
      </c>
      <c r="Q147" s="233" t="str">
        <f t="shared" si="69"/>
        <v/>
      </c>
      <c r="R147" s="25" t="str">
        <f>IF(B147 &lt;&gt; "", IFERROR(IF(C$16 = "PRELIM", SUMIF('Database (LECTURE-RES-PRAC)'!D$14:AG$14, "CLO2", 'Database (LECTURE-RES-PRAC)'!D144:AG144) / 'Grade computation'!F$5, IF(C$16 = "MIDTERM", SUMIF('Database (LECTURE-RES-PRAC)'!AJ$14:BM$14, "CLO2", 'Database (LECTURE-RES-PRAC)'!AJ144:BM144) / 'Grade computation'!G$5, IF(C$16 = "FINAL", SUMIF('Database (LECTURE-RES-PRAC)'!BP$14:CS$14, "CLO2", 'Database (LECTURE-RES-PRAC)'!BP144:CS144) / 'Grade computation'!H$5,""))),""),"")</f>
        <v/>
      </c>
      <c r="S147" s="232" t="str">
        <f t="shared" si="70"/>
        <v/>
      </c>
      <c r="T147" s="25" t="str">
        <f>IF(B147 &lt;&gt; "",IF(AND('PRINTABLE (per grading)'!H$16="EXAM", 'PRINTABLE (per grading)'!B$13="Prelim"), IF(ISERROR(SUMIF('Exam (LECTURE ONLY)'!D$20:M$20, "CLO2", 'Exam (LECTURE ONLY)'!D149:M149) / 'Exam (LECTURE ONLY)'!AL$7), "", SUMIF('Exam (LECTURE ONLY)'!D$20:M$20, "CLO2", 'Exam (LECTURE ONLY)'!D149:M149) /'Exam (LECTURE ONLY)'!AL$7),
IF(AND('PRINTABLE (per grading)'!H$16="EXAM", 'PRINTABLE (per grading)'!B$13="Midterm"), IF(ISERROR(SUMIF('Exam (LECTURE ONLY)'!O$20:X$20, "CLO2", 'Exam (LECTURE ONLY)'!O149:X149) / 'Exam (LECTURE ONLY)'!AM$7), "", SUMIF('Exam (LECTURE ONLY)'!O$20:X$20, "CLO2", 'Exam (LECTURE ONLY)'!O149:X149) / 'Exam (LECTURE ONLY)'!AM$7),
IF(AND('PRINTABLE (per grading)'!H$16="EXAM", 'PRINTABLE (per grading)'!B$13="Final"), IF(ISERROR(SUMIF('Exam (LECTURE ONLY)'!Z$20:AI$20, "CLO2", 'Exam (LECTURE ONLY)'!Z149:AI149) / 'Exam (LECTURE ONLY)'!AN$7), "", SUMIF('Exam (LECTURE ONLY)'!Z$20:AI$20, "CLO2", 'Exam (LECTURE ONLY)'!Z149:AI149) / 'Exam (LECTURE ONLY)'!AN$7),
IF(AND('PRINTABLE (per grading)'!H$16="OUTPUT", 'PRINTABLE (per grading)'!B$13="Prelim"), IF(ISERROR(SUMIF(OUTPUT!C$20:M$20, "CLO2", OUTPUT!C149:M149) / OUTPUT!AL$7), "", SUMIF(OUTPUT!C$20:M$20, "CLO2", OUTPUT!C149:M149) / OUTPUT!AL$7),
IF(AND('PRINTABLE (per grading)'!H$16="OUTPUT", 'PRINTABLE (per grading)'!B$13="Midterm"), IF(ISERROR(SUMIF(OUTPUT!O$20:Y$20, "CLO2", OUTPUT!O149:Y149) / OUTPUT!AM$7), "", SUMIF(OUTPUT!O$20:Y$20, "CLO2", OUTPUT!O149:Y149) / OUTPUT!AM$7),
IF(AND('PRINTABLE (per grading)'!H$16="OUTPUT", 'PRINTABLE (per grading)'!B$13="Final"), IF(ISERROR(SUMIF(OUTPUT!AA$20:AI$20, "CLO2", OUTPUT!AA149:AI149) / OUTPUT!AN$7), "", SUMIF(OUTPUT!AA$20:AI$20, "CLO2", OUTPUT!AA149:AI149) / OUTPUT!AN$7),
"")))))),"")</f>
        <v/>
      </c>
      <c r="U147" s="232" t="str">
        <f t="shared" si="71"/>
        <v/>
      </c>
      <c r="V147" s="233" t="str">
        <f t="shared" si="72"/>
        <v/>
      </c>
      <c r="W147" s="25" t="str">
        <f>IF(B147 &lt;&gt; "", IFERROR(IF(C$16 = "PRELIM", SUMIF('Database (LECTURE-RES-PRAC)'!D$14:AG$14, "CLO3", 'Database (LECTURE-RES-PRAC)'!D144:AG144) / 'Grade computation'!F$6, IF(C$16 = "MIDTERM", SUMIF('Database (LECTURE-RES-PRAC)'!AJ$14:BM$14, "CLO3", 'Database (LECTURE-RES-PRAC)'!AJ144:BM144) / 'Grade computation'!G$6, IF(C$16 = "FINAL", SUMIF('Database (LECTURE-RES-PRAC)'!BP$14:CS$14, "CLO3", 'Database (LECTURE-RES-PRAC)'!BP144:CS144) / 'Grade computation'!H$6,""))),""),"")</f>
        <v/>
      </c>
      <c r="X147" s="232" t="str">
        <f t="shared" si="73"/>
        <v/>
      </c>
      <c r="Y147" s="25" t="str">
        <f>IF(B147 &lt;&gt; "",IF(AND('PRINTABLE (per grading)'!H$16="EXAM", 'PRINTABLE (per grading)'!B$13="Prelim"), IF(ISERROR(SUMIF('Exam (LECTURE ONLY)'!D$20:M$20, "CLO3", 'Exam (LECTURE ONLY)'!D149:M149) / 'Exam (LECTURE ONLY)'!AL$8), "", SUMIF('Exam (LECTURE ONLY)'!D$20:M$20, "CLO3", 'Exam (LECTURE ONLY)'!D149:M149) /'Exam (LECTURE ONLY)'!AL$8),
IF(AND('PRINTABLE (per grading)'!H$16="EXAM", 'PRINTABLE (per grading)'!B$13="Midterm"), IF(ISERROR(SUMIF('Exam (LECTURE ONLY)'!O$20:X$20, "CLO3", 'Exam (LECTURE ONLY)'!O149:X149) / 'Exam (LECTURE ONLY)'!AM$8), "", SUMIF('Exam (LECTURE ONLY)'!O$20:X$20, "CLO3", 'Exam (LECTURE ONLY)'!O149:X149) / 'Exam (LECTURE ONLY)'!AM$8),
IF(AND('PRINTABLE (per grading)'!H$16="EXAM", 'PRINTABLE (per grading)'!B$13="Final"), IF(ISERROR(SUMIF('Exam (LECTURE ONLY)'!Z$20:AI$20, "CLO3", 'Exam (LECTURE ONLY)'!Z149:AI149) / 'Exam (LECTURE ONLY)'!AN$8), "", SUMIF('Exam (LECTURE ONLY)'!Z$20:AI$20, "CLO3", 'Exam (LECTURE ONLY)'!Z149:AI149) / 'Exam (LECTURE ONLY)'!AN$8),
IF(AND('PRINTABLE (per grading)'!H$16="OUTPUT", 'PRINTABLE (per grading)'!B$13="Prelim"), IF(ISERROR(SUMIF(OUTPUT!C$20:M$20, "CLO3", OUTPUT!C149:M149) / OUTPUT!AL$8), "", SUMIF(OUTPUT!C$20:M$20, "CLO3", OUTPUT!C149:M149) / OUTPUT!AL$8),
IF(AND('PRINTABLE (per grading)'!H$16="OUTPUT", 'PRINTABLE (per grading)'!B$13="Midterm"), IF(ISERROR(SUMIF(OUTPUT!O$20:Y$20, "CLO3", OUTPUT!O149:Y149) / OUTPUT!AM$8), "", SUMIF(OUTPUT!O$20:Y$20, "CLO3", OUTPUT!O149:Y149) / OUTPUT!AM$8),
IF(AND('PRINTABLE (per grading)'!H$16="OUTPUT", 'PRINTABLE (per grading)'!B$13="Final"), IF(ISERROR(SUMIF(OUTPUT!AA$20:AI$20, "CLO3", OUTPUT!AA149:AI149) / OUTPUT!AN$8), "", SUMIF(OUTPUT!AA$20:AI$20, "CLO3", OUTPUT!AA149:AI149) / OUTPUT!AN$8),
"" )))))),"")</f>
        <v/>
      </c>
      <c r="Z147" s="232" t="str">
        <f t="shared" si="74"/>
        <v/>
      </c>
      <c r="AA147" s="233" t="str">
        <f t="shared" si="75"/>
        <v/>
      </c>
      <c r="AB147" s="25" t="str">
        <f>IF(B147 &lt;&gt; "", IFERROR(IF(C$16 = "PRELIM", SUMIF('Database (LECTURE-RES-PRAC)'!D$14:AG$14, "CLO4", 'Database (LECTURE-RES-PRAC)'!D144:AG144) / 'Grade computation'!F$7, IF(C$16 = "MIDTERM", SUMIF('Database (LECTURE-RES-PRAC)'!AJ$14:BM$14, "CLO4", 'Database (LECTURE-RES-PRAC)'!AJ144:BM144) / 'Grade computation'!G$7, IF(C$16 = "FINAL", SUMIF('Database (LECTURE-RES-PRAC)'!BP$14:CS$14, "CLO4", 'Database (LECTURE-RES-PRAC)'!BP144:CS144) / 'Grade computation'!H$7,""))),""),"")</f>
        <v/>
      </c>
      <c r="AC147" s="232" t="str">
        <f t="shared" si="76"/>
        <v/>
      </c>
      <c r="AD147" s="25" t="str">
        <f>IF(B147 &lt;&gt; "",IF(AND('PRINTABLE (per grading)'!H$16="EXAM", 'PRINTABLE (per grading)'!B$13="Prelim"), IF(ISERROR(SUMIF('Exam (LECTURE ONLY)'!D$20:M$20, "CLO4", 'Exam (LECTURE ONLY)'!D149:M149) / 'Exam (LECTURE ONLY)'!AL$9), "", SUMIF('Exam (LECTURE ONLY)'!D$20:M$20, "CLO4", 'Exam (LECTURE ONLY)'!D149:M149) /'Exam (LECTURE ONLY)'!AL$9),
IF(AND('PRINTABLE (per grading)'!H$16="EXAM", 'PRINTABLE (per grading)'!B$13="Midterm"), IF(ISERROR(SUMIF('Exam (LECTURE ONLY)'!O$20:X$20, "CLO4", 'Exam (LECTURE ONLY)'!O149:X149) / 'Exam (LECTURE ONLY)'!AM$9), "", SUMIF('Exam (LECTURE ONLY)'!O$20:X$20, "CLO4", 'Exam (LECTURE ONLY)'!O149:X149) / 'Exam (LECTURE ONLY)'!AM$9),
IF(AND('PRINTABLE (per grading)'!H$16="EXAM", 'PRINTABLE (per grading)'!B$13="Final"), IF(ISERROR(SUMIF('Exam (LECTURE ONLY)'!Z$20:AI$20, "CLO4", 'Exam (LECTURE ONLY)'!Z149:AI149) / 'Exam (LECTURE ONLY)'!AN$9), "", SUMIF('Exam (LECTURE ONLY)'!Z$20:AI$20, "CLO4", 'Exam (LECTURE ONLY)'!Z149:AI149) / 'Exam (LECTURE ONLY)'!AN$9),
IF(AND('PRINTABLE (per grading)'!H$16="OUTPUT", 'PRINTABLE (per grading)'!B$13="Prelim"), IF(ISERROR(SUMIF(OUTPUT!C$20:M$20, "CLO4", OUTPUT!C149:M149) / OUTPUT!AL$9), "", SUMIF(OUTPUT!C$20:M$20, "CLO4", OUTPUT!C149:M149) / OUTPUT!AL$9),
IF(AND('PRINTABLE (per grading)'!H$16="OUTPUT", 'PRINTABLE (per grading)'!B$13="Midterm"), IF(ISERROR(SUMIF(OUTPUT!O$20:Y$20, "CLO4", OUTPUT!O149:Y149) / OUTPUT!AM$9), "", SUMIF(OUTPUT!O$20:Y$20, "CLO4", OUTPUT!O149:Y149) / OUTPUT!AM$9),
IF(AND('PRINTABLE (per grading)'!H$16="OUTPUT", 'PRINTABLE (per grading)'!B$13="Final"), IF(ISERROR(SUMIF(OUTPUT!AA$20:AI$20, "CLO4", OUTPUT!AA149:AI149) / OUTPUT!AN$9), "", SUMIF(OUTPUT!AA$20:AI$20, "CLO4", OUTPUT!AA149:AI149) / OUTPUT!AN$9),
"")))))),"")</f>
        <v/>
      </c>
      <c r="AE147" s="232" t="str">
        <f t="shared" si="77"/>
        <v/>
      </c>
      <c r="AF147" s="233" t="str">
        <f t="shared" si="78"/>
        <v/>
      </c>
      <c r="AG147" s="25" t="str">
        <f>IF(B147 &lt;&gt; "", IFERROR(IF(C$16 = "PRELIM", SUMIF('Database (LECTURE-RES-PRAC)'!D$14:AG$14, "CLO5", 'Database (LECTURE-RES-PRAC)'!D144:AG144) / 'Grade computation'!F$8, IF(C$16 = "MIDTERM", SUMIF('Database (LECTURE-RES-PRAC)'!AJ$14:BM$14, "CLO5", 'Database (LECTURE-RES-PRAC)'!AJ144:BM144) / 'Grade computation'!G$8, IF(C$16 = "FINAL", SUMIF('Database (LECTURE-RES-PRAC)'!BP$14:CS$14, "CLO5", 'Database (LECTURE-RES-PRAC)'!BP144:CS144) / 'Grade computation'!H$8,""))),""),"")</f>
        <v/>
      </c>
      <c r="AH147" s="232" t="str">
        <f t="shared" si="79"/>
        <v/>
      </c>
      <c r="AI147" s="25" t="str">
        <f>IF(B147 &lt;&gt; "",IF(AND('PRINTABLE (per grading)'!H$16="EXAM", 'PRINTABLE (per grading)'!B$13="Prelim"), IF(ISERROR(SUMIF('Exam (LECTURE ONLY)'!D$20:M$20, "CLO5", 'Exam (LECTURE ONLY)'!D149:M149) / 'Exam (LECTURE ONLY)'!AL$10), "", SUMIF('Exam (LECTURE ONLY)'!D$20:M$20, "CLO5", 'Exam (LECTURE ONLY)'!D149:M149) /'Exam (LECTURE ONLY)'!AL$10),
IF(AND('PRINTABLE (per grading)'!H$16="EXAM", 'PRINTABLE (per grading)'!B$13="Midterm"), IF(ISERROR(SUMIF('Exam (LECTURE ONLY)'!O$20:X$20, "CLO5", 'Exam (LECTURE ONLY)'!O149:X149) / 'Exam (LECTURE ONLY)'!AM$10), "", SUMIF('Exam (LECTURE ONLY)'!O$20:X$20, "CLO5", 'Exam (LECTURE ONLY)'!O149:X149) / 'Exam (LECTURE ONLY)'!AM$10),
IF(AND('PRINTABLE (per grading)'!H$16="EXAM", 'PRINTABLE (per grading)'!B$13="Final"), IF(ISERROR(SUMIF('Exam (LECTURE ONLY)'!Z$20:AI$20, "CLO5", 'Exam (LECTURE ONLY)'!Z149:AI149) / 'Exam (LECTURE ONLY)'!AN$10), "", SUMIF('Exam (LECTURE ONLY)'!Z$20:AI$20, "CLO5", 'Exam (LECTURE ONLY)'!Z149:AI149) / 'Exam (LECTURE ONLY)'!AN$10),
IF(AND('PRINTABLE (per grading)'!H$16="OUTPUT", 'PRINTABLE (per grading)'!B$13="Prelim"), IF(ISERROR(SUMIF(OUTPUT!C$20:M$20, "CLO5", OUTPUT!C149:M149) / OUTPUT!AL$10), "", SUMIF(OUTPUT!C$20:M$20, "CLO5", OUTPUT!C149:M149) / OUTPUT!AL$10),
IF(AND('PRINTABLE (per grading)'!H$16="OUTPUT", 'PRINTABLE (per grading)'!B$13="Midterm"), IF(ISERROR(SUMIF(OUTPUT!O$20:Y$20, "CLO5", OUTPUT!O149:Y149) / OUTPUT!AM$10), "", SUMIF(OUTPUT!O$20:Y$20, "CLO5", OUTPUT!O149:Y149) / OUTPUT!AM$10),
IF(AND('PRINTABLE (per grading)'!H$16="OUTPUT", 'PRINTABLE (per grading)'!B$13="Final"), IF(ISERROR(SUMIF(OUTPUT!AA$20:AI$20, "CLO5", OUTPUT!AA149:AI149) / OUTPUT!AN$10), "", SUMIF(OUTPUT!AA$20:AI$20, "CLO5", OUTPUT!AA149:AI149) / OUTPUT!AN$10),
"")))))),"")</f>
        <v/>
      </c>
      <c r="AJ147" s="232" t="str">
        <f t="shared" si="80"/>
        <v/>
      </c>
      <c r="AK147" s="233" t="str">
        <f t="shared" si="81"/>
        <v/>
      </c>
      <c r="AL147" s="25" t="str">
        <f>IF(B147 &lt;&gt; "", IFERROR(IF(C$16 = "PRELIM", SUMIF('Database (LECTURE-RES-PRAC)'!D$14:AG$14, "CLO6", 'Database (LECTURE-RES-PRAC)'!D144:AG144) / 'Grade computation'!F$9, IF(C$16 = "MIDTERM", SUMIF('Database (LECTURE-RES-PRAC)'!AJ$14:BM$14, "CLO6", 'Database (LECTURE-RES-PRAC)'!AJ144:BM144) / 'Grade computation'!G$9, IF(C$16 = "FINAL", SUMIF('Database (LECTURE-RES-PRAC)'!BP$14:CS$14, "CLO6", 'Database (LECTURE-RES-PRAC)'!BP144:CS144) / 'Grade computation'!H$9,""))),""),"")</f>
        <v/>
      </c>
      <c r="AM147" s="232" t="str">
        <f t="shared" si="82"/>
        <v/>
      </c>
      <c r="AN147" s="25" t="str">
        <f>IF(B147 &lt;&gt; "",IF(AND('PRINTABLE (per grading)'!H$16="EXAM", 'PRINTABLE (per grading)'!B$13="Prelim"), IF(ISERROR(SUMIF('Exam (LECTURE ONLY)'!D$20:M$20, "CLO6", 'Exam (LECTURE ONLY)'!D149:M149) / 'Exam (LECTURE ONLY)'!AL$11), "", SUMIF('Exam (LECTURE ONLY)'!D$20:M$20, "CLO6", 'Exam (LECTURE ONLY)'!D149:M149) /'Exam (LECTURE ONLY)'!AL$11),
IF(AND('PRINTABLE (per grading)'!H$16="EXAM", 'PRINTABLE (per grading)'!B$13="Midterm"), IF(ISERROR(SUMIF('Exam (LECTURE ONLY)'!O$20:X$20, "CLO6", 'Exam (LECTURE ONLY)'!O149:X149) / 'Exam (LECTURE ONLY)'!AM$11), "", SUMIF('Exam (LECTURE ONLY)'!O$20:X$20, "CLO6", 'Exam (LECTURE ONLY)'!O149:X149) / 'Exam (LECTURE ONLY)'!AM$11),
IF(AND('PRINTABLE (per grading)'!H$16="EXAM", 'PRINTABLE (per grading)'!B$13="Final"), IF(ISERROR(SUMIF('Exam (LECTURE ONLY)'!Z$20:AI$20, "CLO6", 'Exam (LECTURE ONLY)'!Z149:AI149) / 'Exam (LECTURE ONLY)'!AN$11), "", SUMIF('Exam (LECTURE ONLY)'!Z$20:AI$20, "CLO6", 'Exam (LECTURE ONLY)'!Z149:AI149) / 'Exam (LECTURE ONLY)'!AN$11),
IF(AND('PRINTABLE (per grading)'!H$16="OUTPUT", 'PRINTABLE (per grading)'!B$13="Prelim"), IF(ISERROR(SUMIF(OUTPUT!C$20:M$20, "CLO6", OUTPUT!C149:M149) / OUTPUT!AL$11), "", SUMIF(OUTPUT!C$20:M$20, "CLO6", OUTPUT!C149:M149) / OUTPUT!AL$11),
IF(AND('PRINTABLE (per grading)'!H$16="OUTPUT", 'PRINTABLE (per grading)'!B$13="Midterm"), IF(ISERROR(SUMIF(OUTPUT!O$20:Y$20, "CLO6", OUTPUT!O149:Y149) / OUTPUT!AM$11), "", SUMIF(OUTPUT!O$20:Y$20, "CLO6", OUTPUT!O149:Y149) / OUTPUT!AM$11),
IF(AND('PRINTABLE (per grading)'!H$16="OUTPUT", 'PRINTABLE (per grading)'!B$13="Final"), IF(ISERROR(SUMIF(OUTPUT!AA$20:AI$20, "CLO6", OUTPUT!AA149:AI149) / OUTPUT!AN$11), "", SUMIF(OUTPUT!AA$20:AI$20, "CLO6", OUTPUT!AA149:AI149) / OUTPUT!AN$11),
"")))))),"")</f>
        <v/>
      </c>
      <c r="AO147" s="232" t="str">
        <f t="shared" si="83"/>
        <v/>
      </c>
      <c r="AP147" s="233" t="str">
        <f t="shared" si="84"/>
        <v/>
      </c>
      <c r="AQ147" s="25" t="str">
        <f>IF(B147 &lt;&gt; "", IFERROR(IF(C$16 = "PRELIM", SUMIF('Database (LECTURE-RES-PRAC)'!D$14:AG$14, "CLO7", 'Database (LECTURE-RES-PRAC)'!D144:AG144) / 'Grade computation'!F$10, IF(C$16 = "MIDTERM", SUMIF('Database (LECTURE-RES-PRAC)'!AJ$14:BM$14, "CLO7", 'Database (LECTURE-RES-PRAC)'!AJ144:BM144) / 'Grade computation'!G$10, IF(C$16 = "FINAL", SUMIF('Database (LECTURE-RES-PRAC)'!BP$14:CS$14, "CLO7", 'Database (LECTURE-RES-PRAC)'!BP144:CS144) / 'Grade computation'!H$10,""))),""),"")</f>
        <v/>
      </c>
      <c r="AR147" s="232" t="str">
        <f t="shared" si="85"/>
        <v/>
      </c>
      <c r="AS147" s="25" t="str">
        <f>IF(B147 &lt;&gt; "",IF(AND('PRINTABLE (per grading)'!H$16="EXAM", 'PRINTABLE (per grading)'!B$13="Prelim"), IF(ISERROR(SUMIF('Exam (LECTURE ONLY)'!D$20:M$20, "CLO7", 'Exam (LECTURE ONLY)'!D149:M149) / 'Exam (LECTURE ONLY)'!AL$12), "", SUMIF('Exam (LECTURE ONLY)'!D$20:M$20, "CLO7", 'Exam (LECTURE ONLY)'!D149:M149) /'Exam (LECTURE ONLY)'!AL$12),
IF(AND('PRINTABLE (per grading)'!H$16="EXAM", 'PRINTABLE (per grading)'!B$13="Midterm"), IF(ISERROR(SUMIF('Exam (LECTURE ONLY)'!O$20:X$20, "CLO7", 'Exam (LECTURE ONLY)'!O149:X149) / 'Exam (LECTURE ONLY)'!AM$12), "", SUMIF('Exam (LECTURE ONLY)'!O$20:X$20, "CLO7", 'Exam (LECTURE ONLY)'!O149:X149) / 'Exam (LECTURE ONLY)'!AM$12),
IF(AND('PRINTABLE (per grading)'!H$16="EXAM", 'PRINTABLE (per grading)'!B$13="Final"), IF(ISERROR(SUMIF('Exam (LECTURE ONLY)'!Z$20:AI$20, "CLO7", 'Exam (LECTURE ONLY)'!Z149:AI149) / 'Exam (LECTURE ONLY)'!AN$12), "", SUMIF('Exam (LECTURE ONLY)'!Z$20:AI$20, "CLO7", 'Exam (LECTURE ONLY)'!Z149:AI149) / 'Exam (LECTURE ONLY)'!AN$12),
IF(AND('PRINTABLE (per grading)'!H$16="OUTPUT", 'PRINTABLE (per grading)'!B$13="Prelim"), IF(ISERROR(SUMIF(OUTPUT!C$20:M$20, "CLO7", OUTPUT!C149:M149) / OUTPUT!AL$12), "", SUMIF(OUTPUT!C$20:M$20, "CLO7", OUTPUT!C149:M149) / OUTPUT!AL$12),
IF(AND('PRINTABLE (per grading)'!H$16="OUTPUT", 'PRINTABLE (per grading)'!B$13="Midterm"), IF(ISERROR(SUMIF(OUTPUT!O$20:Y$20, "CLO7", OUTPUT!O149:Y149) / OUTPUT!AM$12), "", SUMIF(OUTPUT!O$20:Y$20, "CLO7", OUTPUT!O149:Y149) / OUTPUT!AM$12),
IF(AND('PRINTABLE (per grading)'!H$16="OUTPUT", 'PRINTABLE (per grading)'!B$13="Final"), IF(ISERROR(SUMIF(OUTPUT!AA$20:AI$20, "CLO7", OUTPUT!AA149:AI149) / OUTPUT!AN$12), "", SUMIF(OUTPUT!AA$20:AI$20, "CLO7", OUTPUT!AA149:AI149) / OUTPUT!AN$12),
"")))))),"")</f>
        <v/>
      </c>
      <c r="AT147" s="232" t="str">
        <f t="shared" si="86"/>
        <v/>
      </c>
      <c r="AU147" s="233" t="str">
        <f t="shared" si="87"/>
        <v/>
      </c>
      <c r="AV147" s="25" t="str">
        <f>IF(B147 &lt;&gt; "", IFERROR(IF(C$16 = "PRELIM", SUMIF('Database (LECTURE-RES-PRAC)'!D$14:AG$14, "CLO8", 'Database (LECTURE-RES-PRAC)'!D144:AG144) / 'Grade computation'!F$11, IF(C$16 = "MIDTERM", SUMIF('Database (LECTURE-RES-PRAC)'!AJ$14:BM$14, "CLO8", 'Database (LECTURE-RES-PRAC)'!AJ144:BM144) / 'Grade computation'!G$11, IF(C$16 = "FINAL", SUMIF('Database (LECTURE-RES-PRAC)'!BP$14:CS$14, "CLO8", 'Database (LECTURE-RES-PRAC)'!BP144:CS144) / 'Grade computation'!H$11,""))),""),"")</f>
        <v/>
      </c>
      <c r="AW147" s="232" t="str">
        <f t="shared" si="88"/>
        <v/>
      </c>
      <c r="AX147" s="25" t="str">
        <f>IF(B147 &lt;&gt; "",IF(AND('PRINTABLE (per grading)'!H$16="EXAM", 'PRINTABLE (per grading)'!B$13="Prelim"), IF(ISERROR(SUMIF('Exam (LECTURE ONLY)'!D$20:M$20, "CLO8", 'Exam (LECTURE ONLY)'!D149:M149) / 'Exam (LECTURE ONLY)'!AL$13), "", SUMIF('Exam (LECTURE ONLY)'!D$20:M$20, "CLO8", 'Exam (LECTURE ONLY)'!D149:M149) /'Exam (LECTURE ONLY)'!AL$13),
IF(AND('PRINTABLE (per grading)'!H$16="EXAM", 'PRINTABLE (per grading)'!B$13="Midterm"), IF(ISERROR(SUMIF('Exam (LECTURE ONLY)'!O$20:X$20, "CLO8", 'Exam (LECTURE ONLY)'!O149:X149) / 'Exam (LECTURE ONLY)'!AM$13), "", SUMIF('Exam (LECTURE ONLY)'!O$20:X$20, "CLO8", 'Exam (LECTURE ONLY)'!O149:X149) / 'Exam (LECTURE ONLY)'!AM$13),
IF(AND('PRINTABLE (per grading)'!H$16="EXAM", 'PRINTABLE (per grading)'!B$13="Final"), IF(ISERROR(SUMIF('Exam (LECTURE ONLY)'!Z$20:AI$20, "CLO8", 'Exam (LECTURE ONLY)'!Z149:AI149) / 'Exam (LECTURE ONLY)'!AN$13), "", SUMIF('Exam (LECTURE ONLY)'!Z$20:AI$20, "CLO8", 'Exam (LECTURE ONLY)'!Z149:AI149) / 'Exam (LECTURE ONLY)'!AN$13),
IF(AND('PRINTABLE (per grading)'!H$16="OUTPUT", 'PRINTABLE (per grading)'!B$13="Prelim"), IF(ISERROR(SUMIF(OUTPUT!C$20:M$20, "CLO8", OUTPUT!C149:M149) / OUTPUT!AL$13), "", SUMIF(OUTPUT!C$20:M$20, "CLO8", OUTPUT!C149:M149) / OUTPUT!AL$13),
IF(AND('PRINTABLE (per grading)'!H$16="OUTPUT", 'PRINTABLE (per grading)'!B$13="Midterm"), IF(ISERROR(SUMIF(OUTPUT!O$20:Y$20, "CLO8", OUTPUT!O149:Y149) / OUTPUT!AM$13), "", SUMIF(OUTPUT!O$20:Y$20, "CLO8", OUTPUT!O149:Y149) / OUTPUT!AM$13),
IF(AND('PRINTABLE (per grading)'!H$16="OUTPUT", 'PRINTABLE (per grading)'!B$13="Final"), IF(ISERROR(SUMIF(OUTPUT!AA$20:AI$20, "CLO8", OUTPUT!AA149:AI149) / OUTPUT!AN$13), "", SUMIF(OUTPUT!AA$20:AI$20, "CLO8", OUTPUT!AA149:AI149) / OUTPUT!AN$13),
"")))))),"")</f>
        <v/>
      </c>
      <c r="AY147" s="232" t="str">
        <f t="shared" si="89"/>
        <v/>
      </c>
      <c r="AZ147" s="233" t="str">
        <f t="shared" si="90"/>
        <v/>
      </c>
      <c r="BA147" s="25" t="str">
        <f>IF(B147 &lt;&gt; "", IFERROR(IF(C$16 = "PRELIM", SUMIF('Database (LECTURE-RES-PRAC)'!D$14:AG$14, "CLO9", 'Database (LECTURE-RES-PRAC)'!D144:AG144) / 'Grade computation'!F$12, IF(C$16 = "MIDTERM", SUMIF('Database (LECTURE-RES-PRAC)'!AJ$14:BM$14, "CLO9", 'Database (LECTURE-RES-PRAC)'!AJ144:BM144) / 'Grade computation'!G$12, IF(C$16 = "FINAL", SUMIF('Database (LECTURE-RES-PRAC)'!BP$14:CS$14, "CLO9", 'Database (LECTURE-RES-PRAC)'!BP144:CS144) / 'Grade computation'!H$12,""))),""),"")</f>
        <v/>
      </c>
      <c r="BB147" s="232" t="str">
        <f t="shared" si="91"/>
        <v/>
      </c>
      <c r="BC147" s="25" t="str">
        <f>IF(B147 &lt;&gt; "",IF(AND('PRINTABLE (per grading)'!H$16="EXAM", 'PRINTABLE (per grading)'!B$13="Prelim"), IF(ISERROR(SUMIF('Exam (LECTURE ONLY)'!D$20:M$20, "CLO9", 'Exam (LECTURE ONLY)'!D149:M149) / 'Exam (LECTURE ONLY)'!AL$14), "", SUMIF('Exam (LECTURE ONLY)'!D$20:M$20, "CLO9", 'Exam (LECTURE ONLY)'!D149:M149) /'Exam (LECTURE ONLY)'!AL$14),
IF(AND('PRINTABLE (per grading)'!H$16="EXAM", 'PRINTABLE (per grading)'!B$13="Midterm"), IF(ISERROR(SUMIF('Exam (LECTURE ONLY)'!O$20:X$20, "CLO9", 'Exam (LECTURE ONLY)'!O149:X149) / 'Exam (LECTURE ONLY)'!AM$14), "", SUMIF('Exam (LECTURE ONLY)'!O$20:X$20, "CLO9", 'Exam (LECTURE ONLY)'!O149:X149) / 'Exam (LECTURE ONLY)'!AM$14),
IF(AND('PRINTABLE (per grading)'!H$16="EXAM", 'PRINTABLE (per grading)'!B$13="Final"), IF(ISERROR(SUMIF('Exam (LECTURE ONLY)'!Z$20:AI$20, "CLO9", 'Exam (LECTURE ONLY)'!Z149:AI149) / 'Exam (LECTURE ONLY)'!AN$14), "", SUMIF('Exam (LECTURE ONLY)'!Z$20:AI$20, "CLO9", 'Exam (LECTURE ONLY)'!Z149:AI149) / 'Exam (LECTURE ONLY)'!AN$14),
IF(AND('PRINTABLE (per grading)'!H$16="OUTPUT", 'PRINTABLE (per grading)'!B$13="Prelim"), IF(ISERROR(SUMIF(OUTPUT!C$20:M$20, "CLO9", OUTPUT!C149:M149) / OUTPUT!AL$14), "", SUMIF(OUTPUT!C$20:M$20, "CLO9", OUTPUT!C149:M149) / OUTPUT!AL$14),
IF(AND('PRINTABLE (per grading)'!H$16="OUTPUT", 'PRINTABLE (per grading)'!B$13="Midterm"), IF(ISERROR(SUMIF(OUTPUT!O$20:Y$20, "CLO9", OUTPUT!O149:Y149) / OUTPUT!AM$14), "", SUMIF(OUTPUT!O$20:Y$20, "CLO9", OUTPUT!O149:Y149) / OUTPUT!AM$14),
IF(AND('PRINTABLE (per grading)'!H$16="OUTPUT", 'PRINTABLE (per grading)'!B$13="Final"), IF(ISERROR(SUMIF(OUTPUT!AA$20:AI$20, "CLO9", OUTPUT!AA149:AI149) / OUTPUT!AN$14), "", SUMIF(OUTPUT!AA$20:AI$20, "CLO9", OUTPUT!AA149:AI149) / OUTPUT!AN$14),
"")))))),"")</f>
        <v/>
      </c>
      <c r="BD147" s="232" t="str">
        <f t="shared" si="92"/>
        <v/>
      </c>
      <c r="BE147" s="233" t="str">
        <f t="shared" si="93"/>
        <v/>
      </c>
      <c r="BF147" s="25" t="str">
        <f>IF(B147 &lt;&gt; "", IFERROR(IF(C$16 = "PRELIM", SUMIF('Database (LECTURE-RES-PRAC)'!D$14:AG$14, "CLO10", 'Database (LECTURE-RES-PRAC)'!D144:AG144) / 'Grade computation'!F$13, IF(C$16 = "MIDTERM", SUMIF('Database (LECTURE-RES-PRAC)'!AJ$14:BM$14, "CLO10", 'Database (LECTURE-RES-PRAC)'!AJ144:BM144) / 'Grade computation'!G$13, IF(C$16 = "FINAL", SUMIF('Database (LECTURE-RES-PRAC)'!BP$14:CS$14, "CLO10", 'Database (LECTURE-RES-PRAC)'!BP144:CS144) / 'Grade computation'!H$13,""))),""),"")</f>
        <v/>
      </c>
      <c r="BG147" s="232" t="str">
        <f t="shared" si="94"/>
        <v/>
      </c>
      <c r="BH147" s="25" t="str">
        <f>IF(B147 &lt;&gt; "",IF(AND('PRINTABLE (per grading)'!H$16="EXAM", 'PRINTABLE (per grading)'!B$13="Prelim"), IF(ISERROR(SUMIF('Exam (LECTURE ONLY)'!D$20:M$20, "CLO10", 'Exam (LECTURE ONLY)'!D149:M149) / 'Exam (LECTURE ONLY)'!AL$15), "", SUMIF('Exam (LECTURE ONLY)'!D$20:M$20, "CLO10", 'Exam (LECTURE ONLY)'!D149:M149) /'Exam (LECTURE ONLY)'!AL$15),
IF(AND('PRINTABLE (per grading)'!H$16="EXAM", 'PRINTABLE (per grading)'!B$13="Midterm"), IF(ISERROR(SUMIF('Exam (LECTURE ONLY)'!O$20:X$20, "CLO10", 'Exam (LECTURE ONLY)'!O149:X149) / 'Exam (LECTURE ONLY)'!AM$15), "", SUMIF('Exam (LECTURE ONLY)'!O$20:X$20, "CLO10", 'Exam (LECTURE ONLY)'!O149:X149) / 'Exam (LECTURE ONLY)'!AM$15),
IF(AND('PRINTABLE (per grading)'!H$16="EXAM", 'PRINTABLE (per grading)'!B$13="Final"), IF(ISERROR(SUMIF('Exam (LECTURE ONLY)'!Z$20:AI$20, "CLO10", 'Exam (LECTURE ONLY)'!Z149:AI149) / 'Exam (LECTURE ONLY)'!AN$15), "", SUMIF('Exam (LECTURE ONLY)'!Z$20:AI$20, "CLO10", 'Exam (LECTURE ONLY)'!Z149:AI149) / 'Exam (LECTURE ONLY)'!AN$15),
IF(AND('PRINTABLE (per grading)'!H$16="OUTPUT", 'PRINTABLE (per grading)'!B$13="Prelim"), IF(ISERROR(SUMIF(OUTPUT!C$20:M$20, "CLO10", OUTPUT!C149:M149) / OUTPUT!AL$15), "", SUMIF(OUTPUT!C$20:M$20, "CLO10", OUTPUT!C149:M149) / OUTPUT!AL$15),
IF(AND('PRINTABLE (per grading)'!H$16="OUTPUT", 'PRINTABLE (per grading)'!B$13="Midterm"), IF(ISERROR(SUMIF(OUTPUT!O$20:Y$20, "CLO10", OUTPUT!O149:Y149) / OUTPUT!AM$15), "", SUMIF(OUTPUT!O$20:Y$20, "CLO10", OUTPUT!O149:Y149) / OUTPUT!AM$15),
IF(AND('PRINTABLE (per grading)'!H$16="OUTPUT", 'PRINTABLE (per grading)'!B$13="Final"), IF(ISERROR(SUMIF(OUTPUT!AA$20:AI$20, "CLO10", OUTPUT!AA149:AI149) / OUTPUT!AN$15), "", SUMIF(OUTPUT!AA$20:AI$20, "CLO10", OUTPUT!AA149:AI149) / OUTPUT!AN$15),
"")))))),"")</f>
        <v/>
      </c>
      <c r="BI147" s="232" t="str">
        <f t="shared" si="95"/>
        <v/>
      </c>
      <c r="BJ147" s="233" t="str">
        <f t="shared" si="96"/>
        <v/>
      </c>
      <c r="BK147" s="2"/>
    </row>
    <row r="148" spans="1:63" ht="20.100000000000001" customHeight="1">
      <c r="A148" s="212" t="str">
        <f>IF(ISBLANK('Database (LECTURE-RES-PRAC)'!A145),"",'Database (LECTURE-RES-PRAC)'!A145)</f>
        <v/>
      </c>
      <c r="B148" s="213" t="str">
        <f>IF(ISBLANK('Database (LECTURE-RES-PRAC)'!B145),"",'Database (LECTURE-RES-PRAC)'!B145)</f>
        <v/>
      </c>
      <c r="C148" s="134" t="str">
        <f>IF(B148&lt;&gt;"",IF(C$16="PRELIM",'Grade computation'!C148, IF(C$16="MIDTERM",'Grade computation'!K148, IF(C$16="FINAL",'Grade computation'!S148,""))),"")</f>
        <v/>
      </c>
      <c r="D148" s="135" t="str">
        <f t="shared" si="1"/>
        <v/>
      </c>
      <c r="E148" s="134" t="str">
        <f>IF(B148&lt;&gt;"", IF(C$16="PRELIM",'Grade computation'!E148, IF(C$16="MIDTERM",'Grade computation'!M148, IF(C$16="FINAL",'Grade computation'!U148,""))),"")</f>
        <v/>
      </c>
      <c r="F148" s="136" t="str">
        <f t="shared" si="2"/>
        <v/>
      </c>
      <c r="G148" s="137" t="str">
        <f t="shared" si="3"/>
        <v/>
      </c>
      <c r="H148" s="207" t="str">
        <f>IF(B148&lt;&gt;"",IF(C$16="PRELIM", 'Grade computation'!H148, IF(C$16="MIDTERM", 'Grade computation'!P148, IF(C$16="FINAL",'Grade computation'!X148, ""))),"")</f>
        <v/>
      </c>
      <c r="I148" s="137" t="str">
        <f t="shared" si="4"/>
        <v/>
      </c>
      <c r="J148" s="139" t="str">
        <f t="shared" si="5"/>
        <v/>
      </c>
      <c r="K148" s="377" t="str">
        <f t="shared" si="6"/>
        <v/>
      </c>
      <c r="L148" s="434"/>
      <c r="M148" s="25" t="str">
        <f>IF(B148 &lt;&gt; "", IFERROR(IF(C$16 = "PRELIM", SUMIF('Database (LECTURE-RES-PRAC)'!D$14:AG$14, "CLO1", 'Database (LECTURE-RES-PRAC)'!D145:AG145) / 'Grade computation'!F$4, IF(C$16 = "MIDTERM", SUMIF('Database (LECTURE-RES-PRAC)'!AJ$14:BM$14, "CLO1", 'Database (LECTURE-RES-PRAC)'!AJ145:BM145) / 'Grade computation'!G$4, IF(C$16 = "FINAL", SUMIF('Database (LECTURE-RES-PRAC)'!BP$14:CS$14, "CLO1", 'Database (LECTURE-RES-PRAC)'!BP145:CS145) / 'Grade computation'!H$4,""))),""),"")</f>
        <v/>
      </c>
      <c r="N148" s="232" t="str">
        <f t="shared" si="67"/>
        <v/>
      </c>
      <c r="O148" s="25" t="str">
        <f>IF(B148 &lt;&gt; "",IF(AND('PRINTABLE (per grading)'!H$16="EXAM", 'PRINTABLE (per grading)'!B$13="Prelim"), IF(ISERROR(SUMIF('Exam (LECTURE ONLY)'!D$20:M$20, "CLO1", 'Exam (LECTURE ONLY)'!D150:M150) / 'Exam (LECTURE ONLY)'!AL$6), "", SUMIF('Exam (LECTURE ONLY)'!D$20:M$20, "CLO1", 'Exam (LECTURE ONLY)'!D150:M150) /'Exam (LECTURE ONLY)'!AL$6),
IF(AND('PRINTABLE (per grading)'!H$16="EXAM", 'PRINTABLE (per grading)'!B$13="Midterm"), IF(ISERROR(SUMIF('Exam (LECTURE ONLY)'!O$20:X$20, "CLO1", 'Exam (LECTURE ONLY)'!O150:X150) / 'Exam (LECTURE ONLY)'!AM$6), "", SUMIF('Exam (LECTURE ONLY)'!O$20:X$20, "CLO1", 'Exam (LECTURE ONLY)'!O150:X150) / 'Exam (LECTURE ONLY)'!AM$6),
IF(AND('PRINTABLE (per grading)'!H$16="EXAM", 'PRINTABLE (per grading)'!B$13="Final"), IF(ISERROR(SUMIF('Exam (LECTURE ONLY)'!Z$20:AI$20, "CLO1", 'Exam (LECTURE ONLY)'!Z150:AI150) / 'Exam (LECTURE ONLY)'!AN$6), "", SUMIF('Exam (LECTURE ONLY)'!Z$20:AI$20, "CLO1", 'Exam (LECTURE ONLY)'!Z150:AI150) / 'Exam (LECTURE ONLY)'!AN$6),
IF(AND('PRINTABLE (per grading)'!H$16="OUTPUT", 'PRINTABLE (per grading)'!B$13="Prelim"), IF(ISERROR(SUMIF(OUTPUT!C$20:M$20, "CLO1", OUTPUT!C150:M150) / OUTPUT!AL$6), "", SUMIF(OUTPUT!C$20:M$20, "CLO1", OUTPUT!C150:M150) / OUTPUT!AL$6),
IF(AND('PRINTABLE (per grading)'!H$16="OUTPUT", 'PRINTABLE (per grading)'!B$13="Midterm"), IF(ISERROR(SUMIF(OUTPUT!O$20:Y$20, "CLO1", OUTPUT!O150:Y150) / OUTPUT!AM$6), "", SUMIF(OUTPUT!O$20:Y$20, "CLO1", OUTPUT!O150:Y150) / OUTPUT!AM$6),
IF(AND('PRINTABLE (per grading)'!H$16="OUTPUT", 'PRINTABLE (per grading)'!B$13="Final"), IF(ISERROR(SUMIF(OUTPUT!AA$20:AI$20, "CLO1", OUTPUT!AA150:AI150) / OUTPUT!AN$6), "", SUMIF(OUTPUT!AA$20:AI$20, "CLO1", OUTPUT!AA150:AI150) / OUTPUT!AN$6),
"")))))),"")</f>
        <v/>
      </c>
      <c r="P148" s="232" t="str">
        <f t="shared" si="68"/>
        <v/>
      </c>
      <c r="Q148" s="233" t="str">
        <f t="shared" si="69"/>
        <v/>
      </c>
      <c r="R148" s="25" t="str">
        <f>IF(B148 &lt;&gt; "", IFERROR(IF(C$16 = "PRELIM", SUMIF('Database (LECTURE-RES-PRAC)'!D$14:AG$14, "CLO2", 'Database (LECTURE-RES-PRAC)'!D145:AG145) / 'Grade computation'!F$5, IF(C$16 = "MIDTERM", SUMIF('Database (LECTURE-RES-PRAC)'!AJ$14:BM$14, "CLO2", 'Database (LECTURE-RES-PRAC)'!AJ145:BM145) / 'Grade computation'!G$5, IF(C$16 = "FINAL", SUMIF('Database (LECTURE-RES-PRAC)'!BP$14:CS$14, "CLO2", 'Database (LECTURE-RES-PRAC)'!BP145:CS145) / 'Grade computation'!H$5,""))),""),"")</f>
        <v/>
      </c>
      <c r="S148" s="232" t="str">
        <f t="shared" si="70"/>
        <v/>
      </c>
      <c r="T148" s="25" t="str">
        <f>IF(B148 &lt;&gt; "",IF(AND('PRINTABLE (per grading)'!H$16="EXAM", 'PRINTABLE (per grading)'!B$13="Prelim"), IF(ISERROR(SUMIF('Exam (LECTURE ONLY)'!D$20:M$20, "CLO2", 'Exam (LECTURE ONLY)'!D150:M150) / 'Exam (LECTURE ONLY)'!AL$7), "", SUMIF('Exam (LECTURE ONLY)'!D$20:M$20, "CLO2", 'Exam (LECTURE ONLY)'!D150:M150) /'Exam (LECTURE ONLY)'!AL$7),
IF(AND('PRINTABLE (per grading)'!H$16="EXAM", 'PRINTABLE (per grading)'!B$13="Midterm"), IF(ISERROR(SUMIF('Exam (LECTURE ONLY)'!O$20:X$20, "CLO2", 'Exam (LECTURE ONLY)'!O150:X150) / 'Exam (LECTURE ONLY)'!AM$7), "", SUMIF('Exam (LECTURE ONLY)'!O$20:X$20, "CLO2", 'Exam (LECTURE ONLY)'!O150:X150) / 'Exam (LECTURE ONLY)'!AM$7),
IF(AND('PRINTABLE (per grading)'!H$16="EXAM", 'PRINTABLE (per grading)'!B$13="Final"), IF(ISERROR(SUMIF('Exam (LECTURE ONLY)'!Z$20:AI$20, "CLO2", 'Exam (LECTURE ONLY)'!Z150:AI150) / 'Exam (LECTURE ONLY)'!AN$7), "", SUMIF('Exam (LECTURE ONLY)'!Z$20:AI$20, "CLO2", 'Exam (LECTURE ONLY)'!Z150:AI150) / 'Exam (LECTURE ONLY)'!AN$7),
IF(AND('PRINTABLE (per grading)'!H$16="OUTPUT", 'PRINTABLE (per grading)'!B$13="Prelim"), IF(ISERROR(SUMIF(OUTPUT!C$20:M$20, "CLO2", OUTPUT!C150:M150) / OUTPUT!AL$7), "", SUMIF(OUTPUT!C$20:M$20, "CLO2", OUTPUT!C150:M150) / OUTPUT!AL$7),
IF(AND('PRINTABLE (per grading)'!H$16="OUTPUT", 'PRINTABLE (per grading)'!B$13="Midterm"), IF(ISERROR(SUMIF(OUTPUT!O$20:Y$20, "CLO2", OUTPUT!O150:Y150) / OUTPUT!AM$7), "", SUMIF(OUTPUT!O$20:Y$20, "CLO2", OUTPUT!O150:Y150) / OUTPUT!AM$7),
IF(AND('PRINTABLE (per grading)'!H$16="OUTPUT", 'PRINTABLE (per grading)'!B$13="Final"), IF(ISERROR(SUMIF(OUTPUT!AA$20:AI$20, "CLO2", OUTPUT!AA150:AI150) / OUTPUT!AN$7), "", SUMIF(OUTPUT!AA$20:AI$20, "CLO2", OUTPUT!AA150:AI150) / OUTPUT!AN$7),
"")))))),"")</f>
        <v/>
      </c>
      <c r="U148" s="232" t="str">
        <f t="shared" si="71"/>
        <v/>
      </c>
      <c r="V148" s="233" t="str">
        <f t="shared" si="72"/>
        <v/>
      </c>
      <c r="W148" s="25" t="str">
        <f>IF(B148 &lt;&gt; "", IFERROR(IF(C$16 = "PRELIM", SUMIF('Database (LECTURE-RES-PRAC)'!D$14:AG$14, "CLO3", 'Database (LECTURE-RES-PRAC)'!D145:AG145) / 'Grade computation'!F$6, IF(C$16 = "MIDTERM", SUMIF('Database (LECTURE-RES-PRAC)'!AJ$14:BM$14, "CLO3", 'Database (LECTURE-RES-PRAC)'!AJ145:BM145) / 'Grade computation'!G$6, IF(C$16 = "FINAL", SUMIF('Database (LECTURE-RES-PRAC)'!BP$14:CS$14, "CLO3", 'Database (LECTURE-RES-PRAC)'!BP145:CS145) / 'Grade computation'!H$6,""))),""),"")</f>
        <v/>
      </c>
      <c r="X148" s="232" t="str">
        <f t="shared" si="73"/>
        <v/>
      </c>
      <c r="Y148" s="25" t="str">
        <f>IF(B148 &lt;&gt; "",IF(AND('PRINTABLE (per grading)'!H$16="EXAM", 'PRINTABLE (per grading)'!B$13="Prelim"), IF(ISERROR(SUMIF('Exam (LECTURE ONLY)'!D$20:M$20, "CLO3", 'Exam (LECTURE ONLY)'!D150:M150) / 'Exam (LECTURE ONLY)'!AL$8), "", SUMIF('Exam (LECTURE ONLY)'!D$20:M$20, "CLO3", 'Exam (LECTURE ONLY)'!D150:M150) /'Exam (LECTURE ONLY)'!AL$8),
IF(AND('PRINTABLE (per grading)'!H$16="EXAM", 'PRINTABLE (per grading)'!B$13="Midterm"), IF(ISERROR(SUMIF('Exam (LECTURE ONLY)'!O$20:X$20, "CLO3", 'Exam (LECTURE ONLY)'!O150:X150) / 'Exam (LECTURE ONLY)'!AM$8), "", SUMIF('Exam (LECTURE ONLY)'!O$20:X$20, "CLO3", 'Exam (LECTURE ONLY)'!O150:X150) / 'Exam (LECTURE ONLY)'!AM$8),
IF(AND('PRINTABLE (per grading)'!H$16="EXAM", 'PRINTABLE (per grading)'!B$13="Final"), IF(ISERROR(SUMIF('Exam (LECTURE ONLY)'!Z$20:AI$20, "CLO3", 'Exam (LECTURE ONLY)'!Z150:AI150) / 'Exam (LECTURE ONLY)'!AN$8), "", SUMIF('Exam (LECTURE ONLY)'!Z$20:AI$20, "CLO3", 'Exam (LECTURE ONLY)'!Z150:AI150) / 'Exam (LECTURE ONLY)'!AN$8),
IF(AND('PRINTABLE (per grading)'!H$16="OUTPUT", 'PRINTABLE (per grading)'!B$13="Prelim"), IF(ISERROR(SUMIF(OUTPUT!C$20:M$20, "CLO3", OUTPUT!C150:M150) / OUTPUT!AL$8), "", SUMIF(OUTPUT!C$20:M$20, "CLO3", OUTPUT!C150:M150) / OUTPUT!AL$8),
IF(AND('PRINTABLE (per grading)'!H$16="OUTPUT", 'PRINTABLE (per grading)'!B$13="Midterm"), IF(ISERROR(SUMIF(OUTPUT!O$20:Y$20, "CLO3", OUTPUT!O150:Y150) / OUTPUT!AM$8), "", SUMIF(OUTPUT!O$20:Y$20, "CLO3", OUTPUT!O150:Y150) / OUTPUT!AM$8),
IF(AND('PRINTABLE (per grading)'!H$16="OUTPUT", 'PRINTABLE (per grading)'!B$13="Final"), IF(ISERROR(SUMIF(OUTPUT!AA$20:AI$20, "CLO3", OUTPUT!AA150:AI150) / OUTPUT!AN$8), "", SUMIF(OUTPUT!AA$20:AI$20, "CLO3", OUTPUT!AA150:AI150) / OUTPUT!AN$8),
"" )))))),"")</f>
        <v/>
      </c>
      <c r="Z148" s="232" t="str">
        <f t="shared" si="74"/>
        <v/>
      </c>
      <c r="AA148" s="233" t="str">
        <f t="shared" si="75"/>
        <v/>
      </c>
      <c r="AB148" s="25" t="str">
        <f>IF(B148 &lt;&gt; "", IFERROR(IF(C$16 = "PRELIM", SUMIF('Database (LECTURE-RES-PRAC)'!D$14:AG$14, "CLO4", 'Database (LECTURE-RES-PRAC)'!D145:AG145) / 'Grade computation'!F$7, IF(C$16 = "MIDTERM", SUMIF('Database (LECTURE-RES-PRAC)'!AJ$14:BM$14, "CLO4", 'Database (LECTURE-RES-PRAC)'!AJ145:BM145) / 'Grade computation'!G$7, IF(C$16 = "FINAL", SUMIF('Database (LECTURE-RES-PRAC)'!BP$14:CS$14, "CLO4", 'Database (LECTURE-RES-PRAC)'!BP145:CS145) / 'Grade computation'!H$7,""))),""),"")</f>
        <v/>
      </c>
      <c r="AC148" s="232" t="str">
        <f t="shared" si="76"/>
        <v/>
      </c>
      <c r="AD148" s="25" t="str">
        <f>IF(B148 &lt;&gt; "",IF(AND('PRINTABLE (per grading)'!H$16="EXAM", 'PRINTABLE (per grading)'!B$13="Prelim"), IF(ISERROR(SUMIF('Exam (LECTURE ONLY)'!D$20:M$20, "CLO4", 'Exam (LECTURE ONLY)'!D150:M150) / 'Exam (LECTURE ONLY)'!AL$9), "", SUMIF('Exam (LECTURE ONLY)'!D$20:M$20, "CLO4", 'Exam (LECTURE ONLY)'!D150:M150) /'Exam (LECTURE ONLY)'!AL$9),
IF(AND('PRINTABLE (per grading)'!H$16="EXAM", 'PRINTABLE (per grading)'!B$13="Midterm"), IF(ISERROR(SUMIF('Exam (LECTURE ONLY)'!O$20:X$20, "CLO4", 'Exam (LECTURE ONLY)'!O150:X150) / 'Exam (LECTURE ONLY)'!AM$9), "", SUMIF('Exam (LECTURE ONLY)'!O$20:X$20, "CLO4", 'Exam (LECTURE ONLY)'!O150:X150) / 'Exam (LECTURE ONLY)'!AM$9),
IF(AND('PRINTABLE (per grading)'!H$16="EXAM", 'PRINTABLE (per grading)'!B$13="Final"), IF(ISERROR(SUMIF('Exam (LECTURE ONLY)'!Z$20:AI$20, "CLO4", 'Exam (LECTURE ONLY)'!Z150:AI150) / 'Exam (LECTURE ONLY)'!AN$9), "", SUMIF('Exam (LECTURE ONLY)'!Z$20:AI$20, "CLO4", 'Exam (LECTURE ONLY)'!Z150:AI150) / 'Exam (LECTURE ONLY)'!AN$9),
IF(AND('PRINTABLE (per grading)'!H$16="OUTPUT", 'PRINTABLE (per grading)'!B$13="Prelim"), IF(ISERROR(SUMIF(OUTPUT!C$20:M$20, "CLO4", OUTPUT!C150:M150) / OUTPUT!AL$9), "", SUMIF(OUTPUT!C$20:M$20, "CLO4", OUTPUT!C150:M150) / OUTPUT!AL$9),
IF(AND('PRINTABLE (per grading)'!H$16="OUTPUT", 'PRINTABLE (per grading)'!B$13="Midterm"), IF(ISERROR(SUMIF(OUTPUT!O$20:Y$20, "CLO4", OUTPUT!O150:Y150) / OUTPUT!AM$9), "", SUMIF(OUTPUT!O$20:Y$20, "CLO4", OUTPUT!O150:Y150) / OUTPUT!AM$9),
IF(AND('PRINTABLE (per grading)'!H$16="OUTPUT", 'PRINTABLE (per grading)'!B$13="Final"), IF(ISERROR(SUMIF(OUTPUT!AA$20:AI$20, "CLO4", OUTPUT!AA150:AI150) / OUTPUT!AN$9), "", SUMIF(OUTPUT!AA$20:AI$20, "CLO4", OUTPUT!AA150:AI150) / OUTPUT!AN$9),
"")))))),"")</f>
        <v/>
      </c>
      <c r="AE148" s="232" t="str">
        <f t="shared" si="77"/>
        <v/>
      </c>
      <c r="AF148" s="233" t="str">
        <f t="shared" si="78"/>
        <v/>
      </c>
      <c r="AG148" s="25" t="str">
        <f>IF(B148 &lt;&gt; "", IFERROR(IF(C$16 = "PRELIM", SUMIF('Database (LECTURE-RES-PRAC)'!D$14:AG$14, "CLO5", 'Database (LECTURE-RES-PRAC)'!D145:AG145) / 'Grade computation'!F$8, IF(C$16 = "MIDTERM", SUMIF('Database (LECTURE-RES-PRAC)'!AJ$14:BM$14, "CLO5", 'Database (LECTURE-RES-PRAC)'!AJ145:BM145) / 'Grade computation'!G$8, IF(C$16 = "FINAL", SUMIF('Database (LECTURE-RES-PRAC)'!BP$14:CS$14, "CLO5", 'Database (LECTURE-RES-PRAC)'!BP145:CS145) / 'Grade computation'!H$8,""))),""),"")</f>
        <v/>
      </c>
      <c r="AH148" s="232" t="str">
        <f t="shared" si="79"/>
        <v/>
      </c>
      <c r="AI148" s="25" t="str">
        <f>IF(B148 &lt;&gt; "",IF(AND('PRINTABLE (per grading)'!H$16="EXAM", 'PRINTABLE (per grading)'!B$13="Prelim"), IF(ISERROR(SUMIF('Exam (LECTURE ONLY)'!D$20:M$20, "CLO5", 'Exam (LECTURE ONLY)'!D150:M150) / 'Exam (LECTURE ONLY)'!AL$10), "", SUMIF('Exam (LECTURE ONLY)'!D$20:M$20, "CLO5", 'Exam (LECTURE ONLY)'!D150:M150) /'Exam (LECTURE ONLY)'!AL$10),
IF(AND('PRINTABLE (per grading)'!H$16="EXAM", 'PRINTABLE (per grading)'!B$13="Midterm"), IF(ISERROR(SUMIF('Exam (LECTURE ONLY)'!O$20:X$20, "CLO5", 'Exam (LECTURE ONLY)'!O150:X150) / 'Exam (LECTURE ONLY)'!AM$10), "", SUMIF('Exam (LECTURE ONLY)'!O$20:X$20, "CLO5", 'Exam (LECTURE ONLY)'!O150:X150) / 'Exam (LECTURE ONLY)'!AM$10),
IF(AND('PRINTABLE (per grading)'!H$16="EXAM", 'PRINTABLE (per grading)'!B$13="Final"), IF(ISERROR(SUMIF('Exam (LECTURE ONLY)'!Z$20:AI$20, "CLO5", 'Exam (LECTURE ONLY)'!Z150:AI150) / 'Exam (LECTURE ONLY)'!AN$10), "", SUMIF('Exam (LECTURE ONLY)'!Z$20:AI$20, "CLO5", 'Exam (LECTURE ONLY)'!Z150:AI150) / 'Exam (LECTURE ONLY)'!AN$10),
IF(AND('PRINTABLE (per grading)'!H$16="OUTPUT", 'PRINTABLE (per grading)'!B$13="Prelim"), IF(ISERROR(SUMIF(OUTPUT!C$20:M$20, "CLO5", OUTPUT!C150:M150) / OUTPUT!AL$10), "", SUMIF(OUTPUT!C$20:M$20, "CLO5", OUTPUT!C150:M150) / OUTPUT!AL$10),
IF(AND('PRINTABLE (per grading)'!H$16="OUTPUT", 'PRINTABLE (per grading)'!B$13="Midterm"), IF(ISERROR(SUMIF(OUTPUT!O$20:Y$20, "CLO5", OUTPUT!O150:Y150) / OUTPUT!AM$10), "", SUMIF(OUTPUT!O$20:Y$20, "CLO5", OUTPUT!O150:Y150) / OUTPUT!AM$10),
IF(AND('PRINTABLE (per grading)'!H$16="OUTPUT", 'PRINTABLE (per grading)'!B$13="Final"), IF(ISERROR(SUMIF(OUTPUT!AA$20:AI$20, "CLO5", OUTPUT!AA150:AI150) / OUTPUT!AN$10), "", SUMIF(OUTPUT!AA$20:AI$20, "CLO5", OUTPUT!AA150:AI150) / OUTPUT!AN$10),
"")))))),"")</f>
        <v/>
      </c>
      <c r="AJ148" s="232" t="str">
        <f t="shared" si="80"/>
        <v/>
      </c>
      <c r="AK148" s="233" t="str">
        <f t="shared" si="81"/>
        <v/>
      </c>
      <c r="AL148" s="25" t="str">
        <f>IF(B148 &lt;&gt; "", IFERROR(IF(C$16 = "PRELIM", SUMIF('Database (LECTURE-RES-PRAC)'!D$14:AG$14, "CLO6", 'Database (LECTURE-RES-PRAC)'!D145:AG145) / 'Grade computation'!F$9, IF(C$16 = "MIDTERM", SUMIF('Database (LECTURE-RES-PRAC)'!AJ$14:BM$14, "CLO6", 'Database (LECTURE-RES-PRAC)'!AJ145:BM145) / 'Grade computation'!G$9, IF(C$16 = "FINAL", SUMIF('Database (LECTURE-RES-PRAC)'!BP$14:CS$14, "CLO6", 'Database (LECTURE-RES-PRAC)'!BP145:CS145) / 'Grade computation'!H$9,""))),""),"")</f>
        <v/>
      </c>
      <c r="AM148" s="232" t="str">
        <f t="shared" si="82"/>
        <v/>
      </c>
      <c r="AN148" s="25" t="str">
        <f>IF(B148 &lt;&gt; "",IF(AND('PRINTABLE (per grading)'!H$16="EXAM", 'PRINTABLE (per grading)'!B$13="Prelim"), IF(ISERROR(SUMIF('Exam (LECTURE ONLY)'!D$20:M$20, "CLO6", 'Exam (LECTURE ONLY)'!D150:M150) / 'Exam (LECTURE ONLY)'!AL$11), "", SUMIF('Exam (LECTURE ONLY)'!D$20:M$20, "CLO6", 'Exam (LECTURE ONLY)'!D150:M150) /'Exam (LECTURE ONLY)'!AL$11),
IF(AND('PRINTABLE (per grading)'!H$16="EXAM", 'PRINTABLE (per grading)'!B$13="Midterm"), IF(ISERROR(SUMIF('Exam (LECTURE ONLY)'!O$20:X$20, "CLO6", 'Exam (LECTURE ONLY)'!O150:X150) / 'Exam (LECTURE ONLY)'!AM$11), "", SUMIF('Exam (LECTURE ONLY)'!O$20:X$20, "CLO6", 'Exam (LECTURE ONLY)'!O150:X150) / 'Exam (LECTURE ONLY)'!AM$11),
IF(AND('PRINTABLE (per grading)'!H$16="EXAM", 'PRINTABLE (per grading)'!B$13="Final"), IF(ISERROR(SUMIF('Exam (LECTURE ONLY)'!Z$20:AI$20, "CLO6", 'Exam (LECTURE ONLY)'!Z150:AI150) / 'Exam (LECTURE ONLY)'!AN$11), "", SUMIF('Exam (LECTURE ONLY)'!Z$20:AI$20, "CLO6", 'Exam (LECTURE ONLY)'!Z150:AI150) / 'Exam (LECTURE ONLY)'!AN$11),
IF(AND('PRINTABLE (per grading)'!H$16="OUTPUT", 'PRINTABLE (per grading)'!B$13="Prelim"), IF(ISERROR(SUMIF(OUTPUT!C$20:M$20, "CLO6", OUTPUT!C150:M150) / OUTPUT!AL$11), "", SUMIF(OUTPUT!C$20:M$20, "CLO6", OUTPUT!C150:M150) / OUTPUT!AL$11),
IF(AND('PRINTABLE (per grading)'!H$16="OUTPUT", 'PRINTABLE (per grading)'!B$13="Midterm"), IF(ISERROR(SUMIF(OUTPUT!O$20:Y$20, "CLO6", OUTPUT!O150:Y150) / OUTPUT!AM$11), "", SUMIF(OUTPUT!O$20:Y$20, "CLO6", OUTPUT!O150:Y150) / OUTPUT!AM$11),
IF(AND('PRINTABLE (per grading)'!H$16="OUTPUT", 'PRINTABLE (per grading)'!B$13="Final"), IF(ISERROR(SUMIF(OUTPUT!AA$20:AI$20, "CLO6", OUTPUT!AA150:AI150) / OUTPUT!AN$11), "", SUMIF(OUTPUT!AA$20:AI$20, "CLO6", OUTPUT!AA150:AI150) / OUTPUT!AN$11),
"")))))),"")</f>
        <v/>
      </c>
      <c r="AO148" s="232" t="str">
        <f t="shared" si="83"/>
        <v/>
      </c>
      <c r="AP148" s="233" t="str">
        <f t="shared" si="84"/>
        <v/>
      </c>
      <c r="AQ148" s="25" t="str">
        <f>IF(B148 &lt;&gt; "", IFERROR(IF(C$16 = "PRELIM", SUMIF('Database (LECTURE-RES-PRAC)'!D$14:AG$14, "CLO7", 'Database (LECTURE-RES-PRAC)'!D145:AG145) / 'Grade computation'!F$10, IF(C$16 = "MIDTERM", SUMIF('Database (LECTURE-RES-PRAC)'!AJ$14:BM$14, "CLO7", 'Database (LECTURE-RES-PRAC)'!AJ145:BM145) / 'Grade computation'!G$10, IF(C$16 = "FINAL", SUMIF('Database (LECTURE-RES-PRAC)'!BP$14:CS$14, "CLO7", 'Database (LECTURE-RES-PRAC)'!BP145:CS145) / 'Grade computation'!H$10,""))),""),"")</f>
        <v/>
      </c>
      <c r="AR148" s="232" t="str">
        <f t="shared" si="85"/>
        <v/>
      </c>
      <c r="AS148" s="25" t="str">
        <f>IF(B148 &lt;&gt; "",IF(AND('PRINTABLE (per grading)'!H$16="EXAM", 'PRINTABLE (per grading)'!B$13="Prelim"), IF(ISERROR(SUMIF('Exam (LECTURE ONLY)'!D$20:M$20, "CLO7", 'Exam (LECTURE ONLY)'!D150:M150) / 'Exam (LECTURE ONLY)'!AL$12), "", SUMIF('Exam (LECTURE ONLY)'!D$20:M$20, "CLO7", 'Exam (LECTURE ONLY)'!D150:M150) /'Exam (LECTURE ONLY)'!AL$12),
IF(AND('PRINTABLE (per grading)'!H$16="EXAM", 'PRINTABLE (per grading)'!B$13="Midterm"), IF(ISERROR(SUMIF('Exam (LECTURE ONLY)'!O$20:X$20, "CLO7", 'Exam (LECTURE ONLY)'!O150:X150) / 'Exam (LECTURE ONLY)'!AM$12), "", SUMIF('Exam (LECTURE ONLY)'!O$20:X$20, "CLO7", 'Exam (LECTURE ONLY)'!O150:X150) / 'Exam (LECTURE ONLY)'!AM$12),
IF(AND('PRINTABLE (per grading)'!H$16="EXAM", 'PRINTABLE (per grading)'!B$13="Final"), IF(ISERROR(SUMIF('Exam (LECTURE ONLY)'!Z$20:AI$20, "CLO7", 'Exam (LECTURE ONLY)'!Z150:AI150) / 'Exam (LECTURE ONLY)'!AN$12), "", SUMIF('Exam (LECTURE ONLY)'!Z$20:AI$20, "CLO7", 'Exam (LECTURE ONLY)'!Z150:AI150) / 'Exam (LECTURE ONLY)'!AN$12),
IF(AND('PRINTABLE (per grading)'!H$16="OUTPUT", 'PRINTABLE (per grading)'!B$13="Prelim"), IF(ISERROR(SUMIF(OUTPUT!C$20:M$20, "CLO7", OUTPUT!C150:M150) / OUTPUT!AL$12), "", SUMIF(OUTPUT!C$20:M$20, "CLO7", OUTPUT!C150:M150) / OUTPUT!AL$12),
IF(AND('PRINTABLE (per grading)'!H$16="OUTPUT", 'PRINTABLE (per grading)'!B$13="Midterm"), IF(ISERROR(SUMIF(OUTPUT!O$20:Y$20, "CLO7", OUTPUT!O150:Y150) / OUTPUT!AM$12), "", SUMIF(OUTPUT!O$20:Y$20, "CLO7", OUTPUT!O150:Y150) / OUTPUT!AM$12),
IF(AND('PRINTABLE (per grading)'!H$16="OUTPUT", 'PRINTABLE (per grading)'!B$13="Final"), IF(ISERROR(SUMIF(OUTPUT!AA$20:AI$20, "CLO7", OUTPUT!AA150:AI150) / OUTPUT!AN$12), "", SUMIF(OUTPUT!AA$20:AI$20, "CLO7", OUTPUT!AA150:AI150) / OUTPUT!AN$12),
"")))))),"")</f>
        <v/>
      </c>
      <c r="AT148" s="232" t="str">
        <f t="shared" si="86"/>
        <v/>
      </c>
      <c r="AU148" s="233" t="str">
        <f t="shared" si="87"/>
        <v/>
      </c>
      <c r="AV148" s="25" t="str">
        <f>IF(B148 &lt;&gt; "", IFERROR(IF(C$16 = "PRELIM", SUMIF('Database (LECTURE-RES-PRAC)'!D$14:AG$14, "CLO8", 'Database (LECTURE-RES-PRAC)'!D145:AG145) / 'Grade computation'!F$11, IF(C$16 = "MIDTERM", SUMIF('Database (LECTURE-RES-PRAC)'!AJ$14:BM$14, "CLO8", 'Database (LECTURE-RES-PRAC)'!AJ145:BM145) / 'Grade computation'!G$11, IF(C$16 = "FINAL", SUMIF('Database (LECTURE-RES-PRAC)'!BP$14:CS$14, "CLO8", 'Database (LECTURE-RES-PRAC)'!BP145:CS145) / 'Grade computation'!H$11,""))),""),"")</f>
        <v/>
      </c>
      <c r="AW148" s="232" t="str">
        <f t="shared" si="88"/>
        <v/>
      </c>
      <c r="AX148" s="25" t="str">
        <f>IF(B148 &lt;&gt; "",IF(AND('PRINTABLE (per grading)'!H$16="EXAM", 'PRINTABLE (per grading)'!B$13="Prelim"), IF(ISERROR(SUMIF('Exam (LECTURE ONLY)'!D$20:M$20, "CLO8", 'Exam (LECTURE ONLY)'!D150:M150) / 'Exam (LECTURE ONLY)'!AL$13), "", SUMIF('Exam (LECTURE ONLY)'!D$20:M$20, "CLO8", 'Exam (LECTURE ONLY)'!D150:M150) /'Exam (LECTURE ONLY)'!AL$13),
IF(AND('PRINTABLE (per grading)'!H$16="EXAM", 'PRINTABLE (per grading)'!B$13="Midterm"), IF(ISERROR(SUMIF('Exam (LECTURE ONLY)'!O$20:X$20, "CLO8", 'Exam (LECTURE ONLY)'!O150:X150) / 'Exam (LECTURE ONLY)'!AM$13), "", SUMIF('Exam (LECTURE ONLY)'!O$20:X$20, "CLO8", 'Exam (LECTURE ONLY)'!O150:X150) / 'Exam (LECTURE ONLY)'!AM$13),
IF(AND('PRINTABLE (per grading)'!H$16="EXAM", 'PRINTABLE (per grading)'!B$13="Final"), IF(ISERROR(SUMIF('Exam (LECTURE ONLY)'!Z$20:AI$20, "CLO8", 'Exam (LECTURE ONLY)'!Z150:AI150) / 'Exam (LECTURE ONLY)'!AN$13), "", SUMIF('Exam (LECTURE ONLY)'!Z$20:AI$20, "CLO8", 'Exam (LECTURE ONLY)'!Z150:AI150) / 'Exam (LECTURE ONLY)'!AN$13),
IF(AND('PRINTABLE (per grading)'!H$16="OUTPUT", 'PRINTABLE (per grading)'!B$13="Prelim"), IF(ISERROR(SUMIF(OUTPUT!C$20:M$20, "CLO8", OUTPUT!C150:M150) / OUTPUT!AL$13), "", SUMIF(OUTPUT!C$20:M$20, "CLO8", OUTPUT!C150:M150) / OUTPUT!AL$13),
IF(AND('PRINTABLE (per grading)'!H$16="OUTPUT", 'PRINTABLE (per grading)'!B$13="Midterm"), IF(ISERROR(SUMIF(OUTPUT!O$20:Y$20, "CLO8", OUTPUT!O150:Y150) / OUTPUT!AM$13), "", SUMIF(OUTPUT!O$20:Y$20, "CLO8", OUTPUT!O150:Y150) / OUTPUT!AM$13),
IF(AND('PRINTABLE (per grading)'!H$16="OUTPUT", 'PRINTABLE (per grading)'!B$13="Final"), IF(ISERROR(SUMIF(OUTPUT!AA$20:AI$20, "CLO8", OUTPUT!AA150:AI150) / OUTPUT!AN$13), "", SUMIF(OUTPUT!AA$20:AI$20, "CLO8", OUTPUT!AA150:AI150) / OUTPUT!AN$13),
"")))))),"")</f>
        <v/>
      </c>
      <c r="AY148" s="232" t="str">
        <f t="shared" si="89"/>
        <v/>
      </c>
      <c r="AZ148" s="233" t="str">
        <f t="shared" si="90"/>
        <v/>
      </c>
      <c r="BA148" s="25" t="str">
        <f>IF(B148 &lt;&gt; "", IFERROR(IF(C$16 = "PRELIM", SUMIF('Database (LECTURE-RES-PRAC)'!D$14:AG$14, "CLO9", 'Database (LECTURE-RES-PRAC)'!D145:AG145) / 'Grade computation'!F$12, IF(C$16 = "MIDTERM", SUMIF('Database (LECTURE-RES-PRAC)'!AJ$14:BM$14, "CLO9", 'Database (LECTURE-RES-PRAC)'!AJ145:BM145) / 'Grade computation'!G$12, IF(C$16 = "FINAL", SUMIF('Database (LECTURE-RES-PRAC)'!BP$14:CS$14, "CLO9", 'Database (LECTURE-RES-PRAC)'!BP145:CS145) / 'Grade computation'!H$12,""))),""),"")</f>
        <v/>
      </c>
      <c r="BB148" s="232" t="str">
        <f t="shared" si="91"/>
        <v/>
      </c>
      <c r="BC148" s="25" t="str">
        <f>IF(B148 &lt;&gt; "",IF(AND('PRINTABLE (per grading)'!H$16="EXAM", 'PRINTABLE (per grading)'!B$13="Prelim"), IF(ISERROR(SUMIF('Exam (LECTURE ONLY)'!D$20:M$20, "CLO9", 'Exam (LECTURE ONLY)'!D150:M150) / 'Exam (LECTURE ONLY)'!AL$14), "", SUMIF('Exam (LECTURE ONLY)'!D$20:M$20, "CLO9", 'Exam (LECTURE ONLY)'!D150:M150) /'Exam (LECTURE ONLY)'!AL$14),
IF(AND('PRINTABLE (per grading)'!H$16="EXAM", 'PRINTABLE (per grading)'!B$13="Midterm"), IF(ISERROR(SUMIF('Exam (LECTURE ONLY)'!O$20:X$20, "CLO9", 'Exam (LECTURE ONLY)'!O150:X150) / 'Exam (LECTURE ONLY)'!AM$14), "", SUMIF('Exam (LECTURE ONLY)'!O$20:X$20, "CLO9", 'Exam (LECTURE ONLY)'!O150:X150) / 'Exam (LECTURE ONLY)'!AM$14),
IF(AND('PRINTABLE (per grading)'!H$16="EXAM", 'PRINTABLE (per grading)'!B$13="Final"), IF(ISERROR(SUMIF('Exam (LECTURE ONLY)'!Z$20:AI$20, "CLO9", 'Exam (LECTURE ONLY)'!Z150:AI150) / 'Exam (LECTURE ONLY)'!AN$14), "", SUMIF('Exam (LECTURE ONLY)'!Z$20:AI$20, "CLO9", 'Exam (LECTURE ONLY)'!Z150:AI150) / 'Exam (LECTURE ONLY)'!AN$14),
IF(AND('PRINTABLE (per grading)'!H$16="OUTPUT", 'PRINTABLE (per grading)'!B$13="Prelim"), IF(ISERROR(SUMIF(OUTPUT!C$20:M$20, "CLO9", OUTPUT!C150:M150) / OUTPUT!AL$14), "", SUMIF(OUTPUT!C$20:M$20, "CLO9", OUTPUT!C150:M150) / OUTPUT!AL$14),
IF(AND('PRINTABLE (per grading)'!H$16="OUTPUT", 'PRINTABLE (per grading)'!B$13="Midterm"), IF(ISERROR(SUMIF(OUTPUT!O$20:Y$20, "CLO9", OUTPUT!O150:Y150) / OUTPUT!AM$14), "", SUMIF(OUTPUT!O$20:Y$20, "CLO9", OUTPUT!O150:Y150) / OUTPUT!AM$14),
IF(AND('PRINTABLE (per grading)'!H$16="OUTPUT", 'PRINTABLE (per grading)'!B$13="Final"), IF(ISERROR(SUMIF(OUTPUT!AA$20:AI$20, "CLO9", OUTPUT!AA150:AI150) / OUTPUT!AN$14), "", SUMIF(OUTPUT!AA$20:AI$20, "CLO9", OUTPUT!AA150:AI150) / OUTPUT!AN$14),
"")))))),"")</f>
        <v/>
      </c>
      <c r="BD148" s="232" t="str">
        <f t="shared" si="92"/>
        <v/>
      </c>
      <c r="BE148" s="233" t="str">
        <f t="shared" si="93"/>
        <v/>
      </c>
      <c r="BF148" s="25" t="str">
        <f>IF(B148 &lt;&gt; "", IFERROR(IF(C$16 = "PRELIM", SUMIF('Database (LECTURE-RES-PRAC)'!D$14:AG$14, "CLO10", 'Database (LECTURE-RES-PRAC)'!D145:AG145) / 'Grade computation'!F$13, IF(C$16 = "MIDTERM", SUMIF('Database (LECTURE-RES-PRAC)'!AJ$14:BM$14, "CLO10", 'Database (LECTURE-RES-PRAC)'!AJ145:BM145) / 'Grade computation'!G$13, IF(C$16 = "FINAL", SUMIF('Database (LECTURE-RES-PRAC)'!BP$14:CS$14, "CLO10", 'Database (LECTURE-RES-PRAC)'!BP145:CS145) / 'Grade computation'!H$13,""))),""),"")</f>
        <v/>
      </c>
      <c r="BG148" s="232" t="str">
        <f t="shared" si="94"/>
        <v/>
      </c>
      <c r="BH148" s="25" t="str">
        <f>IF(B148 &lt;&gt; "",IF(AND('PRINTABLE (per grading)'!H$16="EXAM", 'PRINTABLE (per grading)'!B$13="Prelim"), IF(ISERROR(SUMIF('Exam (LECTURE ONLY)'!D$20:M$20, "CLO10", 'Exam (LECTURE ONLY)'!D150:M150) / 'Exam (LECTURE ONLY)'!AL$15), "", SUMIF('Exam (LECTURE ONLY)'!D$20:M$20, "CLO10", 'Exam (LECTURE ONLY)'!D150:M150) /'Exam (LECTURE ONLY)'!AL$15),
IF(AND('PRINTABLE (per grading)'!H$16="EXAM", 'PRINTABLE (per grading)'!B$13="Midterm"), IF(ISERROR(SUMIF('Exam (LECTURE ONLY)'!O$20:X$20, "CLO10", 'Exam (LECTURE ONLY)'!O150:X150) / 'Exam (LECTURE ONLY)'!AM$15), "", SUMIF('Exam (LECTURE ONLY)'!O$20:X$20, "CLO10", 'Exam (LECTURE ONLY)'!O150:X150) / 'Exam (LECTURE ONLY)'!AM$15),
IF(AND('PRINTABLE (per grading)'!H$16="EXAM", 'PRINTABLE (per grading)'!B$13="Final"), IF(ISERROR(SUMIF('Exam (LECTURE ONLY)'!Z$20:AI$20, "CLO10", 'Exam (LECTURE ONLY)'!Z150:AI150) / 'Exam (LECTURE ONLY)'!AN$15), "", SUMIF('Exam (LECTURE ONLY)'!Z$20:AI$20, "CLO10", 'Exam (LECTURE ONLY)'!Z150:AI150) / 'Exam (LECTURE ONLY)'!AN$15),
IF(AND('PRINTABLE (per grading)'!H$16="OUTPUT", 'PRINTABLE (per grading)'!B$13="Prelim"), IF(ISERROR(SUMIF(OUTPUT!C$20:M$20, "CLO10", OUTPUT!C150:M150) / OUTPUT!AL$15), "", SUMIF(OUTPUT!C$20:M$20, "CLO10", OUTPUT!C150:M150) / OUTPUT!AL$15),
IF(AND('PRINTABLE (per grading)'!H$16="OUTPUT", 'PRINTABLE (per grading)'!B$13="Midterm"), IF(ISERROR(SUMIF(OUTPUT!O$20:Y$20, "CLO10", OUTPUT!O150:Y150) / OUTPUT!AM$15), "", SUMIF(OUTPUT!O$20:Y$20, "CLO10", OUTPUT!O150:Y150) / OUTPUT!AM$15),
IF(AND('PRINTABLE (per grading)'!H$16="OUTPUT", 'PRINTABLE (per grading)'!B$13="Final"), IF(ISERROR(SUMIF(OUTPUT!AA$20:AI$20, "CLO10", OUTPUT!AA150:AI150) / OUTPUT!AN$15), "", SUMIF(OUTPUT!AA$20:AI$20, "CLO10", OUTPUT!AA150:AI150) / OUTPUT!AN$15),
"")))))),"")</f>
        <v/>
      </c>
      <c r="BI148" s="232" t="str">
        <f t="shared" si="95"/>
        <v/>
      </c>
      <c r="BJ148" s="233" t="str">
        <f t="shared" si="96"/>
        <v/>
      </c>
      <c r="BK148" s="2"/>
    </row>
    <row r="149" spans="1:63" ht="20.100000000000001" customHeight="1">
      <c r="A149" s="118" t="str">
        <f>IF(ISBLANK('Database (LECTURE-RES-PRAC)'!A146),"",'Database (LECTURE-RES-PRAC)'!A146)</f>
        <v/>
      </c>
      <c r="B149" s="119" t="str">
        <f>IF(ISBLANK('Database (LECTURE-RES-PRAC)'!B146),"",'Database (LECTURE-RES-PRAC)'!B146)</f>
        <v/>
      </c>
      <c r="C149" s="134" t="str">
        <f>IF(B149&lt;&gt;"",IF(C$16="PRELIM",'Grade computation'!C149, IF(C$16="MIDTERM",'Grade computation'!K149, IF(C$16="FINAL",'Grade computation'!S149,""))),"")</f>
        <v/>
      </c>
      <c r="D149" s="135" t="str">
        <f t="shared" si="1"/>
        <v/>
      </c>
      <c r="E149" s="134" t="str">
        <f>IF(B149&lt;&gt;"", IF(C$16="PRELIM",'Grade computation'!E149, IF(C$16="MIDTERM",'Grade computation'!M149, IF(C$16="FINAL",'Grade computation'!U149,""))),"")</f>
        <v/>
      </c>
      <c r="F149" s="136" t="str">
        <f t="shared" si="2"/>
        <v/>
      </c>
      <c r="G149" s="137" t="str">
        <f t="shared" si="3"/>
        <v/>
      </c>
      <c r="H149" s="207" t="str">
        <f>IF(B149&lt;&gt;"",IF(C$16="PRELIM", 'Grade computation'!H149, IF(C$16="MIDTERM", 'Grade computation'!P149, IF(C$16="FINAL",'Grade computation'!X149, ""))),"")</f>
        <v/>
      </c>
      <c r="I149" s="137" t="str">
        <f t="shared" si="4"/>
        <v/>
      </c>
      <c r="J149" s="139" t="str">
        <f t="shared" si="5"/>
        <v/>
      </c>
      <c r="K149" s="377" t="str">
        <f t="shared" si="6"/>
        <v/>
      </c>
      <c r="L149" s="434"/>
      <c r="M149" s="25" t="str">
        <f>IF(B149 &lt;&gt; "", IFERROR(IF(C$16 = "PRELIM", SUMIF('Database (LECTURE-RES-PRAC)'!D$14:AG$14, "CLO1", 'Database (LECTURE-RES-PRAC)'!D146:AG146) / 'Grade computation'!F$4, IF(C$16 = "MIDTERM", SUMIF('Database (LECTURE-RES-PRAC)'!AJ$14:BM$14, "CLO1", 'Database (LECTURE-RES-PRAC)'!AJ146:BM146) / 'Grade computation'!G$4, IF(C$16 = "FINAL", SUMIF('Database (LECTURE-RES-PRAC)'!BP$14:CS$14, "CLO1", 'Database (LECTURE-RES-PRAC)'!BP146:CS146) / 'Grade computation'!H$4,""))),""),"")</f>
        <v/>
      </c>
      <c r="N149" s="232" t="str">
        <f t="shared" si="67"/>
        <v/>
      </c>
      <c r="O149" s="25" t="str">
        <f>IF(B149 &lt;&gt; "",IF(AND('PRINTABLE (per grading)'!H$16="EXAM", 'PRINTABLE (per grading)'!B$13="Prelim"), IF(ISERROR(SUMIF('Exam (LECTURE ONLY)'!D$20:M$20, "CLO1", 'Exam (LECTURE ONLY)'!D151:M151) / 'Exam (LECTURE ONLY)'!AL$6), "", SUMIF('Exam (LECTURE ONLY)'!D$20:M$20, "CLO1", 'Exam (LECTURE ONLY)'!D151:M151) /'Exam (LECTURE ONLY)'!AL$6),
IF(AND('PRINTABLE (per grading)'!H$16="EXAM", 'PRINTABLE (per grading)'!B$13="Midterm"), IF(ISERROR(SUMIF('Exam (LECTURE ONLY)'!O$20:X$20, "CLO1", 'Exam (LECTURE ONLY)'!O151:X151) / 'Exam (LECTURE ONLY)'!AM$6), "", SUMIF('Exam (LECTURE ONLY)'!O$20:X$20, "CLO1", 'Exam (LECTURE ONLY)'!O151:X151) / 'Exam (LECTURE ONLY)'!AM$6),
IF(AND('PRINTABLE (per grading)'!H$16="EXAM", 'PRINTABLE (per grading)'!B$13="Final"), IF(ISERROR(SUMIF('Exam (LECTURE ONLY)'!Z$20:AI$20, "CLO1", 'Exam (LECTURE ONLY)'!Z151:AI151) / 'Exam (LECTURE ONLY)'!AN$6), "", SUMIF('Exam (LECTURE ONLY)'!Z$20:AI$20, "CLO1", 'Exam (LECTURE ONLY)'!Z151:AI151) / 'Exam (LECTURE ONLY)'!AN$6),
IF(AND('PRINTABLE (per grading)'!H$16="OUTPUT", 'PRINTABLE (per grading)'!B$13="Prelim"), IF(ISERROR(SUMIF(OUTPUT!C$20:M$20, "CLO1", OUTPUT!C151:M151) / OUTPUT!AL$6), "", SUMIF(OUTPUT!C$20:M$20, "CLO1", OUTPUT!C151:M151) / OUTPUT!AL$6),
IF(AND('PRINTABLE (per grading)'!H$16="OUTPUT", 'PRINTABLE (per grading)'!B$13="Midterm"), IF(ISERROR(SUMIF(OUTPUT!O$20:Y$20, "CLO1", OUTPUT!O151:Y151) / OUTPUT!AM$6), "", SUMIF(OUTPUT!O$20:Y$20, "CLO1", OUTPUT!O151:Y151) / OUTPUT!AM$6),
IF(AND('PRINTABLE (per grading)'!H$16="OUTPUT", 'PRINTABLE (per grading)'!B$13="Final"), IF(ISERROR(SUMIF(OUTPUT!AA$20:AI$20, "CLO1", OUTPUT!AA151:AI151) / OUTPUT!AN$6), "", SUMIF(OUTPUT!AA$20:AI$20, "CLO1", OUTPUT!AA151:AI151) / OUTPUT!AN$6),
"")))))),"")</f>
        <v/>
      </c>
      <c r="P149" s="232" t="str">
        <f t="shared" si="68"/>
        <v/>
      </c>
      <c r="Q149" s="233" t="str">
        <f t="shared" si="69"/>
        <v/>
      </c>
      <c r="R149" s="25" t="str">
        <f>IF(B149 &lt;&gt; "", IFERROR(IF(C$16 = "PRELIM", SUMIF('Database (LECTURE-RES-PRAC)'!D$14:AG$14, "CLO2", 'Database (LECTURE-RES-PRAC)'!D146:AG146) / 'Grade computation'!F$5, IF(C$16 = "MIDTERM", SUMIF('Database (LECTURE-RES-PRAC)'!AJ$14:BM$14, "CLO2", 'Database (LECTURE-RES-PRAC)'!AJ146:BM146) / 'Grade computation'!G$5, IF(C$16 = "FINAL", SUMIF('Database (LECTURE-RES-PRAC)'!BP$14:CS$14, "CLO2", 'Database (LECTURE-RES-PRAC)'!BP146:CS146) / 'Grade computation'!H$5,""))),""),"")</f>
        <v/>
      </c>
      <c r="S149" s="232" t="str">
        <f t="shared" si="70"/>
        <v/>
      </c>
      <c r="T149" s="25" t="str">
        <f>IF(B149 &lt;&gt; "",IF(AND('PRINTABLE (per grading)'!H$16="EXAM", 'PRINTABLE (per grading)'!B$13="Prelim"), IF(ISERROR(SUMIF('Exam (LECTURE ONLY)'!D$20:M$20, "CLO2", 'Exam (LECTURE ONLY)'!D151:M151) / 'Exam (LECTURE ONLY)'!AL$7), "", SUMIF('Exam (LECTURE ONLY)'!D$20:M$20, "CLO2", 'Exam (LECTURE ONLY)'!D151:M151) /'Exam (LECTURE ONLY)'!AL$7),
IF(AND('PRINTABLE (per grading)'!H$16="EXAM", 'PRINTABLE (per grading)'!B$13="Midterm"), IF(ISERROR(SUMIF('Exam (LECTURE ONLY)'!O$20:X$20, "CLO2", 'Exam (LECTURE ONLY)'!O151:X151) / 'Exam (LECTURE ONLY)'!AM$7), "", SUMIF('Exam (LECTURE ONLY)'!O$20:X$20, "CLO2", 'Exam (LECTURE ONLY)'!O151:X151) / 'Exam (LECTURE ONLY)'!AM$7),
IF(AND('PRINTABLE (per grading)'!H$16="EXAM", 'PRINTABLE (per grading)'!B$13="Final"), IF(ISERROR(SUMIF('Exam (LECTURE ONLY)'!Z$20:AI$20, "CLO2", 'Exam (LECTURE ONLY)'!Z151:AI151) / 'Exam (LECTURE ONLY)'!AN$7), "", SUMIF('Exam (LECTURE ONLY)'!Z$20:AI$20, "CLO2", 'Exam (LECTURE ONLY)'!Z151:AI151) / 'Exam (LECTURE ONLY)'!AN$7),
IF(AND('PRINTABLE (per grading)'!H$16="OUTPUT", 'PRINTABLE (per grading)'!B$13="Prelim"), IF(ISERROR(SUMIF(OUTPUT!C$20:M$20, "CLO2", OUTPUT!C151:M151) / OUTPUT!AL$7), "", SUMIF(OUTPUT!C$20:M$20, "CLO2", OUTPUT!C151:M151) / OUTPUT!AL$7),
IF(AND('PRINTABLE (per grading)'!H$16="OUTPUT", 'PRINTABLE (per grading)'!B$13="Midterm"), IF(ISERROR(SUMIF(OUTPUT!O$20:Y$20, "CLO2", OUTPUT!O151:Y151) / OUTPUT!AM$7), "", SUMIF(OUTPUT!O$20:Y$20, "CLO2", OUTPUT!O151:Y151) / OUTPUT!AM$7),
IF(AND('PRINTABLE (per grading)'!H$16="OUTPUT", 'PRINTABLE (per grading)'!B$13="Final"), IF(ISERROR(SUMIF(OUTPUT!AA$20:AI$20, "CLO2", OUTPUT!AA151:AI151) / OUTPUT!AN$7), "", SUMIF(OUTPUT!AA$20:AI$20, "CLO2", OUTPUT!AA151:AI151) / OUTPUT!AN$7),
"")))))),"")</f>
        <v/>
      </c>
      <c r="U149" s="232" t="str">
        <f t="shared" si="71"/>
        <v/>
      </c>
      <c r="V149" s="233" t="str">
        <f t="shared" si="72"/>
        <v/>
      </c>
      <c r="W149" s="25" t="str">
        <f>IF(B149 &lt;&gt; "", IFERROR(IF(C$16 = "PRELIM", SUMIF('Database (LECTURE-RES-PRAC)'!D$14:AG$14, "CLO3", 'Database (LECTURE-RES-PRAC)'!D146:AG146) / 'Grade computation'!F$6, IF(C$16 = "MIDTERM", SUMIF('Database (LECTURE-RES-PRAC)'!AJ$14:BM$14, "CLO3", 'Database (LECTURE-RES-PRAC)'!AJ146:BM146) / 'Grade computation'!G$6, IF(C$16 = "FINAL", SUMIF('Database (LECTURE-RES-PRAC)'!BP$14:CS$14, "CLO3", 'Database (LECTURE-RES-PRAC)'!BP146:CS146) / 'Grade computation'!H$6,""))),""),"")</f>
        <v/>
      </c>
      <c r="X149" s="232" t="str">
        <f t="shared" si="73"/>
        <v/>
      </c>
      <c r="Y149" s="25" t="str">
        <f>IF(B149 &lt;&gt; "",IF(AND('PRINTABLE (per grading)'!H$16="EXAM", 'PRINTABLE (per grading)'!B$13="Prelim"), IF(ISERROR(SUMIF('Exam (LECTURE ONLY)'!D$20:M$20, "CLO3", 'Exam (LECTURE ONLY)'!D151:M151) / 'Exam (LECTURE ONLY)'!AL$8), "", SUMIF('Exam (LECTURE ONLY)'!D$20:M$20, "CLO3", 'Exam (LECTURE ONLY)'!D151:M151) /'Exam (LECTURE ONLY)'!AL$8),
IF(AND('PRINTABLE (per grading)'!H$16="EXAM", 'PRINTABLE (per grading)'!B$13="Midterm"), IF(ISERROR(SUMIF('Exam (LECTURE ONLY)'!O$20:X$20, "CLO3", 'Exam (LECTURE ONLY)'!O151:X151) / 'Exam (LECTURE ONLY)'!AM$8), "", SUMIF('Exam (LECTURE ONLY)'!O$20:X$20, "CLO3", 'Exam (LECTURE ONLY)'!O151:X151) / 'Exam (LECTURE ONLY)'!AM$8),
IF(AND('PRINTABLE (per grading)'!H$16="EXAM", 'PRINTABLE (per grading)'!B$13="Final"), IF(ISERROR(SUMIF('Exam (LECTURE ONLY)'!Z$20:AI$20, "CLO3", 'Exam (LECTURE ONLY)'!Z151:AI151) / 'Exam (LECTURE ONLY)'!AN$8), "", SUMIF('Exam (LECTURE ONLY)'!Z$20:AI$20, "CLO3", 'Exam (LECTURE ONLY)'!Z151:AI151) / 'Exam (LECTURE ONLY)'!AN$8),
IF(AND('PRINTABLE (per grading)'!H$16="OUTPUT", 'PRINTABLE (per grading)'!B$13="Prelim"), IF(ISERROR(SUMIF(OUTPUT!C$20:M$20, "CLO3", OUTPUT!C151:M151) / OUTPUT!AL$8), "", SUMIF(OUTPUT!C$20:M$20, "CLO3", OUTPUT!C151:M151) / OUTPUT!AL$8),
IF(AND('PRINTABLE (per grading)'!H$16="OUTPUT", 'PRINTABLE (per grading)'!B$13="Midterm"), IF(ISERROR(SUMIF(OUTPUT!O$20:Y$20, "CLO3", OUTPUT!O151:Y151) / OUTPUT!AM$8), "", SUMIF(OUTPUT!O$20:Y$20, "CLO3", OUTPUT!O151:Y151) / OUTPUT!AM$8),
IF(AND('PRINTABLE (per grading)'!H$16="OUTPUT", 'PRINTABLE (per grading)'!B$13="Final"), IF(ISERROR(SUMIF(OUTPUT!AA$20:AI$20, "CLO3", OUTPUT!AA151:AI151) / OUTPUT!AN$8), "", SUMIF(OUTPUT!AA$20:AI$20, "CLO3", OUTPUT!AA151:AI151) / OUTPUT!AN$8),
"" )))))),"")</f>
        <v/>
      </c>
      <c r="Z149" s="232" t="str">
        <f t="shared" si="74"/>
        <v/>
      </c>
      <c r="AA149" s="233" t="str">
        <f t="shared" si="75"/>
        <v/>
      </c>
      <c r="AB149" s="25" t="str">
        <f>IF(B149 &lt;&gt; "", IFERROR(IF(C$16 = "PRELIM", SUMIF('Database (LECTURE-RES-PRAC)'!D$14:AG$14, "CLO4", 'Database (LECTURE-RES-PRAC)'!D146:AG146) / 'Grade computation'!F$7, IF(C$16 = "MIDTERM", SUMIF('Database (LECTURE-RES-PRAC)'!AJ$14:BM$14, "CLO4", 'Database (LECTURE-RES-PRAC)'!AJ146:BM146) / 'Grade computation'!G$7, IF(C$16 = "FINAL", SUMIF('Database (LECTURE-RES-PRAC)'!BP$14:CS$14, "CLO4", 'Database (LECTURE-RES-PRAC)'!BP146:CS146) / 'Grade computation'!H$7,""))),""),"")</f>
        <v/>
      </c>
      <c r="AC149" s="232" t="str">
        <f t="shared" si="76"/>
        <v/>
      </c>
      <c r="AD149" s="25" t="str">
        <f>IF(B149 &lt;&gt; "",IF(AND('PRINTABLE (per grading)'!H$16="EXAM", 'PRINTABLE (per grading)'!B$13="Prelim"), IF(ISERROR(SUMIF('Exam (LECTURE ONLY)'!D$20:M$20, "CLO4", 'Exam (LECTURE ONLY)'!D151:M151) / 'Exam (LECTURE ONLY)'!AL$9), "", SUMIF('Exam (LECTURE ONLY)'!D$20:M$20, "CLO4", 'Exam (LECTURE ONLY)'!D151:M151) /'Exam (LECTURE ONLY)'!AL$9),
IF(AND('PRINTABLE (per grading)'!H$16="EXAM", 'PRINTABLE (per grading)'!B$13="Midterm"), IF(ISERROR(SUMIF('Exam (LECTURE ONLY)'!O$20:X$20, "CLO4", 'Exam (LECTURE ONLY)'!O151:X151) / 'Exam (LECTURE ONLY)'!AM$9), "", SUMIF('Exam (LECTURE ONLY)'!O$20:X$20, "CLO4", 'Exam (LECTURE ONLY)'!O151:X151) / 'Exam (LECTURE ONLY)'!AM$9),
IF(AND('PRINTABLE (per grading)'!H$16="EXAM", 'PRINTABLE (per grading)'!B$13="Final"), IF(ISERROR(SUMIF('Exam (LECTURE ONLY)'!Z$20:AI$20, "CLO4", 'Exam (LECTURE ONLY)'!Z151:AI151) / 'Exam (LECTURE ONLY)'!AN$9), "", SUMIF('Exam (LECTURE ONLY)'!Z$20:AI$20, "CLO4", 'Exam (LECTURE ONLY)'!Z151:AI151) / 'Exam (LECTURE ONLY)'!AN$9),
IF(AND('PRINTABLE (per grading)'!H$16="OUTPUT", 'PRINTABLE (per grading)'!B$13="Prelim"), IF(ISERROR(SUMIF(OUTPUT!C$20:M$20, "CLO4", OUTPUT!C151:M151) / OUTPUT!AL$9), "", SUMIF(OUTPUT!C$20:M$20, "CLO4", OUTPUT!C151:M151) / OUTPUT!AL$9),
IF(AND('PRINTABLE (per grading)'!H$16="OUTPUT", 'PRINTABLE (per grading)'!B$13="Midterm"), IF(ISERROR(SUMIF(OUTPUT!O$20:Y$20, "CLO4", OUTPUT!O151:Y151) / OUTPUT!AM$9), "", SUMIF(OUTPUT!O$20:Y$20, "CLO4", OUTPUT!O151:Y151) / OUTPUT!AM$9),
IF(AND('PRINTABLE (per grading)'!H$16="OUTPUT", 'PRINTABLE (per grading)'!B$13="Final"), IF(ISERROR(SUMIF(OUTPUT!AA$20:AI$20, "CLO4", OUTPUT!AA151:AI151) / OUTPUT!AN$9), "", SUMIF(OUTPUT!AA$20:AI$20, "CLO4", OUTPUT!AA151:AI151) / OUTPUT!AN$9),
"")))))),"")</f>
        <v/>
      </c>
      <c r="AE149" s="232" t="str">
        <f t="shared" si="77"/>
        <v/>
      </c>
      <c r="AF149" s="233" t="str">
        <f t="shared" si="78"/>
        <v/>
      </c>
      <c r="AG149" s="25" t="str">
        <f>IF(B149 &lt;&gt; "", IFERROR(IF(C$16 = "PRELIM", SUMIF('Database (LECTURE-RES-PRAC)'!D$14:AG$14, "CLO5", 'Database (LECTURE-RES-PRAC)'!D146:AG146) / 'Grade computation'!F$8, IF(C$16 = "MIDTERM", SUMIF('Database (LECTURE-RES-PRAC)'!AJ$14:BM$14, "CLO5", 'Database (LECTURE-RES-PRAC)'!AJ146:BM146) / 'Grade computation'!G$8, IF(C$16 = "FINAL", SUMIF('Database (LECTURE-RES-PRAC)'!BP$14:CS$14, "CLO5", 'Database (LECTURE-RES-PRAC)'!BP146:CS146) / 'Grade computation'!H$8,""))),""),"")</f>
        <v/>
      </c>
      <c r="AH149" s="232" t="str">
        <f t="shared" si="79"/>
        <v/>
      </c>
      <c r="AI149" s="25" t="str">
        <f>IF(B149 &lt;&gt; "",IF(AND('PRINTABLE (per grading)'!H$16="EXAM", 'PRINTABLE (per grading)'!B$13="Prelim"), IF(ISERROR(SUMIF('Exam (LECTURE ONLY)'!D$20:M$20, "CLO5", 'Exam (LECTURE ONLY)'!D151:M151) / 'Exam (LECTURE ONLY)'!AL$10), "", SUMIF('Exam (LECTURE ONLY)'!D$20:M$20, "CLO5", 'Exam (LECTURE ONLY)'!D151:M151) /'Exam (LECTURE ONLY)'!AL$10),
IF(AND('PRINTABLE (per grading)'!H$16="EXAM", 'PRINTABLE (per grading)'!B$13="Midterm"), IF(ISERROR(SUMIF('Exam (LECTURE ONLY)'!O$20:X$20, "CLO5", 'Exam (LECTURE ONLY)'!O151:X151) / 'Exam (LECTURE ONLY)'!AM$10), "", SUMIF('Exam (LECTURE ONLY)'!O$20:X$20, "CLO5", 'Exam (LECTURE ONLY)'!O151:X151) / 'Exam (LECTURE ONLY)'!AM$10),
IF(AND('PRINTABLE (per grading)'!H$16="EXAM", 'PRINTABLE (per grading)'!B$13="Final"), IF(ISERROR(SUMIF('Exam (LECTURE ONLY)'!Z$20:AI$20, "CLO5", 'Exam (LECTURE ONLY)'!Z151:AI151) / 'Exam (LECTURE ONLY)'!AN$10), "", SUMIF('Exam (LECTURE ONLY)'!Z$20:AI$20, "CLO5", 'Exam (LECTURE ONLY)'!Z151:AI151) / 'Exam (LECTURE ONLY)'!AN$10),
IF(AND('PRINTABLE (per grading)'!H$16="OUTPUT", 'PRINTABLE (per grading)'!B$13="Prelim"), IF(ISERROR(SUMIF(OUTPUT!C$20:M$20, "CLO5", OUTPUT!C151:M151) / OUTPUT!AL$10), "", SUMIF(OUTPUT!C$20:M$20, "CLO5", OUTPUT!C151:M151) / OUTPUT!AL$10),
IF(AND('PRINTABLE (per grading)'!H$16="OUTPUT", 'PRINTABLE (per grading)'!B$13="Midterm"), IF(ISERROR(SUMIF(OUTPUT!O$20:Y$20, "CLO5", OUTPUT!O151:Y151) / OUTPUT!AM$10), "", SUMIF(OUTPUT!O$20:Y$20, "CLO5", OUTPUT!O151:Y151) / OUTPUT!AM$10),
IF(AND('PRINTABLE (per grading)'!H$16="OUTPUT", 'PRINTABLE (per grading)'!B$13="Final"), IF(ISERROR(SUMIF(OUTPUT!AA$20:AI$20, "CLO5", OUTPUT!AA151:AI151) / OUTPUT!AN$10), "", SUMIF(OUTPUT!AA$20:AI$20, "CLO5", OUTPUT!AA151:AI151) / OUTPUT!AN$10),
"")))))),"")</f>
        <v/>
      </c>
      <c r="AJ149" s="232" t="str">
        <f t="shared" si="80"/>
        <v/>
      </c>
      <c r="AK149" s="233" t="str">
        <f t="shared" si="81"/>
        <v/>
      </c>
      <c r="AL149" s="25" t="str">
        <f>IF(B149 &lt;&gt; "", IFERROR(IF(C$16 = "PRELIM", SUMIF('Database (LECTURE-RES-PRAC)'!D$14:AG$14, "CLO6", 'Database (LECTURE-RES-PRAC)'!D146:AG146) / 'Grade computation'!F$9, IF(C$16 = "MIDTERM", SUMIF('Database (LECTURE-RES-PRAC)'!AJ$14:BM$14, "CLO6", 'Database (LECTURE-RES-PRAC)'!AJ146:BM146) / 'Grade computation'!G$9, IF(C$16 = "FINAL", SUMIF('Database (LECTURE-RES-PRAC)'!BP$14:CS$14, "CLO6", 'Database (LECTURE-RES-PRAC)'!BP146:CS146) / 'Grade computation'!H$9,""))),""),"")</f>
        <v/>
      </c>
      <c r="AM149" s="232" t="str">
        <f t="shared" si="82"/>
        <v/>
      </c>
      <c r="AN149" s="25" t="str">
        <f>IF(B149 &lt;&gt; "",IF(AND('PRINTABLE (per grading)'!H$16="EXAM", 'PRINTABLE (per grading)'!B$13="Prelim"), IF(ISERROR(SUMIF('Exam (LECTURE ONLY)'!D$20:M$20, "CLO6", 'Exam (LECTURE ONLY)'!D151:M151) / 'Exam (LECTURE ONLY)'!AL$11), "", SUMIF('Exam (LECTURE ONLY)'!D$20:M$20, "CLO6", 'Exam (LECTURE ONLY)'!D151:M151) /'Exam (LECTURE ONLY)'!AL$11),
IF(AND('PRINTABLE (per grading)'!H$16="EXAM", 'PRINTABLE (per grading)'!B$13="Midterm"), IF(ISERROR(SUMIF('Exam (LECTURE ONLY)'!O$20:X$20, "CLO6", 'Exam (LECTURE ONLY)'!O151:X151) / 'Exam (LECTURE ONLY)'!AM$11), "", SUMIF('Exam (LECTURE ONLY)'!O$20:X$20, "CLO6", 'Exam (LECTURE ONLY)'!O151:X151) / 'Exam (LECTURE ONLY)'!AM$11),
IF(AND('PRINTABLE (per grading)'!H$16="EXAM", 'PRINTABLE (per grading)'!B$13="Final"), IF(ISERROR(SUMIF('Exam (LECTURE ONLY)'!Z$20:AI$20, "CLO6", 'Exam (LECTURE ONLY)'!Z151:AI151) / 'Exam (LECTURE ONLY)'!AN$11), "", SUMIF('Exam (LECTURE ONLY)'!Z$20:AI$20, "CLO6", 'Exam (LECTURE ONLY)'!Z151:AI151) / 'Exam (LECTURE ONLY)'!AN$11),
IF(AND('PRINTABLE (per grading)'!H$16="OUTPUT", 'PRINTABLE (per grading)'!B$13="Prelim"), IF(ISERROR(SUMIF(OUTPUT!C$20:M$20, "CLO6", OUTPUT!C151:M151) / OUTPUT!AL$11), "", SUMIF(OUTPUT!C$20:M$20, "CLO6", OUTPUT!C151:M151) / OUTPUT!AL$11),
IF(AND('PRINTABLE (per grading)'!H$16="OUTPUT", 'PRINTABLE (per grading)'!B$13="Midterm"), IF(ISERROR(SUMIF(OUTPUT!O$20:Y$20, "CLO6", OUTPUT!O151:Y151) / OUTPUT!AM$11), "", SUMIF(OUTPUT!O$20:Y$20, "CLO6", OUTPUT!O151:Y151) / OUTPUT!AM$11),
IF(AND('PRINTABLE (per grading)'!H$16="OUTPUT", 'PRINTABLE (per grading)'!B$13="Final"), IF(ISERROR(SUMIF(OUTPUT!AA$20:AI$20, "CLO6", OUTPUT!AA151:AI151) / OUTPUT!AN$11), "", SUMIF(OUTPUT!AA$20:AI$20, "CLO6", OUTPUT!AA151:AI151) / OUTPUT!AN$11),
"")))))),"")</f>
        <v/>
      </c>
      <c r="AO149" s="232" t="str">
        <f t="shared" si="83"/>
        <v/>
      </c>
      <c r="AP149" s="233" t="str">
        <f t="shared" si="84"/>
        <v/>
      </c>
      <c r="AQ149" s="25" t="str">
        <f>IF(B149 &lt;&gt; "", IFERROR(IF(C$16 = "PRELIM", SUMIF('Database (LECTURE-RES-PRAC)'!D$14:AG$14, "CLO7", 'Database (LECTURE-RES-PRAC)'!D146:AG146) / 'Grade computation'!F$10, IF(C$16 = "MIDTERM", SUMIF('Database (LECTURE-RES-PRAC)'!AJ$14:BM$14, "CLO7", 'Database (LECTURE-RES-PRAC)'!AJ146:BM146) / 'Grade computation'!G$10, IF(C$16 = "FINAL", SUMIF('Database (LECTURE-RES-PRAC)'!BP$14:CS$14, "CLO7", 'Database (LECTURE-RES-PRAC)'!BP146:CS146) / 'Grade computation'!H$10,""))),""),"")</f>
        <v/>
      </c>
      <c r="AR149" s="232" t="str">
        <f t="shared" si="85"/>
        <v/>
      </c>
      <c r="AS149" s="25" t="str">
        <f>IF(B149 &lt;&gt; "",IF(AND('PRINTABLE (per grading)'!H$16="EXAM", 'PRINTABLE (per grading)'!B$13="Prelim"), IF(ISERROR(SUMIF('Exam (LECTURE ONLY)'!D$20:M$20, "CLO7", 'Exam (LECTURE ONLY)'!D151:M151) / 'Exam (LECTURE ONLY)'!AL$12), "", SUMIF('Exam (LECTURE ONLY)'!D$20:M$20, "CLO7", 'Exam (LECTURE ONLY)'!D151:M151) /'Exam (LECTURE ONLY)'!AL$12),
IF(AND('PRINTABLE (per grading)'!H$16="EXAM", 'PRINTABLE (per grading)'!B$13="Midterm"), IF(ISERROR(SUMIF('Exam (LECTURE ONLY)'!O$20:X$20, "CLO7", 'Exam (LECTURE ONLY)'!O151:X151) / 'Exam (LECTURE ONLY)'!AM$12), "", SUMIF('Exam (LECTURE ONLY)'!O$20:X$20, "CLO7", 'Exam (LECTURE ONLY)'!O151:X151) / 'Exam (LECTURE ONLY)'!AM$12),
IF(AND('PRINTABLE (per grading)'!H$16="EXAM", 'PRINTABLE (per grading)'!B$13="Final"), IF(ISERROR(SUMIF('Exam (LECTURE ONLY)'!Z$20:AI$20, "CLO7", 'Exam (LECTURE ONLY)'!Z151:AI151) / 'Exam (LECTURE ONLY)'!AN$12), "", SUMIF('Exam (LECTURE ONLY)'!Z$20:AI$20, "CLO7", 'Exam (LECTURE ONLY)'!Z151:AI151) / 'Exam (LECTURE ONLY)'!AN$12),
IF(AND('PRINTABLE (per grading)'!H$16="OUTPUT", 'PRINTABLE (per grading)'!B$13="Prelim"), IF(ISERROR(SUMIF(OUTPUT!C$20:M$20, "CLO7", OUTPUT!C151:M151) / OUTPUT!AL$12), "", SUMIF(OUTPUT!C$20:M$20, "CLO7", OUTPUT!C151:M151) / OUTPUT!AL$12),
IF(AND('PRINTABLE (per grading)'!H$16="OUTPUT", 'PRINTABLE (per grading)'!B$13="Midterm"), IF(ISERROR(SUMIF(OUTPUT!O$20:Y$20, "CLO7", OUTPUT!O151:Y151) / OUTPUT!AM$12), "", SUMIF(OUTPUT!O$20:Y$20, "CLO7", OUTPUT!O151:Y151) / OUTPUT!AM$12),
IF(AND('PRINTABLE (per grading)'!H$16="OUTPUT", 'PRINTABLE (per grading)'!B$13="Final"), IF(ISERROR(SUMIF(OUTPUT!AA$20:AI$20, "CLO7", OUTPUT!AA151:AI151) / OUTPUT!AN$12), "", SUMIF(OUTPUT!AA$20:AI$20, "CLO7", OUTPUT!AA151:AI151) / OUTPUT!AN$12),
"")))))),"")</f>
        <v/>
      </c>
      <c r="AT149" s="232" t="str">
        <f t="shared" si="86"/>
        <v/>
      </c>
      <c r="AU149" s="233" t="str">
        <f t="shared" si="87"/>
        <v/>
      </c>
      <c r="AV149" s="25" t="str">
        <f>IF(B149 &lt;&gt; "", IFERROR(IF(C$16 = "PRELIM", SUMIF('Database (LECTURE-RES-PRAC)'!D$14:AG$14, "CLO8", 'Database (LECTURE-RES-PRAC)'!D146:AG146) / 'Grade computation'!F$11, IF(C$16 = "MIDTERM", SUMIF('Database (LECTURE-RES-PRAC)'!AJ$14:BM$14, "CLO8", 'Database (LECTURE-RES-PRAC)'!AJ146:BM146) / 'Grade computation'!G$11, IF(C$16 = "FINAL", SUMIF('Database (LECTURE-RES-PRAC)'!BP$14:CS$14, "CLO8", 'Database (LECTURE-RES-PRAC)'!BP146:CS146) / 'Grade computation'!H$11,""))),""),"")</f>
        <v/>
      </c>
      <c r="AW149" s="232" t="str">
        <f t="shared" si="88"/>
        <v/>
      </c>
      <c r="AX149" s="25" t="str">
        <f>IF(B149 &lt;&gt; "",IF(AND('PRINTABLE (per grading)'!H$16="EXAM", 'PRINTABLE (per grading)'!B$13="Prelim"), IF(ISERROR(SUMIF('Exam (LECTURE ONLY)'!D$20:M$20, "CLO8", 'Exam (LECTURE ONLY)'!D151:M151) / 'Exam (LECTURE ONLY)'!AL$13), "", SUMIF('Exam (LECTURE ONLY)'!D$20:M$20, "CLO8", 'Exam (LECTURE ONLY)'!D151:M151) /'Exam (LECTURE ONLY)'!AL$13),
IF(AND('PRINTABLE (per grading)'!H$16="EXAM", 'PRINTABLE (per grading)'!B$13="Midterm"), IF(ISERROR(SUMIF('Exam (LECTURE ONLY)'!O$20:X$20, "CLO8", 'Exam (LECTURE ONLY)'!O151:X151) / 'Exam (LECTURE ONLY)'!AM$13), "", SUMIF('Exam (LECTURE ONLY)'!O$20:X$20, "CLO8", 'Exam (LECTURE ONLY)'!O151:X151) / 'Exam (LECTURE ONLY)'!AM$13),
IF(AND('PRINTABLE (per grading)'!H$16="EXAM", 'PRINTABLE (per grading)'!B$13="Final"), IF(ISERROR(SUMIF('Exam (LECTURE ONLY)'!Z$20:AI$20, "CLO8", 'Exam (LECTURE ONLY)'!Z151:AI151) / 'Exam (LECTURE ONLY)'!AN$13), "", SUMIF('Exam (LECTURE ONLY)'!Z$20:AI$20, "CLO8", 'Exam (LECTURE ONLY)'!Z151:AI151) / 'Exam (LECTURE ONLY)'!AN$13),
IF(AND('PRINTABLE (per grading)'!H$16="OUTPUT", 'PRINTABLE (per grading)'!B$13="Prelim"), IF(ISERROR(SUMIF(OUTPUT!C$20:M$20, "CLO8", OUTPUT!C151:M151) / OUTPUT!AL$13), "", SUMIF(OUTPUT!C$20:M$20, "CLO8", OUTPUT!C151:M151) / OUTPUT!AL$13),
IF(AND('PRINTABLE (per grading)'!H$16="OUTPUT", 'PRINTABLE (per grading)'!B$13="Midterm"), IF(ISERROR(SUMIF(OUTPUT!O$20:Y$20, "CLO8", OUTPUT!O151:Y151) / OUTPUT!AM$13), "", SUMIF(OUTPUT!O$20:Y$20, "CLO8", OUTPUT!O151:Y151) / OUTPUT!AM$13),
IF(AND('PRINTABLE (per grading)'!H$16="OUTPUT", 'PRINTABLE (per grading)'!B$13="Final"), IF(ISERROR(SUMIF(OUTPUT!AA$20:AI$20, "CLO8", OUTPUT!AA151:AI151) / OUTPUT!AN$13), "", SUMIF(OUTPUT!AA$20:AI$20, "CLO8", OUTPUT!AA151:AI151) / OUTPUT!AN$13),
"")))))),"")</f>
        <v/>
      </c>
      <c r="AY149" s="232" t="str">
        <f t="shared" si="89"/>
        <v/>
      </c>
      <c r="AZ149" s="233" t="str">
        <f t="shared" si="90"/>
        <v/>
      </c>
      <c r="BA149" s="25" t="str">
        <f>IF(B149 &lt;&gt; "", IFERROR(IF(C$16 = "PRELIM", SUMIF('Database (LECTURE-RES-PRAC)'!D$14:AG$14, "CLO9", 'Database (LECTURE-RES-PRAC)'!D146:AG146) / 'Grade computation'!F$12, IF(C$16 = "MIDTERM", SUMIF('Database (LECTURE-RES-PRAC)'!AJ$14:BM$14, "CLO9", 'Database (LECTURE-RES-PRAC)'!AJ146:BM146) / 'Grade computation'!G$12, IF(C$16 = "FINAL", SUMIF('Database (LECTURE-RES-PRAC)'!BP$14:CS$14, "CLO9", 'Database (LECTURE-RES-PRAC)'!BP146:CS146) / 'Grade computation'!H$12,""))),""),"")</f>
        <v/>
      </c>
      <c r="BB149" s="232" t="str">
        <f t="shared" si="91"/>
        <v/>
      </c>
      <c r="BC149" s="25" t="str">
        <f>IF(B149 &lt;&gt; "",IF(AND('PRINTABLE (per grading)'!H$16="EXAM", 'PRINTABLE (per grading)'!B$13="Prelim"), IF(ISERROR(SUMIF('Exam (LECTURE ONLY)'!D$20:M$20, "CLO9", 'Exam (LECTURE ONLY)'!D151:M151) / 'Exam (LECTURE ONLY)'!AL$14), "", SUMIF('Exam (LECTURE ONLY)'!D$20:M$20, "CLO9", 'Exam (LECTURE ONLY)'!D151:M151) /'Exam (LECTURE ONLY)'!AL$14),
IF(AND('PRINTABLE (per grading)'!H$16="EXAM", 'PRINTABLE (per grading)'!B$13="Midterm"), IF(ISERROR(SUMIF('Exam (LECTURE ONLY)'!O$20:X$20, "CLO9", 'Exam (LECTURE ONLY)'!O151:X151) / 'Exam (LECTURE ONLY)'!AM$14), "", SUMIF('Exam (LECTURE ONLY)'!O$20:X$20, "CLO9", 'Exam (LECTURE ONLY)'!O151:X151) / 'Exam (LECTURE ONLY)'!AM$14),
IF(AND('PRINTABLE (per grading)'!H$16="EXAM", 'PRINTABLE (per grading)'!B$13="Final"), IF(ISERROR(SUMIF('Exam (LECTURE ONLY)'!Z$20:AI$20, "CLO9", 'Exam (LECTURE ONLY)'!Z151:AI151) / 'Exam (LECTURE ONLY)'!AN$14), "", SUMIF('Exam (LECTURE ONLY)'!Z$20:AI$20, "CLO9", 'Exam (LECTURE ONLY)'!Z151:AI151) / 'Exam (LECTURE ONLY)'!AN$14),
IF(AND('PRINTABLE (per grading)'!H$16="OUTPUT", 'PRINTABLE (per grading)'!B$13="Prelim"), IF(ISERROR(SUMIF(OUTPUT!C$20:M$20, "CLO9", OUTPUT!C151:M151) / OUTPUT!AL$14), "", SUMIF(OUTPUT!C$20:M$20, "CLO9", OUTPUT!C151:M151) / OUTPUT!AL$14),
IF(AND('PRINTABLE (per grading)'!H$16="OUTPUT", 'PRINTABLE (per grading)'!B$13="Midterm"), IF(ISERROR(SUMIF(OUTPUT!O$20:Y$20, "CLO9", OUTPUT!O151:Y151) / OUTPUT!AM$14), "", SUMIF(OUTPUT!O$20:Y$20, "CLO9", OUTPUT!O151:Y151) / OUTPUT!AM$14),
IF(AND('PRINTABLE (per grading)'!H$16="OUTPUT", 'PRINTABLE (per grading)'!B$13="Final"), IF(ISERROR(SUMIF(OUTPUT!AA$20:AI$20, "CLO9", OUTPUT!AA151:AI151) / OUTPUT!AN$14), "", SUMIF(OUTPUT!AA$20:AI$20, "CLO9", OUTPUT!AA151:AI151) / OUTPUT!AN$14),
"")))))),"")</f>
        <v/>
      </c>
      <c r="BD149" s="232" t="str">
        <f t="shared" si="92"/>
        <v/>
      </c>
      <c r="BE149" s="233" t="str">
        <f t="shared" si="93"/>
        <v/>
      </c>
      <c r="BF149" s="25" t="str">
        <f>IF(B149 &lt;&gt; "", IFERROR(IF(C$16 = "PRELIM", SUMIF('Database (LECTURE-RES-PRAC)'!D$14:AG$14, "CLO10", 'Database (LECTURE-RES-PRAC)'!D146:AG146) / 'Grade computation'!F$13, IF(C$16 = "MIDTERM", SUMIF('Database (LECTURE-RES-PRAC)'!AJ$14:BM$14, "CLO10", 'Database (LECTURE-RES-PRAC)'!AJ146:BM146) / 'Grade computation'!G$13, IF(C$16 = "FINAL", SUMIF('Database (LECTURE-RES-PRAC)'!BP$14:CS$14, "CLO10", 'Database (LECTURE-RES-PRAC)'!BP146:CS146) / 'Grade computation'!H$13,""))),""),"")</f>
        <v/>
      </c>
      <c r="BG149" s="232" t="str">
        <f t="shared" si="94"/>
        <v/>
      </c>
      <c r="BH149" s="25" t="str">
        <f>IF(B149 &lt;&gt; "",IF(AND('PRINTABLE (per grading)'!H$16="EXAM", 'PRINTABLE (per grading)'!B$13="Prelim"), IF(ISERROR(SUMIF('Exam (LECTURE ONLY)'!D$20:M$20, "CLO10", 'Exam (LECTURE ONLY)'!D151:M151) / 'Exam (LECTURE ONLY)'!AL$15), "", SUMIF('Exam (LECTURE ONLY)'!D$20:M$20, "CLO10", 'Exam (LECTURE ONLY)'!D151:M151) /'Exam (LECTURE ONLY)'!AL$15),
IF(AND('PRINTABLE (per grading)'!H$16="EXAM", 'PRINTABLE (per grading)'!B$13="Midterm"), IF(ISERROR(SUMIF('Exam (LECTURE ONLY)'!O$20:X$20, "CLO10", 'Exam (LECTURE ONLY)'!O151:X151) / 'Exam (LECTURE ONLY)'!AM$15), "", SUMIF('Exam (LECTURE ONLY)'!O$20:X$20, "CLO10", 'Exam (LECTURE ONLY)'!O151:X151) / 'Exam (LECTURE ONLY)'!AM$15),
IF(AND('PRINTABLE (per grading)'!H$16="EXAM", 'PRINTABLE (per grading)'!B$13="Final"), IF(ISERROR(SUMIF('Exam (LECTURE ONLY)'!Z$20:AI$20, "CLO10", 'Exam (LECTURE ONLY)'!Z151:AI151) / 'Exam (LECTURE ONLY)'!AN$15), "", SUMIF('Exam (LECTURE ONLY)'!Z$20:AI$20, "CLO10", 'Exam (LECTURE ONLY)'!Z151:AI151) / 'Exam (LECTURE ONLY)'!AN$15),
IF(AND('PRINTABLE (per grading)'!H$16="OUTPUT", 'PRINTABLE (per grading)'!B$13="Prelim"), IF(ISERROR(SUMIF(OUTPUT!C$20:M$20, "CLO10", OUTPUT!C151:M151) / OUTPUT!AL$15), "", SUMIF(OUTPUT!C$20:M$20, "CLO10", OUTPUT!C151:M151) / OUTPUT!AL$15),
IF(AND('PRINTABLE (per grading)'!H$16="OUTPUT", 'PRINTABLE (per grading)'!B$13="Midterm"), IF(ISERROR(SUMIF(OUTPUT!O$20:Y$20, "CLO10", OUTPUT!O151:Y151) / OUTPUT!AM$15), "", SUMIF(OUTPUT!O$20:Y$20, "CLO10", OUTPUT!O151:Y151) / OUTPUT!AM$15),
IF(AND('PRINTABLE (per grading)'!H$16="OUTPUT", 'PRINTABLE (per grading)'!B$13="Final"), IF(ISERROR(SUMIF(OUTPUT!AA$20:AI$20, "CLO10", OUTPUT!AA151:AI151) / OUTPUT!AN$15), "", SUMIF(OUTPUT!AA$20:AI$20, "CLO10", OUTPUT!AA151:AI151) / OUTPUT!AN$15),
"")))))),"")</f>
        <v/>
      </c>
      <c r="BI149" s="232" t="str">
        <f t="shared" si="95"/>
        <v/>
      </c>
      <c r="BJ149" s="233" t="str">
        <f t="shared" si="96"/>
        <v/>
      </c>
      <c r="BK149" s="2"/>
    </row>
    <row r="150" spans="1:63" ht="20.100000000000001" customHeight="1">
      <c r="A150" s="212" t="str">
        <f>IF(ISBLANK('Database (LECTURE-RES-PRAC)'!A147),"",'Database (LECTURE-RES-PRAC)'!A147)</f>
        <v/>
      </c>
      <c r="B150" s="213" t="str">
        <f>IF(ISBLANK('Database (LECTURE-RES-PRAC)'!B147),"",'Database (LECTURE-RES-PRAC)'!B147)</f>
        <v/>
      </c>
      <c r="C150" s="134" t="str">
        <f>IF(B150&lt;&gt;"",IF(C$16="PRELIM",'Grade computation'!C150, IF(C$16="MIDTERM",'Grade computation'!K150, IF(C$16="FINAL",'Grade computation'!S150,""))),"")</f>
        <v/>
      </c>
      <c r="D150" s="135" t="str">
        <f t="shared" si="1"/>
        <v/>
      </c>
      <c r="E150" s="134" t="str">
        <f>IF(B150&lt;&gt;"", IF(C$16="PRELIM",'Grade computation'!E150, IF(C$16="MIDTERM",'Grade computation'!M150, IF(C$16="FINAL",'Grade computation'!U150,""))),"")</f>
        <v/>
      </c>
      <c r="F150" s="136" t="str">
        <f t="shared" si="2"/>
        <v/>
      </c>
      <c r="G150" s="137" t="str">
        <f t="shared" si="3"/>
        <v/>
      </c>
      <c r="H150" s="207" t="str">
        <f>IF(B150&lt;&gt;"",IF(C$16="PRELIM", 'Grade computation'!H150, IF(C$16="MIDTERM", 'Grade computation'!P150, IF(C$16="FINAL",'Grade computation'!X150, ""))),"")</f>
        <v/>
      </c>
      <c r="I150" s="137" t="str">
        <f t="shared" si="4"/>
        <v/>
      </c>
      <c r="J150" s="139" t="str">
        <f t="shared" si="5"/>
        <v/>
      </c>
      <c r="K150" s="377" t="str">
        <f t="shared" si="6"/>
        <v/>
      </c>
      <c r="L150" s="434"/>
      <c r="M150" s="25" t="str">
        <f>IF(B150 &lt;&gt; "", IFERROR(IF(C$16 = "PRELIM", SUMIF('Database (LECTURE-RES-PRAC)'!D$14:AG$14, "CLO1", 'Database (LECTURE-RES-PRAC)'!D147:AG147) / 'Grade computation'!F$4, IF(C$16 = "MIDTERM", SUMIF('Database (LECTURE-RES-PRAC)'!AJ$14:BM$14, "CLO1", 'Database (LECTURE-RES-PRAC)'!AJ147:BM147) / 'Grade computation'!G$4, IF(C$16 = "FINAL", SUMIF('Database (LECTURE-RES-PRAC)'!BP$14:CS$14, "CLO1", 'Database (LECTURE-RES-PRAC)'!BP147:CS147) / 'Grade computation'!H$4,""))),""),"")</f>
        <v/>
      </c>
      <c r="N150" s="232" t="str">
        <f t="shared" si="67"/>
        <v/>
      </c>
      <c r="O150" s="25" t="str">
        <f>IF(B150 &lt;&gt; "",IF(AND('PRINTABLE (per grading)'!H$16="EXAM", 'PRINTABLE (per grading)'!B$13="Prelim"), IF(ISERROR(SUMIF('Exam (LECTURE ONLY)'!D$20:M$20, "CLO1", 'Exam (LECTURE ONLY)'!D152:M152) / 'Exam (LECTURE ONLY)'!AL$6), "", SUMIF('Exam (LECTURE ONLY)'!D$20:M$20, "CLO1", 'Exam (LECTURE ONLY)'!D152:M152) /'Exam (LECTURE ONLY)'!AL$6),
IF(AND('PRINTABLE (per grading)'!H$16="EXAM", 'PRINTABLE (per grading)'!B$13="Midterm"), IF(ISERROR(SUMIF('Exam (LECTURE ONLY)'!O$20:X$20, "CLO1", 'Exam (LECTURE ONLY)'!O152:X152) / 'Exam (LECTURE ONLY)'!AM$6), "", SUMIF('Exam (LECTURE ONLY)'!O$20:X$20, "CLO1", 'Exam (LECTURE ONLY)'!O152:X152) / 'Exam (LECTURE ONLY)'!AM$6),
IF(AND('PRINTABLE (per grading)'!H$16="EXAM", 'PRINTABLE (per grading)'!B$13="Final"), IF(ISERROR(SUMIF('Exam (LECTURE ONLY)'!Z$20:AI$20, "CLO1", 'Exam (LECTURE ONLY)'!Z152:AI152) / 'Exam (LECTURE ONLY)'!AN$6), "", SUMIF('Exam (LECTURE ONLY)'!Z$20:AI$20, "CLO1", 'Exam (LECTURE ONLY)'!Z152:AI152) / 'Exam (LECTURE ONLY)'!AN$6),
IF(AND('PRINTABLE (per grading)'!H$16="OUTPUT", 'PRINTABLE (per grading)'!B$13="Prelim"), IF(ISERROR(SUMIF(OUTPUT!C$20:M$20, "CLO1", OUTPUT!C152:M152) / OUTPUT!AL$6), "", SUMIF(OUTPUT!C$20:M$20, "CLO1", OUTPUT!C152:M152) / OUTPUT!AL$6),
IF(AND('PRINTABLE (per grading)'!H$16="OUTPUT", 'PRINTABLE (per grading)'!B$13="Midterm"), IF(ISERROR(SUMIF(OUTPUT!O$20:Y$20, "CLO1", OUTPUT!O152:Y152) / OUTPUT!AM$6), "", SUMIF(OUTPUT!O$20:Y$20, "CLO1", OUTPUT!O152:Y152) / OUTPUT!AM$6),
IF(AND('PRINTABLE (per grading)'!H$16="OUTPUT", 'PRINTABLE (per grading)'!B$13="Final"), IF(ISERROR(SUMIF(OUTPUT!AA$20:AI$20, "CLO1", OUTPUT!AA152:AI152) / OUTPUT!AN$6), "", SUMIF(OUTPUT!AA$20:AI$20, "CLO1", OUTPUT!AA152:AI152) / OUTPUT!AN$6),
"")))))),"")</f>
        <v/>
      </c>
      <c r="P150" s="232" t="str">
        <f t="shared" si="68"/>
        <v/>
      </c>
      <c r="Q150" s="233" t="str">
        <f t="shared" si="69"/>
        <v/>
      </c>
      <c r="R150" s="25" t="str">
        <f>IF(B150 &lt;&gt; "", IFERROR(IF(C$16 = "PRELIM", SUMIF('Database (LECTURE-RES-PRAC)'!D$14:AG$14, "CLO2", 'Database (LECTURE-RES-PRAC)'!D147:AG147) / 'Grade computation'!F$5, IF(C$16 = "MIDTERM", SUMIF('Database (LECTURE-RES-PRAC)'!AJ$14:BM$14, "CLO2", 'Database (LECTURE-RES-PRAC)'!AJ147:BM147) / 'Grade computation'!G$5, IF(C$16 = "FINAL", SUMIF('Database (LECTURE-RES-PRAC)'!BP$14:CS$14, "CLO2", 'Database (LECTURE-RES-PRAC)'!BP147:CS147) / 'Grade computation'!H$5,""))),""),"")</f>
        <v/>
      </c>
      <c r="S150" s="232" t="str">
        <f t="shared" si="70"/>
        <v/>
      </c>
      <c r="T150" s="25" t="str">
        <f>IF(B150 &lt;&gt; "",IF(AND('PRINTABLE (per grading)'!H$16="EXAM", 'PRINTABLE (per grading)'!B$13="Prelim"), IF(ISERROR(SUMIF('Exam (LECTURE ONLY)'!D$20:M$20, "CLO2", 'Exam (LECTURE ONLY)'!D152:M152) / 'Exam (LECTURE ONLY)'!AL$7), "", SUMIF('Exam (LECTURE ONLY)'!D$20:M$20, "CLO2", 'Exam (LECTURE ONLY)'!D152:M152) /'Exam (LECTURE ONLY)'!AL$7),
IF(AND('PRINTABLE (per grading)'!H$16="EXAM", 'PRINTABLE (per grading)'!B$13="Midterm"), IF(ISERROR(SUMIF('Exam (LECTURE ONLY)'!O$20:X$20, "CLO2", 'Exam (LECTURE ONLY)'!O152:X152) / 'Exam (LECTURE ONLY)'!AM$7), "", SUMIF('Exam (LECTURE ONLY)'!O$20:X$20, "CLO2", 'Exam (LECTURE ONLY)'!O152:X152) / 'Exam (LECTURE ONLY)'!AM$7),
IF(AND('PRINTABLE (per grading)'!H$16="EXAM", 'PRINTABLE (per grading)'!B$13="Final"), IF(ISERROR(SUMIF('Exam (LECTURE ONLY)'!Z$20:AI$20, "CLO2", 'Exam (LECTURE ONLY)'!Z152:AI152) / 'Exam (LECTURE ONLY)'!AN$7), "", SUMIF('Exam (LECTURE ONLY)'!Z$20:AI$20, "CLO2", 'Exam (LECTURE ONLY)'!Z152:AI152) / 'Exam (LECTURE ONLY)'!AN$7),
IF(AND('PRINTABLE (per grading)'!H$16="OUTPUT", 'PRINTABLE (per grading)'!B$13="Prelim"), IF(ISERROR(SUMIF(OUTPUT!C$20:M$20, "CLO2", OUTPUT!C152:M152) / OUTPUT!AL$7), "", SUMIF(OUTPUT!C$20:M$20, "CLO2", OUTPUT!C152:M152) / OUTPUT!AL$7),
IF(AND('PRINTABLE (per grading)'!H$16="OUTPUT", 'PRINTABLE (per grading)'!B$13="Midterm"), IF(ISERROR(SUMIF(OUTPUT!O$20:Y$20, "CLO2", OUTPUT!O152:Y152) / OUTPUT!AM$7), "", SUMIF(OUTPUT!O$20:Y$20, "CLO2", OUTPUT!O152:Y152) / OUTPUT!AM$7),
IF(AND('PRINTABLE (per grading)'!H$16="OUTPUT", 'PRINTABLE (per grading)'!B$13="Final"), IF(ISERROR(SUMIF(OUTPUT!AA$20:AI$20, "CLO2", OUTPUT!AA152:AI152) / OUTPUT!AN$7), "", SUMIF(OUTPUT!AA$20:AI$20, "CLO2", OUTPUT!AA152:AI152) / OUTPUT!AN$7),
"")))))),"")</f>
        <v/>
      </c>
      <c r="U150" s="232" t="str">
        <f t="shared" si="71"/>
        <v/>
      </c>
      <c r="V150" s="233" t="str">
        <f t="shared" si="72"/>
        <v/>
      </c>
      <c r="W150" s="25" t="str">
        <f>IF(B150 &lt;&gt; "", IFERROR(IF(C$16 = "PRELIM", SUMIF('Database (LECTURE-RES-PRAC)'!D$14:AG$14, "CLO3", 'Database (LECTURE-RES-PRAC)'!D147:AG147) / 'Grade computation'!F$6, IF(C$16 = "MIDTERM", SUMIF('Database (LECTURE-RES-PRAC)'!AJ$14:BM$14, "CLO3", 'Database (LECTURE-RES-PRAC)'!AJ147:BM147) / 'Grade computation'!G$6, IF(C$16 = "FINAL", SUMIF('Database (LECTURE-RES-PRAC)'!BP$14:CS$14, "CLO3", 'Database (LECTURE-RES-PRAC)'!BP147:CS147) / 'Grade computation'!H$6,""))),""),"")</f>
        <v/>
      </c>
      <c r="X150" s="232" t="str">
        <f t="shared" si="73"/>
        <v/>
      </c>
      <c r="Y150" s="25" t="str">
        <f>IF(B150 &lt;&gt; "",IF(AND('PRINTABLE (per grading)'!H$16="EXAM", 'PRINTABLE (per grading)'!B$13="Prelim"), IF(ISERROR(SUMIF('Exam (LECTURE ONLY)'!D$20:M$20, "CLO3", 'Exam (LECTURE ONLY)'!D152:M152) / 'Exam (LECTURE ONLY)'!AL$8), "", SUMIF('Exam (LECTURE ONLY)'!D$20:M$20, "CLO3", 'Exam (LECTURE ONLY)'!D152:M152) /'Exam (LECTURE ONLY)'!AL$8),
IF(AND('PRINTABLE (per grading)'!H$16="EXAM", 'PRINTABLE (per grading)'!B$13="Midterm"), IF(ISERROR(SUMIF('Exam (LECTURE ONLY)'!O$20:X$20, "CLO3", 'Exam (LECTURE ONLY)'!O152:X152) / 'Exam (LECTURE ONLY)'!AM$8), "", SUMIF('Exam (LECTURE ONLY)'!O$20:X$20, "CLO3", 'Exam (LECTURE ONLY)'!O152:X152) / 'Exam (LECTURE ONLY)'!AM$8),
IF(AND('PRINTABLE (per grading)'!H$16="EXAM", 'PRINTABLE (per grading)'!B$13="Final"), IF(ISERROR(SUMIF('Exam (LECTURE ONLY)'!Z$20:AI$20, "CLO3", 'Exam (LECTURE ONLY)'!Z152:AI152) / 'Exam (LECTURE ONLY)'!AN$8), "", SUMIF('Exam (LECTURE ONLY)'!Z$20:AI$20, "CLO3", 'Exam (LECTURE ONLY)'!Z152:AI152) / 'Exam (LECTURE ONLY)'!AN$8),
IF(AND('PRINTABLE (per grading)'!H$16="OUTPUT", 'PRINTABLE (per grading)'!B$13="Prelim"), IF(ISERROR(SUMIF(OUTPUT!C$20:M$20, "CLO3", OUTPUT!C152:M152) / OUTPUT!AL$8), "", SUMIF(OUTPUT!C$20:M$20, "CLO3", OUTPUT!C152:M152) / OUTPUT!AL$8),
IF(AND('PRINTABLE (per grading)'!H$16="OUTPUT", 'PRINTABLE (per grading)'!B$13="Midterm"), IF(ISERROR(SUMIF(OUTPUT!O$20:Y$20, "CLO3", OUTPUT!O152:Y152) / OUTPUT!AM$8), "", SUMIF(OUTPUT!O$20:Y$20, "CLO3", OUTPUT!O152:Y152) / OUTPUT!AM$8),
IF(AND('PRINTABLE (per grading)'!H$16="OUTPUT", 'PRINTABLE (per grading)'!B$13="Final"), IF(ISERROR(SUMIF(OUTPUT!AA$20:AI$20, "CLO3", OUTPUT!AA152:AI152) / OUTPUT!AN$8), "", SUMIF(OUTPUT!AA$20:AI$20, "CLO3", OUTPUT!AA152:AI152) / OUTPUT!AN$8),
"" )))))),"")</f>
        <v/>
      </c>
      <c r="Z150" s="232" t="str">
        <f t="shared" si="74"/>
        <v/>
      </c>
      <c r="AA150" s="233" t="str">
        <f t="shared" si="75"/>
        <v/>
      </c>
      <c r="AB150" s="25" t="str">
        <f>IF(B150 &lt;&gt; "", IFERROR(IF(C$16 = "PRELIM", SUMIF('Database (LECTURE-RES-PRAC)'!D$14:AG$14, "CLO4", 'Database (LECTURE-RES-PRAC)'!D147:AG147) / 'Grade computation'!F$7, IF(C$16 = "MIDTERM", SUMIF('Database (LECTURE-RES-PRAC)'!AJ$14:BM$14, "CLO4", 'Database (LECTURE-RES-PRAC)'!AJ147:BM147) / 'Grade computation'!G$7, IF(C$16 = "FINAL", SUMIF('Database (LECTURE-RES-PRAC)'!BP$14:CS$14, "CLO4", 'Database (LECTURE-RES-PRAC)'!BP147:CS147) / 'Grade computation'!H$7,""))),""),"")</f>
        <v/>
      </c>
      <c r="AC150" s="232" t="str">
        <f t="shared" si="76"/>
        <v/>
      </c>
      <c r="AD150" s="25" t="str">
        <f>IF(B150 &lt;&gt; "",IF(AND('PRINTABLE (per grading)'!H$16="EXAM", 'PRINTABLE (per grading)'!B$13="Prelim"), IF(ISERROR(SUMIF('Exam (LECTURE ONLY)'!D$20:M$20, "CLO4", 'Exam (LECTURE ONLY)'!D152:M152) / 'Exam (LECTURE ONLY)'!AL$9), "", SUMIF('Exam (LECTURE ONLY)'!D$20:M$20, "CLO4", 'Exam (LECTURE ONLY)'!D152:M152) /'Exam (LECTURE ONLY)'!AL$9),
IF(AND('PRINTABLE (per grading)'!H$16="EXAM", 'PRINTABLE (per grading)'!B$13="Midterm"), IF(ISERROR(SUMIF('Exam (LECTURE ONLY)'!O$20:X$20, "CLO4", 'Exam (LECTURE ONLY)'!O152:X152) / 'Exam (LECTURE ONLY)'!AM$9), "", SUMIF('Exam (LECTURE ONLY)'!O$20:X$20, "CLO4", 'Exam (LECTURE ONLY)'!O152:X152) / 'Exam (LECTURE ONLY)'!AM$9),
IF(AND('PRINTABLE (per grading)'!H$16="EXAM", 'PRINTABLE (per grading)'!B$13="Final"), IF(ISERROR(SUMIF('Exam (LECTURE ONLY)'!Z$20:AI$20, "CLO4", 'Exam (LECTURE ONLY)'!Z152:AI152) / 'Exam (LECTURE ONLY)'!AN$9), "", SUMIF('Exam (LECTURE ONLY)'!Z$20:AI$20, "CLO4", 'Exam (LECTURE ONLY)'!Z152:AI152) / 'Exam (LECTURE ONLY)'!AN$9),
IF(AND('PRINTABLE (per grading)'!H$16="OUTPUT", 'PRINTABLE (per grading)'!B$13="Prelim"), IF(ISERROR(SUMIF(OUTPUT!C$20:M$20, "CLO4", OUTPUT!C152:M152) / OUTPUT!AL$9), "", SUMIF(OUTPUT!C$20:M$20, "CLO4", OUTPUT!C152:M152) / OUTPUT!AL$9),
IF(AND('PRINTABLE (per grading)'!H$16="OUTPUT", 'PRINTABLE (per grading)'!B$13="Midterm"), IF(ISERROR(SUMIF(OUTPUT!O$20:Y$20, "CLO4", OUTPUT!O152:Y152) / OUTPUT!AM$9), "", SUMIF(OUTPUT!O$20:Y$20, "CLO4", OUTPUT!O152:Y152) / OUTPUT!AM$9),
IF(AND('PRINTABLE (per grading)'!H$16="OUTPUT", 'PRINTABLE (per grading)'!B$13="Final"), IF(ISERROR(SUMIF(OUTPUT!AA$20:AI$20, "CLO4", OUTPUT!AA152:AI152) / OUTPUT!AN$9), "", SUMIF(OUTPUT!AA$20:AI$20, "CLO4", OUTPUT!AA152:AI152) / OUTPUT!AN$9),
"")))))),"")</f>
        <v/>
      </c>
      <c r="AE150" s="232" t="str">
        <f t="shared" si="77"/>
        <v/>
      </c>
      <c r="AF150" s="233" t="str">
        <f t="shared" si="78"/>
        <v/>
      </c>
      <c r="AG150" s="25" t="str">
        <f>IF(B150 &lt;&gt; "", IFERROR(IF(C$16 = "PRELIM", SUMIF('Database (LECTURE-RES-PRAC)'!D$14:AG$14, "CLO5", 'Database (LECTURE-RES-PRAC)'!D147:AG147) / 'Grade computation'!F$8, IF(C$16 = "MIDTERM", SUMIF('Database (LECTURE-RES-PRAC)'!AJ$14:BM$14, "CLO5", 'Database (LECTURE-RES-PRAC)'!AJ147:BM147) / 'Grade computation'!G$8, IF(C$16 = "FINAL", SUMIF('Database (LECTURE-RES-PRAC)'!BP$14:CS$14, "CLO5", 'Database (LECTURE-RES-PRAC)'!BP147:CS147) / 'Grade computation'!H$8,""))),""),"")</f>
        <v/>
      </c>
      <c r="AH150" s="232" t="str">
        <f t="shared" si="79"/>
        <v/>
      </c>
      <c r="AI150" s="25" t="str">
        <f>IF(B150 &lt;&gt; "",IF(AND('PRINTABLE (per grading)'!H$16="EXAM", 'PRINTABLE (per grading)'!B$13="Prelim"), IF(ISERROR(SUMIF('Exam (LECTURE ONLY)'!D$20:M$20, "CLO5", 'Exam (LECTURE ONLY)'!D152:M152) / 'Exam (LECTURE ONLY)'!AL$10), "", SUMIF('Exam (LECTURE ONLY)'!D$20:M$20, "CLO5", 'Exam (LECTURE ONLY)'!D152:M152) /'Exam (LECTURE ONLY)'!AL$10),
IF(AND('PRINTABLE (per grading)'!H$16="EXAM", 'PRINTABLE (per grading)'!B$13="Midterm"), IF(ISERROR(SUMIF('Exam (LECTURE ONLY)'!O$20:X$20, "CLO5", 'Exam (LECTURE ONLY)'!O152:X152) / 'Exam (LECTURE ONLY)'!AM$10), "", SUMIF('Exam (LECTURE ONLY)'!O$20:X$20, "CLO5", 'Exam (LECTURE ONLY)'!O152:X152) / 'Exam (LECTURE ONLY)'!AM$10),
IF(AND('PRINTABLE (per grading)'!H$16="EXAM", 'PRINTABLE (per grading)'!B$13="Final"), IF(ISERROR(SUMIF('Exam (LECTURE ONLY)'!Z$20:AI$20, "CLO5", 'Exam (LECTURE ONLY)'!Z152:AI152) / 'Exam (LECTURE ONLY)'!AN$10), "", SUMIF('Exam (LECTURE ONLY)'!Z$20:AI$20, "CLO5", 'Exam (LECTURE ONLY)'!Z152:AI152) / 'Exam (LECTURE ONLY)'!AN$10),
IF(AND('PRINTABLE (per grading)'!H$16="OUTPUT", 'PRINTABLE (per grading)'!B$13="Prelim"), IF(ISERROR(SUMIF(OUTPUT!C$20:M$20, "CLO5", OUTPUT!C152:M152) / OUTPUT!AL$10), "", SUMIF(OUTPUT!C$20:M$20, "CLO5", OUTPUT!C152:M152) / OUTPUT!AL$10),
IF(AND('PRINTABLE (per grading)'!H$16="OUTPUT", 'PRINTABLE (per grading)'!B$13="Midterm"), IF(ISERROR(SUMIF(OUTPUT!O$20:Y$20, "CLO5", OUTPUT!O152:Y152) / OUTPUT!AM$10), "", SUMIF(OUTPUT!O$20:Y$20, "CLO5", OUTPUT!O152:Y152) / OUTPUT!AM$10),
IF(AND('PRINTABLE (per grading)'!H$16="OUTPUT", 'PRINTABLE (per grading)'!B$13="Final"), IF(ISERROR(SUMIF(OUTPUT!AA$20:AI$20, "CLO5", OUTPUT!AA152:AI152) / OUTPUT!AN$10), "", SUMIF(OUTPUT!AA$20:AI$20, "CLO5", OUTPUT!AA152:AI152) / OUTPUT!AN$10),
"")))))),"")</f>
        <v/>
      </c>
      <c r="AJ150" s="232" t="str">
        <f t="shared" si="80"/>
        <v/>
      </c>
      <c r="AK150" s="233" t="str">
        <f t="shared" si="81"/>
        <v/>
      </c>
      <c r="AL150" s="25" t="str">
        <f>IF(B150 &lt;&gt; "", IFERROR(IF(C$16 = "PRELIM", SUMIF('Database (LECTURE-RES-PRAC)'!D$14:AG$14, "CLO6", 'Database (LECTURE-RES-PRAC)'!D147:AG147) / 'Grade computation'!F$9, IF(C$16 = "MIDTERM", SUMIF('Database (LECTURE-RES-PRAC)'!AJ$14:BM$14, "CLO6", 'Database (LECTURE-RES-PRAC)'!AJ147:BM147) / 'Grade computation'!G$9, IF(C$16 = "FINAL", SUMIF('Database (LECTURE-RES-PRAC)'!BP$14:CS$14, "CLO6", 'Database (LECTURE-RES-PRAC)'!BP147:CS147) / 'Grade computation'!H$9,""))),""),"")</f>
        <v/>
      </c>
      <c r="AM150" s="232" t="str">
        <f t="shared" si="82"/>
        <v/>
      </c>
      <c r="AN150" s="25" t="str">
        <f>IF(B150 &lt;&gt; "",IF(AND('PRINTABLE (per grading)'!H$16="EXAM", 'PRINTABLE (per grading)'!B$13="Prelim"), IF(ISERROR(SUMIF('Exam (LECTURE ONLY)'!D$20:M$20, "CLO6", 'Exam (LECTURE ONLY)'!D152:M152) / 'Exam (LECTURE ONLY)'!AL$11), "", SUMIF('Exam (LECTURE ONLY)'!D$20:M$20, "CLO6", 'Exam (LECTURE ONLY)'!D152:M152) /'Exam (LECTURE ONLY)'!AL$11),
IF(AND('PRINTABLE (per grading)'!H$16="EXAM", 'PRINTABLE (per grading)'!B$13="Midterm"), IF(ISERROR(SUMIF('Exam (LECTURE ONLY)'!O$20:X$20, "CLO6", 'Exam (LECTURE ONLY)'!O152:X152) / 'Exam (LECTURE ONLY)'!AM$11), "", SUMIF('Exam (LECTURE ONLY)'!O$20:X$20, "CLO6", 'Exam (LECTURE ONLY)'!O152:X152) / 'Exam (LECTURE ONLY)'!AM$11),
IF(AND('PRINTABLE (per grading)'!H$16="EXAM", 'PRINTABLE (per grading)'!B$13="Final"), IF(ISERROR(SUMIF('Exam (LECTURE ONLY)'!Z$20:AI$20, "CLO6", 'Exam (LECTURE ONLY)'!Z152:AI152) / 'Exam (LECTURE ONLY)'!AN$11), "", SUMIF('Exam (LECTURE ONLY)'!Z$20:AI$20, "CLO6", 'Exam (LECTURE ONLY)'!Z152:AI152) / 'Exam (LECTURE ONLY)'!AN$11),
IF(AND('PRINTABLE (per grading)'!H$16="OUTPUT", 'PRINTABLE (per grading)'!B$13="Prelim"), IF(ISERROR(SUMIF(OUTPUT!C$20:M$20, "CLO6", OUTPUT!C152:M152) / OUTPUT!AL$11), "", SUMIF(OUTPUT!C$20:M$20, "CLO6", OUTPUT!C152:M152) / OUTPUT!AL$11),
IF(AND('PRINTABLE (per grading)'!H$16="OUTPUT", 'PRINTABLE (per grading)'!B$13="Midterm"), IF(ISERROR(SUMIF(OUTPUT!O$20:Y$20, "CLO6", OUTPUT!O152:Y152) / OUTPUT!AM$11), "", SUMIF(OUTPUT!O$20:Y$20, "CLO6", OUTPUT!O152:Y152) / OUTPUT!AM$11),
IF(AND('PRINTABLE (per grading)'!H$16="OUTPUT", 'PRINTABLE (per grading)'!B$13="Final"), IF(ISERROR(SUMIF(OUTPUT!AA$20:AI$20, "CLO6", OUTPUT!AA152:AI152) / OUTPUT!AN$11), "", SUMIF(OUTPUT!AA$20:AI$20, "CLO6", OUTPUT!AA152:AI152) / OUTPUT!AN$11),
"")))))),"")</f>
        <v/>
      </c>
      <c r="AO150" s="232" t="str">
        <f t="shared" si="83"/>
        <v/>
      </c>
      <c r="AP150" s="233" t="str">
        <f t="shared" si="84"/>
        <v/>
      </c>
      <c r="AQ150" s="25" t="str">
        <f>IF(B150 &lt;&gt; "", IFERROR(IF(C$16 = "PRELIM", SUMIF('Database (LECTURE-RES-PRAC)'!D$14:AG$14, "CLO7", 'Database (LECTURE-RES-PRAC)'!D147:AG147) / 'Grade computation'!F$10, IF(C$16 = "MIDTERM", SUMIF('Database (LECTURE-RES-PRAC)'!AJ$14:BM$14, "CLO7", 'Database (LECTURE-RES-PRAC)'!AJ147:BM147) / 'Grade computation'!G$10, IF(C$16 = "FINAL", SUMIF('Database (LECTURE-RES-PRAC)'!BP$14:CS$14, "CLO7", 'Database (LECTURE-RES-PRAC)'!BP147:CS147) / 'Grade computation'!H$10,""))),""),"")</f>
        <v/>
      </c>
      <c r="AR150" s="232" t="str">
        <f t="shared" si="85"/>
        <v/>
      </c>
      <c r="AS150" s="25" t="str">
        <f>IF(B150 &lt;&gt; "",IF(AND('PRINTABLE (per grading)'!H$16="EXAM", 'PRINTABLE (per grading)'!B$13="Prelim"), IF(ISERROR(SUMIF('Exam (LECTURE ONLY)'!D$20:M$20, "CLO7", 'Exam (LECTURE ONLY)'!D152:M152) / 'Exam (LECTURE ONLY)'!AL$12), "", SUMIF('Exam (LECTURE ONLY)'!D$20:M$20, "CLO7", 'Exam (LECTURE ONLY)'!D152:M152) /'Exam (LECTURE ONLY)'!AL$12),
IF(AND('PRINTABLE (per grading)'!H$16="EXAM", 'PRINTABLE (per grading)'!B$13="Midterm"), IF(ISERROR(SUMIF('Exam (LECTURE ONLY)'!O$20:X$20, "CLO7", 'Exam (LECTURE ONLY)'!O152:X152) / 'Exam (LECTURE ONLY)'!AM$12), "", SUMIF('Exam (LECTURE ONLY)'!O$20:X$20, "CLO7", 'Exam (LECTURE ONLY)'!O152:X152) / 'Exam (LECTURE ONLY)'!AM$12),
IF(AND('PRINTABLE (per grading)'!H$16="EXAM", 'PRINTABLE (per grading)'!B$13="Final"), IF(ISERROR(SUMIF('Exam (LECTURE ONLY)'!Z$20:AI$20, "CLO7", 'Exam (LECTURE ONLY)'!Z152:AI152) / 'Exam (LECTURE ONLY)'!AN$12), "", SUMIF('Exam (LECTURE ONLY)'!Z$20:AI$20, "CLO7", 'Exam (LECTURE ONLY)'!Z152:AI152) / 'Exam (LECTURE ONLY)'!AN$12),
IF(AND('PRINTABLE (per grading)'!H$16="OUTPUT", 'PRINTABLE (per grading)'!B$13="Prelim"), IF(ISERROR(SUMIF(OUTPUT!C$20:M$20, "CLO7", OUTPUT!C152:M152) / OUTPUT!AL$12), "", SUMIF(OUTPUT!C$20:M$20, "CLO7", OUTPUT!C152:M152) / OUTPUT!AL$12),
IF(AND('PRINTABLE (per grading)'!H$16="OUTPUT", 'PRINTABLE (per grading)'!B$13="Midterm"), IF(ISERROR(SUMIF(OUTPUT!O$20:Y$20, "CLO7", OUTPUT!O152:Y152) / OUTPUT!AM$12), "", SUMIF(OUTPUT!O$20:Y$20, "CLO7", OUTPUT!O152:Y152) / OUTPUT!AM$12),
IF(AND('PRINTABLE (per grading)'!H$16="OUTPUT", 'PRINTABLE (per grading)'!B$13="Final"), IF(ISERROR(SUMIF(OUTPUT!AA$20:AI$20, "CLO7", OUTPUT!AA152:AI152) / OUTPUT!AN$12), "", SUMIF(OUTPUT!AA$20:AI$20, "CLO7", OUTPUT!AA152:AI152) / OUTPUT!AN$12),
"")))))),"")</f>
        <v/>
      </c>
      <c r="AT150" s="232" t="str">
        <f t="shared" si="86"/>
        <v/>
      </c>
      <c r="AU150" s="233" t="str">
        <f t="shared" si="87"/>
        <v/>
      </c>
      <c r="AV150" s="25" t="str">
        <f>IF(B150 &lt;&gt; "", IFERROR(IF(C$16 = "PRELIM", SUMIF('Database (LECTURE-RES-PRAC)'!D$14:AG$14, "CLO8", 'Database (LECTURE-RES-PRAC)'!D147:AG147) / 'Grade computation'!F$11, IF(C$16 = "MIDTERM", SUMIF('Database (LECTURE-RES-PRAC)'!AJ$14:BM$14, "CLO8", 'Database (LECTURE-RES-PRAC)'!AJ147:BM147) / 'Grade computation'!G$11, IF(C$16 = "FINAL", SUMIF('Database (LECTURE-RES-PRAC)'!BP$14:CS$14, "CLO8", 'Database (LECTURE-RES-PRAC)'!BP147:CS147) / 'Grade computation'!H$11,""))),""),"")</f>
        <v/>
      </c>
      <c r="AW150" s="232" t="str">
        <f t="shared" si="88"/>
        <v/>
      </c>
      <c r="AX150" s="25" t="str">
        <f>IF(B150 &lt;&gt; "",IF(AND('PRINTABLE (per grading)'!H$16="EXAM", 'PRINTABLE (per grading)'!B$13="Prelim"), IF(ISERROR(SUMIF('Exam (LECTURE ONLY)'!D$20:M$20, "CLO8", 'Exam (LECTURE ONLY)'!D152:M152) / 'Exam (LECTURE ONLY)'!AL$13), "", SUMIF('Exam (LECTURE ONLY)'!D$20:M$20, "CLO8", 'Exam (LECTURE ONLY)'!D152:M152) /'Exam (LECTURE ONLY)'!AL$13),
IF(AND('PRINTABLE (per grading)'!H$16="EXAM", 'PRINTABLE (per grading)'!B$13="Midterm"), IF(ISERROR(SUMIF('Exam (LECTURE ONLY)'!O$20:X$20, "CLO8", 'Exam (LECTURE ONLY)'!O152:X152) / 'Exam (LECTURE ONLY)'!AM$13), "", SUMIF('Exam (LECTURE ONLY)'!O$20:X$20, "CLO8", 'Exam (LECTURE ONLY)'!O152:X152) / 'Exam (LECTURE ONLY)'!AM$13),
IF(AND('PRINTABLE (per grading)'!H$16="EXAM", 'PRINTABLE (per grading)'!B$13="Final"), IF(ISERROR(SUMIF('Exam (LECTURE ONLY)'!Z$20:AI$20, "CLO8", 'Exam (LECTURE ONLY)'!Z152:AI152) / 'Exam (LECTURE ONLY)'!AN$13), "", SUMIF('Exam (LECTURE ONLY)'!Z$20:AI$20, "CLO8", 'Exam (LECTURE ONLY)'!Z152:AI152) / 'Exam (LECTURE ONLY)'!AN$13),
IF(AND('PRINTABLE (per grading)'!H$16="OUTPUT", 'PRINTABLE (per grading)'!B$13="Prelim"), IF(ISERROR(SUMIF(OUTPUT!C$20:M$20, "CLO8", OUTPUT!C152:M152) / OUTPUT!AL$13), "", SUMIF(OUTPUT!C$20:M$20, "CLO8", OUTPUT!C152:M152) / OUTPUT!AL$13),
IF(AND('PRINTABLE (per grading)'!H$16="OUTPUT", 'PRINTABLE (per grading)'!B$13="Midterm"), IF(ISERROR(SUMIF(OUTPUT!O$20:Y$20, "CLO8", OUTPUT!O152:Y152) / OUTPUT!AM$13), "", SUMIF(OUTPUT!O$20:Y$20, "CLO8", OUTPUT!O152:Y152) / OUTPUT!AM$13),
IF(AND('PRINTABLE (per grading)'!H$16="OUTPUT", 'PRINTABLE (per grading)'!B$13="Final"), IF(ISERROR(SUMIF(OUTPUT!AA$20:AI$20, "CLO8", OUTPUT!AA152:AI152) / OUTPUT!AN$13), "", SUMIF(OUTPUT!AA$20:AI$20, "CLO8", OUTPUT!AA152:AI152) / OUTPUT!AN$13),
"")))))),"")</f>
        <v/>
      </c>
      <c r="AY150" s="232" t="str">
        <f t="shared" si="89"/>
        <v/>
      </c>
      <c r="AZ150" s="233" t="str">
        <f t="shared" si="90"/>
        <v/>
      </c>
      <c r="BA150" s="25" t="str">
        <f>IF(B150 &lt;&gt; "", IFERROR(IF(C$16 = "PRELIM", SUMIF('Database (LECTURE-RES-PRAC)'!D$14:AG$14, "CLO9", 'Database (LECTURE-RES-PRAC)'!D147:AG147) / 'Grade computation'!F$12, IF(C$16 = "MIDTERM", SUMIF('Database (LECTURE-RES-PRAC)'!AJ$14:BM$14, "CLO9", 'Database (LECTURE-RES-PRAC)'!AJ147:BM147) / 'Grade computation'!G$12, IF(C$16 = "FINAL", SUMIF('Database (LECTURE-RES-PRAC)'!BP$14:CS$14, "CLO9", 'Database (LECTURE-RES-PRAC)'!BP147:CS147) / 'Grade computation'!H$12,""))),""),"")</f>
        <v/>
      </c>
      <c r="BB150" s="232" t="str">
        <f t="shared" si="91"/>
        <v/>
      </c>
      <c r="BC150" s="25" t="str">
        <f>IF(B150 &lt;&gt; "",IF(AND('PRINTABLE (per grading)'!H$16="EXAM", 'PRINTABLE (per grading)'!B$13="Prelim"), IF(ISERROR(SUMIF('Exam (LECTURE ONLY)'!D$20:M$20, "CLO9", 'Exam (LECTURE ONLY)'!D152:M152) / 'Exam (LECTURE ONLY)'!AL$14), "", SUMIF('Exam (LECTURE ONLY)'!D$20:M$20, "CLO9", 'Exam (LECTURE ONLY)'!D152:M152) /'Exam (LECTURE ONLY)'!AL$14),
IF(AND('PRINTABLE (per grading)'!H$16="EXAM", 'PRINTABLE (per grading)'!B$13="Midterm"), IF(ISERROR(SUMIF('Exam (LECTURE ONLY)'!O$20:X$20, "CLO9", 'Exam (LECTURE ONLY)'!O152:X152) / 'Exam (LECTURE ONLY)'!AM$14), "", SUMIF('Exam (LECTURE ONLY)'!O$20:X$20, "CLO9", 'Exam (LECTURE ONLY)'!O152:X152) / 'Exam (LECTURE ONLY)'!AM$14),
IF(AND('PRINTABLE (per grading)'!H$16="EXAM", 'PRINTABLE (per grading)'!B$13="Final"), IF(ISERROR(SUMIF('Exam (LECTURE ONLY)'!Z$20:AI$20, "CLO9", 'Exam (LECTURE ONLY)'!Z152:AI152) / 'Exam (LECTURE ONLY)'!AN$14), "", SUMIF('Exam (LECTURE ONLY)'!Z$20:AI$20, "CLO9", 'Exam (LECTURE ONLY)'!Z152:AI152) / 'Exam (LECTURE ONLY)'!AN$14),
IF(AND('PRINTABLE (per grading)'!H$16="OUTPUT", 'PRINTABLE (per grading)'!B$13="Prelim"), IF(ISERROR(SUMIF(OUTPUT!C$20:M$20, "CLO9", OUTPUT!C152:M152) / OUTPUT!AL$14), "", SUMIF(OUTPUT!C$20:M$20, "CLO9", OUTPUT!C152:M152) / OUTPUT!AL$14),
IF(AND('PRINTABLE (per grading)'!H$16="OUTPUT", 'PRINTABLE (per grading)'!B$13="Midterm"), IF(ISERROR(SUMIF(OUTPUT!O$20:Y$20, "CLO9", OUTPUT!O152:Y152) / OUTPUT!AM$14), "", SUMIF(OUTPUT!O$20:Y$20, "CLO9", OUTPUT!O152:Y152) / OUTPUT!AM$14),
IF(AND('PRINTABLE (per grading)'!H$16="OUTPUT", 'PRINTABLE (per grading)'!B$13="Final"), IF(ISERROR(SUMIF(OUTPUT!AA$20:AI$20, "CLO9", OUTPUT!AA152:AI152) / OUTPUT!AN$14), "", SUMIF(OUTPUT!AA$20:AI$20, "CLO9", OUTPUT!AA152:AI152) / OUTPUT!AN$14),
"")))))),"")</f>
        <v/>
      </c>
      <c r="BD150" s="232" t="str">
        <f t="shared" si="92"/>
        <v/>
      </c>
      <c r="BE150" s="233" t="str">
        <f t="shared" si="93"/>
        <v/>
      </c>
      <c r="BF150" s="25" t="str">
        <f>IF(B150 &lt;&gt; "", IFERROR(IF(C$16 = "PRELIM", SUMIF('Database (LECTURE-RES-PRAC)'!D$14:AG$14, "CLO10", 'Database (LECTURE-RES-PRAC)'!D147:AG147) / 'Grade computation'!F$13, IF(C$16 = "MIDTERM", SUMIF('Database (LECTURE-RES-PRAC)'!AJ$14:BM$14, "CLO10", 'Database (LECTURE-RES-PRAC)'!AJ147:BM147) / 'Grade computation'!G$13, IF(C$16 = "FINAL", SUMIF('Database (LECTURE-RES-PRAC)'!BP$14:CS$14, "CLO10", 'Database (LECTURE-RES-PRAC)'!BP147:CS147) / 'Grade computation'!H$13,""))),""),"")</f>
        <v/>
      </c>
      <c r="BG150" s="232" t="str">
        <f t="shared" si="94"/>
        <v/>
      </c>
      <c r="BH150" s="25" t="str">
        <f>IF(B150 &lt;&gt; "",IF(AND('PRINTABLE (per grading)'!H$16="EXAM", 'PRINTABLE (per grading)'!B$13="Prelim"), IF(ISERROR(SUMIF('Exam (LECTURE ONLY)'!D$20:M$20, "CLO10", 'Exam (LECTURE ONLY)'!D152:M152) / 'Exam (LECTURE ONLY)'!AL$15), "", SUMIF('Exam (LECTURE ONLY)'!D$20:M$20, "CLO10", 'Exam (LECTURE ONLY)'!D152:M152) /'Exam (LECTURE ONLY)'!AL$15),
IF(AND('PRINTABLE (per grading)'!H$16="EXAM", 'PRINTABLE (per grading)'!B$13="Midterm"), IF(ISERROR(SUMIF('Exam (LECTURE ONLY)'!O$20:X$20, "CLO10", 'Exam (LECTURE ONLY)'!O152:X152) / 'Exam (LECTURE ONLY)'!AM$15), "", SUMIF('Exam (LECTURE ONLY)'!O$20:X$20, "CLO10", 'Exam (LECTURE ONLY)'!O152:X152) / 'Exam (LECTURE ONLY)'!AM$15),
IF(AND('PRINTABLE (per grading)'!H$16="EXAM", 'PRINTABLE (per grading)'!B$13="Final"), IF(ISERROR(SUMIF('Exam (LECTURE ONLY)'!Z$20:AI$20, "CLO10", 'Exam (LECTURE ONLY)'!Z152:AI152) / 'Exam (LECTURE ONLY)'!AN$15), "", SUMIF('Exam (LECTURE ONLY)'!Z$20:AI$20, "CLO10", 'Exam (LECTURE ONLY)'!Z152:AI152) / 'Exam (LECTURE ONLY)'!AN$15),
IF(AND('PRINTABLE (per grading)'!H$16="OUTPUT", 'PRINTABLE (per grading)'!B$13="Prelim"), IF(ISERROR(SUMIF(OUTPUT!C$20:M$20, "CLO10", OUTPUT!C152:M152) / OUTPUT!AL$15), "", SUMIF(OUTPUT!C$20:M$20, "CLO10", OUTPUT!C152:M152) / OUTPUT!AL$15),
IF(AND('PRINTABLE (per grading)'!H$16="OUTPUT", 'PRINTABLE (per grading)'!B$13="Midterm"), IF(ISERROR(SUMIF(OUTPUT!O$20:Y$20, "CLO10", OUTPUT!O152:Y152) / OUTPUT!AM$15), "", SUMIF(OUTPUT!O$20:Y$20, "CLO10", OUTPUT!O152:Y152) / OUTPUT!AM$15),
IF(AND('PRINTABLE (per grading)'!H$16="OUTPUT", 'PRINTABLE (per grading)'!B$13="Final"), IF(ISERROR(SUMIF(OUTPUT!AA$20:AI$20, "CLO10", OUTPUT!AA152:AI152) / OUTPUT!AN$15), "", SUMIF(OUTPUT!AA$20:AI$20, "CLO10", OUTPUT!AA152:AI152) / OUTPUT!AN$15),
"")))))),"")</f>
        <v/>
      </c>
      <c r="BI150" s="232" t="str">
        <f t="shared" si="95"/>
        <v/>
      </c>
      <c r="BJ150" s="233" t="str">
        <f t="shared" si="96"/>
        <v/>
      </c>
      <c r="BK150" s="2"/>
    </row>
    <row r="151" spans="1:63" ht="20.100000000000001" customHeight="1">
      <c r="A151" s="118" t="str">
        <f>IF(ISBLANK('Database (LECTURE-RES-PRAC)'!A148),"",'Database (LECTURE-RES-PRAC)'!A148)</f>
        <v/>
      </c>
      <c r="B151" s="119" t="str">
        <f>IF(ISBLANK('Database (LECTURE-RES-PRAC)'!B148),"",'Database (LECTURE-RES-PRAC)'!B148)</f>
        <v/>
      </c>
      <c r="C151" s="134" t="str">
        <f>IF(B151&lt;&gt;"",IF(C$16="PRELIM",'Grade computation'!C151, IF(C$16="MIDTERM",'Grade computation'!K151, IF(C$16="FINAL",'Grade computation'!S151,""))),"")</f>
        <v/>
      </c>
      <c r="D151" s="135" t="str">
        <f t="shared" si="1"/>
        <v/>
      </c>
      <c r="E151" s="134" t="str">
        <f>IF(B151&lt;&gt;"", IF(C$16="PRELIM",'Grade computation'!E151, IF(C$16="MIDTERM",'Grade computation'!M151, IF(C$16="FINAL",'Grade computation'!U151,""))),"")</f>
        <v/>
      </c>
      <c r="F151" s="136" t="str">
        <f t="shared" si="2"/>
        <v/>
      </c>
      <c r="G151" s="137" t="str">
        <f t="shared" si="3"/>
        <v/>
      </c>
      <c r="H151" s="207" t="str">
        <f>IF(B151&lt;&gt;"",IF(C$16="PRELIM", 'Grade computation'!H151, IF(C$16="MIDTERM", 'Grade computation'!P151, IF(C$16="FINAL",'Grade computation'!X151, ""))),"")</f>
        <v/>
      </c>
      <c r="I151" s="137" t="str">
        <f t="shared" si="4"/>
        <v/>
      </c>
      <c r="J151" s="139" t="str">
        <f t="shared" si="5"/>
        <v/>
      </c>
      <c r="K151" s="377" t="str">
        <f t="shared" si="6"/>
        <v/>
      </c>
      <c r="L151" s="434"/>
      <c r="M151" s="25" t="str">
        <f>IF(B151 &lt;&gt; "", IFERROR(IF(C$16 = "PRELIM", SUMIF('Database (LECTURE-RES-PRAC)'!D$14:AG$14, "CLO1", 'Database (LECTURE-RES-PRAC)'!D148:AG148) / 'Grade computation'!F$4, IF(C$16 = "MIDTERM", SUMIF('Database (LECTURE-RES-PRAC)'!AJ$14:BM$14, "CLO1", 'Database (LECTURE-RES-PRAC)'!AJ148:BM148) / 'Grade computation'!G$4, IF(C$16 = "FINAL", SUMIF('Database (LECTURE-RES-PRAC)'!BP$14:CS$14, "CLO1", 'Database (LECTURE-RES-PRAC)'!BP148:CS148) / 'Grade computation'!H$4,""))),""),"")</f>
        <v/>
      </c>
      <c r="N151" s="232" t="str">
        <f t="shared" si="67"/>
        <v/>
      </c>
      <c r="O151" s="25" t="str">
        <f>IF(B151 &lt;&gt; "",IF(AND('PRINTABLE (per grading)'!H$16="EXAM", 'PRINTABLE (per grading)'!B$13="Prelim"), IF(ISERROR(SUMIF('Exam (LECTURE ONLY)'!D$20:M$20, "CLO1", 'Exam (LECTURE ONLY)'!D153:M153) / 'Exam (LECTURE ONLY)'!AL$6), "", SUMIF('Exam (LECTURE ONLY)'!D$20:M$20, "CLO1", 'Exam (LECTURE ONLY)'!D153:M153) /'Exam (LECTURE ONLY)'!AL$6),
IF(AND('PRINTABLE (per grading)'!H$16="EXAM", 'PRINTABLE (per grading)'!B$13="Midterm"), IF(ISERROR(SUMIF('Exam (LECTURE ONLY)'!O$20:X$20, "CLO1", 'Exam (LECTURE ONLY)'!O153:X153) / 'Exam (LECTURE ONLY)'!AM$6), "", SUMIF('Exam (LECTURE ONLY)'!O$20:X$20, "CLO1", 'Exam (LECTURE ONLY)'!O153:X153) / 'Exam (LECTURE ONLY)'!AM$6),
IF(AND('PRINTABLE (per grading)'!H$16="EXAM", 'PRINTABLE (per grading)'!B$13="Final"), IF(ISERROR(SUMIF('Exam (LECTURE ONLY)'!Z$20:AI$20, "CLO1", 'Exam (LECTURE ONLY)'!Z153:AI153) / 'Exam (LECTURE ONLY)'!AN$6), "", SUMIF('Exam (LECTURE ONLY)'!Z$20:AI$20, "CLO1", 'Exam (LECTURE ONLY)'!Z153:AI153) / 'Exam (LECTURE ONLY)'!AN$6),
IF(AND('PRINTABLE (per grading)'!H$16="OUTPUT", 'PRINTABLE (per grading)'!B$13="Prelim"), IF(ISERROR(SUMIF(OUTPUT!C$20:M$20, "CLO1", OUTPUT!C153:M153) / OUTPUT!AL$6), "", SUMIF(OUTPUT!C$20:M$20, "CLO1", OUTPUT!C153:M153) / OUTPUT!AL$6),
IF(AND('PRINTABLE (per grading)'!H$16="OUTPUT", 'PRINTABLE (per grading)'!B$13="Midterm"), IF(ISERROR(SUMIF(OUTPUT!O$20:Y$20, "CLO1", OUTPUT!O153:Y153) / OUTPUT!AM$6), "", SUMIF(OUTPUT!O$20:Y$20, "CLO1", OUTPUT!O153:Y153) / OUTPUT!AM$6),
IF(AND('PRINTABLE (per grading)'!H$16="OUTPUT", 'PRINTABLE (per grading)'!B$13="Final"), IF(ISERROR(SUMIF(OUTPUT!AA$20:AI$20, "CLO1", OUTPUT!AA153:AI153) / OUTPUT!AN$6), "", SUMIF(OUTPUT!AA$20:AI$20, "CLO1", OUTPUT!AA153:AI153) / OUTPUT!AN$6),
"")))))),"")</f>
        <v/>
      </c>
      <c r="P151" s="232" t="str">
        <f t="shared" si="68"/>
        <v/>
      </c>
      <c r="Q151" s="233" t="str">
        <f t="shared" si="69"/>
        <v/>
      </c>
      <c r="R151" s="25" t="str">
        <f>IF(B151 &lt;&gt; "", IFERROR(IF(C$16 = "PRELIM", SUMIF('Database (LECTURE-RES-PRAC)'!D$14:AG$14, "CLO2", 'Database (LECTURE-RES-PRAC)'!D148:AG148) / 'Grade computation'!F$5, IF(C$16 = "MIDTERM", SUMIF('Database (LECTURE-RES-PRAC)'!AJ$14:BM$14, "CLO2", 'Database (LECTURE-RES-PRAC)'!AJ148:BM148) / 'Grade computation'!G$5, IF(C$16 = "FINAL", SUMIF('Database (LECTURE-RES-PRAC)'!BP$14:CS$14, "CLO2", 'Database (LECTURE-RES-PRAC)'!BP148:CS148) / 'Grade computation'!H$5,""))),""),"")</f>
        <v/>
      </c>
      <c r="S151" s="232" t="str">
        <f t="shared" si="70"/>
        <v/>
      </c>
      <c r="T151" s="25" t="str">
        <f>IF(B151 &lt;&gt; "",IF(AND('PRINTABLE (per grading)'!H$16="EXAM", 'PRINTABLE (per grading)'!B$13="Prelim"), IF(ISERROR(SUMIF('Exam (LECTURE ONLY)'!D$20:M$20, "CLO2", 'Exam (LECTURE ONLY)'!D153:M153) / 'Exam (LECTURE ONLY)'!AL$7), "", SUMIF('Exam (LECTURE ONLY)'!D$20:M$20, "CLO2", 'Exam (LECTURE ONLY)'!D153:M153) /'Exam (LECTURE ONLY)'!AL$7),
IF(AND('PRINTABLE (per grading)'!H$16="EXAM", 'PRINTABLE (per grading)'!B$13="Midterm"), IF(ISERROR(SUMIF('Exam (LECTURE ONLY)'!O$20:X$20, "CLO2", 'Exam (LECTURE ONLY)'!O153:X153) / 'Exam (LECTURE ONLY)'!AM$7), "", SUMIF('Exam (LECTURE ONLY)'!O$20:X$20, "CLO2", 'Exam (LECTURE ONLY)'!O153:X153) / 'Exam (LECTURE ONLY)'!AM$7),
IF(AND('PRINTABLE (per grading)'!H$16="EXAM", 'PRINTABLE (per grading)'!B$13="Final"), IF(ISERROR(SUMIF('Exam (LECTURE ONLY)'!Z$20:AI$20, "CLO2", 'Exam (LECTURE ONLY)'!Z153:AI153) / 'Exam (LECTURE ONLY)'!AN$7), "", SUMIF('Exam (LECTURE ONLY)'!Z$20:AI$20, "CLO2", 'Exam (LECTURE ONLY)'!Z153:AI153) / 'Exam (LECTURE ONLY)'!AN$7),
IF(AND('PRINTABLE (per grading)'!H$16="OUTPUT", 'PRINTABLE (per grading)'!B$13="Prelim"), IF(ISERROR(SUMIF(OUTPUT!C$20:M$20, "CLO2", OUTPUT!C153:M153) / OUTPUT!AL$7), "", SUMIF(OUTPUT!C$20:M$20, "CLO2", OUTPUT!C153:M153) / OUTPUT!AL$7),
IF(AND('PRINTABLE (per grading)'!H$16="OUTPUT", 'PRINTABLE (per grading)'!B$13="Midterm"), IF(ISERROR(SUMIF(OUTPUT!O$20:Y$20, "CLO2", OUTPUT!O153:Y153) / OUTPUT!AM$7), "", SUMIF(OUTPUT!O$20:Y$20, "CLO2", OUTPUT!O153:Y153) / OUTPUT!AM$7),
IF(AND('PRINTABLE (per grading)'!H$16="OUTPUT", 'PRINTABLE (per grading)'!B$13="Final"), IF(ISERROR(SUMIF(OUTPUT!AA$20:AI$20, "CLO2", OUTPUT!AA153:AI153) / OUTPUT!AN$7), "", SUMIF(OUTPUT!AA$20:AI$20, "CLO2", OUTPUT!AA153:AI153) / OUTPUT!AN$7),
"")))))),"")</f>
        <v/>
      </c>
      <c r="U151" s="232" t="str">
        <f t="shared" si="71"/>
        <v/>
      </c>
      <c r="V151" s="233" t="str">
        <f t="shared" si="72"/>
        <v/>
      </c>
      <c r="W151" s="25" t="str">
        <f>IF(B151 &lt;&gt; "", IFERROR(IF(C$16 = "PRELIM", SUMIF('Database (LECTURE-RES-PRAC)'!D$14:AG$14, "CLO3", 'Database (LECTURE-RES-PRAC)'!D148:AG148) / 'Grade computation'!F$6, IF(C$16 = "MIDTERM", SUMIF('Database (LECTURE-RES-PRAC)'!AJ$14:BM$14, "CLO3", 'Database (LECTURE-RES-PRAC)'!AJ148:BM148) / 'Grade computation'!G$6, IF(C$16 = "FINAL", SUMIF('Database (LECTURE-RES-PRAC)'!BP$14:CS$14, "CLO3", 'Database (LECTURE-RES-PRAC)'!BP148:CS148) / 'Grade computation'!H$6,""))),""),"")</f>
        <v/>
      </c>
      <c r="X151" s="232" t="str">
        <f t="shared" si="73"/>
        <v/>
      </c>
      <c r="Y151" s="25" t="str">
        <f>IF(B151 &lt;&gt; "",IF(AND('PRINTABLE (per grading)'!H$16="EXAM", 'PRINTABLE (per grading)'!B$13="Prelim"), IF(ISERROR(SUMIF('Exam (LECTURE ONLY)'!D$20:M$20, "CLO3", 'Exam (LECTURE ONLY)'!D153:M153) / 'Exam (LECTURE ONLY)'!AL$8), "", SUMIF('Exam (LECTURE ONLY)'!D$20:M$20, "CLO3", 'Exam (LECTURE ONLY)'!D153:M153) /'Exam (LECTURE ONLY)'!AL$8),
IF(AND('PRINTABLE (per grading)'!H$16="EXAM", 'PRINTABLE (per grading)'!B$13="Midterm"), IF(ISERROR(SUMIF('Exam (LECTURE ONLY)'!O$20:X$20, "CLO3", 'Exam (LECTURE ONLY)'!O153:X153) / 'Exam (LECTURE ONLY)'!AM$8), "", SUMIF('Exam (LECTURE ONLY)'!O$20:X$20, "CLO3", 'Exam (LECTURE ONLY)'!O153:X153) / 'Exam (LECTURE ONLY)'!AM$8),
IF(AND('PRINTABLE (per grading)'!H$16="EXAM", 'PRINTABLE (per grading)'!B$13="Final"), IF(ISERROR(SUMIF('Exam (LECTURE ONLY)'!Z$20:AI$20, "CLO3", 'Exam (LECTURE ONLY)'!Z153:AI153) / 'Exam (LECTURE ONLY)'!AN$8), "", SUMIF('Exam (LECTURE ONLY)'!Z$20:AI$20, "CLO3", 'Exam (LECTURE ONLY)'!Z153:AI153) / 'Exam (LECTURE ONLY)'!AN$8),
IF(AND('PRINTABLE (per grading)'!H$16="OUTPUT", 'PRINTABLE (per grading)'!B$13="Prelim"), IF(ISERROR(SUMIF(OUTPUT!C$20:M$20, "CLO3", OUTPUT!C153:M153) / OUTPUT!AL$8), "", SUMIF(OUTPUT!C$20:M$20, "CLO3", OUTPUT!C153:M153) / OUTPUT!AL$8),
IF(AND('PRINTABLE (per grading)'!H$16="OUTPUT", 'PRINTABLE (per grading)'!B$13="Midterm"), IF(ISERROR(SUMIF(OUTPUT!O$20:Y$20, "CLO3", OUTPUT!O153:Y153) / OUTPUT!AM$8), "", SUMIF(OUTPUT!O$20:Y$20, "CLO3", OUTPUT!O153:Y153) / OUTPUT!AM$8),
IF(AND('PRINTABLE (per grading)'!H$16="OUTPUT", 'PRINTABLE (per grading)'!B$13="Final"), IF(ISERROR(SUMIF(OUTPUT!AA$20:AI$20, "CLO3", OUTPUT!AA153:AI153) / OUTPUT!AN$8), "", SUMIF(OUTPUT!AA$20:AI$20, "CLO3", OUTPUT!AA153:AI153) / OUTPUT!AN$8),
"" )))))),"")</f>
        <v/>
      </c>
      <c r="Z151" s="232" t="str">
        <f t="shared" si="74"/>
        <v/>
      </c>
      <c r="AA151" s="233" t="str">
        <f t="shared" si="75"/>
        <v/>
      </c>
      <c r="AB151" s="25" t="str">
        <f>IF(B151 &lt;&gt; "", IFERROR(IF(C$16 = "PRELIM", SUMIF('Database (LECTURE-RES-PRAC)'!D$14:AG$14, "CLO4", 'Database (LECTURE-RES-PRAC)'!D148:AG148) / 'Grade computation'!F$7, IF(C$16 = "MIDTERM", SUMIF('Database (LECTURE-RES-PRAC)'!AJ$14:BM$14, "CLO4", 'Database (LECTURE-RES-PRAC)'!AJ148:BM148) / 'Grade computation'!G$7, IF(C$16 = "FINAL", SUMIF('Database (LECTURE-RES-PRAC)'!BP$14:CS$14, "CLO4", 'Database (LECTURE-RES-PRAC)'!BP148:CS148) / 'Grade computation'!H$7,""))),""),"")</f>
        <v/>
      </c>
      <c r="AC151" s="232" t="str">
        <f t="shared" si="76"/>
        <v/>
      </c>
      <c r="AD151" s="25" t="str">
        <f>IF(B151 &lt;&gt; "",IF(AND('PRINTABLE (per grading)'!H$16="EXAM", 'PRINTABLE (per grading)'!B$13="Prelim"), IF(ISERROR(SUMIF('Exam (LECTURE ONLY)'!D$20:M$20, "CLO4", 'Exam (LECTURE ONLY)'!D153:M153) / 'Exam (LECTURE ONLY)'!AL$9), "", SUMIF('Exam (LECTURE ONLY)'!D$20:M$20, "CLO4", 'Exam (LECTURE ONLY)'!D153:M153) /'Exam (LECTURE ONLY)'!AL$9),
IF(AND('PRINTABLE (per grading)'!H$16="EXAM", 'PRINTABLE (per grading)'!B$13="Midterm"), IF(ISERROR(SUMIF('Exam (LECTURE ONLY)'!O$20:X$20, "CLO4", 'Exam (LECTURE ONLY)'!O153:X153) / 'Exam (LECTURE ONLY)'!AM$9), "", SUMIF('Exam (LECTURE ONLY)'!O$20:X$20, "CLO4", 'Exam (LECTURE ONLY)'!O153:X153) / 'Exam (LECTURE ONLY)'!AM$9),
IF(AND('PRINTABLE (per grading)'!H$16="EXAM", 'PRINTABLE (per grading)'!B$13="Final"), IF(ISERROR(SUMIF('Exam (LECTURE ONLY)'!Z$20:AI$20, "CLO4", 'Exam (LECTURE ONLY)'!Z153:AI153) / 'Exam (LECTURE ONLY)'!AN$9), "", SUMIF('Exam (LECTURE ONLY)'!Z$20:AI$20, "CLO4", 'Exam (LECTURE ONLY)'!Z153:AI153) / 'Exam (LECTURE ONLY)'!AN$9),
IF(AND('PRINTABLE (per grading)'!H$16="OUTPUT", 'PRINTABLE (per grading)'!B$13="Prelim"), IF(ISERROR(SUMIF(OUTPUT!C$20:M$20, "CLO4", OUTPUT!C153:M153) / OUTPUT!AL$9), "", SUMIF(OUTPUT!C$20:M$20, "CLO4", OUTPUT!C153:M153) / OUTPUT!AL$9),
IF(AND('PRINTABLE (per grading)'!H$16="OUTPUT", 'PRINTABLE (per grading)'!B$13="Midterm"), IF(ISERROR(SUMIF(OUTPUT!O$20:Y$20, "CLO4", OUTPUT!O153:Y153) / OUTPUT!AM$9), "", SUMIF(OUTPUT!O$20:Y$20, "CLO4", OUTPUT!O153:Y153) / OUTPUT!AM$9),
IF(AND('PRINTABLE (per grading)'!H$16="OUTPUT", 'PRINTABLE (per grading)'!B$13="Final"), IF(ISERROR(SUMIF(OUTPUT!AA$20:AI$20, "CLO4", OUTPUT!AA153:AI153) / OUTPUT!AN$9), "", SUMIF(OUTPUT!AA$20:AI$20, "CLO4", OUTPUT!AA153:AI153) / OUTPUT!AN$9),
"")))))),"")</f>
        <v/>
      </c>
      <c r="AE151" s="232" t="str">
        <f t="shared" si="77"/>
        <v/>
      </c>
      <c r="AF151" s="233" t="str">
        <f t="shared" si="78"/>
        <v/>
      </c>
      <c r="AG151" s="25" t="str">
        <f>IF(B151 &lt;&gt; "", IFERROR(IF(C$16 = "PRELIM", SUMIF('Database (LECTURE-RES-PRAC)'!D$14:AG$14, "CLO5", 'Database (LECTURE-RES-PRAC)'!D148:AG148) / 'Grade computation'!F$8, IF(C$16 = "MIDTERM", SUMIF('Database (LECTURE-RES-PRAC)'!AJ$14:BM$14, "CLO5", 'Database (LECTURE-RES-PRAC)'!AJ148:BM148) / 'Grade computation'!G$8, IF(C$16 = "FINAL", SUMIF('Database (LECTURE-RES-PRAC)'!BP$14:CS$14, "CLO5", 'Database (LECTURE-RES-PRAC)'!BP148:CS148) / 'Grade computation'!H$8,""))),""),"")</f>
        <v/>
      </c>
      <c r="AH151" s="232" t="str">
        <f t="shared" si="79"/>
        <v/>
      </c>
      <c r="AI151" s="25" t="str">
        <f>IF(B151 &lt;&gt; "",IF(AND('PRINTABLE (per grading)'!H$16="EXAM", 'PRINTABLE (per grading)'!B$13="Prelim"), IF(ISERROR(SUMIF('Exam (LECTURE ONLY)'!D$20:M$20, "CLO5", 'Exam (LECTURE ONLY)'!D153:M153) / 'Exam (LECTURE ONLY)'!AL$10), "", SUMIF('Exam (LECTURE ONLY)'!D$20:M$20, "CLO5", 'Exam (LECTURE ONLY)'!D153:M153) /'Exam (LECTURE ONLY)'!AL$10),
IF(AND('PRINTABLE (per grading)'!H$16="EXAM", 'PRINTABLE (per grading)'!B$13="Midterm"), IF(ISERROR(SUMIF('Exam (LECTURE ONLY)'!O$20:X$20, "CLO5", 'Exam (LECTURE ONLY)'!O153:X153) / 'Exam (LECTURE ONLY)'!AM$10), "", SUMIF('Exam (LECTURE ONLY)'!O$20:X$20, "CLO5", 'Exam (LECTURE ONLY)'!O153:X153) / 'Exam (LECTURE ONLY)'!AM$10),
IF(AND('PRINTABLE (per grading)'!H$16="EXAM", 'PRINTABLE (per grading)'!B$13="Final"), IF(ISERROR(SUMIF('Exam (LECTURE ONLY)'!Z$20:AI$20, "CLO5", 'Exam (LECTURE ONLY)'!Z153:AI153) / 'Exam (LECTURE ONLY)'!AN$10), "", SUMIF('Exam (LECTURE ONLY)'!Z$20:AI$20, "CLO5", 'Exam (LECTURE ONLY)'!Z153:AI153) / 'Exam (LECTURE ONLY)'!AN$10),
IF(AND('PRINTABLE (per grading)'!H$16="OUTPUT", 'PRINTABLE (per grading)'!B$13="Prelim"), IF(ISERROR(SUMIF(OUTPUT!C$20:M$20, "CLO5", OUTPUT!C153:M153) / OUTPUT!AL$10), "", SUMIF(OUTPUT!C$20:M$20, "CLO5", OUTPUT!C153:M153) / OUTPUT!AL$10),
IF(AND('PRINTABLE (per grading)'!H$16="OUTPUT", 'PRINTABLE (per grading)'!B$13="Midterm"), IF(ISERROR(SUMIF(OUTPUT!O$20:Y$20, "CLO5", OUTPUT!O153:Y153) / OUTPUT!AM$10), "", SUMIF(OUTPUT!O$20:Y$20, "CLO5", OUTPUT!O153:Y153) / OUTPUT!AM$10),
IF(AND('PRINTABLE (per grading)'!H$16="OUTPUT", 'PRINTABLE (per grading)'!B$13="Final"), IF(ISERROR(SUMIF(OUTPUT!AA$20:AI$20, "CLO5", OUTPUT!AA153:AI153) / OUTPUT!AN$10), "", SUMIF(OUTPUT!AA$20:AI$20, "CLO5", OUTPUT!AA153:AI153) / OUTPUT!AN$10),
"")))))),"")</f>
        <v/>
      </c>
      <c r="AJ151" s="232" t="str">
        <f t="shared" si="80"/>
        <v/>
      </c>
      <c r="AK151" s="233" t="str">
        <f t="shared" si="81"/>
        <v/>
      </c>
      <c r="AL151" s="25" t="str">
        <f>IF(B151 &lt;&gt; "", IFERROR(IF(C$16 = "PRELIM", SUMIF('Database (LECTURE-RES-PRAC)'!D$14:AG$14, "CLO6", 'Database (LECTURE-RES-PRAC)'!D148:AG148) / 'Grade computation'!F$9, IF(C$16 = "MIDTERM", SUMIF('Database (LECTURE-RES-PRAC)'!AJ$14:BM$14, "CLO6", 'Database (LECTURE-RES-PRAC)'!AJ148:BM148) / 'Grade computation'!G$9, IF(C$16 = "FINAL", SUMIF('Database (LECTURE-RES-PRAC)'!BP$14:CS$14, "CLO6", 'Database (LECTURE-RES-PRAC)'!BP148:CS148) / 'Grade computation'!H$9,""))),""),"")</f>
        <v/>
      </c>
      <c r="AM151" s="232" t="str">
        <f t="shared" si="82"/>
        <v/>
      </c>
      <c r="AN151" s="25" t="str">
        <f>IF(B151 &lt;&gt; "",IF(AND('PRINTABLE (per grading)'!H$16="EXAM", 'PRINTABLE (per grading)'!B$13="Prelim"), IF(ISERROR(SUMIF('Exam (LECTURE ONLY)'!D$20:M$20, "CLO6", 'Exam (LECTURE ONLY)'!D153:M153) / 'Exam (LECTURE ONLY)'!AL$11), "", SUMIF('Exam (LECTURE ONLY)'!D$20:M$20, "CLO6", 'Exam (LECTURE ONLY)'!D153:M153) /'Exam (LECTURE ONLY)'!AL$11),
IF(AND('PRINTABLE (per grading)'!H$16="EXAM", 'PRINTABLE (per grading)'!B$13="Midterm"), IF(ISERROR(SUMIF('Exam (LECTURE ONLY)'!O$20:X$20, "CLO6", 'Exam (LECTURE ONLY)'!O153:X153) / 'Exam (LECTURE ONLY)'!AM$11), "", SUMIF('Exam (LECTURE ONLY)'!O$20:X$20, "CLO6", 'Exam (LECTURE ONLY)'!O153:X153) / 'Exam (LECTURE ONLY)'!AM$11),
IF(AND('PRINTABLE (per grading)'!H$16="EXAM", 'PRINTABLE (per grading)'!B$13="Final"), IF(ISERROR(SUMIF('Exam (LECTURE ONLY)'!Z$20:AI$20, "CLO6", 'Exam (LECTURE ONLY)'!Z153:AI153) / 'Exam (LECTURE ONLY)'!AN$11), "", SUMIF('Exam (LECTURE ONLY)'!Z$20:AI$20, "CLO6", 'Exam (LECTURE ONLY)'!Z153:AI153) / 'Exam (LECTURE ONLY)'!AN$11),
IF(AND('PRINTABLE (per grading)'!H$16="OUTPUT", 'PRINTABLE (per grading)'!B$13="Prelim"), IF(ISERROR(SUMIF(OUTPUT!C$20:M$20, "CLO6", OUTPUT!C153:M153) / OUTPUT!AL$11), "", SUMIF(OUTPUT!C$20:M$20, "CLO6", OUTPUT!C153:M153) / OUTPUT!AL$11),
IF(AND('PRINTABLE (per grading)'!H$16="OUTPUT", 'PRINTABLE (per grading)'!B$13="Midterm"), IF(ISERROR(SUMIF(OUTPUT!O$20:Y$20, "CLO6", OUTPUT!O153:Y153) / OUTPUT!AM$11), "", SUMIF(OUTPUT!O$20:Y$20, "CLO6", OUTPUT!O153:Y153) / OUTPUT!AM$11),
IF(AND('PRINTABLE (per grading)'!H$16="OUTPUT", 'PRINTABLE (per grading)'!B$13="Final"), IF(ISERROR(SUMIF(OUTPUT!AA$20:AI$20, "CLO6", OUTPUT!AA153:AI153) / OUTPUT!AN$11), "", SUMIF(OUTPUT!AA$20:AI$20, "CLO6", OUTPUT!AA153:AI153) / OUTPUT!AN$11),
"")))))),"")</f>
        <v/>
      </c>
      <c r="AO151" s="232" t="str">
        <f t="shared" si="83"/>
        <v/>
      </c>
      <c r="AP151" s="233" t="str">
        <f t="shared" si="84"/>
        <v/>
      </c>
      <c r="AQ151" s="25" t="str">
        <f>IF(B151 &lt;&gt; "", IFERROR(IF(C$16 = "PRELIM", SUMIF('Database (LECTURE-RES-PRAC)'!D$14:AG$14, "CLO7", 'Database (LECTURE-RES-PRAC)'!D148:AG148) / 'Grade computation'!F$10, IF(C$16 = "MIDTERM", SUMIF('Database (LECTURE-RES-PRAC)'!AJ$14:BM$14, "CLO7", 'Database (LECTURE-RES-PRAC)'!AJ148:BM148) / 'Grade computation'!G$10, IF(C$16 = "FINAL", SUMIF('Database (LECTURE-RES-PRAC)'!BP$14:CS$14, "CLO7", 'Database (LECTURE-RES-PRAC)'!BP148:CS148) / 'Grade computation'!H$10,""))),""),"")</f>
        <v/>
      </c>
      <c r="AR151" s="232" t="str">
        <f t="shared" si="85"/>
        <v/>
      </c>
      <c r="AS151" s="25" t="str">
        <f>IF(B151 &lt;&gt; "",IF(AND('PRINTABLE (per grading)'!H$16="EXAM", 'PRINTABLE (per grading)'!B$13="Prelim"), IF(ISERROR(SUMIF('Exam (LECTURE ONLY)'!D$20:M$20, "CLO7", 'Exam (LECTURE ONLY)'!D153:M153) / 'Exam (LECTURE ONLY)'!AL$12), "", SUMIF('Exam (LECTURE ONLY)'!D$20:M$20, "CLO7", 'Exam (LECTURE ONLY)'!D153:M153) /'Exam (LECTURE ONLY)'!AL$12),
IF(AND('PRINTABLE (per grading)'!H$16="EXAM", 'PRINTABLE (per grading)'!B$13="Midterm"), IF(ISERROR(SUMIF('Exam (LECTURE ONLY)'!O$20:X$20, "CLO7", 'Exam (LECTURE ONLY)'!O153:X153) / 'Exam (LECTURE ONLY)'!AM$12), "", SUMIF('Exam (LECTURE ONLY)'!O$20:X$20, "CLO7", 'Exam (LECTURE ONLY)'!O153:X153) / 'Exam (LECTURE ONLY)'!AM$12),
IF(AND('PRINTABLE (per grading)'!H$16="EXAM", 'PRINTABLE (per grading)'!B$13="Final"), IF(ISERROR(SUMIF('Exam (LECTURE ONLY)'!Z$20:AI$20, "CLO7", 'Exam (LECTURE ONLY)'!Z153:AI153) / 'Exam (LECTURE ONLY)'!AN$12), "", SUMIF('Exam (LECTURE ONLY)'!Z$20:AI$20, "CLO7", 'Exam (LECTURE ONLY)'!Z153:AI153) / 'Exam (LECTURE ONLY)'!AN$12),
IF(AND('PRINTABLE (per grading)'!H$16="OUTPUT", 'PRINTABLE (per grading)'!B$13="Prelim"), IF(ISERROR(SUMIF(OUTPUT!C$20:M$20, "CLO7", OUTPUT!C153:M153) / OUTPUT!AL$12), "", SUMIF(OUTPUT!C$20:M$20, "CLO7", OUTPUT!C153:M153) / OUTPUT!AL$12),
IF(AND('PRINTABLE (per grading)'!H$16="OUTPUT", 'PRINTABLE (per grading)'!B$13="Midterm"), IF(ISERROR(SUMIF(OUTPUT!O$20:Y$20, "CLO7", OUTPUT!O153:Y153) / OUTPUT!AM$12), "", SUMIF(OUTPUT!O$20:Y$20, "CLO7", OUTPUT!O153:Y153) / OUTPUT!AM$12),
IF(AND('PRINTABLE (per grading)'!H$16="OUTPUT", 'PRINTABLE (per grading)'!B$13="Final"), IF(ISERROR(SUMIF(OUTPUT!AA$20:AI$20, "CLO7", OUTPUT!AA153:AI153) / OUTPUT!AN$12), "", SUMIF(OUTPUT!AA$20:AI$20, "CLO7", OUTPUT!AA153:AI153) / OUTPUT!AN$12),
"")))))),"")</f>
        <v/>
      </c>
      <c r="AT151" s="232" t="str">
        <f t="shared" si="86"/>
        <v/>
      </c>
      <c r="AU151" s="233" t="str">
        <f t="shared" si="87"/>
        <v/>
      </c>
      <c r="AV151" s="25" t="str">
        <f>IF(B151 &lt;&gt; "", IFERROR(IF(C$16 = "PRELIM", SUMIF('Database (LECTURE-RES-PRAC)'!D$14:AG$14, "CLO8", 'Database (LECTURE-RES-PRAC)'!D148:AG148) / 'Grade computation'!F$11, IF(C$16 = "MIDTERM", SUMIF('Database (LECTURE-RES-PRAC)'!AJ$14:BM$14, "CLO8", 'Database (LECTURE-RES-PRAC)'!AJ148:BM148) / 'Grade computation'!G$11, IF(C$16 = "FINAL", SUMIF('Database (LECTURE-RES-PRAC)'!BP$14:CS$14, "CLO8", 'Database (LECTURE-RES-PRAC)'!BP148:CS148) / 'Grade computation'!H$11,""))),""),"")</f>
        <v/>
      </c>
      <c r="AW151" s="232" t="str">
        <f t="shared" si="88"/>
        <v/>
      </c>
      <c r="AX151" s="25" t="str">
        <f>IF(B151 &lt;&gt; "",IF(AND('PRINTABLE (per grading)'!H$16="EXAM", 'PRINTABLE (per grading)'!B$13="Prelim"), IF(ISERROR(SUMIF('Exam (LECTURE ONLY)'!D$20:M$20, "CLO8", 'Exam (LECTURE ONLY)'!D153:M153) / 'Exam (LECTURE ONLY)'!AL$13), "", SUMIF('Exam (LECTURE ONLY)'!D$20:M$20, "CLO8", 'Exam (LECTURE ONLY)'!D153:M153) /'Exam (LECTURE ONLY)'!AL$13),
IF(AND('PRINTABLE (per grading)'!H$16="EXAM", 'PRINTABLE (per grading)'!B$13="Midterm"), IF(ISERROR(SUMIF('Exam (LECTURE ONLY)'!O$20:X$20, "CLO8", 'Exam (LECTURE ONLY)'!O153:X153) / 'Exam (LECTURE ONLY)'!AM$13), "", SUMIF('Exam (LECTURE ONLY)'!O$20:X$20, "CLO8", 'Exam (LECTURE ONLY)'!O153:X153) / 'Exam (LECTURE ONLY)'!AM$13),
IF(AND('PRINTABLE (per grading)'!H$16="EXAM", 'PRINTABLE (per grading)'!B$13="Final"), IF(ISERROR(SUMIF('Exam (LECTURE ONLY)'!Z$20:AI$20, "CLO8", 'Exam (LECTURE ONLY)'!Z153:AI153) / 'Exam (LECTURE ONLY)'!AN$13), "", SUMIF('Exam (LECTURE ONLY)'!Z$20:AI$20, "CLO8", 'Exam (LECTURE ONLY)'!Z153:AI153) / 'Exam (LECTURE ONLY)'!AN$13),
IF(AND('PRINTABLE (per grading)'!H$16="OUTPUT", 'PRINTABLE (per grading)'!B$13="Prelim"), IF(ISERROR(SUMIF(OUTPUT!C$20:M$20, "CLO8", OUTPUT!C153:M153) / OUTPUT!AL$13), "", SUMIF(OUTPUT!C$20:M$20, "CLO8", OUTPUT!C153:M153) / OUTPUT!AL$13),
IF(AND('PRINTABLE (per grading)'!H$16="OUTPUT", 'PRINTABLE (per grading)'!B$13="Midterm"), IF(ISERROR(SUMIF(OUTPUT!O$20:Y$20, "CLO8", OUTPUT!O153:Y153) / OUTPUT!AM$13), "", SUMIF(OUTPUT!O$20:Y$20, "CLO8", OUTPUT!O153:Y153) / OUTPUT!AM$13),
IF(AND('PRINTABLE (per grading)'!H$16="OUTPUT", 'PRINTABLE (per grading)'!B$13="Final"), IF(ISERROR(SUMIF(OUTPUT!AA$20:AI$20, "CLO8", OUTPUT!AA153:AI153) / OUTPUT!AN$13), "", SUMIF(OUTPUT!AA$20:AI$20, "CLO8", OUTPUT!AA153:AI153) / OUTPUT!AN$13),
"")))))),"")</f>
        <v/>
      </c>
      <c r="AY151" s="232" t="str">
        <f t="shared" si="89"/>
        <v/>
      </c>
      <c r="AZ151" s="233" t="str">
        <f t="shared" si="90"/>
        <v/>
      </c>
      <c r="BA151" s="25" t="str">
        <f>IF(B151 &lt;&gt; "", IFERROR(IF(C$16 = "PRELIM", SUMIF('Database (LECTURE-RES-PRAC)'!D$14:AG$14, "CLO9", 'Database (LECTURE-RES-PRAC)'!D148:AG148) / 'Grade computation'!F$12, IF(C$16 = "MIDTERM", SUMIF('Database (LECTURE-RES-PRAC)'!AJ$14:BM$14, "CLO9", 'Database (LECTURE-RES-PRAC)'!AJ148:BM148) / 'Grade computation'!G$12, IF(C$16 = "FINAL", SUMIF('Database (LECTURE-RES-PRAC)'!BP$14:CS$14, "CLO9", 'Database (LECTURE-RES-PRAC)'!BP148:CS148) / 'Grade computation'!H$12,""))),""),"")</f>
        <v/>
      </c>
      <c r="BB151" s="232" t="str">
        <f t="shared" si="91"/>
        <v/>
      </c>
      <c r="BC151" s="25" t="str">
        <f>IF(B151 &lt;&gt; "",IF(AND('PRINTABLE (per grading)'!H$16="EXAM", 'PRINTABLE (per grading)'!B$13="Prelim"), IF(ISERROR(SUMIF('Exam (LECTURE ONLY)'!D$20:M$20, "CLO9", 'Exam (LECTURE ONLY)'!D153:M153) / 'Exam (LECTURE ONLY)'!AL$14), "", SUMIF('Exam (LECTURE ONLY)'!D$20:M$20, "CLO9", 'Exam (LECTURE ONLY)'!D153:M153) /'Exam (LECTURE ONLY)'!AL$14),
IF(AND('PRINTABLE (per grading)'!H$16="EXAM", 'PRINTABLE (per grading)'!B$13="Midterm"), IF(ISERROR(SUMIF('Exam (LECTURE ONLY)'!O$20:X$20, "CLO9", 'Exam (LECTURE ONLY)'!O153:X153) / 'Exam (LECTURE ONLY)'!AM$14), "", SUMIF('Exam (LECTURE ONLY)'!O$20:X$20, "CLO9", 'Exam (LECTURE ONLY)'!O153:X153) / 'Exam (LECTURE ONLY)'!AM$14),
IF(AND('PRINTABLE (per grading)'!H$16="EXAM", 'PRINTABLE (per grading)'!B$13="Final"), IF(ISERROR(SUMIF('Exam (LECTURE ONLY)'!Z$20:AI$20, "CLO9", 'Exam (LECTURE ONLY)'!Z153:AI153) / 'Exam (LECTURE ONLY)'!AN$14), "", SUMIF('Exam (LECTURE ONLY)'!Z$20:AI$20, "CLO9", 'Exam (LECTURE ONLY)'!Z153:AI153) / 'Exam (LECTURE ONLY)'!AN$14),
IF(AND('PRINTABLE (per grading)'!H$16="OUTPUT", 'PRINTABLE (per grading)'!B$13="Prelim"), IF(ISERROR(SUMIF(OUTPUT!C$20:M$20, "CLO9", OUTPUT!C153:M153) / OUTPUT!AL$14), "", SUMIF(OUTPUT!C$20:M$20, "CLO9", OUTPUT!C153:M153) / OUTPUT!AL$14),
IF(AND('PRINTABLE (per grading)'!H$16="OUTPUT", 'PRINTABLE (per grading)'!B$13="Midterm"), IF(ISERROR(SUMIF(OUTPUT!O$20:Y$20, "CLO9", OUTPUT!O153:Y153) / OUTPUT!AM$14), "", SUMIF(OUTPUT!O$20:Y$20, "CLO9", OUTPUT!O153:Y153) / OUTPUT!AM$14),
IF(AND('PRINTABLE (per grading)'!H$16="OUTPUT", 'PRINTABLE (per grading)'!B$13="Final"), IF(ISERROR(SUMIF(OUTPUT!AA$20:AI$20, "CLO9", OUTPUT!AA153:AI153) / OUTPUT!AN$14), "", SUMIF(OUTPUT!AA$20:AI$20, "CLO9", OUTPUT!AA153:AI153) / OUTPUT!AN$14),
"")))))),"")</f>
        <v/>
      </c>
      <c r="BD151" s="232" t="str">
        <f t="shared" si="92"/>
        <v/>
      </c>
      <c r="BE151" s="233" t="str">
        <f t="shared" si="93"/>
        <v/>
      </c>
      <c r="BF151" s="25" t="str">
        <f>IF(B151 &lt;&gt; "", IFERROR(IF(C$16 = "PRELIM", SUMIF('Database (LECTURE-RES-PRAC)'!D$14:AG$14, "CLO10", 'Database (LECTURE-RES-PRAC)'!D148:AG148) / 'Grade computation'!F$13, IF(C$16 = "MIDTERM", SUMIF('Database (LECTURE-RES-PRAC)'!AJ$14:BM$14, "CLO10", 'Database (LECTURE-RES-PRAC)'!AJ148:BM148) / 'Grade computation'!G$13, IF(C$16 = "FINAL", SUMIF('Database (LECTURE-RES-PRAC)'!BP$14:CS$14, "CLO10", 'Database (LECTURE-RES-PRAC)'!BP148:CS148) / 'Grade computation'!H$13,""))),""),"")</f>
        <v/>
      </c>
      <c r="BG151" s="232" t="str">
        <f t="shared" si="94"/>
        <v/>
      </c>
      <c r="BH151" s="25" t="str">
        <f>IF(B151 &lt;&gt; "",IF(AND('PRINTABLE (per grading)'!H$16="EXAM", 'PRINTABLE (per grading)'!B$13="Prelim"), IF(ISERROR(SUMIF('Exam (LECTURE ONLY)'!D$20:M$20, "CLO10", 'Exam (LECTURE ONLY)'!D153:M153) / 'Exam (LECTURE ONLY)'!AL$15), "", SUMIF('Exam (LECTURE ONLY)'!D$20:M$20, "CLO10", 'Exam (LECTURE ONLY)'!D153:M153) /'Exam (LECTURE ONLY)'!AL$15),
IF(AND('PRINTABLE (per grading)'!H$16="EXAM", 'PRINTABLE (per grading)'!B$13="Midterm"), IF(ISERROR(SUMIF('Exam (LECTURE ONLY)'!O$20:X$20, "CLO10", 'Exam (LECTURE ONLY)'!O153:X153) / 'Exam (LECTURE ONLY)'!AM$15), "", SUMIF('Exam (LECTURE ONLY)'!O$20:X$20, "CLO10", 'Exam (LECTURE ONLY)'!O153:X153) / 'Exam (LECTURE ONLY)'!AM$15),
IF(AND('PRINTABLE (per grading)'!H$16="EXAM", 'PRINTABLE (per grading)'!B$13="Final"), IF(ISERROR(SUMIF('Exam (LECTURE ONLY)'!Z$20:AI$20, "CLO10", 'Exam (LECTURE ONLY)'!Z153:AI153) / 'Exam (LECTURE ONLY)'!AN$15), "", SUMIF('Exam (LECTURE ONLY)'!Z$20:AI$20, "CLO10", 'Exam (LECTURE ONLY)'!Z153:AI153) / 'Exam (LECTURE ONLY)'!AN$15),
IF(AND('PRINTABLE (per grading)'!H$16="OUTPUT", 'PRINTABLE (per grading)'!B$13="Prelim"), IF(ISERROR(SUMIF(OUTPUT!C$20:M$20, "CLO10", OUTPUT!C153:M153) / OUTPUT!AL$15), "", SUMIF(OUTPUT!C$20:M$20, "CLO10", OUTPUT!C153:M153) / OUTPUT!AL$15),
IF(AND('PRINTABLE (per grading)'!H$16="OUTPUT", 'PRINTABLE (per grading)'!B$13="Midterm"), IF(ISERROR(SUMIF(OUTPUT!O$20:Y$20, "CLO10", OUTPUT!O153:Y153) / OUTPUT!AM$15), "", SUMIF(OUTPUT!O$20:Y$20, "CLO10", OUTPUT!O153:Y153) / OUTPUT!AM$15),
IF(AND('PRINTABLE (per grading)'!H$16="OUTPUT", 'PRINTABLE (per grading)'!B$13="Final"), IF(ISERROR(SUMIF(OUTPUT!AA$20:AI$20, "CLO10", OUTPUT!AA153:AI153) / OUTPUT!AN$15), "", SUMIF(OUTPUT!AA$20:AI$20, "CLO10", OUTPUT!AA153:AI153) / OUTPUT!AN$15),
"")))))),"")</f>
        <v/>
      </c>
      <c r="BI151" s="232" t="str">
        <f t="shared" si="95"/>
        <v/>
      </c>
      <c r="BJ151" s="233" t="str">
        <f t="shared" si="96"/>
        <v/>
      </c>
      <c r="BK151" s="2"/>
    </row>
    <row r="152" spans="1:63" ht="20.100000000000001" customHeight="1">
      <c r="A152" s="212" t="str">
        <f>IF(ISBLANK('Database (LECTURE-RES-PRAC)'!A149),"",'Database (LECTURE-RES-PRAC)'!A149)</f>
        <v/>
      </c>
      <c r="B152" s="213" t="str">
        <f>IF(ISBLANK('Database (LECTURE-RES-PRAC)'!B149),"",'Database (LECTURE-RES-PRAC)'!B149)</f>
        <v/>
      </c>
      <c r="C152" s="134" t="str">
        <f>IF(B152&lt;&gt;"",IF(C$16="PRELIM",'Grade computation'!C152, IF(C$16="MIDTERM",'Grade computation'!K152, IF(C$16="FINAL",'Grade computation'!S152,""))),"")</f>
        <v/>
      </c>
      <c r="D152" s="135" t="str">
        <f t="shared" si="1"/>
        <v/>
      </c>
      <c r="E152" s="134" t="str">
        <f>IF(B152&lt;&gt;"", IF(C$16="PRELIM",'Grade computation'!E152, IF(C$16="MIDTERM",'Grade computation'!M152, IF(C$16="FINAL",'Grade computation'!U152,""))),"")</f>
        <v/>
      </c>
      <c r="F152" s="136" t="str">
        <f t="shared" si="2"/>
        <v/>
      </c>
      <c r="G152" s="137" t="str">
        <f t="shared" si="3"/>
        <v/>
      </c>
      <c r="H152" s="207" t="str">
        <f>IF(B152&lt;&gt;"",IF(C$16="PRELIM", 'Grade computation'!H152, IF(C$16="MIDTERM", 'Grade computation'!P152, IF(C$16="FINAL",'Grade computation'!X152, ""))),"")</f>
        <v/>
      </c>
      <c r="I152" s="137" t="str">
        <f t="shared" si="4"/>
        <v/>
      </c>
      <c r="J152" s="139" t="str">
        <f t="shared" si="5"/>
        <v/>
      </c>
      <c r="K152" s="377" t="str">
        <f t="shared" si="6"/>
        <v/>
      </c>
      <c r="L152" s="434"/>
      <c r="M152" s="25" t="str">
        <f>IF(B152 &lt;&gt; "", IFERROR(IF(C$16 = "PRELIM", SUMIF('Database (LECTURE-RES-PRAC)'!D$14:AG$14, "CLO1", 'Database (LECTURE-RES-PRAC)'!D149:AG149) / 'Grade computation'!F$4, IF(C$16 = "MIDTERM", SUMIF('Database (LECTURE-RES-PRAC)'!AJ$14:BM$14, "CLO1", 'Database (LECTURE-RES-PRAC)'!AJ149:BM149) / 'Grade computation'!G$4, IF(C$16 = "FINAL", SUMIF('Database (LECTURE-RES-PRAC)'!BP$14:CS$14, "CLO1", 'Database (LECTURE-RES-PRAC)'!BP149:CS149) / 'Grade computation'!H$4,""))),""),"")</f>
        <v/>
      </c>
      <c r="N152" s="232" t="str">
        <f t="shared" si="67"/>
        <v/>
      </c>
      <c r="O152" s="25" t="str">
        <f>IF(B152 &lt;&gt; "",IF(AND('PRINTABLE (per grading)'!H$16="EXAM", 'PRINTABLE (per grading)'!B$13="Prelim"), IF(ISERROR(SUMIF('Exam (LECTURE ONLY)'!D$20:M$20, "CLO1", 'Exam (LECTURE ONLY)'!D154:M154) / 'Exam (LECTURE ONLY)'!AL$6), "", SUMIF('Exam (LECTURE ONLY)'!D$20:M$20, "CLO1", 'Exam (LECTURE ONLY)'!D154:M154) /'Exam (LECTURE ONLY)'!AL$6),
IF(AND('PRINTABLE (per grading)'!H$16="EXAM", 'PRINTABLE (per grading)'!B$13="Midterm"), IF(ISERROR(SUMIF('Exam (LECTURE ONLY)'!O$20:X$20, "CLO1", 'Exam (LECTURE ONLY)'!O154:X154) / 'Exam (LECTURE ONLY)'!AM$6), "", SUMIF('Exam (LECTURE ONLY)'!O$20:X$20, "CLO1", 'Exam (LECTURE ONLY)'!O154:X154) / 'Exam (LECTURE ONLY)'!AM$6),
IF(AND('PRINTABLE (per grading)'!H$16="EXAM", 'PRINTABLE (per grading)'!B$13="Final"), IF(ISERROR(SUMIF('Exam (LECTURE ONLY)'!Z$20:AI$20, "CLO1", 'Exam (LECTURE ONLY)'!Z154:AI154) / 'Exam (LECTURE ONLY)'!AN$6), "", SUMIF('Exam (LECTURE ONLY)'!Z$20:AI$20, "CLO1", 'Exam (LECTURE ONLY)'!Z154:AI154) / 'Exam (LECTURE ONLY)'!AN$6),
IF(AND('PRINTABLE (per grading)'!H$16="OUTPUT", 'PRINTABLE (per grading)'!B$13="Prelim"), IF(ISERROR(SUMIF(OUTPUT!C$20:M$20, "CLO1", OUTPUT!C154:M154) / OUTPUT!AL$6), "", SUMIF(OUTPUT!C$20:M$20, "CLO1", OUTPUT!C154:M154) / OUTPUT!AL$6),
IF(AND('PRINTABLE (per grading)'!H$16="OUTPUT", 'PRINTABLE (per grading)'!B$13="Midterm"), IF(ISERROR(SUMIF(OUTPUT!O$20:Y$20, "CLO1", OUTPUT!O154:Y154) / OUTPUT!AM$6), "", SUMIF(OUTPUT!O$20:Y$20, "CLO1", OUTPUT!O154:Y154) / OUTPUT!AM$6),
IF(AND('PRINTABLE (per grading)'!H$16="OUTPUT", 'PRINTABLE (per grading)'!B$13="Final"), IF(ISERROR(SUMIF(OUTPUT!AA$20:AI$20, "CLO1", OUTPUT!AA154:AI154) / OUTPUT!AN$6), "", SUMIF(OUTPUT!AA$20:AI$20, "CLO1", OUTPUT!AA154:AI154) / OUTPUT!AN$6),
"")))))),"")</f>
        <v/>
      </c>
      <c r="P152" s="232" t="str">
        <f t="shared" si="68"/>
        <v/>
      </c>
      <c r="Q152" s="233" t="str">
        <f t="shared" si="69"/>
        <v/>
      </c>
      <c r="R152" s="25" t="str">
        <f>IF(B152 &lt;&gt; "", IFERROR(IF(C$16 = "PRELIM", SUMIF('Database (LECTURE-RES-PRAC)'!D$14:AG$14, "CLO2", 'Database (LECTURE-RES-PRAC)'!D149:AG149) / 'Grade computation'!F$5, IF(C$16 = "MIDTERM", SUMIF('Database (LECTURE-RES-PRAC)'!AJ$14:BM$14, "CLO2", 'Database (LECTURE-RES-PRAC)'!AJ149:BM149) / 'Grade computation'!G$5, IF(C$16 = "FINAL", SUMIF('Database (LECTURE-RES-PRAC)'!BP$14:CS$14, "CLO2", 'Database (LECTURE-RES-PRAC)'!BP149:CS149) / 'Grade computation'!H$5,""))),""),"")</f>
        <v/>
      </c>
      <c r="S152" s="232" t="str">
        <f t="shared" si="70"/>
        <v/>
      </c>
      <c r="T152" s="25" t="str">
        <f>IF(B152 &lt;&gt; "",IF(AND('PRINTABLE (per grading)'!H$16="EXAM", 'PRINTABLE (per grading)'!B$13="Prelim"), IF(ISERROR(SUMIF('Exam (LECTURE ONLY)'!D$20:M$20, "CLO2", 'Exam (LECTURE ONLY)'!D154:M154) / 'Exam (LECTURE ONLY)'!AL$7), "", SUMIF('Exam (LECTURE ONLY)'!D$20:M$20, "CLO2", 'Exam (LECTURE ONLY)'!D154:M154) /'Exam (LECTURE ONLY)'!AL$7),
IF(AND('PRINTABLE (per grading)'!H$16="EXAM", 'PRINTABLE (per grading)'!B$13="Midterm"), IF(ISERROR(SUMIF('Exam (LECTURE ONLY)'!O$20:X$20, "CLO2", 'Exam (LECTURE ONLY)'!O154:X154) / 'Exam (LECTURE ONLY)'!AM$7), "", SUMIF('Exam (LECTURE ONLY)'!O$20:X$20, "CLO2", 'Exam (LECTURE ONLY)'!O154:X154) / 'Exam (LECTURE ONLY)'!AM$7),
IF(AND('PRINTABLE (per grading)'!H$16="EXAM", 'PRINTABLE (per grading)'!B$13="Final"), IF(ISERROR(SUMIF('Exam (LECTURE ONLY)'!Z$20:AI$20, "CLO2", 'Exam (LECTURE ONLY)'!Z154:AI154) / 'Exam (LECTURE ONLY)'!AN$7), "", SUMIF('Exam (LECTURE ONLY)'!Z$20:AI$20, "CLO2", 'Exam (LECTURE ONLY)'!Z154:AI154) / 'Exam (LECTURE ONLY)'!AN$7),
IF(AND('PRINTABLE (per grading)'!H$16="OUTPUT", 'PRINTABLE (per grading)'!B$13="Prelim"), IF(ISERROR(SUMIF(OUTPUT!C$20:M$20, "CLO2", OUTPUT!C154:M154) / OUTPUT!AL$7), "", SUMIF(OUTPUT!C$20:M$20, "CLO2", OUTPUT!C154:M154) / OUTPUT!AL$7),
IF(AND('PRINTABLE (per grading)'!H$16="OUTPUT", 'PRINTABLE (per grading)'!B$13="Midterm"), IF(ISERROR(SUMIF(OUTPUT!O$20:Y$20, "CLO2", OUTPUT!O154:Y154) / OUTPUT!AM$7), "", SUMIF(OUTPUT!O$20:Y$20, "CLO2", OUTPUT!O154:Y154) / OUTPUT!AM$7),
IF(AND('PRINTABLE (per grading)'!H$16="OUTPUT", 'PRINTABLE (per grading)'!B$13="Final"), IF(ISERROR(SUMIF(OUTPUT!AA$20:AI$20, "CLO2", OUTPUT!AA154:AI154) / OUTPUT!AN$7), "", SUMIF(OUTPUT!AA$20:AI$20, "CLO2", OUTPUT!AA154:AI154) / OUTPUT!AN$7),
"")))))),"")</f>
        <v/>
      </c>
      <c r="U152" s="232" t="str">
        <f t="shared" si="71"/>
        <v/>
      </c>
      <c r="V152" s="233" t="str">
        <f t="shared" si="72"/>
        <v/>
      </c>
      <c r="W152" s="25" t="str">
        <f>IF(B152 &lt;&gt; "", IFERROR(IF(C$16 = "PRELIM", SUMIF('Database (LECTURE-RES-PRAC)'!D$14:AG$14, "CLO3", 'Database (LECTURE-RES-PRAC)'!D149:AG149) / 'Grade computation'!F$6, IF(C$16 = "MIDTERM", SUMIF('Database (LECTURE-RES-PRAC)'!AJ$14:BM$14, "CLO3", 'Database (LECTURE-RES-PRAC)'!AJ149:BM149) / 'Grade computation'!G$6, IF(C$16 = "FINAL", SUMIF('Database (LECTURE-RES-PRAC)'!BP$14:CS$14, "CLO3", 'Database (LECTURE-RES-PRAC)'!BP149:CS149) / 'Grade computation'!H$6,""))),""),"")</f>
        <v/>
      </c>
      <c r="X152" s="232" t="str">
        <f t="shared" si="73"/>
        <v/>
      </c>
      <c r="Y152" s="25" t="str">
        <f>IF(B152 &lt;&gt; "",IF(AND('PRINTABLE (per grading)'!H$16="EXAM", 'PRINTABLE (per grading)'!B$13="Prelim"), IF(ISERROR(SUMIF('Exam (LECTURE ONLY)'!D$20:M$20, "CLO3", 'Exam (LECTURE ONLY)'!D154:M154) / 'Exam (LECTURE ONLY)'!AL$8), "", SUMIF('Exam (LECTURE ONLY)'!D$20:M$20, "CLO3", 'Exam (LECTURE ONLY)'!D154:M154) /'Exam (LECTURE ONLY)'!AL$8),
IF(AND('PRINTABLE (per grading)'!H$16="EXAM", 'PRINTABLE (per grading)'!B$13="Midterm"), IF(ISERROR(SUMIF('Exam (LECTURE ONLY)'!O$20:X$20, "CLO3", 'Exam (LECTURE ONLY)'!O154:X154) / 'Exam (LECTURE ONLY)'!AM$8), "", SUMIF('Exam (LECTURE ONLY)'!O$20:X$20, "CLO3", 'Exam (LECTURE ONLY)'!O154:X154) / 'Exam (LECTURE ONLY)'!AM$8),
IF(AND('PRINTABLE (per grading)'!H$16="EXAM", 'PRINTABLE (per grading)'!B$13="Final"), IF(ISERROR(SUMIF('Exam (LECTURE ONLY)'!Z$20:AI$20, "CLO3", 'Exam (LECTURE ONLY)'!Z154:AI154) / 'Exam (LECTURE ONLY)'!AN$8), "", SUMIF('Exam (LECTURE ONLY)'!Z$20:AI$20, "CLO3", 'Exam (LECTURE ONLY)'!Z154:AI154) / 'Exam (LECTURE ONLY)'!AN$8),
IF(AND('PRINTABLE (per grading)'!H$16="OUTPUT", 'PRINTABLE (per grading)'!B$13="Prelim"), IF(ISERROR(SUMIF(OUTPUT!C$20:M$20, "CLO3", OUTPUT!C154:M154) / OUTPUT!AL$8), "", SUMIF(OUTPUT!C$20:M$20, "CLO3", OUTPUT!C154:M154) / OUTPUT!AL$8),
IF(AND('PRINTABLE (per grading)'!H$16="OUTPUT", 'PRINTABLE (per grading)'!B$13="Midterm"), IF(ISERROR(SUMIF(OUTPUT!O$20:Y$20, "CLO3", OUTPUT!O154:Y154) / OUTPUT!AM$8), "", SUMIF(OUTPUT!O$20:Y$20, "CLO3", OUTPUT!O154:Y154) / OUTPUT!AM$8),
IF(AND('PRINTABLE (per grading)'!H$16="OUTPUT", 'PRINTABLE (per grading)'!B$13="Final"), IF(ISERROR(SUMIF(OUTPUT!AA$20:AI$20, "CLO3", OUTPUT!AA154:AI154) / OUTPUT!AN$8), "", SUMIF(OUTPUT!AA$20:AI$20, "CLO3", OUTPUT!AA154:AI154) / OUTPUT!AN$8),
"" )))))),"")</f>
        <v/>
      </c>
      <c r="Z152" s="232" t="str">
        <f t="shared" si="74"/>
        <v/>
      </c>
      <c r="AA152" s="233" t="str">
        <f t="shared" si="75"/>
        <v/>
      </c>
      <c r="AB152" s="25" t="str">
        <f>IF(B152 &lt;&gt; "", IFERROR(IF(C$16 = "PRELIM", SUMIF('Database (LECTURE-RES-PRAC)'!D$14:AG$14, "CLO4", 'Database (LECTURE-RES-PRAC)'!D149:AG149) / 'Grade computation'!F$7, IF(C$16 = "MIDTERM", SUMIF('Database (LECTURE-RES-PRAC)'!AJ$14:BM$14, "CLO4", 'Database (LECTURE-RES-PRAC)'!AJ149:BM149) / 'Grade computation'!G$7, IF(C$16 = "FINAL", SUMIF('Database (LECTURE-RES-PRAC)'!BP$14:CS$14, "CLO4", 'Database (LECTURE-RES-PRAC)'!BP149:CS149) / 'Grade computation'!H$7,""))),""),"")</f>
        <v/>
      </c>
      <c r="AC152" s="232" t="str">
        <f t="shared" si="76"/>
        <v/>
      </c>
      <c r="AD152" s="25" t="str">
        <f>IF(B152 &lt;&gt; "",IF(AND('PRINTABLE (per grading)'!H$16="EXAM", 'PRINTABLE (per grading)'!B$13="Prelim"), IF(ISERROR(SUMIF('Exam (LECTURE ONLY)'!D$20:M$20, "CLO4", 'Exam (LECTURE ONLY)'!D154:M154) / 'Exam (LECTURE ONLY)'!AL$9), "", SUMIF('Exam (LECTURE ONLY)'!D$20:M$20, "CLO4", 'Exam (LECTURE ONLY)'!D154:M154) /'Exam (LECTURE ONLY)'!AL$9),
IF(AND('PRINTABLE (per grading)'!H$16="EXAM", 'PRINTABLE (per grading)'!B$13="Midterm"), IF(ISERROR(SUMIF('Exam (LECTURE ONLY)'!O$20:X$20, "CLO4", 'Exam (LECTURE ONLY)'!O154:X154) / 'Exam (LECTURE ONLY)'!AM$9), "", SUMIF('Exam (LECTURE ONLY)'!O$20:X$20, "CLO4", 'Exam (LECTURE ONLY)'!O154:X154) / 'Exam (LECTURE ONLY)'!AM$9),
IF(AND('PRINTABLE (per grading)'!H$16="EXAM", 'PRINTABLE (per grading)'!B$13="Final"), IF(ISERROR(SUMIF('Exam (LECTURE ONLY)'!Z$20:AI$20, "CLO4", 'Exam (LECTURE ONLY)'!Z154:AI154) / 'Exam (LECTURE ONLY)'!AN$9), "", SUMIF('Exam (LECTURE ONLY)'!Z$20:AI$20, "CLO4", 'Exam (LECTURE ONLY)'!Z154:AI154) / 'Exam (LECTURE ONLY)'!AN$9),
IF(AND('PRINTABLE (per grading)'!H$16="OUTPUT", 'PRINTABLE (per grading)'!B$13="Prelim"), IF(ISERROR(SUMIF(OUTPUT!C$20:M$20, "CLO4", OUTPUT!C154:M154) / OUTPUT!AL$9), "", SUMIF(OUTPUT!C$20:M$20, "CLO4", OUTPUT!C154:M154) / OUTPUT!AL$9),
IF(AND('PRINTABLE (per grading)'!H$16="OUTPUT", 'PRINTABLE (per grading)'!B$13="Midterm"), IF(ISERROR(SUMIF(OUTPUT!O$20:Y$20, "CLO4", OUTPUT!O154:Y154) / OUTPUT!AM$9), "", SUMIF(OUTPUT!O$20:Y$20, "CLO4", OUTPUT!O154:Y154) / OUTPUT!AM$9),
IF(AND('PRINTABLE (per grading)'!H$16="OUTPUT", 'PRINTABLE (per grading)'!B$13="Final"), IF(ISERROR(SUMIF(OUTPUT!AA$20:AI$20, "CLO4", OUTPUT!AA154:AI154) / OUTPUT!AN$9), "", SUMIF(OUTPUT!AA$20:AI$20, "CLO4", OUTPUT!AA154:AI154) / OUTPUT!AN$9),
"")))))),"")</f>
        <v/>
      </c>
      <c r="AE152" s="232" t="str">
        <f t="shared" si="77"/>
        <v/>
      </c>
      <c r="AF152" s="233" t="str">
        <f t="shared" si="78"/>
        <v/>
      </c>
      <c r="AG152" s="25" t="str">
        <f>IF(B152 &lt;&gt; "", IFERROR(IF(C$16 = "PRELIM", SUMIF('Database (LECTURE-RES-PRAC)'!D$14:AG$14, "CLO5", 'Database (LECTURE-RES-PRAC)'!D149:AG149) / 'Grade computation'!F$8, IF(C$16 = "MIDTERM", SUMIF('Database (LECTURE-RES-PRAC)'!AJ$14:BM$14, "CLO5", 'Database (LECTURE-RES-PRAC)'!AJ149:BM149) / 'Grade computation'!G$8, IF(C$16 = "FINAL", SUMIF('Database (LECTURE-RES-PRAC)'!BP$14:CS$14, "CLO5", 'Database (LECTURE-RES-PRAC)'!BP149:CS149) / 'Grade computation'!H$8,""))),""),"")</f>
        <v/>
      </c>
      <c r="AH152" s="232" t="str">
        <f t="shared" si="79"/>
        <v/>
      </c>
      <c r="AI152" s="25" t="str">
        <f>IF(B152 &lt;&gt; "",IF(AND('PRINTABLE (per grading)'!H$16="EXAM", 'PRINTABLE (per grading)'!B$13="Prelim"), IF(ISERROR(SUMIF('Exam (LECTURE ONLY)'!D$20:M$20, "CLO5", 'Exam (LECTURE ONLY)'!D154:M154) / 'Exam (LECTURE ONLY)'!AL$10), "", SUMIF('Exam (LECTURE ONLY)'!D$20:M$20, "CLO5", 'Exam (LECTURE ONLY)'!D154:M154) /'Exam (LECTURE ONLY)'!AL$10),
IF(AND('PRINTABLE (per grading)'!H$16="EXAM", 'PRINTABLE (per grading)'!B$13="Midterm"), IF(ISERROR(SUMIF('Exam (LECTURE ONLY)'!O$20:X$20, "CLO5", 'Exam (LECTURE ONLY)'!O154:X154) / 'Exam (LECTURE ONLY)'!AM$10), "", SUMIF('Exam (LECTURE ONLY)'!O$20:X$20, "CLO5", 'Exam (LECTURE ONLY)'!O154:X154) / 'Exam (LECTURE ONLY)'!AM$10),
IF(AND('PRINTABLE (per grading)'!H$16="EXAM", 'PRINTABLE (per grading)'!B$13="Final"), IF(ISERROR(SUMIF('Exam (LECTURE ONLY)'!Z$20:AI$20, "CLO5", 'Exam (LECTURE ONLY)'!Z154:AI154) / 'Exam (LECTURE ONLY)'!AN$10), "", SUMIF('Exam (LECTURE ONLY)'!Z$20:AI$20, "CLO5", 'Exam (LECTURE ONLY)'!Z154:AI154) / 'Exam (LECTURE ONLY)'!AN$10),
IF(AND('PRINTABLE (per grading)'!H$16="OUTPUT", 'PRINTABLE (per grading)'!B$13="Prelim"), IF(ISERROR(SUMIF(OUTPUT!C$20:M$20, "CLO5", OUTPUT!C154:M154) / OUTPUT!AL$10), "", SUMIF(OUTPUT!C$20:M$20, "CLO5", OUTPUT!C154:M154) / OUTPUT!AL$10),
IF(AND('PRINTABLE (per grading)'!H$16="OUTPUT", 'PRINTABLE (per grading)'!B$13="Midterm"), IF(ISERROR(SUMIF(OUTPUT!O$20:Y$20, "CLO5", OUTPUT!O154:Y154) / OUTPUT!AM$10), "", SUMIF(OUTPUT!O$20:Y$20, "CLO5", OUTPUT!O154:Y154) / OUTPUT!AM$10),
IF(AND('PRINTABLE (per grading)'!H$16="OUTPUT", 'PRINTABLE (per grading)'!B$13="Final"), IF(ISERROR(SUMIF(OUTPUT!AA$20:AI$20, "CLO5", OUTPUT!AA154:AI154) / OUTPUT!AN$10), "", SUMIF(OUTPUT!AA$20:AI$20, "CLO5", OUTPUT!AA154:AI154) / OUTPUT!AN$10),
"")))))),"")</f>
        <v/>
      </c>
      <c r="AJ152" s="232" t="str">
        <f t="shared" si="80"/>
        <v/>
      </c>
      <c r="AK152" s="233" t="str">
        <f t="shared" si="81"/>
        <v/>
      </c>
      <c r="AL152" s="25" t="str">
        <f>IF(B152 &lt;&gt; "", IFERROR(IF(C$16 = "PRELIM", SUMIF('Database (LECTURE-RES-PRAC)'!D$14:AG$14, "CLO6", 'Database (LECTURE-RES-PRAC)'!D149:AG149) / 'Grade computation'!F$9, IF(C$16 = "MIDTERM", SUMIF('Database (LECTURE-RES-PRAC)'!AJ$14:BM$14, "CLO6", 'Database (LECTURE-RES-PRAC)'!AJ149:BM149) / 'Grade computation'!G$9, IF(C$16 = "FINAL", SUMIF('Database (LECTURE-RES-PRAC)'!BP$14:CS$14, "CLO6", 'Database (LECTURE-RES-PRAC)'!BP149:CS149) / 'Grade computation'!H$9,""))),""),"")</f>
        <v/>
      </c>
      <c r="AM152" s="232" t="str">
        <f t="shared" si="82"/>
        <v/>
      </c>
      <c r="AN152" s="25" t="str">
        <f>IF(B152 &lt;&gt; "",IF(AND('PRINTABLE (per grading)'!H$16="EXAM", 'PRINTABLE (per grading)'!B$13="Prelim"), IF(ISERROR(SUMIF('Exam (LECTURE ONLY)'!D$20:M$20, "CLO6", 'Exam (LECTURE ONLY)'!D154:M154) / 'Exam (LECTURE ONLY)'!AL$11), "", SUMIF('Exam (LECTURE ONLY)'!D$20:M$20, "CLO6", 'Exam (LECTURE ONLY)'!D154:M154) /'Exam (LECTURE ONLY)'!AL$11),
IF(AND('PRINTABLE (per grading)'!H$16="EXAM", 'PRINTABLE (per grading)'!B$13="Midterm"), IF(ISERROR(SUMIF('Exam (LECTURE ONLY)'!O$20:X$20, "CLO6", 'Exam (LECTURE ONLY)'!O154:X154) / 'Exam (LECTURE ONLY)'!AM$11), "", SUMIF('Exam (LECTURE ONLY)'!O$20:X$20, "CLO6", 'Exam (LECTURE ONLY)'!O154:X154) / 'Exam (LECTURE ONLY)'!AM$11),
IF(AND('PRINTABLE (per grading)'!H$16="EXAM", 'PRINTABLE (per grading)'!B$13="Final"), IF(ISERROR(SUMIF('Exam (LECTURE ONLY)'!Z$20:AI$20, "CLO6", 'Exam (LECTURE ONLY)'!Z154:AI154) / 'Exam (LECTURE ONLY)'!AN$11), "", SUMIF('Exam (LECTURE ONLY)'!Z$20:AI$20, "CLO6", 'Exam (LECTURE ONLY)'!Z154:AI154) / 'Exam (LECTURE ONLY)'!AN$11),
IF(AND('PRINTABLE (per grading)'!H$16="OUTPUT", 'PRINTABLE (per grading)'!B$13="Prelim"), IF(ISERROR(SUMIF(OUTPUT!C$20:M$20, "CLO6", OUTPUT!C154:M154) / OUTPUT!AL$11), "", SUMIF(OUTPUT!C$20:M$20, "CLO6", OUTPUT!C154:M154) / OUTPUT!AL$11),
IF(AND('PRINTABLE (per grading)'!H$16="OUTPUT", 'PRINTABLE (per grading)'!B$13="Midterm"), IF(ISERROR(SUMIF(OUTPUT!O$20:Y$20, "CLO6", OUTPUT!O154:Y154) / OUTPUT!AM$11), "", SUMIF(OUTPUT!O$20:Y$20, "CLO6", OUTPUT!O154:Y154) / OUTPUT!AM$11),
IF(AND('PRINTABLE (per grading)'!H$16="OUTPUT", 'PRINTABLE (per grading)'!B$13="Final"), IF(ISERROR(SUMIF(OUTPUT!AA$20:AI$20, "CLO6", OUTPUT!AA154:AI154) / OUTPUT!AN$11), "", SUMIF(OUTPUT!AA$20:AI$20, "CLO6", OUTPUT!AA154:AI154) / OUTPUT!AN$11),
"")))))),"")</f>
        <v/>
      </c>
      <c r="AO152" s="232" t="str">
        <f t="shared" si="83"/>
        <v/>
      </c>
      <c r="AP152" s="233" t="str">
        <f t="shared" si="84"/>
        <v/>
      </c>
      <c r="AQ152" s="25" t="str">
        <f>IF(B152 &lt;&gt; "", IFERROR(IF(C$16 = "PRELIM", SUMIF('Database (LECTURE-RES-PRAC)'!D$14:AG$14, "CLO7", 'Database (LECTURE-RES-PRAC)'!D149:AG149) / 'Grade computation'!F$10, IF(C$16 = "MIDTERM", SUMIF('Database (LECTURE-RES-PRAC)'!AJ$14:BM$14, "CLO7", 'Database (LECTURE-RES-PRAC)'!AJ149:BM149) / 'Grade computation'!G$10, IF(C$16 = "FINAL", SUMIF('Database (LECTURE-RES-PRAC)'!BP$14:CS$14, "CLO7", 'Database (LECTURE-RES-PRAC)'!BP149:CS149) / 'Grade computation'!H$10,""))),""),"")</f>
        <v/>
      </c>
      <c r="AR152" s="232" t="str">
        <f t="shared" si="85"/>
        <v/>
      </c>
      <c r="AS152" s="25" t="str">
        <f>IF(B152 &lt;&gt; "",IF(AND('PRINTABLE (per grading)'!H$16="EXAM", 'PRINTABLE (per grading)'!B$13="Prelim"), IF(ISERROR(SUMIF('Exam (LECTURE ONLY)'!D$20:M$20, "CLO7", 'Exam (LECTURE ONLY)'!D154:M154) / 'Exam (LECTURE ONLY)'!AL$12), "", SUMIF('Exam (LECTURE ONLY)'!D$20:M$20, "CLO7", 'Exam (LECTURE ONLY)'!D154:M154) /'Exam (LECTURE ONLY)'!AL$12),
IF(AND('PRINTABLE (per grading)'!H$16="EXAM", 'PRINTABLE (per grading)'!B$13="Midterm"), IF(ISERROR(SUMIF('Exam (LECTURE ONLY)'!O$20:X$20, "CLO7", 'Exam (LECTURE ONLY)'!O154:X154) / 'Exam (LECTURE ONLY)'!AM$12), "", SUMIF('Exam (LECTURE ONLY)'!O$20:X$20, "CLO7", 'Exam (LECTURE ONLY)'!O154:X154) / 'Exam (LECTURE ONLY)'!AM$12),
IF(AND('PRINTABLE (per grading)'!H$16="EXAM", 'PRINTABLE (per grading)'!B$13="Final"), IF(ISERROR(SUMIF('Exam (LECTURE ONLY)'!Z$20:AI$20, "CLO7", 'Exam (LECTURE ONLY)'!Z154:AI154) / 'Exam (LECTURE ONLY)'!AN$12), "", SUMIF('Exam (LECTURE ONLY)'!Z$20:AI$20, "CLO7", 'Exam (LECTURE ONLY)'!Z154:AI154) / 'Exam (LECTURE ONLY)'!AN$12),
IF(AND('PRINTABLE (per grading)'!H$16="OUTPUT", 'PRINTABLE (per grading)'!B$13="Prelim"), IF(ISERROR(SUMIF(OUTPUT!C$20:M$20, "CLO7", OUTPUT!C154:M154) / OUTPUT!AL$12), "", SUMIF(OUTPUT!C$20:M$20, "CLO7", OUTPUT!C154:M154) / OUTPUT!AL$12),
IF(AND('PRINTABLE (per grading)'!H$16="OUTPUT", 'PRINTABLE (per grading)'!B$13="Midterm"), IF(ISERROR(SUMIF(OUTPUT!O$20:Y$20, "CLO7", OUTPUT!O154:Y154) / OUTPUT!AM$12), "", SUMIF(OUTPUT!O$20:Y$20, "CLO7", OUTPUT!O154:Y154) / OUTPUT!AM$12),
IF(AND('PRINTABLE (per grading)'!H$16="OUTPUT", 'PRINTABLE (per grading)'!B$13="Final"), IF(ISERROR(SUMIF(OUTPUT!AA$20:AI$20, "CLO7", OUTPUT!AA154:AI154) / OUTPUT!AN$12), "", SUMIF(OUTPUT!AA$20:AI$20, "CLO7", OUTPUT!AA154:AI154) / OUTPUT!AN$12),
"")))))),"")</f>
        <v/>
      </c>
      <c r="AT152" s="232" t="str">
        <f t="shared" si="86"/>
        <v/>
      </c>
      <c r="AU152" s="233" t="str">
        <f t="shared" si="87"/>
        <v/>
      </c>
      <c r="AV152" s="25" t="str">
        <f>IF(B152 &lt;&gt; "", IFERROR(IF(C$16 = "PRELIM", SUMIF('Database (LECTURE-RES-PRAC)'!D$14:AG$14, "CLO8", 'Database (LECTURE-RES-PRAC)'!D149:AG149) / 'Grade computation'!F$11, IF(C$16 = "MIDTERM", SUMIF('Database (LECTURE-RES-PRAC)'!AJ$14:BM$14, "CLO8", 'Database (LECTURE-RES-PRAC)'!AJ149:BM149) / 'Grade computation'!G$11, IF(C$16 = "FINAL", SUMIF('Database (LECTURE-RES-PRAC)'!BP$14:CS$14, "CLO8", 'Database (LECTURE-RES-PRAC)'!BP149:CS149) / 'Grade computation'!H$11,""))),""),"")</f>
        <v/>
      </c>
      <c r="AW152" s="232" t="str">
        <f t="shared" si="88"/>
        <v/>
      </c>
      <c r="AX152" s="25" t="str">
        <f>IF(B152 &lt;&gt; "",IF(AND('PRINTABLE (per grading)'!H$16="EXAM", 'PRINTABLE (per grading)'!B$13="Prelim"), IF(ISERROR(SUMIF('Exam (LECTURE ONLY)'!D$20:M$20, "CLO8", 'Exam (LECTURE ONLY)'!D154:M154) / 'Exam (LECTURE ONLY)'!AL$13), "", SUMIF('Exam (LECTURE ONLY)'!D$20:M$20, "CLO8", 'Exam (LECTURE ONLY)'!D154:M154) /'Exam (LECTURE ONLY)'!AL$13),
IF(AND('PRINTABLE (per grading)'!H$16="EXAM", 'PRINTABLE (per grading)'!B$13="Midterm"), IF(ISERROR(SUMIF('Exam (LECTURE ONLY)'!O$20:X$20, "CLO8", 'Exam (LECTURE ONLY)'!O154:X154) / 'Exam (LECTURE ONLY)'!AM$13), "", SUMIF('Exam (LECTURE ONLY)'!O$20:X$20, "CLO8", 'Exam (LECTURE ONLY)'!O154:X154) / 'Exam (LECTURE ONLY)'!AM$13),
IF(AND('PRINTABLE (per grading)'!H$16="EXAM", 'PRINTABLE (per grading)'!B$13="Final"), IF(ISERROR(SUMIF('Exam (LECTURE ONLY)'!Z$20:AI$20, "CLO8", 'Exam (LECTURE ONLY)'!Z154:AI154) / 'Exam (LECTURE ONLY)'!AN$13), "", SUMIF('Exam (LECTURE ONLY)'!Z$20:AI$20, "CLO8", 'Exam (LECTURE ONLY)'!Z154:AI154) / 'Exam (LECTURE ONLY)'!AN$13),
IF(AND('PRINTABLE (per grading)'!H$16="OUTPUT", 'PRINTABLE (per grading)'!B$13="Prelim"), IF(ISERROR(SUMIF(OUTPUT!C$20:M$20, "CLO8", OUTPUT!C154:M154) / OUTPUT!AL$13), "", SUMIF(OUTPUT!C$20:M$20, "CLO8", OUTPUT!C154:M154) / OUTPUT!AL$13),
IF(AND('PRINTABLE (per grading)'!H$16="OUTPUT", 'PRINTABLE (per grading)'!B$13="Midterm"), IF(ISERROR(SUMIF(OUTPUT!O$20:Y$20, "CLO8", OUTPUT!O154:Y154) / OUTPUT!AM$13), "", SUMIF(OUTPUT!O$20:Y$20, "CLO8", OUTPUT!O154:Y154) / OUTPUT!AM$13),
IF(AND('PRINTABLE (per grading)'!H$16="OUTPUT", 'PRINTABLE (per grading)'!B$13="Final"), IF(ISERROR(SUMIF(OUTPUT!AA$20:AI$20, "CLO8", OUTPUT!AA154:AI154) / OUTPUT!AN$13), "", SUMIF(OUTPUT!AA$20:AI$20, "CLO8", OUTPUT!AA154:AI154) / OUTPUT!AN$13),
"")))))),"")</f>
        <v/>
      </c>
      <c r="AY152" s="232" t="str">
        <f t="shared" si="89"/>
        <v/>
      </c>
      <c r="AZ152" s="233" t="str">
        <f t="shared" si="90"/>
        <v/>
      </c>
      <c r="BA152" s="25" t="str">
        <f>IF(B152 &lt;&gt; "", IFERROR(IF(C$16 = "PRELIM", SUMIF('Database (LECTURE-RES-PRAC)'!D$14:AG$14, "CLO9", 'Database (LECTURE-RES-PRAC)'!D149:AG149) / 'Grade computation'!F$12, IF(C$16 = "MIDTERM", SUMIF('Database (LECTURE-RES-PRAC)'!AJ$14:BM$14, "CLO9", 'Database (LECTURE-RES-PRAC)'!AJ149:BM149) / 'Grade computation'!G$12, IF(C$16 = "FINAL", SUMIF('Database (LECTURE-RES-PRAC)'!BP$14:CS$14, "CLO9", 'Database (LECTURE-RES-PRAC)'!BP149:CS149) / 'Grade computation'!H$12,""))),""),"")</f>
        <v/>
      </c>
      <c r="BB152" s="232" t="str">
        <f t="shared" si="91"/>
        <v/>
      </c>
      <c r="BC152" s="25" t="str">
        <f>IF(B152 &lt;&gt; "",IF(AND('PRINTABLE (per grading)'!H$16="EXAM", 'PRINTABLE (per grading)'!B$13="Prelim"), IF(ISERROR(SUMIF('Exam (LECTURE ONLY)'!D$20:M$20, "CLO9", 'Exam (LECTURE ONLY)'!D154:M154) / 'Exam (LECTURE ONLY)'!AL$14), "", SUMIF('Exam (LECTURE ONLY)'!D$20:M$20, "CLO9", 'Exam (LECTURE ONLY)'!D154:M154) /'Exam (LECTURE ONLY)'!AL$14),
IF(AND('PRINTABLE (per grading)'!H$16="EXAM", 'PRINTABLE (per grading)'!B$13="Midterm"), IF(ISERROR(SUMIF('Exam (LECTURE ONLY)'!O$20:X$20, "CLO9", 'Exam (LECTURE ONLY)'!O154:X154) / 'Exam (LECTURE ONLY)'!AM$14), "", SUMIF('Exam (LECTURE ONLY)'!O$20:X$20, "CLO9", 'Exam (LECTURE ONLY)'!O154:X154) / 'Exam (LECTURE ONLY)'!AM$14),
IF(AND('PRINTABLE (per grading)'!H$16="EXAM", 'PRINTABLE (per grading)'!B$13="Final"), IF(ISERROR(SUMIF('Exam (LECTURE ONLY)'!Z$20:AI$20, "CLO9", 'Exam (LECTURE ONLY)'!Z154:AI154) / 'Exam (LECTURE ONLY)'!AN$14), "", SUMIF('Exam (LECTURE ONLY)'!Z$20:AI$20, "CLO9", 'Exam (LECTURE ONLY)'!Z154:AI154) / 'Exam (LECTURE ONLY)'!AN$14),
IF(AND('PRINTABLE (per grading)'!H$16="OUTPUT", 'PRINTABLE (per grading)'!B$13="Prelim"), IF(ISERROR(SUMIF(OUTPUT!C$20:M$20, "CLO9", OUTPUT!C154:M154) / OUTPUT!AL$14), "", SUMIF(OUTPUT!C$20:M$20, "CLO9", OUTPUT!C154:M154) / OUTPUT!AL$14),
IF(AND('PRINTABLE (per grading)'!H$16="OUTPUT", 'PRINTABLE (per grading)'!B$13="Midterm"), IF(ISERROR(SUMIF(OUTPUT!O$20:Y$20, "CLO9", OUTPUT!O154:Y154) / OUTPUT!AM$14), "", SUMIF(OUTPUT!O$20:Y$20, "CLO9", OUTPUT!O154:Y154) / OUTPUT!AM$14),
IF(AND('PRINTABLE (per grading)'!H$16="OUTPUT", 'PRINTABLE (per grading)'!B$13="Final"), IF(ISERROR(SUMIF(OUTPUT!AA$20:AI$20, "CLO9", OUTPUT!AA154:AI154) / OUTPUT!AN$14), "", SUMIF(OUTPUT!AA$20:AI$20, "CLO9", OUTPUT!AA154:AI154) / OUTPUT!AN$14),
"")))))),"")</f>
        <v/>
      </c>
      <c r="BD152" s="232" t="str">
        <f t="shared" si="92"/>
        <v/>
      </c>
      <c r="BE152" s="233" t="str">
        <f t="shared" si="93"/>
        <v/>
      </c>
      <c r="BF152" s="25" t="str">
        <f>IF(B152 &lt;&gt; "", IFERROR(IF(C$16 = "PRELIM", SUMIF('Database (LECTURE-RES-PRAC)'!D$14:AG$14, "CLO10", 'Database (LECTURE-RES-PRAC)'!D149:AG149) / 'Grade computation'!F$13, IF(C$16 = "MIDTERM", SUMIF('Database (LECTURE-RES-PRAC)'!AJ$14:BM$14, "CLO10", 'Database (LECTURE-RES-PRAC)'!AJ149:BM149) / 'Grade computation'!G$13, IF(C$16 = "FINAL", SUMIF('Database (LECTURE-RES-PRAC)'!BP$14:CS$14, "CLO10", 'Database (LECTURE-RES-PRAC)'!BP149:CS149) / 'Grade computation'!H$13,""))),""),"")</f>
        <v/>
      </c>
      <c r="BG152" s="232" t="str">
        <f t="shared" si="94"/>
        <v/>
      </c>
      <c r="BH152" s="25" t="str">
        <f>IF(B152 &lt;&gt; "",IF(AND('PRINTABLE (per grading)'!H$16="EXAM", 'PRINTABLE (per grading)'!B$13="Prelim"), IF(ISERROR(SUMIF('Exam (LECTURE ONLY)'!D$20:M$20, "CLO10", 'Exam (LECTURE ONLY)'!D154:M154) / 'Exam (LECTURE ONLY)'!AL$15), "", SUMIF('Exam (LECTURE ONLY)'!D$20:M$20, "CLO10", 'Exam (LECTURE ONLY)'!D154:M154) /'Exam (LECTURE ONLY)'!AL$15),
IF(AND('PRINTABLE (per grading)'!H$16="EXAM", 'PRINTABLE (per grading)'!B$13="Midterm"), IF(ISERROR(SUMIF('Exam (LECTURE ONLY)'!O$20:X$20, "CLO10", 'Exam (LECTURE ONLY)'!O154:X154) / 'Exam (LECTURE ONLY)'!AM$15), "", SUMIF('Exam (LECTURE ONLY)'!O$20:X$20, "CLO10", 'Exam (LECTURE ONLY)'!O154:X154) / 'Exam (LECTURE ONLY)'!AM$15),
IF(AND('PRINTABLE (per grading)'!H$16="EXAM", 'PRINTABLE (per grading)'!B$13="Final"), IF(ISERROR(SUMIF('Exam (LECTURE ONLY)'!Z$20:AI$20, "CLO10", 'Exam (LECTURE ONLY)'!Z154:AI154) / 'Exam (LECTURE ONLY)'!AN$15), "", SUMIF('Exam (LECTURE ONLY)'!Z$20:AI$20, "CLO10", 'Exam (LECTURE ONLY)'!Z154:AI154) / 'Exam (LECTURE ONLY)'!AN$15),
IF(AND('PRINTABLE (per grading)'!H$16="OUTPUT", 'PRINTABLE (per grading)'!B$13="Prelim"), IF(ISERROR(SUMIF(OUTPUT!C$20:M$20, "CLO10", OUTPUT!C154:M154) / OUTPUT!AL$15), "", SUMIF(OUTPUT!C$20:M$20, "CLO10", OUTPUT!C154:M154) / OUTPUT!AL$15),
IF(AND('PRINTABLE (per grading)'!H$16="OUTPUT", 'PRINTABLE (per grading)'!B$13="Midterm"), IF(ISERROR(SUMIF(OUTPUT!O$20:Y$20, "CLO10", OUTPUT!O154:Y154) / OUTPUT!AM$15), "", SUMIF(OUTPUT!O$20:Y$20, "CLO10", OUTPUT!O154:Y154) / OUTPUT!AM$15),
IF(AND('PRINTABLE (per grading)'!H$16="OUTPUT", 'PRINTABLE (per grading)'!B$13="Final"), IF(ISERROR(SUMIF(OUTPUT!AA$20:AI$20, "CLO10", OUTPUT!AA154:AI154) / OUTPUT!AN$15), "", SUMIF(OUTPUT!AA$20:AI$20, "CLO10", OUTPUT!AA154:AI154) / OUTPUT!AN$15),
"")))))),"")</f>
        <v/>
      </c>
      <c r="BI152" s="232" t="str">
        <f t="shared" si="95"/>
        <v/>
      </c>
      <c r="BJ152" s="233" t="str">
        <f t="shared" si="96"/>
        <v/>
      </c>
      <c r="BK152" s="2"/>
    </row>
    <row r="153" spans="1:63" ht="20.100000000000001" customHeight="1">
      <c r="A153" s="118" t="str">
        <f>IF(ISBLANK('Database (LECTURE-RES-PRAC)'!A150),"",'Database (LECTURE-RES-PRAC)'!A150)</f>
        <v/>
      </c>
      <c r="B153" s="119" t="str">
        <f>IF(ISBLANK('Database (LECTURE-RES-PRAC)'!B150),"",'Database (LECTURE-RES-PRAC)'!B150)</f>
        <v/>
      </c>
      <c r="C153" s="134" t="str">
        <f>IF(B153&lt;&gt;"",IF(C$16="PRELIM",'Grade computation'!C153, IF(C$16="MIDTERM",'Grade computation'!K153, IF(C$16="FINAL",'Grade computation'!S153,""))),"")</f>
        <v/>
      </c>
      <c r="D153" s="135" t="str">
        <f t="shared" si="1"/>
        <v/>
      </c>
      <c r="E153" s="134" t="str">
        <f>IF(B153&lt;&gt;"", IF(C$16="PRELIM",'Grade computation'!E153, IF(C$16="MIDTERM",'Grade computation'!M153, IF(C$16="FINAL",'Grade computation'!U153,""))),"")</f>
        <v/>
      </c>
      <c r="F153" s="136" t="str">
        <f t="shared" si="2"/>
        <v/>
      </c>
      <c r="G153" s="137" t="str">
        <f t="shared" si="3"/>
        <v/>
      </c>
      <c r="H153" s="207" t="str">
        <f>IF(B153&lt;&gt;"",IF(C$16="PRELIM", 'Grade computation'!H153, IF(C$16="MIDTERM", 'Grade computation'!P153, IF(C$16="FINAL",'Grade computation'!X153, ""))),"")</f>
        <v/>
      </c>
      <c r="I153" s="137" t="str">
        <f t="shared" si="4"/>
        <v/>
      </c>
      <c r="J153" s="139" t="str">
        <f t="shared" si="5"/>
        <v/>
      </c>
      <c r="K153" s="377" t="str">
        <f t="shared" si="6"/>
        <v/>
      </c>
      <c r="L153" s="434"/>
      <c r="M153" s="25" t="str">
        <f>IF(B153 &lt;&gt; "", IFERROR(IF(C$16 = "PRELIM", SUMIF('Database (LECTURE-RES-PRAC)'!D$14:AG$14, "CLO1", 'Database (LECTURE-RES-PRAC)'!D150:AG150) / 'Grade computation'!F$4, IF(C$16 = "MIDTERM", SUMIF('Database (LECTURE-RES-PRAC)'!AJ$14:BM$14, "CLO1", 'Database (LECTURE-RES-PRAC)'!AJ150:BM150) / 'Grade computation'!G$4, IF(C$16 = "FINAL", SUMIF('Database (LECTURE-RES-PRAC)'!BP$14:CS$14, "CLO1", 'Database (LECTURE-RES-PRAC)'!BP150:CS150) / 'Grade computation'!H$4,""))),""),"")</f>
        <v/>
      </c>
      <c r="N153" s="232" t="str">
        <f t="shared" si="67"/>
        <v/>
      </c>
      <c r="O153" s="25" t="str">
        <f>IF(B153 &lt;&gt; "",IF(AND('PRINTABLE (per grading)'!H$16="EXAM", 'PRINTABLE (per grading)'!B$13="Prelim"), IF(ISERROR(SUMIF('Exam (LECTURE ONLY)'!D$20:M$20, "CLO1", 'Exam (LECTURE ONLY)'!D155:M155) / 'Exam (LECTURE ONLY)'!AL$6), "", SUMIF('Exam (LECTURE ONLY)'!D$20:M$20, "CLO1", 'Exam (LECTURE ONLY)'!D155:M155) /'Exam (LECTURE ONLY)'!AL$6),
IF(AND('PRINTABLE (per grading)'!H$16="EXAM", 'PRINTABLE (per grading)'!B$13="Midterm"), IF(ISERROR(SUMIF('Exam (LECTURE ONLY)'!O$20:X$20, "CLO1", 'Exam (LECTURE ONLY)'!O155:X155) / 'Exam (LECTURE ONLY)'!AM$6), "", SUMIF('Exam (LECTURE ONLY)'!O$20:X$20, "CLO1", 'Exam (LECTURE ONLY)'!O155:X155) / 'Exam (LECTURE ONLY)'!AM$6),
IF(AND('PRINTABLE (per grading)'!H$16="EXAM", 'PRINTABLE (per grading)'!B$13="Final"), IF(ISERROR(SUMIF('Exam (LECTURE ONLY)'!Z$20:AI$20, "CLO1", 'Exam (LECTURE ONLY)'!Z155:AI155) / 'Exam (LECTURE ONLY)'!AN$6), "", SUMIF('Exam (LECTURE ONLY)'!Z$20:AI$20, "CLO1", 'Exam (LECTURE ONLY)'!Z155:AI155) / 'Exam (LECTURE ONLY)'!AN$6),
IF(AND('PRINTABLE (per grading)'!H$16="OUTPUT", 'PRINTABLE (per grading)'!B$13="Prelim"), IF(ISERROR(SUMIF(OUTPUT!C$20:M$20, "CLO1", OUTPUT!C155:M155) / OUTPUT!AL$6), "", SUMIF(OUTPUT!C$20:M$20, "CLO1", OUTPUT!C155:M155) / OUTPUT!AL$6),
IF(AND('PRINTABLE (per grading)'!H$16="OUTPUT", 'PRINTABLE (per grading)'!B$13="Midterm"), IF(ISERROR(SUMIF(OUTPUT!O$20:Y$20, "CLO1", OUTPUT!O155:Y155) / OUTPUT!AM$6), "", SUMIF(OUTPUT!O$20:Y$20, "CLO1", OUTPUT!O155:Y155) / OUTPUT!AM$6),
IF(AND('PRINTABLE (per grading)'!H$16="OUTPUT", 'PRINTABLE (per grading)'!B$13="Final"), IF(ISERROR(SUMIF(OUTPUT!AA$20:AI$20, "CLO1", OUTPUT!AA155:AI155) / OUTPUT!AN$6), "", SUMIF(OUTPUT!AA$20:AI$20, "CLO1", OUTPUT!AA155:AI155) / OUTPUT!AN$6),
"")))))),"")</f>
        <v/>
      </c>
      <c r="P153" s="232" t="str">
        <f t="shared" si="68"/>
        <v/>
      </c>
      <c r="Q153" s="233" t="str">
        <f t="shared" si="69"/>
        <v/>
      </c>
      <c r="R153" s="25" t="str">
        <f>IF(B153 &lt;&gt; "", IFERROR(IF(C$16 = "PRELIM", SUMIF('Database (LECTURE-RES-PRAC)'!D$14:AG$14, "CLO2", 'Database (LECTURE-RES-PRAC)'!D150:AG150) / 'Grade computation'!F$5, IF(C$16 = "MIDTERM", SUMIF('Database (LECTURE-RES-PRAC)'!AJ$14:BM$14, "CLO2", 'Database (LECTURE-RES-PRAC)'!AJ150:BM150) / 'Grade computation'!G$5, IF(C$16 = "FINAL", SUMIF('Database (LECTURE-RES-PRAC)'!BP$14:CS$14, "CLO2", 'Database (LECTURE-RES-PRAC)'!BP150:CS150) / 'Grade computation'!H$5,""))),""),"")</f>
        <v/>
      </c>
      <c r="S153" s="232" t="str">
        <f t="shared" si="70"/>
        <v/>
      </c>
      <c r="T153" s="25" t="str">
        <f>IF(B153 &lt;&gt; "",IF(AND('PRINTABLE (per grading)'!H$16="EXAM", 'PRINTABLE (per grading)'!B$13="Prelim"), IF(ISERROR(SUMIF('Exam (LECTURE ONLY)'!D$20:M$20, "CLO2", 'Exam (LECTURE ONLY)'!D155:M155) / 'Exam (LECTURE ONLY)'!AL$7), "", SUMIF('Exam (LECTURE ONLY)'!D$20:M$20, "CLO2", 'Exam (LECTURE ONLY)'!D155:M155) /'Exam (LECTURE ONLY)'!AL$7),
IF(AND('PRINTABLE (per grading)'!H$16="EXAM", 'PRINTABLE (per grading)'!B$13="Midterm"), IF(ISERROR(SUMIF('Exam (LECTURE ONLY)'!O$20:X$20, "CLO2", 'Exam (LECTURE ONLY)'!O155:X155) / 'Exam (LECTURE ONLY)'!AM$7), "", SUMIF('Exam (LECTURE ONLY)'!O$20:X$20, "CLO2", 'Exam (LECTURE ONLY)'!O155:X155) / 'Exam (LECTURE ONLY)'!AM$7),
IF(AND('PRINTABLE (per grading)'!H$16="EXAM", 'PRINTABLE (per grading)'!B$13="Final"), IF(ISERROR(SUMIF('Exam (LECTURE ONLY)'!Z$20:AI$20, "CLO2", 'Exam (LECTURE ONLY)'!Z155:AI155) / 'Exam (LECTURE ONLY)'!AN$7), "", SUMIF('Exam (LECTURE ONLY)'!Z$20:AI$20, "CLO2", 'Exam (LECTURE ONLY)'!Z155:AI155) / 'Exam (LECTURE ONLY)'!AN$7),
IF(AND('PRINTABLE (per grading)'!H$16="OUTPUT", 'PRINTABLE (per grading)'!B$13="Prelim"), IF(ISERROR(SUMIF(OUTPUT!C$20:M$20, "CLO2", OUTPUT!C155:M155) / OUTPUT!AL$7), "", SUMIF(OUTPUT!C$20:M$20, "CLO2", OUTPUT!C155:M155) / OUTPUT!AL$7),
IF(AND('PRINTABLE (per grading)'!H$16="OUTPUT", 'PRINTABLE (per grading)'!B$13="Midterm"), IF(ISERROR(SUMIF(OUTPUT!O$20:Y$20, "CLO2", OUTPUT!O155:Y155) / OUTPUT!AM$7), "", SUMIF(OUTPUT!O$20:Y$20, "CLO2", OUTPUT!O155:Y155) / OUTPUT!AM$7),
IF(AND('PRINTABLE (per grading)'!H$16="OUTPUT", 'PRINTABLE (per grading)'!B$13="Final"), IF(ISERROR(SUMIF(OUTPUT!AA$20:AI$20, "CLO2", OUTPUT!AA155:AI155) / OUTPUT!AN$7), "", SUMIF(OUTPUT!AA$20:AI$20, "CLO2", OUTPUT!AA155:AI155) / OUTPUT!AN$7),
"")))))),"")</f>
        <v/>
      </c>
      <c r="U153" s="232" t="str">
        <f t="shared" si="71"/>
        <v/>
      </c>
      <c r="V153" s="233" t="str">
        <f t="shared" si="72"/>
        <v/>
      </c>
      <c r="W153" s="25" t="str">
        <f>IF(B153 &lt;&gt; "", IFERROR(IF(C$16 = "PRELIM", SUMIF('Database (LECTURE-RES-PRAC)'!D$14:AG$14, "CLO3", 'Database (LECTURE-RES-PRAC)'!D150:AG150) / 'Grade computation'!F$6, IF(C$16 = "MIDTERM", SUMIF('Database (LECTURE-RES-PRAC)'!AJ$14:BM$14, "CLO3", 'Database (LECTURE-RES-PRAC)'!AJ150:BM150) / 'Grade computation'!G$6, IF(C$16 = "FINAL", SUMIF('Database (LECTURE-RES-PRAC)'!BP$14:CS$14, "CLO3", 'Database (LECTURE-RES-PRAC)'!BP150:CS150) / 'Grade computation'!H$6,""))),""),"")</f>
        <v/>
      </c>
      <c r="X153" s="232" t="str">
        <f t="shared" si="73"/>
        <v/>
      </c>
      <c r="Y153" s="25" t="str">
        <f>IF(B153 &lt;&gt; "",IF(AND('PRINTABLE (per grading)'!H$16="EXAM", 'PRINTABLE (per grading)'!B$13="Prelim"), IF(ISERROR(SUMIF('Exam (LECTURE ONLY)'!D$20:M$20, "CLO3", 'Exam (LECTURE ONLY)'!D155:M155) / 'Exam (LECTURE ONLY)'!AL$8), "", SUMIF('Exam (LECTURE ONLY)'!D$20:M$20, "CLO3", 'Exam (LECTURE ONLY)'!D155:M155) /'Exam (LECTURE ONLY)'!AL$8),
IF(AND('PRINTABLE (per grading)'!H$16="EXAM", 'PRINTABLE (per grading)'!B$13="Midterm"), IF(ISERROR(SUMIF('Exam (LECTURE ONLY)'!O$20:X$20, "CLO3", 'Exam (LECTURE ONLY)'!O155:X155) / 'Exam (LECTURE ONLY)'!AM$8), "", SUMIF('Exam (LECTURE ONLY)'!O$20:X$20, "CLO3", 'Exam (LECTURE ONLY)'!O155:X155) / 'Exam (LECTURE ONLY)'!AM$8),
IF(AND('PRINTABLE (per grading)'!H$16="EXAM", 'PRINTABLE (per grading)'!B$13="Final"), IF(ISERROR(SUMIF('Exam (LECTURE ONLY)'!Z$20:AI$20, "CLO3", 'Exam (LECTURE ONLY)'!Z155:AI155) / 'Exam (LECTURE ONLY)'!AN$8), "", SUMIF('Exam (LECTURE ONLY)'!Z$20:AI$20, "CLO3", 'Exam (LECTURE ONLY)'!Z155:AI155) / 'Exam (LECTURE ONLY)'!AN$8),
IF(AND('PRINTABLE (per grading)'!H$16="OUTPUT", 'PRINTABLE (per grading)'!B$13="Prelim"), IF(ISERROR(SUMIF(OUTPUT!C$20:M$20, "CLO3", OUTPUT!C155:M155) / OUTPUT!AL$8), "", SUMIF(OUTPUT!C$20:M$20, "CLO3", OUTPUT!C155:M155) / OUTPUT!AL$8),
IF(AND('PRINTABLE (per grading)'!H$16="OUTPUT", 'PRINTABLE (per grading)'!B$13="Midterm"), IF(ISERROR(SUMIF(OUTPUT!O$20:Y$20, "CLO3", OUTPUT!O155:Y155) / OUTPUT!AM$8), "", SUMIF(OUTPUT!O$20:Y$20, "CLO3", OUTPUT!O155:Y155) / OUTPUT!AM$8),
IF(AND('PRINTABLE (per grading)'!H$16="OUTPUT", 'PRINTABLE (per grading)'!B$13="Final"), IF(ISERROR(SUMIF(OUTPUT!AA$20:AI$20, "CLO3", OUTPUT!AA155:AI155) / OUTPUT!AN$8), "", SUMIF(OUTPUT!AA$20:AI$20, "CLO3", OUTPUT!AA155:AI155) / OUTPUT!AN$8),
"" )))))),"")</f>
        <v/>
      </c>
      <c r="Z153" s="232" t="str">
        <f t="shared" si="74"/>
        <v/>
      </c>
      <c r="AA153" s="233" t="str">
        <f t="shared" si="75"/>
        <v/>
      </c>
      <c r="AB153" s="25" t="str">
        <f>IF(B153 &lt;&gt; "", IFERROR(IF(C$16 = "PRELIM", SUMIF('Database (LECTURE-RES-PRAC)'!D$14:AG$14, "CLO4", 'Database (LECTURE-RES-PRAC)'!D150:AG150) / 'Grade computation'!F$7, IF(C$16 = "MIDTERM", SUMIF('Database (LECTURE-RES-PRAC)'!AJ$14:BM$14, "CLO4", 'Database (LECTURE-RES-PRAC)'!AJ150:BM150) / 'Grade computation'!G$7, IF(C$16 = "FINAL", SUMIF('Database (LECTURE-RES-PRAC)'!BP$14:CS$14, "CLO4", 'Database (LECTURE-RES-PRAC)'!BP150:CS150) / 'Grade computation'!H$7,""))),""),"")</f>
        <v/>
      </c>
      <c r="AC153" s="232" t="str">
        <f t="shared" si="76"/>
        <v/>
      </c>
      <c r="AD153" s="25" t="str">
        <f>IF(B153 &lt;&gt; "",IF(AND('PRINTABLE (per grading)'!H$16="EXAM", 'PRINTABLE (per grading)'!B$13="Prelim"), IF(ISERROR(SUMIF('Exam (LECTURE ONLY)'!D$20:M$20, "CLO4", 'Exam (LECTURE ONLY)'!D155:M155) / 'Exam (LECTURE ONLY)'!AL$9), "", SUMIF('Exam (LECTURE ONLY)'!D$20:M$20, "CLO4", 'Exam (LECTURE ONLY)'!D155:M155) /'Exam (LECTURE ONLY)'!AL$9),
IF(AND('PRINTABLE (per grading)'!H$16="EXAM", 'PRINTABLE (per grading)'!B$13="Midterm"), IF(ISERROR(SUMIF('Exam (LECTURE ONLY)'!O$20:X$20, "CLO4", 'Exam (LECTURE ONLY)'!O155:X155) / 'Exam (LECTURE ONLY)'!AM$9), "", SUMIF('Exam (LECTURE ONLY)'!O$20:X$20, "CLO4", 'Exam (LECTURE ONLY)'!O155:X155) / 'Exam (LECTURE ONLY)'!AM$9),
IF(AND('PRINTABLE (per grading)'!H$16="EXAM", 'PRINTABLE (per grading)'!B$13="Final"), IF(ISERROR(SUMIF('Exam (LECTURE ONLY)'!Z$20:AI$20, "CLO4", 'Exam (LECTURE ONLY)'!Z155:AI155) / 'Exam (LECTURE ONLY)'!AN$9), "", SUMIF('Exam (LECTURE ONLY)'!Z$20:AI$20, "CLO4", 'Exam (LECTURE ONLY)'!Z155:AI155) / 'Exam (LECTURE ONLY)'!AN$9),
IF(AND('PRINTABLE (per grading)'!H$16="OUTPUT", 'PRINTABLE (per grading)'!B$13="Prelim"), IF(ISERROR(SUMIF(OUTPUT!C$20:M$20, "CLO4", OUTPUT!C155:M155) / OUTPUT!AL$9), "", SUMIF(OUTPUT!C$20:M$20, "CLO4", OUTPUT!C155:M155) / OUTPUT!AL$9),
IF(AND('PRINTABLE (per grading)'!H$16="OUTPUT", 'PRINTABLE (per grading)'!B$13="Midterm"), IF(ISERROR(SUMIF(OUTPUT!O$20:Y$20, "CLO4", OUTPUT!O155:Y155) / OUTPUT!AM$9), "", SUMIF(OUTPUT!O$20:Y$20, "CLO4", OUTPUT!O155:Y155) / OUTPUT!AM$9),
IF(AND('PRINTABLE (per grading)'!H$16="OUTPUT", 'PRINTABLE (per grading)'!B$13="Final"), IF(ISERROR(SUMIF(OUTPUT!AA$20:AI$20, "CLO4", OUTPUT!AA155:AI155) / OUTPUT!AN$9), "", SUMIF(OUTPUT!AA$20:AI$20, "CLO4", OUTPUT!AA155:AI155) / OUTPUT!AN$9),
"")))))),"")</f>
        <v/>
      </c>
      <c r="AE153" s="232" t="str">
        <f t="shared" si="77"/>
        <v/>
      </c>
      <c r="AF153" s="233" t="str">
        <f t="shared" si="78"/>
        <v/>
      </c>
      <c r="AG153" s="25" t="str">
        <f>IF(B153 &lt;&gt; "", IFERROR(IF(C$16 = "PRELIM", SUMIF('Database (LECTURE-RES-PRAC)'!D$14:AG$14, "CLO5", 'Database (LECTURE-RES-PRAC)'!D150:AG150) / 'Grade computation'!F$8, IF(C$16 = "MIDTERM", SUMIF('Database (LECTURE-RES-PRAC)'!AJ$14:BM$14, "CLO5", 'Database (LECTURE-RES-PRAC)'!AJ150:BM150) / 'Grade computation'!G$8, IF(C$16 = "FINAL", SUMIF('Database (LECTURE-RES-PRAC)'!BP$14:CS$14, "CLO5", 'Database (LECTURE-RES-PRAC)'!BP150:CS150) / 'Grade computation'!H$8,""))),""),"")</f>
        <v/>
      </c>
      <c r="AH153" s="232" t="str">
        <f t="shared" si="79"/>
        <v/>
      </c>
      <c r="AI153" s="25" t="str">
        <f>IF(B153 &lt;&gt; "",IF(AND('PRINTABLE (per grading)'!H$16="EXAM", 'PRINTABLE (per grading)'!B$13="Prelim"), IF(ISERROR(SUMIF('Exam (LECTURE ONLY)'!D$20:M$20, "CLO5", 'Exam (LECTURE ONLY)'!D155:M155) / 'Exam (LECTURE ONLY)'!AL$10), "", SUMIF('Exam (LECTURE ONLY)'!D$20:M$20, "CLO5", 'Exam (LECTURE ONLY)'!D155:M155) /'Exam (LECTURE ONLY)'!AL$10),
IF(AND('PRINTABLE (per grading)'!H$16="EXAM", 'PRINTABLE (per grading)'!B$13="Midterm"), IF(ISERROR(SUMIF('Exam (LECTURE ONLY)'!O$20:X$20, "CLO5", 'Exam (LECTURE ONLY)'!O155:X155) / 'Exam (LECTURE ONLY)'!AM$10), "", SUMIF('Exam (LECTURE ONLY)'!O$20:X$20, "CLO5", 'Exam (LECTURE ONLY)'!O155:X155) / 'Exam (LECTURE ONLY)'!AM$10),
IF(AND('PRINTABLE (per grading)'!H$16="EXAM", 'PRINTABLE (per grading)'!B$13="Final"), IF(ISERROR(SUMIF('Exam (LECTURE ONLY)'!Z$20:AI$20, "CLO5", 'Exam (LECTURE ONLY)'!Z155:AI155) / 'Exam (LECTURE ONLY)'!AN$10), "", SUMIF('Exam (LECTURE ONLY)'!Z$20:AI$20, "CLO5", 'Exam (LECTURE ONLY)'!Z155:AI155) / 'Exam (LECTURE ONLY)'!AN$10),
IF(AND('PRINTABLE (per grading)'!H$16="OUTPUT", 'PRINTABLE (per grading)'!B$13="Prelim"), IF(ISERROR(SUMIF(OUTPUT!C$20:M$20, "CLO5", OUTPUT!C155:M155) / OUTPUT!AL$10), "", SUMIF(OUTPUT!C$20:M$20, "CLO5", OUTPUT!C155:M155) / OUTPUT!AL$10),
IF(AND('PRINTABLE (per grading)'!H$16="OUTPUT", 'PRINTABLE (per grading)'!B$13="Midterm"), IF(ISERROR(SUMIF(OUTPUT!O$20:Y$20, "CLO5", OUTPUT!O155:Y155) / OUTPUT!AM$10), "", SUMIF(OUTPUT!O$20:Y$20, "CLO5", OUTPUT!O155:Y155) / OUTPUT!AM$10),
IF(AND('PRINTABLE (per grading)'!H$16="OUTPUT", 'PRINTABLE (per grading)'!B$13="Final"), IF(ISERROR(SUMIF(OUTPUT!AA$20:AI$20, "CLO5", OUTPUT!AA155:AI155) / OUTPUT!AN$10), "", SUMIF(OUTPUT!AA$20:AI$20, "CLO5", OUTPUT!AA155:AI155) / OUTPUT!AN$10),
"")))))),"")</f>
        <v/>
      </c>
      <c r="AJ153" s="232" t="str">
        <f t="shared" si="80"/>
        <v/>
      </c>
      <c r="AK153" s="233" t="str">
        <f t="shared" si="81"/>
        <v/>
      </c>
      <c r="AL153" s="25" t="str">
        <f>IF(B153 &lt;&gt; "", IFERROR(IF(C$16 = "PRELIM", SUMIF('Database (LECTURE-RES-PRAC)'!D$14:AG$14, "CLO6", 'Database (LECTURE-RES-PRAC)'!D150:AG150) / 'Grade computation'!F$9, IF(C$16 = "MIDTERM", SUMIF('Database (LECTURE-RES-PRAC)'!AJ$14:BM$14, "CLO6", 'Database (LECTURE-RES-PRAC)'!AJ150:BM150) / 'Grade computation'!G$9, IF(C$16 = "FINAL", SUMIF('Database (LECTURE-RES-PRAC)'!BP$14:CS$14, "CLO6", 'Database (LECTURE-RES-PRAC)'!BP150:CS150) / 'Grade computation'!H$9,""))),""),"")</f>
        <v/>
      </c>
      <c r="AM153" s="232" t="str">
        <f t="shared" si="82"/>
        <v/>
      </c>
      <c r="AN153" s="25" t="str">
        <f>IF(B153 &lt;&gt; "",IF(AND('PRINTABLE (per grading)'!H$16="EXAM", 'PRINTABLE (per grading)'!B$13="Prelim"), IF(ISERROR(SUMIF('Exam (LECTURE ONLY)'!D$20:M$20, "CLO6", 'Exam (LECTURE ONLY)'!D155:M155) / 'Exam (LECTURE ONLY)'!AL$11), "", SUMIF('Exam (LECTURE ONLY)'!D$20:M$20, "CLO6", 'Exam (LECTURE ONLY)'!D155:M155) /'Exam (LECTURE ONLY)'!AL$11),
IF(AND('PRINTABLE (per grading)'!H$16="EXAM", 'PRINTABLE (per grading)'!B$13="Midterm"), IF(ISERROR(SUMIF('Exam (LECTURE ONLY)'!O$20:X$20, "CLO6", 'Exam (LECTURE ONLY)'!O155:X155) / 'Exam (LECTURE ONLY)'!AM$11), "", SUMIF('Exam (LECTURE ONLY)'!O$20:X$20, "CLO6", 'Exam (LECTURE ONLY)'!O155:X155) / 'Exam (LECTURE ONLY)'!AM$11),
IF(AND('PRINTABLE (per grading)'!H$16="EXAM", 'PRINTABLE (per grading)'!B$13="Final"), IF(ISERROR(SUMIF('Exam (LECTURE ONLY)'!Z$20:AI$20, "CLO6", 'Exam (LECTURE ONLY)'!Z155:AI155) / 'Exam (LECTURE ONLY)'!AN$11), "", SUMIF('Exam (LECTURE ONLY)'!Z$20:AI$20, "CLO6", 'Exam (LECTURE ONLY)'!Z155:AI155) / 'Exam (LECTURE ONLY)'!AN$11),
IF(AND('PRINTABLE (per grading)'!H$16="OUTPUT", 'PRINTABLE (per grading)'!B$13="Prelim"), IF(ISERROR(SUMIF(OUTPUT!C$20:M$20, "CLO6", OUTPUT!C155:M155) / OUTPUT!AL$11), "", SUMIF(OUTPUT!C$20:M$20, "CLO6", OUTPUT!C155:M155) / OUTPUT!AL$11),
IF(AND('PRINTABLE (per grading)'!H$16="OUTPUT", 'PRINTABLE (per grading)'!B$13="Midterm"), IF(ISERROR(SUMIF(OUTPUT!O$20:Y$20, "CLO6", OUTPUT!O155:Y155) / OUTPUT!AM$11), "", SUMIF(OUTPUT!O$20:Y$20, "CLO6", OUTPUT!O155:Y155) / OUTPUT!AM$11),
IF(AND('PRINTABLE (per grading)'!H$16="OUTPUT", 'PRINTABLE (per grading)'!B$13="Final"), IF(ISERROR(SUMIF(OUTPUT!AA$20:AI$20, "CLO6", OUTPUT!AA155:AI155) / OUTPUT!AN$11), "", SUMIF(OUTPUT!AA$20:AI$20, "CLO6", OUTPUT!AA155:AI155) / OUTPUT!AN$11),
"")))))),"")</f>
        <v/>
      </c>
      <c r="AO153" s="232" t="str">
        <f t="shared" si="83"/>
        <v/>
      </c>
      <c r="AP153" s="233" t="str">
        <f t="shared" si="84"/>
        <v/>
      </c>
      <c r="AQ153" s="25" t="str">
        <f>IF(B153 &lt;&gt; "", IFERROR(IF(C$16 = "PRELIM", SUMIF('Database (LECTURE-RES-PRAC)'!D$14:AG$14, "CLO7", 'Database (LECTURE-RES-PRAC)'!D150:AG150) / 'Grade computation'!F$10, IF(C$16 = "MIDTERM", SUMIF('Database (LECTURE-RES-PRAC)'!AJ$14:BM$14, "CLO7", 'Database (LECTURE-RES-PRAC)'!AJ150:BM150) / 'Grade computation'!G$10, IF(C$16 = "FINAL", SUMIF('Database (LECTURE-RES-PRAC)'!BP$14:CS$14, "CLO7", 'Database (LECTURE-RES-PRAC)'!BP150:CS150) / 'Grade computation'!H$10,""))),""),"")</f>
        <v/>
      </c>
      <c r="AR153" s="232" t="str">
        <f t="shared" si="85"/>
        <v/>
      </c>
      <c r="AS153" s="25" t="str">
        <f>IF(B153 &lt;&gt; "",IF(AND('PRINTABLE (per grading)'!H$16="EXAM", 'PRINTABLE (per grading)'!B$13="Prelim"), IF(ISERROR(SUMIF('Exam (LECTURE ONLY)'!D$20:M$20, "CLO7", 'Exam (LECTURE ONLY)'!D155:M155) / 'Exam (LECTURE ONLY)'!AL$12), "", SUMIF('Exam (LECTURE ONLY)'!D$20:M$20, "CLO7", 'Exam (LECTURE ONLY)'!D155:M155) /'Exam (LECTURE ONLY)'!AL$12),
IF(AND('PRINTABLE (per grading)'!H$16="EXAM", 'PRINTABLE (per grading)'!B$13="Midterm"), IF(ISERROR(SUMIF('Exam (LECTURE ONLY)'!O$20:X$20, "CLO7", 'Exam (LECTURE ONLY)'!O155:X155) / 'Exam (LECTURE ONLY)'!AM$12), "", SUMIF('Exam (LECTURE ONLY)'!O$20:X$20, "CLO7", 'Exam (LECTURE ONLY)'!O155:X155) / 'Exam (LECTURE ONLY)'!AM$12),
IF(AND('PRINTABLE (per grading)'!H$16="EXAM", 'PRINTABLE (per grading)'!B$13="Final"), IF(ISERROR(SUMIF('Exam (LECTURE ONLY)'!Z$20:AI$20, "CLO7", 'Exam (LECTURE ONLY)'!Z155:AI155) / 'Exam (LECTURE ONLY)'!AN$12), "", SUMIF('Exam (LECTURE ONLY)'!Z$20:AI$20, "CLO7", 'Exam (LECTURE ONLY)'!Z155:AI155) / 'Exam (LECTURE ONLY)'!AN$12),
IF(AND('PRINTABLE (per grading)'!H$16="OUTPUT", 'PRINTABLE (per grading)'!B$13="Prelim"), IF(ISERROR(SUMIF(OUTPUT!C$20:M$20, "CLO7", OUTPUT!C155:M155) / OUTPUT!AL$12), "", SUMIF(OUTPUT!C$20:M$20, "CLO7", OUTPUT!C155:M155) / OUTPUT!AL$12),
IF(AND('PRINTABLE (per grading)'!H$16="OUTPUT", 'PRINTABLE (per grading)'!B$13="Midterm"), IF(ISERROR(SUMIF(OUTPUT!O$20:Y$20, "CLO7", OUTPUT!O155:Y155) / OUTPUT!AM$12), "", SUMIF(OUTPUT!O$20:Y$20, "CLO7", OUTPUT!O155:Y155) / OUTPUT!AM$12),
IF(AND('PRINTABLE (per grading)'!H$16="OUTPUT", 'PRINTABLE (per grading)'!B$13="Final"), IF(ISERROR(SUMIF(OUTPUT!AA$20:AI$20, "CLO7", OUTPUT!AA155:AI155) / OUTPUT!AN$12), "", SUMIF(OUTPUT!AA$20:AI$20, "CLO7", OUTPUT!AA155:AI155) / OUTPUT!AN$12),
"")))))),"")</f>
        <v/>
      </c>
      <c r="AT153" s="232" t="str">
        <f t="shared" si="86"/>
        <v/>
      </c>
      <c r="AU153" s="233" t="str">
        <f t="shared" si="87"/>
        <v/>
      </c>
      <c r="AV153" s="25" t="str">
        <f>IF(B153 &lt;&gt; "", IFERROR(IF(C$16 = "PRELIM", SUMIF('Database (LECTURE-RES-PRAC)'!D$14:AG$14, "CLO8", 'Database (LECTURE-RES-PRAC)'!D150:AG150) / 'Grade computation'!F$11, IF(C$16 = "MIDTERM", SUMIF('Database (LECTURE-RES-PRAC)'!AJ$14:BM$14, "CLO8", 'Database (LECTURE-RES-PRAC)'!AJ150:BM150) / 'Grade computation'!G$11, IF(C$16 = "FINAL", SUMIF('Database (LECTURE-RES-PRAC)'!BP$14:CS$14, "CLO8", 'Database (LECTURE-RES-PRAC)'!BP150:CS150) / 'Grade computation'!H$11,""))),""),"")</f>
        <v/>
      </c>
      <c r="AW153" s="232" t="str">
        <f t="shared" si="88"/>
        <v/>
      </c>
      <c r="AX153" s="25" t="str">
        <f>IF(B153 &lt;&gt; "",IF(AND('PRINTABLE (per grading)'!H$16="EXAM", 'PRINTABLE (per grading)'!B$13="Prelim"), IF(ISERROR(SUMIF('Exam (LECTURE ONLY)'!D$20:M$20, "CLO8", 'Exam (LECTURE ONLY)'!D155:M155) / 'Exam (LECTURE ONLY)'!AL$13), "", SUMIF('Exam (LECTURE ONLY)'!D$20:M$20, "CLO8", 'Exam (LECTURE ONLY)'!D155:M155) /'Exam (LECTURE ONLY)'!AL$13),
IF(AND('PRINTABLE (per grading)'!H$16="EXAM", 'PRINTABLE (per grading)'!B$13="Midterm"), IF(ISERROR(SUMIF('Exam (LECTURE ONLY)'!O$20:X$20, "CLO8", 'Exam (LECTURE ONLY)'!O155:X155) / 'Exam (LECTURE ONLY)'!AM$13), "", SUMIF('Exam (LECTURE ONLY)'!O$20:X$20, "CLO8", 'Exam (LECTURE ONLY)'!O155:X155) / 'Exam (LECTURE ONLY)'!AM$13),
IF(AND('PRINTABLE (per grading)'!H$16="EXAM", 'PRINTABLE (per grading)'!B$13="Final"), IF(ISERROR(SUMIF('Exam (LECTURE ONLY)'!Z$20:AI$20, "CLO8", 'Exam (LECTURE ONLY)'!Z155:AI155) / 'Exam (LECTURE ONLY)'!AN$13), "", SUMIF('Exam (LECTURE ONLY)'!Z$20:AI$20, "CLO8", 'Exam (LECTURE ONLY)'!Z155:AI155) / 'Exam (LECTURE ONLY)'!AN$13),
IF(AND('PRINTABLE (per grading)'!H$16="OUTPUT", 'PRINTABLE (per grading)'!B$13="Prelim"), IF(ISERROR(SUMIF(OUTPUT!C$20:M$20, "CLO8", OUTPUT!C155:M155) / OUTPUT!AL$13), "", SUMIF(OUTPUT!C$20:M$20, "CLO8", OUTPUT!C155:M155) / OUTPUT!AL$13),
IF(AND('PRINTABLE (per grading)'!H$16="OUTPUT", 'PRINTABLE (per grading)'!B$13="Midterm"), IF(ISERROR(SUMIF(OUTPUT!O$20:Y$20, "CLO8", OUTPUT!O155:Y155) / OUTPUT!AM$13), "", SUMIF(OUTPUT!O$20:Y$20, "CLO8", OUTPUT!O155:Y155) / OUTPUT!AM$13),
IF(AND('PRINTABLE (per grading)'!H$16="OUTPUT", 'PRINTABLE (per grading)'!B$13="Final"), IF(ISERROR(SUMIF(OUTPUT!AA$20:AI$20, "CLO8", OUTPUT!AA155:AI155) / OUTPUT!AN$13), "", SUMIF(OUTPUT!AA$20:AI$20, "CLO8", OUTPUT!AA155:AI155) / OUTPUT!AN$13),
"")))))),"")</f>
        <v/>
      </c>
      <c r="AY153" s="232" t="str">
        <f t="shared" si="89"/>
        <v/>
      </c>
      <c r="AZ153" s="233" t="str">
        <f t="shared" si="90"/>
        <v/>
      </c>
      <c r="BA153" s="25" t="str">
        <f>IF(B153 &lt;&gt; "", IFERROR(IF(C$16 = "PRELIM", SUMIF('Database (LECTURE-RES-PRAC)'!D$14:AG$14, "CLO9", 'Database (LECTURE-RES-PRAC)'!D150:AG150) / 'Grade computation'!F$12, IF(C$16 = "MIDTERM", SUMIF('Database (LECTURE-RES-PRAC)'!AJ$14:BM$14, "CLO9", 'Database (LECTURE-RES-PRAC)'!AJ150:BM150) / 'Grade computation'!G$12, IF(C$16 = "FINAL", SUMIF('Database (LECTURE-RES-PRAC)'!BP$14:CS$14, "CLO9", 'Database (LECTURE-RES-PRAC)'!BP150:CS150) / 'Grade computation'!H$12,""))),""),"")</f>
        <v/>
      </c>
      <c r="BB153" s="232" t="str">
        <f t="shared" si="91"/>
        <v/>
      </c>
      <c r="BC153" s="25" t="str">
        <f>IF(B153 &lt;&gt; "",IF(AND('PRINTABLE (per grading)'!H$16="EXAM", 'PRINTABLE (per grading)'!B$13="Prelim"), IF(ISERROR(SUMIF('Exam (LECTURE ONLY)'!D$20:M$20, "CLO9", 'Exam (LECTURE ONLY)'!D155:M155) / 'Exam (LECTURE ONLY)'!AL$14), "", SUMIF('Exam (LECTURE ONLY)'!D$20:M$20, "CLO9", 'Exam (LECTURE ONLY)'!D155:M155) /'Exam (LECTURE ONLY)'!AL$14),
IF(AND('PRINTABLE (per grading)'!H$16="EXAM", 'PRINTABLE (per grading)'!B$13="Midterm"), IF(ISERROR(SUMIF('Exam (LECTURE ONLY)'!O$20:X$20, "CLO9", 'Exam (LECTURE ONLY)'!O155:X155) / 'Exam (LECTURE ONLY)'!AM$14), "", SUMIF('Exam (LECTURE ONLY)'!O$20:X$20, "CLO9", 'Exam (LECTURE ONLY)'!O155:X155) / 'Exam (LECTURE ONLY)'!AM$14),
IF(AND('PRINTABLE (per grading)'!H$16="EXAM", 'PRINTABLE (per grading)'!B$13="Final"), IF(ISERROR(SUMIF('Exam (LECTURE ONLY)'!Z$20:AI$20, "CLO9", 'Exam (LECTURE ONLY)'!Z155:AI155) / 'Exam (LECTURE ONLY)'!AN$14), "", SUMIF('Exam (LECTURE ONLY)'!Z$20:AI$20, "CLO9", 'Exam (LECTURE ONLY)'!Z155:AI155) / 'Exam (LECTURE ONLY)'!AN$14),
IF(AND('PRINTABLE (per grading)'!H$16="OUTPUT", 'PRINTABLE (per grading)'!B$13="Prelim"), IF(ISERROR(SUMIF(OUTPUT!C$20:M$20, "CLO9", OUTPUT!C155:M155) / OUTPUT!AL$14), "", SUMIF(OUTPUT!C$20:M$20, "CLO9", OUTPUT!C155:M155) / OUTPUT!AL$14),
IF(AND('PRINTABLE (per grading)'!H$16="OUTPUT", 'PRINTABLE (per grading)'!B$13="Midterm"), IF(ISERROR(SUMIF(OUTPUT!O$20:Y$20, "CLO9", OUTPUT!O155:Y155) / OUTPUT!AM$14), "", SUMIF(OUTPUT!O$20:Y$20, "CLO9", OUTPUT!O155:Y155) / OUTPUT!AM$14),
IF(AND('PRINTABLE (per grading)'!H$16="OUTPUT", 'PRINTABLE (per grading)'!B$13="Final"), IF(ISERROR(SUMIF(OUTPUT!AA$20:AI$20, "CLO9", OUTPUT!AA155:AI155) / OUTPUT!AN$14), "", SUMIF(OUTPUT!AA$20:AI$20, "CLO9", OUTPUT!AA155:AI155) / OUTPUT!AN$14),
"")))))),"")</f>
        <v/>
      </c>
      <c r="BD153" s="232" t="str">
        <f t="shared" si="92"/>
        <v/>
      </c>
      <c r="BE153" s="233" t="str">
        <f t="shared" si="93"/>
        <v/>
      </c>
      <c r="BF153" s="25" t="str">
        <f>IF(B153 &lt;&gt; "", IFERROR(IF(C$16 = "PRELIM", SUMIF('Database (LECTURE-RES-PRAC)'!D$14:AG$14, "CLO10", 'Database (LECTURE-RES-PRAC)'!D150:AG150) / 'Grade computation'!F$13, IF(C$16 = "MIDTERM", SUMIF('Database (LECTURE-RES-PRAC)'!AJ$14:BM$14, "CLO10", 'Database (LECTURE-RES-PRAC)'!AJ150:BM150) / 'Grade computation'!G$13, IF(C$16 = "FINAL", SUMIF('Database (LECTURE-RES-PRAC)'!BP$14:CS$14, "CLO10", 'Database (LECTURE-RES-PRAC)'!BP150:CS150) / 'Grade computation'!H$13,""))),""),"")</f>
        <v/>
      </c>
      <c r="BG153" s="232" t="str">
        <f t="shared" si="94"/>
        <v/>
      </c>
      <c r="BH153" s="25" t="str">
        <f>IF(B153 &lt;&gt; "",IF(AND('PRINTABLE (per grading)'!H$16="EXAM", 'PRINTABLE (per grading)'!B$13="Prelim"), IF(ISERROR(SUMIF('Exam (LECTURE ONLY)'!D$20:M$20, "CLO10", 'Exam (LECTURE ONLY)'!D155:M155) / 'Exam (LECTURE ONLY)'!AL$15), "", SUMIF('Exam (LECTURE ONLY)'!D$20:M$20, "CLO10", 'Exam (LECTURE ONLY)'!D155:M155) /'Exam (LECTURE ONLY)'!AL$15),
IF(AND('PRINTABLE (per grading)'!H$16="EXAM", 'PRINTABLE (per grading)'!B$13="Midterm"), IF(ISERROR(SUMIF('Exam (LECTURE ONLY)'!O$20:X$20, "CLO10", 'Exam (LECTURE ONLY)'!O155:X155) / 'Exam (LECTURE ONLY)'!AM$15), "", SUMIF('Exam (LECTURE ONLY)'!O$20:X$20, "CLO10", 'Exam (LECTURE ONLY)'!O155:X155) / 'Exam (LECTURE ONLY)'!AM$15),
IF(AND('PRINTABLE (per grading)'!H$16="EXAM", 'PRINTABLE (per grading)'!B$13="Final"), IF(ISERROR(SUMIF('Exam (LECTURE ONLY)'!Z$20:AI$20, "CLO10", 'Exam (LECTURE ONLY)'!Z155:AI155) / 'Exam (LECTURE ONLY)'!AN$15), "", SUMIF('Exam (LECTURE ONLY)'!Z$20:AI$20, "CLO10", 'Exam (LECTURE ONLY)'!Z155:AI155) / 'Exam (LECTURE ONLY)'!AN$15),
IF(AND('PRINTABLE (per grading)'!H$16="OUTPUT", 'PRINTABLE (per grading)'!B$13="Prelim"), IF(ISERROR(SUMIF(OUTPUT!C$20:M$20, "CLO10", OUTPUT!C155:M155) / OUTPUT!AL$15), "", SUMIF(OUTPUT!C$20:M$20, "CLO10", OUTPUT!C155:M155) / OUTPUT!AL$15),
IF(AND('PRINTABLE (per grading)'!H$16="OUTPUT", 'PRINTABLE (per grading)'!B$13="Midterm"), IF(ISERROR(SUMIF(OUTPUT!O$20:Y$20, "CLO10", OUTPUT!O155:Y155) / OUTPUT!AM$15), "", SUMIF(OUTPUT!O$20:Y$20, "CLO10", OUTPUT!O155:Y155) / OUTPUT!AM$15),
IF(AND('PRINTABLE (per grading)'!H$16="OUTPUT", 'PRINTABLE (per grading)'!B$13="Final"), IF(ISERROR(SUMIF(OUTPUT!AA$20:AI$20, "CLO10", OUTPUT!AA155:AI155) / OUTPUT!AN$15), "", SUMIF(OUTPUT!AA$20:AI$20, "CLO10", OUTPUT!AA155:AI155) / OUTPUT!AN$15),
"")))))),"")</f>
        <v/>
      </c>
      <c r="BI153" s="232" t="str">
        <f t="shared" si="95"/>
        <v/>
      </c>
      <c r="BJ153" s="233" t="str">
        <f t="shared" si="96"/>
        <v/>
      </c>
      <c r="BK153" s="2"/>
    </row>
    <row r="154" spans="1:63" ht="20.100000000000001" customHeight="1">
      <c r="A154" s="212" t="str">
        <f>IF(ISBLANK('Database (LECTURE-RES-PRAC)'!A151),"",'Database (LECTURE-RES-PRAC)'!A151)</f>
        <v/>
      </c>
      <c r="B154" s="213" t="str">
        <f>IF(ISBLANK('Database (LECTURE-RES-PRAC)'!B151),"",'Database (LECTURE-RES-PRAC)'!B151)</f>
        <v/>
      </c>
      <c r="C154" s="134" t="str">
        <f>IF(B154&lt;&gt;"",IF(C$16="PRELIM",'Grade computation'!C154, IF(C$16="MIDTERM",'Grade computation'!K154, IF(C$16="FINAL",'Grade computation'!S154,""))),"")</f>
        <v/>
      </c>
      <c r="D154" s="135" t="str">
        <f t="shared" si="1"/>
        <v/>
      </c>
      <c r="E154" s="134" t="str">
        <f>IF(B154&lt;&gt;"", IF(C$16="PRELIM",'Grade computation'!E154, IF(C$16="MIDTERM",'Grade computation'!M154, IF(C$16="FINAL",'Grade computation'!U154,""))),"")</f>
        <v/>
      </c>
      <c r="F154" s="136" t="str">
        <f t="shared" si="2"/>
        <v/>
      </c>
      <c r="G154" s="137" t="str">
        <f t="shared" si="3"/>
        <v/>
      </c>
      <c r="H154" s="207" t="str">
        <f>IF(B154&lt;&gt;"",IF(C$16="PRELIM", 'Grade computation'!H154, IF(C$16="MIDTERM", 'Grade computation'!P154, IF(C$16="FINAL",'Grade computation'!X154, ""))),"")</f>
        <v/>
      </c>
      <c r="I154" s="137" t="str">
        <f t="shared" si="4"/>
        <v/>
      </c>
      <c r="J154" s="139" t="str">
        <f t="shared" si="5"/>
        <v/>
      </c>
      <c r="K154" s="377" t="str">
        <f t="shared" si="6"/>
        <v/>
      </c>
      <c r="L154" s="434"/>
      <c r="M154" s="25" t="str">
        <f>IF(B154 &lt;&gt; "", IFERROR(IF(C$16 = "PRELIM", SUMIF('Database (LECTURE-RES-PRAC)'!D$14:AG$14, "CLO1", 'Database (LECTURE-RES-PRAC)'!D151:AG151) / 'Grade computation'!F$4, IF(C$16 = "MIDTERM", SUMIF('Database (LECTURE-RES-PRAC)'!AJ$14:BM$14, "CLO1", 'Database (LECTURE-RES-PRAC)'!AJ151:BM151) / 'Grade computation'!G$4, IF(C$16 = "FINAL", SUMIF('Database (LECTURE-RES-PRAC)'!BP$14:CS$14, "CLO1", 'Database (LECTURE-RES-PRAC)'!BP151:CS151) / 'Grade computation'!H$4,""))),""),"")</f>
        <v/>
      </c>
      <c r="N154" s="232" t="str">
        <f t="shared" si="67"/>
        <v/>
      </c>
      <c r="O154" s="25" t="str">
        <f>IF(B154 &lt;&gt; "",IF(AND('PRINTABLE (per grading)'!H$16="EXAM", 'PRINTABLE (per grading)'!B$13="Prelim"), IF(ISERROR(SUMIF('Exam (LECTURE ONLY)'!D$20:M$20, "CLO1", 'Exam (LECTURE ONLY)'!D156:M156) / 'Exam (LECTURE ONLY)'!AL$6), "", SUMIF('Exam (LECTURE ONLY)'!D$20:M$20, "CLO1", 'Exam (LECTURE ONLY)'!D156:M156) /'Exam (LECTURE ONLY)'!AL$6),
IF(AND('PRINTABLE (per grading)'!H$16="EXAM", 'PRINTABLE (per grading)'!B$13="Midterm"), IF(ISERROR(SUMIF('Exam (LECTURE ONLY)'!O$20:X$20, "CLO1", 'Exam (LECTURE ONLY)'!O156:X156) / 'Exam (LECTURE ONLY)'!AM$6), "", SUMIF('Exam (LECTURE ONLY)'!O$20:X$20, "CLO1", 'Exam (LECTURE ONLY)'!O156:X156) / 'Exam (LECTURE ONLY)'!AM$6),
IF(AND('PRINTABLE (per grading)'!H$16="EXAM", 'PRINTABLE (per grading)'!B$13="Final"), IF(ISERROR(SUMIF('Exam (LECTURE ONLY)'!Z$20:AI$20, "CLO1", 'Exam (LECTURE ONLY)'!Z156:AI156) / 'Exam (LECTURE ONLY)'!AN$6), "", SUMIF('Exam (LECTURE ONLY)'!Z$20:AI$20, "CLO1", 'Exam (LECTURE ONLY)'!Z156:AI156) / 'Exam (LECTURE ONLY)'!AN$6),
IF(AND('PRINTABLE (per grading)'!H$16="OUTPUT", 'PRINTABLE (per grading)'!B$13="Prelim"), IF(ISERROR(SUMIF(OUTPUT!C$20:M$20, "CLO1", OUTPUT!C156:M156) / OUTPUT!AL$6), "", SUMIF(OUTPUT!C$20:M$20, "CLO1", OUTPUT!C156:M156) / OUTPUT!AL$6),
IF(AND('PRINTABLE (per grading)'!H$16="OUTPUT", 'PRINTABLE (per grading)'!B$13="Midterm"), IF(ISERROR(SUMIF(OUTPUT!O$20:Y$20, "CLO1", OUTPUT!O156:Y156) / OUTPUT!AM$6), "", SUMIF(OUTPUT!O$20:Y$20, "CLO1", OUTPUT!O156:Y156) / OUTPUT!AM$6),
IF(AND('PRINTABLE (per grading)'!H$16="OUTPUT", 'PRINTABLE (per grading)'!B$13="Final"), IF(ISERROR(SUMIF(OUTPUT!AA$20:AI$20, "CLO1", OUTPUT!AA156:AI156) / OUTPUT!AN$6), "", SUMIF(OUTPUT!AA$20:AI$20, "CLO1", OUTPUT!AA156:AI156) / OUTPUT!AN$6),
"")))))),"")</f>
        <v/>
      </c>
      <c r="P154" s="232" t="str">
        <f t="shared" si="68"/>
        <v/>
      </c>
      <c r="Q154" s="233" t="str">
        <f t="shared" si="69"/>
        <v/>
      </c>
      <c r="R154" s="25" t="str">
        <f>IF(B154 &lt;&gt; "", IFERROR(IF(C$16 = "PRELIM", SUMIF('Database (LECTURE-RES-PRAC)'!D$14:AG$14, "CLO2", 'Database (LECTURE-RES-PRAC)'!D151:AG151) / 'Grade computation'!F$5, IF(C$16 = "MIDTERM", SUMIF('Database (LECTURE-RES-PRAC)'!AJ$14:BM$14, "CLO2", 'Database (LECTURE-RES-PRAC)'!AJ151:BM151) / 'Grade computation'!G$5, IF(C$16 = "FINAL", SUMIF('Database (LECTURE-RES-PRAC)'!BP$14:CS$14, "CLO2", 'Database (LECTURE-RES-PRAC)'!BP151:CS151) / 'Grade computation'!H$5,""))),""),"")</f>
        <v/>
      </c>
      <c r="S154" s="232" t="str">
        <f t="shared" si="70"/>
        <v/>
      </c>
      <c r="T154" s="25" t="str">
        <f>IF(B154 &lt;&gt; "",IF(AND('PRINTABLE (per grading)'!H$16="EXAM", 'PRINTABLE (per grading)'!B$13="Prelim"), IF(ISERROR(SUMIF('Exam (LECTURE ONLY)'!D$20:M$20, "CLO2", 'Exam (LECTURE ONLY)'!D156:M156) / 'Exam (LECTURE ONLY)'!AL$7), "", SUMIF('Exam (LECTURE ONLY)'!D$20:M$20, "CLO2", 'Exam (LECTURE ONLY)'!D156:M156) /'Exam (LECTURE ONLY)'!AL$7),
IF(AND('PRINTABLE (per grading)'!H$16="EXAM", 'PRINTABLE (per grading)'!B$13="Midterm"), IF(ISERROR(SUMIF('Exam (LECTURE ONLY)'!O$20:X$20, "CLO2", 'Exam (LECTURE ONLY)'!O156:X156) / 'Exam (LECTURE ONLY)'!AM$7), "", SUMIF('Exam (LECTURE ONLY)'!O$20:X$20, "CLO2", 'Exam (LECTURE ONLY)'!O156:X156) / 'Exam (LECTURE ONLY)'!AM$7),
IF(AND('PRINTABLE (per grading)'!H$16="EXAM", 'PRINTABLE (per grading)'!B$13="Final"), IF(ISERROR(SUMIF('Exam (LECTURE ONLY)'!Z$20:AI$20, "CLO2", 'Exam (LECTURE ONLY)'!Z156:AI156) / 'Exam (LECTURE ONLY)'!AN$7), "", SUMIF('Exam (LECTURE ONLY)'!Z$20:AI$20, "CLO2", 'Exam (LECTURE ONLY)'!Z156:AI156) / 'Exam (LECTURE ONLY)'!AN$7),
IF(AND('PRINTABLE (per grading)'!H$16="OUTPUT", 'PRINTABLE (per grading)'!B$13="Prelim"), IF(ISERROR(SUMIF(OUTPUT!C$20:M$20, "CLO2", OUTPUT!C156:M156) / OUTPUT!AL$7), "", SUMIF(OUTPUT!C$20:M$20, "CLO2", OUTPUT!C156:M156) / OUTPUT!AL$7),
IF(AND('PRINTABLE (per grading)'!H$16="OUTPUT", 'PRINTABLE (per grading)'!B$13="Midterm"), IF(ISERROR(SUMIF(OUTPUT!O$20:Y$20, "CLO2", OUTPUT!O156:Y156) / OUTPUT!AM$7), "", SUMIF(OUTPUT!O$20:Y$20, "CLO2", OUTPUT!O156:Y156) / OUTPUT!AM$7),
IF(AND('PRINTABLE (per grading)'!H$16="OUTPUT", 'PRINTABLE (per grading)'!B$13="Final"), IF(ISERROR(SUMIF(OUTPUT!AA$20:AI$20, "CLO2", OUTPUT!AA156:AI156) / OUTPUT!AN$7), "", SUMIF(OUTPUT!AA$20:AI$20, "CLO2", OUTPUT!AA156:AI156) / OUTPUT!AN$7),
"")))))),"")</f>
        <v/>
      </c>
      <c r="U154" s="232" t="str">
        <f t="shared" si="71"/>
        <v/>
      </c>
      <c r="V154" s="233" t="str">
        <f t="shared" si="72"/>
        <v/>
      </c>
      <c r="W154" s="25" t="str">
        <f>IF(B154 &lt;&gt; "", IFERROR(IF(C$16 = "PRELIM", SUMIF('Database (LECTURE-RES-PRAC)'!D$14:AG$14, "CLO3", 'Database (LECTURE-RES-PRAC)'!D151:AG151) / 'Grade computation'!F$6, IF(C$16 = "MIDTERM", SUMIF('Database (LECTURE-RES-PRAC)'!AJ$14:BM$14, "CLO3", 'Database (LECTURE-RES-PRAC)'!AJ151:BM151) / 'Grade computation'!G$6, IF(C$16 = "FINAL", SUMIF('Database (LECTURE-RES-PRAC)'!BP$14:CS$14, "CLO3", 'Database (LECTURE-RES-PRAC)'!BP151:CS151) / 'Grade computation'!H$6,""))),""),"")</f>
        <v/>
      </c>
      <c r="X154" s="232" t="str">
        <f t="shared" si="73"/>
        <v/>
      </c>
      <c r="Y154" s="25" t="str">
        <f>IF(B154 &lt;&gt; "",IF(AND('PRINTABLE (per grading)'!H$16="EXAM", 'PRINTABLE (per grading)'!B$13="Prelim"), IF(ISERROR(SUMIF('Exam (LECTURE ONLY)'!D$20:M$20, "CLO3", 'Exam (LECTURE ONLY)'!D156:M156) / 'Exam (LECTURE ONLY)'!AL$8), "", SUMIF('Exam (LECTURE ONLY)'!D$20:M$20, "CLO3", 'Exam (LECTURE ONLY)'!D156:M156) /'Exam (LECTURE ONLY)'!AL$8),
IF(AND('PRINTABLE (per grading)'!H$16="EXAM", 'PRINTABLE (per grading)'!B$13="Midterm"), IF(ISERROR(SUMIF('Exam (LECTURE ONLY)'!O$20:X$20, "CLO3", 'Exam (LECTURE ONLY)'!O156:X156) / 'Exam (LECTURE ONLY)'!AM$8), "", SUMIF('Exam (LECTURE ONLY)'!O$20:X$20, "CLO3", 'Exam (LECTURE ONLY)'!O156:X156) / 'Exam (LECTURE ONLY)'!AM$8),
IF(AND('PRINTABLE (per grading)'!H$16="EXAM", 'PRINTABLE (per grading)'!B$13="Final"), IF(ISERROR(SUMIF('Exam (LECTURE ONLY)'!Z$20:AI$20, "CLO3", 'Exam (LECTURE ONLY)'!Z156:AI156) / 'Exam (LECTURE ONLY)'!AN$8), "", SUMIF('Exam (LECTURE ONLY)'!Z$20:AI$20, "CLO3", 'Exam (LECTURE ONLY)'!Z156:AI156) / 'Exam (LECTURE ONLY)'!AN$8),
IF(AND('PRINTABLE (per grading)'!H$16="OUTPUT", 'PRINTABLE (per grading)'!B$13="Prelim"), IF(ISERROR(SUMIF(OUTPUT!C$20:M$20, "CLO3", OUTPUT!C156:M156) / OUTPUT!AL$8), "", SUMIF(OUTPUT!C$20:M$20, "CLO3", OUTPUT!C156:M156) / OUTPUT!AL$8),
IF(AND('PRINTABLE (per grading)'!H$16="OUTPUT", 'PRINTABLE (per grading)'!B$13="Midterm"), IF(ISERROR(SUMIF(OUTPUT!O$20:Y$20, "CLO3", OUTPUT!O156:Y156) / OUTPUT!AM$8), "", SUMIF(OUTPUT!O$20:Y$20, "CLO3", OUTPUT!O156:Y156) / OUTPUT!AM$8),
IF(AND('PRINTABLE (per grading)'!H$16="OUTPUT", 'PRINTABLE (per grading)'!B$13="Final"), IF(ISERROR(SUMIF(OUTPUT!AA$20:AI$20, "CLO3", OUTPUT!AA156:AI156) / OUTPUT!AN$8), "", SUMIF(OUTPUT!AA$20:AI$20, "CLO3", OUTPUT!AA156:AI156) / OUTPUT!AN$8),
"" )))))),"")</f>
        <v/>
      </c>
      <c r="Z154" s="232" t="str">
        <f t="shared" si="74"/>
        <v/>
      </c>
      <c r="AA154" s="233" t="str">
        <f t="shared" si="75"/>
        <v/>
      </c>
      <c r="AB154" s="25" t="str">
        <f>IF(B154 &lt;&gt; "", IFERROR(IF(C$16 = "PRELIM", SUMIF('Database (LECTURE-RES-PRAC)'!D$14:AG$14, "CLO4", 'Database (LECTURE-RES-PRAC)'!D151:AG151) / 'Grade computation'!F$7, IF(C$16 = "MIDTERM", SUMIF('Database (LECTURE-RES-PRAC)'!AJ$14:BM$14, "CLO4", 'Database (LECTURE-RES-PRAC)'!AJ151:BM151) / 'Grade computation'!G$7, IF(C$16 = "FINAL", SUMIF('Database (LECTURE-RES-PRAC)'!BP$14:CS$14, "CLO4", 'Database (LECTURE-RES-PRAC)'!BP151:CS151) / 'Grade computation'!H$7,""))),""),"")</f>
        <v/>
      </c>
      <c r="AC154" s="232" t="str">
        <f t="shared" si="76"/>
        <v/>
      </c>
      <c r="AD154" s="25" t="str">
        <f>IF(B154 &lt;&gt; "",IF(AND('PRINTABLE (per grading)'!H$16="EXAM", 'PRINTABLE (per grading)'!B$13="Prelim"), IF(ISERROR(SUMIF('Exam (LECTURE ONLY)'!D$20:M$20, "CLO4", 'Exam (LECTURE ONLY)'!D156:M156) / 'Exam (LECTURE ONLY)'!AL$9), "", SUMIF('Exam (LECTURE ONLY)'!D$20:M$20, "CLO4", 'Exam (LECTURE ONLY)'!D156:M156) /'Exam (LECTURE ONLY)'!AL$9),
IF(AND('PRINTABLE (per grading)'!H$16="EXAM", 'PRINTABLE (per grading)'!B$13="Midterm"), IF(ISERROR(SUMIF('Exam (LECTURE ONLY)'!O$20:X$20, "CLO4", 'Exam (LECTURE ONLY)'!O156:X156) / 'Exam (LECTURE ONLY)'!AM$9), "", SUMIF('Exam (LECTURE ONLY)'!O$20:X$20, "CLO4", 'Exam (LECTURE ONLY)'!O156:X156) / 'Exam (LECTURE ONLY)'!AM$9),
IF(AND('PRINTABLE (per grading)'!H$16="EXAM", 'PRINTABLE (per grading)'!B$13="Final"), IF(ISERROR(SUMIF('Exam (LECTURE ONLY)'!Z$20:AI$20, "CLO4", 'Exam (LECTURE ONLY)'!Z156:AI156) / 'Exam (LECTURE ONLY)'!AN$9), "", SUMIF('Exam (LECTURE ONLY)'!Z$20:AI$20, "CLO4", 'Exam (LECTURE ONLY)'!Z156:AI156) / 'Exam (LECTURE ONLY)'!AN$9),
IF(AND('PRINTABLE (per grading)'!H$16="OUTPUT", 'PRINTABLE (per grading)'!B$13="Prelim"), IF(ISERROR(SUMIF(OUTPUT!C$20:M$20, "CLO4", OUTPUT!C156:M156) / OUTPUT!AL$9), "", SUMIF(OUTPUT!C$20:M$20, "CLO4", OUTPUT!C156:M156) / OUTPUT!AL$9),
IF(AND('PRINTABLE (per grading)'!H$16="OUTPUT", 'PRINTABLE (per grading)'!B$13="Midterm"), IF(ISERROR(SUMIF(OUTPUT!O$20:Y$20, "CLO4", OUTPUT!O156:Y156) / OUTPUT!AM$9), "", SUMIF(OUTPUT!O$20:Y$20, "CLO4", OUTPUT!O156:Y156) / OUTPUT!AM$9),
IF(AND('PRINTABLE (per grading)'!H$16="OUTPUT", 'PRINTABLE (per grading)'!B$13="Final"), IF(ISERROR(SUMIF(OUTPUT!AA$20:AI$20, "CLO4", OUTPUT!AA156:AI156) / OUTPUT!AN$9), "", SUMIF(OUTPUT!AA$20:AI$20, "CLO4", OUTPUT!AA156:AI156) / OUTPUT!AN$9),
"")))))),"")</f>
        <v/>
      </c>
      <c r="AE154" s="232" t="str">
        <f t="shared" si="77"/>
        <v/>
      </c>
      <c r="AF154" s="233" t="str">
        <f t="shared" si="78"/>
        <v/>
      </c>
      <c r="AG154" s="25" t="str">
        <f>IF(B154 &lt;&gt; "", IFERROR(IF(C$16 = "PRELIM", SUMIF('Database (LECTURE-RES-PRAC)'!D$14:AG$14, "CLO5", 'Database (LECTURE-RES-PRAC)'!D151:AG151) / 'Grade computation'!F$8, IF(C$16 = "MIDTERM", SUMIF('Database (LECTURE-RES-PRAC)'!AJ$14:BM$14, "CLO5", 'Database (LECTURE-RES-PRAC)'!AJ151:BM151) / 'Grade computation'!G$8, IF(C$16 = "FINAL", SUMIF('Database (LECTURE-RES-PRAC)'!BP$14:CS$14, "CLO5", 'Database (LECTURE-RES-PRAC)'!BP151:CS151) / 'Grade computation'!H$8,""))),""),"")</f>
        <v/>
      </c>
      <c r="AH154" s="232" t="str">
        <f t="shared" si="79"/>
        <v/>
      </c>
      <c r="AI154" s="25" t="str">
        <f>IF(B154 &lt;&gt; "",IF(AND('PRINTABLE (per grading)'!H$16="EXAM", 'PRINTABLE (per grading)'!B$13="Prelim"), IF(ISERROR(SUMIF('Exam (LECTURE ONLY)'!D$20:M$20, "CLO5", 'Exam (LECTURE ONLY)'!D156:M156) / 'Exam (LECTURE ONLY)'!AL$10), "", SUMIF('Exam (LECTURE ONLY)'!D$20:M$20, "CLO5", 'Exam (LECTURE ONLY)'!D156:M156) /'Exam (LECTURE ONLY)'!AL$10),
IF(AND('PRINTABLE (per grading)'!H$16="EXAM", 'PRINTABLE (per grading)'!B$13="Midterm"), IF(ISERROR(SUMIF('Exam (LECTURE ONLY)'!O$20:X$20, "CLO5", 'Exam (LECTURE ONLY)'!O156:X156) / 'Exam (LECTURE ONLY)'!AM$10), "", SUMIF('Exam (LECTURE ONLY)'!O$20:X$20, "CLO5", 'Exam (LECTURE ONLY)'!O156:X156) / 'Exam (LECTURE ONLY)'!AM$10),
IF(AND('PRINTABLE (per grading)'!H$16="EXAM", 'PRINTABLE (per grading)'!B$13="Final"), IF(ISERROR(SUMIF('Exam (LECTURE ONLY)'!Z$20:AI$20, "CLO5", 'Exam (LECTURE ONLY)'!Z156:AI156) / 'Exam (LECTURE ONLY)'!AN$10), "", SUMIF('Exam (LECTURE ONLY)'!Z$20:AI$20, "CLO5", 'Exam (LECTURE ONLY)'!Z156:AI156) / 'Exam (LECTURE ONLY)'!AN$10),
IF(AND('PRINTABLE (per grading)'!H$16="OUTPUT", 'PRINTABLE (per grading)'!B$13="Prelim"), IF(ISERROR(SUMIF(OUTPUT!C$20:M$20, "CLO5", OUTPUT!C156:M156) / OUTPUT!AL$10), "", SUMIF(OUTPUT!C$20:M$20, "CLO5", OUTPUT!C156:M156) / OUTPUT!AL$10),
IF(AND('PRINTABLE (per grading)'!H$16="OUTPUT", 'PRINTABLE (per grading)'!B$13="Midterm"), IF(ISERROR(SUMIF(OUTPUT!O$20:Y$20, "CLO5", OUTPUT!O156:Y156) / OUTPUT!AM$10), "", SUMIF(OUTPUT!O$20:Y$20, "CLO5", OUTPUT!O156:Y156) / OUTPUT!AM$10),
IF(AND('PRINTABLE (per grading)'!H$16="OUTPUT", 'PRINTABLE (per grading)'!B$13="Final"), IF(ISERROR(SUMIF(OUTPUT!AA$20:AI$20, "CLO5", OUTPUT!AA156:AI156) / OUTPUT!AN$10), "", SUMIF(OUTPUT!AA$20:AI$20, "CLO5", OUTPUT!AA156:AI156) / OUTPUT!AN$10),
"")))))),"")</f>
        <v/>
      </c>
      <c r="AJ154" s="232" t="str">
        <f t="shared" si="80"/>
        <v/>
      </c>
      <c r="AK154" s="233" t="str">
        <f t="shared" si="81"/>
        <v/>
      </c>
      <c r="AL154" s="25" t="str">
        <f>IF(B154 &lt;&gt; "", IFERROR(IF(C$16 = "PRELIM", SUMIF('Database (LECTURE-RES-PRAC)'!D$14:AG$14, "CLO6", 'Database (LECTURE-RES-PRAC)'!D151:AG151) / 'Grade computation'!F$9, IF(C$16 = "MIDTERM", SUMIF('Database (LECTURE-RES-PRAC)'!AJ$14:BM$14, "CLO6", 'Database (LECTURE-RES-PRAC)'!AJ151:BM151) / 'Grade computation'!G$9, IF(C$16 = "FINAL", SUMIF('Database (LECTURE-RES-PRAC)'!BP$14:CS$14, "CLO6", 'Database (LECTURE-RES-PRAC)'!BP151:CS151) / 'Grade computation'!H$9,""))),""),"")</f>
        <v/>
      </c>
      <c r="AM154" s="232" t="str">
        <f t="shared" si="82"/>
        <v/>
      </c>
      <c r="AN154" s="25" t="str">
        <f>IF(B154 &lt;&gt; "",IF(AND('PRINTABLE (per grading)'!H$16="EXAM", 'PRINTABLE (per grading)'!B$13="Prelim"), IF(ISERROR(SUMIF('Exam (LECTURE ONLY)'!D$20:M$20, "CLO6", 'Exam (LECTURE ONLY)'!D156:M156) / 'Exam (LECTURE ONLY)'!AL$11), "", SUMIF('Exam (LECTURE ONLY)'!D$20:M$20, "CLO6", 'Exam (LECTURE ONLY)'!D156:M156) /'Exam (LECTURE ONLY)'!AL$11),
IF(AND('PRINTABLE (per grading)'!H$16="EXAM", 'PRINTABLE (per grading)'!B$13="Midterm"), IF(ISERROR(SUMIF('Exam (LECTURE ONLY)'!O$20:X$20, "CLO6", 'Exam (LECTURE ONLY)'!O156:X156) / 'Exam (LECTURE ONLY)'!AM$11), "", SUMIF('Exam (LECTURE ONLY)'!O$20:X$20, "CLO6", 'Exam (LECTURE ONLY)'!O156:X156) / 'Exam (LECTURE ONLY)'!AM$11),
IF(AND('PRINTABLE (per grading)'!H$16="EXAM", 'PRINTABLE (per grading)'!B$13="Final"), IF(ISERROR(SUMIF('Exam (LECTURE ONLY)'!Z$20:AI$20, "CLO6", 'Exam (LECTURE ONLY)'!Z156:AI156) / 'Exam (LECTURE ONLY)'!AN$11), "", SUMIF('Exam (LECTURE ONLY)'!Z$20:AI$20, "CLO6", 'Exam (LECTURE ONLY)'!Z156:AI156) / 'Exam (LECTURE ONLY)'!AN$11),
IF(AND('PRINTABLE (per grading)'!H$16="OUTPUT", 'PRINTABLE (per grading)'!B$13="Prelim"), IF(ISERROR(SUMIF(OUTPUT!C$20:M$20, "CLO6", OUTPUT!C156:M156) / OUTPUT!AL$11), "", SUMIF(OUTPUT!C$20:M$20, "CLO6", OUTPUT!C156:M156) / OUTPUT!AL$11),
IF(AND('PRINTABLE (per grading)'!H$16="OUTPUT", 'PRINTABLE (per grading)'!B$13="Midterm"), IF(ISERROR(SUMIF(OUTPUT!O$20:Y$20, "CLO6", OUTPUT!O156:Y156) / OUTPUT!AM$11), "", SUMIF(OUTPUT!O$20:Y$20, "CLO6", OUTPUT!O156:Y156) / OUTPUT!AM$11),
IF(AND('PRINTABLE (per grading)'!H$16="OUTPUT", 'PRINTABLE (per grading)'!B$13="Final"), IF(ISERROR(SUMIF(OUTPUT!AA$20:AI$20, "CLO6", OUTPUT!AA156:AI156) / OUTPUT!AN$11), "", SUMIF(OUTPUT!AA$20:AI$20, "CLO6", OUTPUT!AA156:AI156) / OUTPUT!AN$11),
"")))))),"")</f>
        <v/>
      </c>
      <c r="AO154" s="232" t="str">
        <f t="shared" si="83"/>
        <v/>
      </c>
      <c r="AP154" s="233" t="str">
        <f t="shared" si="84"/>
        <v/>
      </c>
      <c r="AQ154" s="25" t="str">
        <f>IF(B154 &lt;&gt; "", IFERROR(IF(C$16 = "PRELIM", SUMIF('Database (LECTURE-RES-PRAC)'!D$14:AG$14, "CLO7", 'Database (LECTURE-RES-PRAC)'!D151:AG151) / 'Grade computation'!F$10, IF(C$16 = "MIDTERM", SUMIF('Database (LECTURE-RES-PRAC)'!AJ$14:BM$14, "CLO7", 'Database (LECTURE-RES-PRAC)'!AJ151:BM151) / 'Grade computation'!G$10, IF(C$16 = "FINAL", SUMIF('Database (LECTURE-RES-PRAC)'!BP$14:CS$14, "CLO7", 'Database (LECTURE-RES-PRAC)'!BP151:CS151) / 'Grade computation'!H$10,""))),""),"")</f>
        <v/>
      </c>
      <c r="AR154" s="232" t="str">
        <f t="shared" si="85"/>
        <v/>
      </c>
      <c r="AS154" s="25" t="str">
        <f>IF(B154 &lt;&gt; "",IF(AND('PRINTABLE (per grading)'!H$16="EXAM", 'PRINTABLE (per grading)'!B$13="Prelim"), IF(ISERROR(SUMIF('Exam (LECTURE ONLY)'!D$20:M$20, "CLO7", 'Exam (LECTURE ONLY)'!D156:M156) / 'Exam (LECTURE ONLY)'!AL$12), "", SUMIF('Exam (LECTURE ONLY)'!D$20:M$20, "CLO7", 'Exam (LECTURE ONLY)'!D156:M156) /'Exam (LECTURE ONLY)'!AL$12),
IF(AND('PRINTABLE (per grading)'!H$16="EXAM", 'PRINTABLE (per grading)'!B$13="Midterm"), IF(ISERROR(SUMIF('Exam (LECTURE ONLY)'!O$20:X$20, "CLO7", 'Exam (LECTURE ONLY)'!O156:X156) / 'Exam (LECTURE ONLY)'!AM$12), "", SUMIF('Exam (LECTURE ONLY)'!O$20:X$20, "CLO7", 'Exam (LECTURE ONLY)'!O156:X156) / 'Exam (LECTURE ONLY)'!AM$12),
IF(AND('PRINTABLE (per grading)'!H$16="EXAM", 'PRINTABLE (per grading)'!B$13="Final"), IF(ISERROR(SUMIF('Exam (LECTURE ONLY)'!Z$20:AI$20, "CLO7", 'Exam (LECTURE ONLY)'!Z156:AI156) / 'Exam (LECTURE ONLY)'!AN$12), "", SUMIF('Exam (LECTURE ONLY)'!Z$20:AI$20, "CLO7", 'Exam (LECTURE ONLY)'!Z156:AI156) / 'Exam (LECTURE ONLY)'!AN$12),
IF(AND('PRINTABLE (per grading)'!H$16="OUTPUT", 'PRINTABLE (per grading)'!B$13="Prelim"), IF(ISERROR(SUMIF(OUTPUT!C$20:M$20, "CLO7", OUTPUT!C156:M156) / OUTPUT!AL$12), "", SUMIF(OUTPUT!C$20:M$20, "CLO7", OUTPUT!C156:M156) / OUTPUT!AL$12),
IF(AND('PRINTABLE (per grading)'!H$16="OUTPUT", 'PRINTABLE (per grading)'!B$13="Midterm"), IF(ISERROR(SUMIF(OUTPUT!O$20:Y$20, "CLO7", OUTPUT!O156:Y156) / OUTPUT!AM$12), "", SUMIF(OUTPUT!O$20:Y$20, "CLO7", OUTPUT!O156:Y156) / OUTPUT!AM$12),
IF(AND('PRINTABLE (per grading)'!H$16="OUTPUT", 'PRINTABLE (per grading)'!B$13="Final"), IF(ISERROR(SUMIF(OUTPUT!AA$20:AI$20, "CLO7", OUTPUT!AA156:AI156) / OUTPUT!AN$12), "", SUMIF(OUTPUT!AA$20:AI$20, "CLO7", OUTPUT!AA156:AI156) / OUTPUT!AN$12),
"")))))),"")</f>
        <v/>
      </c>
      <c r="AT154" s="232" t="str">
        <f t="shared" si="86"/>
        <v/>
      </c>
      <c r="AU154" s="233" t="str">
        <f t="shared" si="87"/>
        <v/>
      </c>
      <c r="AV154" s="25" t="str">
        <f>IF(B154 &lt;&gt; "", IFERROR(IF(C$16 = "PRELIM", SUMIF('Database (LECTURE-RES-PRAC)'!D$14:AG$14, "CLO8", 'Database (LECTURE-RES-PRAC)'!D151:AG151) / 'Grade computation'!F$11, IF(C$16 = "MIDTERM", SUMIF('Database (LECTURE-RES-PRAC)'!AJ$14:BM$14, "CLO8", 'Database (LECTURE-RES-PRAC)'!AJ151:BM151) / 'Grade computation'!G$11, IF(C$16 = "FINAL", SUMIF('Database (LECTURE-RES-PRAC)'!BP$14:CS$14, "CLO8", 'Database (LECTURE-RES-PRAC)'!BP151:CS151) / 'Grade computation'!H$11,""))),""),"")</f>
        <v/>
      </c>
      <c r="AW154" s="232" t="str">
        <f t="shared" si="88"/>
        <v/>
      </c>
      <c r="AX154" s="25" t="str">
        <f>IF(B154 &lt;&gt; "",IF(AND('PRINTABLE (per grading)'!H$16="EXAM", 'PRINTABLE (per grading)'!B$13="Prelim"), IF(ISERROR(SUMIF('Exam (LECTURE ONLY)'!D$20:M$20, "CLO8", 'Exam (LECTURE ONLY)'!D156:M156) / 'Exam (LECTURE ONLY)'!AL$13), "", SUMIF('Exam (LECTURE ONLY)'!D$20:M$20, "CLO8", 'Exam (LECTURE ONLY)'!D156:M156) /'Exam (LECTURE ONLY)'!AL$13),
IF(AND('PRINTABLE (per grading)'!H$16="EXAM", 'PRINTABLE (per grading)'!B$13="Midterm"), IF(ISERROR(SUMIF('Exam (LECTURE ONLY)'!O$20:X$20, "CLO8", 'Exam (LECTURE ONLY)'!O156:X156) / 'Exam (LECTURE ONLY)'!AM$13), "", SUMIF('Exam (LECTURE ONLY)'!O$20:X$20, "CLO8", 'Exam (LECTURE ONLY)'!O156:X156) / 'Exam (LECTURE ONLY)'!AM$13),
IF(AND('PRINTABLE (per grading)'!H$16="EXAM", 'PRINTABLE (per grading)'!B$13="Final"), IF(ISERROR(SUMIF('Exam (LECTURE ONLY)'!Z$20:AI$20, "CLO8", 'Exam (LECTURE ONLY)'!Z156:AI156) / 'Exam (LECTURE ONLY)'!AN$13), "", SUMIF('Exam (LECTURE ONLY)'!Z$20:AI$20, "CLO8", 'Exam (LECTURE ONLY)'!Z156:AI156) / 'Exam (LECTURE ONLY)'!AN$13),
IF(AND('PRINTABLE (per grading)'!H$16="OUTPUT", 'PRINTABLE (per grading)'!B$13="Prelim"), IF(ISERROR(SUMIF(OUTPUT!C$20:M$20, "CLO8", OUTPUT!C156:M156) / OUTPUT!AL$13), "", SUMIF(OUTPUT!C$20:M$20, "CLO8", OUTPUT!C156:M156) / OUTPUT!AL$13),
IF(AND('PRINTABLE (per grading)'!H$16="OUTPUT", 'PRINTABLE (per grading)'!B$13="Midterm"), IF(ISERROR(SUMIF(OUTPUT!O$20:Y$20, "CLO8", OUTPUT!O156:Y156) / OUTPUT!AM$13), "", SUMIF(OUTPUT!O$20:Y$20, "CLO8", OUTPUT!O156:Y156) / OUTPUT!AM$13),
IF(AND('PRINTABLE (per grading)'!H$16="OUTPUT", 'PRINTABLE (per grading)'!B$13="Final"), IF(ISERROR(SUMIF(OUTPUT!AA$20:AI$20, "CLO8", OUTPUT!AA156:AI156) / OUTPUT!AN$13), "", SUMIF(OUTPUT!AA$20:AI$20, "CLO8", OUTPUT!AA156:AI156) / OUTPUT!AN$13),
"")))))),"")</f>
        <v/>
      </c>
      <c r="AY154" s="232" t="str">
        <f t="shared" si="89"/>
        <v/>
      </c>
      <c r="AZ154" s="233" t="str">
        <f t="shared" si="90"/>
        <v/>
      </c>
      <c r="BA154" s="25" t="str">
        <f>IF(B154 &lt;&gt; "", IFERROR(IF(C$16 = "PRELIM", SUMIF('Database (LECTURE-RES-PRAC)'!D$14:AG$14, "CLO9", 'Database (LECTURE-RES-PRAC)'!D151:AG151) / 'Grade computation'!F$12, IF(C$16 = "MIDTERM", SUMIF('Database (LECTURE-RES-PRAC)'!AJ$14:BM$14, "CLO9", 'Database (LECTURE-RES-PRAC)'!AJ151:BM151) / 'Grade computation'!G$12, IF(C$16 = "FINAL", SUMIF('Database (LECTURE-RES-PRAC)'!BP$14:CS$14, "CLO9", 'Database (LECTURE-RES-PRAC)'!BP151:CS151) / 'Grade computation'!H$12,""))),""),"")</f>
        <v/>
      </c>
      <c r="BB154" s="232" t="str">
        <f t="shared" si="91"/>
        <v/>
      </c>
      <c r="BC154" s="25" t="str">
        <f>IF(B154 &lt;&gt; "",IF(AND('PRINTABLE (per grading)'!H$16="EXAM", 'PRINTABLE (per grading)'!B$13="Prelim"), IF(ISERROR(SUMIF('Exam (LECTURE ONLY)'!D$20:M$20, "CLO9", 'Exam (LECTURE ONLY)'!D156:M156) / 'Exam (LECTURE ONLY)'!AL$14), "", SUMIF('Exam (LECTURE ONLY)'!D$20:M$20, "CLO9", 'Exam (LECTURE ONLY)'!D156:M156) /'Exam (LECTURE ONLY)'!AL$14),
IF(AND('PRINTABLE (per grading)'!H$16="EXAM", 'PRINTABLE (per grading)'!B$13="Midterm"), IF(ISERROR(SUMIF('Exam (LECTURE ONLY)'!O$20:X$20, "CLO9", 'Exam (LECTURE ONLY)'!O156:X156) / 'Exam (LECTURE ONLY)'!AM$14), "", SUMIF('Exam (LECTURE ONLY)'!O$20:X$20, "CLO9", 'Exam (LECTURE ONLY)'!O156:X156) / 'Exam (LECTURE ONLY)'!AM$14),
IF(AND('PRINTABLE (per grading)'!H$16="EXAM", 'PRINTABLE (per grading)'!B$13="Final"), IF(ISERROR(SUMIF('Exam (LECTURE ONLY)'!Z$20:AI$20, "CLO9", 'Exam (LECTURE ONLY)'!Z156:AI156) / 'Exam (LECTURE ONLY)'!AN$14), "", SUMIF('Exam (LECTURE ONLY)'!Z$20:AI$20, "CLO9", 'Exam (LECTURE ONLY)'!Z156:AI156) / 'Exam (LECTURE ONLY)'!AN$14),
IF(AND('PRINTABLE (per grading)'!H$16="OUTPUT", 'PRINTABLE (per grading)'!B$13="Prelim"), IF(ISERROR(SUMIF(OUTPUT!C$20:M$20, "CLO9", OUTPUT!C156:M156) / OUTPUT!AL$14), "", SUMIF(OUTPUT!C$20:M$20, "CLO9", OUTPUT!C156:M156) / OUTPUT!AL$14),
IF(AND('PRINTABLE (per grading)'!H$16="OUTPUT", 'PRINTABLE (per grading)'!B$13="Midterm"), IF(ISERROR(SUMIF(OUTPUT!O$20:Y$20, "CLO9", OUTPUT!O156:Y156) / OUTPUT!AM$14), "", SUMIF(OUTPUT!O$20:Y$20, "CLO9", OUTPUT!O156:Y156) / OUTPUT!AM$14),
IF(AND('PRINTABLE (per grading)'!H$16="OUTPUT", 'PRINTABLE (per grading)'!B$13="Final"), IF(ISERROR(SUMIF(OUTPUT!AA$20:AI$20, "CLO9", OUTPUT!AA156:AI156) / OUTPUT!AN$14), "", SUMIF(OUTPUT!AA$20:AI$20, "CLO9", OUTPUT!AA156:AI156) / OUTPUT!AN$14),
"")))))),"")</f>
        <v/>
      </c>
      <c r="BD154" s="232" t="str">
        <f t="shared" si="92"/>
        <v/>
      </c>
      <c r="BE154" s="233" t="str">
        <f t="shared" si="93"/>
        <v/>
      </c>
      <c r="BF154" s="25" t="str">
        <f>IF(B154 &lt;&gt; "", IFERROR(IF(C$16 = "PRELIM", SUMIF('Database (LECTURE-RES-PRAC)'!D$14:AG$14, "CLO10", 'Database (LECTURE-RES-PRAC)'!D151:AG151) / 'Grade computation'!F$13, IF(C$16 = "MIDTERM", SUMIF('Database (LECTURE-RES-PRAC)'!AJ$14:BM$14, "CLO10", 'Database (LECTURE-RES-PRAC)'!AJ151:BM151) / 'Grade computation'!G$13, IF(C$16 = "FINAL", SUMIF('Database (LECTURE-RES-PRAC)'!BP$14:CS$14, "CLO10", 'Database (LECTURE-RES-PRAC)'!BP151:CS151) / 'Grade computation'!H$13,""))),""),"")</f>
        <v/>
      </c>
      <c r="BG154" s="232" t="str">
        <f t="shared" si="94"/>
        <v/>
      </c>
      <c r="BH154" s="25" t="str">
        <f>IF(B154 &lt;&gt; "",IF(AND('PRINTABLE (per grading)'!H$16="EXAM", 'PRINTABLE (per grading)'!B$13="Prelim"), IF(ISERROR(SUMIF('Exam (LECTURE ONLY)'!D$20:M$20, "CLO10", 'Exam (LECTURE ONLY)'!D156:M156) / 'Exam (LECTURE ONLY)'!AL$15), "", SUMIF('Exam (LECTURE ONLY)'!D$20:M$20, "CLO10", 'Exam (LECTURE ONLY)'!D156:M156) /'Exam (LECTURE ONLY)'!AL$15),
IF(AND('PRINTABLE (per grading)'!H$16="EXAM", 'PRINTABLE (per grading)'!B$13="Midterm"), IF(ISERROR(SUMIF('Exam (LECTURE ONLY)'!O$20:X$20, "CLO10", 'Exam (LECTURE ONLY)'!O156:X156) / 'Exam (LECTURE ONLY)'!AM$15), "", SUMIF('Exam (LECTURE ONLY)'!O$20:X$20, "CLO10", 'Exam (LECTURE ONLY)'!O156:X156) / 'Exam (LECTURE ONLY)'!AM$15),
IF(AND('PRINTABLE (per grading)'!H$16="EXAM", 'PRINTABLE (per grading)'!B$13="Final"), IF(ISERROR(SUMIF('Exam (LECTURE ONLY)'!Z$20:AI$20, "CLO10", 'Exam (LECTURE ONLY)'!Z156:AI156) / 'Exam (LECTURE ONLY)'!AN$15), "", SUMIF('Exam (LECTURE ONLY)'!Z$20:AI$20, "CLO10", 'Exam (LECTURE ONLY)'!Z156:AI156) / 'Exam (LECTURE ONLY)'!AN$15),
IF(AND('PRINTABLE (per grading)'!H$16="OUTPUT", 'PRINTABLE (per grading)'!B$13="Prelim"), IF(ISERROR(SUMIF(OUTPUT!C$20:M$20, "CLO10", OUTPUT!C156:M156) / OUTPUT!AL$15), "", SUMIF(OUTPUT!C$20:M$20, "CLO10", OUTPUT!C156:M156) / OUTPUT!AL$15),
IF(AND('PRINTABLE (per grading)'!H$16="OUTPUT", 'PRINTABLE (per grading)'!B$13="Midterm"), IF(ISERROR(SUMIF(OUTPUT!O$20:Y$20, "CLO10", OUTPUT!O156:Y156) / OUTPUT!AM$15), "", SUMIF(OUTPUT!O$20:Y$20, "CLO10", OUTPUT!O156:Y156) / OUTPUT!AM$15),
IF(AND('PRINTABLE (per grading)'!H$16="OUTPUT", 'PRINTABLE (per grading)'!B$13="Final"), IF(ISERROR(SUMIF(OUTPUT!AA$20:AI$20, "CLO10", OUTPUT!AA156:AI156) / OUTPUT!AN$15), "", SUMIF(OUTPUT!AA$20:AI$20, "CLO10", OUTPUT!AA156:AI156) / OUTPUT!AN$15),
"")))))),"")</f>
        <v/>
      </c>
      <c r="BI154" s="232" t="str">
        <f t="shared" si="95"/>
        <v/>
      </c>
      <c r="BJ154" s="233" t="str">
        <f t="shared" si="96"/>
        <v/>
      </c>
      <c r="BK154" s="2"/>
    </row>
    <row r="155" spans="1:63" ht="20.100000000000001" customHeight="1">
      <c r="A155" s="118" t="str">
        <f>IF(ISBLANK('Database (LECTURE-RES-PRAC)'!A152),"",'Database (LECTURE-RES-PRAC)'!A152)</f>
        <v/>
      </c>
      <c r="B155" s="119" t="str">
        <f>IF(ISBLANK('Database (LECTURE-RES-PRAC)'!B152),"",'Database (LECTURE-RES-PRAC)'!B152)</f>
        <v/>
      </c>
      <c r="C155" s="134" t="str">
        <f>IF(B155&lt;&gt;"",IF(C$16="PRELIM",'Grade computation'!C155, IF(C$16="MIDTERM",'Grade computation'!K155, IF(C$16="FINAL",'Grade computation'!S155,""))),"")</f>
        <v/>
      </c>
      <c r="D155" s="135" t="str">
        <f t="shared" si="1"/>
        <v/>
      </c>
      <c r="E155" s="134" t="str">
        <f>IF(B155&lt;&gt;"", IF(C$16="PRELIM",'Grade computation'!E155, IF(C$16="MIDTERM",'Grade computation'!M155, IF(C$16="FINAL",'Grade computation'!U155,""))),"")</f>
        <v/>
      </c>
      <c r="F155" s="136" t="str">
        <f t="shared" si="2"/>
        <v/>
      </c>
      <c r="G155" s="137" t="str">
        <f t="shared" si="3"/>
        <v/>
      </c>
      <c r="H155" s="207" t="str">
        <f>IF(B155&lt;&gt;"",IF(C$16="PRELIM", 'Grade computation'!H155, IF(C$16="MIDTERM", 'Grade computation'!P155, IF(C$16="FINAL",'Grade computation'!X155, ""))),"")</f>
        <v/>
      </c>
      <c r="I155" s="137" t="str">
        <f t="shared" si="4"/>
        <v/>
      </c>
      <c r="J155" s="139" t="str">
        <f t="shared" si="5"/>
        <v/>
      </c>
      <c r="K155" s="377" t="str">
        <f t="shared" si="6"/>
        <v/>
      </c>
      <c r="L155" s="434"/>
      <c r="M155" s="25" t="str">
        <f>IF(B155 &lt;&gt; "", IFERROR(IF(C$16 = "PRELIM", SUMIF('Database (LECTURE-RES-PRAC)'!D$14:AG$14, "CLO1", 'Database (LECTURE-RES-PRAC)'!D152:AG152) / 'Grade computation'!F$4, IF(C$16 = "MIDTERM", SUMIF('Database (LECTURE-RES-PRAC)'!AJ$14:BM$14, "CLO1", 'Database (LECTURE-RES-PRAC)'!AJ152:BM152) / 'Grade computation'!G$4, IF(C$16 = "FINAL", SUMIF('Database (LECTURE-RES-PRAC)'!BP$14:CS$14, "CLO1", 'Database (LECTURE-RES-PRAC)'!BP152:CS152) / 'Grade computation'!H$4,""))),""),"")</f>
        <v/>
      </c>
      <c r="N155" s="232" t="str">
        <f t="shared" si="67"/>
        <v/>
      </c>
      <c r="O155" s="25" t="str">
        <f>IF(B155 &lt;&gt; "",IF(AND('PRINTABLE (per grading)'!H$16="EXAM", 'PRINTABLE (per grading)'!B$13="Prelim"), IF(ISERROR(SUMIF('Exam (LECTURE ONLY)'!D$20:M$20, "CLO1", 'Exam (LECTURE ONLY)'!D157:M157) / 'Exam (LECTURE ONLY)'!AL$6), "", SUMIF('Exam (LECTURE ONLY)'!D$20:M$20, "CLO1", 'Exam (LECTURE ONLY)'!D157:M157) /'Exam (LECTURE ONLY)'!AL$6),
IF(AND('PRINTABLE (per grading)'!H$16="EXAM", 'PRINTABLE (per grading)'!B$13="Midterm"), IF(ISERROR(SUMIF('Exam (LECTURE ONLY)'!O$20:X$20, "CLO1", 'Exam (LECTURE ONLY)'!O157:X157) / 'Exam (LECTURE ONLY)'!AM$6), "", SUMIF('Exam (LECTURE ONLY)'!O$20:X$20, "CLO1", 'Exam (LECTURE ONLY)'!O157:X157) / 'Exam (LECTURE ONLY)'!AM$6),
IF(AND('PRINTABLE (per grading)'!H$16="EXAM", 'PRINTABLE (per grading)'!B$13="Final"), IF(ISERROR(SUMIF('Exam (LECTURE ONLY)'!Z$20:AI$20, "CLO1", 'Exam (LECTURE ONLY)'!Z157:AI157) / 'Exam (LECTURE ONLY)'!AN$6), "", SUMIF('Exam (LECTURE ONLY)'!Z$20:AI$20, "CLO1", 'Exam (LECTURE ONLY)'!Z157:AI157) / 'Exam (LECTURE ONLY)'!AN$6),
IF(AND('PRINTABLE (per grading)'!H$16="OUTPUT", 'PRINTABLE (per grading)'!B$13="Prelim"), IF(ISERROR(SUMIF(OUTPUT!C$20:M$20, "CLO1", OUTPUT!C157:M157) / OUTPUT!AL$6), "", SUMIF(OUTPUT!C$20:M$20, "CLO1", OUTPUT!C157:M157) / OUTPUT!AL$6),
IF(AND('PRINTABLE (per grading)'!H$16="OUTPUT", 'PRINTABLE (per grading)'!B$13="Midterm"), IF(ISERROR(SUMIF(OUTPUT!O$20:Y$20, "CLO1", OUTPUT!O157:Y157) / OUTPUT!AM$6), "", SUMIF(OUTPUT!O$20:Y$20, "CLO1", OUTPUT!O157:Y157) / OUTPUT!AM$6),
IF(AND('PRINTABLE (per grading)'!H$16="OUTPUT", 'PRINTABLE (per grading)'!B$13="Final"), IF(ISERROR(SUMIF(OUTPUT!AA$20:AI$20, "CLO1", OUTPUT!AA157:AI157) / OUTPUT!AN$6), "", SUMIF(OUTPUT!AA$20:AI$20, "CLO1", OUTPUT!AA157:AI157) / OUTPUT!AN$6),
"")))))),"")</f>
        <v/>
      </c>
      <c r="P155" s="232" t="str">
        <f t="shared" si="68"/>
        <v/>
      </c>
      <c r="Q155" s="233" t="str">
        <f t="shared" si="69"/>
        <v/>
      </c>
      <c r="R155" s="25" t="str">
        <f>IF(B155 &lt;&gt; "", IFERROR(IF(C$16 = "PRELIM", SUMIF('Database (LECTURE-RES-PRAC)'!D$14:AG$14, "CLO2", 'Database (LECTURE-RES-PRAC)'!D152:AG152) / 'Grade computation'!F$5, IF(C$16 = "MIDTERM", SUMIF('Database (LECTURE-RES-PRAC)'!AJ$14:BM$14, "CLO2", 'Database (LECTURE-RES-PRAC)'!AJ152:BM152) / 'Grade computation'!G$5, IF(C$16 = "FINAL", SUMIF('Database (LECTURE-RES-PRAC)'!BP$14:CS$14, "CLO2", 'Database (LECTURE-RES-PRAC)'!BP152:CS152) / 'Grade computation'!H$5,""))),""),"")</f>
        <v/>
      </c>
      <c r="S155" s="232" t="str">
        <f t="shared" si="70"/>
        <v/>
      </c>
      <c r="T155" s="25" t="str">
        <f>IF(B155 &lt;&gt; "",IF(AND('PRINTABLE (per grading)'!H$16="EXAM", 'PRINTABLE (per grading)'!B$13="Prelim"), IF(ISERROR(SUMIF('Exam (LECTURE ONLY)'!D$20:M$20, "CLO2", 'Exam (LECTURE ONLY)'!D157:M157) / 'Exam (LECTURE ONLY)'!AL$7), "", SUMIF('Exam (LECTURE ONLY)'!D$20:M$20, "CLO2", 'Exam (LECTURE ONLY)'!D157:M157) /'Exam (LECTURE ONLY)'!AL$7),
IF(AND('PRINTABLE (per grading)'!H$16="EXAM", 'PRINTABLE (per grading)'!B$13="Midterm"), IF(ISERROR(SUMIF('Exam (LECTURE ONLY)'!O$20:X$20, "CLO2", 'Exam (LECTURE ONLY)'!O157:X157) / 'Exam (LECTURE ONLY)'!AM$7), "", SUMIF('Exam (LECTURE ONLY)'!O$20:X$20, "CLO2", 'Exam (LECTURE ONLY)'!O157:X157) / 'Exam (LECTURE ONLY)'!AM$7),
IF(AND('PRINTABLE (per grading)'!H$16="EXAM", 'PRINTABLE (per grading)'!B$13="Final"), IF(ISERROR(SUMIF('Exam (LECTURE ONLY)'!Z$20:AI$20, "CLO2", 'Exam (LECTURE ONLY)'!Z157:AI157) / 'Exam (LECTURE ONLY)'!AN$7), "", SUMIF('Exam (LECTURE ONLY)'!Z$20:AI$20, "CLO2", 'Exam (LECTURE ONLY)'!Z157:AI157) / 'Exam (LECTURE ONLY)'!AN$7),
IF(AND('PRINTABLE (per grading)'!H$16="OUTPUT", 'PRINTABLE (per grading)'!B$13="Prelim"), IF(ISERROR(SUMIF(OUTPUT!C$20:M$20, "CLO2", OUTPUT!C157:M157) / OUTPUT!AL$7), "", SUMIF(OUTPUT!C$20:M$20, "CLO2", OUTPUT!C157:M157) / OUTPUT!AL$7),
IF(AND('PRINTABLE (per grading)'!H$16="OUTPUT", 'PRINTABLE (per grading)'!B$13="Midterm"), IF(ISERROR(SUMIF(OUTPUT!O$20:Y$20, "CLO2", OUTPUT!O157:Y157) / OUTPUT!AM$7), "", SUMIF(OUTPUT!O$20:Y$20, "CLO2", OUTPUT!O157:Y157) / OUTPUT!AM$7),
IF(AND('PRINTABLE (per grading)'!H$16="OUTPUT", 'PRINTABLE (per grading)'!B$13="Final"), IF(ISERROR(SUMIF(OUTPUT!AA$20:AI$20, "CLO2", OUTPUT!AA157:AI157) / OUTPUT!AN$7), "", SUMIF(OUTPUT!AA$20:AI$20, "CLO2", OUTPUT!AA157:AI157) / OUTPUT!AN$7),
"")))))),"")</f>
        <v/>
      </c>
      <c r="U155" s="232" t="str">
        <f t="shared" si="71"/>
        <v/>
      </c>
      <c r="V155" s="233" t="str">
        <f t="shared" si="72"/>
        <v/>
      </c>
      <c r="W155" s="25" t="str">
        <f>IF(B155 &lt;&gt; "", IFERROR(IF(C$16 = "PRELIM", SUMIF('Database (LECTURE-RES-PRAC)'!D$14:AG$14, "CLO3", 'Database (LECTURE-RES-PRAC)'!D152:AG152) / 'Grade computation'!F$6, IF(C$16 = "MIDTERM", SUMIF('Database (LECTURE-RES-PRAC)'!AJ$14:BM$14, "CLO3", 'Database (LECTURE-RES-PRAC)'!AJ152:BM152) / 'Grade computation'!G$6, IF(C$16 = "FINAL", SUMIF('Database (LECTURE-RES-PRAC)'!BP$14:CS$14, "CLO3", 'Database (LECTURE-RES-PRAC)'!BP152:CS152) / 'Grade computation'!H$6,""))),""),"")</f>
        <v/>
      </c>
      <c r="X155" s="232" t="str">
        <f t="shared" si="73"/>
        <v/>
      </c>
      <c r="Y155" s="25" t="str">
        <f>IF(B155 &lt;&gt; "",IF(AND('PRINTABLE (per grading)'!H$16="EXAM", 'PRINTABLE (per grading)'!B$13="Prelim"), IF(ISERROR(SUMIF('Exam (LECTURE ONLY)'!D$20:M$20, "CLO3", 'Exam (LECTURE ONLY)'!D157:M157) / 'Exam (LECTURE ONLY)'!AL$8), "", SUMIF('Exam (LECTURE ONLY)'!D$20:M$20, "CLO3", 'Exam (LECTURE ONLY)'!D157:M157) /'Exam (LECTURE ONLY)'!AL$8),
IF(AND('PRINTABLE (per grading)'!H$16="EXAM", 'PRINTABLE (per grading)'!B$13="Midterm"), IF(ISERROR(SUMIF('Exam (LECTURE ONLY)'!O$20:X$20, "CLO3", 'Exam (LECTURE ONLY)'!O157:X157) / 'Exam (LECTURE ONLY)'!AM$8), "", SUMIF('Exam (LECTURE ONLY)'!O$20:X$20, "CLO3", 'Exam (LECTURE ONLY)'!O157:X157) / 'Exam (LECTURE ONLY)'!AM$8),
IF(AND('PRINTABLE (per grading)'!H$16="EXAM", 'PRINTABLE (per grading)'!B$13="Final"), IF(ISERROR(SUMIF('Exam (LECTURE ONLY)'!Z$20:AI$20, "CLO3", 'Exam (LECTURE ONLY)'!Z157:AI157) / 'Exam (LECTURE ONLY)'!AN$8), "", SUMIF('Exam (LECTURE ONLY)'!Z$20:AI$20, "CLO3", 'Exam (LECTURE ONLY)'!Z157:AI157) / 'Exam (LECTURE ONLY)'!AN$8),
IF(AND('PRINTABLE (per grading)'!H$16="OUTPUT", 'PRINTABLE (per grading)'!B$13="Prelim"), IF(ISERROR(SUMIF(OUTPUT!C$20:M$20, "CLO3", OUTPUT!C157:M157) / OUTPUT!AL$8), "", SUMIF(OUTPUT!C$20:M$20, "CLO3", OUTPUT!C157:M157) / OUTPUT!AL$8),
IF(AND('PRINTABLE (per grading)'!H$16="OUTPUT", 'PRINTABLE (per grading)'!B$13="Midterm"), IF(ISERROR(SUMIF(OUTPUT!O$20:Y$20, "CLO3", OUTPUT!O157:Y157) / OUTPUT!AM$8), "", SUMIF(OUTPUT!O$20:Y$20, "CLO3", OUTPUT!O157:Y157) / OUTPUT!AM$8),
IF(AND('PRINTABLE (per grading)'!H$16="OUTPUT", 'PRINTABLE (per grading)'!B$13="Final"), IF(ISERROR(SUMIF(OUTPUT!AA$20:AI$20, "CLO3", OUTPUT!AA157:AI157) / OUTPUT!AN$8), "", SUMIF(OUTPUT!AA$20:AI$20, "CLO3", OUTPUT!AA157:AI157) / OUTPUT!AN$8),
"" )))))),"")</f>
        <v/>
      </c>
      <c r="Z155" s="232" t="str">
        <f t="shared" si="74"/>
        <v/>
      </c>
      <c r="AA155" s="233" t="str">
        <f t="shared" si="75"/>
        <v/>
      </c>
      <c r="AB155" s="25" t="str">
        <f>IF(B155 &lt;&gt; "", IFERROR(IF(C$16 = "PRELIM", SUMIF('Database (LECTURE-RES-PRAC)'!D$14:AG$14, "CLO4", 'Database (LECTURE-RES-PRAC)'!D152:AG152) / 'Grade computation'!F$7, IF(C$16 = "MIDTERM", SUMIF('Database (LECTURE-RES-PRAC)'!AJ$14:BM$14, "CLO4", 'Database (LECTURE-RES-PRAC)'!AJ152:BM152) / 'Grade computation'!G$7, IF(C$16 = "FINAL", SUMIF('Database (LECTURE-RES-PRAC)'!BP$14:CS$14, "CLO4", 'Database (LECTURE-RES-PRAC)'!BP152:CS152) / 'Grade computation'!H$7,""))),""),"")</f>
        <v/>
      </c>
      <c r="AC155" s="232" t="str">
        <f t="shared" si="76"/>
        <v/>
      </c>
      <c r="AD155" s="25" t="str">
        <f>IF(B155 &lt;&gt; "",IF(AND('PRINTABLE (per grading)'!H$16="EXAM", 'PRINTABLE (per grading)'!B$13="Prelim"), IF(ISERROR(SUMIF('Exam (LECTURE ONLY)'!D$20:M$20, "CLO4", 'Exam (LECTURE ONLY)'!D157:M157) / 'Exam (LECTURE ONLY)'!AL$9), "", SUMIF('Exam (LECTURE ONLY)'!D$20:M$20, "CLO4", 'Exam (LECTURE ONLY)'!D157:M157) /'Exam (LECTURE ONLY)'!AL$9),
IF(AND('PRINTABLE (per grading)'!H$16="EXAM", 'PRINTABLE (per grading)'!B$13="Midterm"), IF(ISERROR(SUMIF('Exam (LECTURE ONLY)'!O$20:X$20, "CLO4", 'Exam (LECTURE ONLY)'!O157:X157) / 'Exam (LECTURE ONLY)'!AM$9), "", SUMIF('Exam (LECTURE ONLY)'!O$20:X$20, "CLO4", 'Exam (LECTURE ONLY)'!O157:X157) / 'Exam (LECTURE ONLY)'!AM$9),
IF(AND('PRINTABLE (per grading)'!H$16="EXAM", 'PRINTABLE (per grading)'!B$13="Final"), IF(ISERROR(SUMIF('Exam (LECTURE ONLY)'!Z$20:AI$20, "CLO4", 'Exam (LECTURE ONLY)'!Z157:AI157) / 'Exam (LECTURE ONLY)'!AN$9), "", SUMIF('Exam (LECTURE ONLY)'!Z$20:AI$20, "CLO4", 'Exam (LECTURE ONLY)'!Z157:AI157) / 'Exam (LECTURE ONLY)'!AN$9),
IF(AND('PRINTABLE (per grading)'!H$16="OUTPUT", 'PRINTABLE (per grading)'!B$13="Prelim"), IF(ISERROR(SUMIF(OUTPUT!C$20:M$20, "CLO4", OUTPUT!C157:M157) / OUTPUT!AL$9), "", SUMIF(OUTPUT!C$20:M$20, "CLO4", OUTPUT!C157:M157) / OUTPUT!AL$9),
IF(AND('PRINTABLE (per grading)'!H$16="OUTPUT", 'PRINTABLE (per grading)'!B$13="Midterm"), IF(ISERROR(SUMIF(OUTPUT!O$20:Y$20, "CLO4", OUTPUT!O157:Y157) / OUTPUT!AM$9), "", SUMIF(OUTPUT!O$20:Y$20, "CLO4", OUTPUT!O157:Y157) / OUTPUT!AM$9),
IF(AND('PRINTABLE (per grading)'!H$16="OUTPUT", 'PRINTABLE (per grading)'!B$13="Final"), IF(ISERROR(SUMIF(OUTPUT!AA$20:AI$20, "CLO4", OUTPUT!AA157:AI157) / OUTPUT!AN$9), "", SUMIF(OUTPUT!AA$20:AI$20, "CLO4", OUTPUT!AA157:AI157) / OUTPUT!AN$9),
"")))))),"")</f>
        <v/>
      </c>
      <c r="AE155" s="232" t="str">
        <f t="shared" si="77"/>
        <v/>
      </c>
      <c r="AF155" s="233" t="str">
        <f t="shared" si="78"/>
        <v/>
      </c>
      <c r="AG155" s="25" t="str">
        <f>IF(B155 &lt;&gt; "", IFERROR(IF(C$16 = "PRELIM", SUMIF('Database (LECTURE-RES-PRAC)'!D$14:AG$14, "CLO5", 'Database (LECTURE-RES-PRAC)'!D152:AG152) / 'Grade computation'!F$8, IF(C$16 = "MIDTERM", SUMIF('Database (LECTURE-RES-PRAC)'!AJ$14:BM$14, "CLO5", 'Database (LECTURE-RES-PRAC)'!AJ152:BM152) / 'Grade computation'!G$8, IF(C$16 = "FINAL", SUMIF('Database (LECTURE-RES-PRAC)'!BP$14:CS$14, "CLO5", 'Database (LECTURE-RES-PRAC)'!BP152:CS152) / 'Grade computation'!H$8,""))),""),"")</f>
        <v/>
      </c>
      <c r="AH155" s="232" t="str">
        <f t="shared" si="79"/>
        <v/>
      </c>
      <c r="AI155" s="25" t="str">
        <f>IF(B155 &lt;&gt; "",IF(AND('PRINTABLE (per grading)'!H$16="EXAM", 'PRINTABLE (per grading)'!B$13="Prelim"), IF(ISERROR(SUMIF('Exam (LECTURE ONLY)'!D$20:M$20, "CLO5", 'Exam (LECTURE ONLY)'!D157:M157) / 'Exam (LECTURE ONLY)'!AL$10), "", SUMIF('Exam (LECTURE ONLY)'!D$20:M$20, "CLO5", 'Exam (LECTURE ONLY)'!D157:M157) /'Exam (LECTURE ONLY)'!AL$10),
IF(AND('PRINTABLE (per grading)'!H$16="EXAM", 'PRINTABLE (per grading)'!B$13="Midterm"), IF(ISERROR(SUMIF('Exam (LECTURE ONLY)'!O$20:X$20, "CLO5", 'Exam (LECTURE ONLY)'!O157:X157) / 'Exam (LECTURE ONLY)'!AM$10), "", SUMIF('Exam (LECTURE ONLY)'!O$20:X$20, "CLO5", 'Exam (LECTURE ONLY)'!O157:X157) / 'Exam (LECTURE ONLY)'!AM$10),
IF(AND('PRINTABLE (per grading)'!H$16="EXAM", 'PRINTABLE (per grading)'!B$13="Final"), IF(ISERROR(SUMIF('Exam (LECTURE ONLY)'!Z$20:AI$20, "CLO5", 'Exam (LECTURE ONLY)'!Z157:AI157) / 'Exam (LECTURE ONLY)'!AN$10), "", SUMIF('Exam (LECTURE ONLY)'!Z$20:AI$20, "CLO5", 'Exam (LECTURE ONLY)'!Z157:AI157) / 'Exam (LECTURE ONLY)'!AN$10),
IF(AND('PRINTABLE (per grading)'!H$16="OUTPUT", 'PRINTABLE (per grading)'!B$13="Prelim"), IF(ISERROR(SUMIF(OUTPUT!C$20:M$20, "CLO5", OUTPUT!C157:M157) / OUTPUT!AL$10), "", SUMIF(OUTPUT!C$20:M$20, "CLO5", OUTPUT!C157:M157) / OUTPUT!AL$10),
IF(AND('PRINTABLE (per grading)'!H$16="OUTPUT", 'PRINTABLE (per grading)'!B$13="Midterm"), IF(ISERROR(SUMIF(OUTPUT!O$20:Y$20, "CLO5", OUTPUT!O157:Y157) / OUTPUT!AM$10), "", SUMIF(OUTPUT!O$20:Y$20, "CLO5", OUTPUT!O157:Y157) / OUTPUT!AM$10),
IF(AND('PRINTABLE (per grading)'!H$16="OUTPUT", 'PRINTABLE (per grading)'!B$13="Final"), IF(ISERROR(SUMIF(OUTPUT!AA$20:AI$20, "CLO5", OUTPUT!AA157:AI157) / OUTPUT!AN$10), "", SUMIF(OUTPUT!AA$20:AI$20, "CLO5", OUTPUT!AA157:AI157) / OUTPUT!AN$10),
"")))))),"")</f>
        <v/>
      </c>
      <c r="AJ155" s="232" t="str">
        <f t="shared" si="80"/>
        <v/>
      </c>
      <c r="AK155" s="233" t="str">
        <f t="shared" si="81"/>
        <v/>
      </c>
      <c r="AL155" s="25" t="str">
        <f>IF(B155 &lt;&gt; "", IFERROR(IF(C$16 = "PRELIM", SUMIF('Database (LECTURE-RES-PRAC)'!D$14:AG$14, "CLO6", 'Database (LECTURE-RES-PRAC)'!D152:AG152) / 'Grade computation'!F$9, IF(C$16 = "MIDTERM", SUMIF('Database (LECTURE-RES-PRAC)'!AJ$14:BM$14, "CLO6", 'Database (LECTURE-RES-PRAC)'!AJ152:BM152) / 'Grade computation'!G$9, IF(C$16 = "FINAL", SUMIF('Database (LECTURE-RES-PRAC)'!BP$14:CS$14, "CLO6", 'Database (LECTURE-RES-PRAC)'!BP152:CS152) / 'Grade computation'!H$9,""))),""),"")</f>
        <v/>
      </c>
      <c r="AM155" s="232" t="str">
        <f t="shared" si="82"/>
        <v/>
      </c>
      <c r="AN155" s="25" t="str">
        <f>IF(B155 &lt;&gt; "",IF(AND('PRINTABLE (per grading)'!H$16="EXAM", 'PRINTABLE (per grading)'!B$13="Prelim"), IF(ISERROR(SUMIF('Exam (LECTURE ONLY)'!D$20:M$20, "CLO6", 'Exam (LECTURE ONLY)'!D157:M157) / 'Exam (LECTURE ONLY)'!AL$11), "", SUMIF('Exam (LECTURE ONLY)'!D$20:M$20, "CLO6", 'Exam (LECTURE ONLY)'!D157:M157) /'Exam (LECTURE ONLY)'!AL$11),
IF(AND('PRINTABLE (per grading)'!H$16="EXAM", 'PRINTABLE (per grading)'!B$13="Midterm"), IF(ISERROR(SUMIF('Exam (LECTURE ONLY)'!O$20:X$20, "CLO6", 'Exam (LECTURE ONLY)'!O157:X157) / 'Exam (LECTURE ONLY)'!AM$11), "", SUMIF('Exam (LECTURE ONLY)'!O$20:X$20, "CLO6", 'Exam (LECTURE ONLY)'!O157:X157) / 'Exam (LECTURE ONLY)'!AM$11),
IF(AND('PRINTABLE (per grading)'!H$16="EXAM", 'PRINTABLE (per grading)'!B$13="Final"), IF(ISERROR(SUMIF('Exam (LECTURE ONLY)'!Z$20:AI$20, "CLO6", 'Exam (LECTURE ONLY)'!Z157:AI157) / 'Exam (LECTURE ONLY)'!AN$11), "", SUMIF('Exam (LECTURE ONLY)'!Z$20:AI$20, "CLO6", 'Exam (LECTURE ONLY)'!Z157:AI157) / 'Exam (LECTURE ONLY)'!AN$11),
IF(AND('PRINTABLE (per grading)'!H$16="OUTPUT", 'PRINTABLE (per grading)'!B$13="Prelim"), IF(ISERROR(SUMIF(OUTPUT!C$20:M$20, "CLO6", OUTPUT!C157:M157) / OUTPUT!AL$11), "", SUMIF(OUTPUT!C$20:M$20, "CLO6", OUTPUT!C157:M157) / OUTPUT!AL$11),
IF(AND('PRINTABLE (per grading)'!H$16="OUTPUT", 'PRINTABLE (per grading)'!B$13="Midterm"), IF(ISERROR(SUMIF(OUTPUT!O$20:Y$20, "CLO6", OUTPUT!O157:Y157) / OUTPUT!AM$11), "", SUMIF(OUTPUT!O$20:Y$20, "CLO6", OUTPUT!O157:Y157) / OUTPUT!AM$11),
IF(AND('PRINTABLE (per grading)'!H$16="OUTPUT", 'PRINTABLE (per grading)'!B$13="Final"), IF(ISERROR(SUMIF(OUTPUT!AA$20:AI$20, "CLO6", OUTPUT!AA157:AI157) / OUTPUT!AN$11), "", SUMIF(OUTPUT!AA$20:AI$20, "CLO6", OUTPUT!AA157:AI157) / OUTPUT!AN$11),
"")))))),"")</f>
        <v/>
      </c>
      <c r="AO155" s="232" t="str">
        <f t="shared" si="83"/>
        <v/>
      </c>
      <c r="AP155" s="233" t="str">
        <f t="shared" si="84"/>
        <v/>
      </c>
      <c r="AQ155" s="25" t="str">
        <f>IF(B155 &lt;&gt; "", IFERROR(IF(C$16 = "PRELIM", SUMIF('Database (LECTURE-RES-PRAC)'!D$14:AG$14, "CLO7", 'Database (LECTURE-RES-PRAC)'!D152:AG152) / 'Grade computation'!F$10, IF(C$16 = "MIDTERM", SUMIF('Database (LECTURE-RES-PRAC)'!AJ$14:BM$14, "CLO7", 'Database (LECTURE-RES-PRAC)'!AJ152:BM152) / 'Grade computation'!G$10, IF(C$16 = "FINAL", SUMIF('Database (LECTURE-RES-PRAC)'!BP$14:CS$14, "CLO7", 'Database (LECTURE-RES-PRAC)'!BP152:CS152) / 'Grade computation'!H$10,""))),""),"")</f>
        <v/>
      </c>
      <c r="AR155" s="232" t="str">
        <f t="shared" si="85"/>
        <v/>
      </c>
      <c r="AS155" s="25" t="str">
        <f>IF(B155 &lt;&gt; "",IF(AND('PRINTABLE (per grading)'!H$16="EXAM", 'PRINTABLE (per grading)'!B$13="Prelim"), IF(ISERROR(SUMIF('Exam (LECTURE ONLY)'!D$20:M$20, "CLO7", 'Exam (LECTURE ONLY)'!D157:M157) / 'Exam (LECTURE ONLY)'!AL$12), "", SUMIF('Exam (LECTURE ONLY)'!D$20:M$20, "CLO7", 'Exam (LECTURE ONLY)'!D157:M157) /'Exam (LECTURE ONLY)'!AL$12),
IF(AND('PRINTABLE (per grading)'!H$16="EXAM", 'PRINTABLE (per grading)'!B$13="Midterm"), IF(ISERROR(SUMIF('Exam (LECTURE ONLY)'!O$20:X$20, "CLO7", 'Exam (LECTURE ONLY)'!O157:X157) / 'Exam (LECTURE ONLY)'!AM$12), "", SUMIF('Exam (LECTURE ONLY)'!O$20:X$20, "CLO7", 'Exam (LECTURE ONLY)'!O157:X157) / 'Exam (LECTURE ONLY)'!AM$12),
IF(AND('PRINTABLE (per grading)'!H$16="EXAM", 'PRINTABLE (per grading)'!B$13="Final"), IF(ISERROR(SUMIF('Exam (LECTURE ONLY)'!Z$20:AI$20, "CLO7", 'Exam (LECTURE ONLY)'!Z157:AI157) / 'Exam (LECTURE ONLY)'!AN$12), "", SUMIF('Exam (LECTURE ONLY)'!Z$20:AI$20, "CLO7", 'Exam (LECTURE ONLY)'!Z157:AI157) / 'Exam (LECTURE ONLY)'!AN$12),
IF(AND('PRINTABLE (per grading)'!H$16="OUTPUT", 'PRINTABLE (per grading)'!B$13="Prelim"), IF(ISERROR(SUMIF(OUTPUT!C$20:M$20, "CLO7", OUTPUT!C157:M157) / OUTPUT!AL$12), "", SUMIF(OUTPUT!C$20:M$20, "CLO7", OUTPUT!C157:M157) / OUTPUT!AL$12),
IF(AND('PRINTABLE (per grading)'!H$16="OUTPUT", 'PRINTABLE (per grading)'!B$13="Midterm"), IF(ISERROR(SUMIF(OUTPUT!O$20:Y$20, "CLO7", OUTPUT!O157:Y157) / OUTPUT!AM$12), "", SUMIF(OUTPUT!O$20:Y$20, "CLO7", OUTPUT!O157:Y157) / OUTPUT!AM$12),
IF(AND('PRINTABLE (per grading)'!H$16="OUTPUT", 'PRINTABLE (per grading)'!B$13="Final"), IF(ISERROR(SUMIF(OUTPUT!AA$20:AI$20, "CLO7", OUTPUT!AA157:AI157) / OUTPUT!AN$12), "", SUMIF(OUTPUT!AA$20:AI$20, "CLO7", OUTPUT!AA157:AI157) / OUTPUT!AN$12),
"")))))),"")</f>
        <v/>
      </c>
      <c r="AT155" s="232" t="str">
        <f t="shared" si="86"/>
        <v/>
      </c>
      <c r="AU155" s="233" t="str">
        <f t="shared" si="87"/>
        <v/>
      </c>
      <c r="AV155" s="25" t="str">
        <f>IF(B155 &lt;&gt; "", IFERROR(IF(C$16 = "PRELIM", SUMIF('Database (LECTURE-RES-PRAC)'!D$14:AG$14, "CLO8", 'Database (LECTURE-RES-PRAC)'!D152:AG152) / 'Grade computation'!F$11, IF(C$16 = "MIDTERM", SUMIF('Database (LECTURE-RES-PRAC)'!AJ$14:BM$14, "CLO8", 'Database (LECTURE-RES-PRAC)'!AJ152:BM152) / 'Grade computation'!G$11, IF(C$16 = "FINAL", SUMIF('Database (LECTURE-RES-PRAC)'!BP$14:CS$14, "CLO8", 'Database (LECTURE-RES-PRAC)'!BP152:CS152) / 'Grade computation'!H$11,""))),""),"")</f>
        <v/>
      </c>
      <c r="AW155" s="232" t="str">
        <f t="shared" si="88"/>
        <v/>
      </c>
      <c r="AX155" s="25" t="str">
        <f>IF(B155 &lt;&gt; "",IF(AND('PRINTABLE (per grading)'!H$16="EXAM", 'PRINTABLE (per grading)'!B$13="Prelim"), IF(ISERROR(SUMIF('Exam (LECTURE ONLY)'!D$20:M$20, "CLO8", 'Exam (LECTURE ONLY)'!D157:M157) / 'Exam (LECTURE ONLY)'!AL$13), "", SUMIF('Exam (LECTURE ONLY)'!D$20:M$20, "CLO8", 'Exam (LECTURE ONLY)'!D157:M157) /'Exam (LECTURE ONLY)'!AL$13),
IF(AND('PRINTABLE (per grading)'!H$16="EXAM", 'PRINTABLE (per grading)'!B$13="Midterm"), IF(ISERROR(SUMIF('Exam (LECTURE ONLY)'!O$20:X$20, "CLO8", 'Exam (LECTURE ONLY)'!O157:X157) / 'Exam (LECTURE ONLY)'!AM$13), "", SUMIF('Exam (LECTURE ONLY)'!O$20:X$20, "CLO8", 'Exam (LECTURE ONLY)'!O157:X157) / 'Exam (LECTURE ONLY)'!AM$13),
IF(AND('PRINTABLE (per grading)'!H$16="EXAM", 'PRINTABLE (per grading)'!B$13="Final"), IF(ISERROR(SUMIF('Exam (LECTURE ONLY)'!Z$20:AI$20, "CLO8", 'Exam (LECTURE ONLY)'!Z157:AI157) / 'Exam (LECTURE ONLY)'!AN$13), "", SUMIF('Exam (LECTURE ONLY)'!Z$20:AI$20, "CLO8", 'Exam (LECTURE ONLY)'!Z157:AI157) / 'Exam (LECTURE ONLY)'!AN$13),
IF(AND('PRINTABLE (per grading)'!H$16="OUTPUT", 'PRINTABLE (per grading)'!B$13="Prelim"), IF(ISERROR(SUMIF(OUTPUT!C$20:M$20, "CLO8", OUTPUT!C157:M157) / OUTPUT!AL$13), "", SUMIF(OUTPUT!C$20:M$20, "CLO8", OUTPUT!C157:M157) / OUTPUT!AL$13),
IF(AND('PRINTABLE (per grading)'!H$16="OUTPUT", 'PRINTABLE (per grading)'!B$13="Midterm"), IF(ISERROR(SUMIF(OUTPUT!O$20:Y$20, "CLO8", OUTPUT!O157:Y157) / OUTPUT!AM$13), "", SUMIF(OUTPUT!O$20:Y$20, "CLO8", OUTPUT!O157:Y157) / OUTPUT!AM$13),
IF(AND('PRINTABLE (per grading)'!H$16="OUTPUT", 'PRINTABLE (per grading)'!B$13="Final"), IF(ISERROR(SUMIF(OUTPUT!AA$20:AI$20, "CLO8", OUTPUT!AA157:AI157) / OUTPUT!AN$13), "", SUMIF(OUTPUT!AA$20:AI$20, "CLO8", OUTPUT!AA157:AI157) / OUTPUT!AN$13),
"")))))),"")</f>
        <v/>
      </c>
      <c r="AY155" s="232" t="str">
        <f t="shared" si="89"/>
        <v/>
      </c>
      <c r="AZ155" s="233" t="str">
        <f t="shared" si="90"/>
        <v/>
      </c>
      <c r="BA155" s="25" t="str">
        <f>IF(B155 &lt;&gt; "", IFERROR(IF(C$16 = "PRELIM", SUMIF('Database (LECTURE-RES-PRAC)'!D$14:AG$14, "CLO9", 'Database (LECTURE-RES-PRAC)'!D152:AG152) / 'Grade computation'!F$12, IF(C$16 = "MIDTERM", SUMIF('Database (LECTURE-RES-PRAC)'!AJ$14:BM$14, "CLO9", 'Database (LECTURE-RES-PRAC)'!AJ152:BM152) / 'Grade computation'!G$12, IF(C$16 = "FINAL", SUMIF('Database (LECTURE-RES-PRAC)'!BP$14:CS$14, "CLO9", 'Database (LECTURE-RES-PRAC)'!BP152:CS152) / 'Grade computation'!H$12,""))),""),"")</f>
        <v/>
      </c>
      <c r="BB155" s="232" t="str">
        <f t="shared" si="91"/>
        <v/>
      </c>
      <c r="BC155" s="25" t="str">
        <f>IF(B155 &lt;&gt; "",IF(AND('PRINTABLE (per grading)'!H$16="EXAM", 'PRINTABLE (per grading)'!B$13="Prelim"), IF(ISERROR(SUMIF('Exam (LECTURE ONLY)'!D$20:M$20, "CLO9", 'Exam (LECTURE ONLY)'!D157:M157) / 'Exam (LECTURE ONLY)'!AL$14), "", SUMIF('Exam (LECTURE ONLY)'!D$20:M$20, "CLO9", 'Exam (LECTURE ONLY)'!D157:M157) /'Exam (LECTURE ONLY)'!AL$14),
IF(AND('PRINTABLE (per grading)'!H$16="EXAM", 'PRINTABLE (per grading)'!B$13="Midterm"), IF(ISERROR(SUMIF('Exam (LECTURE ONLY)'!O$20:X$20, "CLO9", 'Exam (LECTURE ONLY)'!O157:X157) / 'Exam (LECTURE ONLY)'!AM$14), "", SUMIF('Exam (LECTURE ONLY)'!O$20:X$20, "CLO9", 'Exam (LECTURE ONLY)'!O157:X157) / 'Exam (LECTURE ONLY)'!AM$14),
IF(AND('PRINTABLE (per grading)'!H$16="EXAM", 'PRINTABLE (per grading)'!B$13="Final"), IF(ISERROR(SUMIF('Exam (LECTURE ONLY)'!Z$20:AI$20, "CLO9", 'Exam (LECTURE ONLY)'!Z157:AI157) / 'Exam (LECTURE ONLY)'!AN$14), "", SUMIF('Exam (LECTURE ONLY)'!Z$20:AI$20, "CLO9", 'Exam (LECTURE ONLY)'!Z157:AI157) / 'Exam (LECTURE ONLY)'!AN$14),
IF(AND('PRINTABLE (per grading)'!H$16="OUTPUT", 'PRINTABLE (per grading)'!B$13="Prelim"), IF(ISERROR(SUMIF(OUTPUT!C$20:M$20, "CLO9", OUTPUT!C157:M157) / OUTPUT!AL$14), "", SUMIF(OUTPUT!C$20:M$20, "CLO9", OUTPUT!C157:M157) / OUTPUT!AL$14),
IF(AND('PRINTABLE (per grading)'!H$16="OUTPUT", 'PRINTABLE (per grading)'!B$13="Midterm"), IF(ISERROR(SUMIF(OUTPUT!O$20:Y$20, "CLO9", OUTPUT!O157:Y157) / OUTPUT!AM$14), "", SUMIF(OUTPUT!O$20:Y$20, "CLO9", OUTPUT!O157:Y157) / OUTPUT!AM$14),
IF(AND('PRINTABLE (per grading)'!H$16="OUTPUT", 'PRINTABLE (per grading)'!B$13="Final"), IF(ISERROR(SUMIF(OUTPUT!AA$20:AI$20, "CLO9", OUTPUT!AA157:AI157) / OUTPUT!AN$14), "", SUMIF(OUTPUT!AA$20:AI$20, "CLO9", OUTPUT!AA157:AI157) / OUTPUT!AN$14),
"")))))),"")</f>
        <v/>
      </c>
      <c r="BD155" s="232" t="str">
        <f t="shared" si="92"/>
        <v/>
      </c>
      <c r="BE155" s="233" t="str">
        <f t="shared" si="93"/>
        <v/>
      </c>
      <c r="BF155" s="25" t="str">
        <f>IF(B155 &lt;&gt; "", IFERROR(IF(C$16 = "PRELIM", SUMIF('Database (LECTURE-RES-PRAC)'!D$14:AG$14, "CLO10", 'Database (LECTURE-RES-PRAC)'!D152:AG152) / 'Grade computation'!F$13, IF(C$16 = "MIDTERM", SUMIF('Database (LECTURE-RES-PRAC)'!AJ$14:BM$14, "CLO10", 'Database (LECTURE-RES-PRAC)'!AJ152:BM152) / 'Grade computation'!G$13, IF(C$16 = "FINAL", SUMIF('Database (LECTURE-RES-PRAC)'!BP$14:CS$14, "CLO10", 'Database (LECTURE-RES-PRAC)'!BP152:CS152) / 'Grade computation'!H$13,""))),""),"")</f>
        <v/>
      </c>
      <c r="BG155" s="232" t="str">
        <f t="shared" si="94"/>
        <v/>
      </c>
      <c r="BH155" s="25" t="str">
        <f>IF(B155 &lt;&gt; "",IF(AND('PRINTABLE (per grading)'!H$16="EXAM", 'PRINTABLE (per grading)'!B$13="Prelim"), IF(ISERROR(SUMIF('Exam (LECTURE ONLY)'!D$20:M$20, "CLO10", 'Exam (LECTURE ONLY)'!D157:M157) / 'Exam (LECTURE ONLY)'!AL$15), "", SUMIF('Exam (LECTURE ONLY)'!D$20:M$20, "CLO10", 'Exam (LECTURE ONLY)'!D157:M157) /'Exam (LECTURE ONLY)'!AL$15),
IF(AND('PRINTABLE (per grading)'!H$16="EXAM", 'PRINTABLE (per grading)'!B$13="Midterm"), IF(ISERROR(SUMIF('Exam (LECTURE ONLY)'!O$20:X$20, "CLO10", 'Exam (LECTURE ONLY)'!O157:X157) / 'Exam (LECTURE ONLY)'!AM$15), "", SUMIF('Exam (LECTURE ONLY)'!O$20:X$20, "CLO10", 'Exam (LECTURE ONLY)'!O157:X157) / 'Exam (LECTURE ONLY)'!AM$15),
IF(AND('PRINTABLE (per grading)'!H$16="EXAM", 'PRINTABLE (per grading)'!B$13="Final"), IF(ISERROR(SUMIF('Exam (LECTURE ONLY)'!Z$20:AI$20, "CLO10", 'Exam (LECTURE ONLY)'!Z157:AI157) / 'Exam (LECTURE ONLY)'!AN$15), "", SUMIF('Exam (LECTURE ONLY)'!Z$20:AI$20, "CLO10", 'Exam (LECTURE ONLY)'!Z157:AI157) / 'Exam (LECTURE ONLY)'!AN$15),
IF(AND('PRINTABLE (per grading)'!H$16="OUTPUT", 'PRINTABLE (per grading)'!B$13="Prelim"), IF(ISERROR(SUMIF(OUTPUT!C$20:M$20, "CLO10", OUTPUT!C157:M157) / OUTPUT!AL$15), "", SUMIF(OUTPUT!C$20:M$20, "CLO10", OUTPUT!C157:M157) / OUTPUT!AL$15),
IF(AND('PRINTABLE (per grading)'!H$16="OUTPUT", 'PRINTABLE (per grading)'!B$13="Midterm"), IF(ISERROR(SUMIF(OUTPUT!O$20:Y$20, "CLO10", OUTPUT!O157:Y157) / OUTPUT!AM$15), "", SUMIF(OUTPUT!O$20:Y$20, "CLO10", OUTPUT!O157:Y157) / OUTPUT!AM$15),
IF(AND('PRINTABLE (per grading)'!H$16="OUTPUT", 'PRINTABLE (per grading)'!B$13="Final"), IF(ISERROR(SUMIF(OUTPUT!AA$20:AI$20, "CLO10", OUTPUT!AA157:AI157) / OUTPUT!AN$15), "", SUMIF(OUTPUT!AA$20:AI$20, "CLO10", OUTPUT!AA157:AI157) / OUTPUT!AN$15),
"")))))),"")</f>
        <v/>
      </c>
      <c r="BI155" s="232" t="str">
        <f t="shared" si="95"/>
        <v/>
      </c>
      <c r="BJ155" s="233" t="str">
        <f t="shared" si="96"/>
        <v/>
      </c>
      <c r="BK155" s="2"/>
    </row>
    <row r="156" spans="1:63" ht="20.100000000000001" customHeight="1">
      <c r="A156" s="212" t="str">
        <f>IF(ISBLANK('Database (LECTURE-RES-PRAC)'!A153),"",'Database (LECTURE-RES-PRAC)'!A153)</f>
        <v/>
      </c>
      <c r="B156" s="213" t="str">
        <f>IF(ISBLANK('Database (LECTURE-RES-PRAC)'!B153),"",'Database (LECTURE-RES-PRAC)'!B153)</f>
        <v/>
      </c>
      <c r="C156" s="134" t="str">
        <f>IF(B156&lt;&gt;"",IF(C$16="PRELIM",'Grade computation'!C156, IF(C$16="MIDTERM",'Grade computation'!K156, IF(C$16="FINAL",'Grade computation'!S156,""))),"")</f>
        <v/>
      </c>
      <c r="D156" s="135" t="str">
        <f t="shared" si="1"/>
        <v/>
      </c>
      <c r="E156" s="134" t="str">
        <f>IF(B156&lt;&gt;"", IF(C$16="PRELIM",'Grade computation'!E156, IF(C$16="MIDTERM",'Grade computation'!M156, IF(C$16="FINAL",'Grade computation'!U156,""))),"")</f>
        <v/>
      </c>
      <c r="F156" s="136" t="str">
        <f t="shared" si="2"/>
        <v/>
      </c>
      <c r="G156" s="137" t="str">
        <f t="shared" si="3"/>
        <v/>
      </c>
      <c r="H156" s="207" t="str">
        <f>IF(B156&lt;&gt;"",IF(C$16="PRELIM", 'Grade computation'!H156, IF(C$16="MIDTERM", 'Grade computation'!P156, IF(C$16="FINAL",'Grade computation'!X156, ""))),"")</f>
        <v/>
      </c>
      <c r="I156" s="137" t="str">
        <f t="shared" si="4"/>
        <v/>
      </c>
      <c r="J156" s="139" t="str">
        <f t="shared" si="5"/>
        <v/>
      </c>
      <c r="K156" s="377" t="str">
        <f t="shared" si="6"/>
        <v/>
      </c>
      <c r="L156" s="434"/>
      <c r="M156" s="25" t="str">
        <f>IF(B156 &lt;&gt; "", IFERROR(IF(C$16 = "PRELIM", SUMIF('Database (LECTURE-RES-PRAC)'!D$14:AG$14, "CLO1", 'Database (LECTURE-RES-PRAC)'!D153:AG153) / 'Grade computation'!F$4, IF(C$16 = "MIDTERM", SUMIF('Database (LECTURE-RES-PRAC)'!AJ$14:BM$14, "CLO1", 'Database (LECTURE-RES-PRAC)'!AJ153:BM153) / 'Grade computation'!G$4, IF(C$16 = "FINAL", SUMIF('Database (LECTURE-RES-PRAC)'!BP$14:CS$14, "CLO1", 'Database (LECTURE-RES-PRAC)'!BP153:CS153) / 'Grade computation'!H$4,""))),""),"")</f>
        <v/>
      </c>
      <c r="N156" s="232" t="str">
        <f t="shared" si="67"/>
        <v/>
      </c>
      <c r="O156" s="25" t="str">
        <f>IF(B156 &lt;&gt; "",IF(AND('PRINTABLE (per grading)'!H$16="EXAM", 'PRINTABLE (per grading)'!B$13="Prelim"), IF(ISERROR(SUMIF('Exam (LECTURE ONLY)'!D$20:M$20, "CLO1", 'Exam (LECTURE ONLY)'!D158:M158) / 'Exam (LECTURE ONLY)'!AL$6), "", SUMIF('Exam (LECTURE ONLY)'!D$20:M$20, "CLO1", 'Exam (LECTURE ONLY)'!D158:M158) /'Exam (LECTURE ONLY)'!AL$6),
IF(AND('PRINTABLE (per grading)'!H$16="EXAM", 'PRINTABLE (per grading)'!B$13="Midterm"), IF(ISERROR(SUMIF('Exam (LECTURE ONLY)'!O$20:X$20, "CLO1", 'Exam (LECTURE ONLY)'!O158:X158) / 'Exam (LECTURE ONLY)'!AM$6), "", SUMIF('Exam (LECTURE ONLY)'!O$20:X$20, "CLO1", 'Exam (LECTURE ONLY)'!O158:X158) / 'Exam (LECTURE ONLY)'!AM$6),
IF(AND('PRINTABLE (per grading)'!H$16="EXAM", 'PRINTABLE (per grading)'!B$13="Final"), IF(ISERROR(SUMIF('Exam (LECTURE ONLY)'!Z$20:AI$20, "CLO1", 'Exam (LECTURE ONLY)'!Z158:AI158) / 'Exam (LECTURE ONLY)'!AN$6), "", SUMIF('Exam (LECTURE ONLY)'!Z$20:AI$20, "CLO1", 'Exam (LECTURE ONLY)'!Z158:AI158) / 'Exam (LECTURE ONLY)'!AN$6),
IF(AND('PRINTABLE (per grading)'!H$16="OUTPUT", 'PRINTABLE (per grading)'!B$13="Prelim"), IF(ISERROR(SUMIF(OUTPUT!C$20:M$20, "CLO1", OUTPUT!C158:M158) / OUTPUT!AL$6), "", SUMIF(OUTPUT!C$20:M$20, "CLO1", OUTPUT!C158:M158) / OUTPUT!AL$6),
IF(AND('PRINTABLE (per grading)'!H$16="OUTPUT", 'PRINTABLE (per grading)'!B$13="Midterm"), IF(ISERROR(SUMIF(OUTPUT!O$20:Y$20, "CLO1", OUTPUT!O158:Y158) / OUTPUT!AM$6), "", SUMIF(OUTPUT!O$20:Y$20, "CLO1", OUTPUT!O158:Y158) / OUTPUT!AM$6),
IF(AND('PRINTABLE (per grading)'!H$16="OUTPUT", 'PRINTABLE (per grading)'!B$13="Final"), IF(ISERROR(SUMIF(OUTPUT!AA$20:AI$20, "CLO1", OUTPUT!AA158:AI158) / OUTPUT!AN$6), "", SUMIF(OUTPUT!AA$20:AI$20, "CLO1", OUTPUT!AA158:AI158) / OUTPUT!AN$6),
"")))))),"")</f>
        <v/>
      </c>
      <c r="P156" s="232" t="str">
        <f t="shared" si="68"/>
        <v/>
      </c>
      <c r="Q156" s="233" t="str">
        <f t="shared" si="69"/>
        <v/>
      </c>
      <c r="R156" s="25" t="str">
        <f>IF(B156 &lt;&gt; "", IFERROR(IF(C$16 = "PRELIM", SUMIF('Database (LECTURE-RES-PRAC)'!D$14:AG$14, "CLO2", 'Database (LECTURE-RES-PRAC)'!D153:AG153) / 'Grade computation'!F$5, IF(C$16 = "MIDTERM", SUMIF('Database (LECTURE-RES-PRAC)'!AJ$14:BM$14, "CLO2", 'Database (LECTURE-RES-PRAC)'!AJ153:BM153) / 'Grade computation'!G$5, IF(C$16 = "FINAL", SUMIF('Database (LECTURE-RES-PRAC)'!BP$14:CS$14, "CLO2", 'Database (LECTURE-RES-PRAC)'!BP153:CS153) / 'Grade computation'!H$5,""))),""),"")</f>
        <v/>
      </c>
      <c r="S156" s="232" t="str">
        <f t="shared" si="70"/>
        <v/>
      </c>
      <c r="T156" s="25" t="str">
        <f>IF(B156 &lt;&gt; "",IF(AND('PRINTABLE (per grading)'!H$16="EXAM", 'PRINTABLE (per grading)'!B$13="Prelim"), IF(ISERROR(SUMIF('Exam (LECTURE ONLY)'!D$20:M$20, "CLO2", 'Exam (LECTURE ONLY)'!D158:M158) / 'Exam (LECTURE ONLY)'!AL$7), "", SUMIF('Exam (LECTURE ONLY)'!D$20:M$20, "CLO2", 'Exam (LECTURE ONLY)'!D158:M158) /'Exam (LECTURE ONLY)'!AL$7),
IF(AND('PRINTABLE (per grading)'!H$16="EXAM", 'PRINTABLE (per grading)'!B$13="Midterm"), IF(ISERROR(SUMIF('Exam (LECTURE ONLY)'!O$20:X$20, "CLO2", 'Exam (LECTURE ONLY)'!O158:X158) / 'Exam (LECTURE ONLY)'!AM$7), "", SUMIF('Exam (LECTURE ONLY)'!O$20:X$20, "CLO2", 'Exam (LECTURE ONLY)'!O158:X158) / 'Exam (LECTURE ONLY)'!AM$7),
IF(AND('PRINTABLE (per grading)'!H$16="EXAM", 'PRINTABLE (per grading)'!B$13="Final"), IF(ISERROR(SUMIF('Exam (LECTURE ONLY)'!Z$20:AI$20, "CLO2", 'Exam (LECTURE ONLY)'!Z158:AI158) / 'Exam (LECTURE ONLY)'!AN$7), "", SUMIF('Exam (LECTURE ONLY)'!Z$20:AI$20, "CLO2", 'Exam (LECTURE ONLY)'!Z158:AI158) / 'Exam (LECTURE ONLY)'!AN$7),
IF(AND('PRINTABLE (per grading)'!H$16="OUTPUT", 'PRINTABLE (per grading)'!B$13="Prelim"), IF(ISERROR(SUMIF(OUTPUT!C$20:M$20, "CLO2", OUTPUT!C158:M158) / OUTPUT!AL$7), "", SUMIF(OUTPUT!C$20:M$20, "CLO2", OUTPUT!C158:M158) / OUTPUT!AL$7),
IF(AND('PRINTABLE (per grading)'!H$16="OUTPUT", 'PRINTABLE (per grading)'!B$13="Midterm"), IF(ISERROR(SUMIF(OUTPUT!O$20:Y$20, "CLO2", OUTPUT!O158:Y158) / OUTPUT!AM$7), "", SUMIF(OUTPUT!O$20:Y$20, "CLO2", OUTPUT!O158:Y158) / OUTPUT!AM$7),
IF(AND('PRINTABLE (per grading)'!H$16="OUTPUT", 'PRINTABLE (per grading)'!B$13="Final"), IF(ISERROR(SUMIF(OUTPUT!AA$20:AI$20, "CLO2", OUTPUT!AA158:AI158) / OUTPUT!AN$7), "", SUMIF(OUTPUT!AA$20:AI$20, "CLO2", OUTPUT!AA158:AI158) / OUTPUT!AN$7),
"")))))),"")</f>
        <v/>
      </c>
      <c r="U156" s="232" t="str">
        <f t="shared" si="71"/>
        <v/>
      </c>
      <c r="V156" s="233" t="str">
        <f t="shared" si="72"/>
        <v/>
      </c>
      <c r="W156" s="25" t="str">
        <f>IF(B156 &lt;&gt; "", IFERROR(IF(C$16 = "PRELIM", SUMIF('Database (LECTURE-RES-PRAC)'!D$14:AG$14, "CLO3", 'Database (LECTURE-RES-PRAC)'!D153:AG153) / 'Grade computation'!F$6, IF(C$16 = "MIDTERM", SUMIF('Database (LECTURE-RES-PRAC)'!AJ$14:BM$14, "CLO3", 'Database (LECTURE-RES-PRAC)'!AJ153:BM153) / 'Grade computation'!G$6, IF(C$16 = "FINAL", SUMIF('Database (LECTURE-RES-PRAC)'!BP$14:CS$14, "CLO3", 'Database (LECTURE-RES-PRAC)'!BP153:CS153) / 'Grade computation'!H$6,""))),""),"")</f>
        <v/>
      </c>
      <c r="X156" s="232" t="str">
        <f t="shared" si="73"/>
        <v/>
      </c>
      <c r="Y156" s="25" t="str">
        <f>IF(B156 &lt;&gt; "",IF(AND('PRINTABLE (per grading)'!H$16="EXAM", 'PRINTABLE (per grading)'!B$13="Prelim"), IF(ISERROR(SUMIF('Exam (LECTURE ONLY)'!D$20:M$20, "CLO3", 'Exam (LECTURE ONLY)'!D158:M158) / 'Exam (LECTURE ONLY)'!AL$8), "", SUMIF('Exam (LECTURE ONLY)'!D$20:M$20, "CLO3", 'Exam (LECTURE ONLY)'!D158:M158) /'Exam (LECTURE ONLY)'!AL$8),
IF(AND('PRINTABLE (per grading)'!H$16="EXAM", 'PRINTABLE (per grading)'!B$13="Midterm"), IF(ISERROR(SUMIF('Exam (LECTURE ONLY)'!O$20:X$20, "CLO3", 'Exam (LECTURE ONLY)'!O158:X158) / 'Exam (LECTURE ONLY)'!AM$8), "", SUMIF('Exam (LECTURE ONLY)'!O$20:X$20, "CLO3", 'Exam (LECTURE ONLY)'!O158:X158) / 'Exam (LECTURE ONLY)'!AM$8),
IF(AND('PRINTABLE (per grading)'!H$16="EXAM", 'PRINTABLE (per grading)'!B$13="Final"), IF(ISERROR(SUMIF('Exam (LECTURE ONLY)'!Z$20:AI$20, "CLO3", 'Exam (LECTURE ONLY)'!Z158:AI158) / 'Exam (LECTURE ONLY)'!AN$8), "", SUMIF('Exam (LECTURE ONLY)'!Z$20:AI$20, "CLO3", 'Exam (LECTURE ONLY)'!Z158:AI158) / 'Exam (LECTURE ONLY)'!AN$8),
IF(AND('PRINTABLE (per grading)'!H$16="OUTPUT", 'PRINTABLE (per grading)'!B$13="Prelim"), IF(ISERROR(SUMIF(OUTPUT!C$20:M$20, "CLO3", OUTPUT!C158:M158) / OUTPUT!AL$8), "", SUMIF(OUTPUT!C$20:M$20, "CLO3", OUTPUT!C158:M158) / OUTPUT!AL$8),
IF(AND('PRINTABLE (per grading)'!H$16="OUTPUT", 'PRINTABLE (per grading)'!B$13="Midterm"), IF(ISERROR(SUMIF(OUTPUT!O$20:Y$20, "CLO3", OUTPUT!O158:Y158) / OUTPUT!AM$8), "", SUMIF(OUTPUT!O$20:Y$20, "CLO3", OUTPUT!O158:Y158) / OUTPUT!AM$8),
IF(AND('PRINTABLE (per grading)'!H$16="OUTPUT", 'PRINTABLE (per grading)'!B$13="Final"), IF(ISERROR(SUMIF(OUTPUT!AA$20:AI$20, "CLO3", OUTPUT!AA158:AI158) / OUTPUT!AN$8), "", SUMIF(OUTPUT!AA$20:AI$20, "CLO3", OUTPUT!AA158:AI158) / OUTPUT!AN$8),
"" )))))),"")</f>
        <v/>
      </c>
      <c r="Z156" s="232" t="str">
        <f t="shared" si="74"/>
        <v/>
      </c>
      <c r="AA156" s="233" t="str">
        <f t="shared" si="75"/>
        <v/>
      </c>
      <c r="AB156" s="25" t="str">
        <f>IF(B156 &lt;&gt; "", IFERROR(IF(C$16 = "PRELIM", SUMIF('Database (LECTURE-RES-PRAC)'!D$14:AG$14, "CLO4", 'Database (LECTURE-RES-PRAC)'!D153:AG153) / 'Grade computation'!F$7, IF(C$16 = "MIDTERM", SUMIF('Database (LECTURE-RES-PRAC)'!AJ$14:BM$14, "CLO4", 'Database (LECTURE-RES-PRAC)'!AJ153:BM153) / 'Grade computation'!G$7, IF(C$16 = "FINAL", SUMIF('Database (LECTURE-RES-PRAC)'!BP$14:CS$14, "CLO4", 'Database (LECTURE-RES-PRAC)'!BP153:CS153) / 'Grade computation'!H$7,""))),""),"")</f>
        <v/>
      </c>
      <c r="AC156" s="232" t="str">
        <f t="shared" si="76"/>
        <v/>
      </c>
      <c r="AD156" s="25" t="str">
        <f>IF(B156 &lt;&gt; "",IF(AND('PRINTABLE (per grading)'!H$16="EXAM", 'PRINTABLE (per grading)'!B$13="Prelim"), IF(ISERROR(SUMIF('Exam (LECTURE ONLY)'!D$20:M$20, "CLO4", 'Exam (LECTURE ONLY)'!D158:M158) / 'Exam (LECTURE ONLY)'!AL$9), "", SUMIF('Exam (LECTURE ONLY)'!D$20:M$20, "CLO4", 'Exam (LECTURE ONLY)'!D158:M158) /'Exam (LECTURE ONLY)'!AL$9),
IF(AND('PRINTABLE (per grading)'!H$16="EXAM", 'PRINTABLE (per grading)'!B$13="Midterm"), IF(ISERROR(SUMIF('Exam (LECTURE ONLY)'!O$20:X$20, "CLO4", 'Exam (LECTURE ONLY)'!O158:X158) / 'Exam (LECTURE ONLY)'!AM$9), "", SUMIF('Exam (LECTURE ONLY)'!O$20:X$20, "CLO4", 'Exam (LECTURE ONLY)'!O158:X158) / 'Exam (LECTURE ONLY)'!AM$9),
IF(AND('PRINTABLE (per grading)'!H$16="EXAM", 'PRINTABLE (per grading)'!B$13="Final"), IF(ISERROR(SUMIF('Exam (LECTURE ONLY)'!Z$20:AI$20, "CLO4", 'Exam (LECTURE ONLY)'!Z158:AI158) / 'Exam (LECTURE ONLY)'!AN$9), "", SUMIF('Exam (LECTURE ONLY)'!Z$20:AI$20, "CLO4", 'Exam (LECTURE ONLY)'!Z158:AI158) / 'Exam (LECTURE ONLY)'!AN$9),
IF(AND('PRINTABLE (per grading)'!H$16="OUTPUT", 'PRINTABLE (per grading)'!B$13="Prelim"), IF(ISERROR(SUMIF(OUTPUT!C$20:M$20, "CLO4", OUTPUT!C158:M158) / OUTPUT!AL$9), "", SUMIF(OUTPUT!C$20:M$20, "CLO4", OUTPUT!C158:M158) / OUTPUT!AL$9),
IF(AND('PRINTABLE (per grading)'!H$16="OUTPUT", 'PRINTABLE (per grading)'!B$13="Midterm"), IF(ISERROR(SUMIF(OUTPUT!O$20:Y$20, "CLO4", OUTPUT!O158:Y158) / OUTPUT!AM$9), "", SUMIF(OUTPUT!O$20:Y$20, "CLO4", OUTPUT!O158:Y158) / OUTPUT!AM$9),
IF(AND('PRINTABLE (per grading)'!H$16="OUTPUT", 'PRINTABLE (per grading)'!B$13="Final"), IF(ISERROR(SUMIF(OUTPUT!AA$20:AI$20, "CLO4", OUTPUT!AA158:AI158) / OUTPUT!AN$9), "", SUMIF(OUTPUT!AA$20:AI$20, "CLO4", OUTPUT!AA158:AI158) / OUTPUT!AN$9),
"")))))),"")</f>
        <v/>
      </c>
      <c r="AE156" s="232" t="str">
        <f t="shared" si="77"/>
        <v/>
      </c>
      <c r="AF156" s="233" t="str">
        <f t="shared" si="78"/>
        <v/>
      </c>
      <c r="AG156" s="25" t="str">
        <f>IF(B156 &lt;&gt; "", IFERROR(IF(C$16 = "PRELIM", SUMIF('Database (LECTURE-RES-PRAC)'!D$14:AG$14, "CLO5", 'Database (LECTURE-RES-PRAC)'!D153:AG153) / 'Grade computation'!F$8, IF(C$16 = "MIDTERM", SUMIF('Database (LECTURE-RES-PRAC)'!AJ$14:BM$14, "CLO5", 'Database (LECTURE-RES-PRAC)'!AJ153:BM153) / 'Grade computation'!G$8, IF(C$16 = "FINAL", SUMIF('Database (LECTURE-RES-PRAC)'!BP$14:CS$14, "CLO5", 'Database (LECTURE-RES-PRAC)'!BP153:CS153) / 'Grade computation'!H$8,""))),""),"")</f>
        <v/>
      </c>
      <c r="AH156" s="232" t="str">
        <f t="shared" si="79"/>
        <v/>
      </c>
      <c r="AI156" s="25" t="str">
        <f>IF(B156 &lt;&gt; "",IF(AND('PRINTABLE (per grading)'!H$16="EXAM", 'PRINTABLE (per grading)'!B$13="Prelim"), IF(ISERROR(SUMIF('Exam (LECTURE ONLY)'!D$20:M$20, "CLO5", 'Exam (LECTURE ONLY)'!D158:M158) / 'Exam (LECTURE ONLY)'!AL$10), "", SUMIF('Exam (LECTURE ONLY)'!D$20:M$20, "CLO5", 'Exam (LECTURE ONLY)'!D158:M158) /'Exam (LECTURE ONLY)'!AL$10),
IF(AND('PRINTABLE (per grading)'!H$16="EXAM", 'PRINTABLE (per grading)'!B$13="Midterm"), IF(ISERROR(SUMIF('Exam (LECTURE ONLY)'!O$20:X$20, "CLO5", 'Exam (LECTURE ONLY)'!O158:X158) / 'Exam (LECTURE ONLY)'!AM$10), "", SUMIF('Exam (LECTURE ONLY)'!O$20:X$20, "CLO5", 'Exam (LECTURE ONLY)'!O158:X158) / 'Exam (LECTURE ONLY)'!AM$10),
IF(AND('PRINTABLE (per grading)'!H$16="EXAM", 'PRINTABLE (per grading)'!B$13="Final"), IF(ISERROR(SUMIF('Exam (LECTURE ONLY)'!Z$20:AI$20, "CLO5", 'Exam (LECTURE ONLY)'!Z158:AI158) / 'Exam (LECTURE ONLY)'!AN$10), "", SUMIF('Exam (LECTURE ONLY)'!Z$20:AI$20, "CLO5", 'Exam (LECTURE ONLY)'!Z158:AI158) / 'Exam (LECTURE ONLY)'!AN$10),
IF(AND('PRINTABLE (per grading)'!H$16="OUTPUT", 'PRINTABLE (per grading)'!B$13="Prelim"), IF(ISERROR(SUMIF(OUTPUT!C$20:M$20, "CLO5", OUTPUT!C158:M158) / OUTPUT!AL$10), "", SUMIF(OUTPUT!C$20:M$20, "CLO5", OUTPUT!C158:M158) / OUTPUT!AL$10),
IF(AND('PRINTABLE (per grading)'!H$16="OUTPUT", 'PRINTABLE (per grading)'!B$13="Midterm"), IF(ISERROR(SUMIF(OUTPUT!O$20:Y$20, "CLO5", OUTPUT!O158:Y158) / OUTPUT!AM$10), "", SUMIF(OUTPUT!O$20:Y$20, "CLO5", OUTPUT!O158:Y158) / OUTPUT!AM$10),
IF(AND('PRINTABLE (per grading)'!H$16="OUTPUT", 'PRINTABLE (per grading)'!B$13="Final"), IF(ISERROR(SUMIF(OUTPUT!AA$20:AI$20, "CLO5", OUTPUT!AA158:AI158) / OUTPUT!AN$10), "", SUMIF(OUTPUT!AA$20:AI$20, "CLO5", OUTPUT!AA158:AI158) / OUTPUT!AN$10),
"")))))),"")</f>
        <v/>
      </c>
      <c r="AJ156" s="232" t="str">
        <f t="shared" si="80"/>
        <v/>
      </c>
      <c r="AK156" s="233" t="str">
        <f t="shared" si="81"/>
        <v/>
      </c>
      <c r="AL156" s="25" t="str">
        <f>IF(B156 &lt;&gt; "", IFERROR(IF(C$16 = "PRELIM", SUMIF('Database (LECTURE-RES-PRAC)'!D$14:AG$14, "CLO6", 'Database (LECTURE-RES-PRAC)'!D153:AG153) / 'Grade computation'!F$9, IF(C$16 = "MIDTERM", SUMIF('Database (LECTURE-RES-PRAC)'!AJ$14:BM$14, "CLO6", 'Database (LECTURE-RES-PRAC)'!AJ153:BM153) / 'Grade computation'!G$9, IF(C$16 = "FINAL", SUMIF('Database (LECTURE-RES-PRAC)'!BP$14:CS$14, "CLO6", 'Database (LECTURE-RES-PRAC)'!BP153:CS153) / 'Grade computation'!H$9,""))),""),"")</f>
        <v/>
      </c>
      <c r="AM156" s="232" t="str">
        <f t="shared" si="82"/>
        <v/>
      </c>
      <c r="AN156" s="25" t="str">
        <f>IF(B156 &lt;&gt; "",IF(AND('PRINTABLE (per grading)'!H$16="EXAM", 'PRINTABLE (per grading)'!B$13="Prelim"), IF(ISERROR(SUMIF('Exam (LECTURE ONLY)'!D$20:M$20, "CLO6", 'Exam (LECTURE ONLY)'!D158:M158) / 'Exam (LECTURE ONLY)'!AL$11), "", SUMIF('Exam (LECTURE ONLY)'!D$20:M$20, "CLO6", 'Exam (LECTURE ONLY)'!D158:M158) /'Exam (LECTURE ONLY)'!AL$11),
IF(AND('PRINTABLE (per grading)'!H$16="EXAM", 'PRINTABLE (per grading)'!B$13="Midterm"), IF(ISERROR(SUMIF('Exam (LECTURE ONLY)'!O$20:X$20, "CLO6", 'Exam (LECTURE ONLY)'!O158:X158) / 'Exam (LECTURE ONLY)'!AM$11), "", SUMIF('Exam (LECTURE ONLY)'!O$20:X$20, "CLO6", 'Exam (LECTURE ONLY)'!O158:X158) / 'Exam (LECTURE ONLY)'!AM$11),
IF(AND('PRINTABLE (per grading)'!H$16="EXAM", 'PRINTABLE (per grading)'!B$13="Final"), IF(ISERROR(SUMIF('Exam (LECTURE ONLY)'!Z$20:AI$20, "CLO6", 'Exam (LECTURE ONLY)'!Z158:AI158) / 'Exam (LECTURE ONLY)'!AN$11), "", SUMIF('Exam (LECTURE ONLY)'!Z$20:AI$20, "CLO6", 'Exam (LECTURE ONLY)'!Z158:AI158) / 'Exam (LECTURE ONLY)'!AN$11),
IF(AND('PRINTABLE (per grading)'!H$16="OUTPUT", 'PRINTABLE (per grading)'!B$13="Prelim"), IF(ISERROR(SUMIF(OUTPUT!C$20:M$20, "CLO6", OUTPUT!C158:M158) / OUTPUT!AL$11), "", SUMIF(OUTPUT!C$20:M$20, "CLO6", OUTPUT!C158:M158) / OUTPUT!AL$11),
IF(AND('PRINTABLE (per grading)'!H$16="OUTPUT", 'PRINTABLE (per grading)'!B$13="Midterm"), IF(ISERROR(SUMIF(OUTPUT!O$20:Y$20, "CLO6", OUTPUT!O158:Y158) / OUTPUT!AM$11), "", SUMIF(OUTPUT!O$20:Y$20, "CLO6", OUTPUT!O158:Y158) / OUTPUT!AM$11),
IF(AND('PRINTABLE (per grading)'!H$16="OUTPUT", 'PRINTABLE (per grading)'!B$13="Final"), IF(ISERROR(SUMIF(OUTPUT!AA$20:AI$20, "CLO6", OUTPUT!AA158:AI158) / OUTPUT!AN$11), "", SUMIF(OUTPUT!AA$20:AI$20, "CLO6", OUTPUT!AA158:AI158) / OUTPUT!AN$11),
"")))))),"")</f>
        <v/>
      </c>
      <c r="AO156" s="232" t="str">
        <f t="shared" si="83"/>
        <v/>
      </c>
      <c r="AP156" s="233" t="str">
        <f t="shared" si="84"/>
        <v/>
      </c>
      <c r="AQ156" s="25" t="str">
        <f>IF(B156 &lt;&gt; "", IFERROR(IF(C$16 = "PRELIM", SUMIF('Database (LECTURE-RES-PRAC)'!D$14:AG$14, "CLO7", 'Database (LECTURE-RES-PRAC)'!D153:AG153) / 'Grade computation'!F$10, IF(C$16 = "MIDTERM", SUMIF('Database (LECTURE-RES-PRAC)'!AJ$14:BM$14, "CLO7", 'Database (LECTURE-RES-PRAC)'!AJ153:BM153) / 'Grade computation'!G$10, IF(C$16 = "FINAL", SUMIF('Database (LECTURE-RES-PRAC)'!BP$14:CS$14, "CLO7", 'Database (LECTURE-RES-PRAC)'!BP153:CS153) / 'Grade computation'!H$10,""))),""),"")</f>
        <v/>
      </c>
      <c r="AR156" s="232" t="str">
        <f t="shared" si="85"/>
        <v/>
      </c>
      <c r="AS156" s="25" t="str">
        <f>IF(B156 &lt;&gt; "",IF(AND('PRINTABLE (per grading)'!H$16="EXAM", 'PRINTABLE (per grading)'!B$13="Prelim"), IF(ISERROR(SUMIF('Exam (LECTURE ONLY)'!D$20:M$20, "CLO7", 'Exam (LECTURE ONLY)'!D158:M158) / 'Exam (LECTURE ONLY)'!AL$12), "", SUMIF('Exam (LECTURE ONLY)'!D$20:M$20, "CLO7", 'Exam (LECTURE ONLY)'!D158:M158) /'Exam (LECTURE ONLY)'!AL$12),
IF(AND('PRINTABLE (per grading)'!H$16="EXAM", 'PRINTABLE (per grading)'!B$13="Midterm"), IF(ISERROR(SUMIF('Exam (LECTURE ONLY)'!O$20:X$20, "CLO7", 'Exam (LECTURE ONLY)'!O158:X158) / 'Exam (LECTURE ONLY)'!AM$12), "", SUMIF('Exam (LECTURE ONLY)'!O$20:X$20, "CLO7", 'Exam (LECTURE ONLY)'!O158:X158) / 'Exam (LECTURE ONLY)'!AM$12),
IF(AND('PRINTABLE (per grading)'!H$16="EXAM", 'PRINTABLE (per grading)'!B$13="Final"), IF(ISERROR(SUMIF('Exam (LECTURE ONLY)'!Z$20:AI$20, "CLO7", 'Exam (LECTURE ONLY)'!Z158:AI158) / 'Exam (LECTURE ONLY)'!AN$12), "", SUMIF('Exam (LECTURE ONLY)'!Z$20:AI$20, "CLO7", 'Exam (LECTURE ONLY)'!Z158:AI158) / 'Exam (LECTURE ONLY)'!AN$12),
IF(AND('PRINTABLE (per grading)'!H$16="OUTPUT", 'PRINTABLE (per grading)'!B$13="Prelim"), IF(ISERROR(SUMIF(OUTPUT!C$20:M$20, "CLO7", OUTPUT!C158:M158) / OUTPUT!AL$12), "", SUMIF(OUTPUT!C$20:M$20, "CLO7", OUTPUT!C158:M158) / OUTPUT!AL$12),
IF(AND('PRINTABLE (per grading)'!H$16="OUTPUT", 'PRINTABLE (per grading)'!B$13="Midterm"), IF(ISERROR(SUMIF(OUTPUT!O$20:Y$20, "CLO7", OUTPUT!O158:Y158) / OUTPUT!AM$12), "", SUMIF(OUTPUT!O$20:Y$20, "CLO7", OUTPUT!O158:Y158) / OUTPUT!AM$12),
IF(AND('PRINTABLE (per grading)'!H$16="OUTPUT", 'PRINTABLE (per grading)'!B$13="Final"), IF(ISERROR(SUMIF(OUTPUT!AA$20:AI$20, "CLO7", OUTPUT!AA158:AI158) / OUTPUT!AN$12), "", SUMIF(OUTPUT!AA$20:AI$20, "CLO7", OUTPUT!AA158:AI158) / OUTPUT!AN$12),
"")))))),"")</f>
        <v/>
      </c>
      <c r="AT156" s="232" t="str">
        <f t="shared" si="86"/>
        <v/>
      </c>
      <c r="AU156" s="233" t="str">
        <f t="shared" si="87"/>
        <v/>
      </c>
      <c r="AV156" s="25" t="str">
        <f>IF(B156 &lt;&gt; "", IFERROR(IF(C$16 = "PRELIM", SUMIF('Database (LECTURE-RES-PRAC)'!D$14:AG$14, "CLO8", 'Database (LECTURE-RES-PRAC)'!D153:AG153) / 'Grade computation'!F$11, IF(C$16 = "MIDTERM", SUMIF('Database (LECTURE-RES-PRAC)'!AJ$14:BM$14, "CLO8", 'Database (LECTURE-RES-PRAC)'!AJ153:BM153) / 'Grade computation'!G$11, IF(C$16 = "FINAL", SUMIF('Database (LECTURE-RES-PRAC)'!BP$14:CS$14, "CLO8", 'Database (LECTURE-RES-PRAC)'!BP153:CS153) / 'Grade computation'!H$11,""))),""),"")</f>
        <v/>
      </c>
      <c r="AW156" s="232" t="str">
        <f t="shared" si="88"/>
        <v/>
      </c>
      <c r="AX156" s="25" t="str">
        <f>IF(B156 &lt;&gt; "",IF(AND('PRINTABLE (per grading)'!H$16="EXAM", 'PRINTABLE (per grading)'!B$13="Prelim"), IF(ISERROR(SUMIF('Exam (LECTURE ONLY)'!D$20:M$20, "CLO8", 'Exam (LECTURE ONLY)'!D158:M158) / 'Exam (LECTURE ONLY)'!AL$13), "", SUMIF('Exam (LECTURE ONLY)'!D$20:M$20, "CLO8", 'Exam (LECTURE ONLY)'!D158:M158) /'Exam (LECTURE ONLY)'!AL$13),
IF(AND('PRINTABLE (per grading)'!H$16="EXAM", 'PRINTABLE (per grading)'!B$13="Midterm"), IF(ISERROR(SUMIF('Exam (LECTURE ONLY)'!O$20:X$20, "CLO8", 'Exam (LECTURE ONLY)'!O158:X158) / 'Exam (LECTURE ONLY)'!AM$13), "", SUMIF('Exam (LECTURE ONLY)'!O$20:X$20, "CLO8", 'Exam (LECTURE ONLY)'!O158:X158) / 'Exam (LECTURE ONLY)'!AM$13),
IF(AND('PRINTABLE (per grading)'!H$16="EXAM", 'PRINTABLE (per grading)'!B$13="Final"), IF(ISERROR(SUMIF('Exam (LECTURE ONLY)'!Z$20:AI$20, "CLO8", 'Exam (LECTURE ONLY)'!Z158:AI158) / 'Exam (LECTURE ONLY)'!AN$13), "", SUMIF('Exam (LECTURE ONLY)'!Z$20:AI$20, "CLO8", 'Exam (LECTURE ONLY)'!Z158:AI158) / 'Exam (LECTURE ONLY)'!AN$13),
IF(AND('PRINTABLE (per grading)'!H$16="OUTPUT", 'PRINTABLE (per grading)'!B$13="Prelim"), IF(ISERROR(SUMIF(OUTPUT!C$20:M$20, "CLO8", OUTPUT!C158:M158) / OUTPUT!AL$13), "", SUMIF(OUTPUT!C$20:M$20, "CLO8", OUTPUT!C158:M158) / OUTPUT!AL$13),
IF(AND('PRINTABLE (per grading)'!H$16="OUTPUT", 'PRINTABLE (per grading)'!B$13="Midterm"), IF(ISERROR(SUMIF(OUTPUT!O$20:Y$20, "CLO8", OUTPUT!O158:Y158) / OUTPUT!AM$13), "", SUMIF(OUTPUT!O$20:Y$20, "CLO8", OUTPUT!O158:Y158) / OUTPUT!AM$13),
IF(AND('PRINTABLE (per grading)'!H$16="OUTPUT", 'PRINTABLE (per grading)'!B$13="Final"), IF(ISERROR(SUMIF(OUTPUT!AA$20:AI$20, "CLO8", OUTPUT!AA158:AI158) / OUTPUT!AN$13), "", SUMIF(OUTPUT!AA$20:AI$20, "CLO8", OUTPUT!AA158:AI158) / OUTPUT!AN$13),
"")))))),"")</f>
        <v/>
      </c>
      <c r="AY156" s="232" t="str">
        <f t="shared" si="89"/>
        <v/>
      </c>
      <c r="AZ156" s="233" t="str">
        <f t="shared" si="90"/>
        <v/>
      </c>
      <c r="BA156" s="25" t="str">
        <f>IF(B156 &lt;&gt; "", IFERROR(IF(C$16 = "PRELIM", SUMIF('Database (LECTURE-RES-PRAC)'!D$14:AG$14, "CLO9", 'Database (LECTURE-RES-PRAC)'!D153:AG153) / 'Grade computation'!F$12, IF(C$16 = "MIDTERM", SUMIF('Database (LECTURE-RES-PRAC)'!AJ$14:BM$14, "CLO9", 'Database (LECTURE-RES-PRAC)'!AJ153:BM153) / 'Grade computation'!G$12, IF(C$16 = "FINAL", SUMIF('Database (LECTURE-RES-PRAC)'!BP$14:CS$14, "CLO9", 'Database (LECTURE-RES-PRAC)'!BP153:CS153) / 'Grade computation'!H$12,""))),""),"")</f>
        <v/>
      </c>
      <c r="BB156" s="232" t="str">
        <f t="shared" si="91"/>
        <v/>
      </c>
      <c r="BC156" s="25" t="str">
        <f>IF(B156 &lt;&gt; "",IF(AND('PRINTABLE (per grading)'!H$16="EXAM", 'PRINTABLE (per grading)'!B$13="Prelim"), IF(ISERROR(SUMIF('Exam (LECTURE ONLY)'!D$20:M$20, "CLO9", 'Exam (LECTURE ONLY)'!D158:M158) / 'Exam (LECTURE ONLY)'!AL$14), "", SUMIF('Exam (LECTURE ONLY)'!D$20:M$20, "CLO9", 'Exam (LECTURE ONLY)'!D158:M158) /'Exam (LECTURE ONLY)'!AL$14),
IF(AND('PRINTABLE (per grading)'!H$16="EXAM", 'PRINTABLE (per grading)'!B$13="Midterm"), IF(ISERROR(SUMIF('Exam (LECTURE ONLY)'!O$20:X$20, "CLO9", 'Exam (LECTURE ONLY)'!O158:X158) / 'Exam (LECTURE ONLY)'!AM$14), "", SUMIF('Exam (LECTURE ONLY)'!O$20:X$20, "CLO9", 'Exam (LECTURE ONLY)'!O158:X158) / 'Exam (LECTURE ONLY)'!AM$14),
IF(AND('PRINTABLE (per grading)'!H$16="EXAM", 'PRINTABLE (per grading)'!B$13="Final"), IF(ISERROR(SUMIF('Exam (LECTURE ONLY)'!Z$20:AI$20, "CLO9", 'Exam (LECTURE ONLY)'!Z158:AI158) / 'Exam (LECTURE ONLY)'!AN$14), "", SUMIF('Exam (LECTURE ONLY)'!Z$20:AI$20, "CLO9", 'Exam (LECTURE ONLY)'!Z158:AI158) / 'Exam (LECTURE ONLY)'!AN$14),
IF(AND('PRINTABLE (per grading)'!H$16="OUTPUT", 'PRINTABLE (per grading)'!B$13="Prelim"), IF(ISERROR(SUMIF(OUTPUT!C$20:M$20, "CLO9", OUTPUT!C158:M158) / OUTPUT!AL$14), "", SUMIF(OUTPUT!C$20:M$20, "CLO9", OUTPUT!C158:M158) / OUTPUT!AL$14),
IF(AND('PRINTABLE (per grading)'!H$16="OUTPUT", 'PRINTABLE (per grading)'!B$13="Midterm"), IF(ISERROR(SUMIF(OUTPUT!O$20:Y$20, "CLO9", OUTPUT!O158:Y158) / OUTPUT!AM$14), "", SUMIF(OUTPUT!O$20:Y$20, "CLO9", OUTPUT!O158:Y158) / OUTPUT!AM$14),
IF(AND('PRINTABLE (per grading)'!H$16="OUTPUT", 'PRINTABLE (per grading)'!B$13="Final"), IF(ISERROR(SUMIF(OUTPUT!AA$20:AI$20, "CLO9", OUTPUT!AA158:AI158) / OUTPUT!AN$14), "", SUMIF(OUTPUT!AA$20:AI$20, "CLO9", OUTPUT!AA158:AI158) / OUTPUT!AN$14),
"")))))),"")</f>
        <v/>
      </c>
      <c r="BD156" s="232" t="str">
        <f t="shared" si="92"/>
        <v/>
      </c>
      <c r="BE156" s="233" t="str">
        <f t="shared" si="93"/>
        <v/>
      </c>
      <c r="BF156" s="25" t="str">
        <f>IF(B156 &lt;&gt; "", IFERROR(IF(C$16 = "PRELIM", SUMIF('Database (LECTURE-RES-PRAC)'!D$14:AG$14, "CLO10", 'Database (LECTURE-RES-PRAC)'!D153:AG153) / 'Grade computation'!F$13, IF(C$16 = "MIDTERM", SUMIF('Database (LECTURE-RES-PRAC)'!AJ$14:BM$14, "CLO10", 'Database (LECTURE-RES-PRAC)'!AJ153:BM153) / 'Grade computation'!G$13, IF(C$16 = "FINAL", SUMIF('Database (LECTURE-RES-PRAC)'!BP$14:CS$14, "CLO10", 'Database (LECTURE-RES-PRAC)'!BP153:CS153) / 'Grade computation'!H$13,""))),""),"")</f>
        <v/>
      </c>
      <c r="BG156" s="232" t="str">
        <f t="shared" si="94"/>
        <v/>
      </c>
      <c r="BH156" s="25" t="str">
        <f>IF(B156 &lt;&gt; "",IF(AND('PRINTABLE (per grading)'!H$16="EXAM", 'PRINTABLE (per grading)'!B$13="Prelim"), IF(ISERROR(SUMIF('Exam (LECTURE ONLY)'!D$20:M$20, "CLO10", 'Exam (LECTURE ONLY)'!D158:M158) / 'Exam (LECTURE ONLY)'!AL$15), "", SUMIF('Exam (LECTURE ONLY)'!D$20:M$20, "CLO10", 'Exam (LECTURE ONLY)'!D158:M158) /'Exam (LECTURE ONLY)'!AL$15),
IF(AND('PRINTABLE (per grading)'!H$16="EXAM", 'PRINTABLE (per grading)'!B$13="Midterm"), IF(ISERROR(SUMIF('Exam (LECTURE ONLY)'!O$20:X$20, "CLO10", 'Exam (LECTURE ONLY)'!O158:X158) / 'Exam (LECTURE ONLY)'!AM$15), "", SUMIF('Exam (LECTURE ONLY)'!O$20:X$20, "CLO10", 'Exam (LECTURE ONLY)'!O158:X158) / 'Exam (LECTURE ONLY)'!AM$15),
IF(AND('PRINTABLE (per grading)'!H$16="EXAM", 'PRINTABLE (per grading)'!B$13="Final"), IF(ISERROR(SUMIF('Exam (LECTURE ONLY)'!Z$20:AI$20, "CLO10", 'Exam (LECTURE ONLY)'!Z158:AI158) / 'Exam (LECTURE ONLY)'!AN$15), "", SUMIF('Exam (LECTURE ONLY)'!Z$20:AI$20, "CLO10", 'Exam (LECTURE ONLY)'!Z158:AI158) / 'Exam (LECTURE ONLY)'!AN$15),
IF(AND('PRINTABLE (per grading)'!H$16="OUTPUT", 'PRINTABLE (per grading)'!B$13="Prelim"), IF(ISERROR(SUMIF(OUTPUT!C$20:M$20, "CLO10", OUTPUT!C158:M158) / OUTPUT!AL$15), "", SUMIF(OUTPUT!C$20:M$20, "CLO10", OUTPUT!C158:M158) / OUTPUT!AL$15),
IF(AND('PRINTABLE (per grading)'!H$16="OUTPUT", 'PRINTABLE (per grading)'!B$13="Midterm"), IF(ISERROR(SUMIF(OUTPUT!O$20:Y$20, "CLO10", OUTPUT!O158:Y158) / OUTPUT!AM$15), "", SUMIF(OUTPUT!O$20:Y$20, "CLO10", OUTPUT!O158:Y158) / OUTPUT!AM$15),
IF(AND('PRINTABLE (per grading)'!H$16="OUTPUT", 'PRINTABLE (per grading)'!B$13="Final"), IF(ISERROR(SUMIF(OUTPUT!AA$20:AI$20, "CLO10", OUTPUT!AA158:AI158) / OUTPUT!AN$15), "", SUMIF(OUTPUT!AA$20:AI$20, "CLO10", OUTPUT!AA158:AI158) / OUTPUT!AN$15),
"")))))),"")</f>
        <v/>
      </c>
      <c r="BI156" s="232" t="str">
        <f t="shared" si="95"/>
        <v/>
      </c>
      <c r="BJ156" s="233" t="str">
        <f t="shared" si="96"/>
        <v/>
      </c>
      <c r="BK156" s="2"/>
    </row>
    <row r="157" spans="1:63" ht="20.100000000000001" customHeight="1">
      <c r="A157" s="118" t="str">
        <f>IF(ISBLANK('Database (LECTURE-RES-PRAC)'!A154),"",'Database (LECTURE-RES-PRAC)'!A154)</f>
        <v/>
      </c>
      <c r="B157" s="119" t="str">
        <f>IF(ISBLANK('Database (LECTURE-RES-PRAC)'!B154),"",'Database (LECTURE-RES-PRAC)'!B154)</f>
        <v/>
      </c>
      <c r="C157" s="134" t="str">
        <f>IF(B157&lt;&gt;"",IF(C$16="PRELIM",'Grade computation'!C157, IF(C$16="MIDTERM",'Grade computation'!K157, IF(C$16="FINAL",'Grade computation'!S157,""))),"")</f>
        <v/>
      </c>
      <c r="D157" s="135" t="str">
        <f t="shared" si="1"/>
        <v/>
      </c>
      <c r="E157" s="134" t="str">
        <f>IF(B157&lt;&gt;"", IF(C$16="PRELIM",'Grade computation'!E157, IF(C$16="MIDTERM",'Grade computation'!M157, IF(C$16="FINAL",'Grade computation'!U157,""))),"")</f>
        <v/>
      </c>
      <c r="F157" s="136" t="str">
        <f t="shared" si="2"/>
        <v/>
      </c>
      <c r="G157" s="137" t="str">
        <f t="shared" si="3"/>
        <v/>
      </c>
      <c r="H157" s="207" t="str">
        <f>IF(B157&lt;&gt;"",IF(C$16="PRELIM", 'Grade computation'!H157, IF(C$16="MIDTERM", 'Grade computation'!P157, IF(C$16="FINAL",'Grade computation'!X157, ""))),"")</f>
        <v/>
      </c>
      <c r="I157" s="137" t="str">
        <f t="shared" si="4"/>
        <v/>
      </c>
      <c r="J157" s="139" t="str">
        <f t="shared" si="5"/>
        <v/>
      </c>
      <c r="K157" s="377" t="str">
        <f t="shared" si="6"/>
        <v/>
      </c>
      <c r="L157" s="434"/>
      <c r="M157" s="25" t="str">
        <f>IF(B157 &lt;&gt; "", IFERROR(IF(C$16 = "PRELIM", SUMIF('Database (LECTURE-RES-PRAC)'!D$14:AG$14, "CLO1", 'Database (LECTURE-RES-PRAC)'!D154:AG154) / 'Grade computation'!F$4, IF(C$16 = "MIDTERM", SUMIF('Database (LECTURE-RES-PRAC)'!AJ$14:BM$14, "CLO1", 'Database (LECTURE-RES-PRAC)'!AJ154:BM154) / 'Grade computation'!G$4, IF(C$16 = "FINAL", SUMIF('Database (LECTURE-RES-PRAC)'!BP$14:CS$14, "CLO1", 'Database (LECTURE-RES-PRAC)'!BP154:CS154) / 'Grade computation'!H$4,""))),""),"")</f>
        <v/>
      </c>
      <c r="N157" s="232" t="str">
        <f t="shared" si="67"/>
        <v/>
      </c>
      <c r="O157" s="25" t="str">
        <f>IF(B157 &lt;&gt; "",IF(AND('PRINTABLE (per grading)'!H$16="EXAM", 'PRINTABLE (per grading)'!B$13="Prelim"), IF(ISERROR(SUMIF('Exam (LECTURE ONLY)'!D$20:M$20, "CLO1", 'Exam (LECTURE ONLY)'!D159:M159) / 'Exam (LECTURE ONLY)'!AL$6), "", SUMIF('Exam (LECTURE ONLY)'!D$20:M$20, "CLO1", 'Exam (LECTURE ONLY)'!D159:M159) /'Exam (LECTURE ONLY)'!AL$6),
IF(AND('PRINTABLE (per grading)'!H$16="EXAM", 'PRINTABLE (per grading)'!B$13="Midterm"), IF(ISERROR(SUMIF('Exam (LECTURE ONLY)'!O$20:X$20, "CLO1", 'Exam (LECTURE ONLY)'!O159:X159) / 'Exam (LECTURE ONLY)'!AM$6), "", SUMIF('Exam (LECTURE ONLY)'!O$20:X$20, "CLO1", 'Exam (LECTURE ONLY)'!O159:X159) / 'Exam (LECTURE ONLY)'!AM$6),
IF(AND('PRINTABLE (per grading)'!H$16="EXAM", 'PRINTABLE (per grading)'!B$13="Final"), IF(ISERROR(SUMIF('Exam (LECTURE ONLY)'!Z$20:AI$20, "CLO1", 'Exam (LECTURE ONLY)'!Z159:AI159) / 'Exam (LECTURE ONLY)'!AN$6), "", SUMIF('Exam (LECTURE ONLY)'!Z$20:AI$20, "CLO1", 'Exam (LECTURE ONLY)'!Z159:AI159) / 'Exam (LECTURE ONLY)'!AN$6),
IF(AND('PRINTABLE (per grading)'!H$16="OUTPUT", 'PRINTABLE (per grading)'!B$13="Prelim"), IF(ISERROR(SUMIF(OUTPUT!C$20:M$20, "CLO1", OUTPUT!C159:M159) / OUTPUT!AL$6), "", SUMIF(OUTPUT!C$20:M$20, "CLO1", OUTPUT!C159:M159) / OUTPUT!AL$6),
IF(AND('PRINTABLE (per grading)'!H$16="OUTPUT", 'PRINTABLE (per grading)'!B$13="Midterm"), IF(ISERROR(SUMIF(OUTPUT!O$20:Y$20, "CLO1", OUTPUT!O159:Y159) / OUTPUT!AM$6), "", SUMIF(OUTPUT!O$20:Y$20, "CLO1", OUTPUT!O159:Y159) / OUTPUT!AM$6),
IF(AND('PRINTABLE (per grading)'!H$16="OUTPUT", 'PRINTABLE (per grading)'!B$13="Final"), IF(ISERROR(SUMIF(OUTPUT!AA$20:AI$20, "CLO1", OUTPUT!AA159:AI159) / OUTPUT!AN$6), "", SUMIF(OUTPUT!AA$20:AI$20, "CLO1", OUTPUT!AA159:AI159) / OUTPUT!AN$6),
"")))))),"")</f>
        <v/>
      </c>
      <c r="P157" s="232" t="str">
        <f t="shared" si="68"/>
        <v/>
      </c>
      <c r="Q157" s="233" t="str">
        <f t="shared" si="69"/>
        <v/>
      </c>
      <c r="R157" s="25" t="str">
        <f>IF(B157 &lt;&gt; "", IFERROR(IF(C$16 = "PRELIM", SUMIF('Database (LECTURE-RES-PRAC)'!D$14:AG$14, "CLO2", 'Database (LECTURE-RES-PRAC)'!D154:AG154) / 'Grade computation'!F$5, IF(C$16 = "MIDTERM", SUMIF('Database (LECTURE-RES-PRAC)'!AJ$14:BM$14, "CLO2", 'Database (LECTURE-RES-PRAC)'!AJ154:BM154) / 'Grade computation'!G$5, IF(C$16 = "FINAL", SUMIF('Database (LECTURE-RES-PRAC)'!BP$14:CS$14, "CLO2", 'Database (LECTURE-RES-PRAC)'!BP154:CS154) / 'Grade computation'!H$5,""))),""),"")</f>
        <v/>
      </c>
      <c r="S157" s="232" t="str">
        <f t="shared" si="70"/>
        <v/>
      </c>
      <c r="T157" s="25" t="str">
        <f>IF(B157 &lt;&gt; "",IF(AND('PRINTABLE (per grading)'!H$16="EXAM", 'PRINTABLE (per grading)'!B$13="Prelim"), IF(ISERROR(SUMIF('Exam (LECTURE ONLY)'!D$20:M$20, "CLO2", 'Exam (LECTURE ONLY)'!D159:M159) / 'Exam (LECTURE ONLY)'!AL$7), "", SUMIF('Exam (LECTURE ONLY)'!D$20:M$20, "CLO2", 'Exam (LECTURE ONLY)'!D159:M159) /'Exam (LECTURE ONLY)'!AL$7),
IF(AND('PRINTABLE (per grading)'!H$16="EXAM", 'PRINTABLE (per grading)'!B$13="Midterm"), IF(ISERROR(SUMIF('Exam (LECTURE ONLY)'!O$20:X$20, "CLO2", 'Exam (LECTURE ONLY)'!O159:X159) / 'Exam (LECTURE ONLY)'!AM$7), "", SUMIF('Exam (LECTURE ONLY)'!O$20:X$20, "CLO2", 'Exam (LECTURE ONLY)'!O159:X159) / 'Exam (LECTURE ONLY)'!AM$7),
IF(AND('PRINTABLE (per grading)'!H$16="EXAM", 'PRINTABLE (per grading)'!B$13="Final"), IF(ISERROR(SUMIF('Exam (LECTURE ONLY)'!Z$20:AI$20, "CLO2", 'Exam (LECTURE ONLY)'!Z159:AI159) / 'Exam (LECTURE ONLY)'!AN$7), "", SUMIF('Exam (LECTURE ONLY)'!Z$20:AI$20, "CLO2", 'Exam (LECTURE ONLY)'!Z159:AI159) / 'Exam (LECTURE ONLY)'!AN$7),
IF(AND('PRINTABLE (per grading)'!H$16="OUTPUT", 'PRINTABLE (per grading)'!B$13="Prelim"), IF(ISERROR(SUMIF(OUTPUT!C$20:M$20, "CLO2", OUTPUT!C159:M159) / OUTPUT!AL$7), "", SUMIF(OUTPUT!C$20:M$20, "CLO2", OUTPUT!C159:M159) / OUTPUT!AL$7),
IF(AND('PRINTABLE (per grading)'!H$16="OUTPUT", 'PRINTABLE (per grading)'!B$13="Midterm"), IF(ISERROR(SUMIF(OUTPUT!O$20:Y$20, "CLO2", OUTPUT!O159:Y159) / OUTPUT!AM$7), "", SUMIF(OUTPUT!O$20:Y$20, "CLO2", OUTPUT!O159:Y159) / OUTPUT!AM$7),
IF(AND('PRINTABLE (per grading)'!H$16="OUTPUT", 'PRINTABLE (per grading)'!B$13="Final"), IF(ISERROR(SUMIF(OUTPUT!AA$20:AI$20, "CLO2", OUTPUT!AA159:AI159) / OUTPUT!AN$7), "", SUMIF(OUTPUT!AA$20:AI$20, "CLO2", OUTPUT!AA159:AI159) / OUTPUT!AN$7),
"")))))),"")</f>
        <v/>
      </c>
      <c r="U157" s="232" t="str">
        <f t="shared" si="71"/>
        <v/>
      </c>
      <c r="V157" s="233" t="str">
        <f t="shared" si="72"/>
        <v/>
      </c>
      <c r="W157" s="25" t="str">
        <f>IF(B157 &lt;&gt; "", IFERROR(IF(C$16 = "PRELIM", SUMIF('Database (LECTURE-RES-PRAC)'!D$14:AG$14, "CLO3", 'Database (LECTURE-RES-PRAC)'!D154:AG154) / 'Grade computation'!F$6, IF(C$16 = "MIDTERM", SUMIF('Database (LECTURE-RES-PRAC)'!AJ$14:BM$14, "CLO3", 'Database (LECTURE-RES-PRAC)'!AJ154:BM154) / 'Grade computation'!G$6, IF(C$16 = "FINAL", SUMIF('Database (LECTURE-RES-PRAC)'!BP$14:CS$14, "CLO3", 'Database (LECTURE-RES-PRAC)'!BP154:CS154) / 'Grade computation'!H$6,""))),""),"")</f>
        <v/>
      </c>
      <c r="X157" s="232" t="str">
        <f t="shared" si="73"/>
        <v/>
      </c>
      <c r="Y157" s="25" t="str">
        <f>IF(B157 &lt;&gt; "",IF(AND('PRINTABLE (per grading)'!H$16="EXAM", 'PRINTABLE (per grading)'!B$13="Prelim"), IF(ISERROR(SUMIF('Exam (LECTURE ONLY)'!D$20:M$20, "CLO3", 'Exam (LECTURE ONLY)'!D159:M159) / 'Exam (LECTURE ONLY)'!AL$8), "", SUMIF('Exam (LECTURE ONLY)'!D$20:M$20, "CLO3", 'Exam (LECTURE ONLY)'!D159:M159) /'Exam (LECTURE ONLY)'!AL$8),
IF(AND('PRINTABLE (per grading)'!H$16="EXAM", 'PRINTABLE (per grading)'!B$13="Midterm"), IF(ISERROR(SUMIF('Exam (LECTURE ONLY)'!O$20:X$20, "CLO3", 'Exam (LECTURE ONLY)'!O159:X159) / 'Exam (LECTURE ONLY)'!AM$8), "", SUMIF('Exam (LECTURE ONLY)'!O$20:X$20, "CLO3", 'Exam (LECTURE ONLY)'!O159:X159) / 'Exam (LECTURE ONLY)'!AM$8),
IF(AND('PRINTABLE (per grading)'!H$16="EXAM", 'PRINTABLE (per grading)'!B$13="Final"), IF(ISERROR(SUMIF('Exam (LECTURE ONLY)'!Z$20:AI$20, "CLO3", 'Exam (LECTURE ONLY)'!Z159:AI159) / 'Exam (LECTURE ONLY)'!AN$8), "", SUMIF('Exam (LECTURE ONLY)'!Z$20:AI$20, "CLO3", 'Exam (LECTURE ONLY)'!Z159:AI159) / 'Exam (LECTURE ONLY)'!AN$8),
IF(AND('PRINTABLE (per grading)'!H$16="OUTPUT", 'PRINTABLE (per grading)'!B$13="Prelim"), IF(ISERROR(SUMIF(OUTPUT!C$20:M$20, "CLO3", OUTPUT!C159:M159) / OUTPUT!AL$8), "", SUMIF(OUTPUT!C$20:M$20, "CLO3", OUTPUT!C159:M159) / OUTPUT!AL$8),
IF(AND('PRINTABLE (per grading)'!H$16="OUTPUT", 'PRINTABLE (per grading)'!B$13="Midterm"), IF(ISERROR(SUMIF(OUTPUT!O$20:Y$20, "CLO3", OUTPUT!O159:Y159) / OUTPUT!AM$8), "", SUMIF(OUTPUT!O$20:Y$20, "CLO3", OUTPUT!O159:Y159) / OUTPUT!AM$8),
IF(AND('PRINTABLE (per grading)'!H$16="OUTPUT", 'PRINTABLE (per grading)'!B$13="Final"), IF(ISERROR(SUMIF(OUTPUT!AA$20:AI$20, "CLO3", OUTPUT!AA159:AI159) / OUTPUT!AN$8), "", SUMIF(OUTPUT!AA$20:AI$20, "CLO3", OUTPUT!AA159:AI159) / OUTPUT!AN$8),
"" )))))),"")</f>
        <v/>
      </c>
      <c r="Z157" s="232" t="str">
        <f t="shared" si="74"/>
        <v/>
      </c>
      <c r="AA157" s="233" t="str">
        <f t="shared" si="75"/>
        <v/>
      </c>
      <c r="AB157" s="25" t="str">
        <f>IF(B157 &lt;&gt; "", IFERROR(IF(C$16 = "PRELIM", SUMIF('Database (LECTURE-RES-PRAC)'!D$14:AG$14, "CLO4", 'Database (LECTURE-RES-PRAC)'!D154:AG154) / 'Grade computation'!F$7, IF(C$16 = "MIDTERM", SUMIF('Database (LECTURE-RES-PRAC)'!AJ$14:BM$14, "CLO4", 'Database (LECTURE-RES-PRAC)'!AJ154:BM154) / 'Grade computation'!G$7, IF(C$16 = "FINAL", SUMIF('Database (LECTURE-RES-PRAC)'!BP$14:CS$14, "CLO4", 'Database (LECTURE-RES-PRAC)'!BP154:CS154) / 'Grade computation'!H$7,""))),""),"")</f>
        <v/>
      </c>
      <c r="AC157" s="232" t="str">
        <f t="shared" si="76"/>
        <v/>
      </c>
      <c r="AD157" s="25" t="str">
        <f>IF(B157 &lt;&gt; "",IF(AND('PRINTABLE (per grading)'!H$16="EXAM", 'PRINTABLE (per grading)'!B$13="Prelim"), IF(ISERROR(SUMIF('Exam (LECTURE ONLY)'!D$20:M$20, "CLO4", 'Exam (LECTURE ONLY)'!D159:M159) / 'Exam (LECTURE ONLY)'!AL$9), "", SUMIF('Exam (LECTURE ONLY)'!D$20:M$20, "CLO4", 'Exam (LECTURE ONLY)'!D159:M159) /'Exam (LECTURE ONLY)'!AL$9),
IF(AND('PRINTABLE (per grading)'!H$16="EXAM", 'PRINTABLE (per grading)'!B$13="Midterm"), IF(ISERROR(SUMIF('Exam (LECTURE ONLY)'!O$20:X$20, "CLO4", 'Exam (LECTURE ONLY)'!O159:X159) / 'Exam (LECTURE ONLY)'!AM$9), "", SUMIF('Exam (LECTURE ONLY)'!O$20:X$20, "CLO4", 'Exam (LECTURE ONLY)'!O159:X159) / 'Exam (LECTURE ONLY)'!AM$9),
IF(AND('PRINTABLE (per grading)'!H$16="EXAM", 'PRINTABLE (per grading)'!B$13="Final"), IF(ISERROR(SUMIF('Exam (LECTURE ONLY)'!Z$20:AI$20, "CLO4", 'Exam (LECTURE ONLY)'!Z159:AI159) / 'Exam (LECTURE ONLY)'!AN$9), "", SUMIF('Exam (LECTURE ONLY)'!Z$20:AI$20, "CLO4", 'Exam (LECTURE ONLY)'!Z159:AI159) / 'Exam (LECTURE ONLY)'!AN$9),
IF(AND('PRINTABLE (per grading)'!H$16="OUTPUT", 'PRINTABLE (per grading)'!B$13="Prelim"), IF(ISERROR(SUMIF(OUTPUT!C$20:M$20, "CLO4", OUTPUT!C159:M159) / OUTPUT!AL$9), "", SUMIF(OUTPUT!C$20:M$20, "CLO4", OUTPUT!C159:M159) / OUTPUT!AL$9),
IF(AND('PRINTABLE (per grading)'!H$16="OUTPUT", 'PRINTABLE (per grading)'!B$13="Midterm"), IF(ISERROR(SUMIF(OUTPUT!O$20:Y$20, "CLO4", OUTPUT!O159:Y159) / OUTPUT!AM$9), "", SUMIF(OUTPUT!O$20:Y$20, "CLO4", OUTPUT!O159:Y159) / OUTPUT!AM$9),
IF(AND('PRINTABLE (per grading)'!H$16="OUTPUT", 'PRINTABLE (per grading)'!B$13="Final"), IF(ISERROR(SUMIF(OUTPUT!AA$20:AI$20, "CLO4", OUTPUT!AA159:AI159) / OUTPUT!AN$9), "", SUMIF(OUTPUT!AA$20:AI$20, "CLO4", OUTPUT!AA159:AI159) / OUTPUT!AN$9),
"")))))),"")</f>
        <v/>
      </c>
      <c r="AE157" s="232" t="str">
        <f t="shared" si="77"/>
        <v/>
      </c>
      <c r="AF157" s="233" t="str">
        <f t="shared" si="78"/>
        <v/>
      </c>
      <c r="AG157" s="25" t="str">
        <f>IF(B157 &lt;&gt; "", IFERROR(IF(C$16 = "PRELIM", SUMIF('Database (LECTURE-RES-PRAC)'!D$14:AG$14, "CLO5", 'Database (LECTURE-RES-PRAC)'!D154:AG154) / 'Grade computation'!F$8, IF(C$16 = "MIDTERM", SUMIF('Database (LECTURE-RES-PRAC)'!AJ$14:BM$14, "CLO5", 'Database (LECTURE-RES-PRAC)'!AJ154:BM154) / 'Grade computation'!G$8, IF(C$16 = "FINAL", SUMIF('Database (LECTURE-RES-PRAC)'!BP$14:CS$14, "CLO5", 'Database (LECTURE-RES-PRAC)'!BP154:CS154) / 'Grade computation'!H$8,""))),""),"")</f>
        <v/>
      </c>
      <c r="AH157" s="232" t="str">
        <f t="shared" si="79"/>
        <v/>
      </c>
      <c r="AI157" s="25" t="str">
        <f>IF(B157 &lt;&gt; "",IF(AND('PRINTABLE (per grading)'!H$16="EXAM", 'PRINTABLE (per grading)'!B$13="Prelim"), IF(ISERROR(SUMIF('Exam (LECTURE ONLY)'!D$20:M$20, "CLO5", 'Exam (LECTURE ONLY)'!D159:M159) / 'Exam (LECTURE ONLY)'!AL$10), "", SUMIF('Exam (LECTURE ONLY)'!D$20:M$20, "CLO5", 'Exam (LECTURE ONLY)'!D159:M159) /'Exam (LECTURE ONLY)'!AL$10),
IF(AND('PRINTABLE (per grading)'!H$16="EXAM", 'PRINTABLE (per grading)'!B$13="Midterm"), IF(ISERROR(SUMIF('Exam (LECTURE ONLY)'!O$20:X$20, "CLO5", 'Exam (LECTURE ONLY)'!O159:X159) / 'Exam (LECTURE ONLY)'!AM$10), "", SUMIF('Exam (LECTURE ONLY)'!O$20:X$20, "CLO5", 'Exam (LECTURE ONLY)'!O159:X159) / 'Exam (LECTURE ONLY)'!AM$10),
IF(AND('PRINTABLE (per grading)'!H$16="EXAM", 'PRINTABLE (per grading)'!B$13="Final"), IF(ISERROR(SUMIF('Exam (LECTURE ONLY)'!Z$20:AI$20, "CLO5", 'Exam (LECTURE ONLY)'!Z159:AI159) / 'Exam (LECTURE ONLY)'!AN$10), "", SUMIF('Exam (LECTURE ONLY)'!Z$20:AI$20, "CLO5", 'Exam (LECTURE ONLY)'!Z159:AI159) / 'Exam (LECTURE ONLY)'!AN$10),
IF(AND('PRINTABLE (per grading)'!H$16="OUTPUT", 'PRINTABLE (per grading)'!B$13="Prelim"), IF(ISERROR(SUMIF(OUTPUT!C$20:M$20, "CLO5", OUTPUT!C159:M159) / OUTPUT!AL$10), "", SUMIF(OUTPUT!C$20:M$20, "CLO5", OUTPUT!C159:M159) / OUTPUT!AL$10),
IF(AND('PRINTABLE (per grading)'!H$16="OUTPUT", 'PRINTABLE (per grading)'!B$13="Midterm"), IF(ISERROR(SUMIF(OUTPUT!O$20:Y$20, "CLO5", OUTPUT!O159:Y159) / OUTPUT!AM$10), "", SUMIF(OUTPUT!O$20:Y$20, "CLO5", OUTPUT!O159:Y159) / OUTPUT!AM$10),
IF(AND('PRINTABLE (per grading)'!H$16="OUTPUT", 'PRINTABLE (per grading)'!B$13="Final"), IF(ISERROR(SUMIF(OUTPUT!AA$20:AI$20, "CLO5", OUTPUT!AA159:AI159) / OUTPUT!AN$10), "", SUMIF(OUTPUT!AA$20:AI$20, "CLO5", OUTPUT!AA159:AI159) / OUTPUT!AN$10),
"")))))),"")</f>
        <v/>
      </c>
      <c r="AJ157" s="232" t="str">
        <f t="shared" si="80"/>
        <v/>
      </c>
      <c r="AK157" s="233" t="str">
        <f t="shared" si="81"/>
        <v/>
      </c>
      <c r="AL157" s="25" t="str">
        <f>IF(B157 &lt;&gt; "", IFERROR(IF(C$16 = "PRELIM", SUMIF('Database (LECTURE-RES-PRAC)'!D$14:AG$14, "CLO6", 'Database (LECTURE-RES-PRAC)'!D154:AG154) / 'Grade computation'!F$9, IF(C$16 = "MIDTERM", SUMIF('Database (LECTURE-RES-PRAC)'!AJ$14:BM$14, "CLO6", 'Database (LECTURE-RES-PRAC)'!AJ154:BM154) / 'Grade computation'!G$9, IF(C$16 = "FINAL", SUMIF('Database (LECTURE-RES-PRAC)'!BP$14:CS$14, "CLO6", 'Database (LECTURE-RES-PRAC)'!BP154:CS154) / 'Grade computation'!H$9,""))),""),"")</f>
        <v/>
      </c>
      <c r="AM157" s="232" t="str">
        <f t="shared" si="82"/>
        <v/>
      </c>
      <c r="AN157" s="25" t="str">
        <f>IF(B157 &lt;&gt; "",IF(AND('PRINTABLE (per grading)'!H$16="EXAM", 'PRINTABLE (per grading)'!B$13="Prelim"), IF(ISERROR(SUMIF('Exam (LECTURE ONLY)'!D$20:M$20, "CLO6", 'Exam (LECTURE ONLY)'!D159:M159) / 'Exam (LECTURE ONLY)'!AL$11), "", SUMIF('Exam (LECTURE ONLY)'!D$20:M$20, "CLO6", 'Exam (LECTURE ONLY)'!D159:M159) /'Exam (LECTURE ONLY)'!AL$11),
IF(AND('PRINTABLE (per grading)'!H$16="EXAM", 'PRINTABLE (per grading)'!B$13="Midterm"), IF(ISERROR(SUMIF('Exam (LECTURE ONLY)'!O$20:X$20, "CLO6", 'Exam (LECTURE ONLY)'!O159:X159) / 'Exam (LECTURE ONLY)'!AM$11), "", SUMIF('Exam (LECTURE ONLY)'!O$20:X$20, "CLO6", 'Exam (LECTURE ONLY)'!O159:X159) / 'Exam (LECTURE ONLY)'!AM$11),
IF(AND('PRINTABLE (per grading)'!H$16="EXAM", 'PRINTABLE (per grading)'!B$13="Final"), IF(ISERROR(SUMIF('Exam (LECTURE ONLY)'!Z$20:AI$20, "CLO6", 'Exam (LECTURE ONLY)'!Z159:AI159) / 'Exam (LECTURE ONLY)'!AN$11), "", SUMIF('Exam (LECTURE ONLY)'!Z$20:AI$20, "CLO6", 'Exam (LECTURE ONLY)'!Z159:AI159) / 'Exam (LECTURE ONLY)'!AN$11),
IF(AND('PRINTABLE (per grading)'!H$16="OUTPUT", 'PRINTABLE (per grading)'!B$13="Prelim"), IF(ISERROR(SUMIF(OUTPUT!C$20:M$20, "CLO6", OUTPUT!C159:M159) / OUTPUT!AL$11), "", SUMIF(OUTPUT!C$20:M$20, "CLO6", OUTPUT!C159:M159) / OUTPUT!AL$11),
IF(AND('PRINTABLE (per grading)'!H$16="OUTPUT", 'PRINTABLE (per grading)'!B$13="Midterm"), IF(ISERROR(SUMIF(OUTPUT!O$20:Y$20, "CLO6", OUTPUT!O159:Y159) / OUTPUT!AM$11), "", SUMIF(OUTPUT!O$20:Y$20, "CLO6", OUTPUT!O159:Y159) / OUTPUT!AM$11),
IF(AND('PRINTABLE (per grading)'!H$16="OUTPUT", 'PRINTABLE (per grading)'!B$13="Final"), IF(ISERROR(SUMIF(OUTPUT!AA$20:AI$20, "CLO6", OUTPUT!AA159:AI159) / OUTPUT!AN$11), "", SUMIF(OUTPUT!AA$20:AI$20, "CLO6", OUTPUT!AA159:AI159) / OUTPUT!AN$11),
"")))))),"")</f>
        <v/>
      </c>
      <c r="AO157" s="232" t="str">
        <f t="shared" si="83"/>
        <v/>
      </c>
      <c r="AP157" s="233" t="str">
        <f t="shared" si="84"/>
        <v/>
      </c>
      <c r="AQ157" s="25" t="str">
        <f>IF(B157 &lt;&gt; "", IFERROR(IF(C$16 = "PRELIM", SUMIF('Database (LECTURE-RES-PRAC)'!D$14:AG$14, "CLO7", 'Database (LECTURE-RES-PRAC)'!D154:AG154) / 'Grade computation'!F$10, IF(C$16 = "MIDTERM", SUMIF('Database (LECTURE-RES-PRAC)'!AJ$14:BM$14, "CLO7", 'Database (LECTURE-RES-PRAC)'!AJ154:BM154) / 'Grade computation'!G$10, IF(C$16 = "FINAL", SUMIF('Database (LECTURE-RES-PRAC)'!BP$14:CS$14, "CLO7", 'Database (LECTURE-RES-PRAC)'!BP154:CS154) / 'Grade computation'!H$10,""))),""),"")</f>
        <v/>
      </c>
      <c r="AR157" s="232" t="str">
        <f t="shared" si="85"/>
        <v/>
      </c>
      <c r="AS157" s="25" t="str">
        <f>IF(B157 &lt;&gt; "",IF(AND('PRINTABLE (per grading)'!H$16="EXAM", 'PRINTABLE (per grading)'!B$13="Prelim"), IF(ISERROR(SUMIF('Exam (LECTURE ONLY)'!D$20:M$20, "CLO7", 'Exam (LECTURE ONLY)'!D159:M159) / 'Exam (LECTURE ONLY)'!AL$12), "", SUMIF('Exam (LECTURE ONLY)'!D$20:M$20, "CLO7", 'Exam (LECTURE ONLY)'!D159:M159) /'Exam (LECTURE ONLY)'!AL$12),
IF(AND('PRINTABLE (per grading)'!H$16="EXAM", 'PRINTABLE (per grading)'!B$13="Midterm"), IF(ISERROR(SUMIF('Exam (LECTURE ONLY)'!O$20:X$20, "CLO7", 'Exam (LECTURE ONLY)'!O159:X159) / 'Exam (LECTURE ONLY)'!AM$12), "", SUMIF('Exam (LECTURE ONLY)'!O$20:X$20, "CLO7", 'Exam (LECTURE ONLY)'!O159:X159) / 'Exam (LECTURE ONLY)'!AM$12),
IF(AND('PRINTABLE (per grading)'!H$16="EXAM", 'PRINTABLE (per grading)'!B$13="Final"), IF(ISERROR(SUMIF('Exam (LECTURE ONLY)'!Z$20:AI$20, "CLO7", 'Exam (LECTURE ONLY)'!Z159:AI159) / 'Exam (LECTURE ONLY)'!AN$12), "", SUMIF('Exam (LECTURE ONLY)'!Z$20:AI$20, "CLO7", 'Exam (LECTURE ONLY)'!Z159:AI159) / 'Exam (LECTURE ONLY)'!AN$12),
IF(AND('PRINTABLE (per grading)'!H$16="OUTPUT", 'PRINTABLE (per grading)'!B$13="Prelim"), IF(ISERROR(SUMIF(OUTPUT!C$20:M$20, "CLO7", OUTPUT!C159:M159) / OUTPUT!AL$12), "", SUMIF(OUTPUT!C$20:M$20, "CLO7", OUTPUT!C159:M159) / OUTPUT!AL$12),
IF(AND('PRINTABLE (per grading)'!H$16="OUTPUT", 'PRINTABLE (per grading)'!B$13="Midterm"), IF(ISERROR(SUMIF(OUTPUT!O$20:Y$20, "CLO7", OUTPUT!O159:Y159) / OUTPUT!AM$12), "", SUMIF(OUTPUT!O$20:Y$20, "CLO7", OUTPUT!O159:Y159) / OUTPUT!AM$12),
IF(AND('PRINTABLE (per grading)'!H$16="OUTPUT", 'PRINTABLE (per grading)'!B$13="Final"), IF(ISERROR(SUMIF(OUTPUT!AA$20:AI$20, "CLO7", OUTPUT!AA159:AI159) / OUTPUT!AN$12), "", SUMIF(OUTPUT!AA$20:AI$20, "CLO7", OUTPUT!AA159:AI159) / OUTPUT!AN$12),
"")))))),"")</f>
        <v/>
      </c>
      <c r="AT157" s="232" t="str">
        <f t="shared" si="86"/>
        <v/>
      </c>
      <c r="AU157" s="233" t="str">
        <f t="shared" si="87"/>
        <v/>
      </c>
      <c r="AV157" s="25" t="str">
        <f>IF(B157 &lt;&gt; "", IFERROR(IF(C$16 = "PRELIM", SUMIF('Database (LECTURE-RES-PRAC)'!D$14:AG$14, "CLO8", 'Database (LECTURE-RES-PRAC)'!D154:AG154) / 'Grade computation'!F$11, IF(C$16 = "MIDTERM", SUMIF('Database (LECTURE-RES-PRAC)'!AJ$14:BM$14, "CLO8", 'Database (LECTURE-RES-PRAC)'!AJ154:BM154) / 'Grade computation'!G$11, IF(C$16 = "FINAL", SUMIF('Database (LECTURE-RES-PRAC)'!BP$14:CS$14, "CLO8", 'Database (LECTURE-RES-PRAC)'!BP154:CS154) / 'Grade computation'!H$11,""))),""),"")</f>
        <v/>
      </c>
      <c r="AW157" s="232" t="str">
        <f t="shared" si="88"/>
        <v/>
      </c>
      <c r="AX157" s="25" t="str">
        <f>IF(B157 &lt;&gt; "",IF(AND('PRINTABLE (per grading)'!H$16="EXAM", 'PRINTABLE (per grading)'!B$13="Prelim"), IF(ISERROR(SUMIF('Exam (LECTURE ONLY)'!D$20:M$20, "CLO8", 'Exam (LECTURE ONLY)'!D159:M159) / 'Exam (LECTURE ONLY)'!AL$13), "", SUMIF('Exam (LECTURE ONLY)'!D$20:M$20, "CLO8", 'Exam (LECTURE ONLY)'!D159:M159) /'Exam (LECTURE ONLY)'!AL$13),
IF(AND('PRINTABLE (per grading)'!H$16="EXAM", 'PRINTABLE (per grading)'!B$13="Midterm"), IF(ISERROR(SUMIF('Exam (LECTURE ONLY)'!O$20:X$20, "CLO8", 'Exam (LECTURE ONLY)'!O159:X159) / 'Exam (LECTURE ONLY)'!AM$13), "", SUMIF('Exam (LECTURE ONLY)'!O$20:X$20, "CLO8", 'Exam (LECTURE ONLY)'!O159:X159) / 'Exam (LECTURE ONLY)'!AM$13),
IF(AND('PRINTABLE (per grading)'!H$16="EXAM", 'PRINTABLE (per grading)'!B$13="Final"), IF(ISERROR(SUMIF('Exam (LECTURE ONLY)'!Z$20:AI$20, "CLO8", 'Exam (LECTURE ONLY)'!Z159:AI159) / 'Exam (LECTURE ONLY)'!AN$13), "", SUMIF('Exam (LECTURE ONLY)'!Z$20:AI$20, "CLO8", 'Exam (LECTURE ONLY)'!Z159:AI159) / 'Exam (LECTURE ONLY)'!AN$13),
IF(AND('PRINTABLE (per grading)'!H$16="OUTPUT", 'PRINTABLE (per grading)'!B$13="Prelim"), IF(ISERROR(SUMIF(OUTPUT!C$20:M$20, "CLO8", OUTPUT!C159:M159) / OUTPUT!AL$13), "", SUMIF(OUTPUT!C$20:M$20, "CLO8", OUTPUT!C159:M159) / OUTPUT!AL$13),
IF(AND('PRINTABLE (per grading)'!H$16="OUTPUT", 'PRINTABLE (per grading)'!B$13="Midterm"), IF(ISERROR(SUMIF(OUTPUT!O$20:Y$20, "CLO8", OUTPUT!O159:Y159) / OUTPUT!AM$13), "", SUMIF(OUTPUT!O$20:Y$20, "CLO8", OUTPUT!O159:Y159) / OUTPUT!AM$13),
IF(AND('PRINTABLE (per grading)'!H$16="OUTPUT", 'PRINTABLE (per grading)'!B$13="Final"), IF(ISERROR(SUMIF(OUTPUT!AA$20:AI$20, "CLO8", OUTPUT!AA159:AI159) / OUTPUT!AN$13), "", SUMIF(OUTPUT!AA$20:AI$20, "CLO8", OUTPUT!AA159:AI159) / OUTPUT!AN$13),
"")))))),"")</f>
        <v/>
      </c>
      <c r="AY157" s="232" t="str">
        <f t="shared" si="89"/>
        <v/>
      </c>
      <c r="AZ157" s="233" t="str">
        <f t="shared" si="90"/>
        <v/>
      </c>
      <c r="BA157" s="25" t="str">
        <f>IF(B157 &lt;&gt; "", IFERROR(IF(C$16 = "PRELIM", SUMIF('Database (LECTURE-RES-PRAC)'!D$14:AG$14, "CLO9", 'Database (LECTURE-RES-PRAC)'!D154:AG154) / 'Grade computation'!F$12, IF(C$16 = "MIDTERM", SUMIF('Database (LECTURE-RES-PRAC)'!AJ$14:BM$14, "CLO9", 'Database (LECTURE-RES-PRAC)'!AJ154:BM154) / 'Grade computation'!G$12, IF(C$16 = "FINAL", SUMIF('Database (LECTURE-RES-PRAC)'!BP$14:CS$14, "CLO9", 'Database (LECTURE-RES-PRAC)'!BP154:CS154) / 'Grade computation'!H$12,""))),""),"")</f>
        <v/>
      </c>
      <c r="BB157" s="232" t="str">
        <f t="shared" si="91"/>
        <v/>
      </c>
      <c r="BC157" s="25" t="str">
        <f>IF(B157 &lt;&gt; "",IF(AND('PRINTABLE (per grading)'!H$16="EXAM", 'PRINTABLE (per grading)'!B$13="Prelim"), IF(ISERROR(SUMIF('Exam (LECTURE ONLY)'!D$20:M$20, "CLO9", 'Exam (LECTURE ONLY)'!D159:M159) / 'Exam (LECTURE ONLY)'!AL$14), "", SUMIF('Exam (LECTURE ONLY)'!D$20:M$20, "CLO9", 'Exam (LECTURE ONLY)'!D159:M159) /'Exam (LECTURE ONLY)'!AL$14),
IF(AND('PRINTABLE (per grading)'!H$16="EXAM", 'PRINTABLE (per grading)'!B$13="Midterm"), IF(ISERROR(SUMIF('Exam (LECTURE ONLY)'!O$20:X$20, "CLO9", 'Exam (LECTURE ONLY)'!O159:X159) / 'Exam (LECTURE ONLY)'!AM$14), "", SUMIF('Exam (LECTURE ONLY)'!O$20:X$20, "CLO9", 'Exam (LECTURE ONLY)'!O159:X159) / 'Exam (LECTURE ONLY)'!AM$14),
IF(AND('PRINTABLE (per grading)'!H$16="EXAM", 'PRINTABLE (per grading)'!B$13="Final"), IF(ISERROR(SUMIF('Exam (LECTURE ONLY)'!Z$20:AI$20, "CLO9", 'Exam (LECTURE ONLY)'!Z159:AI159) / 'Exam (LECTURE ONLY)'!AN$14), "", SUMIF('Exam (LECTURE ONLY)'!Z$20:AI$20, "CLO9", 'Exam (LECTURE ONLY)'!Z159:AI159) / 'Exam (LECTURE ONLY)'!AN$14),
IF(AND('PRINTABLE (per grading)'!H$16="OUTPUT", 'PRINTABLE (per grading)'!B$13="Prelim"), IF(ISERROR(SUMIF(OUTPUT!C$20:M$20, "CLO9", OUTPUT!C159:M159) / OUTPUT!AL$14), "", SUMIF(OUTPUT!C$20:M$20, "CLO9", OUTPUT!C159:M159) / OUTPUT!AL$14),
IF(AND('PRINTABLE (per grading)'!H$16="OUTPUT", 'PRINTABLE (per grading)'!B$13="Midterm"), IF(ISERROR(SUMIF(OUTPUT!O$20:Y$20, "CLO9", OUTPUT!O159:Y159) / OUTPUT!AM$14), "", SUMIF(OUTPUT!O$20:Y$20, "CLO9", OUTPUT!O159:Y159) / OUTPUT!AM$14),
IF(AND('PRINTABLE (per grading)'!H$16="OUTPUT", 'PRINTABLE (per grading)'!B$13="Final"), IF(ISERROR(SUMIF(OUTPUT!AA$20:AI$20, "CLO9", OUTPUT!AA159:AI159) / OUTPUT!AN$14), "", SUMIF(OUTPUT!AA$20:AI$20, "CLO9", OUTPUT!AA159:AI159) / OUTPUT!AN$14),
"")))))),"")</f>
        <v/>
      </c>
      <c r="BD157" s="232" t="str">
        <f t="shared" si="92"/>
        <v/>
      </c>
      <c r="BE157" s="233" t="str">
        <f t="shared" si="93"/>
        <v/>
      </c>
      <c r="BF157" s="25" t="str">
        <f>IF(B157 &lt;&gt; "", IFERROR(IF(C$16 = "PRELIM", SUMIF('Database (LECTURE-RES-PRAC)'!D$14:AG$14, "CLO10", 'Database (LECTURE-RES-PRAC)'!D154:AG154) / 'Grade computation'!F$13, IF(C$16 = "MIDTERM", SUMIF('Database (LECTURE-RES-PRAC)'!AJ$14:BM$14, "CLO10", 'Database (LECTURE-RES-PRAC)'!AJ154:BM154) / 'Grade computation'!G$13, IF(C$16 = "FINAL", SUMIF('Database (LECTURE-RES-PRAC)'!BP$14:CS$14, "CLO10", 'Database (LECTURE-RES-PRAC)'!BP154:CS154) / 'Grade computation'!H$13,""))),""),"")</f>
        <v/>
      </c>
      <c r="BG157" s="232" t="str">
        <f t="shared" si="94"/>
        <v/>
      </c>
      <c r="BH157" s="25" t="str">
        <f>IF(B157 &lt;&gt; "",IF(AND('PRINTABLE (per grading)'!H$16="EXAM", 'PRINTABLE (per grading)'!B$13="Prelim"), IF(ISERROR(SUMIF('Exam (LECTURE ONLY)'!D$20:M$20, "CLO10", 'Exam (LECTURE ONLY)'!D159:M159) / 'Exam (LECTURE ONLY)'!AL$15), "", SUMIF('Exam (LECTURE ONLY)'!D$20:M$20, "CLO10", 'Exam (LECTURE ONLY)'!D159:M159) /'Exam (LECTURE ONLY)'!AL$15),
IF(AND('PRINTABLE (per grading)'!H$16="EXAM", 'PRINTABLE (per grading)'!B$13="Midterm"), IF(ISERROR(SUMIF('Exam (LECTURE ONLY)'!O$20:X$20, "CLO10", 'Exam (LECTURE ONLY)'!O159:X159) / 'Exam (LECTURE ONLY)'!AM$15), "", SUMIF('Exam (LECTURE ONLY)'!O$20:X$20, "CLO10", 'Exam (LECTURE ONLY)'!O159:X159) / 'Exam (LECTURE ONLY)'!AM$15),
IF(AND('PRINTABLE (per grading)'!H$16="EXAM", 'PRINTABLE (per grading)'!B$13="Final"), IF(ISERROR(SUMIF('Exam (LECTURE ONLY)'!Z$20:AI$20, "CLO10", 'Exam (LECTURE ONLY)'!Z159:AI159) / 'Exam (LECTURE ONLY)'!AN$15), "", SUMIF('Exam (LECTURE ONLY)'!Z$20:AI$20, "CLO10", 'Exam (LECTURE ONLY)'!Z159:AI159) / 'Exam (LECTURE ONLY)'!AN$15),
IF(AND('PRINTABLE (per grading)'!H$16="OUTPUT", 'PRINTABLE (per grading)'!B$13="Prelim"), IF(ISERROR(SUMIF(OUTPUT!C$20:M$20, "CLO10", OUTPUT!C159:M159) / OUTPUT!AL$15), "", SUMIF(OUTPUT!C$20:M$20, "CLO10", OUTPUT!C159:M159) / OUTPUT!AL$15),
IF(AND('PRINTABLE (per grading)'!H$16="OUTPUT", 'PRINTABLE (per grading)'!B$13="Midterm"), IF(ISERROR(SUMIF(OUTPUT!O$20:Y$20, "CLO10", OUTPUT!O159:Y159) / OUTPUT!AM$15), "", SUMIF(OUTPUT!O$20:Y$20, "CLO10", OUTPUT!O159:Y159) / OUTPUT!AM$15),
IF(AND('PRINTABLE (per grading)'!H$16="OUTPUT", 'PRINTABLE (per grading)'!B$13="Final"), IF(ISERROR(SUMIF(OUTPUT!AA$20:AI$20, "CLO10", OUTPUT!AA159:AI159) / OUTPUT!AN$15), "", SUMIF(OUTPUT!AA$20:AI$20, "CLO10", OUTPUT!AA159:AI159) / OUTPUT!AN$15),
"")))))),"")</f>
        <v/>
      </c>
      <c r="BI157" s="232" t="str">
        <f t="shared" si="95"/>
        <v/>
      </c>
      <c r="BJ157" s="233" t="str">
        <f t="shared" si="96"/>
        <v/>
      </c>
      <c r="BK157" s="2"/>
    </row>
    <row r="158" spans="1:63" ht="20.100000000000001" customHeight="1">
      <c r="A158" s="212" t="str">
        <f>IF(ISBLANK('Database (LECTURE-RES-PRAC)'!A155),"",'Database (LECTURE-RES-PRAC)'!A155)</f>
        <v/>
      </c>
      <c r="B158" s="213" t="str">
        <f>IF(ISBLANK('Database (LECTURE-RES-PRAC)'!B155),"",'Database (LECTURE-RES-PRAC)'!B155)</f>
        <v/>
      </c>
      <c r="C158" s="134" t="str">
        <f>IF(B158&lt;&gt;"",IF(C$16="PRELIM",'Grade computation'!C158, IF(C$16="MIDTERM",'Grade computation'!K158, IF(C$16="FINAL",'Grade computation'!S158,""))),"")</f>
        <v/>
      </c>
      <c r="D158" s="135" t="str">
        <f t="shared" si="1"/>
        <v/>
      </c>
      <c r="E158" s="134" t="str">
        <f>IF(B158&lt;&gt;"", IF(C$16="PRELIM",'Grade computation'!E158, IF(C$16="MIDTERM",'Grade computation'!M158, IF(C$16="FINAL",'Grade computation'!U158,""))),"")</f>
        <v/>
      </c>
      <c r="F158" s="136" t="str">
        <f t="shared" si="2"/>
        <v/>
      </c>
      <c r="G158" s="137" t="str">
        <f t="shared" si="3"/>
        <v/>
      </c>
      <c r="H158" s="207" t="str">
        <f>IF(B158&lt;&gt;"",IF(C$16="PRELIM", 'Grade computation'!H158, IF(C$16="MIDTERM", 'Grade computation'!P158, IF(C$16="FINAL",'Grade computation'!X158, ""))),"")</f>
        <v/>
      </c>
      <c r="I158" s="137" t="str">
        <f t="shared" si="4"/>
        <v/>
      </c>
      <c r="J158" s="139" t="str">
        <f t="shared" si="5"/>
        <v/>
      </c>
      <c r="K158" s="377" t="str">
        <f t="shared" si="6"/>
        <v/>
      </c>
      <c r="L158" s="434"/>
      <c r="M158" s="25" t="str">
        <f>IF(B158 &lt;&gt; "", IFERROR(IF(C$16 = "PRELIM", SUMIF('Database (LECTURE-RES-PRAC)'!D$14:AG$14, "CLO1", 'Database (LECTURE-RES-PRAC)'!D155:AG155) / 'Grade computation'!F$4, IF(C$16 = "MIDTERM", SUMIF('Database (LECTURE-RES-PRAC)'!AJ$14:BM$14, "CLO1", 'Database (LECTURE-RES-PRAC)'!AJ155:BM155) / 'Grade computation'!G$4, IF(C$16 = "FINAL", SUMIF('Database (LECTURE-RES-PRAC)'!BP$14:CS$14, "CLO1", 'Database (LECTURE-RES-PRAC)'!BP155:CS155) / 'Grade computation'!H$4,""))),""),"")</f>
        <v/>
      </c>
      <c r="N158" s="232" t="str">
        <f t="shared" si="67"/>
        <v/>
      </c>
      <c r="O158" s="25" t="str">
        <f>IF(B158 &lt;&gt; "",IF(AND('PRINTABLE (per grading)'!H$16="EXAM", 'PRINTABLE (per grading)'!B$13="Prelim"), IF(ISERROR(SUMIF('Exam (LECTURE ONLY)'!D$20:M$20, "CLO1", 'Exam (LECTURE ONLY)'!D160:M160) / 'Exam (LECTURE ONLY)'!AL$6), "", SUMIF('Exam (LECTURE ONLY)'!D$20:M$20, "CLO1", 'Exam (LECTURE ONLY)'!D160:M160) /'Exam (LECTURE ONLY)'!AL$6),
IF(AND('PRINTABLE (per grading)'!H$16="EXAM", 'PRINTABLE (per grading)'!B$13="Midterm"), IF(ISERROR(SUMIF('Exam (LECTURE ONLY)'!O$20:X$20, "CLO1", 'Exam (LECTURE ONLY)'!O160:X160) / 'Exam (LECTURE ONLY)'!AM$6), "", SUMIF('Exam (LECTURE ONLY)'!O$20:X$20, "CLO1", 'Exam (LECTURE ONLY)'!O160:X160) / 'Exam (LECTURE ONLY)'!AM$6),
IF(AND('PRINTABLE (per grading)'!H$16="EXAM", 'PRINTABLE (per grading)'!B$13="Final"), IF(ISERROR(SUMIF('Exam (LECTURE ONLY)'!Z$20:AI$20, "CLO1", 'Exam (LECTURE ONLY)'!Z160:AI160) / 'Exam (LECTURE ONLY)'!AN$6), "", SUMIF('Exam (LECTURE ONLY)'!Z$20:AI$20, "CLO1", 'Exam (LECTURE ONLY)'!Z160:AI160) / 'Exam (LECTURE ONLY)'!AN$6),
IF(AND('PRINTABLE (per grading)'!H$16="OUTPUT", 'PRINTABLE (per grading)'!B$13="Prelim"), IF(ISERROR(SUMIF(OUTPUT!C$20:M$20, "CLO1", OUTPUT!C160:M160) / OUTPUT!AL$6), "", SUMIF(OUTPUT!C$20:M$20, "CLO1", OUTPUT!C160:M160) / OUTPUT!AL$6),
IF(AND('PRINTABLE (per grading)'!H$16="OUTPUT", 'PRINTABLE (per grading)'!B$13="Midterm"), IF(ISERROR(SUMIF(OUTPUT!O$20:Y$20, "CLO1", OUTPUT!O160:Y160) / OUTPUT!AM$6), "", SUMIF(OUTPUT!O$20:Y$20, "CLO1", OUTPUT!O160:Y160) / OUTPUT!AM$6),
IF(AND('PRINTABLE (per grading)'!H$16="OUTPUT", 'PRINTABLE (per grading)'!B$13="Final"), IF(ISERROR(SUMIF(OUTPUT!AA$20:AI$20, "CLO1", OUTPUT!AA160:AI160) / OUTPUT!AN$6), "", SUMIF(OUTPUT!AA$20:AI$20, "CLO1", OUTPUT!AA160:AI160) / OUTPUT!AN$6),
"")))))),"")</f>
        <v/>
      </c>
      <c r="P158" s="232" t="str">
        <f t="shared" si="68"/>
        <v/>
      </c>
      <c r="Q158" s="233" t="str">
        <f t="shared" si="69"/>
        <v/>
      </c>
      <c r="R158" s="25" t="str">
        <f>IF(B158 &lt;&gt; "", IFERROR(IF(C$16 = "PRELIM", SUMIF('Database (LECTURE-RES-PRAC)'!D$14:AG$14, "CLO2", 'Database (LECTURE-RES-PRAC)'!D155:AG155) / 'Grade computation'!F$5, IF(C$16 = "MIDTERM", SUMIF('Database (LECTURE-RES-PRAC)'!AJ$14:BM$14, "CLO2", 'Database (LECTURE-RES-PRAC)'!AJ155:BM155) / 'Grade computation'!G$5, IF(C$16 = "FINAL", SUMIF('Database (LECTURE-RES-PRAC)'!BP$14:CS$14, "CLO2", 'Database (LECTURE-RES-PRAC)'!BP155:CS155) / 'Grade computation'!H$5,""))),""),"")</f>
        <v/>
      </c>
      <c r="S158" s="232" t="str">
        <f t="shared" si="70"/>
        <v/>
      </c>
      <c r="T158" s="25" t="str">
        <f>IF(B158 &lt;&gt; "",IF(AND('PRINTABLE (per grading)'!H$16="EXAM", 'PRINTABLE (per grading)'!B$13="Prelim"), IF(ISERROR(SUMIF('Exam (LECTURE ONLY)'!D$20:M$20, "CLO2", 'Exam (LECTURE ONLY)'!D160:M160) / 'Exam (LECTURE ONLY)'!AL$7), "", SUMIF('Exam (LECTURE ONLY)'!D$20:M$20, "CLO2", 'Exam (LECTURE ONLY)'!D160:M160) /'Exam (LECTURE ONLY)'!AL$7),
IF(AND('PRINTABLE (per grading)'!H$16="EXAM", 'PRINTABLE (per grading)'!B$13="Midterm"), IF(ISERROR(SUMIF('Exam (LECTURE ONLY)'!O$20:X$20, "CLO2", 'Exam (LECTURE ONLY)'!O160:X160) / 'Exam (LECTURE ONLY)'!AM$7), "", SUMIF('Exam (LECTURE ONLY)'!O$20:X$20, "CLO2", 'Exam (LECTURE ONLY)'!O160:X160) / 'Exam (LECTURE ONLY)'!AM$7),
IF(AND('PRINTABLE (per grading)'!H$16="EXAM", 'PRINTABLE (per grading)'!B$13="Final"), IF(ISERROR(SUMIF('Exam (LECTURE ONLY)'!Z$20:AI$20, "CLO2", 'Exam (LECTURE ONLY)'!Z160:AI160) / 'Exam (LECTURE ONLY)'!AN$7), "", SUMIF('Exam (LECTURE ONLY)'!Z$20:AI$20, "CLO2", 'Exam (LECTURE ONLY)'!Z160:AI160) / 'Exam (LECTURE ONLY)'!AN$7),
IF(AND('PRINTABLE (per grading)'!H$16="OUTPUT", 'PRINTABLE (per grading)'!B$13="Prelim"), IF(ISERROR(SUMIF(OUTPUT!C$20:M$20, "CLO2", OUTPUT!C160:M160) / OUTPUT!AL$7), "", SUMIF(OUTPUT!C$20:M$20, "CLO2", OUTPUT!C160:M160) / OUTPUT!AL$7),
IF(AND('PRINTABLE (per grading)'!H$16="OUTPUT", 'PRINTABLE (per grading)'!B$13="Midterm"), IF(ISERROR(SUMIF(OUTPUT!O$20:Y$20, "CLO2", OUTPUT!O160:Y160) / OUTPUT!AM$7), "", SUMIF(OUTPUT!O$20:Y$20, "CLO2", OUTPUT!O160:Y160) / OUTPUT!AM$7),
IF(AND('PRINTABLE (per grading)'!H$16="OUTPUT", 'PRINTABLE (per grading)'!B$13="Final"), IF(ISERROR(SUMIF(OUTPUT!AA$20:AI$20, "CLO2", OUTPUT!AA160:AI160) / OUTPUT!AN$7), "", SUMIF(OUTPUT!AA$20:AI$20, "CLO2", OUTPUT!AA160:AI160) / OUTPUT!AN$7),
"")))))),"")</f>
        <v/>
      </c>
      <c r="U158" s="232" t="str">
        <f t="shared" si="71"/>
        <v/>
      </c>
      <c r="V158" s="233" t="str">
        <f t="shared" si="72"/>
        <v/>
      </c>
      <c r="W158" s="25" t="str">
        <f>IF(B158 &lt;&gt; "", IFERROR(IF(C$16 = "PRELIM", SUMIF('Database (LECTURE-RES-PRAC)'!D$14:AG$14, "CLO3", 'Database (LECTURE-RES-PRAC)'!D155:AG155) / 'Grade computation'!F$6, IF(C$16 = "MIDTERM", SUMIF('Database (LECTURE-RES-PRAC)'!AJ$14:BM$14, "CLO3", 'Database (LECTURE-RES-PRAC)'!AJ155:BM155) / 'Grade computation'!G$6, IF(C$16 = "FINAL", SUMIF('Database (LECTURE-RES-PRAC)'!BP$14:CS$14, "CLO3", 'Database (LECTURE-RES-PRAC)'!BP155:CS155) / 'Grade computation'!H$6,""))),""),"")</f>
        <v/>
      </c>
      <c r="X158" s="232" t="str">
        <f t="shared" si="73"/>
        <v/>
      </c>
      <c r="Y158" s="25" t="str">
        <f>IF(B158 &lt;&gt; "",IF(AND('PRINTABLE (per grading)'!H$16="EXAM", 'PRINTABLE (per grading)'!B$13="Prelim"), IF(ISERROR(SUMIF('Exam (LECTURE ONLY)'!D$20:M$20, "CLO3", 'Exam (LECTURE ONLY)'!D160:M160) / 'Exam (LECTURE ONLY)'!AL$8), "", SUMIF('Exam (LECTURE ONLY)'!D$20:M$20, "CLO3", 'Exam (LECTURE ONLY)'!D160:M160) /'Exam (LECTURE ONLY)'!AL$8),
IF(AND('PRINTABLE (per grading)'!H$16="EXAM", 'PRINTABLE (per grading)'!B$13="Midterm"), IF(ISERROR(SUMIF('Exam (LECTURE ONLY)'!O$20:X$20, "CLO3", 'Exam (LECTURE ONLY)'!O160:X160) / 'Exam (LECTURE ONLY)'!AM$8), "", SUMIF('Exam (LECTURE ONLY)'!O$20:X$20, "CLO3", 'Exam (LECTURE ONLY)'!O160:X160) / 'Exam (LECTURE ONLY)'!AM$8),
IF(AND('PRINTABLE (per grading)'!H$16="EXAM", 'PRINTABLE (per grading)'!B$13="Final"), IF(ISERROR(SUMIF('Exam (LECTURE ONLY)'!Z$20:AI$20, "CLO3", 'Exam (LECTURE ONLY)'!Z160:AI160) / 'Exam (LECTURE ONLY)'!AN$8), "", SUMIF('Exam (LECTURE ONLY)'!Z$20:AI$20, "CLO3", 'Exam (LECTURE ONLY)'!Z160:AI160) / 'Exam (LECTURE ONLY)'!AN$8),
IF(AND('PRINTABLE (per grading)'!H$16="OUTPUT", 'PRINTABLE (per grading)'!B$13="Prelim"), IF(ISERROR(SUMIF(OUTPUT!C$20:M$20, "CLO3", OUTPUT!C160:M160) / OUTPUT!AL$8), "", SUMIF(OUTPUT!C$20:M$20, "CLO3", OUTPUT!C160:M160) / OUTPUT!AL$8),
IF(AND('PRINTABLE (per grading)'!H$16="OUTPUT", 'PRINTABLE (per grading)'!B$13="Midterm"), IF(ISERROR(SUMIF(OUTPUT!O$20:Y$20, "CLO3", OUTPUT!O160:Y160) / OUTPUT!AM$8), "", SUMIF(OUTPUT!O$20:Y$20, "CLO3", OUTPUT!O160:Y160) / OUTPUT!AM$8),
IF(AND('PRINTABLE (per grading)'!H$16="OUTPUT", 'PRINTABLE (per grading)'!B$13="Final"), IF(ISERROR(SUMIF(OUTPUT!AA$20:AI$20, "CLO3", OUTPUT!AA160:AI160) / OUTPUT!AN$8), "", SUMIF(OUTPUT!AA$20:AI$20, "CLO3", OUTPUT!AA160:AI160) / OUTPUT!AN$8),
"" )))))),"")</f>
        <v/>
      </c>
      <c r="Z158" s="232" t="str">
        <f t="shared" si="74"/>
        <v/>
      </c>
      <c r="AA158" s="233" t="str">
        <f t="shared" si="75"/>
        <v/>
      </c>
      <c r="AB158" s="25" t="str">
        <f>IF(B158 &lt;&gt; "", IFERROR(IF(C$16 = "PRELIM", SUMIF('Database (LECTURE-RES-PRAC)'!D$14:AG$14, "CLO4", 'Database (LECTURE-RES-PRAC)'!D155:AG155) / 'Grade computation'!F$7, IF(C$16 = "MIDTERM", SUMIF('Database (LECTURE-RES-PRAC)'!AJ$14:BM$14, "CLO4", 'Database (LECTURE-RES-PRAC)'!AJ155:BM155) / 'Grade computation'!G$7, IF(C$16 = "FINAL", SUMIF('Database (LECTURE-RES-PRAC)'!BP$14:CS$14, "CLO4", 'Database (LECTURE-RES-PRAC)'!BP155:CS155) / 'Grade computation'!H$7,""))),""),"")</f>
        <v/>
      </c>
      <c r="AC158" s="232" t="str">
        <f t="shared" si="76"/>
        <v/>
      </c>
      <c r="AD158" s="25" t="str">
        <f>IF(B158 &lt;&gt; "",IF(AND('PRINTABLE (per grading)'!H$16="EXAM", 'PRINTABLE (per grading)'!B$13="Prelim"), IF(ISERROR(SUMIF('Exam (LECTURE ONLY)'!D$20:M$20, "CLO4", 'Exam (LECTURE ONLY)'!D160:M160) / 'Exam (LECTURE ONLY)'!AL$9), "", SUMIF('Exam (LECTURE ONLY)'!D$20:M$20, "CLO4", 'Exam (LECTURE ONLY)'!D160:M160) /'Exam (LECTURE ONLY)'!AL$9),
IF(AND('PRINTABLE (per grading)'!H$16="EXAM", 'PRINTABLE (per grading)'!B$13="Midterm"), IF(ISERROR(SUMIF('Exam (LECTURE ONLY)'!O$20:X$20, "CLO4", 'Exam (LECTURE ONLY)'!O160:X160) / 'Exam (LECTURE ONLY)'!AM$9), "", SUMIF('Exam (LECTURE ONLY)'!O$20:X$20, "CLO4", 'Exam (LECTURE ONLY)'!O160:X160) / 'Exam (LECTURE ONLY)'!AM$9),
IF(AND('PRINTABLE (per grading)'!H$16="EXAM", 'PRINTABLE (per grading)'!B$13="Final"), IF(ISERROR(SUMIF('Exam (LECTURE ONLY)'!Z$20:AI$20, "CLO4", 'Exam (LECTURE ONLY)'!Z160:AI160) / 'Exam (LECTURE ONLY)'!AN$9), "", SUMIF('Exam (LECTURE ONLY)'!Z$20:AI$20, "CLO4", 'Exam (LECTURE ONLY)'!Z160:AI160) / 'Exam (LECTURE ONLY)'!AN$9),
IF(AND('PRINTABLE (per grading)'!H$16="OUTPUT", 'PRINTABLE (per grading)'!B$13="Prelim"), IF(ISERROR(SUMIF(OUTPUT!C$20:M$20, "CLO4", OUTPUT!C160:M160) / OUTPUT!AL$9), "", SUMIF(OUTPUT!C$20:M$20, "CLO4", OUTPUT!C160:M160) / OUTPUT!AL$9),
IF(AND('PRINTABLE (per grading)'!H$16="OUTPUT", 'PRINTABLE (per grading)'!B$13="Midterm"), IF(ISERROR(SUMIF(OUTPUT!O$20:Y$20, "CLO4", OUTPUT!O160:Y160) / OUTPUT!AM$9), "", SUMIF(OUTPUT!O$20:Y$20, "CLO4", OUTPUT!O160:Y160) / OUTPUT!AM$9),
IF(AND('PRINTABLE (per grading)'!H$16="OUTPUT", 'PRINTABLE (per grading)'!B$13="Final"), IF(ISERROR(SUMIF(OUTPUT!AA$20:AI$20, "CLO4", OUTPUT!AA160:AI160) / OUTPUT!AN$9), "", SUMIF(OUTPUT!AA$20:AI$20, "CLO4", OUTPUT!AA160:AI160) / OUTPUT!AN$9),
"")))))),"")</f>
        <v/>
      </c>
      <c r="AE158" s="232" t="str">
        <f t="shared" si="77"/>
        <v/>
      </c>
      <c r="AF158" s="233" t="str">
        <f t="shared" si="78"/>
        <v/>
      </c>
      <c r="AG158" s="25" t="str">
        <f>IF(B158 &lt;&gt; "", IFERROR(IF(C$16 = "PRELIM", SUMIF('Database (LECTURE-RES-PRAC)'!D$14:AG$14, "CLO5", 'Database (LECTURE-RES-PRAC)'!D155:AG155) / 'Grade computation'!F$8, IF(C$16 = "MIDTERM", SUMIF('Database (LECTURE-RES-PRAC)'!AJ$14:BM$14, "CLO5", 'Database (LECTURE-RES-PRAC)'!AJ155:BM155) / 'Grade computation'!G$8, IF(C$16 = "FINAL", SUMIF('Database (LECTURE-RES-PRAC)'!BP$14:CS$14, "CLO5", 'Database (LECTURE-RES-PRAC)'!BP155:CS155) / 'Grade computation'!H$8,""))),""),"")</f>
        <v/>
      </c>
      <c r="AH158" s="232" t="str">
        <f t="shared" si="79"/>
        <v/>
      </c>
      <c r="AI158" s="25" t="str">
        <f>IF(B158 &lt;&gt; "",IF(AND('PRINTABLE (per grading)'!H$16="EXAM", 'PRINTABLE (per grading)'!B$13="Prelim"), IF(ISERROR(SUMIF('Exam (LECTURE ONLY)'!D$20:M$20, "CLO5", 'Exam (LECTURE ONLY)'!D160:M160) / 'Exam (LECTURE ONLY)'!AL$10), "", SUMIF('Exam (LECTURE ONLY)'!D$20:M$20, "CLO5", 'Exam (LECTURE ONLY)'!D160:M160) /'Exam (LECTURE ONLY)'!AL$10),
IF(AND('PRINTABLE (per grading)'!H$16="EXAM", 'PRINTABLE (per grading)'!B$13="Midterm"), IF(ISERROR(SUMIF('Exam (LECTURE ONLY)'!O$20:X$20, "CLO5", 'Exam (LECTURE ONLY)'!O160:X160) / 'Exam (LECTURE ONLY)'!AM$10), "", SUMIF('Exam (LECTURE ONLY)'!O$20:X$20, "CLO5", 'Exam (LECTURE ONLY)'!O160:X160) / 'Exam (LECTURE ONLY)'!AM$10),
IF(AND('PRINTABLE (per grading)'!H$16="EXAM", 'PRINTABLE (per grading)'!B$13="Final"), IF(ISERROR(SUMIF('Exam (LECTURE ONLY)'!Z$20:AI$20, "CLO5", 'Exam (LECTURE ONLY)'!Z160:AI160) / 'Exam (LECTURE ONLY)'!AN$10), "", SUMIF('Exam (LECTURE ONLY)'!Z$20:AI$20, "CLO5", 'Exam (LECTURE ONLY)'!Z160:AI160) / 'Exam (LECTURE ONLY)'!AN$10),
IF(AND('PRINTABLE (per grading)'!H$16="OUTPUT", 'PRINTABLE (per grading)'!B$13="Prelim"), IF(ISERROR(SUMIF(OUTPUT!C$20:M$20, "CLO5", OUTPUT!C160:M160) / OUTPUT!AL$10), "", SUMIF(OUTPUT!C$20:M$20, "CLO5", OUTPUT!C160:M160) / OUTPUT!AL$10),
IF(AND('PRINTABLE (per grading)'!H$16="OUTPUT", 'PRINTABLE (per grading)'!B$13="Midterm"), IF(ISERROR(SUMIF(OUTPUT!O$20:Y$20, "CLO5", OUTPUT!O160:Y160) / OUTPUT!AM$10), "", SUMIF(OUTPUT!O$20:Y$20, "CLO5", OUTPUT!O160:Y160) / OUTPUT!AM$10),
IF(AND('PRINTABLE (per grading)'!H$16="OUTPUT", 'PRINTABLE (per grading)'!B$13="Final"), IF(ISERROR(SUMIF(OUTPUT!AA$20:AI$20, "CLO5", OUTPUT!AA160:AI160) / OUTPUT!AN$10), "", SUMIF(OUTPUT!AA$20:AI$20, "CLO5", OUTPUT!AA160:AI160) / OUTPUT!AN$10),
"")))))),"")</f>
        <v/>
      </c>
      <c r="AJ158" s="232" t="str">
        <f t="shared" si="80"/>
        <v/>
      </c>
      <c r="AK158" s="233" t="str">
        <f t="shared" si="81"/>
        <v/>
      </c>
      <c r="AL158" s="25" t="str">
        <f>IF(B158 &lt;&gt; "", IFERROR(IF(C$16 = "PRELIM", SUMIF('Database (LECTURE-RES-PRAC)'!D$14:AG$14, "CLO6", 'Database (LECTURE-RES-PRAC)'!D155:AG155) / 'Grade computation'!F$9, IF(C$16 = "MIDTERM", SUMIF('Database (LECTURE-RES-PRAC)'!AJ$14:BM$14, "CLO6", 'Database (LECTURE-RES-PRAC)'!AJ155:BM155) / 'Grade computation'!G$9, IF(C$16 = "FINAL", SUMIF('Database (LECTURE-RES-PRAC)'!BP$14:CS$14, "CLO6", 'Database (LECTURE-RES-PRAC)'!BP155:CS155) / 'Grade computation'!H$9,""))),""),"")</f>
        <v/>
      </c>
      <c r="AM158" s="232" t="str">
        <f t="shared" si="82"/>
        <v/>
      </c>
      <c r="AN158" s="25" t="str">
        <f>IF(B158 &lt;&gt; "",IF(AND('PRINTABLE (per grading)'!H$16="EXAM", 'PRINTABLE (per grading)'!B$13="Prelim"), IF(ISERROR(SUMIF('Exam (LECTURE ONLY)'!D$20:M$20, "CLO6", 'Exam (LECTURE ONLY)'!D160:M160) / 'Exam (LECTURE ONLY)'!AL$11), "", SUMIF('Exam (LECTURE ONLY)'!D$20:M$20, "CLO6", 'Exam (LECTURE ONLY)'!D160:M160) /'Exam (LECTURE ONLY)'!AL$11),
IF(AND('PRINTABLE (per grading)'!H$16="EXAM", 'PRINTABLE (per grading)'!B$13="Midterm"), IF(ISERROR(SUMIF('Exam (LECTURE ONLY)'!O$20:X$20, "CLO6", 'Exam (LECTURE ONLY)'!O160:X160) / 'Exam (LECTURE ONLY)'!AM$11), "", SUMIF('Exam (LECTURE ONLY)'!O$20:X$20, "CLO6", 'Exam (LECTURE ONLY)'!O160:X160) / 'Exam (LECTURE ONLY)'!AM$11),
IF(AND('PRINTABLE (per grading)'!H$16="EXAM", 'PRINTABLE (per grading)'!B$13="Final"), IF(ISERROR(SUMIF('Exam (LECTURE ONLY)'!Z$20:AI$20, "CLO6", 'Exam (LECTURE ONLY)'!Z160:AI160) / 'Exam (LECTURE ONLY)'!AN$11), "", SUMIF('Exam (LECTURE ONLY)'!Z$20:AI$20, "CLO6", 'Exam (LECTURE ONLY)'!Z160:AI160) / 'Exam (LECTURE ONLY)'!AN$11),
IF(AND('PRINTABLE (per grading)'!H$16="OUTPUT", 'PRINTABLE (per grading)'!B$13="Prelim"), IF(ISERROR(SUMIF(OUTPUT!C$20:M$20, "CLO6", OUTPUT!C160:M160) / OUTPUT!AL$11), "", SUMIF(OUTPUT!C$20:M$20, "CLO6", OUTPUT!C160:M160) / OUTPUT!AL$11),
IF(AND('PRINTABLE (per grading)'!H$16="OUTPUT", 'PRINTABLE (per grading)'!B$13="Midterm"), IF(ISERROR(SUMIF(OUTPUT!O$20:Y$20, "CLO6", OUTPUT!O160:Y160) / OUTPUT!AM$11), "", SUMIF(OUTPUT!O$20:Y$20, "CLO6", OUTPUT!O160:Y160) / OUTPUT!AM$11),
IF(AND('PRINTABLE (per grading)'!H$16="OUTPUT", 'PRINTABLE (per grading)'!B$13="Final"), IF(ISERROR(SUMIF(OUTPUT!AA$20:AI$20, "CLO6", OUTPUT!AA160:AI160) / OUTPUT!AN$11), "", SUMIF(OUTPUT!AA$20:AI$20, "CLO6", OUTPUT!AA160:AI160) / OUTPUT!AN$11),
"")))))),"")</f>
        <v/>
      </c>
      <c r="AO158" s="232" t="str">
        <f t="shared" si="83"/>
        <v/>
      </c>
      <c r="AP158" s="233" t="str">
        <f t="shared" si="84"/>
        <v/>
      </c>
      <c r="AQ158" s="25" t="str">
        <f>IF(B158 &lt;&gt; "", IFERROR(IF(C$16 = "PRELIM", SUMIF('Database (LECTURE-RES-PRAC)'!D$14:AG$14, "CLO7", 'Database (LECTURE-RES-PRAC)'!D155:AG155) / 'Grade computation'!F$10, IF(C$16 = "MIDTERM", SUMIF('Database (LECTURE-RES-PRAC)'!AJ$14:BM$14, "CLO7", 'Database (LECTURE-RES-PRAC)'!AJ155:BM155) / 'Grade computation'!G$10, IF(C$16 = "FINAL", SUMIF('Database (LECTURE-RES-PRAC)'!BP$14:CS$14, "CLO7", 'Database (LECTURE-RES-PRAC)'!BP155:CS155) / 'Grade computation'!H$10,""))),""),"")</f>
        <v/>
      </c>
      <c r="AR158" s="232" t="str">
        <f t="shared" si="85"/>
        <v/>
      </c>
      <c r="AS158" s="25" t="str">
        <f>IF(B158 &lt;&gt; "",IF(AND('PRINTABLE (per grading)'!H$16="EXAM", 'PRINTABLE (per grading)'!B$13="Prelim"), IF(ISERROR(SUMIF('Exam (LECTURE ONLY)'!D$20:M$20, "CLO7", 'Exam (LECTURE ONLY)'!D160:M160) / 'Exam (LECTURE ONLY)'!AL$12), "", SUMIF('Exam (LECTURE ONLY)'!D$20:M$20, "CLO7", 'Exam (LECTURE ONLY)'!D160:M160) /'Exam (LECTURE ONLY)'!AL$12),
IF(AND('PRINTABLE (per grading)'!H$16="EXAM", 'PRINTABLE (per grading)'!B$13="Midterm"), IF(ISERROR(SUMIF('Exam (LECTURE ONLY)'!O$20:X$20, "CLO7", 'Exam (LECTURE ONLY)'!O160:X160) / 'Exam (LECTURE ONLY)'!AM$12), "", SUMIF('Exam (LECTURE ONLY)'!O$20:X$20, "CLO7", 'Exam (LECTURE ONLY)'!O160:X160) / 'Exam (LECTURE ONLY)'!AM$12),
IF(AND('PRINTABLE (per grading)'!H$16="EXAM", 'PRINTABLE (per grading)'!B$13="Final"), IF(ISERROR(SUMIF('Exam (LECTURE ONLY)'!Z$20:AI$20, "CLO7", 'Exam (LECTURE ONLY)'!Z160:AI160) / 'Exam (LECTURE ONLY)'!AN$12), "", SUMIF('Exam (LECTURE ONLY)'!Z$20:AI$20, "CLO7", 'Exam (LECTURE ONLY)'!Z160:AI160) / 'Exam (LECTURE ONLY)'!AN$12),
IF(AND('PRINTABLE (per grading)'!H$16="OUTPUT", 'PRINTABLE (per grading)'!B$13="Prelim"), IF(ISERROR(SUMIF(OUTPUT!C$20:M$20, "CLO7", OUTPUT!C160:M160) / OUTPUT!AL$12), "", SUMIF(OUTPUT!C$20:M$20, "CLO7", OUTPUT!C160:M160) / OUTPUT!AL$12),
IF(AND('PRINTABLE (per grading)'!H$16="OUTPUT", 'PRINTABLE (per grading)'!B$13="Midterm"), IF(ISERROR(SUMIF(OUTPUT!O$20:Y$20, "CLO7", OUTPUT!O160:Y160) / OUTPUT!AM$12), "", SUMIF(OUTPUT!O$20:Y$20, "CLO7", OUTPUT!O160:Y160) / OUTPUT!AM$12),
IF(AND('PRINTABLE (per grading)'!H$16="OUTPUT", 'PRINTABLE (per grading)'!B$13="Final"), IF(ISERROR(SUMIF(OUTPUT!AA$20:AI$20, "CLO7", OUTPUT!AA160:AI160) / OUTPUT!AN$12), "", SUMIF(OUTPUT!AA$20:AI$20, "CLO7", OUTPUT!AA160:AI160) / OUTPUT!AN$12),
"")))))),"")</f>
        <v/>
      </c>
      <c r="AT158" s="232" t="str">
        <f t="shared" si="86"/>
        <v/>
      </c>
      <c r="AU158" s="233" t="str">
        <f t="shared" si="87"/>
        <v/>
      </c>
      <c r="AV158" s="25" t="str">
        <f>IF(B158 &lt;&gt; "", IFERROR(IF(C$16 = "PRELIM", SUMIF('Database (LECTURE-RES-PRAC)'!D$14:AG$14, "CLO8", 'Database (LECTURE-RES-PRAC)'!D155:AG155) / 'Grade computation'!F$11, IF(C$16 = "MIDTERM", SUMIF('Database (LECTURE-RES-PRAC)'!AJ$14:BM$14, "CLO8", 'Database (LECTURE-RES-PRAC)'!AJ155:BM155) / 'Grade computation'!G$11, IF(C$16 = "FINAL", SUMIF('Database (LECTURE-RES-PRAC)'!BP$14:CS$14, "CLO8", 'Database (LECTURE-RES-PRAC)'!BP155:CS155) / 'Grade computation'!H$11,""))),""),"")</f>
        <v/>
      </c>
      <c r="AW158" s="232" t="str">
        <f t="shared" si="88"/>
        <v/>
      </c>
      <c r="AX158" s="25" t="str">
        <f>IF(B158 &lt;&gt; "",IF(AND('PRINTABLE (per grading)'!H$16="EXAM", 'PRINTABLE (per grading)'!B$13="Prelim"), IF(ISERROR(SUMIF('Exam (LECTURE ONLY)'!D$20:M$20, "CLO8", 'Exam (LECTURE ONLY)'!D160:M160) / 'Exam (LECTURE ONLY)'!AL$13), "", SUMIF('Exam (LECTURE ONLY)'!D$20:M$20, "CLO8", 'Exam (LECTURE ONLY)'!D160:M160) /'Exam (LECTURE ONLY)'!AL$13),
IF(AND('PRINTABLE (per grading)'!H$16="EXAM", 'PRINTABLE (per grading)'!B$13="Midterm"), IF(ISERROR(SUMIF('Exam (LECTURE ONLY)'!O$20:X$20, "CLO8", 'Exam (LECTURE ONLY)'!O160:X160) / 'Exam (LECTURE ONLY)'!AM$13), "", SUMIF('Exam (LECTURE ONLY)'!O$20:X$20, "CLO8", 'Exam (LECTURE ONLY)'!O160:X160) / 'Exam (LECTURE ONLY)'!AM$13),
IF(AND('PRINTABLE (per grading)'!H$16="EXAM", 'PRINTABLE (per grading)'!B$13="Final"), IF(ISERROR(SUMIF('Exam (LECTURE ONLY)'!Z$20:AI$20, "CLO8", 'Exam (LECTURE ONLY)'!Z160:AI160) / 'Exam (LECTURE ONLY)'!AN$13), "", SUMIF('Exam (LECTURE ONLY)'!Z$20:AI$20, "CLO8", 'Exam (LECTURE ONLY)'!Z160:AI160) / 'Exam (LECTURE ONLY)'!AN$13),
IF(AND('PRINTABLE (per grading)'!H$16="OUTPUT", 'PRINTABLE (per grading)'!B$13="Prelim"), IF(ISERROR(SUMIF(OUTPUT!C$20:M$20, "CLO8", OUTPUT!C160:M160) / OUTPUT!AL$13), "", SUMIF(OUTPUT!C$20:M$20, "CLO8", OUTPUT!C160:M160) / OUTPUT!AL$13),
IF(AND('PRINTABLE (per grading)'!H$16="OUTPUT", 'PRINTABLE (per grading)'!B$13="Midterm"), IF(ISERROR(SUMIF(OUTPUT!O$20:Y$20, "CLO8", OUTPUT!O160:Y160) / OUTPUT!AM$13), "", SUMIF(OUTPUT!O$20:Y$20, "CLO8", OUTPUT!O160:Y160) / OUTPUT!AM$13),
IF(AND('PRINTABLE (per grading)'!H$16="OUTPUT", 'PRINTABLE (per grading)'!B$13="Final"), IF(ISERROR(SUMIF(OUTPUT!AA$20:AI$20, "CLO8", OUTPUT!AA160:AI160) / OUTPUT!AN$13), "", SUMIF(OUTPUT!AA$20:AI$20, "CLO8", OUTPUT!AA160:AI160) / OUTPUT!AN$13),
"")))))),"")</f>
        <v/>
      </c>
      <c r="AY158" s="232" t="str">
        <f t="shared" si="89"/>
        <v/>
      </c>
      <c r="AZ158" s="233" t="str">
        <f t="shared" si="90"/>
        <v/>
      </c>
      <c r="BA158" s="25" t="str">
        <f>IF(B158 &lt;&gt; "", IFERROR(IF(C$16 = "PRELIM", SUMIF('Database (LECTURE-RES-PRAC)'!D$14:AG$14, "CLO9", 'Database (LECTURE-RES-PRAC)'!D155:AG155) / 'Grade computation'!F$12, IF(C$16 = "MIDTERM", SUMIF('Database (LECTURE-RES-PRAC)'!AJ$14:BM$14, "CLO9", 'Database (LECTURE-RES-PRAC)'!AJ155:BM155) / 'Grade computation'!G$12, IF(C$16 = "FINAL", SUMIF('Database (LECTURE-RES-PRAC)'!BP$14:CS$14, "CLO9", 'Database (LECTURE-RES-PRAC)'!BP155:CS155) / 'Grade computation'!H$12,""))),""),"")</f>
        <v/>
      </c>
      <c r="BB158" s="232" t="str">
        <f t="shared" si="91"/>
        <v/>
      </c>
      <c r="BC158" s="25" t="str">
        <f>IF(B158 &lt;&gt; "",IF(AND('PRINTABLE (per grading)'!H$16="EXAM", 'PRINTABLE (per grading)'!B$13="Prelim"), IF(ISERROR(SUMIF('Exam (LECTURE ONLY)'!D$20:M$20, "CLO9", 'Exam (LECTURE ONLY)'!D160:M160) / 'Exam (LECTURE ONLY)'!AL$14), "", SUMIF('Exam (LECTURE ONLY)'!D$20:M$20, "CLO9", 'Exam (LECTURE ONLY)'!D160:M160) /'Exam (LECTURE ONLY)'!AL$14),
IF(AND('PRINTABLE (per grading)'!H$16="EXAM", 'PRINTABLE (per grading)'!B$13="Midterm"), IF(ISERROR(SUMIF('Exam (LECTURE ONLY)'!O$20:X$20, "CLO9", 'Exam (LECTURE ONLY)'!O160:X160) / 'Exam (LECTURE ONLY)'!AM$14), "", SUMIF('Exam (LECTURE ONLY)'!O$20:X$20, "CLO9", 'Exam (LECTURE ONLY)'!O160:X160) / 'Exam (LECTURE ONLY)'!AM$14),
IF(AND('PRINTABLE (per grading)'!H$16="EXAM", 'PRINTABLE (per grading)'!B$13="Final"), IF(ISERROR(SUMIF('Exam (LECTURE ONLY)'!Z$20:AI$20, "CLO9", 'Exam (LECTURE ONLY)'!Z160:AI160) / 'Exam (LECTURE ONLY)'!AN$14), "", SUMIF('Exam (LECTURE ONLY)'!Z$20:AI$20, "CLO9", 'Exam (LECTURE ONLY)'!Z160:AI160) / 'Exam (LECTURE ONLY)'!AN$14),
IF(AND('PRINTABLE (per grading)'!H$16="OUTPUT", 'PRINTABLE (per grading)'!B$13="Prelim"), IF(ISERROR(SUMIF(OUTPUT!C$20:M$20, "CLO9", OUTPUT!C160:M160) / OUTPUT!AL$14), "", SUMIF(OUTPUT!C$20:M$20, "CLO9", OUTPUT!C160:M160) / OUTPUT!AL$14),
IF(AND('PRINTABLE (per grading)'!H$16="OUTPUT", 'PRINTABLE (per grading)'!B$13="Midterm"), IF(ISERROR(SUMIF(OUTPUT!O$20:Y$20, "CLO9", OUTPUT!O160:Y160) / OUTPUT!AM$14), "", SUMIF(OUTPUT!O$20:Y$20, "CLO9", OUTPUT!O160:Y160) / OUTPUT!AM$14),
IF(AND('PRINTABLE (per grading)'!H$16="OUTPUT", 'PRINTABLE (per grading)'!B$13="Final"), IF(ISERROR(SUMIF(OUTPUT!AA$20:AI$20, "CLO9", OUTPUT!AA160:AI160) / OUTPUT!AN$14), "", SUMIF(OUTPUT!AA$20:AI$20, "CLO9", OUTPUT!AA160:AI160) / OUTPUT!AN$14),
"")))))),"")</f>
        <v/>
      </c>
      <c r="BD158" s="232" t="str">
        <f t="shared" si="92"/>
        <v/>
      </c>
      <c r="BE158" s="233" t="str">
        <f t="shared" si="93"/>
        <v/>
      </c>
      <c r="BF158" s="25" t="str">
        <f>IF(B158 &lt;&gt; "", IFERROR(IF(C$16 = "PRELIM", SUMIF('Database (LECTURE-RES-PRAC)'!D$14:AG$14, "CLO10", 'Database (LECTURE-RES-PRAC)'!D155:AG155) / 'Grade computation'!F$13, IF(C$16 = "MIDTERM", SUMIF('Database (LECTURE-RES-PRAC)'!AJ$14:BM$14, "CLO10", 'Database (LECTURE-RES-PRAC)'!AJ155:BM155) / 'Grade computation'!G$13, IF(C$16 = "FINAL", SUMIF('Database (LECTURE-RES-PRAC)'!BP$14:CS$14, "CLO10", 'Database (LECTURE-RES-PRAC)'!BP155:CS155) / 'Grade computation'!H$13,""))),""),"")</f>
        <v/>
      </c>
      <c r="BG158" s="232" t="str">
        <f t="shared" si="94"/>
        <v/>
      </c>
      <c r="BH158" s="25" t="str">
        <f>IF(B158 &lt;&gt; "",IF(AND('PRINTABLE (per grading)'!H$16="EXAM", 'PRINTABLE (per grading)'!B$13="Prelim"), IF(ISERROR(SUMIF('Exam (LECTURE ONLY)'!D$20:M$20, "CLO10", 'Exam (LECTURE ONLY)'!D160:M160) / 'Exam (LECTURE ONLY)'!AL$15), "", SUMIF('Exam (LECTURE ONLY)'!D$20:M$20, "CLO10", 'Exam (LECTURE ONLY)'!D160:M160) /'Exam (LECTURE ONLY)'!AL$15),
IF(AND('PRINTABLE (per grading)'!H$16="EXAM", 'PRINTABLE (per grading)'!B$13="Midterm"), IF(ISERROR(SUMIF('Exam (LECTURE ONLY)'!O$20:X$20, "CLO10", 'Exam (LECTURE ONLY)'!O160:X160) / 'Exam (LECTURE ONLY)'!AM$15), "", SUMIF('Exam (LECTURE ONLY)'!O$20:X$20, "CLO10", 'Exam (LECTURE ONLY)'!O160:X160) / 'Exam (LECTURE ONLY)'!AM$15),
IF(AND('PRINTABLE (per grading)'!H$16="EXAM", 'PRINTABLE (per grading)'!B$13="Final"), IF(ISERROR(SUMIF('Exam (LECTURE ONLY)'!Z$20:AI$20, "CLO10", 'Exam (LECTURE ONLY)'!Z160:AI160) / 'Exam (LECTURE ONLY)'!AN$15), "", SUMIF('Exam (LECTURE ONLY)'!Z$20:AI$20, "CLO10", 'Exam (LECTURE ONLY)'!Z160:AI160) / 'Exam (LECTURE ONLY)'!AN$15),
IF(AND('PRINTABLE (per grading)'!H$16="OUTPUT", 'PRINTABLE (per grading)'!B$13="Prelim"), IF(ISERROR(SUMIF(OUTPUT!C$20:M$20, "CLO10", OUTPUT!C160:M160) / OUTPUT!AL$15), "", SUMIF(OUTPUT!C$20:M$20, "CLO10", OUTPUT!C160:M160) / OUTPUT!AL$15),
IF(AND('PRINTABLE (per grading)'!H$16="OUTPUT", 'PRINTABLE (per grading)'!B$13="Midterm"), IF(ISERROR(SUMIF(OUTPUT!O$20:Y$20, "CLO10", OUTPUT!O160:Y160) / OUTPUT!AM$15), "", SUMIF(OUTPUT!O$20:Y$20, "CLO10", OUTPUT!O160:Y160) / OUTPUT!AM$15),
IF(AND('PRINTABLE (per grading)'!H$16="OUTPUT", 'PRINTABLE (per grading)'!B$13="Final"), IF(ISERROR(SUMIF(OUTPUT!AA$20:AI$20, "CLO10", OUTPUT!AA160:AI160) / OUTPUT!AN$15), "", SUMIF(OUTPUT!AA$20:AI$20, "CLO10", OUTPUT!AA160:AI160) / OUTPUT!AN$15),
"")))))),"")</f>
        <v/>
      </c>
      <c r="BI158" s="232" t="str">
        <f t="shared" si="95"/>
        <v/>
      </c>
      <c r="BJ158" s="233" t="str">
        <f t="shared" si="96"/>
        <v/>
      </c>
      <c r="BK158" s="2"/>
    </row>
    <row r="159" spans="1:63" ht="20.100000000000001" customHeight="1">
      <c r="A159" s="118" t="str">
        <f>IF(ISBLANK('Database (LECTURE-RES-PRAC)'!A156),"",'Database (LECTURE-RES-PRAC)'!A156)</f>
        <v/>
      </c>
      <c r="B159" s="119" t="str">
        <f>IF(ISBLANK('Database (LECTURE-RES-PRAC)'!B156),"",'Database (LECTURE-RES-PRAC)'!B156)</f>
        <v/>
      </c>
      <c r="C159" s="134" t="str">
        <f>IF(B159&lt;&gt;"",IF(C$16="PRELIM",'Grade computation'!C159, IF(C$16="MIDTERM",'Grade computation'!K159, IF(C$16="FINAL",'Grade computation'!S159,""))),"")</f>
        <v/>
      </c>
      <c r="D159" s="135" t="str">
        <f t="shared" si="1"/>
        <v/>
      </c>
      <c r="E159" s="134" t="str">
        <f>IF(B159&lt;&gt;"", IF(C$16="PRELIM",'Grade computation'!E159, IF(C$16="MIDTERM",'Grade computation'!M159, IF(C$16="FINAL",'Grade computation'!U159,""))),"")</f>
        <v/>
      </c>
      <c r="F159" s="136" t="str">
        <f t="shared" si="2"/>
        <v/>
      </c>
      <c r="G159" s="137" t="str">
        <f t="shared" si="3"/>
        <v/>
      </c>
      <c r="H159" s="207" t="str">
        <f>IF(B159&lt;&gt;"",IF(C$16="PRELIM", 'Grade computation'!H159, IF(C$16="MIDTERM", 'Grade computation'!P159, IF(C$16="FINAL",'Grade computation'!X159, ""))),"")</f>
        <v/>
      </c>
      <c r="I159" s="137" t="str">
        <f t="shared" si="4"/>
        <v/>
      </c>
      <c r="J159" s="139" t="str">
        <f t="shared" si="5"/>
        <v/>
      </c>
      <c r="K159" s="377" t="str">
        <f t="shared" si="6"/>
        <v/>
      </c>
      <c r="L159" s="434"/>
      <c r="M159" s="25" t="str">
        <f>IF(B159 &lt;&gt; "", IFERROR(IF(C$16 = "PRELIM", SUMIF('Database (LECTURE-RES-PRAC)'!D$14:AG$14, "CLO1", 'Database (LECTURE-RES-PRAC)'!D156:AG156) / 'Grade computation'!F$4, IF(C$16 = "MIDTERM", SUMIF('Database (LECTURE-RES-PRAC)'!AJ$14:BM$14, "CLO1", 'Database (LECTURE-RES-PRAC)'!AJ156:BM156) / 'Grade computation'!G$4, IF(C$16 = "FINAL", SUMIF('Database (LECTURE-RES-PRAC)'!BP$14:CS$14, "CLO1", 'Database (LECTURE-RES-PRAC)'!BP156:CS156) / 'Grade computation'!H$4,""))),""),"")</f>
        <v/>
      </c>
      <c r="N159" s="232" t="str">
        <f t="shared" si="67"/>
        <v/>
      </c>
      <c r="O159" s="25" t="str">
        <f>IF(B159 &lt;&gt; "",IF(AND('PRINTABLE (per grading)'!H$16="EXAM", 'PRINTABLE (per grading)'!B$13="Prelim"), IF(ISERROR(SUMIF('Exam (LECTURE ONLY)'!D$20:M$20, "CLO1", 'Exam (LECTURE ONLY)'!D161:M161) / 'Exam (LECTURE ONLY)'!AL$6), "", SUMIF('Exam (LECTURE ONLY)'!D$20:M$20, "CLO1", 'Exam (LECTURE ONLY)'!D161:M161) /'Exam (LECTURE ONLY)'!AL$6),
IF(AND('PRINTABLE (per grading)'!H$16="EXAM", 'PRINTABLE (per grading)'!B$13="Midterm"), IF(ISERROR(SUMIF('Exam (LECTURE ONLY)'!O$20:X$20, "CLO1", 'Exam (LECTURE ONLY)'!O161:X161) / 'Exam (LECTURE ONLY)'!AM$6), "", SUMIF('Exam (LECTURE ONLY)'!O$20:X$20, "CLO1", 'Exam (LECTURE ONLY)'!O161:X161) / 'Exam (LECTURE ONLY)'!AM$6),
IF(AND('PRINTABLE (per grading)'!H$16="EXAM", 'PRINTABLE (per grading)'!B$13="Final"), IF(ISERROR(SUMIF('Exam (LECTURE ONLY)'!Z$20:AI$20, "CLO1", 'Exam (LECTURE ONLY)'!Z161:AI161) / 'Exam (LECTURE ONLY)'!AN$6), "", SUMIF('Exam (LECTURE ONLY)'!Z$20:AI$20, "CLO1", 'Exam (LECTURE ONLY)'!Z161:AI161) / 'Exam (LECTURE ONLY)'!AN$6),
IF(AND('PRINTABLE (per grading)'!H$16="OUTPUT", 'PRINTABLE (per grading)'!B$13="Prelim"), IF(ISERROR(SUMIF(OUTPUT!C$20:M$20, "CLO1", OUTPUT!C161:M161) / OUTPUT!AL$6), "", SUMIF(OUTPUT!C$20:M$20, "CLO1", OUTPUT!C161:M161) / OUTPUT!AL$6),
IF(AND('PRINTABLE (per grading)'!H$16="OUTPUT", 'PRINTABLE (per grading)'!B$13="Midterm"), IF(ISERROR(SUMIF(OUTPUT!O$20:Y$20, "CLO1", OUTPUT!O161:Y161) / OUTPUT!AM$6), "", SUMIF(OUTPUT!O$20:Y$20, "CLO1", OUTPUT!O161:Y161) / OUTPUT!AM$6),
IF(AND('PRINTABLE (per grading)'!H$16="OUTPUT", 'PRINTABLE (per grading)'!B$13="Final"), IF(ISERROR(SUMIF(OUTPUT!AA$20:AI$20, "CLO1", OUTPUT!AA161:AI161) / OUTPUT!AN$6), "", SUMIF(OUTPUT!AA$20:AI$20, "CLO1", OUTPUT!AA161:AI161) / OUTPUT!AN$6),
"")))))),"")</f>
        <v/>
      </c>
      <c r="P159" s="232" t="str">
        <f t="shared" si="68"/>
        <v/>
      </c>
      <c r="Q159" s="233" t="str">
        <f t="shared" si="69"/>
        <v/>
      </c>
      <c r="R159" s="25" t="str">
        <f>IF(B159 &lt;&gt; "", IFERROR(IF(C$16 = "PRELIM", SUMIF('Database (LECTURE-RES-PRAC)'!D$14:AG$14, "CLO2", 'Database (LECTURE-RES-PRAC)'!D156:AG156) / 'Grade computation'!F$5, IF(C$16 = "MIDTERM", SUMIF('Database (LECTURE-RES-PRAC)'!AJ$14:BM$14, "CLO2", 'Database (LECTURE-RES-PRAC)'!AJ156:BM156) / 'Grade computation'!G$5, IF(C$16 = "FINAL", SUMIF('Database (LECTURE-RES-PRAC)'!BP$14:CS$14, "CLO2", 'Database (LECTURE-RES-PRAC)'!BP156:CS156) / 'Grade computation'!H$5,""))),""),"")</f>
        <v/>
      </c>
      <c r="S159" s="232" t="str">
        <f t="shared" si="70"/>
        <v/>
      </c>
      <c r="T159" s="25" t="str">
        <f>IF(B159 &lt;&gt; "",IF(AND('PRINTABLE (per grading)'!H$16="EXAM", 'PRINTABLE (per grading)'!B$13="Prelim"), IF(ISERROR(SUMIF('Exam (LECTURE ONLY)'!D$20:M$20, "CLO2", 'Exam (LECTURE ONLY)'!D161:M161) / 'Exam (LECTURE ONLY)'!AL$7), "", SUMIF('Exam (LECTURE ONLY)'!D$20:M$20, "CLO2", 'Exam (LECTURE ONLY)'!D161:M161) /'Exam (LECTURE ONLY)'!AL$7),
IF(AND('PRINTABLE (per grading)'!H$16="EXAM", 'PRINTABLE (per grading)'!B$13="Midterm"), IF(ISERROR(SUMIF('Exam (LECTURE ONLY)'!O$20:X$20, "CLO2", 'Exam (LECTURE ONLY)'!O161:X161) / 'Exam (LECTURE ONLY)'!AM$7), "", SUMIF('Exam (LECTURE ONLY)'!O$20:X$20, "CLO2", 'Exam (LECTURE ONLY)'!O161:X161) / 'Exam (LECTURE ONLY)'!AM$7),
IF(AND('PRINTABLE (per grading)'!H$16="EXAM", 'PRINTABLE (per grading)'!B$13="Final"), IF(ISERROR(SUMIF('Exam (LECTURE ONLY)'!Z$20:AI$20, "CLO2", 'Exam (LECTURE ONLY)'!Z161:AI161) / 'Exam (LECTURE ONLY)'!AN$7), "", SUMIF('Exam (LECTURE ONLY)'!Z$20:AI$20, "CLO2", 'Exam (LECTURE ONLY)'!Z161:AI161) / 'Exam (LECTURE ONLY)'!AN$7),
IF(AND('PRINTABLE (per grading)'!H$16="OUTPUT", 'PRINTABLE (per grading)'!B$13="Prelim"), IF(ISERROR(SUMIF(OUTPUT!C$20:M$20, "CLO2", OUTPUT!C161:M161) / OUTPUT!AL$7), "", SUMIF(OUTPUT!C$20:M$20, "CLO2", OUTPUT!C161:M161) / OUTPUT!AL$7),
IF(AND('PRINTABLE (per grading)'!H$16="OUTPUT", 'PRINTABLE (per grading)'!B$13="Midterm"), IF(ISERROR(SUMIF(OUTPUT!O$20:Y$20, "CLO2", OUTPUT!O161:Y161) / OUTPUT!AM$7), "", SUMIF(OUTPUT!O$20:Y$20, "CLO2", OUTPUT!O161:Y161) / OUTPUT!AM$7),
IF(AND('PRINTABLE (per grading)'!H$16="OUTPUT", 'PRINTABLE (per grading)'!B$13="Final"), IF(ISERROR(SUMIF(OUTPUT!AA$20:AI$20, "CLO2", OUTPUT!AA161:AI161) / OUTPUT!AN$7), "", SUMIF(OUTPUT!AA$20:AI$20, "CLO2", OUTPUT!AA161:AI161) / OUTPUT!AN$7),
"")))))),"")</f>
        <v/>
      </c>
      <c r="U159" s="232" t="str">
        <f t="shared" si="71"/>
        <v/>
      </c>
      <c r="V159" s="233" t="str">
        <f t="shared" si="72"/>
        <v/>
      </c>
      <c r="W159" s="25" t="str">
        <f>IF(B159 &lt;&gt; "", IFERROR(IF(C$16 = "PRELIM", SUMIF('Database (LECTURE-RES-PRAC)'!D$14:AG$14, "CLO3", 'Database (LECTURE-RES-PRAC)'!D156:AG156) / 'Grade computation'!F$6, IF(C$16 = "MIDTERM", SUMIF('Database (LECTURE-RES-PRAC)'!AJ$14:BM$14, "CLO3", 'Database (LECTURE-RES-PRAC)'!AJ156:BM156) / 'Grade computation'!G$6, IF(C$16 = "FINAL", SUMIF('Database (LECTURE-RES-PRAC)'!BP$14:CS$14, "CLO3", 'Database (LECTURE-RES-PRAC)'!BP156:CS156) / 'Grade computation'!H$6,""))),""),"")</f>
        <v/>
      </c>
      <c r="X159" s="232" t="str">
        <f t="shared" si="73"/>
        <v/>
      </c>
      <c r="Y159" s="25" t="str">
        <f>IF(B159 &lt;&gt; "",IF(AND('PRINTABLE (per grading)'!H$16="EXAM", 'PRINTABLE (per grading)'!B$13="Prelim"), IF(ISERROR(SUMIF('Exam (LECTURE ONLY)'!D$20:M$20, "CLO3", 'Exam (LECTURE ONLY)'!D161:M161) / 'Exam (LECTURE ONLY)'!AL$8), "", SUMIF('Exam (LECTURE ONLY)'!D$20:M$20, "CLO3", 'Exam (LECTURE ONLY)'!D161:M161) /'Exam (LECTURE ONLY)'!AL$8),
IF(AND('PRINTABLE (per grading)'!H$16="EXAM", 'PRINTABLE (per grading)'!B$13="Midterm"), IF(ISERROR(SUMIF('Exam (LECTURE ONLY)'!O$20:X$20, "CLO3", 'Exam (LECTURE ONLY)'!O161:X161) / 'Exam (LECTURE ONLY)'!AM$8), "", SUMIF('Exam (LECTURE ONLY)'!O$20:X$20, "CLO3", 'Exam (LECTURE ONLY)'!O161:X161) / 'Exam (LECTURE ONLY)'!AM$8),
IF(AND('PRINTABLE (per grading)'!H$16="EXAM", 'PRINTABLE (per grading)'!B$13="Final"), IF(ISERROR(SUMIF('Exam (LECTURE ONLY)'!Z$20:AI$20, "CLO3", 'Exam (LECTURE ONLY)'!Z161:AI161) / 'Exam (LECTURE ONLY)'!AN$8), "", SUMIF('Exam (LECTURE ONLY)'!Z$20:AI$20, "CLO3", 'Exam (LECTURE ONLY)'!Z161:AI161) / 'Exam (LECTURE ONLY)'!AN$8),
IF(AND('PRINTABLE (per grading)'!H$16="OUTPUT", 'PRINTABLE (per grading)'!B$13="Prelim"), IF(ISERROR(SUMIF(OUTPUT!C$20:M$20, "CLO3", OUTPUT!C161:M161) / OUTPUT!AL$8), "", SUMIF(OUTPUT!C$20:M$20, "CLO3", OUTPUT!C161:M161) / OUTPUT!AL$8),
IF(AND('PRINTABLE (per grading)'!H$16="OUTPUT", 'PRINTABLE (per grading)'!B$13="Midterm"), IF(ISERROR(SUMIF(OUTPUT!O$20:Y$20, "CLO3", OUTPUT!O161:Y161) / OUTPUT!AM$8), "", SUMIF(OUTPUT!O$20:Y$20, "CLO3", OUTPUT!O161:Y161) / OUTPUT!AM$8),
IF(AND('PRINTABLE (per grading)'!H$16="OUTPUT", 'PRINTABLE (per grading)'!B$13="Final"), IF(ISERROR(SUMIF(OUTPUT!AA$20:AI$20, "CLO3", OUTPUT!AA161:AI161) / OUTPUT!AN$8), "", SUMIF(OUTPUT!AA$20:AI$20, "CLO3", OUTPUT!AA161:AI161) / OUTPUT!AN$8),
"" )))))),"")</f>
        <v/>
      </c>
      <c r="Z159" s="232" t="str">
        <f t="shared" si="74"/>
        <v/>
      </c>
      <c r="AA159" s="233" t="str">
        <f t="shared" si="75"/>
        <v/>
      </c>
      <c r="AB159" s="25" t="str">
        <f>IF(B159 &lt;&gt; "", IFERROR(IF(C$16 = "PRELIM", SUMIF('Database (LECTURE-RES-PRAC)'!D$14:AG$14, "CLO4", 'Database (LECTURE-RES-PRAC)'!D156:AG156) / 'Grade computation'!F$7, IF(C$16 = "MIDTERM", SUMIF('Database (LECTURE-RES-PRAC)'!AJ$14:BM$14, "CLO4", 'Database (LECTURE-RES-PRAC)'!AJ156:BM156) / 'Grade computation'!G$7, IF(C$16 = "FINAL", SUMIF('Database (LECTURE-RES-PRAC)'!BP$14:CS$14, "CLO4", 'Database (LECTURE-RES-PRAC)'!BP156:CS156) / 'Grade computation'!H$7,""))),""),"")</f>
        <v/>
      </c>
      <c r="AC159" s="232" t="str">
        <f t="shared" si="76"/>
        <v/>
      </c>
      <c r="AD159" s="25" t="str">
        <f>IF(B159 &lt;&gt; "",IF(AND('PRINTABLE (per grading)'!H$16="EXAM", 'PRINTABLE (per grading)'!B$13="Prelim"), IF(ISERROR(SUMIF('Exam (LECTURE ONLY)'!D$20:M$20, "CLO4", 'Exam (LECTURE ONLY)'!D161:M161) / 'Exam (LECTURE ONLY)'!AL$9), "", SUMIF('Exam (LECTURE ONLY)'!D$20:M$20, "CLO4", 'Exam (LECTURE ONLY)'!D161:M161) /'Exam (LECTURE ONLY)'!AL$9),
IF(AND('PRINTABLE (per grading)'!H$16="EXAM", 'PRINTABLE (per grading)'!B$13="Midterm"), IF(ISERROR(SUMIF('Exam (LECTURE ONLY)'!O$20:X$20, "CLO4", 'Exam (LECTURE ONLY)'!O161:X161) / 'Exam (LECTURE ONLY)'!AM$9), "", SUMIF('Exam (LECTURE ONLY)'!O$20:X$20, "CLO4", 'Exam (LECTURE ONLY)'!O161:X161) / 'Exam (LECTURE ONLY)'!AM$9),
IF(AND('PRINTABLE (per grading)'!H$16="EXAM", 'PRINTABLE (per grading)'!B$13="Final"), IF(ISERROR(SUMIF('Exam (LECTURE ONLY)'!Z$20:AI$20, "CLO4", 'Exam (LECTURE ONLY)'!Z161:AI161) / 'Exam (LECTURE ONLY)'!AN$9), "", SUMIF('Exam (LECTURE ONLY)'!Z$20:AI$20, "CLO4", 'Exam (LECTURE ONLY)'!Z161:AI161) / 'Exam (LECTURE ONLY)'!AN$9),
IF(AND('PRINTABLE (per grading)'!H$16="OUTPUT", 'PRINTABLE (per grading)'!B$13="Prelim"), IF(ISERROR(SUMIF(OUTPUT!C$20:M$20, "CLO4", OUTPUT!C161:M161) / OUTPUT!AL$9), "", SUMIF(OUTPUT!C$20:M$20, "CLO4", OUTPUT!C161:M161) / OUTPUT!AL$9),
IF(AND('PRINTABLE (per grading)'!H$16="OUTPUT", 'PRINTABLE (per grading)'!B$13="Midterm"), IF(ISERROR(SUMIF(OUTPUT!O$20:Y$20, "CLO4", OUTPUT!O161:Y161) / OUTPUT!AM$9), "", SUMIF(OUTPUT!O$20:Y$20, "CLO4", OUTPUT!O161:Y161) / OUTPUT!AM$9),
IF(AND('PRINTABLE (per grading)'!H$16="OUTPUT", 'PRINTABLE (per grading)'!B$13="Final"), IF(ISERROR(SUMIF(OUTPUT!AA$20:AI$20, "CLO4", OUTPUT!AA161:AI161) / OUTPUT!AN$9), "", SUMIF(OUTPUT!AA$20:AI$20, "CLO4", OUTPUT!AA161:AI161) / OUTPUT!AN$9),
"")))))),"")</f>
        <v/>
      </c>
      <c r="AE159" s="232" t="str">
        <f t="shared" si="77"/>
        <v/>
      </c>
      <c r="AF159" s="233" t="str">
        <f t="shared" si="78"/>
        <v/>
      </c>
      <c r="AG159" s="25" t="str">
        <f>IF(B159 &lt;&gt; "", IFERROR(IF(C$16 = "PRELIM", SUMIF('Database (LECTURE-RES-PRAC)'!D$14:AG$14, "CLO5", 'Database (LECTURE-RES-PRAC)'!D156:AG156) / 'Grade computation'!F$8, IF(C$16 = "MIDTERM", SUMIF('Database (LECTURE-RES-PRAC)'!AJ$14:BM$14, "CLO5", 'Database (LECTURE-RES-PRAC)'!AJ156:BM156) / 'Grade computation'!G$8, IF(C$16 = "FINAL", SUMIF('Database (LECTURE-RES-PRAC)'!BP$14:CS$14, "CLO5", 'Database (LECTURE-RES-PRAC)'!BP156:CS156) / 'Grade computation'!H$8,""))),""),"")</f>
        <v/>
      </c>
      <c r="AH159" s="232" t="str">
        <f t="shared" si="79"/>
        <v/>
      </c>
      <c r="AI159" s="25" t="str">
        <f>IF(B159 &lt;&gt; "",IF(AND('PRINTABLE (per grading)'!H$16="EXAM", 'PRINTABLE (per grading)'!B$13="Prelim"), IF(ISERROR(SUMIF('Exam (LECTURE ONLY)'!D$20:M$20, "CLO5", 'Exam (LECTURE ONLY)'!D161:M161) / 'Exam (LECTURE ONLY)'!AL$10), "", SUMIF('Exam (LECTURE ONLY)'!D$20:M$20, "CLO5", 'Exam (LECTURE ONLY)'!D161:M161) /'Exam (LECTURE ONLY)'!AL$10),
IF(AND('PRINTABLE (per grading)'!H$16="EXAM", 'PRINTABLE (per grading)'!B$13="Midterm"), IF(ISERROR(SUMIF('Exam (LECTURE ONLY)'!O$20:X$20, "CLO5", 'Exam (LECTURE ONLY)'!O161:X161) / 'Exam (LECTURE ONLY)'!AM$10), "", SUMIF('Exam (LECTURE ONLY)'!O$20:X$20, "CLO5", 'Exam (LECTURE ONLY)'!O161:X161) / 'Exam (LECTURE ONLY)'!AM$10),
IF(AND('PRINTABLE (per grading)'!H$16="EXAM", 'PRINTABLE (per grading)'!B$13="Final"), IF(ISERROR(SUMIF('Exam (LECTURE ONLY)'!Z$20:AI$20, "CLO5", 'Exam (LECTURE ONLY)'!Z161:AI161) / 'Exam (LECTURE ONLY)'!AN$10), "", SUMIF('Exam (LECTURE ONLY)'!Z$20:AI$20, "CLO5", 'Exam (LECTURE ONLY)'!Z161:AI161) / 'Exam (LECTURE ONLY)'!AN$10),
IF(AND('PRINTABLE (per grading)'!H$16="OUTPUT", 'PRINTABLE (per grading)'!B$13="Prelim"), IF(ISERROR(SUMIF(OUTPUT!C$20:M$20, "CLO5", OUTPUT!C161:M161) / OUTPUT!AL$10), "", SUMIF(OUTPUT!C$20:M$20, "CLO5", OUTPUT!C161:M161) / OUTPUT!AL$10),
IF(AND('PRINTABLE (per grading)'!H$16="OUTPUT", 'PRINTABLE (per grading)'!B$13="Midterm"), IF(ISERROR(SUMIF(OUTPUT!O$20:Y$20, "CLO5", OUTPUT!O161:Y161) / OUTPUT!AM$10), "", SUMIF(OUTPUT!O$20:Y$20, "CLO5", OUTPUT!O161:Y161) / OUTPUT!AM$10),
IF(AND('PRINTABLE (per grading)'!H$16="OUTPUT", 'PRINTABLE (per grading)'!B$13="Final"), IF(ISERROR(SUMIF(OUTPUT!AA$20:AI$20, "CLO5", OUTPUT!AA161:AI161) / OUTPUT!AN$10), "", SUMIF(OUTPUT!AA$20:AI$20, "CLO5", OUTPUT!AA161:AI161) / OUTPUT!AN$10),
"")))))),"")</f>
        <v/>
      </c>
      <c r="AJ159" s="232" t="str">
        <f t="shared" si="80"/>
        <v/>
      </c>
      <c r="AK159" s="233" t="str">
        <f t="shared" si="81"/>
        <v/>
      </c>
      <c r="AL159" s="25" t="str">
        <f>IF(B159 &lt;&gt; "", IFERROR(IF(C$16 = "PRELIM", SUMIF('Database (LECTURE-RES-PRAC)'!D$14:AG$14, "CLO6", 'Database (LECTURE-RES-PRAC)'!D156:AG156) / 'Grade computation'!F$9, IF(C$16 = "MIDTERM", SUMIF('Database (LECTURE-RES-PRAC)'!AJ$14:BM$14, "CLO6", 'Database (LECTURE-RES-PRAC)'!AJ156:BM156) / 'Grade computation'!G$9, IF(C$16 = "FINAL", SUMIF('Database (LECTURE-RES-PRAC)'!BP$14:CS$14, "CLO6", 'Database (LECTURE-RES-PRAC)'!BP156:CS156) / 'Grade computation'!H$9,""))),""),"")</f>
        <v/>
      </c>
      <c r="AM159" s="232" t="str">
        <f t="shared" si="82"/>
        <v/>
      </c>
      <c r="AN159" s="25" t="str">
        <f>IF(B159 &lt;&gt; "",IF(AND('PRINTABLE (per grading)'!H$16="EXAM", 'PRINTABLE (per grading)'!B$13="Prelim"), IF(ISERROR(SUMIF('Exam (LECTURE ONLY)'!D$20:M$20, "CLO6", 'Exam (LECTURE ONLY)'!D161:M161) / 'Exam (LECTURE ONLY)'!AL$11), "", SUMIF('Exam (LECTURE ONLY)'!D$20:M$20, "CLO6", 'Exam (LECTURE ONLY)'!D161:M161) /'Exam (LECTURE ONLY)'!AL$11),
IF(AND('PRINTABLE (per grading)'!H$16="EXAM", 'PRINTABLE (per grading)'!B$13="Midterm"), IF(ISERROR(SUMIF('Exam (LECTURE ONLY)'!O$20:X$20, "CLO6", 'Exam (LECTURE ONLY)'!O161:X161) / 'Exam (LECTURE ONLY)'!AM$11), "", SUMIF('Exam (LECTURE ONLY)'!O$20:X$20, "CLO6", 'Exam (LECTURE ONLY)'!O161:X161) / 'Exam (LECTURE ONLY)'!AM$11),
IF(AND('PRINTABLE (per grading)'!H$16="EXAM", 'PRINTABLE (per grading)'!B$13="Final"), IF(ISERROR(SUMIF('Exam (LECTURE ONLY)'!Z$20:AI$20, "CLO6", 'Exam (LECTURE ONLY)'!Z161:AI161) / 'Exam (LECTURE ONLY)'!AN$11), "", SUMIF('Exam (LECTURE ONLY)'!Z$20:AI$20, "CLO6", 'Exam (LECTURE ONLY)'!Z161:AI161) / 'Exam (LECTURE ONLY)'!AN$11),
IF(AND('PRINTABLE (per grading)'!H$16="OUTPUT", 'PRINTABLE (per grading)'!B$13="Prelim"), IF(ISERROR(SUMIF(OUTPUT!C$20:M$20, "CLO6", OUTPUT!C161:M161) / OUTPUT!AL$11), "", SUMIF(OUTPUT!C$20:M$20, "CLO6", OUTPUT!C161:M161) / OUTPUT!AL$11),
IF(AND('PRINTABLE (per grading)'!H$16="OUTPUT", 'PRINTABLE (per grading)'!B$13="Midterm"), IF(ISERROR(SUMIF(OUTPUT!O$20:Y$20, "CLO6", OUTPUT!O161:Y161) / OUTPUT!AM$11), "", SUMIF(OUTPUT!O$20:Y$20, "CLO6", OUTPUT!O161:Y161) / OUTPUT!AM$11),
IF(AND('PRINTABLE (per grading)'!H$16="OUTPUT", 'PRINTABLE (per grading)'!B$13="Final"), IF(ISERROR(SUMIF(OUTPUT!AA$20:AI$20, "CLO6", OUTPUT!AA161:AI161) / OUTPUT!AN$11), "", SUMIF(OUTPUT!AA$20:AI$20, "CLO6", OUTPUT!AA161:AI161) / OUTPUT!AN$11),
"")))))),"")</f>
        <v/>
      </c>
      <c r="AO159" s="232" t="str">
        <f t="shared" si="83"/>
        <v/>
      </c>
      <c r="AP159" s="233" t="str">
        <f t="shared" si="84"/>
        <v/>
      </c>
      <c r="AQ159" s="25" t="str">
        <f>IF(B159 &lt;&gt; "", IFERROR(IF(C$16 = "PRELIM", SUMIF('Database (LECTURE-RES-PRAC)'!D$14:AG$14, "CLO7", 'Database (LECTURE-RES-PRAC)'!D156:AG156) / 'Grade computation'!F$10, IF(C$16 = "MIDTERM", SUMIF('Database (LECTURE-RES-PRAC)'!AJ$14:BM$14, "CLO7", 'Database (LECTURE-RES-PRAC)'!AJ156:BM156) / 'Grade computation'!G$10, IF(C$16 = "FINAL", SUMIF('Database (LECTURE-RES-PRAC)'!BP$14:CS$14, "CLO7", 'Database (LECTURE-RES-PRAC)'!BP156:CS156) / 'Grade computation'!H$10,""))),""),"")</f>
        <v/>
      </c>
      <c r="AR159" s="232" t="str">
        <f t="shared" si="85"/>
        <v/>
      </c>
      <c r="AS159" s="25" t="str">
        <f>IF(B159 &lt;&gt; "",IF(AND('PRINTABLE (per grading)'!H$16="EXAM", 'PRINTABLE (per grading)'!B$13="Prelim"), IF(ISERROR(SUMIF('Exam (LECTURE ONLY)'!D$20:M$20, "CLO7", 'Exam (LECTURE ONLY)'!D161:M161) / 'Exam (LECTURE ONLY)'!AL$12), "", SUMIF('Exam (LECTURE ONLY)'!D$20:M$20, "CLO7", 'Exam (LECTURE ONLY)'!D161:M161) /'Exam (LECTURE ONLY)'!AL$12),
IF(AND('PRINTABLE (per grading)'!H$16="EXAM", 'PRINTABLE (per grading)'!B$13="Midterm"), IF(ISERROR(SUMIF('Exam (LECTURE ONLY)'!O$20:X$20, "CLO7", 'Exam (LECTURE ONLY)'!O161:X161) / 'Exam (LECTURE ONLY)'!AM$12), "", SUMIF('Exam (LECTURE ONLY)'!O$20:X$20, "CLO7", 'Exam (LECTURE ONLY)'!O161:X161) / 'Exam (LECTURE ONLY)'!AM$12),
IF(AND('PRINTABLE (per grading)'!H$16="EXAM", 'PRINTABLE (per grading)'!B$13="Final"), IF(ISERROR(SUMIF('Exam (LECTURE ONLY)'!Z$20:AI$20, "CLO7", 'Exam (LECTURE ONLY)'!Z161:AI161) / 'Exam (LECTURE ONLY)'!AN$12), "", SUMIF('Exam (LECTURE ONLY)'!Z$20:AI$20, "CLO7", 'Exam (LECTURE ONLY)'!Z161:AI161) / 'Exam (LECTURE ONLY)'!AN$12),
IF(AND('PRINTABLE (per grading)'!H$16="OUTPUT", 'PRINTABLE (per grading)'!B$13="Prelim"), IF(ISERROR(SUMIF(OUTPUT!C$20:M$20, "CLO7", OUTPUT!C161:M161) / OUTPUT!AL$12), "", SUMIF(OUTPUT!C$20:M$20, "CLO7", OUTPUT!C161:M161) / OUTPUT!AL$12),
IF(AND('PRINTABLE (per grading)'!H$16="OUTPUT", 'PRINTABLE (per grading)'!B$13="Midterm"), IF(ISERROR(SUMIF(OUTPUT!O$20:Y$20, "CLO7", OUTPUT!O161:Y161) / OUTPUT!AM$12), "", SUMIF(OUTPUT!O$20:Y$20, "CLO7", OUTPUT!O161:Y161) / OUTPUT!AM$12),
IF(AND('PRINTABLE (per grading)'!H$16="OUTPUT", 'PRINTABLE (per grading)'!B$13="Final"), IF(ISERROR(SUMIF(OUTPUT!AA$20:AI$20, "CLO7", OUTPUT!AA161:AI161) / OUTPUT!AN$12), "", SUMIF(OUTPUT!AA$20:AI$20, "CLO7", OUTPUT!AA161:AI161) / OUTPUT!AN$12),
"")))))),"")</f>
        <v/>
      </c>
      <c r="AT159" s="232" t="str">
        <f t="shared" si="86"/>
        <v/>
      </c>
      <c r="AU159" s="233" t="str">
        <f t="shared" si="87"/>
        <v/>
      </c>
      <c r="AV159" s="25" t="str">
        <f>IF(B159 &lt;&gt; "", IFERROR(IF(C$16 = "PRELIM", SUMIF('Database (LECTURE-RES-PRAC)'!D$14:AG$14, "CLO8", 'Database (LECTURE-RES-PRAC)'!D156:AG156) / 'Grade computation'!F$11, IF(C$16 = "MIDTERM", SUMIF('Database (LECTURE-RES-PRAC)'!AJ$14:BM$14, "CLO8", 'Database (LECTURE-RES-PRAC)'!AJ156:BM156) / 'Grade computation'!G$11, IF(C$16 = "FINAL", SUMIF('Database (LECTURE-RES-PRAC)'!BP$14:CS$14, "CLO8", 'Database (LECTURE-RES-PRAC)'!BP156:CS156) / 'Grade computation'!H$11,""))),""),"")</f>
        <v/>
      </c>
      <c r="AW159" s="232" t="str">
        <f t="shared" si="88"/>
        <v/>
      </c>
      <c r="AX159" s="25" t="str">
        <f>IF(B159 &lt;&gt; "",IF(AND('PRINTABLE (per grading)'!H$16="EXAM", 'PRINTABLE (per grading)'!B$13="Prelim"), IF(ISERROR(SUMIF('Exam (LECTURE ONLY)'!D$20:M$20, "CLO8", 'Exam (LECTURE ONLY)'!D161:M161) / 'Exam (LECTURE ONLY)'!AL$13), "", SUMIF('Exam (LECTURE ONLY)'!D$20:M$20, "CLO8", 'Exam (LECTURE ONLY)'!D161:M161) /'Exam (LECTURE ONLY)'!AL$13),
IF(AND('PRINTABLE (per grading)'!H$16="EXAM", 'PRINTABLE (per grading)'!B$13="Midterm"), IF(ISERROR(SUMIF('Exam (LECTURE ONLY)'!O$20:X$20, "CLO8", 'Exam (LECTURE ONLY)'!O161:X161) / 'Exam (LECTURE ONLY)'!AM$13), "", SUMIF('Exam (LECTURE ONLY)'!O$20:X$20, "CLO8", 'Exam (LECTURE ONLY)'!O161:X161) / 'Exam (LECTURE ONLY)'!AM$13),
IF(AND('PRINTABLE (per grading)'!H$16="EXAM", 'PRINTABLE (per grading)'!B$13="Final"), IF(ISERROR(SUMIF('Exam (LECTURE ONLY)'!Z$20:AI$20, "CLO8", 'Exam (LECTURE ONLY)'!Z161:AI161) / 'Exam (LECTURE ONLY)'!AN$13), "", SUMIF('Exam (LECTURE ONLY)'!Z$20:AI$20, "CLO8", 'Exam (LECTURE ONLY)'!Z161:AI161) / 'Exam (LECTURE ONLY)'!AN$13),
IF(AND('PRINTABLE (per grading)'!H$16="OUTPUT", 'PRINTABLE (per grading)'!B$13="Prelim"), IF(ISERROR(SUMIF(OUTPUT!C$20:M$20, "CLO8", OUTPUT!C161:M161) / OUTPUT!AL$13), "", SUMIF(OUTPUT!C$20:M$20, "CLO8", OUTPUT!C161:M161) / OUTPUT!AL$13),
IF(AND('PRINTABLE (per grading)'!H$16="OUTPUT", 'PRINTABLE (per grading)'!B$13="Midterm"), IF(ISERROR(SUMIF(OUTPUT!O$20:Y$20, "CLO8", OUTPUT!O161:Y161) / OUTPUT!AM$13), "", SUMIF(OUTPUT!O$20:Y$20, "CLO8", OUTPUT!O161:Y161) / OUTPUT!AM$13),
IF(AND('PRINTABLE (per grading)'!H$16="OUTPUT", 'PRINTABLE (per grading)'!B$13="Final"), IF(ISERROR(SUMIF(OUTPUT!AA$20:AI$20, "CLO8", OUTPUT!AA161:AI161) / OUTPUT!AN$13), "", SUMIF(OUTPUT!AA$20:AI$20, "CLO8", OUTPUT!AA161:AI161) / OUTPUT!AN$13),
"")))))),"")</f>
        <v/>
      </c>
      <c r="AY159" s="232" t="str">
        <f t="shared" si="89"/>
        <v/>
      </c>
      <c r="AZ159" s="233" t="str">
        <f t="shared" si="90"/>
        <v/>
      </c>
      <c r="BA159" s="25" t="str">
        <f>IF(B159 &lt;&gt; "", IFERROR(IF(C$16 = "PRELIM", SUMIF('Database (LECTURE-RES-PRAC)'!D$14:AG$14, "CLO9", 'Database (LECTURE-RES-PRAC)'!D156:AG156) / 'Grade computation'!F$12, IF(C$16 = "MIDTERM", SUMIF('Database (LECTURE-RES-PRAC)'!AJ$14:BM$14, "CLO9", 'Database (LECTURE-RES-PRAC)'!AJ156:BM156) / 'Grade computation'!G$12, IF(C$16 = "FINAL", SUMIF('Database (LECTURE-RES-PRAC)'!BP$14:CS$14, "CLO9", 'Database (LECTURE-RES-PRAC)'!BP156:CS156) / 'Grade computation'!H$12,""))),""),"")</f>
        <v/>
      </c>
      <c r="BB159" s="232" t="str">
        <f t="shared" si="91"/>
        <v/>
      </c>
      <c r="BC159" s="25" t="str">
        <f>IF(B159 &lt;&gt; "",IF(AND('PRINTABLE (per grading)'!H$16="EXAM", 'PRINTABLE (per grading)'!B$13="Prelim"), IF(ISERROR(SUMIF('Exam (LECTURE ONLY)'!D$20:M$20, "CLO9", 'Exam (LECTURE ONLY)'!D161:M161) / 'Exam (LECTURE ONLY)'!AL$14), "", SUMIF('Exam (LECTURE ONLY)'!D$20:M$20, "CLO9", 'Exam (LECTURE ONLY)'!D161:M161) /'Exam (LECTURE ONLY)'!AL$14),
IF(AND('PRINTABLE (per grading)'!H$16="EXAM", 'PRINTABLE (per grading)'!B$13="Midterm"), IF(ISERROR(SUMIF('Exam (LECTURE ONLY)'!O$20:X$20, "CLO9", 'Exam (LECTURE ONLY)'!O161:X161) / 'Exam (LECTURE ONLY)'!AM$14), "", SUMIF('Exam (LECTURE ONLY)'!O$20:X$20, "CLO9", 'Exam (LECTURE ONLY)'!O161:X161) / 'Exam (LECTURE ONLY)'!AM$14),
IF(AND('PRINTABLE (per grading)'!H$16="EXAM", 'PRINTABLE (per grading)'!B$13="Final"), IF(ISERROR(SUMIF('Exam (LECTURE ONLY)'!Z$20:AI$20, "CLO9", 'Exam (LECTURE ONLY)'!Z161:AI161) / 'Exam (LECTURE ONLY)'!AN$14), "", SUMIF('Exam (LECTURE ONLY)'!Z$20:AI$20, "CLO9", 'Exam (LECTURE ONLY)'!Z161:AI161) / 'Exam (LECTURE ONLY)'!AN$14),
IF(AND('PRINTABLE (per grading)'!H$16="OUTPUT", 'PRINTABLE (per grading)'!B$13="Prelim"), IF(ISERROR(SUMIF(OUTPUT!C$20:M$20, "CLO9", OUTPUT!C161:M161) / OUTPUT!AL$14), "", SUMIF(OUTPUT!C$20:M$20, "CLO9", OUTPUT!C161:M161) / OUTPUT!AL$14),
IF(AND('PRINTABLE (per grading)'!H$16="OUTPUT", 'PRINTABLE (per grading)'!B$13="Midterm"), IF(ISERROR(SUMIF(OUTPUT!O$20:Y$20, "CLO9", OUTPUT!O161:Y161) / OUTPUT!AM$14), "", SUMIF(OUTPUT!O$20:Y$20, "CLO9", OUTPUT!O161:Y161) / OUTPUT!AM$14),
IF(AND('PRINTABLE (per grading)'!H$16="OUTPUT", 'PRINTABLE (per grading)'!B$13="Final"), IF(ISERROR(SUMIF(OUTPUT!AA$20:AI$20, "CLO9", OUTPUT!AA161:AI161) / OUTPUT!AN$14), "", SUMIF(OUTPUT!AA$20:AI$20, "CLO9", OUTPUT!AA161:AI161) / OUTPUT!AN$14),
"")))))),"")</f>
        <v/>
      </c>
      <c r="BD159" s="232" t="str">
        <f t="shared" si="92"/>
        <v/>
      </c>
      <c r="BE159" s="233" t="str">
        <f t="shared" si="93"/>
        <v/>
      </c>
      <c r="BF159" s="25" t="str">
        <f>IF(B159 &lt;&gt; "", IFERROR(IF(C$16 = "PRELIM", SUMIF('Database (LECTURE-RES-PRAC)'!D$14:AG$14, "CLO10", 'Database (LECTURE-RES-PRAC)'!D156:AG156) / 'Grade computation'!F$13, IF(C$16 = "MIDTERM", SUMIF('Database (LECTURE-RES-PRAC)'!AJ$14:BM$14, "CLO10", 'Database (LECTURE-RES-PRAC)'!AJ156:BM156) / 'Grade computation'!G$13, IF(C$16 = "FINAL", SUMIF('Database (LECTURE-RES-PRAC)'!BP$14:CS$14, "CLO10", 'Database (LECTURE-RES-PRAC)'!BP156:CS156) / 'Grade computation'!H$13,""))),""),"")</f>
        <v/>
      </c>
      <c r="BG159" s="232" t="str">
        <f t="shared" si="94"/>
        <v/>
      </c>
      <c r="BH159" s="25" t="str">
        <f>IF(B159 &lt;&gt; "",IF(AND('PRINTABLE (per grading)'!H$16="EXAM", 'PRINTABLE (per grading)'!B$13="Prelim"), IF(ISERROR(SUMIF('Exam (LECTURE ONLY)'!D$20:M$20, "CLO10", 'Exam (LECTURE ONLY)'!D161:M161) / 'Exam (LECTURE ONLY)'!AL$15), "", SUMIF('Exam (LECTURE ONLY)'!D$20:M$20, "CLO10", 'Exam (LECTURE ONLY)'!D161:M161) /'Exam (LECTURE ONLY)'!AL$15),
IF(AND('PRINTABLE (per grading)'!H$16="EXAM", 'PRINTABLE (per grading)'!B$13="Midterm"), IF(ISERROR(SUMIF('Exam (LECTURE ONLY)'!O$20:X$20, "CLO10", 'Exam (LECTURE ONLY)'!O161:X161) / 'Exam (LECTURE ONLY)'!AM$15), "", SUMIF('Exam (LECTURE ONLY)'!O$20:X$20, "CLO10", 'Exam (LECTURE ONLY)'!O161:X161) / 'Exam (LECTURE ONLY)'!AM$15),
IF(AND('PRINTABLE (per grading)'!H$16="EXAM", 'PRINTABLE (per grading)'!B$13="Final"), IF(ISERROR(SUMIF('Exam (LECTURE ONLY)'!Z$20:AI$20, "CLO10", 'Exam (LECTURE ONLY)'!Z161:AI161) / 'Exam (LECTURE ONLY)'!AN$15), "", SUMIF('Exam (LECTURE ONLY)'!Z$20:AI$20, "CLO10", 'Exam (LECTURE ONLY)'!Z161:AI161) / 'Exam (LECTURE ONLY)'!AN$15),
IF(AND('PRINTABLE (per grading)'!H$16="OUTPUT", 'PRINTABLE (per grading)'!B$13="Prelim"), IF(ISERROR(SUMIF(OUTPUT!C$20:M$20, "CLO10", OUTPUT!C161:M161) / OUTPUT!AL$15), "", SUMIF(OUTPUT!C$20:M$20, "CLO10", OUTPUT!C161:M161) / OUTPUT!AL$15),
IF(AND('PRINTABLE (per grading)'!H$16="OUTPUT", 'PRINTABLE (per grading)'!B$13="Midterm"), IF(ISERROR(SUMIF(OUTPUT!O$20:Y$20, "CLO10", OUTPUT!O161:Y161) / OUTPUT!AM$15), "", SUMIF(OUTPUT!O$20:Y$20, "CLO10", OUTPUT!O161:Y161) / OUTPUT!AM$15),
IF(AND('PRINTABLE (per grading)'!H$16="OUTPUT", 'PRINTABLE (per grading)'!B$13="Final"), IF(ISERROR(SUMIF(OUTPUT!AA$20:AI$20, "CLO10", OUTPUT!AA161:AI161) / OUTPUT!AN$15), "", SUMIF(OUTPUT!AA$20:AI$20, "CLO10", OUTPUT!AA161:AI161) / OUTPUT!AN$15),
"")))))),"")</f>
        <v/>
      </c>
      <c r="BI159" s="232" t="str">
        <f t="shared" si="95"/>
        <v/>
      </c>
      <c r="BJ159" s="233" t="str">
        <f t="shared" si="96"/>
        <v/>
      </c>
      <c r="BK159" s="2"/>
    </row>
    <row r="160" spans="1:63" ht="20.100000000000001" customHeight="1">
      <c r="A160" s="212" t="str">
        <f>IF(ISBLANK('Database (LECTURE-RES-PRAC)'!A157),"",'Database (LECTURE-RES-PRAC)'!A157)</f>
        <v/>
      </c>
      <c r="B160" s="213" t="str">
        <f>IF(ISBLANK('Database (LECTURE-RES-PRAC)'!B157),"",'Database (LECTURE-RES-PRAC)'!B157)</f>
        <v/>
      </c>
      <c r="C160" s="134" t="str">
        <f>IF(B160&lt;&gt;"",IF(C$16="PRELIM",'Grade computation'!C160, IF(C$16="MIDTERM",'Grade computation'!K160, IF(C$16="FINAL",'Grade computation'!S160,""))),"")</f>
        <v/>
      </c>
      <c r="D160" s="135" t="str">
        <f t="shared" si="1"/>
        <v/>
      </c>
      <c r="E160" s="134" t="str">
        <f>IF(B160&lt;&gt;"", IF(C$16="PRELIM",'Grade computation'!E160, IF(C$16="MIDTERM",'Grade computation'!M160, IF(C$16="FINAL",'Grade computation'!U160,""))),"")</f>
        <v/>
      </c>
      <c r="F160" s="136" t="str">
        <f t="shared" si="2"/>
        <v/>
      </c>
      <c r="G160" s="137" t="str">
        <f t="shared" si="3"/>
        <v/>
      </c>
      <c r="H160" s="207" t="str">
        <f>IF(B160&lt;&gt;"",IF(C$16="PRELIM", 'Grade computation'!H160, IF(C$16="MIDTERM", 'Grade computation'!P160, IF(C$16="FINAL",'Grade computation'!X160, ""))),"")</f>
        <v/>
      </c>
      <c r="I160" s="137" t="str">
        <f t="shared" si="4"/>
        <v/>
      </c>
      <c r="J160" s="139" t="str">
        <f t="shared" si="5"/>
        <v/>
      </c>
      <c r="K160" s="377" t="str">
        <f t="shared" si="6"/>
        <v/>
      </c>
      <c r="L160" s="434"/>
      <c r="M160" s="25" t="str">
        <f>IF(B160 &lt;&gt; "", IFERROR(IF(C$16 = "PRELIM", SUMIF('Database (LECTURE-RES-PRAC)'!D$14:AG$14, "CLO1", 'Database (LECTURE-RES-PRAC)'!D157:AG157) / 'Grade computation'!F$4, IF(C$16 = "MIDTERM", SUMIF('Database (LECTURE-RES-PRAC)'!AJ$14:BM$14, "CLO1", 'Database (LECTURE-RES-PRAC)'!AJ157:BM157) / 'Grade computation'!G$4, IF(C$16 = "FINAL", SUMIF('Database (LECTURE-RES-PRAC)'!BP$14:CS$14, "CLO1", 'Database (LECTURE-RES-PRAC)'!BP157:CS157) / 'Grade computation'!H$4,""))),""),"")</f>
        <v/>
      </c>
      <c r="N160" s="232" t="str">
        <f t="shared" si="67"/>
        <v/>
      </c>
      <c r="O160" s="25" t="str">
        <f>IF(B160 &lt;&gt; "",IF(AND('PRINTABLE (per grading)'!H$16="EXAM", 'PRINTABLE (per grading)'!B$13="Prelim"), IF(ISERROR(SUMIF('Exam (LECTURE ONLY)'!D$20:M$20, "CLO1", 'Exam (LECTURE ONLY)'!D162:M162) / 'Exam (LECTURE ONLY)'!AL$6), "", SUMIF('Exam (LECTURE ONLY)'!D$20:M$20, "CLO1", 'Exam (LECTURE ONLY)'!D162:M162) /'Exam (LECTURE ONLY)'!AL$6),
IF(AND('PRINTABLE (per grading)'!H$16="EXAM", 'PRINTABLE (per grading)'!B$13="Midterm"), IF(ISERROR(SUMIF('Exam (LECTURE ONLY)'!O$20:X$20, "CLO1", 'Exam (LECTURE ONLY)'!O162:X162) / 'Exam (LECTURE ONLY)'!AM$6), "", SUMIF('Exam (LECTURE ONLY)'!O$20:X$20, "CLO1", 'Exam (LECTURE ONLY)'!O162:X162) / 'Exam (LECTURE ONLY)'!AM$6),
IF(AND('PRINTABLE (per grading)'!H$16="EXAM", 'PRINTABLE (per grading)'!B$13="Final"), IF(ISERROR(SUMIF('Exam (LECTURE ONLY)'!Z$20:AI$20, "CLO1", 'Exam (LECTURE ONLY)'!Z162:AI162) / 'Exam (LECTURE ONLY)'!AN$6), "", SUMIF('Exam (LECTURE ONLY)'!Z$20:AI$20, "CLO1", 'Exam (LECTURE ONLY)'!Z162:AI162) / 'Exam (LECTURE ONLY)'!AN$6),
IF(AND('PRINTABLE (per grading)'!H$16="OUTPUT", 'PRINTABLE (per grading)'!B$13="Prelim"), IF(ISERROR(SUMIF(OUTPUT!C$20:M$20, "CLO1", OUTPUT!C162:M162) / OUTPUT!AL$6), "", SUMIF(OUTPUT!C$20:M$20, "CLO1", OUTPUT!C162:M162) / OUTPUT!AL$6),
IF(AND('PRINTABLE (per grading)'!H$16="OUTPUT", 'PRINTABLE (per grading)'!B$13="Midterm"), IF(ISERROR(SUMIF(OUTPUT!O$20:Y$20, "CLO1", OUTPUT!O162:Y162) / OUTPUT!AM$6), "", SUMIF(OUTPUT!O$20:Y$20, "CLO1", OUTPUT!O162:Y162) / OUTPUT!AM$6),
IF(AND('PRINTABLE (per grading)'!H$16="OUTPUT", 'PRINTABLE (per grading)'!B$13="Final"), IF(ISERROR(SUMIF(OUTPUT!AA$20:AI$20, "CLO1", OUTPUT!AA162:AI162) / OUTPUT!AN$6), "", SUMIF(OUTPUT!AA$20:AI$20, "CLO1", OUTPUT!AA162:AI162) / OUTPUT!AN$6),
"")))))),"")</f>
        <v/>
      </c>
      <c r="P160" s="232" t="str">
        <f t="shared" si="68"/>
        <v/>
      </c>
      <c r="Q160" s="233" t="str">
        <f t="shared" si="69"/>
        <v/>
      </c>
      <c r="R160" s="25" t="str">
        <f>IF(B160 &lt;&gt; "", IFERROR(IF(C$16 = "PRELIM", SUMIF('Database (LECTURE-RES-PRAC)'!D$14:AG$14, "CLO2", 'Database (LECTURE-RES-PRAC)'!D157:AG157) / 'Grade computation'!F$5, IF(C$16 = "MIDTERM", SUMIF('Database (LECTURE-RES-PRAC)'!AJ$14:BM$14, "CLO2", 'Database (LECTURE-RES-PRAC)'!AJ157:BM157) / 'Grade computation'!G$5, IF(C$16 = "FINAL", SUMIF('Database (LECTURE-RES-PRAC)'!BP$14:CS$14, "CLO2", 'Database (LECTURE-RES-PRAC)'!BP157:CS157) / 'Grade computation'!H$5,""))),""),"")</f>
        <v/>
      </c>
      <c r="S160" s="232" t="str">
        <f t="shared" si="70"/>
        <v/>
      </c>
      <c r="T160" s="25" t="str">
        <f>IF(B160 &lt;&gt; "",IF(AND('PRINTABLE (per grading)'!H$16="EXAM", 'PRINTABLE (per grading)'!B$13="Prelim"), IF(ISERROR(SUMIF('Exam (LECTURE ONLY)'!D$20:M$20, "CLO2", 'Exam (LECTURE ONLY)'!D162:M162) / 'Exam (LECTURE ONLY)'!AL$7), "", SUMIF('Exam (LECTURE ONLY)'!D$20:M$20, "CLO2", 'Exam (LECTURE ONLY)'!D162:M162) /'Exam (LECTURE ONLY)'!AL$7),
IF(AND('PRINTABLE (per grading)'!H$16="EXAM", 'PRINTABLE (per grading)'!B$13="Midterm"), IF(ISERROR(SUMIF('Exam (LECTURE ONLY)'!O$20:X$20, "CLO2", 'Exam (LECTURE ONLY)'!O162:X162) / 'Exam (LECTURE ONLY)'!AM$7), "", SUMIF('Exam (LECTURE ONLY)'!O$20:X$20, "CLO2", 'Exam (LECTURE ONLY)'!O162:X162) / 'Exam (LECTURE ONLY)'!AM$7),
IF(AND('PRINTABLE (per grading)'!H$16="EXAM", 'PRINTABLE (per grading)'!B$13="Final"), IF(ISERROR(SUMIF('Exam (LECTURE ONLY)'!Z$20:AI$20, "CLO2", 'Exam (LECTURE ONLY)'!Z162:AI162) / 'Exam (LECTURE ONLY)'!AN$7), "", SUMIF('Exam (LECTURE ONLY)'!Z$20:AI$20, "CLO2", 'Exam (LECTURE ONLY)'!Z162:AI162) / 'Exam (LECTURE ONLY)'!AN$7),
IF(AND('PRINTABLE (per grading)'!H$16="OUTPUT", 'PRINTABLE (per grading)'!B$13="Prelim"), IF(ISERROR(SUMIF(OUTPUT!C$20:M$20, "CLO2", OUTPUT!C162:M162) / OUTPUT!AL$7), "", SUMIF(OUTPUT!C$20:M$20, "CLO2", OUTPUT!C162:M162) / OUTPUT!AL$7),
IF(AND('PRINTABLE (per grading)'!H$16="OUTPUT", 'PRINTABLE (per grading)'!B$13="Midterm"), IF(ISERROR(SUMIF(OUTPUT!O$20:Y$20, "CLO2", OUTPUT!O162:Y162) / OUTPUT!AM$7), "", SUMIF(OUTPUT!O$20:Y$20, "CLO2", OUTPUT!O162:Y162) / OUTPUT!AM$7),
IF(AND('PRINTABLE (per grading)'!H$16="OUTPUT", 'PRINTABLE (per grading)'!B$13="Final"), IF(ISERROR(SUMIF(OUTPUT!AA$20:AI$20, "CLO2", OUTPUT!AA162:AI162) / OUTPUT!AN$7), "", SUMIF(OUTPUT!AA$20:AI$20, "CLO2", OUTPUT!AA162:AI162) / OUTPUT!AN$7),
"")))))),"")</f>
        <v/>
      </c>
      <c r="U160" s="232" t="str">
        <f t="shared" si="71"/>
        <v/>
      </c>
      <c r="V160" s="233" t="str">
        <f t="shared" si="72"/>
        <v/>
      </c>
      <c r="W160" s="25" t="str">
        <f>IF(B160 &lt;&gt; "", IFERROR(IF(C$16 = "PRELIM", SUMIF('Database (LECTURE-RES-PRAC)'!D$14:AG$14, "CLO3", 'Database (LECTURE-RES-PRAC)'!D157:AG157) / 'Grade computation'!F$6, IF(C$16 = "MIDTERM", SUMIF('Database (LECTURE-RES-PRAC)'!AJ$14:BM$14, "CLO3", 'Database (LECTURE-RES-PRAC)'!AJ157:BM157) / 'Grade computation'!G$6, IF(C$16 = "FINAL", SUMIF('Database (LECTURE-RES-PRAC)'!BP$14:CS$14, "CLO3", 'Database (LECTURE-RES-PRAC)'!BP157:CS157) / 'Grade computation'!H$6,""))),""),"")</f>
        <v/>
      </c>
      <c r="X160" s="232" t="str">
        <f t="shared" si="73"/>
        <v/>
      </c>
      <c r="Y160" s="25" t="str">
        <f>IF(B160 &lt;&gt; "",IF(AND('PRINTABLE (per grading)'!H$16="EXAM", 'PRINTABLE (per grading)'!B$13="Prelim"), IF(ISERROR(SUMIF('Exam (LECTURE ONLY)'!D$20:M$20, "CLO3", 'Exam (LECTURE ONLY)'!D162:M162) / 'Exam (LECTURE ONLY)'!AL$8), "", SUMIF('Exam (LECTURE ONLY)'!D$20:M$20, "CLO3", 'Exam (LECTURE ONLY)'!D162:M162) /'Exam (LECTURE ONLY)'!AL$8),
IF(AND('PRINTABLE (per grading)'!H$16="EXAM", 'PRINTABLE (per grading)'!B$13="Midterm"), IF(ISERROR(SUMIF('Exam (LECTURE ONLY)'!O$20:X$20, "CLO3", 'Exam (LECTURE ONLY)'!O162:X162) / 'Exam (LECTURE ONLY)'!AM$8), "", SUMIF('Exam (LECTURE ONLY)'!O$20:X$20, "CLO3", 'Exam (LECTURE ONLY)'!O162:X162) / 'Exam (LECTURE ONLY)'!AM$8),
IF(AND('PRINTABLE (per grading)'!H$16="EXAM", 'PRINTABLE (per grading)'!B$13="Final"), IF(ISERROR(SUMIF('Exam (LECTURE ONLY)'!Z$20:AI$20, "CLO3", 'Exam (LECTURE ONLY)'!Z162:AI162) / 'Exam (LECTURE ONLY)'!AN$8), "", SUMIF('Exam (LECTURE ONLY)'!Z$20:AI$20, "CLO3", 'Exam (LECTURE ONLY)'!Z162:AI162) / 'Exam (LECTURE ONLY)'!AN$8),
IF(AND('PRINTABLE (per grading)'!H$16="OUTPUT", 'PRINTABLE (per grading)'!B$13="Prelim"), IF(ISERROR(SUMIF(OUTPUT!C$20:M$20, "CLO3", OUTPUT!C162:M162) / OUTPUT!AL$8), "", SUMIF(OUTPUT!C$20:M$20, "CLO3", OUTPUT!C162:M162) / OUTPUT!AL$8),
IF(AND('PRINTABLE (per grading)'!H$16="OUTPUT", 'PRINTABLE (per grading)'!B$13="Midterm"), IF(ISERROR(SUMIF(OUTPUT!O$20:Y$20, "CLO3", OUTPUT!O162:Y162) / OUTPUT!AM$8), "", SUMIF(OUTPUT!O$20:Y$20, "CLO3", OUTPUT!O162:Y162) / OUTPUT!AM$8),
IF(AND('PRINTABLE (per grading)'!H$16="OUTPUT", 'PRINTABLE (per grading)'!B$13="Final"), IF(ISERROR(SUMIF(OUTPUT!AA$20:AI$20, "CLO3", OUTPUT!AA162:AI162) / OUTPUT!AN$8), "", SUMIF(OUTPUT!AA$20:AI$20, "CLO3", OUTPUT!AA162:AI162) / OUTPUT!AN$8),
"" )))))),"")</f>
        <v/>
      </c>
      <c r="Z160" s="232" t="str">
        <f t="shared" si="74"/>
        <v/>
      </c>
      <c r="AA160" s="233" t="str">
        <f t="shared" si="75"/>
        <v/>
      </c>
      <c r="AB160" s="25" t="str">
        <f>IF(B160 &lt;&gt; "", IFERROR(IF(C$16 = "PRELIM", SUMIF('Database (LECTURE-RES-PRAC)'!D$14:AG$14, "CLO4", 'Database (LECTURE-RES-PRAC)'!D157:AG157) / 'Grade computation'!F$7, IF(C$16 = "MIDTERM", SUMIF('Database (LECTURE-RES-PRAC)'!AJ$14:BM$14, "CLO4", 'Database (LECTURE-RES-PRAC)'!AJ157:BM157) / 'Grade computation'!G$7, IF(C$16 = "FINAL", SUMIF('Database (LECTURE-RES-PRAC)'!BP$14:CS$14, "CLO4", 'Database (LECTURE-RES-PRAC)'!BP157:CS157) / 'Grade computation'!H$7,""))),""),"")</f>
        <v/>
      </c>
      <c r="AC160" s="232" t="str">
        <f t="shared" si="76"/>
        <v/>
      </c>
      <c r="AD160" s="25" t="str">
        <f>IF(B160 &lt;&gt; "",IF(AND('PRINTABLE (per grading)'!H$16="EXAM", 'PRINTABLE (per grading)'!B$13="Prelim"), IF(ISERROR(SUMIF('Exam (LECTURE ONLY)'!D$20:M$20, "CLO4", 'Exam (LECTURE ONLY)'!D162:M162) / 'Exam (LECTURE ONLY)'!AL$9), "", SUMIF('Exam (LECTURE ONLY)'!D$20:M$20, "CLO4", 'Exam (LECTURE ONLY)'!D162:M162) /'Exam (LECTURE ONLY)'!AL$9),
IF(AND('PRINTABLE (per grading)'!H$16="EXAM", 'PRINTABLE (per grading)'!B$13="Midterm"), IF(ISERROR(SUMIF('Exam (LECTURE ONLY)'!O$20:X$20, "CLO4", 'Exam (LECTURE ONLY)'!O162:X162) / 'Exam (LECTURE ONLY)'!AM$9), "", SUMIF('Exam (LECTURE ONLY)'!O$20:X$20, "CLO4", 'Exam (LECTURE ONLY)'!O162:X162) / 'Exam (LECTURE ONLY)'!AM$9),
IF(AND('PRINTABLE (per grading)'!H$16="EXAM", 'PRINTABLE (per grading)'!B$13="Final"), IF(ISERROR(SUMIF('Exam (LECTURE ONLY)'!Z$20:AI$20, "CLO4", 'Exam (LECTURE ONLY)'!Z162:AI162) / 'Exam (LECTURE ONLY)'!AN$9), "", SUMIF('Exam (LECTURE ONLY)'!Z$20:AI$20, "CLO4", 'Exam (LECTURE ONLY)'!Z162:AI162) / 'Exam (LECTURE ONLY)'!AN$9),
IF(AND('PRINTABLE (per grading)'!H$16="OUTPUT", 'PRINTABLE (per grading)'!B$13="Prelim"), IF(ISERROR(SUMIF(OUTPUT!C$20:M$20, "CLO4", OUTPUT!C162:M162) / OUTPUT!AL$9), "", SUMIF(OUTPUT!C$20:M$20, "CLO4", OUTPUT!C162:M162) / OUTPUT!AL$9),
IF(AND('PRINTABLE (per grading)'!H$16="OUTPUT", 'PRINTABLE (per grading)'!B$13="Midterm"), IF(ISERROR(SUMIF(OUTPUT!O$20:Y$20, "CLO4", OUTPUT!O162:Y162) / OUTPUT!AM$9), "", SUMIF(OUTPUT!O$20:Y$20, "CLO4", OUTPUT!O162:Y162) / OUTPUT!AM$9),
IF(AND('PRINTABLE (per grading)'!H$16="OUTPUT", 'PRINTABLE (per grading)'!B$13="Final"), IF(ISERROR(SUMIF(OUTPUT!AA$20:AI$20, "CLO4", OUTPUT!AA162:AI162) / OUTPUT!AN$9), "", SUMIF(OUTPUT!AA$20:AI$20, "CLO4", OUTPUT!AA162:AI162) / OUTPUT!AN$9),
"")))))),"")</f>
        <v/>
      </c>
      <c r="AE160" s="232" t="str">
        <f t="shared" si="77"/>
        <v/>
      </c>
      <c r="AF160" s="233" t="str">
        <f t="shared" si="78"/>
        <v/>
      </c>
      <c r="AG160" s="25" t="str">
        <f>IF(B160 &lt;&gt; "", IFERROR(IF(C$16 = "PRELIM", SUMIF('Database (LECTURE-RES-PRAC)'!D$14:AG$14, "CLO5", 'Database (LECTURE-RES-PRAC)'!D157:AG157) / 'Grade computation'!F$8, IF(C$16 = "MIDTERM", SUMIF('Database (LECTURE-RES-PRAC)'!AJ$14:BM$14, "CLO5", 'Database (LECTURE-RES-PRAC)'!AJ157:BM157) / 'Grade computation'!G$8, IF(C$16 = "FINAL", SUMIF('Database (LECTURE-RES-PRAC)'!BP$14:CS$14, "CLO5", 'Database (LECTURE-RES-PRAC)'!BP157:CS157) / 'Grade computation'!H$8,""))),""),"")</f>
        <v/>
      </c>
      <c r="AH160" s="232" t="str">
        <f t="shared" si="79"/>
        <v/>
      </c>
      <c r="AI160" s="25" t="str">
        <f>IF(B160 &lt;&gt; "",IF(AND('PRINTABLE (per grading)'!H$16="EXAM", 'PRINTABLE (per grading)'!B$13="Prelim"), IF(ISERROR(SUMIF('Exam (LECTURE ONLY)'!D$20:M$20, "CLO5", 'Exam (LECTURE ONLY)'!D162:M162) / 'Exam (LECTURE ONLY)'!AL$10), "", SUMIF('Exam (LECTURE ONLY)'!D$20:M$20, "CLO5", 'Exam (LECTURE ONLY)'!D162:M162) /'Exam (LECTURE ONLY)'!AL$10),
IF(AND('PRINTABLE (per grading)'!H$16="EXAM", 'PRINTABLE (per grading)'!B$13="Midterm"), IF(ISERROR(SUMIF('Exam (LECTURE ONLY)'!O$20:X$20, "CLO5", 'Exam (LECTURE ONLY)'!O162:X162) / 'Exam (LECTURE ONLY)'!AM$10), "", SUMIF('Exam (LECTURE ONLY)'!O$20:X$20, "CLO5", 'Exam (LECTURE ONLY)'!O162:X162) / 'Exam (LECTURE ONLY)'!AM$10),
IF(AND('PRINTABLE (per grading)'!H$16="EXAM", 'PRINTABLE (per grading)'!B$13="Final"), IF(ISERROR(SUMIF('Exam (LECTURE ONLY)'!Z$20:AI$20, "CLO5", 'Exam (LECTURE ONLY)'!Z162:AI162) / 'Exam (LECTURE ONLY)'!AN$10), "", SUMIF('Exam (LECTURE ONLY)'!Z$20:AI$20, "CLO5", 'Exam (LECTURE ONLY)'!Z162:AI162) / 'Exam (LECTURE ONLY)'!AN$10),
IF(AND('PRINTABLE (per grading)'!H$16="OUTPUT", 'PRINTABLE (per grading)'!B$13="Prelim"), IF(ISERROR(SUMIF(OUTPUT!C$20:M$20, "CLO5", OUTPUT!C162:M162) / OUTPUT!AL$10), "", SUMIF(OUTPUT!C$20:M$20, "CLO5", OUTPUT!C162:M162) / OUTPUT!AL$10),
IF(AND('PRINTABLE (per grading)'!H$16="OUTPUT", 'PRINTABLE (per grading)'!B$13="Midterm"), IF(ISERROR(SUMIF(OUTPUT!O$20:Y$20, "CLO5", OUTPUT!O162:Y162) / OUTPUT!AM$10), "", SUMIF(OUTPUT!O$20:Y$20, "CLO5", OUTPUT!O162:Y162) / OUTPUT!AM$10),
IF(AND('PRINTABLE (per grading)'!H$16="OUTPUT", 'PRINTABLE (per grading)'!B$13="Final"), IF(ISERROR(SUMIF(OUTPUT!AA$20:AI$20, "CLO5", OUTPUT!AA162:AI162) / OUTPUT!AN$10), "", SUMIF(OUTPUT!AA$20:AI$20, "CLO5", OUTPUT!AA162:AI162) / OUTPUT!AN$10),
"")))))),"")</f>
        <v/>
      </c>
      <c r="AJ160" s="232" t="str">
        <f t="shared" si="80"/>
        <v/>
      </c>
      <c r="AK160" s="233" t="str">
        <f t="shared" si="81"/>
        <v/>
      </c>
      <c r="AL160" s="25" t="str">
        <f>IF(B160 &lt;&gt; "", IFERROR(IF(C$16 = "PRELIM", SUMIF('Database (LECTURE-RES-PRAC)'!D$14:AG$14, "CLO6", 'Database (LECTURE-RES-PRAC)'!D157:AG157) / 'Grade computation'!F$9, IF(C$16 = "MIDTERM", SUMIF('Database (LECTURE-RES-PRAC)'!AJ$14:BM$14, "CLO6", 'Database (LECTURE-RES-PRAC)'!AJ157:BM157) / 'Grade computation'!G$9, IF(C$16 = "FINAL", SUMIF('Database (LECTURE-RES-PRAC)'!BP$14:CS$14, "CLO6", 'Database (LECTURE-RES-PRAC)'!BP157:CS157) / 'Grade computation'!H$9,""))),""),"")</f>
        <v/>
      </c>
      <c r="AM160" s="232" t="str">
        <f t="shared" si="82"/>
        <v/>
      </c>
      <c r="AN160" s="25" t="str">
        <f>IF(B160 &lt;&gt; "",IF(AND('PRINTABLE (per grading)'!H$16="EXAM", 'PRINTABLE (per grading)'!B$13="Prelim"), IF(ISERROR(SUMIF('Exam (LECTURE ONLY)'!D$20:M$20, "CLO6", 'Exam (LECTURE ONLY)'!D162:M162) / 'Exam (LECTURE ONLY)'!AL$11), "", SUMIF('Exam (LECTURE ONLY)'!D$20:M$20, "CLO6", 'Exam (LECTURE ONLY)'!D162:M162) /'Exam (LECTURE ONLY)'!AL$11),
IF(AND('PRINTABLE (per grading)'!H$16="EXAM", 'PRINTABLE (per grading)'!B$13="Midterm"), IF(ISERROR(SUMIF('Exam (LECTURE ONLY)'!O$20:X$20, "CLO6", 'Exam (LECTURE ONLY)'!O162:X162) / 'Exam (LECTURE ONLY)'!AM$11), "", SUMIF('Exam (LECTURE ONLY)'!O$20:X$20, "CLO6", 'Exam (LECTURE ONLY)'!O162:X162) / 'Exam (LECTURE ONLY)'!AM$11),
IF(AND('PRINTABLE (per grading)'!H$16="EXAM", 'PRINTABLE (per grading)'!B$13="Final"), IF(ISERROR(SUMIF('Exam (LECTURE ONLY)'!Z$20:AI$20, "CLO6", 'Exam (LECTURE ONLY)'!Z162:AI162) / 'Exam (LECTURE ONLY)'!AN$11), "", SUMIF('Exam (LECTURE ONLY)'!Z$20:AI$20, "CLO6", 'Exam (LECTURE ONLY)'!Z162:AI162) / 'Exam (LECTURE ONLY)'!AN$11),
IF(AND('PRINTABLE (per grading)'!H$16="OUTPUT", 'PRINTABLE (per grading)'!B$13="Prelim"), IF(ISERROR(SUMIF(OUTPUT!C$20:M$20, "CLO6", OUTPUT!C162:M162) / OUTPUT!AL$11), "", SUMIF(OUTPUT!C$20:M$20, "CLO6", OUTPUT!C162:M162) / OUTPUT!AL$11),
IF(AND('PRINTABLE (per grading)'!H$16="OUTPUT", 'PRINTABLE (per grading)'!B$13="Midterm"), IF(ISERROR(SUMIF(OUTPUT!O$20:Y$20, "CLO6", OUTPUT!O162:Y162) / OUTPUT!AM$11), "", SUMIF(OUTPUT!O$20:Y$20, "CLO6", OUTPUT!O162:Y162) / OUTPUT!AM$11),
IF(AND('PRINTABLE (per grading)'!H$16="OUTPUT", 'PRINTABLE (per grading)'!B$13="Final"), IF(ISERROR(SUMIF(OUTPUT!AA$20:AI$20, "CLO6", OUTPUT!AA162:AI162) / OUTPUT!AN$11), "", SUMIF(OUTPUT!AA$20:AI$20, "CLO6", OUTPUT!AA162:AI162) / OUTPUT!AN$11),
"")))))),"")</f>
        <v/>
      </c>
      <c r="AO160" s="232" t="str">
        <f t="shared" si="83"/>
        <v/>
      </c>
      <c r="AP160" s="233" t="str">
        <f t="shared" si="84"/>
        <v/>
      </c>
      <c r="AQ160" s="25" t="str">
        <f>IF(B160 &lt;&gt; "", IFERROR(IF(C$16 = "PRELIM", SUMIF('Database (LECTURE-RES-PRAC)'!D$14:AG$14, "CLO7", 'Database (LECTURE-RES-PRAC)'!D157:AG157) / 'Grade computation'!F$10, IF(C$16 = "MIDTERM", SUMIF('Database (LECTURE-RES-PRAC)'!AJ$14:BM$14, "CLO7", 'Database (LECTURE-RES-PRAC)'!AJ157:BM157) / 'Grade computation'!G$10, IF(C$16 = "FINAL", SUMIF('Database (LECTURE-RES-PRAC)'!BP$14:CS$14, "CLO7", 'Database (LECTURE-RES-PRAC)'!BP157:CS157) / 'Grade computation'!H$10,""))),""),"")</f>
        <v/>
      </c>
      <c r="AR160" s="232" t="str">
        <f t="shared" si="85"/>
        <v/>
      </c>
      <c r="AS160" s="25" t="str">
        <f>IF(B160 &lt;&gt; "",IF(AND('PRINTABLE (per grading)'!H$16="EXAM", 'PRINTABLE (per grading)'!B$13="Prelim"), IF(ISERROR(SUMIF('Exam (LECTURE ONLY)'!D$20:M$20, "CLO7", 'Exam (LECTURE ONLY)'!D162:M162) / 'Exam (LECTURE ONLY)'!AL$12), "", SUMIF('Exam (LECTURE ONLY)'!D$20:M$20, "CLO7", 'Exam (LECTURE ONLY)'!D162:M162) /'Exam (LECTURE ONLY)'!AL$12),
IF(AND('PRINTABLE (per grading)'!H$16="EXAM", 'PRINTABLE (per grading)'!B$13="Midterm"), IF(ISERROR(SUMIF('Exam (LECTURE ONLY)'!O$20:X$20, "CLO7", 'Exam (LECTURE ONLY)'!O162:X162) / 'Exam (LECTURE ONLY)'!AM$12), "", SUMIF('Exam (LECTURE ONLY)'!O$20:X$20, "CLO7", 'Exam (LECTURE ONLY)'!O162:X162) / 'Exam (LECTURE ONLY)'!AM$12),
IF(AND('PRINTABLE (per grading)'!H$16="EXAM", 'PRINTABLE (per grading)'!B$13="Final"), IF(ISERROR(SUMIF('Exam (LECTURE ONLY)'!Z$20:AI$20, "CLO7", 'Exam (LECTURE ONLY)'!Z162:AI162) / 'Exam (LECTURE ONLY)'!AN$12), "", SUMIF('Exam (LECTURE ONLY)'!Z$20:AI$20, "CLO7", 'Exam (LECTURE ONLY)'!Z162:AI162) / 'Exam (LECTURE ONLY)'!AN$12),
IF(AND('PRINTABLE (per grading)'!H$16="OUTPUT", 'PRINTABLE (per grading)'!B$13="Prelim"), IF(ISERROR(SUMIF(OUTPUT!C$20:M$20, "CLO7", OUTPUT!C162:M162) / OUTPUT!AL$12), "", SUMIF(OUTPUT!C$20:M$20, "CLO7", OUTPUT!C162:M162) / OUTPUT!AL$12),
IF(AND('PRINTABLE (per grading)'!H$16="OUTPUT", 'PRINTABLE (per grading)'!B$13="Midterm"), IF(ISERROR(SUMIF(OUTPUT!O$20:Y$20, "CLO7", OUTPUT!O162:Y162) / OUTPUT!AM$12), "", SUMIF(OUTPUT!O$20:Y$20, "CLO7", OUTPUT!O162:Y162) / OUTPUT!AM$12),
IF(AND('PRINTABLE (per grading)'!H$16="OUTPUT", 'PRINTABLE (per grading)'!B$13="Final"), IF(ISERROR(SUMIF(OUTPUT!AA$20:AI$20, "CLO7", OUTPUT!AA162:AI162) / OUTPUT!AN$12), "", SUMIF(OUTPUT!AA$20:AI$20, "CLO7", OUTPUT!AA162:AI162) / OUTPUT!AN$12),
"")))))),"")</f>
        <v/>
      </c>
      <c r="AT160" s="232" t="str">
        <f t="shared" si="86"/>
        <v/>
      </c>
      <c r="AU160" s="233" t="str">
        <f t="shared" si="87"/>
        <v/>
      </c>
      <c r="AV160" s="25" t="str">
        <f>IF(B160 &lt;&gt; "", IFERROR(IF(C$16 = "PRELIM", SUMIF('Database (LECTURE-RES-PRAC)'!D$14:AG$14, "CLO8", 'Database (LECTURE-RES-PRAC)'!D157:AG157) / 'Grade computation'!F$11, IF(C$16 = "MIDTERM", SUMIF('Database (LECTURE-RES-PRAC)'!AJ$14:BM$14, "CLO8", 'Database (LECTURE-RES-PRAC)'!AJ157:BM157) / 'Grade computation'!G$11, IF(C$16 = "FINAL", SUMIF('Database (LECTURE-RES-PRAC)'!BP$14:CS$14, "CLO8", 'Database (LECTURE-RES-PRAC)'!BP157:CS157) / 'Grade computation'!H$11,""))),""),"")</f>
        <v/>
      </c>
      <c r="AW160" s="232" t="str">
        <f t="shared" si="88"/>
        <v/>
      </c>
      <c r="AX160" s="25" t="str">
        <f>IF(B160 &lt;&gt; "",IF(AND('PRINTABLE (per grading)'!H$16="EXAM", 'PRINTABLE (per grading)'!B$13="Prelim"), IF(ISERROR(SUMIF('Exam (LECTURE ONLY)'!D$20:M$20, "CLO8", 'Exam (LECTURE ONLY)'!D162:M162) / 'Exam (LECTURE ONLY)'!AL$13), "", SUMIF('Exam (LECTURE ONLY)'!D$20:M$20, "CLO8", 'Exam (LECTURE ONLY)'!D162:M162) /'Exam (LECTURE ONLY)'!AL$13),
IF(AND('PRINTABLE (per grading)'!H$16="EXAM", 'PRINTABLE (per grading)'!B$13="Midterm"), IF(ISERROR(SUMIF('Exam (LECTURE ONLY)'!O$20:X$20, "CLO8", 'Exam (LECTURE ONLY)'!O162:X162) / 'Exam (LECTURE ONLY)'!AM$13), "", SUMIF('Exam (LECTURE ONLY)'!O$20:X$20, "CLO8", 'Exam (LECTURE ONLY)'!O162:X162) / 'Exam (LECTURE ONLY)'!AM$13),
IF(AND('PRINTABLE (per grading)'!H$16="EXAM", 'PRINTABLE (per grading)'!B$13="Final"), IF(ISERROR(SUMIF('Exam (LECTURE ONLY)'!Z$20:AI$20, "CLO8", 'Exam (LECTURE ONLY)'!Z162:AI162) / 'Exam (LECTURE ONLY)'!AN$13), "", SUMIF('Exam (LECTURE ONLY)'!Z$20:AI$20, "CLO8", 'Exam (LECTURE ONLY)'!Z162:AI162) / 'Exam (LECTURE ONLY)'!AN$13),
IF(AND('PRINTABLE (per grading)'!H$16="OUTPUT", 'PRINTABLE (per grading)'!B$13="Prelim"), IF(ISERROR(SUMIF(OUTPUT!C$20:M$20, "CLO8", OUTPUT!C162:M162) / OUTPUT!AL$13), "", SUMIF(OUTPUT!C$20:M$20, "CLO8", OUTPUT!C162:M162) / OUTPUT!AL$13),
IF(AND('PRINTABLE (per grading)'!H$16="OUTPUT", 'PRINTABLE (per grading)'!B$13="Midterm"), IF(ISERROR(SUMIF(OUTPUT!O$20:Y$20, "CLO8", OUTPUT!O162:Y162) / OUTPUT!AM$13), "", SUMIF(OUTPUT!O$20:Y$20, "CLO8", OUTPUT!O162:Y162) / OUTPUT!AM$13),
IF(AND('PRINTABLE (per grading)'!H$16="OUTPUT", 'PRINTABLE (per grading)'!B$13="Final"), IF(ISERROR(SUMIF(OUTPUT!AA$20:AI$20, "CLO8", OUTPUT!AA162:AI162) / OUTPUT!AN$13), "", SUMIF(OUTPUT!AA$20:AI$20, "CLO8", OUTPUT!AA162:AI162) / OUTPUT!AN$13),
"")))))),"")</f>
        <v/>
      </c>
      <c r="AY160" s="232" t="str">
        <f t="shared" si="89"/>
        <v/>
      </c>
      <c r="AZ160" s="233" t="str">
        <f t="shared" si="90"/>
        <v/>
      </c>
      <c r="BA160" s="25" t="str">
        <f>IF(B160 &lt;&gt; "", IFERROR(IF(C$16 = "PRELIM", SUMIF('Database (LECTURE-RES-PRAC)'!D$14:AG$14, "CLO9", 'Database (LECTURE-RES-PRAC)'!D157:AG157) / 'Grade computation'!F$12, IF(C$16 = "MIDTERM", SUMIF('Database (LECTURE-RES-PRAC)'!AJ$14:BM$14, "CLO9", 'Database (LECTURE-RES-PRAC)'!AJ157:BM157) / 'Grade computation'!G$12, IF(C$16 = "FINAL", SUMIF('Database (LECTURE-RES-PRAC)'!BP$14:CS$14, "CLO9", 'Database (LECTURE-RES-PRAC)'!BP157:CS157) / 'Grade computation'!H$12,""))),""),"")</f>
        <v/>
      </c>
      <c r="BB160" s="232" t="str">
        <f t="shared" si="91"/>
        <v/>
      </c>
      <c r="BC160" s="25" t="str">
        <f>IF(B160 &lt;&gt; "",IF(AND('PRINTABLE (per grading)'!H$16="EXAM", 'PRINTABLE (per grading)'!B$13="Prelim"), IF(ISERROR(SUMIF('Exam (LECTURE ONLY)'!D$20:M$20, "CLO9", 'Exam (LECTURE ONLY)'!D162:M162) / 'Exam (LECTURE ONLY)'!AL$14), "", SUMIF('Exam (LECTURE ONLY)'!D$20:M$20, "CLO9", 'Exam (LECTURE ONLY)'!D162:M162) /'Exam (LECTURE ONLY)'!AL$14),
IF(AND('PRINTABLE (per grading)'!H$16="EXAM", 'PRINTABLE (per grading)'!B$13="Midterm"), IF(ISERROR(SUMIF('Exam (LECTURE ONLY)'!O$20:X$20, "CLO9", 'Exam (LECTURE ONLY)'!O162:X162) / 'Exam (LECTURE ONLY)'!AM$14), "", SUMIF('Exam (LECTURE ONLY)'!O$20:X$20, "CLO9", 'Exam (LECTURE ONLY)'!O162:X162) / 'Exam (LECTURE ONLY)'!AM$14),
IF(AND('PRINTABLE (per grading)'!H$16="EXAM", 'PRINTABLE (per grading)'!B$13="Final"), IF(ISERROR(SUMIF('Exam (LECTURE ONLY)'!Z$20:AI$20, "CLO9", 'Exam (LECTURE ONLY)'!Z162:AI162) / 'Exam (LECTURE ONLY)'!AN$14), "", SUMIF('Exam (LECTURE ONLY)'!Z$20:AI$20, "CLO9", 'Exam (LECTURE ONLY)'!Z162:AI162) / 'Exam (LECTURE ONLY)'!AN$14),
IF(AND('PRINTABLE (per grading)'!H$16="OUTPUT", 'PRINTABLE (per grading)'!B$13="Prelim"), IF(ISERROR(SUMIF(OUTPUT!C$20:M$20, "CLO9", OUTPUT!C162:M162) / OUTPUT!AL$14), "", SUMIF(OUTPUT!C$20:M$20, "CLO9", OUTPUT!C162:M162) / OUTPUT!AL$14),
IF(AND('PRINTABLE (per grading)'!H$16="OUTPUT", 'PRINTABLE (per grading)'!B$13="Midterm"), IF(ISERROR(SUMIF(OUTPUT!O$20:Y$20, "CLO9", OUTPUT!O162:Y162) / OUTPUT!AM$14), "", SUMIF(OUTPUT!O$20:Y$20, "CLO9", OUTPUT!O162:Y162) / OUTPUT!AM$14),
IF(AND('PRINTABLE (per grading)'!H$16="OUTPUT", 'PRINTABLE (per grading)'!B$13="Final"), IF(ISERROR(SUMIF(OUTPUT!AA$20:AI$20, "CLO9", OUTPUT!AA162:AI162) / OUTPUT!AN$14), "", SUMIF(OUTPUT!AA$20:AI$20, "CLO9", OUTPUT!AA162:AI162) / OUTPUT!AN$14),
"")))))),"")</f>
        <v/>
      </c>
      <c r="BD160" s="232" t="str">
        <f t="shared" si="92"/>
        <v/>
      </c>
      <c r="BE160" s="233" t="str">
        <f t="shared" si="93"/>
        <v/>
      </c>
      <c r="BF160" s="25" t="str">
        <f>IF(B160 &lt;&gt; "", IFERROR(IF(C$16 = "PRELIM", SUMIF('Database (LECTURE-RES-PRAC)'!D$14:AG$14, "CLO10", 'Database (LECTURE-RES-PRAC)'!D157:AG157) / 'Grade computation'!F$13, IF(C$16 = "MIDTERM", SUMIF('Database (LECTURE-RES-PRAC)'!AJ$14:BM$14, "CLO10", 'Database (LECTURE-RES-PRAC)'!AJ157:BM157) / 'Grade computation'!G$13, IF(C$16 = "FINAL", SUMIF('Database (LECTURE-RES-PRAC)'!BP$14:CS$14, "CLO10", 'Database (LECTURE-RES-PRAC)'!BP157:CS157) / 'Grade computation'!H$13,""))),""),"")</f>
        <v/>
      </c>
      <c r="BG160" s="232" t="str">
        <f t="shared" si="94"/>
        <v/>
      </c>
      <c r="BH160" s="25" t="str">
        <f>IF(B160 &lt;&gt; "",IF(AND('PRINTABLE (per grading)'!H$16="EXAM", 'PRINTABLE (per grading)'!B$13="Prelim"), IF(ISERROR(SUMIF('Exam (LECTURE ONLY)'!D$20:M$20, "CLO10", 'Exam (LECTURE ONLY)'!D162:M162) / 'Exam (LECTURE ONLY)'!AL$15), "", SUMIF('Exam (LECTURE ONLY)'!D$20:M$20, "CLO10", 'Exam (LECTURE ONLY)'!D162:M162) /'Exam (LECTURE ONLY)'!AL$15),
IF(AND('PRINTABLE (per grading)'!H$16="EXAM", 'PRINTABLE (per grading)'!B$13="Midterm"), IF(ISERROR(SUMIF('Exam (LECTURE ONLY)'!O$20:X$20, "CLO10", 'Exam (LECTURE ONLY)'!O162:X162) / 'Exam (LECTURE ONLY)'!AM$15), "", SUMIF('Exam (LECTURE ONLY)'!O$20:X$20, "CLO10", 'Exam (LECTURE ONLY)'!O162:X162) / 'Exam (LECTURE ONLY)'!AM$15),
IF(AND('PRINTABLE (per grading)'!H$16="EXAM", 'PRINTABLE (per grading)'!B$13="Final"), IF(ISERROR(SUMIF('Exam (LECTURE ONLY)'!Z$20:AI$20, "CLO10", 'Exam (LECTURE ONLY)'!Z162:AI162) / 'Exam (LECTURE ONLY)'!AN$15), "", SUMIF('Exam (LECTURE ONLY)'!Z$20:AI$20, "CLO10", 'Exam (LECTURE ONLY)'!Z162:AI162) / 'Exam (LECTURE ONLY)'!AN$15),
IF(AND('PRINTABLE (per grading)'!H$16="OUTPUT", 'PRINTABLE (per grading)'!B$13="Prelim"), IF(ISERROR(SUMIF(OUTPUT!C$20:M$20, "CLO10", OUTPUT!C162:M162) / OUTPUT!AL$15), "", SUMIF(OUTPUT!C$20:M$20, "CLO10", OUTPUT!C162:M162) / OUTPUT!AL$15),
IF(AND('PRINTABLE (per grading)'!H$16="OUTPUT", 'PRINTABLE (per grading)'!B$13="Midterm"), IF(ISERROR(SUMIF(OUTPUT!O$20:Y$20, "CLO10", OUTPUT!O162:Y162) / OUTPUT!AM$15), "", SUMIF(OUTPUT!O$20:Y$20, "CLO10", OUTPUT!O162:Y162) / OUTPUT!AM$15),
IF(AND('PRINTABLE (per grading)'!H$16="OUTPUT", 'PRINTABLE (per grading)'!B$13="Final"), IF(ISERROR(SUMIF(OUTPUT!AA$20:AI$20, "CLO10", OUTPUT!AA162:AI162) / OUTPUT!AN$15), "", SUMIF(OUTPUT!AA$20:AI$20, "CLO10", OUTPUT!AA162:AI162) / OUTPUT!AN$15),
"")))))),"")</f>
        <v/>
      </c>
      <c r="BI160" s="232" t="str">
        <f t="shared" si="95"/>
        <v/>
      </c>
      <c r="BJ160" s="233" t="str">
        <f t="shared" si="96"/>
        <v/>
      </c>
      <c r="BK160" s="2"/>
    </row>
    <row r="161" spans="1:63" ht="20.100000000000001" customHeight="1">
      <c r="A161" s="118" t="str">
        <f>IF(ISBLANK('Database (LECTURE-RES-PRAC)'!A158),"",'Database (LECTURE-RES-PRAC)'!A158)</f>
        <v/>
      </c>
      <c r="B161" s="119" t="str">
        <f>IF(ISBLANK('Database (LECTURE-RES-PRAC)'!B158),"",'Database (LECTURE-RES-PRAC)'!B158)</f>
        <v/>
      </c>
      <c r="C161" s="134" t="str">
        <f>IF(B161&lt;&gt;"",IF(C$16="PRELIM",'Grade computation'!C161, IF(C$16="MIDTERM",'Grade computation'!K161, IF(C$16="FINAL",'Grade computation'!S161,""))),"")</f>
        <v/>
      </c>
      <c r="D161" s="135" t="str">
        <f t="shared" si="1"/>
        <v/>
      </c>
      <c r="E161" s="134" t="str">
        <f>IF(B161&lt;&gt;"", IF(C$16="PRELIM",'Grade computation'!E161, IF(C$16="MIDTERM",'Grade computation'!M161, IF(C$16="FINAL",'Grade computation'!U161,""))),"")</f>
        <v/>
      </c>
      <c r="F161" s="136" t="str">
        <f t="shared" si="2"/>
        <v/>
      </c>
      <c r="G161" s="137" t="str">
        <f t="shared" si="3"/>
        <v/>
      </c>
      <c r="H161" s="207" t="str">
        <f>IF(B161&lt;&gt;"",IF(C$16="PRELIM", 'Grade computation'!H161, IF(C$16="MIDTERM", 'Grade computation'!P161, IF(C$16="FINAL",'Grade computation'!X161, ""))),"")</f>
        <v/>
      </c>
      <c r="I161" s="137" t="str">
        <f t="shared" si="4"/>
        <v/>
      </c>
      <c r="J161" s="139" t="str">
        <f t="shared" si="5"/>
        <v/>
      </c>
      <c r="K161" s="377" t="str">
        <f t="shared" si="6"/>
        <v/>
      </c>
      <c r="L161" s="434"/>
      <c r="M161" s="25" t="str">
        <f>IF(B161 &lt;&gt; "", IFERROR(IF(C$16 = "PRELIM", SUMIF('Database (LECTURE-RES-PRAC)'!D$14:AG$14, "CLO1", 'Database (LECTURE-RES-PRAC)'!D158:AG158) / 'Grade computation'!F$4, IF(C$16 = "MIDTERM", SUMIF('Database (LECTURE-RES-PRAC)'!AJ$14:BM$14, "CLO1", 'Database (LECTURE-RES-PRAC)'!AJ158:BM158) / 'Grade computation'!G$4, IF(C$16 = "FINAL", SUMIF('Database (LECTURE-RES-PRAC)'!BP$14:CS$14, "CLO1", 'Database (LECTURE-RES-PRAC)'!BP158:CS158) / 'Grade computation'!H$4,""))),""),"")</f>
        <v/>
      </c>
      <c r="N161" s="232" t="str">
        <f t="shared" si="67"/>
        <v/>
      </c>
      <c r="O161" s="25" t="str">
        <f>IF(B161 &lt;&gt; "",IF(AND('PRINTABLE (per grading)'!H$16="EXAM", 'PRINTABLE (per grading)'!B$13="Prelim"), IF(ISERROR(SUMIF('Exam (LECTURE ONLY)'!D$20:M$20, "CLO1", 'Exam (LECTURE ONLY)'!D163:M163) / 'Exam (LECTURE ONLY)'!AL$6), "", SUMIF('Exam (LECTURE ONLY)'!D$20:M$20, "CLO1", 'Exam (LECTURE ONLY)'!D163:M163) /'Exam (LECTURE ONLY)'!AL$6),
IF(AND('PRINTABLE (per grading)'!H$16="EXAM", 'PRINTABLE (per grading)'!B$13="Midterm"), IF(ISERROR(SUMIF('Exam (LECTURE ONLY)'!O$20:X$20, "CLO1", 'Exam (LECTURE ONLY)'!O163:X163) / 'Exam (LECTURE ONLY)'!AM$6), "", SUMIF('Exam (LECTURE ONLY)'!O$20:X$20, "CLO1", 'Exam (LECTURE ONLY)'!O163:X163) / 'Exam (LECTURE ONLY)'!AM$6),
IF(AND('PRINTABLE (per grading)'!H$16="EXAM", 'PRINTABLE (per grading)'!B$13="Final"), IF(ISERROR(SUMIF('Exam (LECTURE ONLY)'!Z$20:AI$20, "CLO1", 'Exam (LECTURE ONLY)'!Z163:AI163) / 'Exam (LECTURE ONLY)'!AN$6), "", SUMIF('Exam (LECTURE ONLY)'!Z$20:AI$20, "CLO1", 'Exam (LECTURE ONLY)'!Z163:AI163) / 'Exam (LECTURE ONLY)'!AN$6),
IF(AND('PRINTABLE (per grading)'!H$16="OUTPUT", 'PRINTABLE (per grading)'!B$13="Prelim"), IF(ISERROR(SUMIF(OUTPUT!C$20:M$20, "CLO1", OUTPUT!C163:M163) / OUTPUT!AL$6), "", SUMIF(OUTPUT!C$20:M$20, "CLO1", OUTPUT!C163:M163) / OUTPUT!AL$6),
IF(AND('PRINTABLE (per grading)'!H$16="OUTPUT", 'PRINTABLE (per grading)'!B$13="Midterm"), IF(ISERROR(SUMIF(OUTPUT!O$20:Y$20, "CLO1", OUTPUT!O163:Y163) / OUTPUT!AM$6), "", SUMIF(OUTPUT!O$20:Y$20, "CLO1", OUTPUT!O163:Y163) / OUTPUT!AM$6),
IF(AND('PRINTABLE (per grading)'!H$16="OUTPUT", 'PRINTABLE (per grading)'!B$13="Final"), IF(ISERROR(SUMIF(OUTPUT!AA$20:AI$20, "CLO1", OUTPUT!AA163:AI163) / OUTPUT!AN$6), "", SUMIF(OUTPUT!AA$20:AI$20, "CLO1", OUTPUT!AA163:AI163) / OUTPUT!AN$6),
"")))))),"")</f>
        <v/>
      </c>
      <c r="P161" s="232" t="str">
        <f t="shared" si="68"/>
        <v/>
      </c>
      <c r="Q161" s="233" t="str">
        <f t="shared" si="69"/>
        <v/>
      </c>
      <c r="R161" s="25" t="str">
        <f>IF(B161 &lt;&gt; "", IFERROR(IF(C$16 = "PRELIM", SUMIF('Database (LECTURE-RES-PRAC)'!D$14:AG$14, "CLO2", 'Database (LECTURE-RES-PRAC)'!D158:AG158) / 'Grade computation'!F$5, IF(C$16 = "MIDTERM", SUMIF('Database (LECTURE-RES-PRAC)'!AJ$14:BM$14, "CLO2", 'Database (LECTURE-RES-PRAC)'!AJ158:BM158) / 'Grade computation'!G$5, IF(C$16 = "FINAL", SUMIF('Database (LECTURE-RES-PRAC)'!BP$14:CS$14, "CLO2", 'Database (LECTURE-RES-PRAC)'!BP158:CS158) / 'Grade computation'!H$5,""))),""),"")</f>
        <v/>
      </c>
      <c r="S161" s="232" t="str">
        <f t="shared" si="70"/>
        <v/>
      </c>
      <c r="T161" s="25" t="str">
        <f>IF(B161 &lt;&gt; "",IF(AND('PRINTABLE (per grading)'!H$16="EXAM", 'PRINTABLE (per grading)'!B$13="Prelim"), IF(ISERROR(SUMIF('Exam (LECTURE ONLY)'!D$20:M$20, "CLO2", 'Exam (LECTURE ONLY)'!D163:M163) / 'Exam (LECTURE ONLY)'!AL$7), "", SUMIF('Exam (LECTURE ONLY)'!D$20:M$20, "CLO2", 'Exam (LECTURE ONLY)'!D163:M163) /'Exam (LECTURE ONLY)'!AL$7),
IF(AND('PRINTABLE (per grading)'!H$16="EXAM", 'PRINTABLE (per grading)'!B$13="Midterm"), IF(ISERROR(SUMIF('Exam (LECTURE ONLY)'!O$20:X$20, "CLO2", 'Exam (LECTURE ONLY)'!O163:X163) / 'Exam (LECTURE ONLY)'!AM$7), "", SUMIF('Exam (LECTURE ONLY)'!O$20:X$20, "CLO2", 'Exam (LECTURE ONLY)'!O163:X163) / 'Exam (LECTURE ONLY)'!AM$7),
IF(AND('PRINTABLE (per grading)'!H$16="EXAM", 'PRINTABLE (per grading)'!B$13="Final"), IF(ISERROR(SUMIF('Exam (LECTURE ONLY)'!Z$20:AI$20, "CLO2", 'Exam (LECTURE ONLY)'!Z163:AI163) / 'Exam (LECTURE ONLY)'!AN$7), "", SUMIF('Exam (LECTURE ONLY)'!Z$20:AI$20, "CLO2", 'Exam (LECTURE ONLY)'!Z163:AI163) / 'Exam (LECTURE ONLY)'!AN$7),
IF(AND('PRINTABLE (per grading)'!H$16="OUTPUT", 'PRINTABLE (per grading)'!B$13="Prelim"), IF(ISERROR(SUMIF(OUTPUT!C$20:M$20, "CLO2", OUTPUT!C163:M163) / OUTPUT!AL$7), "", SUMIF(OUTPUT!C$20:M$20, "CLO2", OUTPUT!C163:M163) / OUTPUT!AL$7),
IF(AND('PRINTABLE (per grading)'!H$16="OUTPUT", 'PRINTABLE (per grading)'!B$13="Midterm"), IF(ISERROR(SUMIF(OUTPUT!O$20:Y$20, "CLO2", OUTPUT!O163:Y163) / OUTPUT!AM$7), "", SUMIF(OUTPUT!O$20:Y$20, "CLO2", OUTPUT!O163:Y163) / OUTPUT!AM$7),
IF(AND('PRINTABLE (per grading)'!H$16="OUTPUT", 'PRINTABLE (per grading)'!B$13="Final"), IF(ISERROR(SUMIF(OUTPUT!AA$20:AI$20, "CLO2", OUTPUT!AA163:AI163) / OUTPUT!AN$7), "", SUMIF(OUTPUT!AA$20:AI$20, "CLO2", OUTPUT!AA163:AI163) / OUTPUT!AN$7),
"")))))),"")</f>
        <v/>
      </c>
      <c r="U161" s="232" t="str">
        <f t="shared" si="71"/>
        <v/>
      </c>
      <c r="V161" s="233" t="str">
        <f t="shared" si="72"/>
        <v/>
      </c>
      <c r="W161" s="25" t="str">
        <f>IF(B161 &lt;&gt; "", IFERROR(IF(C$16 = "PRELIM", SUMIF('Database (LECTURE-RES-PRAC)'!D$14:AG$14, "CLO3", 'Database (LECTURE-RES-PRAC)'!D158:AG158) / 'Grade computation'!F$6, IF(C$16 = "MIDTERM", SUMIF('Database (LECTURE-RES-PRAC)'!AJ$14:BM$14, "CLO3", 'Database (LECTURE-RES-PRAC)'!AJ158:BM158) / 'Grade computation'!G$6, IF(C$16 = "FINAL", SUMIF('Database (LECTURE-RES-PRAC)'!BP$14:CS$14, "CLO3", 'Database (LECTURE-RES-PRAC)'!BP158:CS158) / 'Grade computation'!H$6,""))),""),"")</f>
        <v/>
      </c>
      <c r="X161" s="232" t="str">
        <f t="shared" si="73"/>
        <v/>
      </c>
      <c r="Y161" s="25" t="str">
        <f>IF(B161 &lt;&gt; "",IF(AND('PRINTABLE (per grading)'!H$16="EXAM", 'PRINTABLE (per grading)'!B$13="Prelim"), IF(ISERROR(SUMIF('Exam (LECTURE ONLY)'!D$20:M$20, "CLO3", 'Exam (LECTURE ONLY)'!D163:M163) / 'Exam (LECTURE ONLY)'!AL$8), "", SUMIF('Exam (LECTURE ONLY)'!D$20:M$20, "CLO3", 'Exam (LECTURE ONLY)'!D163:M163) /'Exam (LECTURE ONLY)'!AL$8),
IF(AND('PRINTABLE (per grading)'!H$16="EXAM", 'PRINTABLE (per grading)'!B$13="Midterm"), IF(ISERROR(SUMIF('Exam (LECTURE ONLY)'!O$20:X$20, "CLO3", 'Exam (LECTURE ONLY)'!O163:X163) / 'Exam (LECTURE ONLY)'!AM$8), "", SUMIF('Exam (LECTURE ONLY)'!O$20:X$20, "CLO3", 'Exam (LECTURE ONLY)'!O163:X163) / 'Exam (LECTURE ONLY)'!AM$8),
IF(AND('PRINTABLE (per grading)'!H$16="EXAM", 'PRINTABLE (per grading)'!B$13="Final"), IF(ISERROR(SUMIF('Exam (LECTURE ONLY)'!Z$20:AI$20, "CLO3", 'Exam (LECTURE ONLY)'!Z163:AI163) / 'Exam (LECTURE ONLY)'!AN$8), "", SUMIF('Exam (LECTURE ONLY)'!Z$20:AI$20, "CLO3", 'Exam (LECTURE ONLY)'!Z163:AI163) / 'Exam (LECTURE ONLY)'!AN$8),
IF(AND('PRINTABLE (per grading)'!H$16="OUTPUT", 'PRINTABLE (per grading)'!B$13="Prelim"), IF(ISERROR(SUMIF(OUTPUT!C$20:M$20, "CLO3", OUTPUT!C163:M163) / OUTPUT!AL$8), "", SUMIF(OUTPUT!C$20:M$20, "CLO3", OUTPUT!C163:M163) / OUTPUT!AL$8),
IF(AND('PRINTABLE (per grading)'!H$16="OUTPUT", 'PRINTABLE (per grading)'!B$13="Midterm"), IF(ISERROR(SUMIF(OUTPUT!O$20:Y$20, "CLO3", OUTPUT!O163:Y163) / OUTPUT!AM$8), "", SUMIF(OUTPUT!O$20:Y$20, "CLO3", OUTPUT!O163:Y163) / OUTPUT!AM$8),
IF(AND('PRINTABLE (per grading)'!H$16="OUTPUT", 'PRINTABLE (per grading)'!B$13="Final"), IF(ISERROR(SUMIF(OUTPUT!AA$20:AI$20, "CLO3", OUTPUT!AA163:AI163) / OUTPUT!AN$8), "", SUMIF(OUTPUT!AA$20:AI$20, "CLO3", OUTPUT!AA163:AI163) / OUTPUT!AN$8),
"" )))))),"")</f>
        <v/>
      </c>
      <c r="Z161" s="232" t="str">
        <f t="shared" si="74"/>
        <v/>
      </c>
      <c r="AA161" s="233" t="str">
        <f t="shared" si="75"/>
        <v/>
      </c>
      <c r="AB161" s="25" t="str">
        <f>IF(B161 &lt;&gt; "", IFERROR(IF(C$16 = "PRELIM", SUMIF('Database (LECTURE-RES-PRAC)'!D$14:AG$14, "CLO4", 'Database (LECTURE-RES-PRAC)'!D158:AG158) / 'Grade computation'!F$7, IF(C$16 = "MIDTERM", SUMIF('Database (LECTURE-RES-PRAC)'!AJ$14:BM$14, "CLO4", 'Database (LECTURE-RES-PRAC)'!AJ158:BM158) / 'Grade computation'!G$7, IF(C$16 = "FINAL", SUMIF('Database (LECTURE-RES-PRAC)'!BP$14:CS$14, "CLO4", 'Database (LECTURE-RES-PRAC)'!BP158:CS158) / 'Grade computation'!H$7,""))),""),"")</f>
        <v/>
      </c>
      <c r="AC161" s="232" t="str">
        <f t="shared" si="76"/>
        <v/>
      </c>
      <c r="AD161" s="25" t="str">
        <f>IF(B161 &lt;&gt; "",IF(AND('PRINTABLE (per grading)'!H$16="EXAM", 'PRINTABLE (per grading)'!B$13="Prelim"), IF(ISERROR(SUMIF('Exam (LECTURE ONLY)'!D$20:M$20, "CLO4", 'Exam (LECTURE ONLY)'!D163:M163) / 'Exam (LECTURE ONLY)'!AL$9), "", SUMIF('Exam (LECTURE ONLY)'!D$20:M$20, "CLO4", 'Exam (LECTURE ONLY)'!D163:M163) /'Exam (LECTURE ONLY)'!AL$9),
IF(AND('PRINTABLE (per grading)'!H$16="EXAM", 'PRINTABLE (per grading)'!B$13="Midterm"), IF(ISERROR(SUMIF('Exam (LECTURE ONLY)'!O$20:X$20, "CLO4", 'Exam (LECTURE ONLY)'!O163:X163) / 'Exam (LECTURE ONLY)'!AM$9), "", SUMIF('Exam (LECTURE ONLY)'!O$20:X$20, "CLO4", 'Exam (LECTURE ONLY)'!O163:X163) / 'Exam (LECTURE ONLY)'!AM$9),
IF(AND('PRINTABLE (per grading)'!H$16="EXAM", 'PRINTABLE (per grading)'!B$13="Final"), IF(ISERROR(SUMIF('Exam (LECTURE ONLY)'!Z$20:AI$20, "CLO4", 'Exam (LECTURE ONLY)'!Z163:AI163) / 'Exam (LECTURE ONLY)'!AN$9), "", SUMIF('Exam (LECTURE ONLY)'!Z$20:AI$20, "CLO4", 'Exam (LECTURE ONLY)'!Z163:AI163) / 'Exam (LECTURE ONLY)'!AN$9),
IF(AND('PRINTABLE (per grading)'!H$16="OUTPUT", 'PRINTABLE (per grading)'!B$13="Prelim"), IF(ISERROR(SUMIF(OUTPUT!C$20:M$20, "CLO4", OUTPUT!C163:M163) / OUTPUT!AL$9), "", SUMIF(OUTPUT!C$20:M$20, "CLO4", OUTPUT!C163:M163) / OUTPUT!AL$9),
IF(AND('PRINTABLE (per grading)'!H$16="OUTPUT", 'PRINTABLE (per grading)'!B$13="Midterm"), IF(ISERROR(SUMIF(OUTPUT!O$20:Y$20, "CLO4", OUTPUT!O163:Y163) / OUTPUT!AM$9), "", SUMIF(OUTPUT!O$20:Y$20, "CLO4", OUTPUT!O163:Y163) / OUTPUT!AM$9),
IF(AND('PRINTABLE (per grading)'!H$16="OUTPUT", 'PRINTABLE (per grading)'!B$13="Final"), IF(ISERROR(SUMIF(OUTPUT!AA$20:AI$20, "CLO4", OUTPUT!AA163:AI163) / OUTPUT!AN$9), "", SUMIF(OUTPUT!AA$20:AI$20, "CLO4", OUTPUT!AA163:AI163) / OUTPUT!AN$9),
"")))))),"")</f>
        <v/>
      </c>
      <c r="AE161" s="232" t="str">
        <f t="shared" si="77"/>
        <v/>
      </c>
      <c r="AF161" s="233" t="str">
        <f t="shared" si="78"/>
        <v/>
      </c>
      <c r="AG161" s="25" t="str">
        <f>IF(B161 &lt;&gt; "", IFERROR(IF(C$16 = "PRELIM", SUMIF('Database (LECTURE-RES-PRAC)'!D$14:AG$14, "CLO5", 'Database (LECTURE-RES-PRAC)'!D158:AG158) / 'Grade computation'!F$8, IF(C$16 = "MIDTERM", SUMIF('Database (LECTURE-RES-PRAC)'!AJ$14:BM$14, "CLO5", 'Database (LECTURE-RES-PRAC)'!AJ158:BM158) / 'Grade computation'!G$8, IF(C$16 = "FINAL", SUMIF('Database (LECTURE-RES-PRAC)'!BP$14:CS$14, "CLO5", 'Database (LECTURE-RES-PRAC)'!BP158:CS158) / 'Grade computation'!H$8,""))),""),"")</f>
        <v/>
      </c>
      <c r="AH161" s="232" t="str">
        <f t="shared" si="79"/>
        <v/>
      </c>
      <c r="AI161" s="25" t="str">
        <f>IF(B161 &lt;&gt; "",IF(AND('PRINTABLE (per grading)'!H$16="EXAM", 'PRINTABLE (per grading)'!B$13="Prelim"), IF(ISERROR(SUMIF('Exam (LECTURE ONLY)'!D$20:M$20, "CLO5", 'Exam (LECTURE ONLY)'!D163:M163) / 'Exam (LECTURE ONLY)'!AL$10), "", SUMIF('Exam (LECTURE ONLY)'!D$20:M$20, "CLO5", 'Exam (LECTURE ONLY)'!D163:M163) /'Exam (LECTURE ONLY)'!AL$10),
IF(AND('PRINTABLE (per grading)'!H$16="EXAM", 'PRINTABLE (per grading)'!B$13="Midterm"), IF(ISERROR(SUMIF('Exam (LECTURE ONLY)'!O$20:X$20, "CLO5", 'Exam (LECTURE ONLY)'!O163:X163) / 'Exam (LECTURE ONLY)'!AM$10), "", SUMIF('Exam (LECTURE ONLY)'!O$20:X$20, "CLO5", 'Exam (LECTURE ONLY)'!O163:X163) / 'Exam (LECTURE ONLY)'!AM$10),
IF(AND('PRINTABLE (per grading)'!H$16="EXAM", 'PRINTABLE (per grading)'!B$13="Final"), IF(ISERROR(SUMIF('Exam (LECTURE ONLY)'!Z$20:AI$20, "CLO5", 'Exam (LECTURE ONLY)'!Z163:AI163) / 'Exam (LECTURE ONLY)'!AN$10), "", SUMIF('Exam (LECTURE ONLY)'!Z$20:AI$20, "CLO5", 'Exam (LECTURE ONLY)'!Z163:AI163) / 'Exam (LECTURE ONLY)'!AN$10),
IF(AND('PRINTABLE (per grading)'!H$16="OUTPUT", 'PRINTABLE (per grading)'!B$13="Prelim"), IF(ISERROR(SUMIF(OUTPUT!C$20:M$20, "CLO5", OUTPUT!C163:M163) / OUTPUT!AL$10), "", SUMIF(OUTPUT!C$20:M$20, "CLO5", OUTPUT!C163:M163) / OUTPUT!AL$10),
IF(AND('PRINTABLE (per grading)'!H$16="OUTPUT", 'PRINTABLE (per grading)'!B$13="Midterm"), IF(ISERROR(SUMIF(OUTPUT!O$20:Y$20, "CLO5", OUTPUT!O163:Y163) / OUTPUT!AM$10), "", SUMIF(OUTPUT!O$20:Y$20, "CLO5", OUTPUT!O163:Y163) / OUTPUT!AM$10),
IF(AND('PRINTABLE (per grading)'!H$16="OUTPUT", 'PRINTABLE (per grading)'!B$13="Final"), IF(ISERROR(SUMIF(OUTPUT!AA$20:AI$20, "CLO5", OUTPUT!AA163:AI163) / OUTPUT!AN$10), "", SUMIF(OUTPUT!AA$20:AI$20, "CLO5", OUTPUT!AA163:AI163) / OUTPUT!AN$10),
"")))))),"")</f>
        <v/>
      </c>
      <c r="AJ161" s="232" t="str">
        <f t="shared" si="80"/>
        <v/>
      </c>
      <c r="AK161" s="233" t="str">
        <f t="shared" si="81"/>
        <v/>
      </c>
      <c r="AL161" s="25" t="str">
        <f>IF(B161 &lt;&gt; "", IFERROR(IF(C$16 = "PRELIM", SUMIF('Database (LECTURE-RES-PRAC)'!D$14:AG$14, "CLO6", 'Database (LECTURE-RES-PRAC)'!D158:AG158) / 'Grade computation'!F$9, IF(C$16 = "MIDTERM", SUMIF('Database (LECTURE-RES-PRAC)'!AJ$14:BM$14, "CLO6", 'Database (LECTURE-RES-PRAC)'!AJ158:BM158) / 'Grade computation'!G$9, IF(C$16 = "FINAL", SUMIF('Database (LECTURE-RES-PRAC)'!BP$14:CS$14, "CLO6", 'Database (LECTURE-RES-PRAC)'!BP158:CS158) / 'Grade computation'!H$9,""))),""),"")</f>
        <v/>
      </c>
      <c r="AM161" s="232" t="str">
        <f t="shared" si="82"/>
        <v/>
      </c>
      <c r="AN161" s="25" t="str">
        <f>IF(B161 &lt;&gt; "",IF(AND('PRINTABLE (per grading)'!H$16="EXAM", 'PRINTABLE (per grading)'!B$13="Prelim"), IF(ISERROR(SUMIF('Exam (LECTURE ONLY)'!D$20:M$20, "CLO6", 'Exam (LECTURE ONLY)'!D163:M163) / 'Exam (LECTURE ONLY)'!AL$11), "", SUMIF('Exam (LECTURE ONLY)'!D$20:M$20, "CLO6", 'Exam (LECTURE ONLY)'!D163:M163) /'Exam (LECTURE ONLY)'!AL$11),
IF(AND('PRINTABLE (per grading)'!H$16="EXAM", 'PRINTABLE (per grading)'!B$13="Midterm"), IF(ISERROR(SUMIF('Exam (LECTURE ONLY)'!O$20:X$20, "CLO6", 'Exam (LECTURE ONLY)'!O163:X163) / 'Exam (LECTURE ONLY)'!AM$11), "", SUMIF('Exam (LECTURE ONLY)'!O$20:X$20, "CLO6", 'Exam (LECTURE ONLY)'!O163:X163) / 'Exam (LECTURE ONLY)'!AM$11),
IF(AND('PRINTABLE (per grading)'!H$16="EXAM", 'PRINTABLE (per grading)'!B$13="Final"), IF(ISERROR(SUMIF('Exam (LECTURE ONLY)'!Z$20:AI$20, "CLO6", 'Exam (LECTURE ONLY)'!Z163:AI163) / 'Exam (LECTURE ONLY)'!AN$11), "", SUMIF('Exam (LECTURE ONLY)'!Z$20:AI$20, "CLO6", 'Exam (LECTURE ONLY)'!Z163:AI163) / 'Exam (LECTURE ONLY)'!AN$11),
IF(AND('PRINTABLE (per grading)'!H$16="OUTPUT", 'PRINTABLE (per grading)'!B$13="Prelim"), IF(ISERROR(SUMIF(OUTPUT!C$20:M$20, "CLO6", OUTPUT!C163:M163) / OUTPUT!AL$11), "", SUMIF(OUTPUT!C$20:M$20, "CLO6", OUTPUT!C163:M163) / OUTPUT!AL$11),
IF(AND('PRINTABLE (per grading)'!H$16="OUTPUT", 'PRINTABLE (per grading)'!B$13="Midterm"), IF(ISERROR(SUMIF(OUTPUT!O$20:Y$20, "CLO6", OUTPUT!O163:Y163) / OUTPUT!AM$11), "", SUMIF(OUTPUT!O$20:Y$20, "CLO6", OUTPUT!O163:Y163) / OUTPUT!AM$11),
IF(AND('PRINTABLE (per grading)'!H$16="OUTPUT", 'PRINTABLE (per grading)'!B$13="Final"), IF(ISERROR(SUMIF(OUTPUT!AA$20:AI$20, "CLO6", OUTPUT!AA163:AI163) / OUTPUT!AN$11), "", SUMIF(OUTPUT!AA$20:AI$20, "CLO6", OUTPUT!AA163:AI163) / OUTPUT!AN$11),
"")))))),"")</f>
        <v/>
      </c>
      <c r="AO161" s="232" t="str">
        <f t="shared" si="83"/>
        <v/>
      </c>
      <c r="AP161" s="233" t="str">
        <f t="shared" si="84"/>
        <v/>
      </c>
      <c r="AQ161" s="25" t="str">
        <f>IF(B161 &lt;&gt; "", IFERROR(IF(C$16 = "PRELIM", SUMIF('Database (LECTURE-RES-PRAC)'!D$14:AG$14, "CLO7", 'Database (LECTURE-RES-PRAC)'!D158:AG158) / 'Grade computation'!F$10, IF(C$16 = "MIDTERM", SUMIF('Database (LECTURE-RES-PRAC)'!AJ$14:BM$14, "CLO7", 'Database (LECTURE-RES-PRAC)'!AJ158:BM158) / 'Grade computation'!G$10, IF(C$16 = "FINAL", SUMIF('Database (LECTURE-RES-PRAC)'!BP$14:CS$14, "CLO7", 'Database (LECTURE-RES-PRAC)'!BP158:CS158) / 'Grade computation'!H$10,""))),""),"")</f>
        <v/>
      </c>
      <c r="AR161" s="232" t="str">
        <f t="shared" si="85"/>
        <v/>
      </c>
      <c r="AS161" s="25" t="str">
        <f>IF(B161 &lt;&gt; "",IF(AND('PRINTABLE (per grading)'!H$16="EXAM", 'PRINTABLE (per grading)'!B$13="Prelim"), IF(ISERROR(SUMIF('Exam (LECTURE ONLY)'!D$20:M$20, "CLO7", 'Exam (LECTURE ONLY)'!D163:M163) / 'Exam (LECTURE ONLY)'!AL$12), "", SUMIF('Exam (LECTURE ONLY)'!D$20:M$20, "CLO7", 'Exam (LECTURE ONLY)'!D163:M163) /'Exam (LECTURE ONLY)'!AL$12),
IF(AND('PRINTABLE (per grading)'!H$16="EXAM", 'PRINTABLE (per grading)'!B$13="Midterm"), IF(ISERROR(SUMIF('Exam (LECTURE ONLY)'!O$20:X$20, "CLO7", 'Exam (LECTURE ONLY)'!O163:X163) / 'Exam (LECTURE ONLY)'!AM$12), "", SUMIF('Exam (LECTURE ONLY)'!O$20:X$20, "CLO7", 'Exam (LECTURE ONLY)'!O163:X163) / 'Exam (LECTURE ONLY)'!AM$12),
IF(AND('PRINTABLE (per grading)'!H$16="EXAM", 'PRINTABLE (per grading)'!B$13="Final"), IF(ISERROR(SUMIF('Exam (LECTURE ONLY)'!Z$20:AI$20, "CLO7", 'Exam (LECTURE ONLY)'!Z163:AI163) / 'Exam (LECTURE ONLY)'!AN$12), "", SUMIF('Exam (LECTURE ONLY)'!Z$20:AI$20, "CLO7", 'Exam (LECTURE ONLY)'!Z163:AI163) / 'Exam (LECTURE ONLY)'!AN$12),
IF(AND('PRINTABLE (per grading)'!H$16="OUTPUT", 'PRINTABLE (per grading)'!B$13="Prelim"), IF(ISERROR(SUMIF(OUTPUT!C$20:M$20, "CLO7", OUTPUT!C163:M163) / OUTPUT!AL$12), "", SUMIF(OUTPUT!C$20:M$20, "CLO7", OUTPUT!C163:M163) / OUTPUT!AL$12),
IF(AND('PRINTABLE (per grading)'!H$16="OUTPUT", 'PRINTABLE (per grading)'!B$13="Midterm"), IF(ISERROR(SUMIF(OUTPUT!O$20:Y$20, "CLO7", OUTPUT!O163:Y163) / OUTPUT!AM$12), "", SUMIF(OUTPUT!O$20:Y$20, "CLO7", OUTPUT!O163:Y163) / OUTPUT!AM$12),
IF(AND('PRINTABLE (per grading)'!H$16="OUTPUT", 'PRINTABLE (per grading)'!B$13="Final"), IF(ISERROR(SUMIF(OUTPUT!AA$20:AI$20, "CLO7", OUTPUT!AA163:AI163) / OUTPUT!AN$12), "", SUMIF(OUTPUT!AA$20:AI$20, "CLO7", OUTPUT!AA163:AI163) / OUTPUT!AN$12),
"")))))),"")</f>
        <v/>
      </c>
      <c r="AT161" s="232" t="str">
        <f t="shared" si="86"/>
        <v/>
      </c>
      <c r="AU161" s="233" t="str">
        <f t="shared" si="87"/>
        <v/>
      </c>
      <c r="AV161" s="25" t="str">
        <f>IF(B161 &lt;&gt; "", IFERROR(IF(C$16 = "PRELIM", SUMIF('Database (LECTURE-RES-PRAC)'!D$14:AG$14, "CLO8", 'Database (LECTURE-RES-PRAC)'!D158:AG158) / 'Grade computation'!F$11, IF(C$16 = "MIDTERM", SUMIF('Database (LECTURE-RES-PRAC)'!AJ$14:BM$14, "CLO8", 'Database (LECTURE-RES-PRAC)'!AJ158:BM158) / 'Grade computation'!G$11, IF(C$16 = "FINAL", SUMIF('Database (LECTURE-RES-PRAC)'!BP$14:CS$14, "CLO8", 'Database (LECTURE-RES-PRAC)'!BP158:CS158) / 'Grade computation'!H$11,""))),""),"")</f>
        <v/>
      </c>
      <c r="AW161" s="232" t="str">
        <f t="shared" si="88"/>
        <v/>
      </c>
      <c r="AX161" s="25" t="str">
        <f>IF(B161 &lt;&gt; "",IF(AND('PRINTABLE (per grading)'!H$16="EXAM", 'PRINTABLE (per grading)'!B$13="Prelim"), IF(ISERROR(SUMIF('Exam (LECTURE ONLY)'!D$20:M$20, "CLO8", 'Exam (LECTURE ONLY)'!D163:M163) / 'Exam (LECTURE ONLY)'!AL$13), "", SUMIF('Exam (LECTURE ONLY)'!D$20:M$20, "CLO8", 'Exam (LECTURE ONLY)'!D163:M163) /'Exam (LECTURE ONLY)'!AL$13),
IF(AND('PRINTABLE (per grading)'!H$16="EXAM", 'PRINTABLE (per grading)'!B$13="Midterm"), IF(ISERROR(SUMIF('Exam (LECTURE ONLY)'!O$20:X$20, "CLO8", 'Exam (LECTURE ONLY)'!O163:X163) / 'Exam (LECTURE ONLY)'!AM$13), "", SUMIF('Exam (LECTURE ONLY)'!O$20:X$20, "CLO8", 'Exam (LECTURE ONLY)'!O163:X163) / 'Exam (LECTURE ONLY)'!AM$13),
IF(AND('PRINTABLE (per grading)'!H$16="EXAM", 'PRINTABLE (per grading)'!B$13="Final"), IF(ISERROR(SUMIF('Exam (LECTURE ONLY)'!Z$20:AI$20, "CLO8", 'Exam (LECTURE ONLY)'!Z163:AI163) / 'Exam (LECTURE ONLY)'!AN$13), "", SUMIF('Exam (LECTURE ONLY)'!Z$20:AI$20, "CLO8", 'Exam (LECTURE ONLY)'!Z163:AI163) / 'Exam (LECTURE ONLY)'!AN$13),
IF(AND('PRINTABLE (per grading)'!H$16="OUTPUT", 'PRINTABLE (per grading)'!B$13="Prelim"), IF(ISERROR(SUMIF(OUTPUT!C$20:M$20, "CLO8", OUTPUT!C163:M163) / OUTPUT!AL$13), "", SUMIF(OUTPUT!C$20:M$20, "CLO8", OUTPUT!C163:M163) / OUTPUT!AL$13),
IF(AND('PRINTABLE (per grading)'!H$16="OUTPUT", 'PRINTABLE (per grading)'!B$13="Midterm"), IF(ISERROR(SUMIF(OUTPUT!O$20:Y$20, "CLO8", OUTPUT!O163:Y163) / OUTPUT!AM$13), "", SUMIF(OUTPUT!O$20:Y$20, "CLO8", OUTPUT!O163:Y163) / OUTPUT!AM$13),
IF(AND('PRINTABLE (per grading)'!H$16="OUTPUT", 'PRINTABLE (per grading)'!B$13="Final"), IF(ISERROR(SUMIF(OUTPUT!AA$20:AI$20, "CLO8", OUTPUT!AA163:AI163) / OUTPUT!AN$13), "", SUMIF(OUTPUT!AA$20:AI$20, "CLO8", OUTPUT!AA163:AI163) / OUTPUT!AN$13),
"")))))),"")</f>
        <v/>
      </c>
      <c r="AY161" s="232" t="str">
        <f t="shared" si="89"/>
        <v/>
      </c>
      <c r="AZ161" s="233" t="str">
        <f t="shared" si="90"/>
        <v/>
      </c>
      <c r="BA161" s="25" t="str">
        <f>IF(B161 &lt;&gt; "", IFERROR(IF(C$16 = "PRELIM", SUMIF('Database (LECTURE-RES-PRAC)'!D$14:AG$14, "CLO9", 'Database (LECTURE-RES-PRAC)'!D158:AG158) / 'Grade computation'!F$12, IF(C$16 = "MIDTERM", SUMIF('Database (LECTURE-RES-PRAC)'!AJ$14:BM$14, "CLO9", 'Database (LECTURE-RES-PRAC)'!AJ158:BM158) / 'Grade computation'!G$12, IF(C$16 = "FINAL", SUMIF('Database (LECTURE-RES-PRAC)'!BP$14:CS$14, "CLO9", 'Database (LECTURE-RES-PRAC)'!BP158:CS158) / 'Grade computation'!H$12,""))),""),"")</f>
        <v/>
      </c>
      <c r="BB161" s="232" t="str">
        <f t="shared" si="91"/>
        <v/>
      </c>
      <c r="BC161" s="25" t="str">
        <f>IF(B161 &lt;&gt; "",IF(AND('PRINTABLE (per grading)'!H$16="EXAM", 'PRINTABLE (per grading)'!B$13="Prelim"), IF(ISERROR(SUMIF('Exam (LECTURE ONLY)'!D$20:M$20, "CLO9", 'Exam (LECTURE ONLY)'!D163:M163) / 'Exam (LECTURE ONLY)'!AL$14), "", SUMIF('Exam (LECTURE ONLY)'!D$20:M$20, "CLO9", 'Exam (LECTURE ONLY)'!D163:M163) /'Exam (LECTURE ONLY)'!AL$14),
IF(AND('PRINTABLE (per grading)'!H$16="EXAM", 'PRINTABLE (per grading)'!B$13="Midterm"), IF(ISERROR(SUMIF('Exam (LECTURE ONLY)'!O$20:X$20, "CLO9", 'Exam (LECTURE ONLY)'!O163:X163) / 'Exam (LECTURE ONLY)'!AM$14), "", SUMIF('Exam (LECTURE ONLY)'!O$20:X$20, "CLO9", 'Exam (LECTURE ONLY)'!O163:X163) / 'Exam (LECTURE ONLY)'!AM$14),
IF(AND('PRINTABLE (per grading)'!H$16="EXAM", 'PRINTABLE (per grading)'!B$13="Final"), IF(ISERROR(SUMIF('Exam (LECTURE ONLY)'!Z$20:AI$20, "CLO9", 'Exam (LECTURE ONLY)'!Z163:AI163) / 'Exam (LECTURE ONLY)'!AN$14), "", SUMIF('Exam (LECTURE ONLY)'!Z$20:AI$20, "CLO9", 'Exam (LECTURE ONLY)'!Z163:AI163) / 'Exam (LECTURE ONLY)'!AN$14),
IF(AND('PRINTABLE (per grading)'!H$16="OUTPUT", 'PRINTABLE (per grading)'!B$13="Prelim"), IF(ISERROR(SUMIF(OUTPUT!C$20:M$20, "CLO9", OUTPUT!C163:M163) / OUTPUT!AL$14), "", SUMIF(OUTPUT!C$20:M$20, "CLO9", OUTPUT!C163:M163) / OUTPUT!AL$14),
IF(AND('PRINTABLE (per grading)'!H$16="OUTPUT", 'PRINTABLE (per grading)'!B$13="Midterm"), IF(ISERROR(SUMIF(OUTPUT!O$20:Y$20, "CLO9", OUTPUT!O163:Y163) / OUTPUT!AM$14), "", SUMIF(OUTPUT!O$20:Y$20, "CLO9", OUTPUT!O163:Y163) / OUTPUT!AM$14),
IF(AND('PRINTABLE (per grading)'!H$16="OUTPUT", 'PRINTABLE (per grading)'!B$13="Final"), IF(ISERROR(SUMIF(OUTPUT!AA$20:AI$20, "CLO9", OUTPUT!AA163:AI163) / OUTPUT!AN$14), "", SUMIF(OUTPUT!AA$20:AI$20, "CLO9", OUTPUT!AA163:AI163) / OUTPUT!AN$14),
"")))))),"")</f>
        <v/>
      </c>
      <c r="BD161" s="232" t="str">
        <f t="shared" si="92"/>
        <v/>
      </c>
      <c r="BE161" s="233" t="str">
        <f t="shared" si="93"/>
        <v/>
      </c>
      <c r="BF161" s="25" t="str">
        <f>IF(B161 &lt;&gt; "", IFERROR(IF(C$16 = "PRELIM", SUMIF('Database (LECTURE-RES-PRAC)'!D$14:AG$14, "CLO10", 'Database (LECTURE-RES-PRAC)'!D158:AG158) / 'Grade computation'!F$13, IF(C$16 = "MIDTERM", SUMIF('Database (LECTURE-RES-PRAC)'!AJ$14:BM$14, "CLO10", 'Database (LECTURE-RES-PRAC)'!AJ158:BM158) / 'Grade computation'!G$13, IF(C$16 = "FINAL", SUMIF('Database (LECTURE-RES-PRAC)'!BP$14:CS$14, "CLO10", 'Database (LECTURE-RES-PRAC)'!BP158:CS158) / 'Grade computation'!H$13,""))),""),"")</f>
        <v/>
      </c>
      <c r="BG161" s="232" t="str">
        <f t="shared" si="94"/>
        <v/>
      </c>
      <c r="BH161" s="25" t="str">
        <f>IF(B161 &lt;&gt; "",IF(AND('PRINTABLE (per grading)'!H$16="EXAM", 'PRINTABLE (per grading)'!B$13="Prelim"), IF(ISERROR(SUMIF('Exam (LECTURE ONLY)'!D$20:M$20, "CLO10", 'Exam (LECTURE ONLY)'!D163:M163) / 'Exam (LECTURE ONLY)'!AL$15), "", SUMIF('Exam (LECTURE ONLY)'!D$20:M$20, "CLO10", 'Exam (LECTURE ONLY)'!D163:M163) /'Exam (LECTURE ONLY)'!AL$15),
IF(AND('PRINTABLE (per grading)'!H$16="EXAM", 'PRINTABLE (per grading)'!B$13="Midterm"), IF(ISERROR(SUMIF('Exam (LECTURE ONLY)'!O$20:X$20, "CLO10", 'Exam (LECTURE ONLY)'!O163:X163) / 'Exam (LECTURE ONLY)'!AM$15), "", SUMIF('Exam (LECTURE ONLY)'!O$20:X$20, "CLO10", 'Exam (LECTURE ONLY)'!O163:X163) / 'Exam (LECTURE ONLY)'!AM$15),
IF(AND('PRINTABLE (per grading)'!H$16="EXAM", 'PRINTABLE (per grading)'!B$13="Final"), IF(ISERROR(SUMIF('Exam (LECTURE ONLY)'!Z$20:AI$20, "CLO10", 'Exam (LECTURE ONLY)'!Z163:AI163) / 'Exam (LECTURE ONLY)'!AN$15), "", SUMIF('Exam (LECTURE ONLY)'!Z$20:AI$20, "CLO10", 'Exam (LECTURE ONLY)'!Z163:AI163) / 'Exam (LECTURE ONLY)'!AN$15),
IF(AND('PRINTABLE (per grading)'!H$16="OUTPUT", 'PRINTABLE (per grading)'!B$13="Prelim"), IF(ISERROR(SUMIF(OUTPUT!C$20:M$20, "CLO10", OUTPUT!C163:M163) / OUTPUT!AL$15), "", SUMIF(OUTPUT!C$20:M$20, "CLO10", OUTPUT!C163:M163) / OUTPUT!AL$15),
IF(AND('PRINTABLE (per grading)'!H$16="OUTPUT", 'PRINTABLE (per grading)'!B$13="Midterm"), IF(ISERROR(SUMIF(OUTPUT!O$20:Y$20, "CLO10", OUTPUT!O163:Y163) / OUTPUT!AM$15), "", SUMIF(OUTPUT!O$20:Y$20, "CLO10", OUTPUT!O163:Y163) / OUTPUT!AM$15),
IF(AND('PRINTABLE (per grading)'!H$16="OUTPUT", 'PRINTABLE (per grading)'!B$13="Final"), IF(ISERROR(SUMIF(OUTPUT!AA$20:AI$20, "CLO10", OUTPUT!AA163:AI163) / OUTPUT!AN$15), "", SUMIF(OUTPUT!AA$20:AI$20, "CLO10", OUTPUT!AA163:AI163) / OUTPUT!AN$15),
"")))))),"")</f>
        <v/>
      </c>
      <c r="BI161" s="232" t="str">
        <f t="shared" si="95"/>
        <v/>
      </c>
      <c r="BJ161" s="233" t="str">
        <f t="shared" si="96"/>
        <v/>
      </c>
      <c r="BK161" s="2"/>
    </row>
    <row r="162" spans="1:63" ht="20.100000000000001" customHeight="1">
      <c r="A162" s="212" t="str">
        <f>IF(ISBLANK('Database (LECTURE-RES-PRAC)'!A159),"",'Database (LECTURE-RES-PRAC)'!A159)</f>
        <v/>
      </c>
      <c r="B162" s="213" t="str">
        <f>IF(ISBLANK('Database (LECTURE-RES-PRAC)'!B159),"",'Database (LECTURE-RES-PRAC)'!B159)</f>
        <v/>
      </c>
      <c r="C162" s="134" t="str">
        <f>IF(B162&lt;&gt;"",IF(C$16="PRELIM",'Grade computation'!C162, IF(C$16="MIDTERM",'Grade computation'!K162, IF(C$16="FINAL",'Grade computation'!S162,""))),"")</f>
        <v/>
      </c>
      <c r="D162" s="135" t="str">
        <f t="shared" si="1"/>
        <v/>
      </c>
      <c r="E162" s="134" t="str">
        <f>IF(B162&lt;&gt;"", IF(C$16="PRELIM",'Grade computation'!E162, IF(C$16="MIDTERM",'Grade computation'!M162, IF(C$16="FINAL",'Grade computation'!U162,""))),"")</f>
        <v/>
      </c>
      <c r="F162" s="136" t="str">
        <f t="shared" si="2"/>
        <v/>
      </c>
      <c r="G162" s="137" t="str">
        <f t="shared" si="3"/>
        <v/>
      </c>
      <c r="H162" s="207" t="str">
        <f>IF(B162&lt;&gt;"",IF(C$16="PRELIM", 'Grade computation'!H162, IF(C$16="MIDTERM", 'Grade computation'!P162, IF(C$16="FINAL",'Grade computation'!X162, ""))),"")</f>
        <v/>
      </c>
      <c r="I162" s="137" t="str">
        <f t="shared" si="4"/>
        <v/>
      </c>
      <c r="J162" s="139" t="str">
        <f t="shared" si="5"/>
        <v/>
      </c>
      <c r="K162" s="377" t="str">
        <f t="shared" si="6"/>
        <v/>
      </c>
      <c r="L162" s="434"/>
      <c r="M162" s="25" t="str">
        <f>IF(B162 &lt;&gt; "", IFERROR(IF(C$16 = "PRELIM", SUMIF('Database (LECTURE-RES-PRAC)'!D$14:AG$14, "CLO1", 'Database (LECTURE-RES-PRAC)'!D159:AG159) / 'Grade computation'!F$4, IF(C$16 = "MIDTERM", SUMIF('Database (LECTURE-RES-PRAC)'!AJ$14:BM$14, "CLO1", 'Database (LECTURE-RES-PRAC)'!AJ159:BM159) / 'Grade computation'!G$4, IF(C$16 = "FINAL", SUMIF('Database (LECTURE-RES-PRAC)'!BP$14:CS$14, "CLO1", 'Database (LECTURE-RES-PRAC)'!BP159:CS159) / 'Grade computation'!H$4,""))),""),"")</f>
        <v/>
      </c>
      <c r="N162" s="232" t="str">
        <f t="shared" si="67"/>
        <v/>
      </c>
      <c r="O162" s="25" t="str">
        <f>IF(B162 &lt;&gt; "",IF(AND('PRINTABLE (per grading)'!H$16="EXAM", 'PRINTABLE (per grading)'!B$13="Prelim"), IF(ISERROR(SUMIF('Exam (LECTURE ONLY)'!D$20:M$20, "CLO1", 'Exam (LECTURE ONLY)'!D164:M164) / 'Exam (LECTURE ONLY)'!AL$6), "", SUMIF('Exam (LECTURE ONLY)'!D$20:M$20, "CLO1", 'Exam (LECTURE ONLY)'!D164:M164) /'Exam (LECTURE ONLY)'!AL$6),
IF(AND('PRINTABLE (per grading)'!H$16="EXAM", 'PRINTABLE (per grading)'!B$13="Midterm"), IF(ISERROR(SUMIF('Exam (LECTURE ONLY)'!O$20:X$20, "CLO1", 'Exam (LECTURE ONLY)'!O164:X164) / 'Exam (LECTURE ONLY)'!AM$6), "", SUMIF('Exam (LECTURE ONLY)'!O$20:X$20, "CLO1", 'Exam (LECTURE ONLY)'!O164:X164) / 'Exam (LECTURE ONLY)'!AM$6),
IF(AND('PRINTABLE (per grading)'!H$16="EXAM", 'PRINTABLE (per grading)'!B$13="Final"), IF(ISERROR(SUMIF('Exam (LECTURE ONLY)'!Z$20:AI$20, "CLO1", 'Exam (LECTURE ONLY)'!Z164:AI164) / 'Exam (LECTURE ONLY)'!AN$6), "", SUMIF('Exam (LECTURE ONLY)'!Z$20:AI$20, "CLO1", 'Exam (LECTURE ONLY)'!Z164:AI164) / 'Exam (LECTURE ONLY)'!AN$6),
IF(AND('PRINTABLE (per grading)'!H$16="OUTPUT", 'PRINTABLE (per grading)'!B$13="Prelim"), IF(ISERROR(SUMIF(OUTPUT!C$20:M$20, "CLO1", OUTPUT!C164:M164) / OUTPUT!AL$6), "", SUMIF(OUTPUT!C$20:M$20, "CLO1", OUTPUT!C164:M164) / OUTPUT!AL$6),
IF(AND('PRINTABLE (per grading)'!H$16="OUTPUT", 'PRINTABLE (per grading)'!B$13="Midterm"), IF(ISERROR(SUMIF(OUTPUT!O$20:Y$20, "CLO1", OUTPUT!O164:Y164) / OUTPUT!AM$6), "", SUMIF(OUTPUT!O$20:Y$20, "CLO1", OUTPUT!O164:Y164) / OUTPUT!AM$6),
IF(AND('PRINTABLE (per grading)'!H$16="OUTPUT", 'PRINTABLE (per grading)'!B$13="Final"), IF(ISERROR(SUMIF(OUTPUT!AA$20:AI$20, "CLO1", OUTPUT!AA164:AI164) / OUTPUT!AN$6), "", SUMIF(OUTPUT!AA$20:AI$20, "CLO1", OUTPUT!AA164:AI164) / OUTPUT!AN$6),
"")))))),"")</f>
        <v/>
      </c>
      <c r="P162" s="232" t="str">
        <f t="shared" si="68"/>
        <v/>
      </c>
      <c r="Q162" s="233" t="str">
        <f t="shared" si="69"/>
        <v/>
      </c>
      <c r="R162" s="25" t="str">
        <f>IF(B162 &lt;&gt; "", IFERROR(IF(C$16 = "PRELIM", SUMIF('Database (LECTURE-RES-PRAC)'!D$14:AG$14, "CLO2", 'Database (LECTURE-RES-PRAC)'!D159:AG159) / 'Grade computation'!F$5, IF(C$16 = "MIDTERM", SUMIF('Database (LECTURE-RES-PRAC)'!AJ$14:BM$14, "CLO2", 'Database (LECTURE-RES-PRAC)'!AJ159:BM159) / 'Grade computation'!G$5, IF(C$16 = "FINAL", SUMIF('Database (LECTURE-RES-PRAC)'!BP$14:CS$14, "CLO2", 'Database (LECTURE-RES-PRAC)'!BP159:CS159) / 'Grade computation'!H$5,""))),""),"")</f>
        <v/>
      </c>
      <c r="S162" s="232" t="str">
        <f t="shared" si="70"/>
        <v/>
      </c>
      <c r="T162" s="25" t="str">
        <f>IF(B162 &lt;&gt; "",IF(AND('PRINTABLE (per grading)'!H$16="EXAM", 'PRINTABLE (per grading)'!B$13="Prelim"), IF(ISERROR(SUMIF('Exam (LECTURE ONLY)'!D$20:M$20, "CLO2", 'Exam (LECTURE ONLY)'!D164:M164) / 'Exam (LECTURE ONLY)'!AL$7), "", SUMIF('Exam (LECTURE ONLY)'!D$20:M$20, "CLO2", 'Exam (LECTURE ONLY)'!D164:M164) /'Exam (LECTURE ONLY)'!AL$7),
IF(AND('PRINTABLE (per grading)'!H$16="EXAM", 'PRINTABLE (per grading)'!B$13="Midterm"), IF(ISERROR(SUMIF('Exam (LECTURE ONLY)'!O$20:X$20, "CLO2", 'Exam (LECTURE ONLY)'!O164:X164) / 'Exam (LECTURE ONLY)'!AM$7), "", SUMIF('Exam (LECTURE ONLY)'!O$20:X$20, "CLO2", 'Exam (LECTURE ONLY)'!O164:X164) / 'Exam (LECTURE ONLY)'!AM$7),
IF(AND('PRINTABLE (per grading)'!H$16="EXAM", 'PRINTABLE (per grading)'!B$13="Final"), IF(ISERROR(SUMIF('Exam (LECTURE ONLY)'!Z$20:AI$20, "CLO2", 'Exam (LECTURE ONLY)'!Z164:AI164) / 'Exam (LECTURE ONLY)'!AN$7), "", SUMIF('Exam (LECTURE ONLY)'!Z$20:AI$20, "CLO2", 'Exam (LECTURE ONLY)'!Z164:AI164) / 'Exam (LECTURE ONLY)'!AN$7),
IF(AND('PRINTABLE (per grading)'!H$16="OUTPUT", 'PRINTABLE (per grading)'!B$13="Prelim"), IF(ISERROR(SUMIF(OUTPUT!C$20:M$20, "CLO2", OUTPUT!C164:M164) / OUTPUT!AL$7), "", SUMIF(OUTPUT!C$20:M$20, "CLO2", OUTPUT!C164:M164) / OUTPUT!AL$7),
IF(AND('PRINTABLE (per grading)'!H$16="OUTPUT", 'PRINTABLE (per grading)'!B$13="Midterm"), IF(ISERROR(SUMIF(OUTPUT!O$20:Y$20, "CLO2", OUTPUT!O164:Y164) / OUTPUT!AM$7), "", SUMIF(OUTPUT!O$20:Y$20, "CLO2", OUTPUT!O164:Y164) / OUTPUT!AM$7),
IF(AND('PRINTABLE (per grading)'!H$16="OUTPUT", 'PRINTABLE (per grading)'!B$13="Final"), IF(ISERROR(SUMIF(OUTPUT!AA$20:AI$20, "CLO2", OUTPUT!AA164:AI164) / OUTPUT!AN$7), "", SUMIF(OUTPUT!AA$20:AI$20, "CLO2", OUTPUT!AA164:AI164) / OUTPUT!AN$7),
"")))))),"")</f>
        <v/>
      </c>
      <c r="U162" s="232" t="str">
        <f t="shared" si="71"/>
        <v/>
      </c>
      <c r="V162" s="233" t="str">
        <f t="shared" si="72"/>
        <v/>
      </c>
      <c r="W162" s="25" t="str">
        <f>IF(B162 &lt;&gt; "", IFERROR(IF(C$16 = "PRELIM", SUMIF('Database (LECTURE-RES-PRAC)'!D$14:AG$14, "CLO3", 'Database (LECTURE-RES-PRAC)'!D159:AG159) / 'Grade computation'!F$6, IF(C$16 = "MIDTERM", SUMIF('Database (LECTURE-RES-PRAC)'!AJ$14:BM$14, "CLO3", 'Database (LECTURE-RES-PRAC)'!AJ159:BM159) / 'Grade computation'!G$6, IF(C$16 = "FINAL", SUMIF('Database (LECTURE-RES-PRAC)'!BP$14:CS$14, "CLO3", 'Database (LECTURE-RES-PRAC)'!BP159:CS159) / 'Grade computation'!H$6,""))),""),"")</f>
        <v/>
      </c>
      <c r="X162" s="232" t="str">
        <f t="shared" si="73"/>
        <v/>
      </c>
      <c r="Y162" s="25" t="str">
        <f>IF(B162 &lt;&gt; "",IF(AND('PRINTABLE (per grading)'!H$16="EXAM", 'PRINTABLE (per grading)'!B$13="Prelim"), IF(ISERROR(SUMIF('Exam (LECTURE ONLY)'!D$20:M$20, "CLO3", 'Exam (LECTURE ONLY)'!D164:M164) / 'Exam (LECTURE ONLY)'!AL$8), "", SUMIF('Exam (LECTURE ONLY)'!D$20:M$20, "CLO3", 'Exam (LECTURE ONLY)'!D164:M164) /'Exam (LECTURE ONLY)'!AL$8),
IF(AND('PRINTABLE (per grading)'!H$16="EXAM", 'PRINTABLE (per grading)'!B$13="Midterm"), IF(ISERROR(SUMIF('Exam (LECTURE ONLY)'!O$20:X$20, "CLO3", 'Exam (LECTURE ONLY)'!O164:X164) / 'Exam (LECTURE ONLY)'!AM$8), "", SUMIF('Exam (LECTURE ONLY)'!O$20:X$20, "CLO3", 'Exam (LECTURE ONLY)'!O164:X164) / 'Exam (LECTURE ONLY)'!AM$8),
IF(AND('PRINTABLE (per grading)'!H$16="EXAM", 'PRINTABLE (per grading)'!B$13="Final"), IF(ISERROR(SUMIF('Exam (LECTURE ONLY)'!Z$20:AI$20, "CLO3", 'Exam (LECTURE ONLY)'!Z164:AI164) / 'Exam (LECTURE ONLY)'!AN$8), "", SUMIF('Exam (LECTURE ONLY)'!Z$20:AI$20, "CLO3", 'Exam (LECTURE ONLY)'!Z164:AI164) / 'Exam (LECTURE ONLY)'!AN$8),
IF(AND('PRINTABLE (per grading)'!H$16="OUTPUT", 'PRINTABLE (per grading)'!B$13="Prelim"), IF(ISERROR(SUMIF(OUTPUT!C$20:M$20, "CLO3", OUTPUT!C164:M164) / OUTPUT!AL$8), "", SUMIF(OUTPUT!C$20:M$20, "CLO3", OUTPUT!C164:M164) / OUTPUT!AL$8),
IF(AND('PRINTABLE (per grading)'!H$16="OUTPUT", 'PRINTABLE (per grading)'!B$13="Midterm"), IF(ISERROR(SUMIF(OUTPUT!O$20:Y$20, "CLO3", OUTPUT!O164:Y164) / OUTPUT!AM$8), "", SUMIF(OUTPUT!O$20:Y$20, "CLO3", OUTPUT!O164:Y164) / OUTPUT!AM$8),
IF(AND('PRINTABLE (per grading)'!H$16="OUTPUT", 'PRINTABLE (per grading)'!B$13="Final"), IF(ISERROR(SUMIF(OUTPUT!AA$20:AI$20, "CLO3", OUTPUT!AA164:AI164) / OUTPUT!AN$8), "", SUMIF(OUTPUT!AA$20:AI$20, "CLO3", OUTPUT!AA164:AI164) / OUTPUT!AN$8),
"" )))))),"")</f>
        <v/>
      </c>
      <c r="Z162" s="232" t="str">
        <f t="shared" si="74"/>
        <v/>
      </c>
      <c r="AA162" s="233" t="str">
        <f t="shared" si="75"/>
        <v/>
      </c>
      <c r="AB162" s="25" t="str">
        <f>IF(B162 &lt;&gt; "", IFERROR(IF(C$16 = "PRELIM", SUMIF('Database (LECTURE-RES-PRAC)'!D$14:AG$14, "CLO4", 'Database (LECTURE-RES-PRAC)'!D159:AG159) / 'Grade computation'!F$7, IF(C$16 = "MIDTERM", SUMIF('Database (LECTURE-RES-PRAC)'!AJ$14:BM$14, "CLO4", 'Database (LECTURE-RES-PRAC)'!AJ159:BM159) / 'Grade computation'!G$7, IF(C$16 = "FINAL", SUMIF('Database (LECTURE-RES-PRAC)'!BP$14:CS$14, "CLO4", 'Database (LECTURE-RES-PRAC)'!BP159:CS159) / 'Grade computation'!H$7,""))),""),"")</f>
        <v/>
      </c>
      <c r="AC162" s="232" t="str">
        <f t="shared" si="76"/>
        <v/>
      </c>
      <c r="AD162" s="25" t="str">
        <f>IF(B162 &lt;&gt; "",IF(AND('PRINTABLE (per grading)'!H$16="EXAM", 'PRINTABLE (per grading)'!B$13="Prelim"), IF(ISERROR(SUMIF('Exam (LECTURE ONLY)'!D$20:M$20, "CLO4", 'Exam (LECTURE ONLY)'!D164:M164) / 'Exam (LECTURE ONLY)'!AL$9), "", SUMIF('Exam (LECTURE ONLY)'!D$20:M$20, "CLO4", 'Exam (LECTURE ONLY)'!D164:M164) /'Exam (LECTURE ONLY)'!AL$9),
IF(AND('PRINTABLE (per grading)'!H$16="EXAM", 'PRINTABLE (per grading)'!B$13="Midterm"), IF(ISERROR(SUMIF('Exam (LECTURE ONLY)'!O$20:X$20, "CLO4", 'Exam (LECTURE ONLY)'!O164:X164) / 'Exam (LECTURE ONLY)'!AM$9), "", SUMIF('Exam (LECTURE ONLY)'!O$20:X$20, "CLO4", 'Exam (LECTURE ONLY)'!O164:X164) / 'Exam (LECTURE ONLY)'!AM$9),
IF(AND('PRINTABLE (per grading)'!H$16="EXAM", 'PRINTABLE (per grading)'!B$13="Final"), IF(ISERROR(SUMIF('Exam (LECTURE ONLY)'!Z$20:AI$20, "CLO4", 'Exam (LECTURE ONLY)'!Z164:AI164) / 'Exam (LECTURE ONLY)'!AN$9), "", SUMIF('Exam (LECTURE ONLY)'!Z$20:AI$20, "CLO4", 'Exam (LECTURE ONLY)'!Z164:AI164) / 'Exam (LECTURE ONLY)'!AN$9),
IF(AND('PRINTABLE (per grading)'!H$16="OUTPUT", 'PRINTABLE (per grading)'!B$13="Prelim"), IF(ISERROR(SUMIF(OUTPUT!C$20:M$20, "CLO4", OUTPUT!C164:M164) / OUTPUT!AL$9), "", SUMIF(OUTPUT!C$20:M$20, "CLO4", OUTPUT!C164:M164) / OUTPUT!AL$9),
IF(AND('PRINTABLE (per grading)'!H$16="OUTPUT", 'PRINTABLE (per grading)'!B$13="Midterm"), IF(ISERROR(SUMIF(OUTPUT!O$20:Y$20, "CLO4", OUTPUT!O164:Y164) / OUTPUT!AM$9), "", SUMIF(OUTPUT!O$20:Y$20, "CLO4", OUTPUT!O164:Y164) / OUTPUT!AM$9),
IF(AND('PRINTABLE (per grading)'!H$16="OUTPUT", 'PRINTABLE (per grading)'!B$13="Final"), IF(ISERROR(SUMIF(OUTPUT!AA$20:AI$20, "CLO4", OUTPUT!AA164:AI164) / OUTPUT!AN$9), "", SUMIF(OUTPUT!AA$20:AI$20, "CLO4", OUTPUT!AA164:AI164) / OUTPUT!AN$9),
"")))))),"")</f>
        <v/>
      </c>
      <c r="AE162" s="232" t="str">
        <f t="shared" si="77"/>
        <v/>
      </c>
      <c r="AF162" s="233" t="str">
        <f t="shared" si="78"/>
        <v/>
      </c>
      <c r="AG162" s="25" t="str">
        <f>IF(B162 &lt;&gt; "", IFERROR(IF(C$16 = "PRELIM", SUMIF('Database (LECTURE-RES-PRAC)'!D$14:AG$14, "CLO5", 'Database (LECTURE-RES-PRAC)'!D159:AG159) / 'Grade computation'!F$8, IF(C$16 = "MIDTERM", SUMIF('Database (LECTURE-RES-PRAC)'!AJ$14:BM$14, "CLO5", 'Database (LECTURE-RES-PRAC)'!AJ159:BM159) / 'Grade computation'!G$8, IF(C$16 = "FINAL", SUMIF('Database (LECTURE-RES-PRAC)'!BP$14:CS$14, "CLO5", 'Database (LECTURE-RES-PRAC)'!BP159:CS159) / 'Grade computation'!H$8,""))),""),"")</f>
        <v/>
      </c>
      <c r="AH162" s="232" t="str">
        <f t="shared" si="79"/>
        <v/>
      </c>
      <c r="AI162" s="25" t="str">
        <f>IF(B162 &lt;&gt; "",IF(AND('PRINTABLE (per grading)'!H$16="EXAM", 'PRINTABLE (per grading)'!B$13="Prelim"), IF(ISERROR(SUMIF('Exam (LECTURE ONLY)'!D$20:M$20, "CLO5", 'Exam (LECTURE ONLY)'!D164:M164) / 'Exam (LECTURE ONLY)'!AL$10), "", SUMIF('Exam (LECTURE ONLY)'!D$20:M$20, "CLO5", 'Exam (LECTURE ONLY)'!D164:M164) /'Exam (LECTURE ONLY)'!AL$10),
IF(AND('PRINTABLE (per grading)'!H$16="EXAM", 'PRINTABLE (per grading)'!B$13="Midterm"), IF(ISERROR(SUMIF('Exam (LECTURE ONLY)'!O$20:X$20, "CLO5", 'Exam (LECTURE ONLY)'!O164:X164) / 'Exam (LECTURE ONLY)'!AM$10), "", SUMIF('Exam (LECTURE ONLY)'!O$20:X$20, "CLO5", 'Exam (LECTURE ONLY)'!O164:X164) / 'Exam (LECTURE ONLY)'!AM$10),
IF(AND('PRINTABLE (per grading)'!H$16="EXAM", 'PRINTABLE (per grading)'!B$13="Final"), IF(ISERROR(SUMIF('Exam (LECTURE ONLY)'!Z$20:AI$20, "CLO5", 'Exam (LECTURE ONLY)'!Z164:AI164) / 'Exam (LECTURE ONLY)'!AN$10), "", SUMIF('Exam (LECTURE ONLY)'!Z$20:AI$20, "CLO5", 'Exam (LECTURE ONLY)'!Z164:AI164) / 'Exam (LECTURE ONLY)'!AN$10),
IF(AND('PRINTABLE (per grading)'!H$16="OUTPUT", 'PRINTABLE (per grading)'!B$13="Prelim"), IF(ISERROR(SUMIF(OUTPUT!C$20:M$20, "CLO5", OUTPUT!C164:M164) / OUTPUT!AL$10), "", SUMIF(OUTPUT!C$20:M$20, "CLO5", OUTPUT!C164:M164) / OUTPUT!AL$10),
IF(AND('PRINTABLE (per grading)'!H$16="OUTPUT", 'PRINTABLE (per grading)'!B$13="Midterm"), IF(ISERROR(SUMIF(OUTPUT!O$20:Y$20, "CLO5", OUTPUT!O164:Y164) / OUTPUT!AM$10), "", SUMIF(OUTPUT!O$20:Y$20, "CLO5", OUTPUT!O164:Y164) / OUTPUT!AM$10),
IF(AND('PRINTABLE (per grading)'!H$16="OUTPUT", 'PRINTABLE (per grading)'!B$13="Final"), IF(ISERROR(SUMIF(OUTPUT!AA$20:AI$20, "CLO5", OUTPUT!AA164:AI164) / OUTPUT!AN$10), "", SUMIF(OUTPUT!AA$20:AI$20, "CLO5", OUTPUT!AA164:AI164) / OUTPUT!AN$10),
"")))))),"")</f>
        <v/>
      </c>
      <c r="AJ162" s="232" t="str">
        <f t="shared" si="80"/>
        <v/>
      </c>
      <c r="AK162" s="233" t="str">
        <f t="shared" si="81"/>
        <v/>
      </c>
      <c r="AL162" s="25" t="str">
        <f>IF(B162 &lt;&gt; "", IFERROR(IF(C$16 = "PRELIM", SUMIF('Database (LECTURE-RES-PRAC)'!D$14:AG$14, "CLO6", 'Database (LECTURE-RES-PRAC)'!D159:AG159) / 'Grade computation'!F$9, IF(C$16 = "MIDTERM", SUMIF('Database (LECTURE-RES-PRAC)'!AJ$14:BM$14, "CLO6", 'Database (LECTURE-RES-PRAC)'!AJ159:BM159) / 'Grade computation'!G$9, IF(C$16 = "FINAL", SUMIF('Database (LECTURE-RES-PRAC)'!BP$14:CS$14, "CLO6", 'Database (LECTURE-RES-PRAC)'!BP159:CS159) / 'Grade computation'!H$9,""))),""),"")</f>
        <v/>
      </c>
      <c r="AM162" s="232" t="str">
        <f t="shared" si="82"/>
        <v/>
      </c>
      <c r="AN162" s="25" t="str">
        <f>IF(B162 &lt;&gt; "",IF(AND('PRINTABLE (per grading)'!H$16="EXAM", 'PRINTABLE (per grading)'!B$13="Prelim"), IF(ISERROR(SUMIF('Exam (LECTURE ONLY)'!D$20:M$20, "CLO6", 'Exam (LECTURE ONLY)'!D164:M164) / 'Exam (LECTURE ONLY)'!AL$11), "", SUMIF('Exam (LECTURE ONLY)'!D$20:M$20, "CLO6", 'Exam (LECTURE ONLY)'!D164:M164) /'Exam (LECTURE ONLY)'!AL$11),
IF(AND('PRINTABLE (per grading)'!H$16="EXAM", 'PRINTABLE (per grading)'!B$13="Midterm"), IF(ISERROR(SUMIF('Exam (LECTURE ONLY)'!O$20:X$20, "CLO6", 'Exam (LECTURE ONLY)'!O164:X164) / 'Exam (LECTURE ONLY)'!AM$11), "", SUMIF('Exam (LECTURE ONLY)'!O$20:X$20, "CLO6", 'Exam (LECTURE ONLY)'!O164:X164) / 'Exam (LECTURE ONLY)'!AM$11),
IF(AND('PRINTABLE (per grading)'!H$16="EXAM", 'PRINTABLE (per grading)'!B$13="Final"), IF(ISERROR(SUMIF('Exam (LECTURE ONLY)'!Z$20:AI$20, "CLO6", 'Exam (LECTURE ONLY)'!Z164:AI164) / 'Exam (LECTURE ONLY)'!AN$11), "", SUMIF('Exam (LECTURE ONLY)'!Z$20:AI$20, "CLO6", 'Exam (LECTURE ONLY)'!Z164:AI164) / 'Exam (LECTURE ONLY)'!AN$11),
IF(AND('PRINTABLE (per grading)'!H$16="OUTPUT", 'PRINTABLE (per grading)'!B$13="Prelim"), IF(ISERROR(SUMIF(OUTPUT!C$20:M$20, "CLO6", OUTPUT!C164:M164) / OUTPUT!AL$11), "", SUMIF(OUTPUT!C$20:M$20, "CLO6", OUTPUT!C164:M164) / OUTPUT!AL$11),
IF(AND('PRINTABLE (per grading)'!H$16="OUTPUT", 'PRINTABLE (per grading)'!B$13="Midterm"), IF(ISERROR(SUMIF(OUTPUT!O$20:Y$20, "CLO6", OUTPUT!O164:Y164) / OUTPUT!AM$11), "", SUMIF(OUTPUT!O$20:Y$20, "CLO6", OUTPUT!O164:Y164) / OUTPUT!AM$11),
IF(AND('PRINTABLE (per grading)'!H$16="OUTPUT", 'PRINTABLE (per grading)'!B$13="Final"), IF(ISERROR(SUMIF(OUTPUT!AA$20:AI$20, "CLO6", OUTPUT!AA164:AI164) / OUTPUT!AN$11), "", SUMIF(OUTPUT!AA$20:AI$20, "CLO6", OUTPUT!AA164:AI164) / OUTPUT!AN$11),
"")))))),"")</f>
        <v/>
      </c>
      <c r="AO162" s="232" t="str">
        <f t="shared" si="83"/>
        <v/>
      </c>
      <c r="AP162" s="233" t="str">
        <f t="shared" si="84"/>
        <v/>
      </c>
      <c r="AQ162" s="25" t="str">
        <f>IF(B162 &lt;&gt; "", IFERROR(IF(C$16 = "PRELIM", SUMIF('Database (LECTURE-RES-PRAC)'!D$14:AG$14, "CLO7", 'Database (LECTURE-RES-PRAC)'!D159:AG159) / 'Grade computation'!F$10, IF(C$16 = "MIDTERM", SUMIF('Database (LECTURE-RES-PRAC)'!AJ$14:BM$14, "CLO7", 'Database (LECTURE-RES-PRAC)'!AJ159:BM159) / 'Grade computation'!G$10, IF(C$16 = "FINAL", SUMIF('Database (LECTURE-RES-PRAC)'!BP$14:CS$14, "CLO7", 'Database (LECTURE-RES-PRAC)'!BP159:CS159) / 'Grade computation'!H$10,""))),""),"")</f>
        <v/>
      </c>
      <c r="AR162" s="232" t="str">
        <f t="shared" si="85"/>
        <v/>
      </c>
      <c r="AS162" s="25" t="str">
        <f>IF(B162 &lt;&gt; "",IF(AND('PRINTABLE (per grading)'!H$16="EXAM", 'PRINTABLE (per grading)'!B$13="Prelim"), IF(ISERROR(SUMIF('Exam (LECTURE ONLY)'!D$20:M$20, "CLO7", 'Exam (LECTURE ONLY)'!D164:M164) / 'Exam (LECTURE ONLY)'!AL$12), "", SUMIF('Exam (LECTURE ONLY)'!D$20:M$20, "CLO7", 'Exam (LECTURE ONLY)'!D164:M164) /'Exam (LECTURE ONLY)'!AL$12),
IF(AND('PRINTABLE (per grading)'!H$16="EXAM", 'PRINTABLE (per grading)'!B$13="Midterm"), IF(ISERROR(SUMIF('Exam (LECTURE ONLY)'!O$20:X$20, "CLO7", 'Exam (LECTURE ONLY)'!O164:X164) / 'Exam (LECTURE ONLY)'!AM$12), "", SUMIF('Exam (LECTURE ONLY)'!O$20:X$20, "CLO7", 'Exam (LECTURE ONLY)'!O164:X164) / 'Exam (LECTURE ONLY)'!AM$12),
IF(AND('PRINTABLE (per grading)'!H$16="EXAM", 'PRINTABLE (per grading)'!B$13="Final"), IF(ISERROR(SUMIF('Exam (LECTURE ONLY)'!Z$20:AI$20, "CLO7", 'Exam (LECTURE ONLY)'!Z164:AI164) / 'Exam (LECTURE ONLY)'!AN$12), "", SUMIF('Exam (LECTURE ONLY)'!Z$20:AI$20, "CLO7", 'Exam (LECTURE ONLY)'!Z164:AI164) / 'Exam (LECTURE ONLY)'!AN$12),
IF(AND('PRINTABLE (per grading)'!H$16="OUTPUT", 'PRINTABLE (per grading)'!B$13="Prelim"), IF(ISERROR(SUMIF(OUTPUT!C$20:M$20, "CLO7", OUTPUT!C164:M164) / OUTPUT!AL$12), "", SUMIF(OUTPUT!C$20:M$20, "CLO7", OUTPUT!C164:M164) / OUTPUT!AL$12),
IF(AND('PRINTABLE (per grading)'!H$16="OUTPUT", 'PRINTABLE (per grading)'!B$13="Midterm"), IF(ISERROR(SUMIF(OUTPUT!O$20:Y$20, "CLO7", OUTPUT!O164:Y164) / OUTPUT!AM$12), "", SUMIF(OUTPUT!O$20:Y$20, "CLO7", OUTPUT!O164:Y164) / OUTPUT!AM$12),
IF(AND('PRINTABLE (per grading)'!H$16="OUTPUT", 'PRINTABLE (per grading)'!B$13="Final"), IF(ISERROR(SUMIF(OUTPUT!AA$20:AI$20, "CLO7", OUTPUT!AA164:AI164) / OUTPUT!AN$12), "", SUMIF(OUTPUT!AA$20:AI$20, "CLO7", OUTPUT!AA164:AI164) / OUTPUT!AN$12),
"")))))),"")</f>
        <v/>
      </c>
      <c r="AT162" s="232" t="str">
        <f t="shared" si="86"/>
        <v/>
      </c>
      <c r="AU162" s="233" t="str">
        <f t="shared" si="87"/>
        <v/>
      </c>
      <c r="AV162" s="25" t="str">
        <f>IF(B162 &lt;&gt; "", IFERROR(IF(C$16 = "PRELIM", SUMIF('Database (LECTURE-RES-PRAC)'!D$14:AG$14, "CLO8", 'Database (LECTURE-RES-PRAC)'!D159:AG159) / 'Grade computation'!F$11, IF(C$16 = "MIDTERM", SUMIF('Database (LECTURE-RES-PRAC)'!AJ$14:BM$14, "CLO8", 'Database (LECTURE-RES-PRAC)'!AJ159:BM159) / 'Grade computation'!G$11, IF(C$16 = "FINAL", SUMIF('Database (LECTURE-RES-PRAC)'!BP$14:CS$14, "CLO8", 'Database (LECTURE-RES-PRAC)'!BP159:CS159) / 'Grade computation'!H$11,""))),""),"")</f>
        <v/>
      </c>
      <c r="AW162" s="232" t="str">
        <f t="shared" si="88"/>
        <v/>
      </c>
      <c r="AX162" s="25" t="str">
        <f>IF(B162 &lt;&gt; "",IF(AND('PRINTABLE (per grading)'!H$16="EXAM", 'PRINTABLE (per grading)'!B$13="Prelim"), IF(ISERROR(SUMIF('Exam (LECTURE ONLY)'!D$20:M$20, "CLO8", 'Exam (LECTURE ONLY)'!D164:M164) / 'Exam (LECTURE ONLY)'!AL$13), "", SUMIF('Exam (LECTURE ONLY)'!D$20:M$20, "CLO8", 'Exam (LECTURE ONLY)'!D164:M164) /'Exam (LECTURE ONLY)'!AL$13),
IF(AND('PRINTABLE (per grading)'!H$16="EXAM", 'PRINTABLE (per grading)'!B$13="Midterm"), IF(ISERROR(SUMIF('Exam (LECTURE ONLY)'!O$20:X$20, "CLO8", 'Exam (LECTURE ONLY)'!O164:X164) / 'Exam (LECTURE ONLY)'!AM$13), "", SUMIF('Exam (LECTURE ONLY)'!O$20:X$20, "CLO8", 'Exam (LECTURE ONLY)'!O164:X164) / 'Exam (LECTURE ONLY)'!AM$13),
IF(AND('PRINTABLE (per grading)'!H$16="EXAM", 'PRINTABLE (per grading)'!B$13="Final"), IF(ISERROR(SUMIF('Exam (LECTURE ONLY)'!Z$20:AI$20, "CLO8", 'Exam (LECTURE ONLY)'!Z164:AI164) / 'Exam (LECTURE ONLY)'!AN$13), "", SUMIF('Exam (LECTURE ONLY)'!Z$20:AI$20, "CLO8", 'Exam (LECTURE ONLY)'!Z164:AI164) / 'Exam (LECTURE ONLY)'!AN$13),
IF(AND('PRINTABLE (per grading)'!H$16="OUTPUT", 'PRINTABLE (per grading)'!B$13="Prelim"), IF(ISERROR(SUMIF(OUTPUT!C$20:M$20, "CLO8", OUTPUT!C164:M164) / OUTPUT!AL$13), "", SUMIF(OUTPUT!C$20:M$20, "CLO8", OUTPUT!C164:M164) / OUTPUT!AL$13),
IF(AND('PRINTABLE (per grading)'!H$16="OUTPUT", 'PRINTABLE (per grading)'!B$13="Midterm"), IF(ISERROR(SUMIF(OUTPUT!O$20:Y$20, "CLO8", OUTPUT!O164:Y164) / OUTPUT!AM$13), "", SUMIF(OUTPUT!O$20:Y$20, "CLO8", OUTPUT!O164:Y164) / OUTPUT!AM$13),
IF(AND('PRINTABLE (per grading)'!H$16="OUTPUT", 'PRINTABLE (per grading)'!B$13="Final"), IF(ISERROR(SUMIF(OUTPUT!AA$20:AI$20, "CLO8", OUTPUT!AA164:AI164) / OUTPUT!AN$13), "", SUMIF(OUTPUT!AA$20:AI$20, "CLO8", OUTPUT!AA164:AI164) / OUTPUT!AN$13),
"")))))),"")</f>
        <v/>
      </c>
      <c r="AY162" s="232" t="str">
        <f t="shared" si="89"/>
        <v/>
      </c>
      <c r="AZ162" s="233" t="str">
        <f t="shared" si="90"/>
        <v/>
      </c>
      <c r="BA162" s="25" t="str">
        <f>IF(B162 &lt;&gt; "", IFERROR(IF(C$16 = "PRELIM", SUMIF('Database (LECTURE-RES-PRAC)'!D$14:AG$14, "CLO9", 'Database (LECTURE-RES-PRAC)'!D159:AG159) / 'Grade computation'!F$12, IF(C$16 = "MIDTERM", SUMIF('Database (LECTURE-RES-PRAC)'!AJ$14:BM$14, "CLO9", 'Database (LECTURE-RES-PRAC)'!AJ159:BM159) / 'Grade computation'!G$12, IF(C$16 = "FINAL", SUMIF('Database (LECTURE-RES-PRAC)'!BP$14:CS$14, "CLO9", 'Database (LECTURE-RES-PRAC)'!BP159:CS159) / 'Grade computation'!H$12,""))),""),"")</f>
        <v/>
      </c>
      <c r="BB162" s="232" t="str">
        <f t="shared" si="91"/>
        <v/>
      </c>
      <c r="BC162" s="25" t="str">
        <f>IF(B162 &lt;&gt; "",IF(AND('PRINTABLE (per grading)'!H$16="EXAM", 'PRINTABLE (per grading)'!B$13="Prelim"), IF(ISERROR(SUMIF('Exam (LECTURE ONLY)'!D$20:M$20, "CLO9", 'Exam (LECTURE ONLY)'!D164:M164) / 'Exam (LECTURE ONLY)'!AL$14), "", SUMIF('Exam (LECTURE ONLY)'!D$20:M$20, "CLO9", 'Exam (LECTURE ONLY)'!D164:M164) /'Exam (LECTURE ONLY)'!AL$14),
IF(AND('PRINTABLE (per grading)'!H$16="EXAM", 'PRINTABLE (per grading)'!B$13="Midterm"), IF(ISERROR(SUMIF('Exam (LECTURE ONLY)'!O$20:X$20, "CLO9", 'Exam (LECTURE ONLY)'!O164:X164) / 'Exam (LECTURE ONLY)'!AM$14), "", SUMIF('Exam (LECTURE ONLY)'!O$20:X$20, "CLO9", 'Exam (LECTURE ONLY)'!O164:X164) / 'Exam (LECTURE ONLY)'!AM$14),
IF(AND('PRINTABLE (per grading)'!H$16="EXAM", 'PRINTABLE (per grading)'!B$13="Final"), IF(ISERROR(SUMIF('Exam (LECTURE ONLY)'!Z$20:AI$20, "CLO9", 'Exam (LECTURE ONLY)'!Z164:AI164) / 'Exam (LECTURE ONLY)'!AN$14), "", SUMIF('Exam (LECTURE ONLY)'!Z$20:AI$20, "CLO9", 'Exam (LECTURE ONLY)'!Z164:AI164) / 'Exam (LECTURE ONLY)'!AN$14),
IF(AND('PRINTABLE (per grading)'!H$16="OUTPUT", 'PRINTABLE (per grading)'!B$13="Prelim"), IF(ISERROR(SUMIF(OUTPUT!C$20:M$20, "CLO9", OUTPUT!C164:M164) / OUTPUT!AL$14), "", SUMIF(OUTPUT!C$20:M$20, "CLO9", OUTPUT!C164:M164) / OUTPUT!AL$14),
IF(AND('PRINTABLE (per grading)'!H$16="OUTPUT", 'PRINTABLE (per grading)'!B$13="Midterm"), IF(ISERROR(SUMIF(OUTPUT!O$20:Y$20, "CLO9", OUTPUT!O164:Y164) / OUTPUT!AM$14), "", SUMIF(OUTPUT!O$20:Y$20, "CLO9", OUTPUT!O164:Y164) / OUTPUT!AM$14),
IF(AND('PRINTABLE (per grading)'!H$16="OUTPUT", 'PRINTABLE (per grading)'!B$13="Final"), IF(ISERROR(SUMIF(OUTPUT!AA$20:AI$20, "CLO9", OUTPUT!AA164:AI164) / OUTPUT!AN$14), "", SUMIF(OUTPUT!AA$20:AI$20, "CLO9", OUTPUT!AA164:AI164) / OUTPUT!AN$14),
"")))))),"")</f>
        <v/>
      </c>
      <c r="BD162" s="232" t="str">
        <f t="shared" si="92"/>
        <v/>
      </c>
      <c r="BE162" s="233" t="str">
        <f t="shared" si="93"/>
        <v/>
      </c>
      <c r="BF162" s="25" t="str">
        <f>IF(B162 &lt;&gt; "", IFERROR(IF(C$16 = "PRELIM", SUMIF('Database (LECTURE-RES-PRAC)'!D$14:AG$14, "CLO10", 'Database (LECTURE-RES-PRAC)'!D159:AG159) / 'Grade computation'!F$13, IF(C$16 = "MIDTERM", SUMIF('Database (LECTURE-RES-PRAC)'!AJ$14:BM$14, "CLO10", 'Database (LECTURE-RES-PRAC)'!AJ159:BM159) / 'Grade computation'!G$13, IF(C$16 = "FINAL", SUMIF('Database (LECTURE-RES-PRAC)'!BP$14:CS$14, "CLO10", 'Database (LECTURE-RES-PRAC)'!BP159:CS159) / 'Grade computation'!H$13,""))),""),"")</f>
        <v/>
      </c>
      <c r="BG162" s="232" t="str">
        <f t="shared" si="94"/>
        <v/>
      </c>
      <c r="BH162" s="25" t="str">
        <f>IF(B162 &lt;&gt; "",IF(AND('PRINTABLE (per grading)'!H$16="EXAM", 'PRINTABLE (per grading)'!B$13="Prelim"), IF(ISERROR(SUMIF('Exam (LECTURE ONLY)'!D$20:M$20, "CLO10", 'Exam (LECTURE ONLY)'!D164:M164) / 'Exam (LECTURE ONLY)'!AL$15), "", SUMIF('Exam (LECTURE ONLY)'!D$20:M$20, "CLO10", 'Exam (LECTURE ONLY)'!D164:M164) /'Exam (LECTURE ONLY)'!AL$15),
IF(AND('PRINTABLE (per grading)'!H$16="EXAM", 'PRINTABLE (per grading)'!B$13="Midterm"), IF(ISERROR(SUMIF('Exam (LECTURE ONLY)'!O$20:X$20, "CLO10", 'Exam (LECTURE ONLY)'!O164:X164) / 'Exam (LECTURE ONLY)'!AM$15), "", SUMIF('Exam (LECTURE ONLY)'!O$20:X$20, "CLO10", 'Exam (LECTURE ONLY)'!O164:X164) / 'Exam (LECTURE ONLY)'!AM$15),
IF(AND('PRINTABLE (per grading)'!H$16="EXAM", 'PRINTABLE (per grading)'!B$13="Final"), IF(ISERROR(SUMIF('Exam (LECTURE ONLY)'!Z$20:AI$20, "CLO10", 'Exam (LECTURE ONLY)'!Z164:AI164) / 'Exam (LECTURE ONLY)'!AN$15), "", SUMIF('Exam (LECTURE ONLY)'!Z$20:AI$20, "CLO10", 'Exam (LECTURE ONLY)'!Z164:AI164) / 'Exam (LECTURE ONLY)'!AN$15),
IF(AND('PRINTABLE (per grading)'!H$16="OUTPUT", 'PRINTABLE (per grading)'!B$13="Prelim"), IF(ISERROR(SUMIF(OUTPUT!C$20:M$20, "CLO10", OUTPUT!C164:M164) / OUTPUT!AL$15), "", SUMIF(OUTPUT!C$20:M$20, "CLO10", OUTPUT!C164:M164) / OUTPUT!AL$15),
IF(AND('PRINTABLE (per grading)'!H$16="OUTPUT", 'PRINTABLE (per grading)'!B$13="Midterm"), IF(ISERROR(SUMIF(OUTPUT!O$20:Y$20, "CLO10", OUTPUT!O164:Y164) / OUTPUT!AM$15), "", SUMIF(OUTPUT!O$20:Y$20, "CLO10", OUTPUT!O164:Y164) / OUTPUT!AM$15),
IF(AND('PRINTABLE (per grading)'!H$16="OUTPUT", 'PRINTABLE (per grading)'!B$13="Final"), IF(ISERROR(SUMIF(OUTPUT!AA$20:AI$20, "CLO10", OUTPUT!AA164:AI164) / OUTPUT!AN$15), "", SUMIF(OUTPUT!AA$20:AI$20, "CLO10", OUTPUT!AA164:AI164) / OUTPUT!AN$15),
"")))))),"")</f>
        <v/>
      </c>
      <c r="BI162" s="232" t="str">
        <f t="shared" si="95"/>
        <v/>
      </c>
      <c r="BJ162" s="233" t="str">
        <f t="shared" si="96"/>
        <v/>
      </c>
      <c r="BK162" s="2"/>
    </row>
    <row r="163" spans="1:63" ht="20.100000000000001" customHeight="1">
      <c r="A163" s="118" t="str">
        <f>IF(ISBLANK('Database (LECTURE-RES-PRAC)'!A160),"",'Database (LECTURE-RES-PRAC)'!A160)</f>
        <v/>
      </c>
      <c r="B163" s="119" t="str">
        <f>IF(ISBLANK('Database (LECTURE-RES-PRAC)'!B160),"",'Database (LECTURE-RES-PRAC)'!B160)</f>
        <v/>
      </c>
      <c r="C163" s="134" t="str">
        <f>IF(B163&lt;&gt;"",IF(C$16="PRELIM",'Grade computation'!C163, IF(C$16="MIDTERM",'Grade computation'!K163, IF(C$16="FINAL",'Grade computation'!S163,""))),"")</f>
        <v/>
      </c>
      <c r="D163" s="135" t="str">
        <f t="shared" si="1"/>
        <v/>
      </c>
      <c r="E163" s="134" t="str">
        <f>IF(B163&lt;&gt;"", IF(C$16="PRELIM",'Grade computation'!E163, IF(C$16="MIDTERM",'Grade computation'!M163, IF(C$16="FINAL",'Grade computation'!U163,""))),"")</f>
        <v/>
      </c>
      <c r="F163" s="136" t="str">
        <f t="shared" si="2"/>
        <v/>
      </c>
      <c r="G163" s="137" t="str">
        <f t="shared" si="3"/>
        <v/>
      </c>
      <c r="H163" s="207" t="str">
        <f>IF(B163&lt;&gt;"",IF(C$16="PRELIM", 'Grade computation'!H163, IF(C$16="MIDTERM", 'Grade computation'!P163, IF(C$16="FINAL",'Grade computation'!X163, ""))),"")</f>
        <v/>
      </c>
      <c r="I163" s="137" t="str">
        <f t="shared" si="4"/>
        <v/>
      </c>
      <c r="J163" s="139" t="str">
        <f t="shared" si="5"/>
        <v/>
      </c>
      <c r="K163" s="377" t="str">
        <f t="shared" si="6"/>
        <v/>
      </c>
      <c r="L163" s="434"/>
      <c r="M163" s="25" t="str">
        <f>IF(B163 &lt;&gt; "", IFERROR(IF(C$16 = "PRELIM", SUMIF('Database (LECTURE-RES-PRAC)'!D$14:AG$14, "CLO1", 'Database (LECTURE-RES-PRAC)'!D160:AG160) / 'Grade computation'!F$4, IF(C$16 = "MIDTERM", SUMIF('Database (LECTURE-RES-PRAC)'!AJ$14:BM$14, "CLO1", 'Database (LECTURE-RES-PRAC)'!AJ160:BM160) / 'Grade computation'!G$4, IF(C$16 = "FINAL", SUMIF('Database (LECTURE-RES-PRAC)'!BP$14:CS$14, "CLO1", 'Database (LECTURE-RES-PRAC)'!BP160:CS160) / 'Grade computation'!H$4,""))),""),"")</f>
        <v/>
      </c>
      <c r="N163" s="232" t="str">
        <f t="shared" si="67"/>
        <v/>
      </c>
      <c r="O163" s="25" t="str">
        <f>IF(B163 &lt;&gt; "",IF(AND('PRINTABLE (per grading)'!H$16="EXAM", 'PRINTABLE (per grading)'!B$13="Prelim"), IF(ISERROR(SUMIF('Exam (LECTURE ONLY)'!D$20:M$20, "CLO1", 'Exam (LECTURE ONLY)'!D165:M165) / 'Exam (LECTURE ONLY)'!AL$6), "", SUMIF('Exam (LECTURE ONLY)'!D$20:M$20, "CLO1", 'Exam (LECTURE ONLY)'!D165:M165) /'Exam (LECTURE ONLY)'!AL$6),
IF(AND('PRINTABLE (per grading)'!H$16="EXAM", 'PRINTABLE (per grading)'!B$13="Midterm"), IF(ISERROR(SUMIF('Exam (LECTURE ONLY)'!O$20:X$20, "CLO1", 'Exam (LECTURE ONLY)'!O165:X165) / 'Exam (LECTURE ONLY)'!AM$6), "", SUMIF('Exam (LECTURE ONLY)'!O$20:X$20, "CLO1", 'Exam (LECTURE ONLY)'!O165:X165) / 'Exam (LECTURE ONLY)'!AM$6),
IF(AND('PRINTABLE (per grading)'!H$16="EXAM", 'PRINTABLE (per grading)'!B$13="Final"), IF(ISERROR(SUMIF('Exam (LECTURE ONLY)'!Z$20:AI$20, "CLO1", 'Exam (LECTURE ONLY)'!Z165:AI165) / 'Exam (LECTURE ONLY)'!AN$6), "", SUMIF('Exam (LECTURE ONLY)'!Z$20:AI$20, "CLO1", 'Exam (LECTURE ONLY)'!Z165:AI165) / 'Exam (LECTURE ONLY)'!AN$6),
IF(AND('PRINTABLE (per grading)'!H$16="OUTPUT", 'PRINTABLE (per grading)'!B$13="Prelim"), IF(ISERROR(SUMIF(OUTPUT!C$20:M$20, "CLO1", OUTPUT!C165:M165) / OUTPUT!AL$6), "", SUMIF(OUTPUT!C$20:M$20, "CLO1", OUTPUT!C165:M165) / OUTPUT!AL$6),
IF(AND('PRINTABLE (per grading)'!H$16="OUTPUT", 'PRINTABLE (per grading)'!B$13="Midterm"), IF(ISERROR(SUMIF(OUTPUT!O$20:Y$20, "CLO1", OUTPUT!O165:Y165) / OUTPUT!AM$6), "", SUMIF(OUTPUT!O$20:Y$20, "CLO1", OUTPUT!O165:Y165) / OUTPUT!AM$6),
IF(AND('PRINTABLE (per grading)'!H$16="OUTPUT", 'PRINTABLE (per grading)'!B$13="Final"), IF(ISERROR(SUMIF(OUTPUT!AA$20:AI$20, "CLO1", OUTPUT!AA165:AI165) / OUTPUT!AN$6), "", SUMIF(OUTPUT!AA$20:AI$20, "CLO1", OUTPUT!AA165:AI165) / OUTPUT!AN$6),
"")))))),"")</f>
        <v/>
      </c>
      <c r="P163" s="232" t="str">
        <f t="shared" si="68"/>
        <v/>
      </c>
      <c r="Q163" s="233" t="str">
        <f t="shared" si="69"/>
        <v/>
      </c>
      <c r="R163" s="25" t="str">
        <f>IF(B163 &lt;&gt; "", IFERROR(IF(C$16 = "PRELIM", SUMIF('Database (LECTURE-RES-PRAC)'!D$14:AG$14, "CLO2", 'Database (LECTURE-RES-PRAC)'!D160:AG160) / 'Grade computation'!F$5, IF(C$16 = "MIDTERM", SUMIF('Database (LECTURE-RES-PRAC)'!AJ$14:BM$14, "CLO2", 'Database (LECTURE-RES-PRAC)'!AJ160:BM160) / 'Grade computation'!G$5, IF(C$16 = "FINAL", SUMIF('Database (LECTURE-RES-PRAC)'!BP$14:CS$14, "CLO2", 'Database (LECTURE-RES-PRAC)'!BP160:CS160) / 'Grade computation'!H$5,""))),""),"")</f>
        <v/>
      </c>
      <c r="S163" s="232" t="str">
        <f t="shared" si="70"/>
        <v/>
      </c>
      <c r="T163" s="25" t="str">
        <f>IF(B163 &lt;&gt; "",IF(AND('PRINTABLE (per grading)'!H$16="EXAM", 'PRINTABLE (per grading)'!B$13="Prelim"), IF(ISERROR(SUMIF('Exam (LECTURE ONLY)'!D$20:M$20, "CLO2", 'Exam (LECTURE ONLY)'!D165:M165) / 'Exam (LECTURE ONLY)'!AL$7), "", SUMIF('Exam (LECTURE ONLY)'!D$20:M$20, "CLO2", 'Exam (LECTURE ONLY)'!D165:M165) /'Exam (LECTURE ONLY)'!AL$7),
IF(AND('PRINTABLE (per grading)'!H$16="EXAM", 'PRINTABLE (per grading)'!B$13="Midterm"), IF(ISERROR(SUMIF('Exam (LECTURE ONLY)'!O$20:X$20, "CLO2", 'Exam (LECTURE ONLY)'!O165:X165) / 'Exam (LECTURE ONLY)'!AM$7), "", SUMIF('Exam (LECTURE ONLY)'!O$20:X$20, "CLO2", 'Exam (LECTURE ONLY)'!O165:X165) / 'Exam (LECTURE ONLY)'!AM$7),
IF(AND('PRINTABLE (per grading)'!H$16="EXAM", 'PRINTABLE (per grading)'!B$13="Final"), IF(ISERROR(SUMIF('Exam (LECTURE ONLY)'!Z$20:AI$20, "CLO2", 'Exam (LECTURE ONLY)'!Z165:AI165) / 'Exam (LECTURE ONLY)'!AN$7), "", SUMIF('Exam (LECTURE ONLY)'!Z$20:AI$20, "CLO2", 'Exam (LECTURE ONLY)'!Z165:AI165) / 'Exam (LECTURE ONLY)'!AN$7),
IF(AND('PRINTABLE (per grading)'!H$16="OUTPUT", 'PRINTABLE (per grading)'!B$13="Prelim"), IF(ISERROR(SUMIF(OUTPUT!C$20:M$20, "CLO2", OUTPUT!C165:M165) / OUTPUT!AL$7), "", SUMIF(OUTPUT!C$20:M$20, "CLO2", OUTPUT!C165:M165) / OUTPUT!AL$7),
IF(AND('PRINTABLE (per grading)'!H$16="OUTPUT", 'PRINTABLE (per grading)'!B$13="Midterm"), IF(ISERROR(SUMIF(OUTPUT!O$20:Y$20, "CLO2", OUTPUT!O165:Y165) / OUTPUT!AM$7), "", SUMIF(OUTPUT!O$20:Y$20, "CLO2", OUTPUT!O165:Y165) / OUTPUT!AM$7),
IF(AND('PRINTABLE (per grading)'!H$16="OUTPUT", 'PRINTABLE (per grading)'!B$13="Final"), IF(ISERROR(SUMIF(OUTPUT!AA$20:AI$20, "CLO2", OUTPUT!AA165:AI165) / OUTPUT!AN$7), "", SUMIF(OUTPUT!AA$20:AI$20, "CLO2", OUTPUT!AA165:AI165) / OUTPUT!AN$7),
"")))))),"")</f>
        <v/>
      </c>
      <c r="U163" s="232" t="str">
        <f t="shared" si="71"/>
        <v/>
      </c>
      <c r="V163" s="233" t="str">
        <f t="shared" si="72"/>
        <v/>
      </c>
      <c r="W163" s="25" t="str">
        <f>IF(B163 &lt;&gt; "", IFERROR(IF(C$16 = "PRELIM", SUMIF('Database (LECTURE-RES-PRAC)'!D$14:AG$14, "CLO3", 'Database (LECTURE-RES-PRAC)'!D160:AG160) / 'Grade computation'!F$6, IF(C$16 = "MIDTERM", SUMIF('Database (LECTURE-RES-PRAC)'!AJ$14:BM$14, "CLO3", 'Database (LECTURE-RES-PRAC)'!AJ160:BM160) / 'Grade computation'!G$6, IF(C$16 = "FINAL", SUMIF('Database (LECTURE-RES-PRAC)'!BP$14:CS$14, "CLO3", 'Database (LECTURE-RES-PRAC)'!BP160:CS160) / 'Grade computation'!H$6,""))),""),"")</f>
        <v/>
      </c>
      <c r="X163" s="232" t="str">
        <f t="shared" si="73"/>
        <v/>
      </c>
      <c r="Y163" s="25" t="str">
        <f>IF(B163 &lt;&gt; "",IF(AND('PRINTABLE (per grading)'!H$16="EXAM", 'PRINTABLE (per grading)'!B$13="Prelim"), IF(ISERROR(SUMIF('Exam (LECTURE ONLY)'!D$20:M$20, "CLO3", 'Exam (LECTURE ONLY)'!D165:M165) / 'Exam (LECTURE ONLY)'!AL$8), "", SUMIF('Exam (LECTURE ONLY)'!D$20:M$20, "CLO3", 'Exam (LECTURE ONLY)'!D165:M165) /'Exam (LECTURE ONLY)'!AL$8),
IF(AND('PRINTABLE (per grading)'!H$16="EXAM", 'PRINTABLE (per grading)'!B$13="Midterm"), IF(ISERROR(SUMIF('Exam (LECTURE ONLY)'!O$20:X$20, "CLO3", 'Exam (LECTURE ONLY)'!O165:X165) / 'Exam (LECTURE ONLY)'!AM$8), "", SUMIF('Exam (LECTURE ONLY)'!O$20:X$20, "CLO3", 'Exam (LECTURE ONLY)'!O165:X165) / 'Exam (LECTURE ONLY)'!AM$8),
IF(AND('PRINTABLE (per grading)'!H$16="EXAM", 'PRINTABLE (per grading)'!B$13="Final"), IF(ISERROR(SUMIF('Exam (LECTURE ONLY)'!Z$20:AI$20, "CLO3", 'Exam (LECTURE ONLY)'!Z165:AI165) / 'Exam (LECTURE ONLY)'!AN$8), "", SUMIF('Exam (LECTURE ONLY)'!Z$20:AI$20, "CLO3", 'Exam (LECTURE ONLY)'!Z165:AI165) / 'Exam (LECTURE ONLY)'!AN$8),
IF(AND('PRINTABLE (per grading)'!H$16="OUTPUT", 'PRINTABLE (per grading)'!B$13="Prelim"), IF(ISERROR(SUMIF(OUTPUT!C$20:M$20, "CLO3", OUTPUT!C165:M165) / OUTPUT!AL$8), "", SUMIF(OUTPUT!C$20:M$20, "CLO3", OUTPUT!C165:M165) / OUTPUT!AL$8),
IF(AND('PRINTABLE (per grading)'!H$16="OUTPUT", 'PRINTABLE (per grading)'!B$13="Midterm"), IF(ISERROR(SUMIF(OUTPUT!O$20:Y$20, "CLO3", OUTPUT!O165:Y165) / OUTPUT!AM$8), "", SUMIF(OUTPUT!O$20:Y$20, "CLO3", OUTPUT!O165:Y165) / OUTPUT!AM$8),
IF(AND('PRINTABLE (per grading)'!H$16="OUTPUT", 'PRINTABLE (per grading)'!B$13="Final"), IF(ISERROR(SUMIF(OUTPUT!AA$20:AI$20, "CLO3", OUTPUT!AA165:AI165) / OUTPUT!AN$8), "", SUMIF(OUTPUT!AA$20:AI$20, "CLO3", OUTPUT!AA165:AI165) / OUTPUT!AN$8),
"" )))))),"")</f>
        <v/>
      </c>
      <c r="Z163" s="232" t="str">
        <f t="shared" si="74"/>
        <v/>
      </c>
      <c r="AA163" s="233" t="str">
        <f t="shared" si="75"/>
        <v/>
      </c>
      <c r="AB163" s="25" t="str">
        <f>IF(B163 &lt;&gt; "", IFERROR(IF(C$16 = "PRELIM", SUMIF('Database (LECTURE-RES-PRAC)'!D$14:AG$14, "CLO4", 'Database (LECTURE-RES-PRAC)'!D160:AG160) / 'Grade computation'!F$7, IF(C$16 = "MIDTERM", SUMIF('Database (LECTURE-RES-PRAC)'!AJ$14:BM$14, "CLO4", 'Database (LECTURE-RES-PRAC)'!AJ160:BM160) / 'Grade computation'!G$7, IF(C$16 = "FINAL", SUMIF('Database (LECTURE-RES-PRAC)'!BP$14:CS$14, "CLO4", 'Database (LECTURE-RES-PRAC)'!BP160:CS160) / 'Grade computation'!H$7,""))),""),"")</f>
        <v/>
      </c>
      <c r="AC163" s="232" t="str">
        <f t="shared" si="76"/>
        <v/>
      </c>
      <c r="AD163" s="25" t="str">
        <f>IF(B163 &lt;&gt; "",IF(AND('PRINTABLE (per grading)'!H$16="EXAM", 'PRINTABLE (per grading)'!B$13="Prelim"), IF(ISERROR(SUMIF('Exam (LECTURE ONLY)'!D$20:M$20, "CLO4", 'Exam (LECTURE ONLY)'!D165:M165) / 'Exam (LECTURE ONLY)'!AL$9), "", SUMIF('Exam (LECTURE ONLY)'!D$20:M$20, "CLO4", 'Exam (LECTURE ONLY)'!D165:M165) /'Exam (LECTURE ONLY)'!AL$9),
IF(AND('PRINTABLE (per grading)'!H$16="EXAM", 'PRINTABLE (per grading)'!B$13="Midterm"), IF(ISERROR(SUMIF('Exam (LECTURE ONLY)'!O$20:X$20, "CLO4", 'Exam (LECTURE ONLY)'!O165:X165) / 'Exam (LECTURE ONLY)'!AM$9), "", SUMIF('Exam (LECTURE ONLY)'!O$20:X$20, "CLO4", 'Exam (LECTURE ONLY)'!O165:X165) / 'Exam (LECTURE ONLY)'!AM$9),
IF(AND('PRINTABLE (per grading)'!H$16="EXAM", 'PRINTABLE (per grading)'!B$13="Final"), IF(ISERROR(SUMIF('Exam (LECTURE ONLY)'!Z$20:AI$20, "CLO4", 'Exam (LECTURE ONLY)'!Z165:AI165) / 'Exam (LECTURE ONLY)'!AN$9), "", SUMIF('Exam (LECTURE ONLY)'!Z$20:AI$20, "CLO4", 'Exam (LECTURE ONLY)'!Z165:AI165) / 'Exam (LECTURE ONLY)'!AN$9),
IF(AND('PRINTABLE (per grading)'!H$16="OUTPUT", 'PRINTABLE (per grading)'!B$13="Prelim"), IF(ISERROR(SUMIF(OUTPUT!C$20:M$20, "CLO4", OUTPUT!C165:M165) / OUTPUT!AL$9), "", SUMIF(OUTPUT!C$20:M$20, "CLO4", OUTPUT!C165:M165) / OUTPUT!AL$9),
IF(AND('PRINTABLE (per grading)'!H$16="OUTPUT", 'PRINTABLE (per grading)'!B$13="Midterm"), IF(ISERROR(SUMIF(OUTPUT!O$20:Y$20, "CLO4", OUTPUT!O165:Y165) / OUTPUT!AM$9), "", SUMIF(OUTPUT!O$20:Y$20, "CLO4", OUTPUT!O165:Y165) / OUTPUT!AM$9),
IF(AND('PRINTABLE (per grading)'!H$16="OUTPUT", 'PRINTABLE (per grading)'!B$13="Final"), IF(ISERROR(SUMIF(OUTPUT!AA$20:AI$20, "CLO4", OUTPUT!AA165:AI165) / OUTPUT!AN$9), "", SUMIF(OUTPUT!AA$20:AI$20, "CLO4", OUTPUT!AA165:AI165) / OUTPUT!AN$9),
"")))))),"")</f>
        <v/>
      </c>
      <c r="AE163" s="232" t="str">
        <f t="shared" si="77"/>
        <v/>
      </c>
      <c r="AF163" s="233" t="str">
        <f t="shared" si="78"/>
        <v/>
      </c>
      <c r="AG163" s="25" t="str">
        <f>IF(B163 &lt;&gt; "", IFERROR(IF(C$16 = "PRELIM", SUMIF('Database (LECTURE-RES-PRAC)'!D$14:AG$14, "CLO5", 'Database (LECTURE-RES-PRAC)'!D160:AG160) / 'Grade computation'!F$8, IF(C$16 = "MIDTERM", SUMIF('Database (LECTURE-RES-PRAC)'!AJ$14:BM$14, "CLO5", 'Database (LECTURE-RES-PRAC)'!AJ160:BM160) / 'Grade computation'!G$8, IF(C$16 = "FINAL", SUMIF('Database (LECTURE-RES-PRAC)'!BP$14:CS$14, "CLO5", 'Database (LECTURE-RES-PRAC)'!BP160:CS160) / 'Grade computation'!H$8,""))),""),"")</f>
        <v/>
      </c>
      <c r="AH163" s="232" t="str">
        <f t="shared" si="79"/>
        <v/>
      </c>
      <c r="AI163" s="25" t="str">
        <f>IF(B163 &lt;&gt; "",IF(AND('PRINTABLE (per grading)'!H$16="EXAM", 'PRINTABLE (per grading)'!B$13="Prelim"), IF(ISERROR(SUMIF('Exam (LECTURE ONLY)'!D$20:M$20, "CLO5", 'Exam (LECTURE ONLY)'!D165:M165) / 'Exam (LECTURE ONLY)'!AL$10), "", SUMIF('Exam (LECTURE ONLY)'!D$20:M$20, "CLO5", 'Exam (LECTURE ONLY)'!D165:M165) /'Exam (LECTURE ONLY)'!AL$10),
IF(AND('PRINTABLE (per grading)'!H$16="EXAM", 'PRINTABLE (per grading)'!B$13="Midterm"), IF(ISERROR(SUMIF('Exam (LECTURE ONLY)'!O$20:X$20, "CLO5", 'Exam (LECTURE ONLY)'!O165:X165) / 'Exam (LECTURE ONLY)'!AM$10), "", SUMIF('Exam (LECTURE ONLY)'!O$20:X$20, "CLO5", 'Exam (LECTURE ONLY)'!O165:X165) / 'Exam (LECTURE ONLY)'!AM$10),
IF(AND('PRINTABLE (per grading)'!H$16="EXAM", 'PRINTABLE (per grading)'!B$13="Final"), IF(ISERROR(SUMIF('Exam (LECTURE ONLY)'!Z$20:AI$20, "CLO5", 'Exam (LECTURE ONLY)'!Z165:AI165) / 'Exam (LECTURE ONLY)'!AN$10), "", SUMIF('Exam (LECTURE ONLY)'!Z$20:AI$20, "CLO5", 'Exam (LECTURE ONLY)'!Z165:AI165) / 'Exam (LECTURE ONLY)'!AN$10),
IF(AND('PRINTABLE (per grading)'!H$16="OUTPUT", 'PRINTABLE (per grading)'!B$13="Prelim"), IF(ISERROR(SUMIF(OUTPUT!C$20:M$20, "CLO5", OUTPUT!C165:M165) / OUTPUT!AL$10), "", SUMIF(OUTPUT!C$20:M$20, "CLO5", OUTPUT!C165:M165) / OUTPUT!AL$10),
IF(AND('PRINTABLE (per grading)'!H$16="OUTPUT", 'PRINTABLE (per grading)'!B$13="Midterm"), IF(ISERROR(SUMIF(OUTPUT!O$20:Y$20, "CLO5", OUTPUT!O165:Y165) / OUTPUT!AM$10), "", SUMIF(OUTPUT!O$20:Y$20, "CLO5", OUTPUT!O165:Y165) / OUTPUT!AM$10),
IF(AND('PRINTABLE (per grading)'!H$16="OUTPUT", 'PRINTABLE (per grading)'!B$13="Final"), IF(ISERROR(SUMIF(OUTPUT!AA$20:AI$20, "CLO5", OUTPUT!AA165:AI165) / OUTPUT!AN$10), "", SUMIF(OUTPUT!AA$20:AI$20, "CLO5", OUTPUT!AA165:AI165) / OUTPUT!AN$10),
"")))))),"")</f>
        <v/>
      </c>
      <c r="AJ163" s="232" t="str">
        <f t="shared" si="80"/>
        <v/>
      </c>
      <c r="AK163" s="233" t="str">
        <f t="shared" si="81"/>
        <v/>
      </c>
      <c r="AL163" s="25" t="str">
        <f>IF(B163 &lt;&gt; "", IFERROR(IF(C$16 = "PRELIM", SUMIF('Database (LECTURE-RES-PRAC)'!D$14:AG$14, "CLO6", 'Database (LECTURE-RES-PRAC)'!D160:AG160) / 'Grade computation'!F$9, IF(C$16 = "MIDTERM", SUMIF('Database (LECTURE-RES-PRAC)'!AJ$14:BM$14, "CLO6", 'Database (LECTURE-RES-PRAC)'!AJ160:BM160) / 'Grade computation'!G$9, IF(C$16 = "FINAL", SUMIF('Database (LECTURE-RES-PRAC)'!BP$14:CS$14, "CLO6", 'Database (LECTURE-RES-PRAC)'!BP160:CS160) / 'Grade computation'!H$9,""))),""),"")</f>
        <v/>
      </c>
      <c r="AM163" s="232" t="str">
        <f t="shared" si="82"/>
        <v/>
      </c>
      <c r="AN163" s="25" t="str">
        <f>IF(B163 &lt;&gt; "",IF(AND('PRINTABLE (per grading)'!H$16="EXAM", 'PRINTABLE (per grading)'!B$13="Prelim"), IF(ISERROR(SUMIF('Exam (LECTURE ONLY)'!D$20:M$20, "CLO6", 'Exam (LECTURE ONLY)'!D165:M165) / 'Exam (LECTURE ONLY)'!AL$11), "", SUMIF('Exam (LECTURE ONLY)'!D$20:M$20, "CLO6", 'Exam (LECTURE ONLY)'!D165:M165) /'Exam (LECTURE ONLY)'!AL$11),
IF(AND('PRINTABLE (per grading)'!H$16="EXAM", 'PRINTABLE (per grading)'!B$13="Midterm"), IF(ISERROR(SUMIF('Exam (LECTURE ONLY)'!O$20:X$20, "CLO6", 'Exam (LECTURE ONLY)'!O165:X165) / 'Exam (LECTURE ONLY)'!AM$11), "", SUMIF('Exam (LECTURE ONLY)'!O$20:X$20, "CLO6", 'Exam (LECTURE ONLY)'!O165:X165) / 'Exam (LECTURE ONLY)'!AM$11),
IF(AND('PRINTABLE (per grading)'!H$16="EXAM", 'PRINTABLE (per grading)'!B$13="Final"), IF(ISERROR(SUMIF('Exam (LECTURE ONLY)'!Z$20:AI$20, "CLO6", 'Exam (LECTURE ONLY)'!Z165:AI165) / 'Exam (LECTURE ONLY)'!AN$11), "", SUMIF('Exam (LECTURE ONLY)'!Z$20:AI$20, "CLO6", 'Exam (LECTURE ONLY)'!Z165:AI165) / 'Exam (LECTURE ONLY)'!AN$11),
IF(AND('PRINTABLE (per grading)'!H$16="OUTPUT", 'PRINTABLE (per grading)'!B$13="Prelim"), IF(ISERROR(SUMIF(OUTPUT!C$20:M$20, "CLO6", OUTPUT!C165:M165) / OUTPUT!AL$11), "", SUMIF(OUTPUT!C$20:M$20, "CLO6", OUTPUT!C165:M165) / OUTPUT!AL$11),
IF(AND('PRINTABLE (per grading)'!H$16="OUTPUT", 'PRINTABLE (per grading)'!B$13="Midterm"), IF(ISERROR(SUMIF(OUTPUT!O$20:Y$20, "CLO6", OUTPUT!O165:Y165) / OUTPUT!AM$11), "", SUMIF(OUTPUT!O$20:Y$20, "CLO6", OUTPUT!O165:Y165) / OUTPUT!AM$11),
IF(AND('PRINTABLE (per grading)'!H$16="OUTPUT", 'PRINTABLE (per grading)'!B$13="Final"), IF(ISERROR(SUMIF(OUTPUT!AA$20:AI$20, "CLO6", OUTPUT!AA165:AI165) / OUTPUT!AN$11), "", SUMIF(OUTPUT!AA$20:AI$20, "CLO6", OUTPUT!AA165:AI165) / OUTPUT!AN$11),
"")))))),"")</f>
        <v/>
      </c>
      <c r="AO163" s="232" t="str">
        <f t="shared" si="83"/>
        <v/>
      </c>
      <c r="AP163" s="233" t="str">
        <f t="shared" si="84"/>
        <v/>
      </c>
      <c r="AQ163" s="25" t="str">
        <f>IF(B163 &lt;&gt; "", IFERROR(IF(C$16 = "PRELIM", SUMIF('Database (LECTURE-RES-PRAC)'!D$14:AG$14, "CLO7", 'Database (LECTURE-RES-PRAC)'!D160:AG160) / 'Grade computation'!F$10, IF(C$16 = "MIDTERM", SUMIF('Database (LECTURE-RES-PRAC)'!AJ$14:BM$14, "CLO7", 'Database (LECTURE-RES-PRAC)'!AJ160:BM160) / 'Grade computation'!G$10, IF(C$16 = "FINAL", SUMIF('Database (LECTURE-RES-PRAC)'!BP$14:CS$14, "CLO7", 'Database (LECTURE-RES-PRAC)'!BP160:CS160) / 'Grade computation'!H$10,""))),""),"")</f>
        <v/>
      </c>
      <c r="AR163" s="232" t="str">
        <f t="shared" si="85"/>
        <v/>
      </c>
      <c r="AS163" s="25" t="str">
        <f>IF(B163 &lt;&gt; "",IF(AND('PRINTABLE (per grading)'!H$16="EXAM", 'PRINTABLE (per grading)'!B$13="Prelim"), IF(ISERROR(SUMIF('Exam (LECTURE ONLY)'!D$20:M$20, "CLO7", 'Exam (LECTURE ONLY)'!D165:M165) / 'Exam (LECTURE ONLY)'!AL$12), "", SUMIF('Exam (LECTURE ONLY)'!D$20:M$20, "CLO7", 'Exam (LECTURE ONLY)'!D165:M165) /'Exam (LECTURE ONLY)'!AL$12),
IF(AND('PRINTABLE (per grading)'!H$16="EXAM", 'PRINTABLE (per grading)'!B$13="Midterm"), IF(ISERROR(SUMIF('Exam (LECTURE ONLY)'!O$20:X$20, "CLO7", 'Exam (LECTURE ONLY)'!O165:X165) / 'Exam (LECTURE ONLY)'!AM$12), "", SUMIF('Exam (LECTURE ONLY)'!O$20:X$20, "CLO7", 'Exam (LECTURE ONLY)'!O165:X165) / 'Exam (LECTURE ONLY)'!AM$12),
IF(AND('PRINTABLE (per grading)'!H$16="EXAM", 'PRINTABLE (per grading)'!B$13="Final"), IF(ISERROR(SUMIF('Exam (LECTURE ONLY)'!Z$20:AI$20, "CLO7", 'Exam (LECTURE ONLY)'!Z165:AI165) / 'Exam (LECTURE ONLY)'!AN$12), "", SUMIF('Exam (LECTURE ONLY)'!Z$20:AI$20, "CLO7", 'Exam (LECTURE ONLY)'!Z165:AI165) / 'Exam (LECTURE ONLY)'!AN$12),
IF(AND('PRINTABLE (per grading)'!H$16="OUTPUT", 'PRINTABLE (per grading)'!B$13="Prelim"), IF(ISERROR(SUMIF(OUTPUT!C$20:M$20, "CLO7", OUTPUT!C165:M165) / OUTPUT!AL$12), "", SUMIF(OUTPUT!C$20:M$20, "CLO7", OUTPUT!C165:M165) / OUTPUT!AL$12),
IF(AND('PRINTABLE (per grading)'!H$16="OUTPUT", 'PRINTABLE (per grading)'!B$13="Midterm"), IF(ISERROR(SUMIF(OUTPUT!O$20:Y$20, "CLO7", OUTPUT!O165:Y165) / OUTPUT!AM$12), "", SUMIF(OUTPUT!O$20:Y$20, "CLO7", OUTPUT!O165:Y165) / OUTPUT!AM$12),
IF(AND('PRINTABLE (per grading)'!H$16="OUTPUT", 'PRINTABLE (per grading)'!B$13="Final"), IF(ISERROR(SUMIF(OUTPUT!AA$20:AI$20, "CLO7", OUTPUT!AA165:AI165) / OUTPUT!AN$12), "", SUMIF(OUTPUT!AA$20:AI$20, "CLO7", OUTPUT!AA165:AI165) / OUTPUT!AN$12),
"")))))),"")</f>
        <v/>
      </c>
      <c r="AT163" s="232" t="str">
        <f t="shared" si="86"/>
        <v/>
      </c>
      <c r="AU163" s="233" t="str">
        <f t="shared" si="87"/>
        <v/>
      </c>
      <c r="AV163" s="25" t="str">
        <f>IF(B163 &lt;&gt; "", IFERROR(IF(C$16 = "PRELIM", SUMIF('Database (LECTURE-RES-PRAC)'!D$14:AG$14, "CLO8", 'Database (LECTURE-RES-PRAC)'!D160:AG160) / 'Grade computation'!F$11, IF(C$16 = "MIDTERM", SUMIF('Database (LECTURE-RES-PRAC)'!AJ$14:BM$14, "CLO8", 'Database (LECTURE-RES-PRAC)'!AJ160:BM160) / 'Grade computation'!G$11, IF(C$16 = "FINAL", SUMIF('Database (LECTURE-RES-PRAC)'!BP$14:CS$14, "CLO8", 'Database (LECTURE-RES-PRAC)'!BP160:CS160) / 'Grade computation'!H$11,""))),""),"")</f>
        <v/>
      </c>
      <c r="AW163" s="232" t="str">
        <f t="shared" si="88"/>
        <v/>
      </c>
      <c r="AX163" s="25" t="str">
        <f>IF(B163 &lt;&gt; "",IF(AND('PRINTABLE (per grading)'!H$16="EXAM", 'PRINTABLE (per grading)'!B$13="Prelim"), IF(ISERROR(SUMIF('Exam (LECTURE ONLY)'!D$20:M$20, "CLO8", 'Exam (LECTURE ONLY)'!D165:M165) / 'Exam (LECTURE ONLY)'!AL$13), "", SUMIF('Exam (LECTURE ONLY)'!D$20:M$20, "CLO8", 'Exam (LECTURE ONLY)'!D165:M165) /'Exam (LECTURE ONLY)'!AL$13),
IF(AND('PRINTABLE (per grading)'!H$16="EXAM", 'PRINTABLE (per grading)'!B$13="Midterm"), IF(ISERROR(SUMIF('Exam (LECTURE ONLY)'!O$20:X$20, "CLO8", 'Exam (LECTURE ONLY)'!O165:X165) / 'Exam (LECTURE ONLY)'!AM$13), "", SUMIF('Exam (LECTURE ONLY)'!O$20:X$20, "CLO8", 'Exam (LECTURE ONLY)'!O165:X165) / 'Exam (LECTURE ONLY)'!AM$13),
IF(AND('PRINTABLE (per grading)'!H$16="EXAM", 'PRINTABLE (per grading)'!B$13="Final"), IF(ISERROR(SUMIF('Exam (LECTURE ONLY)'!Z$20:AI$20, "CLO8", 'Exam (LECTURE ONLY)'!Z165:AI165) / 'Exam (LECTURE ONLY)'!AN$13), "", SUMIF('Exam (LECTURE ONLY)'!Z$20:AI$20, "CLO8", 'Exam (LECTURE ONLY)'!Z165:AI165) / 'Exam (LECTURE ONLY)'!AN$13),
IF(AND('PRINTABLE (per grading)'!H$16="OUTPUT", 'PRINTABLE (per grading)'!B$13="Prelim"), IF(ISERROR(SUMIF(OUTPUT!C$20:M$20, "CLO8", OUTPUT!C165:M165) / OUTPUT!AL$13), "", SUMIF(OUTPUT!C$20:M$20, "CLO8", OUTPUT!C165:M165) / OUTPUT!AL$13),
IF(AND('PRINTABLE (per grading)'!H$16="OUTPUT", 'PRINTABLE (per grading)'!B$13="Midterm"), IF(ISERROR(SUMIF(OUTPUT!O$20:Y$20, "CLO8", OUTPUT!O165:Y165) / OUTPUT!AM$13), "", SUMIF(OUTPUT!O$20:Y$20, "CLO8", OUTPUT!O165:Y165) / OUTPUT!AM$13),
IF(AND('PRINTABLE (per grading)'!H$16="OUTPUT", 'PRINTABLE (per grading)'!B$13="Final"), IF(ISERROR(SUMIF(OUTPUT!AA$20:AI$20, "CLO8", OUTPUT!AA165:AI165) / OUTPUT!AN$13), "", SUMIF(OUTPUT!AA$20:AI$20, "CLO8", OUTPUT!AA165:AI165) / OUTPUT!AN$13),
"")))))),"")</f>
        <v/>
      </c>
      <c r="AY163" s="232" t="str">
        <f t="shared" si="89"/>
        <v/>
      </c>
      <c r="AZ163" s="233" t="str">
        <f t="shared" si="90"/>
        <v/>
      </c>
      <c r="BA163" s="25" t="str">
        <f>IF(B163 &lt;&gt; "", IFERROR(IF(C$16 = "PRELIM", SUMIF('Database (LECTURE-RES-PRAC)'!D$14:AG$14, "CLO9", 'Database (LECTURE-RES-PRAC)'!D160:AG160) / 'Grade computation'!F$12, IF(C$16 = "MIDTERM", SUMIF('Database (LECTURE-RES-PRAC)'!AJ$14:BM$14, "CLO9", 'Database (LECTURE-RES-PRAC)'!AJ160:BM160) / 'Grade computation'!G$12, IF(C$16 = "FINAL", SUMIF('Database (LECTURE-RES-PRAC)'!BP$14:CS$14, "CLO9", 'Database (LECTURE-RES-PRAC)'!BP160:CS160) / 'Grade computation'!H$12,""))),""),"")</f>
        <v/>
      </c>
      <c r="BB163" s="232" t="str">
        <f t="shared" si="91"/>
        <v/>
      </c>
      <c r="BC163" s="25" t="str">
        <f>IF(B163 &lt;&gt; "",IF(AND('PRINTABLE (per grading)'!H$16="EXAM", 'PRINTABLE (per grading)'!B$13="Prelim"), IF(ISERROR(SUMIF('Exam (LECTURE ONLY)'!D$20:M$20, "CLO9", 'Exam (LECTURE ONLY)'!D165:M165) / 'Exam (LECTURE ONLY)'!AL$14), "", SUMIF('Exam (LECTURE ONLY)'!D$20:M$20, "CLO9", 'Exam (LECTURE ONLY)'!D165:M165) /'Exam (LECTURE ONLY)'!AL$14),
IF(AND('PRINTABLE (per grading)'!H$16="EXAM", 'PRINTABLE (per grading)'!B$13="Midterm"), IF(ISERROR(SUMIF('Exam (LECTURE ONLY)'!O$20:X$20, "CLO9", 'Exam (LECTURE ONLY)'!O165:X165) / 'Exam (LECTURE ONLY)'!AM$14), "", SUMIF('Exam (LECTURE ONLY)'!O$20:X$20, "CLO9", 'Exam (LECTURE ONLY)'!O165:X165) / 'Exam (LECTURE ONLY)'!AM$14),
IF(AND('PRINTABLE (per grading)'!H$16="EXAM", 'PRINTABLE (per grading)'!B$13="Final"), IF(ISERROR(SUMIF('Exam (LECTURE ONLY)'!Z$20:AI$20, "CLO9", 'Exam (LECTURE ONLY)'!Z165:AI165) / 'Exam (LECTURE ONLY)'!AN$14), "", SUMIF('Exam (LECTURE ONLY)'!Z$20:AI$20, "CLO9", 'Exam (LECTURE ONLY)'!Z165:AI165) / 'Exam (LECTURE ONLY)'!AN$14),
IF(AND('PRINTABLE (per grading)'!H$16="OUTPUT", 'PRINTABLE (per grading)'!B$13="Prelim"), IF(ISERROR(SUMIF(OUTPUT!C$20:M$20, "CLO9", OUTPUT!C165:M165) / OUTPUT!AL$14), "", SUMIF(OUTPUT!C$20:M$20, "CLO9", OUTPUT!C165:M165) / OUTPUT!AL$14),
IF(AND('PRINTABLE (per grading)'!H$16="OUTPUT", 'PRINTABLE (per grading)'!B$13="Midterm"), IF(ISERROR(SUMIF(OUTPUT!O$20:Y$20, "CLO9", OUTPUT!O165:Y165) / OUTPUT!AM$14), "", SUMIF(OUTPUT!O$20:Y$20, "CLO9", OUTPUT!O165:Y165) / OUTPUT!AM$14),
IF(AND('PRINTABLE (per grading)'!H$16="OUTPUT", 'PRINTABLE (per grading)'!B$13="Final"), IF(ISERROR(SUMIF(OUTPUT!AA$20:AI$20, "CLO9", OUTPUT!AA165:AI165) / OUTPUT!AN$14), "", SUMIF(OUTPUT!AA$20:AI$20, "CLO9", OUTPUT!AA165:AI165) / OUTPUT!AN$14),
"")))))),"")</f>
        <v/>
      </c>
      <c r="BD163" s="232" t="str">
        <f t="shared" si="92"/>
        <v/>
      </c>
      <c r="BE163" s="233" t="str">
        <f t="shared" si="93"/>
        <v/>
      </c>
      <c r="BF163" s="25" t="str">
        <f>IF(B163 &lt;&gt; "", IFERROR(IF(C$16 = "PRELIM", SUMIF('Database (LECTURE-RES-PRAC)'!D$14:AG$14, "CLO10", 'Database (LECTURE-RES-PRAC)'!D160:AG160) / 'Grade computation'!F$13, IF(C$16 = "MIDTERM", SUMIF('Database (LECTURE-RES-PRAC)'!AJ$14:BM$14, "CLO10", 'Database (LECTURE-RES-PRAC)'!AJ160:BM160) / 'Grade computation'!G$13, IF(C$16 = "FINAL", SUMIF('Database (LECTURE-RES-PRAC)'!BP$14:CS$14, "CLO10", 'Database (LECTURE-RES-PRAC)'!BP160:CS160) / 'Grade computation'!H$13,""))),""),"")</f>
        <v/>
      </c>
      <c r="BG163" s="232" t="str">
        <f t="shared" si="94"/>
        <v/>
      </c>
      <c r="BH163" s="25" t="str">
        <f>IF(B163 &lt;&gt; "",IF(AND('PRINTABLE (per grading)'!H$16="EXAM", 'PRINTABLE (per grading)'!B$13="Prelim"), IF(ISERROR(SUMIF('Exam (LECTURE ONLY)'!D$20:M$20, "CLO10", 'Exam (LECTURE ONLY)'!D165:M165) / 'Exam (LECTURE ONLY)'!AL$15), "", SUMIF('Exam (LECTURE ONLY)'!D$20:M$20, "CLO10", 'Exam (LECTURE ONLY)'!D165:M165) /'Exam (LECTURE ONLY)'!AL$15),
IF(AND('PRINTABLE (per grading)'!H$16="EXAM", 'PRINTABLE (per grading)'!B$13="Midterm"), IF(ISERROR(SUMIF('Exam (LECTURE ONLY)'!O$20:X$20, "CLO10", 'Exam (LECTURE ONLY)'!O165:X165) / 'Exam (LECTURE ONLY)'!AM$15), "", SUMIF('Exam (LECTURE ONLY)'!O$20:X$20, "CLO10", 'Exam (LECTURE ONLY)'!O165:X165) / 'Exam (LECTURE ONLY)'!AM$15),
IF(AND('PRINTABLE (per grading)'!H$16="EXAM", 'PRINTABLE (per grading)'!B$13="Final"), IF(ISERROR(SUMIF('Exam (LECTURE ONLY)'!Z$20:AI$20, "CLO10", 'Exam (LECTURE ONLY)'!Z165:AI165) / 'Exam (LECTURE ONLY)'!AN$15), "", SUMIF('Exam (LECTURE ONLY)'!Z$20:AI$20, "CLO10", 'Exam (LECTURE ONLY)'!Z165:AI165) / 'Exam (LECTURE ONLY)'!AN$15),
IF(AND('PRINTABLE (per grading)'!H$16="OUTPUT", 'PRINTABLE (per grading)'!B$13="Prelim"), IF(ISERROR(SUMIF(OUTPUT!C$20:M$20, "CLO10", OUTPUT!C165:M165) / OUTPUT!AL$15), "", SUMIF(OUTPUT!C$20:M$20, "CLO10", OUTPUT!C165:M165) / OUTPUT!AL$15),
IF(AND('PRINTABLE (per grading)'!H$16="OUTPUT", 'PRINTABLE (per grading)'!B$13="Midterm"), IF(ISERROR(SUMIF(OUTPUT!O$20:Y$20, "CLO10", OUTPUT!O165:Y165) / OUTPUT!AM$15), "", SUMIF(OUTPUT!O$20:Y$20, "CLO10", OUTPUT!O165:Y165) / OUTPUT!AM$15),
IF(AND('PRINTABLE (per grading)'!H$16="OUTPUT", 'PRINTABLE (per grading)'!B$13="Final"), IF(ISERROR(SUMIF(OUTPUT!AA$20:AI$20, "CLO10", OUTPUT!AA165:AI165) / OUTPUT!AN$15), "", SUMIF(OUTPUT!AA$20:AI$20, "CLO10", OUTPUT!AA165:AI165) / OUTPUT!AN$15),
"")))))),"")</f>
        <v/>
      </c>
      <c r="BI163" s="232" t="str">
        <f t="shared" si="95"/>
        <v/>
      </c>
      <c r="BJ163" s="233" t="str">
        <f t="shared" si="96"/>
        <v/>
      </c>
      <c r="BK163" s="2"/>
    </row>
    <row r="164" spans="1:63" ht="20.100000000000001" customHeight="1">
      <c r="A164" s="212" t="str">
        <f>IF(ISBLANK('Database (LECTURE-RES-PRAC)'!A161),"",'Database (LECTURE-RES-PRAC)'!A161)</f>
        <v/>
      </c>
      <c r="B164" s="213" t="str">
        <f>IF(ISBLANK('Database (LECTURE-RES-PRAC)'!B161),"",'Database (LECTURE-RES-PRAC)'!B161)</f>
        <v/>
      </c>
      <c r="C164" s="134" t="str">
        <f>IF(B164&lt;&gt;"",IF(C$16="PRELIM",'Grade computation'!C164, IF(C$16="MIDTERM",'Grade computation'!K164, IF(C$16="FINAL",'Grade computation'!S164,""))),"")</f>
        <v/>
      </c>
      <c r="D164" s="135" t="str">
        <f t="shared" si="1"/>
        <v/>
      </c>
      <c r="E164" s="134" t="str">
        <f>IF(B164&lt;&gt;"", IF(C$16="PRELIM",'Grade computation'!E164, IF(C$16="MIDTERM",'Grade computation'!M164, IF(C$16="FINAL",'Grade computation'!U164,""))),"")</f>
        <v/>
      </c>
      <c r="F164" s="136" t="str">
        <f t="shared" si="2"/>
        <v/>
      </c>
      <c r="G164" s="137" t="str">
        <f t="shared" si="3"/>
        <v/>
      </c>
      <c r="H164" s="207" t="str">
        <f>IF(B164&lt;&gt;"",IF(C$16="PRELIM", 'Grade computation'!H164, IF(C$16="MIDTERM", 'Grade computation'!P164, IF(C$16="FINAL",'Grade computation'!X164, ""))),"")</f>
        <v/>
      </c>
      <c r="I164" s="137" t="str">
        <f t="shared" si="4"/>
        <v/>
      </c>
      <c r="J164" s="139" t="str">
        <f t="shared" si="5"/>
        <v/>
      </c>
      <c r="K164" s="377" t="str">
        <f t="shared" si="6"/>
        <v/>
      </c>
      <c r="L164" s="434"/>
      <c r="M164" s="25" t="str">
        <f>IF(B164 &lt;&gt; "", IFERROR(IF(C$16 = "PRELIM", SUMIF('Database (LECTURE-RES-PRAC)'!D$14:AG$14, "CLO1", 'Database (LECTURE-RES-PRAC)'!D161:AG161) / 'Grade computation'!F$4, IF(C$16 = "MIDTERM", SUMIF('Database (LECTURE-RES-PRAC)'!AJ$14:BM$14, "CLO1", 'Database (LECTURE-RES-PRAC)'!AJ161:BM161) / 'Grade computation'!G$4, IF(C$16 = "FINAL", SUMIF('Database (LECTURE-RES-PRAC)'!BP$14:CS$14, "CLO1", 'Database (LECTURE-RES-PRAC)'!BP161:CS161) / 'Grade computation'!H$4,""))),""),"")</f>
        <v/>
      </c>
      <c r="N164" s="232" t="str">
        <f t="shared" si="67"/>
        <v/>
      </c>
      <c r="O164" s="25" t="str">
        <f>IF(B164 &lt;&gt; "",IF(AND('PRINTABLE (per grading)'!H$16="EXAM", 'PRINTABLE (per grading)'!B$13="Prelim"), IF(ISERROR(SUMIF('Exam (LECTURE ONLY)'!D$20:M$20, "CLO1", 'Exam (LECTURE ONLY)'!D166:M166) / 'Exam (LECTURE ONLY)'!AL$6), "", SUMIF('Exam (LECTURE ONLY)'!D$20:M$20, "CLO1", 'Exam (LECTURE ONLY)'!D166:M166) /'Exam (LECTURE ONLY)'!AL$6),
IF(AND('PRINTABLE (per grading)'!H$16="EXAM", 'PRINTABLE (per grading)'!B$13="Midterm"), IF(ISERROR(SUMIF('Exam (LECTURE ONLY)'!O$20:X$20, "CLO1", 'Exam (LECTURE ONLY)'!O166:X166) / 'Exam (LECTURE ONLY)'!AM$6), "", SUMIF('Exam (LECTURE ONLY)'!O$20:X$20, "CLO1", 'Exam (LECTURE ONLY)'!O166:X166) / 'Exam (LECTURE ONLY)'!AM$6),
IF(AND('PRINTABLE (per grading)'!H$16="EXAM", 'PRINTABLE (per grading)'!B$13="Final"), IF(ISERROR(SUMIF('Exam (LECTURE ONLY)'!Z$20:AI$20, "CLO1", 'Exam (LECTURE ONLY)'!Z166:AI166) / 'Exam (LECTURE ONLY)'!AN$6), "", SUMIF('Exam (LECTURE ONLY)'!Z$20:AI$20, "CLO1", 'Exam (LECTURE ONLY)'!Z166:AI166) / 'Exam (LECTURE ONLY)'!AN$6),
IF(AND('PRINTABLE (per grading)'!H$16="OUTPUT", 'PRINTABLE (per grading)'!B$13="Prelim"), IF(ISERROR(SUMIF(OUTPUT!C$20:M$20, "CLO1", OUTPUT!C166:M166) / OUTPUT!AL$6), "", SUMIF(OUTPUT!C$20:M$20, "CLO1", OUTPUT!C166:M166) / OUTPUT!AL$6),
IF(AND('PRINTABLE (per grading)'!H$16="OUTPUT", 'PRINTABLE (per grading)'!B$13="Midterm"), IF(ISERROR(SUMIF(OUTPUT!O$20:Y$20, "CLO1", OUTPUT!O166:Y166) / OUTPUT!AM$6), "", SUMIF(OUTPUT!O$20:Y$20, "CLO1", OUTPUT!O166:Y166) / OUTPUT!AM$6),
IF(AND('PRINTABLE (per grading)'!H$16="OUTPUT", 'PRINTABLE (per grading)'!B$13="Final"), IF(ISERROR(SUMIF(OUTPUT!AA$20:AI$20, "CLO1", OUTPUT!AA166:AI166) / OUTPUT!AN$6), "", SUMIF(OUTPUT!AA$20:AI$20, "CLO1", OUTPUT!AA166:AI166) / OUTPUT!AN$6),
"")))))),"")</f>
        <v/>
      </c>
      <c r="P164" s="232" t="str">
        <f t="shared" si="68"/>
        <v/>
      </c>
      <c r="Q164" s="233" t="str">
        <f t="shared" si="69"/>
        <v/>
      </c>
      <c r="R164" s="25" t="str">
        <f>IF(B164 &lt;&gt; "", IFERROR(IF(C$16 = "PRELIM", SUMIF('Database (LECTURE-RES-PRAC)'!D$14:AG$14, "CLO2", 'Database (LECTURE-RES-PRAC)'!D161:AG161) / 'Grade computation'!F$5, IF(C$16 = "MIDTERM", SUMIF('Database (LECTURE-RES-PRAC)'!AJ$14:BM$14, "CLO2", 'Database (LECTURE-RES-PRAC)'!AJ161:BM161) / 'Grade computation'!G$5, IF(C$16 = "FINAL", SUMIF('Database (LECTURE-RES-PRAC)'!BP$14:CS$14, "CLO2", 'Database (LECTURE-RES-PRAC)'!BP161:CS161) / 'Grade computation'!H$5,""))),""),"")</f>
        <v/>
      </c>
      <c r="S164" s="232" t="str">
        <f t="shared" si="70"/>
        <v/>
      </c>
      <c r="T164" s="25" t="str">
        <f>IF(B164 &lt;&gt; "",IF(AND('PRINTABLE (per grading)'!H$16="EXAM", 'PRINTABLE (per grading)'!B$13="Prelim"), IF(ISERROR(SUMIF('Exam (LECTURE ONLY)'!D$20:M$20, "CLO2", 'Exam (LECTURE ONLY)'!D166:M166) / 'Exam (LECTURE ONLY)'!AL$7), "", SUMIF('Exam (LECTURE ONLY)'!D$20:M$20, "CLO2", 'Exam (LECTURE ONLY)'!D166:M166) /'Exam (LECTURE ONLY)'!AL$7),
IF(AND('PRINTABLE (per grading)'!H$16="EXAM", 'PRINTABLE (per grading)'!B$13="Midterm"), IF(ISERROR(SUMIF('Exam (LECTURE ONLY)'!O$20:X$20, "CLO2", 'Exam (LECTURE ONLY)'!O166:X166) / 'Exam (LECTURE ONLY)'!AM$7), "", SUMIF('Exam (LECTURE ONLY)'!O$20:X$20, "CLO2", 'Exam (LECTURE ONLY)'!O166:X166) / 'Exam (LECTURE ONLY)'!AM$7),
IF(AND('PRINTABLE (per grading)'!H$16="EXAM", 'PRINTABLE (per grading)'!B$13="Final"), IF(ISERROR(SUMIF('Exam (LECTURE ONLY)'!Z$20:AI$20, "CLO2", 'Exam (LECTURE ONLY)'!Z166:AI166) / 'Exam (LECTURE ONLY)'!AN$7), "", SUMIF('Exam (LECTURE ONLY)'!Z$20:AI$20, "CLO2", 'Exam (LECTURE ONLY)'!Z166:AI166) / 'Exam (LECTURE ONLY)'!AN$7),
IF(AND('PRINTABLE (per grading)'!H$16="OUTPUT", 'PRINTABLE (per grading)'!B$13="Prelim"), IF(ISERROR(SUMIF(OUTPUT!C$20:M$20, "CLO2", OUTPUT!C166:M166) / OUTPUT!AL$7), "", SUMIF(OUTPUT!C$20:M$20, "CLO2", OUTPUT!C166:M166) / OUTPUT!AL$7),
IF(AND('PRINTABLE (per grading)'!H$16="OUTPUT", 'PRINTABLE (per grading)'!B$13="Midterm"), IF(ISERROR(SUMIF(OUTPUT!O$20:Y$20, "CLO2", OUTPUT!O166:Y166) / OUTPUT!AM$7), "", SUMIF(OUTPUT!O$20:Y$20, "CLO2", OUTPUT!O166:Y166) / OUTPUT!AM$7),
IF(AND('PRINTABLE (per grading)'!H$16="OUTPUT", 'PRINTABLE (per grading)'!B$13="Final"), IF(ISERROR(SUMIF(OUTPUT!AA$20:AI$20, "CLO2", OUTPUT!AA166:AI166) / OUTPUT!AN$7), "", SUMIF(OUTPUT!AA$20:AI$20, "CLO2", OUTPUT!AA166:AI166) / OUTPUT!AN$7),
"")))))),"")</f>
        <v/>
      </c>
      <c r="U164" s="232" t="str">
        <f t="shared" si="71"/>
        <v/>
      </c>
      <c r="V164" s="233" t="str">
        <f t="shared" si="72"/>
        <v/>
      </c>
      <c r="W164" s="25" t="str">
        <f>IF(B164 &lt;&gt; "", IFERROR(IF(C$16 = "PRELIM", SUMIF('Database (LECTURE-RES-PRAC)'!D$14:AG$14, "CLO3", 'Database (LECTURE-RES-PRAC)'!D161:AG161) / 'Grade computation'!F$6, IF(C$16 = "MIDTERM", SUMIF('Database (LECTURE-RES-PRAC)'!AJ$14:BM$14, "CLO3", 'Database (LECTURE-RES-PRAC)'!AJ161:BM161) / 'Grade computation'!G$6, IF(C$16 = "FINAL", SUMIF('Database (LECTURE-RES-PRAC)'!BP$14:CS$14, "CLO3", 'Database (LECTURE-RES-PRAC)'!BP161:CS161) / 'Grade computation'!H$6,""))),""),"")</f>
        <v/>
      </c>
      <c r="X164" s="232" t="str">
        <f t="shared" si="73"/>
        <v/>
      </c>
      <c r="Y164" s="25" t="str">
        <f>IF(B164 &lt;&gt; "",IF(AND('PRINTABLE (per grading)'!H$16="EXAM", 'PRINTABLE (per grading)'!B$13="Prelim"), IF(ISERROR(SUMIF('Exam (LECTURE ONLY)'!D$20:M$20, "CLO3", 'Exam (LECTURE ONLY)'!D166:M166) / 'Exam (LECTURE ONLY)'!AL$8), "", SUMIF('Exam (LECTURE ONLY)'!D$20:M$20, "CLO3", 'Exam (LECTURE ONLY)'!D166:M166) /'Exam (LECTURE ONLY)'!AL$8),
IF(AND('PRINTABLE (per grading)'!H$16="EXAM", 'PRINTABLE (per grading)'!B$13="Midterm"), IF(ISERROR(SUMIF('Exam (LECTURE ONLY)'!O$20:X$20, "CLO3", 'Exam (LECTURE ONLY)'!O166:X166) / 'Exam (LECTURE ONLY)'!AM$8), "", SUMIF('Exam (LECTURE ONLY)'!O$20:X$20, "CLO3", 'Exam (LECTURE ONLY)'!O166:X166) / 'Exam (LECTURE ONLY)'!AM$8),
IF(AND('PRINTABLE (per grading)'!H$16="EXAM", 'PRINTABLE (per grading)'!B$13="Final"), IF(ISERROR(SUMIF('Exam (LECTURE ONLY)'!Z$20:AI$20, "CLO3", 'Exam (LECTURE ONLY)'!Z166:AI166) / 'Exam (LECTURE ONLY)'!AN$8), "", SUMIF('Exam (LECTURE ONLY)'!Z$20:AI$20, "CLO3", 'Exam (LECTURE ONLY)'!Z166:AI166) / 'Exam (LECTURE ONLY)'!AN$8),
IF(AND('PRINTABLE (per grading)'!H$16="OUTPUT", 'PRINTABLE (per grading)'!B$13="Prelim"), IF(ISERROR(SUMIF(OUTPUT!C$20:M$20, "CLO3", OUTPUT!C166:M166) / OUTPUT!AL$8), "", SUMIF(OUTPUT!C$20:M$20, "CLO3", OUTPUT!C166:M166) / OUTPUT!AL$8),
IF(AND('PRINTABLE (per grading)'!H$16="OUTPUT", 'PRINTABLE (per grading)'!B$13="Midterm"), IF(ISERROR(SUMIF(OUTPUT!O$20:Y$20, "CLO3", OUTPUT!O166:Y166) / OUTPUT!AM$8), "", SUMIF(OUTPUT!O$20:Y$20, "CLO3", OUTPUT!O166:Y166) / OUTPUT!AM$8),
IF(AND('PRINTABLE (per grading)'!H$16="OUTPUT", 'PRINTABLE (per grading)'!B$13="Final"), IF(ISERROR(SUMIF(OUTPUT!AA$20:AI$20, "CLO3", OUTPUT!AA166:AI166) / OUTPUT!AN$8), "", SUMIF(OUTPUT!AA$20:AI$20, "CLO3", OUTPUT!AA166:AI166) / OUTPUT!AN$8),
"" )))))),"")</f>
        <v/>
      </c>
      <c r="Z164" s="232" t="str">
        <f t="shared" si="74"/>
        <v/>
      </c>
      <c r="AA164" s="233" t="str">
        <f t="shared" si="75"/>
        <v/>
      </c>
      <c r="AB164" s="25" t="str">
        <f>IF(B164 &lt;&gt; "", IFERROR(IF(C$16 = "PRELIM", SUMIF('Database (LECTURE-RES-PRAC)'!D$14:AG$14, "CLO4", 'Database (LECTURE-RES-PRAC)'!D161:AG161) / 'Grade computation'!F$7, IF(C$16 = "MIDTERM", SUMIF('Database (LECTURE-RES-PRAC)'!AJ$14:BM$14, "CLO4", 'Database (LECTURE-RES-PRAC)'!AJ161:BM161) / 'Grade computation'!G$7, IF(C$16 = "FINAL", SUMIF('Database (LECTURE-RES-PRAC)'!BP$14:CS$14, "CLO4", 'Database (LECTURE-RES-PRAC)'!BP161:CS161) / 'Grade computation'!H$7,""))),""),"")</f>
        <v/>
      </c>
      <c r="AC164" s="232" t="str">
        <f t="shared" si="76"/>
        <v/>
      </c>
      <c r="AD164" s="25" t="str">
        <f>IF(B164 &lt;&gt; "",IF(AND('PRINTABLE (per grading)'!H$16="EXAM", 'PRINTABLE (per grading)'!B$13="Prelim"), IF(ISERROR(SUMIF('Exam (LECTURE ONLY)'!D$20:M$20, "CLO4", 'Exam (LECTURE ONLY)'!D166:M166) / 'Exam (LECTURE ONLY)'!AL$9), "", SUMIF('Exam (LECTURE ONLY)'!D$20:M$20, "CLO4", 'Exam (LECTURE ONLY)'!D166:M166) /'Exam (LECTURE ONLY)'!AL$9),
IF(AND('PRINTABLE (per grading)'!H$16="EXAM", 'PRINTABLE (per grading)'!B$13="Midterm"), IF(ISERROR(SUMIF('Exam (LECTURE ONLY)'!O$20:X$20, "CLO4", 'Exam (LECTURE ONLY)'!O166:X166) / 'Exam (LECTURE ONLY)'!AM$9), "", SUMIF('Exam (LECTURE ONLY)'!O$20:X$20, "CLO4", 'Exam (LECTURE ONLY)'!O166:X166) / 'Exam (LECTURE ONLY)'!AM$9),
IF(AND('PRINTABLE (per grading)'!H$16="EXAM", 'PRINTABLE (per grading)'!B$13="Final"), IF(ISERROR(SUMIF('Exam (LECTURE ONLY)'!Z$20:AI$20, "CLO4", 'Exam (LECTURE ONLY)'!Z166:AI166) / 'Exam (LECTURE ONLY)'!AN$9), "", SUMIF('Exam (LECTURE ONLY)'!Z$20:AI$20, "CLO4", 'Exam (LECTURE ONLY)'!Z166:AI166) / 'Exam (LECTURE ONLY)'!AN$9),
IF(AND('PRINTABLE (per grading)'!H$16="OUTPUT", 'PRINTABLE (per grading)'!B$13="Prelim"), IF(ISERROR(SUMIF(OUTPUT!C$20:M$20, "CLO4", OUTPUT!C166:M166) / OUTPUT!AL$9), "", SUMIF(OUTPUT!C$20:M$20, "CLO4", OUTPUT!C166:M166) / OUTPUT!AL$9),
IF(AND('PRINTABLE (per grading)'!H$16="OUTPUT", 'PRINTABLE (per grading)'!B$13="Midterm"), IF(ISERROR(SUMIF(OUTPUT!O$20:Y$20, "CLO4", OUTPUT!O166:Y166) / OUTPUT!AM$9), "", SUMIF(OUTPUT!O$20:Y$20, "CLO4", OUTPUT!O166:Y166) / OUTPUT!AM$9),
IF(AND('PRINTABLE (per grading)'!H$16="OUTPUT", 'PRINTABLE (per grading)'!B$13="Final"), IF(ISERROR(SUMIF(OUTPUT!AA$20:AI$20, "CLO4", OUTPUT!AA166:AI166) / OUTPUT!AN$9), "", SUMIF(OUTPUT!AA$20:AI$20, "CLO4", OUTPUT!AA166:AI166) / OUTPUT!AN$9),
"")))))),"")</f>
        <v/>
      </c>
      <c r="AE164" s="232" t="str">
        <f t="shared" si="77"/>
        <v/>
      </c>
      <c r="AF164" s="233" t="str">
        <f t="shared" si="78"/>
        <v/>
      </c>
      <c r="AG164" s="25" t="str">
        <f>IF(B164 &lt;&gt; "", IFERROR(IF(C$16 = "PRELIM", SUMIF('Database (LECTURE-RES-PRAC)'!D$14:AG$14, "CLO5", 'Database (LECTURE-RES-PRAC)'!D161:AG161) / 'Grade computation'!F$8, IF(C$16 = "MIDTERM", SUMIF('Database (LECTURE-RES-PRAC)'!AJ$14:BM$14, "CLO5", 'Database (LECTURE-RES-PRAC)'!AJ161:BM161) / 'Grade computation'!G$8, IF(C$16 = "FINAL", SUMIF('Database (LECTURE-RES-PRAC)'!BP$14:CS$14, "CLO5", 'Database (LECTURE-RES-PRAC)'!BP161:CS161) / 'Grade computation'!H$8,""))),""),"")</f>
        <v/>
      </c>
      <c r="AH164" s="232" t="str">
        <f t="shared" si="79"/>
        <v/>
      </c>
      <c r="AI164" s="25" t="str">
        <f>IF(B164 &lt;&gt; "",IF(AND('PRINTABLE (per grading)'!H$16="EXAM", 'PRINTABLE (per grading)'!B$13="Prelim"), IF(ISERROR(SUMIF('Exam (LECTURE ONLY)'!D$20:M$20, "CLO5", 'Exam (LECTURE ONLY)'!D166:M166) / 'Exam (LECTURE ONLY)'!AL$10), "", SUMIF('Exam (LECTURE ONLY)'!D$20:M$20, "CLO5", 'Exam (LECTURE ONLY)'!D166:M166) /'Exam (LECTURE ONLY)'!AL$10),
IF(AND('PRINTABLE (per grading)'!H$16="EXAM", 'PRINTABLE (per grading)'!B$13="Midterm"), IF(ISERROR(SUMIF('Exam (LECTURE ONLY)'!O$20:X$20, "CLO5", 'Exam (LECTURE ONLY)'!O166:X166) / 'Exam (LECTURE ONLY)'!AM$10), "", SUMIF('Exam (LECTURE ONLY)'!O$20:X$20, "CLO5", 'Exam (LECTURE ONLY)'!O166:X166) / 'Exam (LECTURE ONLY)'!AM$10),
IF(AND('PRINTABLE (per grading)'!H$16="EXAM", 'PRINTABLE (per grading)'!B$13="Final"), IF(ISERROR(SUMIF('Exam (LECTURE ONLY)'!Z$20:AI$20, "CLO5", 'Exam (LECTURE ONLY)'!Z166:AI166) / 'Exam (LECTURE ONLY)'!AN$10), "", SUMIF('Exam (LECTURE ONLY)'!Z$20:AI$20, "CLO5", 'Exam (LECTURE ONLY)'!Z166:AI166) / 'Exam (LECTURE ONLY)'!AN$10),
IF(AND('PRINTABLE (per grading)'!H$16="OUTPUT", 'PRINTABLE (per grading)'!B$13="Prelim"), IF(ISERROR(SUMIF(OUTPUT!C$20:M$20, "CLO5", OUTPUT!C166:M166) / OUTPUT!AL$10), "", SUMIF(OUTPUT!C$20:M$20, "CLO5", OUTPUT!C166:M166) / OUTPUT!AL$10),
IF(AND('PRINTABLE (per grading)'!H$16="OUTPUT", 'PRINTABLE (per grading)'!B$13="Midterm"), IF(ISERROR(SUMIF(OUTPUT!O$20:Y$20, "CLO5", OUTPUT!O166:Y166) / OUTPUT!AM$10), "", SUMIF(OUTPUT!O$20:Y$20, "CLO5", OUTPUT!O166:Y166) / OUTPUT!AM$10),
IF(AND('PRINTABLE (per grading)'!H$16="OUTPUT", 'PRINTABLE (per grading)'!B$13="Final"), IF(ISERROR(SUMIF(OUTPUT!AA$20:AI$20, "CLO5", OUTPUT!AA166:AI166) / OUTPUT!AN$10), "", SUMIF(OUTPUT!AA$20:AI$20, "CLO5", OUTPUT!AA166:AI166) / OUTPUT!AN$10),
"")))))),"")</f>
        <v/>
      </c>
      <c r="AJ164" s="232" t="str">
        <f t="shared" si="80"/>
        <v/>
      </c>
      <c r="AK164" s="233" t="str">
        <f t="shared" si="81"/>
        <v/>
      </c>
      <c r="AL164" s="25" t="str">
        <f>IF(B164 &lt;&gt; "", IFERROR(IF(C$16 = "PRELIM", SUMIF('Database (LECTURE-RES-PRAC)'!D$14:AG$14, "CLO6", 'Database (LECTURE-RES-PRAC)'!D161:AG161) / 'Grade computation'!F$9, IF(C$16 = "MIDTERM", SUMIF('Database (LECTURE-RES-PRAC)'!AJ$14:BM$14, "CLO6", 'Database (LECTURE-RES-PRAC)'!AJ161:BM161) / 'Grade computation'!G$9, IF(C$16 = "FINAL", SUMIF('Database (LECTURE-RES-PRAC)'!BP$14:CS$14, "CLO6", 'Database (LECTURE-RES-PRAC)'!BP161:CS161) / 'Grade computation'!H$9,""))),""),"")</f>
        <v/>
      </c>
      <c r="AM164" s="232" t="str">
        <f t="shared" si="82"/>
        <v/>
      </c>
      <c r="AN164" s="25" t="str">
        <f>IF(B164 &lt;&gt; "",IF(AND('PRINTABLE (per grading)'!H$16="EXAM", 'PRINTABLE (per grading)'!B$13="Prelim"), IF(ISERROR(SUMIF('Exam (LECTURE ONLY)'!D$20:M$20, "CLO6", 'Exam (LECTURE ONLY)'!D166:M166) / 'Exam (LECTURE ONLY)'!AL$11), "", SUMIF('Exam (LECTURE ONLY)'!D$20:M$20, "CLO6", 'Exam (LECTURE ONLY)'!D166:M166) /'Exam (LECTURE ONLY)'!AL$11),
IF(AND('PRINTABLE (per grading)'!H$16="EXAM", 'PRINTABLE (per grading)'!B$13="Midterm"), IF(ISERROR(SUMIF('Exam (LECTURE ONLY)'!O$20:X$20, "CLO6", 'Exam (LECTURE ONLY)'!O166:X166) / 'Exam (LECTURE ONLY)'!AM$11), "", SUMIF('Exam (LECTURE ONLY)'!O$20:X$20, "CLO6", 'Exam (LECTURE ONLY)'!O166:X166) / 'Exam (LECTURE ONLY)'!AM$11),
IF(AND('PRINTABLE (per grading)'!H$16="EXAM", 'PRINTABLE (per grading)'!B$13="Final"), IF(ISERROR(SUMIF('Exam (LECTURE ONLY)'!Z$20:AI$20, "CLO6", 'Exam (LECTURE ONLY)'!Z166:AI166) / 'Exam (LECTURE ONLY)'!AN$11), "", SUMIF('Exam (LECTURE ONLY)'!Z$20:AI$20, "CLO6", 'Exam (LECTURE ONLY)'!Z166:AI166) / 'Exam (LECTURE ONLY)'!AN$11),
IF(AND('PRINTABLE (per grading)'!H$16="OUTPUT", 'PRINTABLE (per grading)'!B$13="Prelim"), IF(ISERROR(SUMIF(OUTPUT!C$20:M$20, "CLO6", OUTPUT!C166:M166) / OUTPUT!AL$11), "", SUMIF(OUTPUT!C$20:M$20, "CLO6", OUTPUT!C166:M166) / OUTPUT!AL$11),
IF(AND('PRINTABLE (per grading)'!H$16="OUTPUT", 'PRINTABLE (per grading)'!B$13="Midterm"), IF(ISERROR(SUMIF(OUTPUT!O$20:Y$20, "CLO6", OUTPUT!O166:Y166) / OUTPUT!AM$11), "", SUMIF(OUTPUT!O$20:Y$20, "CLO6", OUTPUT!O166:Y166) / OUTPUT!AM$11),
IF(AND('PRINTABLE (per grading)'!H$16="OUTPUT", 'PRINTABLE (per grading)'!B$13="Final"), IF(ISERROR(SUMIF(OUTPUT!AA$20:AI$20, "CLO6", OUTPUT!AA166:AI166) / OUTPUT!AN$11), "", SUMIF(OUTPUT!AA$20:AI$20, "CLO6", OUTPUT!AA166:AI166) / OUTPUT!AN$11),
"")))))),"")</f>
        <v/>
      </c>
      <c r="AO164" s="232" t="str">
        <f t="shared" si="83"/>
        <v/>
      </c>
      <c r="AP164" s="233" t="str">
        <f t="shared" si="84"/>
        <v/>
      </c>
      <c r="AQ164" s="25" t="str">
        <f>IF(B164 &lt;&gt; "", IFERROR(IF(C$16 = "PRELIM", SUMIF('Database (LECTURE-RES-PRAC)'!D$14:AG$14, "CLO7", 'Database (LECTURE-RES-PRAC)'!D161:AG161) / 'Grade computation'!F$10, IF(C$16 = "MIDTERM", SUMIF('Database (LECTURE-RES-PRAC)'!AJ$14:BM$14, "CLO7", 'Database (LECTURE-RES-PRAC)'!AJ161:BM161) / 'Grade computation'!G$10, IF(C$16 = "FINAL", SUMIF('Database (LECTURE-RES-PRAC)'!BP$14:CS$14, "CLO7", 'Database (LECTURE-RES-PRAC)'!BP161:CS161) / 'Grade computation'!H$10,""))),""),"")</f>
        <v/>
      </c>
      <c r="AR164" s="232" t="str">
        <f t="shared" si="85"/>
        <v/>
      </c>
      <c r="AS164" s="25" t="str">
        <f>IF(B164 &lt;&gt; "",IF(AND('PRINTABLE (per grading)'!H$16="EXAM", 'PRINTABLE (per grading)'!B$13="Prelim"), IF(ISERROR(SUMIF('Exam (LECTURE ONLY)'!D$20:M$20, "CLO7", 'Exam (LECTURE ONLY)'!D166:M166) / 'Exam (LECTURE ONLY)'!AL$12), "", SUMIF('Exam (LECTURE ONLY)'!D$20:M$20, "CLO7", 'Exam (LECTURE ONLY)'!D166:M166) /'Exam (LECTURE ONLY)'!AL$12),
IF(AND('PRINTABLE (per grading)'!H$16="EXAM", 'PRINTABLE (per grading)'!B$13="Midterm"), IF(ISERROR(SUMIF('Exam (LECTURE ONLY)'!O$20:X$20, "CLO7", 'Exam (LECTURE ONLY)'!O166:X166) / 'Exam (LECTURE ONLY)'!AM$12), "", SUMIF('Exam (LECTURE ONLY)'!O$20:X$20, "CLO7", 'Exam (LECTURE ONLY)'!O166:X166) / 'Exam (LECTURE ONLY)'!AM$12),
IF(AND('PRINTABLE (per grading)'!H$16="EXAM", 'PRINTABLE (per grading)'!B$13="Final"), IF(ISERROR(SUMIF('Exam (LECTURE ONLY)'!Z$20:AI$20, "CLO7", 'Exam (LECTURE ONLY)'!Z166:AI166) / 'Exam (LECTURE ONLY)'!AN$12), "", SUMIF('Exam (LECTURE ONLY)'!Z$20:AI$20, "CLO7", 'Exam (LECTURE ONLY)'!Z166:AI166) / 'Exam (LECTURE ONLY)'!AN$12),
IF(AND('PRINTABLE (per grading)'!H$16="OUTPUT", 'PRINTABLE (per grading)'!B$13="Prelim"), IF(ISERROR(SUMIF(OUTPUT!C$20:M$20, "CLO7", OUTPUT!C166:M166) / OUTPUT!AL$12), "", SUMIF(OUTPUT!C$20:M$20, "CLO7", OUTPUT!C166:M166) / OUTPUT!AL$12),
IF(AND('PRINTABLE (per grading)'!H$16="OUTPUT", 'PRINTABLE (per grading)'!B$13="Midterm"), IF(ISERROR(SUMIF(OUTPUT!O$20:Y$20, "CLO7", OUTPUT!O166:Y166) / OUTPUT!AM$12), "", SUMIF(OUTPUT!O$20:Y$20, "CLO7", OUTPUT!O166:Y166) / OUTPUT!AM$12),
IF(AND('PRINTABLE (per grading)'!H$16="OUTPUT", 'PRINTABLE (per grading)'!B$13="Final"), IF(ISERROR(SUMIF(OUTPUT!AA$20:AI$20, "CLO7", OUTPUT!AA166:AI166) / OUTPUT!AN$12), "", SUMIF(OUTPUT!AA$20:AI$20, "CLO7", OUTPUT!AA166:AI166) / OUTPUT!AN$12),
"")))))),"")</f>
        <v/>
      </c>
      <c r="AT164" s="232" t="str">
        <f t="shared" si="86"/>
        <v/>
      </c>
      <c r="AU164" s="233" t="str">
        <f t="shared" si="87"/>
        <v/>
      </c>
      <c r="AV164" s="25" t="str">
        <f>IF(B164 &lt;&gt; "", IFERROR(IF(C$16 = "PRELIM", SUMIF('Database (LECTURE-RES-PRAC)'!D$14:AG$14, "CLO8", 'Database (LECTURE-RES-PRAC)'!D161:AG161) / 'Grade computation'!F$11, IF(C$16 = "MIDTERM", SUMIF('Database (LECTURE-RES-PRAC)'!AJ$14:BM$14, "CLO8", 'Database (LECTURE-RES-PRAC)'!AJ161:BM161) / 'Grade computation'!G$11, IF(C$16 = "FINAL", SUMIF('Database (LECTURE-RES-PRAC)'!BP$14:CS$14, "CLO8", 'Database (LECTURE-RES-PRAC)'!BP161:CS161) / 'Grade computation'!H$11,""))),""),"")</f>
        <v/>
      </c>
      <c r="AW164" s="232" t="str">
        <f t="shared" si="88"/>
        <v/>
      </c>
      <c r="AX164" s="25" t="str">
        <f>IF(B164 &lt;&gt; "",IF(AND('PRINTABLE (per grading)'!H$16="EXAM", 'PRINTABLE (per grading)'!B$13="Prelim"), IF(ISERROR(SUMIF('Exam (LECTURE ONLY)'!D$20:M$20, "CLO8", 'Exam (LECTURE ONLY)'!D166:M166) / 'Exam (LECTURE ONLY)'!AL$13), "", SUMIF('Exam (LECTURE ONLY)'!D$20:M$20, "CLO8", 'Exam (LECTURE ONLY)'!D166:M166) /'Exam (LECTURE ONLY)'!AL$13),
IF(AND('PRINTABLE (per grading)'!H$16="EXAM", 'PRINTABLE (per grading)'!B$13="Midterm"), IF(ISERROR(SUMIF('Exam (LECTURE ONLY)'!O$20:X$20, "CLO8", 'Exam (LECTURE ONLY)'!O166:X166) / 'Exam (LECTURE ONLY)'!AM$13), "", SUMIF('Exam (LECTURE ONLY)'!O$20:X$20, "CLO8", 'Exam (LECTURE ONLY)'!O166:X166) / 'Exam (LECTURE ONLY)'!AM$13),
IF(AND('PRINTABLE (per grading)'!H$16="EXAM", 'PRINTABLE (per grading)'!B$13="Final"), IF(ISERROR(SUMIF('Exam (LECTURE ONLY)'!Z$20:AI$20, "CLO8", 'Exam (LECTURE ONLY)'!Z166:AI166) / 'Exam (LECTURE ONLY)'!AN$13), "", SUMIF('Exam (LECTURE ONLY)'!Z$20:AI$20, "CLO8", 'Exam (LECTURE ONLY)'!Z166:AI166) / 'Exam (LECTURE ONLY)'!AN$13),
IF(AND('PRINTABLE (per grading)'!H$16="OUTPUT", 'PRINTABLE (per grading)'!B$13="Prelim"), IF(ISERROR(SUMIF(OUTPUT!C$20:M$20, "CLO8", OUTPUT!C166:M166) / OUTPUT!AL$13), "", SUMIF(OUTPUT!C$20:M$20, "CLO8", OUTPUT!C166:M166) / OUTPUT!AL$13),
IF(AND('PRINTABLE (per grading)'!H$16="OUTPUT", 'PRINTABLE (per grading)'!B$13="Midterm"), IF(ISERROR(SUMIF(OUTPUT!O$20:Y$20, "CLO8", OUTPUT!O166:Y166) / OUTPUT!AM$13), "", SUMIF(OUTPUT!O$20:Y$20, "CLO8", OUTPUT!O166:Y166) / OUTPUT!AM$13),
IF(AND('PRINTABLE (per grading)'!H$16="OUTPUT", 'PRINTABLE (per grading)'!B$13="Final"), IF(ISERROR(SUMIF(OUTPUT!AA$20:AI$20, "CLO8", OUTPUT!AA166:AI166) / OUTPUT!AN$13), "", SUMIF(OUTPUT!AA$20:AI$20, "CLO8", OUTPUT!AA166:AI166) / OUTPUT!AN$13),
"")))))),"")</f>
        <v/>
      </c>
      <c r="AY164" s="232" t="str">
        <f t="shared" si="89"/>
        <v/>
      </c>
      <c r="AZ164" s="233" t="str">
        <f t="shared" si="90"/>
        <v/>
      </c>
      <c r="BA164" s="25" t="str">
        <f>IF(B164 &lt;&gt; "", IFERROR(IF(C$16 = "PRELIM", SUMIF('Database (LECTURE-RES-PRAC)'!D$14:AG$14, "CLO9", 'Database (LECTURE-RES-PRAC)'!D161:AG161) / 'Grade computation'!F$12, IF(C$16 = "MIDTERM", SUMIF('Database (LECTURE-RES-PRAC)'!AJ$14:BM$14, "CLO9", 'Database (LECTURE-RES-PRAC)'!AJ161:BM161) / 'Grade computation'!G$12, IF(C$16 = "FINAL", SUMIF('Database (LECTURE-RES-PRAC)'!BP$14:CS$14, "CLO9", 'Database (LECTURE-RES-PRAC)'!BP161:CS161) / 'Grade computation'!H$12,""))),""),"")</f>
        <v/>
      </c>
      <c r="BB164" s="232" t="str">
        <f t="shared" si="91"/>
        <v/>
      </c>
      <c r="BC164" s="25" t="str">
        <f>IF(B164 &lt;&gt; "",IF(AND('PRINTABLE (per grading)'!H$16="EXAM", 'PRINTABLE (per grading)'!B$13="Prelim"), IF(ISERROR(SUMIF('Exam (LECTURE ONLY)'!D$20:M$20, "CLO9", 'Exam (LECTURE ONLY)'!D166:M166) / 'Exam (LECTURE ONLY)'!AL$14), "", SUMIF('Exam (LECTURE ONLY)'!D$20:M$20, "CLO9", 'Exam (LECTURE ONLY)'!D166:M166) /'Exam (LECTURE ONLY)'!AL$14),
IF(AND('PRINTABLE (per grading)'!H$16="EXAM", 'PRINTABLE (per grading)'!B$13="Midterm"), IF(ISERROR(SUMIF('Exam (LECTURE ONLY)'!O$20:X$20, "CLO9", 'Exam (LECTURE ONLY)'!O166:X166) / 'Exam (LECTURE ONLY)'!AM$14), "", SUMIF('Exam (LECTURE ONLY)'!O$20:X$20, "CLO9", 'Exam (LECTURE ONLY)'!O166:X166) / 'Exam (LECTURE ONLY)'!AM$14),
IF(AND('PRINTABLE (per grading)'!H$16="EXAM", 'PRINTABLE (per grading)'!B$13="Final"), IF(ISERROR(SUMIF('Exam (LECTURE ONLY)'!Z$20:AI$20, "CLO9", 'Exam (LECTURE ONLY)'!Z166:AI166) / 'Exam (LECTURE ONLY)'!AN$14), "", SUMIF('Exam (LECTURE ONLY)'!Z$20:AI$20, "CLO9", 'Exam (LECTURE ONLY)'!Z166:AI166) / 'Exam (LECTURE ONLY)'!AN$14),
IF(AND('PRINTABLE (per grading)'!H$16="OUTPUT", 'PRINTABLE (per grading)'!B$13="Prelim"), IF(ISERROR(SUMIF(OUTPUT!C$20:M$20, "CLO9", OUTPUT!C166:M166) / OUTPUT!AL$14), "", SUMIF(OUTPUT!C$20:M$20, "CLO9", OUTPUT!C166:M166) / OUTPUT!AL$14),
IF(AND('PRINTABLE (per grading)'!H$16="OUTPUT", 'PRINTABLE (per grading)'!B$13="Midterm"), IF(ISERROR(SUMIF(OUTPUT!O$20:Y$20, "CLO9", OUTPUT!O166:Y166) / OUTPUT!AM$14), "", SUMIF(OUTPUT!O$20:Y$20, "CLO9", OUTPUT!O166:Y166) / OUTPUT!AM$14),
IF(AND('PRINTABLE (per grading)'!H$16="OUTPUT", 'PRINTABLE (per grading)'!B$13="Final"), IF(ISERROR(SUMIF(OUTPUT!AA$20:AI$20, "CLO9", OUTPUT!AA166:AI166) / OUTPUT!AN$14), "", SUMIF(OUTPUT!AA$20:AI$20, "CLO9", OUTPUT!AA166:AI166) / OUTPUT!AN$14),
"")))))),"")</f>
        <v/>
      </c>
      <c r="BD164" s="232" t="str">
        <f t="shared" si="92"/>
        <v/>
      </c>
      <c r="BE164" s="233" t="str">
        <f t="shared" si="93"/>
        <v/>
      </c>
      <c r="BF164" s="25" t="str">
        <f>IF(B164 &lt;&gt; "", IFERROR(IF(C$16 = "PRELIM", SUMIF('Database (LECTURE-RES-PRAC)'!D$14:AG$14, "CLO10", 'Database (LECTURE-RES-PRAC)'!D161:AG161) / 'Grade computation'!F$13, IF(C$16 = "MIDTERM", SUMIF('Database (LECTURE-RES-PRAC)'!AJ$14:BM$14, "CLO10", 'Database (LECTURE-RES-PRAC)'!AJ161:BM161) / 'Grade computation'!G$13, IF(C$16 = "FINAL", SUMIF('Database (LECTURE-RES-PRAC)'!BP$14:CS$14, "CLO10", 'Database (LECTURE-RES-PRAC)'!BP161:CS161) / 'Grade computation'!H$13,""))),""),"")</f>
        <v/>
      </c>
      <c r="BG164" s="232" t="str">
        <f t="shared" si="94"/>
        <v/>
      </c>
      <c r="BH164" s="25" t="str">
        <f>IF(B164 &lt;&gt; "",IF(AND('PRINTABLE (per grading)'!H$16="EXAM", 'PRINTABLE (per grading)'!B$13="Prelim"), IF(ISERROR(SUMIF('Exam (LECTURE ONLY)'!D$20:M$20, "CLO10", 'Exam (LECTURE ONLY)'!D166:M166) / 'Exam (LECTURE ONLY)'!AL$15), "", SUMIF('Exam (LECTURE ONLY)'!D$20:M$20, "CLO10", 'Exam (LECTURE ONLY)'!D166:M166) /'Exam (LECTURE ONLY)'!AL$15),
IF(AND('PRINTABLE (per grading)'!H$16="EXAM", 'PRINTABLE (per grading)'!B$13="Midterm"), IF(ISERROR(SUMIF('Exam (LECTURE ONLY)'!O$20:X$20, "CLO10", 'Exam (LECTURE ONLY)'!O166:X166) / 'Exam (LECTURE ONLY)'!AM$15), "", SUMIF('Exam (LECTURE ONLY)'!O$20:X$20, "CLO10", 'Exam (LECTURE ONLY)'!O166:X166) / 'Exam (LECTURE ONLY)'!AM$15),
IF(AND('PRINTABLE (per grading)'!H$16="EXAM", 'PRINTABLE (per grading)'!B$13="Final"), IF(ISERROR(SUMIF('Exam (LECTURE ONLY)'!Z$20:AI$20, "CLO10", 'Exam (LECTURE ONLY)'!Z166:AI166) / 'Exam (LECTURE ONLY)'!AN$15), "", SUMIF('Exam (LECTURE ONLY)'!Z$20:AI$20, "CLO10", 'Exam (LECTURE ONLY)'!Z166:AI166) / 'Exam (LECTURE ONLY)'!AN$15),
IF(AND('PRINTABLE (per grading)'!H$16="OUTPUT", 'PRINTABLE (per grading)'!B$13="Prelim"), IF(ISERROR(SUMIF(OUTPUT!C$20:M$20, "CLO10", OUTPUT!C166:M166) / OUTPUT!AL$15), "", SUMIF(OUTPUT!C$20:M$20, "CLO10", OUTPUT!C166:M166) / OUTPUT!AL$15),
IF(AND('PRINTABLE (per grading)'!H$16="OUTPUT", 'PRINTABLE (per grading)'!B$13="Midterm"), IF(ISERROR(SUMIF(OUTPUT!O$20:Y$20, "CLO10", OUTPUT!O166:Y166) / OUTPUT!AM$15), "", SUMIF(OUTPUT!O$20:Y$20, "CLO10", OUTPUT!O166:Y166) / OUTPUT!AM$15),
IF(AND('PRINTABLE (per grading)'!H$16="OUTPUT", 'PRINTABLE (per grading)'!B$13="Final"), IF(ISERROR(SUMIF(OUTPUT!AA$20:AI$20, "CLO10", OUTPUT!AA166:AI166) / OUTPUT!AN$15), "", SUMIF(OUTPUT!AA$20:AI$20, "CLO10", OUTPUT!AA166:AI166) / OUTPUT!AN$15),
"")))))),"")</f>
        <v/>
      </c>
      <c r="BI164" s="232" t="str">
        <f t="shared" si="95"/>
        <v/>
      </c>
      <c r="BJ164" s="233" t="str">
        <f t="shared" si="96"/>
        <v/>
      </c>
      <c r="BK164" s="2"/>
    </row>
    <row r="165" spans="1:63" ht="20.100000000000001" customHeight="1">
      <c r="A165" s="118" t="str">
        <f>IF(ISBLANK('Database (LECTURE-RES-PRAC)'!A162),"",'Database (LECTURE-RES-PRAC)'!A162)</f>
        <v/>
      </c>
      <c r="B165" s="119" t="str">
        <f>IF(ISBLANK('Database (LECTURE-RES-PRAC)'!B162),"",'Database (LECTURE-RES-PRAC)'!B162)</f>
        <v/>
      </c>
      <c r="C165" s="134" t="str">
        <f>IF(B165&lt;&gt;"",IF(C$16="PRELIM",'Grade computation'!C165, IF(C$16="MIDTERM",'Grade computation'!K165, IF(C$16="FINAL",'Grade computation'!S165,""))),"")</f>
        <v/>
      </c>
      <c r="D165" s="135" t="str">
        <f t="shared" si="1"/>
        <v/>
      </c>
      <c r="E165" s="134" t="str">
        <f>IF(B165&lt;&gt;"", IF(C$16="PRELIM",'Grade computation'!E165, IF(C$16="MIDTERM",'Grade computation'!M165, IF(C$16="FINAL",'Grade computation'!U165,""))),"")</f>
        <v/>
      </c>
      <c r="F165" s="136" t="str">
        <f t="shared" si="2"/>
        <v/>
      </c>
      <c r="G165" s="137" t="str">
        <f t="shared" si="3"/>
        <v/>
      </c>
      <c r="H165" s="207" t="str">
        <f>IF(B165&lt;&gt;"",IF(C$16="PRELIM", 'Grade computation'!H165, IF(C$16="MIDTERM", 'Grade computation'!P165, IF(C$16="FINAL",'Grade computation'!X165, ""))),"")</f>
        <v/>
      </c>
      <c r="I165" s="137" t="str">
        <f t="shared" si="4"/>
        <v/>
      </c>
      <c r="J165" s="139" t="str">
        <f t="shared" si="5"/>
        <v/>
      </c>
      <c r="K165" s="377" t="str">
        <f t="shared" si="6"/>
        <v/>
      </c>
      <c r="L165" s="434"/>
      <c r="M165" s="25" t="str">
        <f>IF(B165 &lt;&gt; "", IFERROR(IF(C$16 = "PRELIM", SUMIF('Database (LECTURE-RES-PRAC)'!D$14:AG$14, "CLO1", 'Database (LECTURE-RES-PRAC)'!D162:AG162) / 'Grade computation'!F$4, IF(C$16 = "MIDTERM", SUMIF('Database (LECTURE-RES-PRAC)'!AJ$14:BM$14, "CLO1", 'Database (LECTURE-RES-PRAC)'!AJ162:BM162) / 'Grade computation'!G$4, IF(C$16 = "FINAL", SUMIF('Database (LECTURE-RES-PRAC)'!BP$14:CS$14, "CLO1", 'Database (LECTURE-RES-PRAC)'!BP162:CS162) / 'Grade computation'!H$4,""))),""),"")</f>
        <v/>
      </c>
      <c r="N165" s="232" t="str">
        <f t="shared" si="67"/>
        <v/>
      </c>
      <c r="O165" s="25" t="str">
        <f>IF(B165 &lt;&gt; "",IF(AND('PRINTABLE (per grading)'!H$16="EXAM", 'PRINTABLE (per grading)'!B$13="Prelim"), IF(ISERROR(SUMIF('Exam (LECTURE ONLY)'!D$20:M$20, "CLO1", 'Exam (LECTURE ONLY)'!D167:M167) / 'Exam (LECTURE ONLY)'!AL$6), "", SUMIF('Exam (LECTURE ONLY)'!D$20:M$20, "CLO1", 'Exam (LECTURE ONLY)'!D167:M167) /'Exam (LECTURE ONLY)'!AL$6),
IF(AND('PRINTABLE (per grading)'!H$16="EXAM", 'PRINTABLE (per grading)'!B$13="Midterm"), IF(ISERROR(SUMIF('Exam (LECTURE ONLY)'!O$20:X$20, "CLO1", 'Exam (LECTURE ONLY)'!O167:X167) / 'Exam (LECTURE ONLY)'!AM$6), "", SUMIF('Exam (LECTURE ONLY)'!O$20:X$20, "CLO1", 'Exam (LECTURE ONLY)'!O167:X167) / 'Exam (LECTURE ONLY)'!AM$6),
IF(AND('PRINTABLE (per grading)'!H$16="EXAM", 'PRINTABLE (per grading)'!B$13="Final"), IF(ISERROR(SUMIF('Exam (LECTURE ONLY)'!Z$20:AI$20, "CLO1", 'Exam (LECTURE ONLY)'!Z167:AI167) / 'Exam (LECTURE ONLY)'!AN$6), "", SUMIF('Exam (LECTURE ONLY)'!Z$20:AI$20, "CLO1", 'Exam (LECTURE ONLY)'!Z167:AI167) / 'Exam (LECTURE ONLY)'!AN$6),
IF(AND('PRINTABLE (per grading)'!H$16="OUTPUT", 'PRINTABLE (per grading)'!B$13="Prelim"), IF(ISERROR(SUMIF(OUTPUT!C$20:M$20, "CLO1", OUTPUT!C167:M167) / OUTPUT!AL$6), "", SUMIF(OUTPUT!C$20:M$20, "CLO1", OUTPUT!C167:M167) / OUTPUT!AL$6),
IF(AND('PRINTABLE (per grading)'!H$16="OUTPUT", 'PRINTABLE (per grading)'!B$13="Midterm"), IF(ISERROR(SUMIF(OUTPUT!O$20:Y$20, "CLO1", OUTPUT!O167:Y167) / OUTPUT!AM$6), "", SUMIF(OUTPUT!O$20:Y$20, "CLO1", OUTPUT!O167:Y167) / OUTPUT!AM$6),
IF(AND('PRINTABLE (per grading)'!H$16="OUTPUT", 'PRINTABLE (per grading)'!B$13="Final"), IF(ISERROR(SUMIF(OUTPUT!AA$20:AI$20, "CLO1", OUTPUT!AA167:AI167) / OUTPUT!AN$6), "", SUMIF(OUTPUT!AA$20:AI$20, "CLO1", OUTPUT!AA167:AI167) / OUTPUT!AN$6),
"")))))),"")</f>
        <v/>
      </c>
      <c r="P165" s="232" t="str">
        <f t="shared" si="68"/>
        <v/>
      </c>
      <c r="Q165" s="233" t="str">
        <f t="shared" si="69"/>
        <v/>
      </c>
      <c r="R165" s="25" t="str">
        <f>IF(B165 &lt;&gt; "", IFERROR(IF(C$16 = "PRELIM", SUMIF('Database (LECTURE-RES-PRAC)'!D$14:AG$14, "CLO2", 'Database (LECTURE-RES-PRAC)'!D162:AG162) / 'Grade computation'!F$5, IF(C$16 = "MIDTERM", SUMIF('Database (LECTURE-RES-PRAC)'!AJ$14:BM$14, "CLO2", 'Database (LECTURE-RES-PRAC)'!AJ162:BM162) / 'Grade computation'!G$5, IF(C$16 = "FINAL", SUMIF('Database (LECTURE-RES-PRAC)'!BP$14:CS$14, "CLO2", 'Database (LECTURE-RES-PRAC)'!BP162:CS162) / 'Grade computation'!H$5,""))),""),"")</f>
        <v/>
      </c>
      <c r="S165" s="232" t="str">
        <f t="shared" si="70"/>
        <v/>
      </c>
      <c r="T165" s="25" t="str">
        <f>IF(B165 &lt;&gt; "",IF(AND('PRINTABLE (per grading)'!H$16="EXAM", 'PRINTABLE (per grading)'!B$13="Prelim"), IF(ISERROR(SUMIF('Exam (LECTURE ONLY)'!D$20:M$20, "CLO2", 'Exam (LECTURE ONLY)'!D167:M167) / 'Exam (LECTURE ONLY)'!AL$7), "", SUMIF('Exam (LECTURE ONLY)'!D$20:M$20, "CLO2", 'Exam (LECTURE ONLY)'!D167:M167) /'Exam (LECTURE ONLY)'!AL$7),
IF(AND('PRINTABLE (per grading)'!H$16="EXAM", 'PRINTABLE (per grading)'!B$13="Midterm"), IF(ISERROR(SUMIF('Exam (LECTURE ONLY)'!O$20:X$20, "CLO2", 'Exam (LECTURE ONLY)'!O167:X167) / 'Exam (LECTURE ONLY)'!AM$7), "", SUMIF('Exam (LECTURE ONLY)'!O$20:X$20, "CLO2", 'Exam (LECTURE ONLY)'!O167:X167) / 'Exam (LECTURE ONLY)'!AM$7),
IF(AND('PRINTABLE (per grading)'!H$16="EXAM", 'PRINTABLE (per grading)'!B$13="Final"), IF(ISERROR(SUMIF('Exam (LECTURE ONLY)'!Z$20:AI$20, "CLO2", 'Exam (LECTURE ONLY)'!Z167:AI167) / 'Exam (LECTURE ONLY)'!AN$7), "", SUMIF('Exam (LECTURE ONLY)'!Z$20:AI$20, "CLO2", 'Exam (LECTURE ONLY)'!Z167:AI167) / 'Exam (LECTURE ONLY)'!AN$7),
IF(AND('PRINTABLE (per grading)'!H$16="OUTPUT", 'PRINTABLE (per grading)'!B$13="Prelim"), IF(ISERROR(SUMIF(OUTPUT!C$20:M$20, "CLO2", OUTPUT!C167:M167) / OUTPUT!AL$7), "", SUMIF(OUTPUT!C$20:M$20, "CLO2", OUTPUT!C167:M167) / OUTPUT!AL$7),
IF(AND('PRINTABLE (per grading)'!H$16="OUTPUT", 'PRINTABLE (per grading)'!B$13="Midterm"), IF(ISERROR(SUMIF(OUTPUT!O$20:Y$20, "CLO2", OUTPUT!O167:Y167) / OUTPUT!AM$7), "", SUMIF(OUTPUT!O$20:Y$20, "CLO2", OUTPUT!O167:Y167) / OUTPUT!AM$7),
IF(AND('PRINTABLE (per grading)'!H$16="OUTPUT", 'PRINTABLE (per grading)'!B$13="Final"), IF(ISERROR(SUMIF(OUTPUT!AA$20:AI$20, "CLO2", OUTPUT!AA167:AI167) / OUTPUT!AN$7), "", SUMIF(OUTPUT!AA$20:AI$20, "CLO2", OUTPUT!AA167:AI167) / OUTPUT!AN$7),
"")))))),"")</f>
        <v/>
      </c>
      <c r="U165" s="232" t="str">
        <f t="shared" si="71"/>
        <v/>
      </c>
      <c r="V165" s="233" t="str">
        <f t="shared" si="72"/>
        <v/>
      </c>
      <c r="W165" s="25" t="str">
        <f>IF(B165 &lt;&gt; "", IFERROR(IF(C$16 = "PRELIM", SUMIF('Database (LECTURE-RES-PRAC)'!D$14:AG$14, "CLO3", 'Database (LECTURE-RES-PRAC)'!D162:AG162) / 'Grade computation'!F$6, IF(C$16 = "MIDTERM", SUMIF('Database (LECTURE-RES-PRAC)'!AJ$14:BM$14, "CLO3", 'Database (LECTURE-RES-PRAC)'!AJ162:BM162) / 'Grade computation'!G$6, IF(C$16 = "FINAL", SUMIF('Database (LECTURE-RES-PRAC)'!BP$14:CS$14, "CLO3", 'Database (LECTURE-RES-PRAC)'!BP162:CS162) / 'Grade computation'!H$6,""))),""),"")</f>
        <v/>
      </c>
      <c r="X165" s="232" t="str">
        <f t="shared" si="73"/>
        <v/>
      </c>
      <c r="Y165" s="25" t="str">
        <f>IF(B165 &lt;&gt; "",IF(AND('PRINTABLE (per grading)'!H$16="EXAM", 'PRINTABLE (per grading)'!B$13="Prelim"), IF(ISERROR(SUMIF('Exam (LECTURE ONLY)'!D$20:M$20, "CLO3", 'Exam (LECTURE ONLY)'!D167:M167) / 'Exam (LECTURE ONLY)'!AL$8), "", SUMIF('Exam (LECTURE ONLY)'!D$20:M$20, "CLO3", 'Exam (LECTURE ONLY)'!D167:M167) /'Exam (LECTURE ONLY)'!AL$8),
IF(AND('PRINTABLE (per grading)'!H$16="EXAM", 'PRINTABLE (per grading)'!B$13="Midterm"), IF(ISERROR(SUMIF('Exam (LECTURE ONLY)'!O$20:X$20, "CLO3", 'Exam (LECTURE ONLY)'!O167:X167) / 'Exam (LECTURE ONLY)'!AM$8), "", SUMIF('Exam (LECTURE ONLY)'!O$20:X$20, "CLO3", 'Exam (LECTURE ONLY)'!O167:X167) / 'Exam (LECTURE ONLY)'!AM$8),
IF(AND('PRINTABLE (per grading)'!H$16="EXAM", 'PRINTABLE (per grading)'!B$13="Final"), IF(ISERROR(SUMIF('Exam (LECTURE ONLY)'!Z$20:AI$20, "CLO3", 'Exam (LECTURE ONLY)'!Z167:AI167) / 'Exam (LECTURE ONLY)'!AN$8), "", SUMIF('Exam (LECTURE ONLY)'!Z$20:AI$20, "CLO3", 'Exam (LECTURE ONLY)'!Z167:AI167) / 'Exam (LECTURE ONLY)'!AN$8),
IF(AND('PRINTABLE (per grading)'!H$16="OUTPUT", 'PRINTABLE (per grading)'!B$13="Prelim"), IF(ISERROR(SUMIF(OUTPUT!C$20:M$20, "CLO3", OUTPUT!C167:M167) / OUTPUT!AL$8), "", SUMIF(OUTPUT!C$20:M$20, "CLO3", OUTPUT!C167:M167) / OUTPUT!AL$8),
IF(AND('PRINTABLE (per grading)'!H$16="OUTPUT", 'PRINTABLE (per grading)'!B$13="Midterm"), IF(ISERROR(SUMIF(OUTPUT!O$20:Y$20, "CLO3", OUTPUT!O167:Y167) / OUTPUT!AM$8), "", SUMIF(OUTPUT!O$20:Y$20, "CLO3", OUTPUT!O167:Y167) / OUTPUT!AM$8),
IF(AND('PRINTABLE (per grading)'!H$16="OUTPUT", 'PRINTABLE (per grading)'!B$13="Final"), IF(ISERROR(SUMIF(OUTPUT!AA$20:AI$20, "CLO3", OUTPUT!AA167:AI167) / OUTPUT!AN$8), "", SUMIF(OUTPUT!AA$20:AI$20, "CLO3", OUTPUT!AA167:AI167) / OUTPUT!AN$8),
"" )))))),"")</f>
        <v/>
      </c>
      <c r="Z165" s="232" t="str">
        <f t="shared" si="74"/>
        <v/>
      </c>
      <c r="AA165" s="233" t="str">
        <f t="shared" si="75"/>
        <v/>
      </c>
      <c r="AB165" s="25" t="str">
        <f>IF(B165 &lt;&gt; "", IFERROR(IF(C$16 = "PRELIM", SUMIF('Database (LECTURE-RES-PRAC)'!D$14:AG$14, "CLO4", 'Database (LECTURE-RES-PRAC)'!D162:AG162) / 'Grade computation'!F$7, IF(C$16 = "MIDTERM", SUMIF('Database (LECTURE-RES-PRAC)'!AJ$14:BM$14, "CLO4", 'Database (LECTURE-RES-PRAC)'!AJ162:BM162) / 'Grade computation'!G$7, IF(C$16 = "FINAL", SUMIF('Database (LECTURE-RES-PRAC)'!BP$14:CS$14, "CLO4", 'Database (LECTURE-RES-PRAC)'!BP162:CS162) / 'Grade computation'!H$7,""))),""),"")</f>
        <v/>
      </c>
      <c r="AC165" s="232" t="str">
        <f t="shared" si="76"/>
        <v/>
      </c>
      <c r="AD165" s="25" t="str">
        <f>IF(B165 &lt;&gt; "",IF(AND('PRINTABLE (per grading)'!H$16="EXAM", 'PRINTABLE (per grading)'!B$13="Prelim"), IF(ISERROR(SUMIF('Exam (LECTURE ONLY)'!D$20:M$20, "CLO4", 'Exam (LECTURE ONLY)'!D167:M167) / 'Exam (LECTURE ONLY)'!AL$9), "", SUMIF('Exam (LECTURE ONLY)'!D$20:M$20, "CLO4", 'Exam (LECTURE ONLY)'!D167:M167) /'Exam (LECTURE ONLY)'!AL$9),
IF(AND('PRINTABLE (per grading)'!H$16="EXAM", 'PRINTABLE (per grading)'!B$13="Midterm"), IF(ISERROR(SUMIF('Exam (LECTURE ONLY)'!O$20:X$20, "CLO4", 'Exam (LECTURE ONLY)'!O167:X167) / 'Exam (LECTURE ONLY)'!AM$9), "", SUMIF('Exam (LECTURE ONLY)'!O$20:X$20, "CLO4", 'Exam (LECTURE ONLY)'!O167:X167) / 'Exam (LECTURE ONLY)'!AM$9),
IF(AND('PRINTABLE (per grading)'!H$16="EXAM", 'PRINTABLE (per grading)'!B$13="Final"), IF(ISERROR(SUMIF('Exam (LECTURE ONLY)'!Z$20:AI$20, "CLO4", 'Exam (LECTURE ONLY)'!Z167:AI167) / 'Exam (LECTURE ONLY)'!AN$9), "", SUMIF('Exam (LECTURE ONLY)'!Z$20:AI$20, "CLO4", 'Exam (LECTURE ONLY)'!Z167:AI167) / 'Exam (LECTURE ONLY)'!AN$9),
IF(AND('PRINTABLE (per grading)'!H$16="OUTPUT", 'PRINTABLE (per grading)'!B$13="Prelim"), IF(ISERROR(SUMIF(OUTPUT!C$20:M$20, "CLO4", OUTPUT!C167:M167) / OUTPUT!AL$9), "", SUMIF(OUTPUT!C$20:M$20, "CLO4", OUTPUT!C167:M167) / OUTPUT!AL$9),
IF(AND('PRINTABLE (per grading)'!H$16="OUTPUT", 'PRINTABLE (per grading)'!B$13="Midterm"), IF(ISERROR(SUMIF(OUTPUT!O$20:Y$20, "CLO4", OUTPUT!O167:Y167) / OUTPUT!AM$9), "", SUMIF(OUTPUT!O$20:Y$20, "CLO4", OUTPUT!O167:Y167) / OUTPUT!AM$9),
IF(AND('PRINTABLE (per grading)'!H$16="OUTPUT", 'PRINTABLE (per grading)'!B$13="Final"), IF(ISERROR(SUMIF(OUTPUT!AA$20:AI$20, "CLO4", OUTPUT!AA167:AI167) / OUTPUT!AN$9), "", SUMIF(OUTPUT!AA$20:AI$20, "CLO4", OUTPUT!AA167:AI167) / OUTPUT!AN$9),
"")))))),"")</f>
        <v/>
      </c>
      <c r="AE165" s="232" t="str">
        <f t="shared" si="77"/>
        <v/>
      </c>
      <c r="AF165" s="233" t="str">
        <f t="shared" si="78"/>
        <v/>
      </c>
      <c r="AG165" s="25" t="str">
        <f>IF(B165 &lt;&gt; "", IFERROR(IF(C$16 = "PRELIM", SUMIF('Database (LECTURE-RES-PRAC)'!D$14:AG$14, "CLO5", 'Database (LECTURE-RES-PRAC)'!D162:AG162) / 'Grade computation'!F$8, IF(C$16 = "MIDTERM", SUMIF('Database (LECTURE-RES-PRAC)'!AJ$14:BM$14, "CLO5", 'Database (LECTURE-RES-PRAC)'!AJ162:BM162) / 'Grade computation'!G$8, IF(C$16 = "FINAL", SUMIF('Database (LECTURE-RES-PRAC)'!BP$14:CS$14, "CLO5", 'Database (LECTURE-RES-PRAC)'!BP162:CS162) / 'Grade computation'!H$8,""))),""),"")</f>
        <v/>
      </c>
      <c r="AH165" s="232" t="str">
        <f t="shared" si="79"/>
        <v/>
      </c>
      <c r="AI165" s="25" t="str">
        <f>IF(B165 &lt;&gt; "",IF(AND('PRINTABLE (per grading)'!H$16="EXAM", 'PRINTABLE (per grading)'!B$13="Prelim"), IF(ISERROR(SUMIF('Exam (LECTURE ONLY)'!D$20:M$20, "CLO5", 'Exam (LECTURE ONLY)'!D167:M167) / 'Exam (LECTURE ONLY)'!AL$10), "", SUMIF('Exam (LECTURE ONLY)'!D$20:M$20, "CLO5", 'Exam (LECTURE ONLY)'!D167:M167) /'Exam (LECTURE ONLY)'!AL$10),
IF(AND('PRINTABLE (per grading)'!H$16="EXAM", 'PRINTABLE (per grading)'!B$13="Midterm"), IF(ISERROR(SUMIF('Exam (LECTURE ONLY)'!O$20:X$20, "CLO5", 'Exam (LECTURE ONLY)'!O167:X167) / 'Exam (LECTURE ONLY)'!AM$10), "", SUMIF('Exam (LECTURE ONLY)'!O$20:X$20, "CLO5", 'Exam (LECTURE ONLY)'!O167:X167) / 'Exam (LECTURE ONLY)'!AM$10),
IF(AND('PRINTABLE (per grading)'!H$16="EXAM", 'PRINTABLE (per grading)'!B$13="Final"), IF(ISERROR(SUMIF('Exam (LECTURE ONLY)'!Z$20:AI$20, "CLO5", 'Exam (LECTURE ONLY)'!Z167:AI167) / 'Exam (LECTURE ONLY)'!AN$10), "", SUMIF('Exam (LECTURE ONLY)'!Z$20:AI$20, "CLO5", 'Exam (LECTURE ONLY)'!Z167:AI167) / 'Exam (LECTURE ONLY)'!AN$10),
IF(AND('PRINTABLE (per grading)'!H$16="OUTPUT", 'PRINTABLE (per grading)'!B$13="Prelim"), IF(ISERROR(SUMIF(OUTPUT!C$20:M$20, "CLO5", OUTPUT!C167:M167) / OUTPUT!AL$10), "", SUMIF(OUTPUT!C$20:M$20, "CLO5", OUTPUT!C167:M167) / OUTPUT!AL$10),
IF(AND('PRINTABLE (per grading)'!H$16="OUTPUT", 'PRINTABLE (per grading)'!B$13="Midterm"), IF(ISERROR(SUMIF(OUTPUT!O$20:Y$20, "CLO5", OUTPUT!O167:Y167) / OUTPUT!AM$10), "", SUMIF(OUTPUT!O$20:Y$20, "CLO5", OUTPUT!O167:Y167) / OUTPUT!AM$10),
IF(AND('PRINTABLE (per grading)'!H$16="OUTPUT", 'PRINTABLE (per grading)'!B$13="Final"), IF(ISERROR(SUMIF(OUTPUT!AA$20:AI$20, "CLO5", OUTPUT!AA167:AI167) / OUTPUT!AN$10), "", SUMIF(OUTPUT!AA$20:AI$20, "CLO5", OUTPUT!AA167:AI167) / OUTPUT!AN$10),
"")))))),"")</f>
        <v/>
      </c>
      <c r="AJ165" s="232" t="str">
        <f t="shared" si="80"/>
        <v/>
      </c>
      <c r="AK165" s="233" t="str">
        <f t="shared" si="81"/>
        <v/>
      </c>
      <c r="AL165" s="25" t="str">
        <f>IF(B165 &lt;&gt; "", IFERROR(IF(C$16 = "PRELIM", SUMIF('Database (LECTURE-RES-PRAC)'!D$14:AG$14, "CLO6", 'Database (LECTURE-RES-PRAC)'!D162:AG162) / 'Grade computation'!F$9, IF(C$16 = "MIDTERM", SUMIF('Database (LECTURE-RES-PRAC)'!AJ$14:BM$14, "CLO6", 'Database (LECTURE-RES-PRAC)'!AJ162:BM162) / 'Grade computation'!G$9, IF(C$16 = "FINAL", SUMIF('Database (LECTURE-RES-PRAC)'!BP$14:CS$14, "CLO6", 'Database (LECTURE-RES-PRAC)'!BP162:CS162) / 'Grade computation'!H$9,""))),""),"")</f>
        <v/>
      </c>
      <c r="AM165" s="232" t="str">
        <f t="shared" si="82"/>
        <v/>
      </c>
      <c r="AN165" s="25" t="str">
        <f>IF(B165 &lt;&gt; "",IF(AND('PRINTABLE (per grading)'!H$16="EXAM", 'PRINTABLE (per grading)'!B$13="Prelim"), IF(ISERROR(SUMIF('Exam (LECTURE ONLY)'!D$20:M$20, "CLO6", 'Exam (LECTURE ONLY)'!D167:M167) / 'Exam (LECTURE ONLY)'!AL$11), "", SUMIF('Exam (LECTURE ONLY)'!D$20:M$20, "CLO6", 'Exam (LECTURE ONLY)'!D167:M167) /'Exam (LECTURE ONLY)'!AL$11),
IF(AND('PRINTABLE (per grading)'!H$16="EXAM", 'PRINTABLE (per grading)'!B$13="Midterm"), IF(ISERROR(SUMIF('Exam (LECTURE ONLY)'!O$20:X$20, "CLO6", 'Exam (LECTURE ONLY)'!O167:X167) / 'Exam (LECTURE ONLY)'!AM$11), "", SUMIF('Exam (LECTURE ONLY)'!O$20:X$20, "CLO6", 'Exam (LECTURE ONLY)'!O167:X167) / 'Exam (LECTURE ONLY)'!AM$11),
IF(AND('PRINTABLE (per grading)'!H$16="EXAM", 'PRINTABLE (per grading)'!B$13="Final"), IF(ISERROR(SUMIF('Exam (LECTURE ONLY)'!Z$20:AI$20, "CLO6", 'Exam (LECTURE ONLY)'!Z167:AI167) / 'Exam (LECTURE ONLY)'!AN$11), "", SUMIF('Exam (LECTURE ONLY)'!Z$20:AI$20, "CLO6", 'Exam (LECTURE ONLY)'!Z167:AI167) / 'Exam (LECTURE ONLY)'!AN$11),
IF(AND('PRINTABLE (per grading)'!H$16="OUTPUT", 'PRINTABLE (per grading)'!B$13="Prelim"), IF(ISERROR(SUMIF(OUTPUT!C$20:M$20, "CLO6", OUTPUT!C167:M167) / OUTPUT!AL$11), "", SUMIF(OUTPUT!C$20:M$20, "CLO6", OUTPUT!C167:M167) / OUTPUT!AL$11),
IF(AND('PRINTABLE (per grading)'!H$16="OUTPUT", 'PRINTABLE (per grading)'!B$13="Midterm"), IF(ISERROR(SUMIF(OUTPUT!O$20:Y$20, "CLO6", OUTPUT!O167:Y167) / OUTPUT!AM$11), "", SUMIF(OUTPUT!O$20:Y$20, "CLO6", OUTPUT!O167:Y167) / OUTPUT!AM$11),
IF(AND('PRINTABLE (per grading)'!H$16="OUTPUT", 'PRINTABLE (per grading)'!B$13="Final"), IF(ISERROR(SUMIF(OUTPUT!AA$20:AI$20, "CLO6", OUTPUT!AA167:AI167) / OUTPUT!AN$11), "", SUMIF(OUTPUT!AA$20:AI$20, "CLO6", OUTPUT!AA167:AI167) / OUTPUT!AN$11),
"")))))),"")</f>
        <v/>
      </c>
      <c r="AO165" s="232" t="str">
        <f t="shared" si="83"/>
        <v/>
      </c>
      <c r="AP165" s="233" t="str">
        <f t="shared" si="84"/>
        <v/>
      </c>
      <c r="AQ165" s="25" t="str">
        <f>IF(B165 &lt;&gt; "", IFERROR(IF(C$16 = "PRELIM", SUMIF('Database (LECTURE-RES-PRAC)'!D$14:AG$14, "CLO7", 'Database (LECTURE-RES-PRAC)'!D162:AG162) / 'Grade computation'!F$10, IF(C$16 = "MIDTERM", SUMIF('Database (LECTURE-RES-PRAC)'!AJ$14:BM$14, "CLO7", 'Database (LECTURE-RES-PRAC)'!AJ162:BM162) / 'Grade computation'!G$10, IF(C$16 = "FINAL", SUMIF('Database (LECTURE-RES-PRAC)'!BP$14:CS$14, "CLO7", 'Database (LECTURE-RES-PRAC)'!BP162:CS162) / 'Grade computation'!H$10,""))),""),"")</f>
        <v/>
      </c>
      <c r="AR165" s="232" t="str">
        <f t="shared" si="85"/>
        <v/>
      </c>
      <c r="AS165" s="25" t="str">
        <f>IF(B165 &lt;&gt; "",IF(AND('PRINTABLE (per grading)'!H$16="EXAM", 'PRINTABLE (per grading)'!B$13="Prelim"), IF(ISERROR(SUMIF('Exam (LECTURE ONLY)'!D$20:M$20, "CLO7", 'Exam (LECTURE ONLY)'!D167:M167) / 'Exam (LECTURE ONLY)'!AL$12), "", SUMIF('Exam (LECTURE ONLY)'!D$20:M$20, "CLO7", 'Exam (LECTURE ONLY)'!D167:M167) /'Exam (LECTURE ONLY)'!AL$12),
IF(AND('PRINTABLE (per grading)'!H$16="EXAM", 'PRINTABLE (per grading)'!B$13="Midterm"), IF(ISERROR(SUMIF('Exam (LECTURE ONLY)'!O$20:X$20, "CLO7", 'Exam (LECTURE ONLY)'!O167:X167) / 'Exam (LECTURE ONLY)'!AM$12), "", SUMIF('Exam (LECTURE ONLY)'!O$20:X$20, "CLO7", 'Exam (LECTURE ONLY)'!O167:X167) / 'Exam (LECTURE ONLY)'!AM$12),
IF(AND('PRINTABLE (per grading)'!H$16="EXAM", 'PRINTABLE (per grading)'!B$13="Final"), IF(ISERROR(SUMIF('Exam (LECTURE ONLY)'!Z$20:AI$20, "CLO7", 'Exam (LECTURE ONLY)'!Z167:AI167) / 'Exam (LECTURE ONLY)'!AN$12), "", SUMIF('Exam (LECTURE ONLY)'!Z$20:AI$20, "CLO7", 'Exam (LECTURE ONLY)'!Z167:AI167) / 'Exam (LECTURE ONLY)'!AN$12),
IF(AND('PRINTABLE (per grading)'!H$16="OUTPUT", 'PRINTABLE (per grading)'!B$13="Prelim"), IF(ISERROR(SUMIF(OUTPUT!C$20:M$20, "CLO7", OUTPUT!C167:M167) / OUTPUT!AL$12), "", SUMIF(OUTPUT!C$20:M$20, "CLO7", OUTPUT!C167:M167) / OUTPUT!AL$12),
IF(AND('PRINTABLE (per grading)'!H$16="OUTPUT", 'PRINTABLE (per grading)'!B$13="Midterm"), IF(ISERROR(SUMIF(OUTPUT!O$20:Y$20, "CLO7", OUTPUT!O167:Y167) / OUTPUT!AM$12), "", SUMIF(OUTPUT!O$20:Y$20, "CLO7", OUTPUT!O167:Y167) / OUTPUT!AM$12),
IF(AND('PRINTABLE (per grading)'!H$16="OUTPUT", 'PRINTABLE (per grading)'!B$13="Final"), IF(ISERROR(SUMIF(OUTPUT!AA$20:AI$20, "CLO7", OUTPUT!AA167:AI167) / OUTPUT!AN$12), "", SUMIF(OUTPUT!AA$20:AI$20, "CLO7", OUTPUT!AA167:AI167) / OUTPUT!AN$12),
"")))))),"")</f>
        <v/>
      </c>
      <c r="AT165" s="232" t="str">
        <f t="shared" si="86"/>
        <v/>
      </c>
      <c r="AU165" s="233" t="str">
        <f t="shared" si="87"/>
        <v/>
      </c>
      <c r="AV165" s="25" t="str">
        <f>IF(B165 &lt;&gt; "", IFERROR(IF(C$16 = "PRELIM", SUMIF('Database (LECTURE-RES-PRAC)'!D$14:AG$14, "CLO8", 'Database (LECTURE-RES-PRAC)'!D162:AG162) / 'Grade computation'!F$11, IF(C$16 = "MIDTERM", SUMIF('Database (LECTURE-RES-PRAC)'!AJ$14:BM$14, "CLO8", 'Database (LECTURE-RES-PRAC)'!AJ162:BM162) / 'Grade computation'!G$11, IF(C$16 = "FINAL", SUMIF('Database (LECTURE-RES-PRAC)'!BP$14:CS$14, "CLO8", 'Database (LECTURE-RES-PRAC)'!BP162:CS162) / 'Grade computation'!H$11,""))),""),"")</f>
        <v/>
      </c>
      <c r="AW165" s="232" t="str">
        <f t="shared" si="88"/>
        <v/>
      </c>
      <c r="AX165" s="25" t="str">
        <f>IF(B165 &lt;&gt; "",IF(AND('PRINTABLE (per grading)'!H$16="EXAM", 'PRINTABLE (per grading)'!B$13="Prelim"), IF(ISERROR(SUMIF('Exam (LECTURE ONLY)'!D$20:M$20, "CLO8", 'Exam (LECTURE ONLY)'!D167:M167) / 'Exam (LECTURE ONLY)'!AL$13), "", SUMIF('Exam (LECTURE ONLY)'!D$20:M$20, "CLO8", 'Exam (LECTURE ONLY)'!D167:M167) /'Exam (LECTURE ONLY)'!AL$13),
IF(AND('PRINTABLE (per grading)'!H$16="EXAM", 'PRINTABLE (per grading)'!B$13="Midterm"), IF(ISERROR(SUMIF('Exam (LECTURE ONLY)'!O$20:X$20, "CLO8", 'Exam (LECTURE ONLY)'!O167:X167) / 'Exam (LECTURE ONLY)'!AM$13), "", SUMIF('Exam (LECTURE ONLY)'!O$20:X$20, "CLO8", 'Exam (LECTURE ONLY)'!O167:X167) / 'Exam (LECTURE ONLY)'!AM$13),
IF(AND('PRINTABLE (per grading)'!H$16="EXAM", 'PRINTABLE (per grading)'!B$13="Final"), IF(ISERROR(SUMIF('Exam (LECTURE ONLY)'!Z$20:AI$20, "CLO8", 'Exam (LECTURE ONLY)'!Z167:AI167) / 'Exam (LECTURE ONLY)'!AN$13), "", SUMIF('Exam (LECTURE ONLY)'!Z$20:AI$20, "CLO8", 'Exam (LECTURE ONLY)'!Z167:AI167) / 'Exam (LECTURE ONLY)'!AN$13),
IF(AND('PRINTABLE (per grading)'!H$16="OUTPUT", 'PRINTABLE (per grading)'!B$13="Prelim"), IF(ISERROR(SUMIF(OUTPUT!C$20:M$20, "CLO8", OUTPUT!C167:M167) / OUTPUT!AL$13), "", SUMIF(OUTPUT!C$20:M$20, "CLO8", OUTPUT!C167:M167) / OUTPUT!AL$13),
IF(AND('PRINTABLE (per grading)'!H$16="OUTPUT", 'PRINTABLE (per grading)'!B$13="Midterm"), IF(ISERROR(SUMIF(OUTPUT!O$20:Y$20, "CLO8", OUTPUT!O167:Y167) / OUTPUT!AM$13), "", SUMIF(OUTPUT!O$20:Y$20, "CLO8", OUTPUT!O167:Y167) / OUTPUT!AM$13),
IF(AND('PRINTABLE (per grading)'!H$16="OUTPUT", 'PRINTABLE (per grading)'!B$13="Final"), IF(ISERROR(SUMIF(OUTPUT!AA$20:AI$20, "CLO8", OUTPUT!AA167:AI167) / OUTPUT!AN$13), "", SUMIF(OUTPUT!AA$20:AI$20, "CLO8", OUTPUT!AA167:AI167) / OUTPUT!AN$13),
"")))))),"")</f>
        <v/>
      </c>
      <c r="AY165" s="232" t="str">
        <f t="shared" si="89"/>
        <v/>
      </c>
      <c r="AZ165" s="233" t="str">
        <f t="shared" si="90"/>
        <v/>
      </c>
      <c r="BA165" s="25" t="str">
        <f>IF(B165 &lt;&gt; "", IFERROR(IF(C$16 = "PRELIM", SUMIF('Database (LECTURE-RES-PRAC)'!D$14:AG$14, "CLO9", 'Database (LECTURE-RES-PRAC)'!D162:AG162) / 'Grade computation'!F$12, IF(C$16 = "MIDTERM", SUMIF('Database (LECTURE-RES-PRAC)'!AJ$14:BM$14, "CLO9", 'Database (LECTURE-RES-PRAC)'!AJ162:BM162) / 'Grade computation'!G$12, IF(C$16 = "FINAL", SUMIF('Database (LECTURE-RES-PRAC)'!BP$14:CS$14, "CLO9", 'Database (LECTURE-RES-PRAC)'!BP162:CS162) / 'Grade computation'!H$12,""))),""),"")</f>
        <v/>
      </c>
      <c r="BB165" s="232" t="str">
        <f t="shared" si="91"/>
        <v/>
      </c>
      <c r="BC165" s="25" t="str">
        <f>IF(B165 &lt;&gt; "",IF(AND('PRINTABLE (per grading)'!H$16="EXAM", 'PRINTABLE (per grading)'!B$13="Prelim"), IF(ISERROR(SUMIF('Exam (LECTURE ONLY)'!D$20:M$20, "CLO9", 'Exam (LECTURE ONLY)'!D167:M167) / 'Exam (LECTURE ONLY)'!AL$14), "", SUMIF('Exam (LECTURE ONLY)'!D$20:M$20, "CLO9", 'Exam (LECTURE ONLY)'!D167:M167) /'Exam (LECTURE ONLY)'!AL$14),
IF(AND('PRINTABLE (per grading)'!H$16="EXAM", 'PRINTABLE (per grading)'!B$13="Midterm"), IF(ISERROR(SUMIF('Exam (LECTURE ONLY)'!O$20:X$20, "CLO9", 'Exam (LECTURE ONLY)'!O167:X167) / 'Exam (LECTURE ONLY)'!AM$14), "", SUMIF('Exam (LECTURE ONLY)'!O$20:X$20, "CLO9", 'Exam (LECTURE ONLY)'!O167:X167) / 'Exam (LECTURE ONLY)'!AM$14),
IF(AND('PRINTABLE (per grading)'!H$16="EXAM", 'PRINTABLE (per grading)'!B$13="Final"), IF(ISERROR(SUMIF('Exam (LECTURE ONLY)'!Z$20:AI$20, "CLO9", 'Exam (LECTURE ONLY)'!Z167:AI167) / 'Exam (LECTURE ONLY)'!AN$14), "", SUMIF('Exam (LECTURE ONLY)'!Z$20:AI$20, "CLO9", 'Exam (LECTURE ONLY)'!Z167:AI167) / 'Exam (LECTURE ONLY)'!AN$14),
IF(AND('PRINTABLE (per grading)'!H$16="OUTPUT", 'PRINTABLE (per grading)'!B$13="Prelim"), IF(ISERROR(SUMIF(OUTPUT!C$20:M$20, "CLO9", OUTPUT!C167:M167) / OUTPUT!AL$14), "", SUMIF(OUTPUT!C$20:M$20, "CLO9", OUTPUT!C167:M167) / OUTPUT!AL$14),
IF(AND('PRINTABLE (per grading)'!H$16="OUTPUT", 'PRINTABLE (per grading)'!B$13="Midterm"), IF(ISERROR(SUMIF(OUTPUT!O$20:Y$20, "CLO9", OUTPUT!O167:Y167) / OUTPUT!AM$14), "", SUMIF(OUTPUT!O$20:Y$20, "CLO9", OUTPUT!O167:Y167) / OUTPUT!AM$14),
IF(AND('PRINTABLE (per grading)'!H$16="OUTPUT", 'PRINTABLE (per grading)'!B$13="Final"), IF(ISERROR(SUMIF(OUTPUT!AA$20:AI$20, "CLO9", OUTPUT!AA167:AI167) / OUTPUT!AN$14), "", SUMIF(OUTPUT!AA$20:AI$20, "CLO9", OUTPUT!AA167:AI167) / OUTPUT!AN$14),
"")))))),"")</f>
        <v/>
      </c>
      <c r="BD165" s="232" t="str">
        <f t="shared" si="92"/>
        <v/>
      </c>
      <c r="BE165" s="233" t="str">
        <f t="shared" si="93"/>
        <v/>
      </c>
      <c r="BF165" s="25" t="str">
        <f>IF(B165 &lt;&gt; "", IFERROR(IF(C$16 = "PRELIM", SUMIF('Database (LECTURE-RES-PRAC)'!D$14:AG$14, "CLO10", 'Database (LECTURE-RES-PRAC)'!D162:AG162) / 'Grade computation'!F$13, IF(C$16 = "MIDTERM", SUMIF('Database (LECTURE-RES-PRAC)'!AJ$14:BM$14, "CLO10", 'Database (LECTURE-RES-PRAC)'!AJ162:BM162) / 'Grade computation'!G$13, IF(C$16 = "FINAL", SUMIF('Database (LECTURE-RES-PRAC)'!BP$14:CS$14, "CLO10", 'Database (LECTURE-RES-PRAC)'!BP162:CS162) / 'Grade computation'!H$13,""))),""),"")</f>
        <v/>
      </c>
      <c r="BG165" s="232" t="str">
        <f t="shared" si="94"/>
        <v/>
      </c>
      <c r="BH165" s="25" t="str">
        <f>IF(B165 &lt;&gt; "",IF(AND('PRINTABLE (per grading)'!H$16="EXAM", 'PRINTABLE (per grading)'!B$13="Prelim"), IF(ISERROR(SUMIF('Exam (LECTURE ONLY)'!D$20:M$20, "CLO10", 'Exam (LECTURE ONLY)'!D167:M167) / 'Exam (LECTURE ONLY)'!AL$15), "", SUMIF('Exam (LECTURE ONLY)'!D$20:M$20, "CLO10", 'Exam (LECTURE ONLY)'!D167:M167) /'Exam (LECTURE ONLY)'!AL$15),
IF(AND('PRINTABLE (per grading)'!H$16="EXAM", 'PRINTABLE (per grading)'!B$13="Midterm"), IF(ISERROR(SUMIF('Exam (LECTURE ONLY)'!O$20:X$20, "CLO10", 'Exam (LECTURE ONLY)'!O167:X167) / 'Exam (LECTURE ONLY)'!AM$15), "", SUMIF('Exam (LECTURE ONLY)'!O$20:X$20, "CLO10", 'Exam (LECTURE ONLY)'!O167:X167) / 'Exam (LECTURE ONLY)'!AM$15),
IF(AND('PRINTABLE (per grading)'!H$16="EXAM", 'PRINTABLE (per grading)'!B$13="Final"), IF(ISERROR(SUMIF('Exam (LECTURE ONLY)'!Z$20:AI$20, "CLO10", 'Exam (LECTURE ONLY)'!Z167:AI167) / 'Exam (LECTURE ONLY)'!AN$15), "", SUMIF('Exam (LECTURE ONLY)'!Z$20:AI$20, "CLO10", 'Exam (LECTURE ONLY)'!Z167:AI167) / 'Exam (LECTURE ONLY)'!AN$15),
IF(AND('PRINTABLE (per grading)'!H$16="OUTPUT", 'PRINTABLE (per grading)'!B$13="Prelim"), IF(ISERROR(SUMIF(OUTPUT!C$20:M$20, "CLO10", OUTPUT!C167:M167) / OUTPUT!AL$15), "", SUMIF(OUTPUT!C$20:M$20, "CLO10", OUTPUT!C167:M167) / OUTPUT!AL$15),
IF(AND('PRINTABLE (per grading)'!H$16="OUTPUT", 'PRINTABLE (per grading)'!B$13="Midterm"), IF(ISERROR(SUMIF(OUTPUT!O$20:Y$20, "CLO10", OUTPUT!O167:Y167) / OUTPUT!AM$15), "", SUMIF(OUTPUT!O$20:Y$20, "CLO10", OUTPUT!O167:Y167) / OUTPUT!AM$15),
IF(AND('PRINTABLE (per grading)'!H$16="OUTPUT", 'PRINTABLE (per grading)'!B$13="Final"), IF(ISERROR(SUMIF(OUTPUT!AA$20:AI$20, "CLO10", OUTPUT!AA167:AI167) / OUTPUT!AN$15), "", SUMIF(OUTPUT!AA$20:AI$20, "CLO10", OUTPUT!AA167:AI167) / OUTPUT!AN$15),
"")))))),"")</f>
        <v/>
      </c>
      <c r="BI165" s="232" t="str">
        <f t="shared" si="95"/>
        <v/>
      </c>
      <c r="BJ165" s="233" t="str">
        <f t="shared" si="96"/>
        <v/>
      </c>
      <c r="BK165" s="2"/>
    </row>
    <row r="166" spans="1:63" ht="20.100000000000001" customHeight="1">
      <c r="A166" s="212" t="str">
        <f>IF(ISBLANK('Database (LECTURE-RES-PRAC)'!A163),"",'Database (LECTURE-RES-PRAC)'!A163)</f>
        <v/>
      </c>
      <c r="B166" s="213" t="str">
        <f>IF(ISBLANK('Database (LECTURE-RES-PRAC)'!B163),"",'Database (LECTURE-RES-PRAC)'!B163)</f>
        <v/>
      </c>
      <c r="C166" s="134" t="str">
        <f>IF(B166&lt;&gt;"",IF(C$16="PRELIM",'Grade computation'!C166, IF(C$16="MIDTERM",'Grade computation'!K166, IF(C$16="FINAL",'Grade computation'!S166,""))),"")</f>
        <v/>
      </c>
      <c r="D166" s="135" t="str">
        <f t="shared" si="1"/>
        <v/>
      </c>
      <c r="E166" s="134" t="str">
        <f>IF(B166&lt;&gt;"", IF(C$16="PRELIM",'Grade computation'!E166, IF(C$16="MIDTERM",'Grade computation'!M166, IF(C$16="FINAL",'Grade computation'!U166,""))),"")</f>
        <v/>
      </c>
      <c r="F166" s="136" t="str">
        <f t="shared" si="2"/>
        <v/>
      </c>
      <c r="G166" s="137" t="str">
        <f t="shared" si="3"/>
        <v/>
      </c>
      <c r="H166" s="207" t="str">
        <f>IF(B166&lt;&gt;"",IF(C$16="PRELIM", 'Grade computation'!H166, IF(C$16="MIDTERM", 'Grade computation'!P166, IF(C$16="FINAL",'Grade computation'!X166, ""))),"")</f>
        <v/>
      </c>
      <c r="I166" s="137" t="str">
        <f t="shared" si="4"/>
        <v/>
      </c>
      <c r="J166" s="139" t="str">
        <f t="shared" si="5"/>
        <v/>
      </c>
      <c r="K166" s="377" t="str">
        <f t="shared" si="6"/>
        <v/>
      </c>
      <c r="L166" s="434"/>
      <c r="M166" s="25" t="str">
        <f>IF(B166 &lt;&gt; "", IFERROR(IF(C$16 = "PRELIM", SUMIF('Database (LECTURE-RES-PRAC)'!D$14:AG$14, "CLO1", 'Database (LECTURE-RES-PRAC)'!D163:AG163) / 'Grade computation'!F$4, IF(C$16 = "MIDTERM", SUMIF('Database (LECTURE-RES-PRAC)'!AJ$14:BM$14, "CLO1", 'Database (LECTURE-RES-PRAC)'!AJ163:BM163) / 'Grade computation'!G$4, IF(C$16 = "FINAL", SUMIF('Database (LECTURE-RES-PRAC)'!BP$14:CS$14, "CLO1", 'Database (LECTURE-RES-PRAC)'!BP163:CS163) / 'Grade computation'!H$4,""))),""),"")</f>
        <v/>
      </c>
      <c r="N166" s="232" t="str">
        <f t="shared" si="67"/>
        <v/>
      </c>
      <c r="O166" s="25" t="str">
        <f>IF(B166 &lt;&gt; "",IF(AND('PRINTABLE (per grading)'!H$16="EXAM", 'PRINTABLE (per grading)'!B$13="Prelim"), IF(ISERROR(SUMIF('Exam (LECTURE ONLY)'!D$20:M$20, "CLO1", 'Exam (LECTURE ONLY)'!D168:M168) / 'Exam (LECTURE ONLY)'!AL$6), "", SUMIF('Exam (LECTURE ONLY)'!D$20:M$20, "CLO1", 'Exam (LECTURE ONLY)'!D168:M168) /'Exam (LECTURE ONLY)'!AL$6),
IF(AND('PRINTABLE (per grading)'!H$16="EXAM", 'PRINTABLE (per grading)'!B$13="Midterm"), IF(ISERROR(SUMIF('Exam (LECTURE ONLY)'!O$20:X$20, "CLO1", 'Exam (LECTURE ONLY)'!O168:X168) / 'Exam (LECTURE ONLY)'!AM$6), "", SUMIF('Exam (LECTURE ONLY)'!O$20:X$20, "CLO1", 'Exam (LECTURE ONLY)'!O168:X168) / 'Exam (LECTURE ONLY)'!AM$6),
IF(AND('PRINTABLE (per grading)'!H$16="EXAM", 'PRINTABLE (per grading)'!B$13="Final"), IF(ISERROR(SUMIF('Exam (LECTURE ONLY)'!Z$20:AI$20, "CLO1", 'Exam (LECTURE ONLY)'!Z168:AI168) / 'Exam (LECTURE ONLY)'!AN$6), "", SUMIF('Exam (LECTURE ONLY)'!Z$20:AI$20, "CLO1", 'Exam (LECTURE ONLY)'!Z168:AI168) / 'Exam (LECTURE ONLY)'!AN$6),
IF(AND('PRINTABLE (per grading)'!H$16="OUTPUT", 'PRINTABLE (per grading)'!B$13="Prelim"), IF(ISERROR(SUMIF(OUTPUT!C$20:M$20, "CLO1", OUTPUT!C168:M168) / OUTPUT!AL$6), "", SUMIF(OUTPUT!C$20:M$20, "CLO1", OUTPUT!C168:M168) / OUTPUT!AL$6),
IF(AND('PRINTABLE (per grading)'!H$16="OUTPUT", 'PRINTABLE (per grading)'!B$13="Midterm"), IF(ISERROR(SUMIF(OUTPUT!O$20:Y$20, "CLO1", OUTPUT!O168:Y168) / OUTPUT!AM$6), "", SUMIF(OUTPUT!O$20:Y$20, "CLO1", OUTPUT!O168:Y168) / OUTPUT!AM$6),
IF(AND('PRINTABLE (per grading)'!H$16="OUTPUT", 'PRINTABLE (per grading)'!B$13="Final"), IF(ISERROR(SUMIF(OUTPUT!AA$20:AI$20, "CLO1", OUTPUT!AA168:AI168) / OUTPUT!AN$6), "", SUMIF(OUTPUT!AA$20:AI$20, "CLO1", OUTPUT!AA168:AI168) / OUTPUT!AN$6),
"")))))),"")</f>
        <v/>
      </c>
      <c r="P166" s="232" t="str">
        <f t="shared" si="68"/>
        <v/>
      </c>
      <c r="Q166" s="233" t="str">
        <f t="shared" si="69"/>
        <v/>
      </c>
      <c r="R166" s="25" t="str">
        <f>IF(B166 &lt;&gt; "", IFERROR(IF(C$16 = "PRELIM", SUMIF('Database (LECTURE-RES-PRAC)'!D$14:AG$14, "CLO2", 'Database (LECTURE-RES-PRAC)'!D163:AG163) / 'Grade computation'!F$5, IF(C$16 = "MIDTERM", SUMIF('Database (LECTURE-RES-PRAC)'!AJ$14:BM$14, "CLO2", 'Database (LECTURE-RES-PRAC)'!AJ163:BM163) / 'Grade computation'!G$5, IF(C$16 = "FINAL", SUMIF('Database (LECTURE-RES-PRAC)'!BP$14:CS$14, "CLO2", 'Database (LECTURE-RES-PRAC)'!BP163:CS163) / 'Grade computation'!H$5,""))),""),"")</f>
        <v/>
      </c>
      <c r="S166" s="232" t="str">
        <f t="shared" si="70"/>
        <v/>
      </c>
      <c r="T166" s="25" t="str">
        <f>IF(B166 &lt;&gt; "",IF(AND('PRINTABLE (per grading)'!H$16="EXAM", 'PRINTABLE (per grading)'!B$13="Prelim"), IF(ISERROR(SUMIF('Exam (LECTURE ONLY)'!D$20:M$20, "CLO2", 'Exam (LECTURE ONLY)'!D168:M168) / 'Exam (LECTURE ONLY)'!AL$7), "", SUMIF('Exam (LECTURE ONLY)'!D$20:M$20, "CLO2", 'Exam (LECTURE ONLY)'!D168:M168) /'Exam (LECTURE ONLY)'!AL$7),
IF(AND('PRINTABLE (per grading)'!H$16="EXAM", 'PRINTABLE (per grading)'!B$13="Midterm"), IF(ISERROR(SUMIF('Exam (LECTURE ONLY)'!O$20:X$20, "CLO2", 'Exam (LECTURE ONLY)'!O168:X168) / 'Exam (LECTURE ONLY)'!AM$7), "", SUMIF('Exam (LECTURE ONLY)'!O$20:X$20, "CLO2", 'Exam (LECTURE ONLY)'!O168:X168) / 'Exam (LECTURE ONLY)'!AM$7),
IF(AND('PRINTABLE (per grading)'!H$16="EXAM", 'PRINTABLE (per grading)'!B$13="Final"), IF(ISERROR(SUMIF('Exam (LECTURE ONLY)'!Z$20:AI$20, "CLO2", 'Exam (LECTURE ONLY)'!Z168:AI168) / 'Exam (LECTURE ONLY)'!AN$7), "", SUMIF('Exam (LECTURE ONLY)'!Z$20:AI$20, "CLO2", 'Exam (LECTURE ONLY)'!Z168:AI168) / 'Exam (LECTURE ONLY)'!AN$7),
IF(AND('PRINTABLE (per grading)'!H$16="OUTPUT", 'PRINTABLE (per grading)'!B$13="Prelim"), IF(ISERROR(SUMIF(OUTPUT!C$20:M$20, "CLO2", OUTPUT!C168:M168) / OUTPUT!AL$7), "", SUMIF(OUTPUT!C$20:M$20, "CLO2", OUTPUT!C168:M168) / OUTPUT!AL$7),
IF(AND('PRINTABLE (per grading)'!H$16="OUTPUT", 'PRINTABLE (per grading)'!B$13="Midterm"), IF(ISERROR(SUMIF(OUTPUT!O$20:Y$20, "CLO2", OUTPUT!O168:Y168) / OUTPUT!AM$7), "", SUMIF(OUTPUT!O$20:Y$20, "CLO2", OUTPUT!O168:Y168) / OUTPUT!AM$7),
IF(AND('PRINTABLE (per grading)'!H$16="OUTPUT", 'PRINTABLE (per grading)'!B$13="Final"), IF(ISERROR(SUMIF(OUTPUT!AA$20:AI$20, "CLO2", OUTPUT!AA168:AI168) / OUTPUT!AN$7), "", SUMIF(OUTPUT!AA$20:AI$20, "CLO2", OUTPUT!AA168:AI168) / OUTPUT!AN$7),
"")))))),"")</f>
        <v/>
      </c>
      <c r="U166" s="232" t="str">
        <f t="shared" si="71"/>
        <v/>
      </c>
      <c r="V166" s="233" t="str">
        <f t="shared" si="72"/>
        <v/>
      </c>
      <c r="W166" s="25" t="str">
        <f>IF(B166 &lt;&gt; "", IFERROR(IF(C$16 = "PRELIM", SUMIF('Database (LECTURE-RES-PRAC)'!D$14:AG$14, "CLO3", 'Database (LECTURE-RES-PRAC)'!D163:AG163) / 'Grade computation'!F$6, IF(C$16 = "MIDTERM", SUMIF('Database (LECTURE-RES-PRAC)'!AJ$14:BM$14, "CLO3", 'Database (LECTURE-RES-PRAC)'!AJ163:BM163) / 'Grade computation'!G$6, IF(C$16 = "FINAL", SUMIF('Database (LECTURE-RES-PRAC)'!BP$14:CS$14, "CLO3", 'Database (LECTURE-RES-PRAC)'!BP163:CS163) / 'Grade computation'!H$6,""))),""),"")</f>
        <v/>
      </c>
      <c r="X166" s="232" t="str">
        <f t="shared" si="73"/>
        <v/>
      </c>
      <c r="Y166" s="25" t="str">
        <f>IF(B166 &lt;&gt; "",IF(AND('PRINTABLE (per grading)'!H$16="EXAM", 'PRINTABLE (per grading)'!B$13="Prelim"), IF(ISERROR(SUMIF('Exam (LECTURE ONLY)'!D$20:M$20, "CLO3", 'Exam (LECTURE ONLY)'!D168:M168) / 'Exam (LECTURE ONLY)'!AL$8), "", SUMIF('Exam (LECTURE ONLY)'!D$20:M$20, "CLO3", 'Exam (LECTURE ONLY)'!D168:M168) /'Exam (LECTURE ONLY)'!AL$8),
IF(AND('PRINTABLE (per grading)'!H$16="EXAM", 'PRINTABLE (per grading)'!B$13="Midterm"), IF(ISERROR(SUMIF('Exam (LECTURE ONLY)'!O$20:X$20, "CLO3", 'Exam (LECTURE ONLY)'!O168:X168) / 'Exam (LECTURE ONLY)'!AM$8), "", SUMIF('Exam (LECTURE ONLY)'!O$20:X$20, "CLO3", 'Exam (LECTURE ONLY)'!O168:X168) / 'Exam (LECTURE ONLY)'!AM$8),
IF(AND('PRINTABLE (per grading)'!H$16="EXAM", 'PRINTABLE (per grading)'!B$13="Final"), IF(ISERROR(SUMIF('Exam (LECTURE ONLY)'!Z$20:AI$20, "CLO3", 'Exam (LECTURE ONLY)'!Z168:AI168) / 'Exam (LECTURE ONLY)'!AN$8), "", SUMIF('Exam (LECTURE ONLY)'!Z$20:AI$20, "CLO3", 'Exam (LECTURE ONLY)'!Z168:AI168) / 'Exam (LECTURE ONLY)'!AN$8),
IF(AND('PRINTABLE (per grading)'!H$16="OUTPUT", 'PRINTABLE (per grading)'!B$13="Prelim"), IF(ISERROR(SUMIF(OUTPUT!C$20:M$20, "CLO3", OUTPUT!C168:M168) / OUTPUT!AL$8), "", SUMIF(OUTPUT!C$20:M$20, "CLO3", OUTPUT!C168:M168) / OUTPUT!AL$8),
IF(AND('PRINTABLE (per grading)'!H$16="OUTPUT", 'PRINTABLE (per grading)'!B$13="Midterm"), IF(ISERROR(SUMIF(OUTPUT!O$20:Y$20, "CLO3", OUTPUT!O168:Y168) / OUTPUT!AM$8), "", SUMIF(OUTPUT!O$20:Y$20, "CLO3", OUTPUT!O168:Y168) / OUTPUT!AM$8),
IF(AND('PRINTABLE (per grading)'!H$16="OUTPUT", 'PRINTABLE (per grading)'!B$13="Final"), IF(ISERROR(SUMIF(OUTPUT!AA$20:AI$20, "CLO3", OUTPUT!AA168:AI168) / OUTPUT!AN$8), "", SUMIF(OUTPUT!AA$20:AI$20, "CLO3", OUTPUT!AA168:AI168) / OUTPUT!AN$8),
"" )))))),"")</f>
        <v/>
      </c>
      <c r="Z166" s="232" t="str">
        <f t="shared" si="74"/>
        <v/>
      </c>
      <c r="AA166" s="233" t="str">
        <f t="shared" si="75"/>
        <v/>
      </c>
      <c r="AB166" s="25" t="str">
        <f>IF(B166 &lt;&gt; "", IFERROR(IF(C$16 = "PRELIM", SUMIF('Database (LECTURE-RES-PRAC)'!D$14:AG$14, "CLO4", 'Database (LECTURE-RES-PRAC)'!D163:AG163) / 'Grade computation'!F$7, IF(C$16 = "MIDTERM", SUMIF('Database (LECTURE-RES-PRAC)'!AJ$14:BM$14, "CLO4", 'Database (LECTURE-RES-PRAC)'!AJ163:BM163) / 'Grade computation'!G$7, IF(C$16 = "FINAL", SUMIF('Database (LECTURE-RES-PRAC)'!BP$14:CS$14, "CLO4", 'Database (LECTURE-RES-PRAC)'!BP163:CS163) / 'Grade computation'!H$7,""))),""),"")</f>
        <v/>
      </c>
      <c r="AC166" s="232" t="str">
        <f t="shared" si="76"/>
        <v/>
      </c>
      <c r="AD166" s="25" t="str">
        <f>IF(B166 &lt;&gt; "",IF(AND('PRINTABLE (per grading)'!H$16="EXAM", 'PRINTABLE (per grading)'!B$13="Prelim"), IF(ISERROR(SUMIF('Exam (LECTURE ONLY)'!D$20:M$20, "CLO4", 'Exam (LECTURE ONLY)'!D168:M168) / 'Exam (LECTURE ONLY)'!AL$9), "", SUMIF('Exam (LECTURE ONLY)'!D$20:M$20, "CLO4", 'Exam (LECTURE ONLY)'!D168:M168) /'Exam (LECTURE ONLY)'!AL$9),
IF(AND('PRINTABLE (per grading)'!H$16="EXAM", 'PRINTABLE (per grading)'!B$13="Midterm"), IF(ISERROR(SUMIF('Exam (LECTURE ONLY)'!O$20:X$20, "CLO4", 'Exam (LECTURE ONLY)'!O168:X168) / 'Exam (LECTURE ONLY)'!AM$9), "", SUMIF('Exam (LECTURE ONLY)'!O$20:X$20, "CLO4", 'Exam (LECTURE ONLY)'!O168:X168) / 'Exam (LECTURE ONLY)'!AM$9),
IF(AND('PRINTABLE (per grading)'!H$16="EXAM", 'PRINTABLE (per grading)'!B$13="Final"), IF(ISERROR(SUMIF('Exam (LECTURE ONLY)'!Z$20:AI$20, "CLO4", 'Exam (LECTURE ONLY)'!Z168:AI168) / 'Exam (LECTURE ONLY)'!AN$9), "", SUMIF('Exam (LECTURE ONLY)'!Z$20:AI$20, "CLO4", 'Exam (LECTURE ONLY)'!Z168:AI168) / 'Exam (LECTURE ONLY)'!AN$9),
IF(AND('PRINTABLE (per grading)'!H$16="OUTPUT", 'PRINTABLE (per grading)'!B$13="Prelim"), IF(ISERROR(SUMIF(OUTPUT!C$20:M$20, "CLO4", OUTPUT!C168:M168) / OUTPUT!AL$9), "", SUMIF(OUTPUT!C$20:M$20, "CLO4", OUTPUT!C168:M168) / OUTPUT!AL$9),
IF(AND('PRINTABLE (per grading)'!H$16="OUTPUT", 'PRINTABLE (per grading)'!B$13="Midterm"), IF(ISERROR(SUMIF(OUTPUT!O$20:Y$20, "CLO4", OUTPUT!O168:Y168) / OUTPUT!AM$9), "", SUMIF(OUTPUT!O$20:Y$20, "CLO4", OUTPUT!O168:Y168) / OUTPUT!AM$9),
IF(AND('PRINTABLE (per grading)'!H$16="OUTPUT", 'PRINTABLE (per grading)'!B$13="Final"), IF(ISERROR(SUMIF(OUTPUT!AA$20:AI$20, "CLO4", OUTPUT!AA168:AI168) / OUTPUT!AN$9), "", SUMIF(OUTPUT!AA$20:AI$20, "CLO4", OUTPUT!AA168:AI168) / OUTPUT!AN$9),
"")))))),"")</f>
        <v/>
      </c>
      <c r="AE166" s="232" t="str">
        <f t="shared" si="77"/>
        <v/>
      </c>
      <c r="AF166" s="233" t="str">
        <f t="shared" si="78"/>
        <v/>
      </c>
      <c r="AG166" s="25" t="str">
        <f>IF(B166 &lt;&gt; "", IFERROR(IF(C$16 = "PRELIM", SUMIF('Database (LECTURE-RES-PRAC)'!D$14:AG$14, "CLO5", 'Database (LECTURE-RES-PRAC)'!D163:AG163) / 'Grade computation'!F$8, IF(C$16 = "MIDTERM", SUMIF('Database (LECTURE-RES-PRAC)'!AJ$14:BM$14, "CLO5", 'Database (LECTURE-RES-PRAC)'!AJ163:BM163) / 'Grade computation'!G$8, IF(C$16 = "FINAL", SUMIF('Database (LECTURE-RES-PRAC)'!BP$14:CS$14, "CLO5", 'Database (LECTURE-RES-PRAC)'!BP163:CS163) / 'Grade computation'!H$8,""))),""),"")</f>
        <v/>
      </c>
      <c r="AH166" s="232" t="str">
        <f t="shared" si="79"/>
        <v/>
      </c>
      <c r="AI166" s="25" t="str">
        <f>IF(B166 &lt;&gt; "",IF(AND('PRINTABLE (per grading)'!H$16="EXAM", 'PRINTABLE (per grading)'!B$13="Prelim"), IF(ISERROR(SUMIF('Exam (LECTURE ONLY)'!D$20:M$20, "CLO5", 'Exam (LECTURE ONLY)'!D168:M168) / 'Exam (LECTURE ONLY)'!AL$10), "", SUMIF('Exam (LECTURE ONLY)'!D$20:M$20, "CLO5", 'Exam (LECTURE ONLY)'!D168:M168) /'Exam (LECTURE ONLY)'!AL$10),
IF(AND('PRINTABLE (per grading)'!H$16="EXAM", 'PRINTABLE (per grading)'!B$13="Midterm"), IF(ISERROR(SUMIF('Exam (LECTURE ONLY)'!O$20:X$20, "CLO5", 'Exam (LECTURE ONLY)'!O168:X168) / 'Exam (LECTURE ONLY)'!AM$10), "", SUMIF('Exam (LECTURE ONLY)'!O$20:X$20, "CLO5", 'Exam (LECTURE ONLY)'!O168:X168) / 'Exam (LECTURE ONLY)'!AM$10),
IF(AND('PRINTABLE (per grading)'!H$16="EXAM", 'PRINTABLE (per grading)'!B$13="Final"), IF(ISERROR(SUMIF('Exam (LECTURE ONLY)'!Z$20:AI$20, "CLO5", 'Exam (LECTURE ONLY)'!Z168:AI168) / 'Exam (LECTURE ONLY)'!AN$10), "", SUMIF('Exam (LECTURE ONLY)'!Z$20:AI$20, "CLO5", 'Exam (LECTURE ONLY)'!Z168:AI168) / 'Exam (LECTURE ONLY)'!AN$10),
IF(AND('PRINTABLE (per grading)'!H$16="OUTPUT", 'PRINTABLE (per grading)'!B$13="Prelim"), IF(ISERROR(SUMIF(OUTPUT!C$20:M$20, "CLO5", OUTPUT!C168:M168) / OUTPUT!AL$10), "", SUMIF(OUTPUT!C$20:M$20, "CLO5", OUTPUT!C168:M168) / OUTPUT!AL$10),
IF(AND('PRINTABLE (per grading)'!H$16="OUTPUT", 'PRINTABLE (per grading)'!B$13="Midterm"), IF(ISERROR(SUMIF(OUTPUT!O$20:Y$20, "CLO5", OUTPUT!O168:Y168) / OUTPUT!AM$10), "", SUMIF(OUTPUT!O$20:Y$20, "CLO5", OUTPUT!O168:Y168) / OUTPUT!AM$10),
IF(AND('PRINTABLE (per grading)'!H$16="OUTPUT", 'PRINTABLE (per grading)'!B$13="Final"), IF(ISERROR(SUMIF(OUTPUT!AA$20:AI$20, "CLO5", OUTPUT!AA168:AI168) / OUTPUT!AN$10), "", SUMIF(OUTPUT!AA$20:AI$20, "CLO5", OUTPUT!AA168:AI168) / OUTPUT!AN$10),
"")))))),"")</f>
        <v/>
      </c>
      <c r="AJ166" s="232" t="str">
        <f t="shared" si="80"/>
        <v/>
      </c>
      <c r="AK166" s="233" t="str">
        <f t="shared" si="81"/>
        <v/>
      </c>
      <c r="AL166" s="25" t="str">
        <f>IF(B166 &lt;&gt; "", IFERROR(IF(C$16 = "PRELIM", SUMIF('Database (LECTURE-RES-PRAC)'!D$14:AG$14, "CLO6", 'Database (LECTURE-RES-PRAC)'!D163:AG163) / 'Grade computation'!F$9, IF(C$16 = "MIDTERM", SUMIF('Database (LECTURE-RES-PRAC)'!AJ$14:BM$14, "CLO6", 'Database (LECTURE-RES-PRAC)'!AJ163:BM163) / 'Grade computation'!G$9, IF(C$16 = "FINAL", SUMIF('Database (LECTURE-RES-PRAC)'!BP$14:CS$14, "CLO6", 'Database (LECTURE-RES-PRAC)'!BP163:CS163) / 'Grade computation'!H$9,""))),""),"")</f>
        <v/>
      </c>
      <c r="AM166" s="232" t="str">
        <f t="shared" si="82"/>
        <v/>
      </c>
      <c r="AN166" s="25" t="str">
        <f>IF(B166 &lt;&gt; "",IF(AND('PRINTABLE (per grading)'!H$16="EXAM", 'PRINTABLE (per grading)'!B$13="Prelim"), IF(ISERROR(SUMIF('Exam (LECTURE ONLY)'!D$20:M$20, "CLO6", 'Exam (LECTURE ONLY)'!D168:M168) / 'Exam (LECTURE ONLY)'!AL$11), "", SUMIF('Exam (LECTURE ONLY)'!D$20:M$20, "CLO6", 'Exam (LECTURE ONLY)'!D168:M168) /'Exam (LECTURE ONLY)'!AL$11),
IF(AND('PRINTABLE (per grading)'!H$16="EXAM", 'PRINTABLE (per grading)'!B$13="Midterm"), IF(ISERROR(SUMIF('Exam (LECTURE ONLY)'!O$20:X$20, "CLO6", 'Exam (LECTURE ONLY)'!O168:X168) / 'Exam (LECTURE ONLY)'!AM$11), "", SUMIF('Exam (LECTURE ONLY)'!O$20:X$20, "CLO6", 'Exam (LECTURE ONLY)'!O168:X168) / 'Exam (LECTURE ONLY)'!AM$11),
IF(AND('PRINTABLE (per grading)'!H$16="EXAM", 'PRINTABLE (per grading)'!B$13="Final"), IF(ISERROR(SUMIF('Exam (LECTURE ONLY)'!Z$20:AI$20, "CLO6", 'Exam (LECTURE ONLY)'!Z168:AI168) / 'Exam (LECTURE ONLY)'!AN$11), "", SUMIF('Exam (LECTURE ONLY)'!Z$20:AI$20, "CLO6", 'Exam (LECTURE ONLY)'!Z168:AI168) / 'Exam (LECTURE ONLY)'!AN$11),
IF(AND('PRINTABLE (per grading)'!H$16="OUTPUT", 'PRINTABLE (per grading)'!B$13="Prelim"), IF(ISERROR(SUMIF(OUTPUT!C$20:M$20, "CLO6", OUTPUT!C168:M168) / OUTPUT!AL$11), "", SUMIF(OUTPUT!C$20:M$20, "CLO6", OUTPUT!C168:M168) / OUTPUT!AL$11),
IF(AND('PRINTABLE (per grading)'!H$16="OUTPUT", 'PRINTABLE (per grading)'!B$13="Midterm"), IF(ISERROR(SUMIF(OUTPUT!O$20:Y$20, "CLO6", OUTPUT!O168:Y168) / OUTPUT!AM$11), "", SUMIF(OUTPUT!O$20:Y$20, "CLO6", OUTPUT!O168:Y168) / OUTPUT!AM$11),
IF(AND('PRINTABLE (per grading)'!H$16="OUTPUT", 'PRINTABLE (per grading)'!B$13="Final"), IF(ISERROR(SUMIF(OUTPUT!AA$20:AI$20, "CLO6", OUTPUT!AA168:AI168) / OUTPUT!AN$11), "", SUMIF(OUTPUT!AA$20:AI$20, "CLO6", OUTPUT!AA168:AI168) / OUTPUT!AN$11),
"")))))),"")</f>
        <v/>
      </c>
      <c r="AO166" s="232" t="str">
        <f t="shared" si="83"/>
        <v/>
      </c>
      <c r="AP166" s="233" t="str">
        <f t="shared" si="84"/>
        <v/>
      </c>
      <c r="AQ166" s="25" t="str">
        <f>IF(B166 &lt;&gt; "", IFERROR(IF(C$16 = "PRELIM", SUMIF('Database (LECTURE-RES-PRAC)'!D$14:AG$14, "CLO7", 'Database (LECTURE-RES-PRAC)'!D163:AG163) / 'Grade computation'!F$10, IF(C$16 = "MIDTERM", SUMIF('Database (LECTURE-RES-PRAC)'!AJ$14:BM$14, "CLO7", 'Database (LECTURE-RES-PRAC)'!AJ163:BM163) / 'Grade computation'!G$10, IF(C$16 = "FINAL", SUMIF('Database (LECTURE-RES-PRAC)'!BP$14:CS$14, "CLO7", 'Database (LECTURE-RES-PRAC)'!BP163:CS163) / 'Grade computation'!H$10,""))),""),"")</f>
        <v/>
      </c>
      <c r="AR166" s="232" t="str">
        <f t="shared" si="85"/>
        <v/>
      </c>
      <c r="AS166" s="25" t="str">
        <f>IF(B166 &lt;&gt; "",IF(AND('PRINTABLE (per grading)'!H$16="EXAM", 'PRINTABLE (per grading)'!B$13="Prelim"), IF(ISERROR(SUMIF('Exam (LECTURE ONLY)'!D$20:M$20, "CLO7", 'Exam (LECTURE ONLY)'!D168:M168) / 'Exam (LECTURE ONLY)'!AL$12), "", SUMIF('Exam (LECTURE ONLY)'!D$20:M$20, "CLO7", 'Exam (LECTURE ONLY)'!D168:M168) /'Exam (LECTURE ONLY)'!AL$12),
IF(AND('PRINTABLE (per grading)'!H$16="EXAM", 'PRINTABLE (per grading)'!B$13="Midterm"), IF(ISERROR(SUMIF('Exam (LECTURE ONLY)'!O$20:X$20, "CLO7", 'Exam (LECTURE ONLY)'!O168:X168) / 'Exam (LECTURE ONLY)'!AM$12), "", SUMIF('Exam (LECTURE ONLY)'!O$20:X$20, "CLO7", 'Exam (LECTURE ONLY)'!O168:X168) / 'Exam (LECTURE ONLY)'!AM$12),
IF(AND('PRINTABLE (per grading)'!H$16="EXAM", 'PRINTABLE (per grading)'!B$13="Final"), IF(ISERROR(SUMIF('Exam (LECTURE ONLY)'!Z$20:AI$20, "CLO7", 'Exam (LECTURE ONLY)'!Z168:AI168) / 'Exam (LECTURE ONLY)'!AN$12), "", SUMIF('Exam (LECTURE ONLY)'!Z$20:AI$20, "CLO7", 'Exam (LECTURE ONLY)'!Z168:AI168) / 'Exam (LECTURE ONLY)'!AN$12),
IF(AND('PRINTABLE (per grading)'!H$16="OUTPUT", 'PRINTABLE (per grading)'!B$13="Prelim"), IF(ISERROR(SUMIF(OUTPUT!C$20:M$20, "CLO7", OUTPUT!C168:M168) / OUTPUT!AL$12), "", SUMIF(OUTPUT!C$20:M$20, "CLO7", OUTPUT!C168:M168) / OUTPUT!AL$12),
IF(AND('PRINTABLE (per grading)'!H$16="OUTPUT", 'PRINTABLE (per grading)'!B$13="Midterm"), IF(ISERROR(SUMIF(OUTPUT!O$20:Y$20, "CLO7", OUTPUT!O168:Y168) / OUTPUT!AM$12), "", SUMIF(OUTPUT!O$20:Y$20, "CLO7", OUTPUT!O168:Y168) / OUTPUT!AM$12),
IF(AND('PRINTABLE (per grading)'!H$16="OUTPUT", 'PRINTABLE (per grading)'!B$13="Final"), IF(ISERROR(SUMIF(OUTPUT!AA$20:AI$20, "CLO7", OUTPUT!AA168:AI168) / OUTPUT!AN$12), "", SUMIF(OUTPUT!AA$20:AI$20, "CLO7", OUTPUT!AA168:AI168) / OUTPUT!AN$12),
"")))))),"")</f>
        <v/>
      </c>
      <c r="AT166" s="232" t="str">
        <f t="shared" si="86"/>
        <v/>
      </c>
      <c r="AU166" s="233" t="str">
        <f t="shared" si="87"/>
        <v/>
      </c>
      <c r="AV166" s="25" t="str">
        <f>IF(B166 &lt;&gt; "", IFERROR(IF(C$16 = "PRELIM", SUMIF('Database (LECTURE-RES-PRAC)'!D$14:AG$14, "CLO8", 'Database (LECTURE-RES-PRAC)'!D163:AG163) / 'Grade computation'!F$11, IF(C$16 = "MIDTERM", SUMIF('Database (LECTURE-RES-PRAC)'!AJ$14:BM$14, "CLO8", 'Database (LECTURE-RES-PRAC)'!AJ163:BM163) / 'Grade computation'!G$11, IF(C$16 = "FINAL", SUMIF('Database (LECTURE-RES-PRAC)'!BP$14:CS$14, "CLO8", 'Database (LECTURE-RES-PRAC)'!BP163:CS163) / 'Grade computation'!H$11,""))),""),"")</f>
        <v/>
      </c>
      <c r="AW166" s="232" t="str">
        <f t="shared" si="88"/>
        <v/>
      </c>
      <c r="AX166" s="25" t="str">
        <f>IF(B166 &lt;&gt; "",IF(AND('PRINTABLE (per grading)'!H$16="EXAM", 'PRINTABLE (per grading)'!B$13="Prelim"), IF(ISERROR(SUMIF('Exam (LECTURE ONLY)'!D$20:M$20, "CLO8", 'Exam (LECTURE ONLY)'!D168:M168) / 'Exam (LECTURE ONLY)'!AL$13), "", SUMIF('Exam (LECTURE ONLY)'!D$20:M$20, "CLO8", 'Exam (LECTURE ONLY)'!D168:M168) /'Exam (LECTURE ONLY)'!AL$13),
IF(AND('PRINTABLE (per grading)'!H$16="EXAM", 'PRINTABLE (per grading)'!B$13="Midterm"), IF(ISERROR(SUMIF('Exam (LECTURE ONLY)'!O$20:X$20, "CLO8", 'Exam (LECTURE ONLY)'!O168:X168) / 'Exam (LECTURE ONLY)'!AM$13), "", SUMIF('Exam (LECTURE ONLY)'!O$20:X$20, "CLO8", 'Exam (LECTURE ONLY)'!O168:X168) / 'Exam (LECTURE ONLY)'!AM$13),
IF(AND('PRINTABLE (per grading)'!H$16="EXAM", 'PRINTABLE (per grading)'!B$13="Final"), IF(ISERROR(SUMIF('Exam (LECTURE ONLY)'!Z$20:AI$20, "CLO8", 'Exam (LECTURE ONLY)'!Z168:AI168) / 'Exam (LECTURE ONLY)'!AN$13), "", SUMIF('Exam (LECTURE ONLY)'!Z$20:AI$20, "CLO8", 'Exam (LECTURE ONLY)'!Z168:AI168) / 'Exam (LECTURE ONLY)'!AN$13),
IF(AND('PRINTABLE (per grading)'!H$16="OUTPUT", 'PRINTABLE (per grading)'!B$13="Prelim"), IF(ISERROR(SUMIF(OUTPUT!C$20:M$20, "CLO8", OUTPUT!C168:M168) / OUTPUT!AL$13), "", SUMIF(OUTPUT!C$20:M$20, "CLO8", OUTPUT!C168:M168) / OUTPUT!AL$13),
IF(AND('PRINTABLE (per grading)'!H$16="OUTPUT", 'PRINTABLE (per grading)'!B$13="Midterm"), IF(ISERROR(SUMIF(OUTPUT!O$20:Y$20, "CLO8", OUTPUT!O168:Y168) / OUTPUT!AM$13), "", SUMIF(OUTPUT!O$20:Y$20, "CLO8", OUTPUT!O168:Y168) / OUTPUT!AM$13),
IF(AND('PRINTABLE (per grading)'!H$16="OUTPUT", 'PRINTABLE (per grading)'!B$13="Final"), IF(ISERROR(SUMIF(OUTPUT!AA$20:AI$20, "CLO8", OUTPUT!AA168:AI168) / OUTPUT!AN$13), "", SUMIF(OUTPUT!AA$20:AI$20, "CLO8", OUTPUT!AA168:AI168) / OUTPUT!AN$13),
"")))))),"")</f>
        <v/>
      </c>
      <c r="AY166" s="232" t="str">
        <f t="shared" si="89"/>
        <v/>
      </c>
      <c r="AZ166" s="233" t="str">
        <f t="shared" si="90"/>
        <v/>
      </c>
      <c r="BA166" s="25" t="str">
        <f>IF(B166 &lt;&gt; "", IFERROR(IF(C$16 = "PRELIM", SUMIF('Database (LECTURE-RES-PRAC)'!D$14:AG$14, "CLO9", 'Database (LECTURE-RES-PRAC)'!D163:AG163) / 'Grade computation'!F$12, IF(C$16 = "MIDTERM", SUMIF('Database (LECTURE-RES-PRAC)'!AJ$14:BM$14, "CLO9", 'Database (LECTURE-RES-PRAC)'!AJ163:BM163) / 'Grade computation'!G$12, IF(C$16 = "FINAL", SUMIF('Database (LECTURE-RES-PRAC)'!BP$14:CS$14, "CLO9", 'Database (LECTURE-RES-PRAC)'!BP163:CS163) / 'Grade computation'!H$12,""))),""),"")</f>
        <v/>
      </c>
      <c r="BB166" s="232" t="str">
        <f t="shared" si="91"/>
        <v/>
      </c>
      <c r="BC166" s="25" t="str">
        <f>IF(B166 &lt;&gt; "",IF(AND('PRINTABLE (per grading)'!H$16="EXAM", 'PRINTABLE (per grading)'!B$13="Prelim"), IF(ISERROR(SUMIF('Exam (LECTURE ONLY)'!D$20:M$20, "CLO9", 'Exam (LECTURE ONLY)'!D168:M168) / 'Exam (LECTURE ONLY)'!AL$14), "", SUMIF('Exam (LECTURE ONLY)'!D$20:M$20, "CLO9", 'Exam (LECTURE ONLY)'!D168:M168) /'Exam (LECTURE ONLY)'!AL$14),
IF(AND('PRINTABLE (per grading)'!H$16="EXAM", 'PRINTABLE (per grading)'!B$13="Midterm"), IF(ISERROR(SUMIF('Exam (LECTURE ONLY)'!O$20:X$20, "CLO9", 'Exam (LECTURE ONLY)'!O168:X168) / 'Exam (LECTURE ONLY)'!AM$14), "", SUMIF('Exam (LECTURE ONLY)'!O$20:X$20, "CLO9", 'Exam (LECTURE ONLY)'!O168:X168) / 'Exam (LECTURE ONLY)'!AM$14),
IF(AND('PRINTABLE (per grading)'!H$16="EXAM", 'PRINTABLE (per grading)'!B$13="Final"), IF(ISERROR(SUMIF('Exam (LECTURE ONLY)'!Z$20:AI$20, "CLO9", 'Exam (LECTURE ONLY)'!Z168:AI168) / 'Exam (LECTURE ONLY)'!AN$14), "", SUMIF('Exam (LECTURE ONLY)'!Z$20:AI$20, "CLO9", 'Exam (LECTURE ONLY)'!Z168:AI168) / 'Exam (LECTURE ONLY)'!AN$14),
IF(AND('PRINTABLE (per grading)'!H$16="OUTPUT", 'PRINTABLE (per grading)'!B$13="Prelim"), IF(ISERROR(SUMIF(OUTPUT!C$20:M$20, "CLO9", OUTPUT!C168:M168) / OUTPUT!AL$14), "", SUMIF(OUTPUT!C$20:M$20, "CLO9", OUTPUT!C168:M168) / OUTPUT!AL$14),
IF(AND('PRINTABLE (per grading)'!H$16="OUTPUT", 'PRINTABLE (per grading)'!B$13="Midterm"), IF(ISERROR(SUMIF(OUTPUT!O$20:Y$20, "CLO9", OUTPUT!O168:Y168) / OUTPUT!AM$14), "", SUMIF(OUTPUT!O$20:Y$20, "CLO9", OUTPUT!O168:Y168) / OUTPUT!AM$14),
IF(AND('PRINTABLE (per grading)'!H$16="OUTPUT", 'PRINTABLE (per grading)'!B$13="Final"), IF(ISERROR(SUMIF(OUTPUT!AA$20:AI$20, "CLO9", OUTPUT!AA168:AI168) / OUTPUT!AN$14), "", SUMIF(OUTPUT!AA$20:AI$20, "CLO9", OUTPUT!AA168:AI168) / OUTPUT!AN$14),
"")))))),"")</f>
        <v/>
      </c>
      <c r="BD166" s="232" t="str">
        <f t="shared" si="92"/>
        <v/>
      </c>
      <c r="BE166" s="233" t="str">
        <f t="shared" si="93"/>
        <v/>
      </c>
      <c r="BF166" s="25" t="str">
        <f>IF(B166 &lt;&gt; "", IFERROR(IF(C$16 = "PRELIM", SUMIF('Database (LECTURE-RES-PRAC)'!D$14:AG$14, "CLO10", 'Database (LECTURE-RES-PRAC)'!D163:AG163) / 'Grade computation'!F$13, IF(C$16 = "MIDTERM", SUMIF('Database (LECTURE-RES-PRAC)'!AJ$14:BM$14, "CLO10", 'Database (LECTURE-RES-PRAC)'!AJ163:BM163) / 'Grade computation'!G$13, IF(C$16 = "FINAL", SUMIF('Database (LECTURE-RES-PRAC)'!BP$14:CS$14, "CLO10", 'Database (LECTURE-RES-PRAC)'!BP163:CS163) / 'Grade computation'!H$13,""))),""),"")</f>
        <v/>
      </c>
      <c r="BG166" s="232" t="str">
        <f t="shared" si="94"/>
        <v/>
      </c>
      <c r="BH166" s="25" t="str">
        <f>IF(B166 &lt;&gt; "",IF(AND('PRINTABLE (per grading)'!H$16="EXAM", 'PRINTABLE (per grading)'!B$13="Prelim"), IF(ISERROR(SUMIF('Exam (LECTURE ONLY)'!D$20:M$20, "CLO10", 'Exam (LECTURE ONLY)'!D168:M168) / 'Exam (LECTURE ONLY)'!AL$15), "", SUMIF('Exam (LECTURE ONLY)'!D$20:M$20, "CLO10", 'Exam (LECTURE ONLY)'!D168:M168) /'Exam (LECTURE ONLY)'!AL$15),
IF(AND('PRINTABLE (per grading)'!H$16="EXAM", 'PRINTABLE (per grading)'!B$13="Midterm"), IF(ISERROR(SUMIF('Exam (LECTURE ONLY)'!O$20:X$20, "CLO10", 'Exam (LECTURE ONLY)'!O168:X168) / 'Exam (LECTURE ONLY)'!AM$15), "", SUMIF('Exam (LECTURE ONLY)'!O$20:X$20, "CLO10", 'Exam (LECTURE ONLY)'!O168:X168) / 'Exam (LECTURE ONLY)'!AM$15),
IF(AND('PRINTABLE (per grading)'!H$16="EXAM", 'PRINTABLE (per grading)'!B$13="Final"), IF(ISERROR(SUMIF('Exam (LECTURE ONLY)'!Z$20:AI$20, "CLO10", 'Exam (LECTURE ONLY)'!Z168:AI168) / 'Exam (LECTURE ONLY)'!AN$15), "", SUMIF('Exam (LECTURE ONLY)'!Z$20:AI$20, "CLO10", 'Exam (LECTURE ONLY)'!Z168:AI168) / 'Exam (LECTURE ONLY)'!AN$15),
IF(AND('PRINTABLE (per grading)'!H$16="OUTPUT", 'PRINTABLE (per grading)'!B$13="Prelim"), IF(ISERROR(SUMIF(OUTPUT!C$20:M$20, "CLO10", OUTPUT!C168:M168) / OUTPUT!AL$15), "", SUMIF(OUTPUT!C$20:M$20, "CLO10", OUTPUT!C168:M168) / OUTPUT!AL$15),
IF(AND('PRINTABLE (per grading)'!H$16="OUTPUT", 'PRINTABLE (per grading)'!B$13="Midterm"), IF(ISERROR(SUMIF(OUTPUT!O$20:Y$20, "CLO10", OUTPUT!O168:Y168) / OUTPUT!AM$15), "", SUMIF(OUTPUT!O$20:Y$20, "CLO10", OUTPUT!O168:Y168) / OUTPUT!AM$15),
IF(AND('PRINTABLE (per grading)'!H$16="OUTPUT", 'PRINTABLE (per grading)'!B$13="Final"), IF(ISERROR(SUMIF(OUTPUT!AA$20:AI$20, "CLO10", OUTPUT!AA168:AI168) / OUTPUT!AN$15), "", SUMIF(OUTPUT!AA$20:AI$20, "CLO10", OUTPUT!AA168:AI168) / OUTPUT!AN$15),
"")))))),"")</f>
        <v/>
      </c>
      <c r="BI166" s="232" t="str">
        <f t="shared" si="95"/>
        <v/>
      </c>
      <c r="BJ166" s="233" t="str">
        <f t="shared" si="96"/>
        <v/>
      </c>
      <c r="BK166" s="2"/>
    </row>
    <row r="167" spans="1:63" ht="20.100000000000001" customHeight="1">
      <c r="A167" s="118" t="str">
        <f>IF(ISBLANK('Database (LECTURE-RES-PRAC)'!A164),"",'Database (LECTURE-RES-PRAC)'!A164)</f>
        <v/>
      </c>
      <c r="B167" s="119" t="str">
        <f>IF(ISBLANK('Database (LECTURE-RES-PRAC)'!B164),"",'Database (LECTURE-RES-PRAC)'!B164)</f>
        <v/>
      </c>
      <c r="C167" s="134" t="str">
        <f>IF(B167&lt;&gt;"",IF(C$16="PRELIM",'Grade computation'!C167, IF(C$16="MIDTERM",'Grade computation'!K167, IF(C$16="FINAL",'Grade computation'!S167,""))),"")</f>
        <v/>
      </c>
      <c r="D167" s="135" t="str">
        <f t="shared" si="1"/>
        <v/>
      </c>
      <c r="E167" s="134" t="str">
        <f>IF(B167&lt;&gt;"", IF(C$16="PRELIM",'Grade computation'!E167, IF(C$16="MIDTERM",'Grade computation'!M167, IF(C$16="FINAL",'Grade computation'!U167,""))),"")</f>
        <v/>
      </c>
      <c r="F167" s="136" t="str">
        <f t="shared" si="2"/>
        <v/>
      </c>
      <c r="G167" s="137" t="str">
        <f t="shared" si="3"/>
        <v/>
      </c>
      <c r="H167" s="207" t="str">
        <f>IF(B167&lt;&gt;"",IF(C$16="PRELIM", 'Grade computation'!H167, IF(C$16="MIDTERM", 'Grade computation'!P167, IF(C$16="FINAL",'Grade computation'!X167, ""))),"")</f>
        <v/>
      </c>
      <c r="I167" s="137" t="str">
        <f t="shared" si="4"/>
        <v/>
      </c>
      <c r="J167" s="139" t="str">
        <f t="shared" si="5"/>
        <v/>
      </c>
      <c r="K167" s="377" t="str">
        <f t="shared" si="6"/>
        <v/>
      </c>
      <c r="L167" s="434"/>
      <c r="M167" s="25" t="str">
        <f>IF(B167 &lt;&gt; "", IFERROR(IF(C$16 = "PRELIM", SUMIF('Database (LECTURE-RES-PRAC)'!D$14:AG$14, "CLO1", 'Database (LECTURE-RES-PRAC)'!D164:AG164) / 'Grade computation'!F$4, IF(C$16 = "MIDTERM", SUMIF('Database (LECTURE-RES-PRAC)'!AJ$14:BM$14, "CLO1", 'Database (LECTURE-RES-PRAC)'!AJ164:BM164) / 'Grade computation'!G$4, IF(C$16 = "FINAL", SUMIF('Database (LECTURE-RES-PRAC)'!BP$14:CS$14, "CLO1", 'Database (LECTURE-RES-PRAC)'!BP164:CS164) / 'Grade computation'!H$4,""))),""),"")</f>
        <v/>
      </c>
      <c r="N167" s="232" t="str">
        <f t="shared" si="67"/>
        <v/>
      </c>
      <c r="O167" s="25" t="str">
        <f>IF(B167 &lt;&gt; "",IF(AND('PRINTABLE (per grading)'!H$16="EXAM", 'PRINTABLE (per grading)'!B$13="Prelim"), IF(ISERROR(SUMIF('Exam (LECTURE ONLY)'!D$20:M$20, "CLO1", 'Exam (LECTURE ONLY)'!D169:M169) / 'Exam (LECTURE ONLY)'!AL$6), "", SUMIF('Exam (LECTURE ONLY)'!D$20:M$20, "CLO1", 'Exam (LECTURE ONLY)'!D169:M169) /'Exam (LECTURE ONLY)'!AL$6),
IF(AND('PRINTABLE (per grading)'!H$16="EXAM", 'PRINTABLE (per grading)'!B$13="Midterm"), IF(ISERROR(SUMIF('Exam (LECTURE ONLY)'!O$20:X$20, "CLO1", 'Exam (LECTURE ONLY)'!O169:X169) / 'Exam (LECTURE ONLY)'!AM$6), "", SUMIF('Exam (LECTURE ONLY)'!O$20:X$20, "CLO1", 'Exam (LECTURE ONLY)'!O169:X169) / 'Exam (LECTURE ONLY)'!AM$6),
IF(AND('PRINTABLE (per grading)'!H$16="EXAM", 'PRINTABLE (per grading)'!B$13="Final"), IF(ISERROR(SUMIF('Exam (LECTURE ONLY)'!Z$20:AI$20, "CLO1", 'Exam (LECTURE ONLY)'!Z169:AI169) / 'Exam (LECTURE ONLY)'!AN$6), "", SUMIF('Exam (LECTURE ONLY)'!Z$20:AI$20, "CLO1", 'Exam (LECTURE ONLY)'!Z169:AI169) / 'Exam (LECTURE ONLY)'!AN$6),
IF(AND('PRINTABLE (per grading)'!H$16="OUTPUT", 'PRINTABLE (per grading)'!B$13="Prelim"), IF(ISERROR(SUMIF(OUTPUT!C$20:M$20, "CLO1", OUTPUT!C169:M169) / OUTPUT!AL$6), "", SUMIF(OUTPUT!C$20:M$20, "CLO1", OUTPUT!C169:M169) / OUTPUT!AL$6),
IF(AND('PRINTABLE (per grading)'!H$16="OUTPUT", 'PRINTABLE (per grading)'!B$13="Midterm"), IF(ISERROR(SUMIF(OUTPUT!O$20:Y$20, "CLO1", OUTPUT!O169:Y169) / OUTPUT!AM$6), "", SUMIF(OUTPUT!O$20:Y$20, "CLO1", OUTPUT!O169:Y169) / OUTPUT!AM$6),
IF(AND('PRINTABLE (per grading)'!H$16="OUTPUT", 'PRINTABLE (per grading)'!B$13="Final"), IF(ISERROR(SUMIF(OUTPUT!AA$20:AI$20, "CLO1", OUTPUT!AA169:AI169) / OUTPUT!AN$6), "", SUMIF(OUTPUT!AA$20:AI$20, "CLO1", OUTPUT!AA169:AI169) / OUTPUT!AN$6),
"")))))),"")</f>
        <v/>
      </c>
      <c r="P167" s="232" t="str">
        <f t="shared" si="68"/>
        <v/>
      </c>
      <c r="Q167" s="233" t="str">
        <f t="shared" si="69"/>
        <v/>
      </c>
      <c r="R167" s="25" t="str">
        <f>IF(B167 &lt;&gt; "", IFERROR(IF(C$16 = "PRELIM", SUMIF('Database (LECTURE-RES-PRAC)'!D$14:AG$14, "CLO2", 'Database (LECTURE-RES-PRAC)'!D164:AG164) / 'Grade computation'!F$5, IF(C$16 = "MIDTERM", SUMIF('Database (LECTURE-RES-PRAC)'!AJ$14:BM$14, "CLO2", 'Database (LECTURE-RES-PRAC)'!AJ164:BM164) / 'Grade computation'!G$5, IF(C$16 = "FINAL", SUMIF('Database (LECTURE-RES-PRAC)'!BP$14:CS$14, "CLO2", 'Database (LECTURE-RES-PRAC)'!BP164:CS164) / 'Grade computation'!H$5,""))),""),"")</f>
        <v/>
      </c>
      <c r="S167" s="232" t="str">
        <f t="shared" si="70"/>
        <v/>
      </c>
      <c r="T167" s="25" t="str">
        <f>IF(B167 &lt;&gt; "",IF(AND('PRINTABLE (per grading)'!H$16="EXAM", 'PRINTABLE (per grading)'!B$13="Prelim"), IF(ISERROR(SUMIF('Exam (LECTURE ONLY)'!D$20:M$20, "CLO2", 'Exam (LECTURE ONLY)'!D169:M169) / 'Exam (LECTURE ONLY)'!AL$7), "", SUMIF('Exam (LECTURE ONLY)'!D$20:M$20, "CLO2", 'Exam (LECTURE ONLY)'!D169:M169) /'Exam (LECTURE ONLY)'!AL$7),
IF(AND('PRINTABLE (per grading)'!H$16="EXAM", 'PRINTABLE (per grading)'!B$13="Midterm"), IF(ISERROR(SUMIF('Exam (LECTURE ONLY)'!O$20:X$20, "CLO2", 'Exam (LECTURE ONLY)'!O169:X169) / 'Exam (LECTURE ONLY)'!AM$7), "", SUMIF('Exam (LECTURE ONLY)'!O$20:X$20, "CLO2", 'Exam (LECTURE ONLY)'!O169:X169) / 'Exam (LECTURE ONLY)'!AM$7),
IF(AND('PRINTABLE (per grading)'!H$16="EXAM", 'PRINTABLE (per grading)'!B$13="Final"), IF(ISERROR(SUMIF('Exam (LECTURE ONLY)'!Z$20:AI$20, "CLO2", 'Exam (LECTURE ONLY)'!Z169:AI169) / 'Exam (LECTURE ONLY)'!AN$7), "", SUMIF('Exam (LECTURE ONLY)'!Z$20:AI$20, "CLO2", 'Exam (LECTURE ONLY)'!Z169:AI169) / 'Exam (LECTURE ONLY)'!AN$7),
IF(AND('PRINTABLE (per grading)'!H$16="OUTPUT", 'PRINTABLE (per grading)'!B$13="Prelim"), IF(ISERROR(SUMIF(OUTPUT!C$20:M$20, "CLO2", OUTPUT!C169:M169) / OUTPUT!AL$7), "", SUMIF(OUTPUT!C$20:M$20, "CLO2", OUTPUT!C169:M169) / OUTPUT!AL$7),
IF(AND('PRINTABLE (per grading)'!H$16="OUTPUT", 'PRINTABLE (per grading)'!B$13="Midterm"), IF(ISERROR(SUMIF(OUTPUT!O$20:Y$20, "CLO2", OUTPUT!O169:Y169) / OUTPUT!AM$7), "", SUMIF(OUTPUT!O$20:Y$20, "CLO2", OUTPUT!O169:Y169) / OUTPUT!AM$7),
IF(AND('PRINTABLE (per grading)'!H$16="OUTPUT", 'PRINTABLE (per grading)'!B$13="Final"), IF(ISERROR(SUMIF(OUTPUT!AA$20:AI$20, "CLO2", OUTPUT!AA169:AI169) / OUTPUT!AN$7), "", SUMIF(OUTPUT!AA$20:AI$20, "CLO2", OUTPUT!AA169:AI169) / OUTPUT!AN$7),
"")))))),"")</f>
        <v/>
      </c>
      <c r="U167" s="232" t="str">
        <f t="shared" si="71"/>
        <v/>
      </c>
      <c r="V167" s="233" t="str">
        <f t="shared" si="72"/>
        <v/>
      </c>
      <c r="W167" s="25" t="str">
        <f>IF(B167 &lt;&gt; "", IFERROR(IF(C$16 = "PRELIM", SUMIF('Database (LECTURE-RES-PRAC)'!D$14:AG$14, "CLO3", 'Database (LECTURE-RES-PRAC)'!D164:AG164) / 'Grade computation'!F$6, IF(C$16 = "MIDTERM", SUMIF('Database (LECTURE-RES-PRAC)'!AJ$14:BM$14, "CLO3", 'Database (LECTURE-RES-PRAC)'!AJ164:BM164) / 'Grade computation'!G$6, IF(C$16 = "FINAL", SUMIF('Database (LECTURE-RES-PRAC)'!BP$14:CS$14, "CLO3", 'Database (LECTURE-RES-PRAC)'!BP164:CS164) / 'Grade computation'!H$6,""))),""),"")</f>
        <v/>
      </c>
      <c r="X167" s="232" t="str">
        <f t="shared" si="73"/>
        <v/>
      </c>
      <c r="Y167" s="25" t="str">
        <f>IF(B167 &lt;&gt; "",IF(AND('PRINTABLE (per grading)'!H$16="EXAM", 'PRINTABLE (per grading)'!B$13="Prelim"), IF(ISERROR(SUMIF('Exam (LECTURE ONLY)'!D$20:M$20, "CLO3", 'Exam (LECTURE ONLY)'!D169:M169) / 'Exam (LECTURE ONLY)'!AL$8), "", SUMIF('Exam (LECTURE ONLY)'!D$20:M$20, "CLO3", 'Exam (LECTURE ONLY)'!D169:M169) /'Exam (LECTURE ONLY)'!AL$8),
IF(AND('PRINTABLE (per grading)'!H$16="EXAM", 'PRINTABLE (per grading)'!B$13="Midterm"), IF(ISERROR(SUMIF('Exam (LECTURE ONLY)'!O$20:X$20, "CLO3", 'Exam (LECTURE ONLY)'!O169:X169) / 'Exam (LECTURE ONLY)'!AM$8), "", SUMIF('Exam (LECTURE ONLY)'!O$20:X$20, "CLO3", 'Exam (LECTURE ONLY)'!O169:X169) / 'Exam (LECTURE ONLY)'!AM$8),
IF(AND('PRINTABLE (per grading)'!H$16="EXAM", 'PRINTABLE (per grading)'!B$13="Final"), IF(ISERROR(SUMIF('Exam (LECTURE ONLY)'!Z$20:AI$20, "CLO3", 'Exam (LECTURE ONLY)'!Z169:AI169) / 'Exam (LECTURE ONLY)'!AN$8), "", SUMIF('Exam (LECTURE ONLY)'!Z$20:AI$20, "CLO3", 'Exam (LECTURE ONLY)'!Z169:AI169) / 'Exam (LECTURE ONLY)'!AN$8),
IF(AND('PRINTABLE (per grading)'!H$16="OUTPUT", 'PRINTABLE (per grading)'!B$13="Prelim"), IF(ISERROR(SUMIF(OUTPUT!C$20:M$20, "CLO3", OUTPUT!C169:M169) / OUTPUT!AL$8), "", SUMIF(OUTPUT!C$20:M$20, "CLO3", OUTPUT!C169:M169) / OUTPUT!AL$8),
IF(AND('PRINTABLE (per grading)'!H$16="OUTPUT", 'PRINTABLE (per grading)'!B$13="Midterm"), IF(ISERROR(SUMIF(OUTPUT!O$20:Y$20, "CLO3", OUTPUT!O169:Y169) / OUTPUT!AM$8), "", SUMIF(OUTPUT!O$20:Y$20, "CLO3", OUTPUT!O169:Y169) / OUTPUT!AM$8),
IF(AND('PRINTABLE (per grading)'!H$16="OUTPUT", 'PRINTABLE (per grading)'!B$13="Final"), IF(ISERROR(SUMIF(OUTPUT!AA$20:AI$20, "CLO3", OUTPUT!AA169:AI169) / OUTPUT!AN$8), "", SUMIF(OUTPUT!AA$20:AI$20, "CLO3", OUTPUT!AA169:AI169) / OUTPUT!AN$8),
"" )))))),"")</f>
        <v/>
      </c>
      <c r="Z167" s="232" t="str">
        <f t="shared" si="74"/>
        <v/>
      </c>
      <c r="AA167" s="233" t="str">
        <f t="shared" si="75"/>
        <v/>
      </c>
      <c r="AB167" s="25" t="str">
        <f>IF(B167 &lt;&gt; "", IFERROR(IF(C$16 = "PRELIM", SUMIF('Database (LECTURE-RES-PRAC)'!D$14:AG$14, "CLO4", 'Database (LECTURE-RES-PRAC)'!D164:AG164) / 'Grade computation'!F$7, IF(C$16 = "MIDTERM", SUMIF('Database (LECTURE-RES-PRAC)'!AJ$14:BM$14, "CLO4", 'Database (LECTURE-RES-PRAC)'!AJ164:BM164) / 'Grade computation'!G$7, IF(C$16 = "FINAL", SUMIF('Database (LECTURE-RES-PRAC)'!BP$14:CS$14, "CLO4", 'Database (LECTURE-RES-PRAC)'!BP164:CS164) / 'Grade computation'!H$7,""))),""),"")</f>
        <v/>
      </c>
      <c r="AC167" s="232" t="str">
        <f t="shared" si="76"/>
        <v/>
      </c>
      <c r="AD167" s="25" t="str">
        <f>IF(B167 &lt;&gt; "",IF(AND('PRINTABLE (per grading)'!H$16="EXAM", 'PRINTABLE (per grading)'!B$13="Prelim"), IF(ISERROR(SUMIF('Exam (LECTURE ONLY)'!D$20:M$20, "CLO4", 'Exam (LECTURE ONLY)'!D169:M169) / 'Exam (LECTURE ONLY)'!AL$9), "", SUMIF('Exam (LECTURE ONLY)'!D$20:M$20, "CLO4", 'Exam (LECTURE ONLY)'!D169:M169) /'Exam (LECTURE ONLY)'!AL$9),
IF(AND('PRINTABLE (per grading)'!H$16="EXAM", 'PRINTABLE (per grading)'!B$13="Midterm"), IF(ISERROR(SUMIF('Exam (LECTURE ONLY)'!O$20:X$20, "CLO4", 'Exam (LECTURE ONLY)'!O169:X169) / 'Exam (LECTURE ONLY)'!AM$9), "", SUMIF('Exam (LECTURE ONLY)'!O$20:X$20, "CLO4", 'Exam (LECTURE ONLY)'!O169:X169) / 'Exam (LECTURE ONLY)'!AM$9),
IF(AND('PRINTABLE (per grading)'!H$16="EXAM", 'PRINTABLE (per grading)'!B$13="Final"), IF(ISERROR(SUMIF('Exam (LECTURE ONLY)'!Z$20:AI$20, "CLO4", 'Exam (LECTURE ONLY)'!Z169:AI169) / 'Exam (LECTURE ONLY)'!AN$9), "", SUMIF('Exam (LECTURE ONLY)'!Z$20:AI$20, "CLO4", 'Exam (LECTURE ONLY)'!Z169:AI169) / 'Exam (LECTURE ONLY)'!AN$9),
IF(AND('PRINTABLE (per grading)'!H$16="OUTPUT", 'PRINTABLE (per grading)'!B$13="Prelim"), IF(ISERROR(SUMIF(OUTPUT!C$20:M$20, "CLO4", OUTPUT!C169:M169) / OUTPUT!AL$9), "", SUMIF(OUTPUT!C$20:M$20, "CLO4", OUTPUT!C169:M169) / OUTPUT!AL$9),
IF(AND('PRINTABLE (per grading)'!H$16="OUTPUT", 'PRINTABLE (per grading)'!B$13="Midterm"), IF(ISERROR(SUMIF(OUTPUT!O$20:Y$20, "CLO4", OUTPUT!O169:Y169) / OUTPUT!AM$9), "", SUMIF(OUTPUT!O$20:Y$20, "CLO4", OUTPUT!O169:Y169) / OUTPUT!AM$9),
IF(AND('PRINTABLE (per grading)'!H$16="OUTPUT", 'PRINTABLE (per grading)'!B$13="Final"), IF(ISERROR(SUMIF(OUTPUT!AA$20:AI$20, "CLO4", OUTPUT!AA169:AI169) / OUTPUT!AN$9), "", SUMIF(OUTPUT!AA$20:AI$20, "CLO4", OUTPUT!AA169:AI169) / OUTPUT!AN$9),
"")))))),"")</f>
        <v/>
      </c>
      <c r="AE167" s="232" t="str">
        <f t="shared" si="77"/>
        <v/>
      </c>
      <c r="AF167" s="233" t="str">
        <f t="shared" si="78"/>
        <v/>
      </c>
      <c r="AG167" s="25" t="str">
        <f>IF(B167 &lt;&gt; "", IFERROR(IF(C$16 = "PRELIM", SUMIF('Database (LECTURE-RES-PRAC)'!D$14:AG$14, "CLO5", 'Database (LECTURE-RES-PRAC)'!D164:AG164) / 'Grade computation'!F$8, IF(C$16 = "MIDTERM", SUMIF('Database (LECTURE-RES-PRAC)'!AJ$14:BM$14, "CLO5", 'Database (LECTURE-RES-PRAC)'!AJ164:BM164) / 'Grade computation'!G$8, IF(C$16 = "FINAL", SUMIF('Database (LECTURE-RES-PRAC)'!BP$14:CS$14, "CLO5", 'Database (LECTURE-RES-PRAC)'!BP164:CS164) / 'Grade computation'!H$8,""))),""),"")</f>
        <v/>
      </c>
      <c r="AH167" s="232" t="str">
        <f t="shared" si="79"/>
        <v/>
      </c>
      <c r="AI167" s="25" t="str">
        <f>IF(B167 &lt;&gt; "",IF(AND('PRINTABLE (per grading)'!H$16="EXAM", 'PRINTABLE (per grading)'!B$13="Prelim"), IF(ISERROR(SUMIF('Exam (LECTURE ONLY)'!D$20:M$20, "CLO5", 'Exam (LECTURE ONLY)'!D169:M169) / 'Exam (LECTURE ONLY)'!AL$10), "", SUMIF('Exam (LECTURE ONLY)'!D$20:M$20, "CLO5", 'Exam (LECTURE ONLY)'!D169:M169) /'Exam (LECTURE ONLY)'!AL$10),
IF(AND('PRINTABLE (per grading)'!H$16="EXAM", 'PRINTABLE (per grading)'!B$13="Midterm"), IF(ISERROR(SUMIF('Exam (LECTURE ONLY)'!O$20:X$20, "CLO5", 'Exam (LECTURE ONLY)'!O169:X169) / 'Exam (LECTURE ONLY)'!AM$10), "", SUMIF('Exam (LECTURE ONLY)'!O$20:X$20, "CLO5", 'Exam (LECTURE ONLY)'!O169:X169) / 'Exam (LECTURE ONLY)'!AM$10),
IF(AND('PRINTABLE (per grading)'!H$16="EXAM", 'PRINTABLE (per grading)'!B$13="Final"), IF(ISERROR(SUMIF('Exam (LECTURE ONLY)'!Z$20:AI$20, "CLO5", 'Exam (LECTURE ONLY)'!Z169:AI169) / 'Exam (LECTURE ONLY)'!AN$10), "", SUMIF('Exam (LECTURE ONLY)'!Z$20:AI$20, "CLO5", 'Exam (LECTURE ONLY)'!Z169:AI169) / 'Exam (LECTURE ONLY)'!AN$10),
IF(AND('PRINTABLE (per grading)'!H$16="OUTPUT", 'PRINTABLE (per grading)'!B$13="Prelim"), IF(ISERROR(SUMIF(OUTPUT!C$20:M$20, "CLO5", OUTPUT!C169:M169) / OUTPUT!AL$10), "", SUMIF(OUTPUT!C$20:M$20, "CLO5", OUTPUT!C169:M169) / OUTPUT!AL$10),
IF(AND('PRINTABLE (per grading)'!H$16="OUTPUT", 'PRINTABLE (per grading)'!B$13="Midterm"), IF(ISERROR(SUMIF(OUTPUT!O$20:Y$20, "CLO5", OUTPUT!O169:Y169) / OUTPUT!AM$10), "", SUMIF(OUTPUT!O$20:Y$20, "CLO5", OUTPUT!O169:Y169) / OUTPUT!AM$10),
IF(AND('PRINTABLE (per grading)'!H$16="OUTPUT", 'PRINTABLE (per grading)'!B$13="Final"), IF(ISERROR(SUMIF(OUTPUT!AA$20:AI$20, "CLO5", OUTPUT!AA169:AI169) / OUTPUT!AN$10), "", SUMIF(OUTPUT!AA$20:AI$20, "CLO5", OUTPUT!AA169:AI169) / OUTPUT!AN$10),
"")))))),"")</f>
        <v/>
      </c>
      <c r="AJ167" s="232" t="str">
        <f t="shared" si="80"/>
        <v/>
      </c>
      <c r="AK167" s="233" t="str">
        <f t="shared" si="81"/>
        <v/>
      </c>
      <c r="AL167" s="25" t="str">
        <f>IF(B167 &lt;&gt; "", IFERROR(IF(C$16 = "PRELIM", SUMIF('Database (LECTURE-RES-PRAC)'!D$14:AG$14, "CLO6", 'Database (LECTURE-RES-PRAC)'!D164:AG164) / 'Grade computation'!F$9, IF(C$16 = "MIDTERM", SUMIF('Database (LECTURE-RES-PRAC)'!AJ$14:BM$14, "CLO6", 'Database (LECTURE-RES-PRAC)'!AJ164:BM164) / 'Grade computation'!G$9, IF(C$16 = "FINAL", SUMIF('Database (LECTURE-RES-PRAC)'!BP$14:CS$14, "CLO6", 'Database (LECTURE-RES-PRAC)'!BP164:CS164) / 'Grade computation'!H$9,""))),""),"")</f>
        <v/>
      </c>
      <c r="AM167" s="232" t="str">
        <f t="shared" si="82"/>
        <v/>
      </c>
      <c r="AN167" s="25" t="str">
        <f>IF(B167 &lt;&gt; "",IF(AND('PRINTABLE (per grading)'!H$16="EXAM", 'PRINTABLE (per grading)'!B$13="Prelim"), IF(ISERROR(SUMIF('Exam (LECTURE ONLY)'!D$20:M$20, "CLO6", 'Exam (LECTURE ONLY)'!D169:M169) / 'Exam (LECTURE ONLY)'!AL$11), "", SUMIF('Exam (LECTURE ONLY)'!D$20:M$20, "CLO6", 'Exam (LECTURE ONLY)'!D169:M169) /'Exam (LECTURE ONLY)'!AL$11),
IF(AND('PRINTABLE (per grading)'!H$16="EXAM", 'PRINTABLE (per grading)'!B$13="Midterm"), IF(ISERROR(SUMIF('Exam (LECTURE ONLY)'!O$20:X$20, "CLO6", 'Exam (LECTURE ONLY)'!O169:X169) / 'Exam (LECTURE ONLY)'!AM$11), "", SUMIF('Exam (LECTURE ONLY)'!O$20:X$20, "CLO6", 'Exam (LECTURE ONLY)'!O169:X169) / 'Exam (LECTURE ONLY)'!AM$11),
IF(AND('PRINTABLE (per grading)'!H$16="EXAM", 'PRINTABLE (per grading)'!B$13="Final"), IF(ISERROR(SUMIF('Exam (LECTURE ONLY)'!Z$20:AI$20, "CLO6", 'Exam (LECTURE ONLY)'!Z169:AI169) / 'Exam (LECTURE ONLY)'!AN$11), "", SUMIF('Exam (LECTURE ONLY)'!Z$20:AI$20, "CLO6", 'Exam (LECTURE ONLY)'!Z169:AI169) / 'Exam (LECTURE ONLY)'!AN$11),
IF(AND('PRINTABLE (per grading)'!H$16="OUTPUT", 'PRINTABLE (per grading)'!B$13="Prelim"), IF(ISERROR(SUMIF(OUTPUT!C$20:M$20, "CLO6", OUTPUT!C169:M169) / OUTPUT!AL$11), "", SUMIF(OUTPUT!C$20:M$20, "CLO6", OUTPUT!C169:M169) / OUTPUT!AL$11),
IF(AND('PRINTABLE (per grading)'!H$16="OUTPUT", 'PRINTABLE (per grading)'!B$13="Midterm"), IF(ISERROR(SUMIF(OUTPUT!O$20:Y$20, "CLO6", OUTPUT!O169:Y169) / OUTPUT!AM$11), "", SUMIF(OUTPUT!O$20:Y$20, "CLO6", OUTPUT!O169:Y169) / OUTPUT!AM$11),
IF(AND('PRINTABLE (per grading)'!H$16="OUTPUT", 'PRINTABLE (per grading)'!B$13="Final"), IF(ISERROR(SUMIF(OUTPUT!AA$20:AI$20, "CLO6", OUTPUT!AA169:AI169) / OUTPUT!AN$11), "", SUMIF(OUTPUT!AA$20:AI$20, "CLO6", OUTPUT!AA169:AI169) / OUTPUT!AN$11),
"")))))),"")</f>
        <v/>
      </c>
      <c r="AO167" s="232" t="str">
        <f t="shared" si="83"/>
        <v/>
      </c>
      <c r="AP167" s="233" t="str">
        <f t="shared" si="84"/>
        <v/>
      </c>
      <c r="AQ167" s="25" t="str">
        <f>IF(B167 &lt;&gt; "", IFERROR(IF(C$16 = "PRELIM", SUMIF('Database (LECTURE-RES-PRAC)'!D$14:AG$14, "CLO7", 'Database (LECTURE-RES-PRAC)'!D164:AG164) / 'Grade computation'!F$10, IF(C$16 = "MIDTERM", SUMIF('Database (LECTURE-RES-PRAC)'!AJ$14:BM$14, "CLO7", 'Database (LECTURE-RES-PRAC)'!AJ164:BM164) / 'Grade computation'!G$10, IF(C$16 = "FINAL", SUMIF('Database (LECTURE-RES-PRAC)'!BP$14:CS$14, "CLO7", 'Database (LECTURE-RES-PRAC)'!BP164:CS164) / 'Grade computation'!H$10,""))),""),"")</f>
        <v/>
      </c>
      <c r="AR167" s="232" t="str">
        <f t="shared" si="85"/>
        <v/>
      </c>
      <c r="AS167" s="25" t="str">
        <f>IF(B167 &lt;&gt; "",IF(AND('PRINTABLE (per grading)'!H$16="EXAM", 'PRINTABLE (per grading)'!B$13="Prelim"), IF(ISERROR(SUMIF('Exam (LECTURE ONLY)'!D$20:M$20, "CLO7", 'Exam (LECTURE ONLY)'!D169:M169) / 'Exam (LECTURE ONLY)'!AL$12), "", SUMIF('Exam (LECTURE ONLY)'!D$20:M$20, "CLO7", 'Exam (LECTURE ONLY)'!D169:M169) /'Exam (LECTURE ONLY)'!AL$12),
IF(AND('PRINTABLE (per grading)'!H$16="EXAM", 'PRINTABLE (per grading)'!B$13="Midterm"), IF(ISERROR(SUMIF('Exam (LECTURE ONLY)'!O$20:X$20, "CLO7", 'Exam (LECTURE ONLY)'!O169:X169) / 'Exam (LECTURE ONLY)'!AM$12), "", SUMIF('Exam (LECTURE ONLY)'!O$20:X$20, "CLO7", 'Exam (LECTURE ONLY)'!O169:X169) / 'Exam (LECTURE ONLY)'!AM$12),
IF(AND('PRINTABLE (per grading)'!H$16="EXAM", 'PRINTABLE (per grading)'!B$13="Final"), IF(ISERROR(SUMIF('Exam (LECTURE ONLY)'!Z$20:AI$20, "CLO7", 'Exam (LECTURE ONLY)'!Z169:AI169) / 'Exam (LECTURE ONLY)'!AN$12), "", SUMIF('Exam (LECTURE ONLY)'!Z$20:AI$20, "CLO7", 'Exam (LECTURE ONLY)'!Z169:AI169) / 'Exam (LECTURE ONLY)'!AN$12),
IF(AND('PRINTABLE (per grading)'!H$16="OUTPUT", 'PRINTABLE (per grading)'!B$13="Prelim"), IF(ISERROR(SUMIF(OUTPUT!C$20:M$20, "CLO7", OUTPUT!C169:M169) / OUTPUT!AL$12), "", SUMIF(OUTPUT!C$20:M$20, "CLO7", OUTPUT!C169:M169) / OUTPUT!AL$12),
IF(AND('PRINTABLE (per grading)'!H$16="OUTPUT", 'PRINTABLE (per grading)'!B$13="Midterm"), IF(ISERROR(SUMIF(OUTPUT!O$20:Y$20, "CLO7", OUTPUT!O169:Y169) / OUTPUT!AM$12), "", SUMIF(OUTPUT!O$20:Y$20, "CLO7", OUTPUT!O169:Y169) / OUTPUT!AM$12),
IF(AND('PRINTABLE (per grading)'!H$16="OUTPUT", 'PRINTABLE (per grading)'!B$13="Final"), IF(ISERROR(SUMIF(OUTPUT!AA$20:AI$20, "CLO7", OUTPUT!AA169:AI169) / OUTPUT!AN$12), "", SUMIF(OUTPUT!AA$20:AI$20, "CLO7", OUTPUT!AA169:AI169) / OUTPUT!AN$12),
"")))))),"")</f>
        <v/>
      </c>
      <c r="AT167" s="232" t="str">
        <f t="shared" si="86"/>
        <v/>
      </c>
      <c r="AU167" s="233" t="str">
        <f t="shared" si="87"/>
        <v/>
      </c>
      <c r="AV167" s="25" t="str">
        <f>IF(B167 &lt;&gt; "", IFERROR(IF(C$16 = "PRELIM", SUMIF('Database (LECTURE-RES-PRAC)'!D$14:AG$14, "CLO8", 'Database (LECTURE-RES-PRAC)'!D164:AG164) / 'Grade computation'!F$11, IF(C$16 = "MIDTERM", SUMIF('Database (LECTURE-RES-PRAC)'!AJ$14:BM$14, "CLO8", 'Database (LECTURE-RES-PRAC)'!AJ164:BM164) / 'Grade computation'!G$11, IF(C$16 = "FINAL", SUMIF('Database (LECTURE-RES-PRAC)'!BP$14:CS$14, "CLO8", 'Database (LECTURE-RES-PRAC)'!BP164:CS164) / 'Grade computation'!H$11,""))),""),"")</f>
        <v/>
      </c>
      <c r="AW167" s="232" t="str">
        <f t="shared" si="88"/>
        <v/>
      </c>
      <c r="AX167" s="25" t="str">
        <f>IF(B167 &lt;&gt; "",IF(AND('PRINTABLE (per grading)'!H$16="EXAM", 'PRINTABLE (per grading)'!B$13="Prelim"), IF(ISERROR(SUMIF('Exam (LECTURE ONLY)'!D$20:M$20, "CLO8", 'Exam (LECTURE ONLY)'!D169:M169) / 'Exam (LECTURE ONLY)'!AL$13), "", SUMIF('Exam (LECTURE ONLY)'!D$20:M$20, "CLO8", 'Exam (LECTURE ONLY)'!D169:M169) /'Exam (LECTURE ONLY)'!AL$13),
IF(AND('PRINTABLE (per grading)'!H$16="EXAM", 'PRINTABLE (per grading)'!B$13="Midterm"), IF(ISERROR(SUMIF('Exam (LECTURE ONLY)'!O$20:X$20, "CLO8", 'Exam (LECTURE ONLY)'!O169:X169) / 'Exam (LECTURE ONLY)'!AM$13), "", SUMIF('Exam (LECTURE ONLY)'!O$20:X$20, "CLO8", 'Exam (LECTURE ONLY)'!O169:X169) / 'Exam (LECTURE ONLY)'!AM$13),
IF(AND('PRINTABLE (per grading)'!H$16="EXAM", 'PRINTABLE (per grading)'!B$13="Final"), IF(ISERROR(SUMIF('Exam (LECTURE ONLY)'!Z$20:AI$20, "CLO8", 'Exam (LECTURE ONLY)'!Z169:AI169) / 'Exam (LECTURE ONLY)'!AN$13), "", SUMIF('Exam (LECTURE ONLY)'!Z$20:AI$20, "CLO8", 'Exam (LECTURE ONLY)'!Z169:AI169) / 'Exam (LECTURE ONLY)'!AN$13),
IF(AND('PRINTABLE (per grading)'!H$16="OUTPUT", 'PRINTABLE (per grading)'!B$13="Prelim"), IF(ISERROR(SUMIF(OUTPUT!C$20:M$20, "CLO8", OUTPUT!C169:M169) / OUTPUT!AL$13), "", SUMIF(OUTPUT!C$20:M$20, "CLO8", OUTPUT!C169:M169) / OUTPUT!AL$13),
IF(AND('PRINTABLE (per grading)'!H$16="OUTPUT", 'PRINTABLE (per grading)'!B$13="Midterm"), IF(ISERROR(SUMIF(OUTPUT!O$20:Y$20, "CLO8", OUTPUT!O169:Y169) / OUTPUT!AM$13), "", SUMIF(OUTPUT!O$20:Y$20, "CLO8", OUTPUT!O169:Y169) / OUTPUT!AM$13),
IF(AND('PRINTABLE (per grading)'!H$16="OUTPUT", 'PRINTABLE (per grading)'!B$13="Final"), IF(ISERROR(SUMIF(OUTPUT!AA$20:AI$20, "CLO8", OUTPUT!AA169:AI169) / OUTPUT!AN$13), "", SUMIF(OUTPUT!AA$20:AI$20, "CLO8", OUTPUT!AA169:AI169) / OUTPUT!AN$13),
"")))))),"")</f>
        <v/>
      </c>
      <c r="AY167" s="232" t="str">
        <f t="shared" si="89"/>
        <v/>
      </c>
      <c r="AZ167" s="233" t="str">
        <f t="shared" si="90"/>
        <v/>
      </c>
      <c r="BA167" s="25" t="str">
        <f>IF(B167 &lt;&gt; "", IFERROR(IF(C$16 = "PRELIM", SUMIF('Database (LECTURE-RES-PRAC)'!D$14:AG$14, "CLO9", 'Database (LECTURE-RES-PRAC)'!D164:AG164) / 'Grade computation'!F$12, IF(C$16 = "MIDTERM", SUMIF('Database (LECTURE-RES-PRAC)'!AJ$14:BM$14, "CLO9", 'Database (LECTURE-RES-PRAC)'!AJ164:BM164) / 'Grade computation'!G$12, IF(C$16 = "FINAL", SUMIF('Database (LECTURE-RES-PRAC)'!BP$14:CS$14, "CLO9", 'Database (LECTURE-RES-PRAC)'!BP164:CS164) / 'Grade computation'!H$12,""))),""),"")</f>
        <v/>
      </c>
      <c r="BB167" s="232" t="str">
        <f t="shared" si="91"/>
        <v/>
      </c>
      <c r="BC167" s="25" t="str">
        <f>IF(B167 &lt;&gt; "",IF(AND('PRINTABLE (per grading)'!H$16="EXAM", 'PRINTABLE (per grading)'!B$13="Prelim"), IF(ISERROR(SUMIF('Exam (LECTURE ONLY)'!D$20:M$20, "CLO9", 'Exam (LECTURE ONLY)'!D169:M169) / 'Exam (LECTURE ONLY)'!AL$14), "", SUMIF('Exam (LECTURE ONLY)'!D$20:M$20, "CLO9", 'Exam (LECTURE ONLY)'!D169:M169) /'Exam (LECTURE ONLY)'!AL$14),
IF(AND('PRINTABLE (per grading)'!H$16="EXAM", 'PRINTABLE (per grading)'!B$13="Midterm"), IF(ISERROR(SUMIF('Exam (LECTURE ONLY)'!O$20:X$20, "CLO9", 'Exam (LECTURE ONLY)'!O169:X169) / 'Exam (LECTURE ONLY)'!AM$14), "", SUMIF('Exam (LECTURE ONLY)'!O$20:X$20, "CLO9", 'Exam (LECTURE ONLY)'!O169:X169) / 'Exam (LECTURE ONLY)'!AM$14),
IF(AND('PRINTABLE (per grading)'!H$16="EXAM", 'PRINTABLE (per grading)'!B$13="Final"), IF(ISERROR(SUMIF('Exam (LECTURE ONLY)'!Z$20:AI$20, "CLO9", 'Exam (LECTURE ONLY)'!Z169:AI169) / 'Exam (LECTURE ONLY)'!AN$14), "", SUMIF('Exam (LECTURE ONLY)'!Z$20:AI$20, "CLO9", 'Exam (LECTURE ONLY)'!Z169:AI169) / 'Exam (LECTURE ONLY)'!AN$14),
IF(AND('PRINTABLE (per grading)'!H$16="OUTPUT", 'PRINTABLE (per grading)'!B$13="Prelim"), IF(ISERROR(SUMIF(OUTPUT!C$20:M$20, "CLO9", OUTPUT!C169:M169) / OUTPUT!AL$14), "", SUMIF(OUTPUT!C$20:M$20, "CLO9", OUTPUT!C169:M169) / OUTPUT!AL$14),
IF(AND('PRINTABLE (per grading)'!H$16="OUTPUT", 'PRINTABLE (per grading)'!B$13="Midterm"), IF(ISERROR(SUMIF(OUTPUT!O$20:Y$20, "CLO9", OUTPUT!O169:Y169) / OUTPUT!AM$14), "", SUMIF(OUTPUT!O$20:Y$20, "CLO9", OUTPUT!O169:Y169) / OUTPUT!AM$14),
IF(AND('PRINTABLE (per grading)'!H$16="OUTPUT", 'PRINTABLE (per grading)'!B$13="Final"), IF(ISERROR(SUMIF(OUTPUT!AA$20:AI$20, "CLO9", OUTPUT!AA169:AI169) / OUTPUT!AN$14), "", SUMIF(OUTPUT!AA$20:AI$20, "CLO9", OUTPUT!AA169:AI169) / OUTPUT!AN$14),
"")))))),"")</f>
        <v/>
      </c>
      <c r="BD167" s="232" t="str">
        <f t="shared" si="92"/>
        <v/>
      </c>
      <c r="BE167" s="233" t="str">
        <f t="shared" si="93"/>
        <v/>
      </c>
      <c r="BF167" s="25" t="str">
        <f>IF(B167 &lt;&gt; "", IFERROR(IF(C$16 = "PRELIM", SUMIF('Database (LECTURE-RES-PRAC)'!D$14:AG$14, "CLO10", 'Database (LECTURE-RES-PRAC)'!D164:AG164) / 'Grade computation'!F$13, IF(C$16 = "MIDTERM", SUMIF('Database (LECTURE-RES-PRAC)'!AJ$14:BM$14, "CLO10", 'Database (LECTURE-RES-PRAC)'!AJ164:BM164) / 'Grade computation'!G$13, IF(C$16 = "FINAL", SUMIF('Database (LECTURE-RES-PRAC)'!BP$14:CS$14, "CLO10", 'Database (LECTURE-RES-PRAC)'!BP164:CS164) / 'Grade computation'!H$13,""))),""),"")</f>
        <v/>
      </c>
      <c r="BG167" s="232" t="str">
        <f t="shared" si="94"/>
        <v/>
      </c>
      <c r="BH167" s="25" t="str">
        <f>IF(B167 &lt;&gt; "",IF(AND('PRINTABLE (per grading)'!H$16="EXAM", 'PRINTABLE (per grading)'!B$13="Prelim"), IF(ISERROR(SUMIF('Exam (LECTURE ONLY)'!D$20:M$20, "CLO10", 'Exam (LECTURE ONLY)'!D169:M169) / 'Exam (LECTURE ONLY)'!AL$15), "", SUMIF('Exam (LECTURE ONLY)'!D$20:M$20, "CLO10", 'Exam (LECTURE ONLY)'!D169:M169) /'Exam (LECTURE ONLY)'!AL$15),
IF(AND('PRINTABLE (per grading)'!H$16="EXAM", 'PRINTABLE (per grading)'!B$13="Midterm"), IF(ISERROR(SUMIF('Exam (LECTURE ONLY)'!O$20:X$20, "CLO10", 'Exam (LECTURE ONLY)'!O169:X169) / 'Exam (LECTURE ONLY)'!AM$15), "", SUMIF('Exam (LECTURE ONLY)'!O$20:X$20, "CLO10", 'Exam (LECTURE ONLY)'!O169:X169) / 'Exam (LECTURE ONLY)'!AM$15),
IF(AND('PRINTABLE (per grading)'!H$16="EXAM", 'PRINTABLE (per grading)'!B$13="Final"), IF(ISERROR(SUMIF('Exam (LECTURE ONLY)'!Z$20:AI$20, "CLO10", 'Exam (LECTURE ONLY)'!Z169:AI169) / 'Exam (LECTURE ONLY)'!AN$15), "", SUMIF('Exam (LECTURE ONLY)'!Z$20:AI$20, "CLO10", 'Exam (LECTURE ONLY)'!Z169:AI169) / 'Exam (LECTURE ONLY)'!AN$15),
IF(AND('PRINTABLE (per grading)'!H$16="OUTPUT", 'PRINTABLE (per grading)'!B$13="Prelim"), IF(ISERROR(SUMIF(OUTPUT!C$20:M$20, "CLO10", OUTPUT!C169:M169) / OUTPUT!AL$15), "", SUMIF(OUTPUT!C$20:M$20, "CLO10", OUTPUT!C169:M169) / OUTPUT!AL$15),
IF(AND('PRINTABLE (per grading)'!H$16="OUTPUT", 'PRINTABLE (per grading)'!B$13="Midterm"), IF(ISERROR(SUMIF(OUTPUT!O$20:Y$20, "CLO10", OUTPUT!O169:Y169) / OUTPUT!AM$15), "", SUMIF(OUTPUT!O$20:Y$20, "CLO10", OUTPUT!O169:Y169) / OUTPUT!AM$15),
IF(AND('PRINTABLE (per grading)'!H$16="OUTPUT", 'PRINTABLE (per grading)'!B$13="Final"), IF(ISERROR(SUMIF(OUTPUT!AA$20:AI$20, "CLO10", OUTPUT!AA169:AI169) / OUTPUT!AN$15), "", SUMIF(OUTPUT!AA$20:AI$20, "CLO10", OUTPUT!AA169:AI169) / OUTPUT!AN$15),
"")))))),"")</f>
        <v/>
      </c>
      <c r="BI167" s="232" t="str">
        <f t="shared" si="95"/>
        <v/>
      </c>
      <c r="BJ167" s="233" t="str">
        <f t="shared" si="96"/>
        <v/>
      </c>
      <c r="BK167" s="2"/>
    </row>
    <row r="168" spans="1:63" ht="20.100000000000001" customHeight="1">
      <c r="A168" s="212" t="str">
        <f>IF(ISBLANK('Database (LECTURE-RES-PRAC)'!A165),"",'Database (LECTURE-RES-PRAC)'!A165)</f>
        <v/>
      </c>
      <c r="B168" s="213" t="str">
        <f>IF(ISBLANK('Database (LECTURE-RES-PRAC)'!B165),"",'Database (LECTURE-RES-PRAC)'!B165)</f>
        <v/>
      </c>
      <c r="C168" s="134" t="str">
        <f>IF(B168&lt;&gt;"",IF(C$16="PRELIM",'Grade computation'!C168, IF(C$16="MIDTERM",'Grade computation'!K168, IF(C$16="FINAL",'Grade computation'!S168,""))),"")</f>
        <v/>
      </c>
      <c r="D168" s="135" t="str">
        <f t="shared" si="1"/>
        <v/>
      </c>
      <c r="E168" s="134" t="str">
        <f>IF(B168&lt;&gt;"", IF(C$16="PRELIM",'Grade computation'!E168, IF(C$16="MIDTERM",'Grade computation'!M168, IF(C$16="FINAL",'Grade computation'!U168,""))),"")</f>
        <v/>
      </c>
      <c r="F168" s="136" t="str">
        <f t="shared" si="2"/>
        <v/>
      </c>
      <c r="G168" s="137" t="str">
        <f t="shared" si="3"/>
        <v/>
      </c>
      <c r="H168" s="207" t="str">
        <f>IF(B168&lt;&gt;"",IF(C$16="PRELIM", 'Grade computation'!H168, IF(C$16="MIDTERM", 'Grade computation'!P168, IF(C$16="FINAL",'Grade computation'!X168, ""))),"")</f>
        <v/>
      </c>
      <c r="I168" s="137" t="str">
        <f t="shared" si="4"/>
        <v/>
      </c>
      <c r="J168" s="139" t="str">
        <f t="shared" si="5"/>
        <v/>
      </c>
      <c r="K168" s="377" t="str">
        <f t="shared" si="6"/>
        <v/>
      </c>
      <c r="L168" s="434"/>
      <c r="M168" s="25" t="str">
        <f>IF(B168 &lt;&gt; "", IFERROR(IF(C$16 = "PRELIM", SUMIF('Database (LECTURE-RES-PRAC)'!D$14:AG$14, "CLO1", 'Database (LECTURE-RES-PRAC)'!D165:AG165) / 'Grade computation'!F$4, IF(C$16 = "MIDTERM", SUMIF('Database (LECTURE-RES-PRAC)'!AJ$14:BM$14, "CLO1", 'Database (LECTURE-RES-PRAC)'!AJ165:BM165) / 'Grade computation'!G$4, IF(C$16 = "FINAL", SUMIF('Database (LECTURE-RES-PRAC)'!BP$14:CS$14, "CLO1", 'Database (LECTURE-RES-PRAC)'!BP165:CS165) / 'Grade computation'!H$4,""))),""),"")</f>
        <v/>
      </c>
      <c r="N168" s="232" t="str">
        <f t="shared" si="67"/>
        <v/>
      </c>
      <c r="O168" s="25" t="str">
        <f>IF(B168 &lt;&gt; "",IF(AND('PRINTABLE (per grading)'!H$16="EXAM", 'PRINTABLE (per grading)'!B$13="Prelim"), IF(ISERROR(SUMIF('Exam (LECTURE ONLY)'!D$20:M$20, "CLO1", 'Exam (LECTURE ONLY)'!D170:M170) / 'Exam (LECTURE ONLY)'!AL$6), "", SUMIF('Exam (LECTURE ONLY)'!D$20:M$20, "CLO1", 'Exam (LECTURE ONLY)'!D170:M170) /'Exam (LECTURE ONLY)'!AL$6),
IF(AND('PRINTABLE (per grading)'!H$16="EXAM", 'PRINTABLE (per grading)'!B$13="Midterm"), IF(ISERROR(SUMIF('Exam (LECTURE ONLY)'!O$20:X$20, "CLO1", 'Exam (LECTURE ONLY)'!O170:X170) / 'Exam (LECTURE ONLY)'!AM$6), "", SUMIF('Exam (LECTURE ONLY)'!O$20:X$20, "CLO1", 'Exam (LECTURE ONLY)'!O170:X170) / 'Exam (LECTURE ONLY)'!AM$6),
IF(AND('PRINTABLE (per grading)'!H$16="EXAM", 'PRINTABLE (per grading)'!B$13="Final"), IF(ISERROR(SUMIF('Exam (LECTURE ONLY)'!Z$20:AI$20, "CLO1", 'Exam (LECTURE ONLY)'!Z170:AI170) / 'Exam (LECTURE ONLY)'!AN$6), "", SUMIF('Exam (LECTURE ONLY)'!Z$20:AI$20, "CLO1", 'Exam (LECTURE ONLY)'!Z170:AI170) / 'Exam (LECTURE ONLY)'!AN$6),
IF(AND('PRINTABLE (per grading)'!H$16="OUTPUT", 'PRINTABLE (per grading)'!B$13="Prelim"), IF(ISERROR(SUMIF(OUTPUT!C$20:M$20, "CLO1", OUTPUT!C170:M170) / OUTPUT!AL$6), "", SUMIF(OUTPUT!C$20:M$20, "CLO1", OUTPUT!C170:M170) / OUTPUT!AL$6),
IF(AND('PRINTABLE (per grading)'!H$16="OUTPUT", 'PRINTABLE (per grading)'!B$13="Midterm"), IF(ISERROR(SUMIF(OUTPUT!O$20:Y$20, "CLO1", OUTPUT!O170:Y170) / OUTPUT!AM$6), "", SUMIF(OUTPUT!O$20:Y$20, "CLO1", OUTPUT!O170:Y170) / OUTPUT!AM$6),
IF(AND('PRINTABLE (per grading)'!H$16="OUTPUT", 'PRINTABLE (per grading)'!B$13="Final"), IF(ISERROR(SUMIF(OUTPUT!AA$20:AI$20, "CLO1", OUTPUT!AA170:AI170) / OUTPUT!AN$6), "", SUMIF(OUTPUT!AA$20:AI$20, "CLO1", OUTPUT!AA170:AI170) / OUTPUT!AN$6),
"")))))),"")</f>
        <v/>
      </c>
      <c r="P168" s="232" t="str">
        <f t="shared" si="68"/>
        <v/>
      </c>
      <c r="Q168" s="233" t="str">
        <f t="shared" si="69"/>
        <v/>
      </c>
      <c r="R168" s="25" t="str">
        <f>IF(B168 &lt;&gt; "", IFERROR(IF(C$16 = "PRELIM", SUMIF('Database (LECTURE-RES-PRAC)'!D$14:AG$14, "CLO2", 'Database (LECTURE-RES-PRAC)'!D165:AG165) / 'Grade computation'!F$5, IF(C$16 = "MIDTERM", SUMIF('Database (LECTURE-RES-PRAC)'!AJ$14:BM$14, "CLO2", 'Database (LECTURE-RES-PRAC)'!AJ165:BM165) / 'Grade computation'!G$5, IF(C$16 = "FINAL", SUMIF('Database (LECTURE-RES-PRAC)'!BP$14:CS$14, "CLO2", 'Database (LECTURE-RES-PRAC)'!BP165:CS165) / 'Grade computation'!H$5,""))),""),"")</f>
        <v/>
      </c>
      <c r="S168" s="232" t="str">
        <f t="shared" si="70"/>
        <v/>
      </c>
      <c r="T168" s="25" t="str">
        <f>IF(B168 &lt;&gt; "",IF(AND('PRINTABLE (per grading)'!H$16="EXAM", 'PRINTABLE (per grading)'!B$13="Prelim"), IF(ISERROR(SUMIF('Exam (LECTURE ONLY)'!D$20:M$20, "CLO2", 'Exam (LECTURE ONLY)'!D170:M170) / 'Exam (LECTURE ONLY)'!AL$7), "", SUMIF('Exam (LECTURE ONLY)'!D$20:M$20, "CLO2", 'Exam (LECTURE ONLY)'!D170:M170) /'Exam (LECTURE ONLY)'!AL$7),
IF(AND('PRINTABLE (per grading)'!H$16="EXAM", 'PRINTABLE (per grading)'!B$13="Midterm"), IF(ISERROR(SUMIF('Exam (LECTURE ONLY)'!O$20:X$20, "CLO2", 'Exam (LECTURE ONLY)'!O170:X170) / 'Exam (LECTURE ONLY)'!AM$7), "", SUMIF('Exam (LECTURE ONLY)'!O$20:X$20, "CLO2", 'Exam (LECTURE ONLY)'!O170:X170) / 'Exam (LECTURE ONLY)'!AM$7),
IF(AND('PRINTABLE (per grading)'!H$16="EXAM", 'PRINTABLE (per grading)'!B$13="Final"), IF(ISERROR(SUMIF('Exam (LECTURE ONLY)'!Z$20:AI$20, "CLO2", 'Exam (LECTURE ONLY)'!Z170:AI170) / 'Exam (LECTURE ONLY)'!AN$7), "", SUMIF('Exam (LECTURE ONLY)'!Z$20:AI$20, "CLO2", 'Exam (LECTURE ONLY)'!Z170:AI170) / 'Exam (LECTURE ONLY)'!AN$7),
IF(AND('PRINTABLE (per grading)'!H$16="OUTPUT", 'PRINTABLE (per grading)'!B$13="Prelim"), IF(ISERROR(SUMIF(OUTPUT!C$20:M$20, "CLO2", OUTPUT!C170:M170) / OUTPUT!AL$7), "", SUMIF(OUTPUT!C$20:M$20, "CLO2", OUTPUT!C170:M170) / OUTPUT!AL$7),
IF(AND('PRINTABLE (per grading)'!H$16="OUTPUT", 'PRINTABLE (per grading)'!B$13="Midterm"), IF(ISERROR(SUMIF(OUTPUT!O$20:Y$20, "CLO2", OUTPUT!O170:Y170) / OUTPUT!AM$7), "", SUMIF(OUTPUT!O$20:Y$20, "CLO2", OUTPUT!O170:Y170) / OUTPUT!AM$7),
IF(AND('PRINTABLE (per grading)'!H$16="OUTPUT", 'PRINTABLE (per grading)'!B$13="Final"), IF(ISERROR(SUMIF(OUTPUT!AA$20:AI$20, "CLO2", OUTPUT!AA170:AI170) / OUTPUT!AN$7), "", SUMIF(OUTPUT!AA$20:AI$20, "CLO2", OUTPUT!AA170:AI170) / OUTPUT!AN$7),
"")))))),"")</f>
        <v/>
      </c>
      <c r="U168" s="232" t="str">
        <f t="shared" si="71"/>
        <v/>
      </c>
      <c r="V168" s="233" t="str">
        <f t="shared" si="72"/>
        <v/>
      </c>
      <c r="W168" s="25" t="str">
        <f>IF(B168 &lt;&gt; "", IFERROR(IF(C$16 = "PRELIM", SUMIF('Database (LECTURE-RES-PRAC)'!D$14:AG$14, "CLO3", 'Database (LECTURE-RES-PRAC)'!D165:AG165) / 'Grade computation'!F$6, IF(C$16 = "MIDTERM", SUMIF('Database (LECTURE-RES-PRAC)'!AJ$14:BM$14, "CLO3", 'Database (LECTURE-RES-PRAC)'!AJ165:BM165) / 'Grade computation'!G$6, IF(C$16 = "FINAL", SUMIF('Database (LECTURE-RES-PRAC)'!BP$14:CS$14, "CLO3", 'Database (LECTURE-RES-PRAC)'!BP165:CS165) / 'Grade computation'!H$6,""))),""),"")</f>
        <v/>
      </c>
      <c r="X168" s="232" t="str">
        <f t="shared" si="73"/>
        <v/>
      </c>
      <c r="Y168" s="25" t="str">
        <f>IF(B168 &lt;&gt; "",IF(AND('PRINTABLE (per grading)'!H$16="EXAM", 'PRINTABLE (per grading)'!B$13="Prelim"), IF(ISERROR(SUMIF('Exam (LECTURE ONLY)'!D$20:M$20, "CLO3", 'Exam (LECTURE ONLY)'!D170:M170) / 'Exam (LECTURE ONLY)'!AL$8), "", SUMIF('Exam (LECTURE ONLY)'!D$20:M$20, "CLO3", 'Exam (LECTURE ONLY)'!D170:M170) /'Exam (LECTURE ONLY)'!AL$8),
IF(AND('PRINTABLE (per grading)'!H$16="EXAM", 'PRINTABLE (per grading)'!B$13="Midterm"), IF(ISERROR(SUMIF('Exam (LECTURE ONLY)'!O$20:X$20, "CLO3", 'Exam (LECTURE ONLY)'!O170:X170) / 'Exam (LECTURE ONLY)'!AM$8), "", SUMIF('Exam (LECTURE ONLY)'!O$20:X$20, "CLO3", 'Exam (LECTURE ONLY)'!O170:X170) / 'Exam (LECTURE ONLY)'!AM$8),
IF(AND('PRINTABLE (per grading)'!H$16="EXAM", 'PRINTABLE (per grading)'!B$13="Final"), IF(ISERROR(SUMIF('Exam (LECTURE ONLY)'!Z$20:AI$20, "CLO3", 'Exam (LECTURE ONLY)'!Z170:AI170) / 'Exam (LECTURE ONLY)'!AN$8), "", SUMIF('Exam (LECTURE ONLY)'!Z$20:AI$20, "CLO3", 'Exam (LECTURE ONLY)'!Z170:AI170) / 'Exam (LECTURE ONLY)'!AN$8),
IF(AND('PRINTABLE (per grading)'!H$16="OUTPUT", 'PRINTABLE (per grading)'!B$13="Prelim"), IF(ISERROR(SUMIF(OUTPUT!C$20:M$20, "CLO3", OUTPUT!C170:M170) / OUTPUT!AL$8), "", SUMIF(OUTPUT!C$20:M$20, "CLO3", OUTPUT!C170:M170) / OUTPUT!AL$8),
IF(AND('PRINTABLE (per grading)'!H$16="OUTPUT", 'PRINTABLE (per grading)'!B$13="Midterm"), IF(ISERROR(SUMIF(OUTPUT!O$20:Y$20, "CLO3", OUTPUT!O170:Y170) / OUTPUT!AM$8), "", SUMIF(OUTPUT!O$20:Y$20, "CLO3", OUTPUT!O170:Y170) / OUTPUT!AM$8),
IF(AND('PRINTABLE (per grading)'!H$16="OUTPUT", 'PRINTABLE (per grading)'!B$13="Final"), IF(ISERROR(SUMIF(OUTPUT!AA$20:AI$20, "CLO3", OUTPUT!AA170:AI170) / OUTPUT!AN$8), "", SUMIF(OUTPUT!AA$20:AI$20, "CLO3", OUTPUT!AA170:AI170) / OUTPUT!AN$8),
"" )))))),"")</f>
        <v/>
      </c>
      <c r="Z168" s="232" t="str">
        <f t="shared" si="74"/>
        <v/>
      </c>
      <c r="AA168" s="233" t="str">
        <f t="shared" si="75"/>
        <v/>
      </c>
      <c r="AB168" s="25" t="str">
        <f>IF(B168 &lt;&gt; "", IFERROR(IF(C$16 = "PRELIM", SUMIF('Database (LECTURE-RES-PRAC)'!D$14:AG$14, "CLO4", 'Database (LECTURE-RES-PRAC)'!D165:AG165) / 'Grade computation'!F$7, IF(C$16 = "MIDTERM", SUMIF('Database (LECTURE-RES-PRAC)'!AJ$14:BM$14, "CLO4", 'Database (LECTURE-RES-PRAC)'!AJ165:BM165) / 'Grade computation'!G$7, IF(C$16 = "FINAL", SUMIF('Database (LECTURE-RES-PRAC)'!BP$14:CS$14, "CLO4", 'Database (LECTURE-RES-PRAC)'!BP165:CS165) / 'Grade computation'!H$7,""))),""),"")</f>
        <v/>
      </c>
      <c r="AC168" s="232" t="str">
        <f t="shared" si="76"/>
        <v/>
      </c>
      <c r="AD168" s="25" t="str">
        <f>IF(B168 &lt;&gt; "",IF(AND('PRINTABLE (per grading)'!H$16="EXAM", 'PRINTABLE (per grading)'!B$13="Prelim"), IF(ISERROR(SUMIF('Exam (LECTURE ONLY)'!D$20:M$20, "CLO4", 'Exam (LECTURE ONLY)'!D170:M170) / 'Exam (LECTURE ONLY)'!AL$9), "", SUMIF('Exam (LECTURE ONLY)'!D$20:M$20, "CLO4", 'Exam (LECTURE ONLY)'!D170:M170) /'Exam (LECTURE ONLY)'!AL$9),
IF(AND('PRINTABLE (per grading)'!H$16="EXAM", 'PRINTABLE (per grading)'!B$13="Midterm"), IF(ISERROR(SUMIF('Exam (LECTURE ONLY)'!O$20:X$20, "CLO4", 'Exam (LECTURE ONLY)'!O170:X170) / 'Exam (LECTURE ONLY)'!AM$9), "", SUMIF('Exam (LECTURE ONLY)'!O$20:X$20, "CLO4", 'Exam (LECTURE ONLY)'!O170:X170) / 'Exam (LECTURE ONLY)'!AM$9),
IF(AND('PRINTABLE (per grading)'!H$16="EXAM", 'PRINTABLE (per grading)'!B$13="Final"), IF(ISERROR(SUMIF('Exam (LECTURE ONLY)'!Z$20:AI$20, "CLO4", 'Exam (LECTURE ONLY)'!Z170:AI170) / 'Exam (LECTURE ONLY)'!AN$9), "", SUMIF('Exam (LECTURE ONLY)'!Z$20:AI$20, "CLO4", 'Exam (LECTURE ONLY)'!Z170:AI170) / 'Exam (LECTURE ONLY)'!AN$9),
IF(AND('PRINTABLE (per grading)'!H$16="OUTPUT", 'PRINTABLE (per grading)'!B$13="Prelim"), IF(ISERROR(SUMIF(OUTPUT!C$20:M$20, "CLO4", OUTPUT!C170:M170) / OUTPUT!AL$9), "", SUMIF(OUTPUT!C$20:M$20, "CLO4", OUTPUT!C170:M170) / OUTPUT!AL$9),
IF(AND('PRINTABLE (per grading)'!H$16="OUTPUT", 'PRINTABLE (per grading)'!B$13="Midterm"), IF(ISERROR(SUMIF(OUTPUT!O$20:Y$20, "CLO4", OUTPUT!O170:Y170) / OUTPUT!AM$9), "", SUMIF(OUTPUT!O$20:Y$20, "CLO4", OUTPUT!O170:Y170) / OUTPUT!AM$9),
IF(AND('PRINTABLE (per grading)'!H$16="OUTPUT", 'PRINTABLE (per grading)'!B$13="Final"), IF(ISERROR(SUMIF(OUTPUT!AA$20:AI$20, "CLO4", OUTPUT!AA170:AI170) / OUTPUT!AN$9), "", SUMIF(OUTPUT!AA$20:AI$20, "CLO4", OUTPUT!AA170:AI170) / OUTPUT!AN$9),
"")))))),"")</f>
        <v/>
      </c>
      <c r="AE168" s="232" t="str">
        <f t="shared" si="77"/>
        <v/>
      </c>
      <c r="AF168" s="233" t="str">
        <f t="shared" si="78"/>
        <v/>
      </c>
      <c r="AG168" s="25" t="str">
        <f>IF(B168 &lt;&gt; "", IFERROR(IF(C$16 = "PRELIM", SUMIF('Database (LECTURE-RES-PRAC)'!D$14:AG$14, "CLO5", 'Database (LECTURE-RES-PRAC)'!D165:AG165) / 'Grade computation'!F$8, IF(C$16 = "MIDTERM", SUMIF('Database (LECTURE-RES-PRAC)'!AJ$14:BM$14, "CLO5", 'Database (LECTURE-RES-PRAC)'!AJ165:BM165) / 'Grade computation'!G$8, IF(C$16 = "FINAL", SUMIF('Database (LECTURE-RES-PRAC)'!BP$14:CS$14, "CLO5", 'Database (LECTURE-RES-PRAC)'!BP165:CS165) / 'Grade computation'!H$8,""))),""),"")</f>
        <v/>
      </c>
      <c r="AH168" s="232" t="str">
        <f t="shared" si="79"/>
        <v/>
      </c>
      <c r="AI168" s="25" t="str">
        <f>IF(B168 &lt;&gt; "",IF(AND('PRINTABLE (per grading)'!H$16="EXAM", 'PRINTABLE (per grading)'!B$13="Prelim"), IF(ISERROR(SUMIF('Exam (LECTURE ONLY)'!D$20:M$20, "CLO5", 'Exam (LECTURE ONLY)'!D170:M170) / 'Exam (LECTURE ONLY)'!AL$10), "", SUMIF('Exam (LECTURE ONLY)'!D$20:M$20, "CLO5", 'Exam (LECTURE ONLY)'!D170:M170) /'Exam (LECTURE ONLY)'!AL$10),
IF(AND('PRINTABLE (per grading)'!H$16="EXAM", 'PRINTABLE (per grading)'!B$13="Midterm"), IF(ISERROR(SUMIF('Exam (LECTURE ONLY)'!O$20:X$20, "CLO5", 'Exam (LECTURE ONLY)'!O170:X170) / 'Exam (LECTURE ONLY)'!AM$10), "", SUMIF('Exam (LECTURE ONLY)'!O$20:X$20, "CLO5", 'Exam (LECTURE ONLY)'!O170:X170) / 'Exam (LECTURE ONLY)'!AM$10),
IF(AND('PRINTABLE (per grading)'!H$16="EXAM", 'PRINTABLE (per grading)'!B$13="Final"), IF(ISERROR(SUMIF('Exam (LECTURE ONLY)'!Z$20:AI$20, "CLO5", 'Exam (LECTURE ONLY)'!Z170:AI170) / 'Exam (LECTURE ONLY)'!AN$10), "", SUMIF('Exam (LECTURE ONLY)'!Z$20:AI$20, "CLO5", 'Exam (LECTURE ONLY)'!Z170:AI170) / 'Exam (LECTURE ONLY)'!AN$10),
IF(AND('PRINTABLE (per grading)'!H$16="OUTPUT", 'PRINTABLE (per grading)'!B$13="Prelim"), IF(ISERROR(SUMIF(OUTPUT!C$20:M$20, "CLO5", OUTPUT!C170:M170) / OUTPUT!AL$10), "", SUMIF(OUTPUT!C$20:M$20, "CLO5", OUTPUT!C170:M170) / OUTPUT!AL$10),
IF(AND('PRINTABLE (per grading)'!H$16="OUTPUT", 'PRINTABLE (per grading)'!B$13="Midterm"), IF(ISERROR(SUMIF(OUTPUT!O$20:Y$20, "CLO5", OUTPUT!O170:Y170) / OUTPUT!AM$10), "", SUMIF(OUTPUT!O$20:Y$20, "CLO5", OUTPUT!O170:Y170) / OUTPUT!AM$10),
IF(AND('PRINTABLE (per grading)'!H$16="OUTPUT", 'PRINTABLE (per grading)'!B$13="Final"), IF(ISERROR(SUMIF(OUTPUT!AA$20:AI$20, "CLO5", OUTPUT!AA170:AI170) / OUTPUT!AN$10), "", SUMIF(OUTPUT!AA$20:AI$20, "CLO5", OUTPUT!AA170:AI170) / OUTPUT!AN$10),
"")))))),"")</f>
        <v/>
      </c>
      <c r="AJ168" s="232" t="str">
        <f t="shared" si="80"/>
        <v/>
      </c>
      <c r="AK168" s="233" t="str">
        <f t="shared" si="81"/>
        <v/>
      </c>
      <c r="AL168" s="25" t="str">
        <f>IF(B168 &lt;&gt; "", IFERROR(IF(C$16 = "PRELIM", SUMIF('Database (LECTURE-RES-PRAC)'!D$14:AG$14, "CLO6", 'Database (LECTURE-RES-PRAC)'!D165:AG165) / 'Grade computation'!F$9, IF(C$16 = "MIDTERM", SUMIF('Database (LECTURE-RES-PRAC)'!AJ$14:BM$14, "CLO6", 'Database (LECTURE-RES-PRAC)'!AJ165:BM165) / 'Grade computation'!G$9, IF(C$16 = "FINAL", SUMIF('Database (LECTURE-RES-PRAC)'!BP$14:CS$14, "CLO6", 'Database (LECTURE-RES-PRAC)'!BP165:CS165) / 'Grade computation'!H$9,""))),""),"")</f>
        <v/>
      </c>
      <c r="AM168" s="232" t="str">
        <f t="shared" si="82"/>
        <v/>
      </c>
      <c r="AN168" s="25" t="str">
        <f>IF(B168 &lt;&gt; "",IF(AND('PRINTABLE (per grading)'!H$16="EXAM", 'PRINTABLE (per grading)'!B$13="Prelim"), IF(ISERROR(SUMIF('Exam (LECTURE ONLY)'!D$20:M$20, "CLO6", 'Exam (LECTURE ONLY)'!D170:M170) / 'Exam (LECTURE ONLY)'!AL$11), "", SUMIF('Exam (LECTURE ONLY)'!D$20:M$20, "CLO6", 'Exam (LECTURE ONLY)'!D170:M170) /'Exam (LECTURE ONLY)'!AL$11),
IF(AND('PRINTABLE (per grading)'!H$16="EXAM", 'PRINTABLE (per grading)'!B$13="Midterm"), IF(ISERROR(SUMIF('Exam (LECTURE ONLY)'!O$20:X$20, "CLO6", 'Exam (LECTURE ONLY)'!O170:X170) / 'Exam (LECTURE ONLY)'!AM$11), "", SUMIF('Exam (LECTURE ONLY)'!O$20:X$20, "CLO6", 'Exam (LECTURE ONLY)'!O170:X170) / 'Exam (LECTURE ONLY)'!AM$11),
IF(AND('PRINTABLE (per grading)'!H$16="EXAM", 'PRINTABLE (per grading)'!B$13="Final"), IF(ISERROR(SUMIF('Exam (LECTURE ONLY)'!Z$20:AI$20, "CLO6", 'Exam (LECTURE ONLY)'!Z170:AI170) / 'Exam (LECTURE ONLY)'!AN$11), "", SUMIF('Exam (LECTURE ONLY)'!Z$20:AI$20, "CLO6", 'Exam (LECTURE ONLY)'!Z170:AI170) / 'Exam (LECTURE ONLY)'!AN$11),
IF(AND('PRINTABLE (per grading)'!H$16="OUTPUT", 'PRINTABLE (per grading)'!B$13="Prelim"), IF(ISERROR(SUMIF(OUTPUT!C$20:M$20, "CLO6", OUTPUT!C170:M170) / OUTPUT!AL$11), "", SUMIF(OUTPUT!C$20:M$20, "CLO6", OUTPUT!C170:M170) / OUTPUT!AL$11),
IF(AND('PRINTABLE (per grading)'!H$16="OUTPUT", 'PRINTABLE (per grading)'!B$13="Midterm"), IF(ISERROR(SUMIF(OUTPUT!O$20:Y$20, "CLO6", OUTPUT!O170:Y170) / OUTPUT!AM$11), "", SUMIF(OUTPUT!O$20:Y$20, "CLO6", OUTPUT!O170:Y170) / OUTPUT!AM$11),
IF(AND('PRINTABLE (per grading)'!H$16="OUTPUT", 'PRINTABLE (per grading)'!B$13="Final"), IF(ISERROR(SUMIF(OUTPUT!AA$20:AI$20, "CLO6", OUTPUT!AA170:AI170) / OUTPUT!AN$11), "", SUMIF(OUTPUT!AA$20:AI$20, "CLO6", OUTPUT!AA170:AI170) / OUTPUT!AN$11),
"")))))),"")</f>
        <v/>
      </c>
      <c r="AO168" s="232" t="str">
        <f t="shared" si="83"/>
        <v/>
      </c>
      <c r="AP168" s="233" t="str">
        <f t="shared" si="84"/>
        <v/>
      </c>
      <c r="AQ168" s="25" t="str">
        <f>IF(B168 &lt;&gt; "", IFERROR(IF(C$16 = "PRELIM", SUMIF('Database (LECTURE-RES-PRAC)'!D$14:AG$14, "CLO7", 'Database (LECTURE-RES-PRAC)'!D165:AG165) / 'Grade computation'!F$10, IF(C$16 = "MIDTERM", SUMIF('Database (LECTURE-RES-PRAC)'!AJ$14:BM$14, "CLO7", 'Database (LECTURE-RES-PRAC)'!AJ165:BM165) / 'Grade computation'!G$10, IF(C$16 = "FINAL", SUMIF('Database (LECTURE-RES-PRAC)'!BP$14:CS$14, "CLO7", 'Database (LECTURE-RES-PRAC)'!BP165:CS165) / 'Grade computation'!H$10,""))),""),"")</f>
        <v/>
      </c>
      <c r="AR168" s="232" t="str">
        <f t="shared" si="85"/>
        <v/>
      </c>
      <c r="AS168" s="25" t="str">
        <f>IF(B168 &lt;&gt; "",IF(AND('PRINTABLE (per grading)'!H$16="EXAM", 'PRINTABLE (per grading)'!B$13="Prelim"), IF(ISERROR(SUMIF('Exam (LECTURE ONLY)'!D$20:M$20, "CLO7", 'Exam (LECTURE ONLY)'!D170:M170) / 'Exam (LECTURE ONLY)'!AL$12), "", SUMIF('Exam (LECTURE ONLY)'!D$20:M$20, "CLO7", 'Exam (LECTURE ONLY)'!D170:M170) /'Exam (LECTURE ONLY)'!AL$12),
IF(AND('PRINTABLE (per grading)'!H$16="EXAM", 'PRINTABLE (per grading)'!B$13="Midterm"), IF(ISERROR(SUMIF('Exam (LECTURE ONLY)'!O$20:X$20, "CLO7", 'Exam (LECTURE ONLY)'!O170:X170) / 'Exam (LECTURE ONLY)'!AM$12), "", SUMIF('Exam (LECTURE ONLY)'!O$20:X$20, "CLO7", 'Exam (LECTURE ONLY)'!O170:X170) / 'Exam (LECTURE ONLY)'!AM$12),
IF(AND('PRINTABLE (per grading)'!H$16="EXAM", 'PRINTABLE (per grading)'!B$13="Final"), IF(ISERROR(SUMIF('Exam (LECTURE ONLY)'!Z$20:AI$20, "CLO7", 'Exam (LECTURE ONLY)'!Z170:AI170) / 'Exam (LECTURE ONLY)'!AN$12), "", SUMIF('Exam (LECTURE ONLY)'!Z$20:AI$20, "CLO7", 'Exam (LECTURE ONLY)'!Z170:AI170) / 'Exam (LECTURE ONLY)'!AN$12),
IF(AND('PRINTABLE (per grading)'!H$16="OUTPUT", 'PRINTABLE (per grading)'!B$13="Prelim"), IF(ISERROR(SUMIF(OUTPUT!C$20:M$20, "CLO7", OUTPUT!C170:M170) / OUTPUT!AL$12), "", SUMIF(OUTPUT!C$20:M$20, "CLO7", OUTPUT!C170:M170) / OUTPUT!AL$12),
IF(AND('PRINTABLE (per grading)'!H$16="OUTPUT", 'PRINTABLE (per grading)'!B$13="Midterm"), IF(ISERROR(SUMIF(OUTPUT!O$20:Y$20, "CLO7", OUTPUT!O170:Y170) / OUTPUT!AM$12), "", SUMIF(OUTPUT!O$20:Y$20, "CLO7", OUTPUT!O170:Y170) / OUTPUT!AM$12),
IF(AND('PRINTABLE (per grading)'!H$16="OUTPUT", 'PRINTABLE (per grading)'!B$13="Final"), IF(ISERROR(SUMIF(OUTPUT!AA$20:AI$20, "CLO7", OUTPUT!AA170:AI170) / OUTPUT!AN$12), "", SUMIF(OUTPUT!AA$20:AI$20, "CLO7", OUTPUT!AA170:AI170) / OUTPUT!AN$12),
"")))))),"")</f>
        <v/>
      </c>
      <c r="AT168" s="232" t="str">
        <f t="shared" si="86"/>
        <v/>
      </c>
      <c r="AU168" s="233" t="str">
        <f t="shared" si="87"/>
        <v/>
      </c>
      <c r="AV168" s="25" t="str">
        <f>IF(B168 &lt;&gt; "", IFERROR(IF(C$16 = "PRELIM", SUMIF('Database (LECTURE-RES-PRAC)'!D$14:AG$14, "CLO8", 'Database (LECTURE-RES-PRAC)'!D165:AG165) / 'Grade computation'!F$11, IF(C$16 = "MIDTERM", SUMIF('Database (LECTURE-RES-PRAC)'!AJ$14:BM$14, "CLO8", 'Database (LECTURE-RES-PRAC)'!AJ165:BM165) / 'Grade computation'!G$11, IF(C$16 = "FINAL", SUMIF('Database (LECTURE-RES-PRAC)'!BP$14:CS$14, "CLO8", 'Database (LECTURE-RES-PRAC)'!BP165:CS165) / 'Grade computation'!H$11,""))),""),"")</f>
        <v/>
      </c>
      <c r="AW168" s="232" t="str">
        <f t="shared" si="88"/>
        <v/>
      </c>
      <c r="AX168" s="25" t="str">
        <f>IF(B168 &lt;&gt; "",IF(AND('PRINTABLE (per grading)'!H$16="EXAM", 'PRINTABLE (per grading)'!B$13="Prelim"), IF(ISERROR(SUMIF('Exam (LECTURE ONLY)'!D$20:M$20, "CLO8", 'Exam (LECTURE ONLY)'!D170:M170) / 'Exam (LECTURE ONLY)'!AL$13), "", SUMIF('Exam (LECTURE ONLY)'!D$20:M$20, "CLO8", 'Exam (LECTURE ONLY)'!D170:M170) /'Exam (LECTURE ONLY)'!AL$13),
IF(AND('PRINTABLE (per grading)'!H$16="EXAM", 'PRINTABLE (per grading)'!B$13="Midterm"), IF(ISERROR(SUMIF('Exam (LECTURE ONLY)'!O$20:X$20, "CLO8", 'Exam (LECTURE ONLY)'!O170:X170) / 'Exam (LECTURE ONLY)'!AM$13), "", SUMIF('Exam (LECTURE ONLY)'!O$20:X$20, "CLO8", 'Exam (LECTURE ONLY)'!O170:X170) / 'Exam (LECTURE ONLY)'!AM$13),
IF(AND('PRINTABLE (per grading)'!H$16="EXAM", 'PRINTABLE (per grading)'!B$13="Final"), IF(ISERROR(SUMIF('Exam (LECTURE ONLY)'!Z$20:AI$20, "CLO8", 'Exam (LECTURE ONLY)'!Z170:AI170) / 'Exam (LECTURE ONLY)'!AN$13), "", SUMIF('Exam (LECTURE ONLY)'!Z$20:AI$20, "CLO8", 'Exam (LECTURE ONLY)'!Z170:AI170) / 'Exam (LECTURE ONLY)'!AN$13),
IF(AND('PRINTABLE (per grading)'!H$16="OUTPUT", 'PRINTABLE (per grading)'!B$13="Prelim"), IF(ISERROR(SUMIF(OUTPUT!C$20:M$20, "CLO8", OUTPUT!C170:M170) / OUTPUT!AL$13), "", SUMIF(OUTPUT!C$20:M$20, "CLO8", OUTPUT!C170:M170) / OUTPUT!AL$13),
IF(AND('PRINTABLE (per grading)'!H$16="OUTPUT", 'PRINTABLE (per grading)'!B$13="Midterm"), IF(ISERROR(SUMIF(OUTPUT!O$20:Y$20, "CLO8", OUTPUT!O170:Y170) / OUTPUT!AM$13), "", SUMIF(OUTPUT!O$20:Y$20, "CLO8", OUTPUT!O170:Y170) / OUTPUT!AM$13),
IF(AND('PRINTABLE (per grading)'!H$16="OUTPUT", 'PRINTABLE (per grading)'!B$13="Final"), IF(ISERROR(SUMIF(OUTPUT!AA$20:AI$20, "CLO8", OUTPUT!AA170:AI170) / OUTPUT!AN$13), "", SUMIF(OUTPUT!AA$20:AI$20, "CLO8", OUTPUT!AA170:AI170) / OUTPUT!AN$13),
"")))))),"")</f>
        <v/>
      </c>
      <c r="AY168" s="232" t="str">
        <f t="shared" si="89"/>
        <v/>
      </c>
      <c r="AZ168" s="233" t="str">
        <f t="shared" si="90"/>
        <v/>
      </c>
      <c r="BA168" s="25" t="str">
        <f>IF(B168 &lt;&gt; "", IFERROR(IF(C$16 = "PRELIM", SUMIF('Database (LECTURE-RES-PRAC)'!D$14:AG$14, "CLO9", 'Database (LECTURE-RES-PRAC)'!D165:AG165) / 'Grade computation'!F$12, IF(C$16 = "MIDTERM", SUMIF('Database (LECTURE-RES-PRAC)'!AJ$14:BM$14, "CLO9", 'Database (LECTURE-RES-PRAC)'!AJ165:BM165) / 'Grade computation'!G$12, IF(C$16 = "FINAL", SUMIF('Database (LECTURE-RES-PRAC)'!BP$14:CS$14, "CLO9", 'Database (LECTURE-RES-PRAC)'!BP165:CS165) / 'Grade computation'!H$12,""))),""),"")</f>
        <v/>
      </c>
      <c r="BB168" s="232" t="str">
        <f t="shared" si="91"/>
        <v/>
      </c>
      <c r="BC168" s="25" t="str">
        <f>IF(B168 &lt;&gt; "",IF(AND('PRINTABLE (per grading)'!H$16="EXAM", 'PRINTABLE (per grading)'!B$13="Prelim"), IF(ISERROR(SUMIF('Exam (LECTURE ONLY)'!D$20:M$20, "CLO9", 'Exam (LECTURE ONLY)'!D170:M170) / 'Exam (LECTURE ONLY)'!AL$14), "", SUMIF('Exam (LECTURE ONLY)'!D$20:M$20, "CLO9", 'Exam (LECTURE ONLY)'!D170:M170) /'Exam (LECTURE ONLY)'!AL$14),
IF(AND('PRINTABLE (per grading)'!H$16="EXAM", 'PRINTABLE (per grading)'!B$13="Midterm"), IF(ISERROR(SUMIF('Exam (LECTURE ONLY)'!O$20:X$20, "CLO9", 'Exam (LECTURE ONLY)'!O170:X170) / 'Exam (LECTURE ONLY)'!AM$14), "", SUMIF('Exam (LECTURE ONLY)'!O$20:X$20, "CLO9", 'Exam (LECTURE ONLY)'!O170:X170) / 'Exam (LECTURE ONLY)'!AM$14),
IF(AND('PRINTABLE (per grading)'!H$16="EXAM", 'PRINTABLE (per grading)'!B$13="Final"), IF(ISERROR(SUMIF('Exam (LECTURE ONLY)'!Z$20:AI$20, "CLO9", 'Exam (LECTURE ONLY)'!Z170:AI170) / 'Exam (LECTURE ONLY)'!AN$14), "", SUMIF('Exam (LECTURE ONLY)'!Z$20:AI$20, "CLO9", 'Exam (LECTURE ONLY)'!Z170:AI170) / 'Exam (LECTURE ONLY)'!AN$14),
IF(AND('PRINTABLE (per grading)'!H$16="OUTPUT", 'PRINTABLE (per grading)'!B$13="Prelim"), IF(ISERROR(SUMIF(OUTPUT!C$20:M$20, "CLO9", OUTPUT!C170:M170) / OUTPUT!AL$14), "", SUMIF(OUTPUT!C$20:M$20, "CLO9", OUTPUT!C170:M170) / OUTPUT!AL$14),
IF(AND('PRINTABLE (per grading)'!H$16="OUTPUT", 'PRINTABLE (per grading)'!B$13="Midterm"), IF(ISERROR(SUMIF(OUTPUT!O$20:Y$20, "CLO9", OUTPUT!O170:Y170) / OUTPUT!AM$14), "", SUMIF(OUTPUT!O$20:Y$20, "CLO9", OUTPUT!O170:Y170) / OUTPUT!AM$14),
IF(AND('PRINTABLE (per grading)'!H$16="OUTPUT", 'PRINTABLE (per grading)'!B$13="Final"), IF(ISERROR(SUMIF(OUTPUT!AA$20:AI$20, "CLO9", OUTPUT!AA170:AI170) / OUTPUT!AN$14), "", SUMIF(OUTPUT!AA$20:AI$20, "CLO9", OUTPUT!AA170:AI170) / OUTPUT!AN$14),
"")))))),"")</f>
        <v/>
      </c>
      <c r="BD168" s="232" t="str">
        <f t="shared" si="92"/>
        <v/>
      </c>
      <c r="BE168" s="233" t="str">
        <f t="shared" si="93"/>
        <v/>
      </c>
      <c r="BF168" s="25" t="str">
        <f>IF(B168 &lt;&gt; "", IFERROR(IF(C$16 = "PRELIM", SUMIF('Database (LECTURE-RES-PRAC)'!D$14:AG$14, "CLO10", 'Database (LECTURE-RES-PRAC)'!D165:AG165) / 'Grade computation'!F$13, IF(C$16 = "MIDTERM", SUMIF('Database (LECTURE-RES-PRAC)'!AJ$14:BM$14, "CLO10", 'Database (LECTURE-RES-PRAC)'!AJ165:BM165) / 'Grade computation'!G$13, IF(C$16 = "FINAL", SUMIF('Database (LECTURE-RES-PRAC)'!BP$14:CS$14, "CLO10", 'Database (LECTURE-RES-PRAC)'!BP165:CS165) / 'Grade computation'!H$13,""))),""),"")</f>
        <v/>
      </c>
      <c r="BG168" s="232" t="str">
        <f t="shared" si="94"/>
        <v/>
      </c>
      <c r="BH168" s="25" t="str">
        <f>IF(B168 &lt;&gt; "",IF(AND('PRINTABLE (per grading)'!H$16="EXAM", 'PRINTABLE (per grading)'!B$13="Prelim"), IF(ISERROR(SUMIF('Exam (LECTURE ONLY)'!D$20:M$20, "CLO10", 'Exam (LECTURE ONLY)'!D170:M170) / 'Exam (LECTURE ONLY)'!AL$15), "", SUMIF('Exam (LECTURE ONLY)'!D$20:M$20, "CLO10", 'Exam (LECTURE ONLY)'!D170:M170) /'Exam (LECTURE ONLY)'!AL$15),
IF(AND('PRINTABLE (per grading)'!H$16="EXAM", 'PRINTABLE (per grading)'!B$13="Midterm"), IF(ISERROR(SUMIF('Exam (LECTURE ONLY)'!O$20:X$20, "CLO10", 'Exam (LECTURE ONLY)'!O170:X170) / 'Exam (LECTURE ONLY)'!AM$15), "", SUMIF('Exam (LECTURE ONLY)'!O$20:X$20, "CLO10", 'Exam (LECTURE ONLY)'!O170:X170) / 'Exam (LECTURE ONLY)'!AM$15),
IF(AND('PRINTABLE (per grading)'!H$16="EXAM", 'PRINTABLE (per grading)'!B$13="Final"), IF(ISERROR(SUMIF('Exam (LECTURE ONLY)'!Z$20:AI$20, "CLO10", 'Exam (LECTURE ONLY)'!Z170:AI170) / 'Exam (LECTURE ONLY)'!AN$15), "", SUMIF('Exam (LECTURE ONLY)'!Z$20:AI$20, "CLO10", 'Exam (LECTURE ONLY)'!Z170:AI170) / 'Exam (LECTURE ONLY)'!AN$15),
IF(AND('PRINTABLE (per grading)'!H$16="OUTPUT", 'PRINTABLE (per grading)'!B$13="Prelim"), IF(ISERROR(SUMIF(OUTPUT!C$20:M$20, "CLO10", OUTPUT!C170:M170) / OUTPUT!AL$15), "", SUMIF(OUTPUT!C$20:M$20, "CLO10", OUTPUT!C170:M170) / OUTPUT!AL$15),
IF(AND('PRINTABLE (per grading)'!H$16="OUTPUT", 'PRINTABLE (per grading)'!B$13="Midterm"), IF(ISERROR(SUMIF(OUTPUT!O$20:Y$20, "CLO10", OUTPUT!O170:Y170) / OUTPUT!AM$15), "", SUMIF(OUTPUT!O$20:Y$20, "CLO10", OUTPUT!O170:Y170) / OUTPUT!AM$15),
IF(AND('PRINTABLE (per grading)'!H$16="OUTPUT", 'PRINTABLE (per grading)'!B$13="Final"), IF(ISERROR(SUMIF(OUTPUT!AA$20:AI$20, "CLO10", OUTPUT!AA170:AI170) / OUTPUT!AN$15), "", SUMIF(OUTPUT!AA$20:AI$20, "CLO10", OUTPUT!AA170:AI170) / OUTPUT!AN$15),
"")))))),"")</f>
        <v/>
      </c>
      <c r="BI168" s="232" t="str">
        <f t="shared" si="95"/>
        <v/>
      </c>
      <c r="BJ168" s="233" t="str">
        <f t="shared" si="96"/>
        <v/>
      </c>
      <c r="BK168" s="2"/>
    </row>
    <row r="169" spans="1:63" ht="20.100000000000001" customHeight="1">
      <c r="A169" s="118" t="str">
        <f>IF(ISBLANK('Database (LECTURE-RES-PRAC)'!A166),"",'Database (LECTURE-RES-PRAC)'!A166)</f>
        <v/>
      </c>
      <c r="B169" s="119" t="str">
        <f>IF(ISBLANK('Database (LECTURE-RES-PRAC)'!B166),"",'Database (LECTURE-RES-PRAC)'!B166)</f>
        <v/>
      </c>
      <c r="C169" s="134" t="str">
        <f>IF(B169&lt;&gt;"",IF(C$16="PRELIM",'Grade computation'!C169, IF(C$16="MIDTERM",'Grade computation'!K169, IF(C$16="FINAL",'Grade computation'!S169,""))),"")</f>
        <v/>
      </c>
      <c r="D169" s="135" t="str">
        <f t="shared" si="1"/>
        <v/>
      </c>
      <c r="E169" s="134" t="str">
        <f>IF(B169&lt;&gt;"", IF(C$16="PRELIM",'Grade computation'!E169, IF(C$16="MIDTERM",'Grade computation'!M169, IF(C$16="FINAL",'Grade computation'!U169,""))),"")</f>
        <v/>
      </c>
      <c r="F169" s="136" t="str">
        <f t="shared" si="2"/>
        <v/>
      </c>
      <c r="G169" s="137" t="str">
        <f t="shared" si="3"/>
        <v/>
      </c>
      <c r="H169" s="207" t="str">
        <f>IF(B169&lt;&gt;"",IF(C$16="PRELIM", 'Grade computation'!H169, IF(C$16="MIDTERM", 'Grade computation'!P169, IF(C$16="FINAL",'Grade computation'!X169, ""))),"")</f>
        <v/>
      </c>
      <c r="I169" s="137" t="str">
        <f t="shared" si="4"/>
        <v/>
      </c>
      <c r="J169" s="139" t="str">
        <f t="shared" si="5"/>
        <v/>
      </c>
      <c r="K169" s="377" t="str">
        <f t="shared" si="6"/>
        <v/>
      </c>
      <c r="L169" s="434"/>
      <c r="M169" s="25" t="str">
        <f>IF(B169 &lt;&gt; "", IFERROR(IF(C$16 = "PRELIM", SUMIF('Database (LECTURE-RES-PRAC)'!D$14:AG$14, "CLO1", 'Database (LECTURE-RES-PRAC)'!D166:AG166) / 'Grade computation'!F$4, IF(C$16 = "MIDTERM", SUMIF('Database (LECTURE-RES-PRAC)'!AJ$14:BM$14, "CLO1", 'Database (LECTURE-RES-PRAC)'!AJ166:BM166) / 'Grade computation'!G$4, IF(C$16 = "FINAL", SUMIF('Database (LECTURE-RES-PRAC)'!BP$14:CS$14, "CLO1", 'Database (LECTURE-RES-PRAC)'!BP166:CS166) / 'Grade computation'!H$4,""))),""),"")</f>
        <v/>
      </c>
      <c r="N169" s="232" t="str">
        <f t="shared" si="67"/>
        <v/>
      </c>
      <c r="O169" s="25" t="str">
        <f>IF(B169 &lt;&gt; "",IF(AND('PRINTABLE (per grading)'!H$16="EXAM", 'PRINTABLE (per grading)'!B$13="Prelim"), IF(ISERROR(SUMIF('Exam (LECTURE ONLY)'!D$20:M$20, "CLO1", 'Exam (LECTURE ONLY)'!D171:M171) / 'Exam (LECTURE ONLY)'!AL$6), "", SUMIF('Exam (LECTURE ONLY)'!D$20:M$20, "CLO1", 'Exam (LECTURE ONLY)'!D171:M171) /'Exam (LECTURE ONLY)'!AL$6),
IF(AND('PRINTABLE (per grading)'!H$16="EXAM", 'PRINTABLE (per grading)'!B$13="Midterm"), IF(ISERROR(SUMIF('Exam (LECTURE ONLY)'!O$20:X$20, "CLO1", 'Exam (LECTURE ONLY)'!O171:X171) / 'Exam (LECTURE ONLY)'!AM$6), "", SUMIF('Exam (LECTURE ONLY)'!O$20:X$20, "CLO1", 'Exam (LECTURE ONLY)'!O171:X171) / 'Exam (LECTURE ONLY)'!AM$6),
IF(AND('PRINTABLE (per grading)'!H$16="EXAM", 'PRINTABLE (per grading)'!B$13="Final"), IF(ISERROR(SUMIF('Exam (LECTURE ONLY)'!Z$20:AI$20, "CLO1", 'Exam (LECTURE ONLY)'!Z171:AI171) / 'Exam (LECTURE ONLY)'!AN$6), "", SUMIF('Exam (LECTURE ONLY)'!Z$20:AI$20, "CLO1", 'Exam (LECTURE ONLY)'!Z171:AI171) / 'Exam (LECTURE ONLY)'!AN$6),
IF(AND('PRINTABLE (per grading)'!H$16="OUTPUT", 'PRINTABLE (per grading)'!B$13="Prelim"), IF(ISERROR(SUMIF(OUTPUT!C$20:M$20, "CLO1", OUTPUT!C171:M171) / OUTPUT!AL$6), "", SUMIF(OUTPUT!C$20:M$20, "CLO1", OUTPUT!C171:M171) / OUTPUT!AL$6),
IF(AND('PRINTABLE (per grading)'!H$16="OUTPUT", 'PRINTABLE (per grading)'!B$13="Midterm"), IF(ISERROR(SUMIF(OUTPUT!O$20:Y$20, "CLO1", OUTPUT!O171:Y171) / OUTPUT!AM$6), "", SUMIF(OUTPUT!O$20:Y$20, "CLO1", OUTPUT!O171:Y171) / OUTPUT!AM$6),
IF(AND('PRINTABLE (per grading)'!H$16="OUTPUT", 'PRINTABLE (per grading)'!B$13="Final"), IF(ISERROR(SUMIF(OUTPUT!AA$20:AI$20, "CLO1", OUTPUT!AA171:AI171) / OUTPUT!AN$6), "", SUMIF(OUTPUT!AA$20:AI$20, "CLO1", OUTPUT!AA171:AI171) / OUTPUT!AN$6),
"")))))),"")</f>
        <v/>
      </c>
      <c r="P169" s="232" t="str">
        <f t="shared" si="68"/>
        <v/>
      </c>
      <c r="Q169" s="233" t="str">
        <f t="shared" si="69"/>
        <v/>
      </c>
      <c r="R169" s="25" t="str">
        <f>IF(B169 &lt;&gt; "", IFERROR(IF(C$16 = "PRELIM", SUMIF('Database (LECTURE-RES-PRAC)'!D$14:AG$14, "CLO2", 'Database (LECTURE-RES-PRAC)'!D166:AG166) / 'Grade computation'!F$5, IF(C$16 = "MIDTERM", SUMIF('Database (LECTURE-RES-PRAC)'!AJ$14:BM$14, "CLO2", 'Database (LECTURE-RES-PRAC)'!AJ166:BM166) / 'Grade computation'!G$5, IF(C$16 = "FINAL", SUMIF('Database (LECTURE-RES-PRAC)'!BP$14:CS$14, "CLO2", 'Database (LECTURE-RES-PRAC)'!BP166:CS166) / 'Grade computation'!H$5,""))),""),"")</f>
        <v/>
      </c>
      <c r="S169" s="232" t="str">
        <f t="shared" si="70"/>
        <v/>
      </c>
      <c r="T169" s="25" t="str">
        <f>IF(B169 &lt;&gt; "",IF(AND('PRINTABLE (per grading)'!H$16="EXAM", 'PRINTABLE (per grading)'!B$13="Prelim"), IF(ISERROR(SUMIF('Exam (LECTURE ONLY)'!D$20:M$20, "CLO2", 'Exam (LECTURE ONLY)'!D171:M171) / 'Exam (LECTURE ONLY)'!AL$7), "", SUMIF('Exam (LECTURE ONLY)'!D$20:M$20, "CLO2", 'Exam (LECTURE ONLY)'!D171:M171) /'Exam (LECTURE ONLY)'!AL$7),
IF(AND('PRINTABLE (per grading)'!H$16="EXAM", 'PRINTABLE (per grading)'!B$13="Midterm"), IF(ISERROR(SUMIF('Exam (LECTURE ONLY)'!O$20:X$20, "CLO2", 'Exam (LECTURE ONLY)'!O171:X171) / 'Exam (LECTURE ONLY)'!AM$7), "", SUMIF('Exam (LECTURE ONLY)'!O$20:X$20, "CLO2", 'Exam (LECTURE ONLY)'!O171:X171) / 'Exam (LECTURE ONLY)'!AM$7),
IF(AND('PRINTABLE (per grading)'!H$16="EXAM", 'PRINTABLE (per grading)'!B$13="Final"), IF(ISERROR(SUMIF('Exam (LECTURE ONLY)'!Z$20:AI$20, "CLO2", 'Exam (LECTURE ONLY)'!Z171:AI171) / 'Exam (LECTURE ONLY)'!AN$7), "", SUMIF('Exam (LECTURE ONLY)'!Z$20:AI$20, "CLO2", 'Exam (LECTURE ONLY)'!Z171:AI171) / 'Exam (LECTURE ONLY)'!AN$7),
IF(AND('PRINTABLE (per grading)'!H$16="OUTPUT", 'PRINTABLE (per grading)'!B$13="Prelim"), IF(ISERROR(SUMIF(OUTPUT!C$20:M$20, "CLO2", OUTPUT!C171:M171) / OUTPUT!AL$7), "", SUMIF(OUTPUT!C$20:M$20, "CLO2", OUTPUT!C171:M171) / OUTPUT!AL$7),
IF(AND('PRINTABLE (per grading)'!H$16="OUTPUT", 'PRINTABLE (per grading)'!B$13="Midterm"), IF(ISERROR(SUMIF(OUTPUT!O$20:Y$20, "CLO2", OUTPUT!O171:Y171) / OUTPUT!AM$7), "", SUMIF(OUTPUT!O$20:Y$20, "CLO2", OUTPUT!O171:Y171) / OUTPUT!AM$7),
IF(AND('PRINTABLE (per grading)'!H$16="OUTPUT", 'PRINTABLE (per grading)'!B$13="Final"), IF(ISERROR(SUMIF(OUTPUT!AA$20:AI$20, "CLO2", OUTPUT!AA171:AI171) / OUTPUT!AN$7), "", SUMIF(OUTPUT!AA$20:AI$20, "CLO2", OUTPUT!AA171:AI171) / OUTPUT!AN$7),
"")))))),"")</f>
        <v/>
      </c>
      <c r="U169" s="232" t="str">
        <f t="shared" si="71"/>
        <v/>
      </c>
      <c r="V169" s="233" t="str">
        <f t="shared" si="72"/>
        <v/>
      </c>
      <c r="W169" s="25" t="str">
        <f>IF(B169 &lt;&gt; "", IFERROR(IF(C$16 = "PRELIM", SUMIF('Database (LECTURE-RES-PRAC)'!D$14:AG$14, "CLO3", 'Database (LECTURE-RES-PRAC)'!D166:AG166) / 'Grade computation'!F$6, IF(C$16 = "MIDTERM", SUMIF('Database (LECTURE-RES-PRAC)'!AJ$14:BM$14, "CLO3", 'Database (LECTURE-RES-PRAC)'!AJ166:BM166) / 'Grade computation'!G$6, IF(C$16 = "FINAL", SUMIF('Database (LECTURE-RES-PRAC)'!BP$14:CS$14, "CLO3", 'Database (LECTURE-RES-PRAC)'!BP166:CS166) / 'Grade computation'!H$6,""))),""),"")</f>
        <v/>
      </c>
      <c r="X169" s="232" t="str">
        <f t="shared" si="73"/>
        <v/>
      </c>
      <c r="Y169" s="25" t="str">
        <f>IF(B169 &lt;&gt; "",IF(AND('PRINTABLE (per grading)'!H$16="EXAM", 'PRINTABLE (per grading)'!B$13="Prelim"), IF(ISERROR(SUMIF('Exam (LECTURE ONLY)'!D$20:M$20, "CLO3", 'Exam (LECTURE ONLY)'!D171:M171) / 'Exam (LECTURE ONLY)'!AL$8), "", SUMIF('Exam (LECTURE ONLY)'!D$20:M$20, "CLO3", 'Exam (LECTURE ONLY)'!D171:M171) /'Exam (LECTURE ONLY)'!AL$8),
IF(AND('PRINTABLE (per grading)'!H$16="EXAM", 'PRINTABLE (per grading)'!B$13="Midterm"), IF(ISERROR(SUMIF('Exam (LECTURE ONLY)'!O$20:X$20, "CLO3", 'Exam (LECTURE ONLY)'!O171:X171) / 'Exam (LECTURE ONLY)'!AM$8), "", SUMIF('Exam (LECTURE ONLY)'!O$20:X$20, "CLO3", 'Exam (LECTURE ONLY)'!O171:X171) / 'Exam (LECTURE ONLY)'!AM$8),
IF(AND('PRINTABLE (per grading)'!H$16="EXAM", 'PRINTABLE (per grading)'!B$13="Final"), IF(ISERROR(SUMIF('Exam (LECTURE ONLY)'!Z$20:AI$20, "CLO3", 'Exam (LECTURE ONLY)'!Z171:AI171) / 'Exam (LECTURE ONLY)'!AN$8), "", SUMIF('Exam (LECTURE ONLY)'!Z$20:AI$20, "CLO3", 'Exam (LECTURE ONLY)'!Z171:AI171) / 'Exam (LECTURE ONLY)'!AN$8),
IF(AND('PRINTABLE (per grading)'!H$16="OUTPUT", 'PRINTABLE (per grading)'!B$13="Prelim"), IF(ISERROR(SUMIF(OUTPUT!C$20:M$20, "CLO3", OUTPUT!C171:M171) / OUTPUT!AL$8), "", SUMIF(OUTPUT!C$20:M$20, "CLO3", OUTPUT!C171:M171) / OUTPUT!AL$8),
IF(AND('PRINTABLE (per grading)'!H$16="OUTPUT", 'PRINTABLE (per grading)'!B$13="Midterm"), IF(ISERROR(SUMIF(OUTPUT!O$20:Y$20, "CLO3", OUTPUT!O171:Y171) / OUTPUT!AM$8), "", SUMIF(OUTPUT!O$20:Y$20, "CLO3", OUTPUT!O171:Y171) / OUTPUT!AM$8),
IF(AND('PRINTABLE (per grading)'!H$16="OUTPUT", 'PRINTABLE (per grading)'!B$13="Final"), IF(ISERROR(SUMIF(OUTPUT!AA$20:AI$20, "CLO3", OUTPUT!AA171:AI171) / OUTPUT!AN$8), "", SUMIF(OUTPUT!AA$20:AI$20, "CLO3", OUTPUT!AA171:AI171) / OUTPUT!AN$8),
"" )))))),"")</f>
        <v/>
      </c>
      <c r="Z169" s="232" t="str">
        <f t="shared" si="74"/>
        <v/>
      </c>
      <c r="AA169" s="233" t="str">
        <f t="shared" si="75"/>
        <v/>
      </c>
      <c r="AB169" s="25" t="str">
        <f>IF(B169 &lt;&gt; "", IFERROR(IF(C$16 = "PRELIM", SUMIF('Database (LECTURE-RES-PRAC)'!D$14:AG$14, "CLO4", 'Database (LECTURE-RES-PRAC)'!D166:AG166) / 'Grade computation'!F$7, IF(C$16 = "MIDTERM", SUMIF('Database (LECTURE-RES-PRAC)'!AJ$14:BM$14, "CLO4", 'Database (LECTURE-RES-PRAC)'!AJ166:BM166) / 'Grade computation'!G$7, IF(C$16 = "FINAL", SUMIF('Database (LECTURE-RES-PRAC)'!BP$14:CS$14, "CLO4", 'Database (LECTURE-RES-PRAC)'!BP166:CS166) / 'Grade computation'!H$7,""))),""),"")</f>
        <v/>
      </c>
      <c r="AC169" s="232" t="str">
        <f t="shared" si="76"/>
        <v/>
      </c>
      <c r="AD169" s="25" t="str">
        <f>IF(B169 &lt;&gt; "",IF(AND('PRINTABLE (per grading)'!H$16="EXAM", 'PRINTABLE (per grading)'!B$13="Prelim"), IF(ISERROR(SUMIF('Exam (LECTURE ONLY)'!D$20:M$20, "CLO4", 'Exam (LECTURE ONLY)'!D171:M171) / 'Exam (LECTURE ONLY)'!AL$9), "", SUMIF('Exam (LECTURE ONLY)'!D$20:M$20, "CLO4", 'Exam (LECTURE ONLY)'!D171:M171) /'Exam (LECTURE ONLY)'!AL$9),
IF(AND('PRINTABLE (per grading)'!H$16="EXAM", 'PRINTABLE (per grading)'!B$13="Midterm"), IF(ISERROR(SUMIF('Exam (LECTURE ONLY)'!O$20:X$20, "CLO4", 'Exam (LECTURE ONLY)'!O171:X171) / 'Exam (LECTURE ONLY)'!AM$9), "", SUMIF('Exam (LECTURE ONLY)'!O$20:X$20, "CLO4", 'Exam (LECTURE ONLY)'!O171:X171) / 'Exam (LECTURE ONLY)'!AM$9),
IF(AND('PRINTABLE (per grading)'!H$16="EXAM", 'PRINTABLE (per grading)'!B$13="Final"), IF(ISERROR(SUMIF('Exam (LECTURE ONLY)'!Z$20:AI$20, "CLO4", 'Exam (LECTURE ONLY)'!Z171:AI171) / 'Exam (LECTURE ONLY)'!AN$9), "", SUMIF('Exam (LECTURE ONLY)'!Z$20:AI$20, "CLO4", 'Exam (LECTURE ONLY)'!Z171:AI171) / 'Exam (LECTURE ONLY)'!AN$9),
IF(AND('PRINTABLE (per grading)'!H$16="OUTPUT", 'PRINTABLE (per grading)'!B$13="Prelim"), IF(ISERROR(SUMIF(OUTPUT!C$20:M$20, "CLO4", OUTPUT!C171:M171) / OUTPUT!AL$9), "", SUMIF(OUTPUT!C$20:M$20, "CLO4", OUTPUT!C171:M171) / OUTPUT!AL$9),
IF(AND('PRINTABLE (per grading)'!H$16="OUTPUT", 'PRINTABLE (per grading)'!B$13="Midterm"), IF(ISERROR(SUMIF(OUTPUT!O$20:Y$20, "CLO4", OUTPUT!O171:Y171) / OUTPUT!AM$9), "", SUMIF(OUTPUT!O$20:Y$20, "CLO4", OUTPUT!O171:Y171) / OUTPUT!AM$9),
IF(AND('PRINTABLE (per grading)'!H$16="OUTPUT", 'PRINTABLE (per grading)'!B$13="Final"), IF(ISERROR(SUMIF(OUTPUT!AA$20:AI$20, "CLO4", OUTPUT!AA171:AI171) / OUTPUT!AN$9), "", SUMIF(OUTPUT!AA$20:AI$20, "CLO4", OUTPUT!AA171:AI171) / OUTPUT!AN$9),
"")))))),"")</f>
        <v/>
      </c>
      <c r="AE169" s="232" t="str">
        <f t="shared" si="77"/>
        <v/>
      </c>
      <c r="AF169" s="233" t="str">
        <f t="shared" si="78"/>
        <v/>
      </c>
      <c r="AG169" s="25" t="str">
        <f>IF(B169 &lt;&gt; "", IFERROR(IF(C$16 = "PRELIM", SUMIF('Database (LECTURE-RES-PRAC)'!D$14:AG$14, "CLO5", 'Database (LECTURE-RES-PRAC)'!D166:AG166) / 'Grade computation'!F$8, IF(C$16 = "MIDTERM", SUMIF('Database (LECTURE-RES-PRAC)'!AJ$14:BM$14, "CLO5", 'Database (LECTURE-RES-PRAC)'!AJ166:BM166) / 'Grade computation'!G$8, IF(C$16 = "FINAL", SUMIF('Database (LECTURE-RES-PRAC)'!BP$14:CS$14, "CLO5", 'Database (LECTURE-RES-PRAC)'!BP166:CS166) / 'Grade computation'!H$8,""))),""),"")</f>
        <v/>
      </c>
      <c r="AH169" s="232" t="str">
        <f t="shared" si="79"/>
        <v/>
      </c>
      <c r="AI169" s="25" t="str">
        <f>IF(B169 &lt;&gt; "",IF(AND('PRINTABLE (per grading)'!H$16="EXAM", 'PRINTABLE (per grading)'!B$13="Prelim"), IF(ISERROR(SUMIF('Exam (LECTURE ONLY)'!D$20:M$20, "CLO5", 'Exam (LECTURE ONLY)'!D171:M171) / 'Exam (LECTURE ONLY)'!AL$10), "", SUMIF('Exam (LECTURE ONLY)'!D$20:M$20, "CLO5", 'Exam (LECTURE ONLY)'!D171:M171) /'Exam (LECTURE ONLY)'!AL$10),
IF(AND('PRINTABLE (per grading)'!H$16="EXAM", 'PRINTABLE (per grading)'!B$13="Midterm"), IF(ISERROR(SUMIF('Exam (LECTURE ONLY)'!O$20:X$20, "CLO5", 'Exam (LECTURE ONLY)'!O171:X171) / 'Exam (LECTURE ONLY)'!AM$10), "", SUMIF('Exam (LECTURE ONLY)'!O$20:X$20, "CLO5", 'Exam (LECTURE ONLY)'!O171:X171) / 'Exam (LECTURE ONLY)'!AM$10),
IF(AND('PRINTABLE (per grading)'!H$16="EXAM", 'PRINTABLE (per grading)'!B$13="Final"), IF(ISERROR(SUMIF('Exam (LECTURE ONLY)'!Z$20:AI$20, "CLO5", 'Exam (LECTURE ONLY)'!Z171:AI171) / 'Exam (LECTURE ONLY)'!AN$10), "", SUMIF('Exam (LECTURE ONLY)'!Z$20:AI$20, "CLO5", 'Exam (LECTURE ONLY)'!Z171:AI171) / 'Exam (LECTURE ONLY)'!AN$10),
IF(AND('PRINTABLE (per grading)'!H$16="OUTPUT", 'PRINTABLE (per grading)'!B$13="Prelim"), IF(ISERROR(SUMIF(OUTPUT!C$20:M$20, "CLO5", OUTPUT!C171:M171) / OUTPUT!AL$10), "", SUMIF(OUTPUT!C$20:M$20, "CLO5", OUTPUT!C171:M171) / OUTPUT!AL$10),
IF(AND('PRINTABLE (per grading)'!H$16="OUTPUT", 'PRINTABLE (per grading)'!B$13="Midterm"), IF(ISERROR(SUMIF(OUTPUT!O$20:Y$20, "CLO5", OUTPUT!O171:Y171) / OUTPUT!AM$10), "", SUMIF(OUTPUT!O$20:Y$20, "CLO5", OUTPUT!O171:Y171) / OUTPUT!AM$10),
IF(AND('PRINTABLE (per grading)'!H$16="OUTPUT", 'PRINTABLE (per grading)'!B$13="Final"), IF(ISERROR(SUMIF(OUTPUT!AA$20:AI$20, "CLO5", OUTPUT!AA171:AI171) / OUTPUT!AN$10), "", SUMIF(OUTPUT!AA$20:AI$20, "CLO5", OUTPUT!AA171:AI171) / OUTPUT!AN$10),
"")))))),"")</f>
        <v/>
      </c>
      <c r="AJ169" s="232" t="str">
        <f t="shared" si="80"/>
        <v/>
      </c>
      <c r="AK169" s="233" t="str">
        <f t="shared" si="81"/>
        <v/>
      </c>
      <c r="AL169" s="25" t="str">
        <f>IF(B169 &lt;&gt; "", IFERROR(IF(C$16 = "PRELIM", SUMIF('Database (LECTURE-RES-PRAC)'!D$14:AG$14, "CLO6", 'Database (LECTURE-RES-PRAC)'!D166:AG166) / 'Grade computation'!F$9, IF(C$16 = "MIDTERM", SUMIF('Database (LECTURE-RES-PRAC)'!AJ$14:BM$14, "CLO6", 'Database (LECTURE-RES-PRAC)'!AJ166:BM166) / 'Grade computation'!G$9, IF(C$16 = "FINAL", SUMIF('Database (LECTURE-RES-PRAC)'!BP$14:CS$14, "CLO6", 'Database (LECTURE-RES-PRAC)'!BP166:CS166) / 'Grade computation'!H$9,""))),""),"")</f>
        <v/>
      </c>
      <c r="AM169" s="232" t="str">
        <f t="shared" si="82"/>
        <v/>
      </c>
      <c r="AN169" s="25" t="str">
        <f>IF(B169 &lt;&gt; "",IF(AND('PRINTABLE (per grading)'!H$16="EXAM", 'PRINTABLE (per grading)'!B$13="Prelim"), IF(ISERROR(SUMIF('Exam (LECTURE ONLY)'!D$20:M$20, "CLO6", 'Exam (LECTURE ONLY)'!D171:M171) / 'Exam (LECTURE ONLY)'!AL$11), "", SUMIF('Exam (LECTURE ONLY)'!D$20:M$20, "CLO6", 'Exam (LECTURE ONLY)'!D171:M171) /'Exam (LECTURE ONLY)'!AL$11),
IF(AND('PRINTABLE (per grading)'!H$16="EXAM", 'PRINTABLE (per grading)'!B$13="Midterm"), IF(ISERROR(SUMIF('Exam (LECTURE ONLY)'!O$20:X$20, "CLO6", 'Exam (LECTURE ONLY)'!O171:X171) / 'Exam (LECTURE ONLY)'!AM$11), "", SUMIF('Exam (LECTURE ONLY)'!O$20:X$20, "CLO6", 'Exam (LECTURE ONLY)'!O171:X171) / 'Exam (LECTURE ONLY)'!AM$11),
IF(AND('PRINTABLE (per grading)'!H$16="EXAM", 'PRINTABLE (per grading)'!B$13="Final"), IF(ISERROR(SUMIF('Exam (LECTURE ONLY)'!Z$20:AI$20, "CLO6", 'Exam (LECTURE ONLY)'!Z171:AI171) / 'Exam (LECTURE ONLY)'!AN$11), "", SUMIF('Exam (LECTURE ONLY)'!Z$20:AI$20, "CLO6", 'Exam (LECTURE ONLY)'!Z171:AI171) / 'Exam (LECTURE ONLY)'!AN$11),
IF(AND('PRINTABLE (per grading)'!H$16="OUTPUT", 'PRINTABLE (per grading)'!B$13="Prelim"), IF(ISERROR(SUMIF(OUTPUT!C$20:M$20, "CLO6", OUTPUT!C171:M171) / OUTPUT!AL$11), "", SUMIF(OUTPUT!C$20:M$20, "CLO6", OUTPUT!C171:M171) / OUTPUT!AL$11),
IF(AND('PRINTABLE (per grading)'!H$16="OUTPUT", 'PRINTABLE (per grading)'!B$13="Midterm"), IF(ISERROR(SUMIF(OUTPUT!O$20:Y$20, "CLO6", OUTPUT!O171:Y171) / OUTPUT!AM$11), "", SUMIF(OUTPUT!O$20:Y$20, "CLO6", OUTPUT!O171:Y171) / OUTPUT!AM$11),
IF(AND('PRINTABLE (per grading)'!H$16="OUTPUT", 'PRINTABLE (per grading)'!B$13="Final"), IF(ISERROR(SUMIF(OUTPUT!AA$20:AI$20, "CLO6", OUTPUT!AA171:AI171) / OUTPUT!AN$11), "", SUMIF(OUTPUT!AA$20:AI$20, "CLO6", OUTPUT!AA171:AI171) / OUTPUT!AN$11),
"")))))),"")</f>
        <v/>
      </c>
      <c r="AO169" s="232" t="str">
        <f t="shared" si="83"/>
        <v/>
      </c>
      <c r="AP169" s="233" t="str">
        <f t="shared" si="84"/>
        <v/>
      </c>
      <c r="AQ169" s="25" t="str">
        <f>IF(B169 &lt;&gt; "", IFERROR(IF(C$16 = "PRELIM", SUMIF('Database (LECTURE-RES-PRAC)'!D$14:AG$14, "CLO7", 'Database (LECTURE-RES-PRAC)'!D166:AG166) / 'Grade computation'!F$10, IF(C$16 = "MIDTERM", SUMIF('Database (LECTURE-RES-PRAC)'!AJ$14:BM$14, "CLO7", 'Database (LECTURE-RES-PRAC)'!AJ166:BM166) / 'Grade computation'!G$10, IF(C$16 = "FINAL", SUMIF('Database (LECTURE-RES-PRAC)'!BP$14:CS$14, "CLO7", 'Database (LECTURE-RES-PRAC)'!BP166:CS166) / 'Grade computation'!H$10,""))),""),"")</f>
        <v/>
      </c>
      <c r="AR169" s="232" t="str">
        <f t="shared" si="85"/>
        <v/>
      </c>
      <c r="AS169" s="25" t="str">
        <f>IF(B169 &lt;&gt; "",IF(AND('PRINTABLE (per grading)'!H$16="EXAM", 'PRINTABLE (per grading)'!B$13="Prelim"), IF(ISERROR(SUMIF('Exam (LECTURE ONLY)'!D$20:M$20, "CLO7", 'Exam (LECTURE ONLY)'!D171:M171) / 'Exam (LECTURE ONLY)'!AL$12), "", SUMIF('Exam (LECTURE ONLY)'!D$20:M$20, "CLO7", 'Exam (LECTURE ONLY)'!D171:M171) /'Exam (LECTURE ONLY)'!AL$12),
IF(AND('PRINTABLE (per grading)'!H$16="EXAM", 'PRINTABLE (per grading)'!B$13="Midterm"), IF(ISERROR(SUMIF('Exam (LECTURE ONLY)'!O$20:X$20, "CLO7", 'Exam (LECTURE ONLY)'!O171:X171) / 'Exam (LECTURE ONLY)'!AM$12), "", SUMIF('Exam (LECTURE ONLY)'!O$20:X$20, "CLO7", 'Exam (LECTURE ONLY)'!O171:X171) / 'Exam (LECTURE ONLY)'!AM$12),
IF(AND('PRINTABLE (per grading)'!H$16="EXAM", 'PRINTABLE (per grading)'!B$13="Final"), IF(ISERROR(SUMIF('Exam (LECTURE ONLY)'!Z$20:AI$20, "CLO7", 'Exam (LECTURE ONLY)'!Z171:AI171) / 'Exam (LECTURE ONLY)'!AN$12), "", SUMIF('Exam (LECTURE ONLY)'!Z$20:AI$20, "CLO7", 'Exam (LECTURE ONLY)'!Z171:AI171) / 'Exam (LECTURE ONLY)'!AN$12),
IF(AND('PRINTABLE (per grading)'!H$16="OUTPUT", 'PRINTABLE (per grading)'!B$13="Prelim"), IF(ISERROR(SUMIF(OUTPUT!C$20:M$20, "CLO7", OUTPUT!C171:M171) / OUTPUT!AL$12), "", SUMIF(OUTPUT!C$20:M$20, "CLO7", OUTPUT!C171:M171) / OUTPUT!AL$12),
IF(AND('PRINTABLE (per grading)'!H$16="OUTPUT", 'PRINTABLE (per grading)'!B$13="Midterm"), IF(ISERROR(SUMIF(OUTPUT!O$20:Y$20, "CLO7", OUTPUT!O171:Y171) / OUTPUT!AM$12), "", SUMIF(OUTPUT!O$20:Y$20, "CLO7", OUTPUT!O171:Y171) / OUTPUT!AM$12),
IF(AND('PRINTABLE (per grading)'!H$16="OUTPUT", 'PRINTABLE (per grading)'!B$13="Final"), IF(ISERROR(SUMIF(OUTPUT!AA$20:AI$20, "CLO7", OUTPUT!AA171:AI171) / OUTPUT!AN$12), "", SUMIF(OUTPUT!AA$20:AI$20, "CLO7", OUTPUT!AA171:AI171) / OUTPUT!AN$12),
"")))))),"")</f>
        <v/>
      </c>
      <c r="AT169" s="232" t="str">
        <f t="shared" si="86"/>
        <v/>
      </c>
      <c r="AU169" s="233" t="str">
        <f t="shared" si="87"/>
        <v/>
      </c>
      <c r="AV169" s="25" t="str">
        <f>IF(B169 &lt;&gt; "", IFERROR(IF(C$16 = "PRELIM", SUMIF('Database (LECTURE-RES-PRAC)'!D$14:AG$14, "CLO8", 'Database (LECTURE-RES-PRAC)'!D166:AG166) / 'Grade computation'!F$11, IF(C$16 = "MIDTERM", SUMIF('Database (LECTURE-RES-PRAC)'!AJ$14:BM$14, "CLO8", 'Database (LECTURE-RES-PRAC)'!AJ166:BM166) / 'Grade computation'!G$11, IF(C$16 = "FINAL", SUMIF('Database (LECTURE-RES-PRAC)'!BP$14:CS$14, "CLO8", 'Database (LECTURE-RES-PRAC)'!BP166:CS166) / 'Grade computation'!H$11,""))),""),"")</f>
        <v/>
      </c>
      <c r="AW169" s="232" t="str">
        <f t="shared" si="88"/>
        <v/>
      </c>
      <c r="AX169" s="25" t="str">
        <f>IF(B169 &lt;&gt; "",IF(AND('PRINTABLE (per grading)'!H$16="EXAM", 'PRINTABLE (per grading)'!B$13="Prelim"), IF(ISERROR(SUMIF('Exam (LECTURE ONLY)'!D$20:M$20, "CLO8", 'Exam (LECTURE ONLY)'!D171:M171) / 'Exam (LECTURE ONLY)'!AL$13), "", SUMIF('Exam (LECTURE ONLY)'!D$20:M$20, "CLO8", 'Exam (LECTURE ONLY)'!D171:M171) /'Exam (LECTURE ONLY)'!AL$13),
IF(AND('PRINTABLE (per grading)'!H$16="EXAM", 'PRINTABLE (per grading)'!B$13="Midterm"), IF(ISERROR(SUMIF('Exam (LECTURE ONLY)'!O$20:X$20, "CLO8", 'Exam (LECTURE ONLY)'!O171:X171) / 'Exam (LECTURE ONLY)'!AM$13), "", SUMIF('Exam (LECTURE ONLY)'!O$20:X$20, "CLO8", 'Exam (LECTURE ONLY)'!O171:X171) / 'Exam (LECTURE ONLY)'!AM$13),
IF(AND('PRINTABLE (per grading)'!H$16="EXAM", 'PRINTABLE (per grading)'!B$13="Final"), IF(ISERROR(SUMIF('Exam (LECTURE ONLY)'!Z$20:AI$20, "CLO8", 'Exam (LECTURE ONLY)'!Z171:AI171) / 'Exam (LECTURE ONLY)'!AN$13), "", SUMIF('Exam (LECTURE ONLY)'!Z$20:AI$20, "CLO8", 'Exam (LECTURE ONLY)'!Z171:AI171) / 'Exam (LECTURE ONLY)'!AN$13),
IF(AND('PRINTABLE (per grading)'!H$16="OUTPUT", 'PRINTABLE (per grading)'!B$13="Prelim"), IF(ISERROR(SUMIF(OUTPUT!C$20:M$20, "CLO8", OUTPUT!C171:M171) / OUTPUT!AL$13), "", SUMIF(OUTPUT!C$20:M$20, "CLO8", OUTPUT!C171:M171) / OUTPUT!AL$13),
IF(AND('PRINTABLE (per grading)'!H$16="OUTPUT", 'PRINTABLE (per grading)'!B$13="Midterm"), IF(ISERROR(SUMIF(OUTPUT!O$20:Y$20, "CLO8", OUTPUT!O171:Y171) / OUTPUT!AM$13), "", SUMIF(OUTPUT!O$20:Y$20, "CLO8", OUTPUT!O171:Y171) / OUTPUT!AM$13),
IF(AND('PRINTABLE (per grading)'!H$16="OUTPUT", 'PRINTABLE (per grading)'!B$13="Final"), IF(ISERROR(SUMIF(OUTPUT!AA$20:AI$20, "CLO8", OUTPUT!AA171:AI171) / OUTPUT!AN$13), "", SUMIF(OUTPUT!AA$20:AI$20, "CLO8", OUTPUT!AA171:AI171) / OUTPUT!AN$13),
"")))))),"")</f>
        <v/>
      </c>
      <c r="AY169" s="232" t="str">
        <f t="shared" si="89"/>
        <v/>
      </c>
      <c r="AZ169" s="233" t="str">
        <f t="shared" si="90"/>
        <v/>
      </c>
      <c r="BA169" s="25" t="str">
        <f>IF(B169 &lt;&gt; "", IFERROR(IF(C$16 = "PRELIM", SUMIF('Database (LECTURE-RES-PRAC)'!D$14:AG$14, "CLO9", 'Database (LECTURE-RES-PRAC)'!D166:AG166) / 'Grade computation'!F$12, IF(C$16 = "MIDTERM", SUMIF('Database (LECTURE-RES-PRAC)'!AJ$14:BM$14, "CLO9", 'Database (LECTURE-RES-PRAC)'!AJ166:BM166) / 'Grade computation'!G$12, IF(C$16 = "FINAL", SUMIF('Database (LECTURE-RES-PRAC)'!BP$14:CS$14, "CLO9", 'Database (LECTURE-RES-PRAC)'!BP166:CS166) / 'Grade computation'!H$12,""))),""),"")</f>
        <v/>
      </c>
      <c r="BB169" s="232" t="str">
        <f t="shared" si="91"/>
        <v/>
      </c>
      <c r="BC169" s="25" t="str">
        <f>IF(B169 &lt;&gt; "",IF(AND('PRINTABLE (per grading)'!H$16="EXAM", 'PRINTABLE (per grading)'!B$13="Prelim"), IF(ISERROR(SUMIF('Exam (LECTURE ONLY)'!D$20:M$20, "CLO9", 'Exam (LECTURE ONLY)'!D171:M171) / 'Exam (LECTURE ONLY)'!AL$14), "", SUMIF('Exam (LECTURE ONLY)'!D$20:M$20, "CLO9", 'Exam (LECTURE ONLY)'!D171:M171) /'Exam (LECTURE ONLY)'!AL$14),
IF(AND('PRINTABLE (per grading)'!H$16="EXAM", 'PRINTABLE (per grading)'!B$13="Midterm"), IF(ISERROR(SUMIF('Exam (LECTURE ONLY)'!O$20:X$20, "CLO9", 'Exam (LECTURE ONLY)'!O171:X171) / 'Exam (LECTURE ONLY)'!AM$14), "", SUMIF('Exam (LECTURE ONLY)'!O$20:X$20, "CLO9", 'Exam (LECTURE ONLY)'!O171:X171) / 'Exam (LECTURE ONLY)'!AM$14),
IF(AND('PRINTABLE (per grading)'!H$16="EXAM", 'PRINTABLE (per grading)'!B$13="Final"), IF(ISERROR(SUMIF('Exam (LECTURE ONLY)'!Z$20:AI$20, "CLO9", 'Exam (LECTURE ONLY)'!Z171:AI171) / 'Exam (LECTURE ONLY)'!AN$14), "", SUMIF('Exam (LECTURE ONLY)'!Z$20:AI$20, "CLO9", 'Exam (LECTURE ONLY)'!Z171:AI171) / 'Exam (LECTURE ONLY)'!AN$14),
IF(AND('PRINTABLE (per grading)'!H$16="OUTPUT", 'PRINTABLE (per grading)'!B$13="Prelim"), IF(ISERROR(SUMIF(OUTPUT!C$20:M$20, "CLO9", OUTPUT!C171:M171) / OUTPUT!AL$14), "", SUMIF(OUTPUT!C$20:M$20, "CLO9", OUTPUT!C171:M171) / OUTPUT!AL$14),
IF(AND('PRINTABLE (per grading)'!H$16="OUTPUT", 'PRINTABLE (per grading)'!B$13="Midterm"), IF(ISERROR(SUMIF(OUTPUT!O$20:Y$20, "CLO9", OUTPUT!O171:Y171) / OUTPUT!AM$14), "", SUMIF(OUTPUT!O$20:Y$20, "CLO9", OUTPUT!O171:Y171) / OUTPUT!AM$14),
IF(AND('PRINTABLE (per grading)'!H$16="OUTPUT", 'PRINTABLE (per grading)'!B$13="Final"), IF(ISERROR(SUMIF(OUTPUT!AA$20:AI$20, "CLO9", OUTPUT!AA171:AI171) / OUTPUT!AN$14), "", SUMIF(OUTPUT!AA$20:AI$20, "CLO9", OUTPUT!AA171:AI171) / OUTPUT!AN$14),
"")))))),"")</f>
        <v/>
      </c>
      <c r="BD169" s="232" t="str">
        <f t="shared" si="92"/>
        <v/>
      </c>
      <c r="BE169" s="233" t="str">
        <f t="shared" si="93"/>
        <v/>
      </c>
      <c r="BF169" s="25" t="str">
        <f>IF(B169 &lt;&gt; "", IFERROR(IF(C$16 = "PRELIM", SUMIF('Database (LECTURE-RES-PRAC)'!D$14:AG$14, "CLO10", 'Database (LECTURE-RES-PRAC)'!D166:AG166) / 'Grade computation'!F$13, IF(C$16 = "MIDTERM", SUMIF('Database (LECTURE-RES-PRAC)'!AJ$14:BM$14, "CLO10", 'Database (LECTURE-RES-PRAC)'!AJ166:BM166) / 'Grade computation'!G$13, IF(C$16 = "FINAL", SUMIF('Database (LECTURE-RES-PRAC)'!BP$14:CS$14, "CLO10", 'Database (LECTURE-RES-PRAC)'!BP166:CS166) / 'Grade computation'!H$13,""))),""),"")</f>
        <v/>
      </c>
      <c r="BG169" s="232" t="str">
        <f t="shared" si="94"/>
        <v/>
      </c>
      <c r="BH169" s="25" t="str">
        <f>IF(B169 &lt;&gt; "",IF(AND('PRINTABLE (per grading)'!H$16="EXAM", 'PRINTABLE (per grading)'!B$13="Prelim"), IF(ISERROR(SUMIF('Exam (LECTURE ONLY)'!D$20:M$20, "CLO10", 'Exam (LECTURE ONLY)'!D171:M171) / 'Exam (LECTURE ONLY)'!AL$15), "", SUMIF('Exam (LECTURE ONLY)'!D$20:M$20, "CLO10", 'Exam (LECTURE ONLY)'!D171:M171) /'Exam (LECTURE ONLY)'!AL$15),
IF(AND('PRINTABLE (per grading)'!H$16="EXAM", 'PRINTABLE (per grading)'!B$13="Midterm"), IF(ISERROR(SUMIF('Exam (LECTURE ONLY)'!O$20:X$20, "CLO10", 'Exam (LECTURE ONLY)'!O171:X171) / 'Exam (LECTURE ONLY)'!AM$15), "", SUMIF('Exam (LECTURE ONLY)'!O$20:X$20, "CLO10", 'Exam (LECTURE ONLY)'!O171:X171) / 'Exam (LECTURE ONLY)'!AM$15),
IF(AND('PRINTABLE (per grading)'!H$16="EXAM", 'PRINTABLE (per grading)'!B$13="Final"), IF(ISERROR(SUMIF('Exam (LECTURE ONLY)'!Z$20:AI$20, "CLO10", 'Exam (LECTURE ONLY)'!Z171:AI171) / 'Exam (LECTURE ONLY)'!AN$15), "", SUMIF('Exam (LECTURE ONLY)'!Z$20:AI$20, "CLO10", 'Exam (LECTURE ONLY)'!Z171:AI171) / 'Exam (LECTURE ONLY)'!AN$15),
IF(AND('PRINTABLE (per grading)'!H$16="OUTPUT", 'PRINTABLE (per grading)'!B$13="Prelim"), IF(ISERROR(SUMIF(OUTPUT!C$20:M$20, "CLO10", OUTPUT!C171:M171) / OUTPUT!AL$15), "", SUMIF(OUTPUT!C$20:M$20, "CLO10", OUTPUT!C171:M171) / OUTPUT!AL$15),
IF(AND('PRINTABLE (per grading)'!H$16="OUTPUT", 'PRINTABLE (per grading)'!B$13="Midterm"), IF(ISERROR(SUMIF(OUTPUT!O$20:Y$20, "CLO10", OUTPUT!O171:Y171) / OUTPUT!AM$15), "", SUMIF(OUTPUT!O$20:Y$20, "CLO10", OUTPUT!O171:Y171) / OUTPUT!AM$15),
IF(AND('PRINTABLE (per grading)'!H$16="OUTPUT", 'PRINTABLE (per grading)'!B$13="Final"), IF(ISERROR(SUMIF(OUTPUT!AA$20:AI$20, "CLO10", OUTPUT!AA171:AI171) / OUTPUT!AN$15), "", SUMIF(OUTPUT!AA$20:AI$20, "CLO10", OUTPUT!AA171:AI171) / OUTPUT!AN$15),
"")))))),"")</f>
        <v/>
      </c>
      <c r="BI169" s="232" t="str">
        <f t="shared" si="95"/>
        <v/>
      </c>
      <c r="BJ169" s="233" t="str">
        <f t="shared" si="96"/>
        <v/>
      </c>
      <c r="BK169" s="2"/>
    </row>
    <row r="170" spans="1:63" ht="20.100000000000001" customHeight="1">
      <c r="A170" s="212" t="str">
        <f>IF(ISBLANK('Database (LECTURE-RES-PRAC)'!A167),"",'Database (LECTURE-RES-PRAC)'!A167)</f>
        <v/>
      </c>
      <c r="B170" s="213" t="str">
        <f>IF(ISBLANK('Database (LECTURE-RES-PRAC)'!B167),"",'Database (LECTURE-RES-PRAC)'!B167)</f>
        <v/>
      </c>
      <c r="C170" s="134" t="str">
        <f>IF(B170&lt;&gt;"",IF(C$16="PRELIM",'Grade computation'!C170, IF(C$16="MIDTERM",'Grade computation'!K170, IF(C$16="FINAL",'Grade computation'!S170,""))),"")</f>
        <v/>
      </c>
      <c r="D170" s="135" t="str">
        <f t="shared" si="1"/>
        <v/>
      </c>
      <c r="E170" s="134" t="str">
        <f>IF(B170&lt;&gt;"", IF(C$16="PRELIM",'Grade computation'!E170, IF(C$16="MIDTERM",'Grade computation'!M170, IF(C$16="FINAL",'Grade computation'!U170,""))),"")</f>
        <v/>
      </c>
      <c r="F170" s="136" t="str">
        <f t="shared" si="2"/>
        <v/>
      </c>
      <c r="G170" s="137" t="str">
        <f t="shared" si="3"/>
        <v/>
      </c>
      <c r="H170" s="207" t="str">
        <f>IF(B170&lt;&gt;"",IF(C$16="PRELIM", 'Grade computation'!H170, IF(C$16="MIDTERM", 'Grade computation'!P170, IF(C$16="FINAL",'Grade computation'!X170, ""))),"")</f>
        <v/>
      </c>
      <c r="I170" s="137" t="str">
        <f t="shared" si="4"/>
        <v/>
      </c>
      <c r="J170" s="139" t="str">
        <f t="shared" si="5"/>
        <v/>
      </c>
      <c r="K170" s="377" t="str">
        <f t="shared" si="6"/>
        <v/>
      </c>
      <c r="L170" s="434"/>
      <c r="M170" s="25" t="str">
        <f>IF(B170 &lt;&gt; "", IFERROR(IF(C$16 = "PRELIM", SUMIF('Database (LECTURE-RES-PRAC)'!D$14:AG$14, "CLO1", 'Database (LECTURE-RES-PRAC)'!D167:AG167) / 'Grade computation'!F$4, IF(C$16 = "MIDTERM", SUMIF('Database (LECTURE-RES-PRAC)'!AJ$14:BM$14, "CLO1", 'Database (LECTURE-RES-PRAC)'!AJ167:BM167) / 'Grade computation'!G$4, IF(C$16 = "FINAL", SUMIF('Database (LECTURE-RES-PRAC)'!BP$14:CS$14, "CLO1", 'Database (LECTURE-RES-PRAC)'!BP167:CS167) / 'Grade computation'!H$4,""))),""),"")</f>
        <v/>
      </c>
      <c r="N170" s="232" t="str">
        <f t="shared" si="67"/>
        <v/>
      </c>
      <c r="O170" s="25" t="str">
        <f>IF(B170 &lt;&gt; "",IF(AND('PRINTABLE (per grading)'!H$16="EXAM", 'PRINTABLE (per grading)'!B$13="Prelim"), IF(ISERROR(SUMIF('Exam (LECTURE ONLY)'!D$20:M$20, "CLO1", 'Exam (LECTURE ONLY)'!D172:M172) / 'Exam (LECTURE ONLY)'!AL$6), "", SUMIF('Exam (LECTURE ONLY)'!D$20:M$20, "CLO1", 'Exam (LECTURE ONLY)'!D172:M172) /'Exam (LECTURE ONLY)'!AL$6),
IF(AND('PRINTABLE (per grading)'!H$16="EXAM", 'PRINTABLE (per grading)'!B$13="Midterm"), IF(ISERROR(SUMIF('Exam (LECTURE ONLY)'!O$20:X$20, "CLO1", 'Exam (LECTURE ONLY)'!O172:X172) / 'Exam (LECTURE ONLY)'!AM$6), "", SUMIF('Exam (LECTURE ONLY)'!O$20:X$20, "CLO1", 'Exam (LECTURE ONLY)'!O172:X172) / 'Exam (LECTURE ONLY)'!AM$6),
IF(AND('PRINTABLE (per grading)'!H$16="EXAM", 'PRINTABLE (per grading)'!B$13="Final"), IF(ISERROR(SUMIF('Exam (LECTURE ONLY)'!Z$20:AI$20, "CLO1", 'Exam (LECTURE ONLY)'!Z172:AI172) / 'Exam (LECTURE ONLY)'!AN$6), "", SUMIF('Exam (LECTURE ONLY)'!Z$20:AI$20, "CLO1", 'Exam (LECTURE ONLY)'!Z172:AI172) / 'Exam (LECTURE ONLY)'!AN$6),
IF(AND('PRINTABLE (per grading)'!H$16="OUTPUT", 'PRINTABLE (per grading)'!B$13="Prelim"), IF(ISERROR(SUMIF(OUTPUT!C$20:M$20, "CLO1", OUTPUT!C172:M172) / OUTPUT!AL$6), "", SUMIF(OUTPUT!C$20:M$20, "CLO1", OUTPUT!C172:M172) / OUTPUT!AL$6),
IF(AND('PRINTABLE (per grading)'!H$16="OUTPUT", 'PRINTABLE (per grading)'!B$13="Midterm"), IF(ISERROR(SUMIF(OUTPUT!O$20:Y$20, "CLO1", OUTPUT!O172:Y172) / OUTPUT!AM$6), "", SUMIF(OUTPUT!O$20:Y$20, "CLO1", OUTPUT!O172:Y172) / OUTPUT!AM$6),
IF(AND('PRINTABLE (per grading)'!H$16="OUTPUT", 'PRINTABLE (per grading)'!B$13="Final"), IF(ISERROR(SUMIF(OUTPUT!AA$20:AI$20, "CLO1", OUTPUT!AA172:AI172) / OUTPUT!AN$6), "", SUMIF(OUTPUT!AA$20:AI$20, "CLO1", OUTPUT!AA172:AI172) / OUTPUT!AN$6),
"")))))),"")</f>
        <v/>
      </c>
      <c r="P170" s="232" t="str">
        <f t="shared" si="68"/>
        <v/>
      </c>
      <c r="Q170" s="233" t="str">
        <f t="shared" si="69"/>
        <v/>
      </c>
      <c r="R170" s="25" t="str">
        <f>IF(B170 &lt;&gt; "", IFERROR(IF(C$16 = "PRELIM", SUMIF('Database (LECTURE-RES-PRAC)'!D$14:AG$14, "CLO2", 'Database (LECTURE-RES-PRAC)'!D167:AG167) / 'Grade computation'!F$5, IF(C$16 = "MIDTERM", SUMIF('Database (LECTURE-RES-PRAC)'!AJ$14:BM$14, "CLO2", 'Database (LECTURE-RES-PRAC)'!AJ167:BM167) / 'Grade computation'!G$5, IF(C$16 = "FINAL", SUMIF('Database (LECTURE-RES-PRAC)'!BP$14:CS$14, "CLO2", 'Database (LECTURE-RES-PRAC)'!BP167:CS167) / 'Grade computation'!H$5,""))),""),"")</f>
        <v/>
      </c>
      <c r="S170" s="232" t="str">
        <f t="shared" si="70"/>
        <v/>
      </c>
      <c r="T170" s="25" t="str">
        <f>IF(B170 &lt;&gt; "",IF(AND('PRINTABLE (per grading)'!H$16="EXAM", 'PRINTABLE (per grading)'!B$13="Prelim"), IF(ISERROR(SUMIF('Exam (LECTURE ONLY)'!D$20:M$20, "CLO2", 'Exam (LECTURE ONLY)'!D172:M172) / 'Exam (LECTURE ONLY)'!AL$7), "", SUMIF('Exam (LECTURE ONLY)'!D$20:M$20, "CLO2", 'Exam (LECTURE ONLY)'!D172:M172) /'Exam (LECTURE ONLY)'!AL$7),
IF(AND('PRINTABLE (per grading)'!H$16="EXAM", 'PRINTABLE (per grading)'!B$13="Midterm"), IF(ISERROR(SUMIF('Exam (LECTURE ONLY)'!O$20:X$20, "CLO2", 'Exam (LECTURE ONLY)'!O172:X172) / 'Exam (LECTURE ONLY)'!AM$7), "", SUMIF('Exam (LECTURE ONLY)'!O$20:X$20, "CLO2", 'Exam (LECTURE ONLY)'!O172:X172) / 'Exam (LECTURE ONLY)'!AM$7),
IF(AND('PRINTABLE (per grading)'!H$16="EXAM", 'PRINTABLE (per grading)'!B$13="Final"), IF(ISERROR(SUMIF('Exam (LECTURE ONLY)'!Z$20:AI$20, "CLO2", 'Exam (LECTURE ONLY)'!Z172:AI172) / 'Exam (LECTURE ONLY)'!AN$7), "", SUMIF('Exam (LECTURE ONLY)'!Z$20:AI$20, "CLO2", 'Exam (LECTURE ONLY)'!Z172:AI172) / 'Exam (LECTURE ONLY)'!AN$7),
IF(AND('PRINTABLE (per grading)'!H$16="OUTPUT", 'PRINTABLE (per grading)'!B$13="Prelim"), IF(ISERROR(SUMIF(OUTPUT!C$20:M$20, "CLO2", OUTPUT!C172:M172) / OUTPUT!AL$7), "", SUMIF(OUTPUT!C$20:M$20, "CLO2", OUTPUT!C172:M172) / OUTPUT!AL$7),
IF(AND('PRINTABLE (per grading)'!H$16="OUTPUT", 'PRINTABLE (per grading)'!B$13="Midterm"), IF(ISERROR(SUMIF(OUTPUT!O$20:Y$20, "CLO2", OUTPUT!O172:Y172) / OUTPUT!AM$7), "", SUMIF(OUTPUT!O$20:Y$20, "CLO2", OUTPUT!O172:Y172) / OUTPUT!AM$7),
IF(AND('PRINTABLE (per grading)'!H$16="OUTPUT", 'PRINTABLE (per grading)'!B$13="Final"), IF(ISERROR(SUMIF(OUTPUT!AA$20:AI$20, "CLO2", OUTPUT!AA172:AI172) / OUTPUT!AN$7), "", SUMIF(OUTPUT!AA$20:AI$20, "CLO2", OUTPUT!AA172:AI172) / OUTPUT!AN$7),
"")))))),"")</f>
        <v/>
      </c>
      <c r="U170" s="232" t="str">
        <f t="shared" si="71"/>
        <v/>
      </c>
      <c r="V170" s="233" t="str">
        <f t="shared" si="72"/>
        <v/>
      </c>
      <c r="W170" s="25" t="str">
        <f>IF(B170 &lt;&gt; "", IFERROR(IF(C$16 = "PRELIM", SUMIF('Database (LECTURE-RES-PRAC)'!D$14:AG$14, "CLO3", 'Database (LECTURE-RES-PRAC)'!D167:AG167) / 'Grade computation'!F$6, IF(C$16 = "MIDTERM", SUMIF('Database (LECTURE-RES-PRAC)'!AJ$14:BM$14, "CLO3", 'Database (LECTURE-RES-PRAC)'!AJ167:BM167) / 'Grade computation'!G$6, IF(C$16 = "FINAL", SUMIF('Database (LECTURE-RES-PRAC)'!BP$14:CS$14, "CLO3", 'Database (LECTURE-RES-PRAC)'!BP167:CS167) / 'Grade computation'!H$6,""))),""),"")</f>
        <v/>
      </c>
      <c r="X170" s="232" t="str">
        <f t="shared" si="73"/>
        <v/>
      </c>
      <c r="Y170" s="25" t="str">
        <f>IF(B170 &lt;&gt; "",IF(AND('PRINTABLE (per grading)'!H$16="EXAM", 'PRINTABLE (per grading)'!B$13="Prelim"), IF(ISERROR(SUMIF('Exam (LECTURE ONLY)'!D$20:M$20, "CLO3", 'Exam (LECTURE ONLY)'!D172:M172) / 'Exam (LECTURE ONLY)'!AL$8), "", SUMIF('Exam (LECTURE ONLY)'!D$20:M$20, "CLO3", 'Exam (LECTURE ONLY)'!D172:M172) /'Exam (LECTURE ONLY)'!AL$8),
IF(AND('PRINTABLE (per grading)'!H$16="EXAM", 'PRINTABLE (per grading)'!B$13="Midterm"), IF(ISERROR(SUMIF('Exam (LECTURE ONLY)'!O$20:X$20, "CLO3", 'Exam (LECTURE ONLY)'!O172:X172) / 'Exam (LECTURE ONLY)'!AM$8), "", SUMIF('Exam (LECTURE ONLY)'!O$20:X$20, "CLO3", 'Exam (LECTURE ONLY)'!O172:X172) / 'Exam (LECTURE ONLY)'!AM$8),
IF(AND('PRINTABLE (per grading)'!H$16="EXAM", 'PRINTABLE (per grading)'!B$13="Final"), IF(ISERROR(SUMIF('Exam (LECTURE ONLY)'!Z$20:AI$20, "CLO3", 'Exam (LECTURE ONLY)'!Z172:AI172) / 'Exam (LECTURE ONLY)'!AN$8), "", SUMIF('Exam (LECTURE ONLY)'!Z$20:AI$20, "CLO3", 'Exam (LECTURE ONLY)'!Z172:AI172) / 'Exam (LECTURE ONLY)'!AN$8),
IF(AND('PRINTABLE (per grading)'!H$16="OUTPUT", 'PRINTABLE (per grading)'!B$13="Prelim"), IF(ISERROR(SUMIF(OUTPUT!C$20:M$20, "CLO3", OUTPUT!C172:M172) / OUTPUT!AL$8), "", SUMIF(OUTPUT!C$20:M$20, "CLO3", OUTPUT!C172:M172) / OUTPUT!AL$8),
IF(AND('PRINTABLE (per grading)'!H$16="OUTPUT", 'PRINTABLE (per grading)'!B$13="Midterm"), IF(ISERROR(SUMIF(OUTPUT!O$20:Y$20, "CLO3", OUTPUT!O172:Y172) / OUTPUT!AM$8), "", SUMIF(OUTPUT!O$20:Y$20, "CLO3", OUTPUT!O172:Y172) / OUTPUT!AM$8),
IF(AND('PRINTABLE (per grading)'!H$16="OUTPUT", 'PRINTABLE (per grading)'!B$13="Final"), IF(ISERROR(SUMIF(OUTPUT!AA$20:AI$20, "CLO3", OUTPUT!AA172:AI172) / OUTPUT!AN$8), "", SUMIF(OUTPUT!AA$20:AI$20, "CLO3", OUTPUT!AA172:AI172) / OUTPUT!AN$8),
"" )))))),"")</f>
        <v/>
      </c>
      <c r="Z170" s="232" t="str">
        <f t="shared" si="74"/>
        <v/>
      </c>
      <c r="AA170" s="233" t="str">
        <f t="shared" si="75"/>
        <v/>
      </c>
      <c r="AB170" s="25" t="str">
        <f>IF(B170 &lt;&gt; "", IFERROR(IF(C$16 = "PRELIM", SUMIF('Database (LECTURE-RES-PRAC)'!D$14:AG$14, "CLO4", 'Database (LECTURE-RES-PRAC)'!D167:AG167) / 'Grade computation'!F$7, IF(C$16 = "MIDTERM", SUMIF('Database (LECTURE-RES-PRAC)'!AJ$14:BM$14, "CLO4", 'Database (LECTURE-RES-PRAC)'!AJ167:BM167) / 'Grade computation'!G$7, IF(C$16 = "FINAL", SUMIF('Database (LECTURE-RES-PRAC)'!BP$14:CS$14, "CLO4", 'Database (LECTURE-RES-PRAC)'!BP167:CS167) / 'Grade computation'!H$7,""))),""),"")</f>
        <v/>
      </c>
      <c r="AC170" s="232" t="str">
        <f t="shared" si="76"/>
        <v/>
      </c>
      <c r="AD170" s="25" t="str">
        <f>IF(B170 &lt;&gt; "",IF(AND('PRINTABLE (per grading)'!H$16="EXAM", 'PRINTABLE (per grading)'!B$13="Prelim"), IF(ISERROR(SUMIF('Exam (LECTURE ONLY)'!D$20:M$20, "CLO4", 'Exam (LECTURE ONLY)'!D172:M172) / 'Exam (LECTURE ONLY)'!AL$9), "", SUMIF('Exam (LECTURE ONLY)'!D$20:M$20, "CLO4", 'Exam (LECTURE ONLY)'!D172:M172) /'Exam (LECTURE ONLY)'!AL$9),
IF(AND('PRINTABLE (per grading)'!H$16="EXAM", 'PRINTABLE (per grading)'!B$13="Midterm"), IF(ISERROR(SUMIF('Exam (LECTURE ONLY)'!O$20:X$20, "CLO4", 'Exam (LECTURE ONLY)'!O172:X172) / 'Exam (LECTURE ONLY)'!AM$9), "", SUMIF('Exam (LECTURE ONLY)'!O$20:X$20, "CLO4", 'Exam (LECTURE ONLY)'!O172:X172) / 'Exam (LECTURE ONLY)'!AM$9),
IF(AND('PRINTABLE (per grading)'!H$16="EXAM", 'PRINTABLE (per grading)'!B$13="Final"), IF(ISERROR(SUMIF('Exam (LECTURE ONLY)'!Z$20:AI$20, "CLO4", 'Exam (LECTURE ONLY)'!Z172:AI172) / 'Exam (LECTURE ONLY)'!AN$9), "", SUMIF('Exam (LECTURE ONLY)'!Z$20:AI$20, "CLO4", 'Exam (LECTURE ONLY)'!Z172:AI172) / 'Exam (LECTURE ONLY)'!AN$9),
IF(AND('PRINTABLE (per grading)'!H$16="OUTPUT", 'PRINTABLE (per grading)'!B$13="Prelim"), IF(ISERROR(SUMIF(OUTPUT!C$20:M$20, "CLO4", OUTPUT!C172:M172) / OUTPUT!AL$9), "", SUMIF(OUTPUT!C$20:M$20, "CLO4", OUTPUT!C172:M172) / OUTPUT!AL$9),
IF(AND('PRINTABLE (per grading)'!H$16="OUTPUT", 'PRINTABLE (per grading)'!B$13="Midterm"), IF(ISERROR(SUMIF(OUTPUT!O$20:Y$20, "CLO4", OUTPUT!O172:Y172) / OUTPUT!AM$9), "", SUMIF(OUTPUT!O$20:Y$20, "CLO4", OUTPUT!O172:Y172) / OUTPUT!AM$9),
IF(AND('PRINTABLE (per grading)'!H$16="OUTPUT", 'PRINTABLE (per grading)'!B$13="Final"), IF(ISERROR(SUMIF(OUTPUT!AA$20:AI$20, "CLO4", OUTPUT!AA172:AI172) / OUTPUT!AN$9), "", SUMIF(OUTPUT!AA$20:AI$20, "CLO4", OUTPUT!AA172:AI172) / OUTPUT!AN$9),
"")))))),"")</f>
        <v/>
      </c>
      <c r="AE170" s="232" t="str">
        <f t="shared" si="77"/>
        <v/>
      </c>
      <c r="AF170" s="233" t="str">
        <f t="shared" si="78"/>
        <v/>
      </c>
      <c r="AG170" s="25" t="str">
        <f>IF(B170 &lt;&gt; "", IFERROR(IF(C$16 = "PRELIM", SUMIF('Database (LECTURE-RES-PRAC)'!D$14:AG$14, "CLO5", 'Database (LECTURE-RES-PRAC)'!D167:AG167) / 'Grade computation'!F$8, IF(C$16 = "MIDTERM", SUMIF('Database (LECTURE-RES-PRAC)'!AJ$14:BM$14, "CLO5", 'Database (LECTURE-RES-PRAC)'!AJ167:BM167) / 'Grade computation'!G$8, IF(C$16 = "FINAL", SUMIF('Database (LECTURE-RES-PRAC)'!BP$14:CS$14, "CLO5", 'Database (LECTURE-RES-PRAC)'!BP167:CS167) / 'Grade computation'!H$8,""))),""),"")</f>
        <v/>
      </c>
      <c r="AH170" s="232" t="str">
        <f t="shared" si="79"/>
        <v/>
      </c>
      <c r="AI170" s="25" t="str">
        <f>IF(B170 &lt;&gt; "",IF(AND('PRINTABLE (per grading)'!H$16="EXAM", 'PRINTABLE (per grading)'!B$13="Prelim"), IF(ISERROR(SUMIF('Exam (LECTURE ONLY)'!D$20:M$20, "CLO5", 'Exam (LECTURE ONLY)'!D172:M172) / 'Exam (LECTURE ONLY)'!AL$10), "", SUMIF('Exam (LECTURE ONLY)'!D$20:M$20, "CLO5", 'Exam (LECTURE ONLY)'!D172:M172) /'Exam (LECTURE ONLY)'!AL$10),
IF(AND('PRINTABLE (per grading)'!H$16="EXAM", 'PRINTABLE (per grading)'!B$13="Midterm"), IF(ISERROR(SUMIF('Exam (LECTURE ONLY)'!O$20:X$20, "CLO5", 'Exam (LECTURE ONLY)'!O172:X172) / 'Exam (LECTURE ONLY)'!AM$10), "", SUMIF('Exam (LECTURE ONLY)'!O$20:X$20, "CLO5", 'Exam (LECTURE ONLY)'!O172:X172) / 'Exam (LECTURE ONLY)'!AM$10),
IF(AND('PRINTABLE (per grading)'!H$16="EXAM", 'PRINTABLE (per grading)'!B$13="Final"), IF(ISERROR(SUMIF('Exam (LECTURE ONLY)'!Z$20:AI$20, "CLO5", 'Exam (LECTURE ONLY)'!Z172:AI172) / 'Exam (LECTURE ONLY)'!AN$10), "", SUMIF('Exam (LECTURE ONLY)'!Z$20:AI$20, "CLO5", 'Exam (LECTURE ONLY)'!Z172:AI172) / 'Exam (LECTURE ONLY)'!AN$10),
IF(AND('PRINTABLE (per grading)'!H$16="OUTPUT", 'PRINTABLE (per grading)'!B$13="Prelim"), IF(ISERROR(SUMIF(OUTPUT!C$20:M$20, "CLO5", OUTPUT!C172:M172) / OUTPUT!AL$10), "", SUMIF(OUTPUT!C$20:M$20, "CLO5", OUTPUT!C172:M172) / OUTPUT!AL$10),
IF(AND('PRINTABLE (per grading)'!H$16="OUTPUT", 'PRINTABLE (per grading)'!B$13="Midterm"), IF(ISERROR(SUMIF(OUTPUT!O$20:Y$20, "CLO5", OUTPUT!O172:Y172) / OUTPUT!AM$10), "", SUMIF(OUTPUT!O$20:Y$20, "CLO5", OUTPUT!O172:Y172) / OUTPUT!AM$10),
IF(AND('PRINTABLE (per grading)'!H$16="OUTPUT", 'PRINTABLE (per grading)'!B$13="Final"), IF(ISERROR(SUMIF(OUTPUT!AA$20:AI$20, "CLO5", OUTPUT!AA172:AI172) / OUTPUT!AN$10), "", SUMIF(OUTPUT!AA$20:AI$20, "CLO5", OUTPUT!AA172:AI172) / OUTPUT!AN$10),
"")))))),"")</f>
        <v/>
      </c>
      <c r="AJ170" s="232" t="str">
        <f t="shared" si="80"/>
        <v/>
      </c>
      <c r="AK170" s="233" t="str">
        <f t="shared" si="81"/>
        <v/>
      </c>
      <c r="AL170" s="25" t="str">
        <f>IF(B170 &lt;&gt; "", IFERROR(IF(C$16 = "PRELIM", SUMIF('Database (LECTURE-RES-PRAC)'!D$14:AG$14, "CLO6", 'Database (LECTURE-RES-PRAC)'!D167:AG167) / 'Grade computation'!F$9, IF(C$16 = "MIDTERM", SUMIF('Database (LECTURE-RES-PRAC)'!AJ$14:BM$14, "CLO6", 'Database (LECTURE-RES-PRAC)'!AJ167:BM167) / 'Grade computation'!G$9, IF(C$16 = "FINAL", SUMIF('Database (LECTURE-RES-PRAC)'!BP$14:CS$14, "CLO6", 'Database (LECTURE-RES-PRAC)'!BP167:CS167) / 'Grade computation'!H$9,""))),""),"")</f>
        <v/>
      </c>
      <c r="AM170" s="232" t="str">
        <f t="shared" si="82"/>
        <v/>
      </c>
      <c r="AN170" s="25" t="str">
        <f>IF(B170 &lt;&gt; "",IF(AND('PRINTABLE (per grading)'!H$16="EXAM", 'PRINTABLE (per grading)'!B$13="Prelim"), IF(ISERROR(SUMIF('Exam (LECTURE ONLY)'!D$20:M$20, "CLO6", 'Exam (LECTURE ONLY)'!D172:M172) / 'Exam (LECTURE ONLY)'!AL$11), "", SUMIF('Exam (LECTURE ONLY)'!D$20:M$20, "CLO6", 'Exam (LECTURE ONLY)'!D172:M172) /'Exam (LECTURE ONLY)'!AL$11),
IF(AND('PRINTABLE (per grading)'!H$16="EXAM", 'PRINTABLE (per grading)'!B$13="Midterm"), IF(ISERROR(SUMIF('Exam (LECTURE ONLY)'!O$20:X$20, "CLO6", 'Exam (LECTURE ONLY)'!O172:X172) / 'Exam (LECTURE ONLY)'!AM$11), "", SUMIF('Exam (LECTURE ONLY)'!O$20:X$20, "CLO6", 'Exam (LECTURE ONLY)'!O172:X172) / 'Exam (LECTURE ONLY)'!AM$11),
IF(AND('PRINTABLE (per grading)'!H$16="EXAM", 'PRINTABLE (per grading)'!B$13="Final"), IF(ISERROR(SUMIF('Exam (LECTURE ONLY)'!Z$20:AI$20, "CLO6", 'Exam (LECTURE ONLY)'!Z172:AI172) / 'Exam (LECTURE ONLY)'!AN$11), "", SUMIF('Exam (LECTURE ONLY)'!Z$20:AI$20, "CLO6", 'Exam (LECTURE ONLY)'!Z172:AI172) / 'Exam (LECTURE ONLY)'!AN$11),
IF(AND('PRINTABLE (per grading)'!H$16="OUTPUT", 'PRINTABLE (per grading)'!B$13="Prelim"), IF(ISERROR(SUMIF(OUTPUT!C$20:M$20, "CLO6", OUTPUT!C172:M172) / OUTPUT!AL$11), "", SUMIF(OUTPUT!C$20:M$20, "CLO6", OUTPUT!C172:M172) / OUTPUT!AL$11),
IF(AND('PRINTABLE (per grading)'!H$16="OUTPUT", 'PRINTABLE (per grading)'!B$13="Midterm"), IF(ISERROR(SUMIF(OUTPUT!O$20:Y$20, "CLO6", OUTPUT!O172:Y172) / OUTPUT!AM$11), "", SUMIF(OUTPUT!O$20:Y$20, "CLO6", OUTPUT!O172:Y172) / OUTPUT!AM$11),
IF(AND('PRINTABLE (per grading)'!H$16="OUTPUT", 'PRINTABLE (per grading)'!B$13="Final"), IF(ISERROR(SUMIF(OUTPUT!AA$20:AI$20, "CLO6", OUTPUT!AA172:AI172) / OUTPUT!AN$11), "", SUMIF(OUTPUT!AA$20:AI$20, "CLO6", OUTPUT!AA172:AI172) / OUTPUT!AN$11),
"")))))),"")</f>
        <v/>
      </c>
      <c r="AO170" s="232" t="str">
        <f t="shared" si="83"/>
        <v/>
      </c>
      <c r="AP170" s="233" t="str">
        <f t="shared" si="84"/>
        <v/>
      </c>
      <c r="AQ170" s="25" t="str">
        <f>IF(B170 &lt;&gt; "", IFERROR(IF(C$16 = "PRELIM", SUMIF('Database (LECTURE-RES-PRAC)'!D$14:AG$14, "CLO7", 'Database (LECTURE-RES-PRAC)'!D167:AG167) / 'Grade computation'!F$10, IF(C$16 = "MIDTERM", SUMIF('Database (LECTURE-RES-PRAC)'!AJ$14:BM$14, "CLO7", 'Database (LECTURE-RES-PRAC)'!AJ167:BM167) / 'Grade computation'!G$10, IF(C$16 = "FINAL", SUMIF('Database (LECTURE-RES-PRAC)'!BP$14:CS$14, "CLO7", 'Database (LECTURE-RES-PRAC)'!BP167:CS167) / 'Grade computation'!H$10,""))),""),"")</f>
        <v/>
      </c>
      <c r="AR170" s="232" t="str">
        <f t="shared" si="85"/>
        <v/>
      </c>
      <c r="AS170" s="25" t="str">
        <f>IF(B170 &lt;&gt; "",IF(AND('PRINTABLE (per grading)'!H$16="EXAM", 'PRINTABLE (per grading)'!B$13="Prelim"), IF(ISERROR(SUMIF('Exam (LECTURE ONLY)'!D$20:M$20, "CLO7", 'Exam (LECTURE ONLY)'!D172:M172) / 'Exam (LECTURE ONLY)'!AL$12), "", SUMIF('Exam (LECTURE ONLY)'!D$20:M$20, "CLO7", 'Exam (LECTURE ONLY)'!D172:M172) /'Exam (LECTURE ONLY)'!AL$12),
IF(AND('PRINTABLE (per grading)'!H$16="EXAM", 'PRINTABLE (per grading)'!B$13="Midterm"), IF(ISERROR(SUMIF('Exam (LECTURE ONLY)'!O$20:X$20, "CLO7", 'Exam (LECTURE ONLY)'!O172:X172) / 'Exam (LECTURE ONLY)'!AM$12), "", SUMIF('Exam (LECTURE ONLY)'!O$20:X$20, "CLO7", 'Exam (LECTURE ONLY)'!O172:X172) / 'Exam (LECTURE ONLY)'!AM$12),
IF(AND('PRINTABLE (per grading)'!H$16="EXAM", 'PRINTABLE (per grading)'!B$13="Final"), IF(ISERROR(SUMIF('Exam (LECTURE ONLY)'!Z$20:AI$20, "CLO7", 'Exam (LECTURE ONLY)'!Z172:AI172) / 'Exam (LECTURE ONLY)'!AN$12), "", SUMIF('Exam (LECTURE ONLY)'!Z$20:AI$20, "CLO7", 'Exam (LECTURE ONLY)'!Z172:AI172) / 'Exam (LECTURE ONLY)'!AN$12),
IF(AND('PRINTABLE (per grading)'!H$16="OUTPUT", 'PRINTABLE (per grading)'!B$13="Prelim"), IF(ISERROR(SUMIF(OUTPUT!C$20:M$20, "CLO7", OUTPUT!C172:M172) / OUTPUT!AL$12), "", SUMIF(OUTPUT!C$20:M$20, "CLO7", OUTPUT!C172:M172) / OUTPUT!AL$12),
IF(AND('PRINTABLE (per grading)'!H$16="OUTPUT", 'PRINTABLE (per grading)'!B$13="Midterm"), IF(ISERROR(SUMIF(OUTPUT!O$20:Y$20, "CLO7", OUTPUT!O172:Y172) / OUTPUT!AM$12), "", SUMIF(OUTPUT!O$20:Y$20, "CLO7", OUTPUT!O172:Y172) / OUTPUT!AM$12),
IF(AND('PRINTABLE (per grading)'!H$16="OUTPUT", 'PRINTABLE (per grading)'!B$13="Final"), IF(ISERROR(SUMIF(OUTPUT!AA$20:AI$20, "CLO7", OUTPUT!AA172:AI172) / OUTPUT!AN$12), "", SUMIF(OUTPUT!AA$20:AI$20, "CLO7", OUTPUT!AA172:AI172) / OUTPUT!AN$12),
"")))))),"")</f>
        <v/>
      </c>
      <c r="AT170" s="232" t="str">
        <f t="shared" si="86"/>
        <v/>
      </c>
      <c r="AU170" s="233" t="str">
        <f t="shared" si="87"/>
        <v/>
      </c>
      <c r="AV170" s="25" t="str">
        <f>IF(B170 &lt;&gt; "", IFERROR(IF(C$16 = "PRELIM", SUMIF('Database (LECTURE-RES-PRAC)'!D$14:AG$14, "CLO8", 'Database (LECTURE-RES-PRAC)'!D167:AG167) / 'Grade computation'!F$11, IF(C$16 = "MIDTERM", SUMIF('Database (LECTURE-RES-PRAC)'!AJ$14:BM$14, "CLO8", 'Database (LECTURE-RES-PRAC)'!AJ167:BM167) / 'Grade computation'!G$11, IF(C$16 = "FINAL", SUMIF('Database (LECTURE-RES-PRAC)'!BP$14:CS$14, "CLO8", 'Database (LECTURE-RES-PRAC)'!BP167:CS167) / 'Grade computation'!H$11,""))),""),"")</f>
        <v/>
      </c>
      <c r="AW170" s="232" t="str">
        <f t="shared" si="88"/>
        <v/>
      </c>
      <c r="AX170" s="25" t="str">
        <f>IF(B170 &lt;&gt; "",IF(AND('PRINTABLE (per grading)'!H$16="EXAM", 'PRINTABLE (per grading)'!B$13="Prelim"), IF(ISERROR(SUMIF('Exam (LECTURE ONLY)'!D$20:M$20, "CLO8", 'Exam (LECTURE ONLY)'!D172:M172) / 'Exam (LECTURE ONLY)'!AL$13), "", SUMIF('Exam (LECTURE ONLY)'!D$20:M$20, "CLO8", 'Exam (LECTURE ONLY)'!D172:M172) /'Exam (LECTURE ONLY)'!AL$13),
IF(AND('PRINTABLE (per grading)'!H$16="EXAM", 'PRINTABLE (per grading)'!B$13="Midterm"), IF(ISERROR(SUMIF('Exam (LECTURE ONLY)'!O$20:X$20, "CLO8", 'Exam (LECTURE ONLY)'!O172:X172) / 'Exam (LECTURE ONLY)'!AM$13), "", SUMIF('Exam (LECTURE ONLY)'!O$20:X$20, "CLO8", 'Exam (LECTURE ONLY)'!O172:X172) / 'Exam (LECTURE ONLY)'!AM$13),
IF(AND('PRINTABLE (per grading)'!H$16="EXAM", 'PRINTABLE (per grading)'!B$13="Final"), IF(ISERROR(SUMIF('Exam (LECTURE ONLY)'!Z$20:AI$20, "CLO8", 'Exam (LECTURE ONLY)'!Z172:AI172) / 'Exam (LECTURE ONLY)'!AN$13), "", SUMIF('Exam (LECTURE ONLY)'!Z$20:AI$20, "CLO8", 'Exam (LECTURE ONLY)'!Z172:AI172) / 'Exam (LECTURE ONLY)'!AN$13),
IF(AND('PRINTABLE (per grading)'!H$16="OUTPUT", 'PRINTABLE (per grading)'!B$13="Prelim"), IF(ISERROR(SUMIF(OUTPUT!C$20:M$20, "CLO8", OUTPUT!C172:M172) / OUTPUT!AL$13), "", SUMIF(OUTPUT!C$20:M$20, "CLO8", OUTPUT!C172:M172) / OUTPUT!AL$13),
IF(AND('PRINTABLE (per grading)'!H$16="OUTPUT", 'PRINTABLE (per grading)'!B$13="Midterm"), IF(ISERROR(SUMIF(OUTPUT!O$20:Y$20, "CLO8", OUTPUT!O172:Y172) / OUTPUT!AM$13), "", SUMIF(OUTPUT!O$20:Y$20, "CLO8", OUTPUT!O172:Y172) / OUTPUT!AM$13),
IF(AND('PRINTABLE (per grading)'!H$16="OUTPUT", 'PRINTABLE (per grading)'!B$13="Final"), IF(ISERROR(SUMIF(OUTPUT!AA$20:AI$20, "CLO8", OUTPUT!AA172:AI172) / OUTPUT!AN$13), "", SUMIF(OUTPUT!AA$20:AI$20, "CLO8", OUTPUT!AA172:AI172) / OUTPUT!AN$13),
"")))))),"")</f>
        <v/>
      </c>
      <c r="AY170" s="232" t="str">
        <f t="shared" si="89"/>
        <v/>
      </c>
      <c r="AZ170" s="233" t="str">
        <f t="shared" si="90"/>
        <v/>
      </c>
      <c r="BA170" s="25" t="str">
        <f>IF(B170 &lt;&gt; "", IFERROR(IF(C$16 = "PRELIM", SUMIF('Database (LECTURE-RES-PRAC)'!D$14:AG$14, "CLO9", 'Database (LECTURE-RES-PRAC)'!D167:AG167) / 'Grade computation'!F$12, IF(C$16 = "MIDTERM", SUMIF('Database (LECTURE-RES-PRAC)'!AJ$14:BM$14, "CLO9", 'Database (LECTURE-RES-PRAC)'!AJ167:BM167) / 'Grade computation'!G$12, IF(C$16 = "FINAL", SUMIF('Database (LECTURE-RES-PRAC)'!BP$14:CS$14, "CLO9", 'Database (LECTURE-RES-PRAC)'!BP167:CS167) / 'Grade computation'!H$12,""))),""),"")</f>
        <v/>
      </c>
      <c r="BB170" s="232" t="str">
        <f t="shared" si="91"/>
        <v/>
      </c>
      <c r="BC170" s="25" t="str">
        <f>IF(B170 &lt;&gt; "",IF(AND('PRINTABLE (per grading)'!H$16="EXAM", 'PRINTABLE (per grading)'!B$13="Prelim"), IF(ISERROR(SUMIF('Exam (LECTURE ONLY)'!D$20:M$20, "CLO9", 'Exam (LECTURE ONLY)'!D172:M172) / 'Exam (LECTURE ONLY)'!AL$14), "", SUMIF('Exam (LECTURE ONLY)'!D$20:M$20, "CLO9", 'Exam (LECTURE ONLY)'!D172:M172) /'Exam (LECTURE ONLY)'!AL$14),
IF(AND('PRINTABLE (per grading)'!H$16="EXAM", 'PRINTABLE (per grading)'!B$13="Midterm"), IF(ISERROR(SUMIF('Exam (LECTURE ONLY)'!O$20:X$20, "CLO9", 'Exam (LECTURE ONLY)'!O172:X172) / 'Exam (LECTURE ONLY)'!AM$14), "", SUMIF('Exam (LECTURE ONLY)'!O$20:X$20, "CLO9", 'Exam (LECTURE ONLY)'!O172:X172) / 'Exam (LECTURE ONLY)'!AM$14),
IF(AND('PRINTABLE (per grading)'!H$16="EXAM", 'PRINTABLE (per grading)'!B$13="Final"), IF(ISERROR(SUMIF('Exam (LECTURE ONLY)'!Z$20:AI$20, "CLO9", 'Exam (LECTURE ONLY)'!Z172:AI172) / 'Exam (LECTURE ONLY)'!AN$14), "", SUMIF('Exam (LECTURE ONLY)'!Z$20:AI$20, "CLO9", 'Exam (LECTURE ONLY)'!Z172:AI172) / 'Exam (LECTURE ONLY)'!AN$14),
IF(AND('PRINTABLE (per grading)'!H$16="OUTPUT", 'PRINTABLE (per grading)'!B$13="Prelim"), IF(ISERROR(SUMIF(OUTPUT!C$20:M$20, "CLO9", OUTPUT!C172:M172) / OUTPUT!AL$14), "", SUMIF(OUTPUT!C$20:M$20, "CLO9", OUTPUT!C172:M172) / OUTPUT!AL$14),
IF(AND('PRINTABLE (per grading)'!H$16="OUTPUT", 'PRINTABLE (per grading)'!B$13="Midterm"), IF(ISERROR(SUMIF(OUTPUT!O$20:Y$20, "CLO9", OUTPUT!O172:Y172) / OUTPUT!AM$14), "", SUMIF(OUTPUT!O$20:Y$20, "CLO9", OUTPUT!O172:Y172) / OUTPUT!AM$14),
IF(AND('PRINTABLE (per grading)'!H$16="OUTPUT", 'PRINTABLE (per grading)'!B$13="Final"), IF(ISERROR(SUMIF(OUTPUT!AA$20:AI$20, "CLO9", OUTPUT!AA172:AI172) / OUTPUT!AN$14), "", SUMIF(OUTPUT!AA$20:AI$20, "CLO9", OUTPUT!AA172:AI172) / OUTPUT!AN$14),
"")))))),"")</f>
        <v/>
      </c>
      <c r="BD170" s="232" t="str">
        <f t="shared" si="92"/>
        <v/>
      </c>
      <c r="BE170" s="233" t="str">
        <f t="shared" si="93"/>
        <v/>
      </c>
      <c r="BF170" s="25" t="str">
        <f>IF(B170 &lt;&gt; "", IFERROR(IF(C$16 = "PRELIM", SUMIF('Database (LECTURE-RES-PRAC)'!D$14:AG$14, "CLO10", 'Database (LECTURE-RES-PRAC)'!D167:AG167) / 'Grade computation'!F$13, IF(C$16 = "MIDTERM", SUMIF('Database (LECTURE-RES-PRAC)'!AJ$14:BM$14, "CLO10", 'Database (LECTURE-RES-PRAC)'!AJ167:BM167) / 'Grade computation'!G$13, IF(C$16 = "FINAL", SUMIF('Database (LECTURE-RES-PRAC)'!BP$14:CS$14, "CLO10", 'Database (LECTURE-RES-PRAC)'!BP167:CS167) / 'Grade computation'!H$13,""))),""),"")</f>
        <v/>
      </c>
      <c r="BG170" s="232" t="str">
        <f t="shared" si="94"/>
        <v/>
      </c>
      <c r="BH170" s="25" t="str">
        <f>IF(B170 &lt;&gt; "",IF(AND('PRINTABLE (per grading)'!H$16="EXAM", 'PRINTABLE (per grading)'!B$13="Prelim"), IF(ISERROR(SUMIF('Exam (LECTURE ONLY)'!D$20:M$20, "CLO10", 'Exam (LECTURE ONLY)'!D172:M172) / 'Exam (LECTURE ONLY)'!AL$15), "", SUMIF('Exam (LECTURE ONLY)'!D$20:M$20, "CLO10", 'Exam (LECTURE ONLY)'!D172:M172) /'Exam (LECTURE ONLY)'!AL$15),
IF(AND('PRINTABLE (per grading)'!H$16="EXAM", 'PRINTABLE (per grading)'!B$13="Midterm"), IF(ISERROR(SUMIF('Exam (LECTURE ONLY)'!O$20:X$20, "CLO10", 'Exam (LECTURE ONLY)'!O172:X172) / 'Exam (LECTURE ONLY)'!AM$15), "", SUMIF('Exam (LECTURE ONLY)'!O$20:X$20, "CLO10", 'Exam (LECTURE ONLY)'!O172:X172) / 'Exam (LECTURE ONLY)'!AM$15),
IF(AND('PRINTABLE (per grading)'!H$16="EXAM", 'PRINTABLE (per grading)'!B$13="Final"), IF(ISERROR(SUMIF('Exam (LECTURE ONLY)'!Z$20:AI$20, "CLO10", 'Exam (LECTURE ONLY)'!Z172:AI172) / 'Exam (LECTURE ONLY)'!AN$15), "", SUMIF('Exam (LECTURE ONLY)'!Z$20:AI$20, "CLO10", 'Exam (LECTURE ONLY)'!Z172:AI172) / 'Exam (LECTURE ONLY)'!AN$15),
IF(AND('PRINTABLE (per grading)'!H$16="OUTPUT", 'PRINTABLE (per grading)'!B$13="Prelim"), IF(ISERROR(SUMIF(OUTPUT!C$20:M$20, "CLO10", OUTPUT!C172:M172) / OUTPUT!AL$15), "", SUMIF(OUTPUT!C$20:M$20, "CLO10", OUTPUT!C172:M172) / OUTPUT!AL$15),
IF(AND('PRINTABLE (per grading)'!H$16="OUTPUT", 'PRINTABLE (per grading)'!B$13="Midterm"), IF(ISERROR(SUMIF(OUTPUT!O$20:Y$20, "CLO10", OUTPUT!O172:Y172) / OUTPUT!AM$15), "", SUMIF(OUTPUT!O$20:Y$20, "CLO10", OUTPUT!O172:Y172) / OUTPUT!AM$15),
IF(AND('PRINTABLE (per grading)'!H$16="OUTPUT", 'PRINTABLE (per grading)'!B$13="Final"), IF(ISERROR(SUMIF(OUTPUT!AA$20:AI$20, "CLO10", OUTPUT!AA172:AI172) / OUTPUT!AN$15), "", SUMIF(OUTPUT!AA$20:AI$20, "CLO10", OUTPUT!AA172:AI172) / OUTPUT!AN$15),
"")))))),"")</f>
        <v/>
      </c>
      <c r="BI170" s="232" t="str">
        <f t="shared" si="95"/>
        <v/>
      </c>
      <c r="BJ170" s="233" t="str">
        <f t="shared" si="96"/>
        <v/>
      </c>
      <c r="BK170" s="2"/>
    </row>
    <row r="171" spans="1:63" ht="20.100000000000001" customHeight="1">
      <c r="A171" s="118" t="str">
        <f>IF(ISBLANK('Database (LECTURE-RES-PRAC)'!A168),"",'Database (LECTURE-RES-PRAC)'!A168)</f>
        <v/>
      </c>
      <c r="B171" s="119" t="str">
        <f>IF(ISBLANK('Database (LECTURE-RES-PRAC)'!B168),"",'Database (LECTURE-RES-PRAC)'!B168)</f>
        <v/>
      </c>
      <c r="C171" s="134" t="str">
        <f>IF(B171&lt;&gt;"",IF(C$16="PRELIM",'Grade computation'!C171, IF(C$16="MIDTERM",'Grade computation'!K171, IF(C$16="FINAL",'Grade computation'!S171,""))),"")</f>
        <v/>
      </c>
      <c r="D171" s="135" t="str">
        <f t="shared" si="1"/>
        <v/>
      </c>
      <c r="E171" s="134" t="str">
        <f>IF(B171&lt;&gt;"", IF(C$16="PRELIM",'Grade computation'!E171, IF(C$16="MIDTERM",'Grade computation'!M171, IF(C$16="FINAL",'Grade computation'!U171,""))),"")</f>
        <v/>
      </c>
      <c r="F171" s="136" t="str">
        <f t="shared" si="2"/>
        <v/>
      </c>
      <c r="G171" s="137" t="str">
        <f t="shared" si="3"/>
        <v/>
      </c>
      <c r="H171" s="207" t="str">
        <f>IF(B171&lt;&gt;"",IF(C$16="PRELIM", 'Grade computation'!H171, IF(C$16="MIDTERM", 'Grade computation'!P171, IF(C$16="FINAL",'Grade computation'!X171, ""))),"")</f>
        <v/>
      </c>
      <c r="I171" s="137" t="str">
        <f t="shared" si="4"/>
        <v/>
      </c>
      <c r="J171" s="139" t="str">
        <f t="shared" si="5"/>
        <v/>
      </c>
      <c r="K171" s="377" t="str">
        <f t="shared" si="6"/>
        <v/>
      </c>
      <c r="L171" s="434"/>
      <c r="M171" s="25" t="str">
        <f>IF(B171 &lt;&gt; "", IFERROR(IF(C$16 = "PRELIM", SUMIF('Database (LECTURE-RES-PRAC)'!D$14:AG$14, "CLO1", 'Database (LECTURE-RES-PRAC)'!D168:AG168) / 'Grade computation'!F$4, IF(C$16 = "MIDTERM", SUMIF('Database (LECTURE-RES-PRAC)'!AJ$14:BM$14, "CLO1", 'Database (LECTURE-RES-PRAC)'!AJ168:BM168) / 'Grade computation'!G$4, IF(C$16 = "FINAL", SUMIF('Database (LECTURE-RES-PRAC)'!BP$14:CS$14, "CLO1", 'Database (LECTURE-RES-PRAC)'!BP168:CS168) / 'Grade computation'!H$4,""))),""),"")</f>
        <v/>
      </c>
      <c r="N171" s="232" t="str">
        <f t="shared" si="67"/>
        <v/>
      </c>
      <c r="O171" s="25" t="str">
        <f>IF(B171 &lt;&gt; "",IF(AND('PRINTABLE (per grading)'!H$16="EXAM", 'PRINTABLE (per grading)'!B$13="Prelim"), IF(ISERROR(SUMIF('Exam (LECTURE ONLY)'!D$20:M$20, "CLO1", 'Exam (LECTURE ONLY)'!D173:M173) / 'Exam (LECTURE ONLY)'!AL$6), "", SUMIF('Exam (LECTURE ONLY)'!D$20:M$20, "CLO1", 'Exam (LECTURE ONLY)'!D173:M173) /'Exam (LECTURE ONLY)'!AL$6),
IF(AND('PRINTABLE (per grading)'!H$16="EXAM", 'PRINTABLE (per grading)'!B$13="Midterm"), IF(ISERROR(SUMIF('Exam (LECTURE ONLY)'!O$20:X$20, "CLO1", 'Exam (LECTURE ONLY)'!O173:X173) / 'Exam (LECTURE ONLY)'!AM$6), "", SUMIF('Exam (LECTURE ONLY)'!O$20:X$20, "CLO1", 'Exam (LECTURE ONLY)'!O173:X173) / 'Exam (LECTURE ONLY)'!AM$6),
IF(AND('PRINTABLE (per grading)'!H$16="EXAM", 'PRINTABLE (per grading)'!B$13="Final"), IF(ISERROR(SUMIF('Exam (LECTURE ONLY)'!Z$20:AI$20, "CLO1", 'Exam (LECTURE ONLY)'!Z173:AI173) / 'Exam (LECTURE ONLY)'!AN$6), "", SUMIF('Exam (LECTURE ONLY)'!Z$20:AI$20, "CLO1", 'Exam (LECTURE ONLY)'!Z173:AI173) / 'Exam (LECTURE ONLY)'!AN$6),
IF(AND('PRINTABLE (per grading)'!H$16="OUTPUT", 'PRINTABLE (per grading)'!B$13="Prelim"), IF(ISERROR(SUMIF(OUTPUT!C$20:M$20, "CLO1", OUTPUT!C173:M173) / OUTPUT!AL$6), "", SUMIF(OUTPUT!C$20:M$20, "CLO1", OUTPUT!C173:M173) / OUTPUT!AL$6),
IF(AND('PRINTABLE (per grading)'!H$16="OUTPUT", 'PRINTABLE (per grading)'!B$13="Midterm"), IF(ISERROR(SUMIF(OUTPUT!O$20:Y$20, "CLO1", OUTPUT!O173:Y173) / OUTPUT!AM$6), "", SUMIF(OUTPUT!O$20:Y$20, "CLO1", OUTPUT!O173:Y173) / OUTPUT!AM$6),
IF(AND('PRINTABLE (per grading)'!H$16="OUTPUT", 'PRINTABLE (per grading)'!B$13="Final"), IF(ISERROR(SUMIF(OUTPUT!AA$20:AI$20, "CLO1", OUTPUT!AA173:AI173) / OUTPUT!AN$6), "", SUMIF(OUTPUT!AA$20:AI$20, "CLO1", OUTPUT!AA173:AI173) / OUTPUT!AN$6),
"")))))),"")</f>
        <v/>
      </c>
      <c r="P171" s="232" t="str">
        <f t="shared" si="68"/>
        <v/>
      </c>
      <c r="Q171" s="233" t="str">
        <f t="shared" si="69"/>
        <v/>
      </c>
      <c r="R171" s="25" t="str">
        <f>IF(B171 &lt;&gt; "", IFERROR(IF(C$16 = "PRELIM", SUMIF('Database (LECTURE-RES-PRAC)'!D$14:AG$14, "CLO2", 'Database (LECTURE-RES-PRAC)'!D168:AG168) / 'Grade computation'!F$5, IF(C$16 = "MIDTERM", SUMIF('Database (LECTURE-RES-PRAC)'!AJ$14:BM$14, "CLO2", 'Database (LECTURE-RES-PRAC)'!AJ168:BM168) / 'Grade computation'!G$5, IF(C$16 = "FINAL", SUMIF('Database (LECTURE-RES-PRAC)'!BP$14:CS$14, "CLO2", 'Database (LECTURE-RES-PRAC)'!BP168:CS168) / 'Grade computation'!H$5,""))),""),"")</f>
        <v/>
      </c>
      <c r="S171" s="232" t="str">
        <f t="shared" si="70"/>
        <v/>
      </c>
      <c r="T171" s="25" t="str">
        <f>IF(B171 &lt;&gt; "",IF(AND('PRINTABLE (per grading)'!H$16="EXAM", 'PRINTABLE (per grading)'!B$13="Prelim"), IF(ISERROR(SUMIF('Exam (LECTURE ONLY)'!D$20:M$20, "CLO2", 'Exam (LECTURE ONLY)'!D173:M173) / 'Exam (LECTURE ONLY)'!AL$7), "", SUMIF('Exam (LECTURE ONLY)'!D$20:M$20, "CLO2", 'Exam (LECTURE ONLY)'!D173:M173) /'Exam (LECTURE ONLY)'!AL$7),
IF(AND('PRINTABLE (per grading)'!H$16="EXAM", 'PRINTABLE (per grading)'!B$13="Midterm"), IF(ISERROR(SUMIF('Exam (LECTURE ONLY)'!O$20:X$20, "CLO2", 'Exam (LECTURE ONLY)'!O173:X173) / 'Exam (LECTURE ONLY)'!AM$7), "", SUMIF('Exam (LECTURE ONLY)'!O$20:X$20, "CLO2", 'Exam (LECTURE ONLY)'!O173:X173) / 'Exam (LECTURE ONLY)'!AM$7),
IF(AND('PRINTABLE (per grading)'!H$16="EXAM", 'PRINTABLE (per grading)'!B$13="Final"), IF(ISERROR(SUMIF('Exam (LECTURE ONLY)'!Z$20:AI$20, "CLO2", 'Exam (LECTURE ONLY)'!Z173:AI173) / 'Exam (LECTURE ONLY)'!AN$7), "", SUMIF('Exam (LECTURE ONLY)'!Z$20:AI$20, "CLO2", 'Exam (LECTURE ONLY)'!Z173:AI173) / 'Exam (LECTURE ONLY)'!AN$7),
IF(AND('PRINTABLE (per grading)'!H$16="OUTPUT", 'PRINTABLE (per grading)'!B$13="Prelim"), IF(ISERROR(SUMIF(OUTPUT!C$20:M$20, "CLO2", OUTPUT!C173:M173) / OUTPUT!AL$7), "", SUMIF(OUTPUT!C$20:M$20, "CLO2", OUTPUT!C173:M173) / OUTPUT!AL$7),
IF(AND('PRINTABLE (per grading)'!H$16="OUTPUT", 'PRINTABLE (per grading)'!B$13="Midterm"), IF(ISERROR(SUMIF(OUTPUT!O$20:Y$20, "CLO2", OUTPUT!O173:Y173) / OUTPUT!AM$7), "", SUMIF(OUTPUT!O$20:Y$20, "CLO2", OUTPUT!O173:Y173) / OUTPUT!AM$7),
IF(AND('PRINTABLE (per grading)'!H$16="OUTPUT", 'PRINTABLE (per grading)'!B$13="Final"), IF(ISERROR(SUMIF(OUTPUT!AA$20:AI$20, "CLO2", OUTPUT!AA173:AI173) / OUTPUT!AN$7), "", SUMIF(OUTPUT!AA$20:AI$20, "CLO2", OUTPUT!AA173:AI173) / OUTPUT!AN$7),
"")))))),"")</f>
        <v/>
      </c>
      <c r="U171" s="232" t="str">
        <f t="shared" si="71"/>
        <v/>
      </c>
      <c r="V171" s="233" t="str">
        <f t="shared" si="72"/>
        <v/>
      </c>
      <c r="W171" s="25" t="str">
        <f>IF(B171 &lt;&gt; "", IFERROR(IF(C$16 = "PRELIM", SUMIF('Database (LECTURE-RES-PRAC)'!D$14:AG$14, "CLO3", 'Database (LECTURE-RES-PRAC)'!D168:AG168) / 'Grade computation'!F$6, IF(C$16 = "MIDTERM", SUMIF('Database (LECTURE-RES-PRAC)'!AJ$14:BM$14, "CLO3", 'Database (LECTURE-RES-PRAC)'!AJ168:BM168) / 'Grade computation'!G$6, IF(C$16 = "FINAL", SUMIF('Database (LECTURE-RES-PRAC)'!BP$14:CS$14, "CLO3", 'Database (LECTURE-RES-PRAC)'!BP168:CS168) / 'Grade computation'!H$6,""))),""),"")</f>
        <v/>
      </c>
      <c r="X171" s="232" t="str">
        <f t="shared" si="73"/>
        <v/>
      </c>
      <c r="Y171" s="25" t="str">
        <f>IF(B171 &lt;&gt; "",IF(AND('PRINTABLE (per grading)'!H$16="EXAM", 'PRINTABLE (per grading)'!B$13="Prelim"), IF(ISERROR(SUMIF('Exam (LECTURE ONLY)'!D$20:M$20, "CLO3", 'Exam (LECTURE ONLY)'!D173:M173) / 'Exam (LECTURE ONLY)'!AL$8), "", SUMIF('Exam (LECTURE ONLY)'!D$20:M$20, "CLO3", 'Exam (LECTURE ONLY)'!D173:M173) /'Exam (LECTURE ONLY)'!AL$8),
IF(AND('PRINTABLE (per grading)'!H$16="EXAM", 'PRINTABLE (per grading)'!B$13="Midterm"), IF(ISERROR(SUMIF('Exam (LECTURE ONLY)'!O$20:X$20, "CLO3", 'Exam (LECTURE ONLY)'!O173:X173) / 'Exam (LECTURE ONLY)'!AM$8), "", SUMIF('Exam (LECTURE ONLY)'!O$20:X$20, "CLO3", 'Exam (LECTURE ONLY)'!O173:X173) / 'Exam (LECTURE ONLY)'!AM$8),
IF(AND('PRINTABLE (per grading)'!H$16="EXAM", 'PRINTABLE (per grading)'!B$13="Final"), IF(ISERROR(SUMIF('Exam (LECTURE ONLY)'!Z$20:AI$20, "CLO3", 'Exam (LECTURE ONLY)'!Z173:AI173) / 'Exam (LECTURE ONLY)'!AN$8), "", SUMIF('Exam (LECTURE ONLY)'!Z$20:AI$20, "CLO3", 'Exam (LECTURE ONLY)'!Z173:AI173) / 'Exam (LECTURE ONLY)'!AN$8),
IF(AND('PRINTABLE (per grading)'!H$16="OUTPUT", 'PRINTABLE (per grading)'!B$13="Prelim"), IF(ISERROR(SUMIF(OUTPUT!C$20:M$20, "CLO3", OUTPUT!C173:M173) / OUTPUT!AL$8), "", SUMIF(OUTPUT!C$20:M$20, "CLO3", OUTPUT!C173:M173) / OUTPUT!AL$8),
IF(AND('PRINTABLE (per grading)'!H$16="OUTPUT", 'PRINTABLE (per grading)'!B$13="Midterm"), IF(ISERROR(SUMIF(OUTPUT!O$20:Y$20, "CLO3", OUTPUT!O173:Y173) / OUTPUT!AM$8), "", SUMIF(OUTPUT!O$20:Y$20, "CLO3", OUTPUT!O173:Y173) / OUTPUT!AM$8),
IF(AND('PRINTABLE (per grading)'!H$16="OUTPUT", 'PRINTABLE (per grading)'!B$13="Final"), IF(ISERROR(SUMIF(OUTPUT!AA$20:AI$20, "CLO3", OUTPUT!AA173:AI173) / OUTPUT!AN$8), "", SUMIF(OUTPUT!AA$20:AI$20, "CLO3", OUTPUT!AA173:AI173) / OUTPUT!AN$8),
"" )))))),"")</f>
        <v/>
      </c>
      <c r="Z171" s="232" t="str">
        <f t="shared" si="74"/>
        <v/>
      </c>
      <c r="AA171" s="233" t="str">
        <f t="shared" si="75"/>
        <v/>
      </c>
      <c r="AB171" s="25" t="str">
        <f>IF(B171 &lt;&gt; "", IFERROR(IF(C$16 = "PRELIM", SUMIF('Database (LECTURE-RES-PRAC)'!D$14:AG$14, "CLO4", 'Database (LECTURE-RES-PRAC)'!D168:AG168) / 'Grade computation'!F$7, IF(C$16 = "MIDTERM", SUMIF('Database (LECTURE-RES-PRAC)'!AJ$14:BM$14, "CLO4", 'Database (LECTURE-RES-PRAC)'!AJ168:BM168) / 'Grade computation'!G$7, IF(C$16 = "FINAL", SUMIF('Database (LECTURE-RES-PRAC)'!BP$14:CS$14, "CLO4", 'Database (LECTURE-RES-PRAC)'!BP168:CS168) / 'Grade computation'!H$7,""))),""),"")</f>
        <v/>
      </c>
      <c r="AC171" s="232" t="str">
        <f t="shared" si="76"/>
        <v/>
      </c>
      <c r="AD171" s="25" t="str">
        <f>IF(B171 &lt;&gt; "",IF(AND('PRINTABLE (per grading)'!H$16="EXAM", 'PRINTABLE (per grading)'!B$13="Prelim"), IF(ISERROR(SUMIF('Exam (LECTURE ONLY)'!D$20:M$20, "CLO4", 'Exam (LECTURE ONLY)'!D173:M173) / 'Exam (LECTURE ONLY)'!AL$9), "", SUMIF('Exam (LECTURE ONLY)'!D$20:M$20, "CLO4", 'Exam (LECTURE ONLY)'!D173:M173) /'Exam (LECTURE ONLY)'!AL$9),
IF(AND('PRINTABLE (per grading)'!H$16="EXAM", 'PRINTABLE (per grading)'!B$13="Midterm"), IF(ISERROR(SUMIF('Exam (LECTURE ONLY)'!O$20:X$20, "CLO4", 'Exam (LECTURE ONLY)'!O173:X173) / 'Exam (LECTURE ONLY)'!AM$9), "", SUMIF('Exam (LECTURE ONLY)'!O$20:X$20, "CLO4", 'Exam (LECTURE ONLY)'!O173:X173) / 'Exam (LECTURE ONLY)'!AM$9),
IF(AND('PRINTABLE (per grading)'!H$16="EXAM", 'PRINTABLE (per grading)'!B$13="Final"), IF(ISERROR(SUMIF('Exam (LECTURE ONLY)'!Z$20:AI$20, "CLO4", 'Exam (LECTURE ONLY)'!Z173:AI173) / 'Exam (LECTURE ONLY)'!AN$9), "", SUMIF('Exam (LECTURE ONLY)'!Z$20:AI$20, "CLO4", 'Exam (LECTURE ONLY)'!Z173:AI173) / 'Exam (LECTURE ONLY)'!AN$9),
IF(AND('PRINTABLE (per grading)'!H$16="OUTPUT", 'PRINTABLE (per grading)'!B$13="Prelim"), IF(ISERROR(SUMIF(OUTPUT!C$20:M$20, "CLO4", OUTPUT!C173:M173) / OUTPUT!AL$9), "", SUMIF(OUTPUT!C$20:M$20, "CLO4", OUTPUT!C173:M173) / OUTPUT!AL$9),
IF(AND('PRINTABLE (per grading)'!H$16="OUTPUT", 'PRINTABLE (per grading)'!B$13="Midterm"), IF(ISERROR(SUMIF(OUTPUT!O$20:Y$20, "CLO4", OUTPUT!O173:Y173) / OUTPUT!AM$9), "", SUMIF(OUTPUT!O$20:Y$20, "CLO4", OUTPUT!O173:Y173) / OUTPUT!AM$9),
IF(AND('PRINTABLE (per grading)'!H$16="OUTPUT", 'PRINTABLE (per grading)'!B$13="Final"), IF(ISERROR(SUMIF(OUTPUT!AA$20:AI$20, "CLO4", OUTPUT!AA173:AI173) / OUTPUT!AN$9), "", SUMIF(OUTPUT!AA$20:AI$20, "CLO4", OUTPUT!AA173:AI173) / OUTPUT!AN$9),
"")))))),"")</f>
        <v/>
      </c>
      <c r="AE171" s="232" t="str">
        <f t="shared" si="77"/>
        <v/>
      </c>
      <c r="AF171" s="233" t="str">
        <f t="shared" si="78"/>
        <v/>
      </c>
      <c r="AG171" s="25" t="str">
        <f>IF(B171 &lt;&gt; "", IFERROR(IF(C$16 = "PRELIM", SUMIF('Database (LECTURE-RES-PRAC)'!D$14:AG$14, "CLO5", 'Database (LECTURE-RES-PRAC)'!D168:AG168) / 'Grade computation'!F$8, IF(C$16 = "MIDTERM", SUMIF('Database (LECTURE-RES-PRAC)'!AJ$14:BM$14, "CLO5", 'Database (LECTURE-RES-PRAC)'!AJ168:BM168) / 'Grade computation'!G$8, IF(C$16 = "FINAL", SUMIF('Database (LECTURE-RES-PRAC)'!BP$14:CS$14, "CLO5", 'Database (LECTURE-RES-PRAC)'!BP168:CS168) / 'Grade computation'!H$8,""))),""),"")</f>
        <v/>
      </c>
      <c r="AH171" s="232" t="str">
        <f t="shared" si="79"/>
        <v/>
      </c>
      <c r="AI171" s="25" t="str">
        <f>IF(B171 &lt;&gt; "",IF(AND('PRINTABLE (per grading)'!H$16="EXAM", 'PRINTABLE (per grading)'!B$13="Prelim"), IF(ISERROR(SUMIF('Exam (LECTURE ONLY)'!D$20:M$20, "CLO5", 'Exam (LECTURE ONLY)'!D173:M173) / 'Exam (LECTURE ONLY)'!AL$10), "", SUMIF('Exam (LECTURE ONLY)'!D$20:M$20, "CLO5", 'Exam (LECTURE ONLY)'!D173:M173) /'Exam (LECTURE ONLY)'!AL$10),
IF(AND('PRINTABLE (per grading)'!H$16="EXAM", 'PRINTABLE (per grading)'!B$13="Midterm"), IF(ISERROR(SUMIF('Exam (LECTURE ONLY)'!O$20:X$20, "CLO5", 'Exam (LECTURE ONLY)'!O173:X173) / 'Exam (LECTURE ONLY)'!AM$10), "", SUMIF('Exam (LECTURE ONLY)'!O$20:X$20, "CLO5", 'Exam (LECTURE ONLY)'!O173:X173) / 'Exam (LECTURE ONLY)'!AM$10),
IF(AND('PRINTABLE (per grading)'!H$16="EXAM", 'PRINTABLE (per grading)'!B$13="Final"), IF(ISERROR(SUMIF('Exam (LECTURE ONLY)'!Z$20:AI$20, "CLO5", 'Exam (LECTURE ONLY)'!Z173:AI173) / 'Exam (LECTURE ONLY)'!AN$10), "", SUMIF('Exam (LECTURE ONLY)'!Z$20:AI$20, "CLO5", 'Exam (LECTURE ONLY)'!Z173:AI173) / 'Exam (LECTURE ONLY)'!AN$10),
IF(AND('PRINTABLE (per grading)'!H$16="OUTPUT", 'PRINTABLE (per grading)'!B$13="Prelim"), IF(ISERROR(SUMIF(OUTPUT!C$20:M$20, "CLO5", OUTPUT!C173:M173) / OUTPUT!AL$10), "", SUMIF(OUTPUT!C$20:M$20, "CLO5", OUTPUT!C173:M173) / OUTPUT!AL$10),
IF(AND('PRINTABLE (per grading)'!H$16="OUTPUT", 'PRINTABLE (per grading)'!B$13="Midterm"), IF(ISERROR(SUMIF(OUTPUT!O$20:Y$20, "CLO5", OUTPUT!O173:Y173) / OUTPUT!AM$10), "", SUMIF(OUTPUT!O$20:Y$20, "CLO5", OUTPUT!O173:Y173) / OUTPUT!AM$10),
IF(AND('PRINTABLE (per grading)'!H$16="OUTPUT", 'PRINTABLE (per grading)'!B$13="Final"), IF(ISERROR(SUMIF(OUTPUT!AA$20:AI$20, "CLO5", OUTPUT!AA173:AI173) / OUTPUT!AN$10), "", SUMIF(OUTPUT!AA$20:AI$20, "CLO5", OUTPUT!AA173:AI173) / OUTPUT!AN$10),
"")))))),"")</f>
        <v/>
      </c>
      <c r="AJ171" s="232" t="str">
        <f t="shared" si="80"/>
        <v/>
      </c>
      <c r="AK171" s="233" t="str">
        <f t="shared" si="81"/>
        <v/>
      </c>
      <c r="AL171" s="25" t="str">
        <f>IF(B171 &lt;&gt; "", IFERROR(IF(C$16 = "PRELIM", SUMIF('Database (LECTURE-RES-PRAC)'!D$14:AG$14, "CLO6", 'Database (LECTURE-RES-PRAC)'!D168:AG168) / 'Grade computation'!F$9, IF(C$16 = "MIDTERM", SUMIF('Database (LECTURE-RES-PRAC)'!AJ$14:BM$14, "CLO6", 'Database (LECTURE-RES-PRAC)'!AJ168:BM168) / 'Grade computation'!G$9, IF(C$16 = "FINAL", SUMIF('Database (LECTURE-RES-PRAC)'!BP$14:CS$14, "CLO6", 'Database (LECTURE-RES-PRAC)'!BP168:CS168) / 'Grade computation'!H$9,""))),""),"")</f>
        <v/>
      </c>
      <c r="AM171" s="232" t="str">
        <f t="shared" si="82"/>
        <v/>
      </c>
      <c r="AN171" s="25" t="str">
        <f>IF(B171 &lt;&gt; "",IF(AND('PRINTABLE (per grading)'!H$16="EXAM", 'PRINTABLE (per grading)'!B$13="Prelim"), IF(ISERROR(SUMIF('Exam (LECTURE ONLY)'!D$20:M$20, "CLO6", 'Exam (LECTURE ONLY)'!D173:M173) / 'Exam (LECTURE ONLY)'!AL$11), "", SUMIF('Exam (LECTURE ONLY)'!D$20:M$20, "CLO6", 'Exam (LECTURE ONLY)'!D173:M173) /'Exam (LECTURE ONLY)'!AL$11),
IF(AND('PRINTABLE (per grading)'!H$16="EXAM", 'PRINTABLE (per grading)'!B$13="Midterm"), IF(ISERROR(SUMIF('Exam (LECTURE ONLY)'!O$20:X$20, "CLO6", 'Exam (LECTURE ONLY)'!O173:X173) / 'Exam (LECTURE ONLY)'!AM$11), "", SUMIF('Exam (LECTURE ONLY)'!O$20:X$20, "CLO6", 'Exam (LECTURE ONLY)'!O173:X173) / 'Exam (LECTURE ONLY)'!AM$11),
IF(AND('PRINTABLE (per grading)'!H$16="EXAM", 'PRINTABLE (per grading)'!B$13="Final"), IF(ISERROR(SUMIF('Exam (LECTURE ONLY)'!Z$20:AI$20, "CLO6", 'Exam (LECTURE ONLY)'!Z173:AI173) / 'Exam (LECTURE ONLY)'!AN$11), "", SUMIF('Exam (LECTURE ONLY)'!Z$20:AI$20, "CLO6", 'Exam (LECTURE ONLY)'!Z173:AI173) / 'Exam (LECTURE ONLY)'!AN$11),
IF(AND('PRINTABLE (per grading)'!H$16="OUTPUT", 'PRINTABLE (per grading)'!B$13="Prelim"), IF(ISERROR(SUMIF(OUTPUT!C$20:M$20, "CLO6", OUTPUT!C173:M173) / OUTPUT!AL$11), "", SUMIF(OUTPUT!C$20:M$20, "CLO6", OUTPUT!C173:M173) / OUTPUT!AL$11),
IF(AND('PRINTABLE (per grading)'!H$16="OUTPUT", 'PRINTABLE (per grading)'!B$13="Midterm"), IF(ISERROR(SUMIF(OUTPUT!O$20:Y$20, "CLO6", OUTPUT!O173:Y173) / OUTPUT!AM$11), "", SUMIF(OUTPUT!O$20:Y$20, "CLO6", OUTPUT!O173:Y173) / OUTPUT!AM$11),
IF(AND('PRINTABLE (per grading)'!H$16="OUTPUT", 'PRINTABLE (per grading)'!B$13="Final"), IF(ISERROR(SUMIF(OUTPUT!AA$20:AI$20, "CLO6", OUTPUT!AA173:AI173) / OUTPUT!AN$11), "", SUMIF(OUTPUT!AA$20:AI$20, "CLO6", OUTPUT!AA173:AI173) / OUTPUT!AN$11),
"")))))),"")</f>
        <v/>
      </c>
      <c r="AO171" s="232" t="str">
        <f t="shared" si="83"/>
        <v/>
      </c>
      <c r="AP171" s="233" t="str">
        <f t="shared" si="84"/>
        <v/>
      </c>
      <c r="AQ171" s="25" t="str">
        <f>IF(B171 &lt;&gt; "", IFERROR(IF(C$16 = "PRELIM", SUMIF('Database (LECTURE-RES-PRAC)'!D$14:AG$14, "CLO7", 'Database (LECTURE-RES-PRAC)'!D168:AG168) / 'Grade computation'!F$10, IF(C$16 = "MIDTERM", SUMIF('Database (LECTURE-RES-PRAC)'!AJ$14:BM$14, "CLO7", 'Database (LECTURE-RES-PRAC)'!AJ168:BM168) / 'Grade computation'!G$10, IF(C$16 = "FINAL", SUMIF('Database (LECTURE-RES-PRAC)'!BP$14:CS$14, "CLO7", 'Database (LECTURE-RES-PRAC)'!BP168:CS168) / 'Grade computation'!H$10,""))),""),"")</f>
        <v/>
      </c>
      <c r="AR171" s="232" t="str">
        <f t="shared" si="85"/>
        <v/>
      </c>
      <c r="AS171" s="25" t="str">
        <f>IF(B171 &lt;&gt; "",IF(AND('PRINTABLE (per grading)'!H$16="EXAM", 'PRINTABLE (per grading)'!B$13="Prelim"), IF(ISERROR(SUMIF('Exam (LECTURE ONLY)'!D$20:M$20, "CLO7", 'Exam (LECTURE ONLY)'!D173:M173) / 'Exam (LECTURE ONLY)'!AL$12), "", SUMIF('Exam (LECTURE ONLY)'!D$20:M$20, "CLO7", 'Exam (LECTURE ONLY)'!D173:M173) /'Exam (LECTURE ONLY)'!AL$12),
IF(AND('PRINTABLE (per grading)'!H$16="EXAM", 'PRINTABLE (per grading)'!B$13="Midterm"), IF(ISERROR(SUMIF('Exam (LECTURE ONLY)'!O$20:X$20, "CLO7", 'Exam (LECTURE ONLY)'!O173:X173) / 'Exam (LECTURE ONLY)'!AM$12), "", SUMIF('Exam (LECTURE ONLY)'!O$20:X$20, "CLO7", 'Exam (LECTURE ONLY)'!O173:X173) / 'Exam (LECTURE ONLY)'!AM$12),
IF(AND('PRINTABLE (per grading)'!H$16="EXAM", 'PRINTABLE (per grading)'!B$13="Final"), IF(ISERROR(SUMIF('Exam (LECTURE ONLY)'!Z$20:AI$20, "CLO7", 'Exam (LECTURE ONLY)'!Z173:AI173) / 'Exam (LECTURE ONLY)'!AN$12), "", SUMIF('Exam (LECTURE ONLY)'!Z$20:AI$20, "CLO7", 'Exam (LECTURE ONLY)'!Z173:AI173) / 'Exam (LECTURE ONLY)'!AN$12),
IF(AND('PRINTABLE (per grading)'!H$16="OUTPUT", 'PRINTABLE (per grading)'!B$13="Prelim"), IF(ISERROR(SUMIF(OUTPUT!C$20:M$20, "CLO7", OUTPUT!C173:M173) / OUTPUT!AL$12), "", SUMIF(OUTPUT!C$20:M$20, "CLO7", OUTPUT!C173:M173) / OUTPUT!AL$12),
IF(AND('PRINTABLE (per grading)'!H$16="OUTPUT", 'PRINTABLE (per grading)'!B$13="Midterm"), IF(ISERROR(SUMIF(OUTPUT!O$20:Y$20, "CLO7", OUTPUT!O173:Y173) / OUTPUT!AM$12), "", SUMIF(OUTPUT!O$20:Y$20, "CLO7", OUTPUT!O173:Y173) / OUTPUT!AM$12),
IF(AND('PRINTABLE (per grading)'!H$16="OUTPUT", 'PRINTABLE (per grading)'!B$13="Final"), IF(ISERROR(SUMIF(OUTPUT!AA$20:AI$20, "CLO7", OUTPUT!AA173:AI173) / OUTPUT!AN$12), "", SUMIF(OUTPUT!AA$20:AI$20, "CLO7", OUTPUT!AA173:AI173) / OUTPUT!AN$12),
"")))))),"")</f>
        <v/>
      </c>
      <c r="AT171" s="232" t="str">
        <f t="shared" si="86"/>
        <v/>
      </c>
      <c r="AU171" s="233" t="str">
        <f t="shared" si="87"/>
        <v/>
      </c>
      <c r="AV171" s="25" t="str">
        <f>IF(B171 &lt;&gt; "", IFERROR(IF(C$16 = "PRELIM", SUMIF('Database (LECTURE-RES-PRAC)'!D$14:AG$14, "CLO8", 'Database (LECTURE-RES-PRAC)'!D168:AG168) / 'Grade computation'!F$11, IF(C$16 = "MIDTERM", SUMIF('Database (LECTURE-RES-PRAC)'!AJ$14:BM$14, "CLO8", 'Database (LECTURE-RES-PRAC)'!AJ168:BM168) / 'Grade computation'!G$11, IF(C$16 = "FINAL", SUMIF('Database (LECTURE-RES-PRAC)'!BP$14:CS$14, "CLO8", 'Database (LECTURE-RES-PRAC)'!BP168:CS168) / 'Grade computation'!H$11,""))),""),"")</f>
        <v/>
      </c>
      <c r="AW171" s="232" t="str">
        <f t="shared" si="88"/>
        <v/>
      </c>
      <c r="AX171" s="25" t="str">
        <f>IF(B171 &lt;&gt; "",IF(AND('PRINTABLE (per grading)'!H$16="EXAM", 'PRINTABLE (per grading)'!B$13="Prelim"), IF(ISERROR(SUMIF('Exam (LECTURE ONLY)'!D$20:M$20, "CLO8", 'Exam (LECTURE ONLY)'!D173:M173) / 'Exam (LECTURE ONLY)'!AL$13), "", SUMIF('Exam (LECTURE ONLY)'!D$20:M$20, "CLO8", 'Exam (LECTURE ONLY)'!D173:M173) /'Exam (LECTURE ONLY)'!AL$13),
IF(AND('PRINTABLE (per grading)'!H$16="EXAM", 'PRINTABLE (per grading)'!B$13="Midterm"), IF(ISERROR(SUMIF('Exam (LECTURE ONLY)'!O$20:X$20, "CLO8", 'Exam (LECTURE ONLY)'!O173:X173) / 'Exam (LECTURE ONLY)'!AM$13), "", SUMIF('Exam (LECTURE ONLY)'!O$20:X$20, "CLO8", 'Exam (LECTURE ONLY)'!O173:X173) / 'Exam (LECTURE ONLY)'!AM$13),
IF(AND('PRINTABLE (per grading)'!H$16="EXAM", 'PRINTABLE (per grading)'!B$13="Final"), IF(ISERROR(SUMIF('Exam (LECTURE ONLY)'!Z$20:AI$20, "CLO8", 'Exam (LECTURE ONLY)'!Z173:AI173) / 'Exam (LECTURE ONLY)'!AN$13), "", SUMIF('Exam (LECTURE ONLY)'!Z$20:AI$20, "CLO8", 'Exam (LECTURE ONLY)'!Z173:AI173) / 'Exam (LECTURE ONLY)'!AN$13),
IF(AND('PRINTABLE (per grading)'!H$16="OUTPUT", 'PRINTABLE (per grading)'!B$13="Prelim"), IF(ISERROR(SUMIF(OUTPUT!C$20:M$20, "CLO8", OUTPUT!C173:M173) / OUTPUT!AL$13), "", SUMIF(OUTPUT!C$20:M$20, "CLO8", OUTPUT!C173:M173) / OUTPUT!AL$13),
IF(AND('PRINTABLE (per grading)'!H$16="OUTPUT", 'PRINTABLE (per grading)'!B$13="Midterm"), IF(ISERROR(SUMIF(OUTPUT!O$20:Y$20, "CLO8", OUTPUT!O173:Y173) / OUTPUT!AM$13), "", SUMIF(OUTPUT!O$20:Y$20, "CLO8", OUTPUT!O173:Y173) / OUTPUT!AM$13),
IF(AND('PRINTABLE (per grading)'!H$16="OUTPUT", 'PRINTABLE (per grading)'!B$13="Final"), IF(ISERROR(SUMIF(OUTPUT!AA$20:AI$20, "CLO8", OUTPUT!AA173:AI173) / OUTPUT!AN$13), "", SUMIF(OUTPUT!AA$20:AI$20, "CLO8", OUTPUT!AA173:AI173) / OUTPUT!AN$13),
"")))))),"")</f>
        <v/>
      </c>
      <c r="AY171" s="232" t="str">
        <f t="shared" si="89"/>
        <v/>
      </c>
      <c r="AZ171" s="233" t="str">
        <f t="shared" si="90"/>
        <v/>
      </c>
      <c r="BA171" s="25" t="str">
        <f>IF(B171 &lt;&gt; "", IFERROR(IF(C$16 = "PRELIM", SUMIF('Database (LECTURE-RES-PRAC)'!D$14:AG$14, "CLO9", 'Database (LECTURE-RES-PRAC)'!D168:AG168) / 'Grade computation'!F$12, IF(C$16 = "MIDTERM", SUMIF('Database (LECTURE-RES-PRAC)'!AJ$14:BM$14, "CLO9", 'Database (LECTURE-RES-PRAC)'!AJ168:BM168) / 'Grade computation'!G$12, IF(C$16 = "FINAL", SUMIF('Database (LECTURE-RES-PRAC)'!BP$14:CS$14, "CLO9", 'Database (LECTURE-RES-PRAC)'!BP168:CS168) / 'Grade computation'!H$12,""))),""),"")</f>
        <v/>
      </c>
      <c r="BB171" s="232" t="str">
        <f t="shared" si="91"/>
        <v/>
      </c>
      <c r="BC171" s="25" t="str">
        <f>IF(B171 &lt;&gt; "",IF(AND('PRINTABLE (per grading)'!H$16="EXAM", 'PRINTABLE (per grading)'!B$13="Prelim"), IF(ISERROR(SUMIF('Exam (LECTURE ONLY)'!D$20:M$20, "CLO9", 'Exam (LECTURE ONLY)'!D173:M173) / 'Exam (LECTURE ONLY)'!AL$14), "", SUMIF('Exam (LECTURE ONLY)'!D$20:M$20, "CLO9", 'Exam (LECTURE ONLY)'!D173:M173) /'Exam (LECTURE ONLY)'!AL$14),
IF(AND('PRINTABLE (per grading)'!H$16="EXAM", 'PRINTABLE (per grading)'!B$13="Midterm"), IF(ISERROR(SUMIF('Exam (LECTURE ONLY)'!O$20:X$20, "CLO9", 'Exam (LECTURE ONLY)'!O173:X173) / 'Exam (LECTURE ONLY)'!AM$14), "", SUMIF('Exam (LECTURE ONLY)'!O$20:X$20, "CLO9", 'Exam (LECTURE ONLY)'!O173:X173) / 'Exam (LECTURE ONLY)'!AM$14),
IF(AND('PRINTABLE (per grading)'!H$16="EXAM", 'PRINTABLE (per grading)'!B$13="Final"), IF(ISERROR(SUMIF('Exam (LECTURE ONLY)'!Z$20:AI$20, "CLO9", 'Exam (LECTURE ONLY)'!Z173:AI173) / 'Exam (LECTURE ONLY)'!AN$14), "", SUMIF('Exam (LECTURE ONLY)'!Z$20:AI$20, "CLO9", 'Exam (LECTURE ONLY)'!Z173:AI173) / 'Exam (LECTURE ONLY)'!AN$14),
IF(AND('PRINTABLE (per grading)'!H$16="OUTPUT", 'PRINTABLE (per grading)'!B$13="Prelim"), IF(ISERROR(SUMIF(OUTPUT!C$20:M$20, "CLO9", OUTPUT!C173:M173) / OUTPUT!AL$14), "", SUMIF(OUTPUT!C$20:M$20, "CLO9", OUTPUT!C173:M173) / OUTPUT!AL$14),
IF(AND('PRINTABLE (per grading)'!H$16="OUTPUT", 'PRINTABLE (per grading)'!B$13="Midterm"), IF(ISERROR(SUMIF(OUTPUT!O$20:Y$20, "CLO9", OUTPUT!O173:Y173) / OUTPUT!AM$14), "", SUMIF(OUTPUT!O$20:Y$20, "CLO9", OUTPUT!O173:Y173) / OUTPUT!AM$14),
IF(AND('PRINTABLE (per grading)'!H$16="OUTPUT", 'PRINTABLE (per grading)'!B$13="Final"), IF(ISERROR(SUMIF(OUTPUT!AA$20:AI$20, "CLO9", OUTPUT!AA173:AI173) / OUTPUT!AN$14), "", SUMIF(OUTPUT!AA$20:AI$20, "CLO9", OUTPUT!AA173:AI173) / OUTPUT!AN$14),
"")))))),"")</f>
        <v/>
      </c>
      <c r="BD171" s="232" t="str">
        <f t="shared" si="92"/>
        <v/>
      </c>
      <c r="BE171" s="233" t="str">
        <f t="shared" si="93"/>
        <v/>
      </c>
      <c r="BF171" s="25" t="str">
        <f>IF(B171 &lt;&gt; "", IFERROR(IF(C$16 = "PRELIM", SUMIF('Database (LECTURE-RES-PRAC)'!D$14:AG$14, "CLO10", 'Database (LECTURE-RES-PRAC)'!D168:AG168) / 'Grade computation'!F$13, IF(C$16 = "MIDTERM", SUMIF('Database (LECTURE-RES-PRAC)'!AJ$14:BM$14, "CLO10", 'Database (LECTURE-RES-PRAC)'!AJ168:BM168) / 'Grade computation'!G$13, IF(C$16 = "FINAL", SUMIF('Database (LECTURE-RES-PRAC)'!BP$14:CS$14, "CLO10", 'Database (LECTURE-RES-PRAC)'!BP168:CS168) / 'Grade computation'!H$13,""))),""),"")</f>
        <v/>
      </c>
      <c r="BG171" s="232" t="str">
        <f t="shared" si="94"/>
        <v/>
      </c>
      <c r="BH171" s="25" t="str">
        <f>IF(B171 &lt;&gt; "",IF(AND('PRINTABLE (per grading)'!H$16="EXAM", 'PRINTABLE (per grading)'!B$13="Prelim"), IF(ISERROR(SUMIF('Exam (LECTURE ONLY)'!D$20:M$20, "CLO10", 'Exam (LECTURE ONLY)'!D173:M173) / 'Exam (LECTURE ONLY)'!AL$15), "", SUMIF('Exam (LECTURE ONLY)'!D$20:M$20, "CLO10", 'Exam (LECTURE ONLY)'!D173:M173) /'Exam (LECTURE ONLY)'!AL$15),
IF(AND('PRINTABLE (per grading)'!H$16="EXAM", 'PRINTABLE (per grading)'!B$13="Midterm"), IF(ISERROR(SUMIF('Exam (LECTURE ONLY)'!O$20:X$20, "CLO10", 'Exam (LECTURE ONLY)'!O173:X173) / 'Exam (LECTURE ONLY)'!AM$15), "", SUMIF('Exam (LECTURE ONLY)'!O$20:X$20, "CLO10", 'Exam (LECTURE ONLY)'!O173:X173) / 'Exam (LECTURE ONLY)'!AM$15),
IF(AND('PRINTABLE (per grading)'!H$16="EXAM", 'PRINTABLE (per grading)'!B$13="Final"), IF(ISERROR(SUMIF('Exam (LECTURE ONLY)'!Z$20:AI$20, "CLO10", 'Exam (LECTURE ONLY)'!Z173:AI173) / 'Exam (LECTURE ONLY)'!AN$15), "", SUMIF('Exam (LECTURE ONLY)'!Z$20:AI$20, "CLO10", 'Exam (LECTURE ONLY)'!Z173:AI173) / 'Exam (LECTURE ONLY)'!AN$15),
IF(AND('PRINTABLE (per grading)'!H$16="OUTPUT", 'PRINTABLE (per grading)'!B$13="Prelim"), IF(ISERROR(SUMIF(OUTPUT!C$20:M$20, "CLO10", OUTPUT!C173:M173) / OUTPUT!AL$15), "", SUMIF(OUTPUT!C$20:M$20, "CLO10", OUTPUT!C173:M173) / OUTPUT!AL$15),
IF(AND('PRINTABLE (per grading)'!H$16="OUTPUT", 'PRINTABLE (per grading)'!B$13="Midterm"), IF(ISERROR(SUMIF(OUTPUT!O$20:Y$20, "CLO10", OUTPUT!O173:Y173) / OUTPUT!AM$15), "", SUMIF(OUTPUT!O$20:Y$20, "CLO10", OUTPUT!O173:Y173) / OUTPUT!AM$15),
IF(AND('PRINTABLE (per grading)'!H$16="OUTPUT", 'PRINTABLE (per grading)'!B$13="Final"), IF(ISERROR(SUMIF(OUTPUT!AA$20:AI$20, "CLO10", OUTPUT!AA173:AI173) / OUTPUT!AN$15), "", SUMIF(OUTPUT!AA$20:AI$20, "CLO10", OUTPUT!AA173:AI173) / OUTPUT!AN$15),
"")))))),"")</f>
        <v/>
      </c>
      <c r="BI171" s="232" t="str">
        <f t="shared" si="95"/>
        <v/>
      </c>
      <c r="BJ171" s="233" t="str">
        <f t="shared" si="96"/>
        <v/>
      </c>
      <c r="BK171" s="2"/>
    </row>
    <row r="172" spans="1:63" ht="20.100000000000001" customHeight="1">
      <c r="A172" s="212" t="str">
        <f>IF(ISBLANK('Database (LECTURE-RES-PRAC)'!A169),"",'Database (LECTURE-RES-PRAC)'!A169)</f>
        <v/>
      </c>
      <c r="B172" s="213" t="str">
        <f>IF(ISBLANK('Database (LECTURE-RES-PRAC)'!B169),"",'Database (LECTURE-RES-PRAC)'!B169)</f>
        <v/>
      </c>
      <c r="C172" s="134" t="str">
        <f>IF(B172&lt;&gt;"",IF(C$16="PRELIM",'Grade computation'!C172, IF(C$16="MIDTERM",'Grade computation'!K172, IF(C$16="FINAL",'Grade computation'!S172,""))),"")</f>
        <v/>
      </c>
      <c r="D172" s="135" t="str">
        <f t="shared" si="1"/>
        <v/>
      </c>
      <c r="E172" s="134" t="str">
        <f>IF(B172&lt;&gt;"", IF(C$16="PRELIM",'Grade computation'!E172, IF(C$16="MIDTERM",'Grade computation'!M172, IF(C$16="FINAL",'Grade computation'!U172,""))),"")</f>
        <v/>
      </c>
      <c r="F172" s="136" t="str">
        <f t="shared" si="2"/>
        <v/>
      </c>
      <c r="G172" s="137" t="str">
        <f t="shared" si="3"/>
        <v/>
      </c>
      <c r="H172" s="207" t="str">
        <f>IF(B172&lt;&gt;"",IF(C$16="PRELIM", 'Grade computation'!H172, IF(C$16="MIDTERM", 'Grade computation'!P172, IF(C$16="FINAL",'Grade computation'!X172, ""))),"")</f>
        <v/>
      </c>
      <c r="I172" s="137" t="str">
        <f t="shared" si="4"/>
        <v/>
      </c>
      <c r="J172" s="139" t="str">
        <f t="shared" si="5"/>
        <v/>
      </c>
      <c r="K172" s="377" t="str">
        <f t="shared" si="6"/>
        <v/>
      </c>
      <c r="L172" s="434"/>
      <c r="M172" s="25" t="str">
        <f>IF(B172 &lt;&gt; "", IFERROR(IF(C$16 = "PRELIM", SUMIF('Database (LECTURE-RES-PRAC)'!D$14:AG$14, "CLO1", 'Database (LECTURE-RES-PRAC)'!D169:AG169) / 'Grade computation'!F$4, IF(C$16 = "MIDTERM", SUMIF('Database (LECTURE-RES-PRAC)'!AJ$14:BM$14, "CLO1", 'Database (LECTURE-RES-PRAC)'!AJ169:BM169) / 'Grade computation'!G$4, IF(C$16 = "FINAL", SUMIF('Database (LECTURE-RES-PRAC)'!BP$14:CS$14, "CLO1", 'Database (LECTURE-RES-PRAC)'!BP169:CS169) / 'Grade computation'!H$4,""))),""),"")</f>
        <v/>
      </c>
      <c r="N172" s="232" t="str">
        <f t="shared" si="67"/>
        <v/>
      </c>
      <c r="O172" s="25" t="str">
        <f>IF(B172 &lt;&gt; "",IF(AND('PRINTABLE (per grading)'!H$16="EXAM", 'PRINTABLE (per grading)'!B$13="Prelim"), IF(ISERROR(SUMIF('Exam (LECTURE ONLY)'!D$20:M$20, "CLO1", 'Exam (LECTURE ONLY)'!D174:M174) / 'Exam (LECTURE ONLY)'!AL$6), "", SUMIF('Exam (LECTURE ONLY)'!D$20:M$20, "CLO1", 'Exam (LECTURE ONLY)'!D174:M174) /'Exam (LECTURE ONLY)'!AL$6),
IF(AND('PRINTABLE (per grading)'!H$16="EXAM", 'PRINTABLE (per grading)'!B$13="Midterm"), IF(ISERROR(SUMIF('Exam (LECTURE ONLY)'!O$20:X$20, "CLO1", 'Exam (LECTURE ONLY)'!O174:X174) / 'Exam (LECTURE ONLY)'!AM$6), "", SUMIF('Exam (LECTURE ONLY)'!O$20:X$20, "CLO1", 'Exam (LECTURE ONLY)'!O174:X174) / 'Exam (LECTURE ONLY)'!AM$6),
IF(AND('PRINTABLE (per grading)'!H$16="EXAM", 'PRINTABLE (per grading)'!B$13="Final"), IF(ISERROR(SUMIF('Exam (LECTURE ONLY)'!Z$20:AI$20, "CLO1", 'Exam (LECTURE ONLY)'!Z174:AI174) / 'Exam (LECTURE ONLY)'!AN$6), "", SUMIF('Exam (LECTURE ONLY)'!Z$20:AI$20, "CLO1", 'Exam (LECTURE ONLY)'!Z174:AI174) / 'Exam (LECTURE ONLY)'!AN$6),
IF(AND('PRINTABLE (per grading)'!H$16="OUTPUT", 'PRINTABLE (per grading)'!B$13="Prelim"), IF(ISERROR(SUMIF(OUTPUT!C$20:M$20, "CLO1", OUTPUT!C174:M174) / OUTPUT!AL$6), "", SUMIF(OUTPUT!C$20:M$20, "CLO1", OUTPUT!C174:M174) / OUTPUT!AL$6),
IF(AND('PRINTABLE (per grading)'!H$16="OUTPUT", 'PRINTABLE (per grading)'!B$13="Midterm"), IF(ISERROR(SUMIF(OUTPUT!O$20:Y$20, "CLO1", OUTPUT!O174:Y174) / OUTPUT!AM$6), "", SUMIF(OUTPUT!O$20:Y$20, "CLO1", OUTPUT!O174:Y174) / OUTPUT!AM$6),
IF(AND('PRINTABLE (per grading)'!H$16="OUTPUT", 'PRINTABLE (per grading)'!B$13="Final"), IF(ISERROR(SUMIF(OUTPUT!AA$20:AI$20, "CLO1", OUTPUT!AA174:AI174) / OUTPUT!AN$6), "", SUMIF(OUTPUT!AA$20:AI$20, "CLO1", OUTPUT!AA174:AI174) / OUTPUT!AN$6),
"")))))),"")</f>
        <v/>
      </c>
      <c r="P172" s="232" t="str">
        <f t="shared" si="68"/>
        <v/>
      </c>
      <c r="Q172" s="233" t="str">
        <f t="shared" si="69"/>
        <v/>
      </c>
      <c r="R172" s="25" t="str">
        <f>IF(B172 &lt;&gt; "", IFERROR(IF(C$16 = "PRELIM", SUMIF('Database (LECTURE-RES-PRAC)'!D$14:AG$14, "CLO2", 'Database (LECTURE-RES-PRAC)'!D169:AG169) / 'Grade computation'!F$5, IF(C$16 = "MIDTERM", SUMIF('Database (LECTURE-RES-PRAC)'!AJ$14:BM$14, "CLO2", 'Database (LECTURE-RES-PRAC)'!AJ169:BM169) / 'Grade computation'!G$5, IF(C$16 = "FINAL", SUMIF('Database (LECTURE-RES-PRAC)'!BP$14:CS$14, "CLO2", 'Database (LECTURE-RES-PRAC)'!BP169:CS169) / 'Grade computation'!H$5,""))),""),"")</f>
        <v/>
      </c>
      <c r="S172" s="232" t="str">
        <f t="shared" si="70"/>
        <v/>
      </c>
      <c r="T172" s="25" t="str">
        <f>IF(B172 &lt;&gt; "",IF(AND('PRINTABLE (per grading)'!H$16="EXAM", 'PRINTABLE (per grading)'!B$13="Prelim"), IF(ISERROR(SUMIF('Exam (LECTURE ONLY)'!D$20:M$20, "CLO2", 'Exam (LECTURE ONLY)'!D174:M174) / 'Exam (LECTURE ONLY)'!AL$7), "", SUMIF('Exam (LECTURE ONLY)'!D$20:M$20, "CLO2", 'Exam (LECTURE ONLY)'!D174:M174) /'Exam (LECTURE ONLY)'!AL$7),
IF(AND('PRINTABLE (per grading)'!H$16="EXAM", 'PRINTABLE (per grading)'!B$13="Midterm"), IF(ISERROR(SUMIF('Exam (LECTURE ONLY)'!O$20:X$20, "CLO2", 'Exam (LECTURE ONLY)'!O174:X174) / 'Exam (LECTURE ONLY)'!AM$7), "", SUMIF('Exam (LECTURE ONLY)'!O$20:X$20, "CLO2", 'Exam (LECTURE ONLY)'!O174:X174) / 'Exam (LECTURE ONLY)'!AM$7),
IF(AND('PRINTABLE (per grading)'!H$16="EXAM", 'PRINTABLE (per grading)'!B$13="Final"), IF(ISERROR(SUMIF('Exam (LECTURE ONLY)'!Z$20:AI$20, "CLO2", 'Exam (LECTURE ONLY)'!Z174:AI174) / 'Exam (LECTURE ONLY)'!AN$7), "", SUMIF('Exam (LECTURE ONLY)'!Z$20:AI$20, "CLO2", 'Exam (LECTURE ONLY)'!Z174:AI174) / 'Exam (LECTURE ONLY)'!AN$7),
IF(AND('PRINTABLE (per grading)'!H$16="OUTPUT", 'PRINTABLE (per grading)'!B$13="Prelim"), IF(ISERROR(SUMIF(OUTPUT!C$20:M$20, "CLO2", OUTPUT!C174:M174) / OUTPUT!AL$7), "", SUMIF(OUTPUT!C$20:M$20, "CLO2", OUTPUT!C174:M174) / OUTPUT!AL$7),
IF(AND('PRINTABLE (per grading)'!H$16="OUTPUT", 'PRINTABLE (per grading)'!B$13="Midterm"), IF(ISERROR(SUMIF(OUTPUT!O$20:Y$20, "CLO2", OUTPUT!O174:Y174) / OUTPUT!AM$7), "", SUMIF(OUTPUT!O$20:Y$20, "CLO2", OUTPUT!O174:Y174) / OUTPUT!AM$7),
IF(AND('PRINTABLE (per grading)'!H$16="OUTPUT", 'PRINTABLE (per grading)'!B$13="Final"), IF(ISERROR(SUMIF(OUTPUT!AA$20:AI$20, "CLO2", OUTPUT!AA174:AI174) / OUTPUT!AN$7), "", SUMIF(OUTPUT!AA$20:AI$20, "CLO2", OUTPUT!AA174:AI174) / OUTPUT!AN$7),
"")))))),"")</f>
        <v/>
      </c>
      <c r="U172" s="232" t="str">
        <f t="shared" si="71"/>
        <v/>
      </c>
      <c r="V172" s="233" t="str">
        <f t="shared" si="72"/>
        <v/>
      </c>
      <c r="W172" s="25" t="str">
        <f>IF(B172 &lt;&gt; "", IFERROR(IF(C$16 = "PRELIM", SUMIF('Database (LECTURE-RES-PRAC)'!D$14:AG$14, "CLO3", 'Database (LECTURE-RES-PRAC)'!D169:AG169) / 'Grade computation'!F$6, IF(C$16 = "MIDTERM", SUMIF('Database (LECTURE-RES-PRAC)'!AJ$14:BM$14, "CLO3", 'Database (LECTURE-RES-PRAC)'!AJ169:BM169) / 'Grade computation'!G$6, IF(C$16 = "FINAL", SUMIF('Database (LECTURE-RES-PRAC)'!BP$14:CS$14, "CLO3", 'Database (LECTURE-RES-PRAC)'!BP169:CS169) / 'Grade computation'!H$6,""))),""),"")</f>
        <v/>
      </c>
      <c r="X172" s="232" t="str">
        <f t="shared" si="73"/>
        <v/>
      </c>
      <c r="Y172" s="25" t="str">
        <f>IF(B172 &lt;&gt; "",IF(AND('PRINTABLE (per grading)'!H$16="EXAM", 'PRINTABLE (per grading)'!B$13="Prelim"), IF(ISERROR(SUMIF('Exam (LECTURE ONLY)'!D$20:M$20, "CLO3", 'Exam (LECTURE ONLY)'!D174:M174) / 'Exam (LECTURE ONLY)'!AL$8), "", SUMIF('Exam (LECTURE ONLY)'!D$20:M$20, "CLO3", 'Exam (LECTURE ONLY)'!D174:M174) /'Exam (LECTURE ONLY)'!AL$8),
IF(AND('PRINTABLE (per grading)'!H$16="EXAM", 'PRINTABLE (per grading)'!B$13="Midterm"), IF(ISERROR(SUMIF('Exam (LECTURE ONLY)'!O$20:X$20, "CLO3", 'Exam (LECTURE ONLY)'!O174:X174) / 'Exam (LECTURE ONLY)'!AM$8), "", SUMIF('Exam (LECTURE ONLY)'!O$20:X$20, "CLO3", 'Exam (LECTURE ONLY)'!O174:X174) / 'Exam (LECTURE ONLY)'!AM$8),
IF(AND('PRINTABLE (per grading)'!H$16="EXAM", 'PRINTABLE (per grading)'!B$13="Final"), IF(ISERROR(SUMIF('Exam (LECTURE ONLY)'!Z$20:AI$20, "CLO3", 'Exam (LECTURE ONLY)'!Z174:AI174) / 'Exam (LECTURE ONLY)'!AN$8), "", SUMIF('Exam (LECTURE ONLY)'!Z$20:AI$20, "CLO3", 'Exam (LECTURE ONLY)'!Z174:AI174) / 'Exam (LECTURE ONLY)'!AN$8),
IF(AND('PRINTABLE (per grading)'!H$16="OUTPUT", 'PRINTABLE (per grading)'!B$13="Prelim"), IF(ISERROR(SUMIF(OUTPUT!C$20:M$20, "CLO3", OUTPUT!C174:M174) / OUTPUT!AL$8), "", SUMIF(OUTPUT!C$20:M$20, "CLO3", OUTPUT!C174:M174) / OUTPUT!AL$8),
IF(AND('PRINTABLE (per grading)'!H$16="OUTPUT", 'PRINTABLE (per grading)'!B$13="Midterm"), IF(ISERROR(SUMIF(OUTPUT!O$20:Y$20, "CLO3", OUTPUT!O174:Y174) / OUTPUT!AM$8), "", SUMIF(OUTPUT!O$20:Y$20, "CLO3", OUTPUT!O174:Y174) / OUTPUT!AM$8),
IF(AND('PRINTABLE (per grading)'!H$16="OUTPUT", 'PRINTABLE (per grading)'!B$13="Final"), IF(ISERROR(SUMIF(OUTPUT!AA$20:AI$20, "CLO3", OUTPUT!AA174:AI174) / OUTPUT!AN$8), "", SUMIF(OUTPUT!AA$20:AI$20, "CLO3", OUTPUT!AA174:AI174) / OUTPUT!AN$8),
"" )))))),"")</f>
        <v/>
      </c>
      <c r="Z172" s="232" t="str">
        <f t="shared" si="74"/>
        <v/>
      </c>
      <c r="AA172" s="233" t="str">
        <f t="shared" si="75"/>
        <v/>
      </c>
      <c r="AB172" s="25" t="str">
        <f>IF(B172 &lt;&gt; "", IFERROR(IF(C$16 = "PRELIM", SUMIF('Database (LECTURE-RES-PRAC)'!D$14:AG$14, "CLO4", 'Database (LECTURE-RES-PRAC)'!D169:AG169) / 'Grade computation'!F$7, IF(C$16 = "MIDTERM", SUMIF('Database (LECTURE-RES-PRAC)'!AJ$14:BM$14, "CLO4", 'Database (LECTURE-RES-PRAC)'!AJ169:BM169) / 'Grade computation'!G$7, IF(C$16 = "FINAL", SUMIF('Database (LECTURE-RES-PRAC)'!BP$14:CS$14, "CLO4", 'Database (LECTURE-RES-PRAC)'!BP169:CS169) / 'Grade computation'!H$7,""))),""),"")</f>
        <v/>
      </c>
      <c r="AC172" s="232" t="str">
        <f t="shared" si="76"/>
        <v/>
      </c>
      <c r="AD172" s="25" t="str">
        <f>IF(B172 &lt;&gt; "",IF(AND('PRINTABLE (per grading)'!H$16="EXAM", 'PRINTABLE (per grading)'!B$13="Prelim"), IF(ISERROR(SUMIF('Exam (LECTURE ONLY)'!D$20:M$20, "CLO4", 'Exam (LECTURE ONLY)'!D174:M174) / 'Exam (LECTURE ONLY)'!AL$9), "", SUMIF('Exam (LECTURE ONLY)'!D$20:M$20, "CLO4", 'Exam (LECTURE ONLY)'!D174:M174) /'Exam (LECTURE ONLY)'!AL$9),
IF(AND('PRINTABLE (per grading)'!H$16="EXAM", 'PRINTABLE (per grading)'!B$13="Midterm"), IF(ISERROR(SUMIF('Exam (LECTURE ONLY)'!O$20:X$20, "CLO4", 'Exam (LECTURE ONLY)'!O174:X174) / 'Exam (LECTURE ONLY)'!AM$9), "", SUMIF('Exam (LECTURE ONLY)'!O$20:X$20, "CLO4", 'Exam (LECTURE ONLY)'!O174:X174) / 'Exam (LECTURE ONLY)'!AM$9),
IF(AND('PRINTABLE (per grading)'!H$16="EXAM", 'PRINTABLE (per grading)'!B$13="Final"), IF(ISERROR(SUMIF('Exam (LECTURE ONLY)'!Z$20:AI$20, "CLO4", 'Exam (LECTURE ONLY)'!Z174:AI174) / 'Exam (LECTURE ONLY)'!AN$9), "", SUMIF('Exam (LECTURE ONLY)'!Z$20:AI$20, "CLO4", 'Exam (LECTURE ONLY)'!Z174:AI174) / 'Exam (LECTURE ONLY)'!AN$9),
IF(AND('PRINTABLE (per grading)'!H$16="OUTPUT", 'PRINTABLE (per grading)'!B$13="Prelim"), IF(ISERROR(SUMIF(OUTPUT!C$20:M$20, "CLO4", OUTPUT!C174:M174) / OUTPUT!AL$9), "", SUMIF(OUTPUT!C$20:M$20, "CLO4", OUTPUT!C174:M174) / OUTPUT!AL$9),
IF(AND('PRINTABLE (per grading)'!H$16="OUTPUT", 'PRINTABLE (per grading)'!B$13="Midterm"), IF(ISERROR(SUMIF(OUTPUT!O$20:Y$20, "CLO4", OUTPUT!O174:Y174) / OUTPUT!AM$9), "", SUMIF(OUTPUT!O$20:Y$20, "CLO4", OUTPUT!O174:Y174) / OUTPUT!AM$9),
IF(AND('PRINTABLE (per grading)'!H$16="OUTPUT", 'PRINTABLE (per grading)'!B$13="Final"), IF(ISERROR(SUMIF(OUTPUT!AA$20:AI$20, "CLO4", OUTPUT!AA174:AI174) / OUTPUT!AN$9), "", SUMIF(OUTPUT!AA$20:AI$20, "CLO4", OUTPUT!AA174:AI174) / OUTPUT!AN$9),
"")))))),"")</f>
        <v/>
      </c>
      <c r="AE172" s="232" t="str">
        <f t="shared" si="77"/>
        <v/>
      </c>
      <c r="AF172" s="233" t="str">
        <f t="shared" si="78"/>
        <v/>
      </c>
      <c r="AG172" s="25" t="str">
        <f>IF(B172 &lt;&gt; "", IFERROR(IF(C$16 = "PRELIM", SUMIF('Database (LECTURE-RES-PRAC)'!D$14:AG$14, "CLO5", 'Database (LECTURE-RES-PRAC)'!D169:AG169) / 'Grade computation'!F$8, IF(C$16 = "MIDTERM", SUMIF('Database (LECTURE-RES-PRAC)'!AJ$14:BM$14, "CLO5", 'Database (LECTURE-RES-PRAC)'!AJ169:BM169) / 'Grade computation'!G$8, IF(C$16 = "FINAL", SUMIF('Database (LECTURE-RES-PRAC)'!BP$14:CS$14, "CLO5", 'Database (LECTURE-RES-PRAC)'!BP169:CS169) / 'Grade computation'!H$8,""))),""),"")</f>
        <v/>
      </c>
      <c r="AH172" s="232" t="str">
        <f t="shared" si="79"/>
        <v/>
      </c>
      <c r="AI172" s="25" t="str">
        <f>IF(B172 &lt;&gt; "",IF(AND('PRINTABLE (per grading)'!H$16="EXAM", 'PRINTABLE (per grading)'!B$13="Prelim"), IF(ISERROR(SUMIF('Exam (LECTURE ONLY)'!D$20:M$20, "CLO5", 'Exam (LECTURE ONLY)'!D174:M174) / 'Exam (LECTURE ONLY)'!AL$10), "", SUMIF('Exam (LECTURE ONLY)'!D$20:M$20, "CLO5", 'Exam (LECTURE ONLY)'!D174:M174) /'Exam (LECTURE ONLY)'!AL$10),
IF(AND('PRINTABLE (per grading)'!H$16="EXAM", 'PRINTABLE (per grading)'!B$13="Midterm"), IF(ISERROR(SUMIF('Exam (LECTURE ONLY)'!O$20:X$20, "CLO5", 'Exam (LECTURE ONLY)'!O174:X174) / 'Exam (LECTURE ONLY)'!AM$10), "", SUMIF('Exam (LECTURE ONLY)'!O$20:X$20, "CLO5", 'Exam (LECTURE ONLY)'!O174:X174) / 'Exam (LECTURE ONLY)'!AM$10),
IF(AND('PRINTABLE (per grading)'!H$16="EXAM", 'PRINTABLE (per grading)'!B$13="Final"), IF(ISERROR(SUMIF('Exam (LECTURE ONLY)'!Z$20:AI$20, "CLO5", 'Exam (LECTURE ONLY)'!Z174:AI174) / 'Exam (LECTURE ONLY)'!AN$10), "", SUMIF('Exam (LECTURE ONLY)'!Z$20:AI$20, "CLO5", 'Exam (LECTURE ONLY)'!Z174:AI174) / 'Exam (LECTURE ONLY)'!AN$10),
IF(AND('PRINTABLE (per grading)'!H$16="OUTPUT", 'PRINTABLE (per grading)'!B$13="Prelim"), IF(ISERROR(SUMIF(OUTPUT!C$20:M$20, "CLO5", OUTPUT!C174:M174) / OUTPUT!AL$10), "", SUMIF(OUTPUT!C$20:M$20, "CLO5", OUTPUT!C174:M174) / OUTPUT!AL$10),
IF(AND('PRINTABLE (per grading)'!H$16="OUTPUT", 'PRINTABLE (per grading)'!B$13="Midterm"), IF(ISERROR(SUMIF(OUTPUT!O$20:Y$20, "CLO5", OUTPUT!O174:Y174) / OUTPUT!AM$10), "", SUMIF(OUTPUT!O$20:Y$20, "CLO5", OUTPUT!O174:Y174) / OUTPUT!AM$10),
IF(AND('PRINTABLE (per grading)'!H$16="OUTPUT", 'PRINTABLE (per grading)'!B$13="Final"), IF(ISERROR(SUMIF(OUTPUT!AA$20:AI$20, "CLO5", OUTPUT!AA174:AI174) / OUTPUT!AN$10), "", SUMIF(OUTPUT!AA$20:AI$20, "CLO5", OUTPUT!AA174:AI174) / OUTPUT!AN$10),
"")))))),"")</f>
        <v/>
      </c>
      <c r="AJ172" s="232" t="str">
        <f t="shared" si="80"/>
        <v/>
      </c>
      <c r="AK172" s="233" t="str">
        <f t="shared" si="81"/>
        <v/>
      </c>
      <c r="AL172" s="25" t="str">
        <f>IF(B172 &lt;&gt; "", IFERROR(IF(C$16 = "PRELIM", SUMIF('Database (LECTURE-RES-PRAC)'!D$14:AG$14, "CLO6", 'Database (LECTURE-RES-PRAC)'!D169:AG169) / 'Grade computation'!F$9, IF(C$16 = "MIDTERM", SUMIF('Database (LECTURE-RES-PRAC)'!AJ$14:BM$14, "CLO6", 'Database (LECTURE-RES-PRAC)'!AJ169:BM169) / 'Grade computation'!G$9, IF(C$16 = "FINAL", SUMIF('Database (LECTURE-RES-PRAC)'!BP$14:CS$14, "CLO6", 'Database (LECTURE-RES-PRAC)'!BP169:CS169) / 'Grade computation'!H$9,""))),""),"")</f>
        <v/>
      </c>
      <c r="AM172" s="232" t="str">
        <f t="shared" si="82"/>
        <v/>
      </c>
      <c r="AN172" s="25" t="str">
        <f>IF(B172 &lt;&gt; "",IF(AND('PRINTABLE (per grading)'!H$16="EXAM", 'PRINTABLE (per grading)'!B$13="Prelim"), IF(ISERROR(SUMIF('Exam (LECTURE ONLY)'!D$20:M$20, "CLO6", 'Exam (LECTURE ONLY)'!D174:M174) / 'Exam (LECTURE ONLY)'!AL$11), "", SUMIF('Exam (LECTURE ONLY)'!D$20:M$20, "CLO6", 'Exam (LECTURE ONLY)'!D174:M174) /'Exam (LECTURE ONLY)'!AL$11),
IF(AND('PRINTABLE (per grading)'!H$16="EXAM", 'PRINTABLE (per grading)'!B$13="Midterm"), IF(ISERROR(SUMIF('Exam (LECTURE ONLY)'!O$20:X$20, "CLO6", 'Exam (LECTURE ONLY)'!O174:X174) / 'Exam (LECTURE ONLY)'!AM$11), "", SUMIF('Exam (LECTURE ONLY)'!O$20:X$20, "CLO6", 'Exam (LECTURE ONLY)'!O174:X174) / 'Exam (LECTURE ONLY)'!AM$11),
IF(AND('PRINTABLE (per grading)'!H$16="EXAM", 'PRINTABLE (per grading)'!B$13="Final"), IF(ISERROR(SUMIF('Exam (LECTURE ONLY)'!Z$20:AI$20, "CLO6", 'Exam (LECTURE ONLY)'!Z174:AI174) / 'Exam (LECTURE ONLY)'!AN$11), "", SUMIF('Exam (LECTURE ONLY)'!Z$20:AI$20, "CLO6", 'Exam (LECTURE ONLY)'!Z174:AI174) / 'Exam (LECTURE ONLY)'!AN$11),
IF(AND('PRINTABLE (per grading)'!H$16="OUTPUT", 'PRINTABLE (per grading)'!B$13="Prelim"), IF(ISERROR(SUMIF(OUTPUT!C$20:M$20, "CLO6", OUTPUT!C174:M174) / OUTPUT!AL$11), "", SUMIF(OUTPUT!C$20:M$20, "CLO6", OUTPUT!C174:M174) / OUTPUT!AL$11),
IF(AND('PRINTABLE (per grading)'!H$16="OUTPUT", 'PRINTABLE (per grading)'!B$13="Midterm"), IF(ISERROR(SUMIF(OUTPUT!O$20:Y$20, "CLO6", OUTPUT!O174:Y174) / OUTPUT!AM$11), "", SUMIF(OUTPUT!O$20:Y$20, "CLO6", OUTPUT!O174:Y174) / OUTPUT!AM$11),
IF(AND('PRINTABLE (per grading)'!H$16="OUTPUT", 'PRINTABLE (per grading)'!B$13="Final"), IF(ISERROR(SUMIF(OUTPUT!AA$20:AI$20, "CLO6", OUTPUT!AA174:AI174) / OUTPUT!AN$11), "", SUMIF(OUTPUT!AA$20:AI$20, "CLO6", OUTPUT!AA174:AI174) / OUTPUT!AN$11),
"")))))),"")</f>
        <v/>
      </c>
      <c r="AO172" s="232" t="str">
        <f t="shared" si="83"/>
        <v/>
      </c>
      <c r="AP172" s="233" t="str">
        <f t="shared" si="84"/>
        <v/>
      </c>
      <c r="AQ172" s="25" t="str">
        <f>IF(B172 &lt;&gt; "", IFERROR(IF(C$16 = "PRELIM", SUMIF('Database (LECTURE-RES-PRAC)'!D$14:AG$14, "CLO7", 'Database (LECTURE-RES-PRAC)'!D169:AG169) / 'Grade computation'!F$10, IF(C$16 = "MIDTERM", SUMIF('Database (LECTURE-RES-PRAC)'!AJ$14:BM$14, "CLO7", 'Database (LECTURE-RES-PRAC)'!AJ169:BM169) / 'Grade computation'!G$10, IF(C$16 = "FINAL", SUMIF('Database (LECTURE-RES-PRAC)'!BP$14:CS$14, "CLO7", 'Database (LECTURE-RES-PRAC)'!BP169:CS169) / 'Grade computation'!H$10,""))),""),"")</f>
        <v/>
      </c>
      <c r="AR172" s="232" t="str">
        <f t="shared" si="85"/>
        <v/>
      </c>
      <c r="AS172" s="25" t="str">
        <f>IF(B172 &lt;&gt; "",IF(AND('PRINTABLE (per grading)'!H$16="EXAM", 'PRINTABLE (per grading)'!B$13="Prelim"), IF(ISERROR(SUMIF('Exam (LECTURE ONLY)'!D$20:M$20, "CLO7", 'Exam (LECTURE ONLY)'!D174:M174) / 'Exam (LECTURE ONLY)'!AL$12), "", SUMIF('Exam (LECTURE ONLY)'!D$20:M$20, "CLO7", 'Exam (LECTURE ONLY)'!D174:M174) /'Exam (LECTURE ONLY)'!AL$12),
IF(AND('PRINTABLE (per grading)'!H$16="EXAM", 'PRINTABLE (per grading)'!B$13="Midterm"), IF(ISERROR(SUMIF('Exam (LECTURE ONLY)'!O$20:X$20, "CLO7", 'Exam (LECTURE ONLY)'!O174:X174) / 'Exam (LECTURE ONLY)'!AM$12), "", SUMIF('Exam (LECTURE ONLY)'!O$20:X$20, "CLO7", 'Exam (LECTURE ONLY)'!O174:X174) / 'Exam (LECTURE ONLY)'!AM$12),
IF(AND('PRINTABLE (per grading)'!H$16="EXAM", 'PRINTABLE (per grading)'!B$13="Final"), IF(ISERROR(SUMIF('Exam (LECTURE ONLY)'!Z$20:AI$20, "CLO7", 'Exam (LECTURE ONLY)'!Z174:AI174) / 'Exam (LECTURE ONLY)'!AN$12), "", SUMIF('Exam (LECTURE ONLY)'!Z$20:AI$20, "CLO7", 'Exam (LECTURE ONLY)'!Z174:AI174) / 'Exam (LECTURE ONLY)'!AN$12),
IF(AND('PRINTABLE (per grading)'!H$16="OUTPUT", 'PRINTABLE (per grading)'!B$13="Prelim"), IF(ISERROR(SUMIF(OUTPUT!C$20:M$20, "CLO7", OUTPUT!C174:M174) / OUTPUT!AL$12), "", SUMIF(OUTPUT!C$20:M$20, "CLO7", OUTPUT!C174:M174) / OUTPUT!AL$12),
IF(AND('PRINTABLE (per grading)'!H$16="OUTPUT", 'PRINTABLE (per grading)'!B$13="Midterm"), IF(ISERROR(SUMIF(OUTPUT!O$20:Y$20, "CLO7", OUTPUT!O174:Y174) / OUTPUT!AM$12), "", SUMIF(OUTPUT!O$20:Y$20, "CLO7", OUTPUT!O174:Y174) / OUTPUT!AM$12),
IF(AND('PRINTABLE (per grading)'!H$16="OUTPUT", 'PRINTABLE (per grading)'!B$13="Final"), IF(ISERROR(SUMIF(OUTPUT!AA$20:AI$20, "CLO7", OUTPUT!AA174:AI174) / OUTPUT!AN$12), "", SUMIF(OUTPUT!AA$20:AI$20, "CLO7", OUTPUT!AA174:AI174) / OUTPUT!AN$12),
"")))))),"")</f>
        <v/>
      </c>
      <c r="AT172" s="232" t="str">
        <f t="shared" si="86"/>
        <v/>
      </c>
      <c r="AU172" s="233" t="str">
        <f t="shared" si="87"/>
        <v/>
      </c>
      <c r="AV172" s="25" t="str">
        <f>IF(B172 &lt;&gt; "", IFERROR(IF(C$16 = "PRELIM", SUMIF('Database (LECTURE-RES-PRAC)'!D$14:AG$14, "CLO8", 'Database (LECTURE-RES-PRAC)'!D169:AG169) / 'Grade computation'!F$11, IF(C$16 = "MIDTERM", SUMIF('Database (LECTURE-RES-PRAC)'!AJ$14:BM$14, "CLO8", 'Database (LECTURE-RES-PRAC)'!AJ169:BM169) / 'Grade computation'!G$11, IF(C$16 = "FINAL", SUMIF('Database (LECTURE-RES-PRAC)'!BP$14:CS$14, "CLO8", 'Database (LECTURE-RES-PRAC)'!BP169:CS169) / 'Grade computation'!H$11,""))),""),"")</f>
        <v/>
      </c>
      <c r="AW172" s="232" t="str">
        <f t="shared" si="88"/>
        <v/>
      </c>
      <c r="AX172" s="25" t="str">
        <f>IF(B172 &lt;&gt; "",IF(AND('PRINTABLE (per grading)'!H$16="EXAM", 'PRINTABLE (per grading)'!B$13="Prelim"), IF(ISERROR(SUMIF('Exam (LECTURE ONLY)'!D$20:M$20, "CLO8", 'Exam (LECTURE ONLY)'!D174:M174) / 'Exam (LECTURE ONLY)'!AL$13), "", SUMIF('Exam (LECTURE ONLY)'!D$20:M$20, "CLO8", 'Exam (LECTURE ONLY)'!D174:M174) /'Exam (LECTURE ONLY)'!AL$13),
IF(AND('PRINTABLE (per grading)'!H$16="EXAM", 'PRINTABLE (per grading)'!B$13="Midterm"), IF(ISERROR(SUMIF('Exam (LECTURE ONLY)'!O$20:X$20, "CLO8", 'Exam (LECTURE ONLY)'!O174:X174) / 'Exam (LECTURE ONLY)'!AM$13), "", SUMIF('Exam (LECTURE ONLY)'!O$20:X$20, "CLO8", 'Exam (LECTURE ONLY)'!O174:X174) / 'Exam (LECTURE ONLY)'!AM$13),
IF(AND('PRINTABLE (per grading)'!H$16="EXAM", 'PRINTABLE (per grading)'!B$13="Final"), IF(ISERROR(SUMIF('Exam (LECTURE ONLY)'!Z$20:AI$20, "CLO8", 'Exam (LECTURE ONLY)'!Z174:AI174) / 'Exam (LECTURE ONLY)'!AN$13), "", SUMIF('Exam (LECTURE ONLY)'!Z$20:AI$20, "CLO8", 'Exam (LECTURE ONLY)'!Z174:AI174) / 'Exam (LECTURE ONLY)'!AN$13),
IF(AND('PRINTABLE (per grading)'!H$16="OUTPUT", 'PRINTABLE (per grading)'!B$13="Prelim"), IF(ISERROR(SUMIF(OUTPUT!C$20:M$20, "CLO8", OUTPUT!C174:M174) / OUTPUT!AL$13), "", SUMIF(OUTPUT!C$20:M$20, "CLO8", OUTPUT!C174:M174) / OUTPUT!AL$13),
IF(AND('PRINTABLE (per grading)'!H$16="OUTPUT", 'PRINTABLE (per grading)'!B$13="Midterm"), IF(ISERROR(SUMIF(OUTPUT!O$20:Y$20, "CLO8", OUTPUT!O174:Y174) / OUTPUT!AM$13), "", SUMIF(OUTPUT!O$20:Y$20, "CLO8", OUTPUT!O174:Y174) / OUTPUT!AM$13),
IF(AND('PRINTABLE (per grading)'!H$16="OUTPUT", 'PRINTABLE (per grading)'!B$13="Final"), IF(ISERROR(SUMIF(OUTPUT!AA$20:AI$20, "CLO8", OUTPUT!AA174:AI174) / OUTPUT!AN$13), "", SUMIF(OUTPUT!AA$20:AI$20, "CLO8", OUTPUT!AA174:AI174) / OUTPUT!AN$13),
"")))))),"")</f>
        <v/>
      </c>
      <c r="AY172" s="232" t="str">
        <f t="shared" si="89"/>
        <v/>
      </c>
      <c r="AZ172" s="233" t="str">
        <f t="shared" si="90"/>
        <v/>
      </c>
      <c r="BA172" s="25" t="str">
        <f>IF(B172 &lt;&gt; "", IFERROR(IF(C$16 = "PRELIM", SUMIF('Database (LECTURE-RES-PRAC)'!D$14:AG$14, "CLO9", 'Database (LECTURE-RES-PRAC)'!D169:AG169) / 'Grade computation'!F$12, IF(C$16 = "MIDTERM", SUMIF('Database (LECTURE-RES-PRAC)'!AJ$14:BM$14, "CLO9", 'Database (LECTURE-RES-PRAC)'!AJ169:BM169) / 'Grade computation'!G$12, IF(C$16 = "FINAL", SUMIF('Database (LECTURE-RES-PRAC)'!BP$14:CS$14, "CLO9", 'Database (LECTURE-RES-PRAC)'!BP169:CS169) / 'Grade computation'!H$12,""))),""),"")</f>
        <v/>
      </c>
      <c r="BB172" s="232" t="str">
        <f t="shared" si="91"/>
        <v/>
      </c>
      <c r="BC172" s="25" t="str">
        <f>IF(B172 &lt;&gt; "",IF(AND('PRINTABLE (per grading)'!H$16="EXAM", 'PRINTABLE (per grading)'!B$13="Prelim"), IF(ISERROR(SUMIF('Exam (LECTURE ONLY)'!D$20:M$20, "CLO9", 'Exam (LECTURE ONLY)'!D174:M174) / 'Exam (LECTURE ONLY)'!AL$14), "", SUMIF('Exam (LECTURE ONLY)'!D$20:M$20, "CLO9", 'Exam (LECTURE ONLY)'!D174:M174) /'Exam (LECTURE ONLY)'!AL$14),
IF(AND('PRINTABLE (per grading)'!H$16="EXAM", 'PRINTABLE (per grading)'!B$13="Midterm"), IF(ISERROR(SUMIF('Exam (LECTURE ONLY)'!O$20:X$20, "CLO9", 'Exam (LECTURE ONLY)'!O174:X174) / 'Exam (LECTURE ONLY)'!AM$14), "", SUMIF('Exam (LECTURE ONLY)'!O$20:X$20, "CLO9", 'Exam (LECTURE ONLY)'!O174:X174) / 'Exam (LECTURE ONLY)'!AM$14),
IF(AND('PRINTABLE (per grading)'!H$16="EXAM", 'PRINTABLE (per grading)'!B$13="Final"), IF(ISERROR(SUMIF('Exam (LECTURE ONLY)'!Z$20:AI$20, "CLO9", 'Exam (LECTURE ONLY)'!Z174:AI174) / 'Exam (LECTURE ONLY)'!AN$14), "", SUMIF('Exam (LECTURE ONLY)'!Z$20:AI$20, "CLO9", 'Exam (LECTURE ONLY)'!Z174:AI174) / 'Exam (LECTURE ONLY)'!AN$14),
IF(AND('PRINTABLE (per grading)'!H$16="OUTPUT", 'PRINTABLE (per grading)'!B$13="Prelim"), IF(ISERROR(SUMIF(OUTPUT!C$20:M$20, "CLO9", OUTPUT!C174:M174) / OUTPUT!AL$14), "", SUMIF(OUTPUT!C$20:M$20, "CLO9", OUTPUT!C174:M174) / OUTPUT!AL$14),
IF(AND('PRINTABLE (per grading)'!H$16="OUTPUT", 'PRINTABLE (per grading)'!B$13="Midterm"), IF(ISERROR(SUMIF(OUTPUT!O$20:Y$20, "CLO9", OUTPUT!O174:Y174) / OUTPUT!AM$14), "", SUMIF(OUTPUT!O$20:Y$20, "CLO9", OUTPUT!O174:Y174) / OUTPUT!AM$14),
IF(AND('PRINTABLE (per grading)'!H$16="OUTPUT", 'PRINTABLE (per grading)'!B$13="Final"), IF(ISERROR(SUMIF(OUTPUT!AA$20:AI$20, "CLO9", OUTPUT!AA174:AI174) / OUTPUT!AN$14), "", SUMIF(OUTPUT!AA$20:AI$20, "CLO9", OUTPUT!AA174:AI174) / OUTPUT!AN$14),
"")))))),"")</f>
        <v/>
      </c>
      <c r="BD172" s="232" t="str">
        <f t="shared" si="92"/>
        <v/>
      </c>
      <c r="BE172" s="233" t="str">
        <f t="shared" si="93"/>
        <v/>
      </c>
      <c r="BF172" s="25" t="str">
        <f>IF(B172 &lt;&gt; "", IFERROR(IF(C$16 = "PRELIM", SUMIF('Database (LECTURE-RES-PRAC)'!D$14:AG$14, "CLO10", 'Database (LECTURE-RES-PRAC)'!D169:AG169) / 'Grade computation'!F$13, IF(C$16 = "MIDTERM", SUMIF('Database (LECTURE-RES-PRAC)'!AJ$14:BM$14, "CLO10", 'Database (LECTURE-RES-PRAC)'!AJ169:BM169) / 'Grade computation'!G$13, IF(C$16 = "FINAL", SUMIF('Database (LECTURE-RES-PRAC)'!BP$14:CS$14, "CLO10", 'Database (LECTURE-RES-PRAC)'!BP169:CS169) / 'Grade computation'!H$13,""))),""),"")</f>
        <v/>
      </c>
      <c r="BG172" s="232" t="str">
        <f t="shared" si="94"/>
        <v/>
      </c>
      <c r="BH172" s="25" t="str">
        <f>IF(B172 &lt;&gt; "",IF(AND('PRINTABLE (per grading)'!H$16="EXAM", 'PRINTABLE (per grading)'!B$13="Prelim"), IF(ISERROR(SUMIF('Exam (LECTURE ONLY)'!D$20:M$20, "CLO10", 'Exam (LECTURE ONLY)'!D174:M174) / 'Exam (LECTURE ONLY)'!AL$15), "", SUMIF('Exam (LECTURE ONLY)'!D$20:M$20, "CLO10", 'Exam (LECTURE ONLY)'!D174:M174) /'Exam (LECTURE ONLY)'!AL$15),
IF(AND('PRINTABLE (per grading)'!H$16="EXAM", 'PRINTABLE (per grading)'!B$13="Midterm"), IF(ISERROR(SUMIF('Exam (LECTURE ONLY)'!O$20:X$20, "CLO10", 'Exam (LECTURE ONLY)'!O174:X174) / 'Exam (LECTURE ONLY)'!AM$15), "", SUMIF('Exam (LECTURE ONLY)'!O$20:X$20, "CLO10", 'Exam (LECTURE ONLY)'!O174:X174) / 'Exam (LECTURE ONLY)'!AM$15),
IF(AND('PRINTABLE (per grading)'!H$16="EXAM", 'PRINTABLE (per grading)'!B$13="Final"), IF(ISERROR(SUMIF('Exam (LECTURE ONLY)'!Z$20:AI$20, "CLO10", 'Exam (LECTURE ONLY)'!Z174:AI174) / 'Exam (LECTURE ONLY)'!AN$15), "", SUMIF('Exam (LECTURE ONLY)'!Z$20:AI$20, "CLO10", 'Exam (LECTURE ONLY)'!Z174:AI174) / 'Exam (LECTURE ONLY)'!AN$15),
IF(AND('PRINTABLE (per grading)'!H$16="OUTPUT", 'PRINTABLE (per grading)'!B$13="Prelim"), IF(ISERROR(SUMIF(OUTPUT!C$20:M$20, "CLO10", OUTPUT!C174:M174) / OUTPUT!AL$15), "", SUMIF(OUTPUT!C$20:M$20, "CLO10", OUTPUT!C174:M174) / OUTPUT!AL$15),
IF(AND('PRINTABLE (per grading)'!H$16="OUTPUT", 'PRINTABLE (per grading)'!B$13="Midterm"), IF(ISERROR(SUMIF(OUTPUT!O$20:Y$20, "CLO10", OUTPUT!O174:Y174) / OUTPUT!AM$15), "", SUMIF(OUTPUT!O$20:Y$20, "CLO10", OUTPUT!O174:Y174) / OUTPUT!AM$15),
IF(AND('PRINTABLE (per grading)'!H$16="OUTPUT", 'PRINTABLE (per grading)'!B$13="Final"), IF(ISERROR(SUMIF(OUTPUT!AA$20:AI$20, "CLO10", OUTPUT!AA174:AI174) / OUTPUT!AN$15), "", SUMIF(OUTPUT!AA$20:AI$20, "CLO10", OUTPUT!AA174:AI174) / OUTPUT!AN$15),
"")))))),"")</f>
        <v/>
      </c>
      <c r="BI172" s="232" t="str">
        <f t="shared" si="95"/>
        <v/>
      </c>
      <c r="BJ172" s="233" t="str">
        <f t="shared" si="96"/>
        <v/>
      </c>
      <c r="BK172" s="2"/>
    </row>
    <row r="173" spans="1:63" ht="20.100000000000001" customHeight="1">
      <c r="A173" s="118" t="str">
        <f>IF(ISBLANK('Database (LECTURE-RES-PRAC)'!A170),"",'Database (LECTURE-RES-PRAC)'!A170)</f>
        <v/>
      </c>
      <c r="B173" s="119" t="str">
        <f>IF(ISBLANK('Database (LECTURE-RES-PRAC)'!B170),"",'Database (LECTURE-RES-PRAC)'!B170)</f>
        <v/>
      </c>
      <c r="C173" s="134" t="str">
        <f>IF(B173&lt;&gt;"",IF(C$16="PRELIM",'Grade computation'!C173, IF(C$16="MIDTERM",'Grade computation'!K173, IF(C$16="FINAL",'Grade computation'!S173,""))),"")</f>
        <v/>
      </c>
      <c r="D173" s="135" t="str">
        <f t="shared" si="1"/>
        <v/>
      </c>
      <c r="E173" s="134" t="str">
        <f>IF(B173&lt;&gt;"", IF(C$16="PRELIM",'Grade computation'!E173, IF(C$16="MIDTERM",'Grade computation'!M173, IF(C$16="FINAL",'Grade computation'!U173,""))),"")</f>
        <v/>
      </c>
      <c r="F173" s="136" t="str">
        <f t="shared" si="2"/>
        <v/>
      </c>
      <c r="G173" s="137" t="str">
        <f t="shared" si="3"/>
        <v/>
      </c>
      <c r="H173" s="207" t="str">
        <f>IF(B173&lt;&gt;"",IF(C$16="PRELIM", 'Grade computation'!H173, IF(C$16="MIDTERM", 'Grade computation'!P173, IF(C$16="FINAL",'Grade computation'!X173, ""))),"")</f>
        <v/>
      </c>
      <c r="I173" s="137" t="str">
        <f t="shared" si="4"/>
        <v/>
      </c>
      <c r="J173" s="139" t="str">
        <f t="shared" si="5"/>
        <v/>
      </c>
      <c r="K173" s="377" t="str">
        <f t="shared" si="6"/>
        <v/>
      </c>
      <c r="L173" s="434"/>
      <c r="M173" s="25" t="str">
        <f>IF(B173 &lt;&gt; "", IFERROR(IF(C$16 = "PRELIM", SUMIF('Database (LECTURE-RES-PRAC)'!D$14:AG$14, "CLO1", 'Database (LECTURE-RES-PRAC)'!D170:AG170) / 'Grade computation'!F$4, IF(C$16 = "MIDTERM", SUMIF('Database (LECTURE-RES-PRAC)'!AJ$14:BM$14, "CLO1", 'Database (LECTURE-RES-PRAC)'!AJ170:BM170) / 'Grade computation'!G$4, IF(C$16 = "FINAL", SUMIF('Database (LECTURE-RES-PRAC)'!BP$14:CS$14, "CLO1", 'Database (LECTURE-RES-PRAC)'!BP170:CS170) / 'Grade computation'!H$4,""))),""),"")</f>
        <v/>
      </c>
      <c r="N173" s="232" t="str">
        <f t="shared" si="67"/>
        <v/>
      </c>
      <c r="O173" s="25" t="str">
        <f>IF(B173 &lt;&gt; "",IF(AND('PRINTABLE (per grading)'!H$16="EXAM", 'PRINTABLE (per grading)'!B$13="Prelim"), IF(ISERROR(SUMIF('Exam (LECTURE ONLY)'!D$20:M$20, "CLO1", 'Exam (LECTURE ONLY)'!D175:M175) / 'Exam (LECTURE ONLY)'!AL$6), "", SUMIF('Exam (LECTURE ONLY)'!D$20:M$20, "CLO1", 'Exam (LECTURE ONLY)'!D175:M175) /'Exam (LECTURE ONLY)'!AL$6),
IF(AND('PRINTABLE (per grading)'!H$16="EXAM", 'PRINTABLE (per grading)'!B$13="Midterm"), IF(ISERROR(SUMIF('Exam (LECTURE ONLY)'!O$20:X$20, "CLO1", 'Exam (LECTURE ONLY)'!O175:X175) / 'Exam (LECTURE ONLY)'!AM$6), "", SUMIF('Exam (LECTURE ONLY)'!O$20:X$20, "CLO1", 'Exam (LECTURE ONLY)'!O175:X175) / 'Exam (LECTURE ONLY)'!AM$6),
IF(AND('PRINTABLE (per grading)'!H$16="EXAM", 'PRINTABLE (per grading)'!B$13="Final"), IF(ISERROR(SUMIF('Exam (LECTURE ONLY)'!Z$20:AI$20, "CLO1", 'Exam (LECTURE ONLY)'!Z175:AI175) / 'Exam (LECTURE ONLY)'!AN$6), "", SUMIF('Exam (LECTURE ONLY)'!Z$20:AI$20, "CLO1", 'Exam (LECTURE ONLY)'!Z175:AI175) / 'Exam (LECTURE ONLY)'!AN$6),
IF(AND('PRINTABLE (per grading)'!H$16="OUTPUT", 'PRINTABLE (per grading)'!B$13="Prelim"), IF(ISERROR(SUMIF(OUTPUT!C$20:M$20, "CLO1", OUTPUT!C175:M175) / OUTPUT!AL$6), "", SUMIF(OUTPUT!C$20:M$20, "CLO1", OUTPUT!C175:M175) / OUTPUT!AL$6),
IF(AND('PRINTABLE (per grading)'!H$16="OUTPUT", 'PRINTABLE (per grading)'!B$13="Midterm"), IF(ISERROR(SUMIF(OUTPUT!O$20:Y$20, "CLO1", OUTPUT!O175:Y175) / OUTPUT!AM$6), "", SUMIF(OUTPUT!O$20:Y$20, "CLO1", OUTPUT!O175:Y175) / OUTPUT!AM$6),
IF(AND('PRINTABLE (per grading)'!H$16="OUTPUT", 'PRINTABLE (per grading)'!B$13="Final"), IF(ISERROR(SUMIF(OUTPUT!AA$20:AI$20, "CLO1", OUTPUT!AA175:AI175) / OUTPUT!AN$6), "", SUMIF(OUTPUT!AA$20:AI$20, "CLO1", OUTPUT!AA175:AI175) / OUTPUT!AN$6),
"")))))),"")</f>
        <v/>
      </c>
      <c r="P173" s="232" t="str">
        <f t="shared" si="68"/>
        <v/>
      </c>
      <c r="Q173" s="233" t="str">
        <f t="shared" si="69"/>
        <v/>
      </c>
      <c r="R173" s="25" t="str">
        <f>IF(B173 &lt;&gt; "", IFERROR(IF(C$16 = "PRELIM", SUMIF('Database (LECTURE-RES-PRAC)'!D$14:AG$14, "CLO2", 'Database (LECTURE-RES-PRAC)'!D170:AG170) / 'Grade computation'!F$5, IF(C$16 = "MIDTERM", SUMIF('Database (LECTURE-RES-PRAC)'!AJ$14:BM$14, "CLO2", 'Database (LECTURE-RES-PRAC)'!AJ170:BM170) / 'Grade computation'!G$5, IF(C$16 = "FINAL", SUMIF('Database (LECTURE-RES-PRAC)'!BP$14:CS$14, "CLO2", 'Database (LECTURE-RES-PRAC)'!BP170:CS170) / 'Grade computation'!H$5,""))),""),"")</f>
        <v/>
      </c>
      <c r="S173" s="232" t="str">
        <f t="shared" si="70"/>
        <v/>
      </c>
      <c r="T173" s="25" t="str">
        <f>IF(B173 &lt;&gt; "",IF(AND('PRINTABLE (per grading)'!H$16="EXAM", 'PRINTABLE (per grading)'!B$13="Prelim"), IF(ISERROR(SUMIF('Exam (LECTURE ONLY)'!D$20:M$20, "CLO2", 'Exam (LECTURE ONLY)'!D175:M175) / 'Exam (LECTURE ONLY)'!AL$7), "", SUMIF('Exam (LECTURE ONLY)'!D$20:M$20, "CLO2", 'Exam (LECTURE ONLY)'!D175:M175) /'Exam (LECTURE ONLY)'!AL$7),
IF(AND('PRINTABLE (per grading)'!H$16="EXAM", 'PRINTABLE (per grading)'!B$13="Midterm"), IF(ISERROR(SUMIF('Exam (LECTURE ONLY)'!O$20:X$20, "CLO2", 'Exam (LECTURE ONLY)'!O175:X175) / 'Exam (LECTURE ONLY)'!AM$7), "", SUMIF('Exam (LECTURE ONLY)'!O$20:X$20, "CLO2", 'Exam (LECTURE ONLY)'!O175:X175) / 'Exam (LECTURE ONLY)'!AM$7),
IF(AND('PRINTABLE (per grading)'!H$16="EXAM", 'PRINTABLE (per grading)'!B$13="Final"), IF(ISERROR(SUMIF('Exam (LECTURE ONLY)'!Z$20:AI$20, "CLO2", 'Exam (LECTURE ONLY)'!Z175:AI175) / 'Exam (LECTURE ONLY)'!AN$7), "", SUMIF('Exam (LECTURE ONLY)'!Z$20:AI$20, "CLO2", 'Exam (LECTURE ONLY)'!Z175:AI175) / 'Exam (LECTURE ONLY)'!AN$7),
IF(AND('PRINTABLE (per grading)'!H$16="OUTPUT", 'PRINTABLE (per grading)'!B$13="Prelim"), IF(ISERROR(SUMIF(OUTPUT!C$20:M$20, "CLO2", OUTPUT!C175:M175) / OUTPUT!AL$7), "", SUMIF(OUTPUT!C$20:M$20, "CLO2", OUTPUT!C175:M175) / OUTPUT!AL$7),
IF(AND('PRINTABLE (per grading)'!H$16="OUTPUT", 'PRINTABLE (per grading)'!B$13="Midterm"), IF(ISERROR(SUMIF(OUTPUT!O$20:Y$20, "CLO2", OUTPUT!O175:Y175) / OUTPUT!AM$7), "", SUMIF(OUTPUT!O$20:Y$20, "CLO2", OUTPUT!O175:Y175) / OUTPUT!AM$7),
IF(AND('PRINTABLE (per grading)'!H$16="OUTPUT", 'PRINTABLE (per grading)'!B$13="Final"), IF(ISERROR(SUMIF(OUTPUT!AA$20:AI$20, "CLO2", OUTPUT!AA175:AI175) / OUTPUT!AN$7), "", SUMIF(OUTPUT!AA$20:AI$20, "CLO2", OUTPUT!AA175:AI175) / OUTPUT!AN$7),
"")))))),"")</f>
        <v/>
      </c>
      <c r="U173" s="232" t="str">
        <f t="shared" si="71"/>
        <v/>
      </c>
      <c r="V173" s="233" t="str">
        <f t="shared" si="72"/>
        <v/>
      </c>
      <c r="W173" s="25" t="str">
        <f>IF(B173 &lt;&gt; "", IFERROR(IF(C$16 = "PRELIM", SUMIF('Database (LECTURE-RES-PRAC)'!D$14:AG$14, "CLO3", 'Database (LECTURE-RES-PRAC)'!D170:AG170) / 'Grade computation'!F$6, IF(C$16 = "MIDTERM", SUMIF('Database (LECTURE-RES-PRAC)'!AJ$14:BM$14, "CLO3", 'Database (LECTURE-RES-PRAC)'!AJ170:BM170) / 'Grade computation'!G$6, IF(C$16 = "FINAL", SUMIF('Database (LECTURE-RES-PRAC)'!BP$14:CS$14, "CLO3", 'Database (LECTURE-RES-PRAC)'!BP170:CS170) / 'Grade computation'!H$6,""))),""),"")</f>
        <v/>
      </c>
      <c r="X173" s="232" t="str">
        <f t="shared" si="73"/>
        <v/>
      </c>
      <c r="Y173" s="25" t="str">
        <f>IF(B173 &lt;&gt; "",IF(AND('PRINTABLE (per grading)'!H$16="EXAM", 'PRINTABLE (per grading)'!B$13="Prelim"), IF(ISERROR(SUMIF('Exam (LECTURE ONLY)'!D$20:M$20, "CLO3", 'Exam (LECTURE ONLY)'!D175:M175) / 'Exam (LECTURE ONLY)'!AL$8), "", SUMIF('Exam (LECTURE ONLY)'!D$20:M$20, "CLO3", 'Exam (LECTURE ONLY)'!D175:M175) /'Exam (LECTURE ONLY)'!AL$8),
IF(AND('PRINTABLE (per grading)'!H$16="EXAM", 'PRINTABLE (per grading)'!B$13="Midterm"), IF(ISERROR(SUMIF('Exam (LECTURE ONLY)'!O$20:X$20, "CLO3", 'Exam (LECTURE ONLY)'!O175:X175) / 'Exam (LECTURE ONLY)'!AM$8), "", SUMIF('Exam (LECTURE ONLY)'!O$20:X$20, "CLO3", 'Exam (LECTURE ONLY)'!O175:X175) / 'Exam (LECTURE ONLY)'!AM$8),
IF(AND('PRINTABLE (per grading)'!H$16="EXAM", 'PRINTABLE (per grading)'!B$13="Final"), IF(ISERROR(SUMIF('Exam (LECTURE ONLY)'!Z$20:AI$20, "CLO3", 'Exam (LECTURE ONLY)'!Z175:AI175) / 'Exam (LECTURE ONLY)'!AN$8), "", SUMIF('Exam (LECTURE ONLY)'!Z$20:AI$20, "CLO3", 'Exam (LECTURE ONLY)'!Z175:AI175) / 'Exam (LECTURE ONLY)'!AN$8),
IF(AND('PRINTABLE (per grading)'!H$16="OUTPUT", 'PRINTABLE (per grading)'!B$13="Prelim"), IF(ISERROR(SUMIF(OUTPUT!C$20:M$20, "CLO3", OUTPUT!C175:M175) / OUTPUT!AL$8), "", SUMIF(OUTPUT!C$20:M$20, "CLO3", OUTPUT!C175:M175) / OUTPUT!AL$8),
IF(AND('PRINTABLE (per grading)'!H$16="OUTPUT", 'PRINTABLE (per grading)'!B$13="Midterm"), IF(ISERROR(SUMIF(OUTPUT!O$20:Y$20, "CLO3", OUTPUT!O175:Y175) / OUTPUT!AM$8), "", SUMIF(OUTPUT!O$20:Y$20, "CLO3", OUTPUT!O175:Y175) / OUTPUT!AM$8),
IF(AND('PRINTABLE (per grading)'!H$16="OUTPUT", 'PRINTABLE (per grading)'!B$13="Final"), IF(ISERROR(SUMIF(OUTPUT!AA$20:AI$20, "CLO3", OUTPUT!AA175:AI175) / OUTPUT!AN$8), "", SUMIF(OUTPUT!AA$20:AI$20, "CLO3", OUTPUT!AA175:AI175) / OUTPUT!AN$8),
"" )))))),"")</f>
        <v/>
      </c>
      <c r="Z173" s="232" t="str">
        <f t="shared" si="74"/>
        <v/>
      </c>
      <c r="AA173" s="233" t="str">
        <f t="shared" si="75"/>
        <v/>
      </c>
      <c r="AB173" s="25" t="str">
        <f>IF(B173 &lt;&gt; "", IFERROR(IF(C$16 = "PRELIM", SUMIF('Database (LECTURE-RES-PRAC)'!D$14:AG$14, "CLO4", 'Database (LECTURE-RES-PRAC)'!D170:AG170) / 'Grade computation'!F$7, IF(C$16 = "MIDTERM", SUMIF('Database (LECTURE-RES-PRAC)'!AJ$14:BM$14, "CLO4", 'Database (LECTURE-RES-PRAC)'!AJ170:BM170) / 'Grade computation'!G$7, IF(C$16 = "FINAL", SUMIF('Database (LECTURE-RES-PRAC)'!BP$14:CS$14, "CLO4", 'Database (LECTURE-RES-PRAC)'!BP170:CS170) / 'Grade computation'!H$7,""))),""),"")</f>
        <v/>
      </c>
      <c r="AC173" s="232" t="str">
        <f t="shared" si="76"/>
        <v/>
      </c>
      <c r="AD173" s="25" t="str">
        <f>IF(B173 &lt;&gt; "",IF(AND('PRINTABLE (per grading)'!H$16="EXAM", 'PRINTABLE (per grading)'!B$13="Prelim"), IF(ISERROR(SUMIF('Exam (LECTURE ONLY)'!D$20:M$20, "CLO4", 'Exam (LECTURE ONLY)'!D175:M175) / 'Exam (LECTURE ONLY)'!AL$9), "", SUMIF('Exam (LECTURE ONLY)'!D$20:M$20, "CLO4", 'Exam (LECTURE ONLY)'!D175:M175) /'Exam (LECTURE ONLY)'!AL$9),
IF(AND('PRINTABLE (per grading)'!H$16="EXAM", 'PRINTABLE (per grading)'!B$13="Midterm"), IF(ISERROR(SUMIF('Exam (LECTURE ONLY)'!O$20:X$20, "CLO4", 'Exam (LECTURE ONLY)'!O175:X175) / 'Exam (LECTURE ONLY)'!AM$9), "", SUMIF('Exam (LECTURE ONLY)'!O$20:X$20, "CLO4", 'Exam (LECTURE ONLY)'!O175:X175) / 'Exam (LECTURE ONLY)'!AM$9),
IF(AND('PRINTABLE (per grading)'!H$16="EXAM", 'PRINTABLE (per grading)'!B$13="Final"), IF(ISERROR(SUMIF('Exam (LECTURE ONLY)'!Z$20:AI$20, "CLO4", 'Exam (LECTURE ONLY)'!Z175:AI175) / 'Exam (LECTURE ONLY)'!AN$9), "", SUMIF('Exam (LECTURE ONLY)'!Z$20:AI$20, "CLO4", 'Exam (LECTURE ONLY)'!Z175:AI175) / 'Exam (LECTURE ONLY)'!AN$9),
IF(AND('PRINTABLE (per grading)'!H$16="OUTPUT", 'PRINTABLE (per grading)'!B$13="Prelim"), IF(ISERROR(SUMIF(OUTPUT!C$20:M$20, "CLO4", OUTPUT!C175:M175) / OUTPUT!AL$9), "", SUMIF(OUTPUT!C$20:M$20, "CLO4", OUTPUT!C175:M175) / OUTPUT!AL$9),
IF(AND('PRINTABLE (per grading)'!H$16="OUTPUT", 'PRINTABLE (per grading)'!B$13="Midterm"), IF(ISERROR(SUMIF(OUTPUT!O$20:Y$20, "CLO4", OUTPUT!O175:Y175) / OUTPUT!AM$9), "", SUMIF(OUTPUT!O$20:Y$20, "CLO4", OUTPUT!O175:Y175) / OUTPUT!AM$9),
IF(AND('PRINTABLE (per grading)'!H$16="OUTPUT", 'PRINTABLE (per grading)'!B$13="Final"), IF(ISERROR(SUMIF(OUTPUT!AA$20:AI$20, "CLO4", OUTPUT!AA175:AI175) / OUTPUT!AN$9), "", SUMIF(OUTPUT!AA$20:AI$20, "CLO4", OUTPUT!AA175:AI175) / OUTPUT!AN$9),
"")))))),"")</f>
        <v/>
      </c>
      <c r="AE173" s="232" t="str">
        <f t="shared" si="77"/>
        <v/>
      </c>
      <c r="AF173" s="233" t="str">
        <f t="shared" si="78"/>
        <v/>
      </c>
      <c r="AG173" s="25" t="str">
        <f>IF(B173 &lt;&gt; "", IFERROR(IF(C$16 = "PRELIM", SUMIF('Database (LECTURE-RES-PRAC)'!D$14:AG$14, "CLO5", 'Database (LECTURE-RES-PRAC)'!D170:AG170) / 'Grade computation'!F$8, IF(C$16 = "MIDTERM", SUMIF('Database (LECTURE-RES-PRAC)'!AJ$14:BM$14, "CLO5", 'Database (LECTURE-RES-PRAC)'!AJ170:BM170) / 'Grade computation'!G$8, IF(C$16 = "FINAL", SUMIF('Database (LECTURE-RES-PRAC)'!BP$14:CS$14, "CLO5", 'Database (LECTURE-RES-PRAC)'!BP170:CS170) / 'Grade computation'!H$8,""))),""),"")</f>
        <v/>
      </c>
      <c r="AH173" s="232" t="str">
        <f t="shared" si="79"/>
        <v/>
      </c>
      <c r="AI173" s="25" t="str">
        <f>IF(B173 &lt;&gt; "",IF(AND('PRINTABLE (per grading)'!H$16="EXAM", 'PRINTABLE (per grading)'!B$13="Prelim"), IF(ISERROR(SUMIF('Exam (LECTURE ONLY)'!D$20:M$20, "CLO5", 'Exam (LECTURE ONLY)'!D175:M175) / 'Exam (LECTURE ONLY)'!AL$10), "", SUMIF('Exam (LECTURE ONLY)'!D$20:M$20, "CLO5", 'Exam (LECTURE ONLY)'!D175:M175) /'Exam (LECTURE ONLY)'!AL$10),
IF(AND('PRINTABLE (per grading)'!H$16="EXAM", 'PRINTABLE (per grading)'!B$13="Midterm"), IF(ISERROR(SUMIF('Exam (LECTURE ONLY)'!O$20:X$20, "CLO5", 'Exam (LECTURE ONLY)'!O175:X175) / 'Exam (LECTURE ONLY)'!AM$10), "", SUMIF('Exam (LECTURE ONLY)'!O$20:X$20, "CLO5", 'Exam (LECTURE ONLY)'!O175:X175) / 'Exam (LECTURE ONLY)'!AM$10),
IF(AND('PRINTABLE (per grading)'!H$16="EXAM", 'PRINTABLE (per grading)'!B$13="Final"), IF(ISERROR(SUMIF('Exam (LECTURE ONLY)'!Z$20:AI$20, "CLO5", 'Exam (LECTURE ONLY)'!Z175:AI175) / 'Exam (LECTURE ONLY)'!AN$10), "", SUMIF('Exam (LECTURE ONLY)'!Z$20:AI$20, "CLO5", 'Exam (LECTURE ONLY)'!Z175:AI175) / 'Exam (LECTURE ONLY)'!AN$10),
IF(AND('PRINTABLE (per grading)'!H$16="OUTPUT", 'PRINTABLE (per grading)'!B$13="Prelim"), IF(ISERROR(SUMIF(OUTPUT!C$20:M$20, "CLO5", OUTPUT!C175:M175) / OUTPUT!AL$10), "", SUMIF(OUTPUT!C$20:M$20, "CLO5", OUTPUT!C175:M175) / OUTPUT!AL$10),
IF(AND('PRINTABLE (per grading)'!H$16="OUTPUT", 'PRINTABLE (per grading)'!B$13="Midterm"), IF(ISERROR(SUMIF(OUTPUT!O$20:Y$20, "CLO5", OUTPUT!O175:Y175) / OUTPUT!AM$10), "", SUMIF(OUTPUT!O$20:Y$20, "CLO5", OUTPUT!O175:Y175) / OUTPUT!AM$10),
IF(AND('PRINTABLE (per grading)'!H$16="OUTPUT", 'PRINTABLE (per grading)'!B$13="Final"), IF(ISERROR(SUMIF(OUTPUT!AA$20:AI$20, "CLO5", OUTPUT!AA175:AI175) / OUTPUT!AN$10), "", SUMIF(OUTPUT!AA$20:AI$20, "CLO5", OUTPUT!AA175:AI175) / OUTPUT!AN$10),
"")))))),"")</f>
        <v/>
      </c>
      <c r="AJ173" s="232" t="str">
        <f t="shared" si="80"/>
        <v/>
      </c>
      <c r="AK173" s="233" t="str">
        <f t="shared" si="81"/>
        <v/>
      </c>
      <c r="AL173" s="25" t="str">
        <f>IF(B173 &lt;&gt; "", IFERROR(IF(C$16 = "PRELIM", SUMIF('Database (LECTURE-RES-PRAC)'!D$14:AG$14, "CLO6", 'Database (LECTURE-RES-PRAC)'!D170:AG170) / 'Grade computation'!F$9, IF(C$16 = "MIDTERM", SUMIF('Database (LECTURE-RES-PRAC)'!AJ$14:BM$14, "CLO6", 'Database (LECTURE-RES-PRAC)'!AJ170:BM170) / 'Grade computation'!G$9, IF(C$16 = "FINAL", SUMIF('Database (LECTURE-RES-PRAC)'!BP$14:CS$14, "CLO6", 'Database (LECTURE-RES-PRAC)'!BP170:CS170) / 'Grade computation'!H$9,""))),""),"")</f>
        <v/>
      </c>
      <c r="AM173" s="232" t="str">
        <f t="shared" si="82"/>
        <v/>
      </c>
      <c r="AN173" s="25" t="str">
        <f>IF(B173 &lt;&gt; "",IF(AND('PRINTABLE (per grading)'!H$16="EXAM", 'PRINTABLE (per grading)'!B$13="Prelim"), IF(ISERROR(SUMIF('Exam (LECTURE ONLY)'!D$20:M$20, "CLO6", 'Exam (LECTURE ONLY)'!D175:M175) / 'Exam (LECTURE ONLY)'!AL$11), "", SUMIF('Exam (LECTURE ONLY)'!D$20:M$20, "CLO6", 'Exam (LECTURE ONLY)'!D175:M175) /'Exam (LECTURE ONLY)'!AL$11),
IF(AND('PRINTABLE (per grading)'!H$16="EXAM", 'PRINTABLE (per grading)'!B$13="Midterm"), IF(ISERROR(SUMIF('Exam (LECTURE ONLY)'!O$20:X$20, "CLO6", 'Exam (LECTURE ONLY)'!O175:X175) / 'Exam (LECTURE ONLY)'!AM$11), "", SUMIF('Exam (LECTURE ONLY)'!O$20:X$20, "CLO6", 'Exam (LECTURE ONLY)'!O175:X175) / 'Exam (LECTURE ONLY)'!AM$11),
IF(AND('PRINTABLE (per grading)'!H$16="EXAM", 'PRINTABLE (per grading)'!B$13="Final"), IF(ISERROR(SUMIF('Exam (LECTURE ONLY)'!Z$20:AI$20, "CLO6", 'Exam (LECTURE ONLY)'!Z175:AI175) / 'Exam (LECTURE ONLY)'!AN$11), "", SUMIF('Exam (LECTURE ONLY)'!Z$20:AI$20, "CLO6", 'Exam (LECTURE ONLY)'!Z175:AI175) / 'Exam (LECTURE ONLY)'!AN$11),
IF(AND('PRINTABLE (per grading)'!H$16="OUTPUT", 'PRINTABLE (per grading)'!B$13="Prelim"), IF(ISERROR(SUMIF(OUTPUT!C$20:M$20, "CLO6", OUTPUT!C175:M175) / OUTPUT!AL$11), "", SUMIF(OUTPUT!C$20:M$20, "CLO6", OUTPUT!C175:M175) / OUTPUT!AL$11),
IF(AND('PRINTABLE (per grading)'!H$16="OUTPUT", 'PRINTABLE (per grading)'!B$13="Midterm"), IF(ISERROR(SUMIF(OUTPUT!O$20:Y$20, "CLO6", OUTPUT!O175:Y175) / OUTPUT!AM$11), "", SUMIF(OUTPUT!O$20:Y$20, "CLO6", OUTPUT!O175:Y175) / OUTPUT!AM$11),
IF(AND('PRINTABLE (per grading)'!H$16="OUTPUT", 'PRINTABLE (per grading)'!B$13="Final"), IF(ISERROR(SUMIF(OUTPUT!AA$20:AI$20, "CLO6", OUTPUT!AA175:AI175) / OUTPUT!AN$11), "", SUMIF(OUTPUT!AA$20:AI$20, "CLO6", OUTPUT!AA175:AI175) / OUTPUT!AN$11),
"")))))),"")</f>
        <v/>
      </c>
      <c r="AO173" s="232" t="str">
        <f t="shared" si="83"/>
        <v/>
      </c>
      <c r="AP173" s="233" t="str">
        <f t="shared" si="84"/>
        <v/>
      </c>
      <c r="AQ173" s="25" t="str">
        <f>IF(B173 &lt;&gt; "", IFERROR(IF(C$16 = "PRELIM", SUMIF('Database (LECTURE-RES-PRAC)'!D$14:AG$14, "CLO7", 'Database (LECTURE-RES-PRAC)'!D170:AG170) / 'Grade computation'!F$10, IF(C$16 = "MIDTERM", SUMIF('Database (LECTURE-RES-PRAC)'!AJ$14:BM$14, "CLO7", 'Database (LECTURE-RES-PRAC)'!AJ170:BM170) / 'Grade computation'!G$10, IF(C$16 = "FINAL", SUMIF('Database (LECTURE-RES-PRAC)'!BP$14:CS$14, "CLO7", 'Database (LECTURE-RES-PRAC)'!BP170:CS170) / 'Grade computation'!H$10,""))),""),"")</f>
        <v/>
      </c>
      <c r="AR173" s="232" t="str">
        <f t="shared" si="85"/>
        <v/>
      </c>
      <c r="AS173" s="25" t="str">
        <f>IF(B173 &lt;&gt; "",IF(AND('PRINTABLE (per grading)'!H$16="EXAM", 'PRINTABLE (per grading)'!B$13="Prelim"), IF(ISERROR(SUMIF('Exam (LECTURE ONLY)'!D$20:M$20, "CLO7", 'Exam (LECTURE ONLY)'!D175:M175) / 'Exam (LECTURE ONLY)'!AL$12), "", SUMIF('Exam (LECTURE ONLY)'!D$20:M$20, "CLO7", 'Exam (LECTURE ONLY)'!D175:M175) /'Exam (LECTURE ONLY)'!AL$12),
IF(AND('PRINTABLE (per grading)'!H$16="EXAM", 'PRINTABLE (per grading)'!B$13="Midterm"), IF(ISERROR(SUMIF('Exam (LECTURE ONLY)'!O$20:X$20, "CLO7", 'Exam (LECTURE ONLY)'!O175:X175) / 'Exam (LECTURE ONLY)'!AM$12), "", SUMIF('Exam (LECTURE ONLY)'!O$20:X$20, "CLO7", 'Exam (LECTURE ONLY)'!O175:X175) / 'Exam (LECTURE ONLY)'!AM$12),
IF(AND('PRINTABLE (per grading)'!H$16="EXAM", 'PRINTABLE (per grading)'!B$13="Final"), IF(ISERROR(SUMIF('Exam (LECTURE ONLY)'!Z$20:AI$20, "CLO7", 'Exam (LECTURE ONLY)'!Z175:AI175) / 'Exam (LECTURE ONLY)'!AN$12), "", SUMIF('Exam (LECTURE ONLY)'!Z$20:AI$20, "CLO7", 'Exam (LECTURE ONLY)'!Z175:AI175) / 'Exam (LECTURE ONLY)'!AN$12),
IF(AND('PRINTABLE (per grading)'!H$16="OUTPUT", 'PRINTABLE (per grading)'!B$13="Prelim"), IF(ISERROR(SUMIF(OUTPUT!C$20:M$20, "CLO7", OUTPUT!C175:M175) / OUTPUT!AL$12), "", SUMIF(OUTPUT!C$20:M$20, "CLO7", OUTPUT!C175:M175) / OUTPUT!AL$12),
IF(AND('PRINTABLE (per grading)'!H$16="OUTPUT", 'PRINTABLE (per grading)'!B$13="Midterm"), IF(ISERROR(SUMIF(OUTPUT!O$20:Y$20, "CLO7", OUTPUT!O175:Y175) / OUTPUT!AM$12), "", SUMIF(OUTPUT!O$20:Y$20, "CLO7", OUTPUT!O175:Y175) / OUTPUT!AM$12),
IF(AND('PRINTABLE (per grading)'!H$16="OUTPUT", 'PRINTABLE (per grading)'!B$13="Final"), IF(ISERROR(SUMIF(OUTPUT!AA$20:AI$20, "CLO7", OUTPUT!AA175:AI175) / OUTPUT!AN$12), "", SUMIF(OUTPUT!AA$20:AI$20, "CLO7", OUTPUT!AA175:AI175) / OUTPUT!AN$12),
"")))))),"")</f>
        <v/>
      </c>
      <c r="AT173" s="232" t="str">
        <f t="shared" si="86"/>
        <v/>
      </c>
      <c r="AU173" s="233" t="str">
        <f t="shared" si="87"/>
        <v/>
      </c>
      <c r="AV173" s="25" t="str">
        <f>IF(B173 &lt;&gt; "", IFERROR(IF(C$16 = "PRELIM", SUMIF('Database (LECTURE-RES-PRAC)'!D$14:AG$14, "CLO8", 'Database (LECTURE-RES-PRAC)'!D170:AG170) / 'Grade computation'!F$11, IF(C$16 = "MIDTERM", SUMIF('Database (LECTURE-RES-PRAC)'!AJ$14:BM$14, "CLO8", 'Database (LECTURE-RES-PRAC)'!AJ170:BM170) / 'Grade computation'!G$11, IF(C$16 = "FINAL", SUMIF('Database (LECTURE-RES-PRAC)'!BP$14:CS$14, "CLO8", 'Database (LECTURE-RES-PRAC)'!BP170:CS170) / 'Grade computation'!H$11,""))),""),"")</f>
        <v/>
      </c>
      <c r="AW173" s="232" t="str">
        <f t="shared" si="88"/>
        <v/>
      </c>
      <c r="AX173" s="25" t="str">
        <f>IF(B173 &lt;&gt; "",IF(AND('PRINTABLE (per grading)'!H$16="EXAM", 'PRINTABLE (per grading)'!B$13="Prelim"), IF(ISERROR(SUMIF('Exam (LECTURE ONLY)'!D$20:M$20, "CLO8", 'Exam (LECTURE ONLY)'!D175:M175) / 'Exam (LECTURE ONLY)'!AL$13), "", SUMIF('Exam (LECTURE ONLY)'!D$20:M$20, "CLO8", 'Exam (LECTURE ONLY)'!D175:M175) /'Exam (LECTURE ONLY)'!AL$13),
IF(AND('PRINTABLE (per grading)'!H$16="EXAM", 'PRINTABLE (per grading)'!B$13="Midterm"), IF(ISERROR(SUMIF('Exam (LECTURE ONLY)'!O$20:X$20, "CLO8", 'Exam (LECTURE ONLY)'!O175:X175) / 'Exam (LECTURE ONLY)'!AM$13), "", SUMIF('Exam (LECTURE ONLY)'!O$20:X$20, "CLO8", 'Exam (LECTURE ONLY)'!O175:X175) / 'Exam (LECTURE ONLY)'!AM$13),
IF(AND('PRINTABLE (per grading)'!H$16="EXAM", 'PRINTABLE (per grading)'!B$13="Final"), IF(ISERROR(SUMIF('Exam (LECTURE ONLY)'!Z$20:AI$20, "CLO8", 'Exam (LECTURE ONLY)'!Z175:AI175) / 'Exam (LECTURE ONLY)'!AN$13), "", SUMIF('Exam (LECTURE ONLY)'!Z$20:AI$20, "CLO8", 'Exam (LECTURE ONLY)'!Z175:AI175) / 'Exam (LECTURE ONLY)'!AN$13),
IF(AND('PRINTABLE (per grading)'!H$16="OUTPUT", 'PRINTABLE (per grading)'!B$13="Prelim"), IF(ISERROR(SUMIF(OUTPUT!C$20:M$20, "CLO8", OUTPUT!C175:M175) / OUTPUT!AL$13), "", SUMIF(OUTPUT!C$20:M$20, "CLO8", OUTPUT!C175:M175) / OUTPUT!AL$13),
IF(AND('PRINTABLE (per grading)'!H$16="OUTPUT", 'PRINTABLE (per grading)'!B$13="Midterm"), IF(ISERROR(SUMIF(OUTPUT!O$20:Y$20, "CLO8", OUTPUT!O175:Y175) / OUTPUT!AM$13), "", SUMIF(OUTPUT!O$20:Y$20, "CLO8", OUTPUT!O175:Y175) / OUTPUT!AM$13),
IF(AND('PRINTABLE (per grading)'!H$16="OUTPUT", 'PRINTABLE (per grading)'!B$13="Final"), IF(ISERROR(SUMIF(OUTPUT!AA$20:AI$20, "CLO8", OUTPUT!AA175:AI175) / OUTPUT!AN$13), "", SUMIF(OUTPUT!AA$20:AI$20, "CLO8", OUTPUT!AA175:AI175) / OUTPUT!AN$13),
"")))))),"")</f>
        <v/>
      </c>
      <c r="AY173" s="232" t="str">
        <f t="shared" si="89"/>
        <v/>
      </c>
      <c r="AZ173" s="233" t="str">
        <f t="shared" si="90"/>
        <v/>
      </c>
      <c r="BA173" s="25" t="str">
        <f>IF(B173 &lt;&gt; "", IFERROR(IF(C$16 = "PRELIM", SUMIF('Database (LECTURE-RES-PRAC)'!D$14:AG$14, "CLO9", 'Database (LECTURE-RES-PRAC)'!D170:AG170) / 'Grade computation'!F$12, IF(C$16 = "MIDTERM", SUMIF('Database (LECTURE-RES-PRAC)'!AJ$14:BM$14, "CLO9", 'Database (LECTURE-RES-PRAC)'!AJ170:BM170) / 'Grade computation'!G$12, IF(C$16 = "FINAL", SUMIF('Database (LECTURE-RES-PRAC)'!BP$14:CS$14, "CLO9", 'Database (LECTURE-RES-PRAC)'!BP170:CS170) / 'Grade computation'!H$12,""))),""),"")</f>
        <v/>
      </c>
      <c r="BB173" s="232" t="str">
        <f t="shared" si="91"/>
        <v/>
      </c>
      <c r="BC173" s="25" t="str">
        <f>IF(B173 &lt;&gt; "",IF(AND('PRINTABLE (per grading)'!H$16="EXAM", 'PRINTABLE (per grading)'!B$13="Prelim"), IF(ISERROR(SUMIF('Exam (LECTURE ONLY)'!D$20:M$20, "CLO9", 'Exam (LECTURE ONLY)'!D175:M175) / 'Exam (LECTURE ONLY)'!AL$14), "", SUMIF('Exam (LECTURE ONLY)'!D$20:M$20, "CLO9", 'Exam (LECTURE ONLY)'!D175:M175) /'Exam (LECTURE ONLY)'!AL$14),
IF(AND('PRINTABLE (per grading)'!H$16="EXAM", 'PRINTABLE (per grading)'!B$13="Midterm"), IF(ISERROR(SUMIF('Exam (LECTURE ONLY)'!O$20:X$20, "CLO9", 'Exam (LECTURE ONLY)'!O175:X175) / 'Exam (LECTURE ONLY)'!AM$14), "", SUMIF('Exam (LECTURE ONLY)'!O$20:X$20, "CLO9", 'Exam (LECTURE ONLY)'!O175:X175) / 'Exam (LECTURE ONLY)'!AM$14),
IF(AND('PRINTABLE (per grading)'!H$16="EXAM", 'PRINTABLE (per grading)'!B$13="Final"), IF(ISERROR(SUMIF('Exam (LECTURE ONLY)'!Z$20:AI$20, "CLO9", 'Exam (LECTURE ONLY)'!Z175:AI175) / 'Exam (LECTURE ONLY)'!AN$14), "", SUMIF('Exam (LECTURE ONLY)'!Z$20:AI$20, "CLO9", 'Exam (LECTURE ONLY)'!Z175:AI175) / 'Exam (LECTURE ONLY)'!AN$14),
IF(AND('PRINTABLE (per grading)'!H$16="OUTPUT", 'PRINTABLE (per grading)'!B$13="Prelim"), IF(ISERROR(SUMIF(OUTPUT!C$20:M$20, "CLO9", OUTPUT!C175:M175) / OUTPUT!AL$14), "", SUMIF(OUTPUT!C$20:M$20, "CLO9", OUTPUT!C175:M175) / OUTPUT!AL$14),
IF(AND('PRINTABLE (per grading)'!H$16="OUTPUT", 'PRINTABLE (per grading)'!B$13="Midterm"), IF(ISERROR(SUMIF(OUTPUT!O$20:Y$20, "CLO9", OUTPUT!O175:Y175) / OUTPUT!AM$14), "", SUMIF(OUTPUT!O$20:Y$20, "CLO9", OUTPUT!O175:Y175) / OUTPUT!AM$14),
IF(AND('PRINTABLE (per grading)'!H$16="OUTPUT", 'PRINTABLE (per grading)'!B$13="Final"), IF(ISERROR(SUMIF(OUTPUT!AA$20:AI$20, "CLO9", OUTPUT!AA175:AI175) / OUTPUT!AN$14), "", SUMIF(OUTPUT!AA$20:AI$20, "CLO9", OUTPUT!AA175:AI175) / OUTPUT!AN$14),
"")))))),"")</f>
        <v/>
      </c>
      <c r="BD173" s="232" t="str">
        <f t="shared" si="92"/>
        <v/>
      </c>
      <c r="BE173" s="233" t="str">
        <f t="shared" si="93"/>
        <v/>
      </c>
      <c r="BF173" s="25" t="str">
        <f>IF(B173 &lt;&gt; "", IFERROR(IF(C$16 = "PRELIM", SUMIF('Database (LECTURE-RES-PRAC)'!D$14:AG$14, "CLO10", 'Database (LECTURE-RES-PRAC)'!D170:AG170) / 'Grade computation'!F$13, IF(C$16 = "MIDTERM", SUMIF('Database (LECTURE-RES-PRAC)'!AJ$14:BM$14, "CLO10", 'Database (LECTURE-RES-PRAC)'!AJ170:BM170) / 'Grade computation'!G$13, IF(C$16 = "FINAL", SUMIF('Database (LECTURE-RES-PRAC)'!BP$14:CS$14, "CLO10", 'Database (LECTURE-RES-PRAC)'!BP170:CS170) / 'Grade computation'!H$13,""))),""),"")</f>
        <v/>
      </c>
      <c r="BG173" s="232" t="str">
        <f t="shared" si="94"/>
        <v/>
      </c>
      <c r="BH173" s="25" t="str">
        <f>IF(B173 &lt;&gt; "",IF(AND('PRINTABLE (per grading)'!H$16="EXAM", 'PRINTABLE (per grading)'!B$13="Prelim"), IF(ISERROR(SUMIF('Exam (LECTURE ONLY)'!D$20:M$20, "CLO10", 'Exam (LECTURE ONLY)'!D175:M175) / 'Exam (LECTURE ONLY)'!AL$15), "", SUMIF('Exam (LECTURE ONLY)'!D$20:M$20, "CLO10", 'Exam (LECTURE ONLY)'!D175:M175) /'Exam (LECTURE ONLY)'!AL$15),
IF(AND('PRINTABLE (per grading)'!H$16="EXAM", 'PRINTABLE (per grading)'!B$13="Midterm"), IF(ISERROR(SUMIF('Exam (LECTURE ONLY)'!O$20:X$20, "CLO10", 'Exam (LECTURE ONLY)'!O175:X175) / 'Exam (LECTURE ONLY)'!AM$15), "", SUMIF('Exam (LECTURE ONLY)'!O$20:X$20, "CLO10", 'Exam (LECTURE ONLY)'!O175:X175) / 'Exam (LECTURE ONLY)'!AM$15),
IF(AND('PRINTABLE (per grading)'!H$16="EXAM", 'PRINTABLE (per grading)'!B$13="Final"), IF(ISERROR(SUMIF('Exam (LECTURE ONLY)'!Z$20:AI$20, "CLO10", 'Exam (LECTURE ONLY)'!Z175:AI175) / 'Exam (LECTURE ONLY)'!AN$15), "", SUMIF('Exam (LECTURE ONLY)'!Z$20:AI$20, "CLO10", 'Exam (LECTURE ONLY)'!Z175:AI175) / 'Exam (LECTURE ONLY)'!AN$15),
IF(AND('PRINTABLE (per grading)'!H$16="OUTPUT", 'PRINTABLE (per grading)'!B$13="Prelim"), IF(ISERROR(SUMIF(OUTPUT!C$20:M$20, "CLO10", OUTPUT!C175:M175) / OUTPUT!AL$15), "", SUMIF(OUTPUT!C$20:M$20, "CLO10", OUTPUT!C175:M175) / OUTPUT!AL$15),
IF(AND('PRINTABLE (per grading)'!H$16="OUTPUT", 'PRINTABLE (per grading)'!B$13="Midterm"), IF(ISERROR(SUMIF(OUTPUT!O$20:Y$20, "CLO10", OUTPUT!O175:Y175) / OUTPUT!AM$15), "", SUMIF(OUTPUT!O$20:Y$20, "CLO10", OUTPUT!O175:Y175) / OUTPUT!AM$15),
IF(AND('PRINTABLE (per grading)'!H$16="OUTPUT", 'PRINTABLE (per grading)'!B$13="Final"), IF(ISERROR(SUMIF(OUTPUT!AA$20:AI$20, "CLO10", OUTPUT!AA175:AI175) / OUTPUT!AN$15), "", SUMIF(OUTPUT!AA$20:AI$20, "CLO10", OUTPUT!AA175:AI175) / OUTPUT!AN$15),
"")))))),"")</f>
        <v/>
      </c>
      <c r="BI173" s="232" t="str">
        <f t="shared" si="95"/>
        <v/>
      </c>
      <c r="BJ173" s="233" t="str">
        <f t="shared" si="96"/>
        <v/>
      </c>
      <c r="BK173" s="2"/>
    </row>
    <row r="174" spans="1:63" ht="20.100000000000001" customHeight="1">
      <c r="A174" s="212" t="str">
        <f>IF(ISBLANK('Database (LECTURE-RES-PRAC)'!A171),"",'Database (LECTURE-RES-PRAC)'!A171)</f>
        <v/>
      </c>
      <c r="B174" s="213" t="str">
        <f>IF(ISBLANK('Database (LECTURE-RES-PRAC)'!B171),"",'Database (LECTURE-RES-PRAC)'!B171)</f>
        <v/>
      </c>
      <c r="C174" s="134" t="str">
        <f>IF(B174&lt;&gt;"",IF(C$16="PRELIM",'Grade computation'!C174, IF(C$16="MIDTERM",'Grade computation'!K174, IF(C$16="FINAL",'Grade computation'!S174,""))),"")</f>
        <v/>
      </c>
      <c r="D174" s="135" t="str">
        <f t="shared" si="1"/>
        <v/>
      </c>
      <c r="E174" s="134" t="str">
        <f>IF(B174&lt;&gt;"", IF(C$16="PRELIM",'Grade computation'!E174, IF(C$16="MIDTERM",'Grade computation'!M174, IF(C$16="FINAL",'Grade computation'!U174,""))),"")</f>
        <v/>
      </c>
      <c r="F174" s="136" t="str">
        <f t="shared" si="2"/>
        <v/>
      </c>
      <c r="G174" s="137" t="str">
        <f t="shared" si="3"/>
        <v/>
      </c>
      <c r="H174" s="207" t="str">
        <f>IF(B174&lt;&gt;"",IF(C$16="PRELIM", 'Grade computation'!H174, IF(C$16="MIDTERM", 'Grade computation'!P174, IF(C$16="FINAL",'Grade computation'!X174, ""))),"")</f>
        <v/>
      </c>
      <c r="I174" s="137" t="str">
        <f t="shared" si="4"/>
        <v/>
      </c>
      <c r="J174" s="139" t="str">
        <f t="shared" si="5"/>
        <v/>
      </c>
      <c r="K174" s="377" t="str">
        <f t="shared" si="6"/>
        <v/>
      </c>
      <c r="L174" s="434"/>
      <c r="M174" s="25" t="str">
        <f>IF(B174 &lt;&gt; "", IFERROR(IF(C$16 = "PRELIM", SUMIF('Database (LECTURE-RES-PRAC)'!D$14:AG$14, "CLO1", 'Database (LECTURE-RES-PRAC)'!D171:AG171) / 'Grade computation'!F$4, IF(C$16 = "MIDTERM", SUMIF('Database (LECTURE-RES-PRAC)'!AJ$14:BM$14, "CLO1", 'Database (LECTURE-RES-PRAC)'!AJ171:BM171) / 'Grade computation'!G$4, IF(C$16 = "FINAL", SUMIF('Database (LECTURE-RES-PRAC)'!BP$14:CS$14, "CLO1", 'Database (LECTURE-RES-PRAC)'!BP171:CS171) / 'Grade computation'!H$4,""))),""),"")</f>
        <v/>
      </c>
      <c r="N174" s="232" t="str">
        <f t="shared" si="67"/>
        <v/>
      </c>
      <c r="O174" s="25" t="str">
        <f>IF(B174 &lt;&gt; "",IF(AND('PRINTABLE (per grading)'!H$16="EXAM", 'PRINTABLE (per grading)'!B$13="Prelim"), IF(ISERROR(SUMIF('Exam (LECTURE ONLY)'!D$20:M$20, "CLO1", 'Exam (LECTURE ONLY)'!D176:M176) / 'Exam (LECTURE ONLY)'!AL$6), "", SUMIF('Exam (LECTURE ONLY)'!D$20:M$20, "CLO1", 'Exam (LECTURE ONLY)'!D176:M176) /'Exam (LECTURE ONLY)'!AL$6),
IF(AND('PRINTABLE (per grading)'!H$16="EXAM", 'PRINTABLE (per grading)'!B$13="Midterm"), IF(ISERROR(SUMIF('Exam (LECTURE ONLY)'!O$20:X$20, "CLO1", 'Exam (LECTURE ONLY)'!O176:X176) / 'Exam (LECTURE ONLY)'!AM$6), "", SUMIF('Exam (LECTURE ONLY)'!O$20:X$20, "CLO1", 'Exam (LECTURE ONLY)'!O176:X176) / 'Exam (LECTURE ONLY)'!AM$6),
IF(AND('PRINTABLE (per grading)'!H$16="EXAM", 'PRINTABLE (per grading)'!B$13="Final"), IF(ISERROR(SUMIF('Exam (LECTURE ONLY)'!Z$20:AI$20, "CLO1", 'Exam (LECTURE ONLY)'!Z176:AI176) / 'Exam (LECTURE ONLY)'!AN$6), "", SUMIF('Exam (LECTURE ONLY)'!Z$20:AI$20, "CLO1", 'Exam (LECTURE ONLY)'!Z176:AI176) / 'Exam (LECTURE ONLY)'!AN$6),
IF(AND('PRINTABLE (per grading)'!H$16="OUTPUT", 'PRINTABLE (per grading)'!B$13="Prelim"), IF(ISERROR(SUMIF(OUTPUT!C$20:M$20, "CLO1", OUTPUT!C176:M176) / OUTPUT!AL$6), "", SUMIF(OUTPUT!C$20:M$20, "CLO1", OUTPUT!C176:M176) / OUTPUT!AL$6),
IF(AND('PRINTABLE (per grading)'!H$16="OUTPUT", 'PRINTABLE (per grading)'!B$13="Midterm"), IF(ISERROR(SUMIF(OUTPUT!O$20:Y$20, "CLO1", OUTPUT!O176:Y176) / OUTPUT!AM$6), "", SUMIF(OUTPUT!O$20:Y$20, "CLO1", OUTPUT!O176:Y176) / OUTPUT!AM$6),
IF(AND('PRINTABLE (per grading)'!H$16="OUTPUT", 'PRINTABLE (per grading)'!B$13="Final"), IF(ISERROR(SUMIF(OUTPUT!AA$20:AI$20, "CLO1", OUTPUT!AA176:AI176) / OUTPUT!AN$6), "", SUMIF(OUTPUT!AA$20:AI$20, "CLO1", OUTPUT!AA176:AI176) / OUTPUT!AN$6),
"")))))),"")</f>
        <v/>
      </c>
      <c r="P174" s="232" t="str">
        <f t="shared" si="68"/>
        <v/>
      </c>
      <c r="Q174" s="233" t="str">
        <f t="shared" si="69"/>
        <v/>
      </c>
      <c r="R174" s="25" t="str">
        <f>IF(B174 &lt;&gt; "", IFERROR(IF(C$16 = "PRELIM", SUMIF('Database (LECTURE-RES-PRAC)'!D$14:AG$14, "CLO2", 'Database (LECTURE-RES-PRAC)'!D171:AG171) / 'Grade computation'!F$5, IF(C$16 = "MIDTERM", SUMIF('Database (LECTURE-RES-PRAC)'!AJ$14:BM$14, "CLO2", 'Database (LECTURE-RES-PRAC)'!AJ171:BM171) / 'Grade computation'!G$5, IF(C$16 = "FINAL", SUMIF('Database (LECTURE-RES-PRAC)'!BP$14:CS$14, "CLO2", 'Database (LECTURE-RES-PRAC)'!BP171:CS171) / 'Grade computation'!H$5,""))),""),"")</f>
        <v/>
      </c>
      <c r="S174" s="232" t="str">
        <f t="shared" si="70"/>
        <v/>
      </c>
      <c r="T174" s="25" t="str">
        <f>IF(B174 &lt;&gt; "",IF(AND('PRINTABLE (per grading)'!H$16="EXAM", 'PRINTABLE (per grading)'!B$13="Prelim"), IF(ISERROR(SUMIF('Exam (LECTURE ONLY)'!D$20:M$20, "CLO2", 'Exam (LECTURE ONLY)'!D176:M176) / 'Exam (LECTURE ONLY)'!AL$7), "", SUMIF('Exam (LECTURE ONLY)'!D$20:M$20, "CLO2", 'Exam (LECTURE ONLY)'!D176:M176) /'Exam (LECTURE ONLY)'!AL$7),
IF(AND('PRINTABLE (per grading)'!H$16="EXAM", 'PRINTABLE (per grading)'!B$13="Midterm"), IF(ISERROR(SUMIF('Exam (LECTURE ONLY)'!O$20:X$20, "CLO2", 'Exam (LECTURE ONLY)'!O176:X176) / 'Exam (LECTURE ONLY)'!AM$7), "", SUMIF('Exam (LECTURE ONLY)'!O$20:X$20, "CLO2", 'Exam (LECTURE ONLY)'!O176:X176) / 'Exam (LECTURE ONLY)'!AM$7),
IF(AND('PRINTABLE (per grading)'!H$16="EXAM", 'PRINTABLE (per grading)'!B$13="Final"), IF(ISERROR(SUMIF('Exam (LECTURE ONLY)'!Z$20:AI$20, "CLO2", 'Exam (LECTURE ONLY)'!Z176:AI176) / 'Exam (LECTURE ONLY)'!AN$7), "", SUMIF('Exam (LECTURE ONLY)'!Z$20:AI$20, "CLO2", 'Exam (LECTURE ONLY)'!Z176:AI176) / 'Exam (LECTURE ONLY)'!AN$7),
IF(AND('PRINTABLE (per grading)'!H$16="OUTPUT", 'PRINTABLE (per grading)'!B$13="Prelim"), IF(ISERROR(SUMIF(OUTPUT!C$20:M$20, "CLO2", OUTPUT!C176:M176) / OUTPUT!AL$7), "", SUMIF(OUTPUT!C$20:M$20, "CLO2", OUTPUT!C176:M176) / OUTPUT!AL$7),
IF(AND('PRINTABLE (per grading)'!H$16="OUTPUT", 'PRINTABLE (per grading)'!B$13="Midterm"), IF(ISERROR(SUMIF(OUTPUT!O$20:Y$20, "CLO2", OUTPUT!O176:Y176) / OUTPUT!AM$7), "", SUMIF(OUTPUT!O$20:Y$20, "CLO2", OUTPUT!O176:Y176) / OUTPUT!AM$7),
IF(AND('PRINTABLE (per grading)'!H$16="OUTPUT", 'PRINTABLE (per grading)'!B$13="Final"), IF(ISERROR(SUMIF(OUTPUT!AA$20:AI$20, "CLO2", OUTPUT!AA176:AI176) / OUTPUT!AN$7), "", SUMIF(OUTPUT!AA$20:AI$20, "CLO2", OUTPUT!AA176:AI176) / OUTPUT!AN$7),
"")))))),"")</f>
        <v/>
      </c>
      <c r="U174" s="232" t="str">
        <f t="shared" si="71"/>
        <v/>
      </c>
      <c r="V174" s="233" t="str">
        <f t="shared" si="72"/>
        <v/>
      </c>
      <c r="W174" s="25" t="str">
        <f>IF(B174 &lt;&gt; "", IFERROR(IF(C$16 = "PRELIM", SUMIF('Database (LECTURE-RES-PRAC)'!D$14:AG$14, "CLO3", 'Database (LECTURE-RES-PRAC)'!D171:AG171) / 'Grade computation'!F$6, IF(C$16 = "MIDTERM", SUMIF('Database (LECTURE-RES-PRAC)'!AJ$14:BM$14, "CLO3", 'Database (LECTURE-RES-PRAC)'!AJ171:BM171) / 'Grade computation'!G$6, IF(C$16 = "FINAL", SUMIF('Database (LECTURE-RES-PRAC)'!BP$14:CS$14, "CLO3", 'Database (LECTURE-RES-PRAC)'!BP171:CS171) / 'Grade computation'!H$6,""))),""),"")</f>
        <v/>
      </c>
      <c r="X174" s="232" t="str">
        <f t="shared" si="73"/>
        <v/>
      </c>
      <c r="Y174" s="25" t="str">
        <f>IF(B174 &lt;&gt; "",IF(AND('PRINTABLE (per grading)'!H$16="EXAM", 'PRINTABLE (per grading)'!B$13="Prelim"), IF(ISERROR(SUMIF('Exam (LECTURE ONLY)'!D$20:M$20, "CLO3", 'Exam (LECTURE ONLY)'!D176:M176) / 'Exam (LECTURE ONLY)'!AL$8), "", SUMIF('Exam (LECTURE ONLY)'!D$20:M$20, "CLO3", 'Exam (LECTURE ONLY)'!D176:M176) /'Exam (LECTURE ONLY)'!AL$8),
IF(AND('PRINTABLE (per grading)'!H$16="EXAM", 'PRINTABLE (per grading)'!B$13="Midterm"), IF(ISERROR(SUMIF('Exam (LECTURE ONLY)'!O$20:X$20, "CLO3", 'Exam (LECTURE ONLY)'!O176:X176) / 'Exam (LECTURE ONLY)'!AM$8), "", SUMIF('Exam (LECTURE ONLY)'!O$20:X$20, "CLO3", 'Exam (LECTURE ONLY)'!O176:X176) / 'Exam (LECTURE ONLY)'!AM$8),
IF(AND('PRINTABLE (per grading)'!H$16="EXAM", 'PRINTABLE (per grading)'!B$13="Final"), IF(ISERROR(SUMIF('Exam (LECTURE ONLY)'!Z$20:AI$20, "CLO3", 'Exam (LECTURE ONLY)'!Z176:AI176) / 'Exam (LECTURE ONLY)'!AN$8), "", SUMIF('Exam (LECTURE ONLY)'!Z$20:AI$20, "CLO3", 'Exam (LECTURE ONLY)'!Z176:AI176) / 'Exam (LECTURE ONLY)'!AN$8),
IF(AND('PRINTABLE (per grading)'!H$16="OUTPUT", 'PRINTABLE (per grading)'!B$13="Prelim"), IF(ISERROR(SUMIF(OUTPUT!C$20:M$20, "CLO3", OUTPUT!C176:M176) / OUTPUT!AL$8), "", SUMIF(OUTPUT!C$20:M$20, "CLO3", OUTPUT!C176:M176) / OUTPUT!AL$8),
IF(AND('PRINTABLE (per grading)'!H$16="OUTPUT", 'PRINTABLE (per grading)'!B$13="Midterm"), IF(ISERROR(SUMIF(OUTPUT!O$20:Y$20, "CLO3", OUTPUT!O176:Y176) / OUTPUT!AM$8), "", SUMIF(OUTPUT!O$20:Y$20, "CLO3", OUTPUT!O176:Y176) / OUTPUT!AM$8),
IF(AND('PRINTABLE (per grading)'!H$16="OUTPUT", 'PRINTABLE (per grading)'!B$13="Final"), IF(ISERROR(SUMIF(OUTPUT!AA$20:AI$20, "CLO3", OUTPUT!AA176:AI176) / OUTPUT!AN$8), "", SUMIF(OUTPUT!AA$20:AI$20, "CLO3", OUTPUT!AA176:AI176) / OUTPUT!AN$8),
"" )))))),"")</f>
        <v/>
      </c>
      <c r="Z174" s="232" t="str">
        <f t="shared" si="74"/>
        <v/>
      </c>
      <c r="AA174" s="233" t="str">
        <f t="shared" si="75"/>
        <v/>
      </c>
      <c r="AB174" s="25" t="str">
        <f>IF(B174 &lt;&gt; "", IFERROR(IF(C$16 = "PRELIM", SUMIF('Database (LECTURE-RES-PRAC)'!D$14:AG$14, "CLO4", 'Database (LECTURE-RES-PRAC)'!D171:AG171) / 'Grade computation'!F$7, IF(C$16 = "MIDTERM", SUMIF('Database (LECTURE-RES-PRAC)'!AJ$14:BM$14, "CLO4", 'Database (LECTURE-RES-PRAC)'!AJ171:BM171) / 'Grade computation'!G$7, IF(C$16 = "FINAL", SUMIF('Database (LECTURE-RES-PRAC)'!BP$14:CS$14, "CLO4", 'Database (LECTURE-RES-PRAC)'!BP171:CS171) / 'Grade computation'!H$7,""))),""),"")</f>
        <v/>
      </c>
      <c r="AC174" s="232" t="str">
        <f t="shared" si="76"/>
        <v/>
      </c>
      <c r="AD174" s="25" t="str">
        <f>IF(B174 &lt;&gt; "",IF(AND('PRINTABLE (per grading)'!H$16="EXAM", 'PRINTABLE (per grading)'!B$13="Prelim"), IF(ISERROR(SUMIF('Exam (LECTURE ONLY)'!D$20:M$20, "CLO4", 'Exam (LECTURE ONLY)'!D176:M176) / 'Exam (LECTURE ONLY)'!AL$9), "", SUMIF('Exam (LECTURE ONLY)'!D$20:M$20, "CLO4", 'Exam (LECTURE ONLY)'!D176:M176) /'Exam (LECTURE ONLY)'!AL$9),
IF(AND('PRINTABLE (per grading)'!H$16="EXAM", 'PRINTABLE (per grading)'!B$13="Midterm"), IF(ISERROR(SUMIF('Exam (LECTURE ONLY)'!O$20:X$20, "CLO4", 'Exam (LECTURE ONLY)'!O176:X176) / 'Exam (LECTURE ONLY)'!AM$9), "", SUMIF('Exam (LECTURE ONLY)'!O$20:X$20, "CLO4", 'Exam (LECTURE ONLY)'!O176:X176) / 'Exam (LECTURE ONLY)'!AM$9),
IF(AND('PRINTABLE (per grading)'!H$16="EXAM", 'PRINTABLE (per grading)'!B$13="Final"), IF(ISERROR(SUMIF('Exam (LECTURE ONLY)'!Z$20:AI$20, "CLO4", 'Exam (LECTURE ONLY)'!Z176:AI176) / 'Exam (LECTURE ONLY)'!AN$9), "", SUMIF('Exam (LECTURE ONLY)'!Z$20:AI$20, "CLO4", 'Exam (LECTURE ONLY)'!Z176:AI176) / 'Exam (LECTURE ONLY)'!AN$9),
IF(AND('PRINTABLE (per grading)'!H$16="OUTPUT", 'PRINTABLE (per grading)'!B$13="Prelim"), IF(ISERROR(SUMIF(OUTPUT!C$20:M$20, "CLO4", OUTPUT!C176:M176) / OUTPUT!AL$9), "", SUMIF(OUTPUT!C$20:M$20, "CLO4", OUTPUT!C176:M176) / OUTPUT!AL$9),
IF(AND('PRINTABLE (per grading)'!H$16="OUTPUT", 'PRINTABLE (per grading)'!B$13="Midterm"), IF(ISERROR(SUMIF(OUTPUT!O$20:Y$20, "CLO4", OUTPUT!O176:Y176) / OUTPUT!AM$9), "", SUMIF(OUTPUT!O$20:Y$20, "CLO4", OUTPUT!O176:Y176) / OUTPUT!AM$9),
IF(AND('PRINTABLE (per grading)'!H$16="OUTPUT", 'PRINTABLE (per grading)'!B$13="Final"), IF(ISERROR(SUMIF(OUTPUT!AA$20:AI$20, "CLO4", OUTPUT!AA176:AI176) / OUTPUT!AN$9), "", SUMIF(OUTPUT!AA$20:AI$20, "CLO4", OUTPUT!AA176:AI176) / OUTPUT!AN$9),
"")))))),"")</f>
        <v/>
      </c>
      <c r="AE174" s="232" t="str">
        <f t="shared" si="77"/>
        <v/>
      </c>
      <c r="AF174" s="233" t="str">
        <f t="shared" si="78"/>
        <v/>
      </c>
      <c r="AG174" s="25" t="str">
        <f>IF(B174 &lt;&gt; "", IFERROR(IF(C$16 = "PRELIM", SUMIF('Database (LECTURE-RES-PRAC)'!D$14:AG$14, "CLO5", 'Database (LECTURE-RES-PRAC)'!D171:AG171) / 'Grade computation'!F$8, IF(C$16 = "MIDTERM", SUMIF('Database (LECTURE-RES-PRAC)'!AJ$14:BM$14, "CLO5", 'Database (LECTURE-RES-PRAC)'!AJ171:BM171) / 'Grade computation'!G$8, IF(C$16 = "FINAL", SUMIF('Database (LECTURE-RES-PRAC)'!BP$14:CS$14, "CLO5", 'Database (LECTURE-RES-PRAC)'!BP171:CS171) / 'Grade computation'!H$8,""))),""),"")</f>
        <v/>
      </c>
      <c r="AH174" s="232" t="str">
        <f t="shared" si="79"/>
        <v/>
      </c>
      <c r="AI174" s="25" t="str">
        <f>IF(B174 &lt;&gt; "",IF(AND('PRINTABLE (per grading)'!H$16="EXAM", 'PRINTABLE (per grading)'!B$13="Prelim"), IF(ISERROR(SUMIF('Exam (LECTURE ONLY)'!D$20:M$20, "CLO5", 'Exam (LECTURE ONLY)'!D176:M176) / 'Exam (LECTURE ONLY)'!AL$10), "", SUMIF('Exam (LECTURE ONLY)'!D$20:M$20, "CLO5", 'Exam (LECTURE ONLY)'!D176:M176) /'Exam (LECTURE ONLY)'!AL$10),
IF(AND('PRINTABLE (per grading)'!H$16="EXAM", 'PRINTABLE (per grading)'!B$13="Midterm"), IF(ISERROR(SUMIF('Exam (LECTURE ONLY)'!O$20:X$20, "CLO5", 'Exam (LECTURE ONLY)'!O176:X176) / 'Exam (LECTURE ONLY)'!AM$10), "", SUMIF('Exam (LECTURE ONLY)'!O$20:X$20, "CLO5", 'Exam (LECTURE ONLY)'!O176:X176) / 'Exam (LECTURE ONLY)'!AM$10),
IF(AND('PRINTABLE (per grading)'!H$16="EXAM", 'PRINTABLE (per grading)'!B$13="Final"), IF(ISERROR(SUMIF('Exam (LECTURE ONLY)'!Z$20:AI$20, "CLO5", 'Exam (LECTURE ONLY)'!Z176:AI176) / 'Exam (LECTURE ONLY)'!AN$10), "", SUMIF('Exam (LECTURE ONLY)'!Z$20:AI$20, "CLO5", 'Exam (LECTURE ONLY)'!Z176:AI176) / 'Exam (LECTURE ONLY)'!AN$10),
IF(AND('PRINTABLE (per grading)'!H$16="OUTPUT", 'PRINTABLE (per grading)'!B$13="Prelim"), IF(ISERROR(SUMIF(OUTPUT!C$20:M$20, "CLO5", OUTPUT!C176:M176) / OUTPUT!AL$10), "", SUMIF(OUTPUT!C$20:M$20, "CLO5", OUTPUT!C176:M176) / OUTPUT!AL$10),
IF(AND('PRINTABLE (per grading)'!H$16="OUTPUT", 'PRINTABLE (per grading)'!B$13="Midterm"), IF(ISERROR(SUMIF(OUTPUT!O$20:Y$20, "CLO5", OUTPUT!O176:Y176) / OUTPUT!AM$10), "", SUMIF(OUTPUT!O$20:Y$20, "CLO5", OUTPUT!O176:Y176) / OUTPUT!AM$10),
IF(AND('PRINTABLE (per grading)'!H$16="OUTPUT", 'PRINTABLE (per grading)'!B$13="Final"), IF(ISERROR(SUMIF(OUTPUT!AA$20:AI$20, "CLO5", OUTPUT!AA176:AI176) / OUTPUT!AN$10), "", SUMIF(OUTPUT!AA$20:AI$20, "CLO5", OUTPUT!AA176:AI176) / OUTPUT!AN$10),
"")))))),"")</f>
        <v/>
      </c>
      <c r="AJ174" s="232" t="str">
        <f t="shared" si="80"/>
        <v/>
      </c>
      <c r="AK174" s="233" t="str">
        <f t="shared" si="81"/>
        <v/>
      </c>
      <c r="AL174" s="25" t="str">
        <f>IF(B174 &lt;&gt; "", IFERROR(IF(C$16 = "PRELIM", SUMIF('Database (LECTURE-RES-PRAC)'!D$14:AG$14, "CLO6", 'Database (LECTURE-RES-PRAC)'!D171:AG171) / 'Grade computation'!F$9, IF(C$16 = "MIDTERM", SUMIF('Database (LECTURE-RES-PRAC)'!AJ$14:BM$14, "CLO6", 'Database (LECTURE-RES-PRAC)'!AJ171:BM171) / 'Grade computation'!G$9, IF(C$16 = "FINAL", SUMIF('Database (LECTURE-RES-PRAC)'!BP$14:CS$14, "CLO6", 'Database (LECTURE-RES-PRAC)'!BP171:CS171) / 'Grade computation'!H$9,""))),""),"")</f>
        <v/>
      </c>
      <c r="AM174" s="232" t="str">
        <f t="shared" si="82"/>
        <v/>
      </c>
      <c r="AN174" s="25" t="str">
        <f>IF(B174 &lt;&gt; "",IF(AND('PRINTABLE (per grading)'!H$16="EXAM", 'PRINTABLE (per grading)'!B$13="Prelim"), IF(ISERROR(SUMIF('Exam (LECTURE ONLY)'!D$20:M$20, "CLO6", 'Exam (LECTURE ONLY)'!D176:M176) / 'Exam (LECTURE ONLY)'!AL$11), "", SUMIF('Exam (LECTURE ONLY)'!D$20:M$20, "CLO6", 'Exam (LECTURE ONLY)'!D176:M176) /'Exam (LECTURE ONLY)'!AL$11),
IF(AND('PRINTABLE (per grading)'!H$16="EXAM", 'PRINTABLE (per grading)'!B$13="Midterm"), IF(ISERROR(SUMIF('Exam (LECTURE ONLY)'!O$20:X$20, "CLO6", 'Exam (LECTURE ONLY)'!O176:X176) / 'Exam (LECTURE ONLY)'!AM$11), "", SUMIF('Exam (LECTURE ONLY)'!O$20:X$20, "CLO6", 'Exam (LECTURE ONLY)'!O176:X176) / 'Exam (LECTURE ONLY)'!AM$11),
IF(AND('PRINTABLE (per grading)'!H$16="EXAM", 'PRINTABLE (per grading)'!B$13="Final"), IF(ISERROR(SUMIF('Exam (LECTURE ONLY)'!Z$20:AI$20, "CLO6", 'Exam (LECTURE ONLY)'!Z176:AI176) / 'Exam (LECTURE ONLY)'!AN$11), "", SUMIF('Exam (LECTURE ONLY)'!Z$20:AI$20, "CLO6", 'Exam (LECTURE ONLY)'!Z176:AI176) / 'Exam (LECTURE ONLY)'!AN$11),
IF(AND('PRINTABLE (per grading)'!H$16="OUTPUT", 'PRINTABLE (per grading)'!B$13="Prelim"), IF(ISERROR(SUMIF(OUTPUT!C$20:M$20, "CLO6", OUTPUT!C176:M176) / OUTPUT!AL$11), "", SUMIF(OUTPUT!C$20:M$20, "CLO6", OUTPUT!C176:M176) / OUTPUT!AL$11),
IF(AND('PRINTABLE (per grading)'!H$16="OUTPUT", 'PRINTABLE (per grading)'!B$13="Midterm"), IF(ISERROR(SUMIF(OUTPUT!O$20:Y$20, "CLO6", OUTPUT!O176:Y176) / OUTPUT!AM$11), "", SUMIF(OUTPUT!O$20:Y$20, "CLO6", OUTPUT!O176:Y176) / OUTPUT!AM$11),
IF(AND('PRINTABLE (per grading)'!H$16="OUTPUT", 'PRINTABLE (per grading)'!B$13="Final"), IF(ISERROR(SUMIF(OUTPUT!AA$20:AI$20, "CLO6", OUTPUT!AA176:AI176) / OUTPUT!AN$11), "", SUMIF(OUTPUT!AA$20:AI$20, "CLO6", OUTPUT!AA176:AI176) / OUTPUT!AN$11),
"")))))),"")</f>
        <v/>
      </c>
      <c r="AO174" s="232" t="str">
        <f t="shared" si="83"/>
        <v/>
      </c>
      <c r="AP174" s="233" t="str">
        <f t="shared" si="84"/>
        <v/>
      </c>
      <c r="AQ174" s="25" t="str">
        <f>IF(B174 &lt;&gt; "", IFERROR(IF(C$16 = "PRELIM", SUMIF('Database (LECTURE-RES-PRAC)'!D$14:AG$14, "CLO7", 'Database (LECTURE-RES-PRAC)'!D171:AG171) / 'Grade computation'!F$10, IF(C$16 = "MIDTERM", SUMIF('Database (LECTURE-RES-PRAC)'!AJ$14:BM$14, "CLO7", 'Database (LECTURE-RES-PRAC)'!AJ171:BM171) / 'Grade computation'!G$10, IF(C$16 = "FINAL", SUMIF('Database (LECTURE-RES-PRAC)'!BP$14:CS$14, "CLO7", 'Database (LECTURE-RES-PRAC)'!BP171:CS171) / 'Grade computation'!H$10,""))),""),"")</f>
        <v/>
      </c>
      <c r="AR174" s="232" t="str">
        <f t="shared" si="85"/>
        <v/>
      </c>
      <c r="AS174" s="25" t="str">
        <f>IF(B174 &lt;&gt; "",IF(AND('PRINTABLE (per grading)'!H$16="EXAM", 'PRINTABLE (per grading)'!B$13="Prelim"), IF(ISERROR(SUMIF('Exam (LECTURE ONLY)'!D$20:M$20, "CLO7", 'Exam (LECTURE ONLY)'!D176:M176) / 'Exam (LECTURE ONLY)'!AL$12), "", SUMIF('Exam (LECTURE ONLY)'!D$20:M$20, "CLO7", 'Exam (LECTURE ONLY)'!D176:M176) /'Exam (LECTURE ONLY)'!AL$12),
IF(AND('PRINTABLE (per grading)'!H$16="EXAM", 'PRINTABLE (per grading)'!B$13="Midterm"), IF(ISERROR(SUMIF('Exam (LECTURE ONLY)'!O$20:X$20, "CLO7", 'Exam (LECTURE ONLY)'!O176:X176) / 'Exam (LECTURE ONLY)'!AM$12), "", SUMIF('Exam (LECTURE ONLY)'!O$20:X$20, "CLO7", 'Exam (LECTURE ONLY)'!O176:X176) / 'Exam (LECTURE ONLY)'!AM$12),
IF(AND('PRINTABLE (per grading)'!H$16="EXAM", 'PRINTABLE (per grading)'!B$13="Final"), IF(ISERROR(SUMIF('Exam (LECTURE ONLY)'!Z$20:AI$20, "CLO7", 'Exam (LECTURE ONLY)'!Z176:AI176) / 'Exam (LECTURE ONLY)'!AN$12), "", SUMIF('Exam (LECTURE ONLY)'!Z$20:AI$20, "CLO7", 'Exam (LECTURE ONLY)'!Z176:AI176) / 'Exam (LECTURE ONLY)'!AN$12),
IF(AND('PRINTABLE (per grading)'!H$16="OUTPUT", 'PRINTABLE (per grading)'!B$13="Prelim"), IF(ISERROR(SUMIF(OUTPUT!C$20:M$20, "CLO7", OUTPUT!C176:M176) / OUTPUT!AL$12), "", SUMIF(OUTPUT!C$20:M$20, "CLO7", OUTPUT!C176:M176) / OUTPUT!AL$12),
IF(AND('PRINTABLE (per grading)'!H$16="OUTPUT", 'PRINTABLE (per grading)'!B$13="Midterm"), IF(ISERROR(SUMIF(OUTPUT!O$20:Y$20, "CLO7", OUTPUT!O176:Y176) / OUTPUT!AM$12), "", SUMIF(OUTPUT!O$20:Y$20, "CLO7", OUTPUT!O176:Y176) / OUTPUT!AM$12),
IF(AND('PRINTABLE (per grading)'!H$16="OUTPUT", 'PRINTABLE (per grading)'!B$13="Final"), IF(ISERROR(SUMIF(OUTPUT!AA$20:AI$20, "CLO7", OUTPUT!AA176:AI176) / OUTPUT!AN$12), "", SUMIF(OUTPUT!AA$20:AI$20, "CLO7", OUTPUT!AA176:AI176) / OUTPUT!AN$12),
"")))))),"")</f>
        <v/>
      </c>
      <c r="AT174" s="232" t="str">
        <f t="shared" si="86"/>
        <v/>
      </c>
      <c r="AU174" s="233" t="str">
        <f t="shared" si="87"/>
        <v/>
      </c>
      <c r="AV174" s="25" t="str">
        <f>IF(B174 &lt;&gt; "", IFERROR(IF(C$16 = "PRELIM", SUMIF('Database (LECTURE-RES-PRAC)'!D$14:AG$14, "CLO8", 'Database (LECTURE-RES-PRAC)'!D171:AG171) / 'Grade computation'!F$11, IF(C$16 = "MIDTERM", SUMIF('Database (LECTURE-RES-PRAC)'!AJ$14:BM$14, "CLO8", 'Database (LECTURE-RES-PRAC)'!AJ171:BM171) / 'Grade computation'!G$11, IF(C$16 = "FINAL", SUMIF('Database (LECTURE-RES-PRAC)'!BP$14:CS$14, "CLO8", 'Database (LECTURE-RES-PRAC)'!BP171:CS171) / 'Grade computation'!H$11,""))),""),"")</f>
        <v/>
      </c>
      <c r="AW174" s="232" t="str">
        <f t="shared" si="88"/>
        <v/>
      </c>
      <c r="AX174" s="25" t="str">
        <f>IF(B174 &lt;&gt; "",IF(AND('PRINTABLE (per grading)'!H$16="EXAM", 'PRINTABLE (per grading)'!B$13="Prelim"), IF(ISERROR(SUMIF('Exam (LECTURE ONLY)'!D$20:M$20, "CLO8", 'Exam (LECTURE ONLY)'!D176:M176) / 'Exam (LECTURE ONLY)'!AL$13), "", SUMIF('Exam (LECTURE ONLY)'!D$20:M$20, "CLO8", 'Exam (LECTURE ONLY)'!D176:M176) /'Exam (LECTURE ONLY)'!AL$13),
IF(AND('PRINTABLE (per grading)'!H$16="EXAM", 'PRINTABLE (per grading)'!B$13="Midterm"), IF(ISERROR(SUMIF('Exam (LECTURE ONLY)'!O$20:X$20, "CLO8", 'Exam (LECTURE ONLY)'!O176:X176) / 'Exam (LECTURE ONLY)'!AM$13), "", SUMIF('Exam (LECTURE ONLY)'!O$20:X$20, "CLO8", 'Exam (LECTURE ONLY)'!O176:X176) / 'Exam (LECTURE ONLY)'!AM$13),
IF(AND('PRINTABLE (per grading)'!H$16="EXAM", 'PRINTABLE (per grading)'!B$13="Final"), IF(ISERROR(SUMIF('Exam (LECTURE ONLY)'!Z$20:AI$20, "CLO8", 'Exam (LECTURE ONLY)'!Z176:AI176) / 'Exam (LECTURE ONLY)'!AN$13), "", SUMIF('Exam (LECTURE ONLY)'!Z$20:AI$20, "CLO8", 'Exam (LECTURE ONLY)'!Z176:AI176) / 'Exam (LECTURE ONLY)'!AN$13),
IF(AND('PRINTABLE (per grading)'!H$16="OUTPUT", 'PRINTABLE (per grading)'!B$13="Prelim"), IF(ISERROR(SUMIF(OUTPUT!C$20:M$20, "CLO8", OUTPUT!C176:M176) / OUTPUT!AL$13), "", SUMIF(OUTPUT!C$20:M$20, "CLO8", OUTPUT!C176:M176) / OUTPUT!AL$13),
IF(AND('PRINTABLE (per grading)'!H$16="OUTPUT", 'PRINTABLE (per grading)'!B$13="Midterm"), IF(ISERROR(SUMIF(OUTPUT!O$20:Y$20, "CLO8", OUTPUT!O176:Y176) / OUTPUT!AM$13), "", SUMIF(OUTPUT!O$20:Y$20, "CLO8", OUTPUT!O176:Y176) / OUTPUT!AM$13),
IF(AND('PRINTABLE (per grading)'!H$16="OUTPUT", 'PRINTABLE (per grading)'!B$13="Final"), IF(ISERROR(SUMIF(OUTPUT!AA$20:AI$20, "CLO8", OUTPUT!AA176:AI176) / OUTPUT!AN$13), "", SUMIF(OUTPUT!AA$20:AI$20, "CLO8", OUTPUT!AA176:AI176) / OUTPUT!AN$13),
"")))))),"")</f>
        <v/>
      </c>
      <c r="AY174" s="232" t="str">
        <f t="shared" si="89"/>
        <v/>
      </c>
      <c r="AZ174" s="233" t="str">
        <f t="shared" si="90"/>
        <v/>
      </c>
      <c r="BA174" s="25" t="str">
        <f>IF(B174 &lt;&gt; "", IFERROR(IF(C$16 = "PRELIM", SUMIF('Database (LECTURE-RES-PRAC)'!D$14:AG$14, "CLO9", 'Database (LECTURE-RES-PRAC)'!D171:AG171) / 'Grade computation'!F$12, IF(C$16 = "MIDTERM", SUMIF('Database (LECTURE-RES-PRAC)'!AJ$14:BM$14, "CLO9", 'Database (LECTURE-RES-PRAC)'!AJ171:BM171) / 'Grade computation'!G$12, IF(C$16 = "FINAL", SUMIF('Database (LECTURE-RES-PRAC)'!BP$14:CS$14, "CLO9", 'Database (LECTURE-RES-PRAC)'!BP171:CS171) / 'Grade computation'!H$12,""))),""),"")</f>
        <v/>
      </c>
      <c r="BB174" s="232" t="str">
        <f t="shared" si="91"/>
        <v/>
      </c>
      <c r="BC174" s="25" t="str">
        <f>IF(B174 &lt;&gt; "",IF(AND('PRINTABLE (per grading)'!H$16="EXAM", 'PRINTABLE (per grading)'!B$13="Prelim"), IF(ISERROR(SUMIF('Exam (LECTURE ONLY)'!D$20:M$20, "CLO9", 'Exam (LECTURE ONLY)'!D176:M176) / 'Exam (LECTURE ONLY)'!AL$14), "", SUMIF('Exam (LECTURE ONLY)'!D$20:M$20, "CLO9", 'Exam (LECTURE ONLY)'!D176:M176) /'Exam (LECTURE ONLY)'!AL$14),
IF(AND('PRINTABLE (per grading)'!H$16="EXAM", 'PRINTABLE (per grading)'!B$13="Midterm"), IF(ISERROR(SUMIF('Exam (LECTURE ONLY)'!O$20:X$20, "CLO9", 'Exam (LECTURE ONLY)'!O176:X176) / 'Exam (LECTURE ONLY)'!AM$14), "", SUMIF('Exam (LECTURE ONLY)'!O$20:X$20, "CLO9", 'Exam (LECTURE ONLY)'!O176:X176) / 'Exam (LECTURE ONLY)'!AM$14),
IF(AND('PRINTABLE (per grading)'!H$16="EXAM", 'PRINTABLE (per grading)'!B$13="Final"), IF(ISERROR(SUMIF('Exam (LECTURE ONLY)'!Z$20:AI$20, "CLO9", 'Exam (LECTURE ONLY)'!Z176:AI176) / 'Exam (LECTURE ONLY)'!AN$14), "", SUMIF('Exam (LECTURE ONLY)'!Z$20:AI$20, "CLO9", 'Exam (LECTURE ONLY)'!Z176:AI176) / 'Exam (LECTURE ONLY)'!AN$14),
IF(AND('PRINTABLE (per grading)'!H$16="OUTPUT", 'PRINTABLE (per grading)'!B$13="Prelim"), IF(ISERROR(SUMIF(OUTPUT!C$20:M$20, "CLO9", OUTPUT!C176:M176) / OUTPUT!AL$14), "", SUMIF(OUTPUT!C$20:M$20, "CLO9", OUTPUT!C176:M176) / OUTPUT!AL$14),
IF(AND('PRINTABLE (per grading)'!H$16="OUTPUT", 'PRINTABLE (per grading)'!B$13="Midterm"), IF(ISERROR(SUMIF(OUTPUT!O$20:Y$20, "CLO9", OUTPUT!O176:Y176) / OUTPUT!AM$14), "", SUMIF(OUTPUT!O$20:Y$20, "CLO9", OUTPUT!O176:Y176) / OUTPUT!AM$14),
IF(AND('PRINTABLE (per grading)'!H$16="OUTPUT", 'PRINTABLE (per grading)'!B$13="Final"), IF(ISERROR(SUMIF(OUTPUT!AA$20:AI$20, "CLO9", OUTPUT!AA176:AI176) / OUTPUT!AN$14), "", SUMIF(OUTPUT!AA$20:AI$20, "CLO9", OUTPUT!AA176:AI176) / OUTPUT!AN$14),
"")))))),"")</f>
        <v/>
      </c>
      <c r="BD174" s="232" t="str">
        <f t="shared" si="92"/>
        <v/>
      </c>
      <c r="BE174" s="233" t="str">
        <f t="shared" si="93"/>
        <v/>
      </c>
      <c r="BF174" s="25" t="str">
        <f>IF(B174 &lt;&gt; "", IFERROR(IF(C$16 = "PRELIM", SUMIF('Database (LECTURE-RES-PRAC)'!D$14:AG$14, "CLO10", 'Database (LECTURE-RES-PRAC)'!D171:AG171) / 'Grade computation'!F$13, IF(C$16 = "MIDTERM", SUMIF('Database (LECTURE-RES-PRAC)'!AJ$14:BM$14, "CLO10", 'Database (LECTURE-RES-PRAC)'!AJ171:BM171) / 'Grade computation'!G$13, IF(C$16 = "FINAL", SUMIF('Database (LECTURE-RES-PRAC)'!BP$14:CS$14, "CLO10", 'Database (LECTURE-RES-PRAC)'!BP171:CS171) / 'Grade computation'!H$13,""))),""),"")</f>
        <v/>
      </c>
      <c r="BG174" s="232" t="str">
        <f t="shared" si="94"/>
        <v/>
      </c>
      <c r="BH174" s="25" t="str">
        <f>IF(B174 &lt;&gt; "",IF(AND('PRINTABLE (per grading)'!H$16="EXAM", 'PRINTABLE (per grading)'!B$13="Prelim"), IF(ISERROR(SUMIF('Exam (LECTURE ONLY)'!D$20:M$20, "CLO10", 'Exam (LECTURE ONLY)'!D176:M176) / 'Exam (LECTURE ONLY)'!AL$15), "", SUMIF('Exam (LECTURE ONLY)'!D$20:M$20, "CLO10", 'Exam (LECTURE ONLY)'!D176:M176) /'Exam (LECTURE ONLY)'!AL$15),
IF(AND('PRINTABLE (per grading)'!H$16="EXAM", 'PRINTABLE (per grading)'!B$13="Midterm"), IF(ISERROR(SUMIF('Exam (LECTURE ONLY)'!O$20:X$20, "CLO10", 'Exam (LECTURE ONLY)'!O176:X176) / 'Exam (LECTURE ONLY)'!AM$15), "", SUMIF('Exam (LECTURE ONLY)'!O$20:X$20, "CLO10", 'Exam (LECTURE ONLY)'!O176:X176) / 'Exam (LECTURE ONLY)'!AM$15),
IF(AND('PRINTABLE (per grading)'!H$16="EXAM", 'PRINTABLE (per grading)'!B$13="Final"), IF(ISERROR(SUMIF('Exam (LECTURE ONLY)'!Z$20:AI$20, "CLO10", 'Exam (LECTURE ONLY)'!Z176:AI176) / 'Exam (LECTURE ONLY)'!AN$15), "", SUMIF('Exam (LECTURE ONLY)'!Z$20:AI$20, "CLO10", 'Exam (LECTURE ONLY)'!Z176:AI176) / 'Exam (LECTURE ONLY)'!AN$15),
IF(AND('PRINTABLE (per grading)'!H$16="OUTPUT", 'PRINTABLE (per grading)'!B$13="Prelim"), IF(ISERROR(SUMIF(OUTPUT!C$20:M$20, "CLO10", OUTPUT!C176:M176) / OUTPUT!AL$15), "", SUMIF(OUTPUT!C$20:M$20, "CLO10", OUTPUT!C176:M176) / OUTPUT!AL$15),
IF(AND('PRINTABLE (per grading)'!H$16="OUTPUT", 'PRINTABLE (per grading)'!B$13="Midterm"), IF(ISERROR(SUMIF(OUTPUT!O$20:Y$20, "CLO10", OUTPUT!O176:Y176) / OUTPUT!AM$15), "", SUMIF(OUTPUT!O$20:Y$20, "CLO10", OUTPUT!O176:Y176) / OUTPUT!AM$15),
IF(AND('PRINTABLE (per grading)'!H$16="OUTPUT", 'PRINTABLE (per grading)'!B$13="Final"), IF(ISERROR(SUMIF(OUTPUT!AA$20:AI$20, "CLO10", OUTPUT!AA176:AI176) / OUTPUT!AN$15), "", SUMIF(OUTPUT!AA$20:AI$20, "CLO10", OUTPUT!AA176:AI176) / OUTPUT!AN$15),
"")))))),"")</f>
        <v/>
      </c>
      <c r="BI174" s="232" t="str">
        <f t="shared" si="95"/>
        <v/>
      </c>
      <c r="BJ174" s="233" t="str">
        <f t="shared" si="96"/>
        <v/>
      </c>
      <c r="BK174" s="2"/>
    </row>
    <row r="175" spans="1:63" ht="20.100000000000001" customHeight="1">
      <c r="A175" s="118" t="str">
        <f>IF(ISBLANK('Database (LECTURE-RES-PRAC)'!A172),"",'Database (LECTURE-RES-PRAC)'!A172)</f>
        <v/>
      </c>
      <c r="B175" s="119" t="str">
        <f>IF(ISBLANK('Database (LECTURE-RES-PRAC)'!B172),"",'Database (LECTURE-RES-PRAC)'!B172)</f>
        <v/>
      </c>
      <c r="C175" s="134" t="str">
        <f>IF(B175&lt;&gt;"",IF(C$16="PRELIM",'Grade computation'!C175, IF(C$16="MIDTERM",'Grade computation'!K175, IF(C$16="FINAL",'Grade computation'!S175,""))),"")</f>
        <v/>
      </c>
      <c r="D175" s="135" t="str">
        <f t="shared" si="1"/>
        <v/>
      </c>
      <c r="E175" s="134" t="str">
        <f>IF(B175&lt;&gt;"", IF(C$16="PRELIM",'Grade computation'!E175, IF(C$16="MIDTERM",'Grade computation'!M175, IF(C$16="FINAL",'Grade computation'!U175,""))),"")</f>
        <v/>
      </c>
      <c r="F175" s="136" t="str">
        <f t="shared" si="2"/>
        <v/>
      </c>
      <c r="G175" s="137" t="str">
        <f t="shared" si="3"/>
        <v/>
      </c>
      <c r="H175" s="207" t="str">
        <f>IF(B175&lt;&gt;"",IF(C$16="PRELIM", 'Grade computation'!H175, IF(C$16="MIDTERM", 'Grade computation'!P175, IF(C$16="FINAL",'Grade computation'!X175, ""))),"")</f>
        <v/>
      </c>
      <c r="I175" s="137" t="str">
        <f t="shared" si="4"/>
        <v/>
      </c>
      <c r="J175" s="139" t="str">
        <f t="shared" si="5"/>
        <v/>
      </c>
      <c r="K175" s="377" t="str">
        <f t="shared" si="6"/>
        <v/>
      </c>
      <c r="L175" s="434"/>
      <c r="M175" s="25" t="str">
        <f>IF(B175 &lt;&gt; "", IFERROR(IF(C$16 = "PRELIM", SUMIF('Database (LECTURE-RES-PRAC)'!D$14:AG$14, "CLO1", 'Database (LECTURE-RES-PRAC)'!D172:AG172) / 'Grade computation'!F$4, IF(C$16 = "MIDTERM", SUMIF('Database (LECTURE-RES-PRAC)'!AJ$14:BM$14, "CLO1", 'Database (LECTURE-RES-PRAC)'!AJ172:BM172) / 'Grade computation'!G$4, IF(C$16 = "FINAL", SUMIF('Database (LECTURE-RES-PRAC)'!BP$14:CS$14, "CLO1", 'Database (LECTURE-RES-PRAC)'!BP172:CS172) / 'Grade computation'!H$4,""))),""),"")</f>
        <v/>
      </c>
      <c r="N175" s="232" t="str">
        <f t="shared" si="67"/>
        <v/>
      </c>
      <c r="O175" s="25" t="str">
        <f>IF(B175 &lt;&gt; "",IF(AND('PRINTABLE (per grading)'!H$16="EXAM", 'PRINTABLE (per grading)'!B$13="Prelim"), IF(ISERROR(SUMIF('Exam (LECTURE ONLY)'!D$20:M$20, "CLO1", 'Exam (LECTURE ONLY)'!D177:M177) / 'Exam (LECTURE ONLY)'!AL$6), "", SUMIF('Exam (LECTURE ONLY)'!D$20:M$20, "CLO1", 'Exam (LECTURE ONLY)'!D177:M177) /'Exam (LECTURE ONLY)'!AL$6),
IF(AND('PRINTABLE (per grading)'!H$16="EXAM", 'PRINTABLE (per grading)'!B$13="Midterm"), IF(ISERROR(SUMIF('Exam (LECTURE ONLY)'!O$20:X$20, "CLO1", 'Exam (LECTURE ONLY)'!O177:X177) / 'Exam (LECTURE ONLY)'!AM$6), "", SUMIF('Exam (LECTURE ONLY)'!O$20:X$20, "CLO1", 'Exam (LECTURE ONLY)'!O177:X177) / 'Exam (LECTURE ONLY)'!AM$6),
IF(AND('PRINTABLE (per grading)'!H$16="EXAM", 'PRINTABLE (per grading)'!B$13="Final"), IF(ISERROR(SUMIF('Exam (LECTURE ONLY)'!Z$20:AI$20, "CLO1", 'Exam (LECTURE ONLY)'!Z177:AI177) / 'Exam (LECTURE ONLY)'!AN$6), "", SUMIF('Exam (LECTURE ONLY)'!Z$20:AI$20, "CLO1", 'Exam (LECTURE ONLY)'!Z177:AI177) / 'Exam (LECTURE ONLY)'!AN$6),
IF(AND('PRINTABLE (per grading)'!H$16="OUTPUT", 'PRINTABLE (per grading)'!B$13="Prelim"), IF(ISERROR(SUMIF(OUTPUT!C$20:M$20, "CLO1", OUTPUT!C177:M177) / OUTPUT!AL$6), "", SUMIF(OUTPUT!C$20:M$20, "CLO1", OUTPUT!C177:M177) / OUTPUT!AL$6),
IF(AND('PRINTABLE (per grading)'!H$16="OUTPUT", 'PRINTABLE (per grading)'!B$13="Midterm"), IF(ISERROR(SUMIF(OUTPUT!O$20:Y$20, "CLO1", OUTPUT!O177:Y177) / OUTPUT!AM$6), "", SUMIF(OUTPUT!O$20:Y$20, "CLO1", OUTPUT!O177:Y177) / OUTPUT!AM$6),
IF(AND('PRINTABLE (per grading)'!H$16="OUTPUT", 'PRINTABLE (per grading)'!B$13="Final"), IF(ISERROR(SUMIF(OUTPUT!AA$20:AI$20, "CLO1", OUTPUT!AA177:AI177) / OUTPUT!AN$6), "", SUMIF(OUTPUT!AA$20:AI$20, "CLO1", OUTPUT!AA177:AI177) / OUTPUT!AN$6),
"")))))),"")</f>
        <v/>
      </c>
      <c r="P175" s="232" t="str">
        <f t="shared" si="68"/>
        <v/>
      </c>
      <c r="Q175" s="233" t="str">
        <f t="shared" si="69"/>
        <v/>
      </c>
      <c r="R175" s="25" t="str">
        <f>IF(B175 &lt;&gt; "", IFERROR(IF(C$16 = "PRELIM", SUMIF('Database (LECTURE-RES-PRAC)'!D$14:AG$14, "CLO2", 'Database (LECTURE-RES-PRAC)'!D172:AG172) / 'Grade computation'!F$5, IF(C$16 = "MIDTERM", SUMIF('Database (LECTURE-RES-PRAC)'!AJ$14:BM$14, "CLO2", 'Database (LECTURE-RES-PRAC)'!AJ172:BM172) / 'Grade computation'!G$5, IF(C$16 = "FINAL", SUMIF('Database (LECTURE-RES-PRAC)'!BP$14:CS$14, "CLO2", 'Database (LECTURE-RES-PRAC)'!BP172:CS172) / 'Grade computation'!H$5,""))),""),"")</f>
        <v/>
      </c>
      <c r="S175" s="232" t="str">
        <f t="shared" si="70"/>
        <v/>
      </c>
      <c r="T175" s="25" t="str">
        <f>IF(B175 &lt;&gt; "",IF(AND('PRINTABLE (per grading)'!H$16="EXAM", 'PRINTABLE (per grading)'!B$13="Prelim"), IF(ISERROR(SUMIF('Exam (LECTURE ONLY)'!D$20:M$20, "CLO2", 'Exam (LECTURE ONLY)'!D177:M177) / 'Exam (LECTURE ONLY)'!AL$7), "", SUMIF('Exam (LECTURE ONLY)'!D$20:M$20, "CLO2", 'Exam (LECTURE ONLY)'!D177:M177) /'Exam (LECTURE ONLY)'!AL$7),
IF(AND('PRINTABLE (per grading)'!H$16="EXAM", 'PRINTABLE (per grading)'!B$13="Midterm"), IF(ISERROR(SUMIF('Exam (LECTURE ONLY)'!O$20:X$20, "CLO2", 'Exam (LECTURE ONLY)'!O177:X177) / 'Exam (LECTURE ONLY)'!AM$7), "", SUMIF('Exam (LECTURE ONLY)'!O$20:X$20, "CLO2", 'Exam (LECTURE ONLY)'!O177:X177) / 'Exam (LECTURE ONLY)'!AM$7),
IF(AND('PRINTABLE (per grading)'!H$16="EXAM", 'PRINTABLE (per grading)'!B$13="Final"), IF(ISERROR(SUMIF('Exam (LECTURE ONLY)'!Z$20:AI$20, "CLO2", 'Exam (LECTURE ONLY)'!Z177:AI177) / 'Exam (LECTURE ONLY)'!AN$7), "", SUMIF('Exam (LECTURE ONLY)'!Z$20:AI$20, "CLO2", 'Exam (LECTURE ONLY)'!Z177:AI177) / 'Exam (LECTURE ONLY)'!AN$7),
IF(AND('PRINTABLE (per grading)'!H$16="OUTPUT", 'PRINTABLE (per grading)'!B$13="Prelim"), IF(ISERROR(SUMIF(OUTPUT!C$20:M$20, "CLO2", OUTPUT!C177:M177) / OUTPUT!AL$7), "", SUMIF(OUTPUT!C$20:M$20, "CLO2", OUTPUT!C177:M177) / OUTPUT!AL$7),
IF(AND('PRINTABLE (per grading)'!H$16="OUTPUT", 'PRINTABLE (per grading)'!B$13="Midterm"), IF(ISERROR(SUMIF(OUTPUT!O$20:Y$20, "CLO2", OUTPUT!O177:Y177) / OUTPUT!AM$7), "", SUMIF(OUTPUT!O$20:Y$20, "CLO2", OUTPUT!O177:Y177) / OUTPUT!AM$7),
IF(AND('PRINTABLE (per grading)'!H$16="OUTPUT", 'PRINTABLE (per grading)'!B$13="Final"), IF(ISERROR(SUMIF(OUTPUT!AA$20:AI$20, "CLO2", OUTPUT!AA177:AI177) / OUTPUT!AN$7), "", SUMIF(OUTPUT!AA$20:AI$20, "CLO2", OUTPUT!AA177:AI177) / OUTPUT!AN$7),
"")))))),"")</f>
        <v/>
      </c>
      <c r="U175" s="232" t="str">
        <f t="shared" si="71"/>
        <v/>
      </c>
      <c r="V175" s="233" t="str">
        <f t="shared" si="72"/>
        <v/>
      </c>
      <c r="W175" s="25" t="str">
        <f>IF(B175 &lt;&gt; "", IFERROR(IF(C$16 = "PRELIM", SUMIF('Database (LECTURE-RES-PRAC)'!D$14:AG$14, "CLO3", 'Database (LECTURE-RES-PRAC)'!D172:AG172) / 'Grade computation'!F$6, IF(C$16 = "MIDTERM", SUMIF('Database (LECTURE-RES-PRAC)'!AJ$14:BM$14, "CLO3", 'Database (LECTURE-RES-PRAC)'!AJ172:BM172) / 'Grade computation'!G$6, IF(C$16 = "FINAL", SUMIF('Database (LECTURE-RES-PRAC)'!BP$14:CS$14, "CLO3", 'Database (LECTURE-RES-PRAC)'!BP172:CS172) / 'Grade computation'!H$6,""))),""),"")</f>
        <v/>
      </c>
      <c r="X175" s="232" t="str">
        <f t="shared" si="73"/>
        <v/>
      </c>
      <c r="Y175" s="25" t="str">
        <f>IF(B175 &lt;&gt; "",IF(AND('PRINTABLE (per grading)'!H$16="EXAM", 'PRINTABLE (per grading)'!B$13="Prelim"), IF(ISERROR(SUMIF('Exam (LECTURE ONLY)'!D$20:M$20, "CLO3", 'Exam (LECTURE ONLY)'!D177:M177) / 'Exam (LECTURE ONLY)'!AL$8), "", SUMIF('Exam (LECTURE ONLY)'!D$20:M$20, "CLO3", 'Exam (LECTURE ONLY)'!D177:M177) /'Exam (LECTURE ONLY)'!AL$8),
IF(AND('PRINTABLE (per grading)'!H$16="EXAM", 'PRINTABLE (per grading)'!B$13="Midterm"), IF(ISERROR(SUMIF('Exam (LECTURE ONLY)'!O$20:X$20, "CLO3", 'Exam (LECTURE ONLY)'!O177:X177) / 'Exam (LECTURE ONLY)'!AM$8), "", SUMIF('Exam (LECTURE ONLY)'!O$20:X$20, "CLO3", 'Exam (LECTURE ONLY)'!O177:X177) / 'Exam (LECTURE ONLY)'!AM$8),
IF(AND('PRINTABLE (per grading)'!H$16="EXAM", 'PRINTABLE (per grading)'!B$13="Final"), IF(ISERROR(SUMIF('Exam (LECTURE ONLY)'!Z$20:AI$20, "CLO3", 'Exam (LECTURE ONLY)'!Z177:AI177) / 'Exam (LECTURE ONLY)'!AN$8), "", SUMIF('Exam (LECTURE ONLY)'!Z$20:AI$20, "CLO3", 'Exam (LECTURE ONLY)'!Z177:AI177) / 'Exam (LECTURE ONLY)'!AN$8),
IF(AND('PRINTABLE (per grading)'!H$16="OUTPUT", 'PRINTABLE (per grading)'!B$13="Prelim"), IF(ISERROR(SUMIF(OUTPUT!C$20:M$20, "CLO3", OUTPUT!C177:M177) / OUTPUT!AL$8), "", SUMIF(OUTPUT!C$20:M$20, "CLO3", OUTPUT!C177:M177) / OUTPUT!AL$8),
IF(AND('PRINTABLE (per grading)'!H$16="OUTPUT", 'PRINTABLE (per grading)'!B$13="Midterm"), IF(ISERROR(SUMIF(OUTPUT!O$20:Y$20, "CLO3", OUTPUT!O177:Y177) / OUTPUT!AM$8), "", SUMIF(OUTPUT!O$20:Y$20, "CLO3", OUTPUT!O177:Y177) / OUTPUT!AM$8),
IF(AND('PRINTABLE (per grading)'!H$16="OUTPUT", 'PRINTABLE (per grading)'!B$13="Final"), IF(ISERROR(SUMIF(OUTPUT!AA$20:AI$20, "CLO3", OUTPUT!AA177:AI177) / OUTPUT!AN$8), "", SUMIF(OUTPUT!AA$20:AI$20, "CLO3", OUTPUT!AA177:AI177) / OUTPUT!AN$8),
"" )))))),"")</f>
        <v/>
      </c>
      <c r="Z175" s="232" t="str">
        <f t="shared" si="74"/>
        <v/>
      </c>
      <c r="AA175" s="233" t="str">
        <f t="shared" si="75"/>
        <v/>
      </c>
      <c r="AB175" s="25" t="str">
        <f>IF(B175 &lt;&gt; "", IFERROR(IF(C$16 = "PRELIM", SUMIF('Database (LECTURE-RES-PRAC)'!D$14:AG$14, "CLO4", 'Database (LECTURE-RES-PRAC)'!D172:AG172) / 'Grade computation'!F$7, IF(C$16 = "MIDTERM", SUMIF('Database (LECTURE-RES-PRAC)'!AJ$14:BM$14, "CLO4", 'Database (LECTURE-RES-PRAC)'!AJ172:BM172) / 'Grade computation'!G$7, IF(C$16 = "FINAL", SUMIF('Database (LECTURE-RES-PRAC)'!BP$14:CS$14, "CLO4", 'Database (LECTURE-RES-PRAC)'!BP172:CS172) / 'Grade computation'!H$7,""))),""),"")</f>
        <v/>
      </c>
      <c r="AC175" s="232" t="str">
        <f t="shared" si="76"/>
        <v/>
      </c>
      <c r="AD175" s="25" t="str">
        <f>IF(B175 &lt;&gt; "",IF(AND('PRINTABLE (per grading)'!H$16="EXAM", 'PRINTABLE (per grading)'!B$13="Prelim"), IF(ISERROR(SUMIF('Exam (LECTURE ONLY)'!D$20:M$20, "CLO4", 'Exam (LECTURE ONLY)'!D177:M177) / 'Exam (LECTURE ONLY)'!AL$9), "", SUMIF('Exam (LECTURE ONLY)'!D$20:M$20, "CLO4", 'Exam (LECTURE ONLY)'!D177:M177) /'Exam (LECTURE ONLY)'!AL$9),
IF(AND('PRINTABLE (per grading)'!H$16="EXAM", 'PRINTABLE (per grading)'!B$13="Midterm"), IF(ISERROR(SUMIF('Exam (LECTURE ONLY)'!O$20:X$20, "CLO4", 'Exam (LECTURE ONLY)'!O177:X177) / 'Exam (LECTURE ONLY)'!AM$9), "", SUMIF('Exam (LECTURE ONLY)'!O$20:X$20, "CLO4", 'Exam (LECTURE ONLY)'!O177:X177) / 'Exam (LECTURE ONLY)'!AM$9),
IF(AND('PRINTABLE (per grading)'!H$16="EXAM", 'PRINTABLE (per grading)'!B$13="Final"), IF(ISERROR(SUMIF('Exam (LECTURE ONLY)'!Z$20:AI$20, "CLO4", 'Exam (LECTURE ONLY)'!Z177:AI177) / 'Exam (LECTURE ONLY)'!AN$9), "", SUMIF('Exam (LECTURE ONLY)'!Z$20:AI$20, "CLO4", 'Exam (LECTURE ONLY)'!Z177:AI177) / 'Exam (LECTURE ONLY)'!AN$9),
IF(AND('PRINTABLE (per grading)'!H$16="OUTPUT", 'PRINTABLE (per grading)'!B$13="Prelim"), IF(ISERROR(SUMIF(OUTPUT!C$20:M$20, "CLO4", OUTPUT!C177:M177) / OUTPUT!AL$9), "", SUMIF(OUTPUT!C$20:M$20, "CLO4", OUTPUT!C177:M177) / OUTPUT!AL$9),
IF(AND('PRINTABLE (per grading)'!H$16="OUTPUT", 'PRINTABLE (per grading)'!B$13="Midterm"), IF(ISERROR(SUMIF(OUTPUT!O$20:Y$20, "CLO4", OUTPUT!O177:Y177) / OUTPUT!AM$9), "", SUMIF(OUTPUT!O$20:Y$20, "CLO4", OUTPUT!O177:Y177) / OUTPUT!AM$9),
IF(AND('PRINTABLE (per grading)'!H$16="OUTPUT", 'PRINTABLE (per grading)'!B$13="Final"), IF(ISERROR(SUMIF(OUTPUT!AA$20:AI$20, "CLO4", OUTPUT!AA177:AI177) / OUTPUT!AN$9), "", SUMIF(OUTPUT!AA$20:AI$20, "CLO4", OUTPUT!AA177:AI177) / OUTPUT!AN$9),
"")))))),"")</f>
        <v/>
      </c>
      <c r="AE175" s="232" t="str">
        <f t="shared" si="77"/>
        <v/>
      </c>
      <c r="AF175" s="233" t="str">
        <f t="shared" si="78"/>
        <v/>
      </c>
      <c r="AG175" s="25" t="str">
        <f>IF(B175 &lt;&gt; "", IFERROR(IF(C$16 = "PRELIM", SUMIF('Database (LECTURE-RES-PRAC)'!D$14:AG$14, "CLO5", 'Database (LECTURE-RES-PRAC)'!D172:AG172) / 'Grade computation'!F$8, IF(C$16 = "MIDTERM", SUMIF('Database (LECTURE-RES-PRAC)'!AJ$14:BM$14, "CLO5", 'Database (LECTURE-RES-PRAC)'!AJ172:BM172) / 'Grade computation'!G$8, IF(C$16 = "FINAL", SUMIF('Database (LECTURE-RES-PRAC)'!BP$14:CS$14, "CLO5", 'Database (LECTURE-RES-PRAC)'!BP172:CS172) / 'Grade computation'!H$8,""))),""),"")</f>
        <v/>
      </c>
      <c r="AH175" s="232" t="str">
        <f t="shared" si="79"/>
        <v/>
      </c>
      <c r="AI175" s="25" t="str">
        <f>IF(B175 &lt;&gt; "",IF(AND('PRINTABLE (per grading)'!H$16="EXAM", 'PRINTABLE (per grading)'!B$13="Prelim"), IF(ISERROR(SUMIF('Exam (LECTURE ONLY)'!D$20:M$20, "CLO5", 'Exam (LECTURE ONLY)'!D177:M177) / 'Exam (LECTURE ONLY)'!AL$10), "", SUMIF('Exam (LECTURE ONLY)'!D$20:M$20, "CLO5", 'Exam (LECTURE ONLY)'!D177:M177) /'Exam (LECTURE ONLY)'!AL$10),
IF(AND('PRINTABLE (per grading)'!H$16="EXAM", 'PRINTABLE (per grading)'!B$13="Midterm"), IF(ISERROR(SUMIF('Exam (LECTURE ONLY)'!O$20:X$20, "CLO5", 'Exam (LECTURE ONLY)'!O177:X177) / 'Exam (LECTURE ONLY)'!AM$10), "", SUMIF('Exam (LECTURE ONLY)'!O$20:X$20, "CLO5", 'Exam (LECTURE ONLY)'!O177:X177) / 'Exam (LECTURE ONLY)'!AM$10),
IF(AND('PRINTABLE (per grading)'!H$16="EXAM", 'PRINTABLE (per grading)'!B$13="Final"), IF(ISERROR(SUMIF('Exam (LECTURE ONLY)'!Z$20:AI$20, "CLO5", 'Exam (LECTURE ONLY)'!Z177:AI177) / 'Exam (LECTURE ONLY)'!AN$10), "", SUMIF('Exam (LECTURE ONLY)'!Z$20:AI$20, "CLO5", 'Exam (LECTURE ONLY)'!Z177:AI177) / 'Exam (LECTURE ONLY)'!AN$10),
IF(AND('PRINTABLE (per grading)'!H$16="OUTPUT", 'PRINTABLE (per grading)'!B$13="Prelim"), IF(ISERROR(SUMIF(OUTPUT!C$20:M$20, "CLO5", OUTPUT!C177:M177) / OUTPUT!AL$10), "", SUMIF(OUTPUT!C$20:M$20, "CLO5", OUTPUT!C177:M177) / OUTPUT!AL$10),
IF(AND('PRINTABLE (per grading)'!H$16="OUTPUT", 'PRINTABLE (per grading)'!B$13="Midterm"), IF(ISERROR(SUMIF(OUTPUT!O$20:Y$20, "CLO5", OUTPUT!O177:Y177) / OUTPUT!AM$10), "", SUMIF(OUTPUT!O$20:Y$20, "CLO5", OUTPUT!O177:Y177) / OUTPUT!AM$10),
IF(AND('PRINTABLE (per grading)'!H$16="OUTPUT", 'PRINTABLE (per grading)'!B$13="Final"), IF(ISERROR(SUMIF(OUTPUT!AA$20:AI$20, "CLO5", OUTPUT!AA177:AI177) / OUTPUT!AN$10), "", SUMIF(OUTPUT!AA$20:AI$20, "CLO5", OUTPUT!AA177:AI177) / OUTPUT!AN$10),
"")))))),"")</f>
        <v/>
      </c>
      <c r="AJ175" s="232" t="str">
        <f t="shared" si="80"/>
        <v/>
      </c>
      <c r="AK175" s="233" t="str">
        <f t="shared" si="81"/>
        <v/>
      </c>
      <c r="AL175" s="25" t="str">
        <f>IF(B175 &lt;&gt; "", IFERROR(IF(C$16 = "PRELIM", SUMIF('Database (LECTURE-RES-PRAC)'!D$14:AG$14, "CLO6", 'Database (LECTURE-RES-PRAC)'!D172:AG172) / 'Grade computation'!F$9, IF(C$16 = "MIDTERM", SUMIF('Database (LECTURE-RES-PRAC)'!AJ$14:BM$14, "CLO6", 'Database (LECTURE-RES-PRAC)'!AJ172:BM172) / 'Grade computation'!G$9, IF(C$16 = "FINAL", SUMIF('Database (LECTURE-RES-PRAC)'!BP$14:CS$14, "CLO6", 'Database (LECTURE-RES-PRAC)'!BP172:CS172) / 'Grade computation'!H$9,""))),""),"")</f>
        <v/>
      </c>
      <c r="AM175" s="232" t="str">
        <f t="shared" si="82"/>
        <v/>
      </c>
      <c r="AN175" s="25" t="str">
        <f>IF(B175 &lt;&gt; "",IF(AND('PRINTABLE (per grading)'!H$16="EXAM", 'PRINTABLE (per grading)'!B$13="Prelim"), IF(ISERROR(SUMIF('Exam (LECTURE ONLY)'!D$20:M$20, "CLO6", 'Exam (LECTURE ONLY)'!D177:M177) / 'Exam (LECTURE ONLY)'!AL$11), "", SUMIF('Exam (LECTURE ONLY)'!D$20:M$20, "CLO6", 'Exam (LECTURE ONLY)'!D177:M177) /'Exam (LECTURE ONLY)'!AL$11),
IF(AND('PRINTABLE (per grading)'!H$16="EXAM", 'PRINTABLE (per grading)'!B$13="Midterm"), IF(ISERROR(SUMIF('Exam (LECTURE ONLY)'!O$20:X$20, "CLO6", 'Exam (LECTURE ONLY)'!O177:X177) / 'Exam (LECTURE ONLY)'!AM$11), "", SUMIF('Exam (LECTURE ONLY)'!O$20:X$20, "CLO6", 'Exam (LECTURE ONLY)'!O177:X177) / 'Exam (LECTURE ONLY)'!AM$11),
IF(AND('PRINTABLE (per grading)'!H$16="EXAM", 'PRINTABLE (per grading)'!B$13="Final"), IF(ISERROR(SUMIF('Exam (LECTURE ONLY)'!Z$20:AI$20, "CLO6", 'Exam (LECTURE ONLY)'!Z177:AI177) / 'Exam (LECTURE ONLY)'!AN$11), "", SUMIF('Exam (LECTURE ONLY)'!Z$20:AI$20, "CLO6", 'Exam (LECTURE ONLY)'!Z177:AI177) / 'Exam (LECTURE ONLY)'!AN$11),
IF(AND('PRINTABLE (per grading)'!H$16="OUTPUT", 'PRINTABLE (per grading)'!B$13="Prelim"), IF(ISERROR(SUMIF(OUTPUT!C$20:M$20, "CLO6", OUTPUT!C177:M177) / OUTPUT!AL$11), "", SUMIF(OUTPUT!C$20:M$20, "CLO6", OUTPUT!C177:M177) / OUTPUT!AL$11),
IF(AND('PRINTABLE (per grading)'!H$16="OUTPUT", 'PRINTABLE (per grading)'!B$13="Midterm"), IF(ISERROR(SUMIF(OUTPUT!O$20:Y$20, "CLO6", OUTPUT!O177:Y177) / OUTPUT!AM$11), "", SUMIF(OUTPUT!O$20:Y$20, "CLO6", OUTPUT!O177:Y177) / OUTPUT!AM$11),
IF(AND('PRINTABLE (per grading)'!H$16="OUTPUT", 'PRINTABLE (per grading)'!B$13="Final"), IF(ISERROR(SUMIF(OUTPUT!AA$20:AI$20, "CLO6", OUTPUT!AA177:AI177) / OUTPUT!AN$11), "", SUMIF(OUTPUT!AA$20:AI$20, "CLO6", OUTPUT!AA177:AI177) / OUTPUT!AN$11),
"")))))),"")</f>
        <v/>
      </c>
      <c r="AO175" s="232" t="str">
        <f t="shared" si="83"/>
        <v/>
      </c>
      <c r="AP175" s="233" t="str">
        <f t="shared" si="84"/>
        <v/>
      </c>
      <c r="AQ175" s="25" t="str">
        <f>IF(B175 &lt;&gt; "", IFERROR(IF(C$16 = "PRELIM", SUMIF('Database (LECTURE-RES-PRAC)'!D$14:AG$14, "CLO7", 'Database (LECTURE-RES-PRAC)'!D172:AG172) / 'Grade computation'!F$10, IF(C$16 = "MIDTERM", SUMIF('Database (LECTURE-RES-PRAC)'!AJ$14:BM$14, "CLO7", 'Database (LECTURE-RES-PRAC)'!AJ172:BM172) / 'Grade computation'!G$10, IF(C$16 = "FINAL", SUMIF('Database (LECTURE-RES-PRAC)'!BP$14:CS$14, "CLO7", 'Database (LECTURE-RES-PRAC)'!BP172:CS172) / 'Grade computation'!H$10,""))),""),"")</f>
        <v/>
      </c>
      <c r="AR175" s="232" t="str">
        <f t="shared" si="85"/>
        <v/>
      </c>
      <c r="AS175" s="25" t="str">
        <f>IF(B175 &lt;&gt; "",IF(AND('PRINTABLE (per grading)'!H$16="EXAM", 'PRINTABLE (per grading)'!B$13="Prelim"), IF(ISERROR(SUMIF('Exam (LECTURE ONLY)'!D$20:M$20, "CLO7", 'Exam (LECTURE ONLY)'!D177:M177) / 'Exam (LECTURE ONLY)'!AL$12), "", SUMIF('Exam (LECTURE ONLY)'!D$20:M$20, "CLO7", 'Exam (LECTURE ONLY)'!D177:M177) /'Exam (LECTURE ONLY)'!AL$12),
IF(AND('PRINTABLE (per grading)'!H$16="EXAM", 'PRINTABLE (per grading)'!B$13="Midterm"), IF(ISERROR(SUMIF('Exam (LECTURE ONLY)'!O$20:X$20, "CLO7", 'Exam (LECTURE ONLY)'!O177:X177) / 'Exam (LECTURE ONLY)'!AM$12), "", SUMIF('Exam (LECTURE ONLY)'!O$20:X$20, "CLO7", 'Exam (LECTURE ONLY)'!O177:X177) / 'Exam (LECTURE ONLY)'!AM$12),
IF(AND('PRINTABLE (per grading)'!H$16="EXAM", 'PRINTABLE (per grading)'!B$13="Final"), IF(ISERROR(SUMIF('Exam (LECTURE ONLY)'!Z$20:AI$20, "CLO7", 'Exam (LECTURE ONLY)'!Z177:AI177) / 'Exam (LECTURE ONLY)'!AN$12), "", SUMIF('Exam (LECTURE ONLY)'!Z$20:AI$20, "CLO7", 'Exam (LECTURE ONLY)'!Z177:AI177) / 'Exam (LECTURE ONLY)'!AN$12),
IF(AND('PRINTABLE (per grading)'!H$16="OUTPUT", 'PRINTABLE (per grading)'!B$13="Prelim"), IF(ISERROR(SUMIF(OUTPUT!C$20:M$20, "CLO7", OUTPUT!C177:M177) / OUTPUT!AL$12), "", SUMIF(OUTPUT!C$20:M$20, "CLO7", OUTPUT!C177:M177) / OUTPUT!AL$12),
IF(AND('PRINTABLE (per grading)'!H$16="OUTPUT", 'PRINTABLE (per grading)'!B$13="Midterm"), IF(ISERROR(SUMIF(OUTPUT!O$20:Y$20, "CLO7", OUTPUT!O177:Y177) / OUTPUT!AM$12), "", SUMIF(OUTPUT!O$20:Y$20, "CLO7", OUTPUT!O177:Y177) / OUTPUT!AM$12),
IF(AND('PRINTABLE (per grading)'!H$16="OUTPUT", 'PRINTABLE (per grading)'!B$13="Final"), IF(ISERROR(SUMIF(OUTPUT!AA$20:AI$20, "CLO7", OUTPUT!AA177:AI177) / OUTPUT!AN$12), "", SUMIF(OUTPUT!AA$20:AI$20, "CLO7", OUTPUT!AA177:AI177) / OUTPUT!AN$12),
"")))))),"")</f>
        <v/>
      </c>
      <c r="AT175" s="232" t="str">
        <f t="shared" si="86"/>
        <v/>
      </c>
      <c r="AU175" s="233" t="str">
        <f t="shared" si="87"/>
        <v/>
      </c>
      <c r="AV175" s="25" t="str">
        <f>IF(B175 &lt;&gt; "", IFERROR(IF(C$16 = "PRELIM", SUMIF('Database (LECTURE-RES-PRAC)'!D$14:AG$14, "CLO8", 'Database (LECTURE-RES-PRAC)'!D172:AG172) / 'Grade computation'!F$11, IF(C$16 = "MIDTERM", SUMIF('Database (LECTURE-RES-PRAC)'!AJ$14:BM$14, "CLO8", 'Database (LECTURE-RES-PRAC)'!AJ172:BM172) / 'Grade computation'!G$11, IF(C$16 = "FINAL", SUMIF('Database (LECTURE-RES-PRAC)'!BP$14:CS$14, "CLO8", 'Database (LECTURE-RES-PRAC)'!BP172:CS172) / 'Grade computation'!H$11,""))),""),"")</f>
        <v/>
      </c>
      <c r="AW175" s="232" t="str">
        <f t="shared" si="88"/>
        <v/>
      </c>
      <c r="AX175" s="25" t="str">
        <f>IF(B175 &lt;&gt; "",IF(AND('PRINTABLE (per grading)'!H$16="EXAM", 'PRINTABLE (per grading)'!B$13="Prelim"), IF(ISERROR(SUMIF('Exam (LECTURE ONLY)'!D$20:M$20, "CLO8", 'Exam (LECTURE ONLY)'!D177:M177) / 'Exam (LECTURE ONLY)'!AL$13), "", SUMIF('Exam (LECTURE ONLY)'!D$20:M$20, "CLO8", 'Exam (LECTURE ONLY)'!D177:M177) /'Exam (LECTURE ONLY)'!AL$13),
IF(AND('PRINTABLE (per grading)'!H$16="EXAM", 'PRINTABLE (per grading)'!B$13="Midterm"), IF(ISERROR(SUMIF('Exam (LECTURE ONLY)'!O$20:X$20, "CLO8", 'Exam (LECTURE ONLY)'!O177:X177) / 'Exam (LECTURE ONLY)'!AM$13), "", SUMIF('Exam (LECTURE ONLY)'!O$20:X$20, "CLO8", 'Exam (LECTURE ONLY)'!O177:X177) / 'Exam (LECTURE ONLY)'!AM$13),
IF(AND('PRINTABLE (per grading)'!H$16="EXAM", 'PRINTABLE (per grading)'!B$13="Final"), IF(ISERROR(SUMIF('Exam (LECTURE ONLY)'!Z$20:AI$20, "CLO8", 'Exam (LECTURE ONLY)'!Z177:AI177) / 'Exam (LECTURE ONLY)'!AN$13), "", SUMIF('Exam (LECTURE ONLY)'!Z$20:AI$20, "CLO8", 'Exam (LECTURE ONLY)'!Z177:AI177) / 'Exam (LECTURE ONLY)'!AN$13),
IF(AND('PRINTABLE (per grading)'!H$16="OUTPUT", 'PRINTABLE (per grading)'!B$13="Prelim"), IF(ISERROR(SUMIF(OUTPUT!C$20:M$20, "CLO8", OUTPUT!C177:M177) / OUTPUT!AL$13), "", SUMIF(OUTPUT!C$20:M$20, "CLO8", OUTPUT!C177:M177) / OUTPUT!AL$13),
IF(AND('PRINTABLE (per grading)'!H$16="OUTPUT", 'PRINTABLE (per grading)'!B$13="Midterm"), IF(ISERROR(SUMIF(OUTPUT!O$20:Y$20, "CLO8", OUTPUT!O177:Y177) / OUTPUT!AM$13), "", SUMIF(OUTPUT!O$20:Y$20, "CLO8", OUTPUT!O177:Y177) / OUTPUT!AM$13),
IF(AND('PRINTABLE (per grading)'!H$16="OUTPUT", 'PRINTABLE (per grading)'!B$13="Final"), IF(ISERROR(SUMIF(OUTPUT!AA$20:AI$20, "CLO8", OUTPUT!AA177:AI177) / OUTPUT!AN$13), "", SUMIF(OUTPUT!AA$20:AI$20, "CLO8", OUTPUT!AA177:AI177) / OUTPUT!AN$13),
"")))))),"")</f>
        <v/>
      </c>
      <c r="AY175" s="232" t="str">
        <f t="shared" si="89"/>
        <v/>
      </c>
      <c r="AZ175" s="233" t="str">
        <f t="shared" si="90"/>
        <v/>
      </c>
      <c r="BA175" s="25" t="str">
        <f>IF(B175 &lt;&gt; "", IFERROR(IF(C$16 = "PRELIM", SUMIF('Database (LECTURE-RES-PRAC)'!D$14:AG$14, "CLO9", 'Database (LECTURE-RES-PRAC)'!D172:AG172) / 'Grade computation'!F$12, IF(C$16 = "MIDTERM", SUMIF('Database (LECTURE-RES-PRAC)'!AJ$14:BM$14, "CLO9", 'Database (LECTURE-RES-PRAC)'!AJ172:BM172) / 'Grade computation'!G$12, IF(C$16 = "FINAL", SUMIF('Database (LECTURE-RES-PRAC)'!BP$14:CS$14, "CLO9", 'Database (LECTURE-RES-PRAC)'!BP172:CS172) / 'Grade computation'!H$12,""))),""),"")</f>
        <v/>
      </c>
      <c r="BB175" s="232" t="str">
        <f t="shared" si="91"/>
        <v/>
      </c>
      <c r="BC175" s="25" t="str">
        <f>IF(B175 &lt;&gt; "",IF(AND('PRINTABLE (per grading)'!H$16="EXAM", 'PRINTABLE (per grading)'!B$13="Prelim"), IF(ISERROR(SUMIF('Exam (LECTURE ONLY)'!D$20:M$20, "CLO9", 'Exam (LECTURE ONLY)'!D177:M177) / 'Exam (LECTURE ONLY)'!AL$14), "", SUMIF('Exam (LECTURE ONLY)'!D$20:M$20, "CLO9", 'Exam (LECTURE ONLY)'!D177:M177) /'Exam (LECTURE ONLY)'!AL$14),
IF(AND('PRINTABLE (per grading)'!H$16="EXAM", 'PRINTABLE (per grading)'!B$13="Midterm"), IF(ISERROR(SUMIF('Exam (LECTURE ONLY)'!O$20:X$20, "CLO9", 'Exam (LECTURE ONLY)'!O177:X177) / 'Exam (LECTURE ONLY)'!AM$14), "", SUMIF('Exam (LECTURE ONLY)'!O$20:X$20, "CLO9", 'Exam (LECTURE ONLY)'!O177:X177) / 'Exam (LECTURE ONLY)'!AM$14),
IF(AND('PRINTABLE (per grading)'!H$16="EXAM", 'PRINTABLE (per grading)'!B$13="Final"), IF(ISERROR(SUMIF('Exam (LECTURE ONLY)'!Z$20:AI$20, "CLO9", 'Exam (LECTURE ONLY)'!Z177:AI177) / 'Exam (LECTURE ONLY)'!AN$14), "", SUMIF('Exam (LECTURE ONLY)'!Z$20:AI$20, "CLO9", 'Exam (LECTURE ONLY)'!Z177:AI177) / 'Exam (LECTURE ONLY)'!AN$14),
IF(AND('PRINTABLE (per grading)'!H$16="OUTPUT", 'PRINTABLE (per grading)'!B$13="Prelim"), IF(ISERROR(SUMIF(OUTPUT!C$20:M$20, "CLO9", OUTPUT!C177:M177) / OUTPUT!AL$14), "", SUMIF(OUTPUT!C$20:M$20, "CLO9", OUTPUT!C177:M177) / OUTPUT!AL$14),
IF(AND('PRINTABLE (per grading)'!H$16="OUTPUT", 'PRINTABLE (per grading)'!B$13="Midterm"), IF(ISERROR(SUMIF(OUTPUT!O$20:Y$20, "CLO9", OUTPUT!O177:Y177) / OUTPUT!AM$14), "", SUMIF(OUTPUT!O$20:Y$20, "CLO9", OUTPUT!O177:Y177) / OUTPUT!AM$14),
IF(AND('PRINTABLE (per grading)'!H$16="OUTPUT", 'PRINTABLE (per grading)'!B$13="Final"), IF(ISERROR(SUMIF(OUTPUT!AA$20:AI$20, "CLO9", OUTPUT!AA177:AI177) / OUTPUT!AN$14), "", SUMIF(OUTPUT!AA$20:AI$20, "CLO9", OUTPUT!AA177:AI177) / OUTPUT!AN$14),
"")))))),"")</f>
        <v/>
      </c>
      <c r="BD175" s="232" t="str">
        <f t="shared" si="92"/>
        <v/>
      </c>
      <c r="BE175" s="233" t="str">
        <f t="shared" si="93"/>
        <v/>
      </c>
      <c r="BF175" s="25" t="str">
        <f>IF(B175 &lt;&gt; "", IFERROR(IF(C$16 = "PRELIM", SUMIF('Database (LECTURE-RES-PRAC)'!D$14:AG$14, "CLO10", 'Database (LECTURE-RES-PRAC)'!D172:AG172) / 'Grade computation'!F$13, IF(C$16 = "MIDTERM", SUMIF('Database (LECTURE-RES-PRAC)'!AJ$14:BM$14, "CLO10", 'Database (LECTURE-RES-PRAC)'!AJ172:BM172) / 'Grade computation'!G$13, IF(C$16 = "FINAL", SUMIF('Database (LECTURE-RES-PRAC)'!BP$14:CS$14, "CLO10", 'Database (LECTURE-RES-PRAC)'!BP172:CS172) / 'Grade computation'!H$13,""))),""),"")</f>
        <v/>
      </c>
      <c r="BG175" s="232" t="str">
        <f t="shared" si="94"/>
        <v/>
      </c>
      <c r="BH175" s="25" t="str">
        <f>IF(B175 &lt;&gt; "",IF(AND('PRINTABLE (per grading)'!H$16="EXAM", 'PRINTABLE (per grading)'!B$13="Prelim"), IF(ISERROR(SUMIF('Exam (LECTURE ONLY)'!D$20:M$20, "CLO10", 'Exam (LECTURE ONLY)'!D177:M177) / 'Exam (LECTURE ONLY)'!AL$15), "", SUMIF('Exam (LECTURE ONLY)'!D$20:M$20, "CLO10", 'Exam (LECTURE ONLY)'!D177:M177) /'Exam (LECTURE ONLY)'!AL$15),
IF(AND('PRINTABLE (per grading)'!H$16="EXAM", 'PRINTABLE (per grading)'!B$13="Midterm"), IF(ISERROR(SUMIF('Exam (LECTURE ONLY)'!O$20:X$20, "CLO10", 'Exam (LECTURE ONLY)'!O177:X177) / 'Exam (LECTURE ONLY)'!AM$15), "", SUMIF('Exam (LECTURE ONLY)'!O$20:X$20, "CLO10", 'Exam (LECTURE ONLY)'!O177:X177) / 'Exam (LECTURE ONLY)'!AM$15),
IF(AND('PRINTABLE (per grading)'!H$16="EXAM", 'PRINTABLE (per grading)'!B$13="Final"), IF(ISERROR(SUMIF('Exam (LECTURE ONLY)'!Z$20:AI$20, "CLO10", 'Exam (LECTURE ONLY)'!Z177:AI177) / 'Exam (LECTURE ONLY)'!AN$15), "", SUMIF('Exam (LECTURE ONLY)'!Z$20:AI$20, "CLO10", 'Exam (LECTURE ONLY)'!Z177:AI177) / 'Exam (LECTURE ONLY)'!AN$15),
IF(AND('PRINTABLE (per grading)'!H$16="OUTPUT", 'PRINTABLE (per grading)'!B$13="Prelim"), IF(ISERROR(SUMIF(OUTPUT!C$20:M$20, "CLO10", OUTPUT!C177:M177) / OUTPUT!AL$15), "", SUMIF(OUTPUT!C$20:M$20, "CLO10", OUTPUT!C177:M177) / OUTPUT!AL$15),
IF(AND('PRINTABLE (per grading)'!H$16="OUTPUT", 'PRINTABLE (per grading)'!B$13="Midterm"), IF(ISERROR(SUMIF(OUTPUT!O$20:Y$20, "CLO10", OUTPUT!O177:Y177) / OUTPUT!AM$15), "", SUMIF(OUTPUT!O$20:Y$20, "CLO10", OUTPUT!O177:Y177) / OUTPUT!AM$15),
IF(AND('PRINTABLE (per grading)'!H$16="OUTPUT", 'PRINTABLE (per grading)'!B$13="Final"), IF(ISERROR(SUMIF(OUTPUT!AA$20:AI$20, "CLO10", OUTPUT!AA177:AI177) / OUTPUT!AN$15), "", SUMIF(OUTPUT!AA$20:AI$20, "CLO10", OUTPUT!AA177:AI177) / OUTPUT!AN$15),
"")))))),"")</f>
        <v/>
      </c>
      <c r="BI175" s="232" t="str">
        <f t="shared" si="95"/>
        <v/>
      </c>
      <c r="BJ175" s="233" t="str">
        <f t="shared" si="96"/>
        <v/>
      </c>
      <c r="BK175" s="2"/>
    </row>
    <row r="176" spans="1:63" ht="20.100000000000001" customHeight="1">
      <c r="A176" s="212" t="str">
        <f>IF(ISBLANK('Database (LECTURE-RES-PRAC)'!A173),"",'Database (LECTURE-RES-PRAC)'!A173)</f>
        <v/>
      </c>
      <c r="B176" s="213" t="str">
        <f>IF(ISBLANK('Database (LECTURE-RES-PRAC)'!B173),"",'Database (LECTURE-RES-PRAC)'!B173)</f>
        <v/>
      </c>
      <c r="C176" s="134" t="str">
        <f>IF(B176&lt;&gt;"",IF(C$16="PRELIM",'Grade computation'!C176, IF(C$16="MIDTERM",'Grade computation'!K176, IF(C$16="FINAL",'Grade computation'!S176,""))),"")</f>
        <v/>
      </c>
      <c r="D176" s="135" t="str">
        <f t="shared" si="1"/>
        <v/>
      </c>
      <c r="E176" s="134" t="str">
        <f>IF(B176&lt;&gt;"", IF(C$16="PRELIM",'Grade computation'!E176, IF(C$16="MIDTERM",'Grade computation'!M176, IF(C$16="FINAL",'Grade computation'!U176,""))),"")</f>
        <v/>
      </c>
      <c r="F176" s="136" t="str">
        <f t="shared" si="2"/>
        <v/>
      </c>
      <c r="G176" s="137" t="str">
        <f t="shared" si="3"/>
        <v/>
      </c>
      <c r="H176" s="207" t="str">
        <f>IF(B176&lt;&gt;"",IF(C$16="PRELIM", 'Grade computation'!H176, IF(C$16="MIDTERM", 'Grade computation'!P176, IF(C$16="FINAL",'Grade computation'!X176, ""))),"")</f>
        <v/>
      </c>
      <c r="I176" s="137" t="str">
        <f t="shared" si="4"/>
        <v/>
      </c>
      <c r="J176" s="139" t="str">
        <f t="shared" si="5"/>
        <v/>
      </c>
      <c r="K176" s="377" t="str">
        <f t="shared" si="6"/>
        <v/>
      </c>
      <c r="L176" s="434"/>
      <c r="M176" s="25" t="str">
        <f>IF(B176 &lt;&gt; "", IFERROR(IF(C$16 = "PRELIM", SUMIF('Database (LECTURE-RES-PRAC)'!D$14:AG$14, "CLO1", 'Database (LECTURE-RES-PRAC)'!D173:AG173) / 'Grade computation'!F$4, IF(C$16 = "MIDTERM", SUMIF('Database (LECTURE-RES-PRAC)'!AJ$14:BM$14, "CLO1", 'Database (LECTURE-RES-PRAC)'!AJ173:BM173) / 'Grade computation'!G$4, IF(C$16 = "FINAL", SUMIF('Database (LECTURE-RES-PRAC)'!BP$14:CS$14, "CLO1", 'Database (LECTURE-RES-PRAC)'!BP173:CS173) / 'Grade computation'!H$4,""))),""),"")</f>
        <v/>
      </c>
      <c r="N176" s="232" t="str">
        <f t="shared" si="67"/>
        <v/>
      </c>
      <c r="O176" s="25" t="str">
        <f>IF(B176 &lt;&gt; "",IF(AND('PRINTABLE (per grading)'!H$16="EXAM", 'PRINTABLE (per grading)'!B$13="Prelim"), IF(ISERROR(SUMIF('Exam (LECTURE ONLY)'!D$20:M$20, "CLO1", 'Exam (LECTURE ONLY)'!D178:M178) / 'Exam (LECTURE ONLY)'!AL$6), "", SUMIF('Exam (LECTURE ONLY)'!D$20:M$20, "CLO1", 'Exam (LECTURE ONLY)'!D178:M178) /'Exam (LECTURE ONLY)'!AL$6),
IF(AND('PRINTABLE (per grading)'!H$16="EXAM", 'PRINTABLE (per grading)'!B$13="Midterm"), IF(ISERROR(SUMIF('Exam (LECTURE ONLY)'!O$20:X$20, "CLO1", 'Exam (LECTURE ONLY)'!O178:X178) / 'Exam (LECTURE ONLY)'!AM$6), "", SUMIF('Exam (LECTURE ONLY)'!O$20:X$20, "CLO1", 'Exam (LECTURE ONLY)'!O178:X178) / 'Exam (LECTURE ONLY)'!AM$6),
IF(AND('PRINTABLE (per grading)'!H$16="EXAM", 'PRINTABLE (per grading)'!B$13="Final"), IF(ISERROR(SUMIF('Exam (LECTURE ONLY)'!Z$20:AI$20, "CLO1", 'Exam (LECTURE ONLY)'!Z178:AI178) / 'Exam (LECTURE ONLY)'!AN$6), "", SUMIF('Exam (LECTURE ONLY)'!Z$20:AI$20, "CLO1", 'Exam (LECTURE ONLY)'!Z178:AI178) / 'Exam (LECTURE ONLY)'!AN$6),
IF(AND('PRINTABLE (per grading)'!H$16="OUTPUT", 'PRINTABLE (per grading)'!B$13="Prelim"), IF(ISERROR(SUMIF(OUTPUT!C$20:M$20, "CLO1", OUTPUT!C178:M178) / OUTPUT!AL$6), "", SUMIF(OUTPUT!C$20:M$20, "CLO1", OUTPUT!C178:M178) / OUTPUT!AL$6),
IF(AND('PRINTABLE (per grading)'!H$16="OUTPUT", 'PRINTABLE (per grading)'!B$13="Midterm"), IF(ISERROR(SUMIF(OUTPUT!O$20:Y$20, "CLO1", OUTPUT!O178:Y178) / OUTPUT!AM$6), "", SUMIF(OUTPUT!O$20:Y$20, "CLO1", OUTPUT!O178:Y178) / OUTPUT!AM$6),
IF(AND('PRINTABLE (per grading)'!H$16="OUTPUT", 'PRINTABLE (per grading)'!B$13="Final"), IF(ISERROR(SUMIF(OUTPUT!AA$20:AI$20, "CLO1", OUTPUT!AA178:AI178) / OUTPUT!AN$6), "", SUMIF(OUTPUT!AA$20:AI$20, "CLO1", OUTPUT!AA178:AI178) / OUTPUT!AN$6),
"")))))),"")</f>
        <v/>
      </c>
      <c r="P176" s="232" t="str">
        <f t="shared" si="68"/>
        <v/>
      </c>
      <c r="Q176" s="233" t="str">
        <f t="shared" si="69"/>
        <v/>
      </c>
      <c r="R176" s="25" t="str">
        <f>IF(B176 &lt;&gt; "", IFERROR(IF(C$16 = "PRELIM", SUMIF('Database (LECTURE-RES-PRAC)'!D$14:AG$14, "CLO2", 'Database (LECTURE-RES-PRAC)'!D173:AG173) / 'Grade computation'!F$5, IF(C$16 = "MIDTERM", SUMIF('Database (LECTURE-RES-PRAC)'!AJ$14:BM$14, "CLO2", 'Database (LECTURE-RES-PRAC)'!AJ173:BM173) / 'Grade computation'!G$5, IF(C$16 = "FINAL", SUMIF('Database (LECTURE-RES-PRAC)'!BP$14:CS$14, "CLO2", 'Database (LECTURE-RES-PRAC)'!BP173:CS173) / 'Grade computation'!H$5,""))),""),"")</f>
        <v/>
      </c>
      <c r="S176" s="232" t="str">
        <f t="shared" si="70"/>
        <v/>
      </c>
      <c r="T176" s="25" t="str">
        <f>IF(B176 &lt;&gt; "",IF(AND('PRINTABLE (per grading)'!H$16="EXAM", 'PRINTABLE (per grading)'!B$13="Prelim"), IF(ISERROR(SUMIF('Exam (LECTURE ONLY)'!D$20:M$20, "CLO2", 'Exam (LECTURE ONLY)'!D178:M178) / 'Exam (LECTURE ONLY)'!AL$7), "", SUMIF('Exam (LECTURE ONLY)'!D$20:M$20, "CLO2", 'Exam (LECTURE ONLY)'!D178:M178) /'Exam (LECTURE ONLY)'!AL$7),
IF(AND('PRINTABLE (per grading)'!H$16="EXAM", 'PRINTABLE (per grading)'!B$13="Midterm"), IF(ISERROR(SUMIF('Exam (LECTURE ONLY)'!O$20:X$20, "CLO2", 'Exam (LECTURE ONLY)'!O178:X178) / 'Exam (LECTURE ONLY)'!AM$7), "", SUMIF('Exam (LECTURE ONLY)'!O$20:X$20, "CLO2", 'Exam (LECTURE ONLY)'!O178:X178) / 'Exam (LECTURE ONLY)'!AM$7),
IF(AND('PRINTABLE (per grading)'!H$16="EXAM", 'PRINTABLE (per grading)'!B$13="Final"), IF(ISERROR(SUMIF('Exam (LECTURE ONLY)'!Z$20:AI$20, "CLO2", 'Exam (LECTURE ONLY)'!Z178:AI178) / 'Exam (LECTURE ONLY)'!AN$7), "", SUMIF('Exam (LECTURE ONLY)'!Z$20:AI$20, "CLO2", 'Exam (LECTURE ONLY)'!Z178:AI178) / 'Exam (LECTURE ONLY)'!AN$7),
IF(AND('PRINTABLE (per grading)'!H$16="OUTPUT", 'PRINTABLE (per grading)'!B$13="Prelim"), IF(ISERROR(SUMIF(OUTPUT!C$20:M$20, "CLO2", OUTPUT!C178:M178) / OUTPUT!AL$7), "", SUMIF(OUTPUT!C$20:M$20, "CLO2", OUTPUT!C178:M178) / OUTPUT!AL$7),
IF(AND('PRINTABLE (per grading)'!H$16="OUTPUT", 'PRINTABLE (per grading)'!B$13="Midterm"), IF(ISERROR(SUMIF(OUTPUT!O$20:Y$20, "CLO2", OUTPUT!O178:Y178) / OUTPUT!AM$7), "", SUMIF(OUTPUT!O$20:Y$20, "CLO2", OUTPUT!O178:Y178) / OUTPUT!AM$7),
IF(AND('PRINTABLE (per grading)'!H$16="OUTPUT", 'PRINTABLE (per grading)'!B$13="Final"), IF(ISERROR(SUMIF(OUTPUT!AA$20:AI$20, "CLO2", OUTPUT!AA178:AI178) / OUTPUT!AN$7), "", SUMIF(OUTPUT!AA$20:AI$20, "CLO2", OUTPUT!AA178:AI178) / OUTPUT!AN$7),
"")))))),"")</f>
        <v/>
      </c>
      <c r="U176" s="232" t="str">
        <f t="shared" si="71"/>
        <v/>
      </c>
      <c r="V176" s="233" t="str">
        <f t="shared" si="72"/>
        <v/>
      </c>
      <c r="W176" s="25" t="str">
        <f>IF(B176 &lt;&gt; "", IFERROR(IF(C$16 = "PRELIM", SUMIF('Database (LECTURE-RES-PRAC)'!D$14:AG$14, "CLO3", 'Database (LECTURE-RES-PRAC)'!D173:AG173) / 'Grade computation'!F$6, IF(C$16 = "MIDTERM", SUMIF('Database (LECTURE-RES-PRAC)'!AJ$14:BM$14, "CLO3", 'Database (LECTURE-RES-PRAC)'!AJ173:BM173) / 'Grade computation'!G$6, IF(C$16 = "FINAL", SUMIF('Database (LECTURE-RES-PRAC)'!BP$14:CS$14, "CLO3", 'Database (LECTURE-RES-PRAC)'!BP173:CS173) / 'Grade computation'!H$6,""))),""),"")</f>
        <v/>
      </c>
      <c r="X176" s="232" t="str">
        <f t="shared" si="73"/>
        <v/>
      </c>
      <c r="Y176" s="25" t="str">
        <f>IF(B176 &lt;&gt; "",IF(AND('PRINTABLE (per grading)'!H$16="EXAM", 'PRINTABLE (per grading)'!B$13="Prelim"), IF(ISERROR(SUMIF('Exam (LECTURE ONLY)'!D$20:M$20, "CLO3", 'Exam (LECTURE ONLY)'!D178:M178) / 'Exam (LECTURE ONLY)'!AL$8), "", SUMIF('Exam (LECTURE ONLY)'!D$20:M$20, "CLO3", 'Exam (LECTURE ONLY)'!D178:M178) /'Exam (LECTURE ONLY)'!AL$8),
IF(AND('PRINTABLE (per grading)'!H$16="EXAM", 'PRINTABLE (per grading)'!B$13="Midterm"), IF(ISERROR(SUMIF('Exam (LECTURE ONLY)'!O$20:X$20, "CLO3", 'Exam (LECTURE ONLY)'!O178:X178) / 'Exam (LECTURE ONLY)'!AM$8), "", SUMIF('Exam (LECTURE ONLY)'!O$20:X$20, "CLO3", 'Exam (LECTURE ONLY)'!O178:X178) / 'Exam (LECTURE ONLY)'!AM$8),
IF(AND('PRINTABLE (per grading)'!H$16="EXAM", 'PRINTABLE (per grading)'!B$13="Final"), IF(ISERROR(SUMIF('Exam (LECTURE ONLY)'!Z$20:AI$20, "CLO3", 'Exam (LECTURE ONLY)'!Z178:AI178) / 'Exam (LECTURE ONLY)'!AN$8), "", SUMIF('Exam (LECTURE ONLY)'!Z$20:AI$20, "CLO3", 'Exam (LECTURE ONLY)'!Z178:AI178) / 'Exam (LECTURE ONLY)'!AN$8),
IF(AND('PRINTABLE (per grading)'!H$16="OUTPUT", 'PRINTABLE (per grading)'!B$13="Prelim"), IF(ISERROR(SUMIF(OUTPUT!C$20:M$20, "CLO3", OUTPUT!C178:M178) / OUTPUT!AL$8), "", SUMIF(OUTPUT!C$20:M$20, "CLO3", OUTPUT!C178:M178) / OUTPUT!AL$8),
IF(AND('PRINTABLE (per grading)'!H$16="OUTPUT", 'PRINTABLE (per grading)'!B$13="Midterm"), IF(ISERROR(SUMIF(OUTPUT!O$20:Y$20, "CLO3", OUTPUT!O178:Y178) / OUTPUT!AM$8), "", SUMIF(OUTPUT!O$20:Y$20, "CLO3", OUTPUT!O178:Y178) / OUTPUT!AM$8),
IF(AND('PRINTABLE (per grading)'!H$16="OUTPUT", 'PRINTABLE (per grading)'!B$13="Final"), IF(ISERROR(SUMIF(OUTPUT!AA$20:AI$20, "CLO3", OUTPUT!AA178:AI178) / OUTPUT!AN$8), "", SUMIF(OUTPUT!AA$20:AI$20, "CLO3", OUTPUT!AA178:AI178) / OUTPUT!AN$8),
"" )))))),"")</f>
        <v/>
      </c>
      <c r="Z176" s="232" t="str">
        <f t="shared" si="74"/>
        <v/>
      </c>
      <c r="AA176" s="233" t="str">
        <f t="shared" si="75"/>
        <v/>
      </c>
      <c r="AB176" s="25" t="str">
        <f>IF(B176 &lt;&gt; "", IFERROR(IF(C$16 = "PRELIM", SUMIF('Database (LECTURE-RES-PRAC)'!D$14:AG$14, "CLO4", 'Database (LECTURE-RES-PRAC)'!D173:AG173) / 'Grade computation'!F$7, IF(C$16 = "MIDTERM", SUMIF('Database (LECTURE-RES-PRAC)'!AJ$14:BM$14, "CLO4", 'Database (LECTURE-RES-PRAC)'!AJ173:BM173) / 'Grade computation'!G$7, IF(C$16 = "FINAL", SUMIF('Database (LECTURE-RES-PRAC)'!BP$14:CS$14, "CLO4", 'Database (LECTURE-RES-PRAC)'!BP173:CS173) / 'Grade computation'!H$7,""))),""),"")</f>
        <v/>
      </c>
      <c r="AC176" s="232" t="str">
        <f t="shared" si="76"/>
        <v/>
      </c>
      <c r="AD176" s="25" t="str">
        <f>IF(B176 &lt;&gt; "",IF(AND('PRINTABLE (per grading)'!H$16="EXAM", 'PRINTABLE (per grading)'!B$13="Prelim"), IF(ISERROR(SUMIF('Exam (LECTURE ONLY)'!D$20:M$20, "CLO4", 'Exam (LECTURE ONLY)'!D178:M178) / 'Exam (LECTURE ONLY)'!AL$9), "", SUMIF('Exam (LECTURE ONLY)'!D$20:M$20, "CLO4", 'Exam (LECTURE ONLY)'!D178:M178) /'Exam (LECTURE ONLY)'!AL$9),
IF(AND('PRINTABLE (per grading)'!H$16="EXAM", 'PRINTABLE (per grading)'!B$13="Midterm"), IF(ISERROR(SUMIF('Exam (LECTURE ONLY)'!O$20:X$20, "CLO4", 'Exam (LECTURE ONLY)'!O178:X178) / 'Exam (LECTURE ONLY)'!AM$9), "", SUMIF('Exam (LECTURE ONLY)'!O$20:X$20, "CLO4", 'Exam (LECTURE ONLY)'!O178:X178) / 'Exam (LECTURE ONLY)'!AM$9),
IF(AND('PRINTABLE (per grading)'!H$16="EXAM", 'PRINTABLE (per grading)'!B$13="Final"), IF(ISERROR(SUMIF('Exam (LECTURE ONLY)'!Z$20:AI$20, "CLO4", 'Exam (LECTURE ONLY)'!Z178:AI178) / 'Exam (LECTURE ONLY)'!AN$9), "", SUMIF('Exam (LECTURE ONLY)'!Z$20:AI$20, "CLO4", 'Exam (LECTURE ONLY)'!Z178:AI178) / 'Exam (LECTURE ONLY)'!AN$9),
IF(AND('PRINTABLE (per grading)'!H$16="OUTPUT", 'PRINTABLE (per grading)'!B$13="Prelim"), IF(ISERROR(SUMIF(OUTPUT!C$20:M$20, "CLO4", OUTPUT!C178:M178) / OUTPUT!AL$9), "", SUMIF(OUTPUT!C$20:M$20, "CLO4", OUTPUT!C178:M178) / OUTPUT!AL$9),
IF(AND('PRINTABLE (per grading)'!H$16="OUTPUT", 'PRINTABLE (per grading)'!B$13="Midterm"), IF(ISERROR(SUMIF(OUTPUT!O$20:Y$20, "CLO4", OUTPUT!O178:Y178) / OUTPUT!AM$9), "", SUMIF(OUTPUT!O$20:Y$20, "CLO4", OUTPUT!O178:Y178) / OUTPUT!AM$9),
IF(AND('PRINTABLE (per grading)'!H$16="OUTPUT", 'PRINTABLE (per grading)'!B$13="Final"), IF(ISERROR(SUMIF(OUTPUT!AA$20:AI$20, "CLO4", OUTPUT!AA178:AI178) / OUTPUT!AN$9), "", SUMIF(OUTPUT!AA$20:AI$20, "CLO4", OUTPUT!AA178:AI178) / OUTPUT!AN$9),
"")))))),"")</f>
        <v/>
      </c>
      <c r="AE176" s="232" t="str">
        <f t="shared" si="77"/>
        <v/>
      </c>
      <c r="AF176" s="233" t="str">
        <f t="shared" si="78"/>
        <v/>
      </c>
      <c r="AG176" s="25" t="str">
        <f>IF(B176 &lt;&gt; "", IFERROR(IF(C$16 = "PRELIM", SUMIF('Database (LECTURE-RES-PRAC)'!D$14:AG$14, "CLO5", 'Database (LECTURE-RES-PRAC)'!D173:AG173) / 'Grade computation'!F$8, IF(C$16 = "MIDTERM", SUMIF('Database (LECTURE-RES-PRAC)'!AJ$14:BM$14, "CLO5", 'Database (LECTURE-RES-PRAC)'!AJ173:BM173) / 'Grade computation'!G$8, IF(C$16 = "FINAL", SUMIF('Database (LECTURE-RES-PRAC)'!BP$14:CS$14, "CLO5", 'Database (LECTURE-RES-PRAC)'!BP173:CS173) / 'Grade computation'!H$8,""))),""),"")</f>
        <v/>
      </c>
      <c r="AH176" s="232" t="str">
        <f t="shared" si="79"/>
        <v/>
      </c>
      <c r="AI176" s="25" t="str">
        <f>IF(B176 &lt;&gt; "",IF(AND('PRINTABLE (per grading)'!H$16="EXAM", 'PRINTABLE (per grading)'!B$13="Prelim"), IF(ISERROR(SUMIF('Exam (LECTURE ONLY)'!D$20:M$20, "CLO5", 'Exam (LECTURE ONLY)'!D178:M178) / 'Exam (LECTURE ONLY)'!AL$10), "", SUMIF('Exam (LECTURE ONLY)'!D$20:M$20, "CLO5", 'Exam (LECTURE ONLY)'!D178:M178) /'Exam (LECTURE ONLY)'!AL$10),
IF(AND('PRINTABLE (per grading)'!H$16="EXAM", 'PRINTABLE (per grading)'!B$13="Midterm"), IF(ISERROR(SUMIF('Exam (LECTURE ONLY)'!O$20:X$20, "CLO5", 'Exam (LECTURE ONLY)'!O178:X178) / 'Exam (LECTURE ONLY)'!AM$10), "", SUMIF('Exam (LECTURE ONLY)'!O$20:X$20, "CLO5", 'Exam (LECTURE ONLY)'!O178:X178) / 'Exam (LECTURE ONLY)'!AM$10),
IF(AND('PRINTABLE (per grading)'!H$16="EXAM", 'PRINTABLE (per grading)'!B$13="Final"), IF(ISERROR(SUMIF('Exam (LECTURE ONLY)'!Z$20:AI$20, "CLO5", 'Exam (LECTURE ONLY)'!Z178:AI178) / 'Exam (LECTURE ONLY)'!AN$10), "", SUMIF('Exam (LECTURE ONLY)'!Z$20:AI$20, "CLO5", 'Exam (LECTURE ONLY)'!Z178:AI178) / 'Exam (LECTURE ONLY)'!AN$10),
IF(AND('PRINTABLE (per grading)'!H$16="OUTPUT", 'PRINTABLE (per grading)'!B$13="Prelim"), IF(ISERROR(SUMIF(OUTPUT!C$20:M$20, "CLO5", OUTPUT!C178:M178) / OUTPUT!AL$10), "", SUMIF(OUTPUT!C$20:M$20, "CLO5", OUTPUT!C178:M178) / OUTPUT!AL$10),
IF(AND('PRINTABLE (per grading)'!H$16="OUTPUT", 'PRINTABLE (per grading)'!B$13="Midterm"), IF(ISERROR(SUMIF(OUTPUT!O$20:Y$20, "CLO5", OUTPUT!O178:Y178) / OUTPUT!AM$10), "", SUMIF(OUTPUT!O$20:Y$20, "CLO5", OUTPUT!O178:Y178) / OUTPUT!AM$10),
IF(AND('PRINTABLE (per grading)'!H$16="OUTPUT", 'PRINTABLE (per grading)'!B$13="Final"), IF(ISERROR(SUMIF(OUTPUT!AA$20:AI$20, "CLO5", OUTPUT!AA178:AI178) / OUTPUT!AN$10), "", SUMIF(OUTPUT!AA$20:AI$20, "CLO5", OUTPUT!AA178:AI178) / OUTPUT!AN$10),
"")))))),"")</f>
        <v/>
      </c>
      <c r="AJ176" s="232" t="str">
        <f t="shared" si="80"/>
        <v/>
      </c>
      <c r="AK176" s="233" t="str">
        <f t="shared" si="81"/>
        <v/>
      </c>
      <c r="AL176" s="25" t="str">
        <f>IF(B176 &lt;&gt; "", IFERROR(IF(C$16 = "PRELIM", SUMIF('Database (LECTURE-RES-PRAC)'!D$14:AG$14, "CLO6", 'Database (LECTURE-RES-PRAC)'!D173:AG173) / 'Grade computation'!F$9, IF(C$16 = "MIDTERM", SUMIF('Database (LECTURE-RES-PRAC)'!AJ$14:BM$14, "CLO6", 'Database (LECTURE-RES-PRAC)'!AJ173:BM173) / 'Grade computation'!G$9, IF(C$16 = "FINAL", SUMIF('Database (LECTURE-RES-PRAC)'!BP$14:CS$14, "CLO6", 'Database (LECTURE-RES-PRAC)'!BP173:CS173) / 'Grade computation'!H$9,""))),""),"")</f>
        <v/>
      </c>
      <c r="AM176" s="232" t="str">
        <f t="shared" si="82"/>
        <v/>
      </c>
      <c r="AN176" s="25" t="str">
        <f>IF(B176 &lt;&gt; "",IF(AND('PRINTABLE (per grading)'!H$16="EXAM", 'PRINTABLE (per grading)'!B$13="Prelim"), IF(ISERROR(SUMIF('Exam (LECTURE ONLY)'!D$20:M$20, "CLO6", 'Exam (LECTURE ONLY)'!D178:M178) / 'Exam (LECTURE ONLY)'!AL$11), "", SUMIF('Exam (LECTURE ONLY)'!D$20:M$20, "CLO6", 'Exam (LECTURE ONLY)'!D178:M178) /'Exam (LECTURE ONLY)'!AL$11),
IF(AND('PRINTABLE (per grading)'!H$16="EXAM", 'PRINTABLE (per grading)'!B$13="Midterm"), IF(ISERROR(SUMIF('Exam (LECTURE ONLY)'!O$20:X$20, "CLO6", 'Exam (LECTURE ONLY)'!O178:X178) / 'Exam (LECTURE ONLY)'!AM$11), "", SUMIF('Exam (LECTURE ONLY)'!O$20:X$20, "CLO6", 'Exam (LECTURE ONLY)'!O178:X178) / 'Exam (LECTURE ONLY)'!AM$11),
IF(AND('PRINTABLE (per grading)'!H$16="EXAM", 'PRINTABLE (per grading)'!B$13="Final"), IF(ISERROR(SUMIF('Exam (LECTURE ONLY)'!Z$20:AI$20, "CLO6", 'Exam (LECTURE ONLY)'!Z178:AI178) / 'Exam (LECTURE ONLY)'!AN$11), "", SUMIF('Exam (LECTURE ONLY)'!Z$20:AI$20, "CLO6", 'Exam (LECTURE ONLY)'!Z178:AI178) / 'Exam (LECTURE ONLY)'!AN$11),
IF(AND('PRINTABLE (per grading)'!H$16="OUTPUT", 'PRINTABLE (per grading)'!B$13="Prelim"), IF(ISERROR(SUMIF(OUTPUT!C$20:M$20, "CLO6", OUTPUT!C178:M178) / OUTPUT!AL$11), "", SUMIF(OUTPUT!C$20:M$20, "CLO6", OUTPUT!C178:M178) / OUTPUT!AL$11),
IF(AND('PRINTABLE (per grading)'!H$16="OUTPUT", 'PRINTABLE (per grading)'!B$13="Midterm"), IF(ISERROR(SUMIF(OUTPUT!O$20:Y$20, "CLO6", OUTPUT!O178:Y178) / OUTPUT!AM$11), "", SUMIF(OUTPUT!O$20:Y$20, "CLO6", OUTPUT!O178:Y178) / OUTPUT!AM$11),
IF(AND('PRINTABLE (per grading)'!H$16="OUTPUT", 'PRINTABLE (per grading)'!B$13="Final"), IF(ISERROR(SUMIF(OUTPUT!AA$20:AI$20, "CLO6", OUTPUT!AA178:AI178) / OUTPUT!AN$11), "", SUMIF(OUTPUT!AA$20:AI$20, "CLO6", OUTPUT!AA178:AI178) / OUTPUT!AN$11),
"")))))),"")</f>
        <v/>
      </c>
      <c r="AO176" s="232" t="str">
        <f t="shared" si="83"/>
        <v/>
      </c>
      <c r="AP176" s="233" t="str">
        <f t="shared" si="84"/>
        <v/>
      </c>
      <c r="AQ176" s="25" t="str">
        <f>IF(B176 &lt;&gt; "", IFERROR(IF(C$16 = "PRELIM", SUMIF('Database (LECTURE-RES-PRAC)'!D$14:AG$14, "CLO7", 'Database (LECTURE-RES-PRAC)'!D173:AG173) / 'Grade computation'!F$10, IF(C$16 = "MIDTERM", SUMIF('Database (LECTURE-RES-PRAC)'!AJ$14:BM$14, "CLO7", 'Database (LECTURE-RES-PRAC)'!AJ173:BM173) / 'Grade computation'!G$10, IF(C$16 = "FINAL", SUMIF('Database (LECTURE-RES-PRAC)'!BP$14:CS$14, "CLO7", 'Database (LECTURE-RES-PRAC)'!BP173:CS173) / 'Grade computation'!H$10,""))),""),"")</f>
        <v/>
      </c>
      <c r="AR176" s="232" t="str">
        <f t="shared" si="85"/>
        <v/>
      </c>
      <c r="AS176" s="25" t="str">
        <f>IF(B176 &lt;&gt; "",IF(AND('PRINTABLE (per grading)'!H$16="EXAM", 'PRINTABLE (per grading)'!B$13="Prelim"), IF(ISERROR(SUMIF('Exam (LECTURE ONLY)'!D$20:M$20, "CLO7", 'Exam (LECTURE ONLY)'!D178:M178) / 'Exam (LECTURE ONLY)'!AL$12), "", SUMIF('Exam (LECTURE ONLY)'!D$20:M$20, "CLO7", 'Exam (LECTURE ONLY)'!D178:M178) /'Exam (LECTURE ONLY)'!AL$12),
IF(AND('PRINTABLE (per grading)'!H$16="EXAM", 'PRINTABLE (per grading)'!B$13="Midterm"), IF(ISERROR(SUMIF('Exam (LECTURE ONLY)'!O$20:X$20, "CLO7", 'Exam (LECTURE ONLY)'!O178:X178) / 'Exam (LECTURE ONLY)'!AM$12), "", SUMIF('Exam (LECTURE ONLY)'!O$20:X$20, "CLO7", 'Exam (LECTURE ONLY)'!O178:X178) / 'Exam (LECTURE ONLY)'!AM$12),
IF(AND('PRINTABLE (per grading)'!H$16="EXAM", 'PRINTABLE (per grading)'!B$13="Final"), IF(ISERROR(SUMIF('Exam (LECTURE ONLY)'!Z$20:AI$20, "CLO7", 'Exam (LECTURE ONLY)'!Z178:AI178) / 'Exam (LECTURE ONLY)'!AN$12), "", SUMIF('Exam (LECTURE ONLY)'!Z$20:AI$20, "CLO7", 'Exam (LECTURE ONLY)'!Z178:AI178) / 'Exam (LECTURE ONLY)'!AN$12),
IF(AND('PRINTABLE (per grading)'!H$16="OUTPUT", 'PRINTABLE (per grading)'!B$13="Prelim"), IF(ISERROR(SUMIF(OUTPUT!C$20:M$20, "CLO7", OUTPUT!C178:M178) / OUTPUT!AL$12), "", SUMIF(OUTPUT!C$20:M$20, "CLO7", OUTPUT!C178:M178) / OUTPUT!AL$12),
IF(AND('PRINTABLE (per grading)'!H$16="OUTPUT", 'PRINTABLE (per grading)'!B$13="Midterm"), IF(ISERROR(SUMIF(OUTPUT!O$20:Y$20, "CLO7", OUTPUT!O178:Y178) / OUTPUT!AM$12), "", SUMIF(OUTPUT!O$20:Y$20, "CLO7", OUTPUT!O178:Y178) / OUTPUT!AM$12),
IF(AND('PRINTABLE (per grading)'!H$16="OUTPUT", 'PRINTABLE (per grading)'!B$13="Final"), IF(ISERROR(SUMIF(OUTPUT!AA$20:AI$20, "CLO7", OUTPUT!AA178:AI178) / OUTPUT!AN$12), "", SUMIF(OUTPUT!AA$20:AI$20, "CLO7", OUTPUT!AA178:AI178) / OUTPUT!AN$12),
"")))))),"")</f>
        <v/>
      </c>
      <c r="AT176" s="232" t="str">
        <f t="shared" si="86"/>
        <v/>
      </c>
      <c r="AU176" s="233" t="str">
        <f t="shared" si="87"/>
        <v/>
      </c>
      <c r="AV176" s="25" t="str">
        <f>IF(B176 &lt;&gt; "", IFERROR(IF(C$16 = "PRELIM", SUMIF('Database (LECTURE-RES-PRAC)'!D$14:AG$14, "CLO8", 'Database (LECTURE-RES-PRAC)'!D173:AG173) / 'Grade computation'!F$11, IF(C$16 = "MIDTERM", SUMIF('Database (LECTURE-RES-PRAC)'!AJ$14:BM$14, "CLO8", 'Database (LECTURE-RES-PRAC)'!AJ173:BM173) / 'Grade computation'!G$11, IF(C$16 = "FINAL", SUMIF('Database (LECTURE-RES-PRAC)'!BP$14:CS$14, "CLO8", 'Database (LECTURE-RES-PRAC)'!BP173:CS173) / 'Grade computation'!H$11,""))),""),"")</f>
        <v/>
      </c>
      <c r="AW176" s="232" t="str">
        <f t="shared" si="88"/>
        <v/>
      </c>
      <c r="AX176" s="25" t="str">
        <f>IF(B176 &lt;&gt; "",IF(AND('PRINTABLE (per grading)'!H$16="EXAM", 'PRINTABLE (per grading)'!B$13="Prelim"), IF(ISERROR(SUMIF('Exam (LECTURE ONLY)'!D$20:M$20, "CLO8", 'Exam (LECTURE ONLY)'!D178:M178) / 'Exam (LECTURE ONLY)'!AL$13), "", SUMIF('Exam (LECTURE ONLY)'!D$20:M$20, "CLO8", 'Exam (LECTURE ONLY)'!D178:M178) /'Exam (LECTURE ONLY)'!AL$13),
IF(AND('PRINTABLE (per grading)'!H$16="EXAM", 'PRINTABLE (per grading)'!B$13="Midterm"), IF(ISERROR(SUMIF('Exam (LECTURE ONLY)'!O$20:X$20, "CLO8", 'Exam (LECTURE ONLY)'!O178:X178) / 'Exam (LECTURE ONLY)'!AM$13), "", SUMIF('Exam (LECTURE ONLY)'!O$20:X$20, "CLO8", 'Exam (LECTURE ONLY)'!O178:X178) / 'Exam (LECTURE ONLY)'!AM$13),
IF(AND('PRINTABLE (per grading)'!H$16="EXAM", 'PRINTABLE (per grading)'!B$13="Final"), IF(ISERROR(SUMIF('Exam (LECTURE ONLY)'!Z$20:AI$20, "CLO8", 'Exam (LECTURE ONLY)'!Z178:AI178) / 'Exam (LECTURE ONLY)'!AN$13), "", SUMIF('Exam (LECTURE ONLY)'!Z$20:AI$20, "CLO8", 'Exam (LECTURE ONLY)'!Z178:AI178) / 'Exam (LECTURE ONLY)'!AN$13),
IF(AND('PRINTABLE (per grading)'!H$16="OUTPUT", 'PRINTABLE (per grading)'!B$13="Prelim"), IF(ISERROR(SUMIF(OUTPUT!C$20:M$20, "CLO8", OUTPUT!C178:M178) / OUTPUT!AL$13), "", SUMIF(OUTPUT!C$20:M$20, "CLO8", OUTPUT!C178:M178) / OUTPUT!AL$13),
IF(AND('PRINTABLE (per grading)'!H$16="OUTPUT", 'PRINTABLE (per grading)'!B$13="Midterm"), IF(ISERROR(SUMIF(OUTPUT!O$20:Y$20, "CLO8", OUTPUT!O178:Y178) / OUTPUT!AM$13), "", SUMIF(OUTPUT!O$20:Y$20, "CLO8", OUTPUT!O178:Y178) / OUTPUT!AM$13),
IF(AND('PRINTABLE (per grading)'!H$16="OUTPUT", 'PRINTABLE (per grading)'!B$13="Final"), IF(ISERROR(SUMIF(OUTPUT!AA$20:AI$20, "CLO8", OUTPUT!AA178:AI178) / OUTPUT!AN$13), "", SUMIF(OUTPUT!AA$20:AI$20, "CLO8", OUTPUT!AA178:AI178) / OUTPUT!AN$13),
"")))))),"")</f>
        <v/>
      </c>
      <c r="AY176" s="232" t="str">
        <f t="shared" si="89"/>
        <v/>
      </c>
      <c r="AZ176" s="233" t="str">
        <f t="shared" si="90"/>
        <v/>
      </c>
      <c r="BA176" s="25" t="str">
        <f>IF(B176 &lt;&gt; "", IFERROR(IF(C$16 = "PRELIM", SUMIF('Database (LECTURE-RES-PRAC)'!D$14:AG$14, "CLO9", 'Database (LECTURE-RES-PRAC)'!D173:AG173) / 'Grade computation'!F$12, IF(C$16 = "MIDTERM", SUMIF('Database (LECTURE-RES-PRAC)'!AJ$14:BM$14, "CLO9", 'Database (LECTURE-RES-PRAC)'!AJ173:BM173) / 'Grade computation'!G$12, IF(C$16 = "FINAL", SUMIF('Database (LECTURE-RES-PRAC)'!BP$14:CS$14, "CLO9", 'Database (LECTURE-RES-PRAC)'!BP173:CS173) / 'Grade computation'!H$12,""))),""),"")</f>
        <v/>
      </c>
      <c r="BB176" s="232" t="str">
        <f t="shared" si="91"/>
        <v/>
      </c>
      <c r="BC176" s="25" t="str">
        <f>IF(B176 &lt;&gt; "",IF(AND('PRINTABLE (per grading)'!H$16="EXAM", 'PRINTABLE (per grading)'!B$13="Prelim"), IF(ISERROR(SUMIF('Exam (LECTURE ONLY)'!D$20:M$20, "CLO9", 'Exam (LECTURE ONLY)'!D178:M178) / 'Exam (LECTURE ONLY)'!AL$14), "", SUMIF('Exam (LECTURE ONLY)'!D$20:M$20, "CLO9", 'Exam (LECTURE ONLY)'!D178:M178) /'Exam (LECTURE ONLY)'!AL$14),
IF(AND('PRINTABLE (per grading)'!H$16="EXAM", 'PRINTABLE (per grading)'!B$13="Midterm"), IF(ISERROR(SUMIF('Exam (LECTURE ONLY)'!O$20:X$20, "CLO9", 'Exam (LECTURE ONLY)'!O178:X178) / 'Exam (LECTURE ONLY)'!AM$14), "", SUMIF('Exam (LECTURE ONLY)'!O$20:X$20, "CLO9", 'Exam (LECTURE ONLY)'!O178:X178) / 'Exam (LECTURE ONLY)'!AM$14),
IF(AND('PRINTABLE (per grading)'!H$16="EXAM", 'PRINTABLE (per grading)'!B$13="Final"), IF(ISERROR(SUMIF('Exam (LECTURE ONLY)'!Z$20:AI$20, "CLO9", 'Exam (LECTURE ONLY)'!Z178:AI178) / 'Exam (LECTURE ONLY)'!AN$14), "", SUMIF('Exam (LECTURE ONLY)'!Z$20:AI$20, "CLO9", 'Exam (LECTURE ONLY)'!Z178:AI178) / 'Exam (LECTURE ONLY)'!AN$14),
IF(AND('PRINTABLE (per grading)'!H$16="OUTPUT", 'PRINTABLE (per grading)'!B$13="Prelim"), IF(ISERROR(SUMIF(OUTPUT!C$20:M$20, "CLO9", OUTPUT!C178:M178) / OUTPUT!AL$14), "", SUMIF(OUTPUT!C$20:M$20, "CLO9", OUTPUT!C178:M178) / OUTPUT!AL$14),
IF(AND('PRINTABLE (per grading)'!H$16="OUTPUT", 'PRINTABLE (per grading)'!B$13="Midterm"), IF(ISERROR(SUMIF(OUTPUT!O$20:Y$20, "CLO9", OUTPUT!O178:Y178) / OUTPUT!AM$14), "", SUMIF(OUTPUT!O$20:Y$20, "CLO9", OUTPUT!O178:Y178) / OUTPUT!AM$14),
IF(AND('PRINTABLE (per grading)'!H$16="OUTPUT", 'PRINTABLE (per grading)'!B$13="Final"), IF(ISERROR(SUMIF(OUTPUT!AA$20:AI$20, "CLO9", OUTPUT!AA178:AI178) / OUTPUT!AN$14), "", SUMIF(OUTPUT!AA$20:AI$20, "CLO9", OUTPUT!AA178:AI178) / OUTPUT!AN$14),
"")))))),"")</f>
        <v/>
      </c>
      <c r="BD176" s="232" t="str">
        <f t="shared" si="92"/>
        <v/>
      </c>
      <c r="BE176" s="233" t="str">
        <f t="shared" si="93"/>
        <v/>
      </c>
      <c r="BF176" s="25" t="str">
        <f>IF(B176 &lt;&gt; "", IFERROR(IF(C$16 = "PRELIM", SUMIF('Database (LECTURE-RES-PRAC)'!D$14:AG$14, "CLO10", 'Database (LECTURE-RES-PRAC)'!D173:AG173) / 'Grade computation'!F$13, IF(C$16 = "MIDTERM", SUMIF('Database (LECTURE-RES-PRAC)'!AJ$14:BM$14, "CLO10", 'Database (LECTURE-RES-PRAC)'!AJ173:BM173) / 'Grade computation'!G$13, IF(C$16 = "FINAL", SUMIF('Database (LECTURE-RES-PRAC)'!BP$14:CS$14, "CLO10", 'Database (LECTURE-RES-PRAC)'!BP173:CS173) / 'Grade computation'!H$13,""))),""),"")</f>
        <v/>
      </c>
      <c r="BG176" s="232" t="str">
        <f t="shared" si="94"/>
        <v/>
      </c>
      <c r="BH176" s="25" t="str">
        <f>IF(B176 &lt;&gt; "",IF(AND('PRINTABLE (per grading)'!H$16="EXAM", 'PRINTABLE (per grading)'!B$13="Prelim"), IF(ISERROR(SUMIF('Exam (LECTURE ONLY)'!D$20:M$20, "CLO10", 'Exam (LECTURE ONLY)'!D178:M178) / 'Exam (LECTURE ONLY)'!AL$15), "", SUMIF('Exam (LECTURE ONLY)'!D$20:M$20, "CLO10", 'Exam (LECTURE ONLY)'!D178:M178) /'Exam (LECTURE ONLY)'!AL$15),
IF(AND('PRINTABLE (per grading)'!H$16="EXAM", 'PRINTABLE (per grading)'!B$13="Midterm"), IF(ISERROR(SUMIF('Exam (LECTURE ONLY)'!O$20:X$20, "CLO10", 'Exam (LECTURE ONLY)'!O178:X178) / 'Exam (LECTURE ONLY)'!AM$15), "", SUMIF('Exam (LECTURE ONLY)'!O$20:X$20, "CLO10", 'Exam (LECTURE ONLY)'!O178:X178) / 'Exam (LECTURE ONLY)'!AM$15),
IF(AND('PRINTABLE (per grading)'!H$16="EXAM", 'PRINTABLE (per grading)'!B$13="Final"), IF(ISERROR(SUMIF('Exam (LECTURE ONLY)'!Z$20:AI$20, "CLO10", 'Exam (LECTURE ONLY)'!Z178:AI178) / 'Exam (LECTURE ONLY)'!AN$15), "", SUMIF('Exam (LECTURE ONLY)'!Z$20:AI$20, "CLO10", 'Exam (LECTURE ONLY)'!Z178:AI178) / 'Exam (LECTURE ONLY)'!AN$15),
IF(AND('PRINTABLE (per grading)'!H$16="OUTPUT", 'PRINTABLE (per grading)'!B$13="Prelim"), IF(ISERROR(SUMIF(OUTPUT!C$20:M$20, "CLO10", OUTPUT!C178:M178) / OUTPUT!AL$15), "", SUMIF(OUTPUT!C$20:M$20, "CLO10", OUTPUT!C178:M178) / OUTPUT!AL$15),
IF(AND('PRINTABLE (per grading)'!H$16="OUTPUT", 'PRINTABLE (per grading)'!B$13="Midterm"), IF(ISERROR(SUMIF(OUTPUT!O$20:Y$20, "CLO10", OUTPUT!O178:Y178) / OUTPUT!AM$15), "", SUMIF(OUTPUT!O$20:Y$20, "CLO10", OUTPUT!O178:Y178) / OUTPUT!AM$15),
IF(AND('PRINTABLE (per grading)'!H$16="OUTPUT", 'PRINTABLE (per grading)'!B$13="Final"), IF(ISERROR(SUMIF(OUTPUT!AA$20:AI$20, "CLO10", OUTPUT!AA178:AI178) / OUTPUT!AN$15), "", SUMIF(OUTPUT!AA$20:AI$20, "CLO10", OUTPUT!AA178:AI178) / OUTPUT!AN$15),
"")))))),"")</f>
        <v/>
      </c>
      <c r="BI176" s="232" t="str">
        <f t="shared" si="95"/>
        <v/>
      </c>
      <c r="BJ176" s="233" t="str">
        <f t="shared" si="96"/>
        <v/>
      </c>
      <c r="BK176" s="2"/>
    </row>
    <row r="177" spans="1:63" ht="20.100000000000001" customHeight="1">
      <c r="A177" s="118" t="str">
        <f>IF(ISBLANK('Database (LECTURE-RES-PRAC)'!A174),"",'Database (LECTURE-RES-PRAC)'!A174)</f>
        <v/>
      </c>
      <c r="B177" s="119" t="str">
        <f>IF(ISBLANK('Database (LECTURE-RES-PRAC)'!B174),"",'Database (LECTURE-RES-PRAC)'!B174)</f>
        <v/>
      </c>
      <c r="C177" s="134" t="str">
        <f>IF(B177&lt;&gt;"",IF(C$16="PRELIM",'Grade computation'!C177, IF(C$16="MIDTERM",'Grade computation'!K177, IF(C$16="FINAL",'Grade computation'!S177,""))),"")</f>
        <v/>
      </c>
      <c r="D177" s="135" t="str">
        <f t="shared" si="1"/>
        <v/>
      </c>
      <c r="E177" s="134" t="str">
        <f>IF(B177&lt;&gt;"", IF(C$16="PRELIM",'Grade computation'!E177, IF(C$16="MIDTERM",'Grade computation'!M177, IF(C$16="FINAL",'Grade computation'!U177,""))),"")</f>
        <v/>
      </c>
      <c r="F177" s="136" t="str">
        <f t="shared" si="2"/>
        <v/>
      </c>
      <c r="G177" s="137" t="str">
        <f t="shared" si="3"/>
        <v/>
      </c>
      <c r="H177" s="207" t="str">
        <f>IF(B177&lt;&gt;"",IF(C$16="PRELIM", 'Grade computation'!H177, IF(C$16="MIDTERM", 'Grade computation'!P177, IF(C$16="FINAL",'Grade computation'!X177, ""))),"")</f>
        <v/>
      </c>
      <c r="I177" s="137" t="str">
        <f t="shared" si="4"/>
        <v/>
      </c>
      <c r="J177" s="139" t="str">
        <f t="shared" si="5"/>
        <v/>
      </c>
      <c r="K177" s="377" t="str">
        <f t="shared" si="6"/>
        <v/>
      </c>
      <c r="L177" s="434"/>
      <c r="M177" s="25" t="str">
        <f>IF(B177 &lt;&gt; "", IFERROR(IF(C$16 = "PRELIM", SUMIF('Database (LECTURE-RES-PRAC)'!D$14:AG$14, "CLO1", 'Database (LECTURE-RES-PRAC)'!D174:AG174) / 'Grade computation'!F$4, IF(C$16 = "MIDTERM", SUMIF('Database (LECTURE-RES-PRAC)'!AJ$14:BM$14, "CLO1", 'Database (LECTURE-RES-PRAC)'!AJ174:BM174) / 'Grade computation'!G$4, IF(C$16 = "FINAL", SUMIF('Database (LECTURE-RES-PRAC)'!BP$14:CS$14, "CLO1", 'Database (LECTURE-RES-PRAC)'!BP174:CS174) / 'Grade computation'!H$4,""))),""),"")</f>
        <v/>
      </c>
      <c r="N177" s="232" t="str">
        <f t="shared" si="67"/>
        <v/>
      </c>
      <c r="O177" s="25" t="str">
        <f>IF(B177 &lt;&gt; "",IF(AND('PRINTABLE (per grading)'!H$16="EXAM", 'PRINTABLE (per grading)'!B$13="Prelim"), IF(ISERROR(SUMIF('Exam (LECTURE ONLY)'!D$20:M$20, "CLO1", 'Exam (LECTURE ONLY)'!D179:M179) / 'Exam (LECTURE ONLY)'!AL$6), "", SUMIF('Exam (LECTURE ONLY)'!D$20:M$20, "CLO1", 'Exam (LECTURE ONLY)'!D179:M179) /'Exam (LECTURE ONLY)'!AL$6),
IF(AND('PRINTABLE (per grading)'!H$16="EXAM", 'PRINTABLE (per grading)'!B$13="Midterm"), IF(ISERROR(SUMIF('Exam (LECTURE ONLY)'!O$20:X$20, "CLO1", 'Exam (LECTURE ONLY)'!O179:X179) / 'Exam (LECTURE ONLY)'!AM$6), "", SUMIF('Exam (LECTURE ONLY)'!O$20:X$20, "CLO1", 'Exam (LECTURE ONLY)'!O179:X179) / 'Exam (LECTURE ONLY)'!AM$6),
IF(AND('PRINTABLE (per grading)'!H$16="EXAM", 'PRINTABLE (per grading)'!B$13="Final"), IF(ISERROR(SUMIF('Exam (LECTURE ONLY)'!Z$20:AI$20, "CLO1", 'Exam (LECTURE ONLY)'!Z179:AI179) / 'Exam (LECTURE ONLY)'!AN$6), "", SUMIF('Exam (LECTURE ONLY)'!Z$20:AI$20, "CLO1", 'Exam (LECTURE ONLY)'!Z179:AI179) / 'Exam (LECTURE ONLY)'!AN$6),
IF(AND('PRINTABLE (per grading)'!H$16="OUTPUT", 'PRINTABLE (per grading)'!B$13="Prelim"), IF(ISERROR(SUMIF(OUTPUT!C$20:M$20, "CLO1", OUTPUT!C179:M179) / OUTPUT!AL$6), "", SUMIF(OUTPUT!C$20:M$20, "CLO1", OUTPUT!C179:M179) / OUTPUT!AL$6),
IF(AND('PRINTABLE (per grading)'!H$16="OUTPUT", 'PRINTABLE (per grading)'!B$13="Midterm"), IF(ISERROR(SUMIF(OUTPUT!O$20:Y$20, "CLO1", OUTPUT!O179:Y179) / OUTPUT!AM$6), "", SUMIF(OUTPUT!O$20:Y$20, "CLO1", OUTPUT!O179:Y179) / OUTPUT!AM$6),
IF(AND('PRINTABLE (per grading)'!H$16="OUTPUT", 'PRINTABLE (per grading)'!B$13="Final"), IF(ISERROR(SUMIF(OUTPUT!AA$20:AI$20, "CLO1", OUTPUT!AA179:AI179) / OUTPUT!AN$6), "", SUMIF(OUTPUT!AA$20:AI$20, "CLO1", OUTPUT!AA179:AI179) / OUTPUT!AN$6),
"")))))),"")</f>
        <v/>
      </c>
      <c r="P177" s="232" t="str">
        <f t="shared" si="68"/>
        <v/>
      </c>
      <c r="Q177" s="233" t="str">
        <f t="shared" si="69"/>
        <v/>
      </c>
      <c r="R177" s="25" t="str">
        <f>IF(B177 &lt;&gt; "", IFERROR(IF(C$16 = "PRELIM", SUMIF('Database (LECTURE-RES-PRAC)'!D$14:AG$14, "CLO2", 'Database (LECTURE-RES-PRAC)'!D174:AG174) / 'Grade computation'!F$5, IF(C$16 = "MIDTERM", SUMIF('Database (LECTURE-RES-PRAC)'!AJ$14:BM$14, "CLO2", 'Database (LECTURE-RES-PRAC)'!AJ174:BM174) / 'Grade computation'!G$5, IF(C$16 = "FINAL", SUMIF('Database (LECTURE-RES-PRAC)'!BP$14:CS$14, "CLO2", 'Database (LECTURE-RES-PRAC)'!BP174:CS174) / 'Grade computation'!H$5,""))),""),"")</f>
        <v/>
      </c>
      <c r="S177" s="232" t="str">
        <f t="shared" si="70"/>
        <v/>
      </c>
      <c r="T177" s="25" t="str">
        <f>IF(B177 &lt;&gt; "",IF(AND('PRINTABLE (per grading)'!H$16="EXAM", 'PRINTABLE (per grading)'!B$13="Prelim"), IF(ISERROR(SUMIF('Exam (LECTURE ONLY)'!D$20:M$20, "CLO2", 'Exam (LECTURE ONLY)'!D179:M179) / 'Exam (LECTURE ONLY)'!AL$7), "", SUMIF('Exam (LECTURE ONLY)'!D$20:M$20, "CLO2", 'Exam (LECTURE ONLY)'!D179:M179) /'Exam (LECTURE ONLY)'!AL$7),
IF(AND('PRINTABLE (per grading)'!H$16="EXAM", 'PRINTABLE (per grading)'!B$13="Midterm"), IF(ISERROR(SUMIF('Exam (LECTURE ONLY)'!O$20:X$20, "CLO2", 'Exam (LECTURE ONLY)'!O179:X179) / 'Exam (LECTURE ONLY)'!AM$7), "", SUMIF('Exam (LECTURE ONLY)'!O$20:X$20, "CLO2", 'Exam (LECTURE ONLY)'!O179:X179) / 'Exam (LECTURE ONLY)'!AM$7),
IF(AND('PRINTABLE (per grading)'!H$16="EXAM", 'PRINTABLE (per grading)'!B$13="Final"), IF(ISERROR(SUMIF('Exam (LECTURE ONLY)'!Z$20:AI$20, "CLO2", 'Exam (LECTURE ONLY)'!Z179:AI179) / 'Exam (LECTURE ONLY)'!AN$7), "", SUMIF('Exam (LECTURE ONLY)'!Z$20:AI$20, "CLO2", 'Exam (LECTURE ONLY)'!Z179:AI179) / 'Exam (LECTURE ONLY)'!AN$7),
IF(AND('PRINTABLE (per grading)'!H$16="OUTPUT", 'PRINTABLE (per grading)'!B$13="Prelim"), IF(ISERROR(SUMIF(OUTPUT!C$20:M$20, "CLO2", OUTPUT!C179:M179) / OUTPUT!AL$7), "", SUMIF(OUTPUT!C$20:M$20, "CLO2", OUTPUT!C179:M179) / OUTPUT!AL$7),
IF(AND('PRINTABLE (per grading)'!H$16="OUTPUT", 'PRINTABLE (per grading)'!B$13="Midterm"), IF(ISERROR(SUMIF(OUTPUT!O$20:Y$20, "CLO2", OUTPUT!O179:Y179) / OUTPUT!AM$7), "", SUMIF(OUTPUT!O$20:Y$20, "CLO2", OUTPUT!O179:Y179) / OUTPUT!AM$7),
IF(AND('PRINTABLE (per grading)'!H$16="OUTPUT", 'PRINTABLE (per grading)'!B$13="Final"), IF(ISERROR(SUMIF(OUTPUT!AA$20:AI$20, "CLO2", OUTPUT!AA179:AI179) / OUTPUT!AN$7), "", SUMIF(OUTPUT!AA$20:AI$20, "CLO2", OUTPUT!AA179:AI179) / OUTPUT!AN$7),
"")))))),"")</f>
        <v/>
      </c>
      <c r="U177" s="232" t="str">
        <f t="shared" si="71"/>
        <v/>
      </c>
      <c r="V177" s="233" t="str">
        <f t="shared" si="72"/>
        <v/>
      </c>
      <c r="W177" s="25" t="str">
        <f>IF(B177 &lt;&gt; "", IFERROR(IF(C$16 = "PRELIM", SUMIF('Database (LECTURE-RES-PRAC)'!D$14:AG$14, "CLO3", 'Database (LECTURE-RES-PRAC)'!D174:AG174) / 'Grade computation'!F$6, IF(C$16 = "MIDTERM", SUMIF('Database (LECTURE-RES-PRAC)'!AJ$14:BM$14, "CLO3", 'Database (LECTURE-RES-PRAC)'!AJ174:BM174) / 'Grade computation'!G$6, IF(C$16 = "FINAL", SUMIF('Database (LECTURE-RES-PRAC)'!BP$14:CS$14, "CLO3", 'Database (LECTURE-RES-PRAC)'!BP174:CS174) / 'Grade computation'!H$6,""))),""),"")</f>
        <v/>
      </c>
      <c r="X177" s="232" t="str">
        <f t="shared" si="73"/>
        <v/>
      </c>
      <c r="Y177" s="25" t="str">
        <f>IF(B177 &lt;&gt; "",IF(AND('PRINTABLE (per grading)'!H$16="EXAM", 'PRINTABLE (per grading)'!B$13="Prelim"), IF(ISERROR(SUMIF('Exam (LECTURE ONLY)'!D$20:M$20, "CLO3", 'Exam (LECTURE ONLY)'!D179:M179) / 'Exam (LECTURE ONLY)'!AL$8), "", SUMIF('Exam (LECTURE ONLY)'!D$20:M$20, "CLO3", 'Exam (LECTURE ONLY)'!D179:M179) /'Exam (LECTURE ONLY)'!AL$8),
IF(AND('PRINTABLE (per grading)'!H$16="EXAM", 'PRINTABLE (per grading)'!B$13="Midterm"), IF(ISERROR(SUMIF('Exam (LECTURE ONLY)'!O$20:X$20, "CLO3", 'Exam (LECTURE ONLY)'!O179:X179) / 'Exam (LECTURE ONLY)'!AM$8), "", SUMIF('Exam (LECTURE ONLY)'!O$20:X$20, "CLO3", 'Exam (LECTURE ONLY)'!O179:X179) / 'Exam (LECTURE ONLY)'!AM$8),
IF(AND('PRINTABLE (per grading)'!H$16="EXAM", 'PRINTABLE (per grading)'!B$13="Final"), IF(ISERROR(SUMIF('Exam (LECTURE ONLY)'!Z$20:AI$20, "CLO3", 'Exam (LECTURE ONLY)'!Z179:AI179) / 'Exam (LECTURE ONLY)'!AN$8), "", SUMIF('Exam (LECTURE ONLY)'!Z$20:AI$20, "CLO3", 'Exam (LECTURE ONLY)'!Z179:AI179) / 'Exam (LECTURE ONLY)'!AN$8),
IF(AND('PRINTABLE (per grading)'!H$16="OUTPUT", 'PRINTABLE (per grading)'!B$13="Prelim"), IF(ISERROR(SUMIF(OUTPUT!C$20:M$20, "CLO3", OUTPUT!C179:M179) / OUTPUT!AL$8), "", SUMIF(OUTPUT!C$20:M$20, "CLO3", OUTPUT!C179:M179) / OUTPUT!AL$8),
IF(AND('PRINTABLE (per grading)'!H$16="OUTPUT", 'PRINTABLE (per grading)'!B$13="Midterm"), IF(ISERROR(SUMIF(OUTPUT!O$20:Y$20, "CLO3", OUTPUT!O179:Y179) / OUTPUT!AM$8), "", SUMIF(OUTPUT!O$20:Y$20, "CLO3", OUTPUT!O179:Y179) / OUTPUT!AM$8),
IF(AND('PRINTABLE (per grading)'!H$16="OUTPUT", 'PRINTABLE (per grading)'!B$13="Final"), IF(ISERROR(SUMIF(OUTPUT!AA$20:AI$20, "CLO3", OUTPUT!AA179:AI179) / OUTPUT!AN$8), "", SUMIF(OUTPUT!AA$20:AI$20, "CLO3", OUTPUT!AA179:AI179) / OUTPUT!AN$8),
"" )))))),"")</f>
        <v/>
      </c>
      <c r="Z177" s="232" t="str">
        <f t="shared" si="74"/>
        <v/>
      </c>
      <c r="AA177" s="233" t="str">
        <f t="shared" si="75"/>
        <v/>
      </c>
      <c r="AB177" s="25" t="str">
        <f>IF(B177 &lt;&gt; "", IFERROR(IF(C$16 = "PRELIM", SUMIF('Database (LECTURE-RES-PRAC)'!D$14:AG$14, "CLO4", 'Database (LECTURE-RES-PRAC)'!D174:AG174) / 'Grade computation'!F$7, IF(C$16 = "MIDTERM", SUMIF('Database (LECTURE-RES-PRAC)'!AJ$14:BM$14, "CLO4", 'Database (LECTURE-RES-PRAC)'!AJ174:BM174) / 'Grade computation'!G$7, IF(C$16 = "FINAL", SUMIF('Database (LECTURE-RES-PRAC)'!BP$14:CS$14, "CLO4", 'Database (LECTURE-RES-PRAC)'!BP174:CS174) / 'Grade computation'!H$7,""))),""),"")</f>
        <v/>
      </c>
      <c r="AC177" s="232" t="str">
        <f t="shared" si="76"/>
        <v/>
      </c>
      <c r="AD177" s="25" t="str">
        <f>IF(B177 &lt;&gt; "",IF(AND('PRINTABLE (per grading)'!H$16="EXAM", 'PRINTABLE (per grading)'!B$13="Prelim"), IF(ISERROR(SUMIF('Exam (LECTURE ONLY)'!D$20:M$20, "CLO4", 'Exam (LECTURE ONLY)'!D179:M179) / 'Exam (LECTURE ONLY)'!AL$9), "", SUMIF('Exam (LECTURE ONLY)'!D$20:M$20, "CLO4", 'Exam (LECTURE ONLY)'!D179:M179) /'Exam (LECTURE ONLY)'!AL$9),
IF(AND('PRINTABLE (per grading)'!H$16="EXAM", 'PRINTABLE (per grading)'!B$13="Midterm"), IF(ISERROR(SUMIF('Exam (LECTURE ONLY)'!O$20:X$20, "CLO4", 'Exam (LECTURE ONLY)'!O179:X179) / 'Exam (LECTURE ONLY)'!AM$9), "", SUMIF('Exam (LECTURE ONLY)'!O$20:X$20, "CLO4", 'Exam (LECTURE ONLY)'!O179:X179) / 'Exam (LECTURE ONLY)'!AM$9),
IF(AND('PRINTABLE (per grading)'!H$16="EXAM", 'PRINTABLE (per grading)'!B$13="Final"), IF(ISERROR(SUMIF('Exam (LECTURE ONLY)'!Z$20:AI$20, "CLO4", 'Exam (LECTURE ONLY)'!Z179:AI179) / 'Exam (LECTURE ONLY)'!AN$9), "", SUMIF('Exam (LECTURE ONLY)'!Z$20:AI$20, "CLO4", 'Exam (LECTURE ONLY)'!Z179:AI179) / 'Exam (LECTURE ONLY)'!AN$9),
IF(AND('PRINTABLE (per grading)'!H$16="OUTPUT", 'PRINTABLE (per grading)'!B$13="Prelim"), IF(ISERROR(SUMIF(OUTPUT!C$20:M$20, "CLO4", OUTPUT!C179:M179) / OUTPUT!AL$9), "", SUMIF(OUTPUT!C$20:M$20, "CLO4", OUTPUT!C179:M179) / OUTPUT!AL$9),
IF(AND('PRINTABLE (per grading)'!H$16="OUTPUT", 'PRINTABLE (per grading)'!B$13="Midterm"), IF(ISERROR(SUMIF(OUTPUT!O$20:Y$20, "CLO4", OUTPUT!O179:Y179) / OUTPUT!AM$9), "", SUMIF(OUTPUT!O$20:Y$20, "CLO4", OUTPUT!O179:Y179) / OUTPUT!AM$9),
IF(AND('PRINTABLE (per grading)'!H$16="OUTPUT", 'PRINTABLE (per grading)'!B$13="Final"), IF(ISERROR(SUMIF(OUTPUT!AA$20:AI$20, "CLO4", OUTPUT!AA179:AI179) / OUTPUT!AN$9), "", SUMIF(OUTPUT!AA$20:AI$20, "CLO4", OUTPUT!AA179:AI179) / OUTPUT!AN$9),
"")))))),"")</f>
        <v/>
      </c>
      <c r="AE177" s="232" t="str">
        <f t="shared" si="77"/>
        <v/>
      </c>
      <c r="AF177" s="233" t="str">
        <f t="shared" si="78"/>
        <v/>
      </c>
      <c r="AG177" s="25" t="str">
        <f>IF(B177 &lt;&gt; "", IFERROR(IF(C$16 = "PRELIM", SUMIF('Database (LECTURE-RES-PRAC)'!D$14:AG$14, "CLO5", 'Database (LECTURE-RES-PRAC)'!D174:AG174) / 'Grade computation'!F$8, IF(C$16 = "MIDTERM", SUMIF('Database (LECTURE-RES-PRAC)'!AJ$14:BM$14, "CLO5", 'Database (LECTURE-RES-PRAC)'!AJ174:BM174) / 'Grade computation'!G$8, IF(C$16 = "FINAL", SUMIF('Database (LECTURE-RES-PRAC)'!BP$14:CS$14, "CLO5", 'Database (LECTURE-RES-PRAC)'!BP174:CS174) / 'Grade computation'!H$8,""))),""),"")</f>
        <v/>
      </c>
      <c r="AH177" s="232" t="str">
        <f t="shared" si="79"/>
        <v/>
      </c>
      <c r="AI177" s="25" t="str">
        <f>IF(B177 &lt;&gt; "",IF(AND('PRINTABLE (per grading)'!H$16="EXAM", 'PRINTABLE (per grading)'!B$13="Prelim"), IF(ISERROR(SUMIF('Exam (LECTURE ONLY)'!D$20:M$20, "CLO5", 'Exam (LECTURE ONLY)'!D179:M179) / 'Exam (LECTURE ONLY)'!AL$10), "", SUMIF('Exam (LECTURE ONLY)'!D$20:M$20, "CLO5", 'Exam (LECTURE ONLY)'!D179:M179) /'Exam (LECTURE ONLY)'!AL$10),
IF(AND('PRINTABLE (per grading)'!H$16="EXAM", 'PRINTABLE (per grading)'!B$13="Midterm"), IF(ISERROR(SUMIF('Exam (LECTURE ONLY)'!O$20:X$20, "CLO5", 'Exam (LECTURE ONLY)'!O179:X179) / 'Exam (LECTURE ONLY)'!AM$10), "", SUMIF('Exam (LECTURE ONLY)'!O$20:X$20, "CLO5", 'Exam (LECTURE ONLY)'!O179:X179) / 'Exam (LECTURE ONLY)'!AM$10),
IF(AND('PRINTABLE (per grading)'!H$16="EXAM", 'PRINTABLE (per grading)'!B$13="Final"), IF(ISERROR(SUMIF('Exam (LECTURE ONLY)'!Z$20:AI$20, "CLO5", 'Exam (LECTURE ONLY)'!Z179:AI179) / 'Exam (LECTURE ONLY)'!AN$10), "", SUMIF('Exam (LECTURE ONLY)'!Z$20:AI$20, "CLO5", 'Exam (LECTURE ONLY)'!Z179:AI179) / 'Exam (LECTURE ONLY)'!AN$10),
IF(AND('PRINTABLE (per grading)'!H$16="OUTPUT", 'PRINTABLE (per grading)'!B$13="Prelim"), IF(ISERROR(SUMIF(OUTPUT!C$20:M$20, "CLO5", OUTPUT!C179:M179) / OUTPUT!AL$10), "", SUMIF(OUTPUT!C$20:M$20, "CLO5", OUTPUT!C179:M179) / OUTPUT!AL$10),
IF(AND('PRINTABLE (per grading)'!H$16="OUTPUT", 'PRINTABLE (per grading)'!B$13="Midterm"), IF(ISERROR(SUMIF(OUTPUT!O$20:Y$20, "CLO5", OUTPUT!O179:Y179) / OUTPUT!AM$10), "", SUMIF(OUTPUT!O$20:Y$20, "CLO5", OUTPUT!O179:Y179) / OUTPUT!AM$10),
IF(AND('PRINTABLE (per grading)'!H$16="OUTPUT", 'PRINTABLE (per grading)'!B$13="Final"), IF(ISERROR(SUMIF(OUTPUT!AA$20:AI$20, "CLO5", OUTPUT!AA179:AI179) / OUTPUT!AN$10), "", SUMIF(OUTPUT!AA$20:AI$20, "CLO5", OUTPUT!AA179:AI179) / OUTPUT!AN$10),
"")))))),"")</f>
        <v/>
      </c>
      <c r="AJ177" s="232" t="str">
        <f t="shared" si="80"/>
        <v/>
      </c>
      <c r="AK177" s="233" t="str">
        <f t="shared" si="81"/>
        <v/>
      </c>
      <c r="AL177" s="25" t="str">
        <f>IF(B177 &lt;&gt; "", IFERROR(IF(C$16 = "PRELIM", SUMIF('Database (LECTURE-RES-PRAC)'!D$14:AG$14, "CLO6", 'Database (LECTURE-RES-PRAC)'!D174:AG174) / 'Grade computation'!F$9, IF(C$16 = "MIDTERM", SUMIF('Database (LECTURE-RES-PRAC)'!AJ$14:BM$14, "CLO6", 'Database (LECTURE-RES-PRAC)'!AJ174:BM174) / 'Grade computation'!G$9, IF(C$16 = "FINAL", SUMIF('Database (LECTURE-RES-PRAC)'!BP$14:CS$14, "CLO6", 'Database (LECTURE-RES-PRAC)'!BP174:CS174) / 'Grade computation'!H$9,""))),""),"")</f>
        <v/>
      </c>
      <c r="AM177" s="232" t="str">
        <f t="shared" si="82"/>
        <v/>
      </c>
      <c r="AN177" s="25" t="str">
        <f>IF(B177 &lt;&gt; "",IF(AND('PRINTABLE (per grading)'!H$16="EXAM", 'PRINTABLE (per grading)'!B$13="Prelim"), IF(ISERROR(SUMIF('Exam (LECTURE ONLY)'!D$20:M$20, "CLO6", 'Exam (LECTURE ONLY)'!D179:M179) / 'Exam (LECTURE ONLY)'!AL$11), "", SUMIF('Exam (LECTURE ONLY)'!D$20:M$20, "CLO6", 'Exam (LECTURE ONLY)'!D179:M179) /'Exam (LECTURE ONLY)'!AL$11),
IF(AND('PRINTABLE (per grading)'!H$16="EXAM", 'PRINTABLE (per grading)'!B$13="Midterm"), IF(ISERROR(SUMIF('Exam (LECTURE ONLY)'!O$20:X$20, "CLO6", 'Exam (LECTURE ONLY)'!O179:X179) / 'Exam (LECTURE ONLY)'!AM$11), "", SUMIF('Exam (LECTURE ONLY)'!O$20:X$20, "CLO6", 'Exam (LECTURE ONLY)'!O179:X179) / 'Exam (LECTURE ONLY)'!AM$11),
IF(AND('PRINTABLE (per grading)'!H$16="EXAM", 'PRINTABLE (per grading)'!B$13="Final"), IF(ISERROR(SUMIF('Exam (LECTURE ONLY)'!Z$20:AI$20, "CLO6", 'Exam (LECTURE ONLY)'!Z179:AI179) / 'Exam (LECTURE ONLY)'!AN$11), "", SUMIF('Exam (LECTURE ONLY)'!Z$20:AI$20, "CLO6", 'Exam (LECTURE ONLY)'!Z179:AI179) / 'Exam (LECTURE ONLY)'!AN$11),
IF(AND('PRINTABLE (per grading)'!H$16="OUTPUT", 'PRINTABLE (per grading)'!B$13="Prelim"), IF(ISERROR(SUMIF(OUTPUT!C$20:M$20, "CLO6", OUTPUT!C179:M179) / OUTPUT!AL$11), "", SUMIF(OUTPUT!C$20:M$20, "CLO6", OUTPUT!C179:M179) / OUTPUT!AL$11),
IF(AND('PRINTABLE (per grading)'!H$16="OUTPUT", 'PRINTABLE (per grading)'!B$13="Midterm"), IF(ISERROR(SUMIF(OUTPUT!O$20:Y$20, "CLO6", OUTPUT!O179:Y179) / OUTPUT!AM$11), "", SUMIF(OUTPUT!O$20:Y$20, "CLO6", OUTPUT!O179:Y179) / OUTPUT!AM$11),
IF(AND('PRINTABLE (per grading)'!H$16="OUTPUT", 'PRINTABLE (per grading)'!B$13="Final"), IF(ISERROR(SUMIF(OUTPUT!AA$20:AI$20, "CLO6", OUTPUT!AA179:AI179) / OUTPUT!AN$11), "", SUMIF(OUTPUT!AA$20:AI$20, "CLO6", OUTPUT!AA179:AI179) / OUTPUT!AN$11),
"")))))),"")</f>
        <v/>
      </c>
      <c r="AO177" s="232" t="str">
        <f t="shared" si="83"/>
        <v/>
      </c>
      <c r="AP177" s="233" t="str">
        <f t="shared" si="84"/>
        <v/>
      </c>
      <c r="AQ177" s="25" t="str">
        <f>IF(B177 &lt;&gt; "", IFERROR(IF(C$16 = "PRELIM", SUMIF('Database (LECTURE-RES-PRAC)'!D$14:AG$14, "CLO7", 'Database (LECTURE-RES-PRAC)'!D174:AG174) / 'Grade computation'!F$10, IF(C$16 = "MIDTERM", SUMIF('Database (LECTURE-RES-PRAC)'!AJ$14:BM$14, "CLO7", 'Database (LECTURE-RES-PRAC)'!AJ174:BM174) / 'Grade computation'!G$10, IF(C$16 = "FINAL", SUMIF('Database (LECTURE-RES-PRAC)'!BP$14:CS$14, "CLO7", 'Database (LECTURE-RES-PRAC)'!BP174:CS174) / 'Grade computation'!H$10,""))),""),"")</f>
        <v/>
      </c>
      <c r="AR177" s="232" t="str">
        <f t="shared" si="85"/>
        <v/>
      </c>
      <c r="AS177" s="25" t="str">
        <f>IF(B177 &lt;&gt; "",IF(AND('PRINTABLE (per grading)'!H$16="EXAM", 'PRINTABLE (per grading)'!B$13="Prelim"), IF(ISERROR(SUMIF('Exam (LECTURE ONLY)'!D$20:M$20, "CLO7", 'Exam (LECTURE ONLY)'!D179:M179) / 'Exam (LECTURE ONLY)'!AL$12), "", SUMIF('Exam (LECTURE ONLY)'!D$20:M$20, "CLO7", 'Exam (LECTURE ONLY)'!D179:M179) /'Exam (LECTURE ONLY)'!AL$12),
IF(AND('PRINTABLE (per grading)'!H$16="EXAM", 'PRINTABLE (per grading)'!B$13="Midterm"), IF(ISERROR(SUMIF('Exam (LECTURE ONLY)'!O$20:X$20, "CLO7", 'Exam (LECTURE ONLY)'!O179:X179) / 'Exam (LECTURE ONLY)'!AM$12), "", SUMIF('Exam (LECTURE ONLY)'!O$20:X$20, "CLO7", 'Exam (LECTURE ONLY)'!O179:X179) / 'Exam (LECTURE ONLY)'!AM$12),
IF(AND('PRINTABLE (per grading)'!H$16="EXAM", 'PRINTABLE (per grading)'!B$13="Final"), IF(ISERROR(SUMIF('Exam (LECTURE ONLY)'!Z$20:AI$20, "CLO7", 'Exam (LECTURE ONLY)'!Z179:AI179) / 'Exam (LECTURE ONLY)'!AN$12), "", SUMIF('Exam (LECTURE ONLY)'!Z$20:AI$20, "CLO7", 'Exam (LECTURE ONLY)'!Z179:AI179) / 'Exam (LECTURE ONLY)'!AN$12),
IF(AND('PRINTABLE (per grading)'!H$16="OUTPUT", 'PRINTABLE (per grading)'!B$13="Prelim"), IF(ISERROR(SUMIF(OUTPUT!C$20:M$20, "CLO7", OUTPUT!C179:M179) / OUTPUT!AL$12), "", SUMIF(OUTPUT!C$20:M$20, "CLO7", OUTPUT!C179:M179) / OUTPUT!AL$12),
IF(AND('PRINTABLE (per grading)'!H$16="OUTPUT", 'PRINTABLE (per grading)'!B$13="Midterm"), IF(ISERROR(SUMIF(OUTPUT!O$20:Y$20, "CLO7", OUTPUT!O179:Y179) / OUTPUT!AM$12), "", SUMIF(OUTPUT!O$20:Y$20, "CLO7", OUTPUT!O179:Y179) / OUTPUT!AM$12),
IF(AND('PRINTABLE (per grading)'!H$16="OUTPUT", 'PRINTABLE (per grading)'!B$13="Final"), IF(ISERROR(SUMIF(OUTPUT!AA$20:AI$20, "CLO7", OUTPUT!AA179:AI179) / OUTPUT!AN$12), "", SUMIF(OUTPUT!AA$20:AI$20, "CLO7", OUTPUT!AA179:AI179) / OUTPUT!AN$12),
"")))))),"")</f>
        <v/>
      </c>
      <c r="AT177" s="232" t="str">
        <f t="shared" si="86"/>
        <v/>
      </c>
      <c r="AU177" s="233" t="str">
        <f t="shared" si="87"/>
        <v/>
      </c>
      <c r="AV177" s="25" t="str">
        <f>IF(B177 &lt;&gt; "", IFERROR(IF(C$16 = "PRELIM", SUMIF('Database (LECTURE-RES-PRAC)'!D$14:AG$14, "CLO8", 'Database (LECTURE-RES-PRAC)'!D174:AG174) / 'Grade computation'!F$11, IF(C$16 = "MIDTERM", SUMIF('Database (LECTURE-RES-PRAC)'!AJ$14:BM$14, "CLO8", 'Database (LECTURE-RES-PRAC)'!AJ174:BM174) / 'Grade computation'!G$11, IF(C$16 = "FINAL", SUMIF('Database (LECTURE-RES-PRAC)'!BP$14:CS$14, "CLO8", 'Database (LECTURE-RES-PRAC)'!BP174:CS174) / 'Grade computation'!H$11,""))),""),"")</f>
        <v/>
      </c>
      <c r="AW177" s="232" t="str">
        <f t="shared" si="88"/>
        <v/>
      </c>
      <c r="AX177" s="25" t="str">
        <f>IF(B177 &lt;&gt; "",IF(AND('PRINTABLE (per grading)'!H$16="EXAM", 'PRINTABLE (per grading)'!B$13="Prelim"), IF(ISERROR(SUMIF('Exam (LECTURE ONLY)'!D$20:M$20, "CLO8", 'Exam (LECTURE ONLY)'!D179:M179) / 'Exam (LECTURE ONLY)'!AL$13), "", SUMIF('Exam (LECTURE ONLY)'!D$20:M$20, "CLO8", 'Exam (LECTURE ONLY)'!D179:M179) /'Exam (LECTURE ONLY)'!AL$13),
IF(AND('PRINTABLE (per grading)'!H$16="EXAM", 'PRINTABLE (per grading)'!B$13="Midterm"), IF(ISERROR(SUMIF('Exam (LECTURE ONLY)'!O$20:X$20, "CLO8", 'Exam (LECTURE ONLY)'!O179:X179) / 'Exam (LECTURE ONLY)'!AM$13), "", SUMIF('Exam (LECTURE ONLY)'!O$20:X$20, "CLO8", 'Exam (LECTURE ONLY)'!O179:X179) / 'Exam (LECTURE ONLY)'!AM$13),
IF(AND('PRINTABLE (per grading)'!H$16="EXAM", 'PRINTABLE (per grading)'!B$13="Final"), IF(ISERROR(SUMIF('Exam (LECTURE ONLY)'!Z$20:AI$20, "CLO8", 'Exam (LECTURE ONLY)'!Z179:AI179) / 'Exam (LECTURE ONLY)'!AN$13), "", SUMIF('Exam (LECTURE ONLY)'!Z$20:AI$20, "CLO8", 'Exam (LECTURE ONLY)'!Z179:AI179) / 'Exam (LECTURE ONLY)'!AN$13),
IF(AND('PRINTABLE (per grading)'!H$16="OUTPUT", 'PRINTABLE (per grading)'!B$13="Prelim"), IF(ISERROR(SUMIF(OUTPUT!C$20:M$20, "CLO8", OUTPUT!C179:M179) / OUTPUT!AL$13), "", SUMIF(OUTPUT!C$20:M$20, "CLO8", OUTPUT!C179:M179) / OUTPUT!AL$13),
IF(AND('PRINTABLE (per grading)'!H$16="OUTPUT", 'PRINTABLE (per grading)'!B$13="Midterm"), IF(ISERROR(SUMIF(OUTPUT!O$20:Y$20, "CLO8", OUTPUT!O179:Y179) / OUTPUT!AM$13), "", SUMIF(OUTPUT!O$20:Y$20, "CLO8", OUTPUT!O179:Y179) / OUTPUT!AM$13),
IF(AND('PRINTABLE (per grading)'!H$16="OUTPUT", 'PRINTABLE (per grading)'!B$13="Final"), IF(ISERROR(SUMIF(OUTPUT!AA$20:AI$20, "CLO8", OUTPUT!AA179:AI179) / OUTPUT!AN$13), "", SUMIF(OUTPUT!AA$20:AI$20, "CLO8", OUTPUT!AA179:AI179) / OUTPUT!AN$13),
"")))))),"")</f>
        <v/>
      </c>
      <c r="AY177" s="232" t="str">
        <f t="shared" si="89"/>
        <v/>
      </c>
      <c r="AZ177" s="233" t="str">
        <f t="shared" si="90"/>
        <v/>
      </c>
      <c r="BA177" s="25" t="str">
        <f>IF(B177 &lt;&gt; "", IFERROR(IF(C$16 = "PRELIM", SUMIF('Database (LECTURE-RES-PRAC)'!D$14:AG$14, "CLO9", 'Database (LECTURE-RES-PRAC)'!D174:AG174) / 'Grade computation'!F$12, IF(C$16 = "MIDTERM", SUMIF('Database (LECTURE-RES-PRAC)'!AJ$14:BM$14, "CLO9", 'Database (LECTURE-RES-PRAC)'!AJ174:BM174) / 'Grade computation'!G$12, IF(C$16 = "FINAL", SUMIF('Database (LECTURE-RES-PRAC)'!BP$14:CS$14, "CLO9", 'Database (LECTURE-RES-PRAC)'!BP174:CS174) / 'Grade computation'!H$12,""))),""),"")</f>
        <v/>
      </c>
      <c r="BB177" s="232" t="str">
        <f t="shared" si="91"/>
        <v/>
      </c>
      <c r="BC177" s="25" t="str">
        <f>IF(B177 &lt;&gt; "",IF(AND('PRINTABLE (per grading)'!H$16="EXAM", 'PRINTABLE (per grading)'!B$13="Prelim"), IF(ISERROR(SUMIF('Exam (LECTURE ONLY)'!D$20:M$20, "CLO9", 'Exam (LECTURE ONLY)'!D179:M179) / 'Exam (LECTURE ONLY)'!AL$14), "", SUMIF('Exam (LECTURE ONLY)'!D$20:M$20, "CLO9", 'Exam (LECTURE ONLY)'!D179:M179) /'Exam (LECTURE ONLY)'!AL$14),
IF(AND('PRINTABLE (per grading)'!H$16="EXAM", 'PRINTABLE (per grading)'!B$13="Midterm"), IF(ISERROR(SUMIF('Exam (LECTURE ONLY)'!O$20:X$20, "CLO9", 'Exam (LECTURE ONLY)'!O179:X179) / 'Exam (LECTURE ONLY)'!AM$14), "", SUMIF('Exam (LECTURE ONLY)'!O$20:X$20, "CLO9", 'Exam (LECTURE ONLY)'!O179:X179) / 'Exam (LECTURE ONLY)'!AM$14),
IF(AND('PRINTABLE (per grading)'!H$16="EXAM", 'PRINTABLE (per grading)'!B$13="Final"), IF(ISERROR(SUMIF('Exam (LECTURE ONLY)'!Z$20:AI$20, "CLO9", 'Exam (LECTURE ONLY)'!Z179:AI179) / 'Exam (LECTURE ONLY)'!AN$14), "", SUMIF('Exam (LECTURE ONLY)'!Z$20:AI$20, "CLO9", 'Exam (LECTURE ONLY)'!Z179:AI179) / 'Exam (LECTURE ONLY)'!AN$14),
IF(AND('PRINTABLE (per grading)'!H$16="OUTPUT", 'PRINTABLE (per grading)'!B$13="Prelim"), IF(ISERROR(SUMIF(OUTPUT!C$20:M$20, "CLO9", OUTPUT!C179:M179) / OUTPUT!AL$14), "", SUMIF(OUTPUT!C$20:M$20, "CLO9", OUTPUT!C179:M179) / OUTPUT!AL$14),
IF(AND('PRINTABLE (per grading)'!H$16="OUTPUT", 'PRINTABLE (per grading)'!B$13="Midterm"), IF(ISERROR(SUMIF(OUTPUT!O$20:Y$20, "CLO9", OUTPUT!O179:Y179) / OUTPUT!AM$14), "", SUMIF(OUTPUT!O$20:Y$20, "CLO9", OUTPUT!O179:Y179) / OUTPUT!AM$14),
IF(AND('PRINTABLE (per grading)'!H$16="OUTPUT", 'PRINTABLE (per grading)'!B$13="Final"), IF(ISERROR(SUMIF(OUTPUT!AA$20:AI$20, "CLO9", OUTPUT!AA179:AI179) / OUTPUT!AN$14), "", SUMIF(OUTPUT!AA$20:AI$20, "CLO9", OUTPUT!AA179:AI179) / OUTPUT!AN$14),
"")))))),"")</f>
        <v/>
      </c>
      <c r="BD177" s="232" t="str">
        <f t="shared" si="92"/>
        <v/>
      </c>
      <c r="BE177" s="233" t="str">
        <f t="shared" si="93"/>
        <v/>
      </c>
      <c r="BF177" s="25" t="str">
        <f>IF(B177 &lt;&gt; "", IFERROR(IF(C$16 = "PRELIM", SUMIF('Database (LECTURE-RES-PRAC)'!D$14:AG$14, "CLO10", 'Database (LECTURE-RES-PRAC)'!D174:AG174) / 'Grade computation'!F$13, IF(C$16 = "MIDTERM", SUMIF('Database (LECTURE-RES-PRAC)'!AJ$14:BM$14, "CLO10", 'Database (LECTURE-RES-PRAC)'!AJ174:BM174) / 'Grade computation'!G$13, IF(C$16 = "FINAL", SUMIF('Database (LECTURE-RES-PRAC)'!BP$14:CS$14, "CLO10", 'Database (LECTURE-RES-PRAC)'!BP174:CS174) / 'Grade computation'!H$13,""))),""),"")</f>
        <v/>
      </c>
      <c r="BG177" s="232" t="str">
        <f t="shared" si="94"/>
        <v/>
      </c>
      <c r="BH177" s="25" t="str">
        <f>IF(B177 &lt;&gt; "",IF(AND('PRINTABLE (per grading)'!H$16="EXAM", 'PRINTABLE (per grading)'!B$13="Prelim"), IF(ISERROR(SUMIF('Exam (LECTURE ONLY)'!D$20:M$20, "CLO10", 'Exam (LECTURE ONLY)'!D179:M179) / 'Exam (LECTURE ONLY)'!AL$15), "", SUMIF('Exam (LECTURE ONLY)'!D$20:M$20, "CLO10", 'Exam (LECTURE ONLY)'!D179:M179) /'Exam (LECTURE ONLY)'!AL$15),
IF(AND('PRINTABLE (per grading)'!H$16="EXAM", 'PRINTABLE (per grading)'!B$13="Midterm"), IF(ISERROR(SUMIF('Exam (LECTURE ONLY)'!O$20:X$20, "CLO10", 'Exam (LECTURE ONLY)'!O179:X179) / 'Exam (LECTURE ONLY)'!AM$15), "", SUMIF('Exam (LECTURE ONLY)'!O$20:X$20, "CLO10", 'Exam (LECTURE ONLY)'!O179:X179) / 'Exam (LECTURE ONLY)'!AM$15),
IF(AND('PRINTABLE (per grading)'!H$16="EXAM", 'PRINTABLE (per grading)'!B$13="Final"), IF(ISERROR(SUMIF('Exam (LECTURE ONLY)'!Z$20:AI$20, "CLO10", 'Exam (LECTURE ONLY)'!Z179:AI179) / 'Exam (LECTURE ONLY)'!AN$15), "", SUMIF('Exam (LECTURE ONLY)'!Z$20:AI$20, "CLO10", 'Exam (LECTURE ONLY)'!Z179:AI179) / 'Exam (LECTURE ONLY)'!AN$15),
IF(AND('PRINTABLE (per grading)'!H$16="OUTPUT", 'PRINTABLE (per grading)'!B$13="Prelim"), IF(ISERROR(SUMIF(OUTPUT!C$20:M$20, "CLO10", OUTPUT!C179:M179) / OUTPUT!AL$15), "", SUMIF(OUTPUT!C$20:M$20, "CLO10", OUTPUT!C179:M179) / OUTPUT!AL$15),
IF(AND('PRINTABLE (per grading)'!H$16="OUTPUT", 'PRINTABLE (per grading)'!B$13="Midterm"), IF(ISERROR(SUMIF(OUTPUT!O$20:Y$20, "CLO10", OUTPUT!O179:Y179) / OUTPUT!AM$15), "", SUMIF(OUTPUT!O$20:Y$20, "CLO10", OUTPUT!O179:Y179) / OUTPUT!AM$15),
IF(AND('PRINTABLE (per grading)'!H$16="OUTPUT", 'PRINTABLE (per grading)'!B$13="Final"), IF(ISERROR(SUMIF(OUTPUT!AA$20:AI$20, "CLO10", OUTPUT!AA179:AI179) / OUTPUT!AN$15), "", SUMIF(OUTPUT!AA$20:AI$20, "CLO10", OUTPUT!AA179:AI179) / OUTPUT!AN$15),
"")))))),"")</f>
        <v/>
      </c>
      <c r="BI177" s="232" t="str">
        <f t="shared" si="95"/>
        <v/>
      </c>
      <c r="BJ177" s="233" t="str">
        <f t="shared" si="96"/>
        <v/>
      </c>
      <c r="BK177" s="2"/>
    </row>
    <row r="178" spans="1:63" ht="20.100000000000001" customHeight="1">
      <c r="A178" s="212" t="str">
        <f>IF(ISBLANK('Database (LECTURE-RES-PRAC)'!A175),"",'Database (LECTURE-RES-PRAC)'!A175)</f>
        <v/>
      </c>
      <c r="B178" s="213" t="str">
        <f>IF(ISBLANK('Database (LECTURE-RES-PRAC)'!B175),"",'Database (LECTURE-RES-PRAC)'!B175)</f>
        <v/>
      </c>
      <c r="C178" s="134" t="str">
        <f>IF(B178&lt;&gt;"",IF(C$16="PRELIM",'Grade computation'!C178, IF(C$16="MIDTERM",'Grade computation'!K178, IF(C$16="FINAL",'Grade computation'!S178,""))),"")</f>
        <v/>
      </c>
      <c r="D178" s="135" t="str">
        <f t="shared" si="1"/>
        <v/>
      </c>
      <c r="E178" s="134" t="str">
        <f>IF(B178&lt;&gt;"", IF(C$16="PRELIM",'Grade computation'!E178, IF(C$16="MIDTERM",'Grade computation'!M178, IF(C$16="FINAL",'Grade computation'!U178,""))),"")</f>
        <v/>
      </c>
      <c r="F178" s="136" t="str">
        <f t="shared" si="2"/>
        <v/>
      </c>
      <c r="G178" s="137" t="str">
        <f t="shared" si="3"/>
        <v/>
      </c>
      <c r="H178" s="207" t="str">
        <f>IF(B178&lt;&gt;"",IF(C$16="PRELIM", 'Grade computation'!H178, IF(C$16="MIDTERM", 'Grade computation'!P178, IF(C$16="FINAL",'Grade computation'!X178, ""))),"")</f>
        <v/>
      </c>
      <c r="I178" s="137" t="str">
        <f t="shared" si="4"/>
        <v/>
      </c>
      <c r="J178" s="139" t="str">
        <f t="shared" si="5"/>
        <v/>
      </c>
      <c r="K178" s="377" t="str">
        <f t="shared" si="6"/>
        <v/>
      </c>
      <c r="L178" s="434"/>
      <c r="M178" s="25" t="str">
        <f>IF(B178 &lt;&gt; "", IFERROR(IF(C$16 = "PRELIM", SUMIF('Database (LECTURE-RES-PRAC)'!D$14:AG$14, "CLO1", 'Database (LECTURE-RES-PRAC)'!D175:AG175) / 'Grade computation'!F$4, IF(C$16 = "MIDTERM", SUMIF('Database (LECTURE-RES-PRAC)'!AJ$14:BM$14, "CLO1", 'Database (LECTURE-RES-PRAC)'!AJ175:BM175) / 'Grade computation'!G$4, IF(C$16 = "FINAL", SUMIF('Database (LECTURE-RES-PRAC)'!BP$14:CS$14, "CLO1", 'Database (LECTURE-RES-PRAC)'!BP175:CS175) / 'Grade computation'!H$4,""))),""),"")</f>
        <v/>
      </c>
      <c r="N178" s="232" t="str">
        <f t="shared" si="67"/>
        <v/>
      </c>
      <c r="O178" s="25" t="str">
        <f>IF(B178 &lt;&gt; "",IF(AND('PRINTABLE (per grading)'!H$16="EXAM", 'PRINTABLE (per grading)'!B$13="Prelim"), IF(ISERROR(SUMIF('Exam (LECTURE ONLY)'!D$20:M$20, "CLO1", 'Exam (LECTURE ONLY)'!D180:M180) / 'Exam (LECTURE ONLY)'!AL$6), "", SUMIF('Exam (LECTURE ONLY)'!D$20:M$20, "CLO1", 'Exam (LECTURE ONLY)'!D180:M180) /'Exam (LECTURE ONLY)'!AL$6),
IF(AND('PRINTABLE (per grading)'!H$16="EXAM", 'PRINTABLE (per grading)'!B$13="Midterm"), IF(ISERROR(SUMIF('Exam (LECTURE ONLY)'!O$20:X$20, "CLO1", 'Exam (LECTURE ONLY)'!O180:X180) / 'Exam (LECTURE ONLY)'!AM$6), "", SUMIF('Exam (LECTURE ONLY)'!O$20:X$20, "CLO1", 'Exam (LECTURE ONLY)'!O180:X180) / 'Exam (LECTURE ONLY)'!AM$6),
IF(AND('PRINTABLE (per grading)'!H$16="EXAM", 'PRINTABLE (per grading)'!B$13="Final"), IF(ISERROR(SUMIF('Exam (LECTURE ONLY)'!Z$20:AI$20, "CLO1", 'Exam (LECTURE ONLY)'!Z180:AI180) / 'Exam (LECTURE ONLY)'!AN$6), "", SUMIF('Exam (LECTURE ONLY)'!Z$20:AI$20, "CLO1", 'Exam (LECTURE ONLY)'!Z180:AI180) / 'Exam (LECTURE ONLY)'!AN$6),
IF(AND('PRINTABLE (per grading)'!H$16="OUTPUT", 'PRINTABLE (per grading)'!B$13="Prelim"), IF(ISERROR(SUMIF(OUTPUT!C$20:M$20, "CLO1", OUTPUT!C180:M180) / OUTPUT!AL$6), "", SUMIF(OUTPUT!C$20:M$20, "CLO1", OUTPUT!C180:M180) / OUTPUT!AL$6),
IF(AND('PRINTABLE (per grading)'!H$16="OUTPUT", 'PRINTABLE (per grading)'!B$13="Midterm"), IF(ISERROR(SUMIF(OUTPUT!O$20:Y$20, "CLO1", OUTPUT!O180:Y180) / OUTPUT!AM$6), "", SUMIF(OUTPUT!O$20:Y$20, "CLO1", OUTPUT!O180:Y180) / OUTPUT!AM$6),
IF(AND('PRINTABLE (per grading)'!H$16="OUTPUT", 'PRINTABLE (per grading)'!B$13="Final"), IF(ISERROR(SUMIF(OUTPUT!AA$20:AI$20, "CLO1", OUTPUT!AA180:AI180) / OUTPUT!AN$6), "", SUMIF(OUTPUT!AA$20:AI$20, "CLO1", OUTPUT!AA180:AI180) / OUTPUT!AN$6),
"")))))),"")</f>
        <v/>
      </c>
      <c r="P178" s="232" t="str">
        <f t="shared" si="68"/>
        <v/>
      </c>
      <c r="Q178" s="233" t="str">
        <f t="shared" si="69"/>
        <v/>
      </c>
      <c r="R178" s="25" t="str">
        <f>IF(B178 &lt;&gt; "", IFERROR(IF(C$16 = "PRELIM", SUMIF('Database (LECTURE-RES-PRAC)'!D$14:AG$14, "CLO2", 'Database (LECTURE-RES-PRAC)'!D175:AG175) / 'Grade computation'!F$5, IF(C$16 = "MIDTERM", SUMIF('Database (LECTURE-RES-PRAC)'!AJ$14:BM$14, "CLO2", 'Database (LECTURE-RES-PRAC)'!AJ175:BM175) / 'Grade computation'!G$5, IF(C$16 = "FINAL", SUMIF('Database (LECTURE-RES-PRAC)'!BP$14:CS$14, "CLO2", 'Database (LECTURE-RES-PRAC)'!BP175:CS175) / 'Grade computation'!H$5,""))),""),"")</f>
        <v/>
      </c>
      <c r="S178" s="232" t="str">
        <f t="shared" si="70"/>
        <v/>
      </c>
      <c r="T178" s="25" t="str">
        <f>IF(B178 &lt;&gt; "",IF(AND('PRINTABLE (per grading)'!H$16="EXAM", 'PRINTABLE (per grading)'!B$13="Prelim"), IF(ISERROR(SUMIF('Exam (LECTURE ONLY)'!D$20:M$20, "CLO2", 'Exam (LECTURE ONLY)'!D180:M180) / 'Exam (LECTURE ONLY)'!AL$7), "", SUMIF('Exam (LECTURE ONLY)'!D$20:M$20, "CLO2", 'Exam (LECTURE ONLY)'!D180:M180) /'Exam (LECTURE ONLY)'!AL$7),
IF(AND('PRINTABLE (per grading)'!H$16="EXAM", 'PRINTABLE (per grading)'!B$13="Midterm"), IF(ISERROR(SUMIF('Exam (LECTURE ONLY)'!O$20:X$20, "CLO2", 'Exam (LECTURE ONLY)'!O180:X180) / 'Exam (LECTURE ONLY)'!AM$7), "", SUMIF('Exam (LECTURE ONLY)'!O$20:X$20, "CLO2", 'Exam (LECTURE ONLY)'!O180:X180) / 'Exam (LECTURE ONLY)'!AM$7),
IF(AND('PRINTABLE (per grading)'!H$16="EXAM", 'PRINTABLE (per grading)'!B$13="Final"), IF(ISERROR(SUMIF('Exam (LECTURE ONLY)'!Z$20:AI$20, "CLO2", 'Exam (LECTURE ONLY)'!Z180:AI180) / 'Exam (LECTURE ONLY)'!AN$7), "", SUMIF('Exam (LECTURE ONLY)'!Z$20:AI$20, "CLO2", 'Exam (LECTURE ONLY)'!Z180:AI180) / 'Exam (LECTURE ONLY)'!AN$7),
IF(AND('PRINTABLE (per grading)'!H$16="OUTPUT", 'PRINTABLE (per grading)'!B$13="Prelim"), IF(ISERROR(SUMIF(OUTPUT!C$20:M$20, "CLO2", OUTPUT!C180:M180) / OUTPUT!AL$7), "", SUMIF(OUTPUT!C$20:M$20, "CLO2", OUTPUT!C180:M180) / OUTPUT!AL$7),
IF(AND('PRINTABLE (per grading)'!H$16="OUTPUT", 'PRINTABLE (per grading)'!B$13="Midterm"), IF(ISERROR(SUMIF(OUTPUT!O$20:Y$20, "CLO2", OUTPUT!O180:Y180) / OUTPUT!AM$7), "", SUMIF(OUTPUT!O$20:Y$20, "CLO2", OUTPUT!O180:Y180) / OUTPUT!AM$7),
IF(AND('PRINTABLE (per grading)'!H$16="OUTPUT", 'PRINTABLE (per grading)'!B$13="Final"), IF(ISERROR(SUMIF(OUTPUT!AA$20:AI$20, "CLO2", OUTPUT!AA180:AI180) / OUTPUT!AN$7), "", SUMIF(OUTPUT!AA$20:AI$20, "CLO2", OUTPUT!AA180:AI180) / OUTPUT!AN$7),
"")))))),"")</f>
        <v/>
      </c>
      <c r="U178" s="232" t="str">
        <f t="shared" si="71"/>
        <v/>
      </c>
      <c r="V178" s="233" t="str">
        <f t="shared" si="72"/>
        <v/>
      </c>
      <c r="W178" s="25" t="str">
        <f>IF(B178 &lt;&gt; "", IFERROR(IF(C$16 = "PRELIM", SUMIF('Database (LECTURE-RES-PRAC)'!D$14:AG$14, "CLO3", 'Database (LECTURE-RES-PRAC)'!D175:AG175) / 'Grade computation'!F$6, IF(C$16 = "MIDTERM", SUMIF('Database (LECTURE-RES-PRAC)'!AJ$14:BM$14, "CLO3", 'Database (LECTURE-RES-PRAC)'!AJ175:BM175) / 'Grade computation'!G$6, IF(C$16 = "FINAL", SUMIF('Database (LECTURE-RES-PRAC)'!BP$14:CS$14, "CLO3", 'Database (LECTURE-RES-PRAC)'!BP175:CS175) / 'Grade computation'!H$6,""))),""),"")</f>
        <v/>
      </c>
      <c r="X178" s="232" t="str">
        <f t="shared" si="73"/>
        <v/>
      </c>
      <c r="Y178" s="25" t="str">
        <f>IF(B178 &lt;&gt; "",IF(AND('PRINTABLE (per grading)'!H$16="EXAM", 'PRINTABLE (per grading)'!B$13="Prelim"), IF(ISERROR(SUMIF('Exam (LECTURE ONLY)'!D$20:M$20, "CLO3", 'Exam (LECTURE ONLY)'!D180:M180) / 'Exam (LECTURE ONLY)'!AL$8), "", SUMIF('Exam (LECTURE ONLY)'!D$20:M$20, "CLO3", 'Exam (LECTURE ONLY)'!D180:M180) /'Exam (LECTURE ONLY)'!AL$8),
IF(AND('PRINTABLE (per grading)'!H$16="EXAM", 'PRINTABLE (per grading)'!B$13="Midterm"), IF(ISERROR(SUMIF('Exam (LECTURE ONLY)'!O$20:X$20, "CLO3", 'Exam (LECTURE ONLY)'!O180:X180) / 'Exam (LECTURE ONLY)'!AM$8), "", SUMIF('Exam (LECTURE ONLY)'!O$20:X$20, "CLO3", 'Exam (LECTURE ONLY)'!O180:X180) / 'Exam (LECTURE ONLY)'!AM$8),
IF(AND('PRINTABLE (per grading)'!H$16="EXAM", 'PRINTABLE (per grading)'!B$13="Final"), IF(ISERROR(SUMIF('Exam (LECTURE ONLY)'!Z$20:AI$20, "CLO3", 'Exam (LECTURE ONLY)'!Z180:AI180) / 'Exam (LECTURE ONLY)'!AN$8), "", SUMIF('Exam (LECTURE ONLY)'!Z$20:AI$20, "CLO3", 'Exam (LECTURE ONLY)'!Z180:AI180) / 'Exam (LECTURE ONLY)'!AN$8),
IF(AND('PRINTABLE (per grading)'!H$16="OUTPUT", 'PRINTABLE (per grading)'!B$13="Prelim"), IF(ISERROR(SUMIF(OUTPUT!C$20:M$20, "CLO3", OUTPUT!C180:M180) / OUTPUT!AL$8), "", SUMIF(OUTPUT!C$20:M$20, "CLO3", OUTPUT!C180:M180) / OUTPUT!AL$8),
IF(AND('PRINTABLE (per grading)'!H$16="OUTPUT", 'PRINTABLE (per grading)'!B$13="Midterm"), IF(ISERROR(SUMIF(OUTPUT!O$20:Y$20, "CLO3", OUTPUT!O180:Y180) / OUTPUT!AM$8), "", SUMIF(OUTPUT!O$20:Y$20, "CLO3", OUTPUT!O180:Y180) / OUTPUT!AM$8),
IF(AND('PRINTABLE (per grading)'!H$16="OUTPUT", 'PRINTABLE (per grading)'!B$13="Final"), IF(ISERROR(SUMIF(OUTPUT!AA$20:AI$20, "CLO3", OUTPUT!AA180:AI180) / OUTPUT!AN$8), "", SUMIF(OUTPUT!AA$20:AI$20, "CLO3", OUTPUT!AA180:AI180) / OUTPUT!AN$8),
"" )))))),"")</f>
        <v/>
      </c>
      <c r="Z178" s="232" t="str">
        <f t="shared" si="74"/>
        <v/>
      </c>
      <c r="AA178" s="233" t="str">
        <f t="shared" si="75"/>
        <v/>
      </c>
      <c r="AB178" s="25" t="str">
        <f>IF(B178 &lt;&gt; "", IFERROR(IF(C$16 = "PRELIM", SUMIF('Database (LECTURE-RES-PRAC)'!D$14:AG$14, "CLO4", 'Database (LECTURE-RES-PRAC)'!D175:AG175) / 'Grade computation'!F$7, IF(C$16 = "MIDTERM", SUMIF('Database (LECTURE-RES-PRAC)'!AJ$14:BM$14, "CLO4", 'Database (LECTURE-RES-PRAC)'!AJ175:BM175) / 'Grade computation'!G$7, IF(C$16 = "FINAL", SUMIF('Database (LECTURE-RES-PRAC)'!BP$14:CS$14, "CLO4", 'Database (LECTURE-RES-PRAC)'!BP175:CS175) / 'Grade computation'!H$7,""))),""),"")</f>
        <v/>
      </c>
      <c r="AC178" s="232" t="str">
        <f t="shared" si="76"/>
        <v/>
      </c>
      <c r="AD178" s="25" t="str">
        <f>IF(B178 &lt;&gt; "",IF(AND('PRINTABLE (per grading)'!H$16="EXAM", 'PRINTABLE (per grading)'!B$13="Prelim"), IF(ISERROR(SUMIF('Exam (LECTURE ONLY)'!D$20:M$20, "CLO4", 'Exam (LECTURE ONLY)'!D180:M180) / 'Exam (LECTURE ONLY)'!AL$9), "", SUMIF('Exam (LECTURE ONLY)'!D$20:M$20, "CLO4", 'Exam (LECTURE ONLY)'!D180:M180) /'Exam (LECTURE ONLY)'!AL$9),
IF(AND('PRINTABLE (per grading)'!H$16="EXAM", 'PRINTABLE (per grading)'!B$13="Midterm"), IF(ISERROR(SUMIF('Exam (LECTURE ONLY)'!O$20:X$20, "CLO4", 'Exam (LECTURE ONLY)'!O180:X180) / 'Exam (LECTURE ONLY)'!AM$9), "", SUMIF('Exam (LECTURE ONLY)'!O$20:X$20, "CLO4", 'Exam (LECTURE ONLY)'!O180:X180) / 'Exam (LECTURE ONLY)'!AM$9),
IF(AND('PRINTABLE (per grading)'!H$16="EXAM", 'PRINTABLE (per grading)'!B$13="Final"), IF(ISERROR(SUMIF('Exam (LECTURE ONLY)'!Z$20:AI$20, "CLO4", 'Exam (LECTURE ONLY)'!Z180:AI180) / 'Exam (LECTURE ONLY)'!AN$9), "", SUMIF('Exam (LECTURE ONLY)'!Z$20:AI$20, "CLO4", 'Exam (LECTURE ONLY)'!Z180:AI180) / 'Exam (LECTURE ONLY)'!AN$9),
IF(AND('PRINTABLE (per grading)'!H$16="OUTPUT", 'PRINTABLE (per grading)'!B$13="Prelim"), IF(ISERROR(SUMIF(OUTPUT!C$20:M$20, "CLO4", OUTPUT!C180:M180) / OUTPUT!AL$9), "", SUMIF(OUTPUT!C$20:M$20, "CLO4", OUTPUT!C180:M180) / OUTPUT!AL$9),
IF(AND('PRINTABLE (per grading)'!H$16="OUTPUT", 'PRINTABLE (per grading)'!B$13="Midterm"), IF(ISERROR(SUMIF(OUTPUT!O$20:Y$20, "CLO4", OUTPUT!O180:Y180) / OUTPUT!AM$9), "", SUMIF(OUTPUT!O$20:Y$20, "CLO4", OUTPUT!O180:Y180) / OUTPUT!AM$9),
IF(AND('PRINTABLE (per grading)'!H$16="OUTPUT", 'PRINTABLE (per grading)'!B$13="Final"), IF(ISERROR(SUMIF(OUTPUT!AA$20:AI$20, "CLO4", OUTPUT!AA180:AI180) / OUTPUT!AN$9), "", SUMIF(OUTPUT!AA$20:AI$20, "CLO4", OUTPUT!AA180:AI180) / OUTPUT!AN$9),
"")))))),"")</f>
        <v/>
      </c>
      <c r="AE178" s="232" t="str">
        <f t="shared" si="77"/>
        <v/>
      </c>
      <c r="AF178" s="233" t="str">
        <f t="shared" si="78"/>
        <v/>
      </c>
      <c r="AG178" s="25" t="str">
        <f>IF(B178 &lt;&gt; "", IFERROR(IF(C$16 = "PRELIM", SUMIF('Database (LECTURE-RES-PRAC)'!D$14:AG$14, "CLO5", 'Database (LECTURE-RES-PRAC)'!D175:AG175) / 'Grade computation'!F$8, IF(C$16 = "MIDTERM", SUMIF('Database (LECTURE-RES-PRAC)'!AJ$14:BM$14, "CLO5", 'Database (LECTURE-RES-PRAC)'!AJ175:BM175) / 'Grade computation'!G$8, IF(C$16 = "FINAL", SUMIF('Database (LECTURE-RES-PRAC)'!BP$14:CS$14, "CLO5", 'Database (LECTURE-RES-PRAC)'!BP175:CS175) / 'Grade computation'!H$8,""))),""),"")</f>
        <v/>
      </c>
      <c r="AH178" s="232" t="str">
        <f t="shared" si="79"/>
        <v/>
      </c>
      <c r="AI178" s="25" t="str">
        <f>IF(B178 &lt;&gt; "",IF(AND('PRINTABLE (per grading)'!H$16="EXAM", 'PRINTABLE (per grading)'!B$13="Prelim"), IF(ISERROR(SUMIF('Exam (LECTURE ONLY)'!D$20:M$20, "CLO5", 'Exam (LECTURE ONLY)'!D180:M180) / 'Exam (LECTURE ONLY)'!AL$10), "", SUMIF('Exam (LECTURE ONLY)'!D$20:M$20, "CLO5", 'Exam (LECTURE ONLY)'!D180:M180) /'Exam (LECTURE ONLY)'!AL$10),
IF(AND('PRINTABLE (per grading)'!H$16="EXAM", 'PRINTABLE (per grading)'!B$13="Midterm"), IF(ISERROR(SUMIF('Exam (LECTURE ONLY)'!O$20:X$20, "CLO5", 'Exam (LECTURE ONLY)'!O180:X180) / 'Exam (LECTURE ONLY)'!AM$10), "", SUMIF('Exam (LECTURE ONLY)'!O$20:X$20, "CLO5", 'Exam (LECTURE ONLY)'!O180:X180) / 'Exam (LECTURE ONLY)'!AM$10),
IF(AND('PRINTABLE (per grading)'!H$16="EXAM", 'PRINTABLE (per grading)'!B$13="Final"), IF(ISERROR(SUMIF('Exam (LECTURE ONLY)'!Z$20:AI$20, "CLO5", 'Exam (LECTURE ONLY)'!Z180:AI180) / 'Exam (LECTURE ONLY)'!AN$10), "", SUMIF('Exam (LECTURE ONLY)'!Z$20:AI$20, "CLO5", 'Exam (LECTURE ONLY)'!Z180:AI180) / 'Exam (LECTURE ONLY)'!AN$10),
IF(AND('PRINTABLE (per grading)'!H$16="OUTPUT", 'PRINTABLE (per grading)'!B$13="Prelim"), IF(ISERROR(SUMIF(OUTPUT!C$20:M$20, "CLO5", OUTPUT!C180:M180) / OUTPUT!AL$10), "", SUMIF(OUTPUT!C$20:M$20, "CLO5", OUTPUT!C180:M180) / OUTPUT!AL$10),
IF(AND('PRINTABLE (per grading)'!H$16="OUTPUT", 'PRINTABLE (per grading)'!B$13="Midterm"), IF(ISERROR(SUMIF(OUTPUT!O$20:Y$20, "CLO5", OUTPUT!O180:Y180) / OUTPUT!AM$10), "", SUMIF(OUTPUT!O$20:Y$20, "CLO5", OUTPUT!O180:Y180) / OUTPUT!AM$10),
IF(AND('PRINTABLE (per grading)'!H$16="OUTPUT", 'PRINTABLE (per grading)'!B$13="Final"), IF(ISERROR(SUMIF(OUTPUT!AA$20:AI$20, "CLO5", OUTPUT!AA180:AI180) / OUTPUT!AN$10), "", SUMIF(OUTPUT!AA$20:AI$20, "CLO5", OUTPUT!AA180:AI180) / OUTPUT!AN$10),
"")))))),"")</f>
        <v/>
      </c>
      <c r="AJ178" s="232" t="str">
        <f t="shared" si="80"/>
        <v/>
      </c>
      <c r="AK178" s="233" t="str">
        <f t="shared" si="81"/>
        <v/>
      </c>
      <c r="AL178" s="25" t="str">
        <f>IF(B178 &lt;&gt; "", IFERROR(IF(C$16 = "PRELIM", SUMIF('Database (LECTURE-RES-PRAC)'!D$14:AG$14, "CLO6", 'Database (LECTURE-RES-PRAC)'!D175:AG175) / 'Grade computation'!F$9, IF(C$16 = "MIDTERM", SUMIF('Database (LECTURE-RES-PRAC)'!AJ$14:BM$14, "CLO6", 'Database (LECTURE-RES-PRAC)'!AJ175:BM175) / 'Grade computation'!G$9, IF(C$16 = "FINAL", SUMIF('Database (LECTURE-RES-PRAC)'!BP$14:CS$14, "CLO6", 'Database (LECTURE-RES-PRAC)'!BP175:CS175) / 'Grade computation'!H$9,""))),""),"")</f>
        <v/>
      </c>
      <c r="AM178" s="232" t="str">
        <f t="shared" si="82"/>
        <v/>
      </c>
      <c r="AN178" s="25" t="str">
        <f>IF(B178 &lt;&gt; "",IF(AND('PRINTABLE (per grading)'!H$16="EXAM", 'PRINTABLE (per grading)'!B$13="Prelim"), IF(ISERROR(SUMIF('Exam (LECTURE ONLY)'!D$20:M$20, "CLO6", 'Exam (LECTURE ONLY)'!D180:M180) / 'Exam (LECTURE ONLY)'!AL$11), "", SUMIF('Exam (LECTURE ONLY)'!D$20:M$20, "CLO6", 'Exam (LECTURE ONLY)'!D180:M180) /'Exam (LECTURE ONLY)'!AL$11),
IF(AND('PRINTABLE (per grading)'!H$16="EXAM", 'PRINTABLE (per grading)'!B$13="Midterm"), IF(ISERROR(SUMIF('Exam (LECTURE ONLY)'!O$20:X$20, "CLO6", 'Exam (LECTURE ONLY)'!O180:X180) / 'Exam (LECTURE ONLY)'!AM$11), "", SUMIF('Exam (LECTURE ONLY)'!O$20:X$20, "CLO6", 'Exam (LECTURE ONLY)'!O180:X180) / 'Exam (LECTURE ONLY)'!AM$11),
IF(AND('PRINTABLE (per grading)'!H$16="EXAM", 'PRINTABLE (per grading)'!B$13="Final"), IF(ISERROR(SUMIF('Exam (LECTURE ONLY)'!Z$20:AI$20, "CLO6", 'Exam (LECTURE ONLY)'!Z180:AI180) / 'Exam (LECTURE ONLY)'!AN$11), "", SUMIF('Exam (LECTURE ONLY)'!Z$20:AI$20, "CLO6", 'Exam (LECTURE ONLY)'!Z180:AI180) / 'Exam (LECTURE ONLY)'!AN$11),
IF(AND('PRINTABLE (per grading)'!H$16="OUTPUT", 'PRINTABLE (per grading)'!B$13="Prelim"), IF(ISERROR(SUMIF(OUTPUT!C$20:M$20, "CLO6", OUTPUT!C180:M180) / OUTPUT!AL$11), "", SUMIF(OUTPUT!C$20:M$20, "CLO6", OUTPUT!C180:M180) / OUTPUT!AL$11),
IF(AND('PRINTABLE (per grading)'!H$16="OUTPUT", 'PRINTABLE (per grading)'!B$13="Midterm"), IF(ISERROR(SUMIF(OUTPUT!O$20:Y$20, "CLO6", OUTPUT!O180:Y180) / OUTPUT!AM$11), "", SUMIF(OUTPUT!O$20:Y$20, "CLO6", OUTPUT!O180:Y180) / OUTPUT!AM$11),
IF(AND('PRINTABLE (per grading)'!H$16="OUTPUT", 'PRINTABLE (per grading)'!B$13="Final"), IF(ISERROR(SUMIF(OUTPUT!AA$20:AI$20, "CLO6", OUTPUT!AA180:AI180) / OUTPUT!AN$11), "", SUMIF(OUTPUT!AA$20:AI$20, "CLO6", OUTPUT!AA180:AI180) / OUTPUT!AN$11),
"")))))),"")</f>
        <v/>
      </c>
      <c r="AO178" s="232" t="str">
        <f t="shared" si="83"/>
        <v/>
      </c>
      <c r="AP178" s="233" t="str">
        <f t="shared" si="84"/>
        <v/>
      </c>
      <c r="AQ178" s="25" t="str">
        <f>IF(B178 &lt;&gt; "", IFERROR(IF(C$16 = "PRELIM", SUMIF('Database (LECTURE-RES-PRAC)'!D$14:AG$14, "CLO7", 'Database (LECTURE-RES-PRAC)'!D175:AG175) / 'Grade computation'!F$10, IF(C$16 = "MIDTERM", SUMIF('Database (LECTURE-RES-PRAC)'!AJ$14:BM$14, "CLO7", 'Database (LECTURE-RES-PRAC)'!AJ175:BM175) / 'Grade computation'!G$10, IF(C$16 = "FINAL", SUMIF('Database (LECTURE-RES-PRAC)'!BP$14:CS$14, "CLO7", 'Database (LECTURE-RES-PRAC)'!BP175:CS175) / 'Grade computation'!H$10,""))),""),"")</f>
        <v/>
      </c>
      <c r="AR178" s="232" t="str">
        <f t="shared" si="85"/>
        <v/>
      </c>
      <c r="AS178" s="25" t="str">
        <f>IF(B178 &lt;&gt; "",IF(AND('PRINTABLE (per grading)'!H$16="EXAM", 'PRINTABLE (per grading)'!B$13="Prelim"), IF(ISERROR(SUMIF('Exam (LECTURE ONLY)'!D$20:M$20, "CLO7", 'Exam (LECTURE ONLY)'!D180:M180) / 'Exam (LECTURE ONLY)'!AL$12), "", SUMIF('Exam (LECTURE ONLY)'!D$20:M$20, "CLO7", 'Exam (LECTURE ONLY)'!D180:M180) /'Exam (LECTURE ONLY)'!AL$12),
IF(AND('PRINTABLE (per grading)'!H$16="EXAM", 'PRINTABLE (per grading)'!B$13="Midterm"), IF(ISERROR(SUMIF('Exam (LECTURE ONLY)'!O$20:X$20, "CLO7", 'Exam (LECTURE ONLY)'!O180:X180) / 'Exam (LECTURE ONLY)'!AM$12), "", SUMIF('Exam (LECTURE ONLY)'!O$20:X$20, "CLO7", 'Exam (LECTURE ONLY)'!O180:X180) / 'Exam (LECTURE ONLY)'!AM$12),
IF(AND('PRINTABLE (per grading)'!H$16="EXAM", 'PRINTABLE (per grading)'!B$13="Final"), IF(ISERROR(SUMIF('Exam (LECTURE ONLY)'!Z$20:AI$20, "CLO7", 'Exam (LECTURE ONLY)'!Z180:AI180) / 'Exam (LECTURE ONLY)'!AN$12), "", SUMIF('Exam (LECTURE ONLY)'!Z$20:AI$20, "CLO7", 'Exam (LECTURE ONLY)'!Z180:AI180) / 'Exam (LECTURE ONLY)'!AN$12),
IF(AND('PRINTABLE (per grading)'!H$16="OUTPUT", 'PRINTABLE (per grading)'!B$13="Prelim"), IF(ISERROR(SUMIF(OUTPUT!C$20:M$20, "CLO7", OUTPUT!C180:M180) / OUTPUT!AL$12), "", SUMIF(OUTPUT!C$20:M$20, "CLO7", OUTPUT!C180:M180) / OUTPUT!AL$12),
IF(AND('PRINTABLE (per grading)'!H$16="OUTPUT", 'PRINTABLE (per grading)'!B$13="Midterm"), IF(ISERROR(SUMIF(OUTPUT!O$20:Y$20, "CLO7", OUTPUT!O180:Y180) / OUTPUT!AM$12), "", SUMIF(OUTPUT!O$20:Y$20, "CLO7", OUTPUT!O180:Y180) / OUTPUT!AM$12),
IF(AND('PRINTABLE (per grading)'!H$16="OUTPUT", 'PRINTABLE (per grading)'!B$13="Final"), IF(ISERROR(SUMIF(OUTPUT!AA$20:AI$20, "CLO7", OUTPUT!AA180:AI180) / OUTPUT!AN$12), "", SUMIF(OUTPUT!AA$20:AI$20, "CLO7", OUTPUT!AA180:AI180) / OUTPUT!AN$12),
"")))))),"")</f>
        <v/>
      </c>
      <c r="AT178" s="232" t="str">
        <f t="shared" si="86"/>
        <v/>
      </c>
      <c r="AU178" s="233" t="str">
        <f t="shared" si="87"/>
        <v/>
      </c>
      <c r="AV178" s="25" t="str">
        <f>IF(B178 &lt;&gt; "", IFERROR(IF(C$16 = "PRELIM", SUMIF('Database (LECTURE-RES-PRAC)'!D$14:AG$14, "CLO8", 'Database (LECTURE-RES-PRAC)'!D175:AG175) / 'Grade computation'!F$11, IF(C$16 = "MIDTERM", SUMIF('Database (LECTURE-RES-PRAC)'!AJ$14:BM$14, "CLO8", 'Database (LECTURE-RES-PRAC)'!AJ175:BM175) / 'Grade computation'!G$11, IF(C$16 = "FINAL", SUMIF('Database (LECTURE-RES-PRAC)'!BP$14:CS$14, "CLO8", 'Database (LECTURE-RES-PRAC)'!BP175:CS175) / 'Grade computation'!H$11,""))),""),"")</f>
        <v/>
      </c>
      <c r="AW178" s="232" t="str">
        <f t="shared" si="88"/>
        <v/>
      </c>
      <c r="AX178" s="25" t="str">
        <f>IF(B178 &lt;&gt; "",IF(AND('PRINTABLE (per grading)'!H$16="EXAM", 'PRINTABLE (per grading)'!B$13="Prelim"), IF(ISERROR(SUMIF('Exam (LECTURE ONLY)'!D$20:M$20, "CLO8", 'Exam (LECTURE ONLY)'!D180:M180) / 'Exam (LECTURE ONLY)'!AL$13), "", SUMIF('Exam (LECTURE ONLY)'!D$20:M$20, "CLO8", 'Exam (LECTURE ONLY)'!D180:M180) /'Exam (LECTURE ONLY)'!AL$13),
IF(AND('PRINTABLE (per grading)'!H$16="EXAM", 'PRINTABLE (per grading)'!B$13="Midterm"), IF(ISERROR(SUMIF('Exam (LECTURE ONLY)'!O$20:X$20, "CLO8", 'Exam (LECTURE ONLY)'!O180:X180) / 'Exam (LECTURE ONLY)'!AM$13), "", SUMIF('Exam (LECTURE ONLY)'!O$20:X$20, "CLO8", 'Exam (LECTURE ONLY)'!O180:X180) / 'Exam (LECTURE ONLY)'!AM$13),
IF(AND('PRINTABLE (per grading)'!H$16="EXAM", 'PRINTABLE (per grading)'!B$13="Final"), IF(ISERROR(SUMIF('Exam (LECTURE ONLY)'!Z$20:AI$20, "CLO8", 'Exam (LECTURE ONLY)'!Z180:AI180) / 'Exam (LECTURE ONLY)'!AN$13), "", SUMIF('Exam (LECTURE ONLY)'!Z$20:AI$20, "CLO8", 'Exam (LECTURE ONLY)'!Z180:AI180) / 'Exam (LECTURE ONLY)'!AN$13),
IF(AND('PRINTABLE (per grading)'!H$16="OUTPUT", 'PRINTABLE (per grading)'!B$13="Prelim"), IF(ISERROR(SUMIF(OUTPUT!C$20:M$20, "CLO8", OUTPUT!C180:M180) / OUTPUT!AL$13), "", SUMIF(OUTPUT!C$20:M$20, "CLO8", OUTPUT!C180:M180) / OUTPUT!AL$13),
IF(AND('PRINTABLE (per grading)'!H$16="OUTPUT", 'PRINTABLE (per grading)'!B$13="Midterm"), IF(ISERROR(SUMIF(OUTPUT!O$20:Y$20, "CLO8", OUTPUT!O180:Y180) / OUTPUT!AM$13), "", SUMIF(OUTPUT!O$20:Y$20, "CLO8", OUTPUT!O180:Y180) / OUTPUT!AM$13),
IF(AND('PRINTABLE (per grading)'!H$16="OUTPUT", 'PRINTABLE (per grading)'!B$13="Final"), IF(ISERROR(SUMIF(OUTPUT!AA$20:AI$20, "CLO8", OUTPUT!AA180:AI180) / OUTPUT!AN$13), "", SUMIF(OUTPUT!AA$20:AI$20, "CLO8", OUTPUT!AA180:AI180) / OUTPUT!AN$13),
"")))))),"")</f>
        <v/>
      </c>
      <c r="AY178" s="232" t="str">
        <f t="shared" si="89"/>
        <v/>
      </c>
      <c r="AZ178" s="233" t="str">
        <f t="shared" si="90"/>
        <v/>
      </c>
      <c r="BA178" s="25" t="str">
        <f>IF(B178 &lt;&gt; "", IFERROR(IF(C$16 = "PRELIM", SUMIF('Database (LECTURE-RES-PRAC)'!D$14:AG$14, "CLO9", 'Database (LECTURE-RES-PRAC)'!D175:AG175) / 'Grade computation'!F$12, IF(C$16 = "MIDTERM", SUMIF('Database (LECTURE-RES-PRAC)'!AJ$14:BM$14, "CLO9", 'Database (LECTURE-RES-PRAC)'!AJ175:BM175) / 'Grade computation'!G$12, IF(C$16 = "FINAL", SUMIF('Database (LECTURE-RES-PRAC)'!BP$14:CS$14, "CLO9", 'Database (LECTURE-RES-PRAC)'!BP175:CS175) / 'Grade computation'!H$12,""))),""),"")</f>
        <v/>
      </c>
      <c r="BB178" s="232" t="str">
        <f t="shared" si="91"/>
        <v/>
      </c>
      <c r="BC178" s="25" t="str">
        <f>IF(B178 &lt;&gt; "",IF(AND('PRINTABLE (per grading)'!H$16="EXAM", 'PRINTABLE (per grading)'!B$13="Prelim"), IF(ISERROR(SUMIF('Exam (LECTURE ONLY)'!D$20:M$20, "CLO9", 'Exam (LECTURE ONLY)'!D180:M180) / 'Exam (LECTURE ONLY)'!AL$14), "", SUMIF('Exam (LECTURE ONLY)'!D$20:M$20, "CLO9", 'Exam (LECTURE ONLY)'!D180:M180) /'Exam (LECTURE ONLY)'!AL$14),
IF(AND('PRINTABLE (per grading)'!H$16="EXAM", 'PRINTABLE (per grading)'!B$13="Midterm"), IF(ISERROR(SUMIF('Exam (LECTURE ONLY)'!O$20:X$20, "CLO9", 'Exam (LECTURE ONLY)'!O180:X180) / 'Exam (LECTURE ONLY)'!AM$14), "", SUMIF('Exam (LECTURE ONLY)'!O$20:X$20, "CLO9", 'Exam (LECTURE ONLY)'!O180:X180) / 'Exam (LECTURE ONLY)'!AM$14),
IF(AND('PRINTABLE (per grading)'!H$16="EXAM", 'PRINTABLE (per grading)'!B$13="Final"), IF(ISERROR(SUMIF('Exam (LECTURE ONLY)'!Z$20:AI$20, "CLO9", 'Exam (LECTURE ONLY)'!Z180:AI180) / 'Exam (LECTURE ONLY)'!AN$14), "", SUMIF('Exam (LECTURE ONLY)'!Z$20:AI$20, "CLO9", 'Exam (LECTURE ONLY)'!Z180:AI180) / 'Exam (LECTURE ONLY)'!AN$14),
IF(AND('PRINTABLE (per grading)'!H$16="OUTPUT", 'PRINTABLE (per grading)'!B$13="Prelim"), IF(ISERROR(SUMIF(OUTPUT!C$20:M$20, "CLO9", OUTPUT!C180:M180) / OUTPUT!AL$14), "", SUMIF(OUTPUT!C$20:M$20, "CLO9", OUTPUT!C180:M180) / OUTPUT!AL$14),
IF(AND('PRINTABLE (per grading)'!H$16="OUTPUT", 'PRINTABLE (per grading)'!B$13="Midterm"), IF(ISERROR(SUMIF(OUTPUT!O$20:Y$20, "CLO9", OUTPUT!O180:Y180) / OUTPUT!AM$14), "", SUMIF(OUTPUT!O$20:Y$20, "CLO9", OUTPUT!O180:Y180) / OUTPUT!AM$14),
IF(AND('PRINTABLE (per grading)'!H$16="OUTPUT", 'PRINTABLE (per grading)'!B$13="Final"), IF(ISERROR(SUMIF(OUTPUT!AA$20:AI$20, "CLO9", OUTPUT!AA180:AI180) / OUTPUT!AN$14), "", SUMIF(OUTPUT!AA$20:AI$20, "CLO9", OUTPUT!AA180:AI180) / OUTPUT!AN$14),
"")))))),"")</f>
        <v/>
      </c>
      <c r="BD178" s="232" t="str">
        <f t="shared" si="92"/>
        <v/>
      </c>
      <c r="BE178" s="233" t="str">
        <f t="shared" si="93"/>
        <v/>
      </c>
      <c r="BF178" s="25" t="str">
        <f>IF(B178 &lt;&gt; "", IFERROR(IF(C$16 = "PRELIM", SUMIF('Database (LECTURE-RES-PRAC)'!D$14:AG$14, "CLO10", 'Database (LECTURE-RES-PRAC)'!D175:AG175) / 'Grade computation'!F$13, IF(C$16 = "MIDTERM", SUMIF('Database (LECTURE-RES-PRAC)'!AJ$14:BM$14, "CLO10", 'Database (LECTURE-RES-PRAC)'!AJ175:BM175) / 'Grade computation'!G$13, IF(C$16 = "FINAL", SUMIF('Database (LECTURE-RES-PRAC)'!BP$14:CS$14, "CLO10", 'Database (LECTURE-RES-PRAC)'!BP175:CS175) / 'Grade computation'!H$13,""))),""),"")</f>
        <v/>
      </c>
      <c r="BG178" s="232" t="str">
        <f t="shared" si="94"/>
        <v/>
      </c>
      <c r="BH178" s="25" t="str">
        <f>IF(B178 &lt;&gt; "",IF(AND('PRINTABLE (per grading)'!H$16="EXAM", 'PRINTABLE (per grading)'!B$13="Prelim"), IF(ISERROR(SUMIF('Exam (LECTURE ONLY)'!D$20:M$20, "CLO10", 'Exam (LECTURE ONLY)'!D180:M180) / 'Exam (LECTURE ONLY)'!AL$15), "", SUMIF('Exam (LECTURE ONLY)'!D$20:M$20, "CLO10", 'Exam (LECTURE ONLY)'!D180:M180) /'Exam (LECTURE ONLY)'!AL$15),
IF(AND('PRINTABLE (per grading)'!H$16="EXAM", 'PRINTABLE (per grading)'!B$13="Midterm"), IF(ISERROR(SUMIF('Exam (LECTURE ONLY)'!O$20:X$20, "CLO10", 'Exam (LECTURE ONLY)'!O180:X180) / 'Exam (LECTURE ONLY)'!AM$15), "", SUMIF('Exam (LECTURE ONLY)'!O$20:X$20, "CLO10", 'Exam (LECTURE ONLY)'!O180:X180) / 'Exam (LECTURE ONLY)'!AM$15),
IF(AND('PRINTABLE (per grading)'!H$16="EXAM", 'PRINTABLE (per grading)'!B$13="Final"), IF(ISERROR(SUMIF('Exam (LECTURE ONLY)'!Z$20:AI$20, "CLO10", 'Exam (LECTURE ONLY)'!Z180:AI180) / 'Exam (LECTURE ONLY)'!AN$15), "", SUMIF('Exam (LECTURE ONLY)'!Z$20:AI$20, "CLO10", 'Exam (LECTURE ONLY)'!Z180:AI180) / 'Exam (LECTURE ONLY)'!AN$15),
IF(AND('PRINTABLE (per grading)'!H$16="OUTPUT", 'PRINTABLE (per grading)'!B$13="Prelim"), IF(ISERROR(SUMIF(OUTPUT!C$20:M$20, "CLO10", OUTPUT!C180:M180) / OUTPUT!AL$15), "", SUMIF(OUTPUT!C$20:M$20, "CLO10", OUTPUT!C180:M180) / OUTPUT!AL$15),
IF(AND('PRINTABLE (per grading)'!H$16="OUTPUT", 'PRINTABLE (per grading)'!B$13="Midterm"), IF(ISERROR(SUMIF(OUTPUT!O$20:Y$20, "CLO10", OUTPUT!O180:Y180) / OUTPUT!AM$15), "", SUMIF(OUTPUT!O$20:Y$20, "CLO10", OUTPUT!O180:Y180) / OUTPUT!AM$15),
IF(AND('PRINTABLE (per grading)'!H$16="OUTPUT", 'PRINTABLE (per grading)'!B$13="Final"), IF(ISERROR(SUMIF(OUTPUT!AA$20:AI$20, "CLO10", OUTPUT!AA180:AI180) / OUTPUT!AN$15), "", SUMIF(OUTPUT!AA$20:AI$20, "CLO10", OUTPUT!AA180:AI180) / OUTPUT!AN$15),
"")))))),"")</f>
        <v/>
      </c>
      <c r="BI178" s="232" t="str">
        <f t="shared" si="95"/>
        <v/>
      </c>
      <c r="BJ178" s="233" t="str">
        <f t="shared" si="96"/>
        <v/>
      </c>
      <c r="BK178" s="2"/>
    </row>
    <row r="179" spans="1:63" ht="20.100000000000001" customHeight="1">
      <c r="A179" s="118" t="str">
        <f>IF(ISBLANK('Database (LECTURE-RES-PRAC)'!A176),"",'Database (LECTURE-RES-PRAC)'!A176)</f>
        <v/>
      </c>
      <c r="B179" s="119" t="str">
        <f>IF(ISBLANK('Database (LECTURE-RES-PRAC)'!B176),"",'Database (LECTURE-RES-PRAC)'!B176)</f>
        <v/>
      </c>
      <c r="C179" s="134" t="str">
        <f>IF(B179&lt;&gt;"",IF(C$16="PRELIM",'Grade computation'!C179, IF(C$16="MIDTERM",'Grade computation'!K179, IF(C$16="FINAL",'Grade computation'!S179,""))),"")</f>
        <v/>
      </c>
      <c r="D179" s="135" t="str">
        <f t="shared" si="1"/>
        <v/>
      </c>
      <c r="E179" s="134" t="str">
        <f>IF(B179&lt;&gt;"", IF(C$16="PRELIM",'Grade computation'!E179, IF(C$16="MIDTERM",'Grade computation'!M179, IF(C$16="FINAL",'Grade computation'!U179,""))),"")</f>
        <v/>
      </c>
      <c r="F179" s="136" t="str">
        <f t="shared" si="2"/>
        <v/>
      </c>
      <c r="G179" s="137" t="str">
        <f t="shared" si="3"/>
        <v/>
      </c>
      <c r="H179" s="207" t="str">
        <f>IF(B179&lt;&gt;"",IF(C$16="PRELIM", 'Grade computation'!H179, IF(C$16="MIDTERM", 'Grade computation'!P179, IF(C$16="FINAL",'Grade computation'!X179, ""))),"")</f>
        <v/>
      </c>
      <c r="I179" s="137" t="str">
        <f t="shared" si="4"/>
        <v/>
      </c>
      <c r="J179" s="139" t="str">
        <f t="shared" si="5"/>
        <v/>
      </c>
      <c r="K179" s="377" t="str">
        <f t="shared" si="6"/>
        <v/>
      </c>
      <c r="L179" s="434"/>
      <c r="M179" s="25" t="str">
        <f>IF(B179 &lt;&gt; "", IFERROR(IF(C$16 = "PRELIM", SUMIF('Database (LECTURE-RES-PRAC)'!D$14:AG$14, "CLO1", 'Database (LECTURE-RES-PRAC)'!D176:AG176) / 'Grade computation'!F$4, IF(C$16 = "MIDTERM", SUMIF('Database (LECTURE-RES-PRAC)'!AJ$14:BM$14, "CLO1", 'Database (LECTURE-RES-PRAC)'!AJ176:BM176) / 'Grade computation'!G$4, IF(C$16 = "FINAL", SUMIF('Database (LECTURE-RES-PRAC)'!BP$14:CS$14, "CLO1", 'Database (LECTURE-RES-PRAC)'!BP176:CS176) / 'Grade computation'!H$4,""))),""),"")</f>
        <v/>
      </c>
      <c r="N179" s="232" t="str">
        <f t="shared" ref="N179:N242" si="97">IF(B179&lt;&gt;"",IF(M179="","",IF(M179&lt;0.5,1,IF(AND(M179&gt;=0.5,M179&lt;P$10),2,IF(M179&gt;=P$10,3)))),"")</f>
        <v/>
      </c>
      <c r="O179" s="25" t="str">
        <f>IF(B179 &lt;&gt; "",IF(AND('PRINTABLE (per grading)'!H$16="EXAM", 'PRINTABLE (per grading)'!B$13="Prelim"), IF(ISERROR(SUMIF('Exam (LECTURE ONLY)'!D$20:M$20, "CLO1", 'Exam (LECTURE ONLY)'!D181:M181) / 'Exam (LECTURE ONLY)'!AL$6), "", SUMIF('Exam (LECTURE ONLY)'!D$20:M$20, "CLO1", 'Exam (LECTURE ONLY)'!D181:M181) /'Exam (LECTURE ONLY)'!AL$6),
IF(AND('PRINTABLE (per grading)'!H$16="EXAM", 'PRINTABLE (per grading)'!B$13="Midterm"), IF(ISERROR(SUMIF('Exam (LECTURE ONLY)'!O$20:X$20, "CLO1", 'Exam (LECTURE ONLY)'!O181:X181) / 'Exam (LECTURE ONLY)'!AM$6), "", SUMIF('Exam (LECTURE ONLY)'!O$20:X$20, "CLO1", 'Exam (LECTURE ONLY)'!O181:X181) / 'Exam (LECTURE ONLY)'!AM$6),
IF(AND('PRINTABLE (per grading)'!H$16="EXAM", 'PRINTABLE (per grading)'!B$13="Final"), IF(ISERROR(SUMIF('Exam (LECTURE ONLY)'!Z$20:AI$20, "CLO1", 'Exam (LECTURE ONLY)'!Z181:AI181) / 'Exam (LECTURE ONLY)'!AN$6), "", SUMIF('Exam (LECTURE ONLY)'!Z$20:AI$20, "CLO1", 'Exam (LECTURE ONLY)'!Z181:AI181) / 'Exam (LECTURE ONLY)'!AN$6),
IF(AND('PRINTABLE (per grading)'!H$16="OUTPUT", 'PRINTABLE (per grading)'!B$13="Prelim"), IF(ISERROR(SUMIF(OUTPUT!C$20:M$20, "CLO1", OUTPUT!C181:M181) / OUTPUT!AL$6), "", SUMIF(OUTPUT!C$20:M$20, "CLO1", OUTPUT!C181:M181) / OUTPUT!AL$6),
IF(AND('PRINTABLE (per grading)'!H$16="OUTPUT", 'PRINTABLE (per grading)'!B$13="Midterm"), IF(ISERROR(SUMIF(OUTPUT!O$20:Y$20, "CLO1", OUTPUT!O181:Y181) / OUTPUT!AM$6), "", SUMIF(OUTPUT!O$20:Y$20, "CLO1", OUTPUT!O181:Y181) / OUTPUT!AM$6),
IF(AND('PRINTABLE (per grading)'!H$16="OUTPUT", 'PRINTABLE (per grading)'!B$13="Final"), IF(ISERROR(SUMIF(OUTPUT!AA$20:AI$20, "CLO1", OUTPUT!AA181:AI181) / OUTPUT!AN$6), "", SUMIF(OUTPUT!AA$20:AI$20, "CLO1", OUTPUT!AA181:AI181) / OUTPUT!AN$6),
"")))))),"")</f>
        <v/>
      </c>
      <c r="P179" s="232" t="str">
        <f t="shared" ref="P179:P242" si="98">IF(B179&lt;&gt;"",IF(O179="","",IF(O179&lt;0.5,1,IF(AND(O179&gt;=0.5,O179&lt;P$10),2,IF(O179&gt;=P$10,3)))),"")</f>
        <v/>
      </c>
      <c r="Q179" s="233" t="str">
        <f t="shared" ref="Q179:Q242" si="99">IF(B179 &lt;&gt; "",IFERROR(IF(AVERAGE(M179,O179)&gt;=P$10,"Y","N"),""),"")</f>
        <v/>
      </c>
      <c r="R179" s="25" t="str">
        <f>IF(B179 &lt;&gt; "", IFERROR(IF(C$16 = "PRELIM", SUMIF('Database (LECTURE-RES-PRAC)'!D$14:AG$14, "CLO2", 'Database (LECTURE-RES-PRAC)'!D176:AG176) / 'Grade computation'!F$5, IF(C$16 = "MIDTERM", SUMIF('Database (LECTURE-RES-PRAC)'!AJ$14:BM$14, "CLO2", 'Database (LECTURE-RES-PRAC)'!AJ176:BM176) / 'Grade computation'!G$5, IF(C$16 = "FINAL", SUMIF('Database (LECTURE-RES-PRAC)'!BP$14:CS$14, "CLO2", 'Database (LECTURE-RES-PRAC)'!BP176:CS176) / 'Grade computation'!H$5,""))),""),"")</f>
        <v/>
      </c>
      <c r="S179" s="232" t="str">
        <f t="shared" ref="S179:S242" si="100">IF(B179&lt;&gt;"",IF(R179="","",IF(R179&lt;0.5,1,IF(AND(R179&gt;=0.5,R179&lt;P$10),2,IF(R179&gt;=P$10,3)))),"")</f>
        <v/>
      </c>
      <c r="T179" s="25" t="str">
        <f>IF(B179 &lt;&gt; "",IF(AND('PRINTABLE (per grading)'!H$16="EXAM", 'PRINTABLE (per grading)'!B$13="Prelim"), IF(ISERROR(SUMIF('Exam (LECTURE ONLY)'!D$20:M$20, "CLO2", 'Exam (LECTURE ONLY)'!D181:M181) / 'Exam (LECTURE ONLY)'!AL$7), "", SUMIF('Exam (LECTURE ONLY)'!D$20:M$20, "CLO2", 'Exam (LECTURE ONLY)'!D181:M181) /'Exam (LECTURE ONLY)'!AL$7),
IF(AND('PRINTABLE (per grading)'!H$16="EXAM", 'PRINTABLE (per grading)'!B$13="Midterm"), IF(ISERROR(SUMIF('Exam (LECTURE ONLY)'!O$20:X$20, "CLO2", 'Exam (LECTURE ONLY)'!O181:X181) / 'Exam (LECTURE ONLY)'!AM$7), "", SUMIF('Exam (LECTURE ONLY)'!O$20:X$20, "CLO2", 'Exam (LECTURE ONLY)'!O181:X181) / 'Exam (LECTURE ONLY)'!AM$7),
IF(AND('PRINTABLE (per grading)'!H$16="EXAM", 'PRINTABLE (per grading)'!B$13="Final"), IF(ISERROR(SUMIF('Exam (LECTURE ONLY)'!Z$20:AI$20, "CLO2", 'Exam (LECTURE ONLY)'!Z181:AI181) / 'Exam (LECTURE ONLY)'!AN$7), "", SUMIF('Exam (LECTURE ONLY)'!Z$20:AI$20, "CLO2", 'Exam (LECTURE ONLY)'!Z181:AI181) / 'Exam (LECTURE ONLY)'!AN$7),
IF(AND('PRINTABLE (per grading)'!H$16="OUTPUT", 'PRINTABLE (per grading)'!B$13="Prelim"), IF(ISERROR(SUMIF(OUTPUT!C$20:M$20, "CLO2", OUTPUT!C181:M181) / OUTPUT!AL$7), "", SUMIF(OUTPUT!C$20:M$20, "CLO2", OUTPUT!C181:M181) / OUTPUT!AL$7),
IF(AND('PRINTABLE (per grading)'!H$16="OUTPUT", 'PRINTABLE (per grading)'!B$13="Midterm"), IF(ISERROR(SUMIF(OUTPUT!O$20:Y$20, "CLO2", OUTPUT!O181:Y181) / OUTPUT!AM$7), "", SUMIF(OUTPUT!O$20:Y$20, "CLO2", OUTPUT!O181:Y181) / OUTPUT!AM$7),
IF(AND('PRINTABLE (per grading)'!H$16="OUTPUT", 'PRINTABLE (per grading)'!B$13="Final"), IF(ISERROR(SUMIF(OUTPUT!AA$20:AI$20, "CLO2", OUTPUT!AA181:AI181) / OUTPUT!AN$7), "", SUMIF(OUTPUT!AA$20:AI$20, "CLO2", OUTPUT!AA181:AI181) / OUTPUT!AN$7),
"")))))),"")</f>
        <v/>
      </c>
      <c r="U179" s="232" t="str">
        <f t="shared" ref="U179:U242" si="101">IF(B179&lt;&gt;"",IF(T179="","",IF(T179&lt;0.5,1,IF(AND(T179&gt;=0.5,T179&lt;P$10),2,IF(T179&gt;=P$10,3)))),"")</f>
        <v/>
      </c>
      <c r="V179" s="233" t="str">
        <f t="shared" ref="V179:V242" si="102">IF(B179 &lt;&gt; "",IFERROR(IF(AVERAGE(R179,T179)&gt;=P$10,"Y","N"),""),"")</f>
        <v/>
      </c>
      <c r="W179" s="25" t="str">
        <f>IF(B179 &lt;&gt; "", IFERROR(IF(C$16 = "PRELIM", SUMIF('Database (LECTURE-RES-PRAC)'!D$14:AG$14, "CLO3", 'Database (LECTURE-RES-PRAC)'!D176:AG176) / 'Grade computation'!F$6, IF(C$16 = "MIDTERM", SUMIF('Database (LECTURE-RES-PRAC)'!AJ$14:BM$14, "CLO3", 'Database (LECTURE-RES-PRAC)'!AJ176:BM176) / 'Grade computation'!G$6, IF(C$16 = "FINAL", SUMIF('Database (LECTURE-RES-PRAC)'!BP$14:CS$14, "CLO3", 'Database (LECTURE-RES-PRAC)'!BP176:CS176) / 'Grade computation'!H$6,""))),""),"")</f>
        <v/>
      </c>
      <c r="X179" s="232" t="str">
        <f t="shared" ref="X179:X242" si="103">IF(B179&lt;&gt;"",IF(W179="","",IF(W179&lt;0.5,1,IF(AND(W179&gt;=0.5,W179&lt;P$10),2,IF(W179&gt;=P$10,3)))),"")</f>
        <v/>
      </c>
      <c r="Y179" s="25" t="str">
        <f>IF(B179 &lt;&gt; "",IF(AND('PRINTABLE (per grading)'!H$16="EXAM", 'PRINTABLE (per grading)'!B$13="Prelim"), IF(ISERROR(SUMIF('Exam (LECTURE ONLY)'!D$20:M$20, "CLO3", 'Exam (LECTURE ONLY)'!D181:M181) / 'Exam (LECTURE ONLY)'!AL$8), "", SUMIF('Exam (LECTURE ONLY)'!D$20:M$20, "CLO3", 'Exam (LECTURE ONLY)'!D181:M181) /'Exam (LECTURE ONLY)'!AL$8),
IF(AND('PRINTABLE (per grading)'!H$16="EXAM", 'PRINTABLE (per grading)'!B$13="Midterm"), IF(ISERROR(SUMIF('Exam (LECTURE ONLY)'!O$20:X$20, "CLO3", 'Exam (LECTURE ONLY)'!O181:X181) / 'Exam (LECTURE ONLY)'!AM$8), "", SUMIF('Exam (LECTURE ONLY)'!O$20:X$20, "CLO3", 'Exam (LECTURE ONLY)'!O181:X181) / 'Exam (LECTURE ONLY)'!AM$8),
IF(AND('PRINTABLE (per grading)'!H$16="EXAM", 'PRINTABLE (per grading)'!B$13="Final"), IF(ISERROR(SUMIF('Exam (LECTURE ONLY)'!Z$20:AI$20, "CLO3", 'Exam (LECTURE ONLY)'!Z181:AI181) / 'Exam (LECTURE ONLY)'!AN$8), "", SUMIF('Exam (LECTURE ONLY)'!Z$20:AI$20, "CLO3", 'Exam (LECTURE ONLY)'!Z181:AI181) / 'Exam (LECTURE ONLY)'!AN$8),
IF(AND('PRINTABLE (per grading)'!H$16="OUTPUT", 'PRINTABLE (per grading)'!B$13="Prelim"), IF(ISERROR(SUMIF(OUTPUT!C$20:M$20, "CLO3", OUTPUT!C181:M181) / OUTPUT!AL$8), "", SUMIF(OUTPUT!C$20:M$20, "CLO3", OUTPUT!C181:M181) / OUTPUT!AL$8),
IF(AND('PRINTABLE (per grading)'!H$16="OUTPUT", 'PRINTABLE (per grading)'!B$13="Midterm"), IF(ISERROR(SUMIF(OUTPUT!O$20:Y$20, "CLO3", OUTPUT!O181:Y181) / OUTPUT!AM$8), "", SUMIF(OUTPUT!O$20:Y$20, "CLO3", OUTPUT!O181:Y181) / OUTPUT!AM$8),
IF(AND('PRINTABLE (per grading)'!H$16="OUTPUT", 'PRINTABLE (per grading)'!B$13="Final"), IF(ISERROR(SUMIF(OUTPUT!AA$20:AI$20, "CLO3", OUTPUT!AA181:AI181) / OUTPUT!AN$8), "", SUMIF(OUTPUT!AA$20:AI$20, "CLO3", OUTPUT!AA181:AI181) / OUTPUT!AN$8),
"" )))))),"")</f>
        <v/>
      </c>
      <c r="Z179" s="232" t="str">
        <f t="shared" ref="Z179:Z242" si="104">IF(B179&lt;&gt;"",IF(Y179="","",IF(Y179&lt;0.5,1,IF(AND(Y179&gt;=0.5,Y179&lt;P$10),2,IF(Y179&gt;=P$10,3)))),"")</f>
        <v/>
      </c>
      <c r="AA179" s="233" t="str">
        <f t="shared" ref="AA179:AA242" si="105">IF(B179 &lt;&gt; "",IFERROR(IF(AVERAGE(W179,Y179)&gt;=P$10,"Y","N"),""),"")</f>
        <v/>
      </c>
      <c r="AB179" s="25" t="str">
        <f>IF(B179 &lt;&gt; "", IFERROR(IF(C$16 = "PRELIM", SUMIF('Database (LECTURE-RES-PRAC)'!D$14:AG$14, "CLO4", 'Database (LECTURE-RES-PRAC)'!D176:AG176) / 'Grade computation'!F$7, IF(C$16 = "MIDTERM", SUMIF('Database (LECTURE-RES-PRAC)'!AJ$14:BM$14, "CLO4", 'Database (LECTURE-RES-PRAC)'!AJ176:BM176) / 'Grade computation'!G$7, IF(C$16 = "FINAL", SUMIF('Database (LECTURE-RES-PRAC)'!BP$14:CS$14, "CLO4", 'Database (LECTURE-RES-PRAC)'!BP176:CS176) / 'Grade computation'!H$7,""))),""),"")</f>
        <v/>
      </c>
      <c r="AC179" s="232" t="str">
        <f t="shared" ref="AC179:AC242" si="106">IF(B179&lt;&gt;"",IF(AB179="","",IF(AB179&lt;0.5,1,IF(AND(AB179&gt;=0.5,AB179&lt;P$10),2,IF(AB179&gt;=P$10,3)))),"")</f>
        <v/>
      </c>
      <c r="AD179" s="25" t="str">
        <f>IF(B179 &lt;&gt; "",IF(AND('PRINTABLE (per grading)'!H$16="EXAM", 'PRINTABLE (per grading)'!B$13="Prelim"), IF(ISERROR(SUMIF('Exam (LECTURE ONLY)'!D$20:M$20, "CLO4", 'Exam (LECTURE ONLY)'!D181:M181) / 'Exam (LECTURE ONLY)'!AL$9), "", SUMIF('Exam (LECTURE ONLY)'!D$20:M$20, "CLO4", 'Exam (LECTURE ONLY)'!D181:M181) /'Exam (LECTURE ONLY)'!AL$9),
IF(AND('PRINTABLE (per grading)'!H$16="EXAM", 'PRINTABLE (per grading)'!B$13="Midterm"), IF(ISERROR(SUMIF('Exam (LECTURE ONLY)'!O$20:X$20, "CLO4", 'Exam (LECTURE ONLY)'!O181:X181) / 'Exam (LECTURE ONLY)'!AM$9), "", SUMIF('Exam (LECTURE ONLY)'!O$20:X$20, "CLO4", 'Exam (LECTURE ONLY)'!O181:X181) / 'Exam (LECTURE ONLY)'!AM$9),
IF(AND('PRINTABLE (per grading)'!H$16="EXAM", 'PRINTABLE (per grading)'!B$13="Final"), IF(ISERROR(SUMIF('Exam (LECTURE ONLY)'!Z$20:AI$20, "CLO4", 'Exam (LECTURE ONLY)'!Z181:AI181) / 'Exam (LECTURE ONLY)'!AN$9), "", SUMIF('Exam (LECTURE ONLY)'!Z$20:AI$20, "CLO4", 'Exam (LECTURE ONLY)'!Z181:AI181) / 'Exam (LECTURE ONLY)'!AN$9),
IF(AND('PRINTABLE (per grading)'!H$16="OUTPUT", 'PRINTABLE (per grading)'!B$13="Prelim"), IF(ISERROR(SUMIF(OUTPUT!C$20:M$20, "CLO4", OUTPUT!C181:M181) / OUTPUT!AL$9), "", SUMIF(OUTPUT!C$20:M$20, "CLO4", OUTPUT!C181:M181) / OUTPUT!AL$9),
IF(AND('PRINTABLE (per grading)'!H$16="OUTPUT", 'PRINTABLE (per grading)'!B$13="Midterm"), IF(ISERROR(SUMIF(OUTPUT!O$20:Y$20, "CLO4", OUTPUT!O181:Y181) / OUTPUT!AM$9), "", SUMIF(OUTPUT!O$20:Y$20, "CLO4", OUTPUT!O181:Y181) / OUTPUT!AM$9),
IF(AND('PRINTABLE (per grading)'!H$16="OUTPUT", 'PRINTABLE (per grading)'!B$13="Final"), IF(ISERROR(SUMIF(OUTPUT!AA$20:AI$20, "CLO4", OUTPUT!AA181:AI181) / OUTPUT!AN$9), "", SUMIF(OUTPUT!AA$20:AI$20, "CLO4", OUTPUT!AA181:AI181) / OUTPUT!AN$9),
"")))))),"")</f>
        <v/>
      </c>
      <c r="AE179" s="232" t="str">
        <f t="shared" ref="AE179:AE242" si="107">IF(B179&lt;&gt;"",IF(AD179="","",IF(AD179&lt;0.5,1,IF(AND(AD179&gt;=0.5,AD179&lt;P$10),2,IF(AD179&gt;=P$10,3)))),"")</f>
        <v/>
      </c>
      <c r="AF179" s="233" t="str">
        <f t="shared" ref="AF179:AF242" si="108">IF(B179 &lt;&gt; "",IFERROR(IF(AVERAGE(AB179,AD179)&gt;=P$10,"Y","N"),""),"")</f>
        <v/>
      </c>
      <c r="AG179" s="25" t="str">
        <f>IF(B179 &lt;&gt; "", IFERROR(IF(C$16 = "PRELIM", SUMIF('Database (LECTURE-RES-PRAC)'!D$14:AG$14, "CLO5", 'Database (LECTURE-RES-PRAC)'!D176:AG176) / 'Grade computation'!F$8, IF(C$16 = "MIDTERM", SUMIF('Database (LECTURE-RES-PRAC)'!AJ$14:BM$14, "CLO5", 'Database (LECTURE-RES-PRAC)'!AJ176:BM176) / 'Grade computation'!G$8, IF(C$16 = "FINAL", SUMIF('Database (LECTURE-RES-PRAC)'!BP$14:CS$14, "CLO5", 'Database (LECTURE-RES-PRAC)'!BP176:CS176) / 'Grade computation'!H$8,""))),""),"")</f>
        <v/>
      </c>
      <c r="AH179" s="232" t="str">
        <f t="shared" ref="AH179:AH242" si="109">IF(B179&lt;&gt;"",IF(AG179="","",IF(AG179&lt;0.5,1,IF(AND(AG179&gt;=0.5,AG179&lt;P$10),2,IF(AG179&gt;=P$10,3)))),"")</f>
        <v/>
      </c>
      <c r="AI179" s="25" t="str">
        <f>IF(B179 &lt;&gt; "",IF(AND('PRINTABLE (per grading)'!H$16="EXAM", 'PRINTABLE (per grading)'!B$13="Prelim"), IF(ISERROR(SUMIF('Exam (LECTURE ONLY)'!D$20:M$20, "CLO5", 'Exam (LECTURE ONLY)'!D181:M181) / 'Exam (LECTURE ONLY)'!AL$10), "", SUMIF('Exam (LECTURE ONLY)'!D$20:M$20, "CLO5", 'Exam (LECTURE ONLY)'!D181:M181) /'Exam (LECTURE ONLY)'!AL$10),
IF(AND('PRINTABLE (per grading)'!H$16="EXAM", 'PRINTABLE (per grading)'!B$13="Midterm"), IF(ISERROR(SUMIF('Exam (LECTURE ONLY)'!O$20:X$20, "CLO5", 'Exam (LECTURE ONLY)'!O181:X181) / 'Exam (LECTURE ONLY)'!AM$10), "", SUMIF('Exam (LECTURE ONLY)'!O$20:X$20, "CLO5", 'Exam (LECTURE ONLY)'!O181:X181) / 'Exam (LECTURE ONLY)'!AM$10),
IF(AND('PRINTABLE (per grading)'!H$16="EXAM", 'PRINTABLE (per grading)'!B$13="Final"), IF(ISERROR(SUMIF('Exam (LECTURE ONLY)'!Z$20:AI$20, "CLO5", 'Exam (LECTURE ONLY)'!Z181:AI181) / 'Exam (LECTURE ONLY)'!AN$10), "", SUMIF('Exam (LECTURE ONLY)'!Z$20:AI$20, "CLO5", 'Exam (LECTURE ONLY)'!Z181:AI181) / 'Exam (LECTURE ONLY)'!AN$10),
IF(AND('PRINTABLE (per grading)'!H$16="OUTPUT", 'PRINTABLE (per grading)'!B$13="Prelim"), IF(ISERROR(SUMIF(OUTPUT!C$20:M$20, "CLO5", OUTPUT!C181:M181) / OUTPUT!AL$10), "", SUMIF(OUTPUT!C$20:M$20, "CLO5", OUTPUT!C181:M181) / OUTPUT!AL$10),
IF(AND('PRINTABLE (per grading)'!H$16="OUTPUT", 'PRINTABLE (per grading)'!B$13="Midterm"), IF(ISERROR(SUMIF(OUTPUT!O$20:Y$20, "CLO5", OUTPUT!O181:Y181) / OUTPUT!AM$10), "", SUMIF(OUTPUT!O$20:Y$20, "CLO5", OUTPUT!O181:Y181) / OUTPUT!AM$10),
IF(AND('PRINTABLE (per grading)'!H$16="OUTPUT", 'PRINTABLE (per grading)'!B$13="Final"), IF(ISERROR(SUMIF(OUTPUT!AA$20:AI$20, "CLO5", OUTPUT!AA181:AI181) / OUTPUT!AN$10), "", SUMIF(OUTPUT!AA$20:AI$20, "CLO5", OUTPUT!AA181:AI181) / OUTPUT!AN$10),
"")))))),"")</f>
        <v/>
      </c>
      <c r="AJ179" s="232" t="str">
        <f t="shared" ref="AJ179:AJ242" si="110">IF(B179&lt;&gt;"",IF(AI179="","",IF(AI179&lt;0.5,1,IF(AND(AI179&gt;=0.5,AI179&lt;P$10),2,IF(AI179&gt;=P$10,3)))),"")</f>
        <v/>
      </c>
      <c r="AK179" s="233" t="str">
        <f t="shared" ref="AK179:AK242" si="111">IF(B179 &lt;&gt; "",IFERROR(IF(AVERAGE(AG179,AI179)&gt;=P$10,"Y","N"),""),"")</f>
        <v/>
      </c>
      <c r="AL179" s="25" t="str">
        <f>IF(B179 &lt;&gt; "", IFERROR(IF(C$16 = "PRELIM", SUMIF('Database (LECTURE-RES-PRAC)'!D$14:AG$14, "CLO6", 'Database (LECTURE-RES-PRAC)'!D176:AG176) / 'Grade computation'!F$9, IF(C$16 = "MIDTERM", SUMIF('Database (LECTURE-RES-PRAC)'!AJ$14:BM$14, "CLO6", 'Database (LECTURE-RES-PRAC)'!AJ176:BM176) / 'Grade computation'!G$9, IF(C$16 = "FINAL", SUMIF('Database (LECTURE-RES-PRAC)'!BP$14:CS$14, "CLO6", 'Database (LECTURE-RES-PRAC)'!BP176:CS176) / 'Grade computation'!H$9,""))),""),"")</f>
        <v/>
      </c>
      <c r="AM179" s="232" t="str">
        <f t="shared" ref="AM179:AM242" si="112">IF(B179&lt;&gt;"",IF(AL179="","",IF(AL179&lt;0.5,1,IF(AND(AL179&gt;=0.5,AL179&lt;P$10),2,IF(AL179&gt;=P$10,3)))),"")</f>
        <v/>
      </c>
      <c r="AN179" s="25" t="str">
        <f>IF(B179 &lt;&gt; "",IF(AND('PRINTABLE (per grading)'!H$16="EXAM", 'PRINTABLE (per grading)'!B$13="Prelim"), IF(ISERROR(SUMIF('Exam (LECTURE ONLY)'!D$20:M$20, "CLO6", 'Exam (LECTURE ONLY)'!D181:M181) / 'Exam (LECTURE ONLY)'!AL$11), "", SUMIF('Exam (LECTURE ONLY)'!D$20:M$20, "CLO6", 'Exam (LECTURE ONLY)'!D181:M181) /'Exam (LECTURE ONLY)'!AL$11),
IF(AND('PRINTABLE (per grading)'!H$16="EXAM", 'PRINTABLE (per grading)'!B$13="Midterm"), IF(ISERROR(SUMIF('Exam (LECTURE ONLY)'!O$20:X$20, "CLO6", 'Exam (LECTURE ONLY)'!O181:X181) / 'Exam (LECTURE ONLY)'!AM$11), "", SUMIF('Exam (LECTURE ONLY)'!O$20:X$20, "CLO6", 'Exam (LECTURE ONLY)'!O181:X181) / 'Exam (LECTURE ONLY)'!AM$11),
IF(AND('PRINTABLE (per grading)'!H$16="EXAM", 'PRINTABLE (per grading)'!B$13="Final"), IF(ISERROR(SUMIF('Exam (LECTURE ONLY)'!Z$20:AI$20, "CLO6", 'Exam (LECTURE ONLY)'!Z181:AI181) / 'Exam (LECTURE ONLY)'!AN$11), "", SUMIF('Exam (LECTURE ONLY)'!Z$20:AI$20, "CLO6", 'Exam (LECTURE ONLY)'!Z181:AI181) / 'Exam (LECTURE ONLY)'!AN$11),
IF(AND('PRINTABLE (per grading)'!H$16="OUTPUT", 'PRINTABLE (per grading)'!B$13="Prelim"), IF(ISERROR(SUMIF(OUTPUT!C$20:M$20, "CLO6", OUTPUT!C181:M181) / OUTPUT!AL$11), "", SUMIF(OUTPUT!C$20:M$20, "CLO6", OUTPUT!C181:M181) / OUTPUT!AL$11),
IF(AND('PRINTABLE (per grading)'!H$16="OUTPUT", 'PRINTABLE (per grading)'!B$13="Midterm"), IF(ISERROR(SUMIF(OUTPUT!O$20:Y$20, "CLO6", OUTPUT!O181:Y181) / OUTPUT!AM$11), "", SUMIF(OUTPUT!O$20:Y$20, "CLO6", OUTPUT!O181:Y181) / OUTPUT!AM$11),
IF(AND('PRINTABLE (per grading)'!H$16="OUTPUT", 'PRINTABLE (per grading)'!B$13="Final"), IF(ISERROR(SUMIF(OUTPUT!AA$20:AI$20, "CLO6", OUTPUT!AA181:AI181) / OUTPUT!AN$11), "", SUMIF(OUTPUT!AA$20:AI$20, "CLO6", OUTPUT!AA181:AI181) / OUTPUT!AN$11),
"")))))),"")</f>
        <v/>
      </c>
      <c r="AO179" s="232" t="str">
        <f t="shared" ref="AO179:AO242" si="113">IF(B179&lt;&gt;"",IF(AN179="","",IF(AN179&lt;0.5,1,IF(AND(AN179&gt;=0.5,AN179&lt;P$10),2,IF(AN179&gt;=P$10,3)))),"")</f>
        <v/>
      </c>
      <c r="AP179" s="233" t="str">
        <f t="shared" ref="AP179:AP242" si="114">IF(B179 &lt;&gt; "",IFERROR(IF(AVERAGE(AL179,AN179)&gt;=P$10,"Y","N"),""),"")</f>
        <v/>
      </c>
      <c r="AQ179" s="25" t="str">
        <f>IF(B179 &lt;&gt; "", IFERROR(IF(C$16 = "PRELIM", SUMIF('Database (LECTURE-RES-PRAC)'!D$14:AG$14, "CLO7", 'Database (LECTURE-RES-PRAC)'!D176:AG176) / 'Grade computation'!F$10, IF(C$16 = "MIDTERM", SUMIF('Database (LECTURE-RES-PRAC)'!AJ$14:BM$14, "CLO7", 'Database (LECTURE-RES-PRAC)'!AJ176:BM176) / 'Grade computation'!G$10, IF(C$16 = "FINAL", SUMIF('Database (LECTURE-RES-PRAC)'!BP$14:CS$14, "CLO7", 'Database (LECTURE-RES-PRAC)'!BP176:CS176) / 'Grade computation'!H$10,""))),""),"")</f>
        <v/>
      </c>
      <c r="AR179" s="232" t="str">
        <f t="shared" ref="AR179:AR242" si="115">IF(B179&lt;&gt;"",IF(AQ179="","",IF(AQ179&lt;0.5,1,IF(AND(AQ179&gt;=0.5,AQ179&lt;P$10),2,IF(AQ179&gt;=P$10,3)))),"")</f>
        <v/>
      </c>
      <c r="AS179" s="25" t="str">
        <f>IF(B179 &lt;&gt; "",IF(AND('PRINTABLE (per grading)'!H$16="EXAM", 'PRINTABLE (per grading)'!B$13="Prelim"), IF(ISERROR(SUMIF('Exam (LECTURE ONLY)'!D$20:M$20, "CLO7", 'Exam (LECTURE ONLY)'!D181:M181) / 'Exam (LECTURE ONLY)'!AL$12), "", SUMIF('Exam (LECTURE ONLY)'!D$20:M$20, "CLO7", 'Exam (LECTURE ONLY)'!D181:M181) /'Exam (LECTURE ONLY)'!AL$12),
IF(AND('PRINTABLE (per grading)'!H$16="EXAM", 'PRINTABLE (per grading)'!B$13="Midterm"), IF(ISERROR(SUMIF('Exam (LECTURE ONLY)'!O$20:X$20, "CLO7", 'Exam (LECTURE ONLY)'!O181:X181) / 'Exam (LECTURE ONLY)'!AM$12), "", SUMIF('Exam (LECTURE ONLY)'!O$20:X$20, "CLO7", 'Exam (LECTURE ONLY)'!O181:X181) / 'Exam (LECTURE ONLY)'!AM$12),
IF(AND('PRINTABLE (per grading)'!H$16="EXAM", 'PRINTABLE (per grading)'!B$13="Final"), IF(ISERROR(SUMIF('Exam (LECTURE ONLY)'!Z$20:AI$20, "CLO7", 'Exam (LECTURE ONLY)'!Z181:AI181) / 'Exam (LECTURE ONLY)'!AN$12), "", SUMIF('Exam (LECTURE ONLY)'!Z$20:AI$20, "CLO7", 'Exam (LECTURE ONLY)'!Z181:AI181) / 'Exam (LECTURE ONLY)'!AN$12),
IF(AND('PRINTABLE (per grading)'!H$16="OUTPUT", 'PRINTABLE (per grading)'!B$13="Prelim"), IF(ISERROR(SUMIF(OUTPUT!C$20:M$20, "CLO7", OUTPUT!C181:M181) / OUTPUT!AL$12), "", SUMIF(OUTPUT!C$20:M$20, "CLO7", OUTPUT!C181:M181) / OUTPUT!AL$12),
IF(AND('PRINTABLE (per grading)'!H$16="OUTPUT", 'PRINTABLE (per grading)'!B$13="Midterm"), IF(ISERROR(SUMIF(OUTPUT!O$20:Y$20, "CLO7", OUTPUT!O181:Y181) / OUTPUT!AM$12), "", SUMIF(OUTPUT!O$20:Y$20, "CLO7", OUTPUT!O181:Y181) / OUTPUT!AM$12),
IF(AND('PRINTABLE (per grading)'!H$16="OUTPUT", 'PRINTABLE (per grading)'!B$13="Final"), IF(ISERROR(SUMIF(OUTPUT!AA$20:AI$20, "CLO7", OUTPUT!AA181:AI181) / OUTPUT!AN$12), "", SUMIF(OUTPUT!AA$20:AI$20, "CLO7", OUTPUT!AA181:AI181) / OUTPUT!AN$12),
"")))))),"")</f>
        <v/>
      </c>
      <c r="AT179" s="232" t="str">
        <f t="shared" ref="AT179:AT242" si="116">IF(B179&lt;&gt;"",IF(AS179="","",IF(AS179&lt;0.5,1,IF(AND(AS179&gt;=0.5,AS179&lt;P$10),2,IF(AS179&gt;=P$10,3)))),"")</f>
        <v/>
      </c>
      <c r="AU179" s="233" t="str">
        <f t="shared" ref="AU179:AU242" si="117">IF(B179 &lt;&gt; "",IFERROR(IF(AVERAGE(AQ179,AS179)&gt;=P$10,"Y","N"),""),"")</f>
        <v/>
      </c>
      <c r="AV179" s="25" t="str">
        <f>IF(B179 &lt;&gt; "", IFERROR(IF(C$16 = "PRELIM", SUMIF('Database (LECTURE-RES-PRAC)'!D$14:AG$14, "CLO8", 'Database (LECTURE-RES-PRAC)'!D176:AG176) / 'Grade computation'!F$11, IF(C$16 = "MIDTERM", SUMIF('Database (LECTURE-RES-PRAC)'!AJ$14:BM$14, "CLO8", 'Database (LECTURE-RES-PRAC)'!AJ176:BM176) / 'Grade computation'!G$11, IF(C$16 = "FINAL", SUMIF('Database (LECTURE-RES-PRAC)'!BP$14:CS$14, "CLO8", 'Database (LECTURE-RES-PRAC)'!BP176:CS176) / 'Grade computation'!H$11,""))),""),"")</f>
        <v/>
      </c>
      <c r="AW179" s="232" t="str">
        <f t="shared" ref="AW179:AW242" si="118">IF(B179&lt;&gt;"",IF(AV179="","",IF(AV179&lt;0.5,1,IF(AND(AV179&gt;=0.5,AV179&lt;P$10),2,IF(AV179&gt;=P$10,3)))),"")</f>
        <v/>
      </c>
      <c r="AX179" s="25" t="str">
        <f>IF(B179 &lt;&gt; "",IF(AND('PRINTABLE (per grading)'!H$16="EXAM", 'PRINTABLE (per grading)'!B$13="Prelim"), IF(ISERROR(SUMIF('Exam (LECTURE ONLY)'!D$20:M$20, "CLO8", 'Exam (LECTURE ONLY)'!D181:M181) / 'Exam (LECTURE ONLY)'!AL$13), "", SUMIF('Exam (LECTURE ONLY)'!D$20:M$20, "CLO8", 'Exam (LECTURE ONLY)'!D181:M181) /'Exam (LECTURE ONLY)'!AL$13),
IF(AND('PRINTABLE (per grading)'!H$16="EXAM", 'PRINTABLE (per grading)'!B$13="Midterm"), IF(ISERROR(SUMIF('Exam (LECTURE ONLY)'!O$20:X$20, "CLO8", 'Exam (LECTURE ONLY)'!O181:X181) / 'Exam (LECTURE ONLY)'!AM$13), "", SUMIF('Exam (LECTURE ONLY)'!O$20:X$20, "CLO8", 'Exam (LECTURE ONLY)'!O181:X181) / 'Exam (LECTURE ONLY)'!AM$13),
IF(AND('PRINTABLE (per grading)'!H$16="EXAM", 'PRINTABLE (per grading)'!B$13="Final"), IF(ISERROR(SUMIF('Exam (LECTURE ONLY)'!Z$20:AI$20, "CLO8", 'Exam (LECTURE ONLY)'!Z181:AI181) / 'Exam (LECTURE ONLY)'!AN$13), "", SUMIF('Exam (LECTURE ONLY)'!Z$20:AI$20, "CLO8", 'Exam (LECTURE ONLY)'!Z181:AI181) / 'Exam (LECTURE ONLY)'!AN$13),
IF(AND('PRINTABLE (per grading)'!H$16="OUTPUT", 'PRINTABLE (per grading)'!B$13="Prelim"), IF(ISERROR(SUMIF(OUTPUT!C$20:M$20, "CLO8", OUTPUT!C181:M181) / OUTPUT!AL$13), "", SUMIF(OUTPUT!C$20:M$20, "CLO8", OUTPUT!C181:M181) / OUTPUT!AL$13),
IF(AND('PRINTABLE (per grading)'!H$16="OUTPUT", 'PRINTABLE (per grading)'!B$13="Midterm"), IF(ISERROR(SUMIF(OUTPUT!O$20:Y$20, "CLO8", OUTPUT!O181:Y181) / OUTPUT!AM$13), "", SUMIF(OUTPUT!O$20:Y$20, "CLO8", OUTPUT!O181:Y181) / OUTPUT!AM$13),
IF(AND('PRINTABLE (per grading)'!H$16="OUTPUT", 'PRINTABLE (per grading)'!B$13="Final"), IF(ISERROR(SUMIF(OUTPUT!AA$20:AI$20, "CLO8", OUTPUT!AA181:AI181) / OUTPUT!AN$13), "", SUMIF(OUTPUT!AA$20:AI$20, "CLO8", OUTPUT!AA181:AI181) / OUTPUT!AN$13),
"")))))),"")</f>
        <v/>
      </c>
      <c r="AY179" s="232" t="str">
        <f t="shared" ref="AY179:AY242" si="119">IF(B179&lt;&gt;"",IF(AX179="","",IF(AX179&lt;0.5,1,IF(AND(AX179&gt;=0.5,AX179&lt;P$10),2,IF(AX179&gt;=P$10,3)))),"")</f>
        <v/>
      </c>
      <c r="AZ179" s="233" t="str">
        <f t="shared" ref="AZ179:AZ242" si="120">IF(B179 &lt;&gt; "",IFERROR(IF(AVERAGE(AV179,AX179)&gt;=P$10,"Y","N"),""),"")</f>
        <v/>
      </c>
      <c r="BA179" s="25" t="str">
        <f>IF(B179 &lt;&gt; "", IFERROR(IF(C$16 = "PRELIM", SUMIF('Database (LECTURE-RES-PRAC)'!D$14:AG$14, "CLO9", 'Database (LECTURE-RES-PRAC)'!D176:AG176) / 'Grade computation'!F$12, IF(C$16 = "MIDTERM", SUMIF('Database (LECTURE-RES-PRAC)'!AJ$14:BM$14, "CLO9", 'Database (LECTURE-RES-PRAC)'!AJ176:BM176) / 'Grade computation'!G$12, IF(C$16 = "FINAL", SUMIF('Database (LECTURE-RES-PRAC)'!BP$14:CS$14, "CLO9", 'Database (LECTURE-RES-PRAC)'!BP176:CS176) / 'Grade computation'!H$12,""))),""),"")</f>
        <v/>
      </c>
      <c r="BB179" s="232" t="str">
        <f t="shared" ref="BB179:BB242" si="121">IF(B179&lt;&gt;"",IF(BA179="","",IF(BA179&lt;0.5,1,IF(AND(BA179&gt;=0.5,BA179&lt;P$10),2,IF(BA179&gt;=P$10,3)))),"")</f>
        <v/>
      </c>
      <c r="BC179" s="25" t="str">
        <f>IF(B179 &lt;&gt; "",IF(AND('PRINTABLE (per grading)'!H$16="EXAM", 'PRINTABLE (per grading)'!B$13="Prelim"), IF(ISERROR(SUMIF('Exam (LECTURE ONLY)'!D$20:M$20, "CLO9", 'Exam (LECTURE ONLY)'!D181:M181) / 'Exam (LECTURE ONLY)'!AL$14), "", SUMIF('Exam (LECTURE ONLY)'!D$20:M$20, "CLO9", 'Exam (LECTURE ONLY)'!D181:M181) /'Exam (LECTURE ONLY)'!AL$14),
IF(AND('PRINTABLE (per grading)'!H$16="EXAM", 'PRINTABLE (per grading)'!B$13="Midterm"), IF(ISERROR(SUMIF('Exam (LECTURE ONLY)'!O$20:X$20, "CLO9", 'Exam (LECTURE ONLY)'!O181:X181) / 'Exam (LECTURE ONLY)'!AM$14), "", SUMIF('Exam (LECTURE ONLY)'!O$20:X$20, "CLO9", 'Exam (LECTURE ONLY)'!O181:X181) / 'Exam (LECTURE ONLY)'!AM$14),
IF(AND('PRINTABLE (per grading)'!H$16="EXAM", 'PRINTABLE (per grading)'!B$13="Final"), IF(ISERROR(SUMIF('Exam (LECTURE ONLY)'!Z$20:AI$20, "CLO9", 'Exam (LECTURE ONLY)'!Z181:AI181) / 'Exam (LECTURE ONLY)'!AN$14), "", SUMIF('Exam (LECTURE ONLY)'!Z$20:AI$20, "CLO9", 'Exam (LECTURE ONLY)'!Z181:AI181) / 'Exam (LECTURE ONLY)'!AN$14),
IF(AND('PRINTABLE (per grading)'!H$16="OUTPUT", 'PRINTABLE (per grading)'!B$13="Prelim"), IF(ISERROR(SUMIF(OUTPUT!C$20:M$20, "CLO9", OUTPUT!C181:M181) / OUTPUT!AL$14), "", SUMIF(OUTPUT!C$20:M$20, "CLO9", OUTPUT!C181:M181) / OUTPUT!AL$14),
IF(AND('PRINTABLE (per grading)'!H$16="OUTPUT", 'PRINTABLE (per grading)'!B$13="Midterm"), IF(ISERROR(SUMIF(OUTPUT!O$20:Y$20, "CLO9", OUTPUT!O181:Y181) / OUTPUT!AM$14), "", SUMIF(OUTPUT!O$20:Y$20, "CLO9", OUTPUT!O181:Y181) / OUTPUT!AM$14),
IF(AND('PRINTABLE (per grading)'!H$16="OUTPUT", 'PRINTABLE (per grading)'!B$13="Final"), IF(ISERROR(SUMIF(OUTPUT!AA$20:AI$20, "CLO9", OUTPUT!AA181:AI181) / OUTPUT!AN$14), "", SUMIF(OUTPUT!AA$20:AI$20, "CLO9", OUTPUT!AA181:AI181) / OUTPUT!AN$14),
"")))))),"")</f>
        <v/>
      </c>
      <c r="BD179" s="232" t="str">
        <f t="shared" ref="BD179:BD242" si="122">IF(B179&lt;&gt;"",IF(BC179="","",IF(BC179&lt;0.5,1,IF(AND(BC179&gt;=0.5,BC179&lt;P$10),2,IF(BC179&gt;=P$10,3)))),"")</f>
        <v/>
      </c>
      <c r="BE179" s="233" t="str">
        <f t="shared" ref="BE179:BE242" si="123">IF(B179 &lt;&gt; "",IFERROR(IF(AVERAGE(BA179,BC179)&gt;=P$10,"Y","N"),""),"")</f>
        <v/>
      </c>
      <c r="BF179" s="25" t="str">
        <f>IF(B179 &lt;&gt; "", IFERROR(IF(C$16 = "PRELIM", SUMIF('Database (LECTURE-RES-PRAC)'!D$14:AG$14, "CLO10", 'Database (LECTURE-RES-PRAC)'!D176:AG176) / 'Grade computation'!F$13, IF(C$16 = "MIDTERM", SUMIF('Database (LECTURE-RES-PRAC)'!AJ$14:BM$14, "CLO10", 'Database (LECTURE-RES-PRAC)'!AJ176:BM176) / 'Grade computation'!G$13, IF(C$16 = "FINAL", SUMIF('Database (LECTURE-RES-PRAC)'!BP$14:CS$14, "CLO10", 'Database (LECTURE-RES-PRAC)'!BP176:CS176) / 'Grade computation'!H$13,""))),""),"")</f>
        <v/>
      </c>
      <c r="BG179" s="232" t="str">
        <f t="shared" ref="BG179:BG242" si="124">IF(B179&lt;&gt;"",IF(BF179="","",IF(BF179&lt;0.5,1,IF(AND(BF179&gt;=0.5,BF179&lt;P$10),2,IF(BF179&gt;=P$10,3)))),"")</f>
        <v/>
      </c>
      <c r="BH179" s="25" t="str">
        <f>IF(B179 &lt;&gt; "",IF(AND('PRINTABLE (per grading)'!H$16="EXAM", 'PRINTABLE (per grading)'!B$13="Prelim"), IF(ISERROR(SUMIF('Exam (LECTURE ONLY)'!D$20:M$20, "CLO10", 'Exam (LECTURE ONLY)'!D181:M181) / 'Exam (LECTURE ONLY)'!AL$15), "", SUMIF('Exam (LECTURE ONLY)'!D$20:M$20, "CLO10", 'Exam (LECTURE ONLY)'!D181:M181) /'Exam (LECTURE ONLY)'!AL$15),
IF(AND('PRINTABLE (per grading)'!H$16="EXAM", 'PRINTABLE (per grading)'!B$13="Midterm"), IF(ISERROR(SUMIF('Exam (LECTURE ONLY)'!O$20:X$20, "CLO10", 'Exam (LECTURE ONLY)'!O181:X181) / 'Exam (LECTURE ONLY)'!AM$15), "", SUMIF('Exam (LECTURE ONLY)'!O$20:X$20, "CLO10", 'Exam (LECTURE ONLY)'!O181:X181) / 'Exam (LECTURE ONLY)'!AM$15),
IF(AND('PRINTABLE (per grading)'!H$16="EXAM", 'PRINTABLE (per grading)'!B$13="Final"), IF(ISERROR(SUMIF('Exam (LECTURE ONLY)'!Z$20:AI$20, "CLO10", 'Exam (LECTURE ONLY)'!Z181:AI181) / 'Exam (LECTURE ONLY)'!AN$15), "", SUMIF('Exam (LECTURE ONLY)'!Z$20:AI$20, "CLO10", 'Exam (LECTURE ONLY)'!Z181:AI181) / 'Exam (LECTURE ONLY)'!AN$15),
IF(AND('PRINTABLE (per grading)'!H$16="OUTPUT", 'PRINTABLE (per grading)'!B$13="Prelim"), IF(ISERROR(SUMIF(OUTPUT!C$20:M$20, "CLO10", OUTPUT!C181:M181) / OUTPUT!AL$15), "", SUMIF(OUTPUT!C$20:M$20, "CLO10", OUTPUT!C181:M181) / OUTPUT!AL$15),
IF(AND('PRINTABLE (per grading)'!H$16="OUTPUT", 'PRINTABLE (per grading)'!B$13="Midterm"), IF(ISERROR(SUMIF(OUTPUT!O$20:Y$20, "CLO10", OUTPUT!O181:Y181) / OUTPUT!AM$15), "", SUMIF(OUTPUT!O$20:Y$20, "CLO10", OUTPUT!O181:Y181) / OUTPUT!AM$15),
IF(AND('PRINTABLE (per grading)'!H$16="OUTPUT", 'PRINTABLE (per grading)'!B$13="Final"), IF(ISERROR(SUMIF(OUTPUT!AA$20:AI$20, "CLO10", OUTPUT!AA181:AI181) / OUTPUT!AN$15), "", SUMIF(OUTPUT!AA$20:AI$20, "CLO10", OUTPUT!AA181:AI181) / OUTPUT!AN$15),
"")))))),"")</f>
        <v/>
      </c>
      <c r="BI179" s="232" t="str">
        <f t="shared" ref="BI179:BI242" si="125">IF(B179&lt;&gt;"",IF(BH179="","",IF(BH179&lt;0.5,1,IF(AND(BH179&gt;=0.5,BH179&lt;P$10),2,IF(BH179&gt;=P$10,3)))),"")</f>
        <v/>
      </c>
      <c r="BJ179" s="233" t="str">
        <f t="shared" ref="BJ179:BJ242" si="126">IF(B179 &lt;&gt; "",IFERROR(IF(AVERAGE(BF179,BH179)&gt;=P$10,"Y","N"),""),"")</f>
        <v/>
      </c>
      <c r="BK179" s="2"/>
    </row>
    <row r="180" spans="1:63" ht="20.100000000000001" customHeight="1">
      <c r="A180" s="212" t="str">
        <f>IF(ISBLANK('Database (LECTURE-RES-PRAC)'!A177),"",'Database (LECTURE-RES-PRAC)'!A177)</f>
        <v/>
      </c>
      <c r="B180" s="213" t="str">
        <f>IF(ISBLANK('Database (LECTURE-RES-PRAC)'!B177),"",'Database (LECTURE-RES-PRAC)'!B177)</f>
        <v/>
      </c>
      <c r="C180" s="134" t="str">
        <f>IF(B180&lt;&gt;"",IF(C$16="PRELIM",'Grade computation'!C180, IF(C$16="MIDTERM",'Grade computation'!K180, IF(C$16="FINAL",'Grade computation'!S180,""))),"")</f>
        <v/>
      </c>
      <c r="D180" s="135" t="str">
        <f t="shared" si="1"/>
        <v/>
      </c>
      <c r="E180" s="134" t="str">
        <f>IF(B180&lt;&gt;"", IF(C$16="PRELIM",'Grade computation'!E180, IF(C$16="MIDTERM",'Grade computation'!M180, IF(C$16="FINAL",'Grade computation'!U180,""))),"")</f>
        <v/>
      </c>
      <c r="F180" s="136" t="str">
        <f t="shared" si="2"/>
        <v/>
      </c>
      <c r="G180" s="137" t="str">
        <f t="shared" si="3"/>
        <v/>
      </c>
      <c r="H180" s="207" t="str">
        <f>IF(B180&lt;&gt;"",IF(C$16="PRELIM", 'Grade computation'!H180, IF(C$16="MIDTERM", 'Grade computation'!P180, IF(C$16="FINAL",'Grade computation'!X180, ""))),"")</f>
        <v/>
      </c>
      <c r="I180" s="137" t="str">
        <f t="shared" si="4"/>
        <v/>
      </c>
      <c r="J180" s="139" t="str">
        <f t="shared" si="5"/>
        <v/>
      </c>
      <c r="K180" s="377" t="str">
        <f t="shared" si="6"/>
        <v/>
      </c>
      <c r="L180" s="434"/>
      <c r="M180" s="25" t="str">
        <f>IF(B180 &lt;&gt; "", IFERROR(IF(C$16 = "PRELIM", SUMIF('Database (LECTURE-RES-PRAC)'!D$14:AG$14, "CLO1", 'Database (LECTURE-RES-PRAC)'!D177:AG177) / 'Grade computation'!F$4, IF(C$16 = "MIDTERM", SUMIF('Database (LECTURE-RES-PRAC)'!AJ$14:BM$14, "CLO1", 'Database (LECTURE-RES-PRAC)'!AJ177:BM177) / 'Grade computation'!G$4, IF(C$16 = "FINAL", SUMIF('Database (LECTURE-RES-PRAC)'!BP$14:CS$14, "CLO1", 'Database (LECTURE-RES-PRAC)'!BP177:CS177) / 'Grade computation'!H$4,""))),""),"")</f>
        <v/>
      </c>
      <c r="N180" s="232" t="str">
        <f t="shared" si="97"/>
        <v/>
      </c>
      <c r="O180" s="25" t="str">
        <f>IF(B180 &lt;&gt; "",IF(AND('PRINTABLE (per grading)'!H$16="EXAM", 'PRINTABLE (per grading)'!B$13="Prelim"), IF(ISERROR(SUMIF('Exam (LECTURE ONLY)'!D$20:M$20, "CLO1", 'Exam (LECTURE ONLY)'!D182:M182) / 'Exam (LECTURE ONLY)'!AL$6), "", SUMIF('Exam (LECTURE ONLY)'!D$20:M$20, "CLO1", 'Exam (LECTURE ONLY)'!D182:M182) /'Exam (LECTURE ONLY)'!AL$6),
IF(AND('PRINTABLE (per grading)'!H$16="EXAM", 'PRINTABLE (per grading)'!B$13="Midterm"), IF(ISERROR(SUMIF('Exam (LECTURE ONLY)'!O$20:X$20, "CLO1", 'Exam (LECTURE ONLY)'!O182:X182) / 'Exam (LECTURE ONLY)'!AM$6), "", SUMIF('Exam (LECTURE ONLY)'!O$20:X$20, "CLO1", 'Exam (LECTURE ONLY)'!O182:X182) / 'Exam (LECTURE ONLY)'!AM$6),
IF(AND('PRINTABLE (per grading)'!H$16="EXAM", 'PRINTABLE (per grading)'!B$13="Final"), IF(ISERROR(SUMIF('Exam (LECTURE ONLY)'!Z$20:AI$20, "CLO1", 'Exam (LECTURE ONLY)'!Z182:AI182) / 'Exam (LECTURE ONLY)'!AN$6), "", SUMIF('Exam (LECTURE ONLY)'!Z$20:AI$20, "CLO1", 'Exam (LECTURE ONLY)'!Z182:AI182) / 'Exam (LECTURE ONLY)'!AN$6),
IF(AND('PRINTABLE (per grading)'!H$16="OUTPUT", 'PRINTABLE (per grading)'!B$13="Prelim"), IF(ISERROR(SUMIF(OUTPUT!C$20:M$20, "CLO1", OUTPUT!C182:M182) / OUTPUT!AL$6), "", SUMIF(OUTPUT!C$20:M$20, "CLO1", OUTPUT!C182:M182) / OUTPUT!AL$6),
IF(AND('PRINTABLE (per grading)'!H$16="OUTPUT", 'PRINTABLE (per grading)'!B$13="Midterm"), IF(ISERROR(SUMIF(OUTPUT!O$20:Y$20, "CLO1", OUTPUT!O182:Y182) / OUTPUT!AM$6), "", SUMIF(OUTPUT!O$20:Y$20, "CLO1", OUTPUT!O182:Y182) / OUTPUT!AM$6),
IF(AND('PRINTABLE (per grading)'!H$16="OUTPUT", 'PRINTABLE (per grading)'!B$13="Final"), IF(ISERROR(SUMIF(OUTPUT!AA$20:AI$20, "CLO1", OUTPUT!AA182:AI182) / OUTPUT!AN$6), "", SUMIF(OUTPUT!AA$20:AI$20, "CLO1", OUTPUT!AA182:AI182) / OUTPUT!AN$6),
"")))))),"")</f>
        <v/>
      </c>
      <c r="P180" s="232" t="str">
        <f t="shared" si="98"/>
        <v/>
      </c>
      <c r="Q180" s="233" t="str">
        <f t="shared" si="99"/>
        <v/>
      </c>
      <c r="R180" s="25" t="str">
        <f>IF(B180 &lt;&gt; "", IFERROR(IF(C$16 = "PRELIM", SUMIF('Database (LECTURE-RES-PRAC)'!D$14:AG$14, "CLO2", 'Database (LECTURE-RES-PRAC)'!D177:AG177) / 'Grade computation'!F$5, IF(C$16 = "MIDTERM", SUMIF('Database (LECTURE-RES-PRAC)'!AJ$14:BM$14, "CLO2", 'Database (LECTURE-RES-PRAC)'!AJ177:BM177) / 'Grade computation'!G$5, IF(C$16 = "FINAL", SUMIF('Database (LECTURE-RES-PRAC)'!BP$14:CS$14, "CLO2", 'Database (LECTURE-RES-PRAC)'!BP177:CS177) / 'Grade computation'!H$5,""))),""),"")</f>
        <v/>
      </c>
      <c r="S180" s="232" t="str">
        <f t="shared" si="100"/>
        <v/>
      </c>
      <c r="T180" s="25" t="str">
        <f>IF(B180 &lt;&gt; "",IF(AND('PRINTABLE (per grading)'!H$16="EXAM", 'PRINTABLE (per grading)'!B$13="Prelim"), IF(ISERROR(SUMIF('Exam (LECTURE ONLY)'!D$20:M$20, "CLO2", 'Exam (LECTURE ONLY)'!D182:M182) / 'Exam (LECTURE ONLY)'!AL$7), "", SUMIF('Exam (LECTURE ONLY)'!D$20:M$20, "CLO2", 'Exam (LECTURE ONLY)'!D182:M182) /'Exam (LECTURE ONLY)'!AL$7),
IF(AND('PRINTABLE (per grading)'!H$16="EXAM", 'PRINTABLE (per grading)'!B$13="Midterm"), IF(ISERROR(SUMIF('Exam (LECTURE ONLY)'!O$20:X$20, "CLO2", 'Exam (LECTURE ONLY)'!O182:X182) / 'Exam (LECTURE ONLY)'!AM$7), "", SUMIF('Exam (LECTURE ONLY)'!O$20:X$20, "CLO2", 'Exam (LECTURE ONLY)'!O182:X182) / 'Exam (LECTURE ONLY)'!AM$7),
IF(AND('PRINTABLE (per grading)'!H$16="EXAM", 'PRINTABLE (per grading)'!B$13="Final"), IF(ISERROR(SUMIF('Exam (LECTURE ONLY)'!Z$20:AI$20, "CLO2", 'Exam (LECTURE ONLY)'!Z182:AI182) / 'Exam (LECTURE ONLY)'!AN$7), "", SUMIF('Exam (LECTURE ONLY)'!Z$20:AI$20, "CLO2", 'Exam (LECTURE ONLY)'!Z182:AI182) / 'Exam (LECTURE ONLY)'!AN$7),
IF(AND('PRINTABLE (per grading)'!H$16="OUTPUT", 'PRINTABLE (per grading)'!B$13="Prelim"), IF(ISERROR(SUMIF(OUTPUT!C$20:M$20, "CLO2", OUTPUT!C182:M182) / OUTPUT!AL$7), "", SUMIF(OUTPUT!C$20:M$20, "CLO2", OUTPUT!C182:M182) / OUTPUT!AL$7),
IF(AND('PRINTABLE (per grading)'!H$16="OUTPUT", 'PRINTABLE (per grading)'!B$13="Midterm"), IF(ISERROR(SUMIF(OUTPUT!O$20:Y$20, "CLO2", OUTPUT!O182:Y182) / OUTPUT!AM$7), "", SUMIF(OUTPUT!O$20:Y$20, "CLO2", OUTPUT!O182:Y182) / OUTPUT!AM$7),
IF(AND('PRINTABLE (per grading)'!H$16="OUTPUT", 'PRINTABLE (per grading)'!B$13="Final"), IF(ISERROR(SUMIF(OUTPUT!AA$20:AI$20, "CLO2", OUTPUT!AA182:AI182) / OUTPUT!AN$7), "", SUMIF(OUTPUT!AA$20:AI$20, "CLO2", OUTPUT!AA182:AI182) / OUTPUT!AN$7),
"")))))),"")</f>
        <v/>
      </c>
      <c r="U180" s="232" t="str">
        <f t="shared" si="101"/>
        <v/>
      </c>
      <c r="V180" s="233" t="str">
        <f t="shared" si="102"/>
        <v/>
      </c>
      <c r="W180" s="25" t="str">
        <f>IF(B180 &lt;&gt; "", IFERROR(IF(C$16 = "PRELIM", SUMIF('Database (LECTURE-RES-PRAC)'!D$14:AG$14, "CLO3", 'Database (LECTURE-RES-PRAC)'!D177:AG177) / 'Grade computation'!F$6, IF(C$16 = "MIDTERM", SUMIF('Database (LECTURE-RES-PRAC)'!AJ$14:BM$14, "CLO3", 'Database (LECTURE-RES-PRAC)'!AJ177:BM177) / 'Grade computation'!G$6, IF(C$16 = "FINAL", SUMIF('Database (LECTURE-RES-PRAC)'!BP$14:CS$14, "CLO3", 'Database (LECTURE-RES-PRAC)'!BP177:CS177) / 'Grade computation'!H$6,""))),""),"")</f>
        <v/>
      </c>
      <c r="X180" s="232" t="str">
        <f t="shared" si="103"/>
        <v/>
      </c>
      <c r="Y180" s="25" t="str">
        <f>IF(B180 &lt;&gt; "",IF(AND('PRINTABLE (per grading)'!H$16="EXAM", 'PRINTABLE (per grading)'!B$13="Prelim"), IF(ISERROR(SUMIF('Exam (LECTURE ONLY)'!D$20:M$20, "CLO3", 'Exam (LECTURE ONLY)'!D182:M182) / 'Exam (LECTURE ONLY)'!AL$8), "", SUMIF('Exam (LECTURE ONLY)'!D$20:M$20, "CLO3", 'Exam (LECTURE ONLY)'!D182:M182) /'Exam (LECTURE ONLY)'!AL$8),
IF(AND('PRINTABLE (per grading)'!H$16="EXAM", 'PRINTABLE (per grading)'!B$13="Midterm"), IF(ISERROR(SUMIF('Exam (LECTURE ONLY)'!O$20:X$20, "CLO3", 'Exam (LECTURE ONLY)'!O182:X182) / 'Exam (LECTURE ONLY)'!AM$8), "", SUMIF('Exam (LECTURE ONLY)'!O$20:X$20, "CLO3", 'Exam (LECTURE ONLY)'!O182:X182) / 'Exam (LECTURE ONLY)'!AM$8),
IF(AND('PRINTABLE (per grading)'!H$16="EXAM", 'PRINTABLE (per grading)'!B$13="Final"), IF(ISERROR(SUMIF('Exam (LECTURE ONLY)'!Z$20:AI$20, "CLO3", 'Exam (LECTURE ONLY)'!Z182:AI182) / 'Exam (LECTURE ONLY)'!AN$8), "", SUMIF('Exam (LECTURE ONLY)'!Z$20:AI$20, "CLO3", 'Exam (LECTURE ONLY)'!Z182:AI182) / 'Exam (LECTURE ONLY)'!AN$8),
IF(AND('PRINTABLE (per grading)'!H$16="OUTPUT", 'PRINTABLE (per grading)'!B$13="Prelim"), IF(ISERROR(SUMIF(OUTPUT!C$20:M$20, "CLO3", OUTPUT!C182:M182) / OUTPUT!AL$8), "", SUMIF(OUTPUT!C$20:M$20, "CLO3", OUTPUT!C182:M182) / OUTPUT!AL$8),
IF(AND('PRINTABLE (per grading)'!H$16="OUTPUT", 'PRINTABLE (per grading)'!B$13="Midterm"), IF(ISERROR(SUMIF(OUTPUT!O$20:Y$20, "CLO3", OUTPUT!O182:Y182) / OUTPUT!AM$8), "", SUMIF(OUTPUT!O$20:Y$20, "CLO3", OUTPUT!O182:Y182) / OUTPUT!AM$8),
IF(AND('PRINTABLE (per grading)'!H$16="OUTPUT", 'PRINTABLE (per grading)'!B$13="Final"), IF(ISERROR(SUMIF(OUTPUT!AA$20:AI$20, "CLO3", OUTPUT!AA182:AI182) / OUTPUT!AN$8), "", SUMIF(OUTPUT!AA$20:AI$20, "CLO3", OUTPUT!AA182:AI182) / OUTPUT!AN$8),
"" )))))),"")</f>
        <v/>
      </c>
      <c r="Z180" s="232" t="str">
        <f t="shared" si="104"/>
        <v/>
      </c>
      <c r="AA180" s="233" t="str">
        <f t="shared" si="105"/>
        <v/>
      </c>
      <c r="AB180" s="25" t="str">
        <f>IF(B180 &lt;&gt; "", IFERROR(IF(C$16 = "PRELIM", SUMIF('Database (LECTURE-RES-PRAC)'!D$14:AG$14, "CLO4", 'Database (LECTURE-RES-PRAC)'!D177:AG177) / 'Grade computation'!F$7, IF(C$16 = "MIDTERM", SUMIF('Database (LECTURE-RES-PRAC)'!AJ$14:BM$14, "CLO4", 'Database (LECTURE-RES-PRAC)'!AJ177:BM177) / 'Grade computation'!G$7, IF(C$16 = "FINAL", SUMIF('Database (LECTURE-RES-PRAC)'!BP$14:CS$14, "CLO4", 'Database (LECTURE-RES-PRAC)'!BP177:CS177) / 'Grade computation'!H$7,""))),""),"")</f>
        <v/>
      </c>
      <c r="AC180" s="232" t="str">
        <f t="shared" si="106"/>
        <v/>
      </c>
      <c r="AD180" s="25" t="str">
        <f>IF(B180 &lt;&gt; "",IF(AND('PRINTABLE (per grading)'!H$16="EXAM", 'PRINTABLE (per grading)'!B$13="Prelim"), IF(ISERROR(SUMIF('Exam (LECTURE ONLY)'!D$20:M$20, "CLO4", 'Exam (LECTURE ONLY)'!D182:M182) / 'Exam (LECTURE ONLY)'!AL$9), "", SUMIF('Exam (LECTURE ONLY)'!D$20:M$20, "CLO4", 'Exam (LECTURE ONLY)'!D182:M182) /'Exam (LECTURE ONLY)'!AL$9),
IF(AND('PRINTABLE (per grading)'!H$16="EXAM", 'PRINTABLE (per grading)'!B$13="Midterm"), IF(ISERROR(SUMIF('Exam (LECTURE ONLY)'!O$20:X$20, "CLO4", 'Exam (LECTURE ONLY)'!O182:X182) / 'Exam (LECTURE ONLY)'!AM$9), "", SUMIF('Exam (LECTURE ONLY)'!O$20:X$20, "CLO4", 'Exam (LECTURE ONLY)'!O182:X182) / 'Exam (LECTURE ONLY)'!AM$9),
IF(AND('PRINTABLE (per grading)'!H$16="EXAM", 'PRINTABLE (per grading)'!B$13="Final"), IF(ISERROR(SUMIF('Exam (LECTURE ONLY)'!Z$20:AI$20, "CLO4", 'Exam (LECTURE ONLY)'!Z182:AI182) / 'Exam (LECTURE ONLY)'!AN$9), "", SUMIF('Exam (LECTURE ONLY)'!Z$20:AI$20, "CLO4", 'Exam (LECTURE ONLY)'!Z182:AI182) / 'Exam (LECTURE ONLY)'!AN$9),
IF(AND('PRINTABLE (per grading)'!H$16="OUTPUT", 'PRINTABLE (per grading)'!B$13="Prelim"), IF(ISERROR(SUMIF(OUTPUT!C$20:M$20, "CLO4", OUTPUT!C182:M182) / OUTPUT!AL$9), "", SUMIF(OUTPUT!C$20:M$20, "CLO4", OUTPUT!C182:M182) / OUTPUT!AL$9),
IF(AND('PRINTABLE (per grading)'!H$16="OUTPUT", 'PRINTABLE (per grading)'!B$13="Midterm"), IF(ISERROR(SUMIF(OUTPUT!O$20:Y$20, "CLO4", OUTPUT!O182:Y182) / OUTPUT!AM$9), "", SUMIF(OUTPUT!O$20:Y$20, "CLO4", OUTPUT!O182:Y182) / OUTPUT!AM$9),
IF(AND('PRINTABLE (per grading)'!H$16="OUTPUT", 'PRINTABLE (per grading)'!B$13="Final"), IF(ISERROR(SUMIF(OUTPUT!AA$20:AI$20, "CLO4", OUTPUT!AA182:AI182) / OUTPUT!AN$9), "", SUMIF(OUTPUT!AA$20:AI$20, "CLO4", OUTPUT!AA182:AI182) / OUTPUT!AN$9),
"")))))),"")</f>
        <v/>
      </c>
      <c r="AE180" s="232" t="str">
        <f t="shared" si="107"/>
        <v/>
      </c>
      <c r="AF180" s="233" t="str">
        <f t="shared" si="108"/>
        <v/>
      </c>
      <c r="AG180" s="25" t="str">
        <f>IF(B180 &lt;&gt; "", IFERROR(IF(C$16 = "PRELIM", SUMIF('Database (LECTURE-RES-PRAC)'!D$14:AG$14, "CLO5", 'Database (LECTURE-RES-PRAC)'!D177:AG177) / 'Grade computation'!F$8, IF(C$16 = "MIDTERM", SUMIF('Database (LECTURE-RES-PRAC)'!AJ$14:BM$14, "CLO5", 'Database (LECTURE-RES-PRAC)'!AJ177:BM177) / 'Grade computation'!G$8, IF(C$16 = "FINAL", SUMIF('Database (LECTURE-RES-PRAC)'!BP$14:CS$14, "CLO5", 'Database (LECTURE-RES-PRAC)'!BP177:CS177) / 'Grade computation'!H$8,""))),""),"")</f>
        <v/>
      </c>
      <c r="AH180" s="232" t="str">
        <f t="shared" si="109"/>
        <v/>
      </c>
      <c r="AI180" s="25" t="str">
        <f>IF(B180 &lt;&gt; "",IF(AND('PRINTABLE (per grading)'!H$16="EXAM", 'PRINTABLE (per grading)'!B$13="Prelim"), IF(ISERROR(SUMIF('Exam (LECTURE ONLY)'!D$20:M$20, "CLO5", 'Exam (LECTURE ONLY)'!D182:M182) / 'Exam (LECTURE ONLY)'!AL$10), "", SUMIF('Exam (LECTURE ONLY)'!D$20:M$20, "CLO5", 'Exam (LECTURE ONLY)'!D182:M182) /'Exam (LECTURE ONLY)'!AL$10),
IF(AND('PRINTABLE (per grading)'!H$16="EXAM", 'PRINTABLE (per grading)'!B$13="Midterm"), IF(ISERROR(SUMIF('Exam (LECTURE ONLY)'!O$20:X$20, "CLO5", 'Exam (LECTURE ONLY)'!O182:X182) / 'Exam (LECTURE ONLY)'!AM$10), "", SUMIF('Exam (LECTURE ONLY)'!O$20:X$20, "CLO5", 'Exam (LECTURE ONLY)'!O182:X182) / 'Exam (LECTURE ONLY)'!AM$10),
IF(AND('PRINTABLE (per grading)'!H$16="EXAM", 'PRINTABLE (per grading)'!B$13="Final"), IF(ISERROR(SUMIF('Exam (LECTURE ONLY)'!Z$20:AI$20, "CLO5", 'Exam (LECTURE ONLY)'!Z182:AI182) / 'Exam (LECTURE ONLY)'!AN$10), "", SUMIF('Exam (LECTURE ONLY)'!Z$20:AI$20, "CLO5", 'Exam (LECTURE ONLY)'!Z182:AI182) / 'Exam (LECTURE ONLY)'!AN$10),
IF(AND('PRINTABLE (per grading)'!H$16="OUTPUT", 'PRINTABLE (per grading)'!B$13="Prelim"), IF(ISERROR(SUMIF(OUTPUT!C$20:M$20, "CLO5", OUTPUT!C182:M182) / OUTPUT!AL$10), "", SUMIF(OUTPUT!C$20:M$20, "CLO5", OUTPUT!C182:M182) / OUTPUT!AL$10),
IF(AND('PRINTABLE (per grading)'!H$16="OUTPUT", 'PRINTABLE (per grading)'!B$13="Midterm"), IF(ISERROR(SUMIF(OUTPUT!O$20:Y$20, "CLO5", OUTPUT!O182:Y182) / OUTPUT!AM$10), "", SUMIF(OUTPUT!O$20:Y$20, "CLO5", OUTPUT!O182:Y182) / OUTPUT!AM$10),
IF(AND('PRINTABLE (per grading)'!H$16="OUTPUT", 'PRINTABLE (per grading)'!B$13="Final"), IF(ISERROR(SUMIF(OUTPUT!AA$20:AI$20, "CLO5", OUTPUT!AA182:AI182) / OUTPUT!AN$10), "", SUMIF(OUTPUT!AA$20:AI$20, "CLO5", OUTPUT!AA182:AI182) / OUTPUT!AN$10),
"")))))),"")</f>
        <v/>
      </c>
      <c r="AJ180" s="232" t="str">
        <f t="shared" si="110"/>
        <v/>
      </c>
      <c r="AK180" s="233" t="str">
        <f t="shared" si="111"/>
        <v/>
      </c>
      <c r="AL180" s="25" t="str">
        <f>IF(B180 &lt;&gt; "", IFERROR(IF(C$16 = "PRELIM", SUMIF('Database (LECTURE-RES-PRAC)'!D$14:AG$14, "CLO6", 'Database (LECTURE-RES-PRAC)'!D177:AG177) / 'Grade computation'!F$9, IF(C$16 = "MIDTERM", SUMIF('Database (LECTURE-RES-PRAC)'!AJ$14:BM$14, "CLO6", 'Database (LECTURE-RES-PRAC)'!AJ177:BM177) / 'Grade computation'!G$9, IF(C$16 = "FINAL", SUMIF('Database (LECTURE-RES-PRAC)'!BP$14:CS$14, "CLO6", 'Database (LECTURE-RES-PRAC)'!BP177:CS177) / 'Grade computation'!H$9,""))),""),"")</f>
        <v/>
      </c>
      <c r="AM180" s="232" t="str">
        <f t="shared" si="112"/>
        <v/>
      </c>
      <c r="AN180" s="25" t="str">
        <f>IF(B180 &lt;&gt; "",IF(AND('PRINTABLE (per grading)'!H$16="EXAM", 'PRINTABLE (per grading)'!B$13="Prelim"), IF(ISERROR(SUMIF('Exam (LECTURE ONLY)'!D$20:M$20, "CLO6", 'Exam (LECTURE ONLY)'!D182:M182) / 'Exam (LECTURE ONLY)'!AL$11), "", SUMIF('Exam (LECTURE ONLY)'!D$20:M$20, "CLO6", 'Exam (LECTURE ONLY)'!D182:M182) /'Exam (LECTURE ONLY)'!AL$11),
IF(AND('PRINTABLE (per grading)'!H$16="EXAM", 'PRINTABLE (per grading)'!B$13="Midterm"), IF(ISERROR(SUMIF('Exam (LECTURE ONLY)'!O$20:X$20, "CLO6", 'Exam (LECTURE ONLY)'!O182:X182) / 'Exam (LECTURE ONLY)'!AM$11), "", SUMIF('Exam (LECTURE ONLY)'!O$20:X$20, "CLO6", 'Exam (LECTURE ONLY)'!O182:X182) / 'Exam (LECTURE ONLY)'!AM$11),
IF(AND('PRINTABLE (per grading)'!H$16="EXAM", 'PRINTABLE (per grading)'!B$13="Final"), IF(ISERROR(SUMIF('Exam (LECTURE ONLY)'!Z$20:AI$20, "CLO6", 'Exam (LECTURE ONLY)'!Z182:AI182) / 'Exam (LECTURE ONLY)'!AN$11), "", SUMIF('Exam (LECTURE ONLY)'!Z$20:AI$20, "CLO6", 'Exam (LECTURE ONLY)'!Z182:AI182) / 'Exam (LECTURE ONLY)'!AN$11),
IF(AND('PRINTABLE (per grading)'!H$16="OUTPUT", 'PRINTABLE (per grading)'!B$13="Prelim"), IF(ISERROR(SUMIF(OUTPUT!C$20:M$20, "CLO6", OUTPUT!C182:M182) / OUTPUT!AL$11), "", SUMIF(OUTPUT!C$20:M$20, "CLO6", OUTPUT!C182:M182) / OUTPUT!AL$11),
IF(AND('PRINTABLE (per grading)'!H$16="OUTPUT", 'PRINTABLE (per grading)'!B$13="Midterm"), IF(ISERROR(SUMIF(OUTPUT!O$20:Y$20, "CLO6", OUTPUT!O182:Y182) / OUTPUT!AM$11), "", SUMIF(OUTPUT!O$20:Y$20, "CLO6", OUTPUT!O182:Y182) / OUTPUT!AM$11),
IF(AND('PRINTABLE (per grading)'!H$16="OUTPUT", 'PRINTABLE (per grading)'!B$13="Final"), IF(ISERROR(SUMIF(OUTPUT!AA$20:AI$20, "CLO6", OUTPUT!AA182:AI182) / OUTPUT!AN$11), "", SUMIF(OUTPUT!AA$20:AI$20, "CLO6", OUTPUT!AA182:AI182) / OUTPUT!AN$11),
"")))))),"")</f>
        <v/>
      </c>
      <c r="AO180" s="232" t="str">
        <f t="shared" si="113"/>
        <v/>
      </c>
      <c r="AP180" s="233" t="str">
        <f t="shared" si="114"/>
        <v/>
      </c>
      <c r="AQ180" s="25" t="str">
        <f>IF(B180 &lt;&gt; "", IFERROR(IF(C$16 = "PRELIM", SUMIF('Database (LECTURE-RES-PRAC)'!D$14:AG$14, "CLO7", 'Database (LECTURE-RES-PRAC)'!D177:AG177) / 'Grade computation'!F$10, IF(C$16 = "MIDTERM", SUMIF('Database (LECTURE-RES-PRAC)'!AJ$14:BM$14, "CLO7", 'Database (LECTURE-RES-PRAC)'!AJ177:BM177) / 'Grade computation'!G$10, IF(C$16 = "FINAL", SUMIF('Database (LECTURE-RES-PRAC)'!BP$14:CS$14, "CLO7", 'Database (LECTURE-RES-PRAC)'!BP177:CS177) / 'Grade computation'!H$10,""))),""),"")</f>
        <v/>
      </c>
      <c r="AR180" s="232" t="str">
        <f t="shared" si="115"/>
        <v/>
      </c>
      <c r="AS180" s="25" t="str">
        <f>IF(B180 &lt;&gt; "",IF(AND('PRINTABLE (per grading)'!H$16="EXAM", 'PRINTABLE (per grading)'!B$13="Prelim"), IF(ISERROR(SUMIF('Exam (LECTURE ONLY)'!D$20:M$20, "CLO7", 'Exam (LECTURE ONLY)'!D182:M182) / 'Exam (LECTURE ONLY)'!AL$12), "", SUMIF('Exam (LECTURE ONLY)'!D$20:M$20, "CLO7", 'Exam (LECTURE ONLY)'!D182:M182) /'Exam (LECTURE ONLY)'!AL$12),
IF(AND('PRINTABLE (per grading)'!H$16="EXAM", 'PRINTABLE (per grading)'!B$13="Midterm"), IF(ISERROR(SUMIF('Exam (LECTURE ONLY)'!O$20:X$20, "CLO7", 'Exam (LECTURE ONLY)'!O182:X182) / 'Exam (LECTURE ONLY)'!AM$12), "", SUMIF('Exam (LECTURE ONLY)'!O$20:X$20, "CLO7", 'Exam (LECTURE ONLY)'!O182:X182) / 'Exam (LECTURE ONLY)'!AM$12),
IF(AND('PRINTABLE (per grading)'!H$16="EXAM", 'PRINTABLE (per grading)'!B$13="Final"), IF(ISERROR(SUMIF('Exam (LECTURE ONLY)'!Z$20:AI$20, "CLO7", 'Exam (LECTURE ONLY)'!Z182:AI182) / 'Exam (LECTURE ONLY)'!AN$12), "", SUMIF('Exam (LECTURE ONLY)'!Z$20:AI$20, "CLO7", 'Exam (LECTURE ONLY)'!Z182:AI182) / 'Exam (LECTURE ONLY)'!AN$12),
IF(AND('PRINTABLE (per grading)'!H$16="OUTPUT", 'PRINTABLE (per grading)'!B$13="Prelim"), IF(ISERROR(SUMIF(OUTPUT!C$20:M$20, "CLO7", OUTPUT!C182:M182) / OUTPUT!AL$12), "", SUMIF(OUTPUT!C$20:M$20, "CLO7", OUTPUT!C182:M182) / OUTPUT!AL$12),
IF(AND('PRINTABLE (per grading)'!H$16="OUTPUT", 'PRINTABLE (per grading)'!B$13="Midterm"), IF(ISERROR(SUMIF(OUTPUT!O$20:Y$20, "CLO7", OUTPUT!O182:Y182) / OUTPUT!AM$12), "", SUMIF(OUTPUT!O$20:Y$20, "CLO7", OUTPUT!O182:Y182) / OUTPUT!AM$12),
IF(AND('PRINTABLE (per grading)'!H$16="OUTPUT", 'PRINTABLE (per grading)'!B$13="Final"), IF(ISERROR(SUMIF(OUTPUT!AA$20:AI$20, "CLO7", OUTPUT!AA182:AI182) / OUTPUT!AN$12), "", SUMIF(OUTPUT!AA$20:AI$20, "CLO7", OUTPUT!AA182:AI182) / OUTPUT!AN$12),
"")))))),"")</f>
        <v/>
      </c>
      <c r="AT180" s="232" t="str">
        <f t="shared" si="116"/>
        <v/>
      </c>
      <c r="AU180" s="233" t="str">
        <f t="shared" si="117"/>
        <v/>
      </c>
      <c r="AV180" s="25" t="str">
        <f>IF(B180 &lt;&gt; "", IFERROR(IF(C$16 = "PRELIM", SUMIF('Database (LECTURE-RES-PRAC)'!D$14:AG$14, "CLO8", 'Database (LECTURE-RES-PRAC)'!D177:AG177) / 'Grade computation'!F$11, IF(C$16 = "MIDTERM", SUMIF('Database (LECTURE-RES-PRAC)'!AJ$14:BM$14, "CLO8", 'Database (LECTURE-RES-PRAC)'!AJ177:BM177) / 'Grade computation'!G$11, IF(C$16 = "FINAL", SUMIF('Database (LECTURE-RES-PRAC)'!BP$14:CS$14, "CLO8", 'Database (LECTURE-RES-PRAC)'!BP177:CS177) / 'Grade computation'!H$11,""))),""),"")</f>
        <v/>
      </c>
      <c r="AW180" s="232" t="str">
        <f t="shared" si="118"/>
        <v/>
      </c>
      <c r="AX180" s="25" t="str">
        <f>IF(B180 &lt;&gt; "",IF(AND('PRINTABLE (per grading)'!H$16="EXAM", 'PRINTABLE (per grading)'!B$13="Prelim"), IF(ISERROR(SUMIF('Exam (LECTURE ONLY)'!D$20:M$20, "CLO8", 'Exam (LECTURE ONLY)'!D182:M182) / 'Exam (LECTURE ONLY)'!AL$13), "", SUMIF('Exam (LECTURE ONLY)'!D$20:M$20, "CLO8", 'Exam (LECTURE ONLY)'!D182:M182) /'Exam (LECTURE ONLY)'!AL$13),
IF(AND('PRINTABLE (per grading)'!H$16="EXAM", 'PRINTABLE (per grading)'!B$13="Midterm"), IF(ISERROR(SUMIF('Exam (LECTURE ONLY)'!O$20:X$20, "CLO8", 'Exam (LECTURE ONLY)'!O182:X182) / 'Exam (LECTURE ONLY)'!AM$13), "", SUMIF('Exam (LECTURE ONLY)'!O$20:X$20, "CLO8", 'Exam (LECTURE ONLY)'!O182:X182) / 'Exam (LECTURE ONLY)'!AM$13),
IF(AND('PRINTABLE (per grading)'!H$16="EXAM", 'PRINTABLE (per grading)'!B$13="Final"), IF(ISERROR(SUMIF('Exam (LECTURE ONLY)'!Z$20:AI$20, "CLO8", 'Exam (LECTURE ONLY)'!Z182:AI182) / 'Exam (LECTURE ONLY)'!AN$13), "", SUMIF('Exam (LECTURE ONLY)'!Z$20:AI$20, "CLO8", 'Exam (LECTURE ONLY)'!Z182:AI182) / 'Exam (LECTURE ONLY)'!AN$13),
IF(AND('PRINTABLE (per grading)'!H$16="OUTPUT", 'PRINTABLE (per grading)'!B$13="Prelim"), IF(ISERROR(SUMIF(OUTPUT!C$20:M$20, "CLO8", OUTPUT!C182:M182) / OUTPUT!AL$13), "", SUMIF(OUTPUT!C$20:M$20, "CLO8", OUTPUT!C182:M182) / OUTPUT!AL$13),
IF(AND('PRINTABLE (per grading)'!H$16="OUTPUT", 'PRINTABLE (per grading)'!B$13="Midterm"), IF(ISERROR(SUMIF(OUTPUT!O$20:Y$20, "CLO8", OUTPUT!O182:Y182) / OUTPUT!AM$13), "", SUMIF(OUTPUT!O$20:Y$20, "CLO8", OUTPUT!O182:Y182) / OUTPUT!AM$13),
IF(AND('PRINTABLE (per grading)'!H$16="OUTPUT", 'PRINTABLE (per grading)'!B$13="Final"), IF(ISERROR(SUMIF(OUTPUT!AA$20:AI$20, "CLO8", OUTPUT!AA182:AI182) / OUTPUT!AN$13), "", SUMIF(OUTPUT!AA$20:AI$20, "CLO8", OUTPUT!AA182:AI182) / OUTPUT!AN$13),
"")))))),"")</f>
        <v/>
      </c>
      <c r="AY180" s="232" t="str">
        <f t="shared" si="119"/>
        <v/>
      </c>
      <c r="AZ180" s="233" t="str">
        <f t="shared" si="120"/>
        <v/>
      </c>
      <c r="BA180" s="25" t="str">
        <f>IF(B180 &lt;&gt; "", IFERROR(IF(C$16 = "PRELIM", SUMIF('Database (LECTURE-RES-PRAC)'!D$14:AG$14, "CLO9", 'Database (LECTURE-RES-PRAC)'!D177:AG177) / 'Grade computation'!F$12, IF(C$16 = "MIDTERM", SUMIF('Database (LECTURE-RES-PRAC)'!AJ$14:BM$14, "CLO9", 'Database (LECTURE-RES-PRAC)'!AJ177:BM177) / 'Grade computation'!G$12, IF(C$16 = "FINAL", SUMIF('Database (LECTURE-RES-PRAC)'!BP$14:CS$14, "CLO9", 'Database (LECTURE-RES-PRAC)'!BP177:CS177) / 'Grade computation'!H$12,""))),""),"")</f>
        <v/>
      </c>
      <c r="BB180" s="232" t="str">
        <f t="shared" si="121"/>
        <v/>
      </c>
      <c r="BC180" s="25" t="str">
        <f>IF(B180 &lt;&gt; "",IF(AND('PRINTABLE (per grading)'!H$16="EXAM", 'PRINTABLE (per grading)'!B$13="Prelim"), IF(ISERROR(SUMIF('Exam (LECTURE ONLY)'!D$20:M$20, "CLO9", 'Exam (LECTURE ONLY)'!D182:M182) / 'Exam (LECTURE ONLY)'!AL$14), "", SUMIF('Exam (LECTURE ONLY)'!D$20:M$20, "CLO9", 'Exam (LECTURE ONLY)'!D182:M182) /'Exam (LECTURE ONLY)'!AL$14),
IF(AND('PRINTABLE (per grading)'!H$16="EXAM", 'PRINTABLE (per grading)'!B$13="Midterm"), IF(ISERROR(SUMIF('Exam (LECTURE ONLY)'!O$20:X$20, "CLO9", 'Exam (LECTURE ONLY)'!O182:X182) / 'Exam (LECTURE ONLY)'!AM$14), "", SUMIF('Exam (LECTURE ONLY)'!O$20:X$20, "CLO9", 'Exam (LECTURE ONLY)'!O182:X182) / 'Exam (LECTURE ONLY)'!AM$14),
IF(AND('PRINTABLE (per grading)'!H$16="EXAM", 'PRINTABLE (per grading)'!B$13="Final"), IF(ISERROR(SUMIF('Exam (LECTURE ONLY)'!Z$20:AI$20, "CLO9", 'Exam (LECTURE ONLY)'!Z182:AI182) / 'Exam (LECTURE ONLY)'!AN$14), "", SUMIF('Exam (LECTURE ONLY)'!Z$20:AI$20, "CLO9", 'Exam (LECTURE ONLY)'!Z182:AI182) / 'Exam (LECTURE ONLY)'!AN$14),
IF(AND('PRINTABLE (per grading)'!H$16="OUTPUT", 'PRINTABLE (per grading)'!B$13="Prelim"), IF(ISERROR(SUMIF(OUTPUT!C$20:M$20, "CLO9", OUTPUT!C182:M182) / OUTPUT!AL$14), "", SUMIF(OUTPUT!C$20:M$20, "CLO9", OUTPUT!C182:M182) / OUTPUT!AL$14),
IF(AND('PRINTABLE (per grading)'!H$16="OUTPUT", 'PRINTABLE (per grading)'!B$13="Midterm"), IF(ISERROR(SUMIF(OUTPUT!O$20:Y$20, "CLO9", OUTPUT!O182:Y182) / OUTPUT!AM$14), "", SUMIF(OUTPUT!O$20:Y$20, "CLO9", OUTPUT!O182:Y182) / OUTPUT!AM$14),
IF(AND('PRINTABLE (per grading)'!H$16="OUTPUT", 'PRINTABLE (per grading)'!B$13="Final"), IF(ISERROR(SUMIF(OUTPUT!AA$20:AI$20, "CLO9", OUTPUT!AA182:AI182) / OUTPUT!AN$14), "", SUMIF(OUTPUT!AA$20:AI$20, "CLO9", OUTPUT!AA182:AI182) / OUTPUT!AN$14),
"")))))),"")</f>
        <v/>
      </c>
      <c r="BD180" s="232" t="str">
        <f t="shared" si="122"/>
        <v/>
      </c>
      <c r="BE180" s="233" t="str">
        <f t="shared" si="123"/>
        <v/>
      </c>
      <c r="BF180" s="25" t="str">
        <f>IF(B180 &lt;&gt; "", IFERROR(IF(C$16 = "PRELIM", SUMIF('Database (LECTURE-RES-PRAC)'!D$14:AG$14, "CLO10", 'Database (LECTURE-RES-PRAC)'!D177:AG177) / 'Grade computation'!F$13, IF(C$16 = "MIDTERM", SUMIF('Database (LECTURE-RES-PRAC)'!AJ$14:BM$14, "CLO10", 'Database (LECTURE-RES-PRAC)'!AJ177:BM177) / 'Grade computation'!G$13, IF(C$16 = "FINAL", SUMIF('Database (LECTURE-RES-PRAC)'!BP$14:CS$14, "CLO10", 'Database (LECTURE-RES-PRAC)'!BP177:CS177) / 'Grade computation'!H$13,""))),""),"")</f>
        <v/>
      </c>
      <c r="BG180" s="232" t="str">
        <f t="shared" si="124"/>
        <v/>
      </c>
      <c r="BH180" s="25" t="str">
        <f>IF(B180 &lt;&gt; "",IF(AND('PRINTABLE (per grading)'!H$16="EXAM", 'PRINTABLE (per grading)'!B$13="Prelim"), IF(ISERROR(SUMIF('Exam (LECTURE ONLY)'!D$20:M$20, "CLO10", 'Exam (LECTURE ONLY)'!D182:M182) / 'Exam (LECTURE ONLY)'!AL$15), "", SUMIF('Exam (LECTURE ONLY)'!D$20:M$20, "CLO10", 'Exam (LECTURE ONLY)'!D182:M182) /'Exam (LECTURE ONLY)'!AL$15),
IF(AND('PRINTABLE (per grading)'!H$16="EXAM", 'PRINTABLE (per grading)'!B$13="Midterm"), IF(ISERROR(SUMIF('Exam (LECTURE ONLY)'!O$20:X$20, "CLO10", 'Exam (LECTURE ONLY)'!O182:X182) / 'Exam (LECTURE ONLY)'!AM$15), "", SUMIF('Exam (LECTURE ONLY)'!O$20:X$20, "CLO10", 'Exam (LECTURE ONLY)'!O182:X182) / 'Exam (LECTURE ONLY)'!AM$15),
IF(AND('PRINTABLE (per grading)'!H$16="EXAM", 'PRINTABLE (per grading)'!B$13="Final"), IF(ISERROR(SUMIF('Exam (LECTURE ONLY)'!Z$20:AI$20, "CLO10", 'Exam (LECTURE ONLY)'!Z182:AI182) / 'Exam (LECTURE ONLY)'!AN$15), "", SUMIF('Exam (LECTURE ONLY)'!Z$20:AI$20, "CLO10", 'Exam (LECTURE ONLY)'!Z182:AI182) / 'Exam (LECTURE ONLY)'!AN$15),
IF(AND('PRINTABLE (per grading)'!H$16="OUTPUT", 'PRINTABLE (per grading)'!B$13="Prelim"), IF(ISERROR(SUMIF(OUTPUT!C$20:M$20, "CLO10", OUTPUT!C182:M182) / OUTPUT!AL$15), "", SUMIF(OUTPUT!C$20:M$20, "CLO10", OUTPUT!C182:M182) / OUTPUT!AL$15),
IF(AND('PRINTABLE (per grading)'!H$16="OUTPUT", 'PRINTABLE (per grading)'!B$13="Midterm"), IF(ISERROR(SUMIF(OUTPUT!O$20:Y$20, "CLO10", OUTPUT!O182:Y182) / OUTPUT!AM$15), "", SUMIF(OUTPUT!O$20:Y$20, "CLO10", OUTPUT!O182:Y182) / OUTPUT!AM$15),
IF(AND('PRINTABLE (per grading)'!H$16="OUTPUT", 'PRINTABLE (per grading)'!B$13="Final"), IF(ISERROR(SUMIF(OUTPUT!AA$20:AI$20, "CLO10", OUTPUT!AA182:AI182) / OUTPUT!AN$15), "", SUMIF(OUTPUT!AA$20:AI$20, "CLO10", OUTPUT!AA182:AI182) / OUTPUT!AN$15),
"")))))),"")</f>
        <v/>
      </c>
      <c r="BI180" s="232" t="str">
        <f t="shared" si="125"/>
        <v/>
      </c>
      <c r="BJ180" s="233" t="str">
        <f t="shared" si="126"/>
        <v/>
      </c>
      <c r="BK180" s="2"/>
    </row>
    <row r="181" spans="1:63" ht="20.100000000000001" customHeight="1">
      <c r="A181" s="118" t="str">
        <f>IF(ISBLANK('Database (LECTURE-RES-PRAC)'!A178),"",'Database (LECTURE-RES-PRAC)'!A178)</f>
        <v/>
      </c>
      <c r="B181" s="119" t="str">
        <f>IF(ISBLANK('Database (LECTURE-RES-PRAC)'!B178),"",'Database (LECTURE-RES-PRAC)'!B178)</f>
        <v/>
      </c>
      <c r="C181" s="134" t="str">
        <f>IF(B181&lt;&gt;"",IF(C$16="PRELIM",'Grade computation'!C181, IF(C$16="MIDTERM",'Grade computation'!K181, IF(C$16="FINAL",'Grade computation'!S181,""))),"")</f>
        <v/>
      </c>
      <c r="D181" s="135" t="str">
        <f t="shared" si="1"/>
        <v/>
      </c>
      <c r="E181" s="134" t="str">
        <f>IF(B181&lt;&gt;"", IF(C$16="PRELIM",'Grade computation'!E181, IF(C$16="MIDTERM",'Grade computation'!M181, IF(C$16="FINAL",'Grade computation'!U181,""))),"")</f>
        <v/>
      </c>
      <c r="F181" s="136" t="str">
        <f t="shared" si="2"/>
        <v/>
      </c>
      <c r="G181" s="137" t="str">
        <f t="shared" si="3"/>
        <v/>
      </c>
      <c r="H181" s="207" t="str">
        <f>IF(B181&lt;&gt;"",IF(C$16="PRELIM", 'Grade computation'!H181, IF(C$16="MIDTERM", 'Grade computation'!P181, IF(C$16="FINAL",'Grade computation'!X181, ""))),"")</f>
        <v/>
      </c>
      <c r="I181" s="137" t="str">
        <f t="shared" si="4"/>
        <v/>
      </c>
      <c r="J181" s="139" t="str">
        <f t="shared" si="5"/>
        <v/>
      </c>
      <c r="K181" s="377" t="str">
        <f t="shared" si="6"/>
        <v/>
      </c>
      <c r="L181" s="434"/>
      <c r="M181" s="25" t="str">
        <f>IF(B181 &lt;&gt; "", IFERROR(IF(C$16 = "PRELIM", SUMIF('Database (LECTURE-RES-PRAC)'!D$14:AG$14, "CLO1", 'Database (LECTURE-RES-PRAC)'!D178:AG178) / 'Grade computation'!F$4, IF(C$16 = "MIDTERM", SUMIF('Database (LECTURE-RES-PRAC)'!AJ$14:BM$14, "CLO1", 'Database (LECTURE-RES-PRAC)'!AJ178:BM178) / 'Grade computation'!G$4, IF(C$16 = "FINAL", SUMIF('Database (LECTURE-RES-PRAC)'!BP$14:CS$14, "CLO1", 'Database (LECTURE-RES-PRAC)'!BP178:CS178) / 'Grade computation'!H$4,""))),""),"")</f>
        <v/>
      </c>
      <c r="N181" s="232" t="str">
        <f t="shared" si="97"/>
        <v/>
      </c>
      <c r="O181" s="25" t="str">
        <f>IF(B181 &lt;&gt; "",IF(AND('PRINTABLE (per grading)'!H$16="EXAM", 'PRINTABLE (per grading)'!B$13="Prelim"), IF(ISERROR(SUMIF('Exam (LECTURE ONLY)'!D$20:M$20, "CLO1", 'Exam (LECTURE ONLY)'!D183:M183) / 'Exam (LECTURE ONLY)'!AL$6), "", SUMIF('Exam (LECTURE ONLY)'!D$20:M$20, "CLO1", 'Exam (LECTURE ONLY)'!D183:M183) /'Exam (LECTURE ONLY)'!AL$6),
IF(AND('PRINTABLE (per grading)'!H$16="EXAM", 'PRINTABLE (per grading)'!B$13="Midterm"), IF(ISERROR(SUMIF('Exam (LECTURE ONLY)'!O$20:X$20, "CLO1", 'Exam (LECTURE ONLY)'!O183:X183) / 'Exam (LECTURE ONLY)'!AM$6), "", SUMIF('Exam (LECTURE ONLY)'!O$20:X$20, "CLO1", 'Exam (LECTURE ONLY)'!O183:X183) / 'Exam (LECTURE ONLY)'!AM$6),
IF(AND('PRINTABLE (per grading)'!H$16="EXAM", 'PRINTABLE (per grading)'!B$13="Final"), IF(ISERROR(SUMIF('Exam (LECTURE ONLY)'!Z$20:AI$20, "CLO1", 'Exam (LECTURE ONLY)'!Z183:AI183) / 'Exam (LECTURE ONLY)'!AN$6), "", SUMIF('Exam (LECTURE ONLY)'!Z$20:AI$20, "CLO1", 'Exam (LECTURE ONLY)'!Z183:AI183) / 'Exam (LECTURE ONLY)'!AN$6),
IF(AND('PRINTABLE (per grading)'!H$16="OUTPUT", 'PRINTABLE (per grading)'!B$13="Prelim"), IF(ISERROR(SUMIF(OUTPUT!C$20:M$20, "CLO1", OUTPUT!C183:M183) / OUTPUT!AL$6), "", SUMIF(OUTPUT!C$20:M$20, "CLO1", OUTPUT!C183:M183) / OUTPUT!AL$6),
IF(AND('PRINTABLE (per grading)'!H$16="OUTPUT", 'PRINTABLE (per grading)'!B$13="Midterm"), IF(ISERROR(SUMIF(OUTPUT!O$20:Y$20, "CLO1", OUTPUT!O183:Y183) / OUTPUT!AM$6), "", SUMIF(OUTPUT!O$20:Y$20, "CLO1", OUTPUT!O183:Y183) / OUTPUT!AM$6),
IF(AND('PRINTABLE (per grading)'!H$16="OUTPUT", 'PRINTABLE (per grading)'!B$13="Final"), IF(ISERROR(SUMIF(OUTPUT!AA$20:AI$20, "CLO1", OUTPUT!AA183:AI183) / OUTPUT!AN$6), "", SUMIF(OUTPUT!AA$20:AI$20, "CLO1", OUTPUT!AA183:AI183) / OUTPUT!AN$6),
"")))))),"")</f>
        <v/>
      </c>
      <c r="P181" s="232" t="str">
        <f t="shared" si="98"/>
        <v/>
      </c>
      <c r="Q181" s="233" t="str">
        <f t="shared" si="99"/>
        <v/>
      </c>
      <c r="R181" s="25" t="str">
        <f>IF(B181 &lt;&gt; "", IFERROR(IF(C$16 = "PRELIM", SUMIF('Database (LECTURE-RES-PRAC)'!D$14:AG$14, "CLO2", 'Database (LECTURE-RES-PRAC)'!D178:AG178) / 'Grade computation'!F$5, IF(C$16 = "MIDTERM", SUMIF('Database (LECTURE-RES-PRAC)'!AJ$14:BM$14, "CLO2", 'Database (LECTURE-RES-PRAC)'!AJ178:BM178) / 'Grade computation'!G$5, IF(C$16 = "FINAL", SUMIF('Database (LECTURE-RES-PRAC)'!BP$14:CS$14, "CLO2", 'Database (LECTURE-RES-PRAC)'!BP178:CS178) / 'Grade computation'!H$5,""))),""),"")</f>
        <v/>
      </c>
      <c r="S181" s="232" t="str">
        <f t="shared" si="100"/>
        <v/>
      </c>
      <c r="T181" s="25" t="str">
        <f>IF(B181 &lt;&gt; "",IF(AND('PRINTABLE (per grading)'!H$16="EXAM", 'PRINTABLE (per grading)'!B$13="Prelim"), IF(ISERROR(SUMIF('Exam (LECTURE ONLY)'!D$20:M$20, "CLO2", 'Exam (LECTURE ONLY)'!D183:M183) / 'Exam (LECTURE ONLY)'!AL$7), "", SUMIF('Exam (LECTURE ONLY)'!D$20:M$20, "CLO2", 'Exam (LECTURE ONLY)'!D183:M183) /'Exam (LECTURE ONLY)'!AL$7),
IF(AND('PRINTABLE (per grading)'!H$16="EXAM", 'PRINTABLE (per grading)'!B$13="Midterm"), IF(ISERROR(SUMIF('Exam (LECTURE ONLY)'!O$20:X$20, "CLO2", 'Exam (LECTURE ONLY)'!O183:X183) / 'Exam (LECTURE ONLY)'!AM$7), "", SUMIF('Exam (LECTURE ONLY)'!O$20:X$20, "CLO2", 'Exam (LECTURE ONLY)'!O183:X183) / 'Exam (LECTURE ONLY)'!AM$7),
IF(AND('PRINTABLE (per grading)'!H$16="EXAM", 'PRINTABLE (per grading)'!B$13="Final"), IF(ISERROR(SUMIF('Exam (LECTURE ONLY)'!Z$20:AI$20, "CLO2", 'Exam (LECTURE ONLY)'!Z183:AI183) / 'Exam (LECTURE ONLY)'!AN$7), "", SUMIF('Exam (LECTURE ONLY)'!Z$20:AI$20, "CLO2", 'Exam (LECTURE ONLY)'!Z183:AI183) / 'Exam (LECTURE ONLY)'!AN$7),
IF(AND('PRINTABLE (per grading)'!H$16="OUTPUT", 'PRINTABLE (per grading)'!B$13="Prelim"), IF(ISERROR(SUMIF(OUTPUT!C$20:M$20, "CLO2", OUTPUT!C183:M183) / OUTPUT!AL$7), "", SUMIF(OUTPUT!C$20:M$20, "CLO2", OUTPUT!C183:M183) / OUTPUT!AL$7),
IF(AND('PRINTABLE (per grading)'!H$16="OUTPUT", 'PRINTABLE (per grading)'!B$13="Midterm"), IF(ISERROR(SUMIF(OUTPUT!O$20:Y$20, "CLO2", OUTPUT!O183:Y183) / OUTPUT!AM$7), "", SUMIF(OUTPUT!O$20:Y$20, "CLO2", OUTPUT!O183:Y183) / OUTPUT!AM$7),
IF(AND('PRINTABLE (per grading)'!H$16="OUTPUT", 'PRINTABLE (per grading)'!B$13="Final"), IF(ISERROR(SUMIF(OUTPUT!AA$20:AI$20, "CLO2", OUTPUT!AA183:AI183) / OUTPUT!AN$7), "", SUMIF(OUTPUT!AA$20:AI$20, "CLO2", OUTPUT!AA183:AI183) / OUTPUT!AN$7),
"")))))),"")</f>
        <v/>
      </c>
      <c r="U181" s="232" t="str">
        <f t="shared" si="101"/>
        <v/>
      </c>
      <c r="V181" s="233" t="str">
        <f t="shared" si="102"/>
        <v/>
      </c>
      <c r="W181" s="25" t="str">
        <f>IF(B181 &lt;&gt; "", IFERROR(IF(C$16 = "PRELIM", SUMIF('Database (LECTURE-RES-PRAC)'!D$14:AG$14, "CLO3", 'Database (LECTURE-RES-PRAC)'!D178:AG178) / 'Grade computation'!F$6, IF(C$16 = "MIDTERM", SUMIF('Database (LECTURE-RES-PRAC)'!AJ$14:BM$14, "CLO3", 'Database (LECTURE-RES-PRAC)'!AJ178:BM178) / 'Grade computation'!G$6, IF(C$16 = "FINAL", SUMIF('Database (LECTURE-RES-PRAC)'!BP$14:CS$14, "CLO3", 'Database (LECTURE-RES-PRAC)'!BP178:CS178) / 'Grade computation'!H$6,""))),""),"")</f>
        <v/>
      </c>
      <c r="X181" s="232" t="str">
        <f t="shared" si="103"/>
        <v/>
      </c>
      <c r="Y181" s="25" t="str">
        <f>IF(B181 &lt;&gt; "",IF(AND('PRINTABLE (per grading)'!H$16="EXAM", 'PRINTABLE (per grading)'!B$13="Prelim"), IF(ISERROR(SUMIF('Exam (LECTURE ONLY)'!D$20:M$20, "CLO3", 'Exam (LECTURE ONLY)'!D183:M183) / 'Exam (LECTURE ONLY)'!AL$8), "", SUMIF('Exam (LECTURE ONLY)'!D$20:M$20, "CLO3", 'Exam (LECTURE ONLY)'!D183:M183) /'Exam (LECTURE ONLY)'!AL$8),
IF(AND('PRINTABLE (per grading)'!H$16="EXAM", 'PRINTABLE (per grading)'!B$13="Midterm"), IF(ISERROR(SUMIF('Exam (LECTURE ONLY)'!O$20:X$20, "CLO3", 'Exam (LECTURE ONLY)'!O183:X183) / 'Exam (LECTURE ONLY)'!AM$8), "", SUMIF('Exam (LECTURE ONLY)'!O$20:X$20, "CLO3", 'Exam (LECTURE ONLY)'!O183:X183) / 'Exam (LECTURE ONLY)'!AM$8),
IF(AND('PRINTABLE (per grading)'!H$16="EXAM", 'PRINTABLE (per grading)'!B$13="Final"), IF(ISERROR(SUMIF('Exam (LECTURE ONLY)'!Z$20:AI$20, "CLO3", 'Exam (LECTURE ONLY)'!Z183:AI183) / 'Exam (LECTURE ONLY)'!AN$8), "", SUMIF('Exam (LECTURE ONLY)'!Z$20:AI$20, "CLO3", 'Exam (LECTURE ONLY)'!Z183:AI183) / 'Exam (LECTURE ONLY)'!AN$8),
IF(AND('PRINTABLE (per grading)'!H$16="OUTPUT", 'PRINTABLE (per grading)'!B$13="Prelim"), IF(ISERROR(SUMIF(OUTPUT!C$20:M$20, "CLO3", OUTPUT!C183:M183) / OUTPUT!AL$8), "", SUMIF(OUTPUT!C$20:M$20, "CLO3", OUTPUT!C183:M183) / OUTPUT!AL$8),
IF(AND('PRINTABLE (per grading)'!H$16="OUTPUT", 'PRINTABLE (per grading)'!B$13="Midterm"), IF(ISERROR(SUMIF(OUTPUT!O$20:Y$20, "CLO3", OUTPUT!O183:Y183) / OUTPUT!AM$8), "", SUMIF(OUTPUT!O$20:Y$20, "CLO3", OUTPUT!O183:Y183) / OUTPUT!AM$8),
IF(AND('PRINTABLE (per grading)'!H$16="OUTPUT", 'PRINTABLE (per grading)'!B$13="Final"), IF(ISERROR(SUMIF(OUTPUT!AA$20:AI$20, "CLO3", OUTPUT!AA183:AI183) / OUTPUT!AN$8), "", SUMIF(OUTPUT!AA$20:AI$20, "CLO3", OUTPUT!AA183:AI183) / OUTPUT!AN$8),
"" )))))),"")</f>
        <v/>
      </c>
      <c r="Z181" s="232" t="str">
        <f t="shared" si="104"/>
        <v/>
      </c>
      <c r="AA181" s="233" t="str">
        <f t="shared" si="105"/>
        <v/>
      </c>
      <c r="AB181" s="25" t="str">
        <f>IF(B181 &lt;&gt; "", IFERROR(IF(C$16 = "PRELIM", SUMIF('Database (LECTURE-RES-PRAC)'!D$14:AG$14, "CLO4", 'Database (LECTURE-RES-PRAC)'!D178:AG178) / 'Grade computation'!F$7, IF(C$16 = "MIDTERM", SUMIF('Database (LECTURE-RES-PRAC)'!AJ$14:BM$14, "CLO4", 'Database (LECTURE-RES-PRAC)'!AJ178:BM178) / 'Grade computation'!G$7, IF(C$16 = "FINAL", SUMIF('Database (LECTURE-RES-PRAC)'!BP$14:CS$14, "CLO4", 'Database (LECTURE-RES-PRAC)'!BP178:CS178) / 'Grade computation'!H$7,""))),""),"")</f>
        <v/>
      </c>
      <c r="AC181" s="232" t="str">
        <f t="shared" si="106"/>
        <v/>
      </c>
      <c r="AD181" s="25" t="str">
        <f>IF(B181 &lt;&gt; "",IF(AND('PRINTABLE (per grading)'!H$16="EXAM", 'PRINTABLE (per grading)'!B$13="Prelim"), IF(ISERROR(SUMIF('Exam (LECTURE ONLY)'!D$20:M$20, "CLO4", 'Exam (LECTURE ONLY)'!D183:M183) / 'Exam (LECTURE ONLY)'!AL$9), "", SUMIF('Exam (LECTURE ONLY)'!D$20:M$20, "CLO4", 'Exam (LECTURE ONLY)'!D183:M183) /'Exam (LECTURE ONLY)'!AL$9),
IF(AND('PRINTABLE (per grading)'!H$16="EXAM", 'PRINTABLE (per grading)'!B$13="Midterm"), IF(ISERROR(SUMIF('Exam (LECTURE ONLY)'!O$20:X$20, "CLO4", 'Exam (LECTURE ONLY)'!O183:X183) / 'Exam (LECTURE ONLY)'!AM$9), "", SUMIF('Exam (LECTURE ONLY)'!O$20:X$20, "CLO4", 'Exam (LECTURE ONLY)'!O183:X183) / 'Exam (LECTURE ONLY)'!AM$9),
IF(AND('PRINTABLE (per grading)'!H$16="EXAM", 'PRINTABLE (per grading)'!B$13="Final"), IF(ISERROR(SUMIF('Exam (LECTURE ONLY)'!Z$20:AI$20, "CLO4", 'Exam (LECTURE ONLY)'!Z183:AI183) / 'Exam (LECTURE ONLY)'!AN$9), "", SUMIF('Exam (LECTURE ONLY)'!Z$20:AI$20, "CLO4", 'Exam (LECTURE ONLY)'!Z183:AI183) / 'Exam (LECTURE ONLY)'!AN$9),
IF(AND('PRINTABLE (per grading)'!H$16="OUTPUT", 'PRINTABLE (per grading)'!B$13="Prelim"), IF(ISERROR(SUMIF(OUTPUT!C$20:M$20, "CLO4", OUTPUT!C183:M183) / OUTPUT!AL$9), "", SUMIF(OUTPUT!C$20:M$20, "CLO4", OUTPUT!C183:M183) / OUTPUT!AL$9),
IF(AND('PRINTABLE (per grading)'!H$16="OUTPUT", 'PRINTABLE (per grading)'!B$13="Midterm"), IF(ISERROR(SUMIF(OUTPUT!O$20:Y$20, "CLO4", OUTPUT!O183:Y183) / OUTPUT!AM$9), "", SUMIF(OUTPUT!O$20:Y$20, "CLO4", OUTPUT!O183:Y183) / OUTPUT!AM$9),
IF(AND('PRINTABLE (per grading)'!H$16="OUTPUT", 'PRINTABLE (per grading)'!B$13="Final"), IF(ISERROR(SUMIF(OUTPUT!AA$20:AI$20, "CLO4", OUTPUT!AA183:AI183) / OUTPUT!AN$9), "", SUMIF(OUTPUT!AA$20:AI$20, "CLO4", OUTPUT!AA183:AI183) / OUTPUT!AN$9),
"")))))),"")</f>
        <v/>
      </c>
      <c r="AE181" s="232" t="str">
        <f t="shared" si="107"/>
        <v/>
      </c>
      <c r="AF181" s="233" t="str">
        <f t="shared" si="108"/>
        <v/>
      </c>
      <c r="AG181" s="25" t="str">
        <f>IF(B181 &lt;&gt; "", IFERROR(IF(C$16 = "PRELIM", SUMIF('Database (LECTURE-RES-PRAC)'!D$14:AG$14, "CLO5", 'Database (LECTURE-RES-PRAC)'!D178:AG178) / 'Grade computation'!F$8, IF(C$16 = "MIDTERM", SUMIF('Database (LECTURE-RES-PRAC)'!AJ$14:BM$14, "CLO5", 'Database (LECTURE-RES-PRAC)'!AJ178:BM178) / 'Grade computation'!G$8, IF(C$16 = "FINAL", SUMIF('Database (LECTURE-RES-PRAC)'!BP$14:CS$14, "CLO5", 'Database (LECTURE-RES-PRAC)'!BP178:CS178) / 'Grade computation'!H$8,""))),""),"")</f>
        <v/>
      </c>
      <c r="AH181" s="232" t="str">
        <f t="shared" si="109"/>
        <v/>
      </c>
      <c r="AI181" s="25" t="str">
        <f>IF(B181 &lt;&gt; "",IF(AND('PRINTABLE (per grading)'!H$16="EXAM", 'PRINTABLE (per grading)'!B$13="Prelim"), IF(ISERROR(SUMIF('Exam (LECTURE ONLY)'!D$20:M$20, "CLO5", 'Exam (LECTURE ONLY)'!D183:M183) / 'Exam (LECTURE ONLY)'!AL$10), "", SUMIF('Exam (LECTURE ONLY)'!D$20:M$20, "CLO5", 'Exam (LECTURE ONLY)'!D183:M183) /'Exam (LECTURE ONLY)'!AL$10),
IF(AND('PRINTABLE (per grading)'!H$16="EXAM", 'PRINTABLE (per grading)'!B$13="Midterm"), IF(ISERROR(SUMIF('Exam (LECTURE ONLY)'!O$20:X$20, "CLO5", 'Exam (LECTURE ONLY)'!O183:X183) / 'Exam (LECTURE ONLY)'!AM$10), "", SUMIF('Exam (LECTURE ONLY)'!O$20:X$20, "CLO5", 'Exam (LECTURE ONLY)'!O183:X183) / 'Exam (LECTURE ONLY)'!AM$10),
IF(AND('PRINTABLE (per grading)'!H$16="EXAM", 'PRINTABLE (per grading)'!B$13="Final"), IF(ISERROR(SUMIF('Exam (LECTURE ONLY)'!Z$20:AI$20, "CLO5", 'Exam (LECTURE ONLY)'!Z183:AI183) / 'Exam (LECTURE ONLY)'!AN$10), "", SUMIF('Exam (LECTURE ONLY)'!Z$20:AI$20, "CLO5", 'Exam (LECTURE ONLY)'!Z183:AI183) / 'Exam (LECTURE ONLY)'!AN$10),
IF(AND('PRINTABLE (per grading)'!H$16="OUTPUT", 'PRINTABLE (per grading)'!B$13="Prelim"), IF(ISERROR(SUMIF(OUTPUT!C$20:M$20, "CLO5", OUTPUT!C183:M183) / OUTPUT!AL$10), "", SUMIF(OUTPUT!C$20:M$20, "CLO5", OUTPUT!C183:M183) / OUTPUT!AL$10),
IF(AND('PRINTABLE (per grading)'!H$16="OUTPUT", 'PRINTABLE (per grading)'!B$13="Midterm"), IF(ISERROR(SUMIF(OUTPUT!O$20:Y$20, "CLO5", OUTPUT!O183:Y183) / OUTPUT!AM$10), "", SUMIF(OUTPUT!O$20:Y$20, "CLO5", OUTPUT!O183:Y183) / OUTPUT!AM$10),
IF(AND('PRINTABLE (per grading)'!H$16="OUTPUT", 'PRINTABLE (per grading)'!B$13="Final"), IF(ISERROR(SUMIF(OUTPUT!AA$20:AI$20, "CLO5", OUTPUT!AA183:AI183) / OUTPUT!AN$10), "", SUMIF(OUTPUT!AA$20:AI$20, "CLO5", OUTPUT!AA183:AI183) / OUTPUT!AN$10),
"")))))),"")</f>
        <v/>
      </c>
      <c r="AJ181" s="232" t="str">
        <f t="shared" si="110"/>
        <v/>
      </c>
      <c r="AK181" s="233" t="str">
        <f t="shared" si="111"/>
        <v/>
      </c>
      <c r="AL181" s="25" t="str">
        <f>IF(B181 &lt;&gt; "", IFERROR(IF(C$16 = "PRELIM", SUMIF('Database (LECTURE-RES-PRAC)'!D$14:AG$14, "CLO6", 'Database (LECTURE-RES-PRAC)'!D178:AG178) / 'Grade computation'!F$9, IF(C$16 = "MIDTERM", SUMIF('Database (LECTURE-RES-PRAC)'!AJ$14:BM$14, "CLO6", 'Database (LECTURE-RES-PRAC)'!AJ178:BM178) / 'Grade computation'!G$9, IF(C$16 = "FINAL", SUMIF('Database (LECTURE-RES-PRAC)'!BP$14:CS$14, "CLO6", 'Database (LECTURE-RES-PRAC)'!BP178:CS178) / 'Grade computation'!H$9,""))),""),"")</f>
        <v/>
      </c>
      <c r="AM181" s="232" t="str">
        <f t="shared" si="112"/>
        <v/>
      </c>
      <c r="AN181" s="25" t="str">
        <f>IF(B181 &lt;&gt; "",IF(AND('PRINTABLE (per grading)'!H$16="EXAM", 'PRINTABLE (per grading)'!B$13="Prelim"), IF(ISERROR(SUMIF('Exam (LECTURE ONLY)'!D$20:M$20, "CLO6", 'Exam (LECTURE ONLY)'!D183:M183) / 'Exam (LECTURE ONLY)'!AL$11), "", SUMIF('Exam (LECTURE ONLY)'!D$20:M$20, "CLO6", 'Exam (LECTURE ONLY)'!D183:M183) /'Exam (LECTURE ONLY)'!AL$11),
IF(AND('PRINTABLE (per grading)'!H$16="EXAM", 'PRINTABLE (per grading)'!B$13="Midterm"), IF(ISERROR(SUMIF('Exam (LECTURE ONLY)'!O$20:X$20, "CLO6", 'Exam (LECTURE ONLY)'!O183:X183) / 'Exam (LECTURE ONLY)'!AM$11), "", SUMIF('Exam (LECTURE ONLY)'!O$20:X$20, "CLO6", 'Exam (LECTURE ONLY)'!O183:X183) / 'Exam (LECTURE ONLY)'!AM$11),
IF(AND('PRINTABLE (per grading)'!H$16="EXAM", 'PRINTABLE (per grading)'!B$13="Final"), IF(ISERROR(SUMIF('Exam (LECTURE ONLY)'!Z$20:AI$20, "CLO6", 'Exam (LECTURE ONLY)'!Z183:AI183) / 'Exam (LECTURE ONLY)'!AN$11), "", SUMIF('Exam (LECTURE ONLY)'!Z$20:AI$20, "CLO6", 'Exam (LECTURE ONLY)'!Z183:AI183) / 'Exam (LECTURE ONLY)'!AN$11),
IF(AND('PRINTABLE (per grading)'!H$16="OUTPUT", 'PRINTABLE (per grading)'!B$13="Prelim"), IF(ISERROR(SUMIF(OUTPUT!C$20:M$20, "CLO6", OUTPUT!C183:M183) / OUTPUT!AL$11), "", SUMIF(OUTPUT!C$20:M$20, "CLO6", OUTPUT!C183:M183) / OUTPUT!AL$11),
IF(AND('PRINTABLE (per grading)'!H$16="OUTPUT", 'PRINTABLE (per grading)'!B$13="Midterm"), IF(ISERROR(SUMIF(OUTPUT!O$20:Y$20, "CLO6", OUTPUT!O183:Y183) / OUTPUT!AM$11), "", SUMIF(OUTPUT!O$20:Y$20, "CLO6", OUTPUT!O183:Y183) / OUTPUT!AM$11),
IF(AND('PRINTABLE (per grading)'!H$16="OUTPUT", 'PRINTABLE (per grading)'!B$13="Final"), IF(ISERROR(SUMIF(OUTPUT!AA$20:AI$20, "CLO6", OUTPUT!AA183:AI183) / OUTPUT!AN$11), "", SUMIF(OUTPUT!AA$20:AI$20, "CLO6", OUTPUT!AA183:AI183) / OUTPUT!AN$11),
"")))))),"")</f>
        <v/>
      </c>
      <c r="AO181" s="232" t="str">
        <f t="shared" si="113"/>
        <v/>
      </c>
      <c r="AP181" s="233" t="str">
        <f t="shared" si="114"/>
        <v/>
      </c>
      <c r="AQ181" s="25" t="str">
        <f>IF(B181 &lt;&gt; "", IFERROR(IF(C$16 = "PRELIM", SUMIF('Database (LECTURE-RES-PRAC)'!D$14:AG$14, "CLO7", 'Database (LECTURE-RES-PRAC)'!D178:AG178) / 'Grade computation'!F$10, IF(C$16 = "MIDTERM", SUMIF('Database (LECTURE-RES-PRAC)'!AJ$14:BM$14, "CLO7", 'Database (LECTURE-RES-PRAC)'!AJ178:BM178) / 'Grade computation'!G$10, IF(C$16 = "FINAL", SUMIF('Database (LECTURE-RES-PRAC)'!BP$14:CS$14, "CLO7", 'Database (LECTURE-RES-PRAC)'!BP178:CS178) / 'Grade computation'!H$10,""))),""),"")</f>
        <v/>
      </c>
      <c r="AR181" s="232" t="str">
        <f t="shared" si="115"/>
        <v/>
      </c>
      <c r="AS181" s="25" t="str">
        <f>IF(B181 &lt;&gt; "",IF(AND('PRINTABLE (per grading)'!H$16="EXAM", 'PRINTABLE (per grading)'!B$13="Prelim"), IF(ISERROR(SUMIF('Exam (LECTURE ONLY)'!D$20:M$20, "CLO7", 'Exam (LECTURE ONLY)'!D183:M183) / 'Exam (LECTURE ONLY)'!AL$12), "", SUMIF('Exam (LECTURE ONLY)'!D$20:M$20, "CLO7", 'Exam (LECTURE ONLY)'!D183:M183) /'Exam (LECTURE ONLY)'!AL$12),
IF(AND('PRINTABLE (per grading)'!H$16="EXAM", 'PRINTABLE (per grading)'!B$13="Midterm"), IF(ISERROR(SUMIF('Exam (LECTURE ONLY)'!O$20:X$20, "CLO7", 'Exam (LECTURE ONLY)'!O183:X183) / 'Exam (LECTURE ONLY)'!AM$12), "", SUMIF('Exam (LECTURE ONLY)'!O$20:X$20, "CLO7", 'Exam (LECTURE ONLY)'!O183:X183) / 'Exam (LECTURE ONLY)'!AM$12),
IF(AND('PRINTABLE (per grading)'!H$16="EXAM", 'PRINTABLE (per grading)'!B$13="Final"), IF(ISERROR(SUMIF('Exam (LECTURE ONLY)'!Z$20:AI$20, "CLO7", 'Exam (LECTURE ONLY)'!Z183:AI183) / 'Exam (LECTURE ONLY)'!AN$12), "", SUMIF('Exam (LECTURE ONLY)'!Z$20:AI$20, "CLO7", 'Exam (LECTURE ONLY)'!Z183:AI183) / 'Exam (LECTURE ONLY)'!AN$12),
IF(AND('PRINTABLE (per grading)'!H$16="OUTPUT", 'PRINTABLE (per grading)'!B$13="Prelim"), IF(ISERROR(SUMIF(OUTPUT!C$20:M$20, "CLO7", OUTPUT!C183:M183) / OUTPUT!AL$12), "", SUMIF(OUTPUT!C$20:M$20, "CLO7", OUTPUT!C183:M183) / OUTPUT!AL$12),
IF(AND('PRINTABLE (per grading)'!H$16="OUTPUT", 'PRINTABLE (per grading)'!B$13="Midterm"), IF(ISERROR(SUMIF(OUTPUT!O$20:Y$20, "CLO7", OUTPUT!O183:Y183) / OUTPUT!AM$12), "", SUMIF(OUTPUT!O$20:Y$20, "CLO7", OUTPUT!O183:Y183) / OUTPUT!AM$12),
IF(AND('PRINTABLE (per grading)'!H$16="OUTPUT", 'PRINTABLE (per grading)'!B$13="Final"), IF(ISERROR(SUMIF(OUTPUT!AA$20:AI$20, "CLO7", OUTPUT!AA183:AI183) / OUTPUT!AN$12), "", SUMIF(OUTPUT!AA$20:AI$20, "CLO7", OUTPUT!AA183:AI183) / OUTPUT!AN$12),
"")))))),"")</f>
        <v/>
      </c>
      <c r="AT181" s="232" t="str">
        <f t="shared" si="116"/>
        <v/>
      </c>
      <c r="AU181" s="233" t="str">
        <f t="shared" si="117"/>
        <v/>
      </c>
      <c r="AV181" s="25" t="str">
        <f>IF(B181 &lt;&gt; "", IFERROR(IF(C$16 = "PRELIM", SUMIF('Database (LECTURE-RES-PRAC)'!D$14:AG$14, "CLO8", 'Database (LECTURE-RES-PRAC)'!D178:AG178) / 'Grade computation'!F$11, IF(C$16 = "MIDTERM", SUMIF('Database (LECTURE-RES-PRAC)'!AJ$14:BM$14, "CLO8", 'Database (LECTURE-RES-PRAC)'!AJ178:BM178) / 'Grade computation'!G$11, IF(C$16 = "FINAL", SUMIF('Database (LECTURE-RES-PRAC)'!BP$14:CS$14, "CLO8", 'Database (LECTURE-RES-PRAC)'!BP178:CS178) / 'Grade computation'!H$11,""))),""),"")</f>
        <v/>
      </c>
      <c r="AW181" s="232" t="str">
        <f t="shared" si="118"/>
        <v/>
      </c>
      <c r="AX181" s="25" t="str">
        <f>IF(B181 &lt;&gt; "",IF(AND('PRINTABLE (per grading)'!H$16="EXAM", 'PRINTABLE (per grading)'!B$13="Prelim"), IF(ISERROR(SUMIF('Exam (LECTURE ONLY)'!D$20:M$20, "CLO8", 'Exam (LECTURE ONLY)'!D183:M183) / 'Exam (LECTURE ONLY)'!AL$13), "", SUMIF('Exam (LECTURE ONLY)'!D$20:M$20, "CLO8", 'Exam (LECTURE ONLY)'!D183:M183) /'Exam (LECTURE ONLY)'!AL$13),
IF(AND('PRINTABLE (per grading)'!H$16="EXAM", 'PRINTABLE (per grading)'!B$13="Midterm"), IF(ISERROR(SUMIF('Exam (LECTURE ONLY)'!O$20:X$20, "CLO8", 'Exam (LECTURE ONLY)'!O183:X183) / 'Exam (LECTURE ONLY)'!AM$13), "", SUMIF('Exam (LECTURE ONLY)'!O$20:X$20, "CLO8", 'Exam (LECTURE ONLY)'!O183:X183) / 'Exam (LECTURE ONLY)'!AM$13),
IF(AND('PRINTABLE (per grading)'!H$16="EXAM", 'PRINTABLE (per grading)'!B$13="Final"), IF(ISERROR(SUMIF('Exam (LECTURE ONLY)'!Z$20:AI$20, "CLO8", 'Exam (LECTURE ONLY)'!Z183:AI183) / 'Exam (LECTURE ONLY)'!AN$13), "", SUMIF('Exam (LECTURE ONLY)'!Z$20:AI$20, "CLO8", 'Exam (LECTURE ONLY)'!Z183:AI183) / 'Exam (LECTURE ONLY)'!AN$13),
IF(AND('PRINTABLE (per grading)'!H$16="OUTPUT", 'PRINTABLE (per grading)'!B$13="Prelim"), IF(ISERROR(SUMIF(OUTPUT!C$20:M$20, "CLO8", OUTPUT!C183:M183) / OUTPUT!AL$13), "", SUMIF(OUTPUT!C$20:M$20, "CLO8", OUTPUT!C183:M183) / OUTPUT!AL$13),
IF(AND('PRINTABLE (per grading)'!H$16="OUTPUT", 'PRINTABLE (per grading)'!B$13="Midterm"), IF(ISERROR(SUMIF(OUTPUT!O$20:Y$20, "CLO8", OUTPUT!O183:Y183) / OUTPUT!AM$13), "", SUMIF(OUTPUT!O$20:Y$20, "CLO8", OUTPUT!O183:Y183) / OUTPUT!AM$13),
IF(AND('PRINTABLE (per grading)'!H$16="OUTPUT", 'PRINTABLE (per grading)'!B$13="Final"), IF(ISERROR(SUMIF(OUTPUT!AA$20:AI$20, "CLO8", OUTPUT!AA183:AI183) / OUTPUT!AN$13), "", SUMIF(OUTPUT!AA$20:AI$20, "CLO8", OUTPUT!AA183:AI183) / OUTPUT!AN$13),
"")))))),"")</f>
        <v/>
      </c>
      <c r="AY181" s="232" t="str">
        <f t="shared" si="119"/>
        <v/>
      </c>
      <c r="AZ181" s="233" t="str">
        <f t="shared" si="120"/>
        <v/>
      </c>
      <c r="BA181" s="25" t="str">
        <f>IF(B181 &lt;&gt; "", IFERROR(IF(C$16 = "PRELIM", SUMIF('Database (LECTURE-RES-PRAC)'!D$14:AG$14, "CLO9", 'Database (LECTURE-RES-PRAC)'!D178:AG178) / 'Grade computation'!F$12, IF(C$16 = "MIDTERM", SUMIF('Database (LECTURE-RES-PRAC)'!AJ$14:BM$14, "CLO9", 'Database (LECTURE-RES-PRAC)'!AJ178:BM178) / 'Grade computation'!G$12, IF(C$16 = "FINAL", SUMIF('Database (LECTURE-RES-PRAC)'!BP$14:CS$14, "CLO9", 'Database (LECTURE-RES-PRAC)'!BP178:CS178) / 'Grade computation'!H$12,""))),""),"")</f>
        <v/>
      </c>
      <c r="BB181" s="232" t="str">
        <f t="shared" si="121"/>
        <v/>
      </c>
      <c r="BC181" s="25" t="str">
        <f>IF(B181 &lt;&gt; "",IF(AND('PRINTABLE (per grading)'!H$16="EXAM", 'PRINTABLE (per grading)'!B$13="Prelim"), IF(ISERROR(SUMIF('Exam (LECTURE ONLY)'!D$20:M$20, "CLO9", 'Exam (LECTURE ONLY)'!D183:M183) / 'Exam (LECTURE ONLY)'!AL$14), "", SUMIF('Exam (LECTURE ONLY)'!D$20:M$20, "CLO9", 'Exam (LECTURE ONLY)'!D183:M183) /'Exam (LECTURE ONLY)'!AL$14),
IF(AND('PRINTABLE (per grading)'!H$16="EXAM", 'PRINTABLE (per grading)'!B$13="Midterm"), IF(ISERROR(SUMIF('Exam (LECTURE ONLY)'!O$20:X$20, "CLO9", 'Exam (LECTURE ONLY)'!O183:X183) / 'Exam (LECTURE ONLY)'!AM$14), "", SUMIF('Exam (LECTURE ONLY)'!O$20:X$20, "CLO9", 'Exam (LECTURE ONLY)'!O183:X183) / 'Exam (LECTURE ONLY)'!AM$14),
IF(AND('PRINTABLE (per grading)'!H$16="EXAM", 'PRINTABLE (per grading)'!B$13="Final"), IF(ISERROR(SUMIF('Exam (LECTURE ONLY)'!Z$20:AI$20, "CLO9", 'Exam (LECTURE ONLY)'!Z183:AI183) / 'Exam (LECTURE ONLY)'!AN$14), "", SUMIF('Exam (LECTURE ONLY)'!Z$20:AI$20, "CLO9", 'Exam (LECTURE ONLY)'!Z183:AI183) / 'Exam (LECTURE ONLY)'!AN$14),
IF(AND('PRINTABLE (per grading)'!H$16="OUTPUT", 'PRINTABLE (per grading)'!B$13="Prelim"), IF(ISERROR(SUMIF(OUTPUT!C$20:M$20, "CLO9", OUTPUT!C183:M183) / OUTPUT!AL$14), "", SUMIF(OUTPUT!C$20:M$20, "CLO9", OUTPUT!C183:M183) / OUTPUT!AL$14),
IF(AND('PRINTABLE (per grading)'!H$16="OUTPUT", 'PRINTABLE (per grading)'!B$13="Midterm"), IF(ISERROR(SUMIF(OUTPUT!O$20:Y$20, "CLO9", OUTPUT!O183:Y183) / OUTPUT!AM$14), "", SUMIF(OUTPUT!O$20:Y$20, "CLO9", OUTPUT!O183:Y183) / OUTPUT!AM$14),
IF(AND('PRINTABLE (per grading)'!H$16="OUTPUT", 'PRINTABLE (per grading)'!B$13="Final"), IF(ISERROR(SUMIF(OUTPUT!AA$20:AI$20, "CLO9", OUTPUT!AA183:AI183) / OUTPUT!AN$14), "", SUMIF(OUTPUT!AA$20:AI$20, "CLO9", OUTPUT!AA183:AI183) / OUTPUT!AN$14),
"")))))),"")</f>
        <v/>
      </c>
      <c r="BD181" s="232" t="str">
        <f t="shared" si="122"/>
        <v/>
      </c>
      <c r="BE181" s="233" t="str">
        <f t="shared" si="123"/>
        <v/>
      </c>
      <c r="BF181" s="25" t="str">
        <f>IF(B181 &lt;&gt; "", IFERROR(IF(C$16 = "PRELIM", SUMIF('Database (LECTURE-RES-PRAC)'!D$14:AG$14, "CLO10", 'Database (LECTURE-RES-PRAC)'!D178:AG178) / 'Grade computation'!F$13, IF(C$16 = "MIDTERM", SUMIF('Database (LECTURE-RES-PRAC)'!AJ$14:BM$14, "CLO10", 'Database (LECTURE-RES-PRAC)'!AJ178:BM178) / 'Grade computation'!G$13, IF(C$16 = "FINAL", SUMIF('Database (LECTURE-RES-PRAC)'!BP$14:CS$14, "CLO10", 'Database (LECTURE-RES-PRAC)'!BP178:CS178) / 'Grade computation'!H$13,""))),""),"")</f>
        <v/>
      </c>
      <c r="BG181" s="232" t="str">
        <f t="shared" si="124"/>
        <v/>
      </c>
      <c r="BH181" s="25" t="str">
        <f>IF(B181 &lt;&gt; "",IF(AND('PRINTABLE (per grading)'!H$16="EXAM", 'PRINTABLE (per grading)'!B$13="Prelim"), IF(ISERROR(SUMIF('Exam (LECTURE ONLY)'!D$20:M$20, "CLO10", 'Exam (LECTURE ONLY)'!D183:M183) / 'Exam (LECTURE ONLY)'!AL$15), "", SUMIF('Exam (LECTURE ONLY)'!D$20:M$20, "CLO10", 'Exam (LECTURE ONLY)'!D183:M183) /'Exam (LECTURE ONLY)'!AL$15),
IF(AND('PRINTABLE (per grading)'!H$16="EXAM", 'PRINTABLE (per grading)'!B$13="Midterm"), IF(ISERROR(SUMIF('Exam (LECTURE ONLY)'!O$20:X$20, "CLO10", 'Exam (LECTURE ONLY)'!O183:X183) / 'Exam (LECTURE ONLY)'!AM$15), "", SUMIF('Exam (LECTURE ONLY)'!O$20:X$20, "CLO10", 'Exam (LECTURE ONLY)'!O183:X183) / 'Exam (LECTURE ONLY)'!AM$15),
IF(AND('PRINTABLE (per grading)'!H$16="EXAM", 'PRINTABLE (per grading)'!B$13="Final"), IF(ISERROR(SUMIF('Exam (LECTURE ONLY)'!Z$20:AI$20, "CLO10", 'Exam (LECTURE ONLY)'!Z183:AI183) / 'Exam (LECTURE ONLY)'!AN$15), "", SUMIF('Exam (LECTURE ONLY)'!Z$20:AI$20, "CLO10", 'Exam (LECTURE ONLY)'!Z183:AI183) / 'Exam (LECTURE ONLY)'!AN$15),
IF(AND('PRINTABLE (per grading)'!H$16="OUTPUT", 'PRINTABLE (per grading)'!B$13="Prelim"), IF(ISERROR(SUMIF(OUTPUT!C$20:M$20, "CLO10", OUTPUT!C183:M183) / OUTPUT!AL$15), "", SUMIF(OUTPUT!C$20:M$20, "CLO10", OUTPUT!C183:M183) / OUTPUT!AL$15),
IF(AND('PRINTABLE (per grading)'!H$16="OUTPUT", 'PRINTABLE (per grading)'!B$13="Midterm"), IF(ISERROR(SUMIF(OUTPUT!O$20:Y$20, "CLO10", OUTPUT!O183:Y183) / OUTPUT!AM$15), "", SUMIF(OUTPUT!O$20:Y$20, "CLO10", OUTPUT!O183:Y183) / OUTPUT!AM$15),
IF(AND('PRINTABLE (per grading)'!H$16="OUTPUT", 'PRINTABLE (per grading)'!B$13="Final"), IF(ISERROR(SUMIF(OUTPUT!AA$20:AI$20, "CLO10", OUTPUT!AA183:AI183) / OUTPUT!AN$15), "", SUMIF(OUTPUT!AA$20:AI$20, "CLO10", OUTPUT!AA183:AI183) / OUTPUT!AN$15),
"")))))),"")</f>
        <v/>
      </c>
      <c r="BI181" s="232" t="str">
        <f t="shared" si="125"/>
        <v/>
      </c>
      <c r="BJ181" s="233" t="str">
        <f t="shared" si="126"/>
        <v/>
      </c>
      <c r="BK181" s="2"/>
    </row>
    <row r="182" spans="1:63" ht="20.100000000000001" customHeight="1">
      <c r="A182" s="212" t="str">
        <f>IF(ISBLANK('Database (LECTURE-RES-PRAC)'!A179),"",'Database (LECTURE-RES-PRAC)'!A179)</f>
        <v/>
      </c>
      <c r="B182" s="213" t="str">
        <f>IF(ISBLANK('Database (LECTURE-RES-PRAC)'!B179),"",'Database (LECTURE-RES-PRAC)'!B179)</f>
        <v/>
      </c>
      <c r="C182" s="134" t="str">
        <f>IF(B182&lt;&gt;"",IF(C$16="PRELIM",'Grade computation'!C182, IF(C$16="MIDTERM",'Grade computation'!K182, IF(C$16="FINAL",'Grade computation'!S182,""))),"")</f>
        <v/>
      </c>
      <c r="D182" s="135" t="str">
        <f t="shared" si="1"/>
        <v/>
      </c>
      <c r="E182" s="134" t="str">
        <f>IF(B182&lt;&gt;"", IF(C$16="PRELIM",'Grade computation'!E182, IF(C$16="MIDTERM",'Grade computation'!M182, IF(C$16="FINAL",'Grade computation'!U182,""))),"")</f>
        <v/>
      </c>
      <c r="F182" s="136" t="str">
        <f t="shared" si="2"/>
        <v/>
      </c>
      <c r="G182" s="137" t="str">
        <f t="shared" si="3"/>
        <v/>
      </c>
      <c r="H182" s="207" t="str">
        <f>IF(B182&lt;&gt;"",IF(C$16="PRELIM", 'Grade computation'!H182, IF(C$16="MIDTERM", 'Grade computation'!P182, IF(C$16="FINAL",'Grade computation'!X182, ""))),"")</f>
        <v/>
      </c>
      <c r="I182" s="137" t="str">
        <f t="shared" si="4"/>
        <v/>
      </c>
      <c r="J182" s="139" t="str">
        <f t="shared" si="5"/>
        <v/>
      </c>
      <c r="K182" s="377" t="str">
        <f t="shared" si="6"/>
        <v/>
      </c>
      <c r="L182" s="434"/>
      <c r="M182" s="25" t="str">
        <f>IF(B182 &lt;&gt; "", IFERROR(IF(C$16 = "PRELIM", SUMIF('Database (LECTURE-RES-PRAC)'!D$14:AG$14, "CLO1", 'Database (LECTURE-RES-PRAC)'!D179:AG179) / 'Grade computation'!F$4, IF(C$16 = "MIDTERM", SUMIF('Database (LECTURE-RES-PRAC)'!AJ$14:BM$14, "CLO1", 'Database (LECTURE-RES-PRAC)'!AJ179:BM179) / 'Grade computation'!G$4, IF(C$16 = "FINAL", SUMIF('Database (LECTURE-RES-PRAC)'!BP$14:CS$14, "CLO1", 'Database (LECTURE-RES-PRAC)'!BP179:CS179) / 'Grade computation'!H$4,""))),""),"")</f>
        <v/>
      </c>
      <c r="N182" s="232" t="str">
        <f t="shared" si="97"/>
        <v/>
      </c>
      <c r="O182" s="25" t="str">
        <f>IF(B182 &lt;&gt; "",IF(AND('PRINTABLE (per grading)'!H$16="EXAM", 'PRINTABLE (per grading)'!B$13="Prelim"), IF(ISERROR(SUMIF('Exam (LECTURE ONLY)'!D$20:M$20, "CLO1", 'Exam (LECTURE ONLY)'!D184:M184) / 'Exam (LECTURE ONLY)'!AL$6), "", SUMIF('Exam (LECTURE ONLY)'!D$20:M$20, "CLO1", 'Exam (LECTURE ONLY)'!D184:M184) /'Exam (LECTURE ONLY)'!AL$6),
IF(AND('PRINTABLE (per grading)'!H$16="EXAM", 'PRINTABLE (per grading)'!B$13="Midterm"), IF(ISERROR(SUMIF('Exam (LECTURE ONLY)'!O$20:X$20, "CLO1", 'Exam (LECTURE ONLY)'!O184:X184) / 'Exam (LECTURE ONLY)'!AM$6), "", SUMIF('Exam (LECTURE ONLY)'!O$20:X$20, "CLO1", 'Exam (LECTURE ONLY)'!O184:X184) / 'Exam (LECTURE ONLY)'!AM$6),
IF(AND('PRINTABLE (per grading)'!H$16="EXAM", 'PRINTABLE (per grading)'!B$13="Final"), IF(ISERROR(SUMIF('Exam (LECTURE ONLY)'!Z$20:AI$20, "CLO1", 'Exam (LECTURE ONLY)'!Z184:AI184) / 'Exam (LECTURE ONLY)'!AN$6), "", SUMIF('Exam (LECTURE ONLY)'!Z$20:AI$20, "CLO1", 'Exam (LECTURE ONLY)'!Z184:AI184) / 'Exam (LECTURE ONLY)'!AN$6),
IF(AND('PRINTABLE (per grading)'!H$16="OUTPUT", 'PRINTABLE (per grading)'!B$13="Prelim"), IF(ISERROR(SUMIF(OUTPUT!C$20:M$20, "CLO1", OUTPUT!C184:M184) / OUTPUT!AL$6), "", SUMIF(OUTPUT!C$20:M$20, "CLO1", OUTPUT!C184:M184) / OUTPUT!AL$6),
IF(AND('PRINTABLE (per grading)'!H$16="OUTPUT", 'PRINTABLE (per grading)'!B$13="Midterm"), IF(ISERROR(SUMIF(OUTPUT!O$20:Y$20, "CLO1", OUTPUT!O184:Y184) / OUTPUT!AM$6), "", SUMIF(OUTPUT!O$20:Y$20, "CLO1", OUTPUT!O184:Y184) / OUTPUT!AM$6),
IF(AND('PRINTABLE (per grading)'!H$16="OUTPUT", 'PRINTABLE (per grading)'!B$13="Final"), IF(ISERROR(SUMIF(OUTPUT!AA$20:AI$20, "CLO1", OUTPUT!AA184:AI184) / OUTPUT!AN$6), "", SUMIF(OUTPUT!AA$20:AI$20, "CLO1", OUTPUT!AA184:AI184) / OUTPUT!AN$6),
"")))))),"")</f>
        <v/>
      </c>
      <c r="P182" s="232" t="str">
        <f t="shared" si="98"/>
        <v/>
      </c>
      <c r="Q182" s="233" t="str">
        <f t="shared" si="99"/>
        <v/>
      </c>
      <c r="R182" s="25" t="str">
        <f>IF(B182 &lt;&gt; "", IFERROR(IF(C$16 = "PRELIM", SUMIF('Database (LECTURE-RES-PRAC)'!D$14:AG$14, "CLO2", 'Database (LECTURE-RES-PRAC)'!D179:AG179) / 'Grade computation'!F$5, IF(C$16 = "MIDTERM", SUMIF('Database (LECTURE-RES-PRAC)'!AJ$14:BM$14, "CLO2", 'Database (LECTURE-RES-PRAC)'!AJ179:BM179) / 'Grade computation'!G$5, IF(C$16 = "FINAL", SUMIF('Database (LECTURE-RES-PRAC)'!BP$14:CS$14, "CLO2", 'Database (LECTURE-RES-PRAC)'!BP179:CS179) / 'Grade computation'!H$5,""))),""),"")</f>
        <v/>
      </c>
      <c r="S182" s="232" t="str">
        <f t="shared" si="100"/>
        <v/>
      </c>
      <c r="T182" s="25" t="str">
        <f>IF(B182 &lt;&gt; "",IF(AND('PRINTABLE (per grading)'!H$16="EXAM", 'PRINTABLE (per grading)'!B$13="Prelim"), IF(ISERROR(SUMIF('Exam (LECTURE ONLY)'!D$20:M$20, "CLO2", 'Exam (LECTURE ONLY)'!D184:M184) / 'Exam (LECTURE ONLY)'!AL$7), "", SUMIF('Exam (LECTURE ONLY)'!D$20:M$20, "CLO2", 'Exam (LECTURE ONLY)'!D184:M184) /'Exam (LECTURE ONLY)'!AL$7),
IF(AND('PRINTABLE (per grading)'!H$16="EXAM", 'PRINTABLE (per grading)'!B$13="Midterm"), IF(ISERROR(SUMIF('Exam (LECTURE ONLY)'!O$20:X$20, "CLO2", 'Exam (LECTURE ONLY)'!O184:X184) / 'Exam (LECTURE ONLY)'!AM$7), "", SUMIF('Exam (LECTURE ONLY)'!O$20:X$20, "CLO2", 'Exam (LECTURE ONLY)'!O184:X184) / 'Exam (LECTURE ONLY)'!AM$7),
IF(AND('PRINTABLE (per grading)'!H$16="EXAM", 'PRINTABLE (per grading)'!B$13="Final"), IF(ISERROR(SUMIF('Exam (LECTURE ONLY)'!Z$20:AI$20, "CLO2", 'Exam (LECTURE ONLY)'!Z184:AI184) / 'Exam (LECTURE ONLY)'!AN$7), "", SUMIF('Exam (LECTURE ONLY)'!Z$20:AI$20, "CLO2", 'Exam (LECTURE ONLY)'!Z184:AI184) / 'Exam (LECTURE ONLY)'!AN$7),
IF(AND('PRINTABLE (per grading)'!H$16="OUTPUT", 'PRINTABLE (per grading)'!B$13="Prelim"), IF(ISERROR(SUMIF(OUTPUT!C$20:M$20, "CLO2", OUTPUT!C184:M184) / OUTPUT!AL$7), "", SUMIF(OUTPUT!C$20:M$20, "CLO2", OUTPUT!C184:M184) / OUTPUT!AL$7),
IF(AND('PRINTABLE (per grading)'!H$16="OUTPUT", 'PRINTABLE (per grading)'!B$13="Midterm"), IF(ISERROR(SUMIF(OUTPUT!O$20:Y$20, "CLO2", OUTPUT!O184:Y184) / OUTPUT!AM$7), "", SUMIF(OUTPUT!O$20:Y$20, "CLO2", OUTPUT!O184:Y184) / OUTPUT!AM$7),
IF(AND('PRINTABLE (per grading)'!H$16="OUTPUT", 'PRINTABLE (per grading)'!B$13="Final"), IF(ISERROR(SUMIF(OUTPUT!AA$20:AI$20, "CLO2", OUTPUT!AA184:AI184) / OUTPUT!AN$7), "", SUMIF(OUTPUT!AA$20:AI$20, "CLO2", OUTPUT!AA184:AI184) / OUTPUT!AN$7),
"")))))),"")</f>
        <v/>
      </c>
      <c r="U182" s="232" t="str">
        <f t="shared" si="101"/>
        <v/>
      </c>
      <c r="V182" s="233" t="str">
        <f t="shared" si="102"/>
        <v/>
      </c>
      <c r="W182" s="25" t="str">
        <f>IF(B182 &lt;&gt; "", IFERROR(IF(C$16 = "PRELIM", SUMIF('Database (LECTURE-RES-PRAC)'!D$14:AG$14, "CLO3", 'Database (LECTURE-RES-PRAC)'!D179:AG179) / 'Grade computation'!F$6, IF(C$16 = "MIDTERM", SUMIF('Database (LECTURE-RES-PRAC)'!AJ$14:BM$14, "CLO3", 'Database (LECTURE-RES-PRAC)'!AJ179:BM179) / 'Grade computation'!G$6, IF(C$16 = "FINAL", SUMIF('Database (LECTURE-RES-PRAC)'!BP$14:CS$14, "CLO3", 'Database (LECTURE-RES-PRAC)'!BP179:CS179) / 'Grade computation'!H$6,""))),""),"")</f>
        <v/>
      </c>
      <c r="X182" s="232" t="str">
        <f t="shared" si="103"/>
        <v/>
      </c>
      <c r="Y182" s="25" t="str">
        <f>IF(B182 &lt;&gt; "",IF(AND('PRINTABLE (per grading)'!H$16="EXAM", 'PRINTABLE (per grading)'!B$13="Prelim"), IF(ISERROR(SUMIF('Exam (LECTURE ONLY)'!D$20:M$20, "CLO3", 'Exam (LECTURE ONLY)'!D184:M184) / 'Exam (LECTURE ONLY)'!AL$8), "", SUMIF('Exam (LECTURE ONLY)'!D$20:M$20, "CLO3", 'Exam (LECTURE ONLY)'!D184:M184) /'Exam (LECTURE ONLY)'!AL$8),
IF(AND('PRINTABLE (per grading)'!H$16="EXAM", 'PRINTABLE (per grading)'!B$13="Midterm"), IF(ISERROR(SUMIF('Exam (LECTURE ONLY)'!O$20:X$20, "CLO3", 'Exam (LECTURE ONLY)'!O184:X184) / 'Exam (LECTURE ONLY)'!AM$8), "", SUMIF('Exam (LECTURE ONLY)'!O$20:X$20, "CLO3", 'Exam (LECTURE ONLY)'!O184:X184) / 'Exam (LECTURE ONLY)'!AM$8),
IF(AND('PRINTABLE (per grading)'!H$16="EXAM", 'PRINTABLE (per grading)'!B$13="Final"), IF(ISERROR(SUMIF('Exam (LECTURE ONLY)'!Z$20:AI$20, "CLO3", 'Exam (LECTURE ONLY)'!Z184:AI184) / 'Exam (LECTURE ONLY)'!AN$8), "", SUMIF('Exam (LECTURE ONLY)'!Z$20:AI$20, "CLO3", 'Exam (LECTURE ONLY)'!Z184:AI184) / 'Exam (LECTURE ONLY)'!AN$8),
IF(AND('PRINTABLE (per grading)'!H$16="OUTPUT", 'PRINTABLE (per grading)'!B$13="Prelim"), IF(ISERROR(SUMIF(OUTPUT!C$20:M$20, "CLO3", OUTPUT!C184:M184) / OUTPUT!AL$8), "", SUMIF(OUTPUT!C$20:M$20, "CLO3", OUTPUT!C184:M184) / OUTPUT!AL$8),
IF(AND('PRINTABLE (per grading)'!H$16="OUTPUT", 'PRINTABLE (per grading)'!B$13="Midterm"), IF(ISERROR(SUMIF(OUTPUT!O$20:Y$20, "CLO3", OUTPUT!O184:Y184) / OUTPUT!AM$8), "", SUMIF(OUTPUT!O$20:Y$20, "CLO3", OUTPUT!O184:Y184) / OUTPUT!AM$8),
IF(AND('PRINTABLE (per grading)'!H$16="OUTPUT", 'PRINTABLE (per grading)'!B$13="Final"), IF(ISERROR(SUMIF(OUTPUT!AA$20:AI$20, "CLO3", OUTPUT!AA184:AI184) / OUTPUT!AN$8), "", SUMIF(OUTPUT!AA$20:AI$20, "CLO3", OUTPUT!AA184:AI184) / OUTPUT!AN$8),
"" )))))),"")</f>
        <v/>
      </c>
      <c r="Z182" s="232" t="str">
        <f t="shared" si="104"/>
        <v/>
      </c>
      <c r="AA182" s="233" t="str">
        <f t="shared" si="105"/>
        <v/>
      </c>
      <c r="AB182" s="25" t="str">
        <f>IF(B182 &lt;&gt; "", IFERROR(IF(C$16 = "PRELIM", SUMIF('Database (LECTURE-RES-PRAC)'!D$14:AG$14, "CLO4", 'Database (LECTURE-RES-PRAC)'!D179:AG179) / 'Grade computation'!F$7, IF(C$16 = "MIDTERM", SUMIF('Database (LECTURE-RES-PRAC)'!AJ$14:BM$14, "CLO4", 'Database (LECTURE-RES-PRAC)'!AJ179:BM179) / 'Grade computation'!G$7, IF(C$16 = "FINAL", SUMIF('Database (LECTURE-RES-PRAC)'!BP$14:CS$14, "CLO4", 'Database (LECTURE-RES-PRAC)'!BP179:CS179) / 'Grade computation'!H$7,""))),""),"")</f>
        <v/>
      </c>
      <c r="AC182" s="232" t="str">
        <f t="shared" si="106"/>
        <v/>
      </c>
      <c r="AD182" s="25" t="str">
        <f>IF(B182 &lt;&gt; "",IF(AND('PRINTABLE (per grading)'!H$16="EXAM", 'PRINTABLE (per grading)'!B$13="Prelim"), IF(ISERROR(SUMIF('Exam (LECTURE ONLY)'!D$20:M$20, "CLO4", 'Exam (LECTURE ONLY)'!D184:M184) / 'Exam (LECTURE ONLY)'!AL$9), "", SUMIF('Exam (LECTURE ONLY)'!D$20:M$20, "CLO4", 'Exam (LECTURE ONLY)'!D184:M184) /'Exam (LECTURE ONLY)'!AL$9),
IF(AND('PRINTABLE (per grading)'!H$16="EXAM", 'PRINTABLE (per grading)'!B$13="Midterm"), IF(ISERROR(SUMIF('Exam (LECTURE ONLY)'!O$20:X$20, "CLO4", 'Exam (LECTURE ONLY)'!O184:X184) / 'Exam (LECTURE ONLY)'!AM$9), "", SUMIF('Exam (LECTURE ONLY)'!O$20:X$20, "CLO4", 'Exam (LECTURE ONLY)'!O184:X184) / 'Exam (LECTURE ONLY)'!AM$9),
IF(AND('PRINTABLE (per grading)'!H$16="EXAM", 'PRINTABLE (per grading)'!B$13="Final"), IF(ISERROR(SUMIF('Exam (LECTURE ONLY)'!Z$20:AI$20, "CLO4", 'Exam (LECTURE ONLY)'!Z184:AI184) / 'Exam (LECTURE ONLY)'!AN$9), "", SUMIF('Exam (LECTURE ONLY)'!Z$20:AI$20, "CLO4", 'Exam (LECTURE ONLY)'!Z184:AI184) / 'Exam (LECTURE ONLY)'!AN$9),
IF(AND('PRINTABLE (per grading)'!H$16="OUTPUT", 'PRINTABLE (per grading)'!B$13="Prelim"), IF(ISERROR(SUMIF(OUTPUT!C$20:M$20, "CLO4", OUTPUT!C184:M184) / OUTPUT!AL$9), "", SUMIF(OUTPUT!C$20:M$20, "CLO4", OUTPUT!C184:M184) / OUTPUT!AL$9),
IF(AND('PRINTABLE (per grading)'!H$16="OUTPUT", 'PRINTABLE (per grading)'!B$13="Midterm"), IF(ISERROR(SUMIF(OUTPUT!O$20:Y$20, "CLO4", OUTPUT!O184:Y184) / OUTPUT!AM$9), "", SUMIF(OUTPUT!O$20:Y$20, "CLO4", OUTPUT!O184:Y184) / OUTPUT!AM$9),
IF(AND('PRINTABLE (per grading)'!H$16="OUTPUT", 'PRINTABLE (per grading)'!B$13="Final"), IF(ISERROR(SUMIF(OUTPUT!AA$20:AI$20, "CLO4", OUTPUT!AA184:AI184) / OUTPUT!AN$9), "", SUMIF(OUTPUT!AA$20:AI$20, "CLO4", OUTPUT!AA184:AI184) / OUTPUT!AN$9),
"")))))),"")</f>
        <v/>
      </c>
      <c r="AE182" s="232" t="str">
        <f t="shared" si="107"/>
        <v/>
      </c>
      <c r="AF182" s="233" t="str">
        <f t="shared" si="108"/>
        <v/>
      </c>
      <c r="AG182" s="25" t="str">
        <f>IF(B182 &lt;&gt; "", IFERROR(IF(C$16 = "PRELIM", SUMIF('Database (LECTURE-RES-PRAC)'!D$14:AG$14, "CLO5", 'Database (LECTURE-RES-PRAC)'!D179:AG179) / 'Grade computation'!F$8, IF(C$16 = "MIDTERM", SUMIF('Database (LECTURE-RES-PRAC)'!AJ$14:BM$14, "CLO5", 'Database (LECTURE-RES-PRAC)'!AJ179:BM179) / 'Grade computation'!G$8, IF(C$16 = "FINAL", SUMIF('Database (LECTURE-RES-PRAC)'!BP$14:CS$14, "CLO5", 'Database (LECTURE-RES-PRAC)'!BP179:CS179) / 'Grade computation'!H$8,""))),""),"")</f>
        <v/>
      </c>
      <c r="AH182" s="232" t="str">
        <f t="shared" si="109"/>
        <v/>
      </c>
      <c r="AI182" s="25" t="str">
        <f>IF(B182 &lt;&gt; "",IF(AND('PRINTABLE (per grading)'!H$16="EXAM", 'PRINTABLE (per grading)'!B$13="Prelim"), IF(ISERROR(SUMIF('Exam (LECTURE ONLY)'!D$20:M$20, "CLO5", 'Exam (LECTURE ONLY)'!D184:M184) / 'Exam (LECTURE ONLY)'!AL$10), "", SUMIF('Exam (LECTURE ONLY)'!D$20:M$20, "CLO5", 'Exam (LECTURE ONLY)'!D184:M184) /'Exam (LECTURE ONLY)'!AL$10),
IF(AND('PRINTABLE (per grading)'!H$16="EXAM", 'PRINTABLE (per grading)'!B$13="Midterm"), IF(ISERROR(SUMIF('Exam (LECTURE ONLY)'!O$20:X$20, "CLO5", 'Exam (LECTURE ONLY)'!O184:X184) / 'Exam (LECTURE ONLY)'!AM$10), "", SUMIF('Exam (LECTURE ONLY)'!O$20:X$20, "CLO5", 'Exam (LECTURE ONLY)'!O184:X184) / 'Exam (LECTURE ONLY)'!AM$10),
IF(AND('PRINTABLE (per grading)'!H$16="EXAM", 'PRINTABLE (per grading)'!B$13="Final"), IF(ISERROR(SUMIF('Exam (LECTURE ONLY)'!Z$20:AI$20, "CLO5", 'Exam (LECTURE ONLY)'!Z184:AI184) / 'Exam (LECTURE ONLY)'!AN$10), "", SUMIF('Exam (LECTURE ONLY)'!Z$20:AI$20, "CLO5", 'Exam (LECTURE ONLY)'!Z184:AI184) / 'Exam (LECTURE ONLY)'!AN$10),
IF(AND('PRINTABLE (per grading)'!H$16="OUTPUT", 'PRINTABLE (per grading)'!B$13="Prelim"), IF(ISERROR(SUMIF(OUTPUT!C$20:M$20, "CLO5", OUTPUT!C184:M184) / OUTPUT!AL$10), "", SUMIF(OUTPUT!C$20:M$20, "CLO5", OUTPUT!C184:M184) / OUTPUT!AL$10),
IF(AND('PRINTABLE (per grading)'!H$16="OUTPUT", 'PRINTABLE (per grading)'!B$13="Midterm"), IF(ISERROR(SUMIF(OUTPUT!O$20:Y$20, "CLO5", OUTPUT!O184:Y184) / OUTPUT!AM$10), "", SUMIF(OUTPUT!O$20:Y$20, "CLO5", OUTPUT!O184:Y184) / OUTPUT!AM$10),
IF(AND('PRINTABLE (per grading)'!H$16="OUTPUT", 'PRINTABLE (per grading)'!B$13="Final"), IF(ISERROR(SUMIF(OUTPUT!AA$20:AI$20, "CLO5", OUTPUT!AA184:AI184) / OUTPUT!AN$10), "", SUMIF(OUTPUT!AA$20:AI$20, "CLO5", OUTPUT!AA184:AI184) / OUTPUT!AN$10),
"")))))),"")</f>
        <v/>
      </c>
      <c r="AJ182" s="232" t="str">
        <f t="shared" si="110"/>
        <v/>
      </c>
      <c r="AK182" s="233" t="str">
        <f t="shared" si="111"/>
        <v/>
      </c>
      <c r="AL182" s="25" t="str">
        <f>IF(B182 &lt;&gt; "", IFERROR(IF(C$16 = "PRELIM", SUMIF('Database (LECTURE-RES-PRAC)'!D$14:AG$14, "CLO6", 'Database (LECTURE-RES-PRAC)'!D179:AG179) / 'Grade computation'!F$9, IF(C$16 = "MIDTERM", SUMIF('Database (LECTURE-RES-PRAC)'!AJ$14:BM$14, "CLO6", 'Database (LECTURE-RES-PRAC)'!AJ179:BM179) / 'Grade computation'!G$9, IF(C$16 = "FINAL", SUMIF('Database (LECTURE-RES-PRAC)'!BP$14:CS$14, "CLO6", 'Database (LECTURE-RES-PRAC)'!BP179:CS179) / 'Grade computation'!H$9,""))),""),"")</f>
        <v/>
      </c>
      <c r="AM182" s="232" t="str">
        <f t="shared" si="112"/>
        <v/>
      </c>
      <c r="AN182" s="25" t="str">
        <f>IF(B182 &lt;&gt; "",IF(AND('PRINTABLE (per grading)'!H$16="EXAM", 'PRINTABLE (per grading)'!B$13="Prelim"), IF(ISERROR(SUMIF('Exam (LECTURE ONLY)'!D$20:M$20, "CLO6", 'Exam (LECTURE ONLY)'!D184:M184) / 'Exam (LECTURE ONLY)'!AL$11), "", SUMIF('Exam (LECTURE ONLY)'!D$20:M$20, "CLO6", 'Exam (LECTURE ONLY)'!D184:M184) /'Exam (LECTURE ONLY)'!AL$11),
IF(AND('PRINTABLE (per grading)'!H$16="EXAM", 'PRINTABLE (per grading)'!B$13="Midterm"), IF(ISERROR(SUMIF('Exam (LECTURE ONLY)'!O$20:X$20, "CLO6", 'Exam (LECTURE ONLY)'!O184:X184) / 'Exam (LECTURE ONLY)'!AM$11), "", SUMIF('Exam (LECTURE ONLY)'!O$20:X$20, "CLO6", 'Exam (LECTURE ONLY)'!O184:X184) / 'Exam (LECTURE ONLY)'!AM$11),
IF(AND('PRINTABLE (per grading)'!H$16="EXAM", 'PRINTABLE (per grading)'!B$13="Final"), IF(ISERROR(SUMIF('Exam (LECTURE ONLY)'!Z$20:AI$20, "CLO6", 'Exam (LECTURE ONLY)'!Z184:AI184) / 'Exam (LECTURE ONLY)'!AN$11), "", SUMIF('Exam (LECTURE ONLY)'!Z$20:AI$20, "CLO6", 'Exam (LECTURE ONLY)'!Z184:AI184) / 'Exam (LECTURE ONLY)'!AN$11),
IF(AND('PRINTABLE (per grading)'!H$16="OUTPUT", 'PRINTABLE (per grading)'!B$13="Prelim"), IF(ISERROR(SUMIF(OUTPUT!C$20:M$20, "CLO6", OUTPUT!C184:M184) / OUTPUT!AL$11), "", SUMIF(OUTPUT!C$20:M$20, "CLO6", OUTPUT!C184:M184) / OUTPUT!AL$11),
IF(AND('PRINTABLE (per grading)'!H$16="OUTPUT", 'PRINTABLE (per grading)'!B$13="Midterm"), IF(ISERROR(SUMIF(OUTPUT!O$20:Y$20, "CLO6", OUTPUT!O184:Y184) / OUTPUT!AM$11), "", SUMIF(OUTPUT!O$20:Y$20, "CLO6", OUTPUT!O184:Y184) / OUTPUT!AM$11),
IF(AND('PRINTABLE (per grading)'!H$16="OUTPUT", 'PRINTABLE (per grading)'!B$13="Final"), IF(ISERROR(SUMIF(OUTPUT!AA$20:AI$20, "CLO6", OUTPUT!AA184:AI184) / OUTPUT!AN$11), "", SUMIF(OUTPUT!AA$20:AI$20, "CLO6", OUTPUT!AA184:AI184) / OUTPUT!AN$11),
"")))))),"")</f>
        <v/>
      </c>
      <c r="AO182" s="232" t="str">
        <f t="shared" si="113"/>
        <v/>
      </c>
      <c r="AP182" s="233" t="str">
        <f t="shared" si="114"/>
        <v/>
      </c>
      <c r="AQ182" s="25" t="str">
        <f>IF(B182 &lt;&gt; "", IFERROR(IF(C$16 = "PRELIM", SUMIF('Database (LECTURE-RES-PRAC)'!D$14:AG$14, "CLO7", 'Database (LECTURE-RES-PRAC)'!D179:AG179) / 'Grade computation'!F$10, IF(C$16 = "MIDTERM", SUMIF('Database (LECTURE-RES-PRAC)'!AJ$14:BM$14, "CLO7", 'Database (LECTURE-RES-PRAC)'!AJ179:BM179) / 'Grade computation'!G$10, IF(C$16 = "FINAL", SUMIF('Database (LECTURE-RES-PRAC)'!BP$14:CS$14, "CLO7", 'Database (LECTURE-RES-PRAC)'!BP179:CS179) / 'Grade computation'!H$10,""))),""),"")</f>
        <v/>
      </c>
      <c r="AR182" s="232" t="str">
        <f t="shared" si="115"/>
        <v/>
      </c>
      <c r="AS182" s="25" t="str">
        <f>IF(B182 &lt;&gt; "",IF(AND('PRINTABLE (per grading)'!H$16="EXAM", 'PRINTABLE (per grading)'!B$13="Prelim"), IF(ISERROR(SUMIF('Exam (LECTURE ONLY)'!D$20:M$20, "CLO7", 'Exam (LECTURE ONLY)'!D184:M184) / 'Exam (LECTURE ONLY)'!AL$12), "", SUMIF('Exam (LECTURE ONLY)'!D$20:M$20, "CLO7", 'Exam (LECTURE ONLY)'!D184:M184) /'Exam (LECTURE ONLY)'!AL$12),
IF(AND('PRINTABLE (per grading)'!H$16="EXAM", 'PRINTABLE (per grading)'!B$13="Midterm"), IF(ISERROR(SUMIF('Exam (LECTURE ONLY)'!O$20:X$20, "CLO7", 'Exam (LECTURE ONLY)'!O184:X184) / 'Exam (LECTURE ONLY)'!AM$12), "", SUMIF('Exam (LECTURE ONLY)'!O$20:X$20, "CLO7", 'Exam (LECTURE ONLY)'!O184:X184) / 'Exam (LECTURE ONLY)'!AM$12),
IF(AND('PRINTABLE (per grading)'!H$16="EXAM", 'PRINTABLE (per grading)'!B$13="Final"), IF(ISERROR(SUMIF('Exam (LECTURE ONLY)'!Z$20:AI$20, "CLO7", 'Exam (LECTURE ONLY)'!Z184:AI184) / 'Exam (LECTURE ONLY)'!AN$12), "", SUMIF('Exam (LECTURE ONLY)'!Z$20:AI$20, "CLO7", 'Exam (LECTURE ONLY)'!Z184:AI184) / 'Exam (LECTURE ONLY)'!AN$12),
IF(AND('PRINTABLE (per grading)'!H$16="OUTPUT", 'PRINTABLE (per grading)'!B$13="Prelim"), IF(ISERROR(SUMIF(OUTPUT!C$20:M$20, "CLO7", OUTPUT!C184:M184) / OUTPUT!AL$12), "", SUMIF(OUTPUT!C$20:M$20, "CLO7", OUTPUT!C184:M184) / OUTPUT!AL$12),
IF(AND('PRINTABLE (per grading)'!H$16="OUTPUT", 'PRINTABLE (per grading)'!B$13="Midterm"), IF(ISERROR(SUMIF(OUTPUT!O$20:Y$20, "CLO7", OUTPUT!O184:Y184) / OUTPUT!AM$12), "", SUMIF(OUTPUT!O$20:Y$20, "CLO7", OUTPUT!O184:Y184) / OUTPUT!AM$12),
IF(AND('PRINTABLE (per grading)'!H$16="OUTPUT", 'PRINTABLE (per grading)'!B$13="Final"), IF(ISERROR(SUMIF(OUTPUT!AA$20:AI$20, "CLO7", OUTPUT!AA184:AI184) / OUTPUT!AN$12), "", SUMIF(OUTPUT!AA$20:AI$20, "CLO7", OUTPUT!AA184:AI184) / OUTPUT!AN$12),
"")))))),"")</f>
        <v/>
      </c>
      <c r="AT182" s="232" t="str">
        <f t="shared" si="116"/>
        <v/>
      </c>
      <c r="AU182" s="233" t="str">
        <f t="shared" si="117"/>
        <v/>
      </c>
      <c r="AV182" s="25" t="str">
        <f>IF(B182 &lt;&gt; "", IFERROR(IF(C$16 = "PRELIM", SUMIF('Database (LECTURE-RES-PRAC)'!D$14:AG$14, "CLO8", 'Database (LECTURE-RES-PRAC)'!D179:AG179) / 'Grade computation'!F$11, IF(C$16 = "MIDTERM", SUMIF('Database (LECTURE-RES-PRAC)'!AJ$14:BM$14, "CLO8", 'Database (LECTURE-RES-PRAC)'!AJ179:BM179) / 'Grade computation'!G$11, IF(C$16 = "FINAL", SUMIF('Database (LECTURE-RES-PRAC)'!BP$14:CS$14, "CLO8", 'Database (LECTURE-RES-PRAC)'!BP179:CS179) / 'Grade computation'!H$11,""))),""),"")</f>
        <v/>
      </c>
      <c r="AW182" s="232" t="str">
        <f t="shared" si="118"/>
        <v/>
      </c>
      <c r="AX182" s="25" t="str">
        <f>IF(B182 &lt;&gt; "",IF(AND('PRINTABLE (per grading)'!H$16="EXAM", 'PRINTABLE (per grading)'!B$13="Prelim"), IF(ISERROR(SUMIF('Exam (LECTURE ONLY)'!D$20:M$20, "CLO8", 'Exam (LECTURE ONLY)'!D184:M184) / 'Exam (LECTURE ONLY)'!AL$13), "", SUMIF('Exam (LECTURE ONLY)'!D$20:M$20, "CLO8", 'Exam (LECTURE ONLY)'!D184:M184) /'Exam (LECTURE ONLY)'!AL$13),
IF(AND('PRINTABLE (per grading)'!H$16="EXAM", 'PRINTABLE (per grading)'!B$13="Midterm"), IF(ISERROR(SUMIF('Exam (LECTURE ONLY)'!O$20:X$20, "CLO8", 'Exam (LECTURE ONLY)'!O184:X184) / 'Exam (LECTURE ONLY)'!AM$13), "", SUMIF('Exam (LECTURE ONLY)'!O$20:X$20, "CLO8", 'Exam (LECTURE ONLY)'!O184:X184) / 'Exam (LECTURE ONLY)'!AM$13),
IF(AND('PRINTABLE (per grading)'!H$16="EXAM", 'PRINTABLE (per grading)'!B$13="Final"), IF(ISERROR(SUMIF('Exam (LECTURE ONLY)'!Z$20:AI$20, "CLO8", 'Exam (LECTURE ONLY)'!Z184:AI184) / 'Exam (LECTURE ONLY)'!AN$13), "", SUMIF('Exam (LECTURE ONLY)'!Z$20:AI$20, "CLO8", 'Exam (LECTURE ONLY)'!Z184:AI184) / 'Exam (LECTURE ONLY)'!AN$13),
IF(AND('PRINTABLE (per grading)'!H$16="OUTPUT", 'PRINTABLE (per grading)'!B$13="Prelim"), IF(ISERROR(SUMIF(OUTPUT!C$20:M$20, "CLO8", OUTPUT!C184:M184) / OUTPUT!AL$13), "", SUMIF(OUTPUT!C$20:M$20, "CLO8", OUTPUT!C184:M184) / OUTPUT!AL$13),
IF(AND('PRINTABLE (per grading)'!H$16="OUTPUT", 'PRINTABLE (per grading)'!B$13="Midterm"), IF(ISERROR(SUMIF(OUTPUT!O$20:Y$20, "CLO8", OUTPUT!O184:Y184) / OUTPUT!AM$13), "", SUMIF(OUTPUT!O$20:Y$20, "CLO8", OUTPUT!O184:Y184) / OUTPUT!AM$13),
IF(AND('PRINTABLE (per grading)'!H$16="OUTPUT", 'PRINTABLE (per grading)'!B$13="Final"), IF(ISERROR(SUMIF(OUTPUT!AA$20:AI$20, "CLO8", OUTPUT!AA184:AI184) / OUTPUT!AN$13), "", SUMIF(OUTPUT!AA$20:AI$20, "CLO8", OUTPUT!AA184:AI184) / OUTPUT!AN$13),
"")))))),"")</f>
        <v/>
      </c>
      <c r="AY182" s="232" t="str">
        <f t="shared" si="119"/>
        <v/>
      </c>
      <c r="AZ182" s="233" t="str">
        <f t="shared" si="120"/>
        <v/>
      </c>
      <c r="BA182" s="25" t="str">
        <f>IF(B182 &lt;&gt; "", IFERROR(IF(C$16 = "PRELIM", SUMIF('Database (LECTURE-RES-PRAC)'!D$14:AG$14, "CLO9", 'Database (LECTURE-RES-PRAC)'!D179:AG179) / 'Grade computation'!F$12, IF(C$16 = "MIDTERM", SUMIF('Database (LECTURE-RES-PRAC)'!AJ$14:BM$14, "CLO9", 'Database (LECTURE-RES-PRAC)'!AJ179:BM179) / 'Grade computation'!G$12, IF(C$16 = "FINAL", SUMIF('Database (LECTURE-RES-PRAC)'!BP$14:CS$14, "CLO9", 'Database (LECTURE-RES-PRAC)'!BP179:CS179) / 'Grade computation'!H$12,""))),""),"")</f>
        <v/>
      </c>
      <c r="BB182" s="232" t="str">
        <f t="shared" si="121"/>
        <v/>
      </c>
      <c r="BC182" s="25" t="str">
        <f>IF(B182 &lt;&gt; "",IF(AND('PRINTABLE (per grading)'!H$16="EXAM", 'PRINTABLE (per grading)'!B$13="Prelim"), IF(ISERROR(SUMIF('Exam (LECTURE ONLY)'!D$20:M$20, "CLO9", 'Exam (LECTURE ONLY)'!D184:M184) / 'Exam (LECTURE ONLY)'!AL$14), "", SUMIF('Exam (LECTURE ONLY)'!D$20:M$20, "CLO9", 'Exam (LECTURE ONLY)'!D184:M184) /'Exam (LECTURE ONLY)'!AL$14),
IF(AND('PRINTABLE (per grading)'!H$16="EXAM", 'PRINTABLE (per grading)'!B$13="Midterm"), IF(ISERROR(SUMIF('Exam (LECTURE ONLY)'!O$20:X$20, "CLO9", 'Exam (LECTURE ONLY)'!O184:X184) / 'Exam (LECTURE ONLY)'!AM$14), "", SUMIF('Exam (LECTURE ONLY)'!O$20:X$20, "CLO9", 'Exam (LECTURE ONLY)'!O184:X184) / 'Exam (LECTURE ONLY)'!AM$14),
IF(AND('PRINTABLE (per grading)'!H$16="EXAM", 'PRINTABLE (per grading)'!B$13="Final"), IF(ISERROR(SUMIF('Exam (LECTURE ONLY)'!Z$20:AI$20, "CLO9", 'Exam (LECTURE ONLY)'!Z184:AI184) / 'Exam (LECTURE ONLY)'!AN$14), "", SUMIF('Exam (LECTURE ONLY)'!Z$20:AI$20, "CLO9", 'Exam (LECTURE ONLY)'!Z184:AI184) / 'Exam (LECTURE ONLY)'!AN$14),
IF(AND('PRINTABLE (per grading)'!H$16="OUTPUT", 'PRINTABLE (per grading)'!B$13="Prelim"), IF(ISERROR(SUMIF(OUTPUT!C$20:M$20, "CLO9", OUTPUT!C184:M184) / OUTPUT!AL$14), "", SUMIF(OUTPUT!C$20:M$20, "CLO9", OUTPUT!C184:M184) / OUTPUT!AL$14),
IF(AND('PRINTABLE (per grading)'!H$16="OUTPUT", 'PRINTABLE (per grading)'!B$13="Midterm"), IF(ISERROR(SUMIF(OUTPUT!O$20:Y$20, "CLO9", OUTPUT!O184:Y184) / OUTPUT!AM$14), "", SUMIF(OUTPUT!O$20:Y$20, "CLO9", OUTPUT!O184:Y184) / OUTPUT!AM$14),
IF(AND('PRINTABLE (per grading)'!H$16="OUTPUT", 'PRINTABLE (per grading)'!B$13="Final"), IF(ISERROR(SUMIF(OUTPUT!AA$20:AI$20, "CLO9", OUTPUT!AA184:AI184) / OUTPUT!AN$14), "", SUMIF(OUTPUT!AA$20:AI$20, "CLO9", OUTPUT!AA184:AI184) / OUTPUT!AN$14),
"")))))),"")</f>
        <v/>
      </c>
      <c r="BD182" s="232" t="str">
        <f t="shared" si="122"/>
        <v/>
      </c>
      <c r="BE182" s="233" t="str">
        <f t="shared" si="123"/>
        <v/>
      </c>
      <c r="BF182" s="25" t="str">
        <f>IF(B182 &lt;&gt; "", IFERROR(IF(C$16 = "PRELIM", SUMIF('Database (LECTURE-RES-PRAC)'!D$14:AG$14, "CLO10", 'Database (LECTURE-RES-PRAC)'!D179:AG179) / 'Grade computation'!F$13, IF(C$16 = "MIDTERM", SUMIF('Database (LECTURE-RES-PRAC)'!AJ$14:BM$14, "CLO10", 'Database (LECTURE-RES-PRAC)'!AJ179:BM179) / 'Grade computation'!G$13, IF(C$16 = "FINAL", SUMIF('Database (LECTURE-RES-PRAC)'!BP$14:CS$14, "CLO10", 'Database (LECTURE-RES-PRAC)'!BP179:CS179) / 'Grade computation'!H$13,""))),""),"")</f>
        <v/>
      </c>
      <c r="BG182" s="232" t="str">
        <f t="shared" si="124"/>
        <v/>
      </c>
      <c r="BH182" s="25" t="str">
        <f>IF(B182 &lt;&gt; "",IF(AND('PRINTABLE (per grading)'!H$16="EXAM", 'PRINTABLE (per grading)'!B$13="Prelim"), IF(ISERROR(SUMIF('Exam (LECTURE ONLY)'!D$20:M$20, "CLO10", 'Exam (LECTURE ONLY)'!D184:M184) / 'Exam (LECTURE ONLY)'!AL$15), "", SUMIF('Exam (LECTURE ONLY)'!D$20:M$20, "CLO10", 'Exam (LECTURE ONLY)'!D184:M184) /'Exam (LECTURE ONLY)'!AL$15),
IF(AND('PRINTABLE (per grading)'!H$16="EXAM", 'PRINTABLE (per grading)'!B$13="Midterm"), IF(ISERROR(SUMIF('Exam (LECTURE ONLY)'!O$20:X$20, "CLO10", 'Exam (LECTURE ONLY)'!O184:X184) / 'Exam (LECTURE ONLY)'!AM$15), "", SUMIF('Exam (LECTURE ONLY)'!O$20:X$20, "CLO10", 'Exam (LECTURE ONLY)'!O184:X184) / 'Exam (LECTURE ONLY)'!AM$15),
IF(AND('PRINTABLE (per grading)'!H$16="EXAM", 'PRINTABLE (per grading)'!B$13="Final"), IF(ISERROR(SUMIF('Exam (LECTURE ONLY)'!Z$20:AI$20, "CLO10", 'Exam (LECTURE ONLY)'!Z184:AI184) / 'Exam (LECTURE ONLY)'!AN$15), "", SUMIF('Exam (LECTURE ONLY)'!Z$20:AI$20, "CLO10", 'Exam (LECTURE ONLY)'!Z184:AI184) / 'Exam (LECTURE ONLY)'!AN$15),
IF(AND('PRINTABLE (per grading)'!H$16="OUTPUT", 'PRINTABLE (per grading)'!B$13="Prelim"), IF(ISERROR(SUMIF(OUTPUT!C$20:M$20, "CLO10", OUTPUT!C184:M184) / OUTPUT!AL$15), "", SUMIF(OUTPUT!C$20:M$20, "CLO10", OUTPUT!C184:M184) / OUTPUT!AL$15),
IF(AND('PRINTABLE (per grading)'!H$16="OUTPUT", 'PRINTABLE (per grading)'!B$13="Midterm"), IF(ISERROR(SUMIF(OUTPUT!O$20:Y$20, "CLO10", OUTPUT!O184:Y184) / OUTPUT!AM$15), "", SUMIF(OUTPUT!O$20:Y$20, "CLO10", OUTPUT!O184:Y184) / OUTPUT!AM$15),
IF(AND('PRINTABLE (per grading)'!H$16="OUTPUT", 'PRINTABLE (per grading)'!B$13="Final"), IF(ISERROR(SUMIF(OUTPUT!AA$20:AI$20, "CLO10", OUTPUT!AA184:AI184) / OUTPUT!AN$15), "", SUMIF(OUTPUT!AA$20:AI$20, "CLO10", OUTPUT!AA184:AI184) / OUTPUT!AN$15),
"")))))),"")</f>
        <v/>
      </c>
      <c r="BI182" s="232" t="str">
        <f t="shared" si="125"/>
        <v/>
      </c>
      <c r="BJ182" s="233" t="str">
        <f t="shared" si="126"/>
        <v/>
      </c>
      <c r="BK182" s="2"/>
    </row>
    <row r="183" spans="1:63" ht="20.100000000000001" customHeight="1">
      <c r="A183" s="118" t="str">
        <f>IF(ISBLANK('Database (LECTURE-RES-PRAC)'!A180),"",'Database (LECTURE-RES-PRAC)'!A180)</f>
        <v/>
      </c>
      <c r="B183" s="119" t="str">
        <f>IF(ISBLANK('Database (LECTURE-RES-PRAC)'!B180),"",'Database (LECTURE-RES-PRAC)'!B180)</f>
        <v/>
      </c>
      <c r="C183" s="134" t="str">
        <f>IF(B183&lt;&gt;"",IF(C$16="PRELIM",'Grade computation'!C183, IF(C$16="MIDTERM",'Grade computation'!K183, IF(C$16="FINAL",'Grade computation'!S183,""))),"")</f>
        <v/>
      </c>
      <c r="D183" s="135" t="str">
        <f t="shared" si="1"/>
        <v/>
      </c>
      <c r="E183" s="134" t="str">
        <f>IF(B183&lt;&gt;"", IF(C$16="PRELIM",'Grade computation'!E183, IF(C$16="MIDTERM",'Grade computation'!M183, IF(C$16="FINAL",'Grade computation'!U183,""))),"")</f>
        <v/>
      </c>
      <c r="F183" s="136" t="str">
        <f t="shared" si="2"/>
        <v/>
      </c>
      <c r="G183" s="137" t="str">
        <f t="shared" si="3"/>
        <v/>
      </c>
      <c r="H183" s="207" t="str">
        <f>IF(B183&lt;&gt;"",IF(C$16="PRELIM", 'Grade computation'!H183, IF(C$16="MIDTERM", 'Grade computation'!P183, IF(C$16="FINAL",'Grade computation'!X183, ""))),"")</f>
        <v/>
      </c>
      <c r="I183" s="137" t="str">
        <f t="shared" si="4"/>
        <v/>
      </c>
      <c r="J183" s="139" t="str">
        <f t="shared" si="5"/>
        <v/>
      </c>
      <c r="K183" s="377" t="str">
        <f t="shared" si="6"/>
        <v/>
      </c>
      <c r="L183" s="434"/>
      <c r="M183" s="25" t="str">
        <f>IF(B183 &lt;&gt; "", IFERROR(IF(C$16 = "PRELIM", SUMIF('Database (LECTURE-RES-PRAC)'!D$14:AG$14, "CLO1", 'Database (LECTURE-RES-PRAC)'!D180:AG180) / 'Grade computation'!F$4, IF(C$16 = "MIDTERM", SUMIF('Database (LECTURE-RES-PRAC)'!AJ$14:BM$14, "CLO1", 'Database (LECTURE-RES-PRAC)'!AJ180:BM180) / 'Grade computation'!G$4, IF(C$16 = "FINAL", SUMIF('Database (LECTURE-RES-PRAC)'!BP$14:CS$14, "CLO1", 'Database (LECTURE-RES-PRAC)'!BP180:CS180) / 'Grade computation'!H$4,""))),""),"")</f>
        <v/>
      </c>
      <c r="N183" s="232" t="str">
        <f t="shared" si="97"/>
        <v/>
      </c>
      <c r="O183" s="25" t="str">
        <f>IF(B183 &lt;&gt; "",IF(AND('PRINTABLE (per grading)'!H$16="EXAM", 'PRINTABLE (per grading)'!B$13="Prelim"), IF(ISERROR(SUMIF('Exam (LECTURE ONLY)'!D$20:M$20, "CLO1", 'Exam (LECTURE ONLY)'!D185:M185) / 'Exam (LECTURE ONLY)'!AL$6), "", SUMIF('Exam (LECTURE ONLY)'!D$20:M$20, "CLO1", 'Exam (LECTURE ONLY)'!D185:M185) /'Exam (LECTURE ONLY)'!AL$6),
IF(AND('PRINTABLE (per grading)'!H$16="EXAM", 'PRINTABLE (per grading)'!B$13="Midterm"), IF(ISERROR(SUMIF('Exam (LECTURE ONLY)'!O$20:X$20, "CLO1", 'Exam (LECTURE ONLY)'!O185:X185) / 'Exam (LECTURE ONLY)'!AM$6), "", SUMIF('Exam (LECTURE ONLY)'!O$20:X$20, "CLO1", 'Exam (LECTURE ONLY)'!O185:X185) / 'Exam (LECTURE ONLY)'!AM$6),
IF(AND('PRINTABLE (per grading)'!H$16="EXAM", 'PRINTABLE (per grading)'!B$13="Final"), IF(ISERROR(SUMIF('Exam (LECTURE ONLY)'!Z$20:AI$20, "CLO1", 'Exam (LECTURE ONLY)'!Z185:AI185) / 'Exam (LECTURE ONLY)'!AN$6), "", SUMIF('Exam (LECTURE ONLY)'!Z$20:AI$20, "CLO1", 'Exam (LECTURE ONLY)'!Z185:AI185) / 'Exam (LECTURE ONLY)'!AN$6),
IF(AND('PRINTABLE (per grading)'!H$16="OUTPUT", 'PRINTABLE (per grading)'!B$13="Prelim"), IF(ISERROR(SUMIF(OUTPUT!C$20:M$20, "CLO1", OUTPUT!C185:M185) / OUTPUT!AL$6), "", SUMIF(OUTPUT!C$20:M$20, "CLO1", OUTPUT!C185:M185) / OUTPUT!AL$6),
IF(AND('PRINTABLE (per grading)'!H$16="OUTPUT", 'PRINTABLE (per grading)'!B$13="Midterm"), IF(ISERROR(SUMIF(OUTPUT!O$20:Y$20, "CLO1", OUTPUT!O185:Y185) / OUTPUT!AM$6), "", SUMIF(OUTPUT!O$20:Y$20, "CLO1", OUTPUT!O185:Y185) / OUTPUT!AM$6),
IF(AND('PRINTABLE (per grading)'!H$16="OUTPUT", 'PRINTABLE (per grading)'!B$13="Final"), IF(ISERROR(SUMIF(OUTPUT!AA$20:AI$20, "CLO1", OUTPUT!AA185:AI185) / OUTPUT!AN$6), "", SUMIF(OUTPUT!AA$20:AI$20, "CLO1", OUTPUT!AA185:AI185) / OUTPUT!AN$6),
"")))))),"")</f>
        <v/>
      </c>
      <c r="P183" s="232" t="str">
        <f t="shared" si="98"/>
        <v/>
      </c>
      <c r="Q183" s="233" t="str">
        <f t="shared" si="99"/>
        <v/>
      </c>
      <c r="R183" s="25" t="str">
        <f>IF(B183 &lt;&gt; "", IFERROR(IF(C$16 = "PRELIM", SUMIF('Database (LECTURE-RES-PRAC)'!D$14:AG$14, "CLO2", 'Database (LECTURE-RES-PRAC)'!D180:AG180) / 'Grade computation'!F$5, IF(C$16 = "MIDTERM", SUMIF('Database (LECTURE-RES-PRAC)'!AJ$14:BM$14, "CLO2", 'Database (LECTURE-RES-PRAC)'!AJ180:BM180) / 'Grade computation'!G$5, IF(C$16 = "FINAL", SUMIF('Database (LECTURE-RES-PRAC)'!BP$14:CS$14, "CLO2", 'Database (LECTURE-RES-PRAC)'!BP180:CS180) / 'Grade computation'!H$5,""))),""),"")</f>
        <v/>
      </c>
      <c r="S183" s="232" t="str">
        <f t="shared" si="100"/>
        <v/>
      </c>
      <c r="T183" s="25" t="str">
        <f>IF(B183 &lt;&gt; "",IF(AND('PRINTABLE (per grading)'!H$16="EXAM", 'PRINTABLE (per grading)'!B$13="Prelim"), IF(ISERROR(SUMIF('Exam (LECTURE ONLY)'!D$20:M$20, "CLO2", 'Exam (LECTURE ONLY)'!D185:M185) / 'Exam (LECTURE ONLY)'!AL$7), "", SUMIF('Exam (LECTURE ONLY)'!D$20:M$20, "CLO2", 'Exam (LECTURE ONLY)'!D185:M185) /'Exam (LECTURE ONLY)'!AL$7),
IF(AND('PRINTABLE (per grading)'!H$16="EXAM", 'PRINTABLE (per grading)'!B$13="Midterm"), IF(ISERROR(SUMIF('Exam (LECTURE ONLY)'!O$20:X$20, "CLO2", 'Exam (LECTURE ONLY)'!O185:X185) / 'Exam (LECTURE ONLY)'!AM$7), "", SUMIF('Exam (LECTURE ONLY)'!O$20:X$20, "CLO2", 'Exam (LECTURE ONLY)'!O185:X185) / 'Exam (LECTURE ONLY)'!AM$7),
IF(AND('PRINTABLE (per grading)'!H$16="EXAM", 'PRINTABLE (per grading)'!B$13="Final"), IF(ISERROR(SUMIF('Exam (LECTURE ONLY)'!Z$20:AI$20, "CLO2", 'Exam (LECTURE ONLY)'!Z185:AI185) / 'Exam (LECTURE ONLY)'!AN$7), "", SUMIF('Exam (LECTURE ONLY)'!Z$20:AI$20, "CLO2", 'Exam (LECTURE ONLY)'!Z185:AI185) / 'Exam (LECTURE ONLY)'!AN$7),
IF(AND('PRINTABLE (per grading)'!H$16="OUTPUT", 'PRINTABLE (per grading)'!B$13="Prelim"), IF(ISERROR(SUMIF(OUTPUT!C$20:M$20, "CLO2", OUTPUT!C185:M185) / OUTPUT!AL$7), "", SUMIF(OUTPUT!C$20:M$20, "CLO2", OUTPUT!C185:M185) / OUTPUT!AL$7),
IF(AND('PRINTABLE (per grading)'!H$16="OUTPUT", 'PRINTABLE (per grading)'!B$13="Midterm"), IF(ISERROR(SUMIF(OUTPUT!O$20:Y$20, "CLO2", OUTPUT!O185:Y185) / OUTPUT!AM$7), "", SUMIF(OUTPUT!O$20:Y$20, "CLO2", OUTPUT!O185:Y185) / OUTPUT!AM$7),
IF(AND('PRINTABLE (per grading)'!H$16="OUTPUT", 'PRINTABLE (per grading)'!B$13="Final"), IF(ISERROR(SUMIF(OUTPUT!AA$20:AI$20, "CLO2", OUTPUT!AA185:AI185) / OUTPUT!AN$7), "", SUMIF(OUTPUT!AA$20:AI$20, "CLO2", OUTPUT!AA185:AI185) / OUTPUT!AN$7),
"")))))),"")</f>
        <v/>
      </c>
      <c r="U183" s="232" t="str">
        <f t="shared" si="101"/>
        <v/>
      </c>
      <c r="V183" s="233" t="str">
        <f t="shared" si="102"/>
        <v/>
      </c>
      <c r="W183" s="25" t="str">
        <f>IF(B183 &lt;&gt; "", IFERROR(IF(C$16 = "PRELIM", SUMIF('Database (LECTURE-RES-PRAC)'!D$14:AG$14, "CLO3", 'Database (LECTURE-RES-PRAC)'!D180:AG180) / 'Grade computation'!F$6, IF(C$16 = "MIDTERM", SUMIF('Database (LECTURE-RES-PRAC)'!AJ$14:BM$14, "CLO3", 'Database (LECTURE-RES-PRAC)'!AJ180:BM180) / 'Grade computation'!G$6, IF(C$16 = "FINAL", SUMIF('Database (LECTURE-RES-PRAC)'!BP$14:CS$14, "CLO3", 'Database (LECTURE-RES-PRAC)'!BP180:CS180) / 'Grade computation'!H$6,""))),""),"")</f>
        <v/>
      </c>
      <c r="X183" s="232" t="str">
        <f t="shared" si="103"/>
        <v/>
      </c>
      <c r="Y183" s="25" t="str">
        <f>IF(B183 &lt;&gt; "",IF(AND('PRINTABLE (per grading)'!H$16="EXAM", 'PRINTABLE (per grading)'!B$13="Prelim"), IF(ISERROR(SUMIF('Exam (LECTURE ONLY)'!D$20:M$20, "CLO3", 'Exam (LECTURE ONLY)'!D185:M185) / 'Exam (LECTURE ONLY)'!AL$8), "", SUMIF('Exam (LECTURE ONLY)'!D$20:M$20, "CLO3", 'Exam (LECTURE ONLY)'!D185:M185) /'Exam (LECTURE ONLY)'!AL$8),
IF(AND('PRINTABLE (per grading)'!H$16="EXAM", 'PRINTABLE (per grading)'!B$13="Midterm"), IF(ISERROR(SUMIF('Exam (LECTURE ONLY)'!O$20:X$20, "CLO3", 'Exam (LECTURE ONLY)'!O185:X185) / 'Exam (LECTURE ONLY)'!AM$8), "", SUMIF('Exam (LECTURE ONLY)'!O$20:X$20, "CLO3", 'Exam (LECTURE ONLY)'!O185:X185) / 'Exam (LECTURE ONLY)'!AM$8),
IF(AND('PRINTABLE (per grading)'!H$16="EXAM", 'PRINTABLE (per grading)'!B$13="Final"), IF(ISERROR(SUMIF('Exam (LECTURE ONLY)'!Z$20:AI$20, "CLO3", 'Exam (LECTURE ONLY)'!Z185:AI185) / 'Exam (LECTURE ONLY)'!AN$8), "", SUMIF('Exam (LECTURE ONLY)'!Z$20:AI$20, "CLO3", 'Exam (LECTURE ONLY)'!Z185:AI185) / 'Exam (LECTURE ONLY)'!AN$8),
IF(AND('PRINTABLE (per grading)'!H$16="OUTPUT", 'PRINTABLE (per grading)'!B$13="Prelim"), IF(ISERROR(SUMIF(OUTPUT!C$20:M$20, "CLO3", OUTPUT!C185:M185) / OUTPUT!AL$8), "", SUMIF(OUTPUT!C$20:M$20, "CLO3", OUTPUT!C185:M185) / OUTPUT!AL$8),
IF(AND('PRINTABLE (per grading)'!H$16="OUTPUT", 'PRINTABLE (per grading)'!B$13="Midterm"), IF(ISERROR(SUMIF(OUTPUT!O$20:Y$20, "CLO3", OUTPUT!O185:Y185) / OUTPUT!AM$8), "", SUMIF(OUTPUT!O$20:Y$20, "CLO3", OUTPUT!O185:Y185) / OUTPUT!AM$8),
IF(AND('PRINTABLE (per grading)'!H$16="OUTPUT", 'PRINTABLE (per grading)'!B$13="Final"), IF(ISERROR(SUMIF(OUTPUT!AA$20:AI$20, "CLO3", OUTPUT!AA185:AI185) / OUTPUT!AN$8), "", SUMIF(OUTPUT!AA$20:AI$20, "CLO3", OUTPUT!AA185:AI185) / OUTPUT!AN$8),
"" )))))),"")</f>
        <v/>
      </c>
      <c r="Z183" s="232" t="str">
        <f t="shared" si="104"/>
        <v/>
      </c>
      <c r="AA183" s="233" t="str">
        <f t="shared" si="105"/>
        <v/>
      </c>
      <c r="AB183" s="25" t="str">
        <f>IF(B183 &lt;&gt; "", IFERROR(IF(C$16 = "PRELIM", SUMIF('Database (LECTURE-RES-PRAC)'!D$14:AG$14, "CLO4", 'Database (LECTURE-RES-PRAC)'!D180:AG180) / 'Grade computation'!F$7, IF(C$16 = "MIDTERM", SUMIF('Database (LECTURE-RES-PRAC)'!AJ$14:BM$14, "CLO4", 'Database (LECTURE-RES-PRAC)'!AJ180:BM180) / 'Grade computation'!G$7, IF(C$16 = "FINAL", SUMIF('Database (LECTURE-RES-PRAC)'!BP$14:CS$14, "CLO4", 'Database (LECTURE-RES-PRAC)'!BP180:CS180) / 'Grade computation'!H$7,""))),""),"")</f>
        <v/>
      </c>
      <c r="AC183" s="232" t="str">
        <f t="shared" si="106"/>
        <v/>
      </c>
      <c r="AD183" s="25" t="str">
        <f>IF(B183 &lt;&gt; "",IF(AND('PRINTABLE (per grading)'!H$16="EXAM", 'PRINTABLE (per grading)'!B$13="Prelim"), IF(ISERROR(SUMIF('Exam (LECTURE ONLY)'!D$20:M$20, "CLO4", 'Exam (LECTURE ONLY)'!D185:M185) / 'Exam (LECTURE ONLY)'!AL$9), "", SUMIF('Exam (LECTURE ONLY)'!D$20:M$20, "CLO4", 'Exam (LECTURE ONLY)'!D185:M185) /'Exam (LECTURE ONLY)'!AL$9),
IF(AND('PRINTABLE (per grading)'!H$16="EXAM", 'PRINTABLE (per grading)'!B$13="Midterm"), IF(ISERROR(SUMIF('Exam (LECTURE ONLY)'!O$20:X$20, "CLO4", 'Exam (LECTURE ONLY)'!O185:X185) / 'Exam (LECTURE ONLY)'!AM$9), "", SUMIF('Exam (LECTURE ONLY)'!O$20:X$20, "CLO4", 'Exam (LECTURE ONLY)'!O185:X185) / 'Exam (LECTURE ONLY)'!AM$9),
IF(AND('PRINTABLE (per grading)'!H$16="EXAM", 'PRINTABLE (per grading)'!B$13="Final"), IF(ISERROR(SUMIF('Exam (LECTURE ONLY)'!Z$20:AI$20, "CLO4", 'Exam (LECTURE ONLY)'!Z185:AI185) / 'Exam (LECTURE ONLY)'!AN$9), "", SUMIF('Exam (LECTURE ONLY)'!Z$20:AI$20, "CLO4", 'Exam (LECTURE ONLY)'!Z185:AI185) / 'Exam (LECTURE ONLY)'!AN$9),
IF(AND('PRINTABLE (per grading)'!H$16="OUTPUT", 'PRINTABLE (per grading)'!B$13="Prelim"), IF(ISERROR(SUMIF(OUTPUT!C$20:M$20, "CLO4", OUTPUT!C185:M185) / OUTPUT!AL$9), "", SUMIF(OUTPUT!C$20:M$20, "CLO4", OUTPUT!C185:M185) / OUTPUT!AL$9),
IF(AND('PRINTABLE (per grading)'!H$16="OUTPUT", 'PRINTABLE (per grading)'!B$13="Midterm"), IF(ISERROR(SUMIF(OUTPUT!O$20:Y$20, "CLO4", OUTPUT!O185:Y185) / OUTPUT!AM$9), "", SUMIF(OUTPUT!O$20:Y$20, "CLO4", OUTPUT!O185:Y185) / OUTPUT!AM$9),
IF(AND('PRINTABLE (per grading)'!H$16="OUTPUT", 'PRINTABLE (per grading)'!B$13="Final"), IF(ISERROR(SUMIF(OUTPUT!AA$20:AI$20, "CLO4", OUTPUT!AA185:AI185) / OUTPUT!AN$9), "", SUMIF(OUTPUT!AA$20:AI$20, "CLO4", OUTPUT!AA185:AI185) / OUTPUT!AN$9),
"")))))),"")</f>
        <v/>
      </c>
      <c r="AE183" s="232" t="str">
        <f t="shared" si="107"/>
        <v/>
      </c>
      <c r="AF183" s="233" t="str">
        <f t="shared" si="108"/>
        <v/>
      </c>
      <c r="AG183" s="25" t="str">
        <f>IF(B183 &lt;&gt; "", IFERROR(IF(C$16 = "PRELIM", SUMIF('Database (LECTURE-RES-PRAC)'!D$14:AG$14, "CLO5", 'Database (LECTURE-RES-PRAC)'!D180:AG180) / 'Grade computation'!F$8, IF(C$16 = "MIDTERM", SUMIF('Database (LECTURE-RES-PRAC)'!AJ$14:BM$14, "CLO5", 'Database (LECTURE-RES-PRAC)'!AJ180:BM180) / 'Grade computation'!G$8, IF(C$16 = "FINAL", SUMIF('Database (LECTURE-RES-PRAC)'!BP$14:CS$14, "CLO5", 'Database (LECTURE-RES-PRAC)'!BP180:CS180) / 'Grade computation'!H$8,""))),""),"")</f>
        <v/>
      </c>
      <c r="AH183" s="232" t="str">
        <f t="shared" si="109"/>
        <v/>
      </c>
      <c r="AI183" s="25" t="str">
        <f>IF(B183 &lt;&gt; "",IF(AND('PRINTABLE (per grading)'!H$16="EXAM", 'PRINTABLE (per grading)'!B$13="Prelim"), IF(ISERROR(SUMIF('Exam (LECTURE ONLY)'!D$20:M$20, "CLO5", 'Exam (LECTURE ONLY)'!D185:M185) / 'Exam (LECTURE ONLY)'!AL$10), "", SUMIF('Exam (LECTURE ONLY)'!D$20:M$20, "CLO5", 'Exam (LECTURE ONLY)'!D185:M185) /'Exam (LECTURE ONLY)'!AL$10),
IF(AND('PRINTABLE (per grading)'!H$16="EXAM", 'PRINTABLE (per grading)'!B$13="Midterm"), IF(ISERROR(SUMIF('Exam (LECTURE ONLY)'!O$20:X$20, "CLO5", 'Exam (LECTURE ONLY)'!O185:X185) / 'Exam (LECTURE ONLY)'!AM$10), "", SUMIF('Exam (LECTURE ONLY)'!O$20:X$20, "CLO5", 'Exam (LECTURE ONLY)'!O185:X185) / 'Exam (LECTURE ONLY)'!AM$10),
IF(AND('PRINTABLE (per grading)'!H$16="EXAM", 'PRINTABLE (per grading)'!B$13="Final"), IF(ISERROR(SUMIF('Exam (LECTURE ONLY)'!Z$20:AI$20, "CLO5", 'Exam (LECTURE ONLY)'!Z185:AI185) / 'Exam (LECTURE ONLY)'!AN$10), "", SUMIF('Exam (LECTURE ONLY)'!Z$20:AI$20, "CLO5", 'Exam (LECTURE ONLY)'!Z185:AI185) / 'Exam (LECTURE ONLY)'!AN$10),
IF(AND('PRINTABLE (per grading)'!H$16="OUTPUT", 'PRINTABLE (per grading)'!B$13="Prelim"), IF(ISERROR(SUMIF(OUTPUT!C$20:M$20, "CLO5", OUTPUT!C185:M185) / OUTPUT!AL$10), "", SUMIF(OUTPUT!C$20:M$20, "CLO5", OUTPUT!C185:M185) / OUTPUT!AL$10),
IF(AND('PRINTABLE (per grading)'!H$16="OUTPUT", 'PRINTABLE (per grading)'!B$13="Midterm"), IF(ISERROR(SUMIF(OUTPUT!O$20:Y$20, "CLO5", OUTPUT!O185:Y185) / OUTPUT!AM$10), "", SUMIF(OUTPUT!O$20:Y$20, "CLO5", OUTPUT!O185:Y185) / OUTPUT!AM$10),
IF(AND('PRINTABLE (per grading)'!H$16="OUTPUT", 'PRINTABLE (per grading)'!B$13="Final"), IF(ISERROR(SUMIF(OUTPUT!AA$20:AI$20, "CLO5", OUTPUT!AA185:AI185) / OUTPUT!AN$10), "", SUMIF(OUTPUT!AA$20:AI$20, "CLO5", OUTPUT!AA185:AI185) / OUTPUT!AN$10),
"")))))),"")</f>
        <v/>
      </c>
      <c r="AJ183" s="232" t="str">
        <f t="shared" si="110"/>
        <v/>
      </c>
      <c r="AK183" s="233" t="str">
        <f t="shared" si="111"/>
        <v/>
      </c>
      <c r="AL183" s="25" t="str">
        <f>IF(B183 &lt;&gt; "", IFERROR(IF(C$16 = "PRELIM", SUMIF('Database (LECTURE-RES-PRAC)'!D$14:AG$14, "CLO6", 'Database (LECTURE-RES-PRAC)'!D180:AG180) / 'Grade computation'!F$9, IF(C$16 = "MIDTERM", SUMIF('Database (LECTURE-RES-PRAC)'!AJ$14:BM$14, "CLO6", 'Database (LECTURE-RES-PRAC)'!AJ180:BM180) / 'Grade computation'!G$9, IF(C$16 = "FINAL", SUMIF('Database (LECTURE-RES-PRAC)'!BP$14:CS$14, "CLO6", 'Database (LECTURE-RES-PRAC)'!BP180:CS180) / 'Grade computation'!H$9,""))),""),"")</f>
        <v/>
      </c>
      <c r="AM183" s="232" t="str">
        <f t="shared" si="112"/>
        <v/>
      </c>
      <c r="AN183" s="25" t="str">
        <f>IF(B183 &lt;&gt; "",IF(AND('PRINTABLE (per grading)'!H$16="EXAM", 'PRINTABLE (per grading)'!B$13="Prelim"), IF(ISERROR(SUMIF('Exam (LECTURE ONLY)'!D$20:M$20, "CLO6", 'Exam (LECTURE ONLY)'!D185:M185) / 'Exam (LECTURE ONLY)'!AL$11), "", SUMIF('Exam (LECTURE ONLY)'!D$20:M$20, "CLO6", 'Exam (LECTURE ONLY)'!D185:M185) /'Exam (LECTURE ONLY)'!AL$11),
IF(AND('PRINTABLE (per grading)'!H$16="EXAM", 'PRINTABLE (per grading)'!B$13="Midterm"), IF(ISERROR(SUMIF('Exam (LECTURE ONLY)'!O$20:X$20, "CLO6", 'Exam (LECTURE ONLY)'!O185:X185) / 'Exam (LECTURE ONLY)'!AM$11), "", SUMIF('Exam (LECTURE ONLY)'!O$20:X$20, "CLO6", 'Exam (LECTURE ONLY)'!O185:X185) / 'Exam (LECTURE ONLY)'!AM$11),
IF(AND('PRINTABLE (per grading)'!H$16="EXAM", 'PRINTABLE (per grading)'!B$13="Final"), IF(ISERROR(SUMIF('Exam (LECTURE ONLY)'!Z$20:AI$20, "CLO6", 'Exam (LECTURE ONLY)'!Z185:AI185) / 'Exam (LECTURE ONLY)'!AN$11), "", SUMIF('Exam (LECTURE ONLY)'!Z$20:AI$20, "CLO6", 'Exam (LECTURE ONLY)'!Z185:AI185) / 'Exam (LECTURE ONLY)'!AN$11),
IF(AND('PRINTABLE (per grading)'!H$16="OUTPUT", 'PRINTABLE (per grading)'!B$13="Prelim"), IF(ISERROR(SUMIF(OUTPUT!C$20:M$20, "CLO6", OUTPUT!C185:M185) / OUTPUT!AL$11), "", SUMIF(OUTPUT!C$20:M$20, "CLO6", OUTPUT!C185:M185) / OUTPUT!AL$11),
IF(AND('PRINTABLE (per grading)'!H$16="OUTPUT", 'PRINTABLE (per grading)'!B$13="Midterm"), IF(ISERROR(SUMIF(OUTPUT!O$20:Y$20, "CLO6", OUTPUT!O185:Y185) / OUTPUT!AM$11), "", SUMIF(OUTPUT!O$20:Y$20, "CLO6", OUTPUT!O185:Y185) / OUTPUT!AM$11),
IF(AND('PRINTABLE (per grading)'!H$16="OUTPUT", 'PRINTABLE (per grading)'!B$13="Final"), IF(ISERROR(SUMIF(OUTPUT!AA$20:AI$20, "CLO6", OUTPUT!AA185:AI185) / OUTPUT!AN$11), "", SUMIF(OUTPUT!AA$20:AI$20, "CLO6", OUTPUT!AA185:AI185) / OUTPUT!AN$11),
"")))))),"")</f>
        <v/>
      </c>
      <c r="AO183" s="232" t="str">
        <f t="shared" si="113"/>
        <v/>
      </c>
      <c r="AP183" s="233" t="str">
        <f t="shared" si="114"/>
        <v/>
      </c>
      <c r="AQ183" s="25" t="str">
        <f>IF(B183 &lt;&gt; "", IFERROR(IF(C$16 = "PRELIM", SUMIF('Database (LECTURE-RES-PRAC)'!D$14:AG$14, "CLO7", 'Database (LECTURE-RES-PRAC)'!D180:AG180) / 'Grade computation'!F$10, IF(C$16 = "MIDTERM", SUMIF('Database (LECTURE-RES-PRAC)'!AJ$14:BM$14, "CLO7", 'Database (LECTURE-RES-PRAC)'!AJ180:BM180) / 'Grade computation'!G$10, IF(C$16 = "FINAL", SUMIF('Database (LECTURE-RES-PRAC)'!BP$14:CS$14, "CLO7", 'Database (LECTURE-RES-PRAC)'!BP180:CS180) / 'Grade computation'!H$10,""))),""),"")</f>
        <v/>
      </c>
      <c r="AR183" s="232" t="str">
        <f t="shared" si="115"/>
        <v/>
      </c>
      <c r="AS183" s="25" t="str">
        <f>IF(B183 &lt;&gt; "",IF(AND('PRINTABLE (per grading)'!H$16="EXAM", 'PRINTABLE (per grading)'!B$13="Prelim"), IF(ISERROR(SUMIF('Exam (LECTURE ONLY)'!D$20:M$20, "CLO7", 'Exam (LECTURE ONLY)'!D185:M185) / 'Exam (LECTURE ONLY)'!AL$12), "", SUMIF('Exam (LECTURE ONLY)'!D$20:M$20, "CLO7", 'Exam (LECTURE ONLY)'!D185:M185) /'Exam (LECTURE ONLY)'!AL$12),
IF(AND('PRINTABLE (per grading)'!H$16="EXAM", 'PRINTABLE (per grading)'!B$13="Midterm"), IF(ISERROR(SUMIF('Exam (LECTURE ONLY)'!O$20:X$20, "CLO7", 'Exam (LECTURE ONLY)'!O185:X185) / 'Exam (LECTURE ONLY)'!AM$12), "", SUMIF('Exam (LECTURE ONLY)'!O$20:X$20, "CLO7", 'Exam (LECTURE ONLY)'!O185:X185) / 'Exam (LECTURE ONLY)'!AM$12),
IF(AND('PRINTABLE (per grading)'!H$16="EXAM", 'PRINTABLE (per grading)'!B$13="Final"), IF(ISERROR(SUMIF('Exam (LECTURE ONLY)'!Z$20:AI$20, "CLO7", 'Exam (LECTURE ONLY)'!Z185:AI185) / 'Exam (LECTURE ONLY)'!AN$12), "", SUMIF('Exam (LECTURE ONLY)'!Z$20:AI$20, "CLO7", 'Exam (LECTURE ONLY)'!Z185:AI185) / 'Exam (LECTURE ONLY)'!AN$12),
IF(AND('PRINTABLE (per grading)'!H$16="OUTPUT", 'PRINTABLE (per grading)'!B$13="Prelim"), IF(ISERROR(SUMIF(OUTPUT!C$20:M$20, "CLO7", OUTPUT!C185:M185) / OUTPUT!AL$12), "", SUMIF(OUTPUT!C$20:M$20, "CLO7", OUTPUT!C185:M185) / OUTPUT!AL$12),
IF(AND('PRINTABLE (per grading)'!H$16="OUTPUT", 'PRINTABLE (per grading)'!B$13="Midterm"), IF(ISERROR(SUMIF(OUTPUT!O$20:Y$20, "CLO7", OUTPUT!O185:Y185) / OUTPUT!AM$12), "", SUMIF(OUTPUT!O$20:Y$20, "CLO7", OUTPUT!O185:Y185) / OUTPUT!AM$12),
IF(AND('PRINTABLE (per grading)'!H$16="OUTPUT", 'PRINTABLE (per grading)'!B$13="Final"), IF(ISERROR(SUMIF(OUTPUT!AA$20:AI$20, "CLO7", OUTPUT!AA185:AI185) / OUTPUT!AN$12), "", SUMIF(OUTPUT!AA$20:AI$20, "CLO7", OUTPUT!AA185:AI185) / OUTPUT!AN$12),
"")))))),"")</f>
        <v/>
      </c>
      <c r="AT183" s="232" t="str">
        <f t="shared" si="116"/>
        <v/>
      </c>
      <c r="AU183" s="233" t="str">
        <f t="shared" si="117"/>
        <v/>
      </c>
      <c r="AV183" s="25" t="str">
        <f>IF(B183 &lt;&gt; "", IFERROR(IF(C$16 = "PRELIM", SUMIF('Database (LECTURE-RES-PRAC)'!D$14:AG$14, "CLO8", 'Database (LECTURE-RES-PRAC)'!D180:AG180) / 'Grade computation'!F$11, IF(C$16 = "MIDTERM", SUMIF('Database (LECTURE-RES-PRAC)'!AJ$14:BM$14, "CLO8", 'Database (LECTURE-RES-PRAC)'!AJ180:BM180) / 'Grade computation'!G$11, IF(C$16 = "FINAL", SUMIF('Database (LECTURE-RES-PRAC)'!BP$14:CS$14, "CLO8", 'Database (LECTURE-RES-PRAC)'!BP180:CS180) / 'Grade computation'!H$11,""))),""),"")</f>
        <v/>
      </c>
      <c r="AW183" s="232" t="str">
        <f t="shared" si="118"/>
        <v/>
      </c>
      <c r="AX183" s="25" t="str">
        <f>IF(B183 &lt;&gt; "",IF(AND('PRINTABLE (per grading)'!H$16="EXAM", 'PRINTABLE (per grading)'!B$13="Prelim"), IF(ISERROR(SUMIF('Exam (LECTURE ONLY)'!D$20:M$20, "CLO8", 'Exam (LECTURE ONLY)'!D185:M185) / 'Exam (LECTURE ONLY)'!AL$13), "", SUMIF('Exam (LECTURE ONLY)'!D$20:M$20, "CLO8", 'Exam (LECTURE ONLY)'!D185:M185) /'Exam (LECTURE ONLY)'!AL$13),
IF(AND('PRINTABLE (per grading)'!H$16="EXAM", 'PRINTABLE (per grading)'!B$13="Midterm"), IF(ISERROR(SUMIF('Exam (LECTURE ONLY)'!O$20:X$20, "CLO8", 'Exam (LECTURE ONLY)'!O185:X185) / 'Exam (LECTURE ONLY)'!AM$13), "", SUMIF('Exam (LECTURE ONLY)'!O$20:X$20, "CLO8", 'Exam (LECTURE ONLY)'!O185:X185) / 'Exam (LECTURE ONLY)'!AM$13),
IF(AND('PRINTABLE (per grading)'!H$16="EXAM", 'PRINTABLE (per grading)'!B$13="Final"), IF(ISERROR(SUMIF('Exam (LECTURE ONLY)'!Z$20:AI$20, "CLO8", 'Exam (LECTURE ONLY)'!Z185:AI185) / 'Exam (LECTURE ONLY)'!AN$13), "", SUMIF('Exam (LECTURE ONLY)'!Z$20:AI$20, "CLO8", 'Exam (LECTURE ONLY)'!Z185:AI185) / 'Exam (LECTURE ONLY)'!AN$13),
IF(AND('PRINTABLE (per grading)'!H$16="OUTPUT", 'PRINTABLE (per grading)'!B$13="Prelim"), IF(ISERROR(SUMIF(OUTPUT!C$20:M$20, "CLO8", OUTPUT!C185:M185) / OUTPUT!AL$13), "", SUMIF(OUTPUT!C$20:M$20, "CLO8", OUTPUT!C185:M185) / OUTPUT!AL$13),
IF(AND('PRINTABLE (per grading)'!H$16="OUTPUT", 'PRINTABLE (per grading)'!B$13="Midterm"), IF(ISERROR(SUMIF(OUTPUT!O$20:Y$20, "CLO8", OUTPUT!O185:Y185) / OUTPUT!AM$13), "", SUMIF(OUTPUT!O$20:Y$20, "CLO8", OUTPUT!O185:Y185) / OUTPUT!AM$13),
IF(AND('PRINTABLE (per grading)'!H$16="OUTPUT", 'PRINTABLE (per grading)'!B$13="Final"), IF(ISERROR(SUMIF(OUTPUT!AA$20:AI$20, "CLO8", OUTPUT!AA185:AI185) / OUTPUT!AN$13), "", SUMIF(OUTPUT!AA$20:AI$20, "CLO8", OUTPUT!AA185:AI185) / OUTPUT!AN$13),
"")))))),"")</f>
        <v/>
      </c>
      <c r="AY183" s="232" t="str">
        <f t="shared" si="119"/>
        <v/>
      </c>
      <c r="AZ183" s="233" t="str">
        <f t="shared" si="120"/>
        <v/>
      </c>
      <c r="BA183" s="25" t="str">
        <f>IF(B183 &lt;&gt; "", IFERROR(IF(C$16 = "PRELIM", SUMIF('Database (LECTURE-RES-PRAC)'!D$14:AG$14, "CLO9", 'Database (LECTURE-RES-PRAC)'!D180:AG180) / 'Grade computation'!F$12, IF(C$16 = "MIDTERM", SUMIF('Database (LECTURE-RES-PRAC)'!AJ$14:BM$14, "CLO9", 'Database (LECTURE-RES-PRAC)'!AJ180:BM180) / 'Grade computation'!G$12, IF(C$16 = "FINAL", SUMIF('Database (LECTURE-RES-PRAC)'!BP$14:CS$14, "CLO9", 'Database (LECTURE-RES-PRAC)'!BP180:CS180) / 'Grade computation'!H$12,""))),""),"")</f>
        <v/>
      </c>
      <c r="BB183" s="232" t="str">
        <f t="shared" si="121"/>
        <v/>
      </c>
      <c r="BC183" s="25" t="str">
        <f>IF(B183 &lt;&gt; "",IF(AND('PRINTABLE (per grading)'!H$16="EXAM", 'PRINTABLE (per grading)'!B$13="Prelim"), IF(ISERROR(SUMIF('Exam (LECTURE ONLY)'!D$20:M$20, "CLO9", 'Exam (LECTURE ONLY)'!D185:M185) / 'Exam (LECTURE ONLY)'!AL$14), "", SUMIF('Exam (LECTURE ONLY)'!D$20:M$20, "CLO9", 'Exam (LECTURE ONLY)'!D185:M185) /'Exam (LECTURE ONLY)'!AL$14),
IF(AND('PRINTABLE (per grading)'!H$16="EXAM", 'PRINTABLE (per grading)'!B$13="Midterm"), IF(ISERROR(SUMIF('Exam (LECTURE ONLY)'!O$20:X$20, "CLO9", 'Exam (LECTURE ONLY)'!O185:X185) / 'Exam (LECTURE ONLY)'!AM$14), "", SUMIF('Exam (LECTURE ONLY)'!O$20:X$20, "CLO9", 'Exam (LECTURE ONLY)'!O185:X185) / 'Exam (LECTURE ONLY)'!AM$14),
IF(AND('PRINTABLE (per grading)'!H$16="EXAM", 'PRINTABLE (per grading)'!B$13="Final"), IF(ISERROR(SUMIF('Exam (LECTURE ONLY)'!Z$20:AI$20, "CLO9", 'Exam (LECTURE ONLY)'!Z185:AI185) / 'Exam (LECTURE ONLY)'!AN$14), "", SUMIF('Exam (LECTURE ONLY)'!Z$20:AI$20, "CLO9", 'Exam (LECTURE ONLY)'!Z185:AI185) / 'Exam (LECTURE ONLY)'!AN$14),
IF(AND('PRINTABLE (per grading)'!H$16="OUTPUT", 'PRINTABLE (per grading)'!B$13="Prelim"), IF(ISERROR(SUMIF(OUTPUT!C$20:M$20, "CLO9", OUTPUT!C185:M185) / OUTPUT!AL$14), "", SUMIF(OUTPUT!C$20:M$20, "CLO9", OUTPUT!C185:M185) / OUTPUT!AL$14),
IF(AND('PRINTABLE (per grading)'!H$16="OUTPUT", 'PRINTABLE (per grading)'!B$13="Midterm"), IF(ISERROR(SUMIF(OUTPUT!O$20:Y$20, "CLO9", OUTPUT!O185:Y185) / OUTPUT!AM$14), "", SUMIF(OUTPUT!O$20:Y$20, "CLO9", OUTPUT!O185:Y185) / OUTPUT!AM$14),
IF(AND('PRINTABLE (per grading)'!H$16="OUTPUT", 'PRINTABLE (per grading)'!B$13="Final"), IF(ISERROR(SUMIF(OUTPUT!AA$20:AI$20, "CLO9", OUTPUT!AA185:AI185) / OUTPUT!AN$14), "", SUMIF(OUTPUT!AA$20:AI$20, "CLO9", OUTPUT!AA185:AI185) / OUTPUT!AN$14),
"")))))),"")</f>
        <v/>
      </c>
      <c r="BD183" s="232" t="str">
        <f t="shared" si="122"/>
        <v/>
      </c>
      <c r="BE183" s="233" t="str">
        <f t="shared" si="123"/>
        <v/>
      </c>
      <c r="BF183" s="25" t="str">
        <f>IF(B183 &lt;&gt; "", IFERROR(IF(C$16 = "PRELIM", SUMIF('Database (LECTURE-RES-PRAC)'!D$14:AG$14, "CLO10", 'Database (LECTURE-RES-PRAC)'!D180:AG180) / 'Grade computation'!F$13, IF(C$16 = "MIDTERM", SUMIF('Database (LECTURE-RES-PRAC)'!AJ$14:BM$14, "CLO10", 'Database (LECTURE-RES-PRAC)'!AJ180:BM180) / 'Grade computation'!G$13, IF(C$16 = "FINAL", SUMIF('Database (LECTURE-RES-PRAC)'!BP$14:CS$14, "CLO10", 'Database (LECTURE-RES-PRAC)'!BP180:CS180) / 'Grade computation'!H$13,""))),""),"")</f>
        <v/>
      </c>
      <c r="BG183" s="232" t="str">
        <f t="shared" si="124"/>
        <v/>
      </c>
      <c r="BH183" s="25" t="str">
        <f>IF(B183 &lt;&gt; "",IF(AND('PRINTABLE (per grading)'!H$16="EXAM", 'PRINTABLE (per grading)'!B$13="Prelim"), IF(ISERROR(SUMIF('Exam (LECTURE ONLY)'!D$20:M$20, "CLO10", 'Exam (LECTURE ONLY)'!D185:M185) / 'Exam (LECTURE ONLY)'!AL$15), "", SUMIF('Exam (LECTURE ONLY)'!D$20:M$20, "CLO10", 'Exam (LECTURE ONLY)'!D185:M185) /'Exam (LECTURE ONLY)'!AL$15),
IF(AND('PRINTABLE (per grading)'!H$16="EXAM", 'PRINTABLE (per grading)'!B$13="Midterm"), IF(ISERROR(SUMIF('Exam (LECTURE ONLY)'!O$20:X$20, "CLO10", 'Exam (LECTURE ONLY)'!O185:X185) / 'Exam (LECTURE ONLY)'!AM$15), "", SUMIF('Exam (LECTURE ONLY)'!O$20:X$20, "CLO10", 'Exam (LECTURE ONLY)'!O185:X185) / 'Exam (LECTURE ONLY)'!AM$15),
IF(AND('PRINTABLE (per grading)'!H$16="EXAM", 'PRINTABLE (per grading)'!B$13="Final"), IF(ISERROR(SUMIF('Exam (LECTURE ONLY)'!Z$20:AI$20, "CLO10", 'Exam (LECTURE ONLY)'!Z185:AI185) / 'Exam (LECTURE ONLY)'!AN$15), "", SUMIF('Exam (LECTURE ONLY)'!Z$20:AI$20, "CLO10", 'Exam (LECTURE ONLY)'!Z185:AI185) / 'Exam (LECTURE ONLY)'!AN$15),
IF(AND('PRINTABLE (per grading)'!H$16="OUTPUT", 'PRINTABLE (per grading)'!B$13="Prelim"), IF(ISERROR(SUMIF(OUTPUT!C$20:M$20, "CLO10", OUTPUT!C185:M185) / OUTPUT!AL$15), "", SUMIF(OUTPUT!C$20:M$20, "CLO10", OUTPUT!C185:M185) / OUTPUT!AL$15),
IF(AND('PRINTABLE (per grading)'!H$16="OUTPUT", 'PRINTABLE (per grading)'!B$13="Midterm"), IF(ISERROR(SUMIF(OUTPUT!O$20:Y$20, "CLO10", OUTPUT!O185:Y185) / OUTPUT!AM$15), "", SUMIF(OUTPUT!O$20:Y$20, "CLO10", OUTPUT!O185:Y185) / OUTPUT!AM$15),
IF(AND('PRINTABLE (per grading)'!H$16="OUTPUT", 'PRINTABLE (per grading)'!B$13="Final"), IF(ISERROR(SUMIF(OUTPUT!AA$20:AI$20, "CLO10", OUTPUT!AA185:AI185) / OUTPUT!AN$15), "", SUMIF(OUTPUT!AA$20:AI$20, "CLO10", OUTPUT!AA185:AI185) / OUTPUT!AN$15),
"")))))),"")</f>
        <v/>
      </c>
      <c r="BI183" s="232" t="str">
        <f t="shared" si="125"/>
        <v/>
      </c>
      <c r="BJ183" s="233" t="str">
        <f t="shared" si="126"/>
        <v/>
      </c>
      <c r="BK183" s="2"/>
    </row>
    <row r="184" spans="1:63" ht="20.100000000000001" customHeight="1">
      <c r="A184" s="212" t="str">
        <f>IF(ISBLANK('Database (LECTURE-RES-PRAC)'!A181),"",'Database (LECTURE-RES-PRAC)'!A181)</f>
        <v/>
      </c>
      <c r="B184" s="213" t="str">
        <f>IF(ISBLANK('Database (LECTURE-RES-PRAC)'!B181),"",'Database (LECTURE-RES-PRAC)'!B181)</f>
        <v/>
      </c>
      <c r="C184" s="134" t="str">
        <f>IF(B184&lt;&gt;"",IF(C$16="PRELIM",'Grade computation'!C184, IF(C$16="MIDTERM",'Grade computation'!K184, IF(C$16="FINAL",'Grade computation'!S184,""))),"")</f>
        <v/>
      </c>
      <c r="D184" s="135" t="str">
        <f t="shared" si="1"/>
        <v/>
      </c>
      <c r="E184" s="134" t="str">
        <f>IF(B184&lt;&gt;"", IF(C$16="PRELIM",'Grade computation'!E184, IF(C$16="MIDTERM",'Grade computation'!M184, IF(C$16="FINAL",'Grade computation'!U184,""))),"")</f>
        <v/>
      </c>
      <c r="F184" s="136" t="str">
        <f t="shared" si="2"/>
        <v/>
      </c>
      <c r="G184" s="137" t="str">
        <f t="shared" si="3"/>
        <v/>
      </c>
      <c r="H184" s="207" t="str">
        <f>IF(B184&lt;&gt;"",IF(C$16="PRELIM", 'Grade computation'!H184, IF(C$16="MIDTERM", 'Grade computation'!P184, IF(C$16="FINAL",'Grade computation'!X184, ""))),"")</f>
        <v/>
      </c>
      <c r="I184" s="137" t="str">
        <f t="shared" si="4"/>
        <v/>
      </c>
      <c r="J184" s="139" t="str">
        <f t="shared" si="5"/>
        <v/>
      </c>
      <c r="K184" s="377" t="str">
        <f t="shared" si="6"/>
        <v/>
      </c>
      <c r="L184" s="434"/>
      <c r="M184" s="25" t="str">
        <f>IF(B184 &lt;&gt; "", IFERROR(IF(C$16 = "PRELIM", SUMIF('Database (LECTURE-RES-PRAC)'!D$14:AG$14, "CLO1", 'Database (LECTURE-RES-PRAC)'!D181:AG181) / 'Grade computation'!F$4, IF(C$16 = "MIDTERM", SUMIF('Database (LECTURE-RES-PRAC)'!AJ$14:BM$14, "CLO1", 'Database (LECTURE-RES-PRAC)'!AJ181:BM181) / 'Grade computation'!G$4, IF(C$16 = "FINAL", SUMIF('Database (LECTURE-RES-PRAC)'!BP$14:CS$14, "CLO1", 'Database (LECTURE-RES-PRAC)'!BP181:CS181) / 'Grade computation'!H$4,""))),""),"")</f>
        <v/>
      </c>
      <c r="N184" s="232" t="str">
        <f t="shared" si="97"/>
        <v/>
      </c>
      <c r="O184" s="25" t="str">
        <f>IF(B184 &lt;&gt; "",IF(AND('PRINTABLE (per grading)'!H$16="EXAM", 'PRINTABLE (per grading)'!B$13="Prelim"), IF(ISERROR(SUMIF('Exam (LECTURE ONLY)'!D$20:M$20, "CLO1", 'Exam (LECTURE ONLY)'!D186:M186) / 'Exam (LECTURE ONLY)'!AL$6), "", SUMIF('Exam (LECTURE ONLY)'!D$20:M$20, "CLO1", 'Exam (LECTURE ONLY)'!D186:M186) /'Exam (LECTURE ONLY)'!AL$6),
IF(AND('PRINTABLE (per grading)'!H$16="EXAM", 'PRINTABLE (per grading)'!B$13="Midterm"), IF(ISERROR(SUMIF('Exam (LECTURE ONLY)'!O$20:X$20, "CLO1", 'Exam (LECTURE ONLY)'!O186:X186) / 'Exam (LECTURE ONLY)'!AM$6), "", SUMIF('Exam (LECTURE ONLY)'!O$20:X$20, "CLO1", 'Exam (LECTURE ONLY)'!O186:X186) / 'Exam (LECTURE ONLY)'!AM$6),
IF(AND('PRINTABLE (per grading)'!H$16="EXAM", 'PRINTABLE (per grading)'!B$13="Final"), IF(ISERROR(SUMIF('Exam (LECTURE ONLY)'!Z$20:AI$20, "CLO1", 'Exam (LECTURE ONLY)'!Z186:AI186) / 'Exam (LECTURE ONLY)'!AN$6), "", SUMIF('Exam (LECTURE ONLY)'!Z$20:AI$20, "CLO1", 'Exam (LECTURE ONLY)'!Z186:AI186) / 'Exam (LECTURE ONLY)'!AN$6),
IF(AND('PRINTABLE (per grading)'!H$16="OUTPUT", 'PRINTABLE (per grading)'!B$13="Prelim"), IF(ISERROR(SUMIF(OUTPUT!C$20:M$20, "CLO1", OUTPUT!C186:M186) / OUTPUT!AL$6), "", SUMIF(OUTPUT!C$20:M$20, "CLO1", OUTPUT!C186:M186) / OUTPUT!AL$6),
IF(AND('PRINTABLE (per grading)'!H$16="OUTPUT", 'PRINTABLE (per grading)'!B$13="Midterm"), IF(ISERROR(SUMIF(OUTPUT!O$20:Y$20, "CLO1", OUTPUT!O186:Y186) / OUTPUT!AM$6), "", SUMIF(OUTPUT!O$20:Y$20, "CLO1", OUTPUT!O186:Y186) / OUTPUT!AM$6),
IF(AND('PRINTABLE (per grading)'!H$16="OUTPUT", 'PRINTABLE (per grading)'!B$13="Final"), IF(ISERROR(SUMIF(OUTPUT!AA$20:AI$20, "CLO1", OUTPUT!AA186:AI186) / OUTPUT!AN$6), "", SUMIF(OUTPUT!AA$20:AI$20, "CLO1", OUTPUT!AA186:AI186) / OUTPUT!AN$6),
"")))))),"")</f>
        <v/>
      </c>
      <c r="P184" s="232" t="str">
        <f t="shared" si="98"/>
        <v/>
      </c>
      <c r="Q184" s="233" t="str">
        <f t="shared" si="99"/>
        <v/>
      </c>
      <c r="R184" s="25" t="str">
        <f>IF(B184 &lt;&gt; "", IFERROR(IF(C$16 = "PRELIM", SUMIF('Database (LECTURE-RES-PRAC)'!D$14:AG$14, "CLO2", 'Database (LECTURE-RES-PRAC)'!D181:AG181) / 'Grade computation'!F$5, IF(C$16 = "MIDTERM", SUMIF('Database (LECTURE-RES-PRAC)'!AJ$14:BM$14, "CLO2", 'Database (LECTURE-RES-PRAC)'!AJ181:BM181) / 'Grade computation'!G$5, IF(C$16 = "FINAL", SUMIF('Database (LECTURE-RES-PRAC)'!BP$14:CS$14, "CLO2", 'Database (LECTURE-RES-PRAC)'!BP181:CS181) / 'Grade computation'!H$5,""))),""),"")</f>
        <v/>
      </c>
      <c r="S184" s="232" t="str">
        <f t="shared" si="100"/>
        <v/>
      </c>
      <c r="T184" s="25" t="str">
        <f>IF(B184 &lt;&gt; "",IF(AND('PRINTABLE (per grading)'!H$16="EXAM", 'PRINTABLE (per grading)'!B$13="Prelim"), IF(ISERROR(SUMIF('Exam (LECTURE ONLY)'!D$20:M$20, "CLO2", 'Exam (LECTURE ONLY)'!D186:M186) / 'Exam (LECTURE ONLY)'!AL$7), "", SUMIF('Exam (LECTURE ONLY)'!D$20:M$20, "CLO2", 'Exam (LECTURE ONLY)'!D186:M186) /'Exam (LECTURE ONLY)'!AL$7),
IF(AND('PRINTABLE (per grading)'!H$16="EXAM", 'PRINTABLE (per grading)'!B$13="Midterm"), IF(ISERROR(SUMIF('Exam (LECTURE ONLY)'!O$20:X$20, "CLO2", 'Exam (LECTURE ONLY)'!O186:X186) / 'Exam (LECTURE ONLY)'!AM$7), "", SUMIF('Exam (LECTURE ONLY)'!O$20:X$20, "CLO2", 'Exam (LECTURE ONLY)'!O186:X186) / 'Exam (LECTURE ONLY)'!AM$7),
IF(AND('PRINTABLE (per grading)'!H$16="EXAM", 'PRINTABLE (per grading)'!B$13="Final"), IF(ISERROR(SUMIF('Exam (LECTURE ONLY)'!Z$20:AI$20, "CLO2", 'Exam (LECTURE ONLY)'!Z186:AI186) / 'Exam (LECTURE ONLY)'!AN$7), "", SUMIF('Exam (LECTURE ONLY)'!Z$20:AI$20, "CLO2", 'Exam (LECTURE ONLY)'!Z186:AI186) / 'Exam (LECTURE ONLY)'!AN$7),
IF(AND('PRINTABLE (per grading)'!H$16="OUTPUT", 'PRINTABLE (per grading)'!B$13="Prelim"), IF(ISERROR(SUMIF(OUTPUT!C$20:M$20, "CLO2", OUTPUT!C186:M186) / OUTPUT!AL$7), "", SUMIF(OUTPUT!C$20:M$20, "CLO2", OUTPUT!C186:M186) / OUTPUT!AL$7),
IF(AND('PRINTABLE (per grading)'!H$16="OUTPUT", 'PRINTABLE (per grading)'!B$13="Midterm"), IF(ISERROR(SUMIF(OUTPUT!O$20:Y$20, "CLO2", OUTPUT!O186:Y186) / OUTPUT!AM$7), "", SUMIF(OUTPUT!O$20:Y$20, "CLO2", OUTPUT!O186:Y186) / OUTPUT!AM$7),
IF(AND('PRINTABLE (per grading)'!H$16="OUTPUT", 'PRINTABLE (per grading)'!B$13="Final"), IF(ISERROR(SUMIF(OUTPUT!AA$20:AI$20, "CLO2", OUTPUT!AA186:AI186) / OUTPUT!AN$7), "", SUMIF(OUTPUT!AA$20:AI$20, "CLO2", OUTPUT!AA186:AI186) / OUTPUT!AN$7),
"")))))),"")</f>
        <v/>
      </c>
      <c r="U184" s="232" t="str">
        <f t="shared" si="101"/>
        <v/>
      </c>
      <c r="V184" s="233" t="str">
        <f t="shared" si="102"/>
        <v/>
      </c>
      <c r="W184" s="25" t="str">
        <f>IF(B184 &lt;&gt; "", IFERROR(IF(C$16 = "PRELIM", SUMIF('Database (LECTURE-RES-PRAC)'!D$14:AG$14, "CLO3", 'Database (LECTURE-RES-PRAC)'!D181:AG181) / 'Grade computation'!F$6, IF(C$16 = "MIDTERM", SUMIF('Database (LECTURE-RES-PRAC)'!AJ$14:BM$14, "CLO3", 'Database (LECTURE-RES-PRAC)'!AJ181:BM181) / 'Grade computation'!G$6, IF(C$16 = "FINAL", SUMIF('Database (LECTURE-RES-PRAC)'!BP$14:CS$14, "CLO3", 'Database (LECTURE-RES-PRAC)'!BP181:CS181) / 'Grade computation'!H$6,""))),""),"")</f>
        <v/>
      </c>
      <c r="X184" s="232" t="str">
        <f t="shared" si="103"/>
        <v/>
      </c>
      <c r="Y184" s="25" t="str">
        <f>IF(B184 &lt;&gt; "",IF(AND('PRINTABLE (per grading)'!H$16="EXAM", 'PRINTABLE (per grading)'!B$13="Prelim"), IF(ISERROR(SUMIF('Exam (LECTURE ONLY)'!D$20:M$20, "CLO3", 'Exam (LECTURE ONLY)'!D186:M186) / 'Exam (LECTURE ONLY)'!AL$8), "", SUMIF('Exam (LECTURE ONLY)'!D$20:M$20, "CLO3", 'Exam (LECTURE ONLY)'!D186:M186) /'Exam (LECTURE ONLY)'!AL$8),
IF(AND('PRINTABLE (per grading)'!H$16="EXAM", 'PRINTABLE (per grading)'!B$13="Midterm"), IF(ISERROR(SUMIF('Exam (LECTURE ONLY)'!O$20:X$20, "CLO3", 'Exam (LECTURE ONLY)'!O186:X186) / 'Exam (LECTURE ONLY)'!AM$8), "", SUMIF('Exam (LECTURE ONLY)'!O$20:X$20, "CLO3", 'Exam (LECTURE ONLY)'!O186:X186) / 'Exam (LECTURE ONLY)'!AM$8),
IF(AND('PRINTABLE (per grading)'!H$16="EXAM", 'PRINTABLE (per grading)'!B$13="Final"), IF(ISERROR(SUMIF('Exam (LECTURE ONLY)'!Z$20:AI$20, "CLO3", 'Exam (LECTURE ONLY)'!Z186:AI186) / 'Exam (LECTURE ONLY)'!AN$8), "", SUMIF('Exam (LECTURE ONLY)'!Z$20:AI$20, "CLO3", 'Exam (LECTURE ONLY)'!Z186:AI186) / 'Exam (LECTURE ONLY)'!AN$8),
IF(AND('PRINTABLE (per grading)'!H$16="OUTPUT", 'PRINTABLE (per grading)'!B$13="Prelim"), IF(ISERROR(SUMIF(OUTPUT!C$20:M$20, "CLO3", OUTPUT!C186:M186) / OUTPUT!AL$8), "", SUMIF(OUTPUT!C$20:M$20, "CLO3", OUTPUT!C186:M186) / OUTPUT!AL$8),
IF(AND('PRINTABLE (per grading)'!H$16="OUTPUT", 'PRINTABLE (per grading)'!B$13="Midterm"), IF(ISERROR(SUMIF(OUTPUT!O$20:Y$20, "CLO3", OUTPUT!O186:Y186) / OUTPUT!AM$8), "", SUMIF(OUTPUT!O$20:Y$20, "CLO3", OUTPUT!O186:Y186) / OUTPUT!AM$8),
IF(AND('PRINTABLE (per grading)'!H$16="OUTPUT", 'PRINTABLE (per grading)'!B$13="Final"), IF(ISERROR(SUMIF(OUTPUT!AA$20:AI$20, "CLO3", OUTPUT!AA186:AI186) / OUTPUT!AN$8), "", SUMIF(OUTPUT!AA$20:AI$20, "CLO3", OUTPUT!AA186:AI186) / OUTPUT!AN$8),
"" )))))),"")</f>
        <v/>
      </c>
      <c r="Z184" s="232" t="str">
        <f t="shared" si="104"/>
        <v/>
      </c>
      <c r="AA184" s="233" t="str">
        <f t="shared" si="105"/>
        <v/>
      </c>
      <c r="AB184" s="25" t="str">
        <f>IF(B184 &lt;&gt; "", IFERROR(IF(C$16 = "PRELIM", SUMIF('Database (LECTURE-RES-PRAC)'!D$14:AG$14, "CLO4", 'Database (LECTURE-RES-PRAC)'!D181:AG181) / 'Grade computation'!F$7, IF(C$16 = "MIDTERM", SUMIF('Database (LECTURE-RES-PRAC)'!AJ$14:BM$14, "CLO4", 'Database (LECTURE-RES-PRAC)'!AJ181:BM181) / 'Grade computation'!G$7, IF(C$16 = "FINAL", SUMIF('Database (LECTURE-RES-PRAC)'!BP$14:CS$14, "CLO4", 'Database (LECTURE-RES-PRAC)'!BP181:CS181) / 'Grade computation'!H$7,""))),""),"")</f>
        <v/>
      </c>
      <c r="AC184" s="232" t="str">
        <f t="shared" si="106"/>
        <v/>
      </c>
      <c r="AD184" s="25" t="str">
        <f>IF(B184 &lt;&gt; "",IF(AND('PRINTABLE (per grading)'!H$16="EXAM", 'PRINTABLE (per grading)'!B$13="Prelim"), IF(ISERROR(SUMIF('Exam (LECTURE ONLY)'!D$20:M$20, "CLO4", 'Exam (LECTURE ONLY)'!D186:M186) / 'Exam (LECTURE ONLY)'!AL$9), "", SUMIF('Exam (LECTURE ONLY)'!D$20:M$20, "CLO4", 'Exam (LECTURE ONLY)'!D186:M186) /'Exam (LECTURE ONLY)'!AL$9),
IF(AND('PRINTABLE (per grading)'!H$16="EXAM", 'PRINTABLE (per grading)'!B$13="Midterm"), IF(ISERROR(SUMIF('Exam (LECTURE ONLY)'!O$20:X$20, "CLO4", 'Exam (LECTURE ONLY)'!O186:X186) / 'Exam (LECTURE ONLY)'!AM$9), "", SUMIF('Exam (LECTURE ONLY)'!O$20:X$20, "CLO4", 'Exam (LECTURE ONLY)'!O186:X186) / 'Exam (LECTURE ONLY)'!AM$9),
IF(AND('PRINTABLE (per grading)'!H$16="EXAM", 'PRINTABLE (per grading)'!B$13="Final"), IF(ISERROR(SUMIF('Exam (LECTURE ONLY)'!Z$20:AI$20, "CLO4", 'Exam (LECTURE ONLY)'!Z186:AI186) / 'Exam (LECTURE ONLY)'!AN$9), "", SUMIF('Exam (LECTURE ONLY)'!Z$20:AI$20, "CLO4", 'Exam (LECTURE ONLY)'!Z186:AI186) / 'Exam (LECTURE ONLY)'!AN$9),
IF(AND('PRINTABLE (per grading)'!H$16="OUTPUT", 'PRINTABLE (per grading)'!B$13="Prelim"), IF(ISERROR(SUMIF(OUTPUT!C$20:M$20, "CLO4", OUTPUT!C186:M186) / OUTPUT!AL$9), "", SUMIF(OUTPUT!C$20:M$20, "CLO4", OUTPUT!C186:M186) / OUTPUT!AL$9),
IF(AND('PRINTABLE (per grading)'!H$16="OUTPUT", 'PRINTABLE (per grading)'!B$13="Midterm"), IF(ISERROR(SUMIF(OUTPUT!O$20:Y$20, "CLO4", OUTPUT!O186:Y186) / OUTPUT!AM$9), "", SUMIF(OUTPUT!O$20:Y$20, "CLO4", OUTPUT!O186:Y186) / OUTPUT!AM$9),
IF(AND('PRINTABLE (per grading)'!H$16="OUTPUT", 'PRINTABLE (per grading)'!B$13="Final"), IF(ISERROR(SUMIF(OUTPUT!AA$20:AI$20, "CLO4", OUTPUT!AA186:AI186) / OUTPUT!AN$9), "", SUMIF(OUTPUT!AA$20:AI$20, "CLO4", OUTPUT!AA186:AI186) / OUTPUT!AN$9),
"")))))),"")</f>
        <v/>
      </c>
      <c r="AE184" s="232" t="str">
        <f t="shared" si="107"/>
        <v/>
      </c>
      <c r="AF184" s="233" t="str">
        <f t="shared" si="108"/>
        <v/>
      </c>
      <c r="AG184" s="25" t="str">
        <f>IF(B184 &lt;&gt; "", IFERROR(IF(C$16 = "PRELIM", SUMIF('Database (LECTURE-RES-PRAC)'!D$14:AG$14, "CLO5", 'Database (LECTURE-RES-PRAC)'!D181:AG181) / 'Grade computation'!F$8, IF(C$16 = "MIDTERM", SUMIF('Database (LECTURE-RES-PRAC)'!AJ$14:BM$14, "CLO5", 'Database (LECTURE-RES-PRAC)'!AJ181:BM181) / 'Grade computation'!G$8, IF(C$16 = "FINAL", SUMIF('Database (LECTURE-RES-PRAC)'!BP$14:CS$14, "CLO5", 'Database (LECTURE-RES-PRAC)'!BP181:CS181) / 'Grade computation'!H$8,""))),""),"")</f>
        <v/>
      </c>
      <c r="AH184" s="232" t="str">
        <f t="shared" si="109"/>
        <v/>
      </c>
      <c r="AI184" s="25" t="str">
        <f>IF(B184 &lt;&gt; "",IF(AND('PRINTABLE (per grading)'!H$16="EXAM", 'PRINTABLE (per grading)'!B$13="Prelim"), IF(ISERROR(SUMIF('Exam (LECTURE ONLY)'!D$20:M$20, "CLO5", 'Exam (LECTURE ONLY)'!D186:M186) / 'Exam (LECTURE ONLY)'!AL$10), "", SUMIF('Exam (LECTURE ONLY)'!D$20:M$20, "CLO5", 'Exam (LECTURE ONLY)'!D186:M186) /'Exam (LECTURE ONLY)'!AL$10),
IF(AND('PRINTABLE (per grading)'!H$16="EXAM", 'PRINTABLE (per grading)'!B$13="Midterm"), IF(ISERROR(SUMIF('Exam (LECTURE ONLY)'!O$20:X$20, "CLO5", 'Exam (LECTURE ONLY)'!O186:X186) / 'Exam (LECTURE ONLY)'!AM$10), "", SUMIF('Exam (LECTURE ONLY)'!O$20:X$20, "CLO5", 'Exam (LECTURE ONLY)'!O186:X186) / 'Exam (LECTURE ONLY)'!AM$10),
IF(AND('PRINTABLE (per grading)'!H$16="EXAM", 'PRINTABLE (per grading)'!B$13="Final"), IF(ISERROR(SUMIF('Exam (LECTURE ONLY)'!Z$20:AI$20, "CLO5", 'Exam (LECTURE ONLY)'!Z186:AI186) / 'Exam (LECTURE ONLY)'!AN$10), "", SUMIF('Exam (LECTURE ONLY)'!Z$20:AI$20, "CLO5", 'Exam (LECTURE ONLY)'!Z186:AI186) / 'Exam (LECTURE ONLY)'!AN$10),
IF(AND('PRINTABLE (per grading)'!H$16="OUTPUT", 'PRINTABLE (per grading)'!B$13="Prelim"), IF(ISERROR(SUMIF(OUTPUT!C$20:M$20, "CLO5", OUTPUT!C186:M186) / OUTPUT!AL$10), "", SUMIF(OUTPUT!C$20:M$20, "CLO5", OUTPUT!C186:M186) / OUTPUT!AL$10),
IF(AND('PRINTABLE (per grading)'!H$16="OUTPUT", 'PRINTABLE (per grading)'!B$13="Midterm"), IF(ISERROR(SUMIF(OUTPUT!O$20:Y$20, "CLO5", OUTPUT!O186:Y186) / OUTPUT!AM$10), "", SUMIF(OUTPUT!O$20:Y$20, "CLO5", OUTPUT!O186:Y186) / OUTPUT!AM$10),
IF(AND('PRINTABLE (per grading)'!H$16="OUTPUT", 'PRINTABLE (per grading)'!B$13="Final"), IF(ISERROR(SUMIF(OUTPUT!AA$20:AI$20, "CLO5", OUTPUT!AA186:AI186) / OUTPUT!AN$10), "", SUMIF(OUTPUT!AA$20:AI$20, "CLO5", OUTPUT!AA186:AI186) / OUTPUT!AN$10),
"")))))),"")</f>
        <v/>
      </c>
      <c r="AJ184" s="232" t="str">
        <f t="shared" si="110"/>
        <v/>
      </c>
      <c r="AK184" s="233" t="str">
        <f t="shared" si="111"/>
        <v/>
      </c>
      <c r="AL184" s="25" t="str">
        <f>IF(B184 &lt;&gt; "", IFERROR(IF(C$16 = "PRELIM", SUMIF('Database (LECTURE-RES-PRAC)'!D$14:AG$14, "CLO6", 'Database (LECTURE-RES-PRAC)'!D181:AG181) / 'Grade computation'!F$9, IF(C$16 = "MIDTERM", SUMIF('Database (LECTURE-RES-PRAC)'!AJ$14:BM$14, "CLO6", 'Database (LECTURE-RES-PRAC)'!AJ181:BM181) / 'Grade computation'!G$9, IF(C$16 = "FINAL", SUMIF('Database (LECTURE-RES-PRAC)'!BP$14:CS$14, "CLO6", 'Database (LECTURE-RES-PRAC)'!BP181:CS181) / 'Grade computation'!H$9,""))),""),"")</f>
        <v/>
      </c>
      <c r="AM184" s="232" t="str">
        <f t="shared" si="112"/>
        <v/>
      </c>
      <c r="AN184" s="25" t="str">
        <f>IF(B184 &lt;&gt; "",IF(AND('PRINTABLE (per grading)'!H$16="EXAM", 'PRINTABLE (per grading)'!B$13="Prelim"), IF(ISERROR(SUMIF('Exam (LECTURE ONLY)'!D$20:M$20, "CLO6", 'Exam (LECTURE ONLY)'!D186:M186) / 'Exam (LECTURE ONLY)'!AL$11), "", SUMIF('Exam (LECTURE ONLY)'!D$20:M$20, "CLO6", 'Exam (LECTURE ONLY)'!D186:M186) /'Exam (LECTURE ONLY)'!AL$11),
IF(AND('PRINTABLE (per grading)'!H$16="EXAM", 'PRINTABLE (per grading)'!B$13="Midterm"), IF(ISERROR(SUMIF('Exam (LECTURE ONLY)'!O$20:X$20, "CLO6", 'Exam (LECTURE ONLY)'!O186:X186) / 'Exam (LECTURE ONLY)'!AM$11), "", SUMIF('Exam (LECTURE ONLY)'!O$20:X$20, "CLO6", 'Exam (LECTURE ONLY)'!O186:X186) / 'Exam (LECTURE ONLY)'!AM$11),
IF(AND('PRINTABLE (per grading)'!H$16="EXAM", 'PRINTABLE (per grading)'!B$13="Final"), IF(ISERROR(SUMIF('Exam (LECTURE ONLY)'!Z$20:AI$20, "CLO6", 'Exam (LECTURE ONLY)'!Z186:AI186) / 'Exam (LECTURE ONLY)'!AN$11), "", SUMIF('Exam (LECTURE ONLY)'!Z$20:AI$20, "CLO6", 'Exam (LECTURE ONLY)'!Z186:AI186) / 'Exam (LECTURE ONLY)'!AN$11),
IF(AND('PRINTABLE (per grading)'!H$16="OUTPUT", 'PRINTABLE (per grading)'!B$13="Prelim"), IF(ISERROR(SUMIF(OUTPUT!C$20:M$20, "CLO6", OUTPUT!C186:M186) / OUTPUT!AL$11), "", SUMIF(OUTPUT!C$20:M$20, "CLO6", OUTPUT!C186:M186) / OUTPUT!AL$11),
IF(AND('PRINTABLE (per grading)'!H$16="OUTPUT", 'PRINTABLE (per grading)'!B$13="Midterm"), IF(ISERROR(SUMIF(OUTPUT!O$20:Y$20, "CLO6", OUTPUT!O186:Y186) / OUTPUT!AM$11), "", SUMIF(OUTPUT!O$20:Y$20, "CLO6", OUTPUT!O186:Y186) / OUTPUT!AM$11),
IF(AND('PRINTABLE (per grading)'!H$16="OUTPUT", 'PRINTABLE (per grading)'!B$13="Final"), IF(ISERROR(SUMIF(OUTPUT!AA$20:AI$20, "CLO6", OUTPUT!AA186:AI186) / OUTPUT!AN$11), "", SUMIF(OUTPUT!AA$20:AI$20, "CLO6", OUTPUT!AA186:AI186) / OUTPUT!AN$11),
"")))))),"")</f>
        <v/>
      </c>
      <c r="AO184" s="232" t="str">
        <f t="shared" si="113"/>
        <v/>
      </c>
      <c r="AP184" s="233" t="str">
        <f t="shared" si="114"/>
        <v/>
      </c>
      <c r="AQ184" s="25" t="str">
        <f>IF(B184 &lt;&gt; "", IFERROR(IF(C$16 = "PRELIM", SUMIF('Database (LECTURE-RES-PRAC)'!D$14:AG$14, "CLO7", 'Database (LECTURE-RES-PRAC)'!D181:AG181) / 'Grade computation'!F$10, IF(C$16 = "MIDTERM", SUMIF('Database (LECTURE-RES-PRAC)'!AJ$14:BM$14, "CLO7", 'Database (LECTURE-RES-PRAC)'!AJ181:BM181) / 'Grade computation'!G$10, IF(C$16 = "FINAL", SUMIF('Database (LECTURE-RES-PRAC)'!BP$14:CS$14, "CLO7", 'Database (LECTURE-RES-PRAC)'!BP181:CS181) / 'Grade computation'!H$10,""))),""),"")</f>
        <v/>
      </c>
      <c r="AR184" s="232" t="str">
        <f t="shared" si="115"/>
        <v/>
      </c>
      <c r="AS184" s="25" t="str">
        <f>IF(B184 &lt;&gt; "",IF(AND('PRINTABLE (per grading)'!H$16="EXAM", 'PRINTABLE (per grading)'!B$13="Prelim"), IF(ISERROR(SUMIF('Exam (LECTURE ONLY)'!D$20:M$20, "CLO7", 'Exam (LECTURE ONLY)'!D186:M186) / 'Exam (LECTURE ONLY)'!AL$12), "", SUMIF('Exam (LECTURE ONLY)'!D$20:M$20, "CLO7", 'Exam (LECTURE ONLY)'!D186:M186) /'Exam (LECTURE ONLY)'!AL$12),
IF(AND('PRINTABLE (per grading)'!H$16="EXAM", 'PRINTABLE (per grading)'!B$13="Midterm"), IF(ISERROR(SUMIF('Exam (LECTURE ONLY)'!O$20:X$20, "CLO7", 'Exam (LECTURE ONLY)'!O186:X186) / 'Exam (LECTURE ONLY)'!AM$12), "", SUMIF('Exam (LECTURE ONLY)'!O$20:X$20, "CLO7", 'Exam (LECTURE ONLY)'!O186:X186) / 'Exam (LECTURE ONLY)'!AM$12),
IF(AND('PRINTABLE (per grading)'!H$16="EXAM", 'PRINTABLE (per grading)'!B$13="Final"), IF(ISERROR(SUMIF('Exam (LECTURE ONLY)'!Z$20:AI$20, "CLO7", 'Exam (LECTURE ONLY)'!Z186:AI186) / 'Exam (LECTURE ONLY)'!AN$12), "", SUMIF('Exam (LECTURE ONLY)'!Z$20:AI$20, "CLO7", 'Exam (LECTURE ONLY)'!Z186:AI186) / 'Exam (LECTURE ONLY)'!AN$12),
IF(AND('PRINTABLE (per grading)'!H$16="OUTPUT", 'PRINTABLE (per grading)'!B$13="Prelim"), IF(ISERROR(SUMIF(OUTPUT!C$20:M$20, "CLO7", OUTPUT!C186:M186) / OUTPUT!AL$12), "", SUMIF(OUTPUT!C$20:M$20, "CLO7", OUTPUT!C186:M186) / OUTPUT!AL$12),
IF(AND('PRINTABLE (per grading)'!H$16="OUTPUT", 'PRINTABLE (per grading)'!B$13="Midterm"), IF(ISERROR(SUMIF(OUTPUT!O$20:Y$20, "CLO7", OUTPUT!O186:Y186) / OUTPUT!AM$12), "", SUMIF(OUTPUT!O$20:Y$20, "CLO7", OUTPUT!O186:Y186) / OUTPUT!AM$12),
IF(AND('PRINTABLE (per grading)'!H$16="OUTPUT", 'PRINTABLE (per grading)'!B$13="Final"), IF(ISERROR(SUMIF(OUTPUT!AA$20:AI$20, "CLO7", OUTPUT!AA186:AI186) / OUTPUT!AN$12), "", SUMIF(OUTPUT!AA$20:AI$20, "CLO7", OUTPUT!AA186:AI186) / OUTPUT!AN$12),
"")))))),"")</f>
        <v/>
      </c>
      <c r="AT184" s="232" t="str">
        <f t="shared" si="116"/>
        <v/>
      </c>
      <c r="AU184" s="233" t="str">
        <f t="shared" si="117"/>
        <v/>
      </c>
      <c r="AV184" s="25" t="str">
        <f>IF(B184 &lt;&gt; "", IFERROR(IF(C$16 = "PRELIM", SUMIF('Database (LECTURE-RES-PRAC)'!D$14:AG$14, "CLO8", 'Database (LECTURE-RES-PRAC)'!D181:AG181) / 'Grade computation'!F$11, IF(C$16 = "MIDTERM", SUMIF('Database (LECTURE-RES-PRAC)'!AJ$14:BM$14, "CLO8", 'Database (LECTURE-RES-PRAC)'!AJ181:BM181) / 'Grade computation'!G$11, IF(C$16 = "FINAL", SUMIF('Database (LECTURE-RES-PRAC)'!BP$14:CS$14, "CLO8", 'Database (LECTURE-RES-PRAC)'!BP181:CS181) / 'Grade computation'!H$11,""))),""),"")</f>
        <v/>
      </c>
      <c r="AW184" s="232" t="str">
        <f t="shared" si="118"/>
        <v/>
      </c>
      <c r="AX184" s="25" t="str">
        <f>IF(B184 &lt;&gt; "",IF(AND('PRINTABLE (per grading)'!H$16="EXAM", 'PRINTABLE (per grading)'!B$13="Prelim"), IF(ISERROR(SUMIF('Exam (LECTURE ONLY)'!D$20:M$20, "CLO8", 'Exam (LECTURE ONLY)'!D186:M186) / 'Exam (LECTURE ONLY)'!AL$13), "", SUMIF('Exam (LECTURE ONLY)'!D$20:M$20, "CLO8", 'Exam (LECTURE ONLY)'!D186:M186) /'Exam (LECTURE ONLY)'!AL$13),
IF(AND('PRINTABLE (per grading)'!H$16="EXAM", 'PRINTABLE (per grading)'!B$13="Midterm"), IF(ISERROR(SUMIF('Exam (LECTURE ONLY)'!O$20:X$20, "CLO8", 'Exam (LECTURE ONLY)'!O186:X186) / 'Exam (LECTURE ONLY)'!AM$13), "", SUMIF('Exam (LECTURE ONLY)'!O$20:X$20, "CLO8", 'Exam (LECTURE ONLY)'!O186:X186) / 'Exam (LECTURE ONLY)'!AM$13),
IF(AND('PRINTABLE (per grading)'!H$16="EXAM", 'PRINTABLE (per grading)'!B$13="Final"), IF(ISERROR(SUMIF('Exam (LECTURE ONLY)'!Z$20:AI$20, "CLO8", 'Exam (LECTURE ONLY)'!Z186:AI186) / 'Exam (LECTURE ONLY)'!AN$13), "", SUMIF('Exam (LECTURE ONLY)'!Z$20:AI$20, "CLO8", 'Exam (LECTURE ONLY)'!Z186:AI186) / 'Exam (LECTURE ONLY)'!AN$13),
IF(AND('PRINTABLE (per grading)'!H$16="OUTPUT", 'PRINTABLE (per grading)'!B$13="Prelim"), IF(ISERROR(SUMIF(OUTPUT!C$20:M$20, "CLO8", OUTPUT!C186:M186) / OUTPUT!AL$13), "", SUMIF(OUTPUT!C$20:M$20, "CLO8", OUTPUT!C186:M186) / OUTPUT!AL$13),
IF(AND('PRINTABLE (per grading)'!H$16="OUTPUT", 'PRINTABLE (per grading)'!B$13="Midterm"), IF(ISERROR(SUMIF(OUTPUT!O$20:Y$20, "CLO8", OUTPUT!O186:Y186) / OUTPUT!AM$13), "", SUMIF(OUTPUT!O$20:Y$20, "CLO8", OUTPUT!O186:Y186) / OUTPUT!AM$13),
IF(AND('PRINTABLE (per grading)'!H$16="OUTPUT", 'PRINTABLE (per grading)'!B$13="Final"), IF(ISERROR(SUMIF(OUTPUT!AA$20:AI$20, "CLO8", OUTPUT!AA186:AI186) / OUTPUT!AN$13), "", SUMIF(OUTPUT!AA$20:AI$20, "CLO8", OUTPUT!AA186:AI186) / OUTPUT!AN$13),
"")))))),"")</f>
        <v/>
      </c>
      <c r="AY184" s="232" t="str">
        <f t="shared" si="119"/>
        <v/>
      </c>
      <c r="AZ184" s="233" t="str">
        <f t="shared" si="120"/>
        <v/>
      </c>
      <c r="BA184" s="25" t="str">
        <f>IF(B184 &lt;&gt; "", IFERROR(IF(C$16 = "PRELIM", SUMIF('Database (LECTURE-RES-PRAC)'!D$14:AG$14, "CLO9", 'Database (LECTURE-RES-PRAC)'!D181:AG181) / 'Grade computation'!F$12, IF(C$16 = "MIDTERM", SUMIF('Database (LECTURE-RES-PRAC)'!AJ$14:BM$14, "CLO9", 'Database (LECTURE-RES-PRAC)'!AJ181:BM181) / 'Grade computation'!G$12, IF(C$16 = "FINAL", SUMIF('Database (LECTURE-RES-PRAC)'!BP$14:CS$14, "CLO9", 'Database (LECTURE-RES-PRAC)'!BP181:CS181) / 'Grade computation'!H$12,""))),""),"")</f>
        <v/>
      </c>
      <c r="BB184" s="232" t="str">
        <f t="shared" si="121"/>
        <v/>
      </c>
      <c r="BC184" s="25" t="str">
        <f>IF(B184 &lt;&gt; "",IF(AND('PRINTABLE (per grading)'!H$16="EXAM", 'PRINTABLE (per grading)'!B$13="Prelim"), IF(ISERROR(SUMIF('Exam (LECTURE ONLY)'!D$20:M$20, "CLO9", 'Exam (LECTURE ONLY)'!D186:M186) / 'Exam (LECTURE ONLY)'!AL$14), "", SUMIF('Exam (LECTURE ONLY)'!D$20:M$20, "CLO9", 'Exam (LECTURE ONLY)'!D186:M186) /'Exam (LECTURE ONLY)'!AL$14),
IF(AND('PRINTABLE (per grading)'!H$16="EXAM", 'PRINTABLE (per grading)'!B$13="Midterm"), IF(ISERROR(SUMIF('Exam (LECTURE ONLY)'!O$20:X$20, "CLO9", 'Exam (LECTURE ONLY)'!O186:X186) / 'Exam (LECTURE ONLY)'!AM$14), "", SUMIF('Exam (LECTURE ONLY)'!O$20:X$20, "CLO9", 'Exam (LECTURE ONLY)'!O186:X186) / 'Exam (LECTURE ONLY)'!AM$14),
IF(AND('PRINTABLE (per grading)'!H$16="EXAM", 'PRINTABLE (per grading)'!B$13="Final"), IF(ISERROR(SUMIF('Exam (LECTURE ONLY)'!Z$20:AI$20, "CLO9", 'Exam (LECTURE ONLY)'!Z186:AI186) / 'Exam (LECTURE ONLY)'!AN$14), "", SUMIF('Exam (LECTURE ONLY)'!Z$20:AI$20, "CLO9", 'Exam (LECTURE ONLY)'!Z186:AI186) / 'Exam (LECTURE ONLY)'!AN$14),
IF(AND('PRINTABLE (per grading)'!H$16="OUTPUT", 'PRINTABLE (per grading)'!B$13="Prelim"), IF(ISERROR(SUMIF(OUTPUT!C$20:M$20, "CLO9", OUTPUT!C186:M186) / OUTPUT!AL$14), "", SUMIF(OUTPUT!C$20:M$20, "CLO9", OUTPUT!C186:M186) / OUTPUT!AL$14),
IF(AND('PRINTABLE (per grading)'!H$16="OUTPUT", 'PRINTABLE (per grading)'!B$13="Midterm"), IF(ISERROR(SUMIF(OUTPUT!O$20:Y$20, "CLO9", OUTPUT!O186:Y186) / OUTPUT!AM$14), "", SUMIF(OUTPUT!O$20:Y$20, "CLO9", OUTPUT!O186:Y186) / OUTPUT!AM$14),
IF(AND('PRINTABLE (per grading)'!H$16="OUTPUT", 'PRINTABLE (per grading)'!B$13="Final"), IF(ISERROR(SUMIF(OUTPUT!AA$20:AI$20, "CLO9", OUTPUT!AA186:AI186) / OUTPUT!AN$14), "", SUMIF(OUTPUT!AA$20:AI$20, "CLO9", OUTPUT!AA186:AI186) / OUTPUT!AN$14),
"")))))),"")</f>
        <v/>
      </c>
      <c r="BD184" s="232" t="str">
        <f t="shared" si="122"/>
        <v/>
      </c>
      <c r="BE184" s="233" t="str">
        <f t="shared" si="123"/>
        <v/>
      </c>
      <c r="BF184" s="25" t="str">
        <f>IF(B184 &lt;&gt; "", IFERROR(IF(C$16 = "PRELIM", SUMIF('Database (LECTURE-RES-PRAC)'!D$14:AG$14, "CLO10", 'Database (LECTURE-RES-PRAC)'!D181:AG181) / 'Grade computation'!F$13, IF(C$16 = "MIDTERM", SUMIF('Database (LECTURE-RES-PRAC)'!AJ$14:BM$14, "CLO10", 'Database (LECTURE-RES-PRAC)'!AJ181:BM181) / 'Grade computation'!G$13, IF(C$16 = "FINAL", SUMIF('Database (LECTURE-RES-PRAC)'!BP$14:CS$14, "CLO10", 'Database (LECTURE-RES-PRAC)'!BP181:CS181) / 'Grade computation'!H$13,""))),""),"")</f>
        <v/>
      </c>
      <c r="BG184" s="232" t="str">
        <f t="shared" si="124"/>
        <v/>
      </c>
      <c r="BH184" s="25" t="str">
        <f>IF(B184 &lt;&gt; "",IF(AND('PRINTABLE (per grading)'!H$16="EXAM", 'PRINTABLE (per grading)'!B$13="Prelim"), IF(ISERROR(SUMIF('Exam (LECTURE ONLY)'!D$20:M$20, "CLO10", 'Exam (LECTURE ONLY)'!D186:M186) / 'Exam (LECTURE ONLY)'!AL$15), "", SUMIF('Exam (LECTURE ONLY)'!D$20:M$20, "CLO10", 'Exam (LECTURE ONLY)'!D186:M186) /'Exam (LECTURE ONLY)'!AL$15),
IF(AND('PRINTABLE (per grading)'!H$16="EXAM", 'PRINTABLE (per grading)'!B$13="Midterm"), IF(ISERROR(SUMIF('Exam (LECTURE ONLY)'!O$20:X$20, "CLO10", 'Exam (LECTURE ONLY)'!O186:X186) / 'Exam (LECTURE ONLY)'!AM$15), "", SUMIF('Exam (LECTURE ONLY)'!O$20:X$20, "CLO10", 'Exam (LECTURE ONLY)'!O186:X186) / 'Exam (LECTURE ONLY)'!AM$15),
IF(AND('PRINTABLE (per grading)'!H$16="EXAM", 'PRINTABLE (per grading)'!B$13="Final"), IF(ISERROR(SUMIF('Exam (LECTURE ONLY)'!Z$20:AI$20, "CLO10", 'Exam (LECTURE ONLY)'!Z186:AI186) / 'Exam (LECTURE ONLY)'!AN$15), "", SUMIF('Exam (LECTURE ONLY)'!Z$20:AI$20, "CLO10", 'Exam (LECTURE ONLY)'!Z186:AI186) / 'Exam (LECTURE ONLY)'!AN$15),
IF(AND('PRINTABLE (per grading)'!H$16="OUTPUT", 'PRINTABLE (per grading)'!B$13="Prelim"), IF(ISERROR(SUMIF(OUTPUT!C$20:M$20, "CLO10", OUTPUT!C186:M186) / OUTPUT!AL$15), "", SUMIF(OUTPUT!C$20:M$20, "CLO10", OUTPUT!C186:M186) / OUTPUT!AL$15),
IF(AND('PRINTABLE (per grading)'!H$16="OUTPUT", 'PRINTABLE (per grading)'!B$13="Midterm"), IF(ISERROR(SUMIF(OUTPUT!O$20:Y$20, "CLO10", OUTPUT!O186:Y186) / OUTPUT!AM$15), "", SUMIF(OUTPUT!O$20:Y$20, "CLO10", OUTPUT!O186:Y186) / OUTPUT!AM$15),
IF(AND('PRINTABLE (per grading)'!H$16="OUTPUT", 'PRINTABLE (per grading)'!B$13="Final"), IF(ISERROR(SUMIF(OUTPUT!AA$20:AI$20, "CLO10", OUTPUT!AA186:AI186) / OUTPUT!AN$15), "", SUMIF(OUTPUT!AA$20:AI$20, "CLO10", OUTPUT!AA186:AI186) / OUTPUT!AN$15),
"")))))),"")</f>
        <v/>
      </c>
      <c r="BI184" s="232" t="str">
        <f t="shared" si="125"/>
        <v/>
      </c>
      <c r="BJ184" s="233" t="str">
        <f t="shared" si="126"/>
        <v/>
      </c>
      <c r="BK184" s="2"/>
    </row>
    <row r="185" spans="1:63" ht="20.100000000000001" customHeight="1">
      <c r="A185" s="118" t="str">
        <f>IF(ISBLANK('Database (LECTURE-RES-PRAC)'!A182),"",'Database (LECTURE-RES-PRAC)'!A182)</f>
        <v/>
      </c>
      <c r="B185" s="119" t="str">
        <f>IF(ISBLANK('Database (LECTURE-RES-PRAC)'!B182),"",'Database (LECTURE-RES-PRAC)'!B182)</f>
        <v/>
      </c>
      <c r="C185" s="134" t="str">
        <f>IF(B185&lt;&gt;"",IF(C$16="PRELIM",'Grade computation'!C185, IF(C$16="MIDTERM",'Grade computation'!K185, IF(C$16="FINAL",'Grade computation'!S185,""))),"")</f>
        <v/>
      </c>
      <c r="D185" s="135" t="str">
        <f t="shared" si="1"/>
        <v/>
      </c>
      <c r="E185" s="134" t="str">
        <f>IF(B185&lt;&gt;"", IF(C$16="PRELIM",'Grade computation'!E185, IF(C$16="MIDTERM",'Grade computation'!M185, IF(C$16="FINAL",'Grade computation'!U185,""))),"")</f>
        <v/>
      </c>
      <c r="F185" s="136" t="str">
        <f t="shared" si="2"/>
        <v/>
      </c>
      <c r="G185" s="137" t="str">
        <f t="shared" si="3"/>
        <v/>
      </c>
      <c r="H185" s="207" t="str">
        <f>IF(B185&lt;&gt;"",IF(C$16="PRELIM", 'Grade computation'!H185, IF(C$16="MIDTERM", 'Grade computation'!P185, IF(C$16="FINAL",'Grade computation'!X185, ""))),"")</f>
        <v/>
      </c>
      <c r="I185" s="137" t="str">
        <f t="shared" si="4"/>
        <v/>
      </c>
      <c r="J185" s="139" t="str">
        <f t="shared" si="5"/>
        <v/>
      </c>
      <c r="K185" s="377" t="str">
        <f t="shared" si="6"/>
        <v/>
      </c>
      <c r="L185" s="434"/>
      <c r="M185" s="25" t="str">
        <f>IF(B185 &lt;&gt; "", IFERROR(IF(C$16 = "PRELIM", SUMIF('Database (LECTURE-RES-PRAC)'!D$14:AG$14, "CLO1", 'Database (LECTURE-RES-PRAC)'!D182:AG182) / 'Grade computation'!F$4, IF(C$16 = "MIDTERM", SUMIF('Database (LECTURE-RES-PRAC)'!AJ$14:BM$14, "CLO1", 'Database (LECTURE-RES-PRAC)'!AJ182:BM182) / 'Grade computation'!G$4, IF(C$16 = "FINAL", SUMIF('Database (LECTURE-RES-PRAC)'!BP$14:CS$14, "CLO1", 'Database (LECTURE-RES-PRAC)'!BP182:CS182) / 'Grade computation'!H$4,""))),""),"")</f>
        <v/>
      </c>
      <c r="N185" s="232" t="str">
        <f t="shared" si="97"/>
        <v/>
      </c>
      <c r="O185" s="25" t="str">
        <f>IF(B185 &lt;&gt; "",IF(AND('PRINTABLE (per grading)'!H$16="EXAM", 'PRINTABLE (per grading)'!B$13="Prelim"), IF(ISERROR(SUMIF('Exam (LECTURE ONLY)'!D$20:M$20, "CLO1", 'Exam (LECTURE ONLY)'!D187:M187) / 'Exam (LECTURE ONLY)'!AL$6), "", SUMIF('Exam (LECTURE ONLY)'!D$20:M$20, "CLO1", 'Exam (LECTURE ONLY)'!D187:M187) /'Exam (LECTURE ONLY)'!AL$6),
IF(AND('PRINTABLE (per grading)'!H$16="EXAM", 'PRINTABLE (per grading)'!B$13="Midterm"), IF(ISERROR(SUMIF('Exam (LECTURE ONLY)'!O$20:X$20, "CLO1", 'Exam (LECTURE ONLY)'!O187:X187) / 'Exam (LECTURE ONLY)'!AM$6), "", SUMIF('Exam (LECTURE ONLY)'!O$20:X$20, "CLO1", 'Exam (LECTURE ONLY)'!O187:X187) / 'Exam (LECTURE ONLY)'!AM$6),
IF(AND('PRINTABLE (per grading)'!H$16="EXAM", 'PRINTABLE (per grading)'!B$13="Final"), IF(ISERROR(SUMIF('Exam (LECTURE ONLY)'!Z$20:AI$20, "CLO1", 'Exam (LECTURE ONLY)'!Z187:AI187) / 'Exam (LECTURE ONLY)'!AN$6), "", SUMIF('Exam (LECTURE ONLY)'!Z$20:AI$20, "CLO1", 'Exam (LECTURE ONLY)'!Z187:AI187) / 'Exam (LECTURE ONLY)'!AN$6),
IF(AND('PRINTABLE (per grading)'!H$16="OUTPUT", 'PRINTABLE (per grading)'!B$13="Prelim"), IF(ISERROR(SUMIF(OUTPUT!C$20:M$20, "CLO1", OUTPUT!C187:M187) / OUTPUT!AL$6), "", SUMIF(OUTPUT!C$20:M$20, "CLO1", OUTPUT!C187:M187) / OUTPUT!AL$6),
IF(AND('PRINTABLE (per grading)'!H$16="OUTPUT", 'PRINTABLE (per grading)'!B$13="Midterm"), IF(ISERROR(SUMIF(OUTPUT!O$20:Y$20, "CLO1", OUTPUT!O187:Y187) / OUTPUT!AM$6), "", SUMIF(OUTPUT!O$20:Y$20, "CLO1", OUTPUT!O187:Y187) / OUTPUT!AM$6),
IF(AND('PRINTABLE (per grading)'!H$16="OUTPUT", 'PRINTABLE (per grading)'!B$13="Final"), IF(ISERROR(SUMIF(OUTPUT!AA$20:AI$20, "CLO1", OUTPUT!AA187:AI187) / OUTPUT!AN$6), "", SUMIF(OUTPUT!AA$20:AI$20, "CLO1", OUTPUT!AA187:AI187) / OUTPUT!AN$6),
"")))))),"")</f>
        <v/>
      </c>
      <c r="P185" s="232" t="str">
        <f t="shared" si="98"/>
        <v/>
      </c>
      <c r="Q185" s="233" t="str">
        <f t="shared" si="99"/>
        <v/>
      </c>
      <c r="R185" s="25" t="str">
        <f>IF(B185 &lt;&gt; "", IFERROR(IF(C$16 = "PRELIM", SUMIF('Database (LECTURE-RES-PRAC)'!D$14:AG$14, "CLO2", 'Database (LECTURE-RES-PRAC)'!D182:AG182) / 'Grade computation'!F$5, IF(C$16 = "MIDTERM", SUMIF('Database (LECTURE-RES-PRAC)'!AJ$14:BM$14, "CLO2", 'Database (LECTURE-RES-PRAC)'!AJ182:BM182) / 'Grade computation'!G$5, IF(C$16 = "FINAL", SUMIF('Database (LECTURE-RES-PRAC)'!BP$14:CS$14, "CLO2", 'Database (LECTURE-RES-PRAC)'!BP182:CS182) / 'Grade computation'!H$5,""))),""),"")</f>
        <v/>
      </c>
      <c r="S185" s="232" t="str">
        <f t="shared" si="100"/>
        <v/>
      </c>
      <c r="T185" s="25" t="str">
        <f>IF(B185 &lt;&gt; "",IF(AND('PRINTABLE (per grading)'!H$16="EXAM", 'PRINTABLE (per grading)'!B$13="Prelim"), IF(ISERROR(SUMIF('Exam (LECTURE ONLY)'!D$20:M$20, "CLO2", 'Exam (LECTURE ONLY)'!D187:M187) / 'Exam (LECTURE ONLY)'!AL$7), "", SUMIF('Exam (LECTURE ONLY)'!D$20:M$20, "CLO2", 'Exam (LECTURE ONLY)'!D187:M187) /'Exam (LECTURE ONLY)'!AL$7),
IF(AND('PRINTABLE (per grading)'!H$16="EXAM", 'PRINTABLE (per grading)'!B$13="Midterm"), IF(ISERROR(SUMIF('Exam (LECTURE ONLY)'!O$20:X$20, "CLO2", 'Exam (LECTURE ONLY)'!O187:X187) / 'Exam (LECTURE ONLY)'!AM$7), "", SUMIF('Exam (LECTURE ONLY)'!O$20:X$20, "CLO2", 'Exam (LECTURE ONLY)'!O187:X187) / 'Exam (LECTURE ONLY)'!AM$7),
IF(AND('PRINTABLE (per grading)'!H$16="EXAM", 'PRINTABLE (per grading)'!B$13="Final"), IF(ISERROR(SUMIF('Exam (LECTURE ONLY)'!Z$20:AI$20, "CLO2", 'Exam (LECTURE ONLY)'!Z187:AI187) / 'Exam (LECTURE ONLY)'!AN$7), "", SUMIF('Exam (LECTURE ONLY)'!Z$20:AI$20, "CLO2", 'Exam (LECTURE ONLY)'!Z187:AI187) / 'Exam (LECTURE ONLY)'!AN$7),
IF(AND('PRINTABLE (per grading)'!H$16="OUTPUT", 'PRINTABLE (per grading)'!B$13="Prelim"), IF(ISERROR(SUMIF(OUTPUT!C$20:M$20, "CLO2", OUTPUT!C187:M187) / OUTPUT!AL$7), "", SUMIF(OUTPUT!C$20:M$20, "CLO2", OUTPUT!C187:M187) / OUTPUT!AL$7),
IF(AND('PRINTABLE (per grading)'!H$16="OUTPUT", 'PRINTABLE (per grading)'!B$13="Midterm"), IF(ISERROR(SUMIF(OUTPUT!O$20:Y$20, "CLO2", OUTPUT!O187:Y187) / OUTPUT!AM$7), "", SUMIF(OUTPUT!O$20:Y$20, "CLO2", OUTPUT!O187:Y187) / OUTPUT!AM$7),
IF(AND('PRINTABLE (per grading)'!H$16="OUTPUT", 'PRINTABLE (per grading)'!B$13="Final"), IF(ISERROR(SUMIF(OUTPUT!AA$20:AI$20, "CLO2", OUTPUT!AA187:AI187) / OUTPUT!AN$7), "", SUMIF(OUTPUT!AA$20:AI$20, "CLO2", OUTPUT!AA187:AI187) / OUTPUT!AN$7),
"")))))),"")</f>
        <v/>
      </c>
      <c r="U185" s="232" t="str">
        <f t="shared" si="101"/>
        <v/>
      </c>
      <c r="V185" s="233" t="str">
        <f t="shared" si="102"/>
        <v/>
      </c>
      <c r="W185" s="25" t="str">
        <f>IF(B185 &lt;&gt; "", IFERROR(IF(C$16 = "PRELIM", SUMIF('Database (LECTURE-RES-PRAC)'!D$14:AG$14, "CLO3", 'Database (LECTURE-RES-PRAC)'!D182:AG182) / 'Grade computation'!F$6, IF(C$16 = "MIDTERM", SUMIF('Database (LECTURE-RES-PRAC)'!AJ$14:BM$14, "CLO3", 'Database (LECTURE-RES-PRAC)'!AJ182:BM182) / 'Grade computation'!G$6, IF(C$16 = "FINAL", SUMIF('Database (LECTURE-RES-PRAC)'!BP$14:CS$14, "CLO3", 'Database (LECTURE-RES-PRAC)'!BP182:CS182) / 'Grade computation'!H$6,""))),""),"")</f>
        <v/>
      </c>
      <c r="X185" s="232" t="str">
        <f t="shared" si="103"/>
        <v/>
      </c>
      <c r="Y185" s="25" t="str">
        <f>IF(B185 &lt;&gt; "",IF(AND('PRINTABLE (per grading)'!H$16="EXAM", 'PRINTABLE (per grading)'!B$13="Prelim"), IF(ISERROR(SUMIF('Exam (LECTURE ONLY)'!D$20:M$20, "CLO3", 'Exam (LECTURE ONLY)'!D187:M187) / 'Exam (LECTURE ONLY)'!AL$8), "", SUMIF('Exam (LECTURE ONLY)'!D$20:M$20, "CLO3", 'Exam (LECTURE ONLY)'!D187:M187) /'Exam (LECTURE ONLY)'!AL$8),
IF(AND('PRINTABLE (per grading)'!H$16="EXAM", 'PRINTABLE (per grading)'!B$13="Midterm"), IF(ISERROR(SUMIF('Exam (LECTURE ONLY)'!O$20:X$20, "CLO3", 'Exam (LECTURE ONLY)'!O187:X187) / 'Exam (LECTURE ONLY)'!AM$8), "", SUMIF('Exam (LECTURE ONLY)'!O$20:X$20, "CLO3", 'Exam (LECTURE ONLY)'!O187:X187) / 'Exam (LECTURE ONLY)'!AM$8),
IF(AND('PRINTABLE (per grading)'!H$16="EXAM", 'PRINTABLE (per grading)'!B$13="Final"), IF(ISERROR(SUMIF('Exam (LECTURE ONLY)'!Z$20:AI$20, "CLO3", 'Exam (LECTURE ONLY)'!Z187:AI187) / 'Exam (LECTURE ONLY)'!AN$8), "", SUMIF('Exam (LECTURE ONLY)'!Z$20:AI$20, "CLO3", 'Exam (LECTURE ONLY)'!Z187:AI187) / 'Exam (LECTURE ONLY)'!AN$8),
IF(AND('PRINTABLE (per grading)'!H$16="OUTPUT", 'PRINTABLE (per grading)'!B$13="Prelim"), IF(ISERROR(SUMIF(OUTPUT!C$20:M$20, "CLO3", OUTPUT!C187:M187) / OUTPUT!AL$8), "", SUMIF(OUTPUT!C$20:M$20, "CLO3", OUTPUT!C187:M187) / OUTPUT!AL$8),
IF(AND('PRINTABLE (per grading)'!H$16="OUTPUT", 'PRINTABLE (per grading)'!B$13="Midterm"), IF(ISERROR(SUMIF(OUTPUT!O$20:Y$20, "CLO3", OUTPUT!O187:Y187) / OUTPUT!AM$8), "", SUMIF(OUTPUT!O$20:Y$20, "CLO3", OUTPUT!O187:Y187) / OUTPUT!AM$8),
IF(AND('PRINTABLE (per grading)'!H$16="OUTPUT", 'PRINTABLE (per grading)'!B$13="Final"), IF(ISERROR(SUMIF(OUTPUT!AA$20:AI$20, "CLO3", OUTPUT!AA187:AI187) / OUTPUT!AN$8), "", SUMIF(OUTPUT!AA$20:AI$20, "CLO3", OUTPUT!AA187:AI187) / OUTPUT!AN$8),
"" )))))),"")</f>
        <v/>
      </c>
      <c r="Z185" s="232" t="str">
        <f t="shared" si="104"/>
        <v/>
      </c>
      <c r="AA185" s="233" t="str">
        <f t="shared" si="105"/>
        <v/>
      </c>
      <c r="AB185" s="25" t="str">
        <f>IF(B185 &lt;&gt; "", IFERROR(IF(C$16 = "PRELIM", SUMIF('Database (LECTURE-RES-PRAC)'!D$14:AG$14, "CLO4", 'Database (LECTURE-RES-PRAC)'!D182:AG182) / 'Grade computation'!F$7, IF(C$16 = "MIDTERM", SUMIF('Database (LECTURE-RES-PRAC)'!AJ$14:BM$14, "CLO4", 'Database (LECTURE-RES-PRAC)'!AJ182:BM182) / 'Grade computation'!G$7, IF(C$16 = "FINAL", SUMIF('Database (LECTURE-RES-PRAC)'!BP$14:CS$14, "CLO4", 'Database (LECTURE-RES-PRAC)'!BP182:CS182) / 'Grade computation'!H$7,""))),""),"")</f>
        <v/>
      </c>
      <c r="AC185" s="232" t="str">
        <f t="shared" si="106"/>
        <v/>
      </c>
      <c r="AD185" s="25" t="str">
        <f>IF(B185 &lt;&gt; "",IF(AND('PRINTABLE (per grading)'!H$16="EXAM", 'PRINTABLE (per grading)'!B$13="Prelim"), IF(ISERROR(SUMIF('Exam (LECTURE ONLY)'!D$20:M$20, "CLO4", 'Exam (LECTURE ONLY)'!D187:M187) / 'Exam (LECTURE ONLY)'!AL$9), "", SUMIF('Exam (LECTURE ONLY)'!D$20:M$20, "CLO4", 'Exam (LECTURE ONLY)'!D187:M187) /'Exam (LECTURE ONLY)'!AL$9),
IF(AND('PRINTABLE (per grading)'!H$16="EXAM", 'PRINTABLE (per grading)'!B$13="Midterm"), IF(ISERROR(SUMIF('Exam (LECTURE ONLY)'!O$20:X$20, "CLO4", 'Exam (LECTURE ONLY)'!O187:X187) / 'Exam (LECTURE ONLY)'!AM$9), "", SUMIF('Exam (LECTURE ONLY)'!O$20:X$20, "CLO4", 'Exam (LECTURE ONLY)'!O187:X187) / 'Exam (LECTURE ONLY)'!AM$9),
IF(AND('PRINTABLE (per grading)'!H$16="EXAM", 'PRINTABLE (per grading)'!B$13="Final"), IF(ISERROR(SUMIF('Exam (LECTURE ONLY)'!Z$20:AI$20, "CLO4", 'Exam (LECTURE ONLY)'!Z187:AI187) / 'Exam (LECTURE ONLY)'!AN$9), "", SUMIF('Exam (LECTURE ONLY)'!Z$20:AI$20, "CLO4", 'Exam (LECTURE ONLY)'!Z187:AI187) / 'Exam (LECTURE ONLY)'!AN$9),
IF(AND('PRINTABLE (per grading)'!H$16="OUTPUT", 'PRINTABLE (per grading)'!B$13="Prelim"), IF(ISERROR(SUMIF(OUTPUT!C$20:M$20, "CLO4", OUTPUT!C187:M187) / OUTPUT!AL$9), "", SUMIF(OUTPUT!C$20:M$20, "CLO4", OUTPUT!C187:M187) / OUTPUT!AL$9),
IF(AND('PRINTABLE (per grading)'!H$16="OUTPUT", 'PRINTABLE (per grading)'!B$13="Midterm"), IF(ISERROR(SUMIF(OUTPUT!O$20:Y$20, "CLO4", OUTPUT!O187:Y187) / OUTPUT!AM$9), "", SUMIF(OUTPUT!O$20:Y$20, "CLO4", OUTPUT!O187:Y187) / OUTPUT!AM$9),
IF(AND('PRINTABLE (per grading)'!H$16="OUTPUT", 'PRINTABLE (per grading)'!B$13="Final"), IF(ISERROR(SUMIF(OUTPUT!AA$20:AI$20, "CLO4", OUTPUT!AA187:AI187) / OUTPUT!AN$9), "", SUMIF(OUTPUT!AA$20:AI$20, "CLO4", OUTPUT!AA187:AI187) / OUTPUT!AN$9),
"")))))),"")</f>
        <v/>
      </c>
      <c r="AE185" s="232" t="str">
        <f t="shared" si="107"/>
        <v/>
      </c>
      <c r="AF185" s="233" t="str">
        <f t="shared" si="108"/>
        <v/>
      </c>
      <c r="AG185" s="25" t="str">
        <f>IF(B185 &lt;&gt; "", IFERROR(IF(C$16 = "PRELIM", SUMIF('Database (LECTURE-RES-PRAC)'!D$14:AG$14, "CLO5", 'Database (LECTURE-RES-PRAC)'!D182:AG182) / 'Grade computation'!F$8, IF(C$16 = "MIDTERM", SUMIF('Database (LECTURE-RES-PRAC)'!AJ$14:BM$14, "CLO5", 'Database (LECTURE-RES-PRAC)'!AJ182:BM182) / 'Grade computation'!G$8, IF(C$16 = "FINAL", SUMIF('Database (LECTURE-RES-PRAC)'!BP$14:CS$14, "CLO5", 'Database (LECTURE-RES-PRAC)'!BP182:CS182) / 'Grade computation'!H$8,""))),""),"")</f>
        <v/>
      </c>
      <c r="AH185" s="232" t="str">
        <f t="shared" si="109"/>
        <v/>
      </c>
      <c r="AI185" s="25" t="str">
        <f>IF(B185 &lt;&gt; "",IF(AND('PRINTABLE (per grading)'!H$16="EXAM", 'PRINTABLE (per grading)'!B$13="Prelim"), IF(ISERROR(SUMIF('Exam (LECTURE ONLY)'!D$20:M$20, "CLO5", 'Exam (LECTURE ONLY)'!D187:M187) / 'Exam (LECTURE ONLY)'!AL$10), "", SUMIF('Exam (LECTURE ONLY)'!D$20:M$20, "CLO5", 'Exam (LECTURE ONLY)'!D187:M187) /'Exam (LECTURE ONLY)'!AL$10),
IF(AND('PRINTABLE (per grading)'!H$16="EXAM", 'PRINTABLE (per grading)'!B$13="Midterm"), IF(ISERROR(SUMIF('Exam (LECTURE ONLY)'!O$20:X$20, "CLO5", 'Exam (LECTURE ONLY)'!O187:X187) / 'Exam (LECTURE ONLY)'!AM$10), "", SUMIF('Exam (LECTURE ONLY)'!O$20:X$20, "CLO5", 'Exam (LECTURE ONLY)'!O187:X187) / 'Exam (LECTURE ONLY)'!AM$10),
IF(AND('PRINTABLE (per grading)'!H$16="EXAM", 'PRINTABLE (per grading)'!B$13="Final"), IF(ISERROR(SUMIF('Exam (LECTURE ONLY)'!Z$20:AI$20, "CLO5", 'Exam (LECTURE ONLY)'!Z187:AI187) / 'Exam (LECTURE ONLY)'!AN$10), "", SUMIF('Exam (LECTURE ONLY)'!Z$20:AI$20, "CLO5", 'Exam (LECTURE ONLY)'!Z187:AI187) / 'Exam (LECTURE ONLY)'!AN$10),
IF(AND('PRINTABLE (per grading)'!H$16="OUTPUT", 'PRINTABLE (per grading)'!B$13="Prelim"), IF(ISERROR(SUMIF(OUTPUT!C$20:M$20, "CLO5", OUTPUT!C187:M187) / OUTPUT!AL$10), "", SUMIF(OUTPUT!C$20:M$20, "CLO5", OUTPUT!C187:M187) / OUTPUT!AL$10),
IF(AND('PRINTABLE (per grading)'!H$16="OUTPUT", 'PRINTABLE (per grading)'!B$13="Midterm"), IF(ISERROR(SUMIF(OUTPUT!O$20:Y$20, "CLO5", OUTPUT!O187:Y187) / OUTPUT!AM$10), "", SUMIF(OUTPUT!O$20:Y$20, "CLO5", OUTPUT!O187:Y187) / OUTPUT!AM$10),
IF(AND('PRINTABLE (per grading)'!H$16="OUTPUT", 'PRINTABLE (per grading)'!B$13="Final"), IF(ISERROR(SUMIF(OUTPUT!AA$20:AI$20, "CLO5", OUTPUT!AA187:AI187) / OUTPUT!AN$10), "", SUMIF(OUTPUT!AA$20:AI$20, "CLO5", OUTPUT!AA187:AI187) / OUTPUT!AN$10),
"")))))),"")</f>
        <v/>
      </c>
      <c r="AJ185" s="232" t="str">
        <f t="shared" si="110"/>
        <v/>
      </c>
      <c r="AK185" s="233" t="str">
        <f t="shared" si="111"/>
        <v/>
      </c>
      <c r="AL185" s="25" t="str">
        <f>IF(B185 &lt;&gt; "", IFERROR(IF(C$16 = "PRELIM", SUMIF('Database (LECTURE-RES-PRAC)'!D$14:AG$14, "CLO6", 'Database (LECTURE-RES-PRAC)'!D182:AG182) / 'Grade computation'!F$9, IF(C$16 = "MIDTERM", SUMIF('Database (LECTURE-RES-PRAC)'!AJ$14:BM$14, "CLO6", 'Database (LECTURE-RES-PRAC)'!AJ182:BM182) / 'Grade computation'!G$9, IF(C$16 = "FINAL", SUMIF('Database (LECTURE-RES-PRAC)'!BP$14:CS$14, "CLO6", 'Database (LECTURE-RES-PRAC)'!BP182:CS182) / 'Grade computation'!H$9,""))),""),"")</f>
        <v/>
      </c>
      <c r="AM185" s="232" t="str">
        <f t="shared" si="112"/>
        <v/>
      </c>
      <c r="AN185" s="25" t="str">
        <f>IF(B185 &lt;&gt; "",IF(AND('PRINTABLE (per grading)'!H$16="EXAM", 'PRINTABLE (per grading)'!B$13="Prelim"), IF(ISERROR(SUMIF('Exam (LECTURE ONLY)'!D$20:M$20, "CLO6", 'Exam (LECTURE ONLY)'!D187:M187) / 'Exam (LECTURE ONLY)'!AL$11), "", SUMIF('Exam (LECTURE ONLY)'!D$20:M$20, "CLO6", 'Exam (LECTURE ONLY)'!D187:M187) /'Exam (LECTURE ONLY)'!AL$11),
IF(AND('PRINTABLE (per grading)'!H$16="EXAM", 'PRINTABLE (per grading)'!B$13="Midterm"), IF(ISERROR(SUMIF('Exam (LECTURE ONLY)'!O$20:X$20, "CLO6", 'Exam (LECTURE ONLY)'!O187:X187) / 'Exam (LECTURE ONLY)'!AM$11), "", SUMIF('Exam (LECTURE ONLY)'!O$20:X$20, "CLO6", 'Exam (LECTURE ONLY)'!O187:X187) / 'Exam (LECTURE ONLY)'!AM$11),
IF(AND('PRINTABLE (per grading)'!H$16="EXAM", 'PRINTABLE (per grading)'!B$13="Final"), IF(ISERROR(SUMIF('Exam (LECTURE ONLY)'!Z$20:AI$20, "CLO6", 'Exam (LECTURE ONLY)'!Z187:AI187) / 'Exam (LECTURE ONLY)'!AN$11), "", SUMIF('Exam (LECTURE ONLY)'!Z$20:AI$20, "CLO6", 'Exam (LECTURE ONLY)'!Z187:AI187) / 'Exam (LECTURE ONLY)'!AN$11),
IF(AND('PRINTABLE (per grading)'!H$16="OUTPUT", 'PRINTABLE (per grading)'!B$13="Prelim"), IF(ISERROR(SUMIF(OUTPUT!C$20:M$20, "CLO6", OUTPUT!C187:M187) / OUTPUT!AL$11), "", SUMIF(OUTPUT!C$20:M$20, "CLO6", OUTPUT!C187:M187) / OUTPUT!AL$11),
IF(AND('PRINTABLE (per grading)'!H$16="OUTPUT", 'PRINTABLE (per grading)'!B$13="Midterm"), IF(ISERROR(SUMIF(OUTPUT!O$20:Y$20, "CLO6", OUTPUT!O187:Y187) / OUTPUT!AM$11), "", SUMIF(OUTPUT!O$20:Y$20, "CLO6", OUTPUT!O187:Y187) / OUTPUT!AM$11),
IF(AND('PRINTABLE (per grading)'!H$16="OUTPUT", 'PRINTABLE (per grading)'!B$13="Final"), IF(ISERROR(SUMIF(OUTPUT!AA$20:AI$20, "CLO6", OUTPUT!AA187:AI187) / OUTPUT!AN$11), "", SUMIF(OUTPUT!AA$20:AI$20, "CLO6", OUTPUT!AA187:AI187) / OUTPUT!AN$11),
"")))))),"")</f>
        <v/>
      </c>
      <c r="AO185" s="232" t="str">
        <f t="shared" si="113"/>
        <v/>
      </c>
      <c r="AP185" s="233" t="str">
        <f t="shared" si="114"/>
        <v/>
      </c>
      <c r="AQ185" s="25" t="str">
        <f>IF(B185 &lt;&gt; "", IFERROR(IF(C$16 = "PRELIM", SUMIF('Database (LECTURE-RES-PRAC)'!D$14:AG$14, "CLO7", 'Database (LECTURE-RES-PRAC)'!D182:AG182) / 'Grade computation'!F$10, IF(C$16 = "MIDTERM", SUMIF('Database (LECTURE-RES-PRAC)'!AJ$14:BM$14, "CLO7", 'Database (LECTURE-RES-PRAC)'!AJ182:BM182) / 'Grade computation'!G$10, IF(C$16 = "FINAL", SUMIF('Database (LECTURE-RES-PRAC)'!BP$14:CS$14, "CLO7", 'Database (LECTURE-RES-PRAC)'!BP182:CS182) / 'Grade computation'!H$10,""))),""),"")</f>
        <v/>
      </c>
      <c r="AR185" s="232" t="str">
        <f t="shared" si="115"/>
        <v/>
      </c>
      <c r="AS185" s="25" t="str">
        <f>IF(B185 &lt;&gt; "",IF(AND('PRINTABLE (per grading)'!H$16="EXAM", 'PRINTABLE (per grading)'!B$13="Prelim"), IF(ISERROR(SUMIF('Exam (LECTURE ONLY)'!D$20:M$20, "CLO7", 'Exam (LECTURE ONLY)'!D187:M187) / 'Exam (LECTURE ONLY)'!AL$12), "", SUMIF('Exam (LECTURE ONLY)'!D$20:M$20, "CLO7", 'Exam (LECTURE ONLY)'!D187:M187) /'Exam (LECTURE ONLY)'!AL$12),
IF(AND('PRINTABLE (per grading)'!H$16="EXAM", 'PRINTABLE (per grading)'!B$13="Midterm"), IF(ISERROR(SUMIF('Exam (LECTURE ONLY)'!O$20:X$20, "CLO7", 'Exam (LECTURE ONLY)'!O187:X187) / 'Exam (LECTURE ONLY)'!AM$12), "", SUMIF('Exam (LECTURE ONLY)'!O$20:X$20, "CLO7", 'Exam (LECTURE ONLY)'!O187:X187) / 'Exam (LECTURE ONLY)'!AM$12),
IF(AND('PRINTABLE (per grading)'!H$16="EXAM", 'PRINTABLE (per grading)'!B$13="Final"), IF(ISERROR(SUMIF('Exam (LECTURE ONLY)'!Z$20:AI$20, "CLO7", 'Exam (LECTURE ONLY)'!Z187:AI187) / 'Exam (LECTURE ONLY)'!AN$12), "", SUMIF('Exam (LECTURE ONLY)'!Z$20:AI$20, "CLO7", 'Exam (LECTURE ONLY)'!Z187:AI187) / 'Exam (LECTURE ONLY)'!AN$12),
IF(AND('PRINTABLE (per grading)'!H$16="OUTPUT", 'PRINTABLE (per grading)'!B$13="Prelim"), IF(ISERROR(SUMIF(OUTPUT!C$20:M$20, "CLO7", OUTPUT!C187:M187) / OUTPUT!AL$12), "", SUMIF(OUTPUT!C$20:M$20, "CLO7", OUTPUT!C187:M187) / OUTPUT!AL$12),
IF(AND('PRINTABLE (per grading)'!H$16="OUTPUT", 'PRINTABLE (per grading)'!B$13="Midterm"), IF(ISERROR(SUMIF(OUTPUT!O$20:Y$20, "CLO7", OUTPUT!O187:Y187) / OUTPUT!AM$12), "", SUMIF(OUTPUT!O$20:Y$20, "CLO7", OUTPUT!O187:Y187) / OUTPUT!AM$12),
IF(AND('PRINTABLE (per grading)'!H$16="OUTPUT", 'PRINTABLE (per grading)'!B$13="Final"), IF(ISERROR(SUMIF(OUTPUT!AA$20:AI$20, "CLO7", OUTPUT!AA187:AI187) / OUTPUT!AN$12), "", SUMIF(OUTPUT!AA$20:AI$20, "CLO7", OUTPUT!AA187:AI187) / OUTPUT!AN$12),
"")))))),"")</f>
        <v/>
      </c>
      <c r="AT185" s="232" t="str">
        <f t="shared" si="116"/>
        <v/>
      </c>
      <c r="AU185" s="233" t="str">
        <f t="shared" si="117"/>
        <v/>
      </c>
      <c r="AV185" s="25" t="str">
        <f>IF(B185 &lt;&gt; "", IFERROR(IF(C$16 = "PRELIM", SUMIF('Database (LECTURE-RES-PRAC)'!D$14:AG$14, "CLO8", 'Database (LECTURE-RES-PRAC)'!D182:AG182) / 'Grade computation'!F$11, IF(C$16 = "MIDTERM", SUMIF('Database (LECTURE-RES-PRAC)'!AJ$14:BM$14, "CLO8", 'Database (LECTURE-RES-PRAC)'!AJ182:BM182) / 'Grade computation'!G$11, IF(C$16 = "FINAL", SUMIF('Database (LECTURE-RES-PRAC)'!BP$14:CS$14, "CLO8", 'Database (LECTURE-RES-PRAC)'!BP182:CS182) / 'Grade computation'!H$11,""))),""),"")</f>
        <v/>
      </c>
      <c r="AW185" s="232" t="str">
        <f t="shared" si="118"/>
        <v/>
      </c>
      <c r="AX185" s="25" t="str">
        <f>IF(B185 &lt;&gt; "",IF(AND('PRINTABLE (per grading)'!H$16="EXAM", 'PRINTABLE (per grading)'!B$13="Prelim"), IF(ISERROR(SUMIF('Exam (LECTURE ONLY)'!D$20:M$20, "CLO8", 'Exam (LECTURE ONLY)'!D187:M187) / 'Exam (LECTURE ONLY)'!AL$13), "", SUMIF('Exam (LECTURE ONLY)'!D$20:M$20, "CLO8", 'Exam (LECTURE ONLY)'!D187:M187) /'Exam (LECTURE ONLY)'!AL$13),
IF(AND('PRINTABLE (per grading)'!H$16="EXAM", 'PRINTABLE (per grading)'!B$13="Midterm"), IF(ISERROR(SUMIF('Exam (LECTURE ONLY)'!O$20:X$20, "CLO8", 'Exam (LECTURE ONLY)'!O187:X187) / 'Exam (LECTURE ONLY)'!AM$13), "", SUMIF('Exam (LECTURE ONLY)'!O$20:X$20, "CLO8", 'Exam (LECTURE ONLY)'!O187:X187) / 'Exam (LECTURE ONLY)'!AM$13),
IF(AND('PRINTABLE (per grading)'!H$16="EXAM", 'PRINTABLE (per grading)'!B$13="Final"), IF(ISERROR(SUMIF('Exam (LECTURE ONLY)'!Z$20:AI$20, "CLO8", 'Exam (LECTURE ONLY)'!Z187:AI187) / 'Exam (LECTURE ONLY)'!AN$13), "", SUMIF('Exam (LECTURE ONLY)'!Z$20:AI$20, "CLO8", 'Exam (LECTURE ONLY)'!Z187:AI187) / 'Exam (LECTURE ONLY)'!AN$13),
IF(AND('PRINTABLE (per grading)'!H$16="OUTPUT", 'PRINTABLE (per grading)'!B$13="Prelim"), IF(ISERROR(SUMIF(OUTPUT!C$20:M$20, "CLO8", OUTPUT!C187:M187) / OUTPUT!AL$13), "", SUMIF(OUTPUT!C$20:M$20, "CLO8", OUTPUT!C187:M187) / OUTPUT!AL$13),
IF(AND('PRINTABLE (per grading)'!H$16="OUTPUT", 'PRINTABLE (per grading)'!B$13="Midterm"), IF(ISERROR(SUMIF(OUTPUT!O$20:Y$20, "CLO8", OUTPUT!O187:Y187) / OUTPUT!AM$13), "", SUMIF(OUTPUT!O$20:Y$20, "CLO8", OUTPUT!O187:Y187) / OUTPUT!AM$13),
IF(AND('PRINTABLE (per grading)'!H$16="OUTPUT", 'PRINTABLE (per grading)'!B$13="Final"), IF(ISERROR(SUMIF(OUTPUT!AA$20:AI$20, "CLO8", OUTPUT!AA187:AI187) / OUTPUT!AN$13), "", SUMIF(OUTPUT!AA$20:AI$20, "CLO8", OUTPUT!AA187:AI187) / OUTPUT!AN$13),
"")))))),"")</f>
        <v/>
      </c>
      <c r="AY185" s="232" t="str">
        <f t="shared" si="119"/>
        <v/>
      </c>
      <c r="AZ185" s="233" t="str">
        <f t="shared" si="120"/>
        <v/>
      </c>
      <c r="BA185" s="25" t="str">
        <f>IF(B185 &lt;&gt; "", IFERROR(IF(C$16 = "PRELIM", SUMIF('Database (LECTURE-RES-PRAC)'!D$14:AG$14, "CLO9", 'Database (LECTURE-RES-PRAC)'!D182:AG182) / 'Grade computation'!F$12, IF(C$16 = "MIDTERM", SUMIF('Database (LECTURE-RES-PRAC)'!AJ$14:BM$14, "CLO9", 'Database (LECTURE-RES-PRAC)'!AJ182:BM182) / 'Grade computation'!G$12, IF(C$16 = "FINAL", SUMIF('Database (LECTURE-RES-PRAC)'!BP$14:CS$14, "CLO9", 'Database (LECTURE-RES-PRAC)'!BP182:CS182) / 'Grade computation'!H$12,""))),""),"")</f>
        <v/>
      </c>
      <c r="BB185" s="232" t="str">
        <f t="shared" si="121"/>
        <v/>
      </c>
      <c r="BC185" s="25" t="str">
        <f>IF(B185 &lt;&gt; "",IF(AND('PRINTABLE (per grading)'!H$16="EXAM", 'PRINTABLE (per grading)'!B$13="Prelim"), IF(ISERROR(SUMIF('Exam (LECTURE ONLY)'!D$20:M$20, "CLO9", 'Exam (LECTURE ONLY)'!D187:M187) / 'Exam (LECTURE ONLY)'!AL$14), "", SUMIF('Exam (LECTURE ONLY)'!D$20:M$20, "CLO9", 'Exam (LECTURE ONLY)'!D187:M187) /'Exam (LECTURE ONLY)'!AL$14),
IF(AND('PRINTABLE (per grading)'!H$16="EXAM", 'PRINTABLE (per grading)'!B$13="Midterm"), IF(ISERROR(SUMIF('Exam (LECTURE ONLY)'!O$20:X$20, "CLO9", 'Exam (LECTURE ONLY)'!O187:X187) / 'Exam (LECTURE ONLY)'!AM$14), "", SUMIF('Exam (LECTURE ONLY)'!O$20:X$20, "CLO9", 'Exam (LECTURE ONLY)'!O187:X187) / 'Exam (LECTURE ONLY)'!AM$14),
IF(AND('PRINTABLE (per grading)'!H$16="EXAM", 'PRINTABLE (per grading)'!B$13="Final"), IF(ISERROR(SUMIF('Exam (LECTURE ONLY)'!Z$20:AI$20, "CLO9", 'Exam (LECTURE ONLY)'!Z187:AI187) / 'Exam (LECTURE ONLY)'!AN$14), "", SUMIF('Exam (LECTURE ONLY)'!Z$20:AI$20, "CLO9", 'Exam (LECTURE ONLY)'!Z187:AI187) / 'Exam (LECTURE ONLY)'!AN$14),
IF(AND('PRINTABLE (per grading)'!H$16="OUTPUT", 'PRINTABLE (per grading)'!B$13="Prelim"), IF(ISERROR(SUMIF(OUTPUT!C$20:M$20, "CLO9", OUTPUT!C187:M187) / OUTPUT!AL$14), "", SUMIF(OUTPUT!C$20:M$20, "CLO9", OUTPUT!C187:M187) / OUTPUT!AL$14),
IF(AND('PRINTABLE (per grading)'!H$16="OUTPUT", 'PRINTABLE (per grading)'!B$13="Midterm"), IF(ISERROR(SUMIF(OUTPUT!O$20:Y$20, "CLO9", OUTPUT!O187:Y187) / OUTPUT!AM$14), "", SUMIF(OUTPUT!O$20:Y$20, "CLO9", OUTPUT!O187:Y187) / OUTPUT!AM$14),
IF(AND('PRINTABLE (per grading)'!H$16="OUTPUT", 'PRINTABLE (per grading)'!B$13="Final"), IF(ISERROR(SUMIF(OUTPUT!AA$20:AI$20, "CLO9", OUTPUT!AA187:AI187) / OUTPUT!AN$14), "", SUMIF(OUTPUT!AA$20:AI$20, "CLO9", OUTPUT!AA187:AI187) / OUTPUT!AN$14),
"")))))),"")</f>
        <v/>
      </c>
      <c r="BD185" s="232" t="str">
        <f t="shared" si="122"/>
        <v/>
      </c>
      <c r="BE185" s="233" t="str">
        <f t="shared" si="123"/>
        <v/>
      </c>
      <c r="BF185" s="25" t="str">
        <f>IF(B185 &lt;&gt; "", IFERROR(IF(C$16 = "PRELIM", SUMIF('Database (LECTURE-RES-PRAC)'!D$14:AG$14, "CLO10", 'Database (LECTURE-RES-PRAC)'!D182:AG182) / 'Grade computation'!F$13, IF(C$16 = "MIDTERM", SUMIF('Database (LECTURE-RES-PRAC)'!AJ$14:BM$14, "CLO10", 'Database (LECTURE-RES-PRAC)'!AJ182:BM182) / 'Grade computation'!G$13, IF(C$16 = "FINAL", SUMIF('Database (LECTURE-RES-PRAC)'!BP$14:CS$14, "CLO10", 'Database (LECTURE-RES-PRAC)'!BP182:CS182) / 'Grade computation'!H$13,""))),""),"")</f>
        <v/>
      </c>
      <c r="BG185" s="232" t="str">
        <f t="shared" si="124"/>
        <v/>
      </c>
      <c r="BH185" s="25" t="str">
        <f>IF(B185 &lt;&gt; "",IF(AND('PRINTABLE (per grading)'!H$16="EXAM", 'PRINTABLE (per grading)'!B$13="Prelim"), IF(ISERROR(SUMIF('Exam (LECTURE ONLY)'!D$20:M$20, "CLO10", 'Exam (LECTURE ONLY)'!D187:M187) / 'Exam (LECTURE ONLY)'!AL$15), "", SUMIF('Exam (LECTURE ONLY)'!D$20:M$20, "CLO10", 'Exam (LECTURE ONLY)'!D187:M187) /'Exam (LECTURE ONLY)'!AL$15),
IF(AND('PRINTABLE (per grading)'!H$16="EXAM", 'PRINTABLE (per grading)'!B$13="Midterm"), IF(ISERROR(SUMIF('Exam (LECTURE ONLY)'!O$20:X$20, "CLO10", 'Exam (LECTURE ONLY)'!O187:X187) / 'Exam (LECTURE ONLY)'!AM$15), "", SUMIF('Exam (LECTURE ONLY)'!O$20:X$20, "CLO10", 'Exam (LECTURE ONLY)'!O187:X187) / 'Exam (LECTURE ONLY)'!AM$15),
IF(AND('PRINTABLE (per grading)'!H$16="EXAM", 'PRINTABLE (per grading)'!B$13="Final"), IF(ISERROR(SUMIF('Exam (LECTURE ONLY)'!Z$20:AI$20, "CLO10", 'Exam (LECTURE ONLY)'!Z187:AI187) / 'Exam (LECTURE ONLY)'!AN$15), "", SUMIF('Exam (LECTURE ONLY)'!Z$20:AI$20, "CLO10", 'Exam (LECTURE ONLY)'!Z187:AI187) / 'Exam (LECTURE ONLY)'!AN$15),
IF(AND('PRINTABLE (per grading)'!H$16="OUTPUT", 'PRINTABLE (per grading)'!B$13="Prelim"), IF(ISERROR(SUMIF(OUTPUT!C$20:M$20, "CLO10", OUTPUT!C187:M187) / OUTPUT!AL$15), "", SUMIF(OUTPUT!C$20:M$20, "CLO10", OUTPUT!C187:M187) / OUTPUT!AL$15),
IF(AND('PRINTABLE (per grading)'!H$16="OUTPUT", 'PRINTABLE (per grading)'!B$13="Midterm"), IF(ISERROR(SUMIF(OUTPUT!O$20:Y$20, "CLO10", OUTPUT!O187:Y187) / OUTPUT!AM$15), "", SUMIF(OUTPUT!O$20:Y$20, "CLO10", OUTPUT!O187:Y187) / OUTPUT!AM$15),
IF(AND('PRINTABLE (per grading)'!H$16="OUTPUT", 'PRINTABLE (per grading)'!B$13="Final"), IF(ISERROR(SUMIF(OUTPUT!AA$20:AI$20, "CLO10", OUTPUT!AA187:AI187) / OUTPUT!AN$15), "", SUMIF(OUTPUT!AA$20:AI$20, "CLO10", OUTPUT!AA187:AI187) / OUTPUT!AN$15),
"")))))),"")</f>
        <v/>
      </c>
      <c r="BI185" s="232" t="str">
        <f t="shared" si="125"/>
        <v/>
      </c>
      <c r="BJ185" s="233" t="str">
        <f t="shared" si="126"/>
        <v/>
      </c>
      <c r="BK185" s="2"/>
    </row>
    <row r="186" spans="1:63" ht="20.100000000000001" customHeight="1">
      <c r="A186" s="212" t="str">
        <f>IF(ISBLANK('Database (LECTURE-RES-PRAC)'!A183),"",'Database (LECTURE-RES-PRAC)'!A183)</f>
        <v/>
      </c>
      <c r="B186" s="213" t="str">
        <f>IF(ISBLANK('Database (LECTURE-RES-PRAC)'!B183),"",'Database (LECTURE-RES-PRAC)'!B183)</f>
        <v/>
      </c>
      <c r="C186" s="134" t="str">
        <f>IF(B186&lt;&gt;"",IF(C$16="PRELIM",'Grade computation'!C186, IF(C$16="MIDTERM",'Grade computation'!K186, IF(C$16="FINAL",'Grade computation'!S186,""))),"")</f>
        <v/>
      </c>
      <c r="D186" s="135" t="str">
        <f t="shared" si="1"/>
        <v/>
      </c>
      <c r="E186" s="134" t="str">
        <f>IF(B186&lt;&gt;"", IF(C$16="PRELIM",'Grade computation'!E186, IF(C$16="MIDTERM",'Grade computation'!M186, IF(C$16="FINAL",'Grade computation'!U186,""))),"")</f>
        <v/>
      </c>
      <c r="F186" s="136" t="str">
        <f t="shared" si="2"/>
        <v/>
      </c>
      <c r="G186" s="137" t="str">
        <f t="shared" si="3"/>
        <v/>
      </c>
      <c r="H186" s="207" t="str">
        <f>IF(B186&lt;&gt;"",IF(C$16="PRELIM", 'Grade computation'!H186, IF(C$16="MIDTERM", 'Grade computation'!P186, IF(C$16="FINAL",'Grade computation'!X186, ""))),"")</f>
        <v/>
      </c>
      <c r="I186" s="137" t="str">
        <f t="shared" si="4"/>
        <v/>
      </c>
      <c r="J186" s="139" t="str">
        <f t="shared" si="5"/>
        <v/>
      </c>
      <c r="K186" s="377" t="str">
        <f t="shared" si="6"/>
        <v/>
      </c>
      <c r="L186" s="434"/>
      <c r="M186" s="25" t="str">
        <f>IF(B186 &lt;&gt; "", IFERROR(IF(C$16 = "PRELIM", SUMIF('Database (LECTURE-RES-PRAC)'!D$14:AG$14, "CLO1", 'Database (LECTURE-RES-PRAC)'!D183:AG183) / 'Grade computation'!F$4, IF(C$16 = "MIDTERM", SUMIF('Database (LECTURE-RES-PRAC)'!AJ$14:BM$14, "CLO1", 'Database (LECTURE-RES-PRAC)'!AJ183:BM183) / 'Grade computation'!G$4, IF(C$16 = "FINAL", SUMIF('Database (LECTURE-RES-PRAC)'!BP$14:CS$14, "CLO1", 'Database (LECTURE-RES-PRAC)'!BP183:CS183) / 'Grade computation'!H$4,""))),""),"")</f>
        <v/>
      </c>
      <c r="N186" s="232" t="str">
        <f t="shared" si="97"/>
        <v/>
      </c>
      <c r="O186" s="25" t="str">
        <f>IF(B186 &lt;&gt; "",IF(AND('PRINTABLE (per grading)'!H$16="EXAM", 'PRINTABLE (per grading)'!B$13="Prelim"), IF(ISERROR(SUMIF('Exam (LECTURE ONLY)'!D$20:M$20, "CLO1", 'Exam (LECTURE ONLY)'!D188:M188) / 'Exam (LECTURE ONLY)'!AL$6), "", SUMIF('Exam (LECTURE ONLY)'!D$20:M$20, "CLO1", 'Exam (LECTURE ONLY)'!D188:M188) /'Exam (LECTURE ONLY)'!AL$6),
IF(AND('PRINTABLE (per grading)'!H$16="EXAM", 'PRINTABLE (per grading)'!B$13="Midterm"), IF(ISERROR(SUMIF('Exam (LECTURE ONLY)'!O$20:X$20, "CLO1", 'Exam (LECTURE ONLY)'!O188:X188) / 'Exam (LECTURE ONLY)'!AM$6), "", SUMIF('Exam (LECTURE ONLY)'!O$20:X$20, "CLO1", 'Exam (LECTURE ONLY)'!O188:X188) / 'Exam (LECTURE ONLY)'!AM$6),
IF(AND('PRINTABLE (per grading)'!H$16="EXAM", 'PRINTABLE (per grading)'!B$13="Final"), IF(ISERROR(SUMIF('Exam (LECTURE ONLY)'!Z$20:AI$20, "CLO1", 'Exam (LECTURE ONLY)'!Z188:AI188) / 'Exam (LECTURE ONLY)'!AN$6), "", SUMIF('Exam (LECTURE ONLY)'!Z$20:AI$20, "CLO1", 'Exam (LECTURE ONLY)'!Z188:AI188) / 'Exam (LECTURE ONLY)'!AN$6),
IF(AND('PRINTABLE (per grading)'!H$16="OUTPUT", 'PRINTABLE (per grading)'!B$13="Prelim"), IF(ISERROR(SUMIF(OUTPUT!C$20:M$20, "CLO1", OUTPUT!C188:M188) / OUTPUT!AL$6), "", SUMIF(OUTPUT!C$20:M$20, "CLO1", OUTPUT!C188:M188) / OUTPUT!AL$6),
IF(AND('PRINTABLE (per grading)'!H$16="OUTPUT", 'PRINTABLE (per grading)'!B$13="Midterm"), IF(ISERROR(SUMIF(OUTPUT!O$20:Y$20, "CLO1", OUTPUT!O188:Y188) / OUTPUT!AM$6), "", SUMIF(OUTPUT!O$20:Y$20, "CLO1", OUTPUT!O188:Y188) / OUTPUT!AM$6),
IF(AND('PRINTABLE (per grading)'!H$16="OUTPUT", 'PRINTABLE (per grading)'!B$13="Final"), IF(ISERROR(SUMIF(OUTPUT!AA$20:AI$20, "CLO1", OUTPUT!AA188:AI188) / OUTPUT!AN$6), "", SUMIF(OUTPUT!AA$20:AI$20, "CLO1", OUTPUT!AA188:AI188) / OUTPUT!AN$6),
"")))))),"")</f>
        <v/>
      </c>
      <c r="P186" s="232" t="str">
        <f t="shared" si="98"/>
        <v/>
      </c>
      <c r="Q186" s="233" t="str">
        <f t="shared" si="99"/>
        <v/>
      </c>
      <c r="R186" s="25" t="str">
        <f>IF(B186 &lt;&gt; "", IFERROR(IF(C$16 = "PRELIM", SUMIF('Database (LECTURE-RES-PRAC)'!D$14:AG$14, "CLO2", 'Database (LECTURE-RES-PRAC)'!D183:AG183) / 'Grade computation'!F$5, IF(C$16 = "MIDTERM", SUMIF('Database (LECTURE-RES-PRAC)'!AJ$14:BM$14, "CLO2", 'Database (LECTURE-RES-PRAC)'!AJ183:BM183) / 'Grade computation'!G$5, IF(C$16 = "FINAL", SUMIF('Database (LECTURE-RES-PRAC)'!BP$14:CS$14, "CLO2", 'Database (LECTURE-RES-PRAC)'!BP183:CS183) / 'Grade computation'!H$5,""))),""),"")</f>
        <v/>
      </c>
      <c r="S186" s="232" t="str">
        <f t="shared" si="100"/>
        <v/>
      </c>
      <c r="T186" s="25" t="str">
        <f>IF(B186 &lt;&gt; "",IF(AND('PRINTABLE (per grading)'!H$16="EXAM", 'PRINTABLE (per grading)'!B$13="Prelim"), IF(ISERROR(SUMIF('Exam (LECTURE ONLY)'!D$20:M$20, "CLO2", 'Exam (LECTURE ONLY)'!D188:M188) / 'Exam (LECTURE ONLY)'!AL$7), "", SUMIF('Exam (LECTURE ONLY)'!D$20:M$20, "CLO2", 'Exam (LECTURE ONLY)'!D188:M188) /'Exam (LECTURE ONLY)'!AL$7),
IF(AND('PRINTABLE (per grading)'!H$16="EXAM", 'PRINTABLE (per grading)'!B$13="Midterm"), IF(ISERROR(SUMIF('Exam (LECTURE ONLY)'!O$20:X$20, "CLO2", 'Exam (LECTURE ONLY)'!O188:X188) / 'Exam (LECTURE ONLY)'!AM$7), "", SUMIF('Exam (LECTURE ONLY)'!O$20:X$20, "CLO2", 'Exam (LECTURE ONLY)'!O188:X188) / 'Exam (LECTURE ONLY)'!AM$7),
IF(AND('PRINTABLE (per grading)'!H$16="EXAM", 'PRINTABLE (per grading)'!B$13="Final"), IF(ISERROR(SUMIF('Exam (LECTURE ONLY)'!Z$20:AI$20, "CLO2", 'Exam (LECTURE ONLY)'!Z188:AI188) / 'Exam (LECTURE ONLY)'!AN$7), "", SUMIF('Exam (LECTURE ONLY)'!Z$20:AI$20, "CLO2", 'Exam (LECTURE ONLY)'!Z188:AI188) / 'Exam (LECTURE ONLY)'!AN$7),
IF(AND('PRINTABLE (per grading)'!H$16="OUTPUT", 'PRINTABLE (per grading)'!B$13="Prelim"), IF(ISERROR(SUMIF(OUTPUT!C$20:M$20, "CLO2", OUTPUT!C188:M188) / OUTPUT!AL$7), "", SUMIF(OUTPUT!C$20:M$20, "CLO2", OUTPUT!C188:M188) / OUTPUT!AL$7),
IF(AND('PRINTABLE (per grading)'!H$16="OUTPUT", 'PRINTABLE (per grading)'!B$13="Midterm"), IF(ISERROR(SUMIF(OUTPUT!O$20:Y$20, "CLO2", OUTPUT!O188:Y188) / OUTPUT!AM$7), "", SUMIF(OUTPUT!O$20:Y$20, "CLO2", OUTPUT!O188:Y188) / OUTPUT!AM$7),
IF(AND('PRINTABLE (per grading)'!H$16="OUTPUT", 'PRINTABLE (per grading)'!B$13="Final"), IF(ISERROR(SUMIF(OUTPUT!AA$20:AI$20, "CLO2", OUTPUT!AA188:AI188) / OUTPUT!AN$7), "", SUMIF(OUTPUT!AA$20:AI$20, "CLO2", OUTPUT!AA188:AI188) / OUTPUT!AN$7),
"")))))),"")</f>
        <v/>
      </c>
      <c r="U186" s="232" t="str">
        <f t="shared" si="101"/>
        <v/>
      </c>
      <c r="V186" s="233" t="str">
        <f t="shared" si="102"/>
        <v/>
      </c>
      <c r="W186" s="25" t="str">
        <f>IF(B186 &lt;&gt; "", IFERROR(IF(C$16 = "PRELIM", SUMIF('Database (LECTURE-RES-PRAC)'!D$14:AG$14, "CLO3", 'Database (LECTURE-RES-PRAC)'!D183:AG183) / 'Grade computation'!F$6, IF(C$16 = "MIDTERM", SUMIF('Database (LECTURE-RES-PRAC)'!AJ$14:BM$14, "CLO3", 'Database (LECTURE-RES-PRAC)'!AJ183:BM183) / 'Grade computation'!G$6, IF(C$16 = "FINAL", SUMIF('Database (LECTURE-RES-PRAC)'!BP$14:CS$14, "CLO3", 'Database (LECTURE-RES-PRAC)'!BP183:CS183) / 'Grade computation'!H$6,""))),""),"")</f>
        <v/>
      </c>
      <c r="X186" s="232" t="str">
        <f t="shared" si="103"/>
        <v/>
      </c>
      <c r="Y186" s="25" t="str">
        <f>IF(B186 &lt;&gt; "",IF(AND('PRINTABLE (per grading)'!H$16="EXAM", 'PRINTABLE (per grading)'!B$13="Prelim"), IF(ISERROR(SUMIF('Exam (LECTURE ONLY)'!D$20:M$20, "CLO3", 'Exam (LECTURE ONLY)'!D188:M188) / 'Exam (LECTURE ONLY)'!AL$8), "", SUMIF('Exam (LECTURE ONLY)'!D$20:M$20, "CLO3", 'Exam (LECTURE ONLY)'!D188:M188) /'Exam (LECTURE ONLY)'!AL$8),
IF(AND('PRINTABLE (per grading)'!H$16="EXAM", 'PRINTABLE (per grading)'!B$13="Midterm"), IF(ISERROR(SUMIF('Exam (LECTURE ONLY)'!O$20:X$20, "CLO3", 'Exam (LECTURE ONLY)'!O188:X188) / 'Exam (LECTURE ONLY)'!AM$8), "", SUMIF('Exam (LECTURE ONLY)'!O$20:X$20, "CLO3", 'Exam (LECTURE ONLY)'!O188:X188) / 'Exam (LECTURE ONLY)'!AM$8),
IF(AND('PRINTABLE (per grading)'!H$16="EXAM", 'PRINTABLE (per grading)'!B$13="Final"), IF(ISERROR(SUMIF('Exam (LECTURE ONLY)'!Z$20:AI$20, "CLO3", 'Exam (LECTURE ONLY)'!Z188:AI188) / 'Exam (LECTURE ONLY)'!AN$8), "", SUMIF('Exam (LECTURE ONLY)'!Z$20:AI$20, "CLO3", 'Exam (LECTURE ONLY)'!Z188:AI188) / 'Exam (LECTURE ONLY)'!AN$8),
IF(AND('PRINTABLE (per grading)'!H$16="OUTPUT", 'PRINTABLE (per grading)'!B$13="Prelim"), IF(ISERROR(SUMIF(OUTPUT!C$20:M$20, "CLO3", OUTPUT!C188:M188) / OUTPUT!AL$8), "", SUMIF(OUTPUT!C$20:M$20, "CLO3", OUTPUT!C188:M188) / OUTPUT!AL$8),
IF(AND('PRINTABLE (per grading)'!H$16="OUTPUT", 'PRINTABLE (per grading)'!B$13="Midterm"), IF(ISERROR(SUMIF(OUTPUT!O$20:Y$20, "CLO3", OUTPUT!O188:Y188) / OUTPUT!AM$8), "", SUMIF(OUTPUT!O$20:Y$20, "CLO3", OUTPUT!O188:Y188) / OUTPUT!AM$8),
IF(AND('PRINTABLE (per grading)'!H$16="OUTPUT", 'PRINTABLE (per grading)'!B$13="Final"), IF(ISERROR(SUMIF(OUTPUT!AA$20:AI$20, "CLO3", OUTPUT!AA188:AI188) / OUTPUT!AN$8), "", SUMIF(OUTPUT!AA$20:AI$20, "CLO3", OUTPUT!AA188:AI188) / OUTPUT!AN$8),
"" )))))),"")</f>
        <v/>
      </c>
      <c r="Z186" s="232" t="str">
        <f t="shared" si="104"/>
        <v/>
      </c>
      <c r="AA186" s="233" t="str">
        <f t="shared" si="105"/>
        <v/>
      </c>
      <c r="AB186" s="25" t="str">
        <f>IF(B186 &lt;&gt; "", IFERROR(IF(C$16 = "PRELIM", SUMIF('Database (LECTURE-RES-PRAC)'!D$14:AG$14, "CLO4", 'Database (LECTURE-RES-PRAC)'!D183:AG183) / 'Grade computation'!F$7, IF(C$16 = "MIDTERM", SUMIF('Database (LECTURE-RES-PRAC)'!AJ$14:BM$14, "CLO4", 'Database (LECTURE-RES-PRAC)'!AJ183:BM183) / 'Grade computation'!G$7, IF(C$16 = "FINAL", SUMIF('Database (LECTURE-RES-PRAC)'!BP$14:CS$14, "CLO4", 'Database (LECTURE-RES-PRAC)'!BP183:CS183) / 'Grade computation'!H$7,""))),""),"")</f>
        <v/>
      </c>
      <c r="AC186" s="232" t="str">
        <f t="shared" si="106"/>
        <v/>
      </c>
      <c r="AD186" s="25" t="str">
        <f>IF(B186 &lt;&gt; "",IF(AND('PRINTABLE (per grading)'!H$16="EXAM", 'PRINTABLE (per grading)'!B$13="Prelim"), IF(ISERROR(SUMIF('Exam (LECTURE ONLY)'!D$20:M$20, "CLO4", 'Exam (LECTURE ONLY)'!D188:M188) / 'Exam (LECTURE ONLY)'!AL$9), "", SUMIF('Exam (LECTURE ONLY)'!D$20:M$20, "CLO4", 'Exam (LECTURE ONLY)'!D188:M188) /'Exam (LECTURE ONLY)'!AL$9),
IF(AND('PRINTABLE (per grading)'!H$16="EXAM", 'PRINTABLE (per grading)'!B$13="Midterm"), IF(ISERROR(SUMIF('Exam (LECTURE ONLY)'!O$20:X$20, "CLO4", 'Exam (LECTURE ONLY)'!O188:X188) / 'Exam (LECTURE ONLY)'!AM$9), "", SUMIF('Exam (LECTURE ONLY)'!O$20:X$20, "CLO4", 'Exam (LECTURE ONLY)'!O188:X188) / 'Exam (LECTURE ONLY)'!AM$9),
IF(AND('PRINTABLE (per grading)'!H$16="EXAM", 'PRINTABLE (per grading)'!B$13="Final"), IF(ISERROR(SUMIF('Exam (LECTURE ONLY)'!Z$20:AI$20, "CLO4", 'Exam (LECTURE ONLY)'!Z188:AI188) / 'Exam (LECTURE ONLY)'!AN$9), "", SUMIF('Exam (LECTURE ONLY)'!Z$20:AI$20, "CLO4", 'Exam (LECTURE ONLY)'!Z188:AI188) / 'Exam (LECTURE ONLY)'!AN$9),
IF(AND('PRINTABLE (per grading)'!H$16="OUTPUT", 'PRINTABLE (per grading)'!B$13="Prelim"), IF(ISERROR(SUMIF(OUTPUT!C$20:M$20, "CLO4", OUTPUT!C188:M188) / OUTPUT!AL$9), "", SUMIF(OUTPUT!C$20:M$20, "CLO4", OUTPUT!C188:M188) / OUTPUT!AL$9),
IF(AND('PRINTABLE (per grading)'!H$16="OUTPUT", 'PRINTABLE (per grading)'!B$13="Midterm"), IF(ISERROR(SUMIF(OUTPUT!O$20:Y$20, "CLO4", OUTPUT!O188:Y188) / OUTPUT!AM$9), "", SUMIF(OUTPUT!O$20:Y$20, "CLO4", OUTPUT!O188:Y188) / OUTPUT!AM$9),
IF(AND('PRINTABLE (per grading)'!H$16="OUTPUT", 'PRINTABLE (per grading)'!B$13="Final"), IF(ISERROR(SUMIF(OUTPUT!AA$20:AI$20, "CLO4", OUTPUT!AA188:AI188) / OUTPUT!AN$9), "", SUMIF(OUTPUT!AA$20:AI$20, "CLO4", OUTPUT!AA188:AI188) / OUTPUT!AN$9),
"")))))),"")</f>
        <v/>
      </c>
      <c r="AE186" s="232" t="str">
        <f t="shared" si="107"/>
        <v/>
      </c>
      <c r="AF186" s="233" t="str">
        <f t="shared" si="108"/>
        <v/>
      </c>
      <c r="AG186" s="25" t="str">
        <f>IF(B186 &lt;&gt; "", IFERROR(IF(C$16 = "PRELIM", SUMIF('Database (LECTURE-RES-PRAC)'!D$14:AG$14, "CLO5", 'Database (LECTURE-RES-PRAC)'!D183:AG183) / 'Grade computation'!F$8, IF(C$16 = "MIDTERM", SUMIF('Database (LECTURE-RES-PRAC)'!AJ$14:BM$14, "CLO5", 'Database (LECTURE-RES-PRAC)'!AJ183:BM183) / 'Grade computation'!G$8, IF(C$16 = "FINAL", SUMIF('Database (LECTURE-RES-PRAC)'!BP$14:CS$14, "CLO5", 'Database (LECTURE-RES-PRAC)'!BP183:CS183) / 'Grade computation'!H$8,""))),""),"")</f>
        <v/>
      </c>
      <c r="AH186" s="232" t="str">
        <f t="shared" si="109"/>
        <v/>
      </c>
      <c r="AI186" s="25" t="str">
        <f>IF(B186 &lt;&gt; "",IF(AND('PRINTABLE (per grading)'!H$16="EXAM", 'PRINTABLE (per grading)'!B$13="Prelim"), IF(ISERROR(SUMIF('Exam (LECTURE ONLY)'!D$20:M$20, "CLO5", 'Exam (LECTURE ONLY)'!D188:M188) / 'Exam (LECTURE ONLY)'!AL$10), "", SUMIF('Exam (LECTURE ONLY)'!D$20:M$20, "CLO5", 'Exam (LECTURE ONLY)'!D188:M188) /'Exam (LECTURE ONLY)'!AL$10),
IF(AND('PRINTABLE (per grading)'!H$16="EXAM", 'PRINTABLE (per grading)'!B$13="Midterm"), IF(ISERROR(SUMIF('Exam (LECTURE ONLY)'!O$20:X$20, "CLO5", 'Exam (LECTURE ONLY)'!O188:X188) / 'Exam (LECTURE ONLY)'!AM$10), "", SUMIF('Exam (LECTURE ONLY)'!O$20:X$20, "CLO5", 'Exam (LECTURE ONLY)'!O188:X188) / 'Exam (LECTURE ONLY)'!AM$10),
IF(AND('PRINTABLE (per grading)'!H$16="EXAM", 'PRINTABLE (per grading)'!B$13="Final"), IF(ISERROR(SUMIF('Exam (LECTURE ONLY)'!Z$20:AI$20, "CLO5", 'Exam (LECTURE ONLY)'!Z188:AI188) / 'Exam (LECTURE ONLY)'!AN$10), "", SUMIF('Exam (LECTURE ONLY)'!Z$20:AI$20, "CLO5", 'Exam (LECTURE ONLY)'!Z188:AI188) / 'Exam (LECTURE ONLY)'!AN$10),
IF(AND('PRINTABLE (per grading)'!H$16="OUTPUT", 'PRINTABLE (per grading)'!B$13="Prelim"), IF(ISERROR(SUMIF(OUTPUT!C$20:M$20, "CLO5", OUTPUT!C188:M188) / OUTPUT!AL$10), "", SUMIF(OUTPUT!C$20:M$20, "CLO5", OUTPUT!C188:M188) / OUTPUT!AL$10),
IF(AND('PRINTABLE (per grading)'!H$16="OUTPUT", 'PRINTABLE (per grading)'!B$13="Midterm"), IF(ISERROR(SUMIF(OUTPUT!O$20:Y$20, "CLO5", OUTPUT!O188:Y188) / OUTPUT!AM$10), "", SUMIF(OUTPUT!O$20:Y$20, "CLO5", OUTPUT!O188:Y188) / OUTPUT!AM$10),
IF(AND('PRINTABLE (per grading)'!H$16="OUTPUT", 'PRINTABLE (per grading)'!B$13="Final"), IF(ISERROR(SUMIF(OUTPUT!AA$20:AI$20, "CLO5", OUTPUT!AA188:AI188) / OUTPUT!AN$10), "", SUMIF(OUTPUT!AA$20:AI$20, "CLO5", OUTPUT!AA188:AI188) / OUTPUT!AN$10),
"")))))),"")</f>
        <v/>
      </c>
      <c r="AJ186" s="232" t="str">
        <f t="shared" si="110"/>
        <v/>
      </c>
      <c r="AK186" s="233" t="str">
        <f t="shared" si="111"/>
        <v/>
      </c>
      <c r="AL186" s="25" t="str">
        <f>IF(B186 &lt;&gt; "", IFERROR(IF(C$16 = "PRELIM", SUMIF('Database (LECTURE-RES-PRAC)'!D$14:AG$14, "CLO6", 'Database (LECTURE-RES-PRAC)'!D183:AG183) / 'Grade computation'!F$9, IF(C$16 = "MIDTERM", SUMIF('Database (LECTURE-RES-PRAC)'!AJ$14:BM$14, "CLO6", 'Database (LECTURE-RES-PRAC)'!AJ183:BM183) / 'Grade computation'!G$9, IF(C$16 = "FINAL", SUMIF('Database (LECTURE-RES-PRAC)'!BP$14:CS$14, "CLO6", 'Database (LECTURE-RES-PRAC)'!BP183:CS183) / 'Grade computation'!H$9,""))),""),"")</f>
        <v/>
      </c>
      <c r="AM186" s="232" t="str">
        <f t="shared" si="112"/>
        <v/>
      </c>
      <c r="AN186" s="25" t="str">
        <f>IF(B186 &lt;&gt; "",IF(AND('PRINTABLE (per grading)'!H$16="EXAM", 'PRINTABLE (per grading)'!B$13="Prelim"), IF(ISERROR(SUMIF('Exam (LECTURE ONLY)'!D$20:M$20, "CLO6", 'Exam (LECTURE ONLY)'!D188:M188) / 'Exam (LECTURE ONLY)'!AL$11), "", SUMIF('Exam (LECTURE ONLY)'!D$20:M$20, "CLO6", 'Exam (LECTURE ONLY)'!D188:M188) /'Exam (LECTURE ONLY)'!AL$11),
IF(AND('PRINTABLE (per grading)'!H$16="EXAM", 'PRINTABLE (per grading)'!B$13="Midterm"), IF(ISERROR(SUMIF('Exam (LECTURE ONLY)'!O$20:X$20, "CLO6", 'Exam (LECTURE ONLY)'!O188:X188) / 'Exam (LECTURE ONLY)'!AM$11), "", SUMIF('Exam (LECTURE ONLY)'!O$20:X$20, "CLO6", 'Exam (LECTURE ONLY)'!O188:X188) / 'Exam (LECTURE ONLY)'!AM$11),
IF(AND('PRINTABLE (per grading)'!H$16="EXAM", 'PRINTABLE (per grading)'!B$13="Final"), IF(ISERROR(SUMIF('Exam (LECTURE ONLY)'!Z$20:AI$20, "CLO6", 'Exam (LECTURE ONLY)'!Z188:AI188) / 'Exam (LECTURE ONLY)'!AN$11), "", SUMIF('Exam (LECTURE ONLY)'!Z$20:AI$20, "CLO6", 'Exam (LECTURE ONLY)'!Z188:AI188) / 'Exam (LECTURE ONLY)'!AN$11),
IF(AND('PRINTABLE (per grading)'!H$16="OUTPUT", 'PRINTABLE (per grading)'!B$13="Prelim"), IF(ISERROR(SUMIF(OUTPUT!C$20:M$20, "CLO6", OUTPUT!C188:M188) / OUTPUT!AL$11), "", SUMIF(OUTPUT!C$20:M$20, "CLO6", OUTPUT!C188:M188) / OUTPUT!AL$11),
IF(AND('PRINTABLE (per grading)'!H$16="OUTPUT", 'PRINTABLE (per grading)'!B$13="Midterm"), IF(ISERROR(SUMIF(OUTPUT!O$20:Y$20, "CLO6", OUTPUT!O188:Y188) / OUTPUT!AM$11), "", SUMIF(OUTPUT!O$20:Y$20, "CLO6", OUTPUT!O188:Y188) / OUTPUT!AM$11),
IF(AND('PRINTABLE (per grading)'!H$16="OUTPUT", 'PRINTABLE (per grading)'!B$13="Final"), IF(ISERROR(SUMIF(OUTPUT!AA$20:AI$20, "CLO6", OUTPUT!AA188:AI188) / OUTPUT!AN$11), "", SUMIF(OUTPUT!AA$20:AI$20, "CLO6", OUTPUT!AA188:AI188) / OUTPUT!AN$11),
"")))))),"")</f>
        <v/>
      </c>
      <c r="AO186" s="232" t="str">
        <f t="shared" si="113"/>
        <v/>
      </c>
      <c r="AP186" s="233" t="str">
        <f t="shared" si="114"/>
        <v/>
      </c>
      <c r="AQ186" s="25" t="str">
        <f>IF(B186 &lt;&gt; "", IFERROR(IF(C$16 = "PRELIM", SUMIF('Database (LECTURE-RES-PRAC)'!D$14:AG$14, "CLO7", 'Database (LECTURE-RES-PRAC)'!D183:AG183) / 'Grade computation'!F$10, IF(C$16 = "MIDTERM", SUMIF('Database (LECTURE-RES-PRAC)'!AJ$14:BM$14, "CLO7", 'Database (LECTURE-RES-PRAC)'!AJ183:BM183) / 'Grade computation'!G$10, IF(C$16 = "FINAL", SUMIF('Database (LECTURE-RES-PRAC)'!BP$14:CS$14, "CLO7", 'Database (LECTURE-RES-PRAC)'!BP183:CS183) / 'Grade computation'!H$10,""))),""),"")</f>
        <v/>
      </c>
      <c r="AR186" s="232" t="str">
        <f t="shared" si="115"/>
        <v/>
      </c>
      <c r="AS186" s="25" t="str">
        <f>IF(B186 &lt;&gt; "",IF(AND('PRINTABLE (per grading)'!H$16="EXAM", 'PRINTABLE (per grading)'!B$13="Prelim"), IF(ISERROR(SUMIF('Exam (LECTURE ONLY)'!D$20:M$20, "CLO7", 'Exam (LECTURE ONLY)'!D188:M188) / 'Exam (LECTURE ONLY)'!AL$12), "", SUMIF('Exam (LECTURE ONLY)'!D$20:M$20, "CLO7", 'Exam (LECTURE ONLY)'!D188:M188) /'Exam (LECTURE ONLY)'!AL$12),
IF(AND('PRINTABLE (per grading)'!H$16="EXAM", 'PRINTABLE (per grading)'!B$13="Midterm"), IF(ISERROR(SUMIF('Exam (LECTURE ONLY)'!O$20:X$20, "CLO7", 'Exam (LECTURE ONLY)'!O188:X188) / 'Exam (LECTURE ONLY)'!AM$12), "", SUMIF('Exam (LECTURE ONLY)'!O$20:X$20, "CLO7", 'Exam (LECTURE ONLY)'!O188:X188) / 'Exam (LECTURE ONLY)'!AM$12),
IF(AND('PRINTABLE (per grading)'!H$16="EXAM", 'PRINTABLE (per grading)'!B$13="Final"), IF(ISERROR(SUMIF('Exam (LECTURE ONLY)'!Z$20:AI$20, "CLO7", 'Exam (LECTURE ONLY)'!Z188:AI188) / 'Exam (LECTURE ONLY)'!AN$12), "", SUMIF('Exam (LECTURE ONLY)'!Z$20:AI$20, "CLO7", 'Exam (LECTURE ONLY)'!Z188:AI188) / 'Exam (LECTURE ONLY)'!AN$12),
IF(AND('PRINTABLE (per grading)'!H$16="OUTPUT", 'PRINTABLE (per grading)'!B$13="Prelim"), IF(ISERROR(SUMIF(OUTPUT!C$20:M$20, "CLO7", OUTPUT!C188:M188) / OUTPUT!AL$12), "", SUMIF(OUTPUT!C$20:M$20, "CLO7", OUTPUT!C188:M188) / OUTPUT!AL$12),
IF(AND('PRINTABLE (per grading)'!H$16="OUTPUT", 'PRINTABLE (per grading)'!B$13="Midterm"), IF(ISERROR(SUMIF(OUTPUT!O$20:Y$20, "CLO7", OUTPUT!O188:Y188) / OUTPUT!AM$12), "", SUMIF(OUTPUT!O$20:Y$20, "CLO7", OUTPUT!O188:Y188) / OUTPUT!AM$12),
IF(AND('PRINTABLE (per grading)'!H$16="OUTPUT", 'PRINTABLE (per grading)'!B$13="Final"), IF(ISERROR(SUMIF(OUTPUT!AA$20:AI$20, "CLO7", OUTPUT!AA188:AI188) / OUTPUT!AN$12), "", SUMIF(OUTPUT!AA$20:AI$20, "CLO7", OUTPUT!AA188:AI188) / OUTPUT!AN$12),
"")))))),"")</f>
        <v/>
      </c>
      <c r="AT186" s="232" t="str">
        <f t="shared" si="116"/>
        <v/>
      </c>
      <c r="AU186" s="233" t="str">
        <f t="shared" si="117"/>
        <v/>
      </c>
      <c r="AV186" s="25" t="str">
        <f>IF(B186 &lt;&gt; "", IFERROR(IF(C$16 = "PRELIM", SUMIF('Database (LECTURE-RES-PRAC)'!D$14:AG$14, "CLO8", 'Database (LECTURE-RES-PRAC)'!D183:AG183) / 'Grade computation'!F$11, IF(C$16 = "MIDTERM", SUMIF('Database (LECTURE-RES-PRAC)'!AJ$14:BM$14, "CLO8", 'Database (LECTURE-RES-PRAC)'!AJ183:BM183) / 'Grade computation'!G$11, IF(C$16 = "FINAL", SUMIF('Database (LECTURE-RES-PRAC)'!BP$14:CS$14, "CLO8", 'Database (LECTURE-RES-PRAC)'!BP183:CS183) / 'Grade computation'!H$11,""))),""),"")</f>
        <v/>
      </c>
      <c r="AW186" s="232" t="str">
        <f t="shared" si="118"/>
        <v/>
      </c>
      <c r="AX186" s="25" t="str">
        <f>IF(B186 &lt;&gt; "",IF(AND('PRINTABLE (per grading)'!H$16="EXAM", 'PRINTABLE (per grading)'!B$13="Prelim"), IF(ISERROR(SUMIF('Exam (LECTURE ONLY)'!D$20:M$20, "CLO8", 'Exam (LECTURE ONLY)'!D188:M188) / 'Exam (LECTURE ONLY)'!AL$13), "", SUMIF('Exam (LECTURE ONLY)'!D$20:M$20, "CLO8", 'Exam (LECTURE ONLY)'!D188:M188) /'Exam (LECTURE ONLY)'!AL$13),
IF(AND('PRINTABLE (per grading)'!H$16="EXAM", 'PRINTABLE (per grading)'!B$13="Midterm"), IF(ISERROR(SUMIF('Exam (LECTURE ONLY)'!O$20:X$20, "CLO8", 'Exam (LECTURE ONLY)'!O188:X188) / 'Exam (LECTURE ONLY)'!AM$13), "", SUMIF('Exam (LECTURE ONLY)'!O$20:X$20, "CLO8", 'Exam (LECTURE ONLY)'!O188:X188) / 'Exam (LECTURE ONLY)'!AM$13),
IF(AND('PRINTABLE (per grading)'!H$16="EXAM", 'PRINTABLE (per grading)'!B$13="Final"), IF(ISERROR(SUMIF('Exam (LECTURE ONLY)'!Z$20:AI$20, "CLO8", 'Exam (LECTURE ONLY)'!Z188:AI188) / 'Exam (LECTURE ONLY)'!AN$13), "", SUMIF('Exam (LECTURE ONLY)'!Z$20:AI$20, "CLO8", 'Exam (LECTURE ONLY)'!Z188:AI188) / 'Exam (LECTURE ONLY)'!AN$13),
IF(AND('PRINTABLE (per grading)'!H$16="OUTPUT", 'PRINTABLE (per grading)'!B$13="Prelim"), IF(ISERROR(SUMIF(OUTPUT!C$20:M$20, "CLO8", OUTPUT!C188:M188) / OUTPUT!AL$13), "", SUMIF(OUTPUT!C$20:M$20, "CLO8", OUTPUT!C188:M188) / OUTPUT!AL$13),
IF(AND('PRINTABLE (per grading)'!H$16="OUTPUT", 'PRINTABLE (per grading)'!B$13="Midterm"), IF(ISERROR(SUMIF(OUTPUT!O$20:Y$20, "CLO8", OUTPUT!O188:Y188) / OUTPUT!AM$13), "", SUMIF(OUTPUT!O$20:Y$20, "CLO8", OUTPUT!O188:Y188) / OUTPUT!AM$13),
IF(AND('PRINTABLE (per grading)'!H$16="OUTPUT", 'PRINTABLE (per grading)'!B$13="Final"), IF(ISERROR(SUMIF(OUTPUT!AA$20:AI$20, "CLO8", OUTPUT!AA188:AI188) / OUTPUT!AN$13), "", SUMIF(OUTPUT!AA$20:AI$20, "CLO8", OUTPUT!AA188:AI188) / OUTPUT!AN$13),
"")))))),"")</f>
        <v/>
      </c>
      <c r="AY186" s="232" t="str">
        <f t="shared" si="119"/>
        <v/>
      </c>
      <c r="AZ186" s="233" t="str">
        <f t="shared" si="120"/>
        <v/>
      </c>
      <c r="BA186" s="25" t="str">
        <f>IF(B186 &lt;&gt; "", IFERROR(IF(C$16 = "PRELIM", SUMIF('Database (LECTURE-RES-PRAC)'!D$14:AG$14, "CLO9", 'Database (LECTURE-RES-PRAC)'!D183:AG183) / 'Grade computation'!F$12, IF(C$16 = "MIDTERM", SUMIF('Database (LECTURE-RES-PRAC)'!AJ$14:BM$14, "CLO9", 'Database (LECTURE-RES-PRAC)'!AJ183:BM183) / 'Grade computation'!G$12, IF(C$16 = "FINAL", SUMIF('Database (LECTURE-RES-PRAC)'!BP$14:CS$14, "CLO9", 'Database (LECTURE-RES-PRAC)'!BP183:CS183) / 'Grade computation'!H$12,""))),""),"")</f>
        <v/>
      </c>
      <c r="BB186" s="232" t="str">
        <f t="shared" si="121"/>
        <v/>
      </c>
      <c r="BC186" s="25" t="str">
        <f>IF(B186 &lt;&gt; "",IF(AND('PRINTABLE (per grading)'!H$16="EXAM", 'PRINTABLE (per grading)'!B$13="Prelim"), IF(ISERROR(SUMIF('Exam (LECTURE ONLY)'!D$20:M$20, "CLO9", 'Exam (LECTURE ONLY)'!D188:M188) / 'Exam (LECTURE ONLY)'!AL$14), "", SUMIF('Exam (LECTURE ONLY)'!D$20:M$20, "CLO9", 'Exam (LECTURE ONLY)'!D188:M188) /'Exam (LECTURE ONLY)'!AL$14),
IF(AND('PRINTABLE (per grading)'!H$16="EXAM", 'PRINTABLE (per grading)'!B$13="Midterm"), IF(ISERROR(SUMIF('Exam (LECTURE ONLY)'!O$20:X$20, "CLO9", 'Exam (LECTURE ONLY)'!O188:X188) / 'Exam (LECTURE ONLY)'!AM$14), "", SUMIF('Exam (LECTURE ONLY)'!O$20:X$20, "CLO9", 'Exam (LECTURE ONLY)'!O188:X188) / 'Exam (LECTURE ONLY)'!AM$14),
IF(AND('PRINTABLE (per grading)'!H$16="EXAM", 'PRINTABLE (per grading)'!B$13="Final"), IF(ISERROR(SUMIF('Exam (LECTURE ONLY)'!Z$20:AI$20, "CLO9", 'Exam (LECTURE ONLY)'!Z188:AI188) / 'Exam (LECTURE ONLY)'!AN$14), "", SUMIF('Exam (LECTURE ONLY)'!Z$20:AI$20, "CLO9", 'Exam (LECTURE ONLY)'!Z188:AI188) / 'Exam (LECTURE ONLY)'!AN$14),
IF(AND('PRINTABLE (per grading)'!H$16="OUTPUT", 'PRINTABLE (per grading)'!B$13="Prelim"), IF(ISERROR(SUMIF(OUTPUT!C$20:M$20, "CLO9", OUTPUT!C188:M188) / OUTPUT!AL$14), "", SUMIF(OUTPUT!C$20:M$20, "CLO9", OUTPUT!C188:M188) / OUTPUT!AL$14),
IF(AND('PRINTABLE (per grading)'!H$16="OUTPUT", 'PRINTABLE (per grading)'!B$13="Midterm"), IF(ISERROR(SUMIF(OUTPUT!O$20:Y$20, "CLO9", OUTPUT!O188:Y188) / OUTPUT!AM$14), "", SUMIF(OUTPUT!O$20:Y$20, "CLO9", OUTPUT!O188:Y188) / OUTPUT!AM$14),
IF(AND('PRINTABLE (per grading)'!H$16="OUTPUT", 'PRINTABLE (per grading)'!B$13="Final"), IF(ISERROR(SUMIF(OUTPUT!AA$20:AI$20, "CLO9", OUTPUT!AA188:AI188) / OUTPUT!AN$14), "", SUMIF(OUTPUT!AA$20:AI$20, "CLO9", OUTPUT!AA188:AI188) / OUTPUT!AN$14),
"")))))),"")</f>
        <v/>
      </c>
      <c r="BD186" s="232" t="str">
        <f t="shared" si="122"/>
        <v/>
      </c>
      <c r="BE186" s="233" t="str">
        <f t="shared" si="123"/>
        <v/>
      </c>
      <c r="BF186" s="25" t="str">
        <f>IF(B186 &lt;&gt; "", IFERROR(IF(C$16 = "PRELIM", SUMIF('Database (LECTURE-RES-PRAC)'!D$14:AG$14, "CLO10", 'Database (LECTURE-RES-PRAC)'!D183:AG183) / 'Grade computation'!F$13, IF(C$16 = "MIDTERM", SUMIF('Database (LECTURE-RES-PRAC)'!AJ$14:BM$14, "CLO10", 'Database (LECTURE-RES-PRAC)'!AJ183:BM183) / 'Grade computation'!G$13, IF(C$16 = "FINAL", SUMIF('Database (LECTURE-RES-PRAC)'!BP$14:CS$14, "CLO10", 'Database (LECTURE-RES-PRAC)'!BP183:CS183) / 'Grade computation'!H$13,""))),""),"")</f>
        <v/>
      </c>
      <c r="BG186" s="232" t="str">
        <f t="shared" si="124"/>
        <v/>
      </c>
      <c r="BH186" s="25" t="str">
        <f>IF(B186 &lt;&gt; "",IF(AND('PRINTABLE (per grading)'!H$16="EXAM", 'PRINTABLE (per grading)'!B$13="Prelim"), IF(ISERROR(SUMIF('Exam (LECTURE ONLY)'!D$20:M$20, "CLO10", 'Exam (LECTURE ONLY)'!D188:M188) / 'Exam (LECTURE ONLY)'!AL$15), "", SUMIF('Exam (LECTURE ONLY)'!D$20:M$20, "CLO10", 'Exam (LECTURE ONLY)'!D188:M188) /'Exam (LECTURE ONLY)'!AL$15),
IF(AND('PRINTABLE (per grading)'!H$16="EXAM", 'PRINTABLE (per grading)'!B$13="Midterm"), IF(ISERROR(SUMIF('Exam (LECTURE ONLY)'!O$20:X$20, "CLO10", 'Exam (LECTURE ONLY)'!O188:X188) / 'Exam (LECTURE ONLY)'!AM$15), "", SUMIF('Exam (LECTURE ONLY)'!O$20:X$20, "CLO10", 'Exam (LECTURE ONLY)'!O188:X188) / 'Exam (LECTURE ONLY)'!AM$15),
IF(AND('PRINTABLE (per grading)'!H$16="EXAM", 'PRINTABLE (per grading)'!B$13="Final"), IF(ISERROR(SUMIF('Exam (LECTURE ONLY)'!Z$20:AI$20, "CLO10", 'Exam (LECTURE ONLY)'!Z188:AI188) / 'Exam (LECTURE ONLY)'!AN$15), "", SUMIF('Exam (LECTURE ONLY)'!Z$20:AI$20, "CLO10", 'Exam (LECTURE ONLY)'!Z188:AI188) / 'Exam (LECTURE ONLY)'!AN$15),
IF(AND('PRINTABLE (per grading)'!H$16="OUTPUT", 'PRINTABLE (per grading)'!B$13="Prelim"), IF(ISERROR(SUMIF(OUTPUT!C$20:M$20, "CLO10", OUTPUT!C188:M188) / OUTPUT!AL$15), "", SUMIF(OUTPUT!C$20:M$20, "CLO10", OUTPUT!C188:M188) / OUTPUT!AL$15),
IF(AND('PRINTABLE (per grading)'!H$16="OUTPUT", 'PRINTABLE (per grading)'!B$13="Midterm"), IF(ISERROR(SUMIF(OUTPUT!O$20:Y$20, "CLO10", OUTPUT!O188:Y188) / OUTPUT!AM$15), "", SUMIF(OUTPUT!O$20:Y$20, "CLO10", OUTPUT!O188:Y188) / OUTPUT!AM$15),
IF(AND('PRINTABLE (per grading)'!H$16="OUTPUT", 'PRINTABLE (per grading)'!B$13="Final"), IF(ISERROR(SUMIF(OUTPUT!AA$20:AI$20, "CLO10", OUTPUT!AA188:AI188) / OUTPUT!AN$15), "", SUMIF(OUTPUT!AA$20:AI$20, "CLO10", OUTPUT!AA188:AI188) / OUTPUT!AN$15),
"")))))),"")</f>
        <v/>
      </c>
      <c r="BI186" s="232" t="str">
        <f t="shared" si="125"/>
        <v/>
      </c>
      <c r="BJ186" s="233" t="str">
        <f t="shared" si="126"/>
        <v/>
      </c>
      <c r="BK186" s="2"/>
    </row>
    <row r="187" spans="1:63" ht="20.100000000000001" customHeight="1">
      <c r="A187" s="118" t="str">
        <f>IF(ISBLANK('Database (LECTURE-RES-PRAC)'!A184),"",'Database (LECTURE-RES-PRAC)'!A184)</f>
        <v/>
      </c>
      <c r="B187" s="119" t="str">
        <f>IF(ISBLANK('Database (LECTURE-RES-PRAC)'!B184),"",'Database (LECTURE-RES-PRAC)'!B184)</f>
        <v/>
      </c>
      <c r="C187" s="134" t="str">
        <f>IF(B187&lt;&gt;"",IF(C$16="PRELIM",'Grade computation'!C187, IF(C$16="MIDTERM",'Grade computation'!K187, IF(C$16="FINAL",'Grade computation'!S187,""))),"")</f>
        <v/>
      </c>
      <c r="D187" s="135" t="str">
        <f t="shared" si="1"/>
        <v/>
      </c>
      <c r="E187" s="134" t="str">
        <f>IF(B187&lt;&gt;"", IF(C$16="PRELIM",'Grade computation'!E187, IF(C$16="MIDTERM",'Grade computation'!M187, IF(C$16="FINAL",'Grade computation'!U187,""))),"")</f>
        <v/>
      </c>
      <c r="F187" s="136" t="str">
        <f t="shared" si="2"/>
        <v/>
      </c>
      <c r="G187" s="137" t="str">
        <f t="shared" si="3"/>
        <v/>
      </c>
      <c r="H187" s="207" t="str">
        <f>IF(B187&lt;&gt;"",IF(C$16="PRELIM", 'Grade computation'!H187, IF(C$16="MIDTERM", 'Grade computation'!P187, IF(C$16="FINAL",'Grade computation'!X187, ""))),"")</f>
        <v/>
      </c>
      <c r="I187" s="137" t="str">
        <f t="shared" si="4"/>
        <v/>
      </c>
      <c r="J187" s="139" t="str">
        <f t="shared" si="5"/>
        <v/>
      </c>
      <c r="K187" s="377" t="str">
        <f t="shared" si="6"/>
        <v/>
      </c>
      <c r="L187" s="434"/>
      <c r="M187" s="25" t="str">
        <f>IF(B187 &lt;&gt; "", IFERROR(IF(C$16 = "PRELIM", SUMIF('Database (LECTURE-RES-PRAC)'!D$14:AG$14, "CLO1", 'Database (LECTURE-RES-PRAC)'!D184:AG184) / 'Grade computation'!F$4, IF(C$16 = "MIDTERM", SUMIF('Database (LECTURE-RES-PRAC)'!AJ$14:BM$14, "CLO1", 'Database (LECTURE-RES-PRAC)'!AJ184:BM184) / 'Grade computation'!G$4, IF(C$16 = "FINAL", SUMIF('Database (LECTURE-RES-PRAC)'!BP$14:CS$14, "CLO1", 'Database (LECTURE-RES-PRAC)'!BP184:CS184) / 'Grade computation'!H$4,""))),""),"")</f>
        <v/>
      </c>
      <c r="N187" s="232" t="str">
        <f t="shared" si="97"/>
        <v/>
      </c>
      <c r="O187" s="25" t="str">
        <f>IF(B187 &lt;&gt; "",IF(AND('PRINTABLE (per grading)'!H$16="EXAM", 'PRINTABLE (per grading)'!B$13="Prelim"), IF(ISERROR(SUMIF('Exam (LECTURE ONLY)'!D$20:M$20, "CLO1", 'Exam (LECTURE ONLY)'!D189:M189) / 'Exam (LECTURE ONLY)'!AL$6), "", SUMIF('Exam (LECTURE ONLY)'!D$20:M$20, "CLO1", 'Exam (LECTURE ONLY)'!D189:M189) /'Exam (LECTURE ONLY)'!AL$6),
IF(AND('PRINTABLE (per grading)'!H$16="EXAM", 'PRINTABLE (per grading)'!B$13="Midterm"), IF(ISERROR(SUMIF('Exam (LECTURE ONLY)'!O$20:X$20, "CLO1", 'Exam (LECTURE ONLY)'!O189:X189) / 'Exam (LECTURE ONLY)'!AM$6), "", SUMIF('Exam (LECTURE ONLY)'!O$20:X$20, "CLO1", 'Exam (LECTURE ONLY)'!O189:X189) / 'Exam (LECTURE ONLY)'!AM$6),
IF(AND('PRINTABLE (per grading)'!H$16="EXAM", 'PRINTABLE (per grading)'!B$13="Final"), IF(ISERROR(SUMIF('Exam (LECTURE ONLY)'!Z$20:AI$20, "CLO1", 'Exam (LECTURE ONLY)'!Z189:AI189) / 'Exam (LECTURE ONLY)'!AN$6), "", SUMIF('Exam (LECTURE ONLY)'!Z$20:AI$20, "CLO1", 'Exam (LECTURE ONLY)'!Z189:AI189) / 'Exam (LECTURE ONLY)'!AN$6),
IF(AND('PRINTABLE (per grading)'!H$16="OUTPUT", 'PRINTABLE (per grading)'!B$13="Prelim"), IF(ISERROR(SUMIF(OUTPUT!C$20:M$20, "CLO1", OUTPUT!C189:M189) / OUTPUT!AL$6), "", SUMIF(OUTPUT!C$20:M$20, "CLO1", OUTPUT!C189:M189) / OUTPUT!AL$6),
IF(AND('PRINTABLE (per grading)'!H$16="OUTPUT", 'PRINTABLE (per grading)'!B$13="Midterm"), IF(ISERROR(SUMIF(OUTPUT!O$20:Y$20, "CLO1", OUTPUT!O189:Y189) / OUTPUT!AM$6), "", SUMIF(OUTPUT!O$20:Y$20, "CLO1", OUTPUT!O189:Y189) / OUTPUT!AM$6),
IF(AND('PRINTABLE (per grading)'!H$16="OUTPUT", 'PRINTABLE (per grading)'!B$13="Final"), IF(ISERROR(SUMIF(OUTPUT!AA$20:AI$20, "CLO1", OUTPUT!AA189:AI189) / OUTPUT!AN$6), "", SUMIF(OUTPUT!AA$20:AI$20, "CLO1", OUTPUT!AA189:AI189) / OUTPUT!AN$6),
"")))))),"")</f>
        <v/>
      </c>
      <c r="P187" s="232" t="str">
        <f t="shared" si="98"/>
        <v/>
      </c>
      <c r="Q187" s="233" t="str">
        <f t="shared" si="99"/>
        <v/>
      </c>
      <c r="R187" s="25" t="str">
        <f>IF(B187 &lt;&gt; "", IFERROR(IF(C$16 = "PRELIM", SUMIF('Database (LECTURE-RES-PRAC)'!D$14:AG$14, "CLO2", 'Database (LECTURE-RES-PRAC)'!D184:AG184) / 'Grade computation'!F$5, IF(C$16 = "MIDTERM", SUMIF('Database (LECTURE-RES-PRAC)'!AJ$14:BM$14, "CLO2", 'Database (LECTURE-RES-PRAC)'!AJ184:BM184) / 'Grade computation'!G$5, IF(C$16 = "FINAL", SUMIF('Database (LECTURE-RES-PRAC)'!BP$14:CS$14, "CLO2", 'Database (LECTURE-RES-PRAC)'!BP184:CS184) / 'Grade computation'!H$5,""))),""),"")</f>
        <v/>
      </c>
      <c r="S187" s="232" t="str">
        <f t="shared" si="100"/>
        <v/>
      </c>
      <c r="T187" s="25" t="str">
        <f>IF(B187 &lt;&gt; "",IF(AND('PRINTABLE (per grading)'!H$16="EXAM", 'PRINTABLE (per grading)'!B$13="Prelim"), IF(ISERROR(SUMIF('Exam (LECTURE ONLY)'!D$20:M$20, "CLO2", 'Exam (LECTURE ONLY)'!D189:M189) / 'Exam (LECTURE ONLY)'!AL$7), "", SUMIF('Exam (LECTURE ONLY)'!D$20:M$20, "CLO2", 'Exam (LECTURE ONLY)'!D189:M189) /'Exam (LECTURE ONLY)'!AL$7),
IF(AND('PRINTABLE (per grading)'!H$16="EXAM", 'PRINTABLE (per grading)'!B$13="Midterm"), IF(ISERROR(SUMIF('Exam (LECTURE ONLY)'!O$20:X$20, "CLO2", 'Exam (LECTURE ONLY)'!O189:X189) / 'Exam (LECTURE ONLY)'!AM$7), "", SUMIF('Exam (LECTURE ONLY)'!O$20:X$20, "CLO2", 'Exam (LECTURE ONLY)'!O189:X189) / 'Exam (LECTURE ONLY)'!AM$7),
IF(AND('PRINTABLE (per grading)'!H$16="EXAM", 'PRINTABLE (per grading)'!B$13="Final"), IF(ISERROR(SUMIF('Exam (LECTURE ONLY)'!Z$20:AI$20, "CLO2", 'Exam (LECTURE ONLY)'!Z189:AI189) / 'Exam (LECTURE ONLY)'!AN$7), "", SUMIF('Exam (LECTURE ONLY)'!Z$20:AI$20, "CLO2", 'Exam (LECTURE ONLY)'!Z189:AI189) / 'Exam (LECTURE ONLY)'!AN$7),
IF(AND('PRINTABLE (per grading)'!H$16="OUTPUT", 'PRINTABLE (per grading)'!B$13="Prelim"), IF(ISERROR(SUMIF(OUTPUT!C$20:M$20, "CLO2", OUTPUT!C189:M189) / OUTPUT!AL$7), "", SUMIF(OUTPUT!C$20:M$20, "CLO2", OUTPUT!C189:M189) / OUTPUT!AL$7),
IF(AND('PRINTABLE (per grading)'!H$16="OUTPUT", 'PRINTABLE (per grading)'!B$13="Midterm"), IF(ISERROR(SUMIF(OUTPUT!O$20:Y$20, "CLO2", OUTPUT!O189:Y189) / OUTPUT!AM$7), "", SUMIF(OUTPUT!O$20:Y$20, "CLO2", OUTPUT!O189:Y189) / OUTPUT!AM$7),
IF(AND('PRINTABLE (per grading)'!H$16="OUTPUT", 'PRINTABLE (per grading)'!B$13="Final"), IF(ISERROR(SUMIF(OUTPUT!AA$20:AI$20, "CLO2", OUTPUT!AA189:AI189) / OUTPUT!AN$7), "", SUMIF(OUTPUT!AA$20:AI$20, "CLO2", OUTPUT!AA189:AI189) / OUTPUT!AN$7),
"")))))),"")</f>
        <v/>
      </c>
      <c r="U187" s="232" t="str">
        <f t="shared" si="101"/>
        <v/>
      </c>
      <c r="V187" s="233" t="str">
        <f t="shared" si="102"/>
        <v/>
      </c>
      <c r="W187" s="25" t="str">
        <f>IF(B187 &lt;&gt; "", IFERROR(IF(C$16 = "PRELIM", SUMIF('Database (LECTURE-RES-PRAC)'!D$14:AG$14, "CLO3", 'Database (LECTURE-RES-PRAC)'!D184:AG184) / 'Grade computation'!F$6, IF(C$16 = "MIDTERM", SUMIF('Database (LECTURE-RES-PRAC)'!AJ$14:BM$14, "CLO3", 'Database (LECTURE-RES-PRAC)'!AJ184:BM184) / 'Grade computation'!G$6, IF(C$16 = "FINAL", SUMIF('Database (LECTURE-RES-PRAC)'!BP$14:CS$14, "CLO3", 'Database (LECTURE-RES-PRAC)'!BP184:CS184) / 'Grade computation'!H$6,""))),""),"")</f>
        <v/>
      </c>
      <c r="X187" s="232" t="str">
        <f t="shared" si="103"/>
        <v/>
      </c>
      <c r="Y187" s="25" t="str">
        <f>IF(B187 &lt;&gt; "",IF(AND('PRINTABLE (per grading)'!H$16="EXAM", 'PRINTABLE (per grading)'!B$13="Prelim"), IF(ISERROR(SUMIF('Exam (LECTURE ONLY)'!D$20:M$20, "CLO3", 'Exam (LECTURE ONLY)'!D189:M189) / 'Exam (LECTURE ONLY)'!AL$8), "", SUMIF('Exam (LECTURE ONLY)'!D$20:M$20, "CLO3", 'Exam (LECTURE ONLY)'!D189:M189) /'Exam (LECTURE ONLY)'!AL$8),
IF(AND('PRINTABLE (per grading)'!H$16="EXAM", 'PRINTABLE (per grading)'!B$13="Midterm"), IF(ISERROR(SUMIF('Exam (LECTURE ONLY)'!O$20:X$20, "CLO3", 'Exam (LECTURE ONLY)'!O189:X189) / 'Exam (LECTURE ONLY)'!AM$8), "", SUMIF('Exam (LECTURE ONLY)'!O$20:X$20, "CLO3", 'Exam (LECTURE ONLY)'!O189:X189) / 'Exam (LECTURE ONLY)'!AM$8),
IF(AND('PRINTABLE (per grading)'!H$16="EXAM", 'PRINTABLE (per grading)'!B$13="Final"), IF(ISERROR(SUMIF('Exam (LECTURE ONLY)'!Z$20:AI$20, "CLO3", 'Exam (LECTURE ONLY)'!Z189:AI189) / 'Exam (LECTURE ONLY)'!AN$8), "", SUMIF('Exam (LECTURE ONLY)'!Z$20:AI$20, "CLO3", 'Exam (LECTURE ONLY)'!Z189:AI189) / 'Exam (LECTURE ONLY)'!AN$8),
IF(AND('PRINTABLE (per grading)'!H$16="OUTPUT", 'PRINTABLE (per grading)'!B$13="Prelim"), IF(ISERROR(SUMIF(OUTPUT!C$20:M$20, "CLO3", OUTPUT!C189:M189) / OUTPUT!AL$8), "", SUMIF(OUTPUT!C$20:M$20, "CLO3", OUTPUT!C189:M189) / OUTPUT!AL$8),
IF(AND('PRINTABLE (per grading)'!H$16="OUTPUT", 'PRINTABLE (per grading)'!B$13="Midterm"), IF(ISERROR(SUMIF(OUTPUT!O$20:Y$20, "CLO3", OUTPUT!O189:Y189) / OUTPUT!AM$8), "", SUMIF(OUTPUT!O$20:Y$20, "CLO3", OUTPUT!O189:Y189) / OUTPUT!AM$8),
IF(AND('PRINTABLE (per grading)'!H$16="OUTPUT", 'PRINTABLE (per grading)'!B$13="Final"), IF(ISERROR(SUMIF(OUTPUT!AA$20:AI$20, "CLO3", OUTPUT!AA189:AI189) / OUTPUT!AN$8), "", SUMIF(OUTPUT!AA$20:AI$20, "CLO3", OUTPUT!AA189:AI189) / OUTPUT!AN$8),
"" )))))),"")</f>
        <v/>
      </c>
      <c r="Z187" s="232" t="str">
        <f t="shared" si="104"/>
        <v/>
      </c>
      <c r="AA187" s="233" t="str">
        <f t="shared" si="105"/>
        <v/>
      </c>
      <c r="AB187" s="25" t="str">
        <f>IF(B187 &lt;&gt; "", IFERROR(IF(C$16 = "PRELIM", SUMIF('Database (LECTURE-RES-PRAC)'!D$14:AG$14, "CLO4", 'Database (LECTURE-RES-PRAC)'!D184:AG184) / 'Grade computation'!F$7, IF(C$16 = "MIDTERM", SUMIF('Database (LECTURE-RES-PRAC)'!AJ$14:BM$14, "CLO4", 'Database (LECTURE-RES-PRAC)'!AJ184:BM184) / 'Grade computation'!G$7, IF(C$16 = "FINAL", SUMIF('Database (LECTURE-RES-PRAC)'!BP$14:CS$14, "CLO4", 'Database (LECTURE-RES-PRAC)'!BP184:CS184) / 'Grade computation'!H$7,""))),""),"")</f>
        <v/>
      </c>
      <c r="AC187" s="232" t="str">
        <f t="shared" si="106"/>
        <v/>
      </c>
      <c r="AD187" s="25" t="str">
        <f>IF(B187 &lt;&gt; "",IF(AND('PRINTABLE (per grading)'!H$16="EXAM", 'PRINTABLE (per grading)'!B$13="Prelim"), IF(ISERROR(SUMIF('Exam (LECTURE ONLY)'!D$20:M$20, "CLO4", 'Exam (LECTURE ONLY)'!D189:M189) / 'Exam (LECTURE ONLY)'!AL$9), "", SUMIF('Exam (LECTURE ONLY)'!D$20:M$20, "CLO4", 'Exam (LECTURE ONLY)'!D189:M189) /'Exam (LECTURE ONLY)'!AL$9),
IF(AND('PRINTABLE (per grading)'!H$16="EXAM", 'PRINTABLE (per grading)'!B$13="Midterm"), IF(ISERROR(SUMIF('Exam (LECTURE ONLY)'!O$20:X$20, "CLO4", 'Exam (LECTURE ONLY)'!O189:X189) / 'Exam (LECTURE ONLY)'!AM$9), "", SUMIF('Exam (LECTURE ONLY)'!O$20:X$20, "CLO4", 'Exam (LECTURE ONLY)'!O189:X189) / 'Exam (LECTURE ONLY)'!AM$9),
IF(AND('PRINTABLE (per grading)'!H$16="EXAM", 'PRINTABLE (per grading)'!B$13="Final"), IF(ISERROR(SUMIF('Exam (LECTURE ONLY)'!Z$20:AI$20, "CLO4", 'Exam (LECTURE ONLY)'!Z189:AI189) / 'Exam (LECTURE ONLY)'!AN$9), "", SUMIF('Exam (LECTURE ONLY)'!Z$20:AI$20, "CLO4", 'Exam (LECTURE ONLY)'!Z189:AI189) / 'Exam (LECTURE ONLY)'!AN$9),
IF(AND('PRINTABLE (per grading)'!H$16="OUTPUT", 'PRINTABLE (per grading)'!B$13="Prelim"), IF(ISERROR(SUMIF(OUTPUT!C$20:M$20, "CLO4", OUTPUT!C189:M189) / OUTPUT!AL$9), "", SUMIF(OUTPUT!C$20:M$20, "CLO4", OUTPUT!C189:M189) / OUTPUT!AL$9),
IF(AND('PRINTABLE (per grading)'!H$16="OUTPUT", 'PRINTABLE (per grading)'!B$13="Midterm"), IF(ISERROR(SUMIF(OUTPUT!O$20:Y$20, "CLO4", OUTPUT!O189:Y189) / OUTPUT!AM$9), "", SUMIF(OUTPUT!O$20:Y$20, "CLO4", OUTPUT!O189:Y189) / OUTPUT!AM$9),
IF(AND('PRINTABLE (per grading)'!H$16="OUTPUT", 'PRINTABLE (per grading)'!B$13="Final"), IF(ISERROR(SUMIF(OUTPUT!AA$20:AI$20, "CLO4", OUTPUT!AA189:AI189) / OUTPUT!AN$9), "", SUMIF(OUTPUT!AA$20:AI$20, "CLO4", OUTPUT!AA189:AI189) / OUTPUT!AN$9),
"")))))),"")</f>
        <v/>
      </c>
      <c r="AE187" s="232" t="str">
        <f t="shared" si="107"/>
        <v/>
      </c>
      <c r="AF187" s="233" t="str">
        <f t="shared" si="108"/>
        <v/>
      </c>
      <c r="AG187" s="25" t="str">
        <f>IF(B187 &lt;&gt; "", IFERROR(IF(C$16 = "PRELIM", SUMIF('Database (LECTURE-RES-PRAC)'!D$14:AG$14, "CLO5", 'Database (LECTURE-RES-PRAC)'!D184:AG184) / 'Grade computation'!F$8, IF(C$16 = "MIDTERM", SUMIF('Database (LECTURE-RES-PRAC)'!AJ$14:BM$14, "CLO5", 'Database (LECTURE-RES-PRAC)'!AJ184:BM184) / 'Grade computation'!G$8, IF(C$16 = "FINAL", SUMIF('Database (LECTURE-RES-PRAC)'!BP$14:CS$14, "CLO5", 'Database (LECTURE-RES-PRAC)'!BP184:CS184) / 'Grade computation'!H$8,""))),""),"")</f>
        <v/>
      </c>
      <c r="AH187" s="232" t="str">
        <f t="shared" si="109"/>
        <v/>
      </c>
      <c r="AI187" s="25" t="str">
        <f>IF(B187 &lt;&gt; "",IF(AND('PRINTABLE (per grading)'!H$16="EXAM", 'PRINTABLE (per grading)'!B$13="Prelim"), IF(ISERROR(SUMIF('Exam (LECTURE ONLY)'!D$20:M$20, "CLO5", 'Exam (LECTURE ONLY)'!D189:M189) / 'Exam (LECTURE ONLY)'!AL$10), "", SUMIF('Exam (LECTURE ONLY)'!D$20:M$20, "CLO5", 'Exam (LECTURE ONLY)'!D189:M189) /'Exam (LECTURE ONLY)'!AL$10),
IF(AND('PRINTABLE (per grading)'!H$16="EXAM", 'PRINTABLE (per grading)'!B$13="Midterm"), IF(ISERROR(SUMIF('Exam (LECTURE ONLY)'!O$20:X$20, "CLO5", 'Exam (LECTURE ONLY)'!O189:X189) / 'Exam (LECTURE ONLY)'!AM$10), "", SUMIF('Exam (LECTURE ONLY)'!O$20:X$20, "CLO5", 'Exam (LECTURE ONLY)'!O189:X189) / 'Exam (LECTURE ONLY)'!AM$10),
IF(AND('PRINTABLE (per grading)'!H$16="EXAM", 'PRINTABLE (per grading)'!B$13="Final"), IF(ISERROR(SUMIF('Exam (LECTURE ONLY)'!Z$20:AI$20, "CLO5", 'Exam (LECTURE ONLY)'!Z189:AI189) / 'Exam (LECTURE ONLY)'!AN$10), "", SUMIF('Exam (LECTURE ONLY)'!Z$20:AI$20, "CLO5", 'Exam (LECTURE ONLY)'!Z189:AI189) / 'Exam (LECTURE ONLY)'!AN$10),
IF(AND('PRINTABLE (per grading)'!H$16="OUTPUT", 'PRINTABLE (per grading)'!B$13="Prelim"), IF(ISERROR(SUMIF(OUTPUT!C$20:M$20, "CLO5", OUTPUT!C189:M189) / OUTPUT!AL$10), "", SUMIF(OUTPUT!C$20:M$20, "CLO5", OUTPUT!C189:M189) / OUTPUT!AL$10),
IF(AND('PRINTABLE (per grading)'!H$16="OUTPUT", 'PRINTABLE (per grading)'!B$13="Midterm"), IF(ISERROR(SUMIF(OUTPUT!O$20:Y$20, "CLO5", OUTPUT!O189:Y189) / OUTPUT!AM$10), "", SUMIF(OUTPUT!O$20:Y$20, "CLO5", OUTPUT!O189:Y189) / OUTPUT!AM$10),
IF(AND('PRINTABLE (per grading)'!H$16="OUTPUT", 'PRINTABLE (per grading)'!B$13="Final"), IF(ISERROR(SUMIF(OUTPUT!AA$20:AI$20, "CLO5", OUTPUT!AA189:AI189) / OUTPUT!AN$10), "", SUMIF(OUTPUT!AA$20:AI$20, "CLO5", OUTPUT!AA189:AI189) / OUTPUT!AN$10),
"")))))),"")</f>
        <v/>
      </c>
      <c r="AJ187" s="232" t="str">
        <f t="shared" si="110"/>
        <v/>
      </c>
      <c r="AK187" s="233" t="str">
        <f t="shared" si="111"/>
        <v/>
      </c>
      <c r="AL187" s="25" t="str">
        <f>IF(B187 &lt;&gt; "", IFERROR(IF(C$16 = "PRELIM", SUMIF('Database (LECTURE-RES-PRAC)'!D$14:AG$14, "CLO6", 'Database (LECTURE-RES-PRAC)'!D184:AG184) / 'Grade computation'!F$9, IF(C$16 = "MIDTERM", SUMIF('Database (LECTURE-RES-PRAC)'!AJ$14:BM$14, "CLO6", 'Database (LECTURE-RES-PRAC)'!AJ184:BM184) / 'Grade computation'!G$9, IF(C$16 = "FINAL", SUMIF('Database (LECTURE-RES-PRAC)'!BP$14:CS$14, "CLO6", 'Database (LECTURE-RES-PRAC)'!BP184:CS184) / 'Grade computation'!H$9,""))),""),"")</f>
        <v/>
      </c>
      <c r="AM187" s="232" t="str">
        <f t="shared" si="112"/>
        <v/>
      </c>
      <c r="AN187" s="25" t="str">
        <f>IF(B187 &lt;&gt; "",IF(AND('PRINTABLE (per grading)'!H$16="EXAM", 'PRINTABLE (per grading)'!B$13="Prelim"), IF(ISERROR(SUMIF('Exam (LECTURE ONLY)'!D$20:M$20, "CLO6", 'Exam (LECTURE ONLY)'!D189:M189) / 'Exam (LECTURE ONLY)'!AL$11), "", SUMIF('Exam (LECTURE ONLY)'!D$20:M$20, "CLO6", 'Exam (LECTURE ONLY)'!D189:M189) /'Exam (LECTURE ONLY)'!AL$11),
IF(AND('PRINTABLE (per grading)'!H$16="EXAM", 'PRINTABLE (per grading)'!B$13="Midterm"), IF(ISERROR(SUMIF('Exam (LECTURE ONLY)'!O$20:X$20, "CLO6", 'Exam (LECTURE ONLY)'!O189:X189) / 'Exam (LECTURE ONLY)'!AM$11), "", SUMIF('Exam (LECTURE ONLY)'!O$20:X$20, "CLO6", 'Exam (LECTURE ONLY)'!O189:X189) / 'Exam (LECTURE ONLY)'!AM$11),
IF(AND('PRINTABLE (per grading)'!H$16="EXAM", 'PRINTABLE (per grading)'!B$13="Final"), IF(ISERROR(SUMIF('Exam (LECTURE ONLY)'!Z$20:AI$20, "CLO6", 'Exam (LECTURE ONLY)'!Z189:AI189) / 'Exam (LECTURE ONLY)'!AN$11), "", SUMIF('Exam (LECTURE ONLY)'!Z$20:AI$20, "CLO6", 'Exam (LECTURE ONLY)'!Z189:AI189) / 'Exam (LECTURE ONLY)'!AN$11),
IF(AND('PRINTABLE (per grading)'!H$16="OUTPUT", 'PRINTABLE (per grading)'!B$13="Prelim"), IF(ISERROR(SUMIF(OUTPUT!C$20:M$20, "CLO6", OUTPUT!C189:M189) / OUTPUT!AL$11), "", SUMIF(OUTPUT!C$20:M$20, "CLO6", OUTPUT!C189:M189) / OUTPUT!AL$11),
IF(AND('PRINTABLE (per grading)'!H$16="OUTPUT", 'PRINTABLE (per grading)'!B$13="Midterm"), IF(ISERROR(SUMIF(OUTPUT!O$20:Y$20, "CLO6", OUTPUT!O189:Y189) / OUTPUT!AM$11), "", SUMIF(OUTPUT!O$20:Y$20, "CLO6", OUTPUT!O189:Y189) / OUTPUT!AM$11),
IF(AND('PRINTABLE (per grading)'!H$16="OUTPUT", 'PRINTABLE (per grading)'!B$13="Final"), IF(ISERROR(SUMIF(OUTPUT!AA$20:AI$20, "CLO6", OUTPUT!AA189:AI189) / OUTPUT!AN$11), "", SUMIF(OUTPUT!AA$20:AI$20, "CLO6", OUTPUT!AA189:AI189) / OUTPUT!AN$11),
"")))))),"")</f>
        <v/>
      </c>
      <c r="AO187" s="232" t="str">
        <f t="shared" si="113"/>
        <v/>
      </c>
      <c r="AP187" s="233" t="str">
        <f t="shared" si="114"/>
        <v/>
      </c>
      <c r="AQ187" s="25" t="str">
        <f>IF(B187 &lt;&gt; "", IFERROR(IF(C$16 = "PRELIM", SUMIF('Database (LECTURE-RES-PRAC)'!D$14:AG$14, "CLO7", 'Database (LECTURE-RES-PRAC)'!D184:AG184) / 'Grade computation'!F$10, IF(C$16 = "MIDTERM", SUMIF('Database (LECTURE-RES-PRAC)'!AJ$14:BM$14, "CLO7", 'Database (LECTURE-RES-PRAC)'!AJ184:BM184) / 'Grade computation'!G$10, IF(C$16 = "FINAL", SUMIF('Database (LECTURE-RES-PRAC)'!BP$14:CS$14, "CLO7", 'Database (LECTURE-RES-PRAC)'!BP184:CS184) / 'Grade computation'!H$10,""))),""),"")</f>
        <v/>
      </c>
      <c r="AR187" s="232" t="str">
        <f t="shared" si="115"/>
        <v/>
      </c>
      <c r="AS187" s="25" t="str">
        <f>IF(B187 &lt;&gt; "",IF(AND('PRINTABLE (per grading)'!H$16="EXAM", 'PRINTABLE (per grading)'!B$13="Prelim"), IF(ISERROR(SUMIF('Exam (LECTURE ONLY)'!D$20:M$20, "CLO7", 'Exam (LECTURE ONLY)'!D189:M189) / 'Exam (LECTURE ONLY)'!AL$12), "", SUMIF('Exam (LECTURE ONLY)'!D$20:M$20, "CLO7", 'Exam (LECTURE ONLY)'!D189:M189) /'Exam (LECTURE ONLY)'!AL$12),
IF(AND('PRINTABLE (per grading)'!H$16="EXAM", 'PRINTABLE (per grading)'!B$13="Midterm"), IF(ISERROR(SUMIF('Exam (LECTURE ONLY)'!O$20:X$20, "CLO7", 'Exam (LECTURE ONLY)'!O189:X189) / 'Exam (LECTURE ONLY)'!AM$12), "", SUMIF('Exam (LECTURE ONLY)'!O$20:X$20, "CLO7", 'Exam (LECTURE ONLY)'!O189:X189) / 'Exam (LECTURE ONLY)'!AM$12),
IF(AND('PRINTABLE (per grading)'!H$16="EXAM", 'PRINTABLE (per grading)'!B$13="Final"), IF(ISERROR(SUMIF('Exam (LECTURE ONLY)'!Z$20:AI$20, "CLO7", 'Exam (LECTURE ONLY)'!Z189:AI189) / 'Exam (LECTURE ONLY)'!AN$12), "", SUMIF('Exam (LECTURE ONLY)'!Z$20:AI$20, "CLO7", 'Exam (LECTURE ONLY)'!Z189:AI189) / 'Exam (LECTURE ONLY)'!AN$12),
IF(AND('PRINTABLE (per grading)'!H$16="OUTPUT", 'PRINTABLE (per grading)'!B$13="Prelim"), IF(ISERROR(SUMIF(OUTPUT!C$20:M$20, "CLO7", OUTPUT!C189:M189) / OUTPUT!AL$12), "", SUMIF(OUTPUT!C$20:M$20, "CLO7", OUTPUT!C189:M189) / OUTPUT!AL$12),
IF(AND('PRINTABLE (per grading)'!H$16="OUTPUT", 'PRINTABLE (per grading)'!B$13="Midterm"), IF(ISERROR(SUMIF(OUTPUT!O$20:Y$20, "CLO7", OUTPUT!O189:Y189) / OUTPUT!AM$12), "", SUMIF(OUTPUT!O$20:Y$20, "CLO7", OUTPUT!O189:Y189) / OUTPUT!AM$12),
IF(AND('PRINTABLE (per grading)'!H$16="OUTPUT", 'PRINTABLE (per grading)'!B$13="Final"), IF(ISERROR(SUMIF(OUTPUT!AA$20:AI$20, "CLO7", OUTPUT!AA189:AI189) / OUTPUT!AN$12), "", SUMIF(OUTPUT!AA$20:AI$20, "CLO7", OUTPUT!AA189:AI189) / OUTPUT!AN$12),
"")))))),"")</f>
        <v/>
      </c>
      <c r="AT187" s="232" t="str">
        <f t="shared" si="116"/>
        <v/>
      </c>
      <c r="AU187" s="233" t="str">
        <f t="shared" si="117"/>
        <v/>
      </c>
      <c r="AV187" s="25" t="str">
        <f>IF(B187 &lt;&gt; "", IFERROR(IF(C$16 = "PRELIM", SUMIF('Database (LECTURE-RES-PRAC)'!D$14:AG$14, "CLO8", 'Database (LECTURE-RES-PRAC)'!D184:AG184) / 'Grade computation'!F$11, IF(C$16 = "MIDTERM", SUMIF('Database (LECTURE-RES-PRAC)'!AJ$14:BM$14, "CLO8", 'Database (LECTURE-RES-PRAC)'!AJ184:BM184) / 'Grade computation'!G$11, IF(C$16 = "FINAL", SUMIF('Database (LECTURE-RES-PRAC)'!BP$14:CS$14, "CLO8", 'Database (LECTURE-RES-PRAC)'!BP184:CS184) / 'Grade computation'!H$11,""))),""),"")</f>
        <v/>
      </c>
      <c r="AW187" s="232" t="str">
        <f t="shared" si="118"/>
        <v/>
      </c>
      <c r="AX187" s="25" t="str">
        <f>IF(B187 &lt;&gt; "",IF(AND('PRINTABLE (per grading)'!H$16="EXAM", 'PRINTABLE (per grading)'!B$13="Prelim"), IF(ISERROR(SUMIF('Exam (LECTURE ONLY)'!D$20:M$20, "CLO8", 'Exam (LECTURE ONLY)'!D189:M189) / 'Exam (LECTURE ONLY)'!AL$13), "", SUMIF('Exam (LECTURE ONLY)'!D$20:M$20, "CLO8", 'Exam (LECTURE ONLY)'!D189:M189) /'Exam (LECTURE ONLY)'!AL$13),
IF(AND('PRINTABLE (per grading)'!H$16="EXAM", 'PRINTABLE (per grading)'!B$13="Midterm"), IF(ISERROR(SUMIF('Exam (LECTURE ONLY)'!O$20:X$20, "CLO8", 'Exam (LECTURE ONLY)'!O189:X189) / 'Exam (LECTURE ONLY)'!AM$13), "", SUMIF('Exam (LECTURE ONLY)'!O$20:X$20, "CLO8", 'Exam (LECTURE ONLY)'!O189:X189) / 'Exam (LECTURE ONLY)'!AM$13),
IF(AND('PRINTABLE (per grading)'!H$16="EXAM", 'PRINTABLE (per grading)'!B$13="Final"), IF(ISERROR(SUMIF('Exam (LECTURE ONLY)'!Z$20:AI$20, "CLO8", 'Exam (LECTURE ONLY)'!Z189:AI189) / 'Exam (LECTURE ONLY)'!AN$13), "", SUMIF('Exam (LECTURE ONLY)'!Z$20:AI$20, "CLO8", 'Exam (LECTURE ONLY)'!Z189:AI189) / 'Exam (LECTURE ONLY)'!AN$13),
IF(AND('PRINTABLE (per grading)'!H$16="OUTPUT", 'PRINTABLE (per grading)'!B$13="Prelim"), IF(ISERROR(SUMIF(OUTPUT!C$20:M$20, "CLO8", OUTPUT!C189:M189) / OUTPUT!AL$13), "", SUMIF(OUTPUT!C$20:M$20, "CLO8", OUTPUT!C189:M189) / OUTPUT!AL$13),
IF(AND('PRINTABLE (per grading)'!H$16="OUTPUT", 'PRINTABLE (per grading)'!B$13="Midterm"), IF(ISERROR(SUMIF(OUTPUT!O$20:Y$20, "CLO8", OUTPUT!O189:Y189) / OUTPUT!AM$13), "", SUMIF(OUTPUT!O$20:Y$20, "CLO8", OUTPUT!O189:Y189) / OUTPUT!AM$13),
IF(AND('PRINTABLE (per grading)'!H$16="OUTPUT", 'PRINTABLE (per grading)'!B$13="Final"), IF(ISERROR(SUMIF(OUTPUT!AA$20:AI$20, "CLO8", OUTPUT!AA189:AI189) / OUTPUT!AN$13), "", SUMIF(OUTPUT!AA$20:AI$20, "CLO8", OUTPUT!AA189:AI189) / OUTPUT!AN$13),
"")))))),"")</f>
        <v/>
      </c>
      <c r="AY187" s="232" t="str">
        <f t="shared" si="119"/>
        <v/>
      </c>
      <c r="AZ187" s="233" t="str">
        <f t="shared" si="120"/>
        <v/>
      </c>
      <c r="BA187" s="25" t="str">
        <f>IF(B187 &lt;&gt; "", IFERROR(IF(C$16 = "PRELIM", SUMIF('Database (LECTURE-RES-PRAC)'!D$14:AG$14, "CLO9", 'Database (LECTURE-RES-PRAC)'!D184:AG184) / 'Grade computation'!F$12, IF(C$16 = "MIDTERM", SUMIF('Database (LECTURE-RES-PRAC)'!AJ$14:BM$14, "CLO9", 'Database (LECTURE-RES-PRAC)'!AJ184:BM184) / 'Grade computation'!G$12, IF(C$16 = "FINAL", SUMIF('Database (LECTURE-RES-PRAC)'!BP$14:CS$14, "CLO9", 'Database (LECTURE-RES-PRAC)'!BP184:CS184) / 'Grade computation'!H$12,""))),""),"")</f>
        <v/>
      </c>
      <c r="BB187" s="232" t="str">
        <f t="shared" si="121"/>
        <v/>
      </c>
      <c r="BC187" s="25" t="str">
        <f>IF(B187 &lt;&gt; "",IF(AND('PRINTABLE (per grading)'!H$16="EXAM", 'PRINTABLE (per grading)'!B$13="Prelim"), IF(ISERROR(SUMIF('Exam (LECTURE ONLY)'!D$20:M$20, "CLO9", 'Exam (LECTURE ONLY)'!D189:M189) / 'Exam (LECTURE ONLY)'!AL$14), "", SUMIF('Exam (LECTURE ONLY)'!D$20:M$20, "CLO9", 'Exam (LECTURE ONLY)'!D189:M189) /'Exam (LECTURE ONLY)'!AL$14),
IF(AND('PRINTABLE (per grading)'!H$16="EXAM", 'PRINTABLE (per grading)'!B$13="Midterm"), IF(ISERROR(SUMIF('Exam (LECTURE ONLY)'!O$20:X$20, "CLO9", 'Exam (LECTURE ONLY)'!O189:X189) / 'Exam (LECTURE ONLY)'!AM$14), "", SUMIF('Exam (LECTURE ONLY)'!O$20:X$20, "CLO9", 'Exam (LECTURE ONLY)'!O189:X189) / 'Exam (LECTURE ONLY)'!AM$14),
IF(AND('PRINTABLE (per grading)'!H$16="EXAM", 'PRINTABLE (per grading)'!B$13="Final"), IF(ISERROR(SUMIF('Exam (LECTURE ONLY)'!Z$20:AI$20, "CLO9", 'Exam (LECTURE ONLY)'!Z189:AI189) / 'Exam (LECTURE ONLY)'!AN$14), "", SUMIF('Exam (LECTURE ONLY)'!Z$20:AI$20, "CLO9", 'Exam (LECTURE ONLY)'!Z189:AI189) / 'Exam (LECTURE ONLY)'!AN$14),
IF(AND('PRINTABLE (per grading)'!H$16="OUTPUT", 'PRINTABLE (per grading)'!B$13="Prelim"), IF(ISERROR(SUMIF(OUTPUT!C$20:M$20, "CLO9", OUTPUT!C189:M189) / OUTPUT!AL$14), "", SUMIF(OUTPUT!C$20:M$20, "CLO9", OUTPUT!C189:M189) / OUTPUT!AL$14),
IF(AND('PRINTABLE (per grading)'!H$16="OUTPUT", 'PRINTABLE (per grading)'!B$13="Midterm"), IF(ISERROR(SUMIF(OUTPUT!O$20:Y$20, "CLO9", OUTPUT!O189:Y189) / OUTPUT!AM$14), "", SUMIF(OUTPUT!O$20:Y$20, "CLO9", OUTPUT!O189:Y189) / OUTPUT!AM$14),
IF(AND('PRINTABLE (per grading)'!H$16="OUTPUT", 'PRINTABLE (per grading)'!B$13="Final"), IF(ISERROR(SUMIF(OUTPUT!AA$20:AI$20, "CLO9", OUTPUT!AA189:AI189) / OUTPUT!AN$14), "", SUMIF(OUTPUT!AA$20:AI$20, "CLO9", OUTPUT!AA189:AI189) / OUTPUT!AN$14),
"")))))),"")</f>
        <v/>
      </c>
      <c r="BD187" s="232" t="str">
        <f t="shared" si="122"/>
        <v/>
      </c>
      <c r="BE187" s="233" t="str">
        <f t="shared" si="123"/>
        <v/>
      </c>
      <c r="BF187" s="25" t="str">
        <f>IF(B187 &lt;&gt; "", IFERROR(IF(C$16 = "PRELIM", SUMIF('Database (LECTURE-RES-PRAC)'!D$14:AG$14, "CLO10", 'Database (LECTURE-RES-PRAC)'!D184:AG184) / 'Grade computation'!F$13, IF(C$16 = "MIDTERM", SUMIF('Database (LECTURE-RES-PRAC)'!AJ$14:BM$14, "CLO10", 'Database (LECTURE-RES-PRAC)'!AJ184:BM184) / 'Grade computation'!G$13, IF(C$16 = "FINAL", SUMIF('Database (LECTURE-RES-PRAC)'!BP$14:CS$14, "CLO10", 'Database (LECTURE-RES-PRAC)'!BP184:CS184) / 'Grade computation'!H$13,""))),""),"")</f>
        <v/>
      </c>
      <c r="BG187" s="232" t="str">
        <f t="shared" si="124"/>
        <v/>
      </c>
      <c r="BH187" s="25" t="str">
        <f>IF(B187 &lt;&gt; "",IF(AND('PRINTABLE (per grading)'!H$16="EXAM", 'PRINTABLE (per grading)'!B$13="Prelim"), IF(ISERROR(SUMIF('Exam (LECTURE ONLY)'!D$20:M$20, "CLO10", 'Exam (LECTURE ONLY)'!D189:M189) / 'Exam (LECTURE ONLY)'!AL$15), "", SUMIF('Exam (LECTURE ONLY)'!D$20:M$20, "CLO10", 'Exam (LECTURE ONLY)'!D189:M189) /'Exam (LECTURE ONLY)'!AL$15),
IF(AND('PRINTABLE (per grading)'!H$16="EXAM", 'PRINTABLE (per grading)'!B$13="Midterm"), IF(ISERROR(SUMIF('Exam (LECTURE ONLY)'!O$20:X$20, "CLO10", 'Exam (LECTURE ONLY)'!O189:X189) / 'Exam (LECTURE ONLY)'!AM$15), "", SUMIF('Exam (LECTURE ONLY)'!O$20:X$20, "CLO10", 'Exam (LECTURE ONLY)'!O189:X189) / 'Exam (LECTURE ONLY)'!AM$15),
IF(AND('PRINTABLE (per grading)'!H$16="EXAM", 'PRINTABLE (per grading)'!B$13="Final"), IF(ISERROR(SUMIF('Exam (LECTURE ONLY)'!Z$20:AI$20, "CLO10", 'Exam (LECTURE ONLY)'!Z189:AI189) / 'Exam (LECTURE ONLY)'!AN$15), "", SUMIF('Exam (LECTURE ONLY)'!Z$20:AI$20, "CLO10", 'Exam (LECTURE ONLY)'!Z189:AI189) / 'Exam (LECTURE ONLY)'!AN$15),
IF(AND('PRINTABLE (per grading)'!H$16="OUTPUT", 'PRINTABLE (per grading)'!B$13="Prelim"), IF(ISERROR(SUMIF(OUTPUT!C$20:M$20, "CLO10", OUTPUT!C189:M189) / OUTPUT!AL$15), "", SUMIF(OUTPUT!C$20:M$20, "CLO10", OUTPUT!C189:M189) / OUTPUT!AL$15),
IF(AND('PRINTABLE (per grading)'!H$16="OUTPUT", 'PRINTABLE (per grading)'!B$13="Midterm"), IF(ISERROR(SUMIF(OUTPUT!O$20:Y$20, "CLO10", OUTPUT!O189:Y189) / OUTPUT!AM$15), "", SUMIF(OUTPUT!O$20:Y$20, "CLO10", OUTPUT!O189:Y189) / OUTPUT!AM$15),
IF(AND('PRINTABLE (per grading)'!H$16="OUTPUT", 'PRINTABLE (per grading)'!B$13="Final"), IF(ISERROR(SUMIF(OUTPUT!AA$20:AI$20, "CLO10", OUTPUT!AA189:AI189) / OUTPUT!AN$15), "", SUMIF(OUTPUT!AA$20:AI$20, "CLO10", OUTPUT!AA189:AI189) / OUTPUT!AN$15),
"")))))),"")</f>
        <v/>
      </c>
      <c r="BI187" s="232" t="str">
        <f t="shared" si="125"/>
        <v/>
      </c>
      <c r="BJ187" s="233" t="str">
        <f t="shared" si="126"/>
        <v/>
      </c>
      <c r="BK187" s="2"/>
    </row>
    <row r="188" spans="1:63" ht="20.100000000000001" customHeight="1">
      <c r="A188" s="212" t="str">
        <f>IF(ISBLANK('Database (LECTURE-RES-PRAC)'!A185),"",'Database (LECTURE-RES-PRAC)'!A185)</f>
        <v/>
      </c>
      <c r="B188" s="213" t="str">
        <f>IF(ISBLANK('Database (LECTURE-RES-PRAC)'!B185),"",'Database (LECTURE-RES-PRAC)'!B185)</f>
        <v/>
      </c>
      <c r="C188" s="134" t="str">
        <f>IF(B188&lt;&gt;"",IF(C$16="PRELIM",'Grade computation'!C188, IF(C$16="MIDTERM",'Grade computation'!K188, IF(C$16="FINAL",'Grade computation'!S188,""))),"")</f>
        <v/>
      </c>
      <c r="D188" s="135" t="str">
        <f t="shared" si="1"/>
        <v/>
      </c>
      <c r="E188" s="134" t="str">
        <f>IF(B188&lt;&gt;"", IF(C$16="PRELIM",'Grade computation'!E188, IF(C$16="MIDTERM",'Grade computation'!M188, IF(C$16="FINAL",'Grade computation'!U188,""))),"")</f>
        <v/>
      </c>
      <c r="F188" s="136" t="str">
        <f t="shared" si="2"/>
        <v/>
      </c>
      <c r="G188" s="137" t="str">
        <f t="shared" si="3"/>
        <v/>
      </c>
      <c r="H188" s="207" t="str">
        <f>IF(B188&lt;&gt;"",IF(C$16="PRELIM", 'Grade computation'!H188, IF(C$16="MIDTERM", 'Grade computation'!P188, IF(C$16="FINAL",'Grade computation'!X188, ""))),"")</f>
        <v/>
      </c>
      <c r="I188" s="137" t="str">
        <f t="shared" si="4"/>
        <v/>
      </c>
      <c r="J188" s="139" t="str">
        <f t="shared" si="5"/>
        <v/>
      </c>
      <c r="K188" s="377" t="str">
        <f t="shared" si="6"/>
        <v/>
      </c>
      <c r="L188" s="434"/>
      <c r="M188" s="25" t="str">
        <f>IF(B188 &lt;&gt; "", IFERROR(IF(C$16 = "PRELIM", SUMIF('Database (LECTURE-RES-PRAC)'!D$14:AG$14, "CLO1", 'Database (LECTURE-RES-PRAC)'!D185:AG185) / 'Grade computation'!F$4, IF(C$16 = "MIDTERM", SUMIF('Database (LECTURE-RES-PRAC)'!AJ$14:BM$14, "CLO1", 'Database (LECTURE-RES-PRAC)'!AJ185:BM185) / 'Grade computation'!G$4, IF(C$16 = "FINAL", SUMIF('Database (LECTURE-RES-PRAC)'!BP$14:CS$14, "CLO1", 'Database (LECTURE-RES-PRAC)'!BP185:CS185) / 'Grade computation'!H$4,""))),""),"")</f>
        <v/>
      </c>
      <c r="N188" s="232" t="str">
        <f t="shared" si="97"/>
        <v/>
      </c>
      <c r="O188" s="25" t="str">
        <f>IF(B188 &lt;&gt; "",IF(AND('PRINTABLE (per grading)'!H$16="EXAM", 'PRINTABLE (per grading)'!B$13="Prelim"), IF(ISERROR(SUMIF('Exam (LECTURE ONLY)'!D$20:M$20, "CLO1", 'Exam (LECTURE ONLY)'!D190:M190) / 'Exam (LECTURE ONLY)'!AL$6), "", SUMIF('Exam (LECTURE ONLY)'!D$20:M$20, "CLO1", 'Exam (LECTURE ONLY)'!D190:M190) /'Exam (LECTURE ONLY)'!AL$6),
IF(AND('PRINTABLE (per grading)'!H$16="EXAM", 'PRINTABLE (per grading)'!B$13="Midterm"), IF(ISERROR(SUMIF('Exam (LECTURE ONLY)'!O$20:X$20, "CLO1", 'Exam (LECTURE ONLY)'!O190:X190) / 'Exam (LECTURE ONLY)'!AM$6), "", SUMIF('Exam (LECTURE ONLY)'!O$20:X$20, "CLO1", 'Exam (LECTURE ONLY)'!O190:X190) / 'Exam (LECTURE ONLY)'!AM$6),
IF(AND('PRINTABLE (per grading)'!H$16="EXAM", 'PRINTABLE (per grading)'!B$13="Final"), IF(ISERROR(SUMIF('Exam (LECTURE ONLY)'!Z$20:AI$20, "CLO1", 'Exam (LECTURE ONLY)'!Z190:AI190) / 'Exam (LECTURE ONLY)'!AN$6), "", SUMIF('Exam (LECTURE ONLY)'!Z$20:AI$20, "CLO1", 'Exam (LECTURE ONLY)'!Z190:AI190) / 'Exam (LECTURE ONLY)'!AN$6),
IF(AND('PRINTABLE (per grading)'!H$16="OUTPUT", 'PRINTABLE (per grading)'!B$13="Prelim"), IF(ISERROR(SUMIF(OUTPUT!C$20:M$20, "CLO1", OUTPUT!C190:M190) / OUTPUT!AL$6), "", SUMIF(OUTPUT!C$20:M$20, "CLO1", OUTPUT!C190:M190) / OUTPUT!AL$6),
IF(AND('PRINTABLE (per grading)'!H$16="OUTPUT", 'PRINTABLE (per grading)'!B$13="Midterm"), IF(ISERROR(SUMIF(OUTPUT!O$20:Y$20, "CLO1", OUTPUT!O190:Y190) / OUTPUT!AM$6), "", SUMIF(OUTPUT!O$20:Y$20, "CLO1", OUTPUT!O190:Y190) / OUTPUT!AM$6),
IF(AND('PRINTABLE (per grading)'!H$16="OUTPUT", 'PRINTABLE (per grading)'!B$13="Final"), IF(ISERROR(SUMIF(OUTPUT!AA$20:AI$20, "CLO1", OUTPUT!AA190:AI190) / OUTPUT!AN$6), "", SUMIF(OUTPUT!AA$20:AI$20, "CLO1", OUTPUT!AA190:AI190) / OUTPUT!AN$6),
"")))))),"")</f>
        <v/>
      </c>
      <c r="P188" s="232" t="str">
        <f t="shared" si="98"/>
        <v/>
      </c>
      <c r="Q188" s="233" t="str">
        <f t="shared" si="99"/>
        <v/>
      </c>
      <c r="R188" s="25" t="str">
        <f>IF(B188 &lt;&gt; "", IFERROR(IF(C$16 = "PRELIM", SUMIF('Database (LECTURE-RES-PRAC)'!D$14:AG$14, "CLO2", 'Database (LECTURE-RES-PRAC)'!D185:AG185) / 'Grade computation'!F$5, IF(C$16 = "MIDTERM", SUMIF('Database (LECTURE-RES-PRAC)'!AJ$14:BM$14, "CLO2", 'Database (LECTURE-RES-PRAC)'!AJ185:BM185) / 'Grade computation'!G$5, IF(C$16 = "FINAL", SUMIF('Database (LECTURE-RES-PRAC)'!BP$14:CS$14, "CLO2", 'Database (LECTURE-RES-PRAC)'!BP185:CS185) / 'Grade computation'!H$5,""))),""),"")</f>
        <v/>
      </c>
      <c r="S188" s="232" t="str">
        <f t="shared" si="100"/>
        <v/>
      </c>
      <c r="T188" s="25" t="str">
        <f>IF(B188 &lt;&gt; "",IF(AND('PRINTABLE (per grading)'!H$16="EXAM", 'PRINTABLE (per grading)'!B$13="Prelim"), IF(ISERROR(SUMIF('Exam (LECTURE ONLY)'!D$20:M$20, "CLO2", 'Exam (LECTURE ONLY)'!D190:M190) / 'Exam (LECTURE ONLY)'!AL$7), "", SUMIF('Exam (LECTURE ONLY)'!D$20:M$20, "CLO2", 'Exam (LECTURE ONLY)'!D190:M190) /'Exam (LECTURE ONLY)'!AL$7),
IF(AND('PRINTABLE (per grading)'!H$16="EXAM", 'PRINTABLE (per grading)'!B$13="Midterm"), IF(ISERROR(SUMIF('Exam (LECTURE ONLY)'!O$20:X$20, "CLO2", 'Exam (LECTURE ONLY)'!O190:X190) / 'Exam (LECTURE ONLY)'!AM$7), "", SUMIF('Exam (LECTURE ONLY)'!O$20:X$20, "CLO2", 'Exam (LECTURE ONLY)'!O190:X190) / 'Exam (LECTURE ONLY)'!AM$7),
IF(AND('PRINTABLE (per grading)'!H$16="EXAM", 'PRINTABLE (per grading)'!B$13="Final"), IF(ISERROR(SUMIF('Exam (LECTURE ONLY)'!Z$20:AI$20, "CLO2", 'Exam (LECTURE ONLY)'!Z190:AI190) / 'Exam (LECTURE ONLY)'!AN$7), "", SUMIF('Exam (LECTURE ONLY)'!Z$20:AI$20, "CLO2", 'Exam (LECTURE ONLY)'!Z190:AI190) / 'Exam (LECTURE ONLY)'!AN$7),
IF(AND('PRINTABLE (per grading)'!H$16="OUTPUT", 'PRINTABLE (per grading)'!B$13="Prelim"), IF(ISERROR(SUMIF(OUTPUT!C$20:M$20, "CLO2", OUTPUT!C190:M190) / OUTPUT!AL$7), "", SUMIF(OUTPUT!C$20:M$20, "CLO2", OUTPUT!C190:M190) / OUTPUT!AL$7),
IF(AND('PRINTABLE (per grading)'!H$16="OUTPUT", 'PRINTABLE (per grading)'!B$13="Midterm"), IF(ISERROR(SUMIF(OUTPUT!O$20:Y$20, "CLO2", OUTPUT!O190:Y190) / OUTPUT!AM$7), "", SUMIF(OUTPUT!O$20:Y$20, "CLO2", OUTPUT!O190:Y190) / OUTPUT!AM$7),
IF(AND('PRINTABLE (per grading)'!H$16="OUTPUT", 'PRINTABLE (per grading)'!B$13="Final"), IF(ISERROR(SUMIF(OUTPUT!AA$20:AI$20, "CLO2", OUTPUT!AA190:AI190) / OUTPUT!AN$7), "", SUMIF(OUTPUT!AA$20:AI$20, "CLO2", OUTPUT!AA190:AI190) / OUTPUT!AN$7),
"")))))),"")</f>
        <v/>
      </c>
      <c r="U188" s="232" t="str">
        <f t="shared" si="101"/>
        <v/>
      </c>
      <c r="V188" s="233" t="str">
        <f t="shared" si="102"/>
        <v/>
      </c>
      <c r="W188" s="25" t="str">
        <f>IF(B188 &lt;&gt; "", IFERROR(IF(C$16 = "PRELIM", SUMIF('Database (LECTURE-RES-PRAC)'!D$14:AG$14, "CLO3", 'Database (LECTURE-RES-PRAC)'!D185:AG185) / 'Grade computation'!F$6, IF(C$16 = "MIDTERM", SUMIF('Database (LECTURE-RES-PRAC)'!AJ$14:BM$14, "CLO3", 'Database (LECTURE-RES-PRAC)'!AJ185:BM185) / 'Grade computation'!G$6, IF(C$16 = "FINAL", SUMIF('Database (LECTURE-RES-PRAC)'!BP$14:CS$14, "CLO3", 'Database (LECTURE-RES-PRAC)'!BP185:CS185) / 'Grade computation'!H$6,""))),""),"")</f>
        <v/>
      </c>
      <c r="X188" s="232" t="str">
        <f t="shared" si="103"/>
        <v/>
      </c>
      <c r="Y188" s="25" t="str">
        <f>IF(B188 &lt;&gt; "",IF(AND('PRINTABLE (per grading)'!H$16="EXAM", 'PRINTABLE (per grading)'!B$13="Prelim"), IF(ISERROR(SUMIF('Exam (LECTURE ONLY)'!D$20:M$20, "CLO3", 'Exam (LECTURE ONLY)'!D190:M190) / 'Exam (LECTURE ONLY)'!AL$8), "", SUMIF('Exam (LECTURE ONLY)'!D$20:M$20, "CLO3", 'Exam (LECTURE ONLY)'!D190:M190) /'Exam (LECTURE ONLY)'!AL$8),
IF(AND('PRINTABLE (per grading)'!H$16="EXAM", 'PRINTABLE (per grading)'!B$13="Midterm"), IF(ISERROR(SUMIF('Exam (LECTURE ONLY)'!O$20:X$20, "CLO3", 'Exam (LECTURE ONLY)'!O190:X190) / 'Exam (LECTURE ONLY)'!AM$8), "", SUMIF('Exam (LECTURE ONLY)'!O$20:X$20, "CLO3", 'Exam (LECTURE ONLY)'!O190:X190) / 'Exam (LECTURE ONLY)'!AM$8),
IF(AND('PRINTABLE (per grading)'!H$16="EXAM", 'PRINTABLE (per grading)'!B$13="Final"), IF(ISERROR(SUMIF('Exam (LECTURE ONLY)'!Z$20:AI$20, "CLO3", 'Exam (LECTURE ONLY)'!Z190:AI190) / 'Exam (LECTURE ONLY)'!AN$8), "", SUMIF('Exam (LECTURE ONLY)'!Z$20:AI$20, "CLO3", 'Exam (LECTURE ONLY)'!Z190:AI190) / 'Exam (LECTURE ONLY)'!AN$8),
IF(AND('PRINTABLE (per grading)'!H$16="OUTPUT", 'PRINTABLE (per grading)'!B$13="Prelim"), IF(ISERROR(SUMIF(OUTPUT!C$20:M$20, "CLO3", OUTPUT!C190:M190) / OUTPUT!AL$8), "", SUMIF(OUTPUT!C$20:M$20, "CLO3", OUTPUT!C190:M190) / OUTPUT!AL$8),
IF(AND('PRINTABLE (per grading)'!H$16="OUTPUT", 'PRINTABLE (per grading)'!B$13="Midterm"), IF(ISERROR(SUMIF(OUTPUT!O$20:Y$20, "CLO3", OUTPUT!O190:Y190) / OUTPUT!AM$8), "", SUMIF(OUTPUT!O$20:Y$20, "CLO3", OUTPUT!O190:Y190) / OUTPUT!AM$8),
IF(AND('PRINTABLE (per grading)'!H$16="OUTPUT", 'PRINTABLE (per grading)'!B$13="Final"), IF(ISERROR(SUMIF(OUTPUT!AA$20:AI$20, "CLO3", OUTPUT!AA190:AI190) / OUTPUT!AN$8), "", SUMIF(OUTPUT!AA$20:AI$20, "CLO3", OUTPUT!AA190:AI190) / OUTPUT!AN$8),
"" )))))),"")</f>
        <v/>
      </c>
      <c r="Z188" s="232" t="str">
        <f t="shared" si="104"/>
        <v/>
      </c>
      <c r="AA188" s="233" t="str">
        <f t="shared" si="105"/>
        <v/>
      </c>
      <c r="AB188" s="25" t="str">
        <f>IF(B188 &lt;&gt; "", IFERROR(IF(C$16 = "PRELIM", SUMIF('Database (LECTURE-RES-PRAC)'!D$14:AG$14, "CLO4", 'Database (LECTURE-RES-PRAC)'!D185:AG185) / 'Grade computation'!F$7, IF(C$16 = "MIDTERM", SUMIF('Database (LECTURE-RES-PRAC)'!AJ$14:BM$14, "CLO4", 'Database (LECTURE-RES-PRAC)'!AJ185:BM185) / 'Grade computation'!G$7, IF(C$16 = "FINAL", SUMIF('Database (LECTURE-RES-PRAC)'!BP$14:CS$14, "CLO4", 'Database (LECTURE-RES-PRAC)'!BP185:CS185) / 'Grade computation'!H$7,""))),""),"")</f>
        <v/>
      </c>
      <c r="AC188" s="232" t="str">
        <f t="shared" si="106"/>
        <v/>
      </c>
      <c r="AD188" s="25" t="str">
        <f>IF(B188 &lt;&gt; "",IF(AND('PRINTABLE (per grading)'!H$16="EXAM", 'PRINTABLE (per grading)'!B$13="Prelim"), IF(ISERROR(SUMIF('Exam (LECTURE ONLY)'!D$20:M$20, "CLO4", 'Exam (LECTURE ONLY)'!D190:M190) / 'Exam (LECTURE ONLY)'!AL$9), "", SUMIF('Exam (LECTURE ONLY)'!D$20:M$20, "CLO4", 'Exam (LECTURE ONLY)'!D190:M190) /'Exam (LECTURE ONLY)'!AL$9),
IF(AND('PRINTABLE (per grading)'!H$16="EXAM", 'PRINTABLE (per grading)'!B$13="Midterm"), IF(ISERROR(SUMIF('Exam (LECTURE ONLY)'!O$20:X$20, "CLO4", 'Exam (LECTURE ONLY)'!O190:X190) / 'Exam (LECTURE ONLY)'!AM$9), "", SUMIF('Exam (LECTURE ONLY)'!O$20:X$20, "CLO4", 'Exam (LECTURE ONLY)'!O190:X190) / 'Exam (LECTURE ONLY)'!AM$9),
IF(AND('PRINTABLE (per grading)'!H$16="EXAM", 'PRINTABLE (per grading)'!B$13="Final"), IF(ISERROR(SUMIF('Exam (LECTURE ONLY)'!Z$20:AI$20, "CLO4", 'Exam (LECTURE ONLY)'!Z190:AI190) / 'Exam (LECTURE ONLY)'!AN$9), "", SUMIF('Exam (LECTURE ONLY)'!Z$20:AI$20, "CLO4", 'Exam (LECTURE ONLY)'!Z190:AI190) / 'Exam (LECTURE ONLY)'!AN$9),
IF(AND('PRINTABLE (per grading)'!H$16="OUTPUT", 'PRINTABLE (per grading)'!B$13="Prelim"), IF(ISERROR(SUMIF(OUTPUT!C$20:M$20, "CLO4", OUTPUT!C190:M190) / OUTPUT!AL$9), "", SUMIF(OUTPUT!C$20:M$20, "CLO4", OUTPUT!C190:M190) / OUTPUT!AL$9),
IF(AND('PRINTABLE (per grading)'!H$16="OUTPUT", 'PRINTABLE (per grading)'!B$13="Midterm"), IF(ISERROR(SUMIF(OUTPUT!O$20:Y$20, "CLO4", OUTPUT!O190:Y190) / OUTPUT!AM$9), "", SUMIF(OUTPUT!O$20:Y$20, "CLO4", OUTPUT!O190:Y190) / OUTPUT!AM$9),
IF(AND('PRINTABLE (per grading)'!H$16="OUTPUT", 'PRINTABLE (per grading)'!B$13="Final"), IF(ISERROR(SUMIF(OUTPUT!AA$20:AI$20, "CLO4", OUTPUT!AA190:AI190) / OUTPUT!AN$9), "", SUMIF(OUTPUT!AA$20:AI$20, "CLO4", OUTPUT!AA190:AI190) / OUTPUT!AN$9),
"")))))),"")</f>
        <v/>
      </c>
      <c r="AE188" s="232" t="str">
        <f t="shared" si="107"/>
        <v/>
      </c>
      <c r="AF188" s="233" t="str">
        <f t="shared" si="108"/>
        <v/>
      </c>
      <c r="AG188" s="25" t="str">
        <f>IF(B188 &lt;&gt; "", IFERROR(IF(C$16 = "PRELIM", SUMIF('Database (LECTURE-RES-PRAC)'!D$14:AG$14, "CLO5", 'Database (LECTURE-RES-PRAC)'!D185:AG185) / 'Grade computation'!F$8, IF(C$16 = "MIDTERM", SUMIF('Database (LECTURE-RES-PRAC)'!AJ$14:BM$14, "CLO5", 'Database (LECTURE-RES-PRAC)'!AJ185:BM185) / 'Grade computation'!G$8, IF(C$16 = "FINAL", SUMIF('Database (LECTURE-RES-PRAC)'!BP$14:CS$14, "CLO5", 'Database (LECTURE-RES-PRAC)'!BP185:CS185) / 'Grade computation'!H$8,""))),""),"")</f>
        <v/>
      </c>
      <c r="AH188" s="232" t="str">
        <f t="shared" si="109"/>
        <v/>
      </c>
      <c r="AI188" s="25" t="str">
        <f>IF(B188 &lt;&gt; "",IF(AND('PRINTABLE (per grading)'!H$16="EXAM", 'PRINTABLE (per grading)'!B$13="Prelim"), IF(ISERROR(SUMIF('Exam (LECTURE ONLY)'!D$20:M$20, "CLO5", 'Exam (LECTURE ONLY)'!D190:M190) / 'Exam (LECTURE ONLY)'!AL$10), "", SUMIF('Exam (LECTURE ONLY)'!D$20:M$20, "CLO5", 'Exam (LECTURE ONLY)'!D190:M190) /'Exam (LECTURE ONLY)'!AL$10),
IF(AND('PRINTABLE (per grading)'!H$16="EXAM", 'PRINTABLE (per grading)'!B$13="Midterm"), IF(ISERROR(SUMIF('Exam (LECTURE ONLY)'!O$20:X$20, "CLO5", 'Exam (LECTURE ONLY)'!O190:X190) / 'Exam (LECTURE ONLY)'!AM$10), "", SUMIF('Exam (LECTURE ONLY)'!O$20:X$20, "CLO5", 'Exam (LECTURE ONLY)'!O190:X190) / 'Exam (LECTURE ONLY)'!AM$10),
IF(AND('PRINTABLE (per grading)'!H$16="EXAM", 'PRINTABLE (per grading)'!B$13="Final"), IF(ISERROR(SUMIF('Exam (LECTURE ONLY)'!Z$20:AI$20, "CLO5", 'Exam (LECTURE ONLY)'!Z190:AI190) / 'Exam (LECTURE ONLY)'!AN$10), "", SUMIF('Exam (LECTURE ONLY)'!Z$20:AI$20, "CLO5", 'Exam (LECTURE ONLY)'!Z190:AI190) / 'Exam (LECTURE ONLY)'!AN$10),
IF(AND('PRINTABLE (per grading)'!H$16="OUTPUT", 'PRINTABLE (per grading)'!B$13="Prelim"), IF(ISERROR(SUMIF(OUTPUT!C$20:M$20, "CLO5", OUTPUT!C190:M190) / OUTPUT!AL$10), "", SUMIF(OUTPUT!C$20:M$20, "CLO5", OUTPUT!C190:M190) / OUTPUT!AL$10),
IF(AND('PRINTABLE (per grading)'!H$16="OUTPUT", 'PRINTABLE (per grading)'!B$13="Midterm"), IF(ISERROR(SUMIF(OUTPUT!O$20:Y$20, "CLO5", OUTPUT!O190:Y190) / OUTPUT!AM$10), "", SUMIF(OUTPUT!O$20:Y$20, "CLO5", OUTPUT!O190:Y190) / OUTPUT!AM$10),
IF(AND('PRINTABLE (per grading)'!H$16="OUTPUT", 'PRINTABLE (per grading)'!B$13="Final"), IF(ISERROR(SUMIF(OUTPUT!AA$20:AI$20, "CLO5", OUTPUT!AA190:AI190) / OUTPUT!AN$10), "", SUMIF(OUTPUT!AA$20:AI$20, "CLO5", OUTPUT!AA190:AI190) / OUTPUT!AN$10),
"")))))),"")</f>
        <v/>
      </c>
      <c r="AJ188" s="232" t="str">
        <f t="shared" si="110"/>
        <v/>
      </c>
      <c r="AK188" s="233" t="str">
        <f t="shared" si="111"/>
        <v/>
      </c>
      <c r="AL188" s="25" t="str">
        <f>IF(B188 &lt;&gt; "", IFERROR(IF(C$16 = "PRELIM", SUMIF('Database (LECTURE-RES-PRAC)'!D$14:AG$14, "CLO6", 'Database (LECTURE-RES-PRAC)'!D185:AG185) / 'Grade computation'!F$9, IF(C$16 = "MIDTERM", SUMIF('Database (LECTURE-RES-PRAC)'!AJ$14:BM$14, "CLO6", 'Database (LECTURE-RES-PRAC)'!AJ185:BM185) / 'Grade computation'!G$9, IF(C$16 = "FINAL", SUMIF('Database (LECTURE-RES-PRAC)'!BP$14:CS$14, "CLO6", 'Database (LECTURE-RES-PRAC)'!BP185:CS185) / 'Grade computation'!H$9,""))),""),"")</f>
        <v/>
      </c>
      <c r="AM188" s="232" t="str">
        <f t="shared" si="112"/>
        <v/>
      </c>
      <c r="AN188" s="25" t="str">
        <f>IF(B188 &lt;&gt; "",IF(AND('PRINTABLE (per grading)'!H$16="EXAM", 'PRINTABLE (per grading)'!B$13="Prelim"), IF(ISERROR(SUMIF('Exam (LECTURE ONLY)'!D$20:M$20, "CLO6", 'Exam (LECTURE ONLY)'!D190:M190) / 'Exam (LECTURE ONLY)'!AL$11), "", SUMIF('Exam (LECTURE ONLY)'!D$20:M$20, "CLO6", 'Exam (LECTURE ONLY)'!D190:M190) /'Exam (LECTURE ONLY)'!AL$11),
IF(AND('PRINTABLE (per grading)'!H$16="EXAM", 'PRINTABLE (per grading)'!B$13="Midterm"), IF(ISERROR(SUMIF('Exam (LECTURE ONLY)'!O$20:X$20, "CLO6", 'Exam (LECTURE ONLY)'!O190:X190) / 'Exam (LECTURE ONLY)'!AM$11), "", SUMIF('Exam (LECTURE ONLY)'!O$20:X$20, "CLO6", 'Exam (LECTURE ONLY)'!O190:X190) / 'Exam (LECTURE ONLY)'!AM$11),
IF(AND('PRINTABLE (per grading)'!H$16="EXAM", 'PRINTABLE (per grading)'!B$13="Final"), IF(ISERROR(SUMIF('Exam (LECTURE ONLY)'!Z$20:AI$20, "CLO6", 'Exam (LECTURE ONLY)'!Z190:AI190) / 'Exam (LECTURE ONLY)'!AN$11), "", SUMIF('Exam (LECTURE ONLY)'!Z$20:AI$20, "CLO6", 'Exam (LECTURE ONLY)'!Z190:AI190) / 'Exam (LECTURE ONLY)'!AN$11),
IF(AND('PRINTABLE (per grading)'!H$16="OUTPUT", 'PRINTABLE (per grading)'!B$13="Prelim"), IF(ISERROR(SUMIF(OUTPUT!C$20:M$20, "CLO6", OUTPUT!C190:M190) / OUTPUT!AL$11), "", SUMIF(OUTPUT!C$20:M$20, "CLO6", OUTPUT!C190:M190) / OUTPUT!AL$11),
IF(AND('PRINTABLE (per grading)'!H$16="OUTPUT", 'PRINTABLE (per grading)'!B$13="Midterm"), IF(ISERROR(SUMIF(OUTPUT!O$20:Y$20, "CLO6", OUTPUT!O190:Y190) / OUTPUT!AM$11), "", SUMIF(OUTPUT!O$20:Y$20, "CLO6", OUTPUT!O190:Y190) / OUTPUT!AM$11),
IF(AND('PRINTABLE (per grading)'!H$16="OUTPUT", 'PRINTABLE (per grading)'!B$13="Final"), IF(ISERROR(SUMIF(OUTPUT!AA$20:AI$20, "CLO6", OUTPUT!AA190:AI190) / OUTPUT!AN$11), "", SUMIF(OUTPUT!AA$20:AI$20, "CLO6", OUTPUT!AA190:AI190) / OUTPUT!AN$11),
"")))))),"")</f>
        <v/>
      </c>
      <c r="AO188" s="232" t="str">
        <f t="shared" si="113"/>
        <v/>
      </c>
      <c r="AP188" s="233" t="str">
        <f t="shared" si="114"/>
        <v/>
      </c>
      <c r="AQ188" s="25" t="str">
        <f>IF(B188 &lt;&gt; "", IFERROR(IF(C$16 = "PRELIM", SUMIF('Database (LECTURE-RES-PRAC)'!D$14:AG$14, "CLO7", 'Database (LECTURE-RES-PRAC)'!D185:AG185) / 'Grade computation'!F$10, IF(C$16 = "MIDTERM", SUMIF('Database (LECTURE-RES-PRAC)'!AJ$14:BM$14, "CLO7", 'Database (LECTURE-RES-PRAC)'!AJ185:BM185) / 'Grade computation'!G$10, IF(C$16 = "FINAL", SUMIF('Database (LECTURE-RES-PRAC)'!BP$14:CS$14, "CLO7", 'Database (LECTURE-RES-PRAC)'!BP185:CS185) / 'Grade computation'!H$10,""))),""),"")</f>
        <v/>
      </c>
      <c r="AR188" s="232" t="str">
        <f t="shared" si="115"/>
        <v/>
      </c>
      <c r="AS188" s="25" t="str">
        <f>IF(B188 &lt;&gt; "",IF(AND('PRINTABLE (per grading)'!H$16="EXAM", 'PRINTABLE (per grading)'!B$13="Prelim"), IF(ISERROR(SUMIF('Exam (LECTURE ONLY)'!D$20:M$20, "CLO7", 'Exam (LECTURE ONLY)'!D190:M190) / 'Exam (LECTURE ONLY)'!AL$12), "", SUMIF('Exam (LECTURE ONLY)'!D$20:M$20, "CLO7", 'Exam (LECTURE ONLY)'!D190:M190) /'Exam (LECTURE ONLY)'!AL$12),
IF(AND('PRINTABLE (per grading)'!H$16="EXAM", 'PRINTABLE (per grading)'!B$13="Midterm"), IF(ISERROR(SUMIF('Exam (LECTURE ONLY)'!O$20:X$20, "CLO7", 'Exam (LECTURE ONLY)'!O190:X190) / 'Exam (LECTURE ONLY)'!AM$12), "", SUMIF('Exam (LECTURE ONLY)'!O$20:X$20, "CLO7", 'Exam (LECTURE ONLY)'!O190:X190) / 'Exam (LECTURE ONLY)'!AM$12),
IF(AND('PRINTABLE (per grading)'!H$16="EXAM", 'PRINTABLE (per grading)'!B$13="Final"), IF(ISERROR(SUMIF('Exam (LECTURE ONLY)'!Z$20:AI$20, "CLO7", 'Exam (LECTURE ONLY)'!Z190:AI190) / 'Exam (LECTURE ONLY)'!AN$12), "", SUMIF('Exam (LECTURE ONLY)'!Z$20:AI$20, "CLO7", 'Exam (LECTURE ONLY)'!Z190:AI190) / 'Exam (LECTURE ONLY)'!AN$12),
IF(AND('PRINTABLE (per grading)'!H$16="OUTPUT", 'PRINTABLE (per grading)'!B$13="Prelim"), IF(ISERROR(SUMIF(OUTPUT!C$20:M$20, "CLO7", OUTPUT!C190:M190) / OUTPUT!AL$12), "", SUMIF(OUTPUT!C$20:M$20, "CLO7", OUTPUT!C190:M190) / OUTPUT!AL$12),
IF(AND('PRINTABLE (per grading)'!H$16="OUTPUT", 'PRINTABLE (per grading)'!B$13="Midterm"), IF(ISERROR(SUMIF(OUTPUT!O$20:Y$20, "CLO7", OUTPUT!O190:Y190) / OUTPUT!AM$12), "", SUMIF(OUTPUT!O$20:Y$20, "CLO7", OUTPUT!O190:Y190) / OUTPUT!AM$12),
IF(AND('PRINTABLE (per grading)'!H$16="OUTPUT", 'PRINTABLE (per grading)'!B$13="Final"), IF(ISERROR(SUMIF(OUTPUT!AA$20:AI$20, "CLO7", OUTPUT!AA190:AI190) / OUTPUT!AN$12), "", SUMIF(OUTPUT!AA$20:AI$20, "CLO7", OUTPUT!AA190:AI190) / OUTPUT!AN$12),
"")))))),"")</f>
        <v/>
      </c>
      <c r="AT188" s="232" t="str">
        <f t="shared" si="116"/>
        <v/>
      </c>
      <c r="AU188" s="233" t="str">
        <f t="shared" si="117"/>
        <v/>
      </c>
      <c r="AV188" s="25" t="str">
        <f>IF(B188 &lt;&gt; "", IFERROR(IF(C$16 = "PRELIM", SUMIF('Database (LECTURE-RES-PRAC)'!D$14:AG$14, "CLO8", 'Database (LECTURE-RES-PRAC)'!D185:AG185) / 'Grade computation'!F$11, IF(C$16 = "MIDTERM", SUMIF('Database (LECTURE-RES-PRAC)'!AJ$14:BM$14, "CLO8", 'Database (LECTURE-RES-PRAC)'!AJ185:BM185) / 'Grade computation'!G$11, IF(C$16 = "FINAL", SUMIF('Database (LECTURE-RES-PRAC)'!BP$14:CS$14, "CLO8", 'Database (LECTURE-RES-PRAC)'!BP185:CS185) / 'Grade computation'!H$11,""))),""),"")</f>
        <v/>
      </c>
      <c r="AW188" s="232" t="str">
        <f t="shared" si="118"/>
        <v/>
      </c>
      <c r="AX188" s="25" t="str">
        <f>IF(B188 &lt;&gt; "",IF(AND('PRINTABLE (per grading)'!H$16="EXAM", 'PRINTABLE (per grading)'!B$13="Prelim"), IF(ISERROR(SUMIF('Exam (LECTURE ONLY)'!D$20:M$20, "CLO8", 'Exam (LECTURE ONLY)'!D190:M190) / 'Exam (LECTURE ONLY)'!AL$13), "", SUMIF('Exam (LECTURE ONLY)'!D$20:M$20, "CLO8", 'Exam (LECTURE ONLY)'!D190:M190) /'Exam (LECTURE ONLY)'!AL$13),
IF(AND('PRINTABLE (per grading)'!H$16="EXAM", 'PRINTABLE (per grading)'!B$13="Midterm"), IF(ISERROR(SUMIF('Exam (LECTURE ONLY)'!O$20:X$20, "CLO8", 'Exam (LECTURE ONLY)'!O190:X190) / 'Exam (LECTURE ONLY)'!AM$13), "", SUMIF('Exam (LECTURE ONLY)'!O$20:X$20, "CLO8", 'Exam (LECTURE ONLY)'!O190:X190) / 'Exam (LECTURE ONLY)'!AM$13),
IF(AND('PRINTABLE (per grading)'!H$16="EXAM", 'PRINTABLE (per grading)'!B$13="Final"), IF(ISERROR(SUMIF('Exam (LECTURE ONLY)'!Z$20:AI$20, "CLO8", 'Exam (LECTURE ONLY)'!Z190:AI190) / 'Exam (LECTURE ONLY)'!AN$13), "", SUMIF('Exam (LECTURE ONLY)'!Z$20:AI$20, "CLO8", 'Exam (LECTURE ONLY)'!Z190:AI190) / 'Exam (LECTURE ONLY)'!AN$13),
IF(AND('PRINTABLE (per grading)'!H$16="OUTPUT", 'PRINTABLE (per grading)'!B$13="Prelim"), IF(ISERROR(SUMIF(OUTPUT!C$20:M$20, "CLO8", OUTPUT!C190:M190) / OUTPUT!AL$13), "", SUMIF(OUTPUT!C$20:M$20, "CLO8", OUTPUT!C190:M190) / OUTPUT!AL$13),
IF(AND('PRINTABLE (per grading)'!H$16="OUTPUT", 'PRINTABLE (per grading)'!B$13="Midterm"), IF(ISERROR(SUMIF(OUTPUT!O$20:Y$20, "CLO8", OUTPUT!O190:Y190) / OUTPUT!AM$13), "", SUMIF(OUTPUT!O$20:Y$20, "CLO8", OUTPUT!O190:Y190) / OUTPUT!AM$13),
IF(AND('PRINTABLE (per grading)'!H$16="OUTPUT", 'PRINTABLE (per grading)'!B$13="Final"), IF(ISERROR(SUMIF(OUTPUT!AA$20:AI$20, "CLO8", OUTPUT!AA190:AI190) / OUTPUT!AN$13), "", SUMIF(OUTPUT!AA$20:AI$20, "CLO8", OUTPUT!AA190:AI190) / OUTPUT!AN$13),
"")))))),"")</f>
        <v/>
      </c>
      <c r="AY188" s="232" t="str">
        <f t="shared" si="119"/>
        <v/>
      </c>
      <c r="AZ188" s="233" t="str">
        <f t="shared" si="120"/>
        <v/>
      </c>
      <c r="BA188" s="25" t="str">
        <f>IF(B188 &lt;&gt; "", IFERROR(IF(C$16 = "PRELIM", SUMIF('Database (LECTURE-RES-PRAC)'!D$14:AG$14, "CLO9", 'Database (LECTURE-RES-PRAC)'!D185:AG185) / 'Grade computation'!F$12, IF(C$16 = "MIDTERM", SUMIF('Database (LECTURE-RES-PRAC)'!AJ$14:BM$14, "CLO9", 'Database (LECTURE-RES-PRAC)'!AJ185:BM185) / 'Grade computation'!G$12, IF(C$16 = "FINAL", SUMIF('Database (LECTURE-RES-PRAC)'!BP$14:CS$14, "CLO9", 'Database (LECTURE-RES-PRAC)'!BP185:CS185) / 'Grade computation'!H$12,""))),""),"")</f>
        <v/>
      </c>
      <c r="BB188" s="232" t="str">
        <f t="shared" si="121"/>
        <v/>
      </c>
      <c r="BC188" s="25" t="str">
        <f>IF(B188 &lt;&gt; "",IF(AND('PRINTABLE (per grading)'!H$16="EXAM", 'PRINTABLE (per grading)'!B$13="Prelim"), IF(ISERROR(SUMIF('Exam (LECTURE ONLY)'!D$20:M$20, "CLO9", 'Exam (LECTURE ONLY)'!D190:M190) / 'Exam (LECTURE ONLY)'!AL$14), "", SUMIF('Exam (LECTURE ONLY)'!D$20:M$20, "CLO9", 'Exam (LECTURE ONLY)'!D190:M190) /'Exam (LECTURE ONLY)'!AL$14),
IF(AND('PRINTABLE (per grading)'!H$16="EXAM", 'PRINTABLE (per grading)'!B$13="Midterm"), IF(ISERROR(SUMIF('Exam (LECTURE ONLY)'!O$20:X$20, "CLO9", 'Exam (LECTURE ONLY)'!O190:X190) / 'Exam (LECTURE ONLY)'!AM$14), "", SUMIF('Exam (LECTURE ONLY)'!O$20:X$20, "CLO9", 'Exam (LECTURE ONLY)'!O190:X190) / 'Exam (LECTURE ONLY)'!AM$14),
IF(AND('PRINTABLE (per grading)'!H$16="EXAM", 'PRINTABLE (per grading)'!B$13="Final"), IF(ISERROR(SUMIF('Exam (LECTURE ONLY)'!Z$20:AI$20, "CLO9", 'Exam (LECTURE ONLY)'!Z190:AI190) / 'Exam (LECTURE ONLY)'!AN$14), "", SUMIF('Exam (LECTURE ONLY)'!Z$20:AI$20, "CLO9", 'Exam (LECTURE ONLY)'!Z190:AI190) / 'Exam (LECTURE ONLY)'!AN$14),
IF(AND('PRINTABLE (per grading)'!H$16="OUTPUT", 'PRINTABLE (per grading)'!B$13="Prelim"), IF(ISERROR(SUMIF(OUTPUT!C$20:M$20, "CLO9", OUTPUT!C190:M190) / OUTPUT!AL$14), "", SUMIF(OUTPUT!C$20:M$20, "CLO9", OUTPUT!C190:M190) / OUTPUT!AL$14),
IF(AND('PRINTABLE (per grading)'!H$16="OUTPUT", 'PRINTABLE (per grading)'!B$13="Midterm"), IF(ISERROR(SUMIF(OUTPUT!O$20:Y$20, "CLO9", OUTPUT!O190:Y190) / OUTPUT!AM$14), "", SUMIF(OUTPUT!O$20:Y$20, "CLO9", OUTPUT!O190:Y190) / OUTPUT!AM$14),
IF(AND('PRINTABLE (per grading)'!H$16="OUTPUT", 'PRINTABLE (per grading)'!B$13="Final"), IF(ISERROR(SUMIF(OUTPUT!AA$20:AI$20, "CLO9", OUTPUT!AA190:AI190) / OUTPUT!AN$14), "", SUMIF(OUTPUT!AA$20:AI$20, "CLO9", OUTPUT!AA190:AI190) / OUTPUT!AN$14),
"")))))),"")</f>
        <v/>
      </c>
      <c r="BD188" s="232" t="str">
        <f t="shared" si="122"/>
        <v/>
      </c>
      <c r="BE188" s="233" t="str">
        <f t="shared" si="123"/>
        <v/>
      </c>
      <c r="BF188" s="25" t="str">
        <f>IF(B188 &lt;&gt; "", IFERROR(IF(C$16 = "PRELIM", SUMIF('Database (LECTURE-RES-PRAC)'!D$14:AG$14, "CLO10", 'Database (LECTURE-RES-PRAC)'!D185:AG185) / 'Grade computation'!F$13, IF(C$16 = "MIDTERM", SUMIF('Database (LECTURE-RES-PRAC)'!AJ$14:BM$14, "CLO10", 'Database (LECTURE-RES-PRAC)'!AJ185:BM185) / 'Grade computation'!G$13, IF(C$16 = "FINAL", SUMIF('Database (LECTURE-RES-PRAC)'!BP$14:CS$14, "CLO10", 'Database (LECTURE-RES-PRAC)'!BP185:CS185) / 'Grade computation'!H$13,""))),""),"")</f>
        <v/>
      </c>
      <c r="BG188" s="232" t="str">
        <f t="shared" si="124"/>
        <v/>
      </c>
      <c r="BH188" s="25" t="str">
        <f>IF(B188 &lt;&gt; "",IF(AND('PRINTABLE (per grading)'!H$16="EXAM", 'PRINTABLE (per grading)'!B$13="Prelim"), IF(ISERROR(SUMIF('Exam (LECTURE ONLY)'!D$20:M$20, "CLO10", 'Exam (LECTURE ONLY)'!D190:M190) / 'Exam (LECTURE ONLY)'!AL$15), "", SUMIF('Exam (LECTURE ONLY)'!D$20:M$20, "CLO10", 'Exam (LECTURE ONLY)'!D190:M190) /'Exam (LECTURE ONLY)'!AL$15),
IF(AND('PRINTABLE (per grading)'!H$16="EXAM", 'PRINTABLE (per grading)'!B$13="Midterm"), IF(ISERROR(SUMIF('Exam (LECTURE ONLY)'!O$20:X$20, "CLO10", 'Exam (LECTURE ONLY)'!O190:X190) / 'Exam (LECTURE ONLY)'!AM$15), "", SUMIF('Exam (LECTURE ONLY)'!O$20:X$20, "CLO10", 'Exam (LECTURE ONLY)'!O190:X190) / 'Exam (LECTURE ONLY)'!AM$15),
IF(AND('PRINTABLE (per grading)'!H$16="EXAM", 'PRINTABLE (per grading)'!B$13="Final"), IF(ISERROR(SUMIF('Exam (LECTURE ONLY)'!Z$20:AI$20, "CLO10", 'Exam (LECTURE ONLY)'!Z190:AI190) / 'Exam (LECTURE ONLY)'!AN$15), "", SUMIF('Exam (LECTURE ONLY)'!Z$20:AI$20, "CLO10", 'Exam (LECTURE ONLY)'!Z190:AI190) / 'Exam (LECTURE ONLY)'!AN$15),
IF(AND('PRINTABLE (per grading)'!H$16="OUTPUT", 'PRINTABLE (per grading)'!B$13="Prelim"), IF(ISERROR(SUMIF(OUTPUT!C$20:M$20, "CLO10", OUTPUT!C190:M190) / OUTPUT!AL$15), "", SUMIF(OUTPUT!C$20:M$20, "CLO10", OUTPUT!C190:M190) / OUTPUT!AL$15),
IF(AND('PRINTABLE (per grading)'!H$16="OUTPUT", 'PRINTABLE (per grading)'!B$13="Midterm"), IF(ISERROR(SUMIF(OUTPUT!O$20:Y$20, "CLO10", OUTPUT!O190:Y190) / OUTPUT!AM$15), "", SUMIF(OUTPUT!O$20:Y$20, "CLO10", OUTPUT!O190:Y190) / OUTPUT!AM$15),
IF(AND('PRINTABLE (per grading)'!H$16="OUTPUT", 'PRINTABLE (per grading)'!B$13="Final"), IF(ISERROR(SUMIF(OUTPUT!AA$20:AI$20, "CLO10", OUTPUT!AA190:AI190) / OUTPUT!AN$15), "", SUMIF(OUTPUT!AA$20:AI$20, "CLO10", OUTPUT!AA190:AI190) / OUTPUT!AN$15),
"")))))),"")</f>
        <v/>
      </c>
      <c r="BI188" s="232" t="str">
        <f t="shared" si="125"/>
        <v/>
      </c>
      <c r="BJ188" s="233" t="str">
        <f t="shared" si="126"/>
        <v/>
      </c>
      <c r="BK188" s="2"/>
    </row>
    <row r="189" spans="1:63" ht="20.100000000000001" customHeight="1">
      <c r="A189" s="118" t="str">
        <f>IF(ISBLANK('Database (LECTURE-RES-PRAC)'!A186),"",'Database (LECTURE-RES-PRAC)'!A186)</f>
        <v/>
      </c>
      <c r="B189" s="119" t="str">
        <f>IF(ISBLANK('Database (LECTURE-RES-PRAC)'!B186),"",'Database (LECTURE-RES-PRAC)'!B186)</f>
        <v/>
      </c>
      <c r="C189" s="134" t="str">
        <f>IF(B189&lt;&gt;"",IF(C$16="PRELIM",'Grade computation'!C189, IF(C$16="MIDTERM",'Grade computation'!K189, IF(C$16="FINAL",'Grade computation'!S189,""))),"")</f>
        <v/>
      </c>
      <c r="D189" s="135" t="str">
        <f t="shared" si="1"/>
        <v/>
      </c>
      <c r="E189" s="134" t="str">
        <f>IF(B189&lt;&gt;"", IF(C$16="PRELIM",'Grade computation'!E189, IF(C$16="MIDTERM",'Grade computation'!M189, IF(C$16="FINAL",'Grade computation'!U189,""))),"")</f>
        <v/>
      </c>
      <c r="F189" s="136" t="str">
        <f t="shared" si="2"/>
        <v/>
      </c>
      <c r="G189" s="137" t="str">
        <f t="shared" si="3"/>
        <v/>
      </c>
      <c r="H189" s="207" t="str">
        <f>IF(B189&lt;&gt;"",IF(C$16="PRELIM", 'Grade computation'!H189, IF(C$16="MIDTERM", 'Grade computation'!P189, IF(C$16="FINAL",'Grade computation'!X189, ""))),"")</f>
        <v/>
      </c>
      <c r="I189" s="137" t="str">
        <f t="shared" si="4"/>
        <v/>
      </c>
      <c r="J189" s="139" t="str">
        <f t="shared" si="5"/>
        <v/>
      </c>
      <c r="K189" s="377" t="str">
        <f t="shared" si="6"/>
        <v/>
      </c>
      <c r="L189" s="434"/>
      <c r="M189" s="25" t="str">
        <f>IF(B189 &lt;&gt; "", IFERROR(IF(C$16 = "PRELIM", SUMIF('Database (LECTURE-RES-PRAC)'!D$14:AG$14, "CLO1", 'Database (LECTURE-RES-PRAC)'!D186:AG186) / 'Grade computation'!F$4, IF(C$16 = "MIDTERM", SUMIF('Database (LECTURE-RES-PRAC)'!AJ$14:BM$14, "CLO1", 'Database (LECTURE-RES-PRAC)'!AJ186:BM186) / 'Grade computation'!G$4, IF(C$16 = "FINAL", SUMIF('Database (LECTURE-RES-PRAC)'!BP$14:CS$14, "CLO1", 'Database (LECTURE-RES-PRAC)'!BP186:CS186) / 'Grade computation'!H$4,""))),""),"")</f>
        <v/>
      </c>
      <c r="N189" s="232" t="str">
        <f t="shared" si="97"/>
        <v/>
      </c>
      <c r="O189" s="25" t="str">
        <f>IF(B189 &lt;&gt; "",IF(AND('PRINTABLE (per grading)'!H$16="EXAM", 'PRINTABLE (per grading)'!B$13="Prelim"), IF(ISERROR(SUMIF('Exam (LECTURE ONLY)'!D$20:M$20, "CLO1", 'Exam (LECTURE ONLY)'!D191:M191) / 'Exam (LECTURE ONLY)'!AL$6), "", SUMIF('Exam (LECTURE ONLY)'!D$20:M$20, "CLO1", 'Exam (LECTURE ONLY)'!D191:M191) /'Exam (LECTURE ONLY)'!AL$6),
IF(AND('PRINTABLE (per grading)'!H$16="EXAM", 'PRINTABLE (per grading)'!B$13="Midterm"), IF(ISERROR(SUMIF('Exam (LECTURE ONLY)'!O$20:X$20, "CLO1", 'Exam (LECTURE ONLY)'!O191:X191) / 'Exam (LECTURE ONLY)'!AM$6), "", SUMIF('Exam (LECTURE ONLY)'!O$20:X$20, "CLO1", 'Exam (LECTURE ONLY)'!O191:X191) / 'Exam (LECTURE ONLY)'!AM$6),
IF(AND('PRINTABLE (per grading)'!H$16="EXAM", 'PRINTABLE (per grading)'!B$13="Final"), IF(ISERROR(SUMIF('Exam (LECTURE ONLY)'!Z$20:AI$20, "CLO1", 'Exam (LECTURE ONLY)'!Z191:AI191) / 'Exam (LECTURE ONLY)'!AN$6), "", SUMIF('Exam (LECTURE ONLY)'!Z$20:AI$20, "CLO1", 'Exam (LECTURE ONLY)'!Z191:AI191) / 'Exam (LECTURE ONLY)'!AN$6),
IF(AND('PRINTABLE (per grading)'!H$16="OUTPUT", 'PRINTABLE (per grading)'!B$13="Prelim"), IF(ISERROR(SUMIF(OUTPUT!C$20:M$20, "CLO1", OUTPUT!C191:M191) / OUTPUT!AL$6), "", SUMIF(OUTPUT!C$20:M$20, "CLO1", OUTPUT!C191:M191) / OUTPUT!AL$6),
IF(AND('PRINTABLE (per grading)'!H$16="OUTPUT", 'PRINTABLE (per grading)'!B$13="Midterm"), IF(ISERROR(SUMIF(OUTPUT!O$20:Y$20, "CLO1", OUTPUT!O191:Y191) / OUTPUT!AM$6), "", SUMIF(OUTPUT!O$20:Y$20, "CLO1", OUTPUT!O191:Y191) / OUTPUT!AM$6),
IF(AND('PRINTABLE (per grading)'!H$16="OUTPUT", 'PRINTABLE (per grading)'!B$13="Final"), IF(ISERROR(SUMIF(OUTPUT!AA$20:AI$20, "CLO1", OUTPUT!AA191:AI191) / OUTPUT!AN$6), "", SUMIF(OUTPUT!AA$20:AI$20, "CLO1", OUTPUT!AA191:AI191) / OUTPUT!AN$6),
"")))))),"")</f>
        <v/>
      </c>
      <c r="P189" s="232" t="str">
        <f t="shared" si="98"/>
        <v/>
      </c>
      <c r="Q189" s="233" t="str">
        <f t="shared" si="99"/>
        <v/>
      </c>
      <c r="R189" s="25" t="str">
        <f>IF(B189 &lt;&gt; "", IFERROR(IF(C$16 = "PRELIM", SUMIF('Database (LECTURE-RES-PRAC)'!D$14:AG$14, "CLO2", 'Database (LECTURE-RES-PRAC)'!D186:AG186) / 'Grade computation'!F$5, IF(C$16 = "MIDTERM", SUMIF('Database (LECTURE-RES-PRAC)'!AJ$14:BM$14, "CLO2", 'Database (LECTURE-RES-PRAC)'!AJ186:BM186) / 'Grade computation'!G$5, IF(C$16 = "FINAL", SUMIF('Database (LECTURE-RES-PRAC)'!BP$14:CS$14, "CLO2", 'Database (LECTURE-RES-PRAC)'!BP186:CS186) / 'Grade computation'!H$5,""))),""),"")</f>
        <v/>
      </c>
      <c r="S189" s="232" t="str">
        <f t="shared" si="100"/>
        <v/>
      </c>
      <c r="T189" s="25" t="str">
        <f>IF(B189 &lt;&gt; "",IF(AND('PRINTABLE (per grading)'!H$16="EXAM", 'PRINTABLE (per grading)'!B$13="Prelim"), IF(ISERROR(SUMIF('Exam (LECTURE ONLY)'!D$20:M$20, "CLO2", 'Exam (LECTURE ONLY)'!D191:M191) / 'Exam (LECTURE ONLY)'!AL$7), "", SUMIF('Exam (LECTURE ONLY)'!D$20:M$20, "CLO2", 'Exam (LECTURE ONLY)'!D191:M191) /'Exam (LECTURE ONLY)'!AL$7),
IF(AND('PRINTABLE (per grading)'!H$16="EXAM", 'PRINTABLE (per grading)'!B$13="Midterm"), IF(ISERROR(SUMIF('Exam (LECTURE ONLY)'!O$20:X$20, "CLO2", 'Exam (LECTURE ONLY)'!O191:X191) / 'Exam (LECTURE ONLY)'!AM$7), "", SUMIF('Exam (LECTURE ONLY)'!O$20:X$20, "CLO2", 'Exam (LECTURE ONLY)'!O191:X191) / 'Exam (LECTURE ONLY)'!AM$7),
IF(AND('PRINTABLE (per grading)'!H$16="EXAM", 'PRINTABLE (per grading)'!B$13="Final"), IF(ISERROR(SUMIF('Exam (LECTURE ONLY)'!Z$20:AI$20, "CLO2", 'Exam (LECTURE ONLY)'!Z191:AI191) / 'Exam (LECTURE ONLY)'!AN$7), "", SUMIF('Exam (LECTURE ONLY)'!Z$20:AI$20, "CLO2", 'Exam (LECTURE ONLY)'!Z191:AI191) / 'Exam (LECTURE ONLY)'!AN$7),
IF(AND('PRINTABLE (per grading)'!H$16="OUTPUT", 'PRINTABLE (per grading)'!B$13="Prelim"), IF(ISERROR(SUMIF(OUTPUT!C$20:M$20, "CLO2", OUTPUT!C191:M191) / OUTPUT!AL$7), "", SUMIF(OUTPUT!C$20:M$20, "CLO2", OUTPUT!C191:M191) / OUTPUT!AL$7),
IF(AND('PRINTABLE (per grading)'!H$16="OUTPUT", 'PRINTABLE (per grading)'!B$13="Midterm"), IF(ISERROR(SUMIF(OUTPUT!O$20:Y$20, "CLO2", OUTPUT!O191:Y191) / OUTPUT!AM$7), "", SUMIF(OUTPUT!O$20:Y$20, "CLO2", OUTPUT!O191:Y191) / OUTPUT!AM$7),
IF(AND('PRINTABLE (per grading)'!H$16="OUTPUT", 'PRINTABLE (per grading)'!B$13="Final"), IF(ISERROR(SUMIF(OUTPUT!AA$20:AI$20, "CLO2", OUTPUT!AA191:AI191) / OUTPUT!AN$7), "", SUMIF(OUTPUT!AA$20:AI$20, "CLO2", OUTPUT!AA191:AI191) / OUTPUT!AN$7),
"")))))),"")</f>
        <v/>
      </c>
      <c r="U189" s="232" t="str">
        <f t="shared" si="101"/>
        <v/>
      </c>
      <c r="V189" s="233" t="str">
        <f t="shared" si="102"/>
        <v/>
      </c>
      <c r="W189" s="25" t="str">
        <f>IF(B189 &lt;&gt; "", IFERROR(IF(C$16 = "PRELIM", SUMIF('Database (LECTURE-RES-PRAC)'!D$14:AG$14, "CLO3", 'Database (LECTURE-RES-PRAC)'!D186:AG186) / 'Grade computation'!F$6, IF(C$16 = "MIDTERM", SUMIF('Database (LECTURE-RES-PRAC)'!AJ$14:BM$14, "CLO3", 'Database (LECTURE-RES-PRAC)'!AJ186:BM186) / 'Grade computation'!G$6, IF(C$16 = "FINAL", SUMIF('Database (LECTURE-RES-PRAC)'!BP$14:CS$14, "CLO3", 'Database (LECTURE-RES-PRAC)'!BP186:CS186) / 'Grade computation'!H$6,""))),""),"")</f>
        <v/>
      </c>
      <c r="X189" s="232" t="str">
        <f t="shared" si="103"/>
        <v/>
      </c>
      <c r="Y189" s="25" t="str">
        <f>IF(B189 &lt;&gt; "",IF(AND('PRINTABLE (per grading)'!H$16="EXAM", 'PRINTABLE (per grading)'!B$13="Prelim"), IF(ISERROR(SUMIF('Exam (LECTURE ONLY)'!D$20:M$20, "CLO3", 'Exam (LECTURE ONLY)'!D191:M191) / 'Exam (LECTURE ONLY)'!AL$8), "", SUMIF('Exam (LECTURE ONLY)'!D$20:M$20, "CLO3", 'Exam (LECTURE ONLY)'!D191:M191) /'Exam (LECTURE ONLY)'!AL$8),
IF(AND('PRINTABLE (per grading)'!H$16="EXAM", 'PRINTABLE (per grading)'!B$13="Midterm"), IF(ISERROR(SUMIF('Exam (LECTURE ONLY)'!O$20:X$20, "CLO3", 'Exam (LECTURE ONLY)'!O191:X191) / 'Exam (LECTURE ONLY)'!AM$8), "", SUMIF('Exam (LECTURE ONLY)'!O$20:X$20, "CLO3", 'Exam (LECTURE ONLY)'!O191:X191) / 'Exam (LECTURE ONLY)'!AM$8),
IF(AND('PRINTABLE (per grading)'!H$16="EXAM", 'PRINTABLE (per grading)'!B$13="Final"), IF(ISERROR(SUMIF('Exam (LECTURE ONLY)'!Z$20:AI$20, "CLO3", 'Exam (LECTURE ONLY)'!Z191:AI191) / 'Exam (LECTURE ONLY)'!AN$8), "", SUMIF('Exam (LECTURE ONLY)'!Z$20:AI$20, "CLO3", 'Exam (LECTURE ONLY)'!Z191:AI191) / 'Exam (LECTURE ONLY)'!AN$8),
IF(AND('PRINTABLE (per grading)'!H$16="OUTPUT", 'PRINTABLE (per grading)'!B$13="Prelim"), IF(ISERROR(SUMIF(OUTPUT!C$20:M$20, "CLO3", OUTPUT!C191:M191) / OUTPUT!AL$8), "", SUMIF(OUTPUT!C$20:M$20, "CLO3", OUTPUT!C191:M191) / OUTPUT!AL$8),
IF(AND('PRINTABLE (per grading)'!H$16="OUTPUT", 'PRINTABLE (per grading)'!B$13="Midterm"), IF(ISERROR(SUMIF(OUTPUT!O$20:Y$20, "CLO3", OUTPUT!O191:Y191) / OUTPUT!AM$8), "", SUMIF(OUTPUT!O$20:Y$20, "CLO3", OUTPUT!O191:Y191) / OUTPUT!AM$8),
IF(AND('PRINTABLE (per grading)'!H$16="OUTPUT", 'PRINTABLE (per grading)'!B$13="Final"), IF(ISERROR(SUMIF(OUTPUT!AA$20:AI$20, "CLO3", OUTPUT!AA191:AI191) / OUTPUT!AN$8), "", SUMIF(OUTPUT!AA$20:AI$20, "CLO3", OUTPUT!AA191:AI191) / OUTPUT!AN$8),
"" )))))),"")</f>
        <v/>
      </c>
      <c r="Z189" s="232" t="str">
        <f t="shared" si="104"/>
        <v/>
      </c>
      <c r="AA189" s="233" t="str">
        <f t="shared" si="105"/>
        <v/>
      </c>
      <c r="AB189" s="25" t="str">
        <f>IF(B189 &lt;&gt; "", IFERROR(IF(C$16 = "PRELIM", SUMIF('Database (LECTURE-RES-PRAC)'!D$14:AG$14, "CLO4", 'Database (LECTURE-RES-PRAC)'!D186:AG186) / 'Grade computation'!F$7, IF(C$16 = "MIDTERM", SUMIF('Database (LECTURE-RES-PRAC)'!AJ$14:BM$14, "CLO4", 'Database (LECTURE-RES-PRAC)'!AJ186:BM186) / 'Grade computation'!G$7, IF(C$16 = "FINAL", SUMIF('Database (LECTURE-RES-PRAC)'!BP$14:CS$14, "CLO4", 'Database (LECTURE-RES-PRAC)'!BP186:CS186) / 'Grade computation'!H$7,""))),""),"")</f>
        <v/>
      </c>
      <c r="AC189" s="232" t="str">
        <f t="shared" si="106"/>
        <v/>
      </c>
      <c r="AD189" s="25" t="str">
        <f>IF(B189 &lt;&gt; "",IF(AND('PRINTABLE (per grading)'!H$16="EXAM", 'PRINTABLE (per grading)'!B$13="Prelim"), IF(ISERROR(SUMIF('Exam (LECTURE ONLY)'!D$20:M$20, "CLO4", 'Exam (LECTURE ONLY)'!D191:M191) / 'Exam (LECTURE ONLY)'!AL$9), "", SUMIF('Exam (LECTURE ONLY)'!D$20:M$20, "CLO4", 'Exam (LECTURE ONLY)'!D191:M191) /'Exam (LECTURE ONLY)'!AL$9),
IF(AND('PRINTABLE (per grading)'!H$16="EXAM", 'PRINTABLE (per grading)'!B$13="Midterm"), IF(ISERROR(SUMIF('Exam (LECTURE ONLY)'!O$20:X$20, "CLO4", 'Exam (LECTURE ONLY)'!O191:X191) / 'Exam (LECTURE ONLY)'!AM$9), "", SUMIF('Exam (LECTURE ONLY)'!O$20:X$20, "CLO4", 'Exam (LECTURE ONLY)'!O191:X191) / 'Exam (LECTURE ONLY)'!AM$9),
IF(AND('PRINTABLE (per grading)'!H$16="EXAM", 'PRINTABLE (per grading)'!B$13="Final"), IF(ISERROR(SUMIF('Exam (LECTURE ONLY)'!Z$20:AI$20, "CLO4", 'Exam (LECTURE ONLY)'!Z191:AI191) / 'Exam (LECTURE ONLY)'!AN$9), "", SUMIF('Exam (LECTURE ONLY)'!Z$20:AI$20, "CLO4", 'Exam (LECTURE ONLY)'!Z191:AI191) / 'Exam (LECTURE ONLY)'!AN$9),
IF(AND('PRINTABLE (per grading)'!H$16="OUTPUT", 'PRINTABLE (per grading)'!B$13="Prelim"), IF(ISERROR(SUMIF(OUTPUT!C$20:M$20, "CLO4", OUTPUT!C191:M191) / OUTPUT!AL$9), "", SUMIF(OUTPUT!C$20:M$20, "CLO4", OUTPUT!C191:M191) / OUTPUT!AL$9),
IF(AND('PRINTABLE (per grading)'!H$16="OUTPUT", 'PRINTABLE (per grading)'!B$13="Midterm"), IF(ISERROR(SUMIF(OUTPUT!O$20:Y$20, "CLO4", OUTPUT!O191:Y191) / OUTPUT!AM$9), "", SUMIF(OUTPUT!O$20:Y$20, "CLO4", OUTPUT!O191:Y191) / OUTPUT!AM$9),
IF(AND('PRINTABLE (per grading)'!H$16="OUTPUT", 'PRINTABLE (per grading)'!B$13="Final"), IF(ISERROR(SUMIF(OUTPUT!AA$20:AI$20, "CLO4", OUTPUT!AA191:AI191) / OUTPUT!AN$9), "", SUMIF(OUTPUT!AA$20:AI$20, "CLO4", OUTPUT!AA191:AI191) / OUTPUT!AN$9),
"")))))),"")</f>
        <v/>
      </c>
      <c r="AE189" s="232" t="str">
        <f t="shared" si="107"/>
        <v/>
      </c>
      <c r="AF189" s="233" t="str">
        <f t="shared" si="108"/>
        <v/>
      </c>
      <c r="AG189" s="25" t="str">
        <f>IF(B189 &lt;&gt; "", IFERROR(IF(C$16 = "PRELIM", SUMIF('Database (LECTURE-RES-PRAC)'!D$14:AG$14, "CLO5", 'Database (LECTURE-RES-PRAC)'!D186:AG186) / 'Grade computation'!F$8, IF(C$16 = "MIDTERM", SUMIF('Database (LECTURE-RES-PRAC)'!AJ$14:BM$14, "CLO5", 'Database (LECTURE-RES-PRAC)'!AJ186:BM186) / 'Grade computation'!G$8, IF(C$16 = "FINAL", SUMIF('Database (LECTURE-RES-PRAC)'!BP$14:CS$14, "CLO5", 'Database (LECTURE-RES-PRAC)'!BP186:CS186) / 'Grade computation'!H$8,""))),""),"")</f>
        <v/>
      </c>
      <c r="AH189" s="232" t="str">
        <f t="shared" si="109"/>
        <v/>
      </c>
      <c r="AI189" s="25" t="str">
        <f>IF(B189 &lt;&gt; "",IF(AND('PRINTABLE (per grading)'!H$16="EXAM", 'PRINTABLE (per grading)'!B$13="Prelim"), IF(ISERROR(SUMIF('Exam (LECTURE ONLY)'!D$20:M$20, "CLO5", 'Exam (LECTURE ONLY)'!D191:M191) / 'Exam (LECTURE ONLY)'!AL$10), "", SUMIF('Exam (LECTURE ONLY)'!D$20:M$20, "CLO5", 'Exam (LECTURE ONLY)'!D191:M191) /'Exam (LECTURE ONLY)'!AL$10),
IF(AND('PRINTABLE (per grading)'!H$16="EXAM", 'PRINTABLE (per grading)'!B$13="Midterm"), IF(ISERROR(SUMIF('Exam (LECTURE ONLY)'!O$20:X$20, "CLO5", 'Exam (LECTURE ONLY)'!O191:X191) / 'Exam (LECTURE ONLY)'!AM$10), "", SUMIF('Exam (LECTURE ONLY)'!O$20:X$20, "CLO5", 'Exam (LECTURE ONLY)'!O191:X191) / 'Exam (LECTURE ONLY)'!AM$10),
IF(AND('PRINTABLE (per grading)'!H$16="EXAM", 'PRINTABLE (per grading)'!B$13="Final"), IF(ISERROR(SUMIF('Exam (LECTURE ONLY)'!Z$20:AI$20, "CLO5", 'Exam (LECTURE ONLY)'!Z191:AI191) / 'Exam (LECTURE ONLY)'!AN$10), "", SUMIF('Exam (LECTURE ONLY)'!Z$20:AI$20, "CLO5", 'Exam (LECTURE ONLY)'!Z191:AI191) / 'Exam (LECTURE ONLY)'!AN$10),
IF(AND('PRINTABLE (per grading)'!H$16="OUTPUT", 'PRINTABLE (per grading)'!B$13="Prelim"), IF(ISERROR(SUMIF(OUTPUT!C$20:M$20, "CLO5", OUTPUT!C191:M191) / OUTPUT!AL$10), "", SUMIF(OUTPUT!C$20:M$20, "CLO5", OUTPUT!C191:M191) / OUTPUT!AL$10),
IF(AND('PRINTABLE (per grading)'!H$16="OUTPUT", 'PRINTABLE (per grading)'!B$13="Midterm"), IF(ISERROR(SUMIF(OUTPUT!O$20:Y$20, "CLO5", OUTPUT!O191:Y191) / OUTPUT!AM$10), "", SUMIF(OUTPUT!O$20:Y$20, "CLO5", OUTPUT!O191:Y191) / OUTPUT!AM$10),
IF(AND('PRINTABLE (per grading)'!H$16="OUTPUT", 'PRINTABLE (per grading)'!B$13="Final"), IF(ISERROR(SUMIF(OUTPUT!AA$20:AI$20, "CLO5", OUTPUT!AA191:AI191) / OUTPUT!AN$10), "", SUMIF(OUTPUT!AA$20:AI$20, "CLO5", OUTPUT!AA191:AI191) / OUTPUT!AN$10),
"")))))),"")</f>
        <v/>
      </c>
      <c r="AJ189" s="232" t="str">
        <f t="shared" si="110"/>
        <v/>
      </c>
      <c r="AK189" s="233" t="str">
        <f t="shared" si="111"/>
        <v/>
      </c>
      <c r="AL189" s="25" t="str">
        <f>IF(B189 &lt;&gt; "", IFERROR(IF(C$16 = "PRELIM", SUMIF('Database (LECTURE-RES-PRAC)'!D$14:AG$14, "CLO6", 'Database (LECTURE-RES-PRAC)'!D186:AG186) / 'Grade computation'!F$9, IF(C$16 = "MIDTERM", SUMIF('Database (LECTURE-RES-PRAC)'!AJ$14:BM$14, "CLO6", 'Database (LECTURE-RES-PRAC)'!AJ186:BM186) / 'Grade computation'!G$9, IF(C$16 = "FINAL", SUMIF('Database (LECTURE-RES-PRAC)'!BP$14:CS$14, "CLO6", 'Database (LECTURE-RES-PRAC)'!BP186:CS186) / 'Grade computation'!H$9,""))),""),"")</f>
        <v/>
      </c>
      <c r="AM189" s="232" t="str">
        <f t="shared" si="112"/>
        <v/>
      </c>
      <c r="AN189" s="25" t="str">
        <f>IF(B189 &lt;&gt; "",IF(AND('PRINTABLE (per grading)'!H$16="EXAM", 'PRINTABLE (per grading)'!B$13="Prelim"), IF(ISERROR(SUMIF('Exam (LECTURE ONLY)'!D$20:M$20, "CLO6", 'Exam (LECTURE ONLY)'!D191:M191) / 'Exam (LECTURE ONLY)'!AL$11), "", SUMIF('Exam (LECTURE ONLY)'!D$20:M$20, "CLO6", 'Exam (LECTURE ONLY)'!D191:M191) /'Exam (LECTURE ONLY)'!AL$11),
IF(AND('PRINTABLE (per grading)'!H$16="EXAM", 'PRINTABLE (per grading)'!B$13="Midterm"), IF(ISERROR(SUMIF('Exam (LECTURE ONLY)'!O$20:X$20, "CLO6", 'Exam (LECTURE ONLY)'!O191:X191) / 'Exam (LECTURE ONLY)'!AM$11), "", SUMIF('Exam (LECTURE ONLY)'!O$20:X$20, "CLO6", 'Exam (LECTURE ONLY)'!O191:X191) / 'Exam (LECTURE ONLY)'!AM$11),
IF(AND('PRINTABLE (per grading)'!H$16="EXAM", 'PRINTABLE (per grading)'!B$13="Final"), IF(ISERROR(SUMIF('Exam (LECTURE ONLY)'!Z$20:AI$20, "CLO6", 'Exam (LECTURE ONLY)'!Z191:AI191) / 'Exam (LECTURE ONLY)'!AN$11), "", SUMIF('Exam (LECTURE ONLY)'!Z$20:AI$20, "CLO6", 'Exam (LECTURE ONLY)'!Z191:AI191) / 'Exam (LECTURE ONLY)'!AN$11),
IF(AND('PRINTABLE (per grading)'!H$16="OUTPUT", 'PRINTABLE (per grading)'!B$13="Prelim"), IF(ISERROR(SUMIF(OUTPUT!C$20:M$20, "CLO6", OUTPUT!C191:M191) / OUTPUT!AL$11), "", SUMIF(OUTPUT!C$20:M$20, "CLO6", OUTPUT!C191:M191) / OUTPUT!AL$11),
IF(AND('PRINTABLE (per grading)'!H$16="OUTPUT", 'PRINTABLE (per grading)'!B$13="Midterm"), IF(ISERROR(SUMIF(OUTPUT!O$20:Y$20, "CLO6", OUTPUT!O191:Y191) / OUTPUT!AM$11), "", SUMIF(OUTPUT!O$20:Y$20, "CLO6", OUTPUT!O191:Y191) / OUTPUT!AM$11),
IF(AND('PRINTABLE (per grading)'!H$16="OUTPUT", 'PRINTABLE (per grading)'!B$13="Final"), IF(ISERROR(SUMIF(OUTPUT!AA$20:AI$20, "CLO6", OUTPUT!AA191:AI191) / OUTPUT!AN$11), "", SUMIF(OUTPUT!AA$20:AI$20, "CLO6", OUTPUT!AA191:AI191) / OUTPUT!AN$11),
"")))))),"")</f>
        <v/>
      </c>
      <c r="AO189" s="232" t="str">
        <f t="shared" si="113"/>
        <v/>
      </c>
      <c r="AP189" s="233" t="str">
        <f t="shared" si="114"/>
        <v/>
      </c>
      <c r="AQ189" s="25" t="str">
        <f>IF(B189 &lt;&gt; "", IFERROR(IF(C$16 = "PRELIM", SUMIF('Database (LECTURE-RES-PRAC)'!D$14:AG$14, "CLO7", 'Database (LECTURE-RES-PRAC)'!D186:AG186) / 'Grade computation'!F$10, IF(C$16 = "MIDTERM", SUMIF('Database (LECTURE-RES-PRAC)'!AJ$14:BM$14, "CLO7", 'Database (LECTURE-RES-PRAC)'!AJ186:BM186) / 'Grade computation'!G$10, IF(C$16 = "FINAL", SUMIF('Database (LECTURE-RES-PRAC)'!BP$14:CS$14, "CLO7", 'Database (LECTURE-RES-PRAC)'!BP186:CS186) / 'Grade computation'!H$10,""))),""),"")</f>
        <v/>
      </c>
      <c r="AR189" s="232" t="str">
        <f t="shared" si="115"/>
        <v/>
      </c>
      <c r="AS189" s="25" t="str">
        <f>IF(B189 &lt;&gt; "",IF(AND('PRINTABLE (per grading)'!H$16="EXAM", 'PRINTABLE (per grading)'!B$13="Prelim"), IF(ISERROR(SUMIF('Exam (LECTURE ONLY)'!D$20:M$20, "CLO7", 'Exam (LECTURE ONLY)'!D191:M191) / 'Exam (LECTURE ONLY)'!AL$12), "", SUMIF('Exam (LECTURE ONLY)'!D$20:M$20, "CLO7", 'Exam (LECTURE ONLY)'!D191:M191) /'Exam (LECTURE ONLY)'!AL$12),
IF(AND('PRINTABLE (per grading)'!H$16="EXAM", 'PRINTABLE (per grading)'!B$13="Midterm"), IF(ISERROR(SUMIF('Exam (LECTURE ONLY)'!O$20:X$20, "CLO7", 'Exam (LECTURE ONLY)'!O191:X191) / 'Exam (LECTURE ONLY)'!AM$12), "", SUMIF('Exam (LECTURE ONLY)'!O$20:X$20, "CLO7", 'Exam (LECTURE ONLY)'!O191:X191) / 'Exam (LECTURE ONLY)'!AM$12),
IF(AND('PRINTABLE (per grading)'!H$16="EXAM", 'PRINTABLE (per grading)'!B$13="Final"), IF(ISERROR(SUMIF('Exam (LECTURE ONLY)'!Z$20:AI$20, "CLO7", 'Exam (LECTURE ONLY)'!Z191:AI191) / 'Exam (LECTURE ONLY)'!AN$12), "", SUMIF('Exam (LECTURE ONLY)'!Z$20:AI$20, "CLO7", 'Exam (LECTURE ONLY)'!Z191:AI191) / 'Exam (LECTURE ONLY)'!AN$12),
IF(AND('PRINTABLE (per grading)'!H$16="OUTPUT", 'PRINTABLE (per grading)'!B$13="Prelim"), IF(ISERROR(SUMIF(OUTPUT!C$20:M$20, "CLO7", OUTPUT!C191:M191) / OUTPUT!AL$12), "", SUMIF(OUTPUT!C$20:M$20, "CLO7", OUTPUT!C191:M191) / OUTPUT!AL$12),
IF(AND('PRINTABLE (per grading)'!H$16="OUTPUT", 'PRINTABLE (per grading)'!B$13="Midterm"), IF(ISERROR(SUMIF(OUTPUT!O$20:Y$20, "CLO7", OUTPUT!O191:Y191) / OUTPUT!AM$12), "", SUMIF(OUTPUT!O$20:Y$20, "CLO7", OUTPUT!O191:Y191) / OUTPUT!AM$12),
IF(AND('PRINTABLE (per grading)'!H$16="OUTPUT", 'PRINTABLE (per grading)'!B$13="Final"), IF(ISERROR(SUMIF(OUTPUT!AA$20:AI$20, "CLO7", OUTPUT!AA191:AI191) / OUTPUT!AN$12), "", SUMIF(OUTPUT!AA$20:AI$20, "CLO7", OUTPUT!AA191:AI191) / OUTPUT!AN$12),
"")))))),"")</f>
        <v/>
      </c>
      <c r="AT189" s="232" t="str">
        <f t="shared" si="116"/>
        <v/>
      </c>
      <c r="AU189" s="233" t="str">
        <f t="shared" si="117"/>
        <v/>
      </c>
      <c r="AV189" s="25" t="str">
        <f>IF(B189 &lt;&gt; "", IFERROR(IF(C$16 = "PRELIM", SUMIF('Database (LECTURE-RES-PRAC)'!D$14:AG$14, "CLO8", 'Database (LECTURE-RES-PRAC)'!D186:AG186) / 'Grade computation'!F$11, IF(C$16 = "MIDTERM", SUMIF('Database (LECTURE-RES-PRAC)'!AJ$14:BM$14, "CLO8", 'Database (LECTURE-RES-PRAC)'!AJ186:BM186) / 'Grade computation'!G$11, IF(C$16 = "FINAL", SUMIF('Database (LECTURE-RES-PRAC)'!BP$14:CS$14, "CLO8", 'Database (LECTURE-RES-PRAC)'!BP186:CS186) / 'Grade computation'!H$11,""))),""),"")</f>
        <v/>
      </c>
      <c r="AW189" s="232" t="str">
        <f t="shared" si="118"/>
        <v/>
      </c>
      <c r="AX189" s="25" t="str">
        <f>IF(B189 &lt;&gt; "",IF(AND('PRINTABLE (per grading)'!H$16="EXAM", 'PRINTABLE (per grading)'!B$13="Prelim"), IF(ISERROR(SUMIF('Exam (LECTURE ONLY)'!D$20:M$20, "CLO8", 'Exam (LECTURE ONLY)'!D191:M191) / 'Exam (LECTURE ONLY)'!AL$13), "", SUMIF('Exam (LECTURE ONLY)'!D$20:M$20, "CLO8", 'Exam (LECTURE ONLY)'!D191:M191) /'Exam (LECTURE ONLY)'!AL$13),
IF(AND('PRINTABLE (per grading)'!H$16="EXAM", 'PRINTABLE (per grading)'!B$13="Midterm"), IF(ISERROR(SUMIF('Exam (LECTURE ONLY)'!O$20:X$20, "CLO8", 'Exam (LECTURE ONLY)'!O191:X191) / 'Exam (LECTURE ONLY)'!AM$13), "", SUMIF('Exam (LECTURE ONLY)'!O$20:X$20, "CLO8", 'Exam (LECTURE ONLY)'!O191:X191) / 'Exam (LECTURE ONLY)'!AM$13),
IF(AND('PRINTABLE (per grading)'!H$16="EXAM", 'PRINTABLE (per grading)'!B$13="Final"), IF(ISERROR(SUMIF('Exam (LECTURE ONLY)'!Z$20:AI$20, "CLO8", 'Exam (LECTURE ONLY)'!Z191:AI191) / 'Exam (LECTURE ONLY)'!AN$13), "", SUMIF('Exam (LECTURE ONLY)'!Z$20:AI$20, "CLO8", 'Exam (LECTURE ONLY)'!Z191:AI191) / 'Exam (LECTURE ONLY)'!AN$13),
IF(AND('PRINTABLE (per grading)'!H$16="OUTPUT", 'PRINTABLE (per grading)'!B$13="Prelim"), IF(ISERROR(SUMIF(OUTPUT!C$20:M$20, "CLO8", OUTPUT!C191:M191) / OUTPUT!AL$13), "", SUMIF(OUTPUT!C$20:M$20, "CLO8", OUTPUT!C191:M191) / OUTPUT!AL$13),
IF(AND('PRINTABLE (per grading)'!H$16="OUTPUT", 'PRINTABLE (per grading)'!B$13="Midterm"), IF(ISERROR(SUMIF(OUTPUT!O$20:Y$20, "CLO8", OUTPUT!O191:Y191) / OUTPUT!AM$13), "", SUMIF(OUTPUT!O$20:Y$20, "CLO8", OUTPUT!O191:Y191) / OUTPUT!AM$13),
IF(AND('PRINTABLE (per grading)'!H$16="OUTPUT", 'PRINTABLE (per grading)'!B$13="Final"), IF(ISERROR(SUMIF(OUTPUT!AA$20:AI$20, "CLO8", OUTPUT!AA191:AI191) / OUTPUT!AN$13), "", SUMIF(OUTPUT!AA$20:AI$20, "CLO8", OUTPUT!AA191:AI191) / OUTPUT!AN$13),
"")))))),"")</f>
        <v/>
      </c>
      <c r="AY189" s="232" t="str">
        <f t="shared" si="119"/>
        <v/>
      </c>
      <c r="AZ189" s="233" t="str">
        <f t="shared" si="120"/>
        <v/>
      </c>
      <c r="BA189" s="25" t="str">
        <f>IF(B189 &lt;&gt; "", IFERROR(IF(C$16 = "PRELIM", SUMIF('Database (LECTURE-RES-PRAC)'!D$14:AG$14, "CLO9", 'Database (LECTURE-RES-PRAC)'!D186:AG186) / 'Grade computation'!F$12, IF(C$16 = "MIDTERM", SUMIF('Database (LECTURE-RES-PRAC)'!AJ$14:BM$14, "CLO9", 'Database (LECTURE-RES-PRAC)'!AJ186:BM186) / 'Grade computation'!G$12, IF(C$16 = "FINAL", SUMIF('Database (LECTURE-RES-PRAC)'!BP$14:CS$14, "CLO9", 'Database (LECTURE-RES-PRAC)'!BP186:CS186) / 'Grade computation'!H$12,""))),""),"")</f>
        <v/>
      </c>
      <c r="BB189" s="232" t="str">
        <f t="shared" si="121"/>
        <v/>
      </c>
      <c r="BC189" s="25" t="str">
        <f>IF(B189 &lt;&gt; "",IF(AND('PRINTABLE (per grading)'!H$16="EXAM", 'PRINTABLE (per grading)'!B$13="Prelim"), IF(ISERROR(SUMIF('Exam (LECTURE ONLY)'!D$20:M$20, "CLO9", 'Exam (LECTURE ONLY)'!D191:M191) / 'Exam (LECTURE ONLY)'!AL$14), "", SUMIF('Exam (LECTURE ONLY)'!D$20:M$20, "CLO9", 'Exam (LECTURE ONLY)'!D191:M191) /'Exam (LECTURE ONLY)'!AL$14),
IF(AND('PRINTABLE (per grading)'!H$16="EXAM", 'PRINTABLE (per grading)'!B$13="Midterm"), IF(ISERROR(SUMIF('Exam (LECTURE ONLY)'!O$20:X$20, "CLO9", 'Exam (LECTURE ONLY)'!O191:X191) / 'Exam (LECTURE ONLY)'!AM$14), "", SUMIF('Exam (LECTURE ONLY)'!O$20:X$20, "CLO9", 'Exam (LECTURE ONLY)'!O191:X191) / 'Exam (LECTURE ONLY)'!AM$14),
IF(AND('PRINTABLE (per grading)'!H$16="EXAM", 'PRINTABLE (per grading)'!B$13="Final"), IF(ISERROR(SUMIF('Exam (LECTURE ONLY)'!Z$20:AI$20, "CLO9", 'Exam (LECTURE ONLY)'!Z191:AI191) / 'Exam (LECTURE ONLY)'!AN$14), "", SUMIF('Exam (LECTURE ONLY)'!Z$20:AI$20, "CLO9", 'Exam (LECTURE ONLY)'!Z191:AI191) / 'Exam (LECTURE ONLY)'!AN$14),
IF(AND('PRINTABLE (per grading)'!H$16="OUTPUT", 'PRINTABLE (per grading)'!B$13="Prelim"), IF(ISERROR(SUMIF(OUTPUT!C$20:M$20, "CLO9", OUTPUT!C191:M191) / OUTPUT!AL$14), "", SUMIF(OUTPUT!C$20:M$20, "CLO9", OUTPUT!C191:M191) / OUTPUT!AL$14),
IF(AND('PRINTABLE (per grading)'!H$16="OUTPUT", 'PRINTABLE (per grading)'!B$13="Midterm"), IF(ISERROR(SUMIF(OUTPUT!O$20:Y$20, "CLO9", OUTPUT!O191:Y191) / OUTPUT!AM$14), "", SUMIF(OUTPUT!O$20:Y$20, "CLO9", OUTPUT!O191:Y191) / OUTPUT!AM$14),
IF(AND('PRINTABLE (per grading)'!H$16="OUTPUT", 'PRINTABLE (per grading)'!B$13="Final"), IF(ISERROR(SUMIF(OUTPUT!AA$20:AI$20, "CLO9", OUTPUT!AA191:AI191) / OUTPUT!AN$14), "", SUMIF(OUTPUT!AA$20:AI$20, "CLO9", OUTPUT!AA191:AI191) / OUTPUT!AN$14),
"")))))),"")</f>
        <v/>
      </c>
      <c r="BD189" s="232" t="str">
        <f t="shared" si="122"/>
        <v/>
      </c>
      <c r="BE189" s="233" t="str">
        <f t="shared" si="123"/>
        <v/>
      </c>
      <c r="BF189" s="25" t="str">
        <f>IF(B189 &lt;&gt; "", IFERROR(IF(C$16 = "PRELIM", SUMIF('Database (LECTURE-RES-PRAC)'!D$14:AG$14, "CLO10", 'Database (LECTURE-RES-PRAC)'!D186:AG186) / 'Grade computation'!F$13, IF(C$16 = "MIDTERM", SUMIF('Database (LECTURE-RES-PRAC)'!AJ$14:BM$14, "CLO10", 'Database (LECTURE-RES-PRAC)'!AJ186:BM186) / 'Grade computation'!G$13, IF(C$16 = "FINAL", SUMIF('Database (LECTURE-RES-PRAC)'!BP$14:CS$14, "CLO10", 'Database (LECTURE-RES-PRAC)'!BP186:CS186) / 'Grade computation'!H$13,""))),""),"")</f>
        <v/>
      </c>
      <c r="BG189" s="232" t="str">
        <f t="shared" si="124"/>
        <v/>
      </c>
      <c r="BH189" s="25" t="str">
        <f>IF(B189 &lt;&gt; "",IF(AND('PRINTABLE (per grading)'!H$16="EXAM", 'PRINTABLE (per grading)'!B$13="Prelim"), IF(ISERROR(SUMIF('Exam (LECTURE ONLY)'!D$20:M$20, "CLO10", 'Exam (LECTURE ONLY)'!D191:M191) / 'Exam (LECTURE ONLY)'!AL$15), "", SUMIF('Exam (LECTURE ONLY)'!D$20:M$20, "CLO10", 'Exam (LECTURE ONLY)'!D191:M191) /'Exam (LECTURE ONLY)'!AL$15),
IF(AND('PRINTABLE (per grading)'!H$16="EXAM", 'PRINTABLE (per grading)'!B$13="Midterm"), IF(ISERROR(SUMIF('Exam (LECTURE ONLY)'!O$20:X$20, "CLO10", 'Exam (LECTURE ONLY)'!O191:X191) / 'Exam (LECTURE ONLY)'!AM$15), "", SUMIF('Exam (LECTURE ONLY)'!O$20:X$20, "CLO10", 'Exam (LECTURE ONLY)'!O191:X191) / 'Exam (LECTURE ONLY)'!AM$15),
IF(AND('PRINTABLE (per grading)'!H$16="EXAM", 'PRINTABLE (per grading)'!B$13="Final"), IF(ISERROR(SUMIF('Exam (LECTURE ONLY)'!Z$20:AI$20, "CLO10", 'Exam (LECTURE ONLY)'!Z191:AI191) / 'Exam (LECTURE ONLY)'!AN$15), "", SUMIF('Exam (LECTURE ONLY)'!Z$20:AI$20, "CLO10", 'Exam (LECTURE ONLY)'!Z191:AI191) / 'Exam (LECTURE ONLY)'!AN$15),
IF(AND('PRINTABLE (per grading)'!H$16="OUTPUT", 'PRINTABLE (per grading)'!B$13="Prelim"), IF(ISERROR(SUMIF(OUTPUT!C$20:M$20, "CLO10", OUTPUT!C191:M191) / OUTPUT!AL$15), "", SUMIF(OUTPUT!C$20:M$20, "CLO10", OUTPUT!C191:M191) / OUTPUT!AL$15),
IF(AND('PRINTABLE (per grading)'!H$16="OUTPUT", 'PRINTABLE (per grading)'!B$13="Midterm"), IF(ISERROR(SUMIF(OUTPUT!O$20:Y$20, "CLO10", OUTPUT!O191:Y191) / OUTPUT!AM$15), "", SUMIF(OUTPUT!O$20:Y$20, "CLO10", OUTPUT!O191:Y191) / OUTPUT!AM$15),
IF(AND('PRINTABLE (per grading)'!H$16="OUTPUT", 'PRINTABLE (per grading)'!B$13="Final"), IF(ISERROR(SUMIF(OUTPUT!AA$20:AI$20, "CLO10", OUTPUT!AA191:AI191) / OUTPUT!AN$15), "", SUMIF(OUTPUT!AA$20:AI$20, "CLO10", OUTPUT!AA191:AI191) / OUTPUT!AN$15),
"")))))),"")</f>
        <v/>
      </c>
      <c r="BI189" s="232" t="str">
        <f t="shared" si="125"/>
        <v/>
      </c>
      <c r="BJ189" s="233" t="str">
        <f t="shared" si="126"/>
        <v/>
      </c>
      <c r="BK189" s="2"/>
    </row>
    <row r="190" spans="1:63" ht="20.100000000000001" customHeight="1">
      <c r="A190" s="212" t="str">
        <f>IF(ISBLANK('Database (LECTURE-RES-PRAC)'!A187),"",'Database (LECTURE-RES-PRAC)'!A187)</f>
        <v/>
      </c>
      <c r="B190" s="213" t="str">
        <f>IF(ISBLANK('Database (LECTURE-RES-PRAC)'!B187),"",'Database (LECTURE-RES-PRAC)'!B187)</f>
        <v/>
      </c>
      <c r="C190" s="134" t="str">
        <f>IF(B190&lt;&gt;"",IF(C$16="PRELIM",'Grade computation'!C190, IF(C$16="MIDTERM",'Grade computation'!K190, IF(C$16="FINAL",'Grade computation'!S190,""))),"")</f>
        <v/>
      </c>
      <c r="D190" s="135" t="str">
        <f t="shared" si="1"/>
        <v/>
      </c>
      <c r="E190" s="134" t="str">
        <f>IF(B190&lt;&gt;"", IF(C$16="PRELIM",'Grade computation'!E190, IF(C$16="MIDTERM",'Grade computation'!M190, IF(C$16="FINAL",'Grade computation'!U190,""))),"")</f>
        <v/>
      </c>
      <c r="F190" s="136" t="str">
        <f t="shared" si="2"/>
        <v/>
      </c>
      <c r="G190" s="137" t="str">
        <f t="shared" si="3"/>
        <v/>
      </c>
      <c r="H190" s="207" t="str">
        <f>IF(B190&lt;&gt;"",IF(C$16="PRELIM", 'Grade computation'!H190, IF(C$16="MIDTERM", 'Grade computation'!P190, IF(C$16="FINAL",'Grade computation'!X190, ""))),"")</f>
        <v/>
      </c>
      <c r="I190" s="137" t="str">
        <f t="shared" si="4"/>
        <v/>
      </c>
      <c r="J190" s="139" t="str">
        <f t="shared" si="5"/>
        <v/>
      </c>
      <c r="K190" s="377" t="str">
        <f t="shared" si="6"/>
        <v/>
      </c>
      <c r="L190" s="434"/>
      <c r="M190" s="25" t="str">
        <f>IF(B190 &lt;&gt; "", IFERROR(IF(C$16 = "PRELIM", SUMIF('Database (LECTURE-RES-PRAC)'!D$14:AG$14, "CLO1", 'Database (LECTURE-RES-PRAC)'!D187:AG187) / 'Grade computation'!F$4, IF(C$16 = "MIDTERM", SUMIF('Database (LECTURE-RES-PRAC)'!AJ$14:BM$14, "CLO1", 'Database (LECTURE-RES-PRAC)'!AJ187:BM187) / 'Grade computation'!G$4, IF(C$16 = "FINAL", SUMIF('Database (LECTURE-RES-PRAC)'!BP$14:CS$14, "CLO1", 'Database (LECTURE-RES-PRAC)'!BP187:CS187) / 'Grade computation'!H$4,""))),""),"")</f>
        <v/>
      </c>
      <c r="N190" s="232" t="str">
        <f t="shared" si="97"/>
        <v/>
      </c>
      <c r="O190" s="25" t="str">
        <f>IF(B190 &lt;&gt; "",IF(AND('PRINTABLE (per grading)'!H$16="EXAM", 'PRINTABLE (per grading)'!B$13="Prelim"), IF(ISERROR(SUMIF('Exam (LECTURE ONLY)'!D$20:M$20, "CLO1", 'Exam (LECTURE ONLY)'!D192:M192) / 'Exam (LECTURE ONLY)'!AL$6), "", SUMIF('Exam (LECTURE ONLY)'!D$20:M$20, "CLO1", 'Exam (LECTURE ONLY)'!D192:M192) /'Exam (LECTURE ONLY)'!AL$6),
IF(AND('PRINTABLE (per grading)'!H$16="EXAM", 'PRINTABLE (per grading)'!B$13="Midterm"), IF(ISERROR(SUMIF('Exam (LECTURE ONLY)'!O$20:X$20, "CLO1", 'Exam (LECTURE ONLY)'!O192:X192) / 'Exam (LECTURE ONLY)'!AM$6), "", SUMIF('Exam (LECTURE ONLY)'!O$20:X$20, "CLO1", 'Exam (LECTURE ONLY)'!O192:X192) / 'Exam (LECTURE ONLY)'!AM$6),
IF(AND('PRINTABLE (per grading)'!H$16="EXAM", 'PRINTABLE (per grading)'!B$13="Final"), IF(ISERROR(SUMIF('Exam (LECTURE ONLY)'!Z$20:AI$20, "CLO1", 'Exam (LECTURE ONLY)'!Z192:AI192) / 'Exam (LECTURE ONLY)'!AN$6), "", SUMIF('Exam (LECTURE ONLY)'!Z$20:AI$20, "CLO1", 'Exam (LECTURE ONLY)'!Z192:AI192) / 'Exam (LECTURE ONLY)'!AN$6),
IF(AND('PRINTABLE (per grading)'!H$16="OUTPUT", 'PRINTABLE (per grading)'!B$13="Prelim"), IF(ISERROR(SUMIF(OUTPUT!C$20:M$20, "CLO1", OUTPUT!C192:M192) / OUTPUT!AL$6), "", SUMIF(OUTPUT!C$20:M$20, "CLO1", OUTPUT!C192:M192) / OUTPUT!AL$6),
IF(AND('PRINTABLE (per grading)'!H$16="OUTPUT", 'PRINTABLE (per grading)'!B$13="Midterm"), IF(ISERROR(SUMIF(OUTPUT!O$20:Y$20, "CLO1", OUTPUT!O192:Y192) / OUTPUT!AM$6), "", SUMIF(OUTPUT!O$20:Y$20, "CLO1", OUTPUT!O192:Y192) / OUTPUT!AM$6),
IF(AND('PRINTABLE (per grading)'!H$16="OUTPUT", 'PRINTABLE (per grading)'!B$13="Final"), IF(ISERROR(SUMIF(OUTPUT!AA$20:AI$20, "CLO1", OUTPUT!AA192:AI192) / OUTPUT!AN$6), "", SUMIF(OUTPUT!AA$20:AI$20, "CLO1", OUTPUT!AA192:AI192) / OUTPUT!AN$6),
"")))))),"")</f>
        <v/>
      </c>
      <c r="P190" s="232" t="str">
        <f t="shared" si="98"/>
        <v/>
      </c>
      <c r="Q190" s="233" t="str">
        <f t="shared" si="99"/>
        <v/>
      </c>
      <c r="R190" s="25" t="str">
        <f>IF(B190 &lt;&gt; "", IFERROR(IF(C$16 = "PRELIM", SUMIF('Database (LECTURE-RES-PRAC)'!D$14:AG$14, "CLO2", 'Database (LECTURE-RES-PRAC)'!D187:AG187) / 'Grade computation'!F$5, IF(C$16 = "MIDTERM", SUMIF('Database (LECTURE-RES-PRAC)'!AJ$14:BM$14, "CLO2", 'Database (LECTURE-RES-PRAC)'!AJ187:BM187) / 'Grade computation'!G$5, IF(C$16 = "FINAL", SUMIF('Database (LECTURE-RES-PRAC)'!BP$14:CS$14, "CLO2", 'Database (LECTURE-RES-PRAC)'!BP187:CS187) / 'Grade computation'!H$5,""))),""),"")</f>
        <v/>
      </c>
      <c r="S190" s="232" t="str">
        <f t="shared" si="100"/>
        <v/>
      </c>
      <c r="T190" s="25" t="str">
        <f>IF(B190 &lt;&gt; "",IF(AND('PRINTABLE (per grading)'!H$16="EXAM", 'PRINTABLE (per grading)'!B$13="Prelim"), IF(ISERROR(SUMIF('Exam (LECTURE ONLY)'!D$20:M$20, "CLO2", 'Exam (LECTURE ONLY)'!D192:M192) / 'Exam (LECTURE ONLY)'!AL$7), "", SUMIF('Exam (LECTURE ONLY)'!D$20:M$20, "CLO2", 'Exam (LECTURE ONLY)'!D192:M192) /'Exam (LECTURE ONLY)'!AL$7),
IF(AND('PRINTABLE (per grading)'!H$16="EXAM", 'PRINTABLE (per grading)'!B$13="Midterm"), IF(ISERROR(SUMIF('Exam (LECTURE ONLY)'!O$20:X$20, "CLO2", 'Exam (LECTURE ONLY)'!O192:X192) / 'Exam (LECTURE ONLY)'!AM$7), "", SUMIF('Exam (LECTURE ONLY)'!O$20:X$20, "CLO2", 'Exam (LECTURE ONLY)'!O192:X192) / 'Exam (LECTURE ONLY)'!AM$7),
IF(AND('PRINTABLE (per grading)'!H$16="EXAM", 'PRINTABLE (per grading)'!B$13="Final"), IF(ISERROR(SUMIF('Exam (LECTURE ONLY)'!Z$20:AI$20, "CLO2", 'Exam (LECTURE ONLY)'!Z192:AI192) / 'Exam (LECTURE ONLY)'!AN$7), "", SUMIF('Exam (LECTURE ONLY)'!Z$20:AI$20, "CLO2", 'Exam (LECTURE ONLY)'!Z192:AI192) / 'Exam (LECTURE ONLY)'!AN$7),
IF(AND('PRINTABLE (per grading)'!H$16="OUTPUT", 'PRINTABLE (per grading)'!B$13="Prelim"), IF(ISERROR(SUMIF(OUTPUT!C$20:M$20, "CLO2", OUTPUT!C192:M192) / OUTPUT!AL$7), "", SUMIF(OUTPUT!C$20:M$20, "CLO2", OUTPUT!C192:M192) / OUTPUT!AL$7),
IF(AND('PRINTABLE (per grading)'!H$16="OUTPUT", 'PRINTABLE (per grading)'!B$13="Midterm"), IF(ISERROR(SUMIF(OUTPUT!O$20:Y$20, "CLO2", OUTPUT!O192:Y192) / OUTPUT!AM$7), "", SUMIF(OUTPUT!O$20:Y$20, "CLO2", OUTPUT!O192:Y192) / OUTPUT!AM$7),
IF(AND('PRINTABLE (per grading)'!H$16="OUTPUT", 'PRINTABLE (per grading)'!B$13="Final"), IF(ISERROR(SUMIF(OUTPUT!AA$20:AI$20, "CLO2", OUTPUT!AA192:AI192) / OUTPUT!AN$7), "", SUMIF(OUTPUT!AA$20:AI$20, "CLO2", OUTPUT!AA192:AI192) / OUTPUT!AN$7),
"")))))),"")</f>
        <v/>
      </c>
      <c r="U190" s="232" t="str">
        <f t="shared" si="101"/>
        <v/>
      </c>
      <c r="V190" s="233" t="str">
        <f t="shared" si="102"/>
        <v/>
      </c>
      <c r="W190" s="25" t="str">
        <f>IF(B190 &lt;&gt; "", IFERROR(IF(C$16 = "PRELIM", SUMIF('Database (LECTURE-RES-PRAC)'!D$14:AG$14, "CLO3", 'Database (LECTURE-RES-PRAC)'!D187:AG187) / 'Grade computation'!F$6, IF(C$16 = "MIDTERM", SUMIF('Database (LECTURE-RES-PRAC)'!AJ$14:BM$14, "CLO3", 'Database (LECTURE-RES-PRAC)'!AJ187:BM187) / 'Grade computation'!G$6, IF(C$16 = "FINAL", SUMIF('Database (LECTURE-RES-PRAC)'!BP$14:CS$14, "CLO3", 'Database (LECTURE-RES-PRAC)'!BP187:CS187) / 'Grade computation'!H$6,""))),""),"")</f>
        <v/>
      </c>
      <c r="X190" s="232" t="str">
        <f t="shared" si="103"/>
        <v/>
      </c>
      <c r="Y190" s="25" t="str">
        <f>IF(B190 &lt;&gt; "",IF(AND('PRINTABLE (per grading)'!H$16="EXAM", 'PRINTABLE (per grading)'!B$13="Prelim"), IF(ISERROR(SUMIF('Exam (LECTURE ONLY)'!D$20:M$20, "CLO3", 'Exam (LECTURE ONLY)'!D192:M192) / 'Exam (LECTURE ONLY)'!AL$8), "", SUMIF('Exam (LECTURE ONLY)'!D$20:M$20, "CLO3", 'Exam (LECTURE ONLY)'!D192:M192) /'Exam (LECTURE ONLY)'!AL$8),
IF(AND('PRINTABLE (per grading)'!H$16="EXAM", 'PRINTABLE (per grading)'!B$13="Midterm"), IF(ISERROR(SUMIF('Exam (LECTURE ONLY)'!O$20:X$20, "CLO3", 'Exam (LECTURE ONLY)'!O192:X192) / 'Exam (LECTURE ONLY)'!AM$8), "", SUMIF('Exam (LECTURE ONLY)'!O$20:X$20, "CLO3", 'Exam (LECTURE ONLY)'!O192:X192) / 'Exam (LECTURE ONLY)'!AM$8),
IF(AND('PRINTABLE (per grading)'!H$16="EXAM", 'PRINTABLE (per grading)'!B$13="Final"), IF(ISERROR(SUMIF('Exam (LECTURE ONLY)'!Z$20:AI$20, "CLO3", 'Exam (LECTURE ONLY)'!Z192:AI192) / 'Exam (LECTURE ONLY)'!AN$8), "", SUMIF('Exam (LECTURE ONLY)'!Z$20:AI$20, "CLO3", 'Exam (LECTURE ONLY)'!Z192:AI192) / 'Exam (LECTURE ONLY)'!AN$8),
IF(AND('PRINTABLE (per grading)'!H$16="OUTPUT", 'PRINTABLE (per grading)'!B$13="Prelim"), IF(ISERROR(SUMIF(OUTPUT!C$20:M$20, "CLO3", OUTPUT!C192:M192) / OUTPUT!AL$8), "", SUMIF(OUTPUT!C$20:M$20, "CLO3", OUTPUT!C192:M192) / OUTPUT!AL$8),
IF(AND('PRINTABLE (per grading)'!H$16="OUTPUT", 'PRINTABLE (per grading)'!B$13="Midterm"), IF(ISERROR(SUMIF(OUTPUT!O$20:Y$20, "CLO3", OUTPUT!O192:Y192) / OUTPUT!AM$8), "", SUMIF(OUTPUT!O$20:Y$20, "CLO3", OUTPUT!O192:Y192) / OUTPUT!AM$8),
IF(AND('PRINTABLE (per grading)'!H$16="OUTPUT", 'PRINTABLE (per grading)'!B$13="Final"), IF(ISERROR(SUMIF(OUTPUT!AA$20:AI$20, "CLO3", OUTPUT!AA192:AI192) / OUTPUT!AN$8), "", SUMIF(OUTPUT!AA$20:AI$20, "CLO3", OUTPUT!AA192:AI192) / OUTPUT!AN$8),
"" )))))),"")</f>
        <v/>
      </c>
      <c r="Z190" s="232" t="str">
        <f t="shared" si="104"/>
        <v/>
      </c>
      <c r="AA190" s="233" t="str">
        <f t="shared" si="105"/>
        <v/>
      </c>
      <c r="AB190" s="25" t="str">
        <f>IF(B190 &lt;&gt; "", IFERROR(IF(C$16 = "PRELIM", SUMIF('Database (LECTURE-RES-PRAC)'!D$14:AG$14, "CLO4", 'Database (LECTURE-RES-PRAC)'!D187:AG187) / 'Grade computation'!F$7, IF(C$16 = "MIDTERM", SUMIF('Database (LECTURE-RES-PRAC)'!AJ$14:BM$14, "CLO4", 'Database (LECTURE-RES-PRAC)'!AJ187:BM187) / 'Grade computation'!G$7, IF(C$16 = "FINAL", SUMIF('Database (LECTURE-RES-PRAC)'!BP$14:CS$14, "CLO4", 'Database (LECTURE-RES-PRAC)'!BP187:CS187) / 'Grade computation'!H$7,""))),""),"")</f>
        <v/>
      </c>
      <c r="AC190" s="232" t="str">
        <f t="shared" si="106"/>
        <v/>
      </c>
      <c r="AD190" s="25" t="str">
        <f>IF(B190 &lt;&gt; "",IF(AND('PRINTABLE (per grading)'!H$16="EXAM", 'PRINTABLE (per grading)'!B$13="Prelim"), IF(ISERROR(SUMIF('Exam (LECTURE ONLY)'!D$20:M$20, "CLO4", 'Exam (LECTURE ONLY)'!D192:M192) / 'Exam (LECTURE ONLY)'!AL$9), "", SUMIF('Exam (LECTURE ONLY)'!D$20:M$20, "CLO4", 'Exam (LECTURE ONLY)'!D192:M192) /'Exam (LECTURE ONLY)'!AL$9),
IF(AND('PRINTABLE (per grading)'!H$16="EXAM", 'PRINTABLE (per grading)'!B$13="Midterm"), IF(ISERROR(SUMIF('Exam (LECTURE ONLY)'!O$20:X$20, "CLO4", 'Exam (LECTURE ONLY)'!O192:X192) / 'Exam (LECTURE ONLY)'!AM$9), "", SUMIF('Exam (LECTURE ONLY)'!O$20:X$20, "CLO4", 'Exam (LECTURE ONLY)'!O192:X192) / 'Exam (LECTURE ONLY)'!AM$9),
IF(AND('PRINTABLE (per grading)'!H$16="EXAM", 'PRINTABLE (per grading)'!B$13="Final"), IF(ISERROR(SUMIF('Exam (LECTURE ONLY)'!Z$20:AI$20, "CLO4", 'Exam (LECTURE ONLY)'!Z192:AI192) / 'Exam (LECTURE ONLY)'!AN$9), "", SUMIF('Exam (LECTURE ONLY)'!Z$20:AI$20, "CLO4", 'Exam (LECTURE ONLY)'!Z192:AI192) / 'Exam (LECTURE ONLY)'!AN$9),
IF(AND('PRINTABLE (per grading)'!H$16="OUTPUT", 'PRINTABLE (per grading)'!B$13="Prelim"), IF(ISERROR(SUMIF(OUTPUT!C$20:M$20, "CLO4", OUTPUT!C192:M192) / OUTPUT!AL$9), "", SUMIF(OUTPUT!C$20:M$20, "CLO4", OUTPUT!C192:M192) / OUTPUT!AL$9),
IF(AND('PRINTABLE (per grading)'!H$16="OUTPUT", 'PRINTABLE (per grading)'!B$13="Midterm"), IF(ISERROR(SUMIF(OUTPUT!O$20:Y$20, "CLO4", OUTPUT!O192:Y192) / OUTPUT!AM$9), "", SUMIF(OUTPUT!O$20:Y$20, "CLO4", OUTPUT!O192:Y192) / OUTPUT!AM$9),
IF(AND('PRINTABLE (per grading)'!H$16="OUTPUT", 'PRINTABLE (per grading)'!B$13="Final"), IF(ISERROR(SUMIF(OUTPUT!AA$20:AI$20, "CLO4", OUTPUT!AA192:AI192) / OUTPUT!AN$9), "", SUMIF(OUTPUT!AA$20:AI$20, "CLO4", OUTPUT!AA192:AI192) / OUTPUT!AN$9),
"")))))),"")</f>
        <v/>
      </c>
      <c r="AE190" s="232" t="str">
        <f t="shared" si="107"/>
        <v/>
      </c>
      <c r="AF190" s="233" t="str">
        <f t="shared" si="108"/>
        <v/>
      </c>
      <c r="AG190" s="25" t="str">
        <f>IF(B190 &lt;&gt; "", IFERROR(IF(C$16 = "PRELIM", SUMIF('Database (LECTURE-RES-PRAC)'!D$14:AG$14, "CLO5", 'Database (LECTURE-RES-PRAC)'!D187:AG187) / 'Grade computation'!F$8, IF(C$16 = "MIDTERM", SUMIF('Database (LECTURE-RES-PRAC)'!AJ$14:BM$14, "CLO5", 'Database (LECTURE-RES-PRAC)'!AJ187:BM187) / 'Grade computation'!G$8, IF(C$16 = "FINAL", SUMIF('Database (LECTURE-RES-PRAC)'!BP$14:CS$14, "CLO5", 'Database (LECTURE-RES-PRAC)'!BP187:CS187) / 'Grade computation'!H$8,""))),""),"")</f>
        <v/>
      </c>
      <c r="AH190" s="232" t="str">
        <f t="shared" si="109"/>
        <v/>
      </c>
      <c r="AI190" s="25" t="str">
        <f>IF(B190 &lt;&gt; "",IF(AND('PRINTABLE (per grading)'!H$16="EXAM", 'PRINTABLE (per grading)'!B$13="Prelim"), IF(ISERROR(SUMIF('Exam (LECTURE ONLY)'!D$20:M$20, "CLO5", 'Exam (LECTURE ONLY)'!D192:M192) / 'Exam (LECTURE ONLY)'!AL$10), "", SUMIF('Exam (LECTURE ONLY)'!D$20:M$20, "CLO5", 'Exam (LECTURE ONLY)'!D192:M192) /'Exam (LECTURE ONLY)'!AL$10),
IF(AND('PRINTABLE (per grading)'!H$16="EXAM", 'PRINTABLE (per grading)'!B$13="Midterm"), IF(ISERROR(SUMIF('Exam (LECTURE ONLY)'!O$20:X$20, "CLO5", 'Exam (LECTURE ONLY)'!O192:X192) / 'Exam (LECTURE ONLY)'!AM$10), "", SUMIF('Exam (LECTURE ONLY)'!O$20:X$20, "CLO5", 'Exam (LECTURE ONLY)'!O192:X192) / 'Exam (LECTURE ONLY)'!AM$10),
IF(AND('PRINTABLE (per grading)'!H$16="EXAM", 'PRINTABLE (per grading)'!B$13="Final"), IF(ISERROR(SUMIF('Exam (LECTURE ONLY)'!Z$20:AI$20, "CLO5", 'Exam (LECTURE ONLY)'!Z192:AI192) / 'Exam (LECTURE ONLY)'!AN$10), "", SUMIF('Exam (LECTURE ONLY)'!Z$20:AI$20, "CLO5", 'Exam (LECTURE ONLY)'!Z192:AI192) / 'Exam (LECTURE ONLY)'!AN$10),
IF(AND('PRINTABLE (per grading)'!H$16="OUTPUT", 'PRINTABLE (per grading)'!B$13="Prelim"), IF(ISERROR(SUMIF(OUTPUT!C$20:M$20, "CLO5", OUTPUT!C192:M192) / OUTPUT!AL$10), "", SUMIF(OUTPUT!C$20:M$20, "CLO5", OUTPUT!C192:M192) / OUTPUT!AL$10),
IF(AND('PRINTABLE (per grading)'!H$16="OUTPUT", 'PRINTABLE (per grading)'!B$13="Midterm"), IF(ISERROR(SUMIF(OUTPUT!O$20:Y$20, "CLO5", OUTPUT!O192:Y192) / OUTPUT!AM$10), "", SUMIF(OUTPUT!O$20:Y$20, "CLO5", OUTPUT!O192:Y192) / OUTPUT!AM$10),
IF(AND('PRINTABLE (per grading)'!H$16="OUTPUT", 'PRINTABLE (per grading)'!B$13="Final"), IF(ISERROR(SUMIF(OUTPUT!AA$20:AI$20, "CLO5", OUTPUT!AA192:AI192) / OUTPUT!AN$10), "", SUMIF(OUTPUT!AA$20:AI$20, "CLO5", OUTPUT!AA192:AI192) / OUTPUT!AN$10),
"")))))),"")</f>
        <v/>
      </c>
      <c r="AJ190" s="232" t="str">
        <f t="shared" si="110"/>
        <v/>
      </c>
      <c r="AK190" s="233" t="str">
        <f t="shared" si="111"/>
        <v/>
      </c>
      <c r="AL190" s="25" t="str">
        <f>IF(B190 &lt;&gt; "", IFERROR(IF(C$16 = "PRELIM", SUMIF('Database (LECTURE-RES-PRAC)'!D$14:AG$14, "CLO6", 'Database (LECTURE-RES-PRAC)'!D187:AG187) / 'Grade computation'!F$9, IF(C$16 = "MIDTERM", SUMIF('Database (LECTURE-RES-PRAC)'!AJ$14:BM$14, "CLO6", 'Database (LECTURE-RES-PRAC)'!AJ187:BM187) / 'Grade computation'!G$9, IF(C$16 = "FINAL", SUMIF('Database (LECTURE-RES-PRAC)'!BP$14:CS$14, "CLO6", 'Database (LECTURE-RES-PRAC)'!BP187:CS187) / 'Grade computation'!H$9,""))),""),"")</f>
        <v/>
      </c>
      <c r="AM190" s="232" t="str">
        <f t="shared" si="112"/>
        <v/>
      </c>
      <c r="AN190" s="25" t="str">
        <f>IF(B190 &lt;&gt; "",IF(AND('PRINTABLE (per grading)'!H$16="EXAM", 'PRINTABLE (per grading)'!B$13="Prelim"), IF(ISERROR(SUMIF('Exam (LECTURE ONLY)'!D$20:M$20, "CLO6", 'Exam (LECTURE ONLY)'!D192:M192) / 'Exam (LECTURE ONLY)'!AL$11), "", SUMIF('Exam (LECTURE ONLY)'!D$20:M$20, "CLO6", 'Exam (LECTURE ONLY)'!D192:M192) /'Exam (LECTURE ONLY)'!AL$11),
IF(AND('PRINTABLE (per grading)'!H$16="EXAM", 'PRINTABLE (per grading)'!B$13="Midterm"), IF(ISERROR(SUMIF('Exam (LECTURE ONLY)'!O$20:X$20, "CLO6", 'Exam (LECTURE ONLY)'!O192:X192) / 'Exam (LECTURE ONLY)'!AM$11), "", SUMIF('Exam (LECTURE ONLY)'!O$20:X$20, "CLO6", 'Exam (LECTURE ONLY)'!O192:X192) / 'Exam (LECTURE ONLY)'!AM$11),
IF(AND('PRINTABLE (per grading)'!H$16="EXAM", 'PRINTABLE (per grading)'!B$13="Final"), IF(ISERROR(SUMIF('Exam (LECTURE ONLY)'!Z$20:AI$20, "CLO6", 'Exam (LECTURE ONLY)'!Z192:AI192) / 'Exam (LECTURE ONLY)'!AN$11), "", SUMIF('Exam (LECTURE ONLY)'!Z$20:AI$20, "CLO6", 'Exam (LECTURE ONLY)'!Z192:AI192) / 'Exam (LECTURE ONLY)'!AN$11),
IF(AND('PRINTABLE (per grading)'!H$16="OUTPUT", 'PRINTABLE (per grading)'!B$13="Prelim"), IF(ISERROR(SUMIF(OUTPUT!C$20:M$20, "CLO6", OUTPUT!C192:M192) / OUTPUT!AL$11), "", SUMIF(OUTPUT!C$20:M$20, "CLO6", OUTPUT!C192:M192) / OUTPUT!AL$11),
IF(AND('PRINTABLE (per grading)'!H$16="OUTPUT", 'PRINTABLE (per grading)'!B$13="Midterm"), IF(ISERROR(SUMIF(OUTPUT!O$20:Y$20, "CLO6", OUTPUT!O192:Y192) / OUTPUT!AM$11), "", SUMIF(OUTPUT!O$20:Y$20, "CLO6", OUTPUT!O192:Y192) / OUTPUT!AM$11),
IF(AND('PRINTABLE (per grading)'!H$16="OUTPUT", 'PRINTABLE (per grading)'!B$13="Final"), IF(ISERROR(SUMIF(OUTPUT!AA$20:AI$20, "CLO6", OUTPUT!AA192:AI192) / OUTPUT!AN$11), "", SUMIF(OUTPUT!AA$20:AI$20, "CLO6", OUTPUT!AA192:AI192) / OUTPUT!AN$11),
"")))))),"")</f>
        <v/>
      </c>
      <c r="AO190" s="232" t="str">
        <f t="shared" si="113"/>
        <v/>
      </c>
      <c r="AP190" s="233" t="str">
        <f t="shared" si="114"/>
        <v/>
      </c>
      <c r="AQ190" s="25" t="str">
        <f>IF(B190 &lt;&gt; "", IFERROR(IF(C$16 = "PRELIM", SUMIF('Database (LECTURE-RES-PRAC)'!D$14:AG$14, "CLO7", 'Database (LECTURE-RES-PRAC)'!D187:AG187) / 'Grade computation'!F$10, IF(C$16 = "MIDTERM", SUMIF('Database (LECTURE-RES-PRAC)'!AJ$14:BM$14, "CLO7", 'Database (LECTURE-RES-PRAC)'!AJ187:BM187) / 'Grade computation'!G$10, IF(C$16 = "FINAL", SUMIF('Database (LECTURE-RES-PRAC)'!BP$14:CS$14, "CLO7", 'Database (LECTURE-RES-PRAC)'!BP187:CS187) / 'Grade computation'!H$10,""))),""),"")</f>
        <v/>
      </c>
      <c r="AR190" s="232" t="str">
        <f t="shared" si="115"/>
        <v/>
      </c>
      <c r="AS190" s="25" t="str">
        <f>IF(B190 &lt;&gt; "",IF(AND('PRINTABLE (per grading)'!H$16="EXAM", 'PRINTABLE (per grading)'!B$13="Prelim"), IF(ISERROR(SUMIF('Exam (LECTURE ONLY)'!D$20:M$20, "CLO7", 'Exam (LECTURE ONLY)'!D192:M192) / 'Exam (LECTURE ONLY)'!AL$12), "", SUMIF('Exam (LECTURE ONLY)'!D$20:M$20, "CLO7", 'Exam (LECTURE ONLY)'!D192:M192) /'Exam (LECTURE ONLY)'!AL$12),
IF(AND('PRINTABLE (per grading)'!H$16="EXAM", 'PRINTABLE (per grading)'!B$13="Midterm"), IF(ISERROR(SUMIF('Exam (LECTURE ONLY)'!O$20:X$20, "CLO7", 'Exam (LECTURE ONLY)'!O192:X192) / 'Exam (LECTURE ONLY)'!AM$12), "", SUMIF('Exam (LECTURE ONLY)'!O$20:X$20, "CLO7", 'Exam (LECTURE ONLY)'!O192:X192) / 'Exam (LECTURE ONLY)'!AM$12),
IF(AND('PRINTABLE (per grading)'!H$16="EXAM", 'PRINTABLE (per grading)'!B$13="Final"), IF(ISERROR(SUMIF('Exam (LECTURE ONLY)'!Z$20:AI$20, "CLO7", 'Exam (LECTURE ONLY)'!Z192:AI192) / 'Exam (LECTURE ONLY)'!AN$12), "", SUMIF('Exam (LECTURE ONLY)'!Z$20:AI$20, "CLO7", 'Exam (LECTURE ONLY)'!Z192:AI192) / 'Exam (LECTURE ONLY)'!AN$12),
IF(AND('PRINTABLE (per grading)'!H$16="OUTPUT", 'PRINTABLE (per grading)'!B$13="Prelim"), IF(ISERROR(SUMIF(OUTPUT!C$20:M$20, "CLO7", OUTPUT!C192:M192) / OUTPUT!AL$12), "", SUMIF(OUTPUT!C$20:M$20, "CLO7", OUTPUT!C192:M192) / OUTPUT!AL$12),
IF(AND('PRINTABLE (per grading)'!H$16="OUTPUT", 'PRINTABLE (per grading)'!B$13="Midterm"), IF(ISERROR(SUMIF(OUTPUT!O$20:Y$20, "CLO7", OUTPUT!O192:Y192) / OUTPUT!AM$12), "", SUMIF(OUTPUT!O$20:Y$20, "CLO7", OUTPUT!O192:Y192) / OUTPUT!AM$12),
IF(AND('PRINTABLE (per grading)'!H$16="OUTPUT", 'PRINTABLE (per grading)'!B$13="Final"), IF(ISERROR(SUMIF(OUTPUT!AA$20:AI$20, "CLO7", OUTPUT!AA192:AI192) / OUTPUT!AN$12), "", SUMIF(OUTPUT!AA$20:AI$20, "CLO7", OUTPUT!AA192:AI192) / OUTPUT!AN$12),
"")))))),"")</f>
        <v/>
      </c>
      <c r="AT190" s="232" t="str">
        <f t="shared" si="116"/>
        <v/>
      </c>
      <c r="AU190" s="233" t="str">
        <f t="shared" si="117"/>
        <v/>
      </c>
      <c r="AV190" s="25" t="str">
        <f>IF(B190 &lt;&gt; "", IFERROR(IF(C$16 = "PRELIM", SUMIF('Database (LECTURE-RES-PRAC)'!D$14:AG$14, "CLO8", 'Database (LECTURE-RES-PRAC)'!D187:AG187) / 'Grade computation'!F$11, IF(C$16 = "MIDTERM", SUMIF('Database (LECTURE-RES-PRAC)'!AJ$14:BM$14, "CLO8", 'Database (LECTURE-RES-PRAC)'!AJ187:BM187) / 'Grade computation'!G$11, IF(C$16 = "FINAL", SUMIF('Database (LECTURE-RES-PRAC)'!BP$14:CS$14, "CLO8", 'Database (LECTURE-RES-PRAC)'!BP187:CS187) / 'Grade computation'!H$11,""))),""),"")</f>
        <v/>
      </c>
      <c r="AW190" s="232" t="str">
        <f t="shared" si="118"/>
        <v/>
      </c>
      <c r="AX190" s="25" t="str">
        <f>IF(B190 &lt;&gt; "",IF(AND('PRINTABLE (per grading)'!H$16="EXAM", 'PRINTABLE (per grading)'!B$13="Prelim"), IF(ISERROR(SUMIF('Exam (LECTURE ONLY)'!D$20:M$20, "CLO8", 'Exam (LECTURE ONLY)'!D192:M192) / 'Exam (LECTURE ONLY)'!AL$13), "", SUMIF('Exam (LECTURE ONLY)'!D$20:M$20, "CLO8", 'Exam (LECTURE ONLY)'!D192:M192) /'Exam (LECTURE ONLY)'!AL$13),
IF(AND('PRINTABLE (per grading)'!H$16="EXAM", 'PRINTABLE (per grading)'!B$13="Midterm"), IF(ISERROR(SUMIF('Exam (LECTURE ONLY)'!O$20:X$20, "CLO8", 'Exam (LECTURE ONLY)'!O192:X192) / 'Exam (LECTURE ONLY)'!AM$13), "", SUMIF('Exam (LECTURE ONLY)'!O$20:X$20, "CLO8", 'Exam (LECTURE ONLY)'!O192:X192) / 'Exam (LECTURE ONLY)'!AM$13),
IF(AND('PRINTABLE (per grading)'!H$16="EXAM", 'PRINTABLE (per grading)'!B$13="Final"), IF(ISERROR(SUMIF('Exam (LECTURE ONLY)'!Z$20:AI$20, "CLO8", 'Exam (LECTURE ONLY)'!Z192:AI192) / 'Exam (LECTURE ONLY)'!AN$13), "", SUMIF('Exam (LECTURE ONLY)'!Z$20:AI$20, "CLO8", 'Exam (LECTURE ONLY)'!Z192:AI192) / 'Exam (LECTURE ONLY)'!AN$13),
IF(AND('PRINTABLE (per grading)'!H$16="OUTPUT", 'PRINTABLE (per grading)'!B$13="Prelim"), IF(ISERROR(SUMIF(OUTPUT!C$20:M$20, "CLO8", OUTPUT!C192:M192) / OUTPUT!AL$13), "", SUMIF(OUTPUT!C$20:M$20, "CLO8", OUTPUT!C192:M192) / OUTPUT!AL$13),
IF(AND('PRINTABLE (per grading)'!H$16="OUTPUT", 'PRINTABLE (per grading)'!B$13="Midterm"), IF(ISERROR(SUMIF(OUTPUT!O$20:Y$20, "CLO8", OUTPUT!O192:Y192) / OUTPUT!AM$13), "", SUMIF(OUTPUT!O$20:Y$20, "CLO8", OUTPUT!O192:Y192) / OUTPUT!AM$13),
IF(AND('PRINTABLE (per grading)'!H$16="OUTPUT", 'PRINTABLE (per grading)'!B$13="Final"), IF(ISERROR(SUMIF(OUTPUT!AA$20:AI$20, "CLO8", OUTPUT!AA192:AI192) / OUTPUT!AN$13), "", SUMIF(OUTPUT!AA$20:AI$20, "CLO8", OUTPUT!AA192:AI192) / OUTPUT!AN$13),
"")))))),"")</f>
        <v/>
      </c>
      <c r="AY190" s="232" t="str">
        <f t="shared" si="119"/>
        <v/>
      </c>
      <c r="AZ190" s="233" t="str">
        <f t="shared" si="120"/>
        <v/>
      </c>
      <c r="BA190" s="25" t="str">
        <f>IF(B190 &lt;&gt; "", IFERROR(IF(C$16 = "PRELIM", SUMIF('Database (LECTURE-RES-PRAC)'!D$14:AG$14, "CLO9", 'Database (LECTURE-RES-PRAC)'!D187:AG187) / 'Grade computation'!F$12, IF(C$16 = "MIDTERM", SUMIF('Database (LECTURE-RES-PRAC)'!AJ$14:BM$14, "CLO9", 'Database (LECTURE-RES-PRAC)'!AJ187:BM187) / 'Grade computation'!G$12, IF(C$16 = "FINAL", SUMIF('Database (LECTURE-RES-PRAC)'!BP$14:CS$14, "CLO9", 'Database (LECTURE-RES-PRAC)'!BP187:CS187) / 'Grade computation'!H$12,""))),""),"")</f>
        <v/>
      </c>
      <c r="BB190" s="232" t="str">
        <f t="shared" si="121"/>
        <v/>
      </c>
      <c r="BC190" s="25" t="str">
        <f>IF(B190 &lt;&gt; "",IF(AND('PRINTABLE (per grading)'!H$16="EXAM", 'PRINTABLE (per grading)'!B$13="Prelim"), IF(ISERROR(SUMIF('Exam (LECTURE ONLY)'!D$20:M$20, "CLO9", 'Exam (LECTURE ONLY)'!D192:M192) / 'Exam (LECTURE ONLY)'!AL$14), "", SUMIF('Exam (LECTURE ONLY)'!D$20:M$20, "CLO9", 'Exam (LECTURE ONLY)'!D192:M192) /'Exam (LECTURE ONLY)'!AL$14),
IF(AND('PRINTABLE (per grading)'!H$16="EXAM", 'PRINTABLE (per grading)'!B$13="Midterm"), IF(ISERROR(SUMIF('Exam (LECTURE ONLY)'!O$20:X$20, "CLO9", 'Exam (LECTURE ONLY)'!O192:X192) / 'Exam (LECTURE ONLY)'!AM$14), "", SUMIF('Exam (LECTURE ONLY)'!O$20:X$20, "CLO9", 'Exam (LECTURE ONLY)'!O192:X192) / 'Exam (LECTURE ONLY)'!AM$14),
IF(AND('PRINTABLE (per grading)'!H$16="EXAM", 'PRINTABLE (per grading)'!B$13="Final"), IF(ISERROR(SUMIF('Exam (LECTURE ONLY)'!Z$20:AI$20, "CLO9", 'Exam (LECTURE ONLY)'!Z192:AI192) / 'Exam (LECTURE ONLY)'!AN$14), "", SUMIF('Exam (LECTURE ONLY)'!Z$20:AI$20, "CLO9", 'Exam (LECTURE ONLY)'!Z192:AI192) / 'Exam (LECTURE ONLY)'!AN$14),
IF(AND('PRINTABLE (per grading)'!H$16="OUTPUT", 'PRINTABLE (per grading)'!B$13="Prelim"), IF(ISERROR(SUMIF(OUTPUT!C$20:M$20, "CLO9", OUTPUT!C192:M192) / OUTPUT!AL$14), "", SUMIF(OUTPUT!C$20:M$20, "CLO9", OUTPUT!C192:M192) / OUTPUT!AL$14),
IF(AND('PRINTABLE (per grading)'!H$16="OUTPUT", 'PRINTABLE (per grading)'!B$13="Midterm"), IF(ISERROR(SUMIF(OUTPUT!O$20:Y$20, "CLO9", OUTPUT!O192:Y192) / OUTPUT!AM$14), "", SUMIF(OUTPUT!O$20:Y$20, "CLO9", OUTPUT!O192:Y192) / OUTPUT!AM$14),
IF(AND('PRINTABLE (per grading)'!H$16="OUTPUT", 'PRINTABLE (per grading)'!B$13="Final"), IF(ISERROR(SUMIF(OUTPUT!AA$20:AI$20, "CLO9", OUTPUT!AA192:AI192) / OUTPUT!AN$14), "", SUMIF(OUTPUT!AA$20:AI$20, "CLO9", OUTPUT!AA192:AI192) / OUTPUT!AN$14),
"")))))),"")</f>
        <v/>
      </c>
      <c r="BD190" s="232" t="str">
        <f t="shared" si="122"/>
        <v/>
      </c>
      <c r="BE190" s="233" t="str">
        <f t="shared" si="123"/>
        <v/>
      </c>
      <c r="BF190" s="25" t="str">
        <f>IF(B190 &lt;&gt; "", IFERROR(IF(C$16 = "PRELIM", SUMIF('Database (LECTURE-RES-PRAC)'!D$14:AG$14, "CLO10", 'Database (LECTURE-RES-PRAC)'!D187:AG187) / 'Grade computation'!F$13, IF(C$16 = "MIDTERM", SUMIF('Database (LECTURE-RES-PRAC)'!AJ$14:BM$14, "CLO10", 'Database (LECTURE-RES-PRAC)'!AJ187:BM187) / 'Grade computation'!G$13, IF(C$16 = "FINAL", SUMIF('Database (LECTURE-RES-PRAC)'!BP$14:CS$14, "CLO10", 'Database (LECTURE-RES-PRAC)'!BP187:CS187) / 'Grade computation'!H$13,""))),""),"")</f>
        <v/>
      </c>
      <c r="BG190" s="232" t="str">
        <f t="shared" si="124"/>
        <v/>
      </c>
      <c r="BH190" s="25" t="str">
        <f>IF(B190 &lt;&gt; "",IF(AND('PRINTABLE (per grading)'!H$16="EXAM", 'PRINTABLE (per grading)'!B$13="Prelim"), IF(ISERROR(SUMIF('Exam (LECTURE ONLY)'!D$20:M$20, "CLO10", 'Exam (LECTURE ONLY)'!D192:M192) / 'Exam (LECTURE ONLY)'!AL$15), "", SUMIF('Exam (LECTURE ONLY)'!D$20:M$20, "CLO10", 'Exam (LECTURE ONLY)'!D192:M192) /'Exam (LECTURE ONLY)'!AL$15),
IF(AND('PRINTABLE (per grading)'!H$16="EXAM", 'PRINTABLE (per grading)'!B$13="Midterm"), IF(ISERROR(SUMIF('Exam (LECTURE ONLY)'!O$20:X$20, "CLO10", 'Exam (LECTURE ONLY)'!O192:X192) / 'Exam (LECTURE ONLY)'!AM$15), "", SUMIF('Exam (LECTURE ONLY)'!O$20:X$20, "CLO10", 'Exam (LECTURE ONLY)'!O192:X192) / 'Exam (LECTURE ONLY)'!AM$15),
IF(AND('PRINTABLE (per grading)'!H$16="EXAM", 'PRINTABLE (per grading)'!B$13="Final"), IF(ISERROR(SUMIF('Exam (LECTURE ONLY)'!Z$20:AI$20, "CLO10", 'Exam (LECTURE ONLY)'!Z192:AI192) / 'Exam (LECTURE ONLY)'!AN$15), "", SUMIF('Exam (LECTURE ONLY)'!Z$20:AI$20, "CLO10", 'Exam (LECTURE ONLY)'!Z192:AI192) / 'Exam (LECTURE ONLY)'!AN$15),
IF(AND('PRINTABLE (per grading)'!H$16="OUTPUT", 'PRINTABLE (per grading)'!B$13="Prelim"), IF(ISERROR(SUMIF(OUTPUT!C$20:M$20, "CLO10", OUTPUT!C192:M192) / OUTPUT!AL$15), "", SUMIF(OUTPUT!C$20:M$20, "CLO10", OUTPUT!C192:M192) / OUTPUT!AL$15),
IF(AND('PRINTABLE (per grading)'!H$16="OUTPUT", 'PRINTABLE (per grading)'!B$13="Midterm"), IF(ISERROR(SUMIF(OUTPUT!O$20:Y$20, "CLO10", OUTPUT!O192:Y192) / OUTPUT!AM$15), "", SUMIF(OUTPUT!O$20:Y$20, "CLO10", OUTPUT!O192:Y192) / OUTPUT!AM$15),
IF(AND('PRINTABLE (per grading)'!H$16="OUTPUT", 'PRINTABLE (per grading)'!B$13="Final"), IF(ISERROR(SUMIF(OUTPUT!AA$20:AI$20, "CLO10", OUTPUT!AA192:AI192) / OUTPUT!AN$15), "", SUMIF(OUTPUT!AA$20:AI$20, "CLO10", OUTPUT!AA192:AI192) / OUTPUT!AN$15),
"")))))),"")</f>
        <v/>
      </c>
      <c r="BI190" s="232" t="str">
        <f t="shared" si="125"/>
        <v/>
      </c>
      <c r="BJ190" s="233" t="str">
        <f t="shared" si="126"/>
        <v/>
      </c>
      <c r="BK190" s="2"/>
    </row>
    <row r="191" spans="1:63" ht="20.100000000000001" customHeight="1">
      <c r="A191" s="118" t="str">
        <f>IF(ISBLANK('Database (LECTURE-RES-PRAC)'!A188),"",'Database (LECTURE-RES-PRAC)'!A188)</f>
        <v/>
      </c>
      <c r="B191" s="119" t="str">
        <f>IF(ISBLANK('Database (LECTURE-RES-PRAC)'!B188),"",'Database (LECTURE-RES-PRAC)'!B188)</f>
        <v/>
      </c>
      <c r="C191" s="134" t="str">
        <f>IF(B191&lt;&gt;"",IF(C$16="PRELIM",'Grade computation'!C191, IF(C$16="MIDTERM",'Grade computation'!K191, IF(C$16="FINAL",'Grade computation'!S191,""))),"")</f>
        <v/>
      </c>
      <c r="D191" s="135" t="str">
        <f t="shared" si="1"/>
        <v/>
      </c>
      <c r="E191" s="134" t="str">
        <f>IF(B191&lt;&gt;"", IF(C$16="PRELIM",'Grade computation'!E191, IF(C$16="MIDTERM",'Grade computation'!M191, IF(C$16="FINAL",'Grade computation'!U191,""))),"")</f>
        <v/>
      </c>
      <c r="F191" s="136" t="str">
        <f t="shared" si="2"/>
        <v/>
      </c>
      <c r="G191" s="137" t="str">
        <f t="shared" si="3"/>
        <v/>
      </c>
      <c r="H191" s="207" t="str">
        <f>IF(B191&lt;&gt;"",IF(C$16="PRELIM", 'Grade computation'!H191, IF(C$16="MIDTERM", 'Grade computation'!P191, IF(C$16="FINAL",'Grade computation'!X191, ""))),"")</f>
        <v/>
      </c>
      <c r="I191" s="137" t="str">
        <f t="shared" si="4"/>
        <v/>
      </c>
      <c r="J191" s="139" t="str">
        <f t="shared" si="5"/>
        <v/>
      </c>
      <c r="K191" s="377" t="str">
        <f t="shared" si="6"/>
        <v/>
      </c>
      <c r="L191" s="434"/>
      <c r="M191" s="25" t="str">
        <f>IF(B191 &lt;&gt; "", IFERROR(IF(C$16 = "PRELIM", SUMIF('Database (LECTURE-RES-PRAC)'!D$14:AG$14, "CLO1", 'Database (LECTURE-RES-PRAC)'!D188:AG188) / 'Grade computation'!F$4, IF(C$16 = "MIDTERM", SUMIF('Database (LECTURE-RES-PRAC)'!AJ$14:BM$14, "CLO1", 'Database (LECTURE-RES-PRAC)'!AJ188:BM188) / 'Grade computation'!G$4, IF(C$16 = "FINAL", SUMIF('Database (LECTURE-RES-PRAC)'!BP$14:CS$14, "CLO1", 'Database (LECTURE-RES-PRAC)'!BP188:CS188) / 'Grade computation'!H$4,""))),""),"")</f>
        <v/>
      </c>
      <c r="N191" s="232" t="str">
        <f t="shared" si="97"/>
        <v/>
      </c>
      <c r="O191" s="25" t="str">
        <f>IF(B191 &lt;&gt; "",IF(AND('PRINTABLE (per grading)'!H$16="EXAM", 'PRINTABLE (per grading)'!B$13="Prelim"), IF(ISERROR(SUMIF('Exam (LECTURE ONLY)'!D$20:M$20, "CLO1", 'Exam (LECTURE ONLY)'!D193:M193) / 'Exam (LECTURE ONLY)'!AL$6), "", SUMIF('Exam (LECTURE ONLY)'!D$20:M$20, "CLO1", 'Exam (LECTURE ONLY)'!D193:M193) /'Exam (LECTURE ONLY)'!AL$6),
IF(AND('PRINTABLE (per grading)'!H$16="EXAM", 'PRINTABLE (per grading)'!B$13="Midterm"), IF(ISERROR(SUMIF('Exam (LECTURE ONLY)'!O$20:X$20, "CLO1", 'Exam (LECTURE ONLY)'!O193:X193) / 'Exam (LECTURE ONLY)'!AM$6), "", SUMIF('Exam (LECTURE ONLY)'!O$20:X$20, "CLO1", 'Exam (LECTURE ONLY)'!O193:X193) / 'Exam (LECTURE ONLY)'!AM$6),
IF(AND('PRINTABLE (per grading)'!H$16="EXAM", 'PRINTABLE (per grading)'!B$13="Final"), IF(ISERROR(SUMIF('Exam (LECTURE ONLY)'!Z$20:AI$20, "CLO1", 'Exam (LECTURE ONLY)'!Z193:AI193) / 'Exam (LECTURE ONLY)'!AN$6), "", SUMIF('Exam (LECTURE ONLY)'!Z$20:AI$20, "CLO1", 'Exam (LECTURE ONLY)'!Z193:AI193) / 'Exam (LECTURE ONLY)'!AN$6),
IF(AND('PRINTABLE (per grading)'!H$16="OUTPUT", 'PRINTABLE (per grading)'!B$13="Prelim"), IF(ISERROR(SUMIF(OUTPUT!C$20:M$20, "CLO1", OUTPUT!C193:M193) / OUTPUT!AL$6), "", SUMIF(OUTPUT!C$20:M$20, "CLO1", OUTPUT!C193:M193) / OUTPUT!AL$6),
IF(AND('PRINTABLE (per grading)'!H$16="OUTPUT", 'PRINTABLE (per grading)'!B$13="Midterm"), IF(ISERROR(SUMIF(OUTPUT!O$20:Y$20, "CLO1", OUTPUT!O193:Y193) / OUTPUT!AM$6), "", SUMIF(OUTPUT!O$20:Y$20, "CLO1", OUTPUT!O193:Y193) / OUTPUT!AM$6),
IF(AND('PRINTABLE (per grading)'!H$16="OUTPUT", 'PRINTABLE (per grading)'!B$13="Final"), IF(ISERROR(SUMIF(OUTPUT!AA$20:AI$20, "CLO1", OUTPUT!AA193:AI193) / OUTPUT!AN$6), "", SUMIF(OUTPUT!AA$20:AI$20, "CLO1", OUTPUT!AA193:AI193) / OUTPUT!AN$6),
"")))))),"")</f>
        <v/>
      </c>
      <c r="P191" s="232" t="str">
        <f t="shared" si="98"/>
        <v/>
      </c>
      <c r="Q191" s="233" t="str">
        <f t="shared" si="99"/>
        <v/>
      </c>
      <c r="R191" s="25" t="str">
        <f>IF(B191 &lt;&gt; "", IFERROR(IF(C$16 = "PRELIM", SUMIF('Database (LECTURE-RES-PRAC)'!D$14:AG$14, "CLO2", 'Database (LECTURE-RES-PRAC)'!D188:AG188) / 'Grade computation'!F$5, IF(C$16 = "MIDTERM", SUMIF('Database (LECTURE-RES-PRAC)'!AJ$14:BM$14, "CLO2", 'Database (LECTURE-RES-PRAC)'!AJ188:BM188) / 'Grade computation'!G$5, IF(C$16 = "FINAL", SUMIF('Database (LECTURE-RES-PRAC)'!BP$14:CS$14, "CLO2", 'Database (LECTURE-RES-PRAC)'!BP188:CS188) / 'Grade computation'!H$5,""))),""),"")</f>
        <v/>
      </c>
      <c r="S191" s="232" t="str">
        <f t="shared" si="100"/>
        <v/>
      </c>
      <c r="T191" s="25" t="str">
        <f>IF(B191 &lt;&gt; "",IF(AND('PRINTABLE (per grading)'!H$16="EXAM", 'PRINTABLE (per grading)'!B$13="Prelim"), IF(ISERROR(SUMIF('Exam (LECTURE ONLY)'!D$20:M$20, "CLO2", 'Exam (LECTURE ONLY)'!D193:M193) / 'Exam (LECTURE ONLY)'!AL$7), "", SUMIF('Exam (LECTURE ONLY)'!D$20:M$20, "CLO2", 'Exam (LECTURE ONLY)'!D193:M193) /'Exam (LECTURE ONLY)'!AL$7),
IF(AND('PRINTABLE (per grading)'!H$16="EXAM", 'PRINTABLE (per grading)'!B$13="Midterm"), IF(ISERROR(SUMIF('Exam (LECTURE ONLY)'!O$20:X$20, "CLO2", 'Exam (LECTURE ONLY)'!O193:X193) / 'Exam (LECTURE ONLY)'!AM$7), "", SUMIF('Exam (LECTURE ONLY)'!O$20:X$20, "CLO2", 'Exam (LECTURE ONLY)'!O193:X193) / 'Exam (LECTURE ONLY)'!AM$7),
IF(AND('PRINTABLE (per grading)'!H$16="EXAM", 'PRINTABLE (per grading)'!B$13="Final"), IF(ISERROR(SUMIF('Exam (LECTURE ONLY)'!Z$20:AI$20, "CLO2", 'Exam (LECTURE ONLY)'!Z193:AI193) / 'Exam (LECTURE ONLY)'!AN$7), "", SUMIF('Exam (LECTURE ONLY)'!Z$20:AI$20, "CLO2", 'Exam (LECTURE ONLY)'!Z193:AI193) / 'Exam (LECTURE ONLY)'!AN$7),
IF(AND('PRINTABLE (per grading)'!H$16="OUTPUT", 'PRINTABLE (per grading)'!B$13="Prelim"), IF(ISERROR(SUMIF(OUTPUT!C$20:M$20, "CLO2", OUTPUT!C193:M193) / OUTPUT!AL$7), "", SUMIF(OUTPUT!C$20:M$20, "CLO2", OUTPUT!C193:M193) / OUTPUT!AL$7),
IF(AND('PRINTABLE (per grading)'!H$16="OUTPUT", 'PRINTABLE (per grading)'!B$13="Midterm"), IF(ISERROR(SUMIF(OUTPUT!O$20:Y$20, "CLO2", OUTPUT!O193:Y193) / OUTPUT!AM$7), "", SUMIF(OUTPUT!O$20:Y$20, "CLO2", OUTPUT!O193:Y193) / OUTPUT!AM$7),
IF(AND('PRINTABLE (per grading)'!H$16="OUTPUT", 'PRINTABLE (per grading)'!B$13="Final"), IF(ISERROR(SUMIF(OUTPUT!AA$20:AI$20, "CLO2", OUTPUT!AA193:AI193) / OUTPUT!AN$7), "", SUMIF(OUTPUT!AA$20:AI$20, "CLO2", OUTPUT!AA193:AI193) / OUTPUT!AN$7),
"")))))),"")</f>
        <v/>
      </c>
      <c r="U191" s="232" t="str">
        <f t="shared" si="101"/>
        <v/>
      </c>
      <c r="V191" s="233" t="str">
        <f t="shared" si="102"/>
        <v/>
      </c>
      <c r="W191" s="25" t="str">
        <f>IF(B191 &lt;&gt; "", IFERROR(IF(C$16 = "PRELIM", SUMIF('Database (LECTURE-RES-PRAC)'!D$14:AG$14, "CLO3", 'Database (LECTURE-RES-PRAC)'!D188:AG188) / 'Grade computation'!F$6, IF(C$16 = "MIDTERM", SUMIF('Database (LECTURE-RES-PRAC)'!AJ$14:BM$14, "CLO3", 'Database (LECTURE-RES-PRAC)'!AJ188:BM188) / 'Grade computation'!G$6, IF(C$16 = "FINAL", SUMIF('Database (LECTURE-RES-PRAC)'!BP$14:CS$14, "CLO3", 'Database (LECTURE-RES-PRAC)'!BP188:CS188) / 'Grade computation'!H$6,""))),""),"")</f>
        <v/>
      </c>
      <c r="X191" s="232" t="str">
        <f t="shared" si="103"/>
        <v/>
      </c>
      <c r="Y191" s="25" t="str">
        <f>IF(B191 &lt;&gt; "",IF(AND('PRINTABLE (per grading)'!H$16="EXAM", 'PRINTABLE (per grading)'!B$13="Prelim"), IF(ISERROR(SUMIF('Exam (LECTURE ONLY)'!D$20:M$20, "CLO3", 'Exam (LECTURE ONLY)'!D193:M193) / 'Exam (LECTURE ONLY)'!AL$8), "", SUMIF('Exam (LECTURE ONLY)'!D$20:M$20, "CLO3", 'Exam (LECTURE ONLY)'!D193:M193) /'Exam (LECTURE ONLY)'!AL$8),
IF(AND('PRINTABLE (per grading)'!H$16="EXAM", 'PRINTABLE (per grading)'!B$13="Midterm"), IF(ISERROR(SUMIF('Exam (LECTURE ONLY)'!O$20:X$20, "CLO3", 'Exam (LECTURE ONLY)'!O193:X193) / 'Exam (LECTURE ONLY)'!AM$8), "", SUMIF('Exam (LECTURE ONLY)'!O$20:X$20, "CLO3", 'Exam (LECTURE ONLY)'!O193:X193) / 'Exam (LECTURE ONLY)'!AM$8),
IF(AND('PRINTABLE (per grading)'!H$16="EXAM", 'PRINTABLE (per grading)'!B$13="Final"), IF(ISERROR(SUMIF('Exam (LECTURE ONLY)'!Z$20:AI$20, "CLO3", 'Exam (LECTURE ONLY)'!Z193:AI193) / 'Exam (LECTURE ONLY)'!AN$8), "", SUMIF('Exam (LECTURE ONLY)'!Z$20:AI$20, "CLO3", 'Exam (LECTURE ONLY)'!Z193:AI193) / 'Exam (LECTURE ONLY)'!AN$8),
IF(AND('PRINTABLE (per grading)'!H$16="OUTPUT", 'PRINTABLE (per grading)'!B$13="Prelim"), IF(ISERROR(SUMIF(OUTPUT!C$20:M$20, "CLO3", OUTPUT!C193:M193) / OUTPUT!AL$8), "", SUMIF(OUTPUT!C$20:M$20, "CLO3", OUTPUT!C193:M193) / OUTPUT!AL$8),
IF(AND('PRINTABLE (per grading)'!H$16="OUTPUT", 'PRINTABLE (per grading)'!B$13="Midterm"), IF(ISERROR(SUMIF(OUTPUT!O$20:Y$20, "CLO3", OUTPUT!O193:Y193) / OUTPUT!AM$8), "", SUMIF(OUTPUT!O$20:Y$20, "CLO3", OUTPUT!O193:Y193) / OUTPUT!AM$8),
IF(AND('PRINTABLE (per grading)'!H$16="OUTPUT", 'PRINTABLE (per grading)'!B$13="Final"), IF(ISERROR(SUMIF(OUTPUT!AA$20:AI$20, "CLO3", OUTPUT!AA193:AI193) / OUTPUT!AN$8), "", SUMIF(OUTPUT!AA$20:AI$20, "CLO3", OUTPUT!AA193:AI193) / OUTPUT!AN$8),
"" )))))),"")</f>
        <v/>
      </c>
      <c r="Z191" s="232" t="str">
        <f t="shared" si="104"/>
        <v/>
      </c>
      <c r="AA191" s="233" t="str">
        <f t="shared" si="105"/>
        <v/>
      </c>
      <c r="AB191" s="25" t="str">
        <f>IF(B191 &lt;&gt; "", IFERROR(IF(C$16 = "PRELIM", SUMIF('Database (LECTURE-RES-PRAC)'!D$14:AG$14, "CLO4", 'Database (LECTURE-RES-PRAC)'!D188:AG188) / 'Grade computation'!F$7, IF(C$16 = "MIDTERM", SUMIF('Database (LECTURE-RES-PRAC)'!AJ$14:BM$14, "CLO4", 'Database (LECTURE-RES-PRAC)'!AJ188:BM188) / 'Grade computation'!G$7, IF(C$16 = "FINAL", SUMIF('Database (LECTURE-RES-PRAC)'!BP$14:CS$14, "CLO4", 'Database (LECTURE-RES-PRAC)'!BP188:CS188) / 'Grade computation'!H$7,""))),""),"")</f>
        <v/>
      </c>
      <c r="AC191" s="232" t="str">
        <f t="shared" si="106"/>
        <v/>
      </c>
      <c r="AD191" s="25" t="str">
        <f>IF(B191 &lt;&gt; "",IF(AND('PRINTABLE (per grading)'!H$16="EXAM", 'PRINTABLE (per grading)'!B$13="Prelim"), IF(ISERROR(SUMIF('Exam (LECTURE ONLY)'!D$20:M$20, "CLO4", 'Exam (LECTURE ONLY)'!D193:M193) / 'Exam (LECTURE ONLY)'!AL$9), "", SUMIF('Exam (LECTURE ONLY)'!D$20:M$20, "CLO4", 'Exam (LECTURE ONLY)'!D193:M193) /'Exam (LECTURE ONLY)'!AL$9),
IF(AND('PRINTABLE (per grading)'!H$16="EXAM", 'PRINTABLE (per grading)'!B$13="Midterm"), IF(ISERROR(SUMIF('Exam (LECTURE ONLY)'!O$20:X$20, "CLO4", 'Exam (LECTURE ONLY)'!O193:X193) / 'Exam (LECTURE ONLY)'!AM$9), "", SUMIF('Exam (LECTURE ONLY)'!O$20:X$20, "CLO4", 'Exam (LECTURE ONLY)'!O193:X193) / 'Exam (LECTURE ONLY)'!AM$9),
IF(AND('PRINTABLE (per grading)'!H$16="EXAM", 'PRINTABLE (per grading)'!B$13="Final"), IF(ISERROR(SUMIF('Exam (LECTURE ONLY)'!Z$20:AI$20, "CLO4", 'Exam (LECTURE ONLY)'!Z193:AI193) / 'Exam (LECTURE ONLY)'!AN$9), "", SUMIF('Exam (LECTURE ONLY)'!Z$20:AI$20, "CLO4", 'Exam (LECTURE ONLY)'!Z193:AI193) / 'Exam (LECTURE ONLY)'!AN$9),
IF(AND('PRINTABLE (per grading)'!H$16="OUTPUT", 'PRINTABLE (per grading)'!B$13="Prelim"), IF(ISERROR(SUMIF(OUTPUT!C$20:M$20, "CLO4", OUTPUT!C193:M193) / OUTPUT!AL$9), "", SUMIF(OUTPUT!C$20:M$20, "CLO4", OUTPUT!C193:M193) / OUTPUT!AL$9),
IF(AND('PRINTABLE (per grading)'!H$16="OUTPUT", 'PRINTABLE (per grading)'!B$13="Midterm"), IF(ISERROR(SUMIF(OUTPUT!O$20:Y$20, "CLO4", OUTPUT!O193:Y193) / OUTPUT!AM$9), "", SUMIF(OUTPUT!O$20:Y$20, "CLO4", OUTPUT!O193:Y193) / OUTPUT!AM$9),
IF(AND('PRINTABLE (per grading)'!H$16="OUTPUT", 'PRINTABLE (per grading)'!B$13="Final"), IF(ISERROR(SUMIF(OUTPUT!AA$20:AI$20, "CLO4", OUTPUT!AA193:AI193) / OUTPUT!AN$9), "", SUMIF(OUTPUT!AA$20:AI$20, "CLO4", OUTPUT!AA193:AI193) / OUTPUT!AN$9),
"")))))),"")</f>
        <v/>
      </c>
      <c r="AE191" s="232" t="str">
        <f t="shared" si="107"/>
        <v/>
      </c>
      <c r="AF191" s="233" t="str">
        <f t="shared" si="108"/>
        <v/>
      </c>
      <c r="AG191" s="25" t="str">
        <f>IF(B191 &lt;&gt; "", IFERROR(IF(C$16 = "PRELIM", SUMIF('Database (LECTURE-RES-PRAC)'!D$14:AG$14, "CLO5", 'Database (LECTURE-RES-PRAC)'!D188:AG188) / 'Grade computation'!F$8, IF(C$16 = "MIDTERM", SUMIF('Database (LECTURE-RES-PRAC)'!AJ$14:BM$14, "CLO5", 'Database (LECTURE-RES-PRAC)'!AJ188:BM188) / 'Grade computation'!G$8, IF(C$16 = "FINAL", SUMIF('Database (LECTURE-RES-PRAC)'!BP$14:CS$14, "CLO5", 'Database (LECTURE-RES-PRAC)'!BP188:CS188) / 'Grade computation'!H$8,""))),""),"")</f>
        <v/>
      </c>
      <c r="AH191" s="232" t="str">
        <f t="shared" si="109"/>
        <v/>
      </c>
      <c r="AI191" s="25" t="str">
        <f>IF(B191 &lt;&gt; "",IF(AND('PRINTABLE (per grading)'!H$16="EXAM", 'PRINTABLE (per grading)'!B$13="Prelim"), IF(ISERROR(SUMIF('Exam (LECTURE ONLY)'!D$20:M$20, "CLO5", 'Exam (LECTURE ONLY)'!D193:M193) / 'Exam (LECTURE ONLY)'!AL$10), "", SUMIF('Exam (LECTURE ONLY)'!D$20:M$20, "CLO5", 'Exam (LECTURE ONLY)'!D193:M193) /'Exam (LECTURE ONLY)'!AL$10),
IF(AND('PRINTABLE (per grading)'!H$16="EXAM", 'PRINTABLE (per grading)'!B$13="Midterm"), IF(ISERROR(SUMIF('Exam (LECTURE ONLY)'!O$20:X$20, "CLO5", 'Exam (LECTURE ONLY)'!O193:X193) / 'Exam (LECTURE ONLY)'!AM$10), "", SUMIF('Exam (LECTURE ONLY)'!O$20:X$20, "CLO5", 'Exam (LECTURE ONLY)'!O193:X193) / 'Exam (LECTURE ONLY)'!AM$10),
IF(AND('PRINTABLE (per grading)'!H$16="EXAM", 'PRINTABLE (per grading)'!B$13="Final"), IF(ISERROR(SUMIF('Exam (LECTURE ONLY)'!Z$20:AI$20, "CLO5", 'Exam (LECTURE ONLY)'!Z193:AI193) / 'Exam (LECTURE ONLY)'!AN$10), "", SUMIF('Exam (LECTURE ONLY)'!Z$20:AI$20, "CLO5", 'Exam (LECTURE ONLY)'!Z193:AI193) / 'Exam (LECTURE ONLY)'!AN$10),
IF(AND('PRINTABLE (per grading)'!H$16="OUTPUT", 'PRINTABLE (per grading)'!B$13="Prelim"), IF(ISERROR(SUMIF(OUTPUT!C$20:M$20, "CLO5", OUTPUT!C193:M193) / OUTPUT!AL$10), "", SUMIF(OUTPUT!C$20:M$20, "CLO5", OUTPUT!C193:M193) / OUTPUT!AL$10),
IF(AND('PRINTABLE (per grading)'!H$16="OUTPUT", 'PRINTABLE (per grading)'!B$13="Midterm"), IF(ISERROR(SUMIF(OUTPUT!O$20:Y$20, "CLO5", OUTPUT!O193:Y193) / OUTPUT!AM$10), "", SUMIF(OUTPUT!O$20:Y$20, "CLO5", OUTPUT!O193:Y193) / OUTPUT!AM$10),
IF(AND('PRINTABLE (per grading)'!H$16="OUTPUT", 'PRINTABLE (per grading)'!B$13="Final"), IF(ISERROR(SUMIF(OUTPUT!AA$20:AI$20, "CLO5", OUTPUT!AA193:AI193) / OUTPUT!AN$10), "", SUMIF(OUTPUT!AA$20:AI$20, "CLO5", OUTPUT!AA193:AI193) / OUTPUT!AN$10),
"")))))),"")</f>
        <v/>
      </c>
      <c r="AJ191" s="232" t="str">
        <f t="shared" si="110"/>
        <v/>
      </c>
      <c r="AK191" s="233" t="str">
        <f t="shared" si="111"/>
        <v/>
      </c>
      <c r="AL191" s="25" t="str">
        <f>IF(B191 &lt;&gt; "", IFERROR(IF(C$16 = "PRELIM", SUMIF('Database (LECTURE-RES-PRAC)'!D$14:AG$14, "CLO6", 'Database (LECTURE-RES-PRAC)'!D188:AG188) / 'Grade computation'!F$9, IF(C$16 = "MIDTERM", SUMIF('Database (LECTURE-RES-PRAC)'!AJ$14:BM$14, "CLO6", 'Database (LECTURE-RES-PRAC)'!AJ188:BM188) / 'Grade computation'!G$9, IF(C$16 = "FINAL", SUMIF('Database (LECTURE-RES-PRAC)'!BP$14:CS$14, "CLO6", 'Database (LECTURE-RES-PRAC)'!BP188:CS188) / 'Grade computation'!H$9,""))),""),"")</f>
        <v/>
      </c>
      <c r="AM191" s="232" t="str">
        <f t="shared" si="112"/>
        <v/>
      </c>
      <c r="AN191" s="25" t="str">
        <f>IF(B191 &lt;&gt; "",IF(AND('PRINTABLE (per grading)'!H$16="EXAM", 'PRINTABLE (per grading)'!B$13="Prelim"), IF(ISERROR(SUMIF('Exam (LECTURE ONLY)'!D$20:M$20, "CLO6", 'Exam (LECTURE ONLY)'!D193:M193) / 'Exam (LECTURE ONLY)'!AL$11), "", SUMIF('Exam (LECTURE ONLY)'!D$20:M$20, "CLO6", 'Exam (LECTURE ONLY)'!D193:M193) /'Exam (LECTURE ONLY)'!AL$11),
IF(AND('PRINTABLE (per grading)'!H$16="EXAM", 'PRINTABLE (per grading)'!B$13="Midterm"), IF(ISERROR(SUMIF('Exam (LECTURE ONLY)'!O$20:X$20, "CLO6", 'Exam (LECTURE ONLY)'!O193:X193) / 'Exam (LECTURE ONLY)'!AM$11), "", SUMIF('Exam (LECTURE ONLY)'!O$20:X$20, "CLO6", 'Exam (LECTURE ONLY)'!O193:X193) / 'Exam (LECTURE ONLY)'!AM$11),
IF(AND('PRINTABLE (per grading)'!H$16="EXAM", 'PRINTABLE (per grading)'!B$13="Final"), IF(ISERROR(SUMIF('Exam (LECTURE ONLY)'!Z$20:AI$20, "CLO6", 'Exam (LECTURE ONLY)'!Z193:AI193) / 'Exam (LECTURE ONLY)'!AN$11), "", SUMIF('Exam (LECTURE ONLY)'!Z$20:AI$20, "CLO6", 'Exam (LECTURE ONLY)'!Z193:AI193) / 'Exam (LECTURE ONLY)'!AN$11),
IF(AND('PRINTABLE (per grading)'!H$16="OUTPUT", 'PRINTABLE (per grading)'!B$13="Prelim"), IF(ISERROR(SUMIF(OUTPUT!C$20:M$20, "CLO6", OUTPUT!C193:M193) / OUTPUT!AL$11), "", SUMIF(OUTPUT!C$20:M$20, "CLO6", OUTPUT!C193:M193) / OUTPUT!AL$11),
IF(AND('PRINTABLE (per grading)'!H$16="OUTPUT", 'PRINTABLE (per grading)'!B$13="Midterm"), IF(ISERROR(SUMIF(OUTPUT!O$20:Y$20, "CLO6", OUTPUT!O193:Y193) / OUTPUT!AM$11), "", SUMIF(OUTPUT!O$20:Y$20, "CLO6", OUTPUT!O193:Y193) / OUTPUT!AM$11),
IF(AND('PRINTABLE (per grading)'!H$16="OUTPUT", 'PRINTABLE (per grading)'!B$13="Final"), IF(ISERROR(SUMIF(OUTPUT!AA$20:AI$20, "CLO6", OUTPUT!AA193:AI193) / OUTPUT!AN$11), "", SUMIF(OUTPUT!AA$20:AI$20, "CLO6", OUTPUT!AA193:AI193) / OUTPUT!AN$11),
"")))))),"")</f>
        <v/>
      </c>
      <c r="AO191" s="232" t="str">
        <f t="shared" si="113"/>
        <v/>
      </c>
      <c r="AP191" s="233" t="str">
        <f t="shared" si="114"/>
        <v/>
      </c>
      <c r="AQ191" s="25" t="str">
        <f>IF(B191 &lt;&gt; "", IFERROR(IF(C$16 = "PRELIM", SUMIF('Database (LECTURE-RES-PRAC)'!D$14:AG$14, "CLO7", 'Database (LECTURE-RES-PRAC)'!D188:AG188) / 'Grade computation'!F$10, IF(C$16 = "MIDTERM", SUMIF('Database (LECTURE-RES-PRAC)'!AJ$14:BM$14, "CLO7", 'Database (LECTURE-RES-PRAC)'!AJ188:BM188) / 'Grade computation'!G$10, IF(C$16 = "FINAL", SUMIF('Database (LECTURE-RES-PRAC)'!BP$14:CS$14, "CLO7", 'Database (LECTURE-RES-PRAC)'!BP188:CS188) / 'Grade computation'!H$10,""))),""),"")</f>
        <v/>
      </c>
      <c r="AR191" s="232" t="str">
        <f t="shared" si="115"/>
        <v/>
      </c>
      <c r="AS191" s="25" t="str">
        <f>IF(B191 &lt;&gt; "",IF(AND('PRINTABLE (per grading)'!H$16="EXAM", 'PRINTABLE (per grading)'!B$13="Prelim"), IF(ISERROR(SUMIF('Exam (LECTURE ONLY)'!D$20:M$20, "CLO7", 'Exam (LECTURE ONLY)'!D193:M193) / 'Exam (LECTURE ONLY)'!AL$12), "", SUMIF('Exam (LECTURE ONLY)'!D$20:M$20, "CLO7", 'Exam (LECTURE ONLY)'!D193:M193) /'Exam (LECTURE ONLY)'!AL$12),
IF(AND('PRINTABLE (per grading)'!H$16="EXAM", 'PRINTABLE (per grading)'!B$13="Midterm"), IF(ISERROR(SUMIF('Exam (LECTURE ONLY)'!O$20:X$20, "CLO7", 'Exam (LECTURE ONLY)'!O193:X193) / 'Exam (LECTURE ONLY)'!AM$12), "", SUMIF('Exam (LECTURE ONLY)'!O$20:X$20, "CLO7", 'Exam (LECTURE ONLY)'!O193:X193) / 'Exam (LECTURE ONLY)'!AM$12),
IF(AND('PRINTABLE (per grading)'!H$16="EXAM", 'PRINTABLE (per grading)'!B$13="Final"), IF(ISERROR(SUMIF('Exam (LECTURE ONLY)'!Z$20:AI$20, "CLO7", 'Exam (LECTURE ONLY)'!Z193:AI193) / 'Exam (LECTURE ONLY)'!AN$12), "", SUMIF('Exam (LECTURE ONLY)'!Z$20:AI$20, "CLO7", 'Exam (LECTURE ONLY)'!Z193:AI193) / 'Exam (LECTURE ONLY)'!AN$12),
IF(AND('PRINTABLE (per grading)'!H$16="OUTPUT", 'PRINTABLE (per grading)'!B$13="Prelim"), IF(ISERROR(SUMIF(OUTPUT!C$20:M$20, "CLO7", OUTPUT!C193:M193) / OUTPUT!AL$12), "", SUMIF(OUTPUT!C$20:M$20, "CLO7", OUTPUT!C193:M193) / OUTPUT!AL$12),
IF(AND('PRINTABLE (per grading)'!H$16="OUTPUT", 'PRINTABLE (per grading)'!B$13="Midterm"), IF(ISERROR(SUMIF(OUTPUT!O$20:Y$20, "CLO7", OUTPUT!O193:Y193) / OUTPUT!AM$12), "", SUMIF(OUTPUT!O$20:Y$20, "CLO7", OUTPUT!O193:Y193) / OUTPUT!AM$12),
IF(AND('PRINTABLE (per grading)'!H$16="OUTPUT", 'PRINTABLE (per grading)'!B$13="Final"), IF(ISERROR(SUMIF(OUTPUT!AA$20:AI$20, "CLO7", OUTPUT!AA193:AI193) / OUTPUT!AN$12), "", SUMIF(OUTPUT!AA$20:AI$20, "CLO7", OUTPUT!AA193:AI193) / OUTPUT!AN$12),
"")))))),"")</f>
        <v/>
      </c>
      <c r="AT191" s="232" t="str">
        <f t="shared" si="116"/>
        <v/>
      </c>
      <c r="AU191" s="233" t="str">
        <f t="shared" si="117"/>
        <v/>
      </c>
      <c r="AV191" s="25" t="str">
        <f>IF(B191 &lt;&gt; "", IFERROR(IF(C$16 = "PRELIM", SUMIF('Database (LECTURE-RES-PRAC)'!D$14:AG$14, "CLO8", 'Database (LECTURE-RES-PRAC)'!D188:AG188) / 'Grade computation'!F$11, IF(C$16 = "MIDTERM", SUMIF('Database (LECTURE-RES-PRAC)'!AJ$14:BM$14, "CLO8", 'Database (LECTURE-RES-PRAC)'!AJ188:BM188) / 'Grade computation'!G$11, IF(C$16 = "FINAL", SUMIF('Database (LECTURE-RES-PRAC)'!BP$14:CS$14, "CLO8", 'Database (LECTURE-RES-PRAC)'!BP188:CS188) / 'Grade computation'!H$11,""))),""),"")</f>
        <v/>
      </c>
      <c r="AW191" s="232" t="str">
        <f t="shared" si="118"/>
        <v/>
      </c>
      <c r="AX191" s="25" t="str">
        <f>IF(B191 &lt;&gt; "",IF(AND('PRINTABLE (per grading)'!H$16="EXAM", 'PRINTABLE (per grading)'!B$13="Prelim"), IF(ISERROR(SUMIF('Exam (LECTURE ONLY)'!D$20:M$20, "CLO8", 'Exam (LECTURE ONLY)'!D193:M193) / 'Exam (LECTURE ONLY)'!AL$13), "", SUMIF('Exam (LECTURE ONLY)'!D$20:M$20, "CLO8", 'Exam (LECTURE ONLY)'!D193:M193) /'Exam (LECTURE ONLY)'!AL$13),
IF(AND('PRINTABLE (per grading)'!H$16="EXAM", 'PRINTABLE (per grading)'!B$13="Midterm"), IF(ISERROR(SUMIF('Exam (LECTURE ONLY)'!O$20:X$20, "CLO8", 'Exam (LECTURE ONLY)'!O193:X193) / 'Exam (LECTURE ONLY)'!AM$13), "", SUMIF('Exam (LECTURE ONLY)'!O$20:X$20, "CLO8", 'Exam (LECTURE ONLY)'!O193:X193) / 'Exam (LECTURE ONLY)'!AM$13),
IF(AND('PRINTABLE (per grading)'!H$16="EXAM", 'PRINTABLE (per grading)'!B$13="Final"), IF(ISERROR(SUMIF('Exam (LECTURE ONLY)'!Z$20:AI$20, "CLO8", 'Exam (LECTURE ONLY)'!Z193:AI193) / 'Exam (LECTURE ONLY)'!AN$13), "", SUMIF('Exam (LECTURE ONLY)'!Z$20:AI$20, "CLO8", 'Exam (LECTURE ONLY)'!Z193:AI193) / 'Exam (LECTURE ONLY)'!AN$13),
IF(AND('PRINTABLE (per grading)'!H$16="OUTPUT", 'PRINTABLE (per grading)'!B$13="Prelim"), IF(ISERROR(SUMIF(OUTPUT!C$20:M$20, "CLO8", OUTPUT!C193:M193) / OUTPUT!AL$13), "", SUMIF(OUTPUT!C$20:M$20, "CLO8", OUTPUT!C193:M193) / OUTPUT!AL$13),
IF(AND('PRINTABLE (per grading)'!H$16="OUTPUT", 'PRINTABLE (per grading)'!B$13="Midterm"), IF(ISERROR(SUMIF(OUTPUT!O$20:Y$20, "CLO8", OUTPUT!O193:Y193) / OUTPUT!AM$13), "", SUMIF(OUTPUT!O$20:Y$20, "CLO8", OUTPUT!O193:Y193) / OUTPUT!AM$13),
IF(AND('PRINTABLE (per grading)'!H$16="OUTPUT", 'PRINTABLE (per grading)'!B$13="Final"), IF(ISERROR(SUMIF(OUTPUT!AA$20:AI$20, "CLO8", OUTPUT!AA193:AI193) / OUTPUT!AN$13), "", SUMIF(OUTPUT!AA$20:AI$20, "CLO8", OUTPUT!AA193:AI193) / OUTPUT!AN$13),
"")))))),"")</f>
        <v/>
      </c>
      <c r="AY191" s="232" t="str">
        <f t="shared" si="119"/>
        <v/>
      </c>
      <c r="AZ191" s="233" t="str">
        <f t="shared" si="120"/>
        <v/>
      </c>
      <c r="BA191" s="25" t="str">
        <f>IF(B191 &lt;&gt; "", IFERROR(IF(C$16 = "PRELIM", SUMIF('Database (LECTURE-RES-PRAC)'!D$14:AG$14, "CLO9", 'Database (LECTURE-RES-PRAC)'!D188:AG188) / 'Grade computation'!F$12, IF(C$16 = "MIDTERM", SUMIF('Database (LECTURE-RES-PRAC)'!AJ$14:BM$14, "CLO9", 'Database (LECTURE-RES-PRAC)'!AJ188:BM188) / 'Grade computation'!G$12, IF(C$16 = "FINAL", SUMIF('Database (LECTURE-RES-PRAC)'!BP$14:CS$14, "CLO9", 'Database (LECTURE-RES-PRAC)'!BP188:CS188) / 'Grade computation'!H$12,""))),""),"")</f>
        <v/>
      </c>
      <c r="BB191" s="232" t="str">
        <f t="shared" si="121"/>
        <v/>
      </c>
      <c r="BC191" s="25" t="str">
        <f>IF(B191 &lt;&gt; "",IF(AND('PRINTABLE (per grading)'!H$16="EXAM", 'PRINTABLE (per grading)'!B$13="Prelim"), IF(ISERROR(SUMIF('Exam (LECTURE ONLY)'!D$20:M$20, "CLO9", 'Exam (LECTURE ONLY)'!D193:M193) / 'Exam (LECTURE ONLY)'!AL$14), "", SUMIF('Exam (LECTURE ONLY)'!D$20:M$20, "CLO9", 'Exam (LECTURE ONLY)'!D193:M193) /'Exam (LECTURE ONLY)'!AL$14),
IF(AND('PRINTABLE (per grading)'!H$16="EXAM", 'PRINTABLE (per grading)'!B$13="Midterm"), IF(ISERROR(SUMIF('Exam (LECTURE ONLY)'!O$20:X$20, "CLO9", 'Exam (LECTURE ONLY)'!O193:X193) / 'Exam (LECTURE ONLY)'!AM$14), "", SUMIF('Exam (LECTURE ONLY)'!O$20:X$20, "CLO9", 'Exam (LECTURE ONLY)'!O193:X193) / 'Exam (LECTURE ONLY)'!AM$14),
IF(AND('PRINTABLE (per grading)'!H$16="EXAM", 'PRINTABLE (per grading)'!B$13="Final"), IF(ISERROR(SUMIF('Exam (LECTURE ONLY)'!Z$20:AI$20, "CLO9", 'Exam (LECTURE ONLY)'!Z193:AI193) / 'Exam (LECTURE ONLY)'!AN$14), "", SUMIF('Exam (LECTURE ONLY)'!Z$20:AI$20, "CLO9", 'Exam (LECTURE ONLY)'!Z193:AI193) / 'Exam (LECTURE ONLY)'!AN$14),
IF(AND('PRINTABLE (per grading)'!H$16="OUTPUT", 'PRINTABLE (per grading)'!B$13="Prelim"), IF(ISERROR(SUMIF(OUTPUT!C$20:M$20, "CLO9", OUTPUT!C193:M193) / OUTPUT!AL$14), "", SUMIF(OUTPUT!C$20:M$20, "CLO9", OUTPUT!C193:M193) / OUTPUT!AL$14),
IF(AND('PRINTABLE (per grading)'!H$16="OUTPUT", 'PRINTABLE (per grading)'!B$13="Midterm"), IF(ISERROR(SUMIF(OUTPUT!O$20:Y$20, "CLO9", OUTPUT!O193:Y193) / OUTPUT!AM$14), "", SUMIF(OUTPUT!O$20:Y$20, "CLO9", OUTPUT!O193:Y193) / OUTPUT!AM$14),
IF(AND('PRINTABLE (per grading)'!H$16="OUTPUT", 'PRINTABLE (per grading)'!B$13="Final"), IF(ISERROR(SUMIF(OUTPUT!AA$20:AI$20, "CLO9", OUTPUT!AA193:AI193) / OUTPUT!AN$14), "", SUMIF(OUTPUT!AA$20:AI$20, "CLO9", OUTPUT!AA193:AI193) / OUTPUT!AN$14),
"")))))),"")</f>
        <v/>
      </c>
      <c r="BD191" s="232" t="str">
        <f t="shared" si="122"/>
        <v/>
      </c>
      <c r="BE191" s="233" t="str">
        <f t="shared" si="123"/>
        <v/>
      </c>
      <c r="BF191" s="25" t="str">
        <f>IF(B191 &lt;&gt; "", IFERROR(IF(C$16 = "PRELIM", SUMIF('Database (LECTURE-RES-PRAC)'!D$14:AG$14, "CLO10", 'Database (LECTURE-RES-PRAC)'!D188:AG188) / 'Grade computation'!F$13, IF(C$16 = "MIDTERM", SUMIF('Database (LECTURE-RES-PRAC)'!AJ$14:BM$14, "CLO10", 'Database (LECTURE-RES-PRAC)'!AJ188:BM188) / 'Grade computation'!G$13, IF(C$16 = "FINAL", SUMIF('Database (LECTURE-RES-PRAC)'!BP$14:CS$14, "CLO10", 'Database (LECTURE-RES-PRAC)'!BP188:CS188) / 'Grade computation'!H$13,""))),""),"")</f>
        <v/>
      </c>
      <c r="BG191" s="232" t="str">
        <f t="shared" si="124"/>
        <v/>
      </c>
      <c r="BH191" s="25" t="str">
        <f>IF(B191 &lt;&gt; "",IF(AND('PRINTABLE (per grading)'!H$16="EXAM", 'PRINTABLE (per grading)'!B$13="Prelim"), IF(ISERROR(SUMIF('Exam (LECTURE ONLY)'!D$20:M$20, "CLO10", 'Exam (LECTURE ONLY)'!D193:M193) / 'Exam (LECTURE ONLY)'!AL$15), "", SUMIF('Exam (LECTURE ONLY)'!D$20:M$20, "CLO10", 'Exam (LECTURE ONLY)'!D193:M193) /'Exam (LECTURE ONLY)'!AL$15),
IF(AND('PRINTABLE (per grading)'!H$16="EXAM", 'PRINTABLE (per grading)'!B$13="Midterm"), IF(ISERROR(SUMIF('Exam (LECTURE ONLY)'!O$20:X$20, "CLO10", 'Exam (LECTURE ONLY)'!O193:X193) / 'Exam (LECTURE ONLY)'!AM$15), "", SUMIF('Exam (LECTURE ONLY)'!O$20:X$20, "CLO10", 'Exam (LECTURE ONLY)'!O193:X193) / 'Exam (LECTURE ONLY)'!AM$15),
IF(AND('PRINTABLE (per grading)'!H$16="EXAM", 'PRINTABLE (per grading)'!B$13="Final"), IF(ISERROR(SUMIF('Exam (LECTURE ONLY)'!Z$20:AI$20, "CLO10", 'Exam (LECTURE ONLY)'!Z193:AI193) / 'Exam (LECTURE ONLY)'!AN$15), "", SUMIF('Exam (LECTURE ONLY)'!Z$20:AI$20, "CLO10", 'Exam (LECTURE ONLY)'!Z193:AI193) / 'Exam (LECTURE ONLY)'!AN$15),
IF(AND('PRINTABLE (per grading)'!H$16="OUTPUT", 'PRINTABLE (per grading)'!B$13="Prelim"), IF(ISERROR(SUMIF(OUTPUT!C$20:M$20, "CLO10", OUTPUT!C193:M193) / OUTPUT!AL$15), "", SUMIF(OUTPUT!C$20:M$20, "CLO10", OUTPUT!C193:M193) / OUTPUT!AL$15),
IF(AND('PRINTABLE (per grading)'!H$16="OUTPUT", 'PRINTABLE (per grading)'!B$13="Midterm"), IF(ISERROR(SUMIF(OUTPUT!O$20:Y$20, "CLO10", OUTPUT!O193:Y193) / OUTPUT!AM$15), "", SUMIF(OUTPUT!O$20:Y$20, "CLO10", OUTPUT!O193:Y193) / OUTPUT!AM$15),
IF(AND('PRINTABLE (per grading)'!H$16="OUTPUT", 'PRINTABLE (per grading)'!B$13="Final"), IF(ISERROR(SUMIF(OUTPUT!AA$20:AI$20, "CLO10", OUTPUT!AA193:AI193) / OUTPUT!AN$15), "", SUMIF(OUTPUT!AA$20:AI$20, "CLO10", OUTPUT!AA193:AI193) / OUTPUT!AN$15),
"")))))),"")</f>
        <v/>
      </c>
      <c r="BI191" s="232" t="str">
        <f t="shared" si="125"/>
        <v/>
      </c>
      <c r="BJ191" s="233" t="str">
        <f t="shared" si="126"/>
        <v/>
      </c>
      <c r="BK191" s="2"/>
    </row>
    <row r="192" spans="1:63" ht="20.100000000000001" customHeight="1">
      <c r="A192" s="212" t="str">
        <f>IF(ISBLANK('Database (LECTURE-RES-PRAC)'!A189),"",'Database (LECTURE-RES-PRAC)'!A189)</f>
        <v/>
      </c>
      <c r="B192" s="213" t="str">
        <f>IF(ISBLANK('Database (LECTURE-RES-PRAC)'!B189),"",'Database (LECTURE-RES-PRAC)'!B189)</f>
        <v/>
      </c>
      <c r="C192" s="134" t="str">
        <f>IF(B192&lt;&gt;"",IF(C$16="PRELIM",'Grade computation'!C192, IF(C$16="MIDTERM",'Grade computation'!K192, IF(C$16="FINAL",'Grade computation'!S192,""))),"")</f>
        <v/>
      </c>
      <c r="D192" s="135" t="str">
        <f t="shared" si="1"/>
        <v/>
      </c>
      <c r="E192" s="134" t="str">
        <f>IF(B192&lt;&gt;"", IF(C$16="PRELIM",'Grade computation'!E192, IF(C$16="MIDTERM",'Grade computation'!M192, IF(C$16="FINAL",'Grade computation'!U192,""))),"")</f>
        <v/>
      </c>
      <c r="F192" s="136" t="str">
        <f t="shared" si="2"/>
        <v/>
      </c>
      <c r="G192" s="137" t="str">
        <f t="shared" si="3"/>
        <v/>
      </c>
      <c r="H192" s="207" t="str">
        <f>IF(B192&lt;&gt;"",IF(C$16="PRELIM", 'Grade computation'!H192, IF(C$16="MIDTERM", 'Grade computation'!P192, IF(C$16="FINAL",'Grade computation'!X192, ""))),"")</f>
        <v/>
      </c>
      <c r="I192" s="137" t="str">
        <f t="shared" si="4"/>
        <v/>
      </c>
      <c r="J192" s="139" t="str">
        <f t="shared" si="5"/>
        <v/>
      </c>
      <c r="K192" s="377" t="str">
        <f t="shared" si="6"/>
        <v/>
      </c>
      <c r="L192" s="434"/>
      <c r="M192" s="25" t="str">
        <f>IF(B192 &lt;&gt; "", IFERROR(IF(C$16 = "PRELIM", SUMIF('Database (LECTURE-RES-PRAC)'!D$14:AG$14, "CLO1", 'Database (LECTURE-RES-PRAC)'!D189:AG189) / 'Grade computation'!F$4, IF(C$16 = "MIDTERM", SUMIF('Database (LECTURE-RES-PRAC)'!AJ$14:BM$14, "CLO1", 'Database (LECTURE-RES-PRAC)'!AJ189:BM189) / 'Grade computation'!G$4, IF(C$16 = "FINAL", SUMIF('Database (LECTURE-RES-PRAC)'!BP$14:CS$14, "CLO1", 'Database (LECTURE-RES-PRAC)'!BP189:CS189) / 'Grade computation'!H$4,""))),""),"")</f>
        <v/>
      </c>
      <c r="N192" s="232" t="str">
        <f t="shared" si="97"/>
        <v/>
      </c>
      <c r="O192" s="25" t="str">
        <f>IF(B192 &lt;&gt; "",IF(AND('PRINTABLE (per grading)'!H$16="EXAM", 'PRINTABLE (per grading)'!B$13="Prelim"), IF(ISERROR(SUMIF('Exam (LECTURE ONLY)'!D$20:M$20, "CLO1", 'Exam (LECTURE ONLY)'!D194:M194) / 'Exam (LECTURE ONLY)'!AL$6), "", SUMIF('Exam (LECTURE ONLY)'!D$20:M$20, "CLO1", 'Exam (LECTURE ONLY)'!D194:M194) /'Exam (LECTURE ONLY)'!AL$6),
IF(AND('PRINTABLE (per grading)'!H$16="EXAM", 'PRINTABLE (per grading)'!B$13="Midterm"), IF(ISERROR(SUMIF('Exam (LECTURE ONLY)'!O$20:X$20, "CLO1", 'Exam (LECTURE ONLY)'!O194:X194) / 'Exam (LECTURE ONLY)'!AM$6), "", SUMIF('Exam (LECTURE ONLY)'!O$20:X$20, "CLO1", 'Exam (LECTURE ONLY)'!O194:X194) / 'Exam (LECTURE ONLY)'!AM$6),
IF(AND('PRINTABLE (per grading)'!H$16="EXAM", 'PRINTABLE (per grading)'!B$13="Final"), IF(ISERROR(SUMIF('Exam (LECTURE ONLY)'!Z$20:AI$20, "CLO1", 'Exam (LECTURE ONLY)'!Z194:AI194) / 'Exam (LECTURE ONLY)'!AN$6), "", SUMIF('Exam (LECTURE ONLY)'!Z$20:AI$20, "CLO1", 'Exam (LECTURE ONLY)'!Z194:AI194) / 'Exam (LECTURE ONLY)'!AN$6),
IF(AND('PRINTABLE (per grading)'!H$16="OUTPUT", 'PRINTABLE (per grading)'!B$13="Prelim"), IF(ISERROR(SUMIF(OUTPUT!C$20:M$20, "CLO1", OUTPUT!C194:M194) / OUTPUT!AL$6), "", SUMIF(OUTPUT!C$20:M$20, "CLO1", OUTPUT!C194:M194) / OUTPUT!AL$6),
IF(AND('PRINTABLE (per grading)'!H$16="OUTPUT", 'PRINTABLE (per grading)'!B$13="Midterm"), IF(ISERROR(SUMIF(OUTPUT!O$20:Y$20, "CLO1", OUTPUT!O194:Y194) / OUTPUT!AM$6), "", SUMIF(OUTPUT!O$20:Y$20, "CLO1", OUTPUT!O194:Y194) / OUTPUT!AM$6),
IF(AND('PRINTABLE (per grading)'!H$16="OUTPUT", 'PRINTABLE (per grading)'!B$13="Final"), IF(ISERROR(SUMIF(OUTPUT!AA$20:AI$20, "CLO1", OUTPUT!AA194:AI194) / OUTPUT!AN$6), "", SUMIF(OUTPUT!AA$20:AI$20, "CLO1", OUTPUT!AA194:AI194) / OUTPUT!AN$6),
"")))))),"")</f>
        <v/>
      </c>
      <c r="P192" s="232" t="str">
        <f t="shared" si="98"/>
        <v/>
      </c>
      <c r="Q192" s="233" t="str">
        <f t="shared" si="99"/>
        <v/>
      </c>
      <c r="R192" s="25" t="str">
        <f>IF(B192 &lt;&gt; "", IFERROR(IF(C$16 = "PRELIM", SUMIF('Database (LECTURE-RES-PRAC)'!D$14:AG$14, "CLO2", 'Database (LECTURE-RES-PRAC)'!D189:AG189) / 'Grade computation'!F$5, IF(C$16 = "MIDTERM", SUMIF('Database (LECTURE-RES-PRAC)'!AJ$14:BM$14, "CLO2", 'Database (LECTURE-RES-PRAC)'!AJ189:BM189) / 'Grade computation'!G$5, IF(C$16 = "FINAL", SUMIF('Database (LECTURE-RES-PRAC)'!BP$14:CS$14, "CLO2", 'Database (LECTURE-RES-PRAC)'!BP189:CS189) / 'Grade computation'!H$5,""))),""),"")</f>
        <v/>
      </c>
      <c r="S192" s="232" t="str">
        <f t="shared" si="100"/>
        <v/>
      </c>
      <c r="T192" s="25" t="str">
        <f>IF(B192 &lt;&gt; "",IF(AND('PRINTABLE (per grading)'!H$16="EXAM", 'PRINTABLE (per grading)'!B$13="Prelim"), IF(ISERROR(SUMIF('Exam (LECTURE ONLY)'!D$20:M$20, "CLO2", 'Exam (LECTURE ONLY)'!D194:M194) / 'Exam (LECTURE ONLY)'!AL$7), "", SUMIF('Exam (LECTURE ONLY)'!D$20:M$20, "CLO2", 'Exam (LECTURE ONLY)'!D194:M194) /'Exam (LECTURE ONLY)'!AL$7),
IF(AND('PRINTABLE (per grading)'!H$16="EXAM", 'PRINTABLE (per grading)'!B$13="Midterm"), IF(ISERROR(SUMIF('Exam (LECTURE ONLY)'!O$20:X$20, "CLO2", 'Exam (LECTURE ONLY)'!O194:X194) / 'Exam (LECTURE ONLY)'!AM$7), "", SUMIF('Exam (LECTURE ONLY)'!O$20:X$20, "CLO2", 'Exam (LECTURE ONLY)'!O194:X194) / 'Exam (LECTURE ONLY)'!AM$7),
IF(AND('PRINTABLE (per grading)'!H$16="EXAM", 'PRINTABLE (per grading)'!B$13="Final"), IF(ISERROR(SUMIF('Exam (LECTURE ONLY)'!Z$20:AI$20, "CLO2", 'Exam (LECTURE ONLY)'!Z194:AI194) / 'Exam (LECTURE ONLY)'!AN$7), "", SUMIF('Exam (LECTURE ONLY)'!Z$20:AI$20, "CLO2", 'Exam (LECTURE ONLY)'!Z194:AI194) / 'Exam (LECTURE ONLY)'!AN$7),
IF(AND('PRINTABLE (per grading)'!H$16="OUTPUT", 'PRINTABLE (per grading)'!B$13="Prelim"), IF(ISERROR(SUMIF(OUTPUT!C$20:M$20, "CLO2", OUTPUT!C194:M194) / OUTPUT!AL$7), "", SUMIF(OUTPUT!C$20:M$20, "CLO2", OUTPUT!C194:M194) / OUTPUT!AL$7),
IF(AND('PRINTABLE (per grading)'!H$16="OUTPUT", 'PRINTABLE (per grading)'!B$13="Midterm"), IF(ISERROR(SUMIF(OUTPUT!O$20:Y$20, "CLO2", OUTPUT!O194:Y194) / OUTPUT!AM$7), "", SUMIF(OUTPUT!O$20:Y$20, "CLO2", OUTPUT!O194:Y194) / OUTPUT!AM$7),
IF(AND('PRINTABLE (per grading)'!H$16="OUTPUT", 'PRINTABLE (per grading)'!B$13="Final"), IF(ISERROR(SUMIF(OUTPUT!AA$20:AI$20, "CLO2", OUTPUT!AA194:AI194) / OUTPUT!AN$7), "", SUMIF(OUTPUT!AA$20:AI$20, "CLO2", OUTPUT!AA194:AI194) / OUTPUT!AN$7),
"")))))),"")</f>
        <v/>
      </c>
      <c r="U192" s="232" t="str">
        <f t="shared" si="101"/>
        <v/>
      </c>
      <c r="V192" s="233" t="str">
        <f t="shared" si="102"/>
        <v/>
      </c>
      <c r="W192" s="25" t="str">
        <f>IF(B192 &lt;&gt; "", IFERROR(IF(C$16 = "PRELIM", SUMIF('Database (LECTURE-RES-PRAC)'!D$14:AG$14, "CLO3", 'Database (LECTURE-RES-PRAC)'!D189:AG189) / 'Grade computation'!F$6, IF(C$16 = "MIDTERM", SUMIF('Database (LECTURE-RES-PRAC)'!AJ$14:BM$14, "CLO3", 'Database (LECTURE-RES-PRAC)'!AJ189:BM189) / 'Grade computation'!G$6, IF(C$16 = "FINAL", SUMIF('Database (LECTURE-RES-PRAC)'!BP$14:CS$14, "CLO3", 'Database (LECTURE-RES-PRAC)'!BP189:CS189) / 'Grade computation'!H$6,""))),""),"")</f>
        <v/>
      </c>
      <c r="X192" s="232" t="str">
        <f t="shared" si="103"/>
        <v/>
      </c>
      <c r="Y192" s="25" t="str">
        <f>IF(B192 &lt;&gt; "",IF(AND('PRINTABLE (per grading)'!H$16="EXAM", 'PRINTABLE (per grading)'!B$13="Prelim"), IF(ISERROR(SUMIF('Exam (LECTURE ONLY)'!D$20:M$20, "CLO3", 'Exam (LECTURE ONLY)'!D194:M194) / 'Exam (LECTURE ONLY)'!AL$8), "", SUMIF('Exam (LECTURE ONLY)'!D$20:M$20, "CLO3", 'Exam (LECTURE ONLY)'!D194:M194) /'Exam (LECTURE ONLY)'!AL$8),
IF(AND('PRINTABLE (per grading)'!H$16="EXAM", 'PRINTABLE (per grading)'!B$13="Midterm"), IF(ISERROR(SUMIF('Exam (LECTURE ONLY)'!O$20:X$20, "CLO3", 'Exam (LECTURE ONLY)'!O194:X194) / 'Exam (LECTURE ONLY)'!AM$8), "", SUMIF('Exam (LECTURE ONLY)'!O$20:X$20, "CLO3", 'Exam (LECTURE ONLY)'!O194:X194) / 'Exam (LECTURE ONLY)'!AM$8),
IF(AND('PRINTABLE (per grading)'!H$16="EXAM", 'PRINTABLE (per grading)'!B$13="Final"), IF(ISERROR(SUMIF('Exam (LECTURE ONLY)'!Z$20:AI$20, "CLO3", 'Exam (LECTURE ONLY)'!Z194:AI194) / 'Exam (LECTURE ONLY)'!AN$8), "", SUMIF('Exam (LECTURE ONLY)'!Z$20:AI$20, "CLO3", 'Exam (LECTURE ONLY)'!Z194:AI194) / 'Exam (LECTURE ONLY)'!AN$8),
IF(AND('PRINTABLE (per grading)'!H$16="OUTPUT", 'PRINTABLE (per grading)'!B$13="Prelim"), IF(ISERROR(SUMIF(OUTPUT!C$20:M$20, "CLO3", OUTPUT!C194:M194) / OUTPUT!AL$8), "", SUMIF(OUTPUT!C$20:M$20, "CLO3", OUTPUT!C194:M194) / OUTPUT!AL$8),
IF(AND('PRINTABLE (per grading)'!H$16="OUTPUT", 'PRINTABLE (per grading)'!B$13="Midterm"), IF(ISERROR(SUMIF(OUTPUT!O$20:Y$20, "CLO3", OUTPUT!O194:Y194) / OUTPUT!AM$8), "", SUMIF(OUTPUT!O$20:Y$20, "CLO3", OUTPUT!O194:Y194) / OUTPUT!AM$8),
IF(AND('PRINTABLE (per grading)'!H$16="OUTPUT", 'PRINTABLE (per grading)'!B$13="Final"), IF(ISERROR(SUMIF(OUTPUT!AA$20:AI$20, "CLO3", OUTPUT!AA194:AI194) / OUTPUT!AN$8), "", SUMIF(OUTPUT!AA$20:AI$20, "CLO3", OUTPUT!AA194:AI194) / OUTPUT!AN$8),
"" )))))),"")</f>
        <v/>
      </c>
      <c r="Z192" s="232" t="str">
        <f t="shared" si="104"/>
        <v/>
      </c>
      <c r="AA192" s="233" t="str">
        <f t="shared" si="105"/>
        <v/>
      </c>
      <c r="AB192" s="25" t="str">
        <f>IF(B192 &lt;&gt; "", IFERROR(IF(C$16 = "PRELIM", SUMIF('Database (LECTURE-RES-PRAC)'!D$14:AG$14, "CLO4", 'Database (LECTURE-RES-PRAC)'!D189:AG189) / 'Grade computation'!F$7, IF(C$16 = "MIDTERM", SUMIF('Database (LECTURE-RES-PRAC)'!AJ$14:BM$14, "CLO4", 'Database (LECTURE-RES-PRAC)'!AJ189:BM189) / 'Grade computation'!G$7, IF(C$16 = "FINAL", SUMIF('Database (LECTURE-RES-PRAC)'!BP$14:CS$14, "CLO4", 'Database (LECTURE-RES-PRAC)'!BP189:CS189) / 'Grade computation'!H$7,""))),""),"")</f>
        <v/>
      </c>
      <c r="AC192" s="232" t="str">
        <f t="shared" si="106"/>
        <v/>
      </c>
      <c r="AD192" s="25" t="str">
        <f>IF(B192 &lt;&gt; "",IF(AND('PRINTABLE (per grading)'!H$16="EXAM", 'PRINTABLE (per grading)'!B$13="Prelim"), IF(ISERROR(SUMIF('Exam (LECTURE ONLY)'!D$20:M$20, "CLO4", 'Exam (LECTURE ONLY)'!D194:M194) / 'Exam (LECTURE ONLY)'!AL$9), "", SUMIF('Exam (LECTURE ONLY)'!D$20:M$20, "CLO4", 'Exam (LECTURE ONLY)'!D194:M194) /'Exam (LECTURE ONLY)'!AL$9),
IF(AND('PRINTABLE (per grading)'!H$16="EXAM", 'PRINTABLE (per grading)'!B$13="Midterm"), IF(ISERROR(SUMIF('Exam (LECTURE ONLY)'!O$20:X$20, "CLO4", 'Exam (LECTURE ONLY)'!O194:X194) / 'Exam (LECTURE ONLY)'!AM$9), "", SUMIF('Exam (LECTURE ONLY)'!O$20:X$20, "CLO4", 'Exam (LECTURE ONLY)'!O194:X194) / 'Exam (LECTURE ONLY)'!AM$9),
IF(AND('PRINTABLE (per grading)'!H$16="EXAM", 'PRINTABLE (per grading)'!B$13="Final"), IF(ISERROR(SUMIF('Exam (LECTURE ONLY)'!Z$20:AI$20, "CLO4", 'Exam (LECTURE ONLY)'!Z194:AI194) / 'Exam (LECTURE ONLY)'!AN$9), "", SUMIF('Exam (LECTURE ONLY)'!Z$20:AI$20, "CLO4", 'Exam (LECTURE ONLY)'!Z194:AI194) / 'Exam (LECTURE ONLY)'!AN$9),
IF(AND('PRINTABLE (per grading)'!H$16="OUTPUT", 'PRINTABLE (per grading)'!B$13="Prelim"), IF(ISERROR(SUMIF(OUTPUT!C$20:M$20, "CLO4", OUTPUT!C194:M194) / OUTPUT!AL$9), "", SUMIF(OUTPUT!C$20:M$20, "CLO4", OUTPUT!C194:M194) / OUTPUT!AL$9),
IF(AND('PRINTABLE (per grading)'!H$16="OUTPUT", 'PRINTABLE (per grading)'!B$13="Midterm"), IF(ISERROR(SUMIF(OUTPUT!O$20:Y$20, "CLO4", OUTPUT!O194:Y194) / OUTPUT!AM$9), "", SUMIF(OUTPUT!O$20:Y$20, "CLO4", OUTPUT!O194:Y194) / OUTPUT!AM$9),
IF(AND('PRINTABLE (per grading)'!H$16="OUTPUT", 'PRINTABLE (per grading)'!B$13="Final"), IF(ISERROR(SUMIF(OUTPUT!AA$20:AI$20, "CLO4", OUTPUT!AA194:AI194) / OUTPUT!AN$9), "", SUMIF(OUTPUT!AA$20:AI$20, "CLO4", OUTPUT!AA194:AI194) / OUTPUT!AN$9),
"")))))),"")</f>
        <v/>
      </c>
      <c r="AE192" s="232" t="str">
        <f t="shared" si="107"/>
        <v/>
      </c>
      <c r="AF192" s="233" t="str">
        <f t="shared" si="108"/>
        <v/>
      </c>
      <c r="AG192" s="25" t="str">
        <f>IF(B192 &lt;&gt; "", IFERROR(IF(C$16 = "PRELIM", SUMIF('Database (LECTURE-RES-PRAC)'!D$14:AG$14, "CLO5", 'Database (LECTURE-RES-PRAC)'!D189:AG189) / 'Grade computation'!F$8, IF(C$16 = "MIDTERM", SUMIF('Database (LECTURE-RES-PRAC)'!AJ$14:BM$14, "CLO5", 'Database (LECTURE-RES-PRAC)'!AJ189:BM189) / 'Grade computation'!G$8, IF(C$16 = "FINAL", SUMIF('Database (LECTURE-RES-PRAC)'!BP$14:CS$14, "CLO5", 'Database (LECTURE-RES-PRAC)'!BP189:CS189) / 'Grade computation'!H$8,""))),""),"")</f>
        <v/>
      </c>
      <c r="AH192" s="232" t="str">
        <f t="shared" si="109"/>
        <v/>
      </c>
      <c r="AI192" s="25" t="str">
        <f>IF(B192 &lt;&gt; "",IF(AND('PRINTABLE (per grading)'!H$16="EXAM", 'PRINTABLE (per grading)'!B$13="Prelim"), IF(ISERROR(SUMIF('Exam (LECTURE ONLY)'!D$20:M$20, "CLO5", 'Exam (LECTURE ONLY)'!D194:M194) / 'Exam (LECTURE ONLY)'!AL$10), "", SUMIF('Exam (LECTURE ONLY)'!D$20:M$20, "CLO5", 'Exam (LECTURE ONLY)'!D194:M194) /'Exam (LECTURE ONLY)'!AL$10),
IF(AND('PRINTABLE (per grading)'!H$16="EXAM", 'PRINTABLE (per grading)'!B$13="Midterm"), IF(ISERROR(SUMIF('Exam (LECTURE ONLY)'!O$20:X$20, "CLO5", 'Exam (LECTURE ONLY)'!O194:X194) / 'Exam (LECTURE ONLY)'!AM$10), "", SUMIF('Exam (LECTURE ONLY)'!O$20:X$20, "CLO5", 'Exam (LECTURE ONLY)'!O194:X194) / 'Exam (LECTURE ONLY)'!AM$10),
IF(AND('PRINTABLE (per grading)'!H$16="EXAM", 'PRINTABLE (per grading)'!B$13="Final"), IF(ISERROR(SUMIF('Exam (LECTURE ONLY)'!Z$20:AI$20, "CLO5", 'Exam (LECTURE ONLY)'!Z194:AI194) / 'Exam (LECTURE ONLY)'!AN$10), "", SUMIF('Exam (LECTURE ONLY)'!Z$20:AI$20, "CLO5", 'Exam (LECTURE ONLY)'!Z194:AI194) / 'Exam (LECTURE ONLY)'!AN$10),
IF(AND('PRINTABLE (per grading)'!H$16="OUTPUT", 'PRINTABLE (per grading)'!B$13="Prelim"), IF(ISERROR(SUMIF(OUTPUT!C$20:M$20, "CLO5", OUTPUT!C194:M194) / OUTPUT!AL$10), "", SUMIF(OUTPUT!C$20:M$20, "CLO5", OUTPUT!C194:M194) / OUTPUT!AL$10),
IF(AND('PRINTABLE (per grading)'!H$16="OUTPUT", 'PRINTABLE (per grading)'!B$13="Midterm"), IF(ISERROR(SUMIF(OUTPUT!O$20:Y$20, "CLO5", OUTPUT!O194:Y194) / OUTPUT!AM$10), "", SUMIF(OUTPUT!O$20:Y$20, "CLO5", OUTPUT!O194:Y194) / OUTPUT!AM$10),
IF(AND('PRINTABLE (per grading)'!H$16="OUTPUT", 'PRINTABLE (per grading)'!B$13="Final"), IF(ISERROR(SUMIF(OUTPUT!AA$20:AI$20, "CLO5", OUTPUT!AA194:AI194) / OUTPUT!AN$10), "", SUMIF(OUTPUT!AA$20:AI$20, "CLO5", OUTPUT!AA194:AI194) / OUTPUT!AN$10),
"")))))),"")</f>
        <v/>
      </c>
      <c r="AJ192" s="232" t="str">
        <f t="shared" si="110"/>
        <v/>
      </c>
      <c r="AK192" s="233" t="str">
        <f t="shared" si="111"/>
        <v/>
      </c>
      <c r="AL192" s="25" t="str">
        <f>IF(B192 &lt;&gt; "", IFERROR(IF(C$16 = "PRELIM", SUMIF('Database (LECTURE-RES-PRAC)'!D$14:AG$14, "CLO6", 'Database (LECTURE-RES-PRAC)'!D189:AG189) / 'Grade computation'!F$9, IF(C$16 = "MIDTERM", SUMIF('Database (LECTURE-RES-PRAC)'!AJ$14:BM$14, "CLO6", 'Database (LECTURE-RES-PRAC)'!AJ189:BM189) / 'Grade computation'!G$9, IF(C$16 = "FINAL", SUMIF('Database (LECTURE-RES-PRAC)'!BP$14:CS$14, "CLO6", 'Database (LECTURE-RES-PRAC)'!BP189:CS189) / 'Grade computation'!H$9,""))),""),"")</f>
        <v/>
      </c>
      <c r="AM192" s="232" t="str">
        <f t="shared" si="112"/>
        <v/>
      </c>
      <c r="AN192" s="25" t="str">
        <f>IF(B192 &lt;&gt; "",IF(AND('PRINTABLE (per grading)'!H$16="EXAM", 'PRINTABLE (per grading)'!B$13="Prelim"), IF(ISERROR(SUMIF('Exam (LECTURE ONLY)'!D$20:M$20, "CLO6", 'Exam (LECTURE ONLY)'!D194:M194) / 'Exam (LECTURE ONLY)'!AL$11), "", SUMIF('Exam (LECTURE ONLY)'!D$20:M$20, "CLO6", 'Exam (LECTURE ONLY)'!D194:M194) /'Exam (LECTURE ONLY)'!AL$11),
IF(AND('PRINTABLE (per grading)'!H$16="EXAM", 'PRINTABLE (per grading)'!B$13="Midterm"), IF(ISERROR(SUMIF('Exam (LECTURE ONLY)'!O$20:X$20, "CLO6", 'Exam (LECTURE ONLY)'!O194:X194) / 'Exam (LECTURE ONLY)'!AM$11), "", SUMIF('Exam (LECTURE ONLY)'!O$20:X$20, "CLO6", 'Exam (LECTURE ONLY)'!O194:X194) / 'Exam (LECTURE ONLY)'!AM$11),
IF(AND('PRINTABLE (per grading)'!H$16="EXAM", 'PRINTABLE (per grading)'!B$13="Final"), IF(ISERROR(SUMIF('Exam (LECTURE ONLY)'!Z$20:AI$20, "CLO6", 'Exam (LECTURE ONLY)'!Z194:AI194) / 'Exam (LECTURE ONLY)'!AN$11), "", SUMIF('Exam (LECTURE ONLY)'!Z$20:AI$20, "CLO6", 'Exam (LECTURE ONLY)'!Z194:AI194) / 'Exam (LECTURE ONLY)'!AN$11),
IF(AND('PRINTABLE (per grading)'!H$16="OUTPUT", 'PRINTABLE (per grading)'!B$13="Prelim"), IF(ISERROR(SUMIF(OUTPUT!C$20:M$20, "CLO6", OUTPUT!C194:M194) / OUTPUT!AL$11), "", SUMIF(OUTPUT!C$20:M$20, "CLO6", OUTPUT!C194:M194) / OUTPUT!AL$11),
IF(AND('PRINTABLE (per grading)'!H$16="OUTPUT", 'PRINTABLE (per grading)'!B$13="Midterm"), IF(ISERROR(SUMIF(OUTPUT!O$20:Y$20, "CLO6", OUTPUT!O194:Y194) / OUTPUT!AM$11), "", SUMIF(OUTPUT!O$20:Y$20, "CLO6", OUTPUT!O194:Y194) / OUTPUT!AM$11),
IF(AND('PRINTABLE (per grading)'!H$16="OUTPUT", 'PRINTABLE (per grading)'!B$13="Final"), IF(ISERROR(SUMIF(OUTPUT!AA$20:AI$20, "CLO6", OUTPUT!AA194:AI194) / OUTPUT!AN$11), "", SUMIF(OUTPUT!AA$20:AI$20, "CLO6", OUTPUT!AA194:AI194) / OUTPUT!AN$11),
"")))))),"")</f>
        <v/>
      </c>
      <c r="AO192" s="232" t="str">
        <f t="shared" si="113"/>
        <v/>
      </c>
      <c r="AP192" s="233" t="str">
        <f t="shared" si="114"/>
        <v/>
      </c>
      <c r="AQ192" s="25" t="str">
        <f>IF(B192 &lt;&gt; "", IFERROR(IF(C$16 = "PRELIM", SUMIF('Database (LECTURE-RES-PRAC)'!D$14:AG$14, "CLO7", 'Database (LECTURE-RES-PRAC)'!D189:AG189) / 'Grade computation'!F$10, IF(C$16 = "MIDTERM", SUMIF('Database (LECTURE-RES-PRAC)'!AJ$14:BM$14, "CLO7", 'Database (LECTURE-RES-PRAC)'!AJ189:BM189) / 'Grade computation'!G$10, IF(C$16 = "FINAL", SUMIF('Database (LECTURE-RES-PRAC)'!BP$14:CS$14, "CLO7", 'Database (LECTURE-RES-PRAC)'!BP189:CS189) / 'Grade computation'!H$10,""))),""),"")</f>
        <v/>
      </c>
      <c r="AR192" s="232" t="str">
        <f t="shared" si="115"/>
        <v/>
      </c>
      <c r="AS192" s="25" t="str">
        <f>IF(B192 &lt;&gt; "",IF(AND('PRINTABLE (per grading)'!H$16="EXAM", 'PRINTABLE (per grading)'!B$13="Prelim"), IF(ISERROR(SUMIF('Exam (LECTURE ONLY)'!D$20:M$20, "CLO7", 'Exam (LECTURE ONLY)'!D194:M194) / 'Exam (LECTURE ONLY)'!AL$12), "", SUMIF('Exam (LECTURE ONLY)'!D$20:M$20, "CLO7", 'Exam (LECTURE ONLY)'!D194:M194) /'Exam (LECTURE ONLY)'!AL$12),
IF(AND('PRINTABLE (per grading)'!H$16="EXAM", 'PRINTABLE (per grading)'!B$13="Midterm"), IF(ISERROR(SUMIF('Exam (LECTURE ONLY)'!O$20:X$20, "CLO7", 'Exam (LECTURE ONLY)'!O194:X194) / 'Exam (LECTURE ONLY)'!AM$12), "", SUMIF('Exam (LECTURE ONLY)'!O$20:X$20, "CLO7", 'Exam (LECTURE ONLY)'!O194:X194) / 'Exam (LECTURE ONLY)'!AM$12),
IF(AND('PRINTABLE (per grading)'!H$16="EXAM", 'PRINTABLE (per grading)'!B$13="Final"), IF(ISERROR(SUMIF('Exam (LECTURE ONLY)'!Z$20:AI$20, "CLO7", 'Exam (LECTURE ONLY)'!Z194:AI194) / 'Exam (LECTURE ONLY)'!AN$12), "", SUMIF('Exam (LECTURE ONLY)'!Z$20:AI$20, "CLO7", 'Exam (LECTURE ONLY)'!Z194:AI194) / 'Exam (LECTURE ONLY)'!AN$12),
IF(AND('PRINTABLE (per grading)'!H$16="OUTPUT", 'PRINTABLE (per grading)'!B$13="Prelim"), IF(ISERROR(SUMIF(OUTPUT!C$20:M$20, "CLO7", OUTPUT!C194:M194) / OUTPUT!AL$12), "", SUMIF(OUTPUT!C$20:M$20, "CLO7", OUTPUT!C194:M194) / OUTPUT!AL$12),
IF(AND('PRINTABLE (per grading)'!H$16="OUTPUT", 'PRINTABLE (per grading)'!B$13="Midterm"), IF(ISERROR(SUMIF(OUTPUT!O$20:Y$20, "CLO7", OUTPUT!O194:Y194) / OUTPUT!AM$12), "", SUMIF(OUTPUT!O$20:Y$20, "CLO7", OUTPUT!O194:Y194) / OUTPUT!AM$12),
IF(AND('PRINTABLE (per grading)'!H$16="OUTPUT", 'PRINTABLE (per grading)'!B$13="Final"), IF(ISERROR(SUMIF(OUTPUT!AA$20:AI$20, "CLO7", OUTPUT!AA194:AI194) / OUTPUT!AN$12), "", SUMIF(OUTPUT!AA$20:AI$20, "CLO7", OUTPUT!AA194:AI194) / OUTPUT!AN$12),
"")))))),"")</f>
        <v/>
      </c>
      <c r="AT192" s="232" t="str">
        <f t="shared" si="116"/>
        <v/>
      </c>
      <c r="AU192" s="233" t="str">
        <f t="shared" si="117"/>
        <v/>
      </c>
      <c r="AV192" s="25" t="str">
        <f>IF(B192 &lt;&gt; "", IFERROR(IF(C$16 = "PRELIM", SUMIF('Database (LECTURE-RES-PRAC)'!D$14:AG$14, "CLO8", 'Database (LECTURE-RES-PRAC)'!D189:AG189) / 'Grade computation'!F$11, IF(C$16 = "MIDTERM", SUMIF('Database (LECTURE-RES-PRAC)'!AJ$14:BM$14, "CLO8", 'Database (LECTURE-RES-PRAC)'!AJ189:BM189) / 'Grade computation'!G$11, IF(C$16 = "FINAL", SUMIF('Database (LECTURE-RES-PRAC)'!BP$14:CS$14, "CLO8", 'Database (LECTURE-RES-PRAC)'!BP189:CS189) / 'Grade computation'!H$11,""))),""),"")</f>
        <v/>
      </c>
      <c r="AW192" s="232" t="str">
        <f t="shared" si="118"/>
        <v/>
      </c>
      <c r="AX192" s="25" t="str">
        <f>IF(B192 &lt;&gt; "",IF(AND('PRINTABLE (per grading)'!H$16="EXAM", 'PRINTABLE (per grading)'!B$13="Prelim"), IF(ISERROR(SUMIF('Exam (LECTURE ONLY)'!D$20:M$20, "CLO8", 'Exam (LECTURE ONLY)'!D194:M194) / 'Exam (LECTURE ONLY)'!AL$13), "", SUMIF('Exam (LECTURE ONLY)'!D$20:M$20, "CLO8", 'Exam (LECTURE ONLY)'!D194:M194) /'Exam (LECTURE ONLY)'!AL$13),
IF(AND('PRINTABLE (per grading)'!H$16="EXAM", 'PRINTABLE (per grading)'!B$13="Midterm"), IF(ISERROR(SUMIF('Exam (LECTURE ONLY)'!O$20:X$20, "CLO8", 'Exam (LECTURE ONLY)'!O194:X194) / 'Exam (LECTURE ONLY)'!AM$13), "", SUMIF('Exam (LECTURE ONLY)'!O$20:X$20, "CLO8", 'Exam (LECTURE ONLY)'!O194:X194) / 'Exam (LECTURE ONLY)'!AM$13),
IF(AND('PRINTABLE (per grading)'!H$16="EXAM", 'PRINTABLE (per grading)'!B$13="Final"), IF(ISERROR(SUMIF('Exam (LECTURE ONLY)'!Z$20:AI$20, "CLO8", 'Exam (LECTURE ONLY)'!Z194:AI194) / 'Exam (LECTURE ONLY)'!AN$13), "", SUMIF('Exam (LECTURE ONLY)'!Z$20:AI$20, "CLO8", 'Exam (LECTURE ONLY)'!Z194:AI194) / 'Exam (LECTURE ONLY)'!AN$13),
IF(AND('PRINTABLE (per grading)'!H$16="OUTPUT", 'PRINTABLE (per grading)'!B$13="Prelim"), IF(ISERROR(SUMIF(OUTPUT!C$20:M$20, "CLO8", OUTPUT!C194:M194) / OUTPUT!AL$13), "", SUMIF(OUTPUT!C$20:M$20, "CLO8", OUTPUT!C194:M194) / OUTPUT!AL$13),
IF(AND('PRINTABLE (per grading)'!H$16="OUTPUT", 'PRINTABLE (per grading)'!B$13="Midterm"), IF(ISERROR(SUMIF(OUTPUT!O$20:Y$20, "CLO8", OUTPUT!O194:Y194) / OUTPUT!AM$13), "", SUMIF(OUTPUT!O$20:Y$20, "CLO8", OUTPUT!O194:Y194) / OUTPUT!AM$13),
IF(AND('PRINTABLE (per grading)'!H$16="OUTPUT", 'PRINTABLE (per grading)'!B$13="Final"), IF(ISERROR(SUMIF(OUTPUT!AA$20:AI$20, "CLO8", OUTPUT!AA194:AI194) / OUTPUT!AN$13), "", SUMIF(OUTPUT!AA$20:AI$20, "CLO8", OUTPUT!AA194:AI194) / OUTPUT!AN$13),
"")))))),"")</f>
        <v/>
      </c>
      <c r="AY192" s="232" t="str">
        <f t="shared" si="119"/>
        <v/>
      </c>
      <c r="AZ192" s="233" t="str">
        <f t="shared" si="120"/>
        <v/>
      </c>
      <c r="BA192" s="25" t="str">
        <f>IF(B192 &lt;&gt; "", IFERROR(IF(C$16 = "PRELIM", SUMIF('Database (LECTURE-RES-PRAC)'!D$14:AG$14, "CLO9", 'Database (LECTURE-RES-PRAC)'!D189:AG189) / 'Grade computation'!F$12, IF(C$16 = "MIDTERM", SUMIF('Database (LECTURE-RES-PRAC)'!AJ$14:BM$14, "CLO9", 'Database (LECTURE-RES-PRAC)'!AJ189:BM189) / 'Grade computation'!G$12, IF(C$16 = "FINAL", SUMIF('Database (LECTURE-RES-PRAC)'!BP$14:CS$14, "CLO9", 'Database (LECTURE-RES-PRAC)'!BP189:CS189) / 'Grade computation'!H$12,""))),""),"")</f>
        <v/>
      </c>
      <c r="BB192" s="232" t="str">
        <f t="shared" si="121"/>
        <v/>
      </c>
      <c r="BC192" s="25" t="str">
        <f>IF(B192 &lt;&gt; "",IF(AND('PRINTABLE (per grading)'!H$16="EXAM", 'PRINTABLE (per grading)'!B$13="Prelim"), IF(ISERROR(SUMIF('Exam (LECTURE ONLY)'!D$20:M$20, "CLO9", 'Exam (LECTURE ONLY)'!D194:M194) / 'Exam (LECTURE ONLY)'!AL$14), "", SUMIF('Exam (LECTURE ONLY)'!D$20:M$20, "CLO9", 'Exam (LECTURE ONLY)'!D194:M194) /'Exam (LECTURE ONLY)'!AL$14),
IF(AND('PRINTABLE (per grading)'!H$16="EXAM", 'PRINTABLE (per grading)'!B$13="Midterm"), IF(ISERROR(SUMIF('Exam (LECTURE ONLY)'!O$20:X$20, "CLO9", 'Exam (LECTURE ONLY)'!O194:X194) / 'Exam (LECTURE ONLY)'!AM$14), "", SUMIF('Exam (LECTURE ONLY)'!O$20:X$20, "CLO9", 'Exam (LECTURE ONLY)'!O194:X194) / 'Exam (LECTURE ONLY)'!AM$14),
IF(AND('PRINTABLE (per grading)'!H$16="EXAM", 'PRINTABLE (per grading)'!B$13="Final"), IF(ISERROR(SUMIF('Exam (LECTURE ONLY)'!Z$20:AI$20, "CLO9", 'Exam (LECTURE ONLY)'!Z194:AI194) / 'Exam (LECTURE ONLY)'!AN$14), "", SUMIF('Exam (LECTURE ONLY)'!Z$20:AI$20, "CLO9", 'Exam (LECTURE ONLY)'!Z194:AI194) / 'Exam (LECTURE ONLY)'!AN$14),
IF(AND('PRINTABLE (per grading)'!H$16="OUTPUT", 'PRINTABLE (per grading)'!B$13="Prelim"), IF(ISERROR(SUMIF(OUTPUT!C$20:M$20, "CLO9", OUTPUT!C194:M194) / OUTPUT!AL$14), "", SUMIF(OUTPUT!C$20:M$20, "CLO9", OUTPUT!C194:M194) / OUTPUT!AL$14),
IF(AND('PRINTABLE (per grading)'!H$16="OUTPUT", 'PRINTABLE (per grading)'!B$13="Midterm"), IF(ISERROR(SUMIF(OUTPUT!O$20:Y$20, "CLO9", OUTPUT!O194:Y194) / OUTPUT!AM$14), "", SUMIF(OUTPUT!O$20:Y$20, "CLO9", OUTPUT!O194:Y194) / OUTPUT!AM$14),
IF(AND('PRINTABLE (per grading)'!H$16="OUTPUT", 'PRINTABLE (per grading)'!B$13="Final"), IF(ISERROR(SUMIF(OUTPUT!AA$20:AI$20, "CLO9", OUTPUT!AA194:AI194) / OUTPUT!AN$14), "", SUMIF(OUTPUT!AA$20:AI$20, "CLO9", OUTPUT!AA194:AI194) / OUTPUT!AN$14),
"")))))),"")</f>
        <v/>
      </c>
      <c r="BD192" s="232" t="str">
        <f t="shared" si="122"/>
        <v/>
      </c>
      <c r="BE192" s="233" t="str">
        <f t="shared" si="123"/>
        <v/>
      </c>
      <c r="BF192" s="25" t="str">
        <f>IF(B192 &lt;&gt; "", IFERROR(IF(C$16 = "PRELIM", SUMIF('Database (LECTURE-RES-PRAC)'!D$14:AG$14, "CLO10", 'Database (LECTURE-RES-PRAC)'!D189:AG189) / 'Grade computation'!F$13, IF(C$16 = "MIDTERM", SUMIF('Database (LECTURE-RES-PRAC)'!AJ$14:BM$14, "CLO10", 'Database (LECTURE-RES-PRAC)'!AJ189:BM189) / 'Grade computation'!G$13, IF(C$16 = "FINAL", SUMIF('Database (LECTURE-RES-PRAC)'!BP$14:CS$14, "CLO10", 'Database (LECTURE-RES-PRAC)'!BP189:CS189) / 'Grade computation'!H$13,""))),""),"")</f>
        <v/>
      </c>
      <c r="BG192" s="232" t="str">
        <f t="shared" si="124"/>
        <v/>
      </c>
      <c r="BH192" s="25" t="str">
        <f>IF(B192 &lt;&gt; "",IF(AND('PRINTABLE (per grading)'!H$16="EXAM", 'PRINTABLE (per grading)'!B$13="Prelim"), IF(ISERROR(SUMIF('Exam (LECTURE ONLY)'!D$20:M$20, "CLO10", 'Exam (LECTURE ONLY)'!D194:M194) / 'Exam (LECTURE ONLY)'!AL$15), "", SUMIF('Exam (LECTURE ONLY)'!D$20:M$20, "CLO10", 'Exam (LECTURE ONLY)'!D194:M194) /'Exam (LECTURE ONLY)'!AL$15),
IF(AND('PRINTABLE (per grading)'!H$16="EXAM", 'PRINTABLE (per grading)'!B$13="Midterm"), IF(ISERROR(SUMIF('Exam (LECTURE ONLY)'!O$20:X$20, "CLO10", 'Exam (LECTURE ONLY)'!O194:X194) / 'Exam (LECTURE ONLY)'!AM$15), "", SUMIF('Exam (LECTURE ONLY)'!O$20:X$20, "CLO10", 'Exam (LECTURE ONLY)'!O194:X194) / 'Exam (LECTURE ONLY)'!AM$15),
IF(AND('PRINTABLE (per grading)'!H$16="EXAM", 'PRINTABLE (per grading)'!B$13="Final"), IF(ISERROR(SUMIF('Exam (LECTURE ONLY)'!Z$20:AI$20, "CLO10", 'Exam (LECTURE ONLY)'!Z194:AI194) / 'Exam (LECTURE ONLY)'!AN$15), "", SUMIF('Exam (LECTURE ONLY)'!Z$20:AI$20, "CLO10", 'Exam (LECTURE ONLY)'!Z194:AI194) / 'Exam (LECTURE ONLY)'!AN$15),
IF(AND('PRINTABLE (per grading)'!H$16="OUTPUT", 'PRINTABLE (per grading)'!B$13="Prelim"), IF(ISERROR(SUMIF(OUTPUT!C$20:M$20, "CLO10", OUTPUT!C194:M194) / OUTPUT!AL$15), "", SUMIF(OUTPUT!C$20:M$20, "CLO10", OUTPUT!C194:M194) / OUTPUT!AL$15),
IF(AND('PRINTABLE (per grading)'!H$16="OUTPUT", 'PRINTABLE (per grading)'!B$13="Midterm"), IF(ISERROR(SUMIF(OUTPUT!O$20:Y$20, "CLO10", OUTPUT!O194:Y194) / OUTPUT!AM$15), "", SUMIF(OUTPUT!O$20:Y$20, "CLO10", OUTPUT!O194:Y194) / OUTPUT!AM$15),
IF(AND('PRINTABLE (per grading)'!H$16="OUTPUT", 'PRINTABLE (per grading)'!B$13="Final"), IF(ISERROR(SUMIF(OUTPUT!AA$20:AI$20, "CLO10", OUTPUT!AA194:AI194) / OUTPUT!AN$15), "", SUMIF(OUTPUT!AA$20:AI$20, "CLO10", OUTPUT!AA194:AI194) / OUTPUT!AN$15),
"")))))),"")</f>
        <v/>
      </c>
      <c r="BI192" s="232" t="str">
        <f t="shared" si="125"/>
        <v/>
      </c>
      <c r="BJ192" s="233" t="str">
        <f t="shared" si="126"/>
        <v/>
      </c>
      <c r="BK192" s="2"/>
    </row>
    <row r="193" spans="1:63" ht="20.100000000000001" customHeight="1">
      <c r="A193" s="118" t="str">
        <f>IF(ISBLANK('Database (LECTURE-RES-PRAC)'!A190),"",'Database (LECTURE-RES-PRAC)'!A190)</f>
        <v/>
      </c>
      <c r="B193" s="119" t="str">
        <f>IF(ISBLANK('Database (LECTURE-RES-PRAC)'!B190),"",'Database (LECTURE-RES-PRAC)'!B190)</f>
        <v/>
      </c>
      <c r="C193" s="134" t="str">
        <f>IF(B193&lt;&gt;"",IF(C$16="PRELIM",'Grade computation'!C193, IF(C$16="MIDTERM",'Grade computation'!K193, IF(C$16="FINAL",'Grade computation'!S193,""))),"")</f>
        <v/>
      </c>
      <c r="D193" s="135" t="str">
        <f t="shared" si="1"/>
        <v/>
      </c>
      <c r="E193" s="134" t="str">
        <f>IF(B193&lt;&gt;"", IF(C$16="PRELIM",'Grade computation'!E193, IF(C$16="MIDTERM",'Grade computation'!M193, IF(C$16="FINAL",'Grade computation'!U193,""))),"")</f>
        <v/>
      </c>
      <c r="F193" s="136" t="str">
        <f t="shared" si="2"/>
        <v/>
      </c>
      <c r="G193" s="137" t="str">
        <f t="shared" si="3"/>
        <v/>
      </c>
      <c r="H193" s="207" t="str">
        <f>IF(B193&lt;&gt;"",IF(C$16="PRELIM", 'Grade computation'!H193, IF(C$16="MIDTERM", 'Grade computation'!P193, IF(C$16="FINAL",'Grade computation'!X193, ""))),"")</f>
        <v/>
      </c>
      <c r="I193" s="137" t="str">
        <f t="shared" si="4"/>
        <v/>
      </c>
      <c r="J193" s="139" t="str">
        <f t="shared" si="5"/>
        <v/>
      </c>
      <c r="K193" s="377" t="str">
        <f t="shared" si="6"/>
        <v/>
      </c>
      <c r="L193" s="434"/>
      <c r="M193" s="25" t="str">
        <f>IF(B193 &lt;&gt; "", IFERROR(IF(C$16 = "PRELIM", SUMIF('Database (LECTURE-RES-PRAC)'!D$14:AG$14, "CLO1", 'Database (LECTURE-RES-PRAC)'!D190:AG190) / 'Grade computation'!F$4, IF(C$16 = "MIDTERM", SUMIF('Database (LECTURE-RES-PRAC)'!AJ$14:BM$14, "CLO1", 'Database (LECTURE-RES-PRAC)'!AJ190:BM190) / 'Grade computation'!G$4, IF(C$16 = "FINAL", SUMIF('Database (LECTURE-RES-PRAC)'!BP$14:CS$14, "CLO1", 'Database (LECTURE-RES-PRAC)'!BP190:CS190) / 'Grade computation'!H$4,""))),""),"")</f>
        <v/>
      </c>
      <c r="N193" s="232" t="str">
        <f t="shared" si="97"/>
        <v/>
      </c>
      <c r="O193" s="25" t="str">
        <f>IF(B193 &lt;&gt; "",IF(AND('PRINTABLE (per grading)'!H$16="EXAM", 'PRINTABLE (per grading)'!B$13="Prelim"), IF(ISERROR(SUMIF('Exam (LECTURE ONLY)'!D$20:M$20, "CLO1", 'Exam (LECTURE ONLY)'!D195:M195) / 'Exam (LECTURE ONLY)'!AL$6), "", SUMIF('Exam (LECTURE ONLY)'!D$20:M$20, "CLO1", 'Exam (LECTURE ONLY)'!D195:M195) /'Exam (LECTURE ONLY)'!AL$6),
IF(AND('PRINTABLE (per grading)'!H$16="EXAM", 'PRINTABLE (per grading)'!B$13="Midterm"), IF(ISERROR(SUMIF('Exam (LECTURE ONLY)'!O$20:X$20, "CLO1", 'Exam (LECTURE ONLY)'!O195:X195) / 'Exam (LECTURE ONLY)'!AM$6), "", SUMIF('Exam (LECTURE ONLY)'!O$20:X$20, "CLO1", 'Exam (LECTURE ONLY)'!O195:X195) / 'Exam (LECTURE ONLY)'!AM$6),
IF(AND('PRINTABLE (per grading)'!H$16="EXAM", 'PRINTABLE (per grading)'!B$13="Final"), IF(ISERROR(SUMIF('Exam (LECTURE ONLY)'!Z$20:AI$20, "CLO1", 'Exam (LECTURE ONLY)'!Z195:AI195) / 'Exam (LECTURE ONLY)'!AN$6), "", SUMIF('Exam (LECTURE ONLY)'!Z$20:AI$20, "CLO1", 'Exam (LECTURE ONLY)'!Z195:AI195) / 'Exam (LECTURE ONLY)'!AN$6),
IF(AND('PRINTABLE (per grading)'!H$16="OUTPUT", 'PRINTABLE (per grading)'!B$13="Prelim"), IF(ISERROR(SUMIF(OUTPUT!C$20:M$20, "CLO1", OUTPUT!C195:M195) / OUTPUT!AL$6), "", SUMIF(OUTPUT!C$20:M$20, "CLO1", OUTPUT!C195:M195) / OUTPUT!AL$6),
IF(AND('PRINTABLE (per grading)'!H$16="OUTPUT", 'PRINTABLE (per grading)'!B$13="Midterm"), IF(ISERROR(SUMIF(OUTPUT!O$20:Y$20, "CLO1", OUTPUT!O195:Y195) / OUTPUT!AM$6), "", SUMIF(OUTPUT!O$20:Y$20, "CLO1", OUTPUT!O195:Y195) / OUTPUT!AM$6),
IF(AND('PRINTABLE (per grading)'!H$16="OUTPUT", 'PRINTABLE (per grading)'!B$13="Final"), IF(ISERROR(SUMIF(OUTPUT!AA$20:AI$20, "CLO1", OUTPUT!AA195:AI195) / OUTPUT!AN$6), "", SUMIF(OUTPUT!AA$20:AI$20, "CLO1", OUTPUT!AA195:AI195) / OUTPUT!AN$6),
"")))))),"")</f>
        <v/>
      </c>
      <c r="P193" s="232" t="str">
        <f t="shared" si="98"/>
        <v/>
      </c>
      <c r="Q193" s="233" t="str">
        <f t="shared" si="99"/>
        <v/>
      </c>
      <c r="R193" s="25" t="str">
        <f>IF(B193 &lt;&gt; "", IFERROR(IF(C$16 = "PRELIM", SUMIF('Database (LECTURE-RES-PRAC)'!D$14:AG$14, "CLO2", 'Database (LECTURE-RES-PRAC)'!D190:AG190) / 'Grade computation'!F$5, IF(C$16 = "MIDTERM", SUMIF('Database (LECTURE-RES-PRAC)'!AJ$14:BM$14, "CLO2", 'Database (LECTURE-RES-PRAC)'!AJ190:BM190) / 'Grade computation'!G$5, IF(C$16 = "FINAL", SUMIF('Database (LECTURE-RES-PRAC)'!BP$14:CS$14, "CLO2", 'Database (LECTURE-RES-PRAC)'!BP190:CS190) / 'Grade computation'!H$5,""))),""),"")</f>
        <v/>
      </c>
      <c r="S193" s="232" t="str">
        <f t="shared" si="100"/>
        <v/>
      </c>
      <c r="T193" s="25" t="str">
        <f>IF(B193 &lt;&gt; "",IF(AND('PRINTABLE (per grading)'!H$16="EXAM", 'PRINTABLE (per grading)'!B$13="Prelim"), IF(ISERROR(SUMIF('Exam (LECTURE ONLY)'!D$20:M$20, "CLO2", 'Exam (LECTURE ONLY)'!D195:M195) / 'Exam (LECTURE ONLY)'!AL$7), "", SUMIF('Exam (LECTURE ONLY)'!D$20:M$20, "CLO2", 'Exam (LECTURE ONLY)'!D195:M195) /'Exam (LECTURE ONLY)'!AL$7),
IF(AND('PRINTABLE (per grading)'!H$16="EXAM", 'PRINTABLE (per grading)'!B$13="Midterm"), IF(ISERROR(SUMIF('Exam (LECTURE ONLY)'!O$20:X$20, "CLO2", 'Exam (LECTURE ONLY)'!O195:X195) / 'Exam (LECTURE ONLY)'!AM$7), "", SUMIF('Exam (LECTURE ONLY)'!O$20:X$20, "CLO2", 'Exam (LECTURE ONLY)'!O195:X195) / 'Exam (LECTURE ONLY)'!AM$7),
IF(AND('PRINTABLE (per grading)'!H$16="EXAM", 'PRINTABLE (per grading)'!B$13="Final"), IF(ISERROR(SUMIF('Exam (LECTURE ONLY)'!Z$20:AI$20, "CLO2", 'Exam (LECTURE ONLY)'!Z195:AI195) / 'Exam (LECTURE ONLY)'!AN$7), "", SUMIF('Exam (LECTURE ONLY)'!Z$20:AI$20, "CLO2", 'Exam (LECTURE ONLY)'!Z195:AI195) / 'Exam (LECTURE ONLY)'!AN$7),
IF(AND('PRINTABLE (per grading)'!H$16="OUTPUT", 'PRINTABLE (per grading)'!B$13="Prelim"), IF(ISERROR(SUMIF(OUTPUT!C$20:M$20, "CLO2", OUTPUT!C195:M195) / OUTPUT!AL$7), "", SUMIF(OUTPUT!C$20:M$20, "CLO2", OUTPUT!C195:M195) / OUTPUT!AL$7),
IF(AND('PRINTABLE (per grading)'!H$16="OUTPUT", 'PRINTABLE (per grading)'!B$13="Midterm"), IF(ISERROR(SUMIF(OUTPUT!O$20:Y$20, "CLO2", OUTPUT!O195:Y195) / OUTPUT!AM$7), "", SUMIF(OUTPUT!O$20:Y$20, "CLO2", OUTPUT!O195:Y195) / OUTPUT!AM$7),
IF(AND('PRINTABLE (per grading)'!H$16="OUTPUT", 'PRINTABLE (per grading)'!B$13="Final"), IF(ISERROR(SUMIF(OUTPUT!AA$20:AI$20, "CLO2", OUTPUT!AA195:AI195) / OUTPUT!AN$7), "", SUMIF(OUTPUT!AA$20:AI$20, "CLO2", OUTPUT!AA195:AI195) / OUTPUT!AN$7),
"")))))),"")</f>
        <v/>
      </c>
      <c r="U193" s="232" t="str">
        <f t="shared" si="101"/>
        <v/>
      </c>
      <c r="V193" s="233" t="str">
        <f t="shared" si="102"/>
        <v/>
      </c>
      <c r="W193" s="25" t="str">
        <f>IF(B193 &lt;&gt; "", IFERROR(IF(C$16 = "PRELIM", SUMIF('Database (LECTURE-RES-PRAC)'!D$14:AG$14, "CLO3", 'Database (LECTURE-RES-PRAC)'!D190:AG190) / 'Grade computation'!F$6, IF(C$16 = "MIDTERM", SUMIF('Database (LECTURE-RES-PRAC)'!AJ$14:BM$14, "CLO3", 'Database (LECTURE-RES-PRAC)'!AJ190:BM190) / 'Grade computation'!G$6, IF(C$16 = "FINAL", SUMIF('Database (LECTURE-RES-PRAC)'!BP$14:CS$14, "CLO3", 'Database (LECTURE-RES-PRAC)'!BP190:CS190) / 'Grade computation'!H$6,""))),""),"")</f>
        <v/>
      </c>
      <c r="X193" s="232" t="str">
        <f t="shared" si="103"/>
        <v/>
      </c>
      <c r="Y193" s="25" t="str">
        <f>IF(B193 &lt;&gt; "",IF(AND('PRINTABLE (per grading)'!H$16="EXAM", 'PRINTABLE (per grading)'!B$13="Prelim"), IF(ISERROR(SUMIF('Exam (LECTURE ONLY)'!D$20:M$20, "CLO3", 'Exam (LECTURE ONLY)'!D195:M195) / 'Exam (LECTURE ONLY)'!AL$8), "", SUMIF('Exam (LECTURE ONLY)'!D$20:M$20, "CLO3", 'Exam (LECTURE ONLY)'!D195:M195) /'Exam (LECTURE ONLY)'!AL$8),
IF(AND('PRINTABLE (per grading)'!H$16="EXAM", 'PRINTABLE (per grading)'!B$13="Midterm"), IF(ISERROR(SUMIF('Exam (LECTURE ONLY)'!O$20:X$20, "CLO3", 'Exam (LECTURE ONLY)'!O195:X195) / 'Exam (LECTURE ONLY)'!AM$8), "", SUMIF('Exam (LECTURE ONLY)'!O$20:X$20, "CLO3", 'Exam (LECTURE ONLY)'!O195:X195) / 'Exam (LECTURE ONLY)'!AM$8),
IF(AND('PRINTABLE (per grading)'!H$16="EXAM", 'PRINTABLE (per grading)'!B$13="Final"), IF(ISERROR(SUMIF('Exam (LECTURE ONLY)'!Z$20:AI$20, "CLO3", 'Exam (LECTURE ONLY)'!Z195:AI195) / 'Exam (LECTURE ONLY)'!AN$8), "", SUMIF('Exam (LECTURE ONLY)'!Z$20:AI$20, "CLO3", 'Exam (LECTURE ONLY)'!Z195:AI195) / 'Exam (LECTURE ONLY)'!AN$8),
IF(AND('PRINTABLE (per grading)'!H$16="OUTPUT", 'PRINTABLE (per grading)'!B$13="Prelim"), IF(ISERROR(SUMIF(OUTPUT!C$20:M$20, "CLO3", OUTPUT!C195:M195) / OUTPUT!AL$8), "", SUMIF(OUTPUT!C$20:M$20, "CLO3", OUTPUT!C195:M195) / OUTPUT!AL$8),
IF(AND('PRINTABLE (per grading)'!H$16="OUTPUT", 'PRINTABLE (per grading)'!B$13="Midterm"), IF(ISERROR(SUMIF(OUTPUT!O$20:Y$20, "CLO3", OUTPUT!O195:Y195) / OUTPUT!AM$8), "", SUMIF(OUTPUT!O$20:Y$20, "CLO3", OUTPUT!O195:Y195) / OUTPUT!AM$8),
IF(AND('PRINTABLE (per grading)'!H$16="OUTPUT", 'PRINTABLE (per grading)'!B$13="Final"), IF(ISERROR(SUMIF(OUTPUT!AA$20:AI$20, "CLO3", OUTPUT!AA195:AI195) / OUTPUT!AN$8), "", SUMIF(OUTPUT!AA$20:AI$20, "CLO3", OUTPUT!AA195:AI195) / OUTPUT!AN$8),
"" )))))),"")</f>
        <v/>
      </c>
      <c r="Z193" s="232" t="str">
        <f t="shared" si="104"/>
        <v/>
      </c>
      <c r="AA193" s="233" t="str">
        <f t="shared" si="105"/>
        <v/>
      </c>
      <c r="AB193" s="25" t="str">
        <f>IF(B193 &lt;&gt; "", IFERROR(IF(C$16 = "PRELIM", SUMIF('Database (LECTURE-RES-PRAC)'!D$14:AG$14, "CLO4", 'Database (LECTURE-RES-PRAC)'!D190:AG190) / 'Grade computation'!F$7, IF(C$16 = "MIDTERM", SUMIF('Database (LECTURE-RES-PRAC)'!AJ$14:BM$14, "CLO4", 'Database (LECTURE-RES-PRAC)'!AJ190:BM190) / 'Grade computation'!G$7, IF(C$16 = "FINAL", SUMIF('Database (LECTURE-RES-PRAC)'!BP$14:CS$14, "CLO4", 'Database (LECTURE-RES-PRAC)'!BP190:CS190) / 'Grade computation'!H$7,""))),""),"")</f>
        <v/>
      </c>
      <c r="AC193" s="232" t="str">
        <f t="shared" si="106"/>
        <v/>
      </c>
      <c r="AD193" s="25" t="str">
        <f>IF(B193 &lt;&gt; "",IF(AND('PRINTABLE (per grading)'!H$16="EXAM", 'PRINTABLE (per grading)'!B$13="Prelim"), IF(ISERROR(SUMIF('Exam (LECTURE ONLY)'!D$20:M$20, "CLO4", 'Exam (LECTURE ONLY)'!D195:M195) / 'Exam (LECTURE ONLY)'!AL$9), "", SUMIF('Exam (LECTURE ONLY)'!D$20:M$20, "CLO4", 'Exam (LECTURE ONLY)'!D195:M195) /'Exam (LECTURE ONLY)'!AL$9),
IF(AND('PRINTABLE (per grading)'!H$16="EXAM", 'PRINTABLE (per grading)'!B$13="Midterm"), IF(ISERROR(SUMIF('Exam (LECTURE ONLY)'!O$20:X$20, "CLO4", 'Exam (LECTURE ONLY)'!O195:X195) / 'Exam (LECTURE ONLY)'!AM$9), "", SUMIF('Exam (LECTURE ONLY)'!O$20:X$20, "CLO4", 'Exam (LECTURE ONLY)'!O195:X195) / 'Exam (LECTURE ONLY)'!AM$9),
IF(AND('PRINTABLE (per grading)'!H$16="EXAM", 'PRINTABLE (per grading)'!B$13="Final"), IF(ISERROR(SUMIF('Exam (LECTURE ONLY)'!Z$20:AI$20, "CLO4", 'Exam (LECTURE ONLY)'!Z195:AI195) / 'Exam (LECTURE ONLY)'!AN$9), "", SUMIF('Exam (LECTURE ONLY)'!Z$20:AI$20, "CLO4", 'Exam (LECTURE ONLY)'!Z195:AI195) / 'Exam (LECTURE ONLY)'!AN$9),
IF(AND('PRINTABLE (per grading)'!H$16="OUTPUT", 'PRINTABLE (per grading)'!B$13="Prelim"), IF(ISERROR(SUMIF(OUTPUT!C$20:M$20, "CLO4", OUTPUT!C195:M195) / OUTPUT!AL$9), "", SUMIF(OUTPUT!C$20:M$20, "CLO4", OUTPUT!C195:M195) / OUTPUT!AL$9),
IF(AND('PRINTABLE (per grading)'!H$16="OUTPUT", 'PRINTABLE (per grading)'!B$13="Midterm"), IF(ISERROR(SUMIF(OUTPUT!O$20:Y$20, "CLO4", OUTPUT!O195:Y195) / OUTPUT!AM$9), "", SUMIF(OUTPUT!O$20:Y$20, "CLO4", OUTPUT!O195:Y195) / OUTPUT!AM$9),
IF(AND('PRINTABLE (per grading)'!H$16="OUTPUT", 'PRINTABLE (per grading)'!B$13="Final"), IF(ISERROR(SUMIF(OUTPUT!AA$20:AI$20, "CLO4", OUTPUT!AA195:AI195) / OUTPUT!AN$9), "", SUMIF(OUTPUT!AA$20:AI$20, "CLO4", OUTPUT!AA195:AI195) / OUTPUT!AN$9),
"")))))),"")</f>
        <v/>
      </c>
      <c r="AE193" s="232" t="str">
        <f t="shared" si="107"/>
        <v/>
      </c>
      <c r="AF193" s="233" t="str">
        <f t="shared" si="108"/>
        <v/>
      </c>
      <c r="AG193" s="25" t="str">
        <f>IF(B193 &lt;&gt; "", IFERROR(IF(C$16 = "PRELIM", SUMIF('Database (LECTURE-RES-PRAC)'!D$14:AG$14, "CLO5", 'Database (LECTURE-RES-PRAC)'!D190:AG190) / 'Grade computation'!F$8, IF(C$16 = "MIDTERM", SUMIF('Database (LECTURE-RES-PRAC)'!AJ$14:BM$14, "CLO5", 'Database (LECTURE-RES-PRAC)'!AJ190:BM190) / 'Grade computation'!G$8, IF(C$16 = "FINAL", SUMIF('Database (LECTURE-RES-PRAC)'!BP$14:CS$14, "CLO5", 'Database (LECTURE-RES-PRAC)'!BP190:CS190) / 'Grade computation'!H$8,""))),""),"")</f>
        <v/>
      </c>
      <c r="AH193" s="232" t="str">
        <f t="shared" si="109"/>
        <v/>
      </c>
      <c r="AI193" s="25" t="str">
        <f>IF(B193 &lt;&gt; "",IF(AND('PRINTABLE (per grading)'!H$16="EXAM", 'PRINTABLE (per grading)'!B$13="Prelim"), IF(ISERROR(SUMIF('Exam (LECTURE ONLY)'!D$20:M$20, "CLO5", 'Exam (LECTURE ONLY)'!D195:M195) / 'Exam (LECTURE ONLY)'!AL$10), "", SUMIF('Exam (LECTURE ONLY)'!D$20:M$20, "CLO5", 'Exam (LECTURE ONLY)'!D195:M195) /'Exam (LECTURE ONLY)'!AL$10),
IF(AND('PRINTABLE (per grading)'!H$16="EXAM", 'PRINTABLE (per grading)'!B$13="Midterm"), IF(ISERROR(SUMIF('Exam (LECTURE ONLY)'!O$20:X$20, "CLO5", 'Exam (LECTURE ONLY)'!O195:X195) / 'Exam (LECTURE ONLY)'!AM$10), "", SUMIF('Exam (LECTURE ONLY)'!O$20:X$20, "CLO5", 'Exam (LECTURE ONLY)'!O195:X195) / 'Exam (LECTURE ONLY)'!AM$10),
IF(AND('PRINTABLE (per grading)'!H$16="EXAM", 'PRINTABLE (per grading)'!B$13="Final"), IF(ISERROR(SUMIF('Exam (LECTURE ONLY)'!Z$20:AI$20, "CLO5", 'Exam (LECTURE ONLY)'!Z195:AI195) / 'Exam (LECTURE ONLY)'!AN$10), "", SUMIF('Exam (LECTURE ONLY)'!Z$20:AI$20, "CLO5", 'Exam (LECTURE ONLY)'!Z195:AI195) / 'Exam (LECTURE ONLY)'!AN$10),
IF(AND('PRINTABLE (per grading)'!H$16="OUTPUT", 'PRINTABLE (per grading)'!B$13="Prelim"), IF(ISERROR(SUMIF(OUTPUT!C$20:M$20, "CLO5", OUTPUT!C195:M195) / OUTPUT!AL$10), "", SUMIF(OUTPUT!C$20:M$20, "CLO5", OUTPUT!C195:M195) / OUTPUT!AL$10),
IF(AND('PRINTABLE (per grading)'!H$16="OUTPUT", 'PRINTABLE (per grading)'!B$13="Midterm"), IF(ISERROR(SUMIF(OUTPUT!O$20:Y$20, "CLO5", OUTPUT!O195:Y195) / OUTPUT!AM$10), "", SUMIF(OUTPUT!O$20:Y$20, "CLO5", OUTPUT!O195:Y195) / OUTPUT!AM$10),
IF(AND('PRINTABLE (per grading)'!H$16="OUTPUT", 'PRINTABLE (per grading)'!B$13="Final"), IF(ISERROR(SUMIF(OUTPUT!AA$20:AI$20, "CLO5", OUTPUT!AA195:AI195) / OUTPUT!AN$10), "", SUMIF(OUTPUT!AA$20:AI$20, "CLO5", OUTPUT!AA195:AI195) / OUTPUT!AN$10),
"")))))),"")</f>
        <v/>
      </c>
      <c r="AJ193" s="232" t="str">
        <f t="shared" si="110"/>
        <v/>
      </c>
      <c r="AK193" s="233" t="str">
        <f t="shared" si="111"/>
        <v/>
      </c>
      <c r="AL193" s="25" t="str">
        <f>IF(B193 &lt;&gt; "", IFERROR(IF(C$16 = "PRELIM", SUMIF('Database (LECTURE-RES-PRAC)'!D$14:AG$14, "CLO6", 'Database (LECTURE-RES-PRAC)'!D190:AG190) / 'Grade computation'!F$9, IF(C$16 = "MIDTERM", SUMIF('Database (LECTURE-RES-PRAC)'!AJ$14:BM$14, "CLO6", 'Database (LECTURE-RES-PRAC)'!AJ190:BM190) / 'Grade computation'!G$9, IF(C$16 = "FINAL", SUMIF('Database (LECTURE-RES-PRAC)'!BP$14:CS$14, "CLO6", 'Database (LECTURE-RES-PRAC)'!BP190:CS190) / 'Grade computation'!H$9,""))),""),"")</f>
        <v/>
      </c>
      <c r="AM193" s="232" t="str">
        <f t="shared" si="112"/>
        <v/>
      </c>
      <c r="AN193" s="25" t="str">
        <f>IF(B193 &lt;&gt; "",IF(AND('PRINTABLE (per grading)'!H$16="EXAM", 'PRINTABLE (per grading)'!B$13="Prelim"), IF(ISERROR(SUMIF('Exam (LECTURE ONLY)'!D$20:M$20, "CLO6", 'Exam (LECTURE ONLY)'!D195:M195) / 'Exam (LECTURE ONLY)'!AL$11), "", SUMIF('Exam (LECTURE ONLY)'!D$20:M$20, "CLO6", 'Exam (LECTURE ONLY)'!D195:M195) /'Exam (LECTURE ONLY)'!AL$11),
IF(AND('PRINTABLE (per grading)'!H$16="EXAM", 'PRINTABLE (per grading)'!B$13="Midterm"), IF(ISERROR(SUMIF('Exam (LECTURE ONLY)'!O$20:X$20, "CLO6", 'Exam (LECTURE ONLY)'!O195:X195) / 'Exam (LECTURE ONLY)'!AM$11), "", SUMIF('Exam (LECTURE ONLY)'!O$20:X$20, "CLO6", 'Exam (LECTURE ONLY)'!O195:X195) / 'Exam (LECTURE ONLY)'!AM$11),
IF(AND('PRINTABLE (per grading)'!H$16="EXAM", 'PRINTABLE (per grading)'!B$13="Final"), IF(ISERROR(SUMIF('Exam (LECTURE ONLY)'!Z$20:AI$20, "CLO6", 'Exam (LECTURE ONLY)'!Z195:AI195) / 'Exam (LECTURE ONLY)'!AN$11), "", SUMIF('Exam (LECTURE ONLY)'!Z$20:AI$20, "CLO6", 'Exam (LECTURE ONLY)'!Z195:AI195) / 'Exam (LECTURE ONLY)'!AN$11),
IF(AND('PRINTABLE (per grading)'!H$16="OUTPUT", 'PRINTABLE (per grading)'!B$13="Prelim"), IF(ISERROR(SUMIF(OUTPUT!C$20:M$20, "CLO6", OUTPUT!C195:M195) / OUTPUT!AL$11), "", SUMIF(OUTPUT!C$20:M$20, "CLO6", OUTPUT!C195:M195) / OUTPUT!AL$11),
IF(AND('PRINTABLE (per grading)'!H$16="OUTPUT", 'PRINTABLE (per grading)'!B$13="Midterm"), IF(ISERROR(SUMIF(OUTPUT!O$20:Y$20, "CLO6", OUTPUT!O195:Y195) / OUTPUT!AM$11), "", SUMIF(OUTPUT!O$20:Y$20, "CLO6", OUTPUT!O195:Y195) / OUTPUT!AM$11),
IF(AND('PRINTABLE (per grading)'!H$16="OUTPUT", 'PRINTABLE (per grading)'!B$13="Final"), IF(ISERROR(SUMIF(OUTPUT!AA$20:AI$20, "CLO6", OUTPUT!AA195:AI195) / OUTPUT!AN$11), "", SUMIF(OUTPUT!AA$20:AI$20, "CLO6", OUTPUT!AA195:AI195) / OUTPUT!AN$11),
"")))))),"")</f>
        <v/>
      </c>
      <c r="AO193" s="232" t="str">
        <f t="shared" si="113"/>
        <v/>
      </c>
      <c r="AP193" s="233" t="str">
        <f t="shared" si="114"/>
        <v/>
      </c>
      <c r="AQ193" s="25" t="str">
        <f>IF(B193 &lt;&gt; "", IFERROR(IF(C$16 = "PRELIM", SUMIF('Database (LECTURE-RES-PRAC)'!D$14:AG$14, "CLO7", 'Database (LECTURE-RES-PRAC)'!D190:AG190) / 'Grade computation'!F$10, IF(C$16 = "MIDTERM", SUMIF('Database (LECTURE-RES-PRAC)'!AJ$14:BM$14, "CLO7", 'Database (LECTURE-RES-PRAC)'!AJ190:BM190) / 'Grade computation'!G$10, IF(C$16 = "FINAL", SUMIF('Database (LECTURE-RES-PRAC)'!BP$14:CS$14, "CLO7", 'Database (LECTURE-RES-PRAC)'!BP190:CS190) / 'Grade computation'!H$10,""))),""),"")</f>
        <v/>
      </c>
      <c r="AR193" s="232" t="str">
        <f t="shared" si="115"/>
        <v/>
      </c>
      <c r="AS193" s="25" t="str">
        <f>IF(B193 &lt;&gt; "",IF(AND('PRINTABLE (per grading)'!H$16="EXAM", 'PRINTABLE (per grading)'!B$13="Prelim"), IF(ISERROR(SUMIF('Exam (LECTURE ONLY)'!D$20:M$20, "CLO7", 'Exam (LECTURE ONLY)'!D195:M195) / 'Exam (LECTURE ONLY)'!AL$12), "", SUMIF('Exam (LECTURE ONLY)'!D$20:M$20, "CLO7", 'Exam (LECTURE ONLY)'!D195:M195) /'Exam (LECTURE ONLY)'!AL$12),
IF(AND('PRINTABLE (per grading)'!H$16="EXAM", 'PRINTABLE (per grading)'!B$13="Midterm"), IF(ISERROR(SUMIF('Exam (LECTURE ONLY)'!O$20:X$20, "CLO7", 'Exam (LECTURE ONLY)'!O195:X195) / 'Exam (LECTURE ONLY)'!AM$12), "", SUMIF('Exam (LECTURE ONLY)'!O$20:X$20, "CLO7", 'Exam (LECTURE ONLY)'!O195:X195) / 'Exam (LECTURE ONLY)'!AM$12),
IF(AND('PRINTABLE (per grading)'!H$16="EXAM", 'PRINTABLE (per grading)'!B$13="Final"), IF(ISERROR(SUMIF('Exam (LECTURE ONLY)'!Z$20:AI$20, "CLO7", 'Exam (LECTURE ONLY)'!Z195:AI195) / 'Exam (LECTURE ONLY)'!AN$12), "", SUMIF('Exam (LECTURE ONLY)'!Z$20:AI$20, "CLO7", 'Exam (LECTURE ONLY)'!Z195:AI195) / 'Exam (LECTURE ONLY)'!AN$12),
IF(AND('PRINTABLE (per grading)'!H$16="OUTPUT", 'PRINTABLE (per grading)'!B$13="Prelim"), IF(ISERROR(SUMIF(OUTPUT!C$20:M$20, "CLO7", OUTPUT!C195:M195) / OUTPUT!AL$12), "", SUMIF(OUTPUT!C$20:M$20, "CLO7", OUTPUT!C195:M195) / OUTPUT!AL$12),
IF(AND('PRINTABLE (per grading)'!H$16="OUTPUT", 'PRINTABLE (per grading)'!B$13="Midterm"), IF(ISERROR(SUMIF(OUTPUT!O$20:Y$20, "CLO7", OUTPUT!O195:Y195) / OUTPUT!AM$12), "", SUMIF(OUTPUT!O$20:Y$20, "CLO7", OUTPUT!O195:Y195) / OUTPUT!AM$12),
IF(AND('PRINTABLE (per grading)'!H$16="OUTPUT", 'PRINTABLE (per grading)'!B$13="Final"), IF(ISERROR(SUMIF(OUTPUT!AA$20:AI$20, "CLO7", OUTPUT!AA195:AI195) / OUTPUT!AN$12), "", SUMIF(OUTPUT!AA$20:AI$20, "CLO7", OUTPUT!AA195:AI195) / OUTPUT!AN$12),
"")))))),"")</f>
        <v/>
      </c>
      <c r="AT193" s="232" t="str">
        <f t="shared" si="116"/>
        <v/>
      </c>
      <c r="AU193" s="233" t="str">
        <f t="shared" si="117"/>
        <v/>
      </c>
      <c r="AV193" s="25" t="str">
        <f>IF(B193 &lt;&gt; "", IFERROR(IF(C$16 = "PRELIM", SUMIF('Database (LECTURE-RES-PRAC)'!D$14:AG$14, "CLO8", 'Database (LECTURE-RES-PRAC)'!D190:AG190) / 'Grade computation'!F$11, IF(C$16 = "MIDTERM", SUMIF('Database (LECTURE-RES-PRAC)'!AJ$14:BM$14, "CLO8", 'Database (LECTURE-RES-PRAC)'!AJ190:BM190) / 'Grade computation'!G$11, IF(C$16 = "FINAL", SUMIF('Database (LECTURE-RES-PRAC)'!BP$14:CS$14, "CLO8", 'Database (LECTURE-RES-PRAC)'!BP190:CS190) / 'Grade computation'!H$11,""))),""),"")</f>
        <v/>
      </c>
      <c r="AW193" s="232" t="str">
        <f t="shared" si="118"/>
        <v/>
      </c>
      <c r="AX193" s="25" t="str">
        <f>IF(B193 &lt;&gt; "",IF(AND('PRINTABLE (per grading)'!H$16="EXAM", 'PRINTABLE (per grading)'!B$13="Prelim"), IF(ISERROR(SUMIF('Exam (LECTURE ONLY)'!D$20:M$20, "CLO8", 'Exam (LECTURE ONLY)'!D195:M195) / 'Exam (LECTURE ONLY)'!AL$13), "", SUMIF('Exam (LECTURE ONLY)'!D$20:M$20, "CLO8", 'Exam (LECTURE ONLY)'!D195:M195) /'Exam (LECTURE ONLY)'!AL$13),
IF(AND('PRINTABLE (per grading)'!H$16="EXAM", 'PRINTABLE (per grading)'!B$13="Midterm"), IF(ISERROR(SUMIF('Exam (LECTURE ONLY)'!O$20:X$20, "CLO8", 'Exam (LECTURE ONLY)'!O195:X195) / 'Exam (LECTURE ONLY)'!AM$13), "", SUMIF('Exam (LECTURE ONLY)'!O$20:X$20, "CLO8", 'Exam (LECTURE ONLY)'!O195:X195) / 'Exam (LECTURE ONLY)'!AM$13),
IF(AND('PRINTABLE (per grading)'!H$16="EXAM", 'PRINTABLE (per grading)'!B$13="Final"), IF(ISERROR(SUMIF('Exam (LECTURE ONLY)'!Z$20:AI$20, "CLO8", 'Exam (LECTURE ONLY)'!Z195:AI195) / 'Exam (LECTURE ONLY)'!AN$13), "", SUMIF('Exam (LECTURE ONLY)'!Z$20:AI$20, "CLO8", 'Exam (LECTURE ONLY)'!Z195:AI195) / 'Exam (LECTURE ONLY)'!AN$13),
IF(AND('PRINTABLE (per grading)'!H$16="OUTPUT", 'PRINTABLE (per grading)'!B$13="Prelim"), IF(ISERROR(SUMIF(OUTPUT!C$20:M$20, "CLO8", OUTPUT!C195:M195) / OUTPUT!AL$13), "", SUMIF(OUTPUT!C$20:M$20, "CLO8", OUTPUT!C195:M195) / OUTPUT!AL$13),
IF(AND('PRINTABLE (per grading)'!H$16="OUTPUT", 'PRINTABLE (per grading)'!B$13="Midterm"), IF(ISERROR(SUMIF(OUTPUT!O$20:Y$20, "CLO8", OUTPUT!O195:Y195) / OUTPUT!AM$13), "", SUMIF(OUTPUT!O$20:Y$20, "CLO8", OUTPUT!O195:Y195) / OUTPUT!AM$13),
IF(AND('PRINTABLE (per grading)'!H$16="OUTPUT", 'PRINTABLE (per grading)'!B$13="Final"), IF(ISERROR(SUMIF(OUTPUT!AA$20:AI$20, "CLO8", OUTPUT!AA195:AI195) / OUTPUT!AN$13), "", SUMIF(OUTPUT!AA$20:AI$20, "CLO8", OUTPUT!AA195:AI195) / OUTPUT!AN$13),
"")))))),"")</f>
        <v/>
      </c>
      <c r="AY193" s="232" t="str">
        <f t="shared" si="119"/>
        <v/>
      </c>
      <c r="AZ193" s="233" t="str">
        <f t="shared" si="120"/>
        <v/>
      </c>
      <c r="BA193" s="25" t="str">
        <f>IF(B193 &lt;&gt; "", IFERROR(IF(C$16 = "PRELIM", SUMIF('Database (LECTURE-RES-PRAC)'!D$14:AG$14, "CLO9", 'Database (LECTURE-RES-PRAC)'!D190:AG190) / 'Grade computation'!F$12, IF(C$16 = "MIDTERM", SUMIF('Database (LECTURE-RES-PRAC)'!AJ$14:BM$14, "CLO9", 'Database (LECTURE-RES-PRAC)'!AJ190:BM190) / 'Grade computation'!G$12, IF(C$16 = "FINAL", SUMIF('Database (LECTURE-RES-PRAC)'!BP$14:CS$14, "CLO9", 'Database (LECTURE-RES-PRAC)'!BP190:CS190) / 'Grade computation'!H$12,""))),""),"")</f>
        <v/>
      </c>
      <c r="BB193" s="232" t="str">
        <f t="shared" si="121"/>
        <v/>
      </c>
      <c r="BC193" s="25" t="str">
        <f>IF(B193 &lt;&gt; "",IF(AND('PRINTABLE (per grading)'!H$16="EXAM", 'PRINTABLE (per grading)'!B$13="Prelim"), IF(ISERROR(SUMIF('Exam (LECTURE ONLY)'!D$20:M$20, "CLO9", 'Exam (LECTURE ONLY)'!D195:M195) / 'Exam (LECTURE ONLY)'!AL$14), "", SUMIF('Exam (LECTURE ONLY)'!D$20:M$20, "CLO9", 'Exam (LECTURE ONLY)'!D195:M195) /'Exam (LECTURE ONLY)'!AL$14),
IF(AND('PRINTABLE (per grading)'!H$16="EXAM", 'PRINTABLE (per grading)'!B$13="Midterm"), IF(ISERROR(SUMIF('Exam (LECTURE ONLY)'!O$20:X$20, "CLO9", 'Exam (LECTURE ONLY)'!O195:X195) / 'Exam (LECTURE ONLY)'!AM$14), "", SUMIF('Exam (LECTURE ONLY)'!O$20:X$20, "CLO9", 'Exam (LECTURE ONLY)'!O195:X195) / 'Exam (LECTURE ONLY)'!AM$14),
IF(AND('PRINTABLE (per grading)'!H$16="EXAM", 'PRINTABLE (per grading)'!B$13="Final"), IF(ISERROR(SUMIF('Exam (LECTURE ONLY)'!Z$20:AI$20, "CLO9", 'Exam (LECTURE ONLY)'!Z195:AI195) / 'Exam (LECTURE ONLY)'!AN$14), "", SUMIF('Exam (LECTURE ONLY)'!Z$20:AI$20, "CLO9", 'Exam (LECTURE ONLY)'!Z195:AI195) / 'Exam (LECTURE ONLY)'!AN$14),
IF(AND('PRINTABLE (per grading)'!H$16="OUTPUT", 'PRINTABLE (per grading)'!B$13="Prelim"), IF(ISERROR(SUMIF(OUTPUT!C$20:M$20, "CLO9", OUTPUT!C195:M195) / OUTPUT!AL$14), "", SUMIF(OUTPUT!C$20:M$20, "CLO9", OUTPUT!C195:M195) / OUTPUT!AL$14),
IF(AND('PRINTABLE (per grading)'!H$16="OUTPUT", 'PRINTABLE (per grading)'!B$13="Midterm"), IF(ISERROR(SUMIF(OUTPUT!O$20:Y$20, "CLO9", OUTPUT!O195:Y195) / OUTPUT!AM$14), "", SUMIF(OUTPUT!O$20:Y$20, "CLO9", OUTPUT!O195:Y195) / OUTPUT!AM$14),
IF(AND('PRINTABLE (per grading)'!H$16="OUTPUT", 'PRINTABLE (per grading)'!B$13="Final"), IF(ISERROR(SUMIF(OUTPUT!AA$20:AI$20, "CLO9", OUTPUT!AA195:AI195) / OUTPUT!AN$14), "", SUMIF(OUTPUT!AA$20:AI$20, "CLO9", OUTPUT!AA195:AI195) / OUTPUT!AN$14),
"")))))),"")</f>
        <v/>
      </c>
      <c r="BD193" s="232" t="str">
        <f t="shared" si="122"/>
        <v/>
      </c>
      <c r="BE193" s="233" t="str">
        <f t="shared" si="123"/>
        <v/>
      </c>
      <c r="BF193" s="25" t="str">
        <f>IF(B193 &lt;&gt; "", IFERROR(IF(C$16 = "PRELIM", SUMIF('Database (LECTURE-RES-PRAC)'!D$14:AG$14, "CLO10", 'Database (LECTURE-RES-PRAC)'!D190:AG190) / 'Grade computation'!F$13, IF(C$16 = "MIDTERM", SUMIF('Database (LECTURE-RES-PRAC)'!AJ$14:BM$14, "CLO10", 'Database (LECTURE-RES-PRAC)'!AJ190:BM190) / 'Grade computation'!G$13, IF(C$16 = "FINAL", SUMIF('Database (LECTURE-RES-PRAC)'!BP$14:CS$14, "CLO10", 'Database (LECTURE-RES-PRAC)'!BP190:CS190) / 'Grade computation'!H$13,""))),""),"")</f>
        <v/>
      </c>
      <c r="BG193" s="232" t="str">
        <f t="shared" si="124"/>
        <v/>
      </c>
      <c r="BH193" s="25" t="str">
        <f>IF(B193 &lt;&gt; "",IF(AND('PRINTABLE (per grading)'!H$16="EXAM", 'PRINTABLE (per grading)'!B$13="Prelim"), IF(ISERROR(SUMIF('Exam (LECTURE ONLY)'!D$20:M$20, "CLO10", 'Exam (LECTURE ONLY)'!D195:M195) / 'Exam (LECTURE ONLY)'!AL$15), "", SUMIF('Exam (LECTURE ONLY)'!D$20:M$20, "CLO10", 'Exam (LECTURE ONLY)'!D195:M195) /'Exam (LECTURE ONLY)'!AL$15),
IF(AND('PRINTABLE (per grading)'!H$16="EXAM", 'PRINTABLE (per grading)'!B$13="Midterm"), IF(ISERROR(SUMIF('Exam (LECTURE ONLY)'!O$20:X$20, "CLO10", 'Exam (LECTURE ONLY)'!O195:X195) / 'Exam (LECTURE ONLY)'!AM$15), "", SUMIF('Exam (LECTURE ONLY)'!O$20:X$20, "CLO10", 'Exam (LECTURE ONLY)'!O195:X195) / 'Exam (LECTURE ONLY)'!AM$15),
IF(AND('PRINTABLE (per grading)'!H$16="EXAM", 'PRINTABLE (per grading)'!B$13="Final"), IF(ISERROR(SUMIF('Exam (LECTURE ONLY)'!Z$20:AI$20, "CLO10", 'Exam (LECTURE ONLY)'!Z195:AI195) / 'Exam (LECTURE ONLY)'!AN$15), "", SUMIF('Exam (LECTURE ONLY)'!Z$20:AI$20, "CLO10", 'Exam (LECTURE ONLY)'!Z195:AI195) / 'Exam (LECTURE ONLY)'!AN$15),
IF(AND('PRINTABLE (per grading)'!H$16="OUTPUT", 'PRINTABLE (per grading)'!B$13="Prelim"), IF(ISERROR(SUMIF(OUTPUT!C$20:M$20, "CLO10", OUTPUT!C195:M195) / OUTPUT!AL$15), "", SUMIF(OUTPUT!C$20:M$20, "CLO10", OUTPUT!C195:M195) / OUTPUT!AL$15),
IF(AND('PRINTABLE (per grading)'!H$16="OUTPUT", 'PRINTABLE (per grading)'!B$13="Midterm"), IF(ISERROR(SUMIF(OUTPUT!O$20:Y$20, "CLO10", OUTPUT!O195:Y195) / OUTPUT!AM$15), "", SUMIF(OUTPUT!O$20:Y$20, "CLO10", OUTPUT!O195:Y195) / OUTPUT!AM$15),
IF(AND('PRINTABLE (per grading)'!H$16="OUTPUT", 'PRINTABLE (per grading)'!B$13="Final"), IF(ISERROR(SUMIF(OUTPUT!AA$20:AI$20, "CLO10", OUTPUT!AA195:AI195) / OUTPUT!AN$15), "", SUMIF(OUTPUT!AA$20:AI$20, "CLO10", OUTPUT!AA195:AI195) / OUTPUT!AN$15),
"")))))),"")</f>
        <v/>
      </c>
      <c r="BI193" s="232" t="str">
        <f t="shared" si="125"/>
        <v/>
      </c>
      <c r="BJ193" s="233" t="str">
        <f t="shared" si="126"/>
        <v/>
      </c>
      <c r="BK193" s="2"/>
    </row>
    <row r="194" spans="1:63" ht="20.100000000000001" customHeight="1">
      <c r="A194" s="212" t="str">
        <f>IF(ISBLANK('Database (LECTURE-RES-PRAC)'!A191),"",'Database (LECTURE-RES-PRAC)'!A191)</f>
        <v/>
      </c>
      <c r="B194" s="213" t="str">
        <f>IF(ISBLANK('Database (LECTURE-RES-PRAC)'!B191),"",'Database (LECTURE-RES-PRAC)'!B191)</f>
        <v/>
      </c>
      <c r="C194" s="134" t="str">
        <f>IF(B194&lt;&gt;"",IF(C$16="PRELIM",'Grade computation'!C194, IF(C$16="MIDTERM",'Grade computation'!K194, IF(C$16="FINAL",'Grade computation'!S194,""))),"")</f>
        <v/>
      </c>
      <c r="D194" s="135" t="str">
        <f t="shared" si="1"/>
        <v/>
      </c>
      <c r="E194" s="134" t="str">
        <f>IF(B194&lt;&gt;"", IF(C$16="PRELIM",'Grade computation'!E194, IF(C$16="MIDTERM",'Grade computation'!M194, IF(C$16="FINAL",'Grade computation'!U194,""))),"")</f>
        <v/>
      </c>
      <c r="F194" s="136" t="str">
        <f t="shared" si="2"/>
        <v/>
      </c>
      <c r="G194" s="137" t="str">
        <f t="shared" si="3"/>
        <v/>
      </c>
      <c r="H194" s="207" t="str">
        <f>IF(B194&lt;&gt;"",IF(C$16="PRELIM", 'Grade computation'!H194, IF(C$16="MIDTERM", 'Grade computation'!P194, IF(C$16="FINAL",'Grade computation'!X194, ""))),"")</f>
        <v/>
      </c>
      <c r="I194" s="137" t="str">
        <f t="shared" si="4"/>
        <v/>
      </c>
      <c r="J194" s="139" t="str">
        <f t="shared" si="5"/>
        <v/>
      </c>
      <c r="K194" s="377" t="str">
        <f t="shared" si="6"/>
        <v/>
      </c>
      <c r="L194" s="434"/>
      <c r="M194" s="25" t="str">
        <f>IF(B194 &lt;&gt; "", IFERROR(IF(C$16 = "PRELIM", SUMIF('Database (LECTURE-RES-PRAC)'!D$14:AG$14, "CLO1", 'Database (LECTURE-RES-PRAC)'!D191:AG191) / 'Grade computation'!F$4, IF(C$16 = "MIDTERM", SUMIF('Database (LECTURE-RES-PRAC)'!AJ$14:BM$14, "CLO1", 'Database (LECTURE-RES-PRAC)'!AJ191:BM191) / 'Grade computation'!G$4, IF(C$16 = "FINAL", SUMIF('Database (LECTURE-RES-PRAC)'!BP$14:CS$14, "CLO1", 'Database (LECTURE-RES-PRAC)'!BP191:CS191) / 'Grade computation'!H$4,""))),""),"")</f>
        <v/>
      </c>
      <c r="N194" s="232" t="str">
        <f t="shared" si="97"/>
        <v/>
      </c>
      <c r="O194" s="25" t="str">
        <f>IF(B194 &lt;&gt; "",IF(AND('PRINTABLE (per grading)'!H$16="EXAM", 'PRINTABLE (per grading)'!B$13="Prelim"), IF(ISERROR(SUMIF('Exam (LECTURE ONLY)'!D$20:M$20, "CLO1", 'Exam (LECTURE ONLY)'!D196:M196) / 'Exam (LECTURE ONLY)'!AL$6), "", SUMIF('Exam (LECTURE ONLY)'!D$20:M$20, "CLO1", 'Exam (LECTURE ONLY)'!D196:M196) /'Exam (LECTURE ONLY)'!AL$6),
IF(AND('PRINTABLE (per grading)'!H$16="EXAM", 'PRINTABLE (per grading)'!B$13="Midterm"), IF(ISERROR(SUMIF('Exam (LECTURE ONLY)'!O$20:X$20, "CLO1", 'Exam (LECTURE ONLY)'!O196:X196) / 'Exam (LECTURE ONLY)'!AM$6), "", SUMIF('Exam (LECTURE ONLY)'!O$20:X$20, "CLO1", 'Exam (LECTURE ONLY)'!O196:X196) / 'Exam (LECTURE ONLY)'!AM$6),
IF(AND('PRINTABLE (per grading)'!H$16="EXAM", 'PRINTABLE (per grading)'!B$13="Final"), IF(ISERROR(SUMIF('Exam (LECTURE ONLY)'!Z$20:AI$20, "CLO1", 'Exam (LECTURE ONLY)'!Z196:AI196) / 'Exam (LECTURE ONLY)'!AN$6), "", SUMIF('Exam (LECTURE ONLY)'!Z$20:AI$20, "CLO1", 'Exam (LECTURE ONLY)'!Z196:AI196) / 'Exam (LECTURE ONLY)'!AN$6),
IF(AND('PRINTABLE (per grading)'!H$16="OUTPUT", 'PRINTABLE (per grading)'!B$13="Prelim"), IF(ISERROR(SUMIF(OUTPUT!C$20:M$20, "CLO1", OUTPUT!C196:M196) / OUTPUT!AL$6), "", SUMIF(OUTPUT!C$20:M$20, "CLO1", OUTPUT!C196:M196) / OUTPUT!AL$6),
IF(AND('PRINTABLE (per grading)'!H$16="OUTPUT", 'PRINTABLE (per grading)'!B$13="Midterm"), IF(ISERROR(SUMIF(OUTPUT!O$20:Y$20, "CLO1", OUTPUT!O196:Y196) / OUTPUT!AM$6), "", SUMIF(OUTPUT!O$20:Y$20, "CLO1", OUTPUT!O196:Y196) / OUTPUT!AM$6),
IF(AND('PRINTABLE (per grading)'!H$16="OUTPUT", 'PRINTABLE (per grading)'!B$13="Final"), IF(ISERROR(SUMIF(OUTPUT!AA$20:AI$20, "CLO1", OUTPUT!AA196:AI196) / OUTPUT!AN$6), "", SUMIF(OUTPUT!AA$20:AI$20, "CLO1", OUTPUT!AA196:AI196) / OUTPUT!AN$6),
"")))))),"")</f>
        <v/>
      </c>
      <c r="P194" s="232" t="str">
        <f t="shared" si="98"/>
        <v/>
      </c>
      <c r="Q194" s="233" t="str">
        <f t="shared" si="99"/>
        <v/>
      </c>
      <c r="R194" s="25" t="str">
        <f>IF(B194 &lt;&gt; "", IFERROR(IF(C$16 = "PRELIM", SUMIF('Database (LECTURE-RES-PRAC)'!D$14:AG$14, "CLO2", 'Database (LECTURE-RES-PRAC)'!D191:AG191) / 'Grade computation'!F$5, IF(C$16 = "MIDTERM", SUMIF('Database (LECTURE-RES-PRAC)'!AJ$14:BM$14, "CLO2", 'Database (LECTURE-RES-PRAC)'!AJ191:BM191) / 'Grade computation'!G$5, IF(C$16 = "FINAL", SUMIF('Database (LECTURE-RES-PRAC)'!BP$14:CS$14, "CLO2", 'Database (LECTURE-RES-PRAC)'!BP191:CS191) / 'Grade computation'!H$5,""))),""),"")</f>
        <v/>
      </c>
      <c r="S194" s="232" t="str">
        <f t="shared" si="100"/>
        <v/>
      </c>
      <c r="T194" s="25" t="str">
        <f>IF(B194 &lt;&gt; "",IF(AND('PRINTABLE (per grading)'!H$16="EXAM", 'PRINTABLE (per grading)'!B$13="Prelim"), IF(ISERROR(SUMIF('Exam (LECTURE ONLY)'!D$20:M$20, "CLO2", 'Exam (LECTURE ONLY)'!D196:M196) / 'Exam (LECTURE ONLY)'!AL$7), "", SUMIF('Exam (LECTURE ONLY)'!D$20:M$20, "CLO2", 'Exam (LECTURE ONLY)'!D196:M196) /'Exam (LECTURE ONLY)'!AL$7),
IF(AND('PRINTABLE (per grading)'!H$16="EXAM", 'PRINTABLE (per grading)'!B$13="Midterm"), IF(ISERROR(SUMIF('Exam (LECTURE ONLY)'!O$20:X$20, "CLO2", 'Exam (LECTURE ONLY)'!O196:X196) / 'Exam (LECTURE ONLY)'!AM$7), "", SUMIF('Exam (LECTURE ONLY)'!O$20:X$20, "CLO2", 'Exam (LECTURE ONLY)'!O196:X196) / 'Exam (LECTURE ONLY)'!AM$7),
IF(AND('PRINTABLE (per grading)'!H$16="EXAM", 'PRINTABLE (per grading)'!B$13="Final"), IF(ISERROR(SUMIF('Exam (LECTURE ONLY)'!Z$20:AI$20, "CLO2", 'Exam (LECTURE ONLY)'!Z196:AI196) / 'Exam (LECTURE ONLY)'!AN$7), "", SUMIF('Exam (LECTURE ONLY)'!Z$20:AI$20, "CLO2", 'Exam (LECTURE ONLY)'!Z196:AI196) / 'Exam (LECTURE ONLY)'!AN$7),
IF(AND('PRINTABLE (per grading)'!H$16="OUTPUT", 'PRINTABLE (per grading)'!B$13="Prelim"), IF(ISERROR(SUMIF(OUTPUT!C$20:M$20, "CLO2", OUTPUT!C196:M196) / OUTPUT!AL$7), "", SUMIF(OUTPUT!C$20:M$20, "CLO2", OUTPUT!C196:M196) / OUTPUT!AL$7),
IF(AND('PRINTABLE (per grading)'!H$16="OUTPUT", 'PRINTABLE (per grading)'!B$13="Midterm"), IF(ISERROR(SUMIF(OUTPUT!O$20:Y$20, "CLO2", OUTPUT!O196:Y196) / OUTPUT!AM$7), "", SUMIF(OUTPUT!O$20:Y$20, "CLO2", OUTPUT!O196:Y196) / OUTPUT!AM$7),
IF(AND('PRINTABLE (per grading)'!H$16="OUTPUT", 'PRINTABLE (per grading)'!B$13="Final"), IF(ISERROR(SUMIF(OUTPUT!AA$20:AI$20, "CLO2", OUTPUT!AA196:AI196) / OUTPUT!AN$7), "", SUMIF(OUTPUT!AA$20:AI$20, "CLO2", OUTPUT!AA196:AI196) / OUTPUT!AN$7),
"")))))),"")</f>
        <v/>
      </c>
      <c r="U194" s="232" t="str">
        <f t="shared" si="101"/>
        <v/>
      </c>
      <c r="V194" s="233" t="str">
        <f t="shared" si="102"/>
        <v/>
      </c>
      <c r="W194" s="25" t="str">
        <f>IF(B194 &lt;&gt; "", IFERROR(IF(C$16 = "PRELIM", SUMIF('Database (LECTURE-RES-PRAC)'!D$14:AG$14, "CLO3", 'Database (LECTURE-RES-PRAC)'!D191:AG191) / 'Grade computation'!F$6, IF(C$16 = "MIDTERM", SUMIF('Database (LECTURE-RES-PRAC)'!AJ$14:BM$14, "CLO3", 'Database (LECTURE-RES-PRAC)'!AJ191:BM191) / 'Grade computation'!G$6, IF(C$16 = "FINAL", SUMIF('Database (LECTURE-RES-PRAC)'!BP$14:CS$14, "CLO3", 'Database (LECTURE-RES-PRAC)'!BP191:CS191) / 'Grade computation'!H$6,""))),""),"")</f>
        <v/>
      </c>
      <c r="X194" s="232" t="str">
        <f t="shared" si="103"/>
        <v/>
      </c>
      <c r="Y194" s="25" t="str">
        <f>IF(B194 &lt;&gt; "",IF(AND('PRINTABLE (per grading)'!H$16="EXAM", 'PRINTABLE (per grading)'!B$13="Prelim"), IF(ISERROR(SUMIF('Exam (LECTURE ONLY)'!D$20:M$20, "CLO3", 'Exam (LECTURE ONLY)'!D196:M196) / 'Exam (LECTURE ONLY)'!AL$8), "", SUMIF('Exam (LECTURE ONLY)'!D$20:M$20, "CLO3", 'Exam (LECTURE ONLY)'!D196:M196) /'Exam (LECTURE ONLY)'!AL$8),
IF(AND('PRINTABLE (per grading)'!H$16="EXAM", 'PRINTABLE (per grading)'!B$13="Midterm"), IF(ISERROR(SUMIF('Exam (LECTURE ONLY)'!O$20:X$20, "CLO3", 'Exam (LECTURE ONLY)'!O196:X196) / 'Exam (LECTURE ONLY)'!AM$8), "", SUMIF('Exam (LECTURE ONLY)'!O$20:X$20, "CLO3", 'Exam (LECTURE ONLY)'!O196:X196) / 'Exam (LECTURE ONLY)'!AM$8),
IF(AND('PRINTABLE (per grading)'!H$16="EXAM", 'PRINTABLE (per grading)'!B$13="Final"), IF(ISERROR(SUMIF('Exam (LECTURE ONLY)'!Z$20:AI$20, "CLO3", 'Exam (LECTURE ONLY)'!Z196:AI196) / 'Exam (LECTURE ONLY)'!AN$8), "", SUMIF('Exam (LECTURE ONLY)'!Z$20:AI$20, "CLO3", 'Exam (LECTURE ONLY)'!Z196:AI196) / 'Exam (LECTURE ONLY)'!AN$8),
IF(AND('PRINTABLE (per grading)'!H$16="OUTPUT", 'PRINTABLE (per grading)'!B$13="Prelim"), IF(ISERROR(SUMIF(OUTPUT!C$20:M$20, "CLO3", OUTPUT!C196:M196) / OUTPUT!AL$8), "", SUMIF(OUTPUT!C$20:M$20, "CLO3", OUTPUT!C196:M196) / OUTPUT!AL$8),
IF(AND('PRINTABLE (per grading)'!H$16="OUTPUT", 'PRINTABLE (per grading)'!B$13="Midterm"), IF(ISERROR(SUMIF(OUTPUT!O$20:Y$20, "CLO3", OUTPUT!O196:Y196) / OUTPUT!AM$8), "", SUMIF(OUTPUT!O$20:Y$20, "CLO3", OUTPUT!O196:Y196) / OUTPUT!AM$8),
IF(AND('PRINTABLE (per grading)'!H$16="OUTPUT", 'PRINTABLE (per grading)'!B$13="Final"), IF(ISERROR(SUMIF(OUTPUT!AA$20:AI$20, "CLO3", OUTPUT!AA196:AI196) / OUTPUT!AN$8), "", SUMIF(OUTPUT!AA$20:AI$20, "CLO3", OUTPUT!AA196:AI196) / OUTPUT!AN$8),
"" )))))),"")</f>
        <v/>
      </c>
      <c r="Z194" s="232" t="str">
        <f t="shared" si="104"/>
        <v/>
      </c>
      <c r="AA194" s="233" t="str">
        <f t="shared" si="105"/>
        <v/>
      </c>
      <c r="AB194" s="25" t="str">
        <f>IF(B194 &lt;&gt; "", IFERROR(IF(C$16 = "PRELIM", SUMIF('Database (LECTURE-RES-PRAC)'!D$14:AG$14, "CLO4", 'Database (LECTURE-RES-PRAC)'!D191:AG191) / 'Grade computation'!F$7, IF(C$16 = "MIDTERM", SUMIF('Database (LECTURE-RES-PRAC)'!AJ$14:BM$14, "CLO4", 'Database (LECTURE-RES-PRAC)'!AJ191:BM191) / 'Grade computation'!G$7, IF(C$16 = "FINAL", SUMIF('Database (LECTURE-RES-PRAC)'!BP$14:CS$14, "CLO4", 'Database (LECTURE-RES-PRAC)'!BP191:CS191) / 'Grade computation'!H$7,""))),""),"")</f>
        <v/>
      </c>
      <c r="AC194" s="232" t="str">
        <f t="shared" si="106"/>
        <v/>
      </c>
      <c r="AD194" s="25" t="str">
        <f>IF(B194 &lt;&gt; "",IF(AND('PRINTABLE (per grading)'!H$16="EXAM", 'PRINTABLE (per grading)'!B$13="Prelim"), IF(ISERROR(SUMIF('Exam (LECTURE ONLY)'!D$20:M$20, "CLO4", 'Exam (LECTURE ONLY)'!D196:M196) / 'Exam (LECTURE ONLY)'!AL$9), "", SUMIF('Exam (LECTURE ONLY)'!D$20:M$20, "CLO4", 'Exam (LECTURE ONLY)'!D196:M196) /'Exam (LECTURE ONLY)'!AL$9),
IF(AND('PRINTABLE (per grading)'!H$16="EXAM", 'PRINTABLE (per grading)'!B$13="Midterm"), IF(ISERROR(SUMIF('Exam (LECTURE ONLY)'!O$20:X$20, "CLO4", 'Exam (LECTURE ONLY)'!O196:X196) / 'Exam (LECTURE ONLY)'!AM$9), "", SUMIF('Exam (LECTURE ONLY)'!O$20:X$20, "CLO4", 'Exam (LECTURE ONLY)'!O196:X196) / 'Exam (LECTURE ONLY)'!AM$9),
IF(AND('PRINTABLE (per grading)'!H$16="EXAM", 'PRINTABLE (per grading)'!B$13="Final"), IF(ISERROR(SUMIF('Exam (LECTURE ONLY)'!Z$20:AI$20, "CLO4", 'Exam (LECTURE ONLY)'!Z196:AI196) / 'Exam (LECTURE ONLY)'!AN$9), "", SUMIF('Exam (LECTURE ONLY)'!Z$20:AI$20, "CLO4", 'Exam (LECTURE ONLY)'!Z196:AI196) / 'Exam (LECTURE ONLY)'!AN$9),
IF(AND('PRINTABLE (per grading)'!H$16="OUTPUT", 'PRINTABLE (per grading)'!B$13="Prelim"), IF(ISERROR(SUMIF(OUTPUT!C$20:M$20, "CLO4", OUTPUT!C196:M196) / OUTPUT!AL$9), "", SUMIF(OUTPUT!C$20:M$20, "CLO4", OUTPUT!C196:M196) / OUTPUT!AL$9),
IF(AND('PRINTABLE (per grading)'!H$16="OUTPUT", 'PRINTABLE (per grading)'!B$13="Midterm"), IF(ISERROR(SUMIF(OUTPUT!O$20:Y$20, "CLO4", OUTPUT!O196:Y196) / OUTPUT!AM$9), "", SUMIF(OUTPUT!O$20:Y$20, "CLO4", OUTPUT!O196:Y196) / OUTPUT!AM$9),
IF(AND('PRINTABLE (per grading)'!H$16="OUTPUT", 'PRINTABLE (per grading)'!B$13="Final"), IF(ISERROR(SUMIF(OUTPUT!AA$20:AI$20, "CLO4", OUTPUT!AA196:AI196) / OUTPUT!AN$9), "", SUMIF(OUTPUT!AA$20:AI$20, "CLO4", OUTPUT!AA196:AI196) / OUTPUT!AN$9),
"")))))),"")</f>
        <v/>
      </c>
      <c r="AE194" s="232" t="str">
        <f t="shared" si="107"/>
        <v/>
      </c>
      <c r="AF194" s="233" t="str">
        <f t="shared" si="108"/>
        <v/>
      </c>
      <c r="AG194" s="25" t="str">
        <f>IF(B194 &lt;&gt; "", IFERROR(IF(C$16 = "PRELIM", SUMIF('Database (LECTURE-RES-PRAC)'!D$14:AG$14, "CLO5", 'Database (LECTURE-RES-PRAC)'!D191:AG191) / 'Grade computation'!F$8, IF(C$16 = "MIDTERM", SUMIF('Database (LECTURE-RES-PRAC)'!AJ$14:BM$14, "CLO5", 'Database (LECTURE-RES-PRAC)'!AJ191:BM191) / 'Grade computation'!G$8, IF(C$16 = "FINAL", SUMIF('Database (LECTURE-RES-PRAC)'!BP$14:CS$14, "CLO5", 'Database (LECTURE-RES-PRAC)'!BP191:CS191) / 'Grade computation'!H$8,""))),""),"")</f>
        <v/>
      </c>
      <c r="AH194" s="232" t="str">
        <f t="shared" si="109"/>
        <v/>
      </c>
      <c r="AI194" s="25" t="str">
        <f>IF(B194 &lt;&gt; "",IF(AND('PRINTABLE (per grading)'!H$16="EXAM", 'PRINTABLE (per grading)'!B$13="Prelim"), IF(ISERROR(SUMIF('Exam (LECTURE ONLY)'!D$20:M$20, "CLO5", 'Exam (LECTURE ONLY)'!D196:M196) / 'Exam (LECTURE ONLY)'!AL$10), "", SUMIF('Exam (LECTURE ONLY)'!D$20:M$20, "CLO5", 'Exam (LECTURE ONLY)'!D196:M196) /'Exam (LECTURE ONLY)'!AL$10),
IF(AND('PRINTABLE (per grading)'!H$16="EXAM", 'PRINTABLE (per grading)'!B$13="Midterm"), IF(ISERROR(SUMIF('Exam (LECTURE ONLY)'!O$20:X$20, "CLO5", 'Exam (LECTURE ONLY)'!O196:X196) / 'Exam (LECTURE ONLY)'!AM$10), "", SUMIF('Exam (LECTURE ONLY)'!O$20:X$20, "CLO5", 'Exam (LECTURE ONLY)'!O196:X196) / 'Exam (LECTURE ONLY)'!AM$10),
IF(AND('PRINTABLE (per grading)'!H$16="EXAM", 'PRINTABLE (per grading)'!B$13="Final"), IF(ISERROR(SUMIF('Exam (LECTURE ONLY)'!Z$20:AI$20, "CLO5", 'Exam (LECTURE ONLY)'!Z196:AI196) / 'Exam (LECTURE ONLY)'!AN$10), "", SUMIF('Exam (LECTURE ONLY)'!Z$20:AI$20, "CLO5", 'Exam (LECTURE ONLY)'!Z196:AI196) / 'Exam (LECTURE ONLY)'!AN$10),
IF(AND('PRINTABLE (per grading)'!H$16="OUTPUT", 'PRINTABLE (per grading)'!B$13="Prelim"), IF(ISERROR(SUMIF(OUTPUT!C$20:M$20, "CLO5", OUTPUT!C196:M196) / OUTPUT!AL$10), "", SUMIF(OUTPUT!C$20:M$20, "CLO5", OUTPUT!C196:M196) / OUTPUT!AL$10),
IF(AND('PRINTABLE (per grading)'!H$16="OUTPUT", 'PRINTABLE (per grading)'!B$13="Midterm"), IF(ISERROR(SUMIF(OUTPUT!O$20:Y$20, "CLO5", OUTPUT!O196:Y196) / OUTPUT!AM$10), "", SUMIF(OUTPUT!O$20:Y$20, "CLO5", OUTPUT!O196:Y196) / OUTPUT!AM$10),
IF(AND('PRINTABLE (per grading)'!H$16="OUTPUT", 'PRINTABLE (per grading)'!B$13="Final"), IF(ISERROR(SUMIF(OUTPUT!AA$20:AI$20, "CLO5", OUTPUT!AA196:AI196) / OUTPUT!AN$10), "", SUMIF(OUTPUT!AA$20:AI$20, "CLO5", OUTPUT!AA196:AI196) / OUTPUT!AN$10),
"")))))),"")</f>
        <v/>
      </c>
      <c r="AJ194" s="232" t="str">
        <f t="shared" si="110"/>
        <v/>
      </c>
      <c r="AK194" s="233" t="str">
        <f t="shared" si="111"/>
        <v/>
      </c>
      <c r="AL194" s="25" t="str">
        <f>IF(B194 &lt;&gt; "", IFERROR(IF(C$16 = "PRELIM", SUMIF('Database (LECTURE-RES-PRAC)'!D$14:AG$14, "CLO6", 'Database (LECTURE-RES-PRAC)'!D191:AG191) / 'Grade computation'!F$9, IF(C$16 = "MIDTERM", SUMIF('Database (LECTURE-RES-PRAC)'!AJ$14:BM$14, "CLO6", 'Database (LECTURE-RES-PRAC)'!AJ191:BM191) / 'Grade computation'!G$9, IF(C$16 = "FINAL", SUMIF('Database (LECTURE-RES-PRAC)'!BP$14:CS$14, "CLO6", 'Database (LECTURE-RES-PRAC)'!BP191:CS191) / 'Grade computation'!H$9,""))),""),"")</f>
        <v/>
      </c>
      <c r="AM194" s="232" t="str">
        <f t="shared" si="112"/>
        <v/>
      </c>
      <c r="AN194" s="25" t="str">
        <f>IF(B194 &lt;&gt; "",IF(AND('PRINTABLE (per grading)'!H$16="EXAM", 'PRINTABLE (per grading)'!B$13="Prelim"), IF(ISERROR(SUMIF('Exam (LECTURE ONLY)'!D$20:M$20, "CLO6", 'Exam (LECTURE ONLY)'!D196:M196) / 'Exam (LECTURE ONLY)'!AL$11), "", SUMIF('Exam (LECTURE ONLY)'!D$20:M$20, "CLO6", 'Exam (LECTURE ONLY)'!D196:M196) /'Exam (LECTURE ONLY)'!AL$11),
IF(AND('PRINTABLE (per grading)'!H$16="EXAM", 'PRINTABLE (per grading)'!B$13="Midterm"), IF(ISERROR(SUMIF('Exam (LECTURE ONLY)'!O$20:X$20, "CLO6", 'Exam (LECTURE ONLY)'!O196:X196) / 'Exam (LECTURE ONLY)'!AM$11), "", SUMIF('Exam (LECTURE ONLY)'!O$20:X$20, "CLO6", 'Exam (LECTURE ONLY)'!O196:X196) / 'Exam (LECTURE ONLY)'!AM$11),
IF(AND('PRINTABLE (per grading)'!H$16="EXAM", 'PRINTABLE (per grading)'!B$13="Final"), IF(ISERROR(SUMIF('Exam (LECTURE ONLY)'!Z$20:AI$20, "CLO6", 'Exam (LECTURE ONLY)'!Z196:AI196) / 'Exam (LECTURE ONLY)'!AN$11), "", SUMIF('Exam (LECTURE ONLY)'!Z$20:AI$20, "CLO6", 'Exam (LECTURE ONLY)'!Z196:AI196) / 'Exam (LECTURE ONLY)'!AN$11),
IF(AND('PRINTABLE (per grading)'!H$16="OUTPUT", 'PRINTABLE (per grading)'!B$13="Prelim"), IF(ISERROR(SUMIF(OUTPUT!C$20:M$20, "CLO6", OUTPUT!C196:M196) / OUTPUT!AL$11), "", SUMIF(OUTPUT!C$20:M$20, "CLO6", OUTPUT!C196:M196) / OUTPUT!AL$11),
IF(AND('PRINTABLE (per grading)'!H$16="OUTPUT", 'PRINTABLE (per grading)'!B$13="Midterm"), IF(ISERROR(SUMIF(OUTPUT!O$20:Y$20, "CLO6", OUTPUT!O196:Y196) / OUTPUT!AM$11), "", SUMIF(OUTPUT!O$20:Y$20, "CLO6", OUTPUT!O196:Y196) / OUTPUT!AM$11),
IF(AND('PRINTABLE (per grading)'!H$16="OUTPUT", 'PRINTABLE (per grading)'!B$13="Final"), IF(ISERROR(SUMIF(OUTPUT!AA$20:AI$20, "CLO6", OUTPUT!AA196:AI196) / OUTPUT!AN$11), "", SUMIF(OUTPUT!AA$20:AI$20, "CLO6", OUTPUT!AA196:AI196) / OUTPUT!AN$11),
"")))))),"")</f>
        <v/>
      </c>
      <c r="AO194" s="232" t="str">
        <f t="shared" si="113"/>
        <v/>
      </c>
      <c r="AP194" s="233" t="str">
        <f t="shared" si="114"/>
        <v/>
      </c>
      <c r="AQ194" s="25" t="str">
        <f>IF(B194 &lt;&gt; "", IFERROR(IF(C$16 = "PRELIM", SUMIF('Database (LECTURE-RES-PRAC)'!D$14:AG$14, "CLO7", 'Database (LECTURE-RES-PRAC)'!D191:AG191) / 'Grade computation'!F$10, IF(C$16 = "MIDTERM", SUMIF('Database (LECTURE-RES-PRAC)'!AJ$14:BM$14, "CLO7", 'Database (LECTURE-RES-PRAC)'!AJ191:BM191) / 'Grade computation'!G$10, IF(C$16 = "FINAL", SUMIF('Database (LECTURE-RES-PRAC)'!BP$14:CS$14, "CLO7", 'Database (LECTURE-RES-PRAC)'!BP191:CS191) / 'Grade computation'!H$10,""))),""),"")</f>
        <v/>
      </c>
      <c r="AR194" s="232" t="str">
        <f t="shared" si="115"/>
        <v/>
      </c>
      <c r="AS194" s="25" t="str">
        <f>IF(B194 &lt;&gt; "",IF(AND('PRINTABLE (per grading)'!H$16="EXAM", 'PRINTABLE (per grading)'!B$13="Prelim"), IF(ISERROR(SUMIF('Exam (LECTURE ONLY)'!D$20:M$20, "CLO7", 'Exam (LECTURE ONLY)'!D196:M196) / 'Exam (LECTURE ONLY)'!AL$12), "", SUMIF('Exam (LECTURE ONLY)'!D$20:M$20, "CLO7", 'Exam (LECTURE ONLY)'!D196:M196) /'Exam (LECTURE ONLY)'!AL$12),
IF(AND('PRINTABLE (per grading)'!H$16="EXAM", 'PRINTABLE (per grading)'!B$13="Midterm"), IF(ISERROR(SUMIF('Exam (LECTURE ONLY)'!O$20:X$20, "CLO7", 'Exam (LECTURE ONLY)'!O196:X196) / 'Exam (LECTURE ONLY)'!AM$12), "", SUMIF('Exam (LECTURE ONLY)'!O$20:X$20, "CLO7", 'Exam (LECTURE ONLY)'!O196:X196) / 'Exam (LECTURE ONLY)'!AM$12),
IF(AND('PRINTABLE (per grading)'!H$16="EXAM", 'PRINTABLE (per grading)'!B$13="Final"), IF(ISERROR(SUMIF('Exam (LECTURE ONLY)'!Z$20:AI$20, "CLO7", 'Exam (LECTURE ONLY)'!Z196:AI196) / 'Exam (LECTURE ONLY)'!AN$12), "", SUMIF('Exam (LECTURE ONLY)'!Z$20:AI$20, "CLO7", 'Exam (LECTURE ONLY)'!Z196:AI196) / 'Exam (LECTURE ONLY)'!AN$12),
IF(AND('PRINTABLE (per grading)'!H$16="OUTPUT", 'PRINTABLE (per grading)'!B$13="Prelim"), IF(ISERROR(SUMIF(OUTPUT!C$20:M$20, "CLO7", OUTPUT!C196:M196) / OUTPUT!AL$12), "", SUMIF(OUTPUT!C$20:M$20, "CLO7", OUTPUT!C196:M196) / OUTPUT!AL$12),
IF(AND('PRINTABLE (per grading)'!H$16="OUTPUT", 'PRINTABLE (per grading)'!B$13="Midterm"), IF(ISERROR(SUMIF(OUTPUT!O$20:Y$20, "CLO7", OUTPUT!O196:Y196) / OUTPUT!AM$12), "", SUMIF(OUTPUT!O$20:Y$20, "CLO7", OUTPUT!O196:Y196) / OUTPUT!AM$12),
IF(AND('PRINTABLE (per grading)'!H$16="OUTPUT", 'PRINTABLE (per grading)'!B$13="Final"), IF(ISERROR(SUMIF(OUTPUT!AA$20:AI$20, "CLO7", OUTPUT!AA196:AI196) / OUTPUT!AN$12), "", SUMIF(OUTPUT!AA$20:AI$20, "CLO7", OUTPUT!AA196:AI196) / OUTPUT!AN$12),
"")))))),"")</f>
        <v/>
      </c>
      <c r="AT194" s="232" t="str">
        <f t="shared" si="116"/>
        <v/>
      </c>
      <c r="AU194" s="233" t="str">
        <f t="shared" si="117"/>
        <v/>
      </c>
      <c r="AV194" s="25" t="str">
        <f>IF(B194 &lt;&gt; "", IFERROR(IF(C$16 = "PRELIM", SUMIF('Database (LECTURE-RES-PRAC)'!D$14:AG$14, "CLO8", 'Database (LECTURE-RES-PRAC)'!D191:AG191) / 'Grade computation'!F$11, IF(C$16 = "MIDTERM", SUMIF('Database (LECTURE-RES-PRAC)'!AJ$14:BM$14, "CLO8", 'Database (LECTURE-RES-PRAC)'!AJ191:BM191) / 'Grade computation'!G$11, IF(C$16 = "FINAL", SUMIF('Database (LECTURE-RES-PRAC)'!BP$14:CS$14, "CLO8", 'Database (LECTURE-RES-PRAC)'!BP191:CS191) / 'Grade computation'!H$11,""))),""),"")</f>
        <v/>
      </c>
      <c r="AW194" s="232" t="str">
        <f t="shared" si="118"/>
        <v/>
      </c>
      <c r="AX194" s="25" t="str">
        <f>IF(B194 &lt;&gt; "",IF(AND('PRINTABLE (per grading)'!H$16="EXAM", 'PRINTABLE (per grading)'!B$13="Prelim"), IF(ISERROR(SUMIF('Exam (LECTURE ONLY)'!D$20:M$20, "CLO8", 'Exam (LECTURE ONLY)'!D196:M196) / 'Exam (LECTURE ONLY)'!AL$13), "", SUMIF('Exam (LECTURE ONLY)'!D$20:M$20, "CLO8", 'Exam (LECTURE ONLY)'!D196:M196) /'Exam (LECTURE ONLY)'!AL$13),
IF(AND('PRINTABLE (per grading)'!H$16="EXAM", 'PRINTABLE (per grading)'!B$13="Midterm"), IF(ISERROR(SUMIF('Exam (LECTURE ONLY)'!O$20:X$20, "CLO8", 'Exam (LECTURE ONLY)'!O196:X196) / 'Exam (LECTURE ONLY)'!AM$13), "", SUMIF('Exam (LECTURE ONLY)'!O$20:X$20, "CLO8", 'Exam (LECTURE ONLY)'!O196:X196) / 'Exam (LECTURE ONLY)'!AM$13),
IF(AND('PRINTABLE (per grading)'!H$16="EXAM", 'PRINTABLE (per grading)'!B$13="Final"), IF(ISERROR(SUMIF('Exam (LECTURE ONLY)'!Z$20:AI$20, "CLO8", 'Exam (LECTURE ONLY)'!Z196:AI196) / 'Exam (LECTURE ONLY)'!AN$13), "", SUMIF('Exam (LECTURE ONLY)'!Z$20:AI$20, "CLO8", 'Exam (LECTURE ONLY)'!Z196:AI196) / 'Exam (LECTURE ONLY)'!AN$13),
IF(AND('PRINTABLE (per grading)'!H$16="OUTPUT", 'PRINTABLE (per grading)'!B$13="Prelim"), IF(ISERROR(SUMIF(OUTPUT!C$20:M$20, "CLO8", OUTPUT!C196:M196) / OUTPUT!AL$13), "", SUMIF(OUTPUT!C$20:M$20, "CLO8", OUTPUT!C196:M196) / OUTPUT!AL$13),
IF(AND('PRINTABLE (per grading)'!H$16="OUTPUT", 'PRINTABLE (per grading)'!B$13="Midterm"), IF(ISERROR(SUMIF(OUTPUT!O$20:Y$20, "CLO8", OUTPUT!O196:Y196) / OUTPUT!AM$13), "", SUMIF(OUTPUT!O$20:Y$20, "CLO8", OUTPUT!O196:Y196) / OUTPUT!AM$13),
IF(AND('PRINTABLE (per grading)'!H$16="OUTPUT", 'PRINTABLE (per grading)'!B$13="Final"), IF(ISERROR(SUMIF(OUTPUT!AA$20:AI$20, "CLO8", OUTPUT!AA196:AI196) / OUTPUT!AN$13), "", SUMIF(OUTPUT!AA$20:AI$20, "CLO8", OUTPUT!AA196:AI196) / OUTPUT!AN$13),
"")))))),"")</f>
        <v/>
      </c>
      <c r="AY194" s="232" t="str">
        <f t="shared" si="119"/>
        <v/>
      </c>
      <c r="AZ194" s="233" t="str">
        <f t="shared" si="120"/>
        <v/>
      </c>
      <c r="BA194" s="25" t="str">
        <f>IF(B194 &lt;&gt; "", IFERROR(IF(C$16 = "PRELIM", SUMIF('Database (LECTURE-RES-PRAC)'!D$14:AG$14, "CLO9", 'Database (LECTURE-RES-PRAC)'!D191:AG191) / 'Grade computation'!F$12, IF(C$16 = "MIDTERM", SUMIF('Database (LECTURE-RES-PRAC)'!AJ$14:BM$14, "CLO9", 'Database (LECTURE-RES-PRAC)'!AJ191:BM191) / 'Grade computation'!G$12, IF(C$16 = "FINAL", SUMIF('Database (LECTURE-RES-PRAC)'!BP$14:CS$14, "CLO9", 'Database (LECTURE-RES-PRAC)'!BP191:CS191) / 'Grade computation'!H$12,""))),""),"")</f>
        <v/>
      </c>
      <c r="BB194" s="232" t="str">
        <f t="shared" si="121"/>
        <v/>
      </c>
      <c r="BC194" s="25" t="str">
        <f>IF(B194 &lt;&gt; "",IF(AND('PRINTABLE (per grading)'!H$16="EXAM", 'PRINTABLE (per grading)'!B$13="Prelim"), IF(ISERROR(SUMIF('Exam (LECTURE ONLY)'!D$20:M$20, "CLO9", 'Exam (LECTURE ONLY)'!D196:M196) / 'Exam (LECTURE ONLY)'!AL$14), "", SUMIF('Exam (LECTURE ONLY)'!D$20:M$20, "CLO9", 'Exam (LECTURE ONLY)'!D196:M196) /'Exam (LECTURE ONLY)'!AL$14),
IF(AND('PRINTABLE (per grading)'!H$16="EXAM", 'PRINTABLE (per grading)'!B$13="Midterm"), IF(ISERROR(SUMIF('Exam (LECTURE ONLY)'!O$20:X$20, "CLO9", 'Exam (LECTURE ONLY)'!O196:X196) / 'Exam (LECTURE ONLY)'!AM$14), "", SUMIF('Exam (LECTURE ONLY)'!O$20:X$20, "CLO9", 'Exam (LECTURE ONLY)'!O196:X196) / 'Exam (LECTURE ONLY)'!AM$14),
IF(AND('PRINTABLE (per grading)'!H$16="EXAM", 'PRINTABLE (per grading)'!B$13="Final"), IF(ISERROR(SUMIF('Exam (LECTURE ONLY)'!Z$20:AI$20, "CLO9", 'Exam (LECTURE ONLY)'!Z196:AI196) / 'Exam (LECTURE ONLY)'!AN$14), "", SUMIF('Exam (LECTURE ONLY)'!Z$20:AI$20, "CLO9", 'Exam (LECTURE ONLY)'!Z196:AI196) / 'Exam (LECTURE ONLY)'!AN$14),
IF(AND('PRINTABLE (per grading)'!H$16="OUTPUT", 'PRINTABLE (per grading)'!B$13="Prelim"), IF(ISERROR(SUMIF(OUTPUT!C$20:M$20, "CLO9", OUTPUT!C196:M196) / OUTPUT!AL$14), "", SUMIF(OUTPUT!C$20:M$20, "CLO9", OUTPUT!C196:M196) / OUTPUT!AL$14),
IF(AND('PRINTABLE (per grading)'!H$16="OUTPUT", 'PRINTABLE (per grading)'!B$13="Midterm"), IF(ISERROR(SUMIF(OUTPUT!O$20:Y$20, "CLO9", OUTPUT!O196:Y196) / OUTPUT!AM$14), "", SUMIF(OUTPUT!O$20:Y$20, "CLO9", OUTPUT!O196:Y196) / OUTPUT!AM$14),
IF(AND('PRINTABLE (per grading)'!H$16="OUTPUT", 'PRINTABLE (per grading)'!B$13="Final"), IF(ISERROR(SUMIF(OUTPUT!AA$20:AI$20, "CLO9", OUTPUT!AA196:AI196) / OUTPUT!AN$14), "", SUMIF(OUTPUT!AA$20:AI$20, "CLO9", OUTPUT!AA196:AI196) / OUTPUT!AN$14),
"")))))),"")</f>
        <v/>
      </c>
      <c r="BD194" s="232" t="str">
        <f t="shared" si="122"/>
        <v/>
      </c>
      <c r="BE194" s="233" t="str">
        <f t="shared" si="123"/>
        <v/>
      </c>
      <c r="BF194" s="25" t="str">
        <f>IF(B194 &lt;&gt; "", IFERROR(IF(C$16 = "PRELIM", SUMIF('Database (LECTURE-RES-PRAC)'!D$14:AG$14, "CLO10", 'Database (LECTURE-RES-PRAC)'!D191:AG191) / 'Grade computation'!F$13, IF(C$16 = "MIDTERM", SUMIF('Database (LECTURE-RES-PRAC)'!AJ$14:BM$14, "CLO10", 'Database (LECTURE-RES-PRAC)'!AJ191:BM191) / 'Grade computation'!G$13, IF(C$16 = "FINAL", SUMIF('Database (LECTURE-RES-PRAC)'!BP$14:CS$14, "CLO10", 'Database (LECTURE-RES-PRAC)'!BP191:CS191) / 'Grade computation'!H$13,""))),""),"")</f>
        <v/>
      </c>
      <c r="BG194" s="232" t="str">
        <f t="shared" si="124"/>
        <v/>
      </c>
      <c r="BH194" s="25" t="str">
        <f>IF(B194 &lt;&gt; "",IF(AND('PRINTABLE (per grading)'!H$16="EXAM", 'PRINTABLE (per grading)'!B$13="Prelim"), IF(ISERROR(SUMIF('Exam (LECTURE ONLY)'!D$20:M$20, "CLO10", 'Exam (LECTURE ONLY)'!D196:M196) / 'Exam (LECTURE ONLY)'!AL$15), "", SUMIF('Exam (LECTURE ONLY)'!D$20:M$20, "CLO10", 'Exam (LECTURE ONLY)'!D196:M196) /'Exam (LECTURE ONLY)'!AL$15),
IF(AND('PRINTABLE (per grading)'!H$16="EXAM", 'PRINTABLE (per grading)'!B$13="Midterm"), IF(ISERROR(SUMIF('Exam (LECTURE ONLY)'!O$20:X$20, "CLO10", 'Exam (LECTURE ONLY)'!O196:X196) / 'Exam (LECTURE ONLY)'!AM$15), "", SUMIF('Exam (LECTURE ONLY)'!O$20:X$20, "CLO10", 'Exam (LECTURE ONLY)'!O196:X196) / 'Exam (LECTURE ONLY)'!AM$15),
IF(AND('PRINTABLE (per grading)'!H$16="EXAM", 'PRINTABLE (per grading)'!B$13="Final"), IF(ISERROR(SUMIF('Exam (LECTURE ONLY)'!Z$20:AI$20, "CLO10", 'Exam (LECTURE ONLY)'!Z196:AI196) / 'Exam (LECTURE ONLY)'!AN$15), "", SUMIF('Exam (LECTURE ONLY)'!Z$20:AI$20, "CLO10", 'Exam (LECTURE ONLY)'!Z196:AI196) / 'Exam (LECTURE ONLY)'!AN$15),
IF(AND('PRINTABLE (per grading)'!H$16="OUTPUT", 'PRINTABLE (per grading)'!B$13="Prelim"), IF(ISERROR(SUMIF(OUTPUT!C$20:M$20, "CLO10", OUTPUT!C196:M196) / OUTPUT!AL$15), "", SUMIF(OUTPUT!C$20:M$20, "CLO10", OUTPUT!C196:M196) / OUTPUT!AL$15),
IF(AND('PRINTABLE (per grading)'!H$16="OUTPUT", 'PRINTABLE (per grading)'!B$13="Midterm"), IF(ISERROR(SUMIF(OUTPUT!O$20:Y$20, "CLO10", OUTPUT!O196:Y196) / OUTPUT!AM$15), "", SUMIF(OUTPUT!O$20:Y$20, "CLO10", OUTPUT!O196:Y196) / OUTPUT!AM$15),
IF(AND('PRINTABLE (per grading)'!H$16="OUTPUT", 'PRINTABLE (per grading)'!B$13="Final"), IF(ISERROR(SUMIF(OUTPUT!AA$20:AI$20, "CLO10", OUTPUT!AA196:AI196) / OUTPUT!AN$15), "", SUMIF(OUTPUT!AA$20:AI$20, "CLO10", OUTPUT!AA196:AI196) / OUTPUT!AN$15),
"")))))),"")</f>
        <v/>
      </c>
      <c r="BI194" s="232" t="str">
        <f t="shared" si="125"/>
        <v/>
      </c>
      <c r="BJ194" s="233" t="str">
        <f t="shared" si="126"/>
        <v/>
      </c>
      <c r="BK194" s="2"/>
    </row>
    <row r="195" spans="1:63" ht="20.100000000000001" customHeight="1">
      <c r="A195" s="118" t="str">
        <f>IF(ISBLANK('Database (LECTURE-RES-PRAC)'!A192),"",'Database (LECTURE-RES-PRAC)'!A192)</f>
        <v/>
      </c>
      <c r="B195" s="119" t="str">
        <f>IF(ISBLANK('Database (LECTURE-RES-PRAC)'!B192),"",'Database (LECTURE-RES-PRAC)'!B192)</f>
        <v/>
      </c>
      <c r="C195" s="134" t="str">
        <f>IF(B195&lt;&gt;"",IF(C$16="PRELIM",'Grade computation'!C195, IF(C$16="MIDTERM",'Grade computation'!K195, IF(C$16="FINAL",'Grade computation'!S195,""))),"")</f>
        <v/>
      </c>
      <c r="D195" s="135" t="str">
        <f t="shared" si="1"/>
        <v/>
      </c>
      <c r="E195" s="134" t="str">
        <f>IF(B195&lt;&gt;"", IF(C$16="PRELIM",'Grade computation'!E195, IF(C$16="MIDTERM",'Grade computation'!M195, IF(C$16="FINAL",'Grade computation'!U195,""))),"")</f>
        <v/>
      </c>
      <c r="F195" s="136" t="str">
        <f t="shared" si="2"/>
        <v/>
      </c>
      <c r="G195" s="137" t="str">
        <f t="shared" si="3"/>
        <v/>
      </c>
      <c r="H195" s="207" t="str">
        <f>IF(B195&lt;&gt;"",IF(C$16="PRELIM", 'Grade computation'!H195, IF(C$16="MIDTERM", 'Grade computation'!P195, IF(C$16="FINAL",'Grade computation'!X195, ""))),"")</f>
        <v/>
      </c>
      <c r="I195" s="137" t="str">
        <f t="shared" si="4"/>
        <v/>
      </c>
      <c r="J195" s="139" t="str">
        <f t="shared" si="5"/>
        <v/>
      </c>
      <c r="K195" s="377" t="str">
        <f t="shared" si="6"/>
        <v/>
      </c>
      <c r="L195" s="434"/>
      <c r="M195" s="25" t="str">
        <f>IF(B195 &lt;&gt; "", IFERROR(IF(C$16 = "PRELIM", SUMIF('Database (LECTURE-RES-PRAC)'!D$14:AG$14, "CLO1", 'Database (LECTURE-RES-PRAC)'!D192:AG192) / 'Grade computation'!F$4, IF(C$16 = "MIDTERM", SUMIF('Database (LECTURE-RES-PRAC)'!AJ$14:BM$14, "CLO1", 'Database (LECTURE-RES-PRAC)'!AJ192:BM192) / 'Grade computation'!G$4, IF(C$16 = "FINAL", SUMIF('Database (LECTURE-RES-PRAC)'!BP$14:CS$14, "CLO1", 'Database (LECTURE-RES-PRAC)'!BP192:CS192) / 'Grade computation'!H$4,""))),""),"")</f>
        <v/>
      </c>
      <c r="N195" s="232" t="str">
        <f t="shared" si="97"/>
        <v/>
      </c>
      <c r="O195" s="25" t="str">
        <f>IF(B195 &lt;&gt; "",IF(AND('PRINTABLE (per grading)'!H$16="EXAM", 'PRINTABLE (per grading)'!B$13="Prelim"), IF(ISERROR(SUMIF('Exam (LECTURE ONLY)'!D$20:M$20, "CLO1", 'Exam (LECTURE ONLY)'!D197:M197) / 'Exam (LECTURE ONLY)'!AL$6), "", SUMIF('Exam (LECTURE ONLY)'!D$20:M$20, "CLO1", 'Exam (LECTURE ONLY)'!D197:M197) /'Exam (LECTURE ONLY)'!AL$6),
IF(AND('PRINTABLE (per grading)'!H$16="EXAM", 'PRINTABLE (per grading)'!B$13="Midterm"), IF(ISERROR(SUMIF('Exam (LECTURE ONLY)'!O$20:X$20, "CLO1", 'Exam (LECTURE ONLY)'!O197:X197) / 'Exam (LECTURE ONLY)'!AM$6), "", SUMIF('Exam (LECTURE ONLY)'!O$20:X$20, "CLO1", 'Exam (LECTURE ONLY)'!O197:X197) / 'Exam (LECTURE ONLY)'!AM$6),
IF(AND('PRINTABLE (per grading)'!H$16="EXAM", 'PRINTABLE (per grading)'!B$13="Final"), IF(ISERROR(SUMIF('Exam (LECTURE ONLY)'!Z$20:AI$20, "CLO1", 'Exam (LECTURE ONLY)'!Z197:AI197) / 'Exam (LECTURE ONLY)'!AN$6), "", SUMIF('Exam (LECTURE ONLY)'!Z$20:AI$20, "CLO1", 'Exam (LECTURE ONLY)'!Z197:AI197) / 'Exam (LECTURE ONLY)'!AN$6),
IF(AND('PRINTABLE (per grading)'!H$16="OUTPUT", 'PRINTABLE (per grading)'!B$13="Prelim"), IF(ISERROR(SUMIF(OUTPUT!C$20:M$20, "CLO1", OUTPUT!C197:M197) / OUTPUT!AL$6), "", SUMIF(OUTPUT!C$20:M$20, "CLO1", OUTPUT!C197:M197) / OUTPUT!AL$6),
IF(AND('PRINTABLE (per grading)'!H$16="OUTPUT", 'PRINTABLE (per grading)'!B$13="Midterm"), IF(ISERROR(SUMIF(OUTPUT!O$20:Y$20, "CLO1", OUTPUT!O197:Y197) / OUTPUT!AM$6), "", SUMIF(OUTPUT!O$20:Y$20, "CLO1", OUTPUT!O197:Y197) / OUTPUT!AM$6),
IF(AND('PRINTABLE (per grading)'!H$16="OUTPUT", 'PRINTABLE (per grading)'!B$13="Final"), IF(ISERROR(SUMIF(OUTPUT!AA$20:AI$20, "CLO1", OUTPUT!AA197:AI197) / OUTPUT!AN$6), "", SUMIF(OUTPUT!AA$20:AI$20, "CLO1", OUTPUT!AA197:AI197) / OUTPUT!AN$6),
"")))))),"")</f>
        <v/>
      </c>
      <c r="P195" s="232" t="str">
        <f t="shared" si="98"/>
        <v/>
      </c>
      <c r="Q195" s="233" t="str">
        <f t="shared" si="99"/>
        <v/>
      </c>
      <c r="R195" s="25" t="str">
        <f>IF(B195 &lt;&gt; "", IFERROR(IF(C$16 = "PRELIM", SUMIF('Database (LECTURE-RES-PRAC)'!D$14:AG$14, "CLO2", 'Database (LECTURE-RES-PRAC)'!D192:AG192) / 'Grade computation'!F$5, IF(C$16 = "MIDTERM", SUMIF('Database (LECTURE-RES-PRAC)'!AJ$14:BM$14, "CLO2", 'Database (LECTURE-RES-PRAC)'!AJ192:BM192) / 'Grade computation'!G$5, IF(C$16 = "FINAL", SUMIF('Database (LECTURE-RES-PRAC)'!BP$14:CS$14, "CLO2", 'Database (LECTURE-RES-PRAC)'!BP192:CS192) / 'Grade computation'!H$5,""))),""),"")</f>
        <v/>
      </c>
      <c r="S195" s="232" t="str">
        <f t="shared" si="100"/>
        <v/>
      </c>
      <c r="T195" s="25" t="str">
        <f>IF(B195 &lt;&gt; "",IF(AND('PRINTABLE (per grading)'!H$16="EXAM", 'PRINTABLE (per grading)'!B$13="Prelim"), IF(ISERROR(SUMIF('Exam (LECTURE ONLY)'!D$20:M$20, "CLO2", 'Exam (LECTURE ONLY)'!D197:M197) / 'Exam (LECTURE ONLY)'!AL$7), "", SUMIF('Exam (LECTURE ONLY)'!D$20:M$20, "CLO2", 'Exam (LECTURE ONLY)'!D197:M197) /'Exam (LECTURE ONLY)'!AL$7),
IF(AND('PRINTABLE (per grading)'!H$16="EXAM", 'PRINTABLE (per grading)'!B$13="Midterm"), IF(ISERROR(SUMIF('Exam (LECTURE ONLY)'!O$20:X$20, "CLO2", 'Exam (LECTURE ONLY)'!O197:X197) / 'Exam (LECTURE ONLY)'!AM$7), "", SUMIF('Exam (LECTURE ONLY)'!O$20:X$20, "CLO2", 'Exam (LECTURE ONLY)'!O197:X197) / 'Exam (LECTURE ONLY)'!AM$7),
IF(AND('PRINTABLE (per grading)'!H$16="EXAM", 'PRINTABLE (per grading)'!B$13="Final"), IF(ISERROR(SUMIF('Exam (LECTURE ONLY)'!Z$20:AI$20, "CLO2", 'Exam (LECTURE ONLY)'!Z197:AI197) / 'Exam (LECTURE ONLY)'!AN$7), "", SUMIF('Exam (LECTURE ONLY)'!Z$20:AI$20, "CLO2", 'Exam (LECTURE ONLY)'!Z197:AI197) / 'Exam (LECTURE ONLY)'!AN$7),
IF(AND('PRINTABLE (per grading)'!H$16="OUTPUT", 'PRINTABLE (per grading)'!B$13="Prelim"), IF(ISERROR(SUMIF(OUTPUT!C$20:M$20, "CLO2", OUTPUT!C197:M197) / OUTPUT!AL$7), "", SUMIF(OUTPUT!C$20:M$20, "CLO2", OUTPUT!C197:M197) / OUTPUT!AL$7),
IF(AND('PRINTABLE (per grading)'!H$16="OUTPUT", 'PRINTABLE (per grading)'!B$13="Midterm"), IF(ISERROR(SUMIF(OUTPUT!O$20:Y$20, "CLO2", OUTPUT!O197:Y197) / OUTPUT!AM$7), "", SUMIF(OUTPUT!O$20:Y$20, "CLO2", OUTPUT!O197:Y197) / OUTPUT!AM$7),
IF(AND('PRINTABLE (per grading)'!H$16="OUTPUT", 'PRINTABLE (per grading)'!B$13="Final"), IF(ISERROR(SUMIF(OUTPUT!AA$20:AI$20, "CLO2", OUTPUT!AA197:AI197) / OUTPUT!AN$7), "", SUMIF(OUTPUT!AA$20:AI$20, "CLO2", OUTPUT!AA197:AI197) / OUTPUT!AN$7),
"")))))),"")</f>
        <v/>
      </c>
      <c r="U195" s="232" t="str">
        <f t="shared" si="101"/>
        <v/>
      </c>
      <c r="V195" s="233" t="str">
        <f t="shared" si="102"/>
        <v/>
      </c>
      <c r="W195" s="25" t="str">
        <f>IF(B195 &lt;&gt; "", IFERROR(IF(C$16 = "PRELIM", SUMIF('Database (LECTURE-RES-PRAC)'!D$14:AG$14, "CLO3", 'Database (LECTURE-RES-PRAC)'!D192:AG192) / 'Grade computation'!F$6, IF(C$16 = "MIDTERM", SUMIF('Database (LECTURE-RES-PRAC)'!AJ$14:BM$14, "CLO3", 'Database (LECTURE-RES-PRAC)'!AJ192:BM192) / 'Grade computation'!G$6, IF(C$16 = "FINAL", SUMIF('Database (LECTURE-RES-PRAC)'!BP$14:CS$14, "CLO3", 'Database (LECTURE-RES-PRAC)'!BP192:CS192) / 'Grade computation'!H$6,""))),""),"")</f>
        <v/>
      </c>
      <c r="X195" s="232" t="str">
        <f t="shared" si="103"/>
        <v/>
      </c>
      <c r="Y195" s="25" t="str">
        <f>IF(B195 &lt;&gt; "",IF(AND('PRINTABLE (per grading)'!H$16="EXAM", 'PRINTABLE (per grading)'!B$13="Prelim"), IF(ISERROR(SUMIF('Exam (LECTURE ONLY)'!D$20:M$20, "CLO3", 'Exam (LECTURE ONLY)'!D197:M197) / 'Exam (LECTURE ONLY)'!AL$8), "", SUMIF('Exam (LECTURE ONLY)'!D$20:M$20, "CLO3", 'Exam (LECTURE ONLY)'!D197:M197) /'Exam (LECTURE ONLY)'!AL$8),
IF(AND('PRINTABLE (per grading)'!H$16="EXAM", 'PRINTABLE (per grading)'!B$13="Midterm"), IF(ISERROR(SUMIF('Exam (LECTURE ONLY)'!O$20:X$20, "CLO3", 'Exam (LECTURE ONLY)'!O197:X197) / 'Exam (LECTURE ONLY)'!AM$8), "", SUMIF('Exam (LECTURE ONLY)'!O$20:X$20, "CLO3", 'Exam (LECTURE ONLY)'!O197:X197) / 'Exam (LECTURE ONLY)'!AM$8),
IF(AND('PRINTABLE (per grading)'!H$16="EXAM", 'PRINTABLE (per grading)'!B$13="Final"), IF(ISERROR(SUMIF('Exam (LECTURE ONLY)'!Z$20:AI$20, "CLO3", 'Exam (LECTURE ONLY)'!Z197:AI197) / 'Exam (LECTURE ONLY)'!AN$8), "", SUMIF('Exam (LECTURE ONLY)'!Z$20:AI$20, "CLO3", 'Exam (LECTURE ONLY)'!Z197:AI197) / 'Exam (LECTURE ONLY)'!AN$8),
IF(AND('PRINTABLE (per grading)'!H$16="OUTPUT", 'PRINTABLE (per grading)'!B$13="Prelim"), IF(ISERROR(SUMIF(OUTPUT!C$20:M$20, "CLO3", OUTPUT!C197:M197) / OUTPUT!AL$8), "", SUMIF(OUTPUT!C$20:M$20, "CLO3", OUTPUT!C197:M197) / OUTPUT!AL$8),
IF(AND('PRINTABLE (per grading)'!H$16="OUTPUT", 'PRINTABLE (per grading)'!B$13="Midterm"), IF(ISERROR(SUMIF(OUTPUT!O$20:Y$20, "CLO3", OUTPUT!O197:Y197) / OUTPUT!AM$8), "", SUMIF(OUTPUT!O$20:Y$20, "CLO3", OUTPUT!O197:Y197) / OUTPUT!AM$8),
IF(AND('PRINTABLE (per grading)'!H$16="OUTPUT", 'PRINTABLE (per grading)'!B$13="Final"), IF(ISERROR(SUMIF(OUTPUT!AA$20:AI$20, "CLO3", OUTPUT!AA197:AI197) / OUTPUT!AN$8), "", SUMIF(OUTPUT!AA$20:AI$20, "CLO3", OUTPUT!AA197:AI197) / OUTPUT!AN$8),
"" )))))),"")</f>
        <v/>
      </c>
      <c r="Z195" s="232" t="str">
        <f t="shared" si="104"/>
        <v/>
      </c>
      <c r="AA195" s="233" t="str">
        <f t="shared" si="105"/>
        <v/>
      </c>
      <c r="AB195" s="25" t="str">
        <f>IF(B195 &lt;&gt; "", IFERROR(IF(C$16 = "PRELIM", SUMIF('Database (LECTURE-RES-PRAC)'!D$14:AG$14, "CLO4", 'Database (LECTURE-RES-PRAC)'!D192:AG192) / 'Grade computation'!F$7, IF(C$16 = "MIDTERM", SUMIF('Database (LECTURE-RES-PRAC)'!AJ$14:BM$14, "CLO4", 'Database (LECTURE-RES-PRAC)'!AJ192:BM192) / 'Grade computation'!G$7, IF(C$16 = "FINAL", SUMIF('Database (LECTURE-RES-PRAC)'!BP$14:CS$14, "CLO4", 'Database (LECTURE-RES-PRAC)'!BP192:CS192) / 'Grade computation'!H$7,""))),""),"")</f>
        <v/>
      </c>
      <c r="AC195" s="232" t="str">
        <f t="shared" si="106"/>
        <v/>
      </c>
      <c r="AD195" s="25" t="str">
        <f>IF(B195 &lt;&gt; "",IF(AND('PRINTABLE (per grading)'!H$16="EXAM", 'PRINTABLE (per grading)'!B$13="Prelim"), IF(ISERROR(SUMIF('Exam (LECTURE ONLY)'!D$20:M$20, "CLO4", 'Exam (LECTURE ONLY)'!D197:M197) / 'Exam (LECTURE ONLY)'!AL$9), "", SUMIF('Exam (LECTURE ONLY)'!D$20:M$20, "CLO4", 'Exam (LECTURE ONLY)'!D197:M197) /'Exam (LECTURE ONLY)'!AL$9),
IF(AND('PRINTABLE (per grading)'!H$16="EXAM", 'PRINTABLE (per grading)'!B$13="Midterm"), IF(ISERROR(SUMIF('Exam (LECTURE ONLY)'!O$20:X$20, "CLO4", 'Exam (LECTURE ONLY)'!O197:X197) / 'Exam (LECTURE ONLY)'!AM$9), "", SUMIF('Exam (LECTURE ONLY)'!O$20:X$20, "CLO4", 'Exam (LECTURE ONLY)'!O197:X197) / 'Exam (LECTURE ONLY)'!AM$9),
IF(AND('PRINTABLE (per grading)'!H$16="EXAM", 'PRINTABLE (per grading)'!B$13="Final"), IF(ISERROR(SUMIF('Exam (LECTURE ONLY)'!Z$20:AI$20, "CLO4", 'Exam (LECTURE ONLY)'!Z197:AI197) / 'Exam (LECTURE ONLY)'!AN$9), "", SUMIF('Exam (LECTURE ONLY)'!Z$20:AI$20, "CLO4", 'Exam (LECTURE ONLY)'!Z197:AI197) / 'Exam (LECTURE ONLY)'!AN$9),
IF(AND('PRINTABLE (per grading)'!H$16="OUTPUT", 'PRINTABLE (per grading)'!B$13="Prelim"), IF(ISERROR(SUMIF(OUTPUT!C$20:M$20, "CLO4", OUTPUT!C197:M197) / OUTPUT!AL$9), "", SUMIF(OUTPUT!C$20:M$20, "CLO4", OUTPUT!C197:M197) / OUTPUT!AL$9),
IF(AND('PRINTABLE (per grading)'!H$16="OUTPUT", 'PRINTABLE (per grading)'!B$13="Midterm"), IF(ISERROR(SUMIF(OUTPUT!O$20:Y$20, "CLO4", OUTPUT!O197:Y197) / OUTPUT!AM$9), "", SUMIF(OUTPUT!O$20:Y$20, "CLO4", OUTPUT!O197:Y197) / OUTPUT!AM$9),
IF(AND('PRINTABLE (per grading)'!H$16="OUTPUT", 'PRINTABLE (per grading)'!B$13="Final"), IF(ISERROR(SUMIF(OUTPUT!AA$20:AI$20, "CLO4", OUTPUT!AA197:AI197) / OUTPUT!AN$9), "", SUMIF(OUTPUT!AA$20:AI$20, "CLO4", OUTPUT!AA197:AI197) / OUTPUT!AN$9),
"")))))),"")</f>
        <v/>
      </c>
      <c r="AE195" s="232" t="str">
        <f t="shared" si="107"/>
        <v/>
      </c>
      <c r="AF195" s="233" t="str">
        <f t="shared" si="108"/>
        <v/>
      </c>
      <c r="AG195" s="25" t="str">
        <f>IF(B195 &lt;&gt; "", IFERROR(IF(C$16 = "PRELIM", SUMIF('Database (LECTURE-RES-PRAC)'!D$14:AG$14, "CLO5", 'Database (LECTURE-RES-PRAC)'!D192:AG192) / 'Grade computation'!F$8, IF(C$16 = "MIDTERM", SUMIF('Database (LECTURE-RES-PRAC)'!AJ$14:BM$14, "CLO5", 'Database (LECTURE-RES-PRAC)'!AJ192:BM192) / 'Grade computation'!G$8, IF(C$16 = "FINAL", SUMIF('Database (LECTURE-RES-PRAC)'!BP$14:CS$14, "CLO5", 'Database (LECTURE-RES-PRAC)'!BP192:CS192) / 'Grade computation'!H$8,""))),""),"")</f>
        <v/>
      </c>
      <c r="AH195" s="232" t="str">
        <f t="shared" si="109"/>
        <v/>
      </c>
      <c r="AI195" s="25" t="str">
        <f>IF(B195 &lt;&gt; "",IF(AND('PRINTABLE (per grading)'!H$16="EXAM", 'PRINTABLE (per grading)'!B$13="Prelim"), IF(ISERROR(SUMIF('Exam (LECTURE ONLY)'!D$20:M$20, "CLO5", 'Exam (LECTURE ONLY)'!D197:M197) / 'Exam (LECTURE ONLY)'!AL$10), "", SUMIF('Exam (LECTURE ONLY)'!D$20:M$20, "CLO5", 'Exam (LECTURE ONLY)'!D197:M197) /'Exam (LECTURE ONLY)'!AL$10),
IF(AND('PRINTABLE (per grading)'!H$16="EXAM", 'PRINTABLE (per grading)'!B$13="Midterm"), IF(ISERROR(SUMIF('Exam (LECTURE ONLY)'!O$20:X$20, "CLO5", 'Exam (LECTURE ONLY)'!O197:X197) / 'Exam (LECTURE ONLY)'!AM$10), "", SUMIF('Exam (LECTURE ONLY)'!O$20:X$20, "CLO5", 'Exam (LECTURE ONLY)'!O197:X197) / 'Exam (LECTURE ONLY)'!AM$10),
IF(AND('PRINTABLE (per grading)'!H$16="EXAM", 'PRINTABLE (per grading)'!B$13="Final"), IF(ISERROR(SUMIF('Exam (LECTURE ONLY)'!Z$20:AI$20, "CLO5", 'Exam (LECTURE ONLY)'!Z197:AI197) / 'Exam (LECTURE ONLY)'!AN$10), "", SUMIF('Exam (LECTURE ONLY)'!Z$20:AI$20, "CLO5", 'Exam (LECTURE ONLY)'!Z197:AI197) / 'Exam (LECTURE ONLY)'!AN$10),
IF(AND('PRINTABLE (per grading)'!H$16="OUTPUT", 'PRINTABLE (per grading)'!B$13="Prelim"), IF(ISERROR(SUMIF(OUTPUT!C$20:M$20, "CLO5", OUTPUT!C197:M197) / OUTPUT!AL$10), "", SUMIF(OUTPUT!C$20:M$20, "CLO5", OUTPUT!C197:M197) / OUTPUT!AL$10),
IF(AND('PRINTABLE (per grading)'!H$16="OUTPUT", 'PRINTABLE (per grading)'!B$13="Midterm"), IF(ISERROR(SUMIF(OUTPUT!O$20:Y$20, "CLO5", OUTPUT!O197:Y197) / OUTPUT!AM$10), "", SUMIF(OUTPUT!O$20:Y$20, "CLO5", OUTPUT!O197:Y197) / OUTPUT!AM$10),
IF(AND('PRINTABLE (per grading)'!H$16="OUTPUT", 'PRINTABLE (per grading)'!B$13="Final"), IF(ISERROR(SUMIF(OUTPUT!AA$20:AI$20, "CLO5", OUTPUT!AA197:AI197) / OUTPUT!AN$10), "", SUMIF(OUTPUT!AA$20:AI$20, "CLO5", OUTPUT!AA197:AI197) / OUTPUT!AN$10),
"")))))),"")</f>
        <v/>
      </c>
      <c r="AJ195" s="232" t="str">
        <f t="shared" si="110"/>
        <v/>
      </c>
      <c r="AK195" s="233" t="str">
        <f t="shared" si="111"/>
        <v/>
      </c>
      <c r="AL195" s="25" t="str">
        <f>IF(B195 &lt;&gt; "", IFERROR(IF(C$16 = "PRELIM", SUMIF('Database (LECTURE-RES-PRAC)'!D$14:AG$14, "CLO6", 'Database (LECTURE-RES-PRAC)'!D192:AG192) / 'Grade computation'!F$9, IF(C$16 = "MIDTERM", SUMIF('Database (LECTURE-RES-PRAC)'!AJ$14:BM$14, "CLO6", 'Database (LECTURE-RES-PRAC)'!AJ192:BM192) / 'Grade computation'!G$9, IF(C$16 = "FINAL", SUMIF('Database (LECTURE-RES-PRAC)'!BP$14:CS$14, "CLO6", 'Database (LECTURE-RES-PRAC)'!BP192:CS192) / 'Grade computation'!H$9,""))),""),"")</f>
        <v/>
      </c>
      <c r="AM195" s="232" t="str">
        <f t="shared" si="112"/>
        <v/>
      </c>
      <c r="AN195" s="25" t="str">
        <f>IF(B195 &lt;&gt; "",IF(AND('PRINTABLE (per grading)'!H$16="EXAM", 'PRINTABLE (per grading)'!B$13="Prelim"), IF(ISERROR(SUMIF('Exam (LECTURE ONLY)'!D$20:M$20, "CLO6", 'Exam (LECTURE ONLY)'!D197:M197) / 'Exam (LECTURE ONLY)'!AL$11), "", SUMIF('Exam (LECTURE ONLY)'!D$20:M$20, "CLO6", 'Exam (LECTURE ONLY)'!D197:M197) /'Exam (LECTURE ONLY)'!AL$11),
IF(AND('PRINTABLE (per grading)'!H$16="EXAM", 'PRINTABLE (per grading)'!B$13="Midterm"), IF(ISERROR(SUMIF('Exam (LECTURE ONLY)'!O$20:X$20, "CLO6", 'Exam (LECTURE ONLY)'!O197:X197) / 'Exam (LECTURE ONLY)'!AM$11), "", SUMIF('Exam (LECTURE ONLY)'!O$20:X$20, "CLO6", 'Exam (LECTURE ONLY)'!O197:X197) / 'Exam (LECTURE ONLY)'!AM$11),
IF(AND('PRINTABLE (per grading)'!H$16="EXAM", 'PRINTABLE (per grading)'!B$13="Final"), IF(ISERROR(SUMIF('Exam (LECTURE ONLY)'!Z$20:AI$20, "CLO6", 'Exam (LECTURE ONLY)'!Z197:AI197) / 'Exam (LECTURE ONLY)'!AN$11), "", SUMIF('Exam (LECTURE ONLY)'!Z$20:AI$20, "CLO6", 'Exam (LECTURE ONLY)'!Z197:AI197) / 'Exam (LECTURE ONLY)'!AN$11),
IF(AND('PRINTABLE (per grading)'!H$16="OUTPUT", 'PRINTABLE (per grading)'!B$13="Prelim"), IF(ISERROR(SUMIF(OUTPUT!C$20:M$20, "CLO6", OUTPUT!C197:M197) / OUTPUT!AL$11), "", SUMIF(OUTPUT!C$20:M$20, "CLO6", OUTPUT!C197:M197) / OUTPUT!AL$11),
IF(AND('PRINTABLE (per grading)'!H$16="OUTPUT", 'PRINTABLE (per grading)'!B$13="Midterm"), IF(ISERROR(SUMIF(OUTPUT!O$20:Y$20, "CLO6", OUTPUT!O197:Y197) / OUTPUT!AM$11), "", SUMIF(OUTPUT!O$20:Y$20, "CLO6", OUTPUT!O197:Y197) / OUTPUT!AM$11),
IF(AND('PRINTABLE (per grading)'!H$16="OUTPUT", 'PRINTABLE (per grading)'!B$13="Final"), IF(ISERROR(SUMIF(OUTPUT!AA$20:AI$20, "CLO6", OUTPUT!AA197:AI197) / OUTPUT!AN$11), "", SUMIF(OUTPUT!AA$20:AI$20, "CLO6", OUTPUT!AA197:AI197) / OUTPUT!AN$11),
"")))))),"")</f>
        <v/>
      </c>
      <c r="AO195" s="232" t="str">
        <f t="shared" si="113"/>
        <v/>
      </c>
      <c r="AP195" s="233" t="str">
        <f t="shared" si="114"/>
        <v/>
      </c>
      <c r="AQ195" s="25" t="str">
        <f>IF(B195 &lt;&gt; "", IFERROR(IF(C$16 = "PRELIM", SUMIF('Database (LECTURE-RES-PRAC)'!D$14:AG$14, "CLO7", 'Database (LECTURE-RES-PRAC)'!D192:AG192) / 'Grade computation'!F$10, IF(C$16 = "MIDTERM", SUMIF('Database (LECTURE-RES-PRAC)'!AJ$14:BM$14, "CLO7", 'Database (LECTURE-RES-PRAC)'!AJ192:BM192) / 'Grade computation'!G$10, IF(C$16 = "FINAL", SUMIF('Database (LECTURE-RES-PRAC)'!BP$14:CS$14, "CLO7", 'Database (LECTURE-RES-PRAC)'!BP192:CS192) / 'Grade computation'!H$10,""))),""),"")</f>
        <v/>
      </c>
      <c r="AR195" s="232" t="str">
        <f t="shared" si="115"/>
        <v/>
      </c>
      <c r="AS195" s="25" t="str">
        <f>IF(B195 &lt;&gt; "",IF(AND('PRINTABLE (per grading)'!H$16="EXAM", 'PRINTABLE (per grading)'!B$13="Prelim"), IF(ISERROR(SUMIF('Exam (LECTURE ONLY)'!D$20:M$20, "CLO7", 'Exam (LECTURE ONLY)'!D197:M197) / 'Exam (LECTURE ONLY)'!AL$12), "", SUMIF('Exam (LECTURE ONLY)'!D$20:M$20, "CLO7", 'Exam (LECTURE ONLY)'!D197:M197) /'Exam (LECTURE ONLY)'!AL$12),
IF(AND('PRINTABLE (per grading)'!H$16="EXAM", 'PRINTABLE (per grading)'!B$13="Midterm"), IF(ISERROR(SUMIF('Exam (LECTURE ONLY)'!O$20:X$20, "CLO7", 'Exam (LECTURE ONLY)'!O197:X197) / 'Exam (LECTURE ONLY)'!AM$12), "", SUMIF('Exam (LECTURE ONLY)'!O$20:X$20, "CLO7", 'Exam (LECTURE ONLY)'!O197:X197) / 'Exam (LECTURE ONLY)'!AM$12),
IF(AND('PRINTABLE (per grading)'!H$16="EXAM", 'PRINTABLE (per grading)'!B$13="Final"), IF(ISERROR(SUMIF('Exam (LECTURE ONLY)'!Z$20:AI$20, "CLO7", 'Exam (LECTURE ONLY)'!Z197:AI197) / 'Exam (LECTURE ONLY)'!AN$12), "", SUMIF('Exam (LECTURE ONLY)'!Z$20:AI$20, "CLO7", 'Exam (LECTURE ONLY)'!Z197:AI197) / 'Exam (LECTURE ONLY)'!AN$12),
IF(AND('PRINTABLE (per grading)'!H$16="OUTPUT", 'PRINTABLE (per grading)'!B$13="Prelim"), IF(ISERROR(SUMIF(OUTPUT!C$20:M$20, "CLO7", OUTPUT!C197:M197) / OUTPUT!AL$12), "", SUMIF(OUTPUT!C$20:M$20, "CLO7", OUTPUT!C197:M197) / OUTPUT!AL$12),
IF(AND('PRINTABLE (per grading)'!H$16="OUTPUT", 'PRINTABLE (per grading)'!B$13="Midterm"), IF(ISERROR(SUMIF(OUTPUT!O$20:Y$20, "CLO7", OUTPUT!O197:Y197) / OUTPUT!AM$12), "", SUMIF(OUTPUT!O$20:Y$20, "CLO7", OUTPUT!O197:Y197) / OUTPUT!AM$12),
IF(AND('PRINTABLE (per grading)'!H$16="OUTPUT", 'PRINTABLE (per grading)'!B$13="Final"), IF(ISERROR(SUMIF(OUTPUT!AA$20:AI$20, "CLO7", OUTPUT!AA197:AI197) / OUTPUT!AN$12), "", SUMIF(OUTPUT!AA$20:AI$20, "CLO7", OUTPUT!AA197:AI197) / OUTPUT!AN$12),
"")))))),"")</f>
        <v/>
      </c>
      <c r="AT195" s="232" t="str">
        <f t="shared" si="116"/>
        <v/>
      </c>
      <c r="AU195" s="233" t="str">
        <f t="shared" si="117"/>
        <v/>
      </c>
      <c r="AV195" s="25" t="str">
        <f>IF(B195 &lt;&gt; "", IFERROR(IF(C$16 = "PRELIM", SUMIF('Database (LECTURE-RES-PRAC)'!D$14:AG$14, "CLO8", 'Database (LECTURE-RES-PRAC)'!D192:AG192) / 'Grade computation'!F$11, IF(C$16 = "MIDTERM", SUMIF('Database (LECTURE-RES-PRAC)'!AJ$14:BM$14, "CLO8", 'Database (LECTURE-RES-PRAC)'!AJ192:BM192) / 'Grade computation'!G$11, IF(C$16 = "FINAL", SUMIF('Database (LECTURE-RES-PRAC)'!BP$14:CS$14, "CLO8", 'Database (LECTURE-RES-PRAC)'!BP192:CS192) / 'Grade computation'!H$11,""))),""),"")</f>
        <v/>
      </c>
      <c r="AW195" s="232" t="str">
        <f t="shared" si="118"/>
        <v/>
      </c>
      <c r="AX195" s="25" t="str">
        <f>IF(B195 &lt;&gt; "",IF(AND('PRINTABLE (per grading)'!H$16="EXAM", 'PRINTABLE (per grading)'!B$13="Prelim"), IF(ISERROR(SUMIF('Exam (LECTURE ONLY)'!D$20:M$20, "CLO8", 'Exam (LECTURE ONLY)'!D197:M197) / 'Exam (LECTURE ONLY)'!AL$13), "", SUMIF('Exam (LECTURE ONLY)'!D$20:M$20, "CLO8", 'Exam (LECTURE ONLY)'!D197:M197) /'Exam (LECTURE ONLY)'!AL$13),
IF(AND('PRINTABLE (per grading)'!H$16="EXAM", 'PRINTABLE (per grading)'!B$13="Midterm"), IF(ISERROR(SUMIF('Exam (LECTURE ONLY)'!O$20:X$20, "CLO8", 'Exam (LECTURE ONLY)'!O197:X197) / 'Exam (LECTURE ONLY)'!AM$13), "", SUMIF('Exam (LECTURE ONLY)'!O$20:X$20, "CLO8", 'Exam (LECTURE ONLY)'!O197:X197) / 'Exam (LECTURE ONLY)'!AM$13),
IF(AND('PRINTABLE (per grading)'!H$16="EXAM", 'PRINTABLE (per grading)'!B$13="Final"), IF(ISERROR(SUMIF('Exam (LECTURE ONLY)'!Z$20:AI$20, "CLO8", 'Exam (LECTURE ONLY)'!Z197:AI197) / 'Exam (LECTURE ONLY)'!AN$13), "", SUMIF('Exam (LECTURE ONLY)'!Z$20:AI$20, "CLO8", 'Exam (LECTURE ONLY)'!Z197:AI197) / 'Exam (LECTURE ONLY)'!AN$13),
IF(AND('PRINTABLE (per grading)'!H$16="OUTPUT", 'PRINTABLE (per grading)'!B$13="Prelim"), IF(ISERROR(SUMIF(OUTPUT!C$20:M$20, "CLO8", OUTPUT!C197:M197) / OUTPUT!AL$13), "", SUMIF(OUTPUT!C$20:M$20, "CLO8", OUTPUT!C197:M197) / OUTPUT!AL$13),
IF(AND('PRINTABLE (per grading)'!H$16="OUTPUT", 'PRINTABLE (per grading)'!B$13="Midterm"), IF(ISERROR(SUMIF(OUTPUT!O$20:Y$20, "CLO8", OUTPUT!O197:Y197) / OUTPUT!AM$13), "", SUMIF(OUTPUT!O$20:Y$20, "CLO8", OUTPUT!O197:Y197) / OUTPUT!AM$13),
IF(AND('PRINTABLE (per grading)'!H$16="OUTPUT", 'PRINTABLE (per grading)'!B$13="Final"), IF(ISERROR(SUMIF(OUTPUT!AA$20:AI$20, "CLO8", OUTPUT!AA197:AI197) / OUTPUT!AN$13), "", SUMIF(OUTPUT!AA$20:AI$20, "CLO8", OUTPUT!AA197:AI197) / OUTPUT!AN$13),
"")))))),"")</f>
        <v/>
      </c>
      <c r="AY195" s="232" t="str">
        <f t="shared" si="119"/>
        <v/>
      </c>
      <c r="AZ195" s="233" t="str">
        <f t="shared" si="120"/>
        <v/>
      </c>
      <c r="BA195" s="25" t="str">
        <f>IF(B195 &lt;&gt; "", IFERROR(IF(C$16 = "PRELIM", SUMIF('Database (LECTURE-RES-PRAC)'!D$14:AG$14, "CLO9", 'Database (LECTURE-RES-PRAC)'!D192:AG192) / 'Grade computation'!F$12, IF(C$16 = "MIDTERM", SUMIF('Database (LECTURE-RES-PRAC)'!AJ$14:BM$14, "CLO9", 'Database (LECTURE-RES-PRAC)'!AJ192:BM192) / 'Grade computation'!G$12, IF(C$16 = "FINAL", SUMIF('Database (LECTURE-RES-PRAC)'!BP$14:CS$14, "CLO9", 'Database (LECTURE-RES-PRAC)'!BP192:CS192) / 'Grade computation'!H$12,""))),""),"")</f>
        <v/>
      </c>
      <c r="BB195" s="232" t="str">
        <f t="shared" si="121"/>
        <v/>
      </c>
      <c r="BC195" s="25" t="str">
        <f>IF(B195 &lt;&gt; "",IF(AND('PRINTABLE (per grading)'!H$16="EXAM", 'PRINTABLE (per grading)'!B$13="Prelim"), IF(ISERROR(SUMIF('Exam (LECTURE ONLY)'!D$20:M$20, "CLO9", 'Exam (LECTURE ONLY)'!D197:M197) / 'Exam (LECTURE ONLY)'!AL$14), "", SUMIF('Exam (LECTURE ONLY)'!D$20:M$20, "CLO9", 'Exam (LECTURE ONLY)'!D197:M197) /'Exam (LECTURE ONLY)'!AL$14),
IF(AND('PRINTABLE (per grading)'!H$16="EXAM", 'PRINTABLE (per grading)'!B$13="Midterm"), IF(ISERROR(SUMIF('Exam (LECTURE ONLY)'!O$20:X$20, "CLO9", 'Exam (LECTURE ONLY)'!O197:X197) / 'Exam (LECTURE ONLY)'!AM$14), "", SUMIF('Exam (LECTURE ONLY)'!O$20:X$20, "CLO9", 'Exam (LECTURE ONLY)'!O197:X197) / 'Exam (LECTURE ONLY)'!AM$14),
IF(AND('PRINTABLE (per grading)'!H$16="EXAM", 'PRINTABLE (per grading)'!B$13="Final"), IF(ISERROR(SUMIF('Exam (LECTURE ONLY)'!Z$20:AI$20, "CLO9", 'Exam (LECTURE ONLY)'!Z197:AI197) / 'Exam (LECTURE ONLY)'!AN$14), "", SUMIF('Exam (LECTURE ONLY)'!Z$20:AI$20, "CLO9", 'Exam (LECTURE ONLY)'!Z197:AI197) / 'Exam (LECTURE ONLY)'!AN$14),
IF(AND('PRINTABLE (per grading)'!H$16="OUTPUT", 'PRINTABLE (per grading)'!B$13="Prelim"), IF(ISERROR(SUMIF(OUTPUT!C$20:M$20, "CLO9", OUTPUT!C197:M197) / OUTPUT!AL$14), "", SUMIF(OUTPUT!C$20:M$20, "CLO9", OUTPUT!C197:M197) / OUTPUT!AL$14),
IF(AND('PRINTABLE (per grading)'!H$16="OUTPUT", 'PRINTABLE (per grading)'!B$13="Midterm"), IF(ISERROR(SUMIF(OUTPUT!O$20:Y$20, "CLO9", OUTPUT!O197:Y197) / OUTPUT!AM$14), "", SUMIF(OUTPUT!O$20:Y$20, "CLO9", OUTPUT!O197:Y197) / OUTPUT!AM$14),
IF(AND('PRINTABLE (per grading)'!H$16="OUTPUT", 'PRINTABLE (per grading)'!B$13="Final"), IF(ISERROR(SUMIF(OUTPUT!AA$20:AI$20, "CLO9", OUTPUT!AA197:AI197) / OUTPUT!AN$14), "", SUMIF(OUTPUT!AA$20:AI$20, "CLO9", OUTPUT!AA197:AI197) / OUTPUT!AN$14),
"")))))),"")</f>
        <v/>
      </c>
      <c r="BD195" s="232" t="str">
        <f t="shared" si="122"/>
        <v/>
      </c>
      <c r="BE195" s="233" t="str">
        <f t="shared" si="123"/>
        <v/>
      </c>
      <c r="BF195" s="25" t="str">
        <f>IF(B195 &lt;&gt; "", IFERROR(IF(C$16 = "PRELIM", SUMIF('Database (LECTURE-RES-PRAC)'!D$14:AG$14, "CLO10", 'Database (LECTURE-RES-PRAC)'!D192:AG192) / 'Grade computation'!F$13, IF(C$16 = "MIDTERM", SUMIF('Database (LECTURE-RES-PRAC)'!AJ$14:BM$14, "CLO10", 'Database (LECTURE-RES-PRAC)'!AJ192:BM192) / 'Grade computation'!G$13, IF(C$16 = "FINAL", SUMIF('Database (LECTURE-RES-PRAC)'!BP$14:CS$14, "CLO10", 'Database (LECTURE-RES-PRAC)'!BP192:CS192) / 'Grade computation'!H$13,""))),""),"")</f>
        <v/>
      </c>
      <c r="BG195" s="232" t="str">
        <f t="shared" si="124"/>
        <v/>
      </c>
      <c r="BH195" s="25" t="str">
        <f>IF(B195 &lt;&gt; "",IF(AND('PRINTABLE (per grading)'!H$16="EXAM", 'PRINTABLE (per grading)'!B$13="Prelim"), IF(ISERROR(SUMIF('Exam (LECTURE ONLY)'!D$20:M$20, "CLO10", 'Exam (LECTURE ONLY)'!D197:M197) / 'Exam (LECTURE ONLY)'!AL$15), "", SUMIF('Exam (LECTURE ONLY)'!D$20:M$20, "CLO10", 'Exam (LECTURE ONLY)'!D197:M197) /'Exam (LECTURE ONLY)'!AL$15),
IF(AND('PRINTABLE (per grading)'!H$16="EXAM", 'PRINTABLE (per grading)'!B$13="Midterm"), IF(ISERROR(SUMIF('Exam (LECTURE ONLY)'!O$20:X$20, "CLO10", 'Exam (LECTURE ONLY)'!O197:X197) / 'Exam (LECTURE ONLY)'!AM$15), "", SUMIF('Exam (LECTURE ONLY)'!O$20:X$20, "CLO10", 'Exam (LECTURE ONLY)'!O197:X197) / 'Exam (LECTURE ONLY)'!AM$15),
IF(AND('PRINTABLE (per grading)'!H$16="EXAM", 'PRINTABLE (per grading)'!B$13="Final"), IF(ISERROR(SUMIF('Exam (LECTURE ONLY)'!Z$20:AI$20, "CLO10", 'Exam (LECTURE ONLY)'!Z197:AI197) / 'Exam (LECTURE ONLY)'!AN$15), "", SUMIF('Exam (LECTURE ONLY)'!Z$20:AI$20, "CLO10", 'Exam (LECTURE ONLY)'!Z197:AI197) / 'Exam (LECTURE ONLY)'!AN$15),
IF(AND('PRINTABLE (per grading)'!H$16="OUTPUT", 'PRINTABLE (per grading)'!B$13="Prelim"), IF(ISERROR(SUMIF(OUTPUT!C$20:M$20, "CLO10", OUTPUT!C197:M197) / OUTPUT!AL$15), "", SUMIF(OUTPUT!C$20:M$20, "CLO10", OUTPUT!C197:M197) / OUTPUT!AL$15),
IF(AND('PRINTABLE (per grading)'!H$16="OUTPUT", 'PRINTABLE (per grading)'!B$13="Midterm"), IF(ISERROR(SUMIF(OUTPUT!O$20:Y$20, "CLO10", OUTPUT!O197:Y197) / OUTPUT!AM$15), "", SUMIF(OUTPUT!O$20:Y$20, "CLO10", OUTPUT!O197:Y197) / OUTPUT!AM$15),
IF(AND('PRINTABLE (per grading)'!H$16="OUTPUT", 'PRINTABLE (per grading)'!B$13="Final"), IF(ISERROR(SUMIF(OUTPUT!AA$20:AI$20, "CLO10", OUTPUT!AA197:AI197) / OUTPUT!AN$15), "", SUMIF(OUTPUT!AA$20:AI$20, "CLO10", OUTPUT!AA197:AI197) / OUTPUT!AN$15),
"")))))),"")</f>
        <v/>
      </c>
      <c r="BI195" s="232" t="str">
        <f t="shared" si="125"/>
        <v/>
      </c>
      <c r="BJ195" s="233" t="str">
        <f t="shared" si="126"/>
        <v/>
      </c>
      <c r="BK195" s="2"/>
    </row>
    <row r="196" spans="1:63" ht="20.100000000000001" customHeight="1">
      <c r="A196" s="212" t="str">
        <f>IF(ISBLANK('Database (LECTURE-RES-PRAC)'!A193),"",'Database (LECTURE-RES-PRAC)'!A193)</f>
        <v/>
      </c>
      <c r="B196" s="213" t="str">
        <f>IF(ISBLANK('Database (LECTURE-RES-PRAC)'!B193),"",'Database (LECTURE-RES-PRAC)'!B193)</f>
        <v/>
      </c>
      <c r="C196" s="134" t="str">
        <f>IF(B196&lt;&gt;"",IF(C$16="PRELIM",'Grade computation'!C196, IF(C$16="MIDTERM",'Grade computation'!K196, IF(C$16="FINAL",'Grade computation'!S196,""))),"")</f>
        <v/>
      </c>
      <c r="D196" s="135" t="str">
        <f t="shared" si="1"/>
        <v/>
      </c>
      <c r="E196" s="134" t="str">
        <f>IF(B196&lt;&gt;"", IF(C$16="PRELIM",'Grade computation'!E196, IF(C$16="MIDTERM",'Grade computation'!M196, IF(C$16="FINAL",'Grade computation'!U196,""))),"")</f>
        <v/>
      </c>
      <c r="F196" s="136" t="str">
        <f t="shared" si="2"/>
        <v/>
      </c>
      <c r="G196" s="137" t="str">
        <f t="shared" si="3"/>
        <v/>
      </c>
      <c r="H196" s="207" t="str">
        <f>IF(B196&lt;&gt;"",IF(C$16="PRELIM", 'Grade computation'!H196, IF(C$16="MIDTERM", 'Grade computation'!P196, IF(C$16="FINAL",'Grade computation'!X196, ""))),"")</f>
        <v/>
      </c>
      <c r="I196" s="137" t="str">
        <f t="shared" si="4"/>
        <v/>
      </c>
      <c r="J196" s="139" t="str">
        <f t="shared" si="5"/>
        <v/>
      </c>
      <c r="K196" s="377" t="str">
        <f t="shared" si="6"/>
        <v/>
      </c>
      <c r="L196" s="434"/>
      <c r="M196" s="25" t="str">
        <f>IF(B196 &lt;&gt; "", IFERROR(IF(C$16 = "PRELIM", SUMIF('Database (LECTURE-RES-PRAC)'!D$14:AG$14, "CLO1", 'Database (LECTURE-RES-PRAC)'!D193:AG193) / 'Grade computation'!F$4, IF(C$16 = "MIDTERM", SUMIF('Database (LECTURE-RES-PRAC)'!AJ$14:BM$14, "CLO1", 'Database (LECTURE-RES-PRAC)'!AJ193:BM193) / 'Grade computation'!G$4, IF(C$16 = "FINAL", SUMIF('Database (LECTURE-RES-PRAC)'!BP$14:CS$14, "CLO1", 'Database (LECTURE-RES-PRAC)'!BP193:CS193) / 'Grade computation'!H$4,""))),""),"")</f>
        <v/>
      </c>
      <c r="N196" s="232" t="str">
        <f t="shared" si="97"/>
        <v/>
      </c>
      <c r="O196" s="25" t="str">
        <f>IF(B196 &lt;&gt; "",IF(AND('PRINTABLE (per grading)'!H$16="EXAM", 'PRINTABLE (per grading)'!B$13="Prelim"), IF(ISERROR(SUMIF('Exam (LECTURE ONLY)'!D$20:M$20, "CLO1", 'Exam (LECTURE ONLY)'!D198:M198) / 'Exam (LECTURE ONLY)'!AL$6), "", SUMIF('Exam (LECTURE ONLY)'!D$20:M$20, "CLO1", 'Exam (LECTURE ONLY)'!D198:M198) /'Exam (LECTURE ONLY)'!AL$6),
IF(AND('PRINTABLE (per grading)'!H$16="EXAM", 'PRINTABLE (per grading)'!B$13="Midterm"), IF(ISERROR(SUMIF('Exam (LECTURE ONLY)'!O$20:X$20, "CLO1", 'Exam (LECTURE ONLY)'!O198:X198) / 'Exam (LECTURE ONLY)'!AM$6), "", SUMIF('Exam (LECTURE ONLY)'!O$20:X$20, "CLO1", 'Exam (LECTURE ONLY)'!O198:X198) / 'Exam (LECTURE ONLY)'!AM$6),
IF(AND('PRINTABLE (per grading)'!H$16="EXAM", 'PRINTABLE (per grading)'!B$13="Final"), IF(ISERROR(SUMIF('Exam (LECTURE ONLY)'!Z$20:AI$20, "CLO1", 'Exam (LECTURE ONLY)'!Z198:AI198) / 'Exam (LECTURE ONLY)'!AN$6), "", SUMIF('Exam (LECTURE ONLY)'!Z$20:AI$20, "CLO1", 'Exam (LECTURE ONLY)'!Z198:AI198) / 'Exam (LECTURE ONLY)'!AN$6),
IF(AND('PRINTABLE (per grading)'!H$16="OUTPUT", 'PRINTABLE (per grading)'!B$13="Prelim"), IF(ISERROR(SUMIF(OUTPUT!C$20:M$20, "CLO1", OUTPUT!C198:M198) / OUTPUT!AL$6), "", SUMIF(OUTPUT!C$20:M$20, "CLO1", OUTPUT!C198:M198) / OUTPUT!AL$6),
IF(AND('PRINTABLE (per grading)'!H$16="OUTPUT", 'PRINTABLE (per grading)'!B$13="Midterm"), IF(ISERROR(SUMIF(OUTPUT!O$20:Y$20, "CLO1", OUTPUT!O198:Y198) / OUTPUT!AM$6), "", SUMIF(OUTPUT!O$20:Y$20, "CLO1", OUTPUT!O198:Y198) / OUTPUT!AM$6),
IF(AND('PRINTABLE (per grading)'!H$16="OUTPUT", 'PRINTABLE (per grading)'!B$13="Final"), IF(ISERROR(SUMIF(OUTPUT!AA$20:AI$20, "CLO1", OUTPUT!AA198:AI198) / OUTPUT!AN$6), "", SUMIF(OUTPUT!AA$20:AI$20, "CLO1", OUTPUT!AA198:AI198) / OUTPUT!AN$6),
"")))))),"")</f>
        <v/>
      </c>
      <c r="P196" s="232" t="str">
        <f t="shared" si="98"/>
        <v/>
      </c>
      <c r="Q196" s="233" t="str">
        <f t="shared" si="99"/>
        <v/>
      </c>
      <c r="R196" s="25" t="str">
        <f>IF(B196 &lt;&gt; "", IFERROR(IF(C$16 = "PRELIM", SUMIF('Database (LECTURE-RES-PRAC)'!D$14:AG$14, "CLO2", 'Database (LECTURE-RES-PRAC)'!D193:AG193) / 'Grade computation'!F$5, IF(C$16 = "MIDTERM", SUMIF('Database (LECTURE-RES-PRAC)'!AJ$14:BM$14, "CLO2", 'Database (LECTURE-RES-PRAC)'!AJ193:BM193) / 'Grade computation'!G$5, IF(C$16 = "FINAL", SUMIF('Database (LECTURE-RES-PRAC)'!BP$14:CS$14, "CLO2", 'Database (LECTURE-RES-PRAC)'!BP193:CS193) / 'Grade computation'!H$5,""))),""),"")</f>
        <v/>
      </c>
      <c r="S196" s="232" t="str">
        <f t="shared" si="100"/>
        <v/>
      </c>
      <c r="T196" s="25" t="str">
        <f>IF(B196 &lt;&gt; "",IF(AND('PRINTABLE (per grading)'!H$16="EXAM", 'PRINTABLE (per grading)'!B$13="Prelim"), IF(ISERROR(SUMIF('Exam (LECTURE ONLY)'!D$20:M$20, "CLO2", 'Exam (LECTURE ONLY)'!D198:M198) / 'Exam (LECTURE ONLY)'!AL$7), "", SUMIF('Exam (LECTURE ONLY)'!D$20:M$20, "CLO2", 'Exam (LECTURE ONLY)'!D198:M198) /'Exam (LECTURE ONLY)'!AL$7),
IF(AND('PRINTABLE (per grading)'!H$16="EXAM", 'PRINTABLE (per grading)'!B$13="Midterm"), IF(ISERROR(SUMIF('Exam (LECTURE ONLY)'!O$20:X$20, "CLO2", 'Exam (LECTURE ONLY)'!O198:X198) / 'Exam (LECTURE ONLY)'!AM$7), "", SUMIF('Exam (LECTURE ONLY)'!O$20:X$20, "CLO2", 'Exam (LECTURE ONLY)'!O198:X198) / 'Exam (LECTURE ONLY)'!AM$7),
IF(AND('PRINTABLE (per grading)'!H$16="EXAM", 'PRINTABLE (per grading)'!B$13="Final"), IF(ISERROR(SUMIF('Exam (LECTURE ONLY)'!Z$20:AI$20, "CLO2", 'Exam (LECTURE ONLY)'!Z198:AI198) / 'Exam (LECTURE ONLY)'!AN$7), "", SUMIF('Exam (LECTURE ONLY)'!Z$20:AI$20, "CLO2", 'Exam (LECTURE ONLY)'!Z198:AI198) / 'Exam (LECTURE ONLY)'!AN$7),
IF(AND('PRINTABLE (per grading)'!H$16="OUTPUT", 'PRINTABLE (per grading)'!B$13="Prelim"), IF(ISERROR(SUMIF(OUTPUT!C$20:M$20, "CLO2", OUTPUT!C198:M198) / OUTPUT!AL$7), "", SUMIF(OUTPUT!C$20:M$20, "CLO2", OUTPUT!C198:M198) / OUTPUT!AL$7),
IF(AND('PRINTABLE (per grading)'!H$16="OUTPUT", 'PRINTABLE (per grading)'!B$13="Midterm"), IF(ISERROR(SUMIF(OUTPUT!O$20:Y$20, "CLO2", OUTPUT!O198:Y198) / OUTPUT!AM$7), "", SUMIF(OUTPUT!O$20:Y$20, "CLO2", OUTPUT!O198:Y198) / OUTPUT!AM$7),
IF(AND('PRINTABLE (per grading)'!H$16="OUTPUT", 'PRINTABLE (per grading)'!B$13="Final"), IF(ISERROR(SUMIF(OUTPUT!AA$20:AI$20, "CLO2", OUTPUT!AA198:AI198) / OUTPUT!AN$7), "", SUMIF(OUTPUT!AA$20:AI$20, "CLO2", OUTPUT!AA198:AI198) / OUTPUT!AN$7),
"")))))),"")</f>
        <v/>
      </c>
      <c r="U196" s="232" t="str">
        <f t="shared" si="101"/>
        <v/>
      </c>
      <c r="V196" s="233" t="str">
        <f t="shared" si="102"/>
        <v/>
      </c>
      <c r="W196" s="25" t="str">
        <f>IF(B196 &lt;&gt; "", IFERROR(IF(C$16 = "PRELIM", SUMIF('Database (LECTURE-RES-PRAC)'!D$14:AG$14, "CLO3", 'Database (LECTURE-RES-PRAC)'!D193:AG193) / 'Grade computation'!F$6, IF(C$16 = "MIDTERM", SUMIF('Database (LECTURE-RES-PRAC)'!AJ$14:BM$14, "CLO3", 'Database (LECTURE-RES-PRAC)'!AJ193:BM193) / 'Grade computation'!G$6, IF(C$16 = "FINAL", SUMIF('Database (LECTURE-RES-PRAC)'!BP$14:CS$14, "CLO3", 'Database (LECTURE-RES-PRAC)'!BP193:CS193) / 'Grade computation'!H$6,""))),""),"")</f>
        <v/>
      </c>
      <c r="X196" s="232" t="str">
        <f t="shared" si="103"/>
        <v/>
      </c>
      <c r="Y196" s="25" t="str">
        <f>IF(B196 &lt;&gt; "",IF(AND('PRINTABLE (per grading)'!H$16="EXAM", 'PRINTABLE (per grading)'!B$13="Prelim"), IF(ISERROR(SUMIF('Exam (LECTURE ONLY)'!D$20:M$20, "CLO3", 'Exam (LECTURE ONLY)'!D198:M198) / 'Exam (LECTURE ONLY)'!AL$8), "", SUMIF('Exam (LECTURE ONLY)'!D$20:M$20, "CLO3", 'Exam (LECTURE ONLY)'!D198:M198) /'Exam (LECTURE ONLY)'!AL$8),
IF(AND('PRINTABLE (per grading)'!H$16="EXAM", 'PRINTABLE (per grading)'!B$13="Midterm"), IF(ISERROR(SUMIF('Exam (LECTURE ONLY)'!O$20:X$20, "CLO3", 'Exam (LECTURE ONLY)'!O198:X198) / 'Exam (LECTURE ONLY)'!AM$8), "", SUMIF('Exam (LECTURE ONLY)'!O$20:X$20, "CLO3", 'Exam (LECTURE ONLY)'!O198:X198) / 'Exam (LECTURE ONLY)'!AM$8),
IF(AND('PRINTABLE (per grading)'!H$16="EXAM", 'PRINTABLE (per grading)'!B$13="Final"), IF(ISERROR(SUMIF('Exam (LECTURE ONLY)'!Z$20:AI$20, "CLO3", 'Exam (LECTURE ONLY)'!Z198:AI198) / 'Exam (LECTURE ONLY)'!AN$8), "", SUMIF('Exam (LECTURE ONLY)'!Z$20:AI$20, "CLO3", 'Exam (LECTURE ONLY)'!Z198:AI198) / 'Exam (LECTURE ONLY)'!AN$8),
IF(AND('PRINTABLE (per grading)'!H$16="OUTPUT", 'PRINTABLE (per grading)'!B$13="Prelim"), IF(ISERROR(SUMIF(OUTPUT!C$20:M$20, "CLO3", OUTPUT!C198:M198) / OUTPUT!AL$8), "", SUMIF(OUTPUT!C$20:M$20, "CLO3", OUTPUT!C198:M198) / OUTPUT!AL$8),
IF(AND('PRINTABLE (per grading)'!H$16="OUTPUT", 'PRINTABLE (per grading)'!B$13="Midterm"), IF(ISERROR(SUMIF(OUTPUT!O$20:Y$20, "CLO3", OUTPUT!O198:Y198) / OUTPUT!AM$8), "", SUMIF(OUTPUT!O$20:Y$20, "CLO3", OUTPUT!O198:Y198) / OUTPUT!AM$8),
IF(AND('PRINTABLE (per grading)'!H$16="OUTPUT", 'PRINTABLE (per grading)'!B$13="Final"), IF(ISERROR(SUMIF(OUTPUT!AA$20:AI$20, "CLO3", OUTPUT!AA198:AI198) / OUTPUT!AN$8), "", SUMIF(OUTPUT!AA$20:AI$20, "CLO3", OUTPUT!AA198:AI198) / OUTPUT!AN$8),
"" )))))),"")</f>
        <v/>
      </c>
      <c r="Z196" s="232" t="str">
        <f t="shared" si="104"/>
        <v/>
      </c>
      <c r="AA196" s="233" t="str">
        <f t="shared" si="105"/>
        <v/>
      </c>
      <c r="AB196" s="25" t="str">
        <f>IF(B196 &lt;&gt; "", IFERROR(IF(C$16 = "PRELIM", SUMIF('Database (LECTURE-RES-PRAC)'!D$14:AG$14, "CLO4", 'Database (LECTURE-RES-PRAC)'!D193:AG193) / 'Grade computation'!F$7, IF(C$16 = "MIDTERM", SUMIF('Database (LECTURE-RES-PRAC)'!AJ$14:BM$14, "CLO4", 'Database (LECTURE-RES-PRAC)'!AJ193:BM193) / 'Grade computation'!G$7, IF(C$16 = "FINAL", SUMIF('Database (LECTURE-RES-PRAC)'!BP$14:CS$14, "CLO4", 'Database (LECTURE-RES-PRAC)'!BP193:CS193) / 'Grade computation'!H$7,""))),""),"")</f>
        <v/>
      </c>
      <c r="AC196" s="232" t="str">
        <f t="shared" si="106"/>
        <v/>
      </c>
      <c r="AD196" s="25" t="str">
        <f>IF(B196 &lt;&gt; "",IF(AND('PRINTABLE (per grading)'!H$16="EXAM", 'PRINTABLE (per grading)'!B$13="Prelim"), IF(ISERROR(SUMIF('Exam (LECTURE ONLY)'!D$20:M$20, "CLO4", 'Exam (LECTURE ONLY)'!D198:M198) / 'Exam (LECTURE ONLY)'!AL$9), "", SUMIF('Exam (LECTURE ONLY)'!D$20:M$20, "CLO4", 'Exam (LECTURE ONLY)'!D198:M198) /'Exam (LECTURE ONLY)'!AL$9),
IF(AND('PRINTABLE (per grading)'!H$16="EXAM", 'PRINTABLE (per grading)'!B$13="Midterm"), IF(ISERROR(SUMIF('Exam (LECTURE ONLY)'!O$20:X$20, "CLO4", 'Exam (LECTURE ONLY)'!O198:X198) / 'Exam (LECTURE ONLY)'!AM$9), "", SUMIF('Exam (LECTURE ONLY)'!O$20:X$20, "CLO4", 'Exam (LECTURE ONLY)'!O198:X198) / 'Exam (LECTURE ONLY)'!AM$9),
IF(AND('PRINTABLE (per grading)'!H$16="EXAM", 'PRINTABLE (per grading)'!B$13="Final"), IF(ISERROR(SUMIF('Exam (LECTURE ONLY)'!Z$20:AI$20, "CLO4", 'Exam (LECTURE ONLY)'!Z198:AI198) / 'Exam (LECTURE ONLY)'!AN$9), "", SUMIF('Exam (LECTURE ONLY)'!Z$20:AI$20, "CLO4", 'Exam (LECTURE ONLY)'!Z198:AI198) / 'Exam (LECTURE ONLY)'!AN$9),
IF(AND('PRINTABLE (per grading)'!H$16="OUTPUT", 'PRINTABLE (per grading)'!B$13="Prelim"), IF(ISERROR(SUMIF(OUTPUT!C$20:M$20, "CLO4", OUTPUT!C198:M198) / OUTPUT!AL$9), "", SUMIF(OUTPUT!C$20:M$20, "CLO4", OUTPUT!C198:M198) / OUTPUT!AL$9),
IF(AND('PRINTABLE (per grading)'!H$16="OUTPUT", 'PRINTABLE (per grading)'!B$13="Midterm"), IF(ISERROR(SUMIF(OUTPUT!O$20:Y$20, "CLO4", OUTPUT!O198:Y198) / OUTPUT!AM$9), "", SUMIF(OUTPUT!O$20:Y$20, "CLO4", OUTPUT!O198:Y198) / OUTPUT!AM$9),
IF(AND('PRINTABLE (per grading)'!H$16="OUTPUT", 'PRINTABLE (per grading)'!B$13="Final"), IF(ISERROR(SUMIF(OUTPUT!AA$20:AI$20, "CLO4", OUTPUT!AA198:AI198) / OUTPUT!AN$9), "", SUMIF(OUTPUT!AA$20:AI$20, "CLO4", OUTPUT!AA198:AI198) / OUTPUT!AN$9),
"")))))),"")</f>
        <v/>
      </c>
      <c r="AE196" s="232" t="str">
        <f t="shared" si="107"/>
        <v/>
      </c>
      <c r="AF196" s="233" t="str">
        <f t="shared" si="108"/>
        <v/>
      </c>
      <c r="AG196" s="25" t="str">
        <f>IF(B196 &lt;&gt; "", IFERROR(IF(C$16 = "PRELIM", SUMIF('Database (LECTURE-RES-PRAC)'!D$14:AG$14, "CLO5", 'Database (LECTURE-RES-PRAC)'!D193:AG193) / 'Grade computation'!F$8, IF(C$16 = "MIDTERM", SUMIF('Database (LECTURE-RES-PRAC)'!AJ$14:BM$14, "CLO5", 'Database (LECTURE-RES-PRAC)'!AJ193:BM193) / 'Grade computation'!G$8, IF(C$16 = "FINAL", SUMIF('Database (LECTURE-RES-PRAC)'!BP$14:CS$14, "CLO5", 'Database (LECTURE-RES-PRAC)'!BP193:CS193) / 'Grade computation'!H$8,""))),""),"")</f>
        <v/>
      </c>
      <c r="AH196" s="232" t="str">
        <f t="shared" si="109"/>
        <v/>
      </c>
      <c r="AI196" s="25" t="str">
        <f>IF(B196 &lt;&gt; "",IF(AND('PRINTABLE (per grading)'!H$16="EXAM", 'PRINTABLE (per grading)'!B$13="Prelim"), IF(ISERROR(SUMIF('Exam (LECTURE ONLY)'!D$20:M$20, "CLO5", 'Exam (LECTURE ONLY)'!D198:M198) / 'Exam (LECTURE ONLY)'!AL$10), "", SUMIF('Exam (LECTURE ONLY)'!D$20:M$20, "CLO5", 'Exam (LECTURE ONLY)'!D198:M198) /'Exam (LECTURE ONLY)'!AL$10),
IF(AND('PRINTABLE (per grading)'!H$16="EXAM", 'PRINTABLE (per grading)'!B$13="Midterm"), IF(ISERROR(SUMIF('Exam (LECTURE ONLY)'!O$20:X$20, "CLO5", 'Exam (LECTURE ONLY)'!O198:X198) / 'Exam (LECTURE ONLY)'!AM$10), "", SUMIF('Exam (LECTURE ONLY)'!O$20:X$20, "CLO5", 'Exam (LECTURE ONLY)'!O198:X198) / 'Exam (LECTURE ONLY)'!AM$10),
IF(AND('PRINTABLE (per grading)'!H$16="EXAM", 'PRINTABLE (per grading)'!B$13="Final"), IF(ISERROR(SUMIF('Exam (LECTURE ONLY)'!Z$20:AI$20, "CLO5", 'Exam (LECTURE ONLY)'!Z198:AI198) / 'Exam (LECTURE ONLY)'!AN$10), "", SUMIF('Exam (LECTURE ONLY)'!Z$20:AI$20, "CLO5", 'Exam (LECTURE ONLY)'!Z198:AI198) / 'Exam (LECTURE ONLY)'!AN$10),
IF(AND('PRINTABLE (per grading)'!H$16="OUTPUT", 'PRINTABLE (per grading)'!B$13="Prelim"), IF(ISERROR(SUMIF(OUTPUT!C$20:M$20, "CLO5", OUTPUT!C198:M198) / OUTPUT!AL$10), "", SUMIF(OUTPUT!C$20:M$20, "CLO5", OUTPUT!C198:M198) / OUTPUT!AL$10),
IF(AND('PRINTABLE (per grading)'!H$16="OUTPUT", 'PRINTABLE (per grading)'!B$13="Midterm"), IF(ISERROR(SUMIF(OUTPUT!O$20:Y$20, "CLO5", OUTPUT!O198:Y198) / OUTPUT!AM$10), "", SUMIF(OUTPUT!O$20:Y$20, "CLO5", OUTPUT!O198:Y198) / OUTPUT!AM$10),
IF(AND('PRINTABLE (per grading)'!H$16="OUTPUT", 'PRINTABLE (per grading)'!B$13="Final"), IF(ISERROR(SUMIF(OUTPUT!AA$20:AI$20, "CLO5", OUTPUT!AA198:AI198) / OUTPUT!AN$10), "", SUMIF(OUTPUT!AA$20:AI$20, "CLO5", OUTPUT!AA198:AI198) / OUTPUT!AN$10),
"")))))),"")</f>
        <v/>
      </c>
      <c r="AJ196" s="232" t="str">
        <f t="shared" si="110"/>
        <v/>
      </c>
      <c r="AK196" s="233" t="str">
        <f t="shared" si="111"/>
        <v/>
      </c>
      <c r="AL196" s="25" t="str">
        <f>IF(B196 &lt;&gt; "", IFERROR(IF(C$16 = "PRELIM", SUMIF('Database (LECTURE-RES-PRAC)'!D$14:AG$14, "CLO6", 'Database (LECTURE-RES-PRAC)'!D193:AG193) / 'Grade computation'!F$9, IF(C$16 = "MIDTERM", SUMIF('Database (LECTURE-RES-PRAC)'!AJ$14:BM$14, "CLO6", 'Database (LECTURE-RES-PRAC)'!AJ193:BM193) / 'Grade computation'!G$9, IF(C$16 = "FINAL", SUMIF('Database (LECTURE-RES-PRAC)'!BP$14:CS$14, "CLO6", 'Database (LECTURE-RES-PRAC)'!BP193:CS193) / 'Grade computation'!H$9,""))),""),"")</f>
        <v/>
      </c>
      <c r="AM196" s="232" t="str">
        <f t="shared" si="112"/>
        <v/>
      </c>
      <c r="AN196" s="25" t="str">
        <f>IF(B196 &lt;&gt; "",IF(AND('PRINTABLE (per grading)'!H$16="EXAM", 'PRINTABLE (per grading)'!B$13="Prelim"), IF(ISERROR(SUMIF('Exam (LECTURE ONLY)'!D$20:M$20, "CLO6", 'Exam (LECTURE ONLY)'!D198:M198) / 'Exam (LECTURE ONLY)'!AL$11), "", SUMIF('Exam (LECTURE ONLY)'!D$20:M$20, "CLO6", 'Exam (LECTURE ONLY)'!D198:M198) /'Exam (LECTURE ONLY)'!AL$11),
IF(AND('PRINTABLE (per grading)'!H$16="EXAM", 'PRINTABLE (per grading)'!B$13="Midterm"), IF(ISERROR(SUMIF('Exam (LECTURE ONLY)'!O$20:X$20, "CLO6", 'Exam (LECTURE ONLY)'!O198:X198) / 'Exam (LECTURE ONLY)'!AM$11), "", SUMIF('Exam (LECTURE ONLY)'!O$20:X$20, "CLO6", 'Exam (LECTURE ONLY)'!O198:X198) / 'Exam (LECTURE ONLY)'!AM$11),
IF(AND('PRINTABLE (per grading)'!H$16="EXAM", 'PRINTABLE (per grading)'!B$13="Final"), IF(ISERROR(SUMIF('Exam (LECTURE ONLY)'!Z$20:AI$20, "CLO6", 'Exam (LECTURE ONLY)'!Z198:AI198) / 'Exam (LECTURE ONLY)'!AN$11), "", SUMIF('Exam (LECTURE ONLY)'!Z$20:AI$20, "CLO6", 'Exam (LECTURE ONLY)'!Z198:AI198) / 'Exam (LECTURE ONLY)'!AN$11),
IF(AND('PRINTABLE (per grading)'!H$16="OUTPUT", 'PRINTABLE (per grading)'!B$13="Prelim"), IF(ISERROR(SUMIF(OUTPUT!C$20:M$20, "CLO6", OUTPUT!C198:M198) / OUTPUT!AL$11), "", SUMIF(OUTPUT!C$20:M$20, "CLO6", OUTPUT!C198:M198) / OUTPUT!AL$11),
IF(AND('PRINTABLE (per grading)'!H$16="OUTPUT", 'PRINTABLE (per grading)'!B$13="Midterm"), IF(ISERROR(SUMIF(OUTPUT!O$20:Y$20, "CLO6", OUTPUT!O198:Y198) / OUTPUT!AM$11), "", SUMIF(OUTPUT!O$20:Y$20, "CLO6", OUTPUT!O198:Y198) / OUTPUT!AM$11),
IF(AND('PRINTABLE (per grading)'!H$16="OUTPUT", 'PRINTABLE (per grading)'!B$13="Final"), IF(ISERROR(SUMIF(OUTPUT!AA$20:AI$20, "CLO6", OUTPUT!AA198:AI198) / OUTPUT!AN$11), "", SUMIF(OUTPUT!AA$20:AI$20, "CLO6", OUTPUT!AA198:AI198) / OUTPUT!AN$11),
"")))))),"")</f>
        <v/>
      </c>
      <c r="AO196" s="232" t="str">
        <f t="shared" si="113"/>
        <v/>
      </c>
      <c r="AP196" s="233" t="str">
        <f t="shared" si="114"/>
        <v/>
      </c>
      <c r="AQ196" s="25" t="str">
        <f>IF(B196 &lt;&gt; "", IFERROR(IF(C$16 = "PRELIM", SUMIF('Database (LECTURE-RES-PRAC)'!D$14:AG$14, "CLO7", 'Database (LECTURE-RES-PRAC)'!D193:AG193) / 'Grade computation'!F$10, IF(C$16 = "MIDTERM", SUMIF('Database (LECTURE-RES-PRAC)'!AJ$14:BM$14, "CLO7", 'Database (LECTURE-RES-PRAC)'!AJ193:BM193) / 'Grade computation'!G$10, IF(C$16 = "FINAL", SUMIF('Database (LECTURE-RES-PRAC)'!BP$14:CS$14, "CLO7", 'Database (LECTURE-RES-PRAC)'!BP193:CS193) / 'Grade computation'!H$10,""))),""),"")</f>
        <v/>
      </c>
      <c r="AR196" s="232" t="str">
        <f t="shared" si="115"/>
        <v/>
      </c>
      <c r="AS196" s="25" t="str">
        <f>IF(B196 &lt;&gt; "",IF(AND('PRINTABLE (per grading)'!H$16="EXAM", 'PRINTABLE (per grading)'!B$13="Prelim"), IF(ISERROR(SUMIF('Exam (LECTURE ONLY)'!D$20:M$20, "CLO7", 'Exam (LECTURE ONLY)'!D198:M198) / 'Exam (LECTURE ONLY)'!AL$12), "", SUMIF('Exam (LECTURE ONLY)'!D$20:M$20, "CLO7", 'Exam (LECTURE ONLY)'!D198:M198) /'Exam (LECTURE ONLY)'!AL$12),
IF(AND('PRINTABLE (per grading)'!H$16="EXAM", 'PRINTABLE (per grading)'!B$13="Midterm"), IF(ISERROR(SUMIF('Exam (LECTURE ONLY)'!O$20:X$20, "CLO7", 'Exam (LECTURE ONLY)'!O198:X198) / 'Exam (LECTURE ONLY)'!AM$12), "", SUMIF('Exam (LECTURE ONLY)'!O$20:X$20, "CLO7", 'Exam (LECTURE ONLY)'!O198:X198) / 'Exam (LECTURE ONLY)'!AM$12),
IF(AND('PRINTABLE (per grading)'!H$16="EXAM", 'PRINTABLE (per grading)'!B$13="Final"), IF(ISERROR(SUMIF('Exam (LECTURE ONLY)'!Z$20:AI$20, "CLO7", 'Exam (LECTURE ONLY)'!Z198:AI198) / 'Exam (LECTURE ONLY)'!AN$12), "", SUMIF('Exam (LECTURE ONLY)'!Z$20:AI$20, "CLO7", 'Exam (LECTURE ONLY)'!Z198:AI198) / 'Exam (LECTURE ONLY)'!AN$12),
IF(AND('PRINTABLE (per grading)'!H$16="OUTPUT", 'PRINTABLE (per grading)'!B$13="Prelim"), IF(ISERROR(SUMIF(OUTPUT!C$20:M$20, "CLO7", OUTPUT!C198:M198) / OUTPUT!AL$12), "", SUMIF(OUTPUT!C$20:M$20, "CLO7", OUTPUT!C198:M198) / OUTPUT!AL$12),
IF(AND('PRINTABLE (per grading)'!H$16="OUTPUT", 'PRINTABLE (per grading)'!B$13="Midterm"), IF(ISERROR(SUMIF(OUTPUT!O$20:Y$20, "CLO7", OUTPUT!O198:Y198) / OUTPUT!AM$12), "", SUMIF(OUTPUT!O$20:Y$20, "CLO7", OUTPUT!O198:Y198) / OUTPUT!AM$12),
IF(AND('PRINTABLE (per grading)'!H$16="OUTPUT", 'PRINTABLE (per grading)'!B$13="Final"), IF(ISERROR(SUMIF(OUTPUT!AA$20:AI$20, "CLO7", OUTPUT!AA198:AI198) / OUTPUT!AN$12), "", SUMIF(OUTPUT!AA$20:AI$20, "CLO7", OUTPUT!AA198:AI198) / OUTPUT!AN$12),
"")))))),"")</f>
        <v/>
      </c>
      <c r="AT196" s="232" t="str">
        <f t="shared" si="116"/>
        <v/>
      </c>
      <c r="AU196" s="233" t="str">
        <f t="shared" si="117"/>
        <v/>
      </c>
      <c r="AV196" s="25" t="str">
        <f>IF(B196 &lt;&gt; "", IFERROR(IF(C$16 = "PRELIM", SUMIF('Database (LECTURE-RES-PRAC)'!D$14:AG$14, "CLO8", 'Database (LECTURE-RES-PRAC)'!D193:AG193) / 'Grade computation'!F$11, IF(C$16 = "MIDTERM", SUMIF('Database (LECTURE-RES-PRAC)'!AJ$14:BM$14, "CLO8", 'Database (LECTURE-RES-PRAC)'!AJ193:BM193) / 'Grade computation'!G$11, IF(C$16 = "FINAL", SUMIF('Database (LECTURE-RES-PRAC)'!BP$14:CS$14, "CLO8", 'Database (LECTURE-RES-PRAC)'!BP193:CS193) / 'Grade computation'!H$11,""))),""),"")</f>
        <v/>
      </c>
      <c r="AW196" s="232" t="str">
        <f t="shared" si="118"/>
        <v/>
      </c>
      <c r="AX196" s="25" t="str">
        <f>IF(B196 &lt;&gt; "",IF(AND('PRINTABLE (per grading)'!H$16="EXAM", 'PRINTABLE (per grading)'!B$13="Prelim"), IF(ISERROR(SUMIF('Exam (LECTURE ONLY)'!D$20:M$20, "CLO8", 'Exam (LECTURE ONLY)'!D198:M198) / 'Exam (LECTURE ONLY)'!AL$13), "", SUMIF('Exam (LECTURE ONLY)'!D$20:M$20, "CLO8", 'Exam (LECTURE ONLY)'!D198:M198) /'Exam (LECTURE ONLY)'!AL$13),
IF(AND('PRINTABLE (per grading)'!H$16="EXAM", 'PRINTABLE (per grading)'!B$13="Midterm"), IF(ISERROR(SUMIF('Exam (LECTURE ONLY)'!O$20:X$20, "CLO8", 'Exam (LECTURE ONLY)'!O198:X198) / 'Exam (LECTURE ONLY)'!AM$13), "", SUMIF('Exam (LECTURE ONLY)'!O$20:X$20, "CLO8", 'Exam (LECTURE ONLY)'!O198:X198) / 'Exam (LECTURE ONLY)'!AM$13),
IF(AND('PRINTABLE (per grading)'!H$16="EXAM", 'PRINTABLE (per grading)'!B$13="Final"), IF(ISERROR(SUMIF('Exam (LECTURE ONLY)'!Z$20:AI$20, "CLO8", 'Exam (LECTURE ONLY)'!Z198:AI198) / 'Exam (LECTURE ONLY)'!AN$13), "", SUMIF('Exam (LECTURE ONLY)'!Z$20:AI$20, "CLO8", 'Exam (LECTURE ONLY)'!Z198:AI198) / 'Exam (LECTURE ONLY)'!AN$13),
IF(AND('PRINTABLE (per grading)'!H$16="OUTPUT", 'PRINTABLE (per grading)'!B$13="Prelim"), IF(ISERROR(SUMIF(OUTPUT!C$20:M$20, "CLO8", OUTPUT!C198:M198) / OUTPUT!AL$13), "", SUMIF(OUTPUT!C$20:M$20, "CLO8", OUTPUT!C198:M198) / OUTPUT!AL$13),
IF(AND('PRINTABLE (per grading)'!H$16="OUTPUT", 'PRINTABLE (per grading)'!B$13="Midterm"), IF(ISERROR(SUMIF(OUTPUT!O$20:Y$20, "CLO8", OUTPUT!O198:Y198) / OUTPUT!AM$13), "", SUMIF(OUTPUT!O$20:Y$20, "CLO8", OUTPUT!O198:Y198) / OUTPUT!AM$13),
IF(AND('PRINTABLE (per grading)'!H$16="OUTPUT", 'PRINTABLE (per grading)'!B$13="Final"), IF(ISERROR(SUMIF(OUTPUT!AA$20:AI$20, "CLO8", OUTPUT!AA198:AI198) / OUTPUT!AN$13), "", SUMIF(OUTPUT!AA$20:AI$20, "CLO8", OUTPUT!AA198:AI198) / OUTPUT!AN$13),
"")))))),"")</f>
        <v/>
      </c>
      <c r="AY196" s="232" t="str">
        <f t="shared" si="119"/>
        <v/>
      </c>
      <c r="AZ196" s="233" t="str">
        <f t="shared" si="120"/>
        <v/>
      </c>
      <c r="BA196" s="25" t="str">
        <f>IF(B196 &lt;&gt; "", IFERROR(IF(C$16 = "PRELIM", SUMIF('Database (LECTURE-RES-PRAC)'!D$14:AG$14, "CLO9", 'Database (LECTURE-RES-PRAC)'!D193:AG193) / 'Grade computation'!F$12, IF(C$16 = "MIDTERM", SUMIF('Database (LECTURE-RES-PRAC)'!AJ$14:BM$14, "CLO9", 'Database (LECTURE-RES-PRAC)'!AJ193:BM193) / 'Grade computation'!G$12, IF(C$16 = "FINAL", SUMIF('Database (LECTURE-RES-PRAC)'!BP$14:CS$14, "CLO9", 'Database (LECTURE-RES-PRAC)'!BP193:CS193) / 'Grade computation'!H$12,""))),""),"")</f>
        <v/>
      </c>
      <c r="BB196" s="232" t="str">
        <f t="shared" si="121"/>
        <v/>
      </c>
      <c r="BC196" s="25" t="str">
        <f>IF(B196 &lt;&gt; "",IF(AND('PRINTABLE (per grading)'!H$16="EXAM", 'PRINTABLE (per grading)'!B$13="Prelim"), IF(ISERROR(SUMIF('Exam (LECTURE ONLY)'!D$20:M$20, "CLO9", 'Exam (LECTURE ONLY)'!D198:M198) / 'Exam (LECTURE ONLY)'!AL$14), "", SUMIF('Exam (LECTURE ONLY)'!D$20:M$20, "CLO9", 'Exam (LECTURE ONLY)'!D198:M198) /'Exam (LECTURE ONLY)'!AL$14),
IF(AND('PRINTABLE (per grading)'!H$16="EXAM", 'PRINTABLE (per grading)'!B$13="Midterm"), IF(ISERROR(SUMIF('Exam (LECTURE ONLY)'!O$20:X$20, "CLO9", 'Exam (LECTURE ONLY)'!O198:X198) / 'Exam (LECTURE ONLY)'!AM$14), "", SUMIF('Exam (LECTURE ONLY)'!O$20:X$20, "CLO9", 'Exam (LECTURE ONLY)'!O198:X198) / 'Exam (LECTURE ONLY)'!AM$14),
IF(AND('PRINTABLE (per grading)'!H$16="EXAM", 'PRINTABLE (per grading)'!B$13="Final"), IF(ISERROR(SUMIF('Exam (LECTURE ONLY)'!Z$20:AI$20, "CLO9", 'Exam (LECTURE ONLY)'!Z198:AI198) / 'Exam (LECTURE ONLY)'!AN$14), "", SUMIF('Exam (LECTURE ONLY)'!Z$20:AI$20, "CLO9", 'Exam (LECTURE ONLY)'!Z198:AI198) / 'Exam (LECTURE ONLY)'!AN$14),
IF(AND('PRINTABLE (per grading)'!H$16="OUTPUT", 'PRINTABLE (per grading)'!B$13="Prelim"), IF(ISERROR(SUMIF(OUTPUT!C$20:M$20, "CLO9", OUTPUT!C198:M198) / OUTPUT!AL$14), "", SUMIF(OUTPUT!C$20:M$20, "CLO9", OUTPUT!C198:M198) / OUTPUT!AL$14),
IF(AND('PRINTABLE (per grading)'!H$16="OUTPUT", 'PRINTABLE (per grading)'!B$13="Midterm"), IF(ISERROR(SUMIF(OUTPUT!O$20:Y$20, "CLO9", OUTPUT!O198:Y198) / OUTPUT!AM$14), "", SUMIF(OUTPUT!O$20:Y$20, "CLO9", OUTPUT!O198:Y198) / OUTPUT!AM$14),
IF(AND('PRINTABLE (per grading)'!H$16="OUTPUT", 'PRINTABLE (per grading)'!B$13="Final"), IF(ISERROR(SUMIF(OUTPUT!AA$20:AI$20, "CLO9", OUTPUT!AA198:AI198) / OUTPUT!AN$14), "", SUMIF(OUTPUT!AA$20:AI$20, "CLO9", OUTPUT!AA198:AI198) / OUTPUT!AN$14),
"")))))),"")</f>
        <v/>
      </c>
      <c r="BD196" s="232" t="str">
        <f t="shared" si="122"/>
        <v/>
      </c>
      <c r="BE196" s="233" t="str">
        <f t="shared" si="123"/>
        <v/>
      </c>
      <c r="BF196" s="25" t="str">
        <f>IF(B196 &lt;&gt; "", IFERROR(IF(C$16 = "PRELIM", SUMIF('Database (LECTURE-RES-PRAC)'!D$14:AG$14, "CLO10", 'Database (LECTURE-RES-PRAC)'!D193:AG193) / 'Grade computation'!F$13, IF(C$16 = "MIDTERM", SUMIF('Database (LECTURE-RES-PRAC)'!AJ$14:BM$14, "CLO10", 'Database (LECTURE-RES-PRAC)'!AJ193:BM193) / 'Grade computation'!G$13, IF(C$16 = "FINAL", SUMIF('Database (LECTURE-RES-PRAC)'!BP$14:CS$14, "CLO10", 'Database (LECTURE-RES-PRAC)'!BP193:CS193) / 'Grade computation'!H$13,""))),""),"")</f>
        <v/>
      </c>
      <c r="BG196" s="232" t="str">
        <f t="shared" si="124"/>
        <v/>
      </c>
      <c r="BH196" s="25" t="str">
        <f>IF(B196 &lt;&gt; "",IF(AND('PRINTABLE (per grading)'!H$16="EXAM", 'PRINTABLE (per grading)'!B$13="Prelim"), IF(ISERROR(SUMIF('Exam (LECTURE ONLY)'!D$20:M$20, "CLO10", 'Exam (LECTURE ONLY)'!D198:M198) / 'Exam (LECTURE ONLY)'!AL$15), "", SUMIF('Exam (LECTURE ONLY)'!D$20:M$20, "CLO10", 'Exam (LECTURE ONLY)'!D198:M198) /'Exam (LECTURE ONLY)'!AL$15),
IF(AND('PRINTABLE (per grading)'!H$16="EXAM", 'PRINTABLE (per grading)'!B$13="Midterm"), IF(ISERROR(SUMIF('Exam (LECTURE ONLY)'!O$20:X$20, "CLO10", 'Exam (LECTURE ONLY)'!O198:X198) / 'Exam (LECTURE ONLY)'!AM$15), "", SUMIF('Exam (LECTURE ONLY)'!O$20:X$20, "CLO10", 'Exam (LECTURE ONLY)'!O198:X198) / 'Exam (LECTURE ONLY)'!AM$15),
IF(AND('PRINTABLE (per grading)'!H$16="EXAM", 'PRINTABLE (per grading)'!B$13="Final"), IF(ISERROR(SUMIF('Exam (LECTURE ONLY)'!Z$20:AI$20, "CLO10", 'Exam (LECTURE ONLY)'!Z198:AI198) / 'Exam (LECTURE ONLY)'!AN$15), "", SUMIF('Exam (LECTURE ONLY)'!Z$20:AI$20, "CLO10", 'Exam (LECTURE ONLY)'!Z198:AI198) / 'Exam (LECTURE ONLY)'!AN$15),
IF(AND('PRINTABLE (per grading)'!H$16="OUTPUT", 'PRINTABLE (per grading)'!B$13="Prelim"), IF(ISERROR(SUMIF(OUTPUT!C$20:M$20, "CLO10", OUTPUT!C198:M198) / OUTPUT!AL$15), "", SUMIF(OUTPUT!C$20:M$20, "CLO10", OUTPUT!C198:M198) / OUTPUT!AL$15),
IF(AND('PRINTABLE (per grading)'!H$16="OUTPUT", 'PRINTABLE (per grading)'!B$13="Midterm"), IF(ISERROR(SUMIF(OUTPUT!O$20:Y$20, "CLO10", OUTPUT!O198:Y198) / OUTPUT!AM$15), "", SUMIF(OUTPUT!O$20:Y$20, "CLO10", OUTPUT!O198:Y198) / OUTPUT!AM$15),
IF(AND('PRINTABLE (per grading)'!H$16="OUTPUT", 'PRINTABLE (per grading)'!B$13="Final"), IF(ISERROR(SUMIF(OUTPUT!AA$20:AI$20, "CLO10", OUTPUT!AA198:AI198) / OUTPUT!AN$15), "", SUMIF(OUTPUT!AA$20:AI$20, "CLO10", OUTPUT!AA198:AI198) / OUTPUT!AN$15),
"")))))),"")</f>
        <v/>
      </c>
      <c r="BI196" s="232" t="str">
        <f t="shared" si="125"/>
        <v/>
      </c>
      <c r="BJ196" s="233" t="str">
        <f t="shared" si="126"/>
        <v/>
      </c>
      <c r="BK196" s="2"/>
    </row>
    <row r="197" spans="1:63" ht="20.100000000000001" customHeight="1">
      <c r="A197" s="118" t="str">
        <f>IF(ISBLANK('Database (LECTURE-RES-PRAC)'!A194),"",'Database (LECTURE-RES-PRAC)'!A194)</f>
        <v/>
      </c>
      <c r="B197" s="119" t="str">
        <f>IF(ISBLANK('Database (LECTURE-RES-PRAC)'!B194),"",'Database (LECTURE-RES-PRAC)'!B194)</f>
        <v/>
      </c>
      <c r="C197" s="134" t="str">
        <f>IF(B197&lt;&gt;"",IF(C$16="PRELIM",'Grade computation'!C197, IF(C$16="MIDTERM",'Grade computation'!K197, IF(C$16="FINAL",'Grade computation'!S197,""))),"")</f>
        <v/>
      </c>
      <c r="D197" s="135" t="str">
        <f t="shared" si="1"/>
        <v/>
      </c>
      <c r="E197" s="134" t="str">
        <f>IF(B197&lt;&gt;"", IF(C$16="PRELIM",'Grade computation'!E197, IF(C$16="MIDTERM",'Grade computation'!M197, IF(C$16="FINAL",'Grade computation'!U197,""))),"")</f>
        <v/>
      </c>
      <c r="F197" s="136" t="str">
        <f t="shared" si="2"/>
        <v/>
      </c>
      <c r="G197" s="137" t="str">
        <f t="shared" si="3"/>
        <v/>
      </c>
      <c r="H197" s="207" t="str">
        <f>IF(B197&lt;&gt;"",IF(C$16="PRELIM", 'Grade computation'!H197, IF(C$16="MIDTERM", 'Grade computation'!P197, IF(C$16="FINAL",'Grade computation'!X197, ""))),"")</f>
        <v/>
      </c>
      <c r="I197" s="137" t="str">
        <f t="shared" si="4"/>
        <v/>
      </c>
      <c r="J197" s="139" t="str">
        <f t="shared" si="5"/>
        <v/>
      </c>
      <c r="K197" s="377" t="str">
        <f t="shared" si="6"/>
        <v/>
      </c>
      <c r="L197" s="434"/>
      <c r="M197" s="25" t="str">
        <f>IF(B197 &lt;&gt; "", IFERROR(IF(C$16 = "PRELIM", SUMIF('Database (LECTURE-RES-PRAC)'!D$14:AG$14, "CLO1", 'Database (LECTURE-RES-PRAC)'!D194:AG194) / 'Grade computation'!F$4, IF(C$16 = "MIDTERM", SUMIF('Database (LECTURE-RES-PRAC)'!AJ$14:BM$14, "CLO1", 'Database (LECTURE-RES-PRAC)'!AJ194:BM194) / 'Grade computation'!G$4, IF(C$16 = "FINAL", SUMIF('Database (LECTURE-RES-PRAC)'!BP$14:CS$14, "CLO1", 'Database (LECTURE-RES-PRAC)'!BP194:CS194) / 'Grade computation'!H$4,""))),""),"")</f>
        <v/>
      </c>
      <c r="N197" s="232" t="str">
        <f t="shared" si="97"/>
        <v/>
      </c>
      <c r="O197" s="25" t="str">
        <f>IF(B197 &lt;&gt; "",IF(AND('PRINTABLE (per grading)'!H$16="EXAM", 'PRINTABLE (per grading)'!B$13="Prelim"), IF(ISERROR(SUMIF('Exam (LECTURE ONLY)'!D$20:M$20, "CLO1", 'Exam (LECTURE ONLY)'!D199:M199) / 'Exam (LECTURE ONLY)'!AL$6), "", SUMIF('Exam (LECTURE ONLY)'!D$20:M$20, "CLO1", 'Exam (LECTURE ONLY)'!D199:M199) /'Exam (LECTURE ONLY)'!AL$6),
IF(AND('PRINTABLE (per grading)'!H$16="EXAM", 'PRINTABLE (per grading)'!B$13="Midterm"), IF(ISERROR(SUMIF('Exam (LECTURE ONLY)'!O$20:X$20, "CLO1", 'Exam (LECTURE ONLY)'!O199:X199) / 'Exam (LECTURE ONLY)'!AM$6), "", SUMIF('Exam (LECTURE ONLY)'!O$20:X$20, "CLO1", 'Exam (LECTURE ONLY)'!O199:X199) / 'Exam (LECTURE ONLY)'!AM$6),
IF(AND('PRINTABLE (per grading)'!H$16="EXAM", 'PRINTABLE (per grading)'!B$13="Final"), IF(ISERROR(SUMIF('Exam (LECTURE ONLY)'!Z$20:AI$20, "CLO1", 'Exam (LECTURE ONLY)'!Z199:AI199) / 'Exam (LECTURE ONLY)'!AN$6), "", SUMIF('Exam (LECTURE ONLY)'!Z$20:AI$20, "CLO1", 'Exam (LECTURE ONLY)'!Z199:AI199) / 'Exam (LECTURE ONLY)'!AN$6),
IF(AND('PRINTABLE (per grading)'!H$16="OUTPUT", 'PRINTABLE (per grading)'!B$13="Prelim"), IF(ISERROR(SUMIF(OUTPUT!C$20:M$20, "CLO1", OUTPUT!C199:M199) / OUTPUT!AL$6), "", SUMIF(OUTPUT!C$20:M$20, "CLO1", OUTPUT!C199:M199) / OUTPUT!AL$6),
IF(AND('PRINTABLE (per grading)'!H$16="OUTPUT", 'PRINTABLE (per grading)'!B$13="Midterm"), IF(ISERROR(SUMIF(OUTPUT!O$20:Y$20, "CLO1", OUTPUT!O199:Y199) / OUTPUT!AM$6), "", SUMIF(OUTPUT!O$20:Y$20, "CLO1", OUTPUT!O199:Y199) / OUTPUT!AM$6),
IF(AND('PRINTABLE (per grading)'!H$16="OUTPUT", 'PRINTABLE (per grading)'!B$13="Final"), IF(ISERROR(SUMIF(OUTPUT!AA$20:AI$20, "CLO1", OUTPUT!AA199:AI199) / OUTPUT!AN$6), "", SUMIF(OUTPUT!AA$20:AI$20, "CLO1", OUTPUT!AA199:AI199) / OUTPUT!AN$6),
"")))))),"")</f>
        <v/>
      </c>
      <c r="P197" s="232" t="str">
        <f t="shared" si="98"/>
        <v/>
      </c>
      <c r="Q197" s="233" t="str">
        <f t="shared" si="99"/>
        <v/>
      </c>
      <c r="R197" s="25" t="str">
        <f>IF(B197 &lt;&gt; "", IFERROR(IF(C$16 = "PRELIM", SUMIF('Database (LECTURE-RES-PRAC)'!D$14:AG$14, "CLO2", 'Database (LECTURE-RES-PRAC)'!D194:AG194) / 'Grade computation'!F$5, IF(C$16 = "MIDTERM", SUMIF('Database (LECTURE-RES-PRAC)'!AJ$14:BM$14, "CLO2", 'Database (LECTURE-RES-PRAC)'!AJ194:BM194) / 'Grade computation'!G$5, IF(C$16 = "FINAL", SUMIF('Database (LECTURE-RES-PRAC)'!BP$14:CS$14, "CLO2", 'Database (LECTURE-RES-PRAC)'!BP194:CS194) / 'Grade computation'!H$5,""))),""),"")</f>
        <v/>
      </c>
      <c r="S197" s="232" t="str">
        <f t="shared" si="100"/>
        <v/>
      </c>
      <c r="T197" s="25" t="str">
        <f>IF(B197 &lt;&gt; "",IF(AND('PRINTABLE (per grading)'!H$16="EXAM", 'PRINTABLE (per grading)'!B$13="Prelim"), IF(ISERROR(SUMIF('Exam (LECTURE ONLY)'!D$20:M$20, "CLO2", 'Exam (LECTURE ONLY)'!D199:M199) / 'Exam (LECTURE ONLY)'!AL$7), "", SUMIF('Exam (LECTURE ONLY)'!D$20:M$20, "CLO2", 'Exam (LECTURE ONLY)'!D199:M199) /'Exam (LECTURE ONLY)'!AL$7),
IF(AND('PRINTABLE (per grading)'!H$16="EXAM", 'PRINTABLE (per grading)'!B$13="Midterm"), IF(ISERROR(SUMIF('Exam (LECTURE ONLY)'!O$20:X$20, "CLO2", 'Exam (LECTURE ONLY)'!O199:X199) / 'Exam (LECTURE ONLY)'!AM$7), "", SUMIF('Exam (LECTURE ONLY)'!O$20:X$20, "CLO2", 'Exam (LECTURE ONLY)'!O199:X199) / 'Exam (LECTURE ONLY)'!AM$7),
IF(AND('PRINTABLE (per grading)'!H$16="EXAM", 'PRINTABLE (per grading)'!B$13="Final"), IF(ISERROR(SUMIF('Exam (LECTURE ONLY)'!Z$20:AI$20, "CLO2", 'Exam (LECTURE ONLY)'!Z199:AI199) / 'Exam (LECTURE ONLY)'!AN$7), "", SUMIF('Exam (LECTURE ONLY)'!Z$20:AI$20, "CLO2", 'Exam (LECTURE ONLY)'!Z199:AI199) / 'Exam (LECTURE ONLY)'!AN$7),
IF(AND('PRINTABLE (per grading)'!H$16="OUTPUT", 'PRINTABLE (per grading)'!B$13="Prelim"), IF(ISERROR(SUMIF(OUTPUT!C$20:M$20, "CLO2", OUTPUT!C199:M199) / OUTPUT!AL$7), "", SUMIF(OUTPUT!C$20:M$20, "CLO2", OUTPUT!C199:M199) / OUTPUT!AL$7),
IF(AND('PRINTABLE (per grading)'!H$16="OUTPUT", 'PRINTABLE (per grading)'!B$13="Midterm"), IF(ISERROR(SUMIF(OUTPUT!O$20:Y$20, "CLO2", OUTPUT!O199:Y199) / OUTPUT!AM$7), "", SUMIF(OUTPUT!O$20:Y$20, "CLO2", OUTPUT!O199:Y199) / OUTPUT!AM$7),
IF(AND('PRINTABLE (per grading)'!H$16="OUTPUT", 'PRINTABLE (per grading)'!B$13="Final"), IF(ISERROR(SUMIF(OUTPUT!AA$20:AI$20, "CLO2", OUTPUT!AA199:AI199) / OUTPUT!AN$7), "", SUMIF(OUTPUT!AA$20:AI$20, "CLO2", OUTPUT!AA199:AI199) / OUTPUT!AN$7),
"")))))),"")</f>
        <v/>
      </c>
      <c r="U197" s="232" t="str">
        <f t="shared" si="101"/>
        <v/>
      </c>
      <c r="V197" s="233" t="str">
        <f t="shared" si="102"/>
        <v/>
      </c>
      <c r="W197" s="25" t="str">
        <f>IF(B197 &lt;&gt; "", IFERROR(IF(C$16 = "PRELIM", SUMIF('Database (LECTURE-RES-PRAC)'!D$14:AG$14, "CLO3", 'Database (LECTURE-RES-PRAC)'!D194:AG194) / 'Grade computation'!F$6, IF(C$16 = "MIDTERM", SUMIF('Database (LECTURE-RES-PRAC)'!AJ$14:BM$14, "CLO3", 'Database (LECTURE-RES-PRAC)'!AJ194:BM194) / 'Grade computation'!G$6, IF(C$16 = "FINAL", SUMIF('Database (LECTURE-RES-PRAC)'!BP$14:CS$14, "CLO3", 'Database (LECTURE-RES-PRAC)'!BP194:CS194) / 'Grade computation'!H$6,""))),""),"")</f>
        <v/>
      </c>
      <c r="X197" s="232" t="str">
        <f t="shared" si="103"/>
        <v/>
      </c>
      <c r="Y197" s="25" t="str">
        <f>IF(B197 &lt;&gt; "",IF(AND('PRINTABLE (per grading)'!H$16="EXAM", 'PRINTABLE (per grading)'!B$13="Prelim"), IF(ISERROR(SUMIF('Exam (LECTURE ONLY)'!D$20:M$20, "CLO3", 'Exam (LECTURE ONLY)'!D199:M199) / 'Exam (LECTURE ONLY)'!AL$8), "", SUMIF('Exam (LECTURE ONLY)'!D$20:M$20, "CLO3", 'Exam (LECTURE ONLY)'!D199:M199) /'Exam (LECTURE ONLY)'!AL$8),
IF(AND('PRINTABLE (per grading)'!H$16="EXAM", 'PRINTABLE (per grading)'!B$13="Midterm"), IF(ISERROR(SUMIF('Exam (LECTURE ONLY)'!O$20:X$20, "CLO3", 'Exam (LECTURE ONLY)'!O199:X199) / 'Exam (LECTURE ONLY)'!AM$8), "", SUMIF('Exam (LECTURE ONLY)'!O$20:X$20, "CLO3", 'Exam (LECTURE ONLY)'!O199:X199) / 'Exam (LECTURE ONLY)'!AM$8),
IF(AND('PRINTABLE (per grading)'!H$16="EXAM", 'PRINTABLE (per grading)'!B$13="Final"), IF(ISERROR(SUMIF('Exam (LECTURE ONLY)'!Z$20:AI$20, "CLO3", 'Exam (LECTURE ONLY)'!Z199:AI199) / 'Exam (LECTURE ONLY)'!AN$8), "", SUMIF('Exam (LECTURE ONLY)'!Z$20:AI$20, "CLO3", 'Exam (LECTURE ONLY)'!Z199:AI199) / 'Exam (LECTURE ONLY)'!AN$8),
IF(AND('PRINTABLE (per grading)'!H$16="OUTPUT", 'PRINTABLE (per grading)'!B$13="Prelim"), IF(ISERROR(SUMIF(OUTPUT!C$20:M$20, "CLO3", OUTPUT!C199:M199) / OUTPUT!AL$8), "", SUMIF(OUTPUT!C$20:M$20, "CLO3", OUTPUT!C199:M199) / OUTPUT!AL$8),
IF(AND('PRINTABLE (per grading)'!H$16="OUTPUT", 'PRINTABLE (per grading)'!B$13="Midterm"), IF(ISERROR(SUMIF(OUTPUT!O$20:Y$20, "CLO3", OUTPUT!O199:Y199) / OUTPUT!AM$8), "", SUMIF(OUTPUT!O$20:Y$20, "CLO3", OUTPUT!O199:Y199) / OUTPUT!AM$8),
IF(AND('PRINTABLE (per grading)'!H$16="OUTPUT", 'PRINTABLE (per grading)'!B$13="Final"), IF(ISERROR(SUMIF(OUTPUT!AA$20:AI$20, "CLO3", OUTPUT!AA199:AI199) / OUTPUT!AN$8), "", SUMIF(OUTPUT!AA$20:AI$20, "CLO3", OUTPUT!AA199:AI199) / OUTPUT!AN$8),
"" )))))),"")</f>
        <v/>
      </c>
      <c r="Z197" s="232" t="str">
        <f t="shared" si="104"/>
        <v/>
      </c>
      <c r="AA197" s="233" t="str">
        <f t="shared" si="105"/>
        <v/>
      </c>
      <c r="AB197" s="25" t="str">
        <f>IF(B197 &lt;&gt; "", IFERROR(IF(C$16 = "PRELIM", SUMIF('Database (LECTURE-RES-PRAC)'!D$14:AG$14, "CLO4", 'Database (LECTURE-RES-PRAC)'!D194:AG194) / 'Grade computation'!F$7, IF(C$16 = "MIDTERM", SUMIF('Database (LECTURE-RES-PRAC)'!AJ$14:BM$14, "CLO4", 'Database (LECTURE-RES-PRAC)'!AJ194:BM194) / 'Grade computation'!G$7, IF(C$16 = "FINAL", SUMIF('Database (LECTURE-RES-PRAC)'!BP$14:CS$14, "CLO4", 'Database (LECTURE-RES-PRAC)'!BP194:CS194) / 'Grade computation'!H$7,""))),""),"")</f>
        <v/>
      </c>
      <c r="AC197" s="232" t="str">
        <f t="shared" si="106"/>
        <v/>
      </c>
      <c r="AD197" s="25" t="str">
        <f>IF(B197 &lt;&gt; "",IF(AND('PRINTABLE (per grading)'!H$16="EXAM", 'PRINTABLE (per grading)'!B$13="Prelim"), IF(ISERROR(SUMIF('Exam (LECTURE ONLY)'!D$20:M$20, "CLO4", 'Exam (LECTURE ONLY)'!D199:M199) / 'Exam (LECTURE ONLY)'!AL$9), "", SUMIF('Exam (LECTURE ONLY)'!D$20:M$20, "CLO4", 'Exam (LECTURE ONLY)'!D199:M199) /'Exam (LECTURE ONLY)'!AL$9),
IF(AND('PRINTABLE (per grading)'!H$16="EXAM", 'PRINTABLE (per grading)'!B$13="Midterm"), IF(ISERROR(SUMIF('Exam (LECTURE ONLY)'!O$20:X$20, "CLO4", 'Exam (LECTURE ONLY)'!O199:X199) / 'Exam (LECTURE ONLY)'!AM$9), "", SUMIF('Exam (LECTURE ONLY)'!O$20:X$20, "CLO4", 'Exam (LECTURE ONLY)'!O199:X199) / 'Exam (LECTURE ONLY)'!AM$9),
IF(AND('PRINTABLE (per grading)'!H$16="EXAM", 'PRINTABLE (per grading)'!B$13="Final"), IF(ISERROR(SUMIF('Exam (LECTURE ONLY)'!Z$20:AI$20, "CLO4", 'Exam (LECTURE ONLY)'!Z199:AI199) / 'Exam (LECTURE ONLY)'!AN$9), "", SUMIF('Exam (LECTURE ONLY)'!Z$20:AI$20, "CLO4", 'Exam (LECTURE ONLY)'!Z199:AI199) / 'Exam (LECTURE ONLY)'!AN$9),
IF(AND('PRINTABLE (per grading)'!H$16="OUTPUT", 'PRINTABLE (per grading)'!B$13="Prelim"), IF(ISERROR(SUMIF(OUTPUT!C$20:M$20, "CLO4", OUTPUT!C199:M199) / OUTPUT!AL$9), "", SUMIF(OUTPUT!C$20:M$20, "CLO4", OUTPUT!C199:M199) / OUTPUT!AL$9),
IF(AND('PRINTABLE (per grading)'!H$16="OUTPUT", 'PRINTABLE (per grading)'!B$13="Midterm"), IF(ISERROR(SUMIF(OUTPUT!O$20:Y$20, "CLO4", OUTPUT!O199:Y199) / OUTPUT!AM$9), "", SUMIF(OUTPUT!O$20:Y$20, "CLO4", OUTPUT!O199:Y199) / OUTPUT!AM$9),
IF(AND('PRINTABLE (per grading)'!H$16="OUTPUT", 'PRINTABLE (per grading)'!B$13="Final"), IF(ISERROR(SUMIF(OUTPUT!AA$20:AI$20, "CLO4", OUTPUT!AA199:AI199) / OUTPUT!AN$9), "", SUMIF(OUTPUT!AA$20:AI$20, "CLO4", OUTPUT!AA199:AI199) / OUTPUT!AN$9),
"")))))),"")</f>
        <v/>
      </c>
      <c r="AE197" s="232" t="str">
        <f t="shared" si="107"/>
        <v/>
      </c>
      <c r="AF197" s="233" t="str">
        <f t="shared" si="108"/>
        <v/>
      </c>
      <c r="AG197" s="25" t="str">
        <f>IF(B197 &lt;&gt; "", IFERROR(IF(C$16 = "PRELIM", SUMIF('Database (LECTURE-RES-PRAC)'!D$14:AG$14, "CLO5", 'Database (LECTURE-RES-PRAC)'!D194:AG194) / 'Grade computation'!F$8, IF(C$16 = "MIDTERM", SUMIF('Database (LECTURE-RES-PRAC)'!AJ$14:BM$14, "CLO5", 'Database (LECTURE-RES-PRAC)'!AJ194:BM194) / 'Grade computation'!G$8, IF(C$16 = "FINAL", SUMIF('Database (LECTURE-RES-PRAC)'!BP$14:CS$14, "CLO5", 'Database (LECTURE-RES-PRAC)'!BP194:CS194) / 'Grade computation'!H$8,""))),""),"")</f>
        <v/>
      </c>
      <c r="AH197" s="232" t="str">
        <f t="shared" si="109"/>
        <v/>
      </c>
      <c r="AI197" s="25" t="str">
        <f>IF(B197 &lt;&gt; "",IF(AND('PRINTABLE (per grading)'!H$16="EXAM", 'PRINTABLE (per grading)'!B$13="Prelim"), IF(ISERROR(SUMIF('Exam (LECTURE ONLY)'!D$20:M$20, "CLO5", 'Exam (LECTURE ONLY)'!D199:M199) / 'Exam (LECTURE ONLY)'!AL$10), "", SUMIF('Exam (LECTURE ONLY)'!D$20:M$20, "CLO5", 'Exam (LECTURE ONLY)'!D199:M199) /'Exam (LECTURE ONLY)'!AL$10),
IF(AND('PRINTABLE (per grading)'!H$16="EXAM", 'PRINTABLE (per grading)'!B$13="Midterm"), IF(ISERROR(SUMIF('Exam (LECTURE ONLY)'!O$20:X$20, "CLO5", 'Exam (LECTURE ONLY)'!O199:X199) / 'Exam (LECTURE ONLY)'!AM$10), "", SUMIF('Exam (LECTURE ONLY)'!O$20:X$20, "CLO5", 'Exam (LECTURE ONLY)'!O199:X199) / 'Exam (LECTURE ONLY)'!AM$10),
IF(AND('PRINTABLE (per grading)'!H$16="EXAM", 'PRINTABLE (per grading)'!B$13="Final"), IF(ISERROR(SUMIF('Exam (LECTURE ONLY)'!Z$20:AI$20, "CLO5", 'Exam (LECTURE ONLY)'!Z199:AI199) / 'Exam (LECTURE ONLY)'!AN$10), "", SUMIF('Exam (LECTURE ONLY)'!Z$20:AI$20, "CLO5", 'Exam (LECTURE ONLY)'!Z199:AI199) / 'Exam (LECTURE ONLY)'!AN$10),
IF(AND('PRINTABLE (per grading)'!H$16="OUTPUT", 'PRINTABLE (per grading)'!B$13="Prelim"), IF(ISERROR(SUMIF(OUTPUT!C$20:M$20, "CLO5", OUTPUT!C199:M199) / OUTPUT!AL$10), "", SUMIF(OUTPUT!C$20:M$20, "CLO5", OUTPUT!C199:M199) / OUTPUT!AL$10),
IF(AND('PRINTABLE (per grading)'!H$16="OUTPUT", 'PRINTABLE (per grading)'!B$13="Midterm"), IF(ISERROR(SUMIF(OUTPUT!O$20:Y$20, "CLO5", OUTPUT!O199:Y199) / OUTPUT!AM$10), "", SUMIF(OUTPUT!O$20:Y$20, "CLO5", OUTPUT!O199:Y199) / OUTPUT!AM$10),
IF(AND('PRINTABLE (per grading)'!H$16="OUTPUT", 'PRINTABLE (per grading)'!B$13="Final"), IF(ISERROR(SUMIF(OUTPUT!AA$20:AI$20, "CLO5", OUTPUT!AA199:AI199) / OUTPUT!AN$10), "", SUMIF(OUTPUT!AA$20:AI$20, "CLO5", OUTPUT!AA199:AI199) / OUTPUT!AN$10),
"")))))),"")</f>
        <v/>
      </c>
      <c r="AJ197" s="232" t="str">
        <f t="shared" si="110"/>
        <v/>
      </c>
      <c r="AK197" s="233" t="str">
        <f t="shared" si="111"/>
        <v/>
      </c>
      <c r="AL197" s="25" t="str">
        <f>IF(B197 &lt;&gt; "", IFERROR(IF(C$16 = "PRELIM", SUMIF('Database (LECTURE-RES-PRAC)'!D$14:AG$14, "CLO6", 'Database (LECTURE-RES-PRAC)'!D194:AG194) / 'Grade computation'!F$9, IF(C$16 = "MIDTERM", SUMIF('Database (LECTURE-RES-PRAC)'!AJ$14:BM$14, "CLO6", 'Database (LECTURE-RES-PRAC)'!AJ194:BM194) / 'Grade computation'!G$9, IF(C$16 = "FINAL", SUMIF('Database (LECTURE-RES-PRAC)'!BP$14:CS$14, "CLO6", 'Database (LECTURE-RES-PRAC)'!BP194:CS194) / 'Grade computation'!H$9,""))),""),"")</f>
        <v/>
      </c>
      <c r="AM197" s="232" t="str">
        <f t="shared" si="112"/>
        <v/>
      </c>
      <c r="AN197" s="25" t="str">
        <f>IF(B197 &lt;&gt; "",IF(AND('PRINTABLE (per grading)'!H$16="EXAM", 'PRINTABLE (per grading)'!B$13="Prelim"), IF(ISERROR(SUMIF('Exam (LECTURE ONLY)'!D$20:M$20, "CLO6", 'Exam (LECTURE ONLY)'!D199:M199) / 'Exam (LECTURE ONLY)'!AL$11), "", SUMIF('Exam (LECTURE ONLY)'!D$20:M$20, "CLO6", 'Exam (LECTURE ONLY)'!D199:M199) /'Exam (LECTURE ONLY)'!AL$11),
IF(AND('PRINTABLE (per grading)'!H$16="EXAM", 'PRINTABLE (per grading)'!B$13="Midterm"), IF(ISERROR(SUMIF('Exam (LECTURE ONLY)'!O$20:X$20, "CLO6", 'Exam (LECTURE ONLY)'!O199:X199) / 'Exam (LECTURE ONLY)'!AM$11), "", SUMIF('Exam (LECTURE ONLY)'!O$20:X$20, "CLO6", 'Exam (LECTURE ONLY)'!O199:X199) / 'Exam (LECTURE ONLY)'!AM$11),
IF(AND('PRINTABLE (per grading)'!H$16="EXAM", 'PRINTABLE (per grading)'!B$13="Final"), IF(ISERROR(SUMIF('Exam (LECTURE ONLY)'!Z$20:AI$20, "CLO6", 'Exam (LECTURE ONLY)'!Z199:AI199) / 'Exam (LECTURE ONLY)'!AN$11), "", SUMIF('Exam (LECTURE ONLY)'!Z$20:AI$20, "CLO6", 'Exam (LECTURE ONLY)'!Z199:AI199) / 'Exam (LECTURE ONLY)'!AN$11),
IF(AND('PRINTABLE (per grading)'!H$16="OUTPUT", 'PRINTABLE (per grading)'!B$13="Prelim"), IF(ISERROR(SUMIF(OUTPUT!C$20:M$20, "CLO6", OUTPUT!C199:M199) / OUTPUT!AL$11), "", SUMIF(OUTPUT!C$20:M$20, "CLO6", OUTPUT!C199:M199) / OUTPUT!AL$11),
IF(AND('PRINTABLE (per grading)'!H$16="OUTPUT", 'PRINTABLE (per grading)'!B$13="Midterm"), IF(ISERROR(SUMIF(OUTPUT!O$20:Y$20, "CLO6", OUTPUT!O199:Y199) / OUTPUT!AM$11), "", SUMIF(OUTPUT!O$20:Y$20, "CLO6", OUTPUT!O199:Y199) / OUTPUT!AM$11),
IF(AND('PRINTABLE (per grading)'!H$16="OUTPUT", 'PRINTABLE (per grading)'!B$13="Final"), IF(ISERROR(SUMIF(OUTPUT!AA$20:AI$20, "CLO6", OUTPUT!AA199:AI199) / OUTPUT!AN$11), "", SUMIF(OUTPUT!AA$20:AI$20, "CLO6", OUTPUT!AA199:AI199) / OUTPUT!AN$11),
"")))))),"")</f>
        <v/>
      </c>
      <c r="AO197" s="232" t="str">
        <f t="shared" si="113"/>
        <v/>
      </c>
      <c r="AP197" s="233" t="str">
        <f t="shared" si="114"/>
        <v/>
      </c>
      <c r="AQ197" s="25" t="str">
        <f>IF(B197 &lt;&gt; "", IFERROR(IF(C$16 = "PRELIM", SUMIF('Database (LECTURE-RES-PRAC)'!D$14:AG$14, "CLO7", 'Database (LECTURE-RES-PRAC)'!D194:AG194) / 'Grade computation'!F$10, IF(C$16 = "MIDTERM", SUMIF('Database (LECTURE-RES-PRAC)'!AJ$14:BM$14, "CLO7", 'Database (LECTURE-RES-PRAC)'!AJ194:BM194) / 'Grade computation'!G$10, IF(C$16 = "FINAL", SUMIF('Database (LECTURE-RES-PRAC)'!BP$14:CS$14, "CLO7", 'Database (LECTURE-RES-PRAC)'!BP194:CS194) / 'Grade computation'!H$10,""))),""),"")</f>
        <v/>
      </c>
      <c r="AR197" s="232" t="str">
        <f t="shared" si="115"/>
        <v/>
      </c>
      <c r="AS197" s="25" t="str">
        <f>IF(B197 &lt;&gt; "",IF(AND('PRINTABLE (per grading)'!H$16="EXAM", 'PRINTABLE (per grading)'!B$13="Prelim"), IF(ISERROR(SUMIF('Exam (LECTURE ONLY)'!D$20:M$20, "CLO7", 'Exam (LECTURE ONLY)'!D199:M199) / 'Exam (LECTURE ONLY)'!AL$12), "", SUMIF('Exam (LECTURE ONLY)'!D$20:M$20, "CLO7", 'Exam (LECTURE ONLY)'!D199:M199) /'Exam (LECTURE ONLY)'!AL$12),
IF(AND('PRINTABLE (per grading)'!H$16="EXAM", 'PRINTABLE (per grading)'!B$13="Midterm"), IF(ISERROR(SUMIF('Exam (LECTURE ONLY)'!O$20:X$20, "CLO7", 'Exam (LECTURE ONLY)'!O199:X199) / 'Exam (LECTURE ONLY)'!AM$12), "", SUMIF('Exam (LECTURE ONLY)'!O$20:X$20, "CLO7", 'Exam (LECTURE ONLY)'!O199:X199) / 'Exam (LECTURE ONLY)'!AM$12),
IF(AND('PRINTABLE (per grading)'!H$16="EXAM", 'PRINTABLE (per grading)'!B$13="Final"), IF(ISERROR(SUMIF('Exam (LECTURE ONLY)'!Z$20:AI$20, "CLO7", 'Exam (LECTURE ONLY)'!Z199:AI199) / 'Exam (LECTURE ONLY)'!AN$12), "", SUMIF('Exam (LECTURE ONLY)'!Z$20:AI$20, "CLO7", 'Exam (LECTURE ONLY)'!Z199:AI199) / 'Exam (LECTURE ONLY)'!AN$12),
IF(AND('PRINTABLE (per grading)'!H$16="OUTPUT", 'PRINTABLE (per grading)'!B$13="Prelim"), IF(ISERROR(SUMIF(OUTPUT!C$20:M$20, "CLO7", OUTPUT!C199:M199) / OUTPUT!AL$12), "", SUMIF(OUTPUT!C$20:M$20, "CLO7", OUTPUT!C199:M199) / OUTPUT!AL$12),
IF(AND('PRINTABLE (per grading)'!H$16="OUTPUT", 'PRINTABLE (per grading)'!B$13="Midterm"), IF(ISERROR(SUMIF(OUTPUT!O$20:Y$20, "CLO7", OUTPUT!O199:Y199) / OUTPUT!AM$12), "", SUMIF(OUTPUT!O$20:Y$20, "CLO7", OUTPUT!O199:Y199) / OUTPUT!AM$12),
IF(AND('PRINTABLE (per grading)'!H$16="OUTPUT", 'PRINTABLE (per grading)'!B$13="Final"), IF(ISERROR(SUMIF(OUTPUT!AA$20:AI$20, "CLO7", OUTPUT!AA199:AI199) / OUTPUT!AN$12), "", SUMIF(OUTPUT!AA$20:AI$20, "CLO7", OUTPUT!AA199:AI199) / OUTPUT!AN$12),
"")))))),"")</f>
        <v/>
      </c>
      <c r="AT197" s="232" t="str">
        <f t="shared" si="116"/>
        <v/>
      </c>
      <c r="AU197" s="233" t="str">
        <f t="shared" si="117"/>
        <v/>
      </c>
      <c r="AV197" s="25" t="str">
        <f>IF(B197 &lt;&gt; "", IFERROR(IF(C$16 = "PRELIM", SUMIF('Database (LECTURE-RES-PRAC)'!D$14:AG$14, "CLO8", 'Database (LECTURE-RES-PRAC)'!D194:AG194) / 'Grade computation'!F$11, IF(C$16 = "MIDTERM", SUMIF('Database (LECTURE-RES-PRAC)'!AJ$14:BM$14, "CLO8", 'Database (LECTURE-RES-PRAC)'!AJ194:BM194) / 'Grade computation'!G$11, IF(C$16 = "FINAL", SUMIF('Database (LECTURE-RES-PRAC)'!BP$14:CS$14, "CLO8", 'Database (LECTURE-RES-PRAC)'!BP194:CS194) / 'Grade computation'!H$11,""))),""),"")</f>
        <v/>
      </c>
      <c r="AW197" s="232" t="str">
        <f t="shared" si="118"/>
        <v/>
      </c>
      <c r="AX197" s="25" t="str">
        <f>IF(B197 &lt;&gt; "",IF(AND('PRINTABLE (per grading)'!H$16="EXAM", 'PRINTABLE (per grading)'!B$13="Prelim"), IF(ISERROR(SUMIF('Exam (LECTURE ONLY)'!D$20:M$20, "CLO8", 'Exam (LECTURE ONLY)'!D199:M199) / 'Exam (LECTURE ONLY)'!AL$13), "", SUMIF('Exam (LECTURE ONLY)'!D$20:M$20, "CLO8", 'Exam (LECTURE ONLY)'!D199:M199) /'Exam (LECTURE ONLY)'!AL$13),
IF(AND('PRINTABLE (per grading)'!H$16="EXAM", 'PRINTABLE (per grading)'!B$13="Midterm"), IF(ISERROR(SUMIF('Exam (LECTURE ONLY)'!O$20:X$20, "CLO8", 'Exam (LECTURE ONLY)'!O199:X199) / 'Exam (LECTURE ONLY)'!AM$13), "", SUMIF('Exam (LECTURE ONLY)'!O$20:X$20, "CLO8", 'Exam (LECTURE ONLY)'!O199:X199) / 'Exam (LECTURE ONLY)'!AM$13),
IF(AND('PRINTABLE (per grading)'!H$16="EXAM", 'PRINTABLE (per grading)'!B$13="Final"), IF(ISERROR(SUMIF('Exam (LECTURE ONLY)'!Z$20:AI$20, "CLO8", 'Exam (LECTURE ONLY)'!Z199:AI199) / 'Exam (LECTURE ONLY)'!AN$13), "", SUMIF('Exam (LECTURE ONLY)'!Z$20:AI$20, "CLO8", 'Exam (LECTURE ONLY)'!Z199:AI199) / 'Exam (LECTURE ONLY)'!AN$13),
IF(AND('PRINTABLE (per grading)'!H$16="OUTPUT", 'PRINTABLE (per grading)'!B$13="Prelim"), IF(ISERROR(SUMIF(OUTPUT!C$20:M$20, "CLO8", OUTPUT!C199:M199) / OUTPUT!AL$13), "", SUMIF(OUTPUT!C$20:M$20, "CLO8", OUTPUT!C199:M199) / OUTPUT!AL$13),
IF(AND('PRINTABLE (per grading)'!H$16="OUTPUT", 'PRINTABLE (per grading)'!B$13="Midterm"), IF(ISERROR(SUMIF(OUTPUT!O$20:Y$20, "CLO8", OUTPUT!O199:Y199) / OUTPUT!AM$13), "", SUMIF(OUTPUT!O$20:Y$20, "CLO8", OUTPUT!O199:Y199) / OUTPUT!AM$13),
IF(AND('PRINTABLE (per grading)'!H$16="OUTPUT", 'PRINTABLE (per grading)'!B$13="Final"), IF(ISERROR(SUMIF(OUTPUT!AA$20:AI$20, "CLO8", OUTPUT!AA199:AI199) / OUTPUT!AN$13), "", SUMIF(OUTPUT!AA$20:AI$20, "CLO8", OUTPUT!AA199:AI199) / OUTPUT!AN$13),
"")))))),"")</f>
        <v/>
      </c>
      <c r="AY197" s="232" t="str">
        <f t="shared" si="119"/>
        <v/>
      </c>
      <c r="AZ197" s="233" t="str">
        <f t="shared" si="120"/>
        <v/>
      </c>
      <c r="BA197" s="25" t="str">
        <f>IF(B197 &lt;&gt; "", IFERROR(IF(C$16 = "PRELIM", SUMIF('Database (LECTURE-RES-PRAC)'!D$14:AG$14, "CLO9", 'Database (LECTURE-RES-PRAC)'!D194:AG194) / 'Grade computation'!F$12, IF(C$16 = "MIDTERM", SUMIF('Database (LECTURE-RES-PRAC)'!AJ$14:BM$14, "CLO9", 'Database (LECTURE-RES-PRAC)'!AJ194:BM194) / 'Grade computation'!G$12, IF(C$16 = "FINAL", SUMIF('Database (LECTURE-RES-PRAC)'!BP$14:CS$14, "CLO9", 'Database (LECTURE-RES-PRAC)'!BP194:CS194) / 'Grade computation'!H$12,""))),""),"")</f>
        <v/>
      </c>
      <c r="BB197" s="232" t="str">
        <f t="shared" si="121"/>
        <v/>
      </c>
      <c r="BC197" s="25" t="str">
        <f>IF(B197 &lt;&gt; "",IF(AND('PRINTABLE (per grading)'!H$16="EXAM", 'PRINTABLE (per grading)'!B$13="Prelim"), IF(ISERROR(SUMIF('Exam (LECTURE ONLY)'!D$20:M$20, "CLO9", 'Exam (LECTURE ONLY)'!D199:M199) / 'Exam (LECTURE ONLY)'!AL$14), "", SUMIF('Exam (LECTURE ONLY)'!D$20:M$20, "CLO9", 'Exam (LECTURE ONLY)'!D199:M199) /'Exam (LECTURE ONLY)'!AL$14),
IF(AND('PRINTABLE (per grading)'!H$16="EXAM", 'PRINTABLE (per grading)'!B$13="Midterm"), IF(ISERROR(SUMIF('Exam (LECTURE ONLY)'!O$20:X$20, "CLO9", 'Exam (LECTURE ONLY)'!O199:X199) / 'Exam (LECTURE ONLY)'!AM$14), "", SUMIF('Exam (LECTURE ONLY)'!O$20:X$20, "CLO9", 'Exam (LECTURE ONLY)'!O199:X199) / 'Exam (LECTURE ONLY)'!AM$14),
IF(AND('PRINTABLE (per grading)'!H$16="EXAM", 'PRINTABLE (per grading)'!B$13="Final"), IF(ISERROR(SUMIF('Exam (LECTURE ONLY)'!Z$20:AI$20, "CLO9", 'Exam (LECTURE ONLY)'!Z199:AI199) / 'Exam (LECTURE ONLY)'!AN$14), "", SUMIF('Exam (LECTURE ONLY)'!Z$20:AI$20, "CLO9", 'Exam (LECTURE ONLY)'!Z199:AI199) / 'Exam (LECTURE ONLY)'!AN$14),
IF(AND('PRINTABLE (per grading)'!H$16="OUTPUT", 'PRINTABLE (per grading)'!B$13="Prelim"), IF(ISERROR(SUMIF(OUTPUT!C$20:M$20, "CLO9", OUTPUT!C199:M199) / OUTPUT!AL$14), "", SUMIF(OUTPUT!C$20:M$20, "CLO9", OUTPUT!C199:M199) / OUTPUT!AL$14),
IF(AND('PRINTABLE (per grading)'!H$16="OUTPUT", 'PRINTABLE (per grading)'!B$13="Midterm"), IF(ISERROR(SUMIF(OUTPUT!O$20:Y$20, "CLO9", OUTPUT!O199:Y199) / OUTPUT!AM$14), "", SUMIF(OUTPUT!O$20:Y$20, "CLO9", OUTPUT!O199:Y199) / OUTPUT!AM$14),
IF(AND('PRINTABLE (per grading)'!H$16="OUTPUT", 'PRINTABLE (per grading)'!B$13="Final"), IF(ISERROR(SUMIF(OUTPUT!AA$20:AI$20, "CLO9", OUTPUT!AA199:AI199) / OUTPUT!AN$14), "", SUMIF(OUTPUT!AA$20:AI$20, "CLO9", OUTPUT!AA199:AI199) / OUTPUT!AN$14),
"")))))),"")</f>
        <v/>
      </c>
      <c r="BD197" s="232" t="str">
        <f t="shared" si="122"/>
        <v/>
      </c>
      <c r="BE197" s="233" t="str">
        <f t="shared" si="123"/>
        <v/>
      </c>
      <c r="BF197" s="25" t="str">
        <f>IF(B197 &lt;&gt; "", IFERROR(IF(C$16 = "PRELIM", SUMIF('Database (LECTURE-RES-PRAC)'!D$14:AG$14, "CLO10", 'Database (LECTURE-RES-PRAC)'!D194:AG194) / 'Grade computation'!F$13, IF(C$16 = "MIDTERM", SUMIF('Database (LECTURE-RES-PRAC)'!AJ$14:BM$14, "CLO10", 'Database (LECTURE-RES-PRAC)'!AJ194:BM194) / 'Grade computation'!G$13, IF(C$16 = "FINAL", SUMIF('Database (LECTURE-RES-PRAC)'!BP$14:CS$14, "CLO10", 'Database (LECTURE-RES-PRAC)'!BP194:CS194) / 'Grade computation'!H$13,""))),""),"")</f>
        <v/>
      </c>
      <c r="BG197" s="232" t="str">
        <f t="shared" si="124"/>
        <v/>
      </c>
      <c r="BH197" s="25" t="str">
        <f>IF(B197 &lt;&gt; "",IF(AND('PRINTABLE (per grading)'!H$16="EXAM", 'PRINTABLE (per grading)'!B$13="Prelim"), IF(ISERROR(SUMIF('Exam (LECTURE ONLY)'!D$20:M$20, "CLO10", 'Exam (LECTURE ONLY)'!D199:M199) / 'Exam (LECTURE ONLY)'!AL$15), "", SUMIF('Exam (LECTURE ONLY)'!D$20:M$20, "CLO10", 'Exam (LECTURE ONLY)'!D199:M199) /'Exam (LECTURE ONLY)'!AL$15),
IF(AND('PRINTABLE (per grading)'!H$16="EXAM", 'PRINTABLE (per grading)'!B$13="Midterm"), IF(ISERROR(SUMIF('Exam (LECTURE ONLY)'!O$20:X$20, "CLO10", 'Exam (LECTURE ONLY)'!O199:X199) / 'Exam (LECTURE ONLY)'!AM$15), "", SUMIF('Exam (LECTURE ONLY)'!O$20:X$20, "CLO10", 'Exam (LECTURE ONLY)'!O199:X199) / 'Exam (LECTURE ONLY)'!AM$15),
IF(AND('PRINTABLE (per grading)'!H$16="EXAM", 'PRINTABLE (per grading)'!B$13="Final"), IF(ISERROR(SUMIF('Exam (LECTURE ONLY)'!Z$20:AI$20, "CLO10", 'Exam (LECTURE ONLY)'!Z199:AI199) / 'Exam (LECTURE ONLY)'!AN$15), "", SUMIF('Exam (LECTURE ONLY)'!Z$20:AI$20, "CLO10", 'Exam (LECTURE ONLY)'!Z199:AI199) / 'Exam (LECTURE ONLY)'!AN$15),
IF(AND('PRINTABLE (per grading)'!H$16="OUTPUT", 'PRINTABLE (per grading)'!B$13="Prelim"), IF(ISERROR(SUMIF(OUTPUT!C$20:M$20, "CLO10", OUTPUT!C199:M199) / OUTPUT!AL$15), "", SUMIF(OUTPUT!C$20:M$20, "CLO10", OUTPUT!C199:M199) / OUTPUT!AL$15),
IF(AND('PRINTABLE (per grading)'!H$16="OUTPUT", 'PRINTABLE (per grading)'!B$13="Midterm"), IF(ISERROR(SUMIF(OUTPUT!O$20:Y$20, "CLO10", OUTPUT!O199:Y199) / OUTPUT!AM$15), "", SUMIF(OUTPUT!O$20:Y$20, "CLO10", OUTPUT!O199:Y199) / OUTPUT!AM$15),
IF(AND('PRINTABLE (per grading)'!H$16="OUTPUT", 'PRINTABLE (per grading)'!B$13="Final"), IF(ISERROR(SUMIF(OUTPUT!AA$20:AI$20, "CLO10", OUTPUT!AA199:AI199) / OUTPUT!AN$15), "", SUMIF(OUTPUT!AA$20:AI$20, "CLO10", OUTPUT!AA199:AI199) / OUTPUT!AN$15),
"")))))),"")</f>
        <v/>
      </c>
      <c r="BI197" s="232" t="str">
        <f t="shared" si="125"/>
        <v/>
      </c>
      <c r="BJ197" s="233" t="str">
        <f t="shared" si="126"/>
        <v/>
      </c>
      <c r="BK197" s="2"/>
    </row>
    <row r="198" spans="1:63" ht="20.100000000000001" customHeight="1">
      <c r="A198" s="212" t="str">
        <f>IF(ISBLANK('Database (LECTURE-RES-PRAC)'!A195),"",'Database (LECTURE-RES-PRAC)'!A195)</f>
        <v/>
      </c>
      <c r="B198" s="213" t="str">
        <f>IF(ISBLANK('Database (LECTURE-RES-PRAC)'!B195),"",'Database (LECTURE-RES-PRAC)'!B195)</f>
        <v/>
      </c>
      <c r="C198" s="134" t="str">
        <f>IF(B198&lt;&gt;"",IF(C$16="PRELIM",'Grade computation'!C198, IF(C$16="MIDTERM",'Grade computation'!K198, IF(C$16="FINAL",'Grade computation'!S198,""))),"")</f>
        <v/>
      </c>
      <c r="D198" s="135" t="str">
        <f t="shared" si="1"/>
        <v/>
      </c>
      <c r="E198" s="134" t="str">
        <f>IF(B198&lt;&gt;"", IF(C$16="PRELIM",'Grade computation'!E198, IF(C$16="MIDTERM",'Grade computation'!M198, IF(C$16="FINAL",'Grade computation'!U198,""))),"")</f>
        <v/>
      </c>
      <c r="F198" s="136" t="str">
        <f t="shared" si="2"/>
        <v/>
      </c>
      <c r="G198" s="137" t="str">
        <f t="shared" si="3"/>
        <v/>
      </c>
      <c r="H198" s="207" t="str">
        <f>IF(B198&lt;&gt;"",IF(C$16="PRELIM", 'Grade computation'!H198, IF(C$16="MIDTERM", 'Grade computation'!P198, IF(C$16="FINAL",'Grade computation'!X198, ""))),"")</f>
        <v/>
      </c>
      <c r="I198" s="137" t="str">
        <f t="shared" si="4"/>
        <v/>
      </c>
      <c r="J198" s="139" t="str">
        <f t="shared" si="5"/>
        <v/>
      </c>
      <c r="K198" s="377" t="str">
        <f t="shared" si="6"/>
        <v/>
      </c>
      <c r="L198" s="434"/>
      <c r="M198" s="25" t="str">
        <f>IF(B198 &lt;&gt; "", IFERROR(IF(C$16 = "PRELIM", SUMIF('Database (LECTURE-RES-PRAC)'!D$14:AG$14, "CLO1", 'Database (LECTURE-RES-PRAC)'!D195:AG195) / 'Grade computation'!F$4, IF(C$16 = "MIDTERM", SUMIF('Database (LECTURE-RES-PRAC)'!AJ$14:BM$14, "CLO1", 'Database (LECTURE-RES-PRAC)'!AJ195:BM195) / 'Grade computation'!G$4, IF(C$16 = "FINAL", SUMIF('Database (LECTURE-RES-PRAC)'!BP$14:CS$14, "CLO1", 'Database (LECTURE-RES-PRAC)'!BP195:CS195) / 'Grade computation'!H$4,""))),""),"")</f>
        <v/>
      </c>
      <c r="N198" s="232" t="str">
        <f t="shared" si="97"/>
        <v/>
      </c>
      <c r="O198" s="25" t="str">
        <f>IF(B198 &lt;&gt; "",IF(AND('PRINTABLE (per grading)'!H$16="EXAM", 'PRINTABLE (per grading)'!B$13="Prelim"), IF(ISERROR(SUMIF('Exam (LECTURE ONLY)'!D$20:M$20, "CLO1", 'Exam (LECTURE ONLY)'!D200:M200) / 'Exam (LECTURE ONLY)'!AL$6), "", SUMIF('Exam (LECTURE ONLY)'!D$20:M$20, "CLO1", 'Exam (LECTURE ONLY)'!D200:M200) /'Exam (LECTURE ONLY)'!AL$6),
IF(AND('PRINTABLE (per grading)'!H$16="EXAM", 'PRINTABLE (per grading)'!B$13="Midterm"), IF(ISERROR(SUMIF('Exam (LECTURE ONLY)'!O$20:X$20, "CLO1", 'Exam (LECTURE ONLY)'!O200:X200) / 'Exam (LECTURE ONLY)'!AM$6), "", SUMIF('Exam (LECTURE ONLY)'!O$20:X$20, "CLO1", 'Exam (LECTURE ONLY)'!O200:X200) / 'Exam (LECTURE ONLY)'!AM$6),
IF(AND('PRINTABLE (per grading)'!H$16="EXAM", 'PRINTABLE (per grading)'!B$13="Final"), IF(ISERROR(SUMIF('Exam (LECTURE ONLY)'!Z$20:AI$20, "CLO1", 'Exam (LECTURE ONLY)'!Z200:AI200) / 'Exam (LECTURE ONLY)'!AN$6), "", SUMIF('Exam (LECTURE ONLY)'!Z$20:AI$20, "CLO1", 'Exam (LECTURE ONLY)'!Z200:AI200) / 'Exam (LECTURE ONLY)'!AN$6),
IF(AND('PRINTABLE (per grading)'!H$16="OUTPUT", 'PRINTABLE (per grading)'!B$13="Prelim"), IF(ISERROR(SUMIF(OUTPUT!C$20:M$20, "CLO1", OUTPUT!C200:M200) / OUTPUT!AL$6), "", SUMIF(OUTPUT!C$20:M$20, "CLO1", OUTPUT!C200:M200) / OUTPUT!AL$6),
IF(AND('PRINTABLE (per grading)'!H$16="OUTPUT", 'PRINTABLE (per grading)'!B$13="Midterm"), IF(ISERROR(SUMIF(OUTPUT!O$20:Y$20, "CLO1", OUTPUT!O200:Y200) / OUTPUT!AM$6), "", SUMIF(OUTPUT!O$20:Y$20, "CLO1", OUTPUT!O200:Y200) / OUTPUT!AM$6),
IF(AND('PRINTABLE (per grading)'!H$16="OUTPUT", 'PRINTABLE (per grading)'!B$13="Final"), IF(ISERROR(SUMIF(OUTPUT!AA$20:AI$20, "CLO1", OUTPUT!AA200:AI200) / OUTPUT!AN$6), "", SUMIF(OUTPUT!AA$20:AI$20, "CLO1", OUTPUT!AA200:AI200) / OUTPUT!AN$6),
"")))))),"")</f>
        <v/>
      </c>
      <c r="P198" s="232" t="str">
        <f t="shared" si="98"/>
        <v/>
      </c>
      <c r="Q198" s="233" t="str">
        <f t="shared" si="99"/>
        <v/>
      </c>
      <c r="R198" s="25" t="str">
        <f>IF(B198 &lt;&gt; "", IFERROR(IF(C$16 = "PRELIM", SUMIF('Database (LECTURE-RES-PRAC)'!D$14:AG$14, "CLO2", 'Database (LECTURE-RES-PRAC)'!D195:AG195) / 'Grade computation'!F$5, IF(C$16 = "MIDTERM", SUMIF('Database (LECTURE-RES-PRAC)'!AJ$14:BM$14, "CLO2", 'Database (LECTURE-RES-PRAC)'!AJ195:BM195) / 'Grade computation'!G$5, IF(C$16 = "FINAL", SUMIF('Database (LECTURE-RES-PRAC)'!BP$14:CS$14, "CLO2", 'Database (LECTURE-RES-PRAC)'!BP195:CS195) / 'Grade computation'!H$5,""))),""),"")</f>
        <v/>
      </c>
      <c r="S198" s="232" t="str">
        <f t="shared" si="100"/>
        <v/>
      </c>
      <c r="T198" s="25" t="str">
        <f>IF(B198 &lt;&gt; "",IF(AND('PRINTABLE (per grading)'!H$16="EXAM", 'PRINTABLE (per grading)'!B$13="Prelim"), IF(ISERROR(SUMIF('Exam (LECTURE ONLY)'!D$20:M$20, "CLO2", 'Exam (LECTURE ONLY)'!D200:M200) / 'Exam (LECTURE ONLY)'!AL$7), "", SUMIF('Exam (LECTURE ONLY)'!D$20:M$20, "CLO2", 'Exam (LECTURE ONLY)'!D200:M200) /'Exam (LECTURE ONLY)'!AL$7),
IF(AND('PRINTABLE (per grading)'!H$16="EXAM", 'PRINTABLE (per grading)'!B$13="Midterm"), IF(ISERROR(SUMIF('Exam (LECTURE ONLY)'!O$20:X$20, "CLO2", 'Exam (LECTURE ONLY)'!O200:X200) / 'Exam (LECTURE ONLY)'!AM$7), "", SUMIF('Exam (LECTURE ONLY)'!O$20:X$20, "CLO2", 'Exam (LECTURE ONLY)'!O200:X200) / 'Exam (LECTURE ONLY)'!AM$7),
IF(AND('PRINTABLE (per grading)'!H$16="EXAM", 'PRINTABLE (per grading)'!B$13="Final"), IF(ISERROR(SUMIF('Exam (LECTURE ONLY)'!Z$20:AI$20, "CLO2", 'Exam (LECTURE ONLY)'!Z200:AI200) / 'Exam (LECTURE ONLY)'!AN$7), "", SUMIF('Exam (LECTURE ONLY)'!Z$20:AI$20, "CLO2", 'Exam (LECTURE ONLY)'!Z200:AI200) / 'Exam (LECTURE ONLY)'!AN$7),
IF(AND('PRINTABLE (per grading)'!H$16="OUTPUT", 'PRINTABLE (per grading)'!B$13="Prelim"), IF(ISERROR(SUMIF(OUTPUT!C$20:M$20, "CLO2", OUTPUT!C200:M200) / OUTPUT!AL$7), "", SUMIF(OUTPUT!C$20:M$20, "CLO2", OUTPUT!C200:M200) / OUTPUT!AL$7),
IF(AND('PRINTABLE (per grading)'!H$16="OUTPUT", 'PRINTABLE (per grading)'!B$13="Midterm"), IF(ISERROR(SUMIF(OUTPUT!O$20:Y$20, "CLO2", OUTPUT!O200:Y200) / OUTPUT!AM$7), "", SUMIF(OUTPUT!O$20:Y$20, "CLO2", OUTPUT!O200:Y200) / OUTPUT!AM$7),
IF(AND('PRINTABLE (per grading)'!H$16="OUTPUT", 'PRINTABLE (per grading)'!B$13="Final"), IF(ISERROR(SUMIF(OUTPUT!AA$20:AI$20, "CLO2", OUTPUT!AA200:AI200) / OUTPUT!AN$7), "", SUMIF(OUTPUT!AA$20:AI$20, "CLO2", OUTPUT!AA200:AI200) / OUTPUT!AN$7),
"")))))),"")</f>
        <v/>
      </c>
      <c r="U198" s="232" t="str">
        <f t="shared" si="101"/>
        <v/>
      </c>
      <c r="V198" s="233" t="str">
        <f t="shared" si="102"/>
        <v/>
      </c>
      <c r="W198" s="25" t="str">
        <f>IF(B198 &lt;&gt; "", IFERROR(IF(C$16 = "PRELIM", SUMIF('Database (LECTURE-RES-PRAC)'!D$14:AG$14, "CLO3", 'Database (LECTURE-RES-PRAC)'!D195:AG195) / 'Grade computation'!F$6, IF(C$16 = "MIDTERM", SUMIF('Database (LECTURE-RES-PRAC)'!AJ$14:BM$14, "CLO3", 'Database (LECTURE-RES-PRAC)'!AJ195:BM195) / 'Grade computation'!G$6, IF(C$16 = "FINAL", SUMIF('Database (LECTURE-RES-PRAC)'!BP$14:CS$14, "CLO3", 'Database (LECTURE-RES-PRAC)'!BP195:CS195) / 'Grade computation'!H$6,""))),""),"")</f>
        <v/>
      </c>
      <c r="X198" s="232" t="str">
        <f t="shared" si="103"/>
        <v/>
      </c>
      <c r="Y198" s="25" t="str">
        <f>IF(B198 &lt;&gt; "",IF(AND('PRINTABLE (per grading)'!H$16="EXAM", 'PRINTABLE (per grading)'!B$13="Prelim"), IF(ISERROR(SUMIF('Exam (LECTURE ONLY)'!D$20:M$20, "CLO3", 'Exam (LECTURE ONLY)'!D200:M200) / 'Exam (LECTURE ONLY)'!AL$8), "", SUMIF('Exam (LECTURE ONLY)'!D$20:M$20, "CLO3", 'Exam (LECTURE ONLY)'!D200:M200) /'Exam (LECTURE ONLY)'!AL$8),
IF(AND('PRINTABLE (per grading)'!H$16="EXAM", 'PRINTABLE (per grading)'!B$13="Midterm"), IF(ISERROR(SUMIF('Exam (LECTURE ONLY)'!O$20:X$20, "CLO3", 'Exam (LECTURE ONLY)'!O200:X200) / 'Exam (LECTURE ONLY)'!AM$8), "", SUMIF('Exam (LECTURE ONLY)'!O$20:X$20, "CLO3", 'Exam (LECTURE ONLY)'!O200:X200) / 'Exam (LECTURE ONLY)'!AM$8),
IF(AND('PRINTABLE (per grading)'!H$16="EXAM", 'PRINTABLE (per grading)'!B$13="Final"), IF(ISERROR(SUMIF('Exam (LECTURE ONLY)'!Z$20:AI$20, "CLO3", 'Exam (LECTURE ONLY)'!Z200:AI200) / 'Exam (LECTURE ONLY)'!AN$8), "", SUMIF('Exam (LECTURE ONLY)'!Z$20:AI$20, "CLO3", 'Exam (LECTURE ONLY)'!Z200:AI200) / 'Exam (LECTURE ONLY)'!AN$8),
IF(AND('PRINTABLE (per grading)'!H$16="OUTPUT", 'PRINTABLE (per grading)'!B$13="Prelim"), IF(ISERROR(SUMIF(OUTPUT!C$20:M$20, "CLO3", OUTPUT!C200:M200) / OUTPUT!AL$8), "", SUMIF(OUTPUT!C$20:M$20, "CLO3", OUTPUT!C200:M200) / OUTPUT!AL$8),
IF(AND('PRINTABLE (per grading)'!H$16="OUTPUT", 'PRINTABLE (per grading)'!B$13="Midterm"), IF(ISERROR(SUMIF(OUTPUT!O$20:Y$20, "CLO3", OUTPUT!O200:Y200) / OUTPUT!AM$8), "", SUMIF(OUTPUT!O$20:Y$20, "CLO3", OUTPUT!O200:Y200) / OUTPUT!AM$8),
IF(AND('PRINTABLE (per grading)'!H$16="OUTPUT", 'PRINTABLE (per grading)'!B$13="Final"), IF(ISERROR(SUMIF(OUTPUT!AA$20:AI$20, "CLO3", OUTPUT!AA200:AI200) / OUTPUT!AN$8), "", SUMIF(OUTPUT!AA$20:AI$20, "CLO3", OUTPUT!AA200:AI200) / OUTPUT!AN$8),
"" )))))),"")</f>
        <v/>
      </c>
      <c r="Z198" s="232" t="str">
        <f t="shared" si="104"/>
        <v/>
      </c>
      <c r="AA198" s="233" t="str">
        <f t="shared" si="105"/>
        <v/>
      </c>
      <c r="AB198" s="25" t="str">
        <f>IF(B198 &lt;&gt; "", IFERROR(IF(C$16 = "PRELIM", SUMIF('Database (LECTURE-RES-PRAC)'!D$14:AG$14, "CLO4", 'Database (LECTURE-RES-PRAC)'!D195:AG195) / 'Grade computation'!F$7, IF(C$16 = "MIDTERM", SUMIF('Database (LECTURE-RES-PRAC)'!AJ$14:BM$14, "CLO4", 'Database (LECTURE-RES-PRAC)'!AJ195:BM195) / 'Grade computation'!G$7, IF(C$16 = "FINAL", SUMIF('Database (LECTURE-RES-PRAC)'!BP$14:CS$14, "CLO4", 'Database (LECTURE-RES-PRAC)'!BP195:CS195) / 'Grade computation'!H$7,""))),""),"")</f>
        <v/>
      </c>
      <c r="AC198" s="232" t="str">
        <f t="shared" si="106"/>
        <v/>
      </c>
      <c r="AD198" s="25" t="str">
        <f>IF(B198 &lt;&gt; "",IF(AND('PRINTABLE (per grading)'!H$16="EXAM", 'PRINTABLE (per grading)'!B$13="Prelim"), IF(ISERROR(SUMIF('Exam (LECTURE ONLY)'!D$20:M$20, "CLO4", 'Exam (LECTURE ONLY)'!D200:M200) / 'Exam (LECTURE ONLY)'!AL$9), "", SUMIF('Exam (LECTURE ONLY)'!D$20:M$20, "CLO4", 'Exam (LECTURE ONLY)'!D200:M200) /'Exam (LECTURE ONLY)'!AL$9),
IF(AND('PRINTABLE (per grading)'!H$16="EXAM", 'PRINTABLE (per grading)'!B$13="Midterm"), IF(ISERROR(SUMIF('Exam (LECTURE ONLY)'!O$20:X$20, "CLO4", 'Exam (LECTURE ONLY)'!O200:X200) / 'Exam (LECTURE ONLY)'!AM$9), "", SUMIF('Exam (LECTURE ONLY)'!O$20:X$20, "CLO4", 'Exam (LECTURE ONLY)'!O200:X200) / 'Exam (LECTURE ONLY)'!AM$9),
IF(AND('PRINTABLE (per grading)'!H$16="EXAM", 'PRINTABLE (per grading)'!B$13="Final"), IF(ISERROR(SUMIF('Exam (LECTURE ONLY)'!Z$20:AI$20, "CLO4", 'Exam (LECTURE ONLY)'!Z200:AI200) / 'Exam (LECTURE ONLY)'!AN$9), "", SUMIF('Exam (LECTURE ONLY)'!Z$20:AI$20, "CLO4", 'Exam (LECTURE ONLY)'!Z200:AI200) / 'Exam (LECTURE ONLY)'!AN$9),
IF(AND('PRINTABLE (per grading)'!H$16="OUTPUT", 'PRINTABLE (per grading)'!B$13="Prelim"), IF(ISERROR(SUMIF(OUTPUT!C$20:M$20, "CLO4", OUTPUT!C200:M200) / OUTPUT!AL$9), "", SUMIF(OUTPUT!C$20:M$20, "CLO4", OUTPUT!C200:M200) / OUTPUT!AL$9),
IF(AND('PRINTABLE (per grading)'!H$16="OUTPUT", 'PRINTABLE (per grading)'!B$13="Midterm"), IF(ISERROR(SUMIF(OUTPUT!O$20:Y$20, "CLO4", OUTPUT!O200:Y200) / OUTPUT!AM$9), "", SUMIF(OUTPUT!O$20:Y$20, "CLO4", OUTPUT!O200:Y200) / OUTPUT!AM$9),
IF(AND('PRINTABLE (per grading)'!H$16="OUTPUT", 'PRINTABLE (per grading)'!B$13="Final"), IF(ISERROR(SUMIF(OUTPUT!AA$20:AI$20, "CLO4", OUTPUT!AA200:AI200) / OUTPUT!AN$9), "", SUMIF(OUTPUT!AA$20:AI$20, "CLO4", OUTPUT!AA200:AI200) / OUTPUT!AN$9),
"")))))),"")</f>
        <v/>
      </c>
      <c r="AE198" s="232" t="str">
        <f t="shared" si="107"/>
        <v/>
      </c>
      <c r="AF198" s="233" t="str">
        <f t="shared" si="108"/>
        <v/>
      </c>
      <c r="AG198" s="25" t="str">
        <f>IF(B198 &lt;&gt; "", IFERROR(IF(C$16 = "PRELIM", SUMIF('Database (LECTURE-RES-PRAC)'!D$14:AG$14, "CLO5", 'Database (LECTURE-RES-PRAC)'!D195:AG195) / 'Grade computation'!F$8, IF(C$16 = "MIDTERM", SUMIF('Database (LECTURE-RES-PRAC)'!AJ$14:BM$14, "CLO5", 'Database (LECTURE-RES-PRAC)'!AJ195:BM195) / 'Grade computation'!G$8, IF(C$16 = "FINAL", SUMIF('Database (LECTURE-RES-PRAC)'!BP$14:CS$14, "CLO5", 'Database (LECTURE-RES-PRAC)'!BP195:CS195) / 'Grade computation'!H$8,""))),""),"")</f>
        <v/>
      </c>
      <c r="AH198" s="232" t="str">
        <f t="shared" si="109"/>
        <v/>
      </c>
      <c r="AI198" s="25" t="str">
        <f>IF(B198 &lt;&gt; "",IF(AND('PRINTABLE (per grading)'!H$16="EXAM", 'PRINTABLE (per grading)'!B$13="Prelim"), IF(ISERROR(SUMIF('Exam (LECTURE ONLY)'!D$20:M$20, "CLO5", 'Exam (LECTURE ONLY)'!D200:M200) / 'Exam (LECTURE ONLY)'!AL$10), "", SUMIF('Exam (LECTURE ONLY)'!D$20:M$20, "CLO5", 'Exam (LECTURE ONLY)'!D200:M200) /'Exam (LECTURE ONLY)'!AL$10),
IF(AND('PRINTABLE (per grading)'!H$16="EXAM", 'PRINTABLE (per grading)'!B$13="Midterm"), IF(ISERROR(SUMIF('Exam (LECTURE ONLY)'!O$20:X$20, "CLO5", 'Exam (LECTURE ONLY)'!O200:X200) / 'Exam (LECTURE ONLY)'!AM$10), "", SUMIF('Exam (LECTURE ONLY)'!O$20:X$20, "CLO5", 'Exam (LECTURE ONLY)'!O200:X200) / 'Exam (LECTURE ONLY)'!AM$10),
IF(AND('PRINTABLE (per grading)'!H$16="EXAM", 'PRINTABLE (per grading)'!B$13="Final"), IF(ISERROR(SUMIF('Exam (LECTURE ONLY)'!Z$20:AI$20, "CLO5", 'Exam (LECTURE ONLY)'!Z200:AI200) / 'Exam (LECTURE ONLY)'!AN$10), "", SUMIF('Exam (LECTURE ONLY)'!Z$20:AI$20, "CLO5", 'Exam (LECTURE ONLY)'!Z200:AI200) / 'Exam (LECTURE ONLY)'!AN$10),
IF(AND('PRINTABLE (per grading)'!H$16="OUTPUT", 'PRINTABLE (per grading)'!B$13="Prelim"), IF(ISERROR(SUMIF(OUTPUT!C$20:M$20, "CLO5", OUTPUT!C200:M200) / OUTPUT!AL$10), "", SUMIF(OUTPUT!C$20:M$20, "CLO5", OUTPUT!C200:M200) / OUTPUT!AL$10),
IF(AND('PRINTABLE (per grading)'!H$16="OUTPUT", 'PRINTABLE (per grading)'!B$13="Midterm"), IF(ISERROR(SUMIF(OUTPUT!O$20:Y$20, "CLO5", OUTPUT!O200:Y200) / OUTPUT!AM$10), "", SUMIF(OUTPUT!O$20:Y$20, "CLO5", OUTPUT!O200:Y200) / OUTPUT!AM$10),
IF(AND('PRINTABLE (per grading)'!H$16="OUTPUT", 'PRINTABLE (per grading)'!B$13="Final"), IF(ISERROR(SUMIF(OUTPUT!AA$20:AI$20, "CLO5", OUTPUT!AA200:AI200) / OUTPUT!AN$10), "", SUMIF(OUTPUT!AA$20:AI$20, "CLO5", OUTPUT!AA200:AI200) / OUTPUT!AN$10),
"")))))),"")</f>
        <v/>
      </c>
      <c r="AJ198" s="232" t="str">
        <f t="shared" si="110"/>
        <v/>
      </c>
      <c r="AK198" s="233" t="str">
        <f t="shared" si="111"/>
        <v/>
      </c>
      <c r="AL198" s="25" t="str">
        <f>IF(B198 &lt;&gt; "", IFERROR(IF(C$16 = "PRELIM", SUMIF('Database (LECTURE-RES-PRAC)'!D$14:AG$14, "CLO6", 'Database (LECTURE-RES-PRAC)'!D195:AG195) / 'Grade computation'!F$9, IF(C$16 = "MIDTERM", SUMIF('Database (LECTURE-RES-PRAC)'!AJ$14:BM$14, "CLO6", 'Database (LECTURE-RES-PRAC)'!AJ195:BM195) / 'Grade computation'!G$9, IF(C$16 = "FINAL", SUMIF('Database (LECTURE-RES-PRAC)'!BP$14:CS$14, "CLO6", 'Database (LECTURE-RES-PRAC)'!BP195:CS195) / 'Grade computation'!H$9,""))),""),"")</f>
        <v/>
      </c>
      <c r="AM198" s="232" t="str">
        <f t="shared" si="112"/>
        <v/>
      </c>
      <c r="AN198" s="25" t="str">
        <f>IF(B198 &lt;&gt; "",IF(AND('PRINTABLE (per grading)'!H$16="EXAM", 'PRINTABLE (per grading)'!B$13="Prelim"), IF(ISERROR(SUMIF('Exam (LECTURE ONLY)'!D$20:M$20, "CLO6", 'Exam (LECTURE ONLY)'!D200:M200) / 'Exam (LECTURE ONLY)'!AL$11), "", SUMIF('Exam (LECTURE ONLY)'!D$20:M$20, "CLO6", 'Exam (LECTURE ONLY)'!D200:M200) /'Exam (LECTURE ONLY)'!AL$11),
IF(AND('PRINTABLE (per grading)'!H$16="EXAM", 'PRINTABLE (per grading)'!B$13="Midterm"), IF(ISERROR(SUMIF('Exam (LECTURE ONLY)'!O$20:X$20, "CLO6", 'Exam (LECTURE ONLY)'!O200:X200) / 'Exam (LECTURE ONLY)'!AM$11), "", SUMIF('Exam (LECTURE ONLY)'!O$20:X$20, "CLO6", 'Exam (LECTURE ONLY)'!O200:X200) / 'Exam (LECTURE ONLY)'!AM$11),
IF(AND('PRINTABLE (per grading)'!H$16="EXAM", 'PRINTABLE (per grading)'!B$13="Final"), IF(ISERROR(SUMIF('Exam (LECTURE ONLY)'!Z$20:AI$20, "CLO6", 'Exam (LECTURE ONLY)'!Z200:AI200) / 'Exam (LECTURE ONLY)'!AN$11), "", SUMIF('Exam (LECTURE ONLY)'!Z$20:AI$20, "CLO6", 'Exam (LECTURE ONLY)'!Z200:AI200) / 'Exam (LECTURE ONLY)'!AN$11),
IF(AND('PRINTABLE (per grading)'!H$16="OUTPUT", 'PRINTABLE (per grading)'!B$13="Prelim"), IF(ISERROR(SUMIF(OUTPUT!C$20:M$20, "CLO6", OUTPUT!C200:M200) / OUTPUT!AL$11), "", SUMIF(OUTPUT!C$20:M$20, "CLO6", OUTPUT!C200:M200) / OUTPUT!AL$11),
IF(AND('PRINTABLE (per grading)'!H$16="OUTPUT", 'PRINTABLE (per grading)'!B$13="Midterm"), IF(ISERROR(SUMIF(OUTPUT!O$20:Y$20, "CLO6", OUTPUT!O200:Y200) / OUTPUT!AM$11), "", SUMIF(OUTPUT!O$20:Y$20, "CLO6", OUTPUT!O200:Y200) / OUTPUT!AM$11),
IF(AND('PRINTABLE (per grading)'!H$16="OUTPUT", 'PRINTABLE (per grading)'!B$13="Final"), IF(ISERROR(SUMIF(OUTPUT!AA$20:AI$20, "CLO6", OUTPUT!AA200:AI200) / OUTPUT!AN$11), "", SUMIF(OUTPUT!AA$20:AI$20, "CLO6", OUTPUT!AA200:AI200) / OUTPUT!AN$11),
"")))))),"")</f>
        <v/>
      </c>
      <c r="AO198" s="232" t="str">
        <f t="shared" si="113"/>
        <v/>
      </c>
      <c r="AP198" s="233" t="str">
        <f t="shared" si="114"/>
        <v/>
      </c>
      <c r="AQ198" s="25" t="str">
        <f>IF(B198 &lt;&gt; "", IFERROR(IF(C$16 = "PRELIM", SUMIF('Database (LECTURE-RES-PRAC)'!D$14:AG$14, "CLO7", 'Database (LECTURE-RES-PRAC)'!D195:AG195) / 'Grade computation'!F$10, IF(C$16 = "MIDTERM", SUMIF('Database (LECTURE-RES-PRAC)'!AJ$14:BM$14, "CLO7", 'Database (LECTURE-RES-PRAC)'!AJ195:BM195) / 'Grade computation'!G$10, IF(C$16 = "FINAL", SUMIF('Database (LECTURE-RES-PRAC)'!BP$14:CS$14, "CLO7", 'Database (LECTURE-RES-PRAC)'!BP195:CS195) / 'Grade computation'!H$10,""))),""),"")</f>
        <v/>
      </c>
      <c r="AR198" s="232" t="str">
        <f t="shared" si="115"/>
        <v/>
      </c>
      <c r="AS198" s="25" t="str">
        <f>IF(B198 &lt;&gt; "",IF(AND('PRINTABLE (per grading)'!H$16="EXAM", 'PRINTABLE (per grading)'!B$13="Prelim"), IF(ISERROR(SUMIF('Exam (LECTURE ONLY)'!D$20:M$20, "CLO7", 'Exam (LECTURE ONLY)'!D200:M200) / 'Exam (LECTURE ONLY)'!AL$12), "", SUMIF('Exam (LECTURE ONLY)'!D$20:M$20, "CLO7", 'Exam (LECTURE ONLY)'!D200:M200) /'Exam (LECTURE ONLY)'!AL$12),
IF(AND('PRINTABLE (per grading)'!H$16="EXAM", 'PRINTABLE (per grading)'!B$13="Midterm"), IF(ISERROR(SUMIF('Exam (LECTURE ONLY)'!O$20:X$20, "CLO7", 'Exam (LECTURE ONLY)'!O200:X200) / 'Exam (LECTURE ONLY)'!AM$12), "", SUMIF('Exam (LECTURE ONLY)'!O$20:X$20, "CLO7", 'Exam (LECTURE ONLY)'!O200:X200) / 'Exam (LECTURE ONLY)'!AM$12),
IF(AND('PRINTABLE (per grading)'!H$16="EXAM", 'PRINTABLE (per grading)'!B$13="Final"), IF(ISERROR(SUMIF('Exam (LECTURE ONLY)'!Z$20:AI$20, "CLO7", 'Exam (LECTURE ONLY)'!Z200:AI200) / 'Exam (LECTURE ONLY)'!AN$12), "", SUMIF('Exam (LECTURE ONLY)'!Z$20:AI$20, "CLO7", 'Exam (LECTURE ONLY)'!Z200:AI200) / 'Exam (LECTURE ONLY)'!AN$12),
IF(AND('PRINTABLE (per grading)'!H$16="OUTPUT", 'PRINTABLE (per grading)'!B$13="Prelim"), IF(ISERROR(SUMIF(OUTPUT!C$20:M$20, "CLO7", OUTPUT!C200:M200) / OUTPUT!AL$12), "", SUMIF(OUTPUT!C$20:M$20, "CLO7", OUTPUT!C200:M200) / OUTPUT!AL$12),
IF(AND('PRINTABLE (per grading)'!H$16="OUTPUT", 'PRINTABLE (per grading)'!B$13="Midterm"), IF(ISERROR(SUMIF(OUTPUT!O$20:Y$20, "CLO7", OUTPUT!O200:Y200) / OUTPUT!AM$12), "", SUMIF(OUTPUT!O$20:Y$20, "CLO7", OUTPUT!O200:Y200) / OUTPUT!AM$12),
IF(AND('PRINTABLE (per grading)'!H$16="OUTPUT", 'PRINTABLE (per grading)'!B$13="Final"), IF(ISERROR(SUMIF(OUTPUT!AA$20:AI$20, "CLO7", OUTPUT!AA200:AI200) / OUTPUT!AN$12), "", SUMIF(OUTPUT!AA$20:AI$20, "CLO7", OUTPUT!AA200:AI200) / OUTPUT!AN$12),
"")))))),"")</f>
        <v/>
      </c>
      <c r="AT198" s="232" t="str">
        <f t="shared" si="116"/>
        <v/>
      </c>
      <c r="AU198" s="233" t="str">
        <f t="shared" si="117"/>
        <v/>
      </c>
      <c r="AV198" s="25" t="str">
        <f>IF(B198 &lt;&gt; "", IFERROR(IF(C$16 = "PRELIM", SUMIF('Database (LECTURE-RES-PRAC)'!D$14:AG$14, "CLO8", 'Database (LECTURE-RES-PRAC)'!D195:AG195) / 'Grade computation'!F$11, IF(C$16 = "MIDTERM", SUMIF('Database (LECTURE-RES-PRAC)'!AJ$14:BM$14, "CLO8", 'Database (LECTURE-RES-PRAC)'!AJ195:BM195) / 'Grade computation'!G$11, IF(C$16 = "FINAL", SUMIF('Database (LECTURE-RES-PRAC)'!BP$14:CS$14, "CLO8", 'Database (LECTURE-RES-PRAC)'!BP195:CS195) / 'Grade computation'!H$11,""))),""),"")</f>
        <v/>
      </c>
      <c r="AW198" s="232" t="str">
        <f t="shared" si="118"/>
        <v/>
      </c>
      <c r="AX198" s="25" t="str">
        <f>IF(B198 &lt;&gt; "",IF(AND('PRINTABLE (per grading)'!H$16="EXAM", 'PRINTABLE (per grading)'!B$13="Prelim"), IF(ISERROR(SUMIF('Exam (LECTURE ONLY)'!D$20:M$20, "CLO8", 'Exam (LECTURE ONLY)'!D200:M200) / 'Exam (LECTURE ONLY)'!AL$13), "", SUMIF('Exam (LECTURE ONLY)'!D$20:M$20, "CLO8", 'Exam (LECTURE ONLY)'!D200:M200) /'Exam (LECTURE ONLY)'!AL$13),
IF(AND('PRINTABLE (per grading)'!H$16="EXAM", 'PRINTABLE (per grading)'!B$13="Midterm"), IF(ISERROR(SUMIF('Exam (LECTURE ONLY)'!O$20:X$20, "CLO8", 'Exam (LECTURE ONLY)'!O200:X200) / 'Exam (LECTURE ONLY)'!AM$13), "", SUMIF('Exam (LECTURE ONLY)'!O$20:X$20, "CLO8", 'Exam (LECTURE ONLY)'!O200:X200) / 'Exam (LECTURE ONLY)'!AM$13),
IF(AND('PRINTABLE (per grading)'!H$16="EXAM", 'PRINTABLE (per grading)'!B$13="Final"), IF(ISERROR(SUMIF('Exam (LECTURE ONLY)'!Z$20:AI$20, "CLO8", 'Exam (LECTURE ONLY)'!Z200:AI200) / 'Exam (LECTURE ONLY)'!AN$13), "", SUMIF('Exam (LECTURE ONLY)'!Z$20:AI$20, "CLO8", 'Exam (LECTURE ONLY)'!Z200:AI200) / 'Exam (LECTURE ONLY)'!AN$13),
IF(AND('PRINTABLE (per grading)'!H$16="OUTPUT", 'PRINTABLE (per grading)'!B$13="Prelim"), IF(ISERROR(SUMIF(OUTPUT!C$20:M$20, "CLO8", OUTPUT!C200:M200) / OUTPUT!AL$13), "", SUMIF(OUTPUT!C$20:M$20, "CLO8", OUTPUT!C200:M200) / OUTPUT!AL$13),
IF(AND('PRINTABLE (per grading)'!H$16="OUTPUT", 'PRINTABLE (per grading)'!B$13="Midterm"), IF(ISERROR(SUMIF(OUTPUT!O$20:Y$20, "CLO8", OUTPUT!O200:Y200) / OUTPUT!AM$13), "", SUMIF(OUTPUT!O$20:Y$20, "CLO8", OUTPUT!O200:Y200) / OUTPUT!AM$13),
IF(AND('PRINTABLE (per grading)'!H$16="OUTPUT", 'PRINTABLE (per grading)'!B$13="Final"), IF(ISERROR(SUMIF(OUTPUT!AA$20:AI$20, "CLO8", OUTPUT!AA200:AI200) / OUTPUT!AN$13), "", SUMIF(OUTPUT!AA$20:AI$20, "CLO8", OUTPUT!AA200:AI200) / OUTPUT!AN$13),
"")))))),"")</f>
        <v/>
      </c>
      <c r="AY198" s="232" t="str">
        <f t="shared" si="119"/>
        <v/>
      </c>
      <c r="AZ198" s="233" t="str">
        <f t="shared" si="120"/>
        <v/>
      </c>
      <c r="BA198" s="25" t="str">
        <f>IF(B198 &lt;&gt; "", IFERROR(IF(C$16 = "PRELIM", SUMIF('Database (LECTURE-RES-PRAC)'!D$14:AG$14, "CLO9", 'Database (LECTURE-RES-PRAC)'!D195:AG195) / 'Grade computation'!F$12, IF(C$16 = "MIDTERM", SUMIF('Database (LECTURE-RES-PRAC)'!AJ$14:BM$14, "CLO9", 'Database (LECTURE-RES-PRAC)'!AJ195:BM195) / 'Grade computation'!G$12, IF(C$16 = "FINAL", SUMIF('Database (LECTURE-RES-PRAC)'!BP$14:CS$14, "CLO9", 'Database (LECTURE-RES-PRAC)'!BP195:CS195) / 'Grade computation'!H$12,""))),""),"")</f>
        <v/>
      </c>
      <c r="BB198" s="232" t="str">
        <f t="shared" si="121"/>
        <v/>
      </c>
      <c r="BC198" s="25" t="str">
        <f>IF(B198 &lt;&gt; "",IF(AND('PRINTABLE (per grading)'!H$16="EXAM", 'PRINTABLE (per grading)'!B$13="Prelim"), IF(ISERROR(SUMIF('Exam (LECTURE ONLY)'!D$20:M$20, "CLO9", 'Exam (LECTURE ONLY)'!D200:M200) / 'Exam (LECTURE ONLY)'!AL$14), "", SUMIF('Exam (LECTURE ONLY)'!D$20:M$20, "CLO9", 'Exam (LECTURE ONLY)'!D200:M200) /'Exam (LECTURE ONLY)'!AL$14),
IF(AND('PRINTABLE (per grading)'!H$16="EXAM", 'PRINTABLE (per grading)'!B$13="Midterm"), IF(ISERROR(SUMIF('Exam (LECTURE ONLY)'!O$20:X$20, "CLO9", 'Exam (LECTURE ONLY)'!O200:X200) / 'Exam (LECTURE ONLY)'!AM$14), "", SUMIF('Exam (LECTURE ONLY)'!O$20:X$20, "CLO9", 'Exam (LECTURE ONLY)'!O200:X200) / 'Exam (LECTURE ONLY)'!AM$14),
IF(AND('PRINTABLE (per grading)'!H$16="EXAM", 'PRINTABLE (per grading)'!B$13="Final"), IF(ISERROR(SUMIF('Exam (LECTURE ONLY)'!Z$20:AI$20, "CLO9", 'Exam (LECTURE ONLY)'!Z200:AI200) / 'Exam (LECTURE ONLY)'!AN$14), "", SUMIF('Exam (LECTURE ONLY)'!Z$20:AI$20, "CLO9", 'Exam (LECTURE ONLY)'!Z200:AI200) / 'Exam (LECTURE ONLY)'!AN$14),
IF(AND('PRINTABLE (per grading)'!H$16="OUTPUT", 'PRINTABLE (per grading)'!B$13="Prelim"), IF(ISERROR(SUMIF(OUTPUT!C$20:M$20, "CLO9", OUTPUT!C200:M200) / OUTPUT!AL$14), "", SUMIF(OUTPUT!C$20:M$20, "CLO9", OUTPUT!C200:M200) / OUTPUT!AL$14),
IF(AND('PRINTABLE (per grading)'!H$16="OUTPUT", 'PRINTABLE (per grading)'!B$13="Midterm"), IF(ISERROR(SUMIF(OUTPUT!O$20:Y$20, "CLO9", OUTPUT!O200:Y200) / OUTPUT!AM$14), "", SUMIF(OUTPUT!O$20:Y$20, "CLO9", OUTPUT!O200:Y200) / OUTPUT!AM$14),
IF(AND('PRINTABLE (per grading)'!H$16="OUTPUT", 'PRINTABLE (per grading)'!B$13="Final"), IF(ISERROR(SUMIF(OUTPUT!AA$20:AI$20, "CLO9", OUTPUT!AA200:AI200) / OUTPUT!AN$14), "", SUMIF(OUTPUT!AA$20:AI$20, "CLO9", OUTPUT!AA200:AI200) / OUTPUT!AN$14),
"")))))),"")</f>
        <v/>
      </c>
      <c r="BD198" s="232" t="str">
        <f t="shared" si="122"/>
        <v/>
      </c>
      <c r="BE198" s="233" t="str">
        <f t="shared" si="123"/>
        <v/>
      </c>
      <c r="BF198" s="25" t="str">
        <f>IF(B198 &lt;&gt; "", IFERROR(IF(C$16 = "PRELIM", SUMIF('Database (LECTURE-RES-PRAC)'!D$14:AG$14, "CLO10", 'Database (LECTURE-RES-PRAC)'!D195:AG195) / 'Grade computation'!F$13, IF(C$16 = "MIDTERM", SUMIF('Database (LECTURE-RES-PRAC)'!AJ$14:BM$14, "CLO10", 'Database (LECTURE-RES-PRAC)'!AJ195:BM195) / 'Grade computation'!G$13, IF(C$16 = "FINAL", SUMIF('Database (LECTURE-RES-PRAC)'!BP$14:CS$14, "CLO10", 'Database (LECTURE-RES-PRAC)'!BP195:CS195) / 'Grade computation'!H$13,""))),""),"")</f>
        <v/>
      </c>
      <c r="BG198" s="232" t="str">
        <f t="shared" si="124"/>
        <v/>
      </c>
      <c r="BH198" s="25" t="str">
        <f>IF(B198 &lt;&gt; "",IF(AND('PRINTABLE (per grading)'!H$16="EXAM", 'PRINTABLE (per grading)'!B$13="Prelim"), IF(ISERROR(SUMIF('Exam (LECTURE ONLY)'!D$20:M$20, "CLO10", 'Exam (LECTURE ONLY)'!D200:M200) / 'Exam (LECTURE ONLY)'!AL$15), "", SUMIF('Exam (LECTURE ONLY)'!D$20:M$20, "CLO10", 'Exam (LECTURE ONLY)'!D200:M200) /'Exam (LECTURE ONLY)'!AL$15),
IF(AND('PRINTABLE (per grading)'!H$16="EXAM", 'PRINTABLE (per grading)'!B$13="Midterm"), IF(ISERROR(SUMIF('Exam (LECTURE ONLY)'!O$20:X$20, "CLO10", 'Exam (LECTURE ONLY)'!O200:X200) / 'Exam (LECTURE ONLY)'!AM$15), "", SUMIF('Exam (LECTURE ONLY)'!O$20:X$20, "CLO10", 'Exam (LECTURE ONLY)'!O200:X200) / 'Exam (LECTURE ONLY)'!AM$15),
IF(AND('PRINTABLE (per grading)'!H$16="EXAM", 'PRINTABLE (per grading)'!B$13="Final"), IF(ISERROR(SUMIF('Exam (LECTURE ONLY)'!Z$20:AI$20, "CLO10", 'Exam (LECTURE ONLY)'!Z200:AI200) / 'Exam (LECTURE ONLY)'!AN$15), "", SUMIF('Exam (LECTURE ONLY)'!Z$20:AI$20, "CLO10", 'Exam (LECTURE ONLY)'!Z200:AI200) / 'Exam (LECTURE ONLY)'!AN$15),
IF(AND('PRINTABLE (per grading)'!H$16="OUTPUT", 'PRINTABLE (per grading)'!B$13="Prelim"), IF(ISERROR(SUMIF(OUTPUT!C$20:M$20, "CLO10", OUTPUT!C200:M200) / OUTPUT!AL$15), "", SUMIF(OUTPUT!C$20:M$20, "CLO10", OUTPUT!C200:M200) / OUTPUT!AL$15),
IF(AND('PRINTABLE (per grading)'!H$16="OUTPUT", 'PRINTABLE (per grading)'!B$13="Midterm"), IF(ISERROR(SUMIF(OUTPUT!O$20:Y$20, "CLO10", OUTPUT!O200:Y200) / OUTPUT!AM$15), "", SUMIF(OUTPUT!O$20:Y$20, "CLO10", OUTPUT!O200:Y200) / OUTPUT!AM$15),
IF(AND('PRINTABLE (per grading)'!H$16="OUTPUT", 'PRINTABLE (per grading)'!B$13="Final"), IF(ISERROR(SUMIF(OUTPUT!AA$20:AI$20, "CLO10", OUTPUT!AA200:AI200) / OUTPUT!AN$15), "", SUMIF(OUTPUT!AA$20:AI$20, "CLO10", OUTPUT!AA200:AI200) / OUTPUT!AN$15),
"")))))),"")</f>
        <v/>
      </c>
      <c r="BI198" s="232" t="str">
        <f t="shared" si="125"/>
        <v/>
      </c>
      <c r="BJ198" s="233" t="str">
        <f t="shared" si="126"/>
        <v/>
      </c>
      <c r="BK198" s="2"/>
    </row>
    <row r="199" spans="1:63" ht="20.100000000000001" customHeight="1">
      <c r="A199" s="118" t="str">
        <f>IF(ISBLANK('Database (LECTURE-RES-PRAC)'!A196),"",'Database (LECTURE-RES-PRAC)'!A196)</f>
        <v/>
      </c>
      <c r="B199" s="119" t="str">
        <f>IF(ISBLANK('Database (LECTURE-RES-PRAC)'!B196),"",'Database (LECTURE-RES-PRAC)'!B196)</f>
        <v/>
      </c>
      <c r="C199" s="134" t="str">
        <f>IF(B199&lt;&gt;"",IF(C$16="PRELIM",'Grade computation'!C199, IF(C$16="MIDTERM",'Grade computation'!K199, IF(C$16="FINAL",'Grade computation'!S199,""))),"")</f>
        <v/>
      </c>
      <c r="D199" s="135" t="str">
        <f t="shared" si="1"/>
        <v/>
      </c>
      <c r="E199" s="134" t="str">
        <f>IF(B199&lt;&gt;"", IF(C$16="PRELIM",'Grade computation'!E199, IF(C$16="MIDTERM",'Grade computation'!M199, IF(C$16="FINAL",'Grade computation'!U199,""))),"")</f>
        <v/>
      </c>
      <c r="F199" s="136" t="str">
        <f t="shared" si="2"/>
        <v/>
      </c>
      <c r="G199" s="137" t="str">
        <f t="shared" si="3"/>
        <v/>
      </c>
      <c r="H199" s="207" t="str">
        <f>IF(B199&lt;&gt;"",IF(C$16="PRELIM", 'Grade computation'!H199, IF(C$16="MIDTERM", 'Grade computation'!P199, IF(C$16="FINAL",'Grade computation'!X199, ""))),"")</f>
        <v/>
      </c>
      <c r="I199" s="137" t="str">
        <f t="shared" si="4"/>
        <v/>
      </c>
      <c r="J199" s="139" t="str">
        <f t="shared" si="5"/>
        <v/>
      </c>
      <c r="K199" s="377" t="str">
        <f t="shared" si="6"/>
        <v/>
      </c>
      <c r="L199" s="434"/>
      <c r="M199" s="25" t="str">
        <f>IF(B199 &lt;&gt; "", IFERROR(IF(C$16 = "PRELIM", SUMIF('Database (LECTURE-RES-PRAC)'!D$14:AG$14, "CLO1", 'Database (LECTURE-RES-PRAC)'!D196:AG196) / 'Grade computation'!F$4, IF(C$16 = "MIDTERM", SUMIF('Database (LECTURE-RES-PRAC)'!AJ$14:BM$14, "CLO1", 'Database (LECTURE-RES-PRAC)'!AJ196:BM196) / 'Grade computation'!G$4, IF(C$16 = "FINAL", SUMIF('Database (LECTURE-RES-PRAC)'!BP$14:CS$14, "CLO1", 'Database (LECTURE-RES-PRAC)'!BP196:CS196) / 'Grade computation'!H$4,""))),""),"")</f>
        <v/>
      </c>
      <c r="N199" s="232" t="str">
        <f t="shared" si="97"/>
        <v/>
      </c>
      <c r="O199" s="25" t="str">
        <f>IF(B199 &lt;&gt; "",IF(AND('PRINTABLE (per grading)'!H$16="EXAM", 'PRINTABLE (per grading)'!B$13="Prelim"), IF(ISERROR(SUMIF('Exam (LECTURE ONLY)'!D$20:M$20, "CLO1", 'Exam (LECTURE ONLY)'!D201:M201) / 'Exam (LECTURE ONLY)'!AL$6), "", SUMIF('Exam (LECTURE ONLY)'!D$20:M$20, "CLO1", 'Exam (LECTURE ONLY)'!D201:M201) /'Exam (LECTURE ONLY)'!AL$6),
IF(AND('PRINTABLE (per grading)'!H$16="EXAM", 'PRINTABLE (per grading)'!B$13="Midterm"), IF(ISERROR(SUMIF('Exam (LECTURE ONLY)'!O$20:X$20, "CLO1", 'Exam (LECTURE ONLY)'!O201:X201) / 'Exam (LECTURE ONLY)'!AM$6), "", SUMIF('Exam (LECTURE ONLY)'!O$20:X$20, "CLO1", 'Exam (LECTURE ONLY)'!O201:X201) / 'Exam (LECTURE ONLY)'!AM$6),
IF(AND('PRINTABLE (per grading)'!H$16="EXAM", 'PRINTABLE (per grading)'!B$13="Final"), IF(ISERROR(SUMIF('Exam (LECTURE ONLY)'!Z$20:AI$20, "CLO1", 'Exam (LECTURE ONLY)'!Z201:AI201) / 'Exam (LECTURE ONLY)'!AN$6), "", SUMIF('Exam (LECTURE ONLY)'!Z$20:AI$20, "CLO1", 'Exam (LECTURE ONLY)'!Z201:AI201) / 'Exam (LECTURE ONLY)'!AN$6),
IF(AND('PRINTABLE (per grading)'!H$16="OUTPUT", 'PRINTABLE (per grading)'!B$13="Prelim"), IF(ISERROR(SUMIF(OUTPUT!C$20:M$20, "CLO1", OUTPUT!C201:M201) / OUTPUT!AL$6), "", SUMIF(OUTPUT!C$20:M$20, "CLO1", OUTPUT!C201:M201) / OUTPUT!AL$6),
IF(AND('PRINTABLE (per grading)'!H$16="OUTPUT", 'PRINTABLE (per grading)'!B$13="Midterm"), IF(ISERROR(SUMIF(OUTPUT!O$20:Y$20, "CLO1", OUTPUT!O201:Y201) / OUTPUT!AM$6), "", SUMIF(OUTPUT!O$20:Y$20, "CLO1", OUTPUT!O201:Y201) / OUTPUT!AM$6),
IF(AND('PRINTABLE (per grading)'!H$16="OUTPUT", 'PRINTABLE (per grading)'!B$13="Final"), IF(ISERROR(SUMIF(OUTPUT!AA$20:AI$20, "CLO1", OUTPUT!AA201:AI201) / OUTPUT!AN$6), "", SUMIF(OUTPUT!AA$20:AI$20, "CLO1", OUTPUT!AA201:AI201) / OUTPUT!AN$6),
"")))))),"")</f>
        <v/>
      </c>
      <c r="P199" s="232" t="str">
        <f t="shared" si="98"/>
        <v/>
      </c>
      <c r="Q199" s="233" t="str">
        <f t="shared" si="99"/>
        <v/>
      </c>
      <c r="R199" s="25" t="str">
        <f>IF(B199 &lt;&gt; "", IFERROR(IF(C$16 = "PRELIM", SUMIF('Database (LECTURE-RES-PRAC)'!D$14:AG$14, "CLO2", 'Database (LECTURE-RES-PRAC)'!D196:AG196) / 'Grade computation'!F$5, IF(C$16 = "MIDTERM", SUMIF('Database (LECTURE-RES-PRAC)'!AJ$14:BM$14, "CLO2", 'Database (LECTURE-RES-PRAC)'!AJ196:BM196) / 'Grade computation'!G$5, IF(C$16 = "FINAL", SUMIF('Database (LECTURE-RES-PRAC)'!BP$14:CS$14, "CLO2", 'Database (LECTURE-RES-PRAC)'!BP196:CS196) / 'Grade computation'!H$5,""))),""),"")</f>
        <v/>
      </c>
      <c r="S199" s="232" t="str">
        <f t="shared" si="100"/>
        <v/>
      </c>
      <c r="T199" s="25" t="str">
        <f>IF(B199 &lt;&gt; "",IF(AND('PRINTABLE (per grading)'!H$16="EXAM", 'PRINTABLE (per grading)'!B$13="Prelim"), IF(ISERROR(SUMIF('Exam (LECTURE ONLY)'!D$20:M$20, "CLO2", 'Exam (LECTURE ONLY)'!D201:M201) / 'Exam (LECTURE ONLY)'!AL$7), "", SUMIF('Exam (LECTURE ONLY)'!D$20:M$20, "CLO2", 'Exam (LECTURE ONLY)'!D201:M201) /'Exam (LECTURE ONLY)'!AL$7),
IF(AND('PRINTABLE (per grading)'!H$16="EXAM", 'PRINTABLE (per grading)'!B$13="Midterm"), IF(ISERROR(SUMIF('Exam (LECTURE ONLY)'!O$20:X$20, "CLO2", 'Exam (LECTURE ONLY)'!O201:X201) / 'Exam (LECTURE ONLY)'!AM$7), "", SUMIF('Exam (LECTURE ONLY)'!O$20:X$20, "CLO2", 'Exam (LECTURE ONLY)'!O201:X201) / 'Exam (LECTURE ONLY)'!AM$7),
IF(AND('PRINTABLE (per grading)'!H$16="EXAM", 'PRINTABLE (per grading)'!B$13="Final"), IF(ISERROR(SUMIF('Exam (LECTURE ONLY)'!Z$20:AI$20, "CLO2", 'Exam (LECTURE ONLY)'!Z201:AI201) / 'Exam (LECTURE ONLY)'!AN$7), "", SUMIF('Exam (LECTURE ONLY)'!Z$20:AI$20, "CLO2", 'Exam (LECTURE ONLY)'!Z201:AI201) / 'Exam (LECTURE ONLY)'!AN$7),
IF(AND('PRINTABLE (per grading)'!H$16="OUTPUT", 'PRINTABLE (per grading)'!B$13="Prelim"), IF(ISERROR(SUMIF(OUTPUT!C$20:M$20, "CLO2", OUTPUT!C201:M201) / OUTPUT!AL$7), "", SUMIF(OUTPUT!C$20:M$20, "CLO2", OUTPUT!C201:M201) / OUTPUT!AL$7),
IF(AND('PRINTABLE (per grading)'!H$16="OUTPUT", 'PRINTABLE (per grading)'!B$13="Midterm"), IF(ISERROR(SUMIF(OUTPUT!O$20:Y$20, "CLO2", OUTPUT!O201:Y201) / OUTPUT!AM$7), "", SUMIF(OUTPUT!O$20:Y$20, "CLO2", OUTPUT!O201:Y201) / OUTPUT!AM$7),
IF(AND('PRINTABLE (per grading)'!H$16="OUTPUT", 'PRINTABLE (per grading)'!B$13="Final"), IF(ISERROR(SUMIF(OUTPUT!AA$20:AI$20, "CLO2", OUTPUT!AA201:AI201) / OUTPUT!AN$7), "", SUMIF(OUTPUT!AA$20:AI$20, "CLO2", OUTPUT!AA201:AI201) / OUTPUT!AN$7),
"")))))),"")</f>
        <v/>
      </c>
      <c r="U199" s="232" t="str">
        <f t="shared" si="101"/>
        <v/>
      </c>
      <c r="V199" s="233" t="str">
        <f t="shared" si="102"/>
        <v/>
      </c>
      <c r="W199" s="25" t="str">
        <f>IF(B199 &lt;&gt; "", IFERROR(IF(C$16 = "PRELIM", SUMIF('Database (LECTURE-RES-PRAC)'!D$14:AG$14, "CLO3", 'Database (LECTURE-RES-PRAC)'!D196:AG196) / 'Grade computation'!F$6, IF(C$16 = "MIDTERM", SUMIF('Database (LECTURE-RES-PRAC)'!AJ$14:BM$14, "CLO3", 'Database (LECTURE-RES-PRAC)'!AJ196:BM196) / 'Grade computation'!G$6, IF(C$16 = "FINAL", SUMIF('Database (LECTURE-RES-PRAC)'!BP$14:CS$14, "CLO3", 'Database (LECTURE-RES-PRAC)'!BP196:CS196) / 'Grade computation'!H$6,""))),""),"")</f>
        <v/>
      </c>
      <c r="X199" s="232" t="str">
        <f t="shared" si="103"/>
        <v/>
      </c>
      <c r="Y199" s="25" t="str">
        <f>IF(B199 &lt;&gt; "",IF(AND('PRINTABLE (per grading)'!H$16="EXAM", 'PRINTABLE (per grading)'!B$13="Prelim"), IF(ISERROR(SUMIF('Exam (LECTURE ONLY)'!D$20:M$20, "CLO3", 'Exam (LECTURE ONLY)'!D201:M201) / 'Exam (LECTURE ONLY)'!AL$8), "", SUMIF('Exam (LECTURE ONLY)'!D$20:M$20, "CLO3", 'Exam (LECTURE ONLY)'!D201:M201) /'Exam (LECTURE ONLY)'!AL$8),
IF(AND('PRINTABLE (per grading)'!H$16="EXAM", 'PRINTABLE (per grading)'!B$13="Midterm"), IF(ISERROR(SUMIF('Exam (LECTURE ONLY)'!O$20:X$20, "CLO3", 'Exam (LECTURE ONLY)'!O201:X201) / 'Exam (LECTURE ONLY)'!AM$8), "", SUMIF('Exam (LECTURE ONLY)'!O$20:X$20, "CLO3", 'Exam (LECTURE ONLY)'!O201:X201) / 'Exam (LECTURE ONLY)'!AM$8),
IF(AND('PRINTABLE (per grading)'!H$16="EXAM", 'PRINTABLE (per grading)'!B$13="Final"), IF(ISERROR(SUMIF('Exam (LECTURE ONLY)'!Z$20:AI$20, "CLO3", 'Exam (LECTURE ONLY)'!Z201:AI201) / 'Exam (LECTURE ONLY)'!AN$8), "", SUMIF('Exam (LECTURE ONLY)'!Z$20:AI$20, "CLO3", 'Exam (LECTURE ONLY)'!Z201:AI201) / 'Exam (LECTURE ONLY)'!AN$8),
IF(AND('PRINTABLE (per grading)'!H$16="OUTPUT", 'PRINTABLE (per grading)'!B$13="Prelim"), IF(ISERROR(SUMIF(OUTPUT!C$20:M$20, "CLO3", OUTPUT!C201:M201) / OUTPUT!AL$8), "", SUMIF(OUTPUT!C$20:M$20, "CLO3", OUTPUT!C201:M201) / OUTPUT!AL$8),
IF(AND('PRINTABLE (per grading)'!H$16="OUTPUT", 'PRINTABLE (per grading)'!B$13="Midterm"), IF(ISERROR(SUMIF(OUTPUT!O$20:Y$20, "CLO3", OUTPUT!O201:Y201) / OUTPUT!AM$8), "", SUMIF(OUTPUT!O$20:Y$20, "CLO3", OUTPUT!O201:Y201) / OUTPUT!AM$8),
IF(AND('PRINTABLE (per grading)'!H$16="OUTPUT", 'PRINTABLE (per grading)'!B$13="Final"), IF(ISERROR(SUMIF(OUTPUT!AA$20:AI$20, "CLO3", OUTPUT!AA201:AI201) / OUTPUT!AN$8), "", SUMIF(OUTPUT!AA$20:AI$20, "CLO3", OUTPUT!AA201:AI201) / OUTPUT!AN$8),
"" )))))),"")</f>
        <v/>
      </c>
      <c r="Z199" s="232" t="str">
        <f t="shared" si="104"/>
        <v/>
      </c>
      <c r="AA199" s="233" t="str">
        <f t="shared" si="105"/>
        <v/>
      </c>
      <c r="AB199" s="25" t="str">
        <f>IF(B199 &lt;&gt; "", IFERROR(IF(C$16 = "PRELIM", SUMIF('Database (LECTURE-RES-PRAC)'!D$14:AG$14, "CLO4", 'Database (LECTURE-RES-PRAC)'!D196:AG196) / 'Grade computation'!F$7, IF(C$16 = "MIDTERM", SUMIF('Database (LECTURE-RES-PRAC)'!AJ$14:BM$14, "CLO4", 'Database (LECTURE-RES-PRAC)'!AJ196:BM196) / 'Grade computation'!G$7, IF(C$16 = "FINAL", SUMIF('Database (LECTURE-RES-PRAC)'!BP$14:CS$14, "CLO4", 'Database (LECTURE-RES-PRAC)'!BP196:CS196) / 'Grade computation'!H$7,""))),""),"")</f>
        <v/>
      </c>
      <c r="AC199" s="232" t="str">
        <f t="shared" si="106"/>
        <v/>
      </c>
      <c r="AD199" s="25" t="str">
        <f>IF(B199 &lt;&gt; "",IF(AND('PRINTABLE (per grading)'!H$16="EXAM", 'PRINTABLE (per grading)'!B$13="Prelim"), IF(ISERROR(SUMIF('Exam (LECTURE ONLY)'!D$20:M$20, "CLO4", 'Exam (LECTURE ONLY)'!D201:M201) / 'Exam (LECTURE ONLY)'!AL$9), "", SUMIF('Exam (LECTURE ONLY)'!D$20:M$20, "CLO4", 'Exam (LECTURE ONLY)'!D201:M201) /'Exam (LECTURE ONLY)'!AL$9),
IF(AND('PRINTABLE (per grading)'!H$16="EXAM", 'PRINTABLE (per grading)'!B$13="Midterm"), IF(ISERROR(SUMIF('Exam (LECTURE ONLY)'!O$20:X$20, "CLO4", 'Exam (LECTURE ONLY)'!O201:X201) / 'Exam (LECTURE ONLY)'!AM$9), "", SUMIF('Exam (LECTURE ONLY)'!O$20:X$20, "CLO4", 'Exam (LECTURE ONLY)'!O201:X201) / 'Exam (LECTURE ONLY)'!AM$9),
IF(AND('PRINTABLE (per grading)'!H$16="EXAM", 'PRINTABLE (per grading)'!B$13="Final"), IF(ISERROR(SUMIF('Exam (LECTURE ONLY)'!Z$20:AI$20, "CLO4", 'Exam (LECTURE ONLY)'!Z201:AI201) / 'Exam (LECTURE ONLY)'!AN$9), "", SUMIF('Exam (LECTURE ONLY)'!Z$20:AI$20, "CLO4", 'Exam (LECTURE ONLY)'!Z201:AI201) / 'Exam (LECTURE ONLY)'!AN$9),
IF(AND('PRINTABLE (per grading)'!H$16="OUTPUT", 'PRINTABLE (per grading)'!B$13="Prelim"), IF(ISERROR(SUMIF(OUTPUT!C$20:M$20, "CLO4", OUTPUT!C201:M201) / OUTPUT!AL$9), "", SUMIF(OUTPUT!C$20:M$20, "CLO4", OUTPUT!C201:M201) / OUTPUT!AL$9),
IF(AND('PRINTABLE (per grading)'!H$16="OUTPUT", 'PRINTABLE (per grading)'!B$13="Midterm"), IF(ISERROR(SUMIF(OUTPUT!O$20:Y$20, "CLO4", OUTPUT!O201:Y201) / OUTPUT!AM$9), "", SUMIF(OUTPUT!O$20:Y$20, "CLO4", OUTPUT!O201:Y201) / OUTPUT!AM$9),
IF(AND('PRINTABLE (per grading)'!H$16="OUTPUT", 'PRINTABLE (per grading)'!B$13="Final"), IF(ISERROR(SUMIF(OUTPUT!AA$20:AI$20, "CLO4", OUTPUT!AA201:AI201) / OUTPUT!AN$9), "", SUMIF(OUTPUT!AA$20:AI$20, "CLO4", OUTPUT!AA201:AI201) / OUTPUT!AN$9),
"")))))),"")</f>
        <v/>
      </c>
      <c r="AE199" s="232" t="str">
        <f t="shared" si="107"/>
        <v/>
      </c>
      <c r="AF199" s="233" t="str">
        <f t="shared" si="108"/>
        <v/>
      </c>
      <c r="AG199" s="25" t="str">
        <f>IF(B199 &lt;&gt; "", IFERROR(IF(C$16 = "PRELIM", SUMIF('Database (LECTURE-RES-PRAC)'!D$14:AG$14, "CLO5", 'Database (LECTURE-RES-PRAC)'!D196:AG196) / 'Grade computation'!F$8, IF(C$16 = "MIDTERM", SUMIF('Database (LECTURE-RES-PRAC)'!AJ$14:BM$14, "CLO5", 'Database (LECTURE-RES-PRAC)'!AJ196:BM196) / 'Grade computation'!G$8, IF(C$16 = "FINAL", SUMIF('Database (LECTURE-RES-PRAC)'!BP$14:CS$14, "CLO5", 'Database (LECTURE-RES-PRAC)'!BP196:CS196) / 'Grade computation'!H$8,""))),""),"")</f>
        <v/>
      </c>
      <c r="AH199" s="232" t="str">
        <f t="shared" si="109"/>
        <v/>
      </c>
      <c r="AI199" s="25" t="str">
        <f>IF(B199 &lt;&gt; "",IF(AND('PRINTABLE (per grading)'!H$16="EXAM", 'PRINTABLE (per grading)'!B$13="Prelim"), IF(ISERROR(SUMIF('Exam (LECTURE ONLY)'!D$20:M$20, "CLO5", 'Exam (LECTURE ONLY)'!D201:M201) / 'Exam (LECTURE ONLY)'!AL$10), "", SUMIF('Exam (LECTURE ONLY)'!D$20:M$20, "CLO5", 'Exam (LECTURE ONLY)'!D201:M201) /'Exam (LECTURE ONLY)'!AL$10),
IF(AND('PRINTABLE (per grading)'!H$16="EXAM", 'PRINTABLE (per grading)'!B$13="Midterm"), IF(ISERROR(SUMIF('Exam (LECTURE ONLY)'!O$20:X$20, "CLO5", 'Exam (LECTURE ONLY)'!O201:X201) / 'Exam (LECTURE ONLY)'!AM$10), "", SUMIF('Exam (LECTURE ONLY)'!O$20:X$20, "CLO5", 'Exam (LECTURE ONLY)'!O201:X201) / 'Exam (LECTURE ONLY)'!AM$10),
IF(AND('PRINTABLE (per grading)'!H$16="EXAM", 'PRINTABLE (per grading)'!B$13="Final"), IF(ISERROR(SUMIF('Exam (LECTURE ONLY)'!Z$20:AI$20, "CLO5", 'Exam (LECTURE ONLY)'!Z201:AI201) / 'Exam (LECTURE ONLY)'!AN$10), "", SUMIF('Exam (LECTURE ONLY)'!Z$20:AI$20, "CLO5", 'Exam (LECTURE ONLY)'!Z201:AI201) / 'Exam (LECTURE ONLY)'!AN$10),
IF(AND('PRINTABLE (per grading)'!H$16="OUTPUT", 'PRINTABLE (per grading)'!B$13="Prelim"), IF(ISERROR(SUMIF(OUTPUT!C$20:M$20, "CLO5", OUTPUT!C201:M201) / OUTPUT!AL$10), "", SUMIF(OUTPUT!C$20:M$20, "CLO5", OUTPUT!C201:M201) / OUTPUT!AL$10),
IF(AND('PRINTABLE (per grading)'!H$16="OUTPUT", 'PRINTABLE (per grading)'!B$13="Midterm"), IF(ISERROR(SUMIF(OUTPUT!O$20:Y$20, "CLO5", OUTPUT!O201:Y201) / OUTPUT!AM$10), "", SUMIF(OUTPUT!O$20:Y$20, "CLO5", OUTPUT!O201:Y201) / OUTPUT!AM$10),
IF(AND('PRINTABLE (per grading)'!H$16="OUTPUT", 'PRINTABLE (per grading)'!B$13="Final"), IF(ISERROR(SUMIF(OUTPUT!AA$20:AI$20, "CLO5", OUTPUT!AA201:AI201) / OUTPUT!AN$10), "", SUMIF(OUTPUT!AA$20:AI$20, "CLO5", OUTPUT!AA201:AI201) / OUTPUT!AN$10),
"")))))),"")</f>
        <v/>
      </c>
      <c r="AJ199" s="232" t="str">
        <f t="shared" si="110"/>
        <v/>
      </c>
      <c r="AK199" s="233" t="str">
        <f t="shared" si="111"/>
        <v/>
      </c>
      <c r="AL199" s="25" t="str">
        <f>IF(B199 &lt;&gt; "", IFERROR(IF(C$16 = "PRELIM", SUMIF('Database (LECTURE-RES-PRAC)'!D$14:AG$14, "CLO6", 'Database (LECTURE-RES-PRAC)'!D196:AG196) / 'Grade computation'!F$9, IF(C$16 = "MIDTERM", SUMIF('Database (LECTURE-RES-PRAC)'!AJ$14:BM$14, "CLO6", 'Database (LECTURE-RES-PRAC)'!AJ196:BM196) / 'Grade computation'!G$9, IF(C$16 = "FINAL", SUMIF('Database (LECTURE-RES-PRAC)'!BP$14:CS$14, "CLO6", 'Database (LECTURE-RES-PRAC)'!BP196:CS196) / 'Grade computation'!H$9,""))),""),"")</f>
        <v/>
      </c>
      <c r="AM199" s="232" t="str">
        <f t="shared" si="112"/>
        <v/>
      </c>
      <c r="AN199" s="25" t="str">
        <f>IF(B199 &lt;&gt; "",IF(AND('PRINTABLE (per grading)'!H$16="EXAM", 'PRINTABLE (per grading)'!B$13="Prelim"), IF(ISERROR(SUMIF('Exam (LECTURE ONLY)'!D$20:M$20, "CLO6", 'Exam (LECTURE ONLY)'!D201:M201) / 'Exam (LECTURE ONLY)'!AL$11), "", SUMIF('Exam (LECTURE ONLY)'!D$20:M$20, "CLO6", 'Exam (LECTURE ONLY)'!D201:M201) /'Exam (LECTURE ONLY)'!AL$11),
IF(AND('PRINTABLE (per grading)'!H$16="EXAM", 'PRINTABLE (per grading)'!B$13="Midterm"), IF(ISERROR(SUMIF('Exam (LECTURE ONLY)'!O$20:X$20, "CLO6", 'Exam (LECTURE ONLY)'!O201:X201) / 'Exam (LECTURE ONLY)'!AM$11), "", SUMIF('Exam (LECTURE ONLY)'!O$20:X$20, "CLO6", 'Exam (LECTURE ONLY)'!O201:X201) / 'Exam (LECTURE ONLY)'!AM$11),
IF(AND('PRINTABLE (per grading)'!H$16="EXAM", 'PRINTABLE (per grading)'!B$13="Final"), IF(ISERROR(SUMIF('Exam (LECTURE ONLY)'!Z$20:AI$20, "CLO6", 'Exam (LECTURE ONLY)'!Z201:AI201) / 'Exam (LECTURE ONLY)'!AN$11), "", SUMIF('Exam (LECTURE ONLY)'!Z$20:AI$20, "CLO6", 'Exam (LECTURE ONLY)'!Z201:AI201) / 'Exam (LECTURE ONLY)'!AN$11),
IF(AND('PRINTABLE (per grading)'!H$16="OUTPUT", 'PRINTABLE (per grading)'!B$13="Prelim"), IF(ISERROR(SUMIF(OUTPUT!C$20:M$20, "CLO6", OUTPUT!C201:M201) / OUTPUT!AL$11), "", SUMIF(OUTPUT!C$20:M$20, "CLO6", OUTPUT!C201:M201) / OUTPUT!AL$11),
IF(AND('PRINTABLE (per grading)'!H$16="OUTPUT", 'PRINTABLE (per grading)'!B$13="Midterm"), IF(ISERROR(SUMIF(OUTPUT!O$20:Y$20, "CLO6", OUTPUT!O201:Y201) / OUTPUT!AM$11), "", SUMIF(OUTPUT!O$20:Y$20, "CLO6", OUTPUT!O201:Y201) / OUTPUT!AM$11),
IF(AND('PRINTABLE (per grading)'!H$16="OUTPUT", 'PRINTABLE (per grading)'!B$13="Final"), IF(ISERROR(SUMIF(OUTPUT!AA$20:AI$20, "CLO6", OUTPUT!AA201:AI201) / OUTPUT!AN$11), "", SUMIF(OUTPUT!AA$20:AI$20, "CLO6", OUTPUT!AA201:AI201) / OUTPUT!AN$11),
"")))))),"")</f>
        <v/>
      </c>
      <c r="AO199" s="232" t="str">
        <f t="shared" si="113"/>
        <v/>
      </c>
      <c r="AP199" s="233" t="str">
        <f t="shared" si="114"/>
        <v/>
      </c>
      <c r="AQ199" s="25" t="str">
        <f>IF(B199 &lt;&gt; "", IFERROR(IF(C$16 = "PRELIM", SUMIF('Database (LECTURE-RES-PRAC)'!D$14:AG$14, "CLO7", 'Database (LECTURE-RES-PRAC)'!D196:AG196) / 'Grade computation'!F$10, IF(C$16 = "MIDTERM", SUMIF('Database (LECTURE-RES-PRAC)'!AJ$14:BM$14, "CLO7", 'Database (LECTURE-RES-PRAC)'!AJ196:BM196) / 'Grade computation'!G$10, IF(C$16 = "FINAL", SUMIF('Database (LECTURE-RES-PRAC)'!BP$14:CS$14, "CLO7", 'Database (LECTURE-RES-PRAC)'!BP196:CS196) / 'Grade computation'!H$10,""))),""),"")</f>
        <v/>
      </c>
      <c r="AR199" s="232" t="str">
        <f t="shared" si="115"/>
        <v/>
      </c>
      <c r="AS199" s="25" t="str">
        <f>IF(B199 &lt;&gt; "",IF(AND('PRINTABLE (per grading)'!H$16="EXAM", 'PRINTABLE (per grading)'!B$13="Prelim"), IF(ISERROR(SUMIF('Exam (LECTURE ONLY)'!D$20:M$20, "CLO7", 'Exam (LECTURE ONLY)'!D201:M201) / 'Exam (LECTURE ONLY)'!AL$12), "", SUMIF('Exam (LECTURE ONLY)'!D$20:M$20, "CLO7", 'Exam (LECTURE ONLY)'!D201:M201) /'Exam (LECTURE ONLY)'!AL$12),
IF(AND('PRINTABLE (per grading)'!H$16="EXAM", 'PRINTABLE (per grading)'!B$13="Midterm"), IF(ISERROR(SUMIF('Exam (LECTURE ONLY)'!O$20:X$20, "CLO7", 'Exam (LECTURE ONLY)'!O201:X201) / 'Exam (LECTURE ONLY)'!AM$12), "", SUMIF('Exam (LECTURE ONLY)'!O$20:X$20, "CLO7", 'Exam (LECTURE ONLY)'!O201:X201) / 'Exam (LECTURE ONLY)'!AM$12),
IF(AND('PRINTABLE (per grading)'!H$16="EXAM", 'PRINTABLE (per grading)'!B$13="Final"), IF(ISERROR(SUMIF('Exam (LECTURE ONLY)'!Z$20:AI$20, "CLO7", 'Exam (LECTURE ONLY)'!Z201:AI201) / 'Exam (LECTURE ONLY)'!AN$12), "", SUMIF('Exam (LECTURE ONLY)'!Z$20:AI$20, "CLO7", 'Exam (LECTURE ONLY)'!Z201:AI201) / 'Exam (LECTURE ONLY)'!AN$12),
IF(AND('PRINTABLE (per grading)'!H$16="OUTPUT", 'PRINTABLE (per grading)'!B$13="Prelim"), IF(ISERROR(SUMIF(OUTPUT!C$20:M$20, "CLO7", OUTPUT!C201:M201) / OUTPUT!AL$12), "", SUMIF(OUTPUT!C$20:M$20, "CLO7", OUTPUT!C201:M201) / OUTPUT!AL$12),
IF(AND('PRINTABLE (per grading)'!H$16="OUTPUT", 'PRINTABLE (per grading)'!B$13="Midterm"), IF(ISERROR(SUMIF(OUTPUT!O$20:Y$20, "CLO7", OUTPUT!O201:Y201) / OUTPUT!AM$12), "", SUMIF(OUTPUT!O$20:Y$20, "CLO7", OUTPUT!O201:Y201) / OUTPUT!AM$12),
IF(AND('PRINTABLE (per grading)'!H$16="OUTPUT", 'PRINTABLE (per grading)'!B$13="Final"), IF(ISERROR(SUMIF(OUTPUT!AA$20:AI$20, "CLO7", OUTPUT!AA201:AI201) / OUTPUT!AN$12), "", SUMIF(OUTPUT!AA$20:AI$20, "CLO7", OUTPUT!AA201:AI201) / OUTPUT!AN$12),
"")))))),"")</f>
        <v/>
      </c>
      <c r="AT199" s="232" t="str">
        <f t="shared" si="116"/>
        <v/>
      </c>
      <c r="AU199" s="233" t="str">
        <f t="shared" si="117"/>
        <v/>
      </c>
      <c r="AV199" s="25" t="str">
        <f>IF(B199 &lt;&gt; "", IFERROR(IF(C$16 = "PRELIM", SUMIF('Database (LECTURE-RES-PRAC)'!D$14:AG$14, "CLO8", 'Database (LECTURE-RES-PRAC)'!D196:AG196) / 'Grade computation'!F$11, IF(C$16 = "MIDTERM", SUMIF('Database (LECTURE-RES-PRAC)'!AJ$14:BM$14, "CLO8", 'Database (LECTURE-RES-PRAC)'!AJ196:BM196) / 'Grade computation'!G$11, IF(C$16 = "FINAL", SUMIF('Database (LECTURE-RES-PRAC)'!BP$14:CS$14, "CLO8", 'Database (LECTURE-RES-PRAC)'!BP196:CS196) / 'Grade computation'!H$11,""))),""),"")</f>
        <v/>
      </c>
      <c r="AW199" s="232" t="str">
        <f t="shared" si="118"/>
        <v/>
      </c>
      <c r="AX199" s="25" t="str">
        <f>IF(B199 &lt;&gt; "",IF(AND('PRINTABLE (per grading)'!H$16="EXAM", 'PRINTABLE (per grading)'!B$13="Prelim"), IF(ISERROR(SUMIF('Exam (LECTURE ONLY)'!D$20:M$20, "CLO8", 'Exam (LECTURE ONLY)'!D201:M201) / 'Exam (LECTURE ONLY)'!AL$13), "", SUMIF('Exam (LECTURE ONLY)'!D$20:M$20, "CLO8", 'Exam (LECTURE ONLY)'!D201:M201) /'Exam (LECTURE ONLY)'!AL$13),
IF(AND('PRINTABLE (per grading)'!H$16="EXAM", 'PRINTABLE (per grading)'!B$13="Midterm"), IF(ISERROR(SUMIF('Exam (LECTURE ONLY)'!O$20:X$20, "CLO8", 'Exam (LECTURE ONLY)'!O201:X201) / 'Exam (LECTURE ONLY)'!AM$13), "", SUMIF('Exam (LECTURE ONLY)'!O$20:X$20, "CLO8", 'Exam (LECTURE ONLY)'!O201:X201) / 'Exam (LECTURE ONLY)'!AM$13),
IF(AND('PRINTABLE (per grading)'!H$16="EXAM", 'PRINTABLE (per grading)'!B$13="Final"), IF(ISERROR(SUMIF('Exam (LECTURE ONLY)'!Z$20:AI$20, "CLO8", 'Exam (LECTURE ONLY)'!Z201:AI201) / 'Exam (LECTURE ONLY)'!AN$13), "", SUMIF('Exam (LECTURE ONLY)'!Z$20:AI$20, "CLO8", 'Exam (LECTURE ONLY)'!Z201:AI201) / 'Exam (LECTURE ONLY)'!AN$13),
IF(AND('PRINTABLE (per grading)'!H$16="OUTPUT", 'PRINTABLE (per grading)'!B$13="Prelim"), IF(ISERROR(SUMIF(OUTPUT!C$20:M$20, "CLO8", OUTPUT!C201:M201) / OUTPUT!AL$13), "", SUMIF(OUTPUT!C$20:M$20, "CLO8", OUTPUT!C201:M201) / OUTPUT!AL$13),
IF(AND('PRINTABLE (per grading)'!H$16="OUTPUT", 'PRINTABLE (per grading)'!B$13="Midterm"), IF(ISERROR(SUMIF(OUTPUT!O$20:Y$20, "CLO8", OUTPUT!O201:Y201) / OUTPUT!AM$13), "", SUMIF(OUTPUT!O$20:Y$20, "CLO8", OUTPUT!O201:Y201) / OUTPUT!AM$13),
IF(AND('PRINTABLE (per grading)'!H$16="OUTPUT", 'PRINTABLE (per grading)'!B$13="Final"), IF(ISERROR(SUMIF(OUTPUT!AA$20:AI$20, "CLO8", OUTPUT!AA201:AI201) / OUTPUT!AN$13), "", SUMIF(OUTPUT!AA$20:AI$20, "CLO8", OUTPUT!AA201:AI201) / OUTPUT!AN$13),
"")))))),"")</f>
        <v/>
      </c>
      <c r="AY199" s="232" t="str">
        <f t="shared" si="119"/>
        <v/>
      </c>
      <c r="AZ199" s="233" t="str">
        <f t="shared" si="120"/>
        <v/>
      </c>
      <c r="BA199" s="25" t="str">
        <f>IF(B199 &lt;&gt; "", IFERROR(IF(C$16 = "PRELIM", SUMIF('Database (LECTURE-RES-PRAC)'!D$14:AG$14, "CLO9", 'Database (LECTURE-RES-PRAC)'!D196:AG196) / 'Grade computation'!F$12, IF(C$16 = "MIDTERM", SUMIF('Database (LECTURE-RES-PRAC)'!AJ$14:BM$14, "CLO9", 'Database (LECTURE-RES-PRAC)'!AJ196:BM196) / 'Grade computation'!G$12, IF(C$16 = "FINAL", SUMIF('Database (LECTURE-RES-PRAC)'!BP$14:CS$14, "CLO9", 'Database (LECTURE-RES-PRAC)'!BP196:CS196) / 'Grade computation'!H$12,""))),""),"")</f>
        <v/>
      </c>
      <c r="BB199" s="232" t="str">
        <f t="shared" si="121"/>
        <v/>
      </c>
      <c r="BC199" s="25" t="str">
        <f>IF(B199 &lt;&gt; "",IF(AND('PRINTABLE (per grading)'!H$16="EXAM", 'PRINTABLE (per grading)'!B$13="Prelim"), IF(ISERROR(SUMIF('Exam (LECTURE ONLY)'!D$20:M$20, "CLO9", 'Exam (LECTURE ONLY)'!D201:M201) / 'Exam (LECTURE ONLY)'!AL$14), "", SUMIF('Exam (LECTURE ONLY)'!D$20:M$20, "CLO9", 'Exam (LECTURE ONLY)'!D201:M201) /'Exam (LECTURE ONLY)'!AL$14),
IF(AND('PRINTABLE (per grading)'!H$16="EXAM", 'PRINTABLE (per grading)'!B$13="Midterm"), IF(ISERROR(SUMIF('Exam (LECTURE ONLY)'!O$20:X$20, "CLO9", 'Exam (LECTURE ONLY)'!O201:X201) / 'Exam (LECTURE ONLY)'!AM$14), "", SUMIF('Exam (LECTURE ONLY)'!O$20:X$20, "CLO9", 'Exam (LECTURE ONLY)'!O201:X201) / 'Exam (LECTURE ONLY)'!AM$14),
IF(AND('PRINTABLE (per grading)'!H$16="EXAM", 'PRINTABLE (per grading)'!B$13="Final"), IF(ISERROR(SUMIF('Exam (LECTURE ONLY)'!Z$20:AI$20, "CLO9", 'Exam (LECTURE ONLY)'!Z201:AI201) / 'Exam (LECTURE ONLY)'!AN$14), "", SUMIF('Exam (LECTURE ONLY)'!Z$20:AI$20, "CLO9", 'Exam (LECTURE ONLY)'!Z201:AI201) / 'Exam (LECTURE ONLY)'!AN$14),
IF(AND('PRINTABLE (per grading)'!H$16="OUTPUT", 'PRINTABLE (per grading)'!B$13="Prelim"), IF(ISERROR(SUMIF(OUTPUT!C$20:M$20, "CLO9", OUTPUT!C201:M201) / OUTPUT!AL$14), "", SUMIF(OUTPUT!C$20:M$20, "CLO9", OUTPUT!C201:M201) / OUTPUT!AL$14),
IF(AND('PRINTABLE (per grading)'!H$16="OUTPUT", 'PRINTABLE (per grading)'!B$13="Midterm"), IF(ISERROR(SUMIF(OUTPUT!O$20:Y$20, "CLO9", OUTPUT!O201:Y201) / OUTPUT!AM$14), "", SUMIF(OUTPUT!O$20:Y$20, "CLO9", OUTPUT!O201:Y201) / OUTPUT!AM$14),
IF(AND('PRINTABLE (per grading)'!H$16="OUTPUT", 'PRINTABLE (per grading)'!B$13="Final"), IF(ISERROR(SUMIF(OUTPUT!AA$20:AI$20, "CLO9", OUTPUT!AA201:AI201) / OUTPUT!AN$14), "", SUMIF(OUTPUT!AA$20:AI$20, "CLO9", OUTPUT!AA201:AI201) / OUTPUT!AN$14),
"")))))),"")</f>
        <v/>
      </c>
      <c r="BD199" s="232" t="str">
        <f t="shared" si="122"/>
        <v/>
      </c>
      <c r="BE199" s="233" t="str">
        <f t="shared" si="123"/>
        <v/>
      </c>
      <c r="BF199" s="25" t="str">
        <f>IF(B199 &lt;&gt; "", IFERROR(IF(C$16 = "PRELIM", SUMIF('Database (LECTURE-RES-PRAC)'!D$14:AG$14, "CLO10", 'Database (LECTURE-RES-PRAC)'!D196:AG196) / 'Grade computation'!F$13, IF(C$16 = "MIDTERM", SUMIF('Database (LECTURE-RES-PRAC)'!AJ$14:BM$14, "CLO10", 'Database (LECTURE-RES-PRAC)'!AJ196:BM196) / 'Grade computation'!G$13, IF(C$16 = "FINAL", SUMIF('Database (LECTURE-RES-PRAC)'!BP$14:CS$14, "CLO10", 'Database (LECTURE-RES-PRAC)'!BP196:CS196) / 'Grade computation'!H$13,""))),""),"")</f>
        <v/>
      </c>
      <c r="BG199" s="232" t="str">
        <f t="shared" si="124"/>
        <v/>
      </c>
      <c r="BH199" s="25" t="str">
        <f>IF(B199 &lt;&gt; "",IF(AND('PRINTABLE (per grading)'!H$16="EXAM", 'PRINTABLE (per grading)'!B$13="Prelim"), IF(ISERROR(SUMIF('Exam (LECTURE ONLY)'!D$20:M$20, "CLO10", 'Exam (LECTURE ONLY)'!D201:M201) / 'Exam (LECTURE ONLY)'!AL$15), "", SUMIF('Exam (LECTURE ONLY)'!D$20:M$20, "CLO10", 'Exam (LECTURE ONLY)'!D201:M201) /'Exam (LECTURE ONLY)'!AL$15),
IF(AND('PRINTABLE (per grading)'!H$16="EXAM", 'PRINTABLE (per grading)'!B$13="Midterm"), IF(ISERROR(SUMIF('Exam (LECTURE ONLY)'!O$20:X$20, "CLO10", 'Exam (LECTURE ONLY)'!O201:X201) / 'Exam (LECTURE ONLY)'!AM$15), "", SUMIF('Exam (LECTURE ONLY)'!O$20:X$20, "CLO10", 'Exam (LECTURE ONLY)'!O201:X201) / 'Exam (LECTURE ONLY)'!AM$15),
IF(AND('PRINTABLE (per grading)'!H$16="EXAM", 'PRINTABLE (per grading)'!B$13="Final"), IF(ISERROR(SUMIF('Exam (LECTURE ONLY)'!Z$20:AI$20, "CLO10", 'Exam (LECTURE ONLY)'!Z201:AI201) / 'Exam (LECTURE ONLY)'!AN$15), "", SUMIF('Exam (LECTURE ONLY)'!Z$20:AI$20, "CLO10", 'Exam (LECTURE ONLY)'!Z201:AI201) / 'Exam (LECTURE ONLY)'!AN$15),
IF(AND('PRINTABLE (per grading)'!H$16="OUTPUT", 'PRINTABLE (per grading)'!B$13="Prelim"), IF(ISERROR(SUMIF(OUTPUT!C$20:M$20, "CLO10", OUTPUT!C201:M201) / OUTPUT!AL$15), "", SUMIF(OUTPUT!C$20:M$20, "CLO10", OUTPUT!C201:M201) / OUTPUT!AL$15),
IF(AND('PRINTABLE (per grading)'!H$16="OUTPUT", 'PRINTABLE (per grading)'!B$13="Midterm"), IF(ISERROR(SUMIF(OUTPUT!O$20:Y$20, "CLO10", OUTPUT!O201:Y201) / OUTPUT!AM$15), "", SUMIF(OUTPUT!O$20:Y$20, "CLO10", OUTPUT!O201:Y201) / OUTPUT!AM$15),
IF(AND('PRINTABLE (per grading)'!H$16="OUTPUT", 'PRINTABLE (per grading)'!B$13="Final"), IF(ISERROR(SUMIF(OUTPUT!AA$20:AI$20, "CLO10", OUTPUT!AA201:AI201) / OUTPUT!AN$15), "", SUMIF(OUTPUT!AA$20:AI$20, "CLO10", OUTPUT!AA201:AI201) / OUTPUT!AN$15),
"")))))),"")</f>
        <v/>
      </c>
      <c r="BI199" s="232" t="str">
        <f t="shared" si="125"/>
        <v/>
      </c>
      <c r="BJ199" s="233" t="str">
        <f t="shared" si="126"/>
        <v/>
      </c>
      <c r="BK199" s="2"/>
    </row>
    <row r="200" spans="1:63" ht="20.100000000000001" customHeight="1">
      <c r="A200" s="212" t="str">
        <f>IF(ISBLANK('Database (LECTURE-RES-PRAC)'!A197),"",'Database (LECTURE-RES-PRAC)'!A197)</f>
        <v/>
      </c>
      <c r="B200" s="213" t="str">
        <f>IF(ISBLANK('Database (LECTURE-RES-PRAC)'!B197),"",'Database (LECTURE-RES-PRAC)'!B197)</f>
        <v/>
      </c>
      <c r="C200" s="134" t="str">
        <f>IF(B200&lt;&gt;"",IF(C$16="PRELIM",'Grade computation'!C200, IF(C$16="MIDTERM",'Grade computation'!K200, IF(C$16="FINAL",'Grade computation'!S200,""))),"")</f>
        <v/>
      </c>
      <c r="D200" s="135" t="str">
        <f t="shared" si="1"/>
        <v/>
      </c>
      <c r="E200" s="134" t="str">
        <f>IF(B200&lt;&gt;"", IF(C$16="PRELIM",'Grade computation'!E200, IF(C$16="MIDTERM",'Grade computation'!M200, IF(C$16="FINAL",'Grade computation'!U200,""))),"")</f>
        <v/>
      </c>
      <c r="F200" s="136" t="str">
        <f t="shared" si="2"/>
        <v/>
      </c>
      <c r="G200" s="137" t="str">
        <f t="shared" si="3"/>
        <v/>
      </c>
      <c r="H200" s="207" t="str">
        <f>IF(B200&lt;&gt;"",IF(C$16="PRELIM", 'Grade computation'!H200, IF(C$16="MIDTERM", 'Grade computation'!P200, IF(C$16="FINAL",'Grade computation'!X200, ""))),"")</f>
        <v/>
      </c>
      <c r="I200" s="137" t="str">
        <f t="shared" si="4"/>
        <v/>
      </c>
      <c r="J200" s="139" t="str">
        <f t="shared" si="5"/>
        <v/>
      </c>
      <c r="K200" s="377" t="str">
        <f t="shared" si="6"/>
        <v/>
      </c>
      <c r="L200" s="434"/>
      <c r="M200" s="25" t="str">
        <f>IF(B200 &lt;&gt; "", IFERROR(IF(C$16 = "PRELIM", SUMIF('Database (LECTURE-RES-PRAC)'!D$14:AG$14, "CLO1", 'Database (LECTURE-RES-PRAC)'!D197:AG197) / 'Grade computation'!F$4, IF(C$16 = "MIDTERM", SUMIF('Database (LECTURE-RES-PRAC)'!AJ$14:BM$14, "CLO1", 'Database (LECTURE-RES-PRAC)'!AJ197:BM197) / 'Grade computation'!G$4, IF(C$16 = "FINAL", SUMIF('Database (LECTURE-RES-PRAC)'!BP$14:CS$14, "CLO1", 'Database (LECTURE-RES-PRAC)'!BP197:CS197) / 'Grade computation'!H$4,""))),""),"")</f>
        <v/>
      </c>
      <c r="N200" s="232" t="str">
        <f t="shared" si="97"/>
        <v/>
      </c>
      <c r="O200" s="25" t="str">
        <f>IF(B200 &lt;&gt; "",IF(AND('PRINTABLE (per grading)'!H$16="EXAM", 'PRINTABLE (per grading)'!B$13="Prelim"), IF(ISERROR(SUMIF('Exam (LECTURE ONLY)'!D$20:M$20, "CLO1", 'Exam (LECTURE ONLY)'!D202:M202) / 'Exam (LECTURE ONLY)'!AL$6), "", SUMIF('Exam (LECTURE ONLY)'!D$20:M$20, "CLO1", 'Exam (LECTURE ONLY)'!D202:M202) /'Exam (LECTURE ONLY)'!AL$6),
IF(AND('PRINTABLE (per grading)'!H$16="EXAM", 'PRINTABLE (per grading)'!B$13="Midterm"), IF(ISERROR(SUMIF('Exam (LECTURE ONLY)'!O$20:X$20, "CLO1", 'Exam (LECTURE ONLY)'!O202:X202) / 'Exam (LECTURE ONLY)'!AM$6), "", SUMIF('Exam (LECTURE ONLY)'!O$20:X$20, "CLO1", 'Exam (LECTURE ONLY)'!O202:X202) / 'Exam (LECTURE ONLY)'!AM$6),
IF(AND('PRINTABLE (per grading)'!H$16="EXAM", 'PRINTABLE (per grading)'!B$13="Final"), IF(ISERROR(SUMIF('Exam (LECTURE ONLY)'!Z$20:AI$20, "CLO1", 'Exam (LECTURE ONLY)'!Z202:AI202) / 'Exam (LECTURE ONLY)'!AN$6), "", SUMIF('Exam (LECTURE ONLY)'!Z$20:AI$20, "CLO1", 'Exam (LECTURE ONLY)'!Z202:AI202) / 'Exam (LECTURE ONLY)'!AN$6),
IF(AND('PRINTABLE (per grading)'!H$16="OUTPUT", 'PRINTABLE (per grading)'!B$13="Prelim"), IF(ISERROR(SUMIF(OUTPUT!C$20:M$20, "CLO1", OUTPUT!C202:M202) / OUTPUT!AL$6), "", SUMIF(OUTPUT!C$20:M$20, "CLO1", OUTPUT!C202:M202) / OUTPUT!AL$6),
IF(AND('PRINTABLE (per grading)'!H$16="OUTPUT", 'PRINTABLE (per grading)'!B$13="Midterm"), IF(ISERROR(SUMIF(OUTPUT!O$20:Y$20, "CLO1", OUTPUT!O202:Y202) / OUTPUT!AM$6), "", SUMIF(OUTPUT!O$20:Y$20, "CLO1", OUTPUT!O202:Y202) / OUTPUT!AM$6),
IF(AND('PRINTABLE (per grading)'!H$16="OUTPUT", 'PRINTABLE (per grading)'!B$13="Final"), IF(ISERROR(SUMIF(OUTPUT!AA$20:AI$20, "CLO1", OUTPUT!AA202:AI202) / OUTPUT!AN$6), "", SUMIF(OUTPUT!AA$20:AI$20, "CLO1", OUTPUT!AA202:AI202) / OUTPUT!AN$6),
"")))))),"")</f>
        <v/>
      </c>
      <c r="P200" s="232" t="str">
        <f t="shared" si="98"/>
        <v/>
      </c>
      <c r="Q200" s="233" t="str">
        <f t="shared" si="99"/>
        <v/>
      </c>
      <c r="R200" s="25" t="str">
        <f>IF(B200 &lt;&gt; "", IFERROR(IF(C$16 = "PRELIM", SUMIF('Database (LECTURE-RES-PRAC)'!D$14:AG$14, "CLO2", 'Database (LECTURE-RES-PRAC)'!D197:AG197) / 'Grade computation'!F$5, IF(C$16 = "MIDTERM", SUMIF('Database (LECTURE-RES-PRAC)'!AJ$14:BM$14, "CLO2", 'Database (LECTURE-RES-PRAC)'!AJ197:BM197) / 'Grade computation'!G$5, IF(C$16 = "FINAL", SUMIF('Database (LECTURE-RES-PRAC)'!BP$14:CS$14, "CLO2", 'Database (LECTURE-RES-PRAC)'!BP197:CS197) / 'Grade computation'!H$5,""))),""),"")</f>
        <v/>
      </c>
      <c r="S200" s="232" t="str">
        <f t="shared" si="100"/>
        <v/>
      </c>
      <c r="T200" s="25" t="str">
        <f>IF(B200 &lt;&gt; "",IF(AND('PRINTABLE (per grading)'!H$16="EXAM", 'PRINTABLE (per grading)'!B$13="Prelim"), IF(ISERROR(SUMIF('Exam (LECTURE ONLY)'!D$20:M$20, "CLO2", 'Exam (LECTURE ONLY)'!D202:M202) / 'Exam (LECTURE ONLY)'!AL$7), "", SUMIF('Exam (LECTURE ONLY)'!D$20:M$20, "CLO2", 'Exam (LECTURE ONLY)'!D202:M202) /'Exam (LECTURE ONLY)'!AL$7),
IF(AND('PRINTABLE (per grading)'!H$16="EXAM", 'PRINTABLE (per grading)'!B$13="Midterm"), IF(ISERROR(SUMIF('Exam (LECTURE ONLY)'!O$20:X$20, "CLO2", 'Exam (LECTURE ONLY)'!O202:X202) / 'Exam (LECTURE ONLY)'!AM$7), "", SUMIF('Exam (LECTURE ONLY)'!O$20:X$20, "CLO2", 'Exam (LECTURE ONLY)'!O202:X202) / 'Exam (LECTURE ONLY)'!AM$7),
IF(AND('PRINTABLE (per grading)'!H$16="EXAM", 'PRINTABLE (per grading)'!B$13="Final"), IF(ISERROR(SUMIF('Exam (LECTURE ONLY)'!Z$20:AI$20, "CLO2", 'Exam (LECTURE ONLY)'!Z202:AI202) / 'Exam (LECTURE ONLY)'!AN$7), "", SUMIF('Exam (LECTURE ONLY)'!Z$20:AI$20, "CLO2", 'Exam (LECTURE ONLY)'!Z202:AI202) / 'Exam (LECTURE ONLY)'!AN$7),
IF(AND('PRINTABLE (per grading)'!H$16="OUTPUT", 'PRINTABLE (per grading)'!B$13="Prelim"), IF(ISERROR(SUMIF(OUTPUT!C$20:M$20, "CLO2", OUTPUT!C202:M202) / OUTPUT!AL$7), "", SUMIF(OUTPUT!C$20:M$20, "CLO2", OUTPUT!C202:M202) / OUTPUT!AL$7),
IF(AND('PRINTABLE (per grading)'!H$16="OUTPUT", 'PRINTABLE (per grading)'!B$13="Midterm"), IF(ISERROR(SUMIF(OUTPUT!O$20:Y$20, "CLO2", OUTPUT!O202:Y202) / OUTPUT!AM$7), "", SUMIF(OUTPUT!O$20:Y$20, "CLO2", OUTPUT!O202:Y202) / OUTPUT!AM$7),
IF(AND('PRINTABLE (per grading)'!H$16="OUTPUT", 'PRINTABLE (per grading)'!B$13="Final"), IF(ISERROR(SUMIF(OUTPUT!AA$20:AI$20, "CLO2", OUTPUT!AA202:AI202) / OUTPUT!AN$7), "", SUMIF(OUTPUT!AA$20:AI$20, "CLO2", OUTPUT!AA202:AI202) / OUTPUT!AN$7),
"")))))),"")</f>
        <v/>
      </c>
      <c r="U200" s="232" t="str">
        <f t="shared" si="101"/>
        <v/>
      </c>
      <c r="V200" s="233" t="str">
        <f t="shared" si="102"/>
        <v/>
      </c>
      <c r="W200" s="25" t="str">
        <f>IF(B200 &lt;&gt; "", IFERROR(IF(C$16 = "PRELIM", SUMIF('Database (LECTURE-RES-PRAC)'!D$14:AG$14, "CLO3", 'Database (LECTURE-RES-PRAC)'!D197:AG197) / 'Grade computation'!F$6, IF(C$16 = "MIDTERM", SUMIF('Database (LECTURE-RES-PRAC)'!AJ$14:BM$14, "CLO3", 'Database (LECTURE-RES-PRAC)'!AJ197:BM197) / 'Grade computation'!G$6, IF(C$16 = "FINAL", SUMIF('Database (LECTURE-RES-PRAC)'!BP$14:CS$14, "CLO3", 'Database (LECTURE-RES-PRAC)'!BP197:CS197) / 'Grade computation'!H$6,""))),""),"")</f>
        <v/>
      </c>
      <c r="X200" s="232" t="str">
        <f t="shared" si="103"/>
        <v/>
      </c>
      <c r="Y200" s="25" t="str">
        <f>IF(B200 &lt;&gt; "",IF(AND('PRINTABLE (per grading)'!H$16="EXAM", 'PRINTABLE (per grading)'!B$13="Prelim"), IF(ISERROR(SUMIF('Exam (LECTURE ONLY)'!D$20:M$20, "CLO3", 'Exam (LECTURE ONLY)'!D202:M202) / 'Exam (LECTURE ONLY)'!AL$8), "", SUMIF('Exam (LECTURE ONLY)'!D$20:M$20, "CLO3", 'Exam (LECTURE ONLY)'!D202:M202) /'Exam (LECTURE ONLY)'!AL$8),
IF(AND('PRINTABLE (per grading)'!H$16="EXAM", 'PRINTABLE (per grading)'!B$13="Midterm"), IF(ISERROR(SUMIF('Exam (LECTURE ONLY)'!O$20:X$20, "CLO3", 'Exam (LECTURE ONLY)'!O202:X202) / 'Exam (LECTURE ONLY)'!AM$8), "", SUMIF('Exam (LECTURE ONLY)'!O$20:X$20, "CLO3", 'Exam (LECTURE ONLY)'!O202:X202) / 'Exam (LECTURE ONLY)'!AM$8),
IF(AND('PRINTABLE (per grading)'!H$16="EXAM", 'PRINTABLE (per grading)'!B$13="Final"), IF(ISERROR(SUMIF('Exam (LECTURE ONLY)'!Z$20:AI$20, "CLO3", 'Exam (LECTURE ONLY)'!Z202:AI202) / 'Exam (LECTURE ONLY)'!AN$8), "", SUMIF('Exam (LECTURE ONLY)'!Z$20:AI$20, "CLO3", 'Exam (LECTURE ONLY)'!Z202:AI202) / 'Exam (LECTURE ONLY)'!AN$8),
IF(AND('PRINTABLE (per grading)'!H$16="OUTPUT", 'PRINTABLE (per grading)'!B$13="Prelim"), IF(ISERROR(SUMIF(OUTPUT!C$20:M$20, "CLO3", OUTPUT!C202:M202) / OUTPUT!AL$8), "", SUMIF(OUTPUT!C$20:M$20, "CLO3", OUTPUT!C202:M202) / OUTPUT!AL$8),
IF(AND('PRINTABLE (per grading)'!H$16="OUTPUT", 'PRINTABLE (per grading)'!B$13="Midterm"), IF(ISERROR(SUMIF(OUTPUT!O$20:Y$20, "CLO3", OUTPUT!O202:Y202) / OUTPUT!AM$8), "", SUMIF(OUTPUT!O$20:Y$20, "CLO3", OUTPUT!O202:Y202) / OUTPUT!AM$8),
IF(AND('PRINTABLE (per grading)'!H$16="OUTPUT", 'PRINTABLE (per grading)'!B$13="Final"), IF(ISERROR(SUMIF(OUTPUT!AA$20:AI$20, "CLO3", OUTPUT!AA202:AI202) / OUTPUT!AN$8), "", SUMIF(OUTPUT!AA$20:AI$20, "CLO3", OUTPUT!AA202:AI202) / OUTPUT!AN$8),
"" )))))),"")</f>
        <v/>
      </c>
      <c r="Z200" s="232" t="str">
        <f t="shared" si="104"/>
        <v/>
      </c>
      <c r="AA200" s="233" t="str">
        <f t="shared" si="105"/>
        <v/>
      </c>
      <c r="AB200" s="25" t="str">
        <f>IF(B200 &lt;&gt; "", IFERROR(IF(C$16 = "PRELIM", SUMIF('Database (LECTURE-RES-PRAC)'!D$14:AG$14, "CLO4", 'Database (LECTURE-RES-PRAC)'!D197:AG197) / 'Grade computation'!F$7, IF(C$16 = "MIDTERM", SUMIF('Database (LECTURE-RES-PRAC)'!AJ$14:BM$14, "CLO4", 'Database (LECTURE-RES-PRAC)'!AJ197:BM197) / 'Grade computation'!G$7, IF(C$16 = "FINAL", SUMIF('Database (LECTURE-RES-PRAC)'!BP$14:CS$14, "CLO4", 'Database (LECTURE-RES-PRAC)'!BP197:CS197) / 'Grade computation'!H$7,""))),""),"")</f>
        <v/>
      </c>
      <c r="AC200" s="232" t="str">
        <f t="shared" si="106"/>
        <v/>
      </c>
      <c r="AD200" s="25" t="str">
        <f>IF(B200 &lt;&gt; "",IF(AND('PRINTABLE (per grading)'!H$16="EXAM", 'PRINTABLE (per grading)'!B$13="Prelim"), IF(ISERROR(SUMIF('Exam (LECTURE ONLY)'!D$20:M$20, "CLO4", 'Exam (LECTURE ONLY)'!D202:M202) / 'Exam (LECTURE ONLY)'!AL$9), "", SUMIF('Exam (LECTURE ONLY)'!D$20:M$20, "CLO4", 'Exam (LECTURE ONLY)'!D202:M202) /'Exam (LECTURE ONLY)'!AL$9),
IF(AND('PRINTABLE (per grading)'!H$16="EXAM", 'PRINTABLE (per grading)'!B$13="Midterm"), IF(ISERROR(SUMIF('Exam (LECTURE ONLY)'!O$20:X$20, "CLO4", 'Exam (LECTURE ONLY)'!O202:X202) / 'Exam (LECTURE ONLY)'!AM$9), "", SUMIF('Exam (LECTURE ONLY)'!O$20:X$20, "CLO4", 'Exam (LECTURE ONLY)'!O202:X202) / 'Exam (LECTURE ONLY)'!AM$9),
IF(AND('PRINTABLE (per grading)'!H$16="EXAM", 'PRINTABLE (per grading)'!B$13="Final"), IF(ISERROR(SUMIF('Exam (LECTURE ONLY)'!Z$20:AI$20, "CLO4", 'Exam (LECTURE ONLY)'!Z202:AI202) / 'Exam (LECTURE ONLY)'!AN$9), "", SUMIF('Exam (LECTURE ONLY)'!Z$20:AI$20, "CLO4", 'Exam (LECTURE ONLY)'!Z202:AI202) / 'Exam (LECTURE ONLY)'!AN$9),
IF(AND('PRINTABLE (per grading)'!H$16="OUTPUT", 'PRINTABLE (per grading)'!B$13="Prelim"), IF(ISERROR(SUMIF(OUTPUT!C$20:M$20, "CLO4", OUTPUT!C202:M202) / OUTPUT!AL$9), "", SUMIF(OUTPUT!C$20:M$20, "CLO4", OUTPUT!C202:M202) / OUTPUT!AL$9),
IF(AND('PRINTABLE (per grading)'!H$16="OUTPUT", 'PRINTABLE (per grading)'!B$13="Midterm"), IF(ISERROR(SUMIF(OUTPUT!O$20:Y$20, "CLO4", OUTPUT!O202:Y202) / OUTPUT!AM$9), "", SUMIF(OUTPUT!O$20:Y$20, "CLO4", OUTPUT!O202:Y202) / OUTPUT!AM$9),
IF(AND('PRINTABLE (per grading)'!H$16="OUTPUT", 'PRINTABLE (per grading)'!B$13="Final"), IF(ISERROR(SUMIF(OUTPUT!AA$20:AI$20, "CLO4", OUTPUT!AA202:AI202) / OUTPUT!AN$9), "", SUMIF(OUTPUT!AA$20:AI$20, "CLO4", OUTPUT!AA202:AI202) / OUTPUT!AN$9),
"")))))),"")</f>
        <v/>
      </c>
      <c r="AE200" s="232" t="str">
        <f t="shared" si="107"/>
        <v/>
      </c>
      <c r="AF200" s="233" t="str">
        <f t="shared" si="108"/>
        <v/>
      </c>
      <c r="AG200" s="25" t="str">
        <f>IF(B200 &lt;&gt; "", IFERROR(IF(C$16 = "PRELIM", SUMIF('Database (LECTURE-RES-PRAC)'!D$14:AG$14, "CLO5", 'Database (LECTURE-RES-PRAC)'!D197:AG197) / 'Grade computation'!F$8, IF(C$16 = "MIDTERM", SUMIF('Database (LECTURE-RES-PRAC)'!AJ$14:BM$14, "CLO5", 'Database (LECTURE-RES-PRAC)'!AJ197:BM197) / 'Grade computation'!G$8, IF(C$16 = "FINAL", SUMIF('Database (LECTURE-RES-PRAC)'!BP$14:CS$14, "CLO5", 'Database (LECTURE-RES-PRAC)'!BP197:CS197) / 'Grade computation'!H$8,""))),""),"")</f>
        <v/>
      </c>
      <c r="AH200" s="232" t="str">
        <f t="shared" si="109"/>
        <v/>
      </c>
      <c r="AI200" s="25" t="str">
        <f>IF(B200 &lt;&gt; "",IF(AND('PRINTABLE (per grading)'!H$16="EXAM", 'PRINTABLE (per grading)'!B$13="Prelim"), IF(ISERROR(SUMIF('Exam (LECTURE ONLY)'!D$20:M$20, "CLO5", 'Exam (LECTURE ONLY)'!D202:M202) / 'Exam (LECTURE ONLY)'!AL$10), "", SUMIF('Exam (LECTURE ONLY)'!D$20:M$20, "CLO5", 'Exam (LECTURE ONLY)'!D202:M202) /'Exam (LECTURE ONLY)'!AL$10),
IF(AND('PRINTABLE (per grading)'!H$16="EXAM", 'PRINTABLE (per grading)'!B$13="Midterm"), IF(ISERROR(SUMIF('Exam (LECTURE ONLY)'!O$20:X$20, "CLO5", 'Exam (LECTURE ONLY)'!O202:X202) / 'Exam (LECTURE ONLY)'!AM$10), "", SUMIF('Exam (LECTURE ONLY)'!O$20:X$20, "CLO5", 'Exam (LECTURE ONLY)'!O202:X202) / 'Exam (LECTURE ONLY)'!AM$10),
IF(AND('PRINTABLE (per grading)'!H$16="EXAM", 'PRINTABLE (per grading)'!B$13="Final"), IF(ISERROR(SUMIF('Exam (LECTURE ONLY)'!Z$20:AI$20, "CLO5", 'Exam (LECTURE ONLY)'!Z202:AI202) / 'Exam (LECTURE ONLY)'!AN$10), "", SUMIF('Exam (LECTURE ONLY)'!Z$20:AI$20, "CLO5", 'Exam (LECTURE ONLY)'!Z202:AI202) / 'Exam (LECTURE ONLY)'!AN$10),
IF(AND('PRINTABLE (per grading)'!H$16="OUTPUT", 'PRINTABLE (per grading)'!B$13="Prelim"), IF(ISERROR(SUMIF(OUTPUT!C$20:M$20, "CLO5", OUTPUT!C202:M202) / OUTPUT!AL$10), "", SUMIF(OUTPUT!C$20:M$20, "CLO5", OUTPUT!C202:M202) / OUTPUT!AL$10),
IF(AND('PRINTABLE (per grading)'!H$16="OUTPUT", 'PRINTABLE (per grading)'!B$13="Midterm"), IF(ISERROR(SUMIF(OUTPUT!O$20:Y$20, "CLO5", OUTPUT!O202:Y202) / OUTPUT!AM$10), "", SUMIF(OUTPUT!O$20:Y$20, "CLO5", OUTPUT!O202:Y202) / OUTPUT!AM$10),
IF(AND('PRINTABLE (per grading)'!H$16="OUTPUT", 'PRINTABLE (per grading)'!B$13="Final"), IF(ISERROR(SUMIF(OUTPUT!AA$20:AI$20, "CLO5", OUTPUT!AA202:AI202) / OUTPUT!AN$10), "", SUMIF(OUTPUT!AA$20:AI$20, "CLO5", OUTPUT!AA202:AI202) / OUTPUT!AN$10),
"")))))),"")</f>
        <v/>
      </c>
      <c r="AJ200" s="232" t="str">
        <f t="shared" si="110"/>
        <v/>
      </c>
      <c r="AK200" s="233" t="str">
        <f t="shared" si="111"/>
        <v/>
      </c>
      <c r="AL200" s="25" t="str">
        <f>IF(B200 &lt;&gt; "", IFERROR(IF(C$16 = "PRELIM", SUMIF('Database (LECTURE-RES-PRAC)'!D$14:AG$14, "CLO6", 'Database (LECTURE-RES-PRAC)'!D197:AG197) / 'Grade computation'!F$9, IF(C$16 = "MIDTERM", SUMIF('Database (LECTURE-RES-PRAC)'!AJ$14:BM$14, "CLO6", 'Database (LECTURE-RES-PRAC)'!AJ197:BM197) / 'Grade computation'!G$9, IF(C$16 = "FINAL", SUMIF('Database (LECTURE-RES-PRAC)'!BP$14:CS$14, "CLO6", 'Database (LECTURE-RES-PRAC)'!BP197:CS197) / 'Grade computation'!H$9,""))),""),"")</f>
        <v/>
      </c>
      <c r="AM200" s="232" t="str">
        <f t="shared" si="112"/>
        <v/>
      </c>
      <c r="AN200" s="25" t="str">
        <f>IF(B200 &lt;&gt; "",IF(AND('PRINTABLE (per grading)'!H$16="EXAM", 'PRINTABLE (per grading)'!B$13="Prelim"), IF(ISERROR(SUMIF('Exam (LECTURE ONLY)'!D$20:M$20, "CLO6", 'Exam (LECTURE ONLY)'!D202:M202) / 'Exam (LECTURE ONLY)'!AL$11), "", SUMIF('Exam (LECTURE ONLY)'!D$20:M$20, "CLO6", 'Exam (LECTURE ONLY)'!D202:M202) /'Exam (LECTURE ONLY)'!AL$11),
IF(AND('PRINTABLE (per grading)'!H$16="EXAM", 'PRINTABLE (per grading)'!B$13="Midterm"), IF(ISERROR(SUMIF('Exam (LECTURE ONLY)'!O$20:X$20, "CLO6", 'Exam (LECTURE ONLY)'!O202:X202) / 'Exam (LECTURE ONLY)'!AM$11), "", SUMIF('Exam (LECTURE ONLY)'!O$20:X$20, "CLO6", 'Exam (LECTURE ONLY)'!O202:X202) / 'Exam (LECTURE ONLY)'!AM$11),
IF(AND('PRINTABLE (per grading)'!H$16="EXAM", 'PRINTABLE (per grading)'!B$13="Final"), IF(ISERROR(SUMIF('Exam (LECTURE ONLY)'!Z$20:AI$20, "CLO6", 'Exam (LECTURE ONLY)'!Z202:AI202) / 'Exam (LECTURE ONLY)'!AN$11), "", SUMIF('Exam (LECTURE ONLY)'!Z$20:AI$20, "CLO6", 'Exam (LECTURE ONLY)'!Z202:AI202) / 'Exam (LECTURE ONLY)'!AN$11),
IF(AND('PRINTABLE (per grading)'!H$16="OUTPUT", 'PRINTABLE (per grading)'!B$13="Prelim"), IF(ISERROR(SUMIF(OUTPUT!C$20:M$20, "CLO6", OUTPUT!C202:M202) / OUTPUT!AL$11), "", SUMIF(OUTPUT!C$20:M$20, "CLO6", OUTPUT!C202:M202) / OUTPUT!AL$11),
IF(AND('PRINTABLE (per grading)'!H$16="OUTPUT", 'PRINTABLE (per grading)'!B$13="Midterm"), IF(ISERROR(SUMIF(OUTPUT!O$20:Y$20, "CLO6", OUTPUT!O202:Y202) / OUTPUT!AM$11), "", SUMIF(OUTPUT!O$20:Y$20, "CLO6", OUTPUT!O202:Y202) / OUTPUT!AM$11),
IF(AND('PRINTABLE (per grading)'!H$16="OUTPUT", 'PRINTABLE (per grading)'!B$13="Final"), IF(ISERROR(SUMIF(OUTPUT!AA$20:AI$20, "CLO6", OUTPUT!AA202:AI202) / OUTPUT!AN$11), "", SUMIF(OUTPUT!AA$20:AI$20, "CLO6", OUTPUT!AA202:AI202) / OUTPUT!AN$11),
"")))))),"")</f>
        <v/>
      </c>
      <c r="AO200" s="232" t="str">
        <f t="shared" si="113"/>
        <v/>
      </c>
      <c r="AP200" s="233" t="str">
        <f t="shared" si="114"/>
        <v/>
      </c>
      <c r="AQ200" s="25" t="str">
        <f>IF(B200 &lt;&gt; "", IFERROR(IF(C$16 = "PRELIM", SUMIF('Database (LECTURE-RES-PRAC)'!D$14:AG$14, "CLO7", 'Database (LECTURE-RES-PRAC)'!D197:AG197) / 'Grade computation'!F$10, IF(C$16 = "MIDTERM", SUMIF('Database (LECTURE-RES-PRAC)'!AJ$14:BM$14, "CLO7", 'Database (LECTURE-RES-PRAC)'!AJ197:BM197) / 'Grade computation'!G$10, IF(C$16 = "FINAL", SUMIF('Database (LECTURE-RES-PRAC)'!BP$14:CS$14, "CLO7", 'Database (LECTURE-RES-PRAC)'!BP197:CS197) / 'Grade computation'!H$10,""))),""),"")</f>
        <v/>
      </c>
      <c r="AR200" s="232" t="str">
        <f t="shared" si="115"/>
        <v/>
      </c>
      <c r="AS200" s="25" t="str">
        <f>IF(B200 &lt;&gt; "",IF(AND('PRINTABLE (per grading)'!H$16="EXAM", 'PRINTABLE (per grading)'!B$13="Prelim"), IF(ISERROR(SUMIF('Exam (LECTURE ONLY)'!D$20:M$20, "CLO7", 'Exam (LECTURE ONLY)'!D202:M202) / 'Exam (LECTURE ONLY)'!AL$12), "", SUMIF('Exam (LECTURE ONLY)'!D$20:M$20, "CLO7", 'Exam (LECTURE ONLY)'!D202:M202) /'Exam (LECTURE ONLY)'!AL$12),
IF(AND('PRINTABLE (per grading)'!H$16="EXAM", 'PRINTABLE (per grading)'!B$13="Midterm"), IF(ISERROR(SUMIF('Exam (LECTURE ONLY)'!O$20:X$20, "CLO7", 'Exam (LECTURE ONLY)'!O202:X202) / 'Exam (LECTURE ONLY)'!AM$12), "", SUMIF('Exam (LECTURE ONLY)'!O$20:X$20, "CLO7", 'Exam (LECTURE ONLY)'!O202:X202) / 'Exam (LECTURE ONLY)'!AM$12),
IF(AND('PRINTABLE (per grading)'!H$16="EXAM", 'PRINTABLE (per grading)'!B$13="Final"), IF(ISERROR(SUMIF('Exam (LECTURE ONLY)'!Z$20:AI$20, "CLO7", 'Exam (LECTURE ONLY)'!Z202:AI202) / 'Exam (LECTURE ONLY)'!AN$12), "", SUMIF('Exam (LECTURE ONLY)'!Z$20:AI$20, "CLO7", 'Exam (LECTURE ONLY)'!Z202:AI202) / 'Exam (LECTURE ONLY)'!AN$12),
IF(AND('PRINTABLE (per grading)'!H$16="OUTPUT", 'PRINTABLE (per grading)'!B$13="Prelim"), IF(ISERROR(SUMIF(OUTPUT!C$20:M$20, "CLO7", OUTPUT!C202:M202) / OUTPUT!AL$12), "", SUMIF(OUTPUT!C$20:M$20, "CLO7", OUTPUT!C202:M202) / OUTPUT!AL$12),
IF(AND('PRINTABLE (per grading)'!H$16="OUTPUT", 'PRINTABLE (per grading)'!B$13="Midterm"), IF(ISERROR(SUMIF(OUTPUT!O$20:Y$20, "CLO7", OUTPUT!O202:Y202) / OUTPUT!AM$12), "", SUMIF(OUTPUT!O$20:Y$20, "CLO7", OUTPUT!O202:Y202) / OUTPUT!AM$12),
IF(AND('PRINTABLE (per grading)'!H$16="OUTPUT", 'PRINTABLE (per grading)'!B$13="Final"), IF(ISERROR(SUMIF(OUTPUT!AA$20:AI$20, "CLO7", OUTPUT!AA202:AI202) / OUTPUT!AN$12), "", SUMIF(OUTPUT!AA$20:AI$20, "CLO7", OUTPUT!AA202:AI202) / OUTPUT!AN$12),
"")))))),"")</f>
        <v/>
      </c>
      <c r="AT200" s="232" t="str">
        <f t="shared" si="116"/>
        <v/>
      </c>
      <c r="AU200" s="233" t="str">
        <f t="shared" si="117"/>
        <v/>
      </c>
      <c r="AV200" s="25" t="str">
        <f>IF(B200 &lt;&gt; "", IFERROR(IF(C$16 = "PRELIM", SUMIF('Database (LECTURE-RES-PRAC)'!D$14:AG$14, "CLO8", 'Database (LECTURE-RES-PRAC)'!D197:AG197) / 'Grade computation'!F$11, IF(C$16 = "MIDTERM", SUMIF('Database (LECTURE-RES-PRAC)'!AJ$14:BM$14, "CLO8", 'Database (LECTURE-RES-PRAC)'!AJ197:BM197) / 'Grade computation'!G$11, IF(C$16 = "FINAL", SUMIF('Database (LECTURE-RES-PRAC)'!BP$14:CS$14, "CLO8", 'Database (LECTURE-RES-PRAC)'!BP197:CS197) / 'Grade computation'!H$11,""))),""),"")</f>
        <v/>
      </c>
      <c r="AW200" s="232" t="str">
        <f t="shared" si="118"/>
        <v/>
      </c>
      <c r="AX200" s="25" t="str">
        <f>IF(B200 &lt;&gt; "",IF(AND('PRINTABLE (per grading)'!H$16="EXAM", 'PRINTABLE (per grading)'!B$13="Prelim"), IF(ISERROR(SUMIF('Exam (LECTURE ONLY)'!D$20:M$20, "CLO8", 'Exam (LECTURE ONLY)'!D202:M202) / 'Exam (LECTURE ONLY)'!AL$13), "", SUMIF('Exam (LECTURE ONLY)'!D$20:M$20, "CLO8", 'Exam (LECTURE ONLY)'!D202:M202) /'Exam (LECTURE ONLY)'!AL$13),
IF(AND('PRINTABLE (per grading)'!H$16="EXAM", 'PRINTABLE (per grading)'!B$13="Midterm"), IF(ISERROR(SUMIF('Exam (LECTURE ONLY)'!O$20:X$20, "CLO8", 'Exam (LECTURE ONLY)'!O202:X202) / 'Exam (LECTURE ONLY)'!AM$13), "", SUMIF('Exam (LECTURE ONLY)'!O$20:X$20, "CLO8", 'Exam (LECTURE ONLY)'!O202:X202) / 'Exam (LECTURE ONLY)'!AM$13),
IF(AND('PRINTABLE (per grading)'!H$16="EXAM", 'PRINTABLE (per grading)'!B$13="Final"), IF(ISERROR(SUMIF('Exam (LECTURE ONLY)'!Z$20:AI$20, "CLO8", 'Exam (LECTURE ONLY)'!Z202:AI202) / 'Exam (LECTURE ONLY)'!AN$13), "", SUMIF('Exam (LECTURE ONLY)'!Z$20:AI$20, "CLO8", 'Exam (LECTURE ONLY)'!Z202:AI202) / 'Exam (LECTURE ONLY)'!AN$13),
IF(AND('PRINTABLE (per grading)'!H$16="OUTPUT", 'PRINTABLE (per grading)'!B$13="Prelim"), IF(ISERROR(SUMIF(OUTPUT!C$20:M$20, "CLO8", OUTPUT!C202:M202) / OUTPUT!AL$13), "", SUMIF(OUTPUT!C$20:M$20, "CLO8", OUTPUT!C202:M202) / OUTPUT!AL$13),
IF(AND('PRINTABLE (per grading)'!H$16="OUTPUT", 'PRINTABLE (per grading)'!B$13="Midterm"), IF(ISERROR(SUMIF(OUTPUT!O$20:Y$20, "CLO8", OUTPUT!O202:Y202) / OUTPUT!AM$13), "", SUMIF(OUTPUT!O$20:Y$20, "CLO8", OUTPUT!O202:Y202) / OUTPUT!AM$13),
IF(AND('PRINTABLE (per grading)'!H$16="OUTPUT", 'PRINTABLE (per grading)'!B$13="Final"), IF(ISERROR(SUMIF(OUTPUT!AA$20:AI$20, "CLO8", OUTPUT!AA202:AI202) / OUTPUT!AN$13), "", SUMIF(OUTPUT!AA$20:AI$20, "CLO8", OUTPUT!AA202:AI202) / OUTPUT!AN$13),
"")))))),"")</f>
        <v/>
      </c>
      <c r="AY200" s="232" t="str">
        <f t="shared" si="119"/>
        <v/>
      </c>
      <c r="AZ200" s="233" t="str">
        <f t="shared" si="120"/>
        <v/>
      </c>
      <c r="BA200" s="25" t="str">
        <f>IF(B200 &lt;&gt; "", IFERROR(IF(C$16 = "PRELIM", SUMIF('Database (LECTURE-RES-PRAC)'!D$14:AG$14, "CLO9", 'Database (LECTURE-RES-PRAC)'!D197:AG197) / 'Grade computation'!F$12, IF(C$16 = "MIDTERM", SUMIF('Database (LECTURE-RES-PRAC)'!AJ$14:BM$14, "CLO9", 'Database (LECTURE-RES-PRAC)'!AJ197:BM197) / 'Grade computation'!G$12, IF(C$16 = "FINAL", SUMIF('Database (LECTURE-RES-PRAC)'!BP$14:CS$14, "CLO9", 'Database (LECTURE-RES-PRAC)'!BP197:CS197) / 'Grade computation'!H$12,""))),""),"")</f>
        <v/>
      </c>
      <c r="BB200" s="232" t="str">
        <f t="shared" si="121"/>
        <v/>
      </c>
      <c r="BC200" s="25" t="str">
        <f>IF(B200 &lt;&gt; "",IF(AND('PRINTABLE (per grading)'!H$16="EXAM", 'PRINTABLE (per grading)'!B$13="Prelim"), IF(ISERROR(SUMIF('Exam (LECTURE ONLY)'!D$20:M$20, "CLO9", 'Exam (LECTURE ONLY)'!D202:M202) / 'Exam (LECTURE ONLY)'!AL$14), "", SUMIF('Exam (LECTURE ONLY)'!D$20:M$20, "CLO9", 'Exam (LECTURE ONLY)'!D202:M202) /'Exam (LECTURE ONLY)'!AL$14),
IF(AND('PRINTABLE (per grading)'!H$16="EXAM", 'PRINTABLE (per grading)'!B$13="Midterm"), IF(ISERROR(SUMIF('Exam (LECTURE ONLY)'!O$20:X$20, "CLO9", 'Exam (LECTURE ONLY)'!O202:X202) / 'Exam (LECTURE ONLY)'!AM$14), "", SUMIF('Exam (LECTURE ONLY)'!O$20:X$20, "CLO9", 'Exam (LECTURE ONLY)'!O202:X202) / 'Exam (LECTURE ONLY)'!AM$14),
IF(AND('PRINTABLE (per grading)'!H$16="EXAM", 'PRINTABLE (per grading)'!B$13="Final"), IF(ISERROR(SUMIF('Exam (LECTURE ONLY)'!Z$20:AI$20, "CLO9", 'Exam (LECTURE ONLY)'!Z202:AI202) / 'Exam (LECTURE ONLY)'!AN$14), "", SUMIF('Exam (LECTURE ONLY)'!Z$20:AI$20, "CLO9", 'Exam (LECTURE ONLY)'!Z202:AI202) / 'Exam (LECTURE ONLY)'!AN$14),
IF(AND('PRINTABLE (per grading)'!H$16="OUTPUT", 'PRINTABLE (per grading)'!B$13="Prelim"), IF(ISERROR(SUMIF(OUTPUT!C$20:M$20, "CLO9", OUTPUT!C202:M202) / OUTPUT!AL$14), "", SUMIF(OUTPUT!C$20:M$20, "CLO9", OUTPUT!C202:M202) / OUTPUT!AL$14),
IF(AND('PRINTABLE (per grading)'!H$16="OUTPUT", 'PRINTABLE (per grading)'!B$13="Midterm"), IF(ISERROR(SUMIF(OUTPUT!O$20:Y$20, "CLO9", OUTPUT!O202:Y202) / OUTPUT!AM$14), "", SUMIF(OUTPUT!O$20:Y$20, "CLO9", OUTPUT!O202:Y202) / OUTPUT!AM$14),
IF(AND('PRINTABLE (per grading)'!H$16="OUTPUT", 'PRINTABLE (per grading)'!B$13="Final"), IF(ISERROR(SUMIF(OUTPUT!AA$20:AI$20, "CLO9", OUTPUT!AA202:AI202) / OUTPUT!AN$14), "", SUMIF(OUTPUT!AA$20:AI$20, "CLO9", OUTPUT!AA202:AI202) / OUTPUT!AN$14),
"")))))),"")</f>
        <v/>
      </c>
      <c r="BD200" s="232" t="str">
        <f t="shared" si="122"/>
        <v/>
      </c>
      <c r="BE200" s="233" t="str">
        <f t="shared" si="123"/>
        <v/>
      </c>
      <c r="BF200" s="25" t="str">
        <f>IF(B200 &lt;&gt; "", IFERROR(IF(C$16 = "PRELIM", SUMIF('Database (LECTURE-RES-PRAC)'!D$14:AG$14, "CLO10", 'Database (LECTURE-RES-PRAC)'!D197:AG197) / 'Grade computation'!F$13, IF(C$16 = "MIDTERM", SUMIF('Database (LECTURE-RES-PRAC)'!AJ$14:BM$14, "CLO10", 'Database (LECTURE-RES-PRAC)'!AJ197:BM197) / 'Grade computation'!G$13, IF(C$16 = "FINAL", SUMIF('Database (LECTURE-RES-PRAC)'!BP$14:CS$14, "CLO10", 'Database (LECTURE-RES-PRAC)'!BP197:CS197) / 'Grade computation'!H$13,""))),""),"")</f>
        <v/>
      </c>
      <c r="BG200" s="232" t="str">
        <f t="shared" si="124"/>
        <v/>
      </c>
      <c r="BH200" s="25" t="str">
        <f>IF(B200 &lt;&gt; "",IF(AND('PRINTABLE (per grading)'!H$16="EXAM", 'PRINTABLE (per grading)'!B$13="Prelim"), IF(ISERROR(SUMIF('Exam (LECTURE ONLY)'!D$20:M$20, "CLO10", 'Exam (LECTURE ONLY)'!D202:M202) / 'Exam (LECTURE ONLY)'!AL$15), "", SUMIF('Exam (LECTURE ONLY)'!D$20:M$20, "CLO10", 'Exam (LECTURE ONLY)'!D202:M202) /'Exam (LECTURE ONLY)'!AL$15),
IF(AND('PRINTABLE (per grading)'!H$16="EXAM", 'PRINTABLE (per grading)'!B$13="Midterm"), IF(ISERROR(SUMIF('Exam (LECTURE ONLY)'!O$20:X$20, "CLO10", 'Exam (LECTURE ONLY)'!O202:X202) / 'Exam (LECTURE ONLY)'!AM$15), "", SUMIF('Exam (LECTURE ONLY)'!O$20:X$20, "CLO10", 'Exam (LECTURE ONLY)'!O202:X202) / 'Exam (LECTURE ONLY)'!AM$15),
IF(AND('PRINTABLE (per grading)'!H$16="EXAM", 'PRINTABLE (per grading)'!B$13="Final"), IF(ISERROR(SUMIF('Exam (LECTURE ONLY)'!Z$20:AI$20, "CLO10", 'Exam (LECTURE ONLY)'!Z202:AI202) / 'Exam (LECTURE ONLY)'!AN$15), "", SUMIF('Exam (LECTURE ONLY)'!Z$20:AI$20, "CLO10", 'Exam (LECTURE ONLY)'!Z202:AI202) / 'Exam (LECTURE ONLY)'!AN$15),
IF(AND('PRINTABLE (per grading)'!H$16="OUTPUT", 'PRINTABLE (per grading)'!B$13="Prelim"), IF(ISERROR(SUMIF(OUTPUT!C$20:M$20, "CLO10", OUTPUT!C202:M202) / OUTPUT!AL$15), "", SUMIF(OUTPUT!C$20:M$20, "CLO10", OUTPUT!C202:M202) / OUTPUT!AL$15),
IF(AND('PRINTABLE (per grading)'!H$16="OUTPUT", 'PRINTABLE (per grading)'!B$13="Midterm"), IF(ISERROR(SUMIF(OUTPUT!O$20:Y$20, "CLO10", OUTPUT!O202:Y202) / OUTPUT!AM$15), "", SUMIF(OUTPUT!O$20:Y$20, "CLO10", OUTPUT!O202:Y202) / OUTPUT!AM$15),
IF(AND('PRINTABLE (per grading)'!H$16="OUTPUT", 'PRINTABLE (per grading)'!B$13="Final"), IF(ISERROR(SUMIF(OUTPUT!AA$20:AI$20, "CLO10", OUTPUT!AA202:AI202) / OUTPUT!AN$15), "", SUMIF(OUTPUT!AA$20:AI$20, "CLO10", OUTPUT!AA202:AI202) / OUTPUT!AN$15),
"")))))),"")</f>
        <v/>
      </c>
      <c r="BI200" s="232" t="str">
        <f t="shared" si="125"/>
        <v/>
      </c>
      <c r="BJ200" s="233" t="str">
        <f t="shared" si="126"/>
        <v/>
      </c>
      <c r="BK200" s="2"/>
    </row>
    <row r="201" spans="1:63" ht="20.100000000000001" customHeight="1">
      <c r="A201" s="118" t="str">
        <f>IF(ISBLANK('Database (LECTURE-RES-PRAC)'!A198),"",'Database (LECTURE-RES-PRAC)'!A198)</f>
        <v/>
      </c>
      <c r="B201" s="119" t="str">
        <f>IF(ISBLANK('Database (LECTURE-RES-PRAC)'!B198),"",'Database (LECTURE-RES-PRAC)'!B198)</f>
        <v/>
      </c>
      <c r="C201" s="134" t="str">
        <f>IF(B201&lt;&gt;"",IF(C$16="PRELIM",'Grade computation'!C201, IF(C$16="MIDTERM",'Grade computation'!K201, IF(C$16="FINAL",'Grade computation'!S201,""))),"")</f>
        <v/>
      </c>
      <c r="D201" s="135" t="str">
        <f t="shared" si="1"/>
        <v/>
      </c>
      <c r="E201" s="134" t="str">
        <f>IF(B201&lt;&gt;"", IF(C$16="PRELIM",'Grade computation'!E201, IF(C$16="MIDTERM",'Grade computation'!M201, IF(C$16="FINAL",'Grade computation'!U201,""))),"")</f>
        <v/>
      </c>
      <c r="F201" s="136" t="str">
        <f t="shared" si="2"/>
        <v/>
      </c>
      <c r="G201" s="137" t="str">
        <f t="shared" si="3"/>
        <v/>
      </c>
      <c r="H201" s="207" t="str">
        <f>IF(B201&lt;&gt;"",IF(C$16="PRELIM", 'Grade computation'!H201, IF(C$16="MIDTERM", 'Grade computation'!P201, IF(C$16="FINAL",'Grade computation'!X201, ""))),"")</f>
        <v/>
      </c>
      <c r="I201" s="137" t="str">
        <f t="shared" si="4"/>
        <v/>
      </c>
      <c r="J201" s="139" t="str">
        <f t="shared" si="5"/>
        <v/>
      </c>
      <c r="K201" s="377" t="str">
        <f t="shared" si="6"/>
        <v/>
      </c>
      <c r="L201" s="434"/>
      <c r="M201" s="25" t="str">
        <f>IF(B201 &lt;&gt; "", IFERROR(IF(C$16 = "PRELIM", SUMIF('Database (LECTURE-RES-PRAC)'!D$14:AG$14, "CLO1", 'Database (LECTURE-RES-PRAC)'!D198:AG198) / 'Grade computation'!F$4, IF(C$16 = "MIDTERM", SUMIF('Database (LECTURE-RES-PRAC)'!AJ$14:BM$14, "CLO1", 'Database (LECTURE-RES-PRAC)'!AJ198:BM198) / 'Grade computation'!G$4, IF(C$16 = "FINAL", SUMIF('Database (LECTURE-RES-PRAC)'!BP$14:CS$14, "CLO1", 'Database (LECTURE-RES-PRAC)'!BP198:CS198) / 'Grade computation'!H$4,""))),""),"")</f>
        <v/>
      </c>
      <c r="N201" s="232" t="str">
        <f t="shared" si="97"/>
        <v/>
      </c>
      <c r="O201" s="25" t="str">
        <f>IF(B201 &lt;&gt; "",IF(AND('PRINTABLE (per grading)'!H$16="EXAM", 'PRINTABLE (per grading)'!B$13="Prelim"), IF(ISERROR(SUMIF('Exam (LECTURE ONLY)'!D$20:M$20, "CLO1", 'Exam (LECTURE ONLY)'!D203:M203) / 'Exam (LECTURE ONLY)'!AL$6), "", SUMIF('Exam (LECTURE ONLY)'!D$20:M$20, "CLO1", 'Exam (LECTURE ONLY)'!D203:M203) /'Exam (LECTURE ONLY)'!AL$6),
IF(AND('PRINTABLE (per grading)'!H$16="EXAM", 'PRINTABLE (per grading)'!B$13="Midterm"), IF(ISERROR(SUMIF('Exam (LECTURE ONLY)'!O$20:X$20, "CLO1", 'Exam (LECTURE ONLY)'!O203:X203) / 'Exam (LECTURE ONLY)'!AM$6), "", SUMIF('Exam (LECTURE ONLY)'!O$20:X$20, "CLO1", 'Exam (LECTURE ONLY)'!O203:X203) / 'Exam (LECTURE ONLY)'!AM$6),
IF(AND('PRINTABLE (per grading)'!H$16="EXAM", 'PRINTABLE (per grading)'!B$13="Final"), IF(ISERROR(SUMIF('Exam (LECTURE ONLY)'!Z$20:AI$20, "CLO1", 'Exam (LECTURE ONLY)'!Z203:AI203) / 'Exam (LECTURE ONLY)'!AN$6), "", SUMIF('Exam (LECTURE ONLY)'!Z$20:AI$20, "CLO1", 'Exam (LECTURE ONLY)'!Z203:AI203) / 'Exam (LECTURE ONLY)'!AN$6),
IF(AND('PRINTABLE (per grading)'!H$16="OUTPUT", 'PRINTABLE (per grading)'!B$13="Prelim"), IF(ISERROR(SUMIF(OUTPUT!C$20:M$20, "CLO1", OUTPUT!C203:M203) / OUTPUT!AL$6), "", SUMIF(OUTPUT!C$20:M$20, "CLO1", OUTPUT!C203:M203) / OUTPUT!AL$6),
IF(AND('PRINTABLE (per grading)'!H$16="OUTPUT", 'PRINTABLE (per grading)'!B$13="Midterm"), IF(ISERROR(SUMIF(OUTPUT!O$20:Y$20, "CLO1", OUTPUT!O203:Y203) / OUTPUT!AM$6), "", SUMIF(OUTPUT!O$20:Y$20, "CLO1", OUTPUT!O203:Y203) / OUTPUT!AM$6),
IF(AND('PRINTABLE (per grading)'!H$16="OUTPUT", 'PRINTABLE (per grading)'!B$13="Final"), IF(ISERROR(SUMIF(OUTPUT!AA$20:AI$20, "CLO1", OUTPUT!AA203:AI203) / OUTPUT!AN$6), "", SUMIF(OUTPUT!AA$20:AI$20, "CLO1", OUTPUT!AA203:AI203) / OUTPUT!AN$6),
"")))))),"")</f>
        <v/>
      </c>
      <c r="P201" s="232" t="str">
        <f t="shared" si="98"/>
        <v/>
      </c>
      <c r="Q201" s="233" t="str">
        <f t="shared" si="99"/>
        <v/>
      </c>
      <c r="R201" s="25" t="str">
        <f>IF(B201 &lt;&gt; "", IFERROR(IF(C$16 = "PRELIM", SUMIF('Database (LECTURE-RES-PRAC)'!D$14:AG$14, "CLO2", 'Database (LECTURE-RES-PRAC)'!D198:AG198) / 'Grade computation'!F$5, IF(C$16 = "MIDTERM", SUMIF('Database (LECTURE-RES-PRAC)'!AJ$14:BM$14, "CLO2", 'Database (LECTURE-RES-PRAC)'!AJ198:BM198) / 'Grade computation'!G$5, IF(C$16 = "FINAL", SUMIF('Database (LECTURE-RES-PRAC)'!BP$14:CS$14, "CLO2", 'Database (LECTURE-RES-PRAC)'!BP198:CS198) / 'Grade computation'!H$5,""))),""),"")</f>
        <v/>
      </c>
      <c r="S201" s="232" t="str">
        <f t="shared" si="100"/>
        <v/>
      </c>
      <c r="T201" s="25" t="str">
        <f>IF(B201 &lt;&gt; "",IF(AND('PRINTABLE (per grading)'!H$16="EXAM", 'PRINTABLE (per grading)'!B$13="Prelim"), IF(ISERROR(SUMIF('Exam (LECTURE ONLY)'!D$20:M$20, "CLO2", 'Exam (LECTURE ONLY)'!D203:M203) / 'Exam (LECTURE ONLY)'!AL$7), "", SUMIF('Exam (LECTURE ONLY)'!D$20:M$20, "CLO2", 'Exam (LECTURE ONLY)'!D203:M203) /'Exam (LECTURE ONLY)'!AL$7),
IF(AND('PRINTABLE (per grading)'!H$16="EXAM", 'PRINTABLE (per grading)'!B$13="Midterm"), IF(ISERROR(SUMIF('Exam (LECTURE ONLY)'!O$20:X$20, "CLO2", 'Exam (LECTURE ONLY)'!O203:X203) / 'Exam (LECTURE ONLY)'!AM$7), "", SUMIF('Exam (LECTURE ONLY)'!O$20:X$20, "CLO2", 'Exam (LECTURE ONLY)'!O203:X203) / 'Exam (LECTURE ONLY)'!AM$7),
IF(AND('PRINTABLE (per grading)'!H$16="EXAM", 'PRINTABLE (per grading)'!B$13="Final"), IF(ISERROR(SUMIF('Exam (LECTURE ONLY)'!Z$20:AI$20, "CLO2", 'Exam (LECTURE ONLY)'!Z203:AI203) / 'Exam (LECTURE ONLY)'!AN$7), "", SUMIF('Exam (LECTURE ONLY)'!Z$20:AI$20, "CLO2", 'Exam (LECTURE ONLY)'!Z203:AI203) / 'Exam (LECTURE ONLY)'!AN$7),
IF(AND('PRINTABLE (per grading)'!H$16="OUTPUT", 'PRINTABLE (per grading)'!B$13="Prelim"), IF(ISERROR(SUMIF(OUTPUT!C$20:M$20, "CLO2", OUTPUT!C203:M203) / OUTPUT!AL$7), "", SUMIF(OUTPUT!C$20:M$20, "CLO2", OUTPUT!C203:M203) / OUTPUT!AL$7),
IF(AND('PRINTABLE (per grading)'!H$16="OUTPUT", 'PRINTABLE (per grading)'!B$13="Midterm"), IF(ISERROR(SUMIF(OUTPUT!O$20:Y$20, "CLO2", OUTPUT!O203:Y203) / OUTPUT!AM$7), "", SUMIF(OUTPUT!O$20:Y$20, "CLO2", OUTPUT!O203:Y203) / OUTPUT!AM$7),
IF(AND('PRINTABLE (per grading)'!H$16="OUTPUT", 'PRINTABLE (per grading)'!B$13="Final"), IF(ISERROR(SUMIF(OUTPUT!AA$20:AI$20, "CLO2", OUTPUT!AA203:AI203) / OUTPUT!AN$7), "", SUMIF(OUTPUT!AA$20:AI$20, "CLO2", OUTPUT!AA203:AI203) / OUTPUT!AN$7),
"")))))),"")</f>
        <v/>
      </c>
      <c r="U201" s="232" t="str">
        <f t="shared" si="101"/>
        <v/>
      </c>
      <c r="V201" s="233" t="str">
        <f t="shared" si="102"/>
        <v/>
      </c>
      <c r="W201" s="25" t="str">
        <f>IF(B201 &lt;&gt; "", IFERROR(IF(C$16 = "PRELIM", SUMIF('Database (LECTURE-RES-PRAC)'!D$14:AG$14, "CLO3", 'Database (LECTURE-RES-PRAC)'!D198:AG198) / 'Grade computation'!F$6, IF(C$16 = "MIDTERM", SUMIF('Database (LECTURE-RES-PRAC)'!AJ$14:BM$14, "CLO3", 'Database (LECTURE-RES-PRAC)'!AJ198:BM198) / 'Grade computation'!G$6, IF(C$16 = "FINAL", SUMIF('Database (LECTURE-RES-PRAC)'!BP$14:CS$14, "CLO3", 'Database (LECTURE-RES-PRAC)'!BP198:CS198) / 'Grade computation'!H$6,""))),""),"")</f>
        <v/>
      </c>
      <c r="X201" s="232" t="str">
        <f t="shared" si="103"/>
        <v/>
      </c>
      <c r="Y201" s="25" t="str">
        <f>IF(B201 &lt;&gt; "",IF(AND('PRINTABLE (per grading)'!H$16="EXAM", 'PRINTABLE (per grading)'!B$13="Prelim"), IF(ISERROR(SUMIF('Exam (LECTURE ONLY)'!D$20:M$20, "CLO3", 'Exam (LECTURE ONLY)'!D203:M203) / 'Exam (LECTURE ONLY)'!AL$8), "", SUMIF('Exam (LECTURE ONLY)'!D$20:M$20, "CLO3", 'Exam (LECTURE ONLY)'!D203:M203) /'Exam (LECTURE ONLY)'!AL$8),
IF(AND('PRINTABLE (per grading)'!H$16="EXAM", 'PRINTABLE (per grading)'!B$13="Midterm"), IF(ISERROR(SUMIF('Exam (LECTURE ONLY)'!O$20:X$20, "CLO3", 'Exam (LECTURE ONLY)'!O203:X203) / 'Exam (LECTURE ONLY)'!AM$8), "", SUMIF('Exam (LECTURE ONLY)'!O$20:X$20, "CLO3", 'Exam (LECTURE ONLY)'!O203:X203) / 'Exam (LECTURE ONLY)'!AM$8),
IF(AND('PRINTABLE (per grading)'!H$16="EXAM", 'PRINTABLE (per grading)'!B$13="Final"), IF(ISERROR(SUMIF('Exam (LECTURE ONLY)'!Z$20:AI$20, "CLO3", 'Exam (LECTURE ONLY)'!Z203:AI203) / 'Exam (LECTURE ONLY)'!AN$8), "", SUMIF('Exam (LECTURE ONLY)'!Z$20:AI$20, "CLO3", 'Exam (LECTURE ONLY)'!Z203:AI203) / 'Exam (LECTURE ONLY)'!AN$8),
IF(AND('PRINTABLE (per grading)'!H$16="OUTPUT", 'PRINTABLE (per grading)'!B$13="Prelim"), IF(ISERROR(SUMIF(OUTPUT!C$20:M$20, "CLO3", OUTPUT!C203:M203) / OUTPUT!AL$8), "", SUMIF(OUTPUT!C$20:M$20, "CLO3", OUTPUT!C203:M203) / OUTPUT!AL$8),
IF(AND('PRINTABLE (per grading)'!H$16="OUTPUT", 'PRINTABLE (per grading)'!B$13="Midterm"), IF(ISERROR(SUMIF(OUTPUT!O$20:Y$20, "CLO3", OUTPUT!O203:Y203) / OUTPUT!AM$8), "", SUMIF(OUTPUT!O$20:Y$20, "CLO3", OUTPUT!O203:Y203) / OUTPUT!AM$8),
IF(AND('PRINTABLE (per grading)'!H$16="OUTPUT", 'PRINTABLE (per grading)'!B$13="Final"), IF(ISERROR(SUMIF(OUTPUT!AA$20:AI$20, "CLO3", OUTPUT!AA203:AI203) / OUTPUT!AN$8), "", SUMIF(OUTPUT!AA$20:AI$20, "CLO3", OUTPUT!AA203:AI203) / OUTPUT!AN$8),
"" )))))),"")</f>
        <v/>
      </c>
      <c r="Z201" s="232" t="str">
        <f t="shared" si="104"/>
        <v/>
      </c>
      <c r="AA201" s="233" t="str">
        <f t="shared" si="105"/>
        <v/>
      </c>
      <c r="AB201" s="25" t="str">
        <f>IF(B201 &lt;&gt; "", IFERROR(IF(C$16 = "PRELIM", SUMIF('Database (LECTURE-RES-PRAC)'!D$14:AG$14, "CLO4", 'Database (LECTURE-RES-PRAC)'!D198:AG198) / 'Grade computation'!F$7, IF(C$16 = "MIDTERM", SUMIF('Database (LECTURE-RES-PRAC)'!AJ$14:BM$14, "CLO4", 'Database (LECTURE-RES-PRAC)'!AJ198:BM198) / 'Grade computation'!G$7, IF(C$16 = "FINAL", SUMIF('Database (LECTURE-RES-PRAC)'!BP$14:CS$14, "CLO4", 'Database (LECTURE-RES-PRAC)'!BP198:CS198) / 'Grade computation'!H$7,""))),""),"")</f>
        <v/>
      </c>
      <c r="AC201" s="232" t="str">
        <f t="shared" si="106"/>
        <v/>
      </c>
      <c r="AD201" s="25" t="str">
        <f>IF(B201 &lt;&gt; "",IF(AND('PRINTABLE (per grading)'!H$16="EXAM", 'PRINTABLE (per grading)'!B$13="Prelim"), IF(ISERROR(SUMIF('Exam (LECTURE ONLY)'!D$20:M$20, "CLO4", 'Exam (LECTURE ONLY)'!D203:M203) / 'Exam (LECTURE ONLY)'!AL$9), "", SUMIF('Exam (LECTURE ONLY)'!D$20:M$20, "CLO4", 'Exam (LECTURE ONLY)'!D203:M203) /'Exam (LECTURE ONLY)'!AL$9),
IF(AND('PRINTABLE (per grading)'!H$16="EXAM", 'PRINTABLE (per grading)'!B$13="Midterm"), IF(ISERROR(SUMIF('Exam (LECTURE ONLY)'!O$20:X$20, "CLO4", 'Exam (LECTURE ONLY)'!O203:X203) / 'Exam (LECTURE ONLY)'!AM$9), "", SUMIF('Exam (LECTURE ONLY)'!O$20:X$20, "CLO4", 'Exam (LECTURE ONLY)'!O203:X203) / 'Exam (LECTURE ONLY)'!AM$9),
IF(AND('PRINTABLE (per grading)'!H$16="EXAM", 'PRINTABLE (per grading)'!B$13="Final"), IF(ISERROR(SUMIF('Exam (LECTURE ONLY)'!Z$20:AI$20, "CLO4", 'Exam (LECTURE ONLY)'!Z203:AI203) / 'Exam (LECTURE ONLY)'!AN$9), "", SUMIF('Exam (LECTURE ONLY)'!Z$20:AI$20, "CLO4", 'Exam (LECTURE ONLY)'!Z203:AI203) / 'Exam (LECTURE ONLY)'!AN$9),
IF(AND('PRINTABLE (per grading)'!H$16="OUTPUT", 'PRINTABLE (per grading)'!B$13="Prelim"), IF(ISERROR(SUMIF(OUTPUT!C$20:M$20, "CLO4", OUTPUT!C203:M203) / OUTPUT!AL$9), "", SUMIF(OUTPUT!C$20:M$20, "CLO4", OUTPUT!C203:M203) / OUTPUT!AL$9),
IF(AND('PRINTABLE (per grading)'!H$16="OUTPUT", 'PRINTABLE (per grading)'!B$13="Midterm"), IF(ISERROR(SUMIF(OUTPUT!O$20:Y$20, "CLO4", OUTPUT!O203:Y203) / OUTPUT!AM$9), "", SUMIF(OUTPUT!O$20:Y$20, "CLO4", OUTPUT!O203:Y203) / OUTPUT!AM$9),
IF(AND('PRINTABLE (per grading)'!H$16="OUTPUT", 'PRINTABLE (per grading)'!B$13="Final"), IF(ISERROR(SUMIF(OUTPUT!AA$20:AI$20, "CLO4", OUTPUT!AA203:AI203) / OUTPUT!AN$9), "", SUMIF(OUTPUT!AA$20:AI$20, "CLO4", OUTPUT!AA203:AI203) / OUTPUT!AN$9),
"")))))),"")</f>
        <v/>
      </c>
      <c r="AE201" s="232" t="str">
        <f t="shared" si="107"/>
        <v/>
      </c>
      <c r="AF201" s="233" t="str">
        <f t="shared" si="108"/>
        <v/>
      </c>
      <c r="AG201" s="25" t="str">
        <f>IF(B201 &lt;&gt; "", IFERROR(IF(C$16 = "PRELIM", SUMIF('Database (LECTURE-RES-PRAC)'!D$14:AG$14, "CLO5", 'Database (LECTURE-RES-PRAC)'!D198:AG198) / 'Grade computation'!F$8, IF(C$16 = "MIDTERM", SUMIF('Database (LECTURE-RES-PRAC)'!AJ$14:BM$14, "CLO5", 'Database (LECTURE-RES-PRAC)'!AJ198:BM198) / 'Grade computation'!G$8, IF(C$16 = "FINAL", SUMIF('Database (LECTURE-RES-PRAC)'!BP$14:CS$14, "CLO5", 'Database (LECTURE-RES-PRAC)'!BP198:CS198) / 'Grade computation'!H$8,""))),""),"")</f>
        <v/>
      </c>
      <c r="AH201" s="232" t="str">
        <f t="shared" si="109"/>
        <v/>
      </c>
      <c r="AI201" s="25" t="str">
        <f>IF(B201 &lt;&gt; "",IF(AND('PRINTABLE (per grading)'!H$16="EXAM", 'PRINTABLE (per grading)'!B$13="Prelim"), IF(ISERROR(SUMIF('Exam (LECTURE ONLY)'!D$20:M$20, "CLO5", 'Exam (LECTURE ONLY)'!D203:M203) / 'Exam (LECTURE ONLY)'!AL$10), "", SUMIF('Exam (LECTURE ONLY)'!D$20:M$20, "CLO5", 'Exam (LECTURE ONLY)'!D203:M203) /'Exam (LECTURE ONLY)'!AL$10),
IF(AND('PRINTABLE (per grading)'!H$16="EXAM", 'PRINTABLE (per grading)'!B$13="Midterm"), IF(ISERROR(SUMIF('Exam (LECTURE ONLY)'!O$20:X$20, "CLO5", 'Exam (LECTURE ONLY)'!O203:X203) / 'Exam (LECTURE ONLY)'!AM$10), "", SUMIF('Exam (LECTURE ONLY)'!O$20:X$20, "CLO5", 'Exam (LECTURE ONLY)'!O203:X203) / 'Exam (LECTURE ONLY)'!AM$10),
IF(AND('PRINTABLE (per grading)'!H$16="EXAM", 'PRINTABLE (per grading)'!B$13="Final"), IF(ISERROR(SUMIF('Exam (LECTURE ONLY)'!Z$20:AI$20, "CLO5", 'Exam (LECTURE ONLY)'!Z203:AI203) / 'Exam (LECTURE ONLY)'!AN$10), "", SUMIF('Exam (LECTURE ONLY)'!Z$20:AI$20, "CLO5", 'Exam (LECTURE ONLY)'!Z203:AI203) / 'Exam (LECTURE ONLY)'!AN$10),
IF(AND('PRINTABLE (per grading)'!H$16="OUTPUT", 'PRINTABLE (per grading)'!B$13="Prelim"), IF(ISERROR(SUMIF(OUTPUT!C$20:M$20, "CLO5", OUTPUT!C203:M203) / OUTPUT!AL$10), "", SUMIF(OUTPUT!C$20:M$20, "CLO5", OUTPUT!C203:M203) / OUTPUT!AL$10),
IF(AND('PRINTABLE (per grading)'!H$16="OUTPUT", 'PRINTABLE (per grading)'!B$13="Midterm"), IF(ISERROR(SUMIF(OUTPUT!O$20:Y$20, "CLO5", OUTPUT!O203:Y203) / OUTPUT!AM$10), "", SUMIF(OUTPUT!O$20:Y$20, "CLO5", OUTPUT!O203:Y203) / OUTPUT!AM$10),
IF(AND('PRINTABLE (per grading)'!H$16="OUTPUT", 'PRINTABLE (per grading)'!B$13="Final"), IF(ISERROR(SUMIF(OUTPUT!AA$20:AI$20, "CLO5", OUTPUT!AA203:AI203) / OUTPUT!AN$10), "", SUMIF(OUTPUT!AA$20:AI$20, "CLO5", OUTPUT!AA203:AI203) / OUTPUT!AN$10),
"")))))),"")</f>
        <v/>
      </c>
      <c r="AJ201" s="232" t="str">
        <f t="shared" si="110"/>
        <v/>
      </c>
      <c r="AK201" s="233" t="str">
        <f t="shared" si="111"/>
        <v/>
      </c>
      <c r="AL201" s="25" t="str">
        <f>IF(B201 &lt;&gt; "", IFERROR(IF(C$16 = "PRELIM", SUMIF('Database (LECTURE-RES-PRAC)'!D$14:AG$14, "CLO6", 'Database (LECTURE-RES-PRAC)'!D198:AG198) / 'Grade computation'!F$9, IF(C$16 = "MIDTERM", SUMIF('Database (LECTURE-RES-PRAC)'!AJ$14:BM$14, "CLO6", 'Database (LECTURE-RES-PRAC)'!AJ198:BM198) / 'Grade computation'!G$9, IF(C$16 = "FINAL", SUMIF('Database (LECTURE-RES-PRAC)'!BP$14:CS$14, "CLO6", 'Database (LECTURE-RES-PRAC)'!BP198:CS198) / 'Grade computation'!H$9,""))),""),"")</f>
        <v/>
      </c>
      <c r="AM201" s="232" t="str">
        <f t="shared" si="112"/>
        <v/>
      </c>
      <c r="AN201" s="25" t="str">
        <f>IF(B201 &lt;&gt; "",IF(AND('PRINTABLE (per grading)'!H$16="EXAM", 'PRINTABLE (per grading)'!B$13="Prelim"), IF(ISERROR(SUMIF('Exam (LECTURE ONLY)'!D$20:M$20, "CLO6", 'Exam (LECTURE ONLY)'!D203:M203) / 'Exam (LECTURE ONLY)'!AL$11), "", SUMIF('Exam (LECTURE ONLY)'!D$20:M$20, "CLO6", 'Exam (LECTURE ONLY)'!D203:M203) /'Exam (LECTURE ONLY)'!AL$11),
IF(AND('PRINTABLE (per grading)'!H$16="EXAM", 'PRINTABLE (per grading)'!B$13="Midterm"), IF(ISERROR(SUMIF('Exam (LECTURE ONLY)'!O$20:X$20, "CLO6", 'Exam (LECTURE ONLY)'!O203:X203) / 'Exam (LECTURE ONLY)'!AM$11), "", SUMIF('Exam (LECTURE ONLY)'!O$20:X$20, "CLO6", 'Exam (LECTURE ONLY)'!O203:X203) / 'Exam (LECTURE ONLY)'!AM$11),
IF(AND('PRINTABLE (per grading)'!H$16="EXAM", 'PRINTABLE (per grading)'!B$13="Final"), IF(ISERROR(SUMIF('Exam (LECTURE ONLY)'!Z$20:AI$20, "CLO6", 'Exam (LECTURE ONLY)'!Z203:AI203) / 'Exam (LECTURE ONLY)'!AN$11), "", SUMIF('Exam (LECTURE ONLY)'!Z$20:AI$20, "CLO6", 'Exam (LECTURE ONLY)'!Z203:AI203) / 'Exam (LECTURE ONLY)'!AN$11),
IF(AND('PRINTABLE (per grading)'!H$16="OUTPUT", 'PRINTABLE (per grading)'!B$13="Prelim"), IF(ISERROR(SUMIF(OUTPUT!C$20:M$20, "CLO6", OUTPUT!C203:M203) / OUTPUT!AL$11), "", SUMIF(OUTPUT!C$20:M$20, "CLO6", OUTPUT!C203:M203) / OUTPUT!AL$11),
IF(AND('PRINTABLE (per grading)'!H$16="OUTPUT", 'PRINTABLE (per grading)'!B$13="Midterm"), IF(ISERROR(SUMIF(OUTPUT!O$20:Y$20, "CLO6", OUTPUT!O203:Y203) / OUTPUT!AM$11), "", SUMIF(OUTPUT!O$20:Y$20, "CLO6", OUTPUT!O203:Y203) / OUTPUT!AM$11),
IF(AND('PRINTABLE (per grading)'!H$16="OUTPUT", 'PRINTABLE (per grading)'!B$13="Final"), IF(ISERROR(SUMIF(OUTPUT!AA$20:AI$20, "CLO6", OUTPUT!AA203:AI203) / OUTPUT!AN$11), "", SUMIF(OUTPUT!AA$20:AI$20, "CLO6", OUTPUT!AA203:AI203) / OUTPUT!AN$11),
"")))))),"")</f>
        <v/>
      </c>
      <c r="AO201" s="232" t="str">
        <f t="shared" si="113"/>
        <v/>
      </c>
      <c r="AP201" s="233" t="str">
        <f t="shared" si="114"/>
        <v/>
      </c>
      <c r="AQ201" s="25" t="str">
        <f>IF(B201 &lt;&gt; "", IFERROR(IF(C$16 = "PRELIM", SUMIF('Database (LECTURE-RES-PRAC)'!D$14:AG$14, "CLO7", 'Database (LECTURE-RES-PRAC)'!D198:AG198) / 'Grade computation'!F$10, IF(C$16 = "MIDTERM", SUMIF('Database (LECTURE-RES-PRAC)'!AJ$14:BM$14, "CLO7", 'Database (LECTURE-RES-PRAC)'!AJ198:BM198) / 'Grade computation'!G$10, IF(C$16 = "FINAL", SUMIF('Database (LECTURE-RES-PRAC)'!BP$14:CS$14, "CLO7", 'Database (LECTURE-RES-PRAC)'!BP198:CS198) / 'Grade computation'!H$10,""))),""),"")</f>
        <v/>
      </c>
      <c r="AR201" s="232" t="str">
        <f t="shared" si="115"/>
        <v/>
      </c>
      <c r="AS201" s="25" t="str">
        <f>IF(B201 &lt;&gt; "",IF(AND('PRINTABLE (per grading)'!H$16="EXAM", 'PRINTABLE (per grading)'!B$13="Prelim"), IF(ISERROR(SUMIF('Exam (LECTURE ONLY)'!D$20:M$20, "CLO7", 'Exam (LECTURE ONLY)'!D203:M203) / 'Exam (LECTURE ONLY)'!AL$12), "", SUMIF('Exam (LECTURE ONLY)'!D$20:M$20, "CLO7", 'Exam (LECTURE ONLY)'!D203:M203) /'Exam (LECTURE ONLY)'!AL$12),
IF(AND('PRINTABLE (per grading)'!H$16="EXAM", 'PRINTABLE (per grading)'!B$13="Midterm"), IF(ISERROR(SUMIF('Exam (LECTURE ONLY)'!O$20:X$20, "CLO7", 'Exam (LECTURE ONLY)'!O203:X203) / 'Exam (LECTURE ONLY)'!AM$12), "", SUMIF('Exam (LECTURE ONLY)'!O$20:X$20, "CLO7", 'Exam (LECTURE ONLY)'!O203:X203) / 'Exam (LECTURE ONLY)'!AM$12),
IF(AND('PRINTABLE (per grading)'!H$16="EXAM", 'PRINTABLE (per grading)'!B$13="Final"), IF(ISERROR(SUMIF('Exam (LECTURE ONLY)'!Z$20:AI$20, "CLO7", 'Exam (LECTURE ONLY)'!Z203:AI203) / 'Exam (LECTURE ONLY)'!AN$12), "", SUMIF('Exam (LECTURE ONLY)'!Z$20:AI$20, "CLO7", 'Exam (LECTURE ONLY)'!Z203:AI203) / 'Exam (LECTURE ONLY)'!AN$12),
IF(AND('PRINTABLE (per grading)'!H$16="OUTPUT", 'PRINTABLE (per grading)'!B$13="Prelim"), IF(ISERROR(SUMIF(OUTPUT!C$20:M$20, "CLO7", OUTPUT!C203:M203) / OUTPUT!AL$12), "", SUMIF(OUTPUT!C$20:M$20, "CLO7", OUTPUT!C203:M203) / OUTPUT!AL$12),
IF(AND('PRINTABLE (per grading)'!H$16="OUTPUT", 'PRINTABLE (per grading)'!B$13="Midterm"), IF(ISERROR(SUMIF(OUTPUT!O$20:Y$20, "CLO7", OUTPUT!O203:Y203) / OUTPUT!AM$12), "", SUMIF(OUTPUT!O$20:Y$20, "CLO7", OUTPUT!O203:Y203) / OUTPUT!AM$12),
IF(AND('PRINTABLE (per grading)'!H$16="OUTPUT", 'PRINTABLE (per grading)'!B$13="Final"), IF(ISERROR(SUMIF(OUTPUT!AA$20:AI$20, "CLO7", OUTPUT!AA203:AI203) / OUTPUT!AN$12), "", SUMIF(OUTPUT!AA$20:AI$20, "CLO7", OUTPUT!AA203:AI203) / OUTPUT!AN$12),
"")))))),"")</f>
        <v/>
      </c>
      <c r="AT201" s="232" t="str">
        <f t="shared" si="116"/>
        <v/>
      </c>
      <c r="AU201" s="233" t="str">
        <f t="shared" si="117"/>
        <v/>
      </c>
      <c r="AV201" s="25" t="str">
        <f>IF(B201 &lt;&gt; "", IFERROR(IF(C$16 = "PRELIM", SUMIF('Database (LECTURE-RES-PRAC)'!D$14:AG$14, "CLO8", 'Database (LECTURE-RES-PRAC)'!D198:AG198) / 'Grade computation'!F$11, IF(C$16 = "MIDTERM", SUMIF('Database (LECTURE-RES-PRAC)'!AJ$14:BM$14, "CLO8", 'Database (LECTURE-RES-PRAC)'!AJ198:BM198) / 'Grade computation'!G$11, IF(C$16 = "FINAL", SUMIF('Database (LECTURE-RES-PRAC)'!BP$14:CS$14, "CLO8", 'Database (LECTURE-RES-PRAC)'!BP198:CS198) / 'Grade computation'!H$11,""))),""),"")</f>
        <v/>
      </c>
      <c r="AW201" s="232" t="str">
        <f t="shared" si="118"/>
        <v/>
      </c>
      <c r="AX201" s="25" t="str">
        <f>IF(B201 &lt;&gt; "",IF(AND('PRINTABLE (per grading)'!H$16="EXAM", 'PRINTABLE (per grading)'!B$13="Prelim"), IF(ISERROR(SUMIF('Exam (LECTURE ONLY)'!D$20:M$20, "CLO8", 'Exam (LECTURE ONLY)'!D203:M203) / 'Exam (LECTURE ONLY)'!AL$13), "", SUMIF('Exam (LECTURE ONLY)'!D$20:M$20, "CLO8", 'Exam (LECTURE ONLY)'!D203:M203) /'Exam (LECTURE ONLY)'!AL$13),
IF(AND('PRINTABLE (per grading)'!H$16="EXAM", 'PRINTABLE (per grading)'!B$13="Midterm"), IF(ISERROR(SUMIF('Exam (LECTURE ONLY)'!O$20:X$20, "CLO8", 'Exam (LECTURE ONLY)'!O203:X203) / 'Exam (LECTURE ONLY)'!AM$13), "", SUMIF('Exam (LECTURE ONLY)'!O$20:X$20, "CLO8", 'Exam (LECTURE ONLY)'!O203:X203) / 'Exam (LECTURE ONLY)'!AM$13),
IF(AND('PRINTABLE (per grading)'!H$16="EXAM", 'PRINTABLE (per grading)'!B$13="Final"), IF(ISERROR(SUMIF('Exam (LECTURE ONLY)'!Z$20:AI$20, "CLO8", 'Exam (LECTURE ONLY)'!Z203:AI203) / 'Exam (LECTURE ONLY)'!AN$13), "", SUMIF('Exam (LECTURE ONLY)'!Z$20:AI$20, "CLO8", 'Exam (LECTURE ONLY)'!Z203:AI203) / 'Exam (LECTURE ONLY)'!AN$13),
IF(AND('PRINTABLE (per grading)'!H$16="OUTPUT", 'PRINTABLE (per grading)'!B$13="Prelim"), IF(ISERROR(SUMIF(OUTPUT!C$20:M$20, "CLO8", OUTPUT!C203:M203) / OUTPUT!AL$13), "", SUMIF(OUTPUT!C$20:M$20, "CLO8", OUTPUT!C203:M203) / OUTPUT!AL$13),
IF(AND('PRINTABLE (per grading)'!H$16="OUTPUT", 'PRINTABLE (per grading)'!B$13="Midterm"), IF(ISERROR(SUMIF(OUTPUT!O$20:Y$20, "CLO8", OUTPUT!O203:Y203) / OUTPUT!AM$13), "", SUMIF(OUTPUT!O$20:Y$20, "CLO8", OUTPUT!O203:Y203) / OUTPUT!AM$13),
IF(AND('PRINTABLE (per grading)'!H$16="OUTPUT", 'PRINTABLE (per grading)'!B$13="Final"), IF(ISERROR(SUMIF(OUTPUT!AA$20:AI$20, "CLO8", OUTPUT!AA203:AI203) / OUTPUT!AN$13), "", SUMIF(OUTPUT!AA$20:AI$20, "CLO8", OUTPUT!AA203:AI203) / OUTPUT!AN$13),
"")))))),"")</f>
        <v/>
      </c>
      <c r="AY201" s="232" t="str">
        <f t="shared" si="119"/>
        <v/>
      </c>
      <c r="AZ201" s="233" t="str">
        <f t="shared" si="120"/>
        <v/>
      </c>
      <c r="BA201" s="25" t="str">
        <f>IF(B201 &lt;&gt; "", IFERROR(IF(C$16 = "PRELIM", SUMIF('Database (LECTURE-RES-PRAC)'!D$14:AG$14, "CLO9", 'Database (LECTURE-RES-PRAC)'!D198:AG198) / 'Grade computation'!F$12, IF(C$16 = "MIDTERM", SUMIF('Database (LECTURE-RES-PRAC)'!AJ$14:BM$14, "CLO9", 'Database (LECTURE-RES-PRAC)'!AJ198:BM198) / 'Grade computation'!G$12, IF(C$16 = "FINAL", SUMIF('Database (LECTURE-RES-PRAC)'!BP$14:CS$14, "CLO9", 'Database (LECTURE-RES-PRAC)'!BP198:CS198) / 'Grade computation'!H$12,""))),""),"")</f>
        <v/>
      </c>
      <c r="BB201" s="232" t="str">
        <f t="shared" si="121"/>
        <v/>
      </c>
      <c r="BC201" s="25" t="str">
        <f>IF(B201 &lt;&gt; "",IF(AND('PRINTABLE (per grading)'!H$16="EXAM", 'PRINTABLE (per grading)'!B$13="Prelim"), IF(ISERROR(SUMIF('Exam (LECTURE ONLY)'!D$20:M$20, "CLO9", 'Exam (LECTURE ONLY)'!D203:M203) / 'Exam (LECTURE ONLY)'!AL$14), "", SUMIF('Exam (LECTURE ONLY)'!D$20:M$20, "CLO9", 'Exam (LECTURE ONLY)'!D203:M203) /'Exam (LECTURE ONLY)'!AL$14),
IF(AND('PRINTABLE (per grading)'!H$16="EXAM", 'PRINTABLE (per grading)'!B$13="Midterm"), IF(ISERROR(SUMIF('Exam (LECTURE ONLY)'!O$20:X$20, "CLO9", 'Exam (LECTURE ONLY)'!O203:X203) / 'Exam (LECTURE ONLY)'!AM$14), "", SUMIF('Exam (LECTURE ONLY)'!O$20:X$20, "CLO9", 'Exam (LECTURE ONLY)'!O203:X203) / 'Exam (LECTURE ONLY)'!AM$14),
IF(AND('PRINTABLE (per grading)'!H$16="EXAM", 'PRINTABLE (per grading)'!B$13="Final"), IF(ISERROR(SUMIF('Exam (LECTURE ONLY)'!Z$20:AI$20, "CLO9", 'Exam (LECTURE ONLY)'!Z203:AI203) / 'Exam (LECTURE ONLY)'!AN$14), "", SUMIF('Exam (LECTURE ONLY)'!Z$20:AI$20, "CLO9", 'Exam (LECTURE ONLY)'!Z203:AI203) / 'Exam (LECTURE ONLY)'!AN$14),
IF(AND('PRINTABLE (per grading)'!H$16="OUTPUT", 'PRINTABLE (per grading)'!B$13="Prelim"), IF(ISERROR(SUMIF(OUTPUT!C$20:M$20, "CLO9", OUTPUT!C203:M203) / OUTPUT!AL$14), "", SUMIF(OUTPUT!C$20:M$20, "CLO9", OUTPUT!C203:M203) / OUTPUT!AL$14),
IF(AND('PRINTABLE (per grading)'!H$16="OUTPUT", 'PRINTABLE (per grading)'!B$13="Midterm"), IF(ISERROR(SUMIF(OUTPUT!O$20:Y$20, "CLO9", OUTPUT!O203:Y203) / OUTPUT!AM$14), "", SUMIF(OUTPUT!O$20:Y$20, "CLO9", OUTPUT!O203:Y203) / OUTPUT!AM$14),
IF(AND('PRINTABLE (per grading)'!H$16="OUTPUT", 'PRINTABLE (per grading)'!B$13="Final"), IF(ISERROR(SUMIF(OUTPUT!AA$20:AI$20, "CLO9", OUTPUT!AA203:AI203) / OUTPUT!AN$14), "", SUMIF(OUTPUT!AA$20:AI$20, "CLO9", OUTPUT!AA203:AI203) / OUTPUT!AN$14),
"")))))),"")</f>
        <v/>
      </c>
      <c r="BD201" s="232" t="str">
        <f t="shared" si="122"/>
        <v/>
      </c>
      <c r="BE201" s="233" t="str">
        <f t="shared" si="123"/>
        <v/>
      </c>
      <c r="BF201" s="25" t="str">
        <f>IF(B201 &lt;&gt; "", IFERROR(IF(C$16 = "PRELIM", SUMIF('Database (LECTURE-RES-PRAC)'!D$14:AG$14, "CLO10", 'Database (LECTURE-RES-PRAC)'!D198:AG198) / 'Grade computation'!F$13, IF(C$16 = "MIDTERM", SUMIF('Database (LECTURE-RES-PRAC)'!AJ$14:BM$14, "CLO10", 'Database (LECTURE-RES-PRAC)'!AJ198:BM198) / 'Grade computation'!G$13, IF(C$16 = "FINAL", SUMIF('Database (LECTURE-RES-PRAC)'!BP$14:CS$14, "CLO10", 'Database (LECTURE-RES-PRAC)'!BP198:CS198) / 'Grade computation'!H$13,""))),""),"")</f>
        <v/>
      </c>
      <c r="BG201" s="232" t="str">
        <f t="shared" si="124"/>
        <v/>
      </c>
      <c r="BH201" s="25" t="str">
        <f>IF(B201 &lt;&gt; "",IF(AND('PRINTABLE (per grading)'!H$16="EXAM", 'PRINTABLE (per grading)'!B$13="Prelim"), IF(ISERROR(SUMIF('Exam (LECTURE ONLY)'!D$20:M$20, "CLO10", 'Exam (LECTURE ONLY)'!D203:M203) / 'Exam (LECTURE ONLY)'!AL$15), "", SUMIF('Exam (LECTURE ONLY)'!D$20:M$20, "CLO10", 'Exam (LECTURE ONLY)'!D203:M203) /'Exam (LECTURE ONLY)'!AL$15),
IF(AND('PRINTABLE (per grading)'!H$16="EXAM", 'PRINTABLE (per grading)'!B$13="Midterm"), IF(ISERROR(SUMIF('Exam (LECTURE ONLY)'!O$20:X$20, "CLO10", 'Exam (LECTURE ONLY)'!O203:X203) / 'Exam (LECTURE ONLY)'!AM$15), "", SUMIF('Exam (LECTURE ONLY)'!O$20:X$20, "CLO10", 'Exam (LECTURE ONLY)'!O203:X203) / 'Exam (LECTURE ONLY)'!AM$15),
IF(AND('PRINTABLE (per grading)'!H$16="EXAM", 'PRINTABLE (per grading)'!B$13="Final"), IF(ISERROR(SUMIF('Exam (LECTURE ONLY)'!Z$20:AI$20, "CLO10", 'Exam (LECTURE ONLY)'!Z203:AI203) / 'Exam (LECTURE ONLY)'!AN$15), "", SUMIF('Exam (LECTURE ONLY)'!Z$20:AI$20, "CLO10", 'Exam (LECTURE ONLY)'!Z203:AI203) / 'Exam (LECTURE ONLY)'!AN$15),
IF(AND('PRINTABLE (per grading)'!H$16="OUTPUT", 'PRINTABLE (per grading)'!B$13="Prelim"), IF(ISERROR(SUMIF(OUTPUT!C$20:M$20, "CLO10", OUTPUT!C203:M203) / OUTPUT!AL$15), "", SUMIF(OUTPUT!C$20:M$20, "CLO10", OUTPUT!C203:M203) / OUTPUT!AL$15),
IF(AND('PRINTABLE (per grading)'!H$16="OUTPUT", 'PRINTABLE (per grading)'!B$13="Midterm"), IF(ISERROR(SUMIF(OUTPUT!O$20:Y$20, "CLO10", OUTPUT!O203:Y203) / OUTPUT!AM$15), "", SUMIF(OUTPUT!O$20:Y$20, "CLO10", OUTPUT!O203:Y203) / OUTPUT!AM$15),
IF(AND('PRINTABLE (per grading)'!H$16="OUTPUT", 'PRINTABLE (per grading)'!B$13="Final"), IF(ISERROR(SUMIF(OUTPUT!AA$20:AI$20, "CLO10", OUTPUT!AA203:AI203) / OUTPUT!AN$15), "", SUMIF(OUTPUT!AA$20:AI$20, "CLO10", OUTPUT!AA203:AI203) / OUTPUT!AN$15),
"")))))),"")</f>
        <v/>
      </c>
      <c r="BI201" s="232" t="str">
        <f t="shared" si="125"/>
        <v/>
      </c>
      <c r="BJ201" s="233" t="str">
        <f t="shared" si="126"/>
        <v/>
      </c>
      <c r="BK201" s="2"/>
    </row>
    <row r="202" spans="1:63" ht="20.100000000000001" customHeight="1">
      <c r="A202" s="212" t="str">
        <f>IF(ISBLANK('Database (LECTURE-RES-PRAC)'!A199),"",'Database (LECTURE-RES-PRAC)'!A199)</f>
        <v/>
      </c>
      <c r="B202" s="213" t="str">
        <f>IF(ISBLANK('Database (LECTURE-RES-PRAC)'!B199),"",'Database (LECTURE-RES-PRAC)'!B199)</f>
        <v/>
      </c>
      <c r="C202" s="134" t="str">
        <f>IF(B202&lt;&gt;"",IF(C$16="PRELIM",'Grade computation'!C202, IF(C$16="MIDTERM",'Grade computation'!K202, IF(C$16="FINAL",'Grade computation'!S202,""))),"")</f>
        <v/>
      </c>
      <c r="D202" s="135" t="str">
        <f t="shared" si="1"/>
        <v/>
      </c>
      <c r="E202" s="134" t="str">
        <f>IF(B202&lt;&gt;"", IF(C$16="PRELIM",'Grade computation'!E202, IF(C$16="MIDTERM",'Grade computation'!M202, IF(C$16="FINAL",'Grade computation'!U202,""))),"")</f>
        <v/>
      </c>
      <c r="F202" s="136" t="str">
        <f t="shared" si="2"/>
        <v/>
      </c>
      <c r="G202" s="137" t="str">
        <f t="shared" si="3"/>
        <v/>
      </c>
      <c r="H202" s="207" t="str">
        <f>IF(B202&lt;&gt;"",IF(C$16="PRELIM", 'Grade computation'!H202, IF(C$16="MIDTERM", 'Grade computation'!P202, IF(C$16="FINAL",'Grade computation'!X202, ""))),"")</f>
        <v/>
      </c>
      <c r="I202" s="137" t="str">
        <f t="shared" si="4"/>
        <v/>
      </c>
      <c r="J202" s="139" t="str">
        <f t="shared" si="5"/>
        <v/>
      </c>
      <c r="K202" s="377" t="str">
        <f t="shared" si="6"/>
        <v/>
      </c>
      <c r="L202" s="434"/>
      <c r="M202" s="25" t="str">
        <f>IF(B202 &lt;&gt; "", IFERROR(IF(C$16 = "PRELIM", SUMIF('Database (LECTURE-RES-PRAC)'!D$14:AG$14, "CLO1", 'Database (LECTURE-RES-PRAC)'!D199:AG199) / 'Grade computation'!F$4, IF(C$16 = "MIDTERM", SUMIF('Database (LECTURE-RES-PRAC)'!AJ$14:BM$14, "CLO1", 'Database (LECTURE-RES-PRAC)'!AJ199:BM199) / 'Grade computation'!G$4, IF(C$16 = "FINAL", SUMIF('Database (LECTURE-RES-PRAC)'!BP$14:CS$14, "CLO1", 'Database (LECTURE-RES-PRAC)'!BP199:CS199) / 'Grade computation'!H$4,""))),""),"")</f>
        <v/>
      </c>
      <c r="N202" s="232" t="str">
        <f t="shared" si="97"/>
        <v/>
      </c>
      <c r="O202" s="25" t="str">
        <f>IF(B202 &lt;&gt; "",IF(AND('PRINTABLE (per grading)'!H$16="EXAM", 'PRINTABLE (per grading)'!B$13="Prelim"), IF(ISERROR(SUMIF('Exam (LECTURE ONLY)'!D$20:M$20, "CLO1", 'Exam (LECTURE ONLY)'!D204:M204) / 'Exam (LECTURE ONLY)'!AL$6), "", SUMIF('Exam (LECTURE ONLY)'!D$20:M$20, "CLO1", 'Exam (LECTURE ONLY)'!D204:M204) /'Exam (LECTURE ONLY)'!AL$6),
IF(AND('PRINTABLE (per grading)'!H$16="EXAM", 'PRINTABLE (per grading)'!B$13="Midterm"), IF(ISERROR(SUMIF('Exam (LECTURE ONLY)'!O$20:X$20, "CLO1", 'Exam (LECTURE ONLY)'!O204:X204) / 'Exam (LECTURE ONLY)'!AM$6), "", SUMIF('Exam (LECTURE ONLY)'!O$20:X$20, "CLO1", 'Exam (LECTURE ONLY)'!O204:X204) / 'Exam (LECTURE ONLY)'!AM$6),
IF(AND('PRINTABLE (per grading)'!H$16="EXAM", 'PRINTABLE (per grading)'!B$13="Final"), IF(ISERROR(SUMIF('Exam (LECTURE ONLY)'!Z$20:AI$20, "CLO1", 'Exam (LECTURE ONLY)'!Z204:AI204) / 'Exam (LECTURE ONLY)'!AN$6), "", SUMIF('Exam (LECTURE ONLY)'!Z$20:AI$20, "CLO1", 'Exam (LECTURE ONLY)'!Z204:AI204) / 'Exam (LECTURE ONLY)'!AN$6),
IF(AND('PRINTABLE (per grading)'!H$16="OUTPUT", 'PRINTABLE (per grading)'!B$13="Prelim"), IF(ISERROR(SUMIF(OUTPUT!C$20:M$20, "CLO1", OUTPUT!C204:M204) / OUTPUT!AL$6), "", SUMIF(OUTPUT!C$20:M$20, "CLO1", OUTPUT!C204:M204) / OUTPUT!AL$6),
IF(AND('PRINTABLE (per grading)'!H$16="OUTPUT", 'PRINTABLE (per grading)'!B$13="Midterm"), IF(ISERROR(SUMIF(OUTPUT!O$20:Y$20, "CLO1", OUTPUT!O204:Y204) / OUTPUT!AM$6), "", SUMIF(OUTPUT!O$20:Y$20, "CLO1", OUTPUT!O204:Y204) / OUTPUT!AM$6),
IF(AND('PRINTABLE (per grading)'!H$16="OUTPUT", 'PRINTABLE (per grading)'!B$13="Final"), IF(ISERROR(SUMIF(OUTPUT!AA$20:AI$20, "CLO1", OUTPUT!AA204:AI204) / OUTPUT!AN$6), "", SUMIF(OUTPUT!AA$20:AI$20, "CLO1", OUTPUT!AA204:AI204) / OUTPUT!AN$6),
"")))))),"")</f>
        <v/>
      </c>
      <c r="P202" s="232" t="str">
        <f t="shared" si="98"/>
        <v/>
      </c>
      <c r="Q202" s="233" t="str">
        <f t="shared" si="99"/>
        <v/>
      </c>
      <c r="R202" s="25" t="str">
        <f>IF(B202 &lt;&gt; "", IFERROR(IF(C$16 = "PRELIM", SUMIF('Database (LECTURE-RES-PRAC)'!D$14:AG$14, "CLO2", 'Database (LECTURE-RES-PRAC)'!D199:AG199) / 'Grade computation'!F$5, IF(C$16 = "MIDTERM", SUMIF('Database (LECTURE-RES-PRAC)'!AJ$14:BM$14, "CLO2", 'Database (LECTURE-RES-PRAC)'!AJ199:BM199) / 'Grade computation'!G$5, IF(C$16 = "FINAL", SUMIF('Database (LECTURE-RES-PRAC)'!BP$14:CS$14, "CLO2", 'Database (LECTURE-RES-PRAC)'!BP199:CS199) / 'Grade computation'!H$5,""))),""),"")</f>
        <v/>
      </c>
      <c r="S202" s="232" t="str">
        <f t="shared" si="100"/>
        <v/>
      </c>
      <c r="T202" s="25" t="str">
        <f>IF(B202 &lt;&gt; "",IF(AND('PRINTABLE (per grading)'!H$16="EXAM", 'PRINTABLE (per grading)'!B$13="Prelim"), IF(ISERROR(SUMIF('Exam (LECTURE ONLY)'!D$20:M$20, "CLO2", 'Exam (LECTURE ONLY)'!D204:M204) / 'Exam (LECTURE ONLY)'!AL$7), "", SUMIF('Exam (LECTURE ONLY)'!D$20:M$20, "CLO2", 'Exam (LECTURE ONLY)'!D204:M204) /'Exam (LECTURE ONLY)'!AL$7),
IF(AND('PRINTABLE (per grading)'!H$16="EXAM", 'PRINTABLE (per grading)'!B$13="Midterm"), IF(ISERROR(SUMIF('Exam (LECTURE ONLY)'!O$20:X$20, "CLO2", 'Exam (LECTURE ONLY)'!O204:X204) / 'Exam (LECTURE ONLY)'!AM$7), "", SUMIF('Exam (LECTURE ONLY)'!O$20:X$20, "CLO2", 'Exam (LECTURE ONLY)'!O204:X204) / 'Exam (LECTURE ONLY)'!AM$7),
IF(AND('PRINTABLE (per grading)'!H$16="EXAM", 'PRINTABLE (per grading)'!B$13="Final"), IF(ISERROR(SUMIF('Exam (LECTURE ONLY)'!Z$20:AI$20, "CLO2", 'Exam (LECTURE ONLY)'!Z204:AI204) / 'Exam (LECTURE ONLY)'!AN$7), "", SUMIF('Exam (LECTURE ONLY)'!Z$20:AI$20, "CLO2", 'Exam (LECTURE ONLY)'!Z204:AI204) / 'Exam (LECTURE ONLY)'!AN$7),
IF(AND('PRINTABLE (per grading)'!H$16="OUTPUT", 'PRINTABLE (per grading)'!B$13="Prelim"), IF(ISERROR(SUMIF(OUTPUT!C$20:M$20, "CLO2", OUTPUT!C204:M204) / OUTPUT!AL$7), "", SUMIF(OUTPUT!C$20:M$20, "CLO2", OUTPUT!C204:M204) / OUTPUT!AL$7),
IF(AND('PRINTABLE (per grading)'!H$16="OUTPUT", 'PRINTABLE (per grading)'!B$13="Midterm"), IF(ISERROR(SUMIF(OUTPUT!O$20:Y$20, "CLO2", OUTPUT!O204:Y204) / OUTPUT!AM$7), "", SUMIF(OUTPUT!O$20:Y$20, "CLO2", OUTPUT!O204:Y204) / OUTPUT!AM$7),
IF(AND('PRINTABLE (per grading)'!H$16="OUTPUT", 'PRINTABLE (per grading)'!B$13="Final"), IF(ISERROR(SUMIF(OUTPUT!AA$20:AI$20, "CLO2", OUTPUT!AA204:AI204) / OUTPUT!AN$7), "", SUMIF(OUTPUT!AA$20:AI$20, "CLO2", OUTPUT!AA204:AI204) / OUTPUT!AN$7),
"")))))),"")</f>
        <v/>
      </c>
      <c r="U202" s="232" t="str">
        <f t="shared" si="101"/>
        <v/>
      </c>
      <c r="V202" s="233" t="str">
        <f t="shared" si="102"/>
        <v/>
      </c>
      <c r="W202" s="25" t="str">
        <f>IF(B202 &lt;&gt; "", IFERROR(IF(C$16 = "PRELIM", SUMIF('Database (LECTURE-RES-PRAC)'!D$14:AG$14, "CLO3", 'Database (LECTURE-RES-PRAC)'!D199:AG199) / 'Grade computation'!F$6, IF(C$16 = "MIDTERM", SUMIF('Database (LECTURE-RES-PRAC)'!AJ$14:BM$14, "CLO3", 'Database (LECTURE-RES-PRAC)'!AJ199:BM199) / 'Grade computation'!G$6, IF(C$16 = "FINAL", SUMIF('Database (LECTURE-RES-PRAC)'!BP$14:CS$14, "CLO3", 'Database (LECTURE-RES-PRAC)'!BP199:CS199) / 'Grade computation'!H$6,""))),""),"")</f>
        <v/>
      </c>
      <c r="X202" s="232" t="str">
        <f t="shared" si="103"/>
        <v/>
      </c>
      <c r="Y202" s="25" t="str">
        <f>IF(B202 &lt;&gt; "",IF(AND('PRINTABLE (per grading)'!H$16="EXAM", 'PRINTABLE (per grading)'!B$13="Prelim"), IF(ISERROR(SUMIF('Exam (LECTURE ONLY)'!D$20:M$20, "CLO3", 'Exam (LECTURE ONLY)'!D204:M204) / 'Exam (LECTURE ONLY)'!AL$8), "", SUMIF('Exam (LECTURE ONLY)'!D$20:M$20, "CLO3", 'Exam (LECTURE ONLY)'!D204:M204) /'Exam (LECTURE ONLY)'!AL$8),
IF(AND('PRINTABLE (per grading)'!H$16="EXAM", 'PRINTABLE (per grading)'!B$13="Midterm"), IF(ISERROR(SUMIF('Exam (LECTURE ONLY)'!O$20:X$20, "CLO3", 'Exam (LECTURE ONLY)'!O204:X204) / 'Exam (LECTURE ONLY)'!AM$8), "", SUMIF('Exam (LECTURE ONLY)'!O$20:X$20, "CLO3", 'Exam (LECTURE ONLY)'!O204:X204) / 'Exam (LECTURE ONLY)'!AM$8),
IF(AND('PRINTABLE (per grading)'!H$16="EXAM", 'PRINTABLE (per grading)'!B$13="Final"), IF(ISERROR(SUMIF('Exam (LECTURE ONLY)'!Z$20:AI$20, "CLO3", 'Exam (LECTURE ONLY)'!Z204:AI204) / 'Exam (LECTURE ONLY)'!AN$8), "", SUMIF('Exam (LECTURE ONLY)'!Z$20:AI$20, "CLO3", 'Exam (LECTURE ONLY)'!Z204:AI204) / 'Exam (LECTURE ONLY)'!AN$8),
IF(AND('PRINTABLE (per grading)'!H$16="OUTPUT", 'PRINTABLE (per grading)'!B$13="Prelim"), IF(ISERROR(SUMIF(OUTPUT!C$20:M$20, "CLO3", OUTPUT!C204:M204) / OUTPUT!AL$8), "", SUMIF(OUTPUT!C$20:M$20, "CLO3", OUTPUT!C204:M204) / OUTPUT!AL$8),
IF(AND('PRINTABLE (per grading)'!H$16="OUTPUT", 'PRINTABLE (per grading)'!B$13="Midterm"), IF(ISERROR(SUMIF(OUTPUT!O$20:Y$20, "CLO3", OUTPUT!O204:Y204) / OUTPUT!AM$8), "", SUMIF(OUTPUT!O$20:Y$20, "CLO3", OUTPUT!O204:Y204) / OUTPUT!AM$8),
IF(AND('PRINTABLE (per grading)'!H$16="OUTPUT", 'PRINTABLE (per grading)'!B$13="Final"), IF(ISERROR(SUMIF(OUTPUT!AA$20:AI$20, "CLO3", OUTPUT!AA204:AI204) / OUTPUT!AN$8), "", SUMIF(OUTPUT!AA$20:AI$20, "CLO3", OUTPUT!AA204:AI204) / OUTPUT!AN$8),
"" )))))),"")</f>
        <v/>
      </c>
      <c r="Z202" s="232" t="str">
        <f t="shared" si="104"/>
        <v/>
      </c>
      <c r="AA202" s="233" t="str">
        <f t="shared" si="105"/>
        <v/>
      </c>
      <c r="AB202" s="25" t="str">
        <f>IF(B202 &lt;&gt; "", IFERROR(IF(C$16 = "PRELIM", SUMIF('Database (LECTURE-RES-PRAC)'!D$14:AG$14, "CLO4", 'Database (LECTURE-RES-PRAC)'!D199:AG199) / 'Grade computation'!F$7, IF(C$16 = "MIDTERM", SUMIF('Database (LECTURE-RES-PRAC)'!AJ$14:BM$14, "CLO4", 'Database (LECTURE-RES-PRAC)'!AJ199:BM199) / 'Grade computation'!G$7, IF(C$16 = "FINAL", SUMIF('Database (LECTURE-RES-PRAC)'!BP$14:CS$14, "CLO4", 'Database (LECTURE-RES-PRAC)'!BP199:CS199) / 'Grade computation'!H$7,""))),""),"")</f>
        <v/>
      </c>
      <c r="AC202" s="232" t="str">
        <f t="shared" si="106"/>
        <v/>
      </c>
      <c r="AD202" s="25" t="str">
        <f>IF(B202 &lt;&gt; "",IF(AND('PRINTABLE (per grading)'!H$16="EXAM", 'PRINTABLE (per grading)'!B$13="Prelim"), IF(ISERROR(SUMIF('Exam (LECTURE ONLY)'!D$20:M$20, "CLO4", 'Exam (LECTURE ONLY)'!D204:M204) / 'Exam (LECTURE ONLY)'!AL$9), "", SUMIF('Exam (LECTURE ONLY)'!D$20:M$20, "CLO4", 'Exam (LECTURE ONLY)'!D204:M204) /'Exam (LECTURE ONLY)'!AL$9),
IF(AND('PRINTABLE (per grading)'!H$16="EXAM", 'PRINTABLE (per grading)'!B$13="Midterm"), IF(ISERROR(SUMIF('Exam (LECTURE ONLY)'!O$20:X$20, "CLO4", 'Exam (LECTURE ONLY)'!O204:X204) / 'Exam (LECTURE ONLY)'!AM$9), "", SUMIF('Exam (LECTURE ONLY)'!O$20:X$20, "CLO4", 'Exam (LECTURE ONLY)'!O204:X204) / 'Exam (LECTURE ONLY)'!AM$9),
IF(AND('PRINTABLE (per grading)'!H$16="EXAM", 'PRINTABLE (per grading)'!B$13="Final"), IF(ISERROR(SUMIF('Exam (LECTURE ONLY)'!Z$20:AI$20, "CLO4", 'Exam (LECTURE ONLY)'!Z204:AI204) / 'Exam (LECTURE ONLY)'!AN$9), "", SUMIF('Exam (LECTURE ONLY)'!Z$20:AI$20, "CLO4", 'Exam (LECTURE ONLY)'!Z204:AI204) / 'Exam (LECTURE ONLY)'!AN$9),
IF(AND('PRINTABLE (per grading)'!H$16="OUTPUT", 'PRINTABLE (per grading)'!B$13="Prelim"), IF(ISERROR(SUMIF(OUTPUT!C$20:M$20, "CLO4", OUTPUT!C204:M204) / OUTPUT!AL$9), "", SUMIF(OUTPUT!C$20:M$20, "CLO4", OUTPUT!C204:M204) / OUTPUT!AL$9),
IF(AND('PRINTABLE (per grading)'!H$16="OUTPUT", 'PRINTABLE (per grading)'!B$13="Midterm"), IF(ISERROR(SUMIF(OUTPUT!O$20:Y$20, "CLO4", OUTPUT!O204:Y204) / OUTPUT!AM$9), "", SUMIF(OUTPUT!O$20:Y$20, "CLO4", OUTPUT!O204:Y204) / OUTPUT!AM$9),
IF(AND('PRINTABLE (per grading)'!H$16="OUTPUT", 'PRINTABLE (per grading)'!B$13="Final"), IF(ISERROR(SUMIF(OUTPUT!AA$20:AI$20, "CLO4", OUTPUT!AA204:AI204) / OUTPUT!AN$9), "", SUMIF(OUTPUT!AA$20:AI$20, "CLO4", OUTPUT!AA204:AI204) / OUTPUT!AN$9),
"")))))),"")</f>
        <v/>
      </c>
      <c r="AE202" s="232" t="str">
        <f t="shared" si="107"/>
        <v/>
      </c>
      <c r="AF202" s="233" t="str">
        <f t="shared" si="108"/>
        <v/>
      </c>
      <c r="AG202" s="25" t="str">
        <f>IF(B202 &lt;&gt; "", IFERROR(IF(C$16 = "PRELIM", SUMIF('Database (LECTURE-RES-PRAC)'!D$14:AG$14, "CLO5", 'Database (LECTURE-RES-PRAC)'!D199:AG199) / 'Grade computation'!F$8, IF(C$16 = "MIDTERM", SUMIF('Database (LECTURE-RES-PRAC)'!AJ$14:BM$14, "CLO5", 'Database (LECTURE-RES-PRAC)'!AJ199:BM199) / 'Grade computation'!G$8, IF(C$16 = "FINAL", SUMIF('Database (LECTURE-RES-PRAC)'!BP$14:CS$14, "CLO5", 'Database (LECTURE-RES-PRAC)'!BP199:CS199) / 'Grade computation'!H$8,""))),""),"")</f>
        <v/>
      </c>
      <c r="AH202" s="232" t="str">
        <f t="shared" si="109"/>
        <v/>
      </c>
      <c r="AI202" s="25" t="str">
        <f>IF(B202 &lt;&gt; "",IF(AND('PRINTABLE (per grading)'!H$16="EXAM", 'PRINTABLE (per grading)'!B$13="Prelim"), IF(ISERROR(SUMIF('Exam (LECTURE ONLY)'!D$20:M$20, "CLO5", 'Exam (LECTURE ONLY)'!D204:M204) / 'Exam (LECTURE ONLY)'!AL$10), "", SUMIF('Exam (LECTURE ONLY)'!D$20:M$20, "CLO5", 'Exam (LECTURE ONLY)'!D204:M204) /'Exam (LECTURE ONLY)'!AL$10),
IF(AND('PRINTABLE (per grading)'!H$16="EXAM", 'PRINTABLE (per grading)'!B$13="Midterm"), IF(ISERROR(SUMIF('Exam (LECTURE ONLY)'!O$20:X$20, "CLO5", 'Exam (LECTURE ONLY)'!O204:X204) / 'Exam (LECTURE ONLY)'!AM$10), "", SUMIF('Exam (LECTURE ONLY)'!O$20:X$20, "CLO5", 'Exam (LECTURE ONLY)'!O204:X204) / 'Exam (LECTURE ONLY)'!AM$10),
IF(AND('PRINTABLE (per grading)'!H$16="EXAM", 'PRINTABLE (per grading)'!B$13="Final"), IF(ISERROR(SUMIF('Exam (LECTURE ONLY)'!Z$20:AI$20, "CLO5", 'Exam (LECTURE ONLY)'!Z204:AI204) / 'Exam (LECTURE ONLY)'!AN$10), "", SUMIF('Exam (LECTURE ONLY)'!Z$20:AI$20, "CLO5", 'Exam (LECTURE ONLY)'!Z204:AI204) / 'Exam (LECTURE ONLY)'!AN$10),
IF(AND('PRINTABLE (per grading)'!H$16="OUTPUT", 'PRINTABLE (per grading)'!B$13="Prelim"), IF(ISERROR(SUMIF(OUTPUT!C$20:M$20, "CLO5", OUTPUT!C204:M204) / OUTPUT!AL$10), "", SUMIF(OUTPUT!C$20:M$20, "CLO5", OUTPUT!C204:M204) / OUTPUT!AL$10),
IF(AND('PRINTABLE (per grading)'!H$16="OUTPUT", 'PRINTABLE (per grading)'!B$13="Midterm"), IF(ISERROR(SUMIF(OUTPUT!O$20:Y$20, "CLO5", OUTPUT!O204:Y204) / OUTPUT!AM$10), "", SUMIF(OUTPUT!O$20:Y$20, "CLO5", OUTPUT!O204:Y204) / OUTPUT!AM$10),
IF(AND('PRINTABLE (per grading)'!H$16="OUTPUT", 'PRINTABLE (per grading)'!B$13="Final"), IF(ISERROR(SUMIF(OUTPUT!AA$20:AI$20, "CLO5", OUTPUT!AA204:AI204) / OUTPUT!AN$10), "", SUMIF(OUTPUT!AA$20:AI$20, "CLO5", OUTPUT!AA204:AI204) / OUTPUT!AN$10),
"")))))),"")</f>
        <v/>
      </c>
      <c r="AJ202" s="232" t="str">
        <f t="shared" si="110"/>
        <v/>
      </c>
      <c r="AK202" s="233" t="str">
        <f t="shared" si="111"/>
        <v/>
      </c>
      <c r="AL202" s="25" t="str">
        <f>IF(B202 &lt;&gt; "", IFERROR(IF(C$16 = "PRELIM", SUMIF('Database (LECTURE-RES-PRAC)'!D$14:AG$14, "CLO6", 'Database (LECTURE-RES-PRAC)'!D199:AG199) / 'Grade computation'!F$9, IF(C$16 = "MIDTERM", SUMIF('Database (LECTURE-RES-PRAC)'!AJ$14:BM$14, "CLO6", 'Database (LECTURE-RES-PRAC)'!AJ199:BM199) / 'Grade computation'!G$9, IF(C$16 = "FINAL", SUMIF('Database (LECTURE-RES-PRAC)'!BP$14:CS$14, "CLO6", 'Database (LECTURE-RES-PRAC)'!BP199:CS199) / 'Grade computation'!H$9,""))),""),"")</f>
        <v/>
      </c>
      <c r="AM202" s="232" t="str">
        <f t="shared" si="112"/>
        <v/>
      </c>
      <c r="AN202" s="25" t="str">
        <f>IF(B202 &lt;&gt; "",IF(AND('PRINTABLE (per grading)'!H$16="EXAM", 'PRINTABLE (per grading)'!B$13="Prelim"), IF(ISERROR(SUMIF('Exam (LECTURE ONLY)'!D$20:M$20, "CLO6", 'Exam (LECTURE ONLY)'!D204:M204) / 'Exam (LECTURE ONLY)'!AL$11), "", SUMIF('Exam (LECTURE ONLY)'!D$20:M$20, "CLO6", 'Exam (LECTURE ONLY)'!D204:M204) /'Exam (LECTURE ONLY)'!AL$11),
IF(AND('PRINTABLE (per grading)'!H$16="EXAM", 'PRINTABLE (per grading)'!B$13="Midterm"), IF(ISERROR(SUMIF('Exam (LECTURE ONLY)'!O$20:X$20, "CLO6", 'Exam (LECTURE ONLY)'!O204:X204) / 'Exam (LECTURE ONLY)'!AM$11), "", SUMIF('Exam (LECTURE ONLY)'!O$20:X$20, "CLO6", 'Exam (LECTURE ONLY)'!O204:X204) / 'Exam (LECTURE ONLY)'!AM$11),
IF(AND('PRINTABLE (per grading)'!H$16="EXAM", 'PRINTABLE (per grading)'!B$13="Final"), IF(ISERROR(SUMIF('Exam (LECTURE ONLY)'!Z$20:AI$20, "CLO6", 'Exam (LECTURE ONLY)'!Z204:AI204) / 'Exam (LECTURE ONLY)'!AN$11), "", SUMIF('Exam (LECTURE ONLY)'!Z$20:AI$20, "CLO6", 'Exam (LECTURE ONLY)'!Z204:AI204) / 'Exam (LECTURE ONLY)'!AN$11),
IF(AND('PRINTABLE (per grading)'!H$16="OUTPUT", 'PRINTABLE (per grading)'!B$13="Prelim"), IF(ISERROR(SUMIF(OUTPUT!C$20:M$20, "CLO6", OUTPUT!C204:M204) / OUTPUT!AL$11), "", SUMIF(OUTPUT!C$20:M$20, "CLO6", OUTPUT!C204:M204) / OUTPUT!AL$11),
IF(AND('PRINTABLE (per grading)'!H$16="OUTPUT", 'PRINTABLE (per grading)'!B$13="Midterm"), IF(ISERROR(SUMIF(OUTPUT!O$20:Y$20, "CLO6", OUTPUT!O204:Y204) / OUTPUT!AM$11), "", SUMIF(OUTPUT!O$20:Y$20, "CLO6", OUTPUT!O204:Y204) / OUTPUT!AM$11),
IF(AND('PRINTABLE (per grading)'!H$16="OUTPUT", 'PRINTABLE (per grading)'!B$13="Final"), IF(ISERROR(SUMIF(OUTPUT!AA$20:AI$20, "CLO6", OUTPUT!AA204:AI204) / OUTPUT!AN$11), "", SUMIF(OUTPUT!AA$20:AI$20, "CLO6", OUTPUT!AA204:AI204) / OUTPUT!AN$11),
"")))))),"")</f>
        <v/>
      </c>
      <c r="AO202" s="232" t="str">
        <f t="shared" si="113"/>
        <v/>
      </c>
      <c r="AP202" s="233" t="str">
        <f t="shared" si="114"/>
        <v/>
      </c>
      <c r="AQ202" s="25" t="str">
        <f>IF(B202 &lt;&gt; "", IFERROR(IF(C$16 = "PRELIM", SUMIF('Database (LECTURE-RES-PRAC)'!D$14:AG$14, "CLO7", 'Database (LECTURE-RES-PRAC)'!D199:AG199) / 'Grade computation'!F$10, IF(C$16 = "MIDTERM", SUMIF('Database (LECTURE-RES-PRAC)'!AJ$14:BM$14, "CLO7", 'Database (LECTURE-RES-PRAC)'!AJ199:BM199) / 'Grade computation'!G$10, IF(C$16 = "FINAL", SUMIF('Database (LECTURE-RES-PRAC)'!BP$14:CS$14, "CLO7", 'Database (LECTURE-RES-PRAC)'!BP199:CS199) / 'Grade computation'!H$10,""))),""),"")</f>
        <v/>
      </c>
      <c r="AR202" s="232" t="str">
        <f t="shared" si="115"/>
        <v/>
      </c>
      <c r="AS202" s="25" t="str">
        <f>IF(B202 &lt;&gt; "",IF(AND('PRINTABLE (per grading)'!H$16="EXAM", 'PRINTABLE (per grading)'!B$13="Prelim"), IF(ISERROR(SUMIF('Exam (LECTURE ONLY)'!D$20:M$20, "CLO7", 'Exam (LECTURE ONLY)'!D204:M204) / 'Exam (LECTURE ONLY)'!AL$12), "", SUMIF('Exam (LECTURE ONLY)'!D$20:M$20, "CLO7", 'Exam (LECTURE ONLY)'!D204:M204) /'Exam (LECTURE ONLY)'!AL$12),
IF(AND('PRINTABLE (per grading)'!H$16="EXAM", 'PRINTABLE (per grading)'!B$13="Midterm"), IF(ISERROR(SUMIF('Exam (LECTURE ONLY)'!O$20:X$20, "CLO7", 'Exam (LECTURE ONLY)'!O204:X204) / 'Exam (LECTURE ONLY)'!AM$12), "", SUMIF('Exam (LECTURE ONLY)'!O$20:X$20, "CLO7", 'Exam (LECTURE ONLY)'!O204:X204) / 'Exam (LECTURE ONLY)'!AM$12),
IF(AND('PRINTABLE (per grading)'!H$16="EXAM", 'PRINTABLE (per grading)'!B$13="Final"), IF(ISERROR(SUMIF('Exam (LECTURE ONLY)'!Z$20:AI$20, "CLO7", 'Exam (LECTURE ONLY)'!Z204:AI204) / 'Exam (LECTURE ONLY)'!AN$12), "", SUMIF('Exam (LECTURE ONLY)'!Z$20:AI$20, "CLO7", 'Exam (LECTURE ONLY)'!Z204:AI204) / 'Exam (LECTURE ONLY)'!AN$12),
IF(AND('PRINTABLE (per grading)'!H$16="OUTPUT", 'PRINTABLE (per grading)'!B$13="Prelim"), IF(ISERROR(SUMIF(OUTPUT!C$20:M$20, "CLO7", OUTPUT!C204:M204) / OUTPUT!AL$12), "", SUMIF(OUTPUT!C$20:M$20, "CLO7", OUTPUT!C204:M204) / OUTPUT!AL$12),
IF(AND('PRINTABLE (per grading)'!H$16="OUTPUT", 'PRINTABLE (per grading)'!B$13="Midterm"), IF(ISERROR(SUMIF(OUTPUT!O$20:Y$20, "CLO7", OUTPUT!O204:Y204) / OUTPUT!AM$12), "", SUMIF(OUTPUT!O$20:Y$20, "CLO7", OUTPUT!O204:Y204) / OUTPUT!AM$12),
IF(AND('PRINTABLE (per grading)'!H$16="OUTPUT", 'PRINTABLE (per grading)'!B$13="Final"), IF(ISERROR(SUMIF(OUTPUT!AA$20:AI$20, "CLO7", OUTPUT!AA204:AI204) / OUTPUT!AN$12), "", SUMIF(OUTPUT!AA$20:AI$20, "CLO7", OUTPUT!AA204:AI204) / OUTPUT!AN$12),
"")))))),"")</f>
        <v/>
      </c>
      <c r="AT202" s="232" t="str">
        <f t="shared" si="116"/>
        <v/>
      </c>
      <c r="AU202" s="233" t="str">
        <f t="shared" si="117"/>
        <v/>
      </c>
      <c r="AV202" s="25" t="str">
        <f>IF(B202 &lt;&gt; "", IFERROR(IF(C$16 = "PRELIM", SUMIF('Database (LECTURE-RES-PRAC)'!D$14:AG$14, "CLO8", 'Database (LECTURE-RES-PRAC)'!D199:AG199) / 'Grade computation'!F$11, IF(C$16 = "MIDTERM", SUMIF('Database (LECTURE-RES-PRAC)'!AJ$14:BM$14, "CLO8", 'Database (LECTURE-RES-PRAC)'!AJ199:BM199) / 'Grade computation'!G$11, IF(C$16 = "FINAL", SUMIF('Database (LECTURE-RES-PRAC)'!BP$14:CS$14, "CLO8", 'Database (LECTURE-RES-PRAC)'!BP199:CS199) / 'Grade computation'!H$11,""))),""),"")</f>
        <v/>
      </c>
      <c r="AW202" s="232" t="str">
        <f t="shared" si="118"/>
        <v/>
      </c>
      <c r="AX202" s="25" t="str">
        <f>IF(B202 &lt;&gt; "",IF(AND('PRINTABLE (per grading)'!H$16="EXAM", 'PRINTABLE (per grading)'!B$13="Prelim"), IF(ISERROR(SUMIF('Exam (LECTURE ONLY)'!D$20:M$20, "CLO8", 'Exam (LECTURE ONLY)'!D204:M204) / 'Exam (LECTURE ONLY)'!AL$13), "", SUMIF('Exam (LECTURE ONLY)'!D$20:M$20, "CLO8", 'Exam (LECTURE ONLY)'!D204:M204) /'Exam (LECTURE ONLY)'!AL$13),
IF(AND('PRINTABLE (per grading)'!H$16="EXAM", 'PRINTABLE (per grading)'!B$13="Midterm"), IF(ISERROR(SUMIF('Exam (LECTURE ONLY)'!O$20:X$20, "CLO8", 'Exam (LECTURE ONLY)'!O204:X204) / 'Exam (LECTURE ONLY)'!AM$13), "", SUMIF('Exam (LECTURE ONLY)'!O$20:X$20, "CLO8", 'Exam (LECTURE ONLY)'!O204:X204) / 'Exam (LECTURE ONLY)'!AM$13),
IF(AND('PRINTABLE (per grading)'!H$16="EXAM", 'PRINTABLE (per grading)'!B$13="Final"), IF(ISERROR(SUMIF('Exam (LECTURE ONLY)'!Z$20:AI$20, "CLO8", 'Exam (LECTURE ONLY)'!Z204:AI204) / 'Exam (LECTURE ONLY)'!AN$13), "", SUMIF('Exam (LECTURE ONLY)'!Z$20:AI$20, "CLO8", 'Exam (LECTURE ONLY)'!Z204:AI204) / 'Exam (LECTURE ONLY)'!AN$13),
IF(AND('PRINTABLE (per grading)'!H$16="OUTPUT", 'PRINTABLE (per grading)'!B$13="Prelim"), IF(ISERROR(SUMIF(OUTPUT!C$20:M$20, "CLO8", OUTPUT!C204:M204) / OUTPUT!AL$13), "", SUMIF(OUTPUT!C$20:M$20, "CLO8", OUTPUT!C204:M204) / OUTPUT!AL$13),
IF(AND('PRINTABLE (per grading)'!H$16="OUTPUT", 'PRINTABLE (per grading)'!B$13="Midterm"), IF(ISERROR(SUMIF(OUTPUT!O$20:Y$20, "CLO8", OUTPUT!O204:Y204) / OUTPUT!AM$13), "", SUMIF(OUTPUT!O$20:Y$20, "CLO8", OUTPUT!O204:Y204) / OUTPUT!AM$13),
IF(AND('PRINTABLE (per grading)'!H$16="OUTPUT", 'PRINTABLE (per grading)'!B$13="Final"), IF(ISERROR(SUMIF(OUTPUT!AA$20:AI$20, "CLO8", OUTPUT!AA204:AI204) / OUTPUT!AN$13), "", SUMIF(OUTPUT!AA$20:AI$20, "CLO8", OUTPUT!AA204:AI204) / OUTPUT!AN$13),
"")))))),"")</f>
        <v/>
      </c>
      <c r="AY202" s="232" t="str">
        <f t="shared" si="119"/>
        <v/>
      </c>
      <c r="AZ202" s="233" t="str">
        <f t="shared" si="120"/>
        <v/>
      </c>
      <c r="BA202" s="25" t="str">
        <f>IF(B202 &lt;&gt; "", IFERROR(IF(C$16 = "PRELIM", SUMIF('Database (LECTURE-RES-PRAC)'!D$14:AG$14, "CLO9", 'Database (LECTURE-RES-PRAC)'!D199:AG199) / 'Grade computation'!F$12, IF(C$16 = "MIDTERM", SUMIF('Database (LECTURE-RES-PRAC)'!AJ$14:BM$14, "CLO9", 'Database (LECTURE-RES-PRAC)'!AJ199:BM199) / 'Grade computation'!G$12, IF(C$16 = "FINAL", SUMIF('Database (LECTURE-RES-PRAC)'!BP$14:CS$14, "CLO9", 'Database (LECTURE-RES-PRAC)'!BP199:CS199) / 'Grade computation'!H$12,""))),""),"")</f>
        <v/>
      </c>
      <c r="BB202" s="232" t="str">
        <f t="shared" si="121"/>
        <v/>
      </c>
      <c r="BC202" s="25" t="str">
        <f>IF(B202 &lt;&gt; "",IF(AND('PRINTABLE (per grading)'!H$16="EXAM", 'PRINTABLE (per grading)'!B$13="Prelim"), IF(ISERROR(SUMIF('Exam (LECTURE ONLY)'!D$20:M$20, "CLO9", 'Exam (LECTURE ONLY)'!D204:M204) / 'Exam (LECTURE ONLY)'!AL$14), "", SUMIF('Exam (LECTURE ONLY)'!D$20:M$20, "CLO9", 'Exam (LECTURE ONLY)'!D204:M204) /'Exam (LECTURE ONLY)'!AL$14),
IF(AND('PRINTABLE (per grading)'!H$16="EXAM", 'PRINTABLE (per grading)'!B$13="Midterm"), IF(ISERROR(SUMIF('Exam (LECTURE ONLY)'!O$20:X$20, "CLO9", 'Exam (LECTURE ONLY)'!O204:X204) / 'Exam (LECTURE ONLY)'!AM$14), "", SUMIF('Exam (LECTURE ONLY)'!O$20:X$20, "CLO9", 'Exam (LECTURE ONLY)'!O204:X204) / 'Exam (LECTURE ONLY)'!AM$14),
IF(AND('PRINTABLE (per grading)'!H$16="EXAM", 'PRINTABLE (per grading)'!B$13="Final"), IF(ISERROR(SUMIF('Exam (LECTURE ONLY)'!Z$20:AI$20, "CLO9", 'Exam (LECTURE ONLY)'!Z204:AI204) / 'Exam (LECTURE ONLY)'!AN$14), "", SUMIF('Exam (LECTURE ONLY)'!Z$20:AI$20, "CLO9", 'Exam (LECTURE ONLY)'!Z204:AI204) / 'Exam (LECTURE ONLY)'!AN$14),
IF(AND('PRINTABLE (per grading)'!H$16="OUTPUT", 'PRINTABLE (per grading)'!B$13="Prelim"), IF(ISERROR(SUMIF(OUTPUT!C$20:M$20, "CLO9", OUTPUT!C204:M204) / OUTPUT!AL$14), "", SUMIF(OUTPUT!C$20:M$20, "CLO9", OUTPUT!C204:M204) / OUTPUT!AL$14),
IF(AND('PRINTABLE (per grading)'!H$16="OUTPUT", 'PRINTABLE (per grading)'!B$13="Midterm"), IF(ISERROR(SUMIF(OUTPUT!O$20:Y$20, "CLO9", OUTPUT!O204:Y204) / OUTPUT!AM$14), "", SUMIF(OUTPUT!O$20:Y$20, "CLO9", OUTPUT!O204:Y204) / OUTPUT!AM$14),
IF(AND('PRINTABLE (per grading)'!H$16="OUTPUT", 'PRINTABLE (per grading)'!B$13="Final"), IF(ISERROR(SUMIF(OUTPUT!AA$20:AI$20, "CLO9", OUTPUT!AA204:AI204) / OUTPUT!AN$14), "", SUMIF(OUTPUT!AA$20:AI$20, "CLO9", OUTPUT!AA204:AI204) / OUTPUT!AN$14),
"")))))),"")</f>
        <v/>
      </c>
      <c r="BD202" s="232" t="str">
        <f t="shared" si="122"/>
        <v/>
      </c>
      <c r="BE202" s="233" t="str">
        <f t="shared" si="123"/>
        <v/>
      </c>
      <c r="BF202" s="25" t="str">
        <f>IF(B202 &lt;&gt; "", IFERROR(IF(C$16 = "PRELIM", SUMIF('Database (LECTURE-RES-PRAC)'!D$14:AG$14, "CLO10", 'Database (LECTURE-RES-PRAC)'!D199:AG199) / 'Grade computation'!F$13, IF(C$16 = "MIDTERM", SUMIF('Database (LECTURE-RES-PRAC)'!AJ$14:BM$14, "CLO10", 'Database (LECTURE-RES-PRAC)'!AJ199:BM199) / 'Grade computation'!G$13, IF(C$16 = "FINAL", SUMIF('Database (LECTURE-RES-PRAC)'!BP$14:CS$14, "CLO10", 'Database (LECTURE-RES-PRAC)'!BP199:CS199) / 'Grade computation'!H$13,""))),""),"")</f>
        <v/>
      </c>
      <c r="BG202" s="232" t="str">
        <f t="shared" si="124"/>
        <v/>
      </c>
      <c r="BH202" s="25" t="str">
        <f>IF(B202 &lt;&gt; "",IF(AND('PRINTABLE (per grading)'!H$16="EXAM", 'PRINTABLE (per grading)'!B$13="Prelim"), IF(ISERROR(SUMIF('Exam (LECTURE ONLY)'!D$20:M$20, "CLO10", 'Exam (LECTURE ONLY)'!D204:M204) / 'Exam (LECTURE ONLY)'!AL$15), "", SUMIF('Exam (LECTURE ONLY)'!D$20:M$20, "CLO10", 'Exam (LECTURE ONLY)'!D204:M204) /'Exam (LECTURE ONLY)'!AL$15),
IF(AND('PRINTABLE (per grading)'!H$16="EXAM", 'PRINTABLE (per grading)'!B$13="Midterm"), IF(ISERROR(SUMIF('Exam (LECTURE ONLY)'!O$20:X$20, "CLO10", 'Exam (LECTURE ONLY)'!O204:X204) / 'Exam (LECTURE ONLY)'!AM$15), "", SUMIF('Exam (LECTURE ONLY)'!O$20:X$20, "CLO10", 'Exam (LECTURE ONLY)'!O204:X204) / 'Exam (LECTURE ONLY)'!AM$15),
IF(AND('PRINTABLE (per grading)'!H$16="EXAM", 'PRINTABLE (per grading)'!B$13="Final"), IF(ISERROR(SUMIF('Exam (LECTURE ONLY)'!Z$20:AI$20, "CLO10", 'Exam (LECTURE ONLY)'!Z204:AI204) / 'Exam (LECTURE ONLY)'!AN$15), "", SUMIF('Exam (LECTURE ONLY)'!Z$20:AI$20, "CLO10", 'Exam (LECTURE ONLY)'!Z204:AI204) / 'Exam (LECTURE ONLY)'!AN$15),
IF(AND('PRINTABLE (per grading)'!H$16="OUTPUT", 'PRINTABLE (per grading)'!B$13="Prelim"), IF(ISERROR(SUMIF(OUTPUT!C$20:M$20, "CLO10", OUTPUT!C204:M204) / OUTPUT!AL$15), "", SUMIF(OUTPUT!C$20:M$20, "CLO10", OUTPUT!C204:M204) / OUTPUT!AL$15),
IF(AND('PRINTABLE (per grading)'!H$16="OUTPUT", 'PRINTABLE (per grading)'!B$13="Midterm"), IF(ISERROR(SUMIF(OUTPUT!O$20:Y$20, "CLO10", OUTPUT!O204:Y204) / OUTPUT!AM$15), "", SUMIF(OUTPUT!O$20:Y$20, "CLO10", OUTPUT!O204:Y204) / OUTPUT!AM$15),
IF(AND('PRINTABLE (per grading)'!H$16="OUTPUT", 'PRINTABLE (per grading)'!B$13="Final"), IF(ISERROR(SUMIF(OUTPUT!AA$20:AI$20, "CLO10", OUTPUT!AA204:AI204) / OUTPUT!AN$15), "", SUMIF(OUTPUT!AA$20:AI$20, "CLO10", OUTPUT!AA204:AI204) / OUTPUT!AN$15),
"")))))),"")</f>
        <v/>
      </c>
      <c r="BI202" s="232" t="str">
        <f t="shared" si="125"/>
        <v/>
      </c>
      <c r="BJ202" s="233" t="str">
        <f t="shared" si="126"/>
        <v/>
      </c>
      <c r="BK202" s="2"/>
    </row>
    <row r="203" spans="1:63" ht="20.100000000000001" customHeight="1">
      <c r="A203" s="118" t="str">
        <f>IF(ISBLANK('Database (LECTURE-RES-PRAC)'!A200),"",'Database (LECTURE-RES-PRAC)'!A200)</f>
        <v/>
      </c>
      <c r="B203" s="119" t="str">
        <f>IF(ISBLANK('Database (LECTURE-RES-PRAC)'!B200),"",'Database (LECTURE-RES-PRAC)'!B200)</f>
        <v/>
      </c>
      <c r="C203" s="134" t="str">
        <f>IF(B203&lt;&gt;"",IF(C$16="PRELIM",'Grade computation'!C203, IF(C$16="MIDTERM",'Grade computation'!K203, IF(C$16="FINAL",'Grade computation'!S203,""))),"")</f>
        <v/>
      </c>
      <c r="D203" s="135" t="str">
        <f t="shared" si="1"/>
        <v/>
      </c>
      <c r="E203" s="134" t="str">
        <f>IF(B203&lt;&gt;"", IF(C$16="PRELIM",'Grade computation'!E203, IF(C$16="MIDTERM",'Grade computation'!M203, IF(C$16="FINAL",'Grade computation'!U203,""))),"")</f>
        <v/>
      </c>
      <c r="F203" s="136" t="str">
        <f t="shared" si="2"/>
        <v/>
      </c>
      <c r="G203" s="137" t="str">
        <f t="shared" si="3"/>
        <v/>
      </c>
      <c r="H203" s="207" t="str">
        <f>IF(B203&lt;&gt;"",IF(C$16="PRELIM", 'Grade computation'!H203, IF(C$16="MIDTERM", 'Grade computation'!P203, IF(C$16="FINAL",'Grade computation'!X203, ""))),"")</f>
        <v/>
      </c>
      <c r="I203" s="137" t="str">
        <f t="shared" si="4"/>
        <v/>
      </c>
      <c r="J203" s="139" t="str">
        <f t="shared" si="5"/>
        <v/>
      </c>
      <c r="K203" s="377" t="str">
        <f t="shared" si="6"/>
        <v/>
      </c>
      <c r="L203" s="434"/>
      <c r="M203" s="25" t="str">
        <f>IF(B203 &lt;&gt; "", IFERROR(IF(C$16 = "PRELIM", SUMIF('Database (LECTURE-RES-PRAC)'!D$14:AG$14, "CLO1", 'Database (LECTURE-RES-PRAC)'!D200:AG200) / 'Grade computation'!F$4, IF(C$16 = "MIDTERM", SUMIF('Database (LECTURE-RES-PRAC)'!AJ$14:BM$14, "CLO1", 'Database (LECTURE-RES-PRAC)'!AJ200:BM200) / 'Grade computation'!G$4, IF(C$16 = "FINAL", SUMIF('Database (LECTURE-RES-PRAC)'!BP$14:CS$14, "CLO1", 'Database (LECTURE-RES-PRAC)'!BP200:CS200) / 'Grade computation'!H$4,""))),""),"")</f>
        <v/>
      </c>
      <c r="N203" s="232" t="str">
        <f t="shared" si="97"/>
        <v/>
      </c>
      <c r="O203" s="25" t="str">
        <f>IF(B203 &lt;&gt; "",IF(AND('PRINTABLE (per grading)'!H$16="EXAM", 'PRINTABLE (per grading)'!B$13="Prelim"), IF(ISERROR(SUMIF('Exam (LECTURE ONLY)'!D$20:M$20, "CLO1", 'Exam (LECTURE ONLY)'!D205:M205) / 'Exam (LECTURE ONLY)'!AL$6), "", SUMIF('Exam (LECTURE ONLY)'!D$20:M$20, "CLO1", 'Exam (LECTURE ONLY)'!D205:M205) /'Exam (LECTURE ONLY)'!AL$6),
IF(AND('PRINTABLE (per grading)'!H$16="EXAM", 'PRINTABLE (per grading)'!B$13="Midterm"), IF(ISERROR(SUMIF('Exam (LECTURE ONLY)'!O$20:X$20, "CLO1", 'Exam (LECTURE ONLY)'!O205:X205) / 'Exam (LECTURE ONLY)'!AM$6), "", SUMIF('Exam (LECTURE ONLY)'!O$20:X$20, "CLO1", 'Exam (LECTURE ONLY)'!O205:X205) / 'Exam (LECTURE ONLY)'!AM$6),
IF(AND('PRINTABLE (per grading)'!H$16="EXAM", 'PRINTABLE (per grading)'!B$13="Final"), IF(ISERROR(SUMIF('Exam (LECTURE ONLY)'!Z$20:AI$20, "CLO1", 'Exam (LECTURE ONLY)'!Z205:AI205) / 'Exam (LECTURE ONLY)'!AN$6), "", SUMIF('Exam (LECTURE ONLY)'!Z$20:AI$20, "CLO1", 'Exam (LECTURE ONLY)'!Z205:AI205) / 'Exam (LECTURE ONLY)'!AN$6),
IF(AND('PRINTABLE (per grading)'!H$16="OUTPUT", 'PRINTABLE (per grading)'!B$13="Prelim"), IF(ISERROR(SUMIF(OUTPUT!C$20:M$20, "CLO1", OUTPUT!C205:M205) / OUTPUT!AL$6), "", SUMIF(OUTPUT!C$20:M$20, "CLO1", OUTPUT!C205:M205) / OUTPUT!AL$6),
IF(AND('PRINTABLE (per grading)'!H$16="OUTPUT", 'PRINTABLE (per grading)'!B$13="Midterm"), IF(ISERROR(SUMIF(OUTPUT!O$20:Y$20, "CLO1", OUTPUT!O205:Y205) / OUTPUT!AM$6), "", SUMIF(OUTPUT!O$20:Y$20, "CLO1", OUTPUT!O205:Y205) / OUTPUT!AM$6),
IF(AND('PRINTABLE (per grading)'!H$16="OUTPUT", 'PRINTABLE (per grading)'!B$13="Final"), IF(ISERROR(SUMIF(OUTPUT!AA$20:AI$20, "CLO1", OUTPUT!AA205:AI205) / OUTPUT!AN$6), "", SUMIF(OUTPUT!AA$20:AI$20, "CLO1", OUTPUT!AA205:AI205) / OUTPUT!AN$6),
"")))))),"")</f>
        <v/>
      </c>
      <c r="P203" s="232" t="str">
        <f t="shared" si="98"/>
        <v/>
      </c>
      <c r="Q203" s="233" t="str">
        <f t="shared" si="99"/>
        <v/>
      </c>
      <c r="R203" s="25" t="str">
        <f>IF(B203 &lt;&gt; "", IFERROR(IF(C$16 = "PRELIM", SUMIF('Database (LECTURE-RES-PRAC)'!D$14:AG$14, "CLO2", 'Database (LECTURE-RES-PRAC)'!D200:AG200) / 'Grade computation'!F$5, IF(C$16 = "MIDTERM", SUMIF('Database (LECTURE-RES-PRAC)'!AJ$14:BM$14, "CLO2", 'Database (LECTURE-RES-PRAC)'!AJ200:BM200) / 'Grade computation'!G$5, IF(C$16 = "FINAL", SUMIF('Database (LECTURE-RES-PRAC)'!BP$14:CS$14, "CLO2", 'Database (LECTURE-RES-PRAC)'!BP200:CS200) / 'Grade computation'!H$5,""))),""),"")</f>
        <v/>
      </c>
      <c r="S203" s="232" t="str">
        <f t="shared" si="100"/>
        <v/>
      </c>
      <c r="T203" s="25" t="str">
        <f>IF(B203 &lt;&gt; "",IF(AND('PRINTABLE (per grading)'!H$16="EXAM", 'PRINTABLE (per grading)'!B$13="Prelim"), IF(ISERROR(SUMIF('Exam (LECTURE ONLY)'!D$20:M$20, "CLO2", 'Exam (LECTURE ONLY)'!D205:M205) / 'Exam (LECTURE ONLY)'!AL$7), "", SUMIF('Exam (LECTURE ONLY)'!D$20:M$20, "CLO2", 'Exam (LECTURE ONLY)'!D205:M205) /'Exam (LECTURE ONLY)'!AL$7),
IF(AND('PRINTABLE (per grading)'!H$16="EXAM", 'PRINTABLE (per grading)'!B$13="Midterm"), IF(ISERROR(SUMIF('Exam (LECTURE ONLY)'!O$20:X$20, "CLO2", 'Exam (LECTURE ONLY)'!O205:X205) / 'Exam (LECTURE ONLY)'!AM$7), "", SUMIF('Exam (LECTURE ONLY)'!O$20:X$20, "CLO2", 'Exam (LECTURE ONLY)'!O205:X205) / 'Exam (LECTURE ONLY)'!AM$7),
IF(AND('PRINTABLE (per grading)'!H$16="EXAM", 'PRINTABLE (per grading)'!B$13="Final"), IF(ISERROR(SUMIF('Exam (LECTURE ONLY)'!Z$20:AI$20, "CLO2", 'Exam (LECTURE ONLY)'!Z205:AI205) / 'Exam (LECTURE ONLY)'!AN$7), "", SUMIF('Exam (LECTURE ONLY)'!Z$20:AI$20, "CLO2", 'Exam (LECTURE ONLY)'!Z205:AI205) / 'Exam (LECTURE ONLY)'!AN$7),
IF(AND('PRINTABLE (per grading)'!H$16="OUTPUT", 'PRINTABLE (per grading)'!B$13="Prelim"), IF(ISERROR(SUMIF(OUTPUT!C$20:M$20, "CLO2", OUTPUT!C205:M205) / OUTPUT!AL$7), "", SUMIF(OUTPUT!C$20:M$20, "CLO2", OUTPUT!C205:M205) / OUTPUT!AL$7),
IF(AND('PRINTABLE (per grading)'!H$16="OUTPUT", 'PRINTABLE (per grading)'!B$13="Midterm"), IF(ISERROR(SUMIF(OUTPUT!O$20:Y$20, "CLO2", OUTPUT!O205:Y205) / OUTPUT!AM$7), "", SUMIF(OUTPUT!O$20:Y$20, "CLO2", OUTPUT!O205:Y205) / OUTPUT!AM$7),
IF(AND('PRINTABLE (per grading)'!H$16="OUTPUT", 'PRINTABLE (per grading)'!B$13="Final"), IF(ISERROR(SUMIF(OUTPUT!AA$20:AI$20, "CLO2", OUTPUT!AA205:AI205) / OUTPUT!AN$7), "", SUMIF(OUTPUT!AA$20:AI$20, "CLO2", OUTPUT!AA205:AI205) / OUTPUT!AN$7),
"")))))),"")</f>
        <v/>
      </c>
      <c r="U203" s="232" t="str">
        <f t="shared" si="101"/>
        <v/>
      </c>
      <c r="V203" s="233" t="str">
        <f t="shared" si="102"/>
        <v/>
      </c>
      <c r="W203" s="25" t="str">
        <f>IF(B203 &lt;&gt; "", IFERROR(IF(C$16 = "PRELIM", SUMIF('Database (LECTURE-RES-PRAC)'!D$14:AG$14, "CLO3", 'Database (LECTURE-RES-PRAC)'!D200:AG200) / 'Grade computation'!F$6, IF(C$16 = "MIDTERM", SUMIF('Database (LECTURE-RES-PRAC)'!AJ$14:BM$14, "CLO3", 'Database (LECTURE-RES-PRAC)'!AJ200:BM200) / 'Grade computation'!G$6, IF(C$16 = "FINAL", SUMIF('Database (LECTURE-RES-PRAC)'!BP$14:CS$14, "CLO3", 'Database (LECTURE-RES-PRAC)'!BP200:CS200) / 'Grade computation'!H$6,""))),""),"")</f>
        <v/>
      </c>
      <c r="X203" s="232" t="str">
        <f t="shared" si="103"/>
        <v/>
      </c>
      <c r="Y203" s="25" t="str">
        <f>IF(B203 &lt;&gt; "",IF(AND('PRINTABLE (per grading)'!H$16="EXAM", 'PRINTABLE (per grading)'!B$13="Prelim"), IF(ISERROR(SUMIF('Exam (LECTURE ONLY)'!D$20:M$20, "CLO3", 'Exam (LECTURE ONLY)'!D205:M205) / 'Exam (LECTURE ONLY)'!AL$8), "", SUMIF('Exam (LECTURE ONLY)'!D$20:M$20, "CLO3", 'Exam (LECTURE ONLY)'!D205:M205) /'Exam (LECTURE ONLY)'!AL$8),
IF(AND('PRINTABLE (per grading)'!H$16="EXAM", 'PRINTABLE (per grading)'!B$13="Midterm"), IF(ISERROR(SUMIF('Exam (LECTURE ONLY)'!O$20:X$20, "CLO3", 'Exam (LECTURE ONLY)'!O205:X205) / 'Exam (LECTURE ONLY)'!AM$8), "", SUMIF('Exam (LECTURE ONLY)'!O$20:X$20, "CLO3", 'Exam (LECTURE ONLY)'!O205:X205) / 'Exam (LECTURE ONLY)'!AM$8),
IF(AND('PRINTABLE (per grading)'!H$16="EXAM", 'PRINTABLE (per grading)'!B$13="Final"), IF(ISERROR(SUMIF('Exam (LECTURE ONLY)'!Z$20:AI$20, "CLO3", 'Exam (LECTURE ONLY)'!Z205:AI205) / 'Exam (LECTURE ONLY)'!AN$8), "", SUMIF('Exam (LECTURE ONLY)'!Z$20:AI$20, "CLO3", 'Exam (LECTURE ONLY)'!Z205:AI205) / 'Exam (LECTURE ONLY)'!AN$8),
IF(AND('PRINTABLE (per grading)'!H$16="OUTPUT", 'PRINTABLE (per grading)'!B$13="Prelim"), IF(ISERROR(SUMIF(OUTPUT!C$20:M$20, "CLO3", OUTPUT!C205:M205) / OUTPUT!AL$8), "", SUMIF(OUTPUT!C$20:M$20, "CLO3", OUTPUT!C205:M205) / OUTPUT!AL$8),
IF(AND('PRINTABLE (per grading)'!H$16="OUTPUT", 'PRINTABLE (per grading)'!B$13="Midterm"), IF(ISERROR(SUMIF(OUTPUT!O$20:Y$20, "CLO3", OUTPUT!O205:Y205) / OUTPUT!AM$8), "", SUMIF(OUTPUT!O$20:Y$20, "CLO3", OUTPUT!O205:Y205) / OUTPUT!AM$8),
IF(AND('PRINTABLE (per grading)'!H$16="OUTPUT", 'PRINTABLE (per grading)'!B$13="Final"), IF(ISERROR(SUMIF(OUTPUT!AA$20:AI$20, "CLO3", OUTPUT!AA205:AI205) / OUTPUT!AN$8), "", SUMIF(OUTPUT!AA$20:AI$20, "CLO3", OUTPUT!AA205:AI205) / OUTPUT!AN$8),
"" )))))),"")</f>
        <v/>
      </c>
      <c r="Z203" s="232" t="str">
        <f t="shared" si="104"/>
        <v/>
      </c>
      <c r="AA203" s="233" t="str">
        <f t="shared" si="105"/>
        <v/>
      </c>
      <c r="AB203" s="25" t="str">
        <f>IF(B203 &lt;&gt; "", IFERROR(IF(C$16 = "PRELIM", SUMIF('Database (LECTURE-RES-PRAC)'!D$14:AG$14, "CLO4", 'Database (LECTURE-RES-PRAC)'!D200:AG200) / 'Grade computation'!F$7, IF(C$16 = "MIDTERM", SUMIF('Database (LECTURE-RES-PRAC)'!AJ$14:BM$14, "CLO4", 'Database (LECTURE-RES-PRAC)'!AJ200:BM200) / 'Grade computation'!G$7, IF(C$16 = "FINAL", SUMIF('Database (LECTURE-RES-PRAC)'!BP$14:CS$14, "CLO4", 'Database (LECTURE-RES-PRAC)'!BP200:CS200) / 'Grade computation'!H$7,""))),""),"")</f>
        <v/>
      </c>
      <c r="AC203" s="232" t="str">
        <f t="shared" si="106"/>
        <v/>
      </c>
      <c r="AD203" s="25" t="str">
        <f>IF(B203 &lt;&gt; "",IF(AND('PRINTABLE (per grading)'!H$16="EXAM", 'PRINTABLE (per grading)'!B$13="Prelim"), IF(ISERROR(SUMIF('Exam (LECTURE ONLY)'!D$20:M$20, "CLO4", 'Exam (LECTURE ONLY)'!D205:M205) / 'Exam (LECTURE ONLY)'!AL$9), "", SUMIF('Exam (LECTURE ONLY)'!D$20:M$20, "CLO4", 'Exam (LECTURE ONLY)'!D205:M205) /'Exam (LECTURE ONLY)'!AL$9),
IF(AND('PRINTABLE (per grading)'!H$16="EXAM", 'PRINTABLE (per grading)'!B$13="Midterm"), IF(ISERROR(SUMIF('Exam (LECTURE ONLY)'!O$20:X$20, "CLO4", 'Exam (LECTURE ONLY)'!O205:X205) / 'Exam (LECTURE ONLY)'!AM$9), "", SUMIF('Exam (LECTURE ONLY)'!O$20:X$20, "CLO4", 'Exam (LECTURE ONLY)'!O205:X205) / 'Exam (LECTURE ONLY)'!AM$9),
IF(AND('PRINTABLE (per grading)'!H$16="EXAM", 'PRINTABLE (per grading)'!B$13="Final"), IF(ISERROR(SUMIF('Exam (LECTURE ONLY)'!Z$20:AI$20, "CLO4", 'Exam (LECTURE ONLY)'!Z205:AI205) / 'Exam (LECTURE ONLY)'!AN$9), "", SUMIF('Exam (LECTURE ONLY)'!Z$20:AI$20, "CLO4", 'Exam (LECTURE ONLY)'!Z205:AI205) / 'Exam (LECTURE ONLY)'!AN$9),
IF(AND('PRINTABLE (per grading)'!H$16="OUTPUT", 'PRINTABLE (per grading)'!B$13="Prelim"), IF(ISERROR(SUMIF(OUTPUT!C$20:M$20, "CLO4", OUTPUT!C205:M205) / OUTPUT!AL$9), "", SUMIF(OUTPUT!C$20:M$20, "CLO4", OUTPUT!C205:M205) / OUTPUT!AL$9),
IF(AND('PRINTABLE (per grading)'!H$16="OUTPUT", 'PRINTABLE (per grading)'!B$13="Midterm"), IF(ISERROR(SUMIF(OUTPUT!O$20:Y$20, "CLO4", OUTPUT!O205:Y205) / OUTPUT!AM$9), "", SUMIF(OUTPUT!O$20:Y$20, "CLO4", OUTPUT!O205:Y205) / OUTPUT!AM$9),
IF(AND('PRINTABLE (per grading)'!H$16="OUTPUT", 'PRINTABLE (per grading)'!B$13="Final"), IF(ISERROR(SUMIF(OUTPUT!AA$20:AI$20, "CLO4", OUTPUT!AA205:AI205) / OUTPUT!AN$9), "", SUMIF(OUTPUT!AA$20:AI$20, "CLO4", OUTPUT!AA205:AI205) / OUTPUT!AN$9),
"")))))),"")</f>
        <v/>
      </c>
      <c r="AE203" s="232" t="str">
        <f t="shared" si="107"/>
        <v/>
      </c>
      <c r="AF203" s="233" t="str">
        <f t="shared" si="108"/>
        <v/>
      </c>
      <c r="AG203" s="25" t="str">
        <f>IF(B203 &lt;&gt; "", IFERROR(IF(C$16 = "PRELIM", SUMIF('Database (LECTURE-RES-PRAC)'!D$14:AG$14, "CLO5", 'Database (LECTURE-RES-PRAC)'!D200:AG200) / 'Grade computation'!F$8, IF(C$16 = "MIDTERM", SUMIF('Database (LECTURE-RES-PRAC)'!AJ$14:BM$14, "CLO5", 'Database (LECTURE-RES-PRAC)'!AJ200:BM200) / 'Grade computation'!G$8, IF(C$16 = "FINAL", SUMIF('Database (LECTURE-RES-PRAC)'!BP$14:CS$14, "CLO5", 'Database (LECTURE-RES-PRAC)'!BP200:CS200) / 'Grade computation'!H$8,""))),""),"")</f>
        <v/>
      </c>
      <c r="AH203" s="232" t="str">
        <f t="shared" si="109"/>
        <v/>
      </c>
      <c r="AI203" s="25" t="str">
        <f>IF(B203 &lt;&gt; "",IF(AND('PRINTABLE (per grading)'!H$16="EXAM", 'PRINTABLE (per grading)'!B$13="Prelim"), IF(ISERROR(SUMIF('Exam (LECTURE ONLY)'!D$20:M$20, "CLO5", 'Exam (LECTURE ONLY)'!D205:M205) / 'Exam (LECTURE ONLY)'!AL$10), "", SUMIF('Exam (LECTURE ONLY)'!D$20:M$20, "CLO5", 'Exam (LECTURE ONLY)'!D205:M205) /'Exam (LECTURE ONLY)'!AL$10),
IF(AND('PRINTABLE (per grading)'!H$16="EXAM", 'PRINTABLE (per grading)'!B$13="Midterm"), IF(ISERROR(SUMIF('Exam (LECTURE ONLY)'!O$20:X$20, "CLO5", 'Exam (LECTURE ONLY)'!O205:X205) / 'Exam (LECTURE ONLY)'!AM$10), "", SUMIF('Exam (LECTURE ONLY)'!O$20:X$20, "CLO5", 'Exam (LECTURE ONLY)'!O205:X205) / 'Exam (LECTURE ONLY)'!AM$10),
IF(AND('PRINTABLE (per grading)'!H$16="EXAM", 'PRINTABLE (per grading)'!B$13="Final"), IF(ISERROR(SUMIF('Exam (LECTURE ONLY)'!Z$20:AI$20, "CLO5", 'Exam (LECTURE ONLY)'!Z205:AI205) / 'Exam (LECTURE ONLY)'!AN$10), "", SUMIF('Exam (LECTURE ONLY)'!Z$20:AI$20, "CLO5", 'Exam (LECTURE ONLY)'!Z205:AI205) / 'Exam (LECTURE ONLY)'!AN$10),
IF(AND('PRINTABLE (per grading)'!H$16="OUTPUT", 'PRINTABLE (per grading)'!B$13="Prelim"), IF(ISERROR(SUMIF(OUTPUT!C$20:M$20, "CLO5", OUTPUT!C205:M205) / OUTPUT!AL$10), "", SUMIF(OUTPUT!C$20:M$20, "CLO5", OUTPUT!C205:M205) / OUTPUT!AL$10),
IF(AND('PRINTABLE (per grading)'!H$16="OUTPUT", 'PRINTABLE (per grading)'!B$13="Midterm"), IF(ISERROR(SUMIF(OUTPUT!O$20:Y$20, "CLO5", OUTPUT!O205:Y205) / OUTPUT!AM$10), "", SUMIF(OUTPUT!O$20:Y$20, "CLO5", OUTPUT!O205:Y205) / OUTPUT!AM$10),
IF(AND('PRINTABLE (per grading)'!H$16="OUTPUT", 'PRINTABLE (per grading)'!B$13="Final"), IF(ISERROR(SUMIF(OUTPUT!AA$20:AI$20, "CLO5", OUTPUT!AA205:AI205) / OUTPUT!AN$10), "", SUMIF(OUTPUT!AA$20:AI$20, "CLO5", OUTPUT!AA205:AI205) / OUTPUT!AN$10),
"")))))),"")</f>
        <v/>
      </c>
      <c r="AJ203" s="232" t="str">
        <f t="shared" si="110"/>
        <v/>
      </c>
      <c r="AK203" s="233" t="str">
        <f t="shared" si="111"/>
        <v/>
      </c>
      <c r="AL203" s="25" t="str">
        <f>IF(B203 &lt;&gt; "", IFERROR(IF(C$16 = "PRELIM", SUMIF('Database (LECTURE-RES-PRAC)'!D$14:AG$14, "CLO6", 'Database (LECTURE-RES-PRAC)'!D200:AG200) / 'Grade computation'!F$9, IF(C$16 = "MIDTERM", SUMIF('Database (LECTURE-RES-PRAC)'!AJ$14:BM$14, "CLO6", 'Database (LECTURE-RES-PRAC)'!AJ200:BM200) / 'Grade computation'!G$9, IF(C$16 = "FINAL", SUMIF('Database (LECTURE-RES-PRAC)'!BP$14:CS$14, "CLO6", 'Database (LECTURE-RES-PRAC)'!BP200:CS200) / 'Grade computation'!H$9,""))),""),"")</f>
        <v/>
      </c>
      <c r="AM203" s="232" t="str">
        <f t="shared" si="112"/>
        <v/>
      </c>
      <c r="AN203" s="25" t="str">
        <f>IF(B203 &lt;&gt; "",IF(AND('PRINTABLE (per grading)'!H$16="EXAM", 'PRINTABLE (per grading)'!B$13="Prelim"), IF(ISERROR(SUMIF('Exam (LECTURE ONLY)'!D$20:M$20, "CLO6", 'Exam (LECTURE ONLY)'!D205:M205) / 'Exam (LECTURE ONLY)'!AL$11), "", SUMIF('Exam (LECTURE ONLY)'!D$20:M$20, "CLO6", 'Exam (LECTURE ONLY)'!D205:M205) /'Exam (LECTURE ONLY)'!AL$11),
IF(AND('PRINTABLE (per grading)'!H$16="EXAM", 'PRINTABLE (per grading)'!B$13="Midterm"), IF(ISERROR(SUMIF('Exam (LECTURE ONLY)'!O$20:X$20, "CLO6", 'Exam (LECTURE ONLY)'!O205:X205) / 'Exam (LECTURE ONLY)'!AM$11), "", SUMIF('Exam (LECTURE ONLY)'!O$20:X$20, "CLO6", 'Exam (LECTURE ONLY)'!O205:X205) / 'Exam (LECTURE ONLY)'!AM$11),
IF(AND('PRINTABLE (per grading)'!H$16="EXAM", 'PRINTABLE (per grading)'!B$13="Final"), IF(ISERROR(SUMIF('Exam (LECTURE ONLY)'!Z$20:AI$20, "CLO6", 'Exam (LECTURE ONLY)'!Z205:AI205) / 'Exam (LECTURE ONLY)'!AN$11), "", SUMIF('Exam (LECTURE ONLY)'!Z$20:AI$20, "CLO6", 'Exam (LECTURE ONLY)'!Z205:AI205) / 'Exam (LECTURE ONLY)'!AN$11),
IF(AND('PRINTABLE (per grading)'!H$16="OUTPUT", 'PRINTABLE (per grading)'!B$13="Prelim"), IF(ISERROR(SUMIF(OUTPUT!C$20:M$20, "CLO6", OUTPUT!C205:M205) / OUTPUT!AL$11), "", SUMIF(OUTPUT!C$20:M$20, "CLO6", OUTPUT!C205:M205) / OUTPUT!AL$11),
IF(AND('PRINTABLE (per grading)'!H$16="OUTPUT", 'PRINTABLE (per grading)'!B$13="Midterm"), IF(ISERROR(SUMIF(OUTPUT!O$20:Y$20, "CLO6", OUTPUT!O205:Y205) / OUTPUT!AM$11), "", SUMIF(OUTPUT!O$20:Y$20, "CLO6", OUTPUT!O205:Y205) / OUTPUT!AM$11),
IF(AND('PRINTABLE (per grading)'!H$16="OUTPUT", 'PRINTABLE (per grading)'!B$13="Final"), IF(ISERROR(SUMIF(OUTPUT!AA$20:AI$20, "CLO6", OUTPUT!AA205:AI205) / OUTPUT!AN$11), "", SUMIF(OUTPUT!AA$20:AI$20, "CLO6", OUTPUT!AA205:AI205) / OUTPUT!AN$11),
"")))))),"")</f>
        <v/>
      </c>
      <c r="AO203" s="232" t="str">
        <f t="shared" si="113"/>
        <v/>
      </c>
      <c r="AP203" s="233" t="str">
        <f t="shared" si="114"/>
        <v/>
      </c>
      <c r="AQ203" s="25" t="str">
        <f>IF(B203 &lt;&gt; "", IFERROR(IF(C$16 = "PRELIM", SUMIF('Database (LECTURE-RES-PRAC)'!D$14:AG$14, "CLO7", 'Database (LECTURE-RES-PRAC)'!D200:AG200) / 'Grade computation'!F$10, IF(C$16 = "MIDTERM", SUMIF('Database (LECTURE-RES-PRAC)'!AJ$14:BM$14, "CLO7", 'Database (LECTURE-RES-PRAC)'!AJ200:BM200) / 'Grade computation'!G$10, IF(C$16 = "FINAL", SUMIF('Database (LECTURE-RES-PRAC)'!BP$14:CS$14, "CLO7", 'Database (LECTURE-RES-PRAC)'!BP200:CS200) / 'Grade computation'!H$10,""))),""),"")</f>
        <v/>
      </c>
      <c r="AR203" s="232" t="str">
        <f t="shared" si="115"/>
        <v/>
      </c>
      <c r="AS203" s="25" t="str">
        <f>IF(B203 &lt;&gt; "",IF(AND('PRINTABLE (per grading)'!H$16="EXAM", 'PRINTABLE (per grading)'!B$13="Prelim"), IF(ISERROR(SUMIF('Exam (LECTURE ONLY)'!D$20:M$20, "CLO7", 'Exam (LECTURE ONLY)'!D205:M205) / 'Exam (LECTURE ONLY)'!AL$12), "", SUMIF('Exam (LECTURE ONLY)'!D$20:M$20, "CLO7", 'Exam (LECTURE ONLY)'!D205:M205) /'Exam (LECTURE ONLY)'!AL$12),
IF(AND('PRINTABLE (per grading)'!H$16="EXAM", 'PRINTABLE (per grading)'!B$13="Midterm"), IF(ISERROR(SUMIF('Exam (LECTURE ONLY)'!O$20:X$20, "CLO7", 'Exam (LECTURE ONLY)'!O205:X205) / 'Exam (LECTURE ONLY)'!AM$12), "", SUMIF('Exam (LECTURE ONLY)'!O$20:X$20, "CLO7", 'Exam (LECTURE ONLY)'!O205:X205) / 'Exam (LECTURE ONLY)'!AM$12),
IF(AND('PRINTABLE (per grading)'!H$16="EXAM", 'PRINTABLE (per grading)'!B$13="Final"), IF(ISERROR(SUMIF('Exam (LECTURE ONLY)'!Z$20:AI$20, "CLO7", 'Exam (LECTURE ONLY)'!Z205:AI205) / 'Exam (LECTURE ONLY)'!AN$12), "", SUMIF('Exam (LECTURE ONLY)'!Z$20:AI$20, "CLO7", 'Exam (LECTURE ONLY)'!Z205:AI205) / 'Exam (LECTURE ONLY)'!AN$12),
IF(AND('PRINTABLE (per grading)'!H$16="OUTPUT", 'PRINTABLE (per grading)'!B$13="Prelim"), IF(ISERROR(SUMIF(OUTPUT!C$20:M$20, "CLO7", OUTPUT!C205:M205) / OUTPUT!AL$12), "", SUMIF(OUTPUT!C$20:M$20, "CLO7", OUTPUT!C205:M205) / OUTPUT!AL$12),
IF(AND('PRINTABLE (per grading)'!H$16="OUTPUT", 'PRINTABLE (per grading)'!B$13="Midterm"), IF(ISERROR(SUMIF(OUTPUT!O$20:Y$20, "CLO7", OUTPUT!O205:Y205) / OUTPUT!AM$12), "", SUMIF(OUTPUT!O$20:Y$20, "CLO7", OUTPUT!O205:Y205) / OUTPUT!AM$12),
IF(AND('PRINTABLE (per grading)'!H$16="OUTPUT", 'PRINTABLE (per grading)'!B$13="Final"), IF(ISERROR(SUMIF(OUTPUT!AA$20:AI$20, "CLO7", OUTPUT!AA205:AI205) / OUTPUT!AN$12), "", SUMIF(OUTPUT!AA$20:AI$20, "CLO7", OUTPUT!AA205:AI205) / OUTPUT!AN$12),
"")))))),"")</f>
        <v/>
      </c>
      <c r="AT203" s="232" t="str">
        <f t="shared" si="116"/>
        <v/>
      </c>
      <c r="AU203" s="233" t="str">
        <f t="shared" si="117"/>
        <v/>
      </c>
      <c r="AV203" s="25" t="str">
        <f>IF(B203 &lt;&gt; "", IFERROR(IF(C$16 = "PRELIM", SUMIF('Database (LECTURE-RES-PRAC)'!D$14:AG$14, "CLO8", 'Database (LECTURE-RES-PRAC)'!D200:AG200) / 'Grade computation'!F$11, IF(C$16 = "MIDTERM", SUMIF('Database (LECTURE-RES-PRAC)'!AJ$14:BM$14, "CLO8", 'Database (LECTURE-RES-PRAC)'!AJ200:BM200) / 'Grade computation'!G$11, IF(C$16 = "FINAL", SUMIF('Database (LECTURE-RES-PRAC)'!BP$14:CS$14, "CLO8", 'Database (LECTURE-RES-PRAC)'!BP200:CS200) / 'Grade computation'!H$11,""))),""),"")</f>
        <v/>
      </c>
      <c r="AW203" s="232" t="str">
        <f t="shared" si="118"/>
        <v/>
      </c>
      <c r="AX203" s="25" t="str">
        <f>IF(B203 &lt;&gt; "",IF(AND('PRINTABLE (per grading)'!H$16="EXAM", 'PRINTABLE (per grading)'!B$13="Prelim"), IF(ISERROR(SUMIF('Exam (LECTURE ONLY)'!D$20:M$20, "CLO8", 'Exam (LECTURE ONLY)'!D205:M205) / 'Exam (LECTURE ONLY)'!AL$13), "", SUMIF('Exam (LECTURE ONLY)'!D$20:M$20, "CLO8", 'Exam (LECTURE ONLY)'!D205:M205) /'Exam (LECTURE ONLY)'!AL$13),
IF(AND('PRINTABLE (per grading)'!H$16="EXAM", 'PRINTABLE (per grading)'!B$13="Midterm"), IF(ISERROR(SUMIF('Exam (LECTURE ONLY)'!O$20:X$20, "CLO8", 'Exam (LECTURE ONLY)'!O205:X205) / 'Exam (LECTURE ONLY)'!AM$13), "", SUMIF('Exam (LECTURE ONLY)'!O$20:X$20, "CLO8", 'Exam (LECTURE ONLY)'!O205:X205) / 'Exam (LECTURE ONLY)'!AM$13),
IF(AND('PRINTABLE (per grading)'!H$16="EXAM", 'PRINTABLE (per grading)'!B$13="Final"), IF(ISERROR(SUMIF('Exam (LECTURE ONLY)'!Z$20:AI$20, "CLO8", 'Exam (LECTURE ONLY)'!Z205:AI205) / 'Exam (LECTURE ONLY)'!AN$13), "", SUMIF('Exam (LECTURE ONLY)'!Z$20:AI$20, "CLO8", 'Exam (LECTURE ONLY)'!Z205:AI205) / 'Exam (LECTURE ONLY)'!AN$13),
IF(AND('PRINTABLE (per grading)'!H$16="OUTPUT", 'PRINTABLE (per grading)'!B$13="Prelim"), IF(ISERROR(SUMIF(OUTPUT!C$20:M$20, "CLO8", OUTPUT!C205:M205) / OUTPUT!AL$13), "", SUMIF(OUTPUT!C$20:M$20, "CLO8", OUTPUT!C205:M205) / OUTPUT!AL$13),
IF(AND('PRINTABLE (per grading)'!H$16="OUTPUT", 'PRINTABLE (per grading)'!B$13="Midterm"), IF(ISERROR(SUMIF(OUTPUT!O$20:Y$20, "CLO8", OUTPUT!O205:Y205) / OUTPUT!AM$13), "", SUMIF(OUTPUT!O$20:Y$20, "CLO8", OUTPUT!O205:Y205) / OUTPUT!AM$13),
IF(AND('PRINTABLE (per grading)'!H$16="OUTPUT", 'PRINTABLE (per grading)'!B$13="Final"), IF(ISERROR(SUMIF(OUTPUT!AA$20:AI$20, "CLO8", OUTPUT!AA205:AI205) / OUTPUT!AN$13), "", SUMIF(OUTPUT!AA$20:AI$20, "CLO8", OUTPUT!AA205:AI205) / OUTPUT!AN$13),
"")))))),"")</f>
        <v/>
      </c>
      <c r="AY203" s="232" t="str">
        <f t="shared" si="119"/>
        <v/>
      </c>
      <c r="AZ203" s="233" t="str">
        <f t="shared" si="120"/>
        <v/>
      </c>
      <c r="BA203" s="25" t="str">
        <f>IF(B203 &lt;&gt; "", IFERROR(IF(C$16 = "PRELIM", SUMIF('Database (LECTURE-RES-PRAC)'!D$14:AG$14, "CLO9", 'Database (LECTURE-RES-PRAC)'!D200:AG200) / 'Grade computation'!F$12, IF(C$16 = "MIDTERM", SUMIF('Database (LECTURE-RES-PRAC)'!AJ$14:BM$14, "CLO9", 'Database (LECTURE-RES-PRAC)'!AJ200:BM200) / 'Grade computation'!G$12, IF(C$16 = "FINAL", SUMIF('Database (LECTURE-RES-PRAC)'!BP$14:CS$14, "CLO9", 'Database (LECTURE-RES-PRAC)'!BP200:CS200) / 'Grade computation'!H$12,""))),""),"")</f>
        <v/>
      </c>
      <c r="BB203" s="232" t="str">
        <f t="shared" si="121"/>
        <v/>
      </c>
      <c r="BC203" s="25" t="str">
        <f>IF(B203 &lt;&gt; "",IF(AND('PRINTABLE (per grading)'!H$16="EXAM", 'PRINTABLE (per grading)'!B$13="Prelim"), IF(ISERROR(SUMIF('Exam (LECTURE ONLY)'!D$20:M$20, "CLO9", 'Exam (LECTURE ONLY)'!D205:M205) / 'Exam (LECTURE ONLY)'!AL$14), "", SUMIF('Exam (LECTURE ONLY)'!D$20:M$20, "CLO9", 'Exam (LECTURE ONLY)'!D205:M205) /'Exam (LECTURE ONLY)'!AL$14),
IF(AND('PRINTABLE (per grading)'!H$16="EXAM", 'PRINTABLE (per grading)'!B$13="Midterm"), IF(ISERROR(SUMIF('Exam (LECTURE ONLY)'!O$20:X$20, "CLO9", 'Exam (LECTURE ONLY)'!O205:X205) / 'Exam (LECTURE ONLY)'!AM$14), "", SUMIF('Exam (LECTURE ONLY)'!O$20:X$20, "CLO9", 'Exam (LECTURE ONLY)'!O205:X205) / 'Exam (LECTURE ONLY)'!AM$14),
IF(AND('PRINTABLE (per grading)'!H$16="EXAM", 'PRINTABLE (per grading)'!B$13="Final"), IF(ISERROR(SUMIF('Exam (LECTURE ONLY)'!Z$20:AI$20, "CLO9", 'Exam (LECTURE ONLY)'!Z205:AI205) / 'Exam (LECTURE ONLY)'!AN$14), "", SUMIF('Exam (LECTURE ONLY)'!Z$20:AI$20, "CLO9", 'Exam (LECTURE ONLY)'!Z205:AI205) / 'Exam (LECTURE ONLY)'!AN$14),
IF(AND('PRINTABLE (per grading)'!H$16="OUTPUT", 'PRINTABLE (per grading)'!B$13="Prelim"), IF(ISERROR(SUMIF(OUTPUT!C$20:M$20, "CLO9", OUTPUT!C205:M205) / OUTPUT!AL$14), "", SUMIF(OUTPUT!C$20:M$20, "CLO9", OUTPUT!C205:M205) / OUTPUT!AL$14),
IF(AND('PRINTABLE (per grading)'!H$16="OUTPUT", 'PRINTABLE (per grading)'!B$13="Midterm"), IF(ISERROR(SUMIF(OUTPUT!O$20:Y$20, "CLO9", OUTPUT!O205:Y205) / OUTPUT!AM$14), "", SUMIF(OUTPUT!O$20:Y$20, "CLO9", OUTPUT!O205:Y205) / OUTPUT!AM$14),
IF(AND('PRINTABLE (per grading)'!H$16="OUTPUT", 'PRINTABLE (per grading)'!B$13="Final"), IF(ISERROR(SUMIF(OUTPUT!AA$20:AI$20, "CLO9", OUTPUT!AA205:AI205) / OUTPUT!AN$14), "", SUMIF(OUTPUT!AA$20:AI$20, "CLO9", OUTPUT!AA205:AI205) / OUTPUT!AN$14),
"")))))),"")</f>
        <v/>
      </c>
      <c r="BD203" s="232" t="str">
        <f t="shared" si="122"/>
        <v/>
      </c>
      <c r="BE203" s="233" t="str">
        <f t="shared" si="123"/>
        <v/>
      </c>
      <c r="BF203" s="25" t="str">
        <f>IF(B203 &lt;&gt; "", IFERROR(IF(C$16 = "PRELIM", SUMIF('Database (LECTURE-RES-PRAC)'!D$14:AG$14, "CLO10", 'Database (LECTURE-RES-PRAC)'!D200:AG200) / 'Grade computation'!F$13, IF(C$16 = "MIDTERM", SUMIF('Database (LECTURE-RES-PRAC)'!AJ$14:BM$14, "CLO10", 'Database (LECTURE-RES-PRAC)'!AJ200:BM200) / 'Grade computation'!G$13, IF(C$16 = "FINAL", SUMIF('Database (LECTURE-RES-PRAC)'!BP$14:CS$14, "CLO10", 'Database (LECTURE-RES-PRAC)'!BP200:CS200) / 'Grade computation'!H$13,""))),""),"")</f>
        <v/>
      </c>
      <c r="BG203" s="232" t="str">
        <f t="shared" si="124"/>
        <v/>
      </c>
      <c r="BH203" s="25" t="str">
        <f>IF(B203 &lt;&gt; "",IF(AND('PRINTABLE (per grading)'!H$16="EXAM", 'PRINTABLE (per grading)'!B$13="Prelim"), IF(ISERROR(SUMIF('Exam (LECTURE ONLY)'!D$20:M$20, "CLO10", 'Exam (LECTURE ONLY)'!D205:M205) / 'Exam (LECTURE ONLY)'!AL$15), "", SUMIF('Exam (LECTURE ONLY)'!D$20:M$20, "CLO10", 'Exam (LECTURE ONLY)'!D205:M205) /'Exam (LECTURE ONLY)'!AL$15),
IF(AND('PRINTABLE (per grading)'!H$16="EXAM", 'PRINTABLE (per grading)'!B$13="Midterm"), IF(ISERROR(SUMIF('Exam (LECTURE ONLY)'!O$20:X$20, "CLO10", 'Exam (LECTURE ONLY)'!O205:X205) / 'Exam (LECTURE ONLY)'!AM$15), "", SUMIF('Exam (LECTURE ONLY)'!O$20:X$20, "CLO10", 'Exam (LECTURE ONLY)'!O205:X205) / 'Exam (LECTURE ONLY)'!AM$15),
IF(AND('PRINTABLE (per grading)'!H$16="EXAM", 'PRINTABLE (per grading)'!B$13="Final"), IF(ISERROR(SUMIF('Exam (LECTURE ONLY)'!Z$20:AI$20, "CLO10", 'Exam (LECTURE ONLY)'!Z205:AI205) / 'Exam (LECTURE ONLY)'!AN$15), "", SUMIF('Exam (LECTURE ONLY)'!Z$20:AI$20, "CLO10", 'Exam (LECTURE ONLY)'!Z205:AI205) / 'Exam (LECTURE ONLY)'!AN$15),
IF(AND('PRINTABLE (per grading)'!H$16="OUTPUT", 'PRINTABLE (per grading)'!B$13="Prelim"), IF(ISERROR(SUMIF(OUTPUT!C$20:M$20, "CLO10", OUTPUT!C205:M205) / OUTPUT!AL$15), "", SUMIF(OUTPUT!C$20:M$20, "CLO10", OUTPUT!C205:M205) / OUTPUT!AL$15),
IF(AND('PRINTABLE (per grading)'!H$16="OUTPUT", 'PRINTABLE (per grading)'!B$13="Midterm"), IF(ISERROR(SUMIF(OUTPUT!O$20:Y$20, "CLO10", OUTPUT!O205:Y205) / OUTPUT!AM$15), "", SUMIF(OUTPUT!O$20:Y$20, "CLO10", OUTPUT!O205:Y205) / OUTPUT!AM$15),
IF(AND('PRINTABLE (per grading)'!H$16="OUTPUT", 'PRINTABLE (per grading)'!B$13="Final"), IF(ISERROR(SUMIF(OUTPUT!AA$20:AI$20, "CLO10", OUTPUT!AA205:AI205) / OUTPUT!AN$15), "", SUMIF(OUTPUT!AA$20:AI$20, "CLO10", OUTPUT!AA205:AI205) / OUTPUT!AN$15),
"")))))),"")</f>
        <v/>
      </c>
      <c r="BI203" s="232" t="str">
        <f t="shared" si="125"/>
        <v/>
      </c>
      <c r="BJ203" s="233" t="str">
        <f t="shared" si="126"/>
        <v/>
      </c>
      <c r="BK203" s="2"/>
    </row>
    <row r="204" spans="1:63" ht="20.100000000000001" customHeight="1">
      <c r="A204" s="212" t="str">
        <f>IF(ISBLANK('Database (LECTURE-RES-PRAC)'!A201),"",'Database (LECTURE-RES-PRAC)'!A201)</f>
        <v/>
      </c>
      <c r="B204" s="213" t="str">
        <f>IF(ISBLANK('Database (LECTURE-RES-PRAC)'!B201),"",'Database (LECTURE-RES-PRAC)'!B201)</f>
        <v/>
      </c>
      <c r="C204" s="134" t="str">
        <f>IF(B204&lt;&gt;"",IF(C$16="PRELIM",'Grade computation'!C204, IF(C$16="MIDTERM",'Grade computation'!K204, IF(C$16="FINAL",'Grade computation'!S204,""))),"")</f>
        <v/>
      </c>
      <c r="D204" s="135" t="str">
        <f t="shared" si="1"/>
        <v/>
      </c>
      <c r="E204" s="134" t="str">
        <f>IF(B204&lt;&gt;"", IF(C$16="PRELIM",'Grade computation'!E204, IF(C$16="MIDTERM",'Grade computation'!M204, IF(C$16="FINAL",'Grade computation'!U204,""))),"")</f>
        <v/>
      </c>
      <c r="F204" s="136" t="str">
        <f t="shared" si="2"/>
        <v/>
      </c>
      <c r="G204" s="137" t="str">
        <f t="shared" si="3"/>
        <v/>
      </c>
      <c r="H204" s="207" t="str">
        <f>IF(B204&lt;&gt;"",IF(C$16="PRELIM", 'Grade computation'!H204, IF(C$16="MIDTERM", 'Grade computation'!P204, IF(C$16="FINAL",'Grade computation'!X204, ""))),"")</f>
        <v/>
      </c>
      <c r="I204" s="137" t="str">
        <f t="shared" si="4"/>
        <v/>
      </c>
      <c r="J204" s="139" t="str">
        <f t="shared" si="5"/>
        <v/>
      </c>
      <c r="K204" s="377" t="str">
        <f t="shared" si="6"/>
        <v/>
      </c>
      <c r="L204" s="434"/>
      <c r="M204" s="25" t="str">
        <f>IF(B204 &lt;&gt; "", IFERROR(IF(C$16 = "PRELIM", SUMIF('Database (LECTURE-RES-PRAC)'!D$14:AG$14, "CLO1", 'Database (LECTURE-RES-PRAC)'!D201:AG201) / 'Grade computation'!F$4, IF(C$16 = "MIDTERM", SUMIF('Database (LECTURE-RES-PRAC)'!AJ$14:BM$14, "CLO1", 'Database (LECTURE-RES-PRAC)'!AJ201:BM201) / 'Grade computation'!G$4, IF(C$16 = "FINAL", SUMIF('Database (LECTURE-RES-PRAC)'!BP$14:CS$14, "CLO1", 'Database (LECTURE-RES-PRAC)'!BP201:CS201) / 'Grade computation'!H$4,""))),""),"")</f>
        <v/>
      </c>
      <c r="N204" s="232" t="str">
        <f t="shared" si="97"/>
        <v/>
      </c>
      <c r="O204" s="25" t="str">
        <f>IF(B204 &lt;&gt; "",IF(AND('PRINTABLE (per grading)'!H$16="EXAM", 'PRINTABLE (per grading)'!B$13="Prelim"), IF(ISERROR(SUMIF('Exam (LECTURE ONLY)'!D$20:M$20, "CLO1", 'Exam (LECTURE ONLY)'!D206:M206) / 'Exam (LECTURE ONLY)'!AL$6), "", SUMIF('Exam (LECTURE ONLY)'!D$20:M$20, "CLO1", 'Exam (LECTURE ONLY)'!D206:M206) /'Exam (LECTURE ONLY)'!AL$6),
IF(AND('PRINTABLE (per grading)'!H$16="EXAM", 'PRINTABLE (per grading)'!B$13="Midterm"), IF(ISERROR(SUMIF('Exam (LECTURE ONLY)'!O$20:X$20, "CLO1", 'Exam (LECTURE ONLY)'!O206:X206) / 'Exam (LECTURE ONLY)'!AM$6), "", SUMIF('Exam (LECTURE ONLY)'!O$20:X$20, "CLO1", 'Exam (LECTURE ONLY)'!O206:X206) / 'Exam (LECTURE ONLY)'!AM$6),
IF(AND('PRINTABLE (per grading)'!H$16="EXAM", 'PRINTABLE (per grading)'!B$13="Final"), IF(ISERROR(SUMIF('Exam (LECTURE ONLY)'!Z$20:AI$20, "CLO1", 'Exam (LECTURE ONLY)'!Z206:AI206) / 'Exam (LECTURE ONLY)'!AN$6), "", SUMIF('Exam (LECTURE ONLY)'!Z$20:AI$20, "CLO1", 'Exam (LECTURE ONLY)'!Z206:AI206) / 'Exam (LECTURE ONLY)'!AN$6),
IF(AND('PRINTABLE (per grading)'!H$16="OUTPUT", 'PRINTABLE (per grading)'!B$13="Prelim"), IF(ISERROR(SUMIF(OUTPUT!C$20:M$20, "CLO1", OUTPUT!C206:M206) / OUTPUT!AL$6), "", SUMIF(OUTPUT!C$20:M$20, "CLO1", OUTPUT!C206:M206) / OUTPUT!AL$6),
IF(AND('PRINTABLE (per grading)'!H$16="OUTPUT", 'PRINTABLE (per grading)'!B$13="Midterm"), IF(ISERROR(SUMIF(OUTPUT!O$20:Y$20, "CLO1", OUTPUT!O206:Y206) / OUTPUT!AM$6), "", SUMIF(OUTPUT!O$20:Y$20, "CLO1", OUTPUT!O206:Y206) / OUTPUT!AM$6),
IF(AND('PRINTABLE (per grading)'!H$16="OUTPUT", 'PRINTABLE (per grading)'!B$13="Final"), IF(ISERROR(SUMIF(OUTPUT!AA$20:AI$20, "CLO1", OUTPUT!AA206:AI206) / OUTPUT!AN$6), "", SUMIF(OUTPUT!AA$20:AI$20, "CLO1", OUTPUT!AA206:AI206) / OUTPUT!AN$6),
"")))))),"")</f>
        <v/>
      </c>
      <c r="P204" s="232" t="str">
        <f t="shared" si="98"/>
        <v/>
      </c>
      <c r="Q204" s="233" t="str">
        <f t="shared" si="99"/>
        <v/>
      </c>
      <c r="R204" s="25" t="str">
        <f>IF(B204 &lt;&gt; "", IFERROR(IF(C$16 = "PRELIM", SUMIF('Database (LECTURE-RES-PRAC)'!D$14:AG$14, "CLO2", 'Database (LECTURE-RES-PRAC)'!D201:AG201) / 'Grade computation'!F$5, IF(C$16 = "MIDTERM", SUMIF('Database (LECTURE-RES-PRAC)'!AJ$14:BM$14, "CLO2", 'Database (LECTURE-RES-PRAC)'!AJ201:BM201) / 'Grade computation'!G$5, IF(C$16 = "FINAL", SUMIF('Database (LECTURE-RES-PRAC)'!BP$14:CS$14, "CLO2", 'Database (LECTURE-RES-PRAC)'!BP201:CS201) / 'Grade computation'!H$5,""))),""),"")</f>
        <v/>
      </c>
      <c r="S204" s="232" t="str">
        <f t="shared" si="100"/>
        <v/>
      </c>
      <c r="T204" s="25" t="str">
        <f>IF(B204 &lt;&gt; "",IF(AND('PRINTABLE (per grading)'!H$16="EXAM", 'PRINTABLE (per grading)'!B$13="Prelim"), IF(ISERROR(SUMIF('Exam (LECTURE ONLY)'!D$20:M$20, "CLO2", 'Exam (LECTURE ONLY)'!D206:M206) / 'Exam (LECTURE ONLY)'!AL$7), "", SUMIF('Exam (LECTURE ONLY)'!D$20:M$20, "CLO2", 'Exam (LECTURE ONLY)'!D206:M206) /'Exam (LECTURE ONLY)'!AL$7),
IF(AND('PRINTABLE (per grading)'!H$16="EXAM", 'PRINTABLE (per grading)'!B$13="Midterm"), IF(ISERROR(SUMIF('Exam (LECTURE ONLY)'!O$20:X$20, "CLO2", 'Exam (LECTURE ONLY)'!O206:X206) / 'Exam (LECTURE ONLY)'!AM$7), "", SUMIF('Exam (LECTURE ONLY)'!O$20:X$20, "CLO2", 'Exam (LECTURE ONLY)'!O206:X206) / 'Exam (LECTURE ONLY)'!AM$7),
IF(AND('PRINTABLE (per grading)'!H$16="EXAM", 'PRINTABLE (per grading)'!B$13="Final"), IF(ISERROR(SUMIF('Exam (LECTURE ONLY)'!Z$20:AI$20, "CLO2", 'Exam (LECTURE ONLY)'!Z206:AI206) / 'Exam (LECTURE ONLY)'!AN$7), "", SUMIF('Exam (LECTURE ONLY)'!Z$20:AI$20, "CLO2", 'Exam (LECTURE ONLY)'!Z206:AI206) / 'Exam (LECTURE ONLY)'!AN$7),
IF(AND('PRINTABLE (per grading)'!H$16="OUTPUT", 'PRINTABLE (per grading)'!B$13="Prelim"), IF(ISERROR(SUMIF(OUTPUT!C$20:M$20, "CLO2", OUTPUT!C206:M206) / OUTPUT!AL$7), "", SUMIF(OUTPUT!C$20:M$20, "CLO2", OUTPUT!C206:M206) / OUTPUT!AL$7),
IF(AND('PRINTABLE (per grading)'!H$16="OUTPUT", 'PRINTABLE (per grading)'!B$13="Midterm"), IF(ISERROR(SUMIF(OUTPUT!O$20:Y$20, "CLO2", OUTPUT!O206:Y206) / OUTPUT!AM$7), "", SUMIF(OUTPUT!O$20:Y$20, "CLO2", OUTPUT!O206:Y206) / OUTPUT!AM$7),
IF(AND('PRINTABLE (per grading)'!H$16="OUTPUT", 'PRINTABLE (per grading)'!B$13="Final"), IF(ISERROR(SUMIF(OUTPUT!AA$20:AI$20, "CLO2", OUTPUT!AA206:AI206) / OUTPUT!AN$7), "", SUMIF(OUTPUT!AA$20:AI$20, "CLO2", OUTPUT!AA206:AI206) / OUTPUT!AN$7),
"")))))),"")</f>
        <v/>
      </c>
      <c r="U204" s="232" t="str">
        <f t="shared" si="101"/>
        <v/>
      </c>
      <c r="V204" s="233" t="str">
        <f t="shared" si="102"/>
        <v/>
      </c>
      <c r="W204" s="25" t="str">
        <f>IF(B204 &lt;&gt; "", IFERROR(IF(C$16 = "PRELIM", SUMIF('Database (LECTURE-RES-PRAC)'!D$14:AG$14, "CLO3", 'Database (LECTURE-RES-PRAC)'!D201:AG201) / 'Grade computation'!F$6, IF(C$16 = "MIDTERM", SUMIF('Database (LECTURE-RES-PRAC)'!AJ$14:BM$14, "CLO3", 'Database (LECTURE-RES-PRAC)'!AJ201:BM201) / 'Grade computation'!G$6, IF(C$16 = "FINAL", SUMIF('Database (LECTURE-RES-PRAC)'!BP$14:CS$14, "CLO3", 'Database (LECTURE-RES-PRAC)'!BP201:CS201) / 'Grade computation'!H$6,""))),""),"")</f>
        <v/>
      </c>
      <c r="X204" s="232" t="str">
        <f t="shared" si="103"/>
        <v/>
      </c>
      <c r="Y204" s="25" t="str">
        <f>IF(B204 &lt;&gt; "",IF(AND('PRINTABLE (per grading)'!H$16="EXAM", 'PRINTABLE (per grading)'!B$13="Prelim"), IF(ISERROR(SUMIF('Exam (LECTURE ONLY)'!D$20:M$20, "CLO3", 'Exam (LECTURE ONLY)'!D206:M206) / 'Exam (LECTURE ONLY)'!AL$8), "", SUMIF('Exam (LECTURE ONLY)'!D$20:M$20, "CLO3", 'Exam (LECTURE ONLY)'!D206:M206) /'Exam (LECTURE ONLY)'!AL$8),
IF(AND('PRINTABLE (per grading)'!H$16="EXAM", 'PRINTABLE (per grading)'!B$13="Midterm"), IF(ISERROR(SUMIF('Exam (LECTURE ONLY)'!O$20:X$20, "CLO3", 'Exam (LECTURE ONLY)'!O206:X206) / 'Exam (LECTURE ONLY)'!AM$8), "", SUMIF('Exam (LECTURE ONLY)'!O$20:X$20, "CLO3", 'Exam (LECTURE ONLY)'!O206:X206) / 'Exam (LECTURE ONLY)'!AM$8),
IF(AND('PRINTABLE (per grading)'!H$16="EXAM", 'PRINTABLE (per grading)'!B$13="Final"), IF(ISERROR(SUMIF('Exam (LECTURE ONLY)'!Z$20:AI$20, "CLO3", 'Exam (LECTURE ONLY)'!Z206:AI206) / 'Exam (LECTURE ONLY)'!AN$8), "", SUMIF('Exam (LECTURE ONLY)'!Z$20:AI$20, "CLO3", 'Exam (LECTURE ONLY)'!Z206:AI206) / 'Exam (LECTURE ONLY)'!AN$8),
IF(AND('PRINTABLE (per grading)'!H$16="OUTPUT", 'PRINTABLE (per grading)'!B$13="Prelim"), IF(ISERROR(SUMIF(OUTPUT!C$20:M$20, "CLO3", OUTPUT!C206:M206) / OUTPUT!AL$8), "", SUMIF(OUTPUT!C$20:M$20, "CLO3", OUTPUT!C206:M206) / OUTPUT!AL$8),
IF(AND('PRINTABLE (per grading)'!H$16="OUTPUT", 'PRINTABLE (per grading)'!B$13="Midterm"), IF(ISERROR(SUMIF(OUTPUT!O$20:Y$20, "CLO3", OUTPUT!O206:Y206) / OUTPUT!AM$8), "", SUMIF(OUTPUT!O$20:Y$20, "CLO3", OUTPUT!O206:Y206) / OUTPUT!AM$8),
IF(AND('PRINTABLE (per grading)'!H$16="OUTPUT", 'PRINTABLE (per grading)'!B$13="Final"), IF(ISERROR(SUMIF(OUTPUT!AA$20:AI$20, "CLO3", OUTPUT!AA206:AI206) / OUTPUT!AN$8), "", SUMIF(OUTPUT!AA$20:AI$20, "CLO3", OUTPUT!AA206:AI206) / OUTPUT!AN$8),
"" )))))),"")</f>
        <v/>
      </c>
      <c r="Z204" s="232" t="str">
        <f t="shared" si="104"/>
        <v/>
      </c>
      <c r="AA204" s="233" t="str">
        <f t="shared" si="105"/>
        <v/>
      </c>
      <c r="AB204" s="25" t="str">
        <f>IF(B204 &lt;&gt; "", IFERROR(IF(C$16 = "PRELIM", SUMIF('Database (LECTURE-RES-PRAC)'!D$14:AG$14, "CLO4", 'Database (LECTURE-RES-PRAC)'!D201:AG201) / 'Grade computation'!F$7, IF(C$16 = "MIDTERM", SUMIF('Database (LECTURE-RES-PRAC)'!AJ$14:BM$14, "CLO4", 'Database (LECTURE-RES-PRAC)'!AJ201:BM201) / 'Grade computation'!G$7, IF(C$16 = "FINAL", SUMIF('Database (LECTURE-RES-PRAC)'!BP$14:CS$14, "CLO4", 'Database (LECTURE-RES-PRAC)'!BP201:CS201) / 'Grade computation'!H$7,""))),""),"")</f>
        <v/>
      </c>
      <c r="AC204" s="232" t="str">
        <f t="shared" si="106"/>
        <v/>
      </c>
      <c r="AD204" s="25" t="str">
        <f>IF(B204 &lt;&gt; "",IF(AND('PRINTABLE (per grading)'!H$16="EXAM", 'PRINTABLE (per grading)'!B$13="Prelim"), IF(ISERROR(SUMIF('Exam (LECTURE ONLY)'!D$20:M$20, "CLO4", 'Exam (LECTURE ONLY)'!D206:M206) / 'Exam (LECTURE ONLY)'!AL$9), "", SUMIF('Exam (LECTURE ONLY)'!D$20:M$20, "CLO4", 'Exam (LECTURE ONLY)'!D206:M206) /'Exam (LECTURE ONLY)'!AL$9),
IF(AND('PRINTABLE (per grading)'!H$16="EXAM", 'PRINTABLE (per grading)'!B$13="Midterm"), IF(ISERROR(SUMIF('Exam (LECTURE ONLY)'!O$20:X$20, "CLO4", 'Exam (LECTURE ONLY)'!O206:X206) / 'Exam (LECTURE ONLY)'!AM$9), "", SUMIF('Exam (LECTURE ONLY)'!O$20:X$20, "CLO4", 'Exam (LECTURE ONLY)'!O206:X206) / 'Exam (LECTURE ONLY)'!AM$9),
IF(AND('PRINTABLE (per grading)'!H$16="EXAM", 'PRINTABLE (per grading)'!B$13="Final"), IF(ISERROR(SUMIF('Exam (LECTURE ONLY)'!Z$20:AI$20, "CLO4", 'Exam (LECTURE ONLY)'!Z206:AI206) / 'Exam (LECTURE ONLY)'!AN$9), "", SUMIF('Exam (LECTURE ONLY)'!Z$20:AI$20, "CLO4", 'Exam (LECTURE ONLY)'!Z206:AI206) / 'Exam (LECTURE ONLY)'!AN$9),
IF(AND('PRINTABLE (per grading)'!H$16="OUTPUT", 'PRINTABLE (per grading)'!B$13="Prelim"), IF(ISERROR(SUMIF(OUTPUT!C$20:M$20, "CLO4", OUTPUT!C206:M206) / OUTPUT!AL$9), "", SUMIF(OUTPUT!C$20:M$20, "CLO4", OUTPUT!C206:M206) / OUTPUT!AL$9),
IF(AND('PRINTABLE (per grading)'!H$16="OUTPUT", 'PRINTABLE (per grading)'!B$13="Midterm"), IF(ISERROR(SUMIF(OUTPUT!O$20:Y$20, "CLO4", OUTPUT!O206:Y206) / OUTPUT!AM$9), "", SUMIF(OUTPUT!O$20:Y$20, "CLO4", OUTPUT!O206:Y206) / OUTPUT!AM$9),
IF(AND('PRINTABLE (per grading)'!H$16="OUTPUT", 'PRINTABLE (per grading)'!B$13="Final"), IF(ISERROR(SUMIF(OUTPUT!AA$20:AI$20, "CLO4", OUTPUT!AA206:AI206) / OUTPUT!AN$9), "", SUMIF(OUTPUT!AA$20:AI$20, "CLO4", OUTPUT!AA206:AI206) / OUTPUT!AN$9),
"")))))),"")</f>
        <v/>
      </c>
      <c r="AE204" s="232" t="str">
        <f t="shared" si="107"/>
        <v/>
      </c>
      <c r="AF204" s="233" t="str">
        <f t="shared" si="108"/>
        <v/>
      </c>
      <c r="AG204" s="25" t="str">
        <f>IF(B204 &lt;&gt; "", IFERROR(IF(C$16 = "PRELIM", SUMIF('Database (LECTURE-RES-PRAC)'!D$14:AG$14, "CLO5", 'Database (LECTURE-RES-PRAC)'!D201:AG201) / 'Grade computation'!F$8, IF(C$16 = "MIDTERM", SUMIF('Database (LECTURE-RES-PRAC)'!AJ$14:BM$14, "CLO5", 'Database (LECTURE-RES-PRAC)'!AJ201:BM201) / 'Grade computation'!G$8, IF(C$16 = "FINAL", SUMIF('Database (LECTURE-RES-PRAC)'!BP$14:CS$14, "CLO5", 'Database (LECTURE-RES-PRAC)'!BP201:CS201) / 'Grade computation'!H$8,""))),""),"")</f>
        <v/>
      </c>
      <c r="AH204" s="232" t="str">
        <f t="shared" si="109"/>
        <v/>
      </c>
      <c r="AI204" s="25" t="str">
        <f>IF(B204 &lt;&gt; "",IF(AND('PRINTABLE (per grading)'!H$16="EXAM", 'PRINTABLE (per grading)'!B$13="Prelim"), IF(ISERROR(SUMIF('Exam (LECTURE ONLY)'!D$20:M$20, "CLO5", 'Exam (LECTURE ONLY)'!D206:M206) / 'Exam (LECTURE ONLY)'!AL$10), "", SUMIF('Exam (LECTURE ONLY)'!D$20:M$20, "CLO5", 'Exam (LECTURE ONLY)'!D206:M206) /'Exam (LECTURE ONLY)'!AL$10),
IF(AND('PRINTABLE (per grading)'!H$16="EXAM", 'PRINTABLE (per grading)'!B$13="Midterm"), IF(ISERROR(SUMIF('Exam (LECTURE ONLY)'!O$20:X$20, "CLO5", 'Exam (LECTURE ONLY)'!O206:X206) / 'Exam (LECTURE ONLY)'!AM$10), "", SUMIF('Exam (LECTURE ONLY)'!O$20:X$20, "CLO5", 'Exam (LECTURE ONLY)'!O206:X206) / 'Exam (LECTURE ONLY)'!AM$10),
IF(AND('PRINTABLE (per grading)'!H$16="EXAM", 'PRINTABLE (per grading)'!B$13="Final"), IF(ISERROR(SUMIF('Exam (LECTURE ONLY)'!Z$20:AI$20, "CLO5", 'Exam (LECTURE ONLY)'!Z206:AI206) / 'Exam (LECTURE ONLY)'!AN$10), "", SUMIF('Exam (LECTURE ONLY)'!Z$20:AI$20, "CLO5", 'Exam (LECTURE ONLY)'!Z206:AI206) / 'Exam (LECTURE ONLY)'!AN$10),
IF(AND('PRINTABLE (per grading)'!H$16="OUTPUT", 'PRINTABLE (per grading)'!B$13="Prelim"), IF(ISERROR(SUMIF(OUTPUT!C$20:M$20, "CLO5", OUTPUT!C206:M206) / OUTPUT!AL$10), "", SUMIF(OUTPUT!C$20:M$20, "CLO5", OUTPUT!C206:M206) / OUTPUT!AL$10),
IF(AND('PRINTABLE (per grading)'!H$16="OUTPUT", 'PRINTABLE (per grading)'!B$13="Midterm"), IF(ISERROR(SUMIF(OUTPUT!O$20:Y$20, "CLO5", OUTPUT!O206:Y206) / OUTPUT!AM$10), "", SUMIF(OUTPUT!O$20:Y$20, "CLO5", OUTPUT!O206:Y206) / OUTPUT!AM$10),
IF(AND('PRINTABLE (per grading)'!H$16="OUTPUT", 'PRINTABLE (per grading)'!B$13="Final"), IF(ISERROR(SUMIF(OUTPUT!AA$20:AI$20, "CLO5", OUTPUT!AA206:AI206) / OUTPUT!AN$10), "", SUMIF(OUTPUT!AA$20:AI$20, "CLO5", OUTPUT!AA206:AI206) / OUTPUT!AN$10),
"")))))),"")</f>
        <v/>
      </c>
      <c r="AJ204" s="232" t="str">
        <f t="shared" si="110"/>
        <v/>
      </c>
      <c r="AK204" s="233" t="str">
        <f t="shared" si="111"/>
        <v/>
      </c>
      <c r="AL204" s="25" t="str">
        <f>IF(B204 &lt;&gt; "", IFERROR(IF(C$16 = "PRELIM", SUMIF('Database (LECTURE-RES-PRAC)'!D$14:AG$14, "CLO6", 'Database (LECTURE-RES-PRAC)'!D201:AG201) / 'Grade computation'!F$9, IF(C$16 = "MIDTERM", SUMIF('Database (LECTURE-RES-PRAC)'!AJ$14:BM$14, "CLO6", 'Database (LECTURE-RES-PRAC)'!AJ201:BM201) / 'Grade computation'!G$9, IF(C$16 = "FINAL", SUMIF('Database (LECTURE-RES-PRAC)'!BP$14:CS$14, "CLO6", 'Database (LECTURE-RES-PRAC)'!BP201:CS201) / 'Grade computation'!H$9,""))),""),"")</f>
        <v/>
      </c>
      <c r="AM204" s="232" t="str">
        <f t="shared" si="112"/>
        <v/>
      </c>
      <c r="AN204" s="25" t="str">
        <f>IF(B204 &lt;&gt; "",IF(AND('PRINTABLE (per grading)'!H$16="EXAM", 'PRINTABLE (per grading)'!B$13="Prelim"), IF(ISERROR(SUMIF('Exam (LECTURE ONLY)'!D$20:M$20, "CLO6", 'Exam (LECTURE ONLY)'!D206:M206) / 'Exam (LECTURE ONLY)'!AL$11), "", SUMIF('Exam (LECTURE ONLY)'!D$20:M$20, "CLO6", 'Exam (LECTURE ONLY)'!D206:M206) /'Exam (LECTURE ONLY)'!AL$11),
IF(AND('PRINTABLE (per grading)'!H$16="EXAM", 'PRINTABLE (per grading)'!B$13="Midterm"), IF(ISERROR(SUMIF('Exam (LECTURE ONLY)'!O$20:X$20, "CLO6", 'Exam (LECTURE ONLY)'!O206:X206) / 'Exam (LECTURE ONLY)'!AM$11), "", SUMIF('Exam (LECTURE ONLY)'!O$20:X$20, "CLO6", 'Exam (LECTURE ONLY)'!O206:X206) / 'Exam (LECTURE ONLY)'!AM$11),
IF(AND('PRINTABLE (per grading)'!H$16="EXAM", 'PRINTABLE (per grading)'!B$13="Final"), IF(ISERROR(SUMIF('Exam (LECTURE ONLY)'!Z$20:AI$20, "CLO6", 'Exam (LECTURE ONLY)'!Z206:AI206) / 'Exam (LECTURE ONLY)'!AN$11), "", SUMIF('Exam (LECTURE ONLY)'!Z$20:AI$20, "CLO6", 'Exam (LECTURE ONLY)'!Z206:AI206) / 'Exam (LECTURE ONLY)'!AN$11),
IF(AND('PRINTABLE (per grading)'!H$16="OUTPUT", 'PRINTABLE (per grading)'!B$13="Prelim"), IF(ISERROR(SUMIF(OUTPUT!C$20:M$20, "CLO6", OUTPUT!C206:M206) / OUTPUT!AL$11), "", SUMIF(OUTPUT!C$20:M$20, "CLO6", OUTPUT!C206:M206) / OUTPUT!AL$11),
IF(AND('PRINTABLE (per grading)'!H$16="OUTPUT", 'PRINTABLE (per grading)'!B$13="Midterm"), IF(ISERROR(SUMIF(OUTPUT!O$20:Y$20, "CLO6", OUTPUT!O206:Y206) / OUTPUT!AM$11), "", SUMIF(OUTPUT!O$20:Y$20, "CLO6", OUTPUT!O206:Y206) / OUTPUT!AM$11),
IF(AND('PRINTABLE (per grading)'!H$16="OUTPUT", 'PRINTABLE (per grading)'!B$13="Final"), IF(ISERROR(SUMIF(OUTPUT!AA$20:AI$20, "CLO6", OUTPUT!AA206:AI206) / OUTPUT!AN$11), "", SUMIF(OUTPUT!AA$20:AI$20, "CLO6", OUTPUT!AA206:AI206) / OUTPUT!AN$11),
"")))))),"")</f>
        <v/>
      </c>
      <c r="AO204" s="232" t="str">
        <f t="shared" si="113"/>
        <v/>
      </c>
      <c r="AP204" s="233" t="str">
        <f t="shared" si="114"/>
        <v/>
      </c>
      <c r="AQ204" s="25" t="str">
        <f>IF(B204 &lt;&gt; "", IFERROR(IF(C$16 = "PRELIM", SUMIF('Database (LECTURE-RES-PRAC)'!D$14:AG$14, "CLO7", 'Database (LECTURE-RES-PRAC)'!D201:AG201) / 'Grade computation'!F$10, IF(C$16 = "MIDTERM", SUMIF('Database (LECTURE-RES-PRAC)'!AJ$14:BM$14, "CLO7", 'Database (LECTURE-RES-PRAC)'!AJ201:BM201) / 'Grade computation'!G$10, IF(C$16 = "FINAL", SUMIF('Database (LECTURE-RES-PRAC)'!BP$14:CS$14, "CLO7", 'Database (LECTURE-RES-PRAC)'!BP201:CS201) / 'Grade computation'!H$10,""))),""),"")</f>
        <v/>
      </c>
      <c r="AR204" s="232" t="str">
        <f t="shared" si="115"/>
        <v/>
      </c>
      <c r="AS204" s="25" t="str">
        <f>IF(B204 &lt;&gt; "",IF(AND('PRINTABLE (per grading)'!H$16="EXAM", 'PRINTABLE (per grading)'!B$13="Prelim"), IF(ISERROR(SUMIF('Exam (LECTURE ONLY)'!D$20:M$20, "CLO7", 'Exam (LECTURE ONLY)'!D206:M206) / 'Exam (LECTURE ONLY)'!AL$12), "", SUMIF('Exam (LECTURE ONLY)'!D$20:M$20, "CLO7", 'Exam (LECTURE ONLY)'!D206:M206) /'Exam (LECTURE ONLY)'!AL$12),
IF(AND('PRINTABLE (per grading)'!H$16="EXAM", 'PRINTABLE (per grading)'!B$13="Midterm"), IF(ISERROR(SUMIF('Exam (LECTURE ONLY)'!O$20:X$20, "CLO7", 'Exam (LECTURE ONLY)'!O206:X206) / 'Exam (LECTURE ONLY)'!AM$12), "", SUMIF('Exam (LECTURE ONLY)'!O$20:X$20, "CLO7", 'Exam (LECTURE ONLY)'!O206:X206) / 'Exam (LECTURE ONLY)'!AM$12),
IF(AND('PRINTABLE (per grading)'!H$16="EXAM", 'PRINTABLE (per grading)'!B$13="Final"), IF(ISERROR(SUMIF('Exam (LECTURE ONLY)'!Z$20:AI$20, "CLO7", 'Exam (LECTURE ONLY)'!Z206:AI206) / 'Exam (LECTURE ONLY)'!AN$12), "", SUMIF('Exam (LECTURE ONLY)'!Z$20:AI$20, "CLO7", 'Exam (LECTURE ONLY)'!Z206:AI206) / 'Exam (LECTURE ONLY)'!AN$12),
IF(AND('PRINTABLE (per grading)'!H$16="OUTPUT", 'PRINTABLE (per grading)'!B$13="Prelim"), IF(ISERROR(SUMIF(OUTPUT!C$20:M$20, "CLO7", OUTPUT!C206:M206) / OUTPUT!AL$12), "", SUMIF(OUTPUT!C$20:M$20, "CLO7", OUTPUT!C206:M206) / OUTPUT!AL$12),
IF(AND('PRINTABLE (per grading)'!H$16="OUTPUT", 'PRINTABLE (per grading)'!B$13="Midterm"), IF(ISERROR(SUMIF(OUTPUT!O$20:Y$20, "CLO7", OUTPUT!O206:Y206) / OUTPUT!AM$12), "", SUMIF(OUTPUT!O$20:Y$20, "CLO7", OUTPUT!O206:Y206) / OUTPUT!AM$12),
IF(AND('PRINTABLE (per grading)'!H$16="OUTPUT", 'PRINTABLE (per grading)'!B$13="Final"), IF(ISERROR(SUMIF(OUTPUT!AA$20:AI$20, "CLO7", OUTPUT!AA206:AI206) / OUTPUT!AN$12), "", SUMIF(OUTPUT!AA$20:AI$20, "CLO7", OUTPUT!AA206:AI206) / OUTPUT!AN$12),
"")))))),"")</f>
        <v/>
      </c>
      <c r="AT204" s="232" t="str">
        <f t="shared" si="116"/>
        <v/>
      </c>
      <c r="AU204" s="233" t="str">
        <f t="shared" si="117"/>
        <v/>
      </c>
      <c r="AV204" s="25" t="str">
        <f>IF(B204 &lt;&gt; "", IFERROR(IF(C$16 = "PRELIM", SUMIF('Database (LECTURE-RES-PRAC)'!D$14:AG$14, "CLO8", 'Database (LECTURE-RES-PRAC)'!D201:AG201) / 'Grade computation'!F$11, IF(C$16 = "MIDTERM", SUMIF('Database (LECTURE-RES-PRAC)'!AJ$14:BM$14, "CLO8", 'Database (LECTURE-RES-PRAC)'!AJ201:BM201) / 'Grade computation'!G$11, IF(C$16 = "FINAL", SUMIF('Database (LECTURE-RES-PRAC)'!BP$14:CS$14, "CLO8", 'Database (LECTURE-RES-PRAC)'!BP201:CS201) / 'Grade computation'!H$11,""))),""),"")</f>
        <v/>
      </c>
      <c r="AW204" s="232" t="str">
        <f t="shared" si="118"/>
        <v/>
      </c>
      <c r="AX204" s="25" t="str">
        <f>IF(B204 &lt;&gt; "",IF(AND('PRINTABLE (per grading)'!H$16="EXAM", 'PRINTABLE (per grading)'!B$13="Prelim"), IF(ISERROR(SUMIF('Exam (LECTURE ONLY)'!D$20:M$20, "CLO8", 'Exam (LECTURE ONLY)'!D206:M206) / 'Exam (LECTURE ONLY)'!AL$13), "", SUMIF('Exam (LECTURE ONLY)'!D$20:M$20, "CLO8", 'Exam (LECTURE ONLY)'!D206:M206) /'Exam (LECTURE ONLY)'!AL$13),
IF(AND('PRINTABLE (per grading)'!H$16="EXAM", 'PRINTABLE (per grading)'!B$13="Midterm"), IF(ISERROR(SUMIF('Exam (LECTURE ONLY)'!O$20:X$20, "CLO8", 'Exam (LECTURE ONLY)'!O206:X206) / 'Exam (LECTURE ONLY)'!AM$13), "", SUMIF('Exam (LECTURE ONLY)'!O$20:X$20, "CLO8", 'Exam (LECTURE ONLY)'!O206:X206) / 'Exam (LECTURE ONLY)'!AM$13),
IF(AND('PRINTABLE (per grading)'!H$16="EXAM", 'PRINTABLE (per grading)'!B$13="Final"), IF(ISERROR(SUMIF('Exam (LECTURE ONLY)'!Z$20:AI$20, "CLO8", 'Exam (LECTURE ONLY)'!Z206:AI206) / 'Exam (LECTURE ONLY)'!AN$13), "", SUMIF('Exam (LECTURE ONLY)'!Z$20:AI$20, "CLO8", 'Exam (LECTURE ONLY)'!Z206:AI206) / 'Exam (LECTURE ONLY)'!AN$13),
IF(AND('PRINTABLE (per grading)'!H$16="OUTPUT", 'PRINTABLE (per grading)'!B$13="Prelim"), IF(ISERROR(SUMIF(OUTPUT!C$20:M$20, "CLO8", OUTPUT!C206:M206) / OUTPUT!AL$13), "", SUMIF(OUTPUT!C$20:M$20, "CLO8", OUTPUT!C206:M206) / OUTPUT!AL$13),
IF(AND('PRINTABLE (per grading)'!H$16="OUTPUT", 'PRINTABLE (per grading)'!B$13="Midterm"), IF(ISERROR(SUMIF(OUTPUT!O$20:Y$20, "CLO8", OUTPUT!O206:Y206) / OUTPUT!AM$13), "", SUMIF(OUTPUT!O$20:Y$20, "CLO8", OUTPUT!O206:Y206) / OUTPUT!AM$13),
IF(AND('PRINTABLE (per grading)'!H$16="OUTPUT", 'PRINTABLE (per grading)'!B$13="Final"), IF(ISERROR(SUMIF(OUTPUT!AA$20:AI$20, "CLO8", OUTPUT!AA206:AI206) / OUTPUT!AN$13), "", SUMIF(OUTPUT!AA$20:AI$20, "CLO8", OUTPUT!AA206:AI206) / OUTPUT!AN$13),
"")))))),"")</f>
        <v/>
      </c>
      <c r="AY204" s="232" t="str">
        <f t="shared" si="119"/>
        <v/>
      </c>
      <c r="AZ204" s="233" t="str">
        <f t="shared" si="120"/>
        <v/>
      </c>
      <c r="BA204" s="25" t="str">
        <f>IF(B204 &lt;&gt; "", IFERROR(IF(C$16 = "PRELIM", SUMIF('Database (LECTURE-RES-PRAC)'!D$14:AG$14, "CLO9", 'Database (LECTURE-RES-PRAC)'!D201:AG201) / 'Grade computation'!F$12, IF(C$16 = "MIDTERM", SUMIF('Database (LECTURE-RES-PRAC)'!AJ$14:BM$14, "CLO9", 'Database (LECTURE-RES-PRAC)'!AJ201:BM201) / 'Grade computation'!G$12, IF(C$16 = "FINAL", SUMIF('Database (LECTURE-RES-PRAC)'!BP$14:CS$14, "CLO9", 'Database (LECTURE-RES-PRAC)'!BP201:CS201) / 'Grade computation'!H$12,""))),""),"")</f>
        <v/>
      </c>
      <c r="BB204" s="232" t="str">
        <f t="shared" si="121"/>
        <v/>
      </c>
      <c r="BC204" s="25" t="str">
        <f>IF(B204 &lt;&gt; "",IF(AND('PRINTABLE (per grading)'!H$16="EXAM", 'PRINTABLE (per grading)'!B$13="Prelim"), IF(ISERROR(SUMIF('Exam (LECTURE ONLY)'!D$20:M$20, "CLO9", 'Exam (LECTURE ONLY)'!D206:M206) / 'Exam (LECTURE ONLY)'!AL$14), "", SUMIF('Exam (LECTURE ONLY)'!D$20:M$20, "CLO9", 'Exam (LECTURE ONLY)'!D206:M206) /'Exam (LECTURE ONLY)'!AL$14),
IF(AND('PRINTABLE (per grading)'!H$16="EXAM", 'PRINTABLE (per grading)'!B$13="Midterm"), IF(ISERROR(SUMIF('Exam (LECTURE ONLY)'!O$20:X$20, "CLO9", 'Exam (LECTURE ONLY)'!O206:X206) / 'Exam (LECTURE ONLY)'!AM$14), "", SUMIF('Exam (LECTURE ONLY)'!O$20:X$20, "CLO9", 'Exam (LECTURE ONLY)'!O206:X206) / 'Exam (LECTURE ONLY)'!AM$14),
IF(AND('PRINTABLE (per grading)'!H$16="EXAM", 'PRINTABLE (per grading)'!B$13="Final"), IF(ISERROR(SUMIF('Exam (LECTURE ONLY)'!Z$20:AI$20, "CLO9", 'Exam (LECTURE ONLY)'!Z206:AI206) / 'Exam (LECTURE ONLY)'!AN$14), "", SUMIF('Exam (LECTURE ONLY)'!Z$20:AI$20, "CLO9", 'Exam (LECTURE ONLY)'!Z206:AI206) / 'Exam (LECTURE ONLY)'!AN$14),
IF(AND('PRINTABLE (per grading)'!H$16="OUTPUT", 'PRINTABLE (per grading)'!B$13="Prelim"), IF(ISERROR(SUMIF(OUTPUT!C$20:M$20, "CLO9", OUTPUT!C206:M206) / OUTPUT!AL$14), "", SUMIF(OUTPUT!C$20:M$20, "CLO9", OUTPUT!C206:M206) / OUTPUT!AL$14),
IF(AND('PRINTABLE (per grading)'!H$16="OUTPUT", 'PRINTABLE (per grading)'!B$13="Midterm"), IF(ISERROR(SUMIF(OUTPUT!O$20:Y$20, "CLO9", OUTPUT!O206:Y206) / OUTPUT!AM$14), "", SUMIF(OUTPUT!O$20:Y$20, "CLO9", OUTPUT!O206:Y206) / OUTPUT!AM$14),
IF(AND('PRINTABLE (per grading)'!H$16="OUTPUT", 'PRINTABLE (per grading)'!B$13="Final"), IF(ISERROR(SUMIF(OUTPUT!AA$20:AI$20, "CLO9", OUTPUT!AA206:AI206) / OUTPUT!AN$14), "", SUMIF(OUTPUT!AA$20:AI$20, "CLO9", OUTPUT!AA206:AI206) / OUTPUT!AN$14),
"")))))),"")</f>
        <v/>
      </c>
      <c r="BD204" s="232" t="str">
        <f t="shared" si="122"/>
        <v/>
      </c>
      <c r="BE204" s="233" t="str">
        <f t="shared" si="123"/>
        <v/>
      </c>
      <c r="BF204" s="25" t="str">
        <f>IF(B204 &lt;&gt; "", IFERROR(IF(C$16 = "PRELIM", SUMIF('Database (LECTURE-RES-PRAC)'!D$14:AG$14, "CLO10", 'Database (LECTURE-RES-PRAC)'!D201:AG201) / 'Grade computation'!F$13, IF(C$16 = "MIDTERM", SUMIF('Database (LECTURE-RES-PRAC)'!AJ$14:BM$14, "CLO10", 'Database (LECTURE-RES-PRAC)'!AJ201:BM201) / 'Grade computation'!G$13, IF(C$16 = "FINAL", SUMIF('Database (LECTURE-RES-PRAC)'!BP$14:CS$14, "CLO10", 'Database (LECTURE-RES-PRAC)'!BP201:CS201) / 'Grade computation'!H$13,""))),""),"")</f>
        <v/>
      </c>
      <c r="BG204" s="232" t="str">
        <f t="shared" si="124"/>
        <v/>
      </c>
      <c r="BH204" s="25" t="str">
        <f>IF(B204 &lt;&gt; "",IF(AND('PRINTABLE (per grading)'!H$16="EXAM", 'PRINTABLE (per grading)'!B$13="Prelim"), IF(ISERROR(SUMIF('Exam (LECTURE ONLY)'!D$20:M$20, "CLO10", 'Exam (LECTURE ONLY)'!D206:M206) / 'Exam (LECTURE ONLY)'!AL$15), "", SUMIF('Exam (LECTURE ONLY)'!D$20:M$20, "CLO10", 'Exam (LECTURE ONLY)'!D206:M206) /'Exam (LECTURE ONLY)'!AL$15),
IF(AND('PRINTABLE (per grading)'!H$16="EXAM", 'PRINTABLE (per grading)'!B$13="Midterm"), IF(ISERROR(SUMIF('Exam (LECTURE ONLY)'!O$20:X$20, "CLO10", 'Exam (LECTURE ONLY)'!O206:X206) / 'Exam (LECTURE ONLY)'!AM$15), "", SUMIF('Exam (LECTURE ONLY)'!O$20:X$20, "CLO10", 'Exam (LECTURE ONLY)'!O206:X206) / 'Exam (LECTURE ONLY)'!AM$15),
IF(AND('PRINTABLE (per grading)'!H$16="EXAM", 'PRINTABLE (per grading)'!B$13="Final"), IF(ISERROR(SUMIF('Exam (LECTURE ONLY)'!Z$20:AI$20, "CLO10", 'Exam (LECTURE ONLY)'!Z206:AI206) / 'Exam (LECTURE ONLY)'!AN$15), "", SUMIF('Exam (LECTURE ONLY)'!Z$20:AI$20, "CLO10", 'Exam (LECTURE ONLY)'!Z206:AI206) / 'Exam (LECTURE ONLY)'!AN$15),
IF(AND('PRINTABLE (per grading)'!H$16="OUTPUT", 'PRINTABLE (per grading)'!B$13="Prelim"), IF(ISERROR(SUMIF(OUTPUT!C$20:M$20, "CLO10", OUTPUT!C206:M206) / OUTPUT!AL$15), "", SUMIF(OUTPUT!C$20:M$20, "CLO10", OUTPUT!C206:M206) / OUTPUT!AL$15),
IF(AND('PRINTABLE (per grading)'!H$16="OUTPUT", 'PRINTABLE (per grading)'!B$13="Midterm"), IF(ISERROR(SUMIF(OUTPUT!O$20:Y$20, "CLO10", OUTPUT!O206:Y206) / OUTPUT!AM$15), "", SUMIF(OUTPUT!O$20:Y$20, "CLO10", OUTPUT!O206:Y206) / OUTPUT!AM$15),
IF(AND('PRINTABLE (per grading)'!H$16="OUTPUT", 'PRINTABLE (per grading)'!B$13="Final"), IF(ISERROR(SUMIF(OUTPUT!AA$20:AI$20, "CLO10", OUTPUT!AA206:AI206) / OUTPUT!AN$15), "", SUMIF(OUTPUT!AA$20:AI$20, "CLO10", OUTPUT!AA206:AI206) / OUTPUT!AN$15),
"")))))),"")</f>
        <v/>
      </c>
      <c r="BI204" s="232" t="str">
        <f t="shared" si="125"/>
        <v/>
      </c>
      <c r="BJ204" s="233" t="str">
        <f t="shared" si="126"/>
        <v/>
      </c>
      <c r="BK204" s="2"/>
    </row>
    <row r="205" spans="1:63" ht="20.100000000000001" customHeight="1">
      <c r="A205" s="118" t="str">
        <f>IF(ISBLANK('Database (LECTURE-RES-PRAC)'!A202),"",'Database (LECTURE-RES-PRAC)'!A202)</f>
        <v/>
      </c>
      <c r="B205" s="119" t="str">
        <f>IF(ISBLANK('Database (LECTURE-RES-PRAC)'!B202),"",'Database (LECTURE-RES-PRAC)'!B202)</f>
        <v/>
      </c>
      <c r="C205" s="134" t="str">
        <f>IF(B205&lt;&gt;"",IF(C$16="PRELIM",'Grade computation'!C205, IF(C$16="MIDTERM",'Grade computation'!K205, IF(C$16="FINAL",'Grade computation'!S205,""))),"")</f>
        <v/>
      </c>
      <c r="D205" s="135" t="str">
        <f t="shared" si="1"/>
        <v/>
      </c>
      <c r="E205" s="134" t="str">
        <f>IF(B205&lt;&gt;"", IF(C$16="PRELIM",'Grade computation'!E205, IF(C$16="MIDTERM",'Grade computation'!M205, IF(C$16="FINAL",'Grade computation'!U205,""))),"")</f>
        <v/>
      </c>
      <c r="F205" s="136" t="str">
        <f t="shared" si="2"/>
        <v/>
      </c>
      <c r="G205" s="137" t="str">
        <f t="shared" si="3"/>
        <v/>
      </c>
      <c r="H205" s="207" t="str">
        <f>IF(B205&lt;&gt;"",IF(C$16="PRELIM", 'Grade computation'!H205, IF(C$16="MIDTERM", 'Grade computation'!P205, IF(C$16="FINAL",'Grade computation'!X205, ""))),"")</f>
        <v/>
      </c>
      <c r="I205" s="137" t="str">
        <f t="shared" si="4"/>
        <v/>
      </c>
      <c r="J205" s="139" t="str">
        <f t="shared" si="5"/>
        <v/>
      </c>
      <c r="K205" s="377" t="str">
        <f t="shared" si="6"/>
        <v/>
      </c>
      <c r="L205" s="434"/>
      <c r="M205" s="25" t="str">
        <f>IF(B205 &lt;&gt; "", IFERROR(IF(C$16 = "PRELIM", SUMIF('Database (LECTURE-RES-PRAC)'!D$14:AG$14, "CLO1", 'Database (LECTURE-RES-PRAC)'!D202:AG202) / 'Grade computation'!F$4, IF(C$16 = "MIDTERM", SUMIF('Database (LECTURE-RES-PRAC)'!AJ$14:BM$14, "CLO1", 'Database (LECTURE-RES-PRAC)'!AJ202:BM202) / 'Grade computation'!G$4, IF(C$16 = "FINAL", SUMIF('Database (LECTURE-RES-PRAC)'!BP$14:CS$14, "CLO1", 'Database (LECTURE-RES-PRAC)'!BP202:CS202) / 'Grade computation'!H$4,""))),""),"")</f>
        <v/>
      </c>
      <c r="N205" s="232" t="str">
        <f t="shared" si="97"/>
        <v/>
      </c>
      <c r="O205" s="25" t="str">
        <f>IF(B205 &lt;&gt; "",IF(AND('PRINTABLE (per grading)'!H$16="EXAM", 'PRINTABLE (per grading)'!B$13="Prelim"), IF(ISERROR(SUMIF('Exam (LECTURE ONLY)'!D$20:M$20, "CLO1", 'Exam (LECTURE ONLY)'!D207:M207) / 'Exam (LECTURE ONLY)'!AL$6), "", SUMIF('Exam (LECTURE ONLY)'!D$20:M$20, "CLO1", 'Exam (LECTURE ONLY)'!D207:M207) /'Exam (LECTURE ONLY)'!AL$6),
IF(AND('PRINTABLE (per grading)'!H$16="EXAM", 'PRINTABLE (per grading)'!B$13="Midterm"), IF(ISERROR(SUMIF('Exam (LECTURE ONLY)'!O$20:X$20, "CLO1", 'Exam (LECTURE ONLY)'!O207:X207) / 'Exam (LECTURE ONLY)'!AM$6), "", SUMIF('Exam (LECTURE ONLY)'!O$20:X$20, "CLO1", 'Exam (LECTURE ONLY)'!O207:X207) / 'Exam (LECTURE ONLY)'!AM$6),
IF(AND('PRINTABLE (per grading)'!H$16="EXAM", 'PRINTABLE (per grading)'!B$13="Final"), IF(ISERROR(SUMIF('Exam (LECTURE ONLY)'!Z$20:AI$20, "CLO1", 'Exam (LECTURE ONLY)'!Z207:AI207) / 'Exam (LECTURE ONLY)'!AN$6), "", SUMIF('Exam (LECTURE ONLY)'!Z$20:AI$20, "CLO1", 'Exam (LECTURE ONLY)'!Z207:AI207) / 'Exam (LECTURE ONLY)'!AN$6),
IF(AND('PRINTABLE (per grading)'!H$16="OUTPUT", 'PRINTABLE (per grading)'!B$13="Prelim"), IF(ISERROR(SUMIF(OUTPUT!C$20:M$20, "CLO1", OUTPUT!C207:M207) / OUTPUT!AL$6), "", SUMIF(OUTPUT!C$20:M$20, "CLO1", OUTPUT!C207:M207) / OUTPUT!AL$6),
IF(AND('PRINTABLE (per grading)'!H$16="OUTPUT", 'PRINTABLE (per grading)'!B$13="Midterm"), IF(ISERROR(SUMIF(OUTPUT!O$20:Y$20, "CLO1", OUTPUT!O207:Y207) / OUTPUT!AM$6), "", SUMIF(OUTPUT!O$20:Y$20, "CLO1", OUTPUT!O207:Y207) / OUTPUT!AM$6),
IF(AND('PRINTABLE (per grading)'!H$16="OUTPUT", 'PRINTABLE (per grading)'!B$13="Final"), IF(ISERROR(SUMIF(OUTPUT!AA$20:AI$20, "CLO1", OUTPUT!AA207:AI207) / OUTPUT!AN$6), "", SUMIF(OUTPUT!AA$20:AI$20, "CLO1", OUTPUT!AA207:AI207) / OUTPUT!AN$6),
"")))))),"")</f>
        <v/>
      </c>
      <c r="P205" s="232" t="str">
        <f t="shared" si="98"/>
        <v/>
      </c>
      <c r="Q205" s="233" t="str">
        <f t="shared" si="99"/>
        <v/>
      </c>
      <c r="R205" s="25" t="str">
        <f>IF(B205 &lt;&gt; "", IFERROR(IF(C$16 = "PRELIM", SUMIF('Database (LECTURE-RES-PRAC)'!D$14:AG$14, "CLO2", 'Database (LECTURE-RES-PRAC)'!D202:AG202) / 'Grade computation'!F$5, IF(C$16 = "MIDTERM", SUMIF('Database (LECTURE-RES-PRAC)'!AJ$14:BM$14, "CLO2", 'Database (LECTURE-RES-PRAC)'!AJ202:BM202) / 'Grade computation'!G$5, IF(C$16 = "FINAL", SUMIF('Database (LECTURE-RES-PRAC)'!BP$14:CS$14, "CLO2", 'Database (LECTURE-RES-PRAC)'!BP202:CS202) / 'Grade computation'!H$5,""))),""),"")</f>
        <v/>
      </c>
      <c r="S205" s="232" t="str">
        <f t="shared" si="100"/>
        <v/>
      </c>
      <c r="T205" s="25" t="str">
        <f>IF(B205 &lt;&gt; "",IF(AND('PRINTABLE (per grading)'!H$16="EXAM", 'PRINTABLE (per grading)'!B$13="Prelim"), IF(ISERROR(SUMIF('Exam (LECTURE ONLY)'!D$20:M$20, "CLO2", 'Exam (LECTURE ONLY)'!D207:M207) / 'Exam (LECTURE ONLY)'!AL$7), "", SUMIF('Exam (LECTURE ONLY)'!D$20:M$20, "CLO2", 'Exam (LECTURE ONLY)'!D207:M207) /'Exam (LECTURE ONLY)'!AL$7),
IF(AND('PRINTABLE (per grading)'!H$16="EXAM", 'PRINTABLE (per grading)'!B$13="Midterm"), IF(ISERROR(SUMIF('Exam (LECTURE ONLY)'!O$20:X$20, "CLO2", 'Exam (LECTURE ONLY)'!O207:X207) / 'Exam (LECTURE ONLY)'!AM$7), "", SUMIF('Exam (LECTURE ONLY)'!O$20:X$20, "CLO2", 'Exam (LECTURE ONLY)'!O207:X207) / 'Exam (LECTURE ONLY)'!AM$7),
IF(AND('PRINTABLE (per grading)'!H$16="EXAM", 'PRINTABLE (per grading)'!B$13="Final"), IF(ISERROR(SUMIF('Exam (LECTURE ONLY)'!Z$20:AI$20, "CLO2", 'Exam (LECTURE ONLY)'!Z207:AI207) / 'Exam (LECTURE ONLY)'!AN$7), "", SUMIF('Exam (LECTURE ONLY)'!Z$20:AI$20, "CLO2", 'Exam (LECTURE ONLY)'!Z207:AI207) / 'Exam (LECTURE ONLY)'!AN$7),
IF(AND('PRINTABLE (per grading)'!H$16="OUTPUT", 'PRINTABLE (per grading)'!B$13="Prelim"), IF(ISERROR(SUMIF(OUTPUT!C$20:M$20, "CLO2", OUTPUT!C207:M207) / OUTPUT!AL$7), "", SUMIF(OUTPUT!C$20:M$20, "CLO2", OUTPUT!C207:M207) / OUTPUT!AL$7),
IF(AND('PRINTABLE (per grading)'!H$16="OUTPUT", 'PRINTABLE (per grading)'!B$13="Midterm"), IF(ISERROR(SUMIF(OUTPUT!O$20:Y$20, "CLO2", OUTPUT!O207:Y207) / OUTPUT!AM$7), "", SUMIF(OUTPUT!O$20:Y$20, "CLO2", OUTPUT!O207:Y207) / OUTPUT!AM$7),
IF(AND('PRINTABLE (per grading)'!H$16="OUTPUT", 'PRINTABLE (per grading)'!B$13="Final"), IF(ISERROR(SUMIF(OUTPUT!AA$20:AI$20, "CLO2", OUTPUT!AA207:AI207) / OUTPUT!AN$7), "", SUMIF(OUTPUT!AA$20:AI$20, "CLO2", OUTPUT!AA207:AI207) / OUTPUT!AN$7),
"")))))),"")</f>
        <v/>
      </c>
      <c r="U205" s="232" t="str">
        <f t="shared" si="101"/>
        <v/>
      </c>
      <c r="V205" s="233" t="str">
        <f t="shared" si="102"/>
        <v/>
      </c>
      <c r="W205" s="25" t="str">
        <f>IF(B205 &lt;&gt; "", IFERROR(IF(C$16 = "PRELIM", SUMIF('Database (LECTURE-RES-PRAC)'!D$14:AG$14, "CLO3", 'Database (LECTURE-RES-PRAC)'!D202:AG202) / 'Grade computation'!F$6, IF(C$16 = "MIDTERM", SUMIF('Database (LECTURE-RES-PRAC)'!AJ$14:BM$14, "CLO3", 'Database (LECTURE-RES-PRAC)'!AJ202:BM202) / 'Grade computation'!G$6, IF(C$16 = "FINAL", SUMIF('Database (LECTURE-RES-PRAC)'!BP$14:CS$14, "CLO3", 'Database (LECTURE-RES-PRAC)'!BP202:CS202) / 'Grade computation'!H$6,""))),""),"")</f>
        <v/>
      </c>
      <c r="X205" s="232" t="str">
        <f t="shared" si="103"/>
        <v/>
      </c>
      <c r="Y205" s="25" t="str">
        <f>IF(B205 &lt;&gt; "",IF(AND('PRINTABLE (per grading)'!H$16="EXAM", 'PRINTABLE (per grading)'!B$13="Prelim"), IF(ISERROR(SUMIF('Exam (LECTURE ONLY)'!D$20:M$20, "CLO3", 'Exam (LECTURE ONLY)'!D207:M207) / 'Exam (LECTURE ONLY)'!AL$8), "", SUMIF('Exam (LECTURE ONLY)'!D$20:M$20, "CLO3", 'Exam (LECTURE ONLY)'!D207:M207) /'Exam (LECTURE ONLY)'!AL$8),
IF(AND('PRINTABLE (per grading)'!H$16="EXAM", 'PRINTABLE (per grading)'!B$13="Midterm"), IF(ISERROR(SUMIF('Exam (LECTURE ONLY)'!O$20:X$20, "CLO3", 'Exam (LECTURE ONLY)'!O207:X207) / 'Exam (LECTURE ONLY)'!AM$8), "", SUMIF('Exam (LECTURE ONLY)'!O$20:X$20, "CLO3", 'Exam (LECTURE ONLY)'!O207:X207) / 'Exam (LECTURE ONLY)'!AM$8),
IF(AND('PRINTABLE (per grading)'!H$16="EXAM", 'PRINTABLE (per grading)'!B$13="Final"), IF(ISERROR(SUMIF('Exam (LECTURE ONLY)'!Z$20:AI$20, "CLO3", 'Exam (LECTURE ONLY)'!Z207:AI207) / 'Exam (LECTURE ONLY)'!AN$8), "", SUMIF('Exam (LECTURE ONLY)'!Z$20:AI$20, "CLO3", 'Exam (LECTURE ONLY)'!Z207:AI207) / 'Exam (LECTURE ONLY)'!AN$8),
IF(AND('PRINTABLE (per grading)'!H$16="OUTPUT", 'PRINTABLE (per grading)'!B$13="Prelim"), IF(ISERROR(SUMIF(OUTPUT!C$20:M$20, "CLO3", OUTPUT!C207:M207) / OUTPUT!AL$8), "", SUMIF(OUTPUT!C$20:M$20, "CLO3", OUTPUT!C207:M207) / OUTPUT!AL$8),
IF(AND('PRINTABLE (per grading)'!H$16="OUTPUT", 'PRINTABLE (per grading)'!B$13="Midterm"), IF(ISERROR(SUMIF(OUTPUT!O$20:Y$20, "CLO3", OUTPUT!O207:Y207) / OUTPUT!AM$8), "", SUMIF(OUTPUT!O$20:Y$20, "CLO3", OUTPUT!O207:Y207) / OUTPUT!AM$8),
IF(AND('PRINTABLE (per grading)'!H$16="OUTPUT", 'PRINTABLE (per grading)'!B$13="Final"), IF(ISERROR(SUMIF(OUTPUT!AA$20:AI$20, "CLO3", OUTPUT!AA207:AI207) / OUTPUT!AN$8), "", SUMIF(OUTPUT!AA$20:AI$20, "CLO3", OUTPUT!AA207:AI207) / OUTPUT!AN$8),
"" )))))),"")</f>
        <v/>
      </c>
      <c r="Z205" s="232" t="str">
        <f t="shared" si="104"/>
        <v/>
      </c>
      <c r="AA205" s="233" t="str">
        <f t="shared" si="105"/>
        <v/>
      </c>
      <c r="AB205" s="25" t="str">
        <f>IF(B205 &lt;&gt; "", IFERROR(IF(C$16 = "PRELIM", SUMIF('Database (LECTURE-RES-PRAC)'!D$14:AG$14, "CLO4", 'Database (LECTURE-RES-PRAC)'!D202:AG202) / 'Grade computation'!F$7, IF(C$16 = "MIDTERM", SUMIF('Database (LECTURE-RES-PRAC)'!AJ$14:BM$14, "CLO4", 'Database (LECTURE-RES-PRAC)'!AJ202:BM202) / 'Grade computation'!G$7, IF(C$16 = "FINAL", SUMIF('Database (LECTURE-RES-PRAC)'!BP$14:CS$14, "CLO4", 'Database (LECTURE-RES-PRAC)'!BP202:CS202) / 'Grade computation'!H$7,""))),""),"")</f>
        <v/>
      </c>
      <c r="AC205" s="232" t="str">
        <f t="shared" si="106"/>
        <v/>
      </c>
      <c r="AD205" s="25" t="str">
        <f>IF(B205 &lt;&gt; "",IF(AND('PRINTABLE (per grading)'!H$16="EXAM", 'PRINTABLE (per grading)'!B$13="Prelim"), IF(ISERROR(SUMIF('Exam (LECTURE ONLY)'!D$20:M$20, "CLO4", 'Exam (LECTURE ONLY)'!D207:M207) / 'Exam (LECTURE ONLY)'!AL$9), "", SUMIF('Exam (LECTURE ONLY)'!D$20:M$20, "CLO4", 'Exam (LECTURE ONLY)'!D207:M207) /'Exam (LECTURE ONLY)'!AL$9),
IF(AND('PRINTABLE (per grading)'!H$16="EXAM", 'PRINTABLE (per grading)'!B$13="Midterm"), IF(ISERROR(SUMIF('Exam (LECTURE ONLY)'!O$20:X$20, "CLO4", 'Exam (LECTURE ONLY)'!O207:X207) / 'Exam (LECTURE ONLY)'!AM$9), "", SUMIF('Exam (LECTURE ONLY)'!O$20:X$20, "CLO4", 'Exam (LECTURE ONLY)'!O207:X207) / 'Exam (LECTURE ONLY)'!AM$9),
IF(AND('PRINTABLE (per grading)'!H$16="EXAM", 'PRINTABLE (per grading)'!B$13="Final"), IF(ISERROR(SUMIF('Exam (LECTURE ONLY)'!Z$20:AI$20, "CLO4", 'Exam (LECTURE ONLY)'!Z207:AI207) / 'Exam (LECTURE ONLY)'!AN$9), "", SUMIF('Exam (LECTURE ONLY)'!Z$20:AI$20, "CLO4", 'Exam (LECTURE ONLY)'!Z207:AI207) / 'Exam (LECTURE ONLY)'!AN$9),
IF(AND('PRINTABLE (per grading)'!H$16="OUTPUT", 'PRINTABLE (per grading)'!B$13="Prelim"), IF(ISERROR(SUMIF(OUTPUT!C$20:M$20, "CLO4", OUTPUT!C207:M207) / OUTPUT!AL$9), "", SUMIF(OUTPUT!C$20:M$20, "CLO4", OUTPUT!C207:M207) / OUTPUT!AL$9),
IF(AND('PRINTABLE (per grading)'!H$16="OUTPUT", 'PRINTABLE (per grading)'!B$13="Midterm"), IF(ISERROR(SUMIF(OUTPUT!O$20:Y$20, "CLO4", OUTPUT!O207:Y207) / OUTPUT!AM$9), "", SUMIF(OUTPUT!O$20:Y$20, "CLO4", OUTPUT!O207:Y207) / OUTPUT!AM$9),
IF(AND('PRINTABLE (per grading)'!H$16="OUTPUT", 'PRINTABLE (per grading)'!B$13="Final"), IF(ISERROR(SUMIF(OUTPUT!AA$20:AI$20, "CLO4", OUTPUT!AA207:AI207) / OUTPUT!AN$9), "", SUMIF(OUTPUT!AA$20:AI$20, "CLO4", OUTPUT!AA207:AI207) / OUTPUT!AN$9),
"")))))),"")</f>
        <v/>
      </c>
      <c r="AE205" s="232" t="str">
        <f t="shared" si="107"/>
        <v/>
      </c>
      <c r="AF205" s="233" t="str">
        <f t="shared" si="108"/>
        <v/>
      </c>
      <c r="AG205" s="25" t="str">
        <f>IF(B205 &lt;&gt; "", IFERROR(IF(C$16 = "PRELIM", SUMIF('Database (LECTURE-RES-PRAC)'!D$14:AG$14, "CLO5", 'Database (LECTURE-RES-PRAC)'!D202:AG202) / 'Grade computation'!F$8, IF(C$16 = "MIDTERM", SUMIF('Database (LECTURE-RES-PRAC)'!AJ$14:BM$14, "CLO5", 'Database (LECTURE-RES-PRAC)'!AJ202:BM202) / 'Grade computation'!G$8, IF(C$16 = "FINAL", SUMIF('Database (LECTURE-RES-PRAC)'!BP$14:CS$14, "CLO5", 'Database (LECTURE-RES-PRAC)'!BP202:CS202) / 'Grade computation'!H$8,""))),""),"")</f>
        <v/>
      </c>
      <c r="AH205" s="232" t="str">
        <f t="shared" si="109"/>
        <v/>
      </c>
      <c r="AI205" s="25" t="str">
        <f>IF(B205 &lt;&gt; "",IF(AND('PRINTABLE (per grading)'!H$16="EXAM", 'PRINTABLE (per grading)'!B$13="Prelim"), IF(ISERROR(SUMIF('Exam (LECTURE ONLY)'!D$20:M$20, "CLO5", 'Exam (LECTURE ONLY)'!D207:M207) / 'Exam (LECTURE ONLY)'!AL$10), "", SUMIF('Exam (LECTURE ONLY)'!D$20:M$20, "CLO5", 'Exam (LECTURE ONLY)'!D207:M207) /'Exam (LECTURE ONLY)'!AL$10),
IF(AND('PRINTABLE (per grading)'!H$16="EXAM", 'PRINTABLE (per grading)'!B$13="Midterm"), IF(ISERROR(SUMIF('Exam (LECTURE ONLY)'!O$20:X$20, "CLO5", 'Exam (LECTURE ONLY)'!O207:X207) / 'Exam (LECTURE ONLY)'!AM$10), "", SUMIF('Exam (LECTURE ONLY)'!O$20:X$20, "CLO5", 'Exam (LECTURE ONLY)'!O207:X207) / 'Exam (LECTURE ONLY)'!AM$10),
IF(AND('PRINTABLE (per grading)'!H$16="EXAM", 'PRINTABLE (per grading)'!B$13="Final"), IF(ISERROR(SUMIF('Exam (LECTURE ONLY)'!Z$20:AI$20, "CLO5", 'Exam (LECTURE ONLY)'!Z207:AI207) / 'Exam (LECTURE ONLY)'!AN$10), "", SUMIF('Exam (LECTURE ONLY)'!Z$20:AI$20, "CLO5", 'Exam (LECTURE ONLY)'!Z207:AI207) / 'Exam (LECTURE ONLY)'!AN$10),
IF(AND('PRINTABLE (per grading)'!H$16="OUTPUT", 'PRINTABLE (per grading)'!B$13="Prelim"), IF(ISERROR(SUMIF(OUTPUT!C$20:M$20, "CLO5", OUTPUT!C207:M207) / OUTPUT!AL$10), "", SUMIF(OUTPUT!C$20:M$20, "CLO5", OUTPUT!C207:M207) / OUTPUT!AL$10),
IF(AND('PRINTABLE (per grading)'!H$16="OUTPUT", 'PRINTABLE (per grading)'!B$13="Midterm"), IF(ISERROR(SUMIF(OUTPUT!O$20:Y$20, "CLO5", OUTPUT!O207:Y207) / OUTPUT!AM$10), "", SUMIF(OUTPUT!O$20:Y$20, "CLO5", OUTPUT!O207:Y207) / OUTPUT!AM$10),
IF(AND('PRINTABLE (per grading)'!H$16="OUTPUT", 'PRINTABLE (per grading)'!B$13="Final"), IF(ISERROR(SUMIF(OUTPUT!AA$20:AI$20, "CLO5", OUTPUT!AA207:AI207) / OUTPUT!AN$10), "", SUMIF(OUTPUT!AA$20:AI$20, "CLO5", OUTPUT!AA207:AI207) / OUTPUT!AN$10),
"")))))),"")</f>
        <v/>
      </c>
      <c r="AJ205" s="232" t="str">
        <f t="shared" si="110"/>
        <v/>
      </c>
      <c r="AK205" s="233" t="str">
        <f t="shared" si="111"/>
        <v/>
      </c>
      <c r="AL205" s="25" t="str">
        <f>IF(B205 &lt;&gt; "", IFERROR(IF(C$16 = "PRELIM", SUMIF('Database (LECTURE-RES-PRAC)'!D$14:AG$14, "CLO6", 'Database (LECTURE-RES-PRAC)'!D202:AG202) / 'Grade computation'!F$9, IF(C$16 = "MIDTERM", SUMIF('Database (LECTURE-RES-PRAC)'!AJ$14:BM$14, "CLO6", 'Database (LECTURE-RES-PRAC)'!AJ202:BM202) / 'Grade computation'!G$9, IF(C$16 = "FINAL", SUMIF('Database (LECTURE-RES-PRAC)'!BP$14:CS$14, "CLO6", 'Database (LECTURE-RES-PRAC)'!BP202:CS202) / 'Grade computation'!H$9,""))),""),"")</f>
        <v/>
      </c>
      <c r="AM205" s="232" t="str">
        <f t="shared" si="112"/>
        <v/>
      </c>
      <c r="AN205" s="25" t="str">
        <f>IF(B205 &lt;&gt; "",IF(AND('PRINTABLE (per grading)'!H$16="EXAM", 'PRINTABLE (per grading)'!B$13="Prelim"), IF(ISERROR(SUMIF('Exam (LECTURE ONLY)'!D$20:M$20, "CLO6", 'Exam (LECTURE ONLY)'!D207:M207) / 'Exam (LECTURE ONLY)'!AL$11), "", SUMIF('Exam (LECTURE ONLY)'!D$20:M$20, "CLO6", 'Exam (LECTURE ONLY)'!D207:M207) /'Exam (LECTURE ONLY)'!AL$11),
IF(AND('PRINTABLE (per grading)'!H$16="EXAM", 'PRINTABLE (per grading)'!B$13="Midterm"), IF(ISERROR(SUMIF('Exam (LECTURE ONLY)'!O$20:X$20, "CLO6", 'Exam (LECTURE ONLY)'!O207:X207) / 'Exam (LECTURE ONLY)'!AM$11), "", SUMIF('Exam (LECTURE ONLY)'!O$20:X$20, "CLO6", 'Exam (LECTURE ONLY)'!O207:X207) / 'Exam (LECTURE ONLY)'!AM$11),
IF(AND('PRINTABLE (per grading)'!H$16="EXAM", 'PRINTABLE (per grading)'!B$13="Final"), IF(ISERROR(SUMIF('Exam (LECTURE ONLY)'!Z$20:AI$20, "CLO6", 'Exam (LECTURE ONLY)'!Z207:AI207) / 'Exam (LECTURE ONLY)'!AN$11), "", SUMIF('Exam (LECTURE ONLY)'!Z$20:AI$20, "CLO6", 'Exam (LECTURE ONLY)'!Z207:AI207) / 'Exam (LECTURE ONLY)'!AN$11),
IF(AND('PRINTABLE (per grading)'!H$16="OUTPUT", 'PRINTABLE (per grading)'!B$13="Prelim"), IF(ISERROR(SUMIF(OUTPUT!C$20:M$20, "CLO6", OUTPUT!C207:M207) / OUTPUT!AL$11), "", SUMIF(OUTPUT!C$20:M$20, "CLO6", OUTPUT!C207:M207) / OUTPUT!AL$11),
IF(AND('PRINTABLE (per grading)'!H$16="OUTPUT", 'PRINTABLE (per grading)'!B$13="Midterm"), IF(ISERROR(SUMIF(OUTPUT!O$20:Y$20, "CLO6", OUTPUT!O207:Y207) / OUTPUT!AM$11), "", SUMIF(OUTPUT!O$20:Y$20, "CLO6", OUTPUT!O207:Y207) / OUTPUT!AM$11),
IF(AND('PRINTABLE (per grading)'!H$16="OUTPUT", 'PRINTABLE (per grading)'!B$13="Final"), IF(ISERROR(SUMIF(OUTPUT!AA$20:AI$20, "CLO6", OUTPUT!AA207:AI207) / OUTPUT!AN$11), "", SUMIF(OUTPUT!AA$20:AI$20, "CLO6", OUTPUT!AA207:AI207) / OUTPUT!AN$11),
"")))))),"")</f>
        <v/>
      </c>
      <c r="AO205" s="232" t="str">
        <f t="shared" si="113"/>
        <v/>
      </c>
      <c r="AP205" s="233" t="str">
        <f t="shared" si="114"/>
        <v/>
      </c>
      <c r="AQ205" s="25" t="str">
        <f>IF(B205 &lt;&gt; "", IFERROR(IF(C$16 = "PRELIM", SUMIF('Database (LECTURE-RES-PRAC)'!D$14:AG$14, "CLO7", 'Database (LECTURE-RES-PRAC)'!D202:AG202) / 'Grade computation'!F$10, IF(C$16 = "MIDTERM", SUMIF('Database (LECTURE-RES-PRAC)'!AJ$14:BM$14, "CLO7", 'Database (LECTURE-RES-PRAC)'!AJ202:BM202) / 'Grade computation'!G$10, IF(C$16 = "FINAL", SUMIF('Database (LECTURE-RES-PRAC)'!BP$14:CS$14, "CLO7", 'Database (LECTURE-RES-PRAC)'!BP202:CS202) / 'Grade computation'!H$10,""))),""),"")</f>
        <v/>
      </c>
      <c r="AR205" s="232" t="str">
        <f t="shared" si="115"/>
        <v/>
      </c>
      <c r="AS205" s="25" t="str">
        <f>IF(B205 &lt;&gt; "",IF(AND('PRINTABLE (per grading)'!H$16="EXAM", 'PRINTABLE (per grading)'!B$13="Prelim"), IF(ISERROR(SUMIF('Exam (LECTURE ONLY)'!D$20:M$20, "CLO7", 'Exam (LECTURE ONLY)'!D207:M207) / 'Exam (LECTURE ONLY)'!AL$12), "", SUMIF('Exam (LECTURE ONLY)'!D$20:M$20, "CLO7", 'Exam (LECTURE ONLY)'!D207:M207) /'Exam (LECTURE ONLY)'!AL$12),
IF(AND('PRINTABLE (per grading)'!H$16="EXAM", 'PRINTABLE (per grading)'!B$13="Midterm"), IF(ISERROR(SUMIF('Exam (LECTURE ONLY)'!O$20:X$20, "CLO7", 'Exam (LECTURE ONLY)'!O207:X207) / 'Exam (LECTURE ONLY)'!AM$12), "", SUMIF('Exam (LECTURE ONLY)'!O$20:X$20, "CLO7", 'Exam (LECTURE ONLY)'!O207:X207) / 'Exam (LECTURE ONLY)'!AM$12),
IF(AND('PRINTABLE (per grading)'!H$16="EXAM", 'PRINTABLE (per grading)'!B$13="Final"), IF(ISERROR(SUMIF('Exam (LECTURE ONLY)'!Z$20:AI$20, "CLO7", 'Exam (LECTURE ONLY)'!Z207:AI207) / 'Exam (LECTURE ONLY)'!AN$12), "", SUMIF('Exam (LECTURE ONLY)'!Z$20:AI$20, "CLO7", 'Exam (LECTURE ONLY)'!Z207:AI207) / 'Exam (LECTURE ONLY)'!AN$12),
IF(AND('PRINTABLE (per grading)'!H$16="OUTPUT", 'PRINTABLE (per grading)'!B$13="Prelim"), IF(ISERROR(SUMIF(OUTPUT!C$20:M$20, "CLO7", OUTPUT!C207:M207) / OUTPUT!AL$12), "", SUMIF(OUTPUT!C$20:M$20, "CLO7", OUTPUT!C207:M207) / OUTPUT!AL$12),
IF(AND('PRINTABLE (per grading)'!H$16="OUTPUT", 'PRINTABLE (per grading)'!B$13="Midterm"), IF(ISERROR(SUMIF(OUTPUT!O$20:Y$20, "CLO7", OUTPUT!O207:Y207) / OUTPUT!AM$12), "", SUMIF(OUTPUT!O$20:Y$20, "CLO7", OUTPUT!O207:Y207) / OUTPUT!AM$12),
IF(AND('PRINTABLE (per grading)'!H$16="OUTPUT", 'PRINTABLE (per grading)'!B$13="Final"), IF(ISERROR(SUMIF(OUTPUT!AA$20:AI$20, "CLO7", OUTPUT!AA207:AI207) / OUTPUT!AN$12), "", SUMIF(OUTPUT!AA$20:AI$20, "CLO7", OUTPUT!AA207:AI207) / OUTPUT!AN$12),
"")))))),"")</f>
        <v/>
      </c>
      <c r="AT205" s="232" t="str">
        <f t="shared" si="116"/>
        <v/>
      </c>
      <c r="AU205" s="233" t="str">
        <f t="shared" si="117"/>
        <v/>
      </c>
      <c r="AV205" s="25" t="str">
        <f>IF(B205 &lt;&gt; "", IFERROR(IF(C$16 = "PRELIM", SUMIF('Database (LECTURE-RES-PRAC)'!D$14:AG$14, "CLO8", 'Database (LECTURE-RES-PRAC)'!D202:AG202) / 'Grade computation'!F$11, IF(C$16 = "MIDTERM", SUMIF('Database (LECTURE-RES-PRAC)'!AJ$14:BM$14, "CLO8", 'Database (LECTURE-RES-PRAC)'!AJ202:BM202) / 'Grade computation'!G$11, IF(C$16 = "FINAL", SUMIF('Database (LECTURE-RES-PRAC)'!BP$14:CS$14, "CLO8", 'Database (LECTURE-RES-PRAC)'!BP202:CS202) / 'Grade computation'!H$11,""))),""),"")</f>
        <v/>
      </c>
      <c r="AW205" s="232" t="str">
        <f t="shared" si="118"/>
        <v/>
      </c>
      <c r="AX205" s="25" t="str">
        <f>IF(B205 &lt;&gt; "",IF(AND('PRINTABLE (per grading)'!H$16="EXAM", 'PRINTABLE (per grading)'!B$13="Prelim"), IF(ISERROR(SUMIF('Exam (LECTURE ONLY)'!D$20:M$20, "CLO8", 'Exam (LECTURE ONLY)'!D207:M207) / 'Exam (LECTURE ONLY)'!AL$13), "", SUMIF('Exam (LECTURE ONLY)'!D$20:M$20, "CLO8", 'Exam (LECTURE ONLY)'!D207:M207) /'Exam (LECTURE ONLY)'!AL$13),
IF(AND('PRINTABLE (per grading)'!H$16="EXAM", 'PRINTABLE (per grading)'!B$13="Midterm"), IF(ISERROR(SUMIF('Exam (LECTURE ONLY)'!O$20:X$20, "CLO8", 'Exam (LECTURE ONLY)'!O207:X207) / 'Exam (LECTURE ONLY)'!AM$13), "", SUMIF('Exam (LECTURE ONLY)'!O$20:X$20, "CLO8", 'Exam (LECTURE ONLY)'!O207:X207) / 'Exam (LECTURE ONLY)'!AM$13),
IF(AND('PRINTABLE (per grading)'!H$16="EXAM", 'PRINTABLE (per grading)'!B$13="Final"), IF(ISERROR(SUMIF('Exam (LECTURE ONLY)'!Z$20:AI$20, "CLO8", 'Exam (LECTURE ONLY)'!Z207:AI207) / 'Exam (LECTURE ONLY)'!AN$13), "", SUMIF('Exam (LECTURE ONLY)'!Z$20:AI$20, "CLO8", 'Exam (LECTURE ONLY)'!Z207:AI207) / 'Exam (LECTURE ONLY)'!AN$13),
IF(AND('PRINTABLE (per grading)'!H$16="OUTPUT", 'PRINTABLE (per grading)'!B$13="Prelim"), IF(ISERROR(SUMIF(OUTPUT!C$20:M$20, "CLO8", OUTPUT!C207:M207) / OUTPUT!AL$13), "", SUMIF(OUTPUT!C$20:M$20, "CLO8", OUTPUT!C207:M207) / OUTPUT!AL$13),
IF(AND('PRINTABLE (per grading)'!H$16="OUTPUT", 'PRINTABLE (per grading)'!B$13="Midterm"), IF(ISERROR(SUMIF(OUTPUT!O$20:Y$20, "CLO8", OUTPUT!O207:Y207) / OUTPUT!AM$13), "", SUMIF(OUTPUT!O$20:Y$20, "CLO8", OUTPUT!O207:Y207) / OUTPUT!AM$13),
IF(AND('PRINTABLE (per grading)'!H$16="OUTPUT", 'PRINTABLE (per grading)'!B$13="Final"), IF(ISERROR(SUMIF(OUTPUT!AA$20:AI$20, "CLO8", OUTPUT!AA207:AI207) / OUTPUT!AN$13), "", SUMIF(OUTPUT!AA$20:AI$20, "CLO8", OUTPUT!AA207:AI207) / OUTPUT!AN$13),
"")))))),"")</f>
        <v/>
      </c>
      <c r="AY205" s="232" t="str">
        <f t="shared" si="119"/>
        <v/>
      </c>
      <c r="AZ205" s="233" t="str">
        <f t="shared" si="120"/>
        <v/>
      </c>
      <c r="BA205" s="25" t="str">
        <f>IF(B205 &lt;&gt; "", IFERROR(IF(C$16 = "PRELIM", SUMIF('Database (LECTURE-RES-PRAC)'!D$14:AG$14, "CLO9", 'Database (LECTURE-RES-PRAC)'!D202:AG202) / 'Grade computation'!F$12, IF(C$16 = "MIDTERM", SUMIF('Database (LECTURE-RES-PRAC)'!AJ$14:BM$14, "CLO9", 'Database (LECTURE-RES-PRAC)'!AJ202:BM202) / 'Grade computation'!G$12, IF(C$16 = "FINAL", SUMIF('Database (LECTURE-RES-PRAC)'!BP$14:CS$14, "CLO9", 'Database (LECTURE-RES-PRAC)'!BP202:CS202) / 'Grade computation'!H$12,""))),""),"")</f>
        <v/>
      </c>
      <c r="BB205" s="232" t="str">
        <f t="shared" si="121"/>
        <v/>
      </c>
      <c r="BC205" s="25" t="str">
        <f>IF(B205 &lt;&gt; "",IF(AND('PRINTABLE (per grading)'!H$16="EXAM", 'PRINTABLE (per grading)'!B$13="Prelim"), IF(ISERROR(SUMIF('Exam (LECTURE ONLY)'!D$20:M$20, "CLO9", 'Exam (LECTURE ONLY)'!D207:M207) / 'Exam (LECTURE ONLY)'!AL$14), "", SUMIF('Exam (LECTURE ONLY)'!D$20:M$20, "CLO9", 'Exam (LECTURE ONLY)'!D207:M207) /'Exam (LECTURE ONLY)'!AL$14),
IF(AND('PRINTABLE (per grading)'!H$16="EXAM", 'PRINTABLE (per grading)'!B$13="Midterm"), IF(ISERROR(SUMIF('Exam (LECTURE ONLY)'!O$20:X$20, "CLO9", 'Exam (LECTURE ONLY)'!O207:X207) / 'Exam (LECTURE ONLY)'!AM$14), "", SUMIF('Exam (LECTURE ONLY)'!O$20:X$20, "CLO9", 'Exam (LECTURE ONLY)'!O207:X207) / 'Exam (LECTURE ONLY)'!AM$14),
IF(AND('PRINTABLE (per grading)'!H$16="EXAM", 'PRINTABLE (per grading)'!B$13="Final"), IF(ISERROR(SUMIF('Exam (LECTURE ONLY)'!Z$20:AI$20, "CLO9", 'Exam (LECTURE ONLY)'!Z207:AI207) / 'Exam (LECTURE ONLY)'!AN$14), "", SUMIF('Exam (LECTURE ONLY)'!Z$20:AI$20, "CLO9", 'Exam (LECTURE ONLY)'!Z207:AI207) / 'Exam (LECTURE ONLY)'!AN$14),
IF(AND('PRINTABLE (per grading)'!H$16="OUTPUT", 'PRINTABLE (per grading)'!B$13="Prelim"), IF(ISERROR(SUMIF(OUTPUT!C$20:M$20, "CLO9", OUTPUT!C207:M207) / OUTPUT!AL$14), "", SUMIF(OUTPUT!C$20:M$20, "CLO9", OUTPUT!C207:M207) / OUTPUT!AL$14),
IF(AND('PRINTABLE (per grading)'!H$16="OUTPUT", 'PRINTABLE (per grading)'!B$13="Midterm"), IF(ISERROR(SUMIF(OUTPUT!O$20:Y$20, "CLO9", OUTPUT!O207:Y207) / OUTPUT!AM$14), "", SUMIF(OUTPUT!O$20:Y$20, "CLO9", OUTPUT!O207:Y207) / OUTPUT!AM$14),
IF(AND('PRINTABLE (per grading)'!H$16="OUTPUT", 'PRINTABLE (per grading)'!B$13="Final"), IF(ISERROR(SUMIF(OUTPUT!AA$20:AI$20, "CLO9", OUTPUT!AA207:AI207) / OUTPUT!AN$14), "", SUMIF(OUTPUT!AA$20:AI$20, "CLO9", OUTPUT!AA207:AI207) / OUTPUT!AN$14),
"")))))),"")</f>
        <v/>
      </c>
      <c r="BD205" s="232" t="str">
        <f t="shared" si="122"/>
        <v/>
      </c>
      <c r="BE205" s="233" t="str">
        <f t="shared" si="123"/>
        <v/>
      </c>
      <c r="BF205" s="25" t="str">
        <f>IF(B205 &lt;&gt; "", IFERROR(IF(C$16 = "PRELIM", SUMIF('Database (LECTURE-RES-PRAC)'!D$14:AG$14, "CLO10", 'Database (LECTURE-RES-PRAC)'!D202:AG202) / 'Grade computation'!F$13, IF(C$16 = "MIDTERM", SUMIF('Database (LECTURE-RES-PRAC)'!AJ$14:BM$14, "CLO10", 'Database (LECTURE-RES-PRAC)'!AJ202:BM202) / 'Grade computation'!G$13, IF(C$16 = "FINAL", SUMIF('Database (LECTURE-RES-PRAC)'!BP$14:CS$14, "CLO10", 'Database (LECTURE-RES-PRAC)'!BP202:CS202) / 'Grade computation'!H$13,""))),""),"")</f>
        <v/>
      </c>
      <c r="BG205" s="232" t="str">
        <f t="shared" si="124"/>
        <v/>
      </c>
      <c r="BH205" s="25" t="str">
        <f>IF(B205 &lt;&gt; "",IF(AND('PRINTABLE (per grading)'!H$16="EXAM", 'PRINTABLE (per grading)'!B$13="Prelim"), IF(ISERROR(SUMIF('Exam (LECTURE ONLY)'!D$20:M$20, "CLO10", 'Exam (LECTURE ONLY)'!D207:M207) / 'Exam (LECTURE ONLY)'!AL$15), "", SUMIF('Exam (LECTURE ONLY)'!D$20:M$20, "CLO10", 'Exam (LECTURE ONLY)'!D207:M207) /'Exam (LECTURE ONLY)'!AL$15),
IF(AND('PRINTABLE (per grading)'!H$16="EXAM", 'PRINTABLE (per grading)'!B$13="Midterm"), IF(ISERROR(SUMIF('Exam (LECTURE ONLY)'!O$20:X$20, "CLO10", 'Exam (LECTURE ONLY)'!O207:X207) / 'Exam (LECTURE ONLY)'!AM$15), "", SUMIF('Exam (LECTURE ONLY)'!O$20:X$20, "CLO10", 'Exam (LECTURE ONLY)'!O207:X207) / 'Exam (LECTURE ONLY)'!AM$15),
IF(AND('PRINTABLE (per grading)'!H$16="EXAM", 'PRINTABLE (per grading)'!B$13="Final"), IF(ISERROR(SUMIF('Exam (LECTURE ONLY)'!Z$20:AI$20, "CLO10", 'Exam (LECTURE ONLY)'!Z207:AI207) / 'Exam (LECTURE ONLY)'!AN$15), "", SUMIF('Exam (LECTURE ONLY)'!Z$20:AI$20, "CLO10", 'Exam (LECTURE ONLY)'!Z207:AI207) / 'Exam (LECTURE ONLY)'!AN$15),
IF(AND('PRINTABLE (per grading)'!H$16="OUTPUT", 'PRINTABLE (per grading)'!B$13="Prelim"), IF(ISERROR(SUMIF(OUTPUT!C$20:M$20, "CLO10", OUTPUT!C207:M207) / OUTPUT!AL$15), "", SUMIF(OUTPUT!C$20:M$20, "CLO10", OUTPUT!C207:M207) / OUTPUT!AL$15),
IF(AND('PRINTABLE (per grading)'!H$16="OUTPUT", 'PRINTABLE (per grading)'!B$13="Midterm"), IF(ISERROR(SUMIF(OUTPUT!O$20:Y$20, "CLO10", OUTPUT!O207:Y207) / OUTPUT!AM$15), "", SUMIF(OUTPUT!O$20:Y$20, "CLO10", OUTPUT!O207:Y207) / OUTPUT!AM$15),
IF(AND('PRINTABLE (per grading)'!H$16="OUTPUT", 'PRINTABLE (per grading)'!B$13="Final"), IF(ISERROR(SUMIF(OUTPUT!AA$20:AI$20, "CLO10", OUTPUT!AA207:AI207) / OUTPUT!AN$15), "", SUMIF(OUTPUT!AA$20:AI$20, "CLO10", OUTPUT!AA207:AI207) / OUTPUT!AN$15),
"")))))),"")</f>
        <v/>
      </c>
      <c r="BI205" s="232" t="str">
        <f t="shared" si="125"/>
        <v/>
      </c>
      <c r="BJ205" s="233" t="str">
        <f t="shared" si="126"/>
        <v/>
      </c>
      <c r="BK205" s="2"/>
    </row>
    <row r="206" spans="1:63" ht="20.100000000000001" customHeight="1">
      <c r="A206" s="212" t="str">
        <f>IF(ISBLANK('Database (LECTURE-RES-PRAC)'!A203),"",'Database (LECTURE-RES-PRAC)'!A203)</f>
        <v/>
      </c>
      <c r="B206" s="213" t="str">
        <f>IF(ISBLANK('Database (LECTURE-RES-PRAC)'!B203),"",'Database (LECTURE-RES-PRAC)'!B203)</f>
        <v/>
      </c>
      <c r="C206" s="134" t="str">
        <f>IF(B206&lt;&gt;"",IF(C$16="PRELIM",'Grade computation'!C206, IF(C$16="MIDTERM",'Grade computation'!K206, IF(C$16="FINAL",'Grade computation'!S206,""))),"")</f>
        <v/>
      </c>
      <c r="D206" s="135" t="str">
        <f t="shared" si="1"/>
        <v/>
      </c>
      <c r="E206" s="134" t="str">
        <f>IF(B206&lt;&gt;"", IF(C$16="PRELIM",'Grade computation'!E206, IF(C$16="MIDTERM",'Grade computation'!M206, IF(C$16="FINAL",'Grade computation'!U206,""))),"")</f>
        <v/>
      </c>
      <c r="F206" s="136" t="str">
        <f t="shared" si="2"/>
        <v/>
      </c>
      <c r="G206" s="137" t="str">
        <f t="shared" si="3"/>
        <v/>
      </c>
      <c r="H206" s="207" t="str">
        <f>IF(B206&lt;&gt;"",IF(C$16="PRELIM", 'Grade computation'!H206, IF(C$16="MIDTERM", 'Grade computation'!P206, IF(C$16="FINAL",'Grade computation'!X206, ""))),"")</f>
        <v/>
      </c>
      <c r="I206" s="137" t="str">
        <f t="shared" si="4"/>
        <v/>
      </c>
      <c r="J206" s="139" t="str">
        <f t="shared" si="5"/>
        <v/>
      </c>
      <c r="K206" s="377" t="str">
        <f t="shared" si="6"/>
        <v/>
      </c>
      <c r="L206" s="434"/>
      <c r="M206" s="25" t="str">
        <f>IF(B206 &lt;&gt; "", IFERROR(IF(C$16 = "PRELIM", SUMIF('Database (LECTURE-RES-PRAC)'!D$14:AG$14, "CLO1", 'Database (LECTURE-RES-PRAC)'!D203:AG203) / 'Grade computation'!F$4, IF(C$16 = "MIDTERM", SUMIF('Database (LECTURE-RES-PRAC)'!AJ$14:BM$14, "CLO1", 'Database (LECTURE-RES-PRAC)'!AJ203:BM203) / 'Grade computation'!G$4, IF(C$16 = "FINAL", SUMIF('Database (LECTURE-RES-PRAC)'!BP$14:CS$14, "CLO1", 'Database (LECTURE-RES-PRAC)'!BP203:CS203) / 'Grade computation'!H$4,""))),""),"")</f>
        <v/>
      </c>
      <c r="N206" s="232" t="str">
        <f t="shared" si="97"/>
        <v/>
      </c>
      <c r="O206" s="25" t="str">
        <f>IF(B206 &lt;&gt; "",IF(AND('PRINTABLE (per grading)'!H$16="EXAM", 'PRINTABLE (per grading)'!B$13="Prelim"), IF(ISERROR(SUMIF('Exam (LECTURE ONLY)'!D$20:M$20, "CLO1", 'Exam (LECTURE ONLY)'!D208:M208) / 'Exam (LECTURE ONLY)'!AL$6), "", SUMIF('Exam (LECTURE ONLY)'!D$20:M$20, "CLO1", 'Exam (LECTURE ONLY)'!D208:M208) /'Exam (LECTURE ONLY)'!AL$6),
IF(AND('PRINTABLE (per grading)'!H$16="EXAM", 'PRINTABLE (per grading)'!B$13="Midterm"), IF(ISERROR(SUMIF('Exam (LECTURE ONLY)'!O$20:X$20, "CLO1", 'Exam (LECTURE ONLY)'!O208:X208) / 'Exam (LECTURE ONLY)'!AM$6), "", SUMIF('Exam (LECTURE ONLY)'!O$20:X$20, "CLO1", 'Exam (LECTURE ONLY)'!O208:X208) / 'Exam (LECTURE ONLY)'!AM$6),
IF(AND('PRINTABLE (per grading)'!H$16="EXAM", 'PRINTABLE (per grading)'!B$13="Final"), IF(ISERROR(SUMIF('Exam (LECTURE ONLY)'!Z$20:AI$20, "CLO1", 'Exam (LECTURE ONLY)'!Z208:AI208) / 'Exam (LECTURE ONLY)'!AN$6), "", SUMIF('Exam (LECTURE ONLY)'!Z$20:AI$20, "CLO1", 'Exam (LECTURE ONLY)'!Z208:AI208) / 'Exam (LECTURE ONLY)'!AN$6),
IF(AND('PRINTABLE (per grading)'!H$16="OUTPUT", 'PRINTABLE (per grading)'!B$13="Prelim"), IF(ISERROR(SUMIF(OUTPUT!C$20:M$20, "CLO1", OUTPUT!C208:M208) / OUTPUT!AL$6), "", SUMIF(OUTPUT!C$20:M$20, "CLO1", OUTPUT!C208:M208) / OUTPUT!AL$6),
IF(AND('PRINTABLE (per grading)'!H$16="OUTPUT", 'PRINTABLE (per grading)'!B$13="Midterm"), IF(ISERROR(SUMIF(OUTPUT!O$20:Y$20, "CLO1", OUTPUT!O208:Y208) / OUTPUT!AM$6), "", SUMIF(OUTPUT!O$20:Y$20, "CLO1", OUTPUT!O208:Y208) / OUTPUT!AM$6),
IF(AND('PRINTABLE (per grading)'!H$16="OUTPUT", 'PRINTABLE (per grading)'!B$13="Final"), IF(ISERROR(SUMIF(OUTPUT!AA$20:AI$20, "CLO1", OUTPUT!AA208:AI208) / OUTPUT!AN$6), "", SUMIF(OUTPUT!AA$20:AI$20, "CLO1", OUTPUT!AA208:AI208) / OUTPUT!AN$6),
"")))))),"")</f>
        <v/>
      </c>
      <c r="P206" s="232" t="str">
        <f t="shared" si="98"/>
        <v/>
      </c>
      <c r="Q206" s="233" t="str">
        <f t="shared" si="99"/>
        <v/>
      </c>
      <c r="R206" s="25" t="str">
        <f>IF(B206 &lt;&gt; "", IFERROR(IF(C$16 = "PRELIM", SUMIF('Database (LECTURE-RES-PRAC)'!D$14:AG$14, "CLO2", 'Database (LECTURE-RES-PRAC)'!D203:AG203) / 'Grade computation'!F$5, IF(C$16 = "MIDTERM", SUMIF('Database (LECTURE-RES-PRAC)'!AJ$14:BM$14, "CLO2", 'Database (LECTURE-RES-PRAC)'!AJ203:BM203) / 'Grade computation'!G$5, IF(C$16 = "FINAL", SUMIF('Database (LECTURE-RES-PRAC)'!BP$14:CS$14, "CLO2", 'Database (LECTURE-RES-PRAC)'!BP203:CS203) / 'Grade computation'!H$5,""))),""),"")</f>
        <v/>
      </c>
      <c r="S206" s="232" t="str">
        <f t="shared" si="100"/>
        <v/>
      </c>
      <c r="T206" s="25" t="str">
        <f>IF(B206 &lt;&gt; "",IF(AND('PRINTABLE (per grading)'!H$16="EXAM", 'PRINTABLE (per grading)'!B$13="Prelim"), IF(ISERROR(SUMIF('Exam (LECTURE ONLY)'!D$20:M$20, "CLO2", 'Exam (LECTURE ONLY)'!D208:M208) / 'Exam (LECTURE ONLY)'!AL$7), "", SUMIF('Exam (LECTURE ONLY)'!D$20:M$20, "CLO2", 'Exam (LECTURE ONLY)'!D208:M208) /'Exam (LECTURE ONLY)'!AL$7),
IF(AND('PRINTABLE (per grading)'!H$16="EXAM", 'PRINTABLE (per grading)'!B$13="Midterm"), IF(ISERROR(SUMIF('Exam (LECTURE ONLY)'!O$20:X$20, "CLO2", 'Exam (LECTURE ONLY)'!O208:X208) / 'Exam (LECTURE ONLY)'!AM$7), "", SUMIF('Exam (LECTURE ONLY)'!O$20:X$20, "CLO2", 'Exam (LECTURE ONLY)'!O208:X208) / 'Exam (LECTURE ONLY)'!AM$7),
IF(AND('PRINTABLE (per grading)'!H$16="EXAM", 'PRINTABLE (per grading)'!B$13="Final"), IF(ISERROR(SUMIF('Exam (LECTURE ONLY)'!Z$20:AI$20, "CLO2", 'Exam (LECTURE ONLY)'!Z208:AI208) / 'Exam (LECTURE ONLY)'!AN$7), "", SUMIF('Exam (LECTURE ONLY)'!Z$20:AI$20, "CLO2", 'Exam (LECTURE ONLY)'!Z208:AI208) / 'Exam (LECTURE ONLY)'!AN$7),
IF(AND('PRINTABLE (per grading)'!H$16="OUTPUT", 'PRINTABLE (per grading)'!B$13="Prelim"), IF(ISERROR(SUMIF(OUTPUT!C$20:M$20, "CLO2", OUTPUT!C208:M208) / OUTPUT!AL$7), "", SUMIF(OUTPUT!C$20:M$20, "CLO2", OUTPUT!C208:M208) / OUTPUT!AL$7),
IF(AND('PRINTABLE (per grading)'!H$16="OUTPUT", 'PRINTABLE (per grading)'!B$13="Midterm"), IF(ISERROR(SUMIF(OUTPUT!O$20:Y$20, "CLO2", OUTPUT!O208:Y208) / OUTPUT!AM$7), "", SUMIF(OUTPUT!O$20:Y$20, "CLO2", OUTPUT!O208:Y208) / OUTPUT!AM$7),
IF(AND('PRINTABLE (per grading)'!H$16="OUTPUT", 'PRINTABLE (per grading)'!B$13="Final"), IF(ISERROR(SUMIF(OUTPUT!AA$20:AI$20, "CLO2", OUTPUT!AA208:AI208) / OUTPUT!AN$7), "", SUMIF(OUTPUT!AA$20:AI$20, "CLO2", OUTPUT!AA208:AI208) / OUTPUT!AN$7),
"")))))),"")</f>
        <v/>
      </c>
      <c r="U206" s="232" t="str">
        <f t="shared" si="101"/>
        <v/>
      </c>
      <c r="V206" s="233" t="str">
        <f t="shared" si="102"/>
        <v/>
      </c>
      <c r="W206" s="25" t="str">
        <f>IF(B206 &lt;&gt; "", IFERROR(IF(C$16 = "PRELIM", SUMIF('Database (LECTURE-RES-PRAC)'!D$14:AG$14, "CLO3", 'Database (LECTURE-RES-PRAC)'!D203:AG203) / 'Grade computation'!F$6, IF(C$16 = "MIDTERM", SUMIF('Database (LECTURE-RES-PRAC)'!AJ$14:BM$14, "CLO3", 'Database (LECTURE-RES-PRAC)'!AJ203:BM203) / 'Grade computation'!G$6, IF(C$16 = "FINAL", SUMIF('Database (LECTURE-RES-PRAC)'!BP$14:CS$14, "CLO3", 'Database (LECTURE-RES-PRAC)'!BP203:CS203) / 'Grade computation'!H$6,""))),""),"")</f>
        <v/>
      </c>
      <c r="X206" s="232" t="str">
        <f t="shared" si="103"/>
        <v/>
      </c>
      <c r="Y206" s="25" t="str">
        <f>IF(B206 &lt;&gt; "",IF(AND('PRINTABLE (per grading)'!H$16="EXAM", 'PRINTABLE (per grading)'!B$13="Prelim"), IF(ISERROR(SUMIF('Exam (LECTURE ONLY)'!D$20:M$20, "CLO3", 'Exam (LECTURE ONLY)'!D208:M208) / 'Exam (LECTURE ONLY)'!AL$8), "", SUMIF('Exam (LECTURE ONLY)'!D$20:M$20, "CLO3", 'Exam (LECTURE ONLY)'!D208:M208) /'Exam (LECTURE ONLY)'!AL$8),
IF(AND('PRINTABLE (per grading)'!H$16="EXAM", 'PRINTABLE (per grading)'!B$13="Midterm"), IF(ISERROR(SUMIF('Exam (LECTURE ONLY)'!O$20:X$20, "CLO3", 'Exam (LECTURE ONLY)'!O208:X208) / 'Exam (LECTURE ONLY)'!AM$8), "", SUMIF('Exam (LECTURE ONLY)'!O$20:X$20, "CLO3", 'Exam (LECTURE ONLY)'!O208:X208) / 'Exam (LECTURE ONLY)'!AM$8),
IF(AND('PRINTABLE (per grading)'!H$16="EXAM", 'PRINTABLE (per grading)'!B$13="Final"), IF(ISERROR(SUMIF('Exam (LECTURE ONLY)'!Z$20:AI$20, "CLO3", 'Exam (LECTURE ONLY)'!Z208:AI208) / 'Exam (LECTURE ONLY)'!AN$8), "", SUMIF('Exam (LECTURE ONLY)'!Z$20:AI$20, "CLO3", 'Exam (LECTURE ONLY)'!Z208:AI208) / 'Exam (LECTURE ONLY)'!AN$8),
IF(AND('PRINTABLE (per grading)'!H$16="OUTPUT", 'PRINTABLE (per grading)'!B$13="Prelim"), IF(ISERROR(SUMIF(OUTPUT!C$20:M$20, "CLO3", OUTPUT!C208:M208) / OUTPUT!AL$8), "", SUMIF(OUTPUT!C$20:M$20, "CLO3", OUTPUT!C208:M208) / OUTPUT!AL$8),
IF(AND('PRINTABLE (per grading)'!H$16="OUTPUT", 'PRINTABLE (per grading)'!B$13="Midterm"), IF(ISERROR(SUMIF(OUTPUT!O$20:Y$20, "CLO3", OUTPUT!O208:Y208) / OUTPUT!AM$8), "", SUMIF(OUTPUT!O$20:Y$20, "CLO3", OUTPUT!O208:Y208) / OUTPUT!AM$8),
IF(AND('PRINTABLE (per grading)'!H$16="OUTPUT", 'PRINTABLE (per grading)'!B$13="Final"), IF(ISERROR(SUMIF(OUTPUT!AA$20:AI$20, "CLO3", OUTPUT!AA208:AI208) / OUTPUT!AN$8), "", SUMIF(OUTPUT!AA$20:AI$20, "CLO3", OUTPUT!AA208:AI208) / OUTPUT!AN$8),
"" )))))),"")</f>
        <v/>
      </c>
      <c r="Z206" s="232" t="str">
        <f t="shared" si="104"/>
        <v/>
      </c>
      <c r="AA206" s="233" t="str">
        <f t="shared" si="105"/>
        <v/>
      </c>
      <c r="AB206" s="25" t="str">
        <f>IF(B206 &lt;&gt; "", IFERROR(IF(C$16 = "PRELIM", SUMIF('Database (LECTURE-RES-PRAC)'!D$14:AG$14, "CLO4", 'Database (LECTURE-RES-PRAC)'!D203:AG203) / 'Grade computation'!F$7, IF(C$16 = "MIDTERM", SUMIF('Database (LECTURE-RES-PRAC)'!AJ$14:BM$14, "CLO4", 'Database (LECTURE-RES-PRAC)'!AJ203:BM203) / 'Grade computation'!G$7, IF(C$16 = "FINAL", SUMIF('Database (LECTURE-RES-PRAC)'!BP$14:CS$14, "CLO4", 'Database (LECTURE-RES-PRAC)'!BP203:CS203) / 'Grade computation'!H$7,""))),""),"")</f>
        <v/>
      </c>
      <c r="AC206" s="232" t="str">
        <f t="shared" si="106"/>
        <v/>
      </c>
      <c r="AD206" s="25" t="str">
        <f>IF(B206 &lt;&gt; "",IF(AND('PRINTABLE (per grading)'!H$16="EXAM", 'PRINTABLE (per grading)'!B$13="Prelim"), IF(ISERROR(SUMIF('Exam (LECTURE ONLY)'!D$20:M$20, "CLO4", 'Exam (LECTURE ONLY)'!D208:M208) / 'Exam (LECTURE ONLY)'!AL$9), "", SUMIF('Exam (LECTURE ONLY)'!D$20:M$20, "CLO4", 'Exam (LECTURE ONLY)'!D208:M208) /'Exam (LECTURE ONLY)'!AL$9),
IF(AND('PRINTABLE (per grading)'!H$16="EXAM", 'PRINTABLE (per grading)'!B$13="Midterm"), IF(ISERROR(SUMIF('Exam (LECTURE ONLY)'!O$20:X$20, "CLO4", 'Exam (LECTURE ONLY)'!O208:X208) / 'Exam (LECTURE ONLY)'!AM$9), "", SUMIF('Exam (LECTURE ONLY)'!O$20:X$20, "CLO4", 'Exam (LECTURE ONLY)'!O208:X208) / 'Exam (LECTURE ONLY)'!AM$9),
IF(AND('PRINTABLE (per grading)'!H$16="EXAM", 'PRINTABLE (per grading)'!B$13="Final"), IF(ISERROR(SUMIF('Exam (LECTURE ONLY)'!Z$20:AI$20, "CLO4", 'Exam (LECTURE ONLY)'!Z208:AI208) / 'Exam (LECTURE ONLY)'!AN$9), "", SUMIF('Exam (LECTURE ONLY)'!Z$20:AI$20, "CLO4", 'Exam (LECTURE ONLY)'!Z208:AI208) / 'Exam (LECTURE ONLY)'!AN$9),
IF(AND('PRINTABLE (per grading)'!H$16="OUTPUT", 'PRINTABLE (per grading)'!B$13="Prelim"), IF(ISERROR(SUMIF(OUTPUT!C$20:M$20, "CLO4", OUTPUT!C208:M208) / OUTPUT!AL$9), "", SUMIF(OUTPUT!C$20:M$20, "CLO4", OUTPUT!C208:M208) / OUTPUT!AL$9),
IF(AND('PRINTABLE (per grading)'!H$16="OUTPUT", 'PRINTABLE (per grading)'!B$13="Midterm"), IF(ISERROR(SUMIF(OUTPUT!O$20:Y$20, "CLO4", OUTPUT!O208:Y208) / OUTPUT!AM$9), "", SUMIF(OUTPUT!O$20:Y$20, "CLO4", OUTPUT!O208:Y208) / OUTPUT!AM$9),
IF(AND('PRINTABLE (per grading)'!H$16="OUTPUT", 'PRINTABLE (per grading)'!B$13="Final"), IF(ISERROR(SUMIF(OUTPUT!AA$20:AI$20, "CLO4", OUTPUT!AA208:AI208) / OUTPUT!AN$9), "", SUMIF(OUTPUT!AA$20:AI$20, "CLO4", OUTPUT!AA208:AI208) / OUTPUT!AN$9),
"")))))),"")</f>
        <v/>
      </c>
      <c r="AE206" s="232" t="str">
        <f t="shared" si="107"/>
        <v/>
      </c>
      <c r="AF206" s="233" t="str">
        <f t="shared" si="108"/>
        <v/>
      </c>
      <c r="AG206" s="25" t="str">
        <f>IF(B206 &lt;&gt; "", IFERROR(IF(C$16 = "PRELIM", SUMIF('Database (LECTURE-RES-PRAC)'!D$14:AG$14, "CLO5", 'Database (LECTURE-RES-PRAC)'!D203:AG203) / 'Grade computation'!F$8, IF(C$16 = "MIDTERM", SUMIF('Database (LECTURE-RES-PRAC)'!AJ$14:BM$14, "CLO5", 'Database (LECTURE-RES-PRAC)'!AJ203:BM203) / 'Grade computation'!G$8, IF(C$16 = "FINAL", SUMIF('Database (LECTURE-RES-PRAC)'!BP$14:CS$14, "CLO5", 'Database (LECTURE-RES-PRAC)'!BP203:CS203) / 'Grade computation'!H$8,""))),""),"")</f>
        <v/>
      </c>
      <c r="AH206" s="232" t="str">
        <f t="shared" si="109"/>
        <v/>
      </c>
      <c r="AI206" s="25" t="str">
        <f>IF(B206 &lt;&gt; "",IF(AND('PRINTABLE (per grading)'!H$16="EXAM", 'PRINTABLE (per grading)'!B$13="Prelim"), IF(ISERROR(SUMIF('Exam (LECTURE ONLY)'!D$20:M$20, "CLO5", 'Exam (LECTURE ONLY)'!D208:M208) / 'Exam (LECTURE ONLY)'!AL$10), "", SUMIF('Exam (LECTURE ONLY)'!D$20:M$20, "CLO5", 'Exam (LECTURE ONLY)'!D208:M208) /'Exam (LECTURE ONLY)'!AL$10),
IF(AND('PRINTABLE (per grading)'!H$16="EXAM", 'PRINTABLE (per grading)'!B$13="Midterm"), IF(ISERROR(SUMIF('Exam (LECTURE ONLY)'!O$20:X$20, "CLO5", 'Exam (LECTURE ONLY)'!O208:X208) / 'Exam (LECTURE ONLY)'!AM$10), "", SUMIF('Exam (LECTURE ONLY)'!O$20:X$20, "CLO5", 'Exam (LECTURE ONLY)'!O208:X208) / 'Exam (LECTURE ONLY)'!AM$10),
IF(AND('PRINTABLE (per grading)'!H$16="EXAM", 'PRINTABLE (per grading)'!B$13="Final"), IF(ISERROR(SUMIF('Exam (LECTURE ONLY)'!Z$20:AI$20, "CLO5", 'Exam (LECTURE ONLY)'!Z208:AI208) / 'Exam (LECTURE ONLY)'!AN$10), "", SUMIF('Exam (LECTURE ONLY)'!Z$20:AI$20, "CLO5", 'Exam (LECTURE ONLY)'!Z208:AI208) / 'Exam (LECTURE ONLY)'!AN$10),
IF(AND('PRINTABLE (per grading)'!H$16="OUTPUT", 'PRINTABLE (per grading)'!B$13="Prelim"), IF(ISERROR(SUMIF(OUTPUT!C$20:M$20, "CLO5", OUTPUT!C208:M208) / OUTPUT!AL$10), "", SUMIF(OUTPUT!C$20:M$20, "CLO5", OUTPUT!C208:M208) / OUTPUT!AL$10),
IF(AND('PRINTABLE (per grading)'!H$16="OUTPUT", 'PRINTABLE (per grading)'!B$13="Midterm"), IF(ISERROR(SUMIF(OUTPUT!O$20:Y$20, "CLO5", OUTPUT!O208:Y208) / OUTPUT!AM$10), "", SUMIF(OUTPUT!O$20:Y$20, "CLO5", OUTPUT!O208:Y208) / OUTPUT!AM$10),
IF(AND('PRINTABLE (per grading)'!H$16="OUTPUT", 'PRINTABLE (per grading)'!B$13="Final"), IF(ISERROR(SUMIF(OUTPUT!AA$20:AI$20, "CLO5", OUTPUT!AA208:AI208) / OUTPUT!AN$10), "", SUMIF(OUTPUT!AA$20:AI$20, "CLO5", OUTPUT!AA208:AI208) / OUTPUT!AN$10),
"")))))),"")</f>
        <v/>
      </c>
      <c r="AJ206" s="232" t="str">
        <f t="shared" si="110"/>
        <v/>
      </c>
      <c r="AK206" s="233" t="str">
        <f t="shared" si="111"/>
        <v/>
      </c>
      <c r="AL206" s="25" t="str">
        <f>IF(B206 &lt;&gt; "", IFERROR(IF(C$16 = "PRELIM", SUMIF('Database (LECTURE-RES-PRAC)'!D$14:AG$14, "CLO6", 'Database (LECTURE-RES-PRAC)'!D203:AG203) / 'Grade computation'!F$9, IF(C$16 = "MIDTERM", SUMIF('Database (LECTURE-RES-PRAC)'!AJ$14:BM$14, "CLO6", 'Database (LECTURE-RES-PRAC)'!AJ203:BM203) / 'Grade computation'!G$9, IF(C$16 = "FINAL", SUMIF('Database (LECTURE-RES-PRAC)'!BP$14:CS$14, "CLO6", 'Database (LECTURE-RES-PRAC)'!BP203:CS203) / 'Grade computation'!H$9,""))),""),"")</f>
        <v/>
      </c>
      <c r="AM206" s="232" t="str">
        <f t="shared" si="112"/>
        <v/>
      </c>
      <c r="AN206" s="25" t="str">
        <f>IF(B206 &lt;&gt; "",IF(AND('PRINTABLE (per grading)'!H$16="EXAM", 'PRINTABLE (per grading)'!B$13="Prelim"), IF(ISERROR(SUMIF('Exam (LECTURE ONLY)'!D$20:M$20, "CLO6", 'Exam (LECTURE ONLY)'!D208:M208) / 'Exam (LECTURE ONLY)'!AL$11), "", SUMIF('Exam (LECTURE ONLY)'!D$20:M$20, "CLO6", 'Exam (LECTURE ONLY)'!D208:M208) /'Exam (LECTURE ONLY)'!AL$11),
IF(AND('PRINTABLE (per grading)'!H$16="EXAM", 'PRINTABLE (per grading)'!B$13="Midterm"), IF(ISERROR(SUMIF('Exam (LECTURE ONLY)'!O$20:X$20, "CLO6", 'Exam (LECTURE ONLY)'!O208:X208) / 'Exam (LECTURE ONLY)'!AM$11), "", SUMIF('Exam (LECTURE ONLY)'!O$20:X$20, "CLO6", 'Exam (LECTURE ONLY)'!O208:X208) / 'Exam (LECTURE ONLY)'!AM$11),
IF(AND('PRINTABLE (per grading)'!H$16="EXAM", 'PRINTABLE (per grading)'!B$13="Final"), IF(ISERROR(SUMIF('Exam (LECTURE ONLY)'!Z$20:AI$20, "CLO6", 'Exam (LECTURE ONLY)'!Z208:AI208) / 'Exam (LECTURE ONLY)'!AN$11), "", SUMIF('Exam (LECTURE ONLY)'!Z$20:AI$20, "CLO6", 'Exam (LECTURE ONLY)'!Z208:AI208) / 'Exam (LECTURE ONLY)'!AN$11),
IF(AND('PRINTABLE (per grading)'!H$16="OUTPUT", 'PRINTABLE (per grading)'!B$13="Prelim"), IF(ISERROR(SUMIF(OUTPUT!C$20:M$20, "CLO6", OUTPUT!C208:M208) / OUTPUT!AL$11), "", SUMIF(OUTPUT!C$20:M$20, "CLO6", OUTPUT!C208:M208) / OUTPUT!AL$11),
IF(AND('PRINTABLE (per grading)'!H$16="OUTPUT", 'PRINTABLE (per grading)'!B$13="Midterm"), IF(ISERROR(SUMIF(OUTPUT!O$20:Y$20, "CLO6", OUTPUT!O208:Y208) / OUTPUT!AM$11), "", SUMIF(OUTPUT!O$20:Y$20, "CLO6", OUTPUT!O208:Y208) / OUTPUT!AM$11),
IF(AND('PRINTABLE (per grading)'!H$16="OUTPUT", 'PRINTABLE (per grading)'!B$13="Final"), IF(ISERROR(SUMIF(OUTPUT!AA$20:AI$20, "CLO6", OUTPUT!AA208:AI208) / OUTPUT!AN$11), "", SUMIF(OUTPUT!AA$20:AI$20, "CLO6", OUTPUT!AA208:AI208) / OUTPUT!AN$11),
"")))))),"")</f>
        <v/>
      </c>
      <c r="AO206" s="232" t="str">
        <f t="shared" si="113"/>
        <v/>
      </c>
      <c r="AP206" s="233" t="str">
        <f t="shared" si="114"/>
        <v/>
      </c>
      <c r="AQ206" s="25" t="str">
        <f>IF(B206 &lt;&gt; "", IFERROR(IF(C$16 = "PRELIM", SUMIF('Database (LECTURE-RES-PRAC)'!D$14:AG$14, "CLO7", 'Database (LECTURE-RES-PRAC)'!D203:AG203) / 'Grade computation'!F$10, IF(C$16 = "MIDTERM", SUMIF('Database (LECTURE-RES-PRAC)'!AJ$14:BM$14, "CLO7", 'Database (LECTURE-RES-PRAC)'!AJ203:BM203) / 'Grade computation'!G$10, IF(C$16 = "FINAL", SUMIF('Database (LECTURE-RES-PRAC)'!BP$14:CS$14, "CLO7", 'Database (LECTURE-RES-PRAC)'!BP203:CS203) / 'Grade computation'!H$10,""))),""),"")</f>
        <v/>
      </c>
      <c r="AR206" s="232" t="str">
        <f t="shared" si="115"/>
        <v/>
      </c>
      <c r="AS206" s="25" t="str">
        <f>IF(B206 &lt;&gt; "",IF(AND('PRINTABLE (per grading)'!H$16="EXAM", 'PRINTABLE (per grading)'!B$13="Prelim"), IF(ISERROR(SUMIF('Exam (LECTURE ONLY)'!D$20:M$20, "CLO7", 'Exam (LECTURE ONLY)'!D208:M208) / 'Exam (LECTURE ONLY)'!AL$12), "", SUMIF('Exam (LECTURE ONLY)'!D$20:M$20, "CLO7", 'Exam (LECTURE ONLY)'!D208:M208) /'Exam (LECTURE ONLY)'!AL$12),
IF(AND('PRINTABLE (per grading)'!H$16="EXAM", 'PRINTABLE (per grading)'!B$13="Midterm"), IF(ISERROR(SUMIF('Exam (LECTURE ONLY)'!O$20:X$20, "CLO7", 'Exam (LECTURE ONLY)'!O208:X208) / 'Exam (LECTURE ONLY)'!AM$12), "", SUMIF('Exam (LECTURE ONLY)'!O$20:X$20, "CLO7", 'Exam (LECTURE ONLY)'!O208:X208) / 'Exam (LECTURE ONLY)'!AM$12),
IF(AND('PRINTABLE (per grading)'!H$16="EXAM", 'PRINTABLE (per grading)'!B$13="Final"), IF(ISERROR(SUMIF('Exam (LECTURE ONLY)'!Z$20:AI$20, "CLO7", 'Exam (LECTURE ONLY)'!Z208:AI208) / 'Exam (LECTURE ONLY)'!AN$12), "", SUMIF('Exam (LECTURE ONLY)'!Z$20:AI$20, "CLO7", 'Exam (LECTURE ONLY)'!Z208:AI208) / 'Exam (LECTURE ONLY)'!AN$12),
IF(AND('PRINTABLE (per grading)'!H$16="OUTPUT", 'PRINTABLE (per grading)'!B$13="Prelim"), IF(ISERROR(SUMIF(OUTPUT!C$20:M$20, "CLO7", OUTPUT!C208:M208) / OUTPUT!AL$12), "", SUMIF(OUTPUT!C$20:M$20, "CLO7", OUTPUT!C208:M208) / OUTPUT!AL$12),
IF(AND('PRINTABLE (per grading)'!H$16="OUTPUT", 'PRINTABLE (per grading)'!B$13="Midterm"), IF(ISERROR(SUMIF(OUTPUT!O$20:Y$20, "CLO7", OUTPUT!O208:Y208) / OUTPUT!AM$12), "", SUMIF(OUTPUT!O$20:Y$20, "CLO7", OUTPUT!O208:Y208) / OUTPUT!AM$12),
IF(AND('PRINTABLE (per grading)'!H$16="OUTPUT", 'PRINTABLE (per grading)'!B$13="Final"), IF(ISERROR(SUMIF(OUTPUT!AA$20:AI$20, "CLO7", OUTPUT!AA208:AI208) / OUTPUT!AN$12), "", SUMIF(OUTPUT!AA$20:AI$20, "CLO7", OUTPUT!AA208:AI208) / OUTPUT!AN$12),
"")))))),"")</f>
        <v/>
      </c>
      <c r="AT206" s="232" t="str">
        <f t="shared" si="116"/>
        <v/>
      </c>
      <c r="AU206" s="233" t="str">
        <f t="shared" si="117"/>
        <v/>
      </c>
      <c r="AV206" s="25" t="str">
        <f>IF(B206 &lt;&gt; "", IFERROR(IF(C$16 = "PRELIM", SUMIF('Database (LECTURE-RES-PRAC)'!D$14:AG$14, "CLO8", 'Database (LECTURE-RES-PRAC)'!D203:AG203) / 'Grade computation'!F$11, IF(C$16 = "MIDTERM", SUMIF('Database (LECTURE-RES-PRAC)'!AJ$14:BM$14, "CLO8", 'Database (LECTURE-RES-PRAC)'!AJ203:BM203) / 'Grade computation'!G$11, IF(C$16 = "FINAL", SUMIF('Database (LECTURE-RES-PRAC)'!BP$14:CS$14, "CLO8", 'Database (LECTURE-RES-PRAC)'!BP203:CS203) / 'Grade computation'!H$11,""))),""),"")</f>
        <v/>
      </c>
      <c r="AW206" s="232" t="str">
        <f t="shared" si="118"/>
        <v/>
      </c>
      <c r="AX206" s="25" t="str">
        <f>IF(B206 &lt;&gt; "",IF(AND('PRINTABLE (per grading)'!H$16="EXAM", 'PRINTABLE (per grading)'!B$13="Prelim"), IF(ISERROR(SUMIF('Exam (LECTURE ONLY)'!D$20:M$20, "CLO8", 'Exam (LECTURE ONLY)'!D208:M208) / 'Exam (LECTURE ONLY)'!AL$13), "", SUMIF('Exam (LECTURE ONLY)'!D$20:M$20, "CLO8", 'Exam (LECTURE ONLY)'!D208:M208) /'Exam (LECTURE ONLY)'!AL$13),
IF(AND('PRINTABLE (per grading)'!H$16="EXAM", 'PRINTABLE (per grading)'!B$13="Midterm"), IF(ISERROR(SUMIF('Exam (LECTURE ONLY)'!O$20:X$20, "CLO8", 'Exam (LECTURE ONLY)'!O208:X208) / 'Exam (LECTURE ONLY)'!AM$13), "", SUMIF('Exam (LECTURE ONLY)'!O$20:X$20, "CLO8", 'Exam (LECTURE ONLY)'!O208:X208) / 'Exam (LECTURE ONLY)'!AM$13),
IF(AND('PRINTABLE (per grading)'!H$16="EXAM", 'PRINTABLE (per grading)'!B$13="Final"), IF(ISERROR(SUMIF('Exam (LECTURE ONLY)'!Z$20:AI$20, "CLO8", 'Exam (LECTURE ONLY)'!Z208:AI208) / 'Exam (LECTURE ONLY)'!AN$13), "", SUMIF('Exam (LECTURE ONLY)'!Z$20:AI$20, "CLO8", 'Exam (LECTURE ONLY)'!Z208:AI208) / 'Exam (LECTURE ONLY)'!AN$13),
IF(AND('PRINTABLE (per grading)'!H$16="OUTPUT", 'PRINTABLE (per grading)'!B$13="Prelim"), IF(ISERROR(SUMIF(OUTPUT!C$20:M$20, "CLO8", OUTPUT!C208:M208) / OUTPUT!AL$13), "", SUMIF(OUTPUT!C$20:M$20, "CLO8", OUTPUT!C208:M208) / OUTPUT!AL$13),
IF(AND('PRINTABLE (per grading)'!H$16="OUTPUT", 'PRINTABLE (per grading)'!B$13="Midterm"), IF(ISERROR(SUMIF(OUTPUT!O$20:Y$20, "CLO8", OUTPUT!O208:Y208) / OUTPUT!AM$13), "", SUMIF(OUTPUT!O$20:Y$20, "CLO8", OUTPUT!O208:Y208) / OUTPUT!AM$13),
IF(AND('PRINTABLE (per grading)'!H$16="OUTPUT", 'PRINTABLE (per grading)'!B$13="Final"), IF(ISERROR(SUMIF(OUTPUT!AA$20:AI$20, "CLO8", OUTPUT!AA208:AI208) / OUTPUT!AN$13), "", SUMIF(OUTPUT!AA$20:AI$20, "CLO8", OUTPUT!AA208:AI208) / OUTPUT!AN$13),
"")))))),"")</f>
        <v/>
      </c>
      <c r="AY206" s="232" t="str">
        <f t="shared" si="119"/>
        <v/>
      </c>
      <c r="AZ206" s="233" t="str">
        <f t="shared" si="120"/>
        <v/>
      </c>
      <c r="BA206" s="25" t="str">
        <f>IF(B206 &lt;&gt; "", IFERROR(IF(C$16 = "PRELIM", SUMIF('Database (LECTURE-RES-PRAC)'!D$14:AG$14, "CLO9", 'Database (LECTURE-RES-PRAC)'!D203:AG203) / 'Grade computation'!F$12, IF(C$16 = "MIDTERM", SUMIF('Database (LECTURE-RES-PRAC)'!AJ$14:BM$14, "CLO9", 'Database (LECTURE-RES-PRAC)'!AJ203:BM203) / 'Grade computation'!G$12, IF(C$16 = "FINAL", SUMIF('Database (LECTURE-RES-PRAC)'!BP$14:CS$14, "CLO9", 'Database (LECTURE-RES-PRAC)'!BP203:CS203) / 'Grade computation'!H$12,""))),""),"")</f>
        <v/>
      </c>
      <c r="BB206" s="232" t="str">
        <f t="shared" si="121"/>
        <v/>
      </c>
      <c r="BC206" s="25" t="str">
        <f>IF(B206 &lt;&gt; "",IF(AND('PRINTABLE (per grading)'!H$16="EXAM", 'PRINTABLE (per grading)'!B$13="Prelim"), IF(ISERROR(SUMIF('Exam (LECTURE ONLY)'!D$20:M$20, "CLO9", 'Exam (LECTURE ONLY)'!D208:M208) / 'Exam (LECTURE ONLY)'!AL$14), "", SUMIF('Exam (LECTURE ONLY)'!D$20:M$20, "CLO9", 'Exam (LECTURE ONLY)'!D208:M208) /'Exam (LECTURE ONLY)'!AL$14),
IF(AND('PRINTABLE (per grading)'!H$16="EXAM", 'PRINTABLE (per grading)'!B$13="Midterm"), IF(ISERROR(SUMIF('Exam (LECTURE ONLY)'!O$20:X$20, "CLO9", 'Exam (LECTURE ONLY)'!O208:X208) / 'Exam (LECTURE ONLY)'!AM$14), "", SUMIF('Exam (LECTURE ONLY)'!O$20:X$20, "CLO9", 'Exam (LECTURE ONLY)'!O208:X208) / 'Exam (LECTURE ONLY)'!AM$14),
IF(AND('PRINTABLE (per grading)'!H$16="EXAM", 'PRINTABLE (per grading)'!B$13="Final"), IF(ISERROR(SUMIF('Exam (LECTURE ONLY)'!Z$20:AI$20, "CLO9", 'Exam (LECTURE ONLY)'!Z208:AI208) / 'Exam (LECTURE ONLY)'!AN$14), "", SUMIF('Exam (LECTURE ONLY)'!Z$20:AI$20, "CLO9", 'Exam (LECTURE ONLY)'!Z208:AI208) / 'Exam (LECTURE ONLY)'!AN$14),
IF(AND('PRINTABLE (per grading)'!H$16="OUTPUT", 'PRINTABLE (per grading)'!B$13="Prelim"), IF(ISERROR(SUMIF(OUTPUT!C$20:M$20, "CLO9", OUTPUT!C208:M208) / OUTPUT!AL$14), "", SUMIF(OUTPUT!C$20:M$20, "CLO9", OUTPUT!C208:M208) / OUTPUT!AL$14),
IF(AND('PRINTABLE (per grading)'!H$16="OUTPUT", 'PRINTABLE (per grading)'!B$13="Midterm"), IF(ISERROR(SUMIF(OUTPUT!O$20:Y$20, "CLO9", OUTPUT!O208:Y208) / OUTPUT!AM$14), "", SUMIF(OUTPUT!O$20:Y$20, "CLO9", OUTPUT!O208:Y208) / OUTPUT!AM$14),
IF(AND('PRINTABLE (per grading)'!H$16="OUTPUT", 'PRINTABLE (per grading)'!B$13="Final"), IF(ISERROR(SUMIF(OUTPUT!AA$20:AI$20, "CLO9", OUTPUT!AA208:AI208) / OUTPUT!AN$14), "", SUMIF(OUTPUT!AA$20:AI$20, "CLO9", OUTPUT!AA208:AI208) / OUTPUT!AN$14),
"")))))),"")</f>
        <v/>
      </c>
      <c r="BD206" s="232" t="str">
        <f t="shared" si="122"/>
        <v/>
      </c>
      <c r="BE206" s="233" t="str">
        <f t="shared" si="123"/>
        <v/>
      </c>
      <c r="BF206" s="25" t="str">
        <f>IF(B206 &lt;&gt; "", IFERROR(IF(C$16 = "PRELIM", SUMIF('Database (LECTURE-RES-PRAC)'!D$14:AG$14, "CLO10", 'Database (LECTURE-RES-PRAC)'!D203:AG203) / 'Grade computation'!F$13, IF(C$16 = "MIDTERM", SUMIF('Database (LECTURE-RES-PRAC)'!AJ$14:BM$14, "CLO10", 'Database (LECTURE-RES-PRAC)'!AJ203:BM203) / 'Grade computation'!G$13, IF(C$16 = "FINAL", SUMIF('Database (LECTURE-RES-PRAC)'!BP$14:CS$14, "CLO10", 'Database (LECTURE-RES-PRAC)'!BP203:CS203) / 'Grade computation'!H$13,""))),""),"")</f>
        <v/>
      </c>
      <c r="BG206" s="232" t="str">
        <f t="shared" si="124"/>
        <v/>
      </c>
      <c r="BH206" s="25" t="str">
        <f>IF(B206 &lt;&gt; "",IF(AND('PRINTABLE (per grading)'!H$16="EXAM", 'PRINTABLE (per grading)'!B$13="Prelim"), IF(ISERROR(SUMIF('Exam (LECTURE ONLY)'!D$20:M$20, "CLO10", 'Exam (LECTURE ONLY)'!D208:M208) / 'Exam (LECTURE ONLY)'!AL$15), "", SUMIF('Exam (LECTURE ONLY)'!D$20:M$20, "CLO10", 'Exam (LECTURE ONLY)'!D208:M208) /'Exam (LECTURE ONLY)'!AL$15),
IF(AND('PRINTABLE (per grading)'!H$16="EXAM", 'PRINTABLE (per grading)'!B$13="Midterm"), IF(ISERROR(SUMIF('Exam (LECTURE ONLY)'!O$20:X$20, "CLO10", 'Exam (LECTURE ONLY)'!O208:X208) / 'Exam (LECTURE ONLY)'!AM$15), "", SUMIF('Exam (LECTURE ONLY)'!O$20:X$20, "CLO10", 'Exam (LECTURE ONLY)'!O208:X208) / 'Exam (LECTURE ONLY)'!AM$15),
IF(AND('PRINTABLE (per grading)'!H$16="EXAM", 'PRINTABLE (per grading)'!B$13="Final"), IF(ISERROR(SUMIF('Exam (LECTURE ONLY)'!Z$20:AI$20, "CLO10", 'Exam (LECTURE ONLY)'!Z208:AI208) / 'Exam (LECTURE ONLY)'!AN$15), "", SUMIF('Exam (LECTURE ONLY)'!Z$20:AI$20, "CLO10", 'Exam (LECTURE ONLY)'!Z208:AI208) / 'Exam (LECTURE ONLY)'!AN$15),
IF(AND('PRINTABLE (per grading)'!H$16="OUTPUT", 'PRINTABLE (per grading)'!B$13="Prelim"), IF(ISERROR(SUMIF(OUTPUT!C$20:M$20, "CLO10", OUTPUT!C208:M208) / OUTPUT!AL$15), "", SUMIF(OUTPUT!C$20:M$20, "CLO10", OUTPUT!C208:M208) / OUTPUT!AL$15),
IF(AND('PRINTABLE (per grading)'!H$16="OUTPUT", 'PRINTABLE (per grading)'!B$13="Midterm"), IF(ISERROR(SUMIF(OUTPUT!O$20:Y$20, "CLO10", OUTPUT!O208:Y208) / OUTPUT!AM$15), "", SUMIF(OUTPUT!O$20:Y$20, "CLO10", OUTPUT!O208:Y208) / OUTPUT!AM$15),
IF(AND('PRINTABLE (per grading)'!H$16="OUTPUT", 'PRINTABLE (per grading)'!B$13="Final"), IF(ISERROR(SUMIF(OUTPUT!AA$20:AI$20, "CLO10", OUTPUT!AA208:AI208) / OUTPUT!AN$15), "", SUMIF(OUTPUT!AA$20:AI$20, "CLO10", OUTPUT!AA208:AI208) / OUTPUT!AN$15),
"")))))),"")</f>
        <v/>
      </c>
      <c r="BI206" s="232" t="str">
        <f t="shared" si="125"/>
        <v/>
      </c>
      <c r="BJ206" s="233" t="str">
        <f t="shared" si="126"/>
        <v/>
      </c>
      <c r="BK206" s="2"/>
    </row>
    <row r="207" spans="1:63" ht="20.100000000000001" customHeight="1">
      <c r="A207" s="118" t="str">
        <f>IF(ISBLANK('Database (LECTURE-RES-PRAC)'!A204),"",'Database (LECTURE-RES-PRAC)'!A204)</f>
        <v/>
      </c>
      <c r="B207" s="119" t="str">
        <f>IF(ISBLANK('Database (LECTURE-RES-PRAC)'!B204),"",'Database (LECTURE-RES-PRAC)'!B204)</f>
        <v/>
      </c>
      <c r="C207" s="134" t="str">
        <f>IF(B207&lt;&gt;"",IF(C$16="PRELIM",'Grade computation'!C207, IF(C$16="MIDTERM",'Grade computation'!K207, IF(C$16="FINAL",'Grade computation'!S207,""))),"")</f>
        <v/>
      </c>
      <c r="D207" s="135" t="str">
        <f t="shared" si="1"/>
        <v/>
      </c>
      <c r="E207" s="134" t="str">
        <f>IF(B207&lt;&gt;"", IF(C$16="PRELIM",'Grade computation'!E207, IF(C$16="MIDTERM",'Grade computation'!M207, IF(C$16="FINAL",'Grade computation'!U207,""))),"")</f>
        <v/>
      </c>
      <c r="F207" s="136" t="str">
        <f t="shared" si="2"/>
        <v/>
      </c>
      <c r="G207" s="137" t="str">
        <f t="shared" si="3"/>
        <v/>
      </c>
      <c r="H207" s="207" t="str">
        <f>IF(B207&lt;&gt;"",IF(C$16="PRELIM", 'Grade computation'!H207, IF(C$16="MIDTERM", 'Grade computation'!P207, IF(C$16="FINAL",'Grade computation'!X207, ""))),"")</f>
        <v/>
      </c>
      <c r="I207" s="137" t="str">
        <f t="shared" si="4"/>
        <v/>
      </c>
      <c r="J207" s="139" t="str">
        <f t="shared" si="5"/>
        <v/>
      </c>
      <c r="K207" s="377" t="str">
        <f t="shared" si="6"/>
        <v/>
      </c>
      <c r="L207" s="434"/>
      <c r="M207" s="25" t="str">
        <f>IF(B207 &lt;&gt; "", IFERROR(IF(C$16 = "PRELIM", SUMIF('Database (LECTURE-RES-PRAC)'!D$14:AG$14, "CLO1", 'Database (LECTURE-RES-PRAC)'!D204:AG204) / 'Grade computation'!F$4, IF(C$16 = "MIDTERM", SUMIF('Database (LECTURE-RES-PRAC)'!AJ$14:BM$14, "CLO1", 'Database (LECTURE-RES-PRAC)'!AJ204:BM204) / 'Grade computation'!G$4, IF(C$16 = "FINAL", SUMIF('Database (LECTURE-RES-PRAC)'!BP$14:CS$14, "CLO1", 'Database (LECTURE-RES-PRAC)'!BP204:CS204) / 'Grade computation'!H$4,""))),""),"")</f>
        <v/>
      </c>
      <c r="N207" s="232" t="str">
        <f t="shared" si="97"/>
        <v/>
      </c>
      <c r="O207" s="25" t="str">
        <f>IF(B207 &lt;&gt; "",IF(AND('PRINTABLE (per grading)'!H$16="EXAM", 'PRINTABLE (per grading)'!B$13="Prelim"), IF(ISERROR(SUMIF('Exam (LECTURE ONLY)'!D$20:M$20, "CLO1", 'Exam (LECTURE ONLY)'!D209:M209) / 'Exam (LECTURE ONLY)'!AL$6), "", SUMIF('Exam (LECTURE ONLY)'!D$20:M$20, "CLO1", 'Exam (LECTURE ONLY)'!D209:M209) /'Exam (LECTURE ONLY)'!AL$6),
IF(AND('PRINTABLE (per grading)'!H$16="EXAM", 'PRINTABLE (per grading)'!B$13="Midterm"), IF(ISERROR(SUMIF('Exam (LECTURE ONLY)'!O$20:X$20, "CLO1", 'Exam (LECTURE ONLY)'!O209:X209) / 'Exam (LECTURE ONLY)'!AM$6), "", SUMIF('Exam (LECTURE ONLY)'!O$20:X$20, "CLO1", 'Exam (LECTURE ONLY)'!O209:X209) / 'Exam (LECTURE ONLY)'!AM$6),
IF(AND('PRINTABLE (per grading)'!H$16="EXAM", 'PRINTABLE (per grading)'!B$13="Final"), IF(ISERROR(SUMIF('Exam (LECTURE ONLY)'!Z$20:AI$20, "CLO1", 'Exam (LECTURE ONLY)'!Z209:AI209) / 'Exam (LECTURE ONLY)'!AN$6), "", SUMIF('Exam (LECTURE ONLY)'!Z$20:AI$20, "CLO1", 'Exam (LECTURE ONLY)'!Z209:AI209) / 'Exam (LECTURE ONLY)'!AN$6),
IF(AND('PRINTABLE (per grading)'!H$16="OUTPUT", 'PRINTABLE (per grading)'!B$13="Prelim"), IF(ISERROR(SUMIF(OUTPUT!C$20:M$20, "CLO1", OUTPUT!C209:M209) / OUTPUT!AL$6), "", SUMIF(OUTPUT!C$20:M$20, "CLO1", OUTPUT!C209:M209) / OUTPUT!AL$6),
IF(AND('PRINTABLE (per grading)'!H$16="OUTPUT", 'PRINTABLE (per grading)'!B$13="Midterm"), IF(ISERROR(SUMIF(OUTPUT!O$20:Y$20, "CLO1", OUTPUT!O209:Y209) / OUTPUT!AM$6), "", SUMIF(OUTPUT!O$20:Y$20, "CLO1", OUTPUT!O209:Y209) / OUTPUT!AM$6),
IF(AND('PRINTABLE (per grading)'!H$16="OUTPUT", 'PRINTABLE (per grading)'!B$13="Final"), IF(ISERROR(SUMIF(OUTPUT!AA$20:AI$20, "CLO1", OUTPUT!AA209:AI209) / OUTPUT!AN$6), "", SUMIF(OUTPUT!AA$20:AI$20, "CLO1", OUTPUT!AA209:AI209) / OUTPUT!AN$6),
"")))))),"")</f>
        <v/>
      </c>
      <c r="P207" s="232" t="str">
        <f t="shared" si="98"/>
        <v/>
      </c>
      <c r="Q207" s="233" t="str">
        <f t="shared" si="99"/>
        <v/>
      </c>
      <c r="R207" s="25" t="str">
        <f>IF(B207 &lt;&gt; "", IFERROR(IF(C$16 = "PRELIM", SUMIF('Database (LECTURE-RES-PRAC)'!D$14:AG$14, "CLO2", 'Database (LECTURE-RES-PRAC)'!D204:AG204) / 'Grade computation'!F$5, IF(C$16 = "MIDTERM", SUMIF('Database (LECTURE-RES-PRAC)'!AJ$14:BM$14, "CLO2", 'Database (LECTURE-RES-PRAC)'!AJ204:BM204) / 'Grade computation'!G$5, IF(C$16 = "FINAL", SUMIF('Database (LECTURE-RES-PRAC)'!BP$14:CS$14, "CLO2", 'Database (LECTURE-RES-PRAC)'!BP204:CS204) / 'Grade computation'!H$5,""))),""),"")</f>
        <v/>
      </c>
      <c r="S207" s="232" t="str">
        <f t="shared" si="100"/>
        <v/>
      </c>
      <c r="T207" s="25" t="str">
        <f>IF(B207 &lt;&gt; "",IF(AND('PRINTABLE (per grading)'!H$16="EXAM", 'PRINTABLE (per grading)'!B$13="Prelim"), IF(ISERROR(SUMIF('Exam (LECTURE ONLY)'!D$20:M$20, "CLO2", 'Exam (LECTURE ONLY)'!D209:M209) / 'Exam (LECTURE ONLY)'!AL$7), "", SUMIF('Exam (LECTURE ONLY)'!D$20:M$20, "CLO2", 'Exam (LECTURE ONLY)'!D209:M209) /'Exam (LECTURE ONLY)'!AL$7),
IF(AND('PRINTABLE (per grading)'!H$16="EXAM", 'PRINTABLE (per grading)'!B$13="Midterm"), IF(ISERROR(SUMIF('Exam (LECTURE ONLY)'!O$20:X$20, "CLO2", 'Exam (LECTURE ONLY)'!O209:X209) / 'Exam (LECTURE ONLY)'!AM$7), "", SUMIF('Exam (LECTURE ONLY)'!O$20:X$20, "CLO2", 'Exam (LECTURE ONLY)'!O209:X209) / 'Exam (LECTURE ONLY)'!AM$7),
IF(AND('PRINTABLE (per grading)'!H$16="EXAM", 'PRINTABLE (per grading)'!B$13="Final"), IF(ISERROR(SUMIF('Exam (LECTURE ONLY)'!Z$20:AI$20, "CLO2", 'Exam (LECTURE ONLY)'!Z209:AI209) / 'Exam (LECTURE ONLY)'!AN$7), "", SUMIF('Exam (LECTURE ONLY)'!Z$20:AI$20, "CLO2", 'Exam (LECTURE ONLY)'!Z209:AI209) / 'Exam (LECTURE ONLY)'!AN$7),
IF(AND('PRINTABLE (per grading)'!H$16="OUTPUT", 'PRINTABLE (per grading)'!B$13="Prelim"), IF(ISERROR(SUMIF(OUTPUT!C$20:M$20, "CLO2", OUTPUT!C209:M209) / OUTPUT!AL$7), "", SUMIF(OUTPUT!C$20:M$20, "CLO2", OUTPUT!C209:M209) / OUTPUT!AL$7),
IF(AND('PRINTABLE (per grading)'!H$16="OUTPUT", 'PRINTABLE (per grading)'!B$13="Midterm"), IF(ISERROR(SUMIF(OUTPUT!O$20:Y$20, "CLO2", OUTPUT!O209:Y209) / OUTPUT!AM$7), "", SUMIF(OUTPUT!O$20:Y$20, "CLO2", OUTPUT!O209:Y209) / OUTPUT!AM$7),
IF(AND('PRINTABLE (per grading)'!H$16="OUTPUT", 'PRINTABLE (per grading)'!B$13="Final"), IF(ISERROR(SUMIF(OUTPUT!AA$20:AI$20, "CLO2", OUTPUT!AA209:AI209) / OUTPUT!AN$7), "", SUMIF(OUTPUT!AA$20:AI$20, "CLO2", OUTPUT!AA209:AI209) / OUTPUT!AN$7),
"")))))),"")</f>
        <v/>
      </c>
      <c r="U207" s="232" t="str">
        <f t="shared" si="101"/>
        <v/>
      </c>
      <c r="V207" s="233" t="str">
        <f t="shared" si="102"/>
        <v/>
      </c>
      <c r="W207" s="25" t="str">
        <f>IF(B207 &lt;&gt; "", IFERROR(IF(C$16 = "PRELIM", SUMIF('Database (LECTURE-RES-PRAC)'!D$14:AG$14, "CLO3", 'Database (LECTURE-RES-PRAC)'!D204:AG204) / 'Grade computation'!F$6, IF(C$16 = "MIDTERM", SUMIF('Database (LECTURE-RES-PRAC)'!AJ$14:BM$14, "CLO3", 'Database (LECTURE-RES-PRAC)'!AJ204:BM204) / 'Grade computation'!G$6, IF(C$16 = "FINAL", SUMIF('Database (LECTURE-RES-PRAC)'!BP$14:CS$14, "CLO3", 'Database (LECTURE-RES-PRAC)'!BP204:CS204) / 'Grade computation'!H$6,""))),""),"")</f>
        <v/>
      </c>
      <c r="X207" s="232" t="str">
        <f t="shared" si="103"/>
        <v/>
      </c>
      <c r="Y207" s="25" t="str">
        <f>IF(B207 &lt;&gt; "",IF(AND('PRINTABLE (per grading)'!H$16="EXAM", 'PRINTABLE (per grading)'!B$13="Prelim"), IF(ISERROR(SUMIF('Exam (LECTURE ONLY)'!D$20:M$20, "CLO3", 'Exam (LECTURE ONLY)'!D209:M209) / 'Exam (LECTURE ONLY)'!AL$8), "", SUMIF('Exam (LECTURE ONLY)'!D$20:M$20, "CLO3", 'Exam (LECTURE ONLY)'!D209:M209) /'Exam (LECTURE ONLY)'!AL$8),
IF(AND('PRINTABLE (per grading)'!H$16="EXAM", 'PRINTABLE (per grading)'!B$13="Midterm"), IF(ISERROR(SUMIF('Exam (LECTURE ONLY)'!O$20:X$20, "CLO3", 'Exam (LECTURE ONLY)'!O209:X209) / 'Exam (LECTURE ONLY)'!AM$8), "", SUMIF('Exam (LECTURE ONLY)'!O$20:X$20, "CLO3", 'Exam (LECTURE ONLY)'!O209:X209) / 'Exam (LECTURE ONLY)'!AM$8),
IF(AND('PRINTABLE (per grading)'!H$16="EXAM", 'PRINTABLE (per grading)'!B$13="Final"), IF(ISERROR(SUMIF('Exam (LECTURE ONLY)'!Z$20:AI$20, "CLO3", 'Exam (LECTURE ONLY)'!Z209:AI209) / 'Exam (LECTURE ONLY)'!AN$8), "", SUMIF('Exam (LECTURE ONLY)'!Z$20:AI$20, "CLO3", 'Exam (LECTURE ONLY)'!Z209:AI209) / 'Exam (LECTURE ONLY)'!AN$8),
IF(AND('PRINTABLE (per grading)'!H$16="OUTPUT", 'PRINTABLE (per grading)'!B$13="Prelim"), IF(ISERROR(SUMIF(OUTPUT!C$20:M$20, "CLO3", OUTPUT!C209:M209) / OUTPUT!AL$8), "", SUMIF(OUTPUT!C$20:M$20, "CLO3", OUTPUT!C209:M209) / OUTPUT!AL$8),
IF(AND('PRINTABLE (per grading)'!H$16="OUTPUT", 'PRINTABLE (per grading)'!B$13="Midterm"), IF(ISERROR(SUMIF(OUTPUT!O$20:Y$20, "CLO3", OUTPUT!O209:Y209) / OUTPUT!AM$8), "", SUMIF(OUTPUT!O$20:Y$20, "CLO3", OUTPUT!O209:Y209) / OUTPUT!AM$8),
IF(AND('PRINTABLE (per grading)'!H$16="OUTPUT", 'PRINTABLE (per grading)'!B$13="Final"), IF(ISERROR(SUMIF(OUTPUT!AA$20:AI$20, "CLO3", OUTPUT!AA209:AI209) / OUTPUT!AN$8), "", SUMIF(OUTPUT!AA$20:AI$20, "CLO3", OUTPUT!AA209:AI209) / OUTPUT!AN$8),
"" )))))),"")</f>
        <v/>
      </c>
      <c r="Z207" s="232" t="str">
        <f t="shared" si="104"/>
        <v/>
      </c>
      <c r="AA207" s="233" t="str">
        <f t="shared" si="105"/>
        <v/>
      </c>
      <c r="AB207" s="25" t="str">
        <f>IF(B207 &lt;&gt; "", IFERROR(IF(C$16 = "PRELIM", SUMIF('Database (LECTURE-RES-PRAC)'!D$14:AG$14, "CLO4", 'Database (LECTURE-RES-PRAC)'!D204:AG204) / 'Grade computation'!F$7, IF(C$16 = "MIDTERM", SUMIF('Database (LECTURE-RES-PRAC)'!AJ$14:BM$14, "CLO4", 'Database (LECTURE-RES-PRAC)'!AJ204:BM204) / 'Grade computation'!G$7, IF(C$16 = "FINAL", SUMIF('Database (LECTURE-RES-PRAC)'!BP$14:CS$14, "CLO4", 'Database (LECTURE-RES-PRAC)'!BP204:CS204) / 'Grade computation'!H$7,""))),""),"")</f>
        <v/>
      </c>
      <c r="AC207" s="232" t="str">
        <f t="shared" si="106"/>
        <v/>
      </c>
      <c r="AD207" s="25" t="str">
        <f>IF(B207 &lt;&gt; "",IF(AND('PRINTABLE (per grading)'!H$16="EXAM", 'PRINTABLE (per grading)'!B$13="Prelim"), IF(ISERROR(SUMIF('Exam (LECTURE ONLY)'!D$20:M$20, "CLO4", 'Exam (LECTURE ONLY)'!D209:M209) / 'Exam (LECTURE ONLY)'!AL$9), "", SUMIF('Exam (LECTURE ONLY)'!D$20:M$20, "CLO4", 'Exam (LECTURE ONLY)'!D209:M209) /'Exam (LECTURE ONLY)'!AL$9),
IF(AND('PRINTABLE (per grading)'!H$16="EXAM", 'PRINTABLE (per grading)'!B$13="Midterm"), IF(ISERROR(SUMIF('Exam (LECTURE ONLY)'!O$20:X$20, "CLO4", 'Exam (LECTURE ONLY)'!O209:X209) / 'Exam (LECTURE ONLY)'!AM$9), "", SUMIF('Exam (LECTURE ONLY)'!O$20:X$20, "CLO4", 'Exam (LECTURE ONLY)'!O209:X209) / 'Exam (LECTURE ONLY)'!AM$9),
IF(AND('PRINTABLE (per grading)'!H$16="EXAM", 'PRINTABLE (per grading)'!B$13="Final"), IF(ISERROR(SUMIF('Exam (LECTURE ONLY)'!Z$20:AI$20, "CLO4", 'Exam (LECTURE ONLY)'!Z209:AI209) / 'Exam (LECTURE ONLY)'!AN$9), "", SUMIF('Exam (LECTURE ONLY)'!Z$20:AI$20, "CLO4", 'Exam (LECTURE ONLY)'!Z209:AI209) / 'Exam (LECTURE ONLY)'!AN$9),
IF(AND('PRINTABLE (per grading)'!H$16="OUTPUT", 'PRINTABLE (per grading)'!B$13="Prelim"), IF(ISERROR(SUMIF(OUTPUT!C$20:M$20, "CLO4", OUTPUT!C209:M209) / OUTPUT!AL$9), "", SUMIF(OUTPUT!C$20:M$20, "CLO4", OUTPUT!C209:M209) / OUTPUT!AL$9),
IF(AND('PRINTABLE (per grading)'!H$16="OUTPUT", 'PRINTABLE (per grading)'!B$13="Midterm"), IF(ISERROR(SUMIF(OUTPUT!O$20:Y$20, "CLO4", OUTPUT!O209:Y209) / OUTPUT!AM$9), "", SUMIF(OUTPUT!O$20:Y$20, "CLO4", OUTPUT!O209:Y209) / OUTPUT!AM$9),
IF(AND('PRINTABLE (per grading)'!H$16="OUTPUT", 'PRINTABLE (per grading)'!B$13="Final"), IF(ISERROR(SUMIF(OUTPUT!AA$20:AI$20, "CLO4", OUTPUT!AA209:AI209) / OUTPUT!AN$9), "", SUMIF(OUTPUT!AA$20:AI$20, "CLO4", OUTPUT!AA209:AI209) / OUTPUT!AN$9),
"")))))),"")</f>
        <v/>
      </c>
      <c r="AE207" s="232" t="str">
        <f t="shared" si="107"/>
        <v/>
      </c>
      <c r="AF207" s="233" t="str">
        <f t="shared" si="108"/>
        <v/>
      </c>
      <c r="AG207" s="25" t="str">
        <f>IF(B207 &lt;&gt; "", IFERROR(IF(C$16 = "PRELIM", SUMIF('Database (LECTURE-RES-PRAC)'!D$14:AG$14, "CLO5", 'Database (LECTURE-RES-PRAC)'!D204:AG204) / 'Grade computation'!F$8, IF(C$16 = "MIDTERM", SUMIF('Database (LECTURE-RES-PRAC)'!AJ$14:BM$14, "CLO5", 'Database (LECTURE-RES-PRAC)'!AJ204:BM204) / 'Grade computation'!G$8, IF(C$16 = "FINAL", SUMIF('Database (LECTURE-RES-PRAC)'!BP$14:CS$14, "CLO5", 'Database (LECTURE-RES-PRAC)'!BP204:CS204) / 'Grade computation'!H$8,""))),""),"")</f>
        <v/>
      </c>
      <c r="AH207" s="232" t="str">
        <f t="shared" si="109"/>
        <v/>
      </c>
      <c r="AI207" s="25" t="str">
        <f>IF(B207 &lt;&gt; "",IF(AND('PRINTABLE (per grading)'!H$16="EXAM", 'PRINTABLE (per grading)'!B$13="Prelim"), IF(ISERROR(SUMIF('Exam (LECTURE ONLY)'!D$20:M$20, "CLO5", 'Exam (LECTURE ONLY)'!D209:M209) / 'Exam (LECTURE ONLY)'!AL$10), "", SUMIF('Exam (LECTURE ONLY)'!D$20:M$20, "CLO5", 'Exam (LECTURE ONLY)'!D209:M209) /'Exam (LECTURE ONLY)'!AL$10),
IF(AND('PRINTABLE (per grading)'!H$16="EXAM", 'PRINTABLE (per grading)'!B$13="Midterm"), IF(ISERROR(SUMIF('Exam (LECTURE ONLY)'!O$20:X$20, "CLO5", 'Exam (LECTURE ONLY)'!O209:X209) / 'Exam (LECTURE ONLY)'!AM$10), "", SUMIF('Exam (LECTURE ONLY)'!O$20:X$20, "CLO5", 'Exam (LECTURE ONLY)'!O209:X209) / 'Exam (LECTURE ONLY)'!AM$10),
IF(AND('PRINTABLE (per grading)'!H$16="EXAM", 'PRINTABLE (per grading)'!B$13="Final"), IF(ISERROR(SUMIF('Exam (LECTURE ONLY)'!Z$20:AI$20, "CLO5", 'Exam (LECTURE ONLY)'!Z209:AI209) / 'Exam (LECTURE ONLY)'!AN$10), "", SUMIF('Exam (LECTURE ONLY)'!Z$20:AI$20, "CLO5", 'Exam (LECTURE ONLY)'!Z209:AI209) / 'Exam (LECTURE ONLY)'!AN$10),
IF(AND('PRINTABLE (per grading)'!H$16="OUTPUT", 'PRINTABLE (per grading)'!B$13="Prelim"), IF(ISERROR(SUMIF(OUTPUT!C$20:M$20, "CLO5", OUTPUT!C209:M209) / OUTPUT!AL$10), "", SUMIF(OUTPUT!C$20:M$20, "CLO5", OUTPUT!C209:M209) / OUTPUT!AL$10),
IF(AND('PRINTABLE (per grading)'!H$16="OUTPUT", 'PRINTABLE (per grading)'!B$13="Midterm"), IF(ISERROR(SUMIF(OUTPUT!O$20:Y$20, "CLO5", OUTPUT!O209:Y209) / OUTPUT!AM$10), "", SUMIF(OUTPUT!O$20:Y$20, "CLO5", OUTPUT!O209:Y209) / OUTPUT!AM$10),
IF(AND('PRINTABLE (per grading)'!H$16="OUTPUT", 'PRINTABLE (per grading)'!B$13="Final"), IF(ISERROR(SUMIF(OUTPUT!AA$20:AI$20, "CLO5", OUTPUT!AA209:AI209) / OUTPUT!AN$10), "", SUMIF(OUTPUT!AA$20:AI$20, "CLO5", OUTPUT!AA209:AI209) / OUTPUT!AN$10),
"")))))),"")</f>
        <v/>
      </c>
      <c r="AJ207" s="232" t="str">
        <f t="shared" si="110"/>
        <v/>
      </c>
      <c r="AK207" s="233" t="str">
        <f t="shared" si="111"/>
        <v/>
      </c>
      <c r="AL207" s="25" t="str">
        <f>IF(B207 &lt;&gt; "", IFERROR(IF(C$16 = "PRELIM", SUMIF('Database (LECTURE-RES-PRAC)'!D$14:AG$14, "CLO6", 'Database (LECTURE-RES-PRAC)'!D204:AG204) / 'Grade computation'!F$9, IF(C$16 = "MIDTERM", SUMIF('Database (LECTURE-RES-PRAC)'!AJ$14:BM$14, "CLO6", 'Database (LECTURE-RES-PRAC)'!AJ204:BM204) / 'Grade computation'!G$9, IF(C$16 = "FINAL", SUMIF('Database (LECTURE-RES-PRAC)'!BP$14:CS$14, "CLO6", 'Database (LECTURE-RES-PRAC)'!BP204:CS204) / 'Grade computation'!H$9,""))),""),"")</f>
        <v/>
      </c>
      <c r="AM207" s="232" t="str">
        <f t="shared" si="112"/>
        <v/>
      </c>
      <c r="AN207" s="25" t="str">
        <f>IF(B207 &lt;&gt; "",IF(AND('PRINTABLE (per grading)'!H$16="EXAM", 'PRINTABLE (per grading)'!B$13="Prelim"), IF(ISERROR(SUMIF('Exam (LECTURE ONLY)'!D$20:M$20, "CLO6", 'Exam (LECTURE ONLY)'!D209:M209) / 'Exam (LECTURE ONLY)'!AL$11), "", SUMIF('Exam (LECTURE ONLY)'!D$20:M$20, "CLO6", 'Exam (LECTURE ONLY)'!D209:M209) /'Exam (LECTURE ONLY)'!AL$11),
IF(AND('PRINTABLE (per grading)'!H$16="EXAM", 'PRINTABLE (per grading)'!B$13="Midterm"), IF(ISERROR(SUMIF('Exam (LECTURE ONLY)'!O$20:X$20, "CLO6", 'Exam (LECTURE ONLY)'!O209:X209) / 'Exam (LECTURE ONLY)'!AM$11), "", SUMIF('Exam (LECTURE ONLY)'!O$20:X$20, "CLO6", 'Exam (LECTURE ONLY)'!O209:X209) / 'Exam (LECTURE ONLY)'!AM$11),
IF(AND('PRINTABLE (per grading)'!H$16="EXAM", 'PRINTABLE (per grading)'!B$13="Final"), IF(ISERROR(SUMIF('Exam (LECTURE ONLY)'!Z$20:AI$20, "CLO6", 'Exam (LECTURE ONLY)'!Z209:AI209) / 'Exam (LECTURE ONLY)'!AN$11), "", SUMIF('Exam (LECTURE ONLY)'!Z$20:AI$20, "CLO6", 'Exam (LECTURE ONLY)'!Z209:AI209) / 'Exam (LECTURE ONLY)'!AN$11),
IF(AND('PRINTABLE (per grading)'!H$16="OUTPUT", 'PRINTABLE (per grading)'!B$13="Prelim"), IF(ISERROR(SUMIF(OUTPUT!C$20:M$20, "CLO6", OUTPUT!C209:M209) / OUTPUT!AL$11), "", SUMIF(OUTPUT!C$20:M$20, "CLO6", OUTPUT!C209:M209) / OUTPUT!AL$11),
IF(AND('PRINTABLE (per grading)'!H$16="OUTPUT", 'PRINTABLE (per grading)'!B$13="Midterm"), IF(ISERROR(SUMIF(OUTPUT!O$20:Y$20, "CLO6", OUTPUT!O209:Y209) / OUTPUT!AM$11), "", SUMIF(OUTPUT!O$20:Y$20, "CLO6", OUTPUT!O209:Y209) / OUTPUT!AM$11),
IF(AND('PRINTABLE (per grading)'!H$16="OUTPUT", 'PRINTABLE (per grading)'!B$13="Final"), IF(ISERROR(SUMIF(OUTPUT!AA$20:AI$20, "CLO6", OUTPUT!AA209:AI209) / OUTPUT!AN$11), "", SUMIF(OUTPUT!AA$20:AI$20, "CLO6", OUTPUT!AA209:AI209) / OUTPUT!AN$11),
"")))))),"")</f>
        <v/>
      </c>
      <c r="AO207" s="232" t="str">
        <f t="shared" si="113"/>
        <v/>
      </c>
      <c r="AP207" s="233" t="str">
        <f t="shared" si="114"/>
        <v/>
      </c>
      <c r="AQ207" s="25" t="str">
        <f>IF(B207 &lt;&gt; "", IFERROR(IF(C$16 = "PRELIM", SUMIF('Database (LECTURE-RES-PRAC)'!D$14:AG$14, "CLO7", 'Database (LECTURE-RES-PRAC)'!D204:AG204) / 'Grade computation'!F$10, IF(C$16 = "MIDTERM", SUMIF('Database (LECTURE-RES-PRAC)'!AJ$14:BM$14, "CLO7", 'Database (LECTURE-RES-PRAC)'!AJ204:BM204) / 'Grade computation'!G$10, IF(C$16 = "FINAL", SUMIF('Database (LECTURE-RES-PRAC)'!BP$14:CS$14, "CLO7", 'Database (LECTURE-RES-PRAC)'!BP204:CS204) / 'Grade computation'!H$10,""))),""),"")</f>
        <v/>
      </c>
      <c r="AR207" s="232" t="str">
        <f t="shared" si="115"/>
        <v/>
      </c>
      <c r="AS207" s="25" t="str">
        <f>IF(B207 &lt;&gt; "",IF(AND('PRINTABLE (per grading)'!H$16="EXAM", 'PRINTABLE (per grading)'!B$13="Prelim"), IF(ISERROR(SUMIF('Exam (LECTURE ONLY)'!D$20:M$20, "CLO7", 'Exam (LECTURE ONLY)'!D209:M209) / 'Exam (LECTURE ONLY)'!AL$12), "", SUMIF('Exam (LECTURE ONLY)'!D$20:M$20, "CLO7", 'Exam (LECTURE ONLY)'!D209:M209) /'Exam (LECTURE ONLY)'!AL$12),
IF(AND('PRINTABLE (per grading)'!H$16="EXAM", 'PRINTABLE (per grading)'!B$13="Midterm"), IF(ISERROR(SUMIF('Exam (LECTURE ONLY)'!O$20:X$20, "CLO7", 'Exam (LECTURE ONLY)'!O209:X209) / 'Exam (LECTURE ONLY)'!AM$12), "", SUMIF('Exam (LECTURE ONLY)'!O$20:X$20, "CLO7", 'Exam (LECTURE ONLY)'!O209:X209) / 'Exam (LECTURE ONLY)'!AM$12),
IF(AND('PRINTABLE (per grading)'!H$16="EXAM", 'PRINTABLE (per grading)'!B$13="Final"), IF(ISERROR(SUMIF('Exam (LECTURE ONLY)'!Z$20:AI$20, "CLO7", 'Exam (LECTURE ONLY)'!Z209:AI209) / 'Exam (LECTURE ONLY)'!AN$12), "", SUMIF('Exam (LECTURE ONLY)'!Z$20:AI$20, "CLO7", 'Exam (LECTURE ONLY)'!Z209:AI209) / 'Exam (LECTURE ONLY)'!AN$12),
IF(AND('PRINTABLE (per grading)'!H$16="OUTPUT", 'PRINTABLE (per grading)'!B$13="Prelim"), IF(ISERROR(SUMIF(OUTPUT!C$20:M$20, "CLO7", OUTPUT!C209:M209) / OUTPUT!AL$12), "", SUMIF(OUTPUT!C$20:M$20, "CLO7", OUTPUT!C209:M209) / OUTPUT!AL$12),
IF(AND('PRINTABLE (per grading)'!H$16="OUTPUT", 'PRINTABLE (per grading)'!B$13="Midterm"), IF(ISERROR(SUMIF(OUTPUT!O$20:Y$20, "CLO7", OUTPUT!O209:Y209) / OUTPUT!AM$12), "", SUMIF(OUTPUT!O$20:Y$20, "CLO7", OUTPUT!O209:Y209) / OUTPUT!AM$12),
IF(AND('PRINTABLE (per grading)'!H$16="OUTPUT", 'PRINTABLE (per grading)'!B$13="Final"), IF(ISERROR(SUMIF(OUTPUT!AA$20:AI$20, "CLO7", OUTPUT!AA209:AI209) / OUTPUT!AN$12), "", SUMIF(OUTPUT!AA$20:AI$20, "CLO7", OUTPUT!AA209:AI209) / OUTPUT!AN$12),
"")))))),"")</f>
        <v/>
      </c>
      <c r="AT207" s="232" t="str">
        <f t="shared" si="116"/>
        <v/>
      </c>
      <c r="AU207" s="233" t="str">
        <f t="shared" si="117"/>
        <v/>
      </c>
      <c r="AV207" s="25" t="str">
        <f>IF(B207 &lt;&gt; "", IFERROR(IF(C$16 = "PRELIM", SUMIF('Database (LECTURE-RES-PRAC)'!D$14:AG$14, "CLO8", 'Database (LECTURE-RES-PRAC)'!D204:AG204) / 'Grade computation'!F$11, IF(C$16 = "MIDTERM", SUMIF('Database (LECTURE-RES-PRAC)'!AJ$14:BM$14, "CLO8", 'Database (LECTURE-RES-PRAC)'!AJ204:BM204) / 'Grade computation'!G$11, IF(C$16 = "FINAL", SUMIF('Database (LECTURE-RES-PRAC)'!BP$14:CS$14, "CLO8", 'Database (LECTURE-RES-PRAC)'!BP204:CS204) / 'Grade computation'!H$11,""))),""),"")</f>
        <v/>
      </c>
      <c r="AW207" s="232" t="str">
        <f t="shared" si="118"/>
        <v/>
      </c>
      <c r="AX207" s="25" t="str">
        <f>IF(B207 &lt;&gt; "",IF(AND('PRINTABLE (per grading)'!H$16="EXAM", 'PRINTABLE (per grading)'!B$13="Prelim"), IF(ISERROR(SUMIF('Exam (LECTURE ONLY)'!D$20:M$20, "CLO8", 'Exam (LECTURE ONLY)'!D209:M209) / 'Exam (LECTURE ONLY)'!AL$13), "", SUMIF('Exam (LECTURE ONLY)'!D$20:M$20, "CLO8", 'Exam (LECTURE ONLY)'!D209:M209) /'Exam (LECTURE ONLY)'!AL$13),
IF(AND('PRINTABLE (per grading)'!H$16="EXAM", 'PRINTABLE (per grading)'!B$13="Midterm"), IF(ISERROR(SUMIF('Exam (LECTURE ONLY)'!O$20:X$20, "CLO8", 'Exam (LECTURE ONLY)'!O209:X209) / 'Exam (LECTURE ONLY)'!AM$13), "", SUMIF('Exam (LECTURE ONLY)'!O$20:X$20, "CLO8", 'Exam (LECTURE ONLY)'!O209:X209) / 'Exam (LECTURE ONLY)'!AM$13),
IF(AND('PRINTABLE (per grading)'!H$16="EXAM", 'PRINTABLE (per grading)'!B$13="Final"), IF(ISERROR(SUMIF('Exam (LECTURE ONLY)'!Z$20:AI$20, "CLO8", 'Exam (LECTURE ONLY)'!Z209:AI209) / 'Exam (LECTURE ONLY)'!AN$13), "", SUMIF('Exam (LECTURE ONLY)'!Z$20:AI$20, "CLO8", 'Exam (LECTURE ONLY)'!Z209:AI209) / 'Exam (LECTURE ONLY)'!AN$13),
IF(AND('PRINTABLE (per grading)'!H$16="OUTPUT", 'PRINTABLE (per grading)'!B$13="Prelim"), IF(ISERROR(SUMIF(OUTPUT!C$20:M$20, "CLO8", OUTPUT!C209:M209) / OUTPUT!AL$13), "", SUMIF(OUTPUT!C$20:M$20, "CLO8", OUTPUT!C209:M209) / OUTPUT!AL$13),
IF(AND('PRINTABLE (per grading)'!H$16="OUTPUT", 'PRINTABLE (per grading)'!B$13="Midterm"), IF(ISERROR(SUMIF(OUTPUT!O$20:Y$20, "CLO8", OUTPUT!O209:Y209) / OUTPUT!AM$13), "", SUMIF(OUTPUT!O$20:Y$20, "CLO8", OUTPUT!O209:Y209) / OUTPUT!AM$13),
IF(AND('PRINTABLE (per grading)'!H$16="OUTPUT", 'PRINTABLE (per grading)'!B$13="Final"), IF(ISERROR(SUMIF(OUTPUT!AA$20:AI$20, "CLO8", OUTPUT!AA209:AI209) / OUTPUT!AN$13), "", SUMIF(OUTPUT!AA$20:AI$20, "CLO8", OUTPUT!AA209:AI209) / OUTPUT!AN$13),
"")))))),"")</f>
        <v/>
      </c>
      <c r="AY207" s="232" t="str">
        <f t="shared" si="119"/>
        <v/>
      </c>
      <c r="AZ207" s="233" t="str">
        <f t="shared" si="120"/>
        <v/>
      </c>
      <c r="BA207" s="25" t="str">
        <f>IF(B207 &lt;&gt; "", IFERROR(IF(C$16 = "PRELIM", SUMIF('Database (LECTURE-RES-PRAC)'!D$14:AG$14, "CLO9", 'Database (LECTURE-RES-PRAC)'!D204:AG204) / 'Grade computation'!F$12, IF(C$16 = "MIDTERM", SUMIF('Database (LECTURE-RES-PRAC)'!AJ$14:BM$14, "CLO9", 'Database (LECTURE-RES-PRAC)'!AJ204:BM204) / 'Grade computation'!G$12, IF(C$16 = "FINAL", SUMIF('Database (LECTURE-RES-PRAC)'!BP$14:CS$14, "CLO9", 'Database (LECTURE-RES-PRAC)'!BP204:CS204) / 'Grade computation'!H$12,""))),""),"")</f>
        <v/>
      </c>
      <c r="BB207" s="232" t="str">
        <f t="shared" si="121"/>
        <v/>
      </c>
      <c r="BC207" s="25" t="str">
        <f>IF(B207 &lt;&gt; "",IF(AND('PRINTABLE (per grading)'!H$16="EXAM", 'PRINTABLE (per grading)'!B$13="Prelim"), IF(ISERROR(SUMIF('Exam (LECTURE ONLY)'!D$20:M$20, "CLO9", 'Exam (LECTURE ONLY)'!D209:M209) / 'Exam (LECTURE ONLY)'!AL$14), "", SUMIF('Exam (LECTURE ONLY)'!D$20:M$20, "CLO9", 'Exam (LECTURE ONLY)'!D209:M209) /'Exam (LECTURE ONLY)'!AL$14),
IF(AND('PRINTABLE (per grading)'!H$16="EXAM", 'PRINTABLE (per grading)'!B$13="Midterm"), IF(ISERROR(SUMIF('Exam (LECTURE ONLY)'!O$20:X$20, "CLO9", 'Exam (LECTURE ONLY)'!O209:X209) / 'Exam (LECTURE ONLY)'!AM$14), "", SUMIF('Exam (LECTURE ONLY)'!O$20:X$20, "CLO9", 'Exam (LECTURE ONLY)'!O209:X209) / 'Exam (LECTURE ONLY)'!AM$14),
IF(AND('PRINTABLE (per grading)'!H$16="EXAM", 'PRINTABLE (per grading)'!B$13="Final"), IF(ISERROR(SUMIF('Exam (LECTURE ONLY)'!Z$20:AI$20, "CLO9", 'Exam (LECTURE ONLY)'!Z209:AI209) / 'Exam (LECTURE ONLY)'!AN$14), "", SUMIF('Exam (LECTURE ONLY)'!Z$20:AI$20, "CLO9", 'Exam (LECTURE ONLY)'!Z209:AI209) / 'Exam (LECTURE ONLY)'!AN$14),
IF(AND('PRINTABLE (per grading)'!H$16="OUTPUT", 'PRINTABLE (per grading)'!B$13="Prelim"), IF(ISERROR(SUMIF(OUTPUT!C$20:M$20, "CLO9", OUTPUT!C209:M209) / OUTPUT!AL$14), "", SUMIF(OUTPUT!C$20:M$20, "CLO9", OUTPUT!C209:M209) / OUTPUT!AL$14),
IF(AND('PRINTABLE (per grading)'!H$16="OUTPUT", 'PRINTABLE (per grading)'!B$13="Midterm"), IF(ISERROR(SUMIF(OUTPUT!O$20:Y$20, "CLO9", OUTPUT!O209:Y209) / OUTPUT!AM$14), "", SUMIF(OUTPUT!O$20:Y$20, "CLO9", OUTPUT!O209:Y209) / OUTPUT!AM$14),
IF(AND('PRINTABLE (per grading)'!H$16="OUTPUT", 'PRINTABLE (per grading)'!B$13="Final"), IF(ISERROR(SUMIF(OUTPUT!AA$20:AI$20, "CLO9", OUTPUT!AA209:AI209) / OUTPUT!AN$14), "", SUMIF(OUTPUT!AA$20:AI$20, "CLO9", OUTPUT!AA209:AI209) / OUTPUT!AN$14),
"")))))),"")</f>
        <v/>
      </c>
      <c r="BD207" s="232" t="str">
        <f t="shared" si="122"/>
        <v/>
      </c>
      <c r="BE207" s="233" t="str">
        <f t="shared" si="123"/>
        <v/>
      </c>
      <c r="BF207" s="25" t="str">
        <f>IF(B207 &lt;&gt; "", IFERROR(IF(C$16 = "PRELIM", SUMIF('Database (LECTURE-RES-PRAC)'!D$14:AG$14, "CLO10", 'Database (LECTURE-RES-PRAC)'!D204:AG204) / 'Grade computation'!F$13, IF(C$16 = "MIDTERM", SUMIF('Database (LECTURE-RES-PRAC)'!AJ$14:BM$14, "CLO10", 'Database (LECTURE-RES-PRAC)'!AJ204:BM204) / 'Grade computation'!G$13, IF(C$16 = "FINAL", SUMIF('Database (LECTURE-RES-PRAC)'!BP$14:CS$14, "CLO10", 'Database (LECTURE-RES-PRAC)'!BP204:CS204) / 'Grade computation'!H$13,""))),""),"")</f>
        <v/>
      </c>
      <c r="BG207" s="232" t="str">
        <f t="shared" si="124"/>
        <v/>
      </c>
      <c r="BH207" s="25" t="str">
        <f>IF(B207 &lt;&gt; "",IF(AND('PRINTABLE (per grading)'!H$16="EXAM", 'PRINTABLE (per grading)'!B$13="Prelim"), IF(ISERROR(SUMIF('Exam (LECTURE ONLY)'!D$20:M$20, "CLO10", 'Exam (LECTURE ONLY)'!D209:M209) / 'Exam (LECTURE ONLY)'!AL$15), "", SUMIF('Exam (LECTURE ONLY)'!D$20:M$20, "CLO10", 'Exam (LECTURE ONLY)'!D209:M209) /'Exam (LECTURE ONLY)'!AL$15),
IF(AND('PRINTABLE (per grading)'!H$16="EXAM", 'PRINTABLE (per grading)'!B$13="Midterm"), IF(ISERROR(SUMIF('Exam (LECTURE ONLY)'!O$20:X$20, "CLO10", 'Exam (LECTURE ONLY)'!O209:X209) / 'Exam (LECTURE ONLY)'!AM$15), "", SUMIF('Exam (LECTURE ONLY)'!O$20:X$20, "CLO10", 'Exam (LECTURE ONLY)'!O209:X209) / 'Exam (LECTURE ONLY)'!AM$15),
IF(AND('PRINTABLE (per grading)'!H$16="EXAM", 'PRINTABLE (per grading)'!B$13="Final"), IF(ISERROR(SUMIF('Exam (LECTURE ONLY)'!Z$20:AI$20, "CLO10", 'Exam (LECTURE ONLY)'!Z209:AI209) / 'Exam (LECTURE ONLY)'!AN$15), "", SUMIF('Exam (LECTURE ONLY)'!Z$20:AI$20, "CLO10", 'Exam (LECTURE ONLY)'!Z209:AI209) / 'Exam (LECTURE ONLY)'!AN$15),
IF(AND('PRINTABLE (per grading)'!H$16="OUTPUT", 'PRINTABLE (per grading)'!B$13="Prelim"), IF(ISERROR(SUMIF(OUTPUT!C$20:M$20, "CLO10", OUTPUT!C209:M209) / OUTPUT!AL$15), "", SUMIF(OUTPUT!C$20:M$20, "CLO10", OUTPUT!C209:M209) / OUTPUT!AL$15),
IF(AND('PRINTABLE (per grading)'!H$16="OUTPUT", 'PRINTABLE (per grading)'!B$13="Midterm"), IF(ISERROR(SUMIF(OUTPUT!O$20:Y$20, "CLO10", OUTPUT!O209:Y209) / OUTPUT!AM$15), "", SUMIF(OUTPUT!O$20:Y$20, "CLO10", OUTPUT!O209:Y209) / OUTPUT!AM$15),
IF(AND('PRINTABLE (per grading)'!H$16="OUTPUT", 'PRINTABLE (per grading)'!B$13="Final"), IF(ISERROR(SUMIF(OUTPUT!AA$20:AI$20, "CLO10", OUTPUT!AA209:AI209) / OUTPUT!AN$15), "", SUMIF(OUTPUT!AA$20:AI$20, "CLO10", OUTPUT!AA209:AI209) / OUTPUT!AN$15),
"")))))),"")</f>
        <v/>
      </c>
      <c r="BI207" s="232" t="str">
        <f t="shared" si="125"/>
        <v/>
      </c>
      <c r="BJ207" s="233" t="str">
        <f t="shared" si="126"/>
        <v/>
      </c>
      <c r="BK207" s="2"/>
    </row>
    <row r="208" spans="1:63" ht="20.100000000000001" customHeight="1">
      <c r="A208" s="212" t="str">
        <f>IF(ISBLANK('Database (LECTURE-RES-PRAC)'!A205),"",'Database (LECTURE-RES-PRAC)'!A205)</f>
        <v/>
      </c>
      <c r="B208" s="213" t="str">
        <f>IF(ISBLANK('Database (LECTURE-RES-PRAC)'!B205),"",'Database (LECTURE-RES-PRAC)'!B205)</f>
        <v/>
      </c>
      <c r="C208" s="134" t="str">
        <f>IF(B208&lt;&gt;"",IF(C$16="PRELIM",'Grade computation'!C208, IF(C$16="MIDTERM",'Grade computation'!K208, IF(C$16="FINAL",'Grade computation'!S208,""))),"")</f>
        <v/>
      </c>
      <c r="D208" s="135" t="str">
        <f t="shared" si="1"/>
        <v/>
      </c>
      <c r="E208" s="134" t="str">
        <f>IF(B208&lt;&gt;"", IF(C$16="PRELIM",'Grade computation'!E208, IF(C$16="MIDTERM",'Grade computation'!M208, IF(C$16="FINAL",'Grade computation'!U208,""))),"")</f>
        <v/>
      </c>
      <c r="F208" s="136" t="str">
        <f t="shared" si="2"/>
        <v/>
      </c>
      <c r="G208" s="137" t="str">
        <f t="shared" si="3"/>
        <v/>
      </c>
      <c r="H208" s="207" t="str">
        <f>IF(B208&lt;&gt;"",IF(C$16="PRELIM", 'Grade computation'!H208, IF(C$16="MIDTERM", 'Grade computation'!P208, IF(C$16="FINAL",'Grade computation'!X208, ""))),"")</f>
        <v/>
      </c>
      <c r="I208" s="137" t="str">
        <f t="shared" si="4"/>
        <v/>
      </c>
      <c r="J208" s="139" t="str">
        <f t="shared" si="5"/>
        <v/>
      </c>
      <c r="K208" s="377" t="str">
        <f t="shared" si="6"/>
        <v/>
      </c>
      <c r="L208" s="434"/>
      <c r="M208" s="25" t="str">
        <f>IF(B208 &lt;&gt; "", IFERROR(IF(C$16 = "PRELIM", SUMIF('Database (LECTURE-RES-PRAC)'!D$14:AG$14, "CLO1", 'Database (LECTURE-RES-PRAC)'!D205:AG205) / 'Grade computation'!F$4, IF(C$16 = "MIDTERM", SUMIF('Database (LECTURE-RES-PRAC)'!AJ$14:BM$14, "CLO1", 'Database (LECTURE-RES-PRAC)'!AJ205:BM205) / 'Grade computation'!G$4, IF(C$16 = "FINAL", SUMIF('Database (LECTURE-RES-PRAC)'!BP$14:CS$14, "CLO1", 'Database (LECTURE-RES-PRAC)'!BP205:CS205) / 'Grade computation'!H$4,""))),""),"")</f>
        <v/>
      </c>
      <c r="N208" s="232" t="str">
        <f t="shared" si="97"/>
        <v/>
      </c>
      <c r="O208" s="25" t="str">
        <f>IF(B208 &lt;&gt; "",IF(AND('PRINTABLE (per grading)'!H$16="EXAM", 'PRINTABLE (per grading)'!B$13="Prelim"), IF(ISERROR(SUMIF('Exam (LECTURE ONLY)'!D$20:M$20, "CLO1", 'Exam (LECTURE ONLY)'!D210:M210) / 'Exam (LECTURE ONLY)'!AL$6), "", SUMIF('Exam (LECTURE ONLY)'!D$20:M$20, "CLO1", 'Exam (LECTURE ONLY)'!D210:M210) /'Exam (LECTURE ONLY)'!AL$6),
IF(AND('PRINTABLE (per grading)'!H$16="EXAM", 'PRINTABLE (per grading)'!B$13="Midterm"), IF(ISERROR(SUMIF('Exam (LECTURE ONLY)'!O$20:X$20, "CLO1", 'Exam (LECTURE ONLY)'!O210:X210) / 'Exam (LECTURE ONLY)'!AM$6), "", SUMIF('Exam (LECTURE ONLY)'!O$20:X$20, "CLO1", 'Exam (LECTURE ONLY)'!O210:X210) / 'Exam (LECTURE ONLY)'!AM$6),
IF(AND('PRINTABLE (per grading)'!H$16="EXAM", 'PRINTABLE (per grading)'!B$13="Final"), IF(ISERROR(SUMIF('Exam (LECTURE ONLY)'!Z$20:AI$20, "CLO1", 'Exam (LECTURE ONLY)'!Z210:AI210) / 'Exam (LECTURE ONLY)'!AN$6), "", SUMIF('Exam (LECTURE ONLY)'!Z$20:AI$20, "CLO1", 'Exam (LECTURE ONLY)'!Z210:AI210) / 'Exam (LECTURE ONLY)'!AN$6),
IF(AND('PRINTABLE (per grading)'!H$16="OUTPUT", 'PRINTABLE (per grading)'!B$13="Prelim"), IF(ISERROR(SUMIF(OUTPUT!C$20:M$20, "CLO1", OUTPUT!C210:M210) / OUTPUT!AL$6), "", SUMIF(OUTPUT!C$20:M$20, "CLO1", OUTPUT!C210:M210) / OUTPUT!AL$6),
IF(AND('PRINTABLE (per grading)'!H$16="OUTPUT", 'PRINTABLE (per grading)'!B$13="Midterm"), IF(ISERROR(SUMIF(OUTPUT!O$20:Y$20, "CLO1", OUTPUT!O210:Y210) / OUTPUT!AM$6), "", SUMIF(OUTPUT!O$20:Y$20, "CLO1", OUTPUT!O210:Y210) / OUTPUT!AM$6),
IF(AND('PRINTABLE (per grading)'!H$16="OUTPUT", 'PRINTABLE (per grading)'!B$13="Final"), IF(ISERROR(SUMIF(OUTPUT!AA$20:AI$20, "CLO1", OUTPUT!AA210:AI210) / OUTPUT!AN$6), "", SUMIF(OUTPUT!AA$20:AI$20, "CLO1", OUTPUT!AA210:AI210) / OUTPUT!AN$6),
"")))))),"")</f>
        <v/>
      </c>
      <c r="P208" s="232" t="str">
        <f t="shared" si="98"/>
        <v/>
      </c>
      <c r="Q208" s="233" t="str">
        <f t="shared" si="99"/>
        <v/>
      </c>
      <c r="R208" s="25" t="str">
        <f>IF(B208 &lt;&gt; "", IFERROR(IF(C$16 = "PRELIM", SUMIF('Database (LECTURE-RES-PRAC)'!D$14:AG$14, "CLO2", 'Database (LECTURE-RES-PRAC)'!D205:AG205) / 'Grade computation'!F$5, IF(C$16 = "MIDTERM", SUMIF('Database (LECTURE-RES-PRAC)'!AJ$14:BM$14, "CLO2", 'Database (LECTURE-RES-PRAC)'!AJ205:BM205) / 'Grade computation'!G$5, IF(C$16 = "FINAL", SUMIF('Database (LECTURE-RES-PRAC)'!BP$14:CS$14, "CLO2", 'Database (LECTURE-RES-PRAC)'!BP205:CS205) / 'Grade computation'!H$5,""))),""),"")</f>
        <v/>
      </c>
      <c r="S208" s="232" t="str">
        <f t="shared" si="100"/>
        <v/>
      </c>
      <c r="T208" s="25" t="str">
        <f>IF(B208 &lt;&gt; "",IF(AND('PRINTABLE (per grading)'!H$16="EXAM", 'PRINTABLE (per grading)'!B$13="Prelim"), IF(ISERROR(SUMIF('Exam (LECTURE ONLY)'!D$20:M$20, "CLO2", 'Exam (LECTURE ONLY)'!D210:M210) / 'Exam (LECTURE ONLY)'!AL$7), "", SUMIF('Exam (LECTURE ONLY)'!D$20:M$20, "CLO2", 'Exam (LECTURE ONLY)'!D210:M210) /'Exam (LECTURE ONLY)'!AL$7),
IF(AND('PRINTABLE (per grading)'!H$16="EXAM", 'PRINTABLE (per grading)'!B$13="Midterm"), IF(ISERROR(SUMIF('Exam (LECTURE ONLY)'!O$20:X$20, "CLO2", 'Exam (LECTURE ONLY)'!O210:X210) / 'Exam (LECTURE ONLY)'!AM$7), "", SUMIF('Exam (LECTURE ONLY)'!O$20:X$20, "CLO2", 'Exam (LECTURE ONLY)'!O210:X210) / 'Exam (LECTURE ONLY)'!AM$7),
IF(AND('PRINTABLE (per grading)'!H$16="EXAM", 'PRINTABLE (per grading)'!B$13="Final"), IF(ISERROR(SUMIF('Exam (LECTURE ONLY)'!Z$20:AI$20, "CLO2", 'Exam (LECTURE ONLY)'!Z210:AI210) / 'Exam (LECTURE ONLY)'!AN$7), "", SUMIF('Exam (LECTURE ONLY)'!Z$20:AI$20, "CLO2", 'Exam (LECTURE ONLY)'!Z210:AI210) / 'Exam (LECTURE ONLY)'!AN$7),
IF(AND('PRINTABLE (per grading)'!H$16="OUTPUT", 'PRINTABLE (per grading)'!B$13="Prelim"), IF(ISERROR(SUMIF(OUTPUT!C$20:M$20, "CLO2", OUTPUT!C210:M210) / OUTPUT!AL$7), "", SUMIF(OUTPUT!C$20:M$20, "CLO2", OUTPUT!C210:M210) / OUTPUT!AL$7),
IF(AND('PRINTABLE (per grading)'!H$16="OUTPUT", 'PRINTABLE (per grading)'!B$13="Midterm"), IF(ISERROR(SUMIF(OUTPUT!O$20:Y$20, "CLO2", OUTPUT!O210:Y210) / OUTPUT!AM$7), "", SUMIF(OUTPUT!O$20:Y$20, "CLO2", OUTPUT!O210:Y210) / OUTPUT!AM$7),
IF(AND('PRINTABLE (per grading)'!H$16="OUTPUT", 'PRINTABLE (per grading)'!B$13="Final"), IF(ISERROR(SUMIF(OUTPUT!AA$20:AI$20, "CLO2", OUTPUT!AA210:AI210) / OUTPUT!AN$7), "", SUMIF(OUTPUT!AA$20:AI$20, "CLO2", OUTPUT!AA210:AI210) / OUTPUT!AN$7),
"")))))),"")</f>
        <v/>
      </c>
      <c r="U208" s="232" t="str">
        <f t="shared" si="101"/>
        <v/>
      </c>
      <c r="V208" s="233" t="str">
        <f t="shared" si="102"/>
        <v/>
      </c>
      <c r="W208" s="25" t="str">
        <f>IF(B208 &lt;&gt; "", IFERROR(IF(C$16 = "PRELIM", SUMIF('Database (LECTURE-RES-PRAC)'!D$14:AG$14, "CLO3", 'Database (LECTURE-RES-PRAC)'!D205:AG205) / 'Grade computation'!F$6, IF(C$16 = "MIDTERM", SUMIF('Database (LECTURE-RES-PRAC)'!AJ$14:BM$14, "CLO3", 'Database (LECTURE-RES-PRAC)'!AJ205:BM205) / 'Grade computation'!G$6, IF(C$16 = "FINAL", SUMIF('Database (LECTURE-RES-PRAC)'!BP$14:CS$14, "CLO3", 'Database (LECTURE-RES-PRAC)'!BP205:CS205) / 'Grade computation'!H$6,""))),""),"")</f>
        <v/>
      </c>
      <c r="X208" s="232" t="str">
        <f t="shared" si="103"/>
        <v/>
      </c>
      <c r="Y208" s="25" t="str">
        <f>IF(B208 &lt;&gt; "",IF(AND('PRINTABLE (per grading)'!H$16="EXAM", 'PRINTABLE (per grading)'!B$13="Prelim"), IF(ISERROR(SUMIF('Exam (LECTURE ONLY)'!D$20:M$20, "CLO3", 'Exam (LECTURE ONLY)'!D210:M210) / 'Exam (LECTURE ONLY)'!AL$8), "", SUMIF('Exam (LECTURE ONLY)'!D$20:M$20, "CLO3", 'Exam (LECTURE ONLY)'!D210:M210) /'Exam (LECTURE ONLY)'!AL$8),
IF(AND('PRINTABLE (per grading)'!H$16="EXAM", 'PRINTABLE (per grading)'!B$13="Midterm"), IF(ISERROR(SUMIF('Exam (LECTURE ONLY)'!O$20:X$20, "CLO3", 'Exam (LECTURE ONLY)'!O210:X210) / 'Exam (LECTURE ONLY)'!AM$8), "", SUMIF('Exam (LECTURE ONLY)'!O$20:X$20, "CLO3", 'Exam (LECTURE ONLY)'!O210:X210) / 'Exam (LECTURE ONLY)'!AM$8),
IF(AND('PRINTABLE (per grading)'!H$16="EXAM", 'PRINTABLE (per grading)'!B$13="Final"), IF(ISERROR(SUMIF('Exam (LECTURE ONLY)'!Z$20:AI$20, "CLO3", 'Exam (LECTURE ONLY)'!Z210:AI210) / 'Exam (LECTURE ONLY)'!AN$8), "", SUMIF('Exam (LECTURE ONLY)'!Z$20:AI$20, "CLO3", 'Exam (LECTURE ONLY)'!Z210:AI210) / 'Exam (LECTURE ONLY)'!AN$8),
IF(AND('PRINTABLE (per grading)'!H$16="OUTPUT", 'PRINTABLE (per grading)'!B$13="Prelim"), IF(ISERROR(SUMIF(OUTPUT!C$20:M$20, "CLO3", OUTPUT!C210:M210) / OUTPUT!AL$8), "", SUMIF(OUTPUT!C$20:M$20, "CLO3", OUTPUT!C210:M210) / OUTPUT!AL$8),
IF(AND('PRINTABLE (per grading)'!H$16="OUTPUT", 'PRINTABLE (per grading)'!B$13="Midterm"), IF(ISERROR(SUMIF(OUTPUT!O$20:Y$20, "CLO3", OUTPUT!O210:Y210) / OUTPUT!AM$8), "", SUMIF(OUTPUT!O$20:Y$20, "CLO3", OUTPUT!O210:Y210) / OUTPUT!AM$8),
IF(AND('PRINTABLE (per grading)'!H$16="OUTPUT", 'PRINTABLE (per grading)'!B$13="Final"), IF(ISERROR(SUMIF(OUTPUT!AA$20:AI$20, "CLO3", OUTPUT!AA210:AI210) / OUTPUT!AN$8), "", SUMIF(OUTPUT!AA$20:AI$20, "CLO3", OUTPUT!AA210:AI210) / OUTPUT!AN$8),
"" )))))),"")</f>
        <v/>
      </c>
      <c r="Z208" s="232" t="str">
        <f t="shared" si="104"/>
        <v/>
      </c>
      <c r="AA208" s="233" t="str">
        <f t="shared" si="105"/>
        <v/>
      </c>
      <c r="AB208" s="25" t="str">
        <f>IF(B208 &lt;&gt; "", IFERROR(IF(C$16 = "PRELIM", SUMIF('Database (LECTURE-RES-PRAC)'!D$14:AG$14, "CLO4", 'Database (LECTURE-RES-PRAC)'!D205:AG205) / 'Grade computation'!F$7, IF(C$16 = "MIDTERM", SUMIF('Database (LECTURE-RES-PRAC)'!AJ$14:BM$14, "CLO4", 'Database (LECTURE-RES-PRAC)'!AJ205:BM205) / 'Grade computation'!G$7, IF(C$16 = "FINAL", SUMIF('Database (LECTURE-RES-PRAC)'!BP$14:CS$14, "CLO4", 'Database (LECTURE-RES-PRAC)'!BP205:CS205) / 'Grade computation'!H$7,""))),""),"")</f>
        <v/>
      </c>
      <c r="AC208" s="232" t="str">
        <f t="shared" si="106"/>
        <v/>
      </c>
      <c r="AD208" s="25" t="str">
        <f>IF(B208 &lt;&gt; "",IF(AND('PRINTABLE (per grading)'!H$16="EXAM", 'PRINTABLE (per grading)'!B$13="Prelim"), IF(ISERROR(SUMIF('Exam (LECTURE ONLY)'!D$20:M$20, "CLO4", 'Exam (LECTURE ONLY)'!D210:M210) / 'Exam (LECTURE ONLY)'!AL$9), "", SUMIF('Exam (LECTURE ONLY)'!D$20:M$20, "CLO4", 'Exam (LECTURE ONLY)'!D210:M210) /'Exam (LECTURE ONLY)'!AL$9),
IF(AND('PRINTABLE (per grading)'!H$16="EXAM", 'PRINTABLE (per grading)'!B$13="Midterm"), IF(ISERROR(SUMIF('Exam (LECTURE ONLY)'!O$20:X$20, "CLO4", 'Exam (LECTURE ONLY)'!O210:X210) / 'Exam (LECTURE ONLY)'!AM$9), "", SUMIF('Exam (LECTURE ONLY)'!O$20:X$20, "CLO4", 'Exam (LECTURE ONLY)'!O210:X210) / 'Exam (LECTURE ONLY)'!AM$9),
IF(AND('PRINTABLE (per grading)'!H$16="EXAM", 'PRINTABLE (per grading)'!B$13="Final"), IF(ISERROR(SUMIF('Exam (LECTURE ONLY)'!Z$20:AI$20, "CLO4", 'Exam (LECTURE ONLY)'!Z210:AI210) / 'Exam (LECTURE ONLY)'!AN$9), "", SUMIF('Exam (LECTURE ONLY)'!Z$20:AI$20, "CLO4", 'Exam (LECTURE ONLY)'!Z210:AI210) / 'Exam (LECTURE ONLY)'!AN$9),
IF(AND('PRINTABLE (per grading)'!H$16="OUTPUT", 'PRINTABLE (per grading)'!B$13="Prelim"), IF(ISERROR(SUMIF(OUTPUT!C$20:M$20, "CLO4", OUTPUT!C210:M210) / OUTPUT!AL$9), "", SUMIF(OUTPUT!C$20:M$20, "CLO4", OUTPUT!C210:M210) / OUTPUT!AL$9),
IF(AND('PRINTABLE (per grading)'!H$16="OUTPUT", 'PRINTABLE (per grading)'!B$13="Midterm"), IF(ISERROR(SUMIF(OUTPUT!O$20:Y$20, "CLO4", OUTPUT!O210:Y210) / OUTPUT!AM$9), "", SUMIF(OUTPUT!O$20:Y$20, "CLO4", OUTPUT!O210:Y210) / OUTPUT!AM$9),
IF(AND('PRINTABLE (per grading)'!H$16="OUTPUT", 'PRINTABLE (per grading)'!B$13="Final"), IF(ISERROR(SUMIF(OUTPUT!AA$20:AI$20, "CLO4", OUTPUT!AA210:AI210) / OUTPUT!AN$9), "", SUMIF(OUTPUT!AA$20:AI$20, "CLO4", OUTPUT!AA210:AI210) / OUTPUT!AN$9),
"")))))),"")</f>
        <v/>
      </c>
      <c r="AE208" s="232" t="str">
        <f t="shared" si="107"/>
        <v/>
      </c>
      <c r="AF208" s="233" t="str">
        <f t="shared" si="108"/>
        <v/>
      </c>
      <c r="AG208" s="25" t="str">
        <f>IF(B208 &lt;&gt; "", IFERROR(IF(C$16 = "PRELIM", SUMIF('Database (LECTURE-RES-PRAC)'!D$14:AG$14, "CLO5", 'Database (LECTURE-RES-PRAC)'!D205:AG205) / 'Grade computation'!F$8, IF(C$16 = "MIDTERM", SUMIF('Database (LECTURE-RES-PRAC)'!AJ$14:BM$14, "CLO5", 'Database (LECTURE-RES-PRAC)'!AJ205:BM205) / 'Grade computation'!G$8, IF(C$16 = "FINAL", SUMIF('Database (LECTURE-RES-PRAC)'!BP$14:CS$14, "CLO5", 'Database (LECTURE-RES-PRAC)'!BP205:CS205) / 'Grade computation'!H$8,""))),""),"")</f>
        <v/>
      </c>
      <c r="AH208" s="232" t="str">
        <f t="shared" si="109"/>
        <v/>
      </c>
      <c r="AI208" s="25" t="str">
        <f>IF(B208 &lt;&gt; "",IF(AND('PRINTABLE (per grading)'!H$16="EXAM", 'PRINTABLE (per grading)'!B$13="Prelim"), IF(ISERROR(SUMIF('Exam (LECTURE ONLY)'!D$20:M$20, "CLO5", 'Exam (LECTURE ONLY)'!D210:M210) / 'Exam (LECTURE ONLY)'!AL$10), "", SUMIF('Exam (LECTURE ONLY)'!D$20:M$20, "CLO5", 'Exam (LECTURE ONLY)'!D210:M210) /'Exam (LECTURE ONLY)'!AL$10),
IF(AND('PRINTABLE (per grading)'!H$16="EXAM", 'PRINTABLE (per grading)'!B$13="Midterm"), IF(ISERROR(SUMIF('Exam (LECTURE ONLY)'!O$20:X$20, "CLO5", 'Exam (LECTURE ONLY)'!O210:X210) / 'Exam (LECTURE ONLY)'!AM$10), "", SUMIF('Exam (LECTURE ONLY)'!O$20:X$20, "CLO5", 'Exam (LECTURE ONLY)'!O210:X210) / 'Exam (LECTURE ONLY)'!AM$10),
IF(AND('PRINTABLE (per grading)'!H$16="EXAM", 'PRINTABLE (per grading)'!B$13="Final"), IF(ISERROR(SUMIF('Exam (LECTURE ONLY)'!Z$20:AI$20, "CLO5", 'Exam (LECTURE ONLY)'!Z210:AI210) / 'Exam (LECTURE ONLY)'!AN$10), "", SUMIF('Exam (LECTURE ONLY)'!Z$20:AI$20, "CLO5", 'Exam (LECTURE ONLY)'!Z210:AI210) / 'Exam (LECTURE ONLY)'!AN$10),
IF(AND('PRINTABLE (per grading)'!H$16="OUTPUT", 'PRINTABLE (per grading)'!B$13="Prelim"), IF(ISERROR(SUMIF(OUTPUT!C$20:M$20, "CLO5", OUTPUT!C210:M210) / OUTPUT!AL$10), "", SUMIF(OUTPUT!C$20:M$20, "CLO5", OUTPUT!C210:M210) / OUTPUT!AL$10),
IF(AND('PRINTABLE (per grading)'!H$16="OUTPUT", 'PRINTABLE (per grading)'!B$13="Midterm"), IF(ISERROR(SUMIF(OUTPUT!O$20:Y$20, "CLO5", OUTPUT!O210:Y210) / OUTPUT!AM$10), "", SUMIF(OUTPUT!O$20:Y$20, "CLO5", OUTPUT!O210:Y210) / OUTPUT!AM$10),
IF(AND('PRINTABLE (per grading)'!H$16="OUTPUT", 'PRINTABLE (per grading)'!B$13="Final"), IF(ISERROR(SUMIF(OUTPUT!AA$20:AI$20, "CLO5", OUTPUT!AA210:AI210) / OUTPUT!AN$10), "", SUMIF(OUTPUT!AA$20:AI$20, "CLO5", OUTPUT!AA210:AI210) / OUTPUT!AN$10),
"")))))),"")</f>
        <v/>
      </c>
      <c r="AJ208" s="232" t="str">
        <f t="shared" si="110"/>
        <v/>
      </c>
      <c r="AK208" s="233" t="str">
        <f t="shared" si="111"/>
        <v/>
      </c>
      <c r="AL208" s="25" t="str">
        <f>IF(B208 &lt;&gt; "", IFERROR(IF(C$16 = "PRELIM", SUMIF('Database (LECTURE-RES-PRAC)'!D$14:AG$14, "CLO6", 'Database (LECTURE-RES-PRAC)'!D205:AG205) / 'Grade computation'!F$9, IF(C$16 = "MIDTERM", SUMIF('Database (LECTURE-RES-PRAC)'!AJ$14:BM$14, "CLO6", 'Database (LECTURE-RES-PRAC)'!AJ205:BM205) / 'Grade computation'!G$9, IF(C$16 = "FINAL", SUMIF('Database (LECTURE-RES-PRAC)'!BP$14:CS$14, "CLO6", 'Database (LECTURE-RES-PRAC)'!BP205:CS205) / 'Grade computation'!H$9,""))),""),"")</f>
        <v/>
      </c>
      <c r="AM208" s="232" t="str">
        <f t="shared" si="112"/>
        <v/>
      </c>
      <c r="AN208" s="25" t="str">
        <f>IF(B208 &lt;&gt; "",IF(AND('PRINTABLE (per grading)'!H$16="EXAM", 'PRINTABLE (per grading)'!B$13="Prelim"), IF(ISERROR(SUMIF('Exam (LECTURE ONLY)'!D$20:M$20, "CLO6", 'Exam (LECTURE ONLY)'!D210:M210) / 'Exam (LECTURE ONLY)'!AL$11), "", SUMIF('Exam (LECTURE ONLY)'!D$20:M$20, "CLO6", 'Exam (LECTURE ONLY)'!D210:M210) /'Exam (LECTURE ONLY)'!AL$11),
IF(AND('PRINTABLE (per grading)'!H$16="EXAM", 'PRINTABLE (per grading)'!B$13="Midterm"), IF(ISERROR(SUMIF('Exam (LECTURE ONLY)'!O$20:X$20, "CLO6", 'Exam (LECTURE ONLY)'!O210:X210) / 'Exam (LECTURE ONLY)'!AM$11), "", SUMIF('Exam (LECTURE ONLY)'!O$20:X$20, "CLO6", 'Exam (LECTURE ONLY)'!O210:X210) / 'Exam (LECTURE ONLY)'!AM$11),
IF(AND('PRINTABLE (per grading)'!H$16="EXAM", 'PRINTABLE (per grading)'!B$13="Final"), IF(ISERROR(SUMIF('Exam (LECTURE ONLY)'!Z$20:AI$20, "CLO6", 'Exam (LECTURE ONLY)'!Z210:AI210) / 'Exam (LECTURE ONLY)'!AN$11), "", SUMIF('Exam (LECTURE ONLY)'!Z$20:AI$20, "CLO6", 'Exam (LECTURE ONLY)'!Z210:AI210) / 'Exam (LECTURE ONLY)'!AN$11),
IF(AND('PRINTABLE (per grading)'!H$16="OUTPUT", 'PRINTABLE (per grading)'!B$13="Prelim"), IF(ISERROR(SUMIF(OUTPUT!C$20:M$20, "CLO6", OUTPUT!C210:M210) / OUTPUT!AL$11), "", SUMIF(OUTPUT!C$20:M$20, "CLO6", OUTPUT!C210:M210) / OUTPUT!AL$11),
IF(AND('PRINTABLE (per grading)'!H$16="OUTPUT", 'PRINTABLE (per grading)'!B$13="Midterm"), IF(ISERROR(SUMIF(OUTPUT!O$20:Y$20, "CLO6", OUTPUT!O210:Y210) / OUTPUT!AM$11), "", SUMIF(OUTPUT!O$20:Y$20, "CLO6", OUTPUT!O210:Y210) / OUTPUT!AM$11),
IF(AND('PRINTABLE (per grading)'!H$16="OUTPUT", 'PRINTABLE (per grading)'!B$13="Final"), IF(ISERROR(SUMIF(OUTPUT!AA$20:AI$20, "CLO6", OUTPUT!AA210:AI210) / OUTPUT!AN$11), "", SUMIF(OUTPUT!AA$20:AI$20, "CLO6", OUTPUT!AA210:AI210) / OUTPUT!AN$11),
"")))))),"")</f>
        <v/>
      </c>
      <c r="AO208" s="232" t="str">
        <f t="shared" si="113"/>
        <v/>
      </c>
      <c r="AP208" s="233" t="str">
        <f t="shared" si="114"/>
        <v/>
      </c>
      <c r="AQ208" s="25" t="str">
        <f>IF(B208 &lt;&gt; "", IFERROR(IF(C$16 = "PRELIM", SUMIF('Database (LECTURE-RES-PRAC)'!D$14:AG$14, "CLO7", 'Database (LECTURE-RES-PRAC)'!D205:AG205) / 'Grade computation'!F$10, IF(C$16 = "MIDTERM", SUMIF('Database (LECTURE-RES-PRAC)'!AJ$14:BM$14, "CLO7", 'Database (LECTURE-RES-PRAC)'!AJ205:BM205) / 'Grade computation'!G$10, IF(C$16 = "FINAL", SUMIF('Database (LECTURE-RES-PRAC)'!BP$14:CS$14, "CLO7", 'Database (LECTURE-RES-PRAC)'!BP205:CS205) / 'Grade computation'!H$10,""))),""),"")</f>
        <v/>
      </c>
      <c r="AR208" s="232" t="str">
        <f t="shared" si="115"/>
        <v/>
      </c>
      <c r="AS208" s="25" t="str">
        <f>IF(B208 &lt;&gt; "",IF(AND('PRINTABLE (per grading)'!H$16="EXAM", 'PRINTABLE (per grading)'!B$13="Prelim"), IF(ISERROR(SUMIF('Exam (LECTURE ONLY)'!D$20:M$20, "CLO7", 'Exam (LECTURE ONLY)'!D210:M210) / 'Exam (LECTURE ONLY)'!AL$12), "", SUMIF('Exam (LECTURE ONLY)'!D$20:M$20, "CLO7", 'Exam (LECTURE ONLY)'!D210:M210) /'Exam (LECTURE ONLY)'!AL$12),
IF(AND('PRINTABLE (per grading)'!H$16="EXAM", 'PRINTABLE (per grading)'!B$13="Midterm"), IF(ISERROR(SUMIF('Exam (LECTURE ONLY)'!O$20:X$20, "CLO7", 'Exam (LECTURE ONLY)'!O210:X210) / 'Exam (LECTURE ONLY)'!AM$12), "", SUMIF('Exam (LECTURE ONLY)'!O$20:X$20, "CLO7", 'Exam (LECTURE ONLY)'!O210:X210) / 'Exam (LECTURE ONLY)'!AM$12),
IF(AND('PRINTABLE (per grading)'!H$16="EXAM", 'PRINTABLE (per grading)'!B$13="Final"), IF(ISERROR(SUMIF('Exam (LECTURE ONLY)'!Z$20:AI$20, "CLO7", 'Exam (LECTURE ONLY)'!Z210:AI210) / 'Exam (LECTURE ONLY)'!AN$12), "", SUMIF('Exam (LECTURE ONLY)'!Z$20:AI$20, "CLO7", 'Exam (LECTURE ONLY)'!Z210:AI210) / 'Exam (LECTURE ONLY)'!AN$12),
IF(AND('PRINTABLE (per grading)'!H$16="OUTPUT", 'PRINTABLE (per grading)'!B$13="Prelim"), IF(ISERROR(SUMIF(OUTPUT!C$20:M$20, "CLO7", OUTPUT!C210:M210) / OUTPUT!AL$12), "", SUMIF(OUTPUT!C$20:M$20, "CLO7", OUTPUT!C210:M210) / OUTPUT!AL$12),
IF(AND('PRINTABLE (per grading)'!H$16="OUTPUT", 'PRINTABLE (per grading)'!B$13="Midterm"), IF(ISERROR(SUMIF(OUTPUT!O$20:Y$20, "CLO7", OUTPUT!O210:Y210) / OUTPUT!AM$12), "", SUMIF(OUTPUT!O$20:Y$20, "CLO7", OUTPUT!O210:Y210) / OUTPUT!AM$12),
IF(AND('PRINTABLE (per grading)'!H$16="OUTPUT", 'PRINTABLE (per grading)'!B$13="Final"), IF(ISERROR(SUMIF(OUTPUT!AA$20:AI$20, "CLO7", OUTPUT!AA210:AI210) / OUTPUT!AN$12), "", SUMIF(OUTPUT!AA$20:AI$20, "CLO7", OUTPUT!AA210:AI210) / OUTPUT!AN$12),
"")))))),"")</f>
        <v/>
      </c>
      <c r="AT208" s="232" t="str">
        <f t="shared" si="116"/>
        <v/>
      </c>
      <c r="AU208" s="233" t="str">
        <f t="shared" si="117"/>
        <v/>
      </c>
      <c r="AV208" s="25" t="str">
        <f>IF(B208 &lt;&gt; "", IFERROR(IF(C$16 = "PRELIM", SUMIF('Database (LECTURE-RES-PRAC)'!D$14:AG$14, "CLO8", 'Database (LECTURE-RES-PRAC)'!D205:AG205) / 'Grade computation'!F$11, IF(C$16 = "MIDTERM", SUMIF('Database (LECTURE-RES-PRAC)'!AJ$14:BM$14, "CLO8", 'Database (LECTURE-RES-PRAC)'!AJ205:BM205) / 'Grade computation'!G$11, IF(C$16 = "FINAL", SUMIF('Database (LECTURE-RES-PRAC)'!BP$14:CS$14, "CLO8", 'Database (LECTURE-RES-PRAC)'!BP205:CS205) / 'Grade computation'!H$11,""))),""),"")</f>
        <v/>
      </c>
      <c r="AW208" s="232" t="str">
        <f t="shared" si="118"/>
        <v/>
      </c>
      <c r="AX208" s="25" t="str">
        <f>IF(B208 &lt;&gt; "",IF(AND('PRINTABLE (per grading)'!H$16="EXAM", 'PRINTABLE (per grading)'!B$13="Prelim"), IF(ISERROR(SUMIF('Exam (LECTURE ONLY)'!D$20:M$20, "CLO8", 'Exam (LECTURE ONLY)'!D210:M210) / 'Exam (LECTURE ONLY)'!AL$13), "", SUMIF('Exam (LECTURE ONLY)'!D$20:M$20, "CLO8", 'Exam (LECTURE ONLY)'!D210:M210) /'Exam (LECTURE ONLY)'!AL$13),
IF(AND('PRINTABLE (per grading)'!H$16="EXAM", 'PRINTABLE (per grading)'!B$13="Midterm"), IF(ISERROR(SUMIF('Exam (LECTURE ONLY)'!O$20:X$20, "CLO8", 'Exam (LECTURE ONLY)'!O210:X210) / 'Exam (LECTURE ONLY)'!AM$13), "", SUMIF('Exam (LECTURE ONLY)'!O$20:X$20, "CLO8", 'Exam (LECTURE ONLY)'!O210:X210) / 'Exam (LECTURE ONLY)'!AM$13),
IF(AND('PRINTABLE (per grading)'!H$16="EXAM", 'PRINTABLE (per grading)'!B$13="Final"), IF(ISERROR(SUMIF('Exam (LECTURE ONLY)'!Z$20:AI$20, "CLO8", 'Exam (LECTURE ONLY)'!Z210:AI210) / 'Exam (LECTURE ONLY)'!AN$13), "", SUMIF('Exam (LECTURE ONLY)'!Z$20:AI$20, "CLO8", 'Exam (LECTURE ONLY)'!Z210:AI210) / 'Exam (LECTURE ONLY)'!AN$13),
IF(AND('PRINTABLE (per grading)'!H$16="OUTPUT", 'PRINTABLE (per grading)'!B$13="Prelim"), IF(ISERROR(SUMIF(OUTPUT!C$20:M$20, "CLO8", OUTPUT!C210:M210) / OUTPUT!AL$13), "", SUMIF(OUTPUT!C$20:M$20, "CLO8", OUTPUT!C210:M210) / OUTPUT!AL$13),
IF(AND('PRINTABLE (per grading)'!H$16="OUTPUT", 'PRINTABLE (per grading)'!B$13="Midterm"), IF(ISERROR(SUMIF(OUTPUT!O$20:Y$20, "CLO8", OUTPUT!O210:Y210) / OUTPUT!AM$13), "", SUMIF(OUTPUT!O$20:Y$20, "CLO8", OUTPUT!O210:Y210) / OUTPUT!AM$13),
IF(AND('PRINTABLE (per grading)'!H$16="OUTPUT", 'PRINTABLE (per grading)'!B$13="Final"), IF(ISERROR(SUMIF(OUTPUT!AA$20:AI$20, "CLO8", OUTPUT!AA210:AI210) / OUTPUT!AN$13), "", SUMIF(OUTPUT!AA$20:AI$20, "CLO8", OUTPUT!AA210:AI210) / OUTPUT!AN$13),
"")))))),"")</f>
        <v/>
      </c>
      <c r="AY208" s="232" t="str">
        <f t="shared" si="119"/>
        <v/>
      </c>
      <c r="AZ208" s="233" t="str">
        <f t="shared" si="120"/>
        <v/>
      </c>
      <c r="BA208" s="25" t="str">
        <f>IF(B208 &lt;&gt; "", IFERROR(IF(C$16 = "PRELIM", SUMIF('Database (LECTURE-RES-PRAC)'!D$14:AG$14, "CLO9", 'Database (LECTURE-RES-PRAC)'!D205:AG205) / 'Grade computation'!F$12, IF(C$16 = "MIDTERM", SUMIF('Database (LECTURE-RES-PRAC)'!AJ$14:BM$14, "CLO9", 'Database (LECTURE-RES-PRAC)'!AJ205:BM205) / 'Grade computation'!G$12, IF(C$16 = "FINAL", SUMIF('Database (LECTURE-RES-PRAC)'!BP$14:CS$14, "CLO9", 'Database (LECTURE-RES-PRAC)'!BP205:CS205) / 'Grade computation'!H$12,""))),""),"")</f>
        <v/>
      </c>
      <c r="BB208" s="232" t="str">
        <f t="shared" si="121"/>
        <v/>
      </c>
      <c r="BC208" s="25" t="str">
        <f>IF(B208 &lt;&gt; "",IF(AND('PRINTABLE (per grading)'!H$16="EXAM", 'PRINTABLE (per grading)'!B$13="Prelim"), IF(ISERROR(SUMIF('Exam (LECTURE ONLY)'!D$20:M$20, "CLO9", 'Exam (LECTURE ONLY)'!D210:M210) / 'Exam (LECTURE ONLY)'!AL$14), "", SUMIF('Exam (LECTURE ONLY)'!D$20:M$20, "CLO9", 'Exam (LECTURE ONLY)'!D210:M210) /'Exam (LECTURE ONLY)'!AL$14),
IF(AND('PRINTABLE (per grading)'!H$16="EXAM", 'PRINTABLE (per grading)'!B$13="Midterm"), IF(ISERROR(SUMIF('Exam (LECTURE ONLY)'!O$20:X$20, "CLO9", 'Exam (LECTURE ONLY)'!O210:X210) / 'Exam (LECTURE ONLY)'!AM$14), "", SUMIF('Exam (LECTURE ONLY)'!O$20:X$20, "CLO9", 'Exam (LECTURE ONLY)'!O210:X210) / 'Exam (LECTURE ONLY)'!AM$14),
IF(AND('PRINTABLE (per grading)'!H$16="EXAM", 'PRINTABLE (per grading)'!B$13="Final"), IF(ISERROR(SUMIF('Exam (LECTURE ONLY)'!Z$20:AI$20, "CLO9", 'Exam (LECTURE ONLY)'!Z210:AI210) / 'Exam (LECTURE ONLY)'!AN$14), "", SUMIF('Exam (LECTURE ONLY)'!Z$20:AI$20, "CLO9", 'Exam (LECTURE ONLY)'!Z210:AI210) / 'Exam (LECTURE ONLY)'!AN$14),
IF(AND('PRINTABLE (per grading)'!H$16="OUTPUT", 'PRINTABLE (per grading)'!B$13="Prelim"), IF(ISERROR(SUMIF(OUTPUT!C$20:M$20, "CLO9", OUTPUT!C210:M210) / OUTPUT!AL$14), "", SUMIF(OUTPUT!C$20:M$20, "CLO9", OUTPUT!C210:M210) / OUTPUT!AL$14),
IF(AND('PRINTABLE (per grading)'!H$16="OUTPUT", 'PRINTABLE (per grading)'!B$13="Midterm"), IF(ISERROR(SUMIF(OUTPUT!O$20:Y$20, "CLO9", OUTPUT!O210:Y210) / OUTPUT!AM$14), "", SUMIF(OUTPUT!O$20:Y$20, "CLO9", OUTPUT!O210:Y210) / OUTPUT!AM$14),
IF(AND('PRINTABLE (per grading)'!H$16="OUTPUT", 'PRINTABLE (per grading)'!B$13="Final"), IF(ISERROR(SUMIF(OUTPUT!AA$20:AI$20, "CLO9", OUTPUT!AA210:AI210) / OUTPUT!AN$14), "", SUMIF(OUTPUT!AA$20:AI$20, "CLO9", OUTPUT!AA210:AI210) / OUTPUT!AN$14),
"")))))),"")</f>
        <v/>
      </c>
      <c r="BD208" s="232" t="str">
        <f t="shared" si="122"/>
        <v/>
      </c>
      <c r="BE208" s="233" t="str">
        <f t="shared" si="123"/>
        <v/>
      </c>
      <c r="BF208" s="25" t="str">
        <f>IF(B208 &lt;&gt; "", IFERROR(IF(C$16 = "PRELIM", SUMIF('Database (LECTURE-RES-PRAC)'!D$14:AG$14, "CLO10", 'Database (LECTURE-RES-PRAC)'!D205:AG205) / 'Grade computation'!F$13, IF(C$16 = "MIDTERM", SUMIF('Database (LECTURE-RES-PRAC)'!AJ$14:BM$14, "CLO10", 'Database (LECTURE-RES-PRAC)'!AJ205:BM205) / 'Grade computation'!G$13, IF(C$16 = "FINAL", SUMIF('Database (LECTURE-RES-PRAC)'!BP$14:CS$14, "CLO10", 'Database (LECTURE-RES-PRAC)'!BP205:CS205) / 'Grade computation'!H$13,""))),""),"")</f>
        <v/>
      </c>
      <c r="BG208" s="232" t="str">
        <f t="shared" si="124"/>
        <v/>
      </c>
      <c r="BH208" s="25" t="str">
        <f>IF(B208 &lt;&gt; "",IF(AND('PRINTABLE (per grading)'!H$16="EXAM", 'PRINTABLE (per grading)'!B$13="Prelim"), IF(ISERROR(SUMIF('Exam (LECTURE ONLY)'!D$20:M$20, "CLO10", 'Exam (LECTURE ONLY)'!D210:M210) / 'Exam (LECTURE ONLY)'!AL$15), "", SUMIF('Exam (LECTURE ONLY)'!D$20:M$20, "CLO10", 'Exam (LECTURE ONLY)'!D210:M210) /'Exam (LECTURE ONLY)'!AL$15),
IF(AND('PRINTABLE (per grading)'!H$16="EXAM", 'PRINTABLE (per grading)'!B$13="Midterm"), IF(ISERROR(SUMIF('Exam (LECTURE ONLY)'!O$20:X$20, "CLO10", 'Exam (LECTURE ONLY)'!O210:X210) / 'Exam (LECTURE ONLY)'!AM$15), "", SUMIF('Exam (LECTURE ONLY)'!O$20:X$20, "CLO10", 'Exam (LECTURE ONLY)'!O210:X210) / 'Exam (LECTURE ONLY)'!AM$15),
IF(AND('PRINTABLE (per grading)'!H$16="EXAM", 'PRINTABLE (per grading)'!B$13="Final"), IF(ISERROR(SUMIF('Exam (LECTURE ONLY)'!Z$20:AI$20, "CLO10", 'Exam (LECTURE ONLY)'!Z210:AI210) / 'Exam (LECTURE ONLY)'!AN$15), "", SUMIF('Exam (LECTURE ONLY)'!Z$20:AI$20, "CLO10", 'Exam (LECTURE ONLY)'!Z210:AI210) / 'Exam (LECTURE ONLY)'!AN$15),
IF(AND('PRINTABLE (per grading)'!H$16="OUTPUT", 'PRINTABLE (per grading)'!B$13="Prelim"), IF(ISERROR(SUMIF(OUTPUT!C$20:M$20, "CLO10", OUTPUT!C210:M210) / OUTPUT!AL$15), "", SUMIF(OUTPUT!C$20:M$20, "CLO10", OUTPUT!C210:M210) / OUTPUT!AL$15),
IF(AND('PRINTABLE (per grading)'!H$16="OUTPUT", 'PRINTABLE (per grading)'!B$13="Midterm"), IF(ISERROR(SUMIF(OUTPUT!O$20:Y$20, "CLO10", OUTPUT!O210:Y210) / OUTPUT!AM$15), "", SUMIF(OUTPUT!O$20:Y$20, "CLO10", OUTPUT!O210:Y210) / OUTPUT!AM$15),
IF(AND('PRINTABLE (per grading)'!H$16="OUTPUT", 'PRINTABLE (per grading)'!B$13="Final"), IF(ISERROR(SUMIF(OUTPUT!AA$20:AI$20, "CLO10", OUTPUT!AA210:AI210) / OUTPUT!AN$15), "", SUMIF(OUTPUT!AA$20:AI$20, "CLO10", OUTPUT!AA210:AI210) / OUTPUT!AN$15),
"")))))),"")</f>
        <v/>
      </c>
      <c r="BI208" s="232" t="str">
        <f t="shared" si="125"/>
        <v/>
      </c>
      <c r="BJ208" s="233" t="str">
        <f t="shared" si="126"/>
        <v/>
      </c>
      <c r="BK208" s="2"/>
    </row>
    <row r="209" spans="1:63" ht="20.100000000000001" customHeight="1">
      <c r="A209" s="118" t="str">
        <f>IF(ISBLANK('Database (LECTURE-RES-PRAC)'!A206),"",'Database (LECTURE-RES-PRAC)'!A206)</f>
        <v/>
      </c>
      <c r="B209" s="119" t="str">
        <f>IF(ISBLANK('Database (LECTURE-RES-PRAC)'!B206),"",'Database (LECTURE-RES-PRAC)'!B206)</f>
        <v/>
      </c>
      <c r="C209" s="134" t="str">
        <f>IF(B209&lt;&gt;"",IF(C$16="PRELIM",'Grade computation'!C209, IF(C$16="MIDTERM",'Grade computation'!K209, IF(C$16="FINAL",'Grade computation'!S209,""))),"")</f>
        <v/>
      </c>
      <c r="D209" s="135" t="str">
        <f t="shared" si="1"/>
        <v/>
      </c>
      <c r="E209" s="134" t="str">
        <f>IF(B209&lt;&gt;"", IF(C$16="PRELIM",'Grade computation'!E209, IF(C$16="MIDTERM",'Grade computation'!M209, IF(C$16="FINAL",'Grade computation'!U209,""))),"")</f>
        <v/>
      </c>
      <c r="F209" s="136" t="str">
        <f t="shared" si="2"/>
        <v/>
      </c>
      <c r="G209" s="137" t="str">
        <f t="shared" si="3"/>
        <v/>
      </c>
      <c r="H209" s="207" t="str">
        <f>IF(B209&lt;&gt;"",IF(C$16="PRELIM", 'Grade computation'!H209, IF(C$16="MIDTERM", 'Grade computation'!P209, IF(C$16="FINAL",'Grade computation'!X209, ""))),"")</f>
        <v/>
      </c>
      <c r="I209" s="137" t="str">
        <f t="shared" si="4"/>
        <v/>
      </c>
      <c r="J209" s="139" t="str">
        <f t="shared" si="5"/>
        <v/>
      </c>
      <c r="K209" s="377" t="str">
        <f t="shared" si="6"/>
        <v/>
      </c>
      <c r="L209" s="434"/>
      <c r="M209" s="25" t="str">
        <f>IF(B209 &lt;&gt; "", IFERROR(IF(C$16 = "PRELIM", SUMIF('Database (LECTURE-RES-PRAC)'!D$14:AG$14, "CLO1", 'Database (LECTURE-RES-PRAC)'!D206:AG206) / 'Grade computation'!F$4, IF(C$16 = "MIDTERM", SUMIF('Database (LECTURE-RES-PRAC)'!AJ$14:BM$14, "CLO1", 'Database (LECTURE-RES-PRAC)'!AJ206:BM206) / 'Grade computation'!G$4, IF(C$16 = "FINAL", SUMIF('Database (LECTURE-RES-PRAC)'!BP$14:CS$14, "CLO1", 'Database (LECTURE-RES-PRAC)'!BP206:CS206) / 'Grade computation'!H$4,""))),""),"")</f>
        <v/>
      </c>
      <c r="N209" s="232" t="str">
        <f t="shared" si="97"/>
        <v/>
      </c>
      <c r="O209" s="25" t="str">
        <f>IF(B209 &lt;&gt; "",IF(AND('PRINTABLE (per grading)'!H$16="EXAM", 'PRINTABLE (per grading)'!B$13="Prelim"), IF(ISERROR(SUMIF('Exam (LECTURE ONLY)'!D$20:M$20, "CLO1", 'Exam (LECTURE ONLY)'!D211:M211) / 'Exam (LECTURE ONLY)'!AL$6), "", SUMIF('Exam (LECTURE ONLY)'!D$20:M$20, "CLO1", 'Exam (LECTURE ONLY)'!D211:M211) /'Exam (LECTURE ONLY)'!AL$6),
IF(AND('PRINTABLE (per grading)'!H$16="EXAM", 'PRINTABLE (per grading)'!B$13="Midterm"), IF(ISERROR(SUMIF('Exam (LECTURE ONLY)'!O$20:X$20, "CLO1", 'Exam (LECTURE ONLY)'!O211:X211) / 'Exam (LECTURE ONLY)'!AM$6), "", SUMIF('Exam (LECTURE ONLY)'!O$20:X$20, "CLO1", 'Exam (LECTURE ONLY)'!O211:X211) / 'Exam (LECTURE ONLY)'!AM$6),
IF(AND('PRINTABLE (per grading)'!H$16="EXAM", 'PRINTABLE (per grading)'!B$13="Final"), IF(ISERROR(SUMIF('Exam (LECTURE ONLY)'!Z$20:AI$20, "CLO1", 'Exam (LECTURE ONLY)'!Z211:AI211) / 'Exam (LECTURE ONLY)'!AN$6), "", SUMIF('Exam (LECTURE ONLY)'!Z$20:AI$20, "CLO1", 'Exam (LECTURE ONLY)'!Z211:AI211) / 'Exam (LECTURE ONLY)'!AN$6),
IF(AND('PRINTABLE (per grading)'!H$16="OUTPUT", 'PRINTABLE (per grading)'!B$13="Prelim"), IF(ISERROR(SUMIF(OUTPUT!C$20:M$20, "CLO1", OUTPUT!C211:M211) / OUTPUT!AL$6), "", SUMIF(OUTPUT!C$20:M$20, "CLO1", OUTPUT!C211:M211) / OUTPUT!AL$6),
IF(AND('PRINTABLE (per grading)'!H$16="OUTPUT", 'PRINTABLE (per grading)'!B$13="Midterm"), IF(ISERROR(SUMIF(OUTPUT!O$20:Y$20, "CLO1", OUTPUT!O211:Y211) / OUTPUT!AM$6), "", SUMIF(OUTPUT!O$20:Y$20, "CLO1", OUTPUT!O211:Y211) / OUTPUT!AM$6),
IF(AND('PRINTABLE (per grading)'!H$16="OUTPUT", 'PRINTABLE (per grading)'!B$13="Final"), IF(ISERROR(SUMIF(OUTPUT!AA$20:AI$20, "CLO1", OUTPUT!AA211:AI211) / OUTPUT!AN$6), "", SUMIF(OUTPUT!AA$20:AI$20, "CLO1", OUTPUT!AA211:AI211) / OUTPUT!AN$6),
"")))))),"")</f>
        <v/>
      </c>
      <c r="P209" s="232" t="str">
        <f t="shared" si="98"/>
        <v/>
      </c>
      <c r="Q209" s="233" t="str">
        <f t="shared" si="99"/>
        <v/>
      </c>
      <c r="R209" s="25" t="str">
        <f>IF(B209 &lt;&gt; "", IFERROR(IF(C$16 = "PRELIM", SUMIF('Database (LECTURE-RES-PRAC)'!D$14:AG$14, "CLO2", 'Database (LECTURE-RES-PRAC)'!D206:AG206) / 'Grade computation'!F$5, IF(C$16 = "MIDTERM", SUMIF('Database (LECTURE-RES-PRAC)'!AJ$14:BM$14, "CLO2", 'Database (LECTURE-RES-PRAC)'!AJ206:BM206) / 'Grade computation'!G$5, IF(C$16 = "FINAL", SUMIF('Database (LECTURE-RES-PRAC)'!BP$14:CS$14, "CLO2", 'Database (LECTURE-RES-PRAC)'!BP206:CS206) / 'Grade computation'!H$5,""))),""),"")</f>
        <v/>
      </c>
      <c r="S209" s="232" t="str">
        <f t="shared" si="100"/>
        <v/>
      </c>
      <c r="T209" s="25" t="str">
        <f>IF(B209 &lt;&gt; "",IF(AND('PRINTABLE (per grading)'!H$16="EXAM", 'PRINTABLE (per grading)'!B$13="Prelim"), IF(ISERROR(SUMIF('Exam (LECTURE ONLY)'!D$20:M$20, "CLO2", 'Exam (LECTURE ONLY)'!D211:M211) / 'Exam (LECTURE ONLY)'!AL$7), "", SUMIF('Exam (LECTURE ONLY)'!D$20:M$20, "CLO2", 'Exam (LECTURE ONLY)'!D211:M211) /'Exam (LECTURE ONLY)'!AL$7),
IF(AND('PRINTABLE (per grading)'!H$16="EXAM", 'PRINTABLE (per grading)'!B$13="Midterm"), IF(ISERROR(SUMIF('Exam (LECTURE ONLY)'!O$20:X$20, "CLO2", 'Exam (LECTURE ONLY)'!O211:X211) / 'Exam (LECTURE ONLY)'!AM$7), "", SUMIF('Exam (LECTURE ONLY)'!O$20:X$20, "CLO2", 'Exam (LECTURE ONLY)'!O211:X211) / 'Exam (LECTURE ONLY)'!AM$7),
IF(AND('PRINTABLE (per grading)'!H$16="EXAM", 'PRINTABLE (per grading)'!B$13="Final"), IF(ISERROR(SUMIF('Exam (LECTURE ONLY)'!Z$20:AI$20, "CLO2", 'Exam (LECTURE ONLY)'!Z211:AI211) / 'Exam (LECTURE ONLY)'!AN$7), "", SUMIF('Exam (LECTURE ONLY)'!Z$20:AI$20, "CLO2", 'Exam (LECTURE ONLY)'!Z211:AI211) / 'Exam (LECTURE ONLY)'!AN$7),
IF(AND('PRINTABLE (per grading)'!H$16="OUTPUT", 'PRINTABLE (per grading)'!B$13="Prelim"), IF(ISERROR(SUMIF(OUTPUT!C$20:M$20, "CLO2", OUTPUT!C211:M211) / OUTPUT!AL$7), "", SUMIF(OUTPUT!C$20:M$20, "CLO2", OUTPUT!C211:M211) / OUTPUT!AL$7),
IF(AND('PRINTABLE (per grading)'!H$16="OUTPUT", 'PRINTABLE (per grading)'!B$13="Midterm"), IF(ISERROR(SUMIF(OUTPUT!O$20:Y$20, "CLO2", OUTPUT!O211:Y211) / OUTPUT!AM$7), "", SUMIF(OUTPUT!O$20:Y$20, "CLO2", OUTPUT!O211:Y211) / OUTPUT!AM$7),
IF(AND('PRINTABLE (per grading)'!H$16="OUTPUT", 'PRINTABLE (per grading)'!B$13="Final"), IF(ISERROR(SUMIF(OUTPUT!AA$20:AI$20, "CLO2", OUTPUT!AA211:AI211) / OUTPUT!AN$7), "", SUMIF(OUTPUT!AA$20:AI$20, "CLO2", OUTPUT!AA211:AI211) / OUTPUT!AN$7),
"")))))),"")</f>
        <v/>
      </c>
      <c r="U209" s="232" t="str">
        <f t="shared" si="101"/>
        <v/>
      </c>
      <c r="V209" s="233" t="str">
        <f t="shared" si="102"/>
        <v/>
      </c>
      <c r="W209" s="25" t="str">
        <f>IF(B209 &lt;&gt; "", IFERROR(IF(C$16 = "PRELIM", SUMIF('Database (LECTURE-RES-PRAC)'!D$14:AG$14, "CLO3", 'Database (LECTURE-RES-PRAC)'!D206:AG206) / 'Grade computation'!F$6, IF(C$16 = "MIDTERM", SUMIF('Database (LECTURE-RES-PRAC)'!AJ$14:BM$14, "CLO3", 'Database (LECTURE-RES-PRAC)'!AJ206:BM206) / 'Grade computation'!G$6, IF(C$16 = "FINAL", SUMIF('Database (LECTURE-RES-PRAC)'!BP$14:CS$14, "CLO3", 'Database (LECTURE-RES-PRAC)'!BP206:CS206) / 'Grade computation'!H$6,""))),""),"")</f>
        <v/>
      </c>
      <c r="X209" s="232" t="str">
        <f t="shared" si="103"/>
        <v/>
      </c>
      <c r="Y209" s="25" t="str">
        <f>IF(B209 &lt;&gt; "",IF(AND('PRINTABLE (per grading)'!H$16="EXAM", 'PRINTABLE (per grading)'!B$13="Prelim"), IF(ISERROR(SUMIF('Exam (LECTURE ONLY)'!D$20:M$20, "CLO3", 'Exam (LECTURE ONLY)'!D211:M211) / 'Exam (LECTURE ONLY)'!AL$8), "", SUMIF('Exam (LECTURE ONLY)'!D$20:M$20, "CLO3", 'Exam (LECTURE ONLY)'!D211:M211) /'Exam (LECTURE ONLY)'!AL$8),
IF(AND('PRINTABLE (per grading)'!H$16="EXAM", 'PRINTABLE (per grading)'!B$13="Midterm"), IF(ISERROR(SUMIF('Exam (LECTURE ONLY)'!O$20:X$20, "CLO3", 'Exam (LECTURE ONLY)'!O211:X211) / 'Exam (LECTURE ONLY)'!AM$8), "", SUMIF('Exam (LECTURE ONLY)'!O$20:X$20, "CLO3", 'Exam (LECTURE ONLY)'!O211:X211) / 'Exam (LECTURE ONLY)'!AM$8),
IF(AND('PRINTABLE (per grading)'!H$16="EXAM", 'PRINTABLE (per grading)'!B$13="Final"), IF(ISERROR(SUMIF('Exam (LECTURE ONLY)'!Z$20:AI$20, "CLO3", 'Exam (LECTURE ONLY)'!Z211:AI211) / 'Exam (LECTURE ONLY)'!AN$8), "", SUMIF('Exam (LECTURE ONLY)'!Z$20:AI$20, "CLO3", 'Exam (LECTURE ONLY)'!Z211:AI211) / 'Exam (LECTURE ONLY)'!AN$8),
IF(AND('PRINTABLE (per grading)'!H$16="OUTPUT", 'PRINTABLE (per grading)'!B$13="Prelim"), IF(ISERROR(SUMIF(OUTPUT!C$20:M$20, "CLO3", OUTPUT!C211:M211) / OUTPUT!AL$8), "", SUMIF(OUTPUT!C$20:M$20, "CLO3", OUTPUT!C211:M211) / OUTPUT!AL$8),
IF(AND('PRINTABLE (per grading)'!H$16="OUTPUT", 'PRINTABLE (per grading)'!B$13="Midterm"), IF(ISERROR(SUMIF(OUTPUT!O$20:Y$20, "CLO3", OUTPUT!O211:Y211) / OUTPUT!AM$8), "", SUMIF(OUTPUT!O$20:Y$20, "CLO3", OUTPUT!O211:Y211) / OUTPUT!AM$8),
IF(AND('PRINTABLE (per grading)'!H$16="OUTPUT", 'PRINTABLE (per grading)'!B$13="Final"), IF(ISERROR(SUMIF(OUTPUT!AA$20:AI$20, "CLO3", OUTPUT!AA211:AI211) / OUTPUT!AN$8), "", SUMIF(OUTPUT!AA$20:AI$20, "CLO3", OUTPUT!AA211:AI211) / OUTPUT!AN$8),
"" )))))),"")</f>
        <v/>
      </c>
      <c r="Z209" s="232" t="str">
        <f t="shared" si="104"/>
        <v/>
      </c>
      <c r="AA209" s="233" t="str">
        <f t="shared" si="105"/>
        <v/>
      </c>
      <c r="AB209" s="25" t="str">
        <f>IF(B209 &lt;&gt; "", IFERROR(IF(C$16 = "PRELIM", SUMIF('Database (LECTURE-RES-PRAC)'!D$14:AG$14, "CLO4", 'Database (LECTURE-RES-PRAC)'!D206:AG206) / 'Grade computation'!F$7, IF(C$16 = "MIDTERM", SUMIF('Database (LECTURE-RES-PRAC)'!AJ$14:BM$14, "CLO4", 'Database (LECTURE-RES-PRAC)'!AJ206:BM206) / 'Grade computation'!G$7, IF(C$16 = "FINAL", SUMIF('Database (LECTURE-RES-PRAC)'!BP$14:CS$14, "CLO4", 'Database (LECTURE-RES-PRAC)'!BP206:CS206) / 'Grade computation'!H$7,""))),""),"")</f>
        <v/>
      </c>
      <c r="AC209" s="232" t="str">
        <f t="shared" si="106"/>
        <v/>
      </c>
      <c r="AD209" s="25" t="str">
        <f>IF(B209 &lt;&gt; "",IF(AND('PRINTABLE (per grading)'!H$16="EXAM", 'PRINTABLE (per grading)'!B$13="Prelim"), IF(ISERROR(SUMIF('Exam (LECTURE ONLY)'!D$20:M$20, "CLO4", 'Exam (LECTURE ONLY)'!D211:M211) / 'Exam (LECTURE ONLY)'!AL$9), "", SUMIF('Exam (LECTURE ONLY)'!D$20:M$20, "CLO4", 'Exam (LECTURE ONLY)'!D211:M211) /'Exam (LECTURE ONLY)'!AL$9),
IF(AND('PRINTABLE (per grading)'!H$16="EXAM", 'PRINTABLE (per grading)'!B$13="Midterm"), IF(ISERROR(SUMIF('Exam (LECTURE ONLY)'!O$20:X$20, "CLO4", 'Exam (LECTURE ONLY)'!O211:X211) / 'Exam (LECTURE ONLY)'!AM$9), "", SUMIF('Exam (LECTURE ONLY)'!O$20:X$20, "CLO4", 'Exam (LECTURE ONLY)'!O211:X211) / 'Exam (LECTURE ONLY)'!AM$9),
IF(AND('PRINTABLE (per grading)'!H$16="EXAM", 'PRINTABLE (per grading)'!B$13="Final"), IF(ISERROR(SUMIF('Exam (LECTURE ONLY)'!Z$20:AI$20, "CLO4", 'Exam (LECTURE ONLY)'!Z211:AI211) / 'Exam (LECTURE ONLY)'!AN$9), "", SUMIF('Exam (LECTURE ONLY)'!Z$20:AI$20, "CLO4", 'Exam (LECTURE ONLY)'!Z211:AI211) / 'Exam (LECTURE ONLY)'!AN$9),
IF(AND('PRINTABLE (per grading)'!H$16="OUTPUT", 'PRINTABLE (per grading)'!B$13="Prelim"), IF(ISERROR(SUMIF(OUTPUT!C$20:M$20, "CLO4", OUTPUT!C211:M211) / OUTPUT!AL$9), "", SUMIF(OUTPUT!C$20:M$20, "CLO4", OUTPUT!C211:M211) / OUTPUT!AL$9),
IF(AND('PRINTABLE (per grading)'!H$16="OUTPUT", 'PRINTABLE (per grading)'!B$13="Midterm"), IF(ISERROR(SUMIF(OUTPUT!O$20:Y$20, "CLO4", OUTPUT!O211:Y211) / OUTPUT!AM$9), "", SUMIF(OUTPUT!O$20:Y$20, "CLO4", OUTPUT!O211:Y211) / OUTPUT!AM$9),
IF(AND('PRINTABLE (per grading)'!H$16="OUTPUT", 'PRINTABLE (per grading)'!B$13="Final"), IF(ISERROR(SUMIF(OUTPUT!AA$20:AI$20, "CLO4", OUTPUT!AA211:AI211) / OUTPUT!AN$9), "", SUMIF(OUTPUT!AA$20:AI$20, "CLO4", OUTPUT!AA211:AI211) / OUTPUT!AN$9),
"")))))),"")</f>
        <v/>
      </c>
      <c r="AE209" s="232" t="str">
        <f t="shared" si="107"/>
        <v/>
      </c>
      <c r="AF209" s="233" t="str">
        <f t="shared" si="108"/>
        <v/>
      </c>
      <c r="AG209" s="25" t="str">
        <f>IF(B209 &lt;&gt; "", IFERROR(IF(C$16 = "PRELIM", SUMIF('Database (LECTURE-RES-PRAC)'!D$14:AG$14, "CLO5", 'Database (LECTURE-RES-PRAC)'!D206:AG206) / 'Grade computation'!F$8, IF(C$16 = "MIDTERM", SUMIF('Database (LECTURE-RES-PRAC)'!AJ$14:BM$14, "CLO5", 'Database (LECTURE-RES-PRAC)'!AJ206:BM206) / 'Grade computation'!G$8, IF(C$16 = "FINAL", SUMIF('Database (LECTURE-RES-PRAC)'!BP$14:CS$14, "CLO5", 'Database (LECTURE-RES-PRAC)'!BP206:CS206) / 'Grade computation'!H$8,""))),""),"")</f>
        <v/>
      </c>
      <c r="AH209" s="232" t="str">
        <f t="shared" si="109"/>
        <v/>
      </c>
      <c r="AI209" s="25" t="str">
        <f>IF(B209 &lt;&gt; "",IF(AND('PRINTABLE (per grading)'!H$16="EXAM", 'PRINTABLE (per grading)'!B$13="Prelim"), IF(ISERROR(SUMIF('Exam (LECTURE ONLY)'!D$20:M$20, "CLO5", 'Exam (LECTURE ONLY)'!D211:M211) / 'Exam (LECTURE ONLY)'!AL$10), "", SUMIF('Exam (LECTURE ONLY)'!D$20:M$20, "CLO5", 'Exam (LECTURE ONLY)'!D211:M211) /'Exam (LECTURE ONLY)'!AL$10),
IF(AND('PRINTABLE (per grading)'!H$16="EXAM", 'PRINTABLE (per grading)'!B$13="Midterm"), IF(ISERROR(SUMIF('Exam (LECTURE ONLY)'!O$20:X$20, "CLO5", 'Exam (LECTURE ONLY)'!O211:X211) / 'Exam (LECTURE ONLY)'!AM$10), "", SUMIF('Exam (LECTURE ONLY)'!O$20:X$20, "CLO5", 'Exam (LECTURE ONLY)'!O211:X211) / 'Exam (LECTURE ONLY)'!AM$10),
IF(AND('PRINTABLE (per grading)'!H$16="EXAM", 'PRINTABLE (per grading)'!B$13="Final"), IF(ISERROR(SUMIF('Exam (LECTURE ONLY)'!Z$20:AI$20, "CLO5", 'Exam (LECTURE ONLY)'!Z211:AI211) / 'Exam (LECTURE ONLY)'!AN$10), "", SUMIF('Exam (LECTURE ONLY)'!Z$20:AI$20, "CLO5", 'Exam (LECTURE ONLY)'!Z211:AI211) / 'Exam (LECTURE ONLY)'!AN$10),
IF(AND('PRINTABLE (per grading)'!H$16="OUTPUT", 'PRINTABLE (per grading)'!B$13="Prelim"), IF(ISERROR(SUMIF(OUTPUT!C$20:M$20, "CLO5", OUTPUT!C211:M211) / OUTPUT!AL$10), "", SUMIF(OUTPUT!C$20:M$20, "CLO5", OUTPUT!C211:M211) / OUTPUT!AL$10),
IF(AND('PRINTABLE (per grading)'!H$16="OUTPUT", 'PRINTABLE (per grading)'!B$13="Midterm"), IF(ISERROR(SUMIF(OUTPUT!O$20:Y$20, "CLO5", OUTPUT!O211:Y211) / OUTPUT!AM$10), "", SUMIF(OUTPUT!O$20:Y$20, "CLO5", OUTPUT!O211:Y211) / OUTPUT!AM$10),
IF(AND('PRINTABLE (per grading)'!H$16="OUTPUT", 'PRINTABLE (per grading)'!B$13="Final"), IF(ISERROR(SUMIF(OUTPUT!AA$20:AI$20, "CLO5", OUTPUT!AA211:AI211) / OUTPUT!AN$10), "", SUMIF(OUTPUT!AA$20:AI$20, "CLO5", OUTPUT!AA211:AI211) / OUTPUT!AN$10),
"")))))),"")</f>
        <v/>
      </c>
      <c r="AJ209" s="232" t="str">
        <f t="shared" si="110"/>
        <v/>
      </c>
      <c r="AK209" s="233" t="str">
        <f t="shared" si="111"/>
        <v/>
      </c>
      <c r="AL209" s="25" t="str">
        <f>IF(B209 &lt;&gt; "", IFERROR(IF(C$16 = "PRELIM", SUMIF('Database (LECTURE-RES-PRAC)'!D$14:AG$14, "CLO6", 'Database (LECTURE-RES-PRAC)'!D206:AG206) / 'Grade computation'!F$9, IF(C$16 = "MIDTERM", SUMIF('Database (LECTURE-RES-PRAC)'!AJ$14:BM$14, "CLO6", 'Database (LECTURE-RES-PRAC)'!AJ206:BM206) / 'Grade computation'!G$9, IF(C$16 = "FINAL", SUMIF('Database (LECTURE-RES-PRAC)'!BP$14:CS$14, "CLO6", 'Database (LECTURE-RES-PRAC)'!BP206:CS206) / 'Grade computation'!H$9,""))),""),"")</f>
        <v/>
      </c>
      <c r="AM209" s="232" t="str">
        <f t="shared" si="112"/>
        <v/>
      </c>
      <c r="AN209" s="25" t="str">
        <f>IF(B209 &lt;&gt; "",IF(AND('PRINTABLE (per grading)'!H$16="EXAM", 'PRINTABLE (per grading)'!B$13="Prelim"), IF(ISERROR(SUMIF('Exam (LECTURE ONLY)'!D$20:M$20, "CLO6", 'Exam (LECTURE ONLY)'!D211:M211) / 'Exam (LECTURE ONLY)'!AL$11), "", SUMIF('Exam (LECTURE ONLY)'!D$20:M$20, "CLO6", 'Exam (LECTURE ONLY)'!D211:M211) /'Exam (LECTURE ONLY)'!AL$11),
IF(AND('PRINTABLE (per grading)'!H$16="EXAM", 'PRINTABLE (per grading)'!B$13="Midterm"), IF(ISERROR(SUMIF('Exam (LECTURE ONLY)'!O$20:X$20, "CLO6", 'Exam (LECTURE ONLY)'!O211:X211) / 'Exam (LECTURE ONLY)'!AM$11), "", SUMIF('Exam (LECTURE ONLY)'!O$20:X$20, "CLO6", 'Exam (LECTURE ONLY)'!O211:X211) / 'Exam (LECTURE ONLY)'!AM$11),
IF(AND('PRINTABLE (per grading)'!H$16="EXAM", 'PRINTABLE (per grading)'!B$13="Final"), IF(ISERROR(SUMIF('Exam (LECTURE ONLY)'!Z$20:AI$20, "CLO6", 'Exam (LECTURE ONLY)'!Z211:AI211) / 'Exam (LECTURE ONLY)'!AN$11), "", SUMIF('Exam (LECTURE ONLY)'!Z$20:AI$20, "CLO6", 'Exam (LECTURE ONLY)'!Z211:AI211) / 'Exam (LECTURE ONLY)'!AN$11),
IF(AND('PRINTABLE (per grading)'!H$16="OUTPUT", 'PRINTABLE (per grading)'!B$13="Prelim"), IF(ISERROR(SUMIF(OUTPUT!C$20:M$20, "CLO6", OUTPUT!C211:M211) / OUTPUT!AL$11), "", SUMIF(OUTPUT!C$20:M$20, "CLO6", OUTPUT!C211:M211) / OUTPUT!AL$11),
IF(AND('PRINTABLE (per grading)'!H$16="OUTPUT", 'PRINTABLE (per grading)'!B$13="Midterm"), IF(ISERROR(SUMIF(OUTPUT!O$20:Y$20, "CLO6", OUTPUT!O211:Y211) / OUTPUT!AM$11), "", SUMIF(OUTPUT!O$20:Y$20, "CLO6", OUTPUT!O211:Y211) / OUTPUT!AM$11),
IF(AND('PRINTABLE (per grading)'!H$16="OUTPUT", 'PRINTABLE (per grading)'!B$13="Final"), IF(ISERROR(SUMIF(OUTPUT!AA$20:AI$20, "CLO6", OUTPUT!AA211:AI211) / OUTPUT!AN$11), "", SUMIF(OUTPUT!AA$20:AI$20, "CLO6", OUTPUT!AA211:AI211) / OUTPUT!AN$11),
"")))))),"")</f>
        <v/>
      </c>
      <c r="AO209" s="232" t="str">
        <f t="shared" si="113"/>
        <v/>
      </c>
      <c r="AP209" s="233" t="str">
        <f t="shared" si="114"/>
        <v/>
      </c>
      <c r="AQ209" s="25" t="str">
        <f>IF(B209 &lt;&gt; "", IFERROR(IF(C$16 = "PRELIM", SUMIF('Database (LECTURE-RES-PRAC)'!D$14:AG$14, "CLO7", 'Database (LECTURE-RES-PRAC)'!D206:AG206) / 'Grade computation'!F$10, IF(C$16 = "MIDTERM", SUMIF('Database (LECTURE-RES-PRAC)'!AJ$14:BM$14, "CLO7", 'Database (LECTURE-RES-PRAC)'!AJ206:BM206) / 'Grade computation'!G$10, IF(C$16 = "FINAL", SUMIF('Database (LECTURE-RES-PRAC)'!BP$14:CS$14, "CLO7", 'Database (LECTURE-RES-PRAC)'!BP206:CS206) / 'Grade computation'!H$10,""))),""),"")</f>
        <v/>
      </c>
      <c r="AR209" s="232" t="str">
        <f t="shared" si="115"/>
        <v/>
      </c>
      <c r="AS209" s="25" t="str">
        <f>IF(B209 &lt;&gt; "",IF(AND('PRINTABLE (per grading)'!H$16="EXAM", 'PRINTABLE (per grading)'!B$13="Prelim"), IF(ISERROR(SUMIF('Exam (LECTURE ONLY)'!D$20:M$20, "CLO7", 'Exam (LECTURE ONLY)'!D211:M211) / 'Exam (LECTURE ONLY)'!AL$12), "", SUMIF('Exam (LECTURE ONLY)'!D$20:M$20, "CLO7", 'Exam (LECTURE ONLY)'!D211:M211) /'Exam (LECTURE ONLY)'!AL$12),
IF(AND('PRINTABLE (per grading)'!H$16="EXAM", 'PRINTABLE (per grading)'!B$13="Midterm"), IF(ISERROR(SUMIF('Exam (LECTURE ONLY)'!O$20:X$20, "CLO7", 'Exam (LECTURE ONLY)'!O211:X211) / 'Exam (LECTURE ONLY)'!AM$12), "", SUMIF('Exam (LECTURE ONLY)'!O$20:X$20, "CLO7", 'Exam (LECTURE ONLY)'!O211:X211) / 'Exam (LECTURE ONLY)'!AM$12),
IF(AND('PRINTABLE (per grading)'!H$16="EXAM", 'PRINTABLE (per grading)'!B$13="Final"), IF(ISERROR(SUMIF('Exam (LECTURE ONLY)'!Z$20:AI$20, "CLO7", 'Exam (LECTURE ONLY)'!Z211:AI211) / 'Exam (LECTURE ONLY)'!AN$12), "", SUMIF('Exam (LECTURE ONLY)'!Z$20:AI$20, "CLO7", 'Exam (LECTURE ONLY)'!Z211:AI211) / 'Exam (LECTURE ONLY)'!AN$12),
IF(AND('PRINTABLE (per grading)'!H$16="OUTPUT", 'PRINTABLE (per grading)'!B$13="Prelim"), IF(ISERROR(SUMIF(OUTPUT!C$20:M$20, "CLO7", OUTPUT!C211:M211) / OUTPUT!AL$12), "", SUMIF(OUTPUT!C$20:M$20, "CLO7", OUTPUT!C211:M211) / OUTPUT!AL$12),
IF(AND('PRINTABLE (per grading)'!H$16="OUTPUT", 'PRINTABLE (per grading)'!B$13="Midterm"), IF(ISERROR(SUMIF(OUTPUT!O$20:Y$20, "CLO7", OUTPUT!O211:Y211) / OUTPUT!AM$12), "", SUMIF(OUTPUT!O$20:Y$20, "CLO7", OUTPUT!O211:Y211) / OUTPUT!AM$12),
IF(AND('PRINTABLE (per grading)'!H$16="OUTPUT", 'PRINTABLE (per grading)'!B$13="Final"), IF(ISERROR(SUMIF(OUTPUT!AA$20:AI$20, "CLO7", OUTPUT!AA211:AI211) / OUTPUT!AN$12), "", SUMIF(OUTPUT!AA$20:AI$20, "CLO7", OUTPUT!AA211:AI211) / OUTPUT!AN$12),
"")))))),"")</f>
        <v/>
      </c>
      <c r="AT209" s="232" t="str">
        <f t="shared" si="116"/>
        <v/>
      </c>
      <c r="AU209" s="233" t="str">
        <f t="shared" si="117"/>
        <v/>
      </c>
      <c r="AV209" s="25" t="str">
        <f>IF(B209 &lt;&gt; "", IFERROR(IF(C$16 = "PRELIM", SUMIF('Database (LECTURE-RES-PRAC)'!D$14:AG$14, "CLO8", 'Database (LECTURE-RES-PRAC)'!D206:AG206) / 'Grade computation'!F$11, IF(C$16 = "MIDTERM", SUMIF('Database (LECTURE-RES-PRAC)'!AJ$14:BM$14, "CLO8", 'Database (LECTURE-RES-PRAC)'!AJ206:BM206) / 'Grade computation'!G$11, IF(C$16 = "FINAL", SUMIF('Database (LECTURE-RES-PRAC)'!BP$14:CS$14, "CLO8", 'Database (LECTURE-RES-PRAC)'!BP206:CS206) / 'Grade computation'!H$11,""))),""),"")</f>
        <v/>
      </c>
      <c r="AW209" s="232" t="str">
        <f t="shared" si="118"/>
        <v/>
      </c>
      <c r="AX209" s="25" t="str">
        <f>IF(B209 &lt;&gt; "",IF(AND('PRINTABLE (per grading)'!H$16="EXAM", 'PRINTABLE (per grading)'!B$13="Prelim"), IF(ISERROR(SUMIF('Exam (LECTURE ONLY)'!D$20:M$20, "CLO8", 'Exam (LECTURE ONLY)'!D211:M211) / 'Exam (LECTURE ONLY)'!AL$13), "", SUMIF('Exam (LECTURE ONLY)'!D$20:M$20, "CLO8", 'Exam (LECTURE ONLY)'!D211:M211) /'Exam (LECTURE ONLY)'!AL$13),
IF(AND('PRINTABLE (per grading)'!H$16="EXAM", 'PRINTABLE (per grading)'!B$13="Midterm"), IF(ISERROR(SUMIF('Exam (LECTURE ONLY)'!O$20:X$20, "CLO8", 'Exam (LECTURE ONLY)'!O211:X211) / 'Exam (LECTURE ONLY)'!AM$13), "", SUMIF('Exam (LECTURE ONLY)'!O$20:X$20, "CLO8", 'Exam (LECTURE ONLY)'!O211:X211) / 'Exam (LECTURE ONLY)'!AM$13),
IF(AND('PRINTABLE (per grading)'!H$16="EXAM", 'PRINTABLE (per grading)'!B$13="Final"), IF(ISERROR(SUMIF('Exam (LECTURE ONLY)'!Z$20:AI$20, "CLO8", 'Exam (LECTURE ONLY)'!Z211:AI211) / 'Exam (LECTURE ONLY)'!AN$13), "", SUMIF('Exam (LECTURE ONLY)'!Z$20:AI$20, "CLO8", 'Exam (LECTURE ONLY)'!Z211:AI211) / 'Exam (LECTURE ONLY)'!AN$13),
IF(AND('PRINTABLE (per grading)'!H$16="OUTPUT", 'PRINTABLE (per grading)'!B$13="Prelim"), IF(ISERROR(SUMIF(OUTPUT!C$20:M$20, "CLO8", OUTPUT!C211:M211) / OUTPUT!AL$13), "", SUMIF(OUTPUT!C$20:M$20, "CLO8", OUTPUT!C211:M211) / OUTPUT!AL$13),
IF(AND('PRINTABLE (per grading)'!H$16="OUTPUT", 'PRINTABLE (per grading)'!B$13="Midterm"), IF(ISERROR(SUMIF(OUTPUT!O$20:Y$20, "CLO8", OUTPUT!O211:Y211) / OUTPUT!AM$13), "", SUMIF(OUTPUT!O$20:Y$20, "CLO8", OUTPUT!O211:Y211) / OUTPUT!AM$13),
IF(AND('PRINTABLE (per grading)'!H$16="OUTPUT", 'PRINTABLE (per grading)'!B$13="Final"), IF(ISERROR(SUMIF(OUTPUT!AA$20:AI$20, "CLO8", OUTPUT!AA211:AI211) / OUTPUT!AN$13), "", SUMIF(OUTPUT!AA$20:AI$20, "CLO8", OUTPUT!AA211:AI211) / OUTPUT!AN$13),
"")))))),"")</f>
        <v/>
      </c>
      <c r="AY209" s="232" t="str">
        <f t="shared" si="119"/>
        <v/>
      </c>
      <c r="AZ209" s="233" t="str">
        <f t="shared" si="120"/>
        <v/>
      </c>
      <c r="BA209" s="25" t="str">
        <f>IF(B209 &lt;&gt; "", IFERROR(IF(C$16 = "PRELIM", SUMIF('Database (LECTURE-RES-PRAC)'!D$14:AG$14, "CLO9", 'Database (LECTURE-RES-PRAC)'!D206:AG206) / 'Grade computation'!F$12, IF(C$16 = "MIDTERM", SUMIF('Database (LECTURE-RES-PRAC)'!AJ$14:BM$14, "CLO9", 'Database (LECTURE-RES-PRAC)'!AJ206:BM206) / 'Grade computation'!G$12, IF(C$16 = "FINAL", SUMIF('Database (LECTURE-RES-PRAC)'!BP$14:CS$14, "CLO9", 'Database (LECTURE-RES-PRAC)'!BP206:CS206) / 'Grade computation'!H$12,""))),""),"")</f>
        <v/>
      </c>
      <c r="BB209" s="232" t="str">
        <f t="shared" si="121"/>
        <v/>
      </c>
      <c r="BC209" s="25" t="str">
        <f>IF(B209 &lt;&gt; "",IF(AND('PRINTABLE (per grading)'!H$16="EXAM", 'PRINTABLE (per grading)'!B$13="Prelim"), IF(ISERROR(SUMIF('Exam (LECTURE ONLY)'!D$20:M$20, "CLO9", 'Exam (LECTURE ONLY)'!D211:M211) / 'Exam (LECTURE ONLY)'!AL$14), "", SUMIF('Exam (LECTURE ONLY)'!D$20:M$20, "CLO9", 'Exam (LECTURE ONLY)'!D211:M211) /'Exam (LECTURE ONLY)'!AL$14),
IF(AND('PRINTABLE (per grading)'!H$16="EXAM", 'PRINTABLE (per grading)'!B$13="Midterm"), IF(ISERROR(SUMIF('Exam (LECTURE ONLY)'!O$20:X$20, "CLO9", 'Exam (LECTURE ONLY)'!O211:X211) / 'Exam (LECTURE ONLY)'!AM$14), "", SUMIF('Exam (LECTURE ONLY)'!O$20:X$20, "CLO9", 'Exam (LECTURE ONLY)'!O211:X211) / 'Exam (LECTURE ONLY)'!AM$14),
IF(AND('PRINTABLE (per grading)'!H$16="EXAM", 'PRINTABLE (per grading)'!B$13="Final"), IF(ISERROR(SUMIF('Exam (LECTURE ONLY)'!Z$20:AI$20, "CLO9", 'Exam (LECTURE ONLY)'!Z211:AI211) / 'Exam (LECTURE ONLY)'!AN$14), "", SUMIF('Exam (LECTURE ONLY)'!Z$20:AI$20, "CLO9", 'Exam (LECTURE ONLY)'!Z211:AI211) / 'Exam (LECTURE ONLY)'!AN$14),
IF(AND('PRINTABLE (per grading)'!H$16="OUTPUT", 'PRINTABLE (per grading)'!B$13="Prelim"), IF(ISERROR(SUMIF(OUTPUT!C$20:M$20, "CLO9", OUTPUT!C211:M211) / OUTPUT!AL$14), "", SUMIF(OUTPUT!C$20:M$20, "CLO9", OUTPUT!C211:M211) / OUTPUT!AL$14),
IF(AND('PRINTABLE (per grading)'!H$16="OUTPUT", 'PRINTABLE (per grading)'!B$13="Midterm"), IF(ISERROR(SUMIF(OUTPUT!O$20:Y$20, "CLO9", OUTPUT!O211:Y211) / OUTPUT!AM$14), "", SUMIF(OUTPUT!O$20:Y$20, "CLO9", OUTPUT!O211:Y211) / OUTPUT!AM$14),
IF(AND('PRINTABLE (per grading)'!H$16="OUTPUT", 'PRINTABLE (per grading)'!B$13="Final"), IF(ISERROR(SUMIF(OUTPUT!AA$20:AI$20, "CLO9", OUTPUT!AA211:AI211) / OUTPUT!AN$14), "", SUMIF(OUTPUT!AA$20:AI$20, "CLO9", OUTPUT!AA211:AI211) / OUTPUT!AN$14),
"")))))),"")</f>
        <v/>
      </c>
      <c r="BD209" s="232" t="str">
        <f t="shared" si="122"/>
        <v/>
      </c>
      <c r="BE209" s="233" t="str">
        <f t="shared" si="123"/>
        <v/>
      </c>
      <c r="BF209" s="25" t="str">
        <f>IF(B209 &lt;&gt; "", IFERROR(IF(C$16 = "PRELIM", SUMIF('Database (LECTURE-RES-PRAC)'!D$14:AG$14, "CLO10", 'Database (LECTURE-RES-PRAC)'!D206:AG206) / 'Grade computation'!F$13, IF(C$16 = "MIDTERM", SUMIF('Database (LECTURE-RES-PRAC)'!AJ$14:BM$14, "CLO10", 'Database (LECTURE-RES-PRAC)'!AJ206:BM206) / 'Grade computation'!G$13, IF(C$16 = "FINAL", SUMIF('Database (LECTURE-RES-PRAC)'!BP$14:CS$14, "CLO10", 'Database (LECTURE-RES-PRAC)'!BP206:CS206) / 'Grade computation'!H$13,""))),""),"")</f>
        <v/>
      </c>
      <c r="BG209" s="232" t="str">
        <f t="shared" si="124"/>
        <v/>
      </c>
      <c r="BH209" s="25" t="str">
        <f>IF(B209 &lt;&gt; "",IF(AND('PRINTABLE (per grading)'!H$16="EXAM", 'PRINTABLE (per grading)'!B$13="Prelim"), IF(ISERROR(SUMIF('Exam (LECTURE ONLY)'!D$20:M$20, "CLO10", 'Exam (LECTURE ONLY)'!D211:M211) / 'Exam (LECTURE ONLY)'!AL$15), "", SUMIF('Exam (LECTURE ONLY)'!D$20:M$20, "CLO10", 'Exam (LECTURE ONLY)'!D211:M211) /'Exam (LECTURE ONLY)'!AL$15),
IF(AND('PRINTABLE (per grading)'!H$16="EXAM", 'PRINTABLE (per grading)'!B$13="Midterm"), IF(ISERROR(SUMIF('Exam (LECTURE ONLY)'!O$20:X$20, "CLO10", 'Exam (LECTURE ONLY)'!O211:X211) / 'Exam (LECTURE ONLY)'!AM$15), "", SUMIF('Exam (LECTURE ONLY)'!O$20:X$20, "CLO10", 'Exam (LECTURE ONLY)'!O211:X211) / 'Exam (LECTURE ONLY)'!AM$15),
IF(AND('PRINTABLE (per grading)'!H$16="EXAM", 'PRINTABLE (per grading)'!B$13="Final"), IF(ISERROR(SUMIF('Exam (LECTURE ONLY)'!Z$20:AI$20, "CLO10", 'Exam (LECTURE ONLY)'!Z211:AI211) / 'Exam (LECTURE ONLY)'!AN$15), "", SUMIF('Exam (LECTURE ONLY)'!Z$20:AI$20, "CLO10", 'Exam (LECTURE ONLY)'!Z211:AI211) / 'Exam (LECTURE ONLY)'!AN$15),
IF(AND('PRINTABLE (per grading)'!H$16="OUTPUT", 'PRINTABLE (per grading)'!B$13="Prelim"), IF(ISERROR(SUMIF(OUTPUT!C$20:M$20, "CLO10", OUTPUT!C211:M211) / OUTPUT!AL$15), "", SUMIF(OUTPUT!C$20:M$20, "CLO10", OUTPUT!C211:M211) / OUTPUT!AL$15),
IF(AND('PRINTABLE (per grading)'!H$16="OUTPUT", 'PRINTABLE (per grading)'!B$13="Midterm"), IF(ISERROR(SUMIF(OUTPUT!O$20:Y$20, "CLO10", OUTPUT!O211:Y211) / OUTPUT!AM$15), "", SUMIF(OUTPUT!O$20:Y$20, "CLO10", OUTPUT!O211:Y211) / OUTPUT!AM$15),
IF(AND('PRINTABLE (per grading)'!H$16="OUTPUT", 'PRINTABLE (per grading)'!B$13="Final"), IF(ISERROR(SUMIF(OUTPUT!AA$20:AI$20, "CLO10", OUTPUT!AA211:AI211) / OUTPUT!AN$15), "", SUMIF(OUTPUT!AA$20:AI$20, "CLO10", OUTPUT!AA211:AI211) / OUTPUT!AN$15),
"")))))),"")</f>
        <v/>
      </c>
      <c r="BI209" s="232" t="str">
        <f t="shared" si="125"/>
        <v/>
      </c>
      <c r="BJ209" s="233" t="str">
        <f t="shared" si="126"/>
        <v/>
      </c>
      <c r="BK209" s="2"/>
    </row>
    <row r="210" spans="1:63" ht="20.100000000000001" customHeight="1">
      <c r="A210" s="212" t="str">
        <f>IF(ISBLANK('Database (LECTURE-RES-PRAC)'!A207),"",'Database (LECTURE-RES-PRAC)'!A207)</f>
        <v/>
      </c>
      <c r="B210" s="213" t="str">
        <f>IF(ISBLANK('Database (LECTURE-RES-PRAC)'!B207),"",'Database (LECTURE-RES-PRAC)'!B207)</f>
        <v/>
      </c>
      <c r="C210" s="134" t="str">
        <f>IF(B210&lt;&gt;"",IF(C$16="PRELIM",'Grade computation'!C210, IF(C$16="MIDTERM",'Grade computation'!K210, IF(C$16="FINAL",'Grade computation'!S210,""))),"")</f>
        <v/>
      </c>
      <c r="D210" s="135" t="str">
        <f t="shared" si="1"/>
        <v/>
      </c>
      <c r="E210" s="134" t="str">
        <f>IF(B210&lt;&gt;"", IF(C$16="PRELIM",'Grade computation'!E210, IF(C$16="MIDTERM",'Grade computation'!M210, IF(C$16="FINAL",'Grade computation'!U210,""))),"")</f>
        <v/>
      </c>
      <c r="F210" s="136" t="str">
        <f t="shared" si="2"/>
        <v/>
      </c>
      <c r="G210" s="137" t="str">
        <f t="shared" si="3"/>
        <v/>
      </c>
      <c r="H210" s="207" t="str">
        <f>IF(B210&lt;&gt;"",IF(C$16="PRELIM", 'Grade computation'!H210, IF(C$16="MIDTERM", 'Grade computation'!P210, IF(C$16="FINAL",'Grade computation'!X210, ""))),"")</f>
        <v/>
      </c>
      <c r="I210" s="137" t="str">
        <f t="shared" si="4"/>
        <v/>
      </c>
      <c r="J210" s="139" t="str">
        <f t="shared" si="5"/>
        <v/>
      </c>
      <c r="K210" s="377" t="str">
        <f t="shared" si="6"/>
        <v/>
      </c>
      <c r="L210" s="434"/>
      <c r="M210" s="25" t="str">
        <f>IF(B210 &lt;&gt; "", IFERROR(IF(C$16 = "PRELIM", SUMIF('Database (LECTURE-RES-PRAC)'!D$14:AG$14, "CLO1", 'Database (LECTURE-RES-PRAC)'!D207:AG207) / 'Grade computation'!F$4, IF(C$16 = "MIDTERM", SUMIF('Database (LECTURE-RES-PRAC)'!AJ$14:BM$14, "CLO1", 'Database (LECTURE-RES-PRAC)'!AJ207:BM207) / 'Grade computation'!G$4, IF(C$16 = "FINAL", SUMIF('Database (LECTURE-RES-PRAC)'!BP$14:CS$14, "CLO1", 'Database (LECTURE-RES-PRAC)'!BP207:CS207) / 'Grade computation'!H$4,""))),""),"")</f>
        <v/>
      </c>
      <c r="N210" s="232" t="str">
        <f t="shared" si="97"/>
        <v/>
      </c>
      <c r="O210" s="25" t="str">
        <f>IF(B210 &lt;&gt; "",IF(AND('PRINTABLE (per grading)'!H$16="EXAM", 'PRINTABLE (per grading)'!B$13="Prelim"), IF(ISERROR(SUMIF('Exam (LECTURE ONLY)'!D$20:M$20, "CLO1", 'Exam (LECTURE ONLY)'!D212:M212) / 'Exam (LECTURE ONLY)'!AL$6), "", SUMIF('Exam (LECTURE ONLY)'!D$20:M$20, "CLO1", 'Exam (LECTURE ONLY)'!D212:M212) /'Exam (LECTURE ONLY)'!AL$6),
IF(AND('PRINTABLE (per grading)'!H$16="EXAM", 'PRINTABLE (per grading)'!B$13="Midterm"), IF(ISERROR(SUMIF('Exam (LECTURE ONLY)'!O$20:X$20, "CLO1", 'Exam (LECTURE ONLY)'!O212:X212) / 'Exam (LECTURE ONLY)'!AM$6), "", SUMIF('Exam (LECTURE ONLY)'!O$20:X$20, "CLO1", 'Exam (LECTURE ONLY)'!O212:X212) / 'Exam (LECTURE ONLY)'!AM$6),
IF(AND('PRINTABLE (per grading)'!H$16="EXAM", 'PRINTABLE (per grading)'!B$13="Final"), IF(ISERROR(SUMIF('Exam (LECTURE ONLY)'!Z$20:AI$20, "CLO1", 'Exam (LECTURE ONLY)'!Z212:AI212) / 'Exam (LECTURE ONLY)'!AN$6), "", SUMIF('Exam (LECTURE ONLY)'!Z$20:AI$20, "CLO1", 'Exam (LECTURE ONLY)'!Z212:AI212) / 'Exam (LECTURE ONLY)'!AN$6),
IF(AND('PRINTABLE (per grading)'!H$16="OUTPUT", 'PRINTABLE (per grading)'!B$13="Prelim"), IF(ISERROR(SUMIF(OUTPUT!C$20:M$20, "CLO1", OUTPUT!C212:M212) / OUTPUT!AL$6), "", SUMIF(OUTPUT!C$20:M$20, "CLO1", OUTPUT!C212:M212) / OUTPUT!AL$6),
IF(AND('PRINTABLE (per grading)'!H$16="OUTPUT", 'PRINTABLE (per grading)'!B$13="Midterm"), IF(ISERROR(SUMIF(OUTPUT!O$20:Y$20, "CLO1", OUTPUT!O212:Y212) / OUTPUT!AM$6), "", SUMIF(OUTPUT!O$20:Y$20, "CLO1", OUTPUT!O212:Y212) / OUTPUT!AM$6),
IF(AND('PRINTABLE (per grading)'!H$16="OUTPUT", 'PRINTABLE (per grading)'!B$13="Final"), IF(ISERROR(SUMIF(OUTPUT!AA$20:AI$20, "CLO1", OUTPUT!AA212:AI212) / OUTPUT!AN$6), "", SUMIF(OUTPUT!AA$20:AI$20, "CLO1", OUTPUT!AA212:AI212) / OUTPUT!AN$6),
"")))))),"")</f>
        <v/>
      </c>
      <c r="P210" s="232" t="str">
        <f t="shared" si="98"/>
        <v/>
      </c>
      <c r="Q210" s="233" t="str">
        <f t="shared" si="99"/>
        <v/>
      </c>
      <c r="R210" s="25" t="str">
        <f>IF(B210 &lt;&gt; "", IFERROR(IF(C$16 = "PRELIM", SUMIF('Database (LECTURE-RES-PRAC)'!D$14:AG$14, "CLO2", 'Database (LECTURE-RES-PRAC)'!D207:AG207) / 'Grade computation'!F$5, IF(C$16 = "MIDTERM", SUMIF('Database (LECTURE-RES-PRAC)'!AJ$14:BM$14, "CLO2", 'Database (LECTURE-RES-PRAC)'!AJ207:BM207) / 'Grade computation'!G$5, IF(C$16 = "FINAL", SUMIF('Database (LECTURE-RES-PRAC)'!BP$14:CS$14, "CLO2", 'Database (LECTURE-RES-PRAC)'!BP207:CS207) / 'Grade computation'!H$5,""))),""),"")</f>
        <v/>
      </c>
      <c r="S210" s="232" t="str">
        <f t="shared" si="100"/>
        <v/>
      </c>
      <c r="T210" s="25" t="str">
        <f>IF(B210 &lt;&gt; "",IF(AND('PRINTABLE (per grading)'!H$16="EXAM", 'PRINTABLE (per grading)'!B$13="Prelim"), IF(ISERROR(SUMIF('Exam (LECTURE ONLY)'!D$20:M$20, "CLO2", 'Exam (LECTURE ONLY)'!D212:M212) / 'Exam (LECTURE ONLY)'!AL$7), "", SUMIF('Exam (LECTURE ONLY)'!D$20:M$20, "CLO2", 'Exam (LECTURE ONLY)'!D212:M212) /'Exam (LECTURE ONLY)'!AL$7),
IF(AND('PRINTABLE (per grading)'!H$16="EXAM", 'PRINTABLE (per grading)'!B$13="Midterm"), IF(ISERROR(SUMIF('Exam (LECTURE ONLY)'!O$20:X$20, "CLO2", 'Exam (LECTURE ONLY)'!O212:X212) / 'Exam (LECTURE ONLY)'!AM$7), "", SUMIF('Exam (LECTURE ONLY)'!O$20:X$20, "CLO2", 'Exam (LECTURE ONLY)'!O212:X212) / 'Exam (LECTURE ONLY)'!AM$7),
IF(AND('PRINTABLE (per grading)'!H$16="EXAM", 'PRINTABLE (per grading)'!B$13="Final"), IF(ISERROR(SUMIF('Exam (LECTURE ONLY)'!Z$20:AI$20, "CLO2", 'Exam (LECTURE ONLY)'!Z212:AI212) / 'Exam (LECTURE ONLY)'!AN$7), "", SUMIF('Exam (LECTURE ONLY)'!Z$20:AI$20, "CLO2", 'Exam (LECTURE ONLY)'!Z212:AI212) / 'Exam (LECTURE ONLY)'!AN$7),
IF(AND('PRINTABLE (per grading)'!H$16="OUTPUT", 'PRINTABLE (per grading)'!B$13="Prelim"), IF(ISERROR(SUMIF(OUTPUT!C$20:M$20, "CLO2", OUTPUT!C212:M212) / OUTPUT!AL$7), "", SUMIF(OUTPUT!C$20:M$20, "CLO2", OUTPUT!C212:M212) / OUTPUT!AL$7),
IF(AND('PRINTABLE (per grading)'!H$16="OUTPUT", 'PRINTABLE (per grading)'!B$13="Midterm"), IF(ISERROR(SUMIF(OUTPUT!O$20:Y$20, "CLO2", OUTPUT!O212:Y212) / OUTPUT!AM$7), "", SUMIF(OUTPUT!O$20:Y$20, "CLO2", OUTPUT!O212:Y212) / OUTPUT!AM$7),
IF(AND('PRINTABLE (per grading)'!H$16="OUTPUT", 'PRINTABLE (per grading)'!B$13="Final"), IF(ISERROR(SUMIF(OUTPUT!AA$20:AI$20, "CLO2", OUTPUT!AA212:AI212) / OUTPUT!AN$7), "", SUMIF(OUTPUT!AA$20:AI$20, "CLO2", OUTPUT!AA212:AI212) / OUTPUT!AN$7),
"")))))),"")</f>
        <v/>
      </c>
      <c r="U210" s="232" t="str">
        <f t="shared" si="101"/>
        <v/>
      </c>
      <c r="V210" s="233" t="str">
        <f t="shared" si="102"/>
        <v/>
      </c>
      <c r="W210" s="25" t="str">
        <f>IF(B210 &lt;&gt; "", IFERROR(IF(C$16 = "PRELIM", SUMIF('Database (LECTURE-RES-PRAC)'!D$14:AG$14, "CLO3", 'Database (LECTURE-RES-PRAC)'!D207:AG207) / 'Grade computation'!F$6, IF(C$16 = "MIDTERM", SUMIF('Database (LECTURE-RES-PRAC)'!AJ$14:BM$14, "CLO3", 'Database (LECTURE-RES-PRAC)'!AJ207:BM207) / 'Grade computation'!G$6, IF(C$16 = "FINAL", SUMIF('Database (LECTURE-RES-PRAC)'!BP$14:CS$14, "CLO3", 'Database (LECTURE-RES-PRAC)'!BP207:CS207) / 'Grade computation'!H$6,""))),""),"")</f>
        <v/>
      </c>
      <c r="X210" s="232" t="str">
        <f t="shared" si="103"/>
        <v/>
      </c>
      <c r="Y210" s="25" t="str">
        <f>IF(B210 &lt;&gt; "",IF(AND('PRINTABLE (per grading)'!H$16="EXAM", 'PRINTABLE (per grading)'!B$13="Prelim"), IF(ISERROR(SUMIF('Exam (LECTURE ONLY)'!D$20:M$20, "CLO3", 'Exam (LECTURE ONLY)'!D212:M212) / 'Exam (LECTURE ONLY)'!AL$8), "", SUMIF('Exam (LECTURE ONLY)'!D$20:M$20, "CLO3", 'Exam (LECTURE ONLY)'!D212:M212) /'Exam (LECTURE ONLY)'!AL$8),
IF(AND('PRINTABLE (per grading)'!H$16="EXAM", 'PRINTABLE (per grading)'!B$13="Midterm"), IF(ISERROR(SUMIF('Exam (LECTURE ONLY)'!O$20:X$20, "CLO3", 'Exam (LECTURE ONLY)'!O212:X212) / 'Exam (LECTURE ONLY)'!AM$8), "", SUMIF('Exam (LECTURE ONLY)'!O$20:X$20, "CLO3", 'Exam (LECTURE ONLY)'!O212:X212) / 'Exam (LECTURE ONLY)'!AM$8),
IF(AND('PRINTABLE (per grading)'!H$16="EXAM", 'PRINTABLE (per grading)'!B$13="Final"), IF(ISERROR(SUMIF('Exam (LECTURE ONLY)'!Z$20:AI$20, "CLO3", 'Exam (LECTURE ONLY)'!Z212:AI212) / 'Exam (LECTURE ONLY)'!AN$8), "", SUMIF('Exam (LECTURE ONLY)'!Z$20:AI$20, "CLO3", 'Exam (LECTURE ONLY)'!Z212:AI212) / 'Exam (LECTURE ONLY)'!AN$8),
IF(AND('PRINTABLE (per grading)'!H$16="OUTPUT", 'PRINTABLE (per grading)'!B$13="Prelim"), IF(ISERROR(SUMIF(OUTPUT!C$20:M$20, "CLO3", OUTPUT!C212:M212) / OUTPUT!AL$8), "", SUMIF(OUTPUT!C$20:M$20, "CLO3", OUTPUT!C212:M212) / OUTPUT!AL$8),
IF(AND('PRINTABLE (per grading)'!H$16="OUTPUT", 'PRINTABLE (per grading)'!B$13="Midterm"), IF(ISERROR(SUMIF(OUTPUT!O$20:Y$20, "CLO3", OUTPUT!O212:Y212) / OUTPUT!AM$8), "", SUMIF(OUTPUT!O$20:Y$20, "CLO3", OUTPUT!O212:Y212) / OUTPUT!AM$8),
IF(AND('PRINTABLE (per grading)'!H$16="OUTPUT", 'PRINTABLE (per grading)'!B$13="Final"), IF(ISERROR(SUMIF(OUTPUT!AA$20:AI$20, "CLO3", OUTPUT!AA212:AI212) / OUTPUT!AN$8), "", SUMIF(OUTPUT!AA$20:AI$20, "CLO3", OUTPUT!AA212:AI212) / OUTPUT!AN$8),
"" )))))),"")</f>
        <v/>
      </c>
      <c r="Z210" s="232" t="str">
        <f t="shared" si="104"/>
        <v/>
      </c>
      <c r="AA210" s="233" t="str">
        <f t="shared" si="105"/>
        <v/>
      </c>
      <c r="AB210" s="25" t="str">
        <f>IF(B210 &lt;&gt; "", IFERROR(IF(C$16 = "PRELIM", SUMIF('Database (LECTURE-RES-PRAC)'!D$14:AG$14, "CLO4", 'Database (LECTURE-RES-PRAC)'!D207:AG207) / 'Grade computation'!F$7, IF(C$16 = "MIDTERM", SUMIF('Database (LECTURE-RES-PRAC)'!AJ$14:BM$14, "CLO4", 'Database (LECTURE-RES-PRAC)'!AJ207:BM207) / 'Grade computation'!G$7, IF(C$16 = "FINAL", SUMIF('Database (LECTURE-RES-PRAC)'!BP$14:CS$14, "CLO4", 'Database (LECTURE-RES-PRAC)'!BP207:CS207) / 'Grade computation'!H$7,""))),""),"")</f>
        <v/>
      </c>
      <c r="AC210" s="232" t="str">
        <f t="shared" si="106"/>
        <v/>
      </c>
      <c r="AD210" s="25" t="str">
        <f>IF(B210 &lt;&gt; "",IF(AND('PRINTABLE (per grading)'!H$16="EXAM", 'PRINTABLE (per grading)'!B$13="Prelim"), IF(ISERROR(SUMIF('Exam (LECTURE ONLY)'!D$20:M$20, "CLO4", 'Exam (LECTURE ONLY)'!D212:M212) / 'Exam (LECTURE ONLY)'!AL$9), "", SUMIF('Exam (LECTURE ONLY)'!D$20:M$20, "CLO4", 'Exam (LECTURE ONLY)'!D212:M212) /'Exam (LECTURE ONLY)'!AL$9),
IF(AND('PRINTABLE (per grading)'!H$16="EXAM", 'PRINTABLE (per grading)'!B$13="Midterm"), IF(ISERROR(SUMIF('Exam (LECTURE ONLY)'!O$20:X$20, "CLO4", 'Exam (LECTURE ONLY)'!O212:X212) / 'Exam (LECTURE ONLY)'!AM$9), "", SUMIF('Exam (LECTURE ONLY)'!O$20:X$20, "CLO4", 'Exam (LECTURE ONLY)'!O212:X212) / 'Exam (LECTURE ONLY)'!AM$9),
IF(AND('PRINTABLE (per grading)'!H$16="EXAM", 'PRINTABLE (per grading)'!B$13="Final"), IF(ISERROR(SUMIF('Exam (LECTURE ONLY)'!Z$20:AI$20, "CLO4", 'Exam (LECTURE ONLY)'!Z212:AI212) / 'Exam (LECTURE ONLY)'!AN$9), "", SUMIF('Exam (LECTURE ONLY)'!Z$20:AI$20, "CLO4", 'Exam (LECTURE ONLY)'!Z212:AI212) / 'Exam (LECTURE ONLY)'!AN$9),
IF(AND('PRINTABLE (per grading)'!H$16="OUTPUT", 'PRINTABLE (per grading)'!B$13="Prelim"), IF(ISERROR(SUMIF(OUTPUT!C$20:M$20, "CLO4", OUTPUT!C212:M212) / OUTPUT!AL$9), "", SUMIF(OUTPUT!C$20:M$20, "CLO4", OUTPUT!C212:M212) / OUTPUT!AL$9),
IF(AND('PRINTABLE (per grading)'!H$16="OUTPUT", 'PRINTABLE (per grading)'!B$13="Midterm"), IF(ISERROR(SUMIF(OUTPUT!O$20:Y$20, "CLO4", OUTPUT!O212:Y212) / OUTPUT!AM$9), "", SUMIF(OUTPUT!O$20:Y$20, "CLO4", OUTPUT!O212:Y212) / OUTPUT!AM$9),
IF(AND('PRINTABLE (per grading)'!H$16="OUTPUT", 'PRINTABLE (per grading)'!B$13="Final"), IF(ISERROR(SUMIF(OUTPUT!AA$20:AI$20, "CLO4", OUTPUT!AA212:AI212) / OUTPUT!AN$9), "", SUMIF(OUTPUT!AA$20:AI$20, "CLO4", OUTPUT!AA212:AI212) / OUTPUT!AN$9),
"")))))),"")</f>
        <v/>
      </c>
      <c r="AE210" s="232" t="str">
        <f t="shared" si="107"/>
        <v/>
      </c>
      <c r="AF210" s="233" t="str">
        <f t="shared" si="108"/>
        <v/>
      </c>
      <c r="AG210" s="25" t="str">
        <f>IF(B210 &lt;&gt; "", IFERROR(IF(C$16 = "PRELIM", SUMIF('Database (LECTURE-RES-PRAC)'!D$14:AG$14, "CLO5", 'Database (LECTURE-RES-PRAC)'!D207:AG207) / 'Grade computation'!F$8, IF(C$16 = "MIDTERM", SUMIF('Database (LECTURE-RES-PRAC)'!AJ$14:BM$14, "CLO5", 'Database (LECTURE-RES-PRAC)'!AJ207:BM207) / 'Grade computation'!G$8, IF(C$16 = "FINAL", SUMIF('Database (LECTURE-RES-PRAC)'!BP$14:CS$14, "CLO5", 'Database (LECTURE-RES-PRAC)'!BP207:CS207) / 'Grade computation'!H$8,""))),""),"")</f>
        <v/>
      </c>
      <c r="AH210" s="232" t="str">
        <f t="shared" si="109"/>
        <v/>
      </c>
      <c r="AI210" s="25" t="str">
        <f>IF(B210 &lt;&gt; "",IF(AND('PRINTABLE (per grading)'!H$16="EXAM", 'PRINTABLE (per grading)'!B$13="Prelim"), IF(ISERROR(SUMIF('Exam (LECTURE ONLY)'!D$20:M$20, "CLO5", 'Exam (LECTURE ONLY)'!D212:M212) / 'Exam (LECTURE ONLY)'!AL$10), "", SUMIF('Exam (LECTURE ONLY)'!D$20:M$20, "CLO5", 'Exam (LECTURE ONLY)'!D212:M212) /'Exam (LECTURE ONLY)'!AL$10),
IF(AND('PRINTABLE (per grading)'!H$16="EXAM", 'PRINTABLE (per grading)'!B$13="Midterm"), IF(ISERROR(SUMIF('Exam (LECTURE ONLY)'!O$20:X$20, "CLO5", 'Exam (LECTURE ONLY)'!O212:X212) / 'Exam (LECTURE ONLY)'!AM$10), "", SUMIF('Exam (LECTURE ONLY)'!O$20:X$20, "CLO5", 'Exam (LECTURE ONLY)'!O212:X212) / 'Exam (LECTURE ONLY)'!AM$10),
IF(AND('PRINTABLE (per grading)'!H$16="EXAM", 'PRINTABLE (per grading)'!B$13="Final"), IF(ISERROR(SUMIF('Exam (LECTURE ONLY)'!Z$20:AI$20, "CLO5", 'Exam (LECTURE ONLY)'!Z212:AI212) / 'Exam (LECTURE ONLY)'!AN$10), "", SUMIF('Exam (LECTURE ONLY)'!Z$20:AI$20, "CLO5", 'Exam (LECTURE ONLY)'!Z212:AI212) / 'Exam (LECTURE ONLY)'!AN$10),
IF(AND('PRINTABLE (per grading)'!H$16="OUTPUT", 'PRINTABLE (per grading)'!B$13="Prelim"), IF(ISERROR(SUMIF(OUTPUT!C$20:M$20, "CLO5", OUTPUT!C212:M212) / OUTPUT!AL$10), "", SUMIF(OUTPUT!C$20:M$20, "CLO5", OUTPUT!C212:M212) / OUTPUT!AL$10),
IF(AND('PRINTABLE (per grading)'!H$16="OUTPUT", 'PRINTABLE (per grading)'!B$13="Midterm"), IF(ISERROR(SUMIF(OUTPUT!O$20:Y$20, "CLO5", OUTPUT!O212:Y212) / OUTPUT!AM$10), "", SUMIF(OUTPUT!O$20:Y$20, "CLO5", OUTPUT!O212:Y212) / OUTPUT!AM$10),
IF(AND('PRINTABLE (per grading)'!H$16="OUTPUT", 'PRINTABLE (per grading)'!B$13="Final"), IF(ISERROR(SUMIF(OUTPUT!AA$20:AI$20, "CLO5", OUTPUT!AA212:AI212) / OUTPUT!AN$10), "", SUMIF(OUTPUT!AA$20:AI$20, "CLO5", OUTPUT!AA212:AI212) / OUTPUT!AN$10),
"")))))),"")</f>
        <v/>
      </c>
      <c r="AJ210" s="232" t="str">
        <f t="shared" si="110"/>
        <v/>
      </c>
      <c r="AK210" s="233" t="str">
        <f t="shared" si="111"/>
        <v/>
      </c>
      <c r="AL210" s="25" t="str">
        <f>IF(B210 &lt;&gt; "", IFERROR(IF(C$16 = "PRELIM", SUMIF('Database (LECTURE-RES-PRAC)'!D$14:AG$14, "CLO6", 'Database (LECTURE-RES-PRAC)'!D207:AG207) / 'Grade computation'!F$9, IF(C$16 = "MIDTERM", SUMIF('Database (LECTURE-RES-PRAC)'!AJ$14:BM$14, "CLO6", 'Database (LECTURE-RES-PRAC)'!AJ207:BM207) / 'Grade computation'!G$9, IF(C$16 = "FINAL", SUMIF('Database (LECTURE-RES-PRAC)'!BP$14:CS$14, "CLO6", 'Database (LECTURE-RES-PRAC)'!BP207:CS207) / 'Grade computation'!H$9,""))),""),"")</f>
        <v/>
      </c>
      <c r="AM210" s="232" t="str">
        <f t="shared" si="112"/>
        <v/>
      </c>
      <c r="AN210" s="25" t="str">
        <f>IF(B210 &lt;&gt; "",IF(AND('PRINTABLE (per grading)'!H$16="EXAM", 'PRINTABLE (per grading)'!B$13="Prelim"), IF(ISERROR(SUMIF('Exam (LECTURE ONLY)'!D$20:M$20, "CLO6", 'Exam (LECTURE ONLY)'!D212:M212) / 'Exam (LECTURE ONLY)'!AL$11), "", SUMIF('Exam (LECTURE ONLY)'!D$20:M$20, "CLO6", 'Exam (LECTURE ONLY)'!D212:M212) /'Exam (LECTURE ONLY)'!AL$11),
IF(AND('PRINTABLE (per grading)'!H$16="EXAM", 'PRINTABLE (per grading)'!B$13="Midterm"), IF(ISERROR(SUMIF('Exam (LECTURE ONLY)'!O$20:X$20, "CLO6", 'Exam (LECTURE ONLY)'!O212:X212) / 'Exam (LECTURE ONLY)'!AM$11), "", SUMIF('Exam (LECTURE ONLY)'!O$20:X$20, "CLO6", 'Exam (LECTURE ONLY)'!O212:X212) / 'Exam (LECTURE ONLY)'!AM$11),
IF(AND('PRINTABLE (per grading)'!H$16="EXAM", 'PRINTABLE (per grading)'!B$13="Final"), IF(ISERROR(SUMIF('Exam (LECTURE ONLY)'!Z$20:AI$20, "CLO6", 'Exam (LECTURE ONLY)'!Z212:AI212) / 'Exam (LECTURE ONLY)'!AN$11), "", SUMIF('Exam (LECTURE ONLY)'!Z$20:AI$20, "CLO6", 'Exam (LECTURE ONLY)'!Z212:AI212) / 'Exam (LECTURE ONLY)'!AN$11),
IF(AND('PRINTABLE (per grading)'!H$16="OUTPUT", 'PRINTABLE (per grading)'!B$13="Prelim"), IF(ISERROR(SUMIF(OUTPUT!C$20:M$20, "CLO6", OUTPUT!C212:M212) / OUTPUT!AL$11), "", SUMIF(OUTPUT!C$20:M$20, "CLO6", OUTPUT!C212:M212) / OUTPUT!AL$11),
IF(AND('PRINTABLE (per grading)'!H$16="OUTPUT", 'PRINTABLE (per grading)'!B$13="Midterm"), IF(ISERROR(SUMIF(OUTPUT!O$20:Y$20, "CLO6", OUTPUT!O212:Y212) / OUTPUT!AM$11), "", SUMIF(OUTPUT!O$20:Y$20, "CLO6", OUTPUT!O212:Y212) / OUTPUT!AM$11),
IF(AND('PRINTABLE (per grading)'!H$16="OUTPUT", 'PRINTABLE (per grading)'!B$13="Final"), IF(ISERROR(SUMIF(OUTPUT!AA$20:AI$20, "CLO6", OUTPUT!AA212:AI212) / OUTPUT!AN$11), "", SUMIF(OUTPUT!AA$20:AI$20, "CLO6", OUTPUT!AA212:AI212) / OUTPUT!AN$11),
"")))))),"")</f>
        <v/>
      </c>
      <c r="AO210" s="232" t="str">
        <f t="shared" si="113"/>
        <v/>
      </c>
      <c r="AP210" s="233" t="str">
        <f t="shared" si="114"/>
        <v/>
      </c>
      <c r="AQ210" s="25" t="str">
        <f>IF(B210 &lt;&gt; "", IFERROR(IF(C$16 = "PRELIM", SUMIF('Database (LECTURE-RES-PRAC)'!D$14:AG$14, "CLO7", 'Database (LECTURE-RES-PRAC)'!D207:AG207) / 'Grade computation'!F$10, IF(C$16 = "MIDTERM", SUMIF('Database (LECTURE-RES-PRAC)'!AJ$14:BM$14, "CLO7", 'Database (LECTURE-RES-PRAC)'!AJ207:BM207) / 'Grade computation'!G$10, IF(C$16 = "FINAL", SUMIF('Database (LECTURE-RES-PRAC)'!BP$14:CS$14, "CLO7", 'Database (LECTURE-RES-PRAC)'!BP207:CS207) / 'Grade computation'!H$10,""))),""),"")</f>
        <v/>
      </c>
      <c r="AR210" s="232" t="str">
        <f t="shared" si="115"/>
        <v/>
      </c>
      <c r="AS210" s="25" t="str">
        <f>IF(B210 &lt;&gt; "",IF(AND('PRINTABLE (per grading)'!H$16="EXAM", 'PRINTABLE (per grading)'!B$13="Prelim"), IF(ISERROR(SUMIF('Exam (LECTURE ONLY)'!D$20:M$20, "CLO7", 'Exam (LECTURE ONLY)'!D212:M212) / 'Exam (LECTURE ONLY)'!AL$12), "", SUMIF('Exam (LECTURE ONLY)'!D$20:M$20, "CLO7", 'Exam (LECTURE ONLY)'!D212:M212) /'Exam (LECTURE ONLY)'!AL$12),
IF(AND('PRINTABLE (per grading)'!H$16="EXAM", 'PRINTABLE (per grading)'!B$13="Midterm"), IF(ISERROR(SUMIF('Exam (LECTURE ONLY)'!O$20:X$20, "CLO7", 'Exam (LECTURE ONLY)'!O212:X212) / 'Exam (LECTURE ONLY)'!AM$12), "", SUMIF('Exam (LECTURE ONLY)'!O$20:X$20, "CLO7", 'Exam (LECTURE ONLY)'!O212:X212) / 'Exam (LECTURE ONLY)'!AM$12),
IF(AND('PRINTABLE (per grading)'!H$16="EXAM", 'PRINTABLE (per grading)'!B$13="Final"), IF(ISERROR(SUMIF('Exam (LECTURE ONLY)'!Z$20:AI$20, "CLO7", 'Exam (LECTURE ONLY)'!Z212:AI212) / 'Exam (LECTURE ONLY)'!AN$12), "", SUMIF('Exam (LECTURE ONLY)'!Z$20:AI$20, "CLO7", 'Exam (LECTURE ONLY)'!Z212:AI212) / 'Exam (LECTURE ONLY)'!AN$12),
IF(AND('PRINTABLE (per grading)'!H$16="OUTPUT", 'PRINTABLE (per grading)'!B$13="Prelim"), IF(ISERROR(SUMIF(OUTPUT!C$20:M$20, "CLO7", OUTPUT!C212:M212) / OUTPUT!AL$12), "", SUMIF(OUTPUT!C$20:M$20, "CLO7", OUTPUT!C212:M212) / OUTPUT!AL$12),
IF(AND('PRINTABLE (per grading)'!H$16="OUTPUT", 'PRINTABLE (per grading)'!B$13="Midterm"), IF(ISERROR(SUMIF(OUTPUT!O$20:Y$20, "CLO7", OUTPUT!O212:Y212) / OUTPUT!AM$12), "", SUMIF(OUTPUT!O$20:Y$20, "CLO7", OUTPUT!O212:Y212) / OUTPUT!AM$12),
IF(AND('PRINTABLE (per grading)'!H$16="OUTPUT", 'PRINTABLE (per grading)'!B$13="Final"), IF(ISERROR(SUMIF(OUTPUT!AA$20:AI$20, "CLO7", OUTPUT!AA212:AI212) / OUTPUT!AN$12), "", SUMIF(OUTPUT!AA$20:AI$20, "CLO7", OUTPUT!AA212:AI212) / OUTPUT!AN$12),
"")))))),"")</f>
        <v/>
      </c>
      <c r="AT210" s="232" t="str">
        <f t="shared" si="116"/>
        <v/>
      </c>
      <c r="AU210" s="233" t="str">
        <f t="shared" si="117"/>
        <v/>
      </c>
      <c r="AV210" s="25" t="str">
        <f>IF(B210 &lt;&gt; "", IFERROR(IF(C$16 = "PRELIM", SUMIF('Database (LECTURE-RES-PRAC)'!D$14:AG$14, "CLO8", 'Database (LECTURE-RES-PRAC)'!D207:AG207) / 'Grade computation'!F$11, IF(C$16 = "MIDTERM", SUMIF('Database (LECTURE-RES-PRAC)'!AJ$14:BM$14, "CLO8", 'Database (LECTURE-RES-PRAC)'!AJ207:BM207) / 'Grade computation'!G$11, IF(C$16 = "FINAL", SUMIF('Database (LECTURE-RES-PRAC)'!BP$14:CS$14, "CLO8", 'Database (LECTURE-RES-PRAC)'!BP207:CS207) / 'Grade computation'!H$11,""))),""),"")</f>
        <v/>
      </c>
      <c r="AW210" s="232" t="str">
        <f t="shared" si="118"/>
        <v/>
      </c>
      <c r="AX210" s="25" t="str">
        <f>IF(B210 &lt;&gt; "",IF(AND('PRINTABLE (per grading)'!H$16="EXAM", 'PRINTABLE (per grading)'!B$13="Prelim"), IF(ISERROR(SUMIF('Exam (LECTURE ONLY)'!D$20:M$20, "CLO8", 'Exam (LECTURE ONLY)'!D212:M212) / 'Exam (LECTURE ONLY)'!AL$13), "", SUMIF('Exam (LECTURE ONLY)'!D$20:M$20, "CLO8", 'Exam (LECTURE ONLY)'!D212:M212) /'Exam (LECTURE ONLY)'!AL$13),
IF(AND('PRINTABLE (per grading)'!H$16="EXAM", 'PRINTABLE (per grading)'!B$13="Midterm"), IF(ISERROR(SUMIF('Exam (LECTURE ONLY)'!O$20:X$20, "CLO8", 'Exam (LECTURE ONLY)'!O212:X212) / 'Exam (LECTURE ONLY)'!AM$13), "", SUMIF('Exam (LECTURE ONLY)'!O$20:X$20, "CLO8", 'Exam (LECTURE ONLY)'!O212:X212) / 'Exam (LECTURE ONLY)'!AM$13),
IF(AND('PRINTABLE (per grading)'!H$16="EXAM", 'PRINTABLE (per grading)'!B$13="Final"), IF(ISERROR(SUMIF('Exam (LECTURE ONLY)'!Z$20:AI$20, "CLO8", 'Exam (LECTURE ONLY)'!Z212:AI212) / 'Exam (LECTURE ONLY)'!AN$13), "", SUMIF('Exam (LECTURE ONLY)'!Z$20:AI$20, "CLO8", 'Exam (LECTURE ONLY)'!Z212:AI212) / 'Exam (LECTURE ONLY)'!AN$13),
IF(AND('PRINTABLE (per grading)'!H$16="OUTPUT", 'PRINTABLE (per grading)'!B$13="Prelim"), IF(ISERROR(SUMIF(OUTPUT!C$20:M$20, "CLO8", OUTPUT!C212:M212) / OUTPUT!AL$13), "", SUMIF(OUTPUT!C$20:M$20, "CLO8", OUTPUT!C212:M212) / OUTPUT!AL$13),
IF(AND('PRINTABLE (per grading)'!H$16="OUTPUT", 'PRINTABLE (per grading)'!B$13="Midterm"), IF(ISERROR(SUMIF(OUTPUT!O$20:Y$20, "CLO8", OUTPUT!O212:Y212) / OUTPUT!AM$13), "", SUMIF(OUTPUT!O$20:Y$20, "CLO8", OUTPUT!O212:Y212) / OUTPUT!AM$13),
IF(AND('PRINTABLE (per grading)'!H$16="OUTPUT", 'PRINTABLE (per grading)'!B$13="Final"), IF(ISERROR(SUMIF(OUTPUT!AA$20:AI$20, "CLO8", OUTPUT!AA212:AI212) / OUTPUT!AN$13), "", SUMIF(OUTPUT!AA$20:AI$20, "CLO8", OUTPUT!AA212:AI212) / OUTPUT!AN$13),
"")))))),"")</f>
        <v/>
      </c>
      <c r="AY210" s="232" t="str">
        <f t="shared" si="119"/>
        <v/>
      </c>
      <c r="AZ210" s="233" t="str">
        <f t="shared" si="120"/>
        <v/>
      </c>
      <c r="BA210" s="25" t="str">
        <f>IF(B210 &lt;&gt; "", IFERROR(IF(C$16 = "PRELIM", SUMIF('Database (LECTURE-RES-PRAC)'!D$14:AG$14, "CLO9", 'Database (LECTURE-RES-PRAC)'!D207:AG207) / 'Grade computation'!F$12, IF(C$16 = "MIDTERM", SUMIF('Database (LECTURE-RES-PRAC)'!AJ$14:BM$14, "CLO9", 'Database (LECTURE-RES-PRAC)'!AJ207:BM207) / 'Grade computation'!G$12, IF(C$16 = "FINAL", SUMIF('Database (LECTURE-RES-PRAC)'!BP$14:CS$14, "CLO9", 'Database (LECTURE-RES-PRAC)'!BP207:CS207) / 'Grade computation'!H$12,""))),""),"")</f>
        <v/>
      </c>
      <c r="BB210" s="232" t="str">
        <f t="shared" si="121"/>
        <v/>
      </c>
      <c r="BC210" s="25" t="str">
        <f>IF(B210 &lt;&gt; "",IF(AND('PRINTABLE (per grading)'!H$16="EXAM", 'PRINTABLE (per grading)'!B$13="Prelim"), IF(ISERROR(SUMIF('Exam (LECTURE ONLY)'!D$20:M$20, "CLO9", 'Exam (LECTURE ONLY)'!D212:M212) / 'Exam (LECTURE ONLY)'!AL$14), "", SUMIF('Exam (LECTURE ONLY)'!D$20:M$20, "CLO9", 'Exam (LECTURE ONLY)'!D212:M212) /'Exam (LECTURE ONLY)'!AL$14),
IF(AND('PRINTABLE (per grading)'!H$16="EXAM", 'PRINTABLE (per grading)'!B$13="Midterm"), IF(ISERROR(SUMIF('Exam (LECTURE ONLY)'!O$20:X$20, "CLO9", 'Exam (LECTURE ONLY)'!O212:X212) / 'Exam (LECTURE ONLY)'!AM$14), "", SUMIF('Exam (LECTURE ONLY)'!O$20:X$20, "CLO9", 'Exam (LECTURE ONLY)'!O212:X212) / 'Exam (LECTURE ONLY)'!AM$14),
IF(AND('PRINTABLE (per grading)'!H$16="EXAM", 'PRINTABLE (per grading)'!B$13="Final"), IF(ISERROR(SUMIF('Exam (LECTURE ONLY)'!Z$20:AI$20, "CLO9", 'Exam (LECTURE ONLY)'!Z212:AI212) / 'Exam (LECTURE ONLY)'!AN$14), "", SUMIF('Exam (LECTURE ONLY)'!Z$20:AI$20, "CLO9", 'Exam (LECTURE ONLY)'!Z212:AI212) / 'Exam (LECTURE ONLY)'!AN$14),
IF(AND('PRINTABLE (per grading)'!H$16="OUTPUT", 'PRINTABLE (per grading)'!B$13="Prelim"), IF(ISERROR(SUMIF(OUTPUT!C$20:M$20, "CLO9", OUTPUT!C212:M212) / OUTPUT!AL$14), "", SUMIF(OUTPUT!C$20:M$20, "CLO9", OUTPUT!C212:M212) / OUTPUT!AL$14),
IF(AND('PRINTABLE (per grading)'!H$16="OUTPUT", 'PRINTABLE (per grading)'!B$13="Midterm"), IF(ISERROR(SUMIF(OUTPUT!O$20:Y$20, "CLO9", OUTPUT!O212:Y212) / OUTPUT!AM$14), "", SUMIF(OUTPUT!O$20:Y$20, "CLO9", OUTPUT!O212:Y212) / OUTPUT!AM$14),
IF(AND('PRINTABLE (per grading)'!H$16="OUTPUT", 'PRINTABLE (per grading)'!B$13="Final"), IF(ISERROR(SUMIF(OUTPUT!AA$20:AI$20, "CLO9", OUTPUT!AA212:AI212) / OUTPUT!AN$14), "", SUMIF(OUTPUT!AA$20:AI$20, "CLO9", OUTPUT!AA212:AI212) / OUTPUT!AN$14),
"")))))),"")</f>
        <v/>
      </c>
      <c r="BD210" s="232" t="str">
        <f t="shared" si="122"/>
        <v/>
      </c>
      <c r="BE210" s="233" t="str">
        <f t="shared" si="123"/>
        <v/>
      </c>
      <c r="BF210" s="25" t="str">
        <f>IF(B210 &lt;&gt; "", IFERROR(IF(C$16 = "PRELIM", SUMIF('Database (LECTURE-RES-PRAC)'!D$14:AG$14, "CLO10", 'Database (LECTURE-RES-PRAC)'!D207:AG207) / 'Grade computation'!F$13, IF(C$16 = "MIDTERM", SUMIF('Database (LECTURE-RES-PRAC)'!AJ$14:BM$14, "CLO10", 'Database (LECTURE-RES-PRAC)'!AJ207:BM207) / 'Grade computation'!G$13, IF(C$16 = "FINAL", SUMIF('Database (LECTURE-RES-PRAC)'!BP$14:CS$14, "CLO10", 'Database (LECTURE-RES-PRAC)'!BP207:CS207) / 'Grade computation'!H$13,""))),""),"")</f>
        <v/>
      </c>
      <c r="BG210" s="232" t="str">
        <f t="shared" si="124"/>
        <v/>
      </c>
      <c r="BH210" s="25" t="str">
        <f>IF(B210 &lt;&gt; "",IF(AND('PRINTABLE (per grading)'!H$16="EXAM", 'PRINTABLE (per grading)'!B$13="Prelim"), IF(ISERROR(SUMIF('Exam (LECTURE ONLY)'!D$20:M$20, "CLO10", 'Exam (LECTURE ONLY)'!D212:M212) / 'Exam (LECTURE ONLY)'!AL$15), "", SUMIF('Exam (LECTURE ONLY)'!D$20:M$20, "CLO10", 'Exam (LECTURE ONLY)'!D212:M212) /'Exam (LECTURE ONLY)'!AL$15),
IF(AND('PRINTABLE (per grading)'!H$16="EXAM", 'PRINTABLE (per grading)'!B$13="Midterm"), IF(ISERROR(SUMIF('Exam (LECTURE ONLY)'!O$20:X$20, "CLO10", 'Exam (LECTURE ONLY)'!O212:X212) / 'Exam (LECTURE ONLY)'!AM$15), "", SUMIF('Exam (LECTURE ONLY)'!O$20:X$20, "CLO10", 'Exam (LECTURE ONLY)'!O212:X212) / 'Exam (LECTURE ONLY)'!AM$15),
IF(AND('PRINTABLE (per grading)'!H$16="EXAM", 'PRINTABLE (per grading)'!B$13="Final"), IF(ISERROR(SUMIF('Exam (LECTURE ONLY)'!Z$20:AI$20, "CLO10", 'Exam (LECTURE ONLY)'!Z212:AI212) / 'Exam (LECTURE ONLY)'!AN$15), "", SUMIF('Exam (LECTURE ONLY)'!Z$20:AI$20, "CLO10", 'Exam (LECTURE ONLY)'!Z212:AI212) / 'Exam (LECTURE ONLY)'!AN$15),
IF(AND('PRINTABLE (per grading)'!H$16="OUTPUT", 'PRINTABLE (per grading)'!B$13="Prelim"), IF(ISERROR(SUMIF(OUTPUT!C$20:M$20, "CLO10", OUTPUT!C212:M212) / OUTPUT!AL$15), "", SUMIF(OUTPUT!C$20:M$20, "CLO10", OUTPUT!C212:M212) / OUTPUT!AL$15),
IF(AND('PRINTABLE (per grading)'!H$16="OUTPUT", 'PRINTABLE (per grading)'!B$13="Midterm"), IF(ISERROR(SUMIF(OUTPUT!O$20:Y$20, "CLO10", OUTPUT!O212:Y212) / OUTPUT!AM$15), "", SUMIF(OUTPUT!O$20:Y$20, "CLO10", OUTPUT!O212:Y212) / OUTPUT!AM$15),
IF(AND('PRINTABLE (per grading)'!H$16="OUTPUT", 'PRINTABLE (per grading)'!B$13="Final"), IF(ISERROR(SUMIF(OUTPUT!AA$20:AI$20, "CLO10", OUTPUT!AA212:AI212) / OUTPUT!AN$15), "", SUMIF(OUTPUT!AA$20:AI$20, "CLO10", OUTPUT!AA212:AI212) / OUTPUT!AN$15),
"")))))),"")</f>
        <v/>
      </c>
      <c r="BI210" s="232" t="str">
        <f t="shared" si="125"/>
        <v/>
      </c>
      <c r="BJ210" s="233" t="str">
        <f t="shared" si="126"/>
        <v/>
      </c>
      <c r="BK210" s="2"/>
    </row>
    <row r="211" spans="1:63" ht="20.100000000000001" customHeight="1">
      <c r="A211" s="118" t="str">
        <f>IF(ISBLANK('Database (LECTURE-RES-PRAC)'!A208),"",'Database (LECTURE-RES-PRAC)'!A208)</f>
        <v/>
      </c>
      <c r="B211" s="119" t="str">
        <f>IF(ISBLANK('Database (LECTURE-RES-PRAC)'!B208),"",'Database (LECTURE-RES-PRAC)'!B208)</f>
        <v/>
      </c>
      <c r="C211" s="134" t="str">
        <f>IF(B211&lt;&gt;"",IF(C$16="PRELIM",'Grade computation'!C211, IF(C$16="MIDTERM",'Grade computation'!K211, IF(C$16="FINAL",'Grade computation'!S211,""))),"")</f>
        <v/>
      </c>
      <c r="D211" s="135" t="str">
        <f t="shared" si="1"/>
        <v/>
      </c>
      <c r="E211" s="134" t="str">
        <f>IF(B211&lt;&gt;"", IF(C$16="PRELIM",'Grade computation'!E211, IF(C$16="MIDTERM",'Grade computation'!M211, IF(C$16="FINAL",'Grade computation'!U211,""))),"")</f>
        <v/>
      </c>
      <c r="F211" s="136" t="str">
        <f t="shared" si="2"/>
        <v/>
      </c>
      <c r="G211" s="137" t="str">
        <f t="shared" si="3"/>
        <v/>
      </c>
      <c r="H211" s="207" t="str">
        <f>IF(B211&lt;&gt;"",IF(C$16="PRELIM", 'Grade computation'!H211, IF(C$16="MIDTERM", 'Grade computation'!P211, IF(C$16="FINAL",'Grade computation'!X211, ""))),"")</f>
        <v/>
      </c>
      <c r="I211" s="137" t="str">
        <f t="shared" si="4"/>
        <v/>
      </c>
      <c r="J211" s="139" t="str">
        <f t="shared" si="5"/>
        <v/>
      </c>
      <c r="K211" s="377" t="str">
        <f t="shared" si="6"/>
        <v/>
      </c>
      <c r="L211" s="434"/>
      <c r="M211" s="25" t="str">
        <f>IF(B211 &lt;&gt; "", IFERROR(IF(C$16 = "PRELIM", SUMIF('Database (LECTURE-RES-PRAC)'!D$14:AG$14, "CLO1", 'Database (LECTURE-RES-PRAC)'!D208:AG208) / 'Grade computation'!F$4, IF(C$16 = "MIDTERM", SUMIF('Database (LECTURE-RES-PRAC)'!AJ$14:BM$14, "CLO1", 'Database (LECTURE-RES-PRAC)'!AJ208:BM208) / 'Grade computation'!G$4, IF(C$16 = "FINAL", SUMIF('Database (LECTURE-RES-PRAC)'!BP$14:CS$14, "CLO1", 'Database (LECTURE-RES-PRAC)'!BP208:CS208) / 'Grade computation'!H$4,""))),""),"")</f>
        <v/>
      </c>
      <c r="N211" s="232" t="str">
        <f t="shared" si="97"/>
        <v/>
      </c>
      <c r="O211" s="25" t="str">
        <f>IF(B211 &lt;&gt; "",IF(AND('PRINTABLE (per grading)'!H$16="EXAM", 'PRINTABLE (per grading)'!B$13="Prelim"), IF(ISERROR(SUMIF('Exam (LECTURE ONLY)'!D$20:M$20, "CLO1", 'Exam (LECTURE ONLY)'!D213:M213) / 'Exam (LECTURE ONLY)'!AL$6), "", SUMIF('Exam (LECTURE ONLY)'!D$20:M$20, "CLO1", 'Exam (LECTURE ONLY)'!D213:M213) /'Exam (LECTURE ONLY)'!AL$6),
IF(AND('PRINTABLE (per grading)'!H$16="EXAM", 'PRINTABLE (per grading)'!B$13="Midterm"), IF(ISERROR(SUMIF('Exam (LECTURE ONLY)'!O$20:X$20, "CLO1", 'Exam (LECTURE ONLY)'!O213:X213) / 'Exam (LECTURE ONLY)'!AM$6), "", SUMIF('Exam (LECTURE ONLY)'!O$20:X$20, "CLO1", 'Exam (LECTURE ONLY)'!O213:X213) / 'Exam (LECTURE ONLY)'!AM$6),
IF(AND('PRINTABLE (per grading)'!H$16="EXAM", 'PRINTABLE (per grading)'!B$13="Final"), IF(ISERROR(SUMIF('Exam (LECTURE ONLY)'!Z$20:AI$20, "CLO1", 'Exam (LECTURE ONLY)'!Z213:AI213) / 'Exam (LECTURE ONLY)'!AN$6), "", SUMIF('Exam (LECTURE ONLY)'!Z$20:AI$20, "CLO1", 'Exam (LECTURE ONLY)'!Z213:AI213) / 'Exam (LECTURE ONLY)'!AN$6),
IF(AND('PRINTABLE (per grading)'!H$16="OUTPUT", 'PRINTABLE (per grading)'!B$13="Prelim"), IF(ISERROR(SUMIF(OUTPUT!C$20:M$20, "CLO1", OUTPUT!C213:M213) / OUTPUT!AL$6), "", SUMIF(OUTPUT!C$20:M$20, "CLO1", OUTPUT!C213:M213) / OUTPUT!AL$6),
IF(AND('PRINTABLE (per grading)'!H$16="OUTPUT", 'PRINTABLE (per grading)'!B$13="Midterm"), IF(ISERROR(SUMIF(OUTPUT!O$20:Y$20, "CLO1", OUTPUT!O213:Y213) / OUTPUT!AM$6), "", SUMIF(OUTPUT!O$20:Y$20, "CLO1", OUTPUT!O213:Y213) / OUTPUT!AM$6),
IF(AND('PRINTABLE (per grading)'!H$16="OUTPUT", 'PRINTABLE (per grading)'!B$13="Final"), IF(ISERROR(SUMIF(OUTPUT!AA$20:AI$20, "CLO1", OUTPUT!AA213:AI213) / OUTPUT!AN$6), "", SUMIF(OUTPUT!AA$20:AI$20, "CLO1", OUTPUT!AA213:AI213) / OUTPUT!AN$6),
"")))))),"")</f>
        <v/>
      </c>
      <c r="P211" s="232" t="str">
        <f t="shared" si="98"/>
        <v/>
      </c>
      <c r="Q211" s="233" t="str">
        <f t="shared" si="99"/>
        <v/>
      </c>
      <c r="R211" s="25" t="str">
        <f>IF(B211 &lt;&gt; "", IFERROR(IF(C$16 = "PRELIM", SUMIF('Database (LECTURE-RES-PRAC)'!D$14:AG$14, "CLO2", 'Database (LECTURE-RES-PRAC)'!D208:AG208) / 'Grade computation'!F$5, IF(C$16 = "MIDTERM", SUMIF('Database (LECTURE-RES-PRAC)'!AJ$14:BM$14, "CLO2", 'Database (LECTURE-RES-PRAC)'!AJ208:BM208) / 'Grade computation'!G$5, IF(C$16 = "FINAL", SUMIF('Database (LECTURE-RES-PRAC)'!BP$14:CS$14, "CLO2", 'Database (LECTURE-RES-PRAC)'!BP208:CS208) / 'Grade computation'!H$5,""))),""),"")</f>
        <v/>
      </c>
      <c r="S211" s="232" t="str">
        <f t="shared" si="100"/>
        <v/>
      </c>
      <c r="T211" s="25" t="str">
        <f>IF(B211 &lt;&gt; "",IF(AND('PRINTABLE (per grading)'!H$16="EXAM", 'PRINTABLE (per grading)'!B$13="Prelim"), IF(ISERROR(SUMIF('Exam (LECTURE ONLY)'!D$20:M$20, "CLO2", 'Exam (LECTURE ONLY)'!D213:M213) / 'Exam (LECTURE ONLY)'!AL$7), "", SUMIF('Exam (LECTURE ONLY)'!D$20:M$20, "CLO2", 'Exam (LECTURE ONLY)'!D213:M213) /'Exam (LECTURE ONLY)'!AL$7),
IF(AND('PRINTABLE (per grading)'!H$16="EXAM", 'PRINTABLE (per grading)'!B$13="Midterm"), IF(ISERROR(SUMIF('Exam (LECTURE ONLY)'!O$20:X$20, "CLO2", 'Exam (LECTURE ONLY)'!O213:X213) / 'Exam (LECTURE ONLY)'!AM$7), "", SUMIF('Exam (LECTURE ONLY)'!O$20:X$20, "CLO2", 'Exam (LECTURE ONLY)'!O213:X213) / 'Exam (LECTURE ONLY)'!AM$7),
IF(AND('PRINTABLE (per grading)'!H$16="EXAM", 'PRINTABLE (per grading)'!B$13="Final"), IF(ISERROR(SUMIF('Exam (LECTURE ONLY)'!Z$20:AI$20, "CLO2", 'Exam (LECTURE ONLY)'!Z213:AI213) / 'Exam (LECTURE ONLY)'!AN$7), "", SUMIF('Exam (LECTURE ONLY)'!Z$20:AI$20, "CLO2", 'Exam (LECTURE ONLY)'!Z213:AI213) / 'Exam (LECTURE ONLY)'!AN$7),
IF(AND('PRINTABLE (per grading)'!H$16="OUTPUT", 'PRINTABLE (per grading)'!B$13="Prelim"), IF(ISERROR(SUMIF(OUTPUT!C$20:M$20, "CLO2", OUTPUT!C213:M213) / OUTPUT!AL$7), "", SUMIF(OUTPUT!C$20:M$20, "CLO2", OUTPUT!C213:M213) / OUTPUT!AL$7),
IF(AND('PRINTABLE (per grading)'!H$16="OUTPUT", 'PRINTABLE (per grading)'!B$13="Midterm"), IF(ISERROR(SUMIF(OUTPUT!O$20:Y$20, "CLO2", OUTPUT!O213:Y213) / OUTPUT!AM$7), "", SUMIF(OUTPUT!O$20:Y$20, "CLO2", OUTPUT!O213:Y213) / OUTPUT!AM$7),
IF(AND('PRINTABLE (per grading)'!H$16="OUTPUT", 'PRINTABLE (per grading)'!B$13="Final"), IF(ISERROR(SUMIF(OUTPUT!AA$20:AI$20, "CLO2", OUTPUT!AA213:AI213) / OUTPUT!AN$7), "", SUMIF(OUTPUT!AA$20:AI$20, "CLO2", OUTPUT!AA213:AI213) / OUTPUT!AN$7),
"")))))),"")</f>
        <v/>
      </c>
      <c r="U211" s="232" t="str">
        <f t="shared" si="101"/>
        <v/>
      </c>
      <c r="V211" s="233" t="str">
        <f t="shared" si="102"/>
        <v/>
      </c>
      <c r="W211" s="25" t="str">
        <f>IF(B211 &lt;&gt; "", IFERROR(IF(C$16 = "PRELIM", SUMIF('Database (LECTURE-RES-PRAC)'!D$14:AG$14, "CLO3", 'Database (LECTURE-RES-PRAC)'!D208:AG208) / 'Grade computation'!F$6, IF(C$16 = "MIDTERM", SUMIF('Database (LECTURE-RES-PRAC)'!AJ$14:BM$14, "CLO3", 'Database (LECTURE-RES-PRAC)'!AJ208:BM208) / 'Grade computation'!G$6, IF(C$16 = "FINAL", SUMIF('Database (LECTURE-RES-PRAC)'!BP$14:CS$14, "CLO3", 'Database (LECTURE-RES-PRAC)'!BP208:CS208) / 'Grade computation'!H$6,""))),""),"")</f>
        <v/>
      </c>
      <c r="X211" s="232" t="str">
        <f t="shared" si="103"/>
        <v/>
      </c>
      <c r="Y211" s="25" t="str">
        <f>IF(B211 &lt;&gt; "",IF(AND('PRINTABLE (per grading)'!H$16="EXAM", 'PRINTABLE (per grading)'!B$13="Prelim"), IF(ISERROR(SUMIF('Exam (LECTURE ONLY)'!D$20:M$20, "CLO3", 'Exam (LECTURE ONLY)'!D213:M213) / 'Exam (LECTURE ONLY)'!AL$8), "", SUMIF('Exam (LECTURE ONLY)'!D$20:M$20, "CLO3", 'Exam (LECTURE ONLY)'!D213:M213) /'Exam (LECTURE ONLY)'!AL$8),
IF(AND('PRINTABLE (per grading)'!H$16="EXAM", 'PRINTABLE (per grading)'!B$13="Midterm"), IF(ISERROR(SUMIF('Exam (LECTURE ONLY)'!O$20:X$20, "CLO3", 'Exam (LECTURE ONLY)'!O213:X213) / 'Exam (LECTURE ONLY)'!AM$8), "", SUMIF('Exam (LECTURE ONLY)'!O$20:X$20, "CLO3", 'Exam (LECTURE ONLY)'!O213:X213) / 'Exam (LECTURE ONLY)'!AM$8),
IF(AND('PRINTABLE (per grading)'!H$16="EXAM", 'PRINTABLE (per grading)'!B$13="Final"), IF(ISERROR(SUMIF('Exam (LECTURE ONLY)'!Z$20:AI$20, "CLO3", 'Exam (LECTURE ONLY)'!Z213:AI213) / 'Exam (LECTURE ONLY)'!AN$8), "", SUMIF('Exam (LECTURE ONLY)'!Z$20:AI$20, "CLO3", 'Exam (LECTURE ONLY)'!Z213:AI213) / 'Exam (LECTURE ONLY)'!AN$8),
IF(AND('PRINTABLE (per grading)'!H$16="OUTPUT", 'PRINTABLE (per grading)'!B$13="Prelim"), IF(ISERROR(SUMIF(OUTPUT!C$20:M$20, "CLO3", OUTPUT!C213:M213) / OUTPUT!AL$8), "", SUMIF(OUTPUT!C$20:M$20, "CLO3", OUTPUT!C213:M213) / OUTPUT!AL$8),
IF(AND('PRINTABLE (per grading)'!H$16="OUTPUT", 'PRINTABLE (per grading)'!B$13="Midterm"), IF(ISERROR(SUMIF(OUTPUT!O$20:Y$20, "CLO3", OUTPUT!O213:Y213) / OUTPUT!AM$8), "", SUMIF(OUTPUT!O$20:Y$20, "CLO3", OUTPUT!O213:Y213) / OUTPUT!AM$8),
IF(AND('PRINTABLE (per grading)'!H$16="OUTPUT", 'PRINTABLE (per grading)'!B$13="Final"), IF(ISERROR(SUMIF(OUTPUT!AA$20:AI$20, "CLO3", OUTPUT!AA213:AI213) / OUTPUT!AN$8), "", SUMIF(OUTPUT!AA$20:AI$20, "CLO3", OUTPUT!AA213:AI213) / OUTPUT!AN$8),
"" )))))),"")</f>
        <v/>
      </c>
      <c r="Z211" s="232" t="str">
        <f t="shared" si="104"/>
        <v/>
      </c>
      <c r="AA211" s="233" t="str">
        <f t="shared" si="105"/>
        <v/>
      </c>
      <c r="AB211" s="25" t="str">
        <f>IF(B211 &lt;&gt; "", IFERROR(IF(C$16 = "PRELIM", SUMIF('Database (LECTURE-RES-PRAC)'!D$14:AG$14, "CLO4", 'Database (LECTURE-RES-PRAC)'!D208:AG208) / 'Grade computation'!F$7, IF(C$16 = "MIDTERM", SUMIF('Database (LECTURE-RES-PRAC)'!AJ$14:BM$14, "CLO4", 'Database (LECTURE-RES-PRAC)'!AJ208:BM208) / 'Grade computation'!G$7, IF(C$16 = "FINAL", SUMIF('Database (LECTURE-RES-PRAC)'!BP$14:CS$14, "CLO4", 'Database (LECTURE-RES-PRAC)'!BP208:CS208) / 'Grade computation'!H$7,""))),""),"")</f>
        <v/>
      </c>
      <c r="AC211" s="232" t="str">
        <f t="shared" si="106"/>
        <v/>
      </c>
      <c r="AD211" s="25" t="str">
        <f>IF(B211 &lt;&gt; "",IF(AND('PRINTABLE (per grading)'!H$16="EXAM", 'PRINTABLE (per grading)'!B$13="Prelim"), IF(ISERROR(SUMIF('Exam (LECTURE ONLY)'!D$20:M$20, "CLO4", 'Exam (LECTURE ONLY)'!D213:M213) / 'Exam (LECTURE ONLY)'!AL$9), "", SUMIF('Exam (LECTURE ONLY)'!D$20:M$20, "CLO4", 'Exam (LECTURE ONLY)'!D213:M213) /'Exam (LECTURE ONLY)'!AL$9),
IF(AND('PRINTABLE (per grading)'!H$16="EXAM", 'PRINTABLE (per grading)'!B$13="Midterm"), IF(ISERROR(SUMIF('Exam (LECTURE ONLY)'!O$20:X$20, "CLO4", 'Exam (LECTURE ONLY)'!O213:X213) / 'Exam (LECTURE ONLY)'!AM$9), "", SUMIF('Exam (LECTURE ONLY)'!O$20:X$20, "CLO4", 'Exam (LECTURE ONLY)'!O213:X213) / 'Exam (LECTURE ONLY)'!AM$9),
IF(AND('PRINTABLE (per grading)'!H$16="EXAM", 'PRINTABLE (per grading)'!B$13="Final"), IF(ISERROR(SUMIF('Exam (LECTURE ONLY)'!Z$20:AI$20, "CLO4", 'Exam (LECTURE ONLY)'!Z213:AI213) / 'Exam (LECTURE ONLY)'!AN$9), "", SUMIF('Exam (LECTURE ONLY)'!Z$20:AI$20, "CLO4", 'Exam (LECTURE ONLY)'!Z213:AI213) / 'Exam (LECTURE ONLY)'!AN$9),
IF(AND('PRINTABLE (per grading)'!H$16="OUTPUT", 'PRINTABLE (per grading)'!B$13="Prelim"), IF(ISERROR(SUMIF(OUTPUT!C$20:M$20, "CLO4", OUTPUT!C213:M213) / OUTPUT!AL$9), "", SUMIF(OUTPUT!C$20:M$20, "CLO4", OUTPUT!C213:M213) / OUTPUT!AL$9),
IF(AND('PRINTABLE (per grading)'!H$16="OUTPUT", 'PRINTABLE (per grading)'!B$13="Midterm"), IF(ISERROR(SUMIF(OUTPUT!O$20:Y$20, "CLO4", OUTPUT!O213:Y213) / OUTPUT!AM$9), "", SUMIF(OUTPUT!O$20:Y$20, "CLO4", OUTPUT!O213:Y213) / OUTPUT!AM$9),
IF(AND('PRINTABLE (per grading)'!H$16="OUTPUT", 'PRINTABLE (per grading)'!B$13="Final"), IF(ISERROR(SUMIF(OUTPUT!AA$20:AI$20, "CLO4", OUTPUT!AA213:AI213) / OUTPUT!AN$9), "", SUMIF(OUTPUT!AA$20:AI$20, "CLO4", OUTPUT!AA213:AI213) / OUTPUT!AN$9),
"")))))),"")</f>
        <v/>
      </c>
      <c r="AE211" s="232" t="str">
        <f t="shared" si="107"/>
        <v/>
      </c>
      <c r="AF211" s="233" t="str">
        <f t="shared" si="108"/>
        <v/>
      </c>
      <c r="AG211" s="25" t="str">
        <f>IF(B211 &lt;&gt; "", IFERROR(IF(C$16 = "PRELIM", SUMIF('Database (LECTURE-RES-PRAC)'!D$14:AG$14, "CLO5", 'Database (LECTURE-RES-PRAC)'!D208:AG208) / 'Grade computation'!F$8, IF(C$16 = "MIDTERM", SUMIF('Database (LECTURE-RES-PRAC)'!AJ$14:BM$14, "CLO5", 'Database (LECTURE-RES-PRAC)'!AJ208:BM208) / 'Grade computation'!G$8, IF(C$16 = "FINAL", SUMIF('Database (LECTURE-RES-PRAC)'!BP$14:CS$14, "CLO5", 'Database (LECTURE-RES-PRAC)'!BP208:CS208) / 'Grade computation'!H$8,""))),""),"")</f>
        <v/>
      </c>
      <c r="AH211" s="232" t="str">
        <f t="shared" si="109"/>
        <v/>
      </c>
      <c r="AI211" s="25" t="str">
        <f>IF(B211 &lt;&gt; "",IF(AND('PRINTABLE (per grading)'!H$16="EXAM", 'PRINTABLE (per grading)'!B$13="Prelim"), IF(ISERROR(SUMIF('Exam (LECTURE ONLY)'!D$20:M$20, "CLO5", 'Exam (LECTURE ONLY)'!D213:M213) / 'Exam (LECTURE ONLY)'!AL$10), "", SUMIF('Exam (LECTURE ONLY)'!D$20:M$20, "CLO5", 'Exam (LECTURE ONLY)'!D213:M213) /'Exam (LECTURE ONLY)'!AL$10),
IF(AND('PRINTABLE (per grading)'!H$16="EXAM", 'PRINTABLE (per grading)'!B$13="Midterm"), IF(ISERROR(SUMIF('Exam (LECTURE ONLY)'!O$20:X$20, "CLO5", 'Exam (LECTURE ONLY)'!O213:X213) / 'Exam (LECTURE ONLY)'!AM$10), "", SUMIF('Exam (LECTURE ONLY)'!O$20:X$20, "CLO5", 'Exam (LECTURE ONLY)'!O213:X213) / 'Exam (LECTURE ONLY)'!AM$10),
IF(AND('PRINTABLE (per grading)'!H$16="EXAM", 'PRINTABLE (per grading)'!B$13="Final"), IF(ISERROR(SUMIF('Exam (LECTURE ONLY)'!Z$20:AI$20, "CLO5", 'Exam (LECTURE ONLY)'!Z213:AI213) / 'Exam (LECTURE ONLY)'!AN$10), "", SUMIF('Exam (LECTURE ONLY)'!Z$20:AI$20, "CLO5", 'Exam (LECTURE ONLY)'!Z213:AI213) / 'Exam (LECTURE ONLY)'!AN$10),
IF(AND('PRINTABLE (per grading)'!H$16="OUTPUT", 'PRINTABLE (per grading)'!B$13="Prelim"), IF(ISERROR(SUMIF(OUTPUT!C$20:M$20, "CLO5", OUTPUT!C213:M213) / OUTPUT!AL$10), "", SUMIF(OUTPUT!C$20:M$20, "CLO5", OUTPUT!C213:M213) / OUTPUT!AL$10),
IF(AND('PRINTABLE (per grading)'!H$16="OUTPUT", 'PRINTABLE (per grading)'!B$13="Midterm"), IF(ISERROR(SUMIF(OUTPUT!O$20:Y$20, "CLO5", OUTPUT!O213:Y213) / OUTPUT!AM$10), "", SUMIF(OUTPUT!O$20:Y$20, "CLO5", OUTPUT!O213:Y213) / OUTPUT!AM$10),
IF(AND('PRINTABLE (per grading)'!H$16="OUTPUT", 'PRINTABLE (per grading)'!B$13="Final"), IF(ISERROR(SUMIF(OUTPUT!AA$20:AI$20, "CLO5", OUTPUT!AA213:AI213) / OUTPUT!AN$10), "", SUMIF(OUTPUT!AA$20:AI$20, "CLO5", OUTPUT!AA213:AI213) / OUTPUT!AN$10),
"")))))),"")</f>
        <v/>
      </c>
      <c r="AJ211" s="232" t="str">
        <f t="shared" si="110"/>
        <v/>
      </c>
      <c r="AK211" s="233" t="str">
        <f t="shared" si="111"/>
        <v/>
      </c>
      <c r="AL211" s="25" t="str">
        <f>IF(B211 &lt;&gt; "", IFERROR(IF(C$16 = "PRELIM", SUMIF('Database (LECTURE-RES-PRAC)'!D$14:AG$14, "CLO6", 'Database (LECTURE-RES-PRAC)'!D208:AG208) / 'Grade computation'!F$9, IF(C$16 = "MIDTERM", SUMIF('Database (LECTURE-RES-PRAC)'!AJ$14:BM$14, "CLO6", 'Database (LECTURE-RES-PRAC)'!AJ208:BM208) / 'Grade computation'!G$9, IF(C$16 = "FINAL", SUMIF('Database (LECTURE-RES-PRAC)'!BP$14:CS$14, "CLO6", 'Database (LECTURE-RES-PRAC)'!BP208:CS208) / 'Grade computation'!H$9,""))),""),"")</f>
        <v/>
      </c>
      <c r="AM211" s="232" t="str">
        <f t="shared" si="112"/>
        <v/>
      </c>
      <c r="AN211" s="25" t="str">
        <f>IF(B211 &lt;&gt; "",IF(AND('PRINTABLE (per grading)'!H$16="EXAM", 'PRINTABLE (per grading)'!B$13="Prelim"), IF(ISERROR(SUMIF('Exam (LECTURE ONLY)'!D$20:M$20, "CLO6", 'Exam (LECTURE ONLY)'!D213:M213) / 'Exam (LECTURE ONLY)'!AL$11), "", SUMIF('Exam (LECTURE ONLY)'!D$20:M$20, "CLO6", 'Exam (LECTURE ONLY)'!D213:M213) /'Exam (LECTURE ONLY)'!AL$11),
IF(AND('PRINTABLE (per grading)'!H$16="EXAM", 'PRINTABLE (per grading)'!B$13="Midterm"), IF(ISERROR(SUMIF('Exam (LECTURE ONLY)'!O$20:X$20, "CLO6", 'Exam (LECTURE ONLY)'!O213:X213) / 'Exam (LECTURE ONLY)'!AM$11), "", SUMIF('Exam (LECTURE ONLY)'!O$20:X$20, "CLO6", 'Exam (LECTURE ONLY)'!O213:X213) / 'Exam (LECTURE ONLY)'!AM$11),
IF(AND('PRINTABLE (per grading)'!H$16="EXAM", 'PRINTABLE (per grading)'!B$13="Final"), IF(ISERROR(SUMIF('Exam (LECTURE ONLY)'!Z$20:AI$20, "CLO6", 'Exam (LECTURE ONLY)'!Z213:AI213) / 'Exam (LECTURE ONLY)'!AN$11), "", SUMIF('Exam (LECTURE ONLY)'!Z$20:AI$20, "CLO6", 'Exam (LECTURE ONLY)'!Z213:AI213) / 'Exam (LECTURE ONLY)'!AN$11),
IF(AND('PRINTABLE (per grading)'!H$16="OUTPUT", 'PRINTABLE (per grading)'!B$13="Prelim"), IF(ISERROR(SUMIF(OUTPUT!C$20:M$20, "CLO6", OUTPUT!C213:M213) / OUTPUT!AL$11), "", SUMIF(OUTPUT!C$20:M$20, "CLO6", OUTPUT!C213:M213) / OUTPUT!AL$11),
IF(AND('PRINTABLE (per grading)'!H$16="OUTPUT", 'PRINTABLE (per grading)'!B$13="Midterm"), IF(ISERROR(SUMIF(OUTPUT!O$20:Y$20, "CLO6", OUTPUT!O213:Y213) / OUTPUT!AM$11), "", SUMIF(OUTPUT!O$20:Y$20, "CLO6", OUTPUT!O213:Y213) / OUTPUT!AM$11),
IF(AND('PRINTABLE (per grading)'!H$16="OUTPUT", 'PRINTABLE (per grading)'!B$13="Final"), IF(ISERROR(SUMIF(OUTPUT!AA$20:AI$20, "CLO6", OUTPUT!AA213:AI213) / OUTPUT!AN$11), "", SUMIF(OUTPUT!AA$20:AI$20, "CLO6", OUTPUT!AA213:AI213) / OUTPUT!AN$11),
"")))))),"")</f>
        <v/>
      </c>
      <c r="AO211" s="232" t="str">
        <f t="shared" si="113"/>
        <v/>
      </c>
      <c r="AP211" s="233" t="str">
        <f t="shared" si="114"/>
        <v/>
      </c>
      <c r="AQ211" s="25" t="str">
        <f>IF(B211 &lt;&gt; "", IFERROR(IF(C$16 = "PRELIM", SUMIF('Database (LECTURE-RES-PRAC)'!D$14:AG$14, "CLO7", 'Database (LECTURE-RES-PRAC)'!D208:AG208) / 'Grade computation'!F$10, IF(C$16 = "MIDTERM", SUMIF('Database (LECTURE-RES-PRAC)'!AJ$14:BM$14, "CLO7", 'Database (LECTURE-RES-PRAC)'!AJ208:BM208) / 'Grade computation'!G$10, IF(C$16 = "FINAL", SUMIF('Database (LECTURE-RES-PRAC)'!BP$14:CS$14, "CLO7", 'Database (LECTURE-RES-PRAC)'!BP208:CS208) / 'Grade computation'!H$10,""))),""),"")</f>
        <v/>
      </c>
      <c r="AR211" s="232" t="str">
        <f t="shared" si="115"/>
        <v/>
      </c>
      <c r="AS211" s="25" t="str">
        <f>IF(B211 &lt;&gt; "",IF(AND('PRINTABLE (per grading)'!H$16="EXAM", 'PRINTABLE (per grading)'!B$13="Prelim"), IF(ISERROR(SUMIF('Exam (LECTURE ONLY)'!D$20:M$20, "CLO7", 'Exam (LECTURE ONLY)'!D213:M213) / 'Exam (LECTURE ONLY)'!AL$12), "", SUMIF('Exam (LECTURE ONLY)'!D$20:M$20, "CLO7", 'Exam (LECTURE ONLY)'!D213:M213) /'Exam (LECTURE ONLY)'!AL$12),
IF(AND('PRINTABLE (per grading)'!H$16="EXAM", 'PRINTABLE (per grading)'!B$13="Midterm"), IF(ISERROR(SUMIF('Exam (LECTURE ONLY)'!O$20:X$20, "CLO7", 'Exam (LECTURE ONLY)'!O213:X213) / 'Exam (LECTURE ONLY)'!AM$12), "", SUMIF('Exam (LECTURE ONLY)'!O$20:X$20, "CLO7", 'Exam (LECTURE ONLY)'!O213:X213) / 'Exam (LECTURE ONLY)'!AM$12),
IF(AND('PRINTABLE (per grading)'!H$16="EXAM", 'PRINTABLE (per grading)'!B$13="Final"), IF(ISERROR(SUMIF('Exam (LECTURE ONLY)'!Z$20:AI$20, "CLO7", 'Exam (LECTURE ONLY)'!Z213:AI213) / 'Exam (LECTURE ONLY)'!AN$12), "", SUMIF('Exam (LECTURE ONLY)'!Z$20:AI$20, "CLO7", 'Exam (LECTURE ONLY)'!Z213:AI213) / 'Exam (LECTURE ONLY)'!AN$12),
IF(AND('PRINTABLE (per grading)'!H$16="OUTPUT", 'PRINTABLE (per grading)'!B$13="Prelim"), IF(ISERROR(SUMIF(OUTPUT!C$20:M$20, "CLO7", OUTPUT!C213:M213) / OUTPUT!AL$12), "", SUMIF(OUTPUT!C$20:M$20, "CLO7", OUTPUT!C213:M213) / OUTPUT!AL$12),
IF(AND('PRINTABLE (per grading)'!H$16="OUTPUT", 'PRINTABLE (per grading)'!B$13="Midterm"), IF(ISERROR(SUMIF(OUTPUT!O$20:Y$20, "CLO7", OUTPUT!O213:Y213) / OUTPUT!AM$12), "", SUMIF(OUTPUT!O$20:Y$20, "CLO7", OUTPUT!O213:Y213) / OUTPUT!AM$12),
IF(AND('PRINTABLE (per grading)'!H$16="OUTPUT", 'PRINTABLE (per grading)'!B$13="Final"), IF(ISERROR(SUMIF(OUTPUT!AA$20:AI$20, "CLO7", OUTPUT!AA213:AI213) / OUTPUT!AN$12), "", SUMIF(OUTPUT!AA$20:AI$20, "CLO7", OUTPUT!AA213:AI213) / OUTPUT!AN$12),
"")))))),"")</f>
        <v/>
      </c>
      <c r="AT211" s="232" t="str">
        <f t="shared" si="116"/>
        <v/>
      </c>
      <c r="AU211" s="233" t="str">
        <f t="shared" si="117"/>
        <v/>
      </c>
      <c r="AV211" s="25" t="str">
        <f>IF(B211 &lt;&gt; "", IFERROR(IF(C$16 = "PRELIM", SUMIF('Database (LECTURE-RES-PRAC)'!D$14:AG$14, "CLO8", 'Database (LECTURE-RES-PRAC)'!D208:AG208) / 'Grade computation'!F$11, IF(C$16 = "MIDTERM", SUMIF('Database (LECTURE-RES-PRAC)'!AJ$14:BM$14, "CLO8", 'Database (LECTURE-RES-PRAC)'!AJ208:BM208) / 'Grade computation'!G$11, IF(C$16 = "FINAL", SUMIF('Database (LECTURE-RES-PRAC)'!BP$14:CS$14, "CLO8", 'Database (LECTURE-RES-PRAC)'!BP208:CS208) / 'Grade computation'!H$11,""))),""),"")</f>
        <v/>
      </c>
      <c r="AW211" s="232" t="str">
        <f t="shared" si="118"/>
        <v/>
      </c>
      <c r="AX211" s="25" t="str">
        <f>IF(B211 &lt;&gt; "",IF(AND('PRINTABLE (per grading)'!H$16="EXAM", 'PRINTABLE (per grading)'!B$13="Prelim"), IF(ISERROR(SUMIF('Exam (LECTURE ONLY)'!D$20:M$20, "CLO8", 'Exam (LECTURE ONLY)'!D213:M213) / 'Exam (LECTURE ONLY)'!AL$13), "", SUMIF('Exam (LECTURE ONLY)'!D$20:M$20, "CLO8", 'Exam (LECTURE ONLY)'!D213:M213) /'Exam (LECTURE ONLY)'!AL$13),
IF(AND('PRINTABLE (per grading)'!H$16="EXAM", 'PRINTABLE (per grading)'!B$13="Midterm"), IF(ISERROR(SUMIF('Exam (LECTURE ONLY)'!O$20:X$20, "CLO8", 'Exam (LECTURE ONLY)'!O213:X213) / 'Exam (LECTURE ONLY)'!AM$13), "", SUMIF('Exam (LECTURE ONLY)'!O$20:X$20, "CLO8", 'Exam (LECTURE ONLY)'!O213:X213) / 'Exam (LECTURE ONLY)'!AM$13),
IF(AND('PRINTABLE (per grading)'!H$16="EXAM", 'PRINTABLE (per grading)'!B$13="Final"), IF(ISERROR(SUMIF('Exam (LECTURE ONLY)'!Z$20:AI$20, "CLO8", 'Exam (LECTURE ONLY)'!Z213:AI213) / 'Exam (LECTURE ONLY)'!AN$13), "", SUMIF('Exam (LECTURE ONLY)'!Z$20:AI$20, "CLO8", 'Exam (LECTURE ONLY)'!Z213:AI213) / 'Exam (LECTURE ONLY)'!AN$13),
IF(AND('PRINTABLE (per grading)'!H$16="OUTPUT", 'PRINTABLE (per grading)'!B$13="Prelim"), IF(ISERROR(SUMIF(OUTPUT!C$20:M$20, "CLO8", OUTPUT!C213:M213) / OUTPUT!AL$13), "", SUMIF(OUTPUT!C$20:M$20, "CLO8", OUTPUT!C213:M213) / OUTPUT!AL$13),
IF(AND('PRINTABLE (per grading)'!H$16="OUTPUT", 'PRINTABLE (per grading)'!B$13="Midterm"), IF(ISERROR(SUMIF(OUTPUT!O$20:Y$20, "CLO8", OUTPUT!O213:Y213) / OUTPUT!AM$13), "", SUMIF(OUTPUT!O$20:Y$20, "CLO8", OUTPUT!O213:Y213) / OUTPUT!AM$13),
IF(AND('PRINTABLE (per grading)'!H$16="OUTPUT", 'PRINTABLE (per grading)'!B$13="Final"), IF(ISERROR(SUMIF(OUTPUT!AA$20:AI$20, "CLO8", OUTPUT!AA213:AI213) / OUTPUT!AN$13), "", SUMIF(OUTPUT!AA$20:AI$20, "CLO8", OUTPUT!AA213:AI213) / OUTPUT!AN$13),
"")))))),"")</f>
        <v/>
      </c>
      <c r="AY211" s="232" t="str">
        <f t="shared" si="119"/>
        <v/>
      </c>
      <c r="AZ211" s="233" t="str">
        <f t="shared" si="120"/>
        <v/>
      </c>
      <c r="BA211" s="25" t="str">
        <f>IF(B211 &lt;&gt; "", IFERROR(IF(C$16 = "PRELIM", SUMIF('Database (LECTURE-RES-PRAC)'!D$14:AG$14, "CLO9", 'Database (LECTURE-RES-PRAC)'!D208:AG208) / 'Grade computation'!F$12, IF(C$16 = "MIDTERM", SUMIF('Database (LECTURE-RES-PRAC)'!AJ$14:BM$14, "CLO9", 'Database (LECTURE-RES-PRAC)'!AJ208:BM208) / 'Grade computation'!G$12, IF(C$16 = "FINAL", SUMIF('Database (LECTURE-RES-PRAC)'!BP$14:CS$14, "CLO9", 'Database (LECTURE-RES-PRAC)'!BP208:CS208) / 'Grade computation'!H$12,""))),""),"")</f>
        <v/>
      </c>
      <c r="BB211" s="232" t="str">
        <f t="shared" si="121"/>
        <v/>
      </c>
      <c r="BC211" s="25" t="str">
        <f>IF(B211 &lt;&gt; "",IF(AND('PRINTABLE (per grading)'!H$16="EXAM", 'PRINTABLE (per grading)'!B$13="Prelim"), IF(ISERROR(SUMIF('Exam (LECTURE ONLY)'!D$20:M$20, "CLO9", 'Exam (LECTURE ONLY)'!D213:M213) / 'Exam (LECTURE ONLY)'!AL$14), "", SUMIF('Exam (LECTURE ONLY)'!D$20:M$20, "CLO9", 'Exam (LECTURE ONLY)'!D213:M213) /'Exam (LECTURE ONLY)'!AL$14),
IF(AND('PRINTABLE (per grading)'!H$16="EXAM", 'PRINTABLE (per grading)'!B$13="Midterm"), IF(ISERROR(SUMIF('Exam (LECTURE ONLY)'!O$20:X$20, "CLO9", 'Exam (LECTURE ONLY)'!O213:X213) / 'Exam (LECTURE ONLY)'!AM$14), "", SUMIF('Exam (LECTURE ONLY)'!O$20:X$20, "CLO9", 'Exam (LECTURE ONLY)'!O213:X213) / 'Exam (LECTURE ONLY)'!AM$14),
IF(AND('PRINTABLE (per grading)'!H$16="EXAM", 'PRINTABLE (per grading)'!B$13="Final"), IF(ISERROR(SUMIF('Exam (LECTURE ONLY)'!Z$20:AI$20, "CLO9", 'Exam (LECTURE ONLY)'!Z213:AI213) / 'Exam (LECTURE ONLY)'!AN$14), "", SUMIF('Exam (LECTURE ONLY)'!Z$20:AI$20, "CLO9", 'Exam (LECTURE ONLY)'!Z213:AI213) / 'Exam (LECTURE ONLY)'!AN$14),
IF(AND('PRINTABLE (per grading)'!H$16="OUTPUT", 'PRINTABLE (per grading)'!B$13="Prelim"), IF(ISERROR(SUMIF(OUTPUT!C$20:M$20, "CLO9", OUTPUT!C213:M213) / OUTPUT!AL$14), "", SUMIF(OUTPUT!C$20:M$20, "CLO9", OUTPUT!C213:M213) / OUTPUT!AL$14),
IF(AND('PRINTABLE (per grading)'!H$16="OUTPUT", 'PRINTABLE (per grading)'!B$13="Midterm"), IF(ISERROR(SUMIF(OUTPUT!O$20:Y$20, "CLO9", OUTPUT!O213:Y213) / OUTPUT!AM$14), "", SUMIF(OUTPUT!O$20:Y$20, "CLO9", OUTPUT!O213:Y213) / OUTPUT!AM$14),
IF(AND('PRINTABLE (per grading)'!H$16="OUTPUT", 'PRINTABLE (per grading)'!B$13="Final"), IF(ISERROR(SUMIF(OUTPUT!AA$20:AI$20, "CLO9", OUTPUT!AA213:AI213) / OUTPUT!AN$14), "", SUMIF(OUTPUT!AA$20:AI$20, "CLO9", OUTPUT!AA213:AI213) / OUTPUT!AN$14),
"")))))),"")</f>
        <v/>
      </c>
      <c r="BD211" s="232" t="str">
        <f t="shared" si="122"/>
        <v/>
      </c>
      <c r="BE211" s="233" t="str">
        <f t="shared" si="123"/>
        <v/>
      </c>
      <c r="BF211" s="25" t="str">
        <f>IF(B211 &lt;&gt; "", IFERROR(IF(C$16 = "PRELIM", SUMIF('Database (LECTURE-RES-PRAC)'!D$14:AG$14, "CLO10", 'Database (LECTURE-RES-PRAC)'!D208:AG208) / 'Grade computation'!F$13, IF(C$16 = "MIDTERM", SUMIF('Database (LECTURE-RES-PRAC)'!AJ$14:BM$14, "CLO10", 'Database (LECTURE-RES-PRAC)'!AJ208:BM208) / 'Grade computation'!G$13, IF(C$16 = "FINAL", SUMIF('Database (LECTURE-RES-PRAC)'!BP$14:CS$14, "CLO10", 'Database (LECTURE-RES-PRAC)'!BP208:CS208) / 'Grade computation'!H$13,""))),""),"")</f>
        <v/>
      </c>
      <c r="BG211" s="232" t="str">
        <f t="shared" si="124"/>
        <v/>
      </c>
      <c r="BH211" s="25" t="str">
        <f>IF(B211 &lt;&gt; "",IF(AND('PRINTABLE (per grading)'!H$16="EXAM", 'PRINTABLE (per grading)'!B$13="Prelim"), IF(ISERROR(SUMIF('Exam (LECTURE ONLY)'!D$20:M$20, "CLO10", 'Exam (LECTURE ONLY)'!D213:M213) / 'Exam (LECTURE ONLY)'!AL$15), "", SUMIF('Exam (LECTURE ONLY)'!D$20:M$20, "CLO10", 'Exam (LECTURE ONLY)'!D213:M213) /'Exam (LECTURE ONLY)'!AL$15),
IF(AND('PRINTABLE (per grading)'!H$16="EXAM", 'PRINTABLE (per grading)'!B$13="Midterm"), IF(ISERROR(SUMIF('Exam (LECTURE ONLY)'!O$20:X$20, "CLO10", 'Exam (LECTURE ONLY)'!O213:X213) / 'Exam (LECTURE ONLY)'!AM$15), "", SUMIF('Exam (LECTURE ONLY)'!O$20:X$20, "CLO10", 'Exam (LECTURE ONLY)'!O213:X213) / 'Exam (LECTURE ONLY)'!AM$15),
IF(AND('PRINTABLE (per grading)'!H$16="EXAM", 'PRINTABLE (per grading)'!B$13="Final"), IF(ISERROR(SUMIF('Exam (LECTURE ONLY)'!Z$20:AI$20, "CLO10", 'Exam (LECTURE ONLY)'!Z213:AI213) / 'Exam (LECTURE ONLY)'!AN$15), "", SUMIF('Exam (LECTURE ONLY)'!Z$20:AI$20, "CLO10", 'Exam (LECTURE ONLY)'!Z213:AI213) / 'Exam (LECTURE ONLY)'!AN$15),
IF(AND('PRINTABLE (per grading)'!H$16="OUTPUT", 'PRINTABLE (per grading)'!B$13="Prelim"), IF(ISERROR(SUMIF(OUTPUT!C$20:M$20, "CLO10", OUTPUT!C213:M213) / OUTPUT!AL$15), "", SUMIF(OUTPUT!C$20:M$20, "CLO10", OUTPUT!C213:M213) / OUTPUT!AL$15),
IF(AND('PRINTABLE (per grading)'!H$16="OUTPUT", 'PRINTABLE (per grading)'!B$13="Midterm"), IF(ISERROR(SUMIF(OUTPUT!O$20:Y$20, "CLO10", OUTPUT!O213:Y213) / OUTPUT!AM$15), "", SUMIF(OUTPUT!O$20:Y$20, "CLO10", OUTPUT!O213:Y213) / OUTPUT!AM$15),
IF(AND('PRINTABLE (per grading)'!H$16="OUTPUT", 'PRINTABLE (per grading)'!B$13="Final"), IF(ISERROR(SUMIF(OUTPUT!AA$20:AI$20, "CLO10", OUTPUT!AA213:AI213) / OUTPUT!AN$15), "", SUMIF(OUTPUT!AA$20:AI$20, "CLO10", OUTPUT!AA213:AI213) / OUTPUT!AN$15),
"")))))),"")</f>
        <v/>
      </c>
      <c r="BI211" s="232" t="str">
        <f t="shared" si="125"/>
        <v/>
      </c>
      <c r="BJ211" s="233" t="str">
        <f t="shared" si="126"/>
        <v/>
      </c>
      <c r="BK211" s="2"/>
    </row>
    <row r="212" spans="1:63" ht="20.100000000000001" customHeight="1">
      <c r="A212" s="212" t="str">
        <f>IF(ISBLANK('Database (LECTURE-RES-PRAC)'!A209),"",'Database (LECTURE-RES-PRAC)'!A209)</f>
        <v/>
      </c>
      <c r="B212" s="213" t="str">
        <f>IF(ISBLANK('Database (LECTURE-RES-PRAC)'!B209),"",'Database (LECTURE-RES-PRAC)'!B209)</f>
        <v/>
      </c>
      <c r="C212" s="134" t="str">
        <f>IF(B212&lt;&gt;"",IF(C$16="PRELIM",'Grade computation'!C212, IF(C$16="MIDTERM",'Grade computation'!K212, IF(C$16="FINAL",'Grade computation'!S212,""))),"")</f>
        <v/>
      </c>
      <c r="D212" s="135" t="str">
        <f t="shared" si="1"/>
        <v/>
      </c>
      <c r="E212" s="134" t="str">
        <f>IF(B212&lt;&gt;"", IF(C$16="PRELIM",'Grade computation'!E212, IF(C$16="MIDTERM",'Grade computation'!M212, IF(C$16="FINAL",'Grade computation'!U212,""))),"")</f>
        <v/>
      </c>
      <c r="F212" s="136" t="str">
        <f t="shared" si="2"/>
        <v/>
      </c>
      <c r="G212" s="137" t="str">
        <f t="shared" si="3"/>
        <v/>
      </c>
      <c r="H212" s="207" t="str">
        <f>IF(B212&lt;&gt;"",IF(C$16="PRELIM", 'Grade computation'!H212, IF(C$16="MIDTERM", 'Grade computation'!P212, IF(C$16="FINAL",'Grade computation'!X212, ""))),"")</f>
        <v/>
      </c>
      <c r="I212" s="137" t="str">
        <f t="shared" si="4"/>
        <v/>
      </c>
      <c r="J212" s="139" t="str">
        <f t="shared" si="5"/>
        <v/>
      </c>
      <c r="K212" s="377" t="str">
        <f t="shared" si="6"/>
        <v/>
      </c>
      <c r="L212" s="434"/>
      <c r="M212" s="25" t="str">
        <f>IF(B212 &lt;&gt; "", IFERROR(IF(C$16 = "PRELIM", SUMIF('Database (LECTURE-RES-PRAC)'!D$14:AG$14, "CLO1", 'Database (LECTURE-RES-PRAC)'!D209:AG209) / 'Grade computation'!F$4, IF(C$16 = "MIDTERM", SUMIF('Database (LECTURE-RES-PRAC)'!AJ$14:BM$14, "CLO1", 'Database (LECTURE-RES-PRAC)'!AJ209:BM209) / 'Grade computation'!G$4, IF(C$16 = "FINAL", SUMIF('Database (LECTURE-RES-PRAC)'!BP$14:CS$14, "CLO1", 'Database (LECTURE-RES-PRAC)'!BP209:CS209) / 'Grade computation'!H$4,""))),""),"")</f>
        <v/>
      </c>
      <c r="N212" s="232" t="str">
        <f t="shared" si="97"/>
        <v/>
      </c>
      <c r="O212" s="25" t="str">
        <f>IF(B212 &lt;&gt; "",IF(AND('PRINTABLE (per grading)'!H$16="EXAM", 'PRINTABLE (per grading)'!B$13="Prelim"), IF(ISERROR(SUMIF('Exam (LECTURE ONLY)'!D$20:M$20, "CLO1", 'Exam (LECTURE ONLY)'!D214:M214) / 'Exam (LECTURE ONLY)'!AL$6), "", SUMIF('Exam (LECTURE ONLY)'!D$20:M$20, "CLO1", 'Exam (LECTURE ONLY)'!D214:M214) /'Exam (LECTURE ONLY)'!AL$6),
IF(AND('PRINTABLE (per grading)'!H$16="EXAM", 'PRINTABLE (per grading)'!B$13="Midterm"), IF(ISERROR(SUMIF('Exam (LECTURE ONLY)'!O$20:X$20, "CLO1", 'Exam (LECTURE ONLY)'!O214:X214) / 'Exam (LECTURE ONLY)'!AM$6), "", SUMIF('Exam (LECTURE ONLY)'!O$20:X$20, "CLO1", 'Exam (LECTURE ONLY)'!O214:X214) / 'Exam (LECTURE ONLY)'!AM$6),
IF(AND('PRINTABLE (per grading)'!H$16="EXAM", 'PRINTABLE (per grading)'!B$13="Final"), IF(ISERROR(SUMIF('Exam (LECTURE ONLY)'!Z$20:AI$20, "CLO1", 'Exam (LECTURE ONLY)'!Z214:AI214) / 'Exam (LECTURE ONLY)'!AN$6), "", SUMIF('Exam (LECTURE ONLY)'!Z$20:AI$20, "CLO1", 'Exam (LECTURE ONLY)'!Z214:AI214) / 'Exam (LECTURE ONLY)'!AN$6),
IF(AND('PRINTABLE (per grading)'!H$16="OUTPUT", 'PRINTABLE (per grading)'!B$13="Prelim"), IF(ISERROR(SUMIF(OUTPUT!C$20:M$20, "CLO1", OUTPUT!C214:M214) / OUTPUT!AL$6), "", SUMIF(OUTPUT!C$20:M$20, "CLO1", OUTPUT!C214:M214) / OUTPUT!AL$6),
IF(AND('PRINTABLE (per grading)'!H$16="OUTPUT", 'PRINTABLE (per grading)'!B$13="Midterm"), IF(ISERROR(SUMIF(OUTPUT!O$20:Y$20, "CLO1", OUTPUT!O214:Y214) / OUTPUT!AM$6), "", SUMIF(OUTPUT!O$20:Y$20, "CLO1", OUTPUT!O214:Y214) / OUTPUT!AM$6),
IF(AND('PRINTABLE (per grading)'!H$16="OUTPUT", 'PRINTABLE (per grading)'!B$13="Final"), IF(ISERROR(SUMIF(OUTPUT!AA$20:AI$20, "CLO1", OUTPUT!AA214:AI214) / OUTPUT!AN$6), "", SUMIF(OUTPUT!AA$20:AI$20, "CLO1", OUTPUT!AA214:AI214) / OUTPUT!AN$6),
"")))))),"")</f>
        <v/>
      </c>
      <c r="P212" s="232" t="str">
        <f t="shared" si="98"/>
        <v/>
      </c>
      <c r="Q212" s="233" t="str">
        <f t="shared" si="99"/>
        <v/>
      </c>
      <c r="R212" s="25" t="str">
        <f>IF(B212 &lt;&gt; "", IFERROR(IF(C$16 = "PRELIM", SUMIF('Database (LECTURE-RES-PRAC)'!D$14:AG$14, "CLO2", 'Database (LECTURE-RES-PRAC)'!D209:AG209) / 'Grade computation'!F$5, IF(C$16 = "MIDTERM", SUMIF('Database (LECTURE-RES-PRAC)'!AJ$14:BM$14, "CLO2", 'Database (LECTURE-RES-PRAC)'!AJ209:BM209) / 'Grade computation'!G$5, IF(C$16 = "FINAL", SUMIF('Database (LECTURE-RES-PRAC)'!BP$14:CS$14, "CLO2", 'Database (LECTURE-RES-PRAC)'!BP209:CS209) / 'Grade computation'!H$5,""))),""),"")</f>
        <v/>
      </c>
      <c r="S212" s="232" t="str">
        <f t="shared" si="100"/>
        <v/>
      </c>
      <c r="T212" s="25" t="str">
        <f>IF(B212 &lt;&gt; "",IF(AND('PRINTABLE (per grading)'!H$16="EXAM", 'PRINTABLE (per grading)'!B$13="Prelim"), IF(ISERROR(SUMIF('Exam (LECTURE ONLY)'!D$20:M$20, "CLO2", 'Exam (LECTURE ONLY)'!D214:M214) / 'Exam (LECTURE ONLY)'!AL$7), "", SUMIF('Exam (LECTURE ONLY)'!D$20:M$20, "CLO2", 'Exam (LECTURE ONLY)'!D214:M214) /'Exam (LECTURE ONLY)'!AL$7),
IF(AND('PRINTABLE (per grading)'!H$16="EXAM", 'PRINTABLE (per grading)'!B$13="Midterm"), IF(ISERROR(SUMIF('Exam (LECTURE ONLY)'!O$20:X$20, "CLO2", 'Exam (LECTURE ONLY)'!O214:X214) / 'Exam (LECTURE ONLY)'!AM$7), "", SUMIF('Exam (LECTURE ONLY)'!O$20:X$20, "CLO2", 'Exam (LECTURE ONLY)'!O214:X214) / 'Exam (LECTURE ONLY)'!AM$7),
IF(AND('PRINTABLE (per grading)'!H$16="EXAM", 'PRINTABLE (per grading)'!B$13="Final"), IF(ISERROR(SUMIF('Exam (LECTURE ONLY)'!Z$20:AI$20, "CLO2", 'Exam (LECTURE ONLY)'!Z214:AI214) / 'Exam (LECTURE ONLY)'!AN$7), "", SUMIF('Exam (LECTURE ONLY)'!Z$20:AI$20, "CLO2", 'Exam (LECTURE ONLY)'!Z214:AI214) / 'Exam (LECTURE ONLY)'!AN$7),
IF(AND('PRINTABLE (per grading)'!H$16="OUTPUT", 'PRINTABLE (per grading)'!B$13="Prelim"), IF(ISERROR(SUMIF(OUTPUT!C$20:M$20, "CLO2", OUTPUT!C214:M214) / OUTPUT!AL$7), "", SUMIF(OUTPUT!C$20:M$20, "CLO2", OUTPUT!C214:M214) / OUTPUT!AL$7),
IF(AND('PRINTABLE (per grading)'!H$16="OUTPUT", 'PRINTABLE (per grading)'!B$13="Midterm"), IF(ISERROR(SUMIF(OUTPUT!O$20:Y$20, "CLO2", OUTPUT!O214:Y214) / OUTPUT!AM$7), "", SUMIF(OUTPUT!O$20:Y$20, "CLO2", OUTPUT!O214:Y214) / OUTPUT!AM$7),
IF(AND('PRINTABLE (per grading)'!H$16="OUTPUT", 'PRINTABLE (per grading)'!B$13="Final"), IF(ISERROR(SUMIF(OUTPUT!AA$20:AI$20, "CLO2", OUTPUT!AA214:AI214) / OUTPUT!AN$7), "", SUMIF(OUTPUT!AA$20:AI$20, "CLO2", OUTPUT!AA214:AI214) / OUTPUT!AN$7),
"")))))),"")</f>
        <v/>
      </c>
      <c r="U212" s="232" t="str">
        <f t="shared" si="101"/>
        <v/>
      </c>
      <c r="V212" s="233" t="str">
        <f t="shared" si="102"/>
        <v/>
      </c>
      <c r="W212" s="25" t="str">
        <f>IF(B212 &lt;&gt; "", IFERROR(IF(C$16 = "PRELIM", SUMIF('Database (LECTURE-RES-PRAC)'!D$14:AG$14, "CLO3", 'Database (LECTURE-RES-PRAC)'!D209:AG209) / 'Grade computation'!F$6, IF(C$16 = "MIDTERM", SUMIF('Database (LECTURE-RES-PRAC)'!AJ$14:BM$14, "CLO3", 'Database (LECTURE-RES-PRAC)'!AJ209:BM209) / 'Grade computation'!G$6, IF(C$16 = "FINAL", SUMIF('Database (LECTURE-RES-PRAC)'!BP$14:CS$14, "CLO3", 'Database (LECTURE-RES-PRAC)'!BP209:CS209) / 'Grade computation'!H$6,""))),""),"")</f>
        <v/>
      </c>
      <c r="X212" s="232" t="str">
        <f t="shared" si="103"/>
        <v/>
      </c>
      <c r="Y212" s="25" t="str">
        <f>IF(B212 &lt;&gt; "",IF(AND('PRINTABLE (per grading)'!H$16="EXAM", 'PRINTABLE (per grading)'!B$13="Prelim"), IF(ISERROR(SUMIF('Exam (LECTURE ONLY)'!D$20:M$20, "CLO3", 'Exam (LECTURE ONLY)'!D214:M214) / 'Exam (LECTURE ONLY)'!AL$8), "", SUMIF('Exam (LECTURE ONLY)'!D$20:M$20, "CLO3", 'Exam (LECTURE ONLY)'!D214:M214) /'Exam (LECTURE ONLY)'!AL$8),
IF(AND('PRINTABLE (per grading)'!H$16="EXAM", 'PRINTABLE (per grading)'!B$13="Midterm"), IF(ISERROR(SUMIF('Exam (LECTURE ONLY)'!O$20:X$20, "CLO3", 'Exam (LECTURE ONLY)'!O214:X214) / 'Exam (LECTURE ONLY)'!AM$8), "", SUMIF('Exam (LECTURE ONLY)'!O$20:X$20, "CLO3", 'Exam (LECTURE ONLY)'!O214:X214) / 'Exam (LECTURE ONLY)'!AM$8),
IF(AND('PRINTABLE (per grading)'!H$16="EXAM", 'PRINTABLE (per grading)'!B$13="Final"), IF(ISERROR(SUMIF('Exam (LECTURE ONLY)'!Z$20:AI$20, "CLO3", 'Exam (LECTURE ONLY)'!Z214:AI214) / 'Exam (LECTURE ONLY)'!AN$8), "", SUMIF('Exam (LECTURE ONLY)'!Z$20:AI$20, "CLO3", 'Exam (LECTURE ONLY)'!Z214:AI214) / 'Exam (LECTURE ONLY)'!AN$8),
IF(AND('PRINTABLE (per grading)'!H$16="OUTPUT", 'PRINTABLE (per grading)'!B$13="Prelim"), IF(ISERROR(SUMIF(OUTPUT!C$20:M$20, "CLO3", OUTPUT!C214:M214) / OUTPUT!AL$8), "", SUMIF(OUTPUT!C$20:M$20, "CLO3", OUTPUT!C214:M214) / OUTPUT!AL$8),
IF(AND('PRINTABLE (per grading)'!H$16="OUTPUT", 'PRINTABLE (per grading)'!B$13="Midterm"), IF(ISERROR(SUMIF(OUTPUT!O$20:Y$20, "CLO3", OUTPUT!O214:Y214) / OUTPUT!AM$8), "", SUMIF(OUTPUT!O$20:Y$20, "CLO3", OUTPUT!O214:Y214) / OUTPUT!AM$8),
IF(AND('PRINTABLE (per grading)'!H$16="OUTPUT", 'PRINTABLE (per grading)'!B$13="Final"), IF(ISERROR(SUMIF(OUTPUT!AA$20:AI$20, "CLO3", OUTPUT!AA214:AI214) / OUTPUT!AN$8), "", SUMIF(OUTPUT!AA$20:AI$20, "CLO3", OUTPUT!AA214:AI214) / OUTPUT!AN$8),
"" )))))),"")</f>
        <v/>
      </c>
      <c r="Z212" s="232" t="str">
        <f t="shared" si="104"/>
        <v/>
      </c>
      <c r="AA212" s="233" t="str">
        <f t="shared" si="105"/>
        <v/>
      </c>
      <c r="AB212" s="25" t="str">
        <f>IF(B212 &lt;&gt; "", IFERROR(IF(C$16 = "PRELIM", SUMIF('Database (LECTURE-RES-PRAC)'!D$14:AG$14, "CLO4", 'Database (LECTURE-RES-PRAC)'!D209:AG209) / 'Grade computation'!F$7, IF(C$16 = "MIDTERM", SUMIF('Database (LECTURE-RES-PRAC)'!AJ$14:BM$14, "CLO4", 'Database (LECTURE-RES-PRAC)'!AJ209:BM209) / 'Grade computation'!G$7, IF(C$16 = "FINAL", SUMIF('Database (LECTURE-RES-PRAC)'!BP$14:CS$14, "CLO4", 'Database (LECTURE-RES-PRAC)'!BP209:CS209) / 'Grade computation'!H$7,""))),""),"")</f>
        <v/>
      </c>
      <c r="AC212" s="232" t="str">
        <f t="shared" si="106"/>
        <v/>
      </c>
      <c r="AD212" s="25" t="str">
        <f>IF(B212 &lt;&gt; "",IF(AND('PRINTABLE (per grading)'!H$16="EXAM", 'PRINTABLE (per grading)'!B$13="Prelim"), IF(ISERROR(SUMIF('Exam (LECTURE ONLY)'!D$20:M$20, "CLO4", 'Exam (LECTURE ONLY)'!D214:M214) / 'Exam (LECTURE ONLY)'!AL$9), "", SUMIF('Exam (LECTURE ONLY)'!D$20:M$20, "CLO4", 'Exam (LECTURE ONLY)'!D214:M214) /'Exam (LECTURE ONLY)'!AL$9),
IF(AND('PRINTABLE (per grading)'!H$16="EXAM", 'PRINTABLE (per grading)'!B$13="Midterm"), IF(ISERROR(SUMIF('Exam (LECTURE ONLY)'!O$20:X$20, "CLO4", 'Exam (LECTURE ONLY)'!O214:X214) / 'Exam (LECTURE ONLY)'!AM$9), "", SUMIF('Exam (LECTURE ONLY)'!O$20:X$20, "CLO4", 'Exam (LECTURE ONLY)'!O214:X214) / 'Exam (LECTURE ONLY)'!AM$9),
IF(AND('PRINTABLE (per grading)'!H$16="EXAM", 'PRINTABLE (per grading)'!B$13="Final"), IF(ISERROR(SUMIF('Exam (LECTURE ONLY)'!Z$20:AI$20, "CLO4", 'Exam (LECTURE ONLY)'!Z214:AI214) / 'Exam (LECTURE ONLY)'!AN$9), "", SUMIF('Exam (LECTURE ONLY)'!Z$20:AI$20, "CLO4", 'Exam (LECTURE ONLY)'!Z214:AI214) / 'Exam (LECTURE ONLY)'!AN$9),
IF(AND('PRINTABLE (per grading)'!H$16="OUTPUT", 'PRINTABLE (per grading)'!B$13="Prelim"), IF(ISERROR(SUMIF(OUTPUT!C$20:M$20, "CLO4", OUTPUT!C214:M214) / OUTPUT!AL$9), "", SUMIF(OUTPUT!C$20:M$20, "CLO4", OUTPUT!C214:M214) / OUTPUT!AL$9),
IF(AND('PRINTABLE (per grading)'!H$16="OUTPUT", 'PRINTABLE (per grading)'!B$13="Midterm"), IF(ISERROR(SUMIF(OUTPUT!O$20:Y$20, "CLO4", OUTPUT!O214:Y214) / OUTPUT!AM$9), "", SUMIF(OUTPUT!O$20:Y$20, "CLO4", OUTPUT!O214:Y214) / OUTPUT!AM$9),
IF(AND('PRINTABLE (per grading)'!H$16="OUTPUT", 'PRINTABLE (per grading)'!B$13="Final"), IF(ISERROR(SUMIF(OUTPUT!AA$20:AI$20, "CLO4", OUTPUT!AA214:AI214) / OUTPUT!AN$9), "", SUMIF(OUTPUT!AA$20:AI$20, "CLO4", OUTPUT!AA214:AI214) / OUTPUT!AN$9),
"")))))),"")</f>
        <v/>
      </c>
      <c r="AE212" s="232" t="str">
        <f t="shared" si="107"/>
        <v/>
      </c>
      <c r="AF212" s="233" t="str">
        <f t="shared" si="108"/>
        <v/>
      </c>
      <c r="AG212" s="25" t="str">
        <f>IF(B212 &lt;&gt; "", IFERROR(IF(C$16 = "PRELIM", SUMIF('Database (LECTURE-RES-PRAC)'!D$14:AG$14, "CLO5", 'Database (LECTURE-RES-PRAC)'!D209:AG209) / 'Grade computation'!F$8, IF(C$16 = "MIDTERM", SUMIF('Database (LECTURE-RES-PRAC)'!AJ$14:BM$14, "CLO5", 'Database (LECTURE-RES-PRAC)'!AJ209:BM209) / 'Grade computation'!G$8, IF(C$16 = "FINAL", SUMIF('Database (LECTURE-RES-PRAC)'!BP$14:CS$14, "CLO5", 'Database (LECTURE-RES-PRAC)'!BP209:CS209) / 'Grade computation'!H$8,""))),""),"")</f>
        <v/>
      </c>
      <c r="AH212" s="232" t="str">
        <f t="shared" si="109"/>
        <v/>
      </c>
      <c r="AI212" s="25" t="str">
        <f>IF(B212 &lt;&gt; "",IF(AND('PRINTABLE (per grading)'!H$16="EXAM", 'PRINTABLE (per grading)'!B$13="Prelim"), IF(ISERROR(SUMIF('Exam (LECTURE ONLY)'!D$20:M$20, "CLO5", 'Exam (LECTURE ONLY)'!D214:M214) / 'Exam (LECTURE ONLY)'!AL$10), "", SUMIF('Exam (LECTURE ONLY)'!D$20:M$20, "CLO5", 'Exam (LECTURE ONLY)'!D214:M214) /'Exam (LECTURE ONLY)'!AL$10),
IF(AND('PRINTABLE (per grading)'!H$16="EXAM", 'PRINTABLE (per grading)'!B$13="Midterm"), IF(ISERROR(SUMIF('Exam (LECTURE ONLY)'!O$20:X$20, "CLO5", 'Exam (LECTURE ONLY)'!O214:X214) / 'Exam (LECTURE ONLY)'!AM$10), "", SUMIF('Exam (LECTURE ONLY)'!O$20:X$20, "CLO5", 'Exam (LECTURE ONLY)'!O214:X214) / 'Exam (LECTURE ONLY)'!AM$10),
IF(AND('PRINTABLE (per grading)'!H$16="EXAM", 'PRINTABLE (per grading)'!B$13="Final"), IF(ISERROR(SUMIF('Exam (LECTURE ONLY)'!Z$20:AI$20, "CLO5", 'Exam (LECTURE ONLY)'!Z214:AI214) / 'Exam (LECTURE ONLY)'!AN$10), "", SUMIF('Exam (LECTURE ONLY)'!Z$20:AI$20, "CLO5", 'Exam (LECTURE ONLY)'!Z214:AI214) / 'Exam (LECTURE ONLY)'!AN$10),
IF(AND('PRINTABLE (per grading)'!H$16="OUTPUT", 'PRINTABLE (per grading)'!B$13="Prelim"), IF(ISERROR(SUMIF(OUTPUT!C$20:M$20, "CLO5", OUTPUT!C214:M214) / OUTPUT!AL$10), "", SUMIF(OUTPUT!C$20:M$20, "CLO5", OUTPUT!C214:M214) / OUTPUT!AL$10),
IF(AND('PRINTABLE (per grading)'!H$16="OUTPUT", 'PRINTABLE (per grading)'!B$13="Midterm"), IF(ISERROR(SUMIF(OUTPUT!O$20:Y$20, "CLO5", OUTPUT!O214:Y214) / OUTPUT!AM$10), "", SUMIF(OUTPUT!O$20:Y$20, "CLO5", OUTPUT!O214:Y214) / OUTPUT!AM$10),
IF(AND('PRINTABLE (per grading)'!H$16="OUTPUT", 'PRINTABLE (per grading)'!B$13="Final"), IF(ISERROR(SUMIF(OUTPUT!AA$20:AI$20, "CLO5", OUTPUT!AA214:AI214) / OUTPUT!AN$10), "", SUMIF(OUTPUT!AA$20:AI$20, "CLO5", OUTPUT!AA214:AI214) / OUTPUT!AN$10),
"")))))),"")</f>
        <v/>
      </c>
      <c r="AJ212" s="232" t="str">
        <f t="shared" si="110"/>
        <v/>
      </c>
      <c r="AK212" s="233" t="str">
        <f t="shared" si="111"/>
        <v/>
      </c>
      <c r="AL212" s="25" t="str">
        <f>IF(B212 &lt;&gt; "", IFERROR(IF(C$16 = "PRELIM", SUMIF('Database (LECTURE-RES-PRAC)'!D$14:AG$14, "CLO6", 'Database (LECTURE-RES-PRAC)'!D209:AG209) / 'Grade computation'!F$9, IF(C$16 = "MIDTERM", SUMIF('Database (LECTURE-RES-PRAC)'!AJ$14:BM$14, "CLO6", 'Database (LECTURE-RES-PRAC)'!AJ209:BM209) / 'Grade computation'!G$9, IF(C$16 = "FINAL", SUMIF('Database (LECTURE-RES-PRAC)'!BP$14:CS$14, "CLO6", 'Database (LECTURE-RES-PRAC)'!BP209:CS209) / 'Grade computation'!H$9,""))),""),"")</f>
        <v/>
      </c>
      <c r="AM212" s="232" t="str">
        <f t="shared" si="112"/>
        <v/>
      </c>
      <c r="AN212" s="25" t="str">
        <f>IF(B212 &lt;&gt; "",IF(AND('PRINTABLE (per grading)'!H$16="EXAM", 'PRINTABLE (per grading)'!B$13="Prelim"), IF(ISERROR(SUMIF('Exam (LECTURE ONLY)'!D$20:M$20, "CLO6", 'Exam (LECTURE ONLY)'!D214:M214) / 'Exam (LECTURE ONLY)'!AL$11), "", SUMIF('Exam (LECTURE ONLY)'!D$20:M$20, "CLO6", 'Exam (LECTURE ONLY)'!D214:M214) /'Exam (LECTURE ONLY)'!AL$11),
IF(AND('PRINTABLE (per grading)'!H$16="EXAM", 'PRINTABLE (per grading)'!B$13="Midterm"), IF(ISERROR(SUMIF('Exam (LECTURE ONLY)'!O$20:X$20, "CLO6", 'Exam (LECTURE ONLY)'!O214:X214) / 'Exam (LECTURE ONLY)'!AM$11), "", SUMIF('Exam (LECTURE ONLY)'!O$20:X$20, "CLO6", 'Exam (LECTURE ONLY)'!O214:X214) / 'Exam (LECTURE ONLY)'!AM$11),
IF(AND('PRINTABLE (per grading)'!H$16="EXAM", 'PRINTABLE (per grading)'!B$13="Final"), IF(ISERROR(SUMIF('Exam (LECTURE ONLY)'!Z$20:AI$20, "CLO6", 'Exam (LECTURE ONLY)'!Z214:AI214) / 'Exam (LECTURE ONLY)'!AN$11), "", SUMIF('Exam (LECTURE ONLY)'!Z$20:AI$20, "CLO6", 'Exam (LECTURE ONLY)'!Z214:AI214) / 'Exam (LECTURE ONLY)'!AN$11),
IF(AND('PRINTABLE (per grading)'!H$16="OUTPUT", 'PRINTABLE (per grading)'!B$13="Prelim"), IF(ISERROR(SUMIF(OUTPUT!C$20:M$20, "CLO6", OUTPUT!C214:M214) / OUTPUT!AL$11), "", SUMIF(OUTPUT!C$20:M$20, "CLO6", OUTPUT!C214:M214) / OUTPUT!AL$11),
IF(AND('PRINTABLE (per grading)'!H$16="OUTPUT", 'PRINTABLE (per grading)'!B$13="Midterm"), IF(ISERROR(SUMIF(OUTPUT!O$20:Y$20, "CLO6", OUTPUT!O214:Y214) / OUTPUT!AM$11), "", SUMIF(OUTPUT!O$20:Y$20, "CLO6", OUTPUT!O214:Y214) / OUTPUT!AM$11),
IF(AND('PRINTABLE (per grading)'!H$16="OUTPUT", 'PRINTABLE (per grading)'!B$13="Final"), IF(ISERROR(SUMIF(OUTPUT!AA$20:AI$20, "CLO6", OUTPUT!AA214:AI214) / OUTPUT!AN$11), "", SUMIF(OUTPUT!AA$20:AI$20, "CLO6", OUTPUT!AA214:AI214) / OUTPUT!AN$11),
"")))))),"")</f>
        <v/>
      </c>
      <c r="AO212" s="232" t="str">
        <f t="shared" si="113"/>
        <v/>
      </c>
      <c r="AP212" s="233" t="str">
        <f t="shared" si="114"/>
        <v/>
      </c>
      <c r="AQ212" s="25" t="str">
        <f>IF(B212 &lt;&gt; "", IFERROR(IF(C$16 = "PRELIM", SUMIF('Database (LECTURE-RES-PRAC)'!D$14:AG$14, "CLO7", 'Database (LECTURE-RES-PRAC)'!D209:AG209) / 'Grade computation'!F$10, IF(C$16 = "MIDTERM", SUMIF('Database (LECTURE-RES-PRAC)'!AJ$14:BM$14, "CLO7", 'Database (LECTURE-RES-PRAC)'!AJ209:BM209) / 'Grade computation'!G$10, IF(C$16 = "FINAL", SUMIF('Database (LECTURE-RES-PRAC)'!BP$14:CS$14, "CLO7", 'Database (LECTURE-RES-PRAC)'!BP209:CS209) / 'Grade computation'!H$10,""))),""),"")</f>
        <v/>
      </c>
      <c r="AR212" s="232" t="str">
        <f t="shared" si="115"/>
        <v/>
      </c>
      <c r="AS212" s="25" t="str">
        <f>IF(B212 &lt;&gt; "",IF(AND('PRINTABLE (per grading)'!H$16="EXAM", 'PRINTABLE (per grading)'!B$13="Prelim"), IF(ISERROR(SUMIF('Exam (LECTURE ONLY)'!D$20:M$20, "CLO7", 'Exam (LECTURE ONLY)'!D214:M214) / 'Exam (LECTURE ONLY)'!AL$12), "", SUMIF('Exam (LECTURE ONLY)'!D$20:M$20, "CLO7", 'Exam (LECTURE ONLY)'!D214:M214) /'Exam (LECTURE ONLY)'!AL$12),
IF(AND('PRINTABLE (per grading)'!H$16="EXAM", 'PRINTABLE (per grading)'!B$13="Midterm"), IF(ISERROR(SUMIF('Exam (LECTURE ONLY)'!O$20:X$20, "CLO7", 'Exam (LECTURE ONLY)'!O214:X214) / 'Exam (LECTURE ONLY)'!AM$12), "", SUMIF('Exam (LECTURE ONLY)'!O$20:X$20, "CLO7", 'Exam (LECTURE ONLY)'!O214:X214) / 'Exam (LECTURE ONLY)'!AM$12),
IF(AND('PRINTABLE (per grading)'!H$16="EXAM", 'PRINTABLE (per grading)'!B$13="Final"), IF(ISERROR(SUMIF('Exam (LECTURE ONLY)'!Z$20:AI$20, "CLO7", 'Exam (LECTURE ONLY)'!Z214:AI214) / 'Exam (LECTURE ONLY)'!AN$12), "", SUMIF('Exam (LECTURE ONLY)'!Z$20:AI$20, "CLO7", 'Exam (LECTURE ONLY)'!Z214:AI214) / 'Exam (LECTURE ONLY)'!AN$12),
IF(AND('PRINTABLE (per grading)'!H$16="OUTPUT", 'PRINTABLE (per grading)'!B$13="Prelim"), IF(ISERROR(SUMIF(OUTPUT!C$20:M$20, "CLO7", OUTPUT!C214:M214) / OUTPUT!AL$12), "", SUMIF(OUTPUT!C$20:M$20, "CLO7", OUTPUT!C214:M214) / OUTPUT!AL$12),
IF(AND('PRINTABLE (per grading)'!H$16="OUTPUT", 'PRINTABLE (per grading)'!B$13="Midterm"), IF(ISERROR(SUMIF(OUTPUT!O$20:Y$20, "CLO7", OUTPUT!O214:Y214) / OUTPUT!AM$12), "", SUMIF(OUTPUT!O$20:Y$20, "CLO7", OUTPUT!O214:Y214) / OUTPUT!AM$12),
IF(AND('PRINTABLE (per grading)'!H$16="OUTPUT", 'PRINTABLE (per grading)'!B$13="Final"), IF(ISERROR(SUMIF(OUTPUT!AA$20:AI$20, "CLO7", OUTPUT!AA214:AI214) / OUTPUT!AN$12), "", SUMIF(OUTPUT!AA$20:AI$20, "CLO7", OUTPUT!AA214:AI214) / OUTPUT!AN$12),
"")))))),"")</f>
        <v/>
      </c>
      <c r="AT212" s="232" t="str">
        <f t="shared" si="116"/>
        <v/>
      </c>
      <c r="AU212" s="233" t="str">
        <f t="shared" si="117"/>
        <v/>
      </c>
      <c r="AV212" s="25" t="str">
        <f>IF(B212 &lt;&gt; "", IFERROR(IF(C$16 = "PRELIM", SUMIF('Database (LECTURE-RES-PRAC)'!D$14:AG$14, "CLO8", 'Database (LECTURE-RES-PRAC)'!D209:AG209) / 'Grade computation'!F$11, IF(C$16 = "MIDTERM", SUMIF('Database (LECTURE-RES-PRAC)'!AJ$14:BM$14, "CLO8", 'Database (LECTURE-RES-PRAC)'!AJ209:BM209) / 'Grade computation'!G$11, IF(C$16 = "FINAL", SUMIF('Database (LECTURE-RES-PRAC)'!BP$14:CS$14, "CLO8", 'Database (LECTURE-RES-PRAC)'!BP209:CS209) / 'Grade computation'!H$11,""))),""),"")</f>
        <v/>
      </c>
      <c r="AW212" s="232" t="str">
        <f t="shared" si="118"/>
        <v/>
      </c>
      <c r="AX212" s="25" t="str">
        <f>IF(B212 &lt;&gt; "",IF(AND('PRINTABLE (per grading)'!H$16="EXAM", 'PRINTABLE (per grading)'!B$13="Prelim"), IF(ISERROR(SUMIF('Exam (LECTURE ONLY)'!D$20:M$20, "CLO8", 'Exam (LECTURE ONLY)'!D214:M214) / 'Exam (LECTURE ONLY)'!AL$13), "", SUMIF('Exam (LECTURE ONLY)'!D$20:M$20, "CLO8", 'Exam (LECTURE ONLY)'!D214:M214) /'Exam (LECTURE ONLY)'!AL$13),
IF(AND('PRINTABLE (per grading)'!H$16="EXAM", 'PRINTABLE (per grading)'!B$13="Midterm"), IF(ISERROR(SUMIF('Exam (LECTURE ONLY)'!O$20:X$20, "CLO8", 'Exam (LECTURE ONLY)'!O214:X214) / 'Exam (LECTURE ONLY)'!AM$13), "", SUMIF('Exam (LECTURE ONLY)'!O$20:X$20, "CLO8", 'Exam (LECTURE ONLY)'!O214:X214) / 'Exam (LECTURE ONLY)'!AM$13),
IF(AND('PRINTABLE (per grading)'!H$16="EXAM", 'PRINTABLE (per grading)'!B$13="Final"), IF(ISERROR(SUMIF('Exam (LECTURE ONLY)'!Z$20:AI$20, "CLO8", 'Exam (LECTURE ONLY)'!Z214:AI214) / 'Exam (LECTURE ONLY)'!AN$13), "", SUMIF('Exam (LECTURE ONLY)'!Z$20:AI$20, "CLO8", 'Exam (LECTURE ONLY)'!Z214:AI214) / 'Exam (LECTURE ONLY)'!AN$13),
IF(AND('PRINTABLE (per grading)'!H$16="OUTPUT", 'PRINTABLE (per grading)'!B$13="Prelim"), IF(ISERROR(SUMIF(OUTPUT!C$20:M$20, "CLO8", OUTPUT!C214:M214) / OUTPUT!AL$13), "", SUMIF(OUTPUT!C$20:M$20, "CLO8", OUTPUT!C214:M214) / OUTPUT!AL$13),
IF(AND('PRINTABLE (per grading)'!H$16="OUTPUT", 'PRINTABLE (per grading)'!B$13="Midterm"), IF(ISERROR(SUMIF(OUTPUT!O$20:Y$20, "CLO8", OUTPUT!O214:Y214) / OUTPUT!AM$13), "", SUMIF(OUTPUT!O$20:Y$20, "CLO8", OUTPUT!O214:Y214) / OUTPUT!AM$13),
IF(AND('PRINTABLE (per grading)'!H$16="OUTPUT", 'PRINTABLE (per grading)'!B$13="Final"), IF(ISERROR(SUMIF(OUTPUT!AA$20:AI$20, "CLO8", OUTPUT!AA214:AI214) / OUTPUT!AN$13), "", SUMIF(OUTPUT!AA$20:AI$20, "CLO8", OUTPUT!AA214:AI214) / OUTPUT!AN$13),
"")))))),"")</f>
        <v/>
      </c>
      <c r="AY212" s="232" t="str">
        <f t="shared" si="119"/>
        <v/>
      </c>
      <c r="AZ212" s="233" t="str">
        <f t="shared" si="120"/>
        <v/>
      </c>
      <c r="BA212" s="25" t="str">
        <f>IF(B212 &lt;&gt; "", IFERROR(IF(C$16 = "PRELIM", SUMIF('Database (LECTURE-RES-PRAC)'!D$14:AG$14, "CLO9", 'Database (LECTURE-RES-PRAC)'!D209:AG209) / 'Grade computation'!F$12, IF(C$16 = "MIDTERM", SUMIF('Database (LECTURE-RES-PRAC)'!AJ$14:BM$14, "CLO9", 'Database (LECTURE-RES-PRAC)'!AJ209:BM209) / 'Grade computation'!G$12, IF(C$16 = "FINAL", SUMIF('Database (LECTURE-RES-PRAC)'!BP$14:CS$14, "CLO9", 'Database (LECTURE-RES-PRAC)'!BP209:CS209) / 'Grade computation'!H$12,""))),""),"")</f>
        <v/>
      </c>
      <c r="BB212" s="232" t="str">
        <f t="shared" si="121"/>
        <v/>
      </c>
      <c r="BC212" s="25" t="str">
        <f>IF(B212 &lt;&gt; "",IF(AND('PRINTABLE (per grading)'!H$16="EXAM", 'PRINTABLE (per grading)'!B$13="Prelim"), IF(ISERROR(SUMIF('Exam (LECTURE ONLY)'!D$20:M$20, "CLO9", 'Exam (LECTURE ONLY)'!D214:M214) / 'Exam (LECTURE ONLY)'!AL$14), "", SUMIF('Exam (LECTURE ONLY)'!D$20:M$20, "CLO9", 'Exam (LECTURE ONLY)'!D214:M214) /'Exam (LECTURE ONLY)'!AL$14),
IF(AND('PRINTABLE (per grading)'!H$16="EXAM", 'PRINTABLE (per grading)'!B$13="Midterm"), IF(ISERROR(SUMIF('Exam (LECTURE ONLY)'!O$20:X$20, "CLO9", 'Exam (LECTURE ONLY)'!O214:X214) / 'Exam (LECTURE ONLY)'!AM$14), "", SUMIF('Exam (LECTURE ONLY)'!O$20:X$20, "CLO9", 'Exam (LECTURE ONLY)'!O214:X214) / 'Exam (LECTURE ONLY)'!AM$14),
IF(AND('PRINTABLE (per grading)'!H$16="EXAM", 'PRINTABLE (per grading)'!B$13="Final"), IF(ISERROR(SUMIF('Exam (LECTURE ONLY)'!Z$20:AI$20, "CLO9", 'Exam (LECTURE ONLY)'!Z214:AI214) / 'Exam (LECTURE ONLY)'!AN$14), "", SUMIF('Exam (LECTURE ONLY)'!Z$20:AI$20, "CLO9", 'Exam (LECTURE ONLY)'!Z214:AI214) / 'Exam (LECTURE ONLY)'!AN$14),
IF(AND('PRINTABLE (per grading)'!H$16="OUTPUT", 'PRINTABLE (per grading)'!B$13="Prelim"), IF(ISERROR(SUMIF(OUTPUT!C$20:M$20, "CLO9", OUTPUT!C214:M214) / OUTPUT!AL$14), "", SUMIF(OUTPUT!C$20:M$20, "CLO9", OUTPUT!C214:M214) / OUTPUT!AL$14),
IF(AND('PRINTABLE (per grading)'!H$16="OUTPUT", 'PRINTABLE (per grading)'!B$13="Midterm"), IF(ISERROR(SUMIF(OUTPUT!O$20:Y$20, "CLO9", OUTPUT!O214:Y214) / OUTPUT!AM$14), "", SUMIF(OUTPUT!O$20:Y$20, "CLO9", OUTPUT!O214:Y214) / OUTPUT!AM$14),
IF(AND('PRINTABLE (per grading)'!H$16="OUTPUT", 'PRINTABLE (per grading)'!B$13="Final"), IF(ISERROR(SUMIF(OUTPUT!AA$20:AI$20, "CLO9", OUTPUT!AA214:AI214) / OUTPUT!AN$14), "", SUMIF(OUTPUT!AA$20:AI$20, "CLO9", OUTPUT!AA214:AI214) / OUTPUT!AN$14),
"")))))),"")</f>
        <v/>
      </c>
      <c r="BD212" s="232" t="str">
        <f t="shared" si="122"/>
        <v/>
      </c>
      <c r="BE212" s="233" t="str">
        <f t="shared" si="123"/>
        <v/>
      </c>
      <c r="BF212" s="25" t="str">
        <f>IF(B212 &lt;&gt; "", IFERROR(IF(C$16 = "PRELIM", SUMIF('Database (LECTURE-RES-PRAC)'!D$14:AG$14, "CLO10", 'Database (LECTURE-RES-PRAC)'!D209:AG209) / 'Grade computation'!F$13, IF(C$16 = "MIDTERM", SUMIF('Database (LECTURE-RES-PRAC)'!AJ$14:BM$14, "CLO10", 'Database (LECTURE-RES-PRAC)'!AJ209:BM209) / 'Grade computation'!G$13, IF(C$16 = "FINAL", SUMIF('Database (LECTURE-RES-PRAC)'!BP$14:CS$14, "CLO10", 'Database (LECTURE-RES-PRAC)'!BP209:CS209) / 'Grade computation'!H$13,""))),""),"")</f>
        <v/>
      </c>
      <c r="BG212" s="232" t="str">
        <f t="shared" si="124"/>
        <v/>
      </c>
      <c r="BH212" s="25" t="str">
        <f>IF(B212 &lt;&gt; "",IF(AND('PRINTABLE (per grading)'!H$16="EXAM", 'PRINTABLE (per grading)'!B$13="Prelim"), IF(ISERROR(SUMIF('Exam (LECTURE ONLY)'!D$20:M$20, "CLO10", 'Exam (LECTURE ONLY)'!D214:M214) / 'Exam (LECTURE ONLY)'!AL$15), "", SUMIF('Exam (LECTURE ONLY)'!D$20:M$20, "CLO10", 'Exam (LECTURE ONLY)'!D214:M214) /'Exam (LECTURE ONLY)'!AL$15),
IF(AND('PRINTABLE (per grading)'!H$16="EXAM", 'PRINTABLE (per grading)'!B$13="Midterm"), IF(ISERROR(SUMIF('Exam (LECTURE ONLY)'!O$20:X$20, "CLO10", 'Exam (LECTURE ONLY)'!O214:X214) / 'Exam (LECTURE ONLY)'!AM$15), "", SUMIF('Exam (LECTURE ONLY)'!O$20:X$20, "CLO10", 'Exam (LECTURE ONLY)'!O214:X214) / 'Exam (LECTURE ONLY)'!AM$15),
IF(AND('PRINTABLE (per grading)'!H$16="EXAM", 'PRINTABLE (per grading)'!B$13="Final"), IF(ISERROR(SUMIF('Exam (LECTURE ONLY)'!Z$20:AI$20, "CLO10", 'Exam (LECTURE ONLY)'!Z214:AI214) / 'Exam (LECTURE ONLY)'!AN$15), "", SUMIF('Exam (LECTURE ONLY)'!Z$20:AI$20, "CLO10", 'Exam (LECTURE ONLY)'!Z214:AI214) / 'Exam (LECTURE ONLY)'!AN$15),
IF(AND('PRINTABLE (per grading)'!H$16="OUTPUT", 'PRINTABLE (per grading)'!B$13="Prelim"), IF(ISERROR(SUMIF(OUTPUT!C$20:M$20, "CLO10", OUTPUT!C214:M214) / OUTPUT!AL$15), "", SUMIF(OUTPUT!C$20:M$20, "CLO10", OUTPUT!C214:M214) / OUTPUT!AL$15),
IF(AND('PRINTABLE (per grading)'!H$16="OUTPUT", 'PRINTABLE (per grading)'!B$13="Midterm"), IF(ISERROR(SUMIF(OUTPUT!O$20:Y$20, "CLO10", OUTPUT!O214:Y214) / OUTPUT!AM$15), "", SUMIF(OUTPUT!O$20:Y$20, "CLO10", OUTPUT!O214:Y214) / OUTPUT!AM$15),
IF(AND('PRINTABLE (per grading)'!H$16="OUTPUT", 'PRINTABLE (per grading)'!B$13="Final"), IF(ISERROR(SUMIF(OUTPUT!AA$20:AI$20, "CLO10", OUTPUT!AA214:AI214) / OUTPUT!AN$15), "", SUMIF(OUTPUT!AA$20:AI$20, "CLO10", OUTPUT!AA214:AI214) / OUTPUT!AN$15),
"")))))),"")</f>
        <v/>
      </c>
      <c r="BI212" s="232" t="str">
        <f t="shared" si="125"/>
        <v/>
      </c>
      <c r="BJ212" s="233" t="str">
        <f t="shared" si="126"/>
        <v/>
      </c>
      <c r="BK212" s="2"/>
    </row>
    <row r="213" spans="1:63" ht="20.100000000000001" customHeight="1">
      <c r="A213" s="118" t="str">
        <f>IF(ISBLANK('Database (LECTURE-RES-PRAC)'!A210),"",'Database (LECTURE-RES-PRAC)'!A210)</f>
        <v/>
      </c>
      <c r="B213" s="119" t="str">
        <f>IF(ISBLANK('Database (LECTURE-RES-PRAC)'!B210),"",'Database (LECTURE-RES-PRAC)'!B210)</f>
        <v/>
      </c>
      <c r="C213" s="134" t="str">
        <f>IF(B213&lt;&gt;"",IF(C$16="PRELIM",'Grade computation'!C213, IF(C$16="MIDTERM",'Grade computation'!K213, IF(C$16="FINAL",'Grade computation'!S213,""))),"")</f>
        <v/>
      </c>
      <c r="D213" s="135" t="str">
        <f t="shared" si="1"/>
        <v/>
      </c>
      <c r="E213" s="134" t="str">
        <f>IF(B213&lt;&gt;"", IF(C$16="PRELIM",'Grade computation'!E213, IF(C$16="MIDTERM",'Grade computation'!M213, IF(C$16="FINAL",'Grade computation'!U213,""))),"")</f>
        <v/>
      </c>
      <c r="F213" s="136" t="str">
        <f t="shared" si="2"/>
        <v/>
      </c>
      <c r="G213" s="137" t="str">
        <f t="shared" si="3"/>
        <v/>
      </c>
      <c r="H213" s="207" t="str">
        <f>IF(B213&lt;&gt;"",IF(C$16="PRELIM", 'Grade computation'!H213, IF(C$16="MIDTERM", 'Grade computation'!P213, IF(C$16="FINAL",'Grade computation'!X213, ""))),"")</f>
        <v/>
      </c>
      <c r="I213" s="137" t="str">
        <f t="shared" si="4"/>
        <v/>
      </c>
      <c r="J213" s="139" t="str">
        <f t="shared" si="5"/>
        <v/>
      </c>
      <c r="K213" s="377" t="str">
        <f t="shared" si="6"/>
        <v/>
      </c>
      <c r="L213" s="434"/>
      <c r="M213" s="25" t="str">
        <f>IF(B213 &lt;&gt; "", IFERROR(IF(C$16 = "PRELIM", SUMIF('Database (LECTURE-RES-PRAC)'!D$14:AG$14, "CLO1", 'Database (LECTURE-RES-PRAC)'!D210:AG210) / 'Grade computation'!F$4, IF(C$16 = "MIDTERM", SUMIF('Database (LECTURE-RES-PRAC)'!AJ$14:BM$14, "CLO1", 'Database (LECTURE-RES-PRAC)'!AJ210:BM210) / 'Grade computation'!G$4, IF(C$16 = "FINAL", SUMIF('Database (LECTURE-RES-PRAC)'!BP$14:CS$14, "CLO1", 'Database (LECTURE-RES-PRAC)'!BP210:CS210) / 'Grade computation'!H$4,""))),""),"")</f>
        <v/>
      </c>
      <c r="N213" s="232" t="str">
        <f t="shared" si="97"/>
        <v/>
      </c>
      <c r="O213" s="25" t="str">
        <f>IF(B213 &lt;&gt; "",IF(AND('PRINTABLE (per grading)'!H$16="EXAM", 'PRINTABLE (per grading)'!B$13="Prelim"), IF(ISERROR(SUMIF('Exam (LECTURE ONLY)'!D$20:M$20, "CLO1", 'Exam (LECTURE ONLY)'!D215:M215) / 'Exam (LECTURE ONLY)'!AL$6), "", SUMIF('Exam (LECTURE ONLY)'!D$20:M$20, "CLO1", 'Exam (LECTURE ONLY)'!D215:M215) /'Exam (LECTURE ONLY)'!AL$6),
IF(AND('PRINTABLE (per grading)'!H$16="EXAM", 'PRINTABLE (per grading)'!B$13="Midterm"), IF(ISERROR(SUMIF('Exam (LECTURE ONLY)'!O$20:X$20, "CLO1", 'Exam (LECTURE ONLY)'!O215:X215) / 'Exam (LECTURE ONLY)'!AM$6), "", SUMIF('Exam (LECTURE ONLY)'!O$20:X$20, "CLO1", 'Exam (LECTURE ONLY)'!O215:X215) / 'Exam (LECTURE ONLY)'!AM$6),
IF(AND('PRINTABLE (per grading)'!H$16="EXAM", 'PRINTABLE (per grading)'!B$13="Final"), IF(ISERROR(SUMIF('Exam (LECTURE ONLY)'!Z$20:AI$20, "CLO1", 'Exam (LECTURE ONLY)'!Z215:AI215) / 'Exam (LECTURE ONLY)'!AN$6), "", SUMIF('Exam (LECTURE ONLY)'!Z$20:AI$20, "CLO1", 'Exam (LECTURE ONLY)'!Z215:AI215) / 'Exam (LECTURE ONLY)'!AN$6),
IF(AND('PRINTABLE (per grading)'!H$16="OUTPUT", 'PRINTABLE (per grading)'!B$13="Prelim"), IF(ISERROR(SUMIF(OUTPUT!C$20:M$20, "CLO1", OUTPUT!C215:M215) / OUTPUT!AL$6), "", SUMIF(OUTPUT!C$20:M$20, "CLO1", OUTPUT!C215:M215) / OUTPUT!AL$6),
IF(AND('PRINTABLE (per grading)'!H$16="OUTPUT", 'PRINTABLE (per grading)'!B$13="Midterm"), IF(ISERROR(SUMIF(OUTPUT!O$20:Y$20, "CLO1", OUTPUT!O215:Y215) / OUTPUT!AM$6), "", SUMIF(OUTPUT!O$20:Y$20, "CLO1", OUTPUT!O215:Y215) / OUTPUT!AM$6),
IF(AND('PRINTABLE (per grading)'!H$16="OUTPUT", 'PRINTABLE (per grading)'!B$13="Final"), IF(ISERROR(SUMIF(OUTPUT!AA$20:AI$20, "CLO1", OUTPUT!AA215:AI215) / OUTPUT!AN$6), "", SUMIF(OUTPUT!AA$20:AI$20, "CLO1", OUTPUT!AA215:AI215) / OUTPUT!AN$6),
"")))))),"")</f>
        <v/>
      </c>
      <c r="P213" s="232" t="str">
        <f t="shared" si="98"/>
        <v/>
      </c>
      <c r="Q213" s="233" t="str">
        <f t="shared" si="99"/>
        <v/>
      </c>
      <c r="R213" s="25" t="str">
        <f>IF(B213 &lt;&gt; "", IFERROR(IF(C$16 = "PRELIM", SUMIF('Database (LECTURE-RES-PRAC)'!D$14:AG$14, "CLO2", 'Database (LECTURE-RES-PRAC)'!D210:AG210) / 'Grade computation'!F$5, IF(C$16 = "MIDTERM", SUMIF('Database (LECTURE-RES-PRAC)'!AJ$14:BM$14, "CLO2", 'Database (LECTURE-RES-PRAC)'!AJ210:BM210) / 'Grade computation'!G$5, IF(C$16 = "FINAL", SUMIF('Database (LECTURE-RES-PRAC)'!BP$14:CS$14, "CLO2", 'Database (LECTURE-RES-PRAC)'!BP210:CS210) / 'Grade computation'!H$5,""))),""),"")</f>
        <v/>
      </c>
      <c r="S213" s="232" t="str">
        <f t="shared" si="100"/>
        <v/>
      </c>
      <c r="T213" s="25" t="str">
        <f>IF(B213 &lt;&gt; "",IF(AND('PRINTABLE (per grading)'!H$16="EXAM", 'PRINTABLE (per grading)'!B$13="Prelim"), IF(ISERROR(SUMIF('Exam (LECTURE ONLY)'!D$20:M$20, "CLO2", 'Exam (LECTURE ONLY)'!D215:M215) / 'Exam (LECTURE ONLY)'!AL$7), "", SUMIF('Exam (LECTURE ONLY)'!D$20:M$20, "CLO2", 'Exam (LECTURE ONLY)'!D215:M215) /'Exam (LECTURE ONLY)'!AL$7),
IF(AND('PRINTABLE (per grading)'!H$16="EXAM", 'PRINTABLE (per grading)'!B$13="Midterm"), IF(ISERROR(SUMIF('Exam (LECTURE ONLY)'!O$20:X$20, "CLO2", 'Exam (LECTURE ONLY)'!O215:X215) / 'Exam (LECTURE ONLY)'!AM$7), "", SUMIF('Exam (LECTURE ONLY)'!O$20:X$20, "CLO2", 'Exam (LECTURE ONLY)'!O215:X215) / 'Exam (LECTURE ONLY)'!AM$7),
IF(AND('PRINTABLE (per grading)'!H$16="EXAM", 'PRINTABLE (per grading)'!B$13="Final"), IF(ISERROR(SUMIF('Exam (LECTURE ONLY)'!Z$20:AI$20, "CLO2", 'Exam (LECTURE ONLY)'!Z215:AI215) / 'Exam (LECTURE ONLY)'!AN$7), "", SUMIF('Exam (LECTURE ONLY)'!Z$20:AI$20, "CLO2", 'Exam (LECTURE ONLY)'!Z215:AI215) / 'Exam (LECTURE ONLY)'!AN$7),
IF(AND('PRINTABLE (per grading)'!H$16="OUTPUT", 'PRINTABLE (per grading)'!B$13="Prelim"), IF(ISERROR(SUMIF(OUTPUT!C$20:M$20, "CLO2", OUTPUT!C215:M215) / OUTPUT!AL$7), "", SUMIF(OUTPUT!C$20:M$20, "CLO2", OUTPUT!C215:M215) / OUTPUT!AL$7),
IF(AND('PRINTABLE (per grading)'!H$16="OUTPUT", 'PRINTABLE (per grading)'!B$13="Midterm"), IF(ISERROR(SUMIF(OUTPUT!O$20:Y$20, "CLO2", OUTPUT!O215:Y215) / OUTPUT!AM$7), "", SUMIF(OUTPUT!O$20:Y$20, "CLO2", OUTPUT!O215:Y215) / OUTPUT!AM$7),
IF(AND('PRINTABLE (per grading)'!H$16="OUTPUT", 'PRINTABLE (per grading)'!B$13="Final"), IF(ISERROR(SUMIF(OUTPUT!AA$20:AI$20, "CLO2", OUTPUT!AA215:AI215) / OUTPUT!AN$7), "", SUMIF(OUTPUT!AA$20:AI$20, "CLO2", OUTPUT!AA215:AI215) / OUTPUT!AN$7),
"")))))),"")</f>
        <v/>
      </c>
      <c r="U213" s="232" t="str">
        <f t="shared" si="101"/>
        <v/>
      </c>
      <c r="V213" s="233" t="str">
        <f t="shared" si="102"/>
        <v/>
      </c>
      <c r="W213" s="25" t="str">
        <f>IF(B213 &lt;&gt; "", IFERROR(IF(C$16 = "PRELIM", SUMIF('Database (LECTURE-RES-PRAC)'!D$14:AG$14, "CLO3", 'Database (LECTURE-RES-PRAC)'!D210:AG210) / 'Grade computation'!F$6, IF(C$16 = "MIDTERM", SUMIF('Database (LECTURE-RES-PRAC)'!AJ$14:BM$14, "CLO3", 'Database (LECTURE-RES-PRAC)'!AJ210:BM210) / 'Grade computation'!G$6, IF(C$16 = "FINAL", SUMIF('Database (LECTURE-RES-PRAC)'!BP$14:CS$14, "CLO3", 'Database (LECTURE-RES-PRAC)'!BP210:CS210) / 'Grade computation'!H$6,""))),""),"")</f>
        <v/>
      </c>
      <c r="X213" s="232" t="str">
        <f t="shared" si="103"/>
        <v/>
      </c>
      <c r="Y213" s="25" t="str">
        <f>IF(B213 &lt;&gt; "",IF(AND('PRINTABLE (per grading)'!H$16="EXAM", 'PRINTABLE (per grading)'!B$13="Prelim"), IF(ISERROR(SUMIF('Exam (LECTURE ONLY)'!D$20:M$20, "CLO3", 'Exam (LECTURE ONLY)'!D215:M215) / 'Exam (LECTURE ONLY)'!AL$8), "", SUMIF('Exam (LECTURE ONLY)'!D$20:M$20, "CLO3", 'Exam (LECTURE ONLY)'!D215:M215) /'Exam (LECTURE ONLY)'!AL$8),
IF(AND('PRINTABLE (per grading)'!H$16="EXAM", 'PRINTABLE (per grading)'!B$13="Midterm"), IF(ISERROR(SUMIF('Exam (LECTURE ONLY)'!O$20:X$20, "CLO3", 'Exam (LECTURE ONLY)'!O215:X215) / 'Exam (LECTURE ONLY)'!AM$8), "", SUMIF('Exam (LECTURE ONLY)'!O$20:X$20, "CLO3", 'Exam (LECTURE ONLY)'!O215:X215) / 'Exam (LECTURE ONLY)'!AM$8),
IF(AND('PRINTABLE (per grading)'!H$16="EXAM", 'PRINTABLE (per grading)'!B$13="Final"), IF(ISERROR(SUMIF('Exam (LECTURE ONLY)'!Z$20:AI$20, "CLO3", 'Exam (LECTURE ONLY)'!Z215:AI215) / 'Exam (LECTURE ONLY)'!AN$8), "", SUMIF('Exam (LECTURE ONLY)'!Z$20:AI$20, "CLO3", 'Exam (LECTURE ONLY)'!Z215:AI215) / 'Exam (LECTURE ONLY)'!AN$8),
IF(AND('PRINTABLE (per grading)'!H$16="OUTPUT", 'PRINTABLE (per grading)'!B$13="Prelim"), IF(ISERROR(SUMIF(OUTPUT!C$20:M$20, "CLO3", OUTPUT!C215:M215) / OUTPUT!AL$8), "", SUMIF(OUTPUT!C$20:M$20, "CLO3", OUTPUT!C215:M215) / OUTPUT!AL$8),
IF(AND('PRINTABLE (per grading)'!H$16="OUTPUT", 'PRINTABLE (per grading)'!B$13="Midterm"), IF(ISERROR(SUMIF(OUTPUT!O$20:Y$20, "CLO3", OUTPUT!O215:Y215) / OUTPUT!AM$8), "", SUMIF(OUTPUT!O$20:Y$20, "CLO3", OUTPUT!O215:Y215) / OUTPUT!AM$8),
IF(AND('PRINTABLE (per grading)'!H$16="OUTPUT", 'PRINTABLE (per grading)'!B$13="Final"), IF(ISERROR(SUMIF(OUTPUT!AA$20:AI$20, "CLO3", OUTPUT!AA215:AI215) / OUTPUT!AN$8), "", SUMIF(OUTPUT!AA$20:AI$20, "CLO3", OUTPUT!AA215:AI215) / OUTPUT!AN$8),
"" )))))),"")</f>
        <v/>
      </c>
      <c r="Z213" s="232" t="str">
        <f t="shared" si="104"/>
        <v/>
      </c>
      <c r="AA213" s="233" t="str">
        <f t="shared" si="105"/>
        <v/>
      </c>
      <c r="AB213" s="25" t="str">
        <f>IF(B213 &lt;&gt; "", IFERROR(IF(C$16 = "PRELIM", SUMIF('Database (LECTURE-RES-PRAC)'!D$14:AG$14, "CLO4", 'Database (LECTURE-RES-PRAC)'!D210:AG210) / 'Grade computation'!F$7, IF(C$16 = "MIDTERM", SUMIF('Database (LECTURE-RES-PRAC)'!AJ$14:BM$14, "CLO4", 'Database (LECTURE-RES-PRAC)'!AJ210:BM210) / 'Grade computation'!G$7, IF(C$16 = "FINAL", SUMIF('Database (LECTURE-RES-PRAC)'!BP$14:CS$14, "CLO4", 'Database (LECTURE-RES-PRAC)'!BP210:CS210) / 'Grade computation'!H$7,""))),""),"")</f>
        <v/>
      </c>
      <c r="AC213" s="232" t="str">
        <f t="shared" si="106"/>
        <v/>
      </c>
      <c r="AD213" s="25" t="str">
        <f>IF(B213 &lt;&gt; "",IF(AND('PRINTABLE (per grading)'!H$16="EXAM", 'PRINTABLE (per grading)'!B$13="Prelim"), IF(ISERROR(SUMIF('Exam (LECTURE ONLY)'!D$20:M$20, "CLO4", 'Exam (LECTURE ONLY)'!D215:M215) / 'Exam (LECTURE ONLY)'!AL$9), "", SUMIF('Exam (LECTURE ONLY)'!D$20:M$20, "CLO4", 'Exam (LECTURE ONLY)'!D215:M215) /'Exam (LECTURE ONLY)'!AL$9),
IF(AND('PRINTABLE (per grading)'!H$16="EXAM", 'PRINTABLE (per grading)'!B$13="Midterm"), IF(ISERROR(SUMIF('Exam (LECTURE ONLY)'!O$20:X$20, "CLO4", 'Exam (LECTURE ONLY)'!O215:X215) / 'Exam (LECTURE ONLY)'!AM$9), "", SUMIF('Exam (LECTURE ONLY)'!O$20:X$20, "CLO4", 'Exam (LECTURE ONLY)'!O215:X215) / 'Exam (LECTURE ONLY)'!AM$9),
IF(AND('PRINTABLE (per grading)'!H$16="EXAM", 'PRINTABLE (per grading)'!B$13="Final"), IF(ISERROR(SUMIF('Exam (LECTURE ONLY)'!Z$20:AI$20, "CLO4", 'Exam (LECTURE ONLY)'!Z215:AI215) / 'Exam (LECTURE ONLY)'!AN$9), "", SUMIF('Exam (LECTURE ONLY)'!Z$20:AI$20, "CLO4", 'Exam (LECTURE ONLY)'!Z215:AI215) / 'Exam (LECTURE ONLY)'!AN$9),
IF(AND('PRINTABLE (per grading)'!H$16="OUTPUT", 'PRINTABLE (per grading)'!B$13="Prelim"), IF(ISERROR(SUMIF(OUTPUT!C$20:M$20, "CLO4", OUTPUT!C215:M215) / OUTPUT!AL$9), "", SUMIF(OUTPUT!C$20:M$20, "CLO4", OUTPUT!C215:M215) / OUTPUT!AL$9),
IF(AND('PRINTABLE (per grading)'!H$16="OUTPUT", 'PRINTABLE (per grading)'!B$13="Midterm"), IF(ISERROR(SUMIF(OUTPUT!O$20:Y$20, "CLO4", OUTPUT!O215:Y215) / OUTPUT!AM$9), "", SUMIF(OUTPUT!O$20:Y$20, "CLO4", OUTPUT!O215:Y215) / OUTPUT!AM$9),
IF(AND('PRINTABLE (per grading)'!H$16="OUTPUT", 'PRINTABLE (per grading)'!B$13="Final"), IF(ISERROR(SUMIF(OUTPUT!AA$20:AI$20, "CLO4", OUTPUT!AA215:AI215) / OUTPUT!AN$9), "", SUMIF(OUTPUT!AA$20:AI$20, "CLO4", OUTPUT!AA215:AI215) / OUTPUT!AN$9),
"")))))),"")</f>
        <v/>
      </c>
      <c r="AE213" s="232" t="str">
        <f t="shared" si="107"/>
        <v/>
      </c>
      <c r="AF213" s="233" t="str">
        <f t="shared" si="108"/>
        <v/>
      </c>
      <c r="AG213" s="25" t="str">
        <f>IF(B213 &lt;&gt; "", IFERROR(IF(C$16 = "PRELIM", SUMIF('Database (LECTURE-RES-PRAC)'!D$14:AG$14, "CLO5", 'Database (LECTURE-RES-PRAC)'!D210:AG210) / 'Grade computation'!F$8, IF(C$16 = "MIDTERM", SUMIF('Database (LECTURE-RES-PRAC)'!AJ$14:BM$14, "CLO5", 'Database (LECTURE-RES-PRAC)'!AJ210:BM210) / 'Grade computation'!G$8, IF(C$16 = "FINAL", SUMIF('Database (LECTURE-RES-PRAC)'!BP$14:CS$14, "CLO5", 'Database (LECTURE-RES-PRAC)'!BP210:CS210) / 'Grade computation'!H$8,""))),""),"")</f>
        <v/>
      </c>
      <c r="AH213" s="232" t="str">
        <f t="shared" si="109"/>
        <v/>
      </c>
      <c r="AI213" s="25" t="str">
        <f>IF(B213 &lt;&gt; "",IF(AND('PRINTABLE (per grading)'!H$16="EXAM", 'PRINTABLE (per grading)'!B$13="Prelim"), IF(ISERROR(SUMIF('Exam (LECTURE ONLY)'!D$20:M$20, "CLO5", 'Exam (LECTURE ONLY)'!D215:M215) / 'Exam (LECTURE ONLY)'!AL$10), "", SUMIF('Exam (LECTURE ONLY)'!D$20:M$20, "CLO5", 'Exam (LECTURE ONLY)'!D215:M215) /'Exam (LECTURE ONLY)'!AL$10),
IF(AND('PRINTABLE (per grading)'!H$16="EXAM", 'PRINTABLE (per grading)'!B$13="Midterm"), IF(ISERROR(SUMIF('Exam (LECTURE ONLY)'!O$20:X$20, "CLO5", 'Exam (LECTURE ONLY)'!O215:X215) / 'Exam (LECTURE ONLY)'!AM$10), "", SUMIF('Exam (LECTURE ONLY)'!O$20:X$20, "CLO5", 'Exam (LECTURE ONLY)'!O215:X215) / 'Exam (LECTURE ONLY)'!AM$10),
IF(AND('PRINTABLE (per grading)'!H$16="EXAM", 'PRINTABLE (per grading)'!B$13="Final"), IF(ISERROR(SUMIF('Exam (LECTURE ONLY)'!Z$20:AI$20, "CLO5", 'Exam (LECTURE ONLY)'!Z215:AI215) / 'Exam (LECTURE ONLY)'!AN$10), "", SUMIF('Exam (LECTURE ONLY)'!Z$20:AI$20, "CLO5", 'Exam (LECTURE ONLY)'!Z215:AI215) / 'Exam (LECTURE ONLY)'!AN$10),
IF(AND('PRINTABLE (per grading)'!H$16="OUTPUT", 'PRINTABLE (per grading)'!B$13="Prelim"), IF(ISERROR(SUMIF(OUTPUT!C$20:M$20, "CLO5", OUTPUT!C215:M215) / OUTPUT!AL$10), "", SUMIF(OUTPUT!C$20:M$20, "CLO5", OUTPUT!C215:M215) / OUTPUT!AL$10),
IF(AND('PRINTABLE (per grading)'!H$16="OUTPUT", 'PRINTABLE (per grading)'!B$13="Midterm"), IF(ISERROR(SUMIF(OUTPUT!O$20:Y$20, "CLO5", OUTPUT!O215:Y215) / OUTPUT!AM$10), "", SUMIF(OUTPUT!O$20:Y$20, "CLO5", OUTPUT!O215:Y215) / OUTPUT!AM$10),
IF(AND('PRINTABLE (per grading)'!H$16="OUTPUT", 'PRINTABLE (per grading)'!B$13="Final"), IF(ISERROR(SUMIF(OUTPUT!AA$20:AI$20, "CLO5", OUTPUT!AA215:AI215) / OUTPUT!AN$10), "", SUMIF(OUTPUT!AA$20:AI$20, "CLO5", OUTPUT!AA215:AI215) / OUTPUT!AN$10),
"")))))),"")</f>
        <v/>
      </c>
      <c r="AJ213" s="232" t="str">
        <f t="shared" si="110"/>
        <v/>
      </c>
      <c r="AK213" s="233" t="str">
        <f t="shared" si="111"/>
        <v/>
      </c>
      <c r="AL213" s="25" t="str">
        <f>IF(B213 &lt;&gt; "", IFERROR(IF(C$16 = "PRELIM", SUMIF('Database (LECTURE-RES-PRAC)'!D$14:AG$14, "CLO6", 'Database (LECTURE-RES-PRAC)'!D210:AG210) / 'Grade computation'!F$9, IF(C$16 = "MIDTERM", SUMIF('Database (LECTURE-RES-PRAC)'!AJ$14:BM$14, "CLO6", 'Database (LECTURE-RES-PRAC)'!AJ210:BM210) / 'Grade computation'!G$9, IF(C$16 = "FINAL", SUMIF('Database (LECTURE-RES-PRAC)'!BP$14:CS$14, "CLO6", 'Database (LECTURE-RES-PRAC)'!BP210:CS210) / 'Grade computation'!H$9,""))),""),"")</f>
        <v/>
      </c>
      <c r="AM213" s="232" t="str">
        <f t="shared" si="112"/>
        <v/>
      </c>
      <c r="AN213" s="25" t="str">
        <f>IF(B213 &lt;&gt; "",IF(AND('PRINTABLE (per grading)'!H$16="EXAM", 'PRINTABLE (per grading)'!B$13="Prelim"), IF(ISERROR(SUMIF('Exam (LECTURE ONLY)'!D$20:M$20, "CLO6", 'Exam (LECTURE ONLY)'!D215:M215) / 'Exam (LECTURE ONLY)'!AL$11), "", SUMIF('Exam (LECTURE ONLY)'!D$20:M$20, "CLO6", 'Exam (LECTURE ONLY)'!D215:M215) /'Exam (LECTURE ONLY)'!AL$11),
IF(AND('PRINTABLE (per grading)'!H$16="EXAM", 'PRINTABLE (per grading)'!B$13="Midterm"), IF(ISERROR(SUMIF('Exam (LECTURE ONLY)'!O$20:X$20, "CLO6", 'Exam (LECTURE ONLY)'!O215:X215) / 'Exam (LECTURE ONLY)'!AM$11), "", SUMIF('Exam (LECTURE ONLY)'!O$20:X$20, "CLO6", 'Exam (LECTURE ONLY)'!O215:X215) / 'Exam (LECTURE ONLY)'!AM$11),
IF(AND('PRINTABLE (per grading)'!H$16="EXAM", 'PRINTABLE (per grading)'!B$13="Final"), IF(ISERROR(SUMIF('Exam (LECTURE ONLY)'!Z$20:AI$20, "CLO6", 'Exam (LECTURE ONLY)'!Z215:AI215) / 'Exam (LECTURE ONLY)'!AN$11), "", SUMIF('Exam (LECTURE ONLY)'!Z$20:AI$20, "CLO6", 'Exam (LECTURE ONLY)'!Z215:AI215) / 'Exam (LECTURE ONLY)'!AN$11),
IF(AND('PRINTABLE (per grading)'!H$16="OUTPUT", 'PRINTABLE (per grading)'!B$13="Prelim"), IF(ISERROR(SUMIF(OUTPUT!C$20:M$20, "CLO6", OUTPUT!C215:M215) / OUTPUT!AL$11), "", SUMIF(OUTPUT!C$20:M$20, "CLO6", OUTPUT!C215:M215) / OUTPUT!AL$11),
IF(AND('PRINTABLE (per grading)'!H$16="OUTPUT", 'PRINTABLE (per grading)'!B$13="Midterm"), IF(ISERROR(SUMIF(OUTPUT!O$20:Y$20, "CLO6", OUTPUT!O215:Y215) / OUTPUT!AM$11), "", SUMIF(OUTPUT!O$20:Y$20, "CLO6", OUTPUT!O215:Y215) / OUTPUT!AM$11),
IF(AND('PRINTABLE (per grading)'!H$16="OUTPUT", 'PRINTABLE (per grading)'!B$13="Final"), IF(ISERROR(SUMIF(OUTPUT!AA$20:AI$20, "CLO6", OUTPUT!AA215:AI215) / OUTPUT!AN$11), "", SUMIF(OUTPUT!AA$20:AI$20, "CLO6", OUTPUT!AA215:AI215) / OUTPUT!AN$11),
"")))))),"")</f>
        <v/>
      </c>
      <c r="AO213" s="232" t="str">
        <f t="shared" si="113"/>
        <v/>
      </c>
      <c r="AP213" s="233" t="str">
        <f t="shared" si="114"/>
        <v/>
      </c>
      <c r="AQ213" s="25" t="str">
        <f>IF(B213 &lt;&gt; "", IFERROR(IF(C$16 = "PRELIM", SUMIF('Database (LECTURE-RES-PRAC)'!D$14:AG$14, "CLO7", 'Database (LECTURE-RES-PRAC)'!D210:AG210) / 'Grade computation'!F$10, IF(C$16 = "MIDTERM", SUMIF('Database (LECTURE-RES-PRAC)'!AJ$14:BM$14, "CLO7", 'Database (LECTURE-RES-PRAC)'!AJ210:BM210) / 'Grade computation'!G$10, IF(C$16 = "FINAL", SUMIF('Database (LECTURE-RES-PRAC)'!BP$14:CS$14, "CLO7", 'Database (LECTURE-RES-PRAC)'!BP210:CS210) / 'Grade computation'!H$10,""))),""),"")</f>
        <v/>
      </c>
      <c r="AR213" s="232" t="str">
        <f t="shared" si="115"/>
        <v/>
      </c>
      <c r="AS213" s="25" t="str">
        <f>IF(B213 &lt;&gt; "",IF(AND('PRINTABLE (per grading)'!H$16="EXAM", 'PRINTABLE (per grading)'!B$13="Prelim"), IF(ISERROR(SUMIF('Exam (LECTURE ONLY)'!D$20:M$20, "CLO7", 'Exam (LECTURE ONLY)'!D215:M215) / 'Exam (LECTURE ONLY)'!AL$12), "", SUMIF('Exam (LECTURE ONLY)'!D$20:M$20, "CLO7", 'Exam (LECTURE ONLY)'!D215:M215) /'Exam (LECTURE ONLY)'!AL$12),
IF(AND('PRINTABLE (per grading)'!H$16="EXAM", 'PRINTABLE (per grading)'!B$13="Midterm"), IF(ISERROR(SUMIF('Exam (LECTURE ONLY)'!O$20:X$20, "CLO7", 'Exam (LECTURE ONLY)'!O215:X215) / 'Exam (LECTURE ONLY)'!AM$12), "", SUMIF('Exam (LECTURE ONLY)'!O$20:X$20, "CLO7", 'Exam (LECTURE ONLY)'!O215:X215) / 'Exam (LECTURE ONLY)'!AM$12),
IF(AND('PRINTABLE (per grading)'!H$16="EXAM", 'PRINTABLE (per grading)'!B$13="Final"), IF(ISERROR(SUMIF('Exam (LECTURE ONLY)'!Z$20:AI$20, "CLO7", 'Exam (LECTURE ONLY)'!Z215:AI215) / 'Exam (LECTURE ONLY)'!AN$12), "", SUMIF('Exam (LECTURE ONLY)'!Z$20:AI$20, "CLO7", 'Exam (LECTURE ONLY)'!Z215:AI215) / 'Exam (LECTURE ONLY)'!AN$12),
IF(AND('PRINTABLE (per grading)'!H$16="OUTPUT", 'PRINTABLE (per grading)'!B$13="Prelim"), IF(ISERROR(SUMIF(OUTPUT!C$20:M$20, "CLO7", OUTPUT!C215:M215) / OUTPUT!AL$12), "", SUMIF(OUTPUT!C$20:M$20, "CLO7", OUTPUT!C215:M215) / OUTPUT!AL$12),
IF(AND('PRINTABLE (per grading)'!H$16="OUTPUT", 'PRINTABLE (per grading)'!B$13="Midterm"), IF(ISERROR(SUMIF(OUTPUT!O$20:Y$20, "CLO7", OUTPUT!O215:Y215) / OUTPUT!AM$12), "", SUMIF(OUTPUT!O$20:Y$20, "CLO7", OUTPUT!O215:Y215) / OUTPUT!AM$12),
IF(AND('PRINTABLE (per grading)'!H$16="OUTPUT", 'PRINTABLE (per grading)'!B$13="Final"), IF(ISERROR(SUMIF(OUTPUT!AA$20:AI$20, "CLO7", OUTPUT!AA215:AI215) / OUTPUT!AN$12), "", SUMIF(OUTPUT!AA$20:AI$20, "CLO7", OUTPUT!AA215:AI215) / OUTPUT!AN$12),
"")))))),"")</f>
        <v/>
      </c>
      <c r="AT213" s="232" t="str">
        <f t="shared" si="116"/>
        <v/>
      </c>
      <c r="AU213" s="233" t="str">
        <f t="shared" si="117"/>
        <v/>
      </c>
      <c r="AV213" s="25" t="str">
        <f>IF(B213 &lt;&gt; "", IFERROR(IF(C$16 = "PRELIM", SUMIF('Database (LECTURE-RES-PRAC)'!D$14:AG$14, "CLO8", 'Database (LECTURE-RES-PRAC)'!D210:AG210) / 'Grade computation'!F$11, IF(C$16 = "MIDTERM", SUMIF('Database (LECTURE-RES-PRAC)'!AJ$14:BM$14, "CLO8", 'Database (LECTURE-RES-PRAC)'!AJ210:BM210) / 'Grade computation'!G$11, IF(C$16 = "FINAL", SUMIF('Database (LECTURE-RES-PRAC)'!BP$14:CS$14, "CLO8", 'Database (LECTURE-RES-PRAC)'!BP210:CS210) / 'Grade computation'!H$11,""))),""),"")</f>
        <v/>
      </c>
      <c r="AW213" s="232" t="str">
        <f t="shared" si="118"/>
        <v/>
      </c>
      <c r="AX213" s="25" t="str">
        <f>IF(B213 &lt;&gt; "",IF(AND('PRINTABLE (per grading)'!H$16="EXAM", 'PRINTABLE (per grading)'!B$13="Prelim"), IF(ISERROR(SUMIF('Exam (LECTURE ONLY)'!D$20:M$20, "CLO8", 'Exam (LECTURE ONLY)'!D215:M215) / 'Exam (LECTURE ONLY)'!AL$13), "", SUMIF('Exam (LECTURE ONLY)'!D$20:M$20, "CLO8", 'Exam (LECTURE ONLY)'!D215:M215) /'Exam (LECTURE ONLY)'!AL$13),
IF(AND('PRINTABLE (per grading)'!H$16="EXAM", 'PRINTABLE (per grading)'!B$13="Midterm"), IF(ISERROR(SUMIF('Exam (LECTURE ONLY)'!O$20:X$20, "CLO8", 'Exam (LECTURE ONLY)'!O215:X215) / 'Exam (LECTURE ONLY)'!AM$13), "", SUMIF('Exam (LECTURE ONLY)'!O$20:X$20, "CLO8", 'Exam (LECTURE ONLY)'!O215:X215) / 'Exam (LECTURE ONLY)'!AM$13),
IF(AND('PRINTABLE (per grading)'!H$16="EXAM", 'PRINTABLE (per grading)'!B$13="Final"), IF(ISERROR(SUMIF('Exam (LECTURE ONLY)'!Z$20:AI$20, "CLO8", 'Exam (LECTURE ONLY)'!Z215:AI215) / 'Exam (LECTURE ONLY)'!AN$13), "", SUMIF('Exam (LECTURE ONLY)'!Z$20:AI$20, "CLO8", 'Exam (LECTURE ONLY)'!Z215:AI215) / 'Exam (LECTURE ONLY)'!AN$13),
IF(AND('PRINTABLE (per grading)'!H$16="OUTPUT", 'PRINTABLE (per grading)'!B$13="Prelim"), IF(ISERROR(SUMIF(OUTPUT!C$20:M$20, "CLO8", OUTPUT!C215:M215) / OUTPUT!AL$13), "", SUMIF(OUTPUT!C$20:M$20, "CLO8", OUTPUT!C215:M215) / OUTPUT!AL$13),
IF(AND('PRINTABLE (per grading)'!H$16="OUTPUT", 'PRINTABLE (per grading)'!B$13="Midterm"), IF(ISERROR(SUMIF(OUTPUT!O$20:Y$20, "CLO8", OUTPUT!O215:Y215) / OUTPUT!AM$13), "", SUMIF(OUTPUT!O$20:Y$20, "CLO8", OUTPUT!O215:Y215) / OUTPUT!AM$13),
IF(AND('PRINTABLE (per grading)'!H$16="OUTPUT", 'PRINTABLE (per grading)'!B$13="Final"), IF(ISERROR(SUMIF(OUTPUT!AA$20:AI$20, "CLO8", OUTPUT!AA215:AI215) / OUTPUT!AN$13), "", SUMIF(OUTPUT!AA$20:AI$20, "CLO8", OUTPUT!AA215:AI215) / OUTPUT!AN$13),
"")))))),"")</f>
        <v/>
      </c>
      <c r="AY213" s="232" t="str">
        <f t="shared" si="119"/>
        <v/>
      </c>
      <c r="AZ213" s="233" t="str">
        <f t="shared" si="120"/>
        <v/>
      </c>
      <c r="BA213" s="25" t="str">
        <f>IF(B213 &lt;&gt; "", IFERROR(IF(C$16 = "PRELIM", SUMIF('Database (LECTURE-RES-PRAC)'!D$14:AG$14, "CLO9", 'Database (LECTURE-RES-PRAC)'!D210:AG210) / 'Grade computation'!F$12, IF(C$16 = "MIDTERM", SUMIF('Database (LECTURE-RES-PRAC)'!AJ$14:BM$14, "CLO9", 'Database (LECTURE-RES-PRAC)'!AJ210:BM210) / 'Grade computation'!G$12, IF(C$16 = "FINAL", SUMIF('Database (LECTURE-RES-PRAC)'!BP$14:CS$14, "CLO9", 'Database (LECTURE-RES-PRAC)'!BP210:CS210) / 'Grade computation'!H$12,""))),""),"")</f>
        <v/>
      </c>
      <c r="BB213" s="232" t="str">
        <f t="shared" si="121"/>
        <v/>
      </c>
      <c r="BC213" s="25" t="str">
        <f>IF(B213 &lt;&gt; "",IF(AND('PRINTABLE (per grading)'!H$16="EXAM", 'PRINTABLE (per grading)'!B$13="Prelim"), IF(ISERROR(SUMIF('Exam (LECTURE ONLY)'!D$20:M$20, "CLO9", 'Exam (LECTURE ONLY)'!D215:M215) / 'Exam (LECTURE ONLY)'!AL$14), "", SUMIF('Exam (LECTURE ONLY)'!D$20:M$20, "CLO9", 'Exam (LECTURE ONLY)'!D215:M215) /'Exam (LECTURE ONLY)'!AL$14),
IF(AND('PRINTABLE (per grading)'!H$16="EXAM", 'PRINTABLE (per grading)'!B$13="Midterm"), IF(ISERROR(SUMIF('Exam (LECTURE ONLY)'!O$20:X$20, "CLO9", 'Exam (LECTURE ONLY)'!O215:X215) / 'Exam (LECTURE ONLY)'!AM$14), "", SUMIF('Exam (LECTURE ONLY)'!O$20:X$20, "CLO9", 'Exam (LECTURE ONLY)'!O215:X215) / 'Exam (LECTURE ONLY)'!AM$14),
IF(AND('PRINTABLE (per grading)'!H$16="EXAM", 'PRINTABLE (per grading)'!B$13="Final"), IF(ISERROR(SUMIF('Exam (LECTURE ONLY)'!Z$20:AI$20, "CLO9", 'Exam (LECTURE ONLY)'!Z215:AI215) / 'Exam (LECTURE ONLY)'!AN$14), "", SUMIF('Exam (LECTURE ONLY)'!Z$20:AI$20, "CLO9", 'Exam (LECTURE ONLY)'!Z215:AI215) / 'Exam (LECTURE ONLY)'!AN$14),
IF(AND('PRINTABLE (per grading)'!H$16="OUTPUT", 'PRINTABLE (per grading)'!B$13="Prelim"), IF(ISERROR(SUMIF(OUTPUT!C$20:M$20, "CLO9", OUTPUT!C215:M215) / OUTPUT!AL$14), "", SUMIF(OUTPUT!C$20:M$20, "CLO9", OUTPUT!C215:M215) / OUTPUT!AL$14),
IF(AND('PRINTABLE (per grading)'!H$16="OUTPUT", 'PRINTABLE (per grading)'!B$13="Midterm"), IF(ISERROR(SUMIF(OUTPUT!O$20:Y$20, "CLO9", OUTPUT!O215:Y215) / OUTPUT!AM$14), "", SUMIF(OUTPUT!O$20:Y$20, "CLO9", OUTPUT!O215:Y215) / OUTPUT!AM$14),
IF(AND('PRINTABLE (per grading)'!H$16="OUTPUT", 'PRINTABLE (per grading)'!B$13="Final"), IF(ISERROR(SUMIF(OUTPUT!AA$20:AI$20, "CLO9", OUTPUT!AA215:AI215) / OUTPUT!AN$14), "", SUMIF(OUTPUT!AA$20:AI$20, "CLO9", OUTPUT!AA215:AI215) / OUTPUT!AN$14),
"")))))),"")</f>
        <v/>
      </c>
      <c r="BD213" s="232" t="str">
        <f t="shared" si="122"/>
        <v/>
      </c>
      <c r="BE213" s="233" t="str">
        <f t="shared" si="123"/>
        <v/>
      </c>
      <c r="BF213" s="25" t="str">
        <f>IF(B213 &lt;&gt; "", IFERROR(IF(C$16 = "PRELIM", SUMIF('Database (LECTURE-RES-PRAC)'!D$14:AG$14, "CLO10", 'Database (LECTURE-RES-PRAC)'!D210:AG210) / 'Grade computation'!F$13, IF(C$16 = "MIDTERM", SUMIF('Database (LECTURE-RES-PRAC)'!AJ$14:BM$14, "CLO10", 'Database (LECTURE-RES-PRAC)'!AJ210:BM210) / 'Grade computation'!G$13, IF(C$16 = "FINAL", SUMIF('Database (LECTURE-RES-PRAC)'!BP$14:CS$14, "CLO10", 'Database (LECTURE-RES-PRAC)'!BP210:CS210) / 'Grade computation'!H$13,""))),""),"")</f>
        <v/>
      </c>
      <c r="BG213" s="232" t="str">
        <f t="shared" si="124"/>
        <v/>
      </c>
      <c r="BH213" s="25" t="str">
        <f>IF(B213 &lt;&gt; "",IF(AND('PRINTABLE (per grading)'!H$16="EXAM", 'PRINTABLE (per grading)'!B$13="Prelim"), IF(ISERROR(SUMIF('Exam (LECTURE ONLY)'!D$20:M$20, "CLO10", 'Exam (LECTURE ONLY)'!D215:M215) / 'Exam (LECTURE ONLY)'!AL$15), "", SUMIF('Exam (LECTURE ONLY)'!D$20:M$20, "CLO10", 'Exam (LECTURE ONLY)'!D215:M215) /'Exam (LECTURE ONLY)'!AL$15),
IF(AND('PRINTABLE (per grading)'!H$16="EXAM", 'PRINTABLE (per grading)'!B$13="Midterm"), IF(ISERROR(SUMIF('Exam (LECTURE ONLY)'!O$20:X$20, "CLO10", 'Exam (LECTURE ONLY)'!O215:X215) / 'Exam (LECTURE ONLY)'!AM$15), "", SUMIF('Exam (LECTURE ONLY)'!O$20:X$20, "CLO10", 'Exam (LECTURE ONLY)'!O215:X215) / 'Exam (LECTURE ONLY)'!AM$15),
IF(AND('PRINTABLE (per grading)'!H$16="EXAM", 'PRINTABLE (per grading)'!B$13="Final"), IF(ISERROR(SUMIF('Exam (LECTURE ONLY)'!Z$20:AI$20, "CLO10", 'Exam (LECTURE ONLY)'!Z215:AI215) / 'Exam (LECTURE ONLY)'!AN$15), "", SUMIF('Exam (LECTURE ONLY)'!Z$20:AI$20, "CLO10", 'Exam (LECTURE ONLY)'!Z215:AI215) / 'Exam (LECTURE ONLY)'!AN$15),
IF(AND('PRINTABLE (per grading)'!H$16="OUTPUT", 'PRINTABLE (per grading)'!B$13="Prelim"), IF(ISERROR(SUMIF(OUTPUT!C$20:M$20, "CLO10", OUTPUT!C215:M215) / OUTPUT!AL$15), "", SUMIF(OUTPUT!C$20:M$20, "CLO10", OUTPUT!C215:M215) / OUTPUT!AL$15),
IF(AND('PRINTABLE (per grading)'!H$16="OUTPUT", 'PRINTABLE (per grading)'!B$13="Midterm"), IF(ISERROR(SUMIF(OUTPUT!O$20:Y$20, "CLO10", OUTPUT!O215:Y215) / OUTPUT!AM$15), "", SUMIF(OUTPUT!O$20:Y$20, "CLO10", OUTPUT!O215:Y215) / OUTPUT!AM$15),
IF(AND('PRINTABLE (per grading)'!H$16="OUTPUT", 'PRINTABLE (per grading)'!B$13="Final"), IF(ISERROR(SUMIF(OUTPUT!AA$20:AI$20, "CLO10", OUTPUT!AA215:AI215) / OUTPUT!AN$15), "", SUMIF(OUTPUT!AA$20:AI$20, "CLO10", OUTPUT!AA215:AI215) / OUTPUT!AN$15),
"")))))),"")</f>
        <v/>
      </c>
      <c r="BI213" s="232" t="str">
        <f t="shared" si="125"/>
        <v/>
      </c>
      <c r="BJ213" s="233" t="str">
        <f t="shared" si="126"/>
        <v/>
      </c>
      <c r="BK213" s="2"/>
    </row>
    <row r="214" spans="1:63" ht="20.100000000000001" customHeight="1">
      <c r="A214" s="212" t="str">
        <f>IF(ISBLANK('Database (LECTURE-RES-PRAC)'!A211),"",'Database (LECTURE-RES-PRAC)'!A211)</f>
        <v/>
      </c>
      <c r="B214" s="213" t="str">
        <f>IF(ISBLANK('Database (LECTURE-RES-PRAC)'!B211),"",'Database (LECTURE-RES-PRAC)'!B211)</f>
        <v/>
      </c>
      <c r="C214" s="134" t="str">
        <f>IF(B214&lt;&gt;"",IF(C$16="PRELIM",'Grade computation'!C214, IF(C$16="MIDTERM",'Grade computation'!K214, IF(C$16="FINAL",'Grade computation'!S214,""))),"")</f>
        <v/>
      </c>
      <c r="D214" s="135" t="str">
        <f t="shared" si="1"/>
        <v/>
      </c>
      <c r="E214" s="134" t="str">
        <f>IF(B214&lt;&gt;"", IF(C$16="PRELIM",'Grade computation'!E214, IF(C$16="MIDTERM",'Grade computation'!M214, IF(C$16="FINAL",'Grade computation'!U214,""))),"")</f>
        <v/>
      </c>
      <c r="F214" s="136" t="str">
        <f t="shared" si="2"/>
        <v/>
      </c>
      <c r="G214" s="137" t="str">
        <f t="shared" si="3"/>
        <v/>
      </c>
      <c r="H214" s="207" t="str">
        <f>IF(B214&lt;&gt;"",IF(C$16="PRELIM", 'Grade computation'!H214, IF(C$16="MIDTERM", 'Grade computation'!P214, IF(C$16="FINAL",'Grade computation'!X214, ""))),"")</f>
        <v/>
      </c>
      <c r="I214" s="137" t="str">
        <f t="shared" si="4"/>
        <v/>
      </c>
      <c r="J214" s="139" t="str">
        <f t="shared" si="5"/>
        <v/>
      </c>
      <c r="K214" s="377" t="str">
        <f t="shared" si="6"/>
        <v/>
      </c>
      <c r="L214" s="434"/>
      <c r="M214" s="25" t="str">
        <f>IF(B214 &lt;&gt; "", IFERROR(IF(C$16 = "PRELIM", SUMIF('Database (LECTURE-RES-PRAC)'!D$14:AG$14, "CLO1", 'Database (LECTURE-RES-PRAC)'!D211:AG211) / 'Grade computation'!F$4, IF(C$16 = "MIDTERM", SUMIF('Database (LECTURE-RES-PRAC)'!AJ$14:BM$14, "CLO1", 'Database (LECTURE-RES-PRAC)'!AJ211:BM211) / 'Grade computation'!G$4, IF(C$16 = "FINAL", SUMIF('Database (LECTURE-RES-PRAC)'!BP$14:CS$14, "CLO1", 'Database (LECTURE-RES-PRAC)'!BP211:CS211) / 'Grade computation'!H$4,""))),""),"")</f>
        <v/>
      </c>
      <c r="N214" s="232" t="str">
        <f t="shared" si="97"/>
        <v/>
      </c>
      <c r="O214" s="25" t="str">
        <f>IF(B214 &lt;&gt; "",IF(AND('PRINTABLE (per grading)'!H$16="EXAM", 'PRINTABLE (per grading)'!B$13="Prelim"), IF(ISERROR(SUMIF('Exam (LECTURE ONLY)'!D$20:M$20, "CLO1", 'Exam (LECTURE ONLY)'!D216:M216) / 'Exam (LECTURE ONLY)'!AL$6), "", SUMIF('Exam (LECTURE ONLY)'!D$20:M$20, "CLO1", 'Exam (LECTURE ONLY)'!D216:M216) /'Exam (LECTURE ONLY)'!AL$6),
IF(AND('PRINTABLE (per grading)'!H$16="EXAM", 'PRINTABLE (per grading)'!B$13="Midterm"), IF(ISERROR(SUMIF('Exam (LECTURE ONLY)'!O$20:X$20, "CLO1", 'Exam (LECTURE ONLY)'!O216:X216) / 'Exam (LECTURE ONLY)'!AM$6), "", SUMIF('Exam (LECTURE ONLY)'!O$20:X$20, "CLO1", 'Exam (LECTURE ONLY)'!O216:X216) / 'Exam (LECTURE ONLY)'!AM$6),
IF(AND('PRINTABLE (per grading)'!H$16="EXAM", 'PRINTABLE (per grading)'!B$13="Final"), IF(ISERROR(SUMIF('Exam (LECTURE ONLY)'!Z$20:AI$20, "CLO1", 'Exam (LECTURE ONLY)'!Z216:AI216) / 'Exam (LECTURE ONLY)'!AN$6), "", SUMIF('Exam (LECTURE ONLY)'!Z$20:AI$20, "CLO1", 'Exam (LECTURE ONLY)'!Z216:AI216) / 'Exam (LECTURE ONLY)'!AN$6),
IF(AND('PRINTABLE (per grading)'!H$16="OUTPUT", 'PRINTABLE (per grading)'!B$13="Prelim"), IF(ISERROR(SUMIF(OUTPUT!C$20:M$20, "CLO1", OUTPUT!C216:M216) / OUTPUT!AL$6), "", SUMIF(OUTPUT!C$20:M$20, "CLO1", OUTPUT!C216:M216) / OUTPUT!AL$6),
IF(AND('PRINTABLE (per grading)'!H$16="OUTPUT", 'PRINTABLE (per grading)'!B$13="Midterm"), IF(ISERROR(SUMIF(OUTPUT!O$20:Y$20, "CLO1", OUTPUT!O216:Y216) / OUTPUT!AM$6), "", SUMIF(OUTPUT!O$20:Y$20, "CLO1", OUTPUT!O216:Y216) / OUTPUT!AM$6),
IF(AND('PRINTABLE (per grading)'!H$16="OUTPUT", 'PRINTABLE (per grading)'!B$13="Final"), IF(ISERROR(SUMIF(OUTPUT!AA$20:AI$20, "CLO1", OUTPUT!AA216:AI216) / OUTPUT!AN$6), "", SUMIF(OUTPUT!AA$20:AI$20, "CLO1", OUTPUT!AA216:AI216) / OUTPUT!AN$6),
"")))))),"")</f>
        <v/>
      </c>
      <c r="P214" s="232" t="str">
        <f t="shared" si="98"/>
        <v/>
      </c>
      <c r="Q214" s="233" t="str">
        <f t="shared" si="99"/>
        <v/>
      </c>
      <c r="R214" s="25" t="str">
        <f>IF(B214 &lt;&gt; "", IFERROR(IF(C$16 = "PRELIM", SUMIF('Database (LECTURE-RES-PRAC)'!D$14:AG$14, "CLO2", 'Database (LECTURE-RES-PRAC)'!D211:AG211) / 'Grade computation'!F$5, IF(C$16 = "MIDTERM", SUMIF('Database (LECTURE-RES-PRAC)'!AJ$14:BM$14, "CLO2", 'Database (LECTURE-RES-PRAC)'!AJ211:BM211) / 'Grade computation'!G$5, IF(C$16 = "FINAL", SUMIF('Database (LECTURE-RES-PRAC)'!BP$14:CS$14, "CLO2", 'Database (LECTURE-RES-PRAC)'!BP211:CS211) / 'Grade computation'!H$5,""))),""),"")</f>
        <v/>
      </c>
      <c r="S214" s="232" t="str">
        <f t="shared" si="100"/>
        <v/>
      </c>
      <c r="T214" s="25" t="str">
        <f>IF(B214 &lt;&gt; "",IF(AND('PRINTABLE (per grading)'!H$16="EXAM", 'PRINTABLE (per grading)'!B$13="Prelim"), IF(ISERROR(SUMIF('Exam (LECTURE ONLY)'!D$20:M$20, "CLO2", 'Exam (LECTURE ONLY)'!D216:M216) / 'Exam (LECTURE ONLY)'!AL$7), "", SUMIF('Exam (LECTURE ONLY)'!D$20:M$20, "CLO2", 'Exam (LECTURE ONLY)'!D216:M216) /'Exam (LECTURE ONLY)'!AL$7),
IF(AND('PRINTABLE (per grading)'!H$16="EXAM", 'PRINTABLE (per grading)'!B$13="Midterm"), IF(ISERROR(SUMIF('Exam (LECTURE ONLY)'!O$20:X$20, "CLO2", 'Exam (LECTURE ONLY)'!O216:X216) / 'Exam (LECTURE ONLY)'!AM$7), "", SUMIF('Exam (LECTURE ONLY)'!O$20:X$20, "CLO2", 'Exam (LECTURE ONLY)'!O216:X216) / 'Exam (LECTURE ONLY)'!AM$7),
IF(AND('PRINTABLE (per grading)'!H$16="EXAM", 'PRINTABLE (per grading)'!B$13="Final"), IF(ISERROR(SUMIF('Exam (LECTURE ONLY)'!Z$20:AI$20, "CLO2", 'Exam (LECTURE ONLY)'!Z216:AI216) / 'Exam (LECTURE ONLY)'!AN$7), "", SUMIF('Exam (LECTURE ONLY)'!Z$20:AI$20, "CLO2", 'Exam (LECTURE ONLY)'!Z216:AI216) / 'Exam (LECTURE ONLY)'!AN$7),
IF(AND('PRINTABLE (per grading)'!H$16="OUTPUT", 'PRINTABLE (per grading)'!B$13="Prelim"), IF(ISERROR(SUMIF(OUTPUT!C$20:M$20, "CLO2", OUTPUT!C216:M216) / OUTPUT!AL$7), "", SUMIF(OUTPUT!C$20:M$20, "CLO2", OUTPUT!C216:M216) / OUTPUT!AL$7),
IF(AND('PRINTABLE (per grading)'!H$16="OUTPUT", 'PRINTABLE (per grading)'!B$13="Midterm"), IF(ISERROR(SUMIF(OUTPUT!O$20:Y$20, "CLO2", OUTPUT!O216:Y216) / OUTPUT!AM$7), "", SUMIF(OUTPUT!O$20:Y$20, "CLO2", OUTPUT!O216:Y216) / OUTPUT!AM$7),
IF(AND('PRINTABLE (per grading)'!H$16="OUTPUT", 'PRINTABLE (per grading)'!B$13="Final"), IF(ISERROR(SUMIF(OUTPUT!AA$20:AI$20, "CLO2", OUTPUT!AA216:AI216) / OUTPUT!AN$7), "", SUMIF(OUTPUT!AA$20:AI$20, "CLO2", OUTPUT!AA216:AI216) / OUTPUT!AN$7),
"")))))),"")</f>
        <v/>
      </c>
      <c r="U214" s="232" t="str">
        <f t="shared" si="101"/>
        <v/>
      </c>
      <c r="V214" s="233" t="str">
        <f t="shared" si="102"/>
        <v/>
      </c>
      <c r="W214" s="25" t="str">
        <f>IF(B214 &lt;&gt; "", IFERROR(IF(C$16 = "PRELIM", SUMIF('Database (LECTURE-RES-PRAC)'!D$14:AG$14, "CLO3", 'Database (LECTURE-RES-PRAC)'!D211:AG211) / 'Grade computation'!F$6, IF(C$16 = "MIDTERM", SUMIF('Database (LECTURE-RES-PRAC)'!AJ$14:BM$14, "CLO3", 'Database (LECTURE-RES-PRAC)'!AJ211:BM211) / 'Grade computation'!G$6, IF(C$16 = "FINAL", SUMIF('Database (LECTURE-RES-PRAC)'!BP$14:CS$14, "CLO3", 'Database (LECTURE-RES-PRAC)'!BP211:CS211) / 'Grade computation'!H$6,""))),""),"")</f>
        <v/>
      </c>
      <c r="X214" s="232" t="str">
        <f t="shared" si="103"/>
        <v/>
      </c>
      <c r="Y214" s="25" t="str">
        <f>IF(B214 &lt;&gt; "",IF(AND('PRINTABLE (per grading)'!H$16="EXAM", 'PRINTABLE (per grading)'!B$13="Prelim"), IF(ISERROR(SUMIF('Exam (LECTURE ONLY)'!D$20:M$20, "CLO3", 'Exam (LECTURE ONLY)'!D216:M216) / 'Exam (LECTURE ONLY)'!AL$8), "", SUMIF('Exam (LECTURE ONLY)'!D$20:M$20, "CLO3", 'Exam (LECTURE ONLY)'!D216:M216) /'Exam (LECTURE ONLY)'!AL$8),
IF(AND('PRINTABLE (per grading)'!H$16="EXAM", 'PRINTABLE (per grading)'!B$13="Midterm"), IF(ISERROR(SUMIF('Exam (LECTURE ONLY)'!O$20:X$20, "CLO3", 'Exam (LECTURE ONLY)'!O216:X216) / 'Exam (LECTURE ONLY)'!AM$8), "", SUMIF('Exam (LECTURE ONLY)'!O$20:X$20, "CLO3", 'Exam (LECTURE ONLY)'!O216:X216) / 'Exam (LECTURE ONLY)'!AM$8),
IF(AND('PRINTABLE (per grading)'!H$16="EXAM", 'PRINTABLE (per grading)'!B$13="Final"), IF(ISERROR(SUMIF('Exam (LECTURE ONLY)'!Z$20:AI$20, "CLO3", 'Exam (LECTURE ONLY)'!Z216:AI216) / 'Exam (LECTURE ONLY)'!AN$8), "", SUMIF('Exam (LECTURE ONLY)'!Z$20:AI$20, "CLO3", 'Exam (LECTURE ONLY)'!Z216:AI216) / 'Exam (LECTURE ONLY)'!AN$8),
IF(AND('PRINTABLE (per grading)'!H$16="OUTPUT", 'PRINTABLE (per grading)'!B$13="Prelim"), IF(ISERROR(SUMIF(OUTPUT!C$20:M$20, "CLO3", OUTPUT!C216:M216) / OUTPUT!AL$8), "", SUMIF(OUTPUT!C$20:M$20, "CLO3", OUTPUT!C216:M216) / OUTPUT!AL$8),
IF(AND('PRINTABLE (per grading)'!H$16="OUTPUT", 'PRINTABLE (per grading)'!B$13="Midterm"), IF(ISERROR(SUMIF(OUTPUT!O$20:Y$20, "CLO3", OUTPUT!O216:Y216) / OUTPUT!AM$8), "", SUMIF(OUTPUT!O$20:Y$20, "CLO3", OUTPUT!O216:Y216) / OUTPUT!AM$8),
IF(AND('PRINTABLE (per grading)'!H$16="OUTPUT", 'PRINTABLE (per grading)'!B$13="Final"), IF(ISERROR(SUMIF(OUTPUT!AA$20:AI$20, "CLO3", OUTPUT!AA216:AI216) / OUTPUT!AN$8), "", SUMIF(OUTPUT!AA$20:AI$20, "CLO3", OUTPUT!AA216:AI216) / OUTPUT!AN$8),
"" )))))),"")</f>
        <v/>
      </c>
      <c r="Z214" s="232" t="str">
        <f t="shared" si="104"/>
        <v/>
      </c>
      <c r="AA214" s="233" t="str">
        <f t="shared" si="105"/>
        <v/>
      </c>
      <c r="AB214" s="25" t="str">
        <f>IF(B214 &lt;&gt; "", IFERROR(IF(C$16 = "PRELIM", SUMIF('Database (LECTURE-RES-PRAC)'!D$14:AG$14, "CLO4", 'Database (LECTURE-RES-PRAC)'!D211:AG211) / 'Grade computation'!F$7, IF(C$16 = "MIDTERM", SUMIF('Database (LECTURE-RES-PRAC)'!AJ$14:BM$14, "CLO4", 'Database (LECTURE-RES-PRAC)'!AJ211:BM211) / 'Grade computation'!G$7, IF(C$16 = "FINAL", SUMIF('Database (LECTURE-RES-PRAC)'!BP$14:CS$14, "CLO4", 'Database (LECTURE-RES-PRAC)'!BP211:CS211) / 'Grade computation'!H$7,""))),""),"")</f>
        <v/>
      </c>
      <c r="AC214" s="232" t="str">
        <f t="shared" si="106"/>
        <v/>
      </c>
      <c r="AD214" s="25" t="str">
        <f>IF(B214 &lt;&gt; "",IF(AND('PRINTABLE (per grading)'!H$16="EXAM", 'PRINTABLE (per grading)'!B$13="Prelim"), IF(ISERROR(SUMIF('Exam (LECTURE ONLY)'!D$20:M$20, "CLO4", 'Exam (LECTURE ONLY)'!D216:M216) / 'Exam (LECTURE ONLY)'!AL$9), "", SUMIF('Exam (LECTURE ONLY)'!D$20:M$20, "CLO4", 'Exam (LECTURE ONLY)'!D216:M216) /'Exam (LECTURE ONLY)'!AL$9),
IF(AND('PRINTABLE (per grading)'!H$16="EXAM", 'PRINTABLE (per grading)'!B$13="Midterm"), IF(ISERROR(SUMIF('Exam (LECTURE ONLY)'!O$20:X$20, "CLO4", 'Exam (LECTURE ONLY)'!O216:X216) / 'Exam (LECTURE ONLY)'!AM$9), "", SUMIF('Exam (LECTURE ONLY)'!O$20:X$20, "CLO4", 'Exam (LECTURE ONLY)'!O216:X216) / 'Exam (LECTURE ONLY)'!AM$9),
IF(AND('PRINTABLE (per grading)'!H$16="EXAM", 'PRINTABLE (per grading)'!B$13="Final"), IF(ISERROR(SUMIF('Exam (LECTURE ONLY)'!Z$20:AI$20, "CLO4", 'Exam (LECTURE ONLY)'!Z216:AI216) / 'Exam (LECTURE ONLY)'!AN$9), "", SUMIF('Exam (LECTURE ONLY)'!Z$20:AI$20, "CLO4", 'Exam (LECTURE ONLY)'!Z216:AI216) / 'Exam (LECTURE ONLY)'!AN$9),
IF(AND('PRINTABLE (per grading)'!H$16="OUTPUT", 'PRINTABLE (per grading)'!B$13="Prelim"), IF(ISERROR(SUMIF(OUTPUT!C$20:M$20, "CLO4", OUTPUT!C216:M216) / OUTPUT!AL$9), "", SUMIF(OUTPUT!C$20:M$20, "CLO4", OUTPUT!C216:M216) / OUTPUT!AL$9),
IF(AND('PRINTABLE (per grading)'!H$16="OUTPUT", 'PRINTABLE (per grading)'!B$13="Midterm"), IF(ISERROR(SUMIF(OUTPUT!O$20:Y$20, "CLO4", OUTPUT!O216:Y216) / OUTPUT!AM$9), "", SUMIF(OUTPUT!O$20:Y$20, "CLO4", OUTPUT!O216:Y216) / OUTPUT!AM$9),
IF(AND('PRINTABLE (per grading)'!H$16="OUTPUT", 'PRINTABLE (per grading)'!B$13="Final"), IF(ISERROR(SUMIF(OUTPUT!AA$20:AI$20, "CLO4", OUTPUT!AA216:AI216) / OUTPUT!AN$9), "", SUMIF(OUTPUT!AA$20:AI$20, "CLO4", OUTPUT!AA216:AI216) / OUTPUT!AN$9),
"")))))),"")</f>
        <v/>
      </c>
      <c r="AE214" s="232" t="str">
        <f t="shared" si="107"/>
        <v/>
      </c>
      <c r="AF214" s="233" t="str">
        <f t="shared" si="108"/>
        <v/>
      </c>
      <c r="AG214" s="25" t="str">
        <f>IF(B214 &lt;&gt; "", IFERROR(IF(C$16 = "PRELIM", SUMIF('Database (LECTURE-RES-PRAC)'!D$14:AG$14, "CLO5", 'Database (LECTURE-RES-PRAC)'!D211:AG211) / 'Grade computation'!F$8, IF(C$16 = "MIDTERM", SUMIF('Database (LECTURE-RES-PRAC)'!AJ$14:BM$14, "CLO5", 'Database (LECTURE-RES-PRAC)'!AJ211:BM211) / 'Grade computation'!G$8, IF(C$16 = "FINAL", SUMIF('Database (LECTURE-RES-PRAC)'!BP$14:CS$14, "CLO5", 'Database (LECTURE-RES-PRAC)'!BP211:CS211) / 'Grade computation'!H$8,""))),""),"")</f>
        <v/>
      </c>
      <c r="AH214" s="232" t="str">
        <f t="shared" si="109"/>
        <v/>
      </c>
      <c r="AI214" s="25" t="str">
        <f>IF(B214 &lt;&gt; "",IF(AND('PRINTABLE (per grading)'!H$16="EXAM", 'PRINTABLE (per grading)'!B$13="Prelim"), IF(ISERROR(SUMIF('Exam (LECTURE ONLY)'!D$20:M$20, "CLO5", 'Exam (LECTURE ONLY)'!D216:M216) / 'Exam (LECTURE ONLY)'!AL$10), "", SUMIF('Exam (LECTURE ONLY)'!D$20:M$20, "CLO5", 'Exam (LECTURE ONLY)'!D216:M216) /'Exam (LECTURE ONLY)'!AL$10),
IF(AND('PRINTABLE (per grading)'!H$16="EXAM", 'PRINTABLE (per grading)'!B$13="Midterm"), IF(ISERROR(SUMIF('Exam (LECTURE ONLY)'!O$20:X$20, "CLO5", 'Exam (LECTURE ONLY)'!O216:X216) / 'Exam (LECTURE ONLY)'!AM$10), "", SUMIF('Exam (LECTURE ONLY)'!O$20:X$20, "CLO5", 'Exam (LECTURE ONLY)'!O216:X216) / 'Exam (LECTURE ONLY)'!AM$10),
IF(AND('PRINTABLE (per grading)'!H$16="EXAM", 'PRINTABLE (per grading)'!B$13="Final"), IF(ISERROR(SUMIF('Exam (LECTURE ONLY)'!Z$20:AI$20, "CLO5", 'Exam (LECTURE ONLY)'!Z216:AI216) / 'Exam (LECTURE ONLY)'!AN$10), "", SUMIF('Exam (LECTURE ONLY)'!Z$20:AI$20, "CLO5", 'Exam (LECTURE ONLY)'!Z216:AI216) / 'Exam (LECTURE ONLY)'!AN$10),
IF(AND('PRINTABLE (per grading)'!H$16="OUTPUT", 'PRINTABLE (per grading)'!B$13="Prelim"), IF(ISERROR(SUMIF(OUTPUT!C$20:M$20, "CLO5", OUTPUT!C216:M216) / OUTPUT!AL$10), "", SUMIF(OUTPUT!C$20:M$20, "CLO5", OUTPUT!C216:M216) / OUTPUT!AL$10),
IF(AND('PRINTABLE (per grading)'!H$16="OUTPUT", 'PRINTABLE (per grading)'!B$13="Midterm"), IF(ISERROR(SUMIF(OUTPUT!O$20:Y$20, "CLO5", OUTPUT!O216:Y216) / OUTPUT!AM$10), "", SUMIF(OUTPUT!O$20:Y$20, "CLO5", OUTPUT!O216:Y216) / OUTPUT!AM$10),
IF(AND('PRINTABLE (per grading)'!H$16="OUTPUT", 'PRINTABLE (per grading)'!B$13="Final"), IF(ISERROR(SUMIF(OUTPUT!AA$20:AI$20, "CLO5", OUTPUT!AA216:AI216) / OUTPUT!AN$10), "", SUMIF(OUTPUT!AA$20:AI$20, "CLO5", OUTPUT!AA216:AI216) / OUTPUT!AN$10),
"")))))),"")</f>
        <v/>
      </c>
      <c r="AJ214" s="232" t="str">
        <f t="shared" si="110"/>
        <v/>
      </c>
      <c r="AK214" s="233" t="str">
        <f t="shared" si="111"/>
        <v/>
      </c>
      <c r="AL214" s="25" t="str">
        <f>IF(B214 &lt;&gt; "", IFERROR(IF(C$16 = "PRELIM", SUMIF('Database (LECTURE-RES-PRAC)'!D$14:AG$14, "CLO6", 'Database (LECTURE-RES-PRAC)'!D211:AG211) / 'Grade computation'!F$9, IF(C$16 = "MIDTERM", SUMIF('Database (LECTURE-RES-PRAC)'!AJ$14:BM$14, "CLO6", 'Database (LECTURE-RES-PRAC)'!AJ211:BM211) / 'Grade computation'!G$9, IF(C$16 = "FINAL", SUMIF('Database (LECTURE-RES-PRAC)'!BP$14:CS$14, "CLO6", 'Database (LECTURE-RES-PRAC)'!BP211:CS211) / 'Grade computation'!H$9,""))),""),"")</f>
        <v/>
      </c>
      <c r="AM214" s="232" t="str">
        <f t="shared" si="112"/>
        <v/>
      </c>
      <c r="AN214" s="25" t="str">
        <f>IF(B214 &lt;&gt; "",IF(AND('PRINTABLE (per grading)'!H$16="EXAM", 'PRINTABLE (per grading)'!B$13="Prelim"), IF(ISERROR(SUMIF('Exam (LECTURE ONLY)'!D$20:M$20, "CLO6", 'Exam (LECTURE ONLY)'!D216:M216) / 'Exam (LECTURE ONLY)'!AL$11), "", SUMIF('Exam (LECTURE ONLY)'!D$20:M$20, "CLO6", 'Exam (LECTURE ONLY)'!D216:M216) /'Exam (LECTURE ONLY)'!AL$11),
IF(AND('PRINTABLE (per grading)'!H$16="EXAM", 'PRINTABLE (per grading)'!B$13="Midterm"), IF(ISERROR(SUMIF('Exam (LECTURE ONLY)'!O$20:X$20, "CLO6", 'Exam (LECTURE ONLY)'!O216:X216) / 'Exam (LECTURE ONLY)'!AM$11), "", SUMIF('Exam (LECTURE ONLY)'!O$20:X$20, "CLO6", 'Exam (LECTURE ONLY)'!O216:X216) / 'Exam (LECTURE ONLY)'!AM$11),
IF(AND('PRINTABLE (per grading)'!H$16="EXAM", 'PRINTABLE (per grading)'!B$13="Final"), IF(ISERROR(SUMIF('Exam (LECTURE ONLY)'!Z$20:AI$20, "CLO6", 'Exam (LECTURE ONLY)'!Z216:AI216) / 'Exam (LECTURE ONLY)'!AN$11), "", SUMIF('Exam (LECTURE ONLY)'!Z$20:AI$20, "CLO6", 'Exam (LECTURE ONLY)'!Z216:AI216) / 'Exam (LECTURE ONLY)'!AN$11),
IF(AND('PRINTABLE (per grading)'!H$16="OUTPUT", 'PRINTABLE (per grading)'!B$13="Prelim"), IF(ISERROR(SUMIF(OUTPUT!C$20:M$20, "CLO6", OUTPUT!C216:M216) / OUTPUT!AL$11), "", SUMIF(OUTPUT!C$20:M$20, "CLO6", OUTPUT!C216:M216) / OUTPUT!AL$11),
IF(AND('PRINTABLE (per grading)'!H$16="OUTPUT", 'PRINTABLE (per grading)'!B$13="Midterm"), IF(ISERROR(SUMIF(OUTPUT!O$20:Y$20, "CLO6", OUTPUT!O216:Y216) / OUTPUT!AM$11), "", SUMIF(OUTPUT!O$20:Y$20, "CLO6", OUTPUT!O216:Y216) / OUTPUT!AM$11),
IF(AND('PRINTABLE (per grading)'!H$16="OUTPUT", 'PRINTABLE (per grading)'!B$13="Final"), IF(ISERROR(SUMIF(OUTPUT!AA$20:AI$20, "CLO6", OUTPUT!AA216:AI216) / OUTPUT!AN$11), "", SUMIF(OUTPUT!AA$20:AI$20, "CLO6", OUTPUT!AA216:AI216) / OUTPUT!AN$11),
"")))))),"")</f>
        <v/>
      </c>
      <c r="AO214" s="232" t="str">
        <f t="shared" si="113"/>
        <v/>
      </c>
      <c r="AP214" s="233" t="str">
        <f t="shared" si="114"/>
        <v/>
      </c>
      <c r="AQ214" s="25" t="str">
        <f>IF(B214 &lt;&gt; "", IFERROR(IF(C$16 = "PRELIM", SUMIF('Database (LECTURE-RES-PRAC)'!D$14:AG$14, "CLO7", 'Database (LECTURE-RES-PRAC)'!D211:AG211) / 'Grade computation'!F$10, IF(C$16 = "MIDTERM", SUMIF('Database (LECTURE-RES-PRAC)'!AJ$14:BM$14, "CLO7", 'Database (LECTURE-RES-PRAC)'!AJ211:BM211) / 'Grade computation'!G$10, IF(C$16 = "FINAL", SUMIF('Database (LECTURE-RES-PRAC)'!BP$14:CS$14, "CLO7", 'Database (LECTURE-RES-PRAC)'!BP211:CS211) / 'Grade computation'!H$10,""))),""),"")</f>
        <v/>
      </c>
      <c r="AR214" s="232" t="str">
        <f t="shared" si="115"/>
        <v/>
      </c>
      <c r="AS214" s="25" t="str">
        <f>IF(B214 &lt;&gt; "",IF(AND('PRINTABLE (per grading)'!H$16="EXAM", 'PRINTABLE (per grading)'!B$13="Prelim"), IF(ISERROR(SUMIF('Exam (LECTURE ONLY)'!D$20:M$20, "CLO7", 'Exam (LECTURE ONLY)'!D216:M216) / 'Exam (LECTURE ONLY)'!AL$12), "", SUMIF('Exam (LECTURE ONLY)'!D$20:M$20, "CLO7", 'Exam (LECTURE ONLY)'!D216:M216) /'Exam (LECTURE ONLY)'!AL$12),
IF(AND('PRINTABLE (per grading)'!H$16="EXAM", 'PRINTABLE (per grading)'!B$13="Midterm"), IF(ISERROR(SUMIF('Exam (LECTURE ONLY)'!O$20:X$20, "CLO7", 'Exam (LECTURE ONLY)'!O216:X216) / 'Exam (LECTURE ONLY)'!AM$12), "", SUMIF('Exam (LECTURE ONLY)'!O$20:X$20, "CLO7", 'Exam (LECTURE ONLY)'!O216:X216) / 'Exam (LECTURE ONLY)'!AM$12),
IF(AND('PRINTABLE (per grading)'!H$16="EXAM", 'PRINTABLE (per grading)'!B$13="Final"), IF(ISERROR(SUMIF('Exam (LECTURE ONLY)'!Z$20:AI$20, "CLO7", 'Exam (LECTURE ONLY)'!Z216:AI216) / 'Exam (LECTURE ONLY)'!AN$12), "", SUMIF('Exam (LECTURE ONLY)'!Z$20:AI$20, "CLO7", 'Exam (LECTURE ONLY)'!Z216:AI216) / 'Exam (LECTURE ONLY)'!AN$12),
IF(AND('PRINTABLE (per grading)'!H$16="OUTPUT", 'PRINTABLE (per grading)'!B$13="Prelim"), IF(ISERROR(SUMIF(OUTPUT!C$20:M$20, "CLO7", OUTPUT!C216:M216) / OUTPUT!AL$12), "", SUMIF(OUTPUT!C$20:M$20, "CLO7", OUTPUT!C216:M216) / OUTPUT!AL$12),
IF(AND('PRINTABLE (per grading)'!H$16="OUTPUT", 'PRINTABLE (per grading)'!B$13="Midterm"), IF(ISERROR(SUMIF(OUTPUT!O$20:Y$20, "CLO7", OUTPUT!O216:Y216) / OUTPUT!AM$12), "", SUMIF(OUTPUT!O$20:Y$20, "CLO7", OUTPUT!O216:Y216) / OUTPUT!AM$12),
IF(AND('PRINTABLE (per grading)'!H$16="OUTPUT", 'PRINTABLE (per grading)'!B$13="Final"), IF(ISERROR(SUMIF(OUTPUT!AA$20:AI$20, "CLO7", OUTPUT!AA216:AI216) / OUTPUT!AN$12), "", SUMIF(OUTPUT!AA$20:AI$20, "CLO7", OUTPUT!AA216:AI216) / OUTPUT!AN$12),
"")))))),"")</f>
        <v/>
      </c>
      <c r="AT214" s="232" t="str">
        <f t="shared" si="116"/>
        <v/>
      </c>
      <c r="AU214" s="233" t="str">
        <f t="shared" si="117"/>
        <v/>
      </c>
      <c r="AV214" s="25" t="str">
        <f>IF(B214 &lt;&gt; "", IFERROR(IF(C$16 = "PRELIM", SUMIF('Database (LECTURE-RES-PRAC)'!D$14:AG$14, "CLO8", 'Database (LECTURE-RES-PRAC)'!D211:AG211) / 'Grade computation'!F$11, IF(C$16 = "MIDTERM", SUMIF('Database (LECTURE-RES-PRAC)'!AJ$14:BM$14, "CLO8", 'Database (LECTURE-RES-PRAC)'!AJ211:BM211) / 'Grade computation'!G$11, IF(C$16 = "FINAL", SUMIF('Database (LECTURE-RES-PRAC)'!BP$14:CS$14, "CLO8", 'Database (LECTURE-RES-PRAC)'!BP211:CS211) / 'Grade computation'!H$11,""))),""),"")</f>
        <v/>
      </c>
      <c r="AW214" s="232" t="str">
        <f t="shared" si="118"/>
        <v/>
      </c>
      <c r="AX214" s="25" t="str">
        <f>IF(B214 &lt;&gt; "",IF(AND('PRINTABLE (per grading)'!H$16="EXAM", 'PRINTABLE (per grading)'!B$13="Prelim"), IF(ISERROR(SUMIF('Exam (LECTURE ONLY)'!D$20:M$20, "CLO8", 'Exam (LECTURE ONLY)'!D216:M216) / 'Exam (LECTURE ONLY)'!AL$13), "", SUMIF('Exam (LECTURE ONLY)'!D$20:M$20, "CLO8", 'Exam (LECTURE ONLY)'!D216:M216) /'Exam (LECTURE ONLY)'!AL$13),
IF(AND('PRINTABLE (per grading)'!H$16="EXAM", 'PRINTABLE (per grading)'!B$13="Midterm"), IF(ISERROR(SUMIF('Exam (LECTURE ONLY)'!O$20:X$20, "CLO8", 'Exam (LECTURE ONLY)'!O216:X216) / 'Exam (LECTURE ONLY)'!AM$13), "", SUMIF('Exam (LECTURE ONLY)'!O$20:X$20, "CLO8", 'Exam (LECTURE ONLY)'!O216:X216) / 'Exam (LECTURE ONLY)'!AM$13),
IF(AND('PRINTABLE (per grading)'!H$16="EXAM", 'PRINTABLE (per grading)'!B$13="Final"), IF(ISERROR(SUMIF('Exam (LECTURE ONLY)'!Z$20:AI$20, "CLO8", 'Exam (LECTURE ONLY)'!Z216:AI216) / 'Exam (LECTURE ONLY)'!AN$13), "", SUMIF('Exam (LECTURE ONLY)'!Z$20:AI$20, "CLO8", 'Exam (LECTURE ONLY)'!Z216:AI216) / 'Exam (LECTURE ONLY)'!AN$13),
IF(AND('PRINTABLE (per grading)'!H$16="OUTPUT", 'PRINTABLE (per grading)'!B$13="Prelim"), IF(ISERROR(SUMIF(OUTPUT!C$20:M$20, "CLO8", OUTPUT!C216:M216) / OUTPUT!AL$13), "", SUMIF(OUTPUT!C$20:M$20, "CLO8", OUTPUT!C216:M216) / OUTPUT!AL$13),
IF(AND('PRINTABLE (per grading)'!H$16="OUTPUT", 'PRINTABLE (per grading)'!B$13="Midterm"), IF(ISERROR(SUMIF(OUTPUT!O$20:Y$20, "CLO8", OUTPUT!O216:Y216) / OUTPUT!AM$13), "", SUMIF(OUTPUT!O$20:Y$20, "CLO8", OUTPUT!O216:Y216) / OUTPUT!AM$13),
IF(AND('PRINTABLE (per grading)'!H$16="OUTPUT", 'PRINTABLE (per grading)'!B$13="Final"), IF(ISERROR(SUMIF(OUTPUT!AA$20:AI$20, "CLO8", OUTPUT!AA216:AI216) / OUTPUT!AN$13), "", SUMIF(OUTPUT!AA$20:AI$20, "CLO8", OUTPUT!AA216:AI216) / OUTPUT!AN$13),
"")))))),"")</f>
        <v/>
      </c>
      <c r="AY214" s="232" t="str">
        <f t="shared" si="119"/>
        <v/>
      </c>
      <c r="AZ214" s="233" t="str">
        <f t="shared" si="120"/>
        <v/>
      </c>
      <c r="BA214" s="25" t="str">
        <f>IF(B214 &lt;&gt; "", IFERROR(IF(C$16 = "PRELIM", SUMIF('Database (LECTURE-RES-PRAC)'!D$14:AG$14, "CLO9", 'Database (LECTURE-RES-PRAC)'!D211:AG211) / 'Grade computation'!F$12, IF(C$16 = "MIDTERM", SUMIF('Database (LECTURE-RES-PRAC)'!AJ$14:BM$14, "CLO9", 'Database (LECTURE-RES-PRAC)'!AJ211:BM211) / 'Grade computation'!G$12, IF(C$16 = "FINAL", SUMIF('Database (LECTURE-RES-PRAC)'!BP$14:CS$14, "CLO9", 'Database (LECTURE-RES-PRAC)'!BP211:CS211) / 'Grade computation'!H$12,""))),""),"")</f>
        <v/>
      </c>
      <c r="BB214" s="232" t="str">
        <f t="shared" si="121"/>
        <v/>
      </c>
      <c r="BC214" s="25" t="str">
        <f>IF(B214 &lt;&gt; "",IF(AND('PRINTABLE (per grading)'!H$16="EXAM", 'PRINTABLE (per grading)'!B$13="Prelim"), IF(ISERROR(SUMIF('Exam (LECTURE ONLY)'!D$20:M$20, "CLO9", 'Exam (LECTURE ONLY)'!D216:M216) / 'Exam (LECTURE ONLY)'!AL$14), "", SUMIF('Exam (LECTURE ONLY)'!D$20:M$20, "CLO9", 'Exam (LECTURE ONLY)'!D216:M216) /'Exam (LECTURE ONLY)'!AL$14),
IF(AND('PRINTABLE (per grading)'!H$16="EXAM", 'PRINTABLE (per grading)'!B$13="Midterm"), IF(ISERROR(SUMIF('Exam (LECTURE ONLY)'!O$20:X$20, "CLO9", 'Exam (LECTURE ONLY)'!O216:X216) / 'Exam (LECTURE ONLY)'!AM$14), "", SUMIF('Exam (LECTURE ONLY)'!O$20:X$20, "CLO9", 'Exam (LECTURE ONLY)'!O216:X216) / 'Exam (LECTURE ONLY)'!AM$14),
IF(AND('PRINTABLE (per grading)'!H$16="EXAM", 'PRINTABLE (per grading)'!B$13="Final"), IF(ISERROR(SUMIF('Exam (LECTURE ONLY)'!Z$20:AI$20, "CLO9", 'Exam (LECTURE ONLY)'!Z216:AI216) / 'Exam (LECTURE ONLY)'!AN$14), "", SUMIF('Exam (LECTURE ONLY)'!Z$20:AI$20, "CLO9", 'Exam (LECTURE ONLY)'!Z216:AI216) / 'Exam (LECTURE ONLY)'!AN$14),
IF(AND('PRINTABLE (per grading)'!H$16="OUTPUT", 'PRINTABLE (per grading)'!B$13="Prelim"), IF(ISERROR(SUMIF(OUTPUT!C$20:M$20, "CLO9", OUTPUT!C216:M216) / OUTPUT!AL$14), "", SUMIF(OUTPUT!C$20:M$20, "CLO9", OUTPUT!C216:M216) / OUTPUT!AL$14),
IF(AND('PRINTABLE (per grading)'!H$16="OUTPUT", 'PRINTABLE (per grading)'!B$13="Midterm"), IF(ISERROR(SUMIF(OUTPUT!O$20:Y$20, "CLO9", OUTPUT!O216:Y216) / OUTPUT!AM$14), "", SUMIF(OUTPUT!O$20:Y$20, "CLO9", OUTPUT!O216:Y216) / OUTPUT!AM$14),
IF(AND('PRINTABLE (per grading)'!H$16="OUTPUT", 'PRINTABLE (per grading)'!B$13="Final"), IF(ISERROR(SUMIF(OUTPUT!AA$20:AI$20, "CLO9", OUTPUT!AA216:AI216) / OUTPUT!AN$14), "", SUMIF(OUTPUT!AA$20:AI$20, "CLO9", OUTPUT!AA216:AI216) / OUTPUT!AN$14),
"")))))),"")</f>
        <v/>
      </c>
      <c r="BD214" s="232" t="str">
        <f t="shared" si="122"/>
        <v/>
      </c>
      <c r="BE214" s="233" t="str">
        <f t="shared" si="123"/>
        <v/>
      </c>
      <c r="BF214" s="25" t="str">
        <f>IF(B214 &lt;&gt; "", IFERROR(IF(C$16 = "PRELIM", SUMIF('Database (LECTURE-RES-PRAC)'!D$14:AG$14, "CLO10", 'Database (LECTURE-RES-PRAC)'!D211:AG211) / 'Grade computation'!F$13, IF(C$16 = "MIDTERM", SUMIF('Database (LECTURE-RES-PRAC)'!AJ$14:BM$14, "CLO10", 'Database (LECTURE-RES-PRAC)'!AJ211:BM211) / 'Grade computation'!G$13, IF(C$16 = "FINAL", SUMIF('Database (LECTURE-RES-PRAC)'!BP$14:CS$14, "CLO10", 'Database (LECTURE-RES-PRAC)'!BP211:CS211) / 'Grade computation'!H$13,""))),""),"")</f>
        <v/>
      </c>
      <c r="BG214" s="232" t="str">
        <f t="shared" si="124"/>
        <v/>
      </c>
      <c r="BH214" s="25" t="str">
        <f>IF(B214 &lt;&gt; "",IF(AND('PRINTABLE (per grading)'!H$16="EXAM", 'PRINTABLE (per grading)'!B$13="Prelim"), IF(ISERROR(SUMIF('Exam (LECTURE ONLY)'!D$20:M$20, "CLO10", 'Exam (LECTURE ONLY)'!D216:M216) / 'Exam (LECTURE ONLY)'!AL$15), "", SUMIF('Exam (LECTURE ONLY)'!D$20:M$20, "CLO10", 'Exam (LECTURE ONLY)'!D216:M216) /'Exam (LECTURE ONLY)'!AL$15),
IF(AND('PRINTABLE (per grading)'!H$16="EXAM", 'PRINTABLE (per grading)'!B$13="Midterm"), IF(ISERROR(SUMIF('Exam (LECTURE ONLY)'!O$20:X$20, "CLO10", 'Exam (LECTURE ONLY)'!O216:X216) / 'Exam (LECTURE ONLY)'!AM$15), "", SUMIF('Exam (LECTURE ONLY)'!O$20:X$20, "CLO10", 'Exam (LECTURE ONLY)'!O216:X216) / 'Exam (LECTURE ONLY)'!AM$15),
IF(AND('PRINTABLE (per grading)'!H$16="EXAM", 'PRINTABLE (per grading)'!B$13="Final"), IF(ISERROR(SUMIF('Exam (LECTURE ONLY)'!Z$20:AI$20, "CLO10", 'Exam (LECTURE ONLY)'!Z216:AI216) / 'Exam (LECTURE ONLY)'!AN$15), "", SUMIF('Exam (LECTURE ONLY)'!Z$20:AI$20, "CLO10", 'Exam (LECTURE ONLY)'!Z216:AI216) / 'Exam (LECTURE ONLY)'!AN$15),
IF(AND('PRINTABLE (per grading)'!H$16="OUTPUT", 'PRINTABLE (per grading)'!B$13="Prelim"), IF(ISERROR(SUMIF(OUTPUT!C$20:M$20, "CLO10", OUTPUT!C216:M216) / OUTPUT!AL$15), "", SUMIF(OUTPUT!C$20:M$20, "CLO10", OUTPUT!C216:M216) / OUTPUT!AL$15),
IF(AND('PRINTABLE (per grading)'!H$16="OUTPUT", 'PRINTABLE (per grading)'!B$13="Midterm"), IF(ISERROR(SUMIF(OUTPUT!O$20:Y$20, "CLO10", OUTPUT!O216:Y216) / OUTPUT!AM$15), "", SUMIF(OUTPUT!O$20:Y$20, "CLO10", OUTPUT!O216:Y216) / OUTPUT!AM$15),
IF(AND('PRINTABLE (per grading)'!H$16="OUTPUT", 'PRINTABLE (per grading)'!B$13="Final"), IF(ISERROR(SUMIF(OUTPUT!AA$20:AI$20, "CLO10", OUTPUT!AA216:AI216) / OUTPUT!AN$15), "", SUMIF(OUTPUT!AA$20:AI$20, "CLO10", OUTPUT!AA216:AI216) / OUTPUT!AN$15),
"")))))),"")</f>
        <v/>
      </c>
      <c r="BI214" s="232" t="str">
        <f t="shared" si="125"/>
        <v/>
      </c>
      <c r="BJ214" s="233" t="str">
        <f t="shared" si="126"/>
        <v/>
      </c>
      <c r="BK214" s="2"/>
    </row>
    <row r="215" spans="1:63" ht="20.100000000000001" customHeight="1">
      <c r="A215" s="118" t="str">
        <f>IF(ISBLANK('Database (LECTURE-RES-PRAC)'!A212),"",'Database (LECTURE-RES-PRAC)'!A212)</f>
        <v/>
      </c>
      <c r="B215" s="119" t="str">
        <f>IF(ISBLANK('Database (LECTURE-RES-PRAC)'!B212),"",'Database (LECTURE-RES-PRAC)'!B212)</f>
        <v/>
      </c>
      <c r="C215" s="134" t="str">
        <f>IF(B215&lt;&gt;"",IF(C$16="PRELIM",'Grade computation'!C215, IF(C$16="MIDTERM",'Grade computation'!K215, IF(C$16="FINAL",'Grade computation'!S215,""))),"")</f>
        <v/>
      </c>
      <c r="D215" s="135" t="str">
        <f t="shared" si="1"/>
        <v/>
      </c>
      <c r="E215" s="134" t="str">
        <f>IF(B215&lt;&gt;"", IF(C$16="PRELIM",'Grade computation'!E215, IF(C$16="MIDTERM",'Grade computation'!M215, IF(C$16="FINAL",'Grade computation'!U215,""))),"")</f>
        <v/>
      </c>
      <c r="F215" s="136" t="str">
        <f t="shared" si="2"/>
        <v/>
      </c>
      <c r="G215" s="137" t="str">
        <f t="shared" si="3"/>
        <v/>
      </c>
      <c r="H215" s="207" t="str">
        <f>IF(B215&lt;&gt;"",IF(C$16="PRELIM", 'Grade computation'!H215, IF(C$16="MIDTERM", 'Grade computation'!P215, IF(C$16="FINAL",'Grade computation'!X215, ""))),"")</f>
        <v/>
      </c>
      <c r="I215" s="137" t="str">
        <f t="shared" si="4"/>
        <v/>
      </c>
      <c r="J215" s="139" t="str">
        <f t="shared" si="5"/>
        <v/>
      </c>
      <c r="K215" s="377" t="str">
        <f t="shared" si="6"/>
        <v/>
      </c>
      <c r="L215" s="434"/>
      <c r="M215" s="25" t="str">
        <f>IF(B215 &lt;&gt; "", IFERROR(IF(C$16 = "PRELIM", SUMIF('Database (LECTURE-RES-PRAC)'!D$14:AG$14, "CLO1", 'Database (LECTURE-RES-PRAC)'!D212:AG212) / 'Grade computation'!F$4, IF(C$16 = "MIDTERM", SUMIF('Database (LECTURE-RES-PRAC)'!AJ$14:BM$14, "CLO1", 'Database (LECTURE-RES-PRAC)'!AJ212:BM212) / 'Grade computation'!G$4, IF(C$16 = "FINAL", SUMIF('Database (LECTURE-RES-PRAC)'!BP$14:CS$14, "CLO1", 'Database (LECTURE-RES-PRAC)'!BP212:CS212) / 'Grade computation'!H$4,""))),""),"")</f>
        <v/>
      </c>
      <c r="N215" s="232" t="str">
        <f t="shared" si="97"/>
        <v/>
      </c>
      <c r="O215" s="25" t="str">
        <f>IF(B215 &lt;&gt; "",IF(AND('PRINTABLE (per grading)'!H$16="EXAM", 'PRINTABLE (per grading)'!B$13="Prelim"), IF(ISERROR(SUMIF('Exam (LECTURE ONLY)'!D$20:M$20, "CLO1", 'Exam (LECTURE ONLY)'!D217:M217) / 'Exam (LECTURE ONLY)'!AL$6), "", SUMIF('Exam (LECTURE ONLY)'!D$20:M$20, "CLO1", 'Exam (LECTURE ONLY)'!D217:M217) /'Exam (LECTURE ONLY)'!AL$6),
IF(AND('PRINTABLE (per grading)'!H$16="EXAM", 'PRINTABLE (per grading)'!B$13="Midterm"), IF(ISERROR(SUMIF('Exam (LECTURE ONLY)'!O$20:X$20, "CLO1", 'Exam (LECTURE ONLY)'!O217:X217) / 'Exam (LECTURE ONLY)'!AM$6), "", SUMIF('Exam (LECTURE ONLY)'!O$20:X$20, "CLO1", 'Exam (LECTURE ONLY)'!O217:X217) / 'Exam (LECTURE ONLY)'!AM$6),
IF(AND('PRINTABLE (per grading)'!H$16="EXAM", 'PRINTABLE (per grading)'!B$13="Final"), IF(ISERROR(SUMIF('Exam (LECTURE ONLY)'!Z$20:AI$20, "CLO1", 'Exam (LECTURE ONLY)'!Z217:AI217) / 'Exam (LECTURE ONLY)'!AN$6), "", SUMIF('Exam (LECTURE ONLY)'!Z$20:AI$20, "CLO1", 'Exam (LECTURE ONLY)'!Z217:AI217) / 'Exam (LECTURE ONLY)'!AN$6),
IF(AND('PRINTABLE (per grading)'!H$16="OUTPUT", 'PRINTABLE (per grading)'!B$13="Prelim"), IF(ISERROR(SUMIF(OUTPUT!C$20:M$20, "CLO1", OUTPUT!C217:M217) / OUTPUT!AL$6), "", SUMIF(OUTPUT!C$20:M$20, "CLO1", OUTPUT!C217:M217) / OUTPUT!AL$6),
IF(AND('PRINTABLE (per grading)'!H$16="OUTPUT", 'PRINTABLE (per grading)'!B$13="Midterm"), IF(ISERROR(SUMIF(OUTPUT!O$20:Y$20, "CLO1", OUTPUT!O217:Y217) / OUTPUT!AM$6), "", SUMIF(OUTPUT!O$20:Y$20, "CLO1", OUTPUT!O217:Y217) / OUTPUT!AM$6),
IF(AND('PRINTABLE (per grading)'!H$16="OUTPUT", 'PRINTABLE (per grading)'!B$13="Final"), IF(ISERROR(SUMIF(OUTPUT!AA$20:AI$20, "CLO1", OUTPUT!AA217:AI217) / OUTPUT!AN$6), "", SUMIF(OUTPUT!AA$20:AI$20, "CLO1", OUTPUT!AA217:AI217) / OUTPUT!AN$6),
"")))))),"")</f>
        <v/>
      </c>
      <c r="P215" s="232" t="str">
        <f t="shared" si="98"/>
        <v/>
      </c>
      <c r="Q215" s="233" t="str">
        <f t="shared" si="99"/>
        <v/>
      </c>
      <c r="R215" s="25" t="str">
        <f>IF(B215 &lt;&gt; "", IFERROR(IF(C$16 = "PRELIM", SUMIF('Database (LECTURE-RES-PRAC)'!D$14:AG$14, "CLO2", 'Database (LECTURE-RES-PRAC)'!D212:AG212) / 'Grade computation'!F$5, IF(C$16 = "MIDTERM", SUMIF('Database (LECTURE-RES-PRAC)'!AJ$14:BM$14, "CLO2", 'Database (LECTURE-RES-PRAC)'!AJ212:BM212) / 'Grade computation'!G$5, IF(C$16 = "FINAL", SUMIF('Database (LECTURE-RES-PRAC)'!BP$14:CS$14, "CLO2", 'Database (LECTURE-RES-PRAC)'!BP212:CS212) / 'Grade computation'!H$5,""))),""),"")</f>
        <v/>
      </c>
      <c r="S215" s="232" t="str">
        <f t="shared" si="100"/>
        <v/>
      </c>
      <c r="T215" s="25" t="str">
        <f>IF(B215 &lt;&gt; "",IF(AND('PRINTABLE (per grading)'!H$16="EXAM", 'PRINTABLE (per grading)'!B$13="Prelim"), IF(ISERROR(SUMIF('Exam (LECTURE ONLY)'!D$20:M$20, "CLO2", 'Exam (LECTURE ONLY)'!D217:M217) / 'Exam (LECTURE ONLY)'!AL$7), "", SUMIF('Exam (LECTURE ONLY)'!D$20:M$20, "CLO2", 'Exam (LECTURE ONLY)'!D217:M217) /'Exam (LECTURE ONLY)'!AL$7),
IF(AND('PRINTABLE (per grading)'!H$16="EXAM", 'PRINTABLE (per grading)'!B$13="Midterm"), IF(ISERROR(SUMIF('Exam (LECTURE ONLY)'!O$20:X$20, "CLO2", 'Exam (LECTURE ONLY)'!O217:X217) / 'Exam (LECTURE ONLY)'!AM$7), "", SUMIF('Exam (LECTURE ONLY)'!O$20:X$20, "CLO2", 'Exam (LECTURE ONLY)'!O217:X217) / 'Exam (LECTURE ONLY)'!AM$7),
IF(AND('PRINTABLE (per grading)'!H$16="EXAM", 'PRINTABLE (per grading)'!B$13="Final"), IF(ISERROR(SUMIF('Exam (LECTURE ONLY)'!Z$20:AI$20, "CLO2", 'Exam (LECTURE ONLY)'!Z217:AI217) / 'Exam (LECTURE ONLY)'!AN$7), "", SUMIF('Exam (LECTURE ONLY)'!Z$20:AI$20, "CLO2", 'Exam (LECTURE ONLY)'!Z217:AI217) / 'Exam (LECTURE ONLY)'!AN$7),
IF(AND('PRINTABLE (per grading)'!H$16="OUTPUT", 'PRINTABLE (per grading)'!B$13="Prelim"), IF(ISERROR(SUMIF(OUTPUT!C$20:M$20, "CLO2", OUTPUT!C217:M217) / OUTPUT!AL$7), "", SUMIF(OUTPUT!C$20:M$20, "CLO2", OUTPUT!C217:M217) / OUTPUT!AL$7),
IF(AND('PRINTABLE (per grading)'!H$16="OUTPUT", 'PRINTABLE (per grading)'!B$13="Midterm"), IF(ISERROR(SUMIF(OUTPUT!O$20:Y$20, "CLO2", OUTPUT!O217:Y217) / OUTPUT!AM$7), "", SUMIF(OUTPUT!O$20:Y$20, "CLO2", OUTPUT!O217:Y217) / OUTPUT!AM$7),
IF(AND('PRINTABLE (per grading)'!H$16="OUTPUT", 'PRINTABLE (per grading)'!B$13="Final"), IF(ISERROR(SUMIF(OUTPUT!AA$20:AI$20, "CLO2", OUTPUT!AA217:AI217) / OUTPUT!AN$7), "", SUMIF(OUTPUT!AA$20:AI$20, "CLO2", OUTPUT!AA217:AI217) / OUTPUT!AN$7),
"")))))),"")</f>
        <v/>
      </c>
      <c r="U215" s="232" t="str">
        <f t="shared" si="101"/>
        <v/>
      </c>
      <c r="V215" s="233" t="str">
        <f t="shared" si="102"/>
        <v/>
      </c>
      <c r="W215" s="25" t="str">
        <f>IF(B215 &lt;&gt; "", IFERROR(IF(C$16 = "PRELIM", SUMIF('Database (LECTURE-RES-PRAC)'!D$14:AG$14, "CLO3", 'Database (LECTURE-RES-PRAC)'!D212:AG212) / 'Grade computation'!F$6, IF(C$16 = "MIDTERM", SUMIF('Database (LECTURE-RES-PRAC)'!AJ$14:BM$14, "CLO3", 'Database (LECTURE-RES-PRAC)'!AJ212:BM212) / 'Grade computation'!G$6, IF(C$16 = "FINAL", SUMIF('Database (LECTURE-RES-PRAC)'!BP$14:CS$14, "CLO3", 'Database (LECTURE-RES-PRAC)'!BP212:CS212) / 'Grade computation'!H$6,""))),""),"")</f>
        <v/>
      </c>
      <c r="X215" s="232" t="str">
        <f t="shared" si="103"/>
        <v/>
      </c>
      <c r="Y215" s="25" t="str">
        <f>IF(B215 &lt;&gt; "",IF(AND('PRINTABLE (per grading)'!H$16="EXAM", 'PRINTABLE (per grading)'!B$13="Prelim"), IF(ISERROR(SUMIF('Exam (LECTURE ONLY)'!D$20:M$20, "CLO3", 'Exam (LECTURE ONLY)'!D217:M217) / 'Exam (LECTURE ONLY)'!AL$8), "", SUMIF('Exam (LECTURE ONLY)'!D$20:M$20, "CLO3", 'Exam (LECTURE ONLY)'!D217:M217) /'Exam (LECTURE ONLY)'!AL$8),
IF(AND('PRINTABLE (per grading)'!H$16="EXAM", 'PRINTABLE (per grading)'!B$13="Midterm"), IF(ISERROR(SUMIF('Exam (LECTURE ONLY)'!O$20:X$20, "CLO3", 'Exam (LECTURE ONLY)'!O217:X217) / 'Exam (LECTURE ONLY)'!AM$8), "", SUMIF('Exam (LECTURE ONLY)'!O$20:X$20, "CLO3", 'Exam (LECTURE ONLY)'!O217:X217) / 'Exam (LECTURE ONLY)'!AM$8),
IF(AND('PRINTABLE (per grading)'!H$16="EXAM", 'PRINTABLE (per grading)'!B$13="Final"), IF(ISERROR(SUMIF('Exam (LECTURE ONLY)'!Z$20:AI$20, "CLO3", 'Exam (LECTURE ONLY)'!Z217:AI217) / 'Exam (LECTURE ONLY)'!AN$8), "", SUMIF('Exam (LECTURE ONLY)'!Z$20:AI$20, "CLO3", 'Exam (LECTURE ONLY)'!Z217:AI217) / 'Exam (LECTURE ONLY)'!AN$8),
IF(AND('PRINTABLE (per grading)'!H$16="OUTPUT", 'PRINTABLE (per grading)'!B$13="Prelim"), IF(ISERROR(SUMIF(OUTPUT!C$20:M$20, "CLO3", OUTPUT!C217:M217) / OUTPUT!AL$8), "", SUMIF(OUTPUT!C$20:M$20, "CLO3", OUTPUT!C217:M217) / OUTPUT!AL$8),
IF(AND('PRINTABLE (per grading)'!H$16="OUTPUT", 'PRINTABLE (per grading)'!B$13="Midterm"), IF(ISERROR(SUMIF(OUTPUT!O$20:Y$20, "CLO3", OUTPUT!O217:Y217) / OUTPUT!AM$8), "", SUMIF(OUTPUT!O$20:Y$20, "CLO3", OUTPUT!O217:Y217) / OUTPUT!AM$8),
IF(AND('PRINTABLE (per grading)'!H$16="OUTPUT", 'PRINTABLE (per grading)'!B$13="Final"), IF(ISERROR(SUMIF(OUTPUT!AA$20:AI$20, "CLO3", OUTPUT!AA217:AI217) / OUTPUT!AN$8), "", SUMIF(OUTPUT!AA$20:AI$20, "CLO3", OUTPUT!AA217:AI217) / OUTPUT!AN$8),
"" )))))),"")</f>
        <v/>
      </c>
      <c r="Z215" s="232" t="str">
        <f t="shared" si="104"/>
        <v/>
      </c>
      <c r="AA215" s="233" t="str">
        <f t="shared" si="105"/>
        <v/>
      </c>
      <c r="AB215" s="25" t="str">
        <f>IF(B215 &lt;&gt; "", IFERROR(IF(C$16 = "PRELIM", SUMIF('Database (LECTURE-RES-PRAC)'!D$14:AG$14, "CLO4", 'Database (LECTURE-RES-PRAC)'!D212:AG212) / 'Grade computation'!F$7, IF(C$16 = "MIDTERM", SUMIF('Database (LECTURE-RES-PRAC)'!AJ$14:BM$14, "CLO4", 'Database (LECTURE-RES-PRAC)'!AJ212:BM212) / 'Grade computation'!G$7, IF(C$16 = "FINAL", SUMIF('Database (LECTURE-RES-PRAC)'!BP$14:CS$14, "CLO4", 'Database (LECTURE-RES-PRAC)'!BP212:CS212) / 'Grade computation'!H$7,""))),""),"")</f>
        <v/>
      </c>
      <c r="AC215" s="232" t="str">
        <f t="shared" si="106"/>
        <v/>
      </c>
      <c r="AD215" s="25" t="str">
        <f>IF(B215 &lt;&gt; "",IF(AND('PRINTABLE (per grading)'!H$16="EXAM", 'PRINTABLE (per grading)'!B$13="Prelim"), IF(ISERROR(SUMIF('Exam (LECTURE ONLY)'!D$20:M$20, "CLO4", 'Exam (LECTURE ONLY)'!D217:M217) / 'Exam (LECTURE ONLY)'!AL$9), "", SUMIF('Exam (LECTURE ONLY)'!D$20:M$20, "CLO4", 'Exam (LECTURE ONLY)'!D217:M217) /'Exam (LECTURE ONLY)'!AL$9),
IF(AND('PRINTABLE (per grading)'!H$16="EXAM", 'PRINTABLE (per grading)'!B$13="Midterm"), IF(ISERROR(SUMIF('Exam (LECTURE ONLY)'!O$20:X$20, "CLO4", 'Exam (LECTURE ONLY)'!O217:X217) / 'Exam (LECTURE ONLY)'!AM$9), "", SUMIF('Exam (LECTURE ONLY)'!O$20:X$20, "CLO4", 'Exam (LECTURE ONLY)'!O217:X217) / 'Exam (LECTURE ONLY)'!AM$9),
IF(AND('PRINTABLE (per grading)'!H$16="EXAM", 'PRINTABLE (per grading)'!B$13="Final"), IF(ISERROR(SUMIF('Exam (LECTURE ONLY)'!Z$20:AI$20, "CLO4", 'Exam (LECTURE ONLY)'!Z217:AI217) / 'Exam (LECTURE ONLY)'!AN$9), "", SUMIF('Exam (LECTURE ONLY)'!Z$20:AI$20, "CLO4", 'Exam (LECTURE ONLY)'!Z217:AI217) / 'Exam (LECTURE ONLY)'!AN$9),
IF(AND('PRINTABLE (per grading)'!H$16="OUTPUT", 'PRINTABLE (per grading)'!B$13="Prelim"), IF(ISERROR(SUMIF(OUTPUT!C$20:M$20, "CLO4", OUTPUT!C217:M217) / OUTPUT!AL$9), "", SUMIF(OUTPUT!C$20:M$20, "CLO4", OUTPUT!C217:M217) / OUTPUT!AL$9),
IF(AND('PRINTABLE (per grading)'!H$16="OUTPUT", 'PRINTABLE (per grading)'!B$13="Midterm"), IF(ISERROR(SUMIF(OUTPUT!O$20:Y$20, "CLO4", OUTPUT!O217:Y217) / OUTPUT!AM$9), "", SUMIF(OUTPUT!O$20:Y$20, "CLO4", OUTPUT!O217:Y217) / OUTPUT!AM$9),
IF(AND('PRINTABLE (per grading)'!H$16="OUTPUT", 'PRINTABLE (per grading)'!B$13="Final"), IF(ISERROR(SUMIF(OUTPUT!AA$20:AI$20, "CLO4", OUTPUT!AA217:AI217) / OUTPUT!AN$9), "", SUMIF(OUTPUT!AA$20:AI$20, "CLO4", OUTPUT!AA217:AI217) / OUTPUT!AN$9),
"")))))),"")</f>
        <v/>
      </c>
      <c r="AE215" s="232" t="str">
        <f t="shared" si="107"/>
        <v/>
      </c>
      <c r="AF215" s="233" t="str">
        <f t="shared" si="108"/>
        <v/>
      </c>
      <c r="AG215" s="25" t="str">
        <f>IF(B215 &lt;&gt; "", IFERROR(IF(C$16 = "PRELIM", SUMIF('Database (LECTURE-RES-PRAC)'!D$14:AG$14, "CLO5", 'Database (LECTURE-RES-PRAC)'!D212:AG212) / 'Grade computation'!F$8, IF(C$16 = "MIDTERM", SUMIF('Database (LECTURE-RES-PRAC)'!AJ$14:BM$14, "CLO5", 'Database (LECTURE-RES-PRAC)'!AJ212:BM212) / 'Grade computation'!G$8, IF(C$16 = "FINAL", SUMIF('Database (LECTURE-RES-PRAC)'!BP$14:CS$14, "CLO5", 'Database (LECTURE-RES-PRAC)'!BP212:CS212) / 'Grade computation'!H$8,""))),""),"")</f>
        <v/>
      </c>
      <c r="AH215" s="232" t="str">
        <f t="shared" si="109"/>
        <v/>
      </c>
      <c r="AI215" s="25" t="str">
        <f>IF(B215 &lt;&gt; "",IF(AND('PRINTABLE (per grading)'!H$16="EXAM", 'PRINTABLE (per grading)'!B$13="Prelim"), IF(ISERROR(SUMIF('Exam (LECTURE ONLY)'!D$20:M$20, "CLO5", 'Exam (LECTURE ONLY)'!D217:M217) / 'Exam (LECTURE ONLY)'!AL$10), "", SUMIF('Exam (LECTURE ONLY)'!D$20:M$20, "CLO5", 'Exam (LECTURE ONLY)'!D217:M217) /'Exam (LECTURE ONLY)'!AL$10),
IF(AND('PRINTABLE (per grading)'!H$16="EXAM", 'PRINTABLE (per grading)'!B$13="Midterm"), IF(ISERROR(SUMIF('Exam (LECTURE ONLY)'!O$20:X$20, "CLO5", 'Exam (LECTURE ONLY)'!O217:X217) / 'Exam (LECTURE ONLY)'!AM$10), "", SUMIF('Exam (LECTURE ONLY)'!O$20:X$20, "CLO5", 'Exam (LECTURE ONLY)'!O217:X217) / 'Exam (LECTURE ONLY)'!AM$10),
IF(AND('PRINTABLE (per grading)'!H$16="EXAM", 'PRINTABLE (per grading)'!B$13="Final"), IF(ISERROR(SUMIF('Exam (LECTURE ONLY)'!Z$20:AI$20, "CLO5", 'Exam (LECTURE ONLY)'!Z217:AI217) / 'Exam (LECTURE ONLY)'!AN$10), "", SUMIF('Exam (LECTURE ONLY)'!Z$20:AI$20, "CLO5", 'Exam (LECTURE ONLY)'!Z217:AI217) / 'Exam (LECTURE ONLY)'!AN$10),
IF(AND('PRINTABLE (per grading)'!H$16="OUTPUT", 'PRINTABLE (per grading)'!B$13="Prelim"), IF(ISERROR(SUMIF(OUTPUT!C$20:M$20, "CLO5", OUTPUT!C217:M217) / OUTPUT!AL$10), "", SUMIF(OUTPUT!C$20:M$20, "CLO5", OUTPUT!C217:M217) / OUTPUT!AL$10),
IF(AND('PRINTABLE (per grading)'!H$16="OUTPUT", 'PRINTABLE (per grading)'!B$13="Midterm"), IF(ISERROR(SUMIF(OUTPUT!O$20:Y$20, "CLO5", OUTPUT!O217:Y217) / OUTPUT!AM$10), "", SUMIF(OUTPUT!O$20:Y$20, "CLO5", OUTPUT!O217:Y217) / OUTPUT!AM$10),
IF(AND('PRINTABLE (per grading)'!H$16="OUTPUT", 'PRINTABLE (per grading)'!B$13="Final"), IF(ISERROR(SUMIF(OUTPUT!AA$20:AI$20, "CLO5", OUTPUT!AA217:AI217) / OUTPUT!AN$10), "", SUMIF(OUTPUT!AA$20:AI$20, "CLO5", OUTPUT!AA217:AI217) / OUTPUT!AN$10),
"")))))),"")</f>
        <v/>
      </c>
      <c r="AJ215" s="232" t="str">
        <f t="shared" si="110"/>
        <v/>
      </c>
      <c r="AK215" s="233" t="str">
        <f t="shared" si="111"/>
        <v/>
      </c>
      <c r="AL215" s="25" t="str">
        <f>IF(B215 &lt;&gt; "", IFERROR(IF(C$16 = "PRELIM", SUMIF('Database (LECTURE-RES-PRAC)'!D$14:AG$14, "CLO6", 'Database (LECTURE-RES-PRAC)'!D212:AG212) / 'Grade computation'!F$9, IF(C$16 = "MIDTERM", SUMIF('Database (LECTURE-RES-PRAC)'!AJ$14:BM$14, "CLO6", 'Database (LECTURE-RES-PRAC)'!AJ212:BM212) / 'Grade computation'!G$9, IF(C$16 = "FINAL", SUMIF('Database (LECTURE-RES-PRAC)'!BP$14:CS$14, "CLO6", 'Database (LECTURE-RES-PRAC)'!BP212:CS212) / 'Grade computation'!H$9,""))),""),"")</f>
        <v/>
      </c>
      <c r="AM215" s="232" t="str">
        <f t="shared" si="112"/>
        <v/>
      </c>
      <c r="AN215" s="25" t="str">
        <f>IF(B215 &lt;&gt; "",IF(AND('PRINTABLE (per grading)'!H$16="EXAM", 'PRINTABLE (per grading)'!B$13="Prelim"), IF(ISERROR(SUMIF('Exam (LECTURE ONLY)'!D$20:M$20, "CLO6", 'Exam (LECTURE ONLY)'!D217:M217) / 'Exam (LECTURE ONLY)'!AL$11), "", SUMIF('Exam (LECTURE ONLY)'!D$20:M$20, "CLO6", 'Exam (LECTURE ONLY)'!D217:M217) /'Exam (LECTURE ONLY)'!AL$11),
IF(AND('PRINTABLE (per grading)'!H$16="EXAM", 'PRINTABLE (per grading)'!B$13="Midterm"), IF(ISERROR(SUMIF('Exam (LECTURE ONLY)'!O$20:X$20, "CLO6", 'Exam (LECTURE ONLY)'!O217:X217) / 'Exam (LECTURE ONLY)'!AM$11), "", SUMIF('Exam (LECTURE ONLY)'!O$20:X$20, "CLO6", 'Exam (LECTURE ONLY)'!O217:X217) / 'Exam (LECTURE ONLY)'!AM$11),
IF(AND('PRINTABLE (per grading)'!H$16="EXAM", 'PRINTABLE (per grading)'!B$13="Final"), IF(ISERROR(SUMIF('Exam (LECTURE ONLY)'!Z$20:AI$20, "CLO6", 'Exam (LECTURE ONLY)'!Z217:AI217) / 'Exam (LECTURE ONLY)'!AN$11), "", SUMIF('Exam (LECTURE ONLY)'!Z$20:AI$20, "CLO6", 'Exam (LECTURE ONLY)'!Z217:AI217) / 'Exam (LECTURE ONLY)'!AN$11),
IF(AND('PRINTABLE (per grading)'!H$16="OUTPUT", 'PRINTABLE (per grading)'!B$13="Prelim"), IF(ISERROR(SUMIF(OUTPUT!C$20:M$20, "CLO6", OUTPUT!C217:M217) / OUTPUT!AL$11), "", SUMIF(OUTPUT!C$20:M$20, "CLO6", OUTPUT!C217:M217) / OUTPUT!AL$11),
IF(AND('PRINTABLE (per grading)'!H$16="OUTPUT", 'PRINTABLE (per grading)'!B$13="Midterm"), IF(ISERROR(SUMIF(OUTPUT!O$20:Y$20, "CLO6", OUTPUT!O217:Y217) / OUTPUT!AM$11), "", SUMIF(OUTPUT!O$20:Y$20, "CLO6", OUTPUT!O217:Y217) / OUTPUT!AM$11),
IF(AND('PRINTABLE (per grading)'!H$16="OUTPUT", 'PRINTABLE (per grading)'!B$13="Final"), IF(ISERROR(SUMIF(OUTPUT!AA$20:AI$20, "CLO6", OUTPUT!AA217:AI217) / OUTPUT!AN$11), "", SUMIF(OUTPUT!AA$20:AI$20, "CLO6", OUTPUT!AA217:AI217) / OUTPUT!AN$11),
"")))))),"")</f>
        <v/>
      </c>
      <c r="AO215" s="232" t="str">
        <f t="shared" si="113"/>
        <v/>
      </c>
      <c r="AP215" s="233" t="str">
        <f t="shared" si="114"/>
        <v/>
      </c>
      <c r="AQ215" s="25" t="str">
        <f>IF(B215 &lt;&gt; "", IFERROR(IF(C$16 = "PRELIM", SUMIF('Database (LECTURE-RES-PRAC)'!D$14:AG$14, "CLO7", 'Database (LECTURE-RES-PRAC)'!D212:AG212) / 'Grade computation'!F$10, IF(C$16 = "MIDTERM", SUMIF('Database (LECTURE-RES-PRAC)'!AJ$14:BM$14, "CLO7", 'Database (LECTURE-RES-PRAC)'!AJ212:BM212) / 'Grade computation'!G$10, IF(C$16 = "FINAL", SUMIF('Database (LECTURE-RES-PRAC)'!BP$14:CS$14, "CLO7", 'Database (LECTURE-RES-PRAC)'!BP212:CS212) / 'Grade computation'!H$10,""))),""),"")</f>
        <v/>
      </c>
      <c r="AR215" s="232" t="str">
        <f t="shared" si="115"/>
        <v/>
      </c>
      <c r="AS215" s="25" t="str">
        <f>IF(B215 &lt;&gt; "",IF(AND('PRINTABLE (per grading)'!H$16="EXAM", 'PRINTABLE (per grading)'!B$13="Prelim"), IF(ISERROR(SUMIF('Exam (LECTURE ONLY)'!D$20:M$20, "CLO7", 'Exam (LECTURE ONLY)'!D217:M217) / 'Exam (LECTURE ONLY)'!AL$12), "", SUMIF('Exam (LECTURE ONLY)'!D$20:M$20, "CLO7", 'Exam (LECTURE ONLY)'!D217:M217) /'Exam (LECTURE ONLY)'!AL$12),
IF(AND('PRINTABLE (per grading)'!H$16="EXAM", 'PRINTABLE (per grading)'!B$13="Midterm"), IF(ISERROR(SUMIF('Exam (LECTURE ONLY)'!O$20:X$20, "CLO7", 'Exam (LECTURE ONLY)'!O217:X217) / 'Exam (LECTURE ONLY)'!AM$12), "", SUMIF('Exam (LECTURE ONLY)'!O$20:X$20, "CLO7", 'Exam (LECTURE ONLY)'!O217:X217) / 'Exam (LECTURE ONLY)'!AM$12),
IF(AND('PRINTABLE (per grading)'!H$16="EXAM", 'PRINTABLE (per grading)'!B$13="Final"), IF(ISERROR(SUMIF('Exam (LECTURE ONLY)'!Z$20:AI$20, "CLO7", 'Exam (LECTURE ONLY)'!Z217:AI217) / 'Exam (LECTURE ONLY)'!AN$12), "", SUMIF('Exam (LECTURE ONLY)'!Z$20:AI$20, "CLO7", 'Exam (LECTURE ONLY)'!Z217:AI217) / 'Exam (LECTURE ONLY)'!AN$12),
IF(AND('PRINTABLE (per grading)'!H$16="OUTPUT", 'PRINTABLE (per grading)'!B$13="Prelim"), IF(ISERROR(SUMIF(OUTPUT!C$20:M$20, "CLO7", OUTPUT!C217:M217) / OUTPUT!AL$12), "", SUMIF(OUTPUT!C$20:M$20, "CLO7", OUTPUT!C217:M217) / OUTPUT!AL$12),
IF(AND('PRINTABLE (per grading)'!H$16="OUTPUT", 'PRINTABLE (per grading)'!B$13="Midterm"), IF(ISERROR(SUMIF(OUTPUT!O$20:Y$20, "CLO7", OUTPUT!O217:Y217) / OUTPUT!AM$12), "", SUMIF(OUTPUT!O$20:Y$20, "CLO7", OUTPUT!O217:Y217) / OUTPUT!AM$12),
IF(AND('PRINTABLE (per grading)'!H$16="OUTPUT", 'PRINTABLE (per grading)'!B$13="Final"), IF(ISERROR(SUMIF(OUTPUT!AA$20:AI$20, "CLO7", OUTPUT!AA217:AI217) / OUTPUT!AN$12), "", SUMIF(OUTPUT!AA$20:AI$20, "CLO7", OUTPUT!AA217:AI217) / OUTPUT!AN$12),
"")))))),"")</f>
        <v/>
      </c>
      <c r="AT215" s="232" t="str">
        <f t="shared" si="116"/>
        <v/>
      </c>
      <c r="AU215" s="233" t="str">
        <f t="shared" si="117"/>
        <v/>
      </c>
      <c r="AV215" s="25" t="str">
        <f>IF(B215 &lt;&gt; "", IFERROR(IF(C$16 = "PRELIM", SUMIF('Database (LECTURE-RES-PRAC)'!D$14:AG$14, "CLO8", 'Database (LECTURE-RES-PRAC)'!D212:AG212) / 'Grade computation'!F$11, IF(C$16 = "MIDTERM", SUMIF('Database (LECTURE-RES-PRAC)'!AJ$14:BM$14, "CLO8", 'Database (LECTURE-RES-PRAC)'!AJ212:BM212) / 'Grade computation'!G$11, IF(C$16 = "FINAL", SUMIF('Database (LECTURE-RES-PRAC)'!BP$14:CS$14, "CLO8", 'Database (LECTURE-RES-PRAC)'!BP212:CS212) / 'Grade computation'!H$11,""))),""),"")</f>
        <v/>
      </c>
      <c r="AW215" s="232" t="str">
        <f t="shared" si="118"/>
        <v/>
      </c>
      <c r="AX215" s="25" t="str">
        <f>IF(B215 &lt;&gt; "",IF(AND('PRINTABLE (per grading)'!H$16="EXAM", 'PRINTABLE (per grading)'!B$13="Prelim"), IF(ISERROR(SUMIF('Exam (LECTURE ONLY)'!D$20:M$20, "CLO8", 'Exam (LECTURE ONLY)'!D217:M217) / 'Exam (LECTURE ONLY)'!AL$13), "", SUMIF('Exam (LECTURE ONLY)'!D$20:M$20, "CLO8", 'Exam (LECTURE ONLY)'!D217:M217) /'Exam (LECTURE ONLY)'!AL$13),
IF(AND('PRINTABLE (per grading)'!H$16="EXAM", 'PRINTABLE (per grading)'!B$13="Midterm"), IF(ISERROR(SUMIF('Exam (LECTURE ONLY)'!O$20:X$20, "CLO8", 'Exam (LECTURE ONLY)'!O217:X217) / 'Exam (LECTURE ONLY)'!AM$13), "", SUMIF('Exam (LECTURE ONLY)'!O$20:X$20, "CLO8", 'Exam (LECTURE ONLY)'!O217:X217) / 'Exam (LECTURE ONLY)'!AM$13),
IF(AND('PRINTABLE (per grading)'!H$16="EXAM", 'PRINTABLE (per grading)'!B$13="Final"), IF(ISERROR(SUMIF('Exam (LECTURE ONLY)'!Z$20:AI$20, "CLO8", 'Exam (LECTURE ONLY)'!Z217:AI217) / 'Exam (LECTURE ONLY)'!AN$13), "", SUMIF('Exam (LECTURE ONLY)'!Z$20:AI$20, "CLO8", 'Exam (LECTURE ONLY)'!Z217:AI217) / 'Exam (LECTURE ONLY)'!AN$13),
IF(AND('PRINTABLE (per grading)'!H$16="OUTPUT", 'PRINTABLE (per grading)'!B$13="Prelim"), IF(ISERROR(SUMIF(OUTPUT!C$20:M$20, "CLO8", OUTPUT!C217:M217) / OUTPUT!AL$13), "", SUMIF(OUTPUT!C$20:M$20, "CLO8", OUTPUT!C217:M217) / OUTPUT!AL$13),
IF(AND('PRINTABLE (per grading)'!H$16="OUTPUT", 'PRINTABLE (per grading)'!B$13="Midterm"), IF(ISERROR(SUMIF(OUTPUT!O$20:Y$20, "CLO8", OUTPUT!O217:Y217) / OUTPUT!AM$13), "", SUMIF(OUTPUT!O$20:Y$20, "CLO8", OUTPUT!O217:Y217) / OUTPUT!AM$13),
IF(AND('PRINTABLE (per grading)'!H$16="OUTPUT", 'PRINTABLE (per grading)'!B$13="Final"), IF(ISERROR(SUMIF(OUTPUT!AA$20:AI$20, "CLO8", OUTPUT!AA217:AI217) / OUTPUT!AN$13), "", SUMIF(OUTPUT!AA$20:AI$20, "CLO8", OUTPUT!AA217:AI217) / OUTPUT!AN$13),
"")))))),"")</f>
        <v/>
      </c>
      <c r="AY215" s="232" t="str">
        <f t="shared" si="119"/>
        <v/>
      </c>
      <c r="AZ215" s="233" t="str">
        <f t="shared" si="120"/>
        <v/>
      </c>
      <c r="BA215" s="25" t="str">
        <f>IF(B215 &lt;&gt; "", IFERROR(IF(C$16 = "PRELIM", SUMIF('Database (LECTURE-RES-PRAC)'!D$14:AG$14, "CLO9", 'Database (LECTURE-RES-PRAC)'!D212:AG212) / 'Grade computation'!F$12, IF(C$16 = "MIDTERM", SUMIF('Database (LECTURE-RES-PRAC)'!AJ$14:BM$14, "CLO9", 'Database (LECTURE-RES-PRAC)'!AJ212:BM212) / 'Grade computation'!G$12, IF(C$16 = "FINAL", SUMIF('Database (LECTURE-RES-PRAC)'!BP$14:CS$14, "CLO9", 'Database (LECTURE-RES-PRAC)'!BP212:CS212) / 'Grade computation'!H$12,""))),""),"")</f>
        <v/>
      </c>
      <c r="BB215" s="232" t="str">
        <f t="shared" si="121"/>
        <v/>
      </c>
      <c r="BC215" s="25" t="str">
        <f>IF(B215 &lt;&gt; "",IF(AND('PRINTABLE (per grading)'!H$16="EXAM", 'PRINTABLE (per grading)'!B$13="Prelim"), IF(ISERROR(SUMIF('Exam (LECTURE ONLY)'!D$20:M$20, "CLO9", 'Exam (LECTURE ONLY)'!D217:M217) / 'Exam (LECTURE ONLY)'!AL$14), "", SUMIF('Exam (LECTURE ONLY)'!D$20:M$20, "CLO9", 'Exam (LECTURE ONLY)'!D217:M217) /'Exam (LECTURE ONLY)'!AL$14),
IF(AND('PRINTABLE (per grading)'!H$16="EXAM", 'PRINTABLE (per grading)'!B$13="Midterm"), IF(ISERROR(SUMIF('Exam (LECTURE ONLY)'!O$20:X$20, "CLO9", 'Exam (LECTURE ONLY)'!O217:X217) / 'Exam (LECTURE ONLY)'!AM$14), "", SUMIF('Exam (LECTURE ONLY)'!O$20:X$20, "CLO9", 'Exam (LECTURE ONLY)'!O217:X217) / 'Exam (LECTURE ONLY)'!AM$14),
IF(AND('PRINTABLE (per grading)'!H$16="EXAM", 'PRINTABLE (per grading)'!B$13="Final"), IF(ISERROR(SUMIF('Exam (LECTURE ONLY)'!Z$20:AI$20, "CLO9", 'Exam (LECTURE ONLY)'!Z217:AI217) / 'Exam (LECTURE ONLY)'!AN$14), "", SUMIF('Exam (LECTURE ONLY)'!Z$20:AI$20, "CLO9", 'Exam (LECTURE ONLY)'!Z217:AI217) / 'Exam (LECTURE ONLY)'!AN$14),
IF(AND('PRINTABLE (per grading)'!H$16="OUTPUT", 'PRINTABLE (per grading)'!B$13="Prelim"), IF(ISERROR(SUMIF(OUTPUT!C$20:M$20, "CLO9", OUTPUT!C217:M217) / OUTPUT!AL$14), "", SUMIF(OUTPUT!C$20:M$20, "CLO9", OUTPUT!C217:M217) / OUTPUT!AL$14),
IF(AND('PRINTABLE (per grading)'!H$16="OUTPUT", 'PRINTABLE (per grading)'!B$13="Midterm"), IF(ISERROR(SUMIF(OUTPUT!O$20:Y$20, "CLO9", OUTPUT!O217:Y217) / OUTPUT!AM$14), "", SUMIF(OUTPUT!O$20:Y$20, "CLO9", OUTPUT!O217:Y217) / OUTPUT!AM$14),
IF(AND('PRINTABLE (per grading)'!H$16="OUTPUT", 'PRINTABLE (per grading)'!B$13="Final"), IF(ISERROR(SUMIF(OUTPUT!AA$20:AI$20, "CLO9", OUTPUT!AA217:AI217) / OUTPUT!AN$14), "", SUMIF(OUTPUT!AA$20:AI$20, "CLO9", OUTPUT!AA217:AI217) / OUTPUT!AN$14),
"")))))),"")</f>
        <v/>
      </c>
      <c r="BD215" s="232" t="str">
        <f t="shared" si="122"/>
        <v/>
      </c>
      <c r="BE215" s="233" t="str">
        <f t="shared" si="123"/>
        <v/>
      </c>
      <c r="BF215" s="25" t="str">
        <f>IF(B215 &lt;&gt; "", IFERROR(IF(C$16 = "PRELIM", SUMIF('Database (LECTURE-RES-PRAC)'!D$14:AG$14, "CLO10", 'Database (LECTURE-RES-PRAC)'!D212:AG212) / 'Grade computation'!F$13, IF(C$16 = "MIDTERM", SUMIF('Database (LECTURE-RES-PRAC)'!AJ$14:BM$14, "CLO10", 'Database (LECTURE-RES-PRAC)'!AJ212:BM212) / 'Grade computation'!G$13, IF(C$16 = "FINAL", SUMIF('Database (LECTURE-RES-PRAC)'!BP$14:CS$14, "CLO10", 'Database (LECTURE-RES-PRAC)'!BP212:CS212) / 'Grade computation'!H$13,""))),""),"")</f>
        <v/>
      </c>
      <c r="BG215" s="232" t="str">
        <f t="shared" si="124"/>
        <v/>
      </c>
      <c r="BH215" s="25" t="str">
        <f>IF(B215 &lt;&gt; "",IF(AND('PRINTABLE (per grading)'!H$16="EXAM", 'PRINTABLE (per grading)'!B$13="Prelim"), IF(ISERROR(SUMIF('Exam (LECTURE ONLY)'!D$20:M$20, "CLO10", 'Exam (LECTURE ONLY)'!D217:M217) / 'Exam (LECTURE ONLY)'!AL$15), "", SUMIF('Exam (LECTURE ONLY)'!D$20:M$20, "CLO10", 'Exam (LECTURE ONLY)'!D217:M217) /'Exam (LECTURE ONLY)'!AL$15),
IF(AND('PRINTABLE (per grading)'!H$16="EXAM", 'PRINTABLE (per grading)'!B$13="Midterm"), IF(ISERROR(SUMIF('Exam (LECTURE ONLY)'!O$20:X$20, "CLO10", 'Exam (LECTURE ONLY)'!O217:X217) / 'Exam (LECTURE ONLY)'!AM$15), "", SUMIF('Exam (LECTURE ONLY)'!O$20:X$20, "CLO10", 'Exam (LECTURE ONLY)'!O217:X217) / 'Exam (LECTURE ONLY)'!AM$15),
IF(AND('PRINTABLE (per grading)'!H$16="EXAM", 'PRINTABLE (per grading)'!B$13="Final"), IF(ISERROR(SUMIF('Exam (LECTURE ONLY)'!Z$20:AI$20, "CLO10", 'Exam (LECTURE ONLY)'!Z217:AI217) / 'Exam (LECTURE ONLY)'!AN$15), "", SUMIF('Exam (LECTURE ONLY)'!Z$20:AI$20, "CLO10", 'Exam (LECTURE ONLY)'!Z217:AI217) / 'Exam (LECTURE ONLY)'!AN$15),
IF(AND('PRINTABLE (per grading)'!H$16="OUTPUT", 'PRINTABLE (per grading)'!B$13="Prelim"), IF(ISERROR(SUMIF(OUTPUT!C$20:M$20, "CLO10", OUTPUT!C217:M217) / OUTPUT!AL$15), "", SUMIF(OUTPUT!C$20:M$20, "CLO10", OUTPUT!C217:M217) / OUTPUT!AL$15),
IF(AND('PRINTABLE (per grading)'!H$16="OUTPUT", 'PRINTABLE (per grading)'!B$13="Midterm"), IF(ISERROR(SUMIF(OUTPUT!O$20:Y$20, "CLO10", OUTPUT!O217:Y217) / OUTPUT!AM$15), "", SUMIF(OUTPUT!O$20:Y$20, "CLO10", OUTPUT!O217:Y217) / OUTPUT!AM$15),
IF(AND('PRINTABLE (per grading)'!H$16="OUTPUT", 'PRINTABLE (per grading)'!B$13="Final"), IF(ISERROR(SUMIF(OUTPUT!AA$20:AI$20, "CLO10", OUTPUT!AA217:AI217) / OUTPUT!AN$15), "", SUMIF(OUTPUT!AA$20:AI$20, "CLO10", OUTPUT!AA217:AI217) / OUTPUT!AN$15),
"")))))),"")</f>
        <v/>
      </c>
      <c r="BI215" s="232" t="str">
        <f t="shared" si="125"/>
        <v/>
      </c>
      <c r="BJ215" s="233" t="str">
        <f t="shared" si="126"/>
        <v/>
      </c>
      <c r="BK215" s="2"/>
    </row>
    <row r="216" spans="1:63" ht="20.100000000000001" customHeight="1">
      <c r="A216" s="212" t="str">
        <f>IF(ISBLANK('Database (LECTURE-RES-PRAC)'!A213),"",'Database (LECTURE-RES-PRAC)'!A213)</f>
        <v/>
      </c>
      <c r="B216" s="213" t="str">
        <f>IF(ISBLANK('Database (LECTURE-RES-PRAC)'!B213),"",'Database (LECTURE-RES-PRAC)'!B213)</f>
        <v/>
      </c>
      <c r="C216" s="134" t="str">
        <f>IF(B216&lt;&gt;"",IF(C$16="PRELIM",'Grade computation'!C216, IF(C$16="MIDTERM",'Grade computation'!K216, IF(C$16="FINAL",'Grade computation'!S216,""))),"")</f>
        <v/>
      </c>
      <c r="D216" s="135" t="str">
        <f t="shared" si="1"/>
        <v/>
      </c>
      <c r="E216" s="134" t="str">
        <f>IF(B216&lt;&gt;"", IF(C$16="PRELIM",'Grade computation'!E216, IF(C$16="MIDTERM",'Grade computation'!M216, IF(C$16="FINAL",'Grade computation'!U216,""))),"")</f>
        <v/>
      </c>
      <c r="F216" s="136" t="str">
        <f t="shared" si="2"/>
        <v/>
      </c>
      <c r="G216" s="137" t="str">
        <f t="shared" si="3"/>
        <v/>
      </c>
      <c r="H216" s="207" t="str">
        <f>IF(B216&lt;&gt;"",IF(C$16="PRELIM", 'Grade computation'!H216, IF(C$16="MIDTERM", 'Grade computation'!P216, IF(C$16="FINAL",'Grade computation'!X216, ""))),"")</f>
        <v/>
      </c>
      <c r="I216" s="137" t="str">
        <f t="shared" si="4"/>
        <v/>
      </c>
      <c r="J216" s="139" t="str">
        <f t="shared" si="5"/>
        <v/>
      </c>
      <c r="K216" s="377" t="str">
        <f t="shared" si="6"/>
        <v/>
      </c>
      <c r="L216" s="434"/>
      <c r="M216" s="25" t="str">
        <f>IF(B216 &lt;&gt; "", IFERROR(IF(C$16 = "PRELIM", SUMIF('Database (LECTURE-RES-PRAC)'!D$14:AG$14, "CLO1", 'Database (LECTURE-RES-PRAC)'!D213:AG213) / 'Grade computation'!F$4, IF(C$16 = "MIDTERM", SUMIF('Database (LECTURE-RES-PRAC)'!AJ$14:BM$14, "CLO1", 'Database (LECTURE-RES-PRAC)'!AJ213:BM213) / 'Grade computation'!G$4, IF(C$16 = "FINAL", SUMIF('Database (LECTURE-RES-PRAC)'!BP$14:CS$14, "CLO1", 'Database (LECTURE-RES-PRAC)'!BP213:CS213) / 'Grade computation'!H$4,""))),""),"")</f>
        <v/>
      </c>
      <c r="N216" s="232" t="str">
        <f t="shared" si="97"/>
        <v/>
      </c>
      <c r="O216" s="25" t="str">
        <f>IF(B216 &lt;&gt; "",IF(AND('PRINTABLE (per grading)'!H$16="EXAM", 'PRINTABLE (per grading)'!B$13="Prelim"), IF(ISERROR(SUMIF('Exam (LECTURE ONLY)'!D$20:M$20, "CLO1", 'Exam (LECTURE ONLY)'!D218:M218) / 'Exam (LECTURE ONLY)'!AL$6), "", SUMIF('Exam (LECTURE ONLY)'!D$20:M$20, "CLO1", 'Exam (LECTURE ONLY)'!D218:M218) /'Exam (LECTURE ONLY)'!AL$6),
IF(AND('PRINTABLE (per grading)'!H$16="EXAM", 'PRINTABLE (per grading)'!B$13="Midterm"), IF(ISERROR(SUMIF('Exam (LECTURE ONLY)'!O$20:X$20, "CLO1", 'Exam (LECTURE ONLY)'!O218:X218) / 'Exam (LECTURE ONLY)'!AM$6), "", SUMIF('Exam (LECTURE ONLY)'!O$20:X$20, "CLO1", 'Exam (LECTURE ONLY)'!O218:X218) / 'Exam (LECTURE ONLY)'!AM$6),
IF(AND('PRINTABLE (per grading)'!H$16="EXAM", 'PRINTABLE (per grading)'!B$13="Final"), IF(ISERROR(SUMIF('Exam (LECTURE ONLY)'!Z$20:AI$20, "CLO1", 'Exam (LECTURE ONLY)'!Z218:AI218) / 'Exam (LECTURE ONLY)'!AN$6), "", SUMIF('Exam (LECTURE ONLY)'!Z$20:AI$20, "CLO1", 'Exam (LECTURE ONLY)'!Z218:AI218) / 'Exam (LECTURE ONLY)'!AN$6),
IF(AND('PRINTABLE (per grading)'!H$16="OUTPUT", 'PRINTABLE (per grading)'!B$13="Prelim"), IF(ISERROR(SUMIF(OUTPUT!C$20:M$20, "CLO1", OUTPUT!C218:M218) / OUTPUT!AL$6), "", SUMIF(OUTPUT!C$20:M$20, "CLO1", OUTPUT!C218:M218) / OUTPUT!AL$6),
IF(AND('PRINTABLE (per grading)'!H$16="OUTPUT", 'PRINTABLE (per grading)'!B$13="Midterm"), IF(ISERROR(SUMIF(OUTPUT!O$20:Y$20, "CLO1", OUTPUT!O218:Y218) / OUTPUT!AM$6), "", SUMIF(OUTPUT!O$20:Y$20, "CLO1", OUTPUT!O218:Y218) / OUTPUT!AM$6),
IF(AND('PRINTABLE (per grading)'!H$16="OUTPUT", 'PRINTABLE (per grading)'!B$13="Final"), IF(ISERROR(SUMIF(OUTPUT!AA$20:AI$20, "CLO1", OUTPUT!AA218:AI218) / OUTPUT!AN$6), "", SUMIF(OUTPUT!AA$20:AI$20, "CLO1", OUTPUT!AA218:AI218) / OUTPUT!AN$6),
"")))))),"")</f>
        <v/>
      </c>
      <c r="P216" s="232" t="str">
        <f t="shared" si="98"/>
        <v/>
      </c>
      <c r="Q216" s="233" t="str">
        <f t="shared" si="99"/>
        <v/>
      </c>
      <c r="R216" s="25" t="str">
        <f>IF(B216 &lt;&gt; "", IFERROR(IF(C$16 = "PRELIM", SUMIF('Database (LECTURE-RES-PRAC)'!D$14:AG$14, "CLO2", 'Database (LECTURE-RES-PRAC)'!D213:AG213) / 'Grade computation'!F$5, IF(C$16 = "MIDTERM", SUMIF('Database (LECTURE-RES-PRAC)'!AJ$14:BM$14, "CLO2", 'Database (LECTURE-RES-PRAC)'!AJ213:BM213) / 'Grade computation'!G$5, IF(C$16 = "FINAL", SUMIF('Database (LECTURE-RES-PRAC)'!BP$14:CS$14, "CLO2", 'Database (LECTURE-RES-PRAC)'!BP213:CS213) / 'Grade computation'!H$5,""))),""),"")</f>
        <v/>
      </c>
      <c r="S216" s="232" t="str">
        <f t="shared" si="100"/>
        <v/>
      </c>
      <c r="T216" s="25" t="str">
        <f>IF(B216 &lt;&gt; "",IF(AND('PRINTABLE (per grading)'!H$16="EXAM", 'PRINTABLE (per grading)'!B$13="Prelim"), IF(ISERROR(SUMIF('Exam (LECTURE ONLY)'!D$20:M$20, "CLO2", 'Exam (LECTURE ONLY)'!D218:M218) / 'Exam (LECTURE ONLY)'!AL$7), "", SUMIF('Exam (LECTURE ONLY)'!D$20:M$20, "CLO2", 'Exam (LECTURE ONLY)'!D218:M218) /'Exam (LECTURE ONLY)'!AL$7),
IF(AND('PRINTABLE (per grading)'!H$16="EXAM", 'PRINTABLE (per grading)'!B$13="Midterm"), IF(ISERROR(SUMIF('Exam (LECTURE ONLY)'!O$20:X$20, "CLO2", 'Exam (LECTURE ONLY)'!O218:X218) / 'Exam (LECTURE ONLY)'!AM$7), "", SUMIF('Exam (LECTURE ONLY)'!O$20:X$20, "CLO2", 'Exam (LECTURE ONLY)'!O218:X218) / 'Exam (LECTURE ONLY)'!AM$7),
IF(AND('PRINTABLE (per grading)'!H$16="EXAM", 'PRINTABLE (per grading)'!B$13="Final"), IF(ISERROR(SUMIF('Exam (LECTURE ONLY)'!Z$20:AI$20, "CLO2", 'Exam (LECTURE ONLY)'!Z218:AI218) / 'Exam (LECTURE ONLY)'!AN$7), "", SUMIF('Exam (LECTURE ONLY)'!Z$20:AI$20, "CLO2", 'Exam (LECTURE ONLY)'!Z218:AI218) / 'Exam (LECTURE ONLY)'!AN$7),
IF(AND('PRINTABLE (per grading)'!H$16="OUTPUT", 'PRINTABLE (per grading)'!B$13="Prelim"), IF(ISERROR(SUMIF(OUTPUT!C$20:M$20, "CLO2", OUTPUT!C218:M218) / OUTPUT!AL$7), "", SUMIF(OUTPUT!C$20:M$20, "CLO2", OUTPUT!C218:M218) / OUTPUT!AL$7),
IF(AND('PRINTABLE (per grading)'!H$16="OUTPUT", 'PRINTABLE (per grading)'!B$13="Midterm"), IF(ISERROR(SUMIF(OUTPUT!O$20:Y$20, "CLO2", OUTPUT!O218:Y218) / OUTPUT!AM$7), "", SUMIF(OUTPUT!O$20:Y$20, "CLO2", OUTPUT!O218:Y218) / OUTPUT!AM$7),
IF(AND('PRINTABLE (per grading)'!H$16="OUTPUT", 'PRINTABLE (per grading)'!B$13="Final"), IF(ISERROR(SUMIF(OUTPUT!AA$20:AI$20, "CLO2", OUTPUT!AA218:AI218) / OUTPUT!AN$7), "", SUMIF(OUTPUT!AA$20:AI$20, "CLO2", OUTPUT!AA218:AI218) / OUTPUT!AN$7),
"")))))),"")</f>
        <v/>
      </c>
      <c r="U216" s="232" t="str">
        <f t="shared" si="101"/>
        <v/>
      </c>
      <c r="V216" s="233" t="str">
        <f t="shared" si="102"/>
        <v/>
      </c>
      <c r="W216" s="25" t="str">
        <f>IF(B216 &lt;&gt; "", IFERROR(IF(C$16 = "PRELIM", SUMIF('Database (LECTURE-RES-PRAC)'!D$14:AG$14, "CLO3", 'Database (LECTURE-RES-PRAC)'!D213:AG213) / 'Grade computation'!F$6, IF(C$16 = "MIDTERM", SUMIF('Database (LECTURE-RES-PRAC)'!AJ$14:BM$14, "CLO3", 'Database (LECTURE-RES-PRAC)'!AJ213:BM213) / 'Grade computation'!G$6, IF(C$16 = "FINAL", SUMIF('Database (LECTURE-RES-PRAC)'!BP$14:CS$14, "CLO3", 'Database (LECTURE-RES-PRAC)'!BP213:CS213) / 'Grade computation'!H$6,""))),""),"")</f>
        <v/>
      </c>
      <c r="X216" s="232" t="str">
        <f t="shared" si="103"/>
        <v/>
      </c>
      <c r="Y216" s="25" t="str">
        <f>IF(B216 &lt;&gt; "",IF(AND('PRINTABLE (per grading)'!H$16="EXAM", 'PRINTABLE (per grading)'!B$13="Prelim"), IF(ISERROR(SUMIF('Exam (LECTURE ONLY)'!D$20:M$20, "CLO3", 'Exam (LECTURE ONLY)'!D218:M218) / 'Exam (LECTURE ONLY)'!AL$8), "", SUMIF('Exam (LECTURE ONLY)'!D$20:M$20, "CLO3", 'Exam (LECTURE ONLY)'!D218:M218) /'Exam (LECTURE ONLY)'!AL$8),
IF(AND('PRINTABLE (per grading)'!H$16="EXAM", 'PRINTABLE (per grading)'!B$13="Midterm"), IF(ISERROR(SUMIF('Exam (LECTURE ONLY)'!O$20:X$20, "CLO3", 'Exam (LECTURE ONLY)'!O218:X218) / 'Exam (LECTURE ONLY)'!AM$8), "", SUMIF('Exam (LECTURE ONLY)'!O$20:X$20, "CLO3", 'Exam (LECTURE ONLY)'!O218:X218) / 'Exam (LECTURE ONLY)'!AM$8),
IF(AND('PRINTABLE (per grading)'!H$16="EXAM", 'PRINTABLE (per grading)'!B$13="Final"), IF(ISERROR(SUMIF('Exam (LECTURE ONLY)'!Z$20:AI$20, "CLO3", 'Exam (LECTURE ONLY)'!Z218:AI218) / 'Exam (LECTURE ONLY)'!AN$8), "", SUMIF('Exam (LECTURE ONLY)'!Z$20:AI$20, "CLO3", 'Exam (LECTURE ONLY)'!Z218:AI218) / 'Exam (LECTURE ONLY)'!AN$8),
IF(AND('PRINTABLE (per grading)'!H$16="OUTPUT", 'PRINTABLE (per grading)'!B$13="Prelim"), IF(ISERROR(SUMIF(OUTPUT!C$20:M$20, "CLO3", OUTPUT!C218:M218) / OUTPUT!AL$8), "", SUMIF(OUTPUT!C$20:M$20, "CLO3", OUTPUT!C218:M218) / OUTPUT!AL$8),
IF(AND('PRINTABLE (per grading)'!H$16="OUTPUT", 'PRINTABLE (per grading)'!B$13="Midterm"), IF(ISERROR(SUMIF(OUTPUT!O$20:Y$20, "CLO3", OUTPUT!O218:Y218) / OUTPUT!AM$8), "", SUMIF(OUTPUT!O$20:Y$20, "CLO3", OUTPUT!O218:Y218) / OUTPUT!AM$8),
IF(AND('PRINTABLE (per grading)'!H$16="OUTPUT", 'PRINTABLE (per grading)'!B$13="Final"), IF(ISERROR(SUMIF(OUTPUT!AA$20:AI$20, "CLO3", OUTPUT!AA218:AI218) / OUTPUT!AN$8), "", SUMIF(OUTPUT!AA$20:AI$20, "CLO3", OUTPUT!AA218:AI218) / OUTPUT!AN$8),
"" )))))),"")</f>
        <v/>
      </c>
      <c r="Z216" s="232" t="str">
        <f t="shared" si="104"/>
        <v/>
      </c>
      <c r="AA216" s="233" t="str">
        <f t="shared" si="105"/>
        <v/>
      </c>
      <c r="AB216" s="25" t="str">
        <f>IF(B216 &lt;&gt; "", IFERROR(IF(C$16 = "PRELIM", SUMIF('Database (LECTURE-RES-PRAC)'!D$14:AG$14, "CLO4", 'Database (LECTURE-RES-PRAC)'!D213:AG213) / 'Grade computation'!F$7, IF(C$16 = "MIDTERM", SUMIF('Database (LECTURE-RES-PRAC)'!AJ$14:BM$14, "CLO4", 'Database (LECTURE-RES-PRAC)'!AJ213:BM213) / 'Grade computation'!G$7, IF(C$16 = "FINAL", SUMIF('Database (LECTURE-RES-PRAC)'!BP$14:CS$14, "CLO4", 'Database (LECTURE-RES-PRAC)'!BP213:CS213) / 'Grade computation'!H$7,""))),""),"")</f>
        <v/>
      </c>
      <c r="AC216" s="232" t="str">
        <f t="shared" si="106"/>
        <v/>
      </c>
      <c r="AD216" s="25" t="str">
        <f>IF(B216 &lt;&gt; "",IF(AND('PRINTABLE (per grading)'!H$16="EXAM", 'PRINTABLE (per grading)'!B$13="Prelim"), IF(ISERROR(SUMIF('Exam (LECTURE ONLY)'!D$20:M$20, "CLO4", 'Exam (LECTURE ONLY)'!D218:M218) / 'Exam (LECTURE ONLY)'!AL$9), "", SUMIF('Exam (LECTURE ONLY)'!D$20:M$20, "CLO4", 'Exam (LECTURE ONLY)'!D218:M218) /'Exam (LECTURE ONLY)'!AL$9),
IF(AND('PRINTABLE (per grading)'!H$16="EXAM", 'PRINTABLE (per grading)'!B$13="Midterm"), IF(ISERROR(SUMIF('Exam (LECTURE ONLY)'!O$20:X$20, "CLO4", 'Exam (LECTURE ONLY)'!O218:X218) / 'Exam (LECTURE ONLY)'!AM$9), "", SUMIF('Exam (LECTURE ONLY)'!O$20:X$20, "CLO4", 'Exam (LECTURE ONLY)'!O218:X218) / 'Exam (LECTURE ONLY)'!AM$9),
IF(AND('PRINTABLE (per grading)'!H$16="EXAM", 'PRINTABLE (per grading)'!B$13="Final"), IF(ISERROR(SUMIF('Exam (LECTURE ONLY)'!Z$20:AI$20, "CLO4", 'Exam (LECTURE ONLY)'!Z218:AI218) / 'Exam (LECTURE ONLY)'!AN$9), "", SUMIF('Exam (LECTURE ONLY)'!Z$20:AI$20, "CLO4", 'Exam (LECTURE ONLY)'!Z218:AI218) / 'Exam (LECTURE ONLY)'!AN$9),
IF(AND('PRINTABLE (per grading)'!H$16="OUTPUT", 'PRINTABLE (per grading)'!B$13="Prelim"), IF(ISERROR(SUMIF(OUTPUT!C$20:M$20, "CLO4", OUTPUT!C218:M218) / OUTPUT!AL$9), "", SUMIF(OUTPUT!C$20:M$20, "CLO4", OUTPUT!C218:M218) / OUTPUT!AL$9),
IF(AND('PRINTABLE (per grading)'!H$16="OUTPUT", 'PRINTABLE (per grading)'!B$13="Midterm"), IF(ISERROR(SUMIF(OUTPUT!O$20:Y$20, "CLO4", OUTPUT!O218:Y218) / OUTPUT!AM$9), "", SUMIF(OUTPUT!O$20:Y$20, "CLO4", OUTPUT!O218:Y218) / OUTPUT!AM$9),
IF(AND('PRINTABLE (per grading)'!H$16="OUTPUT", 'PRINTABLE (per grading)'!B$13="Final"), IF(ISERROR(SUMIF(OUTPUT!AA$20:AI$20, "CLO4", OUTPUT!AA218:AI218) / OUTPUT!AN$9), "", SUMIF(OUTPUT!AA$20:AI$20, "CLO4", OUTPUT!AA218:AI218) / OUTPUT!AN$9),
"")))))),"")</f>
        <v/>
      </c>
      <c r="AE216" s="232" t="str">
        <f t="shared" si="107"/>
        <v/>
      </c>
      <c r="AF216" s="233" t="str">
        <f t="shared" si="108"/>
        <v/>
      </c>
      <c r="AG216" s="25" t="str">
        <f>IF(B216 &lt;&gt; "", IFERROR(IF(C$16 = "PRELIM", SUMIF('Database (LECTURE-RES-PRAC)'!D$14:AG$14, "CLO5", 'Database (LECTURE-RES-PRAC)'!D213:AG213) / 'Grade computation'!F$8, IF(C$16 = "MIDTERM", SUMIF('Database (LECTURE-RES-PRAC)'!AJ$14:BM$14, "CLO5", 'Database (LECTURE-RES-PRAC)'!AJ213:BM213) / 'Grade computation'!G$8, IF(C$16 = "FINAL", SUMIF('Database (LECTURE-RES-PRAC)'!BP$14:CS$14, "CLO5", 'Database (LECTURE-RES-PRAC)'!BP213:CS213) / 'Grade computation'!H$8,""))),""),"")</f>
        <v/>
      </c>
      <c r="AH216" s="232" t="str">
        <f t="shared" si="109"/>
        <v/>
      </c>
      <c r="AI216" s="25" t="str">
        <f>IF(B216 &lt;&gt; "",IF(AND('PRINTABLE (per grading)'!H$16="EXAM", 'PRINTABLE (per grading)'!B$13="Prelim"), IF(ISERROR(SUMIF('Exam (LECTURE ONLY)'!D$20:M$20, "CLO5", 'Exam (LECTURE ONLY)'!D218:M218) / 'Exam (LECTURE ONLY)'!AL$10), "", SUMIF('Exam (LECTURE ONLY)'!D$20:M$20, "CLO5", 'Exam (LECTURE ONLY)'!D218:M218) /'Exam (LECTURE ONLY)'!AL$10),
IF(AND('PRINTABLE (per grading)'!H$16="EXAM", 'PRINTABLE (per grading)'!B$13="Midterm"), IF(ISERROR(SUMIF('Exam (LECTURE ONLY)'!O$20:X$20, "CLO5", 'Exam (LECTURE ONLY)'!O218:X218) / 'Exam (LECTURE ONLY)'!AM$10), "", SUMIF('Exam (LECTURE ONLY)'!O$20:X$20, "CLO5", 'Exam (LECTURE ONLY)'!O218:X218) / 'Exam (LECTURE ONLY)'!AM$10),
IF(AND('PRINTABLE (per grading)'!H$16="EXAM", 'PRINTABLE (per grading)'!B$13="Final"), IF(ISERROR(SUMIF('Exam (LECTURE ONLY)'!Z$20:AI$20, "CLO5", 'Exam (LECTURE ONLY)'!Z218:AI218) / 'Exam (LECTURE ONLY)'!AN$10), "", SUMIF('Exam (LECTURE ONLY)'!Z$20:AI$20, "CLO5", 'Exam (LECTURE ONLY)'!Z218:AI218) / 'Exam (LECTURE ONLY)'!AN$10),
IF(AND('PRINTABLE (per grading)'!H$16="OUTPUT", 'PRINTABLE (per grading)'!B$13="Prelim"), IF(ISERROR(SUMIF(OUTPUT!C$20:M$20, "CLO5", OUTPUT!C218:M218) / OUTPUT!AL$10), "", SUMIF(OUTPUT!C$20:M$20, "CLO5", OUTPUT!C218:M218) / OUTPUT!AL$10),
IF(AND('PRINTABLE (per grading)'!H$16="OUTPUT", 'PRINTABLE (per grading)'!B$13="Midterm"), IF(ISERROR(SUMIF(OUTPUT!O$20:Y$20, "CLO5", OUTPUT!O218:Y218) / OUTPUT!AM$10), "", SUMIF(OUTPUT!O$20:Y$20, "CLO5", OUTPUT!O218:Y218) / OUTPUT!AM$10),
IF(AND('PRINTABLE (per grading)'!H$16="OUTPUT", 'PRINTABLE (per grading)'!B$13="Final"), IF(ISERROR(SUMIF(OUTPUT!AA$20:AI$20, "CLO5", OUTPUT!AA218:AI218) / OUTPUT!AN$10), "", SUMIF(OUTPUT!AA$20:AI$20, "CLO5", OUTPUT!AA218:AI218) / OUTPUT!AN$10),
"")))))),"")</f>
        <v/>
      </c>
      <c r="AJ216" s="232" t="str">
        <f t="shared" si="110"/>
        <v/>
      </c>
      <c r="AK216" s="233" t="str">
        <f t="shared" si="111"/>
        <v/>
      </c>
      <c r="AL216" s="25" t="str">
        <f>IF(B216 &lt;&gt; "", IFERROR(IF(C$16 = "PRELIM", SUMIF('Database (LECTURE-RES-PRAC)'!D$14:AG$14, "CLO6", 'Database (LECTURE-RES-PRAC)'!D213:AG213) / 'Grade computation'!F$9, IF(C$16 = "MIDTERM", SUMIF('Database (LECTURE-RES-PRAC)'!AJ$14:BM$14, "CLO6", 'Database (LECTURE-RES-PRAC)'!AJ213:BM213) / 'Grade computation'!G$9, IF(C$16 = "FINAL", SUMIF('Database (LECTURE-RES-PRAC)'!BP$14:CS$14, "CLO6", 'Database (LECTURE-RES-PRAC)'!BP213:CS213) / 'Grade computation'!H$9,""))),""),"")</f>
        <v/>
      </c>
      <c r="AM216" s="232" t="str">
        <f t="shared" si="112"/>
        <v/>
      </c>
      <c r="AN216" s="25" t="str">
        <f>IF(B216 &lt;&gt; "",IF(AND('PRINTABLE (per grading)'!H$16="EXAM", 'PRINTABLE (per grading)'!B$13="Prelim"), IF(ISERROR(SUMIF('Exam (LECTURE ONLY)'!D$20:M$20, "CLO6", 'Exam (LECTURE ONLY)'!D218:M218) / 'Exam (LECTURE ONLY)'!AL$11), "", SUMIF('Exam (LECTURE ONLY)'!D$20:M$20, "CLO6", 'Exam (LECTURE ONLY)'!D218:M218) /'Exam (LECTURE ONLY)'!AL$11),
IF(AND('PRINTABLE (per grading)'!H$16="EXAM", 'PRINTABLE (per grading)'!B$13="Midterm"), IF(ISERROR(SUMIF('Exam (LECTURE ONLY)'!O$20:X$20, "CLO6", 'Exam (LECTURE ONLY)'!O218:X218) / 'Exam (LECTURE ONLY)'!AM$11), "", SUMIF('Exam (LECTURE ONLY)'!O$20:X$20, "CLO6", 'Exam (LECTURE ONLY)'!O218:X218) / 'Exam (LECTURE ONLY)'!AM$11),
IF(AND('PRINTABLE (per grading)'!H$16="EXAM", 'PRINTABLE (per grading)'!B$13="Final"), IF(ISERROR(SUMIF('Exam (LECTURE ONLY)'!Z$20:AI$20, "CLO6", 'Exam (LECTURE ONLY)'!Z218:AI218) / 'Exam (LECTURE ONLY)'!AN$11), "", SUMIF('Exam (LECTURE ONLY)'!Z$20:AI$20, "CLO6", 'Exam (LECTURE ONLY)'!Z218:AI218) / 'Exam (LECTURE ONLY)'!AN$11),
IF(AND('PRINTABLE (per grading)'!H$16="OUTPUT", 'PRINTABLE (per grading)'!B$13="Prelim"), IF(ISERROR(SUMIF(OUTPUT!C$20:M$20, "CLO6", OUTPUT!C218:M218) / OUTPUT!AL$11), "", SUMIF(OUTPUT!C$20:M$20, "CLO6", OUTPUT!C218:M218) / OUTPUT!AL$11),
IF(AND('PRINTABLE (per grading)'!H$16="OUTPUT", 'PRINTABLE (per grading)'!B$13="Midterm"), IF(ISERROR(SUMIF(OUTPUT!O$20:Y$20, "CLO6", OUTPUT!O218:Y218) / OUTPUT!AM$11), "", SUMIF(OUTPUT!O$20:Y$20, "CLO6", OUTPUT!O218:Y218) / OUTPUT!AM$11),
IF(AND('PRINTABLE (per grading)'!H$16="OUTPUT", 'PRINTABLE (per grading)'!B$13="Final"), IF(ISERROR(SUMIF(OUTPUT!AA$20:AI$20, "CLO6", OUTPUT!AA218:AI218) / OUTPUT!AN$11), "", SUMIF(OUTPUT!AA$20:AI$20, "CLO6", OUTPUT!AA218:AI218) / OUTPUT!AN$11),
"")))))),"")</f>
        <v/>
      </c>
      <c r="AO216" s="232" t="str">
        <f t="shared" si="113"/>
        <v/>
      </c>
      <c r="AP216" s="233" t="str">
        <f t="shared" si="114"/>
        <v/>
      </c>
      <c r="AQ216" s="25" t="str">
        <f>IF(B216 &lt;&gt; "", IFERROR(IF(C$16 = "PRELIM", SUMIF('Database (LECTURE-RES-PRAC)'!D$14:AG$14, "CLO7", 'Database (LECTURE-RES-PRAC)'!D213:AG213) / 'Grade computation'!F$10, IF(C$16 = "MIDTERM", SUMIF('Database (LECTURE-RES-PRAC)'!AJ$14:BM$14, "CLO7", 'Database (LECTURE-RES-PRAC)'!AJ213:BM213) / 'Grade computation'!G$10, IF(C$16 = "FINAL", SUMIF('Database (LECTURE-RES-PRAC)'!BP$14:CS$14, "CLO7", 'Database (LECTURE-RES-PRAC)'!BP213:CS213) / 'Grade computation'!H$10,""))),""),"")</f>
        <v/>
      </c>
      <c r="AR216" s="232" t="str">
        <f t="shared" si="115"/>
        <v/>
      </c>
      <c r="AS216" s="25" t="str">
        <f>IF(B216 &lt;&gt; "",IF(AND('PRINTABLE (per grading)'!H$16="EXAM", 'PRINTABLE (per grading)'!B$13="Prelim"), IF(ISERROR(SUMIF('Exam (LECTURE ONLY)'!D$20:M$20, "CLO7", 'Exam (LECTURE ONLY)'!D218:M218) / 'Exam (LECTURE ONLY)'!AL$12), "", SUMIF('Exam (LECTURE ONLY)'!D$20:M$20, "CLO7", 'Exam (LECTURE ONLY)'!D218:M218) /'Exam (LECTURE ONLY)'!AL$12),
IF(AND('PRINTABLE (per grading)'!H$16="EXAM", 'PRINTABLE (per grading)'!B$13="Midterm"), IF(ISERROR(SUMIF('Exam (LECTURE ONLY)'!O$20:X$20, "CLO7", 'Exam (LECTURE ONLY)'!O218:X218) / 'Exam (LECTURE ONLY)'!AM$12), "", SUMIF('Exam (LECTURE ONLY)'!O$20:X$20, "CLO7", 'Exam (LECTURE ONLY)'!O218:X218) / 'Exam (LECTURE ONLY)'!AM$12),
IF(AND('PRINTABLE (per grading)'!H$16="EXAM", 'PRINTABLE (per grading)'!B$13="Final"), IF(ISERROR(SUMIF('Exam (LECTURE ONLY)'!Z$20:AI$20, "CLO7", 'Exam (LECTURE ONLY)'!Z218:AI218) / 'Exam (LECTURE ONLY)'!AN$12), "", SUMIF('Exam (LECTURE ONLY)'!Z$20:AI$20, "CLO7", 'Exam (LECTURE ONLY)'!Z218:AI218) / 'Exam (LECTURE ONLY)'!AN$12),
IF(AND('PRINTABLE (per grading)'!H$16="OUTPUT", 'PRINTABLE (per grading)'!B$13="Prelim"), IF(ISERROR(SUMIF(OUTPUT!C$20:M$20, "CLO7", OUTPUT!C218:M218) / OUTPUT!AL$12), "", SUMIF(OUTPUT!C$20:M$20, "CLO7", OUTPUT!C218:M218) / OUTPUT!AL$12),
IF(AND('PRINTABLE (per grading)'!H$16="OUTPUT", 'PRINTABLE (per grading)'!B$13="Midterm"), IF(ISERROR(SUMIF(OUTPUT!O$20:Y$20, "CLO7", OUTPUT!O218:Y218) / OUTPUT!AM$12), "", SUMIF(OUTPUT!O$20:Y$20, "CLO7", OUTPUT!O218:Y218) / OUTPUT!AM$12),
IF(AND('PRINTABLE (per grading)'!H$16="OUTPUT", 'PRINTABLE (per grading)'!B$13="Final"), IF(ISERROR(SUMIF(OUTPUT!AA$20:AI$20, "CLO7", OUTPUT!AA218:AI218) / OUTPUT!AN$12), "", SUMIF(OUTPUT!AA$20:AI$20, "CLO7", OUTPUT!AA218:AI218) / OUTPUT!AN$12),
"")))))),"")</f>
        <v/>
      </c>
      <c r="AT216" s="232" t="str">
        <f t="shared" si="116"/>
        <v/>
      </c>
      <c r="AU216" s="233" t="str">
        <f t="shared" si="117"/>
        <v/>
      </c>
      <c r="AV216" s="25" t="str">
        <f>IF(B216 &lt;&gt; "", IFERROR(IF(C$16 = "PRELIM", SUMIF('Database (LECTURE-RES-PRAC)'!D$14:AG$14, "CLO8", 'Database (LECTURE-RES-PRAC)'!D213:AG213) / 'Grade computation'!F$11, IF(C$16 = "MIDTERM", SUMIF('Database (LECTURE-RES-PRAC)'!AJ$14:BM$14, "CLO8", 'Database (LECTURE-RES-PRAC)'!AJ213:BM213) / 'Grade computation'!G$11, IF(C$16 = "FINAL", SUMIF('Database (LECTURE-RES-PRAC)'!BP$14:CS$14, "CLO8", 'Database (LECTURE-RES-PRAC)'!BP213:CS213) / 'Grade computation'!H$11,""))),""),"")</f>
        <v/>
      </c>
      <c r="AW216" s="232" t="str">
        <f t="shared" si="118"/>
        <v/>
      </c>
      <c r="AX216" s="25" t="str">
        <f>IF(B216 &lt;&gt; "",IF(AND('PRINTABLE (per grading)'!H$16="EXAM", 'PRINTABLE (per grading)'!B$13="Prelim"), IF(ISERROR(SUMIF('Exam (LECTURE ONLY)'!D$20:M$20, "CLO8", 'Exam (LECTURE ONLY)'!D218:M218) / 'Exam (LECTURE ONLY)'!AL$13), "", SUMIF('Exam (LECTURE ONLY)'!D$20:M$20, "CLO8", 'Exam (LECTURE ONLY)'!D218:M218) /'Exam (LECTURE ONLY)'!AL$13),
IF(AND('PRINTABLE (per grading)'!H$16="EXAM", 'PRINTABLE (per grading)'!B$13="Midterm"), IF(ISERROR(SUMIF('Exam (LECTURE ONLY)'!O$20:X$20, "CLO8", 'Exam (LECTURE ONLY)'!O218:X218) / 'Exam (LECTURE ONLY)'!AM$13), "", SUMIF('Exam (LECTURE ONLY)'!O$20:X$20, "CLO8", 'Exam (LECTURE ONLY)'!O218:X218) / 'Exam (LECTURE ONLY)'!AM$13),
IF(AND('PRINTABLE (per grading)'!H$16="EXAM", 'PRINTABLE (per grading)'!B$13="Final"), IF(ISERROR(SUMIF('Exam (LECTURE ONLY)'!Z$20:AI$20, "CLO8", 'Exam (LECTURE ONLY)'!Z218:AI218) / 'Exam (LECTURE ONLY)'!AN$13), "", SUMIF('Exam (LECTURE ONLY)'!Z$20:AI$20, "CLO8", 'Exam (LECTURE ONLY)'!Z218:AI218) / 'Exam (LECTURE ONLY)'!AN$13),
IF(AND('PRINTABLE (per grading)'!H$16="OUTPUT", 'PRINTABLE (per grading)'!B$13="Prelim"), IF(ISERROR(SUMIF(OUTPUT!C$20:M$20, "CLO8", OUTPUT!C218:M218) / OUTPUT!AL$13), "", SUMIF(OUTPUT!C$20:M$20, "CLO8", OUTPUT!C218:M218) / OUTPUT!AL$13),
IF(AND('PRINTABLE (per grading)'!H$16="OUTPUT", 'PRINTABLE (per grading)'!B$13="Midterm"), IF(ISERROR(SUMIF(OUTPUT!O$20:Y$20, "CLO8", OUTPUT!O218:Y218) / OUTPUT!AM$13), "", SUMIF(OUTPUT!O$20:Y$20, "CLO8", OUTPUT!O218:Y218) / OUTPUT!AM$13),
IF(AND('PRINTABLE (per grading)'!H$16="OUTPUT", 'PRINTABLE (per grading)'!B$13="Final"), IF(ISERROR(SUMIF(OUTPUT!AA$20:AI$20, "CLO8", OUTPUT!AA218:AI218) / OUTPUT!AN$13), "", SUMIF(OUTPUT!AA$20:AI$20, "CLO8", OUTPUT!AA218:AI218) / OUTPUT!AN$13),
"")))))),"")</f>
        <v/>
      </c>
      <c r="AY216" s="232" t="str">
        <f t="shared" si="119"/>
        <v/>
      </c>
      <c r="AZ216" s="233" t="str">
        <f t="shared" si="120"/>
        <v/>
      </c>
      <c r="BA216" s="25" t="str">
        <f>IF(B216 &lt;&gt; "", IFERROR(IF(C$16 = "PRELIM", SUMIF('Database (LECTURE-RES-PRAC)'!D$14:AG$14, "CLO9", 'Database (LECTURE-RES-PRAC)'!D213:AG213) / 'Grade computation'!F$12, IF(C$16 = "MIDTERM", SUMIF('Database (LECTURE-RES-PRAC)'!AJ$14:BM$14, "CLO9", 'Database (LECTURE-RES-PRAC)'!AJ213:BM213) / 'Grade computation'!G$12, IF(C$16 = "FINAL", SUMIF('Database (LECTURE-RES-PRAC)'!BP$14:CS$14, "CLO9", 'Database (LECTURE-RES-PRAC)'!BP213:CS213) / 'Grade computation'!H$12,""))),""),"")</f>
        <v/>
      </c>
      <c r="BB216" s="232" t="str">
        <f t="shared" si="121"/>
        <v/>
      </c>
      <c r="BC216" s="25" t="str">
        <f>IF(B216 &lt;&gt; "",IF(AND('PRINTABLE (per grading)'!H$16="EXAM", 'PRINTABLE (per grading)'!B$13="Prelim"), IF(ISERROR(SUMIF('Exam (LECTURE ONLY)'!D$20:M$20, "CLO9", 'Exam (LECTURE ONLY)'!D218:M218) / 'Exam (LECTURE ONLY)'!AL$14), "", SUMIF('Exam (LECTURE ONLY)'!D$20:M$20, "CLO9", 'Exam (LECTURE ONLY)'!D218:M218) /'Exam (LECTURE ONLY)'!AL$14),
IF(AND('PRINTABLE (per grading)'!H$16="EXAM", 'PRINTABLE (per grading)'!B$13="Midterm"), IF(ISERROR(SUMIF('Exam (LECTURE ONLY)'!O$20:X$20, "CLO9", 'Exam (LECTURE ONLY)'!O218:X218) / 'Exam (LECTURE ONLY)'!AM$14), "", SUMIF('Exam (LECTURE ONLY)'!O$20:X$20, "CLO9", 'Exam (LECTURE ONLY)'!O218:X218) / 'Exam (LECTURE ONLY)'!AM$14),
IF(AND('PRINTABLE (per grading)'!H$16="EXAM", 'PRINTABLE (per grading)'!B$13="Final"), IF(ISERROR(SUMIF('Exam (LECTURE ONLY)'!Z$20:AI$20, "CLO9", 'Exam (LECTURE ONLY)'!Z218:AI218) / 'Exam (LECTURE ONLY)'!AN$14), "", SUMIF('Exam (LECTURE ONLY)'!Z$20:AI$20, "CLO9", 'Exam (LECTURE ONLY)'!Z218:AI218) / 'Exam (LECTURE ONLY)'!AN$14),
IF(AND('PRINTABLE (per grading)'!H$16="OUTPUT", 'PRINTABLE (per grading)'!B$13="Prelim"), IF(ISERROR(SUMIF(OUTPUT!C$20:M$20, "CLO9", OUTPUT!C218:M218) / OUTPUT!AL$14), "", SUMIF(OUTPUT!C$20:M$20, "CLO9", OUTPUT!C218:M218) / OUTPUT!AL$14),
IF(AND('PRINTABLE (per grading)'!H$16="OUTPUT", 'PRINTABLE (per grading)'!B$13="Midterm"), IF(ISERROR(SUMIF(OUTPUT!O$20:Y$20, "CLO9", OUTPUT!O218:Y218) / OUTPUT!AM$14), "", SUMIF(OUTPUT!O$20:Y$20, "CLO9", OUTPUT!O218:Y218) / OUTPUT!AM$14),
IF(AND('PRINTABLE (per grading)'!H$16="OUTPUT", 'PRINTABLE (per grading)'!B$13="Final"), IF(ISERROR(SUMIF(OUTPUT!AA$20:AI$20, "CLO9", OUTPUT!AA218:AI218) / OUTPUT!AN$14), "", SUMIF(OUTPUT!AA$20:AI$20, "CLO9", OUTPUT!AA218:AI218) / OUTPUT!AN$14),
"")))))),"")</f>
        <v/>
      </c>
      <c r="BD216" s="232" t="str">
        <f t="shared" si="122"/>
        <v/>
      </c>
      <c r="BE216" s="233" t="str">
        <f t="shared" si="123"/>
        <v/>
      </c>
      <c r="BF216" s="25" t="str">
        <f>IF(B216 &lt;&gt; "", IFERROR(IF(C$16 = "PRELIM", SUMIF('Database (LECTURE-RES-PRAC)'!D$14:AG$14, "CLO10", 'Database (LECTURE-RES-PRAC)'!D213:AG213) / 'Grade computation'!F$13, IF(C$16 = "MIDTERM", SUMIF('Database (LECTURE-RES-PRAC)'!AJ$14:BM$14, "CLO10", 'Database (LECTURE-RES-PRAC)'!AJ213:BM213) / 'Grade computation'!G$13, IF(C$16 = "FINAL", SUMIF('Database (LECTURE-RES-PRAC)'!BP$14:CS$14, "CLO10", 'Database (LECTURE-RES-PRAC)'!BP213:CS213) / 'Grade computation'!H$13,""))),""),"")</f>
        <v/>
      </c>
      <c r="BG216" s="232" t="str">
        <f t="shared" si="124"/>
        <v/>
      </c>
      <c r="BH216" s="25" t="str">
        <f>IF(B216 &lt;&gt; "",IF(AND('PRINTABLE (per grading)'!H$16="EXAM", 'PRINTABLE (per grading)'!B$13="Prelim"), IF(ISERROR(SUMIF('Exam (LECTURE ONLY)'!D$20:M$20, "CLO10", 'Exam (LECTURE ONLY)'!D218:M218) / 'Exam (LECTURE ONLY)'!AL$15), "", SUMIF('Exam (LECTURE ONLY)'!D$20:M$20, "CLO10", 'Exam (LECTURE ONLY)'!D218:M218) /'Exam (LECTURE ONLY)'!AL$15),
IF(AND('PRINTABLE (per grading)'!H$16="EXAM", 'PRINTABLE (per grading)'!B$13="Midterm"), IF(ISERROR(SUMIF('Exam (LECTURE ONLY)'!O$20:X$20, "CLO10", 'Exam (LECTURE ONLY)'!O218:X218) / 'Exam (LECTURE ONLY)'!AM$15), "", SUMIF('Exam (LECTURE ONLY)'!O$20:X$20, "CLO10", 'Exam (LECTURE ONLY)'!O218:X218) / 'Exam (LECTURE ONLY)'!AM$15),
IF(AND('PRINTABLE (per grading)'!H$16="EXAM", 'PRINTABLE (per grading)'!B$13="Final"), IF(ISERROR(SUMIF('Exam (LECTURE ONLY)'!Z$20:AI$20, "CLO10", 'Exam (LECTURE ONLY)'!Z218:AI218) / 'Exam (LECTURE ONLY)'!AN$15), "", SUMIF('Exam (LECTURE ONLY)'!Z$20:AI$20, "CLO10", 'Exam (LECTURE ONLY)'!Z218:AI218) / 'Exam (LECTURE ONLY)'!AN$15),
IF(AND('PRINTABLE (per grading)'!H$16="OUTPUT", 'PRINTABLE (per grading)'!B$13="Prelim"), IF(ISERROR(SUMIF(OUTPUT!C$20:M$20, "CLO10", OUTPUT!C218:M218) / OUTPUT!AL$15), "", SUMIF(OUTPUT!C$20:M$20, "CLO10", OUTPUT!C218:M218) / OUTPUT!AL$15),
IF(AND('PRINTABLE (per grading)'!H$16="OUTPUT", 'PRINTABLE (per grading)'!B$13="Midterm"), IF(ISERROR(SUMIF(OUTPUT!O$20:Y$20, "CLO10", OUTPUT!O218:Y218) / OUTPUT!AM$15), "", SUMIF(OUTPUT!O$20:Y$20, "CLO10", OUTPUT!O218:Y218) / OUTPUT!AM$15),
IF(AND('PRINTABLE (per grading)'!H$16="OUTPUT", 'PRINTABLE (per grading)'!B$13="Final"), IF(ISERROR(SUMIF(OUTPUT!AA$20:AI$20, "CLO10", OUTPUT!AA218:AI218) / OUTPUT!AN$15), "", SUMIF(OUTPUT!AA$20:AI$20, "CLO10", OUTPUT!AA218:AI218) / OUTPUT!AN$15),
"")))))),"")</f>
        <v/>
      </c>
      <c r="BI216" s="232" t="str">
        <f t="shared" si="125"/>
        <v/>
      </c>
      <c r="BJ216" s="233" t="str">
        <f t="shared" si="126"/>
        <v/>
      </c>
      <c r="BK216" s="2"/>
    </row>
    <row r="217" spans="1:63" ht="20.100000000000001" customHeight="1">
      <c r="A217" s="118" t="str">
        <f>IF(ISBLANK('Database (LECTURE-RES-PRAC)'!A214),"",'Database (LECTURE-RES-PRAC)'!A214)</f>
        <v/>
      </c>
      <c r="B217" s="119" t="str">
        <f>IF(ISBLANK('Database (LECTURE-RES-PRAC)'!B214),"",'Database (LECTURE-RES-PRAC)'!B214)</f>
        <v/>
      </c>
      <c r="C217" s="134" t="str">
        <f>IF(B217&lt;&gt;"",IF(C$16="PRELIM",'Grade computation'!C217, IF(C$16="MIDTERM",'Grade computation'!K217, IF(C$16="FINAL",'Grade computation'!S217,""))),"")</f>
        <v/>
      </c>
      <c r="D217" s="135" t="str">
        <f t="shared" si="1"/>
        <v/>
      </c>
      <c r="E217" s="134" t="str">
        <f>IF(B217&lt;&gt;"", IF(C$16="PRELIM",'Grade computation'!E217, IF(C$16="MIDTERM",'Grade computation'!M217, IF(C$16="FINAL",'Grade computation'!U217,""))),"")</f>
        <v/>
      </c>
      <c r="F217" s="136" t="str">
        <f t="shared" si="2"/>
        <v/>
      </c>
      <c r="G217" s="137" t="str">
        <f t="shared" si="3"/>
        <v/>
      </c>
      <c r="H217" s="207" t="str">
        <f>IF(B217&lt;&gt;"",IF(C$16="PRELIM", 'Grade computation'!H217, IF(C$16="MIDTERM", 'Grade computation'!P217, IF(C$16="FINAL",'Grade computation'!X217, ""))),"")</f>
        <v/>
      </c>
      <c r="I217" s="137" t="str">
        <f t="shared" si="4"/>
        <v/>
      </c>
      <c r="J217" s="139" t="str">
        <f t="shared" si="5"/>
        <v/>
      </c>
      <c r="K217" s="377" t="str">
        <f t="shared" si="6"/>
        <v/>
      </c>
      <c r="L217" s="434"/>
      <c r="M217" s="25" t="str">
        <f>IF(B217 &lt;&gt; "", IFERROR(IF(C$16 = "PRELIM", SUMIF('Database (LECTURE-RES-PRAC)'!D$14:AG$14, "CLO1", 'Database (LECTURE-RES-PRAC)'!D214:AG214) / 'Grade computation'!F$4, IF(C$16 = "MIDTERM", SUMIF('Database (LECTURE-RES-PRAC)'!AJ$14:BM$14, "CLO1", 'Database (LECTURE-RES-PRAC)'!AJ214:BM214) / 'Grade computation'!G$4, IF(C$16 = "FINAL", SUMIF('Database (LECTURE-RES-PRAC)'!BP$14:CS$14, "CLO1", 'Database (LECTURE-RES-PRAC)'!BP214:CS214) / 'Grade computation'!H$4,""))),""),"")</f>
        <v/>
      </c>
      <c r="N217" s="232" t="str">
        <f t="shared" si="97"/>
        <v/>
      </c>
      <c r="O217" s="25" t="str">
        <f>IF(B217 &lt;&gt; "",IF(AND('PRINTABLE (per grading)'!H$16="EXAM", 'PRINTABLE (per grading)'!B$13="Prelim"), IF(ISERROR(SUMIF('Exam (LECTURE ONLY)'!D$20:M$20, "CLO1", 'Exam (LECTURE ONLY)'!D219:M219) / 'Exam (LECTURE ONLY)'!AL$6), "", SUMIF('Exam (LECTURE ONLY)'!D$20:M$20, "CLO1", 'Exam (LECTURE ONLY)'!D219:M219) /'Exam (LECTURE ONLY)'!AL$6),
IF(AND('PRINTABLE (per grading)'!H$16="EXAM", 'PRINTABLE (per grading)'!B$13="Midterm"), IF(ISERROR(SUMIF('Exam (LECTURE ONLY)'!O$20:X$20, "CLO1", 'Exam (LECTURE ONLY)'!O219:X219) / 'Exam (LECTURE ONLY)'!AM$6), "", SUMIF('Exam (LECTURE ONLY)'!O$20:X$20, "CLO1", 'Exam (LECTURE ONLY)'!O219:X219) / 'Exam (LECTURE ONLY)'!AM$6),
IF(AND('PRINTABLE (per grading)'!H$16="EXAM", 'PRINTABLE (per grading)'!B$13="Final"), IF(ISERROR(SUMIF('Exam (LECTURE ONLY)'!Z$20:AI$20, "CLO1", 'Exam (LECTURE ONLY)'!Z219:AI219) / 'Exam (LECTURE ONLY)'!AN$6), "", SUMIF('Exam (LECTURE ONLY)'!Z$20:AI$20, "CLO1", 'Exam (LECTURE ONLY)'!Z219:AI219) / 'Exam (LECTURE ONLY)'!AN$6),
IF(AND('PRINTABLE (per grading)'!H$16="OUTPUT", 'PRINTABLE (per grading)'!B$13="Prelim"), IF(ISERROR(SUMIF(OUTPUT!C$20:M$20, "CLO1", OUTPUT!C219:M219) / OUTPUT!AL$6), "", SUMIF(OUTPUT!C$20:M$20, "CLO1", OUTPUT!C219:M219) / OUTPUT!AL$6),
IF(AND('PRINTABLE (per grading)'!H$16="OUTPUT", 'PRINTABLE (per grading)'!B$13="Midterm"), IF(ISERROR(SUMIF(OUTPUT!O$20:Y$20, "CLO1", OUTPUT!O219:Y219) / OUTPUT!AM$6), "", SUMIF(OUTPUT!O$20:Y$20, "CLO1", OUTPUT!O219:Y219) / OUTPUT!AM$6),
IF(AND('PRINTABLE (per grading)'!H$16="OUTPUT", 'PRINTABLE (per grading)'!B$13="Final"), IF(ISERROR(SUMIF(OUTPUT!AA$20:AI$20, "CLO1", OUTPUT!AA219:AI219) / OUTPUT!AN$6), "", SUMIF(OUTPUT!AA$20:AI$20, "CLO1", OUTPUT!AA219:AI219) / OUTPUT!AN$6),
"")))))),"")</f>
        <v/>
      </c>
      <c r="P217" s="232" t="str">
        <f t="shared" si="98"/>
        <v/>
      </c>
      <c r="Q217" s="233" t="str">
        <f t="shared" si="99"/>
        <v/>
      </c>
      <c r="R217" s="25" t="str">
        <f>IF(B217 &lt;&gt; "", IFERROR(IF(C$16 = "PRELIM", SUMIF('Database (LECTURE-RES-PRAC)'!D$14:AG$14, "CLO2", 'Database (LECTURE-RES-PRAC)'!D214:AG214) / 'Grade computation'!F$5, IF(C$16 = "MIDTERM", SUMIF('Database (LECTURE-RES-PRAC)'!AJ$14:BM$14, "CLO2", 'Database (LECTURE-RES-PRAC)'!AJ214:BM214) / 'Grade computation'!G$5, IF(C$16 = "FINAL", SUMIF('Database (LECTURE-RES-PRAC)'!BP$14:CS$14, "CLO2", 'Database (LECTURE-RES-PRAC)'!BP214:CS214) / 'Grade computation'!H$5,""))),""),"")</f>
        <v/>
      </c>
      <c r="S217" s="232" t="str">
        <f t="shared" si="100"/>
        <v/>
      </c>
      <c r="T217" s="25" t="str">
        <f>IF(B217 &lt;&gt; "",IF(AND('PRINTABLE (per grading)'!H$16="EXAM", 'PRINTABLE (per grading)'!B$13="Prelim"), IF(ISERROR(SUMIF('Exam (LECTURE ONLY)'!D$20:M$20, "CLO2", 'Exam (LECTURE ONLY)'!D219:M219) / 'Exam (LECTURE ONLY)'!AL$7), "", SUMIF('Exam (LECTURE ONLY)'!D$20:M$20, "CLO2", 'Exam (LECTURE ONLY)'!D219:M219) /'Exam (LECTURE ONLY)'!AL$7),
IF(AND('PRINTABLE (per grading)'!H$16="EXAM", 'PRINTABLE (per grading)'!B$13="Midterm"), IF(ISERROR(SUMIF('Exam (LECTURE ONLY)'!O$20:X$20, "CLO2", 'Exam (LECTURE ONLY)'!O219:X219) / 'Exam (LECTURE ONLY)'!AM$7), "", SUMIF('Exam (LECTURE ONLY)'!O$20:X$20, "CLO2", 'Exam (LECTURE ONLY)'!O219:X219) / 'Exam (LECTURE ONLY)'!AM$7),
IF(AND('PRINTABLE (per grading)'!H$16="EXAM", 'PRINTABLE (per grading)'!B$13="Final"), IF(ISERROR(SUMIF('Exam (LECTURE ONLY)'!Z$20:AI$20, "CLO2", 'Exam (LECTURE ONLY)'!Z219:AI219) / 'Exam (LECTURE ONLY)'!AN$7), "", SUMIF('Exam (LECTURE ONLY)'!Z$20:AI$20, "CLO2", 'Exam (LECTURE ONLY)'!Z219:AI219) / 'Exam (LECTURE ONLY)'!AN$7),
IF(AND('PRINTABLE (per grading)'!H$16="OUTPUT", 'PRINTABLE (per grading)'!B$13="Prelim"), IF(ISERROR(SUMIF(OUTPUT!C$20:M$20, "CLO2", OUTPUT!C219:M219) / OUTPUT!AL$7), "", SUMIF(OUTPUT!C$20:M$20, "CLO2", OUTPUT!C219:M219) / OUTPUT!AL$7),
IF(AND('PRINTABLE (per grading)'!H$16="OUTPUT", 'PRINTABLE (per grading)'!B$13="Midterm"), IF(ISERROR(SUMIF(OUTPUT!O$20:Y$20, "CLO2", OUTPUT!O219:Y219) / OUTPUT!AM$7), "", SUMIF(OUTPUT!O$20:Y$20, "CLO2", OUTPUT!O219:Y219) / OUTPUT!AM$7),
IF(AND('PRINTABLE (per grading)'!H$16="OUTPUT", 'PRINTABLE (per grading)'!B$13="Final"), IF(ISERROR(SUMIF(OUTPUT!AA$20:AI$20, "CLO2", OUTPUT!AA219:AI219) / OUTPUT!AN$7), "", SUMIF(OUTPUT!AA$20:AI$20, "CLO2", OUTPUT!AA219:AI219) / OUTPUT!AN$7),
"")))))),"")</f>
        <v/>
      </c>
      <c r="U217" s="232" t="str">
        <f t="shared" si="101"/>
        <v/>
      </c>
      <c r="V217" s="233" t="str">
        <f t="shared" si="102"/>
        <v/>
      </c>
      <c r="W217" s="25" t="str">
        <f>IF(B217 &lt;&gt; "", IFERROR(IF(C$16 = "PRELIM", SUMIF('Database (LECTURE-RES-PRAC)'!D$14:AG$14, "CLO3", 'Database (LECTURE-RES-PRAC)'!D214:AG214) / 'Grade computation'!F$6, IF(C$16 = "MIDTERM", SUMIF('Database (LECTURE-RES-PRAC)'!AJ$14:BM$14, "CLO3", 'Database (LECTURE-RES-PRAC)'!AJ214:BM214) / 'Grade computation'!G$6, IF(C$16 = "FINAL", SUMIF('Database (LECTURE-RES-PRAC)'!BP$14:CS$14, "CLO3", 'Database (LECTURE-RES-PRAC)'!BP214:CS214) / 'Grade computation'!H$6,""))),""),"")</f>
        <v/>
      </c>
      <c r="X217" s="232" t="str">
        <f t="shared" si="103"/>
        <v/>
      </c>
      <c r="Y217" s="25" t="str">
        <f>IF(B217 &lt;&gt; "",IF(AND('PRINTABLE (per grading)'!H$16="EXAM", 'PRINTABLE (per grading)'!B$13="Prelim"), IF(ISERROR(SUMIF('Exam (LECTURE ONLY)'!D$20:M$20, "CLO3", 'Exam (LECTURE ONLY)'!D219:M219) / 'Exam (LECTURE ONLY)'!AL$8), "", SUMIF('Exam (LECTURE ONLY)'!D$20:M$20, "CLO3", 'Exam (LECTURE ONLY)'!D219:M219) /'Exam (LECTURE ONLY)'!AL$8),
IF(AND('PRINTABLE (per grading)'!H$16="EXAM", 'PRINTABLE (per grading)'!B$13="Midterm"), IF(ISERROR(SUMIF('Exam (LECTURE ONLY)'!O$20:X$20, "CLO3", 'Exam (LECTURE ONLY)'!O219:X219) / 'Exam (LECTURE ONLY)'!AM$8), "", SUMIF('Exam (LECTURE ONLY)'!O$20:X$20, "CLO3", 'Exam (LECTURE ONLY)'!O219:X219) / 'Exam (LECTURE ONLY)'!AM$8),
IF(AND('PRINTABLE (per grading)'!H$16="EXAM", 'PRINTABLE (per grading)'!B$13="Final"), IF(ISERROR(SUMIF('Exam (LECTURE ONLY)'!Z$20:AI$20, "CLO3", 'Exam (LECTURE ONLY)'!Z219:AI219) / 'Exam (LECTURE ONLY)'!AN$8), "", SUMIF('Exam (LECTURE ONLY)'!Z$20:AI$20, "CLO3", 'Exam (LECTURE ONLY)'!Z219:AI219) / 'Exam (LECTURE ONLY)'!AN$8),
IF(AND('PRINTABLE (per grading)'!H$16="OUTPUT", 'PRINTABLE (per grading)'!B$13="Prelim"), IF(ISERROR(SUMIF(OUTPUT!C$20:M$20, "CLO3", OUTPUT!C219:M219) / OUTPUT!AL$8), "", SUMIF(OUTPUT!C$20:M$20, "CLO3", OUTPUT!C219:M219) / OUTPUT!AL$8),
IF(AND('PRINTABLE (per grading)'!H$16="OUTPUT", 'PRINTABLE (per grading)'!B$13="Midterm"), IF(ISERROR(SUMIF(OUTPUT!O$20:Y$20, "CLO3", OUTPUT!O219:Y219) / OUTPUT!AM$8), "", SUMIF(OUTPUT!O$20:Y$20, "CLO3", OUTPUT!O219:Y219) / OUTPUT!AM$8),
IF(AND('PRINTABLE (per grading)'!H$16="OUTPUT", 'PRINTABLE (per grading)'!B$13="Final"), IF(ISERROR(SUMIF(OUTPUT!AA$20:AI$20, "CLO3", OUTPUT!AA219:AI219) / OUTPUT!AN$8), "", SUMIF(OUTPUT!AA$20:AI$20, "CLO3", OUTPUT!AA219:AI219) / OUTPUT!AN$8),
"" )))))),"")</f>
        <v/>
      </c>
      <c r="Z217" s="232" t="str">
        <f t="shared" si="104"/>
        <v/>
      </c>
      <c r="AA217" s="233" t="str">
        <f t="shared" si="105"/>
        <v/>
      </c>
      <c r="AB217" s="25" t="str">
        <f>IF(B217 &lt;&gt; "", IFERROR(IF(C$16 = "PRELIM", SUMIF('Database (LECTURE-RES-PRAC)'!D$14:AG$14, "CLO4", 'Database (LECTURE-RES-PRAC)'!D214:AG214) / 'Grade computation'!F$7, IF(C$16 = "MIDTERM", SUMIF('Database (LECTURE-RES-PRAC)'!AJ$14:BM$14, "CLO4", 'Database (LECTURE-RES-PRAC)'!AJ214:BM214) / 'Grade computation'!G$7, IF(C$16 = "FINAL", SUMIF('Database (LECTURE-RES-PRAC)'!BP$14:CS$14, "CLO4", 'Database (LECTURE-RES-PRAC)'!BP214:CS214) / 'Grade computation'!H$7,""))),""),"")</f>
        <v/>
      </c>
      <c r="AC217" s="232" t="str">
        <f t="shared" si="106"/>
        <v/>
      </c>
      <c r="AD217" s="25" t="str">
        <f>IF(B217 &lt;&gt; "",IF(AND('PRINTABLE (per grading)'!H$16="EXAM", 'PRINTABLE (per grading)'!B$13="Prelim"), IF(ISERROR(SUMIF('Exam (LECTURE ONLY)'!D$20:M$20, "CLO4", 'Exam (LECTURE ONLY)'!D219:M219) / 'Exam (LECTURE ONLY)'!AL$9), "", SUMIF('Exam (LECTURE ONLY)'!D$20:M$20, "CLO4", 'Exam (LECTURE ONLY)'!D219:M219) /'Exam (LECTURE ONLY)'!AL$9),
IF(AND('PRINTABLE (per grading)'!H$16="EXAM", 'PRINTABLE (per grading)'!B$13="Midterm"), IF(ISERROR(SUMIF('Exam (LECTURE ONLY)'!O$20:X$20, "CLO4", 'Exam (LECTURE ONLY)'!O219:X219) / 'Exam (LECTURE ONLY)'!AM$9), "", SUMIF('Exam (LECTURE ONLY)'!O$20:X$20, "CLO4", 'Exam (LECTURE ONLY)'!O219:X219) / 'Exam (LECTURE ONLY)'!AM$9),
IF(AND('PRINTABLE (per grading)'!H$16="EXAM", 'PRINTABLE (per grading)'!B$13="Final"), IF(ISERROR(SUMIF('Exam (LECTURE ONLY)'!Z$20:AI$20, "CLO4", 'Exam (LECTURE ONLY)'!Z219:AI219) / 'Exam (LECTURE ONLY)'!AN$9), "", SUMIF('Exam (LECTURE ONLY)'!Z$20:AI$20, "CLO4", 'Exam (LECTURE ONLY)'!Z219:AI219) / 'Exam (LECTURE ONLY)'!AN$9),
IF(AND('PRINTABLE (per grading)'!H$16="OUTPUT", 'PRINTABLE (per grading)'!B$13="Prelim"), IF(ISERROR(SUMIF(OUTPUT!C$20:M$20, "CLO4", OUTPUT!C219:M219) / OUTPUT!AL$9), "", SUMIF(OUTPUT!C$20:M$20, "CLO4", OUTPUT!C219:M219) / OUTPUT!AL$9),
IF(AND('PRINTABLE (per grading)'!H$16="OUTPUT", 'PRINTABLE (per grading)'!B$13="Midterm"), IF(ISERROR(SUMIF(OUTPUT!O$20:Y$20, "CLO4", OUTPUT!O219:Y219) / OUTPUT!AM$9), "", SUMIF(OUTPUT!O$20:Y$20, "CLO4", OUTPUT!O219:Y219) / OUTPUT!AM$9),
IF(AND('PRINTABLE (per grading)'!H$16="OUTPUT", 'PRINTABLE (per grading)'!B$13="Final"), IF(ISERROR(SUMIF(OUTPUT!AA$20:AI$20, "CLO4", OUTPUT!AA219:AI219) / OUTPUT!AN$9), "", SUMIF(OUTPUT!AA$20:AI$20, "CLO4", OUTPUT!AA219:AI219) / OUTPUT!AN$9),
"")))))),"")</f>
        <v/>
      </c>
      <c r="AE217" s="232" t="str">
        <f t="shared" si="107"/>
        <v/>
      </c>
      <c r="AF217" s="233" t="str">
        <f t="shared" si="108"/>
        <v/>
      </c>
      <c r="AG217" s="25" t="str">
        <f>IF(B217 &lt;&gt; "", IFERROR(IF(C$16 = "PRELIM", SUMIF('Database (LECTURE-RES-PRAC)'!D$14:AG$14, "CLO5", 'Database (LECTURE-RES-PRAC)'!D214:AG214) / 'Grade computation'!F$8, IF(C$16 = "MIDTERM", SUMIF('Database (LECTURE-RES-PRAC)'!AJ$14:BM$14, "CLO5", 'Database (LECTURE-RES-PRAC)'!AJ214:BM214) / 'Grade computation'!G$8, IF(C$16 = "FINAL", SUMIF('Database (LECTURE-RES-PRAC)'!BP$14:CS$14, "CLO5", 'Database (LECTURE-RES-PRAC)'!BP214:CS214) / 'Grade computation'!H$8,""))),""),"")</f>
        <v/>
      </c>
      <c r="AH217" s="232" t="str">
        <f t="shared" si="109"/>
        <v/>
      </c>
      <c r="AI217" s="25" t="str">
        <f>IF(B217 &lt;&gt; "",IF(AND('PRINTABLE (per grading)'!H$16="EXAM", 'PRINTABLE (per grading)'!B$13="Prelim"), IF(ISERROR(SUMIF('Exam (LECTURE ONLY)'!D$20:M$20, "CLO5", 'Exam (LECTURE ONLY)'!D219:M219) / 'Exam (LECTURE ONLY)'!AL$10), "", SUMIF('Exam (LECTURE ONLY)'!D$20:M$20, "CLO5", 'Exam (LECTURE ONLY)'!D219:M219) /'Exam (LECTURE ONLY)'!AL$10),
IF(AND('PRINTABLE (per grading)'!H$16="EXAM", 'PRINTABLE (per grading)'!B$13="Midterm"), IF(ISERROR(SUMIF('Exam (LECTURE ONLY)'!O$20:X$20, "CLO5", 'Exam (LECTURE ONLY)'!O219:X219) / 'Exam (LECTURE ONLY)'!AM$10), "", SUMIF('Exam (LECTURE ONLY)'!O$20:X$20, "CLO5", 'Exam (LECTURE ONLY)'!O219:X219) / 'Exam (LECTURE ONLY)'!AM$10),
IF(AND('PRINTABLE (per grading)'!H$16="EXAM", 'PRINTABLE (per grading)'!B$13="Final"), IF(ISERROR(SUMIF('Exam (LECTURE ONLY)'!Z$20:AI$20, "CLO5", 'Exam (LECTURE ONLY)'!Z219:AI219) / 'Exam (LECTURE ONLY)'!AN$10), "", SUMIF('Exam (LECTURE ONLY)'!Z$20:AI$20, "CLO5", 'Exam (LECTURE ONLY)'!Z219:AI219) / 'Exam (LECTURE ONLY)'!AN$10),
IF(AND('PRINTABLE (per grading)'!H$16="OUTPUT", 'PRINTABLE (per grading)'!B$13="Prelim"), IF(ISERROR(SUMIF(OUTPUT!C$20:M$20, "CLO5", OUTPUT!C219:M219) / OUTPUT!AL$10), "", SUMIF(OUTPUT!C$20:M$20, "CLO5", OUTPUT!C219:M219) / OUTPUT!AL$10),
IF(AND('PRINTABLE (per grading)'!H$16="OUTPUT", 'PRINTABLE (per grading)'!B$13="Midterm"), IF(ISERROR(SUMIF(OUTPUT!O$20:Y$20, "CLO5", OUTPUT!O219:Y219) / OUTPUT!AM$10), "", SUMIF(OUTPUT!O$20:Y$20, "CLO5", OUTPUT!O219:Y219) / OUTPUT!AM$10),
IF(AND('PRINTABLE (per grading)'!H$16="OUTPUT", 'PRINTABLE (per grading)'!B$13="Final"), IF(ISERROR(SUMIF(OUTPUT!AA$20:AI$20, "CLO5", OUTPUT!AA219:AI219) / OUTPUT!AN$10), "", SUMIF(OUTPUT!AA$20:AI$20, "CLO5", OUTPUT!AA219:AI219) / OUTPUT!AN$10),
"")))))),"")</f>
        <v/>
      </c>
      <c r="AJ217" s="232" t="str">
        <f t="shared" si="110"/>
        <v/>
      </c>
      <c r="AK217" s="233" t="str">
        <f t="shared" si="111"/>
        <v/>
      </c>
      <c r="AL217" s="25" t="str">
        <f>IF(B217 &lt;&gt; "", IFERROR(IF(C$16 = "PRELIM", SUMIF('Database (LECTURE-RES-PRAC)'!D$14:AG$14, "CLO6", 'Database (LECTURE-RES-PRAC)'!D214:AG214) / 'Grade computation'!F$9, IF(C$16 = "MIDTERM", SUMIF('Database (LECTURE-RES-PRAC)'!AJ$14:BM$14, "CLO6", 'Database (LECTURE-RES-PRAC)'!AJ214:BM214) / 'Grade computation'!G$9, IF(C$16 = "FINAL", SUMIF('Database (LECTURE-RES-PRAC)'!BP$14:CS$14, "CLO6", 'Database (LECTURE-RES-PRAC)'!BP214:CS214) / 'Grade computation'!H$9,""))),""),"")</f>
        <v/>
      </c>
      <c r="AM217" s="232" t="str">
        <f t="shared" si="112"/>
        <v/>
      </c>
      <c r="AN217" s="25" t="str">
        <f>IF(B217 &lt;&gt; "",IF(AND('PRINTABLE (per grading)'!H$16="EXAM", 'PRINTABLE (per grading)'!B$13="Prelim"), IF(ISERROR(SUMIF('Exam (LECTURE ONLY)'!D$20:M$20, "CLO6", 'Exam (LECTURE ONLY)'!D219:M219) / 'Exam (LECTURE ONLY)'!AL$11), "", SUMIF('Exam (LECTURE ONLY)'!D$20:M$20, "CLO6", 'Exam (LECTURE ONLY)'!D219:M219) /'Exam (LECTURE ONLY)'!AL$11),
IF(AND('PRINTABLE (per grading)'!H$16="EXAM", 'PRINTABLE (per grading)'!B$13="Midterm"), IF(ISERROR(SUMIF('Exam (LECTURE ONLY)'!O$20:X$20, "CLO6", 'Exam (LECTURE ONLY)'!O219:X219) / 'Exam (LECTURE ONLY)'!AM$11), "", SUMIF('Exam (LECTURE ONLY)'!O$20:X$20, "CLO6", 'Exam (LECTURE ONLY)'!O219:X219) / 'Exam (LECTURE ONLY)'!AM$11),
IF(AND('PRINTABLE (per grading)'!H$16="EXAM", 'PRINTABLE (per grading)'!B$13="Final"), IF(ISERROR(SUMIF('Exam (LECTURE ONLY)'!Z$20:AI$20, "CLO6", 'Exam (LECTURE ONLY)'!Z219:AI219) / 'Exam (LECTURE ONLY)'!AN$11), "", SUMIF('Exam (LECTURE ONLY)'!Z$20:AI$20, "CLO6", 'Exam (LECTURE ONLY)'!Z219:AI219) / 'Exam (LECTURE ONLY)'!AN$11),
IF(AND('PRINTABLE (per grading)'!H$16="OUTPUT", 'PRINTABLE (per grading)'!B$13="Prelim"), IF(ISERROR(SUMIF(OUTPUT!C$20:M$20, "CLO6", OUTPUT!C219:M219) / OUTPUT!AL$11), "", SUMIF(OUTPUT!C$20:M$20, "CLO6", OUTPUT!C219:M219) / OUTPUT!AL$11),
IF(AND('PRINTABLE (per grading)'!H$16="OUTPUT", 'PRINTABLE (per grading)'!B$13="Midterm"), IF(ISERROR(SUMIF(OUTPUT!O$20:Y$20, "CLO6", OUTPUT!O219:Y219) / OUTPUT!AM$11), "", SUMIF(OUTPUT!O$20:Y$20, "CLO6", OUTPUT!O219:Y219) / OUTPUT!AM$11),
IF(AND('PRINTABLE (per grading)'!H$16="OUTPUT", 'PRINTABLE (per grading)'!B$13="Final"), IF(ISERROR(SUMIF(OUTPUT!AA$20:AI$20, "CLO6", OUTPUT!AA219:AI219) / OUTPUT!AN$11), "", SUMIF(OUTPUT!AA$20:AI$20, "CLO6", OUTPUT!AA219:AI219) / OUTPUT!AN$11),
"")))))),"")</f>
        <v/>
      </c>
      <c r="AO217" s="232" t="str">
        <f t="shared" si="113"/>
        <v/>
      </c>
      <c r="AP217" s="233" t="str">
        <f t="shared" si="114"/>
        <v/>
      </c>
      <c r="AQ217" s="25" t="str">
        <f>IF(B217 &lt;&gt; "", IFERROR(IF(C$16 = "PRELIM", SUMIF('Database (LECTURE-RES-PRAC)'!D$14:AG$14, "CLO7", 'Database (LECTURE-RES-PRAC)'!D214:AG214) / 'Grade computation'!F$10, IF(C$16 = "MIDTERM", SUMIF('Database (LECTURE-RES-PRAC)'!AJ$14:BM$14, "CLO7", 'Database (LECTURE-RES-PRAC)'!AJ214:BM214) / 'Grade computation'!G$10, IF(C$16 = "FINAL", SUMIF('Database (LECTURE-RES-PRAC)'!BP$14:CS$14, "CLO7", 'Database (LECTURE-RES-PRAC)'!BP214:CS214) / 'Grade computation'!H$10,""))),""),"")</f>
        <v/>
      </c>
      <c r="AR217" s="232" t="str">
        <f t="shared" si="115"/>
        <v/>
      </c>
      <c r="AS217" s="25" t="str">
        <f>IF(B217 &lt;&gt; "",IF(AND('PRINTABLE (per grading)'!H$16="EXAM", 'PRINTABLE (per grading)'!B$13="Prelim"), IF(ISERROR(SUMIF('Exam (LECTURE ONLY)'!D$20:M$20, "CLO7", 'Exam (LECTURE ONLY)'!D219:M219) / 'Exam (LECTURE ONLY)'!AL$12), "", SUMIF('Exam (LECTURE ONLY)'!D$20:M$20, "CLO7", 'Exam (LECTURE ONLY)'!D219:M219) /'Exam (LECTURE ONLY)'!AL$12),
IF(AND('PRINTABLE (per grading)'!H$16="EXAM", 'PRINTABLE (per grading)'!B$13="Midterm"), IF(ISERROR(SUMIF('Exam (LECTURE ONLY)'!O$20:X$20, "CLO7", 'Exam (LECTURE ONLY)'!O219:X219) / 'Exam (LECTURE ONLY)'!AM$12), "", SUMIF('Exam (LECTURE ONLY)'!O$20:X$20, "CLO7", 'Exam (LECTURE ONLY)'!O219:X219) / 'Exam (LECTURE ONLY)'!AM$12),
IF(AND('PRINTABLE (per grading)'!H$16="EXAM", 'PRINTABLE (per grading)'!B$13="Final"), IF(ISERROR(SUMIF('Exam (LECTURE ONLY)'!Z$20:AI$20, "CLO7", 'Exam (LECTURE ONLY)'!Z219:AI219) / 'Exam (LECTURE ONLY)'!AN$12), "", SUMIF('Exam (LECTURE ONLY)'!Z$20:AI$20, "CLO7", 'Exam (LECTURE ONLY)'!Z219:AI219) / 'Exam (LECTURE ONLY)'!AN$12),
IF(AND('PRINTABLE (per grading)'!H$16="OUTPUT", 'PRINTABLE (per grading)'!B$13="Prelim"), IF(ISERROR(SUMIF(OUTPUT!C$20:M$20, "CLO7", OUTPUT!C219:M219) / OUTPUT!AL$12), "", SUMIF(OUTPUT!C$20:M$20, "CLO7", OUTPUT!C219:M219) / OUTPUT!AL$12),
IF(AND('PRINTABLE (per grading)'!H$16="OUTPUT", 'PRINTABLE (per grading)'!B$13="Midterm"), IF(ISERROR(SUMIF(OUTPUT!O$20:Y$20, "CLO7", OUTPUT!O219:Y219) / OUTPUT!AM$12), "", SUMIF(OUTPUT!O$20:Y$20, "CLO7", OUTPUT!O219:Y219) / OUTPUT!AM$12),
IF(AND('PRINTABLE (per grading)'!H$16="OUTPUT", 'PRINTABLE (per grading)'!B$13="Final"), IF(ISERROR(SUMIF(OUTPUT!AA$20:AI$20, "CLO7", OUTPUT!AA219:AI219) / OUTPUT!AN$12), "", SUMIF(OUTPUT!AA$20:AI$20, "CLO7", OUTPUT!AA219:AI219) / OUTPUT!AN$12),
"")))))),"")</f>
        <v/>
      </c>
      <c r="AT217" s="232" t="str">
        <f t="shared" si="116"/>
        <v/>
      </c>
      <c r="AU217" s="233" t="str">
        <f t="shared" si="117"/>
        <v/>
      </c>
      <c r="AV217" s="25" t="str">
        <f>IF(B217 &lt;&gt; "", IFERROR(IF(C$16 = "PRELIM", SUMIF('Database (LECTURE-RES-PRAC)'!D$14:AG$14, "CLO8", 'Database (LECTURE-RES-PRAC)'!D214:AG214) / 'Grade computation'!F$11, IF(C$16 = "MIDTERM", SUMIF('Database (LECTURE-RES-PRAC)'!AJ$14:BM$14, "CLO8", 'Database (LECTURE-RES-PRAC)'!AJ214:BM214) / 'Grade computation'!G$11, IF(C$16 = "FINAL", SUMIF('Database (LECTURE-RES-PRAC)'!BP$14:CS$14, "CLO8", 'Database (LECTURE-RES-PRAC)'!BP214:CS214) / 'Grade computation'!H$11,""))),""),"")</f>
        <v/>
      </c>
      <c r="AW217" s="232" t="str">
        <f t="shared" si="118"/>
        <v/>
      </c>
      <c r="AX217" s="25" t="str">
        <f>IF(B217 &lt;&gt; "",IF(AND('PRINTABLE (per grading)'!H$16="EXAM", 'PRINTABLE (per grading)'!B$13="Prelim"), IF(ISERROR(SUMIF('Exam (LECTURE ONLY)'!D$20:M$20, "CLO8", 'Exam (LECTURE ONLY)'!D219:M219) / 'Exam (LECTURE ONLY)'!AL$13), "", SUMIF('Exam (LECTURE ONLY)'!D$20:M$20, "CLO8", 'Exam (LECTURE ONLY)'!D219:M219) /'Exam (LECTURE ONLY)'!AL$13),
IF(AND('PRINTABLE (per grading)'!H$16="EXAM", 'PRINTABLE (per grading)'!B$13="Midterm"), IF(ISERROR(SUMIF('Exam (LECTURE ONLY)'!O$20:X$20, "CLO8", 'Exam (LECTURE ONLY)'!O219:X219) / 'Exam (LECTURE ONLY)'!AM$13), "", SUMIF('Exam (LECTURE ONLY)'!O$20:X$20, "CLO8", 'Exam (LECTURE ONLY)'!O219:X219) / 'Exam (LECTURE ONLY)'!AM$13),
IF(AND('PRINTABLE (per grading)'!H$16="EXAM", 'PRINTABLE (per grading)'!B$13="Final"), IF(ISERROR(SUMIF('Exam (LECTURE ONLY)'!Z$20:AI$20, "CLO8", 'Exam (LECTURE ONLY)'!Z219:AI219) / 'Exam (LECTURE ONLY)'!AN$13), "", SUMIF('Exam (LECTURE ONLY)'!Z$20:AI$20, "CLO8", 'Exam (LECTURE ONLY)'!Z219:AI219) / 'Exam (LECTURE ONLY)'!AN$13),
IF(AND('PRINTABLE (per grading)'!H$16="OUTPUT", 'PRINTABLE (per grading)'!B$13="Prelim"), IF(ISERROR(SUMIF(OUTPUT!C$20:M$20, "CLO8", OUTPUT!C219:M219) / OUTPUT!AL$13), "", SUMIF(OUTPUT!C$20:M$20, "CLO8", OUTPUT!C219:M219) / OUTPUT!AL$13),
IF(AND('PRINTABLE (per grading)'!H$16="OUTPUT", 'PRINTABLE (per grading)'!B$13="Midterm"), IF(ISERROR(SUMIF(OUTPUT!O$20:Y$20, "CLO8", OUTPUT!O219:Y219) / OUTPUT!AM$13), "", SUMIF(OUTPUT!O$20:Y$20, "CLO8", OUTPUT!O219:Y219) / OUTPUT!AM$13),
IF(AND('PRINTABLE (per grading)'!H$16="OUTPUT", 'PRINTABLE (per grading)'!B$13="Final"), IF(ISERROR(SUMIF(OUTPUT!AA$20:AI$20, "CLO8", OUTPUT!AA219:AI219) / OUTPUT!AN$13), "", SUMIF(OUTPUT!AA$20:AI$20, "CLO8", OUTPUT!AA219:AI219) / OUTPUT!AN$13),
"")))))),"")</f>
        <v/>
      </c>
      <c r="AY217" s="232" t="str">
        <f t="shared" si="119"/>
        <v/>
      </c>
      <c r="AZ217" s="233" t="str">
        <f t="shared" si="120"/>
        <v/>
      </c>
      <c r="BA217" s="25" t="str">
        <f>IF(B217 &lt;&gt; "", IFERROR(IF(C$16 = "PRELIM", SUMIF('Database (LECTURE-RES-PRAC)'!D$14:AG$14, "CLO9", 'Database (LECTURE-RES-PRAC)'!D214:AG214) / 'Grade computation'!F$12, IF(C$16 = "MIDTERM", SUMIF('Database (LECTURE-RES-PRAC)'!AJ$14:BM$14, "CLO9", 'Database (LECTURE-RES-PRAC)'!AJ214:BM214) / 'Grade computation'!G$12, IF(C$16 = "FINAL", SUMIF('Database (LECTURE-RES-PRAC)'!BP$14:CS$14, "CLO9", 'Database (LECTURE-RES-PRAC)'!BP214:CS214) / 'Grade computation'!H$12,""))),""),"")</f>
        <v/>
      </c>
      <c r="BB217" s="232" t="str">
        <f t="shared" si="121"/>
        <v/>
      </c>
      <c r="BC217" s="25" t="str">
        <f>IF(B217 &lt;&gt; "",IF(AND('PRINTABLE (per grading)'!H$16="EXAM", 'PRINTABLE (per grading)'!B$13="Prelim"), IF(ISERROR(SUMIF('Exam (LECTURE ONLY)'!D$20:M$20, "CLO9", 'Exam (LECTURE ONLY)'!D219:M219) / 'Exam (LECTURE ONLY)'!AL$14), "", SUMIF('Exam (LECTURE ONLY)'!D$20:M$20, "CLO9", 'Exam (LECTURE ONLY)'!D219:M219) /'Exam (LECTURE ONLY)'!AL$14),
IF(AND('PRINTABLE (per grading)'!H$16="EXAM", 'PRINTABLE (per grading)'!B$13="Midterm"), IF(ISERROR(SUMIF('Exam (LECTURE ONLY)'!O$20:X$20, "CLO9", 'Exam (LECTURE ONLY)'!O219:X219) / 'Exam (LECTURE ONLY)'!AM$14), "", SUMIF('Exam (LECTURE ONLY)'!O$20:X$20, "CLO9", 'Exam (LECTURE ONLY)'!O219:X219) / 'Exam (LECTURE ONLY)'!AM$14),
IF(AND('PRINTABLE (per grading)'!H$16="EXAM", 'PRINTABLE (per grading)'!B$13="Final"), IF(ISERROR(SUMIF('Exam (LECTURE ONLY)'!Z$20:AI$20, "CLO9", 'Exam (LECTURE ONLY)'!Z219:AI219) / 'Exam (LECTURE ONLY)'!AN$14), "", SUMIF('Exam (LECTURE ONLY)'!Z$20:AI$20, "CLO9", 'Exam (LECTURE ONLY)'!Z219:AI219) / 'Exam (LECTURE ONLY)'!AN$14),
IF(AND('PRINTABLE (per grading)'!H$16="OUTPUT", 'PRINTABLE (per grading)'!B$13="Prelim"), IF(ISERROR(SUMIF(OUTPUT!C$20:M$20, "CLO9", OUTPUT!C219:M219) / OUTPUT!AL$14), "", SUMIF(OUTPUT!C$20:M$20, "CLO9", OUTPUT!C219:M219) / OUTPUT!AL$14),
IF(AND('PRINTABLE (per grading)'!H$16="OUTPUT", 'PRINTABLE (per grading)'!B$13="Midterm"), IF(ISERROR(SUMIF(OUTPUT!O$20:Y$20, "CLO9", OUTPUT!O219:Y219) / OUTPUT!AM$14), "", SUMIF(OUTPUT!O$20:Y$20, "CLO9", OUTPUT!O219:Y219) / OUTPUT!AM$14),
IF(AND('PRINTABLE (per grading)'!H$16="OUTPUT", 'PRINTABLE (per grading)'!B$13="Final"), IF(ISERROR(SUMIF(OUTPUT!AA$20:AI$20, "CLO9", OUTPUT!AA219:AI219) / OUTPUT!AN$14), "", SUMIF(OUTPUT!AA$20:AI$20, "CLO9", OUTPUT!AA219:AI219) / OUTPUT!AN$14),
"")))))),"")</f>
        <v/>
      </c>
      <c r="BD217" s="232" t="str">
        <f t="shared" si="122"/>
        <v/>
      </c>
      <c r="BE217" s="233" t="str">
        <f t="shared" si="123"/>
        <v/>
      </c>
      <c r="BF217" s="25" t="str">
        <f>IF(B217 &lt;&gt; "", IFERROR(IF(C$16 = "PRELIM", SUMIF('Database (LECTURE-RES-PRAC)'!D$14:AG$14, "CLO10", 'Database (LECTURE-RES-PRAC)'!D214:AG214) / 'Grade computation'!F$13, IF(C$16 = "MIDTERM", SUMIF('Database (LECTURE-RES-PRAC)'!AJ$14:BM$14, "CLO10", 'Database (LECTURE-RES-PRAC)'!AJ214:BM214) / 'Grade computation'!G$13, IF(C$16 = "FINAL", SUMIF('Database (LECTURE-RES-PRAC)'!BP$14:CS$14, "CLO10", 'Database (LECTURE-RES-PRAC)'!BP214:CS214) / 'Grade computation'!H$13,""))),""),"")</f>
        <v/>
      </c>
      <c r="BG217" s="232" t="str">
        <f t="shared" si="124"/>
        <v/>
      </c>
      <c r="BH217" s="25" t="str">
        <f>IF(B217 &lt;&gt; "",IF(AND('PRINTABLE (per grading)'!H$16="EXAM", 'PRINTABLE (per grading)'!B$13="Prelim"), IF(ISERROR(SUMIF('Exam (LECTURE ONLY)'!D$20:M$20, "CLO10", 'Exam (LECTURE ONLY)'!D219:M219) / 'Exam (LECTURE ONLY)'!AL$15), "", SUMIF('Exam (LECTURE ONLY)'!D$20:M$20, "CLO10", 'Exam (LECTURE ONLY)'!D219:M219) /'Exam (LECTURE ONLY)'!AL$15),
IF(AND('PRINTABLE (per grading)'!H$16="EXAM", 'PRINTABLE (per grading)'!B$13="Midterm"), IF(ISERROR(SUMIF('Exam (LECTURE ONLY)'!O$20:X$20, "CLO10", 'Exam (LECTURE ONLY)'!O219:X219) / 'Exam (LECTURE ONLY)'!AM$15), "", SUMIF('Exam (LECTURE ONLY)'!O$20:X$20, "CLO10", 'Exam (LECTURE ONLY)'!O219:X219) / 'Exam (LECTURE ONLY)'!AM$15),
IF(AND('PRINTABLE (per grading)'!H$16="EXAM", 'PRINTABLE (per grading)'!B$13="Final"), IF(ISERROR(SUMIF('Exam (LECTURE ONLY)'!Z$20:AI$20, "CLO10", 'Exam (LECTURE ONLY)'!Z219:AI219) / 'Exam (LECTURE ONLY)'!AN$15), "", SUMIF('Exam (LECTURE ONLY)'!Z$20:AI$20, "CLO10", 'Exam (LECTURE ONLY)'!Z219:AI219) / 'Exam (LECTURE ONLY)'!AN$15),
IF(AND('PRINTABLE (per grading)'!H$16="OUTPUT", 'PRINTABLE (per grading)'!B$13="Prelim"), IF(ISERROR(SUMIF(OUTPUT!C$20:M$20, "CLO10", OUTPUT!C219:M219) / OUTPUT!AL$15), "", SUMIF(OUTPUT!C$20:M$20, "CLO10", OUTPUT!C219:M219) / OUTPUT!AL$15),
IF(AND('PRINTABLE (per grading)'!H$16="OUTPUT", 'PRINTABLE (per grading)'!B$13="Midterm"), IF(ISERROR(SUMIF(OUTPUT!O$20:Y$20, "CLO10", OUTPUT!O219:Y219) / OUTPUT!AM$15), "", SUMIF(OUTPUT!O$20:Y$20, "CLO10", OUTPUT!O219:Y219) / OUTPUT!AM$15),
IF(AND('PRINTABLE (per grading)'!H$16="OUTPUT", 'PRINTABLE (per grading)'!B$13="Final"), IF(ISERROR(SUMIF(OUTPUT!AA$20:AI$20, "CLO10", OUTPUT!AA219:AI219) / OUTPUT!AN$15), "", SUMIF(OUTPUT!AA$20:AI$20, "CLO10", OUTPUT!AA219:AI219) / OUTPUT!AN$15),
"")))))),"")</f>
        <v/>
      </c>
      <c r="BI217" s="232" t="str">
        <f t="shared" si="125"/>
        <v/>
      </c>
      <c r="BJ217" s="233" t="str">
        <f t="shared" si="126"/>
        <v/>
      </c>
      <c r="BK217" s="2"/>
    </row>
    <row r="218" spans="1:63" ht="20.100000000000001" customHeight="1">
      <c r="A218" s="212" t="str">
        <f>IF(ISBLANK('Database (LECTURE-RES-PRAC)'!A215),"",'Database (LECTURE-RES-PRAC)'!A215)</f>
        <v/>
      </c>
      <c r="B218" s="213" t="str">
        <f>IF(ISBLANK('Database (LECTURE-RES-PRAC)'!B215),"",'Database (LECTURE-RES-PRAC)'!B215)</f>
        <v/>
      </c>
      <c r="C218" s="134" t="str">
        <f>IF(B218&lt;&gt;"",IF(C$16="PRELIM",'Grade computation'!C218, IF(C$16="MIDTERM",'Grade computation'!K218, IF(C$16="FINAL",'Grade computation'!S218,""))),"")</f>
        <v/>
      </c>
      <c r="D218" s="135" t="str">
        <f t="shared" si="1"/>
        <v/>
      </c>
      <c r="E218" s="134" t="str">
        <f>IF(B218&lt;&gt;"", IF(C$16="PRELIM",'Grade computation'!E218, IF(C$16="MIDTERM",'Grade computation'!M218, IF(C$16="FINAL",'Grade computation'!U218,""))),"")</f>
        <v/>
      </c>
      <c r="F218" s="136" t="str">
        <f t="shared" si="2"/>
        <v/>
      </c>
      <c r="G218" s="137" t="str">
        <f t="shared" si="3"/>
        <v/>
      </c>
      <c r="H218" s="207" t="str">
        <f>IF(B218&lt;&gt;"",IF(C$16="PRELIM", 'Grade computation'!H218, IF(C$16="MIDTERM", 'Grade computation'!P218, IF(C$16="FINAL",'Grade computation'!X218, ""))),"")</f>
        <v/>
      </c>
      <c r="I218" s="137" t="str">
        <f t="shared" si="4"/>
        <v/>
      </c>
      <c r="J218" s="139" t="str">
        <f t="shared" si="5"/>
        <v/>
      </c>
      <c r="K218" s="377" t="str">
        <f t="shared" si="6"/>
        <v/>
      </c>
      <c r="L218" s="434"/>
      <c r="M218" s="25" t="str">
        <f>IF(B218 &lt;&gt; "", IFERROR(IF(C$16 = "PRELIM", SUMIF('Database (LECTURE-RES-PRAC)'!D$14:AG$14, "CLO1", 'Database (LECTURE-RES-PRAC)'!D215:AG215) / 'Grade computation'!F$4, IF(C$16 = "MIDTERM", SUMIF('Database (LECTURE-RES-PRAC)'!AJ$14:BM$14, "CLO1", 'Database (LECTURE-RES-PRAC)'!AJ215:BM215) / 'Grade computation'!G$4, IF(C$16 = "FINAL", SUMIF('Database (LECTURE-RES-PRAC)'!BP$14:CS$14, "CLO1", 'Database (LECTURE-RES-PRAC)'!BP215:CS215) / 'Grade computation'!H$4,""))),""),"")</f>
        <v/>
      </c>
      <c r="N218" s="232" t="str">
        <f t="shared" si="97"/>
        <v/>
      </c>
      <c r="O218" s="25" t="str">
        <f>IF(B218 &lt;&gt; "",IF(AND('PRINTABLE (per grading)'!H$16="EXAM", 'PRINTABLE (per grading)'!B$13="Prelim"), IF(ISERROR(SUMIF('Exam (LECTURE ONLY)'!D$20:M$20, "CLO1", 'Exam (LECTURE ONLY)'!D220:M220) / 'Exam (LECTURE ONLY)'!AL$6), "", SUMIF('Exam (LECTURE ONLY)'!D$20:M$20, "CLO1", 'Exam (LECTURE ONLY)'!D220:M220) /'Exam (LECTURE ONLY)'!AL$6),
IF(AND('PRINTABLE (per grading)'!H$16="EXAM", 'PRINTABLE (per grading)'!B$13="Midterm"), IF(ISERROR(SUMIF('Exam (LECTURE ONLY)'!O$20:X$20, "CLO1", 'Exam (LECTURE ONLY)'!O220:X220) / 'Exam (LECTURE ONLY)'!AM$6), "", SUMIF('Exam (LECTURE ONLY)'!O$20:X$20, "CLO1", 'Exam (LECTURE ONLY)'!O220:X220) / 'Exam (LECTURE ONLY)'!AM$6),
IF(AND('PRINTABLE (per grading)'!H$16="EXAM", 'PRINTABLE (per grading)'!B$13="Final"), IF(ISERROR(SUMIF('Exam (LECTURE ONLY)'!Z$20:AI$20, "CLO1", 'Exam (LECTURE ONLY)'!Z220:AI220) / 'Exam (LECTURE ONLY)'!AN$6), "", SUMIF('Exam (LECTURE ONLY)'!Z$20:AI$20, "CLO1", 'Exam (LECTURE ONLY)'!Z220:AI220) / 'Exam (LECTURE ONLY)'!AN$6),
IF(AND('PRINTABLE (per grading)'!H$16="OUTPUT", 'PRINTABLE (per grading)'!B$13="Prelim"), IF(ISERROR(SUMIF(OUTPUT!C$20:M$20, "CLO1", OUTPUT!C220:M220) / OUTPUT!AL$6), "", SUMIF(OUTPUT!C$20:M$20, "CLO1", OUTPUT!C220:M220) / OUTPUT!AL$6),
IF(AND('PRINTABLE (per grading)'!H$16="OUTPUT", 'PRINTABLE (per grading)'!B$13="Midterm"), IF(ISERROR(SUMIF(OUTPUT!O$20:Y$20, "CLO1", OUTPUT!O220:Y220) / OUTPUT!AM$6), "", SUMIF(OUTPUT!O$20:Y$20, "CLO1", OUTPUT!O220:Y220) / OUTPUT!AM$6),
IF(AND('PRINTABLE (per grading)'!H$16="OUTPUT", 'PRINTABLE (per grading)'!B$13="Final"), IF(ISERROR(SUMIF(OUTPUT!AA$20:AI$20, "CLO1", OUTPUT!AA220:AI220) / OUTPUT!AN$6), "", SUMIF(OUTPUT!AA$20:AI$20, "CLO1", OUTPUT!AA220:AI220) / OUTPUT!AN$6),
"")))))),"")</f>
        <v/>
      </c>
      <c r="P218" s="232" t="str">
        <f t="shared" si="98"/>
        <v/>
      </c>
      <c r="Q218" s="233" t="str">
        <f t="shared" si="99"/>
        <v/>
      </c>
      <c r="R218" s="25" t="str">
        <f>IF(B218 &lt;&gt; "", IFERROR(IF(C$16 = "PRELIM", SUMIF('Database (LECTURE-RES-PRAC)'!D$14:AG$14, "CLO2", 'Database (LECTURE-RES-PRAC)'!D215:AG215) / 'Grade computation'!F$5, IF(C$16 = "MIDTERM", SUMIF('Database (LECTURE-RES-PRAC)'!AJ$14:BM$14, "CLO2", 'Database (LECTURE-RES-PRAC)'!AJ215:BM215) / 'Grade computation'!G$5, IF(C$16 = "FINAL", SUMIF('Database (LECTURE-RES-PRAC)'!BP$14:CS$14, "CLO2", 'Database (LECTURE-RES-PRAC)'!BP215:CS215) / 'Grade computation'!H$5,""))),""),"")</f>
        <v/>
      </c>
      <c r="S218" s="232" t="str">
        <f t="shared" si="100"/>
        <v/>
      </c>
      <c r="T218" s="25" t="str">
        <f>IF(B218 &lt;&gt; "",IF(AND('PRINTABLE (per grading)'!H$16="EXAM", 'PRINTABLE (per grading)'!B$13="Prelim"), IF(ISERROR(SUMIF('Exam (LECTURE ONLY)'!D$20:M$20, "CLO2", 'Exam (LECTURE ONLY)'!D220:M220) / 'Exam (LECTURE ONLY)'!AL$7), "", SUMIF('Exam (LECTURE ONLY)'!D$20:M$20, "CLO2", 'Exam (LECTURE ONLY)'!D220:M220) /'Exam (LECTURE ONLY)'!AL$7),
IF(AND('PRINTABLE (per grading)'!H$16="EXAM", 'PRINTABLE (per grading)'!B$13="Midterm"), IF(ISERROR(SUMIF('Exam (LECTURE ONLY)'!O$20:X$20, "CLO2", 'Exam (LECTURE ONLY)'!O220:X220) / 'Exam (LECTURE ONLY)'!AM$7), "", SUMIF('Exam (LECTURE ONLY)'!O$20:X$20, "CLO2", 'Exam (LECTURE ONLY)'!O220:X220) / 'Exam (LECTURE ONLY)'!AM$7),
IF(AND('PRINTABLE (per grading)'!H$16="EXAM", 'PRINTABLE (per grading)'!B$13="Final"), IF(ISERROR(SUMIF('Exam (LECTURE ONLY)'!Z$20:AI$20, "CLO2", 'Exam (LECTURE ONLY)'!Z220:AI220) / 'Exam (LECTURE ONLY)'!AN$7), "", SUMIF('Exam (LECTURE ONLY)'!Z$20:AI$20, "CLO2", 'Exam (LECTURE ONLY)'!Z220:AI220) / 'Exam (LECTURE ONLY)'!AN$7),
IF(AND('PRINTABLE (per grading)'!H$16="OUTPUT", 'PRINTABLE (per grading)'!B$13="Prelim"), IF(ISERROR(SUMIF(OUTPUT!C$20:M$20, "CLO2", OUTPUT!C220:M220) / OUTPUT!AL$7), "", SUMIF(OUTPUT!C$20:M$20, "CLO2", OUTPUT!C220:M220) / OUTPUT!AL$7),
IF(AND('PRINTABLE (per grading)'!H$16="OUTPUT", 'PRINTABLE (per grading)'!B$13="Midterm"), IF(ISERROR(SUMIF(OUTPUT!O$20:Y$20, "CLO2", OUTPUT!O220:Y220) / OUTPUT!AM$7), "", SUMIF(OUTPUT!O$20:Y$20, "CLO2", OUTPUT!O220:Y220) / OUTPUT!AM$7),
IF(AND('PRINTABLE (per grading)'!H$16="OUTPUT", 'PRINTABLE (per grading)'!B$13="Final"), IF(ISERROR(SUMIF(OUTPUT!AA$20:AI$20, "CLO2", OUTPUT!AA220:AI220) / OUTPUT!AN$7), "", SUMIF(OUTPUT!AA$20:AI$20, "CLO2", OUTPUT!AA220:AI220) / OUTPUT!AN$7),
"")))))),"")</f>
        <v/>
      </c>
      <c r="U218" s="232" t="str">
        <f t="shared" si="101"/>
        <v/>
      </c>
      <c r="V218" s="233" t="str">
        <f t="shared" si="102"/>
        <v/>
      </c>
      <c r="W218" s="25" t="str">
        <f>IF(B218 &lt;&gt; "", IFERROR(IF(C$16 = "PRELIM", SUMIF('Database (LECTURE-RES-PRAC)'!D$14:AG$14, "CLO3", 'Database (LECTURE-RES-PRAC)'!D215:AG215) / 'Grade computation'!F$6, IF(C$16 = "MIDTERM", SUMIF('Database (LECTURE-RES-PRAC)'!AJ$14:BM$14, "CLO3", 'Database (LECTURE-RES-PRAC)'!AJ215:BM215) / 'Grade computation'!G$6, IF(C$16 = "FINAL", SUMIF('Database (LECTURE-RES-PRAC)'!BP$14:CS$14, "CLO3", 'Database (LECTURE-RES-PRAC)'!BP215:CS215) / 'Grade computation'!H$6,""))),""),"")</f>
        <v/>
      </c>
      <c r="X218" s="232" t="str">
        <f t="shared" si="103"/>
        <v/>
      </c>
      <c r="Y218" s="25" t="str">
        <f>IF(B218 &lt;&gt; "",IF(AND('PRINTABLE (per grading)'!H$16="EXAM", 'PRINTABLE (per grading)'!B$13="Prelim"), IF(ISERROR(SUMIF('Exam (LECTURE ONLY)'!D$20:M$20, "CLO3", 'Exam (LECTURE ONLY)'!D220:M220) / 'Exam (LECTURE ONLY)'!AL$8), "", SUMIF('Exam (LECTURE ONLY)'!D$20:M$20, "CLO3", 'Exam (LECTURE ONLY)'!D220:M220) /'Exam (LECTURE ONLY)'!AL$8),
IF(AND('PRINTABLE (per grading)'!H$16="EXAM", 'PRINTABLE (per grading)'!B$13="Midterm"), IF(ISERROR(SUMIF('Exam (LECTURE ONLY)'!O$20:X$20, "CLO3", 'Exam (LECTURE ONLY)'!O220:X220) / 'Exam (LECTURE ONLY)'!AM$8), "", SUMIF('Exam (LECTURE ONLY)'!O$20:X$20, "CLO3", 'Exam (LECTURE ONLY)'!O220:X220) / 'Exam (LECTURE ONLY)'!AM$8),
IF(AND('PRINTABLE (per grading)'!H$16="EXAM", 'PRINTABLE (per grading)'!B$13="Final"), IF(ISERROR(SUMIF('Exam (LECTURE ONLY)'!Z$20:AI$20, "CLO3", 'Exam (LECTURE ONLY)'!Z220:AI220) / 'Exam (LECTURE ONLY)'!AN$8), "", SUMIF('Exam (LECTURE ONLY)'!Z$20:AI$20, "CLO3", 'Exam (LECTURE ONLY)'!Z220:AI220) / 'Exam (LECTURE ONLY)'!AN$8),
IF(AND('PRINTABLE (per grading)'!H$16="OUTPUT", 'PRINTABLE (per grading)'!B$13="Prelim"), IF(ISERROR(SUMIF(OUTPUT!C$20:M$20, "CLO3", OUTPUT!C220:M220) / OUTPUT!AL$8), "", SUMIF(OUTPUT!C$20:M$20, "CLO3", OUTPUT!C220:M220) / OUTPUT!AL$8),
IF(AND('PRINTABLE (per grading)'!H$16="OUTPUT", 'PRINTABLE (per grading)'!B$13="Midterm"), IF(ISERROR(SUMIF(OUTPUT!O$20:Y$20, "CLO3", OUTPUT!O220:Y220) / OUTPUT!AM$8), "", SUMIF(OUTPUT!O$20:Y$20, "CLO3", OUTPUT!O220:Y220) / OUTPUT!AM$8),
IF(AND('PRINTABLE (per grading)'!H$16="OUTPUT", 'PRINTABLE (per grading)'!B$13="Final"), IF(ISERROR(SUMIF(OUTPUT!AA$20:AI$20, "CLO3", OUTPUT!AA220:AI220) / OUTPUT!AN$8), "", SUMIF(OUTPUT!AA$20:AI$20, "CLO3", OUTPUT!AA220:AI220) / OUTPUT!AN$8),
"" )))))),"")</f>
        <v/>
      </c>
      <c r="Z218" s="232" t="str">
        <f t="shared" si="104"/>
        <v/>
      </c>
      <c r="AA218" s="233" t="str">
        <f t="shared" si="105"/>
        <v/>
      </c>
      <c r="AB218" s="25" t="str">
        <f>IF(B218 &lt;&gt; "", IFERROR(IF(C$16 = "PRELIM", SUMIF('Database (LECTURE-RES-PRAC)'!D$14:AG$14, "CLO4", 'Database (LECTURE-RES-PRAC)'!D215:AG215) / 'Grade computation'!F$7, IF(C$16 = "MIDTERM", SUMIF('Database (LECTURE-RES-PRAC)'!AJ$14:BM$14, "CLO4", 'Database (LECTURE-RES-PRAC)'!AJ215:BM215) / 'Grade computation'!G$7, IF(C$16 = "FINAL", SUMIF('Database (LECTURE-RES-PRAC)'!BP$14:CS$14, "CLO4", 'Database (LECTURE-RES-PRAC)'!BP215:CS215) / 'Grade computation'!H$7,""))),""),"")</f>
        <v/>
      </c>
      <c r="AC218" s="232" t="str">
        <f t="shared" si="106"/>
        <v/>
      </c>
      <c r="AD218" s="25" t="str">
        <f>IF(B218 &lt;&gt; "",IF(AND('PRINTABLE (per grading)'!H$16="EXAM", 'PRINTABLE (per grading)'!B$13="Prelim"), IF(ISERROR(SUMIF('Exam (LECTURE ONLY)'!D$20:M$20, "CLO4", 'Exam (LECTURE ONLY)'!D220:M220) / 'Exam (LECTURE ONLY)'!AL$9), "", SUMIF('Exam (LECTURE ONLY)'!D$20:M$20, "CLO4", 'Exam (LECTURE ONLY)'!D220:M220) /'Exam (LECTURE ONLY)'!AL$9),
IF(AND('PRINTABLE (per grading)'!H$16="EXAM", 'PRINTABLE (per grading)'!B$13="Midterm"), IF(ISERROR(SUMIF('Exam (LECTURE ONLY)'!O$20:X$20, "CLO4", 'Exam (LECTURE ONLY)'!O220:X220) / 'Exam (LECTURE ONLY)'!AM$9), "", SUMIF('Exam (LECTURE ONLY)'!O$20:X$20, "CLO4", 'Exam (LECTURE ONLY)'!O220:X220) / 'Exam (LECTURE ONLY)'!AM$9),
IF(AND('PRINTABLE (per grading)'!H$16="EXAM", 'PRINTABLE (per grading)'!B$13="Final"), IF(ISERROR(SUMIF('Exam (LECTURE ONLY)'!Z$20:AI$20, "CLO4", 'Exam (LECTURE ONLY)'!Z220:AI220) / 'Exam (LECTURE ONLY)'!AN$9), "", SUMIF('Exam (LECTURE ONLY)'!Z$20:AI$20, "CLO4", 'Exam (LECTURE ONLY)'!Z220:AI220) / 'Exam (LECTURE ONLY)'!AN$9),
IF(AND('PRINTABLE (per grading)'!H$16="OUTPUT", 'PRINTABLE (per grading)'!B$13="Prelim"), IF(ISERROR(SUMIF(OUTPUT!C$20:M$20, "CLO4", OUTPUT!C220:M220) / OUTPUT!AL$9), "", SUMIF(OUTPUT!C$20:M$20, "CLO4", OUTPUT!C220:M220) / OUTPUT!AL$9),
IF(AND('PRINTABLE (per grading)'!H$16="OUTPUT", 'PRINTABLE (per grading)'!B$13="Midterm"), IF(ISERROR(SUMIF(OUTPUT!O$20:Y$20, "CLO4", OUTPUT!O220:Y220) / OUTPUT!AM$9), "", SUMIF(OUTPUT!O$20:Y$20, "CLO4", OUTPUT!O220:Y220) / OUTPUT!AM$9),
IF(AND('PRINTABLE (per grading)'!H$16="OUTPUT", 'PRINTABLE (per grading)'!B$13="Final"), IF(ISERROR(SUMIF(OUTPUT!AA$20:AI$20, "CLO4", OUTPUT!AA220:AI220) / OUTPUT!AN$9), "", SUMIF(OUTPUT!AA$20:AI$20, "CLO4", OUTPUT!AA220:AI220) / OUTPUT!AN$9),
"")))))),"")</f>
        <v/>
      </c>
      <c r="AE218" s="232" t="str">
        <f t="shared" si="107"/>
        <v/>
      </c>
      <c r="AF218" s="233" t="str">
        <f t="shared" si="108"/>
        <v/>
      </c>
      <c r="AG218" s="25" t="str">
        <f>IF(B218 &lt;&gt; "", IFERROR(IF(C$16 = "PRELIM", SUMIF('Database (LECTURE-RES-PRAC)'!D$14:AG$14, "CLO5", 'Database (LECTURE-RES-PRAC)'!D215:AG215) / 'Grade computation'!F$8, IF(C$16 = "MIDTERM", SUMIF('Database (LECTURE-RES-PRAC)'!AJ$14:BM$14, "CLO5", 'Database (LECTURE-RES-PRAC)'!AJ215:BM215) / 'Grade computation'!G$8, IF(C$16 = "FINAL", SUMIF('Database (LECTURE-RES-PRAC)'!BP$14:CS$14, "CLO5", 'Database (LECTURE-RES-PRAC)'!BP215:CS215) / 'Grade computation'!H$8,""))),""),"")</f>
        <v/>
      </c>
      <c r="AH218" s="232" t="str">
        <f t="shared" si="109"/>
        <v/>
      </c>
      <c r="AI218" s="25" t="str">
        <f>IF(B218 &lt;&gt; "",IF(AND('PRINTABLE (per grading)'!H$16="EXAM", 'PRINTABLE (per grading)'!B$13="Prelim"), IF(ISERROR(SUMIF('Exam (LECTURE ONLY)'!D$20:M$20, "CLO5", 'Exam (LECTURE ONLY)'!D220:M220) / 'Exam (LECTURE ONLY)'!AL$10), "", SUMIF('Exam (LECTURE ONLY)'!D$20:M$20, "CLO5", 'Exam (LECTURE ONLY)'!D220:M220) /'Exam (LECTURE ONLY)'!AL$10),
IF(AND('PRINTABLE (per grading)'!H$16="EXAM", 'PRINTABLE (per grading)'!B$13="Midterm"), IF(ISERROR(SUMIF('Exam (LECTURE ONLY)'!O$20:X$20, "CLO5", 'Exam (LECTURE ONLY)'!O220:X220) / 'Exam (LECTURE ONLY)'!AM$10), "", SUMIF('Exam (LECTURE ONLY)'!O$20:X$20, "CLO5", 'Exam (LECTURE ONLY)'!O220:X220) / 'Exam (LECTURE ONLY)'!AM$10),
IF(AND('PRINTABLE (per grading)'!H$16="EXAM", 'PRINTABLE (per grading)'!B$13="Final"), IF(ISERROR(SUMIF('Exam (LECTURE ONLY)'!Z$20:AI$20, "CLO5", 'Exam (LECTURE ONLY)'!Z220:AI220) / 'Exam (LECTURE ONLY)'!AN$10), "", SUMIF('Exam (LECTURE ONLY)'!Z$20:AI$20, "CLO5", 'Exam (LECTURE ONLY)'!Z220:AI220) / 'Exam (LECTURE ONLY)'!AN$10),
IF(AND('PRINTABLE (per grading)'!H$16="OUTPUT", 'PRINTABLE (per grading)'!B$13="Prelim"), IF(ISERROR(SUMIF(OUTPUT!C$20:M$20, "CLO5", OUTPUT!C220:M220) / OUTPUT!AL$10), "", SUMIF(OUTPUT!C$20:M$20, "CLO5", OUTPUT!C220:M220) / OUTPUT!AL$10),
IF(AND('PRINTABLE (per grading)'!H$16="OUTPUT", 'PRINTABLE (per grading)'!B$13="Midterm"), IF(ISERROR(SUMIF(OUTPUT!O$20:Y$20, "CLO5", OUTPUT!O220:Y220) / OUTPUT!AM$10), "", SUMIF(OUTPUT!O$20:Y$20, "CLO5", OUTPUT!O220:Y220) / OUTPUT!AM$10),
IF(AND('PRINTABLE (per grading)'!H$16="OUTPUT", 'PRINTABLE (per grading)'!B$13="Final"), IF(ISERROR(SUMIF(OUTPUT!AA$20:AI$20, "CLO5", OUTPUT!AA220:AI220) / OUTPUT!AN$10), "", SUMIF(OUTPUT!AA$20:AI$20, "CLO5", OUTPUT!AA220:AI220) / OUTPUT!AN$10),
"")))))),"")</f>
        <v/>
      </c>
      <c r="AJ218" s="232" t="str">
        <f t="shared" si="110"/>
        <v/>
      </c>
      <c r="AK218" s="233" t="str">
        <f t="shared" si="111"/>
        <v/>
      </c>
      <c r="AL218" s="25" t="str">
        <f>IF(B218 &lt;&gt; "", IFERROR(IF(C$16 = "PRELIM", SUMIF('Database (LECTURE-RES-PRAC)'!D$14:AG$14, "CLO6", 'Database (LECTURE-RES-PRAC)'!D215:AG215) / 'Grade computation'!F$9, IF(C$16 = "MIDTERM", SUMIF('Database (LECTURE-RES-PRAC)'!AJ$14:BM$14, "CLO6", 'Database (LECTURE-RES-PRAC)'!AJ215:BM215) / 'Grade computation'!G$9, IF(C$16 = "FINAL", SUMIF('Database (LECTURE-RES-PRAC)'!BP$14:CS$14, "CLO6", 'Database (LECTURE-RES-PRAC)'!BP215:CS215) / 'Grade computation'!H$9,""))),""),"")</f>
        <v/>
      </c>
      <c r="AM218" s="232" t="str">
        <f t="shared" si="112"/>
        <v/>
      </c>
      <c r="AN218" s="25" t="str">
        <f>IF(B218 &lt;&gt; "",IF(AND('PRINTABLE (per grading)'!H$16="EXAM", 'PRINTABLE (per grading)'!B$13="Prelim"), IF(ISERROR(SUMIF('Exam (LECTURE ONLY)'!D$20:M$20, "CLO6", 'Exam (LECTURE ONLY)'!D220:M220) / 'Exam (LECTURE ONLY)'!AL$11), "", SUMIF('Exam (LECTURE ONLY)'!D$20:M$20, "CLO6", 'Exam (LECTURE ONLY)'!D220:M220) /'Exam (LECTURE ONLY)'!AL$11),
IF(AND('PRINTABLE (per grading)'!H$16="EXAM", 'PRINTABLE (per grading)'!B$13="Midterm"), IF(ISERROR(SUMIF('Exam (LECTURE ONLY)'!O$20:X$20, "CLO6", 'Exam (LECTURE ONLY)'!O220:X220) / 'Exam (LECTURE ONLY)'!AM$11), "", SUMIF('Exam (LECTURE ONLY)'!O$20:X$20, "CLO6", 'Exam (LECTURE ONLY)'!O220:X220) / 'Exam (LECTURE ONLY)'!AM$11),
IF(AND('PRINTABLE (per grading)'!H$16="EXAM", 'PRINTABLE (per grading)'!B$13="Final"), IF(ISERROR(SUMIF('Exam (LECTURE ONLY)'!Z$20:AI$20, "CLO6", 'Exam (LECTURE ONLY)'!Z220:AI220) / 'Exam (LECTURE ONLY)'!AN$11), "", SUMIF('Exam (LECTURE ONLY)'!Z$20:AI$20, "CLO6", 'Exam (LECTURE ONLY)'!Z220:AI220) / 'Exam (LECTURE ONLY)'!AN$11),
IF(AND('PRINTABLE (per grading)'!H$16="OUTPUT", 'PRINTABLE (per grading)'!B$13="Prelim"), IF(ISERROR(SUMIF(OUTPUT!C$20:M$20, "CLO6", OUTPUT!C220:M220) / OUTPUT!AL$11), "", SUMIF(OUTPUT!C$20:M$20, "CLO6", OUTPUT!C220:M220) / OUTPUT!AL$11),
IF(AND('PRINTABLE (per grading)'!H$16="OUTPUT", 'PRINTABLE (per grading)'!B$13="Midterm"), IF(ISERROR(SUMIF(OUTPUT!O$20:Y$20, "CLO6", OUTPUT!O220:Y220) / OUTPUT!AM$11), "", SUMIF(OUTPUT!O$20:Y$20, "CLO6", OUTPUT!O220:Y220) / OUTPUT!AM$11),
IF(AND('PRINTABLE (per grading)'!H$16="OUTPUT", 'PRINTABLE (per grading)'!B$13="Final"), IF(ISERROR(SUMIF(OUTPUT!AA$20:AI$20, "CLO6", OUTPUT!AA220:AI220) / OUTPUT!AN$11), "", SUMIF(OUTPUT!AA$20:AI$20, "CLO6", OUTPUT!AA220:AI220) / OUTPUT!AN$11),
"")))))),"")</f>
        <v/>
      </c>
      <c r="AO218" s="232" t="str">
        <f t="shared" si="113"/>
        <v/>
      </c>
      <c r="AP218" s="233" t="str">
        <f t="shared" si="114"/>
        <v/>
      </c>
      <c r="AQ218" s="25" t="str">
        <f>IF(B218 &lt;&gt; "", IFERROR(IF(C$16 = "PRELIM", SUMIF('Database (LECTURE-RES-PRAC)'!D$14:AG$14, "CLO7", 'Database (LECTURE-RES-PRAC)'!D215:AG215) / 'Grade computation'!F$10, IF(C$16 = "MIDTERM", SUMIF('Database (LECTURE-RES-PRAC)'!AJ$14:BM$14, "CLO7", 'Database (LECTURE-RES-PRAC)'!AJ215:BM215) / 'Grade computation'!G$10, IF(C$16 = "FINAL", SUMIF('Database (LECTURE-RES-PRAC)'!BP$14:CS$14, "CLO7", 'Database (LECTURE-RES-PRAC)'!BP215:CS215) / 'Grade computation'!H$10,""))),""),"")</f>
        <v/>
      </c>
      <c r="AR218" s="232" t="str">
        <f t="shared" si="115"/>
        <v/>
      </c>
      <c r="AS218" s="25" t="str">
        <f>IF(B218 &lt;&gt; "",IF(AND('PRINTABLE (per grading)'!H$16="EXAM", 'PRINTABLE (per grading)'!B$13="Prelim"), IF(ISERROR(SUMIF('Exam (LECTURE ONLY)'!D$20:M$20, "CLO7", 'Exam (LECTURE ONLY)'!D220:M220) / 'Exam (LECTURE ONLY)'!AL$12), "", SUMIF('Exam (LECTURE ONLY)'!D$20:M$20, "CLO7", 'Exam (LECTURE ONLY)'!D220:M220) /'Exam (LECTURE ONLY)'!AL$12),
IF(AND('PRINTABLE (per grading)'!H$16="EXAM", 'PRINTABLE (per grading)'!B$13="Midterm"), IF(ISERROR(SUMIF('Exam (LECTURE ONLY)'!O$20:X$20, "CLO7", 'Exam (LECTURE ONLY)'!O220:X220) / 'Exam (LECTURE ONLY)'!AM$12), "", SUMIF('Exam (LECTURE ONLY)'!O$20:X$20, "CLO7", 'Exam (LECTURE ONLY)'!O220:X220) / 'Exam (LECTURE ONLY)'!AM$12),
IF(AND('PRINTABLE (per grading)'!H$16="EXAM", 'PRINTABLE (per grading)'!B$13="Final"), IF(ISERROR(SUMIF('Exam (LECTURE ONLY)'!Z$20:AI$20, "CLO7", 'Exam (LECTURE ONLY)'!Z220:AI220) / 'Exam (LECTURE ONLY)'!AN$12), "", SUMIF('Exam (LECTURE ONLY)'!Z$20:AI$20, "CLO7", 'Exam (LECTURE ONLY)'!Z220:AI220) / 'Exam (LECTURE ONLY)'!AN$12),
IF(AND('PRINTABLE (per grading)'!H$16="OUTPUT", 'PRINTABLE (per grading)'!B$13="Prelim"), IF(ISERROR(SUMIF(OUTPUT!C$20:M$20, "CLO7", OUTPUT!C220:M220) / OUTPUT!AL$12), "", SUMIF(OUTPUT!C$20:M$20, "CLO7", OUTPUT!C220:M220) / OUTPUT!AL$12),
IF(AND('PRINTABLE (per grading)'!H$16="OUTPUT", 'PRINTABLE (per grading)'!B$13="Midterm"), IF(ISERROR(SUMIF(OUTPUT!O$20:Y$20, "CLO7", OUTPUT!O220:Y220) / OUTPUT!AM$12), "", SUMIF(OUTPUT!O$20:Y$20, "CLO7", OUTPUT!O220:Y220) / OUTPUT!AM$12),
IF(AND('PRINTABLE (per grading)'!H$16="OUTPUT", 'PRINTABLE (per grading)'!B$13="Final"), IF(ISERROR(SUMIF(OUTPUT!AA$20:AI$20, "CLO7", OUTPUT!AA220:AI220) / OUTPUT!AN$12), "", SUMIF(OUTPUT!AA$20:AI$20, "CLO7", OUTPUT!AA220:AI220) / OUTPUT!AN$12),
"")))))),"")</f>
        <v/>
      </c>
      <c r="AT218" s="232" t="str">
        <f t="shared" si="116"/>
        <v/>
      </c>
      <c r="AU218" s="233" t="str">
        <f t="shared" si="117"/>
        <v/>
      </c>
      <c r="AV218" s="25" t="str">
        <f>IF(B218 &lt;&gt; "", IFERROR(IF(C$16 = "PRELIM", SUMIF('Database (LECTURE-RES-PRAC)'!D$14:AG$14, "CLO8", 'Database (LECTURE-RES-PRAC)'!D215:AG215) / 'Grade computation'!F$11, IF(C$16 = "MIDTERM", SUMIF('Database (LECTURE-RES-PRAC)'!AJ$14:BM$14, "CLO8", 'Database (LECTURE-RES-PRAC)'!AJ215:BM215) / 'Grade computation'!G$11, IF(C$16 = "FINAL", SUMIF('Database (LECTURE-RES-PRAC)'!BP$14:CS$14, "CLO8", 'Database (LECTURE-RES-PRAC)'!BP215:CS215) / 'Grade computation'!H$11,""))),""),"")</f>
        <v/>
      </c>
      <c r="AW218" s="232" t="str">
        <f t="shared" si="118"/>
        <v/>
      </c>
      <c r="AX218" s="25" t="str">
        <f>IF(B218 &lt;&gt; "",IF(AND('PRINTABLE (per grading)'!H$16="EXAM", 'PRINTABLE (per grading)'!B$13="Prelim"), IF(ISERROR(SUMIF('Exam (LECTURE ONLY)'!D$20:M$20, "CLO8", 'Exam (LECTURE ONLY)'!D220:M220) / 'Exam (LECTURE ONLY)'!AL$13), "", SUMIF('Exam (LECTURE ONLY)'!D$20:M$20, "CLO8", 'Exam (LECTURE ONLY)'!D220:M220) /'Exam (LECTURE ONLY)'!AL$13),
IF(AND('PRINTABLE (per grading)'!H$16="EXAM", 'PRINTABLE (per grading)'!B$13="Midterm"), IF(ISERROR(SUMIF('Exam (LECTURE ONLY)'!O$20:X$20, "CLO8", 'Exam (LECTURE ONLY)'!O220:X220) / 'Exam (LECTURE ONLY)'!AM$13), "", SUMIF('Exam (LECTURE ONLY)'!O$20:X$20, "CLO8", 'Exam (LECTURE ONLY)'!O220:X220) / 'Exam (LECTURE ONLY)'!AM$13),
IF(AND('PRINTABLE (per grading)'!H$16="EXAM", 'PRINTABLE (per grading)'!B$13="Final"), IF(ISERROR(SUMIF('Exam (LECTURE ONLY)'!Z$20:AI$20, "CLO8", 'Exam (LECTURE ONLY)'!Z220:AI220) / 'Exam (LECTURE ONLY)'!AN$13), "", SUMIF('Exam (LECTURE ONLY)'!Z$20:AI$20, "CLO8", 'Exam (LECTURE ONLY)'!Z220:AI220) / 'Exam (LECTURE ONLY)'!AN$13),
IF(AND('PRINTABLE (per grading)'!H$16="OUTPUT", 'PRINTABLE (per grading)'!B$13="Prelim"), IF(ISERROR(SUMIF(OUTPUT!C$20:M$20, "CLO8", OUTPUT!C220:M220) / OUTPUT!AL$13), "", SUMIF(OUTPUT!C$20:M$20, "CLO8", OUTPUT!C220:M220) / OUTPUT!AL$13),
IF(AND('PRINTABLE (per grading)'!H$16="OUTPUT", 'PRINTABLE (per grading)'!B$13="Midterm"), IF(ISERROR(SUMIF(OUTPUT!O$20:Y$20, "CLO8", OUTPUT!O220:Y220) / OUTPUT!AM$13), "", SUMIF(OUTPUT!O$20:Y$20, "CLO8", OUTPUT!O220:Y220) / OUTPUT!AM$13),
IF(AND('PRINTABLE (per grading)'!H$16="OUTPUT", 'PRINTABLE (per grading)'!B$13="Final"), IF(ISERROR(SUMIF(OUTPUT!AA$20:AI$20, "CLO8", OUTPUT!AA220:AI220) / OUTPUT!AN$13), "", SUMIF(OUTPUT!AA$20:AI$20, "CLO8", OUTPUT!AA220:AI220) / OUTPUT!AN$13),
"")))))),"")</f>
        <v/>
      </c>
      <c r="AY218" s="232" t="str">
        <f t="shared" si="119"/>
        <v/>
      </c>
      <c r="AZ218" s="233" t="str">
        <f t="shared" si="120"/>
        <v/>
      </c>
      <c r="BA218" s="25" t="str">
        <f>IF(B218 &lt;&gt; "", IFERROR(IF(C$16 = "PRELIM", SUMIF('Database (LECTURE-RES-PRAC)'!D$14:AG$14, "CLO9", 'Database (LECTURE-RES-PRAC)'!D215:AG215) / 'Grade computation'!F$12, IF(C$16 = "MIDTERM", SUMIF('Database (LECTURE-RES-PRAC)'!AJ$14:BM$14, "CLO9", 'Database (LECTURE-RES-PRAC)'!AJ215:BM215) / 'Grade computation'!G$12, IF(C$16 = "FINAL", SUMIF('Database (LECTURE-RES-PRAC)'!BP$14:CS$14, "CLO9", 'Database (LECTURE-RES-PRAC)'!BP215:CS215) / 'Grade computation'!H$12,""))),""),"")</f>
        <v/>
      </c>
      <c r="BB218" s="232" t="str">
        <f t="shared" si="121"/>
        <v/>
      </c>
      <c r="BC218" s="25" t="str">
        <f>IF(B218 &lt;&gt; "",IF(AND('PRINTABLE (per grading)'!H$16="EXAM", 'PRINTABLE (per grading)'!B$13="Prelim"), IF(ISERROR(SUMIF('Exam (LECTURE ONLY)'!D$20:M$20, "CLO9", 'Exam (LECTURE ONLY)'!D220:M220) / 'Exam (LECTURE ONLY)'!AL$14), "", SUMIF('Exam (LECTURE ONLY)'!D$20:M$20, "CLO9", 'Exam (LECTURE ONLY)'!D220:M220) /'Exam (LECTURE ONLY)'!AL$14),
IF(AND('PRINTABLE (per grading)'!H$16="EXAM", 'PRINTABLE (per grading)'!B$13="Midterm"), IF(ISERROR(SUMIF('Exam (LECTURE ONLY)'!O$20:X$20, "CLO9", 'Exam (LECTURE ONLY)'!O220:X220) / 'Exam (LECTURE ONLY)'!AM$14), "", SUMIF('Exam (LECTURE ONLY)'!O$20:X$20, "CLO9", 'Exam (LECTURE ONLY)'!O220:X220) / 'Exam (LECTURE ONLY)'!AM$14),
IF(AND('PRINTABLE (per grading)'!H$16="EXAM", 'PRINTABLE (per grading)'!B$13="Final"), IF(ISERROR(SUMIF('Exam (LECTURE ONLY)'!Z$20:AI$20, "CLO9", 'Exam (LECTURE ONLY)'!Z220:AI220) / 'Exam (LECTURE ONLY)'!AN$14), "", SUMIF('Exam (LECTURE ONLY)'!Z$20:AI$20, "CLO9", 'Exam (LECTURE ONLY)'!Z220:AI220) / 'Exam (LECTURE ONLY)'!AN$14),
IF(AND('PRINTABLE (per grading)'!H$16="OUTPUT", 'PRINTABLE (per grading)'!B$13="Prelim"), IF(ISERROR(SUMIF(OUTPUT!C$20:M$20, "CLO9", OUTPUT!C220:M220) / OUTPUT!AL$14), "", SUMIF(OUTPUT!C$20:M$20, "CLO9", OUTPUT!C220:M220) / OUTPUT!AL$14),
IF(AND('PRINTABLE (per grading)'!H$16="OUTPUT", 'PRINTABLE (per grading)'!B$13="Midterm"), IF(ISERROR(SUMIF(OUTPUT!O$20:Y$20, "CLO9", OUTPUT!O220:Y220) / OUTPUT!AM$14), "", SUMIF(OUTPUT!O$20:Y$20, "CLO9", OUTPUT!O220:Y220) / OUTPUT!AM$14),
IF(AND('PRINTABLE (per grading)'!H$16="OUTPUT", 'PRINTABLE (per grading)'!B$13="Final"), IF(ISERROR(SUMIF(OUTPUT!AA$20:AI$20, "CLO9", OUTPUT!AA220:AI220) / OUTPUT!AN$14), "", SUMIF(OUTPUT!AA$20:AI$20, "CLO9", OUTPUT!AA220:AI220) / OUTPUT!AN$14),
"")))))),"")</f>
        <v/>
      </c>
      <c r="BD218" s="232" t="str">
        <f t="shared" si="122"/>
        <v/>
      </c>
      <c r="BE218" s="233" t="str">
        <f t="shared" si="123"/>
        <v/>
      </c>
      <c r="BF218" s="25" t="str">
        <f>IF(B218 &lt;&gt; "", IFERROR(IF(C$16 = "PRELIM", SUMIF('Database (LECTURE-RES-PRAC)'!D$14:AG$14, "CLO10", 'Database (LECTURE-RES-PRAC)'!D215:AG215) / 'Grade computation'!F$13, IF(C$16 = "MIDTERM", SUMIF('Database (LECTURE-RES-PRAC)'!AJ$14:BM$14, "CLO10", 'Database (LECTURE-RES-PRAC)'!AJ215:BM215) / 'Grade computation'!G$13, IF(C$16 = "FINAL", SUMIF('Database (LECTURE-RES-PRAC)'!BP$14:CS$14, "CLO10", 'Database (LECTURE-RES-PRAC)'!BP215:CS215) / 'Grade computation'!H$13,""))),""),"")</f>
        <v/>
      </c>
      <c r="BG218" s="232" t="str">
        <f t="shared" si="124"/>
        <v/>
      </c>
      <c r="BH218" s="25" t="str">
        <f>IF(B218 &lt;&gt; "",IF(AND('PRINTABLE (per grading)'!H$16="EXAM", 'PRINTABLE (per grading)'!B$13="Prelim"), IF(ISERROR(SUMIF('Exam (LECTURE ONLY)'!D$20:M$20, "CLO10", 'Exam (LECTURE ONLY)'!D220:M220) / 'Exam (LECTURE ONLY)'!AL$15), "", SUMIF('Exam (LECTURE ONLY)'!D$20:M$20, "CLO10", 'Exam (LECTURE ONLY)'!D220:M220) /'Exam (LECTURE ONLY)'!AL$15),
IF(AND('PRINTABLE (per grading)'!H$16="EXAM", 'PRINTABLE (per grading)'!B$13="Midterm"), IF(ISERROR(SUMIF('Exam (LECTURE ONLY)'!O$20:X$20, "CLO10", 'Exam (LECTURE ONLY)'!O220:X220) / 'Exam (LECTURE ONLY)'!AM$15), "", SUMIF('Exam (LECTURE ONLY)'!O$20:X$20, "CLO10", 'Exam (LECTURE ONLY)'!O220:X220) / 'Exam (LECTURE ONLY)'!AM$15),
IF(AND('PRINTABLE (per grading)'!H$16="EXAM", 'PRINTABLE (per grading)'!B$13="Final"), IF(ISERROR(SUMIF('Exam (LECTURE ONLY)'!Z$20:AI$20, "CLO10", 'Exam (LECTURE ONLY)'!Z220:AI220) / 'Exam (LECTURE ONLY)'!AN$15), "", SUMIF('Exam (LECTURE ONLY)'!Z$20:AI$20, "CLO10", 'Exam (LECTURE ONLY)'!Z220:AI220) / 'Exam (LECTURE ONLY)'!AN$15),
IF(AND('PRINTABLE (per grading)'!H$16="OUTPUT", 'PRINTABLE (per grading)'!B$13="Prelim"), IF(ISERROR(SUMIF(OUTPUT!C$20:M$20, "CLO10", OUTPUT!C220:M220) / OUTPUT!AL$15), "", SUMIF(OUTPUT!C$20:M$20, "CLO10", OUTPUT!C220:M220) / OUTPUT!AL$15),
IF(AND('PRINTABLE (per grading)'!H$16="OUTPUT", 'PRINTABLE (per grading)'!B$13="Midterm"), IF(ISERROR(SUMIF(OUTPUT!O$20:Y$20, "CLO10", OUTPUT!O220:Y220) / OUTPUT!AM$15), "", SUMIF(OUTPUT!O$20:Y$20, "CLO10", OUTPUT!O220:Y220) / OUTPUT!AM$15),
IF(AND('PRINTABLE (per grading)'!H$16="OUTPUT", 'PRINTABLE (per grading)'!B$13="Final"), IF(ISERROR(SUMIF(OUTPUT!AA$20:AI$20, "CLO10", OUTPUT!AA220:AI220) / OUTPUT!AN$15), "", SUMIF(OUTPUT!AA$20:AI$20, "CLO10", OUTPUT!AA220:AI220) / OUTPUT!AN$15),
"")))))),"")</f>
        <v/>
      </c>
      <c r="BI218" s="232" t="str">
        <f t="shared" si="125"/>
        <v/>
      </c>
      <c r="BJ218" s="233" t="str">
        <f t="shared" si="126"/>
        <v/>
      </c>
      <c r="BK218" s="2"/>
    </row>
    <row r="219" spans="1:63" ht="20.100000000000001" customHeight="1">
      <c r="A219" s="118" t="str">
        <f>IF(ISBLANK('Database (LECTURE-RES-PRAC)'!A216),"",'Database (LECTURE-RES-PRAC)'!A216)</f>
        <v/>
      </c>
      <c r="B219" s="119" t="str">
        <f>IF(ISBLANK('Database (LECTURE-RES-PRAC)'!B216),"",'Database (LECTURE-RES-PRAC)'!B216)</f>
        <v/>
      </c>
      <c r="C219" s="134" t="str">
        <f>IF(B219&lt;&gt;"",IF(C$16="PRELIM",'Grade computation'!C219, IF(C$16="MIDTERM",'Grade computation'!K219, IF(C$16="FINAL",'Grade computation'!S219,""))),"")</f>
        <v/>
      </c>
      <c r="D219" s="135" t="str">
        <f t="shared" si="1"/>
        <v/>
      </c>
      <c r="E219" s="134" t="str">
        <f>IF(B219&lt;&gt;"", IF(C$16="PRELIM",'Grade computation'!E219, IF(C$16="MIDTERM",'Grade computation'!M219, IF(C$16="FINAL",'Grade computation'!U219,""))),"")</f>
        <v/>
      </c>
      <c r="F219" s="136" t="str">
        <f t="shared" si="2"/>
        <v/>
      </c>
      <c r="G219" s="137" t="str">
        <f t="shared" si="3"/>
        <v/>
      </c>
      <c r="H219" s="207" t="str">
        <f>IF(B219&lt;&gt;"",IF(C$16="PRELIM", 'Grade computation'!H219, IF(C$16="MIDTERM", 'Grade computation'!P219, IF(C$16="FINAL",'Grade computation'!X219, ""))),"")</f>
        <v/>
      </c>
      <c r="I219" s="137" t="str">
        <f t="shared" si="4"/>
        <v/>
      </c>
      <c r="J219" s="139" t="str">
        <f t="shared" si="5"/>
        <v/>
      </c>
      <c r="K219" s="377" t="str">
        <f t="shared" si="6"/>
        <v/>
      </c>
      <c r="L219" s="434"/>
      <c r="M219" s="25" t="str">
        <f>IF(B219 &lt;&gt; "", IFERROR(IF(C$16 = "PRELIM", SUMIF('Database (LECTURE-RES-PRAC)'!D$14:AG$14, "CLO1", 'Database (LECTURE-RES-PRAC)'!D216:AG216) / 'Grade computation'!F$4, IF(C$16 = "MIDTERM", SUMIF('Database (LECTURE-RES-PRAC)'!AJ$14:BM$14, "CLO1", 'Database (LECTURE-RES-PRAC)'!AJ216:BM216) / 'Grade computation'!G$4, IF(C$16 = "FINAL", SUMIF('Database (LECTURE-RES-PRAC)'!BP$14:CS$14, "CLO1", 'Database (LECTURE-RES-PRAC)'!BP216:CS216) / 'Grade computation'!H$4,""))),""),"")</f>
        <v/>
      </c>
      <c r="N219" s="232" t="str">
        <f t="shared" si="97"/>
        <v/>
      </c>
      <c r="O219" s="25" t="str">
        <f>IF(B219 &lt;&gt; "",IF(AND('PRINTABLE (per grading)'!H$16="EXAM", 'PRINTABLE (per grading)'!B$13="Prelim"), IF(ISERROR(SUMIF('Exam (LECTURE ONLY)'!D$20:M$20, "CLO1", 'Exam (LECTURE ONLY)'!D221:M221) / 'Exam (LECTURE ONLY)'!AL$6), "", SUMIF('Exam (LECTURE ONLY)'!D$20:M$20, "CLO1", 'Exam (LECTURE ONLY)'!D221:M221) /'Exam (LECTURE ONLY)'!AL$6),
IF(AND('PRINTABLE (per grading)'!H$16="EXAM", 'PRINTABLE (per grading)'!B$13="Midterm"), IF(ISERROR(SUMIF('Exam (LECTURE ONLY)'!O$20:X$20, "CLO1", 'Exam (LECTURE ONLY)'!O221:X221) / 'Exam (LECTURE ONLY)'!AM$6), "", SUMIF('Exam (LECTURE ONLY)'!O$20:X$20, "CLO1", 'Exam (LECTURE ONLY)'!O221:X221) / 'Exam (LECTURE ONLY)'!AM$6),
IF(AND('PRINTABLE (per grading)'!H$16="EXAM", 'PRINTABLE (per grading)'!B$13="Final"), IF(ISERROR(SUMIF('Exam (LECTURE ONLY)'!Z$20:AI$20, "CLO1", 'Exam (LECTURE ONLY)'!Z221:AI221) / 'Exam (LECTURE ONLY)'!AN$6), "", SUMIF('Exam (LECTURE ONLY)'!Z$20:AI$20, "CLO1", 'Exam (LECTURE ONLY)'!Z221:AI221) / 'Exam (LECTURE ONLY)'!AN$6),
IF(AND('PRINTABLE (per grading)'!H$16="OUTPUT", 'PRINTABLE (per grading)'!B$13="Prelim"), IF(ISERROR(SUMIF(OUTPUT!C$20:M$20, "CLO1", OUTPUT!C221:M221) / OUTPUT!AL$6), "", SUMIF(OUTPUT!C$20:M$20, "CLO1", OUTPUT!C221:M221) / OUTPUT!AL$6),
IF(AND('PRINTABLE (per grading)'!H$16="OUTPUT", 'PRINTABLE (per grading)'!B$13="Midterm"), IF(ISERROR(SUMIF(OUTPUT!O$20:Y$20, "CLO1", OUTPUT!O221:Y221) / OUTPUT!AM$6), "", SUMIF(OUTPUT!O$20:Y$20, "CLO1", OUTPUT!O221:Y221) / OUTPUT!AM$6),
IF(AND('PRINTABLE (per grading)'!H$16="OUTPUT", 'PRINTABLE (per grading)'!B$13="Final"), IF(ISERROR(SUMIF(OUTPUT!AA$20:AI$20, "CLO1", OUTPUT!AA221:AI221) / OUTPUT!AN$6), "", SUMIF(OUTPUT!AA$20:AI$20, "CLO1", OUTPUT!AA221:AI221) / OUTPUT!AN$6),
"")))))),"")</f>
        <v/>
      </c>
      <c r="P219" s="232" t="str">
        <f t="shared" si="98"/>
        <v/>
      </c>
      <c r="Q219" s="233" t="str">
        <f t="shared" si="99"/>
        <v/>
      </c>
      <c r="R219" s="25" t="str">
        <f>IF(B219 &lt;&gt; "", IFERROR(IF(C$16 = "PRELIM", SUMIF('Database (LECTURE-RES-PRAC)'!D$14:AG$14, "CLO2", 'Database (LECTURE-RES-PRAC)'!D216:AG216) / 'Grade computation'!F$5, IF(C$16 = "MIDTERM", SUMIF('Database (LECTURE-RES-PRAC)'!AJ$14:BM$14, "CLO2", 'Database (LECTURE-RES-PRAC)'!AJ216:BM216) / 'Grade computation'!G$5, IF(C$16 = "FINAL", SUMIF('Database (LECTURE-RES-PRAC)'!BP$14:CS$14, "CLO2", 'Database (LECTURE-RES-PRAC)'!BP216:CS216) / 'Grade computation'!H$5,""))),""),"")</f>
        <v/>
      </c>
      <c r="S219" s="232" t="str">
        <f t="shared" si="100"/>
        <v/>
      </c>
      <c r="T219" s="25" t="str">
        <f>IF(B219 &lt;&gt; "",IF(AND('PRINTABLE (per grading)'!H$16="EXAM", 'PRINTABLE (per grading)'!B$13="Prelim"), IF(ISERROR(SUMIF('Exam (LECTURE ONLY)'!D$20:M$20, "CLO2", 'Exam (LECTURE ONLY)'!D221:M221) / 'Exam (LECTURE ONLY)'!AL$7), "", SUMIF('Exam (LECTURE ONLY)'!D$20:M$20, "CLO2", 'Exam (LECTURE ONLY)'!D221:M221) /'Exam (LECTURE ONLY)'!AL$7),
IF(AND('PRINTABLE (per grading)'!H$16="EXAM", 'PRINTABLE (per grading)'!B$13="Midterm"), IF(ISERROR(SUMIF('Exam (LECTURE ONLY)'!O$20:X$20, "CLO2", 'Exam (LECTURE ONLY)'!O221:X221) / 'Exam (LECTURE ONLY)'!AM$7), "", SUMIF('Exam (LECTURE ONLY)'!O$20:X$20, "CLO2", 'Exam (LECTURE ONLY)'!O221:X221) / 'Exam (LECTURE ONLY)'!AM$7),
IF(AND('PRINTABLE (per grading)'!H$16="EXAM", 'PRINTABLE (per grading)'!B$13="Final"), IF(ISERROR(SUMIF('Exam (LECTURE ONLY)'!Z$20:AI$20, "CLO2", 'Exam (LECTURE ONLY)'!Z221:AI221) / 'Exam (LECTURE ONLY)'!AN$7), "", SUMIF('Exam (LECTURE ONLY)'!Z$20:AI$20, "CLO2", 'Exam (LECTURE ONLY)'!Z221:AI221) / 'Exam (LECTURE ONLY)'!AN$7),
IF(AND('PRINTABLE (per grading)'!H$16="OUTPUT", 'PRINTABLE (per grading)'!B$13="Prelim"), IF(ISERROR(SUMIF(OUTPUT!C$20:M$20, "CLO2", OUTPUT!C221:M221) / OUTPUT!AL$7), "", SUMIF(OUTPUT!C$20:M$20, "CLO2", OUTPUT!C221:M221) / OUTPUT!AL$7),
IF(AND('PRINTABLE (per grading)'!H$16="OUTPUT", 'PRINTABLE (per grading)'!B$13="Midterm"), IF(ISERROR(SUMIF(OUTPUT!O$20:Y$20, "CLO2", OUTPUT!O221:Y221) / OUTPUT!AM$7), "", SUMIF(OUTPUT!O$20:Y$20, "CLO2", OUTPUT!O221:Y221) / OUTPUT!AM$7),
IF(AND('PRINTABLE (per grading)'!H$16="OUTPUT", 'PRINTABLE (per grading)'!B$13="Final"), IF(ISERROR(SUMIF(OUTPUT!AA$20:AI$20, "CLO2", OUTPUT!AA221:AI221) / OUTPUT!AN$7), "", SUMIF(OUTPUT!AA$20:AI$20, "CLO2", OUTPUT!AA221:AI221) / OUTPUT!AN$7),
"")))))),"")</f>
        <v/>
      </c>
      <c r="U219" s="232" t="str">
        <f t="shared" si="101"/>
        <v/>
      </c>
      <c r="V219" s="233" t="str">
        <f t="shared" si="102"/>
        <v/>
      </c>
      <c r="W219" s="25" t="str">
        <f>IF(B219 &lt;&gt; "", IFERROR(IF(C$16 = "PRELIM", SUMIF('Database (LECTURE-RES-PRAC)'!D$14:AG$14, "CLO3", 'Database (LECTURE-RES-PRAC)'!D216:AG216) / 'Grade computation'!F$6, IF(C$16 = "MIDTERM", SUMIF('Database (LECTURE-RES-PRAC)'!AJ$14:BM$14, "CLO3", 'Database (LECTURE-RES-PRAC)'!AJ216:BM216) / 'Grade computation'!G$6, IF(C$16 = "FINAL", SUMIF('Database (LECTURE-RES-PRAC)'!BP$14:CS$14, "CLO3", 'Database (LECTURE-RES-PRAC)'!BP216:CS216) / 'Grade computation'!H$6,""))),""),"")</f>
        <v/>
      </c>
      <c r="X219" s="232" t="str">
        <f t="shared" si="103"/>
        <v/>
      </c>
      <c r="Y219" s="25" t="str">
        <f>IF(B219 &lt;&gt; "",IF(AND('PRINTABLE (per grading)'!H$16="EXAM", 'PRINTABLE (per grading)'!B$13="Prelim"), IF(ISERROR(SUMIF('Exam (LECTURE ONLY)'!D$20:M$20, "CLO3", 'Exam (LECTURE ONLY)'!D221:M221) / 'Exam (LECTURE ONLY)'!AL$8), "", SUMIF('Exam (LECTURE ONLY)'!D$20:M$20, "CLO3", 'Exam (LECTURE ONLY)'!D221:M221) /'Exam (LECTURE ONLY)'!AL$8),
IF(AND('PRINTABLE (per grading)'!H$16="EXAM", 'PRINTABLE (per grading)'!B$13="Midterm"), IF(ISERROR(SUMIF('Exam (LECTURE ONLY)'!O$20:X$20, "CLO3", 'Exam (LECTURE ONLY)'!O221:X221) / 'Exam (LECTURE ONLY)'!AM$8), "", SUMIF('Exam (LECTURE ONLY)'!O$20:X$20, "CLO3", 'Exam (LECTURE ONLY)'!O221:X221) / 'Exam (LECTURE ONLY)'!AM$8),
IF(AND('PRINTABLE (per grading)'!H$16="EXAM", 'PRINTABLE (per grading)'!B$13="Final"), IF(ISERROR(SUMIF('Exam (LECTURE ONLY)'!Z$20:AI$20, "CLO3", 'Exam (LECTURE ONLY)'!Z221:AI221) / 'Exam (LECTURE ONLY)'!AN$8), "", SUMIF('Exam (LECTURE ONLY)'!Z$20:AI$20, "CLO3", 'Exam (LECTURE ONLY)'!Z221:AI221) / 'Exam (LECTURE ONLY)'!AN$8),
IF(AND('PRINTABLE (per grading)'!H$16="OUTPUT", 'PRINTABLE (per grading)'!B$13="Prelim"), IF(ISERROR(SUMIF(OUTPUT!C$20:M$20, "CLO3", OUTPUT!C221:M221) / OUTPUT!AL$8), "", SUMIF(OUTPUT!C$20:M$20, "CLO3", OUTPUT!C221:M221) / OUTPUT!AL$8),
IF(AND('PRINTABLE (per grading)'!H$16="OUTPUT", 'PRINTABLE (per grading)'!B$13="Midterm"), IF(ISERROR(SUMIF(OUTPUT!O$20:Y$20, "CLO3", OUTPUT!O221:Y221) / OUTPUT!AM$8), "", SUMIF(OUTPUT!O$20:Y$20, "CLO3", OUTPUT!O221:Y221) / OUTPUT!AM$8),
IF(AND('PRINTABLE (per grading)'!H$16="OUTPUT", 'PRINTABLE (per grading)'!B$13="Final"), IF(ISERROR(SUMIF(OUTPUT!AA$20:AI$20, "CLO3", OUTPUT!AA221:AI221) / OUTPUT!AN$8), "", SUMIF(OUTPUT!AA$20:AI$20, "CLO3", OUTPUT!AA221:AI221) / OUTPUT!AN$8),
"" )))))),"")</f>
        <v/>
      </c>
      <c r="Z219" s="232" t="str">
        <f t="shared" si="104"/>
        <v/>
      </c>
      <c r="AA219" s="233" t="str">
        <f t="shared" si="105"/>
        <v/>
      </c>
      <c r="AB219" s="25" t="str">
        <f>IF(B219 &lt;&gt; "", IFERROR(IF(C$16 = "PRELIM", SUMIF('Database (LECTURE-RES-PRAC)'!D$14:AG$14, "CLO4", 'Database (LECTURE-RES-PRAC)'!D216:AG216) / 'Grade computation'!F$7, IF(C$16 = "MIDTERM", SUMIF('Database (LECTURE-RES-PRAC)'!AJ$14:BM$14, "CLO4", 'Database (LECTURE-RES-PRAC)'!AJ216:BM216) / 'Grade computation'!G$7, IF(C$16 = "FINAL", SUMIF('Database (LECTURE-RES-PRAC)'!BP$14:CS$14, "CLO4", 'Database (LECTURE-RES-PRAC)'!BP216:CS216) / 'Grade computation'!H$7,""))),""),"")</f>
        <v/>
      </c>
      <c r="AC219" s="232" t="str">
        <f t="shared" si="106"/>
        <v/>
      </c>
      <c r="AD219" s="25" t="str">
        <f>IF(B219 &lt;&gt; "",IF(AND('PRINTABLE (per grading)'!H$16="EXAM", 'PRINTABLE (per grading)'!B$13="Prelim"), IF(ISERROR(SUMIF('Exam (LECTURE ONLY)'!D$20:M$20, "CLO4", 'Exam (LECTURE ONLY)'!D221:M221) / 'Exam (LECTURE ONLY)'!AL$9), "", SUMIF('Exam (LECTURE ONLY)'!D$20:M$20, "CLO4", 'Exam (LECTURE ONLY)'!D221:M221) /'Exam (LECTURE ONLY)'!AL$9),
IF(AND('PRINTABLE (per grading)'!H$16="EXAM", 'PRINTABLE (per grading)'!B$13="Midterm"), IF(ISERROR(SUMIF('Exam (LECTURE ONLY)'!O$20:X$20, "CLO4", 'Exam (LECTURE ONLY)'!O221:X221) / 'Exam (LECTURE ONLY)'!AM$9), "", SUMIF('Exam (LECTURE ONLY)'!O$20:X$20, "CLO4", 'Exam (LECTURE ONLY)'!O221:X221) / 'Exam (LECTURE ONLY)'!AM$9),
IF(AND('PRINTABLE (per grading)'!H$16="EXAM", 'PRINTABLE (per grading)'!B$13="Final"), IF(ISERROR(SUMIF('Exam (LECTURE ONLY)'!Z$20:AI$20, "CLO4", 'Exam (LECTURE ONLY)'!Z221:AI221) / 'Exam (LECTURE ONLY)'!AN$9), "", SUMIF('Exam (LECTURE ONLY)'!Z$20:AI$20, "CLO4", 'Exam (LECTURE ONLY)'!Z221:AI221) / 'Exam (LECTURE ONLY)'!AN$9),
IF(AND('PRINTABLE (per grading)'!H$16="OUTPUT", 'PRINTABLE (per grading)'!B$13="Prelim"), IF(ISERROR(SUMIF(OUTPUT!C$20:M$20, "CLO4", OUTPUT!C221:M221) / OUTPUT!AL$9), "", SUMIF(OUTPUT!C$20:M$20, "CLO4", OUTPUT!C221:M221) / OUTPUT!AL$9),
IF(AND('PRINTABLE (per grading)'!H$16="OUTPUT", 'PRINTABLE (per grading)'!B$13="Midterm"), IF(ISERROR(SUMIF(OUTPUT!O$20:Y$20, "CLO4", OUTPUT!O221:Y221) / OUTPUT!AM$9), "", SUMIF(OUTPUT!O$20:Y$20, "CLO4", OUTPUT!O221:Y221) / OUTPUT!AM$9),
IF(AND('PRINTABLE (per grading)'!H$16="OUTPUT", 'PRINTABLE (per grading)'!B$13="Final"), IF(ISERROR(SUMIF(OUTPUT!AA$20:AI$20, "CLO4", OUTPUT!AA221:AI221) / OUTPUT!AN$9), "", SUMIF(OUTPUT!AA$20:AI$20, "CLO4", OUTPUT!AA221:AI221) / OUTPUT!AN$9),
"")))))),"")</f>
        <v/>
      </c>
      <c r="AE219" s="232" t="str">
        <f t="shared" si="107"/>
        <v/>
      </c>
      <c r="AF219" s="233" t="str">
        <f t="shared" si="108"/>
        <v/>
      </c>
      <c r="AG219" s="25" t="str">
        <f>IF(B219 &lt;&gt; "", IFERROR(IF(C$16 = "PRELIM", SUMIF('Database (LECTURE-RES-PRAC)'!D$14:AG$14, "CLO5", 'Database (LECTURE-RES-PRAC)'!D216:AG216) / 'Grade computation'!F$8, IF(C$16 = "MIDTERM", SUMIF('Database (LECTURE-RES-PRAC)'!AJ$14:BM$14, "CLO5", 'Database (LECTURE-RES-PRAC)'!AJ216:BM216) / 'Grade computation'!G$8, IF(C$16 = "FINAL", SUMIF('Database (LECTURE-RES-PRAC)'!BP$14:CS$14, "CLO5", 'Database (LECTURE-RES-PRAC)'!BP216:CS216) / 'Grade computation'!H$8,""))),""),"")</f>
        <v/>
      </c>
      <c r="AH219" s="232" t="str">
        <f t="shared" si="109"/>
        <v/>
      </c>
      <c r="AI219" s="25" t="str">
        <f>IF(B219 &lt;&gt; "",IF(AND('PRINTABLE (per grading)'!H$16="EXAM", 'PRINTABLE (per grading)'!B$13="Prelim"), IF(ISERROR(SUMIF('Exam (LECTURE ONLY)'!D$20:M$20, "CLO5", 'Exam (LECTURE ONLY)'!D221:M221) / 'Exam (LECTURE ONLY)'!AL$10), "", SUMIF('Exam (LECTURE ONLY)'!D$20:M$20, "CLO5", 'Exam (LECTURE ONLY)'!D221:M221) /'Exam (LECTURE ONLY)'!AL$10),
IF(AND('PRINTABLE (per grading)'!H$16="EXAM", 'PRINTABLE (per grading)'!B$13="Midterm"), IF(ISERROR(SUMIF('Exam (LECTURE ONLY)'!O$20:X$20, "CLO5", 'Exam (LECTURE ONLY)'!O221:X221) / 'Exam (LECTURE ONLY)'!AM$10), "", SUMIF('Exam (LECTURE ONLY)'!O$20:X$20, "CLO5", 'Exam (LECTURE ONLY)'!O221:X221) / 'Exam (LECTURE ONLY)'!AM$10),
IF(AND('PRINTABLE (per grading)'!H$16="EXAM", 'PRINTABLE (per grading)'!B$13="Final"), IF(ISERROR(SUMIF('Exam (LECTURE ONLY)'!Z$20:AI$20, "CLO5", 'Exam (LECTURE ONLY)'!Z221:AI221) / 'Exam (LECTURE ONLY)'!AN$10), "", SUMIF('Exam (LECTURE ONLY)'!Z$20:AI$20, "CLO5", 'Exam (LECTURE ONLY)'!Z221:AI221) / 'Exam (LECTURE ONLY)'!AN$10),
IF(AND('PRINTABLE (per grading)'!H$16="OUTPUT", 'PRINTABLE (per grading)'!B$13="Prelim"), IF(ISERROR(SUMIF(OUTPUT!C$20:M$20, "CLO5", OUTPUT!C221:M221) / OUTPUT!AL$10), "", SUMIF(OUTPUT!C$20:M$20, "CLO5", OUTPUT!C221:M221) / OUTPUT!AL$10),
IF(AND('PRINTABLE (per grading)'!H$16="OUTPUT", 'PRINTABLE (per grading)'!B$13="Midterm"), IF(ISERROR(SUMIF(OUTPUT!O$20:Y$20, "CLO5", OUTPUT!O221:Y221) / OUTPUT!AM$10), "", SUMIF(OUTPUT!O$20:Y$20, "CLO5", OUTPUT!O221:Y221) / OUTPUT!AM$10),
IF(AND('PRINTABLE (per grading)'!H$16="OUTPUT", 'PRINTABLE (per grading)'!B$13="Final"), IF(ISERROR(SUMIF(OUTPUT!AA$20:AI$20, "CLO5", OUTPUT!AA221:AI221) / OUTPUT!AN$10), "", SUMIF(OUTPUT!AA$20:AI$20, "CLO5", OUTPUT!AA221:AI221) / OUTPUT!AN$10),
"")))))),"")</f>
        <v/>
      </c>
      <c r="AJ219" s="232" t="str">
        <f t="shared" si="110"/>
        <v/>
      </c>
      <c r="AK219" s="233" t="str">
        <f t="shared" si="111"/>
        <v/>
      </c>
      <c r="AL219" s="25" t="str">
        <f>IF(B219 &lt;&gt; "", IFERROR(IF(C$16 = "PRELIM", SUMIF('Database (LECTURE-RES-PRAC)'!D$14:AG$14, "CLO6", 'Database (LECTURE-RES-PRAC)'!D216:AG216) / 'Grade computation'!F$9, IF(C$16 = "MIDTERM", SUMIF('Database (LECTURE-RES-PRAC)'!AJ$14:BM$14, "CLO6", 'Database (LECTURE-RES-PRAC)'!AJ216:BM216) / 'Grade computation'!G$9, IF(C$16 = "FINAL", SUMIF('Database (LECTURE-RES-PRAC)'!BP$14:CS$14, "CLO6", 'Database (LECTURE-RES-PRAC)'!BP216:CS216) / 'Grade computation'!H$9,""))),""),"")</f>
        <v/>
      </c>
      <c r="AM219" s="232" t="str">
        <f t="shared" si="112"/>
        <v/>
      </c>
      <c r="AN219" s="25" t="str">
        <f>IF(B219 &lt;&gt; "",IF(AND('PRINTABLE (per grading)'!H$16="EXAM", 'PRINTABLE (per grading)'!B$13="Prelim"), IF(ISERROR(SUMIF('Exam (LECTURE ONLY)'!D$20:M$20, "CLO6", 'Exam (LECTURE ONLY)'!D221:M221) / 'Exam (LECTURE ONLY)'!AL$11), "", SUMIF('Exam (LECTURE ONLY)'!D$20:M$20, "CLO6", 'Exam (LECTURE ONLY)'!D221:M221) /'Exam (LECTURE ONLY)'!AL$11),
IF(AND('PRINTABLE (per grading)'!H$16="EXAM", 'PRINTABLE (per grading)'!B$13="Midterm"), IF(ISERROR(SUMIF('Exam (LECTURE ONLY)'!O$20:X$20, "CLO6", 'Exam (LECTURE ONLY)'!O221:X221) / 'Exam (LECTURE ONLY)'!AM$11), "", SUMIF('Exam (LECTURE ONLY)'!O$20:X$20, "CLO6", 'Exam (LECTURE ONLY)'!O221:X221) / 'Exam (LECTURE ONLY)'!AM$11),
IF(AND('PRINTABLE (per grading)'!H$16="EXAM", 'PRINTABLE (per grading)'!B$13="Final"), IF(ISERROR(SUMIF('Exam (LECTURE ONLY)'!Z$20:AI$20, "CLO6", 'Exam (LECTURE ONLY)'!Z221:AI221) / 'Exam (LECTURE ONLY)'!AN$11), "", SUMIF('Exam (LECTURE ONLY)'!Z$20:AI$20, "CLO6", 'Exam (LECTURE ONLY)'!Z221:AI221) / 'Exam (LECTURE ONLY)'!AN$11),
IF(AND('PRINTABLE (per grading)'!H$16="OUTPUT", 'PRINTABLE (per grading)'!B$13="Prelim"), IF(ISERROR(SUMIF(OUTPUT!C$20:M$20, "CLO6", OUTPUT!C221:M221) / OUTPUT!AL$11), "", SUMIF(OUTPUT!C$20:M$20, "CLO6", OUTPUT!C221:M221) / OUTPUT!AL$11),
IF(AND('PRINTABLE (per grading)'!H$16="OUTPUT", 'PRINTABLE (per grading)'!B$13="Midterm"), IF(ISERROR(SUMIF(OUTPUT!O$20:Y$20, "CLO6", OUTPUT!O221:Y221) / OUTPUT!AM$11), "", SUMIF(OUTPUT!O$20:Y$20, "CLO6", OUTPUT!O221:Y221) / OUTPUT!AM$11),
IF(AND('PRINTABLE (per grading)'!H$16="OUTPUT", 'PRINTABLE (per grading)'!B$13="Final"), IF(ISERROR(SUMIF(OUTPUT!AA$20:AI$20, "CLO6", OUTPUT!AA221:AI221) / OUTPUT!AN$11), "", SUMIF(OUTPUT!AA$20:AI$20, "CLO6", OUTPUT!AA221:AI221) / OUTPUT!AN$11),
"")))))),"")</f>
        <v/>
      </c>
      <c r="AO219" s="232" t="str">
        <f t="shared" si="113"/>
        <v/>
      </c>
      <c r="AP219" s="233" t="str">
        <f t="shared" si="114"/>
        <v/>
      </c>
      <c r="AQ219" s="25" t="str">
        <f>IF(B219 &lt;&gt; "", IFERROR(IF(C$16 = "PRELIM", SUMIF('Database (LECTURE-RES-PRAC)'!D$14:AG$14, "CLO7", 'Database (LECTURE-RES-PRAC)'!D216:AG216) / 'Grade computation'!F$10, IF(C$16 = "MIDTERM", SUMIF('Database (LECTURE-RES-PRAC)'!AJ$14:BM$14, "CLO7", 'Database (LECTURE-RES-PRAC)'!AJ216:BM216) / 'Grade computation'!G$10, IF(C$16 = "FINAL", SUMIF('Database (LECTURE-RES-PRAC)'!BP$14:CS$14, "CLO7", 'Database (LECTURE-RES-PRAC)'!BP216:CS216) / 'Grade computation'!H$10,""))),""),"")</f>
        <v/>
      </c>
      <c r="AR219" s="232" t="str">
        <f t="shared" si="115"/>
        <v/>
      </c>
      <c r="AS219" s="25" t="str">
        <f>IF(B219 &lt;&gt; "",IF(AND('PRINTABLE (per grading)'!H$16="EXAM", 'PRINTABLE (per grading)'!B$13="Prelim"), IF(ISERROR(SUMIF('Exam (LECTURE ONLY)'!D$20:M$20, "CLO7", 'Exam (LECTURE ONLY)'!D221:M221) / 'Exam (LECTURE ONLY)'!AL$12), "", SUMIF('Exam (LECTURE ONLY)'!D$20:M$20, "CLO7", 'Exam (LECTURE ONLY)'!D221:M221) /'Exam (LECTURE ONLY)'!AL$12),
IF(AND('PRINTABLE (per grading)'!H$16="EXAM", 'PRINTABLE (per grading)'!B$13="Midterm"), IF(ISERROR(SUMIF('Exam (LECTURE ONLY)'!O$20:X$20, "CLO7", 'Exam (LECTURE ONLY)'!O221:X221) / 'Exam (LECTURE ONLY)'!AM$12), "", SUMIF('Exam (LECTURE ONLY)'!O$20:X$20, "CLO7", 'Exam (LECTURE ONLY)'!O221:X221) / 'Exam (LECTURE ONLY)'!AM$12),
IF(AND('PRINTABLE (per grading)'!H$16="EXAM", 'PRINTABLE (per grading)'!B$13="Final"), IF(ISERROR(SUMIF('Exam (LECTURE ONLY)'!Z$20:AI$20, "CLO7", 'Exam (LECTURE ONLY)'!Z221:AI221) / 'Exam (LECTURE ONLY)'!AN$12), "", SUMIF('Exam (LECTURE ONLY)'!Z$20:AI$20, "CLO7", 'Exam (LECTURE ONLY)'!Z221:AI221) / 'Exam (LECTURE ONLY)'!AN$12),
IF(AND('PRINTABLE (per grading)'!H$16="OUTPUT", 'PRINTABLE (per grading)'!B$13="Prelim"), IF(ISERROR(SUMIF(OUTPUT!C$20:M$20, "CLO7", OUTPUT!C221:M221) / OUTPUT!AL$12), "", SUMIF(OUTPUT!C$20:M$20, "CLO7", OUTPUT!C221:M221) / OUTPUT!AL$12),
IF(AND('PRINTABLE (per grading)'!H$16="OUTPUT", 'PRINTABLE (per grading)'!B$13="Midterm"), IF(ISERROR(SUMIF(OUTPUT!O$20:Y$20, "CLO7", OUTPUT!O221:Y221) / OUTPUT!AM$12), "", SUMIF(OUTPUT!O$20:Y$20, "CLO7", OUTPUT!O221:Y221) / OUTPUT!AM$12),
IF(AND('PRINTABLE (per grading)'!H$16="OUTPUT", 'PRINTABLE (per grading)'!B$13="Final"), IF(ISERROR(SUMIF(OUTPUT!AA$20:AI$20, "CLO7", OUTPUT!AA221:AI221) / OUTPUT!AN$12), "", SUMIF(OUTPUT!AA$20:AI$20, "CLO7", OUTPUT!AA221:AI221) / OUTPUT!AN$12),
"")))))),"")</f>
        <v/>
      </c>
      <c r="AT219" s="232" t="str">
        <f t="shared" si="116"/>
        <v/>
      </c>
      <c r="AU219" s="233" t="str">
        <f t="shared" si="117"/>
        <v/>
      </c>
      <c r="AV219" s="25" t="str">
        <f>IF(B219 &lt;&gt; "", IFERROR(IF(C$16 = "PRELIM", SUMIF('Database (LECTURE-RES-PRAC)'!D$14:AG$14, "CLO8", 'Database (LECTURE-RES-PRAC)'!D216:AG216) / 'Grade computation'!F$11, IF(C$16 = "MIDTERM", SUMIF('Database (LECTURE-RES-PRAC)'!AJ$14:BM$14, "CLO8", 'Database (LECTURE-RES-PRAC)'!AJ216:BM216) / 'Grade computation'!G$11, IF(C$16 = "FINAL", SUMIF('Database (LECTURE-RES-PRAC)'!BP$14:CS$14, "CLO8", 'Database (LECTURE-RES-PRAC)'!BP216:CS216) / 'Grade computation'!H$11,""))),""),"")</f>
        <v/>
      </c>
      <c r="AW219" s="232" t="str">
        <f t="shared" si="118"/>
        <v/>
      </c>
      <c r="AX219" s="25" t="str">
        <f>IF(B219 &lt;&gt; "",IF(AND('PRINTABLE (per grading)'!H$16="EXAM", 'PRINTABLE (per grading)'!B$13="Prelim"), IF(ISERROR(SUMIF('Exam (LECTURE ONLY)'!D$20:M$20, "CLO8", 'Exam (LECTURE ONLY)'!D221:M221) / 'Exam (LECTURE ONLY)'!AL$13), "", SUMIF('Exam (LECTURE ONLY)'!D$20:M$20, "CLO8", 'Exam (LECTURE ONLY)'!D221:M221) /'Exam (LECTURE ONLY)'!AL$13),
IF(AND('PRINTABLE (per grading)'!H$16="EXAM", 'PRINTABLE (per grading)'!B$13="Midterm"), IF(ISERROR(SUMIF('Exam (LECTURE ONLY)'!O$20:X$20, "CLO8", 'Exam (LECTURE ONLY)'!O221:X221) / 'Exam (LECTURE ONLY)'!AM$13), "", SUMIF('Exam (LECTURE ONLY)'!O$20:X$20, "CLO8", 'Exam (LECTURE ONLY)'!O221:X221) / 'Exam (LECTURE ONLY)'!AM$13),
IF(AND('PRINTABLE (per grading)'!H$16="EXAM", 'PRINTABLE (per grading)'!B$13="Final"), IF(ISERROR(SUMIF('Exam (LECTURE ONLY)'!Z$20:AI$20, "CLO8", 'Exam (LECTURE ONLY)'!Z221:AI221) / 'Exam (LECTURE ONLY)'!AN$13), "", SUMIF('Exam (LECTURE ONLY)'!Z$20:AI$20, "CLO8", 'Exam (LECTURE ONLY)'!Z221:AI221) / 'Exam (LECTURE ONLY)'!AN$13),
IF(AND('PRINTABLE (per grading)'!H$16="OUTPUT", 'PRINTABLE (per grading)'!B$13="Prelim"), IF(ISERROR(SUMIF(OUTPUT!C$20:M$20, "CLO8", OUTPUT!C221:M221) / OUTPUT!AL$13), "", SUMIF(OUTPUT!C$20:M$20, "CLO8", OUTPUT!C221:M221) / OUTPUT!AL$13),
IF(AND('PRINTABLE (per grading)'!H$16="OUTPUT", 'PRINTABLE (per grading)'!B$13="Midterm"), IF(ISERROR(SUMIF(OUTPUT!O$20:Y$20, "CLO8", OUTPUT!O221:Y221) / OUTPUT!AM$13), "", SUMIF(OUTPUT!O$20:Y$20, "CLO8", OUTPUT!O221:Y221) / OUTPUT!AM$13),
IF(AND('PRINTABLE (per grading)'!H$16="OUTPUT", 'PRINTABLE (per grading)'!B$13="Final"), IF(ISERROR(SUMIF(OUTPUT!AA$20:AI$20, "CLO8", OUTPUT!AA221:AI221) / OUTPUT!AN$13), "", SUMIF(OUTPUT!AA$20:AI$20, "CLO8", OUTPUT!AA221:AI221) / OUTPUT!AN$13),
"")))))),"")</f>
        <v/>
      </c>
      <c r="AY219" s="232" t="str">
        <f t="shared" si="119"/>
        <v/>
      </c>
      <c r="AZ219" s="233" t="str">
        <f t="shared" si="120"/>
        <v/>
      </c>
      <c r="BA219" s="25" t="str">
        <f>IF(B219 &lt;&gt; "", IFERROR(IF(C$16 = "PRELIM", SUMIF('Database (LECTURE-RES-PRAC)'!D$14:AG$14, "CLO9", 'Database (LECTURE-RES-PRAC)'!D216:AG216) / 'Grade computation'!F$12, IF(C$16 = "MIDTERM", SUMIF('Database (LECTURE-RES-PRAC)'!AJ$14:BM$14, "CLO9", 'Database (LECTURE-RES-PRAC)'!AJ216:BM216) / 'Grade computation'!G$12, IF(C$16 = "FINAL", SUMIF('Database (LECTURE-RES-PRAC)'!BP$14:CS$14, "CLO9", 'Database (LECTURE-RES-PRAC)'!BP216:CS216) / 'Grade computation'!H$12,""))),""),"")</f>
        <v/>
      </c>
      <c r="BB219" s="232" t="str">
        <f t="shared" si="121"/>
        <v/>
      </c>
      <c r="BC219" s="25" t="str">
        <f>IF(B219 &lt;&gt; "",IF(AND('PRINTABLE (per grading)'!H$16="EXAM", 'PRINTABLE (per grading)'!B$13="Prelim"), IF(ISERROR(SUMIF('Exam (LECTURE ONLY)'!D$20:M$20, "CLO9", 'Exam (LECTURE ONLY)'!D221:M221) / 'Exam (LECTURE ONLY)'!AL$14), "", SUMIF('Exam (LECTURE ONLY)'!D$20:M$20, "CLO9", 'Exam (LECTURE ONLY)'!D221:M221) /'Exam (LECTURE ONLY)'!AL$14),
IF(AND('PRINTABLE (per grading)'!H$16="EXAM", 'PRINTABLE (per grading)'!B$13="Midterm"), IF(ISERROR(SUMIF('Exam (LECTURE ONLY)'!O$20:X$20, "CLO9", 'Exam (LECTURE ONLY)'!O221:X221) / 'Exam (LECTURE ONLY)'!AM$14), "", SUMIF('Exam (LECTURE ONLY)'!O$20:X$20, "CLO9", 'Exam (LECTURE ONLY)'!O221:X221) / 'Exam (LECTURE ONLY)'!AM$14),
IF(AND('PRINTABLE (per grading)'!H$16="EXAM", 'PRINTABLE (per grading)'!B$13="Final"), IF(ISERROR(SUMIF('Exam (LECTURE ONLY)'!Z$20:AI$20, "CLO9", 'Exam (LECTURE ONLY)'!Z221:AI221) / 'Exam (LECTURE ONLY)'!AN$14), "", SUMIF('Exam (LECTURE ONLY)'!Z$20:AI$20, "CLO9", 'Exam (LECTURE ONLY)'!Z221:AI221) / 'Exam (LECTURE ONLY)'!AN$14),
IF(AND('PRINTABLE (per grading)'!H$16="OUTPUT", 'PRINTABLE (per grading)'!B$13="Prelim"), IF(ISERROR(SUMIF(OUTPUT!C$20:M$20, "CLO9", OUTPUT!C221:M221) / OUTPUT!AL$14), "", SUMIF(OUTPUT!C$20:M$20, "CLO9", OUTPUT!C221:M221) / OUTPUT!AL$14),
IF(AND('PRINTABLE (per grading)'!H$16="OUTPUT", 'PRINTABLE (per grading)'!B$13="Midterm"), IF(ISERROR(SUMIF(OUTPUT!O$20:Y$20, "CLO9", OUTPUT!O221:Y221) / OUTPUT!AM$14), "", SUMIF(OUTPUT!O$20:Y$20, "CLO9", OUTPUT!O221:Y221) / OUTPUT!AM$14),
IF(AND('PRINTABLE (per grading)'!H$16="OUTPUT", 'PRINTABLE (per grading)'!B$13="Final"), IF(ISERROR(SUMIF(OUTPUT!AA$20:AI$20, "CLO9", OUTPUT!AA221:AI221) / OUTPUT!AN$14), "", SUMIF(OUTPUT!AA$20:AI$20, "CLO9", OUTPUT!AA221:AI221) / OUTPUT!AN$14),
"")))))),"")</f>
        <v/>
      </c>
      <c r="BD219" s="232" t="str">
        <f t="shared" si="122"/>
        <v/>
      </c>
      <c r="BE219" s="233" t="str">
        <f t="shared" si="123"/>
        <v/>
      </c>
      <c r="BF219" s="25" t="str">
        <f>IF(B219 &lt;&gt; "", IFERROR(IF(C$16 = "PRELIM", SUMIF('Database (LECTURE-RES-PRAC)'!D$14:AG$14, "CLO10", 'Database (LECTURE-RES-PRAC)'!D216:AG216) / 'Grade computation'!F$13, IF(C$16 = "MIDTERM", SUMIF('Database (LECTURE-RES-PRAC)'!AJ$14:BM$14, "CLO10", 'Database (LECTURE-RES-PRAC)'!AJ216:BM216) / 'Grade computation'!G$13, IF(C$16 = "FINAL", SUMIF('Database (LECTURE-RES-PRAC)'!BP$14:CS$14, "CLO10", 'Database (LECTURE-RES-PRAC)'!BP216:CS216) / 'Grade computation'!H$13,""))),""),"")</f>
        <v/>
      </c>
      <c r="BG219" s="232" t="str">
        <f t="shared" si="124"/>
        <v/>
      </c>
      <c r="BH219" s="25" t="str">
        <f>IF(B219 &lt;&gt; "",IF(AND('PRINTABLE (per grading)'!H$16="EXAM", 'PRINTABLE (per grading)'!B$13="Prelim"), IF(ISERROR(SUMIF('Exam (LECTURE ONLY)'!D$20:M$20, "CLO10", 'Exam (LECTURE ONLY)'!D221:M221) / 'Exam (LECTURE ONLY)'!AL$15), "", SUMIF('Exam (LECTURE ONLY)'!D$20:M$20, "CLO10", 'Exam (LECTURE ONLY)'!D221:M221) /'Exam (LECTURE ONLY)'!AL$15),
IF(AND('PRINTABLE (per grading)'!H$16="EXAM", 'PRINTABLE (per grading)'!B$13="Midterm"), IF(ISERROR(SUMIF('Exam (LECTURE ONLY)'!O$20:X$20, "CLO10", 'Exam (LECTURE ONLY)'!O221:X221) / 'Exam (LECTURE ONLY)'!AM$15), "", SUMIF('Exam (LECTURE ONLY)'!O$20:X$20, "CLO10", 'Exam (LECTURE ONLY)'!O221:X221) / 'Exam (LECTURE ONLY)'!AM$15),
IF(AND('PRINTABLE (per grading)'!H$16="EXAM", 'PRINTABLE (per grading)'!B$13="Final"), IF(ISERROR(SUMIF('Exam (LECTURE ONLY)'!Z$20:AI$20, "CLO10", 'Exam (LECTURE ONLY)'!Z221:AI221) / 'Exam (LECTURE ONLY)'!AN$15), "", SUMIF('Exam (LECTURE ONLY)'!Z$20:AI$20, "CLO10", 'Exam (LECTURE ONLY)'!Z221:AI221) / 'Exam (LECTURE ONLY)'!AN$15),
IF(AND('PRINTABLE (per grading)'!H$16="OUTPUT", 'PRINTABLE (per grading)'!B$13="Prelim"), IF(ISERROR(SUMIF(OUTPUT!C$20:M$20, "CLO10", OUTPUT!C221:M221) / OUTPUT!AL$15), "", SUMIF(OUTPUT!C$20:M$20, "CLO10", OUTPUT!C221:M221) / OUTPUT!AL$15),
IF(AND('PRINTABLE (per grading)'!H$16="OUTPUT", 'PRINTABLE (per grading)'!B$13="Midterm"), IF(ISERROR(SUMIF(OUTPUT!O$20:Y$20, "CLO10", OUTPUT!O221:Y221) / OUTPUT!AM$15), "", SUMIF(OUTPUT!O$20:Y$20, "CLO10", OUTPUT!O221:Y221) / OUTPUT!AM$15),
IF(AND('PRINTABLE (per grading)'!H$16="OUTPUT", 'PRINTABLE (per grading)'!B$13="Final"), IF(ISERROR(SUMIF(OUTPUT!AA$20:AI$20, "CLO10", OUTPUT!AA221:AI221) / OUTPUT!AN$15), "", SUMIF(OUTPUT!AA$20:AI$20, "CLO10", OUTPUT!AA221:AI221) / OUTPUT!AN$15),
"")))))),"")</f>
        <v/>
      </c>
      <c r="BI219" s="232" t="str">
        <f t="shared" si="125"/>
        <v/>
      </c>
      <c r="BJ219" s="233" t="str">
        <f t="shared" si="126"/>
        <v/>
      </c>
      <c r="BK219" s="2"/>
    </row>
    <row r="220" spans="1:63" ht="20.100000000000001" customHeight="1">
      <c r="A220" s="212" t="str">
        <f>IF(ISBLANK('Database (LECTURE-RES-PRAC)'!A217),"",'Database (LECTURE-RES-PRAC)'!A217)</f>
        <v/>
      </c>
      <c r="B220" s="213" t="str">
        <f>IF(ISBLANK('Database (LECTURE-RES-PRAC)'!B217),"",'Database (LECTURE-RES-PRAC)'!B217)</f>
        <v/>
      </c>
      <c r="C220" s="134" t="str">
        <f>IF(B220&lt;&gt;"",IF(C$16="PRELIM",'Grade computation'!C220, IF(C$16="MIDTERM",'Grade computation'!K220, IF(C$16="FINAL",'Grade computation'!S220,""))),"")</f>
        <v/>
      </c>
      <c r="D220" s="135" t="str">
        <f t="shared" si="1"/>
        <v/>
      </c>
      <c r="E220" s="134" t="str">
        <f>IF(B220&lt;&gt;"", IF(C$16="PRELIM",'Grade computation'!E220, IF(C$16="MIDTERM",'Grade computation'!M220, IF(C$16="FINAL",'Grade computation'!U220,""))),"")</f>
        <v/>
      </c>
      <c r="F220" s="136" t="str">
        <f t="shared" si="2"/>
        <v/>
      </c>
      <c r="G220" s="137" t="str">
        <f t="shared" si="3"/>
        <v/>
      </c>
      <c r="H220" s="207" t="str">
        <f>IF(B220&lt;&gt;"",IF(C$16="PRELIM", 'Grade computation'!H220, IF(C$16="MIDTERM", 'Grade computation'!P220, IF(C$16="FINAL",'Grade computation'!X220, ""))),"")</f>
        <v/>
      </c>
      <c r="I220" s="137" t="str">
        <f t="shared" si="4"/>
        <v/>
      </c>
      <c r="J220" s="139" t="str">
        <f t="shared" si="5"/>
        <v/>
      </c>
      <c r="K220" s="377" t="str">
        <f t="shared" si="6"/>
        <v/>
      </c>
      <c r="L220" s="434"/>
      <c r="M220" s="25" t="str">
        <f>IF(B220 &lt;&gt; "", IFERROR(IF(C$16 = "PRELIM", SUMIF('Database (LECTURE-RES-PRAC)'!D$14:AG$14, "CLO1", 'Database (LECTURE-RES-PRAC)'!D217:AG217) / 'Grade computation'!F$4, IF(C$16 = "MIDTERM", SUMIF('Database (LECTURE-RES-PRAC)'!AJ$14:BM$14, "CLO1", 'Database (LECTURE-RES-PRAC)'!AJ217:BM217) / 'Grade computation'!G$4, IF(C$16 = "FINAL", SUMIF('Database (LECTURE-RES-PRAC)'!BP$14:CS$14, "CLO1", 'Database (LECTURE-RES-PRAC)'!BP217:CS217) / 'Grade computation'!H$4,""))),""),"")</f>
        <v/>
      </c>
      <c r="N220" s="232" t="str">
        <f t="shared" si="97"/>
        <v/>
      </c>
      <c r="O220" s="25" t="str">
        <f>IF(B220 &lt;&gt; "",IF(AND('PRINTABLE (per grading)'!H$16="EXAM", 'PRINTABLE (per grading)'!B$13="Prelim"), IF(ISERROR(SUMIF('Exam (LECTURE ONLY)'!D$20:M$20, "CLO1", 'Exam (LECTURE ONLY)'!D222:M222) / 'Exam (LECTURE ONLY)'!AL$6), "", SUMIF('Exam (LECTURE ONLY)'!D$20:M$20, "CLO1", 'Exam (LECTURE ONLY)'!D222:M222) /'Exam (LECTURE ONLY)'!AL$6),
IF(AND('PRINTABLE (per grading)'!H$16="EXAM", 'PRINTABLE (per grading)'!B$13="Midterm"), IF(ISERROR(SUMIF('Exam (LECTURE ONLY)'!O$20:X$20, "CLO1", 'Exam (LECTURE ONLY)'!O222:X222) / 'Exam (LECTURE ONLY)'!AM$6), "", SUMIF('Exam (LECTURE ONLY)'!O$20:X$20, "CLO1", 'Exam (LECTURE ONLY)'!O222:X222) / 'Exam (LECTURE ONLY)'!AM$6),
IF(AND('PRINTABLE (per grading)'!H$16="EXAM", 'PRINTABLE (per grading)'!B$13="Final"), IF(ISERROR(SUMIF('Exam (LECTURE ONLY)'!Z$20:AI$20, "CLO1", 'Exam (LECTURE ONLY)'!Z222:AI222) / 'Exam (LECTURE ONLY)'!AN$6), "", SUMIF('Exam (LECTURE ONLY)'!Z$20:AI$20, "CLO1", 'Exam (LECTURE ONLY)'!Z222:AI222) / 'Exam (LECTURE ONLY)'!AN$6),
IF(AND('PRINTABLE (per grading)'!H$16="OUTPUT", 'PRINTABLE (per grading)'!B$13="Prelim"), IF(ISERROR(SUMIF(OUTPUT!C$20:M$20, "CLO1", OUTPUT!C222:M222) / OUTPUT!AL$6), "", SUMIF(OUTPUT!C$20:M$20, "CLO1", OUTPUT!C222:M222) / OUTPUT!AL$6),
IF(AND('PRINTABLE (per grading)'!H$16="OUTPUT", 'PRINTABLE (per grading)'!B$13="Midterm"), IF(ISERROR(SUMIF(OUTPUT!O$20:Y$20, "CLO1", OUTPUT!O222:Y222) / OUTPUT!AM$6), "", SUMIF(OUTPUT!O$20:Y$20, "CLO1", OUTPUT!O222:Y222) / OUTPUT!AM$6),
IF(AND('PRINTABLE (per grading)'!H$16="OUTPUT", 'PRINTABLE (per grading)'!B$13="Final"), IF(ISERROR(SUMIF(OUTPUT!AA$20:AI$20, "CLO1", OUTPUT!AA222:AI222) / OUTPUT!AN$6), "", SUMIF(OUTPUT!AA$20:AI$20, "CLO1", OUTPUT!AA222:AI222) / OUTPUT!AN$6),
"")))))),"")</f>
        <v/>
      </c>
      <c r="P220" s="232" t="str">
        <f t="shared" si="98"/>
        <v/>
      </c>
      <c r="Q220" s="233" t="str">
        <f t="shared" si="99"/>
        <v/>
      </c>
      <c r="R220" s="25" t="str">
        <f>IF(B220 &lt;&gt; "", IFERROR(IF(C$16 = "PRELIM", SUMIF('Database (LECTURE-RES-PRAC)'!D$14:AG$14, "CLO2", 'Database (LECTURE-RES-PRAC)'!D217:AG217) / 'Grade computation'!F$5, IF(C$16 = "MIDTERM", SUMIF('Database (LECTURE-RES-PRAC)'!AJ$14:BM$14, "CLO2", 'Database (LECTURE-RES-PRAC)'!AJ217:BM217) / 'Grade computation'!G$5, IF(C$16 = "FINAL", SUMIF('Database (LECTURE-RES-PRAC)'!BP$14:CS$14, "CLO2", 'Database (LECTURE-RES-PRAC)'!BP217:CS217) / 'Grade computation'!H$5,""))),""),"")</f>
        <v/>
      </c>
      <c r="S220" s="232" t="str">
        <f t="shared" si="100"/>
        <v/>
      </c>
      <c r="T220" s="25" t="str">
        <f>IF(B220 &lt;&gt; "",IF(AND('PRINTABLE (per grading)'!H$16="EXAM", 'PRINTABLE (per grading)'!B$13="Prelim"), IF(ISERROR(SUMIF('Exam (LECTURE ONLY)'!D$20:M$20, "CLO2", 'Exam (LECTURE ONLY)'!D222:M222) / 'Exam (LECTURE ONLY)'!AL$7), "", SUMIF('Exam (LECTURE ONLY)'!D$20:M$20, "CLO2", 'Exam (LECTURE ONLY)'!D222:M222) /'Exam (LECTURE ONLY)'!AL$7),
IF(AND('PRINTABLE (per grading)'!H$16="EXAM", 'PRINTABLE (per grading)'!B$13="Midterm"), IF(ISERROR(SUMIF('Exam (LECTURE ONLY)'!O$20:X$20, "CLO2", 'Exam (LECTURE ONLY)'!O222:X222) / 'Exam (LECTURE ONLY)'!AM$7), "", SUMIF('Exam (LECTURE ONLY)'!O$20:X$20, "CLO2", 'Exam (LECTURE ONLY)'!O222:X222) / 'Exam (LECTURE ONLY)'!AM$7),
IF(AND('PRINTABLE (per grading)'!H$16="EXAM", 'PRINTABLE (per grading)'!B$13="Final"), IF(ISERROR(SUMIF('Exam (LECTURE ONLY)'!Z$20:AI$20, "CLO2", 'Exam (LECTURE ONLY)'!Z222:AI222) / 'Exam (LECTURE ONLY)'!AN$7), "", SUMIF('Exam (LECTURE ONLY)'!Z$20:AI$20, "CLO2", 'Exam (LECTURE ONLY)'!Z222:AI222) / 'Exam (LECTURE ONLY)'!AN$7),
IF(AND('PRINTABLE (per grading)'!H$16="OUTPUT", 'PRINTABLE (per grading)'!B$13="Prelim"), IF(ISERROR(SUMIF(OUTPUT!C$20:M$20, "CLO2", OUTPUT!C222:M222) / OUTPUT!AL$7), "", SUMIF(OUTPUT!C$20:M$20, "CLO2", OUTPUT!C222:M222) / OUTPUT!AL$7),
IF(AND('PRINTABLE (per grading)'!H$16="OUTPUT", 'PRINTABLE (per grading)'!B$13="Midterm"), IF(ISERROR(SUMIF(OUTPUT!O$20:Y$20, "CLO2", OUTPUT!O222:Y222) / OUTPUT!AM$7), "", SUMIF(OUTPUT!O$20:Y$20, "CLO2", OUTPUT!O222:Y222) / OUTPUT!AM$7),
IF(AND('PRINTABLE (per grading)'!H$16="OUTPUT", 'PRINTABLE (per grading)'!B$13="Final"), IF(ISERROR(SUMIF(OUTPUT!AA$20:AI$20, "CLO2", OUTPUT!AA222:AI222) / OUTPUT!AN$7), "", SUMIF(OUTPUT!AA$20:AI$20, "CLO2", OUTPUT!AA222:AI222) / OUTPUT!AN$7),
"")))))),"")</f>
        <v/>
      </c>
      <c r="U220" s="232" t="str">
        <f t="shared" si="101"/>
        <v/>
      </c>
      <c r="V220" s="233" t="str">
        <f t="shared" si="102"/>
        <v/>
      </c>
      <c r="W220" s="25" t="str">
        <f>IF(B220 &lt;&gt; "", IFERROR(IF(C$16 = "PRELIM", SUMIF('Database (LECTURE-RES-PRAC)'!D$14:AG$14, "CLO3", 'Database (LECTURE-RES-PRAC)'!D217:AG217) / 'Grade computation'!F$6, IF(C$16 = "MIDTERM", SUMIF('Database (LECTURE-RES-PRAC)'!AJ$14:BM$14, "CLO3", 'Database (LECTURE-RES-PRAC)'!AJ217:BM217) / 'Grade computation'!G$6, IF(C$16 = "FINAL", SUMIF('Database (LECTURE-RES-PRAC)'!BP$14:CS$14, "CLO3", 'Database (LECTURE-RES-PRAC)'!BP217:CS217) / 'Grade computation'!H$6,""))),""),"")</f>
        <v/>
      </c>
      <c r="X220" s="232" t="str">
        <f t="shared" si="103"/>
        <v/>
      </c>
      <c r="Y220" s="25" t="str">
        <f>IF(B220 &lt;&gt; "",IF(AND('PRINTABLE (per grading)'!H$16="EXAM", 'PRINTABLE (per grading)'!B$13="Prelim"), IF(ISERROR(SUMIF('Exam (LECTURE ONLY)'!D$20:M$20, "CLO3", 'Exam (LECTURE ONLY)'!D222:M222) / 'Exam (LECTURE ONLY)'!AL$8), "", SUMIF('Exam (LECTURE ONLY)'!D$20:M$20, "CLO3", 'Exam (LECTURE ONLY)'!D222:M222) /'Exam (LECTURE ONLY)'!AL$8),
IF(AND('PRINTABLE (per grading)'!H$16="EXAM", 'PRINTABLE (per grading)'!B$13="Midterm"), IF(ISERROR(SUMIF('Exam (LECTURE ONLY)'!O$20:X$20, "CLO3", 'Exam (LECTURE ONLY)'!O222:X222) / 'Exam (LECTURE ONLY)'!AM$8), "", SUMIF('Exam (LECTURE ONLY)'!O$20:X$20, "CLO3", 'Exam (LECTURE ONLY)'!O222:X222) / 'Exam (LECTURE ONLY)'!AM$8),
IF(AND('PRINTABLE (per grading)'!H$16="EXAM", 'PRINTABLE (per grading)'!B$13="Final"), IF(ISERROR(SUMIF('Exam (LECTURE ONLY)'!Z$20:AI$20, "CLO3", 'Exam (LECTURE ONLY)'!Z222:AI222) / 'Exam (LECTURE ONLY)'!AN$8), "", SUMIF('Exam (LECTURE ONLY)'!Z$20:AI$20, "CLO3", 'Exam (LECTURE ONLY)'!Z222:AI222) / 'Exam (LECTURE ONLY)'!AN$8),
IF(AND('PRINTABLE (per grading)'!H$16="OUTPUT", 'PRINTABLE (per grading)'!B$13="Prelim"), IF(ISERROR(SUMIF(OUTPUT!C$20:M$20, "CLO3", OUTPUT!C222:M222) / OUTPUT!AL$8), "", SUMIF(OUTPUT!C$20:M$20, "CLO3", OUTPUT!C222:M222) / OUTPUT!AL$8),
IF(AND('PRINTABLE (per grading)'!H$16="OUTPUT", 'PRINTABLE (per grading)'!B$13="Midterm"), IF(ISERROR(SUMIF(OUTPUT!O$20:Y$20, "CLO3", OUTPUT!O222:Y222) / OUTPUT!AM$8), "", SUMIF(OUTPUT!O$20:Y$20, "CLO3", OUTPUT!O222:Y222) / OUTPUT!AM$8),
IF(AND('PRINTABLE (per grading)'!H$16="OUTPUT", 'PRINTABLE (per grading)'!B$13="Final"), IF(ISERROR(SUMIF(OUTPUT!AA$20:AI$20, "CLO3", OUTPUT!AA222:AI222) / OUTPUT!AN$8), "", SUMIF(OUTPUT!AA$20:AI$20, "CLO3", OUTPUT!AA222:AI222) / OUTPUT!AN$8),
"" )))))),"")</f>
        <v/>
      </c>
      <c r="Z220" s="232" t="str">
        <f t="shared" si="104"/>
        <v/>
      </c>
      <c r="AA220" s="233" t="str">
        <f t="shared" si="105"/>
        <v/>
      </c>
      <c r="AB220" s="25" t="str">
        <f>IF(B220 &lt;&gt; "", IFERROR(IF(C$16 = "PRELIM", SUMIF('Database (LECTURE-RES-PRAC)'!D$14:AG$14, "CLO4", 'Database (LECTURE-RES-PRAC)'!D217:AG217) / 'Grade computation'!F$7, IF(C$16 = "MIDTERM", SUMIF('Database (LECTURE-RES-PRAC)'!AJ$14:BM$14, "CLO4", 'Database (LECTURE-RES-PRAC)'!AJ217:BM217) / 'Grade computation'!G$7, IF(C$16 = "FINAL", SUMIF('Database (LECTURE-RES-PRAC)'!BP$14:CS$14, "CLO4", 'Database (LECTURE-RES-PRAC)'!BP217:CS217) / 'Grade computation'!H$7,""))),""),"")</f>
        <v/>
      </c>
      <c r="AC220" s="232" t="str">
        <f t="shared" si="106"/>
        <v/>
      </c>
      <c r="AD220" s="25" t="str">
        <f>IF(B220 &lt;&gt; "",IF(AND('PRINTABLE (per grading)'!H$16="EXAM", 'PRINTABLE (per grading)'!B$13="Prelim"), IF(ISERROR(SUMIF('Exam (LECTURE ONLY)'!D$20:M$20, "CLO4", 'Exam (LECTURE ONLY)'!D222:M222) / 'Exam (LECTURE ONLY)'!AL$9), "", SUMIF('Exam (LECTURE ONLY)'!D$20:M$20, "CLO4", 'Exam (LECTURE ONLY)'!D222:M222) /'Exam (LECTURE ONLY)'!AL$9),
IF(AND('PRINTABLE (per grading)'!H$16="EXAM", 'PRINTABLE (per grading)'!B$13="Midterm"), IF(ISERROR(SUMIF('Exam (LECTURE ONLY)'!O$20:X$20, "CLO4", 'Exam (LECTURE ONLY)'!O222:X222) / 'Exam (LECTURE ONLY)'!AM$9), "", SUMIF('Exam (LECTURE ONLY)'!O$20:X$20, "CLO4", 'Exam (LECTURE ONLY)'!O222:X222) / 'Exam (LECTURE ONLY)'!AM$9),
IF(AND('PRINTABLE (per grading)'!H$16="EXAM", 'PRINTABLE (per grading)'!B$13="Final"), IF(ISERROR(SUMIF('Exam (LECTURE ONLY)'!Z$20:AI$20, "CLO4", 'Exam (LECTURE ONLY)'!Z222:AI222) / 'Exam (LECTURE ONLY)'!AN$9), "", SUMIF('Exam (LECTURE ONLY)'!Z$20:AI$20, "CLO4", 'Exam (LECTURE ONLY)'!Z222:AI222) / 'Exam (LECTURE ONLY)'!AN$9),
IF(AND('PRINTABLE (per grading)'!H$16="OUTPUT", 'PRINTABLE (per grading)'!B$13="Prelim"), IF(ISERROR(SUMIF(OUTPUT!C$20:M$20, "CLO4", OUTPUT!C222:M222) / OUTPUT!AL$9), "", SUMIF(OUTPUT!C$20:M$20, "CLO4", OUTPUT!C222:M222) / OUTPUT!AL$9),
IF(AND('PRINTABLE (per grading)'!H$16="OUTPUT", 'PRINTABLE (per grading)'!B$13="Midterm"), IF(ISERROR(SUMIF(OUTPUT!O$20:Y$20, "CLO4", OUTPUT!O222:Y222) / OUTPUT!AM$9), "", SUMIF(OUTPUT!O$20:Y$20, "CLO4", OUTPUT!O222:Y222) / OUTPUT!AM$9),
IF(AND('PRINTABLE (per grading)'!H$16="OUTPUT", 'PRINTABLE (per grading)'!B$13="Final"), IF(ISERROR(SUMIF(OUTPUT!AA$20:AI$20, "CLO4", OUTPUT!AA222:AI222) / OUTPUT!AN$9), "", SUMIF(OUTPUT!AA$20:AI$20, "CLO4", OUTPUT!AA222:AI222) / OUTPUT!AN$9),
"")))))),"")</f>
        <v/>
      </c>
      <c r="AE220" s="232" t="str">
        <f t="shared" si="107"/>
        <v/>
      </c>
      <c r="AF220" s="233" t="str">
        <f t="shared" si="108"/>
        <v/>
      </c>
      <c r="AG220" s="25" t="str">
        <f>IF(B220 &lt;&gt; "", IFERROR(IF(C$16 = "PRELIM", SUMIF('Database (LECTURE-RES-PRAC)'!D$14:AG$14, "CLO5", 'Database (LECTURE-RES-PRAC)'!D217:AG217) / 'Grade computation'!F$8, IF(C$16 = "MIDTERM", SUMIF('Database (LECTURE-RES-PRAC)'!AJ$14:BM$14, "CLO5", 'Database (LECTURE-RES-PRAC)'!AJ217:BM217) / 'Grade computation'!G$8, IF(C$16 = "FINAL", SUMIF('Database (LECTURE-RES-PRAC)'!BP$14:CS$14, "CLO5", 'Database (LECTURE-RES-PRAC)'!BP217:CS217) / 'Grade computation'!H$8,""))),""),"")</f>
        <v/>
      </c>
      <c r="AH220" s="232" t="str">
        <f t="shared" si="109"/>
        <v/>
      </c>
      <c r="AI220" s="25" t="str">
        <f>IF(B220 &lt;&gt; "",IF(AND('PRINTABLE (per grading)'!H$16="EXAM", 'PRINTABLE (per grading)'!B$13="Prelim"), IF(ISERROR(SUMIF('Exam (LECTURE ONLY)'!D$20:M$20, "CLO5", 'Exam (LECTURE ONLY)'!D222:M222) / 'Exam (LECTURE ONLY)'!AL$10), "", SUMIF('Exam (LECTURE ONLY)'!D$20:M$20, "CLO5", 'Exam (LECTURE ONLY)'!D222:M222) /'Exam (LECTURE ONLY)'!AL$10),
IF(AND('PRINTABLE (per grading)'!H$16="EXAM", 'PRINTABLE (per grading)'!B$13="Midterm"), IF(ISERROR(SUMIF('Exam (LECTURE ONLY)'!O$20:X$20, "CLO5", 'Exam (LECTURE ONLY)'!O222:X222) / 'Exam (LECTURE ONLY)'!AM$10), "", SUMIF('Exam (LECTURE ONLY)'!O$20:X$20, "CLO5", 'Exam (LECTURE ONLY)'!O222:X222) / 'Exam (LECTURE ONLY)'!AM$10),
IF(AND('PRINTABLE (per grading)'!H$16="EXAM", 'PRINTABLE (per grading)'!B$13="Final"), IF(ISERROR(SUMIF('Exam (LECTURE ONLY)'!Z$20:AI$20, "CLO5", 'Exam (LECTURE ONLY)'!Z222:AI222) / 'Exam (LECTURE ONLY)'!AN$10), "", SUMIF('Exam (LECTURE ONLY)'!Z$20:AI$20, "CLO5", 'Exam (LECTURE ONLY)'!Z222:AI222) / 'Exam (LECTURE ONLY)'!AN$10),
IF(AND('PRINTABLE (per grading)'!H$16="OUTPUT", 'PRINTABLE (per grading)'!B$13="Prelim"), IF(ISERROR(SUMIF(OUTPUT!C$20:M$20, "CLO5", OUTPUT!C222:M222) / OUTPUT!AL$10), "", SUMIF(OUTPUT!C$20:M$20, "CLO5", OUTPUT!C222:M222) / OUTPUT!AL$10),
IF(AND('PRINTABLE (per grading)'!H$16="OUTPUT", 'PRINTABLE (per grading)'!B$13="Midterm"), IF(ISERROR(SUMIF(OUTPUT!O$20:Y$20, "CLO5", OUTPUT!O222:Y222) / OUTPUT!AM$10), "", SUMIF(OUTPUT!O$20:Y$20, "CLO5", OUTPUT!O222:Y222) / OUTPUT!AM$10),
IF(AND('PRINTABLE (per grading)'!H$16="OUTPUT", 'PRINTABLE (per grading)'!B$13="Final"), IF(ISERROR(SUMIF(OUTPUT!AA$20:AI$20, "CLO5", OUTPUT!AA222:AI222) / OUTPUT!AN$10), "", SUMIF(OUTPUT!AA$20:AI$20, "CLO5", OUTPUT!AA222:AI222) / OUTPUT!AN$10),
"")))))),"")</f>
        <v/>
      </c>
      <c r="AJ220" s="232" t="str">
        <f t="shared" si="110"/>
        <v/>
      </c>
      <c r="AK220" s="233" t="str">
        <f t="shared" si="111"/>
        <v/>
      </c>
      <c r="AL220" s="25" t="str">
        <f>IF(B220 &lt;&gt; "", IFERROR(IF(C$16 = "PRELIM", SUMIF('Database (LECTURE-RES-PRAC)'!D$14:AG$14, "CLO6", 'Database (LECTURE-RES-PRAC)'!D217:AG217) / 'Grade computation'!F$9, IF(C$16 = "MIDTERM", SUMIF('Database (LECTURE-RES-PRAC)'!AJ$14:BM$14, "CLO6", 'Database (LECTURE-RES-PRAC)'!AJ217:BM217) / 'Grade computation'!G$9, IF(C$16 = "FINAL", SUMIF('Database (LECTURE-RES-PRAC)'!BP$14:CS$14, "CLO6", 'Database (LECTURE-RES-PRAC)'!BP217:CS217) / 'Grade computation'!H$9,""))),""),"")</f>
        <v/>
      </c>
      <c r="AM220" s="232" t="str">
        <f t="shared" si="112"/>
        <v/>
      </c>
      <c r="AN220" s="25" t="str">
        <f>IF(B220 &lt;&gt; "",IF(AND('PRINTABLE (per grading)'!H$16="EXAM", 'PRINTABLE (per grading)'!B$13="Prelim"), IF(ISERROR(SUMIF('Exam (LECTURE ONLY)'!D$20:M$20, "CLO6", 'Exam (LECTURE ONLY)'!D222:M222) / 'Exam (LECTURE ONLY)'!AL$11), "", SUMIF('Exam (LECTURE ONLY)'!D$20:M$20, "CLO6", 'Exam (LECTURE ONLY)'!D222:M222) /'Exam (LECTURE ONLY)'!AL$11),
IF(AND('PRINTABLE (per grading)'!H$16="EXAM", 'PRINTABLE (per grading)'!B$13="Midterm"), IF(ISERROR(SUMIF('Exam (LECTURE ONLY)'!O$20:X$20, "CLO6", 'Exam (LECTURE ONLY)'!O222:X222) / 'Exam (LECTURE ONLY)'!AM$11), "", SUMIF('Exam (LECTURE ONLY)'!O$20:X$20, "CLO6", 'Exam (LECTURE ONLY)'!O222:X222) / 'Exam (LECTURE ONLY)'!AM$11),
IF(AND('PRINTABLE (per grading)'!H$16="EXAM", 'PRINTABLE (per grading)'!B$13="Final"), IF(ISERROR(SUMIF('Exam (LECTURE ONLY)'!Z$20:AI$20, "CLO6", 'Exam (LECTURE ONLY)'!Z222:AI222) / 'Exam (LECTURE ONLY)'!AN$11), "", SUMIF('Exam (LECTURE ONLY)'!Z$20:AI$20, "CLO6", 'Exam (LECTURE ONLY)'!Z222:AI222) / 'Exam (LECTURE ONLY)'!AN$11),
IF(AND('PRINTABLE (per grading)'!H$16="OUTPUT", 'PRINTABLE (per grading)'!B$13="Prelim"), IF(ISERROR(SUMIF(OUTPUT!C$20:M$20, "CLO6", OUTPUT!C222:M222) / OUTPUT!AL$11), "", SUMIF(OUTPUT!C$20:M$20, "CLO6", OUTPUT!C222:M222) / OUTPUT!AL$11),
IF(AND('PRINTABLE (per grading)'!H$16="OUTPUT", 'PRINTABLE (per grading)'!B$13="Midterm"), IF(ISERROR(SUMIF(OUTPUT!O$20:Y$20, "CLO6", OUTPUT!O222:Y222) / OUTPUT!AM$11), "", SUMIF(OUTPUT!O$20:Y$20, "CLO6", OUTPUT!O222:Y222) / OUTPUT!AM$11),
IF(AND('PRINTABLE (per grading)'!H$16="OUTPUT", 'PRINTABLE (per grading)'!B$13="Final"), IF(ISERROR(SUMIF(OUTPUT!AA$20:AI$20, "CLO6", OUTPUT!AA222:AI222) / OUTPUT!AN$11), "", SUMIF(OUTPUT!AA$20:AI$20, "CLO6", OUTPUT!AA222:AI222) / OUTPUT!AN$11),
"")))))),"")</f>
        <v/>
      </c>
      <c r="AO220" s="232" t="str">
        <f t="shared" si="113"/>
        <v/>
      </c>
      <c r="AP220" s="233" t="str">
        <f t="shared" si="114"/>
        <v/>
      </c>
      <c r="AQ220" s="25" t="str">
        <f>IF(B220 &lt;&gt; "", IFERROR(IF(C$16 = "PRELIM", SUMIF('Database (LECTURE-RES-PRAC)'!D$14:AG$14, "CLO7", 'Database (LECTURE-RES-PRAC)'!D217:AG217) / 'Grade computation'!F$10, IF(C$16 = "MIDTERM", SUMIF('Database (LECTURE-RES-PRAC)'!AJ$14:BM$14, "CLO7", 'Database (LECTURE-RES-PRAC)'!AJ217:BM217) / 'Grade computation'!G$10, IF(C$16 = "FINAL", SUMIF('Database (LECTURE-RES-PRAC)'!BP$14:CS$14, "CLO7", 'Database (LECTURE-RES-PRAC)'!BP217:CS217) / 'Grade computation'!H$10,""))),""),"")</f>
        <v/>
      </c>
      <c r="AR220" s="232" t="str">
        <f t="shared" si="115"/>
        <v/>
      </c>
      <c r="AS220" s="25" t="str">
        <f>IF(B220 &lt;&gt; "",IF(AND('PRINTABLE (per grading)'!H$16="EXAM", 'PRINTABLE (per grading)'!B$13="Prelim"), IF(ISERROR(SUMIF('Exam (LECTURE ONLY)'!D$20:M$20, "CLO7", 'Exam (LECTURE ONLY)'!D222:M222) / 'Exam (LECTURE ONLY)'!AL$12), "", SUMIF('Exam (LECTURE ONLY)'!D$20:M$20, "CLO7", 'Exam (LECTURE ONLY)'!D222:M222) /'Exam (LECTURE ONLY)'!AL$12),
IF(AND('PRINTABLE (per grading)'!H$16="EXAM", 'PRINTABLE (per grading)'!B$13="Midterm"), IF(ISERROR(SUMIF('Exam (LECTURE ONLY)'!O$20:X$20, "CLO7", 'Exam (LECTURE ONLY)'!O222:X222) / 'Exam (LECTURE ONLY)'!AM$12), "", SUMIF('Exam (LECTURE ONLY)'!O$20:X$20, "CLO7", 'Exam (LECTURE ONLY)'!O222:X222) / 'Exam (LECTURE ONLY)'!AM$12),
IF(AND('PRINTABLE (per grading)'!H$16="EXAM", 'PRINTABLE (per grading)'!B$13="Final"), IF(ISERROR(SUMIF('Exam (LECTURE ONLY)'!Z$20:AI$20, "CLO7", 'Exam (LECTURE ONLY)'!Z222:AI222) / 'Exam (LECTURE ONLY)'!AN$12), "", SUMIF('Exam (LECTURE ONLY)'!Z$20:AI$20, "CLO7", 'Exam (LECTURE ONLY)'!Z222:AI222) / 'Exam (LECTURE ONLY)'!AN$12),
IF(AND('PRINTABLE (per grading)'!H$16="OUTPUT", 'PRINTABLE (per grading)'!B$13="Prelim"), IF(ISERROR(SUMIF(OUTPUT!C$20:M$20, "CLO7", OUTPUT!C222:M222) / OUTPUT!AL$12), "", SUMIF(OUTPUT!C$20:M$20, "CLO7", OUTPUT!C222:M222) / OUTPUT!AL$12),
IF(AND('PRINTABLE (per grading)'!H$16="OUTPUT", 'PRINTABLE (per grading)'!B$13="Midterm"), IF(ISERROR(SUMIF(OUTPUT!O$20:Y$20, "CLO7", OUTPUT!O222:Y222) / OUTPUT!AM$12), "", SUMIF(OUTPUT!O$20:Y$20, "CLO7", OUTPUT!O222:Y222) / OUTPUT!AM$12),
IF(AND('PRINTABLE (per grading)'!H$16="OUTPUT", 'PRINTABLE (per grading)'!B$13="Final"), IF(ISERROR(SUMIF(OUTPUT!AA$20:AI$20, "CLO7", OUTPUT!AA222:AI222) / OUTPUT!AN$12), "", SUMIF(OUTPUT!AA$20:AI$20, "CLO7", OUTPUT!AA222:AI222) / OUTPUT!AN$12),
"")))))),"")</f>
        <v/>
      </c>
      <c r="AT220" s="232" t="str">
        <f t="shared" si="116"/>
        <v/>
      </c>
      <c r="AU220" s="233" t="str">
        <f t="shared" si="117"/>
        <v/>
      </c>
      <c r="AV220" s="25" t="str">
        <f>IF(B220 &lt;&gt; "", IFERROR(IF(C$16 = "PRELIM", SUMIF('Database (LECTURE-RES-PRAC)'!D$14:AG$14, "CLO8", 'Database (LECTURE-RES-PRAC)'!D217:AG217) / 'Grade computation'!F$11, IF(C$16 = "MIDTERM", SUMIF('Database (LECTURE-RES-PRAC)'!AJ$14:BM$14, "CLO8", 'Database (LECTURE-RES-PRAC)'!AJ217:BM217) / 'Grade computation'!G$11, IF(C$16 = "FINAL", SUMIF('Database (LECTURE-RES-PRAC)'!BP$14:CS$14, "CLO8", 'Database (LECTURE-RES-PRAC)'!BP217:CS217) / 'Grade computation'!H$11,""))),""),"")</f>
        <v/>
      </c>
      <c r="AW220" s="232" t="str">
        <f t="shared" si="118"/>
        <v/>
      </c>
      <c r="AX220" s="25" t="str">
        <f>IF(B220 &lt;&gt; "",IF(AND('PRINTABLE (per grading)'!H$16="EXAM", 'PRINTABLE (per grading)'!B$13="Prelim"), IF(ISERROR(SUMIF('Exam (LECTURE ONLY)'!D$20:M$20, "CLO8", 'Exam (LECTURE ONLY)'!D222:M222) / 'Exam (LECTURE ONLY)'!AL$13), "", SUMIF('Exam (LECTURE ONLY)'!D$20:M$20, "CLO8", 'Exam (LECTURE ONLY)'!D222:M222) /'Exam (LECTURE ONLY)'!AL$13),
IF(AND('PRINTABLE (per grading)'!H$16="EXAM", 'PRINTABLE (per grading)'!B$13="Midterm"), IF(ISERROR(SUMIF('Exam (LECTURE ONLY)'!O$20:X$20, "CLO8", 'Exam (LECTURE ONLY)'!O222:X222) / 'Exam (LECTURE ONLY)'!AM$13), "", SUMIF('Exam (LECTURE ONLY)'!O$20:X$20, "CLO8", 'Exam (LECTURE ONLY)'!O222:X222) / 'Exam (LECTURE ONLY)'!AM$13),
IF(AND('PRINTABLE (per grading)'!H$16="EXAM", 'PRINTABLE (per grading)'!B$13="Final"), IF(ISERROR(SUMIF('Exam (LECTURE ONLY)'!Z$20:AI$20, "CLO8", 'Exam (LECTURE ONLY)'!Z222:AI222) / 'Exam (LECTURE ONLY)'!AN$13), "", SUMIF('Exam (LECTURE ONLY)'!Z$20:AI$20, "CLO8", 'Exam (LECTURE ONLY)'!Z222:AI222) / 'Exam (LECTURE ONLY)'!AN$13),
IF(AND('PRINTABLE (per grading)'!H$16="OUTPUT", 'PRINTABLE (per grading)'!B$13="Prelim"), IF(ISERROR(SUMIF(OUTPUT!C$20:M$20, "CLO8", OUTPUT!C222:M222) / OUTPUT!AL$13), "", SUMIF(OUTPUT!C$20:M$20, "CLO8", OUTPUT!C222:M222) / OUTPUT!AL$13),
IF(AND('PRINTABLE (per grading)'!H$16="OUTPUT", 'PRINTABLE (per grading)'!B$13="Midterm"), IF(ISERROR(SUMIF(OUTPUT!O$20:Y$20, "CLO8", OUTPUT!O222:Y222) / OUTPUT!AM$13), "", SUMIF(OUTPUT!O$20:Y$20, "CLO8", OUTPUT!O222:Y222) / OUTPUT!AM$13),
IF(AND('PRINTABLE (per grading)'!H$16="OUTPUT", 'PRINTABLE (per grading)'!B$13="Final"), IF(ISERROR(SUMIF(OUTPUT!AA$20:AI$20, "CLO8", OUTPUT!AA222:AI222) / OUTPUT!AN$13), "", SUMIF(OUTPUT!AA$20:AI$20, "CLO8", OUTPUT!AA222:AI222) / OUTPUT!AN$13),
"")))))),"")</f>
        <v/>
      </c>
      <c r="AY220" s="232" t="str">
        <f t="shared" si="119"/>
        <v/>
      </c>
      <c r="AZ220" s="233" t="str">
        <f t="shared" si="120"/>
        <v/>
      </c>
      <c r="BA220" s="25" t="str">
        <f>IF(B220 &lt;&gt; "", IFERROR(IF(C$16 = "PRELIM", SUMIF('Database (LECTURE-RES-PRAC)'!D$14:AG$14, "CLO9", 'Database (LECTURE-RES-PRAC)'!D217:AG217) / 'Grade computation'!F$12, IF(C$16 = "MIDTERM", SUMIF('Database (LECTURE-RES-PRAC)'!AJ$14:BM$14, "CLO9", 'Database (LECTURE-RES-PRAC)'!AJ217:BM217) / 'Grade computation'!G$12, IF(C$16 = "FINAL", SUMIF('Database (LECTURE-RES-PRAC)'!BP$14:CS$14, "CLO9", 'Database (LECTURE-RES-PRAC)'!BP217:CS217) / 'Grade computation'!H$12,""))),""),"")</f>
        <v/>
      </c>
      <c r="BB220" s="232" t="str">
        <f t="shared" si="121"/>
        <v/>
      </c>
      <c r="BC220" s="25" t="str">
        <f>IF(B220 &lt;&gt; "",IF(AND('PRINTABLE (per grading)'!H$16="EXAM", 'PRINTABLE (per grading)'!B$13="Prelim"), IF(ISERROR(SUMIF('Exam (LECTURE ONLY)'!D$20:M$20, "CLO9", 'Exam (LECTURE ONLY)'!D222:M222) / 'Exam (LECTURE ONLY)'!AL$14), "", SUMIF('Exam (LECTURE ONLY)'!D$20:M$20, "CLO9", 'Exam (LECTURE ONLY)'!D222:M222) /'Exam (LECTURE ONLY)'!AL$14),
IF(AND('PRINTABLE (per grading)'!H$16="EXAM", 'PRINTABLE (per grading)'!B$13="Midterm"), IF(ISERROR(SUMIF('Exam (LECTURE ONLY)'!O$20:X$20, "CLO9", 'Exam (LECTURE ONLY)'!O222:X222) / 'Exam (LECTURE ONLY)'!AM$14), "", SUMIF('Exam (LECTURE ONLY)'!O$20:X$20, "CLO9", 'Exam (LECTURE ONLY)'!O222:X222) / 'Exam (LECTURE ONLY)'!AM$14),
IF(AND('PRINTABLE (per grading)'!H$16="EXAM", 'PRINTABLE (per grading)'!B$13="Final"), IF(ISERROR(SUMIF('Exam (LECTURE ONLY)'!Z$20:AI$20, "CLO9", 'Exam (LECTURE ONLY)'!Z222:AI222) / 'Exam (LECTURE ONLY)'!AN$14), "", SUMIF('Exam (LECTURE ONLY)'!Z$20:AI$20, "CLO9", 'Exam (LECTURE ONLY)'!Z222:AI222) / 'Exam (LECTURE ONLY)'!AN$14),
IF(AND('PRINTABLE (per grading)'!H$16="OUTPUT", 'PRINTABLE (per grading)'!B$13="Prelim"), IF(ISERROR(SUMIF(OUTPUT!C$20:M$20, "CLO9", OUTPUT!C222:M222) / OUTPUT!AL$14), "", SUMIF(OUTPUT!C$20:M$20, "CLO9", OUTPUT!C222:M222) / OUTPUT!AL$14),
IF(AND('PRINTABLE (per grading)'!H$16="OUTPUT", 'PRINTABLE (per grading)'!B$13="Midterm"), IF(ISERROR(SUMIF(OUTPUT!O$20:Y$20, "CLO9", OUTPUT!O222:Y222) / OUTPUT!AM$14), "", SUMIF(OUTPUT!O$20:Y$20, "CLO9", OUTPUT!O222:Y222) / OUTPUT!AM$14),
IF(AND('PRINTABLE (per grading)'!H$16="OUTPUT", 'PRINTABLE (per grading)'!B$13="Final"), IF(ISERROR(SUMIF(OUTPUT!AA$20:AI$20, "CLO9", OUTPUT!AA222:AI222) / OUTPUT!AN$14), "", SUMIF(OUTPUT!AA$20:AI$20, "CLO9", OUTPUT!AA222:AI222) / OUTPUT!AN$14),
"")))))),"")</f>
        <v/>
      </c>
      <c r="BD220" s="232" t="str">
        <f t="shared" si="122"/>
        <v/>
      </c>
      <c r="BE220" s="233" t="str">
        <f t="shared" si="123"/>
        <v/>
      </c>
      <c r="BF220" s="25" t="str">
        <f>IF(B220 &lt;&gt; "", IFERROR(IF(C$16 = "PRELIM", SUMIF('Database (LECTURE-RES-PRAC)'!D$14:AG$14, "CLO10", 'Database (LECTURE-RES-PRAC)'!D217:AG217) / 'Grade computation'!F$13, IF(C$16 = "MIDTERM", SUMIF('Database (LECTURE-RES-PRAC)'!AJ$14:BM$14, "CLO10", 'Database (LECTURE-RES-PRAC)'!AJ217:BM217) / 'Grade computation'!G$13, IF(C$16 = "FINAL", SUMIF('Database (LECTURE-RES-PRAC)'!BP$14:CS$14, "CLO10", 'Database (LECTURE-RES-PRAC)'!BP217:CS217) / 'Grade computation'!H$13,""))),""),"")</f>
        <v/>
      </c>
      <c r="BG220" s="232" t="str">
        <f t="shared" si="124"/>
        <v/>
      </c>
      <c r="BH220" s="25" t="str">
        <f>IF(B220 &lt;&gt; "",IF(AND('PRINTABLE (per grading)'!H$16="EXAM", 'PRINTABLE (per grading)'!B$13="Prelim"), IF(ISERROR(SUMIF('Exam (LECTURE ONLY)'!D$20:M$20, "CLO10", 'Exam (LECTURE ONLY)'!D222:M222) / 'Exam (LECTURE ONLY)'!AL$15), "", SUMIF('Exam (LECTURE ONLY)'!D$20:M$20, "CLO10", 'Exam (LECTURE ONLY)'!D222:M222) /'Exam (LECTURE ONLY)'!AL$15),
IF(AND('PRINTABLE (per grading)'!H$16="EXAM", 'PRINTABLE (per grading)'!B$13="Midterm"), IF(ISERROR(SUMIF('Exam (LECTURE ONLY)'!O$20:X$20, "CLO10", 'Exam (LECTURE ONLY)'!O222:X222) / 'Exam (LECTURE ONLY)'!AM$15), "", SUMIF('Exam (LECTURE ONLY)'!O$20:X$20, "CLO10", 'Exam (LECTURE ONLY)'!O222:X222) / 'Exam (LECTURE ONLY)'!AM$15),
IF(AND('PRINTABLE (per grading)'!H$16="EXAM", 'PRINTABLE (per grading)'!B$13="Final"), IF(ISERROR(SUMIF('Exam (LECTURE ONLY)'!Z$20:AI$20, "CLO10", 'Exam (LECTURE ONLY)'!Z222:AI222) / 'Exam (LECTURE ONLY)'!AN$15), "", SUMIF('Exam (LECTURE ONLY)'!Z$20:AI$20, "CLO10", 'Exam (LECTURE ONLY)'!Z222:AI222) / 'Exam (LECTURE ONLY)'!AN$15),
IF(AND('PRINTABLE (per grading)'!H$16="OUTPUT", 'PRINTABLE (per grading)'!B$13="Prelim"), IF(ISERROR(SUMIF(OUTPUT!C$20:M$20, "CLO10", OUTPUT!C222:M222) / OUTPUT!AL$15), "", SUMIF(OUTPUT!C$20:M$20, "CLO10", OUTPUT!C222:M222) / OUTPUT!AL$15),
IF(AND('PRINTABLE (per grading)'!H$16="OUTPUT", 'PRINTABLE (per grading)'!B$13="Midterm"), IF(ISERROR(SUMIF(OUTPUT!O$20:Y$20, "CLO10", OUTPUT!O222:Y222) / OUTPUT!AM$15), "", SUMIF(OUTPUT!O$20:Y$20, "CLO10", OUTPUT!O222:Y222) / OUTPUT!AM$15),
IF(AND('PRINTABLE (per grading)'!H$16="OUTPUT", 'PRINTABLE (per grading)'!B$13="Final"), IF(ISERROR(SUMIF(OUTPUT!AA$20:AI$20, "CLO10", OUTPUT!AA222:AI222) / OUTPUT!AN$15), "", SUMIF(OUTPUT!AA$20:AI$20, "CLO10", OUTPUT!AA222:AI222) / OUTPUT!AN$15),
"")))))),"")</f>
        <v/>
      </c>
      <c r="BI220" s="232" t="str">
        <f t="shared" si="125"/>
        <v/>
      </c>
      <c r="BJ220" s="233" t="str">
        <f t="shared" si="126"/>
        <v/>
      </c>
      <c r="BK220" s="2"/>
    </row>
    <row r="221" spans="1:63" ht="20.100000000000001" customHeight="1">
      <c r="A221" s="118" t="str">
        <f>IF(ISBLANK('Database (LECTURE-RES-PRAC)'!A218),"",'Database (LECTURE-RES-PRAC)'!A218)</f>
        <v/>
      </c>
      <c r="B221" s="119" t="str">
        <f>IF(ISBLANK('Database (LECTURE-RES-PRAC)'!B218),"",'Database (LECTURE-RES-PRAC)'!B218)</f>
        <v/>
      </c>
      <c r="C221" s="134" t="str">
        <f>IF(B221&lt;&gt;"",IF(C$16="PRELIM",'Grade computation'!C221, IF(C$16="MIDTERM",'Grade computation'!K221, IF(C$16="FINAL",'Grade computation'!S221,""))),"")</f>
        <v/>
      </c>
      <c r="D221" s="135" t="str">
        <f t="shared" si="1"/>
        <v/>
      </c>
      <c r="E221" s="134" t="str">
        <f>IF(B221&lt;&gt;"", IF(C$16="PRELIM",'Grade computation'!E221, IF(C$16="MIDTERM",'Grade computation'!M221, IF(C$16="FINAL",'Grade computation'!U221,""))),"")</f>
        <v/>
      </c>
      <c r="F221" s="136" t="str">
        <f t="shared" si="2"/>
        <v/>
      </c>
      <c r="G221" s="137" t="str">
        <f t="shared" si="3"/>
        <v/>
      </c>
      <c r="H221" s="207" t="str">
        <f>IF(B221&lt;&gt;"",IF(C$16="PRELIM", 'Grade computation'!H221, IF(C$16="MIDTERM", 'Grade computation'!P221, IF(C$16="FINAL",'Grade computation'!X221, ""))),"")</f>
        <v/>
      </c>
      <c r="I221" s="137" t="str">
        <f t="shared" si="4"/>
        <v/>
      </c>
      <c r="J221" s="139" t="str">
        <f t="shared" si="5"/>
        <v/>
      </c>
      <c r="K221" s="377" t="str">
        <f t="shared" si="6"/>
        <v/>
      </c>
      <c r="L221" s="434"/>
      <c r="M221" s="25" t="str">
        <f>IF(B221 &lt;&gt; "", IFERROR(IF(C$16 = "PRELIM", SUMIF('Database (LECTURE-RES-PRAC)'!D$14:AG$14, "CLO1", 'Database (LECTURE-RES-PRAC)'!D218:AG218) / 'Grade computation'!F$4, IF(C$16 = "MIDTERM", SUMIF('Database (LECTURE-RES-PRAC)'!AJ$14:BM$14, "CLO1", 'Database (LECTURE-RES-PRAC)'!AJ218:BM218) / 'Grade computation'!G$4, IF(C$16 = "FINAL", SUMIF('Database (LECTURE-RES-PRAC)'!BP$14:CS$14, "CLO1", 'Database (LECTURE-RES-PRAC)'!BP218:CS218) / 'Grade computation'!H$4,""))),""),"")</f>
        <v/>
      </c>
      <c r="N221" s="232" t="str">
        <f t="shared" si="97"/>
        <v/>
      </c>
      <c r="O221" s="25" t="str">
        <f>IF(B221 &lt;&gt; "",IF(AND('PRINTABLE (per grading)'!H$16="EXAM", 'PRINTABLE (per grading)'!B$13="Prelim"), IF(ISERROR(SUMIF('Exam (LECTURE ONLY)'!D$20:M$20, "CLO1", 'Exam (LECTURE ONLY)'!D223:M223) / 'Exam (LECTURE ONLY)'!AL$6), "", SUMIF('Exam (LECTURE ONLY)'!D$20:M$20, "CLO1", 'Exam (LECTURE ONLY)'!D223:M223) /'Exam (LECTURE ONLY)'!AL$6),
IF(AND('PRINTABLE (per grading)'!H$16="EXAM", 'PRINTABLE (per grading)'!B$13="Midterm"), IF(ISERROR(SUMIF('Exam (LECTURE ONLY)'!O$20:X$20, "CLO1", 'Exam (LECTURE ONLY)'!O223:X223) / 'Exam (LECTURE ONLY)'!AM$6), "", SUMIF('Exam (LECTURE ONLY)'!O$20:X$20, "CLO1", 'Exam (LECTURE ONLY)'!O223:X223) / 'Exam (LECTURE ONLY)'!AM$6),
IF(AND('PRINTABLE (per grading)'!H$16="EXAM", 'PRINTABLE (per grading)'!B$13="Final"), IF(ISERROR(SUMIF('Exam (LECTURE ONLY)'!Z$20:AI$20, "CLO1", 'Exam (LECTURE ONLY)'!Z223:AI223) / 'Exam (LECTURE ONLY)'!AN$6), "", SUMIF('Exam (LECTURE ONLY)'!Z$20:AI$20, "CLO1", 'Exam (LECTURE ONLY)'!Z223:AI223) / 'Exam (LECTURE ONLY)'!AN$6),
IF(AND('PRINTABLE (per grading)'!H$16="OUTPUT", 'PRINTABLE (per grading)'!B$13="Prelim"), IF(ISERROR(SUMIF(OUTPUT!C$20:M$20, "CLO1", OUTPUT!C223:M223) / OUTPUT!AL$6), "", SUMIF(OUTPUT!C$20:M$20, "CLO1", OUTPUT!C223:M223) / OUTPUT!AL$6),
IF(AND('PRINTABLE (per grading)'!H$16="OUTPUT", 'PRINTABLE (per grading)'!B$13="Midterm"), IF(ISERROR(SUMIF(OUTPUT!O$20:Y$20, "CLO1", OUTPUT!O223:Y223) / OUTPUT!AM$6), "", SUMIF(OUTPUT!O$20:Y$20, "CLO1", OUTPUT!O223:Y223) / OUTPUT!AM$6),
IF(AND('PRINTABLE (per grading)'!H$16="OUTPUT", 'PRINTABLE (per grading)'!B$13="Final"), IF(ISERROR(SUMIF(OUTPUT!AA$20:AI$20, "CLO1", OUTPUT!AA223:AI223) / OUTPUT!AN$6), "", SUMIF(OUTPUT!AA$20:AI$20, "CLO1", OUTPUT!AA223:AI223) / OUTPUT!AN$6),
"")))))),"")</f>
        <v/>
      </c>
      <c r="P221" s="232" t="str">
        <f t="shared" si="98"/>
        <v/>
      </c>
      <c r="Q221" s="233" t="str">
        <f t="shared" si="99"/>
        <v/>
      </c>
      <c r="R221" s="25" t="str">
        <f>IF(B221 &lt;&gt; "", IFERROR(IF(C$16 = "PRELIM", SUMIF('Database (LECTURE-RES-PRAC)'!D$14:AG$14, "CLO2", 'Database (LECTURE-RES-PRAC)'!D218:AG218) / 'Grade computation'!F$5, IF(C$16 = "MIDTERM", SUMIF('Database (LECTURE-RES-PRAC)'!AJ$14:BM$14, "CLO2", 'Database (LECTURE-RES-PRAC)'!AJ218:BM218) / 'Grade computation'!G$5, IF(C$16 = "FINAL", SUMIF('Database (LECTURE-RES-PRAC)'!BP$14:CS$14, "CLO2", 'Database (LECTURE-RES-PRAC)'!BP218:CS218) / 'Grade computation'!H$5,""))),""),"")</f>
        <v/>
      </c>
      <c r="S221" s="232" t="str">
        <f t="shared" si="100"/>
        <v/>
      </c>
      <c r="T221" s="25" t="str">
        <f>IF(B221 &lt;&gt; "",IF(AND('PRINTABLE (per grading)'!H$16="EXAM", 'PRINTABLE (per grading)'!B$13="Prelim"), IF(ISERROR(SUMIF('Exam (LECTURE ONLY)'!D$20:M$20, "CLO2", 'Exam (LECTURE ONLY)'!D223:M223) / 'Exam (LECTURE ONLY)'!AL$7), "", SUMIF('Exam (LECTURE ONLY)'!D$20:M$20, "CLO2", 'Exam (LECTURE ONLY)'!D223:M223) /'Exam (LECTURE ONLY)'!AL$7),
IF(AND('PRINTABLE (per grading)'!H$16="EXAM", 'PRINTABLE (per grading)'!B$13="Midterm"), IF(ISERROR(SUMIF('Exam (LECTURE ONLY)'!O$20:X$20, "CLO2", 'Exam (LECTURE ONLY)'!O223:X223) / 'Exam (LECTURE ONLY)'!AM$7), "", SUMIF('Exam (LECTURE ONLY)'!O$20:X$20, "CLO2", 'Exam (LECTURE ONLY)'!O223:X223) / 'Exam (LECTURE ONLY)'!AM$7),
IF(AND('PRINTABLE (per grading)'!H$16="EXAM", 'PRINTABLE (per grading)'!B$13="Final"), IF(ISERROR(SUMIF('Exam (LECTURE ONLY)'!Z$20:AI$20, "CLO2", 'Exam (LECTURE ONLY)'!Z223:AI223) / 'Exam (LECTURE ONLY)'!AN$7), "", SUMIF('Exam (LECTURE ONLY)'!Z$20:AI$20, "CLO2", 'Exam (LECTURE ONLY)'!Z223:AI223) / 'Exam (LECTURE ONLY)'!AN$7),
IF(AND('PRINTABLE (per grading)'!H$16="OUTPUT", 'PRINTABLE (per grading)'!B$13="Prelim"), IF(ISERROR(SUMIF(OUTPUT!C$20:M$20, "CLO2", OUTPUT!C223:M223) / OUTPUT!AL$7), "", SUMIF(OUTPUT!C$20:M$20, "CLO2", OUTPUT!C223:M223) / OUTPUT!AL$7),
IF(AND('PRINTABLE (per grading)'!H$16="OUTPUT", 'PRINTABLE (per grading)'!B$13="Midterm"), IF(ISERROR(SUMIF(OUTPUT!O$20:Y$20, "CLO2", OUTPUT!O223:Y223) / OUTPUT!AM$7), "", SUMIF(OUTPUT!O$20:Y$20, "CLO2", OUTPUT!O223:Y223) / OUTPUT!AM$7),
IF(AND('PRINTABLE (per grading)'!H$16="OUTPUT", 'PRINTABLE (per grading)'!B$13="Final"), IF(ISERROR(SUMIF(OUTPUT!AA$20:AI$20, "CLO2", OUTPUT!AA223:AI223) / OUTPUT!AN$7), "", SUMIF(OUTPUT!AA$20:AI$20, "CLO2", OUTPUT!AA223:AI223) / OUTPUT!AN$7),
"")))))),"")</f>
        <v/>
      </c>
      <c r="U221" s="232" t="str">
        <f t="shared" si="101"/>
        <v/>
      </c>
      <c r="V221" s="233" t="str">
        <f t="shared" si="102"/>
        <v/>
      </c>
      <c r="W221" s="25" t="str">
        <f>IF(B221 &lt;&gt; "", IFERROR(IF(C$16 = "PRELIM", SUMIF('Database (LECTURE-RES-PRAC)'!D$14:AG$14, "CLO3", 'Database (LECTURE-RES-PRAC)'!D218:AG218) / 'Grade computation'!F$6, IF(C$16 = "MIDTERM", SUMIF('Database (LECTURE-RES-PRAC)'!AJ$14:BM$14, "CLO3", 'Database (LECTURE-RES-PRAC)'!AJ218:BM218) / 'Grade computation'!G$6, IF(C$16 = "FINAL", SUMIF('Database (LECTURE-RES-PRAC)'!BP$14:CS$14, "CLO3", 'Database (LECTURE-RES-PRAC)'!BP218:CS218) / 'Grade computation'!H$6,""))),""),"")</f>
        <v/>
      </c>
      <c r="X221" s="232" t="str">
        <f t="shared" si="103"/>
        <v/>
      </c>
      <c r="Y221" s="25" t="str">
        <f>IF(B221 &lt;&gt; "",IF(AND('PRINTABLE (per grading)'!H$16="EXAM", 'PRINTABLE (per grading)'!B$13="Prelim"), IF(ISERROR(SUMIF('Exam (LECTURE ONLY)'!D$20:M$20, "CLO3", 'Exam (LECTURE ONLY)'!D223:M223) / 'Exam (LECTURE ONLY)'!AL$8), "", SUMIF('Exam (LECTURE ONLY)'!D$20:M$20, "CLO3", 'Exam (LECTURE ONLY)'!D223:M223) /'Exam (LECTURE ONLY)'!AL$8),
IF(AND('PRINTABLE (per grading)'!H$16="EXAM", 'PRINTABLE (per grading)'!B$13="Midterm"), IF(ISERROR(SUMIF('Exam (LECTURE ONLY)'!O$20:X$20, "CLO3", 'Exam (LECTURE ONLY)'!O223:X223) / 'Exam (LECTURE ONLY)'!AM$8), "", SUMIF('Exam (LECTURE ONLY)'!O$20:X$20, "CLO3", 'Exam (LECTURE ONLY)'!O223:X223) / 'Exam (LECTURE ONLY)'!AM$8),
IF(AND('PRINTABLE (per grading)'!H$16="EXAM", 'PRINTABLE (per grading)'!B$13="Final"), IF(ISERROR(SUMIF('Exam (LECTURE ONLY)'!Z$20:AI$20, "CLO3", 'Exam (LECTURE ONLY)'!Z223:AI223) / 'Exam (LECTURE ONLY)'!AN$8), "", SUMIF('Exam (LECTURE ONLY)'!Z$20:AI$20, "CLO3", 'Exam (LECTURE ONLY)'!Z223:AI223) / 'Exam (LECTURE ONLY)'!AN$8),
IF(AND('PRINTABLE (per grading)'!H$16="OUTPUT", 'PRINTABLE (per grading)'!B$13="Prelim"), IF(ISERROR(SUMIF(OUTPUT!C$20:M$20, "CLO3", OUTPUT!C223:M223) / OUTPUT!AL$8), "", SUMIF(OUTPUT!C$20:M$20, "CLO3", OUTPUT!C223:M223) / OUTPUT!AL$8),
IF(AND('PRINTABLE (per grading)'!H$16="OUTPUT", 'PRINTABLE (per grading)'!B$13="Midterm"), IF(ISERROR(SUMIF(OUTPUT!O$20:Y$20, "CLO3", OUTPUT!O223:Y223) / OUTPUT!AM$8), "", SUMIF(OUTPUT!O$20:Y$20, "CLO3", OUTPUT!O223:Y223) / OUTPUT!AM$8),
IF(AND('PRINTABLE (per grading)'!H$16="OUTPUT", 'PRINTABLE (per grading)'!B$13="Final"), IF(ISERROR(SUMIF(OUTPUT!AA$20:AI$20, "CLO3", OUTPUT!AA223:AI223) / OUTPUT!AN$8), "", SUMIF(OUTPUT!AA$20:AI$20, "CLO3", OUTPUT!AA223:AI223) / OUTPUT!AN$8),
"" )))))),"")</f>
        <v/>
      </c>
      <c r="Z221" s="232" t="str">
        <f t="shared" si="104"/>
        <v/>
      </c>
      <c r="AA221" s="233" t="str">
        <f t="shared" si="105"/>
        <v/>
      </c>
      <c r="AB221" s="25" t="str">
        <f>IF(B221 &lt;&gt; "", IFERROR(IF(C$16 = "PRELIM", SUMIF('Database (LECTURE-RES-PRAC)'!D$14:AG$14, "CLO4", 'Database (LECTURE-RES-PRAC)'!D218:AG218) / 'Grade computation'!F$7, IF(C$16 = "MIDTERM", SUMIF('Database (LECTURE-RES-PRAC)'!AJ$14:BM$14, "CLO4", 'Database (LECTURE-RES-PRAC)'!AJ218:BM218) / 'Grade computation'!G$7, IF(C$16 = "FINAL", SUMIF('Database (LECTURE-RES-PRAC)'!BP$14:CS$14, "CLO4", 'Database (LECTURE-RES-PRAC)'!BP218:CS218) / 'Grade computation'!H$7,""))),""),"")</f>
        <v/>
      </c>
      <c r="AC221" s="232" t="str">
        <f t="shared" si="106"/>
        <v/>
      </c>
      <c r="AD221" s="25" t="str">
        <f>IF(B221 &lt;&gt; "",IF(AND('PRINTABLE (per grading)'!H$16="EXAM", 'PRINTABLE (per grading)'!B$13="Prelim"), IF(ISERROR(SUMIF('Exam (LECTURE ONLY)'!D$20:M$20, "CLO4", 'Exam (LECTURE ONLY)'!D223:M223) / 'Exam (LECTURE ONLY)'!AL$9), "", SUMIF('Exam (LECTURE ONLY)'!D$20:M$20, "CLO4", 'Exam (LECTURE ONLY)'!D223:M223) /'Exam (LECTURE ONLY)'!AL$9),
IF(AND('PRINTABLE (per grading)'!H$16="EXAM", 'PRINTABLE (per grading)'!B$13="Midterm"), IF(ISERROR(SUMIF('Exam (LECTURE ONLY)'!O$20:X$20, "CLO4", 'Exam (LECTURE ONLY)'!O223:X223) / 'Exam (LECTURE ONLY)'!AM$9), "", SUMIF('Exam (LECTURE ONLY)'!O$20:X$20, "CLO4", 'Exam (LECTURE ONLY)'!O223:X223) / 'Exam (LECTURE ONLY)'!AM$9),
IF(AND('PRINTABLE (per grading)'!H$16="EXAM", 'PRINTABLE (per grading)'!B$13="Final"), IF(ISERROR(SUMIF('Exam (LECTURE ONLY)'!Z$20:AI$20, "CLO4", 'Exam (LECTURE ONLY)'!Z223:AI223) / 'Exam (LECTURE ONLY)'!AN$9), "", SUMIF('Exam (LECTURE ONLY)'!Z$20:AI$20, "CLO4", 'Exam (LECTURE ONLY)'!Z223:AI223) / 'Exam (LECTURE ONLY)'!AN$9),
IF(AND('PRINTABLE (per grading)'!H$16="OUTPUT", 'PRINTABLE (per grading)'!B$13="Prelim"), IF(ISERROR(SUMIF(OUTPUT!C$20:M$20, "CLO4", OUTPUT!C223:M223) / OUTPUT!AL$9), "", SUMIF(OUTPUT!C$20:M$20, "CLO4", OUTPUT!C223:M223) / OUTPUT!AL$9),
IF(AND('PRINTABLE (per grading)'!H$16="OUTPUT", 'PRINTABLE (per grading)'!B$13="Midterm"), IF(ISERROR(SUMIF(OUTPUT!O$20:Y$20, "CLO4", OUTPUT!O223:Y223) / OUTPUT!AM$9), "", SUMIF(OUTPUT!O$20:Y$20, "CLO4", OUTPUT!O223:Y223) / OUTPUT!AM$9),
IF(AND('PRINTABLE (per grading)'!H$16="OUTPUT", 'PRINTABLE (per grading)'!B$13="Final"), IF(ISERROR(SUMIF(OUTPUT!AA$20:AI$20, "CLO4", OUTPUT!AA223:AI223) / OUTPUT!AN$9), "", SUMIF(OUTPUT!AA$20:AI$20, "CLO4", OUTPUT!AA223:AI223) / OUTPUT!AN$9),
"")))))),"")</f>
        <v/>
      </c>
      <c r="AE221" s="232" t="str">
        <f t="shared" si="107"/>
        <v/>
      </c>
      <c r="AF221" s="233" t="str">
        <f t="shared" si="108"/>
        <v/>
      </c>
      <c r="AG221" s="25" t="str">
        <f>IF(B221 &lt;&gt; "", IFERROR(IF(C$16 = "PRELIM", SUMIF('Database (LECTURE-RES-PRAC)'!D$14:AG$14, "CLO5", 'Database (LECTURE-RES-PRAC)'!D218:AG218) / 'Grade computation'!F$8, IF(C$16 = "MIDTERM", SUMIF('Database (LECTURE-RES-PRAC)'!AJ$14:BM$14, "CLO5", 'Database (LECTURE-RES-PRAC)'!AJ218:BM218) / 'Grade computation'!G$8, IF(C$16 = "FINAL", SUMIF('Database (LECTURE-RES-PRAC)'!BP$14:CS$14, "CLO5", 'Database (LECTURE-RES-PRAC)'!BP218:CS218) / 'Grade computation'!H$8,""))),""),"")</f>
        <v/>
      </c>
      <c r="AH221" s="232" t="str">
        <f t="shared" si="109"/>
        <v/>
      </c>
      <c r="AI221" s="25" t="str">
        <f>IF(B221 &lt;&gt; "",IF(AND('PRINTABLE (per grading)'!H$16="EXAM", 'PRINTABLE (per grading)'!B$13="Prelim"), IF(ISERROR(SUMIF('Exam (LECTURE ONLY)'!D$20:M$20, "CLO5", 'Exam (LECTURE ONLY)'!D223:M223) / 'Exam (LECTURE ONLY)'!AL$10), "", SUMIF('Exam (LECTURE ONLY)'!D$20:M$20, "CLO5", 'Exam (LECTURE ONLY)'!D223:M223) /'Exam (LECTURE ONLY)'!AL$10),
IF(AND('PRINTABLE (per grading)'!H$16="EXAM", 'PRINTABLE (per grading)'!B$13="Midterm"), IF(ISERROR(SUMIF('Exam (LECTURE ONLY)'!O$20:X$20, "CLO5", 'Exam (LECTURE ONLY)'!O223:X223) / 'Exam (LECTURE ONLY)'!AM$10), "", SUMIF('Exam (LECTURE ONLY)'!O$20:X$20, "CLO5", 'Exam (LECTURE ONLY)'!O223:X223) / 'Exam (LECTURE ONLY)'!AM$10),
IF(AND('PRINTABLE (per grading)'!H$16="EXAM", 'PRINTABLE (per grading)'!B$13="Final"), IF(ISERROR(SUMIF('Exam (LECTURE ONLY)'!Z$20:AI$20, "CLO5", 'Exam (LECTURE ONLY)'!Z223:AI223) / 'Exam (LECTURE ONLY)'!AN$10), "", SUMIF('Exam (LECTURE ONLY)'!Z$20:AI$20, "CLO5", 'Exam (LECTURE ONLY)'!Z223:AI223) / 'Exam (LECTURE ONLY)'!AN$10),
IF(AND('PRINTABLE (per grading)'!H$16="OUTPUT", 'PRINTABLE (per grading)'!B$13="Prelim"), IF(ISERROR(SUMIF(OUTPUT!C$20:M$20, "CLO5", OUTPUT!C223:M223) / OUTPUT!AL$10), "", SUMIF(OUTPUT!C$20:M$20, "CLO5", OUTPUT!C223:M223) / OUTPUT!AL$10),
IF(AND('PRINTABLE (per grading)'!H$16="OUTPUT", 'PRINTABLE (per grading)'!B$13="Midterm"), IF(ISERROR(SUMIF(OUTPUT!O$20:Y$20, "CLO5", OUTPUT!O223:Y223) / OUTPUT!AM$10), "", SUMIF(OUTPUT!O$20:Y$20, "CLO5", OUTPUT!O223:Y223) / OUTPUT!AM$10),
IF(AND('PRINTABLE (per grading)'!H$16="OUTPUT", 'PRINTABLE (per grading)'!B$13="Final"), IF(ISERROR(SUMIF(OUTPUT!AA$20:AI$20, "CLO5", OUTPUT!AA223:AI223) / OUTPUT!AN$10), "", SUMIF(OUTPUT!AA$20:AI$20, "CLO5", OUTPUT!AA223:AI223) / OUTPUT!AN$10),
"")))))),"")</f>
        <v/>
      </c>
      <c r="AJ221" s="232" t="str">
        <f t="shared" si="110"/>
        <v/>
      </c>
      <c r="AK221" s="233" t="str">
        <f t="shared" si="111"/>
        <v/>
      </c>
      <c r="AL221" s="25" t="str">
        <f>IF(B221 &lt;&gt; "", IFERROR(IF(C$16 = "PRELIM", SUMIF('Database (LECTURE-RES-PRAC)'!D$14:AG$14, "CLO6", 'Database (LECTURE-RES-PRAC)'!D218:AG218) / 'Grade computation'!F$9, IF(C$16 = "MIDTERM", SUMIF('Database (LECTURE-RES-PRAC)'!AJ$14:BM$14, "CLO6", 'Database (LECTURE-RES-PRAC)'!AJ218:BM218) / 'Grade computation'!G$9, IF(C$16 = "FINAL", SUMIF('Database (LECTURE-RES-PRAC)'!BP$14:CS$14, "CLO6", 'Database (LECTURE-RES-PRAC)'!BP218:CS218) / 'Grade computation'!H$9,""))),""),"")</f>
        <v/>
      </c>
      <c r="AM221" s="232" t="str">
        <f t="shared" si="112"/>
        <v/>
      </c>
      <c r="AN221" s="25" t="str">
        <f>IF(B221 &lt;&gt; "",IF(AND('PRINTABLE (per grading)'!H$16="EXAM", 'PRINTABLE (per grading)'!B$13="Prelim"), IF(ISERROR(SUMIF('Exam (LECTURE ONLY)'!D$20:M$20, "CLO6", 'Exam (LECTURE ONLY)'!D223:M223) / 'Exam (LECTURE ONLY)'!AL$11), "", SUMIF('Exam (LECTURE ONLY)'!D$20:M$20, "CLO6", 'Exam (LECTURE ONLY)'!D223:M223) /'Exam (LECTURE ONLY)'!AL$11),
IF(AND('PRINTABLE (per grading)'!H$16="EXAM", 'PRINTABLE (per grading)'!B$13="Midterm"), IF(ISERROR(SUMIF('Exam (LECTURE ONLY)'!O$20:X$20, "CLO6", 'Exam (LECTURE ONLY)'!O223:X223) / 'Exam (LECTURE ONLY)'!AM$11), "", SUMIF('Exam (LECTURE ONLY)'!O$20:X$20, "CLO6", 'Exam (LECTURE ONLY)'!O223:X223) / 'Exam (LECTURE ONLY)'!AM$11),
IF(AND('PRINTABLE (per grading)'!H$16="EXAM", 'PRINTABLE (per grading)'!B$13="Final"), IF(ISERROR(SUMIF('Exam (LECTURE ONLY)'!Z$20:AI$20, "CLO6", 'Exam (LECTURE ONLY)'!Z223:AI223) / 'Exam (LECTURE ONLY)'!AN$11), "", SUMIF('Exam (LECTURE ONLY)'!Z$20:AI$20, "CLO6", 'Exam (LECTURE ONLY)'!Z223:AI223) / 'Exam (LECTURE ONLY)'!AN$11),
IF(AND('PRINTABLE (per grading)'!H$16="OUTPUT", 'PRINTABLE (per grading)'!B$13="Prelim"), IF(ISERROR(SUMIF(OUTPUT!C$20:M$20, "CLO6", OUTPUT!C223:M223) / OUTPUT!AL$11), "", SUMIF(OUTPUT!C$20:M$20, "CLO6", OUTPUT!C223:M223) / OUTPUT!AL$11),
IF(AND('PRINTABLE (per grading)'!H$16="OUTPUT", 'PRINTABLE (per grading)'!B$13="Midterm"), IF(ISERROR(SUMIF(OUTPUT!O$20:Y$20, "CLO6", OUTPUT!O223:Y223) / OUTPUT!AM$11), "", SUMIF(OUTPUT!O$20:Y$20, "CLO6", OUTPUT!O223:Y223) / OUTPUT!AM$11),
IF(AND('PRINTABLE (per grading)'!H$16="OUTPUT", 'PRINTABLE (per grading)'!B$13="Final"), IF(ISERROR(SUMIF(OUTPUT!AA$20:AI$20, "CLO6", OUTPUT!AA223:AI223) / OUTPUT!AN$11), "", SUMIF(OUTPUT!AA$20:AI$20, "CLO6", OUTPUT!AA223:AI223) / OUTPUT!AN$11),
"")))))),"")</f>
        <v/>
      </c>
      <c r="AO221" s="232" t="str">
        <f t="shared" si="113"/>
        <v/>
      </c>
      <c r="AP221" s="233" t="str">
        <f t="shared" si="114"/>
        <v/>
      </c>
      <c r="AQ221" s="25" t="str">
        <f>IF(B221 &lt;&gt; "", IFERROR(IF(C$16 = "PRELIM", SUMIF('Database (LECTURE-RES-PRAC)'!D$14:AG$14, "CLO7", 'Database (LECTURE-RES-PRAC)'!D218:AG218) / 'Grade computation'!F$10, IF(C$16 = "MIDTERM", SUMIF('Database (LECTURE-RES-PRAC)'!AJ$14:BM$14, "CLO7", 'Database (LECTURE-RES-PRAC)'!AJ218:BM218) / 'Grade computation'!G$10, IF(C$16 = "FINAL", SUMIF('Database (LECTURE-RES-PRAC)'!BP$14:CS$14, "CLO7", 'Database (LECTURE-RES-PRAC)'!BP218:CS218) / 'Grade computation'!H$10,""))),""),"")</f>
        <v/>
      </c>
      <c r="AR221" s="232" t="str">
        <f t="shared" si="115"/>
        <v/>
      </c>
      <c r="AS221" s="25" t="str">
        <f>IF(B221 &lt;&gt; "",IF(AND('PRINTABLE (per grading)'!H$16="EXAM", 'PRINTABLE (per grading)'!B$13="Prelim"), IF(ISERROR(SUMIF('Exam (LECTURE ONLY)'!D$20:M$20, "CLO7", 'Exam (LECTURE ONLY)'!D223:M223) / 'Exam (LECTURE ONLY)'!AL$12), "", SUMIF('Exam (LECTURE ONLY)'!D$20:M$20, "CLO7", 'Exam (LECTURE ONLY)'!D223:M223) /'Exam (LECTURE ONLY)'!AL$12),
IF(AND('PRINTABLE (per grading)'!H$16="EXAM", 'PRINTABLE (per grading)'!B$13="Midterm"), IF(ISERROR(SUMIF('Exam (LECTURE ONLY)'!O$20:X$20, "CLO7", 'Exam (LECTURE ONLY)'!O223:X223) / 'Exam (LECTURE ONLY)'!AM$12), "", SUMIF('Exam (LECTURE ONLY)'!O$20:X$20, "CLO7", 'Exam (LECTURE ONLY)'!O223:X223) / 'Exam (LECTURE ONLY)'!AM$12),
IF(AND('PRINTABLE (per grading)'!H$16="EXAM", 'PRINTABLE (per grading)'!B$13="Final"), IF(ISERROR(SUMIF('Exam (LECTURE ONLY)'!Z$20:AI$20, "CLO7", 'Exam (LECTURE ONLY)'!Z223:AI223) / 'Exam (LECTURE ONLY)'!AN$12), "", SUMIF('Exam (LECTURE ONLY)'!Z$20:AI$20, "CLO7", 'Exam (LECTURE ONLY)'!Z223:AI223) / 'Exam (LECTURE ONLY)'!AN$12),
IF(AND('PRINTABLE (per grading)'!H$16="OUTPUT", 'PRINTABLE (per grading)'!B$13="Prelim"), IF(ISERROR(SUMIF(OUTPUT!C$20:M$20, "CLO7", OUTPUT!C223:M223) / OUTPUT!AL$12), "", SUMIF(OUTPUT!C$20:M$20, "CLO7", OUTPUT!C223:M223) / OUTPUT!AL$12),
IF(AND('PRINTABLE (per grading)'!H$16="OUTPUT", 'PRINTABLE (per grading)'!B$13="Midterm"), IF(ISERROR(SUMIF(OUTPUT!O$20:Y$20, "CLO7", OUTPUT!O223:Y223) / OUTPUT!AM$12), "", SUMIF(OUTPUT!O$20:Y$20, "CLO7", OUTPUT!O223:Y223) / OUTPUT!AM$12),
IF(AND('PRINTABLE (per grading)'!H$16="OUTPUT", 'PRINTABLE (per grading)'!B$13="Final"), IF(ISERROR(SUMIF(OUTPUT!AA$20:AI$20, "CLO7", OUTPUT!AA223:AI223) / OUTPUT!AN$12), "", SUMIF(OUTPUT!AA$20:AI$20, "CLO7", OUTPUT!AA223:AI223) / OUTPUT!AN$12),
"")))))),"")</f>
        <v/>
      </c>
      <c r="AT221" s="232" t="str">
        <f t="shared" si="116"/>
        <v/>
      </c>
      <c r="AU221" s="233" t="str">
        <f t="shared" si="117"/>
        <v/>
      </c>
      <c r="AV221" s="25" t="str">
        <f>IF(B221 &lt;&gt; "", IFERROR(IF(C$16 = "PRELIM", SUMIF('Database (LECTURE-RES-PRAC)'!D$14:AG$14, "CLO8", 'Database (LECTURE-RES-PRAC)'!D218:AG218) / 'Grade computation'!F$11, IF(C$16 = "MIDTERM", SUMIF('Database (LECTURE-RES-PRAC)'!AJ$14:BM$14, "CLO8", 'Database (LECTURE-RES-PRAC)'!AJ218:BM218) / 'Grade computation'!G$11, IF(C$16 = "FINAL", SUMIF('Database (LECTURE-RES-PRAC)'!BP$14:CS$14, "CLO8", 'Database (LECTURE-RES-PRAC)'!BP218:CS218) / 'Grade computation'!H$11,""))),""),"")</f>
        <v/>
      </c>
      <c r="AW221" s="232" t="str">
        <f t="shared" si="118"/>
        <v/>
      </c>
      <c r="AX221" s="25" t="str">
        <f>IF(B221 &lt;&gt; "",IF(AND('PRINTABLE (per grading)'!H$16="EXAM", 'PRINTABLE (per grading)'!B$13="Prelim"), IF(ISERROR(SUMIF('Exam (LECTURE ONLY)'!D$20:M$20, "CLO8", 'Exam (LECTURE ONLY)'!D223:M223) / 'Exam (LECTURE ONLY)'!AL$13), "", SUMIF('Exam (LECTURE ONLY)'!D$20:M$20, "CLO8", 'Exam (LECTURE ONLY)'!D223:M223) /'Exam (LECTURE ONLY)'!AL$13),
IF(AND('PRINTABLE (per grading)'!H$16="EXAM", 'PRINTABLE (per grading)'!B$13="Midterm"), IF(ISERROR(SUMIF('Exam (LECTURE ONLY)'!O$20:X$20, "CLO8", 'Exam (LECTURE ONLY)'!O223:X223) / 'Exam (LECTURE ONLY)'!AM$13), "", SUMIF('Exam (LECTURE ONLY)'!O$20:X$20, "CLO8", 'Exam (LECTURE ONLY)'!O223:X223) / 'Exam (LECTURE ONLY)'!AM$13),
IF(AND('PRINTABLE (per grading)'!H$16="EXAM", 'PRINTABLE (per grading)'!B$13="Final"), IF(ISERROR(SUMIF('Exam (LECTURE ONLY)'!Z$20:AI$20, "CLO8", 'Exam (LECTURE ONLY)'!Z223:AI223) / 'Exam (LECTURE ONLY)'!AN$13), "", SUMIF('Exam (LECTURE ONLY)'!Z$20:AI$20, "CLO8", 'Exam (LECTURE ONLY)'!Z223:AI223) / 'Exam (LECTURE ONLY)'!AN$13),
IF(AND('PRINTABLE (per grading)'!H$16="OUTPUT", 'PRINTABLE (per grading)'!B$13="Prelim"), IF(ISERROR(SUMIF(OUTPUT!C$20:M$20, "CLO8", OUTPUT!C223:M223) / OUTPUT!AL$13), "", SUMIF(OUTPUT!C$20:M$20, "CLO8", OUTPUT!C223:M223) / OUTPUT!AL$13),
IF(AND('PRINTABLE (per grading)'!H$16="OUTPUT", 'PRINTABLE (per grading)'!B$13="Midterm"), IF(ISERROR(SUMIF(OUTPUT!O$20:Y$20, "CLO8", OUTPUT!O223:Y223) / OUTPUT!AM$13), "", SUMIF(OUTPUT!O$20:Y$20, "CLO8", OUTPUT!O223:Y223) / OUTPUT!AM$13),
IF(AND('PRINTABLE (per grading)'!H$16="OUTPUT", 'PRINTABLE (per grading)'!B$13="Final"), IF(ISERROR(SUMIF(OUTPUT!AA$20:AI$20, "CLO8", OUTPUT!AA223:AI223) / OUTPUT!AN$13), "", SUMIF(OUTPUT!AA$20:AI$20, "CLO8", OUTPUT!AA223:AI223) / OUTPUT!AN$13),
"")))))),"")</f>
        <v/>
      </c>
      <c r="AY221" s="232" t="str">
        <f t="shared" si="119"/>
        <v/>
      </c>
      <c r="AZ221" s="233" t="str">
        <f t="shared" si="120"/>
        <v/>
      </c>
      <c r="BA221" s="25" t="str">
        <f>IF(B221 &lt;&gt; "", IFERROR(IF(C$16 = "PRELIM", SUMIF('Database (LECTURE-RES-PRAC)'!D$14:AG$14, "CLO9", 'Database (LECTURE-RES-PRAC)'!D218:AG218) / 'Grade computation'!F$12, IF(C$16 = "MIDTERM", SUMIF('Database (LECTURE-RES-PRAC)'!AJ$14:BM$14, "CLO9", 'Database (LECTURE-RES-PRAC)'!AJ218:BM218) / 'Grade computation'!G$12, IF(C$16 = "FINAL", SUMIF('Database (LECTURE-RES-PRAC)'!BP$14:CS$14, "CLO9", 'Database (LECTURE-RES-PRAC)'!BP218:CS218) / 'Grade computation'!H$12,""))),""),"")</f>
        <v/>
      </c>
      <c r="BB221" s="232" t="str">
        <f t="shared" si="121"/>
        <v/>
      </c>
      <c r="BC221" s="25" t="str">
        <f>IF(B221 &lt;&gt; "",IF(AND('PRINTABLE (per grading)'!H$16="EXAM", 'PRINTABLE (per grading)'!B$13="Prelim"), IF(ISERROR(SUMIF('Exam (LECTURE ONLY)'!D$20:M$20, "CLO9", 'Exam (LECTURE ONLY)'!D223:M223) / 'Exam (LECTURE ONLY)'!AL$14), "", SUMIF('Exam (LECTURE ONLY)'!D$20:M$20, "CLO9", 'Exam (LECTURE ONLY)'!D223:M223) /'Exam (LECTURE ONLY)'!AL$14),
IF(AND('PRINTABLE (per grading)'!H$16="EXAM", 'PRINTABLE (per grading)'!B$13="Midterm"), IF(ISERROR(SUMIF('Exam (LECTURE ONLY)'!O$20:X$20, "CLO9", 'Exam (LECTURE ONLY)'!O223:X223) / 'Exam (LECTURE ONLY)'!AM$14), "", SUMIF('Exam (LECTURE ONLY)'!O$20:X$20, "CLO9", 'Exam (LECTURE ONLY)'!O223:X223) / 'Exam (LECTURE ONLY)'!AM$14),
IF(AND('PRINTABLE (per grading)'!H$16="EXAM", 'PRINTABLE (per grading)'!B$13="Final"), IF(ISERROR(SUMIF('Exam (LECTURE ONLY)'!Z$20:AI$20, "CLO9", 'Exam (LECTURE ONLY)'!Z223:AI223) / 'Exam (LECTURE ONLY)'!AN$14), "", SUMIF('Exam (LECTURE ONLY)'!Z$20:AI$20, "CLO9", 'Exam (LECTURE ONLY)'!Z223:AI223) / 'Exam (LECTURE ONLY)'!AN$14),
IF(AND('PRINTABLE (per grading)'!H$16="OUTPUT", 'PRINTABLE (per grading)'!B$13="Prelim"), IF(ISERROR(SUMIF(OUTPUT!C$20:M$20, "CLO9", OUTPUT!C223:M223) / OUTPUT!AL$14), "", SUMIF(OUTPUT!C$20:M$20, "CLO9", OUTPUT!C223:M223) / OUTPUT!AL$14),
IF(AND('PRINTABLE (per grading)'!H$16="OUTPUT", 'PRINTABLE (per grading)'!B$13="Midterm"), IF(ISERROR(SUMIF(OUTPUT!O$20:Y$20, "CLO9", OUTPUT!O223:Y223) / OUTPUT!AM$14), "", SUMIF(OUTPUT!O$20:Y$20, "CLO9", OUTPUT!O223:Y223) / OUTPUT!AM$14),
IF(AND('PRINTABLE (per grading)'!H$16="OUTPUT", 'PRINTABLE (per grading)'!B$13="Final"), IF(ISERROR(SUMIF(OUTPUT!AA$20:AI$20, "CLO9", OUTPUT!AA223:AI223) / OUTPUT!AN$14), "", SUMIF(OUTPUT!AA$20:AI$20, "CLO9", OUTPUT!AA223:AI223) / OUTPUT!AN$14),
"")))))),"")</f>
        <v/>
      </c>
      <c r="BD221" s="232" t="str">
        <f t="shared" si="122"/>
        <v/>
      </c>
      <c r="BE221" s="233" t="str">
        <f t="shared" si="123"/>
        <v/>
      </c>
      <c r="BF221" s="25" t="str">
        <f>IF(B221 &lt;&gt; "", IFERROR(IF(C$16 = "PRELIM", SUMIF('Database (LECTURE-RES-PRAC)'!D$14:AG$14, "CLO10", 'Database (LECTURE-RES-PRAC)'!D218:AG218) / 'Grade computation'!F$13, IF(C$16 = "MIDTERM", SUMIF('Database (LECTURE-RES-PRAC)'!AJ$14:BM$14, "CLO10", 'Database (LECTURE-RES-PRAC)'!AJ218:BM218) / 'Grade computation'!G$13, IF(C$16 = "FINAL", SUMIF('Database (LECTURE-RES-PRAC)'!BP$14:CS$14, "CLO10", 'Database (LECTURE-RES-PRAC)'!BP218:CS218) / 'Grade computation'!H$13,""))),""),"")</f>
        <v/>
      </c>
      <c r="BG221" s="232" t="str">
        <f t="shared" si="124"/>
        <v/>
      </c>
      <c r="BH221" s="25" t="str">
        <f>IF(B221 &lt;&gt; "",IF(AND('PRINTABLE (per grading)'!H$16="EXAM", 'PRINTABLE (per grading)'!B$13="Prelim"), IF(ISERROR(SUMIF('Exam (LECTURE ONLY)'!D$20:M$20, "CLO10", 'Exam (LECTURE ONLY)'!D223:M223) / 'Exam (LECTURE ONLY)'!AL$15), "", SUMIF('Exam (LECTURE ONLY)'!D$20:M$20, "CLO10", 'Exam (LECTURE ONLY)'!D223:M223) /'Exam (LECTURE ONLY)'!AL$15),
IF(AND('PRINTABLE (per grading)'!H$16="EXAM", 'PRINTABLE (per grading)'!B$13="Midterm"), IF(ISERROR(SUMIF('Exam (LECTURE ONLY)'!O$20:X$20, "CLO10", 'Exam (LECTURE ONLY)'!O223:X223) / 'Exam (LECTURE ONLY)'!AM$15), "", SUMIF('Exam (LECTURE ONLY)'!O$20:X$20, "CLO10", 'Exam (LECTURE ONLY)'!O223:X223) / 'Exam (LECTURE ONLY)'!AM$15),
IF(AND('PRINTABLE (per grading)'!H$16="EXAM", 'PRINTABLE (per grading)'!B$13="Final"), IF(ISERROR(SUMIF('Exam (LECTURE ONLY)'!Z$20:AI$20, "CLO10", 'Exam (LECTURE ONLY)'!Z223:AI223) / 'Exam (LECTURE ONLY)'!AN$15), "", SUMIF('Exam (LECTURE ONLY)'!Z$20:AI$20, "CLO10", 'Exam (LECTURE ONLY)'!Z223:AI223) / 'Exam (LECTURE ONLY)'!AN$15),
IF(AND('PRINTABLE (per grading)'!H$16="OUTPUT", 'PRINTABLE (per grading)'!B$13="Prelim"), IF(ISERROR(SUMIF(OUTPUT!C$20:M$20, "CLO10", OUTPUT!C223:M223) / OUTPUT!AL$15), "", SUMIF(OUTPUT!C$20:M$20, "CLO10", OUTPUT!C223:M223) / OUTPUT!AL$15),
IF(AND('PRINTABLE (per grading)'!H$16="OUTPUT", 'PRINTABLE (per grading)'!B$13="Midterm"), IF(ISERROR(SUMIF(OUTPUT!O$20:Y$20, "CLO10", OUTPUT!O223:Y223) / OUTPUT!AM$15), "", SUMIF(OUTPUT!O$20:Y$20, "CLO10", OUTPUT!O223:Y223) / OUTPUT!AM$15),
IF(AND('PRINTABLE (per grading)'!H$16="OUTPUT", 'PRINTABLE (per grading)'!B$13="Final"), IF(ISERROR(SUMIF(OUTPUT!AA$20:AI$20, "CLO10", OUTPUT!AA223:AI223) / OUTPUT!AN$15), "", SUMIF(OUTPUT!AA$20:AI$20, "CLO10", OUTPUT!AA223:AI223) / OUTPUT!AN$15),
"")))))),"")</f>
        <v/>
      </c>
      <c r="BI221" s="232" t="str">
        <f t="shared" si="125"/>
        <v/>
      </c>
      <c r="BJ221" s="233" t="str">
        <f t="shared" si="126"/>
        <v/>
      </c>
      <c r="BK221" s="2"/>
    </row>
    <row r="222" spans="1:63" ht="20.100000000000001" customHeight="1">
      <c r="A222" s="212" t="str">
        <f>IF(ISBLANK('Database (LECTURE-RES-PRAC)'!A219),"",'Database (LECTURE-RES-PRAC)'!A219)</f>
        <v/>
      </c>
      <c r="B222" s="213" t="str">
        <f>IF(ISBLANK('Database (LECTURE-RES-PRAC)'!B219),"",'Database (LECTURE-RES-PRAC)'!B219)</f>
        <v/>
      </c>
      <c r="C222" s="134" t="str">
        <f>IF(B222&lt;&gt;"",IF(C$16="PRELIM",'Grade computation'!C222, IF(C$16="MIDTERM",'Grade computation'!K222, IF(C$16="FINAL",'Grade computation'!S222,""))),"")</f>
        <v/>
      </c>
      <c r="D222" s="135" t="str">
        <f t="shared" si="1"/>
        <v/>
      </c>
      <c r="E222" s="134" t="str">
        <f>IF(B222&lt;&gt;"", IF(C$16="PRELIM",'Grade computation'!E222, IF(C$16="MIDTERM",'Grade computation'!M222, IF(C$16="FINAL",'Grade computation'!U222,""))),"")</f>
        <v/>
      </c>
      <c r="F222" s="136" t="str">
        <f t="shared" si="2"/>
        <v/>
      </c>
      <c r="G222" s="137" t="str">
        <f t="shared" si="3"/>
        <v/>
      </c>
      <c r="H222" s="207" t="str">
        <f>IF(B222&lt;&gt;"",IF(C$16="PRELIM", 'Grade computation'!H222, IF(C$16="MIDTERM", 'Grade computation'!P222, IF(C$16="FINAL",'Grade computation'!X222, ""))),"")</f>
        <v/>
      </c>
      <c r="I222" s="137" t="str">
        <f t="shared" si="4"/>
        <v/>
      </c>
      <c r="J222" s="139" t="str">
        <f t="shared" si="5"/>
        <v/>
      </c>
      <c r="K222" s="377" t="str">
        <f t="shared" si="6"/>
        <v/>
      </c>
      <c r="L222" s="434"/>
      <c r="M222" s="25" t="str">
        <f>IF(B222 &lt;&gt; "", IFERROR(IF(C$16 = "PRELIM", SUMIF('Database (LECTURE-RES-PRAC)'!D$14:AG$14, "CLO1", 'Database (LECTURE-RES-PRAC)'!D219:AG219) / 'Grade computation'!F$4, IF(C$16 = "MIDTERM", SUMIF('Database (LECTURE-RES-PRAC)'!AJ$14:BM$14, "CLO1", 'Database (LECTURE-RES-PRAC)'!AJ219:BM219) / 'Grade computation'!G$4, IF(C$16 = "FINAL", SUMIF('Database (LECTURE-RES-PRAC)'!BP$14:CS$14, "CLO1", 'Database (LECTURE-RES-PRAC)'!BP219:CS219) / 'Grade computation'!H$4,""))),""),"")</f>
        <v/>
      </c>
      <c r="N222" s="232" t="str">
        <f t="shared" si="97"/>
        <v/>
      </c>
      <c r="O222" s="25" t="str">
        <f>IF(B222 &lt;&gt; "",IF(AND('PRINTABLE (per grading)'!H$16="EXAM", 'PRINTABLE (per grading)'!B$13="Prelim"), IF(ISERROR(SUMIF('Exam (LECTURE ONLY)'!D$20:M$20, "CLO1", 'Exam (LECTURE ONLY)'!D224:M224) / 'Exam (LECTURE ONLY)'!AL$6), "", SUMIF('Exam (LECTURE ONLY)'!D$20:M$20, "CLO1", 'Exam (LECTURE ONLY)'!D224:M224) /'Exam (LECTURE ONLY)'!AL$6),
IF(AND('PRINTABLE (per grading)'!H$16="EXAM", 'PRINTABLE (per grading)'!B$13="Midterm"), IF(ISERROR(SUMIF('Exam (LECTURE ONLY)'!O$20:X$20, "CLO1", 'Exam (LECTURE ONLY)'!O224:X224) / 'Exam (LECTURE ONLY)'!AM$6), "", SUMIF('Exam (LECTURE ONLY)'!O$20:X$20, "CLO1", 'Exam (LECTURE ONLY)'!O224:X224) / 'Exam (LECTURE ONLY)'!AM$6),
IF(AND('PRINTABLE (per grading)'!H$16="EXAM", 'PRINTABLE (per grading)'!B$13="Final"), IF(ISERROR(SUMIF('Exam (LECTURE ONLY)'!Z$20:AI$20, "CLO1", 'Exam (LECTURE ONLY)'!Z224:AI224) / 'Exam (LECTURE ONLY)'!AN$6), "", SUMIF('Exam (LECTURE ONLY)'!Z$20:AI$20, "CLO1", 'Exam (LECTURE ONLY)'!Z224:AI224) / 'Exam (LECTURE ONLY)'!AN$6),
IF(AND('PRINTABLE (per grading)'!H$16="OUTPUT", 'PRINTABLE (per grading)'!B$13="Prelim"), IF(ISERROR(SUMIF(OUTPUT!C$20:M$20, "CLO1", OUTPUT!C224:M224) / OUTPUT!AL$6), "", SUMIF(OUTPUT!C$20:M$20, "CLO1", OUTPUT!C224:M224) / OUTPUT!AL$6),
IF(AND('PRINTABLE (per grading)'!H$16="OUTPUT", 'PRINTABLE (per grading)'!B$13="Midterm"), IF(ISERROR(SUMIF(OUTPUT!O$20:Y$20, "CLO1", OUTPUT!O224:Y224) / OUTPUT!AM$6), "", SUMIF(OUTPUT!O$20:Y$20, "CLO1", OUTPUT!O224:Y224) / OUTPUT!AM$6),
IF(AND('PRINTABLE (per grading)'!H$16="OUTPUT", 'PRINTABLE (per grading)'!B$13="Final"), IF(ISERROR(SUMIF(OUTPUT!AA$20:AI$20, "CLO1", OUTPUT!AA224:AI224) / OUTPUT!AN$6), "", SUMIF(OUTPUT!AA$20:AI$20, "CLO1", OUTPUT!AA224:AI224) / OUTPUT!AN$6),
"")))))),"")</f>
        <v/>
      </c>
      <c r="P222" s="232" t="str">
        <f t="shared" si="98"/>
        <v/>
      </c>
      <c r="Q222" s="233" t="str">
        <f t="shared" si="99"/>
        <v/>
      </c>
      <c r="R222" s="25" t="str">
        <f>IF(B222 &lt;&gt; "", IFERROR(IF(C$16 = "PRELIM", SUMIF('Database (LECTURE-RES-PRAC)'!D$14:AG$14, "CLO2", 'Database (LECTURE-RES-PRAC)'!D219:AG219) / 'Grade computation'!F$5, IF(C$16 = "MIDTERM", SUMIF('Database (LECTURE-RES-PRAC)'!AJ$14:BM$14, "CLO2", 'Database (LECTURE-RES-PRAC)'!AJ219:BM219) / 'Grade computation'!G$5, IF(C$16 = "FINAL", SUMIF('Database (LECTURE-RES-PRAC)'!BP$14:CS$14, "CLO2", 'Database (LECTURE-RES-PRAC)'!BP219:CS219) / 'Grade computation'!H$5,""))),""),"")</f>
        <v/>
      </c>
      <c r="S222" s="232" t="str">
        <f t="shared" si="100"/>
        <v/>
      </c>
      <c r="T222" s="25" t="str">
        <f>IF(B222 &lt;&gt; "",IF(AND('PRINTABLE (per grading)'!H$16="EXAM", 'PRINTABLE (per grading)'!B$13="Prelim"), IF(ISERROR(SUMIF('Exam (LECTURE ONLY)'!D$20:M$20, "CLO2", 'Exam (LECTURE ONLY)'!D224:M224) / 'Exam (LECTURE ONLY)'!AL$7), "", SUMIF('Exam (LECTURE ONLY)'!D$20:M$20, "CLO2", 'Exam (LECTURE ONLY)'!D224:M224) /'Exam (LECTURE ONLY)'!AL$7),
IF(AND('PRINTABLE (per grading)'!H$16="EXAM", 'PRINTABLE (per grading)'!B$13="Midterm"), IF(ISERROR(SUMIF('Exam (LECTURE ONLY)'!O$20:X$20, "CLO2", 'Exam (LECTURE ONLY)'!O224:X224) / 'Exam (LECTURE ONLY)'!AM$7), "", SUMIF('Exam (LECTURE ONLY)'!O$20:X$20, "CLO2", 'Exam (LECTURE ONLY)'!O224:X224) / 'Exam (LECTURE ONLY)'!AM$7),
IF(AND('PRINTABLE (per grading)'!H$16="EXAM", 'PRINTABLE (per grading)'!B$13="Final"), IF(ISERROR(SUMIF('Exam (LECTURE ONLY)'!Z$20:AI$20, "CLO2", 'Exam (LECTURE ONLY)'!Z224:AI224) / 'Exam (LECTURE ONLY)'!AN$7), "", SUMIF('Exam (LECTURE ONLY)'!Z$20:AI$20, "CLO2", 'Exam (LECTURE ONLY)'!Z224:AI224) / 'Exam (LECTURE ONLY)'!AN$7),
IF(AND('PRINTABLE (per grading)'!H$16="OUTPUT", 'PRINTABLE (per grading)'!B$13="Prelim"), IF(ISERROR(SUMIF(OUTPUT!C$20:M$20, "CLO2", OUTPUT!C224:M224) / OUTPUT!AL$7), "", SUMIF(OUTPUT!C$20:M$20, "CLO2", OUTPUT!C224:M224) / OUTPUT!AL$7),
IF(AND('PRINTABLE (per grading)'!H$16="OUTPUT", 'PRINTABLE (per grading)'!B$13="Midterm"), IF(ISERROR(SUMIF(OUTPUT!O$20:Y$20, "CLO2", OUTPUT!O224:Y224) / OUTPUT!AM$7), "", SUMIF(OUTPUT!O$20:Y$20, "CLO2", OUTPUT!O224:Y224) / OUTPUT!AM$7),
IF(AND('PRINTABLE (per grading)'!H$16="OUTPUT", 'PRINTABLE (per grading)'!B$13="Final"), IF(ISERROR(SUMIF(OUTPUT!AA$20:AI$20, "CLO2", OUTPUT!AA224:AI224) / OUTPUT!AN$7), "", SUMIF(OUTPUT!AA$20:AI$20, "CLO2", OUTPUT!AA224:AI224) / OUTPUT!AN$7),
"")))))),"")</f>
        <v/>
      </c>
      <c r="U222" s="232" t="str">
        <f t="shared" si="101"/>
        <v/>
      </c>
      <c r="V222" s="233" t="str">
        <f t="shared" si="102"/>
        <v/>
      </c>
      <c r="W222" s="25" t="str">
        <f>IF(B222 &lt;&gt; "", IFERROR(IF(C$16 = "PRELIM", SUMIF('Database (LECTURE-RES-PRAC)'!D$14:AG$14, "CLO3", 'Database (LECTURE-RES-PRAC)'!D219:AG219) / 'Grade computation'!F$6, IF(C$16 = "MIDTERM", SUMIF('Database (LECTURE-RES-PRAC)'!AJ$14:BM$14, "CLO3", 'Database (LECTURE-RES-PRAC)'!AJ219:BM219) / 'Grade computation'!G$6, IF(C$16 = "FINAL", SUMIF('Database (LECTURE-RES-PRAC)'!BP$14:CS$14, "CLO3", 'Database (LECTURE-RES-PRAC)'!BP219:CS219) / 'Grade computation'!H$6,""))),""),"")</f>
        <v/>
      </c>
      <c r="X222" s="232" t="str">
        <f t="shared" si="103"/>
        <v/>
      </c>
      <c r="Y222" s="25" t="str">
        <f>IF(B222 &lt;&gt; "",IF(AND('PRINTABLE (per grading)'!H$16="EXAM", 'PRINTABLE (per grading)'!B$13="Prelim"), IF(ISERROR(SUMIF('Exam (LECTURE ONLY)'!D$20:M$20, "CLO3", 'Exam (LECTURE ONLY)'!D224:M224) / 'Exam (LECTURE ONLY)'!AL$8), "", SUMIF('Exam (LECTURE ONLY)'!D$20:M$20, "CLO3", 'Exam (LECTURE ONLY)'!D224:M224) /'Exam (LECTURE ONLY)'!AL$8),
IF(AND('PRINTABLE (per grading)'!H$16="EXAM", 'PRINTABLE (per grading)'!B$13="Midterm"), IF(ISERROR(SUMIF('Exam (LECTURE ONLY)'!O$20:X$20, "CLO3", 'Exam (LECTURE ONLY)'!O224:X224) / 'Exam (LECTURE ONLY)'!AM$8), "", SUMIF('Exam (LECTURE ONLY)'!O$20:X$20, "CLO3", 'Exam (LECTURE ONLY)'!O224:X224) / 'Exam (LECTURE ONLY)'!AM$8),
IF(AND('PRINTABLE (per grading)'!H$16="EXAM", 'PRINTABLE (per grading)'!B$13="Final"), IF(ISERROR(SUMIF('Exam (LECTURE ONLY)'!Z$20:AI$20, "CLO3", 'Exam (LECTURE ONLY)'!Z224:AI224) / 'Exam (LECTURE ONLY)'!AN$8), "", SUMIF('Exam (LECTURE ONLY)'!Z$20:AI$20, "CLO3", 'Exam (LECTURE ONLY)'!Z224:AI224) / 'Exam (LECTURE ONLY)'!AN$8),
IF(AND('PRINTABLE (per grading)'!H$16="OUTPUT", 'PRINTABLE (per grading)'!B$13="Prelim"), IF(ISERROR(SUMIF(OUTPUT!C$20:M$20, "CLO3", OUTPUT!C224:M224) / OUTPUT!AL$8), "", SUMIF(OUTPUT!C$20:M$20, "CLO3", OUTPUT!C224:M224) / OUTPUT!AL$8),
IF(AND('PRINTABLE (per grading)'!H$16="OUTPUT", 'PRINTABLE (per grading)'!B$13="Midterm"), IF(ISERROR(SUMIF(OUTPUT!O$20:Y$20, "CLO3", OUTPUT!O224:Y224) / OUTPUT!AM$8), "", SUMIF(OUTPUT!O$20:Y$20, "CLO3", OUTPUT!O224:Y224) / OUTPUT!AM$8),
IF(AND('PRINTABLE (per grading)'!H$16="OUTPUT", 'PRINTABLE (per grading)'!B$13="Final"), IF(ISERROR(SUMIF(OUTPUT!AA$20:AI$20, "CLO3", OUTPUT!AA224:AI224) / OUTPUT!AN$8), "", SUMIF(OUTPUT!AA$20:AI$20, "CLO3", OUTPUT!AA224:AI224) / OUTPUT!AN$8),
"" )))))),"")</f>
        <v/>
      </c>
      <c r="Z222" s="232" t="str">
        <f t="shared" si="104"/>
        <v/>
      </c>
      <c r="AA222" s="233" t="str">
        <f t="shared" si="105"/>
        <v/>
      </c>
      <c r="AB222" s="25" t="str">
        <f>IF(B222 &lt;&gt; "", IFERROR(IF(C$16 = "PRELIM", SUMIF('Database (LECTURE-RES-PRAC)'!D$14:AG$14, "CLO4", 'Database (LECTURE-RES-PRAC)'!D219:AG219) / 'Grade computation'!F$7, IF(C$16 = "MIDTERM", SUMIF('Database (LECTURE-RES-PRAC)'!AJ$14:BM$14, "CLO4", 'Database (LECTURE-RES-PRAC)'!AJ219:BM219) / 'Grade computation'!G$7, IF(C$16 = "FINAL", SUMIF('Database (LECTURE-RES-PRAC)'!BP$14:CS$14, "CLO4", 'Database (LECTURE-RES-PRAC)'!BP219:CS219) / 'Grade computation'!H$7,""))),""),"")</f>
        <v/>
      </c>
      <c r="AC222" s="232" t="str">
        <f t="shared" si="106"/>
        <v/>
      </c>
      <c r="AD222" s="25" t="str">
        <f>IF(B222 &lt;&gt; "",IF(AND('PRINTABLE (per grading)'!H$16="EXAM", 'PRINTABLE (per grading)'!B$13="Prelim"), IF(ISERROR(SUMIF('Exam (LECTURE ONLY)'!D$20:M$20, "CLO4", 'Exam (LECTURE ONLY)'!D224:M224) / 'Exam (LECTURE ONLY)'!AL$9), "", SUMIF('Exam (LECTURE ONLY)'!D$20:M$20, "CLO4", 'Exam (LECTURE ONLY)'!D224:M224) /'Exam (LECTURE ONLY)'!AL$9),
IF(AND('PRINTABLE (per grading)'!H$16="EXAM", 'PRINTABLE (per grading)'!B$13="Midterm"), IF(ISERROR(SUMIF('Exam (LECTURE ONLY)'!O$20:X$20, "CLO4", 'Exam (LECTURE ONLY)'!O224:X224) / 'Exam (LECTURE ONLY)'!AM$9), "", SUMIF('Exam (LECTURE ONLY)'!O$20:X$20, "CLO4", 'Exam (LECTURE ONLY)'!O224:X224) / 'Exam (LECTURE ONLY)'!AM$9),
IF(AND('PRINTABLE (per grading)'!H$16="EXAM", 'PRINTABLE (per grading)'!B$13="Final"), IF(ISERROR(SUMIF('Exam (LECTURE ONLY)'!Z$20:AI$20, "CLO4", 'Exam (LECTURE ONLY)'!Z224:AI224) / 'Exam (LECTURE ONLY)'!AN$9), "", SUMIF('Exam (LECTURE ONLY)'!Z$20:AI$20, "CLO4", 'Exam (LECTURE ONLY)'!Z224:AI224) / 'Exam (LECTURE ONLY)'!AN$9),
IF(AND('PRINTABLE (per grading)'!H$16="OUTPUT", 'PRINTABLE (per grading)'!B$13="Prelim"), IF(ISERROR(SUMIF(OUTPUT!C$20:M$20, "CLO4", OUTPUT!C224:M224) / OUTPUT!AL$9), "", SUMIF(OUTPUT!C$20:M$20, "CLO4", OUTPUT!C224:M224) / OUTPUT!AL$9),
IF(AND('PRINTABLE (per grading)'!H$16="OUTPUT", 'PRINTABLE (per grading)'!B$13="Midterm"), IF(ISERROR(SUMIF(OUTPUT!O$20:Y$20, "CLO4", OUTPUT!O224:Y224) / OUTPUT!AM$9), "", SUMIF(OUTPUT!O$20:Y$20, "CLO4", OUTPUT!O224:Y224) / OUTPUT!AM$9),
IF(AND('PRINTABLE (per grading)'!H$16="OUTPUT", 'PRINTABLE (per grading)'!B$13="Final"), IF(ISERROR(SUMIF(OUTPUT!AA$20:AI$20, "CLO4", OUTPUT!AA224:AI224) / OUTPUT!AN$9), "", SUMIF(OUTPUT!AA$20:AI$20, "CLO4", OUTPUT!AA224:AI224) / OUTPUT!AN$9),
"")))))),"")</f>
        <v/>
      </c>
      <c r="AE222" s="232" t="str">
        <f t="shared" si="107"/>
        <v/>
      </c>
      <c r="AF222" s="233" t="str">
        <f t="shared" si="108"/>
        <v/>
      </c>
      <c r="AG222" s="25" t="str">
        <f>IF(B222 &lt;&gt; "", IFERROR(IF(C$16 = "PRELIM", SUMIF('Database (LECTURE-RES-PRAC)'!D$14:AG$14, "CLO5", 'Database (LECTURE-RES-PRAC)'!D219:AG219) / 'Grade computation'!F$8, IF(C$16 = "MIDTERM", SUMIF('Database (LECTURE-RES-PRAC)'!AJ$14:BM$14, "CLO5", 'Database (LECTURE-RES-PRAC)'!AJ219:BM219) / 'Grade computation'!G$8, IF(C$16 = "FINAL", SUMIF('Database (LECTURE-RES-PRAC)'!BP$14:CS$14, "CLO5", 'Database (LECTURE-RES-PRAC)'!BP219:CS219) / 'Grade computation'!H$8,""))),""),"")</f>
        <v/>
      </c>
      <c r="AH222" s="232" t="str">
        <f t="shared" si="109"/>
        <v/>
      </c>
      <c r="AI222" s="25" t="str">
        <f>IF(B222 &lt;&gt; "",IF(AND('PRINTABLE (per grading)'!H$16="EXAM", 'PRINTABLE (per grading)'!B$13="Prelim"), IF(ISERROR(SUMIF('Exam (LECTURE ONLY)'!D$20:M$20, "CLO5", 'Exam (LECTURE ONLY)'!D224:M224) / 'Exam (LECTURE ONLY)'!AL$10), "", SUMIF('Exam (LECTURE ONLY)'!D$20:M$20, "CLO5", 'Exam (LECTURE ONLY)'!D224:M224) /'Exam (LECTURE ONLY)'!AL$10),
IF(AND('PRINTABLE (per grading)'!H$16="EXAM", 'PRINTABLE (per grading)'!B$13="Midterm"), IF(ISERROR(SUMIF('Exam (LECTURE ONLY)'!O$20:X$20, "CLO5", 'Exam (LECTURE ONLY)'!O224:X224) / 'Exam (LECTURE ONLY)'!AM$10), "", SUMIF('Exam (LECTURE ONLY)'!O$20:X$20, "CLO5", 'Exam (LECTURE ONLY)'!O224:X224) / 'Exam (LECTURE ONLY)'!AM$10),
IF(AND('PRINTABLE (per grading)'!H$16="EXAM", 'PRINTABLE (per grading)'!B$13="Final"), IF(ISERROR(SUMIF('Exam (LECTURE ONLY)'!Z$20:AI$20, "CLO5", 'Exam (LECTURE ONLY)'!Z224:AI224) / 'Exam (LECTURE ONLY)'!AN$10), "", SUMIF('Exam (LECTURE ONLY)'!Z$20:AI$20, "CLO5", 'Exam (LECTURE ONLY)'!Z224:AI224) / 'Exam (LECTURE ONLY)'!AN$10),
IF(AND('PRINTABLE (per grading)'!H$16="OUTPUT", 'PRINTABLE (per grading)'!B$13="Prelim"), IF(ISERROR(SUMIF(OUTPUT!C$20:M$20, "CLO5", OUTPUT!C224:M224) / OUTPUT!AL$10), "", SUMIF(OUTPUT!C$20:M$20, "CLO5", OUTPUT!C224:M224) / OUTPUT!AL$10),
IF(AND('PRINTABLE (per grading)'!H$16="OUTPUT", 'PRINTABLE (per grading)'!B$13="Midterm"), IF(ISERROR(SUMIF(OUTPUT!O$20:Y$20, "CLO5", OUTPUT!O224:Y224) / OUTPUT!AM$10), "", SUMIF(OUTPUT!O$20:Y$20, "CLO5", OUTPUT!O224:Y224) / OUTPUT!AM$10),
IF(AND('PRINTABLE (per grading)'!H$16="OUTPUT", 'PRINTABLE (per grading)'!B$13="Final"), IF(ISERROR(SUMIF(OUTPUT!AA$20:AI$20, "CLO5", OUTPUT!AA224:AI224) / OUTPUT!AN$10), "", SUMIF(OUTPUT!AA$20:AI$20, "CLO5", OUTPUT!AA224:AI224) / OUTPUT!AN$10),
"")))))),"")</f>
        <v/>
      </c>
      <c r="AJ222" s="232" t="str">
        <f t="shared" si="110"/>
        <v/>
      </c>
      <c r="AK222" s="233" t="str">
        <f t="shared" si="111"/>
        <v/>
      </c>
      <c r="AL222" s="25" t="str">
        <f>IF(B222 &lt;&gt; "", IFERROR(IF(C$16 = "PRELIM", SUMIF('Database (LECTURE-RES-PRAC)'!D$14:AG$14, "CLO6", 'Database (LECTURE-RES-PRAC)'!D219:AG219) / 'Grade computation'!F$9, IF(C$16 = "MIDTERM", SUMIF('Database (LECTURE-RES-PRAC)'!AJ$14:BM$14, "CLO6", 'Database (LECTURE-RES-PRAC)'!AJ219:BM219) / 'Grade computation'!G$9, IF(C$16 = "FINAL", SUMIF('Database (LECTURE-RES-PRAC)'!BP$14:CS$14, "CLO6", 'Database (LECTURE-RES-PRAC)'!BP219:CS219) / 'Grade computation'!H$9,""))),""),"")</f>
        <v/>
      </c>
      <c r="AM222" s="232" t="str">
        <f t="shared" si="112"/>
        <v/>
      </c>
      <c r="AN222" s="25" t="str">
        <f>IF(B222 &lt;&gt; "",IF(AND('PRINTABLE (per grading)'!H$16="EXAM", 'PRINTABLE (per grading)'!B$13="Prelim"), IF(ISERROR(SUMIF('Exam (LECTURE ONLY)'!D$20:M$20, "CLO6", 'Exam (LECTURE ONLY)'!D224:M224) / 'Exam (LECTURE ONLY)'!AL$11), "", SUMIF('Exam (LECTURE ONLY)'!D$20:M$20, "CLO6", 'Exam (LECTURE ONLY)'!D224:M224) /'Exam (LECTURE ONLY)'!AL$11),
IF(AND('PRINTABLE (per grading)'!H$16="EXAM", 'PRINTABLE (per grading)'!B$13="Midterm"), IF(ISERROR(SUMIF('Exam (LECTURE ONLY)'!O$20:X$20, "CLO6", 'Exam (LECTURE ONLY)'!O224:X224) / 'Exam (LECTURE ONLY)'!AM$11), "", SUMIF('Exam (LECTURE ONLY)'!O$20:X$20, "CLO6", 'Exam (LECTURE ONLY)'!O224:X224) / 'Exam (LECTURE ONLY)'!AM$11),
IF(AND('PRINTABLE (per grading)'!H$16="EXAM", 'PRINTABLE (per grading)'!B$13="Final"), IF(ISERROR(SUMIF('Exam (LECTURE ONLY)'!Z$20:AI$20, "CLO6", 'Exam (LECTURE ONLY)'!Z224:AI224) / 'Exam (LECTURE ONLY)'!AN$11), "", SUMIF('Exam (LECTURE ONLY)'!Z$20:AI$20, "CLO6", 'Exam (LECTURE ONLY)'!Z224:AI224) / 'Exam (LECTURE ONLY)'!AN$11),
IF(AND('PRINTABLE (per grading)'!H$16="OUTPUT", 'PRINTABLE (per grading)'!B$13="Prelim"), IF(ISERROR(SUMIF(OUTPUT!C$20:M$20, "CLO6", OUTPUT!C224:M224) / OUTPUT!AL$11), "", SUMIF(OUTPUT!C$20:M$20, "CLO6", OUTPUT!C224:M224) / OUTPUT!AL$11),
IF(AND('PRINTABLE (per grading)'!H$16="OUTPUT", 'PRINTABLE (per grading)'!B$13="Midterm"), IF(ISERROR(SUMIF(OUTPUT!O$20:Y$20, "CLO6", OUTPUT!O224:Y224) / OUTPUT!AM$11), "", SUMIF(OUTPUT!O$20:Y$20, "CLO6", OUTPUT!O224:Y224) / OUTPUT!AM$11),
IF(AND('PRINTABLE (per grading)'!H$16="OUTPUT", 'PRINTABLE (per grading)'!B$13="Final"), IF(ISERROR(SUMIF(OUTPUT!AA$20:AI$20, "CLO6", OUTPUT!AA224:AI224) / OUTPUT!AN$11), "", SUMIF(OUTPUT!AA$20:AI$20, "CLO6", OUTPUT!AA224:AI224) / OUTPUT!AN$11),
"")))))),"")</f>
        <v/>
      </c>
      <c r="AO222" s="232" t="str">
        <f t="shared" si="113"/>
        <v/>
      </c>
      <c r="AP222" s="233" t="str">
        <f t="shared" si="114"/>
        <v/>
      </c>
      <c r="AQ222" s="25" t="str">
        <f>IF(B222 &lt;&gt; "", IFERROR(IF(C$16 = "PRELIM", SUMIF('Database (LECTURE-RES-PRAC)'!D$14:AG$14, "CLO7", 'Database (LECTURE-RES-PRAC)'!D219:AG219) / 'Grade computation'!F$10, IF(C$16 = "MIDTERM", SUMIF('Database (LECTURE-RES-PRAC)'!AJ$14:BM$14, "CLO7", 'Database (LECTURE-RES-PRAC)'!AJ219:BM219) / 'Grade computation'!G$10, IF(C$16 = "FINAL", SUMIF('Database (LECTURE-RES-PRAC)'!BP$14:CS$14, "CLO7", 'Database (LECTURE-RES-PRAC)'!BP219:CS219) / 'Grade computation'!H$10,""))),""),"")</f>
        <v/>
      </c>
      <c r="AR222" s="232" t="str">
        <f t="shared" si="115"/>
        <v/>
      </c>
      <c r="AS222" s="25" t="str">
        <f>IF(B222 &lt;&gt; "",IF(AND('PRINTABLE (per grading)'!H$16="EXAM", 'PRINTABLE (per grading)'!B$13="Prelim"), IF(ISERROR(SUMIF('Exam (LECTURE ONLY)'!D$20:M$20, "CLO7", 'Exam (LECTURE ONLY)'!D224:M224) / 'Exam (LECTURE ONLY)'!AL$12), "", SUMIF('Exam (LECTURE ONLY)'!D$20:M$20, "CLO7", 'Exam (LECTURE ONLY)'!D224:M224) /'Exam (LECTURE ONLY)'!AL$12),
IF(AND('PRINTABLE (per grading)'!H$16="EXAM", 'PRINTABLE (per grading)'!B$13="Midterm"), IF(ISERROR(SUMIF('Exam (LECTURE ONLY)'!O$20:X$20, "CLO7", 'Exam (LECTURE ONLY)'!O224:X224) / 'Exam (LECTURE ONLY)'!AM$12), "", SUMIF('Exam (LECTURE ONLY)'!O$20:X$20, "CLO7", 'Exam (LECTURE ONLY)'!O224:X224) / 'Exam (LECTURE ONLY)'!AM$12),
IF(AND('PRINTABLE (per grading)'!H$16="EXAM", 'PRINTABLE (per grading)'!B$13="Final"), IF(ISERROR(SUMIF('Exam (LECTURE ONLY)'!Z$20:AI$20, "CLO7", 'Exam (LECTURE ONLY)'!Z224:AI224) / 'Exam (LECTURE ONLY)'!AN$12), "", SUMIF('Exam (LECTURE ONLY)'!Z$20:AI$20, "CLO7", 'Exam (LECTURE ONLY)'!Z224:AI224) / 'Exam (LECTURE ONLY)'!AN$12),
IF(AND('PRINTABLE (per grading)'!H$16="OUTPUT", 'PRINTABLE (per grading)'!B$13="Prelim"), IF(ISERROR(SUMIF(OUTPUT!C$20:M$20, "CLO7", OUTPUT!C224:M224) / OUTPUT!AL$12), "", SUMIF(OUTPUT!C$20:M$20, "CLO7", OUTPUT!C224:M224) / OUTPUT!AL$12),
IF(AND('PRINTABLE (per grading)'!H$16="OUTPUT", 'PRINTABLE (per grading)'!B$13="Midterm"), IF(ISERROR(SUMIF(OUTPUT!O$20:Y$20, "CLO7", OUTPUT!O224:Y224) / OUTPUT!AM$12), "", SUMIF(OUTPUT!O$20:Y$20, "CLO7", OUTPUT!O224:Y224) / OUTPUT!AM$12),
IF(AND('PRINTABLE (per grading)'!H$16="OUTPUT", 'PRINTABLE (per grading)'!B$13="Final"), IF(ISERROR(SUMIF(OUTPUT!AA$20:AI$20, "CLO7", OUTPUT!AA224:AI224) / OUTPUT!AN$12), "", SUMIF(OUTPUT!AA$20:AI$20, "CLO7", OUTPUT!AA224:AI224) / OUTPUT!AN$12),
"")))))),"")</f>
        <v/>
      </c>
      <c r="AT222" s="232" t="str">
        <f t="shared" si="116"/>
        <v/>
      </c>
      <c r="AU222" s="233" t="str">
        <f t="shared" si="117"/>
        <v/>
      </c>
      <c r="AV222" s="25" t="str">
        <f>IF(B222 &lt;&gt; "", IFERROR(IF(C$16 = "PRELIM", SUMIF('Database (LECTURE-RES-PRAC)'!D$14:AG$14, "CLO8", 'Database (LECTURE-RES-PRAC)'!D219:AG219) / 'Grade computation'!F$11, IF(C$16 = "MIDTERM", SUMIF('Database (LECTURE-RES-PRAC)'!AJ$14:BM$14, "CLO8", 'Database (LECTURE-RES-PRAC)'!AJ219:BM219) / 'Grade computation'!G$11, IF(C$16 = "FINAL", SUMIF('Database (LECTURE-RES-PRAC)'!BP$14:CS$14, "CLO8", 'Database (LECTURE-RES-PRAC)'!BP219:CS219) / 'Grade computation'!H$11,""))),""),"")</f>
        <v/>
      </c>
      <c r="AW222" s="232" t="str">
        <f t="shared" si="118"/>
        <v/>
      </c>
      <c r="AX222" s="25" t="str">
        <f>IF(B222 &lt;&gt; "",IF(AND('PRINTABLE (per grading)'!H$16="EXAM", 'PRINTABLE (per grading)'!B$13="Prelim"), IF(ISERROR(SUMIF('Exam (LECTURE ONLY)'!D$20:M$20, "CLO8", 'Exam (LECTURE ONLY)'!D224:M224) / 'Exam (LECTURE ONLY)'!AL$13), "", SUMIF('Exam (LECTURE ONLY)'!D$20:M$20, "CLO8", 'Exam (LECTURE ONLY)'!D224:M224) /'Exam (LECTURE ONLY)'!AL$13),
IF(AND('PRINTABLE (per grading)'!H$16="EXAM", 'PRINTABLE (per grading)'!B$13="Midterm"), IF(ISERROR(SUMIF('Exam (LECTURE ONLY)'!O$20:X$20, "CLO8", 'Exam (LECTURE ONLY)'!O224:X224) / 'Exam (LECTURE ONLY)'!AM$13), "", SUMIF('Exam (LECTURE ONLY)'!O$20:X$20, "CLO8", 'Exam (LECTURE ONLY)'!O224:X224) / 'Exam (LECTURE ONLY)'!AM$13),
IF(AND('PRINTABLE (per grading)'!H$16="EXAM", 'PRINTABLE (per grading)'!B$13="Final"), IF(ISERROR(SUMIF('Exam (LECTURE ONLY)'!Z$20:AI$20, "CLO8", 'Exam (LECTURE ONLY)'!Z224:AI224) / 'Exam (LECTURE ONLY)'!AN$13), "", SUMIF('Exam (LECTURE ONLY)'!Z$20:AI$20, "CLO8", 'Exam (LECTURE ONLY)'!Z224:AI224) / 'Exam (LECTURE ONLY)'!AN$13),
IF(AND('PRINTABLE (per grading)'!H$16="OUTPUT", 'PRINTABLE (per grading)'!B$13="Prelim"), IF(ISERROR(SUMIF(OUTPUT!C$20:M$20, "CLO8", OUTPUT!C224:M224) / OUTPUT!AL$13), "", SUMIF(OUTPUT!C$20:M$20, "CLO8", OUTPUT!C224:M224) / OUTPUT!AL$13),
IF(AND('PRINTABLE (per grading)'!H$16="OUTPUT", 'PRINTABLE (per grading)'!B$13="Midterm"), IF(ISERROR(SUMIF(OUTPUT!O$20:Y$20, "CLO8", OUTPUT!O224:Y224) / OUTPUT!AM$13), "", SUMIF(OUTPUT!O$20:Y$20, "CLO8", OUTPUT!O224:Y224) / OUTPUT!AM$13),
IF(AND('PRINTABLE (per grading)'!H$16="OUTPUT", 'PRINTABLE (per grading)'!B$13="Final"), IF(ISERROR(SUMIF(OUTPUT!AA$20:AI$20, "CLO8", OUTPUT!AA224:AI224) / OUTPUT!AN$13), "", SUMIF(OUTPUT!AA$20:AI$20, "CLO8", OUTPUT!AA224:AI224) / OUTPUT!AN$13),
"")))))),"")</f>
        <v/>
      </c>
      <c r="AY222" s="232" t="str">
        <f t="shared" si="119"/>
        <v/>
      </c>
      <c r="AZ222" s="233" t="str">
        <f t="shared" si="120"/>
        <v/>
      </c>
      <c r="BA222" s="25" t="str">
        <f>IF(B222 &lt;&gt; "", IFERROR(IF(C$16 = "PRELIM", SUMIF('Database (LECTURE-RES-PRAC)'!D$14:AG$14, "CLO9", 'Database (LECTURE-RES-PRAC)'!D219:AG219) / 'Grade computation'!F$12, IF(C$16 = "MIDTERM", SUMIF('Database (LECTURE-RES-PRAC)'!AJ$14:BM$14, "CLO9", 'Database (LECTURE-RES-PRAC)'!AJ219:BM219) / 'Grade computation'!G$12, IF(C$16 = "FINAL", SUMIF('Database (LECTURE-RES-PRAC)'!BP$14:CS$14, "CLO9", 'Database (LECTURE-RES-PRAC)'!BP219:CS219) / 'Grade computation'!H$12,""))),""),"")</f>
        <v/>
      </c>
      <c r="BB222" s="232" t="str">
        <f t="shared" si="121"/>
        <v/>
      </c>
      <c r="BC222" s="25" t="str">
        <f>IF(B222 &lt;&gt; "",IF(AND('PRINTABLE (per grading)'!H$16="EXAM", 'PRINTABLE (per grading)'!B$13="Prelim"), IF(ISERROR(SUMIF('Exam (LECTURE ONLY)'!D$20:M$20, "CLO9", 'Exam (LECTURE ONLY)'!D224:M224) / 'Exam (LECTURE ONLY)'!AL$14), "", SUMIF('Exam (LECTURE ONLY)'!D$20:M$20, "CLO9", 'Exam (LECTURE ONLY)'!D224:M224) /'Exam (LECTURE ONLY)'!AL$14),
IF(AND('PRINTABLE (per grading)'!H$16="EXAM", 'PRINTABLE (per grading)'!B$13="Midterm"), IF(ISERROR(SUMIF('Exam (LECTURE ONLY)'!O$20:X$20, "CLO9", 'Exam (LECTURE ONLY)'!O224:X224) / 'Exam (LECTURE ONLY)'!AM$14), "", SUMIF('Exam (LECTURE ONLY)'!O$20:X$20, "CLO9", 'Exam (LECTURE ONLY)'!O224:X224) / 'Exam (LECTURE ONLY)'!AM$14),
IF(AND('PRINTABLE (per grading)'!H$16="EXAM", 'PRINTABLE (per grading)'!B$13="Final"), IF(ISERROR(SUMIF('Exam (LECTURE ONLY)'!Z$20:AI$20, "CLO9", 'Exam (LECTURE ONLY)'!Z224:AI224) / 'Exam (LECTURE ONLY)'!AN$14), "", SUMIF('Exam (LECTURE ONLY)'!Z$20:AI$20, "CLO9", 'Exam (LECTURE ONLY)'!Z224:AI224) / 'Exam (LECTURE ONLY)'!AN$14),
IF(AND('PRINTABLE (per grading)'!H$16="OUTPUT", 'PRINTABLE (per grading)'!B$13="Prelim"), IF(ISERROR(SUMIF(OUTPUT!C$20:M$20, "CLO9", OUTPUT!C224:M224) / OUTPUT!AL$14), "", SUMIF(OUTPUT!C$20:M$20, "CLO9", OUTPUT!C224:M224) / OUTPUT!AL$14),
IF(AND('PRINTABLE (per grading)'!H$16="OUTPUT", 'PRINTABLE (per grading)'!B$13="Midterm"), IF(ISERROR(SUMIF(OUTPUT!O$20:Y$20, "CLO9", OUTPUT!O224:Y224) / OUTPUT!AM$14), "", SUMIF(OUTPUT!O$20:Y$20, "CLO9", OUTPUT!O224:Y224) / OUTPUT!AM$14),
IF(AND('PRINTABLE (per grading)'!H$16="OUTPUT", 'PRINTABLE (per grading)'!B$13="Final"), IF(ISERROR(SUMIF(OUTPUT!AA$20:AI$20, "CLO9", OUTPUT!AA224:AI224) / OUTPUT!AN$14), "", SUMIF(OUTPUT!AA$20:AI$20, "CLO9", OUTPUT!AA224:AI224) / OUTPUT!AN$14),
"")))))),"")</f>
        <v/>
      </c>
      <c r="BD222" s="232" t="str">
        <f t="shared" si="122"/>
        <v/>
      </c>
      <c r="BE222" s="233" t="str">
        <f t="shared" si="123"/>
        <v/>
      </c>
      <c r="BF222" s="25" t="str">
        <f>IF(B222 &lt;&gt; "", IFERROR(IF(C$16 = "PRELIM", SUMIF('Database (LECTURE-RES-PRAC)'!D$14:AG$14, "CLO10", 'Database (LECTURE-RES-PRAC)'!D219:AG219) / 'Grade computation'!F$13, IF(C$16 = "MIDTERM", SUMIF('Database (LECTURE-RES-PRAC)'!AJ$14:BM$14, "CLO10", 'Database (LECTURE-RES-PRAC)'!AJ219:BM219) / 'Grade computation'!G$13, IF(C$16 = "FINAL", SUMIF('Database (LECTURE-RES-PRAC)'!BP$14:CS$14, "CLO10", 'Database (LECTURE-RES-PRAC)'!BP219:CS219) / 'Grade computation'!H$13,""))),""),"")</f>
        <v/>
      </c>
      <c r="BG222" s="232" t="str">
        <f t="shared" si="124"/>
        <v/>
      </c>
      <c r="BH222" s="25" t="str">
        <f>IF(B222 &lt;&gt; "",IF(AND('PRINTABLE (per grading)'!H$16="EXAM", 'PRINTABLE (per grading)'!B$13="Prelim"), IF(ISERROR(SUMIF('Exam (LECTURE ONLY)'!D$20:M$20, "CLO10", 'Exam (LECTURE ONLY)'!D224:M224) / 'Exam (LECTURE ONLY)'!AL$15), "", SUMIF('Exam (LECTURE ONLY)'!D$20:M$20, "CLO10", 'Exam (LECTURE ONLY)'!D224:M224) /'Exam (LECTURE ONLY)'!AL$15),
IF(AND('PRINTABLE (per grading)'!H$16="EXAM", 'PRINTABLE (per grading)'!B$13="Midterm"), IF(ISERROR(SUMIF('Exam (LECTURE ONLY)'!O$20:X$20, "CLO10", 'Exam (LECTURE ONLY)'!O224:X224) / 'Exam (LECTURE ONLY)'!AM$15), "", SUMIF('Exam (LECTURE ONLY)'!O$20:X$20, "CLO10", 'Exam (LECTURE ONLY)'!O224:X224) / 'Exam (LECTURE ONLY)'!AM$15),
IF(AND('PRINTABLE (per grading)'!H$16="EXAM", 'PRINTABLE (per grading)'!B$13="Final"), IF(ISERROR(SUMIF('Exam (LECTURE ONLY)'!Z$20:AI$20, "CLO10", 'Exam (LECTURE ONLY)'!Z224:AI224) / 'Exam (LECTURE ONLY)'!AN$15), "", SUMIF('Exam (LECTURE ONLY)'!Z$20:AI$20, "CLO10", 'Exam (LECTURE ONLY)'!Z224:AI224) / 'Exam (LECTURE ONLY)'!AN$15),
IF(AND('PRINTABLE (per grading)'!H$16="OUTPUT", 'PRINTABLE (per grading)'!B$13="Prelim"), IF(ISERROR(SUMIF(OUTPUT!C$20:M$20, "CLO10", OUTPUT!C224:M224) / OUTPUT!AL$15), "", SUMIF(OUTPUT!C$20:M$20, "CLO10", OUTPUT!C224:M224) / OUTPUT!AL$15),
IF(AND('PRINTABLE (per grading)'!H$16="OUTPUT", 'PRINTABLE (per grading)'!B$13="Midterm"), IF(ISERROR(SUMIF(OUTPUT!O$20:Y$20, "CLO10", OUTPUT!O224:Y224) / OUTPUT!AM$15), "", SUMIF(OUTPUT!O$20:Y$20, "CLO10", OUTPUT!O224:Y224) / OUTPUT!AM$15),
IF(AND('PRINTABLE (per grading)'!H$16="OUTPUT", 'PRINTABLE (per grading)'!B$13="Final"), IF(ISERROR(SUMIF(OUTPUT!AA$20:AI$20, "CLO10", OUTPUT!AA224:AI224) / OUTPUT!AN$15), "", SUMIF(OUTPUT!AA$20:AI$20, "CLO10", OUTPUT!AA224:AI224) / OUTPUT!AN$15),
"")))))),"")</f>
        <v/>
      </c>
      <c r="BI222" s="232" t="str">
        <f t="shared" si="125"/>
        <v/>
      </c>
      <c r="BJ222" s="233" t="str">
        <f t="shared" si="126"/>
        <v/>
      </c>
      <c r="BK222" s="2"/>
    </row>
    <row r="223" spans="1:63" ht="20.100000000000001" customHeight="1">
      <c r="A223" s="118" t="str">
        <f>IF(ISBLANK('Database (LECTURE-RES-PRAC)'!A220),"",'Database (LECTURE-RES-PRAC)'!A220)</f>
        <v/>
      </c>
      <c r="B223" s="119" t="str">
        <f>IF(ISBLANK('Database (LECTURE-RES-PRAC)'!B220),"",'Database (LECTURE-RES-PRAC)'!B220)</f>
        <v/>
      </c>
      <c r="C223" s="134" t="str">
        <f>IF(B223&lt;&gt;"",IF(C$16="PRELIM",'Grade computation'!C223, IF(C$16="MIDTERM",'Grade computation'!K223, IF(C$16="FINAL",'Grade computation'!S223,""))),"")</f>
        <v/>
      </c>
      <c r="D223" s="135" t="str">
        <f t="shared" si="1"/>
        <v/>
      </c>
      <c r="E223" s="134" t="str">
        <f>IF(B223&lt;&gt;"", IF(C$16="PRELIM",'Grade computation'!E223, IF(C$16="MIDTERM",'Grade computation'!M223, IF(C$16="FINAL",'Grade computation'!U223,""))),"")</f>
        <v/>
      </c>
      <c r="F223" s="136" t="str">
        <f t="shared" si="2"/>
        <v/>
      </c>
      <c r="G223" s="137" t="str">
        <f t="shared" si="3"/>
        <v/>
      </c>
      <c r="H223" s="207" t="str">
        <f>IF(B223&lt;&gt;"",IF(C$16="PRELIM", 'Grade computation'!H223, IF(C$16="MIDTERM", 'Grade computation'!P223, IF(C$16="FINAL",'Grade computation'!X223, ""))),"")</f>
        <v/>
      </c>
      <c r="I223" s="137" t="str">
        <f t="shared" si="4"/>
        <v/>
      </c>
      <c r="J223" s="139" t="str">
        <f t="shared" si="5"/>
        <v/>
      </c>
      <c r="K223" s="377" t="str">
        <f t="shared" si="6"/>
        <v/>
      </c>
      <c r="L223" s="434"/>
      <c r="M223" s="25" t="str">
        <f>IF(B223 &lt;&gt; "", IFERROR(IF(C$16 = "PRELIM", SUMIF('Database (LECTURE-RES-PRAC)'!D$14:AG$14, "CLO1", 'Database (LECTURE-RES-PRAC)'!D220:AG220) / 'Grade computation'!F$4, IF(C$16 = "MIDTERM", SUMIF('Database (LECTURE-RES-PRAC)'!AJ$14:BM$14, "CLO1", 'Database (LECTURE-RES-PRAC)'!AJ220:BM220) / 'Grade computation'!G$4, IF(C$16 = "FINAL", SUMIF('Database (LECTURE-RES-PRAC)'!BP$14:CS$14, "CLO1", 'Database (LECTURE-RES-PRAC)'!BP220:CS220) / 'Grade computation'!H$4,""))),""),"")</f>
        <v/>
      </c>
      <c r="N223" s="232" t="str">
        <f t="shared" si="97"/>
        <v/>
      </c>
      <c r="O223" s="25" t="str">
        <f>IF(B223 &lt;&gt; "",IF(AND('PRINTABLE (per grading)'!H$16="EXAM", 'PRINTABLE (per grading)'!B$13="Prelim"), IF(ISERROR(SUMIF('Exam (LECTURE ONLY)'!D$20:M$20, "CLO1", 'Exam (LECTURE ONLY)'!D225:M225) / 'Exam (LECTURE ONLY)'!AL$6), "", SUMIF('Exam (LECTURE ONLY)'!D$20:M$20, "CLO1", 'Exam (LECTURE ONLY)'!D225:M225) /'Exam (LECTURE ONLY)'!AL$6),
IF(AND('PRINTABLE (per grading)'!H$16="EXAM", 'PRINTABLE (per grading)'!B$13="Midterm"), IF(ISERROR(SUMIF('Exam (LECTURE ONLY)'!O$20:X$20, "CLO1", 'Exam (LECTURE ONLY)'!O225:X225) / 'Exam (LECTURE ONLY)'!AM$6), "", SUMIF('Exam (LECTURE ONLY)'!O$20:X$20, "CLO1", 'Exam (LECTURE ONLY)'!O225:X225) / 'Exam (LECTURE ONLY)'!AM$6),
IF(AND('PRINTABLE (per grading)'!H$16="EXAM", 'PRINTABLE (per grading)'!B$13="Final"), IF(ISERROR(SUMIF('Exam (LECTURE ONLY)'!Z$20:AI$20, "CLO1", 'Exam (LECTURE ONLY)'!Z225:AI225) / 'Exam (LECTURE ONLY)'!AN$6), "", SUMIF('Exam (LECTURE ONLY)'!Z$20:AI$20, "CLO1", 'Exam (LECTURE ONLY)'!Z225:AI225) / 'Exam (LECTURE ONLY)'!AN$6),
IF(AND('PRINTABLE (per grading)'!H$16="OUTPUT", 'PRINTABLE (per grading)'!B$13="Prelim"), IF(ISERROR(SUMIF(OUTPUT!C$20:M$20, "CLO1", OUTPUT!C225:M225) / OUTPUT!AL$6), "", SUMIF(OUTPUT!C$20:M$20, "CLO1", OUTPUT!C225:M225) / OUTPUT!AL$6),
IF(AND('PRINTABLE (per grading)'!H$16="OUTPUT", 'PRINTABLE (per grading)'!B$13="Midterm"), IF(ISERROR(SUMIF(OUTPUT!O$20:Y$20, "CLO1", OUTPUT!O225:Y225) / OUTPUT!AM$6), "", SUMIF(OUTPUT!O$20:Y$20, "CLO1", OUTPUT!O225:Y225) / OUTPUT!AM$6),
IF(AND('PRINTABLE (per grading)'!H$16="OUTPUT", 'PRINTABLE (per grading)'!B$13="Final"), IF(ISERROR(SUMIF(OUTPUT!AA$20:AI$20, "CLO1", OUTPUT!AA225:AI225) / OUTPUT!AN$6), "", SUMIF(OUTPUT!AA$20:AI$20, "CLO1", OUTPUT!AA225:AI225) / OUTPUT!AN$6),
"")))))),"")</f>
        <v/>
      </c>
      <c r="P223" s="232" t="str">
        <f t="shared" si="98"/>
        <v/>
      </c>
      <c r="Q223" s="233" t="str">
        <f t="shared" si="99"/>
        <v/>
      </c>
      <c r="R223" s="25" t="str">
        <f>IF(B223 &lt;&gt; "", IFERROR(IF(C$16 = "PRELIM", SUMIF('Database (LECTURE-RES-PRAC)'!D$14:AG$14, "CLO2", 'Database (LECTURE-RES-PRAC)'!D220:AG220) / 'Grade computation'!F$5, IF(C$16 = "MIDTERM", SUMIF('Database (LECTURE-RES-PRAC)'!AJ$14:BM$14, "CLO2", 'Database (LECTURE-RES-PRAC)'!AJ220:BM220) / 'Grade computation'!G$5, IF(C$16 = "FINAL", SUMIF('Database (LECTURE-RES-PRAC)'!BP$14:CS$14, "CLO2", 'Database (LECTURE-RES-PRAC)'!BP220:CS220) / 'Grade computation'!H$5,""))),""),"")</f>
        <v/>
      </c>
      <c r="S223" s="232" t="str">
        <f t="shared" si="100"/>
        <v/>
      </c>
      <c r="T223" s="25" t="str">
        <f>IF(B223 &lt;&gt; "",IF(AND('PRINTABLE (per grading)'!H$16="EXAM", 'PRINTABLE (per grading)'!B$13="Prelim"), IF(ISERROR(SUMIF('Exam (LECTURE ONLY)'!D$20:M$20, "CLO2", 'Exam (LECTURE ONLY)'!D225:M225) / 'Exam (LECTURE ONLY)'!AL$7), "", SUMIF('Exam (LECTURE ONLY)'!D$20:M$20, "CLO2", 'Exam (LECTURE ONLY)'!D225:M225) /'Exam (LECTURE ONLY)'!AL$7),
IF(AND('PRINTABLE (per grading)'!H$16="EXAM", 'PRINTABLE (per grading)'!B$13="Midterm"), IF(ISERROR(SUMIF('Exam (LECTURE ONLY)'!O$20:X$20, "CLO2", 'Exam (LECTURE ONLY)'!O225:X225) / 'Exam (LECTURE ONLY)'!AM$7), "", SUMIF('Exam (LECTURE ONLY)'!O$20:X$20, "CLO2", 'Exam (LECTURE ONLY)'!O225:X225) / 'Exam (LECTURE ONLY)'!AM$7),
IF(AND('PRINTABLE (per grading)'!H$16="EXAM", 'PRINTABLE (per grading)'!B$13="Final"), IF(ISERROR(SUMIF('Exam (LECTURE ONLY)'!Z$20:AI$20, "CLO2", 'Exam (LECTURE ONLY)'!Z225:AI225) / 'Exam (LECTURE ONLY)'!AN$7), "", SUMIF('Exam (LECTURE ONLY)'!Z$20:AI$20, "CLO2", 'Exam (LECTURE ONLY)'!Z225:AI225) / 'Exam (LECTURE ONLY)'!AN$7),
IF(AND('PRINTABLE (per grading)'!H$16="OUTPUT", 'PRINTABLE (per grading)'!B$13="Prelim"), IF(ISERROR(SUMIF(OUTPUT!C$20:M$20, "CLO2", OUTPUT!C225:M225) / OUTPUT!AL$7), "", SUMIF(OUTPUT!C$20:M$20, "CLO2", OUTPUT!C225:M225) / OUTPUT!AL$7),
IF(AND('PRINTABLE (per grading)'!H$16="OUTPUT", 'PRINTABLE (per grading)'!B$13="Midterm"), IF(ISERROR(SUMIF(OUTPUT!O$20:Y$20, "CLO2", OUTPUT!O225:Y225) / OUTPUT!AM$7), "", SUMIF(OUTPUT!O$20:Y$20, "CLO2", OUTPUT!O225:Y225) / OUTPUT!AM$7),
IF(AND('PRINTABLE (per grading)'!H$16="OUTPUT", 'PRINTABLE (per grading)'!B$13="Final"), IF(ISERROR(SUMIF(OUTPUT!AA$20:AI$20, "CLO2", OUTPUT!AA225:AI225) / OUTPUT!AN$7), "", SUMIF(OUTPUT!AA$20:AI$20, "CLO2", OUTPUT!AA225:AI225) / OUTPUT!AN$7),
"")))))),"")</f>
        <v/>
      </c>
      <c r="U223" s="232" t="str">
        <f t="shared" si="101"/>
        <v/>
      </c>
      <c r="V223" s="233" t="str">
        <f t="shared" si="102"/>
        <v/>
      </c>
      <c r="W223" s="25" t="str">
        <f>IF(B223 &lt;&gt; "", IFERROR(IF(C$16 = "PRELIM", SUMIF('Database (LECTURE-RES-PRAC)'!D$14:AG$14, "CLO3", 'Database (LECTURE-RES-PRAC)'!D220:AG220) / 'Grade computation'!F$6, IF(C$16 = "MIDTERM", SUMIF('Database (LECTURE-RES-PRAC)'!AJ$14:BM$14, "CLO3", 'Database (LECTURE-RES-PRAC)'!AJ220:BM220) / 'Grade computation'!G$6, IF(C$16 = "FINAL", SUMIF('Database (LECTURE-RES-PRAC)'!BP$14:CS$14, "CLO3", 'Database (LECTURE-RES-PRAC)'!BP220:CS220) / 'Grade computation'!H$6,""))),""),"")</f>
        <v/>
      </c>
      <c r="X223" s="232" t="str">
        <f t="shared" si="103"/>
        <v/>
      </c>
      <c r="Y223" s="25" t="str">
        <f>IF(B223 &lt;&gt; "",IF(AND('PRINTABLE (per grading)'!H$16="EXAM", 'PRINTABLE (per grading)'!B$13="Prelim"), IF(ISERROR(SUMIF('Exam (LECTURE ONLY)'!D$20:M$20, "CLO3", 'Exam (LECTURE ONLY)'!D225:M225) / 'Exam (LECTURE ONLY)'!AL$8), "", SUMIF('Exam (LECTURE ONLY)'!D$20:M$20, "CLO3", 'Exam (LECTURE ONLY)'!D225:M225) /'Exam (LECTURE ONLY)'!AL$8),
IF(AND('PRINTABLE (per grading)'!H$16="EXAM", 'PRINTABLE (per grading)'!B$13="Midterm"), IF(ISERROR(SUMIF('Exam (LECTURE ONLY)'!O$20:X$20, "CLO3", 'Exam (LECTURE ONLY)'!O225:X225) / 'Exam (LECTURE ONLY)'!AM$8), "", SUMIF('Exam (LECTURE ONLY)'!O$20:X$20, "CLO3", 'Exam (LECTURE ONLY)'!O225:X225) / 'Exam (LECTURE ONLY)'!AM$8),
IF(AND('PRINTABLE (per grading)'!H$16="EXAM", 'PRINTABLE (per grading)'!B$13="Final"), IF(ISERROR(SUMIF('Exam (LECTURE ONLY)'!Z$20:AI$20, "CLO3", 'Exam (LECTURE ONLY)'!Z225:AI225) / 'Exam (LECTURE ONLY)'!AN$8), "", SUMIF('Exam (LECTURE ONLY)'!Z$20:AI$20, "CLO3", 'Exam (LECTURE ONLY)'!Z225:AI225) / 'Exam (LECTURE ONLY)'!AN$8),
IF(AND('PRINTABLE (per grading)'!H$16="OUTPUT", 'PRINTABLE (per grading)'!B$13="Prelim"), IF(ISERROR(SUMIF(OUTPUT!C$20:M$20, "CLO3", OUTPUT!C225:M225) / OUTPUT!AL$8), "", SUMIF(OUTPUT!C$20:M$20, "CLO3", OUTPUT!C225:M225) / OUTPUT!AL$8),
IF(AND('PRINTABLE (per grading)'!H$16="OUTPUT", 'PRINTABLE (per grading)'!B$13="Midterm"), IF(ISERROR(SUMIF(OUTPUT!O$20:Y$20, "CLO3", OUTPUT!O225:Y225) / OUTPUT!AM$8), "", SUMIF(OUTPUT!O$20:Y$20, "CLO3", OUTPUT!O225:Y225) / OUTPUT!AM$8),
IF(AND('PRINTABLE (per grading)'!H$16="OUTPUT", 'PRINTABLE (per grading)'!B$13="Final"), IF(ISERROR(SUMIF(OUTPUT!AA$20:AI$20, "CLO3", OUTPUT!AA225:AI225) / OUTPUT!AN$8), "", SUMIF(OUTPUT!AA$20:AI$20, "CLO3", OUTPUT!AA225:AI225) / OUTPUT!AN$8),
"" )))))),"")</f>
        <v/>
      </c>
      <c r="Z223" s="232" t="str">
        <f t="shared" si="104"/>
        <v/>
      </c>
      <c r="AA223" s="233" t="str">
        <f t="shared" si="105"/>
        <v/>
      </c>
      <c r="AB223" s="25" t="str">
        <f>IF(B223 &lt;&gt; "", IFERROR(IF(C$16 = "PRELIM", SUMIF('Database (LECTURE-RES-PRAC)'!D$14:AG$14, "CLO4", 'Database (LECTURE-RES-PRAC)'!D220:AG220) / 'Grade computation'!F$7, IF(C$16 = "MIDTERM", SUMIF('Database (LECTURE-RES-PRAC)'!AJ$14:BM$14, "CLO4", 'Database (LECTURE-RES-PRAC)'!AJ220:BM220) / 'Grade computation'!G$7, IF(C$16 = "FINAL", SUMIF('Database (LECTURE-RES-PRAC)'!BP$14:CS$14, "CLO4", 'Database (LECTURE-RES-PRAC)'!BP220:CS220) / 'Grade computation'!H$7,""))),""),"")</f>
        <v/>
      </c>
      <c r="AC223" s="232" t="str">
        <f t="shared" si="106"/>
        <v/>
      </c>
      <c r="AD223" s="25" t="str">
        <f>IF(B223 &lt;&gt; "",IF(AND('PRINTABLE (per grading)'!H$16="EXAM", 'PRINTABLE (per grading)'!B$13="Prelim"), IF(ISERROR(SUMIF('Exam (LECTURE ONLY)'!D$20:M$20, "CLO4", 'Exam (LECTURE ONLY)'!D225:M225) / 'Exam (LECTURE ONLY)'!AL$9), "", SUMIF('Exam (LECTURE ONLY)'!D$20:M$20, "CLO4", 'Exam (LECTURE ONLY)'!D225:M225) /'Exam (LECTURE ONLY)'!AL$9),
IF(AND('PRINTABLE (per grading)'!H$16="EXAM", 'PRINTABLE (per grading)'!B$13="Midterm"), IF(ISERROR(SUMIF('Exam (LECTURE ONLY)'!O$20:X$20, "CLO4", 'Exam (LECTURE ONLY)'!O225:X225) / 'Exam (LECTURE ONLY)'!AM$9), "", SUMIF('Exam (LECTURE ONLY)'!O$20:X$20, "CLO4", 'Exam (LECTURE ONLY)'!O225:X225) / 'Exam (LECTURE ONLY)'!AM$9),
IF(AND('PRINTABLE (per grading)'!H$16="EXAM", 'PRINTABLE (per grading)'!B$13="Final"), IF(ISERROR(SUMIF('Exam (LECTURE ONLY)'!Z$20:AI$20, "CLO4", 'Exam (LECTURE ONLY)'!Z225:AI225) / 'Exam (LECTURE ONLY)'!AN$9), "", SUMIF('Exam (LECTURE ONLY)'!Z$20:AI$20, "CLO4", 'Exam (LECTURE ONLY)'!Z225:AI225) / 'Exam (LECTURE ONLY)'!AN$9),
IF(AND('PRINTABLE (per grading)'!H$16="OUTPUT", 'PRINTABLE (per grading)'!B$13="Prelim"), IF(ISERROR(SUMIF(OUTPUT!C$20:M$20, "CLO4", OUTPUT!C225:M225) / OUTPUT!AL$9), "", SUMIF(OUTPUT!C$20:M$20, "CLO4", OUTPUT!C225:M225) / OUTPUT!AL$9),
IF(AND('PRINTABLE (per grading)'!H$16="OUTPUT", 'PRINTABLE (per grading)'!B$13="Midterm"), IF(ISERROR(SUMIF(OUTPUT!O$20:Y$20, "CLO4", OUTPUT!O225:Y225) / OUTPUT!AM$9), "", SUMIF(OUTPUT!O$20:Y$20, "CLO4", OUTPUT!O225:Y225) / OUTPUT!AM$9),
IF(AND('PRINTABLE (per grading)'!H$16="OUTPUT", 'PRINTABLE (per grading)'!B$13="Final"), IF(ISERROR(SUMIF(OUTPUT!AA$20:AI$20, "CLO4", OUTPUT!AA225:AI225) / OUTPUT!AN$9), "", SUMIF(OUTPUT!AA$20:AI$20, "CLO4", OUTPUT!AA225:AI225) / OUTPUT!AN$9),
"")))))),"")</f>
        <v/>
      </c>
      <c r="AE223" s="232" t="str">
        <f t="shared" si="107"/>
        <v/>
      </c>
      <c r="AF223" s="233" t="str">
        <f t="shared" si="108"/>
        <v/>
      </c>
      <c r="AG223" s="25" t="str">
        <f>IF(B223 &lt;&gt; "", IFERROR(IF(C$16 = "PRELIM", SUMIF('Database (LECTURE-RES-PRAC)'!D$14:AG$14, "CLO5", 'Database (LECTURE-RES-PRAC)'!D220:AG220) / 'Grade computation'!F$8, IF(C$16 = "MIDTERM", SUMIF('Database (LECTURE-RES-PRAC)'!AJ$14:BM$14, "CLO5", 'Database (LECTURE-RES-PRAC)'!AJ220:BM220) / 'Grade computation'!G$8, IF(C$16 = "FINAL", SUMIF('Database (LECTURE-RES-PRAC)'!BP$14:CS$14, "CLO5", 'Database (LECTURE-RES-PRAC)'!BP220:CS220) / 'Grade computation'!H$8,""))),""),"")</f>
        <v/>
      </c>
      <c r="AH223" s="232" t="str">
        <f t="shared" si="109"/>
        <v/>
      </c>
      <c r="AI223" s="25" t="str">
        <f>IF(B223 &lt;&gt; "",IF(AND('PRINTABLE (per grading)'!H$16="EXAM", 'PRINTABLE (per grading)'!B$13="Prelim"), IF(ISERROR(SUMIF('Exam (LECTURE ONLY)'!D$20:M$20, "CLO5", 'Exam (LECTURE ONLY)'!D225:M225) / 'Exam (LECTURE ONLY)'!AL$10), "", SUMIF('Exam (LECTURE ONLY)'!D$20:M$20, "CLO5", 'Exam (LECTURE ONLY)'!D225:M225) /'Exam (LECTURE ONLY)'!AL$10),
IF(AND('PRINTABLE (per grading)'!H$16="EXAM", 'PRINTABLE (per grading)'!B$13="Midterm"), IF(ISERROR(SUMIF('Exam (LECTURE ONLY)'!O$20:X$20, "CLO5", 'Exam (LECTURE ONLY)'!O225:X225) / 'Exam (LECTURE ONLY)'!AM$10), "", SUMIF('Exam (LECTURE ONLY)'!O$20:X$20, "CLO5", 'Exam (LECTURE ONLY)'!O225:X225) / 'Exam (LECTURE ONLY)'!AM$10),
IF(AND('PRINTABLE (per grading)'!H$16="EXAM", 'PRINTABLE (per grading)'!B$13="Final"), IF(ISERROR(SUMIF('Exam (LECTURE ONLY)'!Z$20:AI$20, "CLO5", 'Exam (LECTURE ONLY)'!Z225:AI225) / 'Exam (LECTURE ONLY)'!AN$10), "", SUMIF('Exam (LECTURE ONLY)'!Z$20:AI$20, "CLO5", 'Exam (LECTURE ONLY)'!Z225:AI225) / 'Exam (LECTURE ONLY)'!AN$10),
IF(AND('PRINTABLE (per grading)'!H$16="OUTPUT", 'PRINTABLE (per grading)'!B$13="Prelim"), IF(ISERROR(SUMIF(OUTPUT!C$20:M$20, "CLO5", OUTPUT!C225:M225) / OUTPUT!AL$10), "", SUMIF(OUTPUT!C$20:M$20, "CLO5", OUTPUT!C225:M225) / OUTPUT!AL$10),
IF(AND('PRINTABLE (per grading)'!H$16="OUTPUT", 'PRINTABLE (per grading)'!B$13="Midterm"), IF(ISERROR(SUMIF(OUTPUT!O$20:Y$20, "CLO5", OUTPUT!O225:Y225) / OUTPUT!AM$10), "", SUMIF(OUTPUT!O$20:Y$20, "CLO5", OUTPUT!O225:Y225) / OUTPUT!AM$10),
IF(AND('PRINTABLE (per grading)'!H$16="OUTPUT", 'PRINTABLE (per grading)'!B$13="Final"), IF(ISERROR(SUMIF(OUTPUT!AA$20:AI$20, "CLO5", OUTPUT!AA225:AI225) / OUTPUT!AN$10), "", SUMIF(OUTPUT!AA$20:AI$20, "CLO5", OUTPUT!AA225:AI225) / OUTPUT!AN$10),
"")))))),"")</f>
        <v/>
      </c>
      <c r="AJ223" s="232" t="str">
        <f t="shared" si="110"/>
        <v/>
      </c>
      <c r="AK223" s="233" t="str">
        <f t="shared" si="111"/>
        <v/>
      </c>
      <c r="AL223" s="25" t="str">
        <f>IF(B223 &lt;&gt; "", IFERROR(IF(C$16 = "PRELIM", SUMIF('Database (LECTURE-RES-PRAC)'!D$14:AG$14, "CLO6", 'Database (LECTURE-RES-PRAC)'!D220:AG220) / 'Grade computation'!F$9, IF(C$16 = "MIDTERM", SUMIF('Database (LECTURE-RES-PRAC)'!AJ$14:BM$14, "CLO6", 'Database (LECTURE-RES-PRAC)'!AJ220:BM220) / 'Grade computation'!G$9, IF(C$16 = "FINAL", SUMIF('Database (LECTURE-RES-PRAC)'!BP$14:CS$14, "CLO6", 'Database (LECTURE-RES-PRAC)'!BP220:CS220) / 'Grade computation'!H$9,""))),""),"")</f>
        <v/>
      </c>
      <c r="AM223" s="232" t="str">
        <f t="shared" si="112"/>
        <v/>
      </c>
      <c r="AN223" s="25" t="str">
        <f>IF(B223 &lt;&gt; "",IF(AND('PRINTABLE (per grading)'!H$16="EXAM", 'PRINTABLE (per grading)'!B$13="Prelim"), IF(ISERROR(SUMIF('Exam (LECTURE ONLY)'!D$20:M$20, "CLO6", 'Exam (LECTURE ONLY)'!D225:M225) / 'Exam (LECTURE ONLY)'!AL$11), "", SUMIF('Exam (LECTURE ONLY)'!D$20:M$20, "CLO6", 'Exam (LECTURE ONLY)'!D225:M225) /'Exam (LECTURE ONLY)'!AL$11),
IF(AND('PRINTABLE (per grading)'!H$16="EXAM", 'PRINTABLE (per grading)'!B$13="Midterm"), IF(ISERROR(SUMIF('Exam (LECTURE ONLY)'!O$20:X$20, "CLO6", 'Exam (LECTURE ONLY)'!O225:X225) / 'Exam (LECTURE ONLY)'!AM$11), "", SUMIF('Exam (LECTURE ONLY)'!O$20:X$20, "CLO6", 'Exam (LECTURE ONLY)'!O225:X225) / 'Exam (LECTURE ONLY)'!AM$11),
IF(AND('PRINTABLE (per grading)'!H$16="EXAM", 'PRINTABLE (per grading)'!B$13="Final"), IF(ISERROR(SUMIF('Exam (LECTURE ONLY)'!Z$20:AI$20, "CLO6", 'Exam (LECTURE ONLY)'!Z225:AI225) / 'Exam (LECTURE ONLY)'!AN$11), "", SUMIF('Exam (LECTURE ONLY)'!Z$20:AI$20, "CLO6", 'Exam (LECTURE ONLY)'!Z225:AI225) / 'Exam (LECTURE ONLY)'!AN$11),
IF(AND('PRINTABLE (per grading)'!H$16="OUTPUT", 'PRINTABLE (per grading)'!B$13="Prelim"), IF(ISERROR(SUMIF(OUTPUT!C$20:M$20, "CLO6", OUTPUT!C225:M225) / OUTPUT!AL$11), "", SUMIF(OUTPUT!C$20:M$20, "CLO6", OUTPUT!C225:M225) / OUTPUT!AL$11),
IF(AND('PRINTABLE (per grading)'!H$16="OUTPUT", 'PRINTABLE (per grading)'!B$13="Midterm"), IF(ISERROR(SUMIF(OUTPUT!O$20:Y$20, "CLO6", OUTPUT!O225:Y225) / OUTPUT!AM$11), "", SUMIF(OUTPUT!O$20:Y$20, "CLO6", OUTPUT!O225:Y225) / OUTPUT!AM$11),
IF(AND('PRINTABLE (per grading)'!H$16="OUTPUT", 'PRINTABLE (per grading)'!B$13="Final"), IF(ISERROR(SUMIF(OUTPUT!AA$20:AI$20, "CLO6", OUTPUT!AA225:AI225) / OUTPUT!AN$11), "", SUMIF(OUTPUT!AA$20:AI$20, "CLO6", OUTPUT!AA225:AI225) / OUTPUT!AN$11),
"")))))),"")</f>
        <v/>
      </c>
      <c r="AO223" s="232" t="str">
        <f t="shared" si="113"/>
        <v/>
      </c>
      <c r="AP223" s="233" t="str">
        <f t="shared" si="114"/>
        <v/>
      </c>
      <c r="AQ223" s="25" t="str">
        <f>IF(B223 &lt;&gt; "", IFERROR(IF(C$16 = "PRELIM", SUMIF('Database (LECTURE-RES-PRAC)'!D$14:AG$14, "CLO7", 'Database (LECTURE-RES-PRAC)'!D220:AG220) / 'Grade computation'!F$10, IF(C$16 = "MIDTERM", SUMIF('Database (LECTURE-RES-PRAC)'!AJ$14:BM$14, "CLO7", 'Database (LECTURE-RES-PRAC)'!AJ220:BM220) / 'Grade computation'!G$10, IF(C$16 = "FINAL", SUMIF('Database (LECTURE-RES-PRAC)'!BP$14:CS$14, "CLO7", 'Database (LECTURE-RES-PRAC)'!BP220:CS220) / 'Grade computation'!H$10,""))),""),"")</f>
        <v/>
      </c>
      <c r="AR223" s="232" t="str">
        <f t="shared" si="115"/>
        <v/>
      </c>
      <c r="AS223" s="25" t="str">
        <f>IF(B223 &lt;&gt; "",IF(AND('PRINTABLE (per grading)'!H$16="EXAM", 'PRINTABLE (per grading)'!B$13="Prelim"), IF(ISERROR(SUMIF('Exam (LECTURE ONLY)'!D$20:M$20, "CLO7", 'Exam (LECTURE ONLY)'!D225:M225) / 'Exam (LECTURE ONLY)'!AL$12), "", SUMIF('Exam (LECTURE ONLY)'!D$20:M$20, "CLO7", 'Exam (LECTURE ONLY)'!D225:M225) /'Exam (LECTURE ONLY)'!AL$12),
IF(AND('PRINTABLE (per grading)'!H$16="EXAM", 'PRINTABLE (per grading)'!B$13="Midterm"), IF(ISERROR(SUMIF('Exam (LECTURE ONLY)'!O$20:X$20, "CLO7", 'Exam (LECTURE ONLY)'!O225:X225) / 'Exam (LECTURE ONLY)'!AM$12), "", SUMIF('Exam (LECTURE ONLY)'!O$20:X$20, "CLO7", 'Exam (LECTURE ONLY)'!O225:X225) / 'Exam (LECTURE ONLY)'!AM$12),
IF(AND('PRINTABLE (per grading)'!H$16="EXAM", 'PRINTABLE (per grading)'!B$13="Final"), IF(ISERROR(SUMIF('Exam (LECTURE ONLY)'!Z$20:AI$20, "CLO7", 'Exam (LECTURE ONLY)'!Z225:AI225) / 'Exam (LECTURE ONLY)'!AN$12), "", SUMIF('Exam (LECTURE ONLY)'!Z$20:AI$20, "CLO7", 'Exam (LECTURE ONLY)'!Z225:AI225) / 'Exam (LECTURE ONLY)'!AN$12),
IF(AND('PRINTABLE (per grading)'!H$16="OUTPUT", 'PRINTABLE (per grading)'!B$13="Prelim"), IF(ISERROR(SUMIF(OUTPUT!C$20:M$20, "CLO7", OUTPUT!C225:M225) / OUTPUT!AL$12), "", SUMIF(OUTPUT!C$20:M$20, "CLO7", OUTPUT!C225:M225) / OUTPUT!AL$12),
IF(AND('PRINTABLE (per grading)'!H$16="OUTPUT", 'PRINTABLE (per grading)'!B$13="Midterm"), IF(ISERROR(SUMIF(OUTPUT!O$20:Y$20, "CLO7", OUTPUT!O225:Y225) / OUTPUT!AM$12), "", SUMIF(OUTPUT!O$20:Y$20, "CLO7", OUTPUT!O225:Y225) / OUTPUT!AM$12),
IF(AND('PRINTABLE (per grading)'!H$16="OUTPUT", 'PRINTABLE (per grading)'!B$13="Final"), IF(ISERROR(SUMIF(OUTPUT!AA$20:AI$20, "CLO7", OUTPUT!AA225:AI225) / OUTPUT!AN$12), "", SUMIF(OUTPUT!AA$20:AI$20, "CLO7", OUTPUT!AA225:AI225) / OUTPUT!AN$12),
"")))))),"")</f>
        <v/>
      </c>
      <c r="AT223" s="232" t="str">
        <f t="shared" si="116"/>
        <v/>
      </c>
      <c r="AU223" s="233" t="str">
        <f t="shared" si="117"/>
        <v/>
      </c>
      <c r="AV223" s="25" t="str">
        <f>IF(B223 &lt;&gt; "", IFERROR(IF(C$16 = "PRELIM", SUMIF('Database (LECTURE-RES-PRAC)'!D$14:AG$14, "CLO8", 'Database (LECTURE-RES-PRAC)'!D220:AG220) / 'Grade computation'!F$11, IF(C$16 = "MIDTERM", SUMIF('Database (LECTURE-RES-PRAC)'!AJ$14:BM$14, "CLO8", 'Database (LECTURE-RES-PRAC)'!AJ220:BM220) / 'Grade computation'!G$11, IF(C$16 = "FINAL", SUMIF('Database (LECTURE-RES-PRAC)'!BP$14:CS$14, "CLO8", 'Database (LECTURE-RES-PRAC)'!BP220:CS220) / 'Grade computation'!H$11,""))),""),"")</f>
        <v/>
      </c>
      <c r="AW223" s="232" t="str">
        <f t="shared" si="118"/>
        <v/>
      </c>
      <c r="AX223" s="25" t="str">
        <f>IF(B223 &lt;&gt; "",IF(AND('PRINTABLE (per grading)'!H$16="EXAM", 'PRINTABLE (per grading)'!B$13="Prelim"), IF(ISERROR(SUMIF('Exam (LECTURE ONLY)'!D$20:M$20, "CLO8", 'Exam (LECTURE ONLY)'!D225:M225) / 'Exam (LECTURE ONLY)'!AL$13), "", SUMIF('Exam (LECTURE ONLY)'!D$20:M$20, "CLO8", 'Exam (LECTURE ONLY)'!D225:M225) /'Exam (LECTURE ONLY)'!AL$13),
IF(AND('PRINTABLE (per grading)'!H$16="EXAM", 'PRINTABLE (per grading)'!B$13="Midterm"), IF(ISERROR(SUMIF('Exam (LECTURE ONLY)'!O$20:X$20, "CLO8", 'Exam (LECTURE ONLY)'!O225:X225) / 'Exam (LECTURE ONLY)'!AM$13), "", SUMIF('Exam (LECTURE ONLY)'!O$20:X$20, "CLO8", 'Exam (LECTURE ONLY)'!O225:X225) / 'Exam (LECTURE ONLY)'!AM$13),
IF(AND('PRINTABLE (per grading)'!H$16="EXAM", 'PRINTABLE (per grading)'!B$13="Final"), IF(ISERROR(SUMIF('Exam (LECTURE ONLY)'!Z$20:AI$20, "CLO8", 'Exam (LECTURE ONLY)'!Z225:AI225) / 'Exam (LECTURE ONLY)'!AN$13), "", SUMIF('Exam (LECTURE ONLY)'!Z$20:AI$20, "CLO8", 'Exam (LECTURE ONLY)'!Z225:AI225) / 'Exam (LECTURE ONLY)'!AN$13),
IF(AND('PRINTABLE (per grading)'!H$16="OUTPUT", 'PRINTABLE (per grading)'!B$13="Prelim"), IF(ISERROR(SUMIF(OUTPUT!C$20:M$20, "CLO8", OUTPUT!C225:M225) / OUTPUT!AL$13), "", SUMIF(OUTPUT!C$20:M$20, "CLO8", OUTPUT!C225:M225) / OUTPUT!AL$13),
IF(AND('PRINTABLE (per grading)'!H$16="OUTPUT", 'PRINTABLE (per grading)'!B$13="Midterm"), IF(ISERROR(SUMIF(OUTPUT!O$20:Y$20, "CLO8", OUTPUT!O225:Y225) / OUTPUT!AM$13), "", SUMIF(OUTPUT!O$20:Y$20, "CLO8", OUTPUT!O225:Y225) / OUTPUT!AM$13),
IF(AND('PRINTABLE (per grading)'!H$16="OUTPUT", 'PRINTABLE (per grading)'!B$13="Final"), IF(ISERROR(SUMIF(OUTPUT!AA$20:AI$20, "CLO8", OUTPUT!AA225:AI225) / OUTPUT!AN$13), "", SUMIF(OUTPUT!AA$20:AI$20, "CLO8", OUTPUT!AA225:AI225) / OUTPUT!AN$13),
"")))))),"")</f>
        <v/>
      </c>
      <c r="AY223" s="232" t="str">
        <f t="shared" si="119"/>
        <v/>
      </c>
      <c r="AZ223" s="233" t="str">
        <f t="shared" si="120"/>
        <v/>
      </c>
      <c r="BA223" s="25" t="str">
        <f>IF(B223 &lt;&gt; "", IFERROR(IF(C$16 = "PRELIM", SUMIF('Database (LECTURE-RES-PRAC)'!D$14:AG$14, "CLO9", 'Database (LECTURE-RES-PRAC)'!D220:AG220) / 'Grade computation'!F$12, IF(C$16 = "MIDTERM", SUMIF('Database (LECTURE-RES-PRAC)'!AJ$14:BM$14, "CLO9", 'Database (LECTURE-RES-PRAC)'!AJ220:BM220) / 'Grade computation'!G$12, IF(C$16 = "FINAL", SUMIF('Database (LECTURE-RES-PRAC)'!BP$14:CS$14, "CLO9", 'Database (LECTURE-RES-PRAC)'!BP220:CS220) / 'Grade computation'!H$12,""))),""),"")</f>
        <v/>
      </c>
      <c r="BB223" s="232" t="str">
        <f t="shared" si="121"/>
        <v/>
      </c>
      <c r="BC223" s="25" t="str">
        <f>IF(B223 &lt;&gt; "",IF(AND('PRINTABLE (per grading)'!H$16="EXAM", 'PRINTABLE (per grading)'!B$13="Prelim"), IF(ISERROR(SUMIF('Exam (LECTURE ONLY)'!D$20:M$20, "CLO9", 'Exam (LECTURE ONLY)'!D225:M225) / 'Exam (LECTURE ONLY)'!AL$14), "", SUMIF('Exam (LECTURE ONLY)'!D$20:M$20, "CLO9", 'Exam (LECTURE ONLY)'!D225:M225) /'Exam (LECTURE ONLY)'!AL$14),
IF(AND('PRINTABLE (per grading)'!H$16="EXAM", 'PRINTABLE (per grading)'!B$13="Midterm"), IF(ISERROR(SUMIF('Exam (LECTURE ONLY)'!O$20:X$20, "CLO9", 'Exam (LECTURE ONLY)'!O225:X225) / 'Exam (LECTURE ONLY)'!AM$14), "", SUMIF('Exam (LECTURE ONLY)'!O$20:X$20, "CLO9", 'Exam (LECTURE ONLY)'!O225:X225) / 'Exam (LECTURE ONLY)'!AM$14),
IF(AND('PRINTABLE (per grading)'!H$16="EXAM", 'PRINTABLE (per grading)'!B$13="Final"), IF(ISERROR(SUMIF('Exam (LECTURE ONLY)'!Z$20:AI$20, "CLO9", 'Exam (LECTURE ONLY)'!Z225:AI225) / 'Exam (LECTURE ONLY)'!AN$14), "", SUMIF('Exam (LECTURE ONLY)'!Z$20:AI$20, "CLO9", 'Exam (LECTURE ONLY)'!Z225:AI225) / 'Exam (LECTURE ONLY)'!AN$14),
IF(AND('PRINTABLE (per grading)'!H$16="OUTPUT", 'PRINTABLE (per grading)'!B$13="Prelim"), IF(ISERROR(SUMIF(OUTPUT!C$20:M$20, "CLO9", OUTPUT!C225:M225) / OUTPUT!AL$14), "", SUMIF(OUTPUT!C$20:M$20, "CLO9", OUTPUT!C225:M225) / OUTPUT!AL$14),
IF(AND('PRINTABLE (per grading)'!H$16="OUTPUT", 'PRINTABLE (per grading)'!B$13="Midterm"), IF(ISERROR(SUMIF(OUTPUT!O$20:Y$20, "CLO9", OUTPUT!O225:Y225) / OUTPUT!AM$14), "", SUMIF(OUTPUT!O$20:Y$20, "CLO9", OUTPUT!O225:Y225) / OUTPUT!AM$14),
IF(AND('PRINTABLE (per grading)'!H$16="OUTPUT", 'PRINTABLE (per grading)'!B$13="Final"), IF(ISERROR(SUMIF(OUTPUT!AA$20:AI$20, "CLO9", OUTPUT!AA225:AI225) / OUTPUT!AN$14), "", SUMIF(OUTPUT!AA$20:AI$20, "CLO9", OUTPUT!AA225:AI225) / OUTPUT!AN$14),
"")))))),"")</f>
        <v/>
      </c>
      <c r="BD223" s="232" t="str">
        <f t="shared" si="122"/>
        <v/>
      </c>
      <c r="BE223" s="233" t="str">
        <f t="shared" si="123"/>
        <v/>
      </c>
      <c r="BF223" s="25" t="str">
        <f>IF(B223 &lt;&gt; "", IFERROR(IF(C$16 = "PRELIM", SUMIF('Database (LECTURE-RES-PRAC)'!D$14:AG$14, "CLO10", 'Database (LECTURE-RES-PRAC)'!D220:AG220) / 'Grade computation'!F$13, IF(C$16 = "MIDTERM", SUMIF('Database (LECTURE-RES-PRAC)'!AJ$14:BM$14, "CLO10", 'Database (LECTURE-RES-PRAC)'!AJ220:BM220) / 'Grade computation'!G$13, IF(C$16 = "FINAL", SUMIF('Database (LECTURE-RES-PRAC)'!BP$14:CS$14, "CLO10", 'Database (LECTURE-RES-PRAC)'!BP220:CS220) / 'Grade computation'!H$13,""))),""),"")</f>
        <v/>
      </c>
      <c r="BG223" s="232" t="str">
        <f t="shared" si="124"/>
        <v/>
      </c>
      <c r="BH223" s="25" t="str">
        <f>IF(B223 &lt;&gt; "",IF(AND('PRINTABLE (per grading)'!H$16="EXAM", 'PRINTABLE (per grading)'!B$13="Prelim"), IF(ISERROR(SUMIF('Exam (LECTURE ONLY)'!D$20:M$20, "CLO10", 'Exam (LECTURE ONLY)'!D225:M225) / 'Exam (LECTURE ONLY)'!AL$15), "", SUMIF('Exam (LECTURE ONLY)'!D$20:M$20, "CLO10", 'Exam (LECTURE ONLY)'!D225:M225) /'Exam (LECTURE ONLY)'!AL$15),
IF(AND('PRINTABLE (per grading)'!H$16="EXAM", 'PRINTABLE (per grading)'!B$13="Midterm"), IF(ISERROR(SUMIF('Exam (LECTURE ONLY)'!O$20:X$20, "CLO10", 'Exam (LECTURE ONLY)'!O225:X225) / 'Exam (LECTURE ONLY)'!AM$15), "", SUMIF('Exam (LECTURE ONLY)'!O$20:X$20, "CLO10", 'Exam (LECTURE ONLY)'!O225:X225) / 'Exam (LECTURE ONLY)'!AM$15),
IF(AND('PRINTABLE (per grading)'!H$16="EXAM", 'PRINTABLE (per grading)'!B$13="Final"), IF(ISERROR(SUMIF('Exam (LECTURE ONLY)'!Z$20:AI$20, "CLO10", 'Exam (LECTURE ONLY)'!Z225:AI225) / 'Exam (LECTURE ONLY)'!AN$15), "", SUMIF('Exam (LECTURE ONLY)'!Z$20:AI$20, "CLO10", 'Exam (LECTURE ONLY)'!Z225:AI225) / 'Exam (LECTURE ONLY)'!AN$15),
IF(AND('PRINTABLE (per grading)'!H$16="OUTPUT", 'PRINTABLE (per grading)'!B$13="Prelim"), IF(ISERROR(SUMIF(OUTPUT!C$20:M$20, "CLO10", OUTPUT!C225:M225) / OUTPUT!AL$15), "", SUMIF(OUTPUT!C$20:M$20, "CLO10", OUTPUT!C225:M225) / OUTPUT!AL$15),
IF(AND('PRINTABLE (per grading)'!H$16="OUTPUT", 'PRINTABLE (per grading)'!B$13="Midterm"), IF(ISERROR(SUMIF(OUTPUT!O$20:Y$20, "CLO10", OUTPUT!O225:Y225) / OUTPUT!AM$15), "", SUMIF(OUTPUT!O$20:Y$20, "CLO10", OUTPUT!O225:Y225) / OUTPUT!AM$15),
IF(AND('PRINTABLE (per grading)'!H$16="OUTPUT", 'PRINTABLE (per grading)'!B$13="Final"), IF(ISERROR(SUMIF(OUTPUT!AA$20:AI$20, "CLO10", OUTPUT!AA225:AI225) / OUTPUT!AN$15), "", SUMIF(OUTPUT!AA$20:AI$20, "CLO10", OUTPUT!AA225:AI225) / OUTPUT!AN$15),
"")))))),"")</f>
        <v/>
      </c>
      <c r="BI223" s="232" t="str">
        <f t="shared" si="125"/>
        <v/>
      </c>
      <c r="BJ223" s="233" t="str">
        <f t="shared" si="126"/>
        <v/>
      </c>
      <c r="BK223" s="2"/>
    </row>
    <row r="224" spans="1:63" ht="20.100000000000001" customHeight="1">
      <c r="A224" s="212" t="str">
        <f>IF(ISBLANK('Database (LECTURE-RES-PRAC)'!A221),"",'Database (LECTURE-RES-PRAC)'!A221)</f>
        <v/>
      </c>
      <c r="B224" s="213" t="str">
        <f>IF(ISBLANK('Database (LECTURE-RES-PRAC)'!B221),"",'Database (LECTURE-RES-PRAC)'!B221)</f>
        <v/>
      </c>
      <c r="C224" s="134" t="str">
        <f>IF(B224&lt;&gt;"",IF(C$16="PRELIM",'Grade computation'!C224, IF(C$16="MIDTERM",'Grade computation'!K224, IF(C$16="FINAL",'Grade computation'!S224,""))),"")</f>
        <v/>
      </c>
      <c r="D224" s="135" t="str">
        <f t="shared" si="1"/>
        <v/>
      </c>
      <c r="E224" s="134" t="str">
        <f>IF(B224&lt;&gt;"", IF(C$16="PRELIM",'Grade computation'!E224, IF(C$16="MIDTERM",'Grade computation'!M224, IF(C$16="FINAL",'Grade computation'!U224,""))),"")</f>
        <v/>
      </c>
      <c r="F224" s="136" t="str">
        <f t="shared" si="2"/>
        <v/>
      </c>
      <c r="G224" s="137" t="str">
        <f t="shared" si="3"/>
        <v/>
      </c>
      <c r="H224" s="207" t="str">
        <f>IF(B224&lt;&gt;"",IF(C$16="PRELIM", 'Grade computation'!H224, IF(C$16="MIDTERM", 'Grade computation'!P224, IF(C$16="FINAL",'Grade computation'!X224, ""))),"")</f>
        <v/>
      </c>
      <c r="I224" s="137" t="str">
        <f t="shared" si="4"/>
        <v/>
      </c>
      <c r="J224" s="139" t="str">
        <f t="shared" si="5"/>
        <v/>
      </c>
      <c r="K224" s="377" t="str">
        <f t="shared" si="6"/>
        <v/>
      </c>
      <c r="L224" s="434"/>
      <c r="M224" s="25" t="str">
        <f>IF(B224 &lt;&gt; "", IFERROR(IF(C$16 = "PRELIM", SUMIF('Database (LECTURE-RES-PRAC)'!D$14:AG$14, "CLO1", 'Database (LECTURE-RES-PRAC)'!D221:AG221) / 'Grade computation'!F$4, IF(C$16 = "MIDTERM", SUMIF('Database (LECTURE-RES-PRAC)'!AJ$14:BM$14, "CLO1", 'Database (LECTURE-RES-PRAC)'!AJ221:BM221) / 'Grade computation'!G$4, IF(C$16 = "FINAL", SUMIF('Database (LECTURE-RES-PRAC)'!BP$14:CS$14, "CLO1", 'Database (LECTURE-RES-PRAC)'!BP221:CS221) / 'Grade computation'!H$4,""))),""),"")</f>
        <v/>
      </c>
      <c r="N224" s="232" t="str">
        <f t="shared" si="97"/>
        <v/>
      </c>
      <c r="O224" s="25" t="str">
        <f>IF(B224 &lt;&gt; "",IF(AND('PRINTABLE (per grading)'!H$16="EXAM", 'PRINTABLE (per grading)'!B$13="Prelim"), IF(ISERROR(SUMIF('Exam (LECTURE ONLY)'!D$20:M$20, "CLO1", 'Exam (LECTURE ONLY)'!D226:M226) / 'Exam (LECTURE ONLY)'!AL$6), "", SUMIF('Exam (LECTURE ONLY)'!D$20:M$20, "CLO1", 'Exam (LECTURE ONLY)'!D226:M226) /'Exam (LECTURE ONLY)'!AL$6),
IF(AND('PRINTABLE (per grading)'!H$16="EXAM", 'PRINTABLE (per grading)'!B$13="Midterm"), IF(ISERROR(SUMIF('Exam (LECTURE ONLY)'!O$20:X$20, "CLO1", 'Exam (LECTURE ONLY)'!O226:X226) / 'Exam (LECTURE ONLY)'!AM$6), "", SUMIF('Exam (LECTURE ONLY)'!O$20:X$20, "CLO1", 'Exam (LECTURE ONLY)'!O226:X226) / 'Exam (LECTURE ONLY)'!AM$6),
IF(AND('PRINTABLE (per grading)'!H$16="EXAM", 'PRINTABLE (per grading)'!B$13="Final"), IF(ISERROR(SUMIF('Exam (LECTURE ONLY)'!Z$20:AI$20, "CLO1", 'Exam (LECTURE ONLY)'!Z226:AI226) / 'Exam (LECTURE ONLY)'!AN$6), "", SUMIF('Exam (LECTURE ONLY)'!Z$20:AI$20, "CLO1", 'Exam (LECTURE ONLY)'!Z226:AI226) / 'Exam (LECTURE ONLY)'!AN$6),
IF(AND('PRINTABLE (per grading)'!H$16="OUTPUT", 'PRINTABLE (per grading)'!B$13="Prelim"), IF(ISERROR(SUMIF(OUTPUT!C$20:M$20, "CLO1", OUTPUT!C226:M226) / OUTPUT!AL$6), "", SUMIF(OUTPUT!C$20:M$20, "CLO1", OUTPUT!C226:M226) / OUTPUT!AL$6),
IF(AND('PRINTABLE (per grading)'!H$16="OUTPUT", 'PRINTABLE (per grading)'!B$13="Midterm"), IF(ISERROR(SUMIF(OUTPUT!O$20:Y$20, "CLO1", OUTPUT!O226:Y226) / OUTPUT!AM$6), "", SUMIF(OUTPUT!O$20:Y$20, "CLO1", OUTPUT!O226:Y226) / OUTPUT!AM$6),
IF(AND('PRINTABLE (per grading)'!H$16="OUTPUT", 'PRINTABLE (per grading)'!B$13="Final"), IF(ISERROR(SUMIF(OUTPUT!AA$20:AI$20, "CLO1", OUTPUT!AA226:AI226) / OUTPUT!AN$6), "", SUMIF(OUTPUT!AA$20:AI$20, "CLO1", OUTPUT!AA226:AI226) / OUTPUT!AN$6),
"")))))),"")</f>
        <v/>
      </c>
      <c r="P224" s="232" t="str">
        <f t="shared" si="98"/>
        <v/>
      </c>
      <c r="Q224" s="233" t="str">
        <f t="shared" si="99"/>
        <v/>
      </c>
      <c r="R224" s="25" t="str">
        <f>IF(B224 &lt;&gt; "", IFERROR(IF(C$16 = "PRELIM", SUMIF('Database (LECTURE-RES-PRAC)'!D$14:AG$14, "CLO2", 'Database (LECTURE-RES-PRAC)'!D221:AG221) / 'Grade computation'!F$5, IF(C$16 = "MIDTERM", SUMIF('Database (LECTURE-RES-PRAC)'!AJ$14:BM$14, "CLO2", 'Database (LECTURE-RES-PRAC)'!AJ221:BM221) / 'Grade computation'!G$5, IF(C$16 = "FINAL", SUMIF('Database (LECTURE-RES-PRAC)'!BP$14:CS$14, "CLO2", 'Database (LECTURE-RES-PRAC)'!BP221:CS221) / 'Grade computation'!H$5,""))),""),"")</f>
        <v/>
      </c>
      <c r="S224" s="232" t="str">
        <f t="shared" si="100"/>
        <v/>
      </c>
      <c r="T224" s="25" t="str">
        <f>IF(B224 &lt;&gt; "",IF(AND('PRINTABLE (per grading)'!H$16="EXAM", 'PRINTABLE (per grading)'!B$13="Prelim"), IF(ISERROR(SUMIF('Exam (LECTURE ONLY)'!D$20:M$20, "CLO2", 'Exam (LECTURE ONLY)'!D226:M226) / 'Exam (LECTURE ONLY)'!AL$7), "", SUMIF('Exam (LECTURE ONLY)'!D$20:M$20, "CLO2", 'Exam (LECTURE ONLY)'!D226:M226) /'Exam (LECTURE ONLY)'!AL$7),
IF(AND('PRINTABLE (per grading)'!H$16="EXAM", 'PRINTABLE (per grading)'!B$13="Midterm"), IF(ISERROR(SUMIF('Exam (LECTURE ONLY)'!O$20:X$20, "CLO2", 'Exam (LECTURE ONLY)'!O226:X226) / 'Exam (LECTURE ONLY)'!AM$7), "", SUMIF('Exam (LECTURE ONLY)'!O$20:X$20, "CLO2", 'Exam (LECTURE ONLY)'!O226:X226) / 'Exam (LECTURE ONLY)'!AM$7),
IF(AND('PRINTABLE (per grading)'!H$16="EXAM", 'PRINTABLE (per grading)'!B$13="Final"), IF(ISERROR(SUMIF('Exam (LECTURE ONLY)'!Z$20:AI$20, "CLO2", 'Exam (LECTURE ONLY)'!Z226:AI226) / 'Exam (LECTURE ONLY)'!AN$7), "", SUMIF('Exam (LECTURE ONLY)'!Z$20:AI$20, "CLO2", 'Exam (LECTURE ONLY)'!Z226:AI226) / 'Exam (LECTURE ONLY)'!AN$7),
IF(AND('PRINTABLE (per grading)'!H$16="OUTPUT", 'PRINTABLE (per grading)'!B$13="Prelim"), IF(ISERROR(SUMIF(OUTPUT!C$20:M$20, "CLO2", OUTPUT!C226:M226) / OUTPUT!AL$7), "", SUMIF(OUTPUT!C$20:M$20, "CLO2", OUTPUT!C226:M226) / OUTPUT!AL$7),
IF(AND('PRINTABLE (per grading)'!H$16="OUTPUT", 'PRINTABLE (per grading)'!B$13="Midterm"), IF(ISERROR(SUMIF(OUTPUT!O$20:Y$20, "CLO2", OUTPUT!O226:Y226) / OUTPUT!AM$7), "", SUMIF(OUTPUT!O$20:Y$20, "CLO2", OUTPUT!O226:Y226) / OUTPUT!AM$7),
IF(AND('PRINTABLE (per grading)'!H$16="OUTPUT", 'PRINTABLE (per grading)'!B$13="Final"), IF(ISERROR(SUMIF(OUTPUT!AA$20:AI$20, "CLO2", OUTPUT!AA226:AI226) / OUTPUT!AN$7), "", SUMIF(OUTPUT!AA$20:AI$20, "CLO2", OUTPUT!AA226:AI226) / OUTPUT!AN$7),
"")))))),"")</f>
        <v/>
      </c>
      <c r="U224" s="232" t="str">
        <f t="shared" si="101"/>
        <v/>
      </c>
      <c r="V224" s="233" t="str">
        <f t="shared" si="102"/>
        <v/>
      </c>
      <c r="W224" s="25" t="str">
        <f>IF(B224 &lt;&gt; "", IFERROR(IF(C$16 = "PRELIM", SUMIF('Database (LECTURE-RES-PRAC)'!D$14:AG$14, "CLO3", 'Database (LECTURE-RES-PRAC)'!D221:AG221) / 'Grade computation'!F$6, IF(C$16 = "MIDTERM", SUMIF('Database (LECTURE-RES-PRAC)'!AJ$14:BM$14, "CLO3", 'Database (LECTURE-RES-PRAC)'!AJ221:BM221) / 'Grade computation'!G$6, IF(C$16 = "FINAL", SUMIF('Database (LECTURE-RES-PRAC)'!BP$14:CS$14, "CLO3", 'Database (LECTURE-RES-PRAC)'!BP221:CS221) / 'Grade computation'!H$6,""))),""),"")</f>
        <v/>
      </c>
      <c r="X224" s="232" t="str">
        <f t="shared" si="103"/>
        <v/>
      </c>
      <c r="Y224" s="25" t="str">
        <f>IF(B224 &lt;&gt; "",IF(AND('PRINTABLE (per grading)'!H$16="EXAM", 'PRINTABLE (per grading)'!B$13="Prelim"), IF(ISERROR(SUMIF('Exam (LECTURE ONLY)'!D$20:M$20, "CLO3", 'Exam (LECTURE ONLY)'!D226:M226) / 'Exam (LECTURE ONLY)'!AL$8), "", SUMIF('Exam (LECTURE ONLY)'!D$20:M$20, "CLO3", 'Exam (LECTURE ONLY)'!D226:M226) /'Exam (LECTURE ONLY)'!AL$8),
IF(AND('PRINTABLE (per grading)'!H$16="EXAM", 'PRINTABLE (per grading)'!B$13="Midterm"), IF(ISERROR(SUMIF('Exam (LECTURE ONLY)'!O$20:X$20, "CLO3", 'Exam (LECTURE ONLY)'!O226:X226) / 'Exam (LECTURE ONLY)'!AM$8), "", SUMIF('Exam (LECTURE ONLY)'!O$20:X$20, "CLO3", 'Exam (LECTURE ONLY)'!O226:X226) / 'Exam (LECTURE ONLY)'!AM$8),
IF(AND('PRINTABLE (per grading)'!H$16="EXAM", 'PRINTABLE (per grading)'!B$13="Final"), IF(ISERROR(SUMIF('Exam (LECTURE ONLY)'!Z$20:AI$20, "CLO3", 'Exam (LECTURE ONLY)'!Z226:AI226) / 'Exam (LECTURE ONLY)'!AN$8), "", SUMIF('Exam (LECTURE ONLY)'!Z$20:AI$20, "CLO3", 'Exam (LECTURE ONLY)'!Z226:AI226) / 'Exam (LECTURE ONLY)'!AN$8),
IF(AND('PRINTABLE (per grading)'!H$16="OUTPUT", 'PRINTABLE (per grading)'!B$13="Prelim"), IF(ISERROR(SUMIF(OUTPUT!C$20:M$20, "CLO3", OUTPUT!C226:M226) / OUTPUT!AL$8), "", SUMIF(OUTPUT!C$20:M$20, "CLO3", OUTPUT!C226:M226) / OUTPUT!AL$8),
IF(AND('PRINTABLE (per grading)'!H$16="OUTPUT", 'PRINTABLE (per grading)'!B$13="Midterm"), IF(ISERROR(SUMIF(OUTPUT!O$20:Y$20, "CLO3", OUTPUT!O226:Y226) / OUTPUT!AM$8), "", SUMIF(OUTPUT!O$20:Y$20, "CLO3", OUTPUT!O226:Y226) / OUTPUT!AM$8),
IF(AND('PRINTABLE (per grading)'!H$16="OUTPUT", 'PRINTABLE (per grading)'!B$13="Final"), IF(ISERROR(SUMIF(OUTPUT!AA$20:AI$20, "CLO3", OUTPUT!AA226:AI226) / OUTPUT!AN$8), "", SUMIF(OUTPUT!AA$20:AI$20, "CLO3", OUTPUT!AA226:AI226) / OUTPUT!AN$8),
"" )))))),"")</f>
        <v/>
      </c>
      <c r="Z224" s="232" t="str">
        <f t="shared" si="104"/>
        <v/>
      </c>
      <c r="AA224" s="233" t="str">
        <f t="shared" si="105"/>
        <v/>
      </c>
      <c r="AB224" s="25" t="str">
        <f>IF(B224 &lt;&gt; "", IFERROR(IF(C$16 = "PRELIM", SUMIF('Database (LECTURE-RES-PRAC)'!D$14:AG$14, "CLO4", 'Database (LECTURE-RES-PRAC)'!D221:AG221) / 'Grade computation'!F$7, IF(C$16 = "MIDTERM", SUMIF('Database (LECTURE-RES-PRAC)'!AJ$14:BM$14, "CLO4", 'Database (LECTURE-RES-PRAC)'!AJ221:BM221) / 'Grade computation'!G$7, IF(C$16 = "FINAL", SUMIF('Database (LECTURE-RES-PRAC)'!BP$14:CS$14, "CLO4", 'Database (LECTURE-RES-PRAC)'!BP221:CS221) / 'Grade computation'!H$7,""))),""),"")</f>
        <v/>
      </c>
      <c r="AC224" s="232" t="str">
        <f t="shared" si="106"/>
        <v/>
      </c>
      <c r="AD224" s="25" t="str">
        <f>IF(B224 &lt;&gt; "",IF(AND('PRINTABLE (per grading)'!H$16="EXAM", 'PRINTABLE (per grading)'!B$13="Prelim"), IF(ISERROR(SUMIF('Exam (LECTURE ONLY)'!D$20:M$20, "CLO4", 'Exam (LECTURE ONLY)'!D226:M226) / 'Exam (LECTURE ONLY)'!AL$9), "", SUMIF('Exam (LECTURE ONLY)'!D$20:M$20, "CLO4", 'Exam (LECTURE ONLY)'!D226:M226) /'Exam (LECTURE ONLY)'!AL$9),
IF(AND('PRINTABLE (per grading)'!H$16="EXAM", 'PRINTABLE (per grading)'!B$13="Midterm"), IF(ISERROR(SUMIF('Exam (LECTURE ONLY)'!O$20:X$20, "CLO4", 'Exam (LECTURE ONLY)'!O226:X226) / 'Exam (LECTURE ONLY)'!AM$9), "", SUMIF('Exam (LECTURE ONLY)'!O$20:X$20, "CLO4", 'Exam (LECTURE ONLY)'!O226:X226) / 'Exam (LECTURE ONLY)'!AM$9),
IF(AND('PRINTABLE (per grading)'!H$16="EXAM", 'PRINTABLE (per grading)'!B$13="Final"), IF(ISERROR(SUMIF('Exam (LECTURE ONLY)'!Z$20:AI$20, "CLO4", 'Exam (LECTURE ONLY)'!Z226:AI226) / 'Exam (LECTURE ONLY)'!AN$9), "", SUMIF('Exam (LECTURE ONLY)'!Z$20:AI$20, "CLO4", 'Exam (LECTURE ONLY)'!Z226:AI226) / 'Exam (LECTURE ONLY)'!AN$9),
IF(AND('PRINTABLE (per grading)'!H$16="OUTPUT", 'PRINTABLE (per grading)'!B$13="Prelim"), IF(ISERROR(SUMIF(OUTPUT!C$20:M$20, "CLO4", OUTPUT!C226:M226) / OUTPUT!AL$9), "", SUMIF(OUTPUT!C$20:M$20, "CLO4", OUTPUT!C226:M226) / OUTPUT!AL$9),
IF(AND('PRINTABLE (per grading)'!H$16="OUTPUT", 'PRINTABLE (per grading)'!B$13="Midterm"), IF(ISERROR(SUMIF(OUTPUT!O$20:Y$20, "CLO4", OUTPUT!O226:Y226) / OUTPUT!AM$9), "", SUMIF(OUTPUT!O$20:Y$20, "CLO4", OUTPUT!O226:Y226) / OUTPUT!AM$9),
IF(AND('PRINTABLE (per grading)'!H$16="OUTPUT", 'PRINTABLE (per grading)'!B$13="Final"), IF(ISERROR(SUMIF(OUTPUT!AA$20:AI$20, "CLO4", OUTPUT!AA226:AI226) / OUTPUT!AN$9), "", SUMIF(OUTPUT!AA$20:AI$20, "CLO4", OUTPUT!AA226:AI226) / OUTPUT!AN$9),
"")))))),"")</f>
        <v/>
      </c>
      <c r="AE224" s="232" t="str">
        <f t="shared" si="107"/>
        <v/>
      </c>
      <c r="AF224" s="233" t="str">
        <f t="shared" si="108"/>
        <v/>
      </c>
      <c r="AG224" s="25" t="str">
        <f>IF(B224 &lt;&gt; "", IFERROR(IF(C$16 = "PRELIM", SUMIF('Database (LECTURE-RES-PRAC)'!D$14:AG$14, "CLO5", 'Database (LECTURE-RES-PRAC)'!D221:AG221) / 'Grade computation'!F$8, IF(C$16 = "MIDTERM", SUMIF('Database (LECTURE-RES-PRAC)'!AJ$14:BM$14, "CLO5", 'Database (LECTURE-RES-PRAC)'!AJ221:BM221) / 'Grade computation'!G$8, IF(C$16 = "FINAL", SUMIF('Database (LECTURE-RES-PRAC)'!BP$14:CS$14, "CLO5", 'Database (LECTURE-RES-PRAC)'!BP221:CS221) / 'Grade computation'!H$8,""))),""),"")</f>
        <v/>
      </c>
      <c r="AH224" s="232" t="str">
        <f t="shared" si="109"/>
        <v/>
      </c>
      <c r="AI224" s="25" t="str">
        <f>IF(B224 &lt;&gt; "",IF(AND('PRINTABLE (per grading)'!H$16="EXAM", 'PRINTABLE (per grading)'!B$13="Prelim"), IF(ISERROR(SUMIF('Exam (LECTURE ONLY)'!D$20:M$20, "CLO5", 'Exam (LECTURE ONLY)'!D226:M226) / 'Exam (LECTURE ONLY)'!AL$10), "", SUMIF('Exam (LECTURE ONLY)'!D$20:M$20, "CLO5", 'Exam (LECTURE ONLY)'!D226:M226) /'Exam (LECTURE ONLY)'!AL$10),
IF(AND('PRINTABLE (per grading)'!H$16="EXAM", 'PRINTABLE (per grading)'!B$13="Midterm"), IF(ISERROR(SUMIF('Exam (LECTURE ONLY)'!O$20:X$20, "CLO5", 'Exam (LECTURE ONLY)'!O226:X226) / 'Exam (LECTURE ONLY)'!AM$10), "", SUMIF('Exam (LECTURE ONLY)'!O$20:X$20, "CLO5", 'Exam (LECTURE ONLY)'!O226:X226) / 'Exam (LECTURE ONLY)'!AM$10),
IF(AND('PRINTABLE (per grading)'!H$16="EXAM", 'PRINTABLE (per grading)'!B$13="Final"), IF(ISERROR(SUMIF('Exam (LECTURE ONLY)'!Z$20:AI$20, "CLO5", 'Exam (LECTURE ONLY)'!Z226:AI226) / 'Exam (LECTURE ONLY)'!AN$10), "", SUMIF('Exam (LECTURE ONLY)'!Z$20:AI$20, "CLO5", 'Exam (LECTURE ONLY)'!Z226:AI226) / 'Exam (LECTURE ONLY)'!AN$10),
IF(AND('PRINTABLE (per grading)'!H$16="OUTPUT", 'PRINTABLE (per grading)'!B$13="Prelim"), IF(ISERROR(SUMIF(OUTPUT!C$20:M$20, "CLO5", OUTPUT!C226:M226) / OUTPUT!AL$10), "", SUMIF(OUTPUT!C$20:M$20, "CLO5", OUTPUT!C226:M226) / OUTPUT!AL$10),
IF(AND('PRINTABLE (per grading)'!H$16="OUTPUT", 'PRINTABLE (per grading)'!B$13="Midterm"), IF(ISERROR(SUMIF(OUTPUT!O$20:Y$20, "CLO5", OUTPUT!O226:Y226) / OUTPUT!AM$10), "", SUMIF(OUTPUT!O$20:Y$20, "CLO5", OUTPUT!O226:Y226) / OUTPUT!AM$10),
IF(AND('PRINTABLE (per grading)'!H$16="OUTPUT", 'PRINTABLE (per grading)'!B$13="Final"), IF(ISERROR(SUMIF(OUTPUT!AA$20:AI$20, "CLO5", OUTPUT!AA226:AI226) / OUTPUT!AN$10), "", SUMIF(OUTPUT!AA$20:AI$20, "CLO5", OUTPUT!AA226:AI226) / OUTPUT!AN$10),
"")))))),"")</f>
        <v/>
      </c>
      <c r="AJ224" s="232" t="str">
        <f t="shared" si="110"/>
        <v/>
      </c>
      <c r="AK224" s="233" t="str">
        <f t="shared" si="111"/>
        <v/>
      </c>
      <c r="AL224" s="25" t="str">
        <f>IF(B224 &lt;&gt; "", IFERROR(IF(C$16 = "PRELIM", SUMIF('Database (LECTURE-RES-PRAC)'!D$14:AG$14, "CLO6", 'Database (LECTURE-RES-PRAC)'!D221:AG221) / 'Grade computation'!F$9, IF(C$16 = "MIDTERM", SUMIF('Database (LECTURE-RES-PRAC)'!AJ$14:BM$14, "CLO6", 'Database (LECTURE-RES-PRAC)'!AJ221:BM221) / 'Grade computation'!G$9, IF(C$16 = "FINAL", SUMIF('Database (LECTURE-RES-PRAC)'!BP$14:CS$14, "CLO6", 'Database (LECTURE-RES-PRAC)'!BP221:CS221) / 'Grade computation'!H$9,""))),""),"")</f>
        <v/>
      </c>
      <c r="AM224" s="232" t="str">
        <f t="shared" si="112"/>
        <v/>
      </c>
      <c r="AN224" s="25" t="str">
        <f>IF(B224 &lt;&gt; "",IF(AND('PRINTABLE (per grading)'!H$16="EXAM", 'PRINTABLE (per grading)'!B$13="Prelim"), IF(ISERROR(SUMIF('Exam (LECTURE ONLY)'!D$20:M$20, "CLO6", 'Exam (LECTURE ONLY)'!D226:M226) / 'Exam (LECTURE ONLY)'!AL$11), "", SUMIF('Exam (LECTURE ONLY)'!D$20:M$20, "CLO6", 'Exam (LECTURE ONLY)'!D226:M226) /'Exam (LECTURE ONLY)'!AL$11),
IF(AND('PRINTABLE (per grading)'!H$16="EXAM", 'PRINTABLE (per grading)'!B$13="Midterm"), IF(ISERROR(SUMIF('Exam (LECTURE ONLY)'!O$20:X$20, "CLO6", 'Exam (LECTURE ONLY)'!O226:X226) / 'Exam (LECTURE ONLY)'!AM$11), "", SUMIF('Exam (LECTURE ONLY)'!O$20:X$20, "CLO6", 'Exam (LECTURE ONLY)'!O226:X226) / 'Exam (LECTURE ONLY)'!AM$11),
IF(AND('PRINTABLE (per grading)'!H$16="EXAM", 'PRINTABLE (per grading)'!B$13="Final"), IF(ISERROR(SUMIF('Exam (LECTURE ONLY)'!Z$20:AI$20, "CLO6", 'Exam (LECTURE ONLY)'!Z226:AI226) / 'Exam (LECTURE ONLY)'!AN$11), "", SUMIF('Exam (LECTURE ONLY)'!Z$20:AI$20, "CLO6", 'Exam (LECTURE ONLY)'!Z226:AI226) / 'Exam (LECTURE ONLY)'!AN$11),
IF(AND('PRINTABLE (per grading)'!H$16="OUTPUT", 'PRINTABLE (per grading)'!B$13="Prelim"), IF(ISERROR(SUMIF(OUTPUT!C$20:M$20, "CLO6", OUTPUT!C226:M226) / OUTPUT!AL$11), "", SUMIF(OUTPUT!C$20:M$20, "CLO6", OUTPUT!C226:M226) / OUTPUT!AL$11),
IF(AND('PRINTABLE (per grading)'!H$16="OUTPUT", 'PRINTABLE (per grading)'!B$13="Midterm"), IF(ISERROR(SUMIF(OUTPUT!O$20:Y$20, "CLO6", OUTPUT!O226:Y226) / OUTPUT!AM$11), "", SUMIF(OUTPUT!O$20:Y$20, "CLO6", OUTPUT!O226:Y226) / OUTPUT!AM$11),
IF(AND('PRINTABLE (per grading)'!H$16="OUTPUT", 'PRINTABLE (per grading)'!B$13="Final"), IF(ISERROR(SUMIF(OUTPUT!AA$20:AI$20, "CLO6", OUTPUT!AA226:AI226) / OUTPUT!AN$11), "", SUMIF(OUTPUT!AA$20:AI$20, "CLO6", OUTPUT!AA226:AI226) / OUTPUT!AN$11),
"")))))),"")</f>
        <v/>
      </c>
      <c r="AO224" s="232" t="str">
        <f t="shared" si="113"/>
        <v/>
      </c>
      <c r="AP224" s="233" t="str">
        <f t="shared" si="114"/>
        <v/>
      </c>
      <c r="AQ224" s="25" t="str">
        <f>IF(B224 &lt;&gt; "", IFERROR(IF(C$16 = "PRELIM", SUMIF('Database (LECTURE-RES-PRAC)'!D$14:AG$14, "CLO7", 'Database (LECTURE-RES-PRAC)'!D221:AG221) / 'Grade computation'!F$10, IF(C$16 = "MIDTERM", SUMIF('Database (LECTURE-RES-PRAC)'!AJ$14:BM$14, "CLO7", 'Database (LECTURE-RES-PRAC)'!AJ221:BM221) / 'Grade computation'!G$10, IF(C$16 = "FINAL", SUMIF('Database (LECTURE-RES-PRAC)'!BP$14:CS$14, "CLO7", 'Database (LECTURE-RES-PRAC)'!BP221:CS221) / 'Grade computation'!H$10,""))),""),"")</f>
        <v/>
      </c>
      <c r="AR224" s="232" t="str">
        <f t="shared" si="115"/>
        <v/>
      </c>
      <c r="AS224" s="25" t="str">
        <f>IF(B224 &lt;&gt; "",IF(AND('PRINTABLE (per grading)'!H$16="EXAM", 'PRINTABLE (per grading)'!B$13="Prelim"), IF(ISERROR(SUMIF('Exam (LECTURE ONLY)'!D$20:M$20, "CLO7", 'Exam (LECTURE ONLY)'!D226:M226) / 'Exam (LECTURE ONLY)'!AL$12), "", SUMIF('Exam (LECTURE ONLY)'!D$20:M$20, "CLO7", 'Exam (LECTURE ONLY)'!D226:M226) /'Exam (LECTURE ONLY)'!AL$12),
IF(AND('PRINTABLE (per grading)'!H$16="EXAM", 'PRINTABLE (per grading)'!B$13="Midterm"), IF(ISERROR(SUMIF('Exam (LECTURE ONLY)'!O$20:X$20, "CLO7", 'Exam (LECTURE ONLY)'!O226:X226) / 'Exam (LECTURE ONLY)'!AM$12), "", SUMIF('Exam (LECTURE ONLY)'!O$20:X$20, "CLO7", 'Exam (LECTURE ONLY)'!O226:X226) / 'Exam (LECTURE ONLY)'!AM$12),
IF(AND('PRINTABLE (per grading)'!H$16="EXAM", 'PRINTABLE (per grading)'!B$13="Final"), IF(ISERROR(SUMIF('Exam (LECTURE ONLY)'!Z$20:AI$20, "CLO7", 'Exam (LECTURE ONLY)'!Z226:AI226) / 'Exam (LECTURE ONLY)'!AN$12), "", SUMIF('Exam (LECTURE ONLY)'!Z$20:AI$20, "CLO7", 'Exam (LECTURE ONLY)'!Z226:AI226) / 'Exam (LECTURE ONLY)'!AN$12),
IF(AND('PRINTABLE (per grading)'!H$16="OUTPUT", 'PRINTABLE (per grading)'!B$13="Prelim"), IF(ISERROR(SUMIF(OUTPUT!C$20:M$20, "CLO7", OUTPUT!C226:M226) / OUTPUT!AL$12), "", SUMIF(OUTPUT!C$20:M$20, "CLO7", OUTPUT!C226:M226) / OUTPUT!AL$12),
IF(AND('PRINTABLE (per grading)'!H$16="OUTPUT", 'PRINTABLE (per grading)'!B$13="Midterm"), IF(ISERROR(SUMIF(OUTPUT!O$20:Y$20, "CLO7", OUTPUT!O226:Y226) / OUTPUT!AM$12), "", SUMIF(OUTPUT!O$20:Y$20, "CLO7", OUTPUT!O226:Y226) / OUTPUT!AM$12),
IF(AND('PRINTABLE (per grading)'!H$16="OUTPUT", 'PRINTABLE (per grading)'!B$13="Final"), IF(ISERROR(SUMIF(OUTPUT!AA$20:AI$20, "CLO7", OUTPUT!AA226:AI226) / OUTPUT!AN$12), "", SUMIF(OUTPUT!AA$20:AI$20, "CLO7", OUTPUT!AA226:AI226) / OUTPUT!AN$12),
"")))))),"")</f>
        <v/>
      </c>
      <c r="AT224" s="232" t="str">
        <f t="shared" si="116"/>
        <v/>
      </c>
      <c r="AU224" s="233" t="str">
        <f t="shared" si="117"/>
        <v/>
      </c>
      <c r="AV224" s="25" t="str">
        <f>IF(B224 &lt;&gt; "", IFERROR(IF(C$16 = "PRELIM", SUMIF('Database (LECTURE-RES-PRAC)'!D$14:AG$14, "CLO8", 'Database (LECTURE-RES-PRAC)'!D221:AG221) / 'Grade computation'!F$11, IF(C$16 = "MIDTERM", SUMIF('Database (LECTURE-RES-PRAC)'!AJ$14:BM$14, "CLO8", 'Database (LECTURE-RES-PRAC)'!AJ221:BM221) / 'Grade computation'!G$11, IF(C$16 = "FINAL", SUMIF('Database (LECTURE-RES-PRAC)'!BP$14:CS$14, "CLO8", 'Database (LECTURE-RES-PRAC)'!BP221:CS221) / 'Grade computation'!H$11,""))),""),"")</f>
        <v/>
      </c>
      <c r="AW224" s="232" t="str">
        <f t="shared" si="118"/>
        <v/>
      </c>
      <c r="AX224" s="25" t="str">
        <f>IF(B224 &lt;&gt; "",IF(AND('PRINTABLE (per grading)'!H$16="EXAM", 'PRINTABLE (per grading)'!B$13="Prelim"), IF(ISERROR(SUMIF('Exam (LECTURE ONLY)'!D$20:M$20, "CLO8", 'Exam (LECTURE ONLY)'!D226:M226) / 'Exam (LECTURE ONLY)'!AL$13), "", SUMIF('Exam (LECTURE ONLY)'!D$20:M$20, "CLO8", 'Exam (LECTURE ONLY)'!D226:M226) /'Exam (LECTURE ONLY)'!AL$13),
IF(AND('PRINTABLE (per grading)'!H$16="EXAM", 'PRINTABLE (per grading)'!B$13="Midterm"), IF(ISERROR(SUMIF('Exam (LECTURE ONLY)'!O$20:X$20, "CLO8", 'Exam (LECTURE ONLY)'!O226:X226) / 'Exam (LECTURE ONLY)'!AM$13), "", SUMIF('Exam (LECTURE ONLY)'!O$20:X$20, "CLO8", 'Exam (LECTURE ONLY)'!O226:X226) / 'Exam (LECTURE ONLY)'!AM$13),
IF(AND('PRINTABLE (per grading)'!H$16="EXAM", 'PRINTABLE (per grading)'!B$13="Final"), IF(ISERROR(SUMIF('Exam (LECTURE ONLY)'!Z$20:AI$20, "CLO8", 'Exam (LECTURE ONLY)'!Z226:AI226) / 'Exam (LECTURE ONLY)'!AN$13), "", SUMIF('Exam (LECTURE ONLY)'!Z$20:AI$20, "CLO8", 'Exam (LECTURE ONLY)'!Z226:AI226) / 'Exam (LECTURE ONLY)'!AN$13),
IF(AND('PRINTABLE (per grading)'!H$16="OUTPUT", 'PRINTABLE (per grading)'!B$13="Prelim"), IF(ISERROR(SUMIF(OUTPUT!C$20:M$20, "CLO8", OUTPUT!C226:M226) / OUTPUT!AL$13), "", SUMIF(OUTPUT!C$20:M$20, "CLO8", OUTPUT!C226:M226) / OUTPUT!AL$13),
IF(AND('PRINTABLE (per grading)'!H$16="OUTPUT", 'PRINTABLE (per grading)'!B$13="Midterm"), IF(ISERROR(SUMIF(OUTPUT!O$20:Y$20, "CLO8", OUTPUT!O226:Y226) / OUTPUT!AM$13), "", SUMIF(OUTPUT!O$20:Y$20, "CLO8", OUTPUT!O226:Y226) / OUTPUT!AM$13),
IF(AND('PRINTABLE (per grading)'!H$16="OUTPUT", 'PRINTABLE (per grading)'!B$13="Final"), IF(ISERROR(SUMIF(OUTPUT!AA$20:AI$20, "CLO8", OUTPUT!AA226:AI226) / OUTPUT!AN$13), "", SUMIF(OUTPUT!AA$20:AI$20, "CLO8", OUTPUT!AA226:AI226) / OUTPUT!AN$13),
"")))))),"")</f>
        <v/>
      </c>
      <c r="AY224" s="232" t="str">
        <f t="shared" si="119"/>
        <v/>
      </c>
      <c r="AZ224" s="233" t="str">
        <f t="shared" si="120"/>
        <v/>
      </c>
      <c r="BA224" s="25" t="str">
        <f>IF(B224 &lt;&gt; "", IFERROR(IF(C$16 = "PRELIM", SUMIF('Database (LECTURE-RES-PRAC)'!D$14:AG$14, "CLO9", 'Database (LECTURE-RES-PRAC)'!D221:AG221) / 'Grade computation'!F$12, IF(C$16 = "MIDTERM", SUMIF('Database (LECTURE-RES-PRAC)'!AJ$14:BM$14, "CLO9", 'Database (LECTURE-RES-PRAC)'!AJ221:BM221) / 'Grade computation'!G$12, IF(C$16 = "FINAL", SUMIF('Database (LECTURE-RES-PRAC)'!BP$14:CS$14, "CLO9", 'Database (LECTURE-RES-PRAC)'!BP221:CS221) / 'Grade computation'!H$12,""))),""),"")</f>
        <v/>
      </c>
      <c r="BB224" s="232" t="str">
        <f t="shared" si="121"/>
        <v/>
      </c>
      <c r="BC224" s="25" t="str">
        <f>IF(B224 &lt;&gt; "",IF(AND('PRINTABLE (per grading)'!H$16="EXAM", 'PRINTABLE (per grading)'!B$13="Prelim"), IF(ISERROR(SUMIF('Exam (LECTURE ONLY)'!D$20:M$20, "CLO9", 'Exam (LECTURE ONLY)'!D226:M226) / 'Exam (LECTURE ONLY)'!AL$14), "", SUMIF('Exam (LECTURE ONLY)'!D$20:M$20, "CLO9", 'Exam (LECTURE ONLY)'!D226:M226) /'Exam (LECTURE ONLY)'!AL$14),
IF(AND('PRINTABLE (per grading)'!H$16="EXAM", 'PRINTABLE (per grading)'!B$13="Midterm"), IF(ISERROR(SUMIF('Exam (LECTURE ONLY)'!O$20:X$20, "CLO9", 'Exam (LECTURE ONLY)'!O226:X226) / 'Exam (LECTURE ONLY)'!AM$14), "", SUMIF('Exam (LECTURE ONLY)'!O$20:X$20, "CLO9", 'Exam (LECTURE ONLY)'!O226:X226) / 'Exam (LECTURE ONLY)'!AM$14),
IF(AND('PRINTABLE (per grading)'!H$16="EXAM", 'PRINTABLE (per grading)'!B$13="Final"), IF(ISERROR(SUMIF('Exam (LECTURE ONLY)'!Z$20:AI$20, "CLO9", 'Exam (LECTURE ONLY)'!Z226:AI226) / 'Exam (LECTURE ONLY)'!AN$14), "", SUMIF('Exam (LECTURE ONLY)'!Z$20:AI$20, "CLO9", 'Exam (LECTURE ONLY)'!Z226:AI226) / 'Exam (LECTURE ONLY)'!AN$14),
IF(AND('PRINTABLE (per grading)'!H$16="OUTPUT", 'PRINTABLE (per grading)'!B$13="Prelim"), IF(ISERROR(SUMIF(OUTPUT!C$20:M$20, "CLO9", OUTPUT!C226:M226) / OUTPUT!AL$14), "", SUMIF(OUTPUT!C$20:M$20, "CLO9", OUTPUT!C226:M226) / OUTPUT!AL$14),
IF(AND('PRINTABLE (per grading)'!H$16="OUTPUT", 'PRINTABLE (per grading)'!B$13="Midterm"), IF(ISERROR(SUMIF(OUTPUT!O$20:Y$20, "CLO9", OUTPUT!O226:Y226) / OUTPUT!AM$14), "", SUMIF(OUTPUT!O$20:Y$20, "CLO9", OUTPUT!O226:Y226) / OUTPUT!AM$14),
IF(AND('PRINTABLE (per grading)'!H$16="OUTPUT", 'PRINTABLE (per grading)'!B$13="Final"), IF(ISERROR(SUMIF(OUTPUT!AA$20:AI$20, "CLO9", OUTPUT!AA226:AI226) / OUTPUT!AN$14), "", SUMIF(OUTPUT!AA$20:AI$20, "CLO9", OUTPUT!AA226:AI226) / OUTPUT!AN$14),
"")))))),"")</f>
        <v/>
      </c>
      <c r="BD224" s="232" t="str">
        <f t="shared" si="122"/>
        <v/>
      </c>
      <c r="BE224" s="233" t="str">
        <f t="shared" si="123"/>
        <v/>
      </c>
      <c r="BF224" s="25" t="str">
        <f>IF(B224 &lt;&gt; "", IFERROR(IF(C$16 = "PRELIM", SUMIF('Database (LECTURE-RES-PRAC)'!D$14:AG$14, "CLO10", 'Database (LECTURE-RES-PRAC)'!D221:AG221) / 'Grade computation'!F$13, IF(C$16 = "MIDTERM", SUMIF('Database (LECTURE-RES-PRAC)'!AJ$14:BM$14, "CLO10", 'Database (LECTURE-RES-PRAC)'!AJ221:BM221) / 'Grade computation'!G$13, IF(C$16 = "FINAL", SUMIF('Database (LECTURE-RES-PRAC)'!BP$14:CS$14, "CLO10", 'Database (LECTURE-RES-PRAC)'!BP221:CS221) / 'Grade computation'!H$13,""))),""),"")</f>
        <v/>
      </c>
      <c r="BG224" s="232" t="str">
        <f t="shared" si="124"/>
        <v/>
      </c>
      <c r="BH224" s="25" t="str">
        <f>IF(B224 &lt;&gt; "",IF(AND('PRINTABLE (per grading)'!H$16="EXAM", 'PRINTABLE (per grading)'!B$13="Prelim"), IF(ISERROR(SUMIF('Exam (LECTURE ONLY)'!D$20:M$20, "CLO10", 'Exam (LECTURE ONLY)'!D226:M226) / 'Exam (LECTURE ONLY)'!AL$15), "", SUMIF('Exam (LECTURE ONLY)'!D$20:M$20, "CLO10", 'Exam (LECTURE ONLY)'!D226:M226) /'Exam (LECTURE ONLY)'!AL$15),
IF(AND('PRINTABLE (per grading)'!H$16="EXAM", 'PRINTABLE (per grading)'!B$13="Midterm"), IF(ISERROR(SUMIF('Exam (LECTURE ONLY)'!O$20:X$20, "CLO10", 'Exam (LECTURE ONLY)'!O226:X226) / 'Exam (LECTURE ONLY)'!AM$15), "", SUMIF('Exam (LECTURE ONLY)'!O$20:X$20, "CLO10", 'Exam (LECTURE ONLY)'!O226:X226) / 'Exam (LECTURE ONLY)'!AM$15),
IF(AND('PRINTABLE (per grading)'!H$16="EXAM", 'PRINTABLE (per grading)'!B$13="Final"), IF(ISERROR(SUMIF('Exam (LECTURE ONLY)'!Z$20:AI$20, "CLO10", 'Exam (LECTURE ONLY)'!Z226:AI226) / 'Exam (LECTURE ONLY)'!AN$15), "", SUMIF('Exam (LECTURE ONLY)'!Z$20:AI$20, "CLO10", 'Exam (LECTURE ONLY)'!Z226:AI226) / 'Exam (LECTURE ONLY)'!AN$15),
IF(AND('PRINTABLE (per grading)'!H$16="OUTPUT", 'PRINTABLE (per grading)'!B$13="Prelim"), IF(ISERROR(SUMIF(OUTPUT!C$20:M$20, "CLO10", OUTPUT!C226:M226) / OUTPUT!AL$15), "", SUMIF(OUTPUT!C$20:M$20, "CLO10", OUTPUT!C226:M226) / OUTPUT!AL$15),
IF(AND('PRINTABLE (per grading)'!H$16="OUTPUT", 'PRINTABLE (per grading)'!B$13="Midterm"), IF(ISERROR(SUMIF(OUTPUT!O$20:Y$20, "CLO10", OUTPUT!O226:Y226) / OUTPUT!AM$15), "", SUMIF(OUTPUT!O$20:Y$20, "CLO10", OUTPUT!O226:Y226) / OUTPUT!AM$15),
IF(AND('PRINTABLE (per grading)'!H$16="OUTPUT", 'PRINTABLE (per grading)'!B$13="Final"), IF(ISERROR(SUMIF(OUTPUT!AA$20:AI$20, "CLO10", OUTPUT!AA226:AI226) / OUTPUT!AN$15), "", SUMIF(OUTPUT!AA$20:AI$20, "CLO10", OUTPUT!AA226:AI226) / OUTPUT!AN$15),
"")))))),"")</f>
        <v/>
      </c>
      <c r="BI224" s="232" t="str">
        <f t="shared" si="125"/>
        <v/>
      </c>
      <c r="BJ224" s="233" t="str">
        <f t="shared" si="126"/>
        <v/>
      </c>
      <c r="BK224" s="2"/>
    </row>
    <row r="225" spans="1:63" ht="20.100000000000001" customHeight="1">
      <c r="A225" s="118" t="str">
        <f>IF(ISBLANK('Database (LECTURE-RES-PRAC)'!A222),"",'Database (LECTURE-RES-PRAC)'!A222)</f>
        <v/>
      </c>
      <c r="B225" s="119" t="str">
        <f>IF(ISBLANK('Database (LECTURE-RES-PRAC)'!B222),"",'Database (LECTURE-RES-PRAC)'!B222)</f>
        <v/>
      </c>
      <c r="C225" s="134" t="str">
        <f>IF(B225&lt;&gt;"",IF(C$16="PRELIM",'Grade computation'!C225, IF(C$16="MIDTERM",'Grade computation'!K225, IF(C$16="FINAL",'Grade computation'!S225,""))),"")</f>
        <v/>
      </c>
      <c r="D225" s="135" t="str">
        <f t="shared" si="1"/>
        <v/>
      </c>
      <c r="E225" s="134" t="str">
        <f>IF(B225&lt;&gt;"", IF(C$16="PRELIM",'Grade computation'!E225, IF(C$16="MIDTERM",'Grade computation'!M225, IF(C$16="FINAL",'Grade computation'!U225,""))),"")</f>
        <v/>
      </c>
      <c r="F225" s="136" t="str">
        <f t="shared" si="2"/>
        <v/>
      </c>
      <c r="G225" s="137" t="str">
        <f t="shared" si="3"/>
        <v/>
      </c>
      <c r="H225" s="207" t="str">
        <f>IF(B225&lt;&gt;"",IF(C$16="PRELIM", 'Grade computation'!H225, IF(C$16="MIDTERM", 'Grade computation'!P225, IF(C$16="FINAL",'Grade computation'!X225, ""))),"")</f>
        <v/>
      </c>
      <c r="I225" s="137" t="str">
        <f t="shared" si="4"/>
        <v/>
      </c>
      <c r="J225" s="139" t="str">
        <f t="shared" si="5"/>
        <v/>
      </c>
      <c r="K225" s="377" t="str">
        <f t="shared" si="6"/>
        <v/>
      </c>
      <c r="L225" s="434"/>
      <c r="M225" s="25" t="str">
        <f>IF(B225 &lt;&gt; "", IFERROR(IF(C$16 = "PRELIM", SUMIF('Database (LECTURE-RES-PRAC)'!D$14:AG$14, "CLO1", 'Database (LECTURE-RES-PRAC)'!D222:AG222) / 'Grade computation'!F$4, IF(C$16 = "MIDTERM", SUMIF('Database (LECTURE-RES-PRAC)'!AJ$14:BM$14, "CLO1", 'Database (LECTURE-RES-PRAC)'!AJ222:BM222) / 'Grade computation'!G$4, IF(C$16 = "FINAL", SUMIF('Database (LECTURE-RES-PRAC)'!BP$14:CS$14, "CLO1", 'Database (LECTURE-RES-PRAC)'!BP222:CS222) / 'Grade computation'!H$4,""))),""),"")</f>
        <v/>
      </c>
      <c r="N225" s="232" t="str">
        <f t="shared" si="97"/>
        <v/>
      </c>
      <c r="O225" s="25" t="str">
        <f>IF(B225 &lt;&gt; "",IF(AND('PRINTABLE (per grading)'!H$16="EXAM", 'PRINTABLE (per grading)'!B$13="Prelim"), IF(ISERROR(SUMIF('Exam (LECTURE ONLY)'!D$20:M$20, "CLO1", 'Exam (LECTURE ONLY)'!D227:M227) / 'Exam (LECTURE ONLY)'!AL$6), "", SUMIF('Exam (LECTURE ONLY)'!D$20:M$20, "CLO1", 'Exam (LECTURE ONLY)'!D227:M227) /'Exam (LECTURE ONLY)'!AL$6),
IF(AND('PRINTABLE (per grading)'!H$16="EXAM", 'PRINTABLE (per grading)'!B$13="Midterm"), IF(ISERROR(SUMIF('Exam (LECTURE ONLY)'!O$20:X$20, "CLO1", 'Exam (LECTURE ONLY)'!O227:X227) / 'Exam (LECTURE ONLY)'!AM$6), "", SUMIF('Exam (LECTURE ONLY)'!O$20:X$20, "CLO1", 'Exam (LECTURE ONLY)'!O227:X227) / 'Exam (LECTURE ONLY)'!AM$6),
IF(AND('PRINTABLE (per grading)'!H$16="EXAM", 'PRINTABLE (per grading)'!B$13="Final"), IF(ISERROR(SUMIF('Exam (LECTURE ONLY)'!Z$20:AI$20, "CLO1", 'Exam (LECTURE ONLY)'!Z227:AI227) / 'Exam (LECTURE ONLY)'!AN$6), "", SUMIF('Exam (LECTURE ONLY)'!Z$20:AI$20, "CLO1", 'Exam (LECTURE ONLY)'!Z227:AI227) / 'Exam (LECTURE ONLY)'!AN$6),
IF(AND('PRINTABLE (per grading)'!H$16="OUTPUT", 'PRINTABLE (per grading)'!B$13="Prelim"), IF(ISERROR(SUMIF(OUTPUT!C$20:M$20, "CLO1", OUTPUT!C227:M227) / OUTPUT!AL$6), "", SUMIF(OUTPUT!C$20:M$20, "CLO1", OUTPUT!C227:M227) / OUTPUT!AL$6),
IF(AND('PRINTABLE (per grading)'!H$16="OUTPUT", 'PRINTABLE (per grading)'!B$13="Midterm"), IF(ISERROR(SUMIF(OUTPUT!O$20:Y$20, "CLO1", OUTPUT!O227:Y227) / OUTPUT!AM$6), "", SUMIF(OUTPUT!O$20:Y$20, "CLO1", OUTPUT!O227:Y227) / OUTPUT!AM$6),
IF(AND('PRINTABLE (per grading)'!H$16="OUTPUT", 'PRINTABLE (per grading)'!B$13="Final"), IF(ISERROR(SUMIF(OUTPUT!AA$20:AI$20, "CLO1", OUTPUT!AA227:AI227) / OUTPUT!AN$6), "", SUMIF(OUTPUT!AA$20:AI$20, "CLO1", OUTPUT!AA227:AI227) / OUTPUT!AN$6),
"")))))),"")</f>
        <v/>
      </c>
      <c r="P225" s="232" t="str">
        <f t="shared" si="98"/>
        <v/>
      </c>
      <c r="Q225" s="233" t="str">
        <f t="shared" si="99"/>
        <v/>
      </c>
      <c r="R225" s="25" t="str">
        <f>IF(B225 &lt;&gt; "", IFERROR(IF(C$16 = "PRELIM", SUMIF('Database (LECTURE-RES-PRAC)'!D$14:AG$14, "CLO2", 'Database (LECTURE-RES-PRAC)'!D222:AG222) / 'Grade computation'!F$5, IF(C$16 = "MIDTERM", SUMIF('Database (LECTURE-RES-PRAC)'!AJ$14:BM$14, "CLO2", 'Database (LECTURE-RES-PRAC)'!AJ222:BM222) / 'Grade computation'!G$5, IF(C$16 = "FINAL", SUMIF('Database (LECTURE-RES-PRAC)'!BP$14:CS$14, "CLO2", 'Database (LECTURE-RES-PRAC)'!BP222:CS222) / 'Grade computation'!H$5,""))),""),"")</f>
        <v/>
      </c>
      <c r="S225" s="232" t="str">
        <f t="shared" si="100"/>
        <v/>
      </c>
      <c r="T225" s="25" t="str">
        <f>IF(B225 &lt;&gt; "",IF(AND('PRINTABLE (per grading)'!H$16="EXAM", 'PRINTABLE (per grading)'!B$13="Prelim"), IF(ISERROR(SUMIF('Exam (LECTURE ONLY)'!D$20:M$20, "CLO2", 'Exam (LECTURE ONLY)'!D227:M227) / 'Exam (LECTURE ONLY)'!AL$7), "", SUMIF('Exam (LECTURE ONLY)'!D$20:M$20, "CLO2", 'Exam (LECTURE ONLY)'!D227:M227) /'Exam (LECTURE ONLY)'!AL$7),
IF(AND('PRINTABLE (per grading)'!H$16="EXAM", 'PRINTABLE (per grading)'!B$13="Midterm"), IF(ISERROR(SUMIF('Exam (LECTURE ONLY)'!O$20:X$20, "CLO2", 'Exam (LECTURE ONLY)'!O227:X227) / 'Exam (LECTURE ONLY)'!AM$7), "", SUMIF('Exam (LECTURE ONLY)'!O$20:X$20, "CLO2", 'Exam (LECTURE ONLY)'!O227:X227) / 'Exam (LECTURE ONLY)'!AM$7),
IF(AND('PRINTABLE (per grading)'!H$16="EXAM", 'PRINTABLE (per grading)'!B$13="Final"), IF(ISERROR(SUMIF('Exam (LECTURE ONLY)'!Z$20:AI$20, "CLO2", 'Exam (LECTURE ONLY)'!Z227:AI227) / 'Exam (LECTURE ONLY)'!AN$7), "", SUMIF('Exam (LECTURE ONLY)'!Z$20:AI$20, "CLO2", 'Exam (LECTURE ONLY)'!Z227:AI227) / 'Exam (LECTURE ONLY)'!AN$7),
IF(AND('PRINTABLE (per grading)'!H$16="OUTPUT", 'PRINTABLE (per grading)'!B$13="Prelim"), IF(ISERROR(SUMIF(OUTPUT!C$20:M$20, "CLO2", OUTPUT!C227:M227) / OUTPUT!AL$7), "", SUMIF(OUTPUT!C$20:M$20, "CLO2", OUTPUT!C227:M227) / OUTPUT!AL$7),
IF(AND('PRINTABLE (per grading)'!H$16="OUTPUT", 'PRINTABLE (per grading)'!B$13="Midterm"), IF(ISERROR(SUMIF(OUTPUT!O$20:Y$20, "CLO2", OUTPUT!O227:Y227) / OUTPUT!AM$7), "", SUMIF(OUTPUT!O$20:Y$20, "CLO2", OUTPUT!O227:Y227) / OUTPUT!AM$7),
IF(AND('PRINTABLE (per grading)'!H$16="OUTPUT", 'PRINTABLE (per grading)'!B$13="Final"), IF(ISERROR(SUMIF(OUTPUT!AA$20:AI$20, "CLO2", OUTPUT!AA227:AI227) / OUTPUT!AN$7), "", SUMIF(OUTPUT!AA$20:AI$20, "CLO2", OUTPUT!AA227:AI227) / OUTPUT!AN$7),
"")))))),"")</f>
        <v/>
      </c>
      <c r="U225" s="232" t="str">
        <f t="shared" si="101"/>
        <v/>
      </c>
      <c r="V225" s="233" t="str">
        <f t="shared" si="102"/>
        <v/>
      </c>
      <c r="W225" s="25" t="str">
        <f>IF(B225 &lt;&gt; "", IFERROR(IF(C$16 = "PRELIM", SUMIF('Database (LECTURE-RES-PRAC)'!D$14:AG$14, "CLO3", 'Database (LECTURE-RES-PRAC)'!D222:AG222) / 'Grade computation'!F$6, IF(C$16 = "MIDTERM", SUMIF('Database (LECTURE-RES-PRAC)'!AJ$14:BM$14, "CLO3", 'Database (LECTURE-RES-PRAC)'!AJ222:BM222) / 'Grade computation'!G$6, IF(C$16 = "FINAL", SUMIF('Database (LECTURE-RES-PRAC)'!BP$14:CS$14, "CLO3", 'Database (LECTURE-RES-PRAC)'!BP222:CS222) / 'Grade computation'!H$6,""))),""),"")</f>
        <v/>
      </c>
      <c r="X225" s="232" t="str">
        <f t="shared" si="103"/>
        <v/>
      </c>
      <c r="Y225" s="25" t="str">
        <f>IF(B225 &lt;&gt; "",IF(AND('PRINTABLE (per grading)'!H$16="EXAM", 'PRINTABLE (per grading)'!B$13="Prelim"), IF(ISERROR(SUMIF('Exam (LECTURE ONLY)'!D$20:M$20, "CLO3", 'Exam (LECTURE ONLY)'!D227:M227) / 'Exam (LECTURE ONLY)'!AL$8), "", SUMIF('Exam (LECTURE ONLY)'!D$20:M$20, "CLO3", 'Exam (LECTURE ONLY)'!D227:M227) /'Exam (LECTURE ONLY)'!AL$8),
IF(AND('PRINTABLE (per grading)'!H$16="EXAM", 'PRINTABLE (per grading)'!B$13="Midterm"), IF(ISERROR(SUMIF('Exam (LECTURE ONLY)'!O$20:X$20, "CLO3", 'Exam (LECTURE ONLY)'!O227:X227) / 'Exam (LECTURE ONLY)'!AM$8), "", SUMIF('Exam (LECTURE ONLY)'!O$20:X$20, "CLO3", 'Exam (LECTURE ONLY)'!O227:X227) / 'Exam (LECTURE ONLY)'!AM$8),
IF(AND('PRINTABLE (per grading)'!H$16="EXAM", 'PRINTABLE (per grading)'!B$13="Final"), IF(ISERROR(SUMIF('Exam (LECTURE ONLY)'!Z$20:AI$20, "CLO3", 'Exam (LECTURE ONLY)'!Z227:AI227) / 'Exam (LECTURE ONLY)'!AN$8), "", SUMIF('Exam (LECTURE ONLY)'!Z$20:AI$20, "CLO3", 'Exam (LECTURE ONLY)'!Z227:AI227) / 'Exam (LECTURE ONLY)'!AN$8),
IF(AND('PRINTABLE (per grading)'!H$16="OUTPUT", 'PRINTABLE (per grading)'!B$13="Prelim"), IF(ISERROR(SUMIF(OUTPUT!C$20:M$20, "CLO3", OUTPUT!C227:M227) / OUTPUT!AL$8), "", SUMIF(OUTPUT!C$20:M$20, "CLO3", OUTPUT!C227:M227) / OUTPUT!AL$8),
IF(AND('PRINTABLE (per grading)'!H$16="OUTPUT", 'PRINTABLE (per grading)'!B$13="Midterm"), IF(ISERROR(SUMIF(OUTPUT!O$20:Y$20, "CLO3", OUTPUT!O227:Y227) / OUTPUT!AM$8), "", SUMIF(OUTPUT!O$20:Y$20, "CLO3", OUTPUT!O227:Y227) / OUTPUT!AM$8),
IF(AND('PRINTABLE (per grading)'!H$16="OUTPUT", 'PRINTABLE (per grading)'!B$13="Final"), IF(ISERROR(SUMIF(OUTPUT!AA$20:AI$20, "CLO3", OUTPUT!AA227:AI227) / OUTPUT!AN$8), "", SUMIF(OUTPUT!AA$20:AI$20, "CLO3", OUTPUT!AA227:AI227) / OUTPUT!AN$8),
"" )))))),"")</f>
        <v/>
      </c>
      <c r="Z225" s="232" t="str">
        <f t="shared" si="104"/>
        <v/>
      </c>
      <c r="AA225" s="233" t="str">
        <f t="shared" si="105"/>
        <v/>
      </c>
      <c r="AB225" s="25" t="str">
        <f>IF(B225 &lt;&gt; "", IFERROR(IF(C$16 = "PRELIM", SUMIF('Database (LECTURE-RES-PRAC)'!D$14:AG$14, "CLO4", 'Database (LECTURE-RES-PRAC)'!D222:AG222) / 'Grade computation'!F$7, IF(C$16 = "MIDTERM", SUMIF('Database (LECTURE-RES-PRAC)'!AJ$14:BM$14, "CLO4", 'Database (LECTURE-RES-PRAC)'!AJ222:BM222) / 'Grade computation'!G$7, IF(C$16 = "FINAL", SUMIF('Database (LECTURE-RES-PRAC)'!BP$14:CS$14, "CLO4", 'Database (LECTURE-RES-PRAC)'!BP222:CS222) / 'Grade computation'!H$7,""))),""),"")</f>
        <v/>
      </c>
      <c r="AC225" s="232" t="str">
        <f t="shared" si="106"/>
        <v/>
      </c>
      <c r="AD225" s="25" t="str">
        <f>IF(B225 &lt;&gt; "",IF(AND('PRINTABLE (per grading)'!H$16="EXAM", 'PRINTABLE (per grading)'!B$13="Prelim"), IF(ISERROR(SUMIF('Exam (LECTURE ONLY)'!D$20:M$20, "CLO4", 'Exam (LECTURE ONLY)'!D227:M227) / 'Exam (LECTURE ONLY)'!AL$9), "", SUMIF('Exam (LECTURE ONLY)'!D$20:M$20, "CLO4", 'Exam (LECTURE ONLY)'!D227:M227) /'Exam (LECTURE ONLY)'!AL$9),
IF(AND('PRINTABLE (per grading)'!H$16="EXAM", 'PRINTABLE (per grading)'!B$13="Midterm"), IF(ISERROR(SUMIF('Exam (LECTURE ONLY)'!O$20:X$20, "CLO4", 'Exam (LECTURE ONLY)'!O227:X227) / 'Exam (LECTURE ONLY)'!AM$9), "", SUMIF('Exam (LECTURE ONLY)'!O$20:X$20, "CLO4", 'Exam (LECTURE ONLY)'!O227:X227) / 'Exam (LECTURE ONLY)'!AM$9),
IF(AND('PRINTABLE (per grading)'!H$16="EXAM", 'PRINTABLE (per grading)'!B$13="Final"), IF(ISERROR(SUMIF('Exam (LECTURE ONLY)'!Z$20:AI$20, "CLO4", 'Exam (LECTURE ONLY)'!Z227:AI227) / 'Exam (LECTURE ONLY)'!AN$9), "", SUMIF('Exam (LECTURE ONLY)'!Z$20:AI$20, "CLO4", 'Exam (LECTURE ONLY)'!Z227:AI227) / 'Exam (LECTURE ONLY)'!AN$9),
IF(AND('PRINTABLE (per grading)'!H$16="OUTPUT", 'PRINTABLE (per grading)'!B$13="Prelim"), IF(ISERROR(SUMIF(OUTPUT!C$20:M$20, "CLO4", OUTPUT!C227:M227) / OUTPUT!AL$9), "", SUMIF(OUTPUT!C$20:M$20, "CLO4", OUTPUT!C227:M227) / OUTPUT!AL$9),
IF(AND('PRINTABLE (per grading)'!H$16="OUTPUT", 'PRINTABLE (per grading)'!B$13="Midterm"), IF(ISERROR(SUMIF(OUTPUT!O$20:Y$20, "CLO4", OUTPUT!O227:Y227) / OUTPUT!AM$9), "", SUMIF(OUTPUT!O$20:Y$20, "CLO4", OUTPUT!O227:Y227) / OUTPUT!AM$9),
IF(AND('PRINTABLE (per grading)'!H$16="OUTPUT", 'PRINTABLE (per grading)'!B$13="Final"), IF(ISERROR(SUMIF(OUTPUT!AA$20:AI$20, "CLO4", OUTPUT!AA227:AI227) / OUTPUT!AN$9), "", SUMIF(OUTPUT!AA$20:AI$20, "CLO4", OUTPUT!AA227:AI227) / OUTPUT!AN$9),
"")))))),"")</f>
        <v/>
      </c>
      <c r="AE225" s="232" t="str">
        <f t="shared" si="107"/>
        <v/>
      </c>
      <c r="AF225" s="233" t="str">
        <f t="shared" si="108"/>
        <v/>
      </c>
      <c r="AG225" s="25" t="str">
        <f>IF(B225 &lt;&gt; "", IFERROR(IF(C$16 = "PRELIM", SUMIF('Database (LECTURE-RES-PRAC)'!D$14:AG$14, "CLO5", 'Database (LECTURE-RES-PRAC)'!D222:AG222) / 'Grade computation'!F$8, IF(C$16 = "MIDTERM", SUMIF('Database (LECTURE-RES-PRAC)'!AJ$14:BM$14, "CLO5", 'Database (LECTURE-RES-PRAC)'!AJ222:BM222) / 'Grade computation'!G$8, IF(C$16 = "FINAL", SUMIF('Database (LECTURE-RES-PRAC)'!BP$14:CS$14, "CLO5", 'Database (LECTURE-RES-PRAC)'!BP222:CS222) / 'Grade computation'!H$8,""))),""),"")</f>
        <v/>
      </c>
      <c r="AH225" s="232" t="str">
        <f t="shared" si="109"/>
        <v/>
      </c>
      <c r="AI225" s="25" t="str">
        <f>IF(B225 &lt;&gt; "",IF(AND('PRINTABLE (per grading)'!H$16="EXAM", 'PRINTABLE (per grading)'!B$13="Prelim"), IF(ISERROR(SUMIF('Exam (LECTURE ONLY)'!D$20:M$20, "CLO5", 'Exam (LECTURE ONLY)'!D227:M227) / 'Exam (LECTURE ONLY)'!AL$10), "", SUMIF('Exam (LECTURE ONLY)'!D$20:M$20, "CLO5", 'Exam (LECTURE ONLY)'!D227:M227) /'Exam (LECTURE ONLY)'!AL$10),
IF(AND('PRINTABLE (per grading)'!H$16="EXAM", 'PRINTABLE (per grading)'!B$13="Midterm"), IF(ISERROR(SUMIF('Exam (LECTURE ONLY)'!O$20:X$20, "CLO5", 'Exam (LECTURE ONLY)'!O227:X227) / 'Exam (LECTURE ONLY)'!AM$10), "", SUMIF('Exam (LECTURE ONLY)'!O$20:X$20, "CLO5", 'Exam (LECTURE ONLY)'!O227:X227) / 'Exam (LECTURE ONLY)'!AM$10),
IF(AND('PRINTABLE (per grading)'!H$16="EXAM", 'PRINTABLE (per grading)'!B$13="Final"), IF(ISERROR(SUMIF('Exam (LECTURE ONLY)'!Z$20:AI$20, "CLO5", 'Exam (LECTURE ONLY)'!Z227:AI227) / 'Exam (LECTURE ONLY)'!AN$10), "", SUMIF('Exam (LECTURE ONLY)'!Z$20:AI$20, "CLO5", 'Exam (LECTURE ONLY)'!Z227:AI227) / 'Exam (LECTURE ONLY)'!AN$10),
IF(AND('PRINTABLE (per grading)'!H$16="OUTPUT", 'PRINTABLE (per grading)'!B$13="Prelim"), IF(ISERROR(SUMIF(OUTPUT!C$20:M$20, "CLO5", OUTPUT!C227:M227) / OUTPUT!AL$10), "", SUMIF(OUTPUT!C$20:M$20, "CLO5", OUTPUT!C227:M227) / OUTPUT!AL$10),
IF(AND('PRINTABLE (per grading)'!H$16="OUTPUT", 'PRINTABLE (per grading)'!B$13="Midterm"), IF(ISERROR(SUMIF(OUTPUT!O$20:Y$20, "CLO5", OUTPUT!O227:Y227) / OUTPUT!AM$10), "", SUMIF(OUTPUT!O$20:Y$20, "CLO5", OUTPUT!O227:Y227) / OUTPUT!AM$10),
IF(AND('PRINTABLE (per grading)'!H$16="OUTPUT", 'PRINTABLE (per grading)'!B$13="Final"), IF(ISERROR(SUMIF(OUTPUT!AA$20:AI$20, "CLO5", OUTPUT!AA227:AI227) / OUTPUT!AN$10), "", SUMIF(OUTPUT!AA$20:AI$20, "CLO5", OUTPUT!AA227:AI227) / OUTPUT!AN$10),
"")))))),"")</f>
        <v/>
      </c>
      <c r="AJ225" s="232" t="str">
        <f t="shared" si="110"/>
        <v/>
      </c>
      <c r="AK225" s="233" t="str">
        <f t="shared" si="111"/>
        <v/>
      </c>
      <c r="AL225" s="25" t="str">
        <f>IF(B225 &lt;&gt; "", IFERROR(IF(C$16 = "PRELIM", SUMIF('Database (LECTURE-RES-PRAC)'!D$14:AG$14, "CLO6", 'Database (LECTURE-RES-PRAC)'!D222:AG222) / 'Grade computation'!F$9, IF(C$16 = "MIDTERM", SUMIF('Database (LECTURE-RES-PRAC)'!AJ$14:BM$14, "CLO6", 'Database (LECTURE-RES-PRAC)'!AJ222:BM222) / 'Grade computation'!G$9, IF(C$16 = "FINAL", SUMIF('Database (LECTURE-RES-PRAC)'!BP$14:CS$14, "CLO6", 'Database (LECTURE-RES-PRAC)'!BP222:CS222) / 'Grade computation'!H$9,""))),""),"")</f>
        <v/>
      </c>
      <c r="AM225" s="232" t="str">
        <f t="shared" si="112"/>
        <v/>
      </c>
      <c r="AN225" s="25" t="str">
        <f>IF(B225 &lt;&gt; "",IF(AND('PRINTABLE (per grading)'!H$16="EXAM", 'PRINTABLE (per grading)'!B$13="Prelim"), IF(ISERROR(SUMIF('Exam (LECTURE ONLY)'!D$20:M$20, "CLO6", 'Exam (LECTURE ONLY)'!D227:M227) / 'Exam (LECTURE ONLY)'!AL$11), "", SUMIF('Exam (LECTURE ONLY)'!D$20:M$20, "CLO6", 'Exam (LECTURE ONLY)'!D227:M227) /'Exam (LECTURE ONLY)'!AL$11),
IF(AND('PRINTABLE (per grading)'!H$16="EXAM", 'PRINTABLE (per grading)'!B$13="Midterm"), IF(ISERROR(SUMIF('Exam (LECTURE ONLY)'!O$20:X$20, "CLO6", 'Exam (LECTURE ONLY)'!O227:X227) / 'Exam (LECTURE ONLY)'!AM$11), "", SUMIF('Exam (LECTURE ONLY)'!O$20:X$20, "CLO6", 'Exam (LECTURE ONLY)'!O227:X227) / 'Exam (LECTURE ONLY)'!AM$11),
IF(AND('PRINTABLE (per grading)'!H$16="EXAM", 'PRINTABLE (per grading)'!B$13="Final"), IF(ISERROR(SUMIF('Exam (LECTURE ONLY)'!Z$20:AI$20, "CLO6", 'Exam (LECTURE ONLY)'!Z227:AI227) / 'Exam (LECTURE ONLY)'!AN$11), "", SUMIF('Exam (LECTURE ONLY)'!Z$20:AI$20, "CLO6", 'Exam (LECTURE ONLY)'!Z227:AI227) / 'Exam (LECTURE ONLY)'!AN$11),
IF(AND('PRINTABLE (per grading)'!H$16="OUTPUT", 'PRINTABLE (per grading)'!B$13="Prelim"), IF(ISERROR(SUMIF(OUTPUT!C$20:M$20, "CLO6", OUTPUT!C227:M227) / OUTPUT!AL$11), "", SUMIF(OUTPUT!C$20:M$20, "CLO6", OUTPUT!C227:M227) / OUTPUT!AL$11),
IF(AND('PRINTABLE (per grading)'!H$16="OUTPUT", 'PRINTABLE (per grading)'!B$13="Midterm"), IF(ISERROR(SUMIF(OUTPUT!O$20:Y$20, "CLO6", OUTPUT!O227:Y227) / OUTPUT!AM$11), "", SUMIF(OUTPUT!O$20:Y$20, "CLO6", OUTPUT!O227:Y227) / OUTPUT!AM$11),
IF(AND('PRINTABLE (per grading)'!H$16="OUTPUT", 'PRINTABLE (per grading)'!B$13="Final"), IF(ISERROR(SUMIF(OUTPUT!AA$20:AI$20, "CLO6", OUTPUT!AA227:AI227) / OUTPUT!AN$11), "", SUMIF(OUTPUT!AA$20:AI$20, "CLO6", OUTPUT!AA227:AI227) / OUTPUT!AN$11),
"")))))),"")</f>
        <v/>
      </c>
      <c r="AO225" s="232" t="str">
        <f t="shared" si="113"/>
        <v/>
      </c>
      <c r="AP225" s="233" t="str">
        <f t="shared" si="114"/>
        <v/>
      </c>
      <c r="AQ225" s="25" t="str">
        <f>IF(B225 &lt;&gt; "", IFERROR(IF(C$16 = "PRELIM", SUMIF('Database (LECTURE-RES-PRAC)'!D$14:AG$14, "CLO7", 'Database (LECTURE-RES-PRAC)'!D222:AG222) / 'Grade computation'!F$10, IF(C$16 = "MIDTERM", SUMIF('Database (LECTURE-RES-PRAC)'!AJ$14:BM$14, "CLO7", 'Database (LECTURE-RES-PRAC)'!AJ222:BM222) / 'Grade computation'!G$10, IF(C$16 = "FINAL", SUMIF('Database (LECTURE-RES-PRAC)'!BP$14:CS$14, "CLO7", 'Database (LECTURE-RES-PRAC)'!BP222:CS222) / 'Grade computation'!H$10,""))),""),"")</f>
        <v/>
      </c>
      <c r="AR225" s="232" t="str">
        <f t="shared" si="115"/>
        <v/>
      </c>
      <c r="AS225" s="25" t="str">
        <f>IF(B225 &lt;&gt; "",IF(AND('PRINTABLE (per grading)'!H$16="EXAM", 'PRINTABLE (per grading)'!B$13="Prelim"), IF(ISERROR(SUMIF('Exam (LECTURE ONLY)'!D$20:M$20, "CLO7", 'Exam (LECTURE ONLY)'!D227:M227) / 'Exam (LECTURE ONLY)'!AL$12), "", SUMIF('Exam (LECTURE ONLY)'!D$20:M$20, "CLO7", 'Exam (LECTURE ONLY)'!D227:M227) /'Exam (LECTURE ONLY)'!AL$12),
IF(AND('PRINTABLE (per grading)'!H$16="EXAM", 'PRINTABLE (per grading)'!B$13="Midterm"), IF(ISERROR(SUMIF('Exam (LECTURE ONLY)'!O$20:X$20, "CLO7", 'Exam (LECTURE ONLY)'!O227:X227) / 'Exam (LECTURE ONLY)'!AM$12), "", SUMIF('Exam (LECTURE ONLY)'!O$20:X$20, "CLO7", 'Exam (LECTURE ONLY)'!O227:X227) / 'Exam (LECTURE ONLY)'!AM$12),
IF(AND('PRINTABLE (per grading)'!H$16="EXAM", 'PRINTABLE (per grading)'!B$13="Final"), IF(ISERROR(SUMIF('Exam (LECTURE ONLY)'!Z$20:AI$20, "CLO7", 'Exam (LECTURE ONLY)'!Z227:AI227) / 'Exam (LECTURE ONLY)'!AN$12), "", SUMIF('Exam (LECTURE ONLY)'!Z$20:AI$20, "CLO7", 'Exam (LECTURE ONLY)'!Z227:AI227) / 'Exam (LECTURE ONLY)'!AN$12),
IF(AND('PRINTABLE (per grading)'!H$16="OUTPUT", 'PRINTABLE (per grading)'!B$13="Prelim"), IF(ISERROR(SUMIF(OUTPUT!C$20:M$20, "CLO7", OUTPUT!C227:M227) / OUTPUT!AL$12), "", SUMIF(OUTPUT!C$20:M$20, "CLO7", OUTPUT!C227:M227) / OUTPUT!AL$12),
IF(AND('PRINTABLE (per grading)'!H$16="OUTPUT", 'PRINTABLE (per grading)'!B$13="Midterm"), IF(ISERROR(SUMIF(OUTPUT!O$20:Y$20, "CLO7", OUTPUT!O227:Y227) / OUTPUT!AM$12), "", SUMIF(OUTPUT!O$20:Y$20, "CLO7", OUTPUT!O227:Y227) / OUTPUT!AM$12),
IF(AND('PRINTABLE (per grading)'!H$16="OUTPUT", 'PRINTABLE (per grading)'!B$13="Final"), IF(ISERROR(SUMIF(OUTPUT!AA$20:AI$20, "CLO7", OUTPUT!AA227:AI227) / OUTPUT!AN$12), "", SUMIF(OUTPUT!AA$20:AI$20, "CLO7", OUTPUT!AA227:AI227) / OUTPUT!AN$12),
"")))))),"")</f>
        <v/>
      </c>
      <c r="AT225" s="232" t="str">
        <f t="shared" si="116"/>
        <v/>
      </c>
      <c r="AU225" s="233" t="str">
        <f t="shared" si="117"/>
        <v/>
      </c>
      <c r="AV225" s="25" t="str">
        <f>IF(B225 &lt;&gt; "", IFERROR(IF(C$16 = "PRELIM", SUMIF('Database (LECTURE-RES-PRAC)'!D$14:AG$14, "CLO8", 'Database (LECTURE-RES-PRAC)'!D222:AG222) / 'Grade computation'!F$11, IF(C$16 = "MIDTERM", SUMIF('Database (LECTURE-RES-PRAC)'!AJ$14:BM$14, "CLO8", 'Database (LECTURE-RES-PRAC)'!AJ222:BM222) / 'Grade computation'!G$11, IF(C$16 = "FINAL", SUMIF('Database (LECTURE-RES-PRAC)'!BP$14:CS$14, "CLO8", 'Database (LECTURE-RES-PRAC)'!BP222:CS222) / 'Grade computation'!H$11,""))),""),"")</f>
        <v/>
      </c>
      <c r="AW225" s="232" t="str">
        <f t="shared" si="118"/>
        <v/>
      </c>
      <c r="AX225" s="25" t="str">
        <f>IF(B225 &lt;&gt; "",IF(AND('PRINTABLE (per grading)'!H$16="EXAM", 'PRINTABLE (per grading)'!B$13="Prelim"), IF(ISERROR(SUMIF('Exam (LECTURE ONLY)'!D$20:M$20, "CLO8", 'Exam (LECTURE ONLY)'!D227:M227) / 'Exam (LECTURE ONLY)'!AL$13), "", SUMIF('Exam (LECTURE ONLY)'!D$20:M$20, "CLO8", 'Exam (LECTURE ONLY)'!D227:M227) /'Exam (LECTURE ONLY)'!AL$13),
IF(AND('PRINTABLE (per grading)'!H$16="EXAM", 'PRINTABLE (per grading)'!B$13="Midterm"), IF(ISERROR(SUMIF('Exam (LECTURE ONLY)'!O$20:X$20, "CLO8", 'Exam (LECTURE ONLY)'!O227:X227) / 'Exam (LECTURE ONLY)'!AM$13), "", SUMIF('Exam (LECTURE ONLY)'!O$20:X$20, "CLO8", 'Exam (LECTURE ONLY)'!O227:X227) / 'Exam (LECTURE ONLY)'!AM$13),
IF(AND('PRINTABLE (per grading)'!H$16="EXAM", 'PRINTABLE (per grading)'!B$13="Final"), IF(ISERROR(SUMIF('Exam (LECTURE ONLY)'!Z$20:AI$20, "CLO8", 'Exam (LECTURE ONLY)'!Z227:AI227) / 'Exam (LECTURE ONLY)'!AN$13), "", SUMIF('Exam (LECTURE ONLY)'!Z$20:AI$20, "CLO8", 'Exam (LECTURE ONLY)'!Z227:AI227) / 'Exam (LECTURE ONLY)'!AN$13),
IF(AND('PRINTABLE (per grading)'!H$16="OUTPUT", 'PRINTABLE (per grading)'!B$13="Prelim"), IF(ISERROR(SUMIF(OUTPUT!C$20:M$20, "CLO8", OUTPUT!C227:M227) / OUTPUT!AL$13), "", SUMIF(OUTPUT!C$20:M$20, "CLO8", OUTPUT!C227:M227) / OUTPUT!AL$13),
IF(AND('PRINTABLE (per grading)'!H$16="OUTPUT", 'PRINTABLE (per grading)'!B$13="Midterm"), IF(ISERROR(SUMIF(OUTPUT!O$20:Y$20, "CLO8", OUTPUT!O227:Y227) / OUTPUT!AM$13), "", SUMIF(OUTPUT!O$20:Y$20, "CLO8", OUTPUT!O227:Y227) / OUTPUT!AM$13),
IF(AND('PRINTABLE (per grading)'!H$16="OUTPUT", 'PRINTABLE (per grading)'!B$13="Final"), IF(ISERROR(SUMIF(OUTPUT!AA$20:AI$20, "CLO8", OUTPUT!AA227:AI227) / OUTPUT!AN$13), "", SUMIF(OUTPUT!AA$20:AI$20, "CLO8", OUTPUT!AA227:AI227) / OUTPUT!AN$13),
"")))))),"")</f>
        <v/>
      </c>
      <c r="AY225" s="232" t="str">
        <f t="shared" si="119"/>
        <v/>
      </c>
      <c r="AZ225" s="233" t="str">
        <f t="shared" si="120"/>
        <v/>
      </c>
      <c r="BA225" s="25" t="str">
        <f>IF(B225 &lt;&gt; "", IFERROR(IF(C$16 = "PRELIM", SUMIF('Database (LECTURE-RES-PRAC)'!D$14:AG$14, "CLO9", 'Database (LECTURE-RES-PRAC)'!D222:AG222) / 'Grade computation'!F$12, IF(C$16 = "MIDTERM", SUMIF('Database (LECTURE-RES-PRAC)'!AJ$14:BM$14, "CLO9", 'Database (LECTURE-RES-PRAC)'!AJ222:BM222) / 'Grade computation'!G$12, IF(C$16 = "FINAL", SUMIF('Database (LECTURE-RES-PRAC)'!BP$14:CS$14, "CLO9", 'Database (LECTURE-RES-PRAC)'!BP222:CS222) / 'Grade computation'!H$12,""))),""),"")</f>
        <v/>
      </c>
      <c r="BB225" s="232" t="str">
        <f t="shared" si="121"/>
        <v/>
      </c>
      <c r="BC225" s="25" t="str">
        <f>IF(B225 &lt;&gt; "",IF(AND('PRINTABLE (per grading)'!H$16="EXAM", 'PRINTABLE (per grading)'!B$13="Prelim"), IF(ISERROR(SUMIF('Exam (LECTURE ONLY)'!D$20:M$20, "CLO9", 'Exam (LECTURE ONLY)'!D227:M227) / 'Exam (LECTURE ONLY)'!AL$14), "", SUMIF('Exam (LECTURE ONLY)'!D$20:M$20, "CLO9", 'Exam (LECTURE ONLY)'!D227:M227) /'Exam (LECTURE ONLY)'!AL$14),
IF(AND('PRINTABLE (per grading)'!H$16="EXAM", 'PRINTABLE (per grading)'!B$13="Midterm"), IF(ISERROR(SUMIF('Exam (LECTURE ONLY)'!O$20:X$20, "CLO9", 'Exam (LECTURE ONLY)'!O227:X227) / 'Exam (LECTURE ONLY)'!AM$14), "", SUMIF('Exam (LECTURE ONLY)'!O$20:X$20, "CLO9", 'Exam (LECTURE ONLY)'!O227:X227) / 'Exam (LECTURE ONLY)'!AM$14),
IF(AND('PRINTABLE (per grading)'!H$16="EXAM", 'PRINTABLE (per grading)'!B$13="Final"), IF(ISERROR(SUMIF('Exam (LECTURE ONLY)'!Z$20:AI$20, "CLO9", 'Exam (LECTURE ONLY)'!Z227:AI227) / 'Exam (LECTURE ONLY)'!AN$14), "", SUMIF('Exam (LECTURE ONLY)'!Z$20:AI$20, "CLO9", 'Exam (LECTURE ONLY)'!Z227:AI227) / 'Exam (LECTURE ONLY)'!AN$14),
IF(AND('PRINTABLE (per grading)'!H$16="OUTPUT", 'PRINTABLE (per grading)'!B$13="Prelim"), IF(ISERROR(SUMIF(OUTPUT!C$20:M$20, "CLO9", OUTPUT!C227:M227) / OUTPUT!AL$14), "", SUMIF(OUTPUT!C$20:M$20, "CLO9", OUTPUT!C227:M227) / OUTPUT!AL$14),
IF(AND('PRINTABLE (per grading)'!H$16="OUTPUT", 'PRINTABLE (per grading)'!B$13="Midterm"), IF(ISERROR(SUMIF(OUTPUT!O$20:Y$20, "CLO9", OUTPUT!O227:Y227) / OUTPUT!AM$14), "", SUMIF(OUTPUT!O$20:Y$20, "CLO9", OUTPUT!O227:Y227) / OUTPUT!AM$14),
IF(AND('PRINTABLE (per grading)'!H$16="OUTPUT", 'PRINTABLE (per grading)'!B$13="Final"), IF(ISERROR(SUMIF(OUTPUT!AA$20:AI$20, "CLO9", OUTPUT!AA227:AI227) / OUTPUT!AN$14), "", SUMIF(OUTPUT!AA$20:AI$20, "CLO9", OUTPUT!AA227:AI227) / OUTPUT!AN$14),
"")))))),"")</f>
        <v/>
      </c>
      <c r="BD225" s="232" t="str">
        <f t="shared" si="122"/>
        <v/>
      </c>
      <c r="BE225" s="233" t="str">
        <f t="shared" si="123"/>
        <v/>
      </c>
      <c r="BF225" s="25" t="str">
        <f>IF(B225 &lt;&gt; "", IFERROR(IF(C$16 = "PRELIM", SUMIF('Database (LECTURE-RES-PRAC)'!D$14:AG$14, "CLO10", 'Database (LECTURE-RES-PRAC)'!D222:AG222) / 'Grade computation'!F$13, IF(C$16 = "MIDTERM", SUMIF('Database (LECTURE-RES-PRAC)'!AJ$14:BM$14, "CLO10", 'Database (LECTURE-RES-PRAC)'!AJ222:BM222) / 'Grade computation'!G$13, IF(C$16 = "FINAL", SUMIF('Database (LECTURE-RES-PRAC)'!BP$14:CS$14, "CLO10", 'Database (LECTURE-RES-PRAC)'!BP222:CS222) / 'Grade computation'!H$13,""))),""),"")</f>
        <v/>
      </c>
      <c r="BG225" s="232" t="str">
        <f t="shared" si="124"/>
        <v/>
      </c>
      <c r="BH225" s="25" t="str">
        <f>IF(B225 &lt;&gt; "",IF(AND('PRINTABLE (per grading)'!H$16="EXAM", 'PRINTABLE (per grading)'!B$13="Prelim"), IF(ISERROR(SUMIF('Exam (LECTURE ONLY)'!D$20:M$20, "CLO10", 'Exam (LECTURE ONLY)'!D227:M227) / 'Exam (LECTURE ONLY)'!AL$15), "", SUMIF('Exam (LECTURE ONLY)'!D$20:M$20, "CLO10", 'Exam (LECTURE ONLY)'!D227:M227) /'Exam (LECTURE ONLY)'!AL$15),
IF(AND('PRINTABLE (per grading)'!H$16="EXAM", 'PRINTABLE (per grading)'!B$13="Midterm"), IF(ISERROR(SUMIF('Exam (LECTURE ONLY)'!O$20:X$20, "CLO10", 'Exam (LECTURE ONLY)'!O227:X227) / 'Exam (LECTURE ONLY)'!AM$15), "", SUMIF('Exam (LECTURE ONLY)'!O$20:X$20, "CLO10", 'Exam (LECTURE ONLY)'!O227:X227) / 'Exam (LECTURE ONLY)'!AM$15),
IF(AND('PRINTABLE (per grading)'!H$16="EXAM", 'PRINTABLE (per grading)'!B$13="Final"), IF(ISERROR(SUMIF('Exam (LECTURE ONLY)'!Z$20:AI$20, "CLO10", 'Exam (LECTURE ONLY)'!Z227:AI227) / 'Exam (LECTURE ONLY)'!AN$15), "", SUMIF('Exam (LECTURE ONLY)'!Z$20:AI$20, "CLO10", 'Exam (LECTURE ONLY)'!Z227:AI227) / 'Exam (LECTURE ONLY)'!AN$15),
IF(AND('PRINTABLE (per grading)'!H$16="OUTPUT", 'PRINTABLE (per grading)'!B$13="Prelim"), IF(ISERROR(SUMIF(OUTPUT!C$20:M$20, "CLO10", OUTPUT!C227:M227) / OUTPUT!AL$15), "", SUMIF(OUTPUT!C$20:M$20, "CLO10", OUTPUT!C227:M227) / OUTPUT!AL$15),
IF(AND('PRINTABLE (per grading)'!H$16="OUTPUT", 'PRINTABLE (per grading)'!B$13="Midterm"), IF(ISERROR(SUMIF(OUTPUT!O$20:Y$20, "CLO10", OUTPUT!O227:Y227) / OUTPUT!AM$15), "", SUMIF(OUTPUT!O$20:Y$20, "CLO10", OUTPUT!O227:Y227) / OUTPUT!AM$15),
IF(AND('PRINTABLE (per grading)'!H$16="OUTPUT", 'PRINTABLE (per grading)'!B$13="Final"), IF(ISERROR(SUMIF(OUTPUT!AA$20:AI$20, "CLO10", OUTPUT!AA227:AI227) / OUTPUT!AN$15), "", SUMIF(OUTPUT!AA$20:AI$20, "CLO10", OUTPUT!AA227:AI227) / OUTPUT!AN$15),
"")))))),"")</f>
        <v/>
      </c>
      <c r="BI225" s="232" t="str">
        <f t="shared" si="125"/>
        <v/>
      </c>
      <c r="BJ225" s="233" t="str">
        <f t="shared" si="126"/>
        <v/>
      </c>
      <c r="BK225" s="2"/>
    </row>
    <row r="226" spans="1:63" ht="20.100000000000001" customHeight="1">
      <c r="A226" s="212" t="str">
        <f>IF(ISBLANK('Database (LECTURE-RES-PRAC)'!A223),"",'Database (LECTURE-RES-PRAC)'!A223)</f>
        <v/>
      </c>
      <c r="B226" s="213" t="str">
        <f>IF(ISBLANK('Database (LECTURE-RES-PRAC)'!B223),"",'Database (LECTURE-RES-PRAC)'!B223)</f>
        <v/>
      </c>
      <c r="C226" s="134" t="str">
        <f>IF(B226&lt;&gt;"",IF(C$16="PRELIM",'Grade computation'!C226, IF(C$16="MIDTERM",'Grade computation'!K226, IF(C$16="FINAL",'Grade computation'!S226,""))),"")</f>
        <v/>
      </c>
      <c r="D226" s="135" t="str">
        <f t="shared" si="1"/>
        <v/>
      </c>
      <c r="E226" s="134" t="str">
        <f>IF(B226&lt;&gt;"", IF(C$16="PRELIM",'Grade computation'!E226, IF(C$16="MIDTERM",'Grade computation'!M226, IF(C$16="FINAL",'Grade computation'!U226,""))),"")</f>
        <v/>
      </c>
      <c r="F226" s="136" t="str">
        <f t="shared" si="2"/>
        <v/>
      </c>
      <c r="G226" s="137" t="str">
        <f t="shared" si="3"/>
        <v/>
      </c>
      <c r="H226" s="207" t="str">
        <f>IF(B226&lt;&gt;"",IF(C$16="PRELIM", 'Grade computation'!H226, IF(C$16="MIDTERM", 'Grade computation'!P226, IF(C$16="FINAL",'Grade computation'!X226, ""))),"")</f>
        <v/>
      </c>
      <c r="I226" s="137" t="str">
        <f t="shared" si="4"/>
        <v/>
      </c>
      <c r="J226" s="139" t="str">
        <f t="shared" si="5"/>
        <v/>
      </c>
      <c r="K226" s="377" t="str">
        <f t="shared" si="6"/>
        <v/>
      </c>
      <c r="L226" s="434"/>
      <c r="M226" s="25" t="str">
        <f>IF(B226 &lt;&gt; "", IFERROR(IF(C$16 = "PRELIM", SUMIF('Database (LECTURE-RES-PRAC)'!D$14:AG$14, "CLO1", 'Database (LECTURE-RES-PRAC)'!D223:AG223) / 'Grade computation'!F$4, IF(C$16 = "MIDTERM", SUMIF('Database (LECTURE-RES-PRAC)'!AJ$14:BM$14, "CLO1", 'Database (LECTURE-RES-PRAC)'!AJ223:BM223) / 'Grade computation'!G$4, IF(C$16 = "FINAL", SUMIF('Database (LECTURE-RES-PRAC)'!BP$14:CS$14, "CLO1", 'Database (LECTURE-RES-PRAC)'!BP223:CS223) / 'Grade computation'!H$4,""))),""),"")</f>
        <v/>
      </c>
      <c r="N226" s="232" t="str">
        <f t="shared" si="97"/>
        <v/>
      </c>
      <c r="O226" s="25" t="str">
        <f>IF(B226 &lt;&gt; "",IF(AND('PRINTABLE (per grading)'!H$16="EXAM", 'PRINTABLE (per grading)'!B$13="Prelim"), IF(ISERROR(SUMIF('Exam (LECTURE ONLY)'!D$20:M$20, "CLO1", 'Exam (LECTURE ONLY)'!D228:M228) / 'Exam (LECTURE ONLY)'!AL$6), "", SUMIF('Exam (LECTURE ONLY)'!D$20:M$20, "CLO1", 'Exam (LECTURE ONLY)'!D228:M228) /'Exam (LECTURE ONLY)'!AL$6),
IF(AND('PRINTABLE (per grading)'!H$16="EXAM", 'PRINTABLE (per grading)'!B$13="Midterm"), IF(ISERROR(SUMIF('Exam (LECTURE ONLY)'!O$20:X$20, "CLO1", 'Exam (LECTURE ONLY)'!O228:X228) / 'Exam (LECTURE ONLY)'!AM$6), "", SUMIF('Exam (LECTURE ONLY)'!O$20:X$20, "CLO1", 'Exam (LECTURE ONLY)'!O228:X228) / 'Exam (LECTURE ONLY)'!AM$6),
IF(AND('PRINTABLE (per grading)'!H$16="EXAM", 'PRINTABLE (per grading)'!B$13="Final"), IF(ISERROR(SUMIF('Exam (LECTURE ONLY)'!Z$20:AI$20, "CLO1", 'Exam (LECTURE ONLY)'!Z228:AI228) / 'Exam (LECTURE ONLY)'!AN$6), "", SUMIF('Exam (LECTURE ONLY)'!Z$20:AI$20, "CLO1", 'Exam (LECTURE ONLY)'!Z228:AI228) / 'Exam (LECTURE ONLY)'!AN$6),
IF(AND('PRINTABLE (per grading)'!H$16="OUTPUT", 'PRINTABLE (per grading)'!B$13="Prelim"), IF(ISERROR(SUMIF(OUTPUT!C$20:M$20, "CLO1", OUTPUT!C228:M228) / OUTPUT!AL$6), "", SUMIF(OUTPUT!C$20:M$20, "CLO1", OUTPUT!C228:M228) / OUTPUT!AL$6),
IF(AND('PRINTABLE (per grading)'!H$16="OUTPUT", 'PRINTABLE (per grading)'!B$13="Midterm"), IF(ISERROR(SUMIF(OUTPUT!O$20:Y$20, "CLO1", OUTPUT!O228:Y228) / OUTPUT!AM$6), "", SUMIF(OUTPUT!O$20:Y$20, "CLO1", OUTPUT!O228:Y228) / OUTPUT!AM$6),
IF(AND('PRINTABLE (per grading)'!H$16="OUTPUT", 'PRINTABLE (per grading)'!B$13="Final"), IF(ISERROR(SUMIF(OUTPUT!AA$20:AI$20, "CLO1", OUTPUT!AA228:AI228) / OUTPUT!AN$6), "", SUMIF(OUTPUT!AA$20:AI$20, "CLO1", OUTPUT!AA228:AI228) / OUTPUT!AN$6),
"")))))),"")</f>
        <v/>
      </c>
      <c r="P226" s="232" t="str">
        <f t="shared" si="98"/>
        <v/>
      </c>
      <c r="Q226" s="233" t="str">
        <f t="shared" si="99"/>
        <v/>
      </c>
      <c r="R226" s="25" t="str">
        <f>IF(B226 &lt;&gt; "", IFERROR(IF(C$16 = "PRELIM", SUMIF('Database (LECTURE-RES-PRAC)'!D$14:AG$14, "CLO2", 'Database (LECTURE-RES-PRAC)'!D223:AG223) / 'Grade computation'!F$5, IF(C$16 = "MIDTERM", SUMIF('Database (LECTURE-RES-PRAC)'!AJ$14:BM$14, "CLO2", 'Database (LECTURE-RES-PRAC)'!AJ223:BM223) / 'Grade computation'!G$5, IF(C$16 = "FINAL", SUMIF('Database (LECTURE-RES-PRAC)'!BP$14:CS$14, "CLO2", 'Database (LECTURE-RES-PRAC)'!BP223:CS223) / 'Grade computation'!H$5,""))),""),"")</f>
        <v/>
      </c>
      <c r="S226" s="232" t="str">
        <f t="shared" si="100"/>
        <v/>
      </c>
      <c r="T226" s="25" t="str">
        <f>IF(B226 &lt;&gt; "",IF(AND('PRINTABLE (per grading)'!H$16="EXAM", 'PRINTABLE (per grading)'!B$13="Prelim"), IF(ISERROR(SUMIF('Exam (LECTURE ONLY)'!D$20:M$20, "CLO2", 'Exam (LECTURE ONLY)'!D228:M228) / 'Exam (LECTURE ONLY)'!AL$7), "", SUMIF('Exam (LECTURE ONLY)'!D$20:M$20, "CLO2", 'Exam (LECTURE ONLY)'!D228:M228) /'Exam (LECTURE ONLY)'!AL$7),
IF(AND('PRINTABLE (per grading)'!H$16="EXAM", 'PRINTABLE (per grading)'!B$13="Midterm"), IF(ISERROR(SUMIF('Exam (LECTURE ONLY)'!O$20:X$20, "CLO2", 'Exam (LECTURE ONLY)'!O228:X228) / 'Exam (LECTURE ONLY)'!AM$7), "", SUMIF('Exam (LECTURE ONLY)'!O$20:X$20, "CLO2", 'Exam (LECTURE ONLY)'!O228:X228) / 'Exam (LECTURE ONLY)'!AM$7),
IF(AND('PRINTABLE (per grading)'!H$16="EXAM", 'PRINTABLE (per grading)'!B$13="Final"), IF(ISERROR(SUMIF('Exam (LECTURE ONLY)'!Z$20:AI$20, "CLO2", 'Exam (LECTURE ONLY)'!Z228:AI228) / 'Exam (LECTURE ONLY)'!AN$7), "", SUMIF('Exam (LECTURE ONLY)'!Z$20:AI$20, "CLO2", 'Exam (LECTURE ONLY)'!Z228:AI228) / 'Exam (LECTURE ONLY)'!AN$7),
IF(AND('PRINTABLE (per grading)'!H$16="OUTPUT", 'PRINTABLE (per grading)'!B$13="Prelim"), IF(ISERROR(SUMIF(OUTPUT!C$20:M$20, "CLO2", OUTPUT!C228:M228) / OUTPUT!AL$7), "", SUMIF(OUTPUT!C$20:M$20, "CLO2", OUTPUT!C228:M228) / OUTPUT!AL$7),
IF(AND('PRINTABLE (per grading)'!H$16="OUTPUT", 'PRINTABLE (per grading)'!B$13="Midterm"), IF(ISERROR(SUMIF(OUTPUT!O$20:Y$20, "CLO2", OUTPUT!O228:Y228) / OUTPUT!AM$7), "", SUMIF(OUTPUT!O$20:Y$20, "CLO2", OUTPUT!O228:Y228) / OUTPUT!AM$7),
IF(AND('PRINTABLE (per grading)'!H$16="OUTPUT", 'PRINTABLE (per grading)'!B$13="Final"), IF(ISERROR(SUMIF(OUTPUT!AA$20:AI$20, "CLO2", OUTPUT!AA228:AI228) / OUTPUT!AN$7), "", SUMIF(OUTPUT!AA$20:AI$20, "CLO2", OUTPUT!AA228:AI228) / OUTPUT!AN$7),
"")))))),"")</f>
        <v/>
      </c>
      <c r="U226" s="232" t="str">
        <f t="shared" si="101"/>
        <v/>
      </c>
      <c r="V226" s="233" t="str">
        <f t="shared" si="102"/>
        <v/>
      </c>
      <c r="W226" s="25" t="str">
        <f>IF(B226 &lt;&gt; "", IFERROR(IF(C$16 = "PRELIM", SUMIF('Database (LECTURE-RES-PRAC)'!D$14:AG$14, "CLO3", 'Database (LECTURE-RES-PRAC)'!D223:AG223) / 'Grade computation'!F$6, IF(C$16 = "MIDTERM", SUMIF('Database (LECTURE-RES-PRAC)'!AJ$14:BM$14, "CLO3", 'Database (LECTURE-RES-PRAC)'!AJ223:BM223) / 'Grade computation'!G$6, IF(C$16 = "FINAL", SUMIF('Database (LECTURE-RES-PRAC)'!BP$14:CS$14, "CLO3", 'Database (LECTURE-RES-PRAC)'!BP223:CS223) / 'Grade computation'!H$6,""))),""),"")</f>
        <v/>
      </c>
      <c r="X226" s="232" t="str">
        <f t="shared" si="103"/>
        <v/>
      </c>
      <c r="Y226" s="25" t="str">
        <f>IF(B226 &lt;&gt; "",IF(AND('PRINTABLE (per grading)'!H$16="EXAM", 'PRINTABLE (per grading)'!B$13="Prelim"), IF(ISERROR(SUMIF('Exam (LECTURE ONLY)'!D$20:M$20, "CLO3", 'Exam (LECTURE ONLY)'!D228:M228) / 'Exam (LECTURE ONLY)'!AL$8), "", SUMIF('Exam (LECTURE ONLY)'!D$20:M$20, "CLO3", 'Exam (LECTURE ONLY)'!D228:M228) /'Exam (LECTURE ONLY)'!AL$8),
IF(AND('PRINTABLE (per grading)'!H$16="EXAM", 'PRINTABLE (per grading)'!B$13="Midterm"), IF(ISERROR(SUMIF('Exam (LECTURE ONLY)'!O$20:X$20, "CLO3", 'Exam (LECTURE ONLY)'!O228:X228) / 'Exam (LECTURE ONLY)'!AM$8), "", SUMIF('Exam (LECTURE ONLY)'!O$20:X$20, "CLO3", 'Exam (LECTURE ONLY)'!O228:X228) / 'Exam (LECTURE ONLY)'!AM$8),
IF(AND('PRINTABLE (per grading)'!H$16="EXAM", 'PRINTABLE (per grading)'!B$13="Final"), IF(ISERROR(SUMIF('Exam (LECTURE ONLY)'!Z$20:AI$20, "CLO3", 'Exam (LECTURE ONLY)'!Z228:AI228) / 'Exam (LECTURE ONLY)'!AN$8), "", SUMIF('Exam (LECTURE ONLY)'!Z$20:AI$20, "CLO3", 'Exam (LECTURE ONLY)'!Z228:AI228) / 'Exam (LECTURE ONLY)'!AN$8),
IF(AND('PRINTABLE (per grading)'!H$16="OUTPUT", 'PRINTABLE (per grading)'!B$13="Prelim"), IF(ISERROR(SUMIF(OUTPUT!C$20:M$20, "CLO3", OUTPUT!C228:M228) / OUTPUT!AL$8), "", SUMIF(OUTPUT!C$20:M$20, "CLO3", OUTPUT!C228:M228) / OUTPUT!AL$8),
IF(AND('PRINTABLE (per grading)'!H$16="OUTPUT", 'PRINTABLE (per grading)'!B$13="Midterm"), IF(ISERROR(SUMIF(OUTPUT!O$20:Y$20, "CLO3", OUTPUT!O228:Y228) / OUTPUT!AM$8), "", SUMIF(OUTPUT!O$20:Y$20, "CLO3", OUTPUT!O228:Y228) / OUTPUT!AM$8),
IF(AND('PRINTABLE (per grading)'!H$16="OUTPUT", 'PRINTABLE (per grading)'!B$13="Final"), IF(ISERROR(SUMIF(OUTPUT!AA$20:AI$20, "CLO3", OUTPUT!AA228:AI228) / OUTPUT!AN$8), "", SUMIF(OUTPUT!AA$20:AI$20, "CLO3", OUTPUT!AA228:AI228) / OUTPUT!AN$8),
"" )))))),"")</f>
        <v/>
      </c>
      <c r="Z226" s="232" t="str">
        <f t="shared" si="104"/>
        <v/>
      </c>
      <c r="AA226" s="233" t="str">
        <f t="shared" si="105"/>
        <v/>
      </c>
      <c r="AB226" s="25" t="str">
        <f>IF(B226 &lt;&gt; "", IFERROR(IF(C$16 = "PRELIM", SUMIF('Database (LECTURE-RES-PRAC)'!D$14:AG$14, "CLO4", 'Database (LECTURE-RES-PRAC)'!D223:AG223) / 'Grade computation'!F$7, IF(C$16 = "MIDTERM", SUMIF('Database (LECTURE-RES-PRAC)'!AJ$14:BM$14, "CLO4", 'Database (LECTURE-RES-PRAC)'!AJ223:BM223) / 'Grade computation'!G$7, IF(C$16 = "FINAL", SUMIF('Database (LECTURE-RES-PRAC)'!BP$14:CS$14, "CLO4", 'Database (LECTURE-RES-PRAC)'!BP223:CS223) / 'Grade computation'!H$7,""))),""),"")</f>
        <v/>
      </c>
      <c r="AC226" s="232" t="str">
        <f t="shared" si="106"/>
        <v/>
      </c>
      <c r="AD226" s="25" t="str">
        <f>IF(B226 &lt;&gt; "",IF(AND('PRINTABLE (per grading)'!H$16="EXAM", 'PRINTABLE (per grading)'!B$13="Prelim"), IF(ISERROR(SUMIF('Exam (LECTURE ONLY)'!D$20:M$20, "CLO4", 'Exam (LECTURE ONLY)'!D228:M228) / 'Exam (LECTURE ONLY)'!AL$9), "", SUMIF('Exam (LECTURE ONLY)'!D$20:M$20, "CLO4", 'Exam (LECTURE ONLY)'!D228:M228) /'Exam (LECTURE ONLY)'!AL$9),
IF(AND('PRINTABLE (per grading)'!H$16="EXAM", 'PRINTABLE (per grading)'!B$13="Midterm"), IF(ISERROR(SUMIF('Exam (LECTURE ONLY)'!O$20:X$20, "CLO4", 'Exam (LECTURE ONLY)'!O228:X228) / 'Exam (LECTURE ONLY)'!AM$9), "", SUMIF('Exam (LECTURE ONLY)'!O$20:X$20, "CLO4", 'Exam (LECTURE ONLY)'!O228:X228) / 'Exam (LECTURE ONLY)'!AM$9),
IF(AND('PRINTABLE (per grading)'!H$16="EXAM", 'PRINTABLE (per grading)'!B$13="Final"), IF(ISERROR(SUMIF('Exam (LECTURE ONLY)'!Z$20:AI$20, "CLO4", 'Exam (LECTURE ONLY)'!Z228:AI228) / 'Exam (LECTURE ONLY)'!AN$9), "", SUMIF('Exam (LECTURE ONLY)'!Z$20:AI$20, "CLO4", 'Exam (LECTURE ONLY)'!Z228:AI228) / 'Exam (LECTURE ONLY)'!AN$9),
IF(AND('PRINTABLE (per grading)'!H$16="OUTPUT", 'PRINTABLE (per grading)'!B$13="Prelim"), IF(ISERROR(SUMIF(OUTPUT!C$20:M$20, "CLO4", OUTPUT!C228:M228) / OUTPUT!AL$9), "", SUMIF(OUTPUT!C$20:M$20, "CLO4", OUTPUT!C228:M228) / OUTPUT!AL$9),
IF(AND('PRINTABLE (per grading)'!H$16="OUTPUT", 'PRINTABLE (per grading)'!B$13="Midterm"), IF(ISERROR(SUMIF(OUTPUT!O$20:Y$20, "CLO4", OUTPUT!O228:Y228) / OUTPUT!AM$9), "", SUMIF(OUTPUT!O$20:Y$20, "CLO4", OUTPUT!O228:Y228) / OUTPUT!AM$9),
IF(AND('PRINTABLE (per grading)'!H$16="OUTPUT", 'PRINTABLE (per grading)'!B$13="Final"), IF(ISERROR(SUMIF(OUTPUT!AA$20:AI$20, "CLO4", OUTPUT!AA228:AI228) / OUTPUT!AN$9), "", SUMIF(OUTPUT!AA$20:AI$20, "CLO4", OUTPUT!AA228:AI228) / OUTPUT!AN$9),
"")))))),"")</f>
        <v/>
      </c>
      <c r="AE226" s="232" t="str">
        <f t="shared" si="107"/>
        <v/>
      </c>
      <c r="AF226" s="233" t="str">
        <f t="shared" si="108"/>
        <v/>
      </c>
      <c r="AG226" s="25" t="str">
        <f>IF(B226 &lt;&gt; "", IFERROR(IF(C$16 = "PRELIM", SUMIF('Database (LECTURE-RES-PRAC)'!D$14:AG$14, "CLO5", 'Database (LECTURE-RES-PRAC)'!D223:AG223) / 'Grade computation'!F$8, IF(C$16 = "MIDTERM", SUMIF('Database (LECTURE-RES-PRAC)'!AJ$14:BM$14, "CLO5", 'Database (LECTURE-RES-PRAC)'!AJ223:BM223) / 'Grade computation'!G$8, IF(C$16 = "FINAL", SUMIF('Database (LECTURE-RES-PRAC)'!BP$14:CS$14, "CLO5", 'Database (LECTURE-RES-PRAC)'!BP223:CS223) / 'Grade computation'!H$8,""))),""),"")</f>
        <v/>
      </c>
      <c r="AH226" s="232" t="str">
        <f t="shared" si="109"/>
        <v/>
      </c>
      <c r="AI226" s="25" t="str">
        <f>IF(B226 &lt;&gt; "",IF(AND('PRINTABLE (per grading)'!H$16="EXAM", 'PRINTABLE (per grading)'!B$13="Prelim"), IF(ISERROR(SUMIF('Exam (LECTURE ONLY)'!D$20:M$20, "CLO5", 'Exam (LECTURE ONLY)'!D228:M228) / 'Exam (LECTURE ONLY)'!AL$10), "", SUMIF('Exam (LECTURE ONLY)'!D$20:M$20, "CLO5", 'Exam (LECTURE ONLY)'!D228:M228) /'Exam (LECTURE ONLY)'!AL$10),
IF(AND('PRINTABLE (per grading)'!H$16="EXAM", 'PRINTABLE (per grading)'!B$13="Midterm"), IF(ISERROR(SUMIF('Exam (LECTURE ONLY)'!O$20:X$20, "CLO5", 'Exam (LECTURE ONLY)'!O228:X228) / 'Exam (LECTURE ONLY)'!AM$10), "", SUMIF('Exam (LECTURE ONLY)'!O$20:X$20, "CLO5", 'Exam (LECTURE ONLY)'!O228:X228) / 'Exam (LECTURE ONLY)'!AM$10),
IF(AND('PRINTABLE (per grading)'!H$16="EXAM", 'PRINTABLE (per grading)'!B$13="Final"), IF(ISERROR(SUMIF('Exam (LECTURE ONLY)'!Z$20:AI$20, "CLO5", 'Exam (LECTURE ONLY)'!Z228:AI228) / 'Exam (LECTURE ONLY)'!AN$10), "", SUMIF('Exam (LECTURE ONLY)'!Z$20:AI$20, "CLO5", 'Exam (LECTURE ONLY)'!Z228:AI228) / 'Exam (LECTURE ONLY)'!AN$10),
IF(AND('PRINTABLE (per grading)'!H$16="OUTPUT", 'PRINTABLE (per grading)'!B$13="Prelim"), IF(ISERROR(SUMIF(OUTPUT!C$20:M$20, "CLO5", OUTPUT!C228:M228) / OUTPUT!AL$10), "", SUMIF(OUTPUT!C$20:M$20, "CLO5", OUTPUT!C228:M228) / OUTPUT!AL$10),
IF(AND('PRINTABLE (per grading)'!H$16="OUTPUT", 'PRINTABLE (per grading)'!B$13="Midterm"), IF(ISERROR(SUMIF(OUTPUT!O$20:Y$20, "CLO5", OUTPUT!O228:Y228) / OUTPUT!AM$10), "", SUMIF(OUTPUT!O$20:Y$20, "CLO5", OUTPUT!O228:Y228) / OUTPUT!AM$10),
IF(AND('PRINTABLE (per grading)'!H$16="OUTPUT", 'PRINTABLE (per grading)'!B$13="Final"), IF(ISERROR(SUMIF(OUTPUT!AA$20:AI$20, "CLO5", OUTPUT!AA228:AI228) / OUTPUT!AN$10), "", SUMIF(OUTPUT!AA$20:AI$20, "CLO5", OUTPUT!AA228:AI228) / OUTPUT!AN$10),
"")))))),"")</f>
        <v/>
      </c>
      <c r="AJ226" s="232" t="str">
        <f t="shared" si="110"/>
        <v/>
      </c>
      <c r="AK226" s="233" t="str">
        <f t="shared" si="111"/>
        <v/>
      </c>
      <c r="AL226" s="25" t="str">
        <f>IF(B226 &lt;&gt; "", IFERROR(IF(C$16 = "PRELIM", SUMIF('Database (LECTURE-RES-PRAC)'!D$14:AG$14, "CLO6", 'Database (LECTURE-RES-PRAC)'!D223:AG223) / 'Grade computation'!F$9, IF(C$16 = "MIDTERM", SUMIF('Database (LECTURE-RES-PRAC)'!AJ$14:BM$14, "CLO6", 'Database (LECTURE-RES-PRAC)'!AJ223:BM223) / 'Grade computation'!G$9, IF(C$16 = "FINAL", SUMIF('Database (LECTURE-RES-PRAC)'!BP$14:CS$14, "CLO6", 'Database (LECTURE-RES-PRAC)'!BP223:CS223) / 'Grade computation'!H$9,""))),""),"")</f>
        <v/>
      </c>
      <c r="AM226" s="232" t="str">
        <f t="shared" si="112"/>
        <v/>
      </c>
      <c r="AN226" s="25" t="str">
        <f>IF(B226 &lt;&gt; "",IF(AND('PRINTABLE (per grading)'!H$16="EXAM", 'PRINTABLE (per grading)'!B$13="Prelim"), IF(ISERROR(SUMIF('Exam (LECTURE ONLY)'!D$20:M$20, "CLO6", 'Exam (LECTURE ONLY)'!D228:M228) / 'Exam (LECTURE ONLY)'!AL$11), "", SUMIF('Exam (LECTURE ONLY)'!D$20:M$20, "CLO6", 'Exam (LECTURE ONLY)'!D228:M228) /'Exam (LECTURE ONLY)'!AL$11),
IF(AND('PRINTABLE (per grading)'!H$16="EXAM", 'PRINTABLE (per grading)'!B$13="Midterm"), IF(ISERROR(SUMIF('Exam (LECTURE ONLY)'!O$20:X$20, "CLO6", 'Exam (LECTURE ONLY)'!O228:X228) / 'Exam (LECTURE ONLY)'!AM$11), "", SUMIF('Exam (LECTURE ONLY)'!O$20:X$20, "CLO6", 'Exam (LECTURE ONLY)'!O228:X228) / 'Exam (LECTURE ONLY)'!AM$11),
IF(AND('PRINTABLE (per grading)'!H$16="EXAM", 'PRINTABLE (per grading)'!B$13="Final"), IF(ISERROR(SUMIF('Exam (LECTURE ONLY)'!Z$20:AI$20, "CLO6", 'Exam (LECTURE ONLY)'!Z228:AI228) / 'Exam (LECTURE ONLY)'!AN$11), "", SUMIF('Exam (LECTURE ONLY)'!Z$20:AI$20, "CLO6", 'Exam (LECTURE ONLY)'!Z228:AI228) / 'Exam (LECTURE ONLY)'!AN$11),
IF(AND('PRINTABLE (per grading)'!H$16="OUTPUT", 'PRINTABLE (per grading)'!B$13="Prelim"), IF(ISERROR(SUMIF(OUTPUT!C$20:M$20, "CLO6", OUTPUT!C228:M228) / OUTPUT!AL$11), "", SUMIF(OUTPUT!C$20:M$20, "CLO6", OUTPUT!C228:M228) / OUTPUT!AL$11),
IF(AND('PRINTABLE (per grading)'!H$16="OUTPUT", 'PRINTABLE (per grading)'!B$13="Midterm"), IF(ISERROR(SUMIF(OUTPUT!O$20:Y$20, "CLO6", OUTPUT!O228:Y228) / OUTPUT!AM$11), "", SUMIF(OUTPUT!O$20:Y$20, "CLO6", OUTPUT!O228:Y228) / OUTPUT!AM$11),
IF(AND('PRINTABLE (per grading)'!H$16="OUTPUT", 'PRINTABLE (per grading)'!B$13="Final"), IF(ISERROR(SUMIF(OUTPUT!AA$20:AI$20, "CLO6", OUTPUT!AA228:AI228) / OUTPUT!AN$11), "", SUMIF(OUTPUT!AA$20:AI$20, "CLO6", OUTPUT!AA228:AI228) / OUTPUT!AN$11),
"")))))),"")</f>
        <v/>
      </c>
      <c r="AO226" s="232" t="str">
        <f t="shared" si="113"/>
        <v/>
      </c>
      <c r="AP226" s="233" t="str">
        <f t="shared" si="114"/>
        <v/>
      </c>
      <c r="AQ226" s="25" t="str">
        <f>IF(B226 &lt;&gt; "", IFERROR(IF(C$16 = "PRELIM", SUMIF('Database (LECTURE-RES-PRAC)'!D$14:AG$14, "CLO7", 'Database (LECTURE-RES-PRAC)'!D223:AG223) / 'Grade computation'!F$10, IF(C$16 = "MIDTERM", SUMIF('Database (LECTURE-RES-PRAC)'!AJ$14:BM$14, "CLO7", 'Database (LECTURE-RES-PRAC)'!AJ223:BM223) / 'Grade computation'!G$10, IF(C$16 = "FINAL", SUMIF('Database (LECTURE-RES-PRAC)'!BP$14:CS$14, "CLO7", 'Database (LECTURE-RES-PRAC)'!BP223:CS223) / 'Grade computation'!H$10,""))),""),"")</f>
        <v/>
      </c>
      <c r="AR226" s="232" t="str">
        <f t="shared" si="115"/>
        <v/>
      </c>
      <c r="AS226" s="25" t="str">
        <f>IF(B226 &lt;&gt; "",IF(AND('PRINTABLE (per grading)'!H$16="EXAM", 'PRINTABLE (per grading)'!B$13="Prelim"), IF(ISERROR(SUMIF('Exam (LECTURE ONLY)'!D$20:M$20, "CLO7", 'Exam (LECTURE ONLY)'!D228:M228) / 'Exam (LECTURE ONLY)'!AL$12), "", SUMIF('Exam (LECTURE ONLY)'!D$20:M$20, "CLO7", 'Exam (LECTURE ONLY)'!D228:M228) /'Exam (LECTURE ONLY)'!AL$12),
IF(AND('PRINTABLE (per grading)'!H$16="EXAM", 'PRINTABLE (per grading)'!B$13="Midterm"), IF(ISERROR(SUMIF('Exam (LECTURE ONLY)'!O$20:X$20, "CLO7", 'Exam (LECTURE ONLY)'!O228:X228) / 'Exam (LECTURE ONLY)'!AM$12), "", SUMIF('Exam (LECTURE ONLY)'!O$20:X$20, "CLO7", 'Exam (LECTURE ONLY)'!O228:X228) / 'Exam (LECTURE ONLY)'!AM$12),
IF(AND('PRINTABLE (per grading)'!H$16="EXAM", 'PRINTABLE (per grading)'!B$13="Final"), IF(ISERROR(SUMIF('Exam (LECTURE ONLY)'!Z$20:AI$20, "CLO7", 'Exam (LECTURE ONLY)'!Z228:AI228) / 'Exam (LECTURE ONLY)'!AN$12), "", SUMIF('Exam (LECTURE ONLY)'!Z$20:AI$20, "CLO7", 'Exam (LECTURE ONLY)'!Z228:AI228) / 'Exam (LECTURE ONLY)'!AN$12),
IF(AND('PRINTABLE (per grading)'!H$16="OUTPUT", 'PRINTABLE (per grading)'!B$13="Prelim"), IF(ISERROR(SUMIF(OUTPUT!C$20:M$20, "CLO7", OUTPUT!C228:M228) / OUTPUT!AL$12), "", SUMIF(OUTPUT!C$20:M$20, "CLO7", OUTPUT!C228:M228) / OUTPUT!AL$12),
IF(AND('PRINTABLE (per grading)'!H$16="OUTPUT", 'PRINTABLE (per grading)'!B$13="Midterm"), IF(ISERROR(SUMIF(OUTPUT!O$20:Y$20, "CLO7", OUTPUT!O228:Y228) / OUTPUT!AM$12), "", SUMIF(OUTPUT!O$20:Y$20, "CLO7", OUTPUT!O228:Y228) / OUTPUT!AM$12),
IF(AND('PRINTABLE (per grading)'!H$16="OUTPUT", 'PRINTABLE (per grading)'!B$13="Final"), IF(ISERROR(SUMIF(OUTPUT!AA$20:AI$20, "CLO7", OUTPUT!AA228:AI228) / OUTPUT!AN$12), "", SUMIF(OUTPUT!AA$20:AI$20, "CLO7", OUTPUT!AA228:AI228) / OUTPUT!AN$12),
"")))))),"")</f>
        <v/>
      </c>
      <c r="AT226" s="232" t="str">
        <f t="shared" si="116"/>
        <v/>
      </c>
      <c r="AU226" s="233" t="str">
        <f t="shared" si="117"/>
        <v/>
      </c>
      <c r="AV226" s="25" t="str">
        <f>IF(B226 &lt;&gt; "", IFERROR(IF(C$16 = "PRELIM", SUMIF('Database (LECTURE-RES-PRAC)'!D$14:AG$14, "CLO8", 'Database (LECTURE-RES-PRAC)'!D223:AG223) / 'Grade computation'!F$11, IF(C$16 = "MIDTERM", SUMIF('Database (LECTURE-RES-PRAC)'!AJ$14:BM$14, "CLO8", 'Database (LECTURE-RES-PRAC)'!AJ223:BM223) / 'Grade computation'!G$11, IF(C$16 = "FINAL", SUMIF('Database (LECTURE-RES-PRAC)'!BP$14:CS$14, "CLO8", 'Database (LECTURE-RES-PRAC)'!BP223:CS223) / 'Grade computation'!H$11,""))),""),"")</f>
        <v/>
      </c>
      <c r="AW226" s="232" t="str">
        <f t="shared" si="118"/>
        <v/>
      </c>
      <c r="AX226" s="25" t="str">
        <f>IF(B226 &lt;&gt; "",IF(AND('PRINTABLE (per grading)'!H$16="EXAM", 'PRINTABLE (per grading)'!B$13="Prelim"), IF(ISERROR(SUMIF('Exam (LECTURE ONLY)'!D$20:M$20, "CLO8", 'Exam (LECTURE ONLY)'!D228:M228) / 'Exam (LECTURE ONLY)'!AL$13), "", SUMIF('Exam (LECTURE ONLY)'!D$20:M$20, "CLO8", 'Exam (LECTURE ONLY)'!D228:M228) /'Exam (LECTURE ONLY)'!AL$13),
IF(AND('PRINTABLE (per grading)'!H$16="EXAM", 'PRINTABLE (per grading)'!B$13="Midterm"), IF(ISERROR(SUMIF('Exam (LECTURE ONLY)'!O$20:X$20, "CLO8", 'Exam (LECTURE ONLY)'!O228:X228) / 'Exam (LECTURE ONLY)'!AM$13), "", SUMIF('Exam (LECTURE ONLY)'!O$20:X$20, "CLO8", 'Exam (LECTURE ONLY)'!O228:X228) / 'Exam (LECTURE ONLY)'!AM$13),
IF(AND('PRINTABLE (per grading)'!H$16="EXAM", 'PRINTABLE (per grading)'!B$13="Final"), IF(ISERROR(SUMIF('Exam (LECTURE ONLY)'!Z$20:AI$20, "CLO8", 'Exam (LECTURE ONLY)'!Z228:AI228) / 'Exam (LECTURE ONLY)'!AN$13), "", SUMIF('Exam (LECTURE ONLY)'!Z$20:AI$20, "CLO8", 'Exam (LECTURE ONLY)'!Z228:AI228) / 'Exam (LECTURE ONLY)'!AN$13),
IF(AND('PRINTABLE (per grading)'!H$16="OUTPUT", 'PRINTABLE (per grading)'!B$13="Prelim"), IF(ISERROR(SUMIF(OUTPUT!C$20:M$20, "CLO8", OUTPUT!C228:M228) / OUTPUT!AL$13), "", SUMIF(OUTPUT!C$20:M$20, "CLO8", OUTPUT!C228:M228) / OUTPUT!AL$13),
IF(AND('PRINTABLE (per grading)'!H$16="OUTPUT", 'PRINTABLE (per grading)'!B$13="Midterm"), IF(ISERROR(SUMIF(OUTPUT!O$20:Y$20, "CLO8", OUTPUT!O228:Y228) / OUTPUT!AM$13), "", SUMIF(OUTPUT!O$20:Y$20, "CLO8", OUTPUT!O228:Y228) / OUTPUT!AM$13),
IF(AND('PRINTABLE (per grading)'!H$16="OUTPUT", 'PRINTABLE (per grading)'!B$13="Final"), IF(ISERROR(SUMIF(OUTPUT!AA$20:AI$20, "CLO8", OUTPUT!AA228:AI228) / OUTPUT!AN$13), "", SUMIF(OUTPUT!AA$20:AI$20, "CLO8", OUTPUT!AA228:AI228) / OUTPUT!AN$13),
"")))))),"")</f>
        <v/>
      </c>
      <c r="AY226" s="232" t="str">
        <f t="shared" si="119"/>
        <v/>
      </c>
      <c r="AZ226" s="233" t="str">
        <f t="shared" si="120"/>
        <v/>
      </c>
      <c r="BA226" s="25" t="str">
        <f>IF(B226 &lt;&gt; "", IFERROR(IF(C$16 = "PRELIM", SUMIF('Database (LECTURE-RES-PRAC)'!D$14:AG$14, "CLO9", 'Database (LECTURE-RES-PRAC)'!D223:AG223) / 'Grade computation'!F$12, IF(C$16 = "MIDTERM", SUMIF('Database (LECTURE-RES-PRAC)'!AJ$14:BM$14, "CLO9", 'Database (LECTURE-RES-PRAC)'!AJ223:BM223) / 'Grade computation'!G$12, IF(C$16 = "FINAL", SUMIF('Database (LECTURE-RES-PRAC)'!BP$14:CS$14, "CLO9", 'Database (LECTURE-RES-PRAC)'!BP223:CS223) / 'Grade computation'!H$12,""))),""),"")</f>
        <v/>
      </c>
      <c r="BB226" s="232" t="str">
        <f t="shared" si="121"/>
        <v/>
      </c>
      <c r="BC226" s="25" t="str">
        <f>IF(B226 &lt;&gt; "",IF(AND('PRINTABLE (per grading)'!H$16="EXAM", 'PRINTABLE (per grading)'!B$13="Prelim"), IF(ISERROR(SUMIF('Exam (LECTURE ONLY)'!D$20:M$20, "CLO9", 'Exam (LECTURE ONLY)'!D228:M228) / 'Exam (LECTURE ONLY)'!AL$14), "", SUMIF('Exam (LECTURE ONLY)'!D$20:M$20, "CLO9", 'Exam (LECTURE ONLY)'!D228:M228) /'Exam (LECTURE ONLY)'!AL$14),
IF(AND('PRINTABLE (per grading)'!H$16="EXAM", 'PRINTABLE (per grading)'!B$13="Midterm"), IF(ISERROR(SUMIF('Exam (LECTURE ONLY)'!O$20:X$20, "CLO9", 'Exam (LECTURE ONLY)'!O228:X228) / 'Exam (LECTURE ONLY)'!AM$14), "", SUMIF('Exam (LECTURE ONLY)'!O$20:X$20, "CLO9", 'Exam (LECTURE ONLY)'!O228:X228) / 'Exam (LECTURE ONLY)'!AM$14),
IF(AND('PRINTABLE (per grading)'!H$16="EXAM", 'PRINTABLE (per grading)'!B$13="Final"), IF(ISERROR(SUMIF('Exam (LECTURE ONLY)'!Z$20:AI$20, "CLO9", 'Exam (LECTURE ONLY)'!Z228:AI228) / 'Exam (LECTURE ONLY)'!AN$14), "", SUMIF('Exam (LECTURE ONLY)'!Z$20:AI$20, "CLO9", 'Exam (LECTURE ONLY)'!Z228:AI228) / 'Exam (LECTURE ONLY)'!AN$14),
IF(AND('PRINTABLE (per grading)'!H$16="OUTPUT", 'PRINTABLE (per grading)'!B$13="Prelim"), IF(ISERROR(SUMIF(OUTPUT!C$20:M$20, "CLO9", OUTPUT!C228:M228) / OUTPUT!AL$14), "", SUMIF(OUTPUT!C$20:M$20, "CLO9", OUTPUT!C228:M228) / OUTPUT!AL$14),
IF(AND('PRINTABLE (per grading)'!H$16="OUTPUT", 'PRINTABLE (per grading)'!B$13="Midterm"), IF(ISERROR(SUMIF(OUTPUT!O$20:Y$20, "CLO9", OUTPUT!O228:Y228) / OUTPUT!AM$14), "", SUMIF(OUTPUT!O$20:Y$20, "CLO9", OUTPUT!O228:Y228) / OUTPUT!AM$14),
IF(AND('PRINTABLE (per grading)'!H$16="OUTPUT", 'PRINTABLE (per grading)'!B$13="Final"), IF(ISERROR(SUMIF(OUTPUT!AA$20:AI$20, "CLO9", OUTPUT!AA228:AI228) / OUTPUT!AN$14), "", SUMIF(OUTPUT!AA$20:AI$20, "CLO9", OUTPUT!AA228:AI228) / OUTPUT!AN$14),
"")))))),"")</f>
        <v/>
      </c>
      <c r="BD226" s="232" t="str">
        <f t="shared" si="122"/>
        <v/>
      </c>
      <c r="BE226" s="233" t="str">
        <f t="shared" si="123"/>
        <v/>
      </c>
      <c r="BF226" s="25" t="str">
        <f>IF(B226 &lt;&gt; "", IFERROR(IF(C$16 = "PRELIM", SUMIF('Database (LECTURE-RES-PRAC)'!D$14:AG$14, "CLO10", 'Database (LECTURE-RES-PRAC)'!D223:AG223) / 'Grade computation'!F$13, IF(C$16 = "MIDTERM", SUMIF('Database (LECTURE-RES-PRAC)'!AJ$14:BM$14, "CLO10", 'Database (LECTURE-RES-PRAC)'!AJ223:BM223) / 'Grade computation'!G$13, IF(C$16 = "FINAL", SUMIF('Database (LECTURE-RES-PRAC)'!BP$14:CS$14, "CLO10", 'Database (LECTURE-RES-PRAC)'!BP223:CS223) / 'Grade computation'!H$13,""))),""),"")</f>
        <v/>
      </c>
      <c r="BG226" s="232" t="str">
        <f t="shared" si="124"/>
        <v/>
      </c>
      <c r="BH226" s="25" t="str">
        <f>IF(B226 &lt;&gt; "",IF(AND('PRINTABLE (per grading)'!H$16="EXAM", 'PRINTABLE (per grading)'!B$13="Prelim"), IF(ISERROR(SUMIF('Exam (LECTURE ONLY)'!D$20:M$20, "CLO10", 'Exam (LECTURE ONLY)'!D228:M228) / 'Exam (LECTURE ONLY)'!AL$15), "", SUMIF('Exam (LECTURE ONLY)'!D$20:M$20, "CLO10", 'Exam (LECTURE ONLY)'!D228:M228) /'Exam (LECTURE ONLY)'!AL$15),
IF(AND('PRINTABLE (per grading)'!H$16="EXAM", 'PRINTABLE (per grading)'!B$13="Midterm"), IF(ISERROR(SUMIF('Exam (LECTURE ONLY)'!O$20:X$20, "CLO10", 'Exam (LECTURE ONLY)'!O228:X228) / 'Exam (LECTURE ONLY)'!AM$15), "", SUMIF('Exam (LECTURE ONLY)'!O$20:X$20, "CLO10", 'Exam (LECTURE ONLY)'!O228:X228) / 'Exam (LECTURE ONLY)'!AM$15),
IF(AND('PRINTABLE (per grading)'!H$16="EXAM", 'PRINTABLE (per grading)'!B$13="Final"), IF(ISERROR(SUMIF('Exam (LECTURE ONLY)'!Z$20:AI$20, "CLO10", 'Exam (LECTURE ONLY)'!Z228:AI228) / 'Exam (LECTURE ONLY)'!AN$15), "", SUMIF('Exam (LECTURE ONLY)'!Z$20:AI$20, "CLO10", 'Exam (LECTURE ONLY)'!Z228:AI228) / 'Exam (LECTURE ONLY)'!AN$15),
IF(AND('PRINTABLE (per grading)'!H$16="OUTPUT", 'PRINTABLE (per grading)'!B$13="Prelim"), IF(ISERROR(SUMIF(OUTPUT!C$20:M$20, "CLO10", OUTPUT!C228:M228) / OUTPUT!AL$15), "", SUMIF(OUTPUT!C$20:M$20, "CLO10", OUTPUT!C228:M228) / OUTPUT!AL$15),
IF(AND('PRINTABLE (per grading)'!H$16="OUTPUT", 'PRINTABLE (per grading)'!B$13="Midterm"), IF(ISERROR(SUMIF(OUTPUT!O$20:Y$20, "CLO10", OUTPUT!O228:Y228) / OUTPUT!AM$15), "", SUMIF(OUTPUT!O$20:Y$20, "CLO10", OUTPUT!O228:Y228) / OUTPUT!AM$15),
IF(AND('PRINTABLE (per grading)'!H$16="OUTPUT", 'PRINTABLE (per grading)'!B$13="Final"), IF(ISERROR(SUMIF(OUTPUT!AA$20:AI$20, "CLO10", OUTPUT!AA228:AI228) / OUTPUT!AN$15), "", SUMIF(OUTPUT!AA$20:AI$20, "CLO10", OUTPUT!AA228:AI228) / OUTPUT!AN$15),
"")))))),"")</f>
        <v/>
      </c>
      <c r="BI226" s="232" t="str">
        <f t="shared" si="125"/>
        <v/>
      </c>
      <c r="BJ226" s="233" t="str">
        <f t="shared" si="126"/>
        <v/>
      </c>
      <c r="BK226" s="2"/>
    </row>
    <row r="227" spans="1:63" ht="20.100000000000001" customHeight="1">
      <c r="A227" s="118" t="str">
        <f>IF(ISBLANK('Database (LECTURE-RES-PRAC)'!A224),"",'Database (LECTURE-RES-PRAC)'!A224)</f>
        <v/>
      </c>
      <c r="B227" s="119" t="str">
        <f>IF(ISBLANK('Database (LECTURE-RES-PRAC)'!B224),"",'Database (LECTURE-RES-PRAC)'!B224)</f>
        <v/>
      </c>
      <c r="C227" s="134" t="str">
        <f>IF(B227&lt;&gt;"",IF(C$16="PRELIM",'Grade computation'!C227, IF(C$16="MIDTERM",'Grade computation'!K227, IF(C$16="FINAL",'Grade computation'!S227,""))),"")</f>
        <v/>
      </c>
      <c r="D227" s="135" t="str">
        <f t="shared" si="1"/>
        <v/>
      </c>
      <c r="E227" s="134" t="str">
        <f>IF(B227&lt;&gt;"", IF(C$16="PRELIM",'Grade computation'!E227, IF(C$16="MIDTERM",'Grade computation'!M227, IF(C$16="FINAL",'Grade computation'!U227,""))),"")</f>
        <v/>
      </c>
      <c r="F227" s="136" t="str">
        <f t="shared" si="2"/>
        <v/>
      </c>
      <c r="G227" s="137" t="str">
        <f t="shared" si="3"/>
        <v/>
      </c>
      <c r="H227" s="207" t="str">
        <f>IF(B227&lt;&gt;"",IF(C$16="PRELIM", 'Grade computation'!H227, IF(C$16="MIDTERM", 'Grade computation'!P227, IF(C$16="FINAL",'Grade computation'!X227, ""))),"")</f>
        <v/>
      </c>
      <c r="I227" s="137" t="str">
        <f t="shared" si="4"/>
        <v/>
      </c>
      <c r="J227" s="139" t="str">
        <f t="shared" si="5"/>
        <v/>
      </c>
      <c r="K227" s="377" t="str">
        <f t="shared" si="6"/>
        <v/>
      </c>
      <c r="L227" s="434"/>
      <c r="M227" s="25" t="str">
        <f>IF(B227 &lt;&gt; "", IFERROR(IF(C$16 = "PRELIM", SUMIF('Database (LECTURE-RES-PRAC)'!D$14:AG$14, "CLO1", 'Database (LECTURE-RES-PRAC)'!D224:AG224) / 'Grade computation'!F$4, IF(C$16 = "MIDTERM", SUMIF('Database (LECTURE-RES-PRAC)'!AJ$14:BM$14, "CLO1", 'Database (LECTURE-RES-PRAC)'!AJ224:BM224) / 'Grade computation'!G$4, IF(C$16 = "FINAL", SUMIF('Database (LECTURE-RES-PRAC)'!BP$14:CS$14, "CLO1", 'Database (LECTURE-RES-PRAC)'!BP224:CS224) / 'Grade computation'!H$4,""))),""),"")</f>
        <v/>
      </c>
      <c r="N227" s="232" t="str">
        <f t="shared" si="97"/>
        <v/>
      </c>
      <c r="O227" s="25" t="str">
        <f>IF(B227 &lt;&gt; "",IF(AND('PRINTABLE (per grading)'!H$16="EXAM", 'PRINTABLE (per grading)'!B$13="Prelim"), IF(ISERROR(SUMIF('Exam (LECTURE ONLY)'!D$20:M$20, "CLO1", 'Exam (LECTURE ONLY)'!D229:M229) / 'Exam (LECTURE ONLY)'!AL$6), "", SUMIF('Exam (LECTURE ONLY)'!D$20:M$20, "CLO1", 'Exam (LECTURE ONLY)'!D229:M229) /'Exam (LECTURE ONLY)'!AL$6),
IF(AND('PRINTABLE (per grading)'!H$16="EXAM", 'PRINTABLE (per grading)'!B$13="Midterm"), IF(ISERROR(SUMIF('Exam (LECTURE ONLY)'!O$20:X$20, "CLO1", 'Exam (LECTURE ONLY)'!O229:X229) / 'Exam (LECTURE ONLY)'!AM$6), "", SUMIF('Exam (LECTURE ONLY)'!O$20:X$20, "CLO1", 'Exam (LECTURE ONLY)'!O229:X229) / 'Exam (LECTURE ONLY)'!AM$6),
IF(AND('PRINTABLE (per grading)'!H$16="EXAM", 'PRINTABLE (per grading)'!B$13="Final"), IF(ISERROR(SUMIF('Exam (LECTURE ONLY)'!Z$20:AI$20, "CLO1", 'Exam (LECTURE ONLY)'!Z229:AI229) / 'Exam (LECTURE ONLY)'!AN$6), "", SUMIF('Exam (LECTURE ONLY)'!Z$20:AI$20, "CLO1", 'Exam (LECTURE ONLY)'!Z229:AI229) / 'Exam (LECTURE ONLY)'!AN$6),
IF(AND('PRINTABLE (per grading)'!H$16="OUTPUT", 'PRINTABLE (per grading)'!B$13="Prelim"), IF(ISERROR(SUMIF(OUTPUT!C$20:M$20, "CLO1", OUTPUT!C229:M229) / OUTPUT!AL$6), "", SUMIF(OUTPUT!C$20:M$20, "CLO1", OUTPUT!C229:M229) / OUTPUT!AL$6),
IF(AND('PRINTABLE (per grading)'!H$16="OUTPUT", 'PRINTABLE (per grading)'!B$13="Midterm"), IF(ISERROR(SUMIF(OUTPUT!O$20:Y$20, "CLO1", OUTPUT!O229:Y229) / OUTPUT!AM$6), "", SUMIF(OUTPUT!O$20:Y$20, "CLO1", OUTPUT!O229:Y229) / OUTPUT!AM$6),
IF(AND('PRINTABLE (per grading)'!H$16="OUTPUT", 'PRINTABLE (per grading)'!B$13="Final"), IF(ISERROR(SUMIF(OUTPUT!AA$20:AI$20, "CLO1", OUTPUT!AA229:AI229) / OUTPUT!AN$6), "", SUMIF(OUTPUT!AA$20:AI$20, "CLO1", OUTPUT!AA229:AI229) / OUTPUT!AN$6),
"")))))),"")</f>
        <v/>
      </c>
      <c r="P227" s="232" t="str">
        <f t="shared" si="98"/>
        <v/>
      </c>
      <c r="Q227" s="233" t="str">
        <f t="shared" si="99"/>
        <v/>
      </c>
      <c r="R227" s="25" t="str">
        <f>IF(B227 &lt;&gt; "", IFERROR(IF(C$16 = "PRELIM", SUMIF('Database (LECTURE-RES-PRAC)'!D$14:AG$14, "CLO2", 'Database (LECTURE-RES-PRAC)'!D224:AG224) / 'Grade computation'!F$5, IF(C$16 = "MIDTERM", SUMIF('Database (LECTURE-RES-PRAC)'!AJ$14:BM$14, "CLO2", 'Database (LECTURE-RES-PRAC)'!AJ224:BM224) / 'Grade computation'!G$5, IF(C$16 = "FINAL", SUMIF('Database (LECTURE-RES-PRAC)'!BP$14:CS$14, "CLO2", 'Database (LECTURE-RES-PRAC)'!BP224:CS224) / 'Grade computation'!H$5,""))),""),"")</f>
        <v/>
      </c>
      <c r="S227" s="232" t="str">
        <f t="shared" si="100"/>
        <v/>
      </c>
      <c r="T227" s="25" t="str">
        <f>IF(B227 &lt;&gt; "",IF(AND('PRINTABLE (per grading)'!H$16="EXAM", 'PRINTABLE (per grading)'!B$13="Prelim"), IF(ISERROR(SUMIF('Exam (LECTURE ONLY)'!D$20:M$20, "CLO2", 'Exam (LECTURE ONLY)'!D229:M229) / 'Exam (LECTURE ONLY)'!AL$7), "", SUMIF('Exam (LECTURE ONLY)'!D$20:M$20, "CLO2", 'Exam (LECTURE ONLY)'!D229:M229) /'Exam (LECTURE ONLY)'!AL$7),
IF(AND('PRINTABLE (per grading)'!H$16="EXAM", 'PRINTABLE (per grading)'!B$13="Midterm"), IF(ISERROR(SUMIF('Exam (LECTURE ONLY)'!O$20:X$20, "CLO2", 'Exam (LECTURE ONLY)'!O229:X229) / 'Exam (LECTURE ONLY)'!AM$7), "", SUMIF('Exam (LECTURE ONLY)'!O$20:X$20, "CLO2", 'Exam (LECTURE ONLY)'!O229:X229) / 'Exam (LECTURE ONLY)'!AM$7),
IF(AND('PRINTABLE (per grading)'!H$16="EXAM", 'PRINTABLE (per grading)'!B$13="Final"), IF(ISERROR(SUMIF('Exam (LECTURE ONLY)'!Z$20:AI$20, "CLO2", 'Exam (LECTURE ONLY)'!Z229:AI229) / 'Exam (LECTURE ONLY)'!AN$7), "", SUMIF('Exam (LECTURE ONLY)'!Z$20:AI$20, "CLO2", 'Exam (LECTURE ONLY)'!Z229:AI229) / 'Exam (LECTURE ONLY)'!AN$7),
IF(AND('PRINTABLE (per grading)'!H$16="OUTPUT", 'PRINTABLE (per grading)'!B$13="Prelim"), IF(ISERROR(SUMIF(OUTPUT!C$20:M$20, "CLO2", OUTPUT!C229:M229) / OUTPUT!AL$7), "", SUMIF(OUTPUT!C$20:M$20, "CLO2", OUTPUT!C229:M229) / OUTPUT!AL$7),
IF(AND('PRINTABLE (per grading)'!H$16="OUTPUT", 'PRINTABLE (per grading)'!B$13="Midterm"), IF(ISERROR(SUMIF(OUTPUT!O$20:Y$20, "CLO2", OUTPUT!O229:Y229) / OUTPUT!AM$7), "", SUMIF(OUTPUT!O$20:Y$20, "CLO2", OUTPUT!O229:Y229) / OUTPUT!AM$7),
IF(AND('PRINTABLE (per grading)'!H$16="OUTPUT", 'PRINTABLE (per grading)'!B$13="Final"), IF(ISERROR(SUMIF(OUTPUT!AA$20:AI$20, "CLO2", OUTPUT!AA229:AI229) / OUTPUT!AN$7), "", SUMIF(OUTPUT!AA$20:AI$20, "CLO2", OUTPUT!AA229:AI229) / OUTPUT!AN$7),
"")))))),"")</f>
        <v/>
      </c>
      <c r="U227" s="232" t="str">
        <f t="shared" si="101"/>
        <v/>
      </c>
      <c r="V227" s="233" t="str">
        <f t="shared" si="102"/>
        <v/>
      </c>
      <c r="W227" s="25" t="str">
        <f>IF(B227 &lt;&gt; "", IFERROR(IF(C$16 = "PRELIM", SUMIF('Database (LECTURE-RES-PRAC)'!D$14:AG$14, "CLO3", 'Database (LECTURE-RES-PRAC)'!D224:AG224) / 'Grade computation'!F$6, IF(C$16 = "MIDTERM", SUMIF('Database (LECTURE-RES-PRAC)'!AJ$14:BM$14, "CLO3", 'Database (LECTURE-RES-PRAC)'!AJ224:BM224) / 'Grade computation'!G$6, IF(C$16 = "FINAL", SUMIF('Database (LECTURE-RES-PRAC)'!BP$14:CS$14, "CLO3", 'Database (LECTURE-RES-PRAC)'!BP224:CS224) / 'Grade computation'!H$6,""))),""),"")</f>
        <v/>
      </c>
      <c r="X227" s="232" t="str">
        <f t="shared" si="103"/>
        <v/>
      </c>
      <c r="Y227" s="25" t="str">
        <f>IF(B227 &lt;&gt; "",IF(AND('PRINTABLE (per grading)'!H$16="EXAM", 'PRINTABLE (per grading)'!B$13="Prelim"), IF(ISERROR(SUMIF('Exam (LECTURE ONLY)'!D$20:M$20, "CLO3", 'Exam (LECTURE ONLY)'!D229:M229) / 'Exam (LECTURE ONLY)'!AL$8), "", SUMIF('Exam (LECTURE ONLY)'!D$20:M$20, "CLO3", 'Exam (LECTURE ONLY)'!D229:M229) /'Exam (LECTURE ONLY)'!AL$8),
IF(AND('PRINTABLE (per grading)'!H$16="EXAM", 'PRINTABLE (per grading)'!B$13="Midterm"), IF(ISERROR(SUMIF('Exam (LECTURE ONLY)'!O$20:X$20, "CLO3", 'Exam (LECTURE ONLY)'!O229:X229) / 'Exam (LECTURE ONLY)'!AM$8), "", SUMIF('Exam (LECTURE ONLY)'!O$20:X$20, "CLO3", 'Exam (LECTURE ONLY)'!O229:X229) / 'Exam (LECTURE ONLY)'!AM$8),
IF(AND('PRINTABLE (per grading)'!H$16="EXAM", 'PRINTABLE (per grading)'!B$13="Final"), IF(ISERROR(SUMIF('Exam (LECTURE ONLY)'!Z$20:AI$20, "CLO3", 'Exam (LECTURE ONLY)'!Z229:AI229) / 'Exam (LECTURE ONLY)'!AN$8), "", SUMIF('Exam (LECTURE ONLY)'!Z$20:AI$20, "CLO3", 'Exam (LECTURE ONLY)'!Z229:AI229) / 'Exam (LECTURE ONLY)'!AN$8),
IF(AND('PRINTABLE (per grading)'!H$16="OUTPUT", 'PRINTABLE (per grading)'!B$13="Prelim"), IF(ISERROR(SUMIF(OUTPUT!C$20:M$20, "CLO3", OUTPUT!C229:M229) / OUTPUT!AL$8), "", SUMIF(OUTPUT!C$20:M$20, "CLO3", OUTPUT!C229:M229) / OUTPUT!AL$8),
IF(AND('PRINTABLE (per grading)'!H$16="OUTPUT", 'PRINTABLE (per grading)'!B$13="Midterm"), IF(ISERROR(SUMIF(OUTPUT!O$20:Y$20, "CLO3", OUTPUT!O229:Y229) / OUTPUT!AM$8), "", SUMIF(OUTPUT!O$20:Y$20, "CLO3", OUTPUT!O229:Y229) / OUTPUT!AM$8),
IF(AND('PRINTABLE (per grading)'!H$16="OUTPUT", 'PRINTABLE (per grading)'!B$13="Final"), IF(ISERROR(SUMIF(OUTPUT!AA$20:AI$20, "CLO3", OUTPUT!AA229:AI229) / OUTPUT!AN$8), "", SUMIF(OUTPUT!AA$20:AI$20, "CLO3", OUTPUT!AA229:AI229) / OUTPUT!AN$8),
"" )))))),"")</f>
        <v/>
      </c>
      <c r="Z227" s="232" t="str">
        <f t="shared" si="104"/>
        <v/>
      </c>
      <c r="AA227" s="233" t="str">
        <f t="shared" si="105"/>
        <v/>
      </c>
      <c r="AB227" s="25" t="str">
        <f>IF(B227 &lt;&gt; "", IFERROR(IF(C$16 = "PRELIM", SUMIF('Database (LECTURE-RES-PRAC)'!D$14:AG$14, "CLO4", 'Database (LECTURE-RES-PRAC)'!D224:AG224) / 'Grade computation'!F$7, IF(C$16 = "MIDTERM", SUMIF('Database (LECTURE-RES-PRAC)'!AJ$14:BM$14, "CLO4", 'Database (LECTURE-RES-PRAC)'!AJ224:BM224) / 'Grade computation'!G$7, IF(C$16 = "FINAL", SUMIF('Database (LECTURE-RES-PRAC)'!BP$14:CS$14, "CLO4", 'Database (LECTURE-RES-PRAC)'!BP224:CS224) / 'Grade computation'!H$7,""))),""),"")</f>
        <v/>
      </c>
      <c r="AC227" s="232" t="str">
        <f t="shared" si="106"/>
        <v/>
      </c>
      <c r="AD227" s="25" t="str">
        <f>IF(B227 &lt;&gt; "",IF(AND('PRINTABLE (per grading)'!H$16="EXAM", 'PRINTABLE (per grading)'!B$13="Prelim"), IF(ISERROR(SUMIF('Exam (LECTURE ONLY)'!D$20:M$20, "CLO4", 'Exam (LECTURE ONLY)'!D229:M229) / 'Exam (LECTURE ONLY)'!AL$9), "", SUMIF('Exam (LECTURE ONLY)'!D$20:M$20, "CLO4", 'Exam (LECTURE ONLY)'!D229:M229) /'Exam (LECTURE ONLY)'!AL$9),
IF(AND('PRINTABLE (per grading)'!H$16="EXAM", 'PRINTABLE (per grading)'!B$13="Midterm"), IF(ISERROR(SUMIF('Exam (LECTURE ONLY)'!O$20:X$20, "CLO4", 'Exam (LECTURE ONLY)'!O229:X229) / 'Exam (LECTURE ONLY)'!AM$9), "", SUMIF('Exam (LECTURE ONLY)'!O$20:X$20, "CLO4", 'Exam (LECTURE ONLY)'!O229:X229) / 'Exam (LECTURE ONLY)'!AM$9),
IF(AND('PRINTABLE (per grading)'!H$16="EXAM", 'PRINTABLE (per grading)'!B$13="Final"), IF(ISERROR(SUMIF('Exam (LECTURE ONLY)'!Z$20:AI$20, "CLO4", 'Exam (LECTURE ONLY)'!Z229:AI229) / 'Exam (LECTURE ONLY)'!AN$9), "", SUMIF('Exam (LECTURE ONLY)'!Z$20:AI$20, "CLO4", 'Exam (LECTURE ONLY)'!Z229:AI229) / 'Exam (LECTURE ONLY)'!AN$9),
IF(AND('PRINTABLE (per grading)'!H$16="OUTPUT", 'PRINTABLE (per grading)'!B$13="Prelim"), IF(ISERROR(SUMIF(OUTPUT!C$20:M$20, "CLO4", OUTPUT!C229:M229) / OUTPUT!AL$9), "", SUMIF(OUTPUT!C$20:M$20, "CLO4", OUTPUT!C229:M229) / OUTPUT!AL$9),
IF(AND('PRINTABLE (per grading)'!H$16="OUTPUT", 'PRINTABLE (per grading)'!B$13="Midterm"), IF(ISERROR(SUMIF(OUTPUT!O$20:Y$20, "CLO4", OUTPUT!O229:Y229) / OUTPUT!AM$9), "", SUMIF(OUTPUT!O$20:Y$20, "CLO4", OUTPUT!O229:Y229) / OUTPUT!AM$9),
IF(AND('PRINTABLE (per grading)'!H$16="OUTPUT", 'PRINTABLE (per grading)'!B$13="Final"), IF(ISERROR(SUMIF(OUTPUT!AA$20:AI$20, "CLO4", OUTPUT!AA229:AI229) / OUTPUT!AN$9), "", SUMIF(OUTPUT!AA$20:AI$20, "CLO4", OUTPUT!AA229:AI229) / OUTPUT!AN$9),
"")))))),"")</f>
        <v/>
      </c>
      <c r="AE227" s="232" t="str">
        <f t="shared" si="107"/>
        <v/>
      </c>
      <c r="AF227" s="233" t="str">
        <f t="shared" si="108"/>
        <v/>
      </c>
      <c r="AG227" s="25" t="str">
        <f>IF(B227 &lt;&gt; "", IFERROR(IF(C$16 = "PRELIM", SUMIF('Database (LECTURE-RES-PRAC)'!D$14:AG$14, "CLO5", 'Database (LECTURE-RES-PRAC)'!D224:AG224) / 'Grade computation'!F$8, IF(C$16 = "MIDTERM", SUMIF('Database (LECTURE-RES-PRAC)'!AJ$14:BM$14, "CLO5", 'Database (LECTURE-RES-PRAC)'!AJ224:BM224) / 'Grade computation'!G$8, IF(C$16 = "FINAL", SUMIF('Database (LECTURE-RES-PRAC)'!BP$14:CS$14, "CLO5", 'Database (LECTURE-RES-PRAC)'!BP224:CS224) / 'Grade computation'!H$8,""))),""),"")</f>
        <v/>
      </c>
      <c r="AH227" s="232" t="str">
        <f t="shared" si="109"/>
        <v/>
      </c>
      <c r="AI227" s="25" t="str">
        <f>IF(B227 &lt;&gt; "",IF(AND('PRINTABLE (per grading)'!H$16="EXAM", 'PRINTABLE (per grading)'!B$13="Prelim"), IF(ISERROR(SUMIF('Exam (LECTURE ONLY)'!D$20:M$20, "CLO5", 'Exam (LECTURE ONLY)'!D229:M229) / 'Exam (LECTURE ONLY)'!AL$10), "", SUMIF('Exam (LECTURE ONLY)'!D$20:M$20, "CLO5", 'Exam (LECTURE ONLY)'!D229:M229) /'Exam (LECTURE ONLY)'!AL$10),
IF(AND('PRINTABLE (per grading)'!H$16="EXAM", 'PRINTABLE (per grading)'!B$13="Midterm"), IF(ISERROR(SUMIF('Exam (LECTURE ONLY)'!O$20:X$20, "CLO5", 'Exam (LECTURE ONLY)'!O229:X229) / 'Exam (LECTURE ONLY)'!AM$10), "", SUMIF('Exam (LECTURE ONLY)'!O$20:X$20, "CLO5", 'Exam (LECTURE ONLY)'!O229:X229) / 'Exam (LECTURE ONLY)'!AM$10),
IF(AND('PRINTABLE (per grading)'!H$16="EXAM", 'PRINTABLE (per grading)'!B$13="Final"), IF(ISERROR(SUMIF('Exam (LECTURE ONLY)'!Z$20:AI$20, "CLO5", 'Exam (LECTURE ONLY)'!Z229:AI229) / 'Exam (LECTURE ONLY)'!AN$10), "", SUMIF('Exam (LECTURE ONLY)'!Z$20:AI$20, "CLO5", 'Exam (LECTURE ONLY)'!Z229:AI229) / 'Exam (LECTURE ONLY)'!AN$10),
IF(AND('PRINTABLE (per grading)'!H$16="OUTPUT", 'PRINTABLE (per grading)'!B$13="Prelim"), IF(ISERROR(SUMIF(OUTPUT!C$20:M$20, "CLO5", OUTPUT!C229:M229) / OUTPUT!AL$10), "", SUMIF(OUTPUT!C$20:M$20, "CLO5", OUTPUT!C229:M229) / OUTPUT!AL$10),
IF(AND('PRINTABLE (per grading)'!H$16="OUTPUT", 'PRINTABLE (per grading)'!B$13="Midterm"), IF(ISERROR(SUMIF(OUTPUT!O$20:Y$20, "CLO5", OUTPUT!O229:Y229) / OUTPUT!AM$10), "", SUMIF(OUTPUT!O$20:Y$20, "CLO5", OUTPUT!O229:Y229) / OUTPUT!AM$10),
IF(AND('PRINTABLE (per grading)'!H$16="OUTPUT", 'PRINTABLE (per grading)'!B$13="Final"), IF(ISERROR(SUMIF(OUTPUT!AA$20:AI$20, "CLO5", OUTPUT!AA229:AI229) / OUTPUT!AN$10), "", SUMIF(OUTPUT!AA$20:AI$20, "CLO5", OUTPUT!AA229:AI229) / OUTPUT!AN$10),
"")))))),"")</f>
        <v/>
      </c>
      <c r="AJ227" s="232" t="str">
        <f t="shared" si="110"/>
        <v/>
      </c>
      <c r="AK227" s="233" t="str">
        <f t="shared" si="111"/>
        <v/>
      </c>
      <c r="AL227" s="25" t="str">
        <f>IF(B227 &lt;&gt; "", IFERROR(IF(C$16 = "PRELIM", SUMIF('Database (LECTURE-RES-PRAC)'!D$14:AG$14, "CLO6", 'Database (LECTURE-RES-PRAC)'!D224:AG224) / 'Grade computation'!F$9, IF(C$16 = "MIDTERM", SUMIF('Database (LECTURE-RES-PRAC)'!AJ$14:BM$14, "CLO6", 'Database (LECTURE-RES-PRAC)'!AJ224:BM224) / 'Grade computation'!G$9, IF(C$16 = "FINAL", SUMIF('Database (LECTURE-RES-PRAC)'!BP$14:CS$14, "CLO6", 'Database (LECTURE-RES-PRAC)'!BP224:CS224) / 'Grade computation'!H$9,""))),""),"")</f>
        <v/>
      </c>
      <c r="AM227" s="232" t="str">
        <f t="shared" si="112"/>
        <v/>
      </c>
      <c r="AN227" s="25" t="str">
        <f>IF(B227 &lt;&gt; "",IF(AND('PRINTABLE (per grading)'!H$16="EXAM", 'PRINTABLE (per grading)'!B$13="Prelim"), IF(ISERROR(SUMIF('Exam (LECTURE ONLY)'!D$20:M$20, "CLO6", 'Exam (LECTURE ONLY)'!D229:M229) / 'Exam (LECTURE ONLY)'!AL$11), "", SUMIF('Exam (LECTURE ONLY)'!D$20:M$20, "CLO6", 'Exam (LECTURE ONLY)'!D229:M229) /'Exam (LECTURE ONLY)'!AL$11),
IF(AND('PRINTABLE (per grading)'!H$16="EXAM", 'PRINTABLE (per grading)'!B$13="Midterm"), IF(ISERROR(SUMIF('Exam (LECTURE ONLY)'!O$20:X$20, "CLO6", 'Exam (LECTURE ONLY)'!O229:X229) / 'Exam (LECTURE ONLY)'!AM$11), "", SUMIF('Exam (LECTURE ONLY)'!O$20:X$20, "CLO6", 'Exam (LECTURE ONLY)'!O229:X229) / 'Exam (LECTURE ONLY)'!AM$11),
IF(AND('PRINTABLE (per grading)'!H$16="EXAM", 'PRINTABLE (per grading)'!B$13="Final"), IF(ISERROR(SUMIF('Exam (LECTURE ONLY)'!Z$20:AI$20, "CLO6", 'Exam (LECTURE ONLY)'!Z229:AI229) / 'Exam (LECTURE ONLY)'!AN$11), "", SUMIF('Exam (LECTURE ONLY)'!Z$20:AI$20, "CLO6", 'Exam (LECTURE ONLY)'!Z229:AI229) / 'Exam (LECTURE ONLY)'!AN$11),
IF(AND('PRINTABLE (per grading)'!H$16="OUTPUT", 'PRINTABLE (per grading)'!B$13="Prelim"), IF(ISERROR(SUMIF(OUTPUT!C$20:M$20, "CLO6", OUTPUT!C229:M229) / OUTPUT!AL$11), "", SUMIF(OUTPUT!C$20:M$20, "CLO6", OUTPUT!C229:M229) / OUTPUT!AL$11),
IF(AND('PRINTABLE (per grading)'!H$16="OUTPUT", 'PRINTABLE (per grading)'!B$13="Midterm"), IF(ISERROR(SUMIF(OUTPUT!O$20:Y$20, "CLO6", OUTPUT!O229:Y229) / OUTPUT!AM$11), "", SUMIF(OUTPUT!O$20:Y$20, "CLO6", OUTPUT!O229:Y229) / OUTPUT!AM$11),
IF(AND('PRINTABLE (per grading)'!H$16="OUTPUT", 'PRINTABLE (per grading)'!B$13="Final"), IF(ISERROR(SUMIF(OUTPUT!AA$20:AI$20, "CLO6", OUTPUT!AA229:AI229) / OUTPUT!AN$11), "", SUMIF(OUTPUT!AA$20:AI$20, "CLO6", OUTPUT!AA229:AI229) / OUTPUT!AN$11),
"")))))),"")</f>
        <v/>
      </c>
      <c r="AO227" s="232" t="str">
        <f t="shared" si="113"/>
        <v/>
      </c>
      <c r="AP227" s="233" t="str">
        <f t="shared" si="114"/>
        <v/>
      </c>
      <c r="AQ227" s="25" t="str">
        <f>IF(B227 &lt;&gt; "", IFERROR(IF(C$16 = "PRELIM", SUMIF('Database (LECTURE-RES-PRAC)'!D$14:AG$14, "CLO7", 'Database (LECTURE-RES-PRAC)'!D224:AG224) / 'Grade computation'!F$10, IF(C$16 = "MIDTERM", SUMIF('Database (LECTURE-RES-PRAC)'!AJ$14:BM$14, "CLO7", 'Database (LECTURE-RES-PRAC)'!AJ224:BM224) / 'Grade computation'!G$10, IF(C$16 = "FINAL", SUMIF('Database (LECTURE-RES-PRAC)'!BP$14:CS$14, "CLO7", 'Database (LECTURE-RES-PRAC)'!BP224:CS224) / 'Grade computation'!H$10,""))),""),"")</f>
        <v/>
      </c>
      <c r="AR227" s="232" t="str">
        <f t="shared" si="115"/>
        <v/>
      </c>
      <c r="AS227" s="25" t="str">
        <f>IF(B227 &lt;&gt; "",IF(AND('PRINTABLE (per grading)'!H$16="EXAM", 'PRINTABLE (per grading)'!B$13="Prelim"), IF(ISERROR(SUMIF('Exam (LECTURE ONLY)'!D$20:M$20, "CLO7", 'Exam (LECTURE ONLY)'!D229:M229) / 'Exam (LECTURE ONLY)'!AL$12), "", SUMIF('Exam (LECTURE ONLY)'!D$20:M$20, "CLO7", 'Exam (LECTURE ONLY)'!D229:M229) /'Exam (LECTURE ONLY)'!AL$12),
IF(AND('PRINTABLE (per grading)'!H$16="EXAM", 'PRINTABLE (per grading)'!B$13="Midterm"), IF(ISERROR(SUMIF('Exam (LECTURE ONLY)'!O$20:X$20, "CLO7", 'Exam (LECTURE ONLY)'!O229:X229) / 'Exam (LECTURE ONLY)'!AM$12), "", SUMIF('Exam (LECTURE ONLY)'!O$20:X$20, "CLO7", 'Exam (LECTURE ONLY)'!O229:X229) / 'Exam (LECTURE ONLY)'!AM$12),
IF(AND('PRINTABLE (per grading)'!H$16="EXAM", 'PRINTABLE (per grading)'!B$13="Final"), IF(ISERROR(SUMIF('Exam (LECTURE ONLY)'!Z$20:AI$20, "CLO7", 'Exam (LECTURE ONLY)'!Z229:AI229) / 'Exam (LECTURE ONLY)'!AN$12), "", SUMIF('Exam (LECTURE ONLY)'!Z$20:AI$20, "CLO7", 'Exam (LECTURE ONLY)'!Z229:AI229) / 'Exam (LECTURE ONLY)'!AN$12),
IF(AND('PRINTABLE (per grading)'!H$16="OUTPUT", 'PRINTABLE (per grading)'!B$13="Prelim"), IF(ISERROR(SUMIF(OUTPUT!C$20:M$20, "CLO7", OUTPUT!C229:M229) / OUTPUT!AL$12), "", SUMIF(OUTPUT!C$20:M$20, "CLO7", OUTPUT!C229:M229) / OUTPUT!AL$12),
IF(AND('PRINTABLE (per grading)'!H$16="OUTPUT", 'PRINTABLE (per grading)'!B$13="Midterm"), IF(ISERROR(SUMIF(OUTPUT!O$20:Y$20, "CLO7", OUTPUT!O229:Y229) / OUTPUT!AM$12), "", SUMIF(OUTPUT!O$20:Y$20, "CLO7", OUTPUT!O229:Y229) / OUTPUT!AM$12),
IF(AND('PRINTABLE (per grading)'!H$16="OUTPUT", 'PRINTABLE (per grading)'!B$13="Final"), IF(ISERROR(SUMIF(OUTPUT!AA$20:AI$20, "CLO7", OUTPUT!AA229:AI229) / OUTPUT!AN$12), "", SUMIF(OUTPUT!AA$20:AI$20, "CLO7", OUTPUT!AA229:AI229) / OUTPUT!AN$12),
"")))))),"")</f>
        <v/>
      </c>
      <c r="AT227" s="232" t="str">
        <f t="shared" si="116"/>
        <v/>
      </c>
      <c r="AU227" s="233" t="str">
        <f t="shared" si="117"/>
        <v/>
      </c>
      <c r="AV227" s="25" t="str">
        <f>IF(B227 &lt;&gt; "", IFERROR(IF(C$16 = "PRELIM", SUMIF('Database (LECTURE-RES-PRAC)'!D$14:AG$14, "CLO8", 'Database (LECTURE-RES-PRAC)'!D224:AG224) / 'Grade computation'!F$11, IF(C$16 = "MIDTERM", SUMIF('Database (LECTURE-RES-PRAC)'!AJ$14:BM$14, "CLO8", 'Database (LECTURE-RES-PRAC)'!AJ224:BM224) / 'Grade computation'!G$11, IF(C$16 = "FINAL", SUMIF('Database (LECTURE-RES-PRAC)'!BP$14:CS$14, "CLO8", 'Database (LECTURE-RES-PRAC)'!BP224:CS224) / 'Grade computation'!H$11,""))),""),"")</f>
        <v/>
      </c>
      <c r="AW227" s="232" t="str">
        <f t="shared" si="118"/>
        <v/>
      </c>
      <c r="AX227" s="25" t="str">
        <f>IF(B227 &lt;&gt; "",IF(AND('PRINTABLE (per grading)'!H$16="EXAM", 'PRINTABLE (per grading)'!B$13="Prelim"), IF(ISERROR(SUMIF('Exam (LECTURE ONLY)'!D$20:M$20, "CLO8", 'Exam (LECTURE ONLY)'!D229:M229) / 'Exam (LECTURE ONLY)'!AL$13), "", SUMIF('Exam (LECTURE ONLY)'!D$20:M$20, "CLO8", 'Exam (LECTURE ONLY)'!D229:M229) /'Exam (LECTURE ONLY)'!AL$13),
IF(AND('PRINTABLE (per grading)'!H$16="EXAM", 'PRINTABLE (per grading)'!B$13="Midterm"), IF(ISERROR(SUMIF('Exam (LECTURE ONLY)'!O$20:X$20, "CLO8", 'Exam (LECTURE ONLY)'!O229:X229) / 'Exam (LECTURE ONLY)'!AM$13), "", SUMIF('Exam (LECTURE ONLY)'!O$20:X$20, "CLO8", 'Exam (LECTURE ONLY)'!O229:X229) / 'Exam (LECTURE ONLY)'!AM$13),
IF(AND('PRINTABLE (per grading)'!H$16="EXAM", 'PRINTABLE (per grading)'!B$13="Final"), IF(ISERROR(SUMIF('Exam (LECTURE ONLY)'!Z$20:AI$20, "CLO8", 'Exam (LECTURE ONLY)'!Z229:AI229) / 'Exam (LECTURE ONLY)'!AN$13), "", SUMIF('Exam (LECTURE ONLY)'!Z$20:AI$20, "CLO8", 'Exam (LECTURE ONLY)'!Z229:AI229) / 'Exam (LECTURE ONLY)'!AN$13),
IF(AND('PRINTABLE (per grading)'!H$16="OUTPUT", 'PRINTABLE (per grading)'!B$13="Prelim"), IF(ISERROR(SUMIF(OUTPUT!C$20:M$20, "CLO8", OUTPUT!C229:M229) / OUTPUT!AL$13), "", SUMIF(OUTPUT!C$20:M$20, "CLO8", OUTPUT!C229:M229) / OUTPUT!AL$13),
IF(AND('PRINTABLE (per grading)'!H$16="OUTPUT", 'PRINTABLE (per grading)'!B$13="Midterm"), IF(ISERROR(SUMIF(OUTPUT!O$20:Y$20, "CLO8", OUTPUT!O229:Y229) / OUTPUT!AM$13), "", SUMIF(OUTPUT!O$20:Y$20, "CLO8", OUTPUT!O229:Y229) / OUTPUT!AM$13),
IF(AND('PRINTABLE (per grading)'!H$16="OUTPUT", 'PRINTABLE (per grading)'!B$13="Final"), IF(ISERROR(SUMIF(OUTPUT!AA$20:AI$20, "CLO8", OUTPUT!AA229:AI229) / OUTPUT!AN$13), "", SUMIF(OUTPUT!AA$20:AI$20, "CLO8", OUTPUT!AA229:AI229) / OUTPUT!AN$13),
"")))))),"")</f>
        <v/>
      </c>
      <c r="AY227" s="232" t="str">
        <f t="shared" si="119"/>
        <v/>
      </c>
      <c r="AZ227" s="233" t="str">
        <f t="shared" si="120"/>
        <v/>
      </c>
      <c r="BA227" s="25" t="str">
        <f>IF(B227 &lt;&gt; "", IFERROR(IF(C$16 = "PRELIM", SUMIF('Database (LECTURE-RES-PRAC)'!D$14:AG$14, "CLO9", 'Database (LECTURE-RES-PRAC)'!D224:AG224) / 'Grade computation'!F$12, IF(C$16 = "MIDTERM", SUMIF('Database (LECTURE-RES-PRAC)'!AJ$14:BM$14, "CLO9", 'Database (LECTURE-RES-PRAC)'!AJ224:BM224) / 'Grade computation'!G$12, IF(C$16 = "FINAL", SUMIF('Database (LECTURE-RES-PRAC)'!BP$14:CS$14, "CLO9", 'Database (LECTURE-RES-PRAC)'!BP224:CS224) / 'Grade computation'!H$12,""))),""),"")</f>
        <v/>
      </c>
      <c r="BB227" s="232" t="str">
        <f t="shared" si="121"/>
        <v/>
      </c>
      <c r="BC227" s="25" t="str">
        <f>IF(B227 &lt;&gt; "",IF(AND('PRINTABLE (per grading)'!H$16="EXAM", 'PRINTABLE (per grading)'!B$13="Prelim"), IF(ISERROR(SUMIF('Exam (LECTURE ONLY)'!D$20:M$20, "CLO9", 'Exam (LECTURE ONLY)'!D229:M229) / 'Exam (LECTURE ONLY)'!AL$14), "", SUMIF('Exam (LECTURE ONLY)'!D$20:M$20, "CLO9", 'Exam (LECTURE ONLY)'!D229:M229) /'Exam (LECTURE ONLY)'!AL$14),
IF(AND('PRINTABLE (per grading)'!H$16="EXAM", 'PRINTABLE (per grading)'!B$13="Midterm"), IF(ISERROR(SUMIF('Exam (LECTURE ONLY)'!O$20:X$20, "CLO9", 'Exam (LECTURE ONLY)'!O229:X229) / 'Exam (LECTURE ONLY)'!AM$14), "", SUMIF('Exam (LECTURE ONLY)'!O$20:X$20, "CLO9", 'Exam (LECTURE ONLY)'!O229:X229) / 'Exam (LECTURE ONLY)'!AM$14),
IF(AND('PRINTABLE (per grading)'!H$16="EXAM", 'PRINTABLE (per grading)'!B$13="Final"), IF(ISERROR(SUMIF('Exam (LECTURE ONLY)'!Z$20:AI$20, "CLO9", 'Exam (LECTURE ONLY)'!Z229:AI229) / 'Exam (LECTURE ONLY)'!AN$14), "", SUMIF('Exam (LECTURE ONLY)'!Z$20:AI$20, "CLO9", 'Exam (LECTURE ONLY)'!Z229:AI229) / 'Exam (LECTURE ONLY)'!AN$14),
IF(AND('PRINTABLE (per grading)'!H$16="OUTPUT", 'PRINTABLE (per grading)'!B$13="Prelim"), IF(ISERROR(SUMIF(OUTPUT!C$20:M$20, "CLO9", OUTPUT!C229:M229) / OUTPUT!AL$14), "", SUMIF(OUTPUT!C$20:M$20, "CLO9", OUTPUT!C229:M229) / OUTPUT!AL$14),
IF(AND('PRINTABLE (per grading)'!H$16="OUTPUT", 'PRINTABLE (per grading)'!B$13="Midterm"), IF(ISERROR(SUMIF(OUTPUT!O$20:Y$20, "CLO9", OUTPUT!O229:Y229) / OUTPUT!AM$14), "", SUMIF(OUTPUT!O$20:Y$20, "CLO9", OUTPUT!O229:Y229) / OUTPUT!AM$14),
IF(AND('PRINTABLE (per grading)'!H$16="OUTPUT", 'PRINTABLE (per grading)'!B$13="Final"), IF(ISERROR(SUMIF(OUTPUT!AA$20:AI$20, "CLO9", OUTPUT!AA229:AI229) / OUTPUT!AN$14), "", SUMIF(OUTPUT!AA$20:AI$20, "CLO9", OUTPUT!AA229:AI229) / OUTPUT!AN$14),
"")))))),"")</f>
        <v/>
      </c>
      <c r="BD227" s="232" t="str">
        <f t="shared" si="122"/>
        <v/>
      </c>
      <c r="BE227" s="233" t="str">
        <f t="shared" si="123"/>
        <v/>
      </c>
      <c r="BF227" s="25" t="str">
        <f>IF(B227 &lt;&gt; "", IFERROR(IF(C$16 = "PRELIM", SUMIF('Database (LECTURE-RES-PRAC)'!D$14:AG$14, "CLO10", 'Database (LECTURE-RES-PRAC)'!D224:AG224) / 'Grade computation'!F$13, IF(C$16 = "MIDTERM", SUMIF('Database (LECTURE-RES-PRAC)'!AJ$14:BM$14, "CLO10", 'Database (LECTURE-RES-PRAC)'!AJ224:BM224) / 'Grade computation'!G$13, IF(C$16 = "FINAL", SUMIF('Database (LECTURE-RES-PRAC)'!BP$14:CS$14, "CLO10", 'Database (LECTURE-RES-PRAC)'!BP224:CS224) / 'Grade computation'!H$13,""))),""),"")</f>
        <v/>
      </c>
      <c r="BG227" s="232" t="str">
        <f t="shared" si="124"/>
        <v/>
      </c>
      <c r="BH227" s="25" t="str">
        <f>IF(B227 &lt;&gt; "",IF(AND('PRINTABLE (per grading)'!H$16="EXAM", 'PRINTABLE (per grading)'!B$13="Prelim"), IF(ISERROR(SUMIF('Exam (LECTURE ONLY)'!D$20:M$20, "CLO10", 'Exam (LECTURE ONLY)'!D229:M229) / 'Exam (LECTURE ONLY)'!AL$15), "", SUMIF('Exam (LECTURE ONLY)'!D$20:M$20, "CLO10", 'Exam (LECTURE ONLY)'!D229:M229) /'Exam (LECTURE ONLY)'!AL$15),
IF(AND('PRINTABLE (per grading)'!H$16="EXAM", 'PRINTABLE (per grading)'!B$13="Midterm"), IF(ISERROR(SUMIF('Exam (LECTURE ONLY)'!O$20:X$20, "CLO10", 'Exam (LECTURE ONLY)'!O229:X229) / 'Exam (LECTURE ONLY)'!AM$15), "", SUMIF('Exam (LECTURE ONLY)'!O$20:X$20, "CLO10", 'Exam (LECTURE ONLY)'!O229:X229) / 'Exam (LECTURE ONLY)'!AM$15),
IF(AND('PRINTABLE (per grading)'!H$16="EXAM", 'PRINTABLE (per grading)'!B$13="Final"), IF(ISERROR(SUMIF('Exam (LECTURE ONLY)'!Z$20:AI$20, "CLO10", 'Exam (LECTURE ONLY)'!Z229:AI229) / 'Exam (LECTURE ONLY)'!AN$15), "", SUMIF('Exam (LECTURE ONLY)'!Z$20:AI$20, "CLO10", 'Exam (LECTURE ONLY)'!Z229:AI229) / 'Exam (LECTURE ONLY)'!AN$15),
IF(AND('PRINTABLE (per grading)'!H$16="OUTPUT", 'PRINTABLE (per grading)'!B$13="Prelim"), IF(ISERROR(SUMIF(OUTPUT!C$20:M$20, "CLO10", OUTPUT!C229:M229) / OUTPUT!AL$15), "", SUMIF(OUTPUT!C$20:M$20, "CLO10", OUTPUT!C229:M229) / OUTPUT!AL$15),
IF(AND('PRINTABLE (per grading)'!H$16="OUTPUT", 'PRINTABLE (per grading)'!B$13="Midterm"), IF(ISERROR(SUMIF(OUTPUT!O$20:Y$20, "CLO10", OUTPUT!O229:Y229) / OUTPUT!AM$15), "", SUMIF(OUTPUT!O$20:Y$20, "CLO10", OUTPUT!O229:Y229) / OUTPUT!AM$15),
IF(AND('PRINTABLE (per grading)'!H$16="OUTPUT", 'PRINTABLE (per grading)'!B$13="Final"), IF(ISERROR(SUMIF(OUTPUT!AA$20:AI$20, "CLO10", OUTPUT!AA229:AI229) / OUTPUT!AN$15), "", SUMIF(OUTPUT!AA$20:AI$20, "CLO10", OUTPUT!AA229:AI229) / OUTPUT!AN$15),
"")))))),"")</f>
        <v/>
      </c>
      <c r="BI227" s="232" t="str">
        <f t="shared" si="125"/>
        <v/>
      </c>
      <c r="BJ227" s="233" t="str">
        <f t="shared" si="126"/>
        <v/>
      </c>
      <c r="BK227" s="2"/>
    </row>
    <row r="228" spans="1:63" ht="20.100000000000001" customHeight="1">
      <c r="A228" s="212" t="str">
        <f>IF(ISBLANK('Database (LECTURE-RES-PRAC)'!A225),"",'Database (LECTURE-RES-PRAC)'!A225)</f>
        <v/>
      </c>
      <c r="B228" s="213" t="str">
        <f>IF(ISBLANK('Database (LECTURE-RES-PRAC)'!B225),"",'Database (LECTURE-RES-PRAC)'!B225)</f>
        <v/>
      </c>
      <c r="C228" s="134" t="str">
        <f>IF(B228&lt;&gt;"",IF(C$16="PRELIM",'Grade computation'!C228, IF(C$16="MIDTERM",'Grade computation'!K228, IF(C$16="FINAL",'Grade computation'!S228,""))),"")</f>
        <v/>
      </c>
      <c r="D228" s="135" t="str">
        <f t="shared" si="1"/>
        <v/>
      </c>
      <c r="E228" s="134" t="str">
        <f>IF(B228&lt;&gt;"", IF(C$16="PRELIM",'Grade computation'!E228, IF(C$16="MIDTERM",'Grade computation'!M228, IF(C$16="FINAL",'Grade computation'!U228,""))),"")</f>
        <v/>
      </c>
      <c r="F228" s="136" t="str">
        <f t="shared" si="2"/>
        <v/>
      </c>
      <c r="G228" s="137" t="str">
        <f t="shared" si="3"/>
        <v/>
      </c>
      <c r="H228" s="207" t="str">
        <f>IF(B228&lt;&gt;"",IF(C$16="PRELIM", 'Grade computation'!H228, IF(C$16="MIDTERM", 'Grade computation'!P228, IF(C$16="FINAL",'Grade computation'!X228, ""))),"")</f>
        <v/>
      </c>
      <c r="I228" s="137" t="str">
        <f t="shared" si="4"/>
        <v/>
      </c>
      <c r="J228" s="139" t="str">
        <f t="shared" si="5"/>
        <v/>
      </c>
      <c r="K228" s="377" t="str">
        <f t="shared" si="6"/>
        <v/>
      </c>
      <c r="L228" s="434"/>
      <c r="M228" s="25" t="str">
        <f>IF(B228 &lt;&gt; "", IFERROR(IF(C$16 = "PRELIM", SUMIF('Database (LECTURE-RES-PRAC)'!D$14:AG$14, "CLO1", 'Database (LECTURE-RES-PRAC)'!D225:AG225) / 'Grade computation'!F$4, IF(C$16 = "MIDTERM", SUMIF('Database (LECTURE-RES-PRAC)'!AJ$14:BM$14, "CLO1", 'Database (LECTURE-RES-PRAC)'!AJ225:BM225) / 'Grade computation'!G$4, IF(C$16 = "FINAL", SUMIF('Database (LECTURE-RES-PRAC)'!BP$14:CS$14, "CLO1", 'Database (LECTURE-RES-PRAC)'!BP225:CS225) / 'Grade computation'!H$4,""))),""),"")</f>
        <v/>
      </c>
      <c r="N228" s="232" t="str">
        <f t="shared" si="97"/>
        <v/>
      </c>
      <c r="O228" s="25" t="str">
        <f>IF(B228 &lt;&gt; "",IF(AND('PRINTABLE (per grading)'!H$16="EXAM", 'PRINTABLE (per grading)'!B$13="Prelim"), IF(ISERROR(SUMIF('Exam (LECTURE ONLY)'!D$20:M$20, "CLO1", 'Exam (LECTURE ONLY)'!D230:M230) / 'Exam (LECTURE ONLY)'!AL$6), "", SUMIF('Exam (LECTURE ONLY)'!D$20:M$20, "CLO1", 'Exam (LECTURE ONLY)'!D230:M230) /'Exam (LECTURE ONLY)'!AL$6),
IF(AND('PRINTABLE (per grading)'!H$16="EXAM", 'PRINTABLE (per grading)'!B$13="Midterm"), IF(ISERROR(SUMIF('Exam (LECTURE ONLY)'!O$20:X$20, "CLO1", 'Exam (LECTURE ONLY)'!O230:X230) / 'Exam (LECTURE ONLY)'!AM$6), "", SUMIF('Exam (LECTURE ONLY)'!O$20:X$20, "CLO1", 'Exam (LECTURE ONLY)'!O230:X230) / 'Exam (LECTURE ONLY)'!AM$6),
IF(AND('PRINTABLE (per grading)'!H$16="EXAM", 'PRINTABLE (per grading)'!B$13="Final"), IF(ISERROR(SUMIF('Exam (LECTURE ONLY)'!Z$20:AI$20, "CLO1", 'Exam (LECTURE ONLY)'!Z230:AI230) / 'Exam (LECTURE ONLY)'!AN$6), "", SUMIF('Exam (LECTURE ONLY)'!Z$20:AI$20, "CLO1", 'Exam (LECTURE ONLY)'!Z230:AI230) / 'Exam (LECTURE ONLY)'!AN$6),
IF(AND('PRINTABLE (per grading)'!H$16="OUTPUT", 'PRINTABLE (per grading)'!B$13="Prelim"), IF(ISERROR(SUMIF(OUTPUT!C$20:M$20, "CLO1", OUTPUT!C230:M230) / OUTPUT!AL$6), "", SUMIF(OUTPUT!C$20:M$20, "CLO1", OUTPUT!C230:M230) / OUTPUT!AL$6),
IF(AND('PRINTABLE (per grading)'!H$16="OUTPUT", 'PRINTABLE (per grading)'!B$13="Midterm"), IF(ISERROR(SUMIF(OUTPUT!O$20:Y$20, "CLO1", OUTPUT!O230:Y230) / OUTPUT!AM$6), "", SUMIF(OUTPUT!O$20:Y$20, "CLO1", OUTPUT!O230:Y230) / OUTPUT!AM$6),
IF(AND('PRINTABLE (per grading)'!H$16="OUTPUT", 'PRINTABLE (per grading)'!B$13="Final"), IF(ISERROR(SUMIF(OUTPUT!AA$20:AI$20, "CLO1", OUTPUT!AA230:AI230) / OUTPUT!AN$6), "", SUMIF(OUTPUT!AA$20:AI$20, "CLO1", OUTPUT!AA230:AI230) / OUTPUT!AN$6),
"")))))),"")</f>
        <v/>
      </c>
      <c r="P228" s="232" t="str">
        <f t="shared" si="98"/>
        <v/>
      </c>
      <c r="Q228" s="233" t="str">
        <f t="shared" si="99"/>
        <v/>
      </c>
      <c r="R228" s="25" t="str">
        <f>IF(B228 &lt;&gt; "", IFERROR(IF(C$16 = "PRELIM", SUMIF('Database (LECTURE-RES-PRAC)'!D$14:AG$14, "CLO2", 'Database (LECTURE-RES-PRAC)'!D225:AG225) / 'Grade computation'!F$5, IF(C$16 = "MIDTERM", SUMIF('Database (LECTURE-RES-PRAC)'!AJ$14:BM$14, "CLO2", 'Database (LECTURE-RES-PRAC)'!AJ225:BM225) / 'Grade computation'!G$5, IF(C$16 = "FINAL", SUMIF('Database (LECTURE-RES-PRAC)'!BP$14:CS$14, "CLO2", 'Database (LECTURE-RES-PRAC)'!BP225:CS225) / 'Grade computation'!H$5,""))),""),"")</f>
        <v/>
      </c>
      <c r="S228" s="232" t="str">
        <f t="shared" si="100"/>
        <v/>
      </c>
      <c r="T228" s="25" t="str">
        <f>IF(B228 &lt;&gt; "",IF(AND('PRINTABLE (per grading)'!H$16="EXAM", 'PRINTABLE (per grading)'!B$13="Prelim"), IF(ISERROR(SUMIF('Exam (LECTURE ONLY)'!D$20:M$20, "CLO2", 'Exam (LECTURE ONLY)'!D230:M230) / 'Exam (LECTURE ONLY)'!AL$7), "", SUMIF('Exam (LECTURE ONLY)'!D$20:M$20, "CLO2", 'Exam (LECTURE ONLY)'!D230:M230) /'Exam (LECTURE ONLY)'!AL$7),
IF(AND('PRINTABLE (per grading)'!H$16="EXAM", 'PRINTABLE (per grading)'!B$13="Midterm"), IF(ISERROR(SUMIF('Exam (LECTURE ONLY)'!O$20:X$20, "CLO2", 'Exam (LECTURE ONLY)'!O230:X230) / 'Exam (LECTURE ONLY)'!AM$7), "", SUMIF('Exam (LECTURE ONLY)'!O$20:X$20, "CLO2", 'Exam (LECTURE ONLY)'!O230:X230) / 'Exam (LECTURE ONLY)'!AM$7),
IF(AND('PRINTABLE (per grading)'!H$16="EXAM", 'PRINTABLE (per grading)'!B$13="Final"), IF(ISERROR(SUMIF('Exam (LECTURE ONLY)'!Z$20:AI$20, "CLO2", 'Exam (LECTURE ONLY)'!Z230:AI230) / 'Exam (LECTURE ONLY)'!AN$7), "", SUMIF('Exam (LECTURE ONLY)'!Z$20:AI$20, "CLO2", 'Exam (LECTURE ONLY)'!Z230:AI230) / 'Exam (LECTURE ONLY)'!AN$7),
IF(AND('PRINTABLE (per grading)'!H$16="OUTPUT", 'PRINTABLE (per grading)'!B$13="Prelim"), IF(ISERROR(SUMIF(OUTPUT!C$20:M$20, "CLO2", OUTPUT!C230:M230) / OUTPUT!AL$7), "", SUMIF(OUTPUT!C$20:M$20, "CLO2", OUTPUT!C230:M230) / OUTPUT!AL$7),
IF(AND('PRINTABLE (per grading)'!H$16="OUTPUT", 'PRINTABLE (per grading)'!B$13="Midterm"), IF(ISERROR(SUMIF(OUTPUT!O$20:Y$20, "CLO2", OUTPUT!O230:Y230) / OUTPUT!AM$7), "", SUMIF(OUTPUT!O$20:Y$20, "CLO2", OUTPUT!O230:Y230) / OUTPUT!AM$7),
IF(AND('PRINTABLE (per grading)'!H$16="OUTPUT", 'PRINTABLE (per grading)'!B$13="Final"), IF(ISERROR(SUMIF(OUTPUT!AA$20:AI$20, "CLO2", OUTPUT!AA230:AI230) / OUTPUT!AN$7), "", SUMIF(OUTPUT!AA$20:AI$20, "CLO2", OUTPUT!AA230:AI230) / OUTPUT!AN$7),
"")))))),"")</f>
        <v/>
      </c>
      <c r="U228" s="232" t="str">
        <f t="shared" si="101"/>
        <v/>
      </c>
      <c r="V228" s="233" t="str">
        <f t="shared" si="102"/>
        <v/>
      </c>
      <c r="W228" s="25" t="str">
        <f>IF(B228 &lt;&gt; "", IFERROR(IF(C$16 = "PRELIM", SUMIF('Database (LECTURE-RES-PRAC)'!D$14:AG$14, "CLO3", 'Database (LECTURE-RES-PRAC)'!D225:AG225) / 'Grade computation'!F$6, IF(C$16 = "MIDTERM", SUMIF('Database (LECTURE-RES-PRAC)'!AJ$14:BM$14, "CLO3", 'Database (LECTURE-RES-PRAC)'!AJ225:BM225) / 'Grade computation'!G$6, IF(C$16 = "FINAL", SUMIF('Database (LECTURE-RES-PRAC)'!BP$14:CS$14, "CLO3", 'Database (LECTURE-RES-PRAC)'!BP225:CS225) / 'Grade computation'!H$6,""))),""),"")</f>
        <v/>
      </c>
      <c r="X228" s="232" t="str">
        <f t="shared" si="103"/>
        <v/>
      </c>
      <c r="Y228" s="25" t="str">
        <f>IF(B228 &lt;&gt; "",IF(AND('PRINTABLE (per grading)'!H$16="EXAM", 'PRINTABLE (per grading)'!B$13="Prelim"), IF(ISERROR(SUMIF('Exam (LECTURE ONLY)'!D$20:M$20, "CLO3", 'Exam (LECTURE ONLY)'!D230:M230) / 'Exam (LECTURE ONLY)'!AL$8), "", SUMIF('Exam (LECTURE ONLY)'!D$20:M$20, "CLO3", 'Exam (LECTURE ONLY)'!D230:M230) /'Exam (LECTURE ONLY)'!AL$8),
IF(AND('PRINTABLE (per grading)'!H$16="EXAM", 'PRINTABLE (per grading)'!B$13="Midterm"), IF(ISERROR(SUMIF('Exam (LECTURE ONLY)'!O$20:X$20, "CLO3", 'Exam (LECTURE ONLY)'!O230:X230) / 'Exam (LECTURE ONLY)'!AM$8), "", SUMIF('Exam (LECTURE ONLY)'!O$20:X$20, "CLO3", 'Exam (LECTURE ONLY)'!O230:X230) / 'Exam (LECTURE ONLY)'!AM$8),
IF(AND('PRINTABLE (per grading)'!H$16="EXAM", 'PRINTABLE (per grading)'!B$13="Final"), IF(ISERROR(SUMIF('Exam (LECTURE ONLY)'!Z$20:AI$20, "CLO3", 'Exam (LECTURE ONLY)'!Z230:AI230) / 'Exam (LECTURE ONLY)'!AN$8), "", SUMIF('Exam (LECTURE ONLY)'!Z$20:AI$20, "CLO3", 'Exam (LECTURE ONLY)'!Z230:AI230) / 'Exam (LECTURE ONLY)'!AN$8),
IF(AND('PRINTABLE (per grading)'!H$16="OUTPUT", 'PRINTABLE (per grading)'!B$13="Prelim"), IF(ISERROR(SUMIF(OUTPUT!C$20:M$20, "CLO3", OUTPUT!C230:M230) / OUTPUT!AL$8), "", SUMIF(OUTPUT!C$20:M$20, "CLO3", OUTPUT!C230:M230) / OUTPUT!AL$8),
IF(AND('PRINTABLE (per grading)'!H$16="OUTPUT", 'PRINTABLE (per grading)'!B$13="Midterm"), IF(ISERROR(SUMIF(OUTPUT!O$20:Y$20, "CLO3", OUTPUT!O230:Y230) / OUTPUT!AM$8), "", SUMIF(OUTPUT!O$20:Y$20, "CLO3", OUTPUT!O230:Y230) / OUTPUT!AM$8),
IF(AND('PRINTABLE (per grading)'!H$16="OUTPUT", 'PRINTABLE (per grading)'!B$13="Final"), IF(ISERROR(SUMIF(OUTPUT!AA$20:AI$20, "CLO3", OUTPUT!AA230:AI230) / OUTPUT!AN$8), "", SUMIF(OUTPUT!AA$20:AI$20, "CLO3", OUTPUT!AA230:AI230) / OUTPUT!AN$8),
"" )))))),"")</f>
        <v/>
      </c>
      <c r="Z228" s="232" t="str">
        <f t="shared" si="104"/>
        <v/>
      </c>
      <c r="AA228" s="233" t="str">
        <f t="shared" si="105"/>
        <v/>
      </c>
      <c r="AB228" s="25" t="str">
        <f>IF(B228 &lt;&gt; "", IFERROR(IF(C$16 = "PRELIM", SUMIF('Database (LECTURE-RES-PRAC)'!D$14:AG$14, "CLO4", 'Database (LECTURE-RES-PRAC)'!D225:AG225) / 'Grade computation'!F$7, IF(C$16 = "MIDTERM", SUMIF('Database (LECTURE-RES-PRAC)'!AJ$14:BM$14, "CLO4", 'Database (LECTURE-RES-PRAC)'!AJ225:BM225) / 'Grade computation'!G$7, IF(C$16 = "FINAL", SUMIF('Database (LECTURE-RES-PRAC)'!BP$14:CS$14, "CLO4", 'Database (LECTURE-RES-PRAC)'!BP225:CS225) / 'Grade computation'!H$7,""))),""),"")</f>
        <v/>
      </c>
      <c r="AC228" s="232" t="str">
        <f t="shared" si="106"/>
        <v/>
      </c>
      <c r="AD228" s="25" t="str">
        <f>IF(B228 &lt;&gt; "",IF(AND('PRINTABLE (per grading)'!H$16="EXAM", 'PRINTABLE (per grading)'!B$13="Prelim"), IF(ISERROR(SUMIF('Exam (LECTURE ONLY)'!D$20:M$20, "CLO4", 'Exam (LECTURE ONLY)'!D230:M230) / 'Exam (LECTURE ONLY)'!AL$9), "", SUMIF('Exam (LECTURE ONLY)'!D$20:M$20, "CLO4", 'Exam (LECTURE ONLY)'!D230:M230) /'Exam (LECTURE ONLY)'!AL$9),
IF(AND('PRINTABLE (per grading)'!H$16="EXAM", 'PRINTABLE (per grading)'!B$13="Midterm"), IF(ISERROR(SUMIF('Exam (LECTURE ONLY)'!O$20:X$20, "CLO4", 'Exam (LECTURE ONLY)'!O230:X230) / 'Exam (LECTURE ONLY)'!AM$9), "", SUMIF('Exam (LECTURE ONLY)'!O$20:X$20, "CLO4", 'Exam (LECTURE ONLY)'!O230:X230) / 'Exam (LECTURE ONLY)'!AM$9),
IF(AND('PRINTABLE (per grading)'!H$16="EXAM", 'PRINTABLE (per grading)'!B$13="Final"), IF(ISERROR(SUMIF('Exam (LECTURE ONLY)'!Z$20:AI$20, "CLO4", 'Exam (LECTURE ONLY)'!Z230:AI230) / 'Exam (LECTURE ONLY)'!AN$9), "", SUMIF('Exam (LECTURE ONLY)'!Z$20:AI$20, "CLO4", 'Exam (LECTURE ONLY)'!Z230:AI230) / 'Exam (LECTURE ONLY)'!AN$9),
IF(AND('PRINTABLE (per grading)'!H$16="OUTPUT", 'PRINTABLE (per grading)'!B$13="Prelim"), IF(ISERROR(SUMIF(OUTPUT!C$20:M$20, "CLO4", OUTPUT!C230:M230) / OUTPUT!AL$9), "", SUMIF(OUTPUT!C$20:M$20, "CLO4", OUTPUT!C230:M230) / OUTPUT!AL$9),
IF(AND('PRINTABLE (per grading)'!H$16="OUTPUT", 'PRINTABLE (per grading)'!B$13="Midterm"), IF(ISERROR(SUMIF(OUTPUT!O$20:Y$20, "CLO4", OUTPUT!O230:Y230) / OUTPUT!AM$9), "", SUMIF(OUTPUT!O$20:Y$20, "CLO4", OUTPUT!O230:Y230) / OUTPUT!AM$9),
IF(AND('PRINTABLE (per grading)'!H$16="OUTPUT", 'PRINTABLE (per grading)'!B$13="Final"), IF(ISERROR(SUMIF(OUTPUT!AA$20:AI$20, "CLO4", OUTPUT!AA230:AI230) / OUTPUT!AN$9), "", SUMIF(OUTPUT!AA$20:AI$20, "CLO4", OUTPUT!AA230:AI230) / OUTPUT!AN$9),
"")))))),"")</f>
        <v/>
      </c>
      <c r="AE228" s="232" t="str">
        <f t="shared" si="107"/>
        <v/>
      </c>
      <c r="AF228" s="233" t="str">
        <f t="shared" si="108"/>
        <v/>
      </c>
      <c r="AG228" s="25" t="str">
        <f>IF(B228 &lt;&gt; "", IFERROR(IF(C$16 = "PRELIM", SUMIF('Database (LECTURE-RES-PRAC)'!D$14:AG$14, "CLO5", 'Database (LECTURE-RES-PRAC)'!D225:AG225) / 'Grade computation'!F$8, IF(C$16 = "MIDTERM", SUMIF('Database (LECTURE-RES-PRAC)'!AJ$14:BM$14, "CLO5", 'Database (LECTURE-RES-PRAC)'!AJ225:BM225) / 'Grade computation'!G$8, IF(C$16 = "FINAL", SUMIF('Database (LECTURE-RES-PRAC)'!BP$14:CS$14, "CLO5", 'Database (LECTURE-RES-PRAC)'!BP225:CS225) / 'Grade computation'!H$8,""))),""),"")</f>
        <v/>
      </c>
      <c r="AH228" s="232" t="str">
        <f t="shared" si="109"/>
        <v/>
      </c>
      <c r="AI228" s="25" t="str">
        <f>IF(B228 &lt;&gt; "",IF(AND('PRINTABLE (per grading)'!H$16="EXAM", 'PRINTABLE (per grading)'!B$13="Prelim"), IF(ISERROR(SUMIF('Exam (LECTURE ONLY)'!D$20:M$20, "CLO5", 'Exam (LECTURE ONLY)'!D230:M230) / 'Exam (LECTURE ONLY)'!AL$10), "", SUMIF('Exam (LECTURE ONLY)'!D$20:M$20, "CLO5", 'Exam (LECTURE ONLY)'!D230:M230) /'Exam (LECTURE ONLY)'!AL$10),
IF(AND('PRINTABLE (per grading)'!H$16="EXAM", 'PRINTABLE (per grading)'!B$13="Midterm"), IF(ISERROR(SUMIF('Exam (LECTURE ONLY)'!O$20:X$20, "CLO5", 'Exam (LECTURE ONLY)'!O230:X230) / 'Exam (LECTURE ONLY)'!AM$10), "", SUMIF('Exam (LECTURE ONLY)'!O$20:X$20, "CLO5", 'Exam (LECTURE ONLY)'!O230:X230) / 'Exam (LECTURE ONLY)'!AM$10),
IF(AND('PRINTABLE (per grading)'!H$16="EXAM", 'PRINTABLE (per grading)'!B$13="Final"), IF(ISERROR(SUMIF('Exam (LECTURE ONLY)'!Z$20:AI$20, "CLO5", 'Exam (LECTURE ONLY)'!Z230:AI230) / 'Exam (LECTURE ONLY)'!AN$10), "", SUMIF('Exam (LECTURE ONLY)'!Z$20:AI$20, "CLO5", 'Exam (LECTURE ONLY)'!Z230:AI230) / 'Exam (LECTURE ONLY)'!AN$10),
IF(AND('PRINTABLE (per grading)'!H$16="OUTPUT", 'PRINTABLE (per grading)'!B$13="Prelim"), IF(ISERROR(SUMIF(OUTPUT!C$20:M$20, "CLO5", OUTPUT!C230:M230) / OUTPUT!AL$10), "", SUMIF(OUTPUT!C$20:M$20, "CLO5", OUTPUT!C230:M230) / OUTPUT!AL$10),
IF(AND('PRINTABLE (per grading)'!H$16="OUTPUT", 'PRINTABLE (per grading)'!B$13="Midterm"), IF(ISERROR(SUMIF(OUTPUT!O$20:Y$20, "CLO5", OUTPUT!O230:Y230) / OUTPUT!AM$10), "", SUMIF(OUTPUT!O$20:Y$20, "CLO5", OUTPUT!O230:Y230) / OUTPUT!AM$10),
IF(AND('PRINTABLE (per grading)'!H$16="OUTPUT", 'PRINTABLE (per grading)'!B$13="Final"), IF(ISERROR(SUMIF(OUTPUT!AA$20:AI$20, "CLO5", OUTPUT!AA230:AI230) / OUTPUT!AN$10), "", SUMIF(OUTPUT!AA$20:AI$20, "CLO5", OUTPUT!AA230:AI230) / OUTPUT!AN$10),
"")))))),"")</f>
        <v/>
      </c>
      <c r="AJ228" s="232" t="str">
        <f t="shared" si="110"/>
        <v/>
      </c>
      <c r="AK228" s="233" t="str">
        <f t="shared" si="111"/>
        <v/>
      </c>
      <c r="AL228" s="25" t="str">
        <f>IF(B228 &lt;&gt; "", IFERROR(IF(C$16 = "PRELIM", SUMIF('Database (LECTURE-RES-PRAC)'!D$14:AG$14, "CLO6", 'Database (LECTURE-RES-PRAC)'!D225:AG225) / 'Grade computation'!F$9, IF(C$16 = "MIDTERM", SUMIF('Database (LECTURE-RES-PRAC)'!AJ$14:BM$14, "CLO6", 'Database (LECTURE-RES-PRAC)'!AJ225:BM225) / 'Grade computation'!G$9, IF(C$16 = "FINAL", SUMIF('Database (LECTURE-RES-PRAC)'!BP$14:CS$14, "CLO6", 'Database (LECTURE-RES-PRAC)'!BP225:CS225) / 'Grade computation'!H$9,""))),""),"")</f>
        <v/>
      </c>
      <c r="AM228" s="232" t="str">
        <f t="shared" si="112"/>
        <v/>
      </c>
      <c r="AN228" s="25" t="str">
        <f>IF(B228 &lt;&gt; "",IF(AND('PRINTABLE (per grading)'!H$16="EXAM", 'PRINTABLE (per grading)'!B$13="Prelim"), IF(ISERROR(SUMIF('Exam (LECTURE ONLY)'!D$20:M$20, "CLO6", 'Exam (LECTURE ONLY)'!D230:M230) / 'Exam (LECTURE ONLY)'!AL$11), "", SUMIF('Exam (LECTURE ONLY)'!D$20:M$20, "CLO6", 'Exam (LECTURE ONLY)'!D230:M230) /'Exam (LECTURE ONLY)'!AL$11),
IF(AND('PRINTABLE (per grading)'!H$16="EXAM", 'PRINTABLE (per grading)'!B$13="Midterm"), IF(ISERROR(SUMIF('Exam (LECTURE ONLY)'!O$20:X$20, "CLO6", 'Exam (LECTURE ONLY)'!O230:X230) / 'Exam (LECTURE ONLY)'!AM$11), "", SUMIF('Exam (LECTURE ONLY)'!O$20:X$20, "CLO6", 'Exam (LECTURE ONLY)'!O230:X230) / 'Exam (LECTURE ONLY)'!AM$11),
IF(AND('PRINTABLE (per grading)'!H$16="EXAM", 'PRINTABLE (per grading)'!B$13="Final"), IF(ISERROR(SUMIF('Exam (LECTURE ONLY)'!Z$20:AI$20, "CLO6", 'Exam (LECTURE ONLY)'!Z230:AI230) / 'Exam (LECTURE ONLY)'!AN$11), "", SUMIF('Exam (LECTURE ONLY)'!Z$20:AI$20, "CLO6", 'Exam (LECTURE ONLY)'!Z230:AI230) / 'Exam (LECTURE ONLY)'!AN$11),
IF(AND('PRINTABLE (per grading)'!H$16="OUTPUT", 'PRINTABLE (per grading)'!B$13="Prelim"), IF(ISERROR(SUMIF(OUTPUT!C$20:M$20, "CLO6", OUTPUT!C230:M230) / OUTPUT!AL$11), "", SUMIF(OUTPUT!C$20:M$20, "CLO6", OUTPUT!C230:M230) / OUTPUT!AL$11),
IF(AND('PRINTABLE (per grading)'!H$16="OUTPUT", 'PRINTABLE (per grading)'!B$13="Midterm"), IF(ISERROR(SUMIF(OUTPUT!O$20:Y$20, "CLO6", OUTPUT!O230:Y230) / OUTPUT!AM$11), "", SUMIF(OUTPUT!O$20:Y$20, "CLO6", OUTPUT!O230:Y230) / OUTPUT!AM$11),
IF(AND('PRINTABLE (per grading)'!H$16="OUTPUT", 'PRINTABLE (per grading)'!B$13="Final"), IF(ISERROR(SUMIF(OUTPUT!AA$20:AI$20, "CLO6", OUTPUT!AA230:AI230) / OUTPUT!AN$11), "", SUMIF(OUTPUT!AA$20:AI$20, "CLO6", OUTPUT!AA230:AI230) / OUTPUT!AN$11),
"")))))),"")</f>
        <v/>
      </c>
      <c r="AO228" s="232" t="str">
        <f t="shared" si="113"/>
        <v/>
      </c>
      <c r="AP228" s="233" t="str">
        <f t="shared" si="114"/>
        <v/>
      </c>
      <c r="AQ228" s="25" t="str">
        <f>IF(B228 &lt;&gt; "", IFERROR(IF(C$16 = "PRELIM", SUMIF('Database (LECTURE-RES-PRAC)'!D$14:AG$14, "CLO7", 'Database (LECTURE-RES-PRAC)'!D225:AG225) / 'Grade computation'!F$10, IF(C$16 = "MIDTERM", SUMIF('Database (LECTURE-RES-PRAC)'!AJ$14:BM$14, "CLO7", 'Database (LECTURE-RES-PRAC)'!AJ225:BM225) / 'Grade computation'!G$10, IF(C$16 = "FINAL", SUMIF('Database (LECTURE-RES-PRAC)'!BP$14:CS$14, "CLO7", 'Database (LECTURE-RES-PRAC)'!BP225:CS225) / 'Grade computation'!H$10,""))),""),"")</f>
        <v/>
      </c>
      <c r="AR228" s="232" t="str">
        <f t="shared" si="115"/>
        <v/>
      </c>
      <c r="AS228" s="25" t="str">
        <f>IF(B228 &lt;&gt; "",IF(AND('PRINTABLE (per grading)'!H$16="EXAM", 'PRINTABLE (per grading)'!B$13="Prelim"), IF(ISERROR(SUMIF('Exam (LECTURE ONLY)'!D$20:M$20, "CLO7", 'Exam (LECTURE ONLY)'!D230:M230) / 'Exam (LECTURE ONLY)'!AL$12), "", SUMIF('Exam (LECTURE ONLY)'!D$20:M$20, "CLO7", 'Exam (LECTURE ONLY)'!D230:M230) /'Exam (LECTURE ONLY)'!AL$12),
IF(AND('PRINTABLE (per grading)'!H$16="EXAM", 'PRINTABLE (per grading)'!B$13="Midterm"), IF(ISERROR(SUMIF('Exam (LECTURE ONLY)'!O$20:X$20, "CLO7", 'Exam (LECTURE ONLY)'!O230:X230) / 'Exam (LECTURE ONLY)'!AM$12), "", SUMIF('Exam (LECTURE ONLY)'!O$20:X$20, "CLO7", 'Exam (LECTURE ONLY)'!O230:X230) / 'Exam (LECTURE ONLY)'!AM$12),
IF(AND('PRINTABLE (per grading)'!H$16="EXAM", 'PRINTABLE (per grading)'!B$13="Final"), IF(ISERROR(SUMIF('Exam (LECTURE ONLY)'!Z$20:AI$20, "CLO7", 'Exam (LECTURE ONLY)'!Z230:AI230) / 'Exam (LECTURE ONLY)'!AN$12), "", SUMIF('Exam (LECTURE ONLY)'!Z$20:AI$20, "CLO7", 'Exam (LECTURE ONLY)'!Z230:AI230) / 'Exam (LECTURE ONLY)'!AN$12),
IF(AND('PRINTABLE (per grading)'!H$16="OUTPUT", 'PRINTABLE (per grading)'!B$13="Prelim"), IF(ISERROR(SUMIF(OUTPUT!C$20:M$20, "CLO7", OUTPUT!C230:M230) / OUTPUT!AL$12), "", SUMIF(OUTPUT!C$20:M$20, "CLO7", OUTPUT!C230:M230) / OUTPUT!AL$12),
IF(AND('PRINTABLE (per grading)'!H$16="OUTPUT", 'PRINTABLE (per grading)'!B$13="Midterm"), IF(ISERROR(SUMIF(OUTPUT!O$20:Y$20, "CLO7", OUTPUT!O230:Y230) / OUTPUT!AM$12), "", SUMIF(OUTPUT!O$20:Y$20, "CLO7", OUTPUT!O230:Y230) / OUTPUT!AM$12),
IF(AND('PRINTABLE (per grading)'!H$16="OUTPUT", 'PRINTABLE (per grading)'!B$13="Final"), IF(ISERROR(SUMIF(OUTPUT!AA$20:AI$20, "CLO7", OUTPUT!AA230:AI230) / OUTPUT!AN$12), "", SUMIF(OUTPUT!AA$20:AI$20, "CLO7", OUTPUT!AA230:AI230) / OUTPUT!AN$12),
"")))))),"")</f>
        <v/>
      </c>
      <c r="AT228" s="232" t="str">
        <f t="shared" si="116"/>
        <v/>
      </c>
      <c r="AU228" s="233" t="str">
        <f t="shared" si="117"/>
        <v/>
      </c>
      <c r="AV228" s="25" t="str">
        <f>IF(B228 &lt;&gt; "", IFERROR(IF(C$16 = "PRELIM", SUMIF('Database (LECTURE-RES-PRAC)'!D$14:AG$14, "CLO8", 'Database (LECTURE-RES-PRAC)'!D225:AG225) / 'Grade computation'!F$11, IF(C$16 = "MIDTERM", SUMIF('Database (LECTURE-RES-PRAC)'!AJ$14:BM$14, "CLO8", 'Database (LECTURE-RES-PRAC)'!AJ225:BM225) / 'Grade computation'!G$11, IF(C$16 = "FINAL", SUMIF('Database (LECTURE-RES-PRAC)'!BP$14:CS$14, "CLO8", 'Database (LECTURE-RES-PRAC)'!BP225:CS225) / 'Grade computation'!H$11,""))),""),"")</f>
        <v/>
      </c>
      <c r="AW228" s="232" t="str">
        <f t="shared" si="118"/>
        <v/>
      </c>
      <c r="AX228" s="25" t="str">
        <f>IF(B228 &lt;&gt; "",IF(AND('PRINTABLE (per grading)'!H$16="EXAM", 'PRINTABLE (per grading)'!B$13="Prelim"), IF(ISERROR(SUMIF('Exam (LECTURE ONLY)'!D$20:M$20, "CLO8", 'Exam (LECTURE ONLY)'!D230:M230) / 'Exam (LECTURE ONLY)'!AL$13), "", SUMIF('Exam (LECTURE ONLY)'!D$20:M$20, "CLO8", 'Exam (LECTURE ONLY)'!D230:M230) /'Exam (LECTURE ONLY)'!AL$13),
IF(AND('PRINTABLE (per grading)'!H$16="EXAM", 'PRINTABLE (per grading)'!B$13="Midterm"), IF(ISERROR(SUMIF('Exam (LECTURE ONLY)'!O$20:X$20, "CLO8", 'Exam (LECTURE ONLY)'!O230:X230) / 'Exam (LECTURE ONLY)'!AM$13), "", SUMIF('Exam (LECTURE ONLY)'!O$20:X$20, "CLO8", 'Exam (LECTURE ONLY)'!O230:X230) / 'Exam (LECTURE ONLY)'!AM$13),
IF(AND('PRINTABLE (per grading)'!H$16="EXAM", 'PRINTABLE (per grading)'!B$13="Final"), IF(ISERROR(SUMIF('Exam (LECTURE ONLY)'!Z$20:AI$20, "CLO8", 'Exam (LECTURE ONLY)'!Z230:AI230) / 'Exam (LECTURE ONLY)'!AN$13), "", SUMIF('Exam (LECTURE ONLY)'!Z$20:AI$20, "CLO8", 'Exam (LECTURE ONLY)'!Z230:AI230) / 'Exam (LECTURE ONLY)'!AN$13),
IF(AND('PRINTABLE (per grading)'!H$16="OUTPUT", 'PRINTABLE (per grading)'!B$13="Prelim"), IF(ISERROR(SUMIF(OUTPUT!C$20:M$20, "CLO8", OUTPUT!C230:M230) / OUTPUT!AL$13), "", SUMIF(OUTPUT!C$20:M$20, "CLO8", OUTPUT!C230:M230) / OUTPUT!AL$13),
IF(AND('PRINTABLE (per grading)'!H$16="OUTPUT", 'PRINTABLE (per grading)'!B$13="Midterm"), IF(ISERROR(SUMIF(OUTPUT!O$20:Y$20, "CLO8", OUTPUT!O230:Y230) / OUTPUT!AM$13), "", SUMIF(OUTPUT!O$20:Y$20, "CLO8", OUTPUT!O230:Y230) / OUTPUT!AM$13),
IF(AND('PRINTABLE (per grading)'!H$16="OUTPUT", 'PRINTABLE (per grading)'!B$13="Final"), IF(ISERROR(SUMIF(OUTPUT!AA$20:AI$20, "CLO8", OUTPUT!AA230:AI230) / OUTPUT!AN$13), "", SUMIF(OUTPUT!AA$20:AI$20, "CLO8", OUTPUT!AA230:AI230) / OUTPUT!AN$13),
"")))))),"")</f>
        <v/>
      </c>
      <c r="AY228" s="232" t="str">
        <f t="shared" si="119"/>
        <v/>
      </c>
      <c r="AZ228" s="233" t="str">
        <f t="shared" si="120"/>
        <v/>
      </c>
      <c r="BA228" s="25" t="str">
        <f>IF(B228 &lt;&gt; "", IFERROR(IF(C$16 = "PRELIM", SUMIF('Database (LECTURE-RES-PRAC)'!D$14:AG$14, "CLO9", 'Database (LECTURE-RES-PRAC)'!D225:AG225) / 'Grade computation'!F$12, IF(C$16 = "MIDTERM", SUMIF('Database (LECTURE-RES-PRAC)'!AJ$14:BM$14, "CLO9", 'Database (LECTURE-RES-PRAC)'!AJ225:BM225) / 'Grade computation'!G$12, IF(C$16 = "FINAL", SUMIF('Database (LECTURE-RES-PRAC)'!BP$14:CS$14, "CLO9", 'Database (LECTURE-RES-PRAC)'!BP225:CS225) / 'Grade computation'!H$12,""))),""),"")</f>
        <v/>
      </c>
      <c r="BB228" s="232" t="str">
        <f t="shared" si="121"/>
        <v/>
      </c>
      <c r="BC228" s="25" t="str">
        <f>IF(B228 &lt;&gt; "",IF(AND('PRINTABLE (per grading)'!H$16="EXAM", 'PRINTABLE (per grading)'!B$13="Prelim"), IF(ISERROR(SUMIF('Exam (LECTURE ONLY)'!D$20:M$20, "CLO9", 'Exam (LECTURE ONLY)'!D230:M230) / 'Exam (LECTURE ONLY)'!AL$14), "", SUMIF('Exam (LECTURE ONLY)'!D$20:M$20, "CLO9", 'Exam (LECTURE ONLY)'!D230:M230) /'Exam (LECTURE ONLY)'!AL$14),
IF(AND('PRINTABLE (per grading)'!H$16="EXAM", 'PRINTABLE (per grading)'!B$13="Midterm"), IF(ISERROR(SUMIF('Exam (LECTURE ONLY)'!O$20:X$20, "CLO9", 'Exam (LECTURE ONLY)'!O230:X230) / 'Exam (LECTURE ONLY)'!AM$14), "", SUMIF('Exam (LECTURE ONLY)'!O$20:X$20, "CLO9", 'Exam (LECTURE ONLY)'!O230:X230) / 'Exam (LECTURE ONLY)'!AM$14),
IF(AND('PRINTABLE (per grading)'!H$16="EXAM", 'PRINTABLE (per grading)'!B$13="Final"), IF(ISERROR(SUMIF('Exam (LECTURE ONLY)'!Z$20:AI$20, "CLO9", 'Exam (LECTURE ONLY)'!Z230:AI230) / 'Exam (LECTURE ONLY)'!AN$14), "", SUMIF('Exam (LECTURE ONLY)'!Z$20:AI$20, "CLO9", 'Exam (LECTURE ONLY)'!Z230:AI230) / 'Exam (LECTURE ONLY)'!AN$14),
IF(AND('PRINTABLE (per grading)'!H$16="OUTPUT", 'PRINTABLE (per grading)'!B$13="Prelim"), IF(ISERROR(SUMIF(OUTPUT!C$20:M$20, "CLO9", OUTPUT!C230:M230) / OUTPUT!AL$14), "", SUMIF(OUTPUT!C$20:M$20, "CLO9", OUTPUT!C230:M230) / OUTPUT!AL$14),
IF(AND('PRINTABLE (per grading)'!H$16="OUTPUT", 'PRINTABLE (per grading)'!B$13="Midterm"), IF(ISERROR(SUMIF(OUTPUT!O$20:Y$20, "CLO9", OUTPUT!O230:Y230) / OUTPUT!AM$14), "", SUMIF(OUTPUT!O$20:Y$20, "CLO9", OUTPUT!O230:Y230) / OUTPUT!AM$14),
IF(AND('PRINTABLE (per grading)'!H$16="OUTPUT", 'PRINTABLE (per grading)'!B$13="Final"), IF(ISERROR(SUMIF(OUTPUT!AA$20:AI$20, "CLO9", OUTPUT!AA230:AI230) / OUTPUT!AN$14), "", SUMIF(OUTPUT!AA$20:AI$20, "CLO9", OUTPUT!AA230:AI230) / OUTPUT!AN$14),
"")))))),"")</f>
        <v/>
      </c>
      <c r="BD228" s="232" t="str">
        <f t="shared" si="122"/>
        <v/>
      </c>
      <c r="BE228" s="233" t="str">
        <f t="shared" si="123"/>
        <v/>
      </c>
      <c r="BF228" s="25" t="str">
        <f>IF(B228 &lt;&gt; "", IFERROR(IF(C$16 = "PRELIM", SUMIF('Database (LECTURE-RES-PRAC)'!D$14:AG$14, "CLO10", 'Database (LECTURE-RES-PRAC)'!D225:AG225) / 'Grade computation'!F$13, IF(C$16 = "MIDTERM", SUMIF('Database (LECTURE-RES-PRAC)'!AJ$14:BM$14, "CLO10", 'Database (LECTURE-RES-PRAC)'!AJ225:BM225) / 'Grade computation'!G$13, IF(C$16 = "FINAL", SUMIF('Database (LECTURE-RES-PRAC)'!BP$14:CS$14, "CLO10", 'Database (LECTURE-RES-PRAC)'!BP225:CS225) / 'Grade computation'!H$13,""))),""),"")</f>
        <v/>
      </c>
      <c r="BG228" s="232" t="str">
        <f t="shared" si="124"/>
        <v/>
      </c>
      <c r="BH228" s="25" t="str">
        <f>IF(B228 &lt;&gt; "",IF(AND('PRINTABLE (per grading)'!H$16="EXAM", 'PRINTABLE (per grading)'!B$13="Prelim"), IF(ISERROR(SUMIF('Exam (LECTURE ONLY)'!D$20:M$20, "CLO10", 'Exam (LECTURE ONLY)'!D230:M230) / 'Exam (LECTURE ONLY)'!AL$15), "", SUMIF('Exam (LECTURE ONLY)'!D$20:M$20, "CLO10", 'Exam (LECTURE ONLY)'!D230:M230) /'Exam (LECTURE ONLY)'!AL$15),
IF(AND('PRINTABLE (per grading)'!H$16="EXAM", 'PRINTABLE (per grading)'!B$13="Midterm"), IF(ISERROR(SUMIF('Exam (LECTURE ONLY)'!O$20:X$20, "CLO10", 'Exam (LECTURE ONLY)'!O230:X230) / 'Exam (LECTURE ONLY)'!AM$15), "", SUMIF('Exam (LECTURE ONLY)'!O$20:X$20, "CLO10", 'Exam (LECTURE ONLY)'!O230:X230) / 'Exam (LECTURE ONLY)'!AM$15),
IF(AND('PRINTABLE (per grading)'!H$16="EXAM", 'PRINTABLE (per grading)'!B$13="Final"), IF(ISERROR(SUMIF('Exam (LECTURE ONLY)'!Z$20:AI$20, "CLO10", 'Exam (LECTURE ONLY)'!Z230:AI230) / 'Exam (LECTURE ONLY)'!AN$15), "", SUMIF('Exam (LECTURE ONLY)'!Z$20:AI$20, "CLO10", 'Exam (LECTURE ONLY)'!Z230:AI230) / 'Exam (LECTURE ONLY)'!AN$15),
IF(AND('PRINTABLE (per grading)'!H$16="OUTPUT", 'PRINTABLE (per grading)'!B$13="Prelim"), IF(ISERROR(SUMIF(OUTPUT!C$20:M$20, "CLO10", OUTPUT!C230:M230) / OUTPUT!AL$15), "", SUMIF(OUTPUT!C$20:M$20, "CLO10", OUTPUT!C230:M230) / OUTPUT!AL$15),
IF(AND('PRINTABLE (per grading)'!H$16="OUTPUT", 'PRINTABLE (per grading)'!B$13="Midterm"), IF(ISERROR(SUMIF(OUTPUT!O$20:Y$20, "CLO10", OUTPUT!O230:Y230) / OUTPUT!AM$15), "", SUMIF(OUTPUT!O$20:Y$20, "CLO10", OUTPUT!O230:Y230) / OUTPUT!AM$15),
IF(AND('PRINTABLE (per grading)'!H$16="OUTPUT", 'PRINTABLE (per grading)'!B$13="Final"), IF(ISERROR(SUMIF(OUTPUT!AA$20:AI$20, "CLO10", OUTPUT!AA230:AI230) / OUTPUT!AN$15), "", SUMIF(OUTPUT!AA$20:AI$20, "CLO10", OUTPUT!AA230:AI230) / OUTPUT!AN$15),
"")))))),"")</f>
        <v/>
      </c>
      <c r="BI228" s="232" t="str">
        <f t="shared" si="125"/>
        <v/>
      </c>
      <c r="BJ228" s="233" t="str">
        <f t="shared" si="126"/>
        <v/>
      </c>
      <c r="BK228" s="2"/>
    </row>
    <row r="229" spans="1:63" ht="20.100000000000001" customHeight="1">
      <c r="A229" s="118" t="str">
        <f>IF(ISBLANK('Database (LECTURE-RES-PRAC)'!A226),"",'Database (LECTURE-RES-PRAC)'!A226)</f>
        <v/>
      </c>
      <c r="B229" s="119" t="str">
        <f>IF(ISBLANK('Database (LECTURE-RES-PRAC)'!B226),"",'Database (LECTURE-RES-PRAC)'!B226)</f>
        <v/>
      </c>
      <c r="C229" s="134" t="str">
        <f>IF(B229&lt;&gt;"",IF(C$16="PRELIM",'Grade computation'!C229, IF(C$16="MIDTERM",'Grade computation'!K229, IF(C$16="FINAL",'Grade computation'!S229,""))),"")</f>
        <v/>
      </c>
      <c r="D229" s="135" t="str">
        <f t="shared" si="1"/>
        <v/>
      </c>
      <c r="E229" s="134" t="str">
        <f>IF(B229&lt;&gt;"", IF(C$16="PRELIM",'Grade computation'!E229, IF(C$16="MIDTERM",'Grade computation'!M229, IF(C$16="FINAL",'Grade computation'!U229,""))),"")</f>
        <v/>
      </c>
      <c r="F229" s="136" t="str">
        <f t="shared" si="2"/>
        <v/>
      </c>
      <c r="G229" s="137" t="str">
        <f t="shared" si="3"/>
        <v/>
      </c>
      <c r="H229" s="207" t="str">
        <f>IF(B229&lt;&gt;"",IF(C$16="PRELIM", 'Grade computation'!H229, IF(C$16="MIDTERM", 'Grade computation'!P229, IF(C$16="FINAL",'Grade computation'!X229, ""))),"")</f>
        <v/>
      </c>
      <c r="I229" s="137" t="str">
        <f t="shared" si="4"/>
        <v/>
      </c>
      <c r="J229" s="139" t="str">
        <f t="shared" si="5"/>
        <v/>
      </c>
      <c r="K229" s="377" t="str">
        <f t="shared" si="6"/>
        <v/>
      </c>
      <c r="L229" s="434"/>
      <c r="M229" s="25" t="str">
        <f>IF(B229 &lt;&gt; "", IFERROR(IF(C$16 = "PRELIM", SUMIF('Database (LECTURE-RES-PRAC)'!D$14:AG$14, "CLO1", 'Database (LECTURE-RES-PRAC)'!D226:AG226) / 'Grade computation'!F$4, IF(C$16 = "MIDTERM", SUMIF('Database (LECTURE-RES-PRAC)'!AJ$14:BM$14, "CLO1", 'Database (LECTURE-RES-PRAC)'!AJ226:BM226) / 'Grade computation'!G$4, IF(C$16 = "FINAL", SUMIF('Database (LECTURE-RES-PRAC)'!BP$14:CS$14, "CLO1", 'Database (LECTURE-RES-PRAC)'!BP226:CS226) / 'Grade computation'!H$4,""))),""),"")</f>
        <v/>
      </c>
      <c r="N229" s="232" t="str">
        <f t="shared" si="97"/>
        <v/>
      </c>
      <c r="O229" s="25" t="str">
        <f>IF(B229 &lt;&gt; "",IF(AND('PRINTABLE (per grading)'!H$16="EXAM", 'PRINTABLE (per grading)'!B$13="Prelim"), IF(ISERROR(SUMIF('Exam (LECTURE ONLY)'!D$20:M$20, "CLO1", 'Exam (LECTURE ONLY)'!D231:M231) / 'Exam (LECTURE ONLY)'!AL$6), "", SUMIF('Exam (LECTURE ONLY)'!D$20:M$20, "CLO1", 'Exam (LECTURE ONLY)'!D231:M231) /'Exam (LECTURE ONLY)'!AL$6),
IF(AND('PRINTABLE (per grading)'!H$16="EXAM", 'PRINTABLE (per grading)'!B$13="Midterm"), IF(ISERROR(SUMIF('Exam (LECTURE ONLY)'!O$20:X$20, "CLO1", 'Exam (LECTURE ONLY)'!O231:X231) / 'Exam (LECTURE ONLY)'!AM$6), "", SUMIF('Exam (LECTURE ONLY)'!O$20:X$20, "CLO1", 'Exam (LECTURE ONLY)'!O231:X231) / 'Exam (LECTURE ONLY)'!AM$6),
IF(AND('PRINTABLE (per grading)'!H$16="EXAM", 'PRINTABLE (per grading)'!B$13="Final"), IF(ISERROR(SUMIF('Exam (LECTURE ONLY)'!Z$20:AI$20, "CLO1", 'Exam (LECTURE ONLY)'!Z231:AI231) / 'Exam (LECTURE ONLY)'!AN$6), "", SUMIF('Exam (LECTURE ONLY)'!Z$20:AI$20, "CLO1", 'Exam (LECTURE ONLY)'!Z231:AI231) / 'Exam (LECTURE ONLY)'!AN$6),
IF(AND('PRINTABLE (per grading)'!H$16="OUTPUT", 'PRINTABLE (per grading)'!B$13="Prelim"), IF(ISERROR(SUMIF(OUTPUT!C$20:M$20, "CLO1", OUTPUT!C231:M231) / OUTPUT!AL$6), "", SUMIF(OUTPUT!C$20:M$20, "CLO1", OUTPUT!C231:M231) / OUTPUT!AL$6),
IF(AND('PRINTABLE (per grading)'!H$16="OUTPUT", 'PRINTABLE (per grading)'!B$13="Midterm"), IF(ISERROR(SUMIF(OUTPUT!O$20:Y$20, "CLO1", OUTPUT!O231:Y231) / OUTPUT!AM$6), "", SUMIF(OUTPUT!O$20:Y$20, "CLO1", OUTPUT!O231:Y231) / OUTPUT!AM$6),
IF(AND('PRINTABLE (per grading)'!H$16="OUTPUT", 'PRINTABLE (per grading)'!B$13="Final"), IF(ISERROR(SUMIF(OUTPUT!AA$20:AI$20, "CLO1", OUTPUT!AA231:AI231) / OUTPUT!AN$6), "", SUMIF(OUTPUT!AA$20:AI$20, "CLO1", OUTPUT!AA231:AI231) / OUTPUT!AN$6),
"")))))),"")</f>
        <v/>
      </c>
      <c r="P229" s="232" t="str">
        <f t="shared" si="98"/>
        <v/>
      </c>
      <c r="Q229" s="233" t="str">
        <f t="shared" si="99"/>
        <v/>
      </c>
      <c r="R229" s="25" t="str">
        <f>IF(B229 &lt;&gt; "", IFERROR(IF(C$16 = "PRELIM", SUMIF('Database (LECTURE-RES-PRAC)'!D$14:AG$14, "CLO2", 'Database (LECTURE-RES-PRAC)'!D226:AG226) / 'Grade computation'!F$5, IF(C$16 = "MIDTERM", SUMIF('Database (LECTURE-RES-PRAC)'!AJ$14:BM$14, "CLO2", 'Database (LECTURE-RES-PRAC)'!AJ226:BM226) / 'Grade computation'!G$5, IF(C$16 = "FINAL", SUMIF('Database (LECTURE-RES-PRAC)'!BP$14:CS$14, "CLO2", 'Database (LECTURE-RES-PRAC)'!BP226:CS226) / 'Grade computation'!H$5,""))),""),"")</f>
        <v/>
      </c>
      <c r="S229" s="232" t="str">
        <f t="shared" si="100"/>
        <v/>
      </c>
      <c r="T229" s="25" t="str">
        <f>IF(B229 &lt;&gt; "",IF(AND('PRINTABLE (per grading)'!H$16="EXAM", 'PRINTABLE (per grading)'!B$13="Prelim"), IF(ISERROR(SUMIF('Exam (LECTURE ONLY)'!D$20:M$20, "CLO2", 'Exam (LECTURE ONLY)'!D231:M231) / 'Exam (LECTURE ONLY)'!AL$7), "", SUMIF('Exam (LECTURE ONLY)'!D$20:M$20, "CLO2", 'Exam (LECTURE ONLY)'!D231:M231) /'Exam (LECTURE ONLY)'!AL$7),
IF(AND('PRINTABLE (per grading)'!H$16="EXAM", 'PRINTABLE (per grading)'!B$13="Midterm"), IF(ISERROR(SUMIF('Exam (LECTURE ONLY)'!O$20:X$20, "CLO2", 'Exam (LECTURE ONLY)'!O231:X231) / 'Exam (LECTURE ONLY)'!AM$7), "", SUMIF('Exam (LECTURE ONLY)'!O$20:X$20, "CLO2", 'Exam (LECTURE ONLY)'!O231:X231) / 'Exam (LECTURE ONLY)'!AM$7),
IF(AND('PRINTABLE (per grading)'!H$16="EXAM", 'PRINTABLE (per grading)'!B$13="Final"), IF(ISERROR(SUMIF('Exam (LECTURE ONLY)'!Z$20:AI$20, "CLO2", 'Exam (LECTURE ONLY)'!Z231:AI231) / 'Exam (LECTURE ONLY)'!AN$7), "", SUMIF('Exam (LECTURE ONLY)'!Z$20:AI$20, "CLO2", 'Exam (LECTURE ONLY)'!Z231:AI231) / 'Exam (LECTURE ONLY)'!AN$7),
IF(AND('PRINTABLE (per grading)'!H$16="OUTPUT", 'PRINTABLE (per grading)'!B$13="Prelim"), IF(ISERROR(SUMIF(OUTPUT!C$20:M$20, "CLO2", OUTPUT!C231:M231) / OUTPUT!AL$7), "", SUMIF(OUTPUT!C$20:M$20, "CLO2", OUTPUT!C231:M231) / OUTPUT!AL$7),
IF(AND('PRINTABLE (per grading)'!H$16="OUTPUT", 'PRINTABLE (per grading)'!B$13="Midterm"), IF(ISERROR(SUMIF(OUTPUT!O$20:Y$20, "CLO2", OUTPUT!O231:Y231) / OUTPUT!AM$7), "", SUMIF(OUTPUT!O$20:Y$20, "CLO2", OUTPUT!O231:Y231) / OUTPUT!AM$7),
IF(AND('PRINTABLE (per grading)'!H$16="OUTPUT", 'PRINTABLE (per grading)'!B$13="Final"), IF(ISERROR(SUMIF(OUTPUT!AA$20:AI$20, "CLO2", OUTPUT!AA231:AI231) / OUTPUT!AN$7), "", SUMIF(OUTPUT!AA$20:AI$20, "CLO2", OUTPUT!AA231:AI231) / OUTPUT!AN$7),
"")))))),"")</f>
        <v/>
      </c>
      <c r="U229" s="232" t="str">
        <f t="shared" si="101"/>
        <v/>
      </c>
      <c r="V229" s="233" t="str">
        <f t="shared" si="102"/>
        <v/>
      </c>
      <c r="W229" s="25" t="str">
        <f>IF(B229 &lt;&gt; "", IFERROR(IF(C$16 = "PRELIM", SUMIF('Database (LECTURE-RES-PRAC)'!D$14:AG$14, "CLO3", 'Database (LECTURE-RES-PRAC)'!D226:AG226) / 'Grade computation'!F$6, IF(C$16 = "MIDTERM", SUMIF('Database (LECTURE-RES-PRAC)'!AJ$14:BM$14, "CLO3", 'Database (LECTURE-RES-PRAC)'!AJ226:BM226) / 'Grade computation'!G$6, IF(C$16 = "FINAL", SUMIF('Database (LECTURE-RES-PRAC)'!BP$14:CS$14, "CLO3", 'Database (LECTURE-RES-PRAC)'!BP226:CS226) / 'Grade computation'!H$6,""))),""),"")</f>
        <v/>
      </c>
      <c r="X229" s="232" t="str">
        <f t="shared" si="103"/>
        <v/>
      </c>
      <c r="Y229" s="25" t="str">
        <f>IF(B229 &lt;&gt; "",IF(AND('PRINTABLE (per grading)'!H$16="EXAM", 'PRINTABLE (per grading)'!B$13="Prelim"), IF(ISERROR(SUMIF('Exam (LECTURE ONLY)'!D$20:M$20, "CLO3", 'Exam (LECTURE ONLY)'!D231:M231) / 'Exam (LECTURE ONLY)'!AL$8), "", SUMIF('Exam (LECTURE ONLY)'!D$20:M$20, "CLO3", 'Exam (LECTURE ONLY)'!D231:M231) /'Exam (LECTURE ONLY)'!AL$8),
IF(AND('PRINTABLE (per grading)'!H$16="EXAM", 'PRINTABLE (per grading)'!B$13="Midterm"), IF(ISERROR(SUMIF('Exam (LECTURE ONLY)'!O$20:X$20, "CLO3", 'Exam (LECTURE ONLY)'!O231:X231) / 'Exam (LECTURE ONLY)'!AM$8), "", SUMIF('Exam (LECTURE ONLY)'!O$20:X$20, "CLO3", 'Exam (LECTURE ONLY)'!O231:X231) / 'Exam (LECTURE ONLY)'!AM$8),
IF(AND('PRINTABLE (per grading)'!H$16="EXAM", 'PRINTABLE (per grading)'!B$13="Final"), IF(ISERROR(SUMIF('Exam (LECTURE ONLY)'!Z$20:AI$20, "CLO3", 'Exam (LECTURE ONLY)'!Z231:AI231) / 'Exam (LECTURE ONLY)'!AN$8), "", SUMIF('Exam (LECTURE ONLY)'!Z$20:AI$20, "CLO3", 'Exam (LECTURE ONLY)'!Z231:AI231) / 'Exam (LECTURE ONLY)'!AN$8),
IF(AND('PRINTABLE (per grading)'!H$16="OUTPUT", 'PRINTABLE (per grading)'!B$13="Prelim"), IF(ISERROR(SUMIF(OUTPUT!C$20:M$20, "CLO3", OUTPUT!C231:M231) / OUTPUT!AL$8), "", SUMIF(OUTPUT!C$20:M$20, "CLO3", OUTPUT!C231:M231) / OUTPUT!AL$8),
IF(AND('PRINTABLE (per grading)'!H$16="OUTPUT", 'PRINTABLE (per grading)'!B$13="Midterm"), IF(ISERROR(SUMIF(OUTPUT!O$20:Y$20, "CLO3", OUTPUT!O231:Y231) / OUTPUT!AM$8), "", SUMIF(OUTPUT!O$20:Y$20, "CLO3", OUTPUT!O231:Y231) / OUTPUT!AM$8),
IF(AND('PRINTABLE (per grading)'!H$16="OUTPUT", 'PRINTABLE (per grading)'!B$13="Final"), IF(ISERROR(SUMIF(OUTPUT!AA$20:AI$20, "CLO3", OUTPUT!AA231:AI231) / OUTPUT!AN$8), "", SUMIF(OUTPUT!AA$20:AI$20, "CLO3", OUTPUT!AA231:AI231) / OUTPUT!AN$8),
"" )))))),"")</f>
        <v/>
      </c>
      <c r="Z229" s="232" t="str">
        <f t="shared" si="104"/>
        <v/>
      </c>
      <c r="AA229" s="233" t="str">
        <f t="shared" si="105"/>
        <v/>
      </c>
      <c r="AB229" s="25" t="str">
        <f>IF(B229 &lt;&gt; "", IFERROR(IF(C$16 = "PRELIM", SUMIF('Database (LECTURE-RES-PRAC)'!D$14:AG$14, "CLO4", 'Database (LECTURE-RES-PRAC)'!D226:AG226) / 'Grade computation'!F$7, IF(C$16 = "MIDTERM", SUMIF('Database (LECTURE-RES-PRAC)'!AJ$14:BM$14, "CLO4", 'Database (LECTURE-RES-PRAC)'!AJ226:BM226) / 'Grade computation'!G$7, IF(C$16 = "FINAL", SUMIF('Database (LECTURE-RES-PRAC)'!BP$14:CS$14, "CLO4", 'Database (LECTURE-RES-PRAC)'!BP226:CS226) / 'Grade computation'!H$7,""))),""),"")</f>
        <v/>
      </c>
      <c r="AC229" s="232" t="str">
        <f t="shared" si="106"/>
        <v/>
      </c>
      <c r="AD229" s="25" t="str">
        <f>IF(B229 &lt;&gt; "",IF(AND('PRINTABLE (per grading)'!H$16="EXAM", 'PRINTABLE (per grading)'!B$13="Prelim"), IF(ISERROR(SUMIF('Exam (LECTURE ONLY)'!D$20:M$20, "CLO4", 'Exam (LECTURE ONLY)'!D231:M231) / 'Exam (LECTURE ONLY)'!AL$9), "", SUMIF('Exam (LECTURE ONLY)'!D$20:M$20, "CLO4", 'Exam (LECTURE ONLY)'!D231:M231) /'Exam (LECTURE ONLY)'!AL$9),
IF(AND('PRINTABLE (per grading)'!H$16="EXAM", 'PRINTABLE (per grading)'!B$13="Midterm"), IF(ISERROR(SUMIF('Exam (LECTURE ONLY)'!O$20:X$20, "CLO4", 'Exam (LECTURE ONLY)'!O231:X231) / 'Exam (LECTURE ONLY)'!AM$9), "", SUMIF('Exam (LECTURE ONLY)'!O$20:X$20, "CLO4", 'Exam (LECTURE ONLY)'!O231:X231) / 'Exam (LECTURE ONLY)'!AM$9),
IF(AND('PRINTABLE (per grading)'!H$16="EXAM", 'PRINTABLE (per grading)'!B$13="Final"), IF(ISERROR(SUMIF('Exam (LECTURE ONLY)'!Z$20:AI$20, "CLO4", 'Exam (LECTURE ONLY)'!Z231:AI231) / 'Exam (LECTURE ONLY)'!AN$9), "", SUMIF('Exam (LECTURE ONLY)'!Z$20:AI$20, "CLO4", 'Exam (LECTURE ONLY)'!Z231:AI231) / 'Exam (LECTURE ONLY)'!AN$9),
IF(AND('PRINTABLE (per grading)'!H$16="OUTPUT", 'PRINTABLE (per grading)'!B$13="Prelim"), IF(ISERROR(SUMIF(OUTPUT!C$20:M$20, "CLO4", OUTPUT!C231:M231) / OUTPUT!AL$9), "", SUMIF(OUTPUT!C$20:M$20, "CLO4", OUTPUT!C231:M231) / OUTPUT!AL$9),
IF(AND('PRINTABLE (per grading)'!H$16="OUTPUT", 'PRINTABLE (per grading)'!B$13="Midterm"), IF(ISERROR(SUMIF(OUTPUT!O$20:Y$20, "CLO4", OUTPUT!O231:Y231) / OUTPUT!AM$9), "", SUMIF(OUTPUT!O$20:Y$20, "CLO4", OUTPUT!O231:Y231) / OUTPUT!AM$9),
IF(AND('PRINTABLE (per grading)'!H$16="OUTPUT", 'PRINTABLE (per grading)'!B$13="Final"), IF(ISERROR(SUMIF(OUTPUT!AA$20:AI$20, "CLO4", OUTPUT!AA231:AI231) / OUTPUT!AN$9), "", SUMIF(OUTPUT!AA$20:AI$20, "CLO4", OUTPUT!AA231:AI231) / OUTPUT!AN$9),
"")))))),"")</f>
        <v/>
      </c>
      <c r="AE229" s="232" t="str">
        <f t="shared" si="107"/>
        <v/>
      </c>
      <c r="AF229" s="233" t="str">
        <f t="shared" si="108"/>
        <v/>
      </c>
      <c r="AG229" s="25" t="str">
        <f>IF(B229 &lt;&gt; "", IFERROR(IF(C$16 = "PRELIM", SUMIF('Database (LECTURE-RES-PRAC)'!D$14:AG$14, "CLO5", 'Database (LECTURE-RES-PRAC)'!D226:AG226) / 'Grade computation'!F$8, IF(C$16 = "MIDTERM", SUMIF('Database (LECTURE-RES-PRAC)'!AJ$14:BM$14, "CLO5", 'Database (LECTURE-RES-PRAC)'!AJ226:BM226) / 'Grade computation'!G$8, IF(C$16 = "FINAL", SUMIF('Database (LECTURE-RES-PRAC)'!BP$14:CS$14, "CLO5", 'Database (LECTURE-RES-PRAC)'!BP226:CS226) / 'Grade computation'!H$8,""))),""),"")</f>
        <v/>
      </c>
      <c r="AH229" s="232" t="str">
        <f t="shared" si="109"/>
        <v/>
      </c>
      <c r="AI229" s="25" t="str">
        <f>IF(B229 &lt;&gt; "",IF(AND('PRINTABLE (per grading)'!H$16="EXAM", 'PRINTABLE (per grading)'!B$13="Prelim"), IF(ISERROR(SUMIF('Exam (LECTURE ONLY)'!D$20:M$20, "CLO5", 'Exam (LECTURE ONLY)'!D231:M231) / 'Exam (LECTURE ONLY)'!AL$10), "", SUMIF('Exam (LECTURE ONLY)'!D$20:M$20, "CLO5", 'Exam (LECTURE ONLY)'!D231:M231) /'Exam (LECTURE ONLY)'!AL$10),
IF(AND('PRINTABLE (per grading)'!H$16="EXAM", 'PRINTABLE (per grading)'!B$13="Midterm"), IF(ISERROR(SUMIF('Exam (LECTURE ONLY)'!O$20:X$20, "CLO5", 'Exam (LECTURE ONLY)'!O231:X231) / 'Exam (LECTURE ONLY)'!AM$10), "", SUMIF('Exam (LECTURE ONLY)'!O$20:X$20, "CLO5", 'Exam (LECTURE ONLY)'!O231:X231) / 'Exam (LECTURE ONLY)'!AM$10),
IF(AND('PRINTABLE (per grading)'!H$16="EXAM", 'PRINTABLE (per grading)'!B$13="Final"), IF(ISERROR(SUMIF('Exam (LECTURE ONLY)'!Z$20:AI$20, "CLO5", 'Exam (LECTURE ONLY)'!Z231:AI231) / 'Exam (LECTURE ONLY)'!AN$10), "", SUMIF('Exam (LECTURE ONLY)'!Z$20:AI$20, "CLO5", 'Exam (LECTURE ONLY)'!Z231:AI231) / 'Exam (LECTURE ONLY)'!AN$10),
IF(AND('PRINTABLE (per grading)'!H$16="OUTPUT", 'PRINTABLE (per grading)'!B$13="Prelim"), IF(ISERROR(SUMIF(OUTPUT!C$20:M$20, "CLO5", OUTPUT!C231:M231) / OUTPUT!AL$10), "", SUMIF(OUTPUT!C$20:M$20, "CLO5", OUTPUT!C231:M231) / OUTPUT!AL$10),
IF(AND('PRINTABLE (per grading)'!H$16="OUTPUT", 'PRINTABLE (per grading)'!B$13="Midterm"), IF(ISERROR(SUMIF(OUTPUT!O$20:Y$20, "CLO5", OUTPUT!O231:Y231) / OUTPUT!AM$10), "", SUMIF(OUTPUT!O$20:Y$20, "CLO5", OUTPUT!O231:Y231) / OUTPUT!AM$10),
IF(AND('PRINTABLE (per grading)'!H$16="OUTPUT", 'PRINTABLE (per grading)'!B$13="Final"), IF(ISERROR(SUMIF(OUTPUT!AA$20:AI$20, "CLO5", OUTPUT!AA231:AI231) / OUTPUT!AN$10), "", SUMIF(OUTPUT!AA$20:AI$20, "CLO5", OUTPUT!AA231:AI231) / OUTPUT!AN$10),
"")))))),"")</f>
        <v/>
      </c>
      <c r="AJ229" s="232" t="str">
        <f t="shared" si="110"/>
        <v/>
      </c>
      <c r="AK229" s="233" t="str">
        <f t="shared" si="111"/>
        <v/>
      </c>
      <c r="AL229" s="25" t="str">
        <f>IF(B229 &lt;&gt; "", IFERROR(IF(C$16 = "PRELIM", SUMIF('Database (LECTURE-RES-PRAC)'!D$14:AG$14, "CLO6", 'Database (LECTURE-RES-PRAC)'!D226:AG226) / 'Grade computation'!F$9, IF(C$16 = "MIDTERM", SUMIF('Database (LECTURE-RES-PRAC)'!AJ$14:BM$14, "CLO6", 'Database (LECTURE-RES-PRAC)'!AJ226:BM226) / 'Grade computation'!G$9, IF(C$16 = "FINAL", SUMIF('Database (LECTURE-RES-PRAC)'!BP$14:CS$14, "CLO6", 'Database (LECTURE-RES-PRAC)'!BP226:CS226) / 'Grade computation'!H$9,""))),""),"")</f>
        <v/>
      </c>
      <c r="AM229" s="232" t="str">
        <f t="shared" si="112"/>
        <v/>
      </c>
      <c r="AN229" s="25" t="str">
        <f>IF(B229 &lt;&gt; "",IF(AND('PRINTABLE (per grading)'!H$16="EXAM", 'PRINTABLE (per grading)'!B$13="Prelim"), IF(ISERROR(SUMIF('Exam (LECTURE ONLY)'!D$20:M$20, "CLO6", 'Exam (LECTURE ONLY)'!D231:M231) / 'Exam (LECTURE ONLY)'!AL$11), "", SUMIF('Exam (LECTURE ONLY)'!D$20:M$20, "CLO6", 'Exam (LECTURE ONLY)'!D231:M231) /'Exam (LECTURE ONLY)'!AL$11),
IF(AND('PRINTABLE (per grading)'!H$16="EXAM", 'PRINTABLE (per grading)'!B$13="Midterm"), IF(ISERROR(SUMIF('Exam (LECTURE ONLY)'!O$20:X$20, "CLO6", 'Exam (LECTURE ONLY)'!O231:X231) / 'Exam (LECTURE ONLY)'!AM$11), "", SUMIF('Exam (LECTURE ONLY)'!O$20:X$20, "CLO6", 'Exam (LECTURE ONLY)'!O231:X231) / 'Exam (LECTURE ONLY)'!AM$11),
IF(AND('PRINTABLE (per grading)'!H$16="EXAM", 'PRINTABLE (per grading)'!B$13="Final"), IF(ISERROR(SUMIF('Exam (LECTURE ONLY)'!Z$20:AI$20, "CLO6", 'Exam (LECTURE ONLY)'!Z231:AI231) / 'Exam (LECTURE ONLY)'!AN$11), "", SUMIF('Exam (LECTURE ONLY)'!Z$20:AI$20, "CLO6", 'Exam (LECTURE ONLY)'!Z231:AI231) / 'Exam (LECTURE ONLY)'!AN$11),
IF(AND('PRINTABLE (per grading)'!H$16="OUTPUT", 'PRINTABLE (per grading)'!B$13="Prelim"), IF(ISERROR(SUMIF(OUTPUT!C$20:M$20, "CLO6", OUTPUT!C231:M231) / OUTPUT!AL$11), "", SUMIF(OUTPUT!C$20:M$20, "CLO6", OUTPUT!C231:M231) / OUTPUT!AL$11),
IF(AND('PRINTABLE (per grading)'!H$16="OUTPUT", 'PRINTABLE (per grading)'!B$13="Midterm"), IF(ISERROR(SUMIF(OUTPUT!O$20:Y$20, "CLO6", OUTPUT!O231:Y231) / OUTPUT!AM$11), "", SUMIF(OUTPUT!O$20:Y$20, "CLO6", OUTPUT!O231:Y231) / OUTPUT!AM$11),
IF(AND('PRINTABLE (per grading)'!H$16="OUTPUT", 'PRINTABLE (per grading)'!B$13="Final"), IF(ISERROR(SUMIF(OUTPUT!AA$20:AI$20, "CLO6", OUTPUT!AA231:AI231) / OUTPUT!AN$11), "", SUMIF(OUTPUT!AA$20:AI$20, "CLO6", OUTPUT!AA231:AI231) / OUTPUT!AN$11),
"")))))),"")</f>
        <v/>
      </c>
      <c r="AO229" s="232" t="str">
        <f t="shared" si="113"/>
        <v/>
      </c>
      <c r="AP229" s="233" t="str">
        <f t="shared" si="114"/>
        <v/>
      </c>
      <c r="AQ229" s="25" t="str">
        <f>IF(B229 &lt;&gt; "", IFERROR(IF(C$16 = "PRELIM", SUMIF('Database (LECTURE-RES-PRAC)'!D$14:AG$14, "CLO7", 'Database (LECTURE-RES-PRAC)'!D226:AG226) / 'Grade computation'!F$10, IF(C$16 = "MIDTERM", SUMIF('Database (LECTURE-RES-PRAC)'!AJ$14:BM$14, "CLO7", 'Database (LECTURE-RES-PRAC)'!AJ226:BM226) / 'Grade computation'!G$10, IF(C$16 = "FINAL", SUMIF('Database (LECTURE-RES-PRAC)'!BP$14:CS$14, "CLO7", 'Database (LECTURE-RES-PRAC)'!BP226:CS226) / 'Grade computation'!H$10,""))),""),"")</f>
        <v/>
      </c>
      <c r="AR229" s="232" t="str">
        <f t="shared" si="115"/>
        <v/>
      </c>
      <c r="AS229" s="25" t="str">
        <f>IF(B229 &lt;&gt; "",IF(AND('PRINTABLE (per grading)'!H$16="EXAM", 'PRINTABLE (per grading)'!B$13="Prelim"), IF(ISERROR(SUMIF('Exam (LECTURE ONLY)'!D$20:M$20, "CLO7", 'Exam (LECTURE ONLY)'!D231:M231) / 'Exam (LECTURE ONLY)'!AL$12), "", SUMIF('Exam (LECTURE ONLY)'!D$20:M$20, "CLO7", 'Exam (LECTURE ONLY)'!D231:M231) /'Exam (LECTURE ONLY)'!AL$12),
IF(AND('PRINTABLE (per grading)'!H$16="EXAM", 'PRINTABLE (per grading)'!B$13="Midterm"), IF(ISERROR(SUMIF('Exam (LECTURE ONLY)'!O$20:X$20, "CLO7", 'Exam (LECTURE ONLY)'!O231:X231) / 'Exam (LECTURE ONLY)'!AM$12), "", SUMIF('Exam (LECTURE ONLY)'!O$20:X$20, "CLO7", 'Exam (LECTURE ONLY)'!O231:X231) / 'Exam (LECTURE ONLY)'!AM$12),
IF(AND('PRINTABLE (per grading)'!H$16="EXAM", 'PRINTABLE (per grading)'!B$13="Final"), IF(ISERROR(SUMIF('Exam (LECTURE ONLY)'!Z$20:AI$20, "CLO7", 'Exam (LECTURE ONLY)'!Z231:AI231) / 'Exam (LECTURE ONLY)'!AN$12), "", SUMIF('Exam (LECTURE ONLY)'!Z$20:AI$20, "CLO7", 'Exam (LECTURE ONLY)'!Z231:AI231) / 'Exam (LECTURE ONLY)'!AN$12),
IF(AND('PRINTABLE (per grading)'!H$16="OUTPUT", 'PRINTABLE (per grading)'!B$13="Prelim"), IF(ISERROR(SUMIF(OUTPUT!C$20:M$20, "CLO7", OUTPUT!C231:M231) / OUTPUT!AL$12), "", SUMIF(OUTPUT!C$20:M$20, "CLO7", OUTPUT!C231:M231) / OUTPUT!AL$12),
IF(AND('PRINTABLE (per grading)'!H$16="OUTPUT", 'PRINTABLE (per grading)'!B$13="Midterm"), IF(ISERROR(SUMIF(OUTPUT!O$20:Y$20, "CLO7", OUTPUT!O231:Y231) / OUTPUT!AM$12), "", SUMIF(OUTPUT!O$20:Y$20, "CLO7", OUTPUT!O231:Y231) / OUTPUT!AM$12),
IF(AND('PRINTABLE (per grading)'!H$16="OUTPUT", 'PRINTABLE (per grading)'!B$13="Final"), IF(ISERROR(SUMIF(OUTPUT!AA$20:AI$20, "CLO7", OUTPUT!AA231:AI231) / OUTPUT!AN$12), "", SUMIF(OUTPUT!AA$20:AI$20, "CLO7", OUTPUT!AA231:AI231) / OUTPUT!AN$12),
"")))))),"")</f>
        <v/>
      </c>
      <c r="AT229" s="232" t="str">
        <f t="shared" si="116"/>
        <v/>
      </c>
      <c r="AU229" s="233" t="str">
        <f t="shared" si="117"/>
        <v/>
      </c>
      <c r="AV229" s="25" t="str">
        <f>IF(B229 &lt;&gt; "", IFERROR(IF(C$16 = "PRELIM", SUMIF('Database (LECTURE-RES-PRAC)'!D$14:AG$14, "CLO8", 'Database (LECTURE-RES-PRAC)'!D226:AG226) / 'Grade computation'!F$11, IF(C$16 = "MIDTERM", SUMIF('Database (LECTURE-RES-PRAC)'!AJ$14:BM$14, "CLO8", 'Database (LECTURE-RES-PRAC)'!AJ226:BM226) / 'Grade computation'!G$11, IF(C$16 = "FINAL", SUMIF('Database (LECTURE-RES-PRAC)'!BP$14:CS$14, "CLO8", 'Database (LECTURE-RES-PRAC)'!BP226:CS226) / 'Grade computation'!H$11,""))),""),"")</f>
        <v/>
      </c>
      <c r="AW229" s="232" t="str">
        <f t="shared" si="118"/>
        <v/>
      </c>
      <c r="AX229" s="25" t="str">
        <f>IF(B229 &lt;&gt; "",IF(AND('PRINTABLE (per grading)'!H$16="EXAM", 'PRINTABLE (per grading)'!B$13="Prelim"), IF(ISERROR(SUMIF('Exam (LECTURE ONLY)'!D$20:M$20, "CLO8", 'Exam (LECTURE ONLY)'!D231:M231) / 'Exam (LECTURE ONLY)'!AL$13), "", SUMIF('Exam (LECTURE ONLY)'!D$20:M$20, "CLO8", 'Exam (LECTURE ONLY)'!D231:M231) /'Exam (LECTURE ONLY)'!AL$13),
IF(AND('PRINTABLE (per grading)'!H$16="EXAM", 'PRINTABLE (per grading)'!B$13="Midterm"), IF(ISERROR(SUMIF('Exam (LECTURE ONLY)'!O$20:X$20, "CLO8", 'Exam (LECTURE ONLY)'!O231:X231) / 'Exam (LECTURE ONLY)'!AM$13), "", SUMIF('Exam (LECTURE ONLY)'!O$20:X$20, "CLO8", 'Exam (LECTURE ONLY)'!O231:X231) / 'Exam (LECTURE ONLY)'!AM$13),
IF(AND('PRINTABLE (per grading)'!H$16="EXAM", 'PRINTABLE (per grading)'!B$13="Final"), IF(ISERROR(SUMIF('Exam (LECTURE ONLY)'!Z$20:AI$20, "CLO8", 'Exam (LECTURE ONLY)'!Z231:AI231) / 'Exam (LECTURE ONLY)'!AN$13), "", SUMIF('Exam (LECTURE ONLY)'!Z$20:AI$20, "CLO8", 'Exam (LECTURE ONLY)'!Z231:AI231) / 'Exam (LECTURE ONLY)'!AN$13),
IF(AND('PRINTABLE (per grading)'!H$16="OUTPUT", 'PRINTABLE (per grading)'!B$13="Prelim"), IF(ISERROR(SUMIF(OUTPUT!C$20:M$20, "CLO8", OUTPUT!C231:M231) / OUTPUT!AL$13), "", SUMIF(OUTPUT!C$20:M$20, "CLO8", OUTPUT!C231:M231) / OUTPUT!AL$13),
IF(AND('PRINTABLE (per grading)'!H$16="OUTPUT", 'PRINTABLE (per grading)'!B$13="Midterm"), IF(ISERROR(SUMIF(OUTPUT!O$20:Y$20, "CLO8", OUTPUT!O231:Y231) / OUTPUT!AM$13), "", SUMIF(OUTPUT!O$20:Y$20, "CLO8", OUTPUT!O231:Y231) / OUTPUT!AM$13),
IF(AND('PRINTABLE (per grading)'!H$16="OUTPUT", 'PRINTABLE (per grading)'!B$13="Final"), IF(ISERROR(SUMIF(OUTPUT!AA$20:AI$20, "CLO8", OUTPUT!AA231:AI231) / OUTPUT!AN$13), "", SUMIF(OUTPUT!AA$20:AI$20, "CLO8", OUTPUT!AA231:AI231) / OUTPUT!AN$13),
"")))))),"")</f>
        <v/>
      </c>
      <c r="AY229" s="232" t="str">
        <f t="shared" si="119"/>
        <v/>
      </c>
      <c r="AZ229" s="233" t="str">
        <f t="shared" si="120"/>
        <v/>
      </c>
      <c r="BA229" s="25" t="str">
        <f>IF(B229 &lt;&gt; "", IFERROR(IF(C$16 = "PRELIM", SUMIF('Database (LECTURE-RES-PRAC)'!D$14:AG$14, "CLO9", 'Database (LECTURE-RES-PRAC)'!D226:AG226) / 'Grade computation'!F$12, IF(C$16 = "MIDTERM", SUMIF('Database (LECTURE-RES-PRAC)'!AJ$14:BM$14, "CLO9", 'Database (LECTURE-RES-PRAC)'!AJ226:BM226) / 'Grade computation'!G$12, IF(C$16 = "FINAL", SUMIF('Database (LECTURE-RES-PRAC)'!BP$14:CS$14, "CLO9", 'Database (LECTURE-RES-PRAC)'!BP226:CS226) / 'Grade computation'!H$12,""))),""),"")</f>
        <v/>
      </c>
      <c r="BB229" s="232" t="str">
        <f t="shared" si="121"/>
        <v/>
      </c>
      <c r="BC229" s="25" t="str">
        <f>IF(B229 &lt;&gt; "",IF(AND('PRINTABLE (per grading)'!H$16="EXAM", 'PRINTABLE (per grading)'!B$13="Prelim"), IF(ISERROR(SUMIF('Exam (LECTURE ONLY)'!D$20:M$20, "CLO9", 'Exam (LECTURE ONLY)'!D231:M231) / 'Exam (LECTURE ONLY)'!AL$14), "", SUMIF('Exam (LECTURE ONLY)'!D$20:M$20, "CLO9", 'Exam (LECTURE ONLY)'!D231:M231) /'Exam (LECTURE ONLY)'!AL$14),
IF(AND('PRINTABLE (per grading)'!H$16="EXAM", 'PRINTABLE (per grading)'!B$13="Midterm"), IF(ISERROR(SUMIF('Exam (LECTURE ONLY)'!O$20:X$20, "CLO9", 'Exam (LECTURE ONLY)'!O231:X231) / 'Exam (LECTURE ONLY)'!AM$14), "", SUMIF('Exam (LECTURE ONLY)'!O$20:X$20, "CLO9", 'Exam (LECTURE ONLY)'!O231:X231) / 'Exam (LECTURE ONLY)'!AM$14),
IF(AND('PRINTABLE (per grading)'!H$16="EXAM", 'PRINTABLE (per grading)'!B$13="Final"), IF(ISERROR(SUMIF('Exam (LECTURE ONLY)'!Z$20:AI$20, "CLO9", 'Exam (LECTURE ONLY)'!Z231:AI231) / 'Exam (LECTURE ONLY)'!AN$14), "", SUMIF('Exam (LECTURE ONLY)'!Z$20:AI$20, "CLO9", 'Exam (LECTURE ONLY)'!Z231:AI231) / 'Exam (LECTURE ONLY)'!AN$14),
IF(AND('PRINTABLE (per grading)'!H$16="OUTPUT", 'PRINTABLE (per grading)'!B$13="Prelim"), IF(ISERROR(SUMIF(OUTPUT!C$20:M$20, "CLO9", OUTPUT!C231:M231) / OUTPUT!AL$14), "", SUMIF(OUTPUT!C$20:M$20, "CLO9", OUTPUT!C231:M231) / OUTPUT!AL$14),
IF(AND('PRINTABLE (per grading)'!H$16="OUTPUT", 'PRINTABLE (per grading)'!B$13="Midterm"), IF(ISERROR(SUMIF(OUTPUT!O$20:Y$20, "CLO9", OUTPUT!O231:Y231) / OUTPUT!AM$14), "", SUMIF(OUTPUT!O$20:Y$20, "CLO9", OUTPUT!O231:Y231) / OUTPUT!AM$14),
IF(AND('PRINTABLE (per grading)'!H$16="OUTPUT", 'PRINTABLE (per grading)'!B$13="Final"), IF(ISERROR(SUMIF(OUTPUT!AA$20:AI$20, "CLO9", OUTPUT!AA231:AI231) / OUTPUT!AN$14), "", SUMIF(OUTPUT!AA$20:AI$20, "CLO9", OUTPUT!AA231:AI231) / OUTPUT!AN$14),
"")))))),"")</f>
        <v/>
      </c>
      <c r="BD229" s="232" t="str">
        <f t="shared" si="122"/>
        <v/>
      </c>
      <c r="BE229" s="233" t="str">
        <f t="shared" si="123"/>
        <v/>
      </c>
      <c r="BF229" s="25" t="str">
        <f>IF(B229 &lt;&gt; "", IFERROR(IF(C$16 = "PRELIM", SUMIF('Database (LECTURE-RES-PRAC)'!D$14:AG$14, "CLO10", 'Database (LECTURE-RES-PRAC)'!D226:AG226) / 'Grade computation'!F$13, IF(C$16 = "MIDTERM", SUMIF('Database (LECTURE-RES-PRAC)'!AJ$14:BM$14, "CLO10", 'Database (LECTURE-RES-PRAC)'!AJ226:BM226) / 'Grade computation'!G$13, IF(C$16 = "FINAL", SUMIF('Database (LECTURE-RES-PRAC)'!BP$14:CS$14, "CLO10", 'Database (LECTURE-RES-PRAC)'!BP226:CS226) / 'Grade computation'!H$13,""))),""),"")</f>
        <v/>
      </c>
      <c r="BG229" s="232" t="str">
        <f t="shared" si="124"/>
        <v/>
      </c>
      <c r="BH229" s="25" t="str">
        <f>IF(B229 &lt;&gt; "",IF(AND('PRINTABLE (per grading)'!H$16="EXAM", 'PRINTABLE (per grading)'!B$13="Prelim"), IF(ISERROR(SUMIF('Exam (LECTURE ONLY)'!D$20:M$20, "CLO10", 'Exam (LECTURE ONLY)'!D231:M231) / 'Exam (LECTURE ONLY)'!AL$15), "", SUMIF('Exam (LECTURE ONLY)'!D$20:M$20, "CLO10", 'Exam (LECTURE ONLY)'!D231:M231) /'Exam (LECTURE ONLY)'!AL$15),
IF(AND('PRINTABLE (per grading)'!H$16="EXAM", 'PRINTABLE (per grading)'!B$13="Midterm"), IF(ISERROR(SUMIF('Exam (LECTURE ONLY)'!O$20:X$20, "CLO10", 'Exam (LECTURE ONLY)'!O231:X231) / 'Exam (LECTURE ONLY)'!AM$15), "", SUMIF('Exam (LECTURE ONLY)'!O$20:X$20, "CLO10", 'Exam (LECTURE ONLY)'!O231:X231) / 'Exam (LECTURE ONLY)'!AM$15),
IF(AND('PRINTABLE (per grading)'!H$16="EXAM", 'PRINTABLE (per grading)'!B$13="Final"), IF(ISERROR(SUMIF('Exam (LECTURE ONLY)'!Z$20:AI$20, "CLO10", 'Exam (LECTURE ONLY)'!Z231:AI231) / 'Exam (LECTURE ONLY)'!AN$15), "", SUMIF('Exam (LECTURE ONLY)'!Z$20:AI$20, "CLO10", 'Exam (LECTURE ONLY)'!Z231:AI231) / 'Exam (LECTURE ONLY)'!AN$15),
IF(AND('PRINTABLE (per grading)'!H$16="OUTPUT", 'PRINTABLE (per grading)'!B$13="Prelim"), IF(ISERROR(SUMIF(OUTPUT!C$20:M$20, "CLO10", OUTPUT!C231:M231) / OUTPUT!AL$15), "", SUMIF(OUTPUT!C$20:M$20, "CLO10", OUTPUT!C231:M231) / OUTPUT!AL$15),
IF(AND('PRINTABLE (per grading)'!H$16="OUTPUT", 'PRINTABLE (per grading)'!B$13="Midterm"), IF(ISERROR(SUMIF(OUTPUT!O$20:Y$20, "CLO10", OUTPUT!O231:Y231) / OUTPUT!AM$15), "", SUMIF(OUTPUT!O$20:Y$20, "CLO10", OUTPUT!O231:Y231) / OUTPUT!AM$15),
IF(AND('PRINTABLE (per grading)'!H$16="OUTPUT", 'PRINTABLE (per grading)'!B$13="Final"), IF(ISERROR(SUMIF(OUTPUT!AA$20:AI$20, "CLO10", OUTPUT!AA231:AI231) / OUTPUT!AN$15), "", SUMIF(OUTPUT!AA$20:AI$20, "CLO10", OUTPUT!AA231:AI231) / OUTPUT!AN$15),
"")))))),"")</f>
        <v/>
      </c>
      <c r="BI229" s="232" t="str">
        <f t="shared" si="125"/>
        <v/>
      </c>
      <c r="BJ229" s="233" t="str">
        <f t="shared" si="126"/>
        <v/>
      </c>
      <c r="BK229" s="2"/>
    </row>
    <row r="230" spans="1:63" ht="20.100000000000001" customHeight="1">
      <c r="A230" s="212" t="str">
        <f>IF(ISBLANK('Database (LECTURE-RES-PRAC)'!A227),"",'Database (LECTURE-RES-PRAC)'!A227)</f>
        <v/>
      </c>
      <c r="B230" s="213" t="str">
        <f>IF(ISBLANK('Database (LECTURE-RES-PRAC)'!B227),"",'Database (LECTURE-RES-PRAC)'!B227)</f>
        <v/>
      </c>
      <c r="C230" s="134" t="str">
        <f>IF(B230&lt;&gt;"",IF(C$16="PRELIM",'Grade computation'!C230, IF(C$16="MIDTERM",'Grade computation'!K230, IF(C$16="FINAL",'Grade computation'!S230,""))),"")</f>
        <v/>
      </c>
      <c r="D230" s="135" t="str">
        <f t="shared" si="1"/>
        <v/>
      </c>
      <c r="E230" s="134" t="str">
        <f>IF(B230&lt;&gt;"", IF(C$16="PRELIM",'Grade computation'!E230, IF(C$16="MIDTERM",'Grade computation'!M230, IF(C$16="FINAL",'Grade computation'!U230,""))),"")</f>
        <v/>
      </c>
      <c r="F230" s="136" t="str">
        <f t="shared" si="2"/>
        <v/>
      </c>
      <c r="G230" s="137" t="str">
        <f t="shared" si="3"/>
        <v/>
      </c>
      <c r="H230" s="207" t="str">
        <f>IF(B230&lt;&gt;"",IF(C$16="PRELIM", 'Grade computation'!H230, IF(C$16="MIDTERM", 'Grade computation'!P230, IF(C$16="FINAL",'Grade computation'!X230, ""))),"")</f>
        <v/>
      </c>
      <c r="I230" s="137" t="str">
        <f t="shared" si="4"/>
        <v/>
      </c>
      <c r="J230" s="139" t="str">
        <f t="shared" si="5"/>
        <v/>
      </c>
      <c r="K230" s="377" t="str">
        <f t="shared" si="6"/>
        <v/>
      </c>
      <c r="L230" s="434"/>
      <c r="M230" s="25" t="str">
        <f>IF(B230 &lt;&gt; "", IFERROR(IF(C$16 = "PRELIM", SUMIF('Database (LECTURE-RES-PRAC)'!D$14:AG$14, "CLO1", 'Database (LECTURE-RES-PRAC)'!D227:AG227) / 'Grade computation'!F$4, IF(C$16 = "MIDTERM", SUMIF('Database (LECTURE-RES-PRAC)'!AJ$14:BM$14, "CLO1", 'Database (LECTURE-RES-PRAC)'!AJ227:BM227) / 'Grade computation'!G$4, IF(C$16 = "FINAL", SUMIF('Database (LECTURE-RES-PRAC)'!BP$14:CS$14, "CLO1", 'Database (LECTURE-RES-PRAC)'!BP227:CS227) / 'Grade computation'!H$4,""))),""),"")</f>
        <v/>
      </c>
      <c r="N230" s="232" t="str">
        <f t="shared" si="97"/>
        <v/>
      </c>
      <c r="O230" s="25" t="str">
        <f>IF(B230 &lt;&gt; "",IF(AND('PRINTABLE (per grading)'!H$16="EXAM", 'PRINTABLE (per grading)'!B$13="Prelim"), IF(ISERROR(SUMIF('Exam (LECTURE ONLY)'!D$20:M$20, "CLO1", 'Exam (LECTURE ONLY)'!D232:M232) / 'Exam (LECTURE ONLY)'!AL$6), "", SUMIF('Exam (LECTURE ONLY)'!D$20:M$20, "CLO1", 'Exam (LECTURE ONLY)'!D232:M232) /'Exam (LECTURE ONLY)'!AL$6),
IF(AND('PRINTABLE (per grading)'!H$16="EXAM", 'PRINTABLE (per grading)'!B$13="Midterm"), IF(ISERROR(SUMIF('Exam (LECTURE ONLY)'!O$20:X$20, "CLO1", 'Exam (LECTURE ONLY)'!O232:X232) / 'Exam (LECTURE ONLY)'!AM$6), "", SUMIF('Exam (LECTURE ONLY)'!O$20:X$20, "CLO1", 'Exam (LECTURE ONLY)'!O232:X232) / 'Exam (LECTURE ONLY)'!AM$6),
IF(AND('PRINTABLE (per grading)'!H$16="EXAM", 'PRINTABLE (per grading)'!B$13="Final"), IF(ISERROR(SUMIF('Exam (LECTURE ONLY)'!Z$20:AI$20, "CLO1", 'Exam (LECTURE ONLY)'!Z232:AI232) / 'Exam (LECTURE ONLY)'!AN$6), "", SUMIF('Exam (LECTURE ONLY)'!Z$20:AI$20, "CLO1", 'Exam (LECTURE ONLY)'!Z232:AI232) / 'Exam (LECTURE ONLY)'!AN$6),
IF(AND('PRINTABLE (per grading)'!H$16="OUTPUT", 'PRINTABLE (per grading)'!B$13="Prelim"), IF(ISERROR(SUMIF(OUTPUT!C$20:M$20, "CLO1", OUTPUT!C232:M232) / OUTPUT!AL$6), "", SUMIF(OUTPUT!C$20:M$20, "CLO1", OUTPUT!C232:M232) / OUTPUT!AL$6),
IF(AND('PRINTABLE (per grading)'!H$16="OUTPUT", 'PRINTABLE (per grading)'!B$13="Midterm"), IF(ISERROR(SUMIF(OUTPUT!O$20:Y$20, "CLO1", OUTPUT!O232:Y232) / OUTPUT!AM$6), "", SUMIF(OUTPUT!O$20:Y$20, "CLO1", OUTPUT!O232:Y232) / OUTPUT!AM$6),
IF(AND('PRINTABLE (per grading)'!H$16="OUTPUT", 'PRINTABLE (per grading)'!B$13="Final"), IF(ISERROR(SUMIF(OUTPUT!AA$20:AI$20, "CLO1", OUTPUT!AA232:AI232) / OUTPUT!AN$6), "", SUMIF(OUTPUT!AA$20:AI$20, "CLO1", OUTPUT!AA232:AI232) / OUTPUT!AN$6),
"")))))),"")</f>
        <v/>
      </c>
      <c r="P230" s="232" t="str">
        <f t="shared" si="98"/>
        <v/>
      </c>
      <c r="Q230" s="233" t="str">
        <f t="shared" si="99"/>
        <v/>
      </c>
      <c r="R230" s="25" t="str">
        <f>IF(B230 &lt;&gt; "", IFERROR(IF(C$16 = "PRELIM", SUMIF('Database (LECTURE-RES-PRAC)'!D$14:AG$14, "CLO2", 'Database (LECTURE-RES-PRAC)'!D227:AG227) / 'Grade computation'!F$5, IF(C$16 = "MIDTERM", SUMIF('Database (LECTURE-RES-PRAC)'!AJ$14:BM$14, "CLO2", 'Database (LECTURE-RES-PRAC)'!AJ227:BM227) / 'Grade computation'!G$5, IF(C$16 = "FINAL", SUMIF('Database (LECTURE-RES-PRAC)'!BP$14:CS$14, "CLO2", 'Database (LECTURE-RES-PRAC)'!BP227:CS227) / 'Grade computation'!H$5,""))),""),"")</f>
        <v/>
      </c>
      <c r="S230" s="232" t="str">
        <f t="shared" si="100"/>
        <v/>
      </c>
      <c r="T230" s="25" t="str">
        <f>IF(B230 &lt;&gt; "",IF(AND('PRINTABLE (per grading)'!H$16="EXAM", 'PRINTABLE (per grading)'!B$13="Prelim"), IF(ISERROR(SUMIF('Exam (LECTURE ONLY)'!D$20:M$20, "CLO2", 'Exam (LECTURE ONLY)'!D232:M232) / 'Exam (LECTURE ONLY)'!AL$7), "", SUMIF('Exam (LECTURE ONLY)'!D$20:M$20, "CLO2", 'Exam (LECTURE ONLY)'!D232:M232) /'Exam (LECTURE ONLY)'!AL$7),
IF(AND('PRINTABLE (per grading)'!H$16="EXAM", 'PRINTABLE (per grading)'!B$13="Midterm"), IF(ISERROR(SUMIF('Exam (LECTURE ONLY)'!O$20:X$20, "CLO2", 'Exam (LECTURE ONLY)'!O232:X232) / 'Exam (LECTURE ONLY)'!AM$7), "", SUMIF('Exam (LECTURE ONLY)'!O$20:X$20, "CLO2", 'Exam (LECTURE ONLY)'!O232:X232) / 'Exam (LECTURE ONLY)'!AM$7),
IF(AND('PRINTABLE (per grading)'!H$16="EXAM", 'PRINTABLE (per grading)'!B$13="Final"), IF(ISERROR(SUMIF('Exam (LECTURE ONLY)'!Z$20:AI$20, "CLO2", 'Exam (LECTURE ONLY)'!Z232:AI232) / 'Exam (LECTURE ONLY)'!AN$7), "", SUMIF('Exam (LECTURE ONLY)'!Z$20:AI$20, "CLO2", 'Exam (LECTURE ONLY)'!Z232:AI232) / 'Exam (LECTURE ONLY)'!AN$7),
IF(AND('PRINTABLE (per grading)'!H$16="OUTPUT", 'PRINTABLE (per grading)'!B$13="Prelim"), IF(ISERROR(SUMIF(OUTPUT!C$20:M$20, "CLO2", OUTPUT!C232:M232) / OUTPUT!AL$7), "", SUMIF(OUTPUT!C$20:M$20, "CLO2", OUTPUT!C232:M232) / OUTPUT!AL$7),
IF(AND('PRINTABLE (per grading)'!H$16="OUTPUT", 'PRINTABLE (per grading)'!B$13="Midterm"), IF(ISERROR(SUMIF(OUTPUT!O$20:Y$20, "CLO2", OUTPUT!O232:Y232) / OUTPUT!AM$7), "", SUMIF(OUTPUT!O$20:Y$20, "CLO2", OUTPUT!O232:Y232) / OUTPUT!AM$7),
IF(AND('PRINTABLE (per grading)'!H$16="OUTPUT", 'PRINTABLE (per grading)'!B$13="Final"), IF(ISERROR(SUMIF(OUTPUT!AA$20:AI$20, "CLO2", OUTPUT!AA232:AI232) / OUTPUT!AN$7), "", SUMIF(OUTPUT!AA$20:AI$20, "CLO2", OUTPUT!AA232:AI232) / OUTPUT!AN$7),
"")))))),"")</f>
        <v/>
      </c>
      <c r="U230" s="232" t="str">
        <f t="shared" si="101"/>
        <v/>
      </c>
      <c r="V230" s="233" t="str">
        <f t="shared" si="102"/>
        <v/>
      </c>
      <c r="W230" s="25" t="str">
        <f>IF(B230 &lt;&gt; "", IFERROR(IF(C$16 = "PRELIM", SUMIF('Database (LECTURE-RES-PRAC)'!D$14:AG$14, "CLO3", 'Database (LECTURE-RES-PRAC)'!D227:AG227) / 'Grade computation'!F$6, IF(C$16 = "MIDTERM", SUMIF('Database (LECTURE-RES-PRAC)'!AJ$14:BM$14, "CLO3", 'Database (LECTURE-RES-PRAC)'!AJ227:BM227) / 'Grade computation'!G$6, IF(C$16 = "FINAL", SUMIF('Database (LECTURE-RES-PRAC)'!BP$14:CS$14, "CLO3", 'Database (LECTURE-RES-PRAC)'!BP227:CS227) / 'Grade computation'!H$6,""))),""),"")</f>
        <v/>
      </c>
      <c r="X230" s="232" t="str">
        <f t="shared" si="103"/>
        <v/>
      </c>
      <c r="Y230" s="25" t="str">
        <f>IF(B230 &lt;&gt; "",IF(AND('PRINTABLE (per grading)'!H$16="EXAM", 'PRINTABLE (per grading)'!B$13="Prelim"), IF(ISERROR(SUMIF('Exam (LECTURE ONLY)'!D$20:M$20, "CLO3", 'Exam (LECTURE ONLY)'!D232:M232) / 'Exam (LECTURE ONLY)'!AL$8), "", SUMIF('Exam (LECTURE ONLY)'!D$20:M$20, "CLO3", 'Exam (LECTURE ONLY)'!D232:M232) /'Exam (LECTURE ONLY)'!AL$8),
IF(AND('PRINTABLE (per grading)'!H$16="EXAM", 'PRINTABLE (per grading)'!B$13="Midterm"), IF(ISERROR(SUMIF('Exam (LECTURE ONLY)'!O$20:X$20, "CLO3", 'Exam (LECTURE ONLY)'!O232:X232) / 'Exam (LECTURE ONLY)'!AM$8), "", SUMIF('Exam (LECTURE ONLY)'!O$20:X$20, "CLO3", 'Exam (LECTURE ONLY)'!O232:X232) / 'Exam (LECTURE ONLY)'!AM$8),
IF(AND('PRINTABLE (per grading)'!H$16="EXAM", 'PRINTABLE (per grading)'!B$13="Final"), IF(ISERROR(SUMIF('Exam (LECTURE ONLY)'!Z$20:AI$20, "CLO3", 'Exam (LECTURE ONLY)'!Z232:AI232) / 'Exam (LECTURE ONLY)'!AN$8), "", SUMIF('Exam (LECTURE ONLY)'!Z$20:AI$20, "CLO3", 'Exam (LECTURE ONLY)'!Z232:AI232) / 'Exam (LECTURE ONLY)'!AN$8),
IF(AND('PRINTABLE (per grading)'!H$16="OUTPUT", 'PRINTABLE (per grading)'!B$13="Prelim"), IF(ISERROR(SUMIF(OUTPUT!C$20:M$20, "CLO3", OUTPUT!C232:M232) / OUTPUT!AL$8), "", SUMIF(OUTPUT!C$20:M$20, "CLO3", OUTPUT!C232:M232) / OUTPUT!AL$8),
IF(AND('PRINTABLE (per grading)'!H$16="OUTPUT", 'PRINTABLE (per grading)'!B$13="Midterm"), IF(ISERROR(SUMIF(OUTPUT!O$20:Y$20, "CLO3", OUTPUT!O232:Y232) / OUTPUT!AM$8), "", SUMIF(OUTPUT!O$20:Y$20, "CLO3", OUTPUT!O232:Y232) / OUTPUT!AM$8),
IF(AND('PRINTABLE (per grading)'!H$16="OUTPUT", 'PRINTABLE (per grading)'!B$13="Final"), IF(ISERROR(SUMIF(OUTPUT!AA$20:AI$20, "CLO3", OUTPUT!AA232:AI232) / OUTPUT!AN$8), "", SUMIF(OUTPUT!AA$20:AI$20, "CLO3", OUTPUT!AA232:AI232) / OUTPUT!AN$8),
"" )))))),"")</f>
        <v/>
      </c>
      <c r="Z230" s="232" t="str">
        <f t="shared" si="104"/>
        <v/>
      </c>
      <c r="AA230" s="233" t="str">
        <f t="shared" si="105"/>
        <v/>
      </c>
      <c r="AB230" s="25" t="str">
        <f>IF(B230 &lt;&gt; "", IFERROR(IF(C$16 = "PRELIM", SUMIF('Database (LECTURE-RES-PRAC)'!D$14:AG$14, "CLO4", 'Database (LECTURE-RES-PRAC)'!D227:AG227) / 'Grade computation'!F$7, IF(C$16 = "MIDTERM", SUMIF('Database (LECTURE-RES-PRAC)'!AJ$14:BM$14, "CLO4", 'Database (LECTURE-RES-PRAC)'!AJ227:BM227) / 'Grade computation'!G$7, IF(C$16 = "FINAL", SUMIF('Database (LECTURE-RES-PRAC)'!BP$14:CS$14, "CLO4", 'Database (LECTURE-RES-PRAC)'!BP227:CS227) / 'Grade computation'!H$7,""))),""),"")</f>
        <v/>
      </c>
      <c r="AC230" s="232" t="str">
        <f t="shared" si="106"/>
        <v/>
      </c>
      <c r="AD230" s="25" t="str">
        <f>IF(B230 &lt;&gt; "",IF(AND('PRINTABLE (per grading)'!H$16="EXAM", 'PRINTABLE (per grading)'!B$13="Prelim"), IF(ISERROR(SUMIF('Exam (LECTURE ONLY)'!D$20:M$20, "CLO4", 'Exam (LECTURE ONLY)'!D232:M232) / 'Exam (LECTURE ONLY)'!AL$9), "", SUMIF('Exam (LECTURE ONLY)'!D$20:M$20, "CLO4", 'Exam (LECTURE ONLY)'!D232:M232) /'Exam (LECTURE ONLY)'!AL$9),
IF(AND('PRINTABLE (per grading)'!H$16="EXAM", 'PRINTABLE (per grading)'!B$13="Midterm"), IF(ISERROR(SUMIF('Exam (LECTURE ONLY)'!O$20:X$20, "CLO4", 'Exam (LECTURE ONLY)'!O232:X232) / 'Exam (LECTURE ONLY)'!AM$9), "", SUMIF('Exam (LECTURE ONLY)'!O$20:X$20, "CLO4", 'Exam (LECTURE ONLY)'!O232:X232) / 'Exam (LECTURE ONLY)'!AM$9),
IF(AND('PRINTABLE (per grading)'!H$16="EXAM", 'PRINTABLE (per grading)'!B$13="Final"), IF(ISERROR(SUMIF('Exam (LECTURE ONLY)'!Z$20:AI$20, "CLO4", 'Exam (LECTURE ONLY)'!Z232:AI232) / 'Exam (LECTURE ONLY)'!AN$9), "", SUMIF('Exam (LECTURE ONLY)'!Z$20:AI$20, "CLO4", 'Exam (LECTURE ONLY)'!Z232:AI232) / 'Exam (LECTURE ONLY)'!AN$9),
IF(AND('PRINTABLE (per grading)'!H$16="OUTPUT", 'PRINTABLE (per grading)'!B$13="Prelim"), IF(ISERROR(SUMIF(OUTPUT!C$20:M$20, "CLO4", OUTPUT!C232:M232) / OUTPUT!AL$9), "", SUMIF(OUTPUT!C$20:M$20, "CLO4", OUTPUT!C232:M232) / OUTPUT!AL$9),
IF(AND('PRINTABLE (per grading)'!H$16="OUTPUT", 'PRINTABLE (per grading)'!B$13="Midterm"), IF(ISERROR(SUMIF(OUTPUT!O$20:Y$20, "CLO4", OUTPUT!O232:Y232) / OUTPUT!AM$9), "", SUMIF(OUTPUT!O$20:Y$20, "CLO4", OUTPUT!O232:Y232) / OUTPUT!AM$9),
IF(AND('PRINTABLE (per grading)'!H$16="OUTPUT", 'PRINTABLE (per grading)'!B$13="Final"), IF(ISERROR(SUMIF(OUTPUT!AA$20:AI$20, "CLO4", OUTPUT!AA232:AI232) / OUTPUT!AN$9), "", SUMIF(OUTPUT!AA$20:AI$20, "CLO4", OUTPUT!AA232:AI232) / OUTPUT!AN$9),
"")))))),"")</f>
        <v/>
      </c>
      <c r="AE230" s="232" t="str">
        <f t="shared" si="107"/>
        <v/>
      </c>
      <c r="AF230" s="233" t="str">
        <f t="shared" si="108"/>
        <v/>
      </c>
      <c r="AG230" s="25" t="str">
        <f>IF(B230 &lt;&gt; "", IFERROR(IF(C$16 = "PRELIM", SUMIF('Database (LECTURE-RES-PRAC)'!D$14:AG$14, "CLO5", 'Database (LECTURE-RES-PRAC)'!D227:AG227) / 'Grade computation'!F$8, IF(C$16 = "MIDTERM", SUMIF('Database (LECTURE-RES-PRAC)'!AJ$14:BM$14, "CLO5", 'Database (LECTURE-RES-PRAC)'!AJ227:BM227) / 'Grade computation'!G$8, IF(C$16 = "FINAL", SUMIF('Database (LECTURE-RES-PRAC)'!BP$14:CS$14, "CLO5", 'Database (LECTURE-RES-PRAC)'!BP227:CS227) / 'Grade computation'!H$8,""))),""),"")</f>
        <v/>
      </c>
      <c r="AH230" s="232" t="str">
        <f t="shared" si="109"/>
        <v/>
      </c>
      <c r="AI230" s="25" t="str">
        <f>IF(B230 &lt;&gt; "",IF(AND('PRINTABLE (per grading)'!H$16="EXAM", 'PRINTABLE (per grading)'!B$13="Prelim"), IF(ISERROR(SUMIF('Exam (LECTURE ONLY)'!D$20:M$20, "CLO5", 'Exam (LECTURE ONLY)'!D232:M232) / 'Exam (LECTURE ONLY)'!AL$10), "", SUMIF('Exam (LECTURE ONLY)'!D$20:M$20, "CLO5", 'Exam (LECTURE ONLY)'!D232:M232) /'Exam (LECTURE ONLY)'!AL$10),
IF(AND('PRINTABLE (per grading)'!H$16="EXAM", 'PRINTABLE (per grading)'!B$13="Midterm"), IF(ISERROR(SUMIF('Exam (LECTURE ONLY)'!O$20:X$20, "CLO5", 'Exam (LECTURE ONLY)'!O232:X232) / 'Exam (LECTURE ONLY)'!AM$10), "", SUMIF('Exam (LECTURE ONLY)'!O$20:X$20, "CLO5", 'Exam (LECTURE ONLY)'!O232:X232) / 'Exam (LECTURE ONLY)'!AM$10),
IF(AND('PRINTABLE (per grading)'!H$16="EXAM", 'PRINTABLE (per grading)'!B$13="Final"), IF(ISERROR(SUMIF('Exam (LECTURE ONLY)'!Z$20:AI$20, "CLO5", 'Exam (LECTURE ONLY)'!Z232:AI232) / 'Exam (LECTURE ONLY)'!AN$10), "", SUMIF('Exam (LECTURE ONLY)'!Z$20:AI$20, "CLO5", 'Exam (LECTURE ONLY)'!Z232:AI232) / 'Exam (LECTURE ONLY)'!AN$10),
IF(AND('PRINTABLE (per grading)'!H$16="OUTPUT", 'PRINTABLE (per grading)'!B$13="Prelim"), IF(ISERROR(SUMIF(OUTPUT!C$20:M$20, "CLO5", OUTPUT!C232:M232) / OUTPUT!AL$10), "", SUMIF(OUTPUT!C$20:M$20, "CLO5", OUTPUT!C232:M232) / OUTPUT!AL$10),
IF(AND('PRINTABLE (per grading)'!H$16="OUTPUT", 'PRINTABLE (per grading)'!B$13="Midterm"), IF(ISERROR(SUMIF(OUTPUT!O$20:Y$20, "CLO5", OUTPUT!O232:Y232) / OUTPUT!AM$10), "", SUMIF(OUTPUT!O$20:Y$20, "CLO5", OUTPUT!O232:Y232) / OUTPUT!AM$10),
IF(AND('PRINTABLE (per grading)'!H$16="OUTPUT", 'PRINTABLE (per grading)'!B$13="Final"), IF(ISERROR(SUMIF(OUTPUT!AA$20:AI$20, "CLO5", OUTPUT!AA232:AI232) / OUTPUT!AN$10), "", SUMIF(OUTPUT!AA$20:AI$20, "CLO5", OUTPUT!AA232:AI232) / OUTPUT!AN$10),
"")))))),"")</f>
        <v/>
      </c>
      <c r="AJ230" s="232" t="str">
        <f t="shared" si="110"/>
        <v/>
      </c>
      <c r="AK230" s="233" t="str">
        <f t="shared" si="111"/>
        <v/>
      </c>
      <c r="AL230" s="25" t="str">
        <f>IF(B230 &lt;&gt; "", IFERROR(IF(C$16 = "PRELIM", SUMIF('Database (LECTURE-RES-PRAC)'!D$14:AG$14, "CLO6", 'Database (LECTURE-RES-PRAC)'!D227:AG227) / 'Grade computation'!F$9, IF(C$16 = "MIDTERM", SUMIF('Database (LECTURE-RES-PRAC)'!AJ$14:BM$14, "CLO6", 'Database (LECTURE-RES-PRAC)'!AJ227:BM227) / 'Grade computation'!G$9, IF(C$16 = "FINAL", SUMIF('Database (LECTURE-RES-PRAC)'!BP$14:CS$14, "CLO6", 'Database (LECTURE-RES-PRAC)'!BP227:CS227) / 'Grade computation'!H$9,""))),""),"")</f>
        <v/>
      </c>
      <c r="AM230" s="232" t="str">
        <f t="shared" si="112"/>
        <v/>
      </c>
      <c r="AN230" s="25" t="str">
        <f>IF(B230 &lt;&gt; "",IF(AND('PRINTABLE (per grading)'!H$16="EXAM", 'PRINTABLE (per grading)'!B$13="Prelim"), IF(ISERROR(SUMIF('Exam (LECTURE ONLY)'!D$20:M$20, "CLO6", 'Exam (LECTURE ONLY)'!D232:M232) / 'Exam (LECTURE ONLY)'!AL$11), "", SUMIF('Exam (LECTURE ONLY)'!D$20:M$20, "CLO6", 'Exam (LECTURE ONLY)'!D232:M232) /'Exam (LECTURE ONLY)'!AL$11),
IF(AND('PRINTABLE (per grading)'!H$16="EXAM", 'PRINTABLE (per grading)'!B$13="Midterm"), IF(ISERROR(SUMIF('Exam (LECTURE ONLY)'!O$20:X$20, "CLO6", 'Exam (LECTURE ONLY)'!O232:X232) / 'Exam (LECTURE ONLY)'!AM$11), "", SUMIF('Exam (LECTURE ONLY)'!O$20:X$20, "CLO6", 'Exam (LECTURE ONLY)'!O232:X232) / 'Exam (LECTURE ONLY)'!AM$11),
IF(AND('PRINTABLE (per grading)'!H$16="EXAM", 'PRINTABLE (per grading)'!B$13="Final"), IF(ISERROR(SUMIF('Exam (LECTURE ONLY)'!Z$20:AI$20, "CLO6", 'Exam (LECTURE ONLY)'!Z232:AI232) / 'Exam (LECTURE ONLY)'!AN$11), "", SUMIF('Exam (LECTURE ONLY)'!Z$20:AI$20, "CLO6", 'Exam (LECTURE ONLY)'!Z232:AI232) / 'Exam (LECTURE ONLY)'!AN$11),
IF(AND('PRINTABLE (per grading)'!H$16="OUTPUT", 'PRINTABLE (per grading)'!B$13="Prelim"), IF(ISERROR(SUMIF(OUTPUT!C$20:M$20, "CLO6", OUTPUT!C232:M232) / OUTPUT!AL$11), "", SUMIF(OUTPUT!C$20:M$20, "CLO6", OUTPUT!C232:M232) / OUTPUT!AL$11),
IF(AND('PRINTABLE (per grading)'!H$16="OUTPUT", 'PRINTABLE (per grading)'!B$13="Midterm"), IF(ISERROR(SUMIF(OUTPUT!O$20:Y$20, "CLO6", OUTPUT!O232:Y232) / OUTPUT!AM$11), "", SUMIF(OUTPUT!O$20:Y$20, "CLO6", OUTPUT!O232:Y232) / OUTPUT!AM$11),
IF(AND('PRINTABLE (per grading)'!H$16="OUTPUT", 'PRINTABLE (per grading)'!B$13="Final"), IF(ISERROR(SUMIF(OUTPUT!AA$20:AI$20, "CLO6", OUTPUT!AA232:AI232) / OUTPUT!AN$11), "", SUMIF(OUTPUT!AA$20:AI$20, "CLO6", OUTPUT!AA232:AI232) / OUTPUT!AN$11),
"")))))),"")</f>
        <v/>
      </c>
      <c r="AO230" s="232" t="str">
        <f t="shared" si="113"/>
        <v/>
      </c>
      <c r="AP230" s="233" t="str">
        <f t="shared" si="114"/>
        <v/>
      </c>
      <c r="AQ230" s="25" t="str">
        <f>IF(B230 &lt;&gt; "", IFERROR(IF(C$16 = "PRELIM", SUMIF('Database (LECTURE-RES-PRAC)'!D$14:AG$14, "CLO7", 'Database (LECTURE-RES-PRAC)'!D227:AG227) / 'Grade computation'!F$10, IF(C$16 = "MIDTERM", SUMIF('Database (LECTURE-RES-PRAC)'!AJ$14:BM$14, "CLO7", 'Database (LECTURE-RES-PRAC)'!AJ227:BM227) / 'Grade computation'!G$10, IF(C$16 = "FINAL", SUMIF('Database (LECTURE-RES-PRAC)'!BP$14:CS$14, "CLO7", 'Database (LECTURE-RES-PRAC)'!BP227:CS227) / 'Grade computation'!H$10,""))),""),"")</f>
        <v/>
      </c>
      <c r="AR230" s="232" t="str">
        <f t="shared" si="115"/>
        <v/>
      </c>
      <c r="AS230" s="25" t="str">
        <f>IF(B230 &lt;&gt; "",IF(AND('PRINTABLE (per grading)'!H$16="EXAM", 'PRINTABLE (per grading)'!B$13="Prelim"), IF(ISERROR(SUMIF('Exam (LECTURE ONLY)'!D$20:M$20, "CLO7", 'Exam (LECTURE ONLY)'!D232:M232) / 'Exam (LECTURE ONLY)'!AL$12), "", SUMIF('Exam (LECTURE ONLY)'!D$20:M$20, "CLO7", 'Exam (LECTURE ONLY)'!D232:M232) /'Exam (LECTURE ONLY)'!AL$12),
IF(AND('PRINTABLE (per grading)'!H$16="EXAM", 'PRINTABLE (per grading)'!B$13="Midterm"), IF(ISERROR(SUMIF('Exam (LECTURE ONLY)'!O$20:X$20, "CLO7", 'Exam (LECTURE ONLY)'!O232:X232) / 'Exam (LECTURE ONLY)'!AM$12), "", SUMIF('Exam (LECTURE ONLY)'!O$20:X$20, "CLO7", 'Exam (LECTURE ONLY)'!O232:X232) / 'Exam (LECTURE ONLY)'!AM$12),
IF(AND('PRINTABLE (per grading)'!H$16="EXAM", 'PRINTABLE (per grading)'!B$13="Final"), IF(ISERROR(SUMIF('Exam (LECTURE ONLY)'!Z$20:AI$20, "CLO7", 'Exam (LECTURE ONLY)'!Z232:AI232) / 'Exam (LECTURE ONLY)'!AN$12), "", SUMIF('Exam (LECTURE ONLY)'!Z$20:AI$20, "CLO7", 'Exam (LECTURE ONLY)'!Z232:AI232) / 'Exam (LECTURE ONLY)'!AN$12),
IF(AND('PRINTABLE (per grading)'!H$16="OUTPUT", 'PRINTABLE (per grading)'!B$13="Prelim"), IF(ISERROR(SUMIF(OUTPUT!C$20:M$20, "CLO7", OUTPUT!C232:M232) / OUTPUT!AL$12), "", SUMIF(OUTPUT!C$20:M$20, "CLO7", OUTPUT!C232:M232) / OUTPUT!AL$12),
IF(AND('PRINTABLE (per grading)'!H$16="OUTPUT", 'PRINTABLE (per grading)'!B$13="Midterm"), IF(ISERROR(SUMIF(OUTPUT!O$20:Y$20, "CLO7", OUTPUT!O232:Y232) / OUTPUT!AM$12), "", SUMIF(OUTPUT!O$20:Y$20, "CLO7", OUTPUT!O232:Y232) / OUTPUT!AM$12),
IF(AND('PRINTABLE (per grading)'!H$16="OUTPUT", 'PRINTABLE (per grading)'!B$13="Final"), IF(ISERROR(SUMIF(OUTPUT!AA$20:AI$20, "CLO7", OUTPUT!AA232:AI232) / OUTPUT!AN$12), "", SUMIF(OUTPUT!AA$20:AI$20, "CLO7", OUTPUT!AA232:AI232) / OUTPUT!AN$12),
"")))))),"")</f>
        <v/>
      </c>
      <c r="AT230" s="232" t="str">
        <f t="shared" si="116"/>
        <v/>
      </c>
      <c r="AU230" s="233" t="str">
        <f t="shared" si="117"/>
        <v/>
      </c>
      <c r="AV230" s="25" t="str">
        <f>IF(B230 &lt;&gt; "", IFERROR(IF(C$16 = "PRELIM", SUMIF('Database (LECTURE-RES-PRAC)'!D$14:AG$14, "CLO8", 'Database (LECTURE-RES-PRAC)'!D227:AG227) / 'Grade computation'!F$11, IF(C$16 = "MIDTERM", SUMIF('Database (LECTURE-RES-PRAC)'!AJ$14:BM$14, "CLO8", 'Database (LECTURE-RES-PRAC)'!AJ227:BM227) / 'Grade computation'!G$11, IF(C$16 = "FINAL", SUMIF('Database (LECTURE-RES-PRAC)'!BP$14:CS$14, "CLO8", 'Database (LECTURE-RES-PRAC)'!BP227:CS227) / 'Grade computation'!H$11,""))),""),"")</f>
        <v/>
      </c>
      <c r="AW230" s="232" t="str">
        <f t="shared" si="118"/>
        <v/>
      </c>
      <c r="AX230" s="25" t="str">
        <f>IF(B230 &lt;&gt; "",IF(AND('PRINTABLE (per grading)'!H$16="EXAM", 'PRINTABLE (per grading)'!B$13="Prelim"), IF(ISERROR(SUMIF('Exam (LECTURE ONLY)'!D$20:M$20, "CLO8", 'Exam (LECTURE ONLY)'!D232:M232) / 'Exam (LECTURE ONLY)'!AL$13), "", SUMIF('Exam (LECTURE ONLY)'!D$20:M$20, "CLO8", 'Exam (LECTURE ONLY)'!D232:M232) /'Exam (LECTURE ONLY)'!AL$13),
IF(AND('PRINTABLE (per grading)'!H$16="EXAM", 'PRINTABLE (per grading)'!B$13="Midterm"), IF(ISERROR(SUMIF('Exam (LECTURE ONLY)'!O$20:X$20, "CLO8", 'Exam (LECTURE ONLY)'!O232:X232) / 'Exam (LECTURE ONLY)'!AM$13), "", SUMIF('Exam (LECTURE ONLY)'!O$20:X$20, "CLO8", 'Exam (LECTURE ONLY)'!O232:X232) / 'Exam (LECTURE ONLY)'!AM$13),
IF(AND('PRINTABLE (per grading)'!H$16="EXAM", 'PRINTABLE (per grading)'!B$13="Final"), IF(ISERROR(SUMIF('Exam (LECTURE ONLY)'!Z$20:AI$20, "CLO8", 'Exam (LECTURE ONLY)'!Z232:AI232) / 'Exam (LECTURE ONLY)'!AN$13), "", SUMIF('Exam (LECTURE ONLY)'!Z$20:AI$20, "CLO8", 'Exam (LECTURE ONLY)'!Z232:AI232) / 'Exam (LECTURE ONLY)'!AN$13),
IF(AND('PRINTABLE (per grading)'!H$16="OUTPUT", 'PRINTABLE (per grading)'!B$13="Prelim"), IF(ISERROR(SUMIF(OUTPUT!C$20:M$20, "CLO8", OUTPUT!C232:M232) / OUTPUT!AL$13), "", SUMIF(OUTPUT!C$20:M$20, "CLO8", OUTPUT!C232:M232) / OUTPUT!AL$13),
IF(AND('PRINTABLE (per grading)'!H$16="OUTPUT", 'PRINTABLE (per grading)'!B$13="Midterm"), IF(ISERROR(SUMIF(OUTPUT!O$20:Y$20, "CLO8", OUTPUT!O232:Y232) / OUTPUT!AM$13), "", SUMIF(OUTPUT!O$20:Y$20, "CLO8", OUTPUT!O232:Y232) / OUTPUT!AM$13),
IF(AND('PRINTABLE (per grading)'!H$16="OUTPUT", 'PRINTABLE (per grading)'!B$13="Final"), IF(ISERROR(SUMIF(OUTPUT!AA$20:AI$20, "CLO8", OUTPUT!AA232:AI232) / OUTPUT!AN$13), "", SUMIF(OUTPUT!AA$20:AI$20, "CLO8", OUTPUT!AA232:AI232) / OUTPUT!AN$13),
"")))))),"")</f>
        <v/>
      </c>
      <c r="AY230" s="232" t="str">
        <f t="shared" si="119"/>
        <v/>
      </c>
      <c r="AZ230" s="233" t="str">
        <f t="shared" si="120"/>
        <v/>
      </c>
      <c r="BA230" s="25" t="str">
        <f>IF(B230 &lt;&gt; "", IFERROR(IF(C$16 = "PRELIM", SUMIF('Database (LECTURE-RES-PRAC)'!D$14:AG$14, "CLO9", 'Database (LECTURE-RES-PRAC)'!D227:AG227) / 'Grade computation'!F$12, IF(C$16 = "MIDTERM", SUMIF('Database (LECTURE-RES-PRAC)'!AJ$14:BM$14, "CLO9", 'Database (LECTURE-RES-PRAC)'!AJ227:BM227) / 'Grade computation'!G$12, IF(C$16 = "FINAL", SUMIF('Database (LECTURE-RES-PRAC)'!BP$14:CS$14, "CLO9", 'Database (LECTURE-RES-PRAC)'!BP227:CS227) / 'Grade computation'!H$12,""))),""),"")</f>
        <v/>
      </c>
      <c r="BB230" s="232" t="str">
        <f t="shared" si="121"/>
        <v/>
      </c>
      <c r="BC230" s="25" t="str">
        <f>IF(B230 &lt;&gt; "",IF(AND('PRINTABLE (per grading)'!H$16="EXAM", 'PRINTABLE (per grading)'!B$13="Prelim"), IF(ISERROR(SUMIF('Exam (LECTURE ONLY)'!D$20:M$20, "CLO9", 'Exam (LECTURE ONLY)'!D232:M232) / 'Exam (LECTURE ONLY)'!AL$14), "", SUMIF('Exam (LECTURE ONLY)'!D$20:M$20, "CLO9", 'Exam (LECTURE ONLY)'!D232:M232) /'Exam (LECTURE ONLY)'!AL$14),
IF(AND('PRINTABLE (per grading)'!H$16="EXAM", 'PRINTABLE (per grading)'!B$13="Midterm"), IF(ISERROR(SUMIF('Exam (LECTURE ONLY)'!O$20:X$20, "CLO9", 'Exam (LECTURE ONLY)'!O232:X232) / 'Exam (LECTURE ONLY)'!AM$14), "", SUMIF('Exam (LECTURE ONLY)'!O$20:X$20, "CLO9", 'Exam (LECTURE ONLY)'!O232:X232) / 'Exam (LECTURE ONLY)'!AM$14),
IF(AND('PRINTABLE (per grading)'!H$16="EXAM", 'PRINTABLE (per grading)'!B$13="Final"), IF(ISERROR(SUMIF('Exam (LECTURE ONLY)'!Z$20:AI$20, "CLO9", 'Exam (LECTURE ONLY)'!Z232:AI232) / 'Exam (LECTURE ONLY)'!AN$14), "", SUMIF('Exam (LECTURE ONLY)'!Z$20:AI$20, "CLO9", 'Exam (LECTURE ONLY)'!Z232:AI232) / 'Exam (LECTURE ONLY)'!AN$14),
IF(AND('PRINTABLE (per grading)'!H$16="OUTPUT", 'PRINTABLE (per grading)'!B$13="Prelim"), IF(ISERROR(SUMIF(OUTPUT!C$20:M$20, "CLO9", OUTPUT!C232:M232) / OUTPUT!AL$14), "", SUMIF(OUTPUT!C$20:M$20, "CLO9", OUTPUT!C232:M232) / OUTPUT!AL$14),
IF(AND('PRINTABLE (per grading)'!H$16="OUTPUT", 'PRINTABLE (per grading)'!B$13="Midterm"), IF(ISERROR(SUMIF(OUTPUT!O$20:Y$20, "CLO9", OUTPUT!O232:Y232) / OUTPUT!AM$14), "", SUMIF(OUTPUT!O$20:Y$20, "CLO9", OUTPUT!O232:Y232) / OUTPUT!AM$14),
IF(AND('PRINTABLE (per grading)'!H$16="OUTPUT", 'PRINTABLE (per grading)'!B$13="Final"), IF(ISERROR(SUMIF(OUTPUT!AA$20:AI$20, "CLO9", OUTPUT!AA232:AI232) / OUTPUT!AN$14), "", SUMIF(OUTPUT!AA$20:AI$20, "CLO9", OUTPUT!AA232:AI232) / OUTPUT!AN$14),
"")))))),"")</f>
        <v/>
      </c>
      <c r="BD230" s="232" t="str">
        <f t="shared" si="122"/>
        <v/>
      </c>
      <c r="BE230" s="233" t="str">
        <f t="shared" si="123"/>
        <v/>
      </c>
      <c r="BF230" s="25" t="str">
        <f>IF(B230 &lt;&gt; "", IFERROR(IF(C$16 = "PRELIM", SUMIF('Database (LECTURE-RES-PRAC)'!D$14:AG$14, "CLO10", 'Database (LECTURE-RES-PRAC)'!D227:AG227) / 'Grade computation'!F$13, IF(C$16 = "MIDTERM", SUMIF('Database (LECTURE-RES-PRAC)'!AJ$14:BM$14, "CLO10", 'Database (LECTURE-RES-PRAC)'!AJ227:BM227) / 'Grade computation'!G$13, IF(C$16 = "FINAL", SUMIF('Database (LECTURE-RES-PRAC)'!BP$14:CS$14, "CLO10", 'Database (LECTURE-RES-PRAC)'!BP227:CS227) / 'Grade computation'!H$13,""))),""),"")</f>
        <v/>
      </c>
      <c r="BG230" s="232" t="str">
        <f t="shared" si="124"/>
        <v/>
      </c>
      <c r="BH230" s="25" t="str">
        <f>IF(B230 &lt;&gt; "",IF(AND('PRINTABLE (per grading)'!H$16="EXAM", 'PRINTABLE (per grading)'!B$13="Prelim"), IF(ISERROR(SUMIF('Exam (LECTURE ONLY)'!D$20:M$20, "CLO10", 'Exam (LECTURE ONLY)'!D232:M232) / 'Exam (LECTURE ONLY)'!AL$15), "", SUMIF('Exam (LECTURE ONLY)'!D$20:M$20, "CLO10", 'Exam (LECTURE ONLY)'!D232:M232) /'Exam (LECTURE ONLY)'!AL$15),
IF(AND('PRINTABLE (per grading)'!H$16="EXAM", 'PRINTABLE (per grading)'!B$13="Midterm"), IF(ISERROR(SUMIF('Exam (LECTURE ONLY)'!O$20:X$20, "CLO10", 'Exam (LECTURE ONLY)'!O232:X232) / 'Exam (LECTURE ONLY)'!AM$15), "", SUMIF('Exam (LECTURE ONLY)'!O$20:X$20, "CLO10", 'Exam (LECTURE ONLY)'!O232:X232) / 'Exam (LECTURE ONLY)'!AM$15),
IF(AND('PRINTABLE (per grading)'!H$16="EXAM", 'PRINTABLE (per grading)'!B$13="Final"), IF(ISERROR(SUMIF('Exam (LECTURE ONLY)'!Z$20:AI$20, "CLO10", 'Exam (LECTURE ONLY)'!Z232:AI232) / 'Exam (LECTURE ONLY)'!AN$15), "", SUMIF('Exam (LECTURE ONLY)'!Z$20:AI$20, "CLO10", 'Exam (LECTURE ONLY)'!Z232:AI232) / 'Exam (LECTURE ONLY)'!AN$15),
IF(AND('PRINTABLE (per grading)'!H$16="OUTPUT", 'PRINTABLE (per grading)'!B$13="Prelim"), IF(ISERROR(SUMIF(OUTPUT!C$20:M$20, "CLO10", OUTPUT!C232:M232) / OUTPUT!AL$15), "", SUMIF(OUTPUT!C$20:M$20, "CLO10", OUTPUT!C232:M232) / OUTPUT!AL$15),
IF(AND('PRINTABLE (per grading)'!H$16="OUTPUT", 'PRINTABLE (per grading)'!B$13="Midterm"), IF(ISERROR(SUMIF(OUTPUT!O$20:Y$20, "CLO10", OUTPUT!O232:Y232) / OUTPUT!AM$15), "", SUMIF(OUTPUT!O$20:Y$20, "CLO10", OUTPUT!O232:Y232) / OUTPUT!AM$15),
IF(AND('PRINTABLE (per grading)'!H$16="OUTPUT", 'PRINTABLE (per grading)'!B$13="Final"), IF(ISERROR(SUMIF(OUTPUT!AA$20:AI$20, "CLO10", OUTPUT!AA232:AI232) / OUTPUT!AN$15), "", SUMIF(OUTPUT!AA$20:AI$20, "CLO10", OUTPUT!AA232:AI232) / OUTPUT!AN$15),
"")))))),"")</f>
        <v/>
      </c>
      <c r="BI230" s="232" t="str">
        <f t="shared" si="125"/>
        <v/>
      </c>
      <c r="BJ230" s="233" t="str">
        <f t="shared" si="126"/>
        <v/>
      </c>
      <c r="BK230" s="2"/>
    </row>
    <row r="231" spans="1:63" ht="20.100000000000001" customHeight="1">
      <c r="A231" s="118" t="str">
        <f>IF(ISBLANK('Database (LECTURE-RES-PRAC)'!A228),"",'Database (LECTURE-RES-PRAC)'!A228)</f>
        <v/>
      </c>
      <c r="B231" s="119" t="str">
        <f>IF(ISBLANK('Database (LECTURE-RES-PRAC)'!B228),"",'Database (LECTURE-RES-PRAC)'!B228)</f>
        <v/>
      </c>
      <c r="C231" s="134" t="str">
        <f>IF(B231&lt;&gt;"",IF(C$16="PRELIM",'Grade computation'!C231, IF(C$16="MIDTERM",'Grade computation'!K231, IF(C$16="FINAL",'Grade computation'!S231,""))),"")</f>
        <v/>
      </c>
      <c r="D231" s="135" t="str">
        <f t="shared" si="1"/>
        <v/>
      </c>
      <c r="E231" s="134" t="str">
        <f>IF(B231&lt;&gt;"", IF(C$16="PRELIM",'Grade computation'!E231, IF(C$16="MIDTERM",'Grade computation'!M231, IF(C$16="FINAL",'Grade computation'!U231,""))),"")</f>
        <v/>
      </c>
      <c r="F231" s="136" t="str">
        <f t="shared" si="2"/>
        <v/>
      </c>
      <c r="G231" s="137" t="str">
        <f t="shared" si="3"/>
        <v/>
      </c>
      <c r="H231" s="207" t="str">
        <f>IF(B231&lt;&gt;"",IF(C$16="PRELIM", 'Grade computation'!H231, IF(C$16="MIDTERM", 'Grade computation'!P231, IF(C$16="FINAL",'Grade computation'!X231, ""))),"")</f>
        <v/>
      </c>
      <c r="I231" s="137" t="str">
        <f t="shared" si="4"/>
        <v/>
      </c>
      <c r="J231" s="139" t="str">
        <f t="shared" si="5"/>
        <v/>
      </c>
      <c r="K231" s="377" t="str">
        <f t="shared" si="6"/>
        <v/>
      </c>
      <c r="L231" s="434"/>
      <c r="M231" s="25" t="str">
        <f>IF(B231 &lt;&gt; "", IFERROR(IF(C$16 = "PRELIM", SUMIF('Database (LECTURE-RES-PRAC)'!D$14:AG$14, "CLO1", 'Database (LECTURE-RES-PRAC)'!D228:AG228) / 'Grade computation'!F$4, IF(C$16 = "MIDTERM", SUMIF('Database (LECTURE-RES-PRAC)'!AJ$14:BM$14, "CLO1", 'Database (LECTURE-RES-PRAC)'!AJ228:BM228) / 'Grade computation'!G$4, IF(C$16 = "FINAL", SUMIF('Database (LECTURE-RES-PRAC)'!BP$14:CS$14, "CLO1", 'Database (LECTURE-RES-PRAC)'!BP228:CS228) / 'Grade computation'!H$4,""))),""),"")</f>
        <v/>
      </c>
      <c r="N231" s="232" t="str">
        <f t="shared" si="97"/>
        <v/>
      </c>
      <c r="O231" s="25" t="str">
        <f>IF(B231 &lt;&gt; "",IF(AND('PRINTABLE (per grading)'!H$16="EXAM", 'PRINTABLE (per grading)'!B$13="Prelim"), IF(ISERROR(SUMIF('Exam (LECTURE ONLY)'!D$20:M$20, "CLO1", 'Exam (LECTURE ONLY)'!D233:M233) / 'Exam (LECTURE ONLY)'!AL$6), "", SUMIF('Exam (LECTURE ONLY)'!D$20:M$20, "CLO1", 'Exam (LECTURE ONLY)'!D233:M233) /'Exam (LECTURE ONLY)'!AL$6),
IF(AND('PRINTABLE (per grading)'!H$16="EXAM", 'PRINTABLE (per grading)'!B$13="Midterm"), IF(ISERROR(SUMIF('Exam (LECTURE ONLY)'!O$20:X$20, "CLO1", 'Exam (LECTURE ONLY)'!O233:X233) / 'Exam (LECTURE ONLY)'!AM$6), "", SUMIF('Exam (LECTURE ONLY)'!O$20:X$20, "CLO1", 'Exam (LECTURE ONLY)'!O233:X233) / 'Exam (LECTURE ONLY)'!AM$6),
IF(AND('PRINTABLE (per grading)'!H$16="EXAM", 'PRINTABLE (per grading)'!B$13="Final"), IF(ISERROR(SUMIF('Exam (LECTURE ONLY)'!Z$20:AI$20, "CLO1", 'Exam (LECTURE ONLY)'!Z233:AI233) / 'Exam (LECTURE ONLY)'!AN$6), "", SUMIF('Exam (LECTURE ONLY)'!Z$20:AI$20, "CLO1", 'Exam (LECTURE ONLY)'!Z233:AI233) / 'Exam (LECTURE ONLY)'!AN$6),
IF(AND('PRINTABLE (per grading)'!H$16="OUTPUT", 'PRINTABLE (per grading)'!B$13="Prelim"), IF(ISERROR(SUMIF(OUTPUT!C$20:M$20, "CLO1", OUTPUT!C233:M233) / OUTPUT!AL$6), "", SUMIF(OUTPUT!C$20:M$20, "CLO1", OUTPUT!C233:M233) / OUTPUT!AL$6),
IF(AND('PRINTABLE (per grading)'!H$16="OUTPUT", 'PRINTABLE (per grading)'!B$13="Midterm"), IF(ISERROR(SUMIF(OUTPUT!O$20:Y$20, "CLO1", OUTPUT!O233:Y233) / OUTPUT!AM$6), "", SUMIF(OUTPUT!O$20:Y$20, "CLO1", OUTPUT!O233:Y233) / OUTPUT!AM$6),
IF(AND('PRINTABLE (per grading)'!H$16="OUTPUT", 'PRINTABLE (per grading)'!B$13="Final"), IF(ISERROR(SUMIF(OUTPUT!AA$20:AI$20, "CLO1", OUTPUT!AA233:AI233) / OUTPUT!AN$6), "", SUMIF(OUTPUT!AA$20:AI$20, "CLO1", OUTPUT!AA233:AI233) / OUTPUT!AN$6),
"")))))),"")</f>
        <v/>
      </c>
      <c r="P231" s="232" t="str">
        <f t="shared" si="98"/>
        <v/>
      </c>
      <c r="Q231" s="233" t="str">
        <f t="shared" si="99"/>
        <v/>
      </c>
      <c r="R231" s="25" t="str">
        <f>IF(B231 &lt;&gt; "", IFERROR(IF(C$16 = "PRELIM", SUMIF('Database (LECTURE-RES-PRAC)'!D$14:AG$14, "CLO2", 'Database (LECTURE-RES-PRAC)'!D228:AG228) / 'Grade computation'!F$5, IF(C$16 = "MIDTERM", SUMIF('Database (LECTURE-RES-PRAC)'!AJ$14:BM$14, "CLO2", 'Database (LECTURE-RES-PRAC)'!AJ228:BM228) / 'Grade computation'!G$5, IF(C$16 = "FINAL", SUMIF('Database (LECTURE-RES-PRAC)'!BP$14:CS$14, "CLO2", 'Database (LECTURE-RES-PRAC)'!BP228:CS228) / 'Grade computation'!H$5,""))),""),"")</f>
        <v/>
      </c>
      <c r="S231" s="232" t="str">
        <f t="shared" si="100"/>
        <v/>
      </c>
      <c r="T231" s="25" t="str">
        <f>IF(B231 &lt;&gt; "",IF(AND('PRINTABLE (per grading)'!H$16="EXAM", 'PRINTABLE (per grading)'!B$13="Prelim"), IF(ISERROR(SUMIF('Exam (LECTURE ONLY)'!D$20:M$20, "CLO2", 'Exam (LECTURE ONLY)'!D233:M233) / 'Exam (LECTURE ONLY)'!AL$7), "", SUMIF('Exam (LECTURE ONLY)'!D$20:M$20, "CLO2", 'Exam (LECTURE ONLY)'!D233:M233) /'Exam (LECTURE ONLY)'!AL$7),
IF(AND('PRINTABLE (per grading)'!H$16="EXAM", 'PRINTABLE (per grading)'!B$13="Midterm"), IF(ISERROR(SUMIF('Exam (LECTURE ONLY)'!O$20:X$20, "CLO2", 'Exam (LECTURE ONLY)'!O233:X233) / 'Exam (LECTURE ONLY)'!AM$7), "", SUMIF('Exam (LECTURE ONLY)'!O$20:X$20, "CLO2", 'Exam (LECTURE ONLY)'!O233:X233) / 'Exam (LECTURE ONLY)'!AM$7),
IF(AND('PRINTABLE (per grading)'!H$16="EXAM", 'PRINTABLE (per grading)'!B$13="Final"), IF(ISERROR(SUMIF('Exam (LECTURE ONLY)'!Z$20:AI$20, "CLO2", 'Exam (LECTURE ONLY)'!Z233:AI233) / 'Exam (LECTURE ONLY)'!AN$7), "", SUMIF('Exam (LECTURE ONLY)'!Z$20:AI$20, "CLO2", 'Exam (LECTURE ONLY)'!Z233:AI233) / 'Exam (LECTURE ONLY)'!AN$7),
IF(AND('PRINTABLE (per grading)'!H$16="OUTPUT", 'PRINTABLE (per grading)'!B$13="Prelim"), IF(ISERROR(SUMIF(OUTPUT!C$20:M$20, "CLO2", OUTPUT!C233:M233) / OUTPUT!AL$7), "", SUMIF(OUTPUT!C$20:M$20, "CLO2", OUTPUT!C233:M233) / OUTPUT!AL$7),
IF(AND('PRINTABLE (per grading)'!H$16="OUTPUT", 'PRINTABLE (per grading)'!B$13="Midterm"), IF(ISERROR(SUMIF(OUTPUT!O$20:Y$20, "CLO2", OUTPUT!O233:Y233) / OUTPUT!AM$7), "", SUMIF(OUTPUT!O$20:Y$20, "CLO2", OUTPUT!O233:Y233) / OUTPUT!AM$7),
IF(AND('PRINTABLE (per grading)'!H$16="OUTPUT", 'PRINTABLE (per grading)'!B$13="Final"), IF(ISERROR(SUMIF(OUTPUT!AA$20:AI$20, "CLO2", OUTPUT!AA233:AI233) / OUTPUT!AN$7), "", SUMIF(OUTPUT!AA$20:AI$20, "CLO2", OUTPUT!AA233:AI233) / OUTPUT!AN$7),
"")))))),"")</f>
        <v/>
      </c>
      <c r="U231" s="232" t="str">
        <f t="shared" si="101"/>
        <v/>
      </c>
      <c r="V231" s="233" t="str">
        <f t="shared" si="102"/>
        <v/>
      </c>
      <c r="W231" s="25" t="str">
        <f>IF(B231 &lt;&gt; "", IFERROR(IF(C$16 = "PRELIM", SUMIF('Database (LECTURE-RES-PRAC)'!D$14:AG$14, "CLO3", 'Database (LECTURE-RES-PRAC)'!D228:AG228) / 'Grade computation'!F$6, IF(C$16 = "MIDTERM", SUMIF('Database (LECTURE-RES-PRAC)'!AJ$14:BM$14, "CLO3", 'Database (LECTURE-RES-PRAC)'!AJ228:BM228) / 'Grade computation'!G$6, IF(C$16 = "FINAL", SUMIF('Database (LECTURE-RES-PRAC)'!BP$14:CS$14, "CLO3", 'Database (LECTURE-RES-PRAC)'!BP228:CS228) / 'Grade computation'!H$6,""))),""),"")</f>
        <v/>
      </c>
      <c r="X231" s="232" t="str">
        <f t="shared" si="103"/>
        <v/>
      </c>
      <c r="Y231" s="25" t="str">
        <f>IF(B231 &lt;&gt; "",IF(AND('PRINTABLE (per grading)'!H$16="EXAM", 'PRINTABLE (per grading)'!B$13="Prelim"), IF(ISERROR(SUMIF('Exam (LECTURE ONLY)'!D$20:M$20, "CLO3", 'Exam (LECTURE ONLY)'!D233:M233) / 'Exam (LECTURE ONLY)'!AL$8), "", SUMIF('Exam (LECTURE ONLY)'!D$20:M$20, "CLO3", 'Exam (LECTURE ONLY)'!D233:M233) /'Exam (LECTURE ONLY)'!AL$8),
IF(AND('PRINTABLE (per grading)'!H$16="EXAM", 'PRINTABLE (per grading)'!B$13="Midterm"), IF(ISERROR(SUMIF('Exam (LECTURE ONLY)'!O$20:X$20, "CLO3", 'Exam (LECTURE ONLY)'!O233:X233) / 'Exam (LECTURE ONLY)'!AM$8), "", SUMIF('Exam (LECTURE ONLY)'!O$20:X$20, "CLO3", 'Exam (LECTURE ONLY)'!O233:X233) / 'Exam (LECTURE ONLY)'!AM$8),
IF(AND('PRINTABLE (per grading)'!H$16="EXAM", 'PRINTABLE (per grading)'!B$13="Final"), IF(ISERROR(SUMIF('Exam (LECTURE ONLY)'!Z$20:AI$20, "CLO3", 'Exam (LECTURE ONLY)'!Z233:AI233) / 'Exam (LECTURE ONLY)'!AN$8), "", SUMIF('Exam (LECTURE ONLY)'!Z$20:AI$20, "CLO3", 'Exam (LECTURE ONLY)'!Z233:AI233) / 'Exam (LECTURE ONLY)'!AN$8),
IF(AND('PRINTABLE (per grading)'!H$16="OUTPUT", 'PRINTABLE (per grading)'!B$13="Prelim"), IF(ISERROR(SUMIF(OUTPUT!C$20:M$20, "CLO3", OUTPUT!C233:M233) / OUTPUT!AL$8), "", SUMIF(OUTPUT!C$20:M$20, "CLO3", OUTPUT!C233:M233) / OUTPUT!AL$8),
IF(AND('PRINTABLE (per grading)'!H$16="OUTPUT", 'PRINTABLE (per grading)'!B$13="Midterm"), IF(ISERROR(SUMIF(OUTPUT!O$20:Y$20, "CLO3", OUTPUT!O233:Y233) / OUTPUT!AM$8), "", SUMIF(OUTPUT!O$20:Y$20, "CLO3", OUTPUT!O233:Y233) / OUTPUT!AM$8),
IF(AND('PRINTABLE (per grading)'!H$16="OUTPUT", 'PRINTABLE (per grading)'!B$13="Final"), IF(ISERROR(SUMIF(OUTPUT!AA$20:AI$20, "CLO3", OUTPUT!AA233:AI233) / OUTPUT!AN$8), "", SUMIF(OUTPUT!AA$20:AI$20, "CLO3", OUTPUT!AA233:AI233) / OUTPUT!AN$8),
"" )))))),"")</f>
        <v/>
      </c>
      <c r="Z231" s="232" t="str">
        <f t="shared" si="104"/>
        <v/>
      </c>
      <c r="AA231" s="233" t="str">
        <f t="shared" si="105"/>
        <v/>
      </c>
      <c r="AB231" s="25" t="str">
        <f>IF(B231 &lt;&gt; "", IFERROR(IF(C$16 = "PRELIM", SUMIF('Database (LECTURE-RES-PRAC)'!D$14:AG$14, "CLO4", 'Database (LECTURE-RES-PRAC)'!D228:AG228) / 'Grade computation'!F$7, IF(C$16 = "MIDTERM", SUMIF('Database (LECTURE-RES-PRAC)'!AJ$14:BM$14, "CLO4", 'Database (LECTURE-RES-PRAC)'!AJ228:BM228) / 'Grade computation'!G$7, IF(C$16 = "FINAL", SUMIF('Database (LECTURE-RES-PRAC)'!BP$14:CS$14, "CLO4", 'Database (LECTURE-RES-PRAC)'!BP228:CS228) / 'Grade computation'!H$7,""))),""),"")</f>
        <v/>
      </c>
      <c r="AC231" s="232" t="str">
        <f t="shared" si="106"/>
        <v/>
      </c>
      <c r="AD231" s="25" t="str">
        <f>IF(B231 &lt;&gt; "",IF(AND('PRINTABLE (per grading)'!H$16="EXAM", 'PRINTABLE (per grading)'!B$13="Prelim"), IF(ISERROR(SUMIF('Exam (LECTURE ONLY)'!D$20:M$20, "CLO4", 'Exam (LECTURE ONLY)'!D233:M233) / 'Exam (LECTURE ONLY)'!AL$9), "", SUMIF('Exam (LECTURE ONLY)'!D$20:M$20, "CLO4", 'Exam (LECTURE ONLY)'!D233:M233) /'Exam (LECTURE ONLY)'!AL$9),
IF(AND('PRINTABLE (per grading)'!H$16="EXAM", 'PRINTABLE (per grading)'!B$13="Midterm"), IF(ISERROR(SUMIF('Exam (LECTURE ONLY)'!O$20:X$20, "CLO4", 'Exam (LECTURE ONLY)'!O233:X233) / 'Exam (LECTURE ONLY)'!AM$9), "", SUMIF('Exam (LECTURE ONLY)'!O$20:X$20, "CLO4", 'Exam (LECTURE ONLY)'!O233:X233) / 'Exam (LECTURE ONLY)'!AM$9),
IF(AND('PRINTABLE (per grading)'!H$16="EXAM", 'PRINTABLE (per grading)'!B$13="Final"), IF(ISERROR(SUMIF('Exam (LECTURE ONLY)'!Z$20:AI$20, "CLO4", 'Exam (LECTURE ONLY)'!Z233:AI233) / 'Exam (LECTURE ONLY)'!AN$9), "", SUMIF('Exam (LECTURE ONLY)'!Z$20:AI$20, "CLO4", 'Exam (LECTURE ONLY)'!Z233:AI233) / 'Exam (LECTURE ONLY)'!AN$9),
IF(AND('PRINTABLE (per grading)'!H$16="OUTPUT", 'PRINTABLE (per grading)'!B$13="Prelim"), IF(ISERROR(SUMIF(OUTPUT!C$20:M$20, "CLO4", OUTPUT!C233:M233) / OUTPUT!AL$9), "", SUMIF(OUTPUT!C$20:M$20, "CLO4", OUTPUT!C233:M233) / OUTPUT!AL$9),
IF(AND('PRINTABLE (per grading)'!H$16="OUTPUT", 'PRINTABLE (per grading)'!B$13="Midterm"), IF(ISERROR(SUMIF(OUTPUT!O$20:Y$20, "CLO4", OUTPUT!O233:Y233) / OUTPUT!AM$9), "", SUMIF(OUTPUT!O$20:Y$20, "CLO4", OUTPUT!O233:Y233) / OUTPUT!AM$9),
IF(AND('PRINTABLE (per grading)'!H$16="OUTPUT", 'PRINTABLE (per grading)'!B$13="Final"), IF(ISERROR(SUMIF(OUTPUT!AA$20:AI$20, "CLO4", OUTPUT!AA233:AI233) / OUTPUT!AN$9), "", SUMIF(OUTPUT!AA$20:AI$20, "CLO4", OUTPUT!AA233:AI233) / OUTPUT!AN$9),
"")))))),"")</f>
        <v/>
      </c>
      <c r="AE231" s="232" t="str">
        <f t="shared" si="107"/>
        <v/>
      </c>
      <c r="AF231" s="233" t="str">
        <f t="shared" si="108"/>
        <v/>
      </c>
      <c r="AG231" s="25" t="str">
        <f>IF(B231 &lt;&gt; "", IFERROR(IF(C$16 = "PRELIM", SUMIF('Database (LECTURE-RES-PRAC)'!D$14:AG$14, "CLO5", 'Database (LECTURE-RES-PRAC)'!D228:AG228) / 'Grade computation'!F$8, IF(C$16 = "MIDTERM", SUMIF('Database (LECTURE-RES-PRAC)'!AJ$14:BM$14, "CLO5", 'Database (LECTURE-RES-PRAC)'!AJ228:BM228) / 'Grade computation'!G$8, IF(C$16 = "FINAL", SUMIF('Database (LECTURE-RES-PRAC)'!BP$14:CS$14, "CLO5", 'Database (LECTURE-RES-PRAC)'!BP228:CS228) / 'Grade computation'!H$8,""))),""),"")</f>
        <v/>
      </c>
      <c r="AH231" s="232" t="str">
        <f t="shared" si="109"/>
        <v/>
      </c>
      <c r="AI231" s="25" t="str">
        <f>IF(B231 &lt;&gt; "",IF(AND('PRINTABLE (per grading)'!H$16="EXAM", 'PRINTABLE (per grading)'!B$13="Prelim"), IF(ISERROR(SUMIF('Exam (LECTURE ONLY)'!D$20:M$20, "CLO5", 'Exam (LECTURE ONLY)'!D233:M233) / 'Exam (LECTURE ONLY)'!AL$10), "", SUMIF('Exam (LECTURE ONLY)'!D$20:M$20, "CLO5", 'Exam (LECTURE ONLY)'!D233:M233) /'Exam (LECTURE ONLY)'!AL$10),
IF(AND('PRINTABLE (per grading)'!H$16="EXAM", 'PRINTABLE (per grading)'!B$13="Midterm"), IF(ISERROR(SUMIF('Exam (LECTURE ONLY)'!O$20:X$20, "CLO5", 'Exam (LECTURE ONLY)'!O233:X233) / 'Exam (LECTURE ONLY)'!AM$10), "", SUMIF('Exam (LECTURE ONLY)'!O$20:X$20, "CLO5", 'Exam (LECTURE ONLY)'!O233:X233) / 'Exam (LECTURE ONLY)'!AM$10),
IF(AND('PRINTABLE (per grading)'!H$16="EXAM", 'PRINTABLE (per grading)'!B$13="Final"), IF(ISERROR(SUMIF('Exam (LECTURE ONLY)'!Z$20:AI$20, "CLO5", 'Exam (LECTURE ONLY)'!Z233:AI233) / 'Exam (LECTURE ONLY)'!AN$10), "", SUMIF('Exam (LECTURE ONLY)'!Z$20:AI$20, "CLO5", 'Exam (LECTURE ONLY)'!Z233:AI233) / 'Exam (LECTURE ONLY)'!AN$10),
IF(AND('PRINTABLE (per grading)'!H$16="OUTPUT", 'PRINTABLE (per grading)'!B$13="Prelim"), IF(ISERROR(SUMIF(OUTPUT!C$20:M$20, "CLO5", OUTPUT!C233:M233) / OUTPUT!AL$10), "", SUMIF(OUTPUT!C$20:M$20, "CLO5", OUTPUT!C233:M233) / OUTPUT!AL$10),
IF(AND('PRINTABLE (per grading)'!H$16="OUTPUT", 'PRINTABLE (per grading)'!B$13="Midterm"), IF(ISERROR(SUMIF(OUTPUT!O$20:Y$20, "CLO5", OUTPUT!O233:Y233) / OUTPUT!AM$10), "", SUMIF(OUTPUT!O$20:Y$20, "CLO5", OUTPUT!O233:Y233) / OUTPUT!AM$10),
IF(AND('PRINTABLE (per grading)'!H$16="OUTPUT", 'PRINTABLE (per grading)'!B$13="Final"), IF(ISERROR(SUMIF(OUTPUT!AA$20:AI$20, "CLO5", OUTPUT!AA233:AI233) / OUTPUT!AN$10), "", SUMIF(OUTPUT!AA$20:AI$20, "CLO5", OUTPUT!AA233:AI233) / OUTPUT!AN$10),
"")))))),"")</f>
        <v/>
      </c>
      <c r="AJ231" s="232" t="str">
        <f t="shared" si="110"/>
        <v/>
      </c>
      <c r="AK231" s="233" t="str">
        <f t="shared" si="111"/>
        <v/>
      </c>
      <c r="AL231" s="25" t="str">
        <f>IF(B231 &lt;&gt; "", IFERROR(IF(C$16 = "PRELIM", SUMIF('Database (LECTURE-RES-PRAC)'!D$14:AG$14, "CLO6", 'Database (LECTURE-RES-PRAC)'!D228:AG228) / 'Grade computation'!F$9, IF(C$16 = "MIDTERM", SUMIF('Database (LECTURE-RES-PRAC)'!AJ$14:BM$14, "CLO6", 'Database (LECTURE-RES-PRAC)'!AJ228:BM228) / 'Grade computation'!G$9, IF(C$16 = "FINAL", SUMIF('Database (LECTURE-RES-PRAC)'!BP$14:CS$14, "CLO6", 'Database (LECTURE-RES-PRAC)'!BP228:CS228) / 'Grade computation'!H$9,""))),""),"")</f>
        <v/>
      </c>
      <c r="AM231" s="232" t="str">
        <f t="shared" si="112"/>
        <v/>
      </c>
      <c r="AN231" s="25" t="str">
        <f>IF(B231 &lt;&gt; "",IF(AND('PRINTABLE (per grading)'!H$16="EXAM", 'PRINTABLE (per grading)'!B$13="Prelim"), IF(ISERROR(SUMIF('Exam (LECTURE ONLY)'!D$20:M$20, "CLO6", 'Exam (LECTURE ONLY)'!D233:M233) / 'Exam (LECTURE ONLY)'!AL$11), "", SUMIF('Exam (LECTURE ONLY)'!D$20:M$20, "CLO6", 'Exam (LECTURE ONLY)'!D233:M233) /'Exam (LECTURE ONLY)'!AL$11),
IF(AND('PRINTABLE (per grading)'!H$16="EXAM", 'PRINTABLE (per grading)'!B$13="Midterm"), IF(ISERROR(SUMIF('Exam (LECTURE ONLY)'!O$20:X$20, "CLO6", 'Exam (LECTURE ONLY)'!O233:X233) / 'Exam (LECTURE ONLY)'!AM$11), "", SUMIF('Exam (LECTURE ONLY)'!O$20:X$20, "CLO6", 'Exam (LECTURE ONLY)'!O233:X233) / 'Exam (LECTURE ONLY)'!AM$11),
IF(AND('PRINTABLE (per grading)'!H$16="EXAM", 'PRINTABLE (per grading)'!B$13="Final"), IF(ISERROR(SUMIF('Exam (LECTURE ONLY)'!Z$20:AI$20, "CLO6", 'Exam (LECTURE ONLY)'!Z233:AI233) / 'Exam (LECTURE ONLY)'!AN$11), "", SUMIF('Exam (LECTURE ONLY)'!Z$20:AI$20, "CLO6", 'Exam (LECTURE ONLY)'!Z233:AI233) / 'Exam (LECTURE ONLY)'!AN$11),
IF(AND('PRINTABLE (per grading)'!H$16="OUTPUT", 'PRINTABLE (per grading)'!B$13="Prelim"), IF(ISERROR(SUMIF(OUTPUT!C$20:M$20, "CLO6", OUTPUT!C233:M233) / OUTPUT!AL$11), "", SUMIF(OUTPUT!C$20:M$20, "CLO6", OUTPUT!C233:M233) / OUTPUT!AL$11),
IF(AND('PRINTABLE (per grading)'!H$16="OUTPUT", 'PRINTABLE (per grading)'!B$13="Midterm"), IF(ISERROR(SUMIF(OUTPUT!O$20:Y$20, "CLO6", OUTPUT!O233:Y233) / OUTPUT!AM$11), "", SUMIF(OUTPUT!O$20:Y$20, "CLO6", OUTPUT!O233:Y233) / OUTPUT!AM$11),
IF(AND('PRINTABLE (per grading)'!H$16="OUTPUT", 'PRINTABLE (per grading)'!B$13="Final"), IF(ISERROR(SUMIF(OUTPUT!AA$20:AI$20, "CLO6", OUTPUT!AA233:AI233) / OUTPUT!AN$11), "", SUMIF(OUTPUT!AA$20:AI$20, "CLO6", OUTPUT!AA233:AI233) / OUTPUT!AN$11),
"")))))),"")</f>
        <v/>
      </c>
      <c r="AO231" s="232" t="str">
        <f t="shared" si="113"/>
        <v/>
      </c>
      <c r="AP231" s="233" t="str">
        <f t="shared" si="114"/>
        <v/>
      </c>
      <c r="AQ231" s="25" t="str">
        <f>IF(B231 &lt;&gt; "", IFERROR(IF(C$16 = "PRELIM", SUMIF('Database (LECTURE-RES-PRAC)'!D$14:AG$14, "CLO7", 'Database (LECTURE-RES-PRAC)'!D228:AG228) / 'Grade computation'!F$10, IF(C$16 = "MIDTERM", SUMIF('Database (LECTURE-RES-PRAC)'!AJ$14:BM$14, "CLO7", 'Database (LECTURE-RES-PRAC)'!AJ228:BM228) / 'Grade computation'!G$10, IF(C$16 = "FINAL", SUMIF('Database (LECTURE-RES-PRAC)'!BP$14:CS$14, "CLO7", 'Database (LECTURE-RES-PRAC)'!BP228:CS228) / 'Grade computation'!H$10,""))),""),"")</f>
        <v/>
      </c>
      <c r="AR231" s="232" t="str">
        <f t="shared" si="115"/>
        <v/>
      </c>
      <c r="AS231" s="25" t="str">
        <f>IF(B231 &lt;&gt; "",IF(AND('PRINTABLE (per grading)'!H$16="EXAM", 'PRINTABLE (per grading)'!B$13="Prelim"), IF(ISERROR(SUMIF('Exam (LECTURE ONLY)'!D$20:M$20, "CLO7", 'Exam (LECTURE ONLY)'!D233:M233) / 'Exam (LECTURE ONLY)'!AL$12), "", SUMIF('Exam (LECTURE ONLY)'!D$20:M$20, "CLO7", 'Exam (LECTURE ONLY)'!D233:M233) /'Exam (LECTURE ONLY)'!AL$12),
IF(AND('PRINTABLE (per grading)'!H$16="EXAM", 'PRINTABLE (per grading)'!B$13="Midterm"), IF(ISERROR(SUMIF('Exam (LECTURE ONLY)'!O$20:X$20, "CLO7", 'Exam (LECTURE ONLY)'!O233:X233) / 'Exam (LECTURE ONLY)'!AM$12), "", SUMIF('Exam (LECTURE ONLY)'!O$20:X$20, "CLO7", 'Exam (LECTURE ONLY)'!O233:X233) / 'Exam (LECTURE ONLY)'!AM$12),
IF(AND('PRINTABLE (per grading)'!H$16="EXAM", 'PRINTABLE (per grading)'!B$13="Final"), IF(ISERROR(SUMIF('Exam (LECTURE ONLY)'!Z$20:AI$20, "CLO7", 'Exam (LECTURE ONLY)'!Z233:AI233) / 'Exam (LECTURE ONLY)'!AN$12), "", SUMIF('Exam (LECTURE ONLY)'!Z$20:AI$20, "CLO7", 'Exam (LECTURE ONLY)'!Z233:AI233) / 'Exam (LECTURE ONLY)'!AN$12),
IF(AND('PRINTABLE (per grading)'!H$16="OUTPUT", 'PRINTABLE (per grading)'!B$13="Prelim"), IF(ISERROR(SUMIF(OUTPUT!C$20:M$20, "CLO7", OUTPUT!C233:M233) / OUTPUT!AL$12), "", SUMIF(OUTPUT!C$20:M$20, "CLO7", OUTPUT!C233:M233) / OUTPUT!AL$12),
IF(AND('PRINTABLE (per grading)'!H$16="OUTPUT", 'PRINTABLE (per grading)'!B$13="Midterm"), IF(ISERROR(SUMIF(OUTPUT!O$20:Y$20, "CLO7", OUTPUT!O233:Y233) / OUTPUT!AM$12), "", SUMIF(OUTPUT!O$20:Y$20, "CLO7", OUTPUT!O233:Y233) / OUTPUT!AM$12),
IF(AND('PRINTABLE (per grading)'!H$16="OUTPUT", 'PRINTABLE (per grading)'!B$13="Final"), IF(ISERROR(SUMIF(OUTPUT!AA$20:AI$20, "CLO7", OUTPUT!AA233:AI233) / OUTPUT!AN$12), "", SUMIF(OUTPUT!AA$20:AI$20, "CLO7", OUTPUT!AA233:AI233) / OUTPUT!AN$12),
"")))))),"")</f>
        <v/>
      </c>
      <c r="AT231" s="232" t="str">
        <f t="shared" si="116"/>
        <v/>
      </c>
      <c r="AU231" s="233" t="str">
        <f t="shared" si="117"/>
        <v/>
      </c>
      <c r="AV231" s="25" t="str">
        <f>IF(B231 &lt;&gt; "", IFERROR(IF(C$16 = "PRELIM", SUMIF('Database (LECTURE-RES-PRAC)'!D$14:AG$14, "CLO8", 'Database (LECTURE-RES-PRAC)'!D228:AG228) / 'Grade computation'!F$11, IF(C$16 = "MIDTERM", SUMIF('Database (LECTURE-RES-PRAC)'!AJ$14:BM$14, "CLO8", 'Database (LECTURE-RES-PRAC)'!AJ228:BM228) / 'Grade computation'!G$11, IF(C$16 = "FINAL", SUMIF('Database (LECTURE-RES-PRAC)'!BP$14:CS$14, "CLO8", 'Database (LECTURE-RES-PRAC)'!BP228:CS228) / 'Grade computation'!H$11,""))),""),"")</f>
        <v/>
      </c>
      <c r="AW231" s="232" t="str">
        <f t="shared" si="118"/>
        <v/>
      </c>
      <c r="AX231" s="25" t="str">
        <f>IF(B231 &lt;&gt; "",IF(AND('PRINTABLE (per grading)'!H$16="EXAM", 'PRINTABLE (per grading)'!B$13="Prelim"), IF(ISERROR(SUMIF('Exam (LECTURE ONLY)'!D$20:M$20, "CLO8", 'Exam (LECTURE ONLY)'!D233:M233) / 'Exam (LECTURE ONLY)'!AL$13), "", SUMIF('Exam (LECTURE ONLY)'!D$20:M$20, "CLO8", 'Exam (LECTURE ONLY)'!D233:M233) /'Exam (LECTURE ONLY)'!AL$13),
IF(AND('PRINTABLE (per grading)'!H$16="EXAM", 'PRINTABLE (per grading)'!B$13="Midterm"), IF(ISERROR(SUMIF('Exam (LECTURE ONLY)'!O$20:X$20, "CLO8", 'Exam (LECTURE ONLY)'!O233:X233) / 'Exam (LECTURE ONLY)'!AM$13), "", SUMIF('Exam (LECTURE ONLY)'!O$20:X$20, "CLO8", 'Exam (LECTURE ONLY)'!O233:X233) / 'Exam (LECTURE ONLY)'!AM$13),
IF(AND('PRINTABLE (per grading)'!H$16="EXAM", 'PRINTABLE (per grading)'!B$13="Final"), IF(ISERROR(SUMIF('Exam (LECTURE ONLY)'!Z$20:AI$20, "CLO8", 'Exam (LECTURE ONLY)'!Z233:AI233) / 'Exam (LECTURE ONLY)'!AN$13), "", SUMIF('Exam (LECTURE ONLY)'!Z$20:AI$20, "CLO8", 'Exam (LECTURE ONLY)'!Z233:AI233) / 'Exam (LECTURE ONLY)'!AN$13),
IF(AND('PRINTABLE (per grading)'!H$16="OUTPUT", 'PRINTABLE (per grading)'!B$13="Prelim"), IF(ISERROR(SUMIF(OUTPUT!C$20:M$20, "CLO8", OUTPUT!C233:M233) / OUTPUT!AL$13), "", SUMIF(OUTPUT!C$20:M$20, "CLO8", OUTPUT!C233:M233) / OUTPUT!AL$13),
IF(AND('PRINTABLE (per grading)'!H$16="OUTPUT", 'PRINTABLE (per grading)'!B$13="Midterm"), IF(ISERROR(SUMIF(OUTPUT!O$20:Y$20, "CLO8", OUTPUT!O233:Y233) / OUTPUT!AM$13), "", SUMIF(OUTPUT!O$20:Y$20, "CLO8", OUTPUT!O233:Y233) / OUTPUT!AM$13),
IF(AND('PRINTABLE (per grading)'!H$16="OUTPUT", 'PRINTABLE (per grading)'!B$13="Final"), IF(ISERROR(SUMIF(OUTPUT!AA$20:AI$20, "CLO8", OUTPUT!AA233:AI233) / OUTPUT!AN$13), "", SUMIF(OUTPUT!AA$20:AI$20, "CLO8", OUTPUT!AA233:AI233) / OUTPUT!AN$13),
"")))))),"")</f>
        <v/>
      </c>
      <c r="AY231" s="232" t="str">
        <f t="shared" si="119"/>
        <v/>
      </c>
      <c r="AZ231" s="233" t="str">
        <f t="shared" si="120"/>
        <v/>
      </c>
      <c r="BA231" s="25" t="str">
        <f>IF(B231 &lt;&gt; "", IFERROR(IF(C$16 = "PRELIM", SUMIF('Database (LECTURE-RES-PRAC)'!D$14:AG$14, "CLO9", 'Database (LECTURE-RES-PRAC)'!D228:AG228) / 'Grade computation'!F$12, IF(C$16 = "MIDTERM", SUMIF('Database (LECTURE-RES-PRAC)'!AJ$14:BM$14, "CLO9", 'Database (LECTURE-RES-PRAC)'!AJ228:BM228) / 'Grade computation'!G$12, IF(C$16 = "FINAL", SUMIF('Database (LECTURE-RES-PRAC)'!BP$14:CS$14, "CLO9", 'Database (LECTURE-RES-PRAC)'!BP228:CS228) / 'Grade computation'!H$12,""))),""),"")</f>
        <v/>
      </c>
      <c r="BB231" s="232" t="str">
        <f t="shared" si="121"/>
        <v/>
      </c>
      <c r="BC231" s="25" t="str">
        <f>IF(B231 &lt;&gt; "",IF(AND('PRINTABLE (per grading)'!H$16="EXAM", 'PRINTABLE (per grading)'!B$13="Prelim"), IF(ISERROR(SUMIF('Exam (LECTURE ONLY)'!D$20:M$20, "CLO9", 'Exam (LECTURE ONLY)'!D233:M233) / 'Exam (LECTURE ONLY)'!AL$14), "", SUMIF('Exam (LECTURE ONLY)'!D$20:M$20, "CLO9", 'Exam (LECTURE ONLY)'!D233:M233) /'Exam (LECTURE ONLY)'!AL$14),
IF(AND('PRINTABLE (per grading)'!H$16="EXAM", 'PRINTABLE (per grading)'!B$13="Midterm"), IF(ISERROR(SUMIF('Exam (LECTURE ONLY)'!O$20:X$20, "CLO9", 'Exam (LECTURE ONLY)'!O233:X233) / 'Exam (LECTURE ONLY)'!AM$14), "", SUMIF('Exam (LECTURE ONLY)'!O$20:X$20, "CLO9", 'Exam (LECTURE ONLY)'!O233:X233) / 'Exam (LECTURE ONLY)'!AM$14),
IF(AND('PRINTABLE (per grading)'!H$16="EXAM", 'PRINTABLE (per grading)'!B$13="Final"), IF(ISERROR(SUMIF('Exam (LECTURE ONLY)'!Z$20:AI$20, "CLO9", 'Exam (LECTURE ONLY)'!Z233:AI233) / 'Exam (LECTURE ONLY)'!AN$14), "", SUMIF('Exam (LECTURE ONLY)'!Z$20:AI$20, "CLO9", 'Exam (LECTURE ONLY)'!Z233:AI233) / 'Exam (LECTURE ONLY)'!AN$14),
IF(AND('PRINTABLE (per grading)'!H$16="OUTPUT", 'PRINTABLE (per grading)'!B$13="Prelim"), IF(ISERROR(SUMIF(OUTPUT!C$20:M$20, "CLO9", OUTPUT!C233:M233) / OUTPUT!AL$14), "", SUMIF(OUTPUT!C$20:M$20, "CLO9", OUTPUT!C233:M233) / OUTPUT!AL$14),
IF(AND('PRINTABLE (per grading)'!H$16="OUTPUT", 'PRINTABLE (per grading)'!B$13="Midterm"), IF(ISERROR(SUMIF(OUTPUT!O$20:Y$20, "CLO9", OUTPUT!O233:Y233) / OUTPUT!AM$14), "", SUMIF(OUTPUT!O$20:Y$20, "CLO9", OUTPUT!O233:Y233) / OUTPUT!AM$14),
IF(AND('PRINTABLE (per grading)'!H$16="OUTPUT", 'PRINTABLE (per grading)'!B$13="Final"), IF(ISERROR(SUMIF(OUTPUT!AA$20:AI$20, "CLO9", OUTPUT!AA233:AI233) / OUTPUT!AN$14), "", SUMIF(OUTPUT!AA$20:AI$20, "CLO9", OUTPUT!AA233:AI233) / OUTPUT!AN$14),
"")))))),"")</f>
        <v/>
      </c>
      <c r="BD231" s="232" t="str">
        <f t="shared" si="122"/>
        <v/>
      </c>
      <c r="BE231" s="233" t="str">
        <f t="shared" si="123"/>
        <v/>
      </c>
      <c r="BF231" s="25" t="str">
        <f>IF(B231 &lt;&gt; "", IFERROR(IF(C$16 = "PRELIM", SUMIF('Database (LECTURE-RES-PRAC)'!D$14:AG$14, "CLO10", 'Database (LECTURE-RES-PRAC)'!D228:AG228) / 'Grade computation'!F$13, IF(C$16 = "MIDTERM", SUMIF('Database (LECTURE-RES-PRAC)'!AJ$14:BM$14, "CLO10", 'Database (LECTURE-RES-PRAC)'!AJ228:BM228) / 'Grade computation'!G$13, IF(C$16 = "FINAL", SUMIF('Database (LECTURE-RES-PRAC)'!BP$14:CS$14, "CLO10", 'Database (LECTURE-RES-PRAC)'!BP228:CS228) / 'Grade computation'!H$13,""))),""),"")</f>
        <v/>
      </c>
      <c r="BG231" s="232" t="str">
        <f t="shared" si="124"/>
        <v/>
      </c>
      <c r="BH231" s="25" t="str">
        <f>IF(B231 &lt;&gt; "",IF(AND('PRINTABLE (per grading)'!H$16="EXAM", 'PRINTABLE (per grading)'!B$13="Prelim"), IF(ISERROR(SUMIF('Exam (LECTURE ONLY)'!D$20:M$20, "CLO10", 'Exam (LECTURE ONLY)'!D233:M233) / 'Exam (LECTURE ONLY)'!AL$15), "", SUMIF('Exam (LECTURE ONLY)'!D$20:M$20, "CLO10", 'Exam (LECTURE ONLY)'!D233:M233) /'Exam (LECTURE ONLY)'!AL$15),
IF(AND('PRINTABLE (per grading)'!H$16="EXAM", 'PRINTABLE (per grading)'!B$13="Midterm"), IF(ISERROR(SUMIF('Exam (LECTURE ONLY)'!O$20:X$20, "CLO10", 'Exam (LECTURE ONLY)'!O233:X233) / 'Exam (LECTURE ONLY)'!AM$15), "", SUMIF('Exam (LECTURE ONLY)'!O$20:X$20, "CLO10", 'Exam (LECTURE ONLY)'!O233:X233) / 'Exam (LECTURE ONLY)'!AM$15),
IF(AND('PRINTABLE (per grading)'!H$16="EXAM", 'PRINTABLE (per grading)'!B$13="Final"), IF(ISERROR(SUMIF('Exam (LECTURE ONLY)'!Z$20:AI$20, "CLO10", 'Exam (LECTURE ONLY)'!Z233:AI233) / 'Exam (LECTURE ONLY)'!AN$15), "", SUMIF('Exam (LECTURE ONLY)'!Z$20:AI$20, "CLO10", 'Exam (LECTURE ONLY)'!Z233:AI233) / 'Exam (LECTURE ONLY)'!AN$15),
IF(AND('PRINTABLE (per grading)'!H$16="OUTPUT", 'PRINTABLE (per grading)'!B$13="Prelim"), IF(ISERROR(SUMIF(OUTPUT!C$20:M$20, "CLO10", OUTPUT!C233:M233) / OUTPUT!AL$15), "", SUMIF(OUTPUT!C$20:M$20, "CLO10", OUTPUT!C233:M233) / OUTPUT!AL$15),
IF(AND('PRINTABLE (per grading)'!H$16="OUTPUT", 'PRINTABLE (per grading)'!B$13="Midterm"), IF(ISERROR(SUMIF(OUTPUT!O$20:Y$20, "CLO10", OUTPUT!O233:Y233) / OUTPUT!AM$15), "", SUMIF(OUTPUT!O$20:Y$20, "CLO10", OUTPUT!O233:Y233) / OUTPUT!AM$15),
IF(AND('PRINTABLE (per grading)'!H$16="OUTPUT", 'PRINTABLE (per grading)'!B$13="Final"), IF(ISERROR(SUMIF(OUTPUT!AA$20:AI$20, "CLO10", OUTPUT!AA233:AI233) / OUTPUT!AN$15), "", SUMIF(OUTPUT!AA$20:AI$20, "CLO10", OUTPUT!AA233:AI233) / OUTPUT!AN$15),
"")))))),"")</f>
        <v/>
      </c>
      <c r="BI231" s="232" t="str">
        <f t="shared" si="125"/>
        <v/>
      </c>
      <c r="BJ231" s="233" t="str">
        <f t="shared" si="126"/>
        <v/>
      </c>
      <c r="BK231" s="2"/>
    </row>
    <row r="232" spans="1:63" ht="20.100000000000001" customHeight="1">
      <c r="A232" s="212" t="str">
        <f>IF(ISBLANK('Database (LECTURE-RES-PRAC)'!A229),"",'Database (LECTURE-RES-PRAC)'!A229)</f>
        <v/>
      </c>
      <c r="B232" s="213" t="str">
        <f>IF(ISBLANK('Database (LECTURE-RES-PRAC)'!B229),"",'Database (LECTURE-RES-PRAC)'!B229)</f>
        <v/>
      </c>
      <c r="C232" s="134" t="str">
        <f>IF(B232&lt;&gt;"",IF(C$16="PRELIM",'Grade computation'!C232, IF(C$16="MIDTERM",'Grade computation'!K232, IF(C$16="FINAL",'Grade computation'!S232,""))),"")</f>
        <v/>
      </c>
      <c r="D232" s="135" t="str">
        <f t="shared" si="1"/>
        <v/>
      </c>
      <c r="E232" s="134" t="str">
        <f>IF(B232&lt;&gt;"", IF(C$16="PRELIM",'Grade computation'!E232, IF(C$16="MIDTERM",'Grade computation'!M232, IF(C$16="FINAL",'Grade computation'!U232,""))),"")</f>
        <v/>
      </c>
      <c r="F232" s="136" t="str">
        <f t="shared" si="2"/>
        <v/>
      </c>
      <c r="G232" s="137" t="str">
        <f t="shared" si="3"/>
        <v/>
      </c>
      <c r="H232" s="207" t="str">
        <f>IF(B232&lt;&gt;"",IF(C$16="PRELIM", 'Grade computation'!H232, IF(C$16="MIDTERM", 'Grade computation'!P232, IF(C$16="FINAL",'Grade computation'!X232, ""))),"")</f>
        <v/>
      </c>
      <c r="I232" s="137" t="str">
        <f t="shared" si="4"/>
        <v/>
      </c>
      <c r="J232" s="139" t="str">
        <f t="shared" si="5"/>
        <v/>
      </c>
      <c r="K232" s="377" t="str">
        <f t="shared" si="6"/>
        <v/>
      </c>
      <c r="L232" s="434"/>
      <c r="M232" s="25" t="str">
        <f>IF(B232 &lt;&gt; "", IFERROR(IF(C$16 = "PRELIM", SUMIF('Database (LECTURE-RES-PRAC)'!D$14:AG$14, "CLO1", 'Database (LECTURE-RES-PRAC)'!D229:AG229) / 'Grade computation'!F$4, IF(C$16 = "MIDTERM", SUMIF('Database (LECTURE-RES-PRAC)'!AJ$14:BM$14, "CLO1", 'Database (LECTURE-RES-PRAC)'!AJ229:BM229) / 'Grade computation'!G$4, IF(C$16 = "FINAL", SUMIF('Database (LECTURE-RES-PRAC)'!BP$14:CS$14, "CLO1", 'Database (LECTURE-RES-PRAC)'!BP229:CS229) / 'Grade computation'!H$4,""))),""),"")</f>
        <v/>
      </c>
      <c r="N232" s="232" t="str">
        <f t="shared" si="97"/>
        <v/>
      </c>
      <c r="O232" s="25" t="str">
        <f>IF(B232 &lt;&gt; "",IF(AND('PRINTABLE (per grading)'!H$16="EXAM", 'PRINTABLE (per grading)'!B$13="Prelim"), IF(ISERROR(SUMIF('Exam (LECTURE ONLY)'!D$20:M$20, "CLO1", 'Exam (LECTURE ONLY)'!D234:M234) / 'Exam (LECTURE ONLY)'!AL$6), "", SUMIF('Exam (LECTURE ONLY)'!D$20:M$20, "CLO1", 'Exam (LECTURE ONLY)'!D234:M234) /'Exam (LECTURE ONLY)'!AL$6),
IF(AND('PRINTABLE (per grading)'!H$16="EXAM", 'PRINTABLE (per grading)'!B$13="Midterm"), IF(ISERROR(SUMIF('Exam (LECTURE ONLY)'!O$20:X$20, "CLO1", 'Exam (LECTURE ONLY)'!O234:X234) / 'Exam (LECTURE ONLY)'!AM$6), "", SUMIF('Exam (LECTURE ONLY)'!O$20:X$20, "CLO1", 'Exam (LECTURE ONLY)'!O234:X234) / 'Exam (LECTURE ONLY)'!AM$6),
IF(AND('PRINTABLE (per grading)'!H$16="EXAM", 'PRINTABLE (per grading)'!B$13="Final"), IF(ISERROR(SUMIF('Exam (LECTURE ONLY)'!Z$20:AI$20, "CLO1", 'Exam (LECTURE ONLY)'!Z234:AI234) / 'Exam (LECTURE ONLY)'!AN$6), "", SUMIF('Exam (LECTURE ONLY)'!Z$20:AI$20, "CLO1", 'Exam (LECTURE ONLY)'!Z234:AI234) / 'Exam (LECTURE ONLY)'!AN$6),
IF(AND('PRINTABLE (per grading)'!H$16="OUTPUT", 'PRINTABLE (per grading)'!B$13="Prelim"), IF(ISERROR(SUMIF(OUTPUT!C$20:M$20, "CLO1", OUTPUT!C234:M234) / OUTPUT!AL$6), "", SUMIF(OUTPUT!C$20:M$20, "CLO1", OUTPUT!C234:M234) / OUTPUT!AL$6),
IF(AND('PRINTABLE (per grading)'!H$16="OUTPUT", 'PRINTABLE (per grading)'!B$13="Midterm"), IF(ISERROR(SUMIF(OUTPUT!O$20:Y$20, "CLO1", OUTPUT!O234:Y234) / OUTPUT!AM$6), "", SUMIF(OUTPUT!O$20:Y$20, "CLO1", OUTPUT!O234:Y234) / OUTPUT!AM$6),
IF(AND('PRINTABLE (per grading)'!H$16="OUTPUT", 'PRINTABLE (per grading)'!B$13="Final"), IF(ISERROR(SUMIF(OUTPUT!AA$20:AI$20, "CLO1", OUTPUT!AA234:AI234) / OUTPUT!AN$6), "", SUMIF(OUTPUT!AA$20:AI$20, "CLO1", OUTPUT!AA234:AI234) / OUTPUT!AN$6),
"")))))),"")</f>
        <v/>
      </c>
      <c r="P232" s="232" t="str">
        <f t="shared" si="98"/>
        <v/>
      </c>
      <c r="Q232" s="233" t="str">
        <f t="shared" si="99"/>
        <v/>
      </c>
      <c r="R232" s="25" t="str">
        <f>IF(B232 &lt;&gt; "", IFERROR(IF(C$16 = "PRELIM", SUMIF('Database (LECTURE-RES-PRAC)'!D$14:AG$14, "CLO2", 'Database (LECTURE-RES-PRAC)'!D229:AG229) / 'Grade computation'!F$5, IF(C$16 = "MIDTERM", SUMIF('Database (LECTURE-RES-PRAC)'!AJ$14:BM$14, "CLO2", 'Database (LECTURE-RES-PRAC)'!AJ229:BM229) / 'Grade computation'!G$5, IF(C$16 = "FINAL", SUMIF('Database (LECTURE-RES-PRAC)'!BP$14:CS$14, "CLO2", 'Database (LECTURE-RES-PRAC)'!BP229:CS229) / 'Grade computation'!H$5,""))),""),"")</f>
        <v/>
      </c>
      <c r="S232" s="232" t="str">
        <f t="shared" si="100"/>
        <v/>
      </c>
      <c r="T232" s="25" t="str">
        <f>IF(B232 &lt;&gt; "",IF(AND('PRINTABLE (per grading)'!H$16="EXAM", 'PRINTABLE (per grading)'!B$13="Prelim"), IF(ISERROR(SUMIF('Exam (LECTURE ONLY)'!D$20:M$20, "CLO2", 'Exam (LECTURE ONLY)'!D234:M234) / 'Exam (LECTURE ONLY)'!AL$7), "", SUMIF('Exam (LECTURE ONLY)'!D$20:M$20, "CLO2", 'Exam (LECTURE ONLY)'!D234:M234) /'Exam (LECTURE ONLY)'!AL$7),
IF(AND('PRINTABLE (per grading)'!H$16="EXAM", 'PRINTABLE (per grading)'!B$13="Midterm"), IF(ISERROR(SUMIF('Exam (LECTURE ONLY)'!O$20:X$20, "CLO2", 'Exam (LECTURE ONLY)'!O234:X234) / 'Exam (LECTURE ONLY)'!AM$7), "", SUMIF('Exam (LECTURE ONLY)'!O$20:X$20, "CLO2", 'Exam (LECTURE ONLY)'!O234:X234) / 'Exam (LECTURE ONLY)'!AM$7),
IF(AND('PRINTABLE (per grading)'!H$16="EXAM", 'PRINTABLE (per grading)'!B$13="Final"), IF(ISERROR(SUMIF('Exam (LECTURE ONLY)'!Z$20:AI$20, "CLO2", 'Exam (LECTURE ONLY)'!Z234:AI234) / 'Exam (LECTURE ONLY)'!AN$7), "", SUMIF('Exam (LECTURE ONLY)'!Z$20:AI$20, "CLO2", 'Exam (LECTURE ONLY)'!Z234:AI234) / 'Exam (LECTURE ONLY)'!AN$7),
IF(AND('PRINTABLE (per grading)'!H$16="OUTPUT", 'PRINTABLE (per grading)'!B$13="Prelim"), IF(ISERROR(SUMIF(OUTPUT!C$20:M$20, "CLO2", OUTPUT!C234:M234) / OUTPUT!AL$7), "", SUMIF(OUTPUT!C$20:M$20, "CLO2", OUTPUT!C234:M234) / OUTPUT!AL$7),
IF(AND('PRINTABLE (per grading)'!H$16="OUTPUT", 'PRINTABLE (per grading)'!B$13="Midterm"), IF(ISERROR(SUMIF(OUTPUT!O$20:Y$20, "CLO2", OUTPUT!O234:Y234) / OUTPUT!AM$7), "", SUMIF(OUTPUT!O$20:Y$20, "CLO2", OUTPUT!O234:Y234) / OUTPUT!AM$7),
IF(AND('PRINTABLE (per grading)'!H$16="OUTPUT", 'PRINTABLE (per grading)'!B$13="Final"), IF(ISERROR(SUMIF(OUTPUT!AA$20:AI$20, "CLO2", OUTPUT!AA234:AI234) / OUTPUT!AN$7), "", SUMIF(OUTPUT!AA$20:AI$20, "CLO2", OUTPUT!AA234:AI234) / OUTPUT!AN$7),
"")))))),"")</f>
        <v/>
      </c>
      <c r="U232" s="232" t="str">
        <f t="shared" si="101"/>
        <v/>
      </c>
      <c r="V232" s="233" t="str">
        <f t="shared" si="102"/>
        <v/>
      </c>
      <c r="W232" s="25" t="str">
        <f>IF(B232 &lt;&gt; "", IFERROR(IF(C$16 = "PRELIM", SUMIF('Database (LECTURE-RES-PRAC)'!D$14:AG$14, "CLO3", 'Database (LECTURE-RES-PRAC)'!D229:AG229) / 'Grade computation'!F$6, IF(C$16 = "MIDTERM", SUMIF('Database (LECTURE-RES-PRAC)'!AJ$14:BM$14, "CLO3", 'Database (LECTURE-RES-PRAC)'!AJ229:BM229) / 'Grade computation'!G$6, IF(C$16 = "FINAL", SUMIF('Database (LECTURE-RES-PRAC)'!BP$14:CS$14, "CLO3", 'Database (LECTURE-RES-PRAC)'!BP229:CS229) / 'Grade computation'!H$6,""))),""),"")</f>
        <v/>
      </c>
      <c r="X232" s="232" t="str">
        <f t="shared" si="103"/>
        <v/>
      </c>
      <c r="Y232" s="25" t="str">
        <f>IF(B232 &lt;&gt; "",IF(AND('PRINTABLE (per grading)'!H$16="EXAM", 'PRINTABLE (per grading)'!B$13="Prelim"), IF(ISERROR(SUMIF('Exam (LECTURE ONLY)'!D$20:M$20, "CLO3", 'Exam (LECTURE ONLY)'!D234:M234) / 'Exam (LECTURE ONLY)'!AL$8), "", SUMIF('Exam (LECTURE ONLY)'!D$20:M$20, "CLO3", 'Exam (LECTURE ONLY)'!D234:M234) /'Exam (LECTURE ONLY)'!AL$8),
IF(AND('PRINTABLE (per grading)'!H$16="EXAM", 'PRINTABLE (per grading)'!B$13="Midterm"), IF(ISERROR(SUMIF('Exam (LECTURE ONLY)'!O$20:X$20, "CLO3", 'Exam (LECTURE ONLY)'!O234:X234) / 'Exam (LECTURE ONLY)'!AM$8), "", SUMIF('Exam (LECTURE ONLY)'!O$20:X$20, "CLO3", 'Exam (LECTURE ONLY)'!O234:X234) / 'Exam (LECTURE ONLY)'!AM$8),
IF(AND('PRINTABLE (per grading)'!H$16="EXAM", 'PRINTABLE (per grading)'!B$13="Final"), IF(ISERROR(SUMIF('Exam (LECTURE ONLY)'!Z$20:AI$20, "CLO3", 'Exam (LECTURE ONLY)'!Z234:AI234) / 'Exam (LECTURE ONLY)'!AN$8), "", SUMIF('Exam (LECTURE ONLY)'!Z$20:AI$20, "CLO3", 'Exam (LECTURE ONLY)'!Z234:AI234) / 'Exam (LECTURE ONLY)'!AN$8),
IF(AND('PRINTABLE (per grading)'!H$16="OUTPUT", 'PRINTABLE (per grading)'!B$13="Prelim"), IF(ISERROR(SUMIF(OUTPUT!C$20:M$20, "CLO3", OUTPUT!C234:M234) / OUTPUT!AL$8), "", SUMIF(OUTPUT!C$20:M$20, "CLO3", OUTPUT!C234:M234) / OUTPUT!AL$8),
IF(AND('PRINTABLE (per grading)'!H$16="OUTPUT", 'PRINTABLE (per grading)'!B$13="Midterm"), IF(ISERROR(SUMIF(OUTPUT!O$20:Y$20, "CLO3", OUTPUT!O234:Y234) / OUTPUT!AM$8), "", SUMIF(OUTPUT!O$20:Y$20, "CLO3", OUTPUT!O234:Y234) / OUTPUT!AM$8),
IF(AND('PRINTABLE (per grading)'!H$16="OUTPUT", 'PRINTABLE (per grading)'!B$13="Final"), IF(ISERROR(SUMIF(OUTPUT!AA$20:AI$20, "CLO3", OUTPUT!AA234:AI234) / OUTPUT!AN$8), "", SUMIF(OUTPUT!AA$20:AI$20, "CLO3", OUTPUT!AA234:AI234) / OUTPUT!AN$8),
"" )))))),"")</f>
        <v/>
      </c>
      <c r="Z232" s="232" t="str">
        <f t="shared" si="104"/>
        <v/>
      </c>
      <c r="AA232" s="233" t="str">
        <f t="shared" si="105"/>
        <v/>
      </c>
      <c r="AB232" s="25" t="str">
        <f>IF(B232 &lt;&gt; "", IFERROR(IF(C$16 = "PRELIM", SUMIF('Database (LECTURE-RES-PRAC)'!D$14:AG$14, "CLO4", 'Database (LECTURE-RES-PRAC)'!D229:AG229) / 'Grade computation'!F$7, IF(C$16 = "MIDTERM", SUMIF('Database (LECTURE-RES-PRAC)'!AJ$14:BM$14, "CLO4", 'Database (LECTURE-RES-PRAC)'!AJ229:BM229) / 'Grade computation'!G$7, IF(C$16 = "FINAL", SUMIF('Database (LECTURE-RES-PRAC)'!BP$14:CS$14, "CLO4", 'Database (LECTURE-RES-PRAC)'!BP229:CS229) / 'Grade computation'!H$7,""))),""),"")</f>
        <v/>
      </c>
      <c r="AC232" s="232" t="str">
        <f t="shared" si="106"/>
        <v/>
      </c>
      <c r="AD232" s="25" t="str">
        <f>IF(B232 &lt;&gt; "",IF(AND('PRINTABLE (per grading)'!H$16="EXAM", 'PRINTABLE (per grading)'!B$13="Prelim"), IF(ISERROR(SUMIF('Exam (LECTURE ONLY)'!D$20:M$20, "CLO4", 'Exam (LECTURE ONLY)'!D234:M234) / 'Exam (LECTURE ONLY)'!AL$9), "", SUMIF('Exam (LECTURE ONLY)'!D$20:M$20, "CLO4", 'Exam (LECTURE ONLY)'!D234:M234) /'Exam (LECTURE ONLY)'!AL$9),
IF(AND('PRINTABLE (per grading)'!H$16="EXAM", 'PRINTABLE (per grading)'!B$13="Midterm"), IF(ISERROR(SUMIF('Exam (LECTURE ONLY)'!O$20:X$20, "CLO4", 'Exam (LECTURE ONLY)'!O234:X234) / 'Exam (LECTURE ONLY)'!AM$9), "", SUMIF('Exam (LECTURE ONLY)'!O$20:X$20, "CLO4", 'Exam (LECTURE ONLY)'!O234:X234) / 'Exam (LECTURE ONLY)'!AM$9),
IF(AND('PRINTABLE (per grading)'!H$16="EXAM", 'PRINTABLE (per grading)'!B$13="Final"), IF(ISERROR(SUMIF('Exam (LECTURE ONLY)'!Z$20:AI$20, "CLO4", 'Exam (LECTURE ONLY)'!Z234:AI234) / 'Exam (LECTURE ONLY)'!AN$9), "", SUMIF('Exam (LECTURE ONLY)'!Z$20:AI$20, "CLO4", 'Exam (LECTURE ONLY)'!Z234:AI234) / 'Exam (LECTURE ONLY)'!AN$9),
IF(AND('PRINTABLE (per grading)'!H$16="OUTPUT", 'PRINTABLE (per grading)'!B$13="Prelim"), IF(ISERROR(SUMIF(OUTPUT!C$20:M$20, "CLO4", OUTPUT!C234:M234) / OUTPUT!AL$9), "", SUMIF(OUTPUT!C$20:M$20, "CLO4", OUTPUT!C234:M234) / OUTPUT!AL$9),
IF(AND('PRINTABLE (per grading)'!H$16="OUTPUT", 'PRINTABLE (per grading)'!B$13="Midterm"), IF(ISERROR(SUMIF(OUTPUT!O$20:Y$20, "CLO4", OUTPUT!O234:Y234) / OUTPUT!AM$9), "", SUMIF(OUTPUT!O$20:Y$20, "CLO4", OUTPUT!O234:Y234) / OUTPUT!AM$9),
IF(AND('PRINTABLE (per grading)'!H$16="OUTPUT", 'PRINTABLE (per grading)'!B$13="Final"), IF(ISERROR(SUMIF(OUTPUT!AA$20:AI$20, "CLO4", OUTPUT!AA234:AI234) / OUTPUT!AN$9), "", SUMIF(OUTPUT!AA$20:AI$20, "CLO4", OUTPUT!AA234:AI234) / OUTPUT!AN$9),
"")))))),"")</f>
        <v/>
      </c>
      <c r="AE232" s="232" t="str">
        <f t="shared" si="107"/>
        <v/>
      </c>
      <c r="AF232" s="233" t="str">
        <f t="shared" si="108"/>
        <v/>
      </c>
      <c r="AG232" s="25" t="str">
        <f>IF(B232 &lt;&gt; "", IFERROR(IF(C$16 = "PRELIM", SUMIF('Database (LECTURE-RES-PRAC)'!D$14:AG$14, "CLO5", 'Database (LECTURE-RES-PRAC)'!D229:AG229) / 'Grade computation'!F$8, IF(C$16 = "MIDTERM", SUMIF('Database (LECTURE-RES-PRAC)'!AJ$14:BM$14, "CLO5", 'Database (LECTURE-RES-PRAC)'!AJ229:BM229) / 'Grade computation'!G$8, IF(C$16 = "FINAL", SUMIF('Database (LECTURE-RES-PRAC)'!BP$14:CS$14, "CLO5", 'Database (LECTURE-RES-PRAC)'!BP229:CS229) / 'Grade computation'!H$8,""))),""),"")</f>
        <v/>
      </c>
      <c r="AH232" s="232" t="str">
        <f t="shared" si="109"/>
        <v/>
      </c>
      <c r="AI232" s="25" t="str">
        <f>IF(B232 &lt;&gt; "",IF(AND('PRINTABLE (per grading)'!H$16="EXAM", 'PRINTABLE (per grading)'!B$13="Prelim"), IF(ISERROR(SUMIF('Exam (LECTURE ONLY)'!D$20:M$20, "CLO5", 'Exam (LECTURE ONLY)'!D234:M234) / 'Exam (LECTURE ONLY)'!AL$10), "", SUMIF('Exam (LECTURE ONLY)'!D$20:M$20, "CLO5", 'Exam (LECTURE ONLY)'!D234:M234) /'Exam (LECTURE ONLY)'!AL$10),
IF(AND('PRINTABLE (per grading)'!H$16="EXAM", 'PRINTABLE (per grading)'!B$13="Midterm"), IF(ISERROR(SUMIF('Exam (LECTURE ONLY)'!O$20:X$20, "CLO5", 'Exam (LECTURE ONLY)'!O234:X234) / 'Exam (LECTURE ONLY)'!AM$10), "", SUMIF('Exam (LECTURE ONLY)'!O$20:X$20, "CLO5", 'Exam (LECTURE ONLY)'!O234:X234) / 'Exam (LECTURE ONLY)'!AM$10),
IF(AND('PRINTABLE (per grading)'!H$16="EXAM", 'PRINTABLE (per grading)'!B$13="Final"), IF(ISERROR(SUMIF('Exam (LECTURE ONLY)'!Z$20:AI$20, "CLO5", 'Exam (LECTURE ONLY)'!Z234:AI234) / 'Exam (LECTURE ONLY)'!AN$10), "", SUMIF('Exam (LECTURE ONLY)'!Z$20:AI$20, "CLO5", 'Exam (LECTURE ONLY)'!Z234:AI234) / 'Exam (LECTURE ONLY)'!AN$10),
IF(AND('PRINTABLE (per grading)'!H$16="OUTPUT", 'PRINTABLE (per grading)'!B$13="Prelim"), IF(ISERROR(SUMIF(OUTPUT!C$20:M$20, "CLO5", OUTPUT!C234:M234) / OUTPUT!AL$10), "", SUMIF(OUTPUT!C$20:M$20, "CLO5", OUTPUT!C234:M234) / OUTPUT!AL$10),
IF(AND('PRINTABLE (per grading)'!H$16="OUTPUT", 'PRINTABLE (per grading)'!B$13="Midterm"), IF(ISERROR(SUMIF(OUTPUT!O$20:Y$20, "CLO5", OUTPUT!O234:Y234) / OUTPUT!AM$10), "", SUMIF(OUTPUT!O$20:Y$20, "CLO5", OUTPUT!O234:Y234) / OUTPUT!AM$10),
IF(AND('PRINTABLE (per grading)'!H$16="OUTPUT", 'PRINTABLE (per grading)'!B$13="Final"), IF(ISERROR(SUMIF(OUTPUT!AA$20:AI$20, "CLO5", OUTPUT!AA234:AI234) / OUTPUT!AN$10), "", SUMIF(OUTPUT!AA$20:AI$20, "CLO5", OUTPUT!AA234:AI234) / OUTPUT!AN$10),
"")))))),"")</f>
        <v/>
      </c>
      <c r="AJ232" s="232" t="str">
        <f t="shared" si="110"/>
        <v/>
      </c>
      <c r="AK232" s="233" t="str">
        <f t="shared" si="111"/>
        <v/>
      </c>
      <c r="AL232" s="25" t="str">
        <f>IF(B232 &lt;&gt; "", IFERROR(IF(C$16 = "PRELIM", SUMIF('Database (LECTURE-RES-PRAC)'!D$14:AG$14, "CLO6", 'Database (LECTURE-RES-PRAC)'!D229:AG229) / 'Grade computation'!F$9, IF(C$16 = "MIDTERM", SUMIF('Database (LECTURE-RES-PRAC)'!AJ$14:BM$14, "CLO6", 'Database (LECTURE-RES-PRAC)'!AJ229:BM229) / 'Grade computation'!G$9, IF(C$16 = "FINAL", SUMIF('Database (LECTURE-RES-PRAC)'!BP$14:CS$14, "CLO6", 'Database (LECTURE-RES-PRAC)'!BP229:CS229) / 'Grade computation'!H$9,""))),""),"")</f>
        <v/>
      </c>
      <c r="AM232" s="232" t="str">
        <f t="shared" si="112"/>
        <v/>
      </c>
      <c r="AN232" s="25" t="str">
        <f>IF(B232 &lt;&gt; "",IF(AND('PRINTABLE (per grading)'!H$16="EXAM", 'PRINTABLE (per grading)'!B$13="Prelim"), IF(ISERROR(SUMIF('Exam (LECTURE ONLY)'!D$20:M$20, "CLO6", 'Exam (LECTURE ONLY)'!D234:M234) / 'Exam (LECTURE ONLY)'!AL$11), "", SUMIF('Exam (LECTURE ONLY)'!D$20:M$20, "CLO6", 'Exam (LECTURE ONLY)'!D234:M234) /'Exam (LECTURE ONLY)'!AL$11),
IF(AND('PRINTABLE (per grading)'!H$16="EXAM", 'PRINTABLE (per grading)'!B$13="Midterm"), IF(ISERROR(SUMIF('Exam (LECTURE ONLY)'!O$20:X$20, "CLO6", 'Exam (LECTURE ONLY)'!O234:X234) / 'Exam (LECTURE ONLY)'!AM$11), "", SUMIF('Exam (LECTURE ONLY)'!O$20:X$20, "CLO6", 'Exam (LECTURE ONLY)'!O234:X234) / 'Exam (LECTURE ONLY)'!AM$11),
IF(AND('PRINTABLE (per grading)'!H$16="EXAM", 'PRINTABLE (per grading)'!B$13="Final"), IF(ISERROR(SUMIF('Exam (LECTURE ONLY)'!Z$20:AI$20, "CLO6", 'Exam (LECTURE ONLY)'!Z234:AI234) / 'Exam (LECTURE ONLY)'!AN$11), "", SUMIF('Exam (LECTURE ONLY)'!Z$20:AI$20, "CLO6", 'Exam (LECTURE ONLY)'!Z234:AI234) / 'Exam (LECTURE ONLY)'!AN$11),
IF(AND('PRINTABLE (per grading)'!H$16="OUTPUT", 'PRINTABLE (per grading)'!B$13="Prelim"), IF(ISERROR(SUMIF(OUTPUT!C$20:M$20, "CLO6", OUTPUT!C234:M234) / OUTPUT!AL$11), "", SUMIF(OUTPUT!C$20:M$20, "CLO6", OUTPUT!C234:M234) / OUTPUT!AL$11),
IF(AND('PRINTABLE (per grading)'!H$16="OUTPUT", 'PRINTABLE (per grading)'!B$13="Midterm"), IF(ISERROR(SUMIF(OUTPUT!O$20:Y$20, "CLO6", OUTPUT!O234:Y234) / OUTPUT!AM$11), "", SUMIF(OUTPUT!O$20:Y$20, "CLO6", OUTPUT!O234:Y234) / OUTPUT!AM$11),
IF(AND('PRINTABLE (per grading)'!H$16="OUTPUT", 'PRINTABLE (per grading)'!B$13="Final"), IF(ISERROR(SUMIF(OUTPUT!AA$20:AI$20, "CLO6", OUTPUT!AA234:AI234) / OUTPUT!AN$11), "", SUMIF(OUTPUT!AA$20:AI$20, "CLO6", OUTPUT!AA234:AI234) / OUTPUT!AN$11),
"")))))),"")</f>
        <v/>
      </c>
      <c r="AO232" s="232" t="str">
        <f t="shared" si="113"/>
        <v/>
      </c>
      <c r="AP232" s="233" t="str">
        <f t="shared" si="114"/>
        <v/>
      </c>
      <c r="AQ232" s="25" t="str">
        <f>IF(B232 &lt;&gt; "", IFERROR(IF(C$16 = "PRELIM", SUMIF('Database (LECTURE-RES-PRAC)'!D$14:AG$14, "CLO7", 'Database (LECTURE-RES-PRAC)'!D229:AG229) / 'Grade computation'!F$10, IF(C$16 = "MIDTERM", SUMIF('Database (LECTURE-RES-PRAC)'!AJ$14:BM$14, "CLO7", 'Database (LECTURE-RES-PRAC)'!AJ229:BM229) / 'Grade computation'!G$10, IF(C$16 = "FINAL", SUMIF('Database (LECTURE-RES-PRAC)'!BP$14:CS$14, "CLO7", 'Database (LECTURE-RES-PRAC)'!BP229:CS229) / 'Grade computation'!H$10,""))),""),"")</f>
        <v/>
      </c>
      <c r="AR232" s="232" t="str">
        <f t="shared" si="115"/>
        <v/>
      </c>
      <c r="AS232" s="25" t="str">
        <f>IF(B232 &lt;&gt; "",IF(AND('PRINTABLE (per grading)'!H$16="EXAM", 'PRINTABLE (per grading)'!B$13="Prelim"), IF(ISERROR(SUMIF('Exam (LECTURE ONLY)'!D$20:M$20, "CLO7", 'Exam (LECTURE ONLY)'!D234:M234) / 'Exam (LECTURE ONLY)'!AL$12), "", SUMIF('Exam (LECTURE ONLY)'!D$20:M$20, "CLO7", 'Exam (LECTURE ONLY)'!D234:M234) /'Exam (LECTURE ONLY)'!AL$12),
IF(AND('PRINTABLE (per grading)'!H$16="EXAM", 'PRINTABLE (per grading)'!B$13="Midterm"), IF(ISERROR(SUMIF('Exam (LECTURE ONLY)'!O$20:X$20, "CLO7", 'Exam (LECTURE ONLY)'!O234:X234) / 'Exam (LECTURE ONLY)'!AM$12), "", SUMIF('Exam (LECTURE ONLY)'!O$20:X$20, "CLO7", 'Exam (LECTURE ONLY)'!O234:X234) / 'Exam (LECTURE ONLY)'!AM$12),
IF(AND('PRINTABLE (per grading)'!H$16="EXAM", 'PRINTABLE (per grading)'!B$13="Final"), IF(ISERROR(SUMIF('Exam (LECTURE ONLY)'!Z$20:AI$20, "CLO7", 'Exam (LECTURE ONLY)'!Z234:AI234) / 'Exam (LECTURE ONLY)'!AN$12), "", SUMIF('Exam (LECTURE ONLY)'!Z$20:AI$20, "CLO7", 'Exam (LECTURE ONLY)'!Z234:AI234) / 'Exam (LECTURE ONLY)'!AN$12),
IF(AND('PRINTABLE (per grading)'!H$16="OUTPUT", 'PRINTABLE (per grading)'!B$13="Prelim"), IF(ISERROR(SUMIF(OUTPUT!C$20:M$20, "CLO7", OUTPUT!C234:M234) / OUTPUT!AL$12), "", SUMIF(OUTPUT!C$20:M$20, "CLO7", OUTPUT!C234:M234) / OUTPUT!AL$12),
IF(AND('PRINTABLE (per grading)'!H$16="OUTPUT", 'PRINTABLE (per grading)'!B$13="Midterm"), IF(ISERROR(SUMIF(OUTPUT!O$20:Y$20, "CLO7", OUTPUT!O234:Y234) / OUTPUT!AM$12), "", SUMIF(OUTPUT!O$20:Y$20, "CLO7", OUTPUT!O234:Y234) / OUTPUT!AM$12),
IF(AND('PRINTABLE (per grading)'!H$16="OUTPUT", 'PRINTABLE (per grading)'!B$13="Final"), IF(ISERROR(SUMIF(OUTPUT!AA$20:AI$20, "CLO7", OUTPUT!AA234:AI234) / OUTPUT!AN$12), "", SUMIF(OUTPUT!AA$20:AI$20, "CLO7", OUTPUT!AA234:AI234) / OUTPUT!AN$12),
"")))))),"")</f>
        <v/>
      </c>
      <c r="AT232" s="232" t="str">
        <f t="shared" si="116"/>
        <v/>
      </c>
      <c r="AU232" s="233" t="str">
        <f t="shared" si="117"/>
        <v/>
      </c>
      <c r="AV232" s="25" t="str">
        <f>IF(B232 &lt;&gt; "", IFERROR(IF(C$16 = "PRELIM", SUMIF('Database (LECTURE-RES-PRAC)'!D$14:AG$14, "CLO8", 'Database (LECTURE-RES-PRAC)'!D229:AG229) / 'Grade computation'!F$11, IF(C$16 = "MIDTERM", SUMIF('Database (LECTURE-RES-PRAC)'!AJ$14:BM$14, "CLO8", 'Database (LECTURE-RES-PRAC)'!AJ229:BM229) / 'Grade computation'!G$11, IF(C$16 = "FINAL", SUMIF('Database (LECTURE-RES-PRAC)'!BP$14:CS$14, "CLO8", 'Database (LECTURE-RES-PRAC)'!BP229:CS229) / 'Grade computation'!H$11,""))),""),"")</f>
        <v/>
      </c>
      <c r="AW232" s="232" t="str">
        <f t="shared" si="118"/>
        <v/>
      </c>
      <c r="AX232" s="25" t="str">
        <f>IF(B232 &lt;&gt; "",IF(AND('PRINTABLE (per grading)'!H$16="EXAM", 'PRINTABLE (per grading)'!B$13="Prelim"), IF(ISERROR(SUMIF('Exam (LECTURE ONLY)'!D$20:M$20, "CLO8", 'Exam (LECTURE ONLY)'!D234:M234) / 'Exam (LECTURE ONLY)'!AL$13), "", SUMIF('Exam (LECTURE ONLY)'!D$20:M$20, "CLO8", 'Exam (LECTURE ONLY)'!D234:M234) /'Exam (LECTURE ONLY)'!AL$13),
IF(AND('PRINTABLE (per grading)'!H$16="EXAM", 'PRINTABLE (per grading)'!B$13="Midterm"), IF(ISERROR(SUMIF('Exam (LECTURE ONLY)'!O$20:X$20, "CLO8", 'Exam (LECTURE ONLY)'!O234:X234) / 'Exam (LECTURE ONLY)'!AM$13), "", SUMIF('Exam (LECTURE ONLY)'!O$20:X$20, "CLO8", 'Exam (LECTURE ONLY)'!O234:X234) / 'Exam (LECTURE ONLY)'!AM$13),
IF(AND('PRINTABLE (per grading)'!H$16="EXAM", 'PRINTABLE (per grading)'!B$13="Final"), IF(ISERROR(SUMIF('Exam (LECTURE ONLY)'!Z$20:AI$20, "CLO8", 'Exam (LECTURE ONLY)'!Z234:AI234) / 'Exam (LECTURE ONLY)'!AN$13), "", SUMIF('Exam (LECTURE ONLY)'!Z$20:AI$20, "CLO8", 'Exam (LECTURE ONLY)'!Z234:AI234) / 'Exam (LECTURE ONLY)'!AN$13),
IF(AND('PRINTABLE (per grading)'!H$16="OUTPUT", 'PRINTABLE (per grading)'!B$13="Prelim"), IF(ISERROR(SUMIF(OUTPUT!C$20:M$20, "CLO8", OUTPUT!C234:M234) / OUTPUT!AL$13), "", SUMIF(OUTPUT!C$20:M$20, "CLO8", OUTPUT!C234:M234) / OUTPUT!AL$13),
IF(AND('PRINTABLE (per grading)'!H$16="OUTPUT", 'PRINTABLE (per grading)'!B$13="Midterm"), IF(ISERROR(SUMIF(OUTPUT!O$20:Y$20, "CLO8", OUTPUT!O234:Y234) / OUTPUT!AM$13), "", SUMIF(OUTPUT!O$20:Y$20, "CLO8", OUTPUT!O234:Y234) / OUTPUT!AM$13),
IF(AND('PRINTABLE (per grading)'!H$16="OUTPUT", 'PRINTABLE (per grading)'!B$13="Final"), IF(ISERROR(SUMIF(OUTPUT!AA$20:AI$20, "CLO8", OUTPUT!AA234:AI234) / OUTPUT!AN$13), "", SUMIF(OUTPUT!AA$20:AI$20, "CLO8", OUTPUT!AA234:AI234) / OUTPUT!AN$13),
"")))))),"")</f>
        <v/>
      </c>
      <c r="AY232" s="232" t="str">
        <f t="shared" si="119"/>
        <v/>
      </c>
      <c r="AZ232" s="233" t="str">
        <f t="shared" si="120"/>
        <v/>
      </c>
      <c r="BA232" s="25" t="str">
        <f>IF(B232 &lt;&gt; "", IFERROR(IF(C$16 = "PRELIM", SUMIF('Database (LECTURE-RES-PRAC)'!D$14:AG$14, "CLO9", 'Database (LECTURE-RES-PRAC)'!D229:AG229) / 'Grade computation'!F$12, IF(C$16 = "MIDTERM", SUMIF('Database (LECTURE-RES-PRAC)'!AJ$14:BM$14, "CLO9", 'Database (LECTURE-RES-PRAC)'!AJ229:BM229) / 'Grade computation'!G$12, IF(C$16 = "FINAL", SUMIF('Database (LECTURE-RES-PRAC)'!BP$14:CS$14, "CLO9", 'Database (LECTURE-RES-PRAC)'!BP229:CS229) / 'Grade computation'!H$12,""))),""),"")</f>
        <v/>
      </c>
      <c r="BB232" s="232" t="str">
        <f t="shared" si="121"/>
        <v/>
      </c>
      <c r="BC232" s="25" t="str">
        <f>IF(B232 &lt;&gt; "",IF(AND('PRINTABLE (per grading)'!H$16="EXAM", 'PRINTABLE (per grading)'!B$13="Prelim"), IF(ISERROR(SUMIF('Exam (LECTURE ONLY)'!D$20:M$20, "CLO9", 'Exam (LECTURE ONLY)'!D234:M234) / 'Exam (LECTURE ONLY)'!AL$14), "", SUMIF('Exam (LECTURE ONLY)'!D$20:M$20, "CLO9", 'Exam (LECTURE ONLY)'!D234:M234) /'Exam (LECTURE ONLY)'!AL$14),
IF(AND('PRINTABLE (per grading)'!H$16="EXAM", 'PRINTABLE (per grading)'!B$13="Midterm"), IF(ISERROR(SUMIF('Exam (LECTURE ONLY)'!O$20:X$20, "CLO9", 'Exam (LECTURE ONLY)'!O234:X234) / 'Exam (LECTURE ONLY)'!AM$14), "", SUMIF('Exam (LECTURE ONLY)'!O$20:X$20, "CLO9", 'Exam (LECTURE ONLY)'!O234:X234) / 'Exam (LECTURE ONLY)'!AM$14),
IF(AND('PRINTABLE (per grading)'!H$16="EXAM", 'PRINTABLE (per grading)'!B$13="Final"), IF(ISERROR(SUMIF('Exam (LECTURE ONLY)'!Z$20:AI$20, "CLO9", 'Exam (LECTURE ONLY)'!Z234:AI234) / 'Exam (LECTURE ONLY)'!AN$14), "", SUMIF('Exam (LECTURE ONLY)'!Z$20:AI$20, "CLO9", 'Exam (LECTURE ONLY)'!Z234:AI234) / 'Exam (LECTURE ONLY)'!AN$14),
IF(AND('PRINTABLE (per grading)'!H$16="OUTPUT", 'PRINTABLE (per grading)'!B$13="Prelim"), IF(ISERROR(SUMIF(OUTPUT!C$20:M$20, "CLO9", OUTPUT!C234:M234) / OUTPUT!AL$14), "", SUMIF(OUTPUT!C$20:M$20, "CLO9", OUTPUT!C234:M234) / OUTPUT!AL$14),
IF(AND('PRINTABLE (per grading)'!H$16="OUTPUT", 'PRINTABLE (per grading)'!B$13="Midterm"), IF(ISERROR(SUMIF(OUTPUT!O$20:Y$20, "CLO9", OUTPUT!O234:Y234) / OUTPUT!AM$14), "", SUMIF(OUTPUT!O$20:Y$20, "CLO9", OUTPUT!O234:Y234) / OUTPUT!AM$14),
IF(AND('PRINTABLE (per grading)'!H$16="OUTPUT", 'PRINTABLE (per grading)'!B$13="Final"), IF(ISERROR(SUMIF(OUTPUT!AA$20:AI$20, "CLO9", OUTPUT!AA234:AI234) / OUTPUT!AN$14), "", SUMIF(OUTPUT!AA$20:AI$20, "CLO9", OUTPUT!AA234:AI234) / OUTPUT!AN$14),
"")))))),"")</f>
        <v/>
      </c>
      <c r="BD232" s="232" t="str">
        <f t="shared" si="122"/>
        <v/>
      </c>
      <c r="BE232" s="233" t="str">
        <f t="shared" si="123"/>
        <v/>
      </c>
      <c r="BF232" s="25" t="str">
        <f>IF(B232 &lt;&gt; "", IFERROR(IF(C$16 = "PRELIM", SUMIF('Database (LECTURE-RES-PRAC)'!D$14:AG$14, "CLO10", 'Database (LECTURE-RES-PRAC)'!D229:AG229) / 'Grade computation'!F$13, IF(C$16 = "MIDTERM", SUMIF('Database (LECTURE-RES-PRAC)'!AJ$14:BM$14, "CLO10", 'Database (LECTURE-RES-PRAC)'!AJ229:BM229) / 'Grade computation'!G$13, IF(C$16 = "FINAL", SUMIF('Database (LECTURE-RES-PRAC)'!BP$14:CS$14, "CLO10", 'Database (LECTURE-RES-PRAC)'!BP229:CS229) / 'Grade computation'!H$13,""))),""),"")</f>
        <v/>
      </c>
      <c r="BG232" s="232" t="str">
        <f t="shared" si="124"/>
        <v/>
      </c>
      <c r="BH232" s="25" t="str">
        <f>IF(B232 &lt;&gt; "",IF(AND('PRINTABLE (per grading)'!H$16="EXAM", 'PRINTABLE (per grading)'!B$13="Prelim"), IF(ISERROR(SUMIF('Exam (LECTURE ONLY)'!D$20:M$20, "CLO10", 'Exam (LECTURE ONLY)'!D234:M234) / 'Exam (LECTURE ONLY)'!AL$15), "", SUMIF('Exam (LECTURE ONLY)'!D$20:M$20, "CLO10", 'Exam (LECTURE ONLY)'!D234:M234) /'Exam (LECTURE ONLY)'!AL$15),
IF(AND('PRINTABLE (per grading)'!H$16="EXAM", 'PRINTABLE (per grading)'!B$13="Midterm"), IF(ISERROR(SUMIF('Exam (LECTURE ONLY)'!O$20:X$20, "CLO10", 'Exam (LECTURE ONLY)'!O234:X234) / 'Exam (LECTURE ONLY)'!AM$15), "", SUMIF('Exam (LECTURE ONLY)'!O$20:X$20, "CLO10", 'Exam (LECTURE ONLY)'!O234:X234) / 'Exam (LECTURE ONLY)'!AM$15),
IF(AND('PRINTABLE (per grading)'!H$16="EXAM", 'PRINTABLE (per grading)'!B$13="Final"), IF(ISERROR(SUMIF('Exam (LECTURE ONLY)'!Z$20:AI$20, "CLO10", 'Exam (LECTURE ONLY)'!Z234:AI234) / 'Exam (LECTURE ONLY)'!AN$15), "", SUMIF('Exam (LECTURE ONLY)'!Z$20:AI$20, "CLO10", 'Exam (LECTURE ONLY)'!Z234:AI234) / 'Exam (LECTURE ONLY)'!AN$15),
IF(AND('PRINTABLE (per grading)'!H$16="OUTPUT", 'PRINTABLE (per grading)'!B$13="Prelim"), IF(ISERROR(SUMIF(OUTPUT!C$20:M$20, "CLO10", OUTPUT!C234:M234) / OUTPUT!AL$15), "", SUMIF(OUTPUT!C$20:M$20, "CLO10", OUTPUT!C234:M234) / OUTPUT!AL$15),
IF(AND('PRINTABLE (per grading)'!H$16="OUTPUT", 'PRINTABLE (per grading)'!B$13="Midterm"), IF(ISERROR(SUMIF(OUTPUT!O$20:Y$20, "CLO10", OUTPUT!O234:Y234) / OUTPUT!AM$15), "", SUMIF(OUTPUT!O$20:Y$20, "CLO10", OUTPUT!O234:Y234) / OUTPUT!AM$15),
IF(AND('PRINTABLE (per grading)'!H$16="OUTPUT", 'PRINTABLE (per grading)'!B$13="Final"), IF(ISERROR(SUMIF(OUTPUT!AA$20:AI$20, "CLO10", OUTPUT!AA234:AI234) / OUTPUT!AN$15), "", SUMIF(OUTPUT!AA$20:AI$20, "CLO10", OUTPUT!AA234:AI234) / OUTPUT!AN$15),
"")))))),"")</f>
        <v/>
      </c>
      <c r="BI232" s="232" t="str">
        <f t="shared" si="125"/>
        <v/>
      </c>
      <c r="BJ232" s="233" t="str">
        <f t="shared" si="126"/>
        <v/>
      </c>
      <c r="BK232" s="2"/>
    </row>
    <row r="233" spans="1:63" ht="20.100000000000001" customHeight="1">
      <c r="A233" s="118" t="str">
        <f>IF(ISBLANK('Database (LECTURE-RES-PRAC)'!A230),"",'Database (LECTURE-RES-PRAC)'!A230)</f>
        <v/>
      </c>
      <c r="B233" s="119" t="str">
        <f>IF(ISBLANK('Database (LECTURE-RES-PRAC)'!B230),"",'Database (LECTURE-RES-PRAC)'!B230)</f>
        <v/>
      </c>
      <c r="C233" s="134" t="str">
        <f>IF(B233&lt;&gt;"",IF(C$16="PRELIM",'Grade computation'!C233, IF(C$16="MIDTERM",'Grade computation'!K233, IF(C$16="FINAL",'Grade computation'!S233,""))),"")</f>
        <v/>
      </c>
      <c r="D233" s="135" t="str">
        <f t="shared" si="1"/>
        <v/>
      </c>
      <c r="E233" s="134" t="str">
        <f>IF(B233&lt;&gt;"", IF(C$16="PRELIM",'Grade computation'!E233, IF(C$16="MIDTERM",'Grade computation'!M233, IF(C$16="FINAL",'Grade computation'!U233,""))),"")</f>
        <v/>
      </c>
      <c r="F233" s="136" t="str">
        <f t="shared" si="2"/>
        <v/>
      </c>
      <c r="G233" s="137" t="str">
        <f t="shared" si="3"/>
        <v/>
      </c>
      <c r="H233" s="207" t="str">
        <f>IF(B233&lt;&gt;"",IF(C$16="PRELIM", 'Grade computation'!H233, IF(C$16="MIDTERM", 'Grade computation'!P233, IF(C$16="FINAL",'Grade computation'!X233, ""))),"")</f>
        <v/>
      </c>
      <c r="I233" s="137" t="str">
        <f t="shared" si="4"/>
        <v/>
      </c>
      <c r="J233" s="139" t="str">
        <f t="shared" si="5"/>
        <v/>
      </c>
      <c r="K233" s="377" t="str">
        <f t="shared" si="6"/>
        <v/>
      </c>
      <c r="L233" s="434"/>
      <c r="M233" s="25" t="str">
        <f>IF(B233 &lt;&gt; "", IFERROR(IF(C$16 = "PRELIM", SUMIF('Database (LECTURE-RES-PRAC)'!D$14:AG$14, "CLO1", 'Database (LECTURE-RES-PRAC)'!D230:AG230) / 'Grade computation'!F$4, IF(C$16 = "MIDTERM", SUMIF('Database (LECTURE-RES-PRAC)'!AJ$14:BM$14, "CLO1", 'Database (LECTURE-RES-PRAC)'!AJ230:BM230) / 'Grade computation'!G$4, IF(C$16 = "FINAL", SUMIF('Database (LECTURE-RES-PRAC)'!BP$14:CS$14, "CLO1", 'Database (LECTURE-RES-PRAC)'!BP230:CS230) / 'Grade computation'!H$4,""))),""),"")</f>
        <v/>
      </c>
      <c r="N233" s="232" t="str">
        <f t="shared" si="97"/>
        <v/>
      </c>
      <c r="O233" s="25" t="str">
        <f>IF(B233 &lt;&gt; "",IF(AND('PRINTABLE (per grading)'!H$16="EXAM", 'PRINTABLE (per grading)'!B$13="Prelim"), IF(ISERROR(SUMIF('Exam (LECTURE ONLY)'!D$20:M$20, "CLO1", 'Exam (LECTURE ONLY)'!D235:M235) / 'Exam (LECTURE ONLY)'!AL$6), "", SUMIF('Exam (LECTURE ONLY)'!D$20:M$20, "CLO1", 'Exam (LECTURE ONLY)'!D235:M235) /'Exam (LECTURE ONLY)'!AL$6),
IF(AND('PRINTABLE (per grading)'!H$16="EXAM", 'PRINTABLE (per grading)'!B$13="Midterm"), IF(ISERROR(SUMIF('Exam (LECTURE ONLY)'!O$20:X$20, "CLO1", 'Exam (LECTURE ONLY)'!O235:X235) / 'Exam (LECTURE ONLY)'!AM$6), "", SUMIF('Exam (LECTURE ONLY)'!O$20:X$20, "CLO1", 'Exam (LECTURE ONLY)'!O235:X235) / 'Exam (LECTURE ONLY)'!AM$6),
IF(AND('PRINTABLE (per grading)'!H$16="EXAM", 'PRINTABLE (per grading)'!B$13="Final"), IF(ISERROR(SUMIF('Exam (LECTURE ONLY)'!Z$20:AI$20, "CLO1", 'Exam (LECTURE ONLY)'!Z235:AI235) / 'Exam (LECTURE ONLY)'!AN$6), "", SUMIF('Exam (LECTURE ONLY)'!Z$20:AI$20, "CLO1", 'Exam (LECTURE ONLY)'!Z235:AI235) / 'Exam (LECTURE ONLY)'!AN$6),
IF(AND('PRINTABLE (per grading)'!H$16="OUTPUT", 'PRINTABLE (per grading)'!B$13="Prelim"), IF(ISERROR(SUMIF(OUTPUT!C$20:M$20, "CLO1", OUTPUT!C235:M235) / OUTPUT!AL$6), "", SUMIF(OUTPUT!C$20:M$20, "CLO1", OUTPUT!C235:M235) / OUTPUT!AL$6),
IF(AND('PRINTABLE (per grading)'!H$16="OUTPUT", 'PRINTABLE (per grading)'!B$13="Midterm"), IF(ISERROR(SUMIF(OUTPUT!O$20:Y$20, "CLO1", OUTPUT!O235:Y235) / OUTPUT!AM$6), "", SUMIF(OUTPUT!O$20:Y$20, "CLO1", OUTPUT!O235:Y235) / OUTPUT!AM$6),
IF(AND('PRINTABLE (per grading)'!H$16="OUTPUT", 'PRINTABLE (per grading)'!B$13="Final"), IF(ISERROR(SUMIF(OUTPUT!AA$20:AI$20, "CLO1", OUTPUT!AA235:AI235) / OUTPUT!AN$6), "", SUMIF(OUTPUT!AA$20:AI$20, "CLO1", OUTPUT!AA235:AI235) / OUTPUT!AN$6),
"")))))),"")</f>
        <v/>
      </c>
      <c r="P233" s="232" t="str">
        <f t="shared" si="98"/>
        <v/>
      </c>
      <c r="Q233" s="233" t="str">
        <f t="shared" si="99"/>
        <v/>
      </c>
      <c r="R233" s="25" t="str">
        <f>IF(B233 &lt;&gt; "", IFERROR(IF(C$16 = "PRELIM", SUMIF('Database (LECTURE-RES-PRAC)'!D$14:AG$14, "CLO2", 'Database (LECTURE-RES-PRAC)'!D230:AG230) / 'Grade computation'!F$5, IF(C$16 = "MIDTERM", SUMIF('Database (LECTURE-RES-PRAC)'!AJ$14:BM$14, "CLO2", 'Database (LECTURE-RES-PRAC)'!AJ230:BM230) / 'Grade computation'!G$5, IF(C$16 = "FINAL", SUMIF('Database (LECTURE-RES-PRAC)'!BP$14:CS$14, "CLO2", 'Database (LECTURE-RES-PRAC)'!BP230:CS230) / 'Grade computation'!H$5,""))),""),"")</f>
        <v/>
      </c>
      <c r="S233" s="232" t="str">
        <f t="shared" si="100"/>
        <v/>
      </c>
      <c r="T233" s="25" t="str">
        <f>IF(B233 &lt;&gt; "",IF(AND('PRINTABLE (per grading)'!H$16="EXAM", 'PRINTABLE (per grading)'!B$13="Prelim"), IF(ISERROR(SUMIF('Exam (LECTURE ONLY)'!D$20:M$20, "CLO2", 'Exam (LECTURE ONLY)'!D235:M235) / 'Exam (LECTURE ONLY)'!AL$7), "", SUMIF('Exam (LECTURE ONLY)'!D$20:M$20, "CLO2", 'Exam (LECTURE ONLY)'!D235:M235) /'Exam (LECTURE ONLY)'!AL$7),
IF(AND('PRINTABLE (per grading)'!H$16="EXAM", 'PRINTABLE (per grading)'!B$13="Midterm"), IF(ISERROR(SUMIF('Exam (LECTURE ONLY)'!O$20:X$20, "CLO2", 'Exam (LECTURE ONLY)'!O235:X235) / 'Exam (LECTURE ONLY)'!AM$7), "", SUMIF('Exam (LECTURE ONLY)'!O$20:X$20, "CLO2", 'Exam (LECTURE ONLY)'!O235:X235) / 'Exam (LECTURE ONLY)'!AM$7),
IF(AND('PRINTABLE (per grading)'!H$16="EXAM", 'PRINTABLE (per grading)'!B$13="Final"), IF(ISERROR(SUMIF('Exam (LECTURE ONLY)'!Z$20:AI$20, "CLO2", 'Exam (LECTURE ONLY)'!Z235:AI235) / 'Exam (LECTURE ONLY)'!AN$7), "", SUMIF('Exam (LECTURE ONLY)'!Z$20:AI$20, "CLO2", 'Exam (LECTURE ONLY)'!Z235:AI235) / 'Exam (LECTURE ONLY)'!AN$7),
IF(AND('PRINTABLE (per grading)'!H$16="OUTPUT", 'PRINTABLE (per grading)'!B$13="Prelim"), IF(ISERROR(SUMIF(OUTPUT!C$20:M$20, "CLO2", OUTPUT!C235:M235) / OUTPUT!AL$7), "", SUMIF(OUTPUT!C$20:M$20, "CLO2", OUTPUT!C235:M235) / OUTPUT!AL$7),
IF(AND('PRINTABLE (per grading)'!H$16="OUTPUT", 'PRINTABLE (per grading)'!B$13="Midterm"), IF(ISERROR(SUMIF(OUTPUT!O$20:Y$20, "CLO2", OUTPUT!O235:Y235) / OUTPUT!AM$7), "", SUMIF(OUTPUT!O$20:Y$20, "CLO2", OUTPUT!O235:Y235) / OUTPUT!AM$7),
IF(AND('PRINTABLE (per grading)'!H$16="OUTPUT", 'PRINTABLE (per grading)'!B$13="Final"), IF(ISERROR(SUMIF(OUTPUT!AA$20:AI$20, "CLO2", OUTPUT!AA235:AI235) / OUTPUT!AN$7), "", SUMIF(OUTPUT!AA$20:AI$20, "CLO2", OUTPUT!AA235:AI235) / OUTPUT!AN$7),
"")))))),"")</f>
        <v/>
      </c>
      <c r="U233" s="232" t="str">
        <f t="shared" si="101"/>
        <v/>
      </c>
      <c r="V233" s="233" t="str">
        <f t="shared" si="102"/>
        <v/>
      </c>
      <c r="W233" s="25" t="str">
        <f>IF(B233 &lt;&gt; "", IFERROR(IF(C$16 = "PRELIM", SUMIF('Database (LECTURE-RES-PRAC)'!D$14:AG$14, "CLO3", 'Database (LECTURE-RES-PRAC)'!D230:AG230) / 'Grade computation'!F$6, IF(C$16 = "MIDTERM", SUMIF('Database (LECTURE-RES-PRAC)'!AJ$14:BM$14, "CLO3", 'Database (LECTURE-RES-PRAC)'!AJ230:BM230) / 'Grade computation'!G$6, IF(C$16 = "FINAL", SUMIF('Database (LECTURE-RES-PRAC)'!BP$14:CS$14, "CLO3", 'Database (LECTURE-RES-PRAC)'!BP230:CS230) / 'Grade computation'!H$6,""))),""),"")</f>
        <v/>
      </c>
      <c r="X233" s="232" t="str">
        <f t="shared" si="103"/>
        <v/>
      </c>
      <c r="Y233" s="25" t="str">
        <f>IF(B233 &lt;&gt; "",IF(AND('PRINTABLE (per grading)'!H$16="EXAM", 'PRINTABLE (per grading)'!B$13="Prelim"), IF(ISERROR(SUMIF('Exam (LECTURE ONLY)'!D$20:M$20, "CLO3", 'Exam (LECTURE ONLY)'!D235:M235) / 'Exam (LECTURE ONLY)'!AL$8), "", SUMIF('Exam (LECTURE ONLY)'!D$20:M$20, "CLO3", 'Exam (LECTURE ONLY)'!D235:M235) /'Exam (LECTURE ONLY)'!AL$8),
IF(AND('PRINTABLE (per grading)'!H$16="EXAM", 'PRINTABLE (per grading)'!B$13="Midterm"), IF(ISERROR(SUMIF('Exam (LECTURE ONLY)'!O$20:X$20, "CLO3", 'Exam (LECTURE ONLY)'!O235:X235) / 'Exam (LECTURE ONLY)'!AM$8), "", SUMIF('Exam (LECTURE ONLY)'!O$20:X$20, "CLO3", 'Exam (LECTURE ONLY)'!O235:X235) / 'Exam (LECTURE ONLY)'!AM$8),
IF(AND('PRINTABLE (per grading)'!H$16="EXAM", 'PRINTABLE (per grading)'!B$13="Final"), IF(ISERROR(SUMIF('Exam (LECTURE ONLY)'!Z$20:AI$20, "CLO3", 'Exam (LECTURE ONLY)'!Z235:AI235) / 'Exam (LECTURE ONLY)'!AN$8), "", SUMIF('Exam (LECTURE ONLY)'!Z$20:AI$20, "CLO3", 'Exam (LECTURE ONLY)'!Z235:AI235) / 'Exam (LECTURE ONLY)'!AN$8),
IF(AND('PRINTABLE (per grading)'!H$16="OUTPUT", 'PRINTABLE (per grading)'!B$13="Prelim"), IF(ISERROR(SUMIF(OUTPUT!C$20:M$20, "CLO3", OUTPUT!C235:M235) / OUTPUT!AL$8), "", SUMIF(OUTPUT!C$20:M$20, "CLO3", OUTPUT!C235:M235) / OUTPUT!AL$8),
IF(AND('PRINTABLE (per grading)'!H$16="OUTPUT", 'PRINTABLE (per grading)'!B$13="Midterm"), IF(ISERROR(SUMIF(OUTPUT!O$20:Y$20, "CLO3", OUTPUT!O235:Y235) / OUTPUT!AM$8), "", SUMIF(OUTPUT!O$20:Y$20, "CLO3", OUTPUT!O235:Y235) / OUTPUT!AM$8),
IF(AND('PRINTABLE (per grading)'!H$16="OUTPUT", 'PRINTABLE (per grading)'!B$13="Final"), IF(ISERROR(SUMIF(OUTPUT!AA$20:AI$20, "CLO3", OUTPUT!AA235:AI235) / OUTPUT!AN$8), "", SUMIF(OUTPUT!AA$20:AI$20, "CLO3", OUTPUT!AA235:AI235) / OUTPUT!AN$8),
"" )))))),"")</f>
        <v/>
      </c>
      <c r="Z233" s="232" t="str">
        <f t="shared" si="104"/>
        <v/>
      </c>
      <c r="AA233" s="233" t="str">
        <f t="shared" si="105"/>
        <v/>
      </c>
      <c r="AB233" s="25" t="str">
        <f>IF(B233 &lt;&gt; "", IFERROR(IF(C$16 = "PRELIM", SUMIF('Database (LECTURE-RES-PRAC)'!D$14:AG$14, "CLO4", 'Database (LECTURE-RES-PRAC)'!D230:AG230) / 'Grade computation'!F$7, IF(C$16 = "MIDTERM", SUMIF('Database (LECTURE-RES-PRAC)'!AJ$14:BM$14, "CLO4", 'Database (LECTURE-RES-PRAC)'!AJ230:BM230) / 'Grade computation'!G$7, IF(C$16 = "FINAL", SUMIF('Database (LECTURE-RES-PRAC)'!BP$14:CS$14, "CLO4", 'Database (LECTURE-RES-PRAC)'!BP230:CS230) / 'Grade computation'!H$7,""))),""),"")</f>
        <v/>
      </c>
      <c r="AC233" s="232" t="str">
        <f t="shared" si="106"/>
        <v/>
      </c>
      <c r="AD233" s="25" t="str">
        <f>IF(B233 &lt;&gt; "",IF(AND('PRINTABLE (per grading)'!H$16="EXAM", 'PRINTABLE (per grading)'!B$13="Prelim"), IF(ISERROR(SUMIF('Exam (LECTURE ONLY)'!D$20:M$20, "CLO4", 'Exam (LECTURE ONLY)'!D235:M235) / 'Exam (LECTURE ONLY)'!AL$9), "", SUMIF('Exam (LECTURE ONLY)'!D$20:M$20, "CLO4", 'Exam (LECTURE ONLY)'!D235:M235) /'Exam (LECTURE ONLY)'!AL$9),
IF(AND('PRINTABLE (per grading)'!H$16="EXAM", 'PRINTABLE (per grading)'!B$13="Midterm"), IF(ISERROR(SUMIF('Exam (LECTURE ONLY)'!O$20:X$20, "CLO4", 'Exam (LECTURE ONLY)'!O235:X235) / 'Exam (LECTURE ONLY)'!AM$9), "", SUMIF('Exam (LECTURE ONLY)'!O$20:X$20, "CLO4", 'Exam (LECTURE ONLY)'!O235:X235) / 'Exam (LECTURE ONLY)'!AM$9),
IF(AND('PRINTABLE (per grading)'!H$16="EXAM", 'PRINTABLE (per grading)'!B$13="Final"), IF(ISERROR(SUMIF('Exam (LECTURE ONLY)'!Z$20:AI$20, "CLO4", 'Exam (LECTURE ONLY)'!Z235:AI235) / 'Exam (LECTURE ONLY)'!AN$9), "", SUMIF('Exam (LECTURE ONLY)'!Z$20:AI$20, "CLO4", 'Exam (LECTURE ONLY)'!Z235:AI235) / 'Exam (LECTURE ONLY)'!AN$9),
IF(AND('PRINTABLE (per grading)'!H$16="OUTPUT", 'PRINTABLE (per grading)'!B$13="Prelim"), IF(ISERROR(SUMIF(OUTPUT!C$20:M$20, "CLO4", OUTPUT!C235:M235) / OUTPUT!AL$9), "", SUMIF(OUTPUT!C$20:M$20, "CLO4", OUTPUT!C235:M235) / OUTPUT!AL$9),
IF(AND('PRINTABLE (per grading)'!H$16="OUTPUT", 'PRINTABLE (per grading)'!B$13="Midterm"), IF(ISERROR(SUMIF(OUTPUT!O$20:Y$20, "CLO4", OUTPUT!O235:Y235) / OUTPUT!AM$9), "", SUMIF(OUTPUT!O$20:Y$20, "CLO4", OUTPUT!O235:Y235) / OUTPUT!AM$9),
IF(AND('PRINTABLE (per grading)'!H$16="OUTPUT", 'PRINTABLE (per grading)'!B$13="Final"), IF(ISERROR(SUMIF(OUTPUT!AA$20:AI$20, "CLO4", OUTPUT!AA235:AI235) / OUTPUT!AN$9), "", SUMIF(OUTPUT!AA$20:AI$20, "CLO4", OUTPUT!AA235:AI235) / OUTPUT!AN$9),
"")))))),"")</f>
        <v/>
      </c>
      <c r="AE233" s="232" t="str">
        <f t="shared" si="107"/>
        <v/>
      </c>
      <c r="AF233" s="233" t="str">
        <f t="shared" si="108"/>
        <v/>
      </c>
      <c r="AG233" s="25" t="str">
        <f>IF(B233 &lt;&gt; "", IFERROR(IF(C$16 = "PRELIM", SUMIF('Database (LECTURE-RES-PRAC)'!D$14:AG$14, "CLO5", 'Database (LECTURE-RES-PRAC)'!D230:AG230) / 'Grade computation'!F$8, IF(C$16 = "MIDTERM", SUMIF('Database (LECTURE-RES-PRAC)'!AJ$14:BM$14, "CLO5", 'Database (LECTURE-RES-PRAC)'!AJ230:BM230) / 'Grade computation'!G$8, IF(C$16 = "FINAL", SUMIF('Database (LECTURE-RES-PRAC)'!BP$14:CS$14, "CLO5", 'Database (LECTURE-RES-PRAC)'!BP230:CS230) / 'Grade computation'!H$8,""))),""),"")</f>
        <v/>
      </c>
      <c r="AH233" s="232" t="str">
        <f t="shared" si="109"/>
        <v/>
      </c>
      <c r="AI233" s="25" t="str">
        <f>IF(B233 &lt;&gt; "",IF(AND('PRINTABLE (per grading)'!H$16="EXAM", 'PRINTABLE (per grading)'!B$13="Prelim"), IF(ISERROR(SUMIF('Exam (LECTURE ONLY)'!D$20:M$20, "CLO5", 'Exam (LECTURE ONLY)'!D235:M235) / 'Exam (LECTURE ONLY)'!AL$10), "", SUMIF('Exam (LECTURE ONLY)'!D$20:M$20, "CLO5", 'Exam (LECTURE ONLY)'!D235:M235) /'Exam (LECTURE ONLY)'!AL$10),
IF(AND('PRINTABLE (per grading)'!H$16="EXAM", 'PRINTABLE (per grading)'!B$13="Midterm"), IF(ISERROR(SUMIF('Exam (LECTURE ONLY)'!O$20:X$20, "CLO5", 'Exam (LECTURE ONLY)'!O235:X235) / 'Exam (LECTURE ONLY)'!AM$10), "", SUMIF('Exam (LECTURE ONLY)'!O$20:X$20, "CLO5", 'Exam (LECTURE ONLY)'!O235:X235) / 'Exam (LECTURE ONLY)'!AM$10),
IF(AND('PRINTABLE (per grading)'!H$16="EXAM", 'PRINTABLE (per grading)'!B$13="Final"), IF(ISERROR(SUMIF('Exam (LECTURE ONLY)'!Z$20:AI$20, "CLO5", 'Exam (LECTURE ONLY)'!Z235:AI235) / 'Exam (LECTURE ONLY)'!AN$10), "", SUMIF('Exam (LECTURE ONLY)'!Z$20:AI$20, "CLO5", 'Exam (LECTURE ONLY)'!Z235:AI235) / 'Exam (LECTURE ONLY)'!AN$10),
IF(AND('PRINTABLE (per grading)'!H$16="OUTPUT", 'PRINTABLE (per grading)'!B$13="Prelim"), IF(ISERROR(SUMIF(OUTPUT!C$20:M$20, "CLO5", OUTPUT!C235:M235) / OUTPUT!AL$10), "", SUMIF(OUTPUT!C$20:M$20, "CLO5", OUTPUT!C235:M235) / OUTPUT!AL$10),
IF(AND('PRINTABLE (per grading)'!H$16="OUTPUT", 'PRINTABLE (per grading)'!B$13="Midterm"), IF(ISERROR(SUMIF(OUTPUT!O$20:Y$20, "CLO5", OUTPUT!O235:Y235) / OUTPUT!AM$10), "", SUMIF(OUTPUT!O$20:Y$20, "CLO5", OUTPUT!O235:Y235) / OUTPUT!AM$10),
IF(AND('PRINTABLE (per grading)'!H$16="OUTPUT", 'PRINTABLE (per grading)'!B$13="Final"), IF(ISERROR(SUMIF(OUTPUT!AA$20:AI$20, "CLO5", OUTPUT!AA235:AI235) / OUTPUT!AN$10), "", SUMIF(OUTPUT!AA$20:AI$20, "CLO5", OUTPUT!AA235:AI235) / OUTPUT!AN$10),
"")))))),"")</f>
        <v/>
      </c>
      <c r="AJ233" s="232" t="str">
        <f t="shared" si="110"/>
        <v/>
      </c>
      <c r="AK233" s="233" t="str">
        <f t="shared" si="111"/>
        <v/>
      </c>
      <c r="AL233" s="25" t="str">
        <f>IF(B233 &lt;&gt; "", IFERROR(IF(C$16 = "PRELIM", SUMIF('Database (LECTURE-RES-PRAC)'!D$14:AG$14, "CLO6", 'Database (LECTURE-RES-PRAC)'!D230:AG230) / 'Grade computation'!F$9, IF(C$16 = "MIDTERM", SUMIF('Database (LECTURE-RES-PRAC)'!AJ$14:BM$14, "CLO6", 'Database (LECTURE-RES-PRAC)'!AJ230:BM230) / 'Grade computation'!G$9, IF(C$16 = "FINAL", SUMIF('Database (LECTURE-RES-PRAC)'!BP$14:CS$14, "CLO6", 'Database (LECTURE-RES-PRAC)'!BP230:CS230) / 'Grade computation'!H$9,""))),""),"")</f>
        <v/>
      </c>
      <c r="AM233" s="232" t="str">
        <f t="shared" si="112"/>
        <v/>
      </c>
      <c r="AN233" s="25" t="str">
        <f>IF(B233 &lt;&gt; "",IF(AND('PRINTABLE (per grading)'!H$16="EXAM", 'PRINTABLE (per grading)'!B$13="Prelim"), IF(ISERROR(SUMIF('Exam (LECTURE ONLY)'!D$20:M$20, "CLO6", 'Exam (LECTURE ONLY)'!D235:M235) / 'Exam (LECTURE ONLY)'!AL$11), "", SUMIF('Exam (LECTURE ONLY)'!D$20:M$20, "CLO6", 'Exam (LECTURE ONLY)'!D235:M235) /'Exam (LECTURE ONLY)'!AL$11),
IF(AND('PRINTABLE (per grading)'!H$16="EXAM", 'PRINTABLE (per grading)'!B$13="Midterm"), IF(ISERROR(SUMIF('Exam (LECTURE ONLY)'!O$20:X$20, "CLO6", 'Exam (LECTURE ONLY)'!O235:X235) / 'Exam (LECTURE ONLY)'!AM$11), "", SUMIF('Exam (LECTURE ONLY)'!O$20:X$20, "CLO6", 'Exam (LECTURE ONLY)'!O235:X235) / 'Exam (LECTURE ONLY)'!AM$11),
IF(AND('PRINTABLE (per grading)'!H$16="EXAM", 'PRINTABLE (per grading)'!B$13="Final"), IF(ISERROR(SUMIF('Exam (LECTURE ONLY)'!Z$20:AI$20, "CLO6", 'Exam (LECTURE ONLY)'!Z235:AI235) / 'Exam (LECTURE ONLY)'!AN$11), "", SUMIF('Exam (LECTURE ONLY)'!Z$20:AI$20, "CLO6", 'Exam (LECTURE ONLY)'!Z235:AI235) / 'Exam (LECTURE ONLY)'!AN$11),
IF(AND('PRINTABLE (per grading)'!H$16="OUTPUT", 'PRINTABLE (per grading)'!B$13="Prelim"), IF(ISERROR(SUMIF(OUTPUT!C$20:M$20, "CLO6", OUTPUT!C235:M235) / OUTPUT!AL$11), "", SUMIF(OUTPUT!C$20:M$20, "CLO6", OUTPUT!C235:M235) / OUTPUT!AL$11),
IF(AND('PRINTABLE (per grading)'!H$16="OUTPUT", 'PRINTABLE (per grading)'!B$13="Midterm"), IF(ISERROR(SUMIF(OUTPUT!O$20:Y$20, "CLO6", OUTPUT!O235:Y235) / OUTPUT!AM$11), "", SUMIF(OUTPUT!O$20:Y$20, "CLO6", OUTPUT!O235:Y235) / OUTPUT!AM$11),
IF(AND('PRINTABLE (per grading)'!H$16="OUTPUT", 'PRINTABLE (per grading)'!B$13="Final"), IF(ISERROR(SUMIF(OUTPUT!AA$20:AI$20, "CLO6", OUTPUT!AA235:AI235) / OUTPUT!AN$11), "", SUMIF(OUTPUT!AA$20:AI$20, "CLO6", OUTPUT!AA235:AI235) / OUTPUT!AN$11),
"")))))),"")</f>
        <v/>
      </c>
      <c r="AO233" s="232" t="str">
        <f t="shared" si="113"/>
        <v/>
      </c>
      <c r="AP233" s="233" t="str">
        <f t="shared" si="114"/>
        <v/>
      </c>
      <c r="AQ233" s="25" t="str">
        <f>IF(B233 &lt;&gt; "", IFERROR(IF(C$16 = "PRELIM", SUMIF('Database (LECTURE-RES-PRAC)'!D$14:AG$14, "CLO7", 'Database (LECTURE-RES-PRAC)'!D230:AG230) / 'Grade computation'!F$10, IF(C$16 = "MIDTERM", SUMIF('Database (LECTURE-RES-PRAC)'!AJ$14:BM$14, "CLO7", 'Database (LECTURE-RES-PRAC)'!AJ230:BM230) / 'Grade computation'!G$10, IF(C$16 = "FINAL", SUMIF('Database (LECTURE-RES-PRAC)'!BP$14:CS$14, "CLO7", 'Database (LECTURE-RES-PRAC)'!BP230:CS230) / 'Grade computation'!H$10,""))),""),"")</f>
        <v/>
      </c>
      <c r="AR233" s="232" t="str">
        <f t="shared" si="115"/>
        <v/>
      </c>
      <c r="AS233" s="25" t="str">
        <f>IF(B233 &lt;&gt; "",IF(AND('PRINTABLE (per grading)'!H$16="EXAM", 'PRINTABLE (per grading)'!B$13="Prelim"), IF(ISERROR(SUMIF('Exam (LECTURE ONLY)'!D$20:M$20, "CLO7", 'Exam (LECTURE ONLY)'!D235:M235) / 'Exam (LECTURE ONLY)'!AL$12), "", SUMIF('Exam (LECTURE ONLY)'!D$20:M$20, "CLO7", 'Exam (LECTURE ONLY)'!D235:M235) /'Exam (LECTURE ONLY)'!AL$12),
IF(AND('PRINTABLE (per grading)'!H$16="EXAM", 'PRINTABLE (per grading)'!B$13="Midterm"), IF(ISERROR(SUMIF('Exam (LECTURE ONLY)'!O$20:X$20, "CLO7", 'Exam (LECTURE ONLY)'!O235:X235) / 'Exam (LECTURE ONLY)'!AM$12), "", SUMIF('Exam (LECTURE ONLY)'!O$20:X$20, "CLO7", 'Exam (LECTURE ONLY)'!O235:X235) / 'Exam (LECTURE ONLY)'!AM$12),
IF(AND('PRINTABLE (per grading)'!H$16="EXAM", 'PRINTABLE (per grading)'!B$13="Final"), IF(ISERROR(SUMIF('Exam (LECTURE ONLY)'!Z$20:AI$20, "CLO7", 'Exam (LECTURE ONLY)'!Z235:AI235) / 'Exam (LECTURE ONLY)'!AN$12), "", SUMIF('Exam (LECTURE ONLY)'!Z$20:AI$20, "CLO7", 'Exam (LECTURE ONLY)'!Z235:AI235) / 'Exam (LECTURE ONLY)'!AN$12),
IF(AND('PRINTABLE (per grading)'!H$16="OUTPUT", 'PRINTABLE (per grading)'!B$13="Prelim"), IF(ISERROR(SUMIF(OUTPUT!C$20:M$20, "CLO7", OUTPUT!C235:M235) / OUTPUT!AL$12), "", SUMIF(OUTPUT!C$20:M$20, "CLO7", OUTPUT!C235:M235) / OUTPUT!AL$12),
IF(AND('PRINTABLE (per grading)'!H$16="OUTPUT", 'PRINTABLE (per grading)'!B$13="Midterm"), IF(ISERROR(SUMIF(OUTPUT!O$20:Y$20, "CLO7", OUTPUT!O235:Y235) / OUTPUT!AM$12), "", SUMIF(OUTPUT!O$20:Y$20, "CLO7", OUTPUT!O235:Y235) / OUTPUT!AM$12),
IF(AND('PRINTABLE (per grading)'!H$16="OUTPUT", 'PRINTABLE (per grading)'!B$13="Final"), IF(ISERROR(SUMIF(OUTPUT!AA$20:AI$20, "CLO7", OUTPUT!AA235:AI235) / OUTPUT!AN$12), "", SUMIF(OUTPUT!AA$20:AI$20, "CLO7", OUTPUT!AA235:AI235) / OUTPUT!AN$12),
"")))))),"")</f>
        <v/>
      </c>
      <c r="AT233" s="232" t="str">
        <f t="shared" si="116"/>
        <v/>
      </c>
      <c r="AU233" s="233" t="str">
        <f t="shared" si="117"/>
        <v/>
      </c>
      <c r="AV233" s="25" t="str">
        <f>IF(B233 &lt;&gt; "", IFERROR(IF(C$16 = "PRELIM", SUMIF('Database (LECTURE-RES-PRAC)'!D$14:AG$14, "CLO8", 'Database (LECTURE-RES-PRAC)'!D230:AG230) / 'Grade computation'!F$11, IF(C$16 = "MIDTERM", SUMIF('Database (LECTURE-RES-PRAC)'!AJ$14:BM$14, "CLO8", 'Database (LECTURE-RES-PRAC)'!AJ230:BM230) / 'Grade computation'!G$11, IF(C$16 = "FINAL", SUMIF('Database (LECTURE-RES-PRAC)'!BP$14:CS$14, "CLO8", 'Database (LECTURE-RES-PRAC)'!BP230:CS230) / 'Grade computation'!H$11,""))),""),"")</f>
        <v/>
      </c>
      <c r="AW233" s="232" t="str">
        <f t="shared" si="118"/>
        <v/>
      </c>
      <c r="AX233" s="25" t="str">
        <f>IF(B233 &lt;&gt; "",IF(AND('PRINTABLE (per grading)'!H$16="EXAM", 'PRINTABLE (per grading)'!B$13="Prelim"), IF(ISERROR(SUMIF('Exam (LECTURE ONLY)'!D$20:M$20, "CLO8", 'Exam (LECTURE ONLY)'!D235:M235) / 'Exam (LECTURE ONLY)'!AL$13), "", SUMIF('Exam (LECTURE ONLY)'!D$20:M$20, "CLO8", 'Exam (LECTURE ONLY)'!D235:M235) /'Exam (LECTURE ONLY)'!AL$13),
IF(AND('PRINTABLE (per grading)'!H$16="EXAM", 'PRINTABLE (per grading)'!B$13="Midterm"), IF(ISERROR(SUMIF('Exam (LECTURE ONLY)'!O$20:X$20, "CLO8", 'Exam (LECTURE ONLY)'!O235:X235) / 'Exam (LECTURE ONLY)'!AM$13), "", SUMIF('Exam (LECTURE ONLY)'!O$20:X$20, "CLO8", 'Exam (LECTURE ONLY)'!O235:X235) / 'Exam (LECTURE ONLY)'!AM$13),
IF(AND('PRINTABLE (per grading)'!H$16="EXAM", 'PRINTABLE (per grading)'!B$13="Final"), IF(ISERROR(SUMIF('Exam (LECTURE ONLY)'!Z$20:AI$20, "CLO8", 'Exam (LECTURE ONLY)'!Z235:AI235) / 'Exam (LECTURE ONLY)'!AN$13), "", SUMIF('Exam (LECTURE ONLY)'!Z$20:AI$20, "CLO8", 'Exam (LECTURE ONLY)'!Z235:AI235) / 'Exam (LECTURE ONLY)'!AN$13),
IF(AND('PRINTABLE (per grading)'!H$16="OUTPUT", 'PRINTABLE (per grading)'!B$13="Prelim"), IF(ISERROR(SUMIF(OUTPUT!C$20:M$20, "CLO8", OUTPUT!C235:M235) / OUTPUT!AL$13), "", SUMIF(OUTPUT!C$20:M$20, "CLO8", OUTPUT!C235:M235) / OUTPUT!AL$13),
IF(AND('PRINTABLE (per grading)'!H$16="OUTPUT", 'PRINTABLE (per grading)'!B$13="Midterm"), IF(ISERROR(SUMIF(OUTPUT!O$20:Y$20, "CLO8", OUTPUT!O235:Y235) / OUTPUT!AM$13), "", SUMIF(OUTPUT!O$20:Y$20, "CLO8", OUTPUT!O235:Y235) / OUTPUT!AM$13),
IF(AND('PRINTABLE (per grading)'!H$16="OUTPUT", 'PRINTABLE (per grading)'!B$13="Final"), IF(ISERROR(SUMIF(OUTPUT!AA$20:AI$20, "CLO8", OUTPUT!AA235:AI235) / OUTPUT!AN$13), "", SUMIF(OUTPUT!AA$20:AI$20, "CLO8", OUTPUT!AA235:AI235) / OUTPUT!AN$13),
"")))))),"")</f>
        <v/>
      </c>
      <c r="AY233" s="232" t="str">
        <f t="shared" si="119"/>
        <v/>
      </c>
      <c r="AZ233" s="233" t="str">
        <f t="shared" si="120"/>
        <v/>
      </c>
      <c r="BA233" s="25" t="str">
        <f>IF(B233 &lt;&gt; "", IFERROR(IF(C$16 = "PRELIM", SUMIF('Database (LECTURE-RES-PRAC)'!D$14:AG$14, "CLO9", 'Database (LECTURE-RES-PRAC)'!D230:AG230) / 'Grade computation'!F$12, IF(C$16 = "MIDTERM", SUMIF('Database (LECTURE-RES-PRAC)'!AJ$14:BM$14, "CLO9", 'Database (LECTURE-RES-PRAC)'!AJ230:BM230) / 'Grade computation'!G$12, IF(C$16 = "FINAL", SUMIF('Database (LECTURE-RES-PRAC)'!BP$14:CS$14, "CLO9", 'Database (LECTURE-RES-PRAC)'!BP230:CS230) / 'Grade computation'!H$12,""))),""),"")</f>
        <v/>
      </c>
      <c r="BB233" s="232" t="str">
        <f t="shared" si="121"/>
        <v/>
      </c>
      <c r="BC233" s="25" t="str">
        <f>IF(B233 &lt;&gt; "",IF(AND('PRINTABLE (per grading)'!H$16="EXAM", 'PRINTABLE (per grading)'!B$13="Prelim"), IF(ISERROR(SUMIF('Exam (LECTURE ONLY)'!D$20:M$20, "CLO9", 'Exam (LECTURE ONLY)'!D235:M235) / 'Exam (LECTURE ONLY)'!AL$14), "", SUMIF('Exam (LECTURE ONLY)'!D$20:M$20, "CLO9", 'Exam (LECTURE ONLY)'!D235:M235) /'Exam (LECTURE ONLY)'!AL$14),
IF(AND('PRINTABLE (per grading)'!H$16="EXAM", 'PRINTABLE (per grading)'!B$13="Midterm"), IF(ISERROR(SUMIF('Exam (LECTURE ONLY)'!O$20:X$20, "CLO9", 'Exam (LECTURE ONLY)'!O235:X235) / 'Exam (LECTURE ONLY)'!AM$14), "", SUMIF('Exam (LECTURE ONLY)'!O$20:X$20, "CLO9", 'Exam (LECTURE ONLY)'!O235:X235) / 'Exam (LECTURE ONLY)'!AM$14),
IF(AND('PRINTABLE (per grading)'!H$16="EXAM", 'PRINTABLE (per grading)'!B$13="Final"), IF(ISERROR(SUMIF('Exam (LECTURE ONLY)'!Z$20:AI$20, "CLO9", 'Exam (LECTURE ONLY)'!Z235:AI235) / 'Exam (LECTURE ONLY)'!AN$14), "", SUMIF('Exam (LECTURE ONLY)'!Z$20:AI$20, "CLO9", 'Exam (LECTURE ONLY)'!Z235:AI235) / 'Exam (LECTURE ONLY)'!AN$14),
IF(AND('PRINTABLE (per grading)'!H$16="OUTPUT", 'PRINTABLE (per grading)'!B$13="Prelim"), IF(ISERROR(SUMIF(OUTPUT!C$20:M$20, "CLO9", OUTPUT!C235:M235) / OUTPUT!AL$14), "", SUMIF(OUTPUT!C$20:M$20, "CLO9", OUTPUT!C235:M235) / OUTPUT!AL$14),
IF(AND('PRINTABLE (per grading)'!H$16="OUTPUT", 'PRINTABLE (per grading)'!B$13="Midterm"), IF(ISERROR(SUMIF(OUTPUT!O$20:Y$20, "CLO9", OUTPUT!O235:Y235) / OUTPUT!AM$14), "", SUMIF(OUTPUT!O$20:Y$20, "CLO9", OUTPUT!O235:Y235) / OUTPUT!AM$14),
IF(AND('PRINTABLE (per grading)'!H$16="OUTPUT", 'PRINTABLE (per grading)'!B$13="Final"), IF(ISERROR(SUMIF(OUTPUT!AA$20:AI$20, "CLO9", OUTPUT!AA235:AI235) / OUTPUT!AN$14), "", SUMIF(OUTPUT!AA$20:AI$20, "CLO9", OUTPUT!AA235:AI235) / OUTPUT!AN$14),
"")))))),"")</f>
        <v/>
      </c>
      <c r="BD233" s="232" t="str">
        <f t="shared" si="122"/>
        <v/>
      </c>
      <c r="BE233" s="233" t="str">
        <f t="shared" si="123"/>
        <v/>
      </c>
      <c r="BF233" s="25" t="str">
        <f>IF(B233 &lt;&gt; "", IFERROR(IF(C$16 = "PRELIM", SUMIF('Database (LECTURE-RES-PRAC)'!D$14:AG$14, "CLO10", 'Database (LECTURE-RES-PRAC)'!D230:AG230) / 'Grade computation'!F$13, IF(C$16 = "MIDTERM", SUMIF('Database (LECTURE-RES-PRAC)'!AJ$14:BM$14, "CLO10", 'Database (LECTURE-RES-PRAC)'!AJ230:BM230) / 'Grade computation'!G$13, IF(C$16 = "FINAL", SUMIF('Database (LECTURE-RES-PRAC)'!BP$14:CS$14, "CLO10", 'Database (LECTURE-RES-PRAC)'!BP230:CS230) / 'Grade computation'!H$13,""))),""),"")</f>
        <v/>
      </c>
      <c r="BG233" s="232" t="str">
        <f t="shared" si="124"/>
        <v/>
      </c>
      <c r="BH233" s="25" t="str">
        <f>IF(B233 &lt;&gt; "",IF(AND('PRINTABLE (per grading)'!H$16="EXAM", 'PRINTABLE (per grading)'!B$13="Prelim"), IF(ISERROR(SUMIF('Exam (LECTURE ONLY)'!D$20:M$20, "CLO10", 'Exam (LECTURE ONLY)'!D235:M235) / 'Exam (LECTURE ONLY)'!AL$15), "", SUMIF('Exam (LECTURE ONLY)'!D$20:M$20, "CLO10", 'Exam (LECTURE ONLY)'!D235:M235) /'Exam (LECTURE ONLY)'!AL$15),
IF(AND('PRINTABLE (per grading)'!H$16="EXAM", 'PRINTABLE (per grading)'!B$13="Midterm"), IF(ISERROR(SUMIF('Exam (LECTURE ONLY)'!O$20:X$20, "CLO10", 'Exam (LECTURE ONLY)'!O235:X235) / 'Exam (LECTURE ONLY)'!AM$15), "", SUMIF('Exam (LECTURE ONLY)'!O$20:X$20, "CLO10", 'Exam (LECTURE ONLY)'!O235:X235) / 'Exam (LECTURE ONLY)'!AM$15),
IF(AND('PRINTABLE (per grading)'!H$16="EXAM", 'PRINTABLE (per grading)'!B$13="Final"), IF(ISERROR(SUMIF('Exam (LECTURE ONLY)'!Z$20:AI$20, "CLO10", 'Exam (LECTURE ONLY)'!Z235:AI235) / 'Exam (LECTURE ONLY)'!AN$15), "", SUMIF('Exam (LECTURE ONLY)'!Z$20:AI$20, "CLO10", 'Exam (LECTURE ONLY)'!Z235:AI235) / 'Exam (LECTURE ONLY)'!AN$15),
IF(AND('PRINTABLE (per grading)'!H$16="OUTPUT", 'PRINTABLE (per grading)'!B$13="Prelim"), IF(ISERROR(SUMIF(OUTPUT!C$20:M$20, "CLO10", OUTPUT!C235:M235) / OUTPUT!AL$15), "", SUMIF(OUTPUT!C$20:M$20, "CLO10", OUTPUT!C235:M235) / OUTPUT!AL$15),
IF(AND('PRINTABLE (per grading)'!H$16="OUTPUT", 'PRINTABLE (per grading)'!B$13="Midterm"), IF(ISERROR(SUMIF(OUTPUT!O$20:Y$20, "CLO10", OUTPUT!O235:Y235) / OUTPUT!AM$15), "", SUMIF(OUTPUT!O$20:Y$20, "CLO10", OUTPUT!O235:Y235) / OUTPUT!AM$15),
IF(AND('PRINTABLE (per grading)'!H$16="OUTPUT", 'PRINTABLE (per grading)'!B$13="Final"), IF(ISERROR(SUMIF(OUTPUT!AA$20:AI$20, "CLO10", OUTPUT!AA235:AI235) / OUTPUT!AN$15), "", SUMIF(OUTPUT!AA$20:AI$20, "CLO10", OUTPUT!AA235:AI235) / OUTPUT!AN$15),
"")))))),"")</f>
        <v/>
      </c>
      <c r="BI233" s="232" t="str">
        <f t="shared" si="125"/>
        <v/>
      </c>
      <c r="BJ233" s="233" t="str">
        <f t="shared" si="126"/>
        <v/>
      </c>
      <c r="BK233" s="2"/>
    </row>
    <row r="234" spans="1:63" ht="20.100000000000001" customHeight="1">
      <c r="A234" s="212" t="str">
        <f>IF(ISBLANK('Database (LECTURE-RES-PRAC)'!A231),"",'Database (LECTURE-RES-PRAC)'!A231)</f>
        <v/>
      </c>
      <c r="B234" s="213" t="str">
        <f>IF(ISBLANK('Database (LECTURE-RES-PRAC)'!B231),"",'Database (LECTURE-RES-PRAC)'!B231)</f>
        <v/>
      </c>
      <c r="C234" s="134" t="str">
        <f>IF(B234&lt;&gt;"",IF(C$16="PRELIM",'Grade computation'!C234, IF(C$16="MIDTERM",'Grade computation'!K234, IF(C$16="FINAL",'Grade computation'!S234,""))),"")</f>
        <v/>
      </c>
      <c r="D234" s="135" t="str">
        <f t="shared" si="1"/>
        <v/>
      </c>
      <c r="E234" s="134" t="str">
        <f>IF(B234&lt;&gt;"", IF(C$16="PRELIM",'Grade computation'!E234, IF(C$16="MIDTERM",'Grade computation'!M234, IF(C$16="FINAL",'Grade computation'!U234,""))),"")</f>
        <v/>
      </c>
      <c r="F234" s="136" t="str">
        <f t="shared" si="2"/>
        <v/>
      </c>
      <c r="G234" s="137" t="str">
        <f t="shared" si="3"/>
        <v/>
      </c>
      <c r="H234" s="207" t="str">
        <f>IF(B234&lt;&gt;"",IF(C$16="PRELIM", 'Grade computation'!H234, IF(C$16="MIDTERM", 'Grade computation'!P234, IF(C$16="FINAL",'Grade computation'!X234, ""))),"")</f>
        <v/>
      </c>
      <c r="I234" s="137" t="str">
        <f t="shared" si="4"/>
        <v/>
      </c>
      <c r="J234" s="139" t="str">
        <f t="shared" si="5"/>
        <v/>
      </c>
      <c r="K234" s="377" t="str">
        <f t="shared" si="6"/>
        <v/>
      </c>
      <c r="L234" s="434"/>
      <c r="M234" s="25" t="str">
        <f>IF(B234 &lt;&gt; "", IFERROR(IF(C$16 = "PRELIM", SUMIF('Database (LECTURE-RES-PRAC)'!D$14:AG$14, "CLO1", 'Database (LECTURE-RES-PRAC)'!D231:AG231) / 'Grade computation'!F$4, IF(C$16 = "MIDTERM", SUMIF('Database (LECTURE-RES-PRAC)'!AJ$14:BM$14, "CLO1", 'Database (LECTURE-RES-PRAC)'!AJ231:BM231) / 'Grade computation'!G$4, IF(C$16 = "FINAL", SUMIF('Database (LECTURE-RES-PRAC)'!BP$14:CS$14, "CLO1", 'Database (LECTURE-RES-PRAC)'!BP231:CS231) / 'Grade computation'!H$4,""))),""),"")</f>
        <v/>
      </c>
      <c r="N234" s="232" t="str">
        <f t="shared" si="97"/>
        <v/>
      </c>
      <c r="O234" s="25" t="str">
        <f>IF(B234 &lt;&gt; "",IF(AND('PRINTABLE (per grading)'!H$16="EXAM", 'PRINTABLE (per grading)'!B$13="Prelim"), IF(ISERROR(SUMIF('Exam (LECTURE ONLY)'!D$20:M$20, "CLO1", 'Exam (LECTURE ONLY)'!D236:M236) / 'Exam (LECTURE ONLY)'!AL$6), "", SUMIF('Exam (LECTURE ONLY)'!D$20:M$20, "CLO1", 'Exam (LECTURE ONLY)'!D236:M236) /'Exam (LECTURE ONLY)'!AL$6),
IF(AND('PRINTABLE (per grading)'!H$16="EXAM", 'PRINTABLE (per grading)'!B$13="Midterm"), IF(ISERROR(SUMIF('Exam (LECTURE ONLY)'!O$20:X$20, "CLO1", 'Exam (LECTURE ONLY)'!O236:X236) / 'Exam (LECTURE ONLY)'!AM$6), "", SUMIF('Exam (LECTURE ONLY)'!O$20:X$20, "CLO1", 'Exam (LECTURE ONLY)'!O236:X236) / 'Exam (LECTURE ONLY)'!AM$6),
IF(AND('PRINTABLE (per grading)'!H$16="EXAM", 'PRINTABLE (per grading)'!B$13="Final"), IF(ISERROR(SUMIF('Exam (LECTURE ONLY)'!Z$20:AI$20, "CLO1", 'Exam (LECTURE ONLY)'!Z236:AI236) / 'Exam (LECTURE ONLY)'!AN$6), "", SUMIF('Exam (LECTURE ONLY)'!Z$20:AI$20, "CLO1", 'Exam (LECTURE ONLY)'!Z236:AI236) / 'Exam (LECTURE ONLY)'!AN$6),
IF(AND('PRINTABLE (per grading)'!H$16="OUTPUT", 'PRINTABLE (per grading)'!B$13="Prelim"), IF(ISERROR(SUMIF(OUTPUT!C$20:M$20, "CLO1", OUTPUT!C236:M236) / OUTPUT!AL$6), "", SUMIF(OUTPUT!C$20:M$20, "CLO1", OUTPUT!C236:M236) / OUTPUT!AL$6),
IF(AND('PRINTABLE (per grading)'!H$16="OUTPUT", 'PRINTABLE (per grading)'!B$13="Midterm"), IF(ISERROR(SUMIF(OUTPUT!O$20:Y$20, "CLO1", OUTPUT!O236:Y236) / OUTPUT!AM$6), "", SUMIF(OUTPUT!O$20:Y$20, "CLO1", OUTPUT!O236:Y236) / OUTPUT!AM$6),
IF(AND('PRINTABLE (per grading)'!H$16="OUTPUT", 'PRINTABLE (per grading)'!B$13="Final"), IF(ISERROR(SUMIF(OUTPUT!AA$20:AI$20, "CLO1", OUTPUT!AA236:AI236) / OUTPUT!AN$6), "", SUMIF(OUTPUT!AA$20:AI$20, "CLO1", OUTPUT!AA236:AI236) / OUTPUT!AN$6),
"")))))),"")</f>
        <v/>
      </c>
      <c r="P234" s="232" t="str">
        <f t="shared" si="98"/>
        <v/>
      </c>
      <c r="Q234" s="233" t="str">
        <f t="shared" si="99"/>
        <v/>
      </c>
      <c r="R234" s="25" t="str">
        <f>IF(B234 &lt;&gt; "", IFERROR(IF(C$16 = "PRELIM", SUMIF('Database (LECTURE-RES-PRAC)'!D$14:AG$14, "CLO2", 'Database (LECTURE-RES-PRAC)'!D231:AG231) / 'Grade computation'!F$5, IF(C$16 = "MIDTERM", SUMIF('Database (LECTURE-RES-PRAC)'!AJ$14:BM$14, "CLO2", 'Database (LECTURE-RES-PRAC)'!AJ231:BM231) / 'Grade computation'!G$5, IF(C$16 = "FINAL", SUMIF('Database (LECTURE-RES-PRAC)'!BP$14:CS$14, "CLO2", 'Database (LECTURE-RES-PRAC)'!BP231:CS231) / 'Grade computation'!H$5,""))),""),"")</f>
        <v/>
      </c>
      <c r="S234" s="232" t="str">
        <f t="shared" si="100"/>
        <v/>
      </c>
      <c r="T234" s="25" t="str">
        <f>IF(B234 &lt;&gt; "",IF(AND('PRINTABLE (per grading)'!H$16="EXAM", 'PRINTABLE (per grading)'!B$13="Prelim"), IF(ISERROR(SUMIF('Exam (LECTURE ONLY)'!D$20:M$20, "CLO2", 'Exam (LECTURE ONLY)'!D236:M236) / 'Exam (LECTURE ONLY)'!AL$7), "", SUMIF('Exam (LECTURE ONLY)'!D$20:M$20, "CLO2", 'Exam (LECTURE ONLY)'!D236:M236) /'Exam (LECTURE ONLY)'!AL$7),
IF(AND('PRINTABLE (per grading)'!H$16="EXAM", 'PRINTABLE (per grading)'!B$13="Midterm"), IF(ISERROR(SUMIF('Exam (LECTURE ONLY)'!O$20:X$20, "CLO2", 'Exam (LECTURE ONLY)'!O236:X236) / 'Exam (LECTURE ONLY)'!AM$7), "", SUMIF('Exam (LECTURE ONLY)'!O$20:X$20, "CLO2", 'Exam (LECTURE ONLY)'!O236:X236) / 'Exam (LECTURE ONLY)'!AM$7),
IF(AND('PRINTABLE (per grading)'!H$16="EXAM", 'PRINTABLE (per grading)'!B$13="Final"), IF(ISERROR(SUMIF('Exam (LECTURE ONLY)'!Z$20:AI$20, "CLO2", 'Exam (LECTURE ONLY)'!Z236:AI236) / 'Exam (LECTURE ONLY)'!AN$7), "", SUMIF('Exam (LECTURE ONLY)'!Z$20:AI$20, "CLO2", 'Exam (LECTURE ONLY)'!Z236:AI236) / 'Exam (LECTURE ONLY)'!AN$7),
IF(AND('PRINTABLE (per grading)'!H$16="OUTPUT", 'PRINTABLE (per grading)'!B$13="Prelim"), IF(ISERROR(SUMIF(OUTPUT!C$20:M$20, "CLO2", OUTPUT!C236:M236) / OUTPUT!AL$7), "", SUMIF(OUTPUT!C$20:M$20, "CLO2", OUTPUT!C236:M236) / OUTPUT!AL$7),
IF(AND('PRINTABLE (per grading)'!H$16="OUTPUT", 'PRINTABLE (per grading)'!B$13="Midterm"), IF(ISERROR(SUMIF(OUTPUT!O$20:Y$20, "CLO2", OUTPUT!O236:Y236) / OUTPUT!AM$7), "", SUMIF(OUTPUT!O$20:Y$20, "CLO2", OUTPUT!O236:Y236) / OUTPUT!AM$7),
IF(AND('PRINTABLE (per grading)'!H$16="OUTPUT", 'PRINTABLE (per grading)'!B$13="Final"), IF(ISERROR(SUMIF(OUTPUT!AA$20:AI$20, "CLO2", OUTPUT!AA236:AI236) / OUTPUT!AN$7), "", SUMIF(OUTPUT!AA$20:AI$20, "CLO2", OUTPUT!AA236:AI236) / OUTPUT!AN$7),
"")))))),"")</f>
        <v/>
      </c>
      <c r="U234" s="232" t="str">
        <f t="shared" si="101"/>
        <v/>
      </c>
      <c r="V234" s="233" t="str">
        <f t="shared" si="102"/>
        <v/>
      </c>
      <c r="W234" s="25" t="str">
        <f>IF(B234 &lt;&gt; "", IFERROR(IF(C$16 = "PRELIM", SUMIF('Database (LECTURE-RES-PRAC)'!D$14:AG$14, "CLO3", 'Database (LECTURE-RES-PRAC)'!D231:AG231) / 'Grade computation'!F$6, IF(C$16 = "MIDTERM", SUMIF('Database (LECTURE-RES-PRAC)'!AJ$14:BM$14, "CLO3", 'Database (LECTURE-RES-PRAC)'!AJ231:BM231) / 'Grade computation'!G$6, IF(C$16 = "FINAL", SUMIF('Database (LECTURE-RES-PRAC)'!BP$14:CS$14, "CLO3", 'Database (LECTURE-RES-PRAC)'!BP231:CS231) / 'Grade computation'!H$6,""))),""),"")</f>
        <v/>
      </c>
      <c r="X234" s="232" t="str">
        <f t="shared" si="103"/>
        <v/>
      </c>
      <c r="Y234" s="25" t="str">
        <f>IF(B234 &lt;&gt; "",IF(AND('PRINTABLE (per grading)'!H$16="EXAM", 'PRINTABLE (per grading)'!B$13="Prelim"), IF(ISERROR(SUMIF('Exam (LECTURE ONLY)'!D$20:M$20, "CLO3", 'Exam (LECTURE ONLY)'!D236:M236) / 'Exam (LECTURE ONLY)'!AL$8), "", SUMIF('Exam (LECTURE ONLY)'!D$20:M$20, "CLO3", 'Exam (LECTURE ONLY)'!D236:M236) /'Exam (LECTURE ONLY)'!AL$8),
IF(AND('PRINTABLE (per grading)'!H$16="EXAM", 'PRINTABLE (per grading)'!B$13="Midterm"), IF(ISERROR(SUMIF('Exam (LECTURE ONLY)'!O$20:X$20, "CLO3", 'Exam (LECTURE ONLY)'!O236:X236) / 'Exam (LECTURE ONLY)'!AM$8), "", SUMIF('Exam (LECTURE ONLY)'!O$20:X$20, "CLO3", 'Exam (LECTURE ONLY)'!O236:X236) / 'Exam (LECTURE ONLY)'!AM$8),
IF(AND('PRINTABLE (per grading)'!H$16="EXAM", 'PRINTABLE (per grading)'!B$13="Final"), IF(ISERROR(SUMIF('Exam (LECTURE ONLY)'!Z$20:AI$20, "CLO3", 'Exam (LECTURE ONLY)'!Z236:AI236) / 'Exam (LECTURE ONLY)'!AN$8), "", SUMIF('Exam (LECTURE ONLY)'!Z$20:AI$20, "CLO3", 'Exam (LECTURE ONLY)'!Z236:AI236) / 'Exam (LECTURE ONLY)'!AN$8),
IF(AND('PRINTABLE (per grading)'!H$16="OUTPUT", 'PRINTABLE (per grading)'!B$13="Prelim"), IF(ISERROR(SUMIF(OUTPUT!C$20:M$20, "CLO3", OUTPUT!C236:M236) / OUTPUT!AL$8), "", SUMIF(OUTPUT!C$20:M$20, "CLO3", OUTPUT!C236:M236) / OUTPUT!AL$8),
IF(AND('PRINTABLE (per grading)'!H$16="OUTPUT", 'PRINTABLE (per grading)'!B$13="Midterm"), IF(ISERROR(SUMIF(OUTPUT!O$20:Y$20, "CLO3", OUTPUT!O236:Y236) / OUTPUT!AM$8), "", SUMIF(OUTPUT!O$20:Y$20, "CLO3", OUTPUT!O236:Y236) / OUTPUT!AM$8),
IF(AND('PRINTABLE (per grading)'!H$16="OUTPUT", 'PRINTABLE (per grading)'!B$13="Final"), IF(ISERROR(SUMIF(OUTPUT!AA$20:AI$20, "CLO3", OUTPUT!AA236:AI236) / OUTPUT!AN$8), "", SUMIF(OUTPUT!AA$20:AI$20, "CLO3", OUTPUT!AA236:AI236) / OUTPUT!AN$8),
"" )))))),"")</f>
        <v/>
      </c>
      <c r="Z234" s="232" t="str">
        <f t="shared" si="104"/>
        <v/>
      </c>
      <c r="AA234" s="233" t="str">
        <f t="shared" si="105"/>
        <v/>
      </c>
      <c r="AB234" s="25" t="str">
        <f>IF(B234 &lt;&gt; "", IFERROR(IF(C$16 = "PRELIM", SUMIF('Database (LECTURE-RES-PRAC)'!D$14:AG$14, "CLO4", 'Database (LECTURE-RES-PRAC)'!D231:AG231) / 'Grade computation'!F$7, IF(C$16 = "MIDTERM", SUMIF('Database (LECTURE-RES-PRAC)'!AJ$14:BM$14, "CLO4", 'Database (LECTURE-RES-PRAC)'!AJ231:BM231) / 'Grade computation'!G$7, IF(C$16 = "FINAL", SUMIF('Database (LECTURE-RES-PRAC)'!BP$14:CS$14, "CLO4", 'Database (LECTURE-RES-PRAC)'!BP231:CS231) / 'Grade computation'!H$7,""))),""),"")</f>
        <v/>
      </c>
      <c r="AC234" s="232" t="str">
        <f t="shared" si="106"/>
        <v/>
      </c>
      <c r="AD234" s="25" t="str">
        <f>IF(B234 &lt;&gt; "",IF(AND('PRINTABLE (per grading)'!H$16="EXAM", 'PRINTABLE (per grading)'!B$13="Prelim"), IF(ISERROR(SUMIF('Exam (LECTURE ONLY)'!D$20:M$20, "CLO4", 'Exam (LECTURE ONLY)'!D236:M236) / 'Exam (LECTURE ONLY)'!AL$9), "", SUMIF('Exam (LECTURE ONLY)'!D$20:M$20, "CLO4", 'Exam (LECTURE ONLY)'!D236:M236) /'Exam (LECTURE ONLY)'!AL$9),
IF(AND('PRINTABLE (per grading)'!H$16="EXAM", 'PRINTABLE (per grading)'!B$13="Midterm"), IF(ISERROR(SUMIF('Exam (LECTURE ONLY)'!O$20:X$20, "CLO4", 'Exam (LECTURE ONLY)'!O236:X236) / 'Exam (LECTURE ONLY)'!AM$9), "", SUMIF('Exam (LECTURE ONLY)'!O$20:X$20, "CLO4", 'Exam (LECTURE ONLY)'!O236:X236) / 'Exam (LECTURE ONLY)'!AM$9),
IF(AND('PRINTABLE (per grading)'!H$16="EXAM", 'PRINTABLE (per grading)'!B$13="Final"), IF(ISERROR(SUMIF('Exam (LECTURE ONLY)'!Z$20:AI$20, "CLO4", 'Exam (LECTURE ONLY)'!Z236:AI236) / 'Exam (LECTURE ONLY)'!AN$9), "", SUMIF('Exam (LECTURE ONLY)'!Z$20:AI$20, "CLO4", 'Exam (LECTURE ONLY)'!Z236:AI236) / 'Exam (LECTURE ONLY)'!AN$9),
IF(AND('PRINTABLE (per grading)'!H$16="OUTPUT", 'PRINTABLE (per grading)'!B$13="Prelim"), IF(ISERROR(SUMIF(OUTPUT!C$20:M$20, "CLO4", OUTPUT!C236:M236) / OUTPUT!AL$9), "", SUMIF(OUTPUT!C$20:M$20, "CLO4", OUTPUT!C236:M236) / OUTPUT!AL$9),
IF(AND('PRINTABLE (per grading)'!H$16="OUTPUT", 'PRINTABLE (per grading)'!B$13="Midterm"), IF(ISERROR(SUMIF(OUTPUT!O$20:Y$20, "CLO4", OUTPUT!O236:Y236) / OUTPUT!AM$9), "", SUMIF(OUTPUT!O$20:Y$20, "CLO4", OUTPUT!O236:Y236) / OUTPUT!AM$9),
IF(AND('PRINTABLE (per grading)'!H$16="OUTPUT", 'PRINTABLE (per grading)'!B$13="Final"), IF(ISERROR(SUMIF(OUTPUT!AA$20:AI$20, "CLO4", OUTPUT!AA236:AI236) / OUTPUT!AN$9), "", SUMIF(OUTPUT!AA$20:AI$20, "CLO4", OUTPUT!AA236:AI236) / OUTPUT!AN$9),
"")))))),"")</f>
        <v/>
      </c>
      <c r="AE234" s="232" t="str">
        <f t="shared" si="107"/>
        <v/>
      </c>
      <c r="AF234" s="233" t="str">
        <f t="shared" si="108"/>
        <v/>
      </c>
      <c r="AG234" s="25" t="str">
        <f>IF(B234 &lt;&gt; "", IFERROR(IF(C$16 = "PRELIM", SUMIF('Database (LECTURE-RES-PRAC)'!D$14:AG$14, "CLO5", 'Database (LECTURE-RES-PRAC)'!D231:AG231) / 'Grade computation'!F$8, IF(C$16 = "MIDTERM", SUMIF('Database (LECTURE-RES-PRAC)'!AJ$14:BM$14, "CLO5", 'Database (LECTURE-RES-PRAC)'!AJ231:BM231) / 'Grade computation'!G$8, IF(C$16 = "FINAL", SUMIF('Database (LECTURE-RES-PRAC)'!BP$14:CS$14, "CLO5", 'Database (LECTURE-RES-PRAC)'!BP231:CS231) / 'Grade computation'!H$8,""))),""),"")</f>
        <v/>
      </c>
      <c r="AH234" s="232" t="str">
        <f t="shared" si="109"/>
        <v/>
      </c>
      <c r="AI234" s="25" t="str">
        <f>IF(B234 &lt;&gt; "",IF(AND('PRINTABLE (per grading)'!H$16="EXAM", 'PRINTABLE (per grading)'!B$13="Prelim"), IF(ISERROR(SUMIF('Exam (LECTURE ONLY)'!D$20:M$20, "CLO5", 'Exam (LECTURE ONLY)'!D236:M236) / 'Exam (LECTURE ONLY)'!AL$10), "", SUMIF('Exam (LECTURE ONLY)'!D$20:M$20, "CLO5", 'Exam (LECTURE ONLY)'!D236:M236) /'Exam (LECTURE ONLY)'!AL$10),
IF(AND('PRINTABLE (per grading)'!H$16="EXAM", 'PRINTABLE (per grading)'!B$13="Midterm"), IF(ISERROR(SUMIF('Exam (LECTURE ONLY)'!O$20:X$20, "CLO5", 'Exam (LECTURE ONLY)'!O236:X236) / 'Exam (LECTURE ONLY)'!AM$10), "", SUMIF('Exam (LECTURE ONLY)'!O$20:X$20, "CLO5", 'Exam (LECTURE ONLY)'!O236:X236) / 'Exam (LECTURE ONLY)'!AM$10),
IF(AND('PRINTABLE (per grading)'!H$16="EXAM", 'PRINTABLE (per grading)'!B$13="Final"), IF(ISERROR(SUMIF('Exam (LECTURE ONLY)'!Z$20:AI$20, "CLO5", 'Exam (LECTURE ONLY)'!Z236:AI236) / 'Exam (LECTURE ONLY)'!AN$10), "", SUMIF('Exam (LECTURE ONLY)'!Z$20:AI$20, "CLO5", 'Exam (LECTURE ONLY)'!Z236:AI236) / 'Exam (LECTURE ONLY)'!AN$10),
IF(AND('PRINTABLE (per grading)'!H$16="OUTPUT", 'PRINTABLE (per grading)'!B$13="Prelim"), IF(ISERROR(SUMIF(OUTPUT!C$20:M$20, "CLO5", OUTPUT!C236:M236) / OUTPUT!AL$10), "", SUMIF(OUTPUT!C$20:M$20, "CLO5", OUTPUT!C236:M236) / OUTPUT!AL$10),
IF(AND('PRINTABLE (per grading)'!H$16="OUTPUT", 'PRINTABLE (per grading)'!B$13="Midterm"), IF(ISERROR(SUMIF(OUTPUT!O$20:Y$20, "CLO5", OUTPUT!O236:Y236) / OUTPUT!AM$10), "", SUMIF(OUTPUT!O$20:Y$20, "CLO5", OUTPUT!O236:Y236) / OUTPUT!AM$10),
IF(AND('PRINTABLE (per grading)'!H$16="OUTPUT", 'PRINTABLE (per grading)'!B$13="Final"), IF(ISERROR(SUMIF(OUTPUT!AA$20:AI$20, "CLO5", OUTPUT!AA236:AI236) / OUTPUT!AN$10), "", SUMIF(OUTPUT!AA$20:AI$20, "CLO5", OUTPUT!AA236:AI236) / OUTPUT!AN$10),
"")))))),"")</f>
        <v/>
      </c>
      <c r="AJ234" s="232" t="str">
        <f t="shared" si="110"/>
        <v/>
      </c>
      <c r="AK234" s="233" t="str">
        <f t="shared" si="111"/>
        <v/>
      </c>
      <c r="AL234" s="25" t="str">
        <f>IF(B234 &lt;&gt; "", IFERROR(IF(C$16 = "PRELIM", SUMIF('Database (LECTURE-RES-PRAC)'!D$14:AG$14, "CLO6", 'Database (LECTURE-RES-PRAC)'!D231:AG231) / 'Grade computation'!F$9, IF(C$16 = "MIDTERM", SUMIF('Database (LECTURE-RES-PRAC)'!AJ$14:BM$14, "CLO6", 'Database (LECTURE-RES-PRAC)'!AJ231:BM231) / 'Grade computation'!G$9, IF(C$16 = "FINAL", SUMIF('Database (LECTURE-RES-PRAC)'!BP$14:CS$14, "CLO6", 'Database (LECTURE-RES-PRAC)'!BP231:CS231) / 'Grade computation'!H$9,""))),""),"")</f>
        <v/>
      </c>
      <c r="AM234" s="232" t="str">
        <f t="shared" si="112"/>
        <v/>
      </c>
      <c r="AN234" s="25" t="str">
        <f>IF(B234 &lt;&gt; "",IF(AND('PRINTABLE (per grading)'!H$16="EXAM", 'PRINTABLE (per grading)'!B$13="Prelim"), IF(ISERROR(SUMIF('Exam (LECTURE ONLY)'!D$20:M$20, "CLO6", 'Exam (LECTURE ONLY)'!D236:M236) / 'Exam (LECTURE ONLY)'!AL$11), "", SUMIF('Exam (LECTURE ONLY)'!D$20:M$20, "CLO6", 'Exam (LECTURE ONLY)'!D236:M236) /'Exam (LECTURE ONLY)'!AL$11),
IF(AND('PRINTABLE (per grading)'!H$16="EXAM", 'PRINTABLE (per grading)'!B$13="Midterm"), IF(ISERROR(SUMIF('Exam (LECTURE ONLY)'!O$20:X$20, "CLO6", 'Exam (LECTURE ONLY)'!O236:X236) / 'Exam (LECTURE ONLY)'!AM$11), "", SUMIF('Exam (LECTURE ONLY)'!O$20:X$20, "CLO6", 'Exam (LECTURE ONLY)'!O236:X236) / 'Exam (LECTURE ONLY)'!AM$11),
IF(AND('PRINTABLE (per grading)'!H$16="EXAM", 'PRINTABLE (per grading)'!B$13="Final"), IF(ISERROR(SUMIF('Exam (LECTURE ONLY)'!Z$20:AI$20, "CLO6", 'Exam (LECTURE ONLY)'!Z236:AI236) / 'Exam (LECTURE ONLY)'!AN$11), "", SUMIF('Exam (LECTURE ONLY)'!Z$20:AI$20, "CLO6", 'Exam (LECTURE ONLY)'!Z236:AI236) / 'Exam (LECTURE ONLY)'!AN$11),
IF(AND('PRINTABLE (per grading)'!H$16="OUTPUT", 'PRINTABLE (per grading)'!B$13="Prelim"), IF(ISERROR(SUMIF(OUTPUT!C$20:M$20, "CLO6", OUTPUT!C236:M236) / OUTPUT!AL$11), "", SUMIF(OUTPUT!C$20:M$20, "CLO6", OUTPUT!C236:M236) / OUTPUT!AL$11),
IF(AND('PRINTABLE (per grading)'!H$16="OUTPUT", 'PRINTABLE (per grading)'!B$13="Midterm"), IF(ISERROR(SUMIF(OUTPUT!O$20:Y$20, "CLO6", OUTPUT!O236:Y236) / OUTPUT!AM$11), "", SUMIF(OUTPUT!O$20:Y$20, "CLO6", OUTPUT!O236:Y236) / OUTPUT!AM$11),
IF(AND('PRINTABLE (per grading)'!H$16="OUTPUT", 'PRINTABLE (per grading)'!B$13="Final"), IF(ISERROR(SUMIF(OUTPUT!AA$20:AI$20, "CLO6", OUTPUT!AA236:AI236) / OUTPUT!AN$11), "", SUMIF(OUTPUT!AA$20:AI$20, "CLO6", OUTPUT!AA236:AI236) / OUTPUT!AN$11),
"")))))),"")</f>
        <v/>
      </c>
      <c r="AO234" s="232" t="str">
        <f t="shared" si="113"/>
        <v/>
      </c>
      <c r="AP234" s="233" t="str">
        <f t="shared" si="114"/>
        <v/>
      </c>
      <c r="AQ234" s="25" t="str">
        <f>IF(B234 &lt;&gt; "", IFERROR(IF(C$16 = "PRELIM", SUMIF('Database (LECTURE-RES-PRAC)'!D$14:AG$14, "CLO7", 'Database (LECTURE-RES-PRAC)'!D231:AG231) / 'Grade computation'!F$10, IF(C$16 = "MIDTERM", SUMIF('Database (LECTURE-RES-PRAC)'!AJ$14:BM$14, "CLO7", 'Database (LECTURE-RES-PRAC)'!AJ231:BM231) / 'Grade computation'!G$10, IF(C$16 = "FINAL", SUMIF('Database (LECTURE-RES-PRAC)'!BP$14:CS$14, "CLO7", 'Database (LECTURE-RES-PRAC)'!BP231:CS231) / 'Grade computation'!H$10,""))),""),"")</f>
        <v/>
      </c>
      <c r="AR234" s="232" t="str">
        <f t="shared" si="115"/>
        <v/>
      </c>
      <c r="AS234" s="25" t="str">
        <f>IF(B234 &lt;&gt; "",IF(AND('PRINTABLE (per grading)'!H$16="EXAM", 'PRINTABLE (per grading)'!B$13="Prelim"), IF(ISERROR(SUMIF('Exam (LECTURE ONLY)'!D$20:M$20, "CLO7", 'Exam (LECTURE ONLY)'!D236:M236) / 'Exam (LECTURE ONLY)'!AL$12), "", SUMIF('Exam (LECTURE ONLY)'!D$20:M$20, "CLO7", 'Exam (LECTURE ONLY)'!D236:M236) /'Exam (LECTURE ONLY)'!AL$12),
IF(AND('PRINTABLE (per grading)'!H$16="EXAM", 'PRINTABLE (per grading)'!B$13="Midterm"), IF(ISERROR(SUMIF('Exam (LECTURE ONLY)'!O$20:X$20, "CLO7", 'Exam (LECTURE ONLY)'!O236:X236) / 'Exam (LECTURE ONLY)'!AM$12), "", SUMIF('Exam (LECTURE ONLY)'!O$20:X$20, "CLO7", 'Exam (LECTURE ONLY)'!O236:X236) / 'Exam (LECTURE ONLY)'!AM$12),
IF(AND('PRINTABLE (per grading)'!H$16="EXAM", 'PRINTABLE (per grading)'!B$13="Final"), IF(ISERROR(SUMIF('Exam (LECTURE ONLY)'!Z$20:AI$20, "CLO7", 'Exam (LECTURE ONLY)'!Z236:AI236) / 'Exam (LECTURE ONLY)'!AN$12), "", SUMIF('Exam (LECTURE ONLY)'!Z$20:AI$20, "CLO7", 'Exam (LECTURE ONLY)'!Z236:AI236) / 'Exam (LECTURE ONLY)'!AN$12),
IF(AND('PRINTABLE (per grading)'!H$16="OUTPUT", 'PRINTABLE (per grading)'!B$13="Prelim"), IF(ISERROR(SUMIF(OUTPUT!C$20:M$20, "CLO7", OUTPUT!C236:M236) / OUTPUT!AL$12), "", SUMIF(OUTPUT!C$20:M$20, "CLO7", OUTPUT!C236:M236) / OUTPUT!AL$12),
IF(AND('PRINTABLE (per grading)'!H$16="OUTPUT", 'PRINTABLE (per grading)'!B$13="Midterm"), IF(ISERROR(SUMIF(OUTPUT!O$20:Y$20, "CLO7", OUTPUT!O236:Y236) / OUTPUT!AM$12), "", SUMIF(OUTPUT!O$20:Y$20, "CLO7", OUTPUT!O236:Y236) / OUTPUT!AM$12),
IF(AND('PRINTABLE (per grading)'!H$16="OUTPUT", 'PRINTABLE (per grading)'!B$13="Final"), IF(ISERROR(SUMIF(OUTPUT!AA$20:AI$20, "CLO7", OUTPUT!AA236:AI236) / OUTPUT!AN$12), "", SUMIF(OUTPUT!AA$20:AI$20, "CLO7", OUTPUT!AA236:AI236) / OUTPUT!AN$12),
"")))))),"")</f>
        <v/>
      </c>
      <c r="AT234" s="232" t="str">
        <f t="shared" si="116"/>
        <v/>
      </c>
      <c r="AU234" s="233" t="str">
        <f t="shared" si="117"/>
        <v/>
      </c>
      <c r="AV234" s="25" t="str">
        <f>IF(B234 &lt;&gt; "", IFERROR(IF(C$16 = "PRELIM", SUMIF('Database (LECTURE-RES-PRAC)'!D$14:AG$14, "CLO8", 'Database (LECTURE-RES-PRAC)'!D231:AG231) / 'Grade computation'!F$11, IF(C$16 = "MIDTERM", SUMIF('Database (LECTURE-RES-PRAC)'!AJ$14:BM$14, "CLO8", 'Database (LECTURE-RES-PRAC)'!AJ231:BM231) / 'Grade computation'!G$11, IF(C$16 = "FINAL", SUMIF('Database (LECTURE-RES-PRAC)'!BP$14:CS$14, "CLO8", 'Database (LECTURE-RES-PRAC)'!BP231:CS231) / 'Grade computation'!H$11,""))),""),"")</f>
        <v/>
      </c>
      <c r="AW234" s="232" t="str">
        <f t="shared" si="118"/>
        <v/>
      </c>
      <c r="AX234" s="25" t="str">
        <f>IF(B234 &lt;&gt; "",IF(AND('PRINTABLE (per grading)'!H$16="EXAM", 'PRINTABLE (per grading)'!B$13="Prelim"), IF(ISERROR(SUMIF('Exam (LECTURE ONLY)'!D$20:M$20, "CLO8", 'Exam (LECTURE ONLY)'!D236:M236) / 'Exam (LECTURE ONLY)'!AL$13), "", SUMIF('Exam (LECTURE ONLY)'!D$20:M$20, "CLO8", 'Exam (LECTURE ONLY)'!D236:M236) /'Exam (LECTURE ONLY)'!AL$13),
IF(AND('PRINTABLE (per grading)'!H$16="EXAM", 'PRINTABLE (per grading)'!B$13="Midterm"), IF(ISERROR(SUMIF('Exam (LECTURE ONLY)'!O$20:X$20, "CLO8", 'Exam (LECTURE ONLY)'!O236:X236) / 'Exam (LECTURE ONLY)'!AM$13), "", SUMIF('Exam (LECTURE ONLY)'!O$20:X$20, "CLO8", 'Exam (LECTURE ONLY)'!O236:X236) / 'Exam (LECTURE ONLY)'!AM$13),
IF(AND('PRINTABLE (per grading)'!H$16="EXAM", 'PRINTABLE (per grading)'!B$13="Final"), IF(ISERROR(SUMIF('Exam (LECTURE ONLY)'!Z$20:AI$20, "CLO8", 'Exam (LECTURE ONLY)'!Z236:AI236) / 'Exam (LECTURE ONLY)'!AN$13), "", SUMIF('Exam (LECTURE ONLY)'!Z$20:AI$20, "CLO8", 'Exam (LECTURE ONLY)'!Z236:AI236) / 'Exam (LECTURE ONLY)'!AN$13),
IF(AND('PRINTABLE (per grading)'!H$16="OUTPUT", 'PRINTABLE (per grading)'!B$13="Prelim"), IF(ISERROR(SUMIF(OUTPUT!C$20:M$20, "CLO8", OUTPUT!C236:M236) / OUTPUT!AL$13), "", SUMIF(OUTPUT!C$20:M$20, "CLO8", OUTPUT!C236:M236) / OUTPUT!AL$13),
IF(AND('PRINTABLE (per grading)'!H$16="OUTPUT", 'PRINTABLE (per grading)'!B$13="Midterm"), IF(ISERROR(SUMIF(OUTPUT!O$20:Y$20, "CLO8", OUTPUT!O236:Y236) / OUTPUT!AM$13), "", SUMIF(OUTPUT!O$20:Y$20, "CLO8", OUTPUT!O236:Y236) / OUTPUT!AM$13),
IF(AND('PRINTABLE (per grading)'!H$16="OUTPUT", 'PRINTABLE (per grading)'!B$13="Final"), IF(ISERROR(SUMIF(OUTPUT!AA$20:AI$20, "CLO8", OUTPUT!AA236:AI236) / OUTPUT!AN$13), "", SUMIF(OUTPUT!AA$20:AI$20, "CLO8", OUTPUT!AA236:AI236) / OUTPUT!AN$13),
"")))))),"")</f>
        <v/>
      </c>
      <c r="AY234" s="232" t="str">
        <f t="shared" si="119"/>
        <v/>
      </c>
      <c r="AZ234" s="233" t="str">
        <f t="shared" si="120"/>
        <v/>
      </c>
      <c r="BA234" s="25" t="str">
        <f>IF(B234 &lt;&gt; "", IFERROR(IF(C$16 = "PRELIM", SUMIF('Database (LECTURE-RES-PRAC)'!D$14:AG$14, "CLO9", 'Database (LECTURE-RES-PRAC)'!D231:AG231) / 'Grade computation'!F$12, IF(C$16 = "MIDTERM", SUMIF('Database (LECTURE-RES-PRAC)'!AJ$14:BM$14, "CLO9", 'Database (LECTURE-RES-PRAC)'!AJ231:BM231) / 'Grade computation'!G$12, IF(C$16 = "FINAL", SUMIF('Database (LECTURE-RES-PRAC)'!BP$14:CS$14, "CLO9", 'Database (LECTURE-RES-PRAC)'!BP231:CS231) / 'Grade computation'!H$12,""))),""),"")</f>
        <v/>
      </c>
      <c r="BB234" s="232" t="str">
        <f t="shared" si="121"/>
        <v/>
      </c>
      <c r="BC234" s="25" t="str">
        <f>IF(B234 &lt;&gt; "",IF(AND('PRINTABLE (per grading)'!H$16="EXAM", 'PRINTABLE (per grading)'!B$13="Prelim"), IF(ISERROR(SUMIF('Exam (LECTURE ONLY)'!D$20:M$20, "CLO9", 'Exam (LECTURE ONLY)'!D236:M236) / 'Exam (LECTURE ONLY)'!AL$14), "", SUMIF('Exam (LECTURE ONLY)'!D$20:M$20, "CLO9", 'Exam (LECTURE ONLY)'!D236:M236) /'Exam (LECTURE ONLY)'!AL$14),
IF(AND('PRINTABLE (per grading)'!H$16="EXAM", 'PRINTABLE (per grading)'!B$13="Midterm"), IF(ISERROR(SUMIF('Exam (LECTURE ONLY)'!O$20:X$20, "CLO9", 'Exam (LECTURE ONLY)'!O236:X236) / 'Exam (LECTURE ONLY)'!AM$14), "", SUMIF('Exam (LECTURE ONLY)'!O$20:X$20, "CLO9", 'Exam (LECTURE ONLY)'!O236:X236) / 'Exam (LECTURE ONLY)'!AM$14),
IF(AND('PRINTABLE (per grading)'!H$16="EXAM", 'PRINTABLE (per grading)'!B$13="Final"), IF(ISERROR(SUMIF('Exam (LECTURE ONLY)'!Z$20:AI$20, "CLO9", 'Exam (LECTURE ONLY)'!Z236:AI236) / 'Exam (LECTURE ONLY)'!AN$14), "", SUMIF('Exam (LECTURE ONLY)'!Z$20:AI$20, "CLO9", 'Exam (LECTURE ONLY)'!Z236:AI236) / 'Exam (LECTURE ONLY)'!AN$14),
IF(AND('PRINTABLE (per grading)'!H$16="OUTPUT", 'PRINTABLE (per grading)'!B$13="Prelim"), IF(ISERROR(SUMIF(OUTPUT!C$20:M$20, "CLO9", OUTPUT!C236:M236) / OUTPUT!AL$14), "", SUMIF(OUTPUT!C$20:M$20, "CLO9", OUTPUT!C236:M236) / OUTPUT!AL$14),
IF(AND('PRINTABLE (per grading)'!H$16="OUTPUT", 'PRINTABLE (per grading)'!B$13="Midterm"), IF(ISERROR(SUMIF(OUTPUT!O$20:Y$20, "CLO9", OUTPUT!O236:Y236) / OUTPUT!AM$14), "", SUMIF(OUTPUT!O$20:Y$20, "CLO9", OUTPUT!O236:Y236) / OUTPUT!AM$14),
IF(AND('PRINTABLE (per grading)'!H$16="OUTPUT", 'PRINTABLE (per grading)'!B$13="Final"), IF(ISERROR(SUMIF(OUTPUT!AA$20:AI$20, "CLO9", OUTPUT!AA236:AI236) / OUTPUT!AN$14), "", SUMIF(OUTPUT!AA$20:AI$20, "CLO9", OUTPUT!AA236:AI236) / OUTPUT!AN$14),
"")))))),"")</f>
        <v/>
      </c>
      <c r="BD234" s="232" t="str">
        <f t="shared" si="122"/>
        <v/>
      </c>
      <c r="BE234" s="233" t="str">
        <f t="shared" si="123"/>
        <v/>
      </c>
      <c r="BF234" s="25" t="str">
        <f>IF(B234 &lt;&gt; "", IFERROR(IF(C$16 = "PRELIM", SUMIF('Database (LECTURE-RES-PRAC)'!D$14:AG$14, "CLO10", 'Database (LECTURE-RES-PRAC)'!D231:AG231) / 'Grade computation'!F$13, IF(C$16 = "MIDTERM", SUMIF('Database (LECTURE-RES-PRAC)'!AJ$14:BM$14, "CLO10", 'Database (LECTURE-RES-PRAC)'!AJ231:BM231) / 'Grade computation'!G$13, IF(C$16 = "FINAL", SUMIF('Database (LECTURE-RES-PRAC)'!BP$14:CS$14, "CLO10", 'Database (LECTURE-RES-PRAC)'!BP231:CS231) / 'Grade computation'!H$13,""))),""),"")</f>
        <v/>
      </c>
      <c r="BG234" s="232" t="str">
        <f t="shared" si="124"/>
        <v/>
      </c>
      <c r="BH234" s="25" t="str">
        <f>IF(B234 &lt;&gt; "",IF(AND('PRINTABLE (per grading)'!H$16="EXAM", 'PRINTABLE (per grading)'!B$13="Prelim"), IF(ISERROR(SUMIF('Exam (LECTURE ONLY)'!D$20:M$20, "CLO10", 'Exam (LECTURE ONLY)'!D236:M236) / 'Exam (LECTURE ONLY)'!AL$15), "", SUMIF('Exam (LECTURE ONLY)'!D$20:M$20, "CLO10", 'Exam (LECTURE ONLY)'!D236:M236) /'Exam (LECTURE ONLY)'!AL$15),
IF(AND('PRINTABLE (per grading)'!H$16="EXAM", 'PRINTABLE (per grading)'!B$13="Midterm"), IF(ISERROR(SUMIF('Exam (LECTURE ONLY)'!O$20:X$20, "CLO10", 'Exam (LECTURE ONLY)'!O236:X236) / 'Exam (LECTURE ONLY)'!AM$15), "", SUMIF('Exam (LECTURE ONLY)'!O$20:X$20, "CLO10", 'Exam (LECTURE ONLY)'!O236:X236) / 'Exam (LECTURE ONLY)'!AM$15),
IF(AND('PRINTABLE (per grading)'!H$16="EXAM", 'PRINTABLE (per grading)'!B$13="Final"), IF(ISERROR(SUMIF('Exam (LECTURE ONLY)'!Z$20:AI$20, "CLO10", 'Exam (LECTURE ONLY)'!Z236:AI236) / 'Exam (LECTURE ONLY)'!AN$15), "", SUMIF('Exam (LECTURE ONLY)'!Z$20:AI$20, "CLO10", 'Exam (LECTURE ONLY)'!Z236:AI236) / 'Exam (LECTURE ONLY)'!AN$15),
IF(AND('PRINTABLE (per grading)'!H$16="OUTPUT", 'PRINTABLE (per grading)'!B$13="Prelim"), IF(ISERROR(SUMIF(OUTPUT!C$20:M$20, "CLO10", OUTPUT!C236:M236) / OUTPUT!AL$15), "", SUMIF(OUTPUT!C$20:M$20, "CLO10", OUTPUT!C236:M236) / OUTPUT!AL$15),
IF(AND('PRINTABLE (per grading)'!H$16="OUTPUT", 'PRINTABLE (per grading)'!B$13="Midterm"), IF(ISERROR(SUMIF(OUTPUT!O$20:Y$20, "CLO10", OUTPUT!O236:Y236) / OUTPUT!AM$15), "", SUMIF(OUTPUT!O$20:Y$20, "CLO10", OUTPUT!O236:Y236) / OUTPUT!AM$15),
IF(AND('PRINTABLE (per grading)'!H$16="OUTPUT", 'PRINTABLE (per grading)'!B$13="Final"), IF(ISERROR(SUMIF(OUTPUT!AA$20:AI$20, "CLO10", OUTPUT!AA236:AI236) / OUTPUT!AN$15), "", SUMIF(OUTPUT!AA$20:AI$20, "CLO10", OUTPUT!AA236:AI236) / OUTPUT!AN$15),
"")))))),"")</f>
        <v/>
      </c>
      <c r="BI234" s="232" t="str">
        <f t="shared" si="125"/>
        <v/>
      </c>
      <c r="BJ234" s="233" t="str">
        <f t="shared" si="126"/>
        <v/>
      </c>
      <c r="BK234" s="2"/>
    </row>
    <row r="235" spans="1:63" ht="20.100000000000001" customHeight="1">
      <c r="A235" s="118" t="str">
        <f>IF(ISBLANK('Database (LECTURE-RES-PRAC)'!A232),"",'Database (LECTURE-RES-PRAC)'!A232)</f>
        <v/>
      </c>
      <c r="B235" s="119" t="str">
        <f>IF(ISBLANK('Database (LECTURE-RES-PRAC)'!B232),"",'Database (LECTURE-RES-PRAC)'!B232)</f>
        <v/>
      </c>
      <c r="C235" s="134" t="str">
        <f>IF(B235&lt;&gt;"",IF(C$16="PRELIM",'Grade computation'!C235, IF(C$16="MIDTERM",'Grade computation'!K235, IF(C$16="FINAL",'Grade computation'!S235,""))),"")</f>
        <v/>
      </c>
      <c r="D235" s="135" t="str">
        <f t="shared" si="1"/>
        <v/>
      </c>
      <c r="E235" s="134" t="str">
        <f>IF(B235&lt;&gt;"", IF(C$16="PRELIM",'Grade computation'!E235, IF(C$16="MIDTERM",'Grade computation'!M235, IF(C$16="FINAL",'Grade computation'!U235,""))),"")</f>
        <v/>
      </c>
      <c r="F235" s="136" t="str">
        <f t="shared" si="2"/>
        <v/>
      </c>
      <c r="G235" s="137" t="str">
        <f t="shared" si="3"/>
        <v/>
      </c>
      <c r="H235" s="207" t="str">
        <f>IF(B235&lt;&gt;"",IF(C$16="PRELIM", 'Grade computation'!H235, IF(C$16="MIDTERM", 'Grade computation'!P235, IF(C$16="FINAL",'Grade computation'!X235, ""))),"")</f>
        <v/>
      </c>
      <c r="I235" s="137" t="str">
        <f t="shared" si="4"/>
        <v/>
      </c>
      <c r="J235" s="139" t="str">
        <f t="shared" si="5"/>
        <v/>
      </c>
      <c r="K235" s="377" t="str">
        <f t="shared" si="6"/>
        <v/>
      </c>
      <c r="L235" s="434"/>
      <c r="M235" s="25" t="str">
        <f>IF(B235 &lt;&gt; "", IFERROR(IF(C$16 = "PRELIM", SUMIF('Database (LECTURE-RES-PRAC)'!D$14:AG$14, "CLO1", 'Database (LECTURE-RES-PRAC)'!D232:AG232) / 'Grade computation'!F$4, IF(C$16 = "MIDTERM", SUMIF('Database (LECTURE-RES-PRAC)'!AJ$14:BM$14, "CLO1", 'Database (LECTURE-RES-PRAC)'!AJ232:BM232) / 'Grade computation'!G$4, IF(C$16 = "FINAL", SUMIF('Database (LECTURE-RES-PRAC)'!BP$14:CS$14, "CLO1", 'Database (LECTURE-RES-PRAC)'!BP232:CS232) / 'Grade computation'!H$4,""))),""),"")</f>
        <v/>
      </c>
      <c r="N235" s="232" t="str">
        <f t="shared" si="97"/>
        <v/>
      </c>
      <c r="O235" s="25" t="str">
        <f>IF(B235 &lt;&gt; "",IF(AND('PRINTABLE (per grading)'!H$16="EXAM", 'PRINTABLE (per grading)'!B$13="Prelim"), IF(ISERROR(SUMIF('Exam (LECTURE ONLY)'!D$20:M$20, "CLO1", 'Exam (LECTURE ONLY)'!D237:M237) / 'Exam (LECTURE ONLY)'!AL$6), "", SUMIF('Exam (LECTURE ONLY)'!D$20:M$20, "CLO1", 'Exam (LECTURE ONLY)'!D237:M237) /'Exam (LECTURE ONLY)'!AL$6),
IF(AND('PRINTABLE (per grading)'!H$16="EXAM", 'PRINTABLE (per grading)'!B$13="Midterm"), IF(ISERROR(SUMIF('Exam (LECTURE ONLY)'!O$20:X$20, "CLO1", 'Exam (LECTURE ONLY)'!O237:X237) / 'Exam (LECTURE ONLY)'!AM$6), "", SUMIF('Exam (LECTURE ONLY)'!O$20:X$20, "CLO1", 'Exam (LECTURE ONLY)'!O237:X237) / 'Exam (LECTURE ONLY)'!AM$6),
IF(AND('PRINTABLE (per grading)'!H$16="EXAM", 'PRINTABLE (per grading)'!B$13="Final"), IF(ISERROR(SUMIF('Exam (LECTURE ONLY)'!Z$20:AI$20, "CLO1", 'Exam (LECTURE ONLY)'!Z237:AI237) / 'Exam (LECTURE ONLY)'!AN$6), "", SUMIF('Exam (LECTURE ONLY)'!Z$20:AI$20, "CLO1", 'Exam (LECTURE ONLY)'!Z237:AI237) / 'Exam (LECTURE ONLY)'!AN$6),
IF(AND('PRINTABLE (per grading)'!H$16="OUTPUT", 'PRINTABLE (per grading)'!B$13="Prelim"), IF(ISERROR(SUMIF(OUTPUT!C$20:M$20, "CLO1", OUTPUT!C237:M237) / OUTPUT!AL$6), "", SUMIF(OUTPUT!C$20:M$20, "CLO1", OUTPUT!C237:M237) / OUTPUT!AL$6),
IF(AND('PRINTABLE (per grading)'!H$16="OUTPUT", 'PRINTABLE (per grading)'!B$13="Midterm"), IF(ISERROR(SUMIF(OUTPUT!O$20:Y$20, "CLO1", OUTPUT!O237:Y237) / OUTPUT!AM$6), "", SUMIF(OUTPUT!O$20:Y$20, "CLO1", OUTPUT!O237:Y237) / OUTPUT!AM$6),
IF(AND('PRINTABLE (per grading)'!H$16="OUTPUT", 'PRINTABLE (per grading)'!B$13="Final"), IF(ISERROR(SUMIF(OUTPUT!AA$20:AI$20, "CLO1", OUTPUT!AA237:AI237) / OUTPUT!AN$6), "", SUMIF(OUTPUT!AA$20:AI$20, "CLO1", OUTPUT!AA237:AI237) / OUTPUT!AN$6),
"")))))),"")</f>
        <v/>
      </c>
      <c r="P235" s="232" t="str">
        <f t="shared" si="98"/>
        <v/>
      </c>
      <c r="Q235" s="233" t="str">
        <f t="shared" si="99"/>
        <v/>
      </c>
      <c r="R235" s="25" t="str">
        <f>IF(B235 &lt;&gt; "", IFERROR(IF(C$16 = "PRELIM", SUMIF('Database (LECTURE-RES-PRAC)'!D$14:AG$14, "CLO2", 'Database (LECTURE-RES-PRAC)'!D232:AG232) / 'Grade computation'!F$5, IF(C$16 = "MIDTERM", SUMIF('Database (LECTURE-RES-PRAC)'!AJ$14:BM$14, "CLO2", 'Database (LECTURE-RES-PRAC)'!AJ232:BM232) / 'Grade computation'!G$5, IF(C$16 = "FINAL", SUMIF('Database (LECTURE-RES-PRAC)'!BP$14:CS$14, "CLO2", 'Database (LECTURE-RES-PRAC)'!BP232:CS232) / 'Grade computation'!H$5,""))),""),"")</f>
        <v/>
      </c>
      <c r="S235" s="232" t="str">
        <f t="shared" si="100"/>
        <v/>
      </c>
      <c r="T235" s="25" t="str">
        <f>IF(B235 &lt;&gt; "",IF(AND('PRINTABLE (per grading)'!H$16="EXAM", 'PRINTABLE (per grading)'!B$13="Prelim"), IF(ISERROR(SUMIF('Exam (LECTURE ONLY)'!D$20:M$20, "CLO2", 'Exam (LECTURE ONLY)'!D237:M237) / 'Exam (LECTURE ONLY)'!AL$7), "", SUMIF('Exam (LECTURE ONLY)'!D$20:M$20, "CLO2", 'Exam (LECTURE ONLY)'!D237:M237) /'Exam (LECTURE ONLY)'!AL$7),
IF(AND('PRINTABLE (per grading)'!H$16="EXAM", 'PRINTABLE (per grading)'!B$13="Midterm"), IF(ISERROR(SUMIF('Exam (LECTURE ONLY)'!O$20:X$20, "CLO2", 'Exam (LECTURE ONLY)'!O237:X237) / 'Exam (LECTURE ONLY)'!AM$7), "", SUMIF('Exam (LECTURE ONLY)'!O$20:X$20, "CLO2", 'Exam (LECTURE ONLY)'!O237:X237) / 'Exam (LECTURE ONLY)'!AM$7),
IF(AND('PRINTABLE (per grading)'!H$16="EXAM", 'PRINTABLE (per grading)'!B$13="Final"), IF(ISERROR(SUMIF('Exam (LECTURE ONLY)'!Z$20:AI$20, "CLO2", 'Exam (LECTURE ONLY)'!Z237:AI237) / 'Exam (LECTURE ONLY)'!AN$7), "", SUMIF('Exam (LECTURE ONLY)'!Z$20:AI$20, "CLO2", 'Exam (LECTURE ONLY)'!Z237:AI237) / 'Exam (LECTURE ONLY)'!AN$7),
IF(AND('PRINTABLE (per grading)'!H$16="OUTPUT", 'PRINTABLE (per grading)'!B$13="Prelim"), IF(ISERROR(SUMIF(OUTPUT!C$20:M$20, "CLO2", OUTPUT!C237:M237) / OUTPUT!AL$7), "", SUMIF(OUTPUT!C$20:M$20, "CLO2", OUTPUT!C237:M237) / OUTPUT!AL$7),
IF(AND('PRINTABLE (per grading)'!H$16="OUTPUT", 'PRINTABLE (per grading)'!B$13="Midterm"), IF(ISERROR(SUMIF(OUTPUT!O$20:Y$20, "CLO2", OUTPUT!O237:Y237) / OUTPUT!AM$7), "", SUMIF(OUTPUT!O$20:Y$20, "CLO2", OUTPUT!O237:Y237) / OUTPUT!AM$7),
IF(AND('PRINTABLE (per grading)'!H$16="OUTPUT", 'PRINTABLE (per grading)'!B$13="Final"), IF(ISERROR(SUMIF(OUTPUT!AA$20:AI$20, "CLO2", OUTPUT!AA237:AI237) / OUTPUT!AN$7), "", SUMIF(OUTPUT!AA$20:AI$20, "CLO2", OUTPUT!AA237:AI237) / OUTPUT!AN$7),
"")))))),"")</f>
        <v/>
      </c>
      <c r="U235" s="232" t="str">
        <f t="shared" si="101"/>
        <v/>
      </c>
      <c r="V235" s="233" t="str">
        <f t="shared" si="102"/>
        <v/>
      </c>
      <c r="W235" s="25" t="str">
        <f>IF(B235 &lt;&gt; "", IFERROR(IF(C$16 = "PRELIM", SUMIF('Database (LECTURE-RES-PRAC)'!D$14:AG$14, "CLO3", 'Database (LECTURE-RES-PRAC)'!D232:AG232) / 'Grade computation'!F$6, IF(C$16 = "MIDTERM", SUMIF('Database (LECTURE-RES-PRAC)'!AJ$14:BM$14, "CLO3", 'Database (LECTURE-RES-PRAC)'!AJ232:BM232) / 'Grade computation'!G$6, IF(C$16 = "FINAL", SUMIF('Database (LECTURE-RES-PRAC)'!BP$14:CS$14, "CLO3", 'Database (LECTURE-RES-PRAC)'!BP232:CS232) / 'Grade computation'!H$6,""))),""),"")</f>
        <v/>
      </c>
      <c r="X235" s="232" t="str">
        <f t="shared" si="103"/>
        <v/>
      </c>
      <c r="Y235" s="25" t="str">
        <f>IF(B235 &lt;&gt; "",IF(AND('PRINTABLE (per grading)'!H$16="EXAM", 'PRINTABLE (per grading)'!B$13="Prelim"), IF(ISERROR(SUMIF('Exam (LECTURE ONLY)'!D$20:M$20, "CLO3", 'Exam (LECTURE ONLY)'!D237:M237) / 'Exam (LECTURE ONLY)'!AL$8), "", SUMIF('Exam (LECTURE ONLY)'!D$20:M$20, "CLO3", 'Exam (LECTURE ONLY)'!D237:M237) /'Exam (LECTURE ONLY)'!AL$8),
IF(AND('PRINTABLE (per grading)'!H$16="EXAM", 'PRINTABLE (per grading)'!B$13="Midterm"), IF(ISERROR(SUMIF('Exam (LECTURE ONLY)'!O$20:X$20, "CLO3", 'Exam (LECTURE ONLY)'!O237:X237) / 'Exam (LECTURE ONLY)'!AM$8), "", SUMIF('Exam (LECTURE ONLY)'!O$20:X$20, "CLO3", 'Exam (LECTURE ONLY)'!O237:X237) / 'Exam (LECTURE ONLY)'!AM$8),
IF(AND('PRINTABLE (per grading)'!H$16="EXAM", 'PRINTABLE (per grading)'!B$13="Final"), IF(ISERROR(SUMIF('Exam (LECTURE ONLY)'!Z$20:AI$20, "CLO3", 'Exam (LECTURE ONLY)'!Z237:AI237) / 'Exam (LECTURE ONLY)'!AN$8), "", SUMIF('Exam (LECTURE ONLY)'!Z$20:AI$20, "CLO3", 'Exam (LECTURE ONLY)'!Z237:AI237) / 'Exam (LECTURE ONLY)'!AN$8),
IF(AND('PRINTABLE (per grading)'!H$16="OUTPUT", 'PRINTABLE (per grading)'!B$13="Prelim"), IF(ISERROR(SUMIF(OUTPUT!C$20:M$20, "CLO3", OUTPUT!C237:M237) / OUTPUT!AL$8), "", SUMIF(OUTPUT!C$20:M$20, "CLO3", OUTPUT!C237:M237) / OUTPUT!AL$8),
IF(AND('PRINTABLE (per grading)'!H$16="OUTPUT", 'PRINTABLE (per grading)'!B$13="Midterm"), IF(ISERROR(SUMIF(OUTPUT!O$20:Y$20, "CLO3", OUTPUT!O237:Y237) / OUTPUT!AM$8), "", SUMIF(OUTPUT!O$20:Y$20, "CLO3", OUTPUT!O237:Y237) / OUTPUT!AM$8),
IF(AND('PRINTABLE (per grading)'!H$16="OUTPUT", 'PRINTABLE (per grading)'!B$13="Final"), IF(ISERROR(SUMIF(OUTPUT!AA$20:AI$20, "CLO3", OUTPUT!AA237:AI237) / OUTPUT!AN$8), "", SUMIF(OUTPUT!AA$20:AI$20, "CLO3", OUTPUT!AA237:AI237) / OUTPUT!AN$8),
"" )))))),"")</f>
        <v/>
      </c>
      <c r="Z235" s="232" t="str">
        <f t="shared" si="104"/>
        <v/>
      </c>
      <c r="AA235" s="233" t="str">
        <f t="shared" si="105"/>
        <v/>
      </c>
      <c r="AB235" s="25" t="str">
        <f>IF(B235 &lt;&gt; "", IFERROR(IF(C$16 = "PRELIM", SUMIF('Database (LECTURE-RES-PRAC)'!D$14:AG$14, "CLO4", 'Database (LECTURE-RES-PRAC)'!D232:AG232) / 'Grade computation'!F$7, IF(C$16 = "MIDTERM", SUMIF('Database (LECTURE-RES-PRAC)'!AJ$14:BM$14, "CLO4", 'Database (LECTURE-RES-PRAC)'!AJ232:BM232) / 'Grade computation'!G$7, IF(C$16 = "FINAL", SUMIF('Database (LECTURE-RES-PRAC)'!BP$14:CS$14, "CLO4", 'Database (LECTURE-RES-PRAC)'!BP232:CS232) / 'Grade computation'!H$7,""))),""),"")</f>
        <v/>
      </c>
      <c r="AC235" s="232" t="str">
        <f t="shared" si="106"/>
        <v/>
      </c>
      <c r="AD235" s="25" t="str">
        <f>IF(B235 &lt;&gt; "",IF(AND('PRINTABLE (per grading)'!H$16="EXAM", 'PRINTABLE (per grading)'!B$13="Prelim"), IF(ISERROR(SUMIF('Exam (LECTURE ONLY)'!D$20:M$20, "CLO4", 'Exam (LECTURE ONLY)'!D237:M237) / 'Exam (LECTURE ONLY)'!AL$9), "", SUMIF('Exam (LECTURE ONLY)'!D$20:M$20, "CLO4", 'Exam (LECTURE ONLY)'!D237:M237) /'Exam (LECTURE ONLY)'!AL$9),
IF(AND('PRINTABLE (per grading)'!H$16="EXAM", 'PRINTABLE (per grading)'!B$13="Midterm"), IF(ISERROR(SUMIF('Exam (LECTURE ONLY)'!O$20:X$20, "CLO4", 'Exam (LECTURE ONLY)'!O237:X237) / 'Exam (LECTURE ONLY)'!AM$9), "", SUMIF('Exam (LECTURE ONLY)'!O$20:X$20, "CLO4", 'Exam (LECTURE ONLY)'!O237:X237) / 'Exam (LECTURE ONLY)'!AM$9),
IF(AND('PRINTABLE (per grading)'!H$16="EXAM", 'PRINTABLE (per grading)'!B$13="Final"), IF(ISERROR(SUMIF('Exam (LECTURE ONLY)'!Z$20:AI$20, "CLO4", 'Exam (LECTURE ONLY)'!Z237:AI237) / 'Exam (LECTURE ONLY)'!AN$9), "", SUMIF('Exam (LECTURE ONLY)'!Z$20:AI$20, "CLO4", 'Exam (LECTURE ONLY)'!Z237:AI237) / 'Exam (LECTURE ONLY)'!AN$9),
IF(AND('PRINTABLE (per grading)'!H$16="OUTPUT", 'PRINTABLE (per grading)'!B$13="Prelim"), IF(ISERROR(SUMIF(OUTPUT!C$20:M$20, "CLO4", OUTPUT!C237:M237) / OUTPUT!AL$9), "", SUMIF(OUTPUT!C$20:M$20, "CLO4", OUTPUT!C237:M237) / OUTPUT!AL$9),
IF(AND('PRINTABLE (per grading)'!H$16="OUTPUT", 'PRINTABLE (per grading)'!B$13="Midterm"), IF(ISERROR(SUMIF(OUTPUT!O$20:Y$20, "CLO4", OUTPUT!O237:Y237) / OUTPUT!AM$9), "", SUMIF(OUTPUT!O$20:Y$20, "CLO4", OUTPUT!O237:Y237) / OUTPUT!AM$9),
IF(AND('PRINTABLE (per grading)'!H$16="OUTPUT", 'PRINTABLE (per grading)'!B$13="Final"), IF(ISERROR(SUMIF(OUTPUT!AA$20:AI$20, "CLO4", OUTPUT!AA237:AI237) / OUTPUT!AN$9), "", SUMIF(OUTPUT!AA$20:AI$20, "CLO4", OUTPUT!AA237:AI237) / OUTPUT!AN$9),
"")))))),"")</f>
        <v/>
      </c>
      <c r="AE235" s="232" t="str">
        <f t="shared" si="107"/>
        <v/>
      </c>
      <c r="AF235" s="233" t="str">
        <f t="shared" si="108"/>
        <v/>
      </c>
      <c r="AG235" s="25" t="str">
        <f>IF(B235 &lt;&gt; "", IFERROR(IF(C$16 = "PRELIM", SUMIF('Database (LECTURE-RES-PRAC)'!D$14:AG$14, "CLO5", 'Database (LECTURE-RES-PRAC)'!D232:AG232) / 'Grade computation'!F$8, IF(C$16 = "MIDTERM", SUMIF('Database (LECTURE-RES-PRAC)'!AJ$14:BM$14, "CLO5", 'Database (LECTURE-RES-PRAC)'!AJ232:BM232) / 'Grade computation'!G$8, IF(C$16 = "FINAL", SUMIF('Database (LECTURE-RES-PRAC)'!BP$14:CS$14, "CLO5", 'Database (LECTURE-RES-PRAC)'!BP232:CS232) / 'Grade computation'!H$8,""))),""),"")</f>
        <v/>
      </c>
      <c r="AH235" s="232" t="str">
        <f t="shared" si="109"/>
        <v/>
      </c>
      <c r="AI235" s="25" t="str">
        <f>IF(B235 &lt;&gt; "",IF(AND('PRINTABLE (per grading)'!H$16="EXAM", 'PRINTABLE (per grading)'!B$13="Prelim"), IF(ISERROR(SUMIF('Exam (LECTURE ONLY)'!D$20:M$20, "CLO5", 'Exam (LECTURE ONLY)'!D237:M237) / 'Exam (LECTURE ONLY)'!AL$10), "", SUMIF('Exam (LECTURE ONLY)'!D$20:M$20, "CLO5", 'Exam (LECTURE ONLY)'!D237:M237) /'Exam (LECTURE ONLY)'!AL$10),
IF(AND('PRINTABLE (per grading)'!H$16="EXAM", 'PRINTABLE (per grading)'!B$13="Midterm"), IF(ISERROR(SUMIF('Exam (LECTURE ONLY)'!O$20:X$20, "CLO5", 'Exam (LECTURE ONLY)'!O237:X237) / 'Exam (LECTURE ONLY)'!AM$10), "", SUMIF('Exam (LECTURE ONLY)'!O$20:X$20, "CLO5", 'Exam (LECTURE ONLY)'!O237:X237) / 'Exam (LECTURE ONLY)'!AM$10),
IF(AND('PRINTABLE (per grading)'!H$16="EXAM", 'PRINTABLE (per grading)'!B$13="Final"), IF(ISERROR(SUMIF('Exam (LECTURE ONLY)'!Z$20:AI$20, "CLO5", 'Exam (LECTURE ONLY)'!Z237:AI237) / 'Exam (LECTURE ONLY)'!AN$10), "", SUMIF('Exam (LECTURE ONLY)'!Z$20:AI$20, "CLO5", 'Exam (LECTURE ONLY)'!Z237:AI237) / 'Exam (LECTURE ONLY)'!AN$10),
IF(AND('PRINTABLE (per grading)'!H$16="OUTPUT", 'PRINTABLE (per grading)'!B$13="Prelim"), IF(ISERROR(SUMIF(OUTPUT!C$20:M$20, "CLO5", OUTPUT!C237:M237) / OUTPUT!AL$10), "", SUMIF(OUTPUT!C$20:M$20, "CLO5", OUTPUT!C237:M237) / OUTPUT!AL$10),
IF(AND('PRINTABLE (per grading)'!H$16="OUTPUT", 'PRINTABLE (per grading)'!B$13="Midterm"), IF(ISERROR(SUMIF(OUTPUT!O$20:Y$20, "CLO5", OUTPUT!O237:Y237) / OUTPUT!AM$10), "", SUMIF(OUTPUT!O$20:Y$20, "CLO5", OUTPUT!O237:Y237) / OUTPUT!AM$10),
IF(AND('PRINTABLE (per grading)'!H$16="OUTPUT", 'PRINTABLE (per grading)'!B$13="Final"), IF(ISERROR(SUMIF(OUTPUT!AA$20:AI$20, "CLO5", OUTPUT!AA237:AI237) / OUTPUT!AN$10), "", SUMIF(OUTPUT!AA$20:AI$20, "CLO5", OUTPUT!AA237:AI237) / OUTPUT!AN$10),
"")))))),"")</f>
        <v/>
      </c>
      <c r="AJ235" s="232" t="str">
        <f t="shared" si="110"/>
        <v/>
      </c>
      <c r="AK235" s="233" t="str">
        <f t="shared" si="111"/>
        <v/>
      </c>
      <c r="AL235" s="25" t="str">
        <f>IF(B235 &lt;&gt; "", IFERROR(IF(C$16 = "PRELIM", SUMIF('Database (LECTURE-RES-PRAC)'!D$14:AG$14, "CLO6", 'Database (LECTURE-RES-PRAC)'!D232:AG232) / 'Grade computation'!F$9, IF(C$16 = "MIDTERM", SUMIF('Database (LECTURE-RES-PRAC)'!AJ$14:BM$14, "CLO6", 'Database (LECTURE-RES-PRAC)'!AJ232:BM232) / 'Grade computation'!G$9, IF(C$16 = "FINAL", SUMIF('Database (LECTURE-RES-PRAC)'!BP$14:CS$14, "CLO6", 'Database (LECTURE-RES-PRAC)'!BP232:CS232) / 'Grade computation'!H$9,""))),""),"")</f>
        <v/>
      </c>
      <c r="AM235" s="232" t="str">
        <f t="shared" si="112"/>
        <v/>
      </c>
      <c r="AN235" s="25" t="str">
        <f>IF(B235 &lt;&gt; "",IF(AND('PRINTABLE (per grading)'!H$16="EXAM", 'PRINTABLE (per grading)'!B$13="Prelim"), IF(ISERROR(SUMIF('Exam (LECTURE ONLY)'!D$20:M$20, "CLO6", 'Exam (LECTURE ONLY)'!D237:M237) / 'Exam (LECTURE ONLY)'!AL$11), "", SUMIF('Exam (LECTURE ONLY)'!D$20:M$20, "CLO6", 'Exam (LECTURE ONLY)'!D237:M237) /'Exam (LECTURE ONLY)'!AL$11),
IF(AND('PRINTABLE (per grading)'!H$16="EXAM", 'PRINTABLE (per grading)'!B$13="Midterm"), IF(ISERROR(SUMIF('Exam (LECTURE ONLY)'!O$20:X$20, "CLO6", 'Exam (LECTURE ONLY)'!O237:X237) / 'Exam (LECTURE ONLY)'!AM$11), "", SUMIF('Exam (LECTURE ONLY)'!O$20:X$20, "CLO6", 'Exam (LECTURE ONLY)'!O237:X237) / 'Exam (LECTURE ONLY)'!AM$11),
IF(AND('PRINTABLE (per grading)'!H$16="EXAM", 'PRINTABLE (per grading)'!B$13="Final"), IF(ISERROR(SUMIF('Exam (LECTURE ONLY)'!Z$20:AI$20, "CLO6", 'Exam (LECTURE ONLY)'!Z237:AI237) / 'Exam (LECTURE ONLY)'!AN$11), "", SUMIF('Exam (LECTURE ONLY)'!Z$20:AI$20, "CLO6", 'Exam (LECTURE ONLY)'!Z237:AI237) / 'Exam (LECTURE ONLY)'!AN$11),
IF(AND('PRINTABLE (per grading)'!H$16="OUTPUT", 'PRINTABLE (per grading)'!B$13="Prelim"), IF(ISERROR(SUMIF(OUTPUT!C$20:M$20, "CLO6", OUTPUT!C237:M237) / OUTPUT!AL$11), "", SUMIF(OUTPUT!C$20:M$20, "CLO6", OUTPUT!C237:M237) / OUTPUT!AL$11),
IF(AND('PRINTABLE (per grading)'!H$16="OUTPUT", 'PRINTABLE (per grading)'!B$13="Midterm"), IF(ISERROR(SUMIF(OUTPUT!O$20:Y$20, "CLO6", OUTPUT!O237:Y237) / OUTPUT!AM$11), "", SUMIF(OUTPUT!O$20:Y$20, "CLO6", OUTPUT!O237:Y237) / OUTPUT!AM$11),
IF(AND('PRINTABLE (per grading)'!H$16="OUTPUT", 'PRINTABLE (per grading)'!B$13="Final"), IF(ISERROR(SUMIF(OUTPUT!AA$20:AI$20, "CLO6", OUTPUT!AA237:AI237) / OUTPUT!AN$11), "", SUMIF(OUTPUT!AA$20:AI$20, "CLO6", OUTPUT!AA237:AI237) / OUTPUT!AN$11),
"")))))),"")</f>
        <v/>
      </c>
      <c r="AO235" s="232" t="str">
        <f t="shared" si="113"/>
        <v/>
      </c>
      <c r="AP235" s="233" t="str">
        <f t="shared" si="114"/>
        <v/>
      </c>
      <c r="AQ235" s="25" t="str">
        <f>IF(B235 &lt;&gt; "", IFERROR(IF(C$16 = "PRELIM", SUMIF('Database (LECTURE-RES-PRAC)'!D$14:AG$14, "CLO7", 'Database (LECTURE-RES-PRAC)'!D232:AG232) / 'Grade computation'!F$10, IF(C$16 = "MIDTERM", SUMIF('Database (LECTURE-RES-PRAC)'!AJ$14:BM$14, "CLO7", 'Database (LECTURE-RES-PRAC)'!AJ232:BM232) / 'Grade computation'!G$10, IF(C$16 = "FINAL", SUMIF('Database (LECTURE-RES-PRAC)'!BP$14:CS$14, "CLO7", 'Database (LECTURE-RES-PRAC)'!BP232:CS232) / 'Grade computation'!H$10,""))),""),"")</f>
        <v/>
      </c>
      <c r="AR235" s="232" t="str">
        <f t="shared" si="115"/>
        <v/>
      </c>
      <c r="AS235" s="25" t="str">
        <f>IF(B235 &lt;&gt; "",IF(AND('PRINTABLE (per grading)'!H$16="EXAM", 'PRINTABLE (per grading)'!B$13="Prelim"), IF(ISERROR(SUMIF('Exam (LECTURE ONLY)'!D$20:M$20, "CLO7", 'Exam (LECTURE ONLY)'!D237:M237) / 'Exam (LECTURE ONLY)'!AL$12), "", SUMIF('Exam (LECTURE ONLY)'!D$20:M$20, "CLO7", 'Exam (LECTURE ONLY)'!D237:M237) /'Exam (LECTURE ONLY)'!AL$12),
IF(AND('PRINTABLE (per grading)'!H$16="EXAM", 'PRINTABLE (per grading)'!B$13="Midterm"), IF(ISERROR(SUMIF('Exam (LECTURE ONLY)'!O$20:X$20, "CLO7", 'Exam (LECTURE ONLY)'!O237:X237) / 'Exam (LECTURE ONLY)'!AM$12), "", SUMIF('Exam (LECTURE ONLY)'!O$20:X$20, "CLO7", 'Exam (LECTURE ONLY)'!O237:X237) / 'Exam (LECTURE ONLY)'!AM$12),
IF(AND('PRINTABLE (per grading)'!H$16="EXAM", 'PRINTABLE (per grading)'!B$13="Final"), IF(ISERROR(SUMIF('Exam (LECTURE ONLY)'!Z$20:AI$20, "CLO7", 'Exam (LECTURE ONLY)'!Z237:AI237) / 'Exam (LECTURE ONLY)'!AN$12), "", SUMIF('Exam (LECTURE ONLY)'!Z$20:AI$20, "CLO7", 'Exam (LECTURE ONLY)'!Z237:AI237) / 'Exam (LECTURE ONLY)'!AN$12),
IF(AND('PRINTABLE (per grading)'!H$16="OUTPUT", 'PRINTABLE (per grading)'!B$13="Prelim"), IF(ISERROR(SUMIF(OUTPUT!C$20:M$20, "CLO7", OUTPUT!C237:M237) / OUTPUT!AL$12), "", SUMIF(OUTPUT!C$20:M$20, "CLO7", OUTPUT!C237:M237) / OUTPUT!AL$12),
IF(AND('PRINTABLE (per grading)'!H$16="OUTPUT", 'PRINTABLE (per grading)'!B$13="Midterm"), IF(ISERROR(SUMIF(OUTPUT!O$20:Y$20, "CLO7", OUTPUT!O237:Y237) / OUTPUT!AM$12), "", SUMIF(OUTPUT!O$20:Y$20, "CLO7", OUTPUT!O237:Y237) / OUTPUT!AM$12),
IF(AND('PRINTABLE (per grading)'!H$16="OUTPUT", 'PRINTABLE (per grading)'!B$13="Final"), IF(ISERROR(SUMIF(OUTPUT!AA$20:AI$20, "CLO7", OUTPUT!AA237:AI237) / OUTPUT!AN$12), "", SUMIF(OUTPUT!AA$20:AI$20, "CLO7", OUTPUT!AA237:AI237) / OUTPUT!AN$12),
"")))))),"")</f>
        <v/>
      </c>
      <c r="AT235" s="232" t="str">
        <f t="shared" si="116"/>
        <v/>
      </c>
      <c r="AU235" s="233" t="str">
        <f t="shared" si="117"/>
        <v/>
      </c>
      <c r="AV235" s="25" t="str">
        <f>IF(B235 &lt;&gt; "", IFERROR(IF(C$16 = "PRELIM", SUMIF('Database (LECTURE-RES-PRAC)'!D$14:AG$14, "CLO8", 'Database (LECTURE-RES-PRAC)'!D232:AG232) / 'Grade computation'!F$11, IF(C$16 = "MIDTERM", SUMIF('Database (LECTURE-RES-PRAC)'!AJ$14:BM$14, "CLO8", 'Database (LECTURE-RES-PRAC)'!AJ232:BM232) / 'Grade computation'!G$11, IF(C$16 = "FINAL", SUMIF('Database (LECTURE-RES-PRAC)'!BP$14:CS$14, "CLO8", 'Database (LECTURE-RES-PRAC)'!BP232:CS232) / 'Grade computation'!H$11,""))),""),"")</f>
        <v/>
      </c>
      <c r="AW235" s="232" t="str">
        <f t="shared" si="118"/>
        <v/>
      </c>
      <c r="AX235" s="25" t="str">
        <f>IF(B235 &lt;&gt; "",IF(AND('PRINTABLE (per grading)'!H$16="EXAM", 'PRINTABLE (per grading)'!B$13="Prelim"), IF(ISERROR(SUMIF('Exam (LECTURE ONLY)'!D$20:M$20, "CLO8", 'Exam (LECTURE ONLY)'!D237:M237) / 'Exam (LECTURE ONLY)'!AL$13), "", SUMIF('Exam (LECTURE ONLY)'!D$20:M$20, "CLO8", 'Exam (LECTURE ONLY)'!D237:M237) /'Exam (LECTURE ONLY)'!AL$13),
IF(AND('PRINTABLE (per grading)'!H$16="EXAM", 'PRINTABLE (per grading)'!B$13="Midterm"), IF(ISERROR(SUMIF('Exam (LECTURE ONLY)'!O$20:X$20, "CLO8", 'Exam (LECTURE ONLY)'!O237:X237) / 'Exam (LECTURE ONLY)'!AM$13), "", SUMIF('Exam (LECTURE ONLY)'!O$20:X$20, "CLO8", 'Exam (LECTURE ONLY)'!O237:X237) / 'Exam (LECTURE ONLY)'!AM$13),
IF(AND('PRINTABLE (per grading)'!H$16="EXAM", 'PRINTABLE (per grading)'!B$13="Final"), IF(ISERROR(SUMIF('Exam (LECTURE ONLY)'!Z$20:AI$20, "CLO8", 'Exam (LECTURE ONLY)'!Z237:AI237) / 'Exam (LECTURE ONLY)'!AN$13), "", SUMIF('Exam (LECTURE ONLY)'!Z$20:AI$20, "CLO8", 'Exam (LECTURE ONLY)'!Z237:AI237) / 'Exam (LECTURE ONLY)'!AN$13),
IF(AND('PRINTABLE (per grading)'!H$16="OUTPUT", 'PRINTABLE (per grading)'!B$13="Prelim"), IF(ISERROR(SUMIF(OUTPUT!C$20:M$20, "CLO8", OUTPUT!C237:M237) / OUTPUT!AL$13), "", SUMIF(OUTPUT!C$20:M$20, "CLO8", OUTPUT!C237:M237) / OUTPUT!AL$13),
IF(AND('PRINTABLE (per grading)'!H$16="OUTPUT", 'PRINTABLE (per grading)'!B$13="Midterm"), IF(ISERROR(SUMIF(OUTPUT!O$20:Y$20, "CLO8", OUTPUT!O237:Y237) / OUTPUT!AM$13), "", SUMIF(OUTPUT!O$20:Y$20, "CLO8", OUTPUT!O237:Y237) / OUTPUT!AM$13),
IF(AND('PRINTABLE (per grading)'!H$16="OUTPUT", 'PRINTABLE (per grading)'!B$13="Final"), IF(ISERROR(SUMIF(OUTPUT!AA$20:AI$20, "CLO8", OUTPUT!AA237:AI237) / OUTPUT!AN$13), "", SUMIF(OUTPUT!AA$20:AI$20, "CLO8", OUTPUT!AA237:AI237) / OUTPUT!AN$13),
"")))))),"")</f>
        <v/>
      </c>
      <c r="AY235" s="232" t="str">
        <f t="shared" si="119"/>
        <v/>
      </c>
      <c r="AZ235" s="233" t="str">
        <f t="shared" si="120"/>
        <v/>
      </c>
      <c r="BA235" s="25" t="str">
        <f>IF(B235 &lt;&gt; "", IFERROR(IF(C$16 = "PRELIM", SUMIF('Database (LECTURE-RES-PRAC)'!D$14:AG$14, "CLO9", 'Database (LECTURE-RES-PRAC)'!D232:AG232) / 'Grade computation'!F$12, IF(C$16 = "MIDTERM", SUMIF('Database (LECTURE-RES-PRAC)'!AJ$14:BM$14, "CLO9", 'Database (LECTURE-RES-PRAC)'!AJ232:BM232) / 'Grade computation'!G$12, IF(C$16 = "FINAL", SUMIF('Database (LECTURE-RES-PRAC)'!BP$14:CS$14, "CLO9", 'Database (LECTURE-RES-PRAC)'!BP232:CS232) / 'Grade computation'!H$12,""))),""),"")</f>
        <v/>
      </c>
      <c r="BB235" s="232" t="str">
        <f t="shared" si="121"/>
        <v/>
      </c>
      <c r="BC235" s="25" t="str">
        <f>IF(B235 &lt;&gt; "",IF(AND('PRINTABLE (per grading)'!H$16="EXAM", 'PRINTABLE (per grading)'!B$13="Prelim"), IF(ISERROR(SUMIF('Exam (LECTURE ONLY)'!D$20:M$20, "CLO9", 'Exam (LECTURE ONLY)'!D237:M237) / 'Exam (LECTURE ONLY)'!AL$14), "", SUMIF('Exam (LECTURE ONLY)'!D$20:M$20, "CLO9", 'Exam (LECTURE ONLY)'!D237:M237) /'Exam (LECTURE ONLY)'!AL$14),
IF(AND('PRINTABLE (per grading)'!H$16="EXAM", 'PRINTABLE (per grading)'!B$13="Midterm"), IF(ISERROR(SUMIF('Exam (LECTURE ONLY)'!O$20:X$20, "CLO9", 'Exam (LECTURE ONLY)'!O237:X237) / 'Exam (LECTURE ONLY)'!AM$14), "", SUMIF('Exam (LECTURE ONLY)'!O$20:X$20, "CLO9", 'Exam (LECTURE ONLY)'!O237:X237) / 'Exam (LECTURE ONLY)'!AM$14),
IF(AND('PRINTABLE (per grading)'!H$16="EXAM", 'PRINTABLE (per grading)'!B$13="Final"), IF(ISERROR(SUMIF('Exam (LECTURE ONLY)'!Z$20:AI$20, "CLO9", 'Exam (LECTURE ONLY)'!Z237:AI237) / 'Exam (LECTURE ONLY)'!AN$14), "", SUMIF('Exam (LECTURE ONLY)'!Z$20:AI$20, "CLO9", 'Exam (LECTURE ONLY)'!Z237:AI237) / 'Exam (LECTURE ONLY)'!AN$14),
IF(AND('PRINTABLE (per grading)'!H$16="OUTPUT", 'PRINTABLE (per grading)'!B$13="Prelim"), IF(ISERROR(SUMIF(OUTPUT!C$20:M$20, "CLO9", OUTPUT!C237:M237) / OUTPUT!AL$14), "", SUMIF(OUTPUT!C$20:M$20, "CLO9", OUTPUT!C237:M237) / OUTPUT!AL$14),
IF(AND('PRINTABLE (per grading)'!H$16="OUTPUT", 'PRINTABLE (per grading)'!B$13="Midterm"), IF(ISERROR(SUMIF(OUTPUT!O$20:Y$20, "CLO9", OUTPUT!O237:Y237) / OUTPUT!AM$14), "", SUMIF(OUTPUT!O$20:Y$20, "CLO9", OUTPUT!O237:Y237) / OUTPUT!AM$14),
IF(AND('PRINTABLE (per grading)'!H$16="OUTPUT", 'PRINTABLE (per grading)'!B$13="Final"), IF(ISERROR(SUMIF(OUTPUT!AA$20:AI$20, "CLO9", OUTPUT!AA237:AI237) / OUTPUT!AN$14), "", SUMIF(OUTPUT!AA$20:AI$20, "CLO9", OUTPUT!AA237:AI237) / OUTPUT!AN$14),
"")))))),"")</f>
        <v/>
      </c>
      <c r="BD235" s="232" t="str">
        <f t="shared" si="122"/>
        <v/>
      </c>
      <c r="BE235" s="233" t="str">
        <f t="shared" si="123"/>
        <v/>
      </c>
      <c r="BF235" s="25" t="str">
        <f>IF(B235 &lt;&gt; "", IFERROR(IF(C$16 = "PRELIM", SUMIF('Database (LECTURE-RES-PRAC)'!D$14:AG$14, "CLO10", 'Database (LECTURE-RES-PRAC)'!D232:AG232) / 'Grade computation'!F$13, IF(C$16 = "MIDTERM", SUMIF('Database (LECTURE-RES-PRAC)'!AJ$14:BM$14, "CLO10", 'Database (LECTURE-RES-PRAC)'!AJ232:BM232) / 'Grade computation'!G$13, IF(C$16 = "FINAL", SUMIF('Database (LECTURE-RES-PRAC)'!BP$14:CS$14, "CLO10", 'Database (LECTURE-RES-PRAC)'!BP232:CS232) / 'Grade computation'!H$13,""))),""),"")</f>
        <v/>
      </c>
      <c r="BG235" s="232" t="str">
        <f t="shared" si="124"/>
        <v/>
      </c>
      <c r="BH235" s="25" t="str">
        <f>IF(B235 &lt;&gt; "",IF(AND('PRINTABLE (per grading)'!H$16="EXAM", 'PRINTABLE (per grading)'!B$13="Prelim"), IF(ISERROR(SUMIF('Exam (LECTURE ONLY)'!D$20:M$20, "CLO10", 'Exam (LECTURE ONLY)'!D237:M237) / 'Exam (LECTURE ONLY)'!AL$15), "", SUMIF('Exam (LECTURE ONLY)'!D$20:M$20, "CLO10", 'Exam (LECTURE ONLY)'!D237:M237) /'Exam (LECTURE ONLY)'!AL$15),
IF(AND('PRINTABLE (per grading)'!H$16="EXAM", 'PRINTABLE (per grading)'!B$13="Midterm"), IF(ISERROR(SUMIF('Exam (LECTURE ONLY)'!O$20:X$20, "CLO10", 'Exam (LECTURE ONLY)'!O237:X237) / 'Exam (LECTURE ONLY)'!AM$15), "", SUMIF('Exam (LECTURE ONLY)'!O$20:X$20, "CLO10", 'Exam (LECTURE ONLY)'!O237:X237) / 'Exam (LECTURE ONLY)'!AM$15),
IF(AND('PRINTABLE (per grading)'!H$16="EXAM", 'PRINTABLE (per grading)'!B$13="Final"), IF(ISERROR(SUMIF('Exam (LECTURE ONLY)'!Z$20:AI$20, "CLO10", 'Exam (LECTURE ONLY)'!Z237:AI237) / 'Exam (LECTURE ONLY)'!AN$15), "", SUMIF('Exam (LECTURE ONLY)'!Z$20:AI$20, "CLO10", 'Exam (LECTURE ONLY)'!Z237:AI237) / 'Exam (LECTURE ONLY)'!AN$15),
IF(AND('PRINTABLE (per grading)'!H$16="OUTPUT", 'PRINTABLE (per grading)'!B$13="Prelim"), IF(ISERROR(SUMIF(OUTPUT!C$20:M$20, "CLO10", OUTPUT!C237:M237) / OUTPUT!AL$15), "", SUMIF(OUTPUT!C$20:M$20, "CLO10", OUTPUT!C237:M237) / OUTPUT!AL$15),
IF(AND('PRINTABLE (per grading)'!H$16="OUTPUT", 'PRINTABLE (per grading)'!B$13="Midterm"), IF(ISERROR(SUMIF(OUTPUT!O$20:Y$20, "CLO10", OUTPUT!O237:Y237) / OUTPUT!AM$15), "", SUMIF(OUTPUT!O$20:Y$20, "CLO10", OUTPUT!O237:Y237) / OUTPUT!AM$15),
IF(AND('PRINTABLE (per grading)'!H$16="OUTPUT", 'PRINTABLE (per grading)'!B$13="Final"), IF(ISERROR(SUMIF(OUTPUT!AA$20:AI$20, "CLO10", OUTPUT!AA237:AI237) / OUTPUT!AN$15), "", SUMIF(OUTPUT!AA$20:AI$20, "CLO10", OUTPUT!AA237:AI237) / OUTPUT!AN$15),
"")))))),"")</f>
        <v/>
      </c>
      <c r="BI235" s="232" t="str">
        <f t="shared" si="125"/>
        <v/>
      </c>
      <c r="BJ235" s="233" t="str">
        <f t="shared" si="126"/>
        <v/>
      </c>
      <c r="BK235" s="2"/>
    </row>
    <row r="236" spans="1:63" ht="20.100000000000001" customHeight="1">
      <c r="A236" s="212" t="str">
        <f>IF(ISBLANK('Database (LECTURE-RES-PRAC)'!A233),"",'Database (LECTURE-RES-PRAC)'!A233)</f>
        <v/>
      </c>
      <c r="B236" s="213" t="str">
        <f>IF(ISBLANK('Database (LECTURE-RES-PRAC)'!B233),"",'Database (LECTURE-RES-PRAC)'!B233)</f>
        <v/>
      </c>
      <c r="C236" s="134" t="str">
        <f>IF(B236&lt;&gt;"",IF(C$16="PRELIM",'Grade computation'!C236, IF(C$16="MIDTERM",'Grade computation'!K236, IF(C$16="FINAL",'Grade computation'!S236,""))),"")</f>
        <v/>
      </c>
      <c r="D236" s="135" t="str">
        <f t="shared" si="1"/>
        <v/>
      </c>
      <c r="E236" s="134" t="str">
        <f>IF(B236&lt;&gt;"", IF(C$16="PRELIM",'Grade computation'!E236, IF(C$16="MIDTERM",'Grade computation'!M236, IF(C$16="FINAL",'Grade computation'!U236,""))),"")</f>
        <v/>
      </c>
      <c r="F236" s="136" t="str">
        <f t="shared" si="2"/>
        <v/>
      </c>
      <c r="G236" s="137" t="str">
        <f t="shared" si="3"/>
        <v/>
      </c>
      <c r="H236" s="207" t="str">
        <f>IF(B236&lt;&gt;"",IF(C$16="PRELIM", 'Grade computation'!H236, IF(C$16="MIDTERM", 'Grade computation'!P236, IF(C$16="FINAL",'Grade computation'!X236, ""))),"")</f>
        <v/>
      </c>
      <c r="I236" s="137" t="str">
        <f t="shared" si="4"/>
        <v/>
      </c>
      <c r="J236" s="139" t="str">
        <f t="shared" si="5"/>
        <v/>
      </c>
      <c r="K236" s="377" t="str">
        <f t="shared" si="6"/>
        <v/>
      </c>
      <c r="L236" s="434"/>
      <c r="M236" s="25" t="str">
        <f>IF(B236 &lt;&gt; "", IFERROR(IF(C$16 = "PRELIM", SUMIF('Database (LECTURE-RES-PRAC)'!D$14:AG$14, "CLO1", 'Database (LECTURE-RES-PRAC)'!D233:AG233) / 'Grade computation'!F$4, IF(C$16 = "MIDTERM", SUMIF('Database (LECTURE-RES-PRAC)'!AJ$14:BM$14, "CLO1", 'Database (LECTURE-RES-PRAC)'!AJ233:BM233) / 'Grade computation'!G$4, IF(C$16 = "FINAL", SUMIF('Database (LECTURE-RES-PRAC)'!BP$14:CS$14, "CLO1", 'Database (LECTURE-RES-PRAC)'!BP233:CS233) / 'Grade computation'!H$4,""))),""),"")</f>
        <v/>
      </c>
      <c r="N236" s="232" t="str">
        <f t="shared" si="97"/>
        <v/>
      </c>
      <c r="O236" s="25" t="str">
        <f>IF(B236 &lt;&gt; "",IF(AND('PRINTABLE (per grading)'!H$16="EXAM", 'PRINTABLE (per grading)'!B$13="Prelim"), IF(ISERROR(SUMIF('Exam (LECTURE ONLY)'!D$20:M$20, "CLO1", 'Exam (LECTURE ONLY)'!D238:M238) / 'Exam (LECTURE ONLY)'!AL$6), "", SUMIF('Exam (LECTURE ONLY)'!D$20:M$20, "CLO1", 'Exam (LECTURE ONLY)'!D238:M238) /'Exam (LECTURE ONLY)'!AL$6),
IF(AND('PRINTABLE (per grading)'!H$16="EXAM", 'PRINTABLE (per grading)'!B$13="Midterm"), IF(ISERROR(SUMIF('Exam (LECTURE ONLY)'!O$20:X$20, "CLO1", 'Exam (LECTURE ONLY)'!O238:X238) / 'Exam (LECTURE ONLY)'!AM$6), "", SUMIF('Exam (LECTURE ONLY)'!O$20:X$20, "CLO1", 'Exam (LECTURE ONLY)'!O238:X238) / 'Exam (LECTURE ONLY)'!AM$6),
IF(AND('PRINTABLE (per grading)'!H$16="EXAM", 'PRINTABLE (per grading)'!B$13="Final"), IF(ISERROR(SUMIF('Exam (LECTURE ONLY)'!Z$20:AI$20, "CLO1", 'Exam (LECTURE ONLY)'!Z238:AI238) / 'Exam (LECTURE ONLY)'!AN$6), "", SUMIF('Exam (LECTURE ONLY)'!Z$20:AI$20, "CLO1", 'Exam (LECTURE ONLY)'!Z238:AI238) / 'Exam (LECTURE ONLY)'!AN$6),
IF(AND('PRINTABLE (per grading)'!H$16="OUTPUT", 'PRINTABLE (per grading)'!B$13="Prelim"), IF(ISERROR(SUMIF(OUTPUT!C$20:M$20, "CLO1", OUTPUT!C238:M238) / OUTPUT!AL$6), "", SUMIF(OUTPUT!C$20:M$20, "CLO1", OUTPUT!C238:M238) / OUTPUT!AL$6),
IF(AND('PRINTABLE (per grading)'!H$16="OUTPUT", 'PRINTABLE (per grading)'!B$13="Midterm"), IF(ISERROR(SUMIF(OUTPUT!O$20:Y$20, "CLO1", OUTPUT!O238:Y238) / OUTPUT!AM$6), "", SUMIF(OUTPUT!O$20:Y$20, "CLO1", OUTPUT!O238:Y238) / OUTPUT!AM$6),
IF(AND('PRINTABLE (per grading)'!H$16="OUTPUT", 'PRINTABLE (per grading)'!B$13="Final"), IF(ISERROR(SUMIF(OUTPUT!AA$20:AI$20, "CLO1", OUTPUT!AA238:AI238) / OUTPUT!AN$6), "", SUMIF(OUTPUT!AA$20:AI$20, "CLO1", OUTPUT!AA238:AI238) / OUTPUT!AN$6),
"")))))),"")</f>
        <v/>
      </c>
      <c r="P236" s="232" t="str">
        <f t="shared" si="98"/>
        <v/>
      </c>
      <c r="Q236" s="233" t="str">
        <f t="shared" si="99"/>
        <v/>
      </c>
      <c r="R236" s="25" t="str">
        <f>IF(B236 &lt;&gt; "", IFERROR(IF(C$16 = "PRELIM", SUMIF('Database (LECTURE-RES-PRAC)'!D$14:AG$14, "CLO2", 'Database (LECTURE-RES-PRAC)'!D233:AG233) / 'Grade computation'!F$5, IF(C$16 = "MIDTERM", SUMIF('Database (LECTURE-RES-PRAC)'!AJ$14:BM$14, "CLO2", 'Database (LECTURE-RES-PRAC)'!AJ233:BM233) / 'Grade computation'!G$5, IF(C$16 = "FINAL", SUMIF('Database (LECTURE-RES-PRAC)'!BP$14:CS$14, "CLO2", 'Database (LECTURE-RES-PRAC)'!BP233:CS233) / 'Grade computation'!H$5,""))),""),"")</f>
        <v/>
      </c>
      <c r="S236" s="232" t="str">
        <f t="shared" si="100"/>
        <v/>
      </c>
      <c r="T236" s="25" t="str">
        <f>IF(B236 &lt;&gt; "",IF(AND('PRINTABLE (per grading)'!H$16="EXAM", 'PRINTABLE (per grading)'!B$13="Prelim"), IF(ISERROR(SUMIF('Exam (LECTURE ONLY)'!D$20:M$20, "CLO2", 'Exam (LECTURE ONLY)'!D238:M238) / 'Exam (LECTURE ONLY)'!AL$7), "", SUMIF('Exam (LECTURE ONLY)'!D$20:M$20, "CLO2", 'Exam (LECTURE ONLY)'!D238:M238) /'Exam (LECTURE ONLY)'!AL$7),
IF(AND('PRINTABLE (per grading)'!H$16="EXAM", 'PRINTABLE (per grading)'!B$13="Midterm"), IF(ISERROR(SUMIF('Exam (LECTURE ONLY)'!O$20:X$20, "CLO2", 'Exam (LECTURE ONLY)'!O238:X238) / 'Exam (LECTURE ONLY)'!AM$7), "", SUMIF('Exam (LECTURE ONLY)'!O$20:X$20, "CLO2", 'Exam (LECTURE ONLY)'!O238:X238) / 'Exam (LECTURE ONLY)'!AM$7),
IF(AND('PRINTABLE (per grading)'!H$16="EXAM", 'PRINTABLE (per grading)'!B$13="Final"), IF(ISERROR(SUMIF('Exam (LECTURE ONLY)'!Z$20:AI$20, "CLO2", 'Exam (LECTURE ONLY)'!Z238:AI238) / 'Exam (LECTURE ONLY)'!AN$7), "", SUMIF('Exam (LECTURE ONLY)'!Z$20:AI$20, "CLO2", 'Exam (LECTURE ONLY)'!Z238:AI238) / 'Exam (LECTURE ONLY)'!AN$7),
IF(AND('PRINTABLE (per grading)'!H$16="OUTPUT", 'PRINTABLE (per grading)'!B$13="Prelim"), IF(ISERROR(SUMIF(OUTPUT!C$20:M$20, "CLO2", OUTPUT!C238:M238) / OUTPUT!AL$7), "", SUMIF(OUTPUT!C$20:M$20, "CLO2", OUTPUT!C238:M238) / OUTPUT!AL$7),
IF(AND('PRINTABLE (per grading)'!H$16="OUTPUT", 'PRINTABLE (per grading)'!B$13="Midterm"), IF(ISERROR(SUMIF(OUTPUT!O$20:Y$20, "CLO2", OUTPUT!O238:Y238) / OUTPUT!AM$7), "", SUMIF(OUTPUT!O$20:Y$20, "CLO2", OUTPUT!O238:Y238) / OUTPUT!AM$7),
IF(AND('PRINTABLE (per grading)'!H$16="OUTPUT", 'PRINTABLE (per grading)'!B$13="Final"), IF(ISERROR(SUMIF(OUTPUT!AA$20:AI$20, "CLO2", OUTPUT!AA238:AI238) / OUTPUT!AN$7), "", SUMIF(OUTPUT!AA$20:AI$20, "CLO2", OUTPUT!AA238:AI238) / OUTPUT!AN$7),
"")))))),"")</f>
        <v/>
      </c>
      <c r="U236" s="232" t="str">
        <f t="shared" si="101"/>
        <v/>
      </c>
      <c r="V236" s="233" t="str">
        <f t="shared" si="102"/>
        <v/>
      </c>
      <c r="W236" s="25" t="str">
        <f>IF(B236 &lt;&gt; "", IFERROR(IF(C$16 = "PRELIM", SUMIF('Database (LECTURE-RES-PRAC)'!D$14:AG$14, "CLO3", 'Database (LECTURE-RES-PRAC)'!D233:AG233) / 'Grade computation'!F$6, IF(C$16 = "MIDTERM", SUMIF('Database (LECTURE-RES-PRAC)'!AJ$14:BM$14, "CLO3", 'Database (LECTURE-RES-PRAC)'!AJ233:BM233) / 'Grade computation'!G$6, IF(C$16 = "FINAL", SUMIF('Database (LECTURE-RES-PRAC)'!BP$14:CS$14, "CLO3", 'Database (LECTURE-RES-PRAC)'!BP233:CS233) / 'Grade computation'!H$6,""))),""),"")</f>
        <v/>
      </c>
      <c r="X236" s="232" t="str">
        <f t="shared" si="103"/>
        <v/>
      </c>
      <c r="Y236" s="25" t="str">
        <f>IF(B236 &lt;&gt; "",IF(AND('PRINTABLE (per grading)'!H$16="EXAM", 'PRINTABLE (per grading)'!B$13="Prelim"), IF(ISERROR(SUMIF('Exam (LECTURE ONLY)'!D$20:M$20, "CLO3", 'Exam (LECTURE ONLY)'!D238:M238) / 'Exam (LECTURE ONLY)'!AL$8), "", SUMIF('Exam (LECTURE ONLY)'!D$20:M$20, "CLO3", 'Exam (LECTURE ONLY)'!D238:M238) /'Exam (LECTURE ONLY)'!AL$8),
IF(AND('PRINTABLE (per grading)'!H$16="EXAM", 'PRINTABLE (per grading)'!B$13="Midterm"), IF(ISERROR(SUMIF('Exam (LECTURE ONLY)'!O$20:X$20, "CLO3", 'Exam (LECTURE ONLY)'!O238:X238) / 'Exam (LECTURE ONLY)'!AM$8), "", SUMIF('Exam (LECTURE ONLY)'!O$20:X$20, "CLO3", 'Exam (LECTURE ONLY)'!O238:X238) / 'Exam (LECTURE ONLY)'!AM$8),
IF(AND('PRINTABLE (per grading)'!H$16="EXAM", 'PRINTABLE (per grading)'!B$13="Final"), IF(ISERROR(SUMIF('Exam (LECTURE ONLY)'!Z$20:AI$20, "CLO3", 'Exam (LECTURE ONLY)'!Z238:AI238) / 'Exam (LECTURE ONLY)'!AN$8), "", SUMIF('Exam (LECTURE ONLY)'!Z$20:AI$20, "CLO3", 'Exam (LECTURE ONLY)'!Z238:AI238) / 'Exam (LECTURE ONLY)'!AN$8),
IF(AND('PRINTABLE (per grading)'!H$16="OUTPUT", 'PRINTABLE (per grading)'!B$13="Prelim"), IF(ISERROR(SUMIF(OUTPUT!C$20:M$20, "CLO3", OUTPUT!C238:M238) / OUTPUT!AL$8), "", SUMIF(OUTPUT!C$20:M$20, "CLO3", OUTPUT!C238:M238) / OUTPUT!AL$8),
IF(AND('PRINTABLE (per grading)'!H$16="OUTPUT", 'PRINTABLE (per grading)'!B$13="Midterm"), IF(ISERROR(SUMIF(OUTPUT!O$20:Y$20, "CLO3", OUTPUT!O238:Y238) / OUTPUT!AM$8), "", SUMIF(OUTPUT!O$20:Y$20, "CLO3", OUTPUT!O238:Y238) / OUTPUT!AM$8),
IF(AND('PRINTABLE (per grading)'!H$16="OUTPUT", 'PRINTABLE (per grading)'!B$13="Final"), IF(ISERROR(SUMIF(OUTPUT!AA$20:AI$20, "CLO3", OUTPUT!AA238:AI238) / OUTPUT!AN$8), "", SUMIF(OUTPUT!AA$20:AI$20, "CLO3", OUTPUT!AA238:AI238) / OUTPUT!AN$8),
"" )))))),"")</f>
        <v/>
      </c>
      <c r="Z236" s="232" t="str">
        <f t="shared" si="104"/>
        <v/>
      </c>
      <c r="AA236" s="233" t="str">
        <f t="shared" si="105"/>
        <v/>
      </c>
      <c r="AB236" s="25" t="str">
        <f>IF(B236 &lt;&gt; "", IFERROR(IF(C$16 = "PRELIM", SUMIF('Database (LECTURE-RES-PRAC)'!D$14:AG$14, "CLO4", 'Database (LECTURE-RES-PRAC)'!D233:AG233) / 'Grade computation'!F$7, IF(C$16 = "MIDTERM", SUMIF('Database (LECTURE-RES-PRAC)'!AJ$14:BM$14, "CLO4", 'Database (LECTURE-RES-PRAC)'!AJ233:BM233) / 'Grade computation'!G$7, IF(C$16 = "FINAL", SUMIF('Database (LECTURE-RES-PRAC)'!BP$14:CS$14, "CLO4", 'Database (LECTURE-RES-PRAC)'!BP233:CS233) / 'Grade computation'!H$7,""))),""),"")</f>
        <v/>
      </c>
      <c r="AC236" s="232" t="str">
        <f t="shared" si="106"/>
        <v/>
      </c>
      <c r="AD236" s="25" t="str">
        <f>IF(B236 &lt;&gt; "",IF(AND('PRINTABLE (per grading)'!H$16="EXAM", 'PRINTABLE (per grading)'!B$13="Prelim"), IF(ISERROR(SUMIF('Exam (LECTURE ONLY)'!D$20:M$20, "CLO4", 'Exam (LECTURE ONLY)'!D238:M238) / 'Exam (LECTURE ONLY)'!AL$9), "", SUMIF('Exam (LECTURE ONLY)'!D$20:M$20, "CLO4", 'Exam (LECTURE ONLY)'!D238:M238) /'Exam (LECTURE ONLY)'!AL$9),
IF(AND('PRINTABLE (per grading)'!H$16="EXAM", 'PRINTABLE (per grading)'!B$13="Midterm"), IF(ISERROR(SUMIF('Exam (LECTURE ONLY)'!O$20:X$20, "CLO4", 'Exam (LECTURE ONLY)'!O238:X238) / 'Exam (LECTURE ONLY)'!AM$9), "", SUMIF('Exam (LECTURE ONLY)'!O$20:X$20, "CLO4", 'Exam (LECTURE ONLY)'!O238:X238) / 'Exam (LECTURE ONLY)'!AM$9),
IF(AND('PRINTABLE (per grading)'!H$16="EXAM", 'PRINTABLE (per grading)'!B$13="Final"), IF(ISERROR(SUMIF('Exam (LECTURE ONLY)'!Z$20:AI$20, "CLO4", 'Exam (LECTURE ONLY)'!Z238:AI238) / 'Exam (LECTURE ONLY)'!AN$9), "", SUMIF('Exam (LECTURE ONLY)'!Z$20:AI$20, "CLO4", 'Exam (LECTURE ONLY)'!Z238:AI238) / 'Exam (LECTURE ONLY)'!AN$9),
IF(AND('PRINTABLE (per grading)'!H$16="OUTPUT", 'PRINTABLE (per grading)'!B$13="Prelim"), IF(ISERROR(SUMIF(OUTPUT!C$20:M$20, "CLO4", OUTPUT!C238:M238) / OUTPUT!AL$9), "", SUMIF(OUTPUT!C$20:M$20, "CLO4", OUTPUT!C238:M238) / OUTPUT!AL$9),
IF(AND('PRINTABLE (per grading)'!H$16="OUTPUT", 'PRINTABLE (per grading)'!B$13="Midterm"), IF(ISERROR(SUMIF(OUTPUT!O$20:Y$20, "CLO4", OUTPUT!O238:Y238) / OUTPUT!AM$9), "", SUMIF(OUTPUT!O$20:Y$20, "CLO4", OUTPUT!O238:Y238) / OUTPUT!AM$9),
IF(AND('PRINTABLE (per grading)'!H$16="OUTPUT", 'PRINTABLE (per grading)'!B$13="Final"), IF(ISERROR(SUMIF(OUTPUT!AA$20:AI$20, "CLO4", OUTPUT!AA238:AI238) / OUTPUT!AN$9), "", SUMIF(OUTPUT!AA$20:AI$20, "CLO4", OUTPUT!AA238:AI238) / OUTPUT!AN$9),
"")))))),"")</f>
        <v/>
      </c>
      <c r="AE236" s="232" t="str">
        <f t="shared" si="107"/>
        <v/>
      </c>
      <c r="AF236" s="233" t="str">
        <f t="shared" si="108"/>
        <v/>
      </c>
      <c r="AG236" s="25" t="str">
        <f>IF(B236 &lt;&gt; "", IFERROR(IF(C$16 = "PRELIM", SUMIF('Database (LECTURE-RES-PRAC)'!D$14:AG$14, "CLO5", 'Database (LECTURE-RES-PRAC)'!D233:AG233) / 'Grade computation'!F$8, IF(C$16 = "MIDTERM", SUMIF('Database (LECTURE-RES-PRAC)'!AJ$14:BM$14, "CLO5", 'Database (LECTURE-RES-PRAC)'!AJ233:BM233) / 'Grade computation'!G$8, IF(C$16 = "FINAL", SUMIF('Database (LECTURE-RES-PRAC)'!BP$14:CS$14, "CLO5", 'Database (LECTURE-RES-PRAC)'!BP233:CS233) / 'Grade computation'!H$8,""))),""),"")</f>
        <v/>
      </c>
      <c r="AH236" s="232" t="str">
        <f t="shared" si="109"/>
        <v/>
      </c>
      <c r="AI236" s="25" t="str">
        <f>IF(B236 &lt;&gt; "",IF(AND('PRINTABLE (per grading)'!H$16="EXAM", 'PRINTABLE (per grading)'!B$13="Prelim"), IF(ISERROR(SUMIF('Exam (LECTURE ONLY)'!D$20:M$20, "CLO5", 'Exam (LECTURE ONLY)'!D238:M238) / 'Exam (LECTURE ONLY)'!AL$10), "", SUMIF('Exam (LECTURE ONLY)'!D$20:M$20, "CLO5", 'Exam (LECTURE ONLY)'!D238:M238) /'Exam (LECTURE ONLY)'!AL$10),
IF(AND('PRINTABLE (per grading)'!H$16="EXAM", 'PRINTABLE (per grading)'!B$13="Midterm"), IF(ISERROR(SUMIF('Exam (LECTURE ONLY)'!O$20:X$20, "CLO5", 'Exam (LECTURE ONLY)'!O238:X238) / 'Exam (LECTURE ONLY)'!AM$10), "", SUMIF('Exam (LECTURE ONLY)'!O$20:X$20, "CLO5", 'Exam (LECTURE ONLY)'!O238:X238) / 'Exam (LECTURE ONLY)'!AM$10),
IF(AND('PRINTABLE (per grading)'!H$16="EXAM", 'PRINTABLE (per grading)'!B$13="Final"), IF(ISERROR(SUMIF('Exam (LECTURE ONLY)'!Z$20:AI$20, "CLO5", 'Exam (LECTURE ONLY)'!Z238:AI238) / 'Exam (LECTURE ONLY)'!AN$10), "", SUMIF('Exam (LECTURE ONLY)'!Z$20:AI$20, "CLO5", 'Exam (LECTURE ONLY)'!Z238:AI238) / 'Exam (LECTURE ONLY)'!AN$10),
IF(AND('PRINTABLE (per grading)'!H$16="OUTPUT", 'PRINTABLE (per grading)'!B$13="Prelim"), IF(ISERROR(SUMIF(OUTPUT!C$20:M$20, "CLO5", OUTPUT!C238:M238) / OUTPUT!AL$10), "", SUMIF(OUTPUT!C$20:M$20, "CLO5", OUTPUT!C238:M238) / OUTPUT!AL$10),
IF(AND('PRINTABLE (per grading)'!H$16="OUTPUT", 'PRINTABLE (per grading)'!B$13="Midterm"), IF(ISERROR(SUMIF(OUTPUT!O$20:Y$20, "CLO5", OUTPUT!O238:Y238) / OUTPUT!AM$10), "", SUMIF(OUTPUT!O$20:Y$20, "CLO5", OUTPUT!O238:Y238) / OUTPUT!AM$10),
IF(AND('PRINTABLE (per grading)'!H$16="OUTPUT", 'PRINTABLE (per grading)'!B$13="Final"), IF(ISERROR(SUMIF(OUTPUT!AA$20:AI$20, "CLO5", OUTPUT!AA238:AI238) / OUTPUT!AN$10), "", SUMIF(OUTPUT!AA$20:AI$20, "CLO5", OUTPUT!AA238:AI238) / OUTPUT!AN$10),
"")))))),"")</f>
        <v/>
      </c>
      <c r="AJ236" s="232" t="str">
        <f t="shared" si="110"/>
        <v/>
      </c>
      <c r="AK236" s="233" t="str">
        <f t="shared" si="111"/>
        <v/>
      </c>
      <c r="AL236" s="25" t="str">
        <f>IF(B236 &lt;&gt; "", IFERROR(IF(C$16 = "PRELIM", SUMIF('Database (LECTURE-RES-PRAC)'!D$14:AG$14, "CLO6", 'Database (LECTURE-RES-PRAC)'!D233:AG233) / 'Grade computation'!F$9, IF(C$16 = "MIDTERM", SUMIF('Database (LECTURE-RES-PRAC)'!AJ$14:BM$14, "CLO6", 'Database (LECTURE-RES-PRAC)'!AJ233:BM233) / 'Grade computation'!G$9, IF(C$16 = "FINAL", SUMIF('Database (LECTURE-RES-PRAC)'!BP$14:CS$14, "CLO6", 'Database (LECTURE-RES-PRAC)'!BP233:CS233) / 'Grade computation'!H$9,""))),""),"")</f>
        <v/>
      </c>
      <c r="AM236" s="232" t="str">
        <f t="shared" si="112"/>
        <v/>
      </c>
      <c r="AN236" s="25" t="str">
        <f>IF(B236 &lt;&gt; "",IF(AND('PRINTABLE (per grading)'!H$16="EXAM", 'PRINTABLE (per grading)'!B$13="Prelim"), IF(ISERROR(SUMIF('Exam (LECTURE ONLY)'!D$20:M$20, "CLO6", 'Exam (LECTURE ONLY)'!D238:M238) / 'Exam (LECTURE ONLY)'!AL$11), "", SUMIF('Exam (LECTURE ONLY)'!D$20:M$20, "CLO6", 'Exam (LECTURE ONLY)'!D238:M238) /'Exam (LECTURE ONLY)'!AL$11),
IF(AND('PRINTABLE (per grading)'!H$16="EXAM", 'PRINTABLE (per grading)'!B$13="Midterm"), IF(ISERROR(SUMIF('Exam (LECTURE ONLY)'!O$20:X$20, "CLO6", 'Exam (LECTURE ONLY)'!O238:X238) / 'Exam (LECTURE ONLY)'!AM$11), "", SUMIF('Exam (LECTURE ONLY)'!O$20:X$20, "CLO6", 'Exam (LECTURE ONLY)'!O238:X238) / 'Exam (LECTURE ONLY)'!AM$11),
IF(AND('PRINTABLE (per grading)'!H$16="EXAM", 'PRINTABLE (per grading)'!B$13="Final"), IF(ISERROR(SUMIF('Exam (LECTURE ONLY)'!Z$20:AI$20, "CLO6", 'Exam (LECTURE ONLY)'!Z238:AI238) / 'Exam (LECTURE ONLY)'!AN$11), "", SUMIF('Exam (LECTURE ONLY)'!Z$20:AI$20, "CLO6", 'Exam (LECTURE ONLY)'!Z238:AI238) / 'Exam (LECTURE ONLY)'!AN$11),
IF(AND('PRINTABLE (per grading)'!H$16="OUTPUT", 'PRINTABLE (per grading)'!B$13="Prelim"), IF(ISERROR(SUMIF(OUTPUT!C$20:M$20, "CLO6", OUTPUT!C238:M238) / OUTPUT!AL$11), "", SUMIF(OUTPUT!C$20:M$20, "CLO6", OUTPUT!C238:M238) / OUTPUT!AL$11),
IF(AND('PRINTABLE (per grading)'!H$16="OUTPUT", 'PRINTABLE (per grading)'!B$13="Midterm"), IF(ISERROR(SUMIF(OUTPUT!O$20:Y$20, "CLO6", OUTPUT!O238:Y238) / OUTPUT!AM$11), "", SUMIF(OUTPUT!O$20:Y$20, "CLO6", OUTPUT!O238:Y238) / OUTPUT!AM$11),
IF(AND('PRINTABLE (per grading)'!H$16="OUTPUT", 'PRINTABLE (per grading)'!B$13="Final"), IF(ISERROR(SUMIF(OUTPUT!AA$20:AI$20, "CLO6", OUTPUT!AA238:AI238) / OUTPUT!AN$11), "", SUMIF(OUTPUT!AA$20:AI$20, "CLO6", OUTPUT!AA238:AI238) / OUTPUT!AN$11),
"")))))),"")</f>
        <v/>
      </c>
      <c r="AO236" s="232" t="str">
        <f t="shared" si="113"/>
        <v/>
      </c>
      <c r="AP236" s="233" t="str">
        <f t="shared" si="114"/>
        <v/>
      </c>
      <c r="AQ236" s="25" t="str">
        <f>IF(B236 &lt;&gt; "", IFERROR(IF(C$16 = "PRELIM", SUMIF('Database (LECTURE-RES-PRAC)'!D$14:AG$14, "CLO7", 'Database (LECTURE-RES-PRAC)'!D233:AG233) / 'Grade computation'!F$10, IF(C$16 = "MIDTERM", SUMIF('Database (LECTURE-RES-PRAC)'!AJ$14:BM$14, "CLO7", 'Database (LECTURE-RES-PRAC)'!AJ233:BM233) / 'Grade computation'!G$10, IF(C$16 = "FINAL", SUMIF('Database (LECTURE-RES-PRAC)'!BP$14:CS$14, "CLO7", 'Database (LECTURE-RES-PRAC)'!BP233:CS233) / 'Grade computation'!H$10,""))),""),"")</f>
        <v/>
      </c>
      <c r="AR236" s="232" t="str">
        <f t="shared" si="115"/>
        <v/>
      </c>
      <c r="AS236" s="25" t="str">
        <f>IF(B236 &lt;&gt; "",IF(AND('PRINTABLE (per grading)'!H$16="EXAM", 'PRINTABLE (per grading)'!B$13="Prelim"), IF(ISERROR(SUMIF('Exam (LECTURE ONLY)'!D$20:M$20, "CLO7", 'Exam (LECTURE ONLY)'!D238:M238) / 'Exam (LECTURE ONLY)'!AL$12), "", SUMIF('Exam (LECTURE ONLY)'!D$20:M$20, "CLO7", 'Exam (LECTURE ONLY)'!D238:M238) /'Exam (LECTURE ONLY)'!AL$12),
IF(AND('PRINTABLE (per grading)'!H$16="EXAM", 'PRINTABLE (per grading)'!B$13="Midterm"), IF(ISERROR(SUMIF('Exam (LECTURE ONLY)'!O$20:X$20, "CLO7", 'Exam (LECTURE ONLY)'!O238:X238) / 'Exam (LECTURE ONLY)'!AM$12), "", SUMIF('Exam (LECTURE ONLY)'!O$20:X$20, "CLO7", 'Exam (LECTURE ONLY)'!O238:X238) / 'Exam (LECTURE ONLY)'!AM$12),
IF(AND('PRINTABLE (per grading)'!H$16="EXAM", 'PRINTABLE (per grading)'!B$13="Final"), IF(ISERROR(SUMIF('Exam (LECTURE ONLY)'!Z$20:AI$20, "CLO7", 'Exam (LECTURE ONLY)'!Z238:AI238) / 'Exam (LECTURE ONLY)'!AN$12), "", SUMIF('Exam (LECTURE ONLY)'!Z$20:AI$20, "CLO7", 'Exam (LECTURE ONLY)'!Z238:AI238) / 'Exam (LECTURE ONLY)'!AN$12),
IF(AND('PRINTABLE (per grading)'!H$16="OUTPUT", 'PRINTABLE (per grading)'!B$13="Prelim"), IF(ISERROR(SUMIF(OUTPUT!C$20:M$20, "CLO7", OUTPUT!C238:M238) / OUTPUT!AL$12), "", SUMIF(OUTPUT!C$20:M$20, "CLO7", OUTPUT!C238:M238) / OUTPUT!AL$12),
IF(AND('PRINTABLE (per grading)'!H$16="OUTPUT", 'PRINTABLE (per grading)'!B$13="Midterm"), IF(ISERROR(SUMIF(OUTPUT!O$20:Y$20, "CLO7", OUTPUT!O238:Y238) / OUTPUT!AM$12), "", SUMIF(OUTPUT!O$20:Y$20, "CLO7", OUTPUT!O238:Y238) / OUTPUT!AM$12),
IF(AND('PRINTABLE (per grading)'!H$16="OUTPUT", 'PRINTABLE (per grading)'!B$13="Final"), IF(ISERROR(SUMIF(OUTPUT!AA$20:AI$20, "CLO7", OUTPUT!AA238:AI238) / OUTPUT!AN$12), "", SUMIF(OUTPUT!AA$20:AI$20, "CLO7", OUTPUT!AA238:AI238) / OUTPUT!AN$12),
"")))))),"")</f>
        <v/>
      </c>
      <c r="AT236" s="232" t="str">
        <f t="shared" si="116"/>
        <v/>
      </c>
      <c r="AU236" s="233" t="str">
        <f t="shared" si="117"/>
        <v/>
      </c>
      <c r="AV236" s="25" t="str">
        <f>IF(B236 &lt;&gt; "", IFERROR(IF(C$16 = "PRELIM", SUMIF('Database (LECTURE-RES-PRAC)'!D$14:AG$14, "CLO8", 'Database (LECTURE-RES-PRAC)'!D233:AG233) / 'Grade computation'!F$11, IF(C$16 = "MIDTERM", SUMIF('Database (LECTURE-RES-PRAC)'!AJ$14:BM$14, "CLO8", 'Database (LECTURE-RES-PRAC)'!AJ233:BM233) / 'Grade computation'!G$11, IF(C$16 = "FINAL", SUMIF('Database (LECTURE-RES-PRAC)'!BP$14:CS$14, "CLO8", 'Database (LECTURE-RES-PRAC)'!BP233:CS233) / 'Grade computation'!H$11,""))),""),"")</f>
        <v/>
      </c>
      <c r="AW236" s="232" t="str">
        <f t="shared" si="118"/>
        <v/>
      </c>
      <c r="AX236" s="25" t="str">
        <f>IF(B236 &lt;&gt; "",IF(AND('PRINTABLE (per grading)'!H$16="EXAM", 'PRINTABLE (per grading)'!B$13="Prelim"), IF(ISERROR(SUMIF('Exam (LECTURE ONLY)'!D$20:M$20, "CLO8", 'Exam (LECTURE ONLY)'!D238:M238) / 'Exam (LECTURE ONLY)'!AL$13), "", SUMIF('Exam (LECTURE ONLY)'!D$20:M$20, "CLO8", 'Exam (LECTURE ONLY)'!D238:M238) /'Exam (LECTURE ONLY)'!AL$13),
IF(AND('PRINTABLE (per grading)'!H$16="EXAM", 'PRINTABLE (per grading)'!B$13="Midterm"), IF(ISERROR(SUMIF('Exam (LECTURE ONLY)'!O$20:X$20, "CLO8", 'Exam (LECTURE ONLY)'!O238:X238) / 'Exam (LECTURE ONLY)'!AM$13), "", SUMIF('Exam (LECTURE ONLY)'!O$20:X$20, "CLO8", 'Exam (LECTURE ONLY)'!O238:X238) / 'Exam (LECTURE ONLY)'!AM$13),
IF(AND('PRINTABLE (per grading)'!H$16="EXAM", 'PRINTABLE (per grading)'!B$13="Final"), IF(ISERROR(SUMIF('Exam (LECTURE ONLY)'!Z$20:AI$20, "CLO8", 'Exam (LECTURE ONLY)'!Z238:AI238) / 'Exam (LECTURE ONLY)'!AN$13), "", SUMIF('Exam (LECTURE ONLY)'!Z$20:AI$20, "CLO8", 'Exam (LECTURE ONLY)'!Z238:AI238) / 'Exam (LECTURE ONLY)'!AN$13),
IF(AND('PRINTABLE (per grading)'!H$16="OUTPUT", 'PRINTABLE (per grading)'!B$13="Prelim"), IF(ISERROR(SUMIF(OUTPUT!C$20:M$20, "CLO8", OUTPUT!C238:M238) / OUTPUT!AL$13), "", SUMIF(OUTPUT!C$20:M$20, "CLO8", OUTPUT!C238:M238) / OUTPUT!AL$13),
IF(AND('PRINTABLE (per grading)'!H$16="OUTPUT", 'PRINTABLE (per grading)'!B$13="Midterm"), IF(ISERROR(SUMIF(OUTPUT!O$20:Y$20, "CLO8", OUTPUT!O238:Y238) / OUTPUT!AM$13), "", SUMIF(OUTPUT!O$20:Y$20, "CLO8", OUTPUT!O238:Y238) / OUTPUT!AM$13),
IF(AND('PRINTABLE (per grading)'!H$16="OUTPUT", 'PRINTABLE (per grading)'!B$13="Final"), IF(ISERROR(SUMIF(OUTPUT!AA$20:AI$20, "CLO8", OUTPUT!AA238:AI238) / OUTPUT!AN$13), "", SUMIF(OUTPUT!AA$20:AI$20, "CLO8", OUTPUT!AA238:AI238) / OUTPUT!AN$13),
"")))))),"")</f>
        <v/>
      </c>
      <c r="AY236" s="232" t="str">
        <f t="shared" si="119"/>
        <v/>
      </c>
      <c r="AZ236" s="233" t="str">
        <f t="shared" si="120"/>
        <v/>
      </c>
      <c r="BA236" s="25" t="str">
        <f>IF(B236 &lt;&gt; "", IFERROR(IF(C$16 = "PRELIM", SUMIF('Database (LECTURE-RES-PRAC)'!D$14:AG$14, "CLO9", 'Database (LECTURE-RES-PRAC)'!D233:AG233) / 'Grade computation'!F$12, IF(C$16 = "MIDTERM", SUMIF('Database (LECTURE-RES-PRAC)'!AJ$14:BM$14, "CLO9", 'Database (LECTURE-RES-PRAC)'!AJ233:BM233) / 'Grade computation'!G$12, IF(C$16 = "FINAL", SUMIF('Database (LECTURE-RES-PRAC)'!BP$14:CS$14, "CLO9", 'Database (LECTURE-RES-PRAC)'!BP233:CS233) / 'Grade computation'!H$12,""))),""),"")</f>
        <v/>
      </c>
      <c r="BB236" s="232" t="str">
        <f t="shared" si="121"/>
        <v/>
      </c>
      <c r="BC236" s="25" t="str">
        <f>IF(B236 &lt;&gt; "",IF(AND('PRINTABLE (per grading)'!H$16="EXAM", 'PRINTABLE (per grading)'!B$13="Prelim"), IF(ISERROR(SUMIF('Exam (LECTURE ONLY)'!D$20:M$20, "CLO9", 'Exam (LECTURE ONLY)'!D238:M238) / 'Exam (LECTURE ONLY)'!AL$14), "", SUMIF('Exam (LECTURE ONLY)'!D$20:M$20, "CLO9", 'Exam (LECTURE ONLY)'!D238:M238) /'Exam (LECTURE ONLY)'!AL$14),
IF(AND('PRINTABLE (per grading)'!H$16="EXAM", 'PRINTABLE (per grading)'!B$13="Midterm"), IF(ISERROR(SUMIF('Exam (LECTURE ONLY)'!O$20:X$20, "CLO9", 'Exam (LECTURE ONLY)'!O238:X238) / 'Exam (LECTURE ONLY)'!AM$14), "", SUMIF('Exam (LECTURE ONLY)'!O$20:X$20, "CLO9", 'Exam (LECTURE ONLY)'!O238:X238) / 'Exam (LECTURE ONLY)'!AM$14),
IF(AND('PRINTABLE (per grading)'!H$16="EXAM", 'PRINTABLE (per grading)'!B$13="Final"), IF(ISERROR(SUMIF('Exam (LECTURE ONLY)'!Z$20:AI$20, "CLO9", 'Exam (LECTURE ONLY)'!Z238:AI238) / 'Exam (LECTURE ONLY)'!AN$14), "", SUMIF('Exam (LECTURE ONLY)'!Z$20:AI$20, "CLO9", 'Exam (LECTURE ONLY)'!Z238:AI238) / 'Exam (LECTURE ONLY)'!AN$14),
IF(AND('PRINTABLE (per grading)'!H$16="OUTPUT", 'PRINTABLE (per grading)'!B$13="Prelim"), IF(ISERROR(SUMIF(OUTPUT!C$20:M$20, "CLO9", OUTPUT!C238:M238) / OUTPUT!AL$14), "", SUMIF(OUTPUT!C$20:M$20, "CLO9", OUTPUT!C238:M238) / OUTPUT!AL$14),
IF(AND('PRINTABLE (per grading)'!H$16="OUTPUT", 'PRINTABLE (per grading)'!B$13="Midterm"), IF(ISERROR(SUMIF(OUTPUT!O$20:Y$20, "CLO9", OUTPUT!O238:Y238) / OUTPUT!AM$14), "", SUMIF(OUTPUT!O$20:Y$20, "CLO9", OUTPUT!O238:Y238) / OUTPUT!AM$14),
IF(AND('PRINTABLE (per grading)'!H$16="OUTPUT", 'PRINTABLE (per grading)'!B$13="Final"), IF(ISERROR(SUMIF(OUTPUT!AA$20:AI$20, "CLO9", OUTPUT!AA238:AI238) / OUTPUT!AN$14), "", SUMIF(OUTPUT!AA$20:AI$20, "CLO9", OUTPUT!AA238:AI238) / OUTPUT!AN$14),
"")))))),"")</f>
        <v/>
      </c>
      <c r="BD236" s="232" t="str">
        <f t="shared" si="122"/>
        <v/>
      </c>
      <c r="BE236" s="233" t="str">
        <f t="shared" si="123"/>
        <v/>
      </c>
      <c r="BF236" s="25" t="str">
        <f>IF(B236 &lt;&gt; "", IFERROR(IF(C$16 = "PRELIM", SUMIF('Database (LECTURE-RES-PRAC)'!D$14:AG$14, "CLO10", 'Database (LECTURE-RES-PRAC)'!D233:AG233) / 'Grade computation'!F$13, IF(C$16 = "MIDTERM", SUMIF('Database (LECTURE-RES-PRAC)'!AJ$14:BM$14, "CLO10", 'Database (LECTURE-RES-PRAC)'!AJ233:BM233) / 'Grade computation'!G$13, IF(C$16 = "FINAL", SUMIF('Database (LECTURE-RES-PRAC)'!BP$14:CS$14, "CLO10", 'Database (LECTURE-RES-PRAC)'!BP233:CS233) / 'Grade computation'!H$13,""))),""),"")</f>
        <v/>
      </c>
      <c r="BG236" s="232" t="str">
        <f t="shared" si="124"/>
        <v/>
      </c>
      <c r="BH236" s="25" t="str">
        <f>IF(B236 &lt;&gt; "",IF(AND('PRINTABLE (per grading)'!H$16="EXAM", 'PRINTABLE (per grading)'!B$13="Prelim"), IF(ISERROR(SUMIF('Exam (LECTURE ONLY)'!D$20:M$20, "CLO10", 'Exam (LECTURE ONLY)'!D238:M238) / 'Exam (LECTURE ONLY)'!AL$15), "", SUMIF('Exam (LECTURE ONLY)'!D$20:M$20, "CLO10", 'Exam (LECTURE ONLY)'!D238:M238) /'Exam (LECTURE ONLY)'!AL$15),
IF(AND('PRINTABLE (per grading)'!H$16="EXAM", 'PRINTABLE (per grading)'!B$13="Midterm"), IF(ISERROR(SUMIF('Exam (LECTURE ONLY)'!O$20:X$20, "CLO10", 'Exam (LECTURE ONLY)'!O238:X238) / 'Exam (LECTURE ONLY)'!AM$15), "", SUMIF('Exam (LECTURE ONLY)'!O$20:X$20, "CLO10", 'Exam (LECTURE ONLY)'!O238:X238) / 'Exam (LECTURE ONLY)'!AM$15),
IF(AND('PRINTABLE (per grading)'!H$16="EXAM", 'PRINTABLE (per grading)'!B$13="Final"), IF(ISERROR(SUMIF('Exam (LECTURE ONLY)'!Z$20:AI$20, "CLO10", 'Exam (LECTURE ONLY)'!Z238:AI238) / 'Exam (LECTURE ONLY)'!AN$15), "", SUMIF('Exam (LECTURE ONLY)'!Z$20:AI$20, "CLO10", 'Exam (LECTURE ONLY)'!Z238:AI238) / 'Exam (LECTURE ONLY)'!AN$15),
IF(AND('PRINTABLE (per grading)'!H$16="OUTPUT", 'PRINTABLE (per grading)'!B$13="Prelim"), IF(ISERROR(SUMIF(OUTPUT!C$20:M$20, "CLO10", OUTPUT!C238:M238) / OUTPUT!AL$15), "", SUMIF(OUTPUT!C$20:M$20, "CLO10", OUTPUT!C238:M238) / OUTPUT!AL$15),
IF(AND('PRINTABLE (per grading)'!H$16="OUTPUT", 'PRINTABLE (per grading)'!B$13="Midterm"), IF(ISERROR(SUMIF(OUTPUT!O$20:Y$20, "CLO10", OUTPUT!O238:Y238) / OUTPUT!AM$15), "", SUMIF(OUTPUT!O$20:Y$20, "CLO10", OUTPUT!O238:Y238) / OUTPUT!AM$15),
IF(AND('PRINTABLE (per grading)'!H$16="OUTPUT", 'PRINTABLE (per grading)'!B$13="Final"), IF(ISERROR(SUMIF(OUTPUT!AA$20:AI$20, "CLO10", OUTPUT!AA238:AI238) / OUTPUT!AN$15), "", SUMIF(OUTPUT!AA$20:AI$20, "CLO10", OUTPUT!AA238:AI238) / OUTPUT!AN$15),
"")))))),"")</f>
        <v/>
      </c>
      <c r="BI236" s="232" t="str">
        <f t="shared" si="125"/>
        <v/>
      </c>
      <c r="BJ236" s="233" t="str">
        <f t="shared" si="126"/>
        <v/>
      </c>
      <c r="BK236" s="2"/>
    </row>
    <row r="237" spans="1:63" ht="20.100000000000001" customHeight="1">
      <c r="A237" s="118" t="str">
        <f>IF(ISBLANK('Database (LECTURE-RES-PRAC)'!A234),"",'Database (LECTURE-RES-PRAC)'!A234)</f>
        <v/>
      </c>
      <c r="B237" s="119" t="str">
        <f>IF(ISBLANK('Database (LECTURE-RES-PRAC)'!B234),"",'Database (LECTURE-RES-PRAC)'!B234)</f>
        <v/>
      </c>
      <c r="C237" s="134" t="str">
        <f>IF(B237&lt;&gt;"",IF(C$16="PRELIM",'Grade computation'!C237, IF(C$16="MIDTERM",'Grade computation'!K237, IF(C$16="FINAL",'Grade computation'!S237,""))),"")</f>
        <v/>
      </c>
      <c r="D237" s="135" t="str">
        <f t="shared" si="1"/>
        <v/>
      </c>
      <c r="E237" s="134" t="str">
        <f>IF(B237&lt;&gt;"", IF(C$16="PRELIM",'Grade computation'!E237, IF(C$16="MIDTERM",'Grade computation'!M237, IF(C$16="FINAL",'Grade computation'!U237,""))),"")</f>
        <v/>
      </c>
      <c r="F237" s="136" t="str">
        <f t="shared" si="2"/>
        <v/>
      </c>
      <c r="G237" s="137" t="str">
        <f t="shared" si="3"/>
        <v/>
      </c>
      <c r="H237" s="207" t="str">
        <f>IF(B237&lt;&gt;"",IF(C$16="PRELIM", 'Grade computation'!H237, IF(C$16="MIDTERM", 'Grade computation'!P237, IF(C$16="FINAL",'Grade computation'!X237, ""))),"")</f>
        <v/>
      </c>
      <c r="I237" s="137" t="str">
        <f t="shared" si="4"/>
        <v/>
      </c>
      <c r="J237" s="139" t="str">
        <f t="shared" si="5"/>
        <v/>
      </c>
      <c r="K237" s="377" t="str">
        <f t="shared" si="6"/>
        <v/>
      </c>
      <c r="L237" s="434"/>
      <c r="M237" s="25" t="str">
        <f>IF(B237 &lt;&gt; "", IFERROR(IF(C$16 = "PRELIM", SUMIF('Database (LECTURE-RES-PRAC)'!D$14:AG$14, "CLO1", 'Database (LECTURE-RES-PRAC)'!D234:AG234) / 'Grade computation'!F$4, IF(C$16 = "MIDTERM", SUMIF('Database (LECTURE-RES-PRAC)'!AJ$14:BM$14, "CLO1", 'Database (LECTURE-RES-PRAC)'!AJ234:BM234) / 'Grade computation'!G$4, IF(C$16 = "FINAL", SUMIF('Database (LECTURE-RES-PRAC)'!BP$14:CS$14, "CLO1", 'Database (LECTURE-RES-PRAC)'!BP234:CS234) / 'Grade computation'!H$4,""))),""),"")</f>
        <v/>
      </c>
      <c r="N237" s="232" t="str">
        <f t="shared" si="97"/>
        <v/>
      </c>
      <c r="O237" s="25" t="str">
        <f>IF(B237 &lt;&gt; "",IF(AND('PRINTABLE (per grading)'!H$16="EXAM", 'PRINTABLE (per grading)'!B$13="Prelim"), IF(ISERROR(SUMIF('Exam (LECTURE ONLY)'!D$20:M$20, "CLO1", 'Exam (LECTURE ONLY)'!D239:M239) / 'Exam (LECTURE ONLY)'!AL$6), "", SUMIF('Exam (LECTURE ONLY)'!D$20:M$20, "CLO1", 'Exam (LECTURE ONLY)'!D239:M239) /'Exam (LECTURE ONLY)'!AL$6),
IF(AND('PRINTABLE (per grading)'!H$16="EXAM", 'PRINTABLE (per grading)'!B$13="Midterm"), IF(ISERROR(SUMIF('Exam (LECTURE ONLY)'!O$20:X$20, "CLO1", 'Exam (LECTURE ONLY)'!O239:X239) / 'Exam (LECTURE ONLY)'!AM$6), "", SUMIF('Exam (LECTURE ONLY)'!O$20:X$20, "CLO1", 'Exam (LECTURE ONLY)'!O239:X239) / 'Exam (LECTURE ONLY)'!AM$6),
IF(AND('PRINTABLE (per grading)'!H$16="EXAM", 'PRINTABLE (per grading)'!B$13="Final"), IF(ISERROR(SUMIF('Exam (LECTURE ONLY)'!Z$20:AI$20, "CLO1", 'Exam (LECTURE ONLY)'!Z239:AI239) / 'Exam (LECTURE ONLY)'!AN$6), "", SUMIF('Exam (LECTURE ONLY)'!Z$20:AI$20, "CLO1", 'Exam (LECTURE ONLY)'!Z239:AI239) / 'Exam (LECTURE ONLY)'!AN$6),
IF(AND('PRINTABLE (per grading)'!H$16="OUTPUT", 'PRINTABLE (per grading)'!B$13="Prelim"), IF(ISERROR(SUMIF(OUTPUT!C$20:M$20, "CLO1", OUTPUT!C239:M239) / OUTPUT!AL$6), "", SUMIF(OUTPUT!C$20:M$20, "CLO1", OUTPUT!C239:M239) / OUTPUT!AL$6),
IF(AND('PRINTABLE (per grading)'!H$16="OUTPUT", 'PRINTABLE (per grading)'!B$13="Midterm"), IF(ISERROR(SUMIF(OUTPUT!O$20:Y$20, "CLO1", OUTPUT!O239:Y239) / OUTPUT!AM$6), "", SUMIF(OUTPUT!O$20:Y$20, "CLO1", OUTPUT!O239:Y239) / OUTPUT!AM$6),
IF(AND('PRINTABLE (per grading)'!H$16="OUTPUT", 'PRINTABLE (per grading)'!B$13="Final"), IF(ISERROR(SUMIF(OUTPUT!AA$20:AI$20, "CLO1", OUTPUT!AA239:AI239) / OUTPUT!AN$6), "", SUMIF(OUTPUT!AA$20:AI$20, "CLO1", OUTPUT!AA239:AI239) / OUTPUT!AN$6),
"")))))),"")</f>
        <v/>
      </c>
      <c r="P237" s="232" t="str">
        <f t="shared" si="98"/>
        <v/>
      </c>
      <c r="Q237" s="233" t="str">
        <f t="shared" si="99"/>
        <v/>
      </c>
      <c r="R237" s="25" t="str">
        <f>IF(B237 &lt;&gt; "", IFERROR(IF(C$16 = "PRELIM", SUMIF('Database (LECTURE-RES-PRAC)'!D$14:AG$14, "CLO2", 'Database (LECTURE-RES-PRAC)'!D234:AG234) / 'Grade computation'!F$5, IF(C$16 = "MIDTERM", SUMIF('Database (LECTURE-RES-PRAC)'!AJ$14:BM$14, "CLO2", 'Database (LECTURE-RES-PRAC)'!AJ234:BM234) / 'Grade computation'!G$5, IF(C$16 = "FINAL", SUMIF('Database (LECTURE-RES-PRAC)'!BP$14:CS$14, "CLO2", 'Database (LECTURE-RES-PRAC)'!BP234:CS234) / 'Grade computation'!H$5,""))),""),"")</f>
        <v/>
      </c>
      <c r="S237" s="232" t="str">
        <f t="shared" si="100"/>
        <v/>
      </c>
      <c r="T237" s="25" t="str">
        <f>IF(B237 &lt;&gt; "",IF(AND('PRINTABLE (per grading)'!H$16="EXAM", 'PRINTABLE (per grading)'!B$13="Prelim"), IF(ISERROR(SUMIF('Exam (LECTURE ONLY)'!D$20:M$20, "CLO2", 'Exam (LECTURE ONLY)'!D239:M239) / 'Exam (LECTURE ONLY)'!AL$7), "", SUMIF('Exam (LECTURE ONLY)'!D$20:M$20, "CLO2", 'Exam (LECTURE ONLY)'!D239:M239) /'Exam (LECTURE ONLY)'!AL$7),
IF(AND('PRINTABLE (per grading)'!H$16="EXAM", 'PRINTABLE (per grading)'!B$13="Midterm"), IF(ISERROR(SUMIF('Exam (LECTURE ONLY)'!O$20:X$20, "CLO2", 'Exam (LECTURE ONLY)'!O239:X239) / 'Exam (LECTURE ONLY)'!AM$7), "", SUMIF('Exam (LECTURE ONLY)'!O$20:X$20, "CLO2", 'Exam (LECTURE ONLY)'!O239:X239) / 'Exam (LECTURE ONLY)'!AM$7),
IF(AND('PRINTABLE (per grading)'!H$16="EXAM", 'PRINTABLE (per grading)'!B$13="Final"), IF(ISERROR(SUMIF('Exam (LECTURE ONLY)'!Z$20:AI$20, "CLO2", 'Exam (LECTURE ONLY)'!Z239:AI239) / 'Exam (LECTURE ONLY)'!AN$7), "", SUMIF('Exam (LECTURE ONLY)'!Z$20:AI$20, "CLO2", 'Exam (LECTURE ONLY)'!Z239:AI239) / 'Exam (LECTURE ONLY)'!AN$7),
IF(AND('PRINTABLE (per grading)'!H$16="OUTPUT", 'PRINTABLE (per grading)'!B$13="Prelim"), IF(ISERROR(SUMIF(OUTPUT!C$20:M$20, "CLO2", OUTPUT!C239:M239) / OUTPUT!AL$7), "", SUMIF(OUTPUT!C$20:M$20, "CLO2", OUTPUT!C239:M239) / OUTPUT!AL$7),
IF(AND('PRINTABLE (per grading)'!H$16="OUTPUT", 'PRINTABLE (per grading)'!B$13="Midterm"), IF(ISERROR(SUMIF(OUTPUT!O$20:Y$20, "CLO2", OUTPUT!O239:Y239) / OUTPUT!AM$7), "", SUMIF(OUTPUT!O$20:Y$20, "CLO2", OUTPUT!O239:Y239) / OUTPUT!AM$7),
IF(AND('PRINTABLE (per grading)'!H$16="OUTPUT", 'PRINTABLE (per grading)'!B$13="Final"), IF(ISERROR(SUMIF(OUTPUT!AA$20:AI$20, "CLO2", OUTPUT!AA239:AI239) / OUTPUT!AN$7), "", SUMIF(OUTPUT!AA$20:AI$20, "CLO2", OUTPUT!AA239:AI239) / OUTPUT!AN$7),
"")))))),"")</f>
        <v/>
      </c>
      <c r="U237" s="232" t="str">
        <f t="shared" si="101"/>
        <v/>
      </c>
      <c r="V237" s="233" t="str">
        <f t="shared" si="102"/>
        <v/>
      </c>
      <c r="W237" s="25" t="str">
        <f>IF(B237 &lt;&gt; "", IFERROR(IF(C$16 = "PRELIM", SUMIF('Database (LECTURE-RES-PRAC)'!D$14:AG$14, "CLO3", 'Database (LECTURE-RES-PRAC)'!D234:AG234) / 'Grade computation'!F$6, IF(C$16 = "MIDTERM", SUMIF('Database (LECTURE-RES-PRAC)'!AJ$14:BM$14, "CLO3", 'Database (LECTURE-RES-PRAC)'!AJ234:BM234) / 'Grade computation'!G$6, IF(C$16 = "FINAL", SUMIF('Database (LECTURE-RES-PRAC)'!BP$14:CS$14, "CLO3", 'Database (LECTURE-RES-PRAC)'!BP234:CS234) / 'Grade computation'!H$6,""))),""),"")</f>
        <v/>
      </c>
      <c r="X237" s="232" t="str">
        <f t="shared" si="103"/>
        <v/>
      </c>
      <c r="Y237" s="25" t="str">
        <f>IF(B237 &lt;&gt; "",IF(AND('PRINTABLE (per grading)'!H$16="EXAM", 'PRINTABLE (per grading)'!B$13="Prelim"), IF(ISERROR(SUMIF('Exam (LECTURE ONLY)'!D$20:M$20, "CLO3", 'Exam (LECTURE ONLY)'!D239:M239) / 'Exam (LECTURE ONLY)'!AL$8), "", SUMIF('Exam (LECTURE ONLY)'!D$20:M$20, "CLO3", 'Exam (LECTURE ONLY)'!D239:M239) /'Exam (LECTURE ONLY)'!AL$8),
IF(AND('PRINTABLE (per grading)'!H$16="EXAM", 'PRINTABLE (per grading)'!B$13="Midterm"), IF(ISERROR(SUMIF('Exam (LECTURE ONLY)'!O$20:X$20, "CLO3", 'Exam (LECTURE ONLY)'!O239:X239) / 'Exam (LECTURE ONLY)'!AM$8), "", SUMIF('Exam (LECTURE ONLY)'!O$20:X$20, "CLO3", 'Exam (LECTURE ONLY)'!O239:X239) / 'Exam (LECTURE ONLY)'!AM$8),
IF(AND('PRINTABLE (per grading)'!H$16="EXAM", 'PRINTABLE (per grading)'!B$13="Final"), IF(ISERROR(SUMIF('Exam (LECTURE ONLY)'!Z$20:AI$20, "CLO3", 'Exam (LECTURE ONLY)'!Z239:AI239) / 'Exam (LECTURE ONLY)'!AN$8), "", SUMIF('Exam (LECTURE ONLY)'!Z$20:AI$20, "CLO3", 'Exam (LECTURE ONLY)'!Z239:AI239) / 'Exam (LECTURE ONLY)'!AN$8),
IF(AND('PRINTABLE (per grading)'!H$16="OUTPUT", 'PRINTABLE (per grading)'!B$13="Prelim"), IF(ISERROR(SUMIF(OUTPUT!C$20:M$20, "CLO3", OUTPUT!C239:M239) / OUTPUT!AL$8), "", SUMIF(OUTPUT!C$20:M$20, "CLO3", OUTPUT!C239:M239) / OUTPUT!AL$8),
IF(AND('PRINTABLE (per grading)'!H$16="OUTPUT", 'PRINTABLE (per grading)'!B$13="Midterm"), IF(ISERROR(SUMIF(OUTPUT!O$20:Y$20, "CLO3", OUTPUT!O239:Y239) / OUTPUT!AM$8), "", SUMIF(OUTPUT!O$20:Y$20, "CLO3", OUTPUT!O239:Y239) / OUTPUT!AM$8),
IF(AND('PRINTABLE (per grading)'!H$16="OUTPUT", 'PRINTABLE (per grading)'!B$13="Final"), IF(ISERROR(SUMIF(OUTPUT!AA$20:AI$20, "CLO3", OUTPUT!AA239:AI239) / OUTPUT!AN$8), "", SUMIF(OUTPUT!AA$20:AI$20, "CLO3", OUTPUT!AA239:AI239) / OUTPUT!AN$8),
"" )))))),"")</f>
        <v/>
      </c>
      <c r="Z237" s="232" t="str">
        <f t="shared" si="104"/>
        <v/>
      </c>
      <c r="AA237" s="233" t="str">
        <f t="shared" si="105"/>
        <v/>
      </c>
      <c r="AB237" s="25" t="str">
        <f>IF(B237 &lt;&gt; "", IFERROR(IF(C$16 = "PRELIM", SUMIF('Database (LECTURE-RES-PRAC)'!D$14:AG$14, "CLO4", 'Database (LECTURE-RES-PRAC)'!D234:AG234) / 'Grade computation'!F$7, IF(C$16 = "MIDTERM", SUMIF('Database (LECTURE-RES-PRAC)'!AJ$14:BM$14, "CLO4", 'Database (LECTURE-RES-PRAC)'!AJ234:BM234) / 'Grade computation'!G$7, IF(C$16 = "FINAL", SUMIF('Database (LECTURE-RES-PRAC)'!BP$14:CS$14, "CLO4", 'Database (LECTURE-RES-PRAC)'!BP234:CS234) / 'Grade computation'!H$7,""))),""),"")</f>
        <v/>
      </c>
      <c r="AC237" s="232" t="str">
        <f t="shared" si="106"/>
        <v/>
      </c>
      <c r="AD237" s="25" t="str">
        <f>IF(B237 &lt;&gt; "",IF(AND('PRINTABLE (per grading)'!H$16="EXAM", 'PRINTABLE (per grading)'!B$13="Prelim"), IF(ISERROR(SUMIF('Exam (LECTURE ONLY)'!D$20:M$20, "CLO4", 'Exam (LECTURE ONLY)'!D239:M239) / 'Exam (LECTURE ONLY)'!AL$9), "", SUMIF('Exam (LECTURE ONLY)'!D$20:M$20, "CLO4", 'Exam (LECTURE ONLY)'!D239:M239) /'Exam (LECTURE ONLY)'!AL$9),
IF(AND('PRINTABLE (per grading)'!H$16="EXAM", 'PRINTABLE (per grading)'!B$13="Midterm"), IF(ISERROR(SUMIF('Exam (LECTURE ONLY)'!O$20:X$20, "CLO4", 'Exam (LECTURE ONLY)'!O239:X239) / 'Exam (LECTURE ONLY)'!AM$9), "", SUMIF('Exam (LECTURE ONLY)'!O$20:X$20, "CLO4", 'Exam (LECTURE ONLY)'!O239:X239) / 'Exam (LECTURE ONLY)'!AM$9),
IF(AND('PRINTABLE (per grading)'!H$16="EXAM", 'PRINTABLE (per grading)'!B$13="Final"), IF(ISERROR(SUMIF('Exam (LECTURE ONLY)'!Z$20:AI$20, "CLO4", 'Exam (LECTURE ONLY)'!Z239:AI239) / 'Exam (LECTURE ONLY)'!AN$9), "", SUMIF('Exam (LECTURE ONLY)'!Z$20:AI$20, "CLO4", 'Exam (LECTURE ONLY)'!Z239:AI239) / 'Exam (LECTURE ONLY)'!AN$9),
IF(AND('PRINTABLE (per grading)'!H$16="OUTPUT", 'PRINTABLE (per grading)'!B$13="Prelim"), IF(ISERROR(SUMIF(OUTPUT!C$20:M$20, "CLO4", OUTPUT!C239:M239) / OUTPUT!AL$9), "", SUMIF(OUTPUT!C$20:M$20, "CLO4", OUTPUT!C239:M239) / OUTPUT!AL$9),
IF(AND('PRINTABLE (per grading)'!H$16="OUTPUT", 'PRINTABLE (per grading)'!B$13="Midterm"), IF(ISERROR(SUMIF(OUTPUT!O$20:Y$20, "CLO4", OUTPUT!O239:Y239) / OUTPUT!AM$9), "", SUMIF(OUTPUT!O$20:Y$20, "CLO4", OUTPUT!O239:Y239) / OUTPUT!AM$9),
IF(AND('PRINTABLE (per grading)'!H$16="OUTPUT", 'PRINTABLE (per grading)'!B$13="Final"), IF(ISERROR(SUMIF(OUTPUT!AA$20:AI$20, "CLO4", OUTPUT!AA239:AI239) / OUTPUT!AN$9), "", SUMIF(OUTPUT!AA$20:AI$20, "CLO4", OUTPUT!AA239:AI239) / OUTPUT!AN$9),
"")))))),"")</f>
        <v/>
      </c>
      <c r="AE237" s="232" t="str">
        <f t="shared" si="107"/>
        <v/>
      </c>
      <c r="AF237" s="233" t="str">
        <f t="shared" si="108"/>
        <v/>
      </c>
      <c r="AG237" s="25" t="str">
        <f>IF(B237 &lt;&gt; "", IFERROR(IF(C$16 = "PRELIM", SUMIF('Database (LECTURE-RES-PRAC)'!D$14:AG$14, "CLO5", 'Database (LECTURE-RES-PRAC)'!D234:AG234) / 'Grade computation'!F$8, IF(C$16 = "MIDTERM", SUMIF('Database (LECTURE-RES-PRAC)'!AJ$14:BM$14, "CLO5", 'Database (LECTURE-RES-PRAC)'!AJ234:BM234) / 'Grade computation'!G$8, IF(C$16 = "FINAL", SUMIF('Database (LECTURE-RES-PRAC)'!BP$14:CS$14, "CLO5", 'Database (LECTURE-RES-PRAC)'!BP234:CS234) / 'Grade computation'!H$8,""))),""),"")</f>
        <v/>
      </c>
      <c r="AH237" s="232" t="str">
        <f t="shared" si="109"/>
        <v/>
      </c>
      <c r="AI237" s="25" t="str">
        <f>IF(B237 &lt;&gt; "",IF(AND('PRINTABLE (per grading)'!H$16="EXAM", 'PRINTABLE (per grading)'!B$13="Prelim"), IF(ISERROR(SUMIF('Exam (LECTURE ONLY)'!D$20:M$20, "CLO5", 'Exam (LECTURE ONLY)'!D239:M239) / 'Exam (LECTURE ONLY)'!AL$10), "", SUMIF('Exam (LECTURE ONLY)'!D$20:M$20, "CLO5", 'Exam (LECTURE ONLY)'!D239:M239) /'Exam (LECTURE ONLY)'!AL$10),
IF(AND('PRINTABLE (per grading)'!H$16="EXAM", 'PRINTABLE (per grading)'!B$13="Midterm"), IF(ISERROR(SUMIF('Exam (LECTURE ONLY)'!O$20:X$20, "CLO5", 'Exam (LECTURE ONLY)'!O239:X239) / 'Exam (LECTURE ONLY)'!AM$10), "", SUMIF('Exam (LECTURE ONLY)'!O$20:X$20, "CLO5", 'Exam (LECTURE ONLY)'!O239:X239) / 'Exam (LECTURE ONLY)'!AM$10),
IF(AND('PRINTABLE (per grading)'!H$16="EXAM", 'PRINTABLE (per grading)'!B$13="Final"), IF(ISERROR(SUMIF('Exam (LECTURE ONLY)'!Z$20:AI$20, "CLO5", 'Exam (LECTURE ONLY)'!Z239:AI239) / 'Exam (LECTURE ONLY)'!AN$10), "", SUMIF('Exam (LECTURE ONLY)'!Z$20:AI$20, "CLO5", 'Exam (LECTURE ONLY)'!Z239:AI239) / 'Exam (LECTURE ONLY)'!AN$10),
IF(AND('PRINTABLE (per grading)'!H$16="OUTPUT", 'PRINTABLE (per grading)'!B$13="Prelim"), IF(ISERROR(SUMIF(OUTPUT!C$20:M$20, "CLO5", OUTPUT!C239:M239) / OUTPUT!AL$10), "", SUMIF(OUTPUT!C$20:M$20, "CLO5", OUTPUT!C239:M239) / OUTPUT!AL$10),
IF(AND('PRINTABLE (per grading)'!H$16="OUTPUT", 'PRINTABLE (per grading)'!B$13="Midterm"), IF(ISERROR(SUMIF(OUTPUT!O$20:Y$20, "CLO5", OUTPUT!O239:Y239) / OUTPUT!AM$10), "", SUMIF(OUTPUT!O$20:Y$20, "CLO5", OUTPUT!O239:Y239) / OUTPUT!AM$10),
IF(AND('PRINTABLE (per grading)'!H$16="OUTPUT", 'PRINTABLE (per grading)'!B$13="Final"), IF(ISERROR(SUMIF(OUTPUT!AA$20:AI$20, "CLO5", OUTPUT!AA239:AI239) / OUTPUT!AN$10), "", SUMIF(OUTPUT!AA$20:AI$20, "CLO5", OUTPUT!AA239:AI239) / OUTPUT!AN$10),
"")))))),"")</f>
        <v/>
      </c>
      <c r="AJ237" s="232" t="str">
        <f t="shared" si="110"/>
        <v/>
      </c>
      <c r="AK237" s="233" t="str">
        <f t="shared" si="111"/>
        <v/>
      </c>
      <c r="AL237" s="25" t="str">
        <f>IF(B237 &lt;&gt; "", IFERROR(IF(C$16 = "PRELIM", SUMIF('Database (LECTURE-RES-PRAC)'!D$14:AG$14, "CLO6", 'Database (LECTURE-RES-PRAC)'!D234:AG234) / 'Grade computation'!F$9, IF(C$16 = "MIDTERM", SUMIF('Database (LECTURE-RES-PRAC)'!AJ$14:BM$14, "CLO6", 'Database (LECTURE-RES-PRAC)'!AJ234:BM234) / 'Grade computation'!G$9, IF(C$16 = "FINAL", SUMIF('Database (LECTURE-RES-PRAC)'!BP$14:CS$14, "CLO6", 'Database (LECTURE-RES-PRAC)'!BP234:CS234) / 'Grade computation'!H$9,""))),""),"")</f>
        <v/>
      </c>
      <c r="AM237" s="232" t="str">
        <f t="shared" si="112"/>
        <v/>
      </c>
      <c r="AN237" s="25" t="str">
        <f>IF(B237 &lt;&gt; "",IF(AND('PRINTABLE (per grading)'!H$16="EXAM", 'PRINTABLE (per grading)'!B$13="Prelim"), IF(ISERROR(SUMIF('Exam (LECTURE ONLY)'!D$20:M$20, "CLO6", 'Exam (LECTURE ONLY)'!D239:M239) / 'Exam (LECTURE ONLY)'!AL$11), "", SUMIF('Exam (LECTURE ONLY)'!D$20:M$20, "CLO6", 'Exam (LECTURE ONLY)'!D239:M239) /'Exam (LECTURE ONLY)'!AL$11),
IF(AND('PRINTABLE (per grading)'!H$16="EXAM", 'PRINTABLE (per grading)'!B$13="Midterm"), IF(ISERROR(SUMIF('Exam (LECTURE ONLY)'!O$20:X$20, "CLO6", 'Exam (LECTURE ONLY)'!O239:X239) / 'Exam (LECTURE ONLY)'!AM$11), "", SUMIF('Exam (LECTURE ONLY)'!O$20:X$20, "CLO6", 'Exam (LECTURE ONLY)'!O239:X239) / 'Exam (LECTURE ONLY)'!AM$11),
IF(AND('PRINTABLE (per grading)'!H$16="EXAM", 'PRINTABLE (per grading)'!B$13="Final"), IF(ISERROR(SUMIF('Exam (LECTURE ONLY)'!Z$20:AI$20, "CLO6", 'Exam (LECTURE ONLY)'!Z239:AI239) / 'Exam (LECTURE ONLY)'!AN$11), "", SUMIF('Exam (LECTURE ONLY)'!Z$20:AI$20, "CLO6", 'Exam (LECTURE ONLY)'!Z239:AI239) / 'Exam (LECTURE ONLY)'!AN$11),
IF(AND('PRINTABLE (per grading)'!H$16="OUTPUT", 'PRINTABLE (per grading)'!B$13="Prelim"), IF(ISERROR(SUMIF(OUTPUT!C$20:M$20, "CLO6", OUTPUT!C239:M239) / OUTPUT!AL$11), "", SUMIF(OUTPUT!C$20:M$20, "CLO6", OUTPUT!C239:M239) / OUTPUT!AL$11),
IF(AND('PRINTABLE (per grading)'!H$16="OUTPUT", 'PRINTABLE (per grading)'!B$13="Midterm"), IF(ISERROR(SUMIF(OUTPUT!O$20:Y$20, "CLO6", OUTPUT!O239:Y239) / OUTPUT!AM$11), "", SUMIF(OUTPUT!O$20:Y$20, "CLO6", OUTPUT!O239:Y239) / OUTPUT!AM$11),
IF(AND('PRINTABLE (per grading)'!H$16="OUTPUT", 'PRINTABLE (per grading)'!B$13="Final"), IF(ISERROR(SUMIF(OUTPUT!AA$20:AI$20, "CLO6", OUTPUT!AA239:AI239) / OUTPUT!AN$11), "", SUMIF(OUTPUT!AA$20:AI$20, "CLO6", OUTPUT!AA239:AI239) / OUTPUT!AN$11),
"")))))),"")</f>
        <v/>
      </c>
      <c r="AO237" s="232" t="str">
        <f t="shared" si="113"/>
        <v/>
      </c>
      <c r="AP237" s="233" t="str">
        <f t="shared" si="114"/>
        <v/>
      </c>
      <c r="AQ237" s="25" t="str">
        <f>IF(B237 &lt;&gt; "", IFERROR(IF(C$16 = "PRELIM", SUMIF('Database (LECTURE-RES-PRAC)'!D$14:AG$14, "CLO7", 'Database (LECTURE-RES-PRAC)'!D234:AG234) / 'Grade computation'!F$10, IF(C$16 = "MIDTERM", SUMIF('Database (LECTURE-RES-PRAC)'!AJ$14:BM$14, "CLO7", 'Database (LECTURE-RES-PRAC)'!AJ234:BM234) / 'Grade computation'!G$10, IF(C$16 = "FINAL", SUMIF('Database (LECTURE-RES-PRAC)'!BP$14:CS$14, "CLO7", 'Database (LECTURE-RES-PRAC)'!BP234:CS234) / 'Grade computation'!H$10,""))),""),"")</f>
        <v/>
      </c>
      <c r="AR237" s="232" t="str">
        <f t="shared" si="115"/>
        <v/>
      </c>
      <c r="AS237" s="25" t="str">
        <f>IF(B237 &lt;&gt; "",IF(AND('PRINTABLE (per grading)'!H$16="EXAM", 'PRINTABLE (per grading)'!B$13="Prelim"), IF(ISERROR(SUMIF('Exam (LECTURE ONLY)'!D$20:M$20, "CLO7", 'Exam (LECTURE ONLY)'!D239:M239) / 'Exam (LECTURE ONLY)'!AL$12), "", SUMIF('Exam (LECTURE ONLY)'!D$20:M$20, "CLO7", 'Exam (LECTURE ONLY)'!D239:M239) /'Exam (LECTURE ONLY)'!AL$12),
IF(AND('PRINTABLE (per grading)'!H$16="EXAM", 'PRINTABLE (per grading)'!B$13="Midterm"), IF(ISERROR(SUMIF('Exam (LECTURE ONLY)'!O$20:X$20, "CLO7", 'Exam (LECTURE ONLY)'!O239:X239) / 'Exam (LECTURE ONLY)'!AM$12), "", SUMIF('Exam (LECTURE ONLY)'!O$20:X$20, "CLO7", 'Exam (LECTURE ONLY)'!O239:X239) / 'Exam (LECTURE ONLY)'!AM$12),
IF(AND('PRINTABLE (per grading)'!H$16="EXAM", 'PRINTABLE (per grading)'!B$13="Final"), IF(ISERROR(SUMIF('Exam (LECTURE ONLY)'!Z$20:AI$20, "CLO7", 'Exam (LECTURE ONLY)'!Z239:AI239) / 'Exam (LECTURE ONLY)'!AN$12), "", SUMIF('Exam (LECTURE ONLY)'!Z$20:AI$20, "CLO7", 'Exam (LECTURE ONLY)'!Z239:AI239) / 'Exam (LECTURE ONLY)'!AN$12),
IF(AND('PRINTABLE (per grading)'!H$16="OUTPUT", 'PRINTABLE (per grading)'!B$13="Prelim"), IF(ISERROR(SUMIF(OUTPUT!C$20:M$20, "CLO7", OUTPUT!C239:M239) / OUTPUT!AL$12), "", SUMIF(OUTPUT!C$20:M$20, "CLO7", OUTPUT!C239:M239) / OUTPUT!AL$12),
IF(AND('PRINTABLE (per grading)'!H$16="OUTPUT", 'PRINTABLE (per grading)'!B$13="Midterm"), IF(ISERROR(SUMIF(OUTPUT!O$20:Y$20, "CLO7", OUTPUT!O239:Y239) / OUTPUT!AM$12), "", SUMIF(OUTPUT!O$20:Y$20, "CLO7", OUTPUT!O239:Y239) / OUTPUT!AM$12),
IF(AND('PRINTABLE (per grading)'!H$16="OUTPUT", 'PRINTABLE (per grading)'!B$13="Final"), IF(ISERROR(SUMIF(OUTPUT!AA$20:AI$20, "CLO7", OUTPUT!AA239:AI239) / OUTPUT!AN$12), "", SUMIF(OUTPUT!AA$20:AI$20, "CLO7", OUTPUT!AA239:AI239) / OUTPUT!AN$12),
"")))))),"")</f>
        <v/>
      </c>
      <c r="AT237" s="232" t="str">
        <f t="shared" si="116"/>
        <v/>
      </c>
      <c r="AU237" s="233" t="str">
        <f t="shared" si="117"/>
        <v/>
      </c>
      <c r="AV237" s="25" t="str">
        <f>IF(B237 &lt;&gt; "", IFERROR(IF(C$16 = "PRELIM", SUMIF('Database (LECTURE-RES-PRAC)'!D$14:AG$14, "CLO8", 'Database (LECTURE-RES-PRAC)'!D234:AG234) / 'Grade computation'!F$11, IF(C$16 = "MIDTERM", SUMIF('Database (LECTURE-RES-PRAC)'!AJ$14:BM$14, "CLO8", 'Database (LECTURE-RES-PRAC)'!AJ234:BM234) / 'Grade computation'!G$11, IF(C$16 = "FINAL", SUMIF('Database (LECTURE-RES-PRAC)'!BP$14:CS$14, "CLO8", 'Database (LECTURE-RES-PRAC)'!BP234:CS234) / 'Grade computation'!H$11,""))),""),"")</f>
        <v/>
      </c>
      <c r="AW237" s="232" t="str">
        <f t="shared" si="118"/>
        <v/>
      </c>
      <c r="AX237" s="25" t="str">
        <f>IF(B237 &lt;&gt; "",IF(AND('PRINTABLE (per grading)'!H$16="EXAM", 'PRINTABLE (per grading)'!B$13="Prelim"), IF(ISERROR(SUMIF('Exam (LECTURE ONLY)'!D$20:M$20, "CLO8", 'Exam (LECTURE ONLY)'!D239:M239) / 'Exam (LECTURE ONLY)'!AL$13), "", SUMIF('Exam (LECTURE ONLY)'!D$20:M$20, "CLO8", 'Exam (LECTURE ONLY)'!D239:M239) /'Exam (LECTURE ONLY)'!AL$13),
IF(AND('PRINTABLE (per grading)'!H$16="EXAM", 'PRINTABLE (per grading)'!B$13="Midterm"), IF(ISERROR(SUMIF('Exam (LECTURE ONLY)'!O$20:X$20, "CLO8", 'Exam (LECTURE ONLY)'!O239:X239) / 'Exam (LECTURE ONLY)'!AM$13), "", SUMIF('Exam (LECTURE ONLY)'!O$20:X$20, "CLO8", 'Exam (LECTURE ONLY)'!O239:X239) / 'Exam (LECTURE ONLY)'!AM$13),
IF(AND('PRINTABLE (per grading)'!H$16="EXAM", 'PRINTABLE (per grading)'!B$13="Final"), IF(ISERROR(SUMIF('Exam (LECTURE ONLY)'!Z$20:AI$20, "CLO8", 'Exam (LECTURE ONLY)'!Z239:AI239) / 'Exam (LECTURE ONLY)'!AN$13), "", SUMIF('Exam (LECTURE ONLY)'!Z$20:AI$20, "CLO8", 'Exam (LECTURE ONLY)'!Z239:AI239) / 'Exam (LECTURE ONLY)'!AN$13),
IF(AND('PRINTABLE (per grading)'!H$16="OUTPUT", 'PRINTABLE (per grading)'!B$13="Prelim"), IF(ISERROR(SUMIF(OUTPUT!C$20:M$20, "CLO8", OUTPUT!C239:M239) / OUTPUT!AL$13), "", SUMIF(OUTPUT!C$20:M$20, "CLO8", OUTPUT!C239:M239) / OUTPUT!AL$13),
IF(AND('PRINTABLE (per grading)'!H$16="OUTPUT", 'PRINTABLE (per grading)'!B$13="Midterm"), IF(ISERROR(SUMIF(OUTPUT!O$20:Y$20, "CLO8", OUTPUT!O239:Y239) / OUTPUT!AM$13), "", SUMIF(OUTPUT!O$20:Y$20, "CLO8", OUTPUT!O239:Y239) / OUTPUT!AM$13),
IF(AND('PRINTABLE (per grading)'!H$16="OUTPUT", 'PRINTABLE (per grading)'!B$13="Final"), IF(ISERROR(SUMIF(OUTPUT!AA$20:AI$20, "CLO8", OUTPUT!AA239:AI239) / OUTPUT!AN$13), "", SUMIF(OUTPUT!AA$20:AI$20, "CLO8", OUTPUT!AA239:AI239) / OUTPUT!AN$13),
"")))))),"")</f>
        <v/>
      </c>
      <c r="AY237" s="232" t="str">
        <f t="shared" si="119"/>
        <v/>
      </c>
      <c r="AZ237" s="233" t="str">
        <f t="shared" si="120"/>
        <v/>
      </c>
      <c r="BA237" s="25" t="str">
        <f>IF(B237 &lt;&gt; "", IFERROR(IF(C$16 = "PRELIM", SUMIF('Database (LECTURE-RES-PRAC)'!D$14:AG$14, "CLO9", 'Database (LECTURE-RES-PRAC)'!D234:AG234) / 'Grade computation'!F$12, IF(C$16 = "MIDTERM", SUMIF('Database (LECTURE-RES-PRAC)'!AJ$14:BM$14, "CLO9", 'Database (LECTURE-RES-PRAC)'!AJ234:BM234) / 'Grade computation'!G$12, IF(C$16 = "FINAL", SUMIF('Database (LECTURE-RES-PRAC)'!BP$14:CS$14, "CLO9", 'Database (LECTURE-RES-PRAC)'!BP234:CS234) / 'Grade computation'!H$12,""))),""),"")</f>
        <v/>
      </c>
      <c r="BB237" s="232" t="str">
        <f t="shared" si="121"/>
        <v/>
      </c>
      <c r="BC237" s="25" t="str">
        <f>IF(B237 &lt;&gt; "",IF(AND('PRINTABLE (per grading)'!H$16="EXAM", 'PRINTABLE (per grading)'!B$13="Prelim"), IF(ISERROR(SUMIF('Exam (LECTURE ONLY)'!D$20:M$20, "CLO9", 'Exam (LECTURE ONLY)'!D239:M239) / 'Exam (LECTURE ONLY)'!AL$14), "", SUMIF('Exam (LECTURE ONLY)'!D$20:M$20, "CLO9", 'Exam (LECTURE ONLY)'!D239:M239) /'Exam (LECTURE ONLY)'!AL$14),
IF(AND('PRINTABLE (per grading)'!H$16="EXAM", 'PRINTABLE (per grading)'!B$13="Midterm"), IF(ISERROR(SUMIF('Exam (LECTURE ONLY)'!O$20:X$20, "CLO9", 'Exam (LECTURE ONLY)'!O239:X239) / 'Exam (LECTURE ONLY)'!AM$14), "", SUMIF('Exam (LECTURE ONLY)'!O$20:X$20, "CLO9", 'Exam (LECTURE ONLY)'!O239:X239) / 'Exam (LECTURE ONLY)'!AM$14),
IF(AND('PRINTABLE (per grading)'!H$16="EXAM", 'PRINTABLE (per grading)'!B$13="Final"), IF(ISERROR(SUMIF('Exam (LECTURE ONLY)'!Z$20:AI$20, "CLO9", 'Exam (LECTURE ONLY)'!Z239:AI239) / 'Exam (LECTURE ONLY)'!AN$14), "", SUMIF('Exam (LECTURE ONLY)'!Z$20:AI$20, "CLO9", 'Exam (LECTURE ONLY)'!Z239:AI239) / 'Exam (LECTURE ONLY)'!AN$14),
IF(AND('PRINTABLE (per grading)'!H$16="OUTPUT", 'PRINTABLE (per grading)'!B$13="Prelim"), IF(ISERROR(SUMIF(OUTPUT!C$20:M$20, "CLO9", OUTPUT!C239:M239) / OUTPUT!AL$14), "", SUMIF(OUTPUT!C$20:M$20, "CLO9", OUTPUT!C239:M239) / OUTPUT!AL$14),
IF(AND('PRINTABLE (per grading)'!H$16="OUTPUT", 'PRINTABLE (per grading)'!B$13="Midterm"), IF(ISERROR(SUMIF(OUTPUT!O$20:Y$20, "CLO9", OUTPUT!O239:Y239) / OUTPUT!AM$14), "", SUMIF(OUTPUT!O$20:Y$20, "CLO9", OUTPUT!O239:Y239) / OUTPUT!AM$14),
IF(AND('PRINTABLE (per grading)'!H$16="OUTPUT", 'PRINTABLE (per grading)'!B$13="Final"), IF(ISERROR(SUMIF(OUTPUT!AA$20:AI$20, "CLO9", OUTPUT!AA239:AI239) / OUTPUT!AN$14), "", SUMIF(OUTPUT!AA$20:AI$20, "CLO9", OUTPUT!AA239:AI239) / OUTPUT!AN$14),
"")))))),"")</f>
        <v/>
      </c>
      <c r="BD237" s="232" t="str">
        <f t="shared" si="122"/>
        <v/>
      </c>
      <c r="BE237" s="233" t="str">
        <f t="shared" si="123"/>
        <v/>
      </c>
      <c r="BF237" s="25" t="str">
        <f>IF(B237 &lt;&gt; "", IFERROR(IF(C$16 = "PRELIM", SUMIF('Database (LECTURE-RES-PRAC)'!D$14:AG$14, "CLO10", 'Database (LECTURE-RES-PRAC)'!D234:AG234) / 'Grade computation'!F$13, IF(C$16 = "MIDTERM", SUMIF('Database (LECTURE-RES-PRAC)'!AJ$14:BM$14, "CLO10", 'Database (LECTURE-RES-PRAC)'!AJ234:BM234) / 'Grade computation'!G$13, IF(C$16 = "FINAL", SUMIF('Database (LECTURE-RES-PRAC)'!BP$14:CS$14, "CLO10", 'Database (LECTURE-RES-PRAC)'!BP234:CS234) / 'Grade computation'!H$13,""))),""),"")</f>
        <v/>
      </c>
      <c r="BG237" s="232" t="str">
        <f t="shared" si="124"/>
        <v/>
      </c>
      <c r="BH237" s="25" t="str">
        <f>IF(B237 &lt;&gt; "",IF(AND('PRINTABLE (per grading)'!H$16="EXAM", 'PRINTABLE (per grading)'!B$13="Prelim"), IF(ISERROR(SUMIF('Exam (LECTURE ONLY)'!D$20:M$20, "CLO10", 'Exam (LECTURE ONLY)'!D239:M239) / 'Exam (LECTURE ONLY)'!AL$15), "", SUMIF('Exam (LECTURE ONLY)'!D$20:M$20, "CLO10", 'Exam (LECTURE ONLY)'!D239:M239) /'Exam (LECTURE ONLY)'!AL$15),
IF(AND('PRINTABLE (per grading)'!H$16="EXAM", 'PRINTABLE (per grading)'!B$13="Midterm"), IF(ISERROR(SUMIF('Exam (LECTURE ONLY)'!O$20:X$20, "CLO10", 'Exam (LECTURE ONLY)'!O239:X239) / 'Exam (LECTURE ONLY)'!AM$15), "", SUMIF('Exam (LECTURE ONLY)'!O$20:X$20, "CLO10", 'Exam (LECTURE ONLY)'!O239:X239) / 'Exam (LECTURE ONLY)'!AM$15),
IF(AND('PRINTABLE (per grading)'!H$16="EXAM", 'PRINTABLE (per grading)'!B$13="Final"), IF(ISERROR(SUMIF('Exam (LECTURE ONLY)'!Z$20:AI$20, "CLO10", 'Exam (LECTURE ONLY)'!Z239:AI239) / 'Exam (LECTURE ONLY)'!AN$15), "", SUMIF('Exam (LECTURE ONLY)'!Z$20:AI$20, "CLO10", 'Exam (LECTURE ONLY)'!Z239:AI239) / 'Exam (LECTURE ONLY)'!AN$15),
IF(AND('PRINTABLE (per grading)'!H$16="OUTPUT", 'PRINTABLE (per grading)'!B$13="Prelim"), IF(ISERROR(SUMIF(OUTPUT!C$20:M$20, "CLO10", OUTPUT!C239:M239) / OUTPUT!AL$15), "", SUMIF(OUTPUT!C$20:M$20, "CLO10", OUTPUT!C239:M239) / OUTPUT!AL$15),
IF(AND('PRINTABLE (per grading)'!H$16="OUTPUT", 'PRINTABLE (per grading)'!B$13="Midterm"), IF(ISERROR(SUMIF(OUTPUT!O$20:Y$20, "CLO10", OUTPUT!O239:Y239) / OUTPUT!AM$15), "", SUMIF(OUTPUT!O$20:Y$20, "CLO10", OUTPUT!O239:Y239) / OUTPUT!AM$15),
IF(AND('PRINTABLE (per grading)'!H$16="OUTPUT", 'PRINTABLE (per grading)'!B$13="Final"), IF(ISERROR(SUMIF(OUTPUT!AA$20:AI$20, "CLO10", OUTPUT!AA239:AI239) / OUTPUT!AN$15), "", SUMIF(OUTPUT!AA$20:AI$20, "CLO10", OUTPUT!AA239:AI239) / OUTPUT!AN$15),
"")))))),"")</f>
        <v/>
      </c>
      <c r="BI237" s="232" t="str">
        <f t="shared" si="125"/>
        <v/>
      </c>
      <c r="BJ237" s="233" t="str">
        <f t="shared" si="126"/>
        <v/>
      </c>
      <c r="BK237" s="2"/>
    </row>
    <row r="238" spans="1:63" ht="20.100000000000001" customHeight="1">
      <c r="A238" s="212" t="str">
        <f>IF(ISBLANK('Database (LECTURE-RES-PRAC)'!A235),"",'Database (LECTURE-RES-PRAC)'!A235)</f>
        <v/>
      </c>
      <c r="B238" s="213" t="str">
        <f>IF(ISBLANK('Database (LECTURE-RES-PRAC)'!B235),"",'Database (LECTURE-RES-PRAC)'!B235)</f>
        <v/>
      </c>
      <c r="C238" s="134" t="str">
        <f>IF(B238&lt;&gt;"",IF(C$16="PRELIM",'Grade computation'!C238, IF(C$16="MIDTERM",'Grade computation'!K238, IF(C$16="FINAL",'Grade computation'!S238,""))),"")</f>
        <v/>
      </c>
      <c r="D238" s="135" t="str">
        <f t="shared" si="1"/>
        <v/>
      </c>
      <c r="E238" s="134" t="str">
        <f>IF(B238&lt;&gt;"", IF(C$16="PRELIM",'Grade computation'!E238, IF(C$16="MIDTERM",'Grade computation'!M238, IF(C$16="FINAL",'Grade computation'!U238,""))),"")</f>
        <v/>
      </c>
      <c r="F238" s="136" t="str">
        <f t="shared" si="2"/>
        <v/>
      </c>
      <c r="G238" s="137" t="str">
        <f t="shared" si="3"/>
        <v/>
      </c>
      <c r="H238" s="207" t="str">
        <f>IF(B238&lt;&gt;"",IF(C$16="PRELIM", 'Grade computation'!H238, IF(C$16="MIDTERM", 'Grade computation'!P238, IF(C$16="FINAL",'Grade computation'!X238, ""))),"")</f>
        <v/>
      </c>
      <c r="I238" s="137" t="str">
        <f t="shared" si="4"/>
        <v/>
      </c>
      <c r="J238" s="139" t="str">
        <f t="shared" si="5"/>
        <v/>
      </c>
      <c r="K238" s="377" t="str">
        <f t="shared" si="6"/>
        <v/>
      </c>
      <c r="L238" s="434"/>
      <c r="M238" s="25" t="str">
        <f>IF(B238 &lt;&gt; "", IFERROR(IF(C$16 = "PRELIM", SUMIF('Database (LECTURE-RES-PRAC)'!D$14:AG$14, "CLO1", 'Database (LECTURE-RES-PRAC)'!D235:AG235) / 'Grade computation'!F$4, IF(C$16 = "MIDTERM", SUMIF('Database (LECTURE-RES-PRAC)'!AJ$14:BM$14, "CLO1", 'Database (LECTURE-RES-PRAC)'!AJ235:BM235) / 'Grade computation'!G$4, IF(C$16 = "FINAL", SUMIF('Database (LECTURE-RES-PRAC)'!BP$14:CS$14, "CLO1", 'Database (LECTURE-RES-PRAC)'!BP235:CS235) / 'Grade computation'!H$4,""))),""),"")</f>
        <v/>
      </c>
      <c r="N238" s="232" t="str">
        <f t="shared" si="97"/>
        <v/>
      </c>
      <c r="O238" s="25" t="str">
        <f>IF(B238 &lt;&gt; "",IF(AND('PRINTABLE (per grading)'!H$16="EXAM", 'PRINTABLE (per grading)'!B$13="Prelim"), IF(ISERROR(SUMIF('Exam (LECTURE ONLY)'!D$20:M$20, "CLO1", 'Exam (LECTURE ONLY)'!D240:M240) / 'Exam (LECTURE ONLY)'!AL$6), "", SUMIF('Exam (LECTURE ONLY)'!D$20:M$20, "CLO1", 'Exam (LECTURE ONLY)'!D240:M240) /'Exam (LECTURE ONLY)'!AL$6),
IF(AND('PRINTABLE (per grading)'!H$16="EXAM", 'PRINTABLE (per grading)'!B$13="Midterm"), IF(ISERROR(SUMIF('Exam (LECTURE ONLY)'!O$20:X$20, "CLO1", 'Exam (LECTURE ONLY)'!O240:X240) / 'Exam (LECTURE ONLY)'!AM$6), "", SUMIF('Exam (LECTURE ONLY)'!O$20:X$20, "CLO1", 'Exam (LECTURE ONLY)'!O240:X240) / 'Exam (LECTURE ONLY)'!AM$6),
IF(AND('PRINTABLE (per grading)'!H$16="EXAM", 'PRINTABLE (per grading)'!B$13="Final"), IF(ISERROR(SUMIF('Exam (LECTURE ONLY)'!Z$20:AI$20, "CLO1", 'Exam (LECTURE ONLY)'!Z240:AI240) / 'Exam (LECTURE ONLY)'!AN$6), "", SUMIF('Exam (LECTURE ONLY)'!Z$20:AI$20, "CLO1", 'Exam (LECTURE ONLY)'!Z240:AI240) / 'Exam (LECTURE ONLY)'!AN$6),
IF(AND('PRINTABLE (per grading)'!H$16="OUTPUT", 'PRINTABLE (per grading)'!B$13="Prelim"), IF(ISERROR(SUMIF(OUTPUT!C$20:M$20, "CLO1", OUTPUT!C240:M240) / OUTPUT!AL$6), "", SUMIF(OUTPUT!C$20:M$20, "CLO1", OUTPUT!C240:M240) / OUTPUT!AL$6),
IF(AND('PRINTABLE (per grading)'!H$16="OUTPUT", 'PRINTABLE (per grading)'!B$13="Midterm"), IF(ISERROR(SUMIF(OUTPUT!O$20:Y$20, "CLO1", OUTPUT!O240:Y240) / OUTPUT!AM$6), "", SUMIF(OUTPUT!O$20:Y$20, "CLO1", OUTPUT!O240:Y240) / OUTPUT!AM$6),
IF(AND('PRINTABLE (per grading)'!H$16="OUTPUT", 'PRINTABLE (per grading)'!B$13="Final"), IF(ISERROR(SUMIF(OUTPUT!AA$20:AI$20, "CLO1", OUTPUT!AA240:AI240) / OUTPUT!AN$6), "", SUMIF(OUTPUT!AA$20:AI$20, "CLO1", OUTPUT!AA240:AI240) / OUTPUT!AN$6),
"")))))),"")</f>
        <v/>
      </c>
      <c r="P238" s="232" t="str">
        <f t="shared" si="98"/>
        <v/>
      </c>
      <c r="Q238" s="233" t="str">
        <f t="shared" si="99"/>
        <v/>
      </c>
      <c r="R238" s="25" t="str">
        <f>IF(B238 &lt;&gt; "", IFERROR(IF(C$16 = "PRELIM", SUMIF('Database (LECTURE-RES-PRAC)'!D$14:AG$14, "CLO2", 'Database (LECTURE-RES-PRAC)'!D235:AG235) / 'Grade computation'!F$5, IF(C$16 = "MIDTERM", SUMIF('Database (LECTURE-RES-PRAC)'!AJ$14:BM$14, "CLO2", 'Database (LECTURE-RES-PRAC)'!AJ235:BM235) / 'Grade computation'!G$5, IF(C$16 = "FINAL", SUMIF('Database (LECTURE-RES-PRAC)'!BP$14:CS$14, "CLO2", 'Database (LECTURE-RES-PRAC)'!BP235:CS235) / 'Grade computation'!H$5,""))),""),"")</f>
        <v/>
      </c>
      <c r="S238" s="232" t="str">
        <f t="shared" si="100"/>
        <v/>
      </c>
      <c r="T238" s="25" t="str">
        <f>IF(B238 &lt;&gt; "",IF(AND('PRINTABLE (per grading)'!H$16="EXAM", 'PRINTABLE (per grading)'!B$13="Prelim"), IF(ISERROR(SUMIF('Exam (LECTURE ONLY)'!D$20:M$20, "CLO2", 'Exam (LECTURE ONLY)'!D240:M240) / 'Exam (LECTURE ONLY)'!AL$7), "", SUMIF('Exam (LECTURE ONLY)'!D$20:M$20, "CLO2", 'Exam (LECTURE ONLY)'!D240:M240) /'Exam (LECTURE ONLY)'!AL$7),
IF(AND('PRINTABLE (per grading)'!H$16="EXAM", 'PRINTABLE (per grading)'!B$13="Midterm"), IF(ISERROR(SUMIF('Exam (LECTURE ONLY)'!O$20:X$20, "CLO2", 'Exam (LECTURE ONLY)'!O240:X240) / 'Exam (LECTURE ONLY)'!AM$7), "", SUMIF('Exam (LECTURE ONLY)'!O$20:X$20, "CLO2", 'Exam (LECTURE ONLY)'!O240:X240) / 'Exam (LECTURE ONLY)'!AM$7),
IF(AND('PRINTABLE (per grading)'!H$16="EXAM", 'PRINTABLE (per grading)'!B$13="Final"), IF(ISERROR(SUMIF('Exam (LECTURE ONLY)'!Z$20:AI$20, "CLO2", 'Exam (LECTURE ONLY)'!Z240:AI240) / 'Exam (LECTURE ONLY)'!AN$7), "", SUMIF('Exam (LECTURE ONLY)'!Z$20:AI$20, "CLO2", 'Exam (LECTURE ONLY)'!Z240:AI240) / 'Exam (LECTURE ONLY)'!AN$7),
IF(AND('PRINTABLE (per grading)'!H$16="OUTPUT", 'PRINTABLE (per grading)'!B$13="Prelim"), IF(ISERROR(SUMIF(OUTPUT!C$20:M$20, "CLO2", OUTPUT!C240:M240) / OUTPUT!AL$7), "", SUMIF(OUTPUT!C$20:M$20, "CLO2", OUTPUT!C240:M240) / OUTPUT!AL$7),
IF(AND('PRINTABLE (per grading)'!H$16="OUTPUT", 'PRINTABLE (per grading)'!B$13="Midterm"), IF(ISERROR(SUMIF(OUTPUT!O$20:Y$20, "CLO2", OUTPUT!O240:Y240) / OUTPUT!AM$7), "", SUMIF(OUTPUT!O$20:Y$20, "CLO2", OUTPUT!O240:Y240) / OUTPUT!AM$7),
IF(AND('PRINTABLE (per grading)'!H$16="OUTPUT", 'PRINTABLE (per grading)'!B$13="Final"), IF(ISERROR(SUMIF(OUTPUT!AA$20:AI$20, "CLO2", OUTPUT!AA240:AI240) / OUTPUT!AN$7), "", SUMIF(OUTPUT!AA$20:AI$20, "CLO2", OUTPUT!AA240:AI240) / OUTPUT!AN$7),
"")))))),"")</f>
        <v/>
      </c>
      <c r="U238" s="232" t="str">
        <f t="shared" si="101"/>
        <v/>
      </c>
      <c r="V238" s="233" t="str">
        <f t="shared" si="102"/>
        <v/>
      </c>
      <c r="W238" s="25" t="str">
        <f>IF(B238 &lt;&gt; "", IFERROR(IF(C$16 = "PRELIM", SUMIF('Database (LECTURE-RES-PRAC)'!D$14:AG$14, "CLO3", 'Database (LECTURE-RES-PRAC)'!D235:AG235) / 'Grade computation'!F$6, IF(C$16 = "MIDTERM", SUMIF('Database (LECTURE-RES-PRAC)'!AJ$14:BM$14, "CLO3", 'Database (LECTURE-RES-PRAC)'!AJ235:BM235) / 'Grade computation'!G$6, IF(C$16 = "FINAL", SUMIF('Database (LECTURE-RES-PRAC)'!BP$14:CS$14, "CLO3", 'Database (LECTURE-RES-PRAC)'!BP235:CS235) / 'Grade computation'!H$6,""))),""),"")</f>
        <v/>
      </c>
      <c r="X238" s="232" t="str">
        <f t="shared" si="103"/>
        <v/>
      </c>
      <c r="Y238" s="25" t="str">
        <f>IF(B238 &lt;&gt; "",IF(AND('PRINTABLE (per grading)'!H$16="EXAM", 'PRINTABLE (per grading)'!B$13="Prelim"), IF(ISERROR(SUMIF('Exam (LECTURE ONLY)'!D$20:M$20, "CLO3", 'Exam (LECTURE ONLY)'!D240:M240) / 'Exam (LECTURE ONLY)'!AL$8), "", SUMIF('Exam (LECTURE ONLY)'!D$20:M$20, "CLO3", 'Exam (LECTURE ONLY)'!D240:M240) /'Exam (LECTURE ONLY)'!AL$8),
IF(AND('PRINTABLE (per grading)'!H$16="EXAM", 'PRINTABLE (per grading)'!B$13="Midterm"), IF(ISERROR(SUMIF('Exam (LECTURE ONLY)'!O$20:X$20, "CLO3", 'Exam (LECTURE ONLY)'!O240:X240) / 'Exam (LECTURE ONLY)'!AM$8), "", SUMIF('Exam (LECTURE ONLY)'!O$20:X$20, "CLO3", 'Exam (LECTURE ONLY)'!O240:X240) / 'Exam (LECTURE ONLY)'!AM$8),
IF(AND('PRINTABLE (per grading)'!H$16="EXAM", 'PRINTABLE (per grading)'!B$13="Final"), IF(ISERROR(SUMIF('Exam (LECTURE ONLY)'!Z$20:AI$20, "CLO3", 'Exam (LECTURE ONLY)'!Z240:AI240) / 'Exam (LECTURE ONLY)'!AN$8), "", SUMIF('Exam (LECTURE ONLY)'!Z$20:AI$20, "CLO3", 'Exam (LECTURE ONLY)'!Z240:AI240) / 'Exam (LECTURE ONLY)'!AN$8),
IF(AND('PRINTABLE (per grading)'!H$16="OUTPUT", 'PRINTABLE (per grading)'!B$13="Prelim"), IF(ISERROR(SUMIF(OUTPUT!C$20:M$20, "CLO3", OUTPUT!C240:M240) / OUTPUT!AL$8), "", SUMIF(OUTPUT!C$20:M$20, "CLO3", OUTPUT!C240:M240) / OUTPUT!AL$8),
IF(AND('PRINTABLE (per grading)'!H$16="OUTPUT", 'PRINTABLE (per grading)'!B$13="Midterm"), IF(ISERROR(SUMIF(OUTPUT!O$20:Y$20, "CLO3", OUTPUT!O240:Y240) / OUTPUT!AM$8), "", SUMIF(OUTPUT!O$20:Y$20, "CLO3", OUTPUT!O240:Y240) / OUTPUT!AM$8),
IF(AND('PRINTABLE (per grading)'!H$16="OUTPUT", 'PRINTABLE (per grading)'!B$13="Final"), IF(ISERROR(SUMIF(OUTPUT!AA$20:AI$20, "CLO3", OUTPUT!AA240:AI240) / OUTPUT!AN$8), "", SUMIF(OUTPUT!AA$20:AI$20, "CLO3", OUTPUT!AA240:AI240) / OUTPUT!AN$8),
"" )))))),"")</f>
        <v/>
      </c>
      <c r="Z238" s="232" t="str">
        <f t="shared" si="104"/>
        <v/>
      </c>
      <c r="AA238" s="233" t="str">
        <f t="shared" si="105"/>
        <v/>
      </c>
      <c r="AB238" s="25" t="str">
        <f>IF(B238 &lt;&gt; "", IFERROR(IF(C$16 = "PRELIM", SUMIF('Database (LECTURE-RES-PRAC)'!D$14:AG$14, "CLO4", 'Database (LECTURE-RES-PRAC)'!D235:AG235) / 'Grade computation'!F$7, IF(C$16 = "MIDTERM", SUMIF('Database (LECTURE-RES-PRAC)'!AJ$14:BM$14, "CLO4", 'Database (LECTURE-RES-PRAC)'!AJ235:BM235) / 'Grade computation'!G$7, IF(C$16 = "FINAL", SUMIF('Database (LECTURE-RES-PRAC)'!BP$14:CS$14, "CLO4", 'Database (LECTURE-RES-PRAC)'!BP235:CS235) / 'Grade computation'!H$7,""))),""),"")</f>
        <v/>
      </c>
      <c r="AC238" s="232" t="str">
        <f t="shared" si="106"/>
        <v/>
      </c>
      <c r="AD238" s="25" t="str">
        <f>IF(B238 &lt;&gt; "",IF(AND('PRINTABLE (per grading)'!H$16="EXAM", 'PRINTABLE (per grading)'!B$13="Prelim"), IF(ISERROR(SUMIF('Exam (LECTURE ONLY)'!D$20:M$20, "CLO4", 'Exam (LECTURE ONLY)'!D240:M240) / 'Exam (LECTURE ONLY)'!AL$9), "", SUMIF('Exam (LECTURE ONLY)'!D$20:M$20, "CLO4", 'Exam (LECTURE ONLY)'!D240:M240) /'Exam (LECTURE ONLY)'!AL$9),
IF(AND('PRINTABLE (per grading)'!H$16="EXAM", 'PRINTABLE (per grading)'!B$13="Midterm"), IF(ISERROR(SUMIF('Exam (LECTURE ONLY)'!O$20:X$20, "CLO4", 'Exam (LECTURE ONLY)'!O240:X240) / 'Exam (LECTURE ONLY)'!AM$9), "", SUMIF('Exam (LECTURE ONLY)'!O$20:X$20, "CLO4", 'Exam (LECTURE ONLY)'!O240:X240) / 'Exam (LECTURE ONLY)'!AM$9),
IF(AND('PRINTABLE (per grading)'!H$16="EXAM", 'PRINTABLE (per grading)'!B$13="Final"), IF(ISERROR(SUMIF('Exam (LECTURE ONLY)'!Z$20:AI$20, "CLO4", 'Exam (LECTURE ONLY)'!Z240:AI240) / 'Exam (LECTURE ONLY)'!AN$9), "", SUMIF('Exam (LECTURE ONLY)'!Z$20:AI$20, "CLO4", 'Exam (LECTURE ONLY)'!Z240:AI240) / 'Exam (LECTURE ONLY)'!AN$9),
IF(AND('PRINTABLE (per grading)'!H$16="OUTPUT", 'PRINTABLE (per grading)'!B$13="Prelim"), IF(ISERROR(SUMIF(OUTPUT!C$20:M$20, "CLO4", OUTPUT!C240:M240) / OUTPUT!AL$9), "", SUMIF(OUTPUT!C$20:M$20, "CLO4", OUTPUT!C240:M240) / OUTPUT!AL$9),
IF(AND('PRINTABLE (per grading)'!H$16="OUTPUT", 'PRINTABLE (per grading)'!B$13="Midterm"), IF(ISERROR(SUMIF(OUTPUT!O$20:Y$20, "CLO4", OUTPUT!O240:Y240) / OUTPUT!AM$9), "", SUMIF(OUTPUT!O$20:Y$20, "CLO4", OUTPUT!O240:Y240) / OUTPUT!AM$9),
IF(AND('PRINTABLE (per grading)'!H$16="OUTPUT", 'PRINTABLE (per grading)'!B$13="Final"), IF(ISERROR(SUMIF(OUTPUT!AA$20:AI$20, "CLO4", OUTPUT!AA240:AI240) / OUTPUT!AN$9), "", SUMIF(OUTPUT!AA$20:AI$20, "CLO4", OUTPUT!AA240:AI240) / OUTPUT!AN$9),
"")))))),"")</f>
        <v/>
      </c>
      <c r="AE238" s="232" t="str">
        <f t="shared" si="107"/>
        <v/>
      </c>
      <c r="AF238" s="233" t="str">
        <f t="shared" si="108"/>
        <v/>
      </c>
      <c r="AG238" s="25" t="str">
        <f>IF(B238 &lt;&gt; "", IFERROR(IF(C$16 = "PRELIM", SUMIF('Database (LECTURE-RES-PRAC)'!D$14:AG$14, "CLO5", 'Database (LECTURE-RES-PRAC)'!D235:AG235) / 'Grade computation'!F$8, IF(C$16 = "MIDTERM", SUMIF('Database (LECTURE-RES-PRAC)'!AJ$14:BM$14, "CLO5", 'Database (LECTURE-RES-PRAC)'!AJ235:BM235) / 'Grade computation'!G$8, IF(C$16 = "FINAL", SUMIF('Database (LECTURE-RES-PRAC)'!BP$14:CS$14, "CLO5", 'Database (LECTURE-RES-PRAC)'!BP235:CS235) / 'Grade computation'!H$8,""))),""),"")</f>
        <v/>
      </c>
      <c r="AH238" s="232" t="str">
        <f t="shared" si="109"/>
        <v/>
      </c>
      <c r="AI238" s="25" t="str">
        <f>IF(B238 &lt;&gt; "",IF(AND('PRINTABLE (per grading)'!H$16="EXAM", 'PRINTABLE (per grading)'!B$13="Prelim"), IF(ISERROR(SUMIF('Exam (LECTURE ONLY)'!D$20:M$20, "CLO5", 'Exam (LECTURE ONLY)'!D240:M240) / 'Exam (LECTURE ONLY)'!AL$10), "", SUMIF('Exam (LECTURE ONLY)'!D$20:M$20, "CLO5", 'Exam (LECTURE ONLY)'!D240:M240) /'Exam (LECTURE ONLY)'!AL$10),
IF(AND('PRINTABLE (per grading)'!H$16="EXAM", 'PRINTABLE (per grading)'!B$13="Midterm"), IF(ISERROR(SUMIF('Exam (LECTURE ONLY)'!O$20:X$20, "CLO5", 'Exam (LECTURE ONLY)'!O240:X240) / 'Exam (LECTURE ONLY)'!AM$10), "", SUMIF('Exam (LECTURE ONLY)'!O$20:X$20, "CLO5", 'Exam (LECTURE ONLY)'!O240:X240) / 'Exam (LECTURE ONLY)'!AM$10),
IF(AND('PRINTABLE (per grading)'!H$16="EXAM", 'PRINTABLE (per grading)'!B$13="Final"), IF(ISERROR(SUMIF('Exam (LECTURE ONLY)'!Z$20:AI$20, "CLO5", 'Exam (LECTURE ONLY)'!Z240:AI240) / 'Exam (LECTURE ONLY)'!AN$10), "", SUMIF('Exam (LECTURE ONLY)'!Z$20:AI$20, "CLO5", 'Exam (LECTURE ONLY)'!Z240:AI240) / 'Exam (LECTURE ONLY)'!AN$10),
IF(AND('PRINTABLE (per grading)'!H$16="OUTPUT", 'PRINTABLE (per grading)'!B$13="Prelim"), IF(ISERROR(SUMIF(OUTPUT!C$20:M$20, "CLO5", OUTPUT!C240:M240) / OUTPUT!AL$10), "", SUMIF(OUTPUT!C$20:M$20, "CLO5", OUTPUT!C240:M240) / OUTPUT!AL$10),
IF(AND('PRINTABLE (per grading)'!H$16="OUTPUT", 'PRINTABLE (per grading)'!B$13="Midterm"), IF(ISERROR(SUMIF(OUTPUT!O$20:Y$20, "CLO5", OUTPUT!O240:Y240) / OUTPUT!AM$10), "", SUMIF(OUTPUT!O$20:Y$20, "CLO5", OUTPUT!O240:Y240) / OUTPUT!AM$10),
IF(AND('PRINTABLE (per grading)'!H$16="OUTPUT", 'PRINTABLE (per grading)'!B$13="Final"), IF(ISERROR(SUMIF(OUTPUT!AA$20:AI$20, "CLO5", OUTPUT!AA240:AI240) / OUTPUT!AN$10), "", SUMIF(OUTPUT!AA$20:AI$20, "CLO5", OUTPUT!AA240:AI240) / OUTPUT!AN$10),
"")))))),"")</f>
        <v/>
      </c>
      <c r="AJ238" s="232" t="str">
        <f t="shared" si="110"/>
        <v/>
      </c>
      <c r="AK238" s="233" t="str">
        <f t="shared" si="111"/>
        <v/>
      </c>
      <c r="AL238" s="25" t="str">
        <f>IF(B238 &lt;&gt; "", IFERROR(IF(C$16 = "PRELIM", SUMIF('Database (LECTURE-RES-PRAC)'!D$14:AG$14, "CLO6", 'Database (LECTURE-RES-PRAC)'!D235:AG235) / 'Grade computation'!F$9, IF(C$16 = "MIDTERM", SUMIF('Database (LECTURE-RES-PRAC)'!AJ$14:BM$14, "CLO6", 'Database (LECTURE-RES-PRAC)'!AJ235:BM235) / 'Grade computation'!G$9, IF(C$16 = "FINAL", SUMIF('Database (LECTURE-RES-PRAC)'!BP$14:CS$14, "CLO6", 'Database (LECTURE-RES-PRAC)'!BP235:CS235) / 'Grade computation'!H$9,""))),""),"")</f>
        <v/>
      </c>
      <c r="AM238" s="232" t="str">
        <f t="shared" si="112"/>
        <v/>
      </c>
      <c r="AN238" s="25" t="str">
        <f>IF(B238 &lt;&gt; "",IF(AND('PRINTABLE (per grading)'!H$16="EXAM", 'PRINTABLE (per grading)'!B$13="Prelim"), IF(ISERROR(SUMIF('Exam (LECTURE ONLY)'!D$20:M$20, "CLO6", 'Exam (LECTURE ONLY)'!D240:M240) / 'Exam (LECTURE ONLY)'!AL$11), "", SUMIF('Exam (LECTURE ONLY)'!D$20:M$20, "CLO6", 'Exam (LECTURE ONLY)'!D240:M240) /'Exam (LECTURE ONLY)'!AL$11),
IF(AND('PRINTABLE (per grading)'!H$16="EXAM", 'PRINTABLE (per grading)'!B$13="Midterm"), IF(ISERROR(SUMIF('Exam (LECTURE ONLY)'!O$20:X$20, "CLO6", 'Exam (LECTURE ONLY)'!O240:X240) / 'Exam (LECTURE ONLY)'!AM$11), "", SUMIF('Exam (LECTURE ONLY)'!O$20:X$20, "CLO6", 'Exam (LECTURE ONLY)'!O240:X240) / 'Exam (LECTURE ONLY)'!AM$11),
IF(AND('PRINTABLE (per grading)'!H$16="EXAM", 'PRINTABLE (per grading)'!B$13="Final"), IF(ISERROR(SUMIF('Exam (LECTURE ONLY)'!Z$20:AI$20, "CLO6", 'Exam (LECTURE ONLY)'!Z240:AI240) / 'Exam (LECTURE ONLY)'!AN$11), "", SUMIF('Exam (LECTURE ONLY)'!Z$20:AI$20, "CLO6", 'Exam (LECTURE ONLY)'!Z240:AI240) / 'Exam (LECTURE ONLY)'!AN$11),
IF(AND('PRINTABLE (per grading)'!H$16="OUTPUT", 'PRINTABLE (per grading)'!B$13="Prelim"), IF(ISERROR(SUMIF(OUTPUT!C$20:M$20, "CLO6", OUTPUT!C240:M240) / OUTPUT!AL$11), "", SUMIF(OUTPUT!C$20:M$20, "CLO6", OUTPUT!C240:M240) / OUTPUT!AL$11),
IF(AND('PRINTABLE (per grading)'!H$16="OUTPUT", 'PRINTABLE (per grading)'!B$13="Midterm"), IF(ISERROR(SUMIF(OUTPUT!O$20:Y$20, "CLO6", OUTPUT!O240:Y240) / OUTPUT!AM$11), "", SUMIF(OUTPUT!O$20:Y$20, "CLO6", OUTPUT!O240:Y240) / OUTPUT!AM$11),
IF(AND('PRINTABLE (per grading)'!H$16="OUTPUT", 'PRINTABLE (per grading)'!B$13="Final"), IF(ISERROR(SUMIF(OUTPUT!AA$20:AI$20, "CLO6", OUTPUT!AA240:AI240) / OUTPUT!AN$11), "", SUMIF(OUTPUT!AA$20:AI$20, "CLO6", OUTPUT!AA240:AI240) / OUTPUT!AN$11),
"")))))),"")</f>
        <v/>
      </c>
      <c r="AO238" s="232" t="str">
        <f t="shared" si="113"/>
        <v/>
      </c>
      <c r="AP238" s="233" t="str">
        <f t="shared" si="114"/>
        <v/>
      </c>
      <c r="AQ238" s="25" t="str">
        <f>IF(B238 &lt;&gt; "", IFERROR(IF(C$16 = "PRELIM", SUMIF('Database (LECTURE-RES-PRAC)'!D$14:AG$14, "CLO7", 'Database (LECTURE-RES-PRAC)'!D235:AG235) / 'Grade computation'!F$10, IF(C$16 = "MIDTERM", SUMIF('Database (LECTURE-RES-PRAC)'!AJ$14:BM$14, "CLO7", 'Database (LECTURE-RES-PRAC)'!AJ235:BM235) / 'Grade computation'!G$10, IF(C$16 = "FINAL", SUMIF('Database (LECTURE-RES-PRAC)'!BP$14:CS$14, "CLO7", 'Database (LECTURE-RES-PRAC)'!BP235:CS235) / 'Grade computation'!H$10,""))),""),"")</f>
        <v/>
      </c>
      <c r="AR238" s="232" t="str">
        <f t="shared" si="115"/>
        <v/>
      </c>
      <c r="AS238" s="25" t="str">
        <f>IF(B238 &lt;&gt; "",IF(AND('PRINTABLE (per grading)'!H$16="EXAM", 'PRINTABLE (per grading)'!B$13="Prelim"), IF(ISERROR(SUMIF('Exam (LECTURE ONLY)'!D$20:M$20, "CLO7", 'Exam (LECTURE ONLY)'!D240:M240) / 'Exam (LECTURE ONLY)'!AL$12), "", SUMIF('Exam (LECTURE ONLY)'!D$20:M$20, "CLO7", 'Exam (LECTURE ONLY)'!D240:M240) /'Exam (LECTURE ONLY)'!AL$12),
IF(AND('PRINTABLE (per grading)'!H$16="EXAM", 'PRINTABLE (per grading)'!B$13="Midterm"), IF(ISERROR(SUMIF('Exam (LECTURE ONLY)'!O$20:X$20, "CLO7", 'Exam (LECTURE ONLY)'!O240:X240) / 'Exam (LECTURE ONLY)'!AM$12), "", SUMIF('Exam (LECTURE ONLY)'!O$20:X$20, "CLO7", 'Exam (LECTURE ONLY)'!O240:X240) / 'Exam (LECTURE ONLY)'!AM$12),
IF(AND('PRINTABLE (per grading)'!H$16="EXAM", 'PRINTABLE (per grading)'!B$13="Final"), IF(ISERROR(SUMIF('Exam (LECTURE ONLY)'!Z$20:AI$20, "CLO7", 'Exam (LECTURE ONLY)'!Z240:AI240) / 'Exam (LECTURE ONLY)'!AN$12), "", SUMIF('Exam (LECTURE ONLY)'!Z$20:AI$20, "CLO7", 'Exam (LECTURE ONLY)'!Z240:AI240) / 'Exam (LECTURE ONLY)'!AN$12),
IF(AND('PRINTABLE (per grading)'!H$16="OUTPUT", 'PRINTABLE (per grading)'!B$13="Prelim"), IF(ISERROR(SUMIF(OUTPUT!C$20:M$20, "CLO7", OUTPUT!C240:M240) / OUTPUT!AL$12), "", SUMIF(OUTPUT!C$20:M$20, "CLO7", OUTPUT!C240:M240) / OUTPUT!AL$12),
IF(AND('PRINTABLE (per grading)'!H$16="OUTPUT", 'PRINTABLE (per grading)'!B$13="Midterm"), IF(ISERROR(SUMIF(OUTPUT!O$20:Y$20, "CLO7", OUTPUT!O240:Y240) / OUTPUT!AM$12), "", SUMIF(OUTPUT!O$20:Y$20, "CLO7", OUTPUT!O240:Y240) / OUTPUT!AM$12),
IF(AND('PRINTABLE (per grading)'!H$16="OUTPUT", 'PRINTABLE (per grading)'!B$13="Final"), IF(ISERROR(SUMIF(OUTPUT!AA$20:AI$20, "CLO7", OUTPUT!AA240:AI240) / OUTPUT!AN$12), "", SUMIF(OUTPUT!AA$20:AI$20, "CLO7", OUTPUT!AA240:AI240) / OUTPUT!AN$12),
"")))))),"")</f>
        <v/>
      </c>
      <c r="AT238" s="232" t="str">
        <f t="shared" si="116"/>
        <v/>
      </c>
      <c r="AU238" s="233" t="str">
        <f t="shared" si="117"/>
        <v/>
      </c>
      <c r="AV238" s="25" t="str">
        <f>IF(B238 &lt;&gt; "", IFERROR(IF(C$16 = "PRELIM", SUMIF('Database (LECTURE-RES-PRAC)'!D$14:AG$14, "CLO8", 'Database (LECTURE-RES-PRAC)'!D235:AG235) / 'Grade computation'!F$11, IF(C$16 = "MIDTERM", SUMIF('Database (LECTURE-RES-PRAC)'!AJ$14:BM$14, "CLO8", 'Database (LECTURE-RES-PRAC)'!AJ235:BM235) / 'Grade computation'!G$11, IF(C$16 = "FINAL", SUMIF('Database (LECTURE-RES-PRAC)'!BP$14:CS$14, "CLO8", 'Database (LECTURE-RES-PRAC)'!BP235:CS235) / 'Grade computation'!H$11,""))),""),"")</f>
        <v/>
      </c>
      <c r="AW238" s="232" t="str">
        <f t="shared" si="118"/>
        <v/>
      </c>
      <c r="AX238" s="25" t="str">
        <f>IF(B238 &lt;&gt; "",IF(AND('PRINTABLE (per grading)'!H$16="EXAM", 'PRINTABLE (per grading)'!B$13="Prelim"), IF(ISERROR(SUMIF('Exam (LECTURE ONLY)'!D$20:M$20, "CLO8", 'Exam (LECTURE ONLY)'!D240:M240) / 'Exam (LECTURE ONLY)'!AL$13), "", SUMIF('Exam (LECTURE ONLY)'!D$20:M$20, "CLO8", 'Exam (LECTURE ONLY)'!D240:M240) /'Exam (LECTURE ONLY)'!AL$13),
IF(AND('PRINTABLE (per grading)'!H$16="EXAM", 'PRINTABLE (per grading)'!B$13="Midterm"), IF(ISERROR(SUMIF('Exam (LECTURE ONLY)'!O$20:X$20, "CLO8", 'Exam (LECTURE ONLY)'!O240:X240) / 'Exam (LECTURE ONLY)'!AM$13), "", SUMIF('Exam (LECTURE ONLY)'!O$20:X$20, "CLO8", 'Exam (LECTURE ONLY)'!O240:X240) / 'Exam (LECTURE ONLY)'!AM$13),
IF(AND('PRINTABLE (per grading)'!H$16="EXAM", 'PRINTABLE (per grading)'!B$13="Final"), IF(ISERROR(SUMIF('Exam (LECTURE ONLY)'!Z$20:AI$20, "CLO8", 'Exam (LECTURE ONLY)'!Z240:AI240) / 'Exam (LECTURE ONLY)'!AN$13), "", SUMIF('Exam (LECTURE ONLY)'!Z$20:AI$20, "CLO8", 'Exam (LECTURE ONLY)'!Z240:AI240) / 'Exam (LECTURE ONLY)'!AN$13),
IF(AND('PRINTABLE (per grading)'!H$16="OUTPUT", 'PRINTABLE (per grading)'!B$13="Prelim"), IF(ISERROR(SUMIF(OUTPUT!C$20:M$20, "CLO8", OUTPUT!C240:M240) / OUTPUT!AL$13), "", SUMIF(OUTPUT!C$20:M$20, "CLO8", OUTPUT!C240:M240) / OUTPUT!AL$13),
IF(AND('PRINTABLE (per grading)'!H$16="OUTPUT", 'PRINTABLE (per grading)'!B$13="Midterm"), IF(ISERROR(SUMIF(OUTPUT!O$20:Y$20, "CLO8", OUTPUT!O240:Y240) / OUTPUT!AM$13), "", SUMIF(OUTPUT!O$20:Y$20, "CLO8", OUTPUT!O240:Y240) / OUTPUT!AM$13),
IF(AND('PRINTABLE (per grading)'!H$16="OUTPUT", 'PRINTABLE (per grading)'!B$13="Final"), IF(ISERROR(SUMIF(OUTPUT!AA$20:AI$20, "CLO8", OUTPUT!AA240:AI240) / OUTPUT!AN$13), "", SUMIF(OUTPUT!AA$20:AI$20, "CLO8", OUTPUT!AA240:AI240) / OUTPUT!AN$13),
"")))))),"")</f>
        <v/>
      </c>
      <c r="AY238" s="232" t="str">
        <f t="shared" si="119"/>
        <v/>
      </c>
      <c r="AZ238" s="233" t="str">
        <f t="shared" si="120"/>
        <v/>
      </c>
      <c r="BA238" s="25" t="str">
        <f>IF(B238 &lt;&gt; "", IFERROR(IF(C$16 = "PRELIM", SUMIF('Database (LECTURE-RES-PRAC)'!D$14:AG$14, "CLO9", 'Database (LECTURE-RES-PRAC)'!D235:AG235) / 'Grade computation'!F$12, IF(C$16 = "MIDTERM", SUMIF('Database (LECTURE-RES-PRAC)'!AJ$14:BM$14, "CLO9", 'Database (LECTURE-RES-PRAC)'!AJ235:BM235) / 'Grade computation'!G$12, IF(C$16 = "FINAL", SUMIF('Database (LECTURE-RES-PRAC)'!BP$14:CS$14, "CLO9", 'Database (LECTURE-RES-PRAC)'!BP235:CS235) / 'Grade computation'!H$12,""))),""),"")</f>
        <v/>
      </c>
      <c r="BB238" s="232" t="str">
        <f t="shared" si="121"/>
        <v/>
      </c>
      <c r="BC238" s="25" t="str">
        <f>IF(B238 &lt;&gt; "",IF(AND('PRINTABLE (per grading)'!H$16="EXAM", 'PRINTABLE (per grading)'!B$13="Prelim"), IF(ISERROR(SUMIF('Exam (LECTURE ONLY)'!D$20:M$20, "CLO9", 'Exam (LECTURE ONLY)'!D240:M240) / 'Exam (LECTURE ONLY)'!AL$14), "", SUMIF('Exam (LECTURE ONLY)'!D$20:M$20, "CLO9", 'Exam (LECTURE ONLY)'!D240:M240) /'Exam (LECTURE ONLY)'!AL$14),
IF(AND('PRINTABLE (per grading)'!H$16="EXAM", 'PRINTABLE (per grading)'!B$13="Midterm"), IF(ISERROR(SUMIF('Exam (LECTURE ONLY)'!O$20:X$20, "CLO9", 'Exam (LECTURE ONLY)'!O240:X240) / 'Exam (LECTURE ONLY)'!AM$14), "", SUMIF('Exam (LECTURE ONLY)'!O$20:X$20, "CLO9", 'Exam (LECTURE ONLY)'!O240:X240) / 'Exam (LECTURE ONLY)'!AM$14),
IF(AND('PRINTABLE (per grading)'!H$16="EXAM", 'PRINTABLE (per grading)'!B$13="Final"), IF(ISERROR(SUMIF('Exam (LECTURE ONLY)'!Z$20:AI$20, "CLO9", 'Exam (LECTURE ONLY)'!Z240:AI240) / 'Exam (LECTURE ONLY)'!AN$14), "", SUMIF('Exam (LECTURE ONLY)'!Z$20:AI$20, "CLO9", 'Exam (LECTURE ONLY)'!Z240:AI240) / 'Exam (LECTURE ONLY)'!AN$14),
IF(AND('PRINTABLE (per grading)'!H$16="OUTPUT", 'PRINTABLE (per grading)'!B$13="Prelim"), IF(ISERROR(SUMIF(OUTPUT!C$20:M$20, "CLO9", OUTPUT!C240:M240) / OUTPUT!AL$14), "", SUMIF(OUTPUT!C$20:M$20, "CLO9", OUTPUT!C240:M240) / OUTPUT!AL$14),
IF(AND('PRINTABLE (per grading)'!H$16="OUTPUT", 'PRINTABLE (per grading)'!B$13="Midterm"), IF(ISERROR(SUMIF(OUTPUT!O$20:Y$20, "CLO9", OUTPUT!O240:Y240) / OUTPUT!AM$14), "", SUMIF(OUTPUT!O$20:Y$20, "CLO9", OUTPUT!O240:Y240) / OUTPUT!AM$14),
IF(AND('PRINTABLE (per grading)'!H$16="OUTPUT", 'PRINTABLE (per grading)'!B$13="Final"), IF(ISERROR(SUMIF(OUTPUT!AA$20:AI$20, "CLO9", OUTPUT!AA240:AI240) / OUTPUT!AN$14), "", SUMIF(OUTPUT!AA$20:AI$20, "CLO9", OUTPUT!AA240:AI240) / OUTPUT!AN$14),
"")))))),"")</f>
        <v/>
      </c>
      <c r="BD238" s="232" t="str">
        <f t="shared" si="122"/>
        <v/>
      </c>
      <c r="BE238" s="233" t="str">
        <f t="shared" si="123"/>
        <v/>
      </c>
      <c r="BF238" s="25" t="str">
        <f>IF(B238 &lt;&gt; "", IFERROR(IF(C$16 = "PRELIM", SUMIF('Database (LECTURE-RES-PRAC)'!D$14:AG$14, "CLO10", 'Database (LECTURE-RES-PRAC)'!D235:AG235) / 'Grade computation'!F$13, IF(C$16 = "MIDTERM", SUMIF('Database (LECTURE-RES-PRAC)'!AJ$14:BM$14, "CLO10", 'Database (LECTURE-RES-PRAC)'!AJ235:BM235) / 'Grade computation'!G$13, IF(C$16 = "FINAL", SUMIF('Database (LECTURE-RES-PRAC)'!BP$14:CS$14, "CLO10", 'Database (LECTURE-RES-PRAC)'!BP235:CS235) / 'Grade computation'!H$13,""))),""),"")</f>
        <v/>
      </c>
      <c r="BG238" s="232" t="str">
        <f t="shared" si="124"/>
        <v/>
      </c>
      <c r="BH238" s="25" t="str">
        <f>IF(B238 &lt;&gt; "",IF(AND('PRINTABLE (per grading)'!H$16="EXAM", 'PRINTABLE (per grading)'!B$13="Prelim"), IF(ISERROR(SUMIF('Exam (LECTURE ONLY)'!D$20:M$20, "CLO10", 'Exam (LECTURE ONLY)'!D240:M240) / 'Exam (LECTURE ONLY)'!AL$15), "", SUMIF('Exam (LECTURE ONLY)'!D$20:M$20, "CLO10", 'Exam (LECTURE ONLY)'!D240:M240) /'Exam (LECTURE ONLY)'!AL$15),
IF(AND('PRINTABLE (per grading)'!H$16="EXAM", 'PRINTABLE (per grading)'!B$13="Midterm"), IF(ISERROR(SUMIF('Exam (LECTURE ONLY)'!O$20:X$20, "CLO10", 'Exam (LECTURE ONLY)'!O240:X240) / 'Exam (LECTURE ONLY)'!AM$15), "", SUMIF('Exam (LECTURE ONLY)'!O$20:X$20, "CLO10", 'Exam (LECTURE ONLY)'!O240:X240) / 'Exam (LECTURE ONLY)'!AM$15),
IF(AND('PRINTABLE (per grading)'!H$16="EXAM", 'PRINTABLE (per grading)'!B$13="Final"), IF(ISERROR(SUMIF('Exam (LECTURE ONLY)'!Z$20:AI$20, "CLO10", 'Exam (LECTURE ONLY)'!Z240:AI240) / 'Exam (LECTURE ONLY)'!AN$15), "", SUMIF('Exam (LECTURE ONLY)'!Z$20:AI$20, "CLO10", 'Exam (LECTURE ONLY)'!Z240:AI240) / 'Exam (LECTURE ONLY)'!AN$15),
IF(AND('PRINTABLE (per grading)'!H$16="OUTPUT", 'PRINTABLE (per grading)'!B$13="Prelim"), IF(ISERROR(SUMIF(OUTPUT!C$20:M$20, "CLO10", OUTPUT!C240:M240) / OUTPUT!AL$15), "", SUMIF(OUTPUT!C$20:M$20, "CLO10", OUTPUT!C240:M240) / OUTPUT!AL$15),
IF(AND('PRINTABLE (per grading)'!H$16="OUTPUT", 'PRINTABLE (per grading)'!B$13="Midterm"), IF(ISERROR(SUMIF(OUTPUT!O$20:Y$20, "CLO10", OUTPUT!O240:Y240) / OUTPUT!AM$15), "", SUMIF(OUTPUT!O$20:Y$20, "CLO10", OUTPUT!O240:Y240) / OUTPUT!AM$15),
IF(AND('PRINTABLE (per grading)'!H$16="OUTPUT", 'PRINTABLE (per grading)'!B$13="Final"), IF(ISERROR(SUMIF(OUTPUT!AA$20:AI$20, "CLO10", OUTPUT!AA240:AI240) / OUTPUT!AN$15), "", SUMIF(OUTPUT!AA$20:AI$20, "CLO10", OUTPUT!AA240:AI240) / OUTPUT!AN$15),
"")))))),"")</f>
        <v/>
      </c>
      <c r="BI238" s="232" t="str">
        <f t="shared" si="125"/>
        <v/>
      </c>
      <c r="BJ238" s="233" t="str">
        <f t="shared" si="126"/>
        <v/>
      </c>
      <c r="BK238" s="2"/>
    </row>
    <row r="239" spans="1:63" ht="20.100000000000001" customHeight="1">
      <c r="A239" s="118" t="str">
        <f>IF(ISBLANK('Database (LECTURE-RES-PRAC)'!A236),"",'Database (LECTURE-RES-PRAC)'!A236)</f>
        <v/>
      </c>
      <c r="B239" s="119" t="str">
        <f>IF(ISBLANK('Database (LECTURE-RES-PRAC)'!B236),"",'Database (LECTURE-RES-PRAC)'!B236)</f>
        <v/>
      </c>
      <c r="C239" s="134" t="str">
        <f>IF(B239&lt;&gt;"",IF(C$16="PRELIM",'Grade computation'!C239, IF(C$16="MIDTERM",'Grade computation'!K239, IF(C$16="FINAL",'Grade computation'!S239,""))),"")</f>
        <v/>
      </c>
      <c r="D239" s="135" t="str">
        <f t="shared" si="1"/>
        <v/>
      </c>
      <c r="E239" s="134" t="str">
        <f>IF(B239&lt;&gt;"", IF(C$16="PRELIM",'Grade computation'!E239, IF(C$16="MIDTERM",'Grade computation'!M239, IF(C$16="FINAL",'Grade computation'!U239,""))),"")</f>
        <v/>
      </c>
      <c r="F239" s="136" t="str">
        <f t="shared" si="2"/>
        <v/>
      </c>
      <c r="G239" s="137" t="str">
        <f t="shared" si="3"/>
        <v/>
      </c>
      <c r="H239" s="207" t="str">
        <f>IF(B239&lt;&gt;"",IF(C$16="PRELIM", 'Grade computation'!H239, IF(C$16="MIDTERM", 'Grade computation'!P239, IF(C$16="FINAL",'Grade computation'!X239, ""))),"")</f>
        <v/>
      </c>
      <c r="I239" s="137" t="str">
        <f t="shared" si="4"/>
        <v/>
      </c>
      <c r="J239" s="139" t="str">
        <f t="shared" si="5"/>
        <v/>
      </c>
      <c r="K239" s="377" t="str">
        <f t="shared" si="6"/>
        <v/>
      </c>
      <c r="L239" s="434"/>
      <c r="M239" s="25" t="str">
        <f>IF(B239 &lt;&gt; "", IFERROR(IF(C$16 = "PRELIM", SUMIF('Database (LECTURE-RES-PRAC)'!D$14:AG$14, "CLO1", 'Database (LECTURE-RES-PRAC)'!D236:AG236) / 'Grade computation'!F$4, IF(C$16 = "MIDTERM", SUMIF('Database (LECTURE-RES-PRAC)'!AJ$14:BM$14, "CLO1", 'Database (LECTURE-RES-PRAC)'!AJ236:BM236) / 'Grade computation'!G$4, IF(C$16 = "FINAL", SUMIF('Database (LECTURE-RES-PRAC)'!BP$14:CS$14, "CLO1", 'Database (LECTURE-RES-PRAC)'!BP236:CS236) / 'Grade computation'!H$4,""))),""),"")</f>
        <v/>
      </c>
      <c r="N239" s="232" t="str">
        <f t="shared" si="97"/>
        <v/>
      </c>
      <c r="O239" s="25" t="str">
        <f>IF(B239 &lt;&gt; "",IF(AND('PRINTABLE (per grading)'!H$16="EXAM", 'PRINTABLE (per grading)'!B$13="Prelim"), IF(ISERROR(SUMIF('Exam (LECTURE ONLY)'!D$20:M$20, "CLO1", 'Exam (LECTURE ONLY)'!D241:M241) / 'Exam (LECTURE ONLY)'!AL$6), "", SUMIF('Exam (LECTURE ONLY)'!D$20:M$20, "CLO1", 'Exam (LECTURE ONLY)'!D241:M241) /'Exam (LECTURE ONLY)'!AL$6),
IF(AND('PRINTABLE (per grading)'!H$16="EXAM", 'PRINTABLE (per grading)'!B$13="Midterm"), IF(ISERROR(SUMIF('Exam (LECTURE ONLY)'!O$20:X$20, "CLO1", 'Exam (LECTURE ONLY)'!O241:X241) / 'Exam (LECTURE ONLY)'!AM$6), "", SUMIF('Exam (LECTURE ONLY)'!O$20:X$20, "CLO1", 'Exam (LECTURE ONLY)'!O241:X241) / 'Exam (LECTURE ONLY)'!AM$6),
IF(AND('PRINTABLE (per grading)'!H$16="EXAM", 'PRINTABLE (per grading)'!B$13="Final"), IF(ISERROR(SUMIF('Exam (LECTURE ONLY)'!Z$20:AI$20, "CLO1", 'Exam (LECTURE ONLY)'!Z241:AI241) / 'Exam (LECTURE ONLY)'!AN$6), "", SUMIF('Exam (LECTURE ONLY)'!Z$20:AI$20, "CLO1", 'Exam (LECTURE ONLY)'!Z241:AI241) / 'Exam (LECTURE ONLY)'!AN$6),
IF(AND('PRINTABLE (per grading)'!H$16="OUTPUT", 'PRINTABLE (per grading)'!B$13="Prelim"), IF(ISERROR(SUMIF(OUTPUT!C$20:M$20, "CLO1", OUTPUT!C241:M241) / OUTPUT!AL$6), "", SUMIF(OUTPUT!C$20:M$20, "CLO1", OUTPUT!C241:M241) / OUTPUT!AL$6),
IF(AND('PRINTABLE (per grading)'!H$16="OUTPUT", 'PRINTABLE (per grading)'!B$13="Midterm"), IF(ISERROR(SUMIF(OUTPUT!O$20:Y$20, "CLO1", OUTPUT!O241:Y241) / OUTPUT!AM$6), "", SUMIF(OUTPUT!O$20:Y$20, "CLO1", OUTPUT!O241:Y241) / OUTPUT!AM$6),
IF(AND('PRINTABLE (per grading)'!H$16="OUTPUT", 'PRINTABLE (per grading)'!B$13="Final"), IF(ISERROR(SUMIF(OUTPUT!AA$20:AI$20, "CLO1", OUTPUT!AA241:AI241) / OUTPUT!AN$6), "", SUMIF(OUTPUT!AA$20:AI$20, "CLO1", OUTPUT!AA241:AI241) / OUTPUT!AN$6),
"")))))),"")</f>
        <v/>
      </c>
      <c r="P239" s="232" t="str">
        <f t="shared" si="98"/>
        <v/>
      </c>
      <c r="Q239" s="233" t="str">
        <f t="shared" si="99"/>
        <v/>
      </c>
      <c r="R239" s="25" t="str">
        <f>IF(B239 &lt;&gt; "", IFERROR(IF(C$16 = "PRELIM", SUMIF('Database (LECTURE-RES-PRAC)'!D$14:AG$14, "CLO2", 'Database (LECTURE-RES-PRAC)'!D236:AG236) / 'Grade computation'!F$5, IF(C$16 = "MIDTERM", SUMIF('Database (LECTURE-RES-PRAC)'!AJ$14:BM$14, "CLO2", 'Database (LECTURE-RES-PRAC)'!AJ236:BM236) / 'Grade computation'!G$5, IF(C$16 = "FINAL", SUMIF('Database (LECTURE-RES-PRAC)'!BP$14:CS$14, "CLO2", 'Database (LECTURE-RES-PRAC)'!BP236:CS236) / 'Grade computation'!H$5,""))),""),"")</f>
        <v/>
      </c>
      <c r="S239" s="232" t="str">
        <f t="shared" si="100"/>
        <v/>
      </c>
      <c r="T239" s="25" t="str">
        <f>IF(B239 &lt;&gt; "",IF(AND('PRINTABLE (per grading)'!H$16="EXAM", 'PRINTABLE (per grading)'!B$13="Prelim"), IF(ISERROR(SUMIF('Exam (LECTURE ONLY)'!D$20:M$20, "CLO2", 'Exam (LECTURE ONLY)'!D241:M241) / 'Exam (LECTURE ONLY)'!AL$7), "", SUMIF('Exam (LECTURE ONLY)'!D$20:M$20, "CLO2", 'Exam (LECTURE ONLY)'!D241:M241) /'Exam (LECTURE ONLY)'!AL$7),
IF(AND('PRINTABLE (per grading)'!H$16="EXAM", 'PRINTABLE (per grading)'!B$13="Midterm"), IF(ISERROR(SUMIF('Exam (LECTURE ONLY)'!O$20:X$20, "CLO2", 'Exam (LECTURE ONLY)'!O241:X241) / 'Exam (LECTURE ONLY)'!AM$7), "", SUMIF('Exam (LECTURE ONLY)'!O$20:X$20, "CLO2", 'Exam (LECTURE ONLY)'!O241:X241) / 'Exam (LECTURE ONLY)'!AM$7),
IF(AND('PRINTABLE (per grading)'!H$16="EXAM", 'PRINTABLE (per grading)'!B$13="Final"), IF(ISERROR(SUMIF('Exam (LECTURE ONLY)'!Z$20:AI$20, "CLO2", 'Exam (LECTURE ONLY)'!Z241:AI241) / 'Exam (LECTURE ONLY)'!AN$7), "", SUMIF('Exam (LECTURE ONLY)'!Z$20:AI$20, "CLO2", 'Exam (LECTURE ONLY)'!Z241:AI241) / 'Exam (LECTURE ONLY)'!AN$7),
IF(AND('PRINTABLE (per grading)'!H$16="OUTPUT", 'PRINTABLE (per grading)'!B$13="Prelim"), IF(ISERROR(SUMIF(OUTPUT!C$20:M$20, "CLO2", OUTPUT!C241:M241) / OUTPUT!AL$7), "", SUMIF(OUTPUT!C$20:M$20, "CLO2", OUTPUT!C241:M241) / OUTPUT!AL$7),
IF(AND('PRINTABLE (per grading)'!H$16="OUTPUT", 'PRINTABLE (per grading)'!B$13="Midterm"), IF(ISERROR(SUMIF(OUTPUT!O$20:Y$20, "CLO2", OUTPUT!O241:Y241) / OUTPUT!AM$7), "", SUMIF(OUTPUT!O$20:Y$20, "CLO2", OUTPUT!O241:Y241) / OUTPUT!AM$7),
IF(AND('PRINTABLE (per grading)'!H$16="OUTPUT", 'PRINTABLE (per grading)'!B$13="Final"), IF(ISERROR(SUMIF(OUTPUT!AA$20:AI$20, "CLO2", OUTPUT!AA241:AI241) / OUTPUT!AN$7), "", SUMIF(OUTPUT!AA$20:AI$20, "CLO2", OUTPUT!AA241:AI241) / OUTPUT!AN$7),
"")))))),"")</f>
        <v/>
      </c>
      <c r="U239" s="232" t="str">
        <f t="shared" si="101"/>
        <v/>
      </c>
      <c r="V239" s="233" t="str">
        <f t="shared" si="102"/>
        <v/>
      </c>
      <c r="W239" s="25" t="str">
        <f>IF(B239 &lt;&gt; "", IFERROR(IF(C$16 = "PRELIM", SUMIF('Database (LECTURE-RES-PRAC)'!D$14:AG$14, "CLO3", 'Database (LECTURE-RES-PRAC)'!D236:AG236) / 'Grade computation'!F$6, IF(C$16 = "MIDTERM", SUMIF('Database (LECTURE-RES-PRAC)'!AJ$14:BM$14, "CLO3", 'Database (LECTURE-RES-PRAC)'!AJ236:BM236) / 'Grade computation'!G$6, IF(C$16 = "FINAL", SUMIF('Database (LECTURE-RES-PRAC)'!BP$14:CS$14, "CLO3", 'Database (LECTURE-RES-PRAC)'!BP236:CS236) / 'Grade computation'!H$6,""))),""),"")</f>
        <v/>
      </c>
      <c r="X239" s="232" t="str">
        <f t="shared" si="103"/>
        <v/>
      </c>
      <c r="Y239" s="25" t="str">
        <f>IF(B239 &lt;&gt; "",IF(AND('PRINTABLE (per grading)'!H$16="EXAM", 'PRINTABLE (per grading)'!B$13="Prelim"), IF(ISERROR(SUMIF('Exam (LECTURE ONLY)'!D$20:M$20, "CLO3", 'Exam (LECTURE ONLY)'!D241:M241) / 'Exam (LECTURE ONLY)'!AL$8), "", SUMIF('Exam (LECTURE ONLY)'!D$20:M$20, "CLO3", 'Exam (LECTURE ONLY)'!D241:M241) /'Exam (LECTURE ONLY)'!AL$8),
IF(AND('PRINTABLE (per grading)'!H$16="EXAM", 'PRINTABLE (per grading)'!B$13="Midterm"), IF(ISERROR(SUMIF('Exam (LECTURE ONLY)'!O$20:X$20, "CLO3", 'Exam (LECTURE ONLY)'!O241:X241) / 'Exam (LECTURE ONLY)'!AM$8), "", SUMIF('Exam (LECTURE ONLY)'!O$20:X$20, "CLO3", 'Exam (LECTURE ONLY)'!O241:X241) / 'Exam (LECTURE ONLY)'!AM$8),
IF(AND('PRINTABLE (per grading)'!H$16="EXAM", 'PRINTABLE (per grading)'!B$13="Final"), IF(ISERROR(SUMIF('Exam (LECTURE ONLY)'!Z$20:AI$20, "CLO3", 'Exam (LECTURE ONLY)'!Z241:AI241) / 'Exam (LECTURE ONLY)'!AN$8), "", SUMIF('Exam (LECTURE ONLY)'!Z$20:AI$20, "CLO3", 'Exam (LECTURE ONLY)'!Z241:AI241) / 'Exam (LECTURE ONLY)'!AN$8),
IF(AND('PRINTABLE (per grading)'!H$16="OUTPUT", 'PRINTABLE (per grading)'!B$13="Prelim"), IF(ISERROR(SUMIF(OUTPUT!C$20:M$20, "CLO3", OUTPUT!C241:M241) / OUTPUT!AL$8), "", SUMIF(OUTPUT!C$20:M$20, "CLO3", OUTPUT!C241:M241) / OUTPUT!AL$8),
IF(AND('PRINTABLE (per grading)'!H$16="OUTPUT", 'PRINTABLE (per grading)'!B$13="Midterm"), IF(ISERROR(SUMIF(OUTPUT!O$20:Y$20, "CLO3", OUTPUT!O241:Y241) / OUTPUT!AM$8), "", SUMIF(OUTPUT!O$20:Y$20, "CLO3", OUTPUT!O241:Y241) / OUTPUT!AM$8),
IF(AND('PRINTABLE (per grading)'!H$16="OUTPUT", 'PRINTABLE (per grading)'!B$13="Final"), IF(ISERROR(SUMIF(OUTPUT!AA$20:AI$20, "CLO3", OUTPUT!AA241:AI241) / OUTPUT!AN$8), "", SUMIF(OUTPUT!AA$20:AI$20, "CLO3", OUTPUT!AA241:AI241) / OUTPUT!AN$8),
"" )))))),"")</f>
        <v/>
      </c>
      <c r="Z239" s="232" t="str">
        <f t="shared" si="104"/>
        <v/>
      </c>
      <c r="AA239" s="233" t="str">
        <f t="shared" si="105"/>
        <v/>
      </c>
      <c r="AB239" s="25" t="str">
        <f>IF(B239 &lt;&gt; "", IFERROR(IF(C$16 = "PRELIM", SUMIF('Database (LECTURE-RES-PRAC)'!D$14:AG$14, "CLO4", 'Database (LECTURE-RES-PRAC)'!D236:AG236) / 'Grade computation'!F$7, IF(C$16 = "MIDTERM", SUMIF('Database (LECTURE-RES-PRAC)'!AJ$14:BM$14, "CLO4", 'Database (LECTURE-RES-PRAC)'!AJ236:BM236) / 'Grade computation'!G$7, IF(C$16 = "FINAL", SUMIF('Database (LECTURE-RES-PRAC)'!BP$14:CS$14, "CLO4", 'Database (LECTURE-RES-PRAC)'!BP236:CS236) / 'Grade computation'!H$7,""))),""),"")</f>
        <v/>
      </c>
      <c r="AC239" s="232" t="str">
        <f t="shared" si="106"/>
        <v/>
      </c>
      <c r="AD239" s="25" t="str">
        <f>IF(B239 &lt;&gt; "",IF(AND('PRINTABLE (per grading)'!H$16="EXAM", 'PRINTABLE (per grading)'!B$13="Prelim"), IF(ISERROR(SUMIF('Exam (LECTURE ONLY)'!D$20:M$20, "CLO4", 'Exam (LECTURE ONLY)'!D241:M241) / 'Exam (LECTURE ONLY)'!AL$9), "", SUMIF('Exam (LECTURE ONLY)'!D$20:M$20, "CLO4", 'Exam (LECTURE ONLY)'!D241:M241) /'Exam (LECTURE ONLY)'!AL$9),
IF(AND('PRINTABLE (per grading)'!H$16="EXAM", 'PRINTABLE (per grading)'!B$13="Midterm"), IF(ISERROR(SUMIF('Exam (LECTURE ONLY)'!O$20:X$20, "CLO4", 'Exam (LECTURE ONLY)'!O241:X241) / 'Exam (LECTURE ONLY)'!AM$9), "", SUMIF('Exam (LECTURE ONLY)'!O$20:X$20, "CLO4", 'Exam (LECTURE ONLY)'!O241:X241) / 'Exam (LECTURE ONLY)'!AM$9),
IF(AND('PRINTABLE (per grading)'!H$16="EXAM", 'PRINTABLE (per grading)'!B$13="Final"), IF(ISERROR(SUMIF('Exam (LECTURE ONLY)'!Z$20:AI$20, "CLO4", 'Exam (LECTURE ONLY)'!Z241:AI241) / 'Exam (LECTURE ONLY)'!AN$9), "", SUMIF('Exam (LECTURE ONLY)'!Z$20:AI$20, "CLO4", 'Exam (LECTURE ONLY)'!Z241:AI241) / 'Exam (LECTURE ONLY)'!AN$9),
IF(AND('PRINTABLE (per grading)'!H$16="OUTPUT", 'PRINTABLE (per grading)'!B$13="Prelim"), IF(ISERROR(SUMIF(OUTPUT!C$20:M$20, "CLO4", OUTPUT!C241:M241) / OUTPUT!AL$9), "", SUMIF(OUTPUT!C$20:M$20, "CLO4", OUTPUT!C241:M241) / OUTPUT!AL$9),
IF(AND('PRINTABLE (per grading)'!H$16="OUTPUT", 'PRINTABLE (per grading)'!B$13="Midterm"), IF(ISERROR(SUMIF(OUTPUT!O$20:Y$20, "CLO4", OUTPUT!O241:Y241) / OUTPUT!AM$9), "", SUMIF(OUTPUT!O$20:Y$20, "CLO4", OUTPUT!O241:Y241) / OUTPUT!AM$9),
IF(AND('PRINTABLE (per grading)'!H$16="OUTPUT", 'PRINTABLE (per grading)'!B$13="Final"), IF(ISERROR(SUMIF(OUTPUT!AA$20:AI$20, "CLO4", OUTPUT!AA241:AI241) / OUTPUT!AN$9), "", SUMIF(OUTPUT!AA$20:AI$20, "CLO4", OUTPUT!AA241:AI241) / OUTPUT!AN$9),
"")))))),"")</f>
        <v/>
      </c>
      <c r="AE239" s="232" t="str">
        <f t="shared" si="107"/>
        <v/>
      </c>
      <c r="AF239" s="233" t="str">
        <f t="shared" si="108"/>
        <v/>
      </c>
      <c r="AG239" s="25" t="str">
        <f>IF(B239 &lt;&gt; "", IFERROR(IF(C$16 = "PRELIM", SUMIF('Database (LECTURE-RES-PRAC)'!D$14:AG$14, "CLO5", 'Database (LECTURE-RES-PRAC)'!D236:AG236) / 'Grade computation'!F$8, IF(C$16 = "MIDTERM", SUMIF('Database (LECTURE-RES-PRAC)'!AJ$14:BM$14, "CLO5", 'Database (LECTURE-RES-PRAC)'!AJ236:BM236) / 'Grade computation'!G$8, IF(C$16 = "FINAL", SUMIF('Database (LECTURE-RES-PRAC)'!BP$14:CS$14, "CLO5", 'Database (LECTURE-RES-PRAC)'!BP236:CS236) / 'Grade computation'!H$8,""))),""),"")</f>
        <v/>
      </c>
      <c r="AH239" s="232" t="str">
        <f t="shared" si="109"/>
        <v/>
      </c>
      <c r="AI239" s="25" t="str">
        <f>IF(B239 &lt;&gt; "",IF(AND('PRINTABLE (per grading)'!H$16="EXAM", 'PRINTABLE (per grading)'!B$13="Prelim"), IF(ISERROR(SUMIF('Exam (LECTURE ONLY)'!D$20:M$20, "CLO5", 'Exam (LECTURE ONLY)'!D241:M241) / 'Exam (LECTURE ONLY)'!AL$10), "", SUMIF('Exam (LECTURE ONLY)'!D$20:M$20, "CLO5", 'Exam (LECTURE ONLY)'!D241:M241) /'Exam (LECTURE ONLY)'!AL$10),
IF(AND('PRINTABLE (per grading)'!H$16="EXAM", 'PRINTABLE (per grading)'!B$13="Midterm"), IF(ISERROR(SUMIF('Exam (LECTURE ONLY)'!O$20:X$20, "CLO5", 'Exam (LECTURE ONLY)'!O241:X241) / 'Exam (LECTURE ONLY)'!AM$10), "", SUMIF('Exam (LECTURE ONLY)'!O$20:X$20, "CLO5", 'Exam (LECTURE ONLY)'!O241:X241) / 'Exam (LECTURE ONLY)'!AM$10),
IF(AND('PRINTABLE (per grading)'!H$16="EXAM", 'PRINTABLE (per grading)'!B$13="Final"), IF(ISERROR(SUMIF('Exam (LECTURE ONLY)'!Z$20:AI$20, "CLO5", 'Exam (LECTURE ONLY)'!Z241:AI241) / 'Exam (LECTURE ONLY)'!AN$10), "", SUMIF('Exam (LECTURE ONLY)'!Z$20:AI$20, "CLO5", 'Exam (LECTURE ONLY)'!Z241:AI241) / 'Exam (LECTURE ONLY)'!AN$10),
IF(AND('PRINTABLE (per grading)'!H$16="OUTPUT", 'PRINTABLE (per grading)'!B$13="Prelim"), IF(ISERROR(SUMIF(OUTPUT!C$20:M$20, "CLO5", OUTPUT!C241:M241) / OUTPUT!AL$10), "", SUMIF(OUTPUT!C$20:M$20, "CLO5", OUTPUT!C241:M241) / OUTPUT!AL$10),
IF(AND('PRINTABLE (per grading)'!H$16="OUTPUT", 'PRINTABLE (per grading)'!B$13="Midterm"), IF(ISERROR(SUMIF(OUTPUT!O$20:Y$20, "CLO5", OUTPUT!O241:Y241) / OUTPUT!AM$10), "", SUMIF(OUTPUT!O$20:Y$20, "CLO5", OUTPUT!O241:Y241) / OUTPUT!AM$10),
IF(AND('PRINTABLE (per grading)'!H$16="OUTPUT", 'PRINTABLE (per grading)'!B$13="Final"), IF(ISERROR(SUMIF(OUTPUT!AA$20:AI$20, "CLO5", OUTPUT!AA241:AI241) / OUTPUT!AN$10), "", SUMIF(OUTPUT!AA$20:AI$20, "CLO5", OUTPUT!AA241:AI241) / OUTPUT!AN$10),
"")))))),"")</f>
        <v/>
      </c>
      <c r="AJ239" s="232" t="str">
        <f t="shared" si="110"/>
        <v/>
      </c>
      <c r="AK239" s="233" t="str">
        <f t="shared" si="111"/>
        <v/>
      </c>
      <c r="AL239" s="25" t="str">
        <f>IF(B239 &lt;&gt; "", IFERROR(IF(C$16 = "PRELIM", SUMIF('Database (LECTURE-RES-PRAC)'!D$14:AG$14, "CLO6", 'Database (LECTURE-RES-PRAC)'!D236:AG236) / 'Grade computation'!F$9, IF(C$16 = "MIDTERM", SUMIF('Database (LECTURE-RES-PRAC)'!AJ$14:BM$14, "CLO6", 'Database (LECTURE-RES-PRAC)'!AJ236:BM236) / 'Grade computation'!G$9, IF(C$16 = "FINAL", SUMIF('Database (LECTURE-RES-PRAC)'!BP$14:CS$14, "CLO6", 'Database (LECTURE-RES-PRAC)'!BP236:CS236) / 'Grade computation'!H$9,""))),""),"")</f>
        <v/>
      </c>
      <c r="AM239" s="232" t="str">
        <f t="shared" si="112"/>
        <v/>
      </c>
      <c r="AN239" s="25" t="str">
        <f>IF(B239 &lt;&gt; "",IF(AND('PRINTABLE (per grading)'!H$16="EXAM", 'PRINTABLE (per grading)'!B$13="Prelim"), IF(ISERROR(SUMIF('Exam (LECTURE ONLY)'!D$20:M$20, "CLO6", 'Exam (LECTURE ONLY)'!D241:M241) / 'Exam (LECTURE ONLY)'!AL$11), "", SUMIF('Exam (LECTURE ONLY)'!D$20:M$20, "CLO6", 'Exam (LECTURE ONLY)'!D241:M241) /'Exam (LECTURE ONLY)'!AL$11),
IF(AND('PRINTABLE (per grading)'!H$16="EXAM", 'PRINTABLE (per grading)'!B$13="Midterm"), IF(ISERROR(SUMIF('Exam (LECTURE ONLY)'!O$20:X$20, "CLO6", 'Exam (LECTURE ONLY)'!O241:X241) / 'Exam (LECTURE ONLY)'!AM$11), "", SUMIF('Exam (LECTURE ONLY)'!O$20:X$20, "CLO6", 'Exam (LECTURE ONLY)'!O241:X241) / 'Exam (LECTURE ONLY)'!AM$11),
IF(AND('PRINTABLE (per grading)'!H$16="EXAM", 'PRINTABLE (per grading)'!B$13="Final"), IF(ISERROR(SUMIF('Exam (LECTURE ONLY)'!Z$20:AI$20, "CLO6", 'Exam (LECTURE ONLY)'!Z241:AI241) / 'Exam (LECTURE ONLY)'!AN$11), "", SUMIF('Exam (LECTURE ONLY)'!Z$20:AI$20, "CLO6", 'Exam (LECTURE ONLY)'!Z241:AI241) / 'Exam (LECTURE ONLY)'!AN$11),
IF(AND('PRINTABLE (per grading)'!H$16="OUTPUT", 'PRINTABLE (per grading)'!B$13="Prelim"), IF(ISERROR(SUMIF(OUTPUT!C$20:M$20, "CLO6", OUTPUT!C241:M241) / OUTPUT!AL$11), "", SUMIF(OUTPUT!C$20:M$20, "CLO6", OUTPUT!C241:M241) / OUTPUT!AL$11),
IF(AND('PRINTABLE (per grading)'!H$16="OUTPUT", 'PRINTABLE (per grading)'!B$13="Midterm"), IF(ISERROR(SUMIF(OUTPUT!O$20:Y$20, "CLO6", OUTPUT!O241:Y241) / OUTPUT!AM$11), "", SUMIF(OUTPUT!O$20:Y$20, "CLO6", OUTPUT!O241:Y241) / OUTPUT!AM$11),
IF(AND('PRINTABLE (per grading)'!H$16="OUTPUT", 'PRINTABLE (per grading)'!B$13="Final"), IF(ISERROR(SUMIF(OUTPUT!AA$20:AI$20, "CLO6", OUTPUT!AA241:AI241) / OUTPUT!AN$11), "", SUMIF(OUTPUT!AA$20:AI$20, "CLO6", OUTPUT!AA241:AI241) / OUTPUT!AN$11),
"")))))),"")</f>
        <v/>
      </c>
      <c r="AO239" s="232" t="str">
        <f t="shared" si="113"/>
        <v/>
      </c>
      <c r="AP239" s="233" t="str">
        <f t="shared" si="114"/>
        <v/>
      </c>
      <c r="AQ239" s="25" t="str">
        <f>IF(B239 &lt;&gt; "", IFERROR(IF(C$16 = "PRELIM", SUMIF('Database (LECTURE-RES-PRAC)'!D$14:AG$14, "CLO7", 'Database (LECTURE-RES-PRAC)'!D236:AG236) / 'Grade computation'!F$10, IF(C$16 = "MIDTERM", SUMIF('Database (LECTURE-RES-PRAC)'!AJ$14:BM$14, "CLO7", 'Database (LECTURE-RES-PRAC)'!AJ236:BM236) / 'Grade computation'!G$10, IF(C$16 = "FINAL", SUMIF('Database (LECTURE-RES-PRAC)'!BP$14:CS$14, "CLO7", 'Database (LECTURE-RES-PRAC)'!BP236:CS236) / 'Grade computation'!H$10,""))),""),"")</f>
        <v/>
      </c>
      <c r="AR239" s="232" t="str">
        <f t="shared" si="115"/>
        <v/>
      </c>
      <c r="AS239" s="25" t="str">
        <f>IF(B239 &lt;&gt; "",IF(AND('PRINTABLE (per grading)'!H$16="EXAM", 'PRINTABLE (per grading)'!B$13="Prelim"), IF(ISERROR(SUMIF('Exam (LECTURE ONLY)'!D$20:M$20, "CLO7", 'Exam (LECTURE ONLY)'!D241:M241) / 'Exam (LECTURE ONLY)'!AL$12), "", SUMIF('Exam (LECTURE ONLY)'!D$20:M$20, "CLO7", 'Exam (LECTURE ONLY)'!D241:M241) /'Exam (LECTURE ONLY)'!AL$12),
IF(AND('PRINTABLE (per grading)'!H$16="EXAM", 'PRINTABLE (per grading)'!B$13="Midterm"), IF(ISERROR(SUMIF('Exam (LECTURE ONLY)'!O$20:X$20, "CLO7", 'Exam (LECTURE ONLY)'!O241:X241) / 'Exam (LECTURE ONLY)'!AM$12), "", SUMIF('Exam (LECTURE ONLY)'!O$20:X$20, "CLO7", 'Exam (LECTURE ONLY)'!O241:X241) / 'Exam (LECTURE ONLY)'!AM$12),
IF(AND('PRINTABLE (per grading)'!H$16="EXAM", 'PRINTABLE (per grading)'!B$13="Final"), IF(ISERROR(SUMIF('Exam (LECTURE ONLY)'!Z$20:AI$20, "CLO7", 'Exam (LECTURE ONLY)'!Z241:AI241) / 'Exam (LECTURE ONLY)'!AN$12), "", SUMIF('Exam (LECTURE ONLY)'!Z$20:AI$20, "CLO7", 'Exam (LECTURE ONLY)'!Z241:AI241) / 'Exam (LECTURE ONLY)'!AN$12),
IF(AND('PRINTABLE (per grading)'!H$16="OUTPUT", 'PRINTABLE (per grading)'!B$13="Prelim"), IF(ISERROR(SUMIF(OUTPUT!C$20:M$20, "CLO7", OUTPUT!C241:M241) / OUTPUT!AL$12), "", SUMIF(OUTPUT!C$20:M$20, "CLO7", OUTPUT!C241:M241) / OUTPUT!AL$12),
IF(AND('PRINTABLE (per grading)'!H$16="OUTPUT", 'PRINTABLE (per grading)'!B$13="Midterm"), IF(ISERROR(SUMIF(OUTPUT!O$20:Y$20, "CLO7", OUTPUT!O241:Y241) / OUTPUT!AM$12), "", SUMIF(OUTPUT!O$20:Y$20, "CLO7", OUTPUT!O241:Y241) / OUTPUT!AM$12),
IF(AND('PRINTABLE (per grading)'!H$16="OUTPUT", 'PRINTABLE (per grading)'!B$13="Final"), IF(ISERROR(SUMIF(OUTPUT!AA$20:AI$20, "CLO7", OUTPUT!AA241:AI241) / OUTPUT!AN$12), "", SUMIF(OUTPUT!AA$20:AI$20, "CLO7", OUTPUT!AA241:AI241) / OUTPUT!AN$12),
"")))))),"")</f>
        <v/>
      </c>
      <c r="AT239" s="232" t="str">
        <f t="shared" si="116"/>
        <v/>
      </c>
      <c r="AU239" s="233" t="str">
        <f t="shared" si="117"/>
        <v/>
      </c>
      <c r="AV239" s="25" t="str">
        <f>IF(B239 &lt;&gt; "", IFERROR(IF(C$16 = "PRELIM", SUMIF('Database (LECTURE-RES-PRAC)'!D$14:AG$14, "CLO8", 'Database (LECTURE-RES-PRAC)'!D236:AG236) / 'Grade computation'!F$11, IF(C$16 = "MIDTERM", SUMIF('Database (LECTURE-RES-PRAC)'!AJ$14:BM$14, "CLO8", 'Database (LECTURE-RES-PRAC)'!AJ236:BM236) / 'Grade computation'!G$11, IF(C$16 = "FINAL", SUMIF('Database (LECTURE-RES-PRAC)'!BP$14:CS$14, "CLO8", 'Database (LECTURE-RES-PRAC)'!BP236:CS236) / 'Grade computation'!H$11,""))),""),"")</f>
        <v/>
      </c>
      <c r="AW239" s="232" t="str">
        <f t="shared" si="118"/>
        <v/>
      </c>
      <c r="AX239" s="25" t="str">
        <f>IF(B239 &lt;&gt; "",IF(AND('PRINTABLE (per grading)'!H$16="EXAM", 'PRINTABLE (per grading)'!B$13="Prelim"), IF(ISERROR(SUMIF('Exam (LECTURE ONLY)'!D$20:M$20, "CLO8", 'Exam (LECTURE ONLY)'!D241:M241) / 'Exam (LECTURE ONLY)'!AL$13), "", SUMIF('Exam (LECTURE ONLY)'!D$20:M$20, "CLO8", 'Exam (LECTURE ONLY)'!D241:M241) /'Exam (LECTURE ONLY)'!AL$13),
IF(AND('PRINTABLE (per grading)'!H$16="EXAM", 'PRINTABLE (per grading)'!B$13="Midterm"), IF(ISERROR(SUMIF('Exam (LECTURE ONLY)'!O$20:X$20, "CLO8", 'Exam (LECTURE ONLY)'!O241:X241) / 'Exam (LECTURE ONLY)'!AM$13), "", SUMIF('Exam (LECTURE ONLY)'!O$20:X$20, "CLO8", 'Exam (LECTURE ONLY)'!O241:X241) / 'Exam (LECTURE ONLY)'!AM$13),
IF(AND('PRINTABLE (per grading)'!H$16="EXAM", 'PRINTABLE (per grading)'!B$13="Final"), IF(ISERROR(SUMIF('Exam (LECTURE ONLY)'!Z$20:AI$20, "CLO8", 'Exam (LECTURE ONLY)'!Z241:AI241) / 'Exam (LECTURE ONLY)'!AN$13), "", SUMIF('Exam (LECTURE ONLY)'!Z$20:AI$20, "CLO8", 'Exam (LECTURE ONLY)'!Z241:AI241) / 'Exam (LECTURE ONLY)'!AN$13),
IF(AND('PRINTABLE (per grading)'!H$16="OUTPUT", 'PRINTABLE (per grading)'!B$13="Prelim"), IF(ISERROR(SUMIF(OUTPUT!C$20:M$20, "CLO8", OUTPUT!C241:M241) / OUTPUT!AL$13), "", SUMIF(OUTPUT!C$20:M$20, "CLO8", OUTPUT!C241:M241) / OUTPUT!AL$13),
IF(AND('PRINTABLE (per grading)'!H$16="OUTPUT", 'PRINTABLE (per grading)'!B$13="Midterm"), IF(ISERROR(SUMIF(OUTPUT!O$20:Y$20, "CLO8", OUTPUT!O241:Y241) / OUTPUT!AM$13), "", SUMIF(OUTPUT!O$20:Y$20, "CLO8", OUTPUT!O241:Y241) / OUTPUT!AM$13),
IF(AND('PRINTABLE (per grading)'!H$16="OUTPUT", 'PRINTABLE (per grading)'!B$13="Final"), IF(ISERROR(SUMIF(OUTPUT!AA$20:AI$20, "CLO8", OUTPUT!AA241:AI241) / OUTPUT!AN$13), "", SUMIF(OUTPUT!AA$20:AI$20, "CLO8", OUTPUT!AA241:AI241) / OUTPUT!AN$13),
"")))))),"")</f>
        <v/>
      </c>
      <c r="AY239" s="232" t="str">
        <f t="shared" si="119"/>
        <v/>
      </c>
      <c r="AZ239" s="233" t="str">
        <f t="shared" si="120"/>
        <v/>
      </c>
      <c r="BA239" s="25" t="str">
        <f>IF(B239 &lt;&gt; "", IFERROR(IF(C$16 = "PRELIM", SUMIF('Database (LECTURE-RES-PRAC)'!D$14:AG$14, "CLO9", 'Database (LECTURE-RES-PRAC)'!D236:AG236) / 'Grade computation'!F$12, IF(C$16 = "MIDTERM", SUMIF('Database (LECTURE-RES-PRAC)'!AJ$14:BM$14, "CLO9", 'Database (LECTURE-RES-PRAC)'!AJ236:BM236) / 'Grade computation'!G$12, IF(C$16 = "FINAL", SUMIF('Database (LECTURE-RES-PRAC)'!BP$14:CS$14, "CLO9", 'Database (LECTURE-RES-PRAC)'!BP236:CS236) / 'Grade computation'!H$12,""))),""),"")</f>
        <v/>
      </c>
      <c r="BB239" s="232" t="str">
        <f t="shared" si="121"/>
        <v/>
      </c>
      <c r="BC239" s="25" t="str">
        <f>IF(B239 &lt;&gt; "",IF(AND('PRINTABLE (per grading)'!H$16="EXAM", 'PRINTABLE (per grading)'!B$13="Prelim"), IF(ISERROR(SUMIF('Exam (LECTURE ONLY)'!D$20:M$20, "CLO9", 'Exam (LECTURE ONLY)'!D241:M241) / 'Exam (LECTURE ONLY)'!AL$14), "", SUMIF('Exam (LECTURE ONLY)'!D$20:M$20, "CLO9", 'Exam (LECTURE ONLY)'!D241:M241) /'Exam (LECTURE ONLY)'!AL$14),
IF(AND('PRINTABLE (per grading)'!H$16="EXAM", 'PRINTABLE (per grading)'!B$13="Midterm"), IF(ISERROR(SUMIF('Exam (LECTURE ONLY)'!O$20:X$20, "CLO9", 'Exam (LECTURE ONLY)'!O241:X241) / 'Exam (LECTURE ONLY)'!AM$14), "", SUMIF('Exam (LECTURE ONLY)'!O$20:X$20, "CLO9", 'Exam (LECTURE ONLY)'!O241:X241) / 'Exam (LECTURE ONLY)'!AM$14),
IF(AND('PRINTABLE (per grading)'!H$16="EXAM", 'PRINTABLE (per grading)'!B$13="Final"), IF(ISERROR(SUMIF('Exam (LECTURE ONLY)'!Z$20:AI$20, "CLO9", 'Exam (LECTURE ONLY)'!Z241:AI241) / 'Exam (LECTURE ONLY)'!AN$14), "", SUMIF('Exam (LECTURE ONLY)'!Z$20:AI$20, "CLO9", 'Exam (LECTURE ONLY)'!Z241:AI241) / 'Exam (LECTURE ONLY)'!AN$14),
IF(AND('PRINTABLE (per grading)'!H$16="OUTPUT", 'PRINTABLE (per grading)'!B$13="Prelim"), IF(ISERROR(SUMIF(OUTPUT!C$20:M$20, "CLO9", OUTPUT!C241:M241) / OUTPUT!AL$14), "", SUMIF(OUTPUT!C$20:M$20, "CLO9", OUTPUT!C241:M241) / OUTPUT!AL$14),
IF(AND('PRINTABLE (per grading)'!H$16="OUTPUT", 'PRINTABLE (per grading)'!B$13="Midterm"), IF(ISERROR(SUMIF(OUTPUT!O$20:Y$20, "CLO9", OUTPUT!O241:Y241) / OUTPUT!AM$14), "", SUMIF(OUTPUT!O$20:Y$20, "CLO9", OUTPUT!O241:Y241) / OUTPUT!AM$14),
IF(AND('PRINTABLE (per grading)'!H$16="OUTPUT", 'PRINTABLE (per grading)'!B$13="Final"), IF(ISERROR(SUMIF(OUTPUT!AA$20:AI$20, "CLO9", OUTPUT!AA241:AI241) / OUTPUT!AN$14), "", SUMIF(OUTPUT!AA$20:AI$20, "CLO9", OUTPUT!AA241:AI241) / OUTPUT!AN$14),
"")))))),"")</f>
        <v/>
      </c>
      <c r="BD239" s="232" t="str">
        <f t="shared" si="122"/>
        <v/>
      </c>
      <c r="BE239" s="233" t="str">
        <f t="shared" si="123"/>
        <v/>
      </c>
      <c r="BF239" s="25" t="str">
        <f>IF(B239 &lt;&gt; "", IFERROR(IF(C$16 = "PRELIM", SUMIF('Database (LECTURE-RES-PRAC)'!D$14:AG$14, "CLO10", 'Database (LECTURE-RES-PRAC)'!D236:AG236) / 'Grade computation'!F$13, IF(C$16 = "MIDTERM", SUMIF('Database (LECTURE-RES-PRAC)'!AJ$14:BM$14, "CLO10", 'Database (LECTURE-RES-PRAC)'!AJ236:BM236) / 'Grade computation'!G$13, IF(C$16 = "FINAL", SUMIF('Database (LECTURE-RES-PRAC)'!BP$14:CS$14, "CLO10", 'Database (LECTURE-RES-PRAC)'!BP236:CS236) / 'Grade computation'!H$13,""))),""),"")</f>
        <v/>
      </c>
      <c r="BG239" s="232" t="str">
        <f t="shared" si="124"/>
        <v/>
      </c>
      <c r="BH239" s="25" t="str">
        <f>IF(B239 &lt;&gt; "",IF(AND('PRINTABLE (per grading)'!H$16="EXAM", 'PRINTABLE (per grading)'!B$13="Prelim"), IF(ISERROR(SUMIF('Exam (LECTURE ONLY)'!D$20:M$20, "CLO10", 'Exam (LECTURE ONLY)'!D241:M241) / 'Exam (LECTURE ONLY)'!AL$15), "", SUMIF('Exam (LECTURE ONLY)'!D$20:M$20, "CLO10", 'Exam (LECTURE ONLY)'!D241:M241) /'Exam (LECTURE ONLY)'!AL$15),
IF(AND('PRINTABLE (per grading)'!H$16="EXAM", 'PRINTABLE (per grading)'!B$13="Midterm"), IF(ISERROR(SUMIF('Exam (LECTURE ONLY)'!O$20:X$20, "CLO10", 'Exam (LECTURE ONLY)'!O241:X241) / 'Exam (LECTURE ONLY)'!AM$15), "", SUMIF('Exam (LECTURE ONLY)'!O$20:X$20, "CLO10", 'Exam (LECTURE ONLY)'!O241:X241) / 'Exam (LECTURE ONLY)'!AM$15),
IF(AND('PRINTABLE (per grading)'!H$16="EXAM", 'PRINTABLE (per grading)'!B$13="Final"), IF(ISERROR(SUMIF('Exam (LECTURE ONLY)'!Z$20:AI$20, "CLO10", 'Exam (LECTURE ONLY)'!Z241:AI241) / 'Exam (LECTURE ONLY)'!AN$15), "", SUMIF('Exam (LECTURE ONLY)'!Z$20:AI$20, "CLO10", 'Exam (LECTURE ONLY)'!Z241:AI241) / 'Exam (LECTURE ONLY)'!AN$15),
IF(AND('PRINTABLE (per grading)'!H$16="OUTPUT", 'PRINTABLE (per grading)'!B$13="Prelim"), IF(ISERROR(SUMIF(OUTPUT!C$20:M$20, "CLO10", OUTPUT!C241:M241) / OUTPUT!AL$15), "", SUMIF(OUTPUT!C$20:M$20, "CLO10", OUTPUT!C241:M241) / OUTPUT!AL$15),
IF(AND('PRINTABLE (per grading)'!H$16="OUTPUT", 'PRINTABLE (per grading)'!B$13="Midterm"), IF(ISERROR(SUMIF(OUTPUT!O$20:Y$20, "CLO10", OUTPUT!O241:Y241) / OUTPUT!AM$15), "", SUMIF(OUTPUT!O$20:Y$20, "CLO10", OUTPUT!O241:Y241) / OUTPUT!AM$15),
IF(AND('PRINTABLE (per grading)'!H$16="OUTPUT", 'PRINTABLE (per grading)'!B$13="Final"), IF(ISERROR(SUMIF(OUTPUT!AA$20:AI$20, "CLO10", OUTPUT!AA241:AI241) / OUTPUT!AN$15), "", SUMIF(OUTPUT!AA$20:AI$20, "CLO10", OUTPUT!AA241:AI241) / OUTPUT!AN$15),
"")))))),"")</f>
        <v/>
      </c>
      <c r="BI239" s="232" t="str">
        <f t="shared" si="125"/>
        <v/>
      </c>
      <c r="BJ239" s="233" t="str">
        <f t="shared" si="126"/>
        <v/>
      </c>
      <c r="BK239" s="2"/>
    </row>
    <row r="240" spans="1:63" ht="20.100000000000001" customHeight="1">
      <c r="A240" s="212" t="str">
        <f>IF(ISBLANK('Database (LECTURE-RES-PRAC)'!A237),"",'Database (LECTURE-RES-PRAC)'!A237)</f>
        <v/>
      </c>
      <c r="B240" s="213" t="str">
        <f>IF(ISBLANK('Database (LECTURE-RES-PRAC)'!B237),"",'Database (LECTURE-RES-PRAC)'!B237)</f>
        <v/>
      </c>
      <c r="C240" s="134" t="str">
        <f>IF(B240&lt;&gt;"",IF(C$16="PRELIM",'Grade computation'!C240, IF(C$16="MIDTERM",'Grade computation'!K240, IF(C$16="FINAL",'Grade computation'!S240,""))),"")</f>
        <v/>
      </c>
      <c r="D240" s="135" t="str">
        <f t="shared" si="1"/>
        <v/>
      </c>
      <c r="E240" s="134" t="str">
        <f>IF(B240&lt;&gt;"", IF(C$16="PRELIM",'Grade computation'!E240, IF(C$16="MIDTERM",'Grade computation'!M240, IF(C$16="FINAL",'Grade computation'!U240,""))),"")</f>
        <v/>
      </c>
      <c r="F240" s="136" t="str">
        <f t="shared" si="2"/>
        <v/>
      </c>
      <c r="G240" s="137" t="str">
        <f t="shared" si="3"/>
        <v/>
      </c>
      <c r="H240" s="207" t="str">
        <f>IF(B240&lt;&gt;"",IF(C$16="PRELIM", 'Grade computation'!H240, IF(C$16="MIDTERM", 'Grade computation'!P240, IF(C$16="FINAL",'Grade computation'!X240, ""))),"")</f>
        <v/>
      </c>
      <c r="I240" s="137" t="str">
        <f t="shared" si="4"/>
        <v/>
      </c>
      <c r="J240" s="139" t="str">
        <f t="shared" si="5"/>
        <v/>
      </c>
      <c r="K240" s="377" t="str">
        <f t="shared" si="6"/>
        <v/>
      </c>
      <c r="L240" s="434"/>
      <c r="M240" s="25" t="str">
        <f>IF(B240 &lt;&gt; "", IFERROR(IF(C$16 = "PRELIM", SUMIF('Database (LECTURE-RES-PRAC)'!D$14:AG$14, "CLO1", 'Database (LECTURE-RES-PRAC)'!D237:AG237) / 'Grade computation'!F$4, IF(C$16 = "MIDTERM", SUMIF('Database (LECTURE-RES-PRAC)'!AJ$14:BM$14, "CLO1", 'Database (LECTURE-RES-PRAC)'!AJ237:BM237) / 'Grade computation'!G$4, IF(C$16 = "FINAL", SUMIF('Database (LECTURE-RES-PRAC)'!BP$14:CS$14, "CLO1", 'Database (LECTURE-RES-PRAC)'!BP237:CS237) / 'Grade computation'!H$4,""))),""),"")</f>
        <v/>
      </c>
      <c r="N240" s="232" t="str">
        <f t="shared" si="97"/>
        <v/>
      </c>
      <c r="O240" s="25" t="str">
        <f>IF(B240 &lt;&gt; "",IF(AND('PRINTABLE (per grading)'!H$16="EXAM", 'PRINTABLE (per grading)'!B$13="Prelim"), IF(ISERROR(SUMIF('Exam (LECTURE ONLY)'!D$20:M$20, "CLO1", 'Exam (LECTURE ONLY)'!D242:M242) / 'Exam (LECTURE ONLY)'!AL$6), "", SUMIF('Exam (LECTURE ONLY)'!D$20:M$20, "CLO1", 'Exam (LECTURE ONLY)'!D242:M242) /'Exam (LECTURE ONLY)'!AL$6),
IF(AND('PRINTABLE (per grading)'!H$16="EXAM", 'PRINTABLE (per grading)'!B$13="Midterm"), IF(ISERROR(SUMIF('Exam (LECTURE ONLY)'!O$20:X$20, "CLO1", 'Exam (LECTURE ONLY)'!O242:X242) / 'Exam (LECTURE ONLY)'!AM$6), "", SUMIF('Exam (LECTURE ONLY)'!O$20:X$20, "CLO1", 'Exam (LECTURE ONLY)'!O242:X242) / 'Exam (LECTURE ONLY)'!AM$6),
IF(AND('PRINTABLE (per grading)'!H$16="EXAM", 'PRINTABLE (per grading)'!B$13="Final"), IF(ISERROR(SUMIF('Exam (LECTURE ONLY)'!Z$20:AI$20, "CLO1", 'Exam (LECTURE ONLY)'!Z242:AI242) / 'Exam (LECTURE ONLY)'!AN$6), "", SUMIF('Exam (LECTURE ONLY)'!Z$20:AI$20, "CLO1", 'Exam (LECTURE ONLY)'!Z242:AI242) / 'Exam (LECTURE ONLY)'!AN$6),
IF(AND('PRINTABLE (per grading)'!H$16="OUTPUT", 'PRINTABLE (per grading)'!B$13="Prelim"), IF(ISERROR(SUMIF(OUTPUT!C$20:M$20, "CLO1", OUTPUT!C242:M242) / OUTPUT!AL$6), "", SUMIF(OUTPUT!C$20:M$20, "CLO1", OUTPUT!C242:M242) / OUTPUT!AL$6),
IF(AND('PRINTABLE (per grading)'!H$16="OUTPUT", 'PRINTABLE (per grading)'!B$13="Midterm"), IF(ISERROR(SUMIF(OUTPUT!O$20:Y$20, "CLO1", OUTPUT!O242:Y242) / OUTPUT!AM$6), "", SUMIF(OUTPUT!O$20:Y$20, "CLO1", OUTPUT!O242:Y242) / OUTPUT!AM$6),
IF(AND('PRINTABLE (per grading)'!H$16="OUTPUT", 'PRINTABLE (per grading)'!B$13="Final"), IF(ISERROR(SUMIF(OUTPUT!AA$20:AI$20, "CLO1", OUTPUT!AA242:AI242) / OUTPUT!AN$6), "", SUMIF(OUTPUT!AA$20:AI$20, "CLO1", OUTPUT!AA242:AI242) / OUTPUT!AN$6),
"")))))),"")</f>
        <v/>
      </c>
      <c r="P240" s="232" t="str">
        <f t="shared" si="98"/>
        <v/>
      </c>
      <c r="Q240" s="233" t="str">
        <f t="shared" si="99"/>
        <v/>
      </c>
      <c r="R240" s="25" t="str">
        <f>IF(B240 &lt;&gt; "", IFERROR(IF(C$16 = "PRELIM", SUMIF('Database (LECTURE-RES-PRAC)'!D$14:AG$14, "CLO2", 'Database (LECTURE-RES-PRAC)'!D237:AG237) / 'Grade computation'!F$5, IF(C$16 = "MIDTERM", SUMIF('Database (LECTURE-RES-PRAC)'!AJ$14:BM$14, "CLO2", 'Database (LECTURE-RES-PRAC)'!AJ237:BM237) / 'Grade computation'!G$5, IF(C$16 = "FINAL", SUMIF('Database (LECTURE-RES-PRAC)'!BP$14:CS$14, "CLO2", 'Database (LECTURE-RES-PRAC)'!BP237:CS237) / 'Grade computation'!H$5,""))),""),"")</f>
        <v/>
      </c>
      <c r="S240" s="232" t="str">
        <f t="shared" si="100"/>
        <v/>
      </c>
      <c r="T240" s="25" t="str">
        <f>IF(B240 &lt;&gt; "",IF(AND('PRINTABLE (per grading)'!H$16="EXAM", 'PRINTABLE (per grading)'!B$13="Prelim"), IF(ISERROR(SUMIF('Exam (LECTURE ONLY)'!D$20:M$20, "CLO2", 'Exam (LECTURE ONLY)'!D242:M242) / 'Exam (LECTURE ONLY)'!AL$7), "", SUMIF('Exam (LECTURE ONLY)'!D$20:M$20, "CLO2", 'Exam (LECTURE ONLY)'!D242:M242) /'Exam (LECTURE ONLY)'!AL$7),
IF(AND('PRINTABLE (per grading)'!H$16="EXAM", 'PRINTABLE (per grading)'!B$13="Midterm"), IF(ISERROR(SUMIF('Exam (LECTURE ONLY)'!O$20:X$20, "CLO2", 'Exam (LECTURE ONLY)'!O242:X242) / 'Exam (LECTURE ONLY)'!AM$7), "", SUMIF('Exam (LECTURE ONLY)'!O$20:X$20, "CLO2", 'Exam (LECTURE ONLY)'!O242:X242) / 'Exam (LECTURE ONLY)'!AM$7),
IF(AND('PRINTABLE (per grading)'!H$16="EXAM", 'PRINTABLE (per grading)'!B$13="Final"), IF(ISERROR(SUMIF('Exam (LECTURE ONLY)'!Z$20:AI$20, "CLO2", 'Exam (LECTURE ONLY)'!Z242:AI242) / 'Exam (LECTURE ONLY)'!AN$7), "", SUMIF('Exam (LECTURE ONLY)'!Z$20:AI$20, "CLO2", 'Exam (LECTURE ONLY)'!Z242:AI242) / 'Exam (LECTURE ONLY)'!AN$7),
IF(AND('PRINTABLE (per grading)'!H$16="OUTPUT", 'PRINTABLE (per grading)'!B$13="Prelim"), IF(ISERROR(SUMIF(OUTPUT!C$20:M$20, "CLO2", OUTPUT!C242:M242) / OUTPUT!AL$7), "", SUMIF(OUTPUT!C$20:M$20, "CLO2", OUTPUT!C242:M242) / OUTPUT!AL$7),
IF(AND('PRINTABLE (per grading)'!H$16="OUTPUT", 'PRINTABLE (per grading)'!B$13="Midterm"), IF(ISERROR(SUMIF(OUTPUT!O$20:Y$20, "CLO2", OUTPUT!O242:Y242) / OUTPUT!AM$7), "", SUMIF(OUTPUT!O$20:Y$20, "CLO2", OUTPUT!O242:Y242) / OUTPUT!AM$7),
IF(AND('PRINTABLE (per grading)'!H$16="OUTPUT", 'PRINTABLE (per grading)'!B$13="Final"), IF(ISERROR(SUMIF(OUTPUT!AA$20:AI$20, "CLO2", OUTPUT!AA242:AI242) / OUTPUT!AN$7), "", SUMIF(OUTPUT!AA$20:AI$20, "CLO2", OUTPUT!AA242:AI242) / OUTPUT!AN$7),
"")))))),"")</f>
        <v/>
      </c>
      <c r="U240" s="232" t="str">
        <f t="shared" si="101"/>
        <v/>
      </c>
      <c r="V240" s="233" t="str">
        <f t="shared" si="102"/>
        <v/>
      </c>
      <c r="W240" s="25" t="str">
        <f>IF(B240 &lt;&gt; "", IFERROR(IF(C$16 = "PRELIM", SUMIF('Database (LECTURE-RES-PRAC)'!D$14:AG$14, "CLO3", 'Database (LECTURE-RES-PRAC)'!D237:AG237) / 'Grade computation'!F$6, IF(C$16 = "MIDTERM", SUMIF('Database (LECTURE-RES-PRAC)'!AJ$14:BM$14, "CLO3", 'Database (LECTURE-RES-PRAC)'!AJ237:BM237) / 'Grade computation'!G$6, IF(C$16 = "FINAL", SUMIF('Database (LECTURE-RES-PRAC)'!BP$14:CS$14, "CLO3", 'Database (LECTURE-RES-PRAC)'!BP237:CS237) / 'Grade computation'!H$6,""))),""),"")</f>
        <v/>
      </c>
      <c r="X240" s="232" t="str">
        <f t="shared" si="103"/>
        <v/>
      </c>
      <c r="Y240" s="25" t="str">
        <f>IF(B240 &lt;&gt; "",IF(AND('PRINTABLE (per grading)'!H$16="EXAM", 'PRINTABLE (per grading)'!B$13="Prelim"), IF(ISERROR(SUMIF('Exam (LECTURE ONLY)'!D$20:M$20, "CLO3", 'Exam (LECTURE ONLY)'!D242:M242) / 'Exam (LECTURE ONLY)'!AL$8), "", SUMIF('Exam (LECTURE ONLY)'!D$20:M$20, "CLO3", 'Exam (LECTURE ONLY)'!D242:M242) /'Exam (LECTURE ONLY)'!AL$8),
IF(AND('PRINTABLE (per grading)'!H$16="EXAM", 'PRINTABLE (per grading)'!B$13="Midterm"), IF(ISERROR(SUMIF('Exam (LECTURE ONLY)'!O$20:X$20, "CLO3", 'Exam (LECTURE ONLY)'!O242:X242) / 'Exam (LECTURE ONLY)'!AM$8), "", SUMIF('Exam (LECTURE ONLY)'!O$20:X$20, "CLO3", 'Exam (LECTURE ONLY)'!O242:X242) / 'Exam (LECTURE ONLY)'!AM$8),
IF(AND('PRINTABLE (per grading)'!H$16="EXAM", 'PRINTABLE (per grading)'!B$13="Final"), IF(ISERROR(SUMIF('Exam (LECTURE ONLY)'!Z$20:AI$20, "CLO3", 'Exam (LECTURE ONLY)'!Z242:AI242) / 'Exam (LECTURE ONLY)'!AN$8), "", SUMIF('Exam (LECTURE ONLY)'!Z$20:AI$20, "CLO3", 'Exam (LECTURE ONLY)'!Z242:AI242) / 'Exam (LECTURE ONLY)'!AN$8),
IF(AND('PRINTABLE (per grading)'!H$16="OUTPUT", 'PRINTABLE (per grading)'!B$13="Prelim"), IF(ISERROR(SUMIF(OUTPUT!C$20:M$20, "CLO3", OUTPUT!C242:M242) / OUTPUT!AL$8), "", SUMIF(OUTPUT!C$20:M$20, "CLO3", OUTPUT!C242:M242) / OUTPUT!AL$8),
IF(AND('PRINTABLE (per grading)'!H$16="OUTPUT", 'PRINTABLE (per grading)'!B$13="Midterm"), IF(ISERROR(SUMIF(OUTPUT!O$20:Y$20, "CLO3", OUTPUT!O242:Y242) / OUTPUT!AM$8), "", SUMIF(OUTPUT!O$20:Y$20, "CLO3", OUTPUT!O242:Y242) / OUTPUT!AM$8),
IF(AND('PRINTABLE (per grading)'!H$16="OUTPUT", 'PRINTABLE (per grading)'!B$13="Final"), IF(ISERROR(SUMIF(OUTPUT!AA$20:AI$20, "CLO3", OUTPUT!AA242:AI242) / OUTPUT!AN$8), "", SUMIF(OUTPUT!AA$20:AI$20, "CLO3", OUTPUT!AA242:AI242) / OUTPUT!AN$8),
"" )))))),"")</f>
        <v/>
      </c>
      <c r="Z240" s="232" t="str">
        <f t="shared" si="104"/>
        <v/>
      </c>
      <c r="AA240" s="233" t="str">
        <f t="shared" si="105"/>
        <v/>
      </c>
      <c r="AB240" s="25" t="str">
        <f>IF(B240 &lt;&gt; "", IFERROR(IF(C$16 = "PRELIM", SUMIF('Database (LECTURE-RES-PRAC)'!D$14:AG$14, "CLO4", 'Database (LECTURE-RES-PRAC)'!D237:AG237) / 'Grade computation'!F$7, IF(C$16 = "MIDTERM", SUMIF('Database (LECTURE-RES-PRAC)'!AJ$14:BM$14, "CLO4", 'Database (LECTURE-RES-PRAC)'!AJ237:BM237) / 'Grade computation'!G$7, IF(C$16 = "FINAL", SUMIF('Database (LECTURE-RES-PRAC)'!BP$14:CS$14, "CLO4", 'Database (LECTURE-RES-PRAC)'!BP237:CS237) / 'Grade computation'!H$7,""))),""),"")</f>
        <v/>
      </c>
      <c r="AC240" s="232" t="str">
        <f t="shared" si="106"/>
        <v/>
      </c>
      <c r="AD240" s="25" t="str">
        <f>IF(B240 &lt;&gt; "",IF(AND('PRINTABLE (per grading)'!H$16="EXAM", 'PRINTABLE (per grading)'!B$13="Prelim"), IF(ISERROR(SUMIF('Exam (LECTURE ONLY)'!D$20:M$20, "CLO4", 'Exam (LECTURE ONLY)'!D242:M242) / 'Exam (LECTURE ONLY)'!AL$9), "", SUMIF('Exam (LECTURE ONLY)'!D$20:M$20, "CLO4", 'Exam (LECTURE ONLY)'!D242:M242) /'Exam (LECTURE ONLY)'!AL$9),
IF(AND('PRINTABLE (per grading)'!H$16="EXAM", 'PRINTABLE (per grading)'!B$13="Midterm"), IF(ISERROR(SUMIF('Exam (LECTURE ONLY)'!O$20:X$20, "CLO4", 'Exam (LECTURE ONLY)'!O242:X242) / 'Exam (LECTURE ONLY)'!AM$9), "", SUMIF('Exam (LECTURE ONLY)'!O$20:X$20, "CLO4", 'Exam (LECTURE ONLY)'!O242:X242) / 'Exam (LECTURE ONLY)'!AM$9),
IF(AND('PRINTABLE (per grading)'!H$16="EXAM", 'PRINTABLE (per grading)'!B$13="Final"), IF(ISERROR(SUMIF('Exam (LECTURE ONLY)'!Z$20:AI$20, "CLO4", 'Exam (LECTURE ONLY)'!Z242:AI242) / 'Exam (LECTURE ONLY)'!AN$9), "", SUMIF('Exam (LECTURE ONLY)'!Z$20:AI$20, "CLO4", 'Exam (LECTURE ONLY)'!Z242:AI242) / 'Exam (LECTURE ONLY)'!AN$9),
IF(AND('PRINTABLE (per grading)'!H$16="OUTPUT", 'PRINTABLE (per grading)'!B$13="Prelim"), IF(ISERROR(SUMIF(OUTPUT!C$20:M$20, "CLO4", OUTPUT!C242:M242) / OUTPUT!AL$9), "", SUMIF(OUTPUT!C$20:M$20, "CLO4", OUTPUT!C242:M242) / OUTPUT!AL$9),
IF(AND('PRINTABLE (per grading)'!H$16="OUTPUT", 'PRINTABLE (per grading)'!B$13="Midterm"), IF(ISERROR(SUMIF(OUTPUT!O$20:Y$20, "CLO4", OUTPUT!O242:Y242) / OUTPUT!AM$9), "", SUMIF(OUTPUT!O$20:Y$20, "CLO4", OUTPUT!O242:Y242) / OUTPUT!AM$9),
IF(AND('PRINTABLE (per grading)'!H$16="OUTPUT", 'PRINTABLE (per grading)'!B$13="Final"), IF(ISERROR(SUMIF(OUTPUT!AA$20:AI$20, "CLO4", OUTPUT!AA242:AI242) / OUTPUT!AN$9), "", SUMIF(OUTPUT!AA$20:AI$20, "CLO4", OUTPUT!AA242:AI242) / OUTPUT!AN$9),
"")))))),"")</f>
        <v/>
      </c>
      <c r="AE240" s="232" t="str">
        <f t="shared" si="107"/>
        <v/>
      </c>
      <c r="AF240" s="233" t="str">
        <f t="shared" si="108"/>
        <v/>
      </c>
      <c r="AG240" s="25" t="str">
        <f>IF(B240 &lt;&gt; "", IFERROR(IF(C$16 = "PRELIM", SUMIF('Database (LECTURE-RES-PRAC)'!D$14:AG$14, "CLO5", 'Database (LECTURE-RES-PRAC)'!D237:AG237) / 'Grade computation'!F$8, IF(C$16 = "MIDTERM", SUMIF('Database (LECTURE-RES-PRAC)'!AJ$14:BM$14, "CLO5", 'Database (LECTURE-RES-PRAC)'!AJ237:BM237) / 'Grade computation'!G$8, IF(C$16 = "FINAL", SUMIF('Database (LECTURE-RES-PRAC)'!BP$14:CS$14, "CLO5", 'Database (LECTURE-RES-PRAC)'!BP237:CS237) / 'Grade computation'!H$8,""))),""),"")</f>
        <v/>
      </c>
      <c r="AH240" s="232" t="str">
        <f t="shared" si="109"/>
        <v/>
      </c>
      <c r="AI240" s="25" t="str">
        <f>IF(B240 &lt;&gt; "",IF(AND('PRINTABLE (per grading)'!H$16="EXAM", 'PRINTABLE (per grading)'!B$13="Prelim"), IF(ISERROR(SUMIF('Exam (LECTURE ONLY)'!D$20:M$20, "CLO5", 'Exam (LECTURE ONLY)'!D242:M242) / 'Exam (LECTURE ONLY)'!AL$10), "", SUMIF('Exam (LECTURE ONLY)'!D$20:M$20, "CLO5", 'Exam (LECTURE ONLY)'!D242:M242) /'Exam (LECTURE ONLY)'!AL$10),
IF(AND('PRINTABLE (per grading)'!H$16="EXAM", 'PRINTABLE (per grading)'!B$13="Midterm"), IF(ISERROR(SUMIF('Exam (LECTURE ONLY)'!O$20:X$20, "CLO5", 'Exam (LECTURE ONLY)'!O242:X242) / 'Exam (LECTURE ONLY)'!AM$10), "", SUMIF('Exam (LECTURE ONLY)'!O$20:X$20, "CLO5", 'Exam (LECTURE ONLY)'!O242:X242) / 'Exam (LECTURE ONLY)'!AM$10),
IF(AND('PRINTABLE (per grading)'!H$16="EXAM", 'PRINTABLE (per grading)'!B$13="Final"), IF(ISERROR(SUMIF('Exam (LECTURE ONLY)'!Z$20:AI$20, "CLO5", 'Exam (LECTURE ONLY)'!Z242:AI242) / 'Exam (LECTURE ONLY)'!AN$10), "", SUMIF('Exam (LECTURE ONLY)'!Z$20:AI$20, "CLO5", 'Exam (LECTURE ONLY)'!Z242:AI242) / 'Exam (LECTURE ONLY)'!AN$10),
IF(AND('PRINTABLE (per grading)'!H$16="OUTPUT", 'PRINTABLE (per grading)'!B$13="Prelim"), IF(ISERROR(SUMIF(OUTPUT!C$20:M$20, "CLO5", OUTPUT!C242:M242) / OUTPUT!AL$10), "", SUMIF(OUTPUT!C$20:M$20, "CLO5", OUTPUT!C242:M242) / OUTPUT!AL$10),
IF(AND('PRINTABLE (per grading)'!H$16="OUTPUT", 'PRINTABLE (per grading)'!B$13="Midterm"), IF(ISERROR(SUMIF(OUTPUT!O$20:Y$20, "CLO5", OUTPUT!O242:Y242) / OUTPUT!AM$10), "", SUMIF(OUTPUT!O$20:Y$20, "CLO5", OUTPUT!O242:Y242) / OUTPUT!AM$10),
IF(AND('PRINTABLE (per grading)'!H$16="OUTPUT", 'PRINTABLE (per grading)'!B$13="Final"), IF(ISERROR(SUMIF(OUTPUT!AA$20:AI$20, "CLO5", OUTPUT!AA242:AI242) / OUTPUT!AN$10), "", SUMIF(OUTPUT!AA$20:AI$20, "CLO5", OUTPUT!AA242:AI242) / OUTPUT!AN$10),
"")))))),"")</f>
        <v/>
      </c>
      <c r="AJ240" s="232" t="str">
        <f t="shared" si="110"/>
        <v/>
      </c>
      <c r="AK240" s="233" t="str">
        <f t="shared" si="111"/>
        <v/>
      </c>
      <c r="AL240" s="25" t="str">
        <f>IF(B240 &lt;&gt; "", IFERROR(IF(C$16 = "PRELIM", SUMIF('Database (LECTURE-RES-PRAC)'!D$14:AG$14, "CLO6", 'Database (LECTURE-RES-PRAC)'!D237:AG237) / 'Grade computation'!F$9, IF(C$16 = "MIDTERM", SUMIF('Database (LECTURE-RES-PRAC)'!AJ$14:BM$14, "CLO6", 'Database (LECTURE-RES-PRAC)'!AJ237:BM237) / 'Grade computation'!G$9, IF(C$16 = "FINAL", SUMIF('Database (LECTURE-RES-PRAC)'!BP$14:CS$14, "CLO6", 'Database (LECTURE-RES-PRAC)'!BP237:CS237) / 'Grade computation'!H$9,""))),""),"")</f>
        <v/>
      </c>
      <c r="AM240" s="232" t="str">
        <f t="shared" si="112"/>
        <v/>
      </c>
      <c r="AN240" s="25" t="str">
        <f>IF(B240 &lt;&gt; "",IF(AND('PRINTABLE (per grading)'!H$16="EXAM", 'PRINTABLE (per grading)'!B$13="Prelim"), IF(ISERROR(SUMIF('Exam (LECTURE ONLY)'!D$20:M$20, "CLO6", 'Exam (LECTURE ONLY)'!D242:M242) / 'Exam (LECTURE ONLY)'!AL$11), "", SUMIF('Exam (LECTURE ONLY)'!D$20:M$20, "CLO6", 'Exam (LECTURE ONLY)'!D242:M242) /'Exam (LECTURE ONLY)'!AL$11),
IF(AND('PRINTABLE (per grading)'!H$16="EXAM", 'PRINTABLE (per grading)'!B$13="Midterm"), IF(ISERROR(SUMIF('Exam (LECTURE ONLY)'!O$20:X$20, "CLO6", 'Exam (LECTURE ONLY)'!O242:X242) / 'Exam (LECTURE ONLY)'!AM$11), "", SUMIF('Exam (LECTURE ONLY)'!O$20:X$20, "CLO6", 'Exam (LECTURE ONLY)'!O242:X242) / 'Exam (LECTURE ONLY)'!AM$11),
IF(AND('PRINTABLE (per grading)'!H$16="EXAM", 'PRINTABLE (per grading)'!B$13="Final"), IF(ISERROR(SUMIF('Exam (LECTURE ONLY)'!Z$20:AI$20, "CLO6", 'Exam (LECTURE ONLY)'!Z242:AI242) / 'Exam (LECTURE ONLY)'!AN$11), "", SUMIF('Exam (LECTURE ONLY)'!Z$20:AI$20, "CLO6", 'Exam (LECTURE ONLY)'!Z242:AI242) / 'Exam (LECTURE ONLY)'!AN$11),
IF(AND('PRINTABLE (per grading)'!H$16="OUTPUT", 'PRINTABLE (per grading)'!B$13="Prelim"), IF(ISERROR(SUMIF(OUTPUT!C$20:M$20, "CLO6", OUTPUT!C242:M242) / OUTPUT!AL$11), "", SUMIF(OUTPUT!C$20:M$20, "CLO6", OUTPUT!C242:M242) / OUTPUT!AL$11),
IF(AND('PRINTABLE (per grading)'!H$16="OUTPUT", 'PRINTABLE (per grading)'!B$13="Midterm"), IF(ISERROR(SUMIF(OUTPUT!O$20:Y$20, "CLO6", OUTPUT!O242:Y242) / OUTPUT!AM$11), "", SUMIF(OUTPUT!O$20:Y$20, "CLO6", OUTPUT!O242:Y242) / OUTPUT!AM$11),
IF(AND('PRINTABLE (per grading)'!H$16="OUTPUT", 'PRINTABLE (per grading)'!B$13="Final"), IF(ISERROR(SUMIF(OUTPUT!AA$20:AI$20, "CLO6", OUTPUT!AA242:AI242) / OUTPUT!AN$11), "", SUMIF(OUTPUT!AA$20:AI$20, "CLO6", OUTPUT!AA242:AI242) / OUTPUT!AN$11),
"")))))),"")</f>
        <v/>
      </c>
      <c r="AO240" s="232" t="str">
        <f t="shared" si="113"/>
        <v/>
      </c>
      <c r="AP240" s="233" t="str">
        <f t="shared" si="114"/>
        <v/>
      </c>
      <c r="AQ240" s="25" t="str">
        <f>IF(B240 &lt;&gt; "", IFERROR(IF(C$16 = "PRELIM", SUMIF('Database (LECTURE-RES-PRAC)'!D$14:AG$14, "CLO7", 'Database (LECTURE-RES-PRAC)'!D237:AG237) / 'Grade computation'!F$10, IF(C$16 = "MIDTERM", SUMIF('Database (LECTURE-RES-PRAC)'!AJ$14:BM$14, "CLO7", 'Database (LECTURE-RES-PRAC)'!AJ237:BM237) / 'Grade computation'!G$10, IF(C$16 = "FINAL", SUMIF('Database (LECTURE-RES-PRAC)'!BP$14:CS$14, "CLO7", 'Database (LECTURE-RES-PRAC)'!BP237:CS237) / 'Grade computation'!H$10,""))),""),"")</f>
        <v/>
      </c>
      <c r="AR240" s="232" t="str">
        <f t="shared" si="115"/>
        <v/>
      </c>
      <c r="AS240" s="25" t="str">
        <f>IF(B240 &lt;&gt; "",IF(AND('PRINTABLE (per grading)'!H$16="EXAM", 'PRINTABLE (per grading)'!B$13="Prelim"), IF(ISERROR(SUMIF('Exam (LECTURE ONLY)'!D$20:M$20, "CLO7", 'Exam (LECTURE ONLY)'!D242:M242) / 'Exam (LECTURE ONLY)'!AL$12), "", SUMIF('Exam (LECTURE ONLY)'!D$20:M$20, "CLO7", 'Exam (LECTURE ONLY)'!D242:M242) /'Exam (LECTURE ONLY)'!AL$12),
IF(AND('PRINTABLE (per grading)'!H$16="EXAM", 'PRINTABLE (per grading)'!B$13="Midterm"), IF(ISERROR(SUMIF('Exam (LECTURE ONLY)'!O$20:X$20, "CLO7", 'Exam (LECTURE ONLY)'!O242:X242) / 'Exam (LECTURE ONLY)'!AM$12), "", SUMIF('Exam (LECTURE ONLY)'!O$20:X$20, "CLO7", 'Exam (LECTURE ONLY)'!O242:X242) / 'Exam (LECTURE ONLY)'!AM$12),
IF(AND('PRINTABLE (per grading)'!H$16="EXAM", 'PRINTABLE (per grading)'!B$13="Final"), IF(ISERROR(SUMIF('Exam (LECTURE ONLY)'!Z$20:AI$20, "CLO7", 'Exam (LECTURE ONLY)'!Z242:AI242) / 'Exam (LECTURE ONLY)'!AN$12), "", SUMIF('Exam (LECTURE ONLY)'!Z$20:AI$20, "CLO7", 'Exam (LECTURE ONLY)'!Z242:AI242) / 'Exam (LECTURE ONLY)'!AN$12),
IF(AND('PRINTABLE (per grading)'!H$16="OUTPUT", 'PRINTABLE (per grading)'!B$13="Prelim"), IF(ISERROR(SUMIF(OUTPUT!C$20:M$20, "CLO7", OUTPUT!C242:M242) / OUTPUT!AL$12), "", SUMIF(OUTPUT!C$20:M$20, "CLO7", OUTPUT!C242:M242) / OUTPUT!AL$12),
IF(AND('PRINTABLE (per grading)'!H$16="OUTPUT", 'PRINTABLE (per grading)'!B$13="Midterm"), IF(ISERROR(SUMIF(OUTPUT!O$20:Y$20, "CLO7", OUTPUT!O242:Y242) / OUTPUT!AM$12), "", SUMIF(OUTPUT!O$20:Y$20, "CLO7", OUTPUT!O242:Y242) / OUTPUT!AM$12),
IF(AND('PRINTABLE (per grading)'!H$16="OUTPUT", 'PRINTABLE (per grading)'!B$13="Final"), IF(ISERROR(SUMIF(OUTPUT!AA$20:AI$20, "CLO7", OUTPUT!AA242:AI242) / OUTPUT!AN$12), "", SUMIF(OUTPUT!AA$20:AI$20, "CLO7", OUTPUT!AA242:AI242) / OUTPUT!AN$12),
"")))))),"")</f>
        <v/>
      </c>
      <c r="AT240" s="232" t="str">
        <f t="shared" si="116"/>
        <v/>
      </c>
      <c r="AU240" s="233" t="str">
        <f t="shared" si="117"/>
        <v/>
      </c>
      <c r="AV240" s="25" t="str">
        <f>IF(B240 &lt;&gt; "", IFERROR(IF(C$16 = "PRELIM", SUMIF('Database (LECTURE-RES-PRAC)'!D$14:AG$14, "CLO8", 'Database (LECTURE-RES-PRAC)'!D237:AG237) / 'Grade computation'!F$11, IF(C$16 = "MIDTERM", SUMIF('Database (LECTURE-RES-PRAC)'!AJ$14:BM$14, "CLO8", 'Database (LECTURE-RES-PRAC)'!AJ237:BM237) / 'Grade computation'!G$11, IF(C$16 = "FINAL", SUMIF('Database (LECTURE-RES-PRAC)'!BP$14:CS$14, "CLO8", 'Database (LECTURE-RES-PRAC)'!BP237:CS237) / 'Grade computation'!H$11,""))),""),"")</f>
        <v/>
      </c>
      <c r="AW240" s="232" t="str">
        <f t="shared" si="118"/>
        <v/>
      </c>
      <c r="AX240" s="25" t="str">
        <f>IF(B240 &lt;&gt; "",IF(AND('PRINTABLE (per grading)'!H$16="EXAM", 'PRINTABLE (per grading)'!B$13="Prelim"), IF(ISERROR(SUMIF('Exam (LECTURE ONLY)'!D$20:M$20, "CLO8", 'Exam (LECTURE ONLY)'!D242:M242) / 'Exam (LECTURE ONLY)'!AL$13), "", SUMIF('Exam (LECTURE ONLY)'!D$20:M$20, "CLO8", 'Exam (LECTURE ONLY)'!D242:M242) /'Exam (LECTURE ONLY)'!AL$13),
IF(AND('PRINTABLE (per grading)'!H$16="EXAM", 'PRINTABLE (per grading)'!B$13="Midterm"), IF(ISERROR(SUMIF('Exam (LECTURE ONLY)'!O$20:X$20, "CLO8", 'Exam (LECTURE ONLY)'!O242:X242) / 'Exam (LECTURE ONLY)'!AM$13), "", SUMIF('Exam (LECTURE ONLY)'!O$20:X$20, "CLO8", 'Exam (LECTURE ONLY)'!O242:X242) / 'Exam (LECTURE ONLY)'!AM$13),
IF(AND('PRINTABLE (per grading)'!H$16="EXAM", 'PRINTABLE (per grading)'!B$13="Final"), IF(ISERROR(SUMIF('Exam (LECTURE ONLY)'!Z$20:AI$20, "CLO8", 'Exam (LECTURE ONLY)'!Z242:AI242) / 'Exam (LECTURE ONLY)'!AN$13), "", SUMIF('Exam (LECTURE ONLY)'!Z$20:AI$20, "CLO8", 'Exam (LECTURE ONLY)'!Z242:AI242) / 'Exam (LECTURE ONLY)'!AN$13),
IF(AND('PRINTABLE (per grading)'!H$16="OUTPUT", 'PRINTABLE (per grading)'!B$13="Prelim"), IF(ISERROR(SUMIF(OUTPUT!C$20:M$20, "CLO8", OUTPUT!C242:M242) / OUTPUT!AL$13), "", SUMIF(OUTPUT!C$20:M$20, "CLO8", OUTPUT!C242:M242) / OUTPUT!AL$13),
IF(AND('PRINTABLE (per grading)'!H$16="OUTPUT", 'PRINTABLE (per grading)'!B$13="Midterm"), IF(ISERROR(SUMIF(OUTPUT!O$20:Y$20, "CLO8", OUTPUT!O242:Y242) / OUTPUT!AM$13), "", SUMIF(OUTPUT!O$20:Y$20, "CLO8", OUTPUT!O242:Y242) / OUTPUT!AM$13),
IF(AND('PRINTABLE (per grading)'!H$16="OUTPUT", 'PRINTABLE (per grading)'!B$13="Final"), IF(ISERROR(SUMIF(OUTPUT!AA$20:AI$20, "CLO8", OUTPUT!AA242:AI242) / OUTPUT!AN$13), "", SUMIF(OUTPUT!AA$20:AI$20, "CLO8", OUTPUT!AA242:AI242) / OUTPUT!AN$13),
"")))))),"")</f>
        <v/>
      </c>
      <c r="AY240" s="232" t="str">
        <f t="shared" si="119"/>
        <v/>
      </c>
      <c r="AZ240" s="233" t="str">
        <f t="shared" si="120"/>
        <v/>
      </c>
      <c r="BA240" s="25" t="str">
        <f>IF(B240 &lt;&gt; "", IFERROR(IF(C$16 = "PRELIM", SUMIF('Database (LECTURE-RES-PRAC)'!D$14:AG$14, "CLO9", 'Database (LECTURE-RES-PRAC)'!D237:AG237) / 'Grade computation'!F$12, IF(C$16 = "MIDTERM", SUMIF('Database (LECTURE-RES-PRAC)'!AJ$14:BM$14, "CLO9", 'Database (LECTURE-RES-PRAC)'!AJ237:BM237) / 'Grade computation'!G$12, IF(C$16 = "FINAL", SUMIF('Database (LECTURE-RES-PRAC)'!BP$14:CS$14, "CLO9", 'Database (LECTURE-RES-PRAC)'!BP237:CS237) / 'Grade computation'!H$12,""))),""),"")</f>
        <v/>
      </c>
      <c r="BB240" s="232" t="str">
        <f t="shared" si="121"/>
        <v/>
      </c>
      <c r="BC240" s="25" t="str">
        <f>IF(B240 &lt;&gt; "",IF(AND('PRINTABLE (per grading)'!H$16="EXAM", 'PRINTABLE (per grading)'!B$13="Prelim"), IF(ISERROR(SUMIF('Exam (LECTURE ONLY)'!D$20:M$20, "CLO9", 'Exam (LECTURE ONLY)'!D242:M242) / 'Exam (LECTURE ONLY)'!AL$14), "", SUMIF('Exam (LECTURE ONLY)'!D$20:M$20, "CLO9", 'Exam (LECTURE ONLY)'!D242:M242) /'Exam (LECTURE ONLY)'!AL$14),
IF(AND('PRINTABLE (per grading)'!H$16="EXAM", 'PRINTABLE (per grading)'!B$13="Midterm"), IF(ISERROR(SUMIF('Exam (LECTURE ONLY)'!O$20:X$20, "CLO9", 'Exam (LECTURE ONLY)'!O242:X242) / 'Exam (LECTURE ONLY)'!AM$14), "", SUMIF('Exam (LECTURE ONLY)'!O$20:X$20, "CLO9", 'Exam (LECTURE ONLY)'!O242:X242) / 'Exam (LECTURE ONLY)'!AM$14),
IF(AND('PRINTABLE (per grading)'!H$16="EXAM", 'PRINTABLE (per grading)'!B$13="Final"), IF(ISERROR(SUMIF('Exam (LECTURE ONLY)'!Z$20:AI$20, "CLO9", 'Exam (LECTURE ONLY)'!Z242:AI242) / 'Exam (LECTURE ONLY)'!AN$14), "", SUMIF('Exam (LECTURE ONLY)'!Z$20:AI$20, "CLO9", 'Exam (LECTURE ONLY)'!Z242:AI242) / 'Exam (LECTURE ONLY)'!AN$14),
IF(AND('PRINTABLE (per grading)'!H$16="OUTPUT", 'PRINTABLE (per grading)'!B$13="Prelim"), IF(ISERROR(SUMIF(OUTPUT!C$20:M$20, "CLO9", OUTPUT!C242:M242) / OUTPUT!AL$14), "", SUMIF(OUTPUT!C$20:M$20, "CLO9", OUTPUT!C242:M242) / OUTPUT!AL$14),
IF(AND('PRINTABLE (per grading)'!H$16="OUTPUT", 'PRINTABLE (per grading)'!B$13="Midterm"), IF(ISERROR(SUMIF(OUTPUT!O$20:Y$20, "CLO9", OUTPUT!O242:Y242) / OUTPUT!AM$14), "", SUMIF(OUTPUT!O$20:Y$20, "CLO9", OUTPUT!O242:Y242) / OUTPUT!AM$14),
IF(AND('PRINTABLE (per grading)'!H$16="OUTPUT", 'PRINTABLE (per grading)'!B$13="Final"), IF(ISERROR(SUMIF(OUTPUT!AA$20:AI$20, "CLO9", OUTPUT!AA242:AI242) / OUTPUT!AN$14), "", SUMIF(OUTPUT!AA$20:AI$20, "CLO9", OUTPUT!AA242:AI242) / OUTPUT!AN$14),
"")))))),"")</f>
        <v/>
      </c>
      <c r="BD240" s="232" t="str">
        <f t="shared" si="122"/>
        <v/>
      </c>
      <c r="BE240" s="233" t="str">
        <f t="shared" si="123"/>
        <v/>
      </c>
      <c r="BF240" s="25" t="str">
        <f>IF(B240 &lt;&gt; "", IFERROR(IF(C$16 = "PRELIM", SUMIF('Database (LECTURE-RES-PRAC)'!D$14:AG$14, "CLO10", 'Database (LECTURE-RES-PRAC)'!D237:AG237) / 'Grade computation'!F$13, IF(C$16 = "MIDTERM", SUMIF('Database (LECTURE-RES-PRAC)'!AJ$14:BM$14, "CLO10", 'Database (LECTURE-RES-PRAC)'!AJ237:BM237) / 'Grade computation'!G$13, IF(C$16 = "FINAL", SUMIF('Database (LECTURE-RES-PRAC)'!BP$14:CS$14, "CLO10", 'Database (LECTURE-RES-PRAC)'!BP237:CS237) / 'Grade computation'!H$13,""))),""),"")</f>
        <v/>
      </c>
      <c r="BG240" s="232" t="str">
        <f t="shared" si="124"/>
        <v/>
      </c>
      <c r="BH240" s="25" t="str">
        <f>IF(B240 &lt;&gt; "",IF(AND('PRINTABLE (per grading)'!H$16="EXAM", 'PRINTABLE (per grading)'!B$13="Prelim"), IF(ISERROR(SUMIF('Exam (LECTURE ONLY)'!D$20:M$20, "CLO10", 'Exam (LECTURE ONLY)'!D242:M242) / 'Exam (LECTURE ONLY)'!AL$15), "", SUMIF('Exam (LECTURE ONLY)'!D$20:M$20, "CLO10", 'Exam (LECTURE ONLY)'!D242:M242) /'Exam (LECTURE ONLY)'!AL$15),
IF(AND('PRINTABLE (per grading)'!H$16="EXAM", 'PRINTABLE (per grading)'!B$13="Midterm"), IF(ISERROR(SUMIF('Exam (LECTURE ONLY)'!O$20:X$20, "CLO10", 'Exam (LECTURE ONLY)'!O242:X242) / 'Exam (LECTURE ONLY)'!AM$15), "", SUMIF('Exam (LECTURE ONLY)'!O$20:X$20, "CLO10", 'Exam (LECTURE ONLY)'!O242:X242) / 'Exam (LECTURE ONLY)'!AM$15),
IF(AND('PRINTABLE (per grading)'!H$16="EXAM", 'PRINTABLE (per grading)'!B$13="Final"), IF(ISERROR(SUMIF('Exam (LECTURE ONLY)'!Z$20:AI$20, "CLO10", 'Exam (LECTURE ONLY)'!Z242:AI242) / 'Exam (LECTURE ONLY)'!AN$15), "", SUMIF('Exam (LECTURE ONLY)'!Z$20:AI$20, "CLO10", 'Exam (LECTURE ONLY)'!Z242:AI242) / 'Exam (LECTURE ONLY)'!AN$15),
IF(AND('PRINTABLE (per grading)'!H$16="OUTPUT", 'PRINTABLE (per grading)'!B$13="Prelim"), IF(ISERROR(SUMIF(OUTPUT!C$20:M$20, "CLO10", OUTPUT!C242:M242) / OUTPUT!AL$15), "", SUMIF(OUTPUT!C$20:M$20, "CLO10", OUTPUT!C242:M242) / OUTPUT!AL$15),
IF(AND('PRINTABLE (per grading)'!H$16="OUTPUT", 'PRINTABLE (per grading)'!B$13="Midterm"), IF(ISERROR(SUMIF(OUTPUT!O$20:Y$20, "CLO10", OUTPUT!O242:Y242) / OUTPUT!AM$15), "", SUMIF(OUTPUT!O$20:Y$20, "CLO10", OUTPUT!O242:Y242) / OUTPUT!AM$15),
IF(AND('PRINTABLE (per grading)'!H$16="OUTPUT", 'PRINTABLE (per grading)'!B$13="Final"), IF(ISERROR(SUMIF(OUTPUT!AA$20:AI$20, "CLO10", OUTPUT!AA242:AI242) / OUTPUT!AN$15), "", SUMIF(OUTPUT!AA$20:AI$20, "CLO10", OUTPUT!AA242:AI242) / OUTPUT!AN$15),
"")))))),"")</f>
        <v/>
      </c>
      <c r="BI240" s="232" t="str">
        <f t="shared" si="125"/>
        <v/>
      </c>
      <c r="BJ240" s="233" t="str">
        <f t="shared" si="126"/>
        <v/>
      </c>
      <c r="BK240" s="2"/>
    </row>
    <row r="241" spans="1:63" ht="20.100000000000001" customHeight="1">
      <c r="A241" s="118" t="str">
        <f>IF(ISBLANK('Database (LECTURE-RES-PRAC)'!A238),"",'Database (LECTURE-RES-PRAC)'!A238)</f>
        <v/>
      </c>
      <c r="B241" s="119" t="str">
        <f>IF(ISBLANK('Database (LECTURE-RES-PRAC)'!B238),"",'Database (LECTURE-RES-PRAC)'!B238)</f>
        <v/>
      </c>
      <c r="C241" s="134" t="str">
        <f>IF(B241&lt;&gt;"",IF(C$16="PRELIM",'Grade computation'!C241, IF(C$16="MIDTERM",'Grade computation'!K241, IF(C$16="FINAL",'Grade computation'!S241,""))),"")</f>
        <v/>
      </c>
      <c r="D241" s="135" t="str">
        <f t="shared" si="1"/>
        <v/>
      </c>
      <c r="E241" s="134" t="str">
        <f>IF(B241&lt;&gt;"", IF(C$16="PRELIM",'Grade computation'!E241, IF(C$16="MIDTERM",'Grade computation'!M241, IF(C$16="FINAL",'Grade computation'!U241,""))),"")</f>
        <v/>
      </c>
      <c r="F241" s="136" t="str">
        <f t="shared" si="2"/>
        <v/>
      </c>
      <c r="G241" s="137" t="str">
        <f t="shared" si="3"/>
        <v/>
      </c>
      <c r="H241" s="207" t="str">
        <f>IF(B241&lt;&gt;"",IF(C$16="PRELIM", 'Grade computation'!H241, IF(C$16="MIDTERM", 'Grade computation'!P241, IF(C$16="FINAL",'Grade computation'!X241, ""))),"")</f>
        <v/>
      </c>
      <c r="I241" s="137" t="str">
        <f t="shared" si="4"/>
        <v/>
      </c>
      <c r="J241" s="139" t="str">
        <f t="shared" si="5"/>
        <v/>
      </c>
      <c r="K241" s="377" t="str">
        <f t="shared" si="6"/>
        <v/>
      </c>
      <c r="L241" s="434"/>
      <c r="M241" s="25" t="str">
        <f>IF(B241 &lt;&gt; "", IFERROR(IF(C$16 = "PRELIM", SUMIF('Database (LECTURE-RES-PRAC)'!D$14:AG$14, "CLO1", 'Database (LECTURE-RES-PRAC)'!D238:AG238) / 'Grade computation'!F$4, IF(C$16 = "MIDTERM", SUMIF('Database (LECTURE-RES-PRAC)'!AJ$14:BM$14, "CLO1", 'Database (LECTURE-RES-PRAC)'!AJ238:BM238) / 'Grade computation'!G$4, IF(C$16 = "FINAL", SUMIF('Database (LECTURE-RES-PRAC)'!BP$14:CS$14, "CLO1", 'Database (LECTURE-RES-PRAC)'!BP238:CS238) / 'Grade computation'!H$4,""))),""),"")</f>
        <v/>
      </c>
      <c r="N241" s="232" t="str">
        <f t="shared" si="97"/>
        <v/>
      </c>
      <c r="O241" s="25" t="str">
        <f>IF(B241 &lt;&gt; "",IF(AND('PRINTABLE (per grading)'!H$16="EXAM", 'PRINTABLE (per grading)'!B$13="Prelim"), IF(ISERROR(SUMIF('Exam (LECTURE ONLY)'!D$20:M$20, "CLO1", 'Exam (LECTURE ONLY)'!D243:M243) / 'Exam (LECTURE ONLY)'!AL$6), "", SUMIF('Exam (LECTURE ONLY)'!D$20:M$20, "CLO1", 'Exam (LECTURE ONLY)'!D243:M243) /'Exam (LECTURE ONLY)'!AL$6),
IF(AND('PRINTABLE (per grading)'!H$16="EXAM", 'PRINTABLE (per grading)'!B$13="Midterm"), IF(ISERROR(SUMIF('Exam (LECTURE ONLY)'!O$20:X$20, "CLO1", 'Exam (LECTURE ONLY)'!O243:X243) / 'Exam (LECTURE ONLY)'!AM$6), "", SUMIF('Exam (LECTURE ONLY)'!O$20:X$20, "CLO1", 'Exam (LECTURE ONLY)'!O243:X243) / 'Exam (LECTURE ONLY)'!AM$6),
IF(AND('PRINTABLE (per grading)'!H$16="EXAM", 'PRINTABLE (per grading)'!B$13="Final"), IF(ISERROR(SUMIF('Exam (LECTURE ONLY)'!Z$20:AI$20, "CLO1", 'Exam (LECTURE ONLY)'!Z243:AI243) / 'Exam (LECTURE ONLY)'!AN$6), "", SUMIF('Exam (LECTURE ONLY)'!Z$20:AI$20, "CLO1", 'Exam (LECTURE ONLY)'!Z243:AI243) / 'Exam (LECTURE ONLY)'!AN$6),
IF(AND('PRINTABLE (per grading)'!H$16="OUTPUT", 'PRINTABLE (per grading)'!B$13="Prelim"), IF(ISERROR(SUMIF(OUTPUT!C$20:M$20, "CLO1", OUTPUT!C243:M243) / OUTPUT!AL$6), "", SUMIF(OUTPUT!C$20:M$20, "CLO1", OUTPUT!C243:M243) / OUTPUT!AL$6),
IF(AND('PRINTABLE (per grading)'!H$16="OUTPUT", 'PRINTABLE (per grading)'!B$13="Midterm"), IF(ISERROR(SUMIF(OUTPUT!O$20:Y$20, "CLO1", OUTPUT!O243:Y243) / OUTPUT!AM$6), "", SUMIF(OUTPUT!O$20:Y$20, "CLO1", OUTPUT!O243:Y243) / OUTPUT!AM$6),
IF(AND('PRINTABLE (per grading)'!H$16="OUTPUT", 'PRINTABLE (per grading)'!B$13="Final"), IF(ISERROR(SUMIF(OUTPUT!AA$20:AI$20, "CLO1", OUTPUT!AA243:AI243) / OUTPUT!AN$6), "", SUMIF(OUTPUT!AA$20:AI$20, "CLO1", OUTPUT!AA243:AI243) / OUTPUT!AN$6),
"")))))),"")</f>
        <v/>
      </c>
      <c r="P241" s="232" t="str">
        <f t="shared" si="98"/>
        <v/>
      </c>
      <c r="Q241" s="233" t="str">
        <f t="shared" si="99"/>
        <v/>
      </c>
      <c r="R241" s="25" t="str">
        <f>IF(B241 &lt;&gt; "", IFERROR(IF(C$16 = "PRELIM", SUMIF('Database (LECTURE-RES-PRAC)'!D$14:AG$14, "CLO2", 'Database (LECTURE-RES-PRAC)'!D238:AG238) / 'Grade computation'!F$5, IF(C$16 = "MIDTERM", SUMIF('Database (LECTURE-RES-PRAC)'!AJ$14:BM$14, "CLO2", 'Database (LECTURE-RES-PRAC)'!AJ238:BM238) / 'Grade computation'!G$5, IF(C$16 = "FINAL", SUMIF('Database (LECTURE-RES-PRAC)'!BP$14:CS$14, "CLO2", 'Database (LECTURE-RES-PRAC)'!BP238:CS238) / 'Grade computation'!H$5,""))),""),"")</f>
        <v/>
      </c>
      <c r="S241" s="232" t="str">
        <f t="shared" si="100"/>
        <v/>
      </c>
      <c r="T241" s="25" t="str">
        <f>IF(B241 &lt;&gt; "",IF(AND('PRINTABLE (per grading)'!H$16="EXAM", 'PRINTABLE (per grading)'!B$13="Prelim"), IF(ISERROR(SUMIF('Exam (LECTURE ONLY)'!D$20:M$20, "CLO2", 'Exam (LECTURE ONLY)'!D243:M243) / 'Exam (LECTURE ONLY)'!AL$7), "", SUMIF('Exam (LECTURE ONLY)'!D$20:M$20, "CLO2", 'Exam (LECTURE ONLY)'!D243:M243) /'Exam (LECTURE ONLY)'!AL$7),
IF(AND('PRINTABLE (per grading)'!H$16="EXAM", 'PRINTABLE (per grading)'!B$13="Midterm"), IF(ISERROR(SUMIF('Exam (LECTURE ONLY)'!O$20:X$20, "CLO2", 'Exam (LECTURE ONLY)'!O243:X243) / 'Exam (LECTURE ONLY)'!AM$7), "", SUMIF('Exam (LECTURE ONLY)'!O$20:X$20, "CLO2", 'Exam (LECTURE ONLY)'!O243:X243) / 'Exam (LECTURE ONLY)'!AM$7),
IF(AND('PRINTABLE (per grading)'!H$16="EXAM", 'PRINTABLE (per grading)'!B$13="Final"), IF(ISERROR(SUMIF('Exam (LECTURE ONLY)'!Z$20:AI$20, "CLO2", 'Exam (LECTURE ONLY)'!Z243:AI243) / 'Exam (LECTURE ONLY)'!AN$7), "", SUMIF('Exam (LECTURE ONLY)'!Z$20:AI$20, "CLO2", 'Exam (LECTURE ONLY)'!Z243:AI243) / 'Exam (LECTURE ONLY)'!AN$7),
IF(AND('PRINTABLE (per grading)'!H$16="OUTPUT", 'PRINTABLE (per grading)'!B$13="Prelim"), IF(ISERROR(SUMIF(OUTPUT!C$20:M$20, "CLO2", OUTPUT!C243:M243) / OUTPUT!AL$7), "", SUMIF(OUTPUT!C$20:M$20, "CLO2", OUTPUT!C243:M243) / OUTPUT!AL$7),
IF(AND('PRINTABLE (per grading)'!H$16="OUTPUT", 'PRINTABLE (per grading)'!B$13="Midterm"), IF(ISERROR(SUMIF(OUTPUT!O$20:Y$20, "CLO2", OUTPUT!O243:Y243) / OUTPUT!AM$7), "", SUMIF(OUTPUT!O$20:Y$20, "CLO2", OUTPUT!O243:Y243) / OUTPUT!AM$7),
IF(AND('PRINTABLE (per grading)'!H$16="OUTPUT", 'PRINTABLE (per grading)'!B$13="Final"), IF(ISERROR(SUMIF(OUTPUT!AA$20:AI$20, "CLO2", OUTPUT!AA243:AI243) / OUTPUT!AN$7), "", SUMIF(OUTPUT!AA$20:AI$20, "CLO2", OUTPUT!AA243:AI243) / OUTPUT!AN$7),
"")))))),"")</f>
        <v/>
      </c>
      <c r="U241" s="232" t="str">
        <f t="shared" si="101"/>
        <v/>
      </c>
      <c r="V241" s="233" t="str">
        <f t="shared" si="102"/>
        <v/>
      </c>
      <c r="W241" s="25" t="str">
        <f>IF(B241 &lt;&gt; "", IFERROR(IF(C$16 = "PRELIM", SUMIF('Database (LECTURE-RES-PRAC)'!D$14:AG$14, "CLO3", 'Database (LECTURE-RES-PRAC)'!D238:AG238) / 'Grade computation'!F$6, IF(C$16 = "MIDTERM", SUMIF('Database (LECTURE-RES-PRAC)'!AJ$14:BM$14, "CLO3", 'Database (LECTURE-RES-PRAC)'!AJ238:BM238) / 'Grade computation'!G$6, IF(C$16 = "FINAL", SUMIF('Database (LECTURE-RES-PRAC)'!BP$14:CS$14, "CLO3", 'Database (LECTURE-RES-PRAC)'!BP238:CS238) / 'Grade computation'!H$6,""))),""),"")</f>
        <v/>
      </c>
      <c r="X241" s="232" t="str">
        <f t="shared" si="103"/>
        <v/>
      </c>
      <c r="Y241" s="25" t="str">
        <f>IF(B241 &lt;&gt; "",IF(AND('PRINTABLE (per grading)'!H$16="EXAM", 'PRINTABLE (per grading)'!B$13="Prelim"), IF(ISERROR(SUMIF('Exam (LECTURE ONLY)'!D$20:M$20, "CLO3", 'Exam (LECTURE ONLY)'!D243:M243) / 'Exam (LECTURE ONLY)'!AL$8), "", SUMIF('Exam (LECTURE ONLY)'!D$20:M$20, "CLO3", 'Exam (LECTURE ONLY)'!D243:M243) /'Exam (LECTURE ONLY)'!AL$8),
IF(AND('PRINTABLE (per grading)'!H$16="EXAM", 'PRINTABLE (per grading)'!B$13="Midterm"), IF(ISERROR(SUMIF('Exam (LECTURE ONLY)'!O$20:X$20, "CLO3", 'Exam (LECTURE ONLY)'!O243:X243) / 'Exam (LECTURE ONLY)'!AM$8), "", SUMIF('Exam (LECTURE ONLY)'!O$20:X$20, "CLO3", 'Exam (LECTURE ONLY)'!O243:X243) / 'Exam (LECTURE ONLY)'!AM$8),
IF(AND('PRINTABLE (per grading)'!H$16="EXAM", 'PRINTABLE (per grading)'!B$13="Final"), IF(ISERROR(SUMIF('Exam (LECTURE ONLY)'!Z$20:AI$20, "CLO3", 'Exam (LECTURE ONLY)'!Z243:AI243) / 'Exam (LECTURE ONLY)'!AN$8), "", SUMIF('Exam (LECTURE ONLY)'!Z$20:AI$20, "CLO3", 'Exam (LECTURE ONLY)'!Z243:AI243) / 'Exam (LECTURE ONLY)'!AN$8),
IF(AND('PRINTABLE (per grading)'!H$16="OUTPUT", 'PRINTABLE (per grading)'!B$13="Prelim"), IF(ISERROR(SUMIF(OUTPUT!C$20:M$20, "CLO3", OUTPUT!C243:M243) / OUTPUT!AL$8), "", SUMIF(OUTPUT!C$20:M$20, "CLO3", OUTPUT!C243:M243) / OUTPUT!AL$8),
IF(AND('PRINTABLE (per grading)'!H$16="OUTPUT", 'PRINTABLE (per grading)'!B$13="Midterm"), IF(ISERROR(SUMIF(OUTPUT!O$20:Y$20, "CLO3", OUTPUT!O243:Y243) / OUTPUT!AM$8), "", SUMIF(OUTPUT!O$20:Y$20, "CLO3", OUTPUT!O243:Y243) / OUTPUT!AM$8),
IF(AND('PRINTABLE (per grading)'!H$16="OUTPUT", 'PRINTABLE (per grading)'!B$13="Final"), IF(ISERROR(SUMIF(OUTPUT!AA$20:AI$20, "CLO3", OUTPUT!AA243:AI243) / OUTPUT!AN$8), "", SUMIF(OUTPUT!AA$20:AI$20, "CLO3", OUTPUT!AA243:AI243) / OUTPUT!AN$8),
"" )))))),"")</f>
        <v/>
      </c>
      <c r="Z241" s="232" t="str">
        <f t="shared" si="104"/>
        <v/>
      </c>
      <c r="AA241" s="233" t="str">
        <f t="shared" si="105"/>
        <v/>
      </c>
      <c r="AB241" s="25" t="str">
        <f>IF(B241 &lt;&gt; "", IFERROR(IF(C$16 = "PRELIM", SUMIF('Database (LECTURE-RES-PRAC)'!D$14:AG$14, "CLO4", 'Database (LECTURE-RES-PRAC)'!D238:AG238) / 'Grade computation'!F$7, IF(C$16 = "MIDTERM", SUMIF('Database (LECTURE-RES-PRAC)'!AJ$14:BM$14, "CLO4", 'Database (LECTURE-RES-PRAC)'!AJ238:BM238) / 'Grade computation'!G$7, IF(C$16 = "FINAL", SUMIF('Database (LECTURE-RES-PRAC)'!BP$14:CS$14, "CLO4", 'Database (LECTURE-RES-PRAC)'!BP238:CS238) / 'Grade computation'!H$7,""))),""),"")</f>
        <v/>
      </c>
      <c r="AC241" s="232" t="str">
        <f t="shared" si="106"/>
        <v/>
      </c>
      <c r="AD241" s="25" t="str">
        <f>IF(B241 &lt;&gt; "",IF(AND('PRINTABLE (per grading)'!H$16="EXAM", 'PRINTABLE (per grading)'!B$13="Prelim"), IF(ISERROR(SUMIF('Exam (LECTURE ONLY)'!D$20:M$20, "CLO4", 'Exam (LECTURE ONLY)'!D243:M243) / 'Exam (LECTURE ONLY)'!AL$9), "", SUMIF('Exam (LECTURE ONLY)'!D$20:M$20, "CLO4", 'Exam (LECTURE ONLY)'!D243:M243) /'Exam (LECTURE ONLY)'!AL$9),
IF(AND('PRINTABLE (per grading)'!H$16="EXAM", 'PRINTABLE (per grading)'!B$13="Midterm"), IF(ISERROR(SUMIF('Exam (LECTURE ONLY)'!O$20:X$20, "CLO4", 'Exam (LECTURE ONLY)'!O243:X243) / 'Exam (LECTURE ONLY)'!AM$9), "", SUMIF('Exam (LECTURE ONLY)'!O$20:X$20, "CLO4", 'Exam (LECTURE ONLY)'!O243:X243) / 'Exam (LECTURE ONLY)'!AM$9),
IF(AND('PRINTABLE (per grading)'!H$16="EXAM", 'PRINTABLE (per grading)'!B$13="Final"), IF(ISERROR(SUMIF('Exam (LECTURE ONLY)'!Z$20:AI$20, "CLO4", 'Exam (LECTURE ONLY)'!Z243:AI243) / 'Exam (LECTURE ONLY)'!AN$9), "", SUMIF('Exam (LECTURE ONLY)'!Z$20:AI$20, "CLO4", 'Exam (LECTURE ONLY)'!Z243:AI243) / 'Exam (LECTURE ONLY)'!AN$9),
IF(AND('PRINTABLE (per grading)'!H$16="OUTPUT", 'PRINTABLE (per grading)'!B$13="Prelim"), IF(ISERROR(SUMIF(OUTPUT!C$20:M$20, "CLO4", OUTPUT!C243:M243) / OUTPUT!AL$9), "", SUMIF(OUTPUT!C$20:M$20, "CLO4", OUTPUT!C243:M243) / OUTPUT!AL$9),
IF(AND('PRINTABLE (per grading)'!H$16="OUTPUT", 'PRINTABLE (per grading)'!B$13="Midterm"), IF(ISERROR(SUMIF(OUTPUT!O$20:Y$20, "CLO4", OUTPUT!O243:Y243) / OUTPUT!AM$9), "", SUMIF(OUTPUT!O$20:Y$20, "CLO4", OUTPUT!O243:Y243) / OUTPUT!AM$9),
IF(AND('PRINTABLE (per grading)'!H$16="OUTPUT", 'PRINTABLE (per grading)'!B$13="Final"), IF(ISERROR(SUMIF(OUTPUT!AA$20:AI$20, "CLO4", OUTPUT!AA243:AI243) / OUTPUT!AN$9), "", SUMIF(OUTPUT!AA$20:AI$20, "CLO4", OUTPUT!AA243:AI243) / OUTPUT!AN$9),
"")))))),"")</f>
        <v/>
      </c>
      <c r="AE241" s="232" t="str">
        <f t="shared" si="107"/>
        <v/>
      </c>
      <c r="AF241" s="233" t="str">
        <f t="shared" si="108"/>
        <v/>
      </c>
      <c r="AG241" s="25" t="str">
        <f>IF(B241 &lt;&gt; "", IFERROR(IF(C$16 = "PRELIM", SUMIF('Database (LECTURE-RES-PRAC)'!D$14:AG$14, "CLO5", 'Database (LECTURE-RES-PRAC)'!D238:AG238) / 'Grade computation'!F$8, IF(C$16 = "MIDTERM", SUMIF('Database (LECTURE-RES-PRAC)'!AJ$14:BM$14, "CLO5", 'Database (LECTURE-RES-PRAC)'!AJ238:BM238) / 'Grade computation'!G$8, IF(C$16 = "FINAL", SUMIF('Database (LECTURE-RES-PRAC)'!BP$14:CS$14, "CLO5", 'Database (LECTURE-RES-PRAC)'!BP238:CS238) / 'Grade computation'!H$8,""))),""),"")</f>
        <v/>
      </c>
      <c r="AH241" s="232" t="str">
        <f t="shared" si="109"/>
        <v/>
      </c>
      <c r="AI241" s="25" t="str">
        <f>IF(B241 &lt;&gt; "",IF(AND('PRINTABLE (per grading)'!H$16="EXAM", 'PRINTABLE (per grading)'!B$13="Prelim"), IF(ISERROR(SUMIF('Exam (LECTURE ONLY)'!D$20:M$20, "CLO5", 'Exam (LECTURE ONLY)'!D243:M243) / 'Exam (LECTURE ONLY)'!AL$10), "", SUMIF('Exam (LECTURE ONLY)'!D$20:M$20, "CLO5", 'Exam (LECTURE ONLY)'!D243:M243) /'Exam (LECTURE ONLY)'!AL$10),
IF(AND('PRINTABLE (per grading)'!H$16="EXAM", 'PRINTABLE (per grading)'!B$13="Midterm"), IF(ISERROR(SUMIF('Exam (LECTURE ONLY)'!O$20:X$20, "CLO5", 'Exam (LECTURE ONLY)'!O243:X243) / 'Exam (LECTURE ONLY)'!AM$10), "", SUMIF('Exam (LECTURE ONLY)'!O$20:X$20, "CLO5", 'Exam (LECTURE ONLY)'!O243:X243) / 'Exam (LECTURE ONLY)'!AM$10),
IF(AND('PRINTABLE (per grading)'!H$16="EXAM", 'PRINTABLE (per grading)'!B$13="Final"), IF(ISERROR(SUMIF('Exam (LECTURE ONLY)'!Z$20:AI$20, "CLO5", 'Exam (LECTURE ONLY)'!Z243:AI243) / 'Exam (LECTURE ONLY)'!AN$10), "", SUMIF('Exam (LECTURE ONLY)'!Z$20:AI$20, "CLO5", 'Exam (LECTURE ONLY)'!Z243:AI243) / 'Exam (LECTURE ONLY)'!AN$10),
IF(AND('PRINTABLE (per grading)'!H$16="OUTPUT", 'PRINTABLE (per grading)'!B$13="Prelim"), IF(ISERROR(SUMIF(OUTPUT!C$20:M$20, "CLO5", OUTPUT!C243:M243) / OUTPUT!AL$10), "", SUMIF(OUTPUT!C$20:M$20, "CLO5", OUTPUT!C243:M243) / OUTPUT!AL$10),
IF(AND('PRINTABLE (per grading)'!H$16="OUTPUT", 'PRINTABLE (per grading)'!B$13="Midterm"), IF(ISERROR(SUMIF(OUTPUT!O$20:Y$20, "CLO5", OUTPUT!O243:Y243) / OUTPUT!AM$10), "", SUMIF(OUTPUT!O$20:Y$20, "CLO5", OUTPUT!O243:Y243) / OUTPUT!AM$10),
IF(AND('PRINTABLE (per grading)'!H$16="OUTPUT", 'PRINTABLE (per grading)'!B$13="Final"), IF(ISERROR(SUMIF(OUTPUT!AA$20:AI$20, "CLO5", OUTPUT!AA243:AI243) / OUTPUT!AN$10), "", SUMIF(OUTPUT!AA$20:AI$20, "CLO5", OUTPUT!AA243:AI243) / OUTPUT!AN$10),
"")))))),"")</f>
        <v/>
      </c>
      <c r="AJ241" s="232" t="str">
        <f t="shared" si="110"/>
        <v/>
      </c>
      <c r="AK241" s="233" t="str">
        <f t="shared" si="111"/>
        <v/>
      </c>
      <c r="AL241" s="25" t="str">
        <f>IF(B241 &lt;&gt; "", IFERROR(IF(C$16 = "PRELIM", SUMIF('Database (LECTURE-RES-PRAC)'!D$14:AG$14, "CLO6", 'Database (LECTURE-RES-PRAC)'!D238:AG238) / 'Grade computation'!F$9, IF(C$16 = "MIDTERM", SUMIF('Database (LECTURE-RES-PRAC)'!AJ$14:BM$14, "CLO6", 'Database (LECTURE-RES-PRAC)'!AJ238:BM238) / 'Grade computation'!G$9, IF(C$16 = "FINAL", SUMIF('Database (LECTURE-RES-PRAC)'!BP$14:CS$14, "CLO6", 'Database (LECTURE-RES-PRAC)'!BP238:CS238) / 'Grade computation'!H$9,""))),""),"")</f>
        <v/>
      </c>
      <c r="AM241" s="232" t="str">
        <f t="shared" si="112"/>
        <v/>
      </c>
      <c r="AN241" s="25" t="str">
        <f>IF(B241 &lt;&gt; "",IF(AND('PRINTABLE (per grading)'!H$16="EXAM", 'PRINTABLE (per grading)'!B$13="Prelim"), IF(ISERROR(SUMIF('Exam (LECTURE ONLY)'!D$20:M$20, "CLO6", 'Exam (LECTURE ONLY)'!D243:M243) / 'Exam (LECTURE ONLY)'!AL$11), "", SUMIF('Exam (LECTURE ONLY)'!D$20:M$20, "CLO6", 'Exam (LECTURE ONLY)'!D243:M243) /'Exam (LECTURE ONLY)'!AL$11),
IF(AND('PRINTABLE (per grading)'!H$16="EXAM", 'PRINTABLE (per grading)'!B$13="Midterm"), IF(ISERROR(SUMIF('Exam (LECTURE ONLY)'!O$20:X$20, "CLO6", 'Exam (LECTURE ONLY)'!O243:X243) / 'Exam (LECTURE ONLY)'!AM$11), "", SUMIF('Exam (LECTURE ONLY)'!O$20:X$20, "CLO6", 'Exam (LECTURE ONLY)'!O243:X243) / 'Exam (LECTURE ONLY)'!AM$11),
IF(AND('PRINTABLE (per grading)'!H$16="EXAM", 'PRINTABLE (per grading)'!B$13="Final"), IF(ISERROR(SUMIF('Exam (LECTURE ONLY)'!Z$20:AI$20, "CLO6", 'Exam (LECTURE ONLY)'!Z243:AI243) / 'Exam (LECTURE ONLY)'!AN$11), "", SUMIF('Exam (LECTURE ONLY)'!Z$20:AI$20, "CLO6", 'Exam (LECTURE ONLY)'!Z243:AI243) / 'Exam (LECTURE ONLY)'!AN$11),
IF(AND('PRINTABLE (per grading)'!H$16="OUTPUT", 'PRINTABLE (per grading)'!B$13="Prelim"), IF(ISERROR(SUMIF(OUTPUT!C$20:M$20, "CLO6", OUTPUT!C243:M243) / OUTPUT!AL$11), "", SUMIF(OUTPUT!C$20:M$20, "CLO6", OUTPUT!C243:M243) / OUTPUT!AL$11),
IF(AND('PRINTABLE (per grading)'!H$16="OUTPUT", 'PRINTABLE (per grading)'!B$13="Midterm"), IF(ISERROR(SUMIF(OUTPUT!O$20:Y$20, "CLO6", OUTPUT!O243:Y243) / OUTPUT!AM$11), "", SUMIF(OUTPUT!O$20:Y$20, "CLO6", OUTPUT!O243:Y243) / OUTPUT!AM$11),
IF(AND('PRINTABLE (per grading)'!H$16="OUTPUT", 'PRINTABLE (per grading)'!B$13="Final"), IF(ISERROR(SUMIF(OUTPUT!AA$20:AI$20, "CLO6", OUTPUT!AA243:AI243) / OUTPUT!AN$11), "", SUMIF(OUTPUT!AA$20:AI$20, "CLO6", OUTPUT!AA243:AI243) / OUTPUT!AN$11),
"")))))),"")</f>
        <v/>
      </c>
      <c r="AO241" s="232" t="str">
        <f t="shared" si="113"/>
        <v/>
      </c>
      <c r="AP241" s="233" t="str">
        <f t="shared" si="114"/>
        <v/>
      </c>
      <c r="AQ241" s="25" t="str">
        <f>IF(B241 &lt;&gt; "", IFERROR(IF(C$16 = "PRELIM", SUMIF('Database (LECTURE-RES-PRAC)'!D$14:AG$14, "CLO7", 'Database (LECTURE-RES-PRAC)'!D238:AG238) / 'Grade computation'!F$10, IF(C$16 = "MIDTERM", SUMIF('Database (LECTURE-RES-PRAC)'!AJ$14:BM$14, "CLO7", 'Database (LECTURE-RES-PRAC)'!AJ238:BM238) / 'Grade computation'!G$10, IF(C$16 = "FINAL", SUMIF('Database (LECTURE-RES-PRAC)'!BP$14:CS$14, "CLO7", 'Database (LECTURE-RES-PRAC)'!BP238:CS238) / 'Grade computation'!H$10,""))),""),"")</f>
        <v/>
      </c>
      <c r="AR241" s="232" t="str">
        <f t="shared" si="115"/>
        <v/>
      </c>
      <c r="AS241" s="25" t="str">
        <f>IF(B241 &lt;&gt; "",IF(AND('PRINTABLE (per grading)'!H$16="EXAM", 'PRINTABLE (per grading)'!B$13="Prelim"), IF(ISERROR(SUMIF('Exam (LECTURE ONLY)'!D$20:M$20, "CLO7", 'Exam (LECTURE ONLY)'!D243:M243) / 'Exam (LECTURE ONLY)'!AL$12), "", SUMIF('Exam (LECTURE ONLY)'!D$20:M$20, "CLO7", 'Exam (LECTURE ONLY)'!D243:M243) /'Exam (LECTURE ONLY)'!AL$12),
IF(AND('PRINTABLE (per grading)'!H$16="EXAM", 'PRINTABLE (per grading)'!B$13="Midterm"), IF(ISERROR(SUMIF('Exam (LECTURE ONLY)'!O$20:X$20, "CLO7", 'Exam (LECTURE ONLY)'!O243:X243) / 'Exam (LECTURE ONLY)'!AM$12), "", SUMIF('Exam (LECTURE ONLY)'!O$20:X$20, "CLO7", 'Exam (LECTURE ONLY)'!O243:X243) / 'Exam (LECTURE ONLY)'!AM$12),
IF(AND('PRINTABLE (per grading)'!H$16="EXAM", 'PRINTABLE (per grading)'!B$13="Final"), IF(ISERROR(SUMIF('Exam (LECTURE ONLY)'!Z$20:AI$20, "CLO7", 'Exam (LECTURE ONLY)'!Z243:AI243) / 'Exam (LECTURE ONLY)'!AN$12), "", SUMIF('Exam (LECTURE ONLY)'!Z$20:AI$20, "CLO7", 'Exam (LECTURE ONLY)'!Z243:AI243) / 'Exam (LECTURE ONLY)'!AN$12),
IF(AND('PRINTABLE (per grading)'!H$16="OUTPUT", 'PRINTABLE (per grading)'!B$13="Prelim"), IF(ISERROR(SUMIF(OUTPUT!C$20:M$20, "CLO7", OUTPUT!C243:M243) / OUTPUT!AL$12), "", SUMIF(OUTPUT!C$20:M$20, "CLO7", OUTPUT!C243:M243) / OUTPUT!AL$12),
IF(AND('PRINTABLE (per grading)'!H$16="OUTPUT", 'PRINTABLE (per grading)'!B$13="Midterm"), IF(ISERROR(SUMIF(OUTPUT!O$20:Y$20, "CLO7", OUTPUT!O243:Y243) / OUTPUT!AM$12), "", SUMIF(OUTPUT!O$20:Y$20, "CLO7", OUTPUT!O243:Y243) / OUTPUT!AM$12),
IF(AND('PRINTABLE (per grading)'!H$16="OUTPUT", 'PRINTABLE (per grading)'!B$13="Final"), IF(ISERROR(SUMIF(OUTPUT!AA$20:AI$20, "CLO7", OUTPUT!AA243:AI243) / OUTPUT!AN$12), "", SUMIF(OUTPUT!AA$20:AI$20, "CLO7", OUTPUT!AA243:AI243) / OUTPUT!AN$12),
"")))))),"")</f>
        <v/>
      </c>
      <c r="AT241" s="232" t="str">
        <f t="shared" si="116"/>
        <v/>
      </c>
      <c r="AU241" s="233" t="str">
        <f t="shared" si="117"/>
        <v/>
      </c>
      <c r="AV241" s="25" t="str">
        <f>IF(B241 &lt;&gt; "", IFERROR(IF(C$16 = "PRELIM", SUMIF('Database (LECTURE-RES-PRAC)'!D$14:AG$14, "CLO8", 'Database (LECTURE-RES-PRAC)'!D238:AG238) / 'Grade computation'!F$11, IF(C$16 = "MIDTERM", SUMIF('Database (LECTURE-RES-PRAC)'!AJ$14:BM$14, "CLO8", 'Database (LECTURE-RES-PRAC)'!AJ238:BM238) / 'Grade computation'!G$11, IF(C$16 = "FINAL", SUMIF('Database (LECTURE-RES-PRAC)'!BP$14:CS$14, "CLO8", 'Database (LECTURE-RES-PRAC)'!BP238:CS238) / 'Grade computation'!H$11,""))),""),"")</f>
        <v/>
      </c>
      <c r="AW241" s="232" t="str">
        <f t="shared" si="118"/>
        <v/>
      </c>
      <c r="AX241" s="25" t="str">
        <f>IF(B241 &lt;&gt; "",IF(AND('PRINTABLE (per grading)'!H$16="EXAM", 'PRINTABLE (per grading)'!B$13="Prelim"), IF(ISERROR(SUMIF('Exam (LECTURE ONLY)'!D$20:M$20, "CLO8", 'Exam (LECTURE ONLY)'!D243:M243) / 'Exam (LECTURE ONLY)'!AL$13), "", SUMIF('Exam (LECTURE ONLY)'!D$20:M$20, "CLO8", 'Exam (LECTURE ONLY)'!D243:M243) /'Exam (LECTURE ONLY)'!AL$13),
IF(AND('PRINTABLE (per grading)'!H$16="EXAM", 'PRINTABLE (per grading)'!B$13="Midterm"), IF(ISERROR(SUMIF('Exam (LECTURE ONLY)'!O$20:X$20, "CLO8", 'Exam (LECTURE ONLY)'!O243:X243) / 'Exam (LECTURE ONLY)'!AM$13), "", SUMIF('Exam (LECTURE ONLY)'!O$20:X$20, "CLO8", 'Exam (LECTURE ONLY)'!O243:X243) / 'Exam (LECTURE ONLY)'!AM$13),
IF(AND('PRINTABLE (per grading)'!H$16="EXAM", 'PRINTABLE (per grading)'!B$13="Final"), IF(ISERROR(SUMIF('Exam (LECTURE ONLY)'!Z$20:AI$20, "CLO8", 'Exam (LECTURE ONLY)'!Z243:AI243) / 'Exam (LECTURE ONLY)'!AN$13), "", SUMIF('Exam (LECTURE ONLY)'!Z$20:AI$20, "CLO8", 'Exam (LECTURE ONLY)'!Z243:AI243) / 'Exam (LECTURE ONLY)'!AN$13),
IF(AND('PRINTABLE (per grading)'!H$16="OUTPUT", 'PRINTABLE (per grading)'!B$13="Prelim"), IF(ISERROR(SUMIF(OUTPUT!C$20:M$20, "CLO8", OUTPUT!C243:M243) / OUTPUT!AL$13), "", SUMIF(OUTPUT!C$20:M$20, "CLO8", OUTPUT!C243:M243) / OUTPUT!AL$13),
IF(AND('PRINTABLE (per grading)'!H$16="OUTPUT", 'PRINTABLE (per grading)'!B$13="Midterm"), IF(ISERROR(SUMIF(OUTPUT!O$20:Y$20, "CLO8", OUTPUT!O243:Y243) / OUTPUT!AM$13), "", SUMIF(OUTPUT!O$20:Y$20, "CLO8", OUTPUT!O243:Y243) / OUTPUT!AM$13),
IF(AND('PRINTABLE (per grading)'!H$16="OUTPUT", 'PRINTABLE (per grading)'!B$13="Final"), IF(ISERROR(SUMIF(OUTPUT!AA$20:AI$20, "CLO8", OUTPUT!AA243:AI243) / OUTPUT!AN$13), "", SUMIF(OUTPUT!AA$20:AI$20, "CLO8", OUTPUT!AA243:AI243) / OUTPUT!AN$13),
"")))))),"")</f>
        <v/>
      </c>
      <c r="AY241" s="232" t="str">
        <f t="shared" si="119"/>
        <v/>
      </c>
      <c r="AZ241" s="233" t="str">
        <f t="shared" si="120"/>
        <v/>
      </c>
      <c r="BA241" s="25" t="str">
        <f>IF(B241 &lt;&gt; "", IFERROR(IF(C$16 = "PRELIM", SUMIF('Database (LECTURE-RES-PRAC)'!D$14:AG$14, "CLO9", 'Database (LECTURE-RES-PRAC)'!D238:AG238) / 'Grade computation'!F$12, IF(C$16 = "MIDTERM", SUMIF('Database (LECTURE-RES-PRAC)'!AJ$14:BM$14, "CLO9", 'Database (LECTURE-RES-PRAC)'!AJ238:BM238) / 'Grade computation'!G$12, IF(C$16 = "FINAL", SUMIF('Database (LECTURE-RES-PRAC)'!BP$14:CS$14, "CLO9", 'Database (LECTURE-RES-PRAC)'!BP238:CS238) / 'Grade computation'!H$12,""))),""),"")</f>
        <v/>
      </c>
      <c r="BB241" s="232" t="str">
        <f t="shared" si="121"/>
        <v/>
      </c>
      <c r="BC241" s="25" t="str">
        <f>IF(B241 &lt;&gt; "",IF(AND('PRINTABLE (per grading)'!H$16="EXAM", 'PRINTABLE (per grading)'!B$13="Prelim"), IF(ISERROR(SUMIF('Exam (LECTURE ONLY)'!D$20:M$20, "CLO9", 'Exam (LECTURE ONLY)'!D243:M243) / 'Exam (LECTURE ONLY)'!AL$14), "", SUMIF('Exam (LECTURE ONLY)'!D$20:M$20, "CLO9", 'Exam (LECTURE ONLY)'!D243:M243) /'Exam (LECTURE ONLY)'!AL$14),
IF(AND('PRINTABLE (per grading)'!H$16="EXAM", 'PRINTABLE (per grading)'!B$13="Midterm"), IF(ISERROR(SUMIF('Exam (LECTURE ONLY)'!O$20:X$20, "CLO9", 'Exam (LECTURE ONLY)'!O243:X243) / 'Exam (LECTURE ONLY)'!AM$14), "", SUMIF('Exam (LECTURE ONLY)'!O$20:X$20, "CLO9", 'Exam (LECTURE ONLY)'!O243:X243) / 'Exam (LECTURE ONLY)'!AM$14),
IF(AND('PRINTABLE (per grading)'!H$16="EXAM", 'PRINTABLE (per grading)'!B$13="Final"), IF(ISERROR(SUMIF('Exam (LECTURE ONLY)'!Z$20:AI$20, "CLO9", 'Exam (LECTURE ONLY)'!Z243:AI243) / 'Exam (LECTURE ONLY)'!AN$14), "", SUMIF('Exam (LECTURE ONLY)'!Z$20:AI$20, "CLO9", 'Exam (LECTURE ONLY)'!Z243:AI243) / 'Exam (LECTURE ONLY)'!AN$14),
IF(AND('PRINTABLE (per grading)'!H$16="OUTPUT", 'PRINTABLE (per grading)'!B$13="Prelim"), IF(ISERROR(SUMIF(OUTPUT!C$20:M$20, "CLO9", OUTPUT!C243:M243) / OUTPUT!AL$14), "", SUMIF(OUTPUT!C$20:M$20, "CLO9", OUTPUT!C243:M243) / OUTPUT!AL$14),
IF(AND('PRINTABLE (per grading)'!H$16="OUTPUT", 'PRINTABLE (per grading)'!B$13="Midterm"), IF(ISERROR(SUMIF(OUTPUT!O$20:Y$20, "CLO9", OUTPUT!O243:Y243) / OUTPUT!AM$14), "", SUMIF(OUTPUT!O$20:Y$20, "CLO9", OUTPUT!O243:Y243) / OUTPUT!AM$14),
IF(AND('PRINTABLE (per grading)'!H$16="OUTPUT", 'PRINTABLE (per grading)'!B$13="Final"), IF(ISERROR(SUMIF(OUTPUT!AA$20:AI$20, "CLO9", OUTPUT!AA243:AI243) / OUTPUT!AN$14), "", SUMIF(OUTPUT!AA$20:AI$20, "CLO9", OUTPUT!AA243:AI243) / OUTPUT!AN$14),
"")))))),"")</f>
        <v/>
      </c>
      <c r="BD241" s="232" t="str">
        <f t="shared" si="122"/>
        <v/>
      </c>
      <c r="BE241" s="233" t="str">
        <f t="shared" si="123"/>
        <v/>
      </c>
      <c r="BF241" s="25" t="str">
        <f>IF(B241 &lt;&gt; "", IFERROR(IF(C$16 = "PRELIM", SUMIF('Database (LECTURE-RES-PRAC)'!D$14:AG$14, "CLO10", 'Database (LECTURE-RES-PRAC)'!D238:AG238) / 'Grade computation'!F$13, IF(C$16 = "MIDTERM", SUMIF('Database (LECTURE-RES-PRAC)'!AJ$14:BM$14, "CLO10", 'Database (LECTURE-RES-PRAC)'!AJ238:BM238) / 'Grade computation'!G$13, IF(C$16 = "FINAL", SUMIF('Database (LECTURE-RES-PRAC)'!BP$14:CS$14, "CLO10", 'Database (LECTURE-RES-PRAC)'!BP238:CS238) / 'Grade computation'!H$13,""))),""),"")</f>
        <v/>
      </c>
      <c r="BG241" s="232" t="str">
        <f t="shared" si="124"/>
        <v/>
      </c>
      <c r="BH241" s="25" t="str">
        <f>IF(B241 &lt;&gt; "",IF(AND('PRINTABLE (per grading)'!H$16="EXAM", 'PRINTABLE (per grading)'!B$13="Prelim"), IF(ISERROR(SUMIF('Exam (LECTURE ONLY)'!D$20:M$20, "CLO10", 'Exam (LECTURE ONLY)'!D243:M243) / 'Exam (LECTURE ONLY)'!AL$15), "", SUMIF('Exam (LECTURE ONLY)'!D$20:M$20, "CLO10", 'Exam (LECTURE ONLY)'!D243:M243) /'Exam (LECTURE ONLY)'!AL$15),
IF(AND('PRINTABLE (per grading)'!H$16="EXAM", 'PRINTABLE (per grading)'!B$13="Midterm"), IF(ISERROR(SUMIF('Exam (LECTURE ONLY)'!O$20:X$20, "CLO10", 'Exam (LECTURE ONLY)'!O243:X243) / 'Exam (LECTURE ONLY)'!AM$15), "", SUMIF('Exam (LECTURE ONLY)'!O$20:X$20, "CLO10", 'Exam (LECTURE ONLY)'!O243:X243) / 'Exam (LECTURE ONLY)'!AM$15),
IF(AND('PRINTABLE (per grading)'!H$16="EXAM", 'PRINTABLE (per grading)'!B$13="Final"), IF(ISERROR(SUMIF('Exam (LECTURE ONLY)'!Z$20:AI$20, "CLO10", 'Exam (LECTURE ONLY)'!Z243:AI243) / 'Exam (LECTURE ONLY)'!AN$15), "", SUMIF('Exam (LECTURE ONLY)'!Z$20:AI$20, "CLO10", 'Exam (LECTURE ONLY)'!Z243:AI243) / 'Exam (LECTURE ONLY)'!AN$15),
IF(AND('PRINTABLE (per grading)'!H$16="OUTPUT", 'PRINTABLE (per grading)'!B$13="Prelim"), IF(ISERROR(SUMIF(OUTPUT!C$20:M$20, "CLO10", OUTPUT!C243:M243) / OUTPUT!AL$15), "", SUMIF(OUTPUT!C$20:M$20, "CLO10", OUTPUT!C243:M243) / OUTPUT!AL$15),
IF(AND('PRINTABLE (per grading)'!H$16="OUTPUT", 'PRINTABLE (per grading)'!B$13="Midterm"), IF(ISERROR(SUMIF(OUTPUT!O$20:Y$20, "CLO10", OUTPUT!O243:Y243) / OUTPUT!AM$15), "", SUMIF(OUTPUT!O$20:Y$20, "CLO10", OUTPUT!O243:Y243) / OUTPUT!AM$15),
IF(AND('PRINTABLE (per grading)'!H$16="OUTPUT", 'PRINTABLE (per grading)'!B$13="Final"), IF(ISERROR(SUMIF(OUTPUT!AA$20:AI$20, "CLO10", OUTPUT!AA243:AI243) / OUTPUT!AN$15), "", SUMIF(OUTPUT!AA$20:AI$20, "CLO10", OUTPUT!AA243:AI243) / OUTPUT!AN$15),
"")))))),"")</f>
        <v/>
      </c>
      <c r="BI241" s="232" t="str">
        <f t="shared" si="125"/>
        <v/>
      </c>
      <c r="BJ241" s="233" t="str">
        <f t="shared" si="126"/>
        <v/>
      </c>
      <c r="BK241" s="2"/>
    </row>
    <row r="242" spans="1:63" ht="20.100000000000001" customHeight="1">
      <c r="A242" s="212" t="str">
        <f>IF(ISBLANK('Database (LECTURE-RES-PRAC)'!A239),"",'Database (LECTURE-RES-PRAC)'!A239)</f>
        <v/>
      </c>
      <c r="B242" s="213" t="str">
        <f>IF(ISBLANK('Database (LECTURE-RES-PRAC)'!B239),"",'Database (LECTURE-RES-PRAC)'!B239)</f>
        <v/>
      </c>
      <c r="C242" s="134" t="str">
        <f>IF(B242&lt;&gt;"",IF(C$16="PRELIM",'Grade computation'!C242, IF(C$16="MIDTERM",'Grade computation'!K242, IF(C$16="FINAL",'Grade computation'!S242,""))),"")</f>
        <v/>
      </c>
      <c r="D242" s="135" t="str">
        <f t="shared" si="1"/>
        <v/>
      </c>
      <c r="E242" s="134" t="str">
        <f>IF(B242&lt;&gt;"", IF(C$16="PRELIM",'Grade computation'!E242, IF(C$16="MIDTERM",'Grade computation'!M242, IF(C$16="FINAL",'Grade computation'!U242,""))),"")</f>
        <v/>
      </c>
      <c r="F242" s="136" t="str">
        <f t="shared" si="2"/>
        <v/>
      </c>
      <c r="G242" s="137" t="str">
        <f t="shared" si="3"/>
        <v/>
      </c>
      <c r="H242" s="207" t="str">
        <f>IF(B242&lt;&gt;"",IF(C$16="PRELIM", 'Grade computation'!H242, IF(C$16="MIDTERM", 'Grade computation'!P242, IF(C$16="FINAL",'Grade computation'!X242, ""))),"")</f>
        <v/>
      </c>
      <c r="I242" s="137" t="str">
        <f t="shared" si="4"/>
        <v/>
      </c>
      <c r="J242" s="139" t="str">
        <f t="shared" si="5"/>
        <v/>
      </c>
      <c r="K242" s="377" t="str">
        <f t="shared" si="6"/>
        <v/>
      </c>
      <c r="L242" s="434"/>
      <c r="M242" s="25" t="str">
        <f>IF(B242 &lt;&gt; "", IFERROR(IF(C$16 = "PRELIM", SUMIF('Database (LECTURE-RES-PRAC)'!D$14:AG$14, "CLO1", 'Database (LECTURE-RES-PRAC)'!D239:AG239) / 'Grade computation'!F$4, IF(C$16 = "MIDTERM", SUMIF('Database (LECTURE-RES-PRAC)'!AJ$14:BM$14, "CLO1", 'Database (LECTURE-RES-PRAC)'!AJ239:BM239) / 'Grade computation'!G$4, IF(C$16 = "FINAL", SUMIF('Database (LECTURE-RES-PRAC)'!BP$14:CS$14, "CLO1", 'Database (LECTURE-RES-PRAC)'!BP239:CS239) / 'Grade computation'!H$4,""))),""),"")</f>
        <v/>
      </c>
      <c r="N242" s="232" t="str">
        <f t="shared" si="97"/>
        <v/>
      </c>
      <c r="O242" s="25" t="str">
        <f>IF(B242 &lt;&gt; "",IF(AND('PRINTABLE (per grading)'!H$16="EXAM", 'PRINTABLE (per grading)'!B$13="Prelim"), IF(ISERROR(SUMIF('Exam (LECTURE ONLY)'!D$20:M$20, "CLO1", 'Exam (LECTURE ONLY)'!D244:M244) / 'Exam (LECTURE ONLY)'!AL$6), "", SUMIF('Exam (LECTURE ONLY)'!D$20:M$20, "CLO1", 'Exam (LECTURE ONLY)'!D244:M244) /'Exam (LECTURE ONLY)'!AL$6),
IF(AND('PRINTABLE (per grading)'!H$16="EXAM", 'PRINTABLE (per grading)'!B$13="Midterm"), IF(ISERROR(SUMIF('Exam (LECTURE ONLY)'!O$20:X$20, "CLO1", 'Exam (LECTURE ONLY)'!O244:X244) / 'Exam (LECTURE ONLY)'!AM$6), "", SUMIF('Exam (LECTURE ONLY)'!O$20:X$20, "CLO1", 'Exam (LECTURE ONLY)'!O244:X244) / 'Exam (LECTURE ONLY)'!AM$6),
IF(AND('PRINTABLE (per grading)'!H$16="EXAM", 'PRINTABLE (per grading)'!B$13="Final"), IF(ISERROR(SUMIF('Exam (LECTURE ONLY)'!Z$20:AI$20, "CLO1", 'Exam (LECTURE ONLY)'!Z244:AI244) / 'Exam (LECTURE ONLY)'!AN$6), "", SUMIF('Exam (LECTURE ONLY)'!Z$20:AI$20, "CLO1", 'Exam (LECTURE ONLY)'!Z244:AI244) / 'Exam (LECTURE ONLY)'!AN$6),
IF(AND('PRINTABLE (per grading)'!H$16="OUTPUT", 'PRINTABLE (per grading)'!B$13="Prelim"), IF(ISERROR(SUMIF(OUTPUT!C$20:M$20, "CLO1", OUTPUT!C244:M244) / OUTPUT!AL$6), "", SUMIF(OUTPUT!C$20:M$20, "CLO1", OUTPUT!C244:M244) / OUTPUT!AL$6),
IF(AND('PRINTABLE (per grading)'!H$16="OUTPUT", 'PRINTABLE (per grading)'!B$13="Midterm"), IF(ISERROR(SUMIF(OUTPUT!O$20:Y$20, "CLO1", OUTPUT!O244:Y244) / OUTPUT!AM$6), "", SUMIF(OUTPUT!O$20:Y$20, "CLO1", OUTPUT!O244:Y244) / OUTPUT!AM$6),
IF(AND('PRINTABLE (per grading)'!H$16="OUTPUT", 'PRINTABLE (per grading)'!B$13="Final"), IF(ISERROR(SUMIF(OUTPUT!AA$20:AI$20, "CLO1", OUTPUT!AA244:AI244) / OUTPUT!AN$6), "", SUMIF(OUTPUT!AA$20:AI$20, "CLO1", OUTPUT!AA244:AI244) / OUTPUT!AN$6),
"")))))),"")</f>
        <v/>
      </c>
      <c r="P242" s="232" t="str">
        <f t="shared" si="98"/>
        <v/>
      </c>
      <c r="Q242" s="233" t="str">
        <f t="shared" si="99"/>
        <v/>
      </c>
      <c r="R242" s="25" t="str">
        <f>IF(B242 &lt;&gt; "", IFERROR(IF(C$16 = "PRELIM", SUMIF('Database (LECTURE-RES-PRAC)'!D$14:AG$14, "CLO2", 'Database (LECTURE-RES-PRAC)'!D239:AG239) / 'Grade computation'!F$5, IF(C$16 = "MIDTERM", SUMIF('Database (LECTURE-RES-PRAC)'!AJ$14:BM$14, "CLO2", 'Database (LECTURE-RES-PRAC)'!AJ239:BM239) / 'Grade computation'!G$5, IF(C$16 = "FINAL", SUMIF('Database (LECTURE-RES-PRAC)'!BP$14:CS$14, "CLO2", 'Database (LECTURE-RES-PRAC)'!BP239:CS239) / 'Grade computation'!H$5,""))),""),"")</f>
        <v/>
      </c>
      <c r="S242" s="232" t="str">
        <f t="shared" si="100"/>
        <v/>
      </c>
      <c r="T242" s="25" t="str">
        <f>IF(B242 &lt;&gt; "",IF(AND('PRINTABLE (per grading)'!H$16="EXAM", 'PRINTABLE (per grading)'!B$13="Prelim"), IF(ISERROR(SUMIF('Exam (LECTURE ONLY)'!D$20:M$20, "CLO2", 'Exam (LECTURE ONLY)'!D244:M244) / 'Exam (LECTURE ONLY)'!AL$7), "", SUMIF('Exam (LECTURE ONLY)'!D$20:M$20, "CLO2", 'Exam (LECTURE ONLY)'!D244:M244) /'Exam (LECTURE ONLY)'!AL$7),
IF(AND('PRINTABLE (per grading)'!H$16="EXAM", 'PRINTABLE (per grading)'!B$13="Midterm"), IF(ISERROR(SUMIF('Exam (LECTURE ONLY)'!O$20:X$20, "CLO2", 'Exam (LECTURE ONLY)'!O244:X244) / 'Exam (LECTURE ONLY)'!AM$7), "", SUMIF('Exam (LECTURE ONLY)'!O$20:X$20, "CLO2", 'Exam (LECTURE ONLY)'!O244:X244) / 'Exam (LECTURE ONLY)'!AM$7),
IF(AND('PRINTABLE (per grading)'!H$16="EXAM", 'PRINTABLE (per grading)'!B$13="Final"), IF(ISERROR(SUMIF('Exam (LECTURE ONLY)'!Z$20:AI$20, "CLO2", 'Exam (LECTURE ONLY)'!Z244:AI244) / 'Exam (LECTURE ONLY)'!AN$7), "", SUMIF('Exam (LECTURE ONLY)'!Z$20:AI$20, "CLO2", 'Exam (LECTURE ONLY)'!Z244:AI244) / 'Exam (LECTURE ONLY)'!AN$7),
IF(AND('PRINTABLE (per grading)'!H$16="OUTPUT", 'PRINTABLE (per grading)'!B$13="Prelim"), IF(ISERROR(SUMIF(OUTPUT!C$20:M$20, "CLO2", OUTPUT!C244:M244) / OUTPUT!AL$7), "", SUMIF(OUTPUT!C$20:M$20, "CLO2", OUTPUT!C244:M244) / OUTPUT!AL$7),
IF(AND('PRINTABLE (per grading)'!H$16="OUTPUT", 'PRINTABLE (per grading)'!B$13="Midterm"), IF(ISERROR(SUMIF(OUTPUT!O$20:Y$20, "CLO2", OUTPUT!O244:Y244) / OUTPUT!AM$7), "", SUMIF(OUTPUT!O$20:Y$20, "CLO2", OUTPUT!O244:Y244) / OUTPUT!AM$7),
IF(AND('PRINTABLE (per grading)'!H$16="OUTPUT", 'PRINTABLE (per grading)'!B$13="Final"), IF(ISERROR(SUMIF(OUTPUT!AA$20:AI$20, "CLO2", OUTPUT!AA244:AI244) / OUTPUT!AN$7), "", SUMIF(OUTPUT!AA$20:AI$20, "CLO2", OUTPUT!AA244:AI244) / OUTPUT!AN$7),
"")))))),"")</f>
        <v/>
      </c>
      <c r="U242" s="232" t="str">
        <f t="shared" si="101"/>
        <v/>
      </c>
      <c r="V242" s="233" t="str">
        <f t="shared" si="102"/>
        <v/>
      </c>
      <c r="W242" s="25" t="str">
        <f>IF(B242 &lt;&gt; "", IFERROR(IF(C$16 = "PRELIM", SUMIF('Database (LECTURE-RES-PRAC)'!D$14:AG$14, "CLO3", 'Database (LECTURE-RES-PRAC)'!D239:AG239) / 'Grade computation'!F$6, IF(C$16 = "MIDTERM", SUMIF('Database (LECTURE-RES-PRAC)'!AJ$14:BM$14, "CLO3", 'Database (LECTURE-RES-PRAC)'!AJ239:BM239) / 'Grade computation'!G$6, IF(C$16 = "FINAL", SUMIF('Database (LECTURE-RES-PRAC)'!BP$14:CS$14, "CLO3", 'Database (LECTURE-RES-PRAC)'!BP239:CS239) / 'Grade computation'!H$6,""))),""),"")</f>
        <v/>
      </c>
      <c r="X242" s="232" t="str">
        <f t="shared" si="103"/>
        <v/>
      </c>
      <c r="Y242" s="25" t="str">
        <f>IF(B242 &lt;&gt; "",IF(AND('PRINTABLE (per grading)'!H$16="EXAM", 'PRINTABLE (per grading)'!B$13="Prelim"), IF(ISERROR(SUMIF('Exam (LECTURE ONLY)'!D$20:M$20, "CLO3", 'Exam (LECTURE ONLY)'!D244:M244) / 'Exam (LECTURE ONLY)'!AL$8), "", SUMIF('Exam (LECTURE ONLY)'!D$20:M$20, "CLO3", 'Exam (LECTURE ONLY)'!D244:M244) /'Exam (LECTURE ONLY)'!AL$8),
IF(AND('PRINTABLE (per grading)'!H$16="EXAM", 'PRINTABLE (per grading)'!B$13="Midterm"), IF(ISERROR(SUMIF('Exam (LECTURE ONLY)'!O$20:X$20, "CLO3", 'Exam (LECTURE ONLY)'!O244:X244) / 'Exam (LECTURE ONLY)'!AM$8), "", SUMIF('Exam (LECTURE ONLY)'!O$20:X$20, "CLO3", 'Exam (LECTURE ONLY)'!O244:X244) / 'Exam (LECTURE ONLY)'!AM$8),
IF(AND('PRINTABLE (per grading)'!H$16="EXAM", 'PRINTABLE (per grading)'!B$13="Final"), IF(ISERROR(SUMIF('Exam (LECTURE ONLY)'!Z$20:AI$20, "CLO3", 'Exam (LECTURE ONLY)'!Z244:AI244) / 'Exam (LECTURE ONLY)'!AN$8), "", SUMIF('Exam (LECTURE ONLY)'!Z$20:AI$20, "CLO3", 'Exam (LECTURE ONLY)'!Z244:AI244) / 'Exam (LECTURE ONLY)'!AN$8),
IF(AND('PRINTABLE (per grading)'!H$16="OUTPUT", 'PRINTABLE (per grading)'!B$13="Prelim"), IF(ISERROR(SUMIF(OUTPUT!C$20:M$20, "CLO3", OUTPUT!C244:M244) / OUTPUT!AL$8), "", SUMIF(OUTPUT!C$20:M$20, "CLO3", OUTPUT!C244:M244) / OUTPUT!AL$8),
IF(AND('PRINTABLE (per grading)'!H$16="OUTPUT", 'PRINTABLE (per grading)'!B$13="Midterm"), IF(ISERROR(SUMIF(OUTPUT!O$20:Y$20, "CLO3", OUTPUT!O244:Y244) / OUTPUT!AM$8), "", SUMIF(OUTPUT!O$20:Y$20, "CLO3", OUTPUT!O244:Y244) / OUTPUT!AM$8),
IF(AND('PRINTABLE (per grading)'!H$16="OUTPUT", 'PRINTABLE (per grading)'!B$13="Final"), IF(ISERROR(SUMIF(OUTPUT!AA$20:AI$20, "CLO3", OUTPUT!AA244:AI244) / OUTPUT!AN$8), "", SUMIF(OUTPUT!AA$20:AI$20, "CLO3", OUTPUT!AA244:AI244) / OUTPUT!AN$8),
"" )))))),"")</f>
        <v/>
      </c>
      <c r="Z242" s="232" t="str">
        <f t="shared" si="104"/>
        <v/>
      </c>
      <c r="AA242" s="233" t="str">
        <f t="shared" si="105"/>
        <v/>
      </c>
      <c r="AB242" s="25" t="str">
        <f>IF(B242 &lt;&gt; "", IFERROR(IF(C$16 = "PRELIM", SUMIF('Database (LECTURE-RES-PRAC)'!D$14:AG$14, "CLO4", 'Database (LECTURE-RES-PRAC)'!D239:AG239) / 'Grade computation'!F$7, IF(C$16 = "MIDTERM", SUMIF('Database (LECTURE-RES-PRAC)'!AJ$14:BM$14, "CLO4", 'Database (LECTURE-RES-PRAC)'!AJ239:BM239) / 'Grade computation'!G$7, IF(C$16 = "FINAL", SUMIF('Database (LECTURE-RES-PRAC)'!BP$14:CS$14, "CLO4", 'Database (LECTURE-RES-PRAC)'!BP239:CS239) / 'Grade computation'!H$7,""))),""),"")</f>
        <v/>
      </c>
      <c r="AC242" s="232" t="str">
        <f t="shared" si="106"/>
        <v/>
      </c>
      <c r="AD242" s="25" t="str">
        <f>IF(B242 &lt;&gt; "",IF(AND('PRINTABLE (per grading)'!H$16="EXAM", 'PRINTABLE (per grading)'!B$13="Prelim"), IF(ISERROR(SUMIF('Exam (LECTURE ONLY)'!D$20:M$20, "CLO4", 'Exam (LECTURE ONLY)'!D244:M244) / 'Exam (LECTURE ONLY)'!AL$9), "", SUMIF('Exam (LECTURE ONLY)'!D$20:M$20, "CLO4", 'Exam (LECTURE ONLY)'!D244:M244) /'Exam (LECTURE ONLY)'!AL$9),
IF(AND('PRINTABLE (per grading)'!H$16="EXAM", 'PRINTABLE (per grading)'!B$13="Midterm"), IF(ISERROR(SUMIF('Exam (LECTURE ONLY)'!O$20:X$20, "CLO4", 'Exam (LECTURE ONLY)'!O244:X244) / 'Exam (LECTURE ONLY)'!AM$9), "", SUMIF('Exam (LECTURE ONLY)'!O$20:X$20, "CLO4", 'Exam (LECTURE ONLY)'!O244:X244) / 'Exam (LECTURE ONLY)'!AM$9),
IF(AND('PRINTABLE (per grading)'!H$16="EXAM", 'PRINTABLE (per grading)'!B$13="Final"), IF(ISERROR(SUMIF('Exam (LECTURE ONLY)'!Z$20:AI$20, "CLO4", 'Exam (LECTURE ONLY)'!Z244:AI244) / 'Exam (LECTURE ONLY)'!AN$9), "", SUMIF('Exam (LECTURE ONLY)'!Z$20:AI$20, "CLO4", 'Exam (LECTURE ONLY)'!Z244:AI244) / 'Exam (LECTURE ONLY)'!AN$9),
IF(AND('PRINTABLE (per grading)'!H$16="OUTPUT", 'PRINTABLE (per grading)'!B$13="Prelim"), IF(ISERROR(SUMIF(OUTPUT!C$20:M$20, "CLO4", OUTPUT!C244:M244) / OUTPUT!AL$9), "", SUMIF(OUTPUT!C$20:M$20, "CLO4", OUTPUT!C244:M244) / OUTPUT!AL$9),
IF(AND('PRINTABLE (per grading)'!H$16="OUTPUT", 'PRINTABLE (per grading)'!B$13="Midterm"), IF(ISERROR(SUMIF(OUTPUT!O$20:Y$20, "CLO4", OUTPUT!O244:Y244) / OUTPUT!AM$9), "", SUMIF(OUTPUT!O$20:Y$20, "CLO4", OUTPUT!O244:Y244) / OUTPUT!AM$9),
IF(AND('PRINTABLE (per grading)'!H$16="OUTPUT", 'PRINTABLE (per grading)'!B$13="Final"), IF(ISERROR(SUMIF(OUTPUT!AA$20:AI$20, "CLO4", OUTPUT!AA244:AI244) / OUTPUT!AN$9), "", SUMIF(OUTPUT!AA$20:AI$20, "CLO4", OUTPUT!AA244:AI244) / OUTPUT!AN$9),
"")))))),"")</f>
        <v/>
      </c>
      <c r="AE242" s="232" t="str">
        <f t="shared" si="107"/>
        <v/>
      </c>
      <c r="AF242" s="233" t="str">
        <f t="shared" si="108"/>
        <v/>
      </c>
      <c r="AG242" s="25" t="str">
        <f>IF(B242 &lt;&gt; "", IFERROR(IF(C$16 = "PRELIM", SUMIF('Database (LECTURE-RES-PRAC)'!D$14:AG$14, "CLO5", 'Database (LECTURE-RES-PRAC)'!D239:AG239) / 'Grade computation'!F$8, IF(C$16 = "MIDTERM", SUMIF('Database (LECTURE-RES-PRAC)'!AJ$14:BM$14, "CLO5", 'Database (LECTURE-RES-PRAC)'!AJ239:BM239) / 'Grade computation'!G$8, IF(C$16 = "FINAL", SUMIF('Database (LECTURE-RES-PRAC)'!BP$14:CS$14, "CLO5", 'Database (LECTURE-RES-PRAC)'!BP239:CS239) / 'Grade computation'!H$8,""))),""),"")</f>
        <v/>
      </c>
      <c r="AH242" s="232" t="str">
        <f t="shared" si="109"/>
        <v/>
      </c>
      <c r="AI242" s="25" t="str">
        <f>IF(B242 &lt;&gt; "",IF(AND('PRINTABLE (per grading)'!H$16="EXAM", 'PRINTABLE (per grading)'!B$13="Prelim"), IF(ISERROR(SUMIF('Exam (LECTURE ONLY)'!D$20:M$20, "CLO5", 'Exam (LECTURE ONLY)'!D244:M244) / 'Exam (LECTURE ONLY)'!AL$10), "", SUMIF('Exam (LECTURE ONLY)'!D$20:M$20, "CLO5", 'Exam (LECTURE ONLY)'!D244:M244) /'Exam (LECTURE ONLY)'!AL$10),
IF(AND('PRINTABLE (per grading)'!H$16="EXAM", 'PRINTABLE (per grading)'!B$13="Midterm"), IF(ISERROR(SUMIF('Exam (LECTURE ONLY)'!O$20:X$20, "CLO5", 'Exam (LECTURE ONLY)'!O244:X244) / 'Exam (LECTURE ONLY)'!AM$10), "", SUMIF('Exam (LECTURE ONLY)'!O$20:X$20, "CLO5", 'Exam (LECTURE ONLY)'!O244:X244) / 'Exam (LECTURE ONLY)'!AM$10),
IF(AND('PRINTABLE (per grading)'!H$16="EXAM", 'PRINTABLE (per grading)'!B$13="Final"), IF(ISERROR(SUMIF('Exam (LECTURE ONLY)'!Z$20:AI$20, "CLO5", 'Exam (LECTURE ONLY)'!Z244:AI244) / 'Exam (LECTURE ONLY)'!AN$10), "", SUMIF('Exam (LECTURE ONLY)'!Z$20:AI$20, "CLO5", 'Exam (LECTURE ONLY)'!Z244:AI244) / 'Exam (LECTURE ONLY)'!AN$10),
IF(AND('PRINTABLE (per grading)'!H$16="OUTPUT", 'PRINTABLE (per grading)'!B$13="Prelim"), IF(ISERROR(SUMIF(OUTPUT!C$20:M$20, "CLO5", OUTPUT!C244:M244) / OUTPUT!AL$10), "", SUMIF(OUTPUT!C$20:M$20, "CLO5", OUTPUT!C244:M244) / OUTPUT!AL$10),
IF(AND('PRINTABLE (per grading)'!H$16="OUTPUT", 'PRINTABLE (per grading)'!B$13="Midterm"), IF(ISERROR(SUMIF(OUTPUT!O$20:Y$20, "CLO5", OUTPUT!O244:Y244) / OUTPUT!AM$10), "", SUMIF(OUTPUT!O$20:Y$20, "CLO5", OUTPUT!O244:Y244) / OUTPUT!AM$10),
IF(AND('PRINTABLE (per grading)'!H$16="OUTPUT", 'PRINTABLE (per grading)'!B$13="Final"), IF(ISERROR(SUMIF(OUTPUT!AA$20:AI$20, "CLO5", OUTPUT!AA244:AI244) / OUTPUT!AN$10), "", SUMIF(OUTPUT!AA$20:AI$20, "CLO5", OUTPUT!AA244:AI244) / OUTPUT!AN$10),
"")))))),"")</f>
        <v/>
      </c>
      <c r="AJ242" s="232" t="str">
        <f t="shared" si="110"/>
        <v/>
      </c>
      <c r="AK242" s="233" t="str">
        <f t="shared" si="111"/>
        <v/>
      </c>
      <c r="AL242" s="25" t="str">
        <f>IF(B242 &lt;&gt; "", IFERROR(IF(C$16 = "PRELIM", SUMIF('Database (LECTURE-RES-PRAC)'!D$14:AG$14, "CLO6", 'Database (LECTURE-RES-PRAC)'!D239:AG239) / 'Grade computation'!F$9, IF(C$16 = "MIDTERM", SUMIF('Database (LECTURE-RES-PRAC)'!AJ$14:BM$14, "CLO6", 'Database (LECTURE-RES-PRAC)'!AJ239:BM239) / 'Grade computation'!G$9, IF(C$16 = "FINAL", SUMIF('Database (LECTURE-RES-PRAC)'!BP$14:CS$14, "CLO6", 'Database (LECTURE-RES-PRAC)'!BP239:CS239) / 'Grade computation'!H$9,""))),""),"")</f>
        <v/>
      </c>
      <c r="AM242" s="232" t="str">
        <f t="shared" si="112"/>
        <v/>
      </c>
      <c r="AN242" s="25" t="str">
        <f>IF(B242 &lt;&gt; "",IF(AND('PRINTABLE (per grading)'!H$16="EXAM", 'PRINTABLE (per grading)'!B$13="Prelim"), IF(ISERROR(SUMIF('Exam (LECTURE ONLY)'!D$20:M$20, "CLO6", 'Exam (LECTURE ONLY)'!D244:M244) / 'Exam (LECTURE ONLY)'!AL$11), "", SUMIF('Exam (LECTURE ONLY)'!D$20:M$20, "CLO6", 'Exam (LECTURE ONLY)'!D244:M244) /'Exam (LECTURE ONLY)'!AL$11),
IF(AND('PRINTABLE (per grading)'!H$16="EXAM", 'PRINTABLE (per grading)'!B$13="Midterm"), IF(ISERROR(SUMIF('Exam (LECTURE ONLY)'!O$20:X$20, "CLO6", 'Exam (LECTURE ONLY)'!O244:X244) / 'Exam (LECTURE ONLY)'!AM$11), "", SUMIF('Exam (LECTURE ONLY)'!O$20:X$20, "CLO6", 'Exam (LECTURE ONLY)'!O244:X244) / 'Exam (LECTURE ONLY)'!AM$11),
IF(AND('PRINTABLE (per grading)'!H$16="EXAM", 'PRINTABLE (per grading)'!B$13="Final"), IF(ISERROR(SUMIF('Exam (LECTURE ONLY)'!Z$20:AI$20, "CLO6", 'Exam (LECTURE ONLY)'!Z244:AI244) / 'Exam (LECTURE ONLY)'!AN$11), "", SUMIF('Exam (LECTURE ONLY)'!Z$20:AI$20, "CLO6", 'Exam (LECTURE ONLY)'!Z244:AI244) / 'Exam (LECTURE ONLY)'!AN$11),
IF(AND('PRINTABLE (per grading)'!H$16="OUTPUT", 'PRINTABLE (per grading)'!B$13="Prelim"), IF(ISERROR(SUMIF(OUTPUT!C$20:M$20, "CLO6", OUTPUT!C244:M244) / OUTPUT!AL$11), "", SUMIF(OUTPUT!C$20:M$20, "CLO6", OUTPUT!C244:M244) / OUTPUT!AL$11),
IF(AND('PRINTABLE (per grading)'!H$16="OUTPUT", 'PRINTABLE (per grading)'!B$13="Midterm"), IF(ISERROR(SUMIF(OUTPUT!O$20:Y$20, "CLO6", OUTPUT!O244:Y244) / OUTPUT!AM$11), "", SUMIF(OUTPUT!O$20:Y$20, "CLO6", OUTPUT!O244:Y244) / OUTPUT!AM$11),
IF(AND('PRINTABLE (per grading)'!H$16="OUTPUT", 'PRINTABLE (per grading)'!B$13="Final"), IF(ISERROR(SUMIF(OUTPUT!AA$20:AI$20, "CLO6", OUTPUT!AA244:AI244) / OUTPUT!AN$11), "", SUMIF(OUTPUT!AA$20:AI$20, "CLO6", OUTPUT!AA244:AI244) / OUTPUT!AN$11),
"")))))),"")</f>
        <v/>
      </c>
      <c r="AO242" s="232" t="str">
        <f t="shared" si="113"/>
        <v/>
      </c>
      <c r="AP242" s="233" t="str">
        <f t="shared" si="114"/>
        <v/>
      </c>
      <c r="AQ242" s="25" t="str">
        <f>IF(B242 &lt;&gt; "", IFERROR(IF(C$16 = "PRELIM", SUMIF('Database (LECTURE-RES-PRAC)'!D$14:AG$14, "CLO7", 'Database (LECTURE-RES-PRAC)'!D239:AG239) / 'Grade computation'!F$10, IF(C$16 = "MIDTERM", SUMIF('Database (LECTURE-RES-PRAC)'!AJ$14:BM$14, "CLO7", 'Database (LECTURE-RES-PRAC)'!AJ239:BM239) / 'Grade computation'!G$10, IF(C$16 = "FINAL", SUMIF('Database (LECTURE-RES-PRAC)'!BP$14:CS$14, "CLO7", 'Database (LECTURE-RES-PRAC)'!BP239:CS239) / 'Grade computation'!H$10,""))),""),"")</f>
        <v/>
      </c>
      <c r="AR242" s="232" t="str">
        <f t="shared" si="115"/>
        <v/>
      </c>
      <c r="AS242" s="25" t="str">
        <f>IF(B242 &lt;&gt; "",IF(AND('PRINTABLE (per grading)'!H$16="EXAM", 'PRINTABLE (per grading)'!B$13="Prelim"), IF(ISERROR(SUMIF('Exam (LECTURE ONLY)'!D$20:M$20, "CLO7", 'Exam (LECTURE ONLY)'!D244:M244) / 'Exam (LECTURE ONLY)'!AL$12), "", SUMIF('Exam (LECTURE ONLY)'!D$20:M$20, "CLO7", 'Exam (LECTURE ONLY)'!D244:M244) /'Exam (LECTURE ONLY)'!AL$12),
IF(AND('PRINTABLE (per grading)'!H$16="EXAM", 'PRINTABLE (per grading)'!B$13="Midterm"), IF(ISERROR(SUMIF('Exam (LECTURE ONLY)'!O$20:X$20, "CLO7", 'Exam (LECTURE ONLY)'!O244:X244) / 'Exam (LECTURE ONLY)'!AM$12), "", SUMIF('Exam (LECTURE ONLY)'!O$20:X$20, "CLO7", 'Exam (LECTURE ONLY)'!O244:X244) / 'Exam (LECTURE ONLY)'!AM$12),
IF(AND('PRINTABLE (per grading)'!H$16="EXAM", 'PRINTABLE (per grading)'!B$13="Final"), IF(ISERROR(SUMIF('Exam (LECTURE ONLY)'!Z$20:AI$20, "CLO7", 'Exam (LECTURE ONLY)'!Z244:AI244) / 'Exam (LECTURE ONLY)'!AN$12), "", SUMIF('Exam (LECTURE ONLY)'!Z$20:AI$20, "CLO7", 'Exam (LECTURE ONLY)'!Z244:AI244) / 'Exam (LECTURE ONLY)'!AN$12),
IF(AND('PRINTABLE (per grading)'!H$16="OUTPUT", 'PRINTABLE (per grading)'!B$13="Prelim"), IF(ISERROR(SUMIF(OUTPUT!C$20:M$20, "CLO7", OUTPUT!C244:M244) / OUTPUT!AL$12), "", SUMIF(OUTPUT!C$20:M$20, "CLO7", OUTPUT!C244:M244) / OUTPUT!AL$12),
IF(AND('PRINTABLE (per grading)'!H$16="OUTPUT", 'PRINTABLE (per grading)'!B$13="Midterm"), IF(ISERROR(SUMIF(OUTPUT!O$20:Y$20, "CLO7", OUTPUT!O244:Y244) / OUTPUT!AM$12), "", SUMIF(OUTPUT!O$20:Y$20, "CLO7", OUTPUT!O244:Y244) / OUTPUT!AM$12),
IF(AND('PRINTABLE (per grading)'!H$16="OUTPUT", 'PRINTABLE (per grading)'!B$13="Final"), IF(ISERROR(SUMIF(OUTPUT!AA$20:AI$20, "CLO7", OUTPUT!AA244:AI244) / OUTPUT!AN$12), "", SUMIF(OUTPUT!AA$20:AI$20, "CLO7", OUTPUT!AA244:AI244) / OUTPUT!AN$12),
"")))))),"")</f>
        <v/>
      </c>
      <c r="AT242" s="232" t="str">
        <f t="shared" si="116"/>
        <v/>
      </c>
      <c r="AU242" s="233" t="str">
        <f t="shared" si="117"/>
        <v/>
      </c>
      <c r="AV242" s="25" t="str">
        <f>IF(B242 &lt;&gt; "", IFERROR(IF(C$16 = "PRELIM", SUMIF('Database (LECTURE-RES-PRAC)'!D$14:AG$14, "CLO8", 'Database (LECTURE-RES-PRAC)'!D239:AG239) / 'Grade computation'!F$11, IF(C$16 = "MIDTERM", SUMIF('Database (LECTURE-RES-PRAC)'!AJ$14:BM$14, "CLO8", 'Database (LECTURE-RES-PRAC)'!AJ239:BM239) / 'Grade computation'!G$11, IF(C$16 = "FINAL", SUMIF('Database (LECTURE-RES-PRAC)'!BP$14:CS$14, "CLO8", 'Database (LECTURE-RES-PRAC)'!BP239:CS239) / 'Grade computation'!H$11,""))),""),"")</f>
        <v/>
      </c>
      <c r="AW242" s="232" t="str">
        <f t="shared" si="118"/>
        <v/>
      </c>
      <c r="AX242" s="25" t="str">
        <f>IF(B242 &lt;&gt; "",IF(AND('PRINTABLE (per grading)'!H$16="EXAM", 'PRINTABLE (per grading)'!B$13="Prelim"), IF(ISERROR(SUMIF('Exam (LECTURE ONLY)'!D$20:M$20, "CLO8", 'Exam (LECTURE ONLY)'!D244:M244) / 'Exam (LECTURE ONLY)'!AL$13), "", SUMIF('Exam (LECTURE ONLY)'!D$20:M$20, "CLO8", 'Exam (LECTURE ONLY)'!D244:M244) /'Exam (LECTURE ONLY)'!AL$13),
IF(AND('PRINTABLE (per grading)'!H$16="EXAM", 'PRINTABLE (per grading)'!B$13="Midterm"), IF(ISERROR(SUMIF('Exam (LECTURE ONLY)'!O$20:X$20, "CLO8", 'Exam (LECTURE ONLY)'!O244:X244) / 'Exam (LECTURE ONLY)'!AM$13), "", SUMIF('Exam (LECTURE ONLY)'!O$20:X$20, "CLO8", 'Exam (LECTURE ONLY)'!O244:X244) / 'Exam (LECTURE ONLY)'!AM$13),
IF(AND('PRINTABLE (per grading)'!H$16="EXAM", 'PRINTABLE (per grading)'!B$13="Final"), IF(ISERROR(SUMIF('Exam (LECTURE ONLY)'!Z$20:AI$20, "CLO8", 'Exam (LECTURE ONLY)'!Z244:AI244) / 'Exam (LECTURE ONLY)'!AN$13), "", SUMIF('Exam (LECTURE ONLY)'!Z$20:AI$20, "CLO8", 'Exam (LECTURE ONLY)'!Z244:AI244) / 'Exam (LECTURE ONLY)'!AN$13),
IF(AND('PRINTABLE (per grading)'!H$16="OUTPUT", 'PRINTABLE (per grading)'!B$13="Prelim"), IF(ISERROR(SUMIF(OUTPUT!C$20:M$20, "CLO8", OUTPUT!C244:M244) / OUTPUT!AL$13), "", SUMIF(OUTPUT!C$20:M$20, "CLO8", OUTPUT!C244:M244) / OUTPUT!AL$13),
IF(AND('PRINTABLE (per grading)'!H$16="OUTPUT", 'PRINTABLE (per grading)'!B$13="Midterm"), IF(ISERROR(SUMIF(OUTPUT!O$20:Y$20, "CLO8", OUTPUT!O244:Y244) / OUTPUT!AM$13), "", SUMIF(OUTPUT!O$20:Y$20, "CLO8", OUTPUT!O244:Y244) / OUTPUT!AM$13),
IF(AND('PRINTABLE (per grading)'!H$16="OUTPUT", 'PRINTABLE (per grading)'!B$13="Final"), IF(ISERROR(SUMIF(OUTPUT!AA$20:AI$20, "CLO8", OUTPUT!AA244:AI244) / OUTPUT!AN$13), "", SUMIF(OUTPUT!AA$20:AI$20, "CLO8", OUTPUT!AA244:AI244) / OUTPUT!AN$13),
"")))))),"")</f>
        <v/>
      </c>
      <c r="AY242" s="232" t="str">
        <f t="shared" si="119"/>
        <v/>
      </c>
      <c r="AZ242" s="233" t="str">
        <f t="shared" si="120"/>
        <v/>
      </c>
      <c r="BA242" s="25" t="str">
        <f>IF(B242 &lt;&gt; "", IFERROR(IF(C$16 = "PRELIM", SUMIF('Database (LECTURE-RES-PRAC)'!D$14:AG$14, "CLO9", 'Database (LECTURE-RES-PRAC)'!D239:AG239) / 'Grade computation'!F$12, IF(C$16 = "MIDTERM", SUMIF('Database (LECTURE-RES-PRAC)'!AJ$14:BM$14, "CLO9", 'Database (LECTURE-RES-PRAC)'!AJ239:BM239) / 'Grade computation'!G$12, IF(C$16 = "FINAL", SUMIF('Database (LECTURE-RES-PRAC)'!BP$14:CS$14, "CLO9", 'Database (LECTURE-RES-PRAC)'!BP239:CS239) / 'Grade computation'!H$12,""))),""),"")</f>
        <v/>
      </c>
      <c r="BB242" s="232" t="str">
        <f t="shared" si="121"/>
        <v/>
      </c>
      <c r="BC242" s="25" t="str">
        <f>IF(B242 &lt;&gt; "",IF(AND('PRINTABLE (per grading)'!H$16="EXAM", 'PRINTABLE (per grading)'!B$13="Prelim"), IF(ISERROR(SUMIF('Exam (LECTURE ONLY)'!D$20:M$20, "CLO9", 'Exam (LECTURE ONLY)'!D244:M244) / 'Exam (LECTURE ONLY)'!AL$14), "", SUMIF('Exam (LECTURE ONLY)'!D$20:M$20, "CLO9", 'Exam (LECTURE ONLY)'!D244:M244) /'Exam (LECTURE ONLY)'!AL$14),
IF(AND('PRINTABLE (per grading)'!H$16="EXAM", 'PRINTABLE (per grading)'!B$13="Midterm"), IF(ISERROR(SUMIF('Exam (LECTURE ONLY)'!O$20:X$20, "CLO9", 'Exam (LECTURE ONLY)'!O244:X244) / 'Exam (LECTURE ONLY)'!AM$14), "", SUMIF('Exam (LECTURE ONLY)'!O$20:X$20, "CLO9", 'Exam (LECTURE ONLY)'!O244:X244) / 'Exam (LECTURE ONLY)'!AM$14),
IF(AND('PRINTABLE (per grading)'!H$16="EXAM", 'PRINTABLE (per grading)'!B$13="Final"), IF(ISERROR(SUMIF('Exam (LECTURE ONLY)'!Z$20:AI$20, "CLO9", 'Exam (LECTURE ONLY)'!Z244:AI244) / 'Exam (LECTURE ONLY)'!AN$14), "", SUMIF('Exam (LECTURE ONLY)'!Z$20:AI$20, "CLO9", 'Exam (LECTURE ONLY)'!Z244:AI244) / 'Exam (LECTURE ONLY)'!AN$14),
IF(AND('PRINTABLE (per grading)'!H$16="OUTPUT", 'PRINTABLE (per grading)'!B$13="Prelim"), IF(ISERROR(SUMIF(OUTPUT!C$20:M$20, "CLO9", OUTPUT!C244:M244) / OUTPUT!AL$14), "", SUMIF(OUTPUT!C$20:M$20, "CLO9", OUTPUT!C244:M244) / OUTPUT!AL$14),
IF(AND('PRINTABLE (per grading)'!H$16="OUTPUT", 'PRINTABLE (per grading)'!B$13="Midterm"), IF(ISERROR(SUMIF(OUTPUT!O$20:Y$20, "CLO9", OUTPUT!O244:Y244) / OUTPUT!AM$14), "", SUMIF(OUTPUT!O$20:Y$20, "CLO9", OUTPUT!O244:Y244) / OUTPUT!AM$14),
IF(AND('PRINTABLE (per grading)'!H$16="OUTPUT", 'PRINTABLE (per grading)'!B$13="Final"), IF(ISERROR(SUMIF(OUTPUT!AA$20:AI$20, "CLO9", OUTPUT!AA244:AI244) / OUTPUT!AN$14), "", SUMIF(OUTPUT!AA$20:AI$20, "CLO9", OUTPUT!AA244:AI244) / OUTPUT!AN$14),
"")))))),"")</f>
        <v/>
      </c>
      <c r="BD242" s="232" t="str">
        <f t="shared" si="122"/>
        <v/>
      </c>
      <c r="BE242" s="233" t="str">
        <f t="shared" si="123"/>
        <v/>
      </c>
      <c r="BF242" s="25" t="str">
        <f>IF(B242 &lt;&gt; "", IFERROR(IF(C$16 = "PRELIM", SUMIF('Database (LECTURE-RES-PRAC)'!D$14:AG$14, "CLO10", 'Database (LECTURE-RES-PRAC)'!D239:AG239) / 'Grade computation'!F$13, IF(C$16 = "MIDTERM", SUMIF('Database (LECTURE-RES-PRAC)'!AJ$14:BM$14, "CLO10", 'Database (LECTURE-RES-PRAC)'!AJ239:BM239) / 'Grade computation'!G$13, IF(C$16 = "FINAL", SUMIF('Database (LECTURE-RES-PRAC)'!BP$14:CS$14, "CLO10", 'Database (LECTURE-RES-PRAC)'!BP239:CS239) / 'Grade computation'!H$13,""))),""),"")</f>
        <v/>
      </c>
      <c r="BG242" s="232" t="str">
        <f t="shared" si="124"/>
        <v/>
      </c>
      <c r="BH242" s="25" t="str">
        <f>IF(B242 &lt;&gt; "",IF(AND('PRINTABLE (per grading)'!H$16="EXAM", 'PRINTABLE (per grading)'!B$13="Prelim"), IF(ISERROR(SUMIF('Exam (LECTURE ONLY)'!D$20:M$20, "CLO10", 'Exam (LECTURE ONLY)'!D244:M244) / 'Exam (LECTURE ONLY)'!AL$15), "", SUMIF('Exam (LECTURE ONLY)'!D$20:M$20, "CLO10", 'Exam (LECTURE ONLY)'!D244:M244) /'Exam (LECTURE ONLY)'!AL$15),
IF(AND('PRINTABLE (per grading)'!H$16="EXAM", 'PRINTABLE (per grading)'!B$13="Midterm"), IF(ISERROR(SUMIF('Exam (LECTURE ONLY)'!O$20:X$20, "CLO10", 'Exam (LECTURE ONLY)'!O244:X244) / 'Exam (LECTURE ONLY)'!AM$15), "", SUMIF('Exam (LECTURE ONLY)'!O$20:X$20, "CLO10", 'Exam (LECTURE ONLY)'!O244:X244) / 'Exam (LECTURE ONLY)'!AM$15),
IF(AND('PRINTABLE (per grading)'!H$16="EXAM", 'PRINTABLE (per grading)'!B$13="Final"), IF(ISERROR(SUMIF('Exam (LECTURE ONLY)'!Z$20:AI$20, "CLO10", 'Exam (LECTURE ONLY)'!Z244:AI244) / 'Exam (LECTURE ONLY)'!AN$15), "", SUMIF('Exam (LECTURE ONLY)'!Z$20:AI$20, "CLO10", 'Exam (LECTURE ONLY)'!Z244:AI244) / 'Exam (LECTURE ONLY)'!AN$15),
IF(AND('PRINTABLE (per grading)'!H$16="OUTPUT", 'PRINTABLE (per grading)'!B$13="Prelim"), IF(ISERROR(SUMIF(OUTPUT!C$20:M$20, "CLO10", OUTPUT!C244:M244) / OUTPUT!AL$15), "", SUMIF(OUTPUT!C$20:M$20, "CLO10", OUTPUT!C244:M244) / OUTPUT!AL$15),
IF(AND('PRINTABLE (per grading)'!H$16="OUTPUT", 'PRINTABLE (per grading)'!B$13="Midterm"), IF(ISERROR(SUMIF(OUTPUT!O$20:Y$20, "CLO10", OUTPUT!O244:Y244) / OUTPUT!AM$15), "", SUMIF(OUTPUT!O$20:Y$20, "CLO10", OUTPUT!O244:Y244) / OUTPUT!AM$15),
IF(AND('PRINTABLE (per grading)'!H$16="OUTPUT", 'PRINTABLE (per grading)'!B$13="Final"), IF(ISERROR(SUMIF(OUTPUT!AA$20:AI$20, "CLO10", OUTPUT!AA244:AI244) / OUTPUT!AN$15), "", SUMIF(OUTPUT!AA$20:AI$20, "CLO10", OUTPUT!AA244:AI244) / OUTPUT!AN$15),
"")))))),"")</f>
        <v/>
      </c>
      <c r="BI242" s="232" t="str">
        <f t="shared" si="125"/>
        <v/>
      </c>
      <c r="BJ242" s="233" t="str">
        <f t="shared" si="126"/>
        <v/>
      </c>
      <c r="BK242" s="2"/>
    </row>
    <row r="243" spans="1:63" ht="20.100000000000001" customHeight="1">
      <c r="A243" s="118" t="str">
        <f>IF(ISBLANK('Database (LECTURE-RES-PRAC)'!A240),"",'Database (LECTURE-RES-PRAC)'!A240)</f>
        <v/>
      </c>
      <c r="B243" s="119" t="str">
        <f>IF(ISBLANK('Database (LECTURE-RES-PRAC)'!B240),"",'Database (LECTURE-RES-PRAC)'!B240)</f>
        <v/>
      </c>
      <c r="C243" s="134" t="str">
        <f>IF(B243&lt;&gt;"",IF(C$16="PRELIM",'Grade computation'!C243, IF(C$16="MIDTERM",'Grade computation'!K243, IF(C$16="FINAL",'Grade computation'!S243,""))),"")</f>
        <v/>
      </c>
      <c r="D243" s="135" t="str">
        <f t="shared" si="1"/>
        <v/>
      </c>
      <c r="E243" s="134" t="str">
        <f>IF(B243&lt;&gt;"", IF(C$16="PRELIM",'Grade computation'!E243, IF(C$16="MIDTERM",'Grade computation'!M243, IF(C$16="FINAL",'Grade computation'!U243,""))),"")</f>
        <v/>
      </c>
      <c r="F243" s="136" t="str">
        <f t="shared" si="2"/>
        <v/>
      </c>
      <c r="G243" s="137" t="str">
        <f t="shared" si="3"/>
        <v/>
      </c>
      <c r="H243" s="207" t="str">
        <f>IF(B243&lt;&gt;"",IF(C$16="PRELIM", 'Grade computation'!H243, IF(C$16="MIDTERM", 'Grade computation'!P243, IF(C$16="FINAL",'Grade computation'!X243, ""))),"")</f>
        <v/>
      </c>
      <c r="I243" s="137" t="str">
        <f t="shared" si="4"/>
        <v/>
      </c>
      <c r="J243" s="139" t="str">
        <f t="shared" si="5"/>
        <v/>
      </c>
      <c r="K243" s="377" t="str">
        <f t="shared" si="6"/>
        <v/>
      </c>
      <c r="L243" s="434"/>
      <c r="M243" s="25" t="str">
        <f>IF(B243 &lt;&gt; "", IFERROR(IF(C$16 = "PRELIM", SUMIF('Database (LECTURE-RES-PRAC)'!D$14:AG$14, "CLO1", 'Database (LECTURE-RES-PRAC)'!D240:AG240) / 'Grade computation'!F$4, IF(C$16 = "MIDTERM", SUMIF('Database (LECTURE-RES-PRAC)'!AJ$14:BM$14, "CLO1", 'Database (LECTURE-RES-PRAC)'!AJ240:BM240) / 'Grade computation'!G$4, IF(C$16 = "FINAL", SUMIF('Database (LECTURE-RES-PRAC)'!BP$14:CS$14, "CLO1", 'Database (LECTURE-RES-PRAC)'!BP240:CS240) / 'Grade computation'!H$4,""))),""),"")</f>
        <v/>
      </c>
      <c r="N243" s="232" t="str">
        <f t="shared" ref="N243:N306" si="127">IF(B243&lt;&gt;"",IF(M243="","",IF(M243&lt;0.5,1,IF(AND(M243&gt;=0.5,M243&lt;P$10),2,IF(M243&gt;=P$10,3)))),"")</f>
        <v/>
      </c>
      <c r="O243" s="25" t="str">
        <f>IF(B243 &lt;&gt; "",IF(AND('PRINTABLE (per grading)'!H$16="EXAM", 'PRINTABLE (per grading)'!B$13="Prelim"), IF(ISERROR(SUMIF('Exam (LECTURE ONLY)'!D$20:M$20, "CLO1", 'Exam (LECTURE ONLY)'!D245:M245) / 'Exam (LECTURE ONLY)'!AL$6), "", SUMIF('Exam (LECTURE ONLY)'!D$20:M$20, "CLO1", 'Exam (LECTURE ONLY)'!D245:M245) /'Exam (LECTURE ONLY)'!AL$6),
IF(AND('PRINTABLE (per grading)'!H$16="EXAM", 'PRINTABLE (per grading)'!B$13="Midterm"), IF(ISERROR(SUMIF('Exam (LECTURE ONLY)'!O$20:X$20, "CLO1", 'Exam (LECTURE ONLY)'!O245:X245) / 'Exam (LECTURE ONLY)'!AM$6), "", SUMIF('Exam (LECTURE ONLY)'!O$20:X$20, "CLO1", 'Exam (LECTURE ONLY)'!O245:X245) / 'Exam (LECTURE ONLY)'!AM$6),
IF(AND('PRINTABLE (per grading)'!H$16="EXAM", 'PRINTABLE (per grading)'!B$13="Final"), IF(ISERROR(SUMIF('Exam (LECTURE ONLY)'!Z$20:AI$20, "CLO1", 'Exam (LECTURE ONLY)'!Z245:AI245) / 'Exam (LECTURE ONLY)'!AN$6), "", SUMIF('Exam (LECTURE ONLY)'!Z$20:AI$20, "CLO1", 'Exam (LECTURE ONLY)'!Z245:AI245) / 'Exam (LECTURE ONLY)'!AN$6),
IF(AND('PRINTABLE (per grading)'!H$16="OUTPUT", 'PRINTABLE (per grading)'!B$13="Prelim"), IF(ISERROR(SUMIF(OUTPUT!C$20:M$20, "CLO1", OUTPUT!C245:M245) / OUTPUT!AL$6), "", SUMIF(OUTPUT!C$20:M$20, "CLO1", OUTPUT!C245:M245) / OUTPUT!AL$6),
IF(AND('PRINTABLE (per grading)'!H$16="OUTPUT", 'PRINTABLE (per grading)'!B$13="Midterm"), IF(ISERROR(SUMIF(OUTPUT!O$20:Y$20, "CLO1", OUTPUT!O245:Y245) / OUTPUT!AM$6), "", SUMIF(OUTPUT!O$20:Y$20, "CLO1", OUTPUT!O245:Y245) / OUTPUT!AM$6),
IF(AND('PRINTABLE (per grading)'!H$16="OUTPUT", 'PRINTABLE (per grading)'!B$13="Final"), IF(ISERROR(SUMIF(OUTPUT!AA$20:AI$20, "CLO1", OUTPUT!AA245:AI245) / OUTPUT!AN$6), "", SUMIF(OUTPUT!AA$20:AI$20, "CLO1", OUTPUT!AA245:AI245) / OUTPUT!AN$6),
"")))))),"")</f>
        <v/>
      </c>
      <c r="P243" s="232" t="str">
        <f t="shared" ref="P243:P306" si="128">IF(B243&lt;&gt;"",IF(O243="","",IF(O243&lt;0.5,1,IF(AND(O243&gt;=0.5,O243&lt;P$10),2,IF(O243&gt;=P$10,3)))),"")</f>
        <v/>
      </c>
      <c r="Q243" s="233" t="str">
        <f t="shared" ref="Q243:Q306" si="129">IF(B243 &lt;&gt; "",IFERROR(IF(AVERAGE(M243,O243)&gt;=P$10,"Y","N"),""),"")</f>
        <v/>
      </c>
      <c r="R243" s="25" t="str">
        <f>IF(B243 &lt;&gt; "", IFERROR(IF(C$16 = "PRELIM", SUMIF('Database (LECTURE-RES-PRAC)'!D$14:AG$14, "CLO2", 'Database (LECTURE-RES-PRAC)'!D240:AG240) / 'Grade computation'!F$5, IF(C$16 = "MIDTERM", SUMIF('Database (LECTURE-RES-PRAC)'!AJ$14:BM$14, "CLO2", 'Database (LECTURE-RES-PRAC)'!AJ240:BM240) / 'Grade computation'!G$5, IF(C$16 = "FINAL", SUMIF('Database (LECTURE-RES-PRAC)'!BP$14:CS$14, "CLO2", 'Database (LECTURE-RES-PRAC)'!BP240:CS240) / 'Grade computation'!H$5,""))),""),"")</f>
        <v/>
      </c>
      <c r="S243" s="232" t="str">
        <f t="shared" ref="S243:S306" si="130">IF(B243&lt;&gt;"",IF(R243="","",IF(R243&lt;0.5,1,IF(AND(R243&gt;=0.5,R243&lt;P$10),2,IF(R243&gt;=P$10,3)))),"")</f>
        <v/>
      </c>
      <c r="T243" s="25" t="str">
        <f>IF(B243 &lt;&gt; "",IF(AND('PRINTABLE (per grading)'!H$16="EXAM", 'PRINTABLE (per grading)'!B$13="Prelim"), IF(ISERROR(SUMIF('Exam (LECTURE ONLY)'!D$20:M$20, "CLO2", 'Exam (LECTURE ONLY)'!D245:M245) / 'Exam (LECTURE ONLY)'!AL$7), "", SUMIF('Exam (LECTURE ONLY)'!D$20:M$20, "CLO2", 'Exam (LECTURE ONLY)'!D245:M245) /'Exam (LECTURE ONLY)'!AL$7),
IF(AND('PRINTABLE (per grading)'!H$16="EXAM", 'PRINTABLE (per grading)'!B$13="Midterm"), IF(ISERROR(SUMIF('Exam (LECTURE ONLY)'!O$20:X$20, "CLO2", 'Exam (LECTURE ONLY)'!O245:X245) / 'Exam (LECTURE ONLY)'!AM$7), "", SUMIF('Exam (LECTURE ONLY)'!O$20:X$20, "CLO2", 'Exam (LECTURE ONLY)'!O245:X245) / 'Exam (LECTURE ONLY)'!AM$7),
IF(AND('PRINTABLE (per grading)'!H$16="EXAM", 'PRINTABLE (per grading)'!B$13="Final"), IF(ISERROR(SUMIF('Exam (LECTURE ONLY)'!Z$20:AI$20, "CLO2", 'Exam (LECTURE ONLY)'!Z245:AI245) / 'Exam (LECTURE ONLY)'!AN$7), "", SUMIF('Exam (LECTURE ONLY)'!Z$20:AI$20, "CLO2", 'Exam (LECTURE ONLY)'!Z245:AI245) / 'Exam (LECTURE ONLY)'!AN$7),
IF(AND('PRINTABLE (per grading)'!H$16="OUTPUT", 'PRINTABLE (per grading)'!B$13="Prelim"), IF(ISERROR(SUMIF(OUTPUT!C$20:M$20, "CLO2", OUTPUT!C245:M245) / OUTPUT!AL$7), "", SUMIF(OUTPUT!C$20:M$20, "CLO2", OUTPUT!C245:M245) / OUTPUT!AL$7),
IF(AND('PRINTABLE (per grading)'!H$16="OUTPUT", 'PRINTABLE (per grading)'!B$13="Midterm"), IF(ISERROR(SUMIF(OUTPUT!O$20:Y$20, "CLO2", OUTPUT!O245:Y245) / OUTPUT!AM$7), "", SUMIF(OUTPUT!O$20:Y$20, "CLO2", OUTPUT!O245:Y245) / OUTPUT!AM$7),
IF(AND('PRINTABLE (per grading)'!H$16="OUTPUT", 'PRINTABLE (per grading)'!B$13="Final"), IF(ISERROR(SUMIF(OUTPUT!AA$20:AI$20, "CLO2", OUTPUT!AA245:AI245) / OUTPUT!AN$7), "", SUMIF(OUTPUT!AA$20:AI$20, "CLO2", OUTPUT!AA245:AI245) / OUTPUT!AN$7),
"")))))),"")</f>
        <v/>
      </c>
      <c r="U243" s="232" t="str">
        <f t="shared" ref="U243:U306" si="131">IF(B243&lt;&gt;"",IF(T243="","",IF(T243&lt;0.5,1,IF(AND(T243&gt;=0.5,T243&lt;P$10),2,IF(T243&gt;=P$10,3)))),"")</f>
        <v/>
      </c>
      <c r="V243" s="233" t="str">
        <f t="shared" ref="V243:V306" si="132">IF(B243 &lt;&gt; "",IFERROR(IF(AVERAGE(R243,T243)&gt;=P$10,"Y","N"),""),"")</f>
        <v/>
      </c>
      <c r="W243" s="25" t="str">
        <f>IF(B243 &lt;&gt; "", IFERROR(IF(C$16 = "PRELIM", SUMIF('Database (LECTURE-RES-PRAC)'!D$14:AG$14, "CLO3", 'Database (LECTURE-RES-PRAC)'!D240:AG240) / 'Grade computation'!F$6, IF(C$16 = "MIDTERM", SUMIF('Database (LECTURE-RES-PRAC)'!AJ$14:BM$14, "CLO3", 'Database (LECTURE-RES-PRAC)'!AJ240:BM240) / 'Grade computation'!G$6, IF(C$16 = "FINAL", SUMIF('Database (LECTURE-RES-PRAC)'!BP$14:CS$14, "CLO3", 'Database (LECTURE-RES-PRAC)'!BP240:CS240) / 'Grade computation'!H$6,""))),""),"")</f>
        <v/>
      </c>
      <c r="X243" s="232" t="str">
        <f t="shared" ref="X243:X306" si="133">IF(B243&lt;&gt;"",IF(W243="","",IF(W243&lt;0.5,1,IF(AND(W243&gt;=0.5,W243&lt;P$10),2,IF(W243&gt;=P$10,3)))),"")</f>
        <v/>
      </c>
      <c r="Y243" s="25" t="str">
        <f>IF(B243 &lt;&gt; "",IF(AND('PRINTABLE (per grading)'!H$16="EXAM", 'PRINTABLE (per grading)'!B$13="Prelim"), IF(ISERROR(SUMIF('Exam (LECTURE ONLY)'!D$20:M$20, "CLO3", 'Exam (LECTURE ONLY)'!D245:M245) / 'Exam (LECTURE ONLY)'!AL$8), "", SUMIF('Exam (LECTURE ONLY)'!D$20:M$20, "CLO3", 'Exam (LECTURE ONLY)'!D245:M245) /'Exam (LECTURE ONLY)'!AL$8),
IF(AND('PRINTABLE (per grading)'!H$16="EXAM", 'PRINTABLE (per grading)'!B$13="Midterm"), IF(ISERROR(SUMIF('Exam (LECTURE ONLY)'!O$20:X$20, "CLO3", 'Exam (LECTURE ONLY)'!O245:X245) / 'Exam (LECTURE ONLY)'!AM$8), "", SUMIF('Exam (LECTURE ONLY)'!O$20:X$20, "CLO3", 'Exam (LECTURE ONLY)'!O245:X245) / 'Exam (LECTURE ONLY)'!AM$8),
IF(AND('PRINTABLE (per grading)'!H$16="EXAM", 'PRINTABLE (per grading)'!B$13="Final"), IF(ISERROR(SUMIF('Exam (LECTURE ONLY)'!Z$20:AI$20, "CLO3", 'Exam (LECTURE ONLY)'!Z245:AI245) / 'Exam (LECTURE ONLY)'!AN$8), "", SUMIF('Exam (LECTURE ONLY)'!Z$20:AI$20, "CLO3", 'Exam (LECTURE ONLY)'!Z245:AI245) / 'Exam (LECTURE ONLY)'!AN$8),
IF(AND('PRINTABLE (per grading)'!H$16="OUTPUT", 'PRINTABLE (per grading)'!B$13="Prelim"), IF(ISERROR(SUMIF(OUTPUT!C$20:M$20, "CLO3", OUTPUT!C245:M245) / OUTPUT!AL$8), "", SUMIF(OUTPUT!C$20:M$20, "CLO3", OUTPUT!C245:M245) / OUTPUT!AL$8),
IF(AND('PRINTABLE (per grading)'!H$16="OUTPUT", 'PRINTABLE (per grading)'!B$13="Midterm"), IF(ISERROR(SUMIF(OUTPUT!O$20:Y$20, "CLO3", OUTPUT!O245:Y245) / OUTPUT!AM$8), "", SUMIF(OUTPUT!O$20:Y$20, "CLO3", OUTPUT!O245:Y245) / OUTPUT!AM$8),
IF(AND('PRINTABLE (per grading)'!H$16="OUTPUT", 'PRINTABLE (per grading)'!B$13="Final"), IF(ISERROR(SUMIF(OUTPUT!AA$20:AI$20, "CLO3", OUTPUT!AA245:AI245) / OUTPUT!AN$8), "", SUMIF(OUTPUT!AA$20:AI$20, "CLO3", OUTPUT!AA245:AI245) / OUTPUT!AN$8),
"" )))))),"")</f>
        <v/>
      </c>
      <c r="Z243" s="232" t="str">
        <f t="shared" ref="Z243:Z306" si="134">IF(B243&lt;&gt;"",IF(Y243="","",IF(Y243&lt;0.5,1,IF(AND(Y243&gt;=0.5,Y243&lt;P$10),2,IF(Y243&gt;=P$10,3)))),"")</f>
        <v/>
      </c>
      <c r="AA243" s="233" t="str">
        <f t="shared" ref="AA243:AA306" si="135">IF(B243 &lt;&gt; "",IFERROR(IF(AVERAGE(W243,Y243)&gt;=P$10,"Y","N"),""),"")</f>
        <v/>
      </c>
      <c r="AB243" s="25" t="str">
        <f>IF(B243 &lt;&gt; "", IFERROR(IF(C$16 = "PRELIM", SUMIF('Database (LECTURE-RES-PRAC)'!D$14:AG$14, "CLO4", 'Database (LECTURE-RES-PRAC)'!D240:AG240) / 'Grade computation'!F$7, IF(C$16 = "MIDTERM", SUMIF('Database (LECTURE-RES-PRAC)'!AJ$14:BM$14, "CLO4", 'Database (LECTURE-RES-PRAC)'!AJ240:BM240) / 'Grade computation'!G$7, IF(C$16 = "FINAL", SUMIF('Database (LECTURE-RES-PRAC)'!BP$14:CS$14, "CLO4", 'Database (LECTURE-RES-PRAC)'!BP240:CS240) / 'Grade computation'!H$7,""))),""),"")</f>
        <v/>
      </c>
      <c r="AC243" s="232" t="str">
        <f t="shared" ref="AC243:AC306" si="136">IF(B243&lt;&gt;"",IF(AB243="","",IF(AB243&lt;0.5,1,IF(AND(AB243&gt;=0.5,AB243&lt;P$10),2,IF(AB243&gt;=P$10,3)))),"")</f>
        <v/>
      </c>
      <c r="AD243" s="25" t="str">
        <f>IF(B243 &lt;&gt; "",IF(AND('PRINTABLE (per grading)'!H$16="EXAM", 'PRINTABLE (per grading)'!B$13="Prelim"), IF(ISERROR(SUMIF('Exam (LECTURE ONLY)'!D$20:M$20, "CLO4", 'Exam (LECTURE ONLY)'!D245:M245) / 'Exam (LECTURE ONLY)'!AL$9), "", SUMIF('Exam (LECTURE ONLY)'!D$20:M$20, "CLO4", 'Exam (LECTURE ONLY)'!D245:M245) /'Exam (LECTURE ONLY)'!AL$9),
IF(AND('PRINTABLE (per grading)'!H$16="EXAM", 'PRINTABLE (per grading)'!B$13="Midterm"), IF(ISERROR(SUMIF('Exam (LECTURE ONLY)'!O$20:X$20, "CLO4", 'Exam (LECTURE ONLY)'!O245:X245) / 'Exam (LECTURE ONLY)'!AM$9), "", SUMIF('Exam (LECTURE ONLY)'!O$20:X$20, "CLO4", 'Exam (LECTURE ONLY)'!O245:X245) / 'Exam (LECTURE ONLY)'!AM$9),
IF(AND('PRINTABLE (per grading)'!H$16="EXAM", 'PRINTABLE (per grading)'!B$13="Final"), IF(ISERROR(SUMIF('Exam (LECTURE ONLY)'!Z$20:AI$20, "CLO4", 'Exam (LECTURE ONLY)'!Z245:AI245) / 'Exam (LECTURE ONLY)'!AN$9), "", SUMIF('Exam (LECTURE ONLY)'!Z$20:AI$20, "CLO4", 'Exam (LECTURE ONLY)'!Z245:AI245) / 'Exam (LECTURE ONLY)'!AN$9),
IF(AND('PRINTABLE (per grading)'!H$16="OUTPUT", 'PRINTABLE (per grading)'!B$13="Prelim"), IF(ISERROR(SUMIF(OUTPUT!C$20:M$20, "CLO4", OUTPUT!C245:M245) / OUTPUT!AL$9), "", SUMIF(OUTPUT!C$20:M$20, "CLO4", OUTPUT!C245:M245) / OUTPUT!AL$9),
IF(AND('PRINTABLE (per grading)'!H$16="OUTPUT", 'PRINTABLE (per grading)'!B$13="Midterm"), IF(ISERROR(SUMIF(OUTPUT!O$20:Y$20, "CLO4", OUTPUT!O245:Y245) / OUTPUT!AM$9), "", SUMIF(OUTPUT!O$20:Y$20, "CLO4", OUTPUT!O245:Y245) / OUTPUT!AM$9),
IF(AND('PRINTABLE (per grading)'!H$16="OUTPUT", 'PRINTABLE (per grading)'!B$13="Final"), IF(ISERROR(SUMIF(OUTPUT!AA$20:AI$20, "CLO4", OUTPUT!AA245:AI245) / OUTPUT!AN$9), "", SUMIF(OUTPUT!AA$20:AI$20, "CLO4", OUTPUT!AA245:AI245) / OUTPUT!AN$9),
"")))))),"")</f>
        <v/>
      </c>
      <c r="AE243" s="232" t="str">
        <f t="shared" ref="AE243:AE306" si="137">IF(B243&lt;&gt;"",IF(AD243="","",IF(AD243&lt;0.5,1,IF(AND(AD243&gt;=0.5,AD243&lt;P$10),2,IF(AD243&gt;=P$10,3)))),"")</f>
        <v/>
      </c>
      <c r="AF243" s="233" t="str">
        <f t="shared" ref="AF243:AF306" si="138">IF(B243 &lt;&gt; "",IFERROR(IF(AVERAGE(AB243,AD243)&gt;=P$10,"Y","N"),""),"")</f>
        <v/>
      </c>
      <c r="AG243" s="25" t="str">
        <f>IF(B243 &lt;&gt; "", IFERROR(IF(C$16 = "PRELIM", SUMIF('Database (LECTURE-RES-PRAC)'!D$14:AG$14, "CLO5", 'Database (LECTURE-RES-PRAC)'!D240:AG240) / 'Grade computation'!F$8, IF(C$16 = "MIDTERM", SUMIF('Database (LECTURE-RES-PRAC)'!AJ$14:BM$14, "CLO5", 'Database (LECTURE-RES-PRAC)'!AJ240:BM240) / 'Grade computation'!G$8, IF(C$16 = "FINAL", SUMIF('Database (LECTURE-RES-PRAC)'!BP$14:CS$14, "CLO5", 'Database (LECTURE-RES-PRAC)'!BP240:CS240) / 'Grade computation'!H$8,""))),""),"")</f>
        <v/>
      </c>
      <c r="AH243" s="232" t="str">
        <f t="shared" ref="AH243:AH306" si="139">IF(B243&lt;&gt;"",IF(AG243="","",IF(AG243&lt;0.5,1,IF(AND(AG243&gt;=0.5,AG243&lt;P$10),2,IF(AG243&gt;=P$10,3)))),"")</f>
        <v/>
      </c>
      <c r="AI243" s="25" t="str">
        <f>IF(B243 &lt;&gt; "",IF(AND('PRINTABLE (per grading)'!H$16="EXAM", 'PRINTABLE (per grading)'!B$13="Prelim"), IF(ISERROR(SUMIF('Exam (LECTURE ONLY)'!D$20:M$20, "CLO5", 'Exam (LECTURE ONLY)'!D245:M245) / 'Exam (LECTURE ONLY)'!AL$10), "", SUMIF('Exam (LECTURE ONLY)'!D$20:M$20, "CLO5", 'Exam (LECTURE ONLY)'!D245:M245) /'Exam (LECTURE ONLY)'!AL$10),
IF(AND('PRINTABLE (per grading)'!H$16="EXAM", 'PRINTABLE (per grading)'!B$13="Midterm"), IF(ISERROR(SUMIF('Exam (LECTURE ONLY)'!O$20:X$20, "CLO5", 'Exam (LECTURE ONLY)'!O245:X245) / 'Exam (LECTURE ONLY)'!AM$10), "", SUMIF('Exam (LECTURE ONLY)'!O$20:X$20, "CLO5", 'Exam (LECTURE ONLY)'!O245:X245) / 'Exam (LECTURE ONLY)'!AM$10),
IF(AND('PRINTABLE (per grading)'!H$16="EXAM", 'PRINTABLE (per grading)'!B$13="Final"), IF(ISERROR(SUMIF('Exam (LECTURE ONLY)'!Z$20:AI$20, "CLO5", 'Exam (LECTURE ONLY)'!Z245:AI245) / 'Exam (LECTURE ONLY)'!AN$10), "", SUMIF('Exam (LECTURE ONLY)'!Z$20:AI$20, "CLO5", 'Exam (LECTURE ONLY)'!Z245:AI245) / 'Exam (LECTURE ONLY)'!AN$10),
IF(AND('PRINTABLE (per grading)'!H$16="OUTPUT", 'PRINTABLE (per grading)'!B$13="Prelim"), IF(ISERROR(SUMIF(OUTPUT!C$20:M$20, "CLO5", OUTPUT!C245:M245) / OUTPUT!AL$10), "", SUMIF(OUTPUT!C$20:M$20, "CLO5", OUTPUT!C245:M245) / OUTPUT!AL$10),
IF(AND('PRINTABLE (per grading)'!H$16="OUTPUT", 'PRINTABLE (per grading)'!B$13="Midterm"), IF(ISERROR(SUMIF(OUTPUT!O$20:Y$20, "CLO5", OUTPUT!O245:Y245) / OUTPUT!AM$10), "", SUMIF(OUTPUT!O$20:Y$20, "CLO5", OUTPUT!O245:Y245) / OUTPUT!AM$10),
IF(AND('PRINTABLE (per grading)'!H$16="OUTPUT", 'PRINTABLE (per grading)'!B$13="Final"), IF(ISERROR(SUMIF(OUTPUT!AA$20:AI$20, "CLO5", OUTPUT!AA245:AI245) / OUTPUT!AN$10), "", SUMIF(OUTPUT!AA$20:AI$20, "CLO5", OUTPUT!AA245:AI245) / OUTPUT!AN$10),
"")))))),"")</f>
        <v/>
      </c>
      <c r="AJ243" s="232" t="str">
        <f t="shared" ref="AJ243:AJ306" si="140">IF(B243&lt;&gt;"",IF(AI243="","",IF(AI243&lt;0.5,1,IF(AND(AI243&gt;=0.5,AI243&lt;P$10),2,IF(AI243&gt;=P$10,3)))),"")</f>
        <v/>
      </c>
      <c r="AK243" s="233" t="str">
        <f t="shared" ref="AK243:AK306" si="141">IF(B243 &lt;&gt; "",IFERROR(IF(AVERAGE(AG243,AI243)&gt;=P$10,"Y","N"),""),"")</f>
        <v/>
      </c>
      <c r="AL243" s="25" t="str">
        <f>IF(B243 &lt;&gt; "", IFERROR(IF(C$16 = "PRELIM", SUMIF('Database (LECTURE-RES-PRAC)'!D$14:AG$14, "CLO6", 'Database (LECTURE-RES-PRAC)'!D240:AG240) / 'Grade computation'!F$9, IF(C$16 = "MIDTERM", SUMIF('Database (LECTURE-RES-PRAC)'!AJ$14:BM$14, "CLO6", 'Database (LECTURE-RES-PRAC)'!AJ240:BM240) / 'Grade computation'!G$9, IF(C$16 = "FINAL", SUMIF('Database (LECTURE-RES-PRAC)'!BP$14:CS$14, "CLO6", 'Database (LECTURE-RES-PRAC)'!BP240:CS240) / 'Grade computation'!H$9,""))),""),"")</f>
        <v/>
      </c>
      <c r="AM243" s="232" t="str">
        <f t="shared" ref="AM243:AM306" si="142">IF(B243&lt;&gt;"",IF(AL243="","",IF(AL243&lt;0.5,1,IF(AND(AL243&gt;=0.5,AL243&lt;P$10),2,IF(AL243&gt;=P$10,3)))),"")</f>
        <v/>
      </c>
      <c r="AN243" s="25" t="str">
        <f>IF(B243 &lt;&gt; "",IF(AND('PRINTABLE (per grading)'!H$16="EXAM", 'PRINTABLE (per grading)'!B$13="Prelim"), IF(ISERROR(SUMIF('Exam (LECTURE ONLY)'!D$20:M$20, "CLO6", 'Exam (LECTURE ONLY)'!D245:M245) / 'Exam (LECTURE ONLY)'!AL$11), "", SUMIF('Exam (LECTURE ONLY)'!D$20:M$20, "CLO6", 'Exam (LECTURE ONLY)'!D245:M245) /'Exam (LECTURE ONLY)'!AL$11),
IF(AND('PRINTABLE (per grading)'!H$16="EXAM", 'PRINTABLE (per grading)'!B$13="Midterm"), IF(ISERROR(SUMIF('Exam (LECTURE ONLY)'!O$20:X$20, "CLO6", 'Exam (LECTURE ONLY)'!O245:X245) / 'Exam (LECTURE ONLY)'!AM$11), "", SUMIF('Exam (LECTURE ONLY)'!O$20:X$20, "CLO6", 'Exam (LECTURE ONLY)'!O245:X245) / 'Exam (LECTURE ONLY)'!AM$11),
IF(AND('PRINTABLE (per grading)'!H$16="EXAM", 'PRINTABLE (per grading)'!B$13="Final"), IF(ISERROR(SUMIF('Exam (LECTURE ONLY)'!Z$20:AI$20, "CLO6", 'Exam (LECTURE ONLY)'!Z245:AI245) / 'Exam (LECTURE ONLY)'!AN$11), "", SUMIF('Exam (LECTURE ONLY)'!Z$20:AI$20, "CLO6", 'Exam (LECTURE ONLY)'!Z245:AI245) / 'Exam (LECTURE ONLY)'!AN$11),
IF(AND('PRINTABLE (per grading)'!H$16="OUTPUT", 'PRINTABLE (per grading)'!B$13="Prelim"), IF(ISERROR(SUMIF(OUTPUT!C$20:M$20, "CLO6", OUTPUT!C245:M245) / OUTPUT!AL$11), "", SUMIF(OUTPUT!C$20:M$20, "CLO6", OUTPUT!C245:M245) / OUTPUT!AL$11),
IF(AND('PRINTABLE (per grading)'!H$16="OUTPUT", 'PRINTABLE (per grading)'!B$13="Midterm"), IF(ISERROR(SUMIF(OUTPUT!O$20:Y$20, "CLO6", OUTPUT!O245:Y245) / OUTPUT!AM$11), "", SUMIF(OUTPUT!O$20:Y$20, "CLO6", OUTPUT!O245:Y245) / OUTPUT!AM$11),
IF(AND('PRINTABLE (per grading)'!H$16="OUTPUT", 'PRINTABLE (per grading)'!B$13="Final"), IF(ISERROR(SUMIF(OUTPUT!AA$20:AI$20, "CLO6", OUTPUT!AA245:AI245) / OUTPUT!AN$11), "", SUMIF(OUTPUT!AA$20:AI$20, "CLO6", OUTPUT!AA245:AI245) / OUTPUT!AN$11),
"")))))),"")</f>
        <v/>
      </c>
      <c r="AO243" s="232" t="str">
        <f t="shared" ref="AO243:AO306" si="143">IF(B243&lt;&gt;"",IF(AN243="","",IF(AN243&lt;0.5,1,IF(AND(AN243&gt;=0.5,AN243&lt;P$10),2,IF(AN243&gt;=P$10,3)))),"")</f>
        <v/>
      </c>
      <c r="AP243" s="233" t="str">
        <f t="shared" ref="AP243:AP306" si="144">IF(B243 &lt;&gt; "",IFERROR(IF(AVERAGE(AL243,AN243)&gt;=P$10,"Y","N"),""),"")</f>
        <v/>
      </c>
      <c r="AQ243" s="25" t="str">
        <f>IF(B243 &lt;&gt; "", IFERROR(IF(C$16 = "PRELIM", SUMIF('Database (LECTURE-RES-PRAC)'!D$14:AG$14, "CLO7", 'Database (LECTURE-RES-PRAC)'!D240:AG240) / 'Grade computation'!F$10, IF(C$16 = "MIDTERM", SUMIF('Database (LECTURE-RES-PRAC)'!AJ$14:BM$14, "CLO7", 'Database (LECTURE-RES-PRAC)'!AJ240:BM240) / 'Grade computation'!G$10, IF(C$16 = "FINAL", SUMIF('Database (LECTURE-RES-PRAC)'!BP$14:CS$14, "CLO7", 'Database (LECTURE-RES-PRAC)'!BP240:CS240) / 'Grade computation'!H$10,""))),""),"")</f>
        <v/>
      </c>
      <c r="AR243" s="232" t="str">
        <f t="shared" ref="AR243:AR306" si="145">IF(B243&lt;&gt;"",IF(AQ243="","",IF(AQ243&lt;0.5,1,IF(AND(AQ243&gt;=0.5,AQ243&lt;P$10),2,IF(AQ243&gt;=P$10,3)))),"")</f>
        <v/>
      </c>
      <c r="AS243" s="25" t="str">
        <f>IF(B243 &lt;&gt; "",IF(AND('PRINTABLE (per grading)'!H$16="EXAM", 'PRINTABLE (per grading)'!B$13="Prelim"), IF(ISERROR(SUMIF('Exam (LECTURE ONLY)'!D$20:M$20, "CLO7", 'Exam (LECTURE ONLY)'!D245:M245) / 'Exam (LECTURE ONLY)'!AL$12), "", SUMIF('Exam (LECTURE ONLY)'!D$20:M$20, "CLO7", 'Exam (LECTURE ONLY)'!D245:M245) /'Exam (LECTURE ONLY)'!AL$12),
IF(AND('PRINTABLE (per grading)'!H$16="EXAM", 'PRINTABLE (per grading)'!B$13="Midterm"), IF(ISERROR(SUMIF('Exam (LECTURE ONLY)'!O$20:X$20, "CLO7", 'Exam (LECTURE ONLY)'!O245:X245) / 'Exam (LECTURE ONLY)'!AM$12), "", SUMIF('Exam (LECTURE ONLY)'!O$20:X$20, "CLO7", 'Exam (LECTURE ONLY)'!O245:X245) / 'Exam (LECTURE ONLY)'!AM$12),
IF(AND('PRINTABLE (per grading)'!H$16="EXAM", 'PRINTABLE (per grading)'!B$13="Final"), IF(ISERROR(SUMIF('Exam (LECTURE ONLY)'!Z$20:AI$20, "CLO7", 'Exam (LECTURE ONLY)'!Z245:AI245) / 'Exam (LECTURE ONLY)'!AN$12), "", SUMIF('Exam (LECTURE ONLY)'!Z$20:AI$20, "CLO7", 'Exam (LECTURE ONLY)'!Z245:AI245) / 'Exam (LECTURE ONLY)'!AN$12),
IF(AND('PRINTABLE (per grading)'!H$16="OUTPUT", 'PRINTABLE (per grading)'!B$13="Prelim"), IF(ISERROR(SUMIF(OUTPUT!C$20:M$20, "CLO7", OUTPUT!C245:M245) / OUTPUT!AL$12), "", SUMIF(OUTPUT!C$20:M$20, "CLO7", OUTPUT!C245:M245) / OUTPUT!AL$12),
IF(AND('PRINTABLE (per grading)'!H$16="OUTPUT", 'PRINTABLE (per grading)'!B$13="Midterm"), IF(ISERROR(SUMIF(OUTPUT!O$20:Y$20, "CLO7", OUTPUT!O245:Y245) / OUTPUT!AM$12), "", SUMIF(OUTPUT!O$20:Y$20, "CLO7", OUTPUT!O245:Y245) / OUTPUT!AM$12),
IF(AND('PRINTABLE (per grading)'!H$16="OUTPUT", 'PRINTABLE (per grading)'!B$13="Final"), IF(ISERROR(SUMIF(OUTPUT!AA$20:AI$20, "CLO7", OUTPUT!AA245:AI245) / OUTPUT!AN$12), "", SUMIF(OUTPUT!AA$20:AI$20, "CLO7", OUTPUT!AA245:AI245) / OUTPUT!AN$12),
"")))))),"")</f>
        <v/>
      </c>
      <c r="AT243" s="232" t="str">
        <f t="shared" ref="AT243:AT306" si="146">IF(B243&lt;&gt;"",IF(AS243="","",IF(AS243&lt;0.5,1,IF(AND(AS243&gt;=0.5,AS243&lt;P$10),2,IF(AS243&gt;=P$10,3)))),"")</f>
        <v/>
      </c>
      <c r="AU243" s="233" t="str">
        <f t="shared" ref="AU243:AU306" si="147">IF(B243 &lt;&gt; "",IFERROR(IF(AVERAGE(AQ243,AS243)&gt;=P$10,"Y","N"),""),"")</f>
        <v/>
      </c>
      <c r="AV243" s="25" t="str">
        <f>IF(B243 &lt;&gt; "", IFERROR(IF(C$16 = "PRELIM", SUMIF('Database (LECTURE-RES-PRAC)'!D$14:AG$14, "CLO8", 'Database (LECTURE-RES-PRAC)'!D240:AG240) / 'Grade computation'!F$11, IF(C$16 = "MIDTERM", SUMIF('Database (LECTURE-RES-PRAC)'!AJ$14:BM$14, "CLO8", 'Database (LECTURE-RES-PRAC)'!AJ240:BM240) / 'Grade computation'!G$11, IF(C$16 = "FINAL", SUMIF('Database (LECTURE-RES-PRAC)'!BP$14:CS$14, "CLO8", 'Database (LECTURE-RES-PRAC)'!BP240:CS240) / 'Grade computation'!H$11,""))),""),"")</f>
        <v/>
      </c>
      <c r="AW243" s="232" t="str">
        <f t="shared" ref="AW243:AW306" si="148">IF(B243&lt;&gt;"",IF(AV243="","",IF(AV243&lt;0.5,1,IF(AND(AV243&gt;=0.5,AV243&lt;P$10),2,IF(AV243&gt;=P$10,3)))),"")</f>
        <v/>
      </c>
      <c r="AX243" s="25" t="str">
        <f>IF(B243 &lt;&gt; "",IF(AND('PRINTABLE (per grading)'!H$16="EXAM", 'PRINTABLE (per grading)'!B$13="Prelim"), IF(ISERROR(SUMIF('Exam (LECTURE ONLY)'!D$20:M$20, "CLO8", 'Exam (LECTURE ONLY)'!D245:M245) / 'Exam (LECTURE ONLY)'!AL$13), "", SUMIF('Exam (LECTURE ONLY)'!D$20:M$20, "CLO8", 'Exam (LECTURE ONLY)'!D245:M245) /'Exam (LECTURE ONLY)'!AL$13),
IF(AND('PRINTABLE (per grading)'!H$16="EXAM", 'PRINTABLE (per grading)'!B$13="Midterm"), IF(ISERROR(SUMIF('Exam (LECTURE ONLY)'!O$20:X$20, "CLO8", 'Exam (LECTURE ONLY)'!O245:X245) / 'Exam (LECTURE ONLY)'!AM$13), "", SUMIF('Exam (LECTURE ONLY)'!O$20:X$20, "CLO8", 'Exam (LECTURE ONLY)'!O245:X245) / 'Exam (LECTURE ONLY)'!AM$13),
IF(AND('PRINTABLE (per grading)'!H$16="EXAM", 'PRINTABLE (per grading)'!B$13="Final"), IF(ISERROR(SUMIF('Exam (LECTURE ONLY)'!Z$20:AI$20, "CLO8", 'Exam (LECTURE ONLY)'!Z245:AI245) / 'Exam (LECTURE ONLY)'!AN$13), "", SUMIF('Exam (LECTURE ONLY)'!Z$20:AI$20, "CLO8", 'Exam (LECTURE ONLY)'!Z245:AI245) / 'Exam (LECTURE ONLY)'!AN$13),
IF(AND('PRINTABLE (per grading)'!H$16="OUTPUT", 'PRINTABLE (per grading)'!B$13="Prelim"), IF(ISERROR(SUMIF(OUTPUT!C$20:M$20, "CLO8", OUTPUT!C245:M245) / OUTPUT!AL$13), "", SUMIF(OUTPUT!C$20:M$20, "CLO8", OUTPUT!C245:M245) / OUTPUT!AL$13),
IF(AND('PRINTABLE (per grading)'!H$16="OUTPUT", 'PRINTABLE (per grading)'!B$13="Midterm"), IF(ISERROR(SUMIF(OUTPUT!O$20:Y$20, "CLO8", OUTPUT!O245:Y245) / OUTPUT!AM$13), "", SUMIF(OUTPUT!O$20:Y$20, "CLO8", OUTPUT!O245:Y245) / OUTPUT!AM$13),
IF(AND('PRINTABLE (per grading)'!H$16="OUTPUT", 'PRINTABLE (per grading)'!B$13="Final"), IF(ISERROR(SUMIF(OUTPUT!AA$20:AI$20, "CLO8", OUTPUT!AA245:AI245) / OUTPUT!AN$13), "", SUMIF(OUTPUT!AA$20:AI$20, "CLO8", OUTPUT!AA245:AI245) / OUTPUT!AN$13),
"")))))),"")</f>
        <v/>
      </c>
      <c r="AY243" s="232" t="str">
        <f t="shared" ref="AY243:AY306" si="149">IF(B243&lt;&gt;"",IF(AX243="","",IF(AX243&lt;0.5,1,IF(AND(AX243&gt;=0.5,AX243&lt;P$10),2,IF(AX243&gt;=P$10,3)))),"")</f>
        <v/>
      </c>
      <c r="AZ243" s="233" t="str">
        <f t="shared" ref="AZ243:AZ306" si="150">IF(B243 &lt;&gt; "",IFERROR(IF(AVERAGE(AV243,AX243)&gt;=P$10,"Y","N"),""),"")</f>
        <v/>
      </c>
      <c r="BA243" s="25" t="str">
        <f>IF(B243 &lt;&gt; "", IFERROR(IF(C$16 = "PRELIM", SUMIF('Database (LECTURE-RES-PRAC)'!D$14:AG$14, "CLO9", 'Database (LECTURE-RES-PRAC)'!D240:AG240) / 'Grade computation'!F$12, IF(C$16 = "MIDTERM", SUMIF('Database (LECTURE-RES-PRAC)'!AJ$14:BM$14, "CLO9", 'Database (LECTURE-RES-PRAC)'!AJ240:BM240) / 'Grade computation'!G$12, IF(C$16 = "FINAL", SUMIF('Database (LECTURE-RES-PRAC)'!BP$14:CS$14, "CLO9", 'Database (LECTURE-RES-PRAC)'!BP240:CS240) / 'Grade computation'!H$12,""))),""),"")</f>
        <v/>
      </c>
      <c r="BB243" s="232" t="str">
        <f t="shared" ref="BB243:BB306" si="151">IF(B243&lt;&gt;"",IF(BA243="","",IF(BA243&lt;0.5,1,IF(AND(BA243&gt;=0.5,BA243&lt;P$10),2,IF(BA243&gt;=P$10,3)))),"")</f>
        <v/>
      </c>
      <c r="BC243" s="25" t="str">
        <f>IF(B243 &lt;&gt; "",IF(AND('PRINTABLE (per grading)'!H$16="EXAM", 'PRINTABLE (per grading)'!B$13="Prelim"), IF(ISERROR(SUMIF('Exam (LECTURE ONLY)'!D$20:M$20, "CLO9", 'Exam (LECTURE ONLY)'!D245:M245) / 'Exam (LECTURE ONLY)'!AL$14), "", SUMIF('Exam (LECTURE ONLY)'!D$20:M$20, "CLO9", 'Exam (LECTURE ONLY)'!D245:M245) /'Exam (LECTURE ONLY)'!AL$14),
IF(AND('PRINTABLE (per grading)'!H$16="EXAM", 'PRINTABLE (per grading)'!B$13="Midterm"), IF(ISERROR(SUMIF('Exam (LECTURE ONLY)'!O$20:X$20, "CLO9", 'Exam (LECTURE ONLY)'!O245:X245) / 'Exam (LECTURE ONLY)'!AM$14), "", SUMIF('Exam (LECTURE ONLY)'!O$20:X$20, "CLO9", 'Exam (LECTURE ONLY)'!O245:X245) / 'Exam (LECTURE ONLY)'!AM$14),
IF(AND('PRINTABLE (per grading)'!H$16="EXAM", 'PRINTABLE (per grading)'!B$13="Final"), IF(ISERROR(SUMIF('Exam (LECTURE ONLY)'!Z$20:AI$20, "CLO9", 'Exam (LECTURE ONLY)'!Z245:AI245) / 'Exam (LECTURE ONLY)'!AN$14), "", SUMIF('Exam (LECTURE ONLY)'!Z$20:AI$20, "CLO9", 'Exam (LECTURE ONLY)'!Z245:AI245) / 'Exam (LECTURE ONLY)'!AN$14),
IF(AND('PRINTABLE (per grading)'!H$16="OUTPUT", 'PRINTABLE (per grading)'!B$13="Prelim"), IF(ISERROR(SUMIF(OUTPUT!C$20:M$20, "CLO9", OUTPUT!C245:M245) / OUTPUT!AL$14), "", SUMIF(OUTPUT!C$20:M$20, "CLO9", OUTPUT!C245:M245) / OUTPUT!AL$14),
IF(AND('PRINTABLE (per grading)'!H$16="OUTPUT", 'PRINTABLE (per grading)'!B$13="Midterm"), IF(ISERROR(SUMIF(OUTPUT!O$20:Y$20, "CLO9", OUTPUT!O245:Y245) / OUTPUT!AM$14), "", SUMIF(OUTPUT!O$20:Y$20, "CLO9", OUTPUT!O245:Y245) / OUTPUT!AM$14),
IF(AND('PRINTABLE (per grading)'!H$16="OUTPUT", 'PRINTABLE (per grading)'!B$13="Final"), IF(ISERROR(SUMIF(OUTPUT!AA$20:AI$20, "CLO9", OUTPUT!AA245:AI245) / OUTPUT!AN$14), "", SUMIF(OUTPUT!AA$20:AI$20, "CLO9", OUTPUT!AA245:AI245) / OUTPUT!AN$14),
"")))))),"")</f>
        <v/>
      </c>
      <c r="BD243" s="232" t="str">
        <f t="shared" ref="BD243:BD306" si="152">IF(B243&lt;&gt;"",IF(BC243="","",IF(BC243&lt;0.5,1,IF(AND(BC243&gt;=0.5,BC243&lt;P$10),2,IF(BC243&gt;=P$10,3)))),"")</f>
        <v/>
      </c>
      <c r="BE243" s="233" t="str">
        <f t="shared" ref="BE243:BE306" si="153">IF(B243 &lt;&gt; "",IFERROR(IF(AVERAGE(BA243,BC243)&gt;=P$10,"Y","N"),""),"")</f>
        <v/>
      </c>
      <c r="BF243" s="25" t="str">
        <f>IF(B243 &lt;&gt; "", IFERROR(IF(C$16 = "PRELIM", SUMIF('Database (LECTURE-RES-PRAC)'!D$14:AG$14, "CLO10", 'Database (LECTURE-RES-PRAC)'!D240:AG240) / 'Grade computation'!F$13, IF(C$16 = "MIDTERM", SUMIF('Database (LECTURE-RES-PRAC)'!AJ$14:BM$14, "CLO10", 'Database (LECTURE-RES-PRAC)'!AJ240:BM240) / 'Grade computation'!G$13, IF(C$16 = "FINAL", SUMIF('Database (LECTURE-RES-PRAC)'!BP$14:CS$14, "CLO10", 'Database (LECTURE-RES-PRAC)'!BP240:CS240) / 'Grade computation'!H$13,""))),""),"")</f>
        <v/>
      </c>
      <c r="BG243" s="232" t="str">
        <f t="shared" ref="BG243:BG306" si="154">IF(B243&lt;&gt;"",IF(BF243="","",IF(BF243&lt;0.5,1,IF(AND(BF243&gt;=0.5,BF243&lt;P$10),2,IF(BF243&gt;=P$10,3)))),"")</f>
        <v/>
      </c>
      <c r="BH243" s="25" t="str">
        <f>IF(B243 &lt;&gt; "",IF(AND('PRINTABLE (per grading)'!H$16="EXAM", 'PRINTABLE (per grading)'!B$13="Prelim"), IF(ISERROR(SUMIF('Exam (LECTURE ONLY)'!D$20:M$20, "CLO10", 'Exam (LECTURE ONLY)'!D245:M245) / 'Exam (LECTURE ONLY)'!AL$15), "", SUMIF('Exam (LECTURE ONLY)'!D$20:M$20, "CLO10", 'Exam (LECTURE ONLY)'!D245:M245) /'Exam (LECTURE ONLY)'!AL$15),
IF(AND('PRINTABLE (per grading)'!H$16="EXAM", 'PRINTABLE (per grading)'!B$13="Midterm"), IF(ISERROR(SUMIF('Exam (LECTURE ONLY)'!O$20:X$20, "CLO10", 'Exam (LECTURE ONLY)'!O245:X245) / 'Exam (LECTURE ONLY)'!AM$15), "", SUMIF('Exam (LECTURE ONLY)'!O$20:X$20, "CLO10", 'Exam (LECTURE ONLY)'!O245:X245) / 'Exam (LECTURE ONLY)'!AM$15),
IF(AND('PRINTABLE (per grading)'!H$16="EXAM", 'PRINTABLE (per grading)'!B$13="Final"), IF(ISERROR(SUMIF('Exam (LECTURE ONLY)'!Z$20:AI$20, "CLO10", 'Exam (LECTURE ONLY)'!Z245:AI245) / 'Exam (LECTURE ONLY)'!AN$15), "", SUMIF('Exam (LECTURE ONLY)'!Z$20:AI$20, "CLO10", 'Exam (LECTURE ONLY)'!Z245:AI245) / 'Exam (LECTURE ONLY)'!AN$15),
IF(AND('PRINTABLE (per grading)'!H$16="OUTPUT", 'PRINTABLE (per grading)'!B$13="Prelim"), IF(ISERROR(SUMIF(OUTPUT!C$20:M$20, "CLO10", OUTPUT!C245:M245) / OUTPUT!AL$15), "", SUMIF(OUTPUT!C$20:M$20, "CLO10", OUTPUT!C245:M245) / OUTPUT!AL$15),
IF(AND('PRINTABLE (per grading)'!H$16="OUTPUT", 'PRINTABLE (per grading)'!B$13="Midterm"), IF(ISERROR(SUMIF(OUTPUT!O$20:Y$20, "CLO10", OUTPUT!O245:Y245) / OUTPUT!AM$15), "", SUMIF(OUTPUT!O$20:Y$20, "CLO10", OUTPUT!O245:Y245) / OUTPUT!AM$15),
IF(AND('PRINTABLE (per grading)'!H$16="OUTPUT", 'PRINTABLE (per grading)'!B$13="Final"), IF(ISERROR(SUMIF(OUTPUT!AA$20:AI$20, "CLO10", OUTPUT!AA245:AI245) / OUTPUT!AN$15), "", SUMIF(OUTPUT!AA$20:AI$20, "CLO10", OUTPUT!AA245:AI245) / OUTPUT!AN$15),
"")))))),"")</f>
        <v/>
      </c>
      <c r="BI243" s="232" t="str">
        <f t="shared" ref="BI243:BI306" si="155">IF(B243&lt;&gt;"",IF(BH243="","",IF(BH243&lt;0.5,1,IF(AND(BH243&gt;=0.5,BH243&lt;P$10),2,IF(BH243&gt;=P$10,3)))),"")</f>
        <v/>
      </c>
      <c r="BJ243" s="233" t="str">
        <f t="shared" ref="BJ243:BJ306" si="156">IF(B243 &lt;&gt; "",IFERROR(IF(AVERAGE(BF243,BH243)&gt;=P$10,"Y","N"),""),"")</f>
        <v/>
      </c>
      <c r="BK243" s="2"/>
    </row>
    <row r="244" spans="1:63" ht="20.100000000000001" customHeight="1">
      <c r="A244" s="212" t="str">
        <f>IF(ISBLANK('Database (LECTURE-RES-PRAC)'!A241),"",'Database (LECTURE-RES-PRAC)'!A241)</f>
        <v/>
      </c>
      <c r="B244" s="213" t="str">
        <f>IF(ISBLANK('Database (LECTURE-RES-PRAC)'!B241),"",'Database (LECTURE-RES-PRAC)'!B241)</f>
        <v/>
      </c>
      <c r="C244" s="134" t="str">
        <f>IF(B244&lt;&gt;"",IF(C$16="PRELIM",'Grade computation'!C244, IF(C$16="MIDTERM",'Grade computation'!K244, IF(C$16="FINAL",'Grade computation'!S244,""))),"")</f>
        <v/>
      </c>
      <c r="D244" s="135" t="str">
        <f t="shared" si="1"/>
        <v/>
      </c>
      <c r="E244" s="134" t="str">
        <f>IF(B244&lt;&gt;"", IF(C$16="PRELIM",'Grade computation'!E244, IF(C$16="MIDTERM",'Grade computation'!M244, IF(C$16="FINAL",'Grade computation'!U244,""))),"")</f>
        <v/>
      </c>
      <c r="F244" s="136" t="str">
        <f t="shared" si="2"/>
        <v/>
      </c>
      <c r="G244" s="137" t="str">
        <f t="shared" si="3"/>
        <v/>
      </c>
      <c r="H244" s="207" t="str">
        <f>IF(B244&lt;&gt;"",IF(C$16="PRELIM", 'Grade computation'!H244, IF(C$16="MIDTERM", 'Grade computation'!P244, IF(C$16="FINAL",'Grade computation'!X244, ""))),"")</f>
        <v/>
      </c>
      <c r="I244" s="137" t="str">
        <f t="shared" si="4"/>
        <v/>
      </c>
      <c r="J244" s="139" t="str">
        <f t="shared" si="5"/>
        <v/>
      </c>
      <c r="K244" s="377" t="str">
        <f t="shared" si="6"/>
        <v/>
      </c>
      <c r="L244" s="434"/>
      <c r="M244" s="25" t="str">
        <f>IF(B244 &lt;&gt; "", IFERROR(IF(C$16 = "PRELIM", SUMIF('Database (LECTURE-RES-PRAC)'!D$14:AG$14, "CLO1", 'Database (LECTURE-RES-PRAC)'!D241:AG241) / 'Grade computation'!F$4, IF(C$16 = "MIDTERM", SUMIF('Database (LECTURE-RES-PRAC)'!AJ$14:BM$14, "CLO1", 'Database (LECTURE-RES-PRAC)'!AJ241:BM241) / 'Grade computation'!G$4, IF(C$16 = "FINAL", SUMIF('Database (LECTURE-RES-PRAC)'!BP$14:CS$14, "CLO1", 'Database (LECTURE-RES-PRAC)'!BP241:CS241) / 'Grade computation'!H$4,""))),""),"")</f>
        <v/>
      </c>
      <c r="N244" s="232" t="str">
        <f t="shared" si="127"/>
        <v/>
      </c>
      <c r="O244" s="25" t="str">
        <f>IF(B244 &lt;&gt; "",IF(AND('PRINTABLE (per grading)'!H$16="EXAM", 'PRINTABLE (per grading)'!B$13="Prelim"), IF(ISERROR(SUMIF('Exam (LECTURE ONLY)'!D$20:M$20, "CLO1", 'Exam (LECTURE ONLY)'!D246:M246) / 'Exam (LECTURE ONLY)'!AL$6), "", SUMIF('Exam (LECTURE ONLY)'!D$20:M$20, "CLO1", 'Exam (LECTURE ONLY)'!D246:M246) /'Exam (LECTURE ONLY)'!AL$6),
IF(AND('PRINTABLE (per grading)'!H$16="EXAM", 'PRINTABLE (per grading)'!B$13="Midterm"), IF(ISERROR(SUMIF('Exam (LECTURE ONLY)'!O$20:X$20, "CLO1", 'Exam (LECTURE ONLY)'!O246:X246) / 'Exam (LECTURE ONLY)'!AM$6), "", SUMIF('Exam (LECTURE ONLY)'!O$20:X$20, "CLO1", 'Exam (LECTURE ONLY)'!O246:X246) / 'Exam (LECTURE ONLY)'!AM$6),
IF(AND('PRINTABLE (per grading)'!H$16="EXAM", 'PRINTABLE (per grading)'!B$13="Final"), IF(ISERROR(SUMIF('Exam (LECTURE ONLY)'!Z$20:AI$20, "CLO1", 'Exam (LECTURE ONLY)'!Z246:AI246) / 'Exam (LECTURE ONLY)'!AN$6), "", SUMIF('Exam (LECTURE ONLY)'!Z$20:AI$20, "CLO1", 'Exam (LECTURE ONLY)'!Z246:AI246) / 'Exam (LECTURE ONLY)'!AN$6),
IF(AND('PRINTABLE (per grading)'!H$16="OUTPUT", 'PRINTABLE (per grading)'!B$13="Prelim"), IF(ISERROR(SUMIF(OUTPUT!C$20:M$20, "CLO1", OUTPUT!C246:M246) / OUTPUT!AL$6), "", SUMIF(OUTPUT!C$20:M$20, "CLO1", OUTPUT!C246:M246) / OUTPUT!AL$6),
IF(AND('PRINTABLE (per grading)'!H$16="OUTPUT", 'PRINTABLE (per grading)'!B$13="Midterm"), IF(ISERROR(SUMIF(OUTPUT!O$20:Y$20, "CLO1", OUTPUT!O246:Y246) / OUTPUT!AM$6), "", SUMIF(OUTPUT!O$20:Y$20, "CLO1", OUTPUT!O246:Y246) / OUTPUT!AM$6),
IF(AND('PRINTABLE (per grading)'!H$16="OUTPUT", 'PRINTABLE (per grading)'!B$13="Final"), IF(ISERROR(SUMIF(OUTPUT!AA$20:AI$20, "CLO1", OUTPUT!AA246:AI246) / OUTPUT!AN$6), "", SUMIF(OUTPUT!AA$20:AI$20, "CLO1", OUTPUT!AA246:AI246) / OUTPUT!AN$6),
"")))))),"")</f>
        <v/>
      </c>
      <c r="P244" s="232" t="str">
        <f t="shared" si="128"/>
        <v/>
      </c>
      <c r="Q244" s="233" t="str">
        <f t="shared" si="129"/>
        <v/>
      </c>
      <c r="R244" s="25" t="str">
        <f>IF(B244 &lt;&gt; "", IFERROR(IF(C$16 = "PRELIM", SUMIF('Database (LECTURE-RES-PRAC)'!D$14:AG$14, "CLO2", 'Database (LECTURE-RES-PRAC)'!D241:AG241) / 'Grade computation'!F$5, IF(C$16 = "MIDTERM", SUMIF('Database (LECTURE-RES-PRAC)'!AJ$14:BM$14, "CLO2", 'Database (LECTURE-RES-PRAC)'!AJ241:BM241) / 'Grade computation'!G$5, IF(C$16 = "FINAL", SUMIF('Database (LECTURE-RES-PRAC)'!BP$14:CS$14, "CLO2", 'Database (LECTURE-RES-PRAC)'!BP241:CS241) / 'Grade computation'!H$5,""))),""),"")</f>
        <v/>
      </c>
      <c r="S244" s="232" t="str">
        <f t="shared" si="130"/>
        <v/>
      </c>
      <c r="T244" s="25" t="str">
        <f>IF(B244 &lt;&gt; "",IF(AND('PRINTABLE (per grading)'!H$16="EXAM", 'PRINTABLE (per grading)'!B$13="Prelim"), IF(ISERROR(SUMIF('Exam (LECTURE ONLY)'!D$20:M$20, "CLO2", 'Exam (LECTURE ONLY)'!D246:M246) / 'Exam (LECTURE ONLY)'!AL$7), "", SUMIF('Exam (LECTURE ONLY)'!D$20:M$20, "CLO2", 'Exam (LECTURE ONLY)'!D246:M246) /'Exam (LECTURE ONLY)'!AL$7),
IF(AND('PRINTABLE (per grading)'!H$16="EXAM", 'PRINTABLE (per grading)'!B$13="Midterm"), IF(ISERROR(SUMIF('Exam (LECTURE ONLY)'!O$20:X$20, "CLO2", 'Exam (LECTURE ONLY)'!O246:X246) / 'Exam (LECTURE ONLY)'!AM$7), "", SUMIF('Exam (LECTURE ONLY)'!O$20:X$20, "CLO2", 'Exam (LECTURE ONLY)'!O246:X246) / 'Exam (LECTURE ONLY)'!AM$7),
IF(AND('PRINTABLE (per grading)'!H$16="EXAM", 'PRINTABLE (per grading)'!B$13="Final"), IF(ISERROR(SUMIF('Exam (LECTURE ONLY)'!Z$20:AI$20, "CLO2", 'Exam (LECTURE ONLY)'!Z246:AI246) / 'Exam (LECTURE ONLY)'!AN$7), "", SUMIF('Exam (LECTURE ONLY)'!Z$20:AI$20, "CLO2", 'Exam (LECTURE ONLY)'!Z246:AI246) / 'Exam (LECTURE ONLY)'!AN$7),
IF(AND('PRINTABLE (per grading)'!H$16="OUTPUT", 'PRINTABLE (per grading)'!B$13="Prelim"), IF(ISERROR(SUMIF(OUTPUT!C$20:M$20, "CLO2", OUTPUT!C246:M246) / OUTPUT!AL$7), "", SUMIF(OUTPUT!C$20:M$20, "CLO2", OUTPUT!C246:M246) / OUTPUT!AL$7),
IF(AND('PRINTABLE (per grading)'!H$16="OUTPUT", 'PRINTABLE (per grading)'!B$13="Midterm"), IF(ISERROR(SUMIF(OUTPUT!O$20:Y$20, "CLO2", OUTPUT!O246:Y246) / OUTPUT!AM$7), "", SUMIF(OUTPUT!O$20:Y$20, "CLO2", OUTPUT!O246:Y246) / OUTPUT!AM$7),
IF(AND('PRINTABLE (per grading)'!H$16="OUTPUT", 'PRINTABLE (per grading)'!B$13="Final"), IF(ISERROR(SUMIF(OUTPUT!AA$20:AI$20, "CLO2", OUTPUT!AA246:AI246) / OUTPUT!AN$7), "", SUMIF(OUTPUT!AA$20:AI$20, "CLO2", OUTPUT!AA246:AI246) / OUTPUT!AN$7),
"")))))),"")</f>
        <v/>
      </c>
      <c r="U244" s="232" t="str">
        <f t="shared" si="131"/>
        <v/>
      </c>
      <c r="V244" s="233" t="str">
        <f t="shared" si="132"/>
        <v/>
      </c>
      <c r="W244" s="25" t="str">
        <f>IF(B244 &lt;&gt; "", IFERROR(IF(C$16 = "PRELIM", SUMIF('Database (LECTURE-RES-PRAC)'!D$14:AG$14, "CLO3", 'Database (LECTURE-RES-PRAC)'!D241:AG241) / 'Grade computation'!F$6, IF(C$16 = "MIDTERM", SUMIF('Database (LECTURE-RES-PRAC)'!AJ$14:BM$14, "CLO3", 'Database (LECTURE-RES-PRAC)'!AJ241:BM241) / 'Grade computation'!G$6, IF(C$16 = "FINAL", SUMIF('Database (LECTURE-RES-PRAC)'!BP$14:CS$14, "CLO3", 'Database (LECTURE-RES-PRAC)'!BP241:CS241) / 'Grade computation'!H$6,""))),""),"")</f>
        <v/>
      </c>
      <c r="X244" s="232" t="str">
        <f t="shared" si="133"/>
        <v/>
      </c>
      <c r="Y244" s="25" t="str">
        <f>IF(B244 &lt;&gt; "",IF(AND('PRINTABLE (per grading)'!H$16="EXAM", 'PRINTABLE (per grading)'!B$13="Prelim"), IF(ISERROR(SUMIF('Exam (LECTURE ONLY)'!D$20:M$20, "CLO3", 'Exam (LECTURE ONLY)'!D246:M246) / 'Exam (LECTURE ONLY)'!AL$8), "", SUMIF('Exam (LECTURE ONLY)'!D$20:M$20, "CLO3", 'Exam (LECTURE ONLY)'!D246:M246) /'Exam (LECTURE ONLY)'!AL$8),
IF(AND('PRINTABLE (per grading)'!H$16="EXAM", 'PRINTABLE (per grading)'!B$13="Midterm"), IF(ISERROR(SUMIF('Exam (LECTURE ONLY)'!O$20:X$20, "CLO3", 'Exam (LECTURE ONLY)'!O246:X246) / 'Exam (LECTURE ONLY)'!AM$8), "", SUMIF('Exam (LECTURE ONLY)'!O$20:X$20, "CLO3", 'Exam (LECTURE ONLY)'!O246:X246) / 'Exam (LECTURE ONLY)'!AM$8),
IF(AND('PRINTABLE (per grading)'!H$16="EXAM", 'PRINTABLE (per grading)'!B$13="Final"), IF(ISERROR(SUMIF('Exam (LECTURE ONLY)'!Z$20:AI$20, "CLO3", 'Exam (LECTURE ONLY)'!Z246:AI246) / 'Exam (LECTURE ONLY)'!AN$8), "", SUMIF('Exam (LECTURE ONLY)'!Z$20:AI$20, "CLO3", 'Exam (LECTURE ONLY)'!Z246:AI246) / 'Exam (LECTURE ONLY)'!AN$8),
IF(AND('PRINTABLE (per grading)'!H$16="OUTPUT", 'PRINTABLE (per grading)'!B$13="Prelim"), IF(ISERROR(SUMIF(OUTPUT!C$20:M$20, "CLO3", OUTPUT!C246:M246) / OUTPUT!AL$8), "", SUMIF(OUTPUT!C$20:M$20, "CLO3", OUTPUT!C246:M246) / OUTPUT!AL$8),
IF(AND('PRINTABLE (per grading)'!H$16="OUTPUT", 'PRINTABLE (per grading)'!B$13="Midterm"), IF(ISERROR(SUMIF(OUTPUT!O$20:Y$20, "CLO3", OUTPUT!O246:Y246) / OUTPUT!AM$8), "", SUMIF(OUTPUT!O$20:Y$20, "CLO3", OUTPUT!O246:Y246) / OUTPUT!AM$8),
IF(AND('PRINTABLE (per grading)'!H$16="OUTPUT", 'PRINTABLE (per grading)'!B$13="Final"), IF(ISERROR(SUMIF(OUTPUT!AA$20:AI$20, "CLO3", OUTPUT!AA246:AI246) / OUTPUT!AN$8), "", SUMIF(OUTPUT!AA$20:AI$20, "CLO3", OUTPUT!AA246:AI246) / OUTPUT!AN$8),
"" )))))),"")</f>
        <v/>
      </c>
      <c r="Z244" s="232" t="str">
        <f t="shared" si="134"/>
        <v/>
      </c>
      <c r="AA244" s="233" t="str">
        <f t="shared" si="135"/>
        <v/>
      </c>
      <c r="AB244" s="25" t="str">
        <f>IF(B244 &lt;&gt; "", IFERROR(IF(C$16 = "PRELIM", SUMIF('Database (LECTURE-RES-PRAC)'!D$14:AG$14, "CLO4", 'Database (LECTURE-RES-PRAC)'!D241:AG241) / 'Grade computation'!F$7, IF(C$16 = "MIDTERM", SUMIF('Database (LECTURE-RES-PRAC)'!AJ$14:BM$14, "CLO4", 'Database (LECTURE-RES-PRAC)'!AJ241:BM241) / 'Grade computation'!G$7, IF(C$16 = "FINAL", SUMIF('Database (LECTURE-RES-PRAC)'!BP$14:CS$14, "CLO4", 'Database (LECTURE-RES-PRAC)'!BP241:CS241) / 'Grade computation'!H$7,""))),""),"")</f>
        <v/>
      </c>
      <c r="AC244" s="232" t="str">
        <f t="shared" si="136"/>
        <v/>
      </c>
      <c r="AD244" s="25" t="str">
        <f>IF(B244 &lt;&gt; "",IF(AND('PRINTABLE (per grading)'!H$16="EXAM", 'PRINTABLE (per grading)'!B$13="Prelim"), IF(ISERROR(SUMIF('Exam (LECTURE ONLY)'!D$20:M$20, "CLO4", 'Exam (LECTURE ONLY)'!D246:M246) / 'Exam (LECTURE ONLY)'!AL$9), "", SUMIF('Exam (LECTURE ONLY)'!D$20:M$20, "CLO4", 'Exam (LECTURE ONLY)'!D246:M246) /'Exam (LECTURE ONLY)'!AL$9),
IF(AND('PRINTABLE (per grading)'!H$16="EXAM", 'PRINTABLE (per grading)'!B$13="Midterm"), IF(ISERROR(SUMIF('Exam (LECTURE ONLY)'!O$20:X$20, "CLO4", 'Exam (LECTURE ONLY)'!O246:X246) / 'Exam (LECTURE ONLY)'!AM$9), "", SUMIF('Exam (LECTURE ONLY)'!O$20:X$20, "CLO4", 'Exam (LECTURE ONLY)'!O246:X246) / 'Exam (LECTURE ONLY)'!AM$9),
IF(AND('PRINTABLE (per grading)'!H$16="EXAM", 'PRINTABLE (per grading)'!B$13="Final"), IF(ISERROR(SUMIF('Exam (LECTURE ONLY)'!Z$20:AI$20, "CLO4", 'Exam (LECTURE ONLY)'!Z246:AI246) / 'Exam (LECTURE ONLY)'!AN$9), "", SUMIF('Exam (LECTURE ONLY)'!Z$20:AI$20, "CLO4", 'Exam (LECTURE ONLY)'!Z246:AI246) / 'Exam (LECTURE ONLY)'!AN$9),
IF(AND('PRINTABLE (per grading)'!H$16="OUTPUT", 'PRINTABLE (per grading)'!B$13="Prelim"), IF(ISERROR(SUMIF(OUTPUT!C$20:M$20, "CLO4", OUTPUT!C246:M246) / OUTPUT!AL$9), "", SUMIF(OUTPUT!C$20:M$20, "CLO4", OUTPUT!C246:M246) / OUTPUT!AL$9),
IF(AND('PRINTABLE (per grading)'!H$16="OUTPUT", 'PRINTABLE (per grading)'!B$13="Midterm"), IF(ISERROR(SUMIF(OUTPUT!O$20:Y$20, "CLO4", OUTPUT!O246:Y246) / OUTPUT!AM$9), "", SUMIF(OUTPUT!O$20:Y$20, "CLO4", OUTPUT!O246:Y246) / OUTPUT!AM$9),
IF(AND('PRINTABLE (per grading)'!H$16="OUTPUT", 'PRINTABLE (per grading)'!B$13="Final"), IF(ISERROR(SUMIF(OUTPUT!AA$20:AI$20, "CLO4", OUTPUT!AA246:AI246) / OUTPUT!AN$9), "", SUMIF(OUTPUT!AA$20:AI$20, "CLO4", OUTPUT!AA246:AI246) / OUTPUT!AN$9),
"")))))),"")</f>
        <v/>
      </c>
      <c r="AE244" s="232" t="str">
        <f t="shared" si="137"/>
        <v/>
      </c>
      <c r="AF244" s="233" t="str">
        <f t="shared" si="138"/>
        <v/>
      </c>
      <c r="AG244" s="25" t="str">
        <f>IF(B244 &lt;&gt; "", IFERROR(IF(C$16 = "PRELIM", SUMIF('Database (LECTURE-RES-PRAC)'!D$14:AG$14, "CLO5", 'Database (LECTURE-RES-PRAC)'!D241:AG241) / 'Grade computation'!F$8, IF(C$16 = "MIDTERM", SUMIF('Database (LECTURE-RES-PRAC)'!AJ$14:BM$14, "CLO5", 'Database (LECTURE-RES-PRAC)'!AJ241:BM241) / 'Grade computation'!G$8, IF(C$16 = "FINAL", SUMIF('Database (LECTURE-RES-PRAC)'!BP$14:CS$14, "CLO5", 'Database (LECTURE-RES-PRAC)'!BP241:CS241) / 'Grade computation'!H$8,""))),""),"")</f>
        <v/>
      </c>
      <c r="AH244" s="232" t="str">
        <f t="shared" si="139"/>
        <v/>
      </c>
      <c r="AI244" s="25" t="str">
        <f>IF(B244 &lt;&gt; "",IF(AND('PRINTABLE (per grading)'!H$16="EXAM", 'PRINTABLE (per grading)'!B$13="Prelim"), IF(ISERROR(SUMIF('Exam (LECTURE ONLY)'!D$20:M$20, "CLO5", 'Exam (LECTURE ONLY)'!D246:M246) / 'Exam (LECTURE ONLY)'!AL$10), "", SUMIF('Exam (LECTURE ONLY)'!D$20:M$20, "CLO5", 'Exam (LECTURE ONLY)'!D246:M246) /'Exam (LECTURE ONLY)'!AL$10),
IF(AND('PRINTABLE (per grading)'!H$16="EXAM", 'PRINTABLE (per grading)'!B$13="Midterm"), IF(ISERROR(SUMIF('Exam (LECTURE ONLY)'!O$20:X$20, "CLO5", 'Exam (LECTURE ONLY)'!O246:X246) / 'Exam (LECTURE ONLY)'!AM$10), "", SUMIF('Exam (LECTURE ONLY)'!O$20:X$20, "CLO5", 'Exam (LECTURE ONLY)'!O246:X246) / 'Exam (LECTURE ONLY)'!AM$10),
IF(AND('PRINTABLE (per grading)'!H$16="EXAM", 'PRINTABLE (per grading)'!B$13="Final"), IF(ISERROR(SUMIF('Exam (LECTURE ONLY)'!Z$20:AI$20, "CLO5", 'Exam (LECTURE ONLY)'!Z246:AI246) / 'Exam (LECTURE ONLY)'!AN$10), "", SUMIF('Exam (LECTURE ONLY)'!Z$20:AI$20, "CLO5", 'Exam (LECTURE ONLY)'!Z246:AI246) / 'Exam (LECTURE ONLY)'!AN$10),
IF(AND('PRINTABLE (per grading)'!H$16="OUTPUT", 'PRINTABLE (per grading)'!B$13="Prelim"), IF(ISERROR(SUMIF(OUTPUT!C$20:M$20, "CLO5", OUTPUT!C246:M246) / OUTPUT!AL$10), "", SUMIF(OUTPUT!C$20:M$20, "CLO5", OUTPUT!C246:M246) / OUTPUT!AL$10),
IF(AND('PRINTABLE (per grading)'!H$16="OUTPUT", 'PRINTABLE (per grading)'!B$13="Midterm"), IF(ISERROR(SUMIF(OUTPUT!O$20:Y$20, "CLO5", OUTPUT!O246:Y246) / OUTPUT!AM$10), "", SUMIF(OUTPUT!O$20:Y$20, "CLO5", OUTPUT!O246:Y246) / OUTPUT!AM$10),
IF(AND('PRINTABLE (per grading)'!H$16="OUTPUT", 'PRINTABLE (per grading)'!B$13="Final"), IF(ISERROR(SUMIF(OUTPUT!AA$20:AI$20, "CLO5", OUTPUT!AA246:AI246) / OUTPUT!AN$10), "", SUMIF(OUTPUT!AA$20:AI$20, "CLO5", OUTPUT!AA246:AI246) / OUTPUT!AN$10),
"")))))),"")</f>
        <v/>
      </c>
      <c r="AJ244" s="232" t="str">
        <f t="shared" si="140"/>
        <v/>
      </c>
      <c r="AK244" s="233" t="str">
        <f t="shared" si="141"/>
        <v/>
      </c>
      <c r="AL244" s="25" t="str">
        <f>IF(B244 &lt;&gt; "", IFERROR(IF(C$16 = "PRELIM", SUMIF('Database (LECTURE-RES-PRAC)'!D$14:AG$14, "CLO6", 'Database (LECTURE-RES-PRAC)'!D241:AG241) / 'Grade computation'!F$9, IF(C$16 = "MIDTERM", SUMIF('Database (LECTURE-RES-PRAC)'!AJ$14:BM$14, "CLO6", 'Database (LECTURE-RES-PRAC)'!AJ241:BM241) / 'Grade computation'!G$9, IF(C$16 = "FINAL", SUMIF('Database (LECTURE-RES-PRAC)'!BP$14:CS$14, "CLO6", 'Database (LECTURE-RES-PRAC)'!BP241:CS241) / 'Grade computation'!H$9,""))),""),"")</f>
        <v/>
      </c>
      <c r="AM244" s="232" t="str">
        <f t="shared" si="142"/>
        <v/>
      </c>
      <c r="AN244" s="25" t="str">
        <f>IF(B244 &lt;&gt; "",IF(AND('PRINTABLE (per grading)'!H$16="EXAM", 'PRINTABLE (per grading)'!B$13="Prelim"), IF(ISERROR(SUMIF('Exam (LECTURE ONLY)'!D$20:M$20, "CLO6", 'Exam (LECTURE ONLY)'!D246:M246) / 'Exam (LECTURE ONLY)'!AL$11), "", SUMIF('Exam (LECTURE ONLY)'!D$20:M$20, "CLO6", 'Exam (LECTURE ONLY)'!D246:M246) /'Exam (LECTURE ONLY)'!AL$11),
IF(AND('PRINTABLE (per grading)'!H$16="EXAM", 'PRINTABLE (per grading)'!B$13="Midterm"), IF(ISERROR(SUMIF('Exam (LECTURE ONLY)'!O$20:X$20, "CLO6", 'Exam (LECTURE ONLY)'!O246:X246) / 'Exam (LECTURE ONLY)'!AM$11), "", SUMIF('Exam (LECTURE ONLY)'!O$20:X$20, "CLO6", 'Exam (LECTURE ONLY)'!O246:X246) / 'Exam (LECTURE ONLY)'!AM$11),
IF(AND('PRINTABLE (per grading)'!H$16="EXAM", 'PRINTABLE (per grading)'!B$13="Final"), IF(ISERROR(SUMIF('Exam (LECTURE ONLY)'!Z$20:AI$20, "CLO6", 'Exam (LECTURE ONLY)'!Z246:AI246) / 'Exam (LECTURE ONLY)'!AN$11), "", SUMIF('Exam (LECTURE ONLY)'!Z$20:AI$20, "CLO6", 'Exam (LECTURE ONLY)'!Z246:AI246) / 'Exam (LECTURE ONLY)'!AN$11),
IF(AND('PRINTABLE (per grading)'!H$16="OUTPUT", 'PRINTABLE (per grading)'!B$13="Prelim"), IF(ISERROR(SUMIF(OUTPUT!C$20:M$20, "CLO6", OUTPUT!C246:M246) / OUTPUT!AL$11), "", SUMIF(OUTPUT!C$20:M$20, "CLO6", OUTPUT!C246:M246) / OUTPUT!AL$11),
IF(AND('PRINTABLE (per grading)'!H$16="OUTPUT", 'PRINTABLE (per grading)'!B$13="Midterm"), IF(ISERROR(SUMIF(OUTPUT!O$20:Y$20, "CLO6", OUTPUT!O246:Y246) / OUTPUT!AM$11), "", SUMIF(OUTPUT!O$20:Y$20, "CLO6", OUTPUT!O246:Y246) / OUTPUT!AM$11),
IF(AND('PRINTABLE (per grading)'!H$16="OUTPUT", 'PRINTABLE (per grading)'!B$13="Final"), IF(ISERROR(SUMIF(OUTPUT!AA$20:AI$20, "CLO6", OUTPUT!AA246:AI246) / OUTPUT!AN$11), "", SUMIF(OUTPUT!AA$20:AI$20, "CLO6", OUTPUT!AA246:AI246) / OUTPUT!AN$11),
"")))))),"")</f>
        <v/>
      </c>
      <c r="AO244" s="232" t="str">
        <f t="shared" si="143"/>
        <v/>
      </c>
      <c r="AP244" s="233" t="str">
        <f t="shared" si="144"/>
        <v/>
      </c>
      <c r="AQ244" s="25" t="str">
        <f>IF(B244 &lt;&gt; "", IFERROR(IF(C$16 = "PRELIM", SUMIF('Database (LECTURE-RES-PRAC)'!D$14:AG$14, "CLO7", 'Database (LECTURE-RES-PRAC)'!D241:AG241) / 'Grade computation'!F$10, IF(C$16 = "MIDTERM", SUMIF('Database (LECTURE-RES-PRAC)'!AJ$14:BM$14, "CLO7", 'Database (LECTURE-RES-PRAC)'!AJ241:BM241) / 'Grade computation'!G$10, IF(C$16 = "FINAL", SUMIF('Database (LECTURE-RES-PRAC)'!BP$14:CS$14, "CLO7", 'Database (LECTURE-RES-PRAC)'!BP241:CS241) / 'Grade computation'!H$10,""))),""),"")</f>
        <v/>
      </c>
      <c r="AR244" s="232" t="str">
        <f t="shared" si="145"/>
        <v/>
      </c>
      <c r="AS244" s="25" t="str">
        <f>IF(B244 &lt;&gt; "",IF(AND('PRINTABLE (per grading)'!H$16="EXAM", 'PRINTABLE (per grading)'!B$13="Prelim"), IF(ISERROR(SUMIF('Exam (LECTURE ONLY)'!D$20:M$20, "CLO7", 'Exam (LECTURE ONLY)'!D246:M246) / 'Exam (LECTURE ONLY)'!AL$12), "", SUMIF('Exam (LECTURE ONLY)'!D$20:M$20, "CLO7", 'Exam (LECTURE ONLY)'!D246:M246) /'Exam (LECTURE ONLY)'!AL$12),
IF(AND('PRINTABLE (per grading)'!H$16="EXAM", 'PRINTABLE (per grading)'!B$13="Midterm"), IF(ISERROR(SUMIF('Exam (LECTURE ONLY)'!O$20:X$20, "CLO7", 'Exam (LECTURE ONLY)'!O246:X246) / 'Exam (LECTURE ONLY)'!AM$12), "", SUMIF('Exam (LECTURE ONLY)'!O$20:X$20, "CLO7", 'Exam (LECTURE ONLY)'!O246:X246) / 'Exam (LECTURE ONLY)'!AM$12),
IF(AND('PRINTABLE (per grading)'!H$16="EXAM", 'PRINTABLE (per grading)'!B$13="Final"), IF(ISERROR(SUMIF('Exam (LECTURE ONLY)'!Z$20:AI$20, "CLO7", 'Exam (LECTURE ONLY)'!Z246:AI246) / 'Exam (LECTURE ONLY)'!AN$12), "", SUMIF('Exam (LECTURE ONLY)'!Z$20:AI$20, "CLO7", 'Exam (LECTURE ONLY)'!Z246:AI246) / 'Exam (LECTURE ONLY)'!AN$12),
IF(AND('PRINTABLE (per grading)'!H$16="OUTPUT", 'PRINTABLE (per grading)'!B$13="Prelim"), IF(ISERROR(SUMIF(OUTPUT!C$20:M$20, "CLO7", OUTPUT!C246:M246) / OUTPUT!AL$12), "", SUMIF(OUTPUT!C$20:M$20, "CLO7", OUTPUT!C246:M246) / OUTPUT!AL$12),
IF(AND('PRINTABLE (per grading)'!H$16="OUTPUT", 'PRINTABLE (per grading)'!B$13="Midterm"), IF(ISERROR(SUMIF(OUTPUT!O$20:Y$20, "CLO7", OUTPUT!O246:Y246) / OUTPUT!AM$12), "", SUMIF(OUTPUT!O$20:Y$20, "CLO7", OUTPUT!O246:Y246) / OUTPUT!AM$12),
IF(AND('PRINTABLE (per grading)'!H$16="OUTPUT", 'PRINTABLE (per grading)'!B$13="Final"), IF(ISERROR(SUMIF(OUTPUT!AA$20:AI$20, "CLO7", OUTPUT!AA246:AI246) / OUTPUT!AN$12), "", SUMIF(OUTPUT!AA$20:AI$20, "CLO7", OUTPUT!AA246:AI246) / OUTPUT!AN$12),
"")))))),"")</f>
        <v/>
      </c>
      <c r="AT244" s="232" t="str">
        <f t="shared" si="146"/>
        <v/>
      </c>
      <c r="AU244" s="233" t="str">
        <f t="shared" si="147"/>
        <v/>
      </c>
      <c r="AV244" s="25" t="str">
        <f>IF(B244 &lt;&gt; "", IFERROR(IF(C$16 = "PRELIM", SUMIF('Database (LECTURE-RES-PRAC)'!D$14:AG$14, "CLO8", 'Database (LECTURE-RES-PRAC)'!D241:AG241) / 'Grade computation'!F$11, IF(C$16 = "MIDTERM", SUMIF('Database (LECTURE-RES-PRAC)'!AJ$14:BM$14, "CLO8", 'Database (LECTURE-RES-PRAC)'!AJ241:BM241) / 'Grade computation'!G$11, IF(C$16 = "FINAL", SUMIF('Database (LECTURE-RES-PRAC)'!BP$14:CS$14, "CLO8", 'Database (LECTURE-RES-PRAC)'!BP241:CS241) / 'Grade computation'!H$11,""))),""),"")</f>
        <v/>
      </c>
      <c r="AW244" s="232" t="str">
        <f t="shared" si="148"/>
        <v/>
      </c>
      <c r="AX244" s="25" t="str">
        <f>IF(B244 &lt;&gt; "",IF(AND('PRINTABLE (per grading)'!H$16="EXAM", 'PRINTABLE (per grading)'!B$13="Prelim"), IF(ISERROR(SUMIF('Exam (LECTURE ONLY)'!D$20:M$20, "CLO8", 'Exam (LECTURE ONLY)'!D246:M246) / 'Exam (LECTURE ONLY)'!AL$13), "", SUMIF('Exam (LECTURE ONLY)'!D$20:M$20, "CLO8", 'Exam (LECTURE ONLY)'!D246:M246) /'Exam (LECTURE ONLY)'!AL$13),
IF(AND('PRINTABLE (per grading)'!H$16="EXAM", 'PRINTABLE (per grading)'!B$13="Midterm"), IF(ISERROR(SUMIF('Exam (LECTURE ONLY)'!O$20:X$20, "CLO8", 'Exam (LECTURE ONLY)'!O246:X246) / 'Exam (LECTURE ONLY)'!AM$13), "", SUMIF('Exam (LECTURE ONLY)'!O$20:X$20, "CLO8", 'Exam (LECTURE ONLY)'!O246:X246) / 'Exam (LECTURE ONLY)'!AM$13),
IF(AND('PRINTABLE (per grading)'!H$16="EXAM", 'PRINTABLE (per grading)'!B$13="Final"), IF(ISERROR(SUMIF('Exam (LECTURE ONLY)'!Z$20:AI$20, "CLO8", 'Exam (LECTURE ONLY)'!Z246:AI246) / 'Exam (LECTURE ONLY)'!AN$13), "", SUMIF('Exam (LECTURE ONLY)'!Z$20:AI$20, "CLO8", 'Exam (LECTURE ONLY)'!Z246:AI246) / 'Exam (LECTURE ONLY)'!AN$13),
IF(AND('PRINTABLE (per grading)'!H$16="OUTPUT", 'PRINTABLE (per grading)'!B$13="Prelim"), IF(ISERROR(SUMIF(OUTPUT!C$20:M$20, "CLO8", OUTPUT!C246:M246) / OUTPUT!AL$13), "", SUMIF(OUTPUT!C$20:M$20, "CLO8", OUTPUT!C246:M246) / OUTPUT!AL$13),
IF(AND('PRINTABLE (per grading)'!H$16="OUTPUT", 'PRINTABLE (per grading)'!B$13="Midterm"), IF(ISERROR(SUMIF(OUTPUT!O$20:Y$20, "CLO8", OUTPUT!O246:Y246) / OUTPUT!AM$13), "", SUMIF(OUTPUT!O$20:Y$20, "CLO8", OUTPUT!O246:Y246) / OUTPUT!AM$13),
IF(AND('PRINTABLE (per grading)'!H$16="OUTPUT", 'PRINTABLE (per grading)'!B$13="Final"), IF(ISERROR(SUMIF(OUTPUT!AA$20:AI$20, "CLO8", OUTPUT!AA246:AI246) / OUTPUT!AN$13), "", SUMIF(OUTPUT!AA$20:AI$20, "CLO8", OUTPUT!AA246:AI246) / OUTPUT!AN$13),
"")))))),"")</f>
        <v/>
      </c>
      <c r="AY244" s="232" t="str">
        <f t="shared" si="149"/>
        <v/>
      </c>
      <c r="AZ244" s="233" t="str">
        <f t="shared" si="150"/>
        <v/>
      </c>
      <c r="BA244" s="25" t="str">
        <f>IF(B244 &lt;&gt; "", IFERROR(IF(C$16 = "PRELIM", SUMIF('Database (LECTURE-RES-PRAC)'!D$14:AG$14, "CLO9", 'Database (LECTURE-RES-PRAC)'!D241:AG241) / 'Grade computation'!F$12, IF(C$16 = "MIDTERM", SUMIF('Database (LECTURE-RES-PRAC)'!AJ$14:BM$14, "CLO9", 'Database (LECTURE-RES-PRAC)'!AJ241:BM241) / 'Grade computation'!G$12, IF(C$16 = "FINAL", SUMIF('Database (LECTURE-RES-PRAC)'!BP$14:CS$14, "CLO9", 'Database (LECTURE-RES-PRAC)'!BP241:CS241) / 'Grade computation'!H$12,""))),""),"")</f>
        <v/>
      </c>
      <c r="BB244" s="232" t="str">
        <f t="shared" si="151"/>
        <v/>
      </c>
      <c r="BC244" s="25" t="str">
        <f>IF(B244 &lt;&gt; "",IF(AND('PRINTABLE (per grading)'!H$16="EXAM", 'PRINTABLE (per grading)'!B$13="Prelim"), IF(ISERROR(SUMIF('Exam (LECTURE ONLY)'!D$20:M$20, "CLO9", 'Exam (LECTURE ONLY)'!D246:M246) / 'Exam (LECTURE ONLY)'!AL$14), "", SUMIF('Exam (LECTURE ONLY)'!D$20:M$20, "CLO9", 'Exam (LECTURE ONLY)'!D246:M246) /'Exam (LECTURE ONLY)'!AL$14),
IF(AND('PRINTABLE (per grading)'!H$16="EXAM", 'PRINTABLE (per grading)'!B$13="Midterm"), IF(ISERROR(SUMIF('Exam (LECTURE ONLY)'!O$20:X$20, "CLO9", 'Exam (LECTURE ONLY)'!O246:X246) / 'Exam (LECTURE ONLY)'!AM$14), "", SUMIF('Exam (LECTURE ONLY)'!O$20:X$20, "CLO9", 'Exam (LECTURE ONLY)'!O246:X246) / 'Exam (LECTURE ONLY)'!AM$14),
IF(AND('PRINTABLE (per grading)'!H$16="EXAM", 'PRINTABLE (per grading)'!B$13="Final"), IF(ISERROR(SUMIF('Exam (LECTURE ONLY)'!Z$20:AI$20, "CLO9", 'Exam (LECTURE ONLY)'!Z246:AI246) / 'Exam (LECTURE ONLY)'!AN$14), "", SUMIF('Exam (LECTURE ONLY)'!Z$20:AI$20, "CLO9", 'Exam (LECTURE ONLY)'!Z246:AI246) / 'Exam (LECTURE ONLY)'!AN$14),
IF(AND('PRINTABLE (per grading)'!H$16="OUTPUT", 'PRINTABLE (per grading)'!B$13="Prelim"), IF(ISERROR(SUMIF(OUTPUT!C$20:M$20, "CLO9", OUTPUT!C246:M246) / OUTPUT!AL$14), "", SUMIF(OUTPUT!C$20:M$20, "CLO9", OUTPUT!C246:M246) / OUTPUT!AL$14),
IF(AND('PRINTABLE (per grading)'!H$16="OUTPUT", 'PRINTABLE (per grading)'!B$13="Midterm"), IF(ISERROR(SUMIF(OUTPUT!O$20:Y$20, "CLO9", OUTPUT!O246:Y246) / OUTPUT!AM$14), "", SUMIF(OUTPUT!O$20:Y$20, "CLO9", OUTPUT!O246:Y246) / OUTPUT!AM$14),
IF(AND('PRINTABLE (per grading)'!H$16="OUTPUT", 'PRINTABLE (per grading)'!B$13="Final"), IF(ISERROR(SUMIF(OUTPUT!AA$20:AI$20, "CLO9", OUTPUT!AA246:AI246) / OUTPUT!AN$14), "", SUMIF(OUTPUT!AA$20:AI$20, "CLO9", OUTPUT!AA246:AI246) / OUTPUT!AN$14),
"")))))),"")</f>
        <v/>
      </c>
      <c r="BD244" s="232" t="str">
        <f t="shared" si="152"/>
        <v/>
      </c>
      <c r="BE244" s="233" t="str">
        <f t="shared" si="153"/>
        <v/>
      </c>
      <c r="BF244" s="25" t="str">
        <f>IF(B244 &lt;&gt; "", IFERROR(IF(C$16 = "PRELIM", SUMIF('Database (LECTURE-RES-PRAC)'!D$14:AG$14, "CLO10", 'Database (LECTURE-RES-PRAC)'!D241:AG241) / 'Grade computation'!F$13, IF(C$16 = "MIDTERM", SUMIF('Database (LECTURE-RES-PRAC)'!AJ$14:BM$14, "CLO10", 'Database (LECTURE-RES-PRAC)'!AJ241:BM241) / 'Grade computation'!G$13, IF(C$16 = "FINAL", SUMIF('Database (LECTURE-RES-PRAC)'!BP$14:CS$14, "CLO10", 'Database (LECTURE-RES-PRAC)'!BP241:CS241) / 'Grade computation'!H$13,""))),""),"")</f>
        <v/>
      </c>
      <c r="BG244" s="232" t="str">
        <f t="shared" si="154"/>
        <v/>
      </c>
      <c r="BH244" s="25" t="str">
        <f>IF(B244 &lt;&gt; "",IF(AND('PRINTABLE (per grading)'!H$16="EXAM", 'PRINTABLE (per grading)'!B$13="Prelim"), IF(ISERROR(SUMIF('Exam (LECTURE ONLY)'!D$20:M$20, "CLO10", 'Exam (LECTURE ONLY)'!D246:M246) / 'Exam (LECTURE ONLY)'!AL$15), "", SUMIF('Exam (LECTURE ONLY)'!D$20:M$20, "CLO10", 'Exam (LECTURE ONLY)'!D246:M246) /'Exam (LECTURE ONLY)'!AL$15),
IF(AND('PRINTABLE (per grading)'!H$16="EXAM", 'PRINTABLE (per grading)'!B$13="Midterm"), IF(ISERROR(SUMIF('Exam (LECTURE ONLY)'!O$20:X$20, "CLO10", 'Exam (LECTURE ONLY)'!O246:X246) / 'Exam (LECTURE ONLY)'!AM$15), "", SUMIF('Exam (LECTURE ONLY)'!O$20:X$20, "CLO10", 'Exam (LECTURE ONLY)'!O246:X246) / 'Exam (LECTURE ONLY)'!AM$15),
IF(AND('PRINTABLE (per grading)'!H$16="EXAM", 'PRINTABLE (per grading)'!B$13="Final"), IF(ISERROR(SUMIF('Exam (LECTURE ONLY)'!Z$20:AI$20, "CLO10", 'Exam (LECTURE ONLY)'!Z246:AI246) / 'Exam (LECTURE ONLY)'!AN$15), "", SUMIF('Exam (LECTURE ONLY)'!Z$20:AI$20, "CLO10", 'Exam (LECTURE ONLY)'!Z246:AI246) / 'Exam (LECTURE ONLY)'!AN$15),
IF(AND('PRINTABLE (per grading)'!H$16="OUTPUT", 'PRINTABLE (per grading)'!B$13="Prelim"), IF(ISERROR(SUMIF(OUTPUT!C$20:M$20, "CLO10", OUTPUT!C246:M246) / OUTPUT!AL$15), "", SUMIF(OUTPUT!C$20:M$20, "CLO10", OUTPUT!C246:M246) / OUTPUT!AL$15),
IF(AND('PRINTABLE (per grading)'!H$16="OUTPUT", 'PRINTABLE (per grading)'!B$13="Midterm"), IF(ISERROR(SUMIF(OUTPUT!O$20:Y$20, "CLO10", OUTPUT!O246:Y246) / OUTPUT!AM$15), "", SUMIF(OUTPUT!O$20:Y$20, "CLO10", OUTPUT!O246:Y246) / OUTPUT!AM$15),
IF(AND('PRINTABLE (per grading)'!H$16="OUTPUT", 'PRINTABLE (per grading)'!B$13="Final"), IF(ISERROR(SUMIF(OUTPUT!AA$20:AI$20, "CLO10", OUTPUT!AA246:AI246) / OUTPUT!AN$15), "", SUMIF(OUTPUT!AA$20:AI$20, "CLO10", OUTPUT!AA246:AI246) / OUTPUT!AN$15),
"")))))),"")</f>
        <v/>
      </c>
      <c r="BI244" s="232" t="str">
        <f t="shared" si="155"/>
        <v/>
      </c>
      <c r="BJ244" s="233" t="str">
        <f t="shared" si="156"/>
        <v/>
      </c>
      <c r="BK244" s="2"/>
    </row>
    <row r="245" spans="1:63" ht="20.100000000000001" customHeight="1">
      <c r="A245" s="118" t="str">
        <f>IF(ISBLANK('Database (LECTURE-RES-PRAC)'!A242),"",'Database (LECTURE-RES-PRAC)'!A242)</f>
        <v/>
      </c>
      <c r="B245" s="119" t="str">
        <f>IF(ISBLANK('Database (LECTURE-RES-PRAC)'!B242),"",'Database (LECTURE-RES-PRAC)'!B242)</f>
        <v/>
      </c>
      <c r="C245" s="134" t="str">
        <f>IF(B245&lt;&gt;"",IF(C$16="PRELIM",'Grade computation'!C245, IF(C$16="MIDTERM",'Grade computation'!K245, IF(C$16="FINAL",'Grade computation'!S245,""))),"")</f>
        <v/>
      </c>
      <c r="D245" s="135" t="str">
        <f t="shared" si="1"/>
        <v/>
      </c>
      <c r="E245" s="134" t="str">
        <f>IF(B245&lt;&gt;"", IF(C$16="PRELIM",'Grade computation'!E245, IF(C$16="MIDTERM",'Grade computation'!M245, IF(C$16="FINAL",'Grade computation'!U245,""))),"")</f>
        <v/>
      </c>
      <c r="F245" s="136" t="str">
        <f t="shared" si="2"/>
        <v/>
      </c>
      <c r="G245" s="137" t="str">
        <f t="shared" si="3"/>
        <v/>
      </c>
      <c r="H245" s="207" t="str">
        <f>IF(B245&lt;&gt;"",IF(C$16="PRELIM", 'Grade computation'!H245, IF(C$16="MIDTERM", 'Grade computation'!P245, IF(C$16="FINAL",'Grade computation'!X245, ""))),"")</f>
        <v/>
      </c>
      <c r="I245" s="137" t="str">
        <f t="shared" si="4"/>
        <v/>
      </c>
      <c r="J245" s="139" t="str">
        <f t="shared" si="5"/>
        <v/>
      </c>
      <c r="K245" s="377" t="str">
        <f t="shared" si="6"/>
        <v/>
      </c>
      <c r="L245" s="434"/>
      <c r="M245" s="25" t="str">
        <f>IF(B245 &lt;&gt; "", IFERROR(IF(C$16 = "PRELIM", SUMIF('Database (LECTURE-RES-PRAC)'!D$14:AG$14, "CLO1", 'Database (LECTURE-RES-PRAC)'!D242:AG242) / 'Grade computation'!F$4, IF(C$16 = "MIDTERM", SUMIF('Database (LECTURE-RES-PRAC)'!AJ$14:BM$14, "CLO1", 'Database (LECTURE-RES-PRAC)'!AJ242:BM242) / 'Grade computation'!G$4, IF(C$16 = "FINAL", SUMIF('Database (LECTURE-RES-PRAC)'!BP$14:CS$14, "CLO1", 'Database (LECTURE-RES-PRAC)'!BP242:CS242) / 'Grade computation'!H$4,""))),""),"")</f>
        <v/>
      </c>
      <c r="N245" s="232" t="str">
        <f t="shared" si="127"/>
        <v/>
      </c>
      <c r="O245" s="25" t="str">
        <f>IF(B245 &lt;&gt; "",IF(AND('PRINTABLE (per grading)'!H$16="EXAM", 'PRINTABLE (per grading)'!B$13="Prelim"), IF(ISERROR(SUMIF('Exam (LECTURE ONLY)'!D$20:M$20, "CLO1", 'Exam (LECTURE ONLY)'!D247:M247) / 'Exam (LECTURE ONLY)'!AL$6), "", SUMIF('Exam (LECTURE ONLY)'!D$20:M$20, "CLO1", 'Exam (LECTURE ONLY)'!D247:M247) /'Exam (LECTURE ONLY)'!AL$6),
IF(AND('PRINTABLE (per grading)'!H$16="EXAM", 'PRINTABLE (per grading)'!B$13="Midterm"), IF(ISERROR(SUMIF('Exam (LECTURE ONLY)'!O$20:X$20, "CLO1", 'Exam (LECTURE ONLY)'!O247:X247) / 'Exam (LECTURE ONLY)'!AM$6), "", SUMIF('Exam (LECTURE ONLY)'!O$20:X$20, "CLO1", 'Exam (LECTURE ONLY)'!O247:X247) / 'Exam (LECTURE ONLY)'!AM$6),
IF(AND('PRINTABLE (per grading)'!H$16="EXAM", 'PRINTABLE (per grading)'!B$13="Final"), IF(ISERROR(SUMIF('Exam (LECTURE ONLY)'!Z$20:AI$20, "CLO1", 'Exam (LECTURE ONLY)'!Z247:AI247) / 'Exam (LECTURE ONLY)'!AN$6), "", SUMIF('Exam (LECTURE ONLY)'!Z$20:AI$20, "CLO1", 'Exam (LECTURE ONLY)'!Z247:AI247) / 'Exam (LECTURE ONLY)'!AN$6),
IF(AND('PRINTABLE (per grading)'!H$16="OUTPUT", 'PRINTABLE (per grading)'!B$13="Prelim"), IF(ISERROR(SUMIF(OUTPUT!C$20:M$20, "CLO1", OUTPUT!C247:M247) / OUTPUT!AL$6), "", SUMIF(OUTPUT!C$20:M$20, "CLO1", OUTPUT!C247:M247) / OUTPUT!AL$6),
IF(AND('PRINTABLE (per grading)'!H$16="OUTPUT", 'PRINTABLE (per grading)'!B$13="Midterm"), IF(ISERROR(SUMIF(OUTPUT!O$20:Y$20, "CLO1", OUTPUT!O247:Y247) / OUTPUT!AM$6), "", SUMIF(OUTPUT!O$20:Y$20, "CLO1", OUTPUT!O247:Y247) / OUTPUT!AM$6),
IF(AND('PRINTABLE (per grading)'!H$16="OUTPUT", 'PRINTABLE (per grading)'!B$13="Final"), IF(ISERROR(SUMIF(OUTPUT!AA$20:AI$20, "CLO1", OUTPUT!AA247:AI247) / OUTPUT!AN$6), "", SUMIF(OUTPUT!AA$20:AI$20, "CLO1", OUTPUT!AA247:AI247) / OUTPUT!AN$6),
"")))))),"")</f>
        <v/>
      </c>
      <c r="P245" s="232" t="str">
        <f t="shared" si="128"/>
        <v/>
      </c>
      <c r="Q245" s="233" t="str">
        <f t="shared" si="129"/>
        <v/>
      </c>
      <c r="R245" s="25" t="str">
        <f>IF(B245 &lt;&gt; "", IFERROR(IF(C$16 = "PRELIM", SUMIF('Database (LECTURE-RES-PRAC)'!D$14:AG$14, "CLO2", 'Database (LECTURE-RES-PRAC)'!D242:AG242) / 'Grade computation'!F$5, IF(C$16 = "MIDTERM", SUMIF('Database (LECTURE-RES-PRAC)'!AJ$14:BM$14, "CLO2", 'Database (LECTURE-RES-PRAC)'!AJ242:BM242) / 'Grade computation'!G$5, IF(C$16 = "FINAL", SUMIF('Database (LECTURE-RES-PRAC)'!BP$14:CS$14, "CLO2", 'Database (LECTURE-RES-PRAC)'!BP242:CS242) / 'Grade computation'!H$5,""))),""),"")</f>
        <v/>
      </c>
      <c r="S245" s="232" t="str">
        <f t="shared" si="130"/>
        <v/>
      </c>
      <c r="T245" s="25" t="str">
        <f>IF(B245 &lt;&gt; "",IF(AND('PRINTABLE (per grading)'!H$16="EXAM", 'PRINTABLE (per grading)'!B$13="Prelim"), IF(ISERROR(SUMIF('Exam (LECTURE ONLY)'!D$20:M$20, "CLO2", 'Exam (LECTURE ONLY)'!D247:M247) / 'Exam (LECTURE ONLY)'!AL$7), "", SUMIF('Exam (LECTURE ONLY)'!D$20:M$20, "CLO2", 'Exam (LECTURE ONLY)'!D247:M247) /'Exam (LECTURE ONLY)'!AL$7),
IF(AND('PRINTABLE (per grading)'!H$16="EXAM", 'PRINTABLE (per grading)'!B$13="Midterm"), IF(ISERROR(SUMIF('Exam (LECTURE ONLY)'!O$20:X$20, "CLO2", 'Exam (LECTURE ONLY)'!O247:X247) / 'Exam (LECTURE ONLY)'!AM$7), "", SUMIF('Exam (LECTURE ONLY)'!O$20:X$20, "CLO2", 'Exam (LECTURE ONLY)'!O247:X247) / 'Exam (LECTURE ONLY)'!AM$7),
IF(AND('PRINTABLE (per grading)'!H$16="EXAM", 'PRINTABLE (per grading)'!B$13="Final"), IF(ISERROR(SUMIF('Exam (LECTURE ONLY)'!Z$20:AI$20, "CLO2", 'Exam (LECTURE ONLY)'!Z247:AI247) / 'Exam (LECTURE ONLY)'!AN$7), "", SUMIF('Exam (LECTURE ONLY)'!Z$20:AI$20, "CLO2", 'Exam (LECTURE ONLY)'!Z247:AI247) / 'Exam (LECTURE ONLY)'!AN$7),
IF(AND('PRINTABLE (per grading)'!H$16="OUTPUT", 'PRINTABLE (per grading)'!B$13="Prelim"), IF(ISERROR(SUMIF(OUTPUT!C$20:M$20, "CLO2", OUTPUT!C247:M247) / OUTPUT!AL$7), "", SUMIF(OUTPUT!C$20:M$20, "CLO2", OUTPUT!C247:M247) / OUTPUT!AL$7),
IF(AND('PRINTABLE (per grading)'!H$16="OUTPUT", 'PRINTABLE (per grading)'!B$13="Midterm"), IF(ISERROR(SUMIF(OUTPUT!O$20:Y$20, "CLO2", OUTPUT!O247:Y247) / OUTPUT!AM$7), "", SUMIF(OUTPUT!O$20:Y$20, "CLO2", OUTPUT!O247:Y247) / OUTPUT!AM$7),
IF(AND('PRINTABLE (per grading)'!H$16="OUTPUT", 'PRINTABLE (per grading)'!B$13="Final"), IF(ISERROR(SUMIF(OUTPUT!AA$20:AI$20, "CLO2", OUTPUT!AA247:AI247) / OUTPUT!AN$7), "", SUMIF(OUTPUT!AA$20:AI$20, "CLO2", OUTPUT!AA247:AI247) / OUTPUT!AN$7),
"")))))),"")</f>
        <v/>
      </c>
      <c r="U245" s="232" t="str">
        <f t="shared" si="131"/>
        <v/>
      </c>
      <c r="V245" s="233" t="str">
        <f t="shared" si="132"/>
        <v/>
      </c>
      <c r="W245" s="25" t="str">
        <f>IF(B245 &lt;&gt; "", IFERROR(IF(C$16 = "PRELIM", SUMIF('Database (LECTURE-RES-PRAC)'!D$14:AG$14, "CLO3", 'Database (LECTURE-RES-PRAC)'!D242:AG242) / 'Grade computation'!F$6, IF(C$16 = "MIDTERM", SUMIF('Database (LECTURE-RES-PRAC)'!AJ$14:BM$14, "CLO3", 'Database (LECTURE-RES-PRAC)'!AJ242:BM242) / 'Grade computation'!G$6, IF(C$16 = "FINAL", SUMIF('Database (LECTURE-RES-PRAC)'!BP$14:CS$14, "CLO3", 'Database (LECTURE-RES-PRAC)'!BP242:CS242) / 'Grade computation'!H$6,""))),""),"")</f>
        <v/>
      </c>
      <c r="X245" s="232" t="str">
        <f t="shared" si="133"/>
        <v/>
      </c>
      <c r="Y245" s="25" t="str">
        <f>IF(B245 &lt;&gt; "",IF(AND('PRINTABLE (per grading)'!H$16="EXAM", 'PRINTABLE (per grading)'!B$13="Prelim"), IF(ISERROR(SUMIF('Exam (LECTURE ONLY)'!D$20:M$20, "CLO3", 'Exam (LECTURE ONLY)'!D247:M247) / 'Exam (LECTURE ONLY)'!AL$8), "", SUMIF('Exam (LECTURE ONLY)'!D$20:M$20, "CLO3", 'Exam (LECTURE ONLY)'!D247:M247) /'Exam (LECTURE ONLY)'!AL$8),
IF(AND('PRINTABLE (per grading)'!H$16="EXAM", 'PRINTABLE (per grading)'!B$13="Midterm"), IF(ISERROR(SUMIF('Exam (LECTURE ONLY)'!O$20:X$20, "CLO3", 'Exam (LECTURE ONLY)'!O247:X247) / 'Exam (LECTURE ONLY)'!AM$8), "", SUMIF('Exam (LECTURE ONLY)'!O$20:X$20, "CLO3", 'Exam (LECTURE ONLY)'!O247:X247) / 'Exam (LECTURE ONLY)'!AM$8),
IF(AND('PRINTABLE (per grading)'!H$16="EXAM", 'PRINTABLE (per grading)'!B$13="Final"), IF(ISERROR(SUMIF('Exam (LECTURE ONLY)'!Z$20:AI$20, "CLO3", 'Exam (LECTURE ONLY)'!Z247:AI247) / 'Exam (LECTURE ONLY)'!AN$8), "", SUMIF('Exam (LECTURE ONLY)'!Z$20:AI$20, "CLO3", 'Exam (LECTURE ONLY)'!Z247:AI247) / 'Exam (LECTURE ONLY)'!AN$8),
IF(AND('PRINTABLE (per grading)'!H$16="OUTPUT", 'PRINTABLE (per grading)'!B$13="Prelim"), IF(ISERROR(SUMIF(OUTPUT!C$20:M$20, "CLO3", OUTPUT!C247:M247) / OUTPUT!AL$8), "", SUMIF(OUTPUT!C$20:M$20, "CLO3", OUTPUT!C247:M247) / OUTPUT!AL$8),
IF(AND('PRINTABLE (per grading)'!H$16="OUTPUT", 'PRINTABLE (per grading)'!B$13="Midterm"), IF(ISERROR(SUMIF(OUTPUT!O$20:Y$20, "CLO3", OUTPUT!O247:Y247) / OUTPUT!AM$8), "", SUMIF(OUTPUT!O$20:Y$20, "CLO3", OUTPUT!O247:Y247) / OUTPUT!AM$8),
IF(AND('PRINTABLE (per grading)'!H$16="OUTPUT", 'PRINTABLE (per grading)'!B$13="Final"), IF(ISERROR(SUMIF(OUTPUT!AA$20:AI$20, "CLO3", OUTPUT!AA247:AI247) / OUTPUT!AN$8), "", SUMIF(OUTPUT!AA$20:AI$20, "CLO3", OUTPUT!AA247:AI247) / OUTPUT!AN$8),
"" )))))),"")</f>
        <v/>
      </c>
      <c r="Z245" s="232" t="str">
        <f t="shared" si="134"/>
        <v/>
      </c>
      <c r="AA245" s="233" t="str">
        <f t="shared" si="135"/>
        <v/>
      </c>
      <c r="AB245" s="25" t="str">
        <f>IF(B245 &lt;&gt; "", IFERROR(IF(C$16 = "PRELIM", SUMIF('Database (LECTURE-RES-PRAC)'!D$14:AG$14, "CLO4", 'Database (LECTURE-RES-PRAC)'!D242:AG242) / 'Grade computation'!F$7, IF(C$16 = "MIDTERM", SUMIF('Database (LECTURE-RES-PRAC)'!AJ$14:BM$14, "CLO4", 'Database (LECTURE-RES-PRAC)'!AJ242:BM242) / 'Grade computation'!G$7, IF(C$16 = "FINAL", SUMIF('Database (LECTURE-RES-PRAC)'!BP$14:CS$14, "CLO4", 'Database (LECTURE-RES-PRAC)'!BP242:CS242) / 'Grade computation'!H$7,""))),""),"")</f>
        <v/>
      </c>
      <c r="AC245" s="232" t="str">
        <f t="shared" si="136"/>
        <v/>
      </c>
      <c r="AD245" s="25" t="str">
        <f>IF(B245 &lt;&gt; "",IF(AND('PRINTABLE (per grading)'!H$16="EXAM", 'PRINTABLE (per grading)'!B$13="Prelim"), IF(ISERROR(SUMIF('Exam (LECTURE ONLY)'!D$20:M$20, "CLO4", 'Exam (LECTURE ONLY)'!D247:M247) / 'Exam (LECTURE ONLY)'!AL$9), "", SUMIF('Exam (LECTURE ONLY)'!D$20:M$20, "CLO4", 'Exam (LECTURE ONLY)'!D247:M247) /'Exam (LECTURE ONLY)'!AL$9),
IF(AND('PRINTABLE (per grading)'!H$16="EXAM", 'PRINTABLE (per grading)'!B$13="Midterm"), IF(ISERROR(SUMIF('Exam (LECTURE ONLY)'!O$20:X$20, "CLO4", 'Exam (LECTURE ONLY)'!O247:X247) / 'Exam (LECTURE ONLY)'!AM$9), "", SUMIF('Exam (LECTURE ONLY)'!O$20:X$20, "CLO4", 'Exam (LECTURE ONLY)'!O247:X247) / 'Exam (LECTURE ONLY)'!AM$9),
IF(AND('PRINTABLE (per grading)'!H$16="EXAM", 'PRINTABLE (per grading)'!B$13="Final"), IF(ISERROR(SUMIF('Exam (LECTURE ONLY)'!Z$20:AI$20, "CLO4", 'Exam (LECTURE ONLY)'!Z247:AI247) / 'Exam (LECTURE ONLY)'!AN$9), "", SUMIF('Exam (LECTURE ONLY)'!Z$20:AI$20, "CLO4", 'Exam (LECTURE ONLY)'!Z247:AI247) / 'Exam (LECTURE ONLY)'!AN$9),
IF(AND('PRINTABLE (per grading)'!H$16="OUTPUT", 'PRINTABLE (per grading)'!B$13="Prelim"), IF(ISERROR(SUMIF(OUTPUT!C$20:M$20, "CLO4", OUTPUT!C247:M247) / OUTPUT!AL$9), "", SUMIF(OUTPUT!C$20:M$20, "CLO4", OUTPUT!C247:M247) / OUTPUT!AL$9),
IF(AND('PRINTABLE (per grading)'!H$16="OUTPUT", 'PRINTABLE (per grading)'!B$13="Midterm"), IF(ISERROR(SUMIF(OUTPUT!O$20:Y$20, "CLO4", OUTPUT!O247:Y247) / OUTPUT!AM$9), "", SUMIF(OUTPUT!O$20:Y$20, "CLO4", OUTPUT!O247:Y247) / OUTPUT!AM$9),
IF(AND('PRINTABLE (per grading)'!H$16="OUTPUT", 'PRINTABLE (per grading)'!B$13="Final"), IF(ISERROR(SUMIF(OUTPUT!AA$20:AI$20, "CLO4", OUTPUT!AA247:AI247) / OUTPUT!AN$9), "", SUMIF(OUTPUT!AA$20:AI$20, "CLO4", OUTPUT!AA247:AI247) / OUTPUT!AN$9),
"")))))),"")</f>
        <v/>
      </c>
      <c r="AE245" s="232" t="str">
        <f t="shared" si="137"/>
        <v/>
      </c>
      <c r="AF245" s="233" t="str">
        <f t="shared" si="138"/>
        <v/>
      </c>
      <c r="AG245" s="25" t="str">
        <f>IF(B245 &lt;&gt; "", IFERROR(IF(C$16 = "PRELIM", SUMIF('Database (LECTURE-RES-PRAC)'!D$14:AG$14, "CLO5", 'Database (LECTURE-RES-PRAC)'!D242:AG242) / 'Grade computation'!F$8, IF(C$16 = "MIDTERM", SUMIF('Database (LECTURE-RES-PRAC)'!AJ$14:BM$14, "CLO5", 'Database (LECTURE-RES-PRAC)'!AJ242:BM242) / 'Grade computation'!G$8, IF(C$16 = "FINAL", SUMIF('Database (LECTURE-RES-PRAC)'!BP$14:CS$14, "CLO5", 'Database (LECTURE-RES-PRAC)'!BP242:CS242) / 'Grade computation'!H$8,""))),""),"")</f>
        <v/>
      </c>
      <c r="AH245" s="232" t="str">
        <f t="shared" si="139"/>
        <v/>
      </c>
      <c r="AI245" s="25" t="str">
        <f>IF(B245 &lt;&gt; "",IF(AND('PRINTABLE (per grading)'!H$16="EXAM", 'PRINTABLE (per grading)'!B$13="Prelim"), IF(ISERROR(SUMIF('Exam (LECTURE ONLY)'!D$20:M$20, "CLO5", 'Exam (LECTURE ONLY)'!D247:M247) / 'Exam (LECTURE ONLY)'!AL$10), "", SUMIF('Exam (LECTURE ONLY)'!D$20:M$20, "CLO5", 'Exam (LECTURE ONLY)'!D247:M247) /'Exam (LECTURE ONLY)'!AL$10),
IF(AND('PRINTABLE (per grading)'!H$16="EXAM", 'PRINTABLE (per grading)'!B$13="Midterm"), IF(ISERROR(SUMIF('Exam (LECTURE ONLY)'!O$20:X$20, "CLO5", 'Exam (LECTURE ONLY)'!O247:X247) / 'Exam (LECTURE ONLY)'!AM$10), "", SUMIF('Exam (LECTURE ONLY)'!O$20:X$20, "CLO5", 'Exam (LECTURE ONLY)'!O247:X247) / 'Exam (LECTURE ONLY)'!AM$10),
IF(AND('PRINTABLE (per grading)'!H$16="EXAM", 'PRINTABLE (per grading)'!B$13="Final"), IF(ISERROR(SUMIF('Exam (LECTURE ONLY)'!Z$20:AI$20, "CLO5", 'Exam (LECTURE ONLY)'!Z247:AI247) / 'Exam (LECTURE ONLY)'!AN$10), "", SUMIF('Exam (LECTURE ONLY)'!Z$20:AI$20, "CLO5", 'Exam (LECTURE ONLY)'!Z247:AI247) / 'Exam (LECTURE ONLY)'!AN$10),
IF(AND('PRINTABLE (per grading)'!H$16="OUTPUT", 'PRINTABLE (per grading)'!B$13="Prelim"), IF(ISERROR(SUMIF(OUTPUT!C$20:M$20, "CLO5", OUTPUT!C247:M247) / OUTPUT!AL$10), "", SUMIF(OUTPUT!C$20:M$20, "CLO5", OUTPUT!C247:M247) / OUTPUT!AL$10),
IF(AND('PRINTABLE (per grading)'!H$16="OUTPUT", 'PRINTABLE (per grading)'!B$13="Midterm"), IF(ISERROR(SUMIF(OUTPUT!O$20:Y$20, "CLO5", OUTPUT!O247:Y247) / OUTPUT!AM$10), "", SUMIF(OUTPUT!O$20:Y$20, "CLO5", OUTPUT!O247:Y247) / OUTPUT!AM$10),
IF(AND('PRINTABLE (per grading)'!H$16="OUTPUT", 'PRINTABLE (per grading)'!B$13="Final"), IF(ISERROR(SUMIF(OUTPUT!AA$20:AI$20, "CLO5", OUTPUT!AA247:AI247) / OUTPUT!AN$10), "", SUMIF(OUTPUT!AA$20:AI$20, "CLO5", OUTPUT!AA247:AI247) / OUTPUT!AN$10),
"")))))),"")</f>
        <v/>
      </c>
      <c r="AJ245" s="232" t="str">
        <f t="shared" si="140"/>
        <v/>
      </c>
      <c r="AK245" s="233" t="str">
        <f t="shared" si="141"/>
        <v/>
      </c>
      <c r="AL245" s="25" t="str">
        <f>IF(B245 &lt;&gt; "", IFERROR(IF(C$16 = "PRELIM", SUMIF('Database (LECTURE-RES-PRAC)'!D$14:AG$14, "CLO6", 'Database (LECTURE-RES-PRAC)'!D242:AG242) / 'Grade computation'!F$9, IF(C$16 = "MIDTERM", SUMIF('Database (LECTURE-RES-PRAC)'!AJ$14:BM$14, "CLO6", 'Database (LECTURE-RES-PRAC)'!AJ242:BM242) / 'Grade computation'!G$9, IF(C$16 = "FINAL", SUMIF('Database (LECTURE-RES-PRAC)'!BP$14:CS$14, "CLO6", 'Database (LECTURE-RES-PRAC)'!BP242:CS242) / 'Grade computation'!H$9,""))),""),"")</f>
        <v/>
      </c>
      <c r="AM245" s="232" t="str">
        <f t="shared" si="142"/>
        <v/>
      </c>
      <c r="AN245" s="25" t="str">
        <f>IF(B245 &lt;&gt; "",IF(AND('PRINTABLE (per grading)'!H$16="EXAM", 'PRINTABLE (per grading)'!B$13="Prelim"), IF(ISERROR(SUMIF('Exam (LECTURE ONLY)'!D$20:M$20, "CLO6", 'Exam (LECTURE ONLY)'!D247:M247) / 'Exam (LECTURE ONLY)'!AL$11), "", SUMIF('Exam (LECTURE ONLY)'!D$20:M$20, "CLO6", 'Exam (LECTURE ONLY)'!D247:M247) /'Exam (LECTURE ONLY)'!AL$11),
IF(AND('PRINTABLE (per grading)'!H$16="EXAM", 'PRINTABLE (per grading)'!B$13="Midterm"), IF(ISERROR(SUMIF('Exam (LECTURE ONLY)'!O$20:X$20, "CLO6", 'Exam (LECTURE ONLY)'!O247:X247) / 'Exam (LECTURE ONLY)'!AM$11), "", SUMIF('Exam (LECTURE ONLY)'!O$20:X$20, "CLO6", 'Exam (LECTURE ONLY)'!O247:X247) / 'Exam (LECTURE ONLY)'!AM$11),
IF(AND('PRINTABLE (per grading)'!H$16="EXAM", 'PRINTABLE (per grading)'!B$13="Final"), IF(ISERROR(SUMIF('Exam (LECTURE ONLY)'!Z$20:AI$20, "CLO6", 'Exam (LECTURE ONLY)'!Z247:AI247) / 'Exam (LECTURE ONLY)'!AN$11), "", SUMIF('Exam (LECTURE ONLY)'!Z$20:AI$20, "CLO6", 'Exam (LECTURE ONLY)'!Z247:AI247) / 'Exam (LECTURE ONLY)'!AN$11),
IF(AND('PRINTABLE (per grading)'!H$16="OUTPUT", 'PRINTABLE (per grading)'!B$13="Prelim"), IF(ISERROR(SUMIF(OUTPUT!C$20:M$20, "CLO6", OUTPUT!C247:M247) / OUTPUT!AL$11), "", SUMIF(OUTPUT!C$20:M$20, "CLO6", OUTPUT!C247:M247) / OUTPUT!AL$11),
IF(AND('PRINTABLE (per grading)'!H$16="OUTPUT", 'PRINTABLE (per grading)'!B$13="Midterm"), IF(ISERROR(SUMIF(OUTPUT!O$20:Y$20, "CLO6", OUTPUT!O247:Y247) / OUTPUT!AM$11), "", SUMIF(OUTPUT!O$20:Y$20, "CLO6", OUTPUT!O247:Y247) / OUTPUT!AM$11),
IF(AND('PRINTABLE (per grading)'!H$16="OUTPUT", 'PRINTABLE (per grading)'!B$13="Final"), IF(ISERROR(SUMIF(OUTPUT!AA$20:AI$20, "CLO6", OUTPUT!AA247:AI247) / OUTPUT!AN$11), "", SUMIF(OUTPUT!AA$20:AI$20, "CLO6", OUTPUT!AA247:AI247) / OUTPUT!AN$11),
"")))))),"")</f>
        <v/>
      </c>
      <c r="AO245" s="232" t="str">
        <f t="shared" si="143"/>
        <v/>
      </c>
      <c r="AP245" s="233" t="str">
        <f t="shared" si="144"/>
        <v/>
      </c>
      <c r="AQ245" s="25" t="str">
        <f>IF(B245 &lt;&gt; "", IFERROR(IF(C$16 = "PRELIM", SUMIF('Database (LECTURE-RES-PRAC)'!D$14:AG$14, "CLO7", 'Database (LECTURE-RES-PRAC)'!D242:AG242) / 'Grade computation'!F$10, IF(C$16 = "MIDTERM", SUMIF('Database (LECTURE-RES-PRAC)'!AJ$14:BM$14, "CLO7", 'Database (LECTURE-RES-PRAC)'!AJ242:BM242) / 'Grade computation'!G$10, IF(C$16 = "FINAL", SUMIF('Database (LECTURE-RES-PRAC)'!BP$14:CS$14, "CLO7", 'Database (LECTURE-RES-PRAC)'!BP242:CS242) / 'Grade computation'!H$10,""))),""),"")</f>
        <v/>
      </c>
      <c r="AR245" s="232" t="str">
        <f t="shared" si="145"/>
        <v/>
      </c>
      <c r="AS245" s="25" t="str">
        <f>IF(B245 &lt;&gt; "",IF(AND('PRINTABLE (per grading)'!H$16="EXAM", 'PRINTABLE (per grading)'!B$13="Prelim"), IF(ISERROR(SUMIF('Exam (LECTURE ONLY)'!D$20:M$20, "CLO7", 'Exam (LECTURE ONLY)'!D247:M247) / 'Exam (LECTURE ONLY)'!AL$12), "", SUMIF('Exam (LECTURE ONLY)'!D$20:M$20, "CLO7", 'Exam (LECTURE ONLY)'!D247:M247) /'Exam (LECTURE ONLY)'!AL$12),
IF(AND('PRINTABLE (per grading)'!H$16="EXAM", 'PRINTABLE (per grading)'!B$13="Midterm"), IF(ISERROR(SUMIF('Exam (LECTURE ONLY)'!O$20:X$20, "CLO7", 'Exam (LECTURE ONLY)'!O247:X247) / 'Exam (LECTURE ONLY)'!AM$12), "", SUMIF('Exam (LECTURE ONLY)'!O$20:X$20, "CLO7", 'Exam (LECTURE ONLY)'!O247:X247) / 'Exam (LECTURE ONLY)'!AM$12),
IF(AND('PRINTABLE (per grading)'!H$16="EXAM", 'PRINTABLE (per grading)'!B$13="Final"), IF(ISERROR(SUMIF('Exam (LECTURE ONLY)'!Z$20:AI$20, "CLO7", 'Exam (LECTURE ONLY)'!Z247:AI247) / 'Exam (LECTURE ONLY)'!AN$12), "", SUMIF('Exam (LECTURE ONLY)'!Z$20:AI$20, "CLO7", 'Exam (LECTURE ONLY)'!Z247:AI247) / 'Exam (LECTURE ONLY)'!AN$12),
IF(AND('PRINTABLE (per grading)'!H$16="OUTPUT", 'PRINTABLE (per grading)'!B$13="Prelim"), IF(ISERROR(SUMIF(OUTPUT!C$20:M$20, "CLO7", OUTPUT!C247:M247) / OUTPUT!AL$12), "", SUMIF(OUTPUT!C$20:M$20, "CLO7", OUTPUT!C247:M247) / OUTPUT!AL$12),
IF(AND('PRINTABLE (per grading)'!H$16="OUTPUT", 'PRINTABLE (per grading)'!B$13="Midterm"), IF(ISERROR(SUMIF(OUTPUT!O$20:Y$20, "CLO7", OUTPUT!O247:Y247) / OUTPUT!AM$12), "", SUMIF(OUTPUT!O$20:Y$20, "CLO7", OUTPUT!O247:Y247) / OUTPUT!AM$12),
IF(AND('PRINTABLE (per grading)'!H$16="OUTPUT", 'PRINTABLE (per grading)'!B$13="Final"), IF(ISERROR(SUMIF(OUTPUT!AA$20:AI$20, "CLO7", OUTPUT!AA247:AI247) / OUTPUT!AN$12), "", SUMIF(OUTPUT!AA$20:AI$20, "CLO7", OUTPUT!AA247:AI247) / OUTPUT!AN$12),
"")))))),"")</f>
        <v/>
      </c>
      <c r="AT245" s="232" t="str">
        <f t="shared" si="146"/>
        <v/>
      </c>
      <c r="AU245" s="233" t="str">
        <f t="shared" si="147"/>
        <v/>
      </c>
      <c r="AV245" s="25" t="str">
        <f>IF(B245 &lt;&gt; "", IFERROR(IF(C$16 = "PRELIM", SUMIF('Database (LECTURE-RES-PRAC)'!D$14:AG$14, "CLO8", 'Database (LECTURE-RES-PRAC)'!D242:AG242) / 'Grade computation'!F$11, IF(C$16 = "MIDTERM", SUMIF('Database (LECTURE-RES-PRAC)'!AJ$14:BM$14, "CLO8", 'Database (LECTURE-RES-PRAC)'!AJ242:BM242) / 'Grade computation'!G$11, IF(C$16 = "FINAL", SUMIF('Database (LECTURE-RES-PRAC)'!BP$14:CS$14, "CLO8", 'Database (LECTURE-RES-PRAC)'!BP242:CS242) / 'Grade computation'!H$11,""))),""),"")</f>
        <v/>
      </c>
      <c r="AW245" s="232" t="str">
        <f t="shared" si="148"/>
        <v/>
      </c>
      <c r="AX245" s="25" t="str">
        <f>IF(B245 &lt;&gt; "",IF(AND('PRINTABLE (per grading)'!H$16="EXAM", 'PRINTABLE (per grading)'!B$13="Prelim"), IF(ISERROR(SUMIF('Exam (LECTURE ONLY)'!D$20:M$20, "CLO8", 'Exam (LECTURE ONLY)'!D247:M247) / 'Exam (LECTURE ONLY)'!AL$13), "", SUMIF('Exam (LECTURE ONLY)'!D$20:M$20, "CLO8", 'Exam (LECTURE ONLY)'!D247:M247) /'Exam (LECTURE ONLY)'!AL$13),
IF(AND('PRINTABLE (per grading)'!H$16="EXAM", 'PRINTABLE (per grading)'!B$13="Midterm"), IF(ISERROR(SUMIF('Exam (LECTURE ONLY)'!O$20:X$20, "CLO8", 'Exam (LECTURE ONLY)'!O247:X247) / 'Exam (LECTURE ONLY)'!AM$13), "", SUMIF('Exam (LECTURE ONLY)'!O$20:X$20, "CLO8", 'Exam (LECTURE ONLY)'!O247:X247) / 'Exam (LECTURE ONLY)'!AM$13),
IF(AND('PRINTABLE (per grading)'!H$16="EXAM", 'PRINTABLE (per grading)'!B$13="Final"), IF(ISERROR(SUMIF('Exam (LECTURE ONLY)'!Z$20:AI$20, "CLO8", 'Exam (LECTURE ONLY)'!Z247:AI247) / 'Exam (LECTURE ONLY)'!AN$13), "", SUMIF('Exam (LECTURE ONLY)'!Z$20:AI$20, "CLO8", 'Exam (LECTURE ONLY)'!Z247:AI247) / 'Exam (LECTURE ONLY)'!AN$13),
IF(AND('PRINTABLE (per grading)'!H$16="OUTPUT", 'PRINTABLE (per grading)'!B$13="Prelim"), IF(ISERROR(SUMIF(OUTPUT!C$20:M$20, "CLO8", OUTPUT!C247:M247) / OUTPUT!AL$13), "", SUMIF(OUTPUT!C$20:M$20, "CLO8", OUTPUT!C247:M247) / OUTPUT!AL$13),
IF(AND('PRINTABLE (per grading)'!H$16="OUTPUT", 'PRINTABLE (per grading)'!B$13="Midterm"), IF(ISERROR(SUMIF(OUTPUT!O$20:Y$20, "CLO8", OUTPUT!O247:Y247) / OUTPUT!AM$13), "", SUMIF(OUTPUT!O$20:Y$20, "CLO8", OUTPUT!O247:Y247) / OUTPUT!AM$13),
IF(AND('PRINTABLE (per grading)'!H$16="OUTPUT", 'PRINTABLE (per grading)'!B$13="Final"), IF(ISERROR(SUMIF(OUTPUT!AA$20:AI$20, "CLO8", OUTPUT!AA247:AI247) / OUTPUT!AN$13), "", SUMIF(OUTPUT!AA$20:AI$20, "CLO8", OUTPUT!AA247:AI247) / OUTPUT!AN$13),
"")))))),"")</f>
        <v/>
      </c>
      <c r="AY245" s="232" t="str">
        <f t="shared" si="149"/>
        <v/>
      </c>
      <c r="AZ245" s="233" t="str">
        <f t="shared" si="150"/>
        <v/>
      </c>
      <c r="BA245" s="25" t="str">
        <f>IF(B245 &lt;&gt; "", IFERROR(IF(C$16 = "PRELIM", SUMIF('Database (LECTURE-RES-PRAC)'!D$14:AG$14, "CLO9", 'Database (LECTURE-RES-PRAC)'!D242:AG242) / 'Grade computation'!F$12, IF(C$16 = "MIDTERM", SUMIF('Database (LECTURE-RES-PRAC)'!AJ$14:BM$14, "CLO9", 'Database (LECTURE-RES-PRAC)'!AJ242:BM242) / 'Grade computation'!G$12, IF(C$16 = "FINAL", SUMIF('Database (LECTURE-RES-PRAC)'!BP$14:CS$14, "CLO9", 'Database (LECTURE-RES-PRAC)'!BP242:CS242) / 'Grade computation'!H$12,""))),""),"")</f>
        <v/>
      </c>
      <c r="BB245" s="232" t="str">
        <f t="shared" si="151"/>
        <v/>
      </c>
      <c r="BC245" s="25" t="str">
        <f>IF(B245 &lt;&gt; "",IF(AND('PRINTABLE (per grading)'!H$16="EXAM", 'PRINTABLE (per grading)'!B$13="Prelim"), IF(ISERROR(SUMIF('Exam (LECTURE ONLY)'!D$20:M$20, "CLO9", 'Exam (LECTURE ONLY)'!D247:M247) / 'Exam (LECTURE ONLY)'!AL$14), "", SUMIF('Exam (LECTURE ONLY)'!D$20:M$20, "CLO9", 'Exam (LECTURE ONLY)'!D247:M247) /'Exam (LECTURE ONLY)'!AL$14),
IF(AND('PRINTABLE (per grading)'!H$16="EXAM", 'PRINTABLE (per grading)'!B$13="Midterm"), IF(ISERROR(SUMIF('Exam (LECTURE ONLY)'!O$20:X$20, "CLO9", 'Exam (LECTURE ONLY)'!O247:X247) / 'Exam (LECTURE ONLY)'!AM$14), "", SUMIF('Exam (LECTURE ONLY)'!O$20:X$20, "CLO9", 'Exam (LECTURE ONLY)'!O247:X247) / 'Exam (LECTURE ONLY)'!AM$14),
IF(AND('PRINTABLE (per grading)'!H$16="EXAM", 'PRINTABLE (per grading)'!B$13="Final"), IF(ISERROR(SUMIF('Exam (LECTURE ONLY)'!Z$20:AI$20, "CLO9", 'Exam (LECTURE ONLY)'!Z247:AI247) / 'Exam (LECTURE ONLY)'!AN$14), "", SUMIF('Exam (LECTURE ONLY)'!Z$20:AI$20, "CLO9", 'Exam (LECTURE ONLY)'!Z247:AI247) / 'Exam (LECTURE ONLY)'!AN$14),
IF(AND('PRINTABLE (per grading)'!H$16="OUTPUT", 'PRINTABLE (per grading)'!B$13="Prelim"), IF(ISERROR(SUMIF(OUTPUT!C$20:M$20, "CLO9", OUTPUT!C247:M247) / OUTPUT!AL$14), "", SUMIF(OUTPUT!C$20:M$20, "CLO9", OUTPUT!C247:M247) / OUTPUT!AL$14),
IF(AND('PRINTABLE (per grading)'!H$16="OUTPUT", 'PRINTABLE (per grading)'!B$13="Midterm"), IF(ISERROR(SUMIF(OUTPUT!O$20:Y$20, "CLO9", OUTPUT!O247:Y247) / OUTPUT!AM$14), "", SUMIF(OUTPUT!O$20:Y$20, "CLO9", OUTPUT!O247:Y247) / OUTPUT!AM$14),
IF(AND('PRINTABLE (per grading)'!H$16="OUTPUT", 'PRINTABLE (per grading)'!B$13="Final"), IF(ISERROR(SUMIF(OUTPUT!AA$20:AI$20, "CLO9", OUTPUT!AA247:AI247) / OUTPUT!AN$14), "", SUMIF(OUTPUT!AA$20:AI$20, "CLO9", OUTPUT!AA247:AI247) / OUTPUT!AN$14),
"")))))),"")</f>
        <v/>
      </c>
      <c r="BD245" s="232" t="str">
        <f t="shared" si="152"/>
        <v/>
      </c>
      <c r="BE245" s="233" t="str">
        <f t="shared" si="153"/>
        <v/>
      </c>
      <c r="BF245" s="25" t="str">
        <f>IF(B245 &lt;&gt; "", IFERROR(IF(C$16 = "PRELIM", SUMIF('Database (LECTURE-RES-PRAC)'!D$14:AG$14, "CLO10", 'Database (LECTURE-RES-PRAC)'!D242:AG242) / 'Grade computation'!F$13, IF(C$16 = "MIDTERM", SUMIF('Database (LECTURE-RES-PRAC)'!AJ$14:BM$14, "CLO10", 'Database (LECTURE-RES-PRAC)'!AJ242:BM242) / 'Grade computation'!G$13, IF(C$16 = "FINAL", SUMIF('Database (LECTURE-RES-PRAC)'!BP$14:CS$14, "CLO10", 'Database (LECTURE-RES-PRAC)'!BP242:CS242) / 'Grade computation'!H$13,""))),""),"")</f>
        <v/>
      </c>
      <c r="BG245" s="232" t="str">
        <f t="shared" si="154"/>
        <v/>
      </c>
      <c r="BH245" s="25" t="str">
        <f>IF(B245 &lt;&gt; "",IF(AND('PRINTABLE (per grading)'!H$16="EXAM", 'PRINTABLE (per grading)'!B$13="Prelim"), IF(ISERROR(SUMIF('Exam (LECTURE ONLY)'!D$20:M$20, "CLO10", 'Exam (LECTURE ONLY)'!D247:M247) / 'Exam (LECTURE ONLY)'!AL$15), "", SUMIF('Exam (LECTURE ONLY)'!D$20:M$20, "CLO10", 'Exam (LECTURE ONLY)'!D247:M247) /'Exam (LECTURE ONLY)'!AL$15),
IF(AND('PRINTABLE (per grading)'!H$16="EXAM", 'PRINTABLE (per grading)'!B$13="Midterm"), IF(ISERROR(SUMIF('Exam (LECTURE ONLY)'!O$20:X$20, "CLO10", 'Exam (LECTURE ONLY)'!O247:X247) / 'Exam (LECTURE ONLY)'!AM$15), "", SUMIF('Exam (LECTURE ONLY)'!O$20:X$20, "CLO10", 'Exam (LECTURE ONLY)'!O247:X247) / 'Exam (LECTURE ONLY)'!AM$15),
IF(AND('PRINTABLE (per grading)'!H$16="EXAM", 'PRINTABLE (per grading)'!B$13="Final"), IF(ISERROR(SUMIF('Exam (LECTURE ONLY)'!Z$20:AI$20, "CLO10", 'Exam (LECTURE ONLY)'!Z247:AI247) / 'Exam (LECTURE ONLY)'!AN$15), "", SUMIF('Exam (LECTURE ONLY)'!Z$20:AI$20, "CLO10", 'Exam (LECTURE ONLY)'!Z247:AI247) / 'Exam (LECTURE ONLY)'!AN$15),
IF(AND('PRINTABLE (per grading)'!H$16="OUTPUT", 'PRINTABLE (per grading)'!B$13="Prelim"), IF(ISERROR(SUMIF(OUTPUT!C$20:M$20, "CLO10", OUTPUT!C247:M247) / OUTPUT!AL$15), "", SUMIF(OUTPUT!C$20:M$20, "CLO10", OUTPUT!C247:M247) / OUTPUT!AL$15),
IF(AND('PRINTABLE (per grading)'!H$16="OUTPUT", 'PRINTABLE (per grading)'!B$13="Midterm"), IF(ISERROR(SUMIF(OUTPUT!O$20:Y$20, "CLO10", OUTPUT!O247:Y247) / OUTPUT!AM$15), "", SUMIF(OUTPUT!O$20:Y$20, "CLO10", OUTPUT!O247:Y247) / OUTPUT!AM$15),
IF(AND('PRINTABLE (per grading)'!H$16="OUTPUT", 'PRINTABLE (per grading)'!B$13="Final"), IF(ISERROR(SUMIF(OUTPUT!AA$20:AI$20, "CLO10", OUTPUT!AA247:AI247) / OUTPUT!AN$15), "", SUMIF(OUTPUT!AA$20:AI$20, "CLO10", OUTPUT!AA247:AI247) / OUTPUT!AN$15),
"")))))),"")</f>
        <v/>
      </c>
      <c r="BI245" s="232" t="str">
        <f t="shared" si="155"/>
        <v/>
      </c>
      <c r="BJ245" s="233" t="str">
        <f t="shared" si="156"/>
        <v/>
      </c>
      <c r="BK245" s="2"/>
    </row>
    <row r="246" spans="1:63" ht="20.100000000000001" customHeight="1">
      <c r="A246" s="212" t="str">
        <f>IF(ISBLANK('Database (LECTURE-RES-PRAC)'!A243),"",'Database (LECTURE-RES-PRAC)'!A243)</f>
        <v/>
      </c>
      <c r="B246" s="213" t="str">
        <f>IF(ISBLANK('Database (LECTURE-RES-PRAC)'!B243),"",'Database (LECTURE-RES-PRAC)'!B243)</f>
        <v/>
      </c>
      <c r="C246" s="134" t="str">
        <f>IF(B246&lt;&gt;"",IF(C$16="PRELIM",'Grade computation'!C246, IF(C$16="MIDTERM",'Grade computation'!K246, IF(C$16="FINAL",'Grade computation'!S246,""))),"")</f>
        <v/>
      </c>
      <c r="D246" s="135" t="str">
        <f t="shared" si="1"/>
        <v/>
      </c>
      <c r="E246" s="134" t="str">
        <f>IF(B246&lt;&gt;"", IF(C$16="PRELIM",'Grade computation'!E246, IF(C$16="MIDTERM",'Grade computation'!M246, IF(C$16="FINAL",'Grade computation'!U246,""))),"")</f>
        <v/>
      </c>
      <c r="F246" s="136" t="str">
        <f t="shared" si="2"/>
        <v/>
      </c>
      <c r="G246" s="137" t="str">
        <f t="shared" si="3"/>
        <v/>
      </c>
      <c r="H246" s="207" t="str">
        <f>IF(B246&lt;&gt;"",IF(C$16="PRELIM", 'Grade computation'!H246, IF(C$16="MIDTERM", 'Grade computation'!P246, IF(C$16="FINAL",'Grade computation'!X246, ""))),"")</f>
        <v/>
      </c>
      <c r="I246" s="137" t="str">
        <f t="shared" si="4"/>
        <v/>
      </c>
      <c r="J246" s="139" t="str">
        <f t="shared" si="5"/>
        <v/>
      </c>
      <c r="K246" s="377" t="str">
        <f t="shared" si="6"/>
        <v/>
      </c>
      <c r="L246" s="434"/>
      <c r="M246" s="25" t="str">
        <f>IF(B246 &lt;&gt; "", IFERROR(IF(C$16 = "PRELIM", SUMIF('Database (LECTURE-RES-PRAC)'!D$14:AG$14, "CLO1", 'Database (LECTURE-RES-PRAC)'!D243:AG243) / 'Grade computation'!F$4, IF(C$16 = "MIDTERM", SUMIF('Database (LECTURE-RES-PRAC)'!AJ$14:BM$14, "CLO1", 'Database (LECTURE-RES-PRAC)'!AJ243:BM243) / 'Grade computation'!G$4, IF(C$16 = "FINAL", SUMIF('Database (LECTURE-RES-PRAC)'!BP$14:CS$14, "CLO1", 'Database (LECTURE-RES-PRAC)'!BP243:CS243) / 'Grade computation'!H$4,""))),""),"")</f>
        <v/>
      </c>
      <c r="N246" s="232" t="str">
        <f t="shared" si="127"/>
        <v/>
      </c>
      <c r="O246" s="25" t="str">
        <f>IF(B246 &lt;&gt; "",IF(AND('PRINTABLE (per grading)'!H$16="EXAM", 'PRINTABLE (per grading)'!B$13="Prelim"), IF(ISERROR(SUMIF('Exam (LECTURE ONLY)'!D$20:M$20, "CLO1", 'Exam (LECTURE ONLY)'!D248:M248) / 'Exam (LECTURE ONLY)'!AL$6), "", SUMIF('Exam (LECTURE ONLY)'!D$20:M$20, "CLO1", 'Exam (LECTURE ONLY)'!D248:M248) /'Exam (LECTURE ONLY)'!AL$6),
IF(AND('PRINTABLE (per grading)'!H$16="EXAM", 'PRINTABLE (per grading)'!B$13="Midterm"), IF(ISERROR(SUMIF('Exam (LECTURE ONLY)'!O$20:X$20, "CLO1", 'Exam (LECTURE ONLY)'!O248:X248) / 'Exam (LECTURE ONLY)'!AM$6), "", SUMIF('Exam (LECTURE ONLY)'!O$20:X$20, "CLO1", 'Exam (LECTURE ONLY)'!O248:X248) / 'Exam (LECTURE ONLY)'!AM$6),
IF(AND('PRINTABLE (per grading)'!H$16="EXAM", 'PRINTABLE (per grading)'!B$13="Final"), IF(ISERROR(SUMIF('Exam (LECTURE ONLY)'!Z$20:AI$20, "CLO1", 'Exam (LECTURE ONLY)'!Z248:AI248) / 'Exam (LECTURE ONLY)'!AN$6), "", SUMIF('Exam (LECTURE ONLY)'!Z$20:AI$20, "CLO1", 'Exam (LECTURE ONLY)'!Z248:AI248) / 'Exam (LECTURE ONLY)'!AN$6),
IF(AND('PRINTABLE (per grading)'!H$16="OUTPUT", 'PRINTABLE (per grading)'!B$13="Prelim"), IF(ISERROR(SUMIF(OUTPUT!C$20:M$20, "CLO1", OUTPUT!C248:M248) / OUTPUT!AL$6), "", SUMIF(OUTPUT!C$20:M$20, "CLO1", OUTPUT!C248:M248) / OUTPUT!AL$6),
IF(AND('PRINTABLE (per grading)'!H$16="OUTPUT", 'PRINTABLE (per grading)'!B$13="Midterm"), IF(ISERROR(SUMIF(OUTPUT!O$20:Y$20, "CLO1", OUTPUT!O248:Y248) / OUTPUT!AM$6), "", SUMIF(OUTPUT!O$20:Y$20, "CLO1", OUTPUT!O248:Y248) / OUTPUT!AM$6),
IF(AND('PRINTABLE (per grading)'!H$16="OUTPUT", 'PRINTABLE (per grading)'!B$13="Final"), IF(ISERROR(SUMIF(OUTPUT!AA$20:AI$20, "CLO1", OUTPUT!AA248:AI248) / OUTPUT!AN$6), "", SUMIF(OUTPUT!AA$20:AI$20, "CLO1", OUTPUT!AA248:AI248) / OUTPUT!AN$6),
"")))))),"")</f>
        <v/>
      </c>
      <c r="P246" s="232" t="str">
        <f t="shared" si="128"/>
        <v/>
      </c>
      <c r="Q246" s="233" t="str">
        <f t="shared" si="129"/>
        <v/>
      </c>
      <c r="R246" s="25" t="str">
        <f>IF(B246 &lt;&gt; "", IFERROR(IF(C$16 = "PRELIM", SUMIF('Database (LECTURE-RES-PRAC)'!D$14:AG$14, "CLO2", 'Database (LECTURE-RES-PRAC)'!D243:AG243) / 'Grade computation'!F$5, IF(C$16 = "MIDTERM", SUMIF('Database (LECTURE-RES-PRAC)'!AJ$14:BM$14, "CLO2", 'Database (LECTURE-RES-PRAC)'!AJ243:BM243) / 'Grade computation'!G$5, IF(C$16 = "FINAL", SUMIF('Database (LECTURE-RES-PRAC)'!BP$14:CS$14, "CLO2", 'Database (LECTURE-RES-PRAC)'!BP243:CS243) / 'Grade computation'!H$5,""))),""),"")</f>
        <v/>
      </c>
      <c r="S246" s="232" t="str">
        <f t="shared" si="130"/>
        <v/>
      </c>
      <c r="T246" s="25" t="str">
        <f>IF(B246 &lt;&gt; "",IF(AND('PRINTABLE (per grading)'!H$16="EXAM", 'PRINTABLE (per grading)'!B$13="Prelim"), IF(ISERROR(SUMIF('Exam (LECTURE ONLY)'!D$20:M$20, "CLO2", 'Exam (LECTURE ONLY)'!D248:M248) / 'Exam (LECTURE ONLY)'!AL$7), "", SUMIF('Exam (LECTURE ONLY)'!D$20:M$20, "CLO2", 'Exam (LECTURE ONLY)'!D248:M248) /'Exam (LECTURE ONLY)'!AL$7),
IF(AND('PRINTABLE (per grading)'!H$16="EXAM", 'PRINTABLE (per grading)'!B$13="Midterm"), IF(ISERROR(SUMIF('Exam (LECTURE ONLY)'!O$20:X$20, "CLO2", 'Exam (LECTURE ONLY)'!O248:X248) / 'Exam (LECTURE ONLY)'!AM$7), "", SUMIF('Exam (LECTURE ONLY)'!O$20:X$20, "CLO2", 'Exam (LECTURE ONLY)'!O248:X248) / 'Exam (LECTURE ONLY)'!AM$7),
IF(AND('PRINTABLE (per grading)'!H$16="EXAM", 'PRINTABLE (per grading)'!B$13="Final"), IF(ISERROR(SUMIF('Exam (LECTURE ONLY)'!Z$20:AI$20, "CLO2", 'Exam (LECTURE ONLY)'!Z248:AI248) / 'Exam (LECTURE ONLY)'!AN$7), "", SUMIF('Exam (LECTURE ONLY)'!Z$20:AI$20, "CLO2", 'Exam (LECTURE ONLY)'!Z248:AI248) / 'Exam (LECTURE ONLY)'!AN$7),
IF(AND('PRINTABLE (per grading)'!H$16="OUTPUT", 'PRINTABLE (per grading)'!B$13="Prelim"), IF(ISERROR(SUMIF(OUTPUT!C$20:M$20, "CLO2", OUTPUT!C248:M248) / OUTPUT!AL$7), "", SUMIF(OUTPUT!C$20:M$20, "CLO2", OUTPUT!C248:M248) / OUTPUT!AL$7),
IF(AND('PRINTABLE (per grading)'!H$16="OUTPUT", 'PRINTABLE (per grading)'!B$13="Midterm"), IF(ISERROR(SUMIF(OUTPUT!O$20:Y$20, "CLO2", OUTPUT!O248:Y248) / OUTPUT!AM$7), "", SUMIF(OUTPUT!O$20:Y$20, "CLO2", OUTPUT!O248:Y248) / OUTPUT!AM$7),
IF(AND('PRINTABLE (per grading)'!H$16="OUTPUT", 'PRINTABLE (per grading)'!B$13="Final"), IF(ISERROR(SUMIF(OUTPUT!AA$20:AI$20, "CLO2", OUTPUT!AA248:AI248) / OUTPUT!AN$7), "", SUMIF(OUTPUT!AA$20:AI$20, "CLO2", OUTPUT!AA248:AI248) / OUTPUT!AN$7),
"")))))),"")</f>
        <v/>
      </c>
      <c r="U246" s="232" t="str">
        <f t="shared" si="131"/>
        <v/>
      </c>
      <c r="V246" s="233" t="str">
        <f t="shared" si="132"/>
        <v/>
      </c>
      <c r="W246" s="25" t="str">
        <f>IF(B246 &lt;&gt; "", IFERROR(IF(C$16 = "PRELIM", SUMIF('Database (LECTURE-RES-PRAC)'!D$14:AG$14, "CLO3", 'Database (LECTURE-RES-PRAC)'!D243:AG243) / 'Grade computation'!F$6, IF(C$16 = "MIDTERM", SUMIF('Database (LECTURE-RES-PRAC)'!AJ$14:BM$14, "CLO3", 'Database (LECTURE-RES-PRAC)'!AJ243:BM243) / 'Grade computation'!G$6, IF(C$16 = "FINAL", SUMIF('Database (LECTURE-RES-PRAC)'!BP$14:CS$14, "CLO3", 'Database (LECTURE-RES-PRAC)'!BP243:CS243) / 'Grade computation'!H$6,""))),""),"")</f>
        <v/>
      </c>
      <c r="X246" s="232" t="str">
        <f t="shared" si="133"/>
        <v/>
      </c>
      <c r="Y246" s="25" t="str">
        <f>IF(B246 &lt;&gt; "",IF(AND('PRINTABLE (per grading)'!H$16="EXAM", 'PRINTABLE (per grading)'!B$13="Prelim"), IF(ISERROR(SUMIF('Exam (LECTURE ONLY)'!D$20:M$20, "CLO3", 'Exam (LECTURE ONLY)'!D248:M248) / 'Exam (LECTURE ONLY)'!AL$8), "", SUMIF('Exam (LECTURE ONLY)'!D$20:M$20, "CLO3", 'Exam (LECTURE ONLY)'!D248:M248) /'Exam (LECTURE ONLY)'!AL$8),
IF(AND('PRINTABLE (per grading)'!H$16="EXAM", 'PRINTABLE (per grading)'!B$13="Midterm"), IF(ISERROR(SUMIF('Exam (LECTURE ONLY)'!O$20:X$20, "CLO3", 'Exam (LECTURE ONLY)'!O248:X248) / 'Exam (LECTURE ONLY)'!AM$8), "", SUMIF('Exam (LECTURE ONLY)'!O$20:X$20, "CLO3", 'Exam (LECTURE ONLY)'!O248:X248) / 'Exam (LECTURE ONLY)'!AM$8),
IF(AND('PRINTABLE (per grading)'!H$16="EXAM", 'PRINTABLE (per grading)'!B$13="Final"), IF(ISERROR(SUMIF('Exam (LECTURE ONLY)'!Z$20:AI$20, "CLO3", 'Exam (LECTURE ONLY)'!Z248:AI248) / 'Exam (LECTURE ONLY)'!AN$8), "", SUMIF('Exam (LECTURE ONLY)'!Z$20:AI$20, "CLO3", 'Exam (LECTURE ONLY)'!Z248:AI248) / 'Exam (LECTURE ONLY)'!AN$8),
IF(AND('PRINTABLE (per grading)'!H$16="OUTPUT", 'PRINTABLE (per grading)'!B$13="Prelim"), IF(ISERROR(SUMIF(OUTPUT!C$20:M$20, "CLO3", OUTPUT!C248:M248) / OUTPUT!AL$8), "", SUMIF(OUTPUT!C$20:M$20, "CLO3", OUTPUT!C248:M248) / OUTPUT!AL$8),
IF(AND('PRINTABLE (per grading)'!H$16="OUTPUT", 'PRINTABLE (per grading)'!B$13="Midterm"), IF(ISERROR(SUMIF(OUTPUT!O$20:Y$20, "CLO3", OUTPUT!O248:Y248) / OUTPUT!AM$8), "", SUMIF(OUTPUT!O$20:Y$20, "CLO3", OUTPUT!O248:Y248) / OUTPUT!AM$8),
IF(AND('PRINTABLE (per grading)'!H$16="OUTPUT", 'PRINTABLE (per grading)'!B$13="Final"), IF(ISERROR(SUMIF(OUTPUT!AA$20:AI$20, "CLO3", OUTPUT!AA248:AI248) / OUTPUT!AN$8), "", SUMIF(OUTPUT!AA$20:AI$20, "CLO3", OUTPUT!AA248:AI248) / OUTPUT!AN$8),
"" )))))),"")</f>
        <v/>
      </c>
      <c r="Z246" s="232" t="str">
        <f t="shared" si="134"/>
        <v/>
      </c>
      <c r="AA246" s="233" t="str">
        <f t="shared" si="135"/>
        <v/>
      </c>
      <c r="AB246" s="25" t="str">
        <f>IF(B246 &lt;&gt; "", IFERROR(IF(C$16 = "PRELIM", SUMIF('Database (LECTURE-RES-PRAC)'!D$14:AG$14, "CLO4", 'Database (LECTURE-RES-PRAC)'!D243:AG243) / 'Grade computation'!F$7, IF(C$16 = "MIDTERM", SUMIF('Database (LECTURE-RES-PRAC)'!AJ$14:BM$14, "CLO4", 'Database (LECTURE-RES-PRAC)'!AJ243:BM243) / 'Grade computation'!G$7, IF(C$16 = "FINAL", SUMIF('Database (LECTURE-RES-PRAC)'!BP$14:CS$14, "CLO4", 'Database (LECTURE-RES-PRAC)'!BP243:CS243) / 'Grade computation'!H$7,""))),""),"")</f>
        <v/>
      </c>
      <c r="AC246" s="232" t="str">
        <f t="shared" si="136"/>
        <v/>
      </c>
      <c r="AD246" s="25" t="str">
        <f>IF(B246 &lt;&gt; "",IF(AND('PRINTABLE (per grading)'!H$16="EXAM", 'PRINTABLE (per grading)'!B$13="Prelim"), IF(ISERROR(SUMIF('Exam (LECTURE ONLY)'!D$20:M$20, "CLO4", 'Exam (LECTURE ONLY)'!D248:M248) / 'Exam (LECTURE ONLY)'!AL$9), "", SUMIF('Exam (LECTURE ONLY)'!D$20:M$20, "CLO4", 'Exam (LECTURE ONLY)'!D248:M248) /'Exam (LECTURE ONLY)'!AL$9),
IF(AND('PRINTABLE (per grading)'!H$16="EXAM", 'PRINTABLE (per grading)'!B$13="Midterm"), IF(ISERROR(SUMIF('Exam (LECTURE ONLY)'!O$20:X$20, "CLO4", 'Exam (LECTURE ONLY)'!O248:X248) / 'Exam (LECTURE ONLY)'!AM$9), "", SUMIF('Exam (LECTURE ONLY)'!O$20:X$20, "CLO4", 'Exam (LECTURE ONLY)'!O248:X248) / 'Exam (LECTURE ONLY)'!AM$9),
IF(AND('PRINTABLE (per grading)'!H$16="EXAM", 'PRINTABLE (per grading)'!B$13="Final"), IF(ISERROR(SUMIF('Exam (LECTURE ONLY)'!Z$20:AI$20, "CLO4", 'Exam (LECTURE ONLY)'!Z248:AI248) / 'Exam (LECTURE ONLY)'!AN$9), "", SUMIF('Exam (LECTURE ONLY)'!Z$20:AI$20, "CLO4", 'Exam (LECTURE ONLY)'!Z248:AI248) / 'Exam (LECTURE ONLY)'!AN$9),
IF(AND('PRINTABLE (per grading)'!H$16="OUTPUT", 'PRINTABLE (per grading)'!B$13="Prelim"), IF(ISERROR(SUMIF(OUTPUT!C$20:M$20, "CLO4", OUTPUT!C248:M248) / OUTPUT!AL$9), "", SUMIF(OUTPUT!C$20:M$20, "CLO4", OUTPUT!C248:M248) / OUTPUT!AL$9),
IF(AND('PRINTABLE (per grading)'!H$16="OUTPUT", 'PRINTABLE (per grading)'!B$13="Midterm"), IF(ISERROR(SUMIF(OUTPUT!O$20:Y$20, "CLO4", OUTPUT!O248:Y248) / OUTPUT!AM$9), "", SUMIF(OUTPUT!O$20:Y$20, "CLO4", OUTPUT!O248:Y248) / OUTPUT!AM$9),
IF(AND('PRINTABLE (per grading)'!H$16="OUTPUT", 'PRINTABLE (per grading)'!B$13="Final"), IF(ISERROR(SUMIF(OUTPUT!AA$20:AI$20, "CLO4", OUTPUT!AA248:AI248) / OUTPUT!AN$9), "", SUMIF(OUTPUT!AA$20:AI$20, "CLO4", OUTPUT!AA248:AI248) / OUTPUT!AN$9),
"")))))),"")</f>
        <v/>
      </c>
      <c r="AE246" s="232" t="str">
        <f t="shared" si="137"/>
        <v/>
      </c>
      <c r="AF246" s="233" t="str">
        <f t="shared" si="138"/>
        <v/>
      </c>
      <c r="AG246" s="25" t="str">
        <f>IF(B246 &lt;&gt; "", IFERROR(IF(C$16 = "PRELIM", SUMIF('Database (LECTURE-RES-PRAC)'!D$14:AG$14, "CLO5", 'Database (LECTURE-RES-PRAC)'!D243:AG243) / 'Grade computation'!F$8, IF(C$16 = "MIDTERM", SUMIF('Database (LECTURE-RES-PRAC)'!AJ$14:BM$14, "CLO5", 'Database (LECTURE-RES-PRAC)'!AJ243:BM243) / 'Grade computation'!G$8, IF(C$16 = "FINAL", SUMIF('Database (LECTURE-RES-PRAC)'!BP$14:CS$14, "CLO5", 'Database (LECTURE-RES-PRAC)'!BP243:CS243) / 'Grade computation'!H$8,""))),""),"")</f>
        <v/>
      </c>
      <c r="AH246" s="232" t="str">
        <f t="shared" si="139"/>
        <v/>
      </c>
      <c r="AI246" s="25" t="str">
        <f>IF(B246 &lt;&gt; "",IF(AND('PRINTABLE (per grading)'!H$16="EXAM", 'PRINTABLE (per grading)'!B$13="Prelim"), IF(ISERROR(SUMIF('Exam (LECTURE ONLY)'!D$20:M$20, "CLO5", 'Exam (LECTURE ONLY)'!D248:M248) / 'Exam (LECTURE ONLY)'!AL$10), "", SUMIF('Exam (LECTURE ONLY)'!D$20:M$20, "CLO5", 'Exam (LECTURE ONLY)'!D248:M248) /'Exam (LECTURE ONLY)'!AL$10),
IF(AND('PRINTABLE (per grading)'!H$16="EXAM", 'PRINTABLE (per grading)'!B$13="Midterm"), IF(ISERROR(SUMIF('Exam (LECTURE ONLY)'!O$20:X$20, "CLO5", 'Exam (LECTURE ONLY)'!O248:X248) / 'Exam (LECTURE ONLY)'!AM$10), "", SUMIF('Exam (LECTURE ONLY)'!O$20:X$20, "CLO5", 'Exam (LECTURE ONLY)'!O248:X248) / 'Exam (LECTURE ONLY)'!AM$10),
IF(AND('PRINTABLE (per grading)'!H$16="EXAM", 'PRINTABLE (per grading)'!B$13="Final"), IF(ISERROR(SUMIF('Exam (LECTURE ONLY)'!Z$20:AI$20, "CLO5", 'Exam (LECTURE ONLY)'!Z248:AI248) / 'Exam (LECTURE ONLY)'!AN$10), "", SUMIF('Exam (LECTURE ONLY)'!Z$20:AI$20, "CLO5", 'Exam (LECTURE ONLY)'!Z248:AI248) / 'Exam (LECTURE ONLY)'!AN$10),
IF(AND('PRINTABLE (per grading)'!H$16="OUTPUT", 'PRINTABLE (per grading)'!B$13="Prelim"), IF(ISERROR(SUMIF(OUTPUT!C$20:M$20, "CLO5", OUTPUT!C248:M248) / OUTPUT!AL$10), "", SUMIF(OUTPUT!C$20:M$20, "CLO5", OUTPUT!C248:M248) / OUTPUT!AL$10),
IF(AND('PRINTABLE (per grading)'!H$16="OUTPUT", 'PRINTABLE (per grading)'!B$13="Midterm"), IF(ISERROR(SUMIF(OUTPUT!O$20:Y$20, "CLO5", OUTPUT!O248:Y248) / OUTPUT!AM$10), "", SUMIF(OUTPUT!O$20:Y$20, "CLO5", OUTPUT!O248:Y248) / OUTPUT!AM$10),
IF(AND('PRINTABLE (per grading)'!H$16="OUTPUT", 'PRINTABLE (per grading)'!B$13="Final"), IF(ISERROR(SUMIF(OUTPUT!AA$20:AI$20, "CLO5", OUTPUT!AA248:AI248) / OUTPUT!AN$10), "", SUMIF(OUTPUT!AA$20:AI$20, "CLO5", OUTPUT!AA248:AI248) / OUTPUT!AN$10),
"")))))),"")</f>
        <v/>
      </c>
      <c r="AJ246" s="232" t="str">
        <f t="shared" si="140"/>
        <v/>
      </c>
      <c r="AK246" s="233" t="str">
        <f t="shared" si="141"/>
        <v/>
      </c>
      <c r="AL246" s="25" t="str">
        <f>IF(B246 &lt;&gt; "", IFERROR(IF(C$16 = "PRELIM", SUMIF('Database (LECTURE-RES-PRAC)'!D$14:AG$14, "CLO6", 'Database (LECTURE-RES-PRAC)'!D243:AG243) / 'Grade computation'!F$9, IF(C$16 = "MIDTERM", SUMIF('Database (LECTURE-RES-PRAC)'!AJ$14:BM$14, "CLO6", 'Database (LECTURE-RES-PRAC)'!AJ243:BM243) / 'Grade computation'!G$9, IF(C$16 = "FINAL", SUMIF('Database (LECTURE-RES-PRAC)'!BP$14:CS$14, "CLO6", 'Database (LECTURE-RES-PRAC)'!BP243:CS243) / 'Grade computation'!H$9,""))),""),"")</f>
        <v/>
      </c>
      <c r="AM246" s="232" t="str">
        <f t="shared" si="142"/>
        <v/>
      </c>
      <c r="AN246" s="25" t="str">
        <f>IF(B246 &lt;&gt; "",IF(AND('PRINTABLE (per grading)'!H$16="EXAM", 'PRINTABLE (per grading)'!B$13="Prelim"), IF(ISERROR(SUMIF('Exam (LECTURE ONLY)'!D$20:M$20, "CLO6", 'Exam (LECTURE ONLY)'!D248:M248) / 'Exam (LECTURE ONLY)'!AL$11), "", SUMIF('Exam (LECTURE ONLY)'!D$20:M$20, "CLO6", 'Exam (LECTURE ONLY)'!D248:M248) /'Exam (LECTURE ONLY)'!AL$11),
IF(AND('PRINTABLE (per grading)'!H$16="EXAM", 'PRINTABLE (per grading)'!B$13="Midterm"), IF(ISERROR(SUMIF('Exam (LECTURE ONLY)'!O$20:X$20, "CLO6", 'Exam (LECTURE ONLY)'!O248:X248) / 'Exam (LECTURE ONLY)'!AM$11), "", SUMIF('Exam (LECTURE ONLY)'!O$20:X$20, "CLO6", 'Exam (LECTURE ONLY)'!O248:X248) / 'Exam (LECTURE ONLY)'!AM$11),
IF(AND('PRINTABLE (per grading)'!H$16="EXAM", 'PRINTABLE (per grading)'!B$13="Final"), IF(ISERROR(SUMIF('Exam (LECTURE ONLY)'!Z$20:AI$20, "CLO6", 'Exam (LECTURE ONLY)'!Z248:AI248) / 'Exam (LECTURE ONLY)'!AN$11), "", SUMIF('Exam (LECTURE ONLY)'!Z$20:AI$20, "CLO6", 'Exam (LECTURE ONLY)'!Z248:AI248) / 'Exam (LECTURE ONLY)'!AN$11),
IF(AND('PRINTABLE (per grading)'!H$16="OUTPUT", 'PRINTABLE (per grading)'!B$13="Prelim"), IF(ISERROR(SUMIF(OUTPUT!C$20:M$20, "CLO6", OUTPUT!C248:M248) / OUTPUT!AL$11), "", SUMIF(OUTPUT!C$20:M$20, "CLO6", OUTPUT!C248:M248) / OUTPUT!AL$11),
IF(AND('PRINTABLE (per grading)'!H$16="OUTPUT", 'PRINTABLE (per grading)'!B$13="Midterm"), IF(ISERROR(SUMIF(OUTPUT!O$20:Y$20, "CLO6", OUTPUT!O248:Y248) / OUTPUT!AM$11), "", SUMIF(OUTPUT!O$20:Y$20, "CLO6", OUTPUT!O248:Y248) / OUTPUT!AM$11),
IF(AND('PRINTABLE (per grading)'!H$16="OUTPUT", 'PRINTABLE (per grading)'!B$13="Final"), IF(ISERROR(SUMIF(OUTPUT!AA$20:AI$20, "CLO6", OUTPUT!AA248:AI248) / OUTPUT!AN$11), "", SUMIF(OUTPUT!AA$20:AI$20, "CLO6", OUTPUT!AA248:AI248) / OUTPUT!AN$11),
"")))))),"")</f>
        <v/>
      </c>
      <c r="AO246" s="232" t="str">
        <f t="shared" si="143"/>
        <v/>
      </c>
      <c r="AP246" s="233" t="str">
        <f t="shared" si="144"/>
        <v/>
      </c>
      <c r="AQ246" s="25" t="str">
        <f>IF(B246 &lt;&gt; "", IFERROR(IF(C$16 = "PRELIM", SUMIF('Database (LECTURE-RES-PRAC)'!D$14:AG$14, "CLO7", 'Database (LECTURE-RES-PRAC)'!D243:AG243) / 'Grade computation'!F$10, IF(C$16 = "MIDTERM", SUMIF('Database (LECTURE-RES-PRAC)'!AJ$14:BM$14, "CLO7", 'Database (LECTURE-RES-PRAC)'!AJ243:BM243) / 'Grade computation'!G$10, IF(C$16 = "FINAL", SUMIF('Database (LECTURE-RES-PRAC)'!BP$14:CS$14, "CLO7", 'Database (LECTURE-RES-PRAC)'!BP243:CS243) / 'Grade computation'!H$10,""))),""),"")</f>
        <v/>
      </c>
      <c r="AR246" s="232" t="str">
        <f t="shared" si="145"/>
        <v/>
      </c>
      <c r="AS246" s="25" t="str">
        <f>IF(B246 &lt;&gt; "",IF(AND('PRINTABLE (per grading)'!H$16="EXAM", 'PRINTABLE (per grading)'!B$13="Prelim"), IF(ISERROR(SUMIF('Exam (LECTURE ONLY)'!D$20:M$20, "CLO7", 'Exam (LECTURE ONLY)'!D248:M248) / 'Exam (LECTURE ONLY)'!AL$12), "", SUMIF('Exam (LECTURE ONLY)'!D$20:M$20, "CLO7", 'Exam (LECTURE ONLY)'!D248:M248) /'Exam (LECTURE ONLY)'!AL$12),
IF(AND('PRINTABLE (per grading)'!H$16="EXAM", 'PRINTABLE (per grading)'!B$13="Midterm"), IF(ISERROR(SUMIF('Exam (LECTURE ONLY)'!O$20:X$20, "CLO7", 'Exam (LECTURE ONLY)'!O248:X248) / 'Exam (LECTURE ONLY)'!AM$12), "", SUMIF('Exam (LECTURE ONLY)'!O$20:X$20, "CLO7", 'Exam (LECTURE ONLY)'!O248:X248) / 'Exam (LECTURE ONLY)'!AM$12),
IF(AND('PRINTABLE (per grading)'!H$16="EXAM", 'PRINTABLE (per grading)'!B$13="Final"), IF(ISERROR(SUMIF('Exam (LECTURE ONLY)'!Z$20:AI$20, "CLO7", 'Exam (LECTURE ONLY)'!Z248:AI248) / 'Exam (LECTURE ONLY)'!AN$12), "", SUMIF('Exam (LECTURE ONLY)'!Z$20:AI$20, "CLO7", 'Exam (LECTURE ONLY)'!Z248:AI248) / 'Exam (LECTURE ONLY)'!AN$12),
IF(AND('PRINTABLE (per grading)'!H$16="OUTPUT", 'PRINTABLE (per grading)'!B$13="Prelim"), IF(ISERROR(SUMIF(OUTPUT!C$20:M$20, "CLO7", OUTPUT!C248:M248) / OUTPUT!AL$12), "", SUMIF(OUTPUT!C$20:M$20, "CLO7", OUTPUT!C248:M248) / OUTPUT!AL$12),
IF(AND('PRINTABLE (per grading)'!H$16="OUTPUT", 'PRINTABLE (per grading)'!B$13="Midterm"), IF(ISERROR(SUMIF(OUTPUT!O$20:Y$20, "CLO7", OUTPUT!O248:Y248) / OUTPUT!AM$12), "", SUMIF(OUTPUT!O$20:Y$20, "CLO7", OUTPUT!O248:Y248) / OUTPUT!AM$12),
IF(AND('PRINTABLE (per grading)'!H$16="OUTPUT", 'PRINTABLE (per grading)'!B$13="Final"), IF(ISERROR(SUMIF(OUTPUT!AA$20:AI$20, "CLO7", OUTPUT!AA248:AI248) / OUTPUT!AN$12), "", SUMIF(OUTPUT!AA$20:AI$20, "CLO7", OUTPUT!AA248:AI248) / OUTPUT!AN$12),
"")))))),"")</f>
        <v/>
      </c>
      <c r="AT246" s="232" t="str">
        <f t="shared" si="146"/>
        <v/>
      </c>
      <c r="AU246" s="233" t="str">
        <f t="shared" si="147"/>
        <v/>
      </c>
      <c r="AV246" s="25" t="str">
        <f>IF(B246 &lt;&gt; "", IFERROR(IF(C$16 = "PRELIM", SUMIF('Database (LECTURE-RES-PRAC)'!D$14:AG$14, "CLO8", 'Database (LECTURE-RES-PRAC)'!D243:AG243) / 'Grade computation'!F$11, IF(C$16 = "MIDTERM", SUMIF('Database (LECTURE-RES-PRAC)'!AJ$14:BM$14, "CLO8", 'Database (LECTURE-RES-PRAC)'!AJ243:BM243) / 'Grade computation'!G$11, IF(C$16 = "FINAL", SUMIF('Database (LECTURE-RES-PRAC)'!BP$14:CS$14, "CLO8", 'Database (LECTURE-RES-PRAC)'!BP243:CS243) / 'Grade computation'!H$11,""))),""),"")</f>
        <v/>
      </c>
      <c r="AW246" s="232" t="str">
        <f t="shared" si="148"/>
        <v/>
      </c>
      <c r="AX246" s="25" t="str">
        <f>IF(B246 &lt;&gt; "",IF(AND('PRINTABLE (per grading)'!H$16="EXAM", 'PRINTABLE (per grading)'!B$13="Prelim"), IF(ISERROR(SUMIF('Exam (LECTURE ONLY)'!D$20:M$20, "CLO8", 'Exam (LECTURE ONLY)'!D248:M248) / 'Exam (LECTURE ONLY)'!AL$13), "", SUMIF('Exam (LECTURE ONLY)'!D$20:M$20, "CLO8", 'Exam (LECTURE ONLY)'!D248:M248) /'Exam (LECTURE ONLY)'!AL$13),
IF(AND('PRINTABLE (per grading)'!H$16="EXAM", 'PRINTABLE (per grading)'!B$13="Midterm"), IF(ISERROR(SUMIF('Exam (LECTURE ONLY)'!O$20:X$20, "CLO8", 'Exam (LECTURE ONLY)'!O248:X248) / 'Exam (LECTURE ONLY)'!AM$13), "", SUMIF('Exam (LECTURE ONLY)'!O$20:X$20, "CLO8", 'Exam (LECTURE ONLY)'!O248:X248) / 'Exam (LECTURE ONLY)'!AM$13),
IF(AND('PRINTABLE (per grading)'!H$16="EXAM", 'PRINTABLE (per grading)'!B$13="Final"), IF(ISERROR(SUMIF('Exam (LECTURE ONLY)'!Z$20:AI$20, "CLO8", 'Exam (LECTURE ONLY)'!Z248:AI248) / 'Exam (LECTURE ONLY)'!AN$13), "", SUMIF('Exam (LECTURE ONLY)'!Z$20:AI$20, "CLO8", 'Exam (LECTURE ONLY)'!Z248:AI248) / 'Exam (LECTURE ONLY)'!AN$13),
IF(AND('PRINTABLE (per grading)'!H$16="OUTPUT", 'PRINTABLE (per grading)'!B$13="Prelim"), IF(ISERROR(SUMIF(OUTPUT!C$20:M$20, "CLO8", OUTPUT!C248:M248) / OUTPUT!AL$13), "", SUMIF(OUTPUT!C$20:M$20, "CLO8", OUTPUT!C248:M248) / OUTPUT!AL$13),
IF(AND('PRINTABLE (per grading)'!H$16="OUTPUT", 'PRINTABLE (per grading)'!B$13="Midterm"), IF(ISERROR(SUMIF(OUTPUT!O$20:Y$20, "CLO8", OUTPUT!O248:Y248) / OUTPUT!AM$13), "", SUMIF(OUTPUT!O$20:Y$20, "CLO8", OUTPUT!O248:Y248) / OUTPUT!AM$13),
IF(AND('PRINTABLE (per grading)'!H$16="OUTPUT", 'PRINTABLE (per grading)'!B$13="Final"), IF(ISERROR(SUMIF(OUTPUT!AA$20:AI$20, "CLO8", OUTPUT!AA248:AI248) / OUTPUT!AN$13), "", SUMIF(OUTPUT!AA$20:AI$20, "CLO8", OUTPUT!AA248:AI248) / OUTPUT!AN$13),
"")))))),"")</f>
        <v/>
      </c>
      <c r="AY246" s="232" t="str">
        <f t="shared" si="149"/>
        <v/>
      </c>
      <c r="AZ246" s="233" t="str">
        <f t="shared" si="150"/>
        <v/>
      </c>
      <c r="BA246" s="25" t="str">
        <f>IF(B246 &lt;&gt; "", IFERROR(IF(C$16 = "PRELIM", SUMIF('Database (LECTURE-RES-PRAC)'!D$14:AG$14, "CLO9", 'Database (LECTURE-RES-PRAC)'!D243:AG243) / 'Grade computation'!F$12, IF(C$16 = "MIDTERM", SUMIF('Database (LECTURE-RES-PRAC)'!AJ$14:BM$14, "CLO9", 'Database (LECTURE-RES-PRAC)'!AJ243:BM243) / 'Grade computation'!G$12, IF(C$16 = "FINAL", SUMIF('Database (LECTURE-RES-PRAC)'!BP$14:CS$14, "CLO9", 'Database (LECTURE-RES-PRAC)'!BP243:CS243) / 'Grade computation'!H$12,""))),""),"")</f>
        <v/>
      </c>
      <c r="BB246" s="232" t="str">
        <f t="shared" si="151"/>
        <v/>
      </c>
      <c r="BC246" s="25" t="str">
        <f>IF(B246 &lt;&gt; "",IF(AND('PRINTABLE (per grading)'!H$16="EXAM", 'PRINTABLE (per grading)'!B$13="Prelim"), IF(ISERROR(SUMIF('Exam (LECTURE ONLY)'!D$20:M$20, "CLO9", 'Exam (LECTURE ONLY)'!D248:M248) / 'Exam (LECTURE ONLY)'!AL$14), "", SUMIF('Exam (LECTURE ONLY)'!D$20:M$20, "CLO9", 'Exam (LECTURE ONLY)'!D248:M248) /'Exam (LECTURE ONLY)'!AL$14),
IF(AND('PRINTABLE (per grading)'!H$16="EXAM", 'PRINTABLE (per grading)'!B$13="Midterm"), IF(ISERROR(SUMIF('Exam (LECTURE ONLY)'!O$20:X$20, "CLO9", 'Exam (LECTURE ONLY)'!O248:X248) / 'Exam (LECTURE ONLY)'!AM$14), "", SUMIF('Exam (LECTURE ONLY)'!O$20:X$20, "CLO9", 'Exam (LECTURE ONLY)'!O248:X248) / 'Exam (LECTURE ONLY)'!AM$14),
IF(AND('PRINTABLE (per grading)'!H$16="EXAM", 'PRINTABLE (per grading)'!B$13="Final"), IF(ISERROR(SUMIF('Exam (LECTURE ONLY)'!Z$20:AI$20, "CLO9", 'Exam (LECTURE ONLY)'!Z248:AI248) / 'Exam (LECTURE ONLY)'!AN$14), "", SUMIF('Exam (LECTURE ONLY)'!Z$20:AI$20, "CLO9", 'Exam (LECTURE ONLY)'!Z248:AI248) / 'Exam (LECTURE ONLY)'!AN$14),
IF(AND('PRINTABLE (per grading)'!H$16="OUTPUT", 'PRINTABLE (per grading)'!B$13="Prelim"), IF(ISERROR(SUMIF(OUTPUT!C$20:M$20, "CLO9", OUTPUT!C248:M248) / OUTPUT!AL$14), "", SUMIF(OUTPUT!C$20:M$20, "CLO9", OUTPUT!C248:M248) / OUTPUT!AL$14),
IF(AND('PRINTABLE (per grading)'!H$16="OUTPUT", 'PRINTABLE (per grading)'!B$13="Midterm"), IF(ISERROR(SUMIF(OUTPUT!O$20:Y$20, "CLO9", OUTPUT!O248:Y248) / OUTPUT!AM$14), "", SUMIF(OUTPUT!O$20:Y$20, "CLO9", OUTPUT!O248:Y248) / OUTPUT!AM$14),
IF(AND('PRINTABLE (per grading)'!H$16="OUTPUT", 'PRINTABLE (per grading)'!B$13="Final"), IF(ISERROR(SUMIF(OUTPUT!AA$20:AI$20, "CLO9", OUTPUT!AA248:AI248) / OUTPUT!AN$14), "", SUMIF(OUTPUT!AA$20:AI$20, "CLO9", OUTPUT!AA248:AI248) / OUTPUT!AN$14),
"")))))),"")</f>
        <v/>
      </c>
      <c r="BD246" s="232" t="str">
        <f t="shared" si="152"/>
        <v/>
      </c>
      <c r="BE246" s="233" t="str">
        <f t="shared" si="153"/>
        <v/>
      </c>
      <c r="BF246" s="25" t="str">
        <f>IF(B246 &lt;&gt; "", IFERROR(IF(C$16 = "PRELIM", SUMIF('Database (LECTURE-RES-PRAC)'!D$14:AG$14, "CLO10", 'Database (LECTURE-RES-PRAC)'!D243:AG243) / 'Grade computation'!F$13, IF(C$16 = "MIDTERM", SUMIF('Database (LECTURE-RES-PRAC)'!AJ$14:BM$14, "CLO10", 'Database (LECTURE-RES-PRAC)'!AJ243:BM243) / 'Grade computation'!G$13, IF(C$16 = "FINAL", SUMIF('Database (LECTURE-RES-PRAC)'!BP$14:CS$14, "CLO10", 'Database (LECTURE-RES-PRAC)'!BP243:CS243) / 'Grade computation'!H$13,""))),""),"")</f>
        <v/>
      </c>
      <c r="BG246" s="232" t="str">
        <f t="shared" si="154"/>
        <v/>
      </c>
      <c r="BH246" s="25" t="str">
        <f>IF(B246 &lt;&gt; "",IF(AND('PRINTABLE (per grading)'!H$16="EXAM", 'PRINTABLE (per grading)'!B$13="Prelim"), IF(ISERROR(SUMIF('Exam (LECTURE ONLY)'!D$20:M$20, "CLO10", 'Exam (LECTURE ONLY)'!D248:M248) / 'Exam (LECTURE ONLY)'!AL$15), "", SUMIF('Exam (LECTURE ONLY)'!D$20:M$20, "CLO10", 'Exam (LECTURE ONLY)'!D248:M248) /'Exam (LECTURE ONLY)'!AL$15),
IF(AND('PRINTABLE (per grading)'!H$16="EXAM", 'PRINTABLE (per grading)'!B$13="Midterm"), IF(ISERROR(SUMIF('Exam (LECTURE ONLY)'!O$20:X$20, "CLO10", 'Exam (LECTURE ONLY)'!O248:X248) / 'Exam (LECTURE ONLY)'!AM$15), "", SUMIF('Exam (LECTURE ONLY)'!O$20:X$20, "CLO10", 'Exam (LECTURE ONLY)'!O248:X248) / 'Exam (LECTURE ONLY)'!AM$15),
IF(AND('PRINTABLE (per grading)'!H$16="EXAM", 'PRINTABLE (per grading)'!B$13="Final"), IF(ISERROR(SUMIF('Exam (LECTURE ONLY)'!Z$20:AI$20, "CLO10", 'Exam (LECTURE ONLY)'!Z248:AI248) / 'Exam (LECTURE ONLY)'!AN$15), "", SUMIF('Exam (LECTURE ONLY)'!Z$20:AI$20, "CLO10", 'Exam (LECTURE ONLY)'!Z248:AI248) / 'Exam (LECTURE ONLY)'!AN$15),
IF(AND('PRINTABLE (per grading)'!H$16="OUTPUT", 'PRINTABLE (per grading)'!B$13="Prelim"), IF(ISERROR(SUMIF(OUTPUT!C$20:M$20, "CLO10", OUTPUT!C248:M248) / OUTPUT!AL$15), "", SUMIF(OUTPUT!C$20:M$20, "CLO10", OUTPUT!C248:M248) / OUTPUT!AL$15),
IF(AND('PRINTABLE (per grading)'!H$16="OUTPUT", 'PRINTABLE (per grading)'!B$13="Midterm"), IF(ISERROR(SUMIF(OUTPUT!O$20:Y$20, "CLO10", OUTPUT!O248:Y248) / OUTPUT!AM$15), "", SUMIF(OUTPUT!O$20:Y$20, "CLO10", OUTPUT!O248:Y248) / OUTPUT!AM$15),
IF(AND('PRINTABLE (per grading)'!H$16="OUTPUT", 'PRINTABLE (per grading)'!B$13="Final"), IF(ISERROR(SUMIF(OUTPUT!AA$20:AI$20, "CLO10", OUTPUT!AA248:AI248) / OUTPUT!AN$15), "", SUMIF(OUTPUT!AA$20:AI$20, "CLO10", OUTPUT!AA248:AI248) / OUTPUT!AN$15),
"")))))),"")</f>
        <v/>
      </c>
      <c r="BI246" s="232" t="str">
        <f t="shared" si="155"/>
        <v/>
      </c>
      <c r="BJ246" s="233" t="str">
        <f t="shared" si="156"/>
        <v/>
      </c>
      <c r="BK246" s="2"/>
    </row>
    <row r="247" spans="1:63" ht="20.100000000000001" customHeight="1">
      <c r="A247" s="118" t="str">
        <f>IF(ISBLANK('Database (LECTURE-RES-PRAC)'!A244),"",'Database (LECTURE-RES-PRAC)'!A244)</f>
        <v/>
      </c>
      <c r="B247" s="119" t="str">
        <f>IF(ISBLANK('Database (LECTURE-RES-PRAC)'!B244),"",'Database (LECTURE-RES-PRAC)'!B244)</f>
        <v/>
      </c>
      <c r="C247" s="134" t="str">
        <f>IF(B247&lt;&gt;"",IF(C$16="PRELIM",'Grade computation'!C247, IF(C$16="MIDTERM",'Grade computation'!K247, IF(C$16="FINAL",'Grade computation'!S247,""))),"")</f>
        <v/>
      </c>
      <c r="D247" s="135" t="str">
        <f t="shared" si="1"/>
        <v/>
      </c>
      <c r="E247" s="134" t="str">
        <f>IF(B247&lt;&gt;"", IF(C$16="PRELIM",'Grade computation'!E247, IF(C$16="MIDTERM",'Grade computation'!M247, IF(C$16="FINAL",'Grade computation'!U247,""))),"")</f>
        <v/>
      </c>
      <c r="F247" s="136" t="str">
        <f t="shared" si="2"/>
        <v/>
      </c>
      <c r="G247" s="137" t="str">
        <f t="shared" si="3"/>
        <v/>
      </c>
      <c r="H247" s="207" t="str">
        <f>IF(B247&lt;&gt;"",IF(C$16="PRELIM", 'Grade computation'!H247, IF(C$16="MIDTERM", 'Grade computation'!P247, IF(C$16="FINAL",'Grade computation'!X247, ""))),"")</f>
        <v/>
      </c>
      <c r="I247" s="137" t="str">
        <f t="shared" si="4"/>
        <v/>
      </c>
      <c r="J247" s="139" t="str">
        <f t="shared" si="5"/>
        <v/>
      </c>
      <c r="K247" s="377" t="str">
        <f t="shared" si="6"/>
        <v/>
      </c>
      <c r="L247" s="434"/>
      <c r="M247" s="25" t="str">
        <f>IF(B247 &lt;&gt; "", IFERROR(IF(C$16 = "PRELIM", SUMIF('Database (LECTURE-RES-PRAC)'!D$14:AG$14, "CLO1", 'Database (LECTURE-RES-PRAC)'!D244:AG244) / 'Grade computation'!F$4, IF(C$16 = "MIDTERM", SUMIF('Database (LECTURE-RES-PRAC)'!AJ$14:BM$14, "CLO1", 'Database (LECTURE-RES-PRAC)'!AJ244:BM244) / 'Grade computation'!G$4, IF(C$16 = "FINAL", SUMIF('Database (LECTURE-RES-PRAC)'!BP$14:CS$14, "CLO1", 'Database (LECTURE-RES-PRAC)'!BP244:CS244) / 'Grade computation'!H$4,""))),""),"")</f>
        <v/>
      </c>
      <c r="N247" s="232" t="str">
        <f t="shared" si="127"/>
        <v/>
      </c>
      <c r="O247" s="25" t="str">
        <f>IF(B247 &lt;&gt; "",IF(AND('PRINTABLE (per grading)'!H$16="EXAM", 'PRINTABLE (per grading)'!B$13="Prelim"), IF(ISERROR(SUMIF('Exam (LECTURE ONLY)'!D$20:M$20, "CLO1", 'Exam (LECTURE ONLY)'!D249:M249) / 'Exam (LECTURE ONLY)'!AL$6), "", SUMIF('Exam (LECTURE ONLY)'!D$20:M$20, "CLO1", 'Exam (LECTURE ONLY)'!D249:M249) /'Exam (LECTURE ONLY)'!AL$6),
IF(AND('PRINTABLE (per grading)'!H$16="EXAM", 'PRINTABLE (per grading)'!B$13="Midterm"), IF(ISERROR(SUMIF('Exam (LECTURE ONLY)'!O$20:X$20, "CLO1", 'Exam (LECTURE ONLY)'!O249:X249) / 'Exam (LECTURE ONLY)'!AM$6), "", SUMIF('Exam (LECTURE ONLY)'!O$20:X$20, "CLO1", 'Exam (LECTURE ONLY)'!O249:X249) / 'Exam (LECTURE ONLY)'!AM$6),
IF(AND('PRINTABLE (per grading)'!H$16="EXAM", 'PRINTABLE (per grading)'!B$13="Final"), IF(ISERROR(SUMIF('Exam (LECTURE ONLY)'!Z$20:AI$20, "CLO1", 'Exam (LECTURE ONLY)'!Z249:AI249) / 'Exam (LECTURE ONLY)'!AN$6), "", SUMIF('Exam (LECTURE ONLY)'!Z$20:AI$20, "CLO1", 'Exam (LECTURE ONLY)'!Z249:AI249) / 'Exam (LECTURE ONLY)'!AN$6),
IF(AND('PRINTABLE (per grading)'!H$16="OUTPUT", 'PRINTABLE (per grading)'!B$13="Prelim"), IF(ISERROR(SUMIF(OUTPUT!C$20:M$20, "CLO1", OUTPUT!C249:M249) / OUTPUT!AL$6), "", SUMIF(OUTPUT!C$20:M$20, "CLO1", OUTPUT!C249:M249) / OUTPUT!AL$6),
IF(AND('PRINTABLE (per grading)'!H$16="OUTPUT", 'PRINTABLE (per grading)'!B$13="Midterm"), IF(ISERROR(SUMIF(OUTPUT!O$20:Y$20, "CLO1", OUTPUT!O249:Y249) / OUTPUT!AM$6), "", SUMIF(OUTPUT!O$20:Y$20, "CLO1", OUTPUT!O249:Y249) / OUTPUT!AM$6),
IF(AND('PRINTABLE (per grading)'!H$16="OUTPUT", 'PRINTABLE (per grading)'!B$13="Final"), IF(ISERROR(SUMIF(OUTPUT!AA$20:AI$20, "CLO1", OUTPUT!AA249:AI249) / OUTPUT!AN$6), "", SUMIF(OUTPUT!AA$20:AI$20, "CLO1", OUTPUT!AA249:AI249) / OUTPUT!AN$6),
"")))))),"")</f>
        <v/>
      </c>
      <c r="P247" s="232" t="str">
        <f t="shared" si="128"/>
        <v/>
      </c>
      <c r="Q247" s="233" t="str">
        <f t="shared" si="129"/>
        <v/>
      </c>
      <c r="R247" s="25" t="str">
        <f>IF(B247 &lt;&gt; "", IFERROR(IF(C$16 = "PRELIM", SUMIF('Database (LECTURE-RES-PRAC)'!D$14:AG$14, "CLO2", 'Database (LECTURE-RES-PRAC)'!D244:AG244) / 'Grade computation'!F$5, IF(C$16 = "MIDTERM", SUMIF('Database (LECTURE-RES-PRAC)'!AJ$14:BM$14, "CLO2", 'Database (LECTURE-RES-PRAC)'!AJ244:BM244) / 'Grade computation'!G$5, IF(C$16 = "FINAL", SUMIF('Database (LECTURE-RES-PRAC)'!BP$14:CS$14, "CLO2", 'Database (LECTURE-RES-PRAC)'!BP244:CS244) / 'Grade computation'!H$5,""))),""),"")</f>
        <v/>
      </c>
      <c r="S247" s="232" t="str">
        <f t="shared" si="130"/>
        <v/>
      </c>
      <c r="T247" s="25" t="str">
        <f>IF(B247 &lt;&gt; "",IF(AND('PRINTABLE (per grading)'!H$16="EXAM", 'PRINTABLE (per grading)'!B$13="Prelim"), IF(ISERROR(SUMIF('Exam (LECTURE ONLY)'!D$20:M$20, "CLO2", 'Exam (LECTURE ONLY)'!D249:M249) / 'Exam (LECTURE ONLY)'!AL$7), "", SUMIF('Exam (LECTURE ONLY)'!D$20:M$20, "CLO2", 'Exam (LECTURE ONLY)'!D249:M249) /'Exam (LECTURE ONLY)'!AL$7),
IF(AND('PRINTABLE (per grading)'!H$16="EXAM", 'PRINTABLE (per grading)'!B$13="Midterm"), IF(ISERROR(SUMIF('Exam (LECTURE ONLY)'!O$20:X$20, "CLO2", 'Exam (LECTURE ONLY)'!O249:X249) / 'Exam (LECTURE ONLY)'!AM$7), "", SUMIF('Exam (LECTURE ONLY)'!O$20:X$20, "CLO2", 'Exam (LECTURE ONLY)'!O249:X249) / 'Exam (LECTURE ONLY)'!AM$7),
IF(AND('PRINTABLE (per grading)'!H$16="EXAM", 'PRINTABLE (per grading)'!B$13="Final"), IF(ISERROR(SUMIF('Exam (LECTURE ONLY)'!Z$20:AI$20, "CLO2", 'Exam (LECTURE ONLY)'!Z249:AI249) / 'Exam (LECTURE ONLY)'!AN$7), "", SUMIF('Exam (LECTURE ONLY)'!Z$20:AI$20, "CLO2", 'Exam (LECTURE ONLY)'!Z249:AI249) / 'Exam (LECTURE ONLY)'!AN$7),
IF(AND('PRINTABLE (per grading)'!H$16="OUTPUT", 'PRINTABLE (per grading)'!B$13="Prelim"), IF(ISERROR(SUMIF(OUTPUT!C$20:M$20, "CLO2", OUTPUT!C249:M249) / OUTPUT!AL$7), "", SUMIF(OUTPUT!C$20:M$20, "CLO2", OUTPUT!C249:M249) / OUTPUT!AL$7),
IF(AND('PRINTABLE (per grading)'!H$16="OUTPUT", 'PRINTABLE (per grading)'!B$13="Midterm"), IF(ISERROR(SUMIF(OUTPUT!O$20:Y$20, "CLO2", OUTPUT!O249:Y249) / OUTPUT!AM$7), "", SUMIF(OUTPUT!O$20:Y$20, "CLO2", OUTPUT!O249:Y249) / OUTPUT!AM$7),
IF(AND('PRINTABLE (per grading)'!H$16="OUTPUT", 'PRINTABLE (per grading)'!B$13="Final"), IF(ISERROR(SUMIF(OUTPUT!AA$20:AI$20, "CLO2", OUTPUT!AA249:AI249) / OUTPUT!AN$7), "", SUMIF(OUTPUT!AA$20:AI$20, "CLO2", OUTPUT!AA249:AI249) / OUTPUT!AN$7),
"")))))),"")</f>
        <v/>
      </c>
      <c r="U247" s="232" t="str">
        <f t="shared" si="131"/>
        <v/>
      </c>
      <c r="V247" s="233" t="str">
        <f t="shared" si="132"/>
        <v/>
      </c>
      <c r="W247" s="25" t="str">
        <f>IF(B247 &lt;&gt; "", IFERROR(IF(C$16 = "PRELIM", SUMIF('Database (LECTURE-RES-PRAC)'!D$14:AG$14, "CLO3", 'Database (LECTURE-RES-PRAC)'!D244:AG244) / 'Grade computation'!F$6, IF(C$16 = "MIDTERM", SUMIF('Database (LECTURE-RES-PRAC)'!AJ$14:BM$14, "CLO3", 'Database (LECTURE-RES-PRAC)'!AJ244:BM244) / 'Grade computation'!G$6, IF(C$16 = "FINAL", SUMIF('Database (LECTURE-RES-PRAC)'!BP$14:CS$14, "CLO3", 'Database (LECTURE-RES-PRAC)'!BP244:CS244) / 'Grade computation'!H$6,""))),""),"")</f>
        <v/>
      </c>
      <c r="X247" s="232" t="str">
        <f t="shared" si="133"/>
        <v/>
      </c>
      <c r="Y247" s="25" t="str">
        <f>IF(B247 &lt;&gt; "",IF(AND('PRINTABLE (per grading)'!H$16="EXAM", 'PRINTABLE (per grading)'!B$13="Prelim"), IF(ISERROR(SUMIF('Exam (LECTURE ONLY)'!D$20:M$20, "CLO3", 'Exam (LECTURE ONLY)'!D249:M249) / 'Exam (LECTURE ONLY)'!AL$8), "", SUMIF('Exam (LECTURE ONLY)'!D$20:M$20, "CLO3", 'Exam (LECTURE ONLY)'!D249:M249) /'Exam (LECTURE ONLY)'!AL$8),
IF(AND('PRINTABLE (per grading)'!H$16="EXAM", 'PRINTABLE (per grading)'!B$13="Midterm"), IF(ISERROR(SUMIF('Exam (LECTURE ONLY)'!O$20:X$20, "CLO3", 'Exam (LECTURE ONLY)'!O249:X249) / 'Exam (LECTURE ONLY)'!AM$8), "", SUMIF('Exam (LECTURE ONLY)'!O$20:X$20, "CLO3", 'Exam (LECTURE ONLY)'!O249:X249) / 'Exam (LECTURE ONLY)'!AM$8),
IF(AND('PRINTABLE (per grading)'!H$16="EXAM", 'PRINTABLE (per grading)'!B$13="Final"), IF(ISERROR(SUMIF('Exam (LECTURE ONLY)'!Z$20:AI$20, "CLO3", 'Exam (LECTURE ONLY)'!Z249:AI249) / 'Exam (LECTURE ONLY)'!AN$8), "", SUMIF('Exam (LECTURE ONLY)'!Z$20:AI$20, "CLO3", 'Exam (LECTURE ONLY)'!Z249:AI249) / 'Exam (LECTURE ONLY)'!AN$8),
IF(AND('PRINTABLE (per grading)'!H$16="OUTPUT", 'PRINTABLE (per grading)'!B$13="Prelim"), IF(ISERROR(SUMIF(OUTPUT!C$20:M$20, "CLO3", OUTPUT!C249:M249) / OUTPUT!AL$8), "", SUMIF(OUTPUT!C$20:M$20, "CLO3", OUTPUT!C249:M249) / OUTPUT!AL$8),
IF(AND('PRINTABLE (per grading)'!H$16="OUTPUT", 'PRINTABLE (per grading)'!B$13="Midterm"), IF(ISERROR(SUMIF(OUTPUT!O$20:Y$20, "CLO3", OUTPUT!O249:Y249) / OUTPUT!AM$8), "", SUMIF(OUTPUT!O$20:Y$20, "CLO3", OUTPUT!O249:Y249) / OUTPUT!AM$8),
IF(AND('PRINTABLE (per grading)'!H$16="OUTPUT", 'PRINTABLE (per grading)'!B$13="Final"), IF(ISERROR(SUMIF(OUTPUT!AA$20:AI$20, "CLO3", OUTPUT!AA249:AI249) / OUTPUT!AN$8), "", SUMIF(OUTPUT!AA$20:AI$20, "CLO3", OUTPUT!AA249:AI249) / OUTPUT!AN$8),
"" )))))),"")</f>
        <v/>
      </c>
      <c r="Z247" s="232" t="str">
        <f t="shared" si="134"/>
        <v/>
      </c>
      <c r="AA247" s="233" t="str">
        <f t="shared" si="135"/>
        <v/>
      </c>
      <c r="AB247" s="25" t="str">
        <f>IF(B247 &lt;&gt; "", IFERROR(IF(C$16 = "PRELIM", SUMIF('Database (LECTURE-RES-PRAC)'!D$14:AG$14, "CLO4", 'Database (LECTURE-RES-PRAC)'!D244:AG244) / 'Grade computation'!F$7, IF(C$16 = "MIDTERM", SUMIF('Database (LECTURE-RES-PRAC)'!AJ$14:BM$14, "CLO4", 'Database (LECTURE-RES-PRAC)'!AJ244:BM244) / 'Grade computation'!G$7, IF(C$16 = "FINAL", SUMIF('Database (LECTURE-RES-PRAC)'!BP$14:CS$14, "CLO4", 'Database (LECTURE-RES-PRAC)'!BP244:CS244) / 'Grade computation'!H$7,""))),""),"")</f>
        <v/>
      </c>
      <c r="AC247" s="232" t="str">
        <f t="shared" si="136"/>
        <v/>
      </c>
      <c r="AD247" s="25" t="str">
        <f>IF(B247 &lt;&gt; "",IF(AND('PRINTABLE (per grading)'!H$16="EXAM", 'PRINTABLE (per grading)'!B$13="Prelim"), IF(ISERROR(SUMIF('Exam (LECTURE ONLY)'!D$20:M$20, "CLO4", 'Exam (LECTURE ONLY)'!D249:M249) / 'Exam (LECTURE ONLY)'!AL$9), "", SUMIF('Exam (LECTURE ONLY)'!D$20:M$20, "CLO4", 'Exam (LECTURE ONLY)'!D249:M249) /'Exam (LECTURE ONLY)'!AL$9),
IF(AND('PRINTABLE (per grading)'!H$16="EXAM", 'PRINTABLE (per grading)'!B$13="Midterm"), IF(ISERROR(SUMIF('Exam (LECTURE ONLY)'!O$20:X$20, "CLO4", 'Exam (LECTURE ONLY)'!O249:X249) / 'Exam (LECTURE ONLY)'!AM$9), "", SUMIF('Exam (LECTURE ONLY)'!O$20:X$20, "CLO4", 'Exam (LECTURE ONLY)'!O249:X249) / 'Exam (LECTURE ONLY)'!AM$9),
IF(AND('PRINTABLE (per grading)'!H$16="EXAM", 'PRINTABLE (per grading)'!B$13="Final"), IF(ISERROR(SUMIF('Exam (LECTURE ONLY)'!Z$20:AI$20, "CLO4", 'Exam (LECTURE ONLY)'!Z249:AI249) / 'Exam (LECTURE ONLY)'!AN$9), "", SUMIF('Exam (LECTURE ONLY)'!Z$20:AI$20, "CLO4", 'Exam (LECTURE ONLY)'!Z249:AI249) / 'Exam (LECTURE ONLY)'!AN$9),
IF(AND('PRINTABLE (per grading)'!H$16="OUTPUT", 'PRINTABLE (per grading)'!B$13="Prelim"), IF(ISERROR(SUMIF(OUTPUT!C$20:M$20, "CLO4", OUTPUT!C249:M249) / OUTPUT!AL$9), "", SUMIF(OUTPUT!C$20:M$20, "CLO4", OUTPUT!C249:M249) / OUTPUT!AL$9),
IF(AND('PRINTABLE (per grading)'!H$16="OUTPUT", 'PRINTABLE (per grading)'!B$13="Midterm"), IF(ISERROR(SUMIF(OUTPUT!O$20:Y$20, "CLO4", OUTPUT!O249:Y249) / OUTPUT!AM$9), "", SUMIF(OUTPUT!O$20:Y$20, "CLO4", OUTPUT!O249:Y249) / OUTPUT!AM$9),
IF(AND('PRINTABLE (per grading)'!H$16="OUTPUT", 'PRINTABLE (per grading)'!B$13="Final"), IF(ISERROR(SUMIF(OUTPUT!AA$20:AI$20, "CLO4", OUTPUT!AA249:AI249) / OUTPUT!AN$9), "", SUMIF(OUTPUT!AA$20:AI$20, "CLO4", OUTPUT!AA249:AI249) / OUTPUT!AN$9),
"")))))),"")</f>
        <v/>
      </c>
      <c r="AE247" s="232" t="str">
        <f t="shared" si="137"/>
        <v/>
      </c>
      <c r="AF247" s="233" t="str">
        <f t="shared" si="138"/>
        <v/>
      </c>
      <c r="AG247" s="25" t="str">
        <f>IF(B247 &lt;&gt; "", IFERROR(IF(C$16 = "PRELIM", SUMIF('Database (LECTURE-RES-PRAC)'!D$14:AG$14, "CLO5", 'Database (LECTURE-RES-PRAC)'!D244:AG244) / 'Grade computation'!F$8, IF(C$16 = "MIDTERM", SUMIF('Database (LECTURE-RES-PRAC)'!AJ$14:BM$14, "CLO5", 'Database (LECTURE-RES-PRAC)'!AJ244:BM244) / 'Grade computation'!G$8, IF(C$16 = "FINAL", SUMIF('Database (LECTURE-RES-PRAC)'!BP$14:CS$14, "CLO5", 'Database (LECTURE-RES-PRAC)'!BP244:CS244) / 'Grade computation'!H$8,""))),""),"")</f>
        <v/>
      </c>
      <c r="AH247" s="232" t="str">
        <f t="shared" si="139"/>
        <v/>
      </c>
      <c r="AI247" s="25" t="str">
        <f>IF(B247 &lt;&gt; "",IF(AND('PRINTABLE (per grading)'!H$16="EXAM", 'PRINTABLE (per grading)'!B$13="Prelim"), IF(ISERROR(SUMIF('Exam (LECTURE ONLY)'!D$20:M$20, "CLO5", 'Exam (LECTURE ONLY)'!D249:M249) / 'Exam (LECTURE ONLY)'!AL$10), "", SUMIF('Exam (LECTURE ONLY)'!D$20:M$20, "CLO5", 'Exam (LECTURE ONLY)'!D249:M249) /'Exam (LECTURE ONLY)'!AL$10),
IF(AND('PRINTABLE (per grading)'!H$16="EXAM", 'PRINTABLE (per grading)'!B$13="Midterm"), IF(ISERROR(SUMIF('Exam (LECTURE ONLY)'!O$20:X$20, "CLO5", 'Exam (LECTURE ONLY)'!O249:X249) / 'Exam (LECTURE ONLY)'!AM$10), "", SUMIF('Exam (LECTURE ONLY)'!O$20:X$20, "CLO5", 'Exam (LECTURE ONLY)'!O249:X249) / 'Exam (LECTURE ONLY)'!AM$10),
IF(AND('PRINTABLE (per grading)'!H$16="EXAM", 'PRINTABLE (per grading)'!B$13="Final"), IF(ISERROR(SUMIF('Exam (LECTURE ONLY)'!Z$20:AI$20, "CLO5", 'Exam (LECTURE ONLY)'!Z249:AI249) / 'Exam (LECTURE ONLY)'!AN$10), "", SUMIF('Exam (LECTURE ONLY)'!Z$20:AI$20, "CLO5", 'Exam (LECTURE ONLY)'!Z249:AI249) / 'Exam (LECTURE ONLY)'!AN$10),
IF(AND('PRINTABLE (per grading)'!H$16="OUTPUT", 'PRINTABLE (per grading)'!B$13="Prelim"), IF(ISERROR(SUMIF(OUTPUT!C$20:M$20, "CLO5", OUTPUT!C249:M249) / OUTPUT!AL$10), "", SUMIF(OUTPUT!C$20:M$20, "CLO5", OUTPUT!C249:M249) / OUTPUT!AL$10),
IF(AND('PRINTABLE (per grading)'!H$16="OUTPUT", 'PRINTABLE (per grading)'!B$13="Midterm"), IF(ISERROR(SUMIF(OUTPUT!O$20:Y$20, "CLO5", OUTPUT!O249:Y249) / OUTPUT!AM$10), "", SUMIF(OUTPUT!O$20:Y$20, "CLO5", OUTPUT!O249:Y249) / OUTPUT!AM$10),
IF(AND('PRINTABLE (per grading)'!H$16="OUTPUT", 'PRINTABLE (per grading)'!B$13="Final"), IF(ISERROR(SUMIF(OUTPUT!AA$20:AI$20, "CLO5", OUTPUT!AA249:AI249) / OUTPUT!AN$10), "", SUMIF(OUTPUT!AA$20:AI$20, "CLO5", OUTPUT!AA249:AI249) / OUTPUT!AN$10),
"")))))),"")</f>
        <v/>
      </c>
      <c r="AJ247" s="232" t="str">
        <f t="shared" si="140"/>
        <v/>
      </c>
      <c r="AK247" s="233" t="str">
        <f t="shared" si="141"/>
        <v/>
      </c>
      <c r="AL247" s="25" t="str">
        <f>IF(B247 &lt;&gt; "", IFERROR(IF(C$16 = "PRELIM", SUMIF('Database (LECTURE-RES-PRAC)'!D$14:AG$14, "CLO6", 'Database (LECTURE-RES-PRAC)'!D244:AG244) / 'Grade computation'!F$9, IF(C$16 = "MIDTERM", SUMIF('Database (LECTURE-RES-PRAC)'!AJ$14:BM$14, "CLO6", 'Database (LECTURE-RES-PRAC)'!AJ244:BM244) / 'Grade computation'!G$9, IF(C$16 = "FINAL", SUMIF('Database (LECTURE-RES-PRAC)'!BP$14:CS$14, "CLO6", 'Database (LECTURE-RES-PRAC)'!BP244:CS244) / 'Grade computation'!H$9,""))),""),"")</f>
        <v/>
      </c>
      <c r="AM247" s="232" t="str">
        <f t="shared" si="142"/>
        <v/>
      </c>
      <c r="AN247" s="25" t="str">
        <f>IF(B247 &lt;&gt; "",IF(AND('PRINTABLE (per grading)'!H$16="EXAM", 'PRINTABLE (per grading)'!B$13="Prelim"), IF(ISERROR(SUMIF('Exam (LECTURE ONLY)'!D$20:M$20, "CLO6", 'Exam (LECTURE ONLY)'!D249:M249) / 'Exam (LECTURE ONLY)'!AL$11), "", SUMIF('Exam (LECTURE ONLY)'!D$20:M$20, "CLO6", 'Exam (LECTURE ONLY)'!D249:M249) /'Exam (LECTURE ONLY)'!AL$11),
IF(AND('PRINTABLE (per grading)'!H$16="EXAM", 'PRINTABLE (per grading)'!B$13="Midterm"), IF(ISERROR(SUMIF('Exam (LECTURE ONLY)'!O$20:X$20, "CLO6", 'Exam (LECTURE ONLY)'!O249:X249) / 'Exam (LECTURE ONLY)'!AM$11), "", SUMIF('Exam (LECTURE ONLY)'!O$20:X$20, "CLO6", 'Exam (LECTURE ONLY)'!O249:X249) / 'Exam (LECTURE ONLY)'!AM$11),
IF(AND('PRINTABLE (per grading)'!H$16="EXAM", 'PRINTABLE (per grading)'!B$13="Final"), IF(ISERROR(SUMIF('Exam (LECTURE ONLY)'!Z$20:AI$20, "CLO6", 'Exam (LECTURE ONLY)'!Z249:AI249) / 'Exam (LECTURE ONLY)'!AN$11), "", SUMIF('Exam (LECTURE ONLY)'!Z$20:AI$20, "CLO6", 'Exam (LECTURE ONLY)'!Z249:AI249) / 'Exam (LECTURE ONLY)'!AN$11),
IF(AND('PRINTABLE (per grading)'!H$16="OUTPUT", 'PRINTABLE (per grading)'!B$13="Prelim"), IF(ISERROR(SUMIF(OUTPUT!C$20:M$20, "CLO6", OUTPUT!C249:M249) / OUTPUT!AL$11), "", SUMIF(OUTPUT!C$20:M$20, "CLO6", OUTPUT!C249:M249) / OUTPUT!AL$11),
IF(AND('PRINTABLE (per grading)'!H$16="OUTPUT", 'PRINTABLE (per grading)'!B$13="Midterm"), IF(ISERROR(SUMIF(OUTPUT!O$20:Y$20, "CLO6", OUTPUT!O249:Y249) / OUTPUT!AM$11), "", SUMIF(OUTPUT!O$20:Y$20, "CLO6", OUTPUT!O249:Y249) / OUTPUT!AM$11),
IF(AND('PRINTABLE (per grading)'!H$16="OUTPUT", 'PRINTABLE (per grading)'!B$13="Final"), IF(ISERROR(SUMIF(OUTPUT!AA$20:AI$20, "CLO6", OUTPUT!AA249:AI249) / OUTPUT!AN$11), "", SUMIF(OUTPUT!AA$20:AI$20, "CLO6", OUTPUT!AA249:AI249) / OUTPUT!AN$11),
"")))))),"")</f>
        <v/>
      </c>
      <c r="AO247" s="232" t="str">
        <f t="shared" si="143"/>
        <v/>
      </c>
      <c r="AP247" s="233" t="str">
        <f t="shared" si="144"/>
        <v/>
      </c>
      <c r="AQ247" s="25" t="str">
        <f>IF(B247 &lt;&gt; "", IFERROR(IF(C$16 = "PRELIM", SUMIF('Database (LECTURE-RES-PRAC)'!D$14:AG$14, "CLO7", 'Database (LECTURE-RES-PRAC)'!D244:AG244) / 'Grade computation'!F$10, IF(C$16 = "MIDTERM", SUMIF('Database (LECTURE-RES-PRAC)'!AJ$14:BM$14, "CLO7", 'Database (LECTURE-RES-PRAC)'!AJ244:BM244) / 'Grade computation'!G$10, IF(C$16 = "FINAL", SUMIF('Database (LECTURE-RES-PRAC)'!BP$14:CS$14, "CLO7", 'Database (LECTURE-RES-PRAC)'!BP244:CS244) / 'Grade computation'!H$10,""))),""),"")</f>
        <v/>
      </c>
      <c r="AR247" s="232" t="str">
        <f t="shared" si="145"/>
        <v/>
      </c>
      <c r="AS247" s="25" t="str">
        <f>IF(B247 &lt;&gt; "",IF(AND('PRINTABLE (per grading)'!H$16="EXAM", 'PRINTABLE (per grading)'!B$13="Prelim"), IF(ISERROR(SUMIF('Exam (LECTURE ONLY)'!D$20:M$20, "CLO7", 'Exam (LECTURE ONLY)'!D249:M249) / 'Exam (LECTURE ONLY)'!AL$12), "", SUMIF('Exam (LECTURE ONLY)'!D$20:M$20, "CLO7", 'Exam (LECTURE ONLY)'!D249:M249) /'Exam (LECTURE ONLY)'!AL$12),
IF(AND('PRINTABLE (per grading)'!H$16="EXAM", 'PRINTABLE (per grading)'!B$13="Midterm"), IF(ISERROR(SUMIF('Exam (LECTURE ONLY)'!O$20:X$20, "CLO7", 'Exam (LECTURE ONLY)'!O249:X249) / 'Exam (LECTURE ONLY)'!AM$12), "", SUMIF('Exam (LECTURE ONLY)'!O$20:X$20, "CLO7", 'Exam (LECTURE ONLY)'!O249:X249) / 'Exam (LECTURE ONLY)'!AM$12),
IF(AND('PRINTABLE (per grading)'!H$16="EXAM", 'PRINTABLE (per grading)'!B$13="Final"), IF(ISERROR(SUMIF('Exam (LECTURE ONLY)'!Z$20:AI$20, "CLO7", 'Exam (LECTURE ONLY)'!Z249:AI249) / 'Exam (LECTURE ONLY)'!AN$12), "", SUMIF('Exam (LECTURE ONLY)'!Z$20:AI$20, "CLO7", 'Exam (LECTURE ONLY)'!Z249:AI249) / 'Exam (LECTURE ONLY)'!AN$12),
IF(AND('PRINTABLE (per grading)'!H$16="OUTPUT", 'PRINTABLE (per grading)'!B$13="Prelim"), IF(ISERROR(SUMIF(OUTPUT!C$20:M$20, "CLO7", OUTPUT!C249:M249) / OUTPUT!AL$12), "", SUMIF(OUTPUT!C$20:M$20, "CLO7", OUTPUT!C249:M249) / OUTPUT!AL$12),
IF(AND('PRINTABLE (per grading)'!H$16="OUTPUT", 'PRINTABLE (per grading)'!B$13="Midterm"), IF(ISERROR(SUMIF(OUTPUT!O$20:Y$20, "CLO7", OUTPUT!O249:Y249) / OUTPUT!AM$12), "", SUMIF(OUTPUT!O$20:Y$20, "CLO7", OUTPUT!O249:Y249) / OUTPUT!AM$12),
IF(AND('PRINTABLE (per grading)'!H$16="OUTPUT", 'PRINTABLE (per grading)'!B$13="Final"), IF(ISERROR(SUMIF(OUTPUT!AA$20:AI$20, "CLO7", OUTPUT!AA249:AI249) / OUTPUT!AN$12), "", SUMIF(OUTPUT!AA$20:AI$20, "CLO7", OUTPUT!AA249:AI249) / OUTPUT!AN$12),
"")))))),"")</f>
        <v/>
      </c>
      <c r="AT247" s="232" t="str">
        <f t="shared" si="146"/>
        <v/>
      </c>
      <c r="AU247" s="233" t="str">
        <f t="shared" si="147"/>
        <v/>
      </c>
      <c r="AV247" s="25" t="str">
        <f>IF(B247 &lt;&gt; "", IFERROR(IF(C$16 = "PRELIM", SUMIF('Database (LECTURE-RES-PRAC)'!D$14:AG$14, "CLO8", 'Database (LECTURE-RES-PRAC)'!D244:AG244) / 'Grade computation'!F$11, IF(C$16 = "MIDTERM", SUMIF('Database (LECTURE-RES-PRAC)'!AJ$14:BM$14, "CLO8", 'Database (LECTURE-RES-PRAC)'!AJ244:BM244) / 'Grade computation'!G$11, IF(C$16 = "FINAL", SUMIF('Database (LECTURE-RES-PRAC)'!BP$14:CS$14, "CLO8", 'Database (LECTURE-RES-PRAC)'!BP244:CS244) / 'Grade computation'!H$11,""))),""),"")</f>
        <v/>
      </c>
      <c r="AW247" s="232" t="str">
        <f t="shared" si="148"/>
        <v/>
      </c>
      <c r="AX247" s="25" t="str">
        <f>IF(B247 &lt;&gt; "",IF(AND('PRINTABLE (per grading)'!H$16="EXAM", 'PRINTABLE (per grading)'!B$13="Prelim"), IF(ISERROR(SUMIF('Exam (LECTURE ONLY)'!D$20:M$20, "CLO8", 'Exam (LECTURE ONLY)'!D249:M249) / 'Exam (LECTURE ONLY)'!AL$13), "", SUMIF('Exam (LECTURE ONLY)'!D$20:M$20, "CLO8", 'Exam (LECTURE ONLY)'!D249:M249) /'Exam (LECTURE ONLY)'!AL$13),
IF(AND('PRINTABLE (per grading)'!H$16="EXAM", 'PRINTABLE (per grading)'!B$13="Midterm"), IF(ISERROR(SUMIF('Exam (LECTURE ONLY)'!O$20:X$20, "CLO8", 'Exam (LECTURE ONLY)'!O249:X249) / 'Exam (LECTURE ONLY)'!AM$13), "", SUMIF('Exam (LECTURE ONLY)'!O$20:X$20, "CLO8", 'Exam (LECTURE ONLY)'!O249:X249) / 'Exam (LECTURE ONLY)'!AM$13),
IF(AND('PRINTABLE (per grading)'!H$16="EXAM", 'PRINTABLE (per grading)'!B$13="Final"), IF(ISERROR(SUMIF('Exam (LECTURE ONLY)'!Z$20:AI$20, "CLO8", 'Exam (LECTURE ONLY)'!Z249:AI249) / 'Exam (LECTURE ONLY)'!AN$13), "", SUMIF('Exam (LECTURE ONLY)'!Z$20:AI$20, "CLO8", 'Exam (LECTURE ONLY)'!Z249:AI249) / 'Exam (LECTURE ONLY)'!AN$13),
IF(AND('PRINTABLE (per grading)'!H$16="OUTPUT", 'PRINTABLE (per grading)'!B$13="Prelim"), IF(ISERROR(SUMIF(OUTPUT!C$20:M$20, "CLO8", OUTPUT!C249:M249) / OUTPUT!AL$13), "", SUMIF(OUTPUT!C$20:M$20, "CLO8", OUTPUT!C249:M249) / OUTPUT!AL$13),
IF(AND('PRINTABLE (per grading)'!H$16="OUTPUT", 'PRINTABLE (per grading)'!B$13="Midterm"), IF(ISERROR(SUMIF(OUTPUT!O$20:Y$20, "CLO8", OUTPUT!O249:Y249) / OUTPUT!AM$13), "", SUMIF(OUTPUT!O$20:Y$20, "CLO8", OUTPUT!O249:Y249) / OUTPUT!AM$13),
IF(AND('PRINTABLE (per grading)'!H$16="OUTPUT", 'PRINTABLE (per grading)'!B$13="Final"), IF(ISERROR(SUMIF(OUTPUT!AA$20:AI$20, "CLO8", OUTPUT!AA249:AI249) / OUTPUT!AN$13), "", SUMIF(OUTPUT!AA$20:AI$20, "CLO8", OUTPUT!AA249:AI249) / OUTPUT!AN$13),
"")))))),"")</f>
        <v/>
      </c>
      <c r="AY247" s="232" t="str">
        <f t="shared" si="149"/>
        <v/>
      </c>
      <c r="AZ247" s="233" t="str">
        <f t="shared" si="150"/>
        <v/>
      </c>
      <c r="BA247" s="25" t="str">
        <f>IF(B247 &lt;&gt; "", IFERROR(IF(C$16 = "PRELIM", SUMIF('Database (LECTURE-RES-PRAC)'!D$14:AG$14, "CLO9", 'Database (LECTURE-RES-PRAC)'!D244:AG244) / 'Grade computation'!F$12, IF(C$16 = "MIDTERM", SUMIF('Database (LECTURE-RES-PRAC)'!AJ$14:BM$14, "CLO9", 'Database (LECTURE-RES-PRAC)'!AJ244:BM244) / 'Grade computation'!G$12, IF(C$16 = "FINAL", SUMIF('Database (LECTURE-RES-PRAC)'!BP$14:CS$14, "CLO9", 'Database (LECTURE-RES-PRAC)'!BP244:CS244) / 'Grade computation'!H$12,""))),""),"")</f>
        <v/>
      </c>
      <c r="BB247" s="232" t="str">
        <f t="shared" si="151"/>
        <v/>
      </c>
      <c r="BC247" s="25" t="str">
        <f>IF(B247 &lt;&gt; "",IF(AND('PRINTABLE (per grading)'!H$16="EXAM", 'PRINTABLE (per grading)'!B$13="Prelim"), IF(ISERROR(SUMIF('Exam (LECTURE ONLY)'!D$20:M$20, "CLO9", 'Exam (LECTURE ONLY)'!D249:M249) / 'Exam (LECTURE ONLY)'!AL$14), "", SUMIF('Exam (LECTURE ONLY)'!D$20:M$20, "CLO9", 'Exam (LECTURE ONLY)'!D249:M249) /'Exam (LECTURE ONLY)'!AL$14),
IF(AND('PRINTABLE (per grading)'!H$16="EXAM", 'PRINTABLE (per grading)'!B$13="Midterm"), IF(ISERROR(SUMIF('Exam (LECTURE ONLY)'!O$20:X$20, "CLO9", 'Exam (LECTURE ONLY)'!O249:X249) / 'Exam (LECTURE ONLY)'!AM$14), "", SUMIF('Exam (LECTURE ONLY)'!O$20:X$20, "CLO9", 'Exam (LECTURE ONLY)'!O249:X249) / 'Exam (LECTURE ONLY)'!AM$14),
IF(AND('PRINTABLE (per grading)'!H$16="EXAM", 'PRINTABLE (per grading)'!B$13="Final"), IF(ISERROR(SUMIF('Exam (LECTURE ONLY)'!Z$20:AI$20, "CLO9", 'Exam (LECTURE ONLY)'!Z249:AI249) / 'Exam (LECTURE ONLY)'!AN$14), "", SUMIF('Exam (LECTURE ONLY)'!Z$20:AI$20, "CLO9", 'Exam (LECTURE ONLY)'!Z249:AI249) / 'Exam (LECTURE ONLY)'!AN$14),
IF(AND('PRINTABLE (per grading)'!H$16="OUTPUT", 'PRINTABLE (per grading)'!B$13="Prelim"), IF(ISERROR(SUMIF(OUTPUT!C$20:M$20, "CLO9", OUTPUT!C249:M249) / OUTPUT!AL$14), "", SUMIF(OUTPUT!C$20:M$20, "CLO9", OUTPUT!C249:M249) / OUTPUT!AL$14),
IF(AND('PRINTABLE (per grading)'!H$16="OUTPUT", 'PRINTABLE (per grading)'!B$13="Midterm"), IF(ISERROR(SUMIF(OUTPUT!O$20:Y$20, "CLO9", OUTPUT!O249:Y249) / OUTPUT!AM$14), "", SUMIF(OUTPUT!O$20:Y$20, "CLO9", OUTPUT!O249:Y249) / OUTPUT!AM$14),
IF(AND('PRINTABLE (per grading)'!H$16="OUTPUT", 'PRINTABLE (per grading)'!B$13="Final"), IF(ISERROR(SUMIF(OUTPUT!AA$20:AI$20, "CLO9", OUTPUT!AA249:AI249) / OUTPUT!AN$14), "", SUMIF(OUTPUT!AA$20:AI$20, "CLO9", OUTPUT!AA249:AI249) / OUTPUT!AN$14),
"")))))),"")</f>
        <v/>
      </c>
      <c r="BD247" s="232" t="str">
        <f t="shared" si="152"/>
        <v/>
      </c>
      <c r="BE247" s="233" t="str">
        <f t="shared" si="153"/>
        <v/>
      </c>
      <c r="BF247" s="25" t="str">
        <f>IF(B247 &lt;&gt; "", IFERROR(IF(C$16 = "PRELIM", SUMIF('Database (LECTURE-RES-PRAC)'!D$14:AG$14, "CLO10", 'Database (LECTURE-RES-PRAC)'!D244:AG244) / 'Grade computation'!F$13, IF(C$16 = "MIDTERM", SUMIF('Database (LECTURE-RES-PRAC)'!AJ$14:BM$14, "CLO10", 'Database (LECTURE-RES-PRAC)'!AJ244:BM244) / 'Grade computation'!G$13, IF(C$16 = "FINAL", SUMIF('Database (LECTURE-RES-PRAC)'!BP$14:CS$14, "CLO10", 'Database (LECTURE-RES-PRAC)'!BP244:CS244) / 'Grade computation'!H$13,""))),""),"")</f>
        <v/>
      </c>
      <c r="BG247" s="232" t="str">
        <f t="shared" si="154"/>
        <v/>
      </c>
      <c r="BH247" s="25" t="str">
        <f>IF(B247 &lt;&gt; "",IF(AND('PRINTABLE (per grading)'!H$16="EXAM", 'PRINTABLE (per grading)'!B$13="Prelim"), IF(ISERROR(SUMIF('Exam (LECTURE ONLY)'!D$20:M$20, "CLO10", 'Exam (LECTURE ONLY)'!D249:M249) / 'Exam (LECTURE ONLY)'!AL$15), "", SUMIF('Exam (LECTURE ONLY)'!D$20:M$20, "CLO10", 'Exam (LECTURE ONLY)'!D249:M249) /'Exam (LECTURE ONLY)'!AL$15),
IF(AND('PRINTABLE (per grading)'!H$16="EXAM", 'PRINTABLE (per grading)'!B$13="Midterm"), IF(ISERROR(SUMIF('Exam (LECTURE ONLY)'!O$20:X$20, "CLO10", 'Exam (LECTURE ONLY)'!O249:X249) / 'Exam (LECTURE ONLY)'!AM$15), "", SUMIF('Exam (LECTURE ONLY)'!O$20:X$20, "CLO10", 'Exam (LECTURE ONLY)'!O249:X249) / 'Exam (LECTURE ONLY)'!AM$15),
IF(AND('PRINTABLE (per grading)'!H$16="EXAM", 'PRINTABLE (per grading)'!B$13="Final"), IF(ISERROR(SUMIF('Exam (LECTURE ONLY)'!Z$20:AI$20, "CLO10", 'Exam (LECTURE ONLY)'!Z249:AI249) / 'Exam (LECTURE ONLY)'!AN$15), "", SUMIF('Exam (LECTURE ONLY)'!Z$20:AI$20, "CLO10", 'Exam (LECTURE ONLY)'!Z249:AI249) / 'Exam (LECTURE ONLY)'!AN$15),
IF(AND('PRINTABLE (per grading)'!H$16="OUTPUT", 'PRINTABLE (per grading)'!B$13="Prelim"), IF(ISERROR(SUMIF(OUTPUT!C$20:M$20, "CLO10", OUTPUT!C249:M249) / OUTPUT!AL$15), "", SUMIF(OUTPUT!C$20:M$20, "CLO10", OUTPUT!C249:M249) / OUTPUT!AL$15),
IF(AND('PRINTABLE (per grading)'!H$16="OUTPUT", 'PRINTABLE (per grading)'!B$13="Midterm"), IF(ISERROR(SUMIF(OUTPUT!O$20:Y$20, "CLO10", OUTPUT!O249:Y249) / OUTPUT!AM$15), "", SUMIF(OUTPUT!O$20:Y$20, "CLO10", OUTPUT!O249:Y249) / OUTPUT!AM$15),
IF(AND('PRINTABLE (per grading)'!H$16="OUTPUT", 'PRINTABLE (per grading)'!B$13="Final"), IF(ISERROR(SUMIF(OUTPUT!AA$20:AI$20, "CLO10", OUTPUT!AA249:AI249) / OUTPUT!AN$15), "", SUMIF(OUTPUT!AA$20:AI$20, "CLO10", OUTPUT!AA249:AI249) / OUTPUT!AN$15),
"")))))),"")</f>
        <v/>
      </c>
      <c r="BI247" s="232" t="str">
        <f t="shared" si="155"/>
        <v/>
      </c>
      <c r="BJ247" s="233" t="str">
        <f t="shared" si="156"/>
        <v/>
      </c>
      <c r="BK247" s="2"/>
    </row>
    <row r="248" spans="1:63" ht="20.100000000000001" customHeight="1">
      <c r="A248" s="212" t="str">
        <f>IF(ISBLANK('Database (LECTURE-RES-PRAC)'!A245),"",'Database (LECTURE-RES-PRAC)'!A245)</f>
        <v/>
      </c>
      <c r="B248" s="213" t="str">
        <f>IF(ISBLANK('Database (LECTURE-RES-PRAC)'!B245),"",'Database (LECTURE-RES-PRAC)'!B245)</f>
        <v/>
      </c>
      <c r="C248" s="134" t="str">
        <f>IF(B248&lt;&gt;"",IF(C$16="PRELIM",'Grade computation'!C248, IF(C$16="MIDTERM",'Grade computation'!K248, IF(C$16="FINAL",'Grade computation'!S248,""))),"")</f>
        <v/>
      </c>
      <c r="D248" s="135" t="str">
        <f t="shared" si="1"/>
        <v/>
      </c>
      <c r="E248" s="134" t="str">
        <f>IF(B248&lt;&gt;"", IF(C$16="PRELIM",'Grade computation'!E248, IF(C$16="MIDTERM",'Grade computation'!M248, IF(C$16="FINAL",'Grade computation'!U248,""))),"")</f>
        <v/>
      </c>
      <c r="F248" s="136" t="str">
        <f t="shared" si="2"/>
        <v/>
      </c>
      <c r="G248" s="137" t="str">
        <f t="shared" si="3"/>
        <v/>
      </c>
      <c r="H248" s="207" t="str">
        <f>IF(B248&lt;&gt;"",IF(C$16="PRELIM", 'Grade computation'!H248, IF(C$16="MIDTERM", 'Grade computation'!P248, IF(C$16="FINAL",'Grade computation'!X248, ""))),"")</f>
        <v/>
      </c>
      <c r="I248" s="137" t="str">
        <f t="shared" si="4"/>
        <v/>
      </c>
      <c r="J248" s="139" t="str">
        <f t="shared" si="5"/>
        <v/>
      </c>
      <c r="K248" s="377" t="str">
        <f t="shared" si="6"/>
        <v/>
      </c>
      <c r="L248" s="434"/>
      <c r="M248" s="25" t="str">
        <f>IF(B248 &lt;&gt; "", IFERROR(IF(C$16 = "PRELIM", SUMIF('Database (LECTURE-RES-PRAC)'!D$14:AG$14, "CLO1", 'Database (LECTURE-RES-PRAC)'!D245:AG245) / 'Grade computation'!F$4, IF(C$16 = "MIDTERM", SUMIF('Database (LECTURE-RES-PRAC)'!AJ$14:BM$14, "CLO1", 'Database (LECTURE-RES-PRAC)'!AJ245:BM245) / 'Grade computation'!G$4, IF(C$16 = "FINAL", SUMIF('Database (LECTURE-RES-PRAC)'!BP$14:CS$14, "CLO1", 'Database (LECTURE-RES-PRAC)'!BP245:CS245) / 'Grade computation'!H$4,""))),""),"")</f>
        <v/>
      </c>
      <c r="N248" s="232" t="str">
        <f t="shared" si="127"/>
        <v/>
      </c>
      <c r="O248" s="25" t="str">
        <f>IF(B248 &lt;&gt; "",IF(AND('PRINTABLE (per grading)'!H$16="EXAM", 'PRINTABLE (per grading)'!B$13="Prelim"), IF(ISERROR(SUMIF('Exam (LECTURE ONLY)'!D$20:M$20, "CLO1", 'Exam (LECTURE ONLY)'!D250:M250) / 'Exam (LECTURE ONLY)'!AL$6), "", SUMIF('Exam (LECTURE ONLY)'!D$20:M$20, "CLO1", 'Exam (LECTURE ONLY)'!D250:M250) /'Exam (LECTURE ONLY)'!AL$6),
IF(AND('PRINTABLE (per grading)'!H$16="EXAM", 'PRINTABLE (per grading)'!B$13="Midterm"), IF(ISERROR(SUMIF('Exam (LECTURE ONLY)'!O$20:X$20, "CLO1", 'Exam (LECTURE ONLY)'!O250:X250) / 'Exam (LECTURE ONLY)'!AM$6), "", SUMIF('Exam (LECTURE ONLY)'!O$20:X$20, "CLO1", 'Exam (LECTURE ONLY)'!O250:X250) / 'Exam (LECTURE ONLY)'!AM$6),
IF(AND('PRINTABLE (per grading)'!H$16="EXAM", 'PRINTABLE (per grading)'!B$13="Final"), IF(ISERROR(SUMIF('Exam (LECTURE ONLY)'!Z$20:AI$20, "CLO1", 'Exam (LECTURE ONLY)'!Z250:AI250) / 'Exam (LECTURE ONLY)'!AN$6), "", SUMIF('Exam (LECTURE ONLY)'!Z$20:AI$20, "CLO1", 'Exam (LECTURE ONLY)'!Z250:AI250) / 'Exam (LECTURE ONLY)'!AN$6),
IF(AND('PRINTABLE (per grading)'!H$16="OUTPUT", 'PRINTABLE (per grading)'!B$13="Prelim"), IF(ISERROR(SUMIF(OUTPUT!C$20:M$20, "CLO1", OUTPUT!C250:M250) / OUTPUT!AL$6), "", SUMIF(OUTPUT!C$20:M$20, "CLO1", OUTPUT!C250:M250) / OUTPUT!AL$6),
IF(AND('PRINTABLE (per grading)'!H$16="OUTPUT", 'PRINTABLE (per grading)'!B$13="Midterm"), IF(ISERROR(SUMIF(OUTPUT!O$20:Y$20, "CLO1", OUTPUT!O250:Y250) / OUTPUT!AM$6), "", SUMIF(OUTPUT!O$20:Y$20, "CLO1", OUTPUT!O250:Y250) / OUTPUT!AM$6),
IF(AND('PRINTABLE (per grading)'!H$16="OUTPUT", 'PRINTABLE (per grading)'!B$13="Final"), IF(ISERROR(SUMIF(OUTPUT!AA$20:AI$20, "CLO1", OUTPUT!AA250:AI250) / OUTPUT!AN$6), "", SUMIF(OUTPUT!AA$20:AI$20, "CLO1", OUTPUT!AA250:AI250) / OUTPUT!AN$6),
"")))))),"")</f>
        <v/>
      </c>
      <c r="P248" s="232" t="str">
        <f t="shared" si="128"/>
        <v/>
      </c>
      <c r="Q248" s="233" t="str">
        <f t="shared" si="129"/>
        <v/>
      </c>
      <c r="R248" s="25" t="str">
        <f>IF(B248 &lt;&gt; "", IFERROR(IF(C$16 = "PRELIM", SUMIF('Database (LECTURE-RES-PRAC)'!D$14:AG$14, "CLO2", 'Database (LECTURE-RES-PRAC)'!D245:AG245) / 'Grade computation'!F$5, IF(C$16 = "MIDTERM", SUMIF('Database (LECTURE-RES-PRAC)'!AJ$14:BM$14, "CLO2", 'Database (LECTURE-RES-PRAC)'!AJ245:BM245) / 'Grade computation'!G$5, IF(C$16 = "FINAL", SUMIF('Database (LECTURE-RES-PRAC)'!BP$14:CS$14, "CLO2", 'Database (LECTURE-RES-PRAC)'!BP245:CS245) / 'Grade computation'!H$5,""))),""),"")</f>
        <v/>
      </c>
      <c r="S248" s="232" t="str">
        <f t="shared" si="130"/>
        <v/>
      </c>
      <c r="T248" s="25" t="str">
        <f>IF(B248 &lt;&gt; "",IF(AND('PRINTABLE (per grading)'!H$16="EXAM", 'PRINTABLE (per grading)'!B$13="Prelim"), IF(ISERROR(SUMIF('Exam (LECTURE ONLY)'!D$20:M$20, "CLO2", 'Exam (LECTURE ONLY)'!D250:M250) / 'Exam (LECTURE ONLY)'!AL$7), "", SUMIF('Exam (LECTURE ONLY)'!D$20:M$20, "CLO2", 'Exam (LECTURE ONLY)'!D250:M250) /'Exam (LECTURE ONLY)'!AL$7),
IF(AND('PRINTABLE (per grading)'!H$16="EXAM", 'PRINTABLE (per grading)'!B$13="Midterm"), IF(ISERROR(SUMIF('Exam (LECTURE ONLY)'!O$20:X$20, "CLO2", 'Exam (LECTURE ONLY)'!O250:X250) / 'Exam (LECTURE ONLY)'!AM$7), "", SUMIF('Exam (LECTURE ONLY)'!O$20:X$20, "CLO2", 'Exam (LECTURE ONLY)'!O250:X250) / 'Exam (LECTURE ONLY)'!AM$7),
IF(AND('PRINTABLE (per grading)'!H$16="EXAM", 'PRINTABLE (per grading)'!B$13="Final"), IF(ISERROR(SUMIF('Exam (LECTURE ONLY)'!Z$20:AI$20, "CLO2", 'Exam (LECTURE ONLY)'!Z250:AI250) / 'Exam (LECTURE ONLY)'!AN$7), "", SUMIF('Exam (LECTURE ONLY)'!Z$20:AI$20, "CLO2", 'Exam (LECTURE ONLY)'!Z250:AI250) / 'Exam (LECTURE ONLY)'!AN$7),
IF(AND('PRINTABLE (per grading)'!H$16="OUTPUT", 'PRINTABLE (per grading)'!B$13="Prelim"), IF(ISERROR(SUMIF(OUTPUT!C$20:M$20, "CLO2", OUTPUT!C250:M250) / OUTPUT!AL$7), "", SUMIF(OUTPUT!C$20:M$20, "CLO2", OUTPUT!C250:M250) / OUTPUT!AL$7),
IF(AND('PRINTABLE (per grading)'!H$16="OUTPUT", 'PRINTABLE (per grading)'!B$13="Midterm"), IF(ISERROR(SUMIF(OUTPUT!O$20:Y$20, "CLO2", OUTPUT!O250:Y250) / OUTPUT!AM$7), "", SUMIF(OUTPUT!O$20:Y$20, "CLO2", OUTPUT!O250:Y250) / OUTPUT!AM$7),
IF(AND('PRINTABLE (per grading)'!H$16="OUTPUT", 'PRINTABLE (per grading)'!B$13="Final"), IF(ISERROR(SUMIF(OUTPUT!AA$20:AI$20, "CLO2", OUTPUT!AA250:AI250) / OUTPUT!AN$7), "", SUMIF(OUTPUT!AA$20:AI$20, "CLO2", OUTPUT!AA250:AI250) / OUTPUT!AN$7),
"")))))),"")</f>
        <v/>
      </c>
      <c r="U248" s="232" t="str">
        <f t="shared" si="131"/>
        <v/>
      </c>
      <c r="V248" s="233" t="str">
        <f t="shared" si="132"/>
        <v/>
      </c>
      <c r="W248" s="25" t="str">
        <f>IF(B248 &lt;&gt; "", IFERROR(IF(C$16 = "PRELIM", SUMIF('Database (LECTURE-RES-PRAC)'!D$14:AG$14, "CLO3", 'Database (LECTURE-RES-PRAC)'!D245:AG245) / 'Grade computation'!F$6, IF(C$16 = "MIDTERM", SUMIF('Database (LECTURE-RES-PRAC)'!AJ$14:BM$14, "CLO3", 'Database (LECTURE-RES-PRAC)'!AJ245:BM245) / 'Grade computation'!G$6, IF(C$16 = "FINAL", SUMIF('Database (LECTURE-RES-PRAC)'!BP$14:CS$14, "CLO3", 'Database (LECTURE-RES-PRAC)'!BP245:CS245) / 'Grade computation'!H$6,""))),""),"")</f>
        <v/>
      </c>
      <c r="X248" s="232" t="str">
        <f t="shared" si="133"/>
        <v/>
      </c>
      <c r="Y248" s="25" t="str">
        <f>IF(B248 &lt;&gt; "",IF(AND('PRINTABLE (per grading)'!H$16="EXAM", 'PRINTABLE (per grading)'!B$13="Prelim"), IF(ISERROR(SUMIF('Exam (LECTURE ONLY)'!D$20:M$20, "CLO3", 'Exam (LECTURE ONLY)'!D250:M250) / 'Exam (LECTURE ONLY)'!AL$8), "", SUMIF('Exam (LECTURE ONLY)'!D$20:M$20, "CLO3", 'Exam (LECTURE ONLY)'!D250:M250) /'Exam (LECTURE ONLY)'!AL$8),
IF(AND('PRINTABLE (per grading)'!H$16="EXAM", 'PRINTABLE (per grading)'!B$13="Midterm"), IF(ISERROR(SUMIF('Exam (LECTURE ONLY)'!O$20:X$20, "CLO3", 'Exam (LECTURE ONLY)'!O250:X250) / 'Exam (LECTURE ONLY)'!AM$8), "", SUMIF('Exam (LECTURE ONLY)'!O$20:X$20, "CLO3", 'Exam (LECTURE ONLY)'!O250:X250) / 'Exam (LECTURE ONLY)'!AM$8),
IF(AND('PRINTABLE (per grading)'!H$16="EXAM", 'PRINTABLE (per grading)'!B$13="Final"), IF(ISERROR(SUMIF('Exam (LECTURE ONLY)'!Z$20:AI$20, "CLO3", 'Exam (LECTURE ONLY)'!Z250:AI250) / 'Exam (LECTURE ONLY)'!AN$8), "", SUMIF('Exam (LECTURE ONLY)'!Z$20:AI$20, "CLO3", 'Exam (LECTURE ONLY)'!Z250:AI250) / 'Exam (LECTURE ONLY)'!AN$8),
IF(AND('PRINTABLE (per grading)'!H$16="OUTPUT", 'PRINTABLE (per grading)'!B$13="Prelim"), IF(ISERROR(SUMIF(OUTPUT!C$20:M$20, "CLO3", OUTPUT!C250:M250) / OUTPUT!AL$8), "", SUMIF(OUTPUT!C$20:M$20, "CLO3", OUTPUT!C250:M250) / OUTPUT!AL$8),
IF(AND('PRINTABLE (per grading)'!H$16="OUTPUT", 'PRINTABLE (per grading)'!B$13="Midterm"), IF(ISERROR(SUMIF(OUTPUT!O$20:Y$20, "CLO3", OUTPUT!O250:Y250) / OUTPUT!AM$8), "", SUMIF(OUTPUT!O$20:Y$20, "CLO3", OUTPUT!O250:Y250) / OUTPUT!AM$8),
IF(AND('PRINTABLE (per grading)'!H$16="OUTPUT", 'PRINTABLE (per grading)'!B$13="Final"), IF(ISERROR(SUMIF(OUTPUT!AA$20:AI$20, "CLO3", OUTPUT!AA250:AI250) / OUTPUT!AN$8), "", SUMIF(OUTPUT!AA$20:AI$20, "CLO3", OUTPUT!AA250:AI250) / OUTPUT!AN$8),
"" )))))),"")</f>
        <v/>
      </c>
      <c r="Z248" s="232" t="str">
        <f t="shared" si="134"/>
        <v/>
      </c>
      <c r="AA248" s="233" t="str">
        <f t="shared" si="135"/>
        <v/>
      </c>
      <c r="AB248" s="25" t="str">
        <f>IF(B248 &lt;&gt; "", IFERROR(IF(C$16 = "PRELIM", SUMIF('Database (LECTURE-RES-PRAC)'!D$14:AG$14, "CLO4", 'Database (LECTURE-RES-PRAC)'!D245:AG245) / 'Grade computation'!F$7, IF(C$16 = "MIDTERM", SUMIF('Database (LECTURE-RES-PRAC)'!AJ$14:BM$14, "CLO4", 'Database (LECTURE-RES-PRAC)'!AJ245:BM245) / 'Grade computation'!G$7, IF(C$16 = "FINAL", SUMIF('Database (LECTURE-RES-PRAC)'!BP$14:CS$14, "CLO4", 'Database (LECTURE-RES-PRAC)'!BP245:CS245) / 'Grade computation'!H$7,""))),""),"")</f>
        <v/>
      </c>
      <c r="AC248" s="232" t="str">
        <f t="shared" si="136"/>
        <v/>
      </c>
      <c r="AD248" s="25" t="str">
        <f>IF(B248 &lt;&gt; "",IF(AND('PRINTABLE (per grading)'!H$16="EXAM", 'PRINTABLE (per grading)'!B$13="Prelim"), IF(ISERROR(SUMIF('Exam (LECTURE ONLY)'!D$20:M$20, "CLO4", 'Exam (LECTURE ONLY)'!D250:M250) / 'Exam (LECTURE ONLY)'!AL$9), "", SUMIF('Exam (LECTURE ONLY)'!D$20:M$20, "CLO4", 'Exam (LECTURE ONLY)'!D250:M250) /'Exam (LECTURE ONLY)'!AL$9),
IF(AND('PRINTABLE (per grading)'!H$16="EXAM", 'PRINTABLE (per grading)'!B$13="Midterm"), IF(ISERROR(SUMIF('Exam (LECTURE ONLY)'!O$20:X$20, "CLO4", 'Exam (LECTURE ONLY)'!O250:X250) / 'Exam (LECTURE ONLY)'!AM$9), "", SUMIF('Exam (LECTURE ONLY)'!O$20:X$20, "CLO4", 'Exam (LECTURE ONLY)'!O250:X250) / 'Exam (LECTURE ONLY)'!AM$9),
IF(AND('PRINTABLE (per grading)'!H$16="EXAM", 'PRINTABLE (per grading)'!B$13="Final"), IF(ISERROR(SUMIF('Exam (LECTURE ONLY)'!Z$20:AI$20, "CLO4", 'Exam (LECTURE ONLY)'!Z250:AI250) / 'Exam (LECTURE ONLY)'!AN$9), "", SUMIF('Exam (LECTURE ONLY)'!Z$20:AI$20, "CLO4", 'Exam (LECTURE ONLY)'!Z250:AI250) / 'Exam (LECTURE ONLY)'!AN$9),
IF(AND('PRINTABLE (per grading)'!H$16="OUTPUT", 'PRINTABLE (per grading)'!B$13="Prelim"), IF(ISERROR(SUMIF(OUTPUT!C$20:M$20, "CLO4", OUTPUT!C250:M250) / OUTPUT!AL$9), "", SUMIF(OUTPUT!C$20:M$20, "CLO4", OUTPUT!C250:M250) / OUTPUT!AL$9),
IF(AND('PRINTABLE (per grading)'!H$16="OUTPUT", 'PRINTABLE (per grading)'!B$13="Midterm"), IF(ISERROR(SUMIF(OUTPUT!O$20:Y$20, "CLO4", OUTPUT!O250:Y250) / OUTPUT!AM$9), "", SUMIF(OUTPUT!O$20:Y$20, "CLO4", OUTPUT!O250:Y250) / OUTPUT!AM$9),
IF(AND('PRINTABLE (per grading)'!H$16="OUTPUT", 'PRINTABLE (per grading)'!B$13="Final"), IF(ISERROR(SUMIF(OUTPUT!AA$20:AI$20, "CLO4", OUTPUT!AA250:AI250) / OUTPUT!AN$9), "", SUMIF(OUTPUT!AA$20:AI$20, "CLO4", OUTPUT!AA250:AI250) / OUTPUT!AN$9),
"")))))),"")</f>
        <v/>
      </c>
      <c r="AE248" s="232" t="str">
        <f t="shared" si="137"/>
        <v/>
      </c>
      <c r="AF248" s="233" t="str">
        <f t="shared" si="138"/>
        <v/>
      </c>
      <c r="AG248" s="25" t="str">
        <f>IF(B248 &lt;&gt; "", IFERROR(IF(C$16 = "PRELIM", SUMIF('Database (LECTURE-RES-PRAC)'!D$14:AG$14, "CLO5", 'Database (LECTURE-RES-PRAC)'!D245:AG245) / 'Grade computation'!F$8, IF(C$16 = "MIDTERM", SUMIF('Database (LECTURE-RES-PRAC)'!AJ$14:BM$14, "CLO5", 'Database (LECTURE-RES-PRAC)'!AJ245:BM245) / 'Grade computation'!G$8, IF(C$16 = "FINAL", SUMIF('Database (LECTURE-RES-PRAC)'!BP$14:CS$14, "CLO5", 'Database (LECTURE-RES-PRAC)'!BP245:CS245) / 'Grade computation'!H$8,""))),""),"")</f>
        <v/>
      </c>
      <c r="AH248" s="232" t="str">
        <f t="shared" si="139"/>
        <v/>
      </c>
      <c r="AI248" s="25" t="str">
        <f>IF(B248 &lt;&gt; "",IF(AND('PRINTABLE (per grading)'!H$16="EXAM", 'PRINTABLE (per grading)'!B$13="Prelim"), IF(ISERROR(SUMIF('Exam (LECTURE ONLY)'!D$20:M$20, "CLO5", 'Exam (LECTURE ONLY)'!D250:M250) / 'Exam (LECTURE ONLY)'!AL$10), "", SUMIF('Exam (LECTURE ONLY)'!D$20:M$20, "CLO5", 'Exam (LECTURE ONLY)'!D250:M250) /'Exam (LECTURE ONLY)'!AL$10),
IF(AND('PRINTABLE (per grading)'!H$16="EXAM", 'PRINTABLE (per grading)'!B$13="Midterm"), IF(ISERROR(SUMIF('Exam (LECTURE ONLY)'!O$20:X$20, "CLO5", 'Exam (LECTURE ONLY)'!O250:X250) / 'Exam (LECTURE ONLY)'!AM$10), "", SUMIF('Exam (LECTURE ONLY)'!O$20:X$20, "CLO5", 'Exam (LECTURE ONLY)'!O250:X250) / 'Exam (LECTURE ONLY)'!AM$10),
IF(AND('PRINTABLE (per grading)'!H$16="EXAM", 'PRINTABLE (per grading)'!B$13="Final"), IF(ISERROR(SUMIF('Exam (LECTURE ONLY)'!Z$20:AI$20, "CLO5", 'Exam (LECTURE ONLY)'!Z250:AI250) / 'Exam (LECTURE ONLY)'!AN$10), "", SUMIF('Exam (LECTURE ONLY)'!Z$20:AI$20, "CLO5", 'Exam (LECTURE ONLY)'!Z250:AI250) / 'Exam (LECTURE ONLY)'!AN$10),
IF(AND('PRINTABLE (per grading)'!H$16="OUTPUT", 'PRINTABLE (per grading)'!B$13="Prelim"), IF(ISERROR(SUMIF(OUTPUT!C$20:M$20, "CLO5", OUTPUT!C250:M250) / OUTPUT!AL$10), "", SUMIF(OUTPUT!C$20:M$20, "CLO5", OUTPUT!C250:M250) / OUTPUT!AL$10),
IF(AND('PRINTABLE (per grading)'!H$16="OUTPUT", 'PRINTABLE (per grading)'!B$13="Midterm"), IF(ISERROR(SUMIF(OUTPUT!O$20:Y$20, "CLO5", OUTPUT!O250:Y250) / OUTPUT!AM$10), "", SUMIF(OUTPUT!O$20:Y$20, "CLO5", OUTPUT!O250:Y250) / OUTPUT!AM$10),
IF(AND('PRINTABLE (per grading)'!H$16="OUTPUT", 'PRINTABLE (per grading)'!B$13="Final"), IF(ISERROR(SUMIF(OUTPUT!AA$20:AI$20, "CLO5", OUTPUT!AA250:AI250) / OUTPUT!AN$10), "", SUMIF(OUTPUT!AA$20:AI$20, "CLO5", OUTPUT!AA250:AI250) / OUTPUT!AN$10),
"")))))),"")</f>
        <v/>
      </c>
      <c r="AJ248" s="232" t="str">
        <f t="shared" si="140"/>
        <v/>
      </c>
      <c r="AK248" s="233" t="str">
        <f t="shared" si="141"/>
        <v/>
      </c>
      <c r="AL248" s="25" t="str">
        <f>IF(B248 &lt;&gt; "", IFERROR(IF(C$16 = "PRELIM", SUMIF('Database (LECTURE-RES-PRAC)'!D$14:AG$14, "CLO6", 'Database (LECTURE-RES-PRAC)'!D245:AG245) / 'Grade computation'!F$9, IF(C$16 = "MIDTERM", SUMIF('Database (LECTURE-RES-PRAC)'!AJ$14:BM$14, "CLO6", 'Database (LECTURE-RES-PRAC)'!AJ245:BM245) / 'Grade computation'!G$9, IF(C$16 = "FINAL", SUMIF('Database (LECTURE-RES-PRAC)'!BP$14:CS$14, "CLO6", 'Database (LECTURE-RES-PRAC)'!BP245:CS245) / 'Grade computation'!H$9,""))),""),"")</f>
        <v/>
      </c>
      <c r="AM248" s="232" t="str">
        <f t="shared" si="142"/>
        <v/>
      </c>
      <c r="AN248" s="25" t="str">
        <f>IF(B248 &lt;&gt; "",IF(AND('PRINTABLE (per grading)'!H$16="EXAM", 'PRINTABLE (per grading)'!B$13="Prelim"), IF(ISERROR(SUMIF('Exam (LECTURE ONLY)'!D$20:M$20, "CLO6", 'Exam (LECTURE ONLY)'!D250:M250) / 'Exam (LECTURE ONLY)'!AL$11), "", SUMIF('Exam (LECTURE ONLY)'!D$20:M$20, "CLO6", 'Exam (LECTURE ONLY)'!D250:M250) /'Exam (LECTURE ONLY)'!AL$11),
IF(AND('PRINTABLE (per grading)'!H$16="EXAM", 'PRINTABLE (per grading)'!B$13="Midterm"), IF(ISERROR(SUMIF('Exam (LECTURE ONLY)'!O$20:X$20, "CLO6", 'Exam (LECTURE ONLY)'!O250:X250) / 'Exam (LECTURE ONLY)'!AM$11), "", SUMIF('Exam (LECTURE ONLY)'!O$20:X$20, "CLO6", 'Exam (LECTURE ONLY)'!O250:X250) / 'Exam (LECTURE ONLY)'!AM$11),
IF(AND('PRINTABLE (per grading)'!H$16="EXAM", 'PRINTABLE (per grading)'!B$13="Final"), IF(ISERROR(SUMIF('Exam (LECTURE ONLY)'!Z$20:AI$20, "CLO6", 'Exam (LECTURE ONLY)'!Z250:AI250) / 'Exam (LECTURE ONLY)'!AN$11), "", SUMIF('Exam (LECTURE ONLY)'!Z$20:AI$20, "CLO6", 'Exam (LECTURE ONLY)'!Z250:AI250) / 'Exam (LECTURE ONLY)'!AN$11),
IF(AND('PRINTABLE (per grading)'!H$16="OUTPUT", 'PRINTABLE (per grading)'!B$13="Prelim"), IF(ISERROR(SUMIF(OUTPUT!C$20:M$20, "CLO6", OUTPUT!C250:M250) / OUTPUT!AL$11), "", SUMIF(OUTPUT!C$20:M$20, "CLO6", OUTPUT!C250:M250) / OUTPUT!AL$11),
IF(AND('PRINTABLE (per grading)'!H$16="OUTPUT", 'PRINTABLE (per grading)'!B$13="Midterm"), IF(ISERROR(SUMIF(OUTPUT!O$20:Y$20, "CLO6", OUTPUT!O250:Y250) / OUTPUT!AM$11), "", SUMIF(OUTPUT!O$20:Y$20, "CLO6", OUTPUT!O250:Y250) / OUTPUT!AM$11),
IF(AND('PRINTABLE (per grading)'!H$16="OUTPUT", 'PRINTABLE (per grading)'!B$13="Final"), IF(ISERROR(SUMIF(OUTPUT!AA$20:AI$20, "CLO6", OUTPUT!AA250:AI250) / OUTPUT!AN$11), "", SUMIF(OUTPUT!AA$20:AI$20, "CLO6", OUTPUT!AA250:AI250) / OUTPUT!AN$11),
"")))))),"")</f>
        <v/>
      </c>
      <c r="AO248" s="232" t="str">
        <f t="shared" si="143"/>
        <v/>
      </c>
      <c r="AP248" s="233" t="str">
        <f t="shared" si="144"/>
        <v/>
      </c>
      <c r="AQ248" s="25" t="str">
        <f>IF(B248 &lt;&gt; "", IFERROR(IF(C$16 = "PRELIM", SUMIF('Database (LECTURE-RES-PRAC)'!D$14:AG$14, "CLO7", 'Database (LECTURE-RES-PRAC)'!D245:AG245) / 'Grade computation'!F$10, IF(C$16 = "MIDTERM", SUMIF('Database (LECTURE-RES-PRAC)'!AJ$14:BM$14, "CLO7", 'Database (LECTURE-RES-PRAC)'!AJ245:BM245) / 'Grade computation'!G$10, IF(C$16 = "FINAL", SUMIF('Database (LECTURE-RES-PRAC)'!BP$14:CS$14, "CLO7", 'Database (LECTURE-RES-PRAC)'!BP245:CS245) / 'Grade computation'!H$10,""))),""),"")</f>
        <v/>
      </c>
      <c r="AR248" s="232" t="str">
        <f t="shared" si="145"/>
        <v/>
      </c>
      <c r="AS248" s="25" t="str">
        <f>IF(B248 &lt;&gt; "",IF(AND('PRINTABLE (per grading)'!H$16="EXAM", 'PRINTABLE (per grading)'!B$13="Prelim"), IF(ISERROR(SUMIF('Exam (LECTURE ONLY)'!D$20:M$20, "CLO7", 'Exam (LECTURE ONLY)'!D250:M250) / 'Exam (LECTURE ONLY)'!AL$12), "", SUMIF('Exam (LECTURE ONLY)'!D$20:M$20, "CLO7", 'Exam (LECTURE ONLY)'!D250:M250) /'Exam (LECTURE ONLY)'!AL$12),
IF(AND('PRINTABLE (per grading)'!H$16="EXAM", 'PRINTABLE (per grading)'!B$13="Midterm"), IF(ISERROR(SUMIF('Exam (LECTURE ONLY)'!O$20:X$20, "CLO7", 'Exam (LECTURE ONLY)'!O250:X250) / 'Exam (LECTURE ONLY)'!AM$12), "", SUMIF('Exam (LECTURE ONLY)'!O$20:X$20, "CLO7", 'Exam (LECTURE ONLY)'!O250:X250) / 'Exam (LECTURE ONLY)'!AM$12),
IF(AND('PRINTABLE (per grading)'!H$16="EXAM", 'PRINTABLE (per grading)'!B$13="Final"), IF(ISERROR(SUMIF('Exam (LECTURE ONLY)'!Z$20:AI$20, "CLO7", 'Exam (LECTURE ONLY)'!Z250:AI250) / 'Exam (LECTURE ONLY)'!AN$12), "", SUMIF('Exam (LECTURE ONLY)'!Z$20:AI$20, "CLO7", 'Exam (LECTURE ONLY)'!Z250:AI250) / 'Exam (LECTURE ONLY)'!AN$12),
IF(AND('PRINTABLE (per grading)'!H$16="OUTPUT", 'PRINTABLE (per grading)'!B$13="Prelim"), IF(ISERROR(SUMIF(OUTPUT!C$20:M$20, "CLO7", OUTPUT!C250:M250) / OUTPUT!AL$12), "", SUMIF(OUTPUT!C$20:M$20, "CLO7", OUTPUT!C250:M250) / OUTPUT!AL$12),
IF(AND('PRINTABLE (per grading)'!H$16="OUTPUT", 'PRINTABLE (per grading)'!B$13="Midterm"), IF(ISERROR(SUMIF(OUTPUT!O$20:Y$20, "CLO7", OUTPUT!O250:Y250) / OUTPUT!AM$12), "", SUMIF(OUTPUT!O$20:Y$20, "CLO7", OUTPUT!O250:Y250) / OUTPUT!AM$12),
IF(AND('PRINTABLE (per grading)'!H$16="OUTPUT", 'PRINTABLE (per grading)'!B$13="Final"), IF(ISERROR(SUMIF(OUTPUT!AA$20:AI$20, "CLO7", OUTPUT!AA250:AI250) / OUTPUT!AN$12), "", SUMIF(OUTPUT!AA$20:AI$20, "CLO7", OUTPUT!AA250:AI250) / OUTPUT!AN$12),
"")))))),"")</f>
        <v/>
      </c>
      <c r="AT248" s="232" t="str">
        <f t="shared" si="146"/>
        <v/>
      </c>
      <c r="AU248" s="233" t="str">
        <f t="shared" si="147"/>
        <v/>
      </c>
      <c r="AV248" s="25" t="str">
        <f>IF(B248 &lt;&gt; "", IFERROR(IF(C$16 = "PRELIM", SUMIF('Database (LECTURE-RES-PRAC)'!D$14:AG$14, "CLO8", 'Database (LECTURE-RES-PRAC)'!D245:AG245) / 'Grade computation'!F$11, IF(C$16 = "MIDTERM", SUMIF('Database (LECTURE-RES-PRAC)'!AJ$14:BM$14, "CLO8", 'Database (LECTURE-RES-PRAC)'!AJ245:BM245) / 'Grade computation'!G$11, IF(C$16 = "FINAL", SUMIF('Database (LECTURE-RES-PRAC)'!BP$14:CS$14, "CLO8", 'Database (LECTURE-RES-PRAC)'!BP245:CS245) / 'Grade computation'!H$11,""))),""),"")</f>
        <v/>
      </c>
      <c r="AW248" s="232" t="str">
        <f t="shared" si="148"/>
        <v/>
      </c>
      <c r="AX248" s="25" t="str">
        <f>IF(B248 &lt;&gt; "",IF(AND('PRINTABLE (per grading)'!H$16="EXAM", 'PRINTABLE (per grading)'!B$13="Prelim"), IF(ISERROR(SUMIF('Exam (LECTURE ONLY)'!D$20:M$20, "CLO8", 'Exam (LECTURE ONLY)'!D250:M250) / 'Exam (LECTURE ONLY)'!AL$13), "", SUMIF('Exam (LECTURE ONLY)'!D$20:M$20, "CLO8", 'Exam (LECTURE ONLY)'!D250:M250) /'Exam (LECTURE ONLY)'!AL$13),
IF(AND('PRINTABLE (per grading)'!H$16="EXAM", 'PRINTABLE (per grading)'!B$13="Midterm"), IF(ISERROR(SUMIF('Exam (LECTURE ONLY)'!O$20:X$20, "CLO8", 'Exam (LECTURE ONLY)'!O250:X250) / 'Exam (LECTURE ONLY)'!AM$13), "", SUMIF('Exam (LECTURE ONLY)'!O$20:X$20, "CLO8", 'Exam (LECTURE ONLY)'!O250:X250) / 'Exam (LECTURE ONLY)'!AM$13),
IF(AND('PRINTABLE (per grading)'!H$16="EXAM", 'PRINTABLE (per grading)'!B$13="Final"), IF(ISERROR(SUMIF('Exam (LECTURE ONLY)'!Z$20:AI$20, "CLO8", 'Exam (LECTURE ONLY)'!Z250:AI250) / 'Exam (LECTURE ONLY)'!AN$13), "", SUMIF('Exam (LECTURE ONLY)'!Z$20:AI$20, "CLO8", 'Exam (LECTURE ONLY)'!Z250:AI250) / 'Exam (LECTURE ONLY)'!AN$13),
IF(AND('PRINTABLE (per grading)'!H$16="OUTPUT", 'PRINTABLE (per grading)'!B$13="Prelim"), IF(ISERROR(SUMIF(OUTPUT!C$20:M$20, "CLO8", OUTPUT!C250:M250) / OUTPUT!AL$13), "", SUMIF(OUTPUT!C$20:M$20, "CLO8", OUTPUT!C250:M250) / OUTPUT!AL$13),
IF(AND('PRINTABLE (per grading)'!H$16="OUTPUT", 'PRINTABLE (per grading)'!B$13="Midterm"), IF(ISERROR(SUMIF(OUTPUT!O$20:Y$20, "CLO8", OUTPUT!O250:Y250) / OUTPUT!AM$13), "", SUMIF(OUTPUT!O$20:Y$20, "CLO8", OUTPUT!O250:Y250) / OUTPUT!AM$13),
IF(AND('PRINTABLE (per grading)'!H$16="OUTPUT", 'PRINTABLE (per grading)'!B$13="Final"), IF(ISERROR(SUMIF(OUTPUT!AA$20:AI$20, "CLO8", OUTPUT!AA250:AI250) / OUTPUT!AN$13), "", SUMIF(OUTPUT!AA$20:AI$20, "CLO8", OUTPUT!AA250:AI250) / OUTPUT!AN$13),
"")))))),"")</f>
        <v/>
      </c>
      <c r="AY248" s="232" t="str">
        <f t="shared" si="149"/>
        <v/>
      </c>
      <c r="AZ248" s="233" t="str">
        <f t="shared" si="150"/>
        <v/>
      </c>
      <c r="BA248" s="25" t="str">
        <f>IF(B248 &lt;&gt; "", IFERROR(IF(C$16 = "PRELIM", SUMIF('Database (LECTURE-RES-PRAC)'!D$14:AG$14, "CLO9", 'Database (LECTURE-RES-PRAC)'!D245:AG245) / 'Grade computation'!F$12, IF(C$16 = "MIDTERM", SUMIF('Database (LECTURE-RES-PRAC)'!AJ$14:BM$14, "CLO9", 'Database (LECTURE-RES-PRAC)'!AJ245:BM245) / 'Grade computation'!G$12, IF(C$16 = "FINAL", SUMIF('Database (LECTURE-RES-PRAC)'!BP$14:CS$14, "CLO9", 'Database (LECTURE-RES-PRAC)'!BP245:CS245) / 'Grade computation'!H$12,""))),""),"")</f>
        <v/>
      </c>
      <c r="BB248" s="232" t="str">
        <f t="shared" si="151"/>
        <v/>
      </c>
      <c r="BC248" s="25" t="str">
        <f>IF(B248 &lt;&gt; "",IF(AND('PRINTABLE (per grading)'!H$16="EXAM", 'PRINTABLE (per grading)'!B$13="Prelim"), IF(ISERROR(SUMIF('Exam (LECTURE ONLY)'!D$20:M$20, "CLO9", 'Exam (LECTURE ONLY)'!D250:M250) / 'Exam (LECTURE ONLY)'!AL$14), "", SUMIF('Exam (LECTURE ONLY)'!D$20:M$20, "CLO9", 'Exam (LECTURE ONLY)'!D250:M250) /'Exam (LECTURE ONLY)'!AL$14),
IF(AND('PRINTABLE (per grading)'!H$16="EXAM", 'PRINTABLE (per grading)'!B$13="Midterm"), IF(ISERROR(SUMIF('Exam (LECTURE ONLY)'!O$20:X$20, "CLO9", 'Exam (LECTURE ONLY)'!O250:X250) / 'Exam (LECTURE ONLY)'!AM$14), "", SUMIF('Exam (LECTURE ONLY)'!O$20:X$20, "CLO9", 'Exam (LECTURE ONLY)'!O250:X250) / 'Exam (LECTURE ONLY)'!AM$14),
IF(AND('PRINTABLE (per grading)'!H$16="EXAM", 'PRINTABLE (per grading)'!B$13="Final"), IF(ISERROR(SUMIF('Exam (LECTURE ONLY)'!Z$20:AI$20, "CLO9", 'Exam (LECTURE ONLY)'!Z250:AI250) / 'Exam (LECTURE ONLY)'!AN$14), "", SUMIF('Exam (LECTURE ONLY)'!Z$20:AI$20, "CLO9", 'Exam (LECTURE ONLY)'!Z250:AI250) / 'Exam (LECTURE ONLY)'!AN$14),
IF(AND('PRINTABLE (per grading)'!H$16="OUTPUT", 'PRINTABLE (per grading)'!B$13="Prelim"), IF(ISERROR(SUMIF(OUTPUT!C$20:M$20, "CLO9", OUTPUT!C250:M250) / OUTPUT!AL$14), "", SUMIF(OUTPUT!C$20:M$20, "CLO9", OUTPUT!C250:M250) / OUTPUT!AL$14),
IF(AND('PRINTABLE (per grading)'!H$16="OUTPUT", 'PRINTABLE (per grading)'!B$13="Midterm"), IF(ISERROR(SUMIF(OUTPUT!O$20:Y$20, "CLO9", OUTPUT!O250:Y250) / OUTPUT!AM$14), "", SUMIF(OUTPUT!O$20:Y$20, "CLO9", OUTPUT!O250:Y250) / OUTPUT!AM$14),
IF(AND('PRINTABLE (per grading)'!H$16="OUTPUT", 'PRINTABLE (per grading)'!B$13="Final"), IF(ISERROR(SUMIF(OUTPUT!AA$20:AI$20, "CLO9", OUTPUT!AA250:AI250) / OUTPUT!AN$14), "", SUMIF(OUTPUT!AA$20:AI$20, "CLO9", OUTPUT!AA250:AI250) / OUTPUT!AN$14),
"")))))),"")</f>
        <v/>
      </c>
      <c r="BD248" s="232" t="str">
        <f t="shared" si="152"/>
        <v/>
      </c>
      <c r="BE248" s="233" t="str">
        <f t="shared" si="153"/>
        <v/>
      </c>
      <c r="BF248" s="25" t="str">
        <f>IF(B248 &lt;&gt; "", IFERROR(IF(C$16 = "PRELIM", SUMIF('Database (LECTURE-RES-PRAC)'!D$14:AG$14, "CLO10", 'Database (LECTURE-RES-PRAC)'!D245:AG245) / 'Grade computation'!F$13, IF(C$16 = "MIDTERM", SUMIF('Database (LECTURE-RES-PRAC)'!AJ$14:BM$14, "CLO10", 'Database (LECTURE-RES-PRAC)'!AJ245:BM245) / 'Grade computation'!G$13, IF(C$16 = "FINAL", SUMIF('Database (LECTURE-RES-PRAC)'!BP$14:CS$14, "CLO10", 'Database (LECTURE-RES-PRAC)'!BP245:CS245) / 'Grade computation'!H$13,""))),""),"")</f>
        <v/>
      </c>
      <c r="BG248" s="232" t="str">
        <f t="shared" si="154"/>
        <v/>
      </c>
      <c r="BH248" s="25" t="str">
        <f>IF(B248 &lt;&gt; "",IF(AND('PRINTABLE (per grading)'!H$16="EXAM", 'PRINTABLE (per grading)'!B$13="Prelim"), IF(ISERROR(SUMIF('Exam (LECTURE ONLY)'!D$20:M$20, "CLO10", 'Exam (LECTURE ONLY)'!D250:M250) / 'Exam (LECTURE ONLY)'!AL$15), "", SUMIF('Exam (LECTURE ONLY)'!D$20:M$20, "CLO10", 'Exam (LECTURE ONLY)'!D250:M250) /'Exam (LECTURE ONLY)'!AL$15),
IF(AND('PRINTABLE (per grading)'!H$16="EXAM", 'PRINTABLE (per grading)'!B$13="Midterm"), IF(ISERROR(SUMIF('Exam (LECTURE ONLY)'!O$20:X$20, "CLO10", 'Exam (LECTURE ONLY)'!O250:X250) / 'Exam (LECTURE ONLY)'!AM$15), "", SUMIF('Exam (LECTURE ONLY)'!O$20:X$20, "CLO10", 'Exam (LECTURE ONLY)'!O250:X250) / 'Exam (LECTURE ONLY)'!AM$15),
IF(AND('PRINTABLE (per grading)'!H$16="EXAM", 'PRINTABLE (per grading)'!B$13="Final"), IF(ISERROR(SUMIF('Exam (LECTURE ONLY)'!Z$20:AI$20, "CLO10", 'Exam (LECTURE ONLY)'!Z250:AI250) / 'Exam (LECTURE ONLY)'!AN$15), "", SUMIF('Exam (LECTURE ONLY)'!Z$20:AI$20, "CLO10", 'Exam (LECTURE ONLY)'!Z250:AI250) / 'Exam (LECTURE ONLY)'!AN$15),
IF(AND('PRINTABLE (per grading)'!H$16="OUTPUT", 'PRINTABLE (per grading)'!B$13="Prelim"), IF(ISERROR(SUMIF(OUTPUT!C$20:M$20, "CLO10", OUTPUT!C250:M250) / OUTPUT!AL$15), "", SUMIF(OUTPUT!C$20:M$20, "CLO10", OUTPUT!C250:M250) / OUTPUT!AL$15),
IF(AND('PRINTABLE (per grading)'!H$16="OUTPUT", 'PRINTABLE (per grading)'!B$13="Midterm"), IF(ISERROR(SUMIF(OUTPUT!O$20:Y$20, "CLO10", OUTPUT!O250:Y250) / OUTPUT!AM$15), "", SUMIF(OUTPUT!O$20:Y$20, "CLO10", OUTPUT!O250:Y250) / OUTPUT!AM$15),
IF(AND('PRINTABLE (per grading)'!H$16="OUTPUT", 'PRINTABLE (per grading)'!B$13="Final"), IF(ISERROR(SUMIF(OUTPUT!AA$20:AI$20, "CLO10", OUTPUT!AA250:AI250) / OUTPUT!AN$15), "", SUMIF(OUTPUT!AA$20:AI$20, "CLO10", OUTPUT!AA250:AI250) / OUTPUT!AN$15),
"")))))),"")</f>
        <v/>
      </c>
      <c r="BI248" s="232" t="str">
        <f t="shared" si="155"/>
        <v/>
      </c>
      <c r="BJ248" s="233" t="str">
        <f t="shared" si="156"/>
        <v/>
      </c>
      <c r="BK248" s="2"/>
    </row>
    <row r="249" spans="1:63" ht="20.100000000000001" customHeight="1">
      <c r="A249" s="118" t="str">
        <f>IF(ISBLANK('Database (LECTURE-RES-PRAC)'!A246),"",'Database (LECTURE-RES-PRAC)'!A246)</f>
        <v/>
      </c>
      <c r="B249" s="119" t="str">
        <f>IF(ISBLANK('Database (LECTURE-RES-PRAC)'!B246),"",'Database (LECTURE-RES-PRAC)'!B246)</f>
        <v/>
      </c>
      <c r="C249" s="134" t="str">
        <f>IF(B249&lt;&gt;"",IF(C$16="PRELIM",'Grade computation'!C249, IF(C$16="MIDTERM",'Grade computation'!K249, IF(C$16="FINAL",'Grade computation'!S249,""))),"")</f>
        <v/>
      </c>
      <c r="D249" s="135" t="str">
        <f t="shared" si="1"/>
        <v/>
      </c>
      <c r="E249" s="134" t="str">
        <f>IF(B249&lt;&gt;"", IF(C$16="PRELIM",'Grade computation'!E249, IF(C$16="MIDTERM",'Grade computation'!M249, IF(C$16="FINAL",'Grade computation'!U249,""))),"")</f>
        <v/>
      </c>
      <c r="F249" s="136" t="str">
        <f t="shared" si="2"/>
        <v/>
      </c>
      <c r="G249" s="137" t="str">
        <f t="shared" si="3"/>
        <v/>
      </c>
      <c r="H249" s="207" t="str">
        <f>IF(B249&lt;&gt;"",IF(C$16="PRELIM", 'Grade computation'!H249, IF(C$16="MIDTERM", 'Grade computation'!P249, IF(C$16="FINAL",'Grade computation'!X249, ""))),"")</f>
        <v/>
      </c>
      <c r="I249" s="137" t="str">
        <f t="shared" si="4"/>
        <v/>
      </c>
      <c r="J249" s="139" t="str">
        <f t="shared" si="5"/>
        <v/>
      </c>
      <c r="K249" s="377" t="str">
        <f t="shared" si="6"/>
        <v/>
      </c>
      <c r="L249" s="434"/>
      <c r="M249" s="25" t="str">
        <f>IF(B249 &lt;&gt; "", IFERROR(IF(C$16 = "PRELIM", SUMIF('Database (LECTURE-RES-PRAC)'!D$14:AG$14, "CLO1", 'Database (LECTURE-RES-PRAC)'!D246:AG246) / 'Grade computation'!F$4, IF(C$16 = "MIDTERM", SUMIF('Database (LECTURE-RES-PRAC)'!AJ$14:BM$14, "CLO1", 'Database (LECTURE-RES-PRAC)'!AJ246:BM246) / 'Grade computation'!G$4, IF(C$16 = "FINAL", SUMIF('Database (LECTURE-RES-PRAC)'!BP$14:CS$14, "CLO1", 'Database (LECTURE-RES-PRAC)'!BP246:CS246) / 'Grade computation'!H$4,""))),""),"")</f>
        <v/>
      </c>
      <c r="N249" s="232" t="str">
        <f t="shared" si="127"/>
        <v/>
      </c>
      <c r="O249" s="25" t="str">
        <f>IF(B249 &lt;&gt; "",IF(AND('PRINTABLE (per grading)'!H$16="EXAM", 'PRINTABLE (per grading)'!B$13="Prelim"), IF(ISERROR(SUMIF('Exam (LECTURE ONLY)'!D$20:M$20, "CLO1", 'Exam (LECTURE ONLY)'!D251:M251) / 'Exam (LECTURE ONLY)'!AL$6), "", SUMIF('Exam (LECTURE ONLY)'!D$20:M$20, "CLO1", 'Exam (LECTURE ONLY)'!D251:M251) /'Exam (LECTURE ONLY)'!AL$6),
IF(AND('PRINTABLE (per grading)'!H$16="EXAM", 'PRINTABLE (per grading)'!B$13="Midterm"), IF(ISERROR(SUMIF('Exam (LECTURE ONLY)'!O$20:X$20, "CLO1", 'Exam (LECTURE ONLY)'!O251:X251) / 'Exam (LECTURE ONLY)'!AM$6), "", SUMIF('Exam (LECTURE ONLY)'!O$20:X$20, "CLO1", 'Exam (LECTURE ONLY)'!O251:X251) / 'Exam (LECTURE ONLY)'!AM$6),
IF(AND('PRINTABLE (per grading)'!H$16="EXAM", 'PRINTABLE (per grading)'!B$13="Final"), IF(ISERROR(SUMIF('Exam (LECTURE ONLY)'!Z$20:AI$20, "CLO1", 'Exam (LECTURE ONLY)'!Z251:AI251) / 'Exam (LECTURE ONLY)'!AN$6), "", SUMIF('Exam (LECTURE ONLY)'!Z$20:AI$20, "CLO1", 'Exam (LECTURE ONLY)'!Z251:AI251) / 'Exam (LECTURE ONLY)'!AN$6),
IF(AND('PRINTABLE (per grading)'!H$16="OUTPUT", 'PRINTABLE (per grading)'!B$13="Prelim"), IF(ISERROR(SUMIF(OUTPUT!C$20:M$20, "CLO1", OUTPUT!C251:M251) / OUTPUT!AL$6), "", SUMIF(OUTPUT!C$20:M$20, "CLO1", OUTPUT!C251:M251) / OUTPUT!AL$6),
IF(AND('PRINTABLE (per grading)'!H$16="OUTPUT", 'PRINTABLE (per grading)'!B$13="Midterm"), IF(ISERROR(SUMIF(OUTPUT!O$20:Y$20, "CLO1", OUTPUT!O251:Y251) / OUTPUT!AM$6), "", SUMIF(OUTPUT!O$20:Y$20, "CLO1", OUTPUT!O251:Y251) / OUTPUT!AM$6),
IF(AND('PRINTABLE (per grading)'!H$16="OUTPUT", 'PRINTABLE (per grading)'!B$13="Final"), IF(ISERROR(SUMIF(OUTPUT!AA$20:AI$20, "CLO1", OUTPUT!AA251:AI251) / OUTPUT!AN$6), "", SUMIF(OUTPUT!AA$20:AI$20, "CLO1", OUTPUT!AA251:AI251) / OUTPUT!AN$6),
"")))))),"")</f>
        <v/>
      </c>
      <c r="P249" s="232" t="str">
        <f t="shared" si="128"/>
        <v/>
      </c>
      <c r="Q249" s="233" t="str">
        <f t="shared" si="129"/>
        <v/>
      </c>
      <c r="R249" s="25" t="str">
        <f>IF(B249 &lt;&gt; "", IFERROR(IF(C$16 = "PRELIM", SUMIF('Database (LECTURE-RES-PRAC)'!D$14:AG$14, "CLO2", 'Database (LECTURE-RES-PRAC)'!D246:AG246) / 'Grade computation'!F$5, IF(C$16 = "MIDTERM", SUMIF('Database (LECTURE-RES-PRAC)'!AJ$14:BM$14, "CLO2", 'Database (LECTURE-RES-PRAC)'!AJ246:BM246) / 'Grade computation'!G$5, IF(C$16 = "FINAL", SUMIF('Database (LECTURE-RES-PRAC)'!BP$14:CS$14, "CLO2", 'Database (LECTURE-RES-PRAC)'!BP246:CS246) / 'Grade computation'!H$5,""))),""),"")</f>
        <v/>
      </c>
      <c r="S249" s="232" t="str">
        <f t="shared" si="130"/>
        <v/>
      </c>
      <c r="T249" s="25" t="str">
        <f>IF(B249 &lt;&gt; "",IF(AND('PRINTABLE (per grading)'!H$16="EXAM", 'PRINTABLE (per grading)'!B$13="Prelim"), IF(ISERROR(SUMIF('Exam (LECTURE ONLY)'!D$20:M$20, "CLO2", 'Exam (LECTURE ONLY)'!D251:M251) / 'Exam (LECTURE ONLY)'!AL$7), "", SUMIF('Exam (LECTURE ONLY)'!D$20:M$20, "CLO2", 'Exam (LECTURE ONLY)'!D251:M251) /'Exam (LECTURE ONLY)'!AL$7),
IF(AND('PRINTABLE (per grading)'!H$16="EXAM", 'PRINTABLE (per grading)'!B$13="Midterm"), IF(ISERROR(SUMIF('Exam (LECTURE ONLY)'!O$20:X$20, "CLO2", 'Exam (LECTURE ONLY)'!O251:X251) / 'Exam (LECTURE ONLY)'!AM$7), "", SUMIF('Exam (LECTURE ONLY)'!O$20:X$20, "CLO2", 'Exam (LECTURE ONLY)'!O251:X251) / 'Exam (LECTURE ONLY)'!AM$7),
IF(AND('PRINTABLE (per grading)'!H$16="EXAM", 'PRINTABLE (per grading)'!B$13="Final"), IF(ISERROR(SUMIF('Exam (LECTURE ONLY)'!Z$20:AI$20, "CLO2", 'Exam (LECTURE ONLY)'!Z251:AI251) / 'Exam (LECTURE ONLY)'!AN$7), "", SUMIF('Exam (LECTURE ONLY)'!Z$20:AI$20, "CLO2", 'Exam (LECTURE ONLY)'!Z251:AI251) / 'Exam (LECTURE ONLY)'!AN$7),
IF(AND('PRINTABLE (per grading)'!H$16="OUTPUT", 'PRINTABLE (per grading)'!B$13="Prelim"), IF(ISERROR(SUMIF(OUTPUT!C$20:M$20, "CLO2", OUTPUT!C251:M251) / OUTPUT!AL$7), "", SUMIF(OUTPUT!C$20:M$20, "CLO2", OUTPUT!C251:M251) / OUTPUT!AL$7),
IF(AND('PRINTABLE (per grading)'!H$16="OUTPUT", 'PRINTABLE (per grading)'!B$13="Midterm"), IF(ISERROR(SUMIF(OUTPUT!O$20:Y$20, "CLO2", OUTPUT!O251:Y251) / OUTPUT!AM$7), "", SUMIF(OUTPUT!O$20:Y$20, "CLO2", OUTPUT!O251:Y251) / OUTPUT!AM$7),
IF(AND('PRINTABLE (per grading)'!H$16="OUTPUT", 'PRINTABLE (per grading)'!B$13="Final"), IF(ISERROR(SUMIF(OUTPUT!AA$20:AI$20, "CLO2", OUTPUT!AA251:AI251) / OUTPUT!AN$7), "", SUMIF(OUTPUT!AA$20:AI$20, "CLO2", OUTPUT!AA251:AI251) / OUTPUT!AN$7),
"")))))),"")</f>
        <v/>
      </c>
      <c r="U249" s="232" t="str">
        <f t="shared" si="131"/>
        <v/>
      </c>
      <c r="V249" s="233" t="str">
        <f t="shared" si="132"/>
        <v/>
      </c>
      <c r="W249" s="25" t="str">
        <f>IF(B249 &lt;&gt; "", IFERROR(IF(C$16 = "PRELIM", SUMIF('Database (LECTURE-RES-PRAC)'!D$14:AG$14, "CLO3", 'Database (LECTURE-RES-PRAC)'!D246:AG246) / 'Grade computation'!F$6, IF(C$16 = "MIDTERM", SUMIF('Database (LECTURE-RES-PRAC)'!AJ$14:BM$14, "CLO3", 'Database (LECTURE-RES-PRAC)'!AJ246:BM246) / 'Grade computation'!G$6, IF(C$16 = "FINAL", SUMIF('Database (LECTURE-RES-PRAC)'!BP$14:CS$14, "CLO3", 'Database (LECTURE-RES-PRAC)'!BP246:CS246) / 'Grade computation'!H$6,""))),""),"")</f>
        <v/>
      </c>
      <c r="X249" s="232" t="str">
        <f t="shared" si="133"/>
        <v/>
      </c>
      <c r="Y249" s="25" t="str">
        <f>IF(B249 &lt;&gt; "",IF(AND('PRINTABLE (per grading)'!H$16="EXAM", 'PRINTABLE (per grading)'!B$13="Prelim"), IF(ISERROR(SUMIF('Exam (LECTURE ONLY)'!D$20:M$20, "CLO3", 'Exam (LECTURE ONLY)'!D251:M251) / 'Exam (LECTURE ONLY)'!AL$8), "", SUMIF('Exam (LECTURE ONLY)'!D$20:M$20, "CLO3", 'Exam (LECTURE ONLY)'!D251:M251) /'Exam (LECTURE ONLY)'!AL$8),
IF(AND('PRINTABLE (per grading)'!H$16="EXAM", 'PRINTABLE (per grading)'!B$13="Midterm"), IF(ISERROR(SUMIF('Exam (LECTURE ONLY)'!O$20:X$20, "CLO3", 'Exam (LECTURE ONLY)'!O251:X251) / 'Exam (LECTURE ONLY)'!AM$8), "", SUMIF('Exam (LECTURE ONLY)'!O$20:X$20, "CLO3", 'Exam (LECTURE ONLY)'!O251:X251) / 'Exam (LECTURE ONLY)'!AM$8),
IF(AND('PRINTABLE (per grading)'!H$16="EXAM", 'PRINTABLE (per grading)'!B$13="Final"), IF(ISERROR(SUMIF('Exam (LECTURE ONLY)'!Z$20:AI$20, "CLO3", 'Exam (LECTURE ONLY)'!Z251:AI251) / 'Exam (LECTURE ONLY)'!AN$8), "", SUMIF('Exam (LECTURE ONLY)'!Z$20:AI$20, "CLO3", 'Exam (LECTURE ONLY)'!Z251:AI251) / 'Exam (LECTURE ONLY)'!AN$8),
IF(AND('PRINTABLE (per grading)'!H$16="OUTPUT", 'PRINTABLE (per grading)'!B$13="Prelim"), IF(ISERROR(SUMIF(OUTPUT!C$20:M$20, "CLO3", OUTPUT!C251:M251) / OUTPUT!AL$8), "", SUMIF(OUTPUT!C$20:M$20, "CLO3", OUTPUT!C251:M251) / OUTPUT!AL$8),
IF(AND('PRINTABLE (per grading)'!H$16="OUTPUT", 'PRINTABLE (per grading)'!B$13="Midterm"), IF(ISERROR(SUMIF(OUTPUT!O$20:Y$20, "CLO3", OUTPUT!O251:Y251) / OUTPUT!AM$8), "", SUMIF(OUTPUT!O$20:Y$20, "CLO3", OUTPUT!O251:Y251) / OUTPUT!AM$8),
IF(AND('PRINTABLE (per grading)'!H$16="OUTPUT", 'PRINTABLE (per grading)'!B$13="Final"), IF(ISERROR(SUMIF(OUTPUT!AA$20:AI$20, "CLO3", OUTPUT!AA251:AI251) / OUTPUT!AN$8), "", SUMIF(OUTPUT!AA$20:AI$20, "CLO3", OUTPUT!AA251:AI251) / OUTPUT!AN$8),
"" )))))),"")</f>
        <v/>
      </c>
      <c r="Z249" s="232" t="str">
        <f t="shared" si="134"/>
        <v/>
      </c>
      <c r="AA249" s="233" t="str">
        <f t="shared" si="135"/>
        <v/>
      </c>
      <c r="AB249" s="25" t="str">
        <f>IF(B249 &lt;&gt; "", IFERROR(IF(C$16 = "PRELIM", SUMIF('Database (LECTURE-RES-PRAC)'!D$14:AG$14, "CLO4", 'Database (LECTURE-RES-PRAC)'!D246:AG246) / 'Grade computation'!F$7, IF(C$16 = "MIDTERM", SUMIF('Database (LECTURE-RES-PRAC)'!AJ$14:BM$14, "CLO4", 'Database (LECTURE-RES-PRAC)'!AJ246:BM246) / 'Grade computation'!G$7, IF(C$16 = "FINAL", SUMIF('Database (LECTURE-RES-PRAC)'!BP$14:CS$14, "CLO4", 'Database (LECTURE-RES-PRAC)'!BP246:CS246) / 'Grade computation'!H$7,""))),""),"")</f>
        <v/>
      </c>
      <c r="AC249" s="232" t="str">
        <f t="shared" si="136"/>
        <v/>
      </c>
      <c r="AD249" s="25" t="str">
        <f>IF(B249 &lt;&gt; "",IF(AND('PRINTABLE (per grading)'!H$16="EXAM", 'PRINTABLE (per grading)'!B$13="Prelim"), IF(ISERROR(SUMIF('Exam (LECTURE ONLY)'!D$20:M$20, "CLO4", 'Exam (LECTURE ONLY)'!D251:M251) / 'Exam (LECTURE ONLY)'!AL$9), "", SUMIF('Exam (LECTURE ONLY)'!D$20:M$20, "CLO4", 'Exam (LECTURE ONLY)'!D251:M251) /'Exam (LECTURE ONLY)'!AL$9),
IF(AND('PRINTABLE (per grading)'!H$16="EXAM", 'PRINTABLE (per grading)'!B$13="Midterm"), IF(ISERROR(SUMIF('Exam (LECTURE ONLY)'!O$20:X$20, "CLO4", 'Exam (LECTURE ONLY)'!O251:X251) / 'Exam (LECTURE ONLY)'!AM$9), "", SUMIF('Exam (LECTURE ONLY)'!O$20:X$20, "CLO4", 'Exam (LECTURE ONLY)'!O251:X251) / 'Exam (LECTURE ONLY)'!AM$9),
IF(AND('PRINTABLE (per grading)'!H$16="EXAM", 'PRINTABLE (per grading)'!B$13="Final"), IF(ISERROR(SUMIF('Exam (LECTURE ONLY)'!Z$20:AI$20, "CLO4", 'Exam (LECTURE ONLY)'!Z251:AI251) / 'Exam (LECTURE ONLY)'!AN$9), "", SUMIF('Exam (LECTURE ONLY)'!Z$20:AI$20, "CLO4", 'Exam (LECTURE ONLY)'!Z251:AI251) / 'Exam (LECTURE ONLY)'!AN$9),
IF(AND('PRINTABLE (per grading)'!H$16="OUTPUT", 'PRINTABLE (per grading)'!B$13="Prelim"), IF(ISERROR(SUMIF(OUTPUT!C$20:M$20, "CLO4", OUTPUT!C251:M251) / OUTPUT!AL$9), "", SUMIF(OUTPUT!C$20:M$20, "CLO4", OUTPUT!C251:M251) / OUTPUT!AL$9),
IF(AND('PRINTABLE (per grading)'!H$16="OUTPUT", 'PRINTABLE (per grading)'!B$13="Midterm"), IF(ISERROR(SUMIF(OUTPUT!O$20:Y$20, "CLO4", OUTPUT!O251:Y251) / OUTPUT!AM$9), "", SUMIF(OUTPUT!O$20:Y$20, "CLO4", OUTPUT!O251:Y251) / OUTPUT!AM$9),
IF(AND('PRINTABLE (per grading)'!H$16="OUTPUT", 'PRINTABLE (per grading)'!B$13="Final"), IF(ISERROR(SUMIF(OUTPUT!AA$20:AI$20, "CLO4", OUTPUT!AA251:AI251) / OUTPUT!AN$9), "", SUMIF(OUTPUT!AA$20:AI$20, "CLO4", OUTPUT!AA251:AI251) / OUTPUT!AN$9),
"")))))),"")</f>
        <v/>
      </c>
      <c r="AE249" s="232" t="str">
        <f t="shared" si="137"/>
        <v/>
      </c>
      <c r="AF249" s="233" t="str">
        <f t="shared" si="138"/>
        <v/>
      </c>
      <c r="AG249" s="25" t="str">
        <f>IF(B249 &lt;&gt; "", IFERROR(IF(C$16 = "PRELIM", SUMIF('Database (LECTURE-RES-PRAC)'!D$14:AG$14, "CLO5", 'Database (LECTURE-RES-PRAC)'!D246:AG246) / 'Grade computation'!F$8, IF(C$16 = "MIDTERM", SUMIF('Database (LECTURE-RES-PRAC)'!AJ$14:BM$14, "CLO5", 'Database (LECTURE-RES-PRAC)'!AJ246:BM246) / 'Grade computation'!G$8, IF(C$16 = "FINAL", SUMIF('Database (LECTURE-RES-PRAC)'!BP$14:CS$14, "CLO5", 'Database (LECTURE-RES-PRAC)'!BP246:CS246) / 'Grade computation'!H$8,""))),""),"")</f>
        <v/>
      </c>
      <c r="AH249" s="232" t="str">
        <f t="shared" si="139"/>
        <v/>
      </c>
      <c r="AI249" s="25" t="str">
        <f>IF(B249 &lt;&gt; "",IF(AND('PRINTABLE (per grading)'!H$16="EXAM", 'PRINTABLE (per grading)'!B$13="Prelim"), IF(ISERROR(SUMIF('Exam (LECTURE ONLY)'!D$20:M$20, "CLO5", 'Exam (LECTURE ONLY)'!D251:M251) / 'Exam (LECTURE ONLY)'!AL$10), "", SUMIF('Exam (LECTURE ONLY)'!D$20:M$20, "CLO5", 'Exam (LECTURE ONLY)'!D251:M251) /'Exam (LECTURE ONLY)'!AL$10),
IF(AND('PRINTABLE (per grading)'!H$16="EXAM", 'PRINTABLE (per grading)'!B$13="Midterm"), IF(ISERROR(SUMIF('Exam (LECTURE ONLY)'!O$20:X$20, "CLO5", 'Exam (LECTURE ONLY)'!O251:X251) / 'Exam (LECTURE ONLY)'!AM$10), "", SUMIF('Exam (LECTURE ONLY)'!O$20:X$20, "CLO5", 'Exam (LECTURE ONLY)'!O251:X251) / 'Exam (LECTURE ONLY)'!AM$10),
IF(AND('PRINTABLE (per grading)'!H$16="EXAM", 'PRINTABLE (per grading)'!B$13="Final"), IF(ISERROR(SUMIF('Exam (LECTURE ONLY)'!Z$20:AI$20, "CLO5", 'Exam (LECTURE ONLY)'!Z251:AI251) / 'Exam (LECTURE ONLY)'!AN$10), "", SUMIF('Exam (LECTURE ONLY)'!Z$20:AI$20, "CLO5", 'Exam (LECTURE ONLY)'!Z251:AI251) / 'Exam (LECTURE ONLY)'!AN$10),
IF(AND('PRINTABLE (per grading)'!H$16="OUTPUT", 'PRINTABLE (per grading)'!B$13="Prelim"), IF(ISERROR(SUMIF(OUTPUT!C$20:M$20, "CLO5", OUTPUT!C251:M251) / OUTPUT!AL$10), "", SUMIF(OUTPUT!C$20:M$20, "CLO5", OUTPUT!C251:M251) / OUTPUT!AL$10),
IF(AND('PRINTABLE (per grading)'!H$16="OUTPUT", 'PRINTABLE (per grading)'!B$13="Midterm"), IF(ISERROR(SUMIF(OUTPUT!O$20:Y$20, "CLO5", OUTPUT!O251:Y251) / OUTPUT!AM$10), "", SUMIF(OUTPUT!O$20:Y$20, "CLO5", OUTPUT!O251:Y251) / OUTPUT!AM$10),
IF(AND('PRINTABLE (per grading)'!H$16="OUTPUT", 'PRINTABLE (per grading)'!B$13="Final"), IF(ISERROR(SUMIF(OUTPUT!AA$20:AI$20, "CLO5", OUTPUT!AA251:AI251) / OUTPUT!AN$10), "", SUMIF(OUTPUT!AA$20:AI$20, "CLO5", OUTPUT!AA251:AI251) / OUTPUT!AN$10),
"")))))),"")</f>
        <v/>
      </c>
      <c r="AJ249" s="232" t="str">
        <f t="shared" si="140"/>
        <v/>
      </c>
      <c r="AK249" s="233" t="str">
        <f t="shared" si="141"/>
        <v/>
      </c>
      <c r="AL249" s="25" t="str">
        <f>IF(B249 &lt;&gt; "", IFERROR(IF(C$16 = "PRELIM", SUMIF('Database (LECTURE-RES-PRAC)'!D$14:AG$14, "CLO6", 'Database (LECTURE-RES-PRAC)'!D246:AG246) / 'Grade computation'!F$9, IF(C$16 = "MIDTERM", SUMIF('Database (LECTURE-RES-PRAC)'!AJ$14:BM$14, "CLO6", 'Database (LECTURE-RES-PRAC)'!AJ246:BM246) / 'Grade computation'!G$9, IF(C$16 = "FINAL", SUMIF('Database (LECTURE-RES-PRAC)'!BP$14:CS$14, "CLO6", 'Database (LECTURE-RES-PRAC)'!BP246:CS246) / 'Grade computation'!H$9,""))),""),"")</f>
        <v/>
      </c>
      <c r="AM249" s="232" t="str">
        <f t="shared" si="142"/>
        <v/>
      </c>
      <c r="AN249" s="25" t="str">
        <f>IF(B249 &lt;&gt; "",IF(AND('PRINTABLE (per grading)'!H$16="EXAM", 'PRINTABLE (per grading)'!B$13="Prelim"), IF(ISERROR(SUMIF('Exam (LECTURE ONLY)'!D$20:M$20, "CLO6", 'Exam (LECTURE ONLY)'!D251:M251) / 'Exam (LECTURE ONLY)'!AL$11), "", SUMIF('Exam (LECTURE ONLY)'!D$20:M$20, "CLO6", 'Exam (LECTURE ONLY)'!D251:M251) /'Exam (LECTURE ONLY)'!AL$11),
IF(AND('PRINTABLE (per grading)'!H$16="EXAM", 'PRINTABLE (per grading)'!B$13="Midterm"), IF(ISERROR(SUMIF('Exam (LECTURE ONLY)'!O$20:X$20, "CLO6", 'Exam (LECTURE ONLY)'!O251:X251) / 'Exam (LECTURE ONLY)'!AM$11), "", SUMIF('Exam (LECTURE ONLY)'!O$20:X$20, "CLO6", 'Exam (LECTURE ONLY)'!O251:X251) / 'Exam (LECTURE ONLY)'!AM$11),
IF(AND('PRINTABLE (per grading)'!H$16="EXAM", 'PRINTABLE (per grading)'!B$13="Final"), IF(ISERROR(SUMIF('Exam (LECTURE ONLY)'!Z$20:AI$20, "CLO6", 'Exam (LECTURE ONLY)'!Z251:AI251) / 'Exam (LECTURE ONLY)'!AN$11), "", SUMIF('Exam (LECTURE ONLY)'!Z$20:AI$20, "CLO6", 'Exam (LECTURE ONLY)'!Z251:AI251) / 'Exam (LECTURE ONLY)'!AN$11),
IF(AND('PRINTABLE (per grading)'!H$16="OUTPUT", 'PRINTABLE (per grading)'!B$13="Prelim"), IF(ISERROR(SUMIF(OUTPUT!C$20:M$20, "CLO6", OUTPUT!C251:M251) / OUTPUT!AL$11), "", SUMIF(OUTPUT!C$20:M$20, "CLO6", OUTPUT!C251:M251) / OUTPUT!AL$11),
IF(AND('PRINTABLE (per grading)'!H$16="OUTPUT", 'PRINTABLE (per grading)'!B$13="Midterm"), IF(ISERROR(SUMIF(OUTPUT!O$20:Y$20, "CLO6", OUTPUT!O251:Y251) / OUTPUT!AM$11), "", SUMIF(OUTPUT!O$20:Y$20, "CLO6", OUTPUT!O251:Y251) / OUTPUT!AM$11),
IF(AND('PRINTABLE (per grading)'!H$16="OUTPUT", 'PRINTABLE (per grading)'!B$13="Final"), IF(ISERROR(SUMIF(OUTPUT!AA$20:AI$20, "CLO6", OUTPUT!AA251:AI251) / OUTPUT!AN$11), "", SUMIF(OUTPUT!AA$20:AI$20, "CLO6", OUTPUT!AA251:AI251) / OUTPUT!AN$11),
"")))))),"")</f>
        <v/>
      </c>
      <c r="AO249" s="232" t="str">
        <f t="shared" si="143"/>
        <v/>
      </c>
      <c r="AP249" s="233" t="str">
        <f t="shared" si="144"/>
        <v/>
      </c>
      <c r="AQ249" s="25" t="str">
        <f>IF(B249 &lt;&gt; "", IFERROR(IF(C$16 = "PRELIM", SUMIF('Database (LECTURE-RES-PRAC)'!D$14:AG$14, "CLO7", 'Database (LECTURE-RES-PRAC)'!D246:AG246) / 'Grade computation'!F$10, IF(C$16 = "MIDTERM", SUMIF('Database (LECTURE-RES-PRAC)'!AJ$14:BM$14, "CLO7", 'Database (LECTURE-RES-PRAC)'!AJ246:BM246) / 'Grade computation'!G$10, IF(C$16 = "FINAL", SUMIF('Database (LECTURE-RES-PRAC)'!BP$14:CS$14, "CLO7", 'Database (LECTURE-RES-PRAC)'!BP246:CS246) / 'Grade computation'!H$10,""))),""),"")</f>
        <v/>
      </c>
      <c r="AR249" s="232" t="str">
        <f t="shared" si="145"/>
        <v/>
      </c>
      <c r="AS249" s="25" t="str">
        <f>IF(B249 &lt;&gt; "",IF(AND('PRINTABLE (per grading)'!H$16="EXAM", 'PRINTABLE (per grading)'!B$13="Prelim"), IF(ISERROR(SUMIF('Exam (LECTURE ONLY)'!D$20:M$20, "CLO7", 'Exam (LECTURE ONLY)'!D251:M251) / 'Exam (LECTURE ONLY)'!AL$12), "", SUMIF('Exam (LECTURE ONLY)'!D$20:M$20, "CLO7", 'Exam (LECTURE ONLY)'!D251:M251) /'Exam (LECTURE ONLY)'!AL$12),
IF(AND('PRINTABLE (per grading)'!H$16="EXAM", 'PRINTABLE (per grading)'!B$13="Midterm"), IF(ISERROR(SUMIF('Exam (LECTURE ONLY)'!O$20:X$20, "CLO7", 'Exam (LECTURE ONLY)'!O251:X251) / 'Exam (LECTURE ONLY)'!AM$12), "", SUMIF('Exam (LECTURE ONLY)'!O$20:X$20, "CLO7", 'Exam (LECTURE ONLY)'!O251:X251) / 'Exam (LECTURE ONLY)'!AM$12),
IF(AND('PRINTABLE (per grading)'!H$16="EXAM", 'PRINTABLE (per grading)'!B$13="Final"), IF(ISERROR(SUMIF('Exam (LECTURE ONLY)'!Z$20:AI$20, "CLO7", 'Exam (LECTURE ONLY)'!Z251:AI251) / 'Exam (LECTURE ONLY)'!AN$12), "", SUMIF('Exam (LECTURE ONLY)'!Z$20:AI$20, "CLO7", 'Exam (LECTURE ONLY)'!Z251:AI251) / 'Exam (LECTURE ONLY)'!AN$12),
IF(AND('PRINTABLE (per grading)'!H$16="OUTPUT", 'PRINTABLE (per grading)'!B$13="Prelim"), IF(ISERROR(SUMIF(OUTPUT!C$20:M$20, "CLO7", OUTPUT!C251:M251) / OUTPUT!AL$12), "", SUMIF(OUTPUT!C$20:M$20, "CLO7", OUTPUT!C251:M251) / OUTPUT!AL$12),
IF(AND('PRINTABLE (per grading)'!H$16="OUTPUT", 'PRINTABLE (per grading)'!B$13="Midterm"), IF(ISERROR(SUMIF(OUTPUT!O$20:Y$20, "CLO7", OUTPUT!O251:Y251) / OUTPUT!AM$12), "", SUMIF(OUTPUT!O$20:Y$20, "CLO7", OUTPUT!O251:Y251) / OUTPUT!AM$12),
IF(AND('PRINTABLE (per grading)'!H$16="OUTPUT", 'PRINTABLE (per grading)'!B$13="Final"), IF(ISERROR(SUMIF(OUTPUT!AA$20:AI$20, "CLO7", OUTPUT!AA251:AI251) / OUTPUT!AN$12), "", SUMIF(OUTPUT!AA$20:AI$20, "CLO7", OUTPUT!AA251:AI251) / OUTPUT!AN$12),
"")))))),"")</f>
        <v/>
      </c>
      <c r="AT249" s="232" t="str">
        <f t="shared" si="146"/>
        <v/>
      </c>
      <c r="AU249" s="233" t="str">
        <f t="shared" si="147"/>
        <v/>
      </c>
      <c r="AV249" s="25" t="str">
        <f>IF(B249 &lt;&gt; "", IFERROR(IF(C$16 = "PRELIM", SUMIF('Database (LECTURE-RES-PRAC)'!D$14:AG$14, "CLO8", 'Database (LECTURE-RES-PRAC)'!D246:AG246) / 'Grade computation'!F$11, IF(C$16 = "MIDTERM", SUMIF('Database (LECTURE-RES-PRAC)'!AJ$14:BM$14, "CLO8", 'Database (LECTURE-RES-PRAC)'!AJ246:BM246) / 'Grade computation'!G$11, IF(C$16 = "FINAL", SUMIF('Database (LECTURE-RES-PRAC)'!BP$14:CS$14, "CLO8", 'Database (LECTURE-RES-PRAC)'!BP246:CS246) / 'Grade computation'!H$11,""))),""),"")</f>
        <v/>
      </c>
      <c r="AW249" s="232" t="str">
        <f t="shared" si="148"/>
        <v/>
      </c>
      <c r="AX249" s="25" t="str">
        <f>IF(B249 &lt;&gt; "",IF(AND('PRINTABLE (per grading)'!H$16="EXAM", 'PRINTABLE (per grading)'!B$13="Prelim"), IF(ISERROR(SUMIF('Exam (LECTURE ONLY)'!D$20:M$20, "CLO8", 'Exam (LECTURE ONLY)'!D251:M251) / 'Exam (LECTURE ONLY)'!AL$13), "", SUMIF('Exam (LECTURE ONLY)'!D$20:M$20, "CLO8", 'Exam (LECTURE ONLY)'!D251:M251) /'Exam (LECTURE ONLY)'!AL$13),
IF(AND('PRINTABLE (per grading)'!H$16="EXAM", 'PRINTABLE (per grading)'!B$13="Midterm"), IF(ISERROR(SUMIF('Exam (LECTURE ONLY)'!O$20:X$20, "CLO8", 'Exam (LECTURE ONLY)'!O251:X251) / 'Exam (LECTURE ONLY)'!AM$13), "", SUMIF('Exam (LECTURE ONLY)'!O$20:X$20, "CLO8", 'Exam (LECTURE ONLY)'!O251:X251) / 'Exam (LECTURE ONLY)'!AM$13),
IF(AND('PRINTABLE (per grading)'!H$16="EXAM", 'PRINTABLE (per grading)'!B$13="Final"), IF(ISERROR(SUMIF('Exam (LECTURE ONLY)'!Z$20:AI$20, "CLO8", 'Exam (LECTURE ONLY)'!Z251:AI251) / 'Exam (LECTURE ONLY)'!AN$13), "", SUMIF('Exam (LECTURE ONLY)'!Z$20:AI$20, "CLO8", 'Exam (LECTURE ONLY)'!Z251:AI251) / 'Exam (LECTURE ONLY)'!AN$13),
IF(AND('PRINTABLE (per grading)'!H$16="OUTPUT", 'PRINTABLE (per grading)'!B$13="Prelim"), IF(ISERROR(SUMIF(OUTPUT!C$20:M$20, "CLO8", OUTPUT!C251:M251) / OUTPUT!AL$13), "", SUMIF(OUTPUT!C$20:M$20, "CLO8", OUTPUT!C251:M251) / OUTPUT!AL$13),
IF(AND('PRINTABLE (per grading)'!H$16="OUTPUT", 'PRINTABLE (per grading)'!B$13="Midterm"), IF(ISERROR(SUMIF(OUTPUT!O$20:Y$20, "CLO8", OUTPUT!O251:Y251) / OUTPUT!AM$13), "", SUMIF(OUTPUT!O$20:Y$20, "CLO8", OUTPUT!O251:Y251) / OUTPUT!AM$13),
IF(AND('PRINTABLE (per grading)'!H$16="OUTPUT", 'PRINTABLE (per grading)'!B$13="Final"), IF(ISERROR(SUMIF(OUTPUT!AA$20:AI$20, "CLO8", OUTPUT!AA251:AI251) / OUTPUT!AN$13), "", SUMIF(OUTPUT!AA$20:AI$20, "CLO8", OUTPUT!AA251:AI251) / OUTPUT!AN$13),
"")))))),"")</f>
        <v/>
      </c>
      <c r="AY249" s="232" t="str">
        <f t="shared" si="149"/>
        <v/>
      </c>
      <c r="AZ249" s="233" t="str">
        <f t="shared" si="150"/>
        <v/>
      </c>
      <c r="BA249" s="25" t="str">
        <f>IF(B249 &lt;&gt; "", IFERROR(IF(C$16 = "PRELIM", SUMIF('Database (LECTURE-RES-PRAC)'!D$14:AG$14, "CLO9", 'Database (LECTURE-RES-PRAC)'!D246:AG246) / 'Grade computation'!F$12, IF(C$16 = "MIDTERM", SUMIF('Database (LECTURE-RES-PRAC)'!AJ$14:BM$14, "CLO9", 'Database (LECTURE-RES-PRAC)'!AJ246:BM246) / 'Grade computation'!G$12, IF(C$16 = "FINAL", SUMIF('Database (LECTURE-RES-PRAC)'!BP$14:CS$14, "CLO9", 'Database (LECTURE-RES-PRAC)'!BP246:CS246) / 'Grade computation'!H$12,""))),""),"")</f>
        <v/>
      </c>
      <c r="BB249" s="232" t="str">
        <f t="shared" si="151"/>
        <v/>
      </c>
      <c r="BC249" s="25" t="str">
        <f>IF(B249 &lt;&gt; "",IF(AND('PRINTABLE (per grading)'!H$16="EXAM", 'PRINTABLE (per grading)'!B$13="Prelim"), IF(ISERROR(SUMIF('Exam (LECTURE ONLY)'!D$20:M$20, "CLO9", 'Exam (LECTURE ONLY)'!D251:M251) / 'Exam (LECTURE ONLY)'!AL$14), "", SUMIF('Exam (LECTURE ONLY)'!D$20:M$20, "CLO9", 'Exam (LECTURE ONLY)'!D251:M251) /'Exam (LECTURE ONLY)'!AL$14),
IF(AND('PRINTABLE (per grading)'!H$16="EXAM", 'PRINTABLE (per grading)'!B$13="Midterm"), IF(ISERROR(SUMIF('Exam (LECTURE ONLY)'!O$20:X$20, "CLO9", 'Exam (LECTURE ONLY)'!O251:X251) / 'Exam (LECTURE ONLY)'!AM$14), "", SUMIF('Exam (LECTURE ONLY)'!O$20:X$20, "CLO9", 'Exam (LECTURE ONLY)'!O251:X251) / 'Exam (LECTURE ONLY)'!AM$14),
IF(AND('PRINTABLE (per grading)'!H$16="EXAM", 'PRINTABLE (per grading)'!B$13="Final"), IF(ISERROR(SUMIF('Exam (LECTURE ONLY)'!Z$20:AI$20, "CLO9", 'Exam (LECTURE ONLY)'!Z251:AI251) / 'Exam (LECTURE ONLY)'!AN$14), "", SUMIF('Exam (LECTURE ONLY)'!Z$20:AI$20, "CLO9", 'Exam (LECTURE ONLY)'!Z251:AI251) / 'Exam (LECTURE ONLY)'!AN$14),
IF(AND('PRINTABLE (per grading)'!H$16="OUTPUT", 'PRINTABLE (per grading)'!B$13="Prelim"), IF(ISERROR(SUMIF(OUTPUT!C$20:M$20, "CLO9", OUTPUT!C251:M251) / OUTPUT!AL$14), "", SUMIF(OUTPUT!C$20:M$20, "CLO9", OUTPUT!C251:M251) / OUTPUT!AL$14),
IF(AND('PRINTABLE (per grading)'!H$16="OUTPUT", 'PRINTABLE (per grading)'!B$13="Midterm"), IF(ISERROR(SUMIF(OUTPUT!O$20:Y$20, "CLO9", OUTPUT!O251:Y251) / OUTPUT!AM$14), "", SUMIF(OUTPUT!O$20:Y$20, "CLO9", OUTPUT!O251:Y251) / OUTPUT!AM$14),
IF(AND('PRINTABLE (per grading)'!H$16="OUTPUT", 'PRINTABLE (per grading)'!B$13="Final"), IF(ISERROR(SUMIF(OUTPUT!AA$20:AI$20, "CLO9", OUTPUT!AA251:AI251) / OUTPUT!AN$14), "", SUMIF(OUTPUT!AA$20:AI$20, "CLO9", OUTPUT!AA251:AI251) / OUTPUT!AN$14),
"")))))),"")</f>
        <v/>
      </c>
      <c r="BD249" s="232" t="str">
        <f t="shared" si="152"/>
        <v/>
      </c>
      <c r="BE249" s="233" t="str">
        <f t="shared" si="153"/>
        <v/>
      </c>
      <c r="BF249" s="25" t="str">
        <f>IF(B249 &lt;&gt; "", IFERROR(IF(C$16 = "PRELIM", SUMIF('Database (LECTURE-RES-PRAC)'!D$14:AG$14, "CLO10", 'Database (LECTURE-RES-PRAC)'!D246:AG246) / 'Grade computation'!F$13, IF(C$16 = "MIDTERM", SUMIF('Database (LECTURE-RES-PRAC)'!AJ$14:BM$14, "CLO10", 'Database (LECTURE-RES-PRAC)'!AJ246:BM246) / 'Grade computation'!G$13, IF(C$16 = "FINAL", SUMIF('Database (LECTURE-RES-PRAC)'!BP$14:CS$14, "CLO10", 'Database (LECTURE-RES-PRAC)'!BP246:CS246) / 'Grade computation'!H$13,""))),""),"")</f>
        <v/>
      </c>
      <c r="BG249" s="232" t="str">
        <f t="shared" si="154"/>
        <v/>
      </c>
      <c r="BH249" s="25" t="str">
        <f>IF(B249 &lt;&gt; "",IF(AND('PRINTABLE (per grading)'!H$16="EXAM", 'PRINTABLE (per grading)'!B$13="Prelim"), IF(ISERROR(SUMIF('Exam (LECTURE ONLY)'!D$20:M$20, "CLO10", 'Exam (LECTURE ONLY)'!D251:M251) / 'Exam (LECTURE ONLY)'!AL$15), "", SUMIF('Exam (LECTURE ONLY)'!D$20:M$20, "CLO10", 'Exam (LECTURE ONLY)'!D251:M251) /'Exam (LECTURE ONLY)'!AL$15),
IF(AND('PRINTABLE (per grading)'!H$16="EXAM", 'PRINTABLE (per grading)'!B$13="Midterm"), IF(ISERROR(SUMIF('Exam (LECTURE ONLY)'!O$20:X$20, "CLO10", 'Exam (LECTURE ONLY)'!O251:X251) / 'Exam (LECTURE ONLY)'!AM$15), "", SUMIF('Exam (LECTURE ONLY)'!O$20:X$20, "CLO10", 'Exam (LECTURE ONLY)'!O251:X251) / 'Exam (LECTURE ONLY)'!AM$15),
IF(AND('PRINTABLE (per grading)'!H$16="EXAM", 'PRINTABLE (per grading)'!B$13="Final"), IF(ISERROR(SUMIF('Exam (LECTURE ONLY)'!Z$20:AI$20, "CLO10", 'Exam (LECTURE ONLY)'!Z251:AI251) / 'Exam (LECTURE ONLY)'!AN$15), "", SUMIF('Exam (LECTURE ONLY)'!Z$20:AI$20, "CLO10", 'Exam (LECTURE ONLY)'!Z251:AI251) / 'Exam (LECTURE ONLY)'!AN$15),
IF(AND('PRINTABLE (per grading)'!H$16="OUTPUT", 'PRINTABLE (per grading)'!B$13="Prelim"), IF(ISERROR(SUMIF(OUTPUT!C$20:M$20, "CLO10", OUTPUT!C251:M251) / OUTPUT!AL$15), "", SUMIF(OUTPUT!C$20:M$20, "CLO10", OUTPUT!C251:M251) / OUTPUT!AL$15),
IF(AND('PRINTABLE (per grading)'!H$16="OUTPUT", 'PRINTABLE (per grading)'!B$13="Midterm"), IF(ISERROR(SUMIF(OUTPUT!O$20:Y$20, "CLO10", OUTPUT!O251:Y251) / OUTPUT!AM$15), "", SUMIF(OUTPUT!O$20:Y$20, "CLO10", OUTPUT!O251:Y251) / OUTPUT!AM$15),
IF(AND('PRINTABLE (per grading)'!H$16="OUTPUT", 'PRINTABLE (per grading)'!B$13="Final"), IF(ISERROR(SUMIF(OUTPUT!AA$20:AI$20, "CLO10", OUTPUT!AA251:AI251) / OUTPUT!AN$15), "", SUMIF(OUTPUT!AA$20:AI$20, "CLO10", OUTPUT!AA251:AI251) / OUTPUT!AN$15),
"")))))),"")</f>
        <v/>
      </c>
      <c r="BI249" s="232" t="str">
        <f t="shared" si="155"/>
        <v/>
      </c>
      <c r="BJ249" s="233" t="str">
        <f t="shared" si="156"/>
        <v/>
      </c>
      <c r="BK249" s="2"/>
    </row>
    <row r="250" spans="1:63" ht="20.100000000000001" customHeight="1">
      <c r="A250" s="212" t="str">
        <f>IF(ISBLANK('Database (LECTURE-RES-PRAC)'!A247),"",'Database (LECTURE-RES-PRAC)'!A247)</f>
        <v/>
      </c>
      <c r="B250" s="213" t="str">
        <f>IF(ISBLANK('Database (LECTURE-RES-PRAC)'!B247),"",'Database (LECTURE-RES-PRAC)'!B247)</f>
        <v/>
      </c>
      <c r="C250" s="134" t="str">
        <f>IF(B250&lt;&gt;"",IF(C$16="PRELIM",'Grade computation'!C250, IF(C$16="MIDTERM",'Grade computation'!K250, IF(C$16="FINAL",'Grade computation'!S250,""))),"")</f>
        <v/>
      </c>
      <c r="D250" s="135" t="str">
        <f t="shared" si="1"/>
        <v/>
      </c>
      <c r="E250" s="134" t="str">
        <f>IF(B250&lt;&gt;"", IF(C$16="PRELIM",'Grade computation'!E250, IF(C$16="MIDTERM",'Grade computation'!M250, IF(C$16="FINAL",'Grade computation'!U250,""))),"")</f>
        <v/>
      </c>
      <c r="F250" s="136" t="str">
        <f t="shared" si="2"/>
        <v/>
      </c>
      <c r="G250" s="137" t="str">
        <f t="shared" si="3"/>
        <v/>
      </c>
      <c r="H250" s="207" t="str">
        <f>IF(B250&lt;&gt;"",IF(C$16="PRELIM", 'Grade computation'!H250, IF(C$16="MIDTERM", 'Grade computation'!P250, IF(C$16="FINAL",'Grade computation'!X250, ""))),"")</f>
        <v/>
      </c>
      <c r="I250" s="137" t="str">
        <f t="shared" si="4"/>
        <v/>
      </c>
      <c r="J250" s="139" t="str">
        <f t="shared" si="5"/>
        <v/>
      </c>
      <c r="K250" s="377" t="str">
        <f t="shared" si="6"/>
        <v/>
      </c>
      <c r="L250" s="434"/>
      <c r="M250" s="25" t="str">
        <f>IF(B250 &lt;&gt; "", IFERROR(IF(C$16 = "PRELIM", SUMIF('Database (LECTURE-RES-PRAC)'!D$14:AG$14, "CLO1", 'Database (LECTURE-RES-PRAC)'!D247:AG247) / 'Grade computation'!F$4, IF(C$16 = "MIDTERM", SUMIF('Database (LECTURE-RES-PRAC)'!AJ$14:BM$14, "CLO1", 'Database (LECTURE-RES-PRAC)'!AJ247:BM247) / 'Grade computation'!G$4, IF(C$16 = "FINAL", SUMIF('Database (LECTURE-RES-PRAC)'!BP$14:CS$14, "CLO1", 'Database (LECTURE-RES-PRAC)'!BP247:CS247) / 'Grade computation'!H$4,""))),""),"")</f>
        <v/>
      </c>
      <c r="N250" s="232" t="str">
        <f t="shared" si="127"/>
        <v/>
      </c>
      <c r="O250" s="25" t="str">
        <f>IF(B250 &lt;&gt; "",IF(AND('PRINTABLE (per grading)'!H$16="EXAM", 'PRINTABLE (per grading)'!B$13="Prelim"), IF(ISERROR(SUMIF('Exam (LECTURE ONLY)'!D$20:M$20, "CLO1", 'Exam (LECTURE ONLY)'!D252:M252) / 'Exam (LECTURE ONLY)'!AL$6), "", SUMIF('Exam (LECTURE ONLY)'!D$20:M$20, "CLO1", 'Exam (LECTURE ONLY)'!D252:M252) /'Exam (LECTURE ONLY)'!AL$6),
IF(AND('PRINTABLE (per grading)'!H$16="EXAM", 'PRINTABLE (per grading)'!B$13="Midterm"), IF(ISERROR(SUMIF('Exam (LECTURE ONLY)'!O$20:X$20, "CLO1", 'Exam (LECTURE ONLY)'!O252:X252) / 'Exam (LECTURE ONLY)'!AM$6), "", SUMIF('Exam (LECTURE ONLY)'!O$20:X$20, "CLO1", 'Exam (LECTURE ONLY)'!O252:X252) / 'Exam (LECTURE ONLY)'!AM$6),
IF(AND('PRINTABLE (per grading)'!H$16="EXAM", 'PRINTABLE (per grading)'!B$13="Final"), IF(ISERROR(SUMIF('Exam (LECTURE ONLY)'!Z$20:AI$20, "CLO1", 'Exam (LECTURE ONLY)'!Z252:AI252) / 'Exam (LECTURE ONLY)'!AN$6), "", SUMIF('Exam (LECTURE ONLY)'!Z$20:AI$20, "CLO1", 'Exam (LECTURE ONLY)'!Z252:AI252) / 'Exam (LECTURE ONLY)'!AN$6),
IF(AND('PRINTABLE (per grading)'!H$16="OUTPUT", 'PRINTABLE (per grading)'!B$13="Prelim"), IF(ISERROR(SUMIF(OUTPUT!C$20:M$20, "CLO1", OUTPUT!C252:M252) / OUTPUT!AL$6), "", SUMIF(OUTPUT!C$20:M$20, "CLO1", OUTPUT!C252:M252) / OUTPUT!AL$6),
IF(AND('PRINTABLE (per grading)'!H$16="OUTPUT", 'PRINTABLE (per grading)'!B$13="Midterm"), IF(ISERROR(SUMIF(OUTPUT!O$20:Y$20, "CLO1", OUTPUT!O252:Y252) / OUTPUT!AM$6), "", SUMIF(OUTPUT!O$20:Y$20, "CLO1", OUTPUT!O252:Y252) / OUTPUT!AM$6),
IF(AND('PRINTABLE (per grading)'!H$16="OUTPUT", 'PRINTABLE (per grading)'!B$13="Final"), IF(ISERROR(SUMIF(OUTPUT!AA$20:AI$20, "CLO1", OUTPUT!AA252:AI252) / OUTPUT!AN$6), "", SUMIF(OUTPUT!AA$20:AI$20, "CLO1", OUTPUT!AA252:AI252) / OUTPUT!AN$6),
"")))))),"")</f>
        <v/>
      </c>
      <c r="P250" s="232" t="str">
        <f t="shared" si="128"/>
        <v/>
      </c>
      <c r="Q250" s="233" t="str">
        <f t="shared" si="129"/>
        <v/>
      </c>
      <c r="R250" s="25" t="str">
        <f>IF(B250 &lt;&gt; "", IFERROR(IF(C$16 = "PRELIM", SUMIF('Database (LECTURE-RES-PRAC)'!D$14:AG$14, "CLO2", 'Database (LECTURE-RES-PRAC)'!D247:AG247) / 'Grade computation'!F$5, IF(C$16 = "MIDTERM", SUMIF('Database (LECTURE-RES-PRAC)'!AJ$14:BM$14, "CLO2", 'Database (LECTURE-RES-PRAC)'!AJ247:BM247) / 'Grade computation'!G$5, IF(C$16 = "FINAL", SUMIF('Database (LECTURE-RES-PRAC)'!BP$14:CS$14, "CLO2", 'Database (LECTURE-RES-PRAC)'!BP247:CS247) / 'Grade computation'!H$5,""))),""),"")</f>
        <v/>
      </c>
      <c r="S250" s="232" t="str">
        <f t="shared" si="130"/>
        <v/>
      </c>
      <c r="T250" s="25" t="str">
        <f>IF(B250 &lt;&gt; "",IF(AND('PRINTABLE (per grading)'!H$16="EXAM", 'PRINTABLE (per grading)'!B$13="Prelim"), IF(ISERROR(SUMIF('Exam (LECTURE ONLY)'!D$20:M$20, "CLO2", 'Exam (LECTURE ONLY)'!D252:M252) / 'Exam (LECTURE ONLY)'!AL$7), "", SUMIF('Exam (LECTURE ONLY)'!D$20:M$20, "CLO2", 'Exam (LECTURE ONLY)'!D252:M252) /'Exam (LECTURE ONLY)'!AL$7),
IF(AND('PRINTABLE (per grading)'!H$16="EXAM", 'PRINTABLE (per grading)'!B$13="Midterm"), IF(ISERROR(SUMIF('Exam (LECTURE ONLY)'!O$20:X$20, "CLO2", 'Exam (LECTURE ONLY)'!O252:X252) / 'Exam (LECTURE ONLY)'!AM$7), "", SUMIF('Exam (LECTURE ONLY)'!O$20:X$20, "CLO2", 'Exam (LECTURE ONLY)'!O252:X252) / 'Exam (LECTURE ONLY)'!AM$7),
IF(AND('PRINTABLE (per grading)'!H$16="EXAM", 'PRINTABLE (per grading)'!B$13="Final"), IF(ISERROR(SUMIF('Exam (LECTURE ONLY)'!Z$20:AI$20, "CLO2", 'Exam (LECTURE ONLY)'!Z252:AI252) / 'Exam (LECTURE ONLY)'!AN$7), "", SUMIF('Exam (LECTURE ONLY)'!Z$20:AI$20, "CLO2", 'Exam (LECTURE ONLY)'!Z252:AI252) / 'Exam (LECTURE ONLY)'!AN$7),
IF(AND('PRINTABLE (per grading)'!H$16="OUTPUT", 'PRINTABLE (per grading)'!B$13="Prelim"), IF(ISERROR(SUMIF(OUTPUT!C$20:M$20, "CLO2", OUTPUT!C252:M252) / OUTPUT!AL$7), "", SUMIF(OUTPUT!C$20:M$20, "CLO2", OUTPUT!C252:M252) / OUTPUT!AL$7),
IF(AND('PRINTABLE (per grading)'!H$16="OUTPUT", 'PRINTABLE (per grading)'!B$13="Midterm"), IF(ISERROR(SUMIF(OUTPUT!O$20:Y$20, "CLO2", OUTPUT!O252:Y252) / OUTPUT!AM$7), "", SUMIF(OUTPUT!O$20:Y$20, "CLO2", OUTPUT!O252:Y252) / OUTPUT!AM$7),
IF(AND('PRINTABLE (per grading)'!H$16="OUTPUT", 'PRINTABLE (per grading)'!B$13="Final"), IF(ISERROR(SUMIF(OUTPUT!AA$20:AI$20, "CLO2", OUTPUT!AA252:AI252) / OUTPUT!AN$7), "", SUMIF(OUTPUT!AA$20:AI$20, "CLO2", OUTPUT!AA252:AI252) / OUTPUT!AN$7),
"")))))),"")</f>
        <v/>
      </c>
      <c r="U250" s="232" t="str">
        <f t="shared" si="131"/>
        <v/>
      </c>
      <c r="V250" s="233" t="str">
        <f t="shared" si="132"/>
        <v/>
      </c>
      <c r="W250" s="25" t="str">
        <f>IF(B250 &lt;&gt; "", IFERROR(IF(C$16 = "PRELIM", SUMIF('Database (LECTURE-RES-PRAC)'!D$14:AG$14, "CLO3", 'Database (LECTURE-RES-PRAC)'!D247:AG247) / 'Grade computation'!F$6, IF(C$16 = "MIDTERM", SUMIF('Database (LECTURE-RES-PRAC)'!AJ$14:BM$14, "CLO3", 'Database (LECTURE-RES-PRAC)'!AJ247:BM247) / 'Grade computation'!G$6, IF(C$16 = "FINAL", SUMIF('Database (LECTURE-RES-PRAC)'!BP$14:CS$14, "CLO3", 'Database (LECTURE-RES-PRAC)'!BP247:CS247) / 'Grade computation'!H$6,""))),""),"")</f>
        <v/>
      </c>
      <c r="X250" s="232" t="str">
        <f t="shared" si="133"/>
        <v/>
      </c>
      <c r="Y250" s="25" t="str">
        <f>IF(B250 &lt;&gt; "",IF(AND('PRINTABLE (per grading)'!H$16="EXAM", 'PRINTABLE (per grading)'!B$13="Prelim"), IF(ISERROR(SUMIF('Exam (LECTURE ONLY)'!D$20:M$20, "CLO3", 'Exam (LECTURE ONLY)'!D252:M252) / 'Exam (LECTURE ONLY)'!AL$8), "", SUMIF('Exam (LECTURE ONLY)'!D$20:M$20, "CLO3", 'Exam (LECTURE ONLY)'!D252:M252) /'Exam (LECTURE ONLY)'!AL$8),
IF(AND('PRINTABLE (per grading)'!H$16="EXAM", 'PRINTABLE (per grading)'!B$13="Midterm"), IF(ISERROR(SUMIF('Exam (LECTURE ONLY)'!O$20:X$20, "CLO3", 'Exam (LECTURE ONLY)'!O252:X252) / 'Exam (LECTURE ONLY)'!AM$8), "", SUMIF('Exam (LECTURE ONLY)'!O$20:X$20, "CLO3", 'Exam (LECTURE ONLY)'!O252:X252) / 'Exam (LECTURE ONLY)'!AM$8),
IF(AND('PRINTABLE (per grading)'!H$16="EXAM", 'PRINTABLE (per grading)'!B$13="Final"), IF(ISERROR(SUMIF('Exam (LECTURE ONLY)'!Z$20:AI$20, "CLO3", 'Exam (LECTURE ONLY)'!Z252:AI252) / 'Exam (LECTURE ONLY)'!AN$8), "", SUMIF('Exam (LECTURE ONLY)'!Z$20:AI$20, "CLO3", 'Exam (LECTURE ONLY)'!Z252:AI252) / 'Exam (LECTURE ONLY)'!AN$8),
IF(AND('PRINTABLE (per grading)'!H$16="OUTPUT", 'PRINTABLE (per grading)'!B$13="Prelim"), IF(ISERROR(SUMIF(OUTPUT!C$20:M$20, "CLO3", OUTPUT!C252:M252) / OUTPUT!AL$8), "", SUMIF(OUTPUT!C$20:M$20, "CLO3", OUTPUT!C252:M252) / OUTPUT!AL$8),
IF(AND('PRINTABLE (per grading)'!H$16="OUTPUT", 'PRINTABLE (per grading)'!B$13="Midterm"), IF(ISERROR(SUMIF(OUTPUT!O$20:Y$20, "CLO3", OUTPUT!O252:Y252) / OUTPUT!AM$8), "", SUMIF(OUTPUT!O$20:Y$20, "CLO3", OUTPUT!O252:Y252) / OUTPUT!AM$8),
IF(AND('PRINTABLE (per grading)'!H$16="OUTPUT", 'PRINTABLE (per grading)'!B$13="Final"), IF(ISERROR(SUMIF(OUTPUT!AA$20:AI$20, "CLO3", OUTPUT!AA252:AI252) / OUTPUT!AN$8), "", SUMIF(OUTPUT!AA$20:AI$20, "CLO3", OUTPUT!AA252:AI252) / OUTPUT!AN$8),
"" )))))),"")</f>
        <v/>
      </c>
      <c r="Z250" s="232" t="str">
        <f t="shared" si="134"/>
        <v/>
      </c>
      <c r="AA250" s="233" t="str">
        <f t="shared" si="135"/>
        <v/>
      </c>
      <c r="AB250" s="25" t="str">
        <f>IF(B250 &lt;&gt; "", IFERROR(IF(C$16 = "PRELIM", SUMIF('Database (LECTURE-RES-PRAC)'!D$14:AG$14, "CLO4", 'Database (LECTURE-RES-PRAC)'!D247:AG247) / 'Grade computation'!F$7, IF(C$16 = "MIDTERM", SUMIF('Database (LECTURE-RES-PRAC)'!AJ$14:BM$14, "CLO4", 'Database (LECTURE-RES-PRAC)'!AJ247:BM247) / 'Grade computation'!G$7, IF(C$16 = "FINAL", SUMIF('Database (LECTURE-RES-PRAC)'!BP$14:CS$14, "CLO4", 'Database (LECTURE-RES-PRAC)'!BP247:CS247) / 'Grade computation'!H$7,""))),""),"")</f>
        <v/>
      </c>
      <c r="AC250" s="232" t="str">
        <f t="shared" si="136"/>
        <v/>
      </c>
      <c r="AD250" s="25" t="str">
        <f>IF(B250 &lt;&gt; "",IF(AND('PRINTABLE (per grading)'!H$16="EXAM", 'PRINTABLE (per grading)'!B$13="Prelim"), IF(ISERROR(SUMIF('Exam (LECTURE ONLY)'!D$20:M$20, "CLO4", 'Exam (LECTURE ONLY)'!D252:M252) / 'Exam (LECTURE ONLY)'!AL$9), "", SUMIF('Exam (LECTURE ONLY)'!D$20:M$20, "CLO4", 'Exam (LECTURE ONLY)'!D252:M252) /'Exam (LECTURE ONLY)'!AL$9),
IF(AND('PRINTABLE (per grading)'!H$16="EXAM", 'PRINTABLE (per grading)'!B$13="Midterm"), IF(ISERROR(SUMIF('Exam (LECTURE ONLY)'!O$20:X$20, "CLO4", 'Exam (LECTURE ONLY)'!O252:X252) / 'Exam (LECTURE ONLY)'!AM$9), "", SUMIF('Exam (LECTURE ONLY)'!O$20:X$20, "CLO4", 'Exam (LECTURE ONLY)'!O252:X252) / 'Exam (LECTURE ONLY)'!AM$9),
IF(AND('PRINTABLE (per grading)'!H$16="EXAM", 'PRINTABLE (per grading)'!B$13="Final"), IF(ISERROR(SUMIF('Exam (LECTURE ONLY)'!Z$20:AI$20, "CLO4", 'Exam (LECTURE ONLY)'!Z252:AI252) / 'Exam (LECTURE ONLY)'!AN$9), "", SUMIF('Exam (LECTURE ONLY)'!Z$20:AI$20, "CLO4", 'Exam (LECTURE ONLY)'!Z252:AI252) / 'Exam (LECTURE ONLY)'!AN$9),
IF(AND('PRINTABLE (per grading)'!H$16="OUTPUT", 'PRINTABLE (per grading)'!B$13="Prelim"), IF(ISERROR(SUMIF(OUTPUT!C$20:M$20, "CLO4", OUTPUT!C252:M252) / OUTPUT!AL$9), "", SUMIF(OUTPUT!C$20:M$20, "CLO4", OUTPUT!C252:M252) / OUTPUT!AL$9),
IF(AND('PRINTABLE (per grading)'!H$16="OUTPUT", 'PRINTABLE (per grading)'!B$13="Midterm"), IF(ISERROR(SUMIF(OUTPUT!O$20:Y$20, "CLO4", OUTPUT!O252:Y252) / OUTPUT!AM$9), "", SUMIF(OUTPUT!O$20:Y$20, "CLO4", OUTPUT!O252:Y252) / OUTPUT!AM$9),
IF(AND('PRINTABLE (per grading)'!H$16="OUTPUT", 'PRINTABLE (per grading)'!B$13="Final"), IF(ISERROR(SUMIF(OUTPUT!AA$20:AI$20, "CLO4", OUTPUT!AA252:AI252) / OUTPUT!AN$9), "", SUMIF(OUTPUT!AA$20:AI$20, "CLO4", OUTPUT!AA252:AI252) / OUTPUT!AN$9),
"")))))),"")</f>
        <v/>
      </c>
      <c r="AE250" s="232" t="str">
        <f t="shared" si="137"/>
        <v/>
      </c>
      <c r="AF250" s="233" t="str">
        <f t="shared" si="138"/>
        <v/>
      </c>
      <c r="AG250" s="25" t="str">
        <f>IF(B250 &lt;&gt; "", IFERROR(IF(C$16 = "PRELIM", SUMIF('Database (LECTURE-RES-PRAC)'!D$14:AG$14, "CLO5", 'Database (LECTURE-RES-PRAC)'!D247:AG247) / 'Grade computation'!F$8, IF(C$16 = "MIDTERM", SUMIF('Database (LECTURE-RES-PRAC)'!AJ$14:BM$14, "CLO5", 'Database (LECTURE-RES-PRAC)'!AJ247:BM247) / 'Grade computation'!G$8, IF(C$16 = "FINAL", SUMIF('Database (LECTURE-RES-PRAC)'!BP$14:CS$14, "CLO5", 'Database (LECTURE-RES-PRAC)'!BP247:CS247) / 'Grade computation'!H$8,""))),""),"")</f>
        <v/>
      </c>
      <c r="AH250" s="232" t="str">
        <f t="shared" si="139"/>
        <v/>
      </c>
      <c r="AI250" s="25" t="str">
        <f>IF(B250 &lt;&gt; "",IF(AND('PRINTABLE (per grading)'!H$16="EXAM", 'PRINTABLE (per grading)'!B$13="Prelim"), IF(ISERROR(SUMIF('Exam (LECTURE ONLY)'!D$20:M$20, "CLO5", 'Exam (LECTURE ONLY)'!D252:M252) / 'Exam (LECTURE ONLY)'!AL$10), "", SUMIF('Exam (LECTURE ONLY)'!D$20:M$20, "CLO5", 'Exam (LECTURE ONLY)'!D252:M252) /'Exam (LECTURE ONLY)'!AL$10),
IF(AND('PRINTABLE (per grading)'!H$16="EXAM", 'PRINTABLE (per grading)'!B$13="Midterm"), IF(ISERROR(SUMIF('Exam (LECTURE ONLY)'!O$20:X$20, "CLO5", 'Exam (LECTURE ONLY)'!O252:X252) / 'Exam (LECTURE ONLY)'!AM$10), "", SUMIF('Exam (LECTURE ONLY)'!O$20:X$20, "CLO5", 'Exam (LECTURE ONLY)'!O252:X252) / 'Exam (LECTURE ONLY)'!AM$10),
IF(AND('PRINTABLE (per grading)'!H$16="EXAM", 'PRINTABLE (per grading)'!B$13="Final"), IF(ISERROR(SUMIF('Exam (LECTURE ONLY)'!Z$20:AI$20, "CLO5", 'Exam (LECTURE ONLY)'!Z252:AI252) / 'Exam (LECTURE ONLY)'!AN$10), "", SUMIF('Exam (LECTURE ONLY)'!Z$20:AI$20, "CLO5", 'Exam (LECTURE ONLY)'!Z252:AI252) / 'Exam (LECTURE ONLY)'!AN$10),
IF(AND('PRINTABLE (per grading)'!H$16="OUTPUT", 'PRINTABLE (per grading)'!B$13="Prelim"), IF(ISERROR(SUMIF(OUTPUT!C$20:M$20, "CLO5", OUTPUT!C252:M252) / OUTPUT!AL$10), "", SUMIF(OUTPUT!C$20:M$20, "CLO5", OUTPUT!C252:M252) / OUTPUT!AL$10),
IF(AND('PRINTABLE (per grading)'!H$16="OUTPUT", 'PRINTABLE (per grading)'!B$13="Midterm"), IF(ISERROR(SUMIF(OUTPUT!O$20:Y$20, "CLO5", OUTPUT!O252:Y252) / OUTPUT!AM$10), "", SUMIF(OUTPUT!O$20:Y$20, "CLO5", OUTPUT!O252:Y252) / OUTPUT!AM$10),
IF(AND('PRINTABLE (per grading)'!H$16="OUTPUT", 'PRINTABLE (per grading)'!B$13="Final"), IF(ISERROR(SUMIF(OUTPUT!AA$20:AI$20, "CLO5", OUTPUT!AA252:AI252) / OUTPUT!AN$10), "", SUMIF(OUTPUT!AA$20:AI$20, "CLO5", OUTPUT!AA252:AI252) / OUTPUT!AN$10),
"")))))),"")</f>
        <v/>
      </c>
      <c r="AJ250" s="232" t="str">
        <f t="shared" si="140"/>
        <v/>
      </c>
      <c r="AK250" s="233" t="str">
        <f t="shared" si="141"/>
        <v/>
      </c>
      <c r="AL250" s="25" t="str">
        <f>IF(B250 &lt;&gt; "", IFERROR(IF(C$16 = "PRELIM", SUMIF('Database (LECTURE-RES-PRAC)'!D$14:AG$14, "CLO6", 'Database (LECTURE-RES-PRAC)'!D247:AG247) / 'Grade computation'!F$9, IF(C$16 = "MIDTERM", SUMIF('Database (LECTURE-RES-PRAC)'!AJ$14:BM$14, "CLO6", 'Database (LECTURE-RES-PRAC)'!AJ247:BM247) / 'Grade computation'!G$9, IF(C$16 = "FINAL", SUMIF('Database (LECTURE-RES-PRAC)'!BP$14:CS$14, "CLO6", 'Database (LECTURE-RES-PRAC)'!BP247:CS247) / 'Grade computation'!H$9,""))),""),"")</f>
        <v/>
      </c>
      <c r="AM250" s="232" t="str">
        <f t="shared" si="142"/>
        <v/>
      </c>
      <c r="AN250" s="25" t="str">
        <f>IF(B250 &lt;&gt; "",IF(AND('PRINTABLE (per grading)'!H$16="EXAM", 'PRINTABLE (per grading)'!B$13="Prelim"), IF(ISERROR(SUMIF('Exam (LECTURE ONLY)'!D$20:M$20, "CLO6", 'Exam (LECTURE ONLY)'!D252:M252) / 'Exam (LECTURE ONLY)'!AL$11), "", SUMIF('Exam (LECTURE ONLY)'!D$20:M$20, "CLO6", 'Exam (LECTURE ONLY)'!D252:M252) /'Exam (LECTURE ONLY)'!AL$11),
IF(AND('PRINTABLE (per grading)'!H$16="EXAM", 'PRINTABLE (per grading)'!B$13="Midterm"), IF(ISERROR(SUMIF('Exam (LECTURE ONLY)'!O$20:X$20, "CLO6", 'Exam (LECTURE ONLY)'!O252:X252) / 'Exam (LECTURE ONLY)'!AM$11), "", SUMIF('Exam (LECTURE ONLY)'!O$20:X$20, "CLO6", 'Exam (LECTURE ONLY)'!O252:X252) / 'Exam (LECTURE ONLY)'!AM$11),
IF(AND('PRINTABLE (per grading)'!H$16="EXAM", 'PRINTABLE (per grading)'!B$13="Final"), IF(ISERROR(SUMIF('Exam (LECTURE ONLY)'!Z$20:AI$20, "CLO6", 'Exam (LECTURE ONLY)'!Z252:AI252) / 'Exam (LECTURE ONLY)'!AN$11), "", SUMIF('Exam (LECTURE ONLY)'!Z$20:AI$20, "CLO6", 'Exam (LECTURE ONLY)'!Z252:AI252) / 'Exam (LECTURE ONLY)'!AN$11),
IF(AND('PRINTABLE (per grading)'!H$16="OUTPUT", 'PRINTABLE (per grading)'!B$13="Prelim"), IF(ISERROR(SUMIF(OUTPUT!C$20:M$20, "CLO6", OUTPUT!C252:M252) / OUTPUT!AL$11), "", SUMIF(OUTPUT!C$20:M$20, "CLO6", OUTPUT!C252:M252) / OUTPUT!AL$11),
IF(AND('PRINTABLE (per grading)'!H$16="OUTPUT", 'PRINTABLE (per grading)'!B$13="Midterm"), IF(ISERROR(SUMIF(OUTPUT!O$20:Y$20, "CLO6", OUTPUT!O252:Y252) / OUTPUT!AM$11), "", SUMIF(OUTPUT!O$20:Y$20, "CLO6", OUTPUT!O252:Y252) / OUTPUT!AM$11),
IF(AND('PRINTABLE (per grading)'!H$16="OUTPUT", 'PRINTABLE (per grading)'!B$13="Final"), IF(ISERROR(SUMIF(OUTPUT!AA$20:AI$20, "CLO6", OUTPUT!AA252:AI252) / OUTPUT!AN$11), "", SUMIF(OUTPUT!AA$20:AI$20, "CLO6", OUTPUT!AA252:AI252) / OUTPUT!AN$11),
"")))))),"")</f>
        <v/>
      </c>
      <c r="AO250" s="232" t="str">
        <f t="shared" si="143"/>
        <v/>
      </c>
      <c r="AP250" s="233" t="str">
        <f t="shared" si="144"/>
        <v/>
      </c>
      <c r="AQ250" s="25" t="str">
        <f>IF(B250 &lt;&gt; "", IFERROR(IF(C$16 = "PRELIM", SUMIF('Database (LECTURE-RES-PRAC)'!D$14:AG$14, "CLO7", 'Database (LECTURE-RES-PRAC)'!D247:AG247) / 'Grade computation'!F$10, IF(C$16 = "MIDTERM", SUMIF('Database (LECTURE-RES-PRAC)'!AJ$14:BM$14, "CLO7", 'Database (LECTURE-RES-PRAC)'!AJ247:BM247) / 'Grade computation'!G$10, IF(C$16 = "FINAL", SUMIF('Database (LECTURE-RES-PRAC)'!BP$14:CS$14, "CLO7", 'Database (LECTURE-RES-PRAC)'!BP247:CS247) / 'Grade computation'!H$10,""))),""),"")</f>
        <v/>
      </c>
      <c r="AR250" s="232" t="str">
        <f t="shared" si="145"/>
        <v/>
      </c>
      <c r="AS250" s="25" t="str">
        <f>IF(B250 &lt;&gt; "",IF(AND('PRINTABLE (per grading)'!H$16="EXAM", 'PRINTABLE (per grading)'!B$13="Prelim"), IF(ISERROR(SUMIF('Exam (LECTURE ONLY)'!D$20:M$20, "CLO7", 'Exam (LECTURE ONLY)'!D252:M252) / 'Exam (LECTURE ONLY)'!AL$12), "", SUMIF('Exam (LECTURE ONLY)'!D$20:M$20, "CLO7", 'Exam (LECTURE ONLY)'!D252:M252) /'Exam (LECTURE ONLY)'!AL$12),
IF(AND('PRINTABLE (per grading)'!H$16="EXAM", 'PRINTABLE (per grading)'!B$13="Midterm"), IF(ISERROR(SUMIF('Exam (LECTURE ONLY)'!O$20:X$20, "CLO7", 'Exam (LECTURE ONLY)'!O252:X252) / 'Exam (LECTURE ONLY)'!AM$12), "", SUMIF('Exam (LECTURE ONLY)'!O$20:X$20, "CLO7", 'Exam (LECTURE ONLY)'!O252:X252) / 'Exam (LECTURE ONLY)'!AM$12),
IF(AND('PRINTABLE (per grading)'!H$16="EXAM", 'PRINTABLE (per grading)'!B$13="Final"), IF(ISERROR(SUMIF('Exam (LECTURE ONLY)'!Z$20:AI$20, "CLO7", 'Exam (LECTURE ONLY)'!Z252:AI252) / 'Exam (LECTURE ONLY)'!AN$12), "", SUMIF('Exam (LECTURE ONLY)'!Z$20:AI$20, "CLO7", 'Exam (LECTURE ONLY)'!Z252:AI252) / 'Exam (LECTURE ONLY)'!AN$12),
IF(AND('PRINTABLE (per grading)'!H$16="OUTPUT", 'PRINTABLE (per grading)'!B$13="Prelim"), IF(ISERROR(SUMIF(OUTPUT!C$20:M$20, "CLO7", OUTPUT!C252:M252) / OUTPUT!AL$12), "", SUMIF(OUTPUT!C$20:M$20, "CLO7", OUTPUT!C252:M252) / OUTPUT!AL$12),
IF(AND('PRINTABLE (per grading)'!H$16="OUTPUT", 'PRINTABLE (per grading)'!B$13="Midterm"), IF(ISERROR(SUMIF(OUTPUT!O$20:Y$20, "CLO7", OUTPUT!O252:Y252) / OUTPUT!AM$12), "", SUMIF(OUTPUT!O$20:Y$20, "CLO7", OUTPUT!O252:Y252) / OUTPUT!AM$12),
IF(AND('PRINTABLE (per grading)'!H$16="OUTPUT", 'PRINTABLE (per grading)'!B$13="Final"), IF(ISERROR(SUMIF(OUTPUT!AA$20:AI$20, "CLO7", OUTPUT!AA252:AI252) / OUTPUT!AN$12), "", SUMIF(OUTPUT!AA$20:AI$20, "CLO7", OUTPUT!AA252:AI252) / OUTPUT!AN$12),
"")))))),"")</f>
        <v/>
      </c>
      <c r="AT250" s="232" t="str">
        <f t="shared" si="146"/>
        <v/>
      </c>
      <c r="AU250" s="233" t="str">
        <f t="shared" si="147"/>
        <v/>
      </c>
      <c r="AV250" s="25" t="str">
        <f>IF(B250 &lt;&gt; "", IFERROR(IF(C$16 = "PRELIM", SUMIF('Database (LECTURE-RES-PRAC)'!D$14:AG$14, "CLO8", 'Database (LECTURE-RES-PRAC)'!D247:AG247) / 'Grade computation'!F$11, IF(C$16 = "MIDTERM", SUMIF('Database (LECTURE-RES-PRAC)'!AJ$14:BM$14, "CLO8", 'Database (LECTURE-RES-PRAC)'!AJ247:BM247) / 'Grade computation'!G$11, IF(C$16 = "FINAL", SUMIF('Database (LECTURE-RES-PRAC)'!BP$14:CS$14, "CLO8", 'Database (LECTURE-RES-PRAC)'!BP247:CS247) / 'Grade computation'!H$11,""))),""),"")</f>
        <v/>
      </c>
      <c r="AW250" s="232" t="str">
        <f t="shared" si="148"/>
        <v/>
      </c>
      <c r="AX250" s="25" t="str">
        <f>IF(B250 &lt;&gt; "",IF(AND('PRINTABLE (per grading)'!H$16="EXAM", 'PRINTABLE (per grading)'!B$13="Prelim"), IF(ISERROR(SUMIF('Exam (LECTURE ONLY)'!D$20:M$20, "CLO8", 'Exam (LECTURE ONLY)'!D252:M252) / 'Exam (LECTURE ONLY)'!AL$13), "", SUMIF('Exam (LECTURE ONLY)'!D$20:M$20, "CLO8", 'Exam (LECTURE ONLY)'!D252:M252) /'Exam (LECTURE ONLY)'!AL$13),
IF(AND('PRINTABLE (per grading)'!H$16="EXAM", 'PRINTABLE (per grading)'!B$13="Midterm"), IF(ISERROR(SUMIF('Exam (LECTURE ONLY)'!O$20:X$20, "CLO8", 'Exam (LECTURE ONLY)'!O252:X252) / 'Exam (LECTURE ONLY)'!AM$13), "", SUMIF('Exam (LECTURE ONLY)'!O$20:X$20, "CLO8", 'Exam (LECTURE ONLY)'!O252:X252) / 'Exam (LECTURE ONLY)'!AM$13),
IF(AND('PRINTABLE (per grading)'!H$16="EXAM", 'PRINTABLE (per grading)'!B$13="Final"), IF(ISERROR(SUMIF('Exam (LECTURE ONLY)'!Z$20:AI$20, "CLO8", 'Exam (LECTURE ONLY)'!Z252:AI252) / 'Exam (LECTURE ONLY)'!AN$13), "", SUMIF('Exam (LECTURE ONLY)'!Z$20:AI$20, "CLO8", 'Exam (LECTURE ONLY)'!Z252:AI252) / 'Exam (LECTURE ONLY)'!AN$13),
IF(AND('PRINTABLE (per grading)'!H$16="OUTPUT", 'PRINTABLE (per grading)'!B$13="Prelim"), IF(ISERROR(SUMIF(OUTPUT!C$20:M$20, "CLO8", OUTPUT!C252:M252) / OUTPUT!AL$13), "", SUMIF(OUTPUT!C$20:M$20, "CLO8", OUTPUT!C252:M252) / OUTPUT!AL$13),
IF(AND('PRINTABLE (per grading)'!H$16="OUTPUT", 'PRINTABLE (per grading)'!B$13="Midterm"), IF(ISERROR(SUMIF(OUTPUT!O$20:Y$20, "CLO8", OUTPUT!O252:Y252) / OUTPUT!AM$13), "", SUMIF(OUTPUT!O$20:Y$20, "CLO8", OUTPUT!O252:Y252) / OUTPUT!AM$13),
IF(AND('PRINTABLE (per grading)'!H$16="OUTPUT", 'PRINTABLE (per grading)'!B$13="Final"), IF(ISERROR(SUMIF(OUTPUT!AA$20:AI$20, "CLO8", OUTPUT!AA252:AI252) / OUTPUT!AN$13), "", SUMIF(OUTPUT!AA$20:AI$20, "CLO8", OUTPUT!AA252:AI252) / OUTPUT!AN$13),
"")))))),"")</f>
        <v/>
      </c>
      <c r="AY250" s="232" t="str">
        <f t="shared" si="149"/>
        <v/>
      </c>
      <c r="AZ250" s="233" t="str">
        <f t="shared" si="150"/>
        <v/>
      </c>
      <c r="BA250" s="25" t="str">
        <f>IF(B250 &lt;&gt; "", IFERROR(IF(C$16 = "PRELIM", SUMIF('Database (LECTURE-RES-PRAC)'!D$14:AG$14, "CLO9", 'Database (LECTURE-RES-PRAC)'!D247:AG247) / 'Grade computation'!F$12, IF(C$16 = "MIDTERM", SUMIF('Database (LECTURE-RES-PRAC)'!AJ$14:BM$14, "CLO9", 'Database (LECTURE-RES-PRAC)'!AJ247:BM247) / 'Grade computation'!G$12, IF(C$16 = "FINAL", SUMIF('Database (LECTURE-RES-PRAC)'!BP$14:CS$14, "CLO9", 'Database (LECTURE-RES-PRAC)'!BP247:CS247) / 'Grade computation'!H$12,""))),""),"")</f>
        <v/>
      </c>
      <c r="BB250" s="232" t="str">
        <f t="shared" si="151"/>
        <v/>
      </c>
      <c r="BC250" s="25" t="str">
        <f>IF(B250 &lt;&gt; "",IF(AND('PRINTABLE (per grading)'!H$16="EXAM", 'PRINTABLE (per grading)'!B$13="Prelim"), IF(ISERROR(SUMIF('Exam (LECTURE ONLY)'!D$20:M$20, "CLO9", 'Exam (LECTURE ONLY)'!D252:M252) / 'Exam (LECTURE ONLY)'!AL$14), "", SUMIF('Exam (LECTURE ONLY)'!D$20:M$20, "CLO9", 'Exam (LECTURE ONLY)'!D252:M252) /'Exam (LECTURE ONLY)'!AL$14),
IF(AND('PRINTABLE (per grading)'!H$16="EXAM", 'PRINTABLE (per grading)'!B$13="Midterm"), IF(ISERROR(SUMIF('Exam (LECTURE ONLY)'!O$20:X$20, "CLO9", 'Exam (LECTURE ONLY)'!O252:X252) / 'Exam (LECTURE ONLY)'!AM$14), "", SUMIF('Exam (LECTURE ONLY)'!O$20:X$20, "CLO9", 'Exam (LECTURE ONLY)'!O252:X252) / 'Exam (LECTURE ONLY)'!AM$14),
IF(AND('PRINTABLE (per grading)'!H$16="EXAM", 'PRINTABLE (per grading)'!B$13="Final"), IF(ISERROR(SUMIF('Exam (LECTURE ONLY)'!Z$20:AI$20, "CLO9", 'Exam (LECTURE ONLY)'!Z252:AI252) / 'Exam (LECTURE ONLY)'!AN$14), "", SUMIF('Exam (LECTURE ONLY)'!Z$20:AI$20, "CLO9", 'Exam (LECTURE ONLY)'!Z252:AI252) / 'Exam (LECTURE ONLY)'!AN$14),
IF(AND('PRINTABLE (per grading)'!H$16="OUTPUT", 'PRINTABLE (per grading)'!B$13="Prelim"), IF(ISERROR(SUMIF(OUTPUT!C$20:M$20, "CLO9", OUTPUT!C252:M252) / OUTPUT!AL$14), "", SUMIF(OUTPUT!C$20:M$20, "CLO9", OUTPUT!C252:M252) / OUTPUT!AL$14),
IF(AND('PRINTABLE (per grading)'!H$16="OUTPUT", 'PRINTABLE (per grading)'!B$13="Midterm"), IF(ISERROR(SUMIF(OUTPUT!O$20:Y$20, "CLO9", OUTPUT!O252:Y252) / OUTPUT!AM$14), "", SUMIF(OUTPUT!O$20:Y$20, "CLO9", OUTPUT!O252:Y252) / OUTPUT!AM$14),
IF(AND('PRINTABLE (per grading)'!H$16="OUTPUT", 'PRINTABLE (per grading)'!B$13="Final"), IF(ISERROR(SUMIF(OUTPUT!AA$20:AI$20, "CLO9", OUTPUT!AA252:AI252) / OUTPUT!AN$14), "", SUMIF(OUTPUT!AA$20:AI$20, "CLO9", OUTPUT!AA252:AI252) / OUTPUT!AN$14),
"")))))),"")</f>
        <v/>
      </c>
      <c r="BD250" s="232" t="str">
        <f t="shared" si="152"/>
        <v/>
      </c>
      <c r="BE250" s="233" t="str">
        <f t="shared" si="153"/>
        <v/>
      </c>
      <c r="BF250" s="25" t="str">
        <f>IF(B250 &lt;&gt; "", IFERROR(IF(C$16 = "PRELIM", SUMIF('Database (LECTURE-RES-PRAC)'!D$14:AG$14, "CLO10", 'Database (LECTURE-RES-PRAC)'!D247:AG247) / 'Grade computation'!F$13, IF(C$16 = "MIDTERM", SUMIF('Database (LECTURE-RES-PRAC)'!AJ$14:BM$14, "CLO10", 'Database (LECTURE-RES-PRAC)'!AJ247:BM247) / 'Grade computation'!G$13, IF(C$16 = "FINAL", SUMIF('Database (LECTURE-RES-PRAC)'!BP$14:CS$14, "CLO10", 'Database (LECTURE-RES-PRAC)'!BP247:CS247) / 'Grade computation'!H$13,""))),""),"")</f>
        <v/>
      </c>
      <c r="BG250" s="232" t="str">
        <f t="shared" si="154"/>
        <v/>
      </c>
      <c r="BH250" s="25" t="str">
        <f>IF(B250 &lt;&gt; "",IF(AND('PRINTABLE (per grading)'!H$16="EXAM", 'PRINTABLE (per grading)'!B$13="Prelim"), IF(ISERROR(SUMIF('Exam (LECTURE ONLY)'!D$20:M$20, "CLO10", 'Exam (LECTURE ONLY)'!D252:M252) / 'Exam (LECTURE ONLY)'!AL$15), "", SUMIF('Exam (LECTURE ONLY)'!D$20:M$20, "CLO10", 'Exam (LECTURE ONLY)'!D252:M252) /'Exam (LECTURE ONLY)'!AL$15),
IF(AND('PRINTABLE (per grading)'!H$16="EXAM", 'PRINTABLE (per grading)'!B$13="Midterm"), IF(ISERROR(SUMIF('Exam (LECTURE ONLY)'!O$20:X$20, "CLO10", 'Exam (LECTURE ONLY)'!O252:X252) / 'Exam (LECTURE ONLY)'!AM$15), "", SUMIF('Exam (LECTURE ONLY)'!O$20:X$20, "CLO10", 'Exam (LECTURE ONLY)'!O252:X252) / 'Exam (LECTURE ONLY)'!AM$15),
IF(AND('PRINTABLE (per grading)'!H$16="EXAM", 'PRINTABLE (per grading)'!B$13="Final"), IF(ISERROR(SUMIF('Exam (LECTURE ONLY)'!Z$20:AI$20, "CLO10", 'Exam (LECTURE ONLY)'!Z252:AI252) / 'Exam (LECTURE ONLY)'!AN$15), "", SUMIF('Exam (LECTURE ONLY)'!Z$20:AI$20, "CLO10", 'Exam (LECTURE ONLY)'!Z252:AI252) / 'Exam (LECTURE ONLY)'!AN$15),
IF(AND('PRINTABLE (per grading)'!H$16="OUTPUT", 'PRINTABLE (per grading)'!B$13="Prelim"), IF(ISERROR(SUMIF(OUTPUT!C$20:M$20, "CLO10", OUTPUT!C252:M252) / OUTPUT!AL$15), "", SUMIF(OUTPUT!C$20:M$20, "CLO10", OUTPUT!C252:M252) / OUTPUT!AL$15),
IF(AND('PRINTABLE (per grading)'!H$16="OUTPUT", 'PRINTABLE (per grading)'!B$13="Midterm"), IF(ISERROR(SUMIF(OUTPUT!O$20:Y$20, "CLO10", OUTPUT!O252:Y252) / OUTPUT!AM$15), "", SUMIF(OUTPUT!O$20:Y$20, "CLO10", OUTPUT!O252:Y252) / OUTPUT!AM$15),
IF(AND('PRINTABLE (per grading)'!H$16="OUTPUT", 'PRINTABLE (per grading)'!B$13="Final"), IF(ISERROR(SUMIF(OUTPUT!AA$20:AI$20, "CLO10", OUTPUT!AA252:AI252) / OUTPUT!AN$15), "", SUMIF(OUTPUT!AA$20:AI$20, "CLO10", OUTPUT!AA252:AI252) / OUTPUT!AN$15),
"")))))),"")</f>
        <v/>
      </c>
      <c r="BI250" s="232" t="str">
        <f t="shared" si="155"/>
        <v/>
      </c>
      <c r="BJ250" s="233" t="str">
        <f t="shared" si="156"/>
        <v/>
      </c>
      <c r="BK250" s="2"/>
    </row>
    <row r="251" spans="1:63" ht="20.100000000000001" customHeight="1">
      <c r="A251" s="118" t="str">
        <f>IF(ISBLANK('Database (LECTURE-RES-PRAC)'!A248),"",'Database (LECTURE-RES-PRAC)'!A248)</f>
        <v/>
      </c>
      <c r="B251" s="119" t="str">
        <f>IF(ISBLANK('Database (LECTURE-RES-PRAC)'!B248),"",'Database (LECTURE-RES-PRAC)'!B248)</f>
        <v/>
      </c>
      <c r="C251" s="134" t="str">
        <f>IF(B251&lt;&gt;"",IF(C$16="PRELIM",'Grade computation'!C251, IF(C$16="MIDTERM",'Grade computation'!K251, IF(C$16="FINAL",'Grade computation'!S251,""))),"")</f>
        <v/>
      </c>
      <c r="D251" s="135" t="str">
        <f t="shared" si="1"/>
        <v/>
      </c>
      <c r="E251" s="134" t="str">
        <f>IF(B251&lt;&gt;"", IF(C$16="PRELIM",'Grade computation'!E251, IF(C$16="MIDTERM",'Grade computation'!M251, IF(C$16="FINAL",'Grade computation'!U251,""))),"")</f>
        <v/>
      </c>
      <c r="F251" s="136" t="str">
        <f t="shared" si="2"/>
        <v/>
      </c>
      <c r="G251" s="137" t="str">
        <f t="shared" si="3"/>
        <v/>
      </c>
      <c r="H251" s="207" t="str">
        <f>IF(B251&lt;&gt;"",IF(C$16="PRELIM", 'Grade computation'!H251, IF(C$16="MIDTERM", 'Grade computation'!P251, IF(C$16="FINAL",'Grade computation'!X251, ""))),"")</f>
        <v/>
      </c>
      <c r="I251" s="137" t="str">
        <f t="shared" si="4"/>
        <v/>
      </c>
      <c r="J251" s="139" t="str">
        <f t="shared" si="5"/>
        <v/>
      </c>
      <c r="K251" s="377" t="str">
        <f t="shared" si="6"/>
        <v/>
      </c>
      <c r="L251" s="434"/>
      <c r="M251" s="25" t="str">
        <f>IF(B251 &lt;&gt; "", IFERROR(IF(C$16 = "PRELIM", SUMIF('Database (LECTURE-RES-PRAC)'!D$14:AG$14, "CLO1", 'Database (LECTURE-RES-PRAC)'!D248:AG248) / 'Grade computation'!F$4, IF(C$16 = "MIDTERM", SUMIF('Database (LECTURE-RES-PRAC)'!AJ$14:BM$14, "CLO1", 'Database (LECTURE-RES-PRAC)'!AJ248:BM248) / 'Grade computation'!G$4, IF(C$16 = "FINAL", SUMIF('Database (LECTURE-RES-PRAC)'!BP$14:CS$14, "CLO1", 'Database (LECTURE-RES-PRAC)'!BP248:CS248) / 'Grade computation'!H$4,""))),""),"")</f>
        <v/>
      </c>
      <c r="N251" s="232" t="str">
        <f t="shared" si="127"/>
        <v/>
      </c>
      <c r="O251" s="25" t="str">
        <f>IF(B251 &lt;&gt; "",IF(AND('PRINTABLE (per grading)'!H$16="EXAM", 'PRINTABLE (per grading)'!B$13="Prelim"), IF(ISERROR(SUMIF('Exam (LECTURE ONLY)'!D$20:M$20, "CLO1", 'Exam (LECTURE ONLY)'!D253:M253) / 'Exam (LECTURE ONLY)'!AL$6), "", SUMIF('Exam (LECTURE ONLY)'!D$20:M$20, "CLO1", 'Exam (LECTURE ONLY)'!D253:M253) /'Exam (LECTURE ONLY)'!AL$6),
IF(AND('PRINTABLE (per grading)'!H$16="EXAM", 'PRINTABLE (per grading)'!B$13="Midterm"), IF(ISERROR(SUMIF('Exam (LECTURE ONLY)'!O$20:X$20, "CLO1", 'Exam (LECTURE ONLY)'!O253:X253) / 'Exam (LECTURE ONLY)'!AM$6), "", SUMIF('Exam (LECTURE ONLY)'!O$20:X$20, "CLO1", 'Exam (LECTURE ONLY)'!O253:X253) / 'Exam (LECTURE ONLY)'!AM$6),
IF(AND('PRINTABLE (per grading)'!H$16="EXAM", 'PRINTABLE (per grading)'!B$13="Final"), IF(ISERROR(SUMIF('Exam (LECTURE ONLY)'!Z$20:AI$20, "CLO1", 'Exam (LECTURE ONLY)'!Z253:AI253) / 'Exam (LECTURE ONLY)'!AN$6), "", SUMIF('Exam (LECTURE ONLY)'!Z$20:AI$20, "CLO1", 'Exam (LECTURE ONLY)'!Z253:AI253) / 'Exam (LECTURE ONLY)'!AN$6),
IF(AND('PRINTABLE (per grading)'!H$16="OUTPUT", 'PRINTABLE (per grading)'!B$13="Prelim"), IF(ISERROR(SUMIF(OUTPUT!C$20:M$20, "CLO1", OUTPUT!C253:M253) / OUTPUT!AL$6), "", SUMIF(OUTPUT!C$20:M$20, "CLO1", OUTPUT!C253:M253) / OUTPUT!AL$6),
IF(AND('PRINTABLE (per grading)'!H$16="OUTPUT", 'PRINTABLE (per grading)'!B$13="Midterm"), IF(ISERROR(SUMIF(OUTPUT!O$20:Y$20, "CLO1", OUTPUT!O253:Y253) / OUTPUT!AM$6), "", SUMIF(OUTPUT!O$20:Y$20, "CLO1", OUTPUT!O253:Y253) / OUTPUT!AM$6),
IF(AND('PRINTABLE (per grading)'!H$16="OUTPUT", 'PRINTABLE (per grading)'!B$13="Final"), IF(ISERROR(SUMIF(OUTPUT!AA$20:AI$20, "CLO1", OUTPUT!AA253:AI253) / OUTPUT!AN$6), "", SUMIF(OUTPUT!AA$20:AI$20, "CLO1", OUTPUT!AA253:AI253) / OUTPUT!AN$6),
"")))))),"")</f>
        <v/>
      </c>
      <c r="P251" s="232" t="str">
        <f t="shared" si="128"/>
        <v/>
      </c>
      <c r="Q251" s="233" t="str">
        <f t="shared" si="129"/>
        <v/>
      </c>
      <c r="R251" s="25" t="str">
        <f>IF(B251 &lt;&gt; "", IFERROR(IF(C$16 = "PRELIM", SUMIF('Database (LECTURE-RES-PRAC)'!D$14:AG$14, "CLO2", 'Database (LECTURE-RES-PRAC)'!D248:AG248) / 'Grade computation'!F$5, IF(C$16 = "MIDTERM", SUMIF('Database (LECTURE-RES-PRAC)'!AJ$14:BM$14, "CLO2", 'Database (LECTURE-RES-PRAC)'!AJ248:BM248) / 'Grade computation'!G$5, IF(C$16 = "FINAL", SUMIF('Database (LECTURE-RES-PRAC)'!BP$14:CS$14, "CLO2", 'Database (LECTURE-RES-PRAC)'!BP248:CS248) / 'Grade computation'!H$5,""))),""),"")</f>
        <v/>
      </c>
      <c r="S251" s="232" t="str">
        <f t="shared" si="130"/>
        <v/>
      </c>
      <c r="T251" s="25" t="str">
        <f>IF(B251 &lt;&gt; "",IF(AND('PRINTABLE (per grading)'!H$16="EXAM", 'PRINTABLE (per grading)'!B$13="Prelim"), IF(ISERROR(SUMIF('Exam (LECTURE ONLY)'!D$20:M$20, "CLO2", 'Exam (LECTURE ONLY)'!D253:M253) / 'Exam (LECTURE ONLY)'!AL$7), "", SUMIF('Exam (LECTURE ONLY)'!D$20:M$20, "CLO2", 'Exam (LECTURE ONLY)'!D253:M253) /'Exam (LECTURE ONLY)'!AL$7),
IF(AND('PRINTABLE (per grading)'!H$16="EXAM", 'PRINTABLE (per grading)'!B$13="Midterm"), IF(ISERROR(SUMIF('Exam (LECTURE ONLY)'!O$20:X$20, "CLO2", 'Exam (LECTURE ONLY)'!O253:X253) / 'Exam (LECTURE ONLY)'!AM$7), "", SUMIF('Exam (LECTURE ONLY)'!O$20:X$20, "CLO2", 'Exam (LECTURE ONLY)'!O253:X253) / 'Exam (LECTURE ONLY)'!AM$7),
IF(AND('PRINTABLE (per grading)'!H$16="EXAM", 'PRINTABLE (per grading)'!B$13="Final"), IF(ISERROR(SUMIF('Exam (LECTURE ONLY)'!Z$20:AI$20, "CLO2", 'Exam (LECTURE ONLY)'!Z253:AI253) / 'Exam (LECTURE ONLY)'!AN$7), "", SUMIF('Exam (LECTURE ONLY)'!Z$20:AI$20, "CLO2", 'Exam (LECTURE ONLY)'!Z253:AI253) / 'Exam (LECTURE ONLY)'!AN$7),
IF(AND('PRINTABLE (per grading)'!H$16="OUTPUT", 'PRINTABLE (per grading)'!B$13="Prelim"), IF(ISERROR(SUMIF(OUTPUT!C$20:M$20, "CLO2", OUTPUT!C253:M253) / OUTPUT!AL$7), "", SUMIF(OUTPUT!C$20:M$20, "CLO2", OUTPUT!C253:M253) / OUTPUT!AL$7),
IF(AND('PRINTABLE (per grading)'!H$16="OUTPUT", 'PRINTABLE (per grading)'!B$13="Midterm"), IF(ISERROR(SUMIF(OUTPUT!O$20:Y$20, "CLO2", OUTPUT!O253:Y253) / OUTPUT!AM$7), "", SUMIF(OUTPUT!O$20:Y$20, "CLO2", OUTPUT!O253:Y253) / OUTPUT!AM$7),
IF(AND('PRINTABLE (per grading)'!H$16="OUTPUT", 'PRINTABLE (per grading)'!B$13="Final"), IF(ISERROR(SUMIF(OUTPUT!AA$20:AI$20, "CLO2", OUTPUT!AA253:AI253) / OUTPUT!AN$7), "", SUMIF(OUTPUT!AA$20:AI$20, "CLO2", OUTPUT!AA253:AI253) / OUTPUT!AN$7),
"")))))),"")</f>
        <v/>
      </c>
      <c r="U251" s="232" t="str">
        <f t="shared" si="131"/>
        <v/>
      </c>
      <c r="V251" s="233" t="str">
        <f t="shared" si="132"/>
        <v/>
      </c>
      <c r="W251" s="25" t="str">
        <f>IF(B251 &lt;&gt; "", IFERROR(IF(C$16 = "PRELIM", SUMIF('Database (LECTURE-RES-PRAC)'!D$14:AG$14, "CLO3", 'Database (LECTURE-RES-PRAC)'!D248:AG248) / 'Grade computation'!F$6, IF(C$16 = "MIDTERM", SUMIF('Database (LECTURE-RES-PRAC)'!AJ$14:BM$14, "CLO3", 'Database (LECTURE-RES-PRAC)'!AJ248:BM248) / 'Grade computation'!G$6, IF(C$16 = "FINAL", SUMIF('Database (LECTURE-RES-PRAC)'!BP$14:CS$14, "CLO3", 'Database (LECTURE-RES-PRAC)'!BP248:CS248) / 'Grade computation'!H$6,""))),""),"")</f>
        <v/>
      </c>
      <c r="X251" s="232" t="str">
        <f t="shared" si="133"/>
        <v/>
      </c>
      <c r="Y251" s="25" t="str">
        <f>IF(B251 &lt;&gt; "",IF(AND('PRINTABLE (per grading)'!H$16="EXAM", 'PRINTABLE (per grading)'!B$13="Prelim"), IF(ISERROR(SUMIF('Exam (LECTURE ONLY)'!D$20:M$20, "CLO3", 'Exam (LECTURE ONLY)'!D253:M253) / 'Exam (LECTURE ONLY)'!AL$8), "", SUMIF('Exam (LECTURE ONLY)'!D$20:M$20, "CLO3", 'Exam (LECTURE ONLY)'!D253:M253) /'Exam (LECTURE ONLY)'!AL$8),
IF(AND('PRINTABLE (per grading)'!H$16="EXAM", 'PRINTABLE (per grading)'!B$13="Midterm"), IF(ISERROR(SUMIF('Exam (LECTURE ONLY)'!O$20:X$20, "CLO3", 'Exam (LECTURE ONLY)'!O253:X253) / 'Exam (LECTURE ONLY)'!AM$8), "", SUMIF('Exam (LECTURE ONLY)'!O$20:X$20, "CLO3", 'Exam (LECTURE ONLY)'!O253:X253) / 'Exam (LECTURE ONLY)'!AM$8),
IF(AND('PRINTABLE (per grading)'!H$16="EXAM", 'PRINTABLE (per grading)'!B$13="Final"), IF(ISERROR(SUMIF('Exam (LECTURE ONLY)'!Z$20:AI$20, "CLO3", 'Exam (LECTURE ONLY)'!Z253:AI253) / 'Exam (LECTURE ONLY)'!AN$8), "", SUMIF('Exam (LECTURE ONLY)'!Z$20:AI$20, "CLO3", 'Exam (LECTURE ONLY)'!Z253:AI253) / 'Exam (LECTURE ONLY)'!AN$8),
IF(AND('PRINTABLE (per grading)'!H$16="OUTPUT", 'PRINTABLE (per grading)'!B$13="Prelim"), IF(ISERROR(SUMIF(OUTPUT!C$20:M$20, "CLO3", OUTPUT!C253:M253) / OUTPUT!AL$8), "", SUMIF(OUTPUT!C$20:M$20, "CLO3", OUTPUT!C253:M253) / OUTPUT!AL$8),
IF(AND('PRINTABLE (per grading)'!H$16="OUTPUT", 'PRINTABLE (per grading)'!B$13="Midterm"), IF(ISERROR(SUMIF(OUTPUT!O$20:Y$20, "CLO3", OUTPUT!O253:Y253) / OUTPUT!AM$8), "", SUMIF(OUTPUT!O$20:Y$20, "CLO3", OUTPUT!O253:Y253) / OUTPUT!AM$8),
IF(AND('PRINTABLE (per grading)'!H$16="OUTPUT", 'PRINTABLE (per grading)'!B$13="Final"), IF(ISERROR(SUMIF(OUTPUT!AA$20:AI$20, "CLO3", OUTPUT!AA253:AI253) / OUTPUT!AN$8), "", SUMIF(OUTPUT!AA$20:AI$20, "CLO3", OUTPUT!AA253:AI253) / OUTPUT!AN$8),
"" )))))),"")</f>
        <v/>
      </c>
      <c r="Z251" s="232" t="str">
        <f t="shared" si="134"/>
        <v/>
      </c>
      <c r="AA251" s="233" t="str">
        <f t="shared" si="135"/>
        <v/>
      </c>
      <c r="AB251" s="25" t="str">
        <f>IF(B251 &lt;&gt; "", IFERROR(IF(C$16 = "PRELIM", SUMIF('Database (LECTURE-RES-PRAC)'!D$14:AG$14, "CLO4", 'Database (LECTURE-RES-PRAC)'!D248:AG248) / 'Grade computation'!F$7, IF(C$16 = "MIDTERM", SUMIF('Database (LECTURE-RES-PRAC)'!AJ$14:BM$14, "CLO4", 'Database (LECTURE-RES-PRAC)'!AJ248:BM248) / 'Grade computation'!G$7, IF(C$16 = "FINAL", SUMIF('Database (LECTURE-RES-PRAC)'!BP$14:CS$14, "CLO4", 'Database (LECTURE-RES-PRAC)'!BP248:CS248) / 'Grade computation'!H$7,""))),""),"")</f>
        <v/>
      </c>
      <c r="AC251" s="232" t="str">
        <f t="shared" si="136"/>
        <v/>
      </c>
      <c r="AD251" s="25" t="str">
        <f>IF(B251 &lt;&gt; "",IF(AND('PRINTABLE (per grading)'!H$16="EXAM", 'PRINTABLE (per grading)'!B$13="Prelim"), IF(ISERROR(SUMIF('Exam (LECTURE ONLY)'!D$20:M$20, "CLO4", 'Exam (LECTURE ONLY)'!D253:M253) / 'Exam (LECTURE ONLY)'!AL$9), "", SUMIF('Exam (LECTURE ONLY)'!D$20:M$20, "CLO4", 'Exam (LECTURE ONLY)'!D253:M253) /'Exam (LECTURE ONLY)'!AL$9),
IF(AND('PRINTABLE (per grading)'!H$16="EXAM", 'PRINTABLE (per grading)'!B$13="Midterm"), IF(ISERROR(SUMIF('Exam (LECTURE ONLY)'!O$20:X$20, "CLO4", 'Exam (LECTURE ONLY)'!O253:X253) / 'Exam (LECTURE ONLY)'!AM$9), "", SUMIF('Exam (LECTURE ONLY)'!O$20:X$20, "CLO4", 'Exam (LECTURE ONLY)'!O253:X253) / 'Exam (LECTURE ONLY)'!AM$9),
IF(AND('PRINTABLE (per grading)'!H$16="EXAM", 'PRINTABLE (per grading)'!B$13="Final"), IF(ISERROR(SUMIF('Exam (LECTURE ONLY)'!Z$20:AI$20, "CLO4", 'Exam (LECTURE ONLY)'!Z253:AI253) / 'Exam (LECTURE ONLY)'!AN$9), "", SUMIF('Exam (LECTURE ONLY)'!Z$20:AI$20, "CLO4", 'Exam (LECTURE ONLY)'!Z253:AI253) / 'Exam (LECTURE ONLY)'!AN$9),
IF(AND('PRINTABLE (per grading)'!H$16="OUTPUT", 'PRINTABLE (per grading)'!B$13="Prelim"), IF(ISERROR(SUMIF(OUTPUT!C$20:M$20, "CLO4", OUTPUT!C253:M253) / OUTPUT!AL$9), "", SUMIF(OUTPUT!C$20:M$20, "CLO4", OUTPUT!C253:M253) / OUTPUT!AL$9),
IF(AND('PRINTABLE (per grading)'!H$16="OUTPUT", 'PRINTABLE (per grading)'!B$13="Midterm"), IF(ISERROR(SUMIF(OUTPUT!O$20:Y$20, "CLO4", OUTPUT!O253:Y253) / OUTPUT!AM$9), "", SUMIF(OUTPUT!O$20:Y$20, "CLO4", OUTPUT!O253:Y253) / OUTPUT!AM$9),
IF(AND('PRINTABLE (per grading)'!H$16="OUTPUT", 'PRINTABLE (per grading)'!B$13="Final"), IF(ISERROR(SUMIF(OUTPUT!AA$20:AI$20, "CLO4", OUTPUT!AA253:AI253) / OUTPUT!AN$9), "", SUMIF(OUTPUT!AA$20:AI$20, "CLO4", OUTPUT!AA253:AI253) / OUTPUT!AN$9),
"")))))),"")</f>
        <v/>
      </c>
      <c r="AE251" s="232" t="str">
        <f t="shared" si="137"/>
        <v/>
      </c>
      <c r="AF251" s="233" t="str">
        <f t="shared" si="138"/>
        <v/>
      </c>
      <c r="AG251" s="25" t="str">
        <f>IF(B251 &lt;&gt; "", IFERROR(IF(C$16 = "PRELIM", SUMIF('Database (LECTURE-RES-PRAC)'!D$14:AG$14, "CLO5", 'Database (LECTURE-RES-PRAC)'!D248:AG248) / 'Grade computation'!F$8, IF(C$16 = "MIDTERM", SUMIF('Database (LECTURE-RES-PRAC)'!AJ$14:BM$14, "CLO5", 'Database (LECTURE-RES-PRAC)'!AJ248:BM248) / 'Grade computation'!G$8, IF(C$16 = "FINAL", SUMIF('Database (LECTURE-RES-PRAC)'!BP$14:CS$14, "CLO5", 'Database (LECTURE-RES-PRAC)'!BP248:CS248) / 'Grade computation'!H$8,""))),""),"")</f>
        <v/>
      </c>
      <c r="AH251" s="232" t="str">
        <f t="shared" si="139"/>
        <v/>
      </c>
      <c r="AI251" s="25" t="str">
        <f>IF(B251 &lt;&gt; "",IF(AND('PRINTABLE (per grading)'!H$16="EXAM", 'PRINTABLE (per grading)'!B$13="Prelim"), IF(ISERROR(SUMIF('Exam (LECTURE ONLY)'!D$20:M$20, "CLO5", 'Exam (LECTURE ONLY)'!D253:M253) / 'Exam (LECTURE ONLY)'!AL$10), "", SUMIF('Exam (LECTURE ONLY)'!D$20:M$20, "CLO5", 'Exam (LECTURE ONLY)'!D253:M253) /'Exam (LECTURE ONLY)'!AL$10),
IF(AND('PRINTABLE (per grading)'!H$16="EXAM", 'PRINTABLE (per grading)'!B$13="Midterm"), IF(ISERROR(SUMIF('Exam (LECTURE ONLY)'!O$20:X$20, "CLO5", 'Exam (LECTURE ONLY)'!O253:X253) / 'Exam (LECTURE ONLY)'!AM$10), "", SUMIF('Exam (LECTURE ONLY)'!O$20:X$20, "CLO5", 'Exam (LECTURE ONLY)'!O253:X253) / 'Exam (LECTURE ONLY)'!AM$10),
IF(AND('PRINTABLE (per grading)'!H$16="EXAM", 'PRINTABLE (per grading)'!B$13="Final"), IF(ISERROR(SUMIF('Exam (LECTURE ONLY)'!Z$20:AI$20, "CLO5", 'Exam (LECTURE ONLY)'!Z253:AI253) / 'Exam (LECTURE ONLY)'!AN$10), "", SUMIF('Exam (LECTURE ONLY)'!Z$20:AI$20, "CLO5", 'Exam (LECTURE ONLY)'!Z253:AI253) / 'Exam (LECTURE ONLY)'!AN$10),
IF(AND('PRINTABLE (per grading)'!H$16="OUTPUT", 'PRINTABLE (per grading)'!B$13="Prelim"), IF(ISERROR(SUMIF(OUTPUT!C$20:M$20, "CLO5", OUTPUT!C253:M253) / OUTPUT!AL$10), "", SUMIF(OUTPUT!C$20:M$20, "CLO5", OUTPUT!C253:M253) / OUTPUT!AL$10),
IF(AND('PRINTABLE (per grading)'!H$16="OUTPUT", 'PRINTABLE (per grading)'!B$13="Midterm"), IF(ISERROR(SUMIF(OUTPUT!O$20:Y$20, "CLO5", OUTPUT!O253:Y253) / OUTPUT!AM$10), "", SUMIF(OUTPUT!O$20:Y$20, "CLO5", OUTPUT!O253:Y253) / OUTPUT!AM$10),
IF(AND('PRINTABLE (per grading)'!H$16="OUTPUT", 'PRINTABLE (per grading)'!B$13="Final"), IF(ISERROR(SUMIF(OUTPUT!AA$20:AI$20, "CLO5", OUTPUT!AA253:AI253) / OUTPUT!AN$10), "", SUMIF(OUTPUT!AA$20:AI$20, "CLO5", OUTPUT!AA253:AI253) / OUTPUT!AN$10),
"")))))),"")</f>
        <v/>
      </c>
      <c r="AJ251" s="232" t="str">
        <f t="shared" si="140"/>
        <v/>
      </c>
      <c r="AK251" s="233" t="str">
        <f t="shared" si="141"/>
        <v/>
      </c>
      <c r="AL251" s="25" t="str">
        <f>IF(B251 &lt;&gt; "", IFERROR(IF(C$16 = "PRELIM", SUMIF('Database (LECTURE-RES-PRAC)'!D$14:AG$14, "CLO6", 'Database (LECTURE-RES-PRAC)'!D248:AG248) / 'Grade computation'!F$9, IF(C$16 = "MIDTERM", SUMIF('Database (LECTURE-RES-PRAC)'!AJ$14:BM$14, "CLO6", 'Database (LECTURE-RES-PRAC)'!AJ248:BM248) / 'Grade computation'!G$9, IF(C$16 = "FINAL", SUMIF('Database (LECTURE-RES-PRAC)'!BP$14:CS$14, "CLO6", 'Database (LECTURE-RES-PRAC)'!BP248:CS248) / 'Grade computation'!H$9,""))),""),"")</f>
        <v/>
      </c>
      <c r="AM251" s="232" t="str">
        <f t="shared" si="142"/>
        <v/>
      </c>
      <c r="AN251" s="25" t="str">
        <f>IF(B251 &lt;&gt; "",IF(AND('PRINTABLE (per grading)'!H$16="EXAM", 'PRINTABLE (per grading)'!B$13="Prelim"), IF(ISERROR(SUMIF('Exam (LECTURE ONLY)'!D$20:M$20, "CLO6", 'Exam (LECTURE ONLY)'!D253:M253) / 'Exam (LECTURE ONLY)'!AL$11), "", SUMIF('Exam (LECTURE ONLY)'!D$20:M$20, "CLO6", 'Exam (LECTURE ONLY)'!D253:M253) /'Exam (LECTURE ONLY)'!AL$11),
IF(AND('PRINTABLE (per grading)'!H$16="EXAM", 'PRINTABLE (per grading)'!B$13="Midterm"), IF(ISERROR(SUMIF('Exam (LECTURE ONLY)'!O$20:X$20, "CLO6", 'Exam (LECTURE ONLY)'!O253:X253) / 'Exam (LECTURE ONLY)'!AM$11), "", SUMIF('Exam (LECTURE ONLY)'!O$20:X$20, "CLO6", 'Exam (LECTURE ONLY)'!O253:X253) / 'Exam (LECTURE ONLY)'!AM$11),
IF(AND('PRINTABLE (per grading)'!H$16="EXAM", 'PRINTABLE (per grading)'!B$13="Final"), IF(ISERROR(SUMIF('Exam (LECTURE ONLY)'!Z$20:AI$20, "CLO6", 'Exam (LECTURE ONLY)'!Z253:AI253) / 'Exam (LECTURE ONLY)'!AN$11), "", SUMIF('Exam (LECTURE ONLY)'!Z$20:AI$20, "CLO6", 'Exam (LECTURE ONLY)'!Z253:AI253) / 'Exam (LECTURE ONLY)'!AN$11),
IF(AND('PRINTABLE (per grading)'!H$16="OUTPUT", 'PRINTABLE (per grading)'!B$13="Prelim"), IF(ISERROR(SUMIF(OUTPUT!C$20:M$20, "CLO6", OUTPUT!C253:M253) / OUTPUT!AL$11), "", SUMIF(OUTPUT!C$20:M$20, "CLO6", OUTPUT!C253:M253) / OUTPUT!AL$11),
IF(AND('PRINTABLE (per grading)'!H$16="OUTPUT", 'PRINTABLE (per grading)'!B$13="Midterm"), IF(ISERROR(SUMIF(OUTPUT!O$20:Y$20, "CLO6", OUTPUT!O253:Y253) / OUTPUT!AM$11), "", SUMIF(OUTPUT!O$20:Y$20, "CLO6", OUTPUT!O253:Y253) / OUTPUT!AM$11),
IF(AND('PRINTABLE (per grading)'!H$16="OUTPUT", 'PRINTABLE (per grading)'!B$13="Final"), IF(ISERROR(SUMIF(OUTPUT!AA$20:AI$20, "CLO6", OUTPUT!AA253:AI253) / OUTPUT!AN$11), "", SUMIF(OUTPUT!AA$20:AI$20, "CLO6", OUTPUT!AA253:AI253) / OUTPUT!AN$11),
"")))))),"")</f>
        <v/>
      </c>
      <c r="AO251" s="232" t="str">
        <f t="shared" si="143"/>
        <v/>
      </c>
      <c r="AP251" s="233" t="str">
        <f t="shared" si="144"/>
        <v/>
      </c>
      <c r="AQ251" s="25" t="str">
        <f>IF(B251 &lt;&gt; "", IFERROR(IF(C$16 = "PRELIM", SUMIF('Database (LECTURE-RES-PRAC)'!D$14:AG$14, "CLO7", 'Database (LECTURE-RES-PRAC)'!D248:AG248) / 'Grade computation'!F$10, IF(C$16 = "MIDTERM", SUMIF('Database (LECTURE-RES-PRAC)'!AJ$14:BM$14, "CLO7", 'Database (LECTURE-RES-PRAC)'!AJ248:BM248) / 'Grade computation'!G$10, IF(C$16 = "FINAL", SUMIF('Database (LECTURE-RES-PRAC)'!BP$14:CS$14, "CLO7", 'Database (LECTURE-RES-PRAC)'!BP248:CS248) / 'Grade computation'!H$10,""))),""),"")</f>
        <v/>
      </c>
      <c r="AR251" s="232" t="str">
        <f t="shared" si="145"/>
        <v/>
      </c>
      <c r="AS251" s="25" t="str">
        <f>IF(B251 &lt;&gt; "",IF(AND('PRINTABLE (per grading)'!H$16="EXAM", 'PRINTABLE (per grading)'!B$13="Prelim"), IF(ISERROR(SUMIF('Exam (LECTURE ONLY)'!D$20:M$20, "CLO7", 'Exam (LECTURE ONLY)'!D253:M253) / 'Exam (LECTURE ONLY)'!AL$12), "", SUMIF('Exam (LECTURE ONLY)'!D$20:M$20, "CLO7", 'Exam (LECTURE ONLY)'!D253:M253) /'Exam (LECTURE ONLY)'!AL$12),
IF(AND('PRINTABLE (per grading)'!H$16="EXAM", 'PRINTABLE (per grading)'!B$13="Midterm"), IF(ISERROR(SUMIF('Exam (LECTURE ONLY)'!O$20:X$20, "CLO7", 'Exam (LECTURE ONLY)'!O253:X253) / 'Exam (LECTURE ONLY)'!AM$12), "", SUMIF('Exam (LECTURE ONLY)'!O$20:X$20, "CLO7", 'Exam (LECTURE ONLY)'!O253:X253) / 'Exam (LECTURE ONLY)'!AM$12),
IF(AND('PRINTABLE (per grading)'!H$16="EXAM", 'PRINTABLE (per grading)'!B$13="Final"), IF(ISERROR(SUMIF('Exam (LECTURE ONLY)'!Z$20:AI$20, "CLO7", 'Exam (LECTURE ONLY)'!Z253:AI253) / 'Exam (LECTURE ONLY)'!AN$12), "", SUMIF('Exam (LECTURE ONLY)'!Z$20:AI$20, "CLO7", 'Exam (LECTURE ONLY)'!Z253:AI253) / 'Exam (LECTURE ONLY)'!AN$12),
IF(AND('PRINTABLE (per grading)'!H$16="OUTPUT", 'PRINTABLE (per grading)'!B$13="Prelim"), IF(ISERROR(SUMIF(OUTPUT!C$20:M$20, "CLO7", OUTPUT!C253:M253) / OUTPUT!AL$12), "", SUMIF(OUTPUT!C$20:M$20, "CLO7", OUTPUT!C253:M253) / OUTPUT!AL$12),
IF(AND('PRINTABLE (per grading)'!H$16="OUTPUT", 'PRINTABLE (per grading)'!B$13="Midterm"), IF(ISERROR(SUMIF(OUTPUT!O$20:Y$20, "CLO7", OUTPUT!O253:Y253) / OUTPUT!AM$12), "", SUMIF(OUTPUT!O$20:Y$20, "CLO7", OUTPUT!O253:Y253) / OUTPUT!AM$12),
IF(AND('PRINTABLE (per grading)'!H$16="OUTPUT", 'PRINTABLE (per grading)'!B$13="Final"), IF(ISERROR(SUMIF(OUTPUT!AA$20:AI$20, "CLO7", OUTPUT!AA253:AI253) / OUTPUT!AN$12), "", SUMIF(OUTPUT!AA$20:AI$20, "CLO7", OUTPUT!AA253:AI253) / OUTPUT!AN$12),
"")))))),"")</f>
        <v/>
      </c>
      <c r="AT251" s="232" t="str">
        <f t="shared" si="146"/>
        <v/>
      </c>
      <c r="AU251" s="233" t="str">
        <f t="shared" si="147"/>
        <v/>
      </c>
      <c r="AV251" s="25" t="str">
        <f>IF(B251 &lt;&gt; "", IFERROR(IF(C$16 = "PRELIM", SUMIF('Database (LECTURE-RES-PRAC)'!D$14:AG$14, "CLO8", 'Database (LECTURE-RES-PRAC)'!D248:AG248) / 'Grade computation'!F$11, IF(C$16 = "MIDTERM", SUMIF('Database (LECTURE-RES-PRAC)'!AJ$14:BM$14, "CLO8", 'Database (LECTURE-RES-PRAC)'!AJ248:BM248) / 'Grade computation'!G$11, IF(C$16 = "FINAL", SUMIF('Database (LECTURE-RES-PRAC)'!BP$14:CS$14, "CLO8", 'Database (LECTURE-RES-PRAC)'!BP248:CS248) / 'Grade computation'!H$11,""))),""),"")</f>
        <v/>
      </c>
      <c r="AW251" s="232" t="str">
        <f t="shared" si="148"/>
        <v/>
      </c>
      <c r="AX251" s="25" t="str">
        <f>IF(B251 &lt;&gt; "",IF(AND('PRINTABLE (per grading)'!H$16="EXAM", 'PRINTABLE (per grading)'!B$13="Prelim"), IF(ISERROR(SUMIF('Exam (LECTURE ONLY)'!D$20:M$20, "CLO8", 'Exam (LECTURE ONLY)'!D253:M253) / 'Exam (LECTURE ONLY)'!AL$13), "", SUMIF('Exam (LECTURE ONLY)'!D$20:M$20, "CLO8", 'Exam (LECTURE ONLY)'!D253:M253) /'Exam (LECTURE ONLY)'!AL$13),
IF(AND('PRINTABLE (per grading)'!H$16="EXAM", 'PRINTABLE (per grading)'!B$13="Midterm"), IF(ISERROR(SUMIF('Exam (LECTURE ONLY)'!O$20:X$20, "CLO8", 'Exam (LECTURE ONLY)'!O253:X253) / 'Exam (LECTURE ONLY)'!AM$13), "", SUMIF('Exam (LECTURE ONLY)'!O$20:X$20, "CLO8", 'Exam (LECTURE ONLY)'!O253:X253) / 'Exam (LECTURE ONLY)'!AM$13),
IF(AND('PRINTABLE (per grading)'!H$16="EXAM", 'PRINTABLE (per grading)'!B$13="Final"), IF(ISERROR(SUMIF('Exam (LECTURE ONLY)'!Z$20:AI$20, "CLO8", 'Exam (LECTURE ONLY)'!Z253:AI253) / 'Exam (LECTURE ONLY)'!AN$13), "", SUMIF('Exam (LECTURE ONLY)'!Z$20:AI$20, "CLO8", 'Exam (LECTURE ONLY)'!Z253:AI253) / 'Exam (LECTURE ONLY)'!AN$13),
IF(AND('PRINTABLE (per grading)'!H$16="OUTPUT", 'PRINTABLE (per grading)'!B$13="Prelim"), IF(ISERROR(SUMIF(OUTPUT!C$20:M$20, "CLO8", OUTPUT!C253:M253) / OUTPUT!AL$13), "", SUMIF(OUTPUT!C$20:M$20, "CLO8", OUTPUT!C253:M253) / OUTPUT!AL$13),
IF(AND('PRINTABLE (per grading)'!H$16="OUTPUT", 'PRINTABLE (per grading)'!B$13="Midterm"), IF(ISERROR(SUMIF(OUTPUT!O$20:Y$20, "CLO8", OUTPUT!O253:Y253) / OUTPUT!AM$13), "", SUMIF(OUTPUT!O$20:Y$20, "CLO8", OUTPUT!O253:Y253) / OUTPUT!AM$13),
IF(AND('PRINTABLE (per grading)'!H$16="OUTPUT", 'PRINTABLE (per grading)'!B$13="Final"), IF(ISERROR(SUMIF(OUTPUT!AA$20:AI$20, "CLO8", OUTPUT!AA253:AI253) / OUTPUT!AN$13), "", SUMIF(OUTPUT!AA$20:AI$20, "CLO8", OUTPUT!AA253:AI253) / OUTPUT!AN$13),
"")))))),"")</f>
        <v/>
      </c>
      <c r="AY251" s="232" t="str">
        <f t="shared" si="149"/>
        <v/>
      </c>
      <c r="AZ251" s="233" t="str">
        <f t="shared" si="150"/>
        <v/>
      </c>
      <c r="BA251" s="25" t="str">
        <f>IF(B251 &lt;&gt; "", IFERROR(IF(C$16 = "PRELIM", SUMIF('Database (LECTURE-RES-PRAC)'!D$14:AG$14, "CLO9", 'Database (LECTURE-RES-PRAC)'!D248:AG248) / 'Grade computation'!F$12, IF(C$16 = "MIDTERM", SUMIF('Database (LECTURE-RES-PRAC)'!AJ$14:BM$14, "CLO9", 'Database (LECTURE-RES-PRAC)'!AJ248:BM248) / 'Grade computation'!G$12, IF(C$16 = "FINAL", SUMIF('Database (LECTURE-RES-PRAC)'!BP$14:CS$14, "CLO9", 'Database (LECTURE-RES-PRAC)'!BP248:CS248) / 'Grade computation'!H$12,""))),""),"")</f>
        <v/>
      </c>
      <c r="BB251" s="232" t="str">
        <f t="shared" si="151"/>
        <v/>
      </c>
      <c r="BC251" s="25" t="str">
        <f>IF(B251 &lt;&gt; "",IF(AND('PRINTABLE (per grading)'!H$16="EXAM", 'PRINTABLE (per grading)'!B$13="Prelim"), IF(ISERROR(SUMIF('Exam (LECTURE ONLY)'!D$20:M$20, "CLO9", 'Exam (LECTURE ONLY)'!D253:M253) / 'Exam (LECTURE ONLY)'!AL$14), "", SUMIF('Exam (LECTURE ONLY)'!D$20:M$20, "CLO9", 'Exam (LECTURE ONLY)'!D253:M253) /'Exam (LECTURE ONLY)'!AL$14),
IF(AND('PRINTABLE (per grading)'!H$16="EXAM", 'PRINTABLE (per grading)'!B$13="Midterm"), IF(ISERROR(SUMIF('Exam (LECTURE ONLY)'!O$20:X$20, "CLO9", 'Exam (LECTURE ONLY)'!O253:X253) / 'Exam (LECTURE ONLY)'!AM$14), "", SUMIF('Exam (LECTURE ONLY)'!O$20:X$20, "CLO9", 'Exam (LECTURE ONLY)'!O253:X253) / 'Exam (LECTURE ONLY)'!AM$14),
IF(AND('PRINTABLE (per grading)'!H$16="EXAM", 'PRINTABLE (per grading)'!B$13="Final"), IF(ISERROR(SUMIF('Exam (LECTURE ONLY)'!Z$20:AI$20, "CLO9", 'Exam (LECTURE ONLY)'!Z253:AI253) / 'Exam (LECTURE ONLY)'!AN$14), "", SUMIF('Exam (LECTURE ONLY)'!Z$20:AI$20, "CLO9", 'Exam (LECTURE ONLY)'!Z253:AI253) / 'Exam (LECTURE ONLY)'!AN$14),
IF(AND('PRINTABLE (per grading)'!H$16="OUTPUT", 'PRINTABLE (per grading)'!B$13="Prelim"), IF(ISERROR(SUMIF(OUTPUT!C$20:M$20, "CLO9", OUTPUT!C253:M253) / OUTPUT!AL$14), "", SUMIF(OUTPUT!C$20:M$20, "CLO9", OUTPUT!C253:M253) / OUTPUT!AL$14),
IF(AND('PRINTABLE (per grading)'!H$16="OUTPUT", 'PRINTABLE (per grading)'!B$13="Midterm"), IF(ISERROR(SUMIF(OUTPUT!O$20:Y$20, "CLO9", OUTPUT!O253:Y253) / OUTPUT!AM$14), "", SUMIF(OUTPUT!O$20:Y$20, "CLO9", OUTPUT!O253:Y253) / OUTPUT!AM$14),
IF(AND('PRINTABLE (per grading)'!H$16="OUTPUT", 'PRINTABLE (per grading)'!B$13="Final"), IF(ISERROR(SUMIF(OUTPUT!AA$20:AI$20, "CLO9", OUTPUT!AA253:AI253) / OUTPUT!AN$14), "", SUMIF(OUTPUT!AA$20:AI$20, "CLO9", OUTPUT!AA253:AI253) / OUTPUT!AN$14),
"")))))),"")</f>
        <v/>
      </c>
      <c r="BD251" s="232" t="str">
        <f t="shared" si="152"/>
        <v/>
      </c>
      <c r="BE251" s="233" t="str">
        <f t="shared" si="153"/>
        <v/>
      </c>
      <c r="BF251" s="25" t="str">
        <f>IF(B251 &lt;&gt; "", IFERROR(IF(C$16 = "PRELIM", SUMIF('Database (LECTURE-RES-PRAC)'!D$14:AG$14, "CLO10", 'Database (LECTURE-RES-PRAC)'!D248:AG248) / 'Grade computation'!F$13, IF(C$16 = "MIDTERM", SUMIF('Database (LECTURE-RES-PRAC)'!AJ$14:BM$14, "CLO10", 'Database (LECTURE-RES-PRAC)'!AJ248:BM248) / 'Grade computation'!G$13, IF(C$16 = "FINAL", SUMIF('Database (LECTURE-RES-PRAC)'!BP$14:CS$14, "CLO10", 'Database (LECTURE-RES-PRAC)'!BP248:CS248) / 'Grade computation'!H$13,""))),""),"")</f>
        <v/>
      </c>
      <c r="BG251" s="232" t="str">
        <f t="shared" si="154"/>
        <v/>
      </c>
      <c r="BH251" s="25" t="str">
        <f>IF(B251 &lt;&gt; "",IF(AND('PRINTABLE (per grading)'!H$16="EXAM", 'PRINTABLE (per grading)'!B$13="Prelim"), IF(ISERROR(SUMIF('Exam (LECTURE ONLY)'!D$20:M$20, "CLO10", 'Exam (LECTURE ONLY)'!D253:M253) / 'Exam (LECTURE ONLY)'!AL$15), "", SUMIF('Exam (LECTURE ONLY)'!D$20:M$20, "CLO10", 'Exam (LECTURE ONLY)'!D253:M253) /'Exam (LECTURE ONLY)'!AL$15),
IF(AND('PRINTABLE (per grading)'!H$16="EXAM", 'PRINTABLE (per grading)'!B$13="Midterm"), IF(ISERROR(SUMIF('Exam (LECTURE ONLY)'!O$20:X$20, "CLO10", 'Exam (LECTURE ONLY)'!O253:X253) / 'Exam (LECTURE ONLY)'!AM$15), "", SUMIF('Exam (LECTURE ONLY)'!O$20:X$20, "CLO10", 'Exam (LECTURE ONLY)'!O253:X253) / 'Exam (LECTURE ONLY)'!AM$15),
IF(AND('PRINTABLE (per grading)'!H$16="EXAM", 'PRINTABLE (per grading)'!B$13="Final"), IF(ISERROR(SUMIF('Exam (LECTURE ONLY)'!Z$20:AI$20, "CLO10", 'Exam (LECTURE ONLY)'!Z253:AI253) / 'Exam (LECTURE ONLY)'!AN$15), "", SUMIF('Exam (LECTURE ONLY)'!Z$20:AI$20, "CLO10", 'Exam (LECTURE ONLY)'!Z253:AI253) / 'Exam (LECTURE ONLY)'!AN$15),
IF(AND('PRINTABLE (per grading)'!H$16="OUTPUT", 'PRINTABLE (per grading)'!B$13="Prelim"), IF(ISERROR(SUMIF(OUTPUT!C$20:M$20, "CLO10", OUTPUT!C253:M253) / OUTPUT!AL$15), "", SUMIF(OUTPUT!C$20:M$20, "CLO10", OUTPUT!C253:M253) / OUTPUT!AL$15),
IF(AND('PRINTABLE (per grading)'!H$16="OUTPUT", 'PRINTABLE (per grading)'!B$13="Midterm"), IF(ISERROR(SUMIF(OUTPUT!O$20:Y$20, "CLO10", OUTPUT!O253:Y253) / OUTPUT!AM$15), "", SUMIF(OUTPUT!O$20:Y$20, "CLO10", OUTPUT!O253:Y253) / OUTPUT!AM$15),
IF(AND('PRINTABLE (per grading)'!H$16="OUTPUT", 'PRINTABLE (per grading)'!B$13="Final"), IF(ISERROR(SUMIF(OUTPUT!AA$20:AI$20, "CLO10", OUTPUT!AA253:AI253) / OUTPUT!AN$15), "", SUMIF(OUTPUT!AA$20:AI$20, "CLO10", OUTPUT!AA253:AI253) / OUTPUT!AN$15),
"")))))),"")</f>
        <v/>
      </c>
      <c r="BI251" s="232" t="str">
        <f t="shared" si="155"/>
        <v/>
      </c>
      <c r="BJ251" s="233" t="str">
        <f t="shared" si="156"/>
        <v/>
      </c>
      <c r="BK251" s="2"/>
    </row>
    <row r="252" spans="1:63" ht="20.100000000000001" customHeight="1">
      <c r="A252" s="212" t="str">
        <f>IF(ISBLANK('Database (LECTURE-RES-PRAC)'!A249),"",'Database (LECTURE-RES-PRAC)'!A249)</f>
        <v/>
      </c>
      <c r="B252" s="213" t="str">
        <f>IF(ISBLANK('Database (LECTURE-RES-PRAC)'!B249),"",'Database (LECTURE-RES-PRAC)'!B249)</f>
        <v/>
      </c>
      <c r="C252" s="134" t="str">
        <f>IF(B252&lt;&gt;"",IF(C$16="PRELIM",'Grade computation'!C252, IF(C$16="MIDTERM",'Grade computation'!K252, IF(C$16="FINAL",'Grade computation'!S252,""))),"")</f>
        <v/>
      </c>
      <c r="D252" s="135" t="str">
        <f t="shared" si="1"/>
        <v/>
      </c>
      <c r="E252" s="134" t="str">
        <f>IF(B252&lt;&gt;"", IF(C$16="PRELIM",'Grade computation'!E252, IF(C$16="MIDTERM",'Grade computation'!M252, IF(C$16="FINAL",'Grade computation'!U252,""))),"")</f>
        <v/>
      </c>
      <c r="F252" s="136" t="str">
        <f t="shared" si="2"/>
        <v/>
      </c>
      <c r="G252" s="137" t="str">
        <f t="shared" si="3"/>
        <v/>
      </c>
      <c r="H252" s="207" t="str">
        <f>IF(B252&lt;&gt;"",IF(C$16="PRELIM", 'Grade computation'!H252, IF(C$16="MIDTERM", 'Grade computation'!P252, IF(C$16="FINAL",'Grade computation'!X252, ""))),"")</f>
        <v/>
      </c>
      <c r="I252" s="137" t="str">
        <f t="shared" si="4"/>
        <v/>
      </c>
      <c r="J252" s="139" t="str">
        <f t="shared" si="5"/>
        <v/>
      </c>
      <c r="K252" s="377" t="str">
        <f t="shared" si="6"/>
        <v/>
      </c>
      <c r="L252" s="434"/>
      <c r="M252" s="25" t="str">
        <f>IF(B252 &lt;&gt; "", IFERROR(IF(C$16 = "PRELIM", SUMIF('Database (LECTURE-RES-PRAC)'!D$14:AG$14, "CLO1", 'Database (LECTURE-RES-PRAC)'!D249:AG249) / 'Grade computation'!F$4, IF(C$16 = "MIDTERM", SUMIF('Database (LECTURE-RES-PRAC)'!AJ$14:BM$14, "CLO1", 'Database (LECTURE-RES-PRAC)'!AJ249:BM249) / 'Grade computation'!G$4, IF(C$16 = "FINAL", SUMIF('Database (LECTURE-RES-PRAC)'!BP$14:CS$14, "CLO1", 'Database (LECTURE-RES-PRAC)'!BP249:CS249) / 'Grade computation'!H$4,""))),""),"")</f>
        <v/>
      </c>
      <c r="N252" s="232" t="str">
        <f t="shared" si="127"/>
        <v/>
      </c>
      <c r="O252" s="25" t="str">
        <f>IF(B252 &lt;&gt; "",IF(AND('PRINTABLE (per grading)'!H$16="EXAM", 'PRINTABLE (per grading)'!B$13="Prelim"), IF(ISERROR(SUMIF('Exam (LECTURE ONLY)'!D$20:M$20, "CLO1", 'Exam (LECTURE ONLY)'!D254:M254) / 'Exam (LECTURE ONLY)'!AL$6), "", SUMIF('Exam (LECTURE ONLY)'!D$20:M$20, "CLO1", 'Exam (LECTURE ONLY)'!D254:M254) /'Exam (LECTURE ONLY)'!AL$6),
IF(AND('PRINTABLE (per grading)'!H$16="EXAM", 'PRINTABLE (per grading)'!B$13="Midterm"), IF(ISERROR(SUMIF('Exam (LECTURE ONLY)'!O$20:X$20, "CLO1", 'Exam (LECTURE ONLY)'!O254:X254) / 'Exam (LECTURE ONLY)'!AM$6), "", SUMIF('Exam (LECTURE ONLY)'!O$20:X$20, "CLO1", 'Exam (LECTURE ONLY)'!O254:X254) / 'Exam (LECTURE ONLY)'!AM$6),
IF(AND('PRINTABLE (per grading)'!H$16="EXAM", 'PRINTABLE (per grading)'!B$13="Final"), IF(ISERROR(SUMIF('Exam (LECTURE ONLY)'!Z$20:AI$20, "CLO1", 'Exam (LECTURE ONLY)'!Z254:AI254) / 'Exam (LECTURE ONLY)'!AN$6), "", SUMIF('Exam (LECTURE ONLY)'!Z$20:AI$20, "CLO1", 'Exam (LECTURE ONLY)'!Z254:AI254) / 'Exam (LECTURE ONLY)'!AN$6),
IF(AND('PRINTABLE (per grading)'!H$16="OUTPUT", 'PRINTABLE (per grading)'!B$13="Prelim"), IF(ISERROR(SUMIF(OUTPUT!C$20:M$20, "CLO1", OUTPUT!C254:M254) / OUTPUT!AL$6), "", SUMIF(OUTPUT!C$20:M$20, "CLO1", OUTPUT!C254:M254) / OUTPUT!AL$6),
IF(AND('PRINTABLE (per grading)'!H$16="OUTPUT", 'PRINTABLE (per grading)'!B$13="Midterm"), IF(ISERROR(SUMIF(OUTPUT!O$20:Y$20, "CLO1", OUTPUT!O254:Y254) / OUTPUT!AM$6), "", SUMIF(OUTPUT!O$20:Y$20, "CLO1", OUTPUT!O254:Y254) / OUTPUT!AM$6),
IF(AND('PRINTABLE (per grading)'!H$16="OUTPUT", 'PRINTABLE (per grading)'!B$13="Final"), IF(ISERROR(SUMIF(OUTPUT!AA$20:AI$20, "CLO1", OUTPUT!AA254:AI254) / OUTPUT!AN$6), "", SUMIF(OUTPUT!AA$20:AI$20, "CLO1", OUTPUT!AA254:AI254) / OUTPUT!AN$6),
"")))))),"")</f>
        <v/>
      </c>
      <c r="P252" s="232" t="str">
        <f t="shared" si="128"/>
        <v/>
      </c>
      <c r="Q252" s="233" t="str">
        <f t="shared" si="129"/>
        <v/>
      </c>
      <c r="R252" s="25" t="str">
        <f>IF(B252 &lt;&gt; "", IFERROR(IF(C$16 = "PRELIM", SUMIF('Database (LECTURE-RES-PRAC)'!D$14:AG$14, "CLO2", 'Database (LECTURE-RES-PRAC)'!D249:AG249) / 'Grade computation'!F$5, IF(C$16 = "MIDTERM", SUMIF('Database (LECTURE-RES-PRAC)'!AJ$14:BM$14, "CLO2", 'Database (LECTURE-RES-PRAC)'!AJ249:BM249) / 'Grade computation'!G$5, IF(C$16 = "FINAL", SUMIF('Database (LECTURE-RES-PRAC)'!BP$14:CS$14, "CLO2", 'Database (LECTURE-RES-PRAC)'!BP249:CS249) / 'Grade computation'!H$5,""))),""),"")</f>
        <v/>
      </c>
      <c r="S252" s="232" t="str">
        <f t="shared" si="130"/>
        <v/>
      </c>
      <c r="T252" s="25" t="str">
        <f>IF(B252 &lt;&gt; "",IF(AND('PRINTABLE (per grading)'!H$16="EXAM", 'PRINTABLE (per grading)'!B$13="Prelim"), IF(ISERROR(SUMIF('Exam (LECTURE ONLY)'!D$20:M$20, "CLO2", 'Exam (LECTURE ONLY)'!D254:M254) / 'Exam (LECTURE ONLY)'!AL$7), "", SUMIF('Exam (LECTURE ONLY)'!D$20:M$20, "CLO2", 'Exam (LECTURE ONLY)'!D254:M254) /'Exam (LECTURE ONLY)'!AL$7),
IF(AND('PRINTABLE (per grading)'!H$16="EXAM", 'PRINTABLE (per grading)'!B$13="Midterm"), IF(ISERROR(SUMIF('Exam (LECTURE ONLY)'!O$20:X$20, "CLO2", 'Exam (LECTURE ONLY)'!O254:X254) / 'Exam (LECTURE ONLY)'!AM$7), "", SUMIF('Exam (LECTURE ONLY)'!O$20:X$20, "CLO2", 'Exam (LECTURE ONLY)'!O254:X254) / 'Exam (LECTURE ONLY)'!AM$7),
IF(AND('PRINTABLE (per grading)'!H$16="EXAM", 'PRINTABLE (per grading)'!B$13="Final"), IF(ISERROR(SUMIF('Exam (LECTURE ONLY)'!Z$20:AI$20, "CLO2", 'Exam (LECTURE ONLY)'!Z254:AI254) / 'Exam (LECTURE ONLY)'!AN$7), "", SUMIF('Exam (LECTURE ONLY)'!Z$20:AI$20, "CLO2", 'Exam (LECTURE ONLY)'!Z254:AI254) / 'Exam (LECTURE ONLY)'!AN$7),
IF(AND('PRINTABLE (per grading)'!H$16="OUTPUT", 'PRINTABLE (per grading)'!B$13="Prelim"), IF(ISERROR(SUMIF(OUTPUT!C$20:M$20, "CLO2", OUTPUT!C254:M254) / OUTPUT!AL$7), "", SUMIF(OUTPUT!C$20:M$20, "CLO2", OUTPUT!C254:M254) / OUTPUT!AL$7),
IF(AND('PRINTABLE (per grading)'!H$16="OUTPUT", 'PRINTABLE (per grading)'!B$13="Midterm"), IF(ISERROR(SUMIF(OUTPUT!O$20:Y$20, "CLO2", OUTPUT!O254:Y254) / OUTPUT!AM$7), "", SUMIF(OUTPUT!O$20:Y$20, "CLO2", OUTPUT!O254:Y254) / OUTPUT!AM$7),
IF(AND('PRINTABLE (per grading)'!H$16="OUTPUT", 'PRINTABLE (per grading)'!B$13="Final"), IF(ISERROR(SUMIF(OUTPUT!AA$20:AI$20, "CLO2", OUTPUT!AA254:AI254) / OUTPUT!AN$7), "", SUMIF(OUTPUT!AA$20:AI$20, "CLO2", OUTPUT!AA254:AI254) / OUTPUT!AN$7),
"")))))),"")</f>
        <v/>
      </c>
      <c r="U252" s="232" t="str">
        <f t="shared" si="131"/>
        <v/>
      </c>
      <c r="V252" s="233" t="str">
        <f t="shared" si="132"/>
        <v/>
      </c>
      <c r="W252" s="25" t="str">
        <f>IF(B252 &lt;&gt; "", IFERROR(IF(C$16 = "PRELIM", SUMIF('Database (LECTURE-RES-PRAC)'!D$14:AG$14, "CLO3", 'Database (LECTURE-RES-PRAC)'!D249:AG249) / 'Grade computation'!F$6, IF(C$16 = "MIDTERM", SUMIF('Database (LECTURE-RES-PRAC)'!AJ$14:BM$14, "CLO3", 'Database (LECTURE-RES-PRAC)'!AJ249:BM249) / 'Grade computation'!G$6, IF(C$16 = "FINAL", SUMIF('Database (LECTURE-RES-PRAC)'!BP$14:CS$14, "CLO3", 'Database (LECTURE-RES-PRAC)'!BP249:CS249) / 'Grade computation'!H$6,""))),""),"")</f>
        <v/>
      </c>
      <c r="X252" s="232" t="str">
        <f t="shared" si="133"/>
        <v/>
      </c>
      <c r="Y252" s="25" t="str">
        <f>IF(B252 &lt;&gt; "",IF(AND('PRINTABLE (per grading)'!H$16="EXAM", 'PRINTABLE (per grading)'!B$13="Prelim"), IF(ISERROR(SUMIF('Exam (LECTURE ONLY)'!D$20:M$20, "CLO3", 'Exam (LECTURE ONLY)'!D254:M254) / 'Exam (LECTURE ONLY)'!AL$8), "", SUMIF('Exam (LECTURE ONLY)'!D$20:M$20, "CLO3", 'Exam (LECTURE ONLY)'!D254:M254) /'Exam (LECTURE ONLY)'!AL$8),
IF(AND('PRINTABLE (per grading)'!H$16="EXAM", 'PRINTABLE (per grading)'!B$13="Midterm"), IF(ISERROR(SUMIF('Exam (LECTURE ONLY)'!O$20:X$20, "CLO3", 'Exam (LECTURE ONLY)'!O254:X254) / 'Exam (LECTURE ONLY)'!AM$8), "", SUMIF('Exam (LECTURE ONLY)'!O$20:X$20, "CLO3", 'Exam (LECTURE ONLY)'!O254:X254) / 'Exam (LECTURE ONLY)'!AM$8),
IF(AND('PRINTABLE (per grading)'!H$16="EXAM", 'PRINTABLE (per grading)'!B$13="Final"), IF(ISERROR(SUMIF('Exam (LECTURE ONLY)'!Z$20:AI$20, "CLO3", 'Exam (LECTURE ONLY)'!Z254:AI254) / 'Exam (LECTURE ONLY)'!AN$8), "", SUMIF('Exam (LECTURE ONLY)'!Z$20:AI$20, "CLO3", 'Exam (LECTURE ONLY)'!Z254:AI254) / 'Exam (LECTURE ONLY)'!AN$8),
IF(AND('PRINTABLE (per grading)'!H$16="OUTPUT", 'PRINTABLE (per grading)'!B$13="Prelim"), IF(ISERROR(SUMIF(OUTPUT!C$20:M$20, "CLO3", OUTPUT!C254:M254) / OUTPUT!AL$8), "", SUMIF(OUTPUT!C$20:M$20, "CLO3", OUTPUT!C254:M254) / OUTPUT!AL$8),
IF(AND('PRINTABLE (per grading)'!H$16="OUTPUT", 'PRINTABLE (per grading)'!B$13="Midterm"), IF(ISERROR(SUMIF(OUTPUT!O$20:Y$20, "CLO3", OUTPUT!O254:Y254) / OUTPUT!AM$8), "", SUMIF(OUTPUT!O$20:Y$20, "CLO3", OUTPUT!O254:Y254) / OUTPUT!AM$8),
IF(AND('PRINTABLE (per grading)'!H$16="OUTPUT", 'PRINTABLE (per grading)'!B$13="Final"), IF(ISERROR(SUMIF(OUTPUT!AA$20:AI$20, "CLO3", OUTPUT!AA254:AI254) / OUTPUT!AN$8), "", SUMIF(OUTPUT!AA$20:AI$20, "CLO3", OUTPUT!AA254:AI254) / OUTPUT!AN$8),
"" )))))),"")</f>
        <v/>
      </c>
      <c r="Z252" s="232" t="str">
        <f t="shared" si="134"/>
        <v/>
      </c>
      <c r="AA252" s="233" t="str">
        <f t="shared" si="135"/>
        <v/>
      </c>
      <c r="AB252" s="25" t="str">
        <f>IF(B252 &lt;&gt; "", IFERROR(IF(C$16 = "PRELIM", SUMIF('Database (LECTURE-RES-PRAC)'!D$14:AG$14, "CLO4", 'Database (LECTURE-RES-PRAC)'!D249:AG249) / 'Grade computation'!F$7, IF(C$16 = "MIDTERM", SUMIF('Database (LECTURE-RES-PRAC)'!AJ$14:BM$14, "CLO4", 'Database (LECTURE-RES-PRAC)'!AJ249:BM249) / 'Grade computation'!G$7, IF(C$16 = "FINAL", SUMIF('Database (LECTURE-RES-PRAC)'!BP$14:CS$14, "CLO4", 'Database (LECTURE-RES-PRAC)'!BP249:CS249) / 'Grade computation'!H$7,""))),""),"")</f>
        <v/>
      </c>
      <c r="AC252" s="232" t="str">
        <f t="shared" si="136"/>
        <v/>
      </c>
      <c r="AD252" s="25" t="str">
        <f>IF(B252 &lt;&gt; "",IF(AND('PRINTABLE (per grading)'!H$16="EXAM", 'PRINTABLE (per grading)'!B$13="Prelim"), IF(ISERROR(SUMIF('Exam (LECTURE ONLY)'!D$20:M$20, "CLO4", 'Exam (LECTURE ONLY)'!D254:M254) / 'Exam (LECTURE ONLY)'!AL$9), "", SUMIF('Exam (LECTURE ONLY)'!D$20:M$20, "CLO4", 'Exam (LECTURE ONLY)'!D254:M254) /'Exam (LECTURE ONLY)'!AL$9),
IF(AND('PRINTABLE (per grading)'!H$16="EXAM", 'PRINTABLE (per grading)'!B$13="Midterm"), IF(ISERROR(SUMIF('Exam (LECTURE ONLY)'!O$20:X$20, "CLO4", 'Exam (LECTURE ONLY)'!O254:X254) / 'Exam (LECTURE ONLY)'!AM$9), "", SUMIF('Exam (LECTURE ONLY)'!O$20:X$20, "CLO4", 'Exam (LECTURE ONLY)'!O254:X254) / 'Exam (LECTURE ONLY)'!AM$9),
IF(AND('PRINTABLE (per grading)'!H$16="EXAM", 'PRINTABLE (per grading)'!B$13="Final"), IF(ISERROR(SUMIF('Exam (LECTURE ONLY)'!Z$20:AI$20, "CLO4", 'Exam (LECTURE ONLY)'!Z254:AI254) / 'Exam (LECTURE ONLY)'!AN$9), "", SUMIF('Exam (LECTURE ONLY)'!Z$20:AI$20, "CLO4", 'Exam (LECTURE ONLY)'!Z254:AI254) / 'Exam (LECTURE ONLY)'!AN$9),
IF(AND('PRINTABLE (per grading)'!H$16="OUTPUT", 'PRINTABLE (per grading)'!B$13="Prelim"), IF(ISERROR(SUMIF(OUTPUT!C$20:M$20, "CLO4", OUTPUT!C254:M254) / OUTPUT!AL$9), "", SUMIF(OUTPUT!C$20:M$20, "CLO4", OUTPUT!C254:M254) / OUTPUT!AL$9),
IF(AND('PRINTABLE (per grading)'!H$16="OUTPUT", 'PRINTABLE (per grading)'!B$13="Midterm"), IF(ISERROR(SUMIF(OUTPUT!O$20:Y$20, "CLO4", OUTPUT!O254:Y254) / OUTPUT!AM$9), "", SUMIF(OUTPUT!O$20:Y$20, "CLO4", OUTPUT!O254:Y254) / OUTPUT!AM$9),
IF(AND('PRINTABLE (per grading)'!H$16="OUTPUT", 'PRINTABLE (per grading)'!B$13="Final"), IF(ISERROR(SUMIF(OUTPUT!AA$20:AI$20, "CLO4", OUTPUT!AA254:AI254) / OUTPUT!AN$9), "", SUMIF(OUTPUT!AA$20:AI$20, "CLO4", OUTPUT!AA254:AI254) / OUTPUT!AN$9),
"")))))),"")</f>
        <v/>
      </c>
      <c r="AE252" s="232" t="str">
        <f t="shared" si="137"/>
        <v/>
      </c>
      <c r="AF252" s="233" t="str">
        <f t="shared" si="138"/>
        <v/>
      </c>
      <c r="AG252" s="25" t="str">
        <f>IF(B252 &lt;&gt; "", IFERROR(IF(C$16 = "PRELIM", SUMIF('Database (LECTURE-RES-PRAC)'!D$14:AG$14, "CLO5", 'Database (LECTURE-RES-PRAC)'!D249:AG249) / 'Grade computation'!F$8, IF(C$16 = "MIDTERM", SUMIF('Database (LECTURE-RES-PRAC)'!AJ$14:BM$14, "CLO5", 'Database (LECTURE-RES-PRAC)'!AJ249:BM249) / 'Grade computation'!G$8, IF(C$16 = "FINAL", SUMIF('Database (LECTURE-RES-PRAC)'!BP$14:CS$14, "CLO5", 'Database (LECTURE-RES-PRAC)'!BP249:CS249) / 'Grade computation'!H$8,""))),""),"")</f>
        <v/>
      </c>
      <c r="AH252" s="232" t="str">
        <f t="shared" si="139"/>
        <v/>
      </c>
      <c r="AI252" s="25" t="str">
        <f>IF(B252 &lt;&gt; "",IF(AND('PRINTABLE (per grading)'!H$16="EXAM", 'PRINTABLE (per grading)'!B$13="Prelim"), IF(ISERROR(SUMIF('Exam (LECTURE ONLY)'!D$20:M$20, "CLO5", 'Exam (LECTURE ONLY)'!D254:M254) / 'Exam (LECTURE ONLY)'!AL$10), "", SUMIF('Exam (LECTURE ONLY)'!D$20:M$20, "CLO5", 'Exam (LECTURE ONLY)'!D254:M254) /'Exam (LECTURE ONLY)'!AL$10),
IF(AND('PRINTABLE (per grading)'!H$16="EXAM", 'PRINTABLE (per grading)'!B$13="Midterm"), IF(ISERROR(SUMIF('Exam (LECTURE ONLY)'!O$20:X$20, "CLO5", 'Exam (LECTURE ONLY)'!O254:X254) / 'Exam (LECTURE ONLY)'!AM$10), "", SUMIF('Exam (LECTURE ONLY)'!O$20:X$20, "CLO5", 'Exam (LECTURE ONLY)'!O254:X254) / 'Exam (LECTURE ONLY)'!AM$10),
IF(AND('PRINTABLE (per grading)'!H$16="EXAM", 'PRINTABLE (per grading)'!B$13="Final"), IF(ISERROR(SUMIF('Exam (LECTURE ONLY)'!Z$20:AI$20, "CLO5", 'Exam (LECTURE ONLY)'!Z254:AI254) / 'Exam (LECTURE ONLY)'!AN$10), "", SUMIF('Exam (LECTURE ONLY)'!Z$20:AI$20, "CLO5", 'Exam (LECTURE ONLY)'!Z254:AI254) / 'Exam (LECTURE ONLY)'!AN$10),
IF(AND('PRINTABLE (per grading)'!H$16="OUTPUT", 'PRINTABLE (per grading)'!B$13="Prelim"), IF(ISERROR(SUMIF(OUTPUT!C$20:M$20, "CLO5", OUTPUT!C254:M254) / OUTPUT!AL$10), "", SUMIF(OUTPUT!C$20:M$20, "CLO5", OUTPUT!C254:M254) / OUTPUT!AL$10),
IF(AND('PRINTABLE (per grading)'!H$16="OUTPUT", 'PRINTABLE (per grading)'!B$13="Midterm"), IF(ISERROR(SUMIF(OUTPUT!O$20:Y$20, "CLO5", OUTPUT!O254:Y254) / OUTPUT!AM$10), "", SUMIF(OUTPUT!O$20:Y$20, "CLO5", OUTPUT!O254:Y254) / OUTPUT!AM$10),
IF(AND('PRINTABLE (per grading)'!H$16="OUTPUT", 'PRINTABLE (per grading)'!B$13="Final"), IF(ISERROR(SUMIF(OUTPUT!AA$20:AI$20, "CLO5", OUTPUT!AA254:AI254) / OUTPUT!AN$10), "", SUMIF(OUTPUT!AA$20:AI$20, "CLO5", OUTPUT!AA254:AI254) / OUTPUT!AN$10),
"")))))),"")</f>
        <v/>
      </c>
      <c r="AJ252" s="232" t="str">
        <f t="shared" si="140"/>
        <v/>
      </c>
      <c r="AK252" s="233" t="str">
        <f t="shared" si="141"/>
        <v/>
      </c>
      <c r="AL252" s="25" t="str">
        <f>IF(B252 &lt;&gt; "", IFERROR(IF(C$16 = "PRELIM", SUMIF('Database (LECTURE-RES-PRAC)'!D$14:AG$14, "CLO6", 'Database (LECTURE-RES-PRAC)'!D249:AG249) / 'Grade computation'!F$9, IF(C$16 = "MIDTERM", SUMIF('Database (LECTURE-RES-PRAC)'!AJ$14:BM$14, "CLO6", 'Database (LECTURE-RES-PRAC)'!AJ249:BM249) / 'Grade computation'!G$9, IF(C$16 = "FINAL", SUMIF('Database (LECTURE-RES-PRAC)'!BP$14:CS$14, "CLO6", 'Database (LECTURE-RES-PRAC)'!BP249:CS249) / 'Grade computation'!H$9,""))),""),"")</f>
        <v/>
      </c>
      <c r="AM252" s="232" t="str">
        <f t="shared" si="142"/>
        <v/>
      </c>
      <c r="AN252" s="25" t="str">
        <f>IF(B252 &lt;&gt; "",IF(AND('PRINTABLE (per grading)'!H$16="EXAM", 'PRINTABLE (per grading)'!B$13="Prelim"), IF(ISERROR(SUMIF('Exam (LECTURE ONLY)'!D$20:M$20, "CLO6", 'Exam (LECTURE ONLY)'!D254:M254) / 'Exam (LECTURE ONLY)'!AL$11), "", SUMIF('Exam (LECTURE ONLY)'!D$20:M$20, "CLO6", 'Exam (LECTURE ONLY)'!D254:M254) /'Exam (LECTURE ONLY)'!AL$11),
IF(AND('PRINTABLE (per grading)'!H$16="EXAM", 'PRINTABLE (per grading)'!B$13="Midterm"), IF(ISERROR(SUMIF('Exam (LECTURE ONLY)'!O$20:X$20, "CLO6", 'Exam (LECTURE ONLY)'!O254:X254) / 'Exam (LECTURE ONLY)'!AM$11), "", SUMIF('Exam (LECTURE ONLY)'!O$20:X$20, "CLO6", 'Exam (LECTURE ONLY)'!O254:X254) / 'Exam (LECTURE ONLY)'!AM$11),
IF(AND('PRINTABLE (per grading)'!H$16="EXAM", 'PRINTABLE (per grading)'!B$13="Final"), IF(ISERROR(SUMIF('Exam (LECTURE ONLY)'!Z$20:AI$20, "CLO6", 'Exam (LECTURE ONLY)'!Z254:AI254) / 'Exam (LECTURE ONLY)'!AN$11), "", SUMIF('Exam (LECTURE ONLY)'!Z$20:AI$20, "CLO6", 'Exam (LECTURE ONLY)'!Z254:AI254) / 'Exam (LECTURE ONLY)'!AN$11),
IF(AND('PRINTABLE (per grading)'!H$16="OUTPUT", 'PRINTABLE (per grading)'!B$13="Prelim"), IF(ISERROR(SUMIF(OUTPUT!C$20:M$20, "CLO6", OUTPUT!C254:M254) / OUTPUT!AL$11), "", SUMIF(OUTPUT!C$20:M$20, "CLO6", OUTPUT!C254:M254) / OUTPUT!AL$11),
IF(AND('PRINTABLE (per grading)'!H$16="OUTPUT", 'PRINTABLE (per grading)'!B$13="Midterm"), IF(ISERROR(SUMIF(OUTPUT!O$20:Y$20, "CLO6", OUTPUT!O254:Y254) / OUTPUT!AM$11), "", SUMIF(OUTPUT!O$20:Y$20, "CLO6", OUTPUT!O254:Y254) / OUTPUT!AM$11),
IF(AND('PRINTABLE (per grading)'!H$16="OUTPUT", 'PRINTABLE (per grading)'!B$13="Final"), IF(ISERROR(SUMIF(OUTPUT!AA$20:AI$20, "CLO6", OUTPUT!AA254:AI254) / OUTPUT!AN$11), "", SUMIF(OUTPUT!AA$20:AI$20, "CLO6", OUTPUT!AA254:AI254) / OUTPUT!AN$11),
"")))))),"")</f>
        <v/>
      </c>
      <c r="AO252" s="232" t="str">
        <f t="shared" si="143"/>
        <v/>
      </c>
      <c r="AP252" s="233" t="str">
        <f t="shared" si="144"/>
        <v/>
      </c>
      <c r="AQ252" s="25" t="str">
        <f>IF(B252 &lt;&gt; "", IFERROR(IF(C$16 = "PRELIM", SUMIF('Database (LECTURE-RES-PRAC)'!D$14:AG$14, "CLO7", 'Database (LECTURE-RES-PRAC)'!D249:AG249) / 'Grade computation'!F$10, IF(C$16 = "MIDTERM", SUMIF('Database (LECTURE-RES-PRAC)'!AJ$14:BM$14, "CLO7", 'Database (LECTURE-RES-PRAC)'!AJ249:BM249) / 'Grade computation'!G$10, IF(C$16 = "FINAL", SUMIF('Database (LECTURE-RES-PRAC)'!BP$14:CS$14, "CLO7", 'Database (LECTURE-RES-PRAC)'!BP249:CS249) / 'Grade computation'!H$10,""))),""),"")</f>
        <v/>
      </c>
      <c r="AR252" s="232" t="str">
        <f t="shared" si="145"/>
        <v/>
      </c>
      <c r="AS252" s="25" t="str">
        <f>IF(B252 &lt;&gt; "",IF(AND('PRINTABLE (per grading)'!H$16="EXAM", 'PRINTABLE (per grading)'!B$13="Prelim"), IF(ISERROR(SUMIF('Exam (LECTURE ONLY)'!D$20:M$20, "CLO7", 'Exam (LECTURE ONLY)'!D254:M254) / 'Exam (LECTURE ONLY)'!AL$12), "", SUMIF('Exam (LECTURE ONLY)'!D$20:M$20, "CLO7", 'Exam (LECTURE ONLY)'!D254:M254) /'Exam (LECTURE ONLY)'!AL$12),
IF(AND('PRINTABLE (per grading)'!H$16="EXAM", 'PRINTABLE (per grading)'!B$13="Midterm"), IF(ISERROR(SUMIF('Exam (LECTURE ONLY)'!O$20:X$20, "CLO7", 'Exam (LECTURE ONLY)'!O254:X254) / 'Exam (LECTURE ONLY)'!AM$12), "", SUMIF('Exam (LECTURE ONLY)'!O$20:X$20, "CLO7", 'Exam (LECTURE ONLY)'!O254:X254) / 'Exam (LECTURE ONLY)'!AM$12),
IF(AND('PRINTABLE (per grading)'!H$16="EXAM", 'PRINTABLE (per grading)'!B$13="Final"), IF(ISERROR(SUMIF('Exam (LECTURE ONLY)'!Z$20:AI$20, "CLO7", 'Exam (LECTURE ONLY)'!Z254:AI254) / 'Exam (LECTURE ONLY)'!AN$12), "", SUMIF('Exam (LECTURE ONLY)'!Z$20:AI$20, "CLO7", 'Exam (LECTURE ONLY)'!Z254:AI254) / 'Exam (LECTURE ONLY)'!AN$12),
IF(AND('PRINTABLE (per grading)'!H$16="OUTPUT", 'PRINTABLE (per grading)'!B$13="Prelim"), IF(ISERROR(SUMIF(OUTPUT!C$20:M$20, "CLO7", OUTPUT!C254:M254) / OUTPUT!AL$12), "", SUMIF(OUTPUT!C$20:M$20, "CLO7", OUTPUT!C254:M254) / OUTPUT!AL$12),
IF(AND('PRINTABLE (per grading)'!H$16="OUTPUT", 'PRINTABLE (per grading)'!B$13="Midterm"), IF(ISERROR(SUMIF(OUTPUT!O$20:Y$20, "CLO7", OUTPUT!O254:Y254) / OUTPUT!AM$12), "", SUMIF(OUTPUT!O$20:Y$20, "CLO7", OUTPUT!O254:Y254) / OUTPUT!AM$12),
IF(AND('PRINTABLE (per grading)'!H$16="OUTPUT", 'PRINTABLE (per grading)'!B$13="Final"), IF(ISERROR(SUMIF(OUTPUT!AA$20:AI$20, "CLO7", OUTPUT!AA254:AI254) / OUTPUT!AN$12), "", SUMIF(OUTPUT!AA$20:AI$20, "CLO7", OUTPUT!AA254:AI254) / OUTPUT!AN$12),
"")))))),"")</f>
        <v/>
      </c>
      <c r="AT252" s="232" t="str">
        <f t="shared" si="146"/>
        <v/>
      </c>
      <c r="AU252" s="233" t="str">
        <f t="shared" si="147"/>
        <v/>
      </c>
      <c r="AV252" s="25" t="str">
        <f>IF(B252 &lt;&gt; "", IFERROR(IF(C$16 = "PRELIM", SUMIF('Database (LECTURE-RES-PRAC)'!D$14:AG$14, "CLO8", 'Database (LECTURE-RES-PRAC)'!D249:AG249) / 'Grade computation'!F$11, IF(C$16 = "MIDTERM", SUMIF('Database (LECTURE-RES-PRAC)'!AJ$14:BM$14, "CLO8", 'Database (LECTURE-RES-PRAC)'!AJ249:BM249) / 'Grade computation'!G$11, IF(C$16 = "FINAL", SUMIF('Database (LECTURE-RES-PRAC)'!BP$14:CS$14, "CLO8", 'Database (LECTURE-RES-PRAC)'!BP249:CS249) / 'Grade computation'!H$11,""))),""),"")</f>
        <v/>
      </c>
      <c r="AW252" s="232" t="str">
        <f t="shared" si="148"/>
        <v/>
      </c>
      <c r="AX252" s="25" t="str">
        <f>IF(B252 &lt;&gt; "",IF(AND('PRINTABLE (per grading)'!H$16="EXAM", 'PRINTABLE (per grading)'!B$13="Prelim"), IF(ISERROR(SUMIF('Exam (LECTURE ONLY)'!D$20:M$20, "CLO8", 'Exam (LECTURE ONLY)'!D254:M254) / 'Exam (LECTURE ONLY)'!AL$13), "", SUMIF('Exam (LECTURE ONLY)'!D$20:M$20, "CLO8", 'Exam (LECTURE ONLY)'!D254:M254) /'Exam (LECTURE ONLY)'!AL$13),
IF(AND('PRINTABLE (per grading)'!H$16="EXAM", 'PRINTABLE (per grading)'!B$13="Midterm"), IF(ISERROR(SUMIF('Exam (LECTURE ONLY)'!O$20:X$20, "CLO8", 'Exam (LECTURE ONLY)'!O254:X254) / 'Exam (LECTURE ONLY)'!AM$13), "", SUMIF('Exam (LECTURE ONLY)'!O$20:X$20, "CLO8", 'Exam (LECTURE ONLY)'!O254:X254) / 'Exam (LECTURE ONLY)'!AM$13),
IF(AND('PRINTABLE (per grading)'!H$16="EXAM", 'PRINTABLE (per grading)'!B$13="Final"), IF(ISERROR(SUMIF('Exam (LECTURE ONLY)'!Z$20:AI$20, "CLO8", 'Exam (LECTURE ONLY)'!Z254:AI254) / 'Exam (LECTURE ONLY)'!AN$13), "", SUMIF('Exam (LECTURE ONLY)'!Z$20:AI$20, "CLO8", 'Exam (LECTURE ONLY)'!Z254:AI254) / 'Exam (LECTURE ONLY)'!AN$13),
IF(AND('PRINTABLE (per grading)'!H$16="OUTPUT", 'PRINTABLE (per grading)'!B$13="Prelim"), IF(ISERROR(SUMIF(OUTPUT!C$20:M$20, "CLO8", OUTPUT!C254:M254) / OUTPUT!AL$13), "", SUMIF(OUTPUT!C$20:M$20, "CLO8", OUTPUT!C254:M254) / OUTPUT!AL$13),
IF(AND('PRINTABLE (per grading)'!H$16="OUTPUT", 'PRINTABLE (per grading)'!B$13="Midterm"), IF(ISERROR(SUMIF(OUTPUT!O$20:Y$20, "CLO8", OUTPUT!O254:Y254) / OUTPUT!AM$13), "", SUMIF(OUTPUT!O$20:Y$20, "CLO8", OUTPUT!O254:Y254) / OUTPUT!AM$13),
IF(AND('PRINTABLE (per grading)'!H$16="OUTPUT", 'PRINTABLE (per grading)'!B$13="Final"), IF(ISERROR(SUMIF(OUTPUT!AA$20:AI$20, "CLO8", OUTPUT!AA254:AI254) / OUTPUT!AN$13), "", SUMIF(OUTPUT!AA$20:AI$20, "CLO8", OUTPUT!AA254:AI254) / OUTPUT!AN$13),
"")))))),"")</f>
        <v/>
      </c>
      <c r="AY252" s="232" t="str">
        <f t="shared" si="149"/>
        <v/>
      </c>
      <c r="AZ252" s="233" t="str">
        <f t="shared" si="150"/>
        <v/>
      </c>
      <c r="BA252" s="25" t="str">
        <f>IF(B252 &lt;&gt; "", IFERROR(IF(C$16 = "PRELIM", SUMIF('Database (LECTURE-RES-PRAC)'!D$14:AG$14, "CLO9", 'Database (LECTURE-RES-PRAC)'!D249:AG249) / 'Grade computation'!F$12, IF(C$16 = "MIDTERM", SUMIF('Database (LECTURE-RES-PRAC)'!AJ$14:BM$14, "CLO9", 'Database (LECTURE-RES-PRAC)'!AJ249:BM249) / 'Grade computation'!G$12, IF(C$16 = "FINAL", SUMIF('Database (LECTURE-RES-PRAC)'!BP$14:CS$14, "CLO9", 'Database (LECTURE-RES-PRAC)'!BP249:CS249) / 'Grade computation'!H$12,""))),""),"")</f>
        <v/>
      </c>
      <c r="BB252" s="232" t="str">
        <f t="shared" si="151"/>
        <v/>
      </c>
      <c r="BC252" s="25" t="str">
        <f>IF(B252 &lt;&gt; "",IF(AND('PRINTABLE (per grading)'!H$16="EXAM", 'PRINTABLE (per grading)'!B$13="Prelim"), IF(ISERROR(SUMIF('Exam (LECTURE ONLY)'!D$20:M$20, "CLO9", 'Exam (LECTURE ONLY)'!D254:M254) / 'Exam (LECTURE ONLY)'!AL$14), "", SUMIF('Exam (LECTURE ONLY)'!D$20:M$20, "CLO9", 'Exam (LECTURE ONLY)'!D254:M254) /'Exam (LECTURE ONLY)'!AL$14),
IF(AND('PRINTABLE (per grading)'!H$16="EXAM", 'PRINTABLE (per grading)'!B$13="Midterm"), IF(ISERROR(SUMIF('Exam (LECTURE ONLY)'!O$20:X$20, "CLO9", 'Exam (LECTURE ONLY)'!O254:X254) / 'Exam (LECTURE ONLY)'!AM$14), "", SUMIF('Exam (LECTURE ONLY)'!O$20:X$20, "CLO9", 'Exam (LECTURE ONLY)'!O254:X254) / 'Exam (LECTURE ONLY)'!AM$14),
IF(AND('PRINTABLE (per grading)'!H$16="EXAM", 'PRINTABLE (per grading)'!B$13="Final"), IF(ISERROR(SUMIF('Exam (LECTURE ONLY)'!Z$20:AI$20, "CLO9", 'Exam (LECTURE ONLY)'!Z254:AI254) / 'Exam (LECTURE ONLY)'!AN$14), "", SUMIF('Exam (LECTURE ONLY)'!Z$20:AI$20, "CLO9", 'Exam (LECTURE ONLY)'!Z254:AI254) / 'Exam (LECTURE ONLY)'!AN$14),
IF(AND('PRINTABLE (per grading)'!H$16="OUTPUT", 'PRINTABLE (per grading)'!B$13="Prelim"), IF(ISERROR(SUMIF(OUTPUT!C$20:M$20, "CLO9", OUTPUT!C254:M254) / OUTPUT!AL$14), "", SUMIF(OUTPUT!C$20:M$20, "CLO9", OUTPUT!C254:M254) / OUTPUT!AL$14),
IF(AND('PRINTABLE (per grading)'!H$16="OUTPUT", 'PRINTABLE (per grading)'!B$13="Midterm"), IF(ISERROR(SUMIF(OUTPUT!O$20:Y$20, "CLO9", OUTPUT!O254:Y254) / OUTPUT!AM$14), "", SUMIF(OUTPUT!O$20:Y$20, "CLO9", OUTPUT!O254:Y254) / OUTPUT!AM$14),
IF(AND('PRINTABLE (per grading)'!H$16="OUTPUT", 'PRINTABLE (per grading)'!B$13="Final"), IF(ISERROR(SUMIF(OUTPUT!AA$20:AI$20, "CLO9", OUTPUT!AA254:AI254) / OUTPUT!AN$14), "", SUMIF(OUTPUT!AA$20:AI$20, "CLO9", OUTPUT!AA254:AI254) / OUTPUT!AN$14),
"")))))),"")</f>
        <v/>
      </c>
      <c r="BD252" s="232" t="str">
        <f t="shared" si="152"/>
        <v/>
      </c>
      <c r="BE252" s="233" t="str">
        <f t="shared" si="153"/>
        <v/>
      </c>
      <c r="BF252" s="25" t="str">
        <f>IF(B252 &lt;&gt; "", IFERROR(IF(C$16 = "PRELIM", SUMIF('Database (LECTURE-RES-PRAC)'!D$14:AG$14, "CLO10", 'Database (LECTURE-RES-PRAC)'!D249:AG249) / 'Grade computation'!F$13, IF(C$16 = "MIDTERM", SUMIF('Database (LECTURE-RES-PRAC)'!AJ$14:BM$14, "CLO10", 'Database (LECTURE-RES-PRAC)'!AJ249:BM249) / 'Grade computation'!G$13, IF(C$16 = "FINAL", SUMIF('Database (LECTURE-RES-PRAC)'!BP$14:CS$14, "CLO10", 'Database (LECTURE-RES-PRAC)'!BP249:CS249) / 'Grade computation'!H$13,""))),""),"")</f>
        <v/>
      </c>
      <c r="BG252" s="232" t="str">
        <f t="shared" si="154"/>
        <v/>
      </c>
      <c r="BH252" s="25" t="str">
        <f>IF(B252 &lt;&gt; "",IF(AND('PRINTABLE (per grading)'!H$16="EXAM", 'PRINTABLE (per grading)'!B$13="Prelim"), IF(ISERROR(SUMIF('Exam (LECTURE ONLY)'!D$20:M$20, "CLO10", 'Exam (LECTURE ONLY)'!D254:M254) / 'Exam (LECTURE ONLY)'!AL$15), "", SUMIF('Exam (LECTURE ONLY)'!D$20:M$20, "CLO10", 'Exam (LECTURE ONLY)'!D254:M254) /'Exam (LECTURE ONLY)'!AL$15),
IF(AND('PRINTABLE (per grading)'!H$16="EXAM", 'PRINTABLE (per grading)'!B$13="Midterm"), IF(ISERROR(SUMIF('Exam (LECTURE ONLY)'!O$20:X$20, "CLO10", 'Exam (LECTURE ONLY)'!O254:X254) / 'Exam (LECTURE ONLY)'!AM$15), "", SUMIF('Exam (LECTURE ONLY)'!O$20:X$20, "CLO10", 'Exam (LECTURE ONLY)'!O254:X254) / 'Exam (LECTURE ONLY)'!AM$15),
IF(AND('PRINTABLE (per grading)'!H$16="EXAM", 'PRINTABLE (per grading)'!B$13="Final"), IF(ISERROR(SUMIF('Exam (LECTURE ONLY)'!Z$20:AI$20, "CLO10", 'Exam (LECTURE ONLY)'!Z254:AI254) / 'Exam (LECTURE ONLY)'!AN$15), "", SUMIF('Exam (LECTURE ONLY)'!Z$20:AI$20, "CLO10", 'Exam (LECTURE ONLY)'!Z254:AI254) / 'Exam (LECTURE ONLY)'!AN$15),
IF(AND('PRINTABLE (per grading)'!H$16="OUTPUT", 'PRINTABLE (per grading)'!B$13="Prelim"), IF(ISERROR(SUMIF(OUTPUT!C$20:M$20, "CLO10", OUTPUT!C254:M254) / OUTPUT!AL$15), "", SUMIF(OUTPUT!C$20:M$20, "CLO10", OUTPUT!C254:M254) / OUTPUT!AL$15),
IF(AND('PRINTABLE (per grading)'!H$16="OUTPUT", 'PRINTABLE (per grading)'!B$13="Midterm"), IF(ISERROR(SUMIF(OUTPUT!O$20:Y$20, "CLO10", OUTPUT!O254:Y254) / OUTPUT!AM$15), "", SUMIF(OUTPUT!O$20:Y$20, "CLO10", OUTPUT!O254:Y254) / OUTPUT!AM$15),
IF(AND('PRINTABLE (per grading)'!H$16="OUTPUT", 'PRINTABLE (per grading)'!B$13="Final"), IF(ISERROR(SUMIF(OUTPUT!AA$20:AI$20, "CLO10", OUTPUT!AA254:AI254) / OUTPUT!AN$15), "", SUMIF(OUTPUT!AA$20:AI$20, "CLO10", OUTPUT!AA254:AI254) / OUTPUT!AN$15),
"")))))),"")</f>
        <v/>
      </c>
      <c r="BI252" s="232" t="str">
        <f t="shared" si="155"/>
        <v/>
      </c>
      <c r="BJ252" s="233" t="str">
        <f t="shared" si="156"/>
        <v/>
      </c>
      <c r="BK252" s="2"/>
    </row>
    <row r="253" spans="1:63" ht="20.100000000000001" customHeight="1">
      <c r="A253" s="118" t="str">
        <f>IF(ISBLANK('Database (LECTURE-RES-PRAC)'!A250),"",'Database (LECTURE-RES-PRAC)'!A250)</f>
        <v/>
      </c>
      <c r="B253" s="119" t="str">
        <f>IF(ISBLANK('Database (LECTURE-RES-PRAC)'!B250),"",'Database (LECTURE-RES-PRAC)'!B250)</f>
        <v/>
      </c>
      <c r="C253" s="134" t="str">
        <f>IF(B253&lt;&gt;"",IF(C$16="PRELIM",'Grade computation'!C253, IF(C$16="MIDTERM",'Grade computation'!K253, IF(C$16="FINAL",'Grade computation'!S253,""))),"")</f>
        <v/>
      </c>
      <c r="D253" s="135" t="str">
        <f t="shared" si="1"/>
        <v/>
      </c>
      <c r="E253" s="134" t="str">
        <f>IF(B253&lt;&gt;"", IF(C$16="PRELIM",'Grade computation'!E253, IF(C$16="MIDTERM",'Grade computation'!M253, IF(C$16="FINAL",'Grade computation'!U253,""))),"")</f>
        <v/>
      </c>
      <c r="F253" s="136" t="str">
        <f t="shared" si="2"/>
        <v/>
      </c>
      <c r="G253" s="137" t="str">
        <f t="shared" si="3"/>
        <v/>
      </c>
      <c r="H253" s="207" t="str">
        <f>IF(B253&lt;&gt;"",IF(C$16="PRELIM", 'Grade computation'!H253, IF(C$16="MIDTERM", 'Grade computation'!P253, IF(C$16="FINAL",'Grade computation'!X253, ""))),"")</f>
        <v/>
      </c>
      <c r="I253" s="137" t="str">
        <f t="shared" si="4"/>
        <v/>
      </c>
      <c r="J253" s="139" t="str">
        <f t="shared" si="5"/>
        <v/>
      </c>
      <c r="K253" s="377" t="str">
        <f t="shared" si="6"/>
        <v/>
      </c>
      <c r="L253" s="434"/>
      <c r="M253" s="25" t="str">
        <f>IF(B253 &lt;&gt; "", IFERROR(IF(C$16 = "PRELIM", SUMIF('Database (LECTURE-RES-PRAC)'!D$14:AG$14, "CLO1", 'Database (LECTURE-RES-PRAC)'!D250:AG250) / 'Grade computation'!F$4, IF(C$16 = "MIDTERM", SUMIF('Database (LECTURE-RES-PRAC)'!AJ$14:BM$14, "CLO1", 'Database (LECTURE-RES-PRAC)'!AJ250:BM250) / 'Grade computation'!G$4, IF(C$16 = "FINAL", SUMIF('Database (LECTURE-RES-PRAC)'!BP$14:CS$14, "CLO1", 'Database (LECTURE-RES-PRAC)'!BP250:CS250) / 'Grade computation'!H$4,""))),""),"")</f>
        <v/>
      </c>
      <c r="N253" s="232" t="str">
        <f t="shared" si="127"/>
        <v/>
      </c>
      <c r="O253" s="25" t="str">
        <f>IF(B253 &lt;&gt; "",IF(AND('PRINTABLE (per grading)'!H$16="EXAM", 'PRINTABLE (per grading)'!B$13="Prelim"), IF(ISERROR(SUMIF('Exam (LECTURE ONLY)'!D$20:M$20, "CLO1", 'Exam (LECTURE ONLY)'!D255:M255) / 'Exam (LECTURE ONLY)'!AL$6), "", SUMIF('Exam (LECTURE ONLY)'!D$20:M$20, "CLO1", 'Exam (LECTURE ONLY)'!D255:M255) /'Exam (LECTURE ONLY)'!AL$6),
IF(AND('PRINTABLE (per grading)'!H$16="EXAM", 'PRINTABLE (per grading)'!B$13="Midterm"), IF(ISERROR(SUMIF('Exam (LECTURE ONLY)'!O$20:X$20, "CLO1", 'Exam (LECTURE ONLY)'!O255:X255) / 'Exam (LECTURE ONLY)'!AM$6), "", SUMIF('Exam (LECTURE ONLY)'!O$20:X$20, "CLO1", 'Exam (LECTURE ONLY)'!O255:X255) / 'Exam (LECTURE ONLY)'!AM$6),
IF(AND('PRINTABLE (per grading)'!H$16="EXAM", 'PRINTABLE (per grading)'!B$13="Final"), IF(ISERROR(SUMIF('Exam (LECTURE ONLY)'!Z$20:AI$20, "CLO1", 'Exam (LECTURE ONLY)'!Z255:AI255) / 'Exam (LECTURE ONLY)'!AN$6), "", SUMIF('Exam (LECTURE ONLY)'!Z$20:AI$20, "CLO1", 'Exam (LECTURE ONLY)'!Z255:AI255) / 'Exam (LECTURE ONLY)'!AN$6),
IF(AND('PRINTABLE (per grading)'!H$16="OUTPUT", 'PRINTABLE (per grading)'!B$13="Prelim"), IF(ISERROR(SUMIF(OUTPUT!C$20:M$20, "CLO1", OUTPUT!C255:M255) / OUTPUT!AL$6), "", SUMIF(OUTPUT!C$20:M$20, "CLO1", OUTPUT!C255:M255) / OUTPUT!AL$6),
IF(AND('PRINTABLE (per grading)'!H$16="OUTPUT", 'PRINTABLE (per grading)'!B$13="Midterm"), IF(ISERROR(SUMIF(OUTPUT!O$20:Y$20, "CLO1", OUTPUT!O255:Y255) / OUTPUT!AM$6), "", SUMIF(OUTPUT!O$20:Y$20, "CLO1", OUTPUT!O255:Y255) / OUTPUT!AM$6),
IF(AND('PRINTABLE (per grading)'!H$16="OUTPUT", 'PRINTABLE (per grading)'!B$13="Final"), IF(ISERROR(SUMIF(OUTPUT!AA$20:AI$20, "CLO1", OUTPUT!AA255:AI255) / OUTPUT!AN$6), "", SUMIF(OUTPUT!AA$20:AI$20, "CLO1", OUTPUT!AA255:AI255) / OUTPUT!AN$6),
"")))))),"")</f>
        <v/>
      </c>
      <c r="P253" s="232" t="str">
        <f t="shared" si="128"/>
        <v/>
      </c>
      <c r="Q253" s="233" t="str">
        <f t="shared" si="129"/>
        <v/>
      </c>
      <c r="R253" s="25" t="str">
        <f>IF(B253 &lt;&gt; "", IFERROR(IF(C$16 = "PRELIM", SUMIF('Database (LECTURE-RES-PRAC)'!D$14:AG$14, "CLO2", 'Database (LECTURE-RES-PRAC)'!D250:AG250) / 'Grade computation'!F$5, IF(C$16 = "MIDTERM", SUMIF('Database (LECTURE-RES-PRAC)'!AJ$14:BM$14, "CLO2", 'Database (LECTURE-RES-PRAC)'!AJ250:BM250) / 'Grade computation'!G$5, IF(C$16 = "FINAL", SUMIF('Database (LECTURE-RES-PRAC)'!BP$14:CS$14, "CLO2", 'Database (LECTURE-RES-PRAC)'!BP250:CS250) / 'Grade computation'!H$5,""))),""),"")</f>
        <v/>
      </c>
      <c r="S253" s="232" t="str">
        <f t="shared" si="130"/>
        <v/>
      </c>
      <c r="T253" s="25" t="str">
        <f>IF(B253 &lt;&gt; "",IF(AND('PRINTABLE (per grading)'!H$16="EXAM", 'PRINTABLE (per grading)'!B$13="Prelim"), IF(ISERROR(SUMIF('Exam (LECTURE ONLY)'!D$20:M$20, "CLO2", 'Exam (LECTURE ONLY)'!D255:M255) / 'Exam (LECTURE ONLY)'!AL$7), "", SUMIF('Exam (LECTURE ONLY)'!D$20:M$20, "CLO2", 'Exam (LECTURE ONLY)'!D255:M255) /'Exam (LECTURE ONLY)'!AL$7),
IF(AND('PRINTABLE (per grading)'!H$16="EXAM", 'PRINTABLE (per grading)'!B$13="Midterm"), IF(ISERROR(SUMIF('Exam (LECTURE ONLY)'!O$20:X$20, "CLO2", 'Exam (LECTURE ONLY)'!O255:X255) / 'Exam (LECTURE ONLY)'!AM$7), "", SUMIF('Exam (LECTURE ONLY)'!O$20:X$20, "CLO2", 'Exam (LECTURE ONLY)'!O255:X255) / 'Exam (LECTURE ONLY)'!AM$7),
IF(AND('PRINTABLE (per grading)'!H$16="EXAM", 'PRINTABLE (per grading)'!B$13="Final"), IF(ISERROR(SUMIF('Exam (LECTURE ONLY)'!Z$20:AI$20, "CLO2", 'Exam (LECTURE ONLY)'!Z255:AI255) / 'Exam (LECTURE ONLY)'!AN$7), "", SUMIF('Exam (LECTURE ONLY)'!Z$20:AI$20, "CLO2", 'Exam (LECTURE ONLY)'!Z255:AI255) / 'Exam (LECTURE ONLY)'!AN$7),
IF(AND('PRINTABLE (per grading)'!H$16="OUTPUT", 'PRINTABLE (per grading)'!B$13="Prelim"), IF(ISERROR(SUMIF(OUTPUT!C$20:M$20, "CLO2", OUTPUT!C255:M255) / OUTPUT!AL$7), "", SUMIF(OUTPUT!C$20:M$20, "CLO2", OUTPUT!C255:M255) / OUTPUT!AL$7),
IF(AND('PRINTABLE (per grading)'!H$16="OUTPUT", 'PRINTABLE (per grading)'!B$13="Midterm"), IF(ISERROR(SUMIF(OUTPUT!O$20:Y$20, "CLO2", OUTPUT!O255:Y255) / OUTPUT!AM$7), "", SUMIF(OUTPUT!O$20:Y$20, "CLO2", OUTPUT!O255:Y255) / OUTPUT!AM$7),
IF(AND('PRINTABLE (per grading)'!H$16="OUTPUT", 'PRINTABLE (per grading)'!B$13="Final"), IF(ISERROR(SUMIF(OUTPUT!AA$20:AI$20, "CLO2", OUTPUT!AA255:AI255) / OUTPUT!AN$7), "", SUMIF(OUTPUT!AA$20:AI$20, "CLO2", OUTPUT!AA255:AI255) / OUTPUT!AN$7),
"")))))),"")</f>
        <v/>
      </c>
      <c r="U253" s="232" t="str">
        <f t="shared" si="131"/>
        <v/>
      </c>
      <c r="V253" s="233" t="str">
        <f t="shared" si="132"/>
        <v/>
      </c>
      <c r="W253" s="25" t="str">
        <f>IF(B253 &lt;&gt; "", IFERROR(IF(C$16 = "PRELIM", SUMIF('Database (LECTURE-RES-PRAC)'!D$14:AG$14, "CLO3", 'Database (LECTURE-RES-PRAC)'!D250:AG250) / 'Grade computation'!F$6, IF(C$16 = "MIDTERM", SUMIF('Database (LECTURE-RES-PRAC)'!AJ$14:BM$14, "CLO3", 'Database (LECTURE-RES-PRAC)'!AJ250:BM250) / 'Grade computation'!G$6, IF(C$16 = "FINAL", SUMIF('Database (LECTURE-RES-PRAC)'!BP$14:CS$14, "CLO3", 'Database (LECTURE-RES-PRAC)'!BP250:CS250) / 'Grade computation'!H$6,""))),""),"")</f>
        <v/>
      </c>
      <c r="X253" s="232" t="str">
        <f t="shared" si="133"/>
        <v/>
      </c>
      <c r="Y253" s="25" t="str">
        <f>IF(B253 &lt;&gt; "",IF(AND('PRINTABLE (per grading)'!H$16="EXAM", 'PRINTABLE (per grading)'!B$13="Prelim"), IF(ISERROR(SUMIF('Exam (LECTURE ONLY)'!D$20:M$20, "CLO3", 'Exam (LECTURE ONLY)'!D255:M255) / 'Exam (LECTURE ONLY)'!AL$8), "", SUMIF('Exam (LECTURE ONLY)'!D$20:M$20, "CLO3", 'Exam (LECTURE ONLY)'!D255:M255) /'Exam (LECTURE ONLY)'!AL$8),
IF(AND('PRINTABLE (per grading)'!H$16="EXAM", 'PRINTABLE (per grading)'!B$13="Midterm"), IF(ISERROR(SUMIF('Exam (LECTURE ONLY)'!O$20:X$20, "CLO3", 'Exam (LECTURE ONLY)'!O255:X255) / 'Exam (LECTURE ONLY)'!AM$8), "", SUMIF('Exam (LECTURE ONLY)'!O$20:X$20, "CLO3", 'Exam (LECTURE ONLY)'!O255:X255) / 'Exam (LECTURE ONLY)'!AM$8),
IF(AND('PRINTABLE (per grading)'!H$16="EXAM", 'PRINTABLE (per grading)'!B$13="Final"), IF(ISERROR(SUMIF('Exam (LECTURE ONLY)'!Z$20:AI$20, "CLO3", 'Exam (LECTURE ONLY)'!Z255:AI255) / 'Exam (LECTURE ONLY)'!AN$8), "", SUMIF('Exam (LECTURE ONLY)'!Z$20:AI$20, "CLO3", 'Exam (LECTURE ONLY)'!Z255:AI255) / 'Exam (LECTURE ONLY)'!AN$8),
IF(AND('PRINTABLE (per grading)'!H$16="OUTPUT", 'PRINTABLE (per grading)'!B$13="Prelim"), IF(ISERROR(SUMIF(OUTPUT!C$20:M$20, "CLO3", OUTPUT!C255:M255) / OUTPUT!AL$8), "", SUMIF(OUTPUT!C$20:M$20, "CLO3", OUTPUT!C255:M255) / OUTPUT!AL$8),
IF(AND('PRINTABLE (per grading)'!H$16="OUTPUT", 'PRINTABLE (per grading)'!B$13="Midterm"), IF(ISERROR(SUMIF(OUTPUT!O$20:Y$20, "CLO3", OUTPUT!O255:Y255) / OUTPUT!AM$8), "", SUMIF(OUTPUT!O$20:Y$20, "CLO3", OUTPUT!O255:Y255) / OUTPUT!AM$8),
IF(AND('PRINTABLE (per grading)'!H$16="OUTPUT", 'PRINTABLE (per grading)'!B$13="Final"), IF(ISERROR(SUMIF(OUTPUT!AA$20:AI$20, "CLO3", OUTPUT!AA255:AI255) / OUTPUT!AN$8), "", SUMIF(OUTPUT!AA$20:AI$20, "CLO3", OUTPUT!AA255:AI255) / OUTPUT!AN$8),
"" )))))),"")</f>
        <v/>
      </c>
      <c r="Z253" s="232" t="str">
        <f t="shared" si="134"/>
        <v/>
      </c>
      <c r="AA253" s="233" t="str">
        <f t="shared" si="135"/>
        <v/>
      </c>
      <c r="AB253" s="25" t="str">
        <f>IF(B253 &lt;&gt; "", IFERROR(IF(C$16 = "PRELIM", SUMIF('Database (LECTURE-RES-PRAC)'!D$14:AG$14, "CLO4", 'Database (LECTURE-RES-PRAC)'!D250:AG250) / 'Grade computation'!F$7, IF(C$16 = "MIDTERM", SUMIF('Database (LECTURE-RES-PRAC)'!AJ$14:BM$14, "CLO4", 'Database (LECTURE-RES-PRAC)'!AJ250:BM250) / 'Grade computation'!G$7, IF(C$16 = "FINAL", SUMIF('Database (LECTURE-RES-PRAC)'!BP$14:CS$14, "CLO4", 'Database (LECTURE-RES-PRAC)'!BP250:CS250) / 'Grade computation'!H$7,""))),""),"")</f>
        <v/>
      </c>
      <c r="AC253" s="232" t="str">
        <f t="shared" si="136"/>
        <v/>
      </c>
      <c r="AD253" s="25" t="str">
        <f>IF(B253 &lt;&gt; "",IF(AND('PRINTABLE (per grading)'!H$16="EXAM", 'PRINTABLE (per grading)'!B$13="Prelim"), IF(ISERROR(SUMIF('Exam (LECTURE ONLY)'!D$20:M$20, "CLO4", 'Exam (LECTURE ONLY)'!D255:M255) / 'Exam (LECTURE ONLY)'!AL$9), "", SUMIF('Exam (LECTURE ONLY)'!D$20:M$20, "CLO4", 'Exam (LECTURE ONLY)'!D255:M255) /'Exam (LECTURE ONLY)'!AL$9),
IF(AND('PRINTABLE (per grading)'!H$16="EXAM", 'PRINTABLE (per grading)'!B$13="Midterm"), IF(ISERROR(SUMIF('Exam (LECTURE ONLY)'!O$20:X$20, "CLO4", 'Exam (LECTURE ONLY)'!O255:X255) / 'Exam (LECTURE ONLY)'!AM$9), "", SUMIF('Exam (LECTURE ONLY)'!O$20:X$20, "CLO4", 'Exam (LECTURE ONLY)'!O255:X255) / 'Exam (LECTURE ONLY)'!AM$9),
IF(AND('PRINTABLE (per grading)'!H$16="EXAM", 'PRINTABLE (per grading)'!B$13="Final"), IF(ISERROR(SUMIF('Exam (LECTURE ONLY)'!Z$20:AI$20, "CLO4", 'Exam (LECTURE ONLY)'!Z255:AI255) / 'Exam (LECTURE ONLY)'!AN$9), "", SUMIF('Exam (LECTURE ONLY)'!Z$20:AI$20, "CLO4", 'Exam (LECTURE ONLY)'!Z255:AI255) / 'Exam (LECTURE ONLY)'!AN$9),
IF(AND('PRINTABLE (per grading)'!H$16="OUTPUT", 'PRINTABLE (per grading)'!B$13="Prelim"), IF(ISERROR(SUMIF(OUTPUT!C$20:M$20, "CLO4", OUTPUT!C255:M255) / OUTPUT!AL$9), "", SUMIF(OUTPUT!C$20:M$20, "CLO4", OUTPUT!C255:M255) / OUTPUT!AL$9),
IF(AND('PRINTABLE (per grading)'!H$16="OUTPUT", 'PRINTABLE (per grading)'!B$13="Midterm"), IF(ISERROR(SUMIF(OUTPUT!O$20:Y$20, "CLO4", OUTPUT!O255:Y255) / OUTPUT!AM$9), "", SUMIF(OUTPUT!O$20:Y$20, "CLO4", OUTPUT!O255:Y255) / OUTPUT!AM$9),
IF(AND('PRINTABLE (per grading)'!H$16="OUTPUT", 'PRINTABLE (per grading)'!B$13="Final"), IF(ISERROR(SUMIF(OUTPUT!AA$20:AI$20, "CLO4", OUTPUT!AA255:AI255) / OUTPUT!AN$9), "", SUMIF(OUTPUT!AA$20:AI$20, "CLO4", OUTPUT!AA255:AI255) / OUTPUT!AN$9),
"")))))),"")</f>
        <v/>
      </c>
      <c r="AE253" s="232" t="str">
        <f t="shared" si="137"/>
        <v/>
      </c>
      <c r="AF253" s="233" t="str">
        <f t="shared" si="138"/>
        <v/>
      </c>
      <c r="AG253" s="25" t="str">
        <f>IF(B253 &lt;&gt; "", IFERROR(IF(C$16 = "PRELIM", SUMIF('Database (LECTURE-RES-PRAC)'!D$14:AG$14, "CLO5", 'Database (LECTURE-RES-PRAC)'!D250:AG250) / 'Grade computation'!F$8, IF(C$16 = "MIDTERM", SUMIF('Database (LECTURE-RES-PRAC)'!AJ$14:BM$14, "CLO5", 'Database (LECTURE-RES-PRAC)'!AJ250:BM250) / 'Grade computation'!G$8, IF(C$16 = "FINAL", SUMIF('Database (LECTURE-RES-PRAC)'!BP$14:CS$14, "CLO5", 'Database (LECTURE-RES-PRAC)'!BP250:CS250) / 'Grade computation'!H$8,""))),""),"")</f>
        <v/>
      </c>
      <c r="AH253" s="232" t="str">
        <f t="shared" si="139"/>
        <v/>
      </c>
      <c r="AI253" s="25" t="str">
        <f>IF(B253 &lt;&gt; "",IF(AND('PRINTABLE (per grading)'!H$16="EXAM", 'PRINTABLE (per grading)'!B$13="Prelim"), IF(ISERROR(SUMIF('Exam (LECTURE ONLY)'!D$20:M$20, "CLO5", 'Exam (LECTURE ONLY)'!D255:M255) / 'Exam (LECTURE ONLY)'!AL$10), "", SUMIF('Exam (LECTURE ONLY)'!D$20:M$20, "CLO5", 'Exam (LECTURE ONLY)'!D255:M255) /'Exam (LECTURE ONLY)'!AL$10),
IF(AND('PRINTABLE (per grading)'!H$16="EXAM", 'PRINTABLE (per grading)'!B$13="Midterm"), IF(ISERROR(SUMIF('Exam (LECTURE ONLY)'!O$20:X$20, "CLO5", 'Exam (LECTURE ONLY)'!O255:X255) / 'Exam (LECTURE ONLY)'!AM$10), "", SUMIF('Exam (LECTURE ONLY)'!O$20:X$20, "CLO5", 'Exam (LECTURE ONLY)'!O255:X255) / 'Exam (LECTURE ONLY)'!AM$10),
IF(AND('PRINTABLE (per grading)'!H$16="EXAM", 'PRINTABLE (per grading)'!B$13="Final"), IF(ISERROR(SUMIF('Exam (LECTURE ONLY)'!Z$20:AI$20, "CLO5", 'Exam (LECTURE ONLY)'!Z255:AI255) / 'Exam (LECTURE ONLY)'!AN$10), "", SUMIF('Exam (LECTURE ONLY)'!Z$20:AI$20, "CLO5", 'Exam (LECTURE ONLY)'!Z255:AI255) / 'Exam (LECTURE ONLY)'!AN$10),
IF(AND('PRINTABLE (per grading)'!H$16="OUTPUT", 'PRINTABLE (per grading)'!B$13="Prelim"), IF(ISERROR(SUMIF(OUTPUT!C$20:M$20, "CLO5", OUTPUT!C255:M255) / OUTPUT!AL$10), "", SUMIF(OUTPUT!C$20:M$20, "CLO5", OUTPUT!C255:M255) / OUTPUT!AL$10),
IF(AND('PRINTABLE (per grading)'!H$16="OUTPUT", 'PRINTABLE (per grading)'!B$13="Midterm"), IF(ISERROR(SUMIF(OUTPUT!O$20:Y$20, "CLO5", OUTPUT!O255:Y255) / OUTPUT!AM$10), "", SUMIF(OUTPUT!O$20:Y$20, "CLO5", OUTPUT!O255:Y255) / OUTPUT!AM$10),
IF(AND('PRINTABLE (per grading)'!H$16="OUTPUT", 'PRINTABLE (per grading)'!B$13="Final"), IF(ISERROR(SUMIF(OUTPUT!AA$20:AI$20, "CLO5", OUTPUT!AA255:AI255) / OUTPUT!AN$10), "", SUMIF(OUTPUT!AA$20:AI$20, "CLO5", OUTPUT!AA255:AI255) / OUTPUT!AN$10),
"")))))),"")</f>
        <v/>
      </c>
      <c r="AJ253" s="232" t="str">
        <f t="shared" si="140"/>
        <v/>
      </c>
      <c r="AK253" s="233" t="str">
        <f t="shared" si="141"/>
        <v/>
      </c>
      <c r="AL253" s="25" t="str">
        <f>IF(B253 &lt;&gt; "", IFERROR(IF(C$16 = "PRELIM", SUMIF('Database (LECTURE-RES-PRAC)'!D$14:AG$14, "CLO6", 'Database (LECTURE-RES-PRAC)'!D250:AG250) / 'Grade computation'!F$9, IF(C$16 = "MIDTERM", SUMIF('Database (LECTURE-RES-PRAC)'!AJ$14:BM$14, "CLO6", 'Database (LECTURE-RES-PRAC)'!AJ250:BM250) / 'Grade computation'!G$9, IF(C$16 = "FINAL", SUMIF('Database (LECTURE-RES-PRAC)'!BP$14:CS$14, "CLO6", 'Database (LECTURE-RES-PRAC)'!BP250:CS250) / 'Grade computation'!H$9,""))),""),"")</f>
        <v/>
      </c>
      <c r="AM253" s="232" t="str">
        <f t="shared" si="142"/>
        <v/>
      </c>
      <c r="AN253" s="25" t="str">
        <f>IF(B253 &lt;&gt; "",IF(AND('PRINTABLE (per grading)'!H$16="EXAM", 'PRINTABLE (per grading)'!B$13="Prelim"), IF(ISERROR(SUMIF('Exam (LECTURE ONLY)'!D$20:M$20, "CLO6", 'Exam (LECTURE ONLY)'!D255:M255) / 'Exam (LECTURE ONLY)'!AL$11), "", SUMIF('Exam (LECTURE ONLY)'!D$20:M$20, "CLO6", 'Exam (LECTURE ONLY)'!D255:M255) /'Exam (LECTURE ONLY)'!AL$11),
IF(AND('PRINTABLE (per grading)'!H$16="EXAM", 'PRINTABLE (per grading)'!B$13="Midterm"), IF(ISERROR(SUMIF('Exam (LECTURE ONLY)'!O$20:X$20, "CLO6", 'Exam (LECTURE ONLY)'!O255:X255) / 'Exam (LECTURE ONLY)'!AM$11), "", SUMIF('Exam (LECTURE ONLY)'!O$20:X$20, "CLO6", 'Exam (LECTURE ONLY)'!O255:X255) / 'Exam (LECTURE ONLY)'!AM$11),
IF(AND('PRINTABLE (per grading)'!H$16="EXAM", 'PRINTABLE (per grading)'!B$13="Final"), IF(ISERROR(SUMIF('Exam (LECTURE ONLY)'!Z$20:AI$20, "CLO6", 'Exam (LECTURE ONLY)'!Z255:AI255) / 'Exam (LECTURE ONLY)'!AN$11), "", SUMIF('Exam (LECTURE ONLY)'!Z$20:AI$20, "CLO6", 'Exam (LECTURE ONLY)'!Z255:AI255) / 'Exam (LECTURE ONLY)'!AN$11),
IF(AND('PRINTABLE (per grading)'!H$16="OUTPUT", 'PRINTABLE (per grading)'!B$13="Prelim"), IF(ISERROR(SUMIF(OUTPUT!C$20:M$20, "CLO6", OUTPUT!C255:M255) / OUTPUT!AL$11), "", SUMIF(OUTPUT!C$20:M$20, "CLO6", OUTPUT!C255:M255) / OUTPUT!AL$11),
IF(AND('PRINTABLE (per grading)'!H$16="OUTPUT", 'PRINTABLE (per grading)'!B$13="Midterm"), IF(ISERROR(SUMIF(OUTPUT!O$20:Y$20, "CLO6", OUTPUT!O255:Y255) / OUTPUT!AM$11), "", SUMIF(OUTPUT!O$20:Y$20, "CLO6", OUTPUT!O255:Y255) / OUTPUT!AM$11),
IF(AND('PRINTABLE (per grading)'!H$16="OUTPUT", 'PRINTABLE (per grading)'!B$13="Final"), IF(ISERROR(SUMIF(OUTPUT!AA$20:AI$20, "CLO6", OUTPUT!AA255:AI255) / OUTPUT!AN$11), "", SUMIF(OUTPUT!AA$20:AI$20, "CLO6", OUTPUT!AA255:AI255) / OUTPUT!AN$11),
"")))))),"")</f>
        <v/>
      </c>
      <c r="AO253" s="232" t="str">
        <f t="shared" si="143"/>
        <v/>
      </c>
      <c r="AP253" s="233" t="str">
        <f t="shared" si="144"/>
        <v/>
      </c>
      <c r="AQ253" s="25" t="str">
        <f>IF(B253 &lt;&gt; "", IFERROR(IF(C$16 = "PRELIM", SUMIF('Database (LECTURE-RES-PRAC)'!D$14:AG$14, "CLO7", 'Database (LECTURE-RES-PRAC)'!D250:AG250) / 'Grade computation'!F$10, IF(C$16 = "MIDTERM", SUMIF('Database (LECTURE-RES-PRAC)'!AJ$14:BM$14, "CLO7", 'Database (LECTURE-RES-PRAC)'!AJ250:BM250) / 'Grade computation'!G$10, IF(C$16 = "FINAL", SUMIF('Database (LECTURE-RES-PRAC)'!BP$14:CS$14, "CLO7", 'Database (LECTURE-RES-PRAC)'!BP250:CS250) / 'Grade computation'!H$10,""))),""),"")</f>
        <v/>
      </c>
      <c r="AR253" s="232" t="str">
        <f t="shared" si="145"/>
        <v/>
      </c>
      <c r="AS253" s="25" t="str">
        <f>IF(B253 &lt;&gt; "",IF(AND('PRINTABLE (per grading)'!H$16="EXAM", 'PRINTABLE (per grading)'!B$13="Prelim"), IF(ISERROR(SUMIF('Exam (LECTURE ONLY)'!D$20:M$20, "CLO7", 'Exam (LECTURE ONLY)'!D255:M255) / 'Exam (LECTURE ONLY)'!AL$12), "", SUMIF('Exam (LECTURE ONLY)'!D$20:M$20, "CLO7", 'Exam (LECTURE ONLY)'!D255:M255) /'Exam (LECTURE ONLY)'!AL$12),
IF(AND('PRINTABLE (per grading)'!H$16="EXAM", 'PRINTABLE (per grading)'!B$13="Midterm"), IF(ISERROR(SUMIF('Exam (LECTURE ONLY)'!O$20:X$20, "CLO7", 'Exam (LECTURE ONLY)'!O255:X255) / 'Exam (LECTURE ONLY)'!AM$12), "", SUMIF('Exam (LECTURE ONLY)'!O$20:X$20, "CLO7", 'Exam (LECTURE ONLY)'!O255:X255) / 'Exam (LECTURE ONLY)'!AM$12),
IF(AND('PRINTABLE (per grading)'!H$16="EXAM", 'PRINTABLE (per grading)'!B$13="Final"), IF(ISERROR(SUMIF('Exam (LECTURE ONLY)'!Z$20:AI$20, "CLO7", 'Exam (LECTURE ONLY)'!Z255:AI255) / 'Exam (LECTURE ONLY)'!AN$12), "", SUMIF('Exam (LECTURE ONLY)'!Z$20:AI$20, "CLO7", 'Exam (LECTURE ONLY)'!Z255:AI255) / 'Exam (LECTURE ONLY)'!AN$12),
IF(AND('PRINTABLE (per grading)'!H$16="OUTPUT", 'PRINTABLE (per grading)'!B$13="Prelim"), IF(ISERROR(SUMIF(OUTPUT!C$20:M$20, "CLO7", OUTPUT!C255:M255) / OUTPUT!AL$12), "", SUMIF(OUTPUT!C$20:M$20, "CLO7", OUTPUT!C255:M255) / OUTPUT!AL$12),
IF(AND('PRINTABLE (per grading)'!H$16="OUTPUT", 'PRINTABLE (per grading)'!B$13="Midterm"), IF(ISERROR(SUMIF(OUTPUT!O$20:Y$20, "CLO7", OUTPUT!O255:Y255) / OUTPUT!AM$12), "", SUMIF(OUTPUT!O$20:Y$20, "CLO7", OUTPUT!O255:Y255) / OUTPUT!AM$12),
IF(AND('PRINTABLE (per grading)'!H$16="OUTPUT", 'PRINTABLE (per grading)'!B$13="Final"), IF(ISERROR(SUMIF(OUTPUT!AA$20:AI$20, "CLO7", OUTPUT!AA255:AI255) / OUTPUT!AN$12), "", SUMIF(OUTPUT!AA$20:AI$20, "CLO7", OUTPUT!AA255:AI255) / OUTPUT!AN$12),
"")))))),"")</f>
        <v/>
      </c>
      <c r="AT253" s="232" t="str">
        <f t="shared" si="146"/>
        <v/>
      </c>
      <c r="AU253" s="233" t="str">
        <f t="shared" si="147"/>
        <v/>
      </c>
      <c r="AV253" s="25" t="str">
        <f>IF(B253 &lt;&gt; "", IFERROR(IF(C$16 = "PRELIM", SUMIF('Database (LECTURE-RES-PRAC)'!D$14:AG$14, "CLO8", 'Database (LECTURE-RES-PRAC)'!D250:AG250) / 'Grade computation'!F$11, IF(C$16 = "MIDTERM", SUMIF('Database (LECTURE-RES-PRAC)'!AJ$14:BM$14, "CLO8", 'Database (LECTURE-RES-PRAC)'!AJ250:BM250) / 'Grade computation'!G$11, IF(C$16 = "FINAL", SUMIF('Database (LECTURE-RES-PRAC)'!BP$14:CS$14, "CLO8", 'Database (LECTURE-RES-PRAC)'!BP250:CS250) / 'Grade computation'!H$11,""))),""),"")</f>
        <v/>
      </c>
      <c r="AW253" s="232" t="str">
        <f t="shared" si="148"/>
        <v/>
      </c>
      <c r="AX253" s="25" t="str">
        <f>IF(B253 &lt;&gt; "",IF(AND('PRINTABLE (per grading)'!H$16="EXAM", 'PRINTABLE (per grading)'!B$13="Prelim"), IF(ISERROR(SUMIF('Exam (LECTURE ONLY)'!D$20:M$20, "CLO8", 'Exam (LECTURE ONLY)'!D255:M255) / 'Exam (LECTURE ONLY)'!AL$13), "", SUMIF('Exam (LECTURE ONLY)'!D$20:M$20, "CLO8", 'Exam (LECTURE ONLY)'!D255:M255) /'Exam (LECTURE ONLY)'!AL$13),
IF(AND('PRINTABLE (per grading)'!H$16="EXAM", 'PRINTABLE (per grading)'!B$13="Midterm"), IF(ISERROR(SUMIF('Exam (LECTURE ONLY)'!O$20:X$20, "CLO8", 'Exam (LECTURE ONLY)'!O255:X255) / 'Exam (LECTURE ONLY)'!AM$13), "", SUMIF('Exam (LECTURE ONLY)'!O$20:X$20, "CLO8", 'Exam (LECTURE ONLY)'!O255:X255) / 'Exam (LECTURE ONLY)'!AM$13),
IF(AND('PRINTABLE (per grading)'!H$16="EXAM", 'PRINTABLE (per grading)'!B$13="Final"), IF(ISERROR(SUMIF('Exam (LECTURE ONLY)'!Z$20:AI$20, "CLO8", 'Exam (LECTURE ONLY)'!Z255:AI255) / 'Exam (LECTURE ONLY)'!AN$13), "", SUMIF('Exam (LECTURE ONLY)'!Z$20:AI$20, "CLO8", 'Exam (LECTURE ONLY)'!Z255:AI255) / 'Exam (LECTURE ONLY)'!AN$13),
IF(AND('PRINTABLE (per grading)'!H$16="OUTPUT", 'PRINTABLE (per grading)'!B$13="Prelim"), IF(ISERROR(SUMIF(OUTPUT!C$20:M$20, "CLO8", OUTPUT!C255:M255) / OUTPUT!AL$13), "", SUMIF(OUTPUT!C$20:M$20, "CLO8", OUTPUT!C255:M255) / OUTPUT!AL$13),
IF(AND('PRINTABLE (per grading)'!H$16="OUTPUT", 'PRINTABLE (per grading)'!B$13="Midterm"), IF(ISERROR(SUMIF(OUTPUT!O$20:Y$20, "CLO8", OUTPUT!O255:Y255) / OUTPUT!AM$13), "", SUMIF(OUTPUT!O$20:Y$20, "CLO8", OUTPUT!O255:Y255) / OUTPUT!AM$13),
IF(AND('PRINTABLE (per grading)'!H$16="OUTPUT", 'PRINTABLE (per grading)'!B$13="Final"), IF(ISERROR(SUMIF(OUTPUT!AA$20:AI$20, "CLO8", OUTPUT!AA255:AI255) / OUTPUT!AN$13), "", SUMIF(OUTPUT!AA$20:AI$20, "CLO8", OUTPUT!AA255:AI255) / OUTPUT!AN$13),
"")))))),"")</f>
        <v/>
      </c>
      <c r="AY253" s="232" t="str">
        <f t="shared" si="149"/>
        <v/>
      </c>
      <c r="AZ253" s="233" t="str">
        <f t="shared" si="150"/>
        <v/>
      </c>
      <c r="BA253" s="25" t="str">
        <f>IF(B253 &lt;&gt; "", IFERROR(IF(C$16 = "PRELIM", SUMIF('Database (LECTURE-RES-PRAC)'!D$14:AG$14, "CLO9", 'Database (LECTURE-RES-PRAC)'!D250:AG250) / 'Grade computation'!F$12, IF(C$16 = "MIDTERM", SUMIF('Database (LECTURE-RES-PRAC)'!AJ$14:BM$14, "CLO9", 'Database (LECTURE-RES-PRAC)'!AJ250:BM250) / 'Grade computation'!G$12, IF(C$16 = "FINAL", SUMIF('Database (LECTURE-RES-PRAC)'!BP$14:CS$14, "CLO9", 'Database (LECTURE-RES-PRAC)'!BP250:CS250) / 'Grade computation'!H$12,""))),""),"")</f>
        <v/>
      </c>
      <c r="BB253" s="232" t="str">
        <f t="shared" si="151"/>
        <v/>
      </c>
      <c r="BC253" s="25" t="str">
        <f>IF(B253 &lt;&gt; "",IF(AND('PRINTABLE (per grading)'!H$16="EXAM", 'PRINTABLE (per grading)'!B$13="Prelim"), IF(ISERROR(SUMIF('Exam (LECTURE ONLY)'!D$20:M$20, "CLO9", 'Exam (LECTURE ONLY)'!D255:M255) / 'Exam (LECTURE ONLY)'!AL$14), "", SUMIF('Exam (LECTURE ONLY)'!D$20:M$20, "CLO9", 'Exam (LECTURE ONLY)'!D255:M255) /'Exam (LECTURE ONLY)'!AL$14),
IF(AND('PRINTABLE (per grading)'!H$16="EXAM", 'PRINTABLE (per grading)'!B$13="Midterm"), IF(ISERROR(SUMIF('Exam (LECTURE ONLY)'!O$20:X$20, "CLO9", 'Exam (LECTURE ONLY)'!O255:X255) / 'Exam (LECTURE ONLY)'!AM$14), "", SUMIF('Exam (LECTURE ONLY)'!O$20:X$20, "CLO9", 'Exam (LECTURE ONLY)'!O255:X255) / 'Exam (LECTURE ONLY)'!AM$14),
IF(AND('PRINTABLE (per grading)'!H$16="EXAM", 'PRINTABLE (per grading)'!B$13="Final"), IF(ISERROR(SUMIF('Exam (LECTURE ONLY)'!Z$20:AI$20, "CLO9", 'Exam (LECTURE ONLY)'!Z255:AI255) / 'Exam (LECTURE ONLY)'!AN$14), "", SUMIF('Exam (LECTURE ONLY)'!Z$20:AI$20, "CLO9", 'Exam (LECTURE ONLY)'!Z255:AI255) / 'Exam (LECTURE ONLY)'!AN$14),
IF(AND('PRINTABLE (per grading)'!H$16="OUTPUT", 'PRINTABLE (per grading)'!B$13="Prelim"), IF(ISERROR(SUMIF(OUTPUT!C$20:M$20, "CLO9", OUTPUT!C255:M255) / OUTPUT!AL$14), "", SUMIF(OUTPUT!C$20:M$20, "CLO9", OUTPUT!C255:M255) / OUTPUT!AL$14),
IF(AND('PRINTABLE (per grading)'!H$16="OUTPUT", 'PRINTABLE (per grading)'!B$13="Midterm"), IF(ISERROR(SUMIF(OUTPUT!O$20:Y$20, "CLO9", OUTPUT!O255:Y255) / OUTPUT!AM$14), "", SUMIF(OUTPUT!O$20:Y$20, "CLO9", OUTPUT!O255:Y255) / OUTPUT!AM$14),
IF(AND('PRINTABLE (per grading)'!H$16="OUTPUT", 'PRINTABLE (per grading)'!B$13="Final"), IF(ISERROR(SUMIF(OUTPUT!AA$20:AI$20, "CLO9", OUTPUT!AA255:AI255) / OUTPUT!AN$14), "", SUMIF(OUTPUT!AA$20:AI$20, "CLO9", OUTPUT!AA255:AI255) / OUTPUT!AN$14),
"")))))),"")</f>
        <v/>
      </c>
      <c r="BD253" s="232" t="str">
        <f t="shared" si="152"/>
        <v/>
      </c>
      <c r="BE253" s="233" t="str">
        <f t="shared" si="153"/>
        <v/>
      </c>
      <c r="BF253" s="25" t="str">
        <f>IF(B253 &lt;&gt; "", IFERROR(IF(C$16 = "PRELIM", SUMIF('Database (LECTURE-RES-PRAC)'!D$14:AG$14, "CLO10", 'Database (LECTURE-RES-PRAC)'!D250:AG250) / 'Grade computation'!F$13, IF(C$16 = "MIDTERM", SUMIF('Database (LECTURE-RES-PRAC)'!AJ$14:BM$14, "CLO10", 'Database (LECTURE-RES-PRAC)'!AJ250:BM250) / 'Grade computation'!G$13, IF(C$16 = "FINAL", SUMIF('Database (LECTURE-RES-PRAC)'!BP$14:CS$14, "CLO10", 'Database (LECTURE-RES-PRAC)'!BP250:CS250) / 'Grade computation'!H$13,""))),""),"")</f>
        <v/>
      </c>
      <c r="BG253" s="232" t="str">
        <f t="shared" si="154"/>
        <v/>
      </c>
      <c r="BH253" s="25" t="str">
        <f>IF(B253 &lt;&gt; "",IF(AND('PRINTABLE (per grading)'!H$16="EXAM", 'PRINTABLE (per grading)'!B$13="Prelim"), IF(ISERROR(SUMIF('Exam (LECTURE ONLY)'!D$20:M$20, "CLO10", 'Exam (LECTURE ONLY)'!D255:M255) / 'Exam (LECTURE ONLY)'!AL$15), "", SUMIF('Exam (LECTURE ONLY)'!D$20:M$20, "CLO10", 'Exam (LECTURE ONLY)'!D255:M255) /'Exam (LECTURE ONLY)'!AL$15),
IF(AND('PRINTABLE (per grading)'!H$16="EXAM", 'PRINTABLE (per grading)'!B$13="Midterm"), IF(ISERROR(SUMIF('Exam (LECTURE ONLY)'!O$20:X$20, "CLO10", 'Exam (LECTURE ONLY)'!O255:X255) / 'Exam (LECTURE ONLY)'!AM$15), "", SUMIF('Exam (LECTURE ONLY)'!O$20:X$20, "CLO10", 'Exam (LECTURE ONLY)'!O255:X255) / 'Exam (LECTURE ONLY)'!AM$15),
IF(AND('PRINTABLE (per grading)'!H$16="EXAM", 'PRINTABLE (per grading)'!B$13="Final"), IF(ISERROR(SUMIF('Exam (LECTURE ONLY)'!Z$20:AI$20, "CLO10", 'Exam (LECTURE ONLY)'!Z255:AI255) / 'Exam (LECTURE ONLY)'!AN$15), "", SUMIF('Exam (LECTURE ONLY)'!Z$20:AI$20, "CLO10", 'Exam (LECTURE ONLY)'!Z255:AI255) / 'Exam (LECTURE ONLY)'!AN$15),
IF(AND('PRINTABLE (per grading)'!H$16="OUTPUT", 'PRINTABLE (per grading)'!B$13="Prelim"), IF(ISERROR(SUMIF(OUTPUT!C$20:M$20, "CLO10", OUTPUT!C255:M255) / OUTPUT!AL$15), "", SUMIF(OUTPUT!C$20:M$20, "CLO10", OUTPUT!C255:M255) / OUTPUT!AL$15),
IF(AND('PRINTABLE (per grading)'!H$16="OUTPUT", 'PRINTABLE (per grading)'!B$13="Midterm"), IF(ISERROR(SUMIF(OUTPUT!O$20:Y$20, "CLO10", OUTPUT!O255:Y255) / OUTPUT!AM$15), "", SUMIF(OUTPUT!O$20:Y$20, "CLO10", OUTPUT!O255:Y255) / OUTPUT!AM$15),
IF(AND('PRINTABLE (per grading)'!H$16="OUTPUT", 'PRINTABLE (per grading)'!B$13="Final"), IF(ISERROR(SUMIF(OUTPUT!AA$20:AI$20, "CLO10", OUTPUT!AA255:AI255) / OUTPUT!AN$15), "", SUMIF(OUTPUT!AA$20:AI$20, "CLO10", OUTPUT!AA255:AI255) / OUTPUT!AN$15),
"")))))),"")</f>
        <v/>
      </c>
      <c r="BI253" s="232" t="str">
        <f t="shared" si="155"/>
        <v/>
      </c>
      <c r="BJ253" s="233" t="str">
        <f t="shared" si="156"/>
        <v/>
      </c>
      <c r="BK253" s="2"/>
    </row>
    <row r="254" spans="1:63" ht="20.100000000000001" customHeight="1">
      <c r="A254" s="212" t="str">
        <f>IF(ISBLANK('Database (LECTURE-RES-PRAC)'!A251),"",'Database (LECTURE-RES-PRAC)'!A251)</f>
        <v/>
      </c>
      <c r="B254" s="213" t="str">
        <f>IF(ISBLANK('Database (LECTURE-RES-PRAC)'!B251),"",'Database (LECTURE-RES-PRAC)'!B251)</f>
        <v/>
      </c>
      <c r="C254" s="134" t="str">
        <f>IF(B254&lt;&gt;"",IF(C$16="PRELIM",'Grade computation'!C254, IF(C$16="MIDTERM",'Grade computation'!K254, IF(C$16="FINAL",'Grade computation'!S254,""))),"")</f>
        <v/>
      </c>
      <c r="D254" s="135" t="str">
        <f t="shared" si="1"/>
        <v/>
      </c>
      <c r="E254" s="134" t="str">
        <f>IF(B254&lt;&gt;"", IF(C$16="PRELIM",'Grade computation'!E254, IF(C$16="MIDTERM",'Grade computation'!M254, IF(C$16="FINAL",'Grade computation'!U254,""))),"")</f>
        <v/>
      </c>
      <c r="F254" s="136" t="str">
        <f t="shared" si="2"/>
        <v/>
      </c>
      <c r="G254" s="137" t="str">
        <f t="shared" si="3"/>
        <v/>
      </c>
      <c r="H254" s="207" t="str">
        <f>IF(B254&lt;&gt;"",IF(C$16="PRELIM", 'Grade computation'!H254, IF(C$16="MIDTERM", 'Grade computation'!P254, IF(C$16="FINAL",'Grade computation'!X254, ""))),"")</f>
        <v/>
      </c>
      <c r="I254" s="137" t="str">
        <f t="shared" si="4"/>
        <v/>
      </c>
      <c r="J254" s="139" t="str">
        <f t="shared" si="5"/>
        <v/>
      </c>
      <c r="K254" s="377" t="str">
        <f t="shared" si="6"/>
        <v/>
      </c>
      <c r="L254" s="434"/>
      <c r="M254" s="25" t="str">
        <f>IF(B254 &lt;&gt; "", IFERROR(IF(C$16 = "PRELIM", SUMIF('Database (LECTURE-RES-PRAC)'!D$14:AG$14, "CLO1", 'Database (LECTURE-RES-PRAC)'!D251:AG251) / 'Grade computation'!F$4, IF(C$16 = "MIDTERM", SUMIF('Database (LECTURE-RES-PRAC)'!AJ$14:BM$14, "CLO1", 'Database (LECTURE-RES-PRAC)'!AJ251:BM251) / 'Grade computation'!G$4, IF(C$16 = "FINAL", SUMIF('Database (LECTURE-RES-PRAC)'!BP$14:CS$14, "CLO1", 'Database (LECTURE-RES-PRAC)'!BP251:CS251) / 'Grade computation'!H$4,""))),""),"")</f>
        <v/>
      </c>
      <c r="N254" s="232" t="str">
        <f t="shared" si="127"/>
        <v/>
      </c>
      <c r="O254" s="25" t="str">
        <f>IF(B254 &lt;&gt; "",IF(AND('PRINTABLE (per grading)'!H$16="EXAM", 'PRINTABLE (per grading)'!B$13="Prelim"), IF(ISERROR(SUMIF('Exam (LECTURE ONLY)'!D$20:M$20, "CLO1", 'Exam (LECTURE ONLY)'!D256:M256) / 'Exam (LECTURE ONLY)'!AL$6), "", SUMIF('Exam (LECTURE ONLY)'!D$20:M$20, "CLO1", 'Exam (LECTURE ONLY)'!D256:M256) /'Exam (LECTURE ONLY)'!AL$6),
IF(AND('PRINTABLE (per grading)'!H$16="EXAM", 'PRINTABLE (per grading)'!B$13="Midterm"), IF(ISERROR(SUMIF('Exam (LECTURE ONLY)'!O$20:X$20, "CLO1", 'Exam (LECTURE ONLY)'!O256:X256) / 'Exam (LECTURE ONLY)'!AM$6), "", SUMIF('Exam (LECTURE ONLY)'!O$20:X$20, "CLO1", 'Exam (LECTURE ONLY)'!O256:X256) / 'Exam (LECTURE ONLY)'!AM$6),
IF(AND('PRINTABLE (per grading)'!H$16="EXAM", 'PRINTABLE (per grading)'!B$13="Final"), IF(ISERROR(SUMIF('Exam (LECTURE ONLY)'!Z$20:AI$20, "CLO1", 'Exam (LECTURE ONLY)'!Z256:AI256) / 'Exam (LECTURE ONLY)'!AN$6), "", SUMIF('Exam (LECTURE ONLY)'!Z$20:AI$20, "CLO1", 'Exam (LECTURE ONLY)'!Z256:AI256) / 'Exam (LECTURE ONLY)'!AN$6),
IF(AND('PRINTABLE (per grading)'!H$16="OUTPUT", 'PRINTABLE (per grading)'!B$13="Prelim"), IF(ISERROR(SUMIF(OUTPUT!C$20:M$20, "CLO1", OUTPUT!C256:M256) / OUTPUT!AL$6), "", SUMIF(OUTPUT!C$20:M$20, "CLO1", OUTPUT!C256:M256) / OUTPUT!AL$6),
IF(AND('PRINTABLE (per grading)'!H$16="OUTPUT", 'PRINTABLE (per grading)'!B$13="Midterm"), IF(ISERROR(SUMIF(OUTPUT!O$20:Y$20, "CLO1", OUTPUT!O256:Y256) / OUTPUT!AM$6), "", SUMIF(OUTPUT!O$20:Y$20, "CLO1", OUTPUT!O256:Y256) / OUTPUT!AM$6),
IF(AND('PRINTABLE (per grading)'!H$16="OUTPUT", 'PRINTABLE (per grading)'!B$13="Final"), IF(ISERROR(SUMIF(OUTPUT!AA$20:AI$20, "CLO1", OUTPUT!AA256:AI256) / OUTPUT!AN$6), "", SUMIF(OUTPUT!AA$20:AI$20, "CLO1", OUTPUT!AA256:AI256) / OUTPUT!AN$6),
"")))))),"")</f>
        <v/>
      </c>
      <c r="P254" s="232" t="str">
        <f t="shared" si="128"/>
        <v/>
      </c>
      <c r="Q254" s="233" t="str">
        <f t="shared" si="129"/>
        <v/>
      </c>
      <c r="R254" s="25" t="str">
        <f>IF(B254 &lt;&gt; "", IFERROR(IF(C$16 = "PRELIM", SUMIF('Database (LECTURE-RES-PRAC)'!D$14:AG$14, "CLO2", 'Database (LECTURE-RES-PRAC)'!D251:AG251) / 'Grade computation'!F$5, IF(C$16 = "MIDTERM", SUMIF('Database (LECTURE-RES-PRAC)'!AJ$14:BM$14, "CLO2", 'Database (LECTURE-RES-PRAC)'!AJ251:BM251) / 'Grade computation'!G$5, IF(C$16 = "FINAL", SUMIF('Database (LECTURE-RES-PRAC)'!BP$14:CS$14, "CLO2", 'Database (LECTURE-RES-PRAC)'!BP251:CS251) / 'Grade computation'!H$5,""))),""),"")</f>
        <v/>
      </c>
      <c r="S254" s="232" t="str">
        <f t="shared" si="130"/>
        <v/>
      </c>
      <c r="T254" s="25" t="str">
        <f>IF(B254 &lt;&gt; "",IF(AND('PRINTABLE (per grading)'!H$16="EXAM", 'PRINTABLE (per grading)'!B$13="Prelim"), IF(ISERROR(SUMIF('Exam (LECTURE ONLY)'!D$20:M$20, "CLO2", 'Exam (LECTURE ONLY)'!D256:M256) / 'Exam (LECTURE ONLY)'!AL$7), "", SUMIF('Exam (LECTURE ONLY)'!D$20:M$20, "CLO2", 'Exam (LECTURE ONLY)'!D256:M256) /'Exam (LECTURE ONLY)'!AL$7),
IF(AND('PRINTABLE (per grading)'!H$16="EXAM", 'PRINTABLE (per grading)'!B$13="Midterm"), IF(ISERROR(SUMIF('Exam (LECTURE ONLY)'!O$20:X$20, "CLO2", 'Exam (LECTURE ONLY)'!O256:X256) / 'Exam (LECTURE ONLY)'!AM$7), "", SUMIF('Exam (LECTURE ONLY)'!O$20:X$20, "CLO2", 'Exam (LECTURE ONLY)'!O256:X256) / 'Exam (LECTURE ONLY)'!AM$7),
IF(AND('PRINTABLE (per grading)'!H$16="EXAM", 'PRINTABLE (per grading)'!B$13="Final"), IF(ISERROR(SUMIF('Exam (LECTURE ONLY)'!Z$20:AI$20, "CLO2", 'Exam (LECTURE ONLY)'!Z256:AI256) / 'Exam (LECTURE ONLY)'!AN$7), "", SUMIF('Exam (LECTURE ONLY)'!Z$20:AI$20, "CLO2", 'Exam (LECTURE ONLY)'!Z256:AI256) / 'Exam (LECTURE ONLY)'!AN$7),
IF(AND('PRINTABLE (per grading)'!H$16="OUTPUT", 'PRINTABLE (per grading)'!B$13="Prelim"), IF(ISERROR(SUMIF(OUTPUT!C$20:M$20, "CLO2", OUTPUT!C256:M256) / OUTPUT!AL$7), "", SUMIF(OUTPUT!C$20:M$20, "CLO2", OUTPUT!C256:M256) / OUTPUT!AL$7),
IF(AND('PRINTABLE (per grading)'!H$16="OUTPUT", 'PRINTABLE (per grading)'!B$13="Midterm"), IF(ISERROR(SUMIF(OUTPUT!O$20:Y$20, "CLO2", OUTPUT!O256:Y256) / OUTPUT!AM$7), "", SUMIF(OUTPUT!O$20:Y$20, "CLO2", OUTPUT!O256:Y256) / OUTPUT!AM$7),
IF(AND('PRINTABLE (per grading)'!H$16="OUTPUT", 'PRINTABLE (per grading)'!B$13="Final"), IF(ISERROR(SUMIF(OUTPUT!AA$20:AI$20, "CLO2", OUTPUT!AA256:AI256) / OUTPUT!AN$7), "", SUMIF(OUTPUT!AA$20:AI$20, "CLO2", OUTPUT!AA256:AI256) / OUTPUT!AN$7),
"")))))),"")</f>
        <v/>
      </c>
      <c r="U254" s="232" t="str">
        <f t="shared" si="131"/>
        <v/>
      </c>
      <c r="V254" s="233" t="str">
        <f t="shared" si="132"/>
        <v/>
      </c>
      <c r="W254" s="25" t="str">
        <f>IF(B254 &lt;&gt; "", IFERROR(IF(C$16 = "PRELIM", SUMIF('Database (LECTURE-RES-PRAC)'!D$14:AG$14, "CLO3", 'Database (LECTURE-RES-PRAC)'!D251:AG251) / 'Grade computation'!F$6, IF(C$16 = "MIDTERM", SUMIF('Database (LECTURE-RES-PRAC)'!AJ$14:BM$14, "CLO3", 'Database (LECTURE-RES-PRAC)'!AJ251:BM251) / 'Grade computation'!G$6, IF(C$16 = "FINAL", SUMIF('Database (LECTURE-RES-PRAC)'!BP$14:CS$14, "CLO3", 'Database (LECTURE-RES-PRAC)'!BP251:CS251) / 'Grade computation'!H$6,""))),""),"")</f>
        <v/>
      </c>
      <c r="X254" s="232" t="str">
        <f t="shared" si="133"/>
        <v/>
      </c>
      <c r="Y254" s="25" t="str">
        <f>IF(B254 &lt;&gt; "",IF(AND('PRINTABLE (per grading)'!H$16="EXAM", 'PRINTABLE (per grading)'!B$13="Prelim"), IF(ISERROR(SUMIF('Exam (LECTURE ONLY)'!D$20:M$20, "CLO3", 'Exam (LECTURE ONLY)'!D256:M256) / 'Exam (LECTURE ONLY)'!AL$8), "", SUMIF('Exam (LECTURE ONLY)'!D$20:M$20, "CLO3", 'Exam (LECTURE ONLY)'!D256:M256) /'Exam (LECTURE ONLY)'!AL$8),
IF(AND('PRINTABLE (per grading)'!H$16="EXAM", 'PRINTABLE (per grading)'!B$13="Midterm"), IF(ISERROR(SUMIF('Exam (LECTURE ONLY)'!O$20:X$20, "CLO3", 'Exam (LECTURE ONLY)'!O256:X256) / 'Exam (LECTURE ONLY)'!AM$8), "", SUMIF('Exam (LECTURE ONLY)'!O$20:X$20, "CLO3", 'Exam (LECTURE ONLY)'!O256:X256) / 'Exam (LECTURE ONLY)'!AM$8),
IF(AND('PRINTABLE (per grading)'!H$16="EXAM", 'PRINTABLE (per grading)'!B$13="Final"), IF(ISERROR(SUMIF('Exam (LECTURE ONLY)'!Z$20:AI$20, "CLO3", 'Exam (LECTURE ONLY)'!Z256:AI256) / 'Exam (LECTURE ONLY)'!AN$8), "", SUMIF('Exam (LECTURE ONLY)'!Z$20:AI$20, "CLO3", 'Exam (LECTURE ONLY)'!Z256:AI256) / 'Exam (LECTURE ONLY)'!AN$8),
IF(AND('PRINTABLE (per grading)'!H$16="OUTPUT", 'PRINTABLE (per grading)'!B$13="Prelim"), IF(ISERROR(SUMIF(OUTPUT!C$20:M$20, "CLO3", OUTPUT!C256:M256) / OUTPUT!AL$8), "", SUMIF(OUTPUT!C$20:M$20, "CLO3", OUTPUT!C256:M256) / OUTPUT!AL$8),
IF(AND('PRINTABLE (per grading)'!H$16="OUTPUT", 'PRINTABLE (per grading)'!B$13="Midterm"), IF(ISERROR(SUMIF(OUTPUT!O$20:Y$20, "CLO3", OUTPUT!O256:Y256) / OUTPUT!AM$8), "", SUMIF(OUTPUT!O$20:Y$20, "CLO3", OUTPUT!O256:Y256) / OUTPUT!AM$8),
IF(AND('PRINTABLE (per grading)'!H$16="OUTPUT", 'PRINTABLE (per grading)'!B$13="Final"), IF(ISERROR(SUMIF(OUTPUT!AA$20:AI$20, "CLO3", OUTPUT!AA256:AI256) / OUTPUT!AN$8), "", SUMIF(OUTPUT!AA$20:AI$20, "CLO3", OUTPUT!AA256:AI256) / OUTPUT!AN$8),
"" )))))),"")</f>
        <v/>
      </c>
      <c r="Z254" s="232" t="str">
        <f t="shared" si="134"/>
        <v/>
      </c>
      <c r="AA254" s="233" t="str">
        <f t="shared" si="135"/>
        <v/>
      </c>
      <c r="AB254" s="25" t="str">
        <f>IF(B254 &lt;&gt; "", IFERROR(IF(C$16 = "PRELIM", SUMIF('Database (LECTURE-RES-PRAC)'!D$14:AG$14, "CLO4", 'Database (LECTURE-RES-PRAC)'!D251:AG251) / 'Grade computation'!F$7, IF(C$16 = "MIDTERM", SUMIF('Database (LECTURE-RES-PRAC)'!AJ$14:BM$14, "CLO4", 'Database (LECTURE-RES-PRAC)'!AJ251:BM251) / 'Grade computation'!G$7, IF(C$16 = "FINAL", SUMIF('Database (LECTURE-RES-PRAC)'!BP$14:CS$14, "CLO4", 'Database (LECTURE-RES-PRAC)'!BP251:CS251) / 'Grade computation'!H$7,""))),""),"")</f>
        <v/>
      </c>
      <c r="AC254" s="232" t="str">
        <f t="shared" si="136"/>
        <v/>
      </c>
      <c r="AD254" s="25" t="str">
        <f>IF(B254 &lt;&gt; "",IF(AND('PRINTABLE (per grading)'!H$16="EXAM", 'PRINTABLE (per grading)'!B$13="Prelim"), IF(ISERROR(SUMIF('Exam (LECTURE ONLY)'!D$20:M$20, "CLO4", 'Exam (LECTURE ONLY)'!D256:M256) / 'Exam (LECTURE ONLY)'!AL$9), "", SUMIF('Exam (LECTURE ONLY)'!D$20:M$20, "CLO4", 'Exam (LECTURE ONLY)'!D256:M256) /'Exam (LECTURE ONLY)'!AL$9),
IF(AND('PRINTABLE (per grading)'!H$16="EXAM", 'PRINTABLE (per grading)'!B$13="Midterm"), IF(ISERROR(SUMIF('Exam (LECTURE ONLY)'!O$20:X$20, "CLO4", 'Exam (LECTURE ONLY)'!O256:X256) / 'Exam (LECTURE ONLY)'!AM$9), "", SUMIF('Exam (LECTURE ONLY)'!O$20:X$20, "CLO4", 'Exam (LECTURE ONLY)'!O256:X256) / 'Exam (LECTURE ONLY)'!AM$9),
IF(AND('PRINTABLE (per grading)'!H$16="EXAM", 'PRINTABLE (per grading)'!B$13="Final"), IF(ISERROR(SUMIF('Exam (LECTURE ONLY)'!Z$20:AI$20, "CLO4", 'Exam (LECTURE ONLY)'!Z256:AI256) / 'Exam (LECTURE ONLY)'!AN$9), "", SUMIF('Exam (LECTURE ONLY)'!Z$20:AI$20, "CLO4", 'Exam (LECTURE ONLY)'!Z256:AI256) / 'Exam (LECTURE ONLY)'!AN$9),
IF(AND('PRINTABLE (per grading)'!H$16="OUTPUT", 'PRINTABLE (per grading)'!B$13="Prelim"), IF(ISERROR(SUMIF(OUTPUT!C$20:M$20, "CLO4", OUTPUT!C256:M256) / OUTPUT!AL$9), "", SUMIF(OUTPUT!C$20:M$20, "CLO4", OUTPUT!C256:M256) / OUTPUT!AL$9),
IF(AND('PRINTABLE (per grading)'!H$16="OUTPUT", 'PRINTABLE (per grading)'!B$13="Midterm"), IF(ISERROR(SUMIF(OUTPUT!O$20:Y$20, "CLO4", OUTPUT!O256:Y256) / OUTPUT!AM$9), "", SUMIF(OUTPUT!O$20:Y$20, "CLO4", OUTPUT!O256:Y256) / OUTPUT!AM$9),
IF(AND('PRINTABLE (per grading)'!H$16="OUTPUT", 'PRINTABLE (per grading)'!B$13="Final"), IF(ISERROR(SUMIF(OUTPUT!AA$20:AI$20, "CLO4", OUTPUT!AA256:AI256) / OUTPUT!AN$9), "", SUMIF(OUTPUT!AA$20:AI$20, "CLO4", OUTPUT!AA256:AI256) / OUTPUT!AN$9),
"")))))),"")</f>
        <v/>
      </c>
      <c r="AE254" s="232" t="str">
        <f t="shared" si="137"/>
        <v/>
      </c>
      <c r="AF254" s="233" t="str">
        <f t="shared" si="138"/>
        <v/>
      </c>
      <c r="AG254" s="25" t="str">
        <f>IF(B254 &lt;&gt; "", IFERROR(IF(C$16 = "PRELIM", SUMIF('Database (LECTURE-RES-PRAC)'!D$14:AG$14, "CLO5", 'Database (LECTURE-RES-PRAC)'!D251:AG251) / 'Grade computation'!F$8, IF(C$16 = "MIDTERM", SUMIF('Database (LECTURE-RES-PRAC)'!AJ$14:BM$14, "CLO5", 'Database (LECTURE-RES-PRAC)'!AJ251:BM251) / 'Grade computation'!G$8, IF(C$16 = "FINAL", SUMIF('Database (LECTURE-RES-PRAC)'!BP$14:CS$14, "CLO5", 'Database (LECTURE-RES-PRAC)'!BP251:CS251) / 'Grade computation'!H$8,""))),""),"")</f>
        <v/>
      </c>
      <c r="AH254" s="232" t="str">
        <f t="shared" si="139"/>
        <v/>
      </c>
      <c r="AI254" s="25" t="str">
        <f>IF(B254 &lt;&gt; "",IF(AND('PRINTABLE (per grading)'!H$16="EXAM", 'PRINTABLE (per grading)'!B$13="Prelim"), IF(ISERROR(SUMIF('Exam (LECTURE ONLY)'!D$20:M$20, "CLO5", 'Exam (LECTURE ONLY)'!D256:M256) / 'Exam (LECTURE ONLY)'!AL$10), "", SUMIF('Exam (LECTURE ONLY)'!D$20:M$20, "CLO5", 'Exam (LECTURE ONLY)'!D256:M256) /'Exam (LECTURE ONLY)'!AL$10),
IF(AND('PRINTABLE (per grading)'!H$16="EXAM", 'PRINTABLE (per grading)'!B$13="Midterm"), IF(ISERROR(SUMIF('Exam (LECTURE ONLY)'!O$20:X$20, "CLO5", 'Exam (LECTURE ONLY)'!O256:X256) / 'Exam (LECTURE ONLY)'!AM$10), "", SUMIF('Exam (LECTURE ONLY)'!O$20:X$20, "CLO5", 'Exam (LECTURE ONLY)'!O256:X256) / 'Exam (LECTURE ONLY)'!AM$10),
IF(AND('PRINTABLE (per grading)'!H$16="EXAM", 'PRINTABLE (per grading)'!B$13="Final"), IF(ISERROR(SUMIF('Exam (LECTURE ONLY)'!Z$20:AI$20, "CLO5", 'Exam (LECTURE ONLY)'!Z256:AI256) / 'Exam (LECTURE ONLY)'!AN$10), "", SUMIF('Exam (LECTURE ONLY)'!Z$20:AI$20, "CLO5", 'Exam (LECTURE ONLY)'!Z256:AI256) / 'Exam (LECTURE ONLY)'!AN$10),
IF(AND('PRINTABLE (per grading)'!H$16="OUTPUT", 'PRINTABLE (per grading)'!B$13="Prelim"), IF(ISERROR(SUMIF(OUTPUT!C$20:M$20, "CLO5", OUTPUT!C256:M256) / OUTPUT!AL$10), "", SUMIF(OUTPUT!C$20:M$20, "CLO5", OUTPUT!C256:M256) / OUTPUT!AL$10),
IF(AND('PRINTABLE (per grading)'!H$16="OUTPUT", 'PRINTABLE (per grading)'!B$13="Midterm"), IF(ISERROR(SUMIF(OUTPUT!O$20:Y$20, "CLO5", OUTPUT!O256:Y256) / OUTPUT!AM$10), "", SUMIF(OUTPUT!O$20:Y$20, "CLO5", OUTPUT!O256:Y256) / OUTPUT!AM$10),
IF(AND('PRINTABLE (per grading)'!H$16="OUTPUT", 'PRINTABLE (per grading)'!B$13="Final"), IF(ISERROR(SUMIF(OUTPUT!AA$20:AI$20, "CLO5", OUTPUT!AA256:AI256) / OUTPUT!AN$10), "", SUMIF(OUTPUT!AA$20:AI$20, "CLO5", OUTPUT!AA256:AI256) / OUTPUT!AN$10),
"")))))),"")</f>
        <v/>
      </c>
      <c r="AJ254" s="232" t="str">
        <f t="shared" si="140"/>
        <v/>
      </c>
      <c r="AK254" s="233" t="str">
        <f t="shared" si="141"/>
        <v/>
      </c>
      <c r="AL254" s="25" t="str">
        <f>IF(B254 &lt;&gt; "", IFERROR(IF(C$16 = "PRELIM", SUMIF('Database (LECTURE-RES-PRAC)'!D$14:AG$14, "CLO6", 'Database (LECTURE-RES-PRAC)'!D251:AG251) / 'Grade computation'!F$9, IF(C$16 = "MIDTERM", SUMIF('Database (LECTURE-RES-PRAC)'!AJ$14:BM$14, "CLO6", 'Database (LECTURE-RES-PRAC)'!AJ251:BM251) / 'Grade computation'!G$9, IF(C$16 = "FINAL", SUMIF('Database (LECTURE-RES-PRAC)'!BP$14:CS$14, "CLO6", 'Database (LECTURE-RES-PRAC)'!BP251:CS251) / 'Grade computation'!H$9,""))),""),"")</f>
        <v/>
      </c>
      <c r="AM254" s="232" t="str">
        <f t="shared" si="142"/>
        <v/>
      </c>
      <c r="AN254" s="25" t="str">
        <f>IF(B254 &lt;&gt; "",IF(AND('PRINTABLE (per grading)'!H$16="EXAM", 'PRINTABLE (per grading)'!B$13="Prelim"), IF(ISERROR(SUMIF('Exam (LECTURE ONLY)'!D$20:M$20, "CLO6", 'Exam (LECTURE ONLY)'!D256:M256) / 'Exam (LECTURE ONLY)'!AL$11), "", SUMIF('Exam (LECTURE ONLY)'!D$20:M$20, "CLO6", 'Exam (LECTURE ONLY)'!D256:M256) /'Exam (LECTURE ONLY)'!AL$11),
IF(AND('PRINTABLE (per grading)'!H$16="EXAM", 'PRINTABLE (per grading)'!B$13="Midterm"), IF(ISERROR(SUMIF('Exam (LECTURE ONLY)'!O$20:X$20, "CLO6", 'Exam (LECTURE ONLY)'!O256:X256) / 'Exam (LECTURE ONLY)'!AM$11), "", SUMIF('Exam (LECTURE ONLY)'!O$20:X$20, "CLO6", 'Exam (LECTURE ONLY)'!O256:X256) / 'Exam (LECTURE ONLY)'!AM$11),
IF(AND('PRINTABLE (per grading)'!H$16="EXAM", 'PRINTABLE (per grading)'!B$13="Final"), IF(ISERROR(SUMIF('Exam (LECTURE ONLY)'!Z$20:AI$20, "CLO6", 'Exam (LECTURE ONLY)'!Z256:AI256) / 'Exam (LECTURE ONLY)'!AN$11), "", SUMIF('Exam (LECTURE ONLY)'!Z$20:AI$20, "CLO6", 'Exam (LECTURE ONLY)'!Z256:AI256) / 'Exam (LECTURE ONLY)'!AN$11),
IF(AND('PRINTABLE (per grading)'!H$16="OUTPUT", 'PRINTABLE (per grading)'!B$13="Prelim"), IF(ISERROR(SUMIF(OUTPUT!C$20:M$20, "CLO6", OUTPUT!C256:M256) / OUTPUT!AL$11), "", SUMIF(OUTPUT!C$20:M$20, "CLO6", OUTPUT!C256:M256) / OUTPUT!AL$11),
IF(AND('PRINTABLE (per grading)'!H$16="OUTPUT", 'PRINTABLE (per grading)'!B$13="Midterm"), IF(ISERROR(SUMIF(OUTPUT!O$20:Y$20, "CLO6", OUTPUT!O256:Y256) / OUTPUT!AM$11), "", SUMIF(OUTPUT!O$20:Y$20, "CLO6", OUTPUT!O256:Y256) / OUTPUT!AM$11),
IF(AND('PRINTABLE (per grading)'!H$16="OUTPUT", 'PRINTABLE (per grading)'!B$13="Final"), IF(ISERROR(SUMIF(OUTPUT!AA$20:AI$20, "CLO6", OUTPUT!AA256:AI256) / OUTPUT!AN$11), "", SUMIF(OUTPUT!AA$20:AI$20, "CLO6", OUTPUT!AA256:AI256) / OUTPUT!AN$11),
"")))))),"")</f>
        <v/>
      </c>
      <c r="AO254" s="232" t="str">
        <f t="shared" si="143"/>
        <v/>
      </c>
      <c r="AP254" s="233" t="str">
        <f t="shared" si="144"/>
        <v/>
      </c>
      <c r="AQ254" s="25" t="str">
        <f>IF(B254 &lt;&gt; "", IFERROR(IF(C$16 = "PRELIM", SUMIF('Database (LECTURE-RES-PRAC)'!D$14:AG$14, "CLO7", 'Database (LECTURE-RES-PRAC)'!D251:AG251) / 'Grade computation'!F$10, IF(C$16 = "MIDTERM", SUMIF('Database (LECTURE-RES-PRAC)'!AJ$14:BM$14, "CLO7", 'Database (LECTURE-RES-PRAC)'!AJ251:BM251) / 'Grade computation'!G$10, IF(C$16 = "FINAL", SUMIF('Database (LECTURE-RES-PRAC)'!BP$14:CS$14, "CLO7", 'Database (LECTURE-RES-PRAC)'!BP251:CS251) / 'Grade computation'!H$10,""))),""),"")</f>
        <v/>
      </c>
      <c r="AR254" s="232" t="str">
        <f t="shared" si="145"/>
        <v/>
      </c>
      <c r="AS254" s="25" t="str">
        <f>IF(B254 &lt;&gt; "",IF(AND('PRINTABLE (per grading)'!H$16="EXAM", 'PRINTABLE (per grading)'!B$13="Prelim"), IF(ISERROR(SUMIF('Exam (LECTURE ONLY)'!D$20:M$20, "CLO7", 'Exam (LECTURE ONLY)'!D256:M256) / 'Exam (LECTURE ONLY)'!AL$12), "", SUMIF('Exam (LECTURE ONLY)'!D$20:M$20, "CLO7", 'Exam (LECTURE ONLY)'!D256:M256) /'Exam (LECTURE ONLY)'!AL$12),
IF(AND('PRINTABLE (per grading)'!H$16="EXAM", 'PRINTABLE (per grading)'!B$13="Midterm"), IF(ISERROR(SUMIF('Exam (LECTURE ONLY)'!O$20:X$20, "CLO7", 'Exam (LECTURE ONLY)'!O256:X256) / 'Exam (LECTURE ONLY)'!AM$12), "", SUMIF('Exam (LECTURE ONLY)'!O$20:X$20, "CLO7", 'Exam (LECTURE ONLY)'!O256:X256) / 'Exam (LECTURE ONLY)'!AM$12),
IF(AND('PRINTABLE (per grading)'!H$16="EXAM", 'PRINTABLE (per grading)'!B$13="Final"), IF(ISERROR(SUMIF('Exam (LECTURE ONLY)'!Z$20:AI$20, "CLO7", 'Exam (LECTURE ONLY)'!Z256:AI256) / 'Exam (LECTURE ONLY)'!AN$12), "", SUMIF('Exam (LECTURE ONLY)'!Z$20:AI$20, "CLO7", 'Exam (LECTURE ONLY)'!Z256:AI256) / 'Exam (LECTURE ONLY)'!AN$12),
IF(AND('PRINTABLE (per grading)'!H$16="OUTPUT", 'PRINTABLE (per grading)'!B$13="Prelim"), IF(ISERROR(SUMIF(OUTPUT!C$20:M$20, "CLO7", OUTPUT!C256:M256) / OUTPUT!AL$12), "", SUMIF(OUTPUT!C$20:M$20, "CLO7", OUTPUT!C256:M256) / OUTPUT!AL$12),
IF(AND('PRINTABLE (per grading)'!H$16="OUTPUT", 'PRINTABLE (per grading)'!B$13="Midterm"), IF(ISERROR(SUMIF(OUTPUT!O$20:Y$20, "CLO7", OUTPUT!O256:Y256) / OUTPUT!AM$12), "", SUMIF(OUTPUT!O$20:Y$20, "CLO7", OUTPUT!O256:Y256) / OUTPUT!AM$12),
IF(AND('PRINTABLE (per grading)'!H$16="OUTPUT", 'PRINTABLE (per grading)'!B$13="Final"), IF(ISERROR(SUMIF(OUTPUT!AA$20:AI$20, "CLO7", OUTPUT!AA256:AI256) / OUTPUT!AN$12), "", SUMIF(OUTPUT!AA$20:AI$20, "CLO7", OUTPUT!AA256:AI256) / OUTPUT!AN$12),
"")))))),"")</f>
        <v/>
      </c>
      <c r="AT254" s="232" t="str">
        <f t="shared" si="146"/>
        <v/>
      </c>
      <c r="AU254" s="233" t="str">
        <f t="shared" si="147"/>
        <v/>
      </c>
      <c r="AV254" s="25" t="str">
        <f>IF(B254 &lt;&gt; "", IFERROR(IF(C$16 = "PRELIM", SUMIF('Database (LECTURE-RES-PRAC)'!D$14:AG$14, "CLO8", 'Database (LECTURE-RES-PRAC)'!D251:AG251) / 'Grade computation'!F$11, IF(C$16 = "MIDTERM", SUMIF('Database (LECTURE-RES-PRAC)'!AJ$14:BM$14, "CLO8", 'Database (LECTURE-RES-PRAC)'!AJ251:BM251) / 'Grade computation'!G$11, IF(C$16 = "FINAL", SUMIF('Database (LECTURE-RES-PRAC)'!BP$14:CS$14, "CLO8", 'Database (LECTURE-RES-PRAC)'!BP251:CS251) / 'Grade computation'!H$11,""))),""),"")</f>
        <v/>
      </c>
      <c r="AW254" s="232" t="str">
        <f t="shared" si="148"/>
        <v/>
      </c>
      <c r="AX254" s="25" t="str">
        <f>IF(B254 &lt;&gt; "",IF(AND('PRINTABLE (per grading)'!H$16="EXAM", 'PRINTABLE (per grading)'!B$13="Prelim"), IF(ISERROR(SUMIF('Exam (LECTURE ONLY)'!D$20:M$20, "CLO8", 'Exam (LECTURE ONLY)'!D256:M256) / 'Exam (LECTURE ONLY)'!AL$13), "", SUMIF('Exam (LECTURE ONLY)'!D$20:M$20, "CLO8", 'Exam (LECTURE ONLY)'!D256:M256) /'Exam (LECTURE ONLY)'!AL$13),
IF(AND('PRINTABLE (per grading)'!H$16="EXAM", 'PRINTABLE (per grading)'!B$13="Midterm"), IF(ISERROR(SUMIF('Exam (LECTURE ONLY)'!O$20:X$20, "CLO8", 'Exam (LECTURE ONLY)'!O256:X256) / 'Exam (LECTURE ONLY)'!AM$13), "", SUMIF('Exam (LECTURE ONLY)'!O$20:X$20, "CLO8", 'Exam (LECTURE ONLY)'!O256:X256) / 'Exam (LECTURE ONLY)'!AM$13),
IF(AND('PRINTABLE (per grading)'!H$16="EXAM", 'PRINTABLE (per grading)'!B$13="Final"), IF(ISERROR(SUMIF('Exam (LECTURE ONLY)'!Z$20:AI$20, "CLO8", 'Exam (LECTURE ONLY)'!Z256:AI256) / 'Exam (LECTURE ONLY)'!AN$13), "", SUMIF('Exam (LECTURE ONLY)'!Z$20:AI$20, "CLO8", 'Exam (LECTURE ONLY)'!Z256:AI256) / 'Exam (LECTURE ONLY)'!AN$13),
IF(AND('PRINTABLE (per grading)'!H$16="OUTPUT", 'PRINTABLE (per grading)'!B$13="Prelim"), IF(ISERROR(SUMIF(OUTPUT!C$20:M$20, "CLO8", OUTPUT!C256:M256) / OUTPUT!AL$13), "", SUMIF(OUTPUT!C$20:M$20, "CLO8", OUTPUT!C256:M256) / OUTPUT!AL$13),
IF(AND('PRINTABLE (per grading)'!H$16="OUTPUT", 'PRINTABLE (per grading)'!B$13="Midterm"), IF(ISERROR(SUMIF(OUTPUT!O$20:Y$20, "CLO8", OUTPUT!O256:Y256) / OUTPUT!AM$13), "", SUMIF(OUTPUT!O$20:Y$20, "CLO8", OUTPUT!O256:Y256) / OUTPUT!AM$13),
IF(AND('PRINTABLE (per grading)'!H$16="OUTPUT", 'PRINTABLE (per grading)'!B$13="Final"), IF(ISERROR(SUMIF(OUTPUT!AA$20:AI$20, "CLO8", OUTPUT!AA256:AI256) / OUTPUT!AN$13), "", SUMIF(OUTPUT!AA$20:AI$20, "CLO8", OUTPUT!AA256:AI256) / OUTPUT!AN$13),
"")))))),"")</f>
        <v/>
      </c>
      <c r="AY254" s="232" t="str">
        <f t="shared" si="149"/>
        <v/>
      </c>
      <c r="AZ254" s="233" t="str">
        <f t="shared" si="150"/>
        <v/>
      </c>
      <c r="BA254" s="25" t="str">
        <f>IF(B254 &lt;&gt; "", IFERROR(IF(C$16 = "PRELIM", SUMIF('Database (LECTURE-RES-PRAC)'!D$14:AG$14, "CLO9", 'Database (LECTURE-RES-PRAC)'!D251:AG251) / 'Grade computation'!F$12, IF(C$16 = "MIDTERM", SUMIF('Database (LECTURE-RES-PRAC)'!AJ$14:BM$14, "CLO9", 'Database (LECTURE-RES-PRAC)'!AJ251:BM251) / 'Grade computation'!G$12, IF(C$16 = "FINAL", SUMIF('Database (LECTURE-RES-PRAC)'!BP$14:CS$14, "CLO9", 'Database (LECTURE-RES-PRAC)'!BP251:CS251) / 'Grade computation'!H$12,""))),""),"")</f>
        <v/>
      </c>
      <c r="BB254" s="232" t="str">
        <f t="shared" si="151"/>
        <v/>
      </c>
      <c r="BC254" s="25" t="str">
        <f>IF(B254 &lt;&gt; "",IF(AND('PRINTABLE (per grading)'!H$16="EXAM", 'PRINTABLE (per grading)'!B$13="Prelim"), IF(ISERROR(SUMIF('Exam (LECTURE ONLY)'!D$20:M$20, "CLO9", 'Exam (LECTURE ONLY)'!D256:M256) / 'Exam (LECTURE ONLY)'!AL$14), "", SUMIF('Exam (LECTURE ONLY)'!D$20:M$20, "CLO9", 'Exam (LECTURE ONLY)'!D256:M256) /'Exam (LECTURE ONLY)'!AL$14),
IF(AND('PRINTABLE (per grading)'!H$16="EXAM", 'PRINTABLE (per grading)'!B$13="Midterm"), IF(ISERROR(SUMIF('Exam (LECTURE ONLY)'!O$20:X$20, "CLO9", 'Exam (LECTURE ONLY)'!O256:X256) / 'Exam (LECTURE ONLY)'!AM$14), "", SUMIF('Exam (LECTURE ONLY)'!O$20:X$20, "CLO9", 'Exam (LECTURE ONLY)'!O256:X256) / 'Exam (LECTURE ONLY)'!AM$14),
IF(AND('PRINTABLE (per grading)'!H$16="EXAM", 'PRINTABLE (per grading)'!B$13="Final"), IF(ISERROR(SUMIF('Exam (LECTURE ONLY)'!Z$20:AI$20, "CLO9", 'Exam (LECTURE ONLY)'!Z256:AI256) / 'Exam (LECTURE ONLY)'!AN$14), "", SUMIF('Exam (LECTURE ONLY)'!Z$20:AI$20, "CLO9", 'Exam (LECTURE ONLY)'!Z256:AI256) / 'Exam (LECTURE ONLY)'!AN$14),
IF(AND('PRINTABLE (per grading)'!H$16="OUTPUT", 'PRINTABLE (per grading)'!B$13="Prelim"), IF(ISERROR(SUMIF(OUTPUT!C$20:M$20, "CLO9", OUTPUT!C256:M256) / OUTPUT!AL$14), "", SUMIF(OUTPUT!C$20:M$20, "CLO9", OUTPUT!C256:M256) / OUTPUT!AL$14),
IF(AND('PRINTABLE (per grading)'!H$16="OUTPUT", 'PRINTABLE (per grading)'!B$13="Midterm"), IF(ISERROR(SUMIF(OUTPUT!O$20:Y$20, "CLO9", OUTPUT!O256:Y256) / OUTPUT!AM$14), "", SUMIF(OUTPUT!O$20:Y$20, "CLO9", OUTPUT!O256:Y256) / OUTPUT!AM$14),
IF(AND('PRINTABLE (per grading)'!H$16="OUTPUT", 'PRINTABLE (per grading)'!B$13="Final"), IF(ISERROR(SUMIF(OUTPUT!AA$20:AI$20, "CLO9", OUTPUT!AA256:AI256) / OUTPUT!AN$14), "", SUMIF(OUTPUT!AA$20:AI$20, "CLO9", OUTPUT!AA256:AI256) / OUTPUT!AN$14),
"")))))),"")</f>
        <v/>
      </c>
      <c r="BD254" s="232" t="str">
        <f t="shared" si="152"/>
        <v/>
      </c>
      <c r="BE254" s="233" t="str">
        <f t="shared" si="153"/>
        <v/>
      </c>
      <c r="BF254" s="25" t="str">
        <f>IF(B254 &lt;&gt; "", IFERROR(IF(C$16 = "PRELIM", SUMIF('Database (LECTURE-RES-PRAC)'!D$14:AG$14, "CLO10", 'Database (LECTURE-RES-PRAC)'!D251:AG251) / 'Grade computation'!F$13, IF(C$16 = "MIDTERM", SUMIF('Database (LECTURE-RES-PRAC)'!AJ$14:BM$14, "CLO10", 'Database (LECTURE-RES-PRAC)'!AJ251:BM251) / 'Grade computation'!G$13, IF(C$16 = "FINAL", SUMIF('Database (LECTURE-RES-PRAC)'!BP$14:CS$14, "CLO10", 'Database (LECTURE-RES-PRAC)'!BP251:CS251) / 'Grade computation'!H$13,""))),""),"")</f>
        <v/>
      </c>
      <c r="BG254" s="232" t="str">
        <f t="shared" si="154"/>
        <v/>
      </c>
      <c r="BH254" s="25" t="str">
        <f>IF(B254 &lt;&gt; "",IF(AND('PRINTABLE (per grading)'!H$16="EXAM", 'PRINTABLE (per grading)'!B$13="Prelim"), IF(ISERROR(SUMIF('Exam (LECTURE ONLY)'!D$20:M$20, "CLO10", 'Exam (LECTURE ONLY)'!D256:M256) / 'Exam (LECTURE ONLY)'!AL$15), "", SUMIF('Exam (LECTURE ONLY)'!D$20:M$20, "CLO10", 'Exam (LECTURE ONLY)'!D256:M256) /'Exam (LECTURE ONLY)'!AL$15),
IF(AND('PRINTABLE (per grading)'!H$16="EXAM", 'PRINTABLE (per grading)'!B$13="Midterm"), IF(ISERROR(SUMIF('Exam (LECTURE ONLY)'!O$20:X$20, "CLO10", 'Exam (LECTURE ONLY)'!O256:X256) / 'Exam (LECTURE ONLY)'!AM$15), "", SUMIF('Exam (LECTURE ONLY)'!O$20:X$20, "CLO10", 'Exam (LECTURE ONLY)'!O256:X256) / 'Exam (LECTURE ONLY)'!AM$15),
IF(AND('PRINTABLE (per grading)'!H$16="EXAM", 'PRINTABLE (per grading)'!B$13="Final"), IF(ISERROR(SUMIF('Exam (LECTURE ONLY)'!Z$20:AI$20, "CLO10", 'Exam (LECTURE ONLY)'!Z256:AI256) / 'Exam (LECTURE ONLY)'!AN$15), "", SUMIF('Exam (LECTURE ONLY)'!Z$20:AI$20, "CLO10", 'Exam (LECTURE ONLY)'!Z256:AI256) / 'Exam (LECTURE ONLY)'!AN$15),
IF(AND('PRINTABLE (per grading)'!H$16="OUTPUT", 'PRINTABLE (per grading)'!B$13="Prelim"), IF(ISERROR(SUMIF(OUTPUT!C$20:M$20, "CLO10", OUTPUT!C256:M256) / OUTPUT!AL$15), "", SUMIF(OUTPUT!C$20:M$20, "CLO10", OUTPUT!C256:M256) / OUTPUT!AL$15),
IF(AND('PRINTABLE (per grading)'!H$16="OUTPUT", 'PRINTABLE (per grading)'!B$13="Midterm"), IF(ISERROR(SUMIF(OUTPUT!O$20:Y$20, "CLO10", OUTPUT!O256:Y256) / OUTPUT!AM$15), "", SUMIF(OUTPUT!O$20:Y$20, "CLO10", OUTPUT!O256:Y256) / OUTPUT!AM$15),
IF(AND('PRINTABLE (per grading)'!H$16="OUTPUT", 'PRINTABLE (per grading)'!B$13="Final"), IF(ISERROR(SUMIF(OUTPUT!AA$20:AI$20, "CLO10", OUTPUT!AA256:AI256) / OUTPUT!AN$15), "", SUMIF(OUTPUT!AA$20:AI$20, "CLO10", OUTPUT!AA256:AI256) / OUTPUT!AN$15),
"")))))),"")</f>
        <v/>
      </c>
      <c r="BI254" s="232" t="str">
        <f t="shared" si="155"/>
        <v/>
      </c>
      <c r="BJ254" s="233" t="str">
        <f t="shared" si="156"/>
        <v/>
      </c>
      <c r="BK254" s="2"/>
    </row>
    <row r="255" spans="1:63" ht="20.100000000000001" customHeight="1">
      <c r="A255" s="118" t="str">
        <f>IF(ISBLANK('Database (LECTURE-RES-PRAC)'!A252),"",'Database (LECTURE-RES-PRAC)'!A252)</f>
        <v/>
      </c>
      <c r="B255" s="119" t="str">
        <f>IF(ISBLANK('Database (LECTURE-RES-PRAC)'!B252),"",'Database (LECTURE-RES-PRAC)'!B252)</f>
        <v/>
      </c>
      <c r="C255" s="134" t="str">
        <f>IF(B255&lt;&gt;"",IF(C$16="PRELIM",'Grade computation'!C255, IF(C$16="MIDTERM",'Grade computation'!K255, IF(C$16="FINAL",'Grade computation'!S255,""))),"")</f>
        <v/>
      </c>
      <c r="D255" s="135" t="str">
        <f t="shared" si="1"/>
        <v/>
      </c>
      <c r="E255" s="134" t="str">
        <f>IF(B255&lt;&gt;"", IF(C$16="PRELIM",'Grade computation'!E255, IF(C$16="MIDTERM",'Grade computation'!M255, IF(C$16="FINAL",'Grade computation'!U255,""))),"")</f>
        <v/>
      </c>
      <c r="F255" s="136" t="str">
        <f t="shared" si="2"/>
        <v/>
      </c>
      <c r="G255" s="137" t="str">
        <f t="shared" si="3"/>
        <v/>
      </c>
      <c r="H255" s="207" t="str">
        <f>IF(B255&lt;&gt;"",IF(C$16="PRELIM", 'Grade computation'!H255, IF(C$16="MIDTERM", 'Grade computation'!P255, IF(C$16="FINAL",'Grade computation'!X255, ""))),"")</f>
        <v/>
      </c>
      <c r="I255" s="137" t="str">
        <f t="shared" si="4"/>
        <v/>
      </c>
      <c r="J255" s="139" t="str">
        <f t="shared" si="5"/>
        <v/>
      </c>
      <c r="K255" s="377" t="str">
        <f t="shared" si="6"/>
        <v/>
      </c>
      <c r="L255" s="434"/>
      <c r="M255" s="25" t="str">
        <f>IF(B255 &lt;&gt; "", IFERROR(IF(C$16 = "PRELIM", SUMIF('Database (LECTURE-RES-PRAC)'!D$14:AG$14, "CLO1", 'Database (LECTURE-RES-PRAC)'!D252:AG252) / 'Grade computation'!F$4, IF(C$16 = "MIDTERM", SUMIF('Database (LECTURE-RES-PRAC)'!AJ$14:BM$14, "CLO1", 'Database (LECTURE-RES-PRAC)'!AJ252:BM252) / 'Grade computation'!G$4, IF(C$16 = "FINAL", SUMIF('Database (LECTURE-RES-PRAC)'!BP$14:CS$14, "CLO1", 'Database (LECTURE-RES-PRAC)'!BP252:CS252) / 'Grade computation'!H$4,""))),""),"")</f>
        <v/>
      </c>
      <c r="N255" s="232" t="str">
        <f t="shared" si="127"/>
        <v/>
      </c>
      <c r="O255" s="25" t="str">
        <f>IF(B255 &lt;&gt; "",IF(AND('PRINTABLE (per grading)'!H$16="EXAM", 'PRINTABLE (per grading)'!B$13="Prelim"), IF(ISERROR(SUMIF('Exam (LECTURE ONLY)'!D$20:M$20, "CLO1", 'Exam (LECTURE ONLY)'!D257:M257) / 'Exam (LECTURE ONLY)'!AL$6), "", SUMIF('Exam (LECTURE ONLY)'!D$20:M$20, "CLO1", 'Exam (LECTURE ONLY)'!D257:M257) /'Exam (LECTURE ONLY)'!AL$6),
IF(AND('PRINTABLE (per grading)'!H$16="EXAM", 'PRINTABLE (per grading)'!B$13="Midterm"), IF(ISERROR(SUMIF('Exam (LECTURE ONLY)'!O$20:X$20, "CLO1", 'Exam (LECTURE ONLY)'!O257:X257) / 'Exam (LECTURE ONLY)'!AM$6), "", SUMIF('Exam (LECTURE ONLY)'!O$20:X$20, "CLO1", 'Exam (LECTURE ONLY)'!O257:X257) / 'Exam (LECTURE ONLY)'!AM$6),
IF(AND('PRINTABLE (per grading)'!H$16="EXAM", 'PRINTABLE (per grading)'!B$13="Final"), IF(ISERROR(SUMIF('Exam (LECTURE ONLY)'!Z$20:AI$20, "CLO1", 'Exam (LECTURE ONLY)'!Z257:AI257) / 'Exam (LECTURE ONLY)'!AN$6), "", SUMIF('Exam (LECTURE ONLY)'!Z$20:AI$20, "CLO1", 'Exam (LECTURE ONLY)'!Z257:AI257) / 'Exam (LECTURE ONLY)'!AN$6),
IF(AND('PRINTABLE (per grading)'!H$16="OUTPUT", 'PRINTABLE (per grading)'!B$13="Prelim"), IF(ISERROR(SUMIF(OUTPUT!C$20:M$20, "CLO1", OUTPUT!C257:M257) / OUTPUT!AL$6), "", SUMIF(OUTPUT!C$20:M$20, "CLO1", OUTPUT!C257:M257) / OUTPUT!AL$6),
IF(AND('PRINTABLE (per grading)'!H$16="OUTPUT", 'PRINTABLE (per grading)'!B$13="Midterm"), IF(ISERROR(SUMIF(OUTPUT!O$20:Y$20, "CLO1", OUTPUT!O257:Y257) / OUTPUT!AM$6), "", SUMIF(OUTPUT!O$20:Y$20, "CLO1", OUTPUT!O257:Y257) / OUTPUT!AM$6),
IF(AND('PRINTABLE (per grading)'!H$16="OUTPUT", 'PRINTABLE (per grading)'!B$13="Final"), IF(ISERROR(SUMIF(OUTPUT!AA$20:AI$20, "CLO1", OUTPUT!AA257:AI257) / OUTPUT!AN$6), "", SUMIF(OUTPUT!AA$20:AI$20, "CLO1", OUTPUT!AA257:AI257) / OUTPUT!AN$6),
"")))))),"")</f>
        <v/>
      </c>
      <c r="P255" s="232" t="str">
        <f t="shared" si="128"/>
        <v/>
      </c>
      <c r="Q255" s="233" t="str">
        <f t="shared" si="129"/>
        <v/>
      </c>
      <c r="R255" s="25" t="str">
        <f>IF(B255 &lt;&gt; "", IFERROR(IF(C$16 = "PRELIM", SUMIF('Database (LECTURE-RES-PRAC)'!D$14:AG$14, "CLO2", 'Database (LECTURE-RES-PRAC)'!D252:AG252) / 'Grade computation'!F$5, IF(C$16 = "MIDTERM", SUMIF('Database (LECTURE-RES-PRAC)'!AJ$14:BM$14, "CLO2", 'Database (LECTURE-RES-PRAC)'!AJ252:BM252) / 'Grade computation'!G$5, IF(C$16 = "FINAL", SUMIF('Database (LECTURE-RES-PRAC)'!BP$14:CS$14, "CLO2", 'Database (LECTURE-RES-PRAC)'!BP252:CS252) / 'Grade computation'!H$5,""))),""),"")</f>
        <v/>
      </c>
      <c r="S255" s="232" t="str">
        <f t="shared" si="130"/>
        <v/>
      </c>
      <c r="T255" s="25" t="str">
        <f>IF(B255 &lt;&gt; "",IF(AND('PRINTABLE (per grading)'!H$16="EXAM", 'PRINTABLE (per grading)'!B$13="Prelim"), IF(ISERROR(SUMIF('Exam (LECTURE ONLY)'!D$20:M$20, "CLO2", 'Exam (LECTURE ONLY)'!D257:M257) / 'Exam (LECTURE ONLY)'!AL$7), "", SUMIF('Exam (LECTURE ONLY)'!D$20:M$20, "CLO2", 'Exam (LECTURE ONLY)'!D257:M257) /'Exam (LECTURE ONLY)'!AL$7),
IF(AND('PRINTABLE (per grading)'!H$16="EXAM", 'PRINTABLE (per grading)'!B$13="Midterm"), IF(ISERROR(SUMIF('Exam (LECTURE ONLY)'!O$20:X$20, "CLO2", 'Exam (LECTURE ONLY)'!O257:X257) / 'Exam (LECTURE ONLY)'!AM$7), "", SUMIF('Exam (LECTURE ONLY)'!O$20:X$20, "CLO2", 'Exam (LECTURE ONLY)'!O257:X257) / 'Exam (LECTURE ONLY)'!AM$7),
IF(AND('PRINTABLE (per grading)'!H$16="EXAM", 'PRINTABLE (per grading)'!B$13="Final"), IF(ISERROR(SUMIF('Exam (LECTURE ONLY)'!Z$20:AI$20, "CLO2", 'Exam (LECTURE ONLY)'!Z257:AI257) / 'Exam (LECTURE ONLY)'!AN$7), "", SUMIF('Exam (LECTURE ONLY)'!Z$20:AI$20, "CLO2", 'Exam (LECTURE ONLY)'!Z257:AI257) / 'Exam (LECTURE ONLY)'!AN$7),
IF(AND('PRINTABLE (per grading)'!H$16="OUTPUT", 'PRINTABLE (per grading)'!B$13="Prelim"), IF(ISERROR(SUMIF(OUTPUT!C$20:M$20, "CLO2", OUTPUT!C257:M257) / OUTPUT!AL$7), "", SUMIF(OUTPUT!C$20:M$20, "CLO2", OUTPUT!C257:M257) / OUTPUT!AL$7),
IF(AND('PRINTABLE (per grading)'!H$16="OUTPUT", 'PRINTABLE (per grading)'!B$13="Midterm"), IF(ISERROR(SUMIF(OUTPUT!O$20:Y$20, "CLO2", OUTPUT!O257:Y257) / OUTPUT!AM$7), "", SUMIF(OUTPUT!O$20:Y$20, "CLO2", OUTPUT!O257:Y257) / OUTPUT!AM$7),
IF(AND('PRINTABLE (per grading)'!H$16="OUTPUT", 'PRINTABLE (per grading)'!B$13="Final"), IF(ISERROR(SUMIF(OUTPUT!AA$20:AI$20, "CLO2", OUTPUT!AA257:AI257) / OUTPUT!AN$7), "", SUMIF(OUTPUT!AA$20:AI$20, "CLO2", OUTPUT!AA257:AI257) / OUTPUT!AN$7),
"")))))),"")</f>
        <v/>
      </c>
      <c r="U255" s="232" t="str">
        <f t="shared" si="131"/>
        <v/>
      </c>
      <c r="V255" s="233" t="str">
        <f t="shared" si="132"/>
        <v/>
      </c>
      <c r="W255" s="25" t="str">
        <f>IF(B255 &lt;&gt; "", IFERROR(IF(C$16 = "PRELIM", SUMIF('Database (LECTURE-RES-PRAC)'!D$14:AG$14, "CLO3", 'Database (LECTURE-RES-PRAC)'!D252:AG252) / 'Grade computation'!F$6, IF(C$16 = "MIDTERM", SUMIF('Database (LECTURE-RES-PRAC)'!AJ$14:BM$14, "CLO3", 'Database (LECTURE-RES-PRAC)'!AJ252:BM252) / 'Grade computation'!G$6, IF(C$16 = "FINAL", SUMIF('Database (LECTURE-RES-PRAC)'!BP$14:CS$14, "CLO3", 'Database (LECTURE-RES-PRAC)'!BP252:CS252) / 'Grade computation'!H$6,""))),""),"")</f>
        <v/>
      </c>
      <c r="X255" s="232" t="str">
        <f t="shared" si="133"/>
        <v/>
      </c>
      <c r="Y255" s="25" t="str">
        <f>IF(B255 &lt;&gt; "",IF(AND('PRINTABLE (per grading)'!H$16="EXAM", 'PRINTABLE (per grading)'!B$13="Prelim"), IF(ISERROR(SUMIF('Exam (LECTURE ONLY)'!D$20:M$20, "CLO3", 'Exam (LECTURE ONLY)'!D257:M257) / 'Exam (LECTURE ONLY)'!AL$8), "", SUMIF('Exam (LECTURE ONLY)'!D$20:M$20, "CLO3", 'Exam (LECTURE ONLY)'!D257:M257) /'Exam (LECTURE ONLY)'!AL$8),
IF(AND('PRINTABLE (per grading)'!H$16="EXAM", 'PRINTABLE (per grading)'!B$13="Midterm"), IF(ISERROR(SUMIF('Exam (LECTURE ONLY)'!O$20:X$20, "CLO3", 'Exam (LECTURE ONLY)'!O257:X257) / 'Exam (LECTURE ONLY)'!AM$8), "", SUMIF('Exam (LECTURE ONLY)'!O$20:X$20, "CLO3", 'Exam (LECTURE ONLY)'!O257:X257) / 'Exam (LECTURE ONLY)'!AM$8),
IF(AND('PRINTABLE (per grading)'!H$16="EXAM", 'PRINTABLE (per grading)'!B$13="Final"), IF(ISERROR(SUMIF('Exam (LECTURE ONLY)'!Z$20:AI$20, "CLO3", 'Exam (LECTURE ONLY)'!Z257:AI257) / 'Exam (LECTURE ONLY)'!AN$8), "", SUMIF('Exam (LECTURE ONLY)'!Z$20:AI$20, "CLO3", 'Exam (LECTURE ONLY)'!Z257:AI257) / 'Exam (LECTURE ONLY)'!AN$8),
IF(AND('PRINTABLE (per grading)'!H$16="OUTPUT", 'PRINTABLE (per grading)'!B$13="Prelim"), IF(ISERROR(SUMIF(OUTPUT!C$20:M$20, "CLO3", OUTPUT!C257:M257) / OUTPUT!AL$8), "", SUMIF(OUTPUT!C$20:M$20, "CLO3", OUTPUT!C257:M257) / OUTPUT!AL$8),
IF(AND('PRINTABLE (per grading)'!H$16="OUTPUT", 'PRINTABLE (per grading)'!B$13="Midterm"), IF(ISERROR(SUMIF(OUTPUT!O$20:Y$20, "CLO3", OUTPUT!O257:Y257) / OUTPUT!AM$8), "", SUMIF(OUTPUT!O$20:Y$20, "CLO3", OUTPUT!O257:Y257) / OUTPUT!AM$8),
IF(AND('PRINTABLE (per grading)'!H$16="OUTPUT", 'PRINTABLE (per grading)'!B$13="Final"), IF(ISERROR(SUMIF(OUTPUT!AA$20:AI$20, "CLO3", OUTPUT!AA257:AI257) / OUTPUT!AN$8), "", SUMIF(OUTPUT!AA$20:AI$20, "CLO3", OUTPUT!AA257:AI257) / OUTPUT!AN$8),
"" )))))),"")</f>
        <v/>
      </c>
      <c r="Z255" s="232" t="str">
        <f t="shared" si="134"/>
        <v/>
      </c>
      <c r="AA255" s="233" t="str">
        <f t="shared" si="135"/>
        <v/>
      </c>
      <c r="AB255" s="25" t="str">
        <f>IF(B255 &lt;&gt; "", IFERROR(IF(C$16 = "PRELIM", SUMIF('Database (LECTURE-RES-PRAC)'!D$14:AG$14, "CLO4", 'Database (LECTURE-RES-PRAC)'!D252:AG252) / 'Grade computation'!F$7, IF(C$16 = "MIDTERM", SUMIF('Database (LECTURE-RES-PRAC)'!AJ$14:BM$14, "CLO4", 'Database (LECTURE-RES-PRAC)'!AJ252:BM252) / 'Grade computation'!G$7, IF(C$16 = "FINAL", SUMIF('Database (LECTURE-RES-PRAC)'!BP$14:CS$14, "CLO4", 'Database (LECTURE-RES-PRAC)'!BP252:CS252) / 'Grade computation'!H$7,""))),""),"")</f>
        <v/>
      </c>
      <c r="AC255" s="232" t="str">
        <f t="shared" si="136"/>
        <v/>
      </c>
      <c r="AD255" s="25" t="str">
        <f>IF(B255 &lt;&gt; "",IF(AND('PRINTABLE (per grading)'!H$16="EXAM", 'PRINTABLE (per grading)'!B$13="Prelim"), IF(ISERROR(SUMIF('Exam (LECTURE ONLY)'!D$20:M$20, "CLO4", 'Exam (LECTURE ONLY)'!D257:M257) / 'Exam (LECTURE ONLY)'!AL$9), "", SUMIF('Exam (LECTURE ONLY)'!D$20:M$20, "CLO4", 'Exam (LECTURE ONLY)'!D257:M257) /'Exam (LECTURE ONLY)'!AL$9),
IF(AND('PRINTABLE (per grading)'!H$16="EXAM", 'PRINTABLE (per grading)'!B$13="Midterm"), IF(ISERROR(SUMIF('Exam (LECTURE ONLY)'!O$20:X$20, "CLO4", 'Exam (LECTURE ONLY)'!O257:X257) / 'Exam (LECTURE ONLY)'!AM$9), "", SUMIF('Exam (LECTURE ONLY)'!O$20:X$20, "CLO4", 'Exam (LECTURE ONLY)'!O257:X257) / 'Exam (LECTURE ONLY)'!AM$9),
IF(AND('PRINTABLE (per grading)'!H$16="EXAM", 'PRINTABLE (per grading)'!B$13="Final"), IF(ISERROR(SUMIF('Exam (LECTURE ONLY)'!Z$20:AI$20, "CLO4", 'Exam (LECTURE ONLY)'!Z257:AI257) / 'Exam (LECTURE ONLY)'!AN$9), "", SUMIF('Exam (LECTURE ONLY)'!Z$20:AI$20, "CLO4", 'Exam (LECTURE ONLY)'!Z257:AI257) / 'Exam (LECTURE ONLY)'!AN$9),
IF(AND('PRINTABLE (per grading)'!H$16="OUTPUT", 'PRINTABLE (per grading)'!B$13="Prelim"), IF(ISERROR(SUMIF(OUTPUT!C$20:M$20, "CLO4", OUTPUT!C257:M257) / OUTPUT!AL$9), "", SUMIF(OUTPUT!C$20:M$20, "CLO4", OUTPUT!C257:M257) / OUTPUT!AL$9),
IF(AND('PRINTABLE (per grading)'!H$16="OUTPUT", 'PRINTABLE (per grading)'!B$13="Midterm"), IF(ISERROR(SUMIF(OUTPUT!O$20:Y$20, "CLO4", OUTPUT!O257:Y257) / OUTPUT!AM$9), "", SUMIF(OUTPUT!O$20:Y$20, "CLO4", OUTPUT!O257:Y257) / OUTPUT!AM$9),
IF(AND('PRINTABLE (per grading)'!H$16="OUTPUT", 'PRINTABLE (per grading)'!B$13="Final"), IF(ISERROR(SUMIF(OUTPUT!AA$20:AI$20, "CLO4", OUTPUT!AA257:AI257) / OUTPUT!AN$9), "", SUMIF(OUTPUT!AA$20:AI$20, "CLO4", OUTPUT!AA257:AI257) / OUTPUT!AN$9),
"")))))),"")</f>
        <v/>
      </c>
      <c r="AE255" s="232" t="str">
        <f t="shared" si="137"/>
        <v/>
      </c>
      <c r="AF255" s="233" t="str">
        <f t="shared" si="138"/>
        <v/>
      </c>
      <c r="AG255" s="25" t="str">
        <f>IF(B255 &lt;&gt; "", IFERROR(IF(C$16 = "PRELIM", SUMIF('Database (LECTURE-RES-PRAC)'!D$14:AG$14, "CLO5", 'Database (LECTURE-RES-PRAC)'!D252:AG252) / 'Grade computation'!F$8, IF(C$16 = "MIDTERM", SUMIF('Database (LECTURE-RES-PRAC)'!AJ$14:BM$14, "CLO5", 'Database (LECTURE-RES-PRAC)'!AJ252:BM252) / 'Grade computation'!G$8, IF(C$16 = "FINAL", SUMIF('Database (LECTURE-RES-PRAC)'!BP$14:CS$14, "CLO5", 'Database (LECTURE-RES-PRAC)'!BP252:CS252) / 'Grade computation'!H$8,""))),""),"")</f>
        <v/>
      </c>
      <c r="AH255" s="232" t="str">
        <f t="shared" si="139"/>
        <v/>
      </c>
      <c r="AI255" s="25" t="str">
        <f>IF(B255 &lt;&gt; "",IF(AND('PRINTABLE (per grading)'!H$16="EXAM", 'PRINTABLE (per grading)'!B$13="Prelim"), IF(ISERROR(SUMIF('Exam (LECTURE ONLY)'!D$20:M$20, "CLO5", 'Exam (LECTURE ONLY)'!D257:M257) / 'Exam (LECTURE ONLY)'!AL$10), "", SUMIF('Exam (LECTURE ONLY)'!D$20:M$20, "CLO5", 'Exam (LECTURE ONLY)'!D257:M257) /'Exam (LECTURE ONLY)'!AL$10),
IF(AND('PRINTABLE (per grading)'!H$16="EXAM", 'PRINTABLE (per grading)'!B$13="Midterm"), IF(ISERROR(SUMIF('Exam (LECTURE ONLY)'!O$20:X$20, "CLO5", 'Exam (LECTURE ONLY)'!O257:X257) / 'Exam (LECTURE ONLY)'!AM$10), "", SUMIF('Exam (LECTURE ONLY)'!O$20:X$20, "CLO5", 'Exam (LECTURE ONLY)'!O257:X257) / 'Exam (LECTURE ONLY)'!AM$10),
IF(AND('PRINTABLE (per grading)'!H$16="EXAM", 'PRINTABLE (per grading)'!B$13="Final"), IF(ISERROR(SUMIF('Exam (LECTURE ONLY)'!Z$20:AI$20, "CLO5", 'Exam (LECTURE ONLY)'!Z257:AI257) / 'Exam (LECTURE ONLY)'!AN$10), "", SUMIF('Exam (LECTURE ONLY)'!Z$20:AI$20, "CLO5", 'Exam (LECTURE ONLY)'!Z257:AI257) / 'Exam (LECTURE ONLY)'!AN$10),
IF(AND('PRINTABLE (per grading)'!H$16="OUTPUT", 'PRINTABLE (per grading)'!B$13="Prelim"), IF(ISERROR(SUMIF(OUTPUT!C$20:M$20, "CLO5", OUTPUT!C257:M257) / OUTPUT!AL$10), "", SUMIF(OUTPUT!C$20:M$20, "CLO5", OUTPUT!C257:M257) / OUTPUT!AL$10),
IF(AND('PRINTABLE (per grading)'!H$16="OUTPUT", 'PRINTABLE (per grading)'!B$13="Midterm"), IF(ISERROR(SUMIF(OUTPUT!O$20:Y$20, "CLO5", OUTPUT!O257:Y257) / OUTPUT!AM$10), "", SUMIF(OUTPUT!O$20:Y$20, "CLO5", OUTPUT!O257:Y257) / OUTPUT!AM$10),
IF(AND('PRINTABLE (per grading)'!H$16="OUTPUT", 'PRINTABLE (per grading)'!B$13="Final"), IF(ISERROR(SUMIF(OUTPUT!AA$20:AI$20, "CLO5", OUTPUT!AA257:AI257) / OUTPUT!AN$10), "", SUMIF(OUTPUT!AA$20:AI$20, "CLO5", OUTPUT!AA257:AI257) / OUTPUT!AN$10),
"")))))),"")</f>
        <v/>
      </c>
      <c r="AJ255" s="232" t="str">
        <f t="shared" si="140"/>
        <v/>
      </c>
      <c r="AK255" s="233" t="str">
        <f t="shared" si="141"/>
        <v/>
      </c>
      <c r="AL255" s="25" t="str">
        <f>IF(B255 &lt;&gt; "", IFERROR(IF(C$16 = "PRELIM", SUMIF('Database (LECTURE-RES-PRAC)'!D$14:AG$14, "CLO6", 'Database (LECTURE-RES-PRAC)'!D252:AG252) / 'Grade computation'!F$9, IF(C$16 = "MIDTERM", SUMIF('Database (LECTURE-RES-PRAC)'!AJ$14:BM$14, "CLO6", 'Database (LECTURE-RES-PRAC)'!AJ252:BM252) / 'Grade computation'!G$9, IF(C$16 = "FINAL", SUMIF('Database (LECTURE-RES-PRAC)'!BP$14:CS$14, "CLO6", 'Database (LECTURE-RES-PRAC)'!BP252:CS252) / 'Grade computation'!H$9,""))),""),"")</f>
        <v/>
      </c>
      <c r="AM255" s="232" t="str">
        <f t="shared" si="142"/>
        <v/>
      </c>
      <c r="AN255" s="25" t="str">
        <f>IF(B255 &lt;&gt; "",IF(AND('PRINTABLE (per grading)'!H$16="EXAM", 'PRINTABLE (per grading)'!B$13="Prelim"), IF(ISERROR(SUMIF('Exam (LECTURE ONLY)'!D$20:M$20, "CLO6", 'Exam (LECTURE ONLY)'!D257:M257) / 'Exam (LECTURE ONLY)'!AL$11), "", SUMIF('Exam (LECTURE ONLY)'!D$20:M$20, "CLO6", 'Exam (LECTURE ONLY)'!D257:M257) /'Exam (LECTURE ONLY)'!AL$11),
IF(AND('PRINTABLE (per grading)'!H$16="EXAM", 'PRINTABLE (per grading)'!B$13="Midterm"), IF(ISERROR(SUMIF('Exam (LECTURE ONLY)'!O$20:X$20, "CLO6", 'Exam (LECTURE ONLY)'!O257:X257) / 'Exam (LECTURE ONLY)'!AM$11), "", SUMIF('Exam (LECTURE ONLY)'!O$20:X$20, "CLO6", 'Exam (LECTURE ONLY)'!O257:X257) / 'Exam (LECTURE ONLY)'!AM$11),
IF(AND('PRINTABLE (per grading)'!H$16="EXAM", 'PRINTABLE (per grading)'!B$13="Final"), IF(ISERROR(SUMIF('Exam (LECTURE ONLY)'!Z$20:AI$20, "CLO6", 'Exam (LECTURE ONLY)'!Z257:AI257) / 'Exam (LECTURE ONLY)'!AN$11), "", SUMIF('Exam (LECTURE ONLY)'!Z$20:AI$20, "CLO6", 'Exam (LECTURE ONLY)'!Z257:AI257) / 'Exam (LECTURE ONLY)'!AN$11),
IF(AND('PRINTABLE (per grading)'!H$16="OUTPUT", 'PRINTABLE (per grading)'!B$13="Prelim"), IF(ISERROR(SUMIF(OUTPUT!C$20:M$20, "CLO6", OUTPUT!C257:M257) / OUTPUT!AL$11), "", SUMIF(OUTPUT!C$20:M$20, "CLO6", OUTPUT!C257:M257) / OUTPUT!AL$11),
IF(AND('PRINTABLE (per grading)'!H$16="OUTPUT", 'PRINTABLE (per grading)'!B$13="Midterm"), IF(ISERROR(SUMIF(OUTPUT!O$20:Y$20, "CLO6", OUTPUT!O257:Y257) / OUTPUT!AM$11), "", SUMIF(OUTPUT!O$20:Y$20, "CLO6", OUTPUT!O257:Y257) / OUTPUT!AM$11),
IF(AND('PRINTABLE (per grading)'!H$16="OUTPUT", 'PRINTABLE (per grading)'!B$13="Final"), IF(ISERROR(SUMIF(OUTPUT!AA$20:AI$20, "CLO6", OUTPUT!AA257:AI257) / OUTPUT!AN$11), "", SUMIF(OUTPUT!AA$20:AI$20, "CLO6", OUTPUT!AA257:AI257) / OUTPUT!AN$11),
"")))))),"")</f>
        <v/>
      </c>
      <c r="AO255" s="232" t="str">
        <f t="shared" si="143"/>
        <v/>
      </c>
      <c r="AP255" s="233" t="str">
        <f t="shared" si="144"/>
        <v/>
      </c>
      <c r="AQ255" s="25" t="str">
        <f>IF(B255 &lt;&gt; "", IFERROR(IF(C$16 = "PRELIM", SUMIF('Database (LECTURE-RES-PRAC)'!D$14:AG$14, "CLO7", 'Database (LECTURE-RES-PRAC)'!D252:AG252) / 'Grade computation'!F$10, IF(C$16 = "MIDTERM", SUMIF('Database (LECTURE-RES-PRAC)'!AJ$14:BM$14, "CLO7", 'Database (LECTURE-RES-PRAC)'!AJ252:BM252) / 'Grade computation'!G$10, IF(C$16 = "FINAL", SUMIF('Database (LECTURE-RES-PRAC)'!BP$14:CS$14, "CLO7", 'Database (LECTURE-RES-PRAC)'!BP252:CS252) / 'Grade computation'!H$10,""))),""),"")</f>
        <v/>
      </c>
      <c r="AR255" s="232" t="str">
        <f t="shared" si="145"/>
        <v/>
      </c>
      <c r="AS255" s="25" t="str">
        <f>IF(B255 &lt;&gt; "",IF(AND('PRINTABLE (per grading)'!H$16="EXAM", 'PRINTABLE (per grading)'!B$13="Prelim"), IF(ISERROR(SUMIF('Exam (LECTURE ONLY)'!D$20:M$20, "CLO7", 'Exam (LECTURE ONLY)'!D257:M257) / 'Exam (LECTURE ONLY)'!AL$12), "", SUMIF('Exam (LECTURE ONLY)'!D$20:M$20, "CLO7", 'Exam (LECTURE ONLY)'!D257:M257) /'Exam (LECTURE ONLY)'!AL$12),
IF(AND('PRINTABLE (per grading)'!H$16="EXAM", 'PRINTABLE (per grading)'!B$13="Midterm"), IF(ISERROR(SUMIF('Exam (LECTURE ONLY)'!O$20:X$20, "CLO7", 'Exam (LECTURE ONLY)'!O257:X257) / 'Exam (LECTURE ONLY)'!AM$12), "", SUMIF('Exam (LECTURE ONLY)'!O$20:X$20, "CLO7", 'Exam (LECTURE ONLY)'!O257:X257) / 'Exam (LECTURE ONLY)'!AM$12),
IF(AND('PRINTABLE (per grading)'!H$16="EXAM", 'PRINTABLE (per grading)'!B$13="Final"), IF(ISERROR(SUMIF('Exam (LECTURE ONLY)'!Z$20:AI$20, "CLO7", 'Exam (LECTURE ONLY)'!Z257:AI257) / 'Exam (LECTURE ONLY)'!AN$12), "", SUMIF('Exam (LECTURE ONLY)'!Z$20:AI$20, "CLO7", 'Exam (LECTURE ONLY)'!Z257:AI257) / 'Exam (LECTURE ONLY)'!AN$12),
IF(AND('PRINTABLE (per grading)'!H$16="OUTPUT", 'PRINTABLE (per grading)'!B$13="Prelim"), IF(ISERROR(SUMIF(OUTPUT!C$20:M$20, "CLO7", OUTPUT!C257:M257) / OUTPUT!AL$12), "", SUMIF(OUTPUT!C$20:M$20, "CLO7", OUTPUT!C257:M257) / OUTPUT!AL$12),
IF(AND('PRINTABLE (per grading)'!H$16="OUTPUT", 'PRINTABLE (per grading)'!B$13="Midterm"), IF(ISERROR(SUMIF(OUTPUT!O$20:Y$20, "CLO7", OUTPUT!O257:Y257) / OUTPUT!AM$12), "", SUMIF(OUTPUT!O$20:Y$20, "CLO7", OUTPUT!O257:Y257) / OUTPUT!AM$12),
IF(AND('PRINTABLE (per grading)'!H$16="OUTPUT", 'PRINTABLE (per grading)'!B$13="Final"), IF(ISERROR(SUMIF(OUTPUT!AA$20:AI$20, "CLO7", OUTPUT!AA257:AI257) / OUTPUT!AN$12), "", SUMIF(OUTPUT!AA$20:AI$20, "CLO7", OUTPUT!AA257:AI257) / OUTPUT!AN$12),
"")))))),"")</f>
        <v/>
      </c>
      <c r="AT255" s="232" t="str">
        <f t="shared" si="146"/>
        <v/>
      </c>
      <c r="AU255" s="233" t="str">
        <f t="shared" si="147"/>
        <v/>
      </c>
      <c r="AV255" s="25" t="str">
        <f>IF(B255 &lt;&gt; "", IFERROR(IF(C$16 = "PRELIM", SUMIF('Database (LECTURE-RES-PRAC)'!D$14:AG$14, "CLO8", 'Database (LECTURE-RES-PRAC)'!D252:AG252) / 'Grade computation'!F$11, IF(C$16 = "MIDTERM", SUMIF('Database (LECTURE-RES-PRAC)'!AJ$14:BM$14, "CLO8", 'Database (LECTURE-RES-PRAC)'!AJ252:BM252) / 'Grade computation'!G$11, IF(C$16 = "FINAL", SUMIF('Database (LECTURE-RES-PRAC)'!BP$14:CS$14, "CLO8", 'Database (LECTURE-RES-PRAC)'!BP252:CS252) / 'Grade computation'!H$11,""))),""),"")</f>
        <v/>
      </c>
      <c r="AW255" s="232" t="str">
        <f t="shared" si="148"/>
        <v/>
      </c>
      <c r="AX255" s="25" t="str">
        <f>IF(B255 &lt;&gt; "",IF(AND('PRINTABLE (per grading)'!H$16="EXAM", 'PRINTABLE (per grading)'!B$13="Prelim"), IF(ISERROR(SUMIF('Exam (LECTURE ONLY)'!D$20:M$20, "CLO8", 'Exam (LECTURE ONLY)'!D257:M257) / 'Exam (LECTURE ONLY)'!AL$13), "", SUMIF('Exam (LECTURE ONLY)'!D$20:M$20, "CLO8", 'Exam (LECTURE ONLY)'!D257:M257) /'Exam (LECTURE ONLY)'!AL$13),
IF(AND('PRINTABLE (per grading)'!H$16="EXAM", 'PRINTABLE (per grading)'!B$13="Midterm"), IF(ISERROR(SUMIF('Exam (LECTURE ONLY)'!O$20:X$20, "CLO8", 'Exam (LECTURE ONLY)'!O257:X257) / 'Exam (LECTURE ONLY)'!AM$13), "", SUMIF('Exam (LECTURE ONLY)'!O$20:X$20, "CLO8", 'Exam (LECTURE ONLY)'!O257:X257) / 'Exam (LECTURE ONLY)'!AM$13),
IF(AND('PRINTABLE (per grading)'!H$16="EXAM", 'PRINTABLE (per grading)'!B$13="Final"), IF(ISERROR(SUMIF('Exam (LECTURE ONLY)'!Z$20:AI$20, "CLO8", 'Exam (LECTURE ONLY)'!Z257:AI257) / 'Exam (LECTURE ONLY)'!AN$13), "", SUMIF('Exam (LECTURE ONLY)'!Z$20:AI$20, "CLO8", 'Exam (LECTURE ONLY)'!Z257:AI257) / 'Exam (LECTURE ONLY)'!AN$13),
IF(AND('PRINTABLE (per grading)'!H$16="OUTPUT", 'PRINTABLE (per grading)'!B$13="Prelim"), IF(ISERROR(SUMIF(OUTPUT!C$20:M$20, "CLO8", OUTPUT!C257:M257) / OUTPUT!AL$13), "", SUMIF(OUTPUT!C$20:M$20, "CLO8", OUTPUT!C257:M257) / OUTPUT!AL$13),
IF(AND('PRINTABLE (per grading)'!H$16="OUTPUT", 'PRINTABLE (per grading)'!B$13="Midterm"), IF(ISERROR(SUMIF(OUTPUT!O$20:Y$20, "CLO8", OUTPUT!O257:Y257) / OUTPUT!AM$13), "", SUMIF(OUTPUT!O$20:Y$20, "CLO8", OUTPUT!O257:Y257) / OUTPUT!AM$13),
IF(AND('PRINTABLE (per grading)'!H$16="OUTPUT", 'PRINTABLE (per grading)'!B$13="Final"), IF(ISERROR(SUMIF(OUTPUT!AA$20:AI$20, "CLO8", OUTPUT!AA257:AI257) / OUTPUT!AN$13), "", SUMIF(OUTPUT!AA$20:AI$20, "CLO8", OUTPUT!AA257:AI257) / OUTPUT!AN$13),
"")))))),"")</f>
        <v/>
      </c>
      <c r="AY255" s="232" t="str">
        <f t="shared" si="149"/>
        <v/>
      </c>
      <c r="AZ255" s="233" t="str">
        <f t="shared" si="150"/>
        <v/>
      </c>
      <c r="BA255" s="25" t="str">
        <f>IF(B255 &lt;&gt; "", IFERROR(IF(C$16 = "PRELIM", SUMIF('Database (LECTURE-RES-PRAC)'!D$14:AG$14, "CLO9", 'Database (LECTURE-RES-PRAC)'!D252:AG252) / 'Grade computation'!F$12, IF(C$16 = "MIDTERM", SUMIF('Database (LECTURE-RES-PRAC)'!AJ$14:BM$14, "CLO9", 'Database (LECTURE-RES-PRAC)'!AJ252:BM252) / 'Grade computation'!G$12, IF(C$16 = "FINAL", SUMIF('Database (LECTURE-RES-PRAC)'!BP$14:CS$14, "CLO9", 'Database (LECTURE-RES-PRAC)'!BP252:CS252) / 'Grade computation'!H$12,""))),""),"")</f>
        <v/>
      </c>
      <c r="BB255" s="232" t="str">
        <f t="shared" si="151"/>
        <v/>
      </c>
      <c r="BC255" s="25" t="str">
        <f>IF(B255 &lt;&gt; "",IF(AND('PRINTABLE (per grading)'!H$16="EXAM", 'PRINTABLE (per grading)'!B$13="Prelim"), IF(ISERROR(SUMIF('Exam (LECTURE ONLY)'!D$20:M$20, "CLO9", 'Exam (LECTURE ONLY)'!D257:M257) / 'Exam (LECTURE ONLY)'!AL$14), "", SUMIF('Exam (LECTURE ONLY)'!D$20:M$20, "CLO9", 'Exam (LECTURE ONLY)'!D257:M257) /'Exam (LECTURE ONLY)'!AL$14),
IF(AND('PRINTABLE (per grading)'!H$16="EXAM", 'PRINTABLE (per grading)'!B$13="Midterm"), IF(ISERROR(SUMIF('Exam (LECTURE ONLY)'!O$20:X$20, "CLO9", 'Exam (LECTURE ONLY)'!O257:X257) / 'Exam (LECTURE ONLY)'!AM$14), "", SUMIF('Exam (LECTURE ONLY)'!O$20:X$20, "CLO9", 'Exam (LECTURE ONLY)'!O257:X257) / 'Exam (LECTURE ONLY)'!AM$14),
IF(AND('PRINTABLE (per grading)'!H$16="EXAM", 'PRINTABLE (per grading)'!B$13="Final"), IF(ISERROR(SUMIF('Exam (LECTURE ONLY)'!Z$20:AI$20, "CLO9", 'Exam (LECTURE ONLY)'!Z257:AI257) / 'Exam (LECTURE ONLY)'!AN$14), "", SUMIF('Exam (LECTURE ONLY)'!Z$20:AI$20, "CLO9", 'Exam (LECTURE ONLY)'!Z257:AI257) / 'Exam (LECTURE ONLY)'!AN$14),
IF(AND('PRINTABLE (per grading)'!H$16="OUTPUT", 'PRINTABLE (per grading)'!B$13="Prelim"), IF(ISERROR(SUMIF(OUTPUT!C$20:M$20, "CLO9", OUTPUT!C257:M257) / OUTPUT!AL$14), "", SUMIF(OUTPUT!C$20:M$20, "CLO9", OUTPUT!C257:M257) / OUTPUT!AL$14),
IF(AND('PRINTABLE (per grading)'!H$16="OUTPUT", 'PRINTABLE (per grading)'!B$13="Midterm"), IF(ISERROR(SUMIF(OUTPUT!O$20:Y$20, "CLO9", OUTPUT!O257:Y257) / OUTPUT!AM$14), "", SUMIF(OUTPUT!O$20:Y$20, "CLO9", OUTPUT!O257:Y257) / OUTPUT!AM$14),
IF(AND('PRINTABLE (per grading)'!H$16="OUTPUT", 'PRINTABLE (per grading)'!B$13="Final"), IF(ISERROR(SUMIF(OUTPUT!AA$20:AI$20, "CLO9", OUTPUT!AA257:AI257) / OUTPUT!AN$14), "", SUMIF(OUTPUT!AA$20:AI$20, "CLO9", OUTPUT!AA257:AI257) / OUTPUT!AN$14),
"")))))),"")</f>
        <v/>
      </c>
      <c r="BD255" s="232" t="str">
        <f t="shared" si="152"/>
        <v/>
      </c>
      <c r="BE255" s="233" t="str">
        <f t="shared" si="153"/>
        <v/>
      </c>
      <c r="BF255" s="25" t="str">
        <f>IF(B255 &lt;&gt; "", IFERROR(IF(C$16 = "PRELIM", SUMIF('Database (LECTURE-RES-PRAC)'!D$14:AG$14, "CLO10", 'Database (LECTURE-RES-PRAC)'!D252:AG252) / 'Grade computation'!F$13, IF(C$16 = "MIDTERM", SUMIF('Database (LECTURE-RES-PRAC)'!AJ$14:BM$14, "CLO10", 'Database (LECTURE-RES-PRAC)'!AJ252:BM252) / 'Grade computation'!G$13, IF(C$16 = "FINAL", SUMIF('Database (LECTURE-RES-PRAC)'!BP$14:CS$14, "CLO10", 'Database (LECTURE-RES-PRAC)'!BP252:CS252) / 'Grade computation'!H$13,""))),""),"")</f>
        <v/>
      </c>
      <c r="BG255" s="232" t="str">
        <f t="shared" si="154"/>
        <v/>
      </c>
      <c r="BH255" s="25" t="str">
        <f>IF(B255 &lt;&gt; "",IF(AND('PRINTABLE (per grading)'!H$16="EXAM", 'PRINTABLE (per grading)'!B$13="Prelim"), IF(ISERROR(SUMIF('Exam (LECTURE ONLY)'!D$20:M$20, "CLO10", 'Exam (LECTURE ONLY)'!D257:M257) / 'Exam (LECTURE ONLY)'!AL$15), "", SUMIF('Exam (LECTURE ONLY)'!D$20:M$20, "CLO10", 'Exam (LECTURE ONLY)'!D257:M257) /'Exam (LECTURE ONLY)'!AL$15),
IF(AND('PRINTABLE (per grading)'!H$16="EXAM", 'PRINTABLE (per grading)'!B$13="Midterm"), IF(ISERROR(SUMIF('Exam (LECTURE ONLY)'!O$20:X$20, "CLO10", 'Exam (LECTURE ONLY)'!O257:X257) / 'Exam (LECTURE ONLY)'!AM$15), "", SUMIF('Exam (LECTURE ONLY)'!O$20:X$20, "CLO10", 'Exam (LECTURE ONLY)'!O257:X257) / 'Exam (LECTURE ONLY)'!AM$15),
IF(AND('PRINTABLE (per grading)'!H$16="EXAM", 'PRINTABLE (per grading)'!B$13="Final"), IF(ISERROR(SUMIF('Exam (LECTURE ONLY)'!Z$20:AI$20, "CLO10", 'Exam (LECTURE ONLY)'!Z257:AI257) / 'Exam (LECTURE ONLY)'!AN$15), "", SUMIF('Exam (LECTURE ONLY)'!Z$20:AI$20, "CLO10", 'Exam (LECTURE ONLY)'!Z257:AI257) / 'Exam (LECTURE ONLY)'!AN$15),
IF(AND('PRINTABLE (per grading)'!H$16="OUTPUT", 'PRINTABLE (per grading)'!B$13="Prelim"), IF(ISERROR(SUMIF(OUTPUT!C$20:M$20, "CLO10", OUTPUT!C257:M257) / OUTPUT!AL$15), "", SUMIF(OUTPUT!C$20:M$20, "CLO10", OUTPUT!C257:M257) / OUTPUT!AL$15),
IF(AND('PRINTABLE (per grading)'!H$16="OUTPUT", 'PRINTABLE (per grading)'!B$13="Midterm"), IF(ISERROR(SUMIF(OUTPUT!O$20:Y$20, "CLO10", OUTPUT!O257:Y257) / OUTPUT!AM$15), "", SUMIF(OUTPUT!O$20:Y$20, "CLO10", OUTPUT!O257:Y257) / OUTPUT!AM$15),
IF(AND('PRINTABLE (per grading)'!H$16="OUTPUT", 'PRINTABLE (per grading)'!B$13="Final"), IF(ISERROR(SUMIF(OUTPUT!AA$20:AI$20, "CLO10", OUTPUT!AA257:AI257) / OUTPUT!AN$15), "", SUMIF(OUTPUT!AA$20:AI$20, "CLO10", OUTPUT!AA257:AI257) / OUTPUT!AN$15),
"")))))),"")</f>
        <v/>
      </c>
      <c r="BI255" s="232" t="str">
        <f t="shared" si="155"/>
        <v/>
      </c>
      <c r="BJ255" s="233" t="str">
        <f t="shared" si="156"/>
        <v/>
      </c>
      <c r="BK255" s="2"/>
    </row>
    <row r="256" spans="1:63" ht="20.100000000000001" customHeight="1">
      <c r="A256" s="212" t="str">
        <f>IF(ISBLANK('Database (LECTURE-RES-PRAC)'!A253),"",'Database (LECTURE-RES-PRAC)'!A253)</f>
        <v/>
      </c>
      <c r="B256" s="213" t="str">
        <f>IF(ISBLANK('Database (LECTURE-RES-PRAC)'!B253),"",'Database (LECTURE-RES-PRAC)'!B253)</f>
        <v/>
      </c>
      <c r="C256" s="134" t="str">
        <f>IF(B256&lt;&gt;"",IF(C$16="PRELIM",'Grade computation'!C256, IF(C$16="MIDTERM",'Grade computation'!K256, IF(C$16="FINAL",'Grade computation'!S256,""))),"")</f>
        <v/>
      </c>
      <c r="D256" s="135" t="str">
        <f t="shared" si="1"/>
        <v/>
      </c>
      <c r="E256" s="134" t="str">
        <f>IF(B256&lt;&gt;"", IF(C$16="PRELIM",'Grade computation'!E256, IF(C$16="MIDTERM",'Grade computation'!M256, IF(C$16="FINAL",'Grade computation'!U256,""))),"")</f>
        <v/>
      </c>
      <c r="F256" s="136" t="str">
        <f t="shared" si="2"/>
        <v/>
      </c>
      <c r="G256" s="137" t="str">
        <f t="shared" si="3"/>
        <v/>
      </c>
      <c r="H256" s="207" t="str">
        <f>IF(B256&lt;&gt;"",IF(C$16="PRELIM", 'Grade computation'!H256, IF(C$16="MIDTERM", 'Grade computation'!P256, IF(C$16="FINAL",'Grade computation'!X256, ""))),"")</f>
        <v/>
      </c>
      <c r="I256" s="137" t="str">
        <f t="shared" si="4"/>
        <v/>
      </c>
      <c r="J256" s="139" t="str">
        <f t="shared" si="5"/>
        <v/>
      </c>
      <c r="K256" s="377" t="str">
        <f t="shared" si="6"/>
        <v/>
      </c>
      <c r="L256" s="434"/>
      <c r="M256" s="25" t="str">
        <f>IF(B256 &lt;&gt; "", IFERROR(IF(C$16 = "PRELIM", SUMIF('Database (LECTURE-RES-PRAC)'!D$14:AG$14, "CLO1", 'Database (LECTURE-RES-PRAC)'!D253:AG253) / 'Grade computation'!F$4, IF(C$16 = "MIDTERM", SUMIF('Database (LECTURE-RES-PRAC)'!AJ$14:BM$14, "CLO1", 'Database (LECTURE-RES-PRAC)'!AJ253:BM253) / 'Grade computation'!G$4, IF(C$16 = "FINAL", SUMIF('Database (LECTURE-RES-PRAC)'!BP$14:CS$14, "CLO1", 'Database (LECTURE-RES-PRAC)'!BP253:CS253) / 'Grade computation'!H$4,""))),""),"")</f>
        <v/>
      </c>
      <c r="N256" s="232" t="str">
        <f t="shared" si="127"/>
        <v/>
      </c>
      <c r="O256" s="25" t="str">
        <f>IF(B256 &lt;&gt; "",IF(AND('PRINTABLE (per grading)'!H$16="EXAM", 'PRINTABLE (per grading)'!B$13="Prelim"), IF(ISERROR(SUMIF('Exam (LECTURE ONLY)'!D$20:M$20, "CLO1", 'Exam (LECTURE ONLY)'!D258:M258) / 'Exam (LECTURE ONLY)'!AL$6), "", SUMIF('Exam (LECTURE ONLY)'!D$20:M$20, "CLO1", 'Exam (LECTURE ONLY)'!D258:M258) /'Exam (LECTURE ONLY)'!AL$6),
IF(AND('PRINTABLE (per grading)'!H$16="EXAM", 'PRINTABLE (per grading)'!B$13="Midterm"), IF(ISERROR(SUMIF('Exam (LECTURE ONLY)'!O$20:X$20, "CLO1", 'Exam (LECTURE ONLY)'!O258:X258) / 'Exam (LECTURE ONLY)'!AM$6), "", SUMIF('Exam (LECTURE ONLY)'!O$20:X$20, "CLO1", 'Exam (LECTURE ONLY)'!O258:X258) / 'Exam (LECTURE ONLY)'!AM$6),
IF(AND('PRINTABLE (per grading)'!H$16="EXAM", 'PRINTABLE (per grading)'!B$13="Final"), IF(ISERROR(SUMIF('Exam (LECTURE ONLY)'!Z$20:AI$20, "CLO1", 'Exam (LECTURE ONLY)'!Z258:AI258) / 'Exam (LECTURE ONLY)'!AN$6), "", SUMIF('Exam (LECTURE ONLY)'!Z$20:AI$20, "CLO1", 'Exam (LECTURE ONLY)'!Z258:AI258) / 'Exam (LECTURE ONLY)'!AN$6),
IF(AND('PRINTABLE (per grading)'!H$16="OUTPUT", 'PRINTABLE (per grading)'!B$13="Prelim"), IF(ISERROR(SUMIF(OUTPUT!C$20:M$20, "CLO1", OUTPUT!C258:M258) / OUTPUT!AL$6), "", SUMIF(OUTPUT!C$20:M$20, "CLO1", OUTPUT!C258:M258) / OUTPUT!AL$6),
IF(AND('PRINTABLE (per grading)'!H$16="OUTPUT", 'PRINTABLE (per grading)'!B$13="Midterm"), IF(ISERROR(SUMIF(OUTPUT!O$20:Y$20, "CLO1", OUTPUT!O258:Y258) / OUTPUT!AM$6), "", SUMIF(OUTPUT!O$20:Y$20, "CLO1", OUTPUT!O258:Y258) / OUTPUT!AM$6),
IF(AND('PRINTABLE (per grading)'!H$16="OUTPUT", 'PRINTABLE (per grading)'!B$13="Final"), IF(ISERROR(SUMIF(OUTPUT!AA$20:AI$20, "CLO1", OUTPUT!AA258:AI258) / OUTPUT!AN$6), "", SUMIF(OUTPUT!AA$20:AI$20, "CLO1", OUTPUT!AA258:AI258) / OUTPUT!AN$6),
"")))))),"")</f>
        <v/>
      </c>
      <c r="P256" s="232" t="str">
        <f t="shared" si="128"/>
        <v/>
      </c>
      <c r="Q256" s="233" t="str">
        <f t="shared" si="129"/>
        <v/>
      </c>
      <c r="R256" s="25" t="str">
        <f>IF(B256 &lt;&gt; "", IFERROR(IF(C$16 = "PRELIM", SUMIF('Database (LECTURE-RES-PRAC)'!D$14:AG$14, "CLO2", 'Database (LECTURE-RES-PRAC)'!D253:AG253) / 'Grade computation'!F$5, IF(C$16 = "MIDTERM", SUMIF('Database (LECTURE-RES-PRAC)'!AJ$14:BM$14, "CLO2", 'Database (LECTURE-RES-PRAC)'!AJ253:BM253) / 'Grade computation'!G$5, IF(C$16 = "FINAL", SUMIF('Database (LECTURE-RES-PRAC)'!BP$14:CS$14, "CLO2", 'Database (LECTURE-RES-PRAC)'!BP253:CS253) / 'Grade computation'!H$5,""))),""),"")</f>
        <v/>
      </c>
      <c r="S256" s="232" t="str">
        <f t="shared" si="130"/>
        <v/>
      </c>
      <c r="T256" s="25" t="str">
        <f>IF(B256 &lt;&gt; "",IF(AND('PRINTABLE (per grading)'!H$16="EXAM", 'PRINTABLE (per grading)'!B$13="Prelim"), IF(ISERROR(SUMIF('Exam (LECTURE ONLY)'!D$20:M$20, "CLO2", 'Exam (LECTURE ONLY)'!D258:M258) / 'Exam (LECTURE ONLY)'!AL$7), "", SUMIF('Exam (LECTURE ONLY)'!D$20:M$20, "CLO2", 'Exam (LECTURE ONLY)'!D258:M258) /'Exam (LECTURE ONLY)'!AL$7),
IF(AND('PRINTABLE (per grading)'!H$16="EXAM", 'PRINTABLE (per grading)'!B$13="Midterm"), IF(ISERROR(SUMIF('Exam (LECTURE ONLY)'!O$20:X$20, "CLO2", 'Exam (LECTURE ONLY)'!O258:X258) / 'Exam (LECTURE ONLY)'!AM$7), "", SUMIF('Exam (LECTURE ONLY)'!O$20:X$20, "CLO2", 'Exam (LECTURE ONLY)'!O258:X258) / 'Exam (LECTURE ONLY)'!AM$7),
IF(AND('PRINTABLE (per grading)'!H$16="EXAM", 'PRINTABLE (per grading)'!B$13="Final"), IF(ISERROR(SUMIF('Exam (LECTURE ONLY)'!Z$20:AI$20, "CLO2", 'Exam (LECTURE ONLY)'!Z258:AI258) / 'Exam (LECTURE ONLY)'!AN$7), "", SUMIF('Exam (LECTURE ONLY)'!Z$20:AI$20, "CLO2", 'Exam (LECTURE ONLY)'!Z258:AI258) / 'Exam (LECTURE ONLY)'!AN$7),
IF(AND('PRINTABLE (per grading)'!H$16="OUTPUT", 'PRINTABLE (per grading)'!B$13="Prelim"), IF(ISERROR(SUMIF(OUTPUT!C$20:M$20, "CLO2", OUTPUT!C258:M258) / OUTPUT!AL$7), "", SUMIF(OUTPUT!C$20:M$20, "CLO2", OUTPUT!C258:M258) / OUTPUT!AL$7),
IF(AND('PRINTABLE (per grading)'!H$16="OUTPUT", 'PRINTABLE (per grading)'!B$13="Midterm"), IF(ISERROR(SUMIF(OUTPUT!O$20:Y$20, "CLO2", OUTPUT!O258:Y258) / OUTPUT!AM$7), "", SUMIF(OUTPUT!O$20:Y$20, "CLO2", OUTPUT!O258:Y258) / OUTPUT!AM$7),
IF(AND('PRINTABLE (per grading)'!H$16="OUTPUT", 'PRINTABLE (per grading)'!B$13="Final"), IF(ISERROR(SUMIF(OUTPUT!AA$20:AI$20, "CLO2", OUTPUT!AA258:AI258) / OUTPUT!AN$7), "", SUMIF(OUTPUT!AA$20:AI$20, "CLO2", OUTPUT!AA258:AI258) / OUTPUT!AN$7),
"")))))),"")</f>
        <v/>
      </c>
      <c r="U256" s="232" t="str">
        <f t="shared" si="131"/>
        <v/>
      </c>
      <c r="V256" s="233" t="str">
        <f t="shared" si="132"/>
        <v/>
      </c>
      <c r="W256" s="25" t="str">
        <f>IF(B256 &lt;&gt; "", IFERROR(IF(C$16 = "PRELIM", SUMIF('Database (LECTURE-RES-PRAC)'!D$14:AG$14, "CLO3", 'Database (LECTURE-RES-PRAC)'!D253:AG253) / 'Grade computation'!F$6, IF(C$16 = "MIDTERM", SUMIF('Database (LECTURE-RES-PRAC)'!AJ$14:BM$14, "CLO3", 'Database (LECTURE-RES-PRAC)'!AJ253:BM253) / 'Grade computation'!G$6, IF(C$16 = "FINAL", SUMIF('Database (LECTURE-RES-PRAC)'!BP$14:CS$14, "CLO3", 'Database (LECTURE-RES-PRAC)'!BP253:CS253) / 'Grade computation'!H$6,""))),""),"")</f>
        <v/>
      </c>
      <c r="X256" s="232" t="str">
        <f t="shared" si="133"/>
        <v/>
      </c>
      <c r="Y256" s="25" t="str">
        <f>IF(B256 &lt;&gt; "",IF(AND('PRINTABLE (per grading)'!H$16="EXAM", 'PRINTABLE (per grading)'!B$13="Prelim"), IF(ISERROR(SUMIF('Exam (LECTURE ONLY)'!D$20:M$20, "CLO3", 'Exam (LECTURE ONLY)'!D258:M258) / 'Exam (LECTURE ONLY)'!AL$8), "", SUMIF('Exam (LECTURE ONLY)'!D$20:M$20, "CLO3", 'Exam (LECTURE ONLY)'!D258:M258) /'Exam (LECTURE ONLY)'!AL$8),
IF(AND('PRINTABLE (per grading)'!H$16="EXAM", 'PRINTABLE (per grading)'!B$13="Midterm"), IF(ISERROR(SUMIF('Exam (LECTURE ONLY)'!O$20:X$20, "CLO3", 'Exam (LECTURE ONLY)'!O258:X258) / 'Exam (LECTURE ONLY)'!AM$8), "", SUMIF('Exam (LECTURE ONLY)'!O$20:X$20, "CLO3", 'Exam (LECTURE ONLY)'!O258:X258) / 'Exam (LECTURE ONLY)'!AM$8),
IF(AND('PRINTABLE (per grading)'!H$16="EXAM", 'PRINTABLE (per grading)'!B$13="Final"), IF(ISERROR(SUMIF('Exam (LECTURE ONLY)'!Z$20:AI$20, "CLO3", 'Exam (LECTURE ONLY)'!Z258:AI258) / 'Exam (LECTURE ONLY)'!AN$8), "", SUMIF('Exam (LECTURE ONLY)'!Z$20:AI$20, "CLO3", 'Exam (LECTURE ONLY)'!Z258:AI258) / 'Exam (LECTURE ONLY)'!AN$8),
IF(AND('PRINTABLE (per grading)'!H$16="OUTPUT", 'PRINTABLE (per grading)'!B$13="Prelim"), IF(ISERROR(SUMIF(OUTPUT!C$20:M$20, "CLO3", OUTPUT!C258:M258) / OUTPUT!AL$8), "", SUMIF(OUTPUT!C$20:M$20, "CLO3", OUTPUT!C258:M258) / OUTPUT!AL$8),
IF(AND('PRINTABLE (per grading)'!H$16="OUTPUT", 'PRINTABLE (per grading)'!B$13="Midterm"), IF(ISERROR(SUMIF(OUTPUT!O$20:Y$20, "CLO3", OUTPUT!O258:Y258) / OUTPUT!AM$8), "", SUMIF(OUTPUT!O$20:Y$20, "CLO3", OUTPUT!O258:Y258) / OUTPUT!AM$8),
IF(AND('PRINTABLE (per grading)'!H$16="OUTPUT", 'PRINTABLE (per grading)'!B$13="Final"), IF(ISERROR(SUMIF(OUTPUT!AA$20:AI$20, "CLO3", OUTPUT!AA258:AI258) / OUTPUT!AN$8), "", SUMIF(OUTPUT!AA$20:AI$20, "CLO3", OUTPUT!AA258:AI258) / OUTPUT!AN$8),
"" )))))),"")</f>
        <v/>
      </c>
      <c r="Z256" s="232" t="str">
        <f t="shared" si="134"/>
        <v/>
      </c>
      <c r="AA256" s="233" t="str">
        <f t="shared" si="135"/>
        <v/>
      </c>
      <c r="AB256" s="25" t="str">
        <f>IF(B256 &lt;&gt; "", IFERROR(IF(C$16 = "PRELIM", SUMIF('Database (LECTURE-RES-PRAC)'!D$14:AG$14, "CLO4", 'Database (LECTURE-RES-PRAC)'!D253:AG253) / 'Grade computation'!F$7, IF(C$16 = "MIDTERM", SUMIF('Database (LECTURE-RES-PRAC)'!AJ$14:BM$14, "CLO4", 'Database (LECTURE-RES-PRAC)'!AJ253:BM253) / 'Grade computation'!G$7, IF(C$16 = "FINAL", SUMIF('Database (LECTURE-RES-PRAC)'!BP$14:CS$14, "CLO4", 'Database (LECTURE-RES-PRAC)'!BP253:CS253) / 'Grade computation'!H$7,""))),""),"")</f>
        <v/>
      </c>
      <c r="AC256" s="232" t="str">
        <f t="shared" si="136"/>
        <v/>
      </c>
      <c r="AD256" s="25" t="str">
        <f>IF(B256 &lt;&gt; "",IF(AND('PRINTABLE (per grading)'!H$16="EXAM", 'PRINTABLE (per grading)'!B$13="Prelim"), IF(ISERROR(SUMIF('Exam (LECTURE ONLY)'!D$20:M$20, "CLO4", 'Exam (LECTURE ONLY)'!D258:M258) / 'Exam (LECTURE ONLY)'!AL$9), "", SUMIF('Exam (LECTURE ONLY)'!D$20:M$20, "CLO4", 'Exam (LECTURE ONLY)'!D258:M258) /'Exam (LECTURE ONLY)'!AL$9),
IF(AND('PRINTABLE (per grading)'!H$16="EXAM", 'PRINTABLE (per grading)'!B$13="Midterm"), IF(ISERROR(SUMIF('Exam (LECTURE ONLY)'!O$20:X$20, "CLO4", 'Exam (LECTURE ONLY)'!O258:X258) / 'Exam (LECTURE ONLY)'!AM$9), "", SUMIF('Exam (LECTURE ONLY)'!O$20:X$20, "CLO4", 'Exam (LECTURE ONLY)'!O258:X258) / 'Exam (LECTURE ONLY)'!AM$9),
IF(AND('PRINTABLE (per grading)'!H$16="EXAM", 'PRINTABLE (per grading)'!B$13="Final"), IF(ISERROR(SUMIF('Exam (LECTURE ONLY)'!Z$20:AI$20, "CLO4", 'Exam (LECTURE ONLY)'!Z258:AI258) / 'Exam (LECTURE ONLY)'!AN$9), "", SUMIF('Exam (LECTURE ONLY)'!Z$20:AI$20, "CLO4", 'Exam (LECTURE ONLY)'!Z258:AI258) / 'Exam (LECTURE ONLY)'!AN$9),
IF(AND('PRINTABLE (per grading)'!H$16="OUTPUT", 'PRINTABLE (per grading)'!B$13="Prelim"), IF(ISERROR(SUMIF(OUTPUT!C$20:M$20, "CLO4", OUTPUT!C258:M258) / OUTPUT!AL$9), "", SUMIF(OUTPUT!C$20:M$20, "CLO4", OUTPUT!C258:M258) / OUTPUT!AL$9),
IF(AND('PRINTABLE (per grading)'!H$16="OUTPUT", 'PRINTABLE (per grading)'!B$13="Midterm"), IF(ISERROR(SUMIF(OUTPUT!O$20:Y$20, "CLO4", OUTPUT!O258:Y258) / OUTPUT!AM$9), "", SUMIF(OUTPUT!O$20:Y$20, "CLO4", OUTPUT!O258:Y258) / OUTPUT!AM$9),
IF(AND('PRINTABLE (per grading)'!H$16="OUTPUT", 'PRINTABLE (per grading)'!B$13="Final"), IF(ISERROR(SUMIF(OUTPUT!AA$20:AI$20, "CLO4", OUTPUT!AA258:AI258) / OUTPUT!AN$9), "", SUMIF(OUTPUT!AA$20:AI$20, "CLO4", OUTPUT!AA258:AI258) / OUTPUT!AN$9),
"")))))),"")</f>
        <v/>
      </c>
      <c r="AE256" s="232" t="str">
        <f t="shared" si="137"/>
        <v/>
      </c>
      <c r="AF256" s="233" t="str">
        <f t="shared" si="138"/>
        <v/>
      </c>
      <c r="AG256" s="25" t="str">
        <f>IF(B256 &lt;&gt; "", IFERROR(IF(C$16 = "PRELIM", SUMIF('Database (LECTURE-RES-PRAC)'!D$14:AG$14, "CLO5", 'Database (LECTURE-RES-PRAC)'!D253:AG253) / 'Grade computation'!F$8, IF(C$16 = "MIDTERM", SUMIF('Database (LECTURE-RES-PRAC)'!AJ$14:BM$14, "CLO5", 'Database (LECTURE-RES-PRAC)'!AJ253:BM253) / 'Grade computation'!G$8, IF(C$16 = "FINAL", SUMIF('Database (LECTURE-RES-PRAC)'!BP$14:CS$14, "CLO5", 'Database (LECTURE-RES-PRAC)'!BP253:CS253) / 'Grade computation'!H$8,""))),""),"")</f>
        <v/>
      </c>
      <c r="AH256" s="232" t="str">
        <f t="shared" si="139"/>
        <v/>
      </c>
      <c r="AI256" s="25" t="str">
        <f>IF(B256 &lt;&gt; "",IF(AND('PRINTABLE (per grading)'!H$16="EXAM", 'PRINTABLE (per grading)'!B$13="Prelim"), IF(ISERROR(SUMIF('Exam (LECTURE ONLY)'!D$20:M$20, "CLO5", 'Exam (LECTURE ONLY)'!D258:M258) / 'Exam (LECTURE ONLY)'!AL$10), "", SUMIF('Exam (LECTURE ONLY)'!D$20:M$20, "CLO5", 'Exam (LECTURE ONLY)'!D258:M258) /'Exam (LECTURE ONLY)'!AL$10),
IF(AND('PRINTABLE (per grading)'!H$16="EXAM", 'PRINTABLE (per grading)'!B$13="Midterm"), IF(ISERROR(SUMIF('Exam (LECTURE ONLY)'!O$20:X$20, "CLO5", 'Exam (LECTURE ONLY)'!O258:X258) / 'Exam (LECTURE ONLY)'!AM$10), "", SUMIF('Exam (LECTURE ONLY)'!O$20:X$20, "CLO5", 'Exam (LECTURE ONLY)'!O258:X258) / 'Exam (LECTURE ONLY)'!AM$10),
IF(AND('PRINTABLE (per grading)'!H$16="EXAM", 'PRINTABLE (per grading)'!B$13="Final"), IF(ISERROR(SUMIF('Exam (LECTURE ONLY)'!Z$20:AI$20, "CLO5", 'Exam (LECTURE ONLY)'!Z258:AI258) / 'Exam (LECTURE ONLY)'!AN$10), "", SUMIF('Exam (LECTURE ONLY)'!Z$20:AI$20, "CLO5", 'Exam (LECTURE ONLY)'!Z258:AI258) / 'Exam (LECTURE ONLY)'!AN$10),
IF(AND('PRINTABLE (per grading)'!H$16="OUTPUT", 'PRINTABLE (per grading)'!B$13="Prelim"), IF(ISERROR(SUMIF(OUTPUT!C$20:M$20, "CLO5", OUTPUT!C258:M258) / OUTPUT!AL$10), "", SUMIF(OUTPUT!C$20:M$20, "CLO5", OUTPUT!C258:M258) / OUTPUT!AL$10),
IF(AND('PRINTABLE (per grading)'!H$16="OUTPUT", 'PRINTABLE (per grading)'!B$13="Midterm"), IF(ISERROR(SUMIF(OUTPUT!O$20:Y$20, "CLO5", OUTPUT!O258:Y258) / OUTPUT!AM$10), "", SUMIF(OUTPUT!O$20:Y$20, "CLO5", OUTPUT!O258:Y258) / OUTPUT!AM$10),
IF(AND('PRINTABLE (per grading)'!H$16="OUTPUT", 'PRINTABLE (per grading)'!B$13="Final"), IF(ISERROR(SUMIF(OUTPUT!AA$20:AI$20, "CLO5", OUTPUT!AA258:AI258) / OUTPUT!AN$10), "", SUMIF(OUTPUT!AA$20:AI$20, "CLO5", OUTPUT!AA258:AI258) / OUTPUT!AN$10),
"")))))),"")</f>
        <v/>
      </c>
      <c r="AJ256" s="232" t="str">
        <f t="shared" si="140"/>
        <v/>
      </c>
      <c r="AK256" s="233" t="str">
        <f t="shared" si="141"/>
        <v/>
      </c>
      <c r="AL256" s="25" t="str">
        <f>IF(B256 &lt;&gt; "", IFERROR(IF(C$16 = "PRELIM", SUMIF('Database (LECTURE-RES-PRAC)'!D$14:AG$14, "CLO6", 'Database (LECTURE-RES-PRAC)'!D253:AG253) / 'Grade computation'!F$9, IF(C$16 = "MIDTERM", SUMIF('Database (LECTURE-RES-PRAC)'!AJ$14:BM$14, "CLO6", 'Database (LECTURE-RES-PRAC)'!AJ253:BM253) / 'Grade computation'!G$9, IF(C$16 = "FINAL", SUMIF('Database (LECTURE-RES-PRAC)'!BP$14:CS$14, "CLO6", 'Database (LECTURE-RES-PRAC)'!BP253:CS253) / 'Grade computation'!H$9,""))),""),"")</f>
        <v/>
      </c>
      <c r="AM256" s="232" t="str">
        <f t="shared" si="142"/>
        <v/>
      </c>
      <c r="AN256" s="25" t="str">
        <f>IF(B256 &lt;&gt; "",IF(AND('PRINTABLE (per grading)'!H$16="EXAM", 'PRINTABLE (per grading)'!B$13="Prelim"), IF(ISERROR(SUMIF('Exam (LECTURE ONLY)'!D$20:M$20, "CLO6", 'Exam (LECTURE ONLY)'!D258:M258) / 'Exam (LECTURE ONLY)'!AL$11), "", SUMIF('Exam (LECTURE ONLY)'!D$20:M$20, "CLO6", 'Exam (LECTURE ONLY)'!D258:M258) /'Exam (LECTURE ONLY)'!AL$11),
IF(AND('PRINTABLE (per grading)'!H$16="EXAM", 'PRINTABLE (per grading)'!B$13="Midterm"), IF(ISERROR(SUMIF('Exam (LECTURE ONLY)'!O$20:X$20, "CLO6", 'Exam (LECTURE ONLY)'!O258:X258) / 'Exam (LECTURE ONLY)'!AM$11), "", SUMIF('Exam (LECTURE ONLY)'!O$20:X$20, "CLO6", 'Exam (LECTURE ONLY)'!O258:X258) / 'Exam (LECTURE ONLY)'!AM$11),
IF(AND('PRINTABLE (per grading)'!H$16="EXAM", 'PRINTABLE (per grading)'!B$13="Final"), IF(ISERROR(SUMIF('Exam (LECTURE ONLY)'!Z$20:AI$20, "CLO6", 'Exam (LECTURE ONLY)'!Z258:AI258) / 'Exam (LECTURE ONLY)'!AN$11), "", SUMIF('Exam (LECTURE ONLY)'!Z$20:AI$20, "CLO6", 'Exam (LECTURE ONLY)'!Z258:AI258) / 'Exam (LECTURE ONLY)'!AN$11),
IF(AND('PRINTABLE (per grading)'!H$16="OUTPUT", 'PRINTABLE (per grading)'!B$13="Prelim"), IF(ISERROR(SUMIF(OUTPUT!C$20:M$20, "CLO6", OUTPUT!C258:M258) / OUTPUT!AL$11), "", SUMIF(OUTPUT!C$20:M$20, "CLO6", OUTPUT!C258:M258) / OUTPUT!AL$11),
IF(AND('PRINTABLE (per grading)'!H$16="OUTPUT", 'PRINTABLE (per grading)'!B$13="Midterm"), IF(ISERROR(SUMIF(OUTPUT!O$20:Y$20, "CLO6", OUTPUT!O258:Y258) / OUTPUT!AM$11), "", SUMIF(OUTPUT!O$20:Y$20, "CLO6", OUTPUT!O258:Y258) / OUTPUT!AM$11),
IF(AND('PRINTABLE (per grading)'!H$16="OUTPUT", 'PRINTABLE (per grading)'!B$13="Final"), IF(ISERROR(SUMIF(OUTPUT!AA$20:AI$20, "CLO6", OUTPUT!AA258:AI258) / OUTPUT!AN$11), "", SUMIF(OUTPUT!AA$20:AI$20, "CLO6", OUTPUT!AA258:AI258) / OUTPUT!AN$11),
"")))))),"")</f>
        <v/>
      </c>
      <c r="AO256" s="232" t="str">
        <f t="shared" si="143"/>
        <v/>
      </c>
      <c r="AP256" s="233" t="str">
        <f t="shared" si="144"/>
        <v/>
      </c>
      <c r="AQ256" s="25" t="str">
        <f>IF(B256 &lt;&gt; "", IFERROR(IF(C$16 = "PRELIM", SUMIF('Database (LECTURE-RES-PRAC)'!D$14:AG$14, "CLO7", 'Database (LECTURE-RES-PRAC)'!D253:AG253) / 'Grade computation'!F$10, IF(C$16 = "MIDTERM", SUMIF('Database (LECTURE-RES-PRAC)'!AJ$14:BM$14, "CLO7", 'Database (LECTURE-RES-PRAC)'!AJ253:BM253) / 'Grade computation'!G$10, IF(C$16 = "FINAL", SUMIF('Database (LECTURE-RES-PRAC)'!BP$14:CS$14, "CLO7", 'Database (LECTURE-RES-PRAC)'!BP253:CS253) / 'Grade computation'!H$10,""))),""),"")</f>
        <v/>
      </c>
      <c r="AR256" s="232" t="str">
        <f t="shared" si="145"/>
        <v/>
      </c>
      <c r="AS256" s="25" t="str">
        <f>IF(B256 &lt;&gt; "",IF(AND('PRINTABLE (per grading)'!H$16="EXAM", 'PRINTABLE (per grading)'!B$13="Prelim"), IF(ISERROR(SUMIF('Exam (LECTURE ONLY)'!D$20:M$20, "CLO7", 'Exam (LECTURE ONLY)'!D258:M258) / 'Exam (LECTURE ONLY)'!AL$12), "", SUMIF('Exam (LECTURE ONLY)'!D$20:M$20, "CLO7", 'Exam (LECTURE ONLY)'!D258:M258) /'Exam (LECTURE ONLY)'!AL$12),
IF(AND('PRINTABLE (per grading)'!H$16="EXAM", 'PRINTABLE (per grading)'!B$13="Midterm"), IF(ISERROR(SUMIF('Exam (LECTURE ONLY)'!O$20:X$20, "CLO7", 'Exam (LECTURE ONLY)'!O258:X258) / 'Exam (LECTURE ONLY)'!AM$12), "", SUMIF('Exam (LECTURE ONLY)'!O$20:X$20, "CLO7", 'Exam (LECTURE ONLY)'!O258:X258) / 'Exam (LECTURE ONLY)'!AM$12),
IF(AND('PRINTABLE (per grading)'!H$16="EXAM", 'PRINTABLE (per grading)'!B$13="Final"), IF(ISERROR(SUMIF('Exam (LECTURE ONLY)'!Z$20:AI$20, "CLO7", 'Exam (LECTURE ONLY)'!Z258:AI258) / 'Exam (LECTURE ONLY)'!AN$12), "", SUMIF('Exam (LECTURE ONLY)'!Z$20:AI$20, "CLO7", 'Exam (LECTURE ONLY)'!Z258:AI258) / 'Exam (LECTURE ONLY)'!AN$12),
IF(AND('PRINTABLE (per grading)'!H$16="OUTPUT", 'PRINTABLE (per grading)'!B$13="Prelim"), IF(ISERROR(SUMIF(OUTPUT!C$20:M$20, "CLO7", OUTPUT!C258:M258) / OUTPUT!AL$12), "", SUMIF(OUTPUT!C$20:M$20, "CLO7", OUTPUT!C258:M258) / OUTPUT!AL$12),
IF(AND('PRINTABLE (per grading)'!H$16="OUTPUT", 'PRINTABLE (per grading)'!B$13="Midterm"), IF(ISERROR(SUMIF(OUTPUT!O$20:Y$20, "CLO7", OUTPUT!O258:Y258) / OUTPUT!AM$12), "", SUMIF(OUTPUT!O$20:Y$20, "CLO7", OUTPUT!O258:Y258) / OUTPUT!AM$12),
IF(AND('PRINTABLE (per grading)'!H$16="OUTPUT", 'PRINTABLE (per grading)'!B$13="Final"), IF(ISERROR(SUMIF(OUTPUT!AA$20:AI$20, "CLO7", OUTPUT!AA258:AI258) / OUTPUT!AN$12), "", SUMIF(OUTPUT!AA$20:AI$20, "CLO7", OUTPUT!AA258:AI258) / OUTPUT!AN$12),
"")))))),"")</f>
        <v/>
      </c>
      <c r="AT256" s="232" t="str">
        <f t="shared" si="146"/>
        <v/>
      </c>
      <c r="AU256" s="233" t="str">
        <f t="shared" si="147"/>
        <v/>
      </c>
      <c r="AV256" s="25" t="str">
        <f>IF(B256 &lt;&gt; "", IFERROR(IF(C$16 = "PRELIM", SUMIF('Database (LECTURE-RES-PRAC)'!D$14:AG$14, "CLO8", 'Database (LECTURE-RES-PRAC)'!D253:AG253) / 'Grade computation'!F$11, IF(C$16 = "MIDTERM", SUMIF('Database (LECTURE-RES-PRAC)'!AJ$14:BM$14, "CLO8", 'Database (LECTURE-RES-PRAC)'!AJ253:BM253) / 'Grade computation'!G$11, IF(C$16 = "FINAL", SUMIF('Database (LECTURE-RES-PRAC)'!BP$14:CS$14, "CLO8", 'Database (LECTURE-RES-PRAC)'!BP253:CS253) / 'Grade computation'!H$11,""))),""),"")</f>
        <v/>
      </c>
      <c r="AW256" s="232" t="str">
        <f t="shared" si="148"/>
        <v/>
      </c>
      <c r="AX256" s="25" t="str">
        <f>IF(B256 &lt;&gt; "",IF(AND('PRINTABLE (per grading)'!H$16="EXAM", 'PRINTABLE (per grading)'!B$13="Prelim"), IF(ISERROR(SUMIF('Exam (LECTURE ONLY)'!D$20:M$20, "CLO8", 'Exam (LECTURE ONLY)'!D258:M258) / 'Exam (LECTURE ONLY)'!AL$13), "", SUMIF('Exam (LECTURE ONLY)'!D$20:M$20, "CLO8", 'Exam (LECTURE ONLY)'!D258:M258) /'Exam (LECTURE ONLY)'!AL$13),
IF(AND('PRINTABLE (per grading)'!H$16="EXAM", 'PRINTABLE (per grading)'!B$13="Midterm"), IF(ISERROR(SUMIF('Exam (LECTURE ONLY)'!O$20:X$20, "CLO8", 'Exam (LECTURE ONLY)'!O258:X258) / 'Exam (LECTURE ONLY)'!AM$13), "", SUMIF('Exam (LECTURE ONLY)'!O$20:X$20, "CLO8", 'Exam (LECTURE ONLY)'!O258:X258) / 'Exam (LECTURE ONLY)'!AM$13),
IF(AND('PRINTABLE (per grading)'!H$16="EXAM", 'PRINTABLE (per grading)'!B$13="Final"), IF(ISERROR(SUMIF('Exam (LECTURE ONLY)'!Z$20:AI$20, "CLO8", 'Exam (LECTURE ONLY)'!Z258:AI258) / 'Exam (LECTURE ONLY)'!AN$13), "", SUMIF('Exam (LECTURE ONLY)'!Z$20:AI$20, "CLO8", 'Exam (LECTURE ONLY)'!Z258:AI258) / 'Exam (LECTURE ONLY)'!AN$13),
IF(AND('PRINTABLE (per grading)'!H$16="OUTPUT", 'PRINTABLE (per grading)'!B$13="Prelim"), IF(ISERROR(SUMIF(OUTPUT!C$20:M$20, "CLO8", OUTPUT!C258:M258) / OUTPUT!AL$13), "", SUMIF(OUTPUT!C$20:M$20, "CLO8", OUTPUT!C258:M258) / OUTPUT!AL$13),
IF(AND('PRINTABLE (per grading)'!H$16="OUTPUT", 'PRINTABLE (per grading)'!B$13="Midterm"), IF(ISERROR(SUMIF(OUTPUT!O$20:Y$20, "CLO8", OUTPUT!O258:Y258) / OUTPUT!AM$13), "", SUMIF(OUTPUT!O$20:Y$20, "CLO8", OUTPUT!O258:Y258) / OUTPUT!AM$13),
IF(AND('PRINTABLE (per grading)'!H$16="OUTPUT", 'PRINTABLE (per grading)'!B$13="Final"), IF(ISERROR(SUMIF(OUTPUT!AA$20:AI$20, "CLO8", OUTPUT!AA258:AI258) / OUTPUT!AN$13), "", SUMIF(OUTPUT!AA$20:AI$20, "CLO8", OUTPUT!AA258:AI258) / OUTPUT!AN$13),
"")))))),"")</f>
        <v/>
      </c>
      <c r="AY256" s="232" t="str">
        <f t="shared" si="149"/>
        <v/>
      </c>
      <c r="AZ256" s="233" t="str">
        <f t="shared" si="150"/>
        <v/>
      </c>
      <c r="BA256" s="25" t="str">
        <f>IF(B256 &lt;&gt; "", IFERROR(IF(C$16 = "PRELIM", SUMIF('Database (LECTURE-RES-PRAC)'!D$14:AG$14, "CLO9", 'Database (LECTURE-RES-PRAC)'!D253:AG253) / 'Grade computation'!F$12, IF(C$16 = "MIDTERM", SUMIF('Database (LECTURE-RES-PRAC)'!AJ$14:BM$14, "CLO9", 'Database (LECTURE-RES-PRAC)'!AJ253:BM253) / 'Grade computation'!G$12, IF(C$16 = "FINAL", SUMIF('Database (LECTURE-RES-PRAC)'!BP$14:CS$14, "CLO9", 'Database (LECTURE-RES-PRAC)'!BP253:CS253) / 'Grade computation'!H$12,""))),""),"")</f>
        <v/>
      </c>
      <c r="BB256" s="232" t="str">
        <f t="shared" si="151"/>
        <v/>
      </c>
      <c r="BC256" s="25" t="str">
        <f>IF(B256 &lt;&gt; "",IF(AND('PRINTABLE (per grading)'!H$16="EXAM", 'PRINTABLE (per grading)'!B$13="Prelim"), IF(ISERROR(SUMIF('Exam (LECTURE ONLY)'!D$20:M$20, "CLO9", 'Exam (LECTURE ONLY)'!D258:M258) / 'Exam (LECTURE ONLY)'!AL$14), "", SUMIF('Exam (LECTURE ONLY)'!D$20:M$20, "CLO9", 'Exam (LECTURE ONLY)'!D258:M258) /'Exam (LECTURE ONLY)'!AL$14),
IF(AND('PRINTABLE (per grading)'!H$16="EXAM", 'PRINTABLE (per grading)'!B$13="Midterm"), IF(ISERROR(SUMIF('Exam (LECTURE ONLY)'!O$20:X$20, "CLO9", 'Exam (LECTURE ONLY)'!O258:X258) / 'Exam (LECTURE ONLY)'!AM$14), "", SUMIF('Exam (LECTURE ONLY)'!O$20:X$20, "CLO9", 'Exam (LECTURE ONLY)'!O258:X258) / 'Exam (LECTURE ONLY)'!AM$14),
IF(AND('PRINTABLE (per grading)'!H$16="EXAM", 'PRINTABLE (per grading)'!B$13="Final"), IF(ISERROR(SUMIF('Exam (LECTURE ONLY)'!Z$20:AI$20, "CLO9", 'Exam (LECTURE ONLY)'!Z258:AI258) / 'Exam (LECTURE ONLY)'!AN$14), "", SUMIF('Exam (LECTURE ONLY)'!Z$20:AI$20, "CLO9", 'Exam (LECTURE ONLY)'!Z258:AI258) / 'Exam (LECTURE ONLY)'!AN$14),
IF(AND('PRINTABLE (per grading)'!H$16="OUTPUT", 'PRINTABLE (per grading)'!B$13="Prelim"), IF(ISERROR(SUMIF(OUTPUT!C$20:M$20, "CLO9", OUTPUT!C258:M258) / OUTPUT!AL$14), "", SUMIF(OUTPUT!C$20:M$20, "CLO9", OUTPUT!C258:M258) / OUTPUT!AL$14),
IF(AND('PRINTABLE (per grading)'!H$16="OUTPUT", 'PRINTABLE (per grading)'!B$13="Midterm"), IF(ISERROR(SUMIF(OUTPUT!O$20:Y$20, "CLO9", OUTPUT!O258:Y258) / OUTPUT!AM$14), "", SUMIF(OUTPUT!O$20:Y$20, "CLO9", OUTPUT!O258:Y258) / OUTPUT!AM$14),
IF(AND('PRINTABLE (per grading)'!H$16="OUTPUT", 'PRINTABLE (per grading)'!B$13="Final"), IF(ISERROR(SUMIF(OUTPUT!AA$20:AI$20, "CLO9", OUTPUT!AA258:AI258) / OUTPUT!AN$14), "", SUMIF(OUTPUT!AA$20:AI$20, "CLO9", OUTPUT!AA258:AI258) / OUTPUT!AN$14),
"")))))),"")</f>
        <v/>
      </c>
      <c r="BD256" s="232" t="str">
        <f t="shared" si="152"/>
        <v/>
      </c>
      <c r="BE256" s="233" t="str">
        <f t="shared" si="153"/>
        <v/>
      </c>
      <c r="BF256" s="25" t="str">
        <f>IF(B256 &lt;&gt; "", IFERROR(IF(C$16 = "PRELIM", SUMIF('Database (LECTURE-RES-PRAC)'!D$14:AG$14, "CLO10", 'Database (LECTURE-RES-PRAC)'!D253:AG253) / 'Grade computation'!F$13, IF(C$16 = "MIDTERM", SUMIF('Database (LECTURE-RES-PRAC)'!AJ$14:BM$14, "CLO10", 'Database (LECTURE-RES-PRAC)'!AJ253:BM253) / 'Grade computation'!G$13, IF(C$16 = "FINAL", SUMIF('Database (LECTURE-RES-PRAC)'!BP$14:CS$14, "CLO10", 'Database (LECTURE-RES-PRAC)'!BP253:CS253) / 'Grade computation'!H$13,""))),""),"")</f>
        <v/>
      </c>
      <c r="BG256" s="232" t="str">
        <f t="shared" si="154"/>
        <v/>
      </c>
      <c r="BH256" s="25" t="str">
        <f>IF(B256 &lt;&gt; "",IF(AND('PRINTABLE (per grading)'!H$16="EXAM", 'PRINTABLE (per grading)'!B$13="Prelim"), IF(ISERROR(SUMIF('Exam (LECTURE ONLY)'!D$20:M$20, "CLO10", 'Exam (LECTURE ONLY)'!D258:M258) / 'Exam (LECTURE ONLY)'!AL$15), "", SUMIF('Exam (LECTURE ONLY)'!D$20:M$20, "CLO10", 'Exam (LECTURE ONLY)'!D258:M258) /'Exam (LECTURE ONLY)'!AL$15),
IF(AND('PRINTABLE (per grading)'!H$16="EXAM", 'PRINTABLE (per grading)'!B$13="Midterm"), IF(ISERROR(SUMIF('Exam (LECTURE ONLY)'!O$20:X$20, "CLO10", 'Exam (LECTURE ONLY)'!O258:X258) / 'Exam (LECTURE ONLY)'!AM$15), "", SUMIF('Exam (LECTURE ONLY)'!O$20:X$20, "CLO10", 'Exam (LECTURE ONLY)'!O258:X258) / 'Exam (LECTURE ONLY)'!AM$15),
IF(AND('PRINTABLE (per grading)'!H$16="EXAM", 'PRINTABLE (per grading)'!B$13="Final"), IF(ISERROR(SUMIF('Exam (LECTURE ONLY)'!Z$20:AI$20, "CLO10", 'Exam (LECTURE ONLY)'!Z258:AI258) / 'Exam (LECTURE ONLY)'!AN$15), "", SUMIF('Exam (LECTURE ONLY)'!Z$20:AI$20, "CLO10", 'Exam (LECTURE ONLY)'!Z258:AI258) / 'Exam (LECTURE ONLY)'!AN$15),
IF(AND('PRINTABLE (per grading)'!H$16="OUTPUT", 'PRINTABLE (per grading)'!B$13="Prelim"), IF(ISERROR(SUMIF(OUTPUT!C$20:M$20, "CLO10", OUTPUT!C258:M258) / OUTPUT!AL$15), "", SUMIF(OUTPUT!C$20:M$20, "CLO10", OUTPUT!C258:M258) / OUTPUT!AL$15),
IF(AND('PRINTABLE (per grading)'!H$16="OUTPUT", 'PRINTABLE (per grading)'!B$13="Midterm"), IF(ISERROR(SUMIF(OUTPUT!O$20:Y$20, "CLO10", OUTPUT!O258:Y258) / OUTPUT!AM$15), "", SUMIF(OUTPUT!O$20:Y$20, "CLO10", OUTPUT!O258:Y258) / OUTPUT!AM$15),
IF(AND('PRINTABLE (per grading)'!H$16="OUTPUT", 'PRINTABLE (per grading)'!B$13="Final"), IF(ISERROR(SUMIF(OUTPUT!AA$20:AI$20, "CLO10", OUTPUT!AA258:AI258) / OUTPUT!AN$15), "", SUMIF(OUTPUT!AA$20:AI$20, "CLO10", OUTPUT!AA258:AI258) / OUTPUT!AN$15),
"")))))),"")</f>
        <v/>
      </c>
      <c r="BI256" s="232" t="str">
        <f t="shared" si="155"/>
        <v/>
      </c>
      <c r="BJ256" s="233" t="str">
        <f t="shared" si="156"/>
        <v/>
      </c>
      <c r="BK256" s="2"/>
    </row>
    <row r="257" spans="1:63" ht="20.100000000000001" customHeight="1">
      <c r="A257" s="118" t="str">
        <f>IF(ISBLANK('Database (LECTURE-RES-PRAC)'!A254),"",'Database (LECTURE-RES-PRAC)'!A254)</f>
        <v/>
      </c>
      <c r="B257" s="119" t="str">
        <f>IF(ISBLANK('Database (LECTURE-RES-PRAC)'!B254),"",'Database (LECTURE-RES-PRAC)'!B254)</f>
        <v/>
      </c>
      <c r="C257" s="134" t="str">
        <f>IF(B257&lt;&gt;"",IF(C$16="PRELIM",'Grade computation'!C257, IF(C$16="MIDTERM",'Grade computation'!K257, IF(C$16="FINAL",'Grade computation'!S257,""))),"")</f>
        <v/>
      </c>
      <c r="D257" s="135" t="str">
        <f t="shared" si="1"/>
        <v/>
      </c>
      <c r="E257" s="134" t="str">
        <f>IF(B257&lt;&gt;"", IF(C$16="PRELIM",'Grade computation'!E257, IF(C$16="MIDTERM",'Grade computation'!M257, IF(C$16="FINAL",'Grade computation'!U257,""))),"")</f>
        <v/>
      </c>
      <c r="F257" s="136" t="str">
        <f t="shared" si="2"/>
        <v/>
      </c>
      <c r="G257" s="137" t="str">
        <f t="shared" si="3"/>
        <v/>
      </c>
      <c r="H257" s="207" t="str">
        <f>IF(B257&lt;&gt;"",IF(C$16="PRELIM", 'Grade computation'!H257, IF(C$16="MIDTERM", 'Grade computation'!P257, IF(C$16="FINAL",'Grade computation'!X257, ""))),"")</f>
        <v/>
      </c>
      <c r="I257" s="137" t="str">
        <f t="shared" si="4"/>
        <v/>
      </c>
      <c r="J257" s="139" t="str">
        <f t="shared" si="5"/>
        <v/>
      </c>
      <c r="K257" s="377" t="str">
        <f t="shared" si="6"/>
        <v/>
      </c>
      <c r="L257" s="434"/>
      <c r="M257" s="25" t="str">
        <f>IF(B257 &lt;&gt; "", IFERROR(IF(C$16 = "PRELIM", SUMIF('Database (LECTURE-RES-PRAC)'!D$14:AG$14, "CLO1", 'Database (LECTURE-RES-PRAC)'!D254:AG254) / 'Grade computation'!F$4, IF(C$16 = "MIDTERM", SUMIF('Database (LECTURE-RES-PRAC)'!AJ$14:BM$14, "CLO1", 'Database (LECTURE-RES-PRAC)'!AJ254:BM254) / 'Grade computation'!G$4, IF(C$16 = "FINAL", SUMIF('Database (LECTURE-RES-PRAC)'!BP$14:CS$14, "CLO1", 'Database (LECTURE-RES-PRAC)'!BP254:CS254) / 'Grade computation'!H$4,""))),""),"")</f>
        <v/>
      </c>
      <c r="N257" s="232" t="str">
        <f t="shared" si="127"/>
        <v/>
      </c>
      <c r="O257" s="25" t="str">
        <f>IF(B257 &lt;&gt; "",IF(AND('PRINTABLE (per grading)'!H$16="EXAM", 'PRINTABLE (per grading)'!B$13="Prelim"), IF(ISERROR(SUMIF('Exam (LECTURE ONLY)'!D$20:M$20, "CLO1", 'Exam (LECTURE ONLY)'!D259:M259) / 'Exam (LECTURE ONLY)'!AL$6), "", SUMIF('Exam (LECTURE ONLY)'!D$20:M$20, "CLO1", 'Exam (LECTURE ONLY)'!D259:M259) /'Exam (LECTURE ONLY)'!AL$6),
IF(AND('PRINTABLE (per grading)'!H$16="EXAM", 'PRINTABLE (per grading)'!B$13="Midterm"), IF(ISERROR(SUMIF('Exam (LECTURE ONLY)'!O$20:X$20, "CLO1", 'Exam (LECTURE ONLY)'!O259:X259) / 'Exam (LECTURE ONLY)'!AM$6), "", SUMIF('Exam (LECTURE ONLY)'!O$20:X$20, "CLO1", 'Exam (LECTURE ONLY)'!O259:X259) / 'Exam (LECTURE ONLY)'!AM$6),
IF(AND('PRINTABLE (per grading)'!H$16="EXAM", 'PRINTABLE (per grading)'!B$13="Final"), IF(ISERROR(SUMIF('Exam (LECTURE ONLY)'!Z$20:AI$20, "CLO1", 'Exam (LECTURE ONLY)'!Z259:AI259) / 'Exam (LECTURE ONLY)'!AN$6), "", SUMIF('Exam (LECTURE ONLY)'!Z$20:AI$20, "CLO1", 'Exam (LECTURE ONLY)'!Z259:AI259) / 'Exam (LECTURE ONLY)'!AN$6),
IF(AND('PRINTABLE (per grading)'!H$16="OUTPUT", 'PRINTABLE (per grading)'!B$13="Prelim"), IF(ISERROR(SUMIF(OUTPUT!C$20:M$20, "CLO1", OUTPUT!C259:M259) / OUTPUT!AL$6), "", SUMIF(OUTPUT!C$20:M$20, "CLO1", OUTPUT!C259:M259) / OUTPUT!AL$6),
IF(AND('PRINTABLE (per grading)'!H$16="OUTPUT", 'PRINTABLE (per grading)'!B$13="Midterm"), IF(ISERROR(SUMIF(OUTPUT!O$20:Y$20, "CLO1", OUTPUT!O259:Y259) / OUTPUT!AM$6), "", SUMIF(OUTPUT!O$20:Y$20, "CLO1", OUTPUT!O259:Y259) / OUTPUT!AM$6),
IF(AND('PRINTABLE (per grading)'!H$16="OUTPUT", 'PRINTABLE (per grading)'!B$13="Final"), IF(ISERROR(SUMIF(OUTPUT!AA$20:AI$20, "CLO1", OUTPUT!AA259:AI259) / OUTPUT!AN$6), "", SUMIF(OUTPUT!AA$20:AI$20, "CLO1", OUTPUT!AA259:AI259) / OUTPUT!AN$6),
"")))))),"")</f>
        <v/>
      </c>
      <c r="P257" s="232" t="str">
        <f t="shared" si="128"/>
        <v/>
      </c>
      <c r="Q257" s="233" t="str">
        <f t="shared" si="129"/>
        <v/>
      </c>
      <c r="R257" s="25" t="str">
        <f>IF(B257 &lt;&gt; "", IFERROR(IF(C$16 = "PRELIM", SUMIF('Database (LECTURE-RES-PRAC)'!D$14:AG$14, "CLO2", 'Database (LECTURE-RES-PRAC)'!D254:AG254) / 'Grade computation'!F$5, IF(C$16 = "MIDTERM", SUMIF('Database (LECTURE-RES-PRAC)'!AJ$14:BM$14, "CLO2", 'Database (LECTURE-RES-PRAC)'!AJ254:BM254) / 'Grade computation'!G$5, IF(C$16 = "FINAL", SUMIF('Database (LECTURE-RES-PRAC)'!BP$14:CS$14, "CLO2", 'Database (LECTURE-RES-PRAC)'!BP254:CS254) / 'Grade computation'!H$5,""))),""),"")</f>
        <v/>
      </c>
      <c r="S257" s="232" t="str">
        <f t="shared" si="130"/>
        <v/>
      </c>
      <c r="T257" s="25" t="str">
        <f>IF(B257 &lt;&gt; "",IF(AND('PRINTABLE (per grading)'!H$16="EXAM", 'PRINTABLE (per grading)'!B$13="Prelim"), IF(ISERROR(SUMIF('Exam (LECTURE ONLY)'!D$20:M$20, "CLO2", 'Exam (LECTURE ONLY)'!D259:M259) / 'Exam (LECTURE ONLY)'!AL$7), "", SUMIF('Exam (LECTURE ONLY)'!D$20:M$20, "CLO2", 'Exam (LECTURE ONLY)'!D259:M259) /'Exam (LECTURE ONLY)'!AL$7),
IF(AND('PRINTABLE (per grading)'!H$16="EXAM", 'PRINTABLE (per grading)'!B$13="Midterm"), IF(ISERROR(SUMIF('Exam (LECTURE ONLY)'!O$20:X$20, "CLO2", 'Exam (LECTURE ONLY)'!O259:X259) / 'Exam (LECTURE ONLY)'!AM$7), "", SUMIF('Exam (LECTURE ONLY)'!O$20:X$20, "CLO2", 'Exam (LECTURE ONLY)'!O259:X259) / 'Exam (LECTURE ONLY)'!AM$7),
IF(AND('PRINTABLE (per grading)'!H$16="EXAM", 'PRINTABLE (per grading)'!B$13="Final"), IF(ISERROR(SUMIF('Exam (LECTURE ONLY)'!Z$20:AI$20, "CLO2", 'Exam (LECTURE ONLY)'!Z259:AI259) / 'Exam (LECTURE ONLY)'!AN$7), "", SUMIF('Exam (LECTURE ONLY)'!Z$20:AI$20, "CLO2", 'Exam (LECTURE ONLY)'!Z259:AI259) / 'Exam (LECTURE ONLY)'!AN$7),
IF(AND('PRINTABLE (per grading)'!H$16="OUTPUT", 'PRINTABLE (per grading)'!B$13="Prelim"), IF(ISERROR(SUMIF(OUTPUT!C$20:M$20, "CLO2", OUTPUT!C259:M259) / OUTPUT!AL$7), "", SUMIF(OUTPUT!C$20:M$20, "CLO2", OUTPUT!C259:M259) / OUTPUT!AL$7),
IF(AND('PRINTABLE (per grading)'!H$16="OUTPUT", 'PRINTABLE (per grading)'!B$13="Midterm"), IF(ISERROR(SUMIF(OUTPUT!O$20:Y$20, "CLO2", OUTPUT!O259:Y259) / OUTPUT!AM$7), "", SUMIF(OUTPUT!O$20:Y$20, "CLO2", OUTPUT!O259:Y259) / OUTPUT!AM$7),
IF(AND('PRINTABLE (per grading)'!H$16="OUTPUT", 'PRINTABLE (per grading)'!B$13="Final"), IF(ISERROR(SUMIF(OUTPUT!AA$20:AI$20, "CLO2", OUTPUT!AA259:AI259) / OUTPUT!AN$7), "", SUMIF(OUTPUT!AA$20:AI$20, "CLO2", OUTPUT!AA259:AI259) / OUTPUT!AN$7),
"")))))),"")</f>
        <v/>
      </c>
      <c r="U257" s="232" t="str">
        <f t="shared" si="131"/>
        <v/>
      </c>
      <c r="V257" s="233" t="str">
        <f t="shared" si="132"/>
        <v/>
      </c>
      <c r="W257" s="25" t="str">
        <f>IF(B257 &lt;&gt; "", IFERROR(IF(C$16 = "PRELIM", SUMIF('Database (LECTURE-RES-PRAC)'!D$14:AG$14, "CLO3", 'Database (LECTURE-RES-PRAC)'!D254:AG254) / 'Grade computation'!F$6, IF(C$16 = "MIDTERM", SUMIF('Database (LECTURE-RES-PRAC)'!AJ$14:BM$14, "CLO3", 'Database (LECTURE-RES-PRAC)'!AJ254:BM254) / 'Grade computation'!G$6, IF(C$16 = "FINAL", SUMIF('Database (LECTURE-RES-PRAC)'!BP$14:CS$14, "CLO3", 'Database (LECTURE-RES-PRAC)'!BP254:CS254) / 'Grade computation'!H$6,""))),""),"")</f>
        <v/>
      </c>
      <c r="X257" s="232" t="str">
        <f t="shared" si="133"/>
        <v/>
      </c>
      <c r="Y257" s="25" t="str">
        <f>IF(B257 &lt;&gt; "",IF(AND('PRINTABLE (per grading)'!H$16="EXAM", 'PRINTABLE (per grading)'!B$13="Prelim"), IF(ISERROR(SUMIF('Exam (LECTURE ONLY)'!D$20:M$20, "CLO3", 'Exam (LECTURE ONLY)'!D259:M259) / 'Exam (LECTURE ONLY)'!AL$8), "", SUMIF('Exam (LECTURE ONLY)'!D$20:M$20, "CLO3", 'Exam (LECTURE ONLY)'!D259:M259) /'Exam (LECTURE ONLY)'!AL$8),
IF(AND('PRINTABLE (per grading)'!H$16="EXAM", 'PRINTABLE (per grading)'!B$13="Midterm"), IF(ISERROR(SUMIF('Exam (LECTURE ONLY)'!O$20:X$20, "CLO3", 'Exam (LECTURE ONLY)'!O259:X259) / 'Exam (LECTURE ONLY)'!AM$8), "", SUMIF('Exam (LECTURE ONLY)'!O$20:X$20, "CLO3", 'Exam (LECTURE ONLY)'!O259:X259) / 'Exam (LECTURE ONLY)'!AM$8),
IF(AND('PRINTABLE (per grading)'!H$16="EXAM", 'PRINTABLE (per grading)'!B$13="Final"), IF(ISERROR(SUMIF('Exam (LECTURE ONLY)'!Z$20:AI$20, "CLO3", 'Exam (LECTURE ONLY)'!Z259:AI259) / 'Exam (LECTURE ONLY)'!AN$8), "", SUMIF('Exam (LECTURE ONLY)'!Z$20:AI$20, "CLO3", 'Exam (LECTURE ONLY)'!Z259:AI259) / 'Exam (LECTURE ONLY)'!AN$8),
IF(AND('PRINTABLE (per grading)'!H$16="OUTPUT", 'PRINTABLE (per grading)'!B$13="Prelim"), IF(ISERROR(SUMIF(OUTPUT!C$20:M$20, "CLO3", OUTPUT!C259:M259) / OUTPUT!AL$8), "", SUMIF(OUTPUT!C$20:M$20, "CLO3", OUTPUT!C259:M259) / OUTPUT!AL$8),
IF(AND('PRINTABLE (per grading)'!H$16="OUTPUT", 'PRINTABLE (per grading)'!B$13="Midterm"), IF(ISERROR(SUMIF(OUTPUT!O$20:Y$20, "CLO3", OUTPUT!O259:Y259) / OUTPUT!AM$8), "", SUMIF(OUTPUT!O$20:Y$20, "CLO3", OUTPUT!O259:Y259) / OUTPUT!AM$8),
IF(AND('PRINTABLE (per grading)'!H$16="OUTPUT", 'PRINTABLE (per grading)'!B$13="Final"), IF(ISERROR(SUMIF(OUTPUT!AA$20:AI$20, "CLO3", OUTPUT!AA259:AI259) / OUTPUT!AN$8), "", SUMIF(OUTPUT!AA$20:AI$20, "CLO3", OUTPUT!AA259:AI259) / OUTPUT!AN$8),
"" )))))),"")</f>
        <v/>
      </c>
      <c r="Z257" s="232" t="str">
        <f t="shared" si="134"/>
        <v/>
      </c>
      <c r="AA257" s="233" t="str">
        <f t="shared" si="135"/>
        <v/>
      </c>
      <c r="AB257" s="25" t="str">
        <f>IF(B257 &lt;&gt; "", IFERROR(IF(C$16 = "PRELIM", SUMIF('Database (LECTURE-RES-PRAC)'!D$14:AG$14, "CLO4", 'Database (LECTURE-RES-PRAC)'!D254:AG254) / 'Grade computation'!F$7, IF(C$16 = "MIDTERM", SUMIF('Database (LECTURE-RES-PRAC)'!AJ$14:BM$14, "CLO4", 'Database (LECTURE-RES-PRAC)'!AJ254:BM254) / 'Grade computation'!G$7, IF(C$16 = "FINAL", SUMIF('Database (LECTURE-RES-PRAC)'!BP$14:CS$14, "CLO4", 'Database (LECTURE-RES-PRAC)'!BP254:CS254) / 'Grade computation'!H$7,""))),""),"")</f>
        <v/>
      </c>
      <c r="AC257" s="232" t="str">
        <f t="shared" si="136"/>
        <v/>
      </c>
      <c r="AD257" s="25" t="str">
        <f>IF(B257 &lt;&gt; "",IF(AND('PRINTABLE (per grading)'!H$16="EXAM", 'PRINTABLE (per grading)'!B$13="Prelim"), IF(ISERROR(SUMIF('Exam (LECTURE ONLY)'!D$20:M$20, "CLO4", 'Exam (LECTURE ONLY)'!D259:M259) / 'Exam (LECTURE ONLY)'!AL$9), "", SUMIF('Exam (LECTURE ONLY)'!D$20:M$20, "CLO4", 'Exam (LECTURE ONLY)'!D259:M259) /'Exam (LECTURE ONLY)'!AL$9),
IF(AND('PRINTABLE (per grading)'!H$16="EXAM", 'PRINTABLE (per grading)'!B$13="Midterm"), IF(ISERROR(SUMIF('Exam (LECTURE ONLY)'!O$20:X$20, "CLO4", 'Exam (LECTURE ONLY)'!O259:X259) / 'Exam (LECTURE ONLY)'!AM$9), "", SUMIF('Exam (LECTURE ONLY)'!O$20:X$20, "CLO4", 'Exam (LECTURE ONLY)'!O259:X259) / 'Exam (LECTURE ONLY)'!AM$9),
IF(AND('PRINTABLE (per grading)'!H$16="EXAM", 'PRINTABLE (per grading)'!B$13="Final"), IF(ISERROR(SUMIF('Exam (LECTURE ONLY)'!Z$20:AI$20, "CLO4", 'Exam (LECTURE ONLY)'!Z259:AI259) / 'Exam (LECTURE ONLY)'!AN$9), "", SUMIF('Exam (LECTURE ONLY)'!Z$20:AI$20, "CLO4", 'Exam (LECTURE ONLY)'!Z259:AI259) / 'Exam (LECTURE ONLY)'!AN$9),
IF(AND('PRINTABLE (per grading)'!H$16="OUTPUT", 'PRINTABLE (per grading)'!B$13="Prelim"), IF(ISERROR(SUMIF(OUTPUT!C$20:M$20, "CLO4", OUTPUT!C259:M259) / OUTPUT!AL$9), "", SUMIF(OUTPUT!C$20:M$20, "CLO4", OUTPUT!C259:M259) / OUTPUT!AL$9),
IF(AND('PRINTABLE (per grading)'!H$16="OUTPUT", 'PRINTABLE (per grading)'!B$13="Midterm"), IF(ISERROR(SUMIF(OUTPUT!O$20:Y$20, "CLO4", OUTPUT!O259:Y259) / OUTPUT!AM$9), "", SUMIF(OUTPUT!O$20:Y$20, "CLO4", OUTPUT!O259:Y259) / OUTPUT!AM$9),
IF(AND('PRINTABLE (per grading)'!H$16="OUTPUT", 'PRINTABLE (per grading)'!B$13="Final"), IF(ISERROR(SUMIF(OUTPUT!AA$20:AI$20, "CLO4", OUTPUT!AA259:AI259) / OUTPUT!AN$9), "", SUMIF(OUTPUT!AA$20:AI$20, "CLO4", OUTPUT!AA259:AI259) / OUTPUT!AN$9),
"")))))),"")</f>
        <v/>
      </c>
      <c r="AE257" s="232" t="str">
        <f t="shared" si="137"/>
        <v/>
      </c>
      <c r="AF257" s="233" t="str">
        <f t="shared" si="138"/>
        <v/>
      </c>
      <c r="AG257" s="25" t="str">
        <f>IF(B257 &lt;&gt; "", IFERROR(IF(C$16 = "PRELIM", SUMIF('Database (LECTURE-RES-PRAC)'!D$14:AG$14, "CLO5", 'Database (LECTURE-RES-PRAC)'!D254:AG254) / 'Grade computation'!F$8, IF(C$16 = "MIDTERM", SUMIF('Database (LECTURE-RES-PRAC)'!AJ$14:BM$14, "CLO5", 'Database (LECTURE-RES-PRAC)'!AJ254:BM254) / 'Grade computation'!G$8, IF(C$16 = "FINAL", SUMIF('Database (LECTURE-RES-PRAC)'!BP$14:CS$14, "CLO5", 'Database (LECTURE-RES-PRAC)'!BP254:CS254) / 'Grade computation'!H$8,""))),""),"")</f>
        <v/>
      </c>
      <c r="AH257" s="232" t="str">
        <f t="shared" si="139"/>
        <v/>
      </c>
      <c r="AI257" s="25" t="str">
        <f>IF(B257 &lt;&gt; "",IF(AND('PRINTABLE (per grading)'!H$16="EXAM", 'PRINTABLE (per grading)'!B$13="Prelim"), IF(ISERROR(SUMIF('Exam (LECTURE ONLY)'!D$20:M$20, "CLO5", 'Exam (LECTURE ONLY)'!D259:M259) / 'Exam (LECTURE ONLY)'!AL$10), "", SUMIF('Exam (LECTURE ONLY)'!D$20:M$20, "CLO5", 'Exam (LECTURE ONLY)'!D259:M259) /'Exam (LECTURE ONLY)'!AL$10),
IF(AND('PRINTABLE (per grading)'!H$16="EXAM", 'PRINTABLE (per grading)'!B$13="Midterm"), IF(ISERROR(SUMIF('Exam (LECTURE ONLY)'!O$20:X$20, "CLO5", 'Exam (LECTURE ONLY)'!O259:X259) / 'Exam (LECTURE ONLY)'!AM$10), "", SUMIF('Exam (LECTURE ONLY)'!O$20:X$20, "CLO5", 'Exam (LECTURE ONLY)'!O259:X259) / 'Exam (LECTURE ONLY)'!AM$10),
IF(AND('PRINTABLE (per grading)'!H$16="EXAM", 'PRINTABLE (per grading)'!B$13="Final"), IF(ISERROR(SUMIF('Exam (LECTURE ONLY)'!Z$20:AI$20, "CLO5", 'Exam (LECTURE ONLY)'!Z259:AI259) / 'Exam (LECTURE ONLY)'!AN$10), "", SUMIF('Exam (LECTURE ONLY)'!Z$20:AI$20, "CLO5", 'Exam (LECTURE ONLY)'!Z259:AI259) / 'Exam (LECTURE ONLY)'!AN$10),
IF(AND('PRINTABLE (per grading)'!H$16="OUTPUT", 'PRINTABLE (per grading)'!B$13="Prelim"), IF(ISERROR(SUMIF(OUTPUT!C$20:M$20, "CLO5", OUTPUT!C259:M259) / OUTPUT!AL$10), "", SUMIF(OUTPUT!C$20:M$20, "CLO5", OUTPUT!C259:M259) / OUTPUT!AL$10),
IF(AND('PRINTABLE (per grading)'!H$16="OUTPUT", 'PRINTABLE (per grading)'!B$13="Midterm"), IF(ISERROR(SUMIF(OUTPUT!O$20:Y$20, "CLO5", OUTPUT!O259:Y259) / OUTPUT!AM$10), "", SUMIF(OUTPUT!O$20:Y$20, "CLO5", OUTPUT!O259:Y259) / OUTPUT!AM$10),
IF(AND('PRINTABLE (per grading)'!H$16="OUTPUT", 'PRINTABLE (per grading)'!B$13="Final"), IF(ISERROR(SUMIF(OUTPUT!AA$20:AI$20, "CLO5", OUTPUT!AA259:AI259) / OUTPUT!AN$10), "", SUMIF(OUTPUT!AA$20:AI$20, "CLO5", OUTPUT!AA259:AI259) / OUTPUT!AN$10),
"")))))),"")</f>
        <v/>
      </c>
      <c r="AJ257" s="232" t="str">
        <f t="shared" si="140"/>
        <v/>
      </c>
      <c r="AK257" s="233" t="str">
        <f t="shared" si="141"/>
        <v/>
      </c>
      <c r="AL257" s="25" t="str">
        <f>IF(B257 &lt;&gt; "", IFERROR(IF(C$16 = "PRELIM", SUMIF('Database (LECTURE-RES-PRAC)'!D$14:AG$14, "CLO6", 'Database (LECTURE-RES-PRAC)'!D254:AG254) / 'Grade computation'!F$9, IF(C$16 = "MIDTERM", SUMIF('Database (LECTURE-RES-PRAC)'!AJ$14:BM$14, "CLO6", 'Database (LECTURE-RES-PRAC)'!AJ254:BM254) / 'Grade computation'!G$9, IF(C$16 = "FINAL", SUMIF('Database (LECTURE-RES-PRAC)'!BP$14:CS$14, "CLO6", 'Database (LECTURE-RES-PRAC)'!BP254:CS254) / 'Grade computation'!H$9,""))),""),"")</f>
        <v/>
      </c>
      <c r="AM257" s="232" t="str">
        <f t="shared" si="142"/>
        <v/>
      </c>
      <c r="AN257" s="25" t="str">
        <f>IF(B257 &lt;&gt; "",IF(AND('PRINTABLE (per grading)'!H$16="EXAM", 'PRINTABLE (per grading)'!B$13="Prelim"), IF(ISERROR(SUMIF('Exam (LECTURE ONLY)'!D$20:M$20, "CLO6", 'Exam (LECTURE ONLY)'!D259:M259) / 'Exam (LECTURE ONLY)'!AL$11), "", SUMIF('Exam (LECTURE ONLY)'!D$20:M$20, "CLO6", 'Exam (LECTURE ONLY)'!D259:M259) /'Exam (LECTURE ONLY)'!AL$11),
IF(AND('PRINTABLE (per grading)'!H$16="EXAM", 'PRINTABLE (per grading)'!B$13="Midterm"), IF(ISERROR(SUMIF('Exam (LECTURE ONLY)'!O$20:X$20, "CLO6", 'Exam (LECTURE ONLY)'!O259:X259) / 'Exam (LECTURE ONLY)'!AM$11), "", SUMIF('Exam (LECTURE ONLY)'!O$20:X$20, "CLO6", 'Exam (LECTURE ONLY)'!O259:X259) / 'Exam (LECTURE ONLY)'!AM$11),
IF(AND('PRINTABLE (per grading)'!H$16="EXAM", 'PRINTABLE (per grading)'!B$13="Final"), IF(ISERROR(SUMIF('Exam (LECTURE ONLY)'!Z$20:AI$20, "CLO6", 'Exam (LECTURE ONLY)'!Z259:AI259) / 'Exam (LECTURE ONLY)'!AN$11), "", SUMIF('Exam (LECTURE ONLY)'!Z$20:AI$20, "CLO6", 'Exam (LECTURE ONLY)'!Z259:AI259) / 'Exam (LECTURE ONLY)'!AN$11),
IF(AND('PRINTABLE (per grading)'!H$16="OUTPUT", 'PRINTABLE (per grading)'!B$13="Prelim"), IF(ISERROR(SUMIF(OUTPUT!C$20:M$20, "CLO6", OUTPUT!C259:M259) / OUTPUT!AL$11), "", SUMIF(OUTPUT!C$20:M$20, "CLO6", OUTPUT!C259:M259) / OUTPUT!AL$11),
IF(AND('PRINTABLE (per grading)'!H$16="OUTPUT", 'PRINTABLE (per grading)'!B$13="Midterm"), IF(ISERROR(SUMIF(OUTPUT!O$20:Y$20, "CLO6", OUTPUT!O259:Y259) / OUTPUT!AM$11), "", SUMIF(OUTPUT!O$20:Y$20, "CLO6", OUTPUT!O259:Y259) / OUTPUT!AM$11),
IF(AND('PRINTABLE (per grading)'!H$16="OUTPUT", 'PRINTABLE (per grading)'!B$13="Final"), IF(ISERROR(SUMIF(OUTPUT!AA$20:AI$20, "CLO6", OUTPUT!AA259:AI259) / OUTPUT!AN$11), "", SUMIF(OUTPUT!AA$20:AI$20, "CLO6", OUTPUT!AA259:AI259) / OUTPUT!AN$11),
"")))))),"")</f>
        <v/>
      </c>
      <c r="AO257" s="232" t="str">
        <f t="shared" si="143"/>
        <v/>
      </c>
      <c r="AP257" s="233" t="str">
        <f t="shared" si="144"/>
        <v/>
      </c>
      <c r="AQ257" s="25" t="str">
        <f>IF(B257 &lt;&gt; "", IFERROR(IF(C$16 = "PRELIM", SUMIF('Database (LECTURE-RES-PRAC)'!D$14:AG$14, "CLO7", 'Database (LECTURE-RES-PRAC)'!D254:AG254) / 'Grade computation'!F$10, IF(C$16 = "MIDTERM", SUMIF('Database (LECTURE-RES-PRAC)'!AJ$14:BM$14, "CLO7", 'Database (LECTURE-RES-PRAC)'!AJ254:BM254) / 'Grade computation'!G$10, IF(C$16 = "FINAL", SUMIF('Database (LECTURE-RES-PRAC)'!BP$14:CS$14, "CLO7", 'Database (LECTURE-RES-PRAC)'!BP254:CS254) / 'Grade computation'!H$10,""))),""),"")</f>
        <v/>
      </c>
      <c r="AR257" s="232" t="str">
        <f t="shared" si="145"/>
        <v/>
      </c>
      <c r="AS257" s="25" t="str">
        <f>IF(B257 &lt;&gt; "",IF(AND('PRINTABLE (per grading)'!H$16="EXAM", 'PRINTABLE (per grading)'!B$13="Prelim"), IF(ISERROR(SUMIF('Exam (LECTURE ONLY)'!D$20:M$20, "CLO7", 'Exam (LECTURE ONLY)'!D259:M259) / 'Exam (LECTURE ONLY)'!AL$12), "", SUMIF('Exam (LECTURE ONLY)'!D$20:M$20, "CLO7", 'Exam (LECTURE ONLY)'!D259:M259) /'Exam (LECTURE ONLY)'!AL$12),
IF(AND('PRINTABLE (per grading)'!H$16="EXAM", 'PRINTABLE (per grading)'!B$13="Midterm"), IF(ISERROR(SUMIF('Exam (LECTURE ONLY)'!O$20:X$20, "CLO7", 'Exam (LECTURE ONLY)'!O259:X259) / 'Exam (LECTURE ONLY)'!AM$12), "", SUMIF('Exam (LECTURE ONLY)'!O$20:X$20, "CLO7", 'Exam (LECTURE ONLY)'!O259:X259) / 'Exam (LECTURE ONLY)'!AM$12),
IF(AND('PRINTABLE (per grading)'!H$16="EXAM", 'PRINTABLE (per grading)'!B$13="Final"), IF(ISERROR(SUMIF('Exam (LECTURE ONLY)'!Z$20:AI$20, "CLO7", 'Exam (LECTURE ONLY)'!Z259:AI259) / 'Exam (LECTURE ONLY)'!AN$12), "", SUMIF('Exam (LECTURE ONLY)'!Z$20:AI$20, "CLO7", 'Exam (LECTURE ONLY)'!Z259:AI259) / 'Exam (LECTURE ONLY)'!AN$12),
IF(AND('PRINTABLE (per grading)'!H$16="OUTPUT", 'PRINTABLE (per grading)'!B$13="Prelim"), IF(ISERROR(SUMIF(OUTPUT!C$20:M$20, "CLO7", OUTPUT!C259:M259) / OUTPUT!AL$12), "", SUMIF(OUTPUT!C$20:M$20, "CLO7", OUTPUT!C259:M259) / OUTPUT!AL$12),
IF(AND('PRINTABLE (per grading)'!H$16="OUTPUT", 'PRINTABLE (per grading)'!B$13="Midterm"), IF(ISERROR(SUMIF(OUTPUT!O$20:Y$20, "CLO7", OUTPUT!O259:Y259) / OUTPUT!AM$12), "", SUMIF(OUTPUT!O$20:Y$20, "CLO7", OUTPUT!O259:Y259) / OUTPUT!AM$12),
IF(AND('PRINTABLE (per grading)'!H$16="OUTPUT", 'PRINTABLE (per grading)'!B$13="Final"), IF(ISERROR(SUMIF(OUTPUT!AA$20:AI$20, "CLO7", OUTPUT!AA259:AI259) / OUTPUT!AN$12), "", SUMIF(OUTPUT!AA$20:AI$20, "CLO7", OUTPUT!AA259:AI259) / OUTPUT!AN$12),
"")))))),"")</f>
        <v/>
      </c>
      <c r="AT257" s="232" t="str">
        <f t="shared" si="146"/>
        <v/>
      </c>
      <c r="AU257" s="233" t="str">
        <f t="shared" si="147"/>
        <v/>
      </c>
      <c r="AV257" s="25" t="str">
        <f>IF(B257 &lt;&gt; "", IFERROR(IF(C$16 = "PRELIM", SUMIF('Database (LECTURE-RES-PRAC)'!D$14:AG$14, "CLO8", 'Database (LECTURE-RES-PRAC)'!D254:AG254) / 'Grade computation'!F$11, IF(C$16 = "MIDTERM", SUMIF('Database (LECTURE-RES-PRAC)'!AJ$14:BM$14, "CLO8", 'Database (LECTURE-RES-PRAC)'!AJ254:BM254) / 'Grade computation'!G$11, IF(C$16 = "FINAL", SUMIF('Database (LECTURE-RES-PRAC)'!BP$14:CS$14, "CLO8", 'Database (LECTURE-RES-PRAC)'!BP254:CS254) / 'Grade computation'!H$11,""))),""),"")</f>
        <v/>
      </c>
      <c r="AW257" s="232" t="str">
        <f t="shared" si="148"/>
        <v/>
      </c>
      <c r="AX257" s="25" t="str">
        <f>IF(B257 &lt;&gt; "",IF(AND('PRINTABLE (per grading)'!H$16="EXAM", 'PRINTABLE (per grading)'!B$13="Prelim"), IF(ISERROR(SUMIF('Exam (LECTURE ONLY)'!D$20:M$20, "CLO8", 'Exam (LECTURE ONLY)'!D259:M259) / 'Exam (LECTURE ONLY)'!AL$13), "", SUMIF('Exam (LECTURE ONLY)'!D$20:M$20, "CLO8", 'Exam (LECTURE ONLY)'!D259:M259) /'Exam (LECTURE ONLY)'!AL$13),
IF(AND('PRINTABLE (per grading)'!H$16="EXAM", 'PRINTABLE (per grading)'!B$13="Midterm"), IF(ISERROR(SUMIF('Exam (LECTURE ONLY)'!O$20:X$20, "CLO8", 'Exam (LECTURE ONLY)'!O259:X259) / 'Exam (LECTURE ONLY)'!AM$13), "", SUMIF('Exam (LECTURE ONLY)'!O$20:X$20, "CLO8", 'Exam (LECTURE ONLY)'!O259:X259) / 'Exam (LECTURE ONLY)'!AM$13),
IF(AND('PRINTABLE (per grading)'!H$16="EXAM", 'PRINTABLE (per grading)'!B$13="Final"), IF(ISERROR(SUMIF('Exam (LECTURE ONLY)'!Z$20:AI$20, "CLO8", 'Exam (LECTURE ONLY)'!Z259:AI259) / 'Exam (LECTURE ONLY)'!AN$13), "", SUMIF('Exam (LECTURE ONLY)'!Z$20:AI$20, "CLO8", 'Exam (LECTURE ONLY)'!Z259:AI259) / 'Exam (LECTURE ONLY)'!AN$13),
IF(AND('PRINTABLE (per grading)'!H$16="OUTPUT", 'PRINTABLE (per grading)'!B$13="Prelim"), IF(ISERROR(SUMIF(OUTPUT!C$20:M$20, "CLO8", OUTPUT!C259:M259) / OUTPUT!AL$13), "", SUMIF(OUTPUT!C$20:M$20, "CLO8", OUTPUT!C259:M259) / OUTPUT!AL$13),
IF(AND('PRINTABLE (per grading)'!H$16="OUTPUT", 'PRINTABLE (per grading)'!B$13="Midterm"), IF(ISERROR(SUMIF(OUTPUT!O$20:Y$20, "CLO8", OUTPUT!O259:Y259) / OUTPUT!AM$13), "", SUMIF(OUTPUT!O$20:Y$20, "CLO8", OUTPUT!O259:Y259) / OUTPUT!AM$13),
IF(AND('PRINTABLE (per grading)'!H$16="OUTPUT", 'PRINTABLE (per grading)'!B$13="Final"), IF(ISERROR(SUMIF(OUTPUT!AA$20:AI$20, "CLO8", OUTPUT!AA259:AI259) / OUTPUT!AN$13), "", SUMIF(OUTPUT!AA$20:AI$20, "CLO8", OUTPUT!AA259:AI259) / OUTPUT!AN$13),
"")))))),"")</f>
        <v/>
      </c>
      <c r="AY257" s="232" t="str">
        <f t="shared" si="149"/>
        <v/>
      </c>
      <c r="AZ257" s="233" t="str">
        <f t="shared" si="150"/>
        <v/>
      </c>
      <c r="BA257" s="25" t="str">
        <f>IF(B257 &lt;&gt; "", IFERROR(IF(C$16 = "PRELIM", SUMIF('Database (LECTURE-RES-PRAC)'!D$14:AG$14, "CLO9", 'Database (LECTURE-RES-PRAC)'!D254:AG254) / 'Grade computation'!F$12, IF(C$16 = "MIDTERM", SUMIF('Database (LECTURE-RES-PRAC)'!AJ$14:BM$14, "CLO9", 'Database (LECTURE-RES-PRAC)'!AJ254:BM254) / 'Grade computation'!G$12, IF(C$16 = "FINAL", SUMIF('Database (LECTURE-RES-PRAC)'!BP$14:CS$14, "CLO9", 'Database (LECTURE-RES-PRAC)'!BP254:CS254) / 'Grade computation'!H$12,""))),""),"")</f>
        <v/>
      </c>
      <c r="BB257" s="232" t="str">
        <f t="shared" si="151"/>
        <v/>
      </c>
      <c r="BC257" s="25" t="str">
        <f>IF(B257 &lt;&gt; "",IF(AND('PRINTABLE (per grading)'!H$16="EXAM", 'PRINTABLE (per grading)'!B$13="Prelim"), IF(ISERROR(SUMIF('Exam (LECTURE ONLY)'!D$20:M$20, "CLO9", 'Exam (LECTURE ONLY)'!D259:M259) / 'Exam (LECTURE ONLY)'!AL$14), "", SUMIF('Exam (LECTURE ONLY)'!D$20:M$20, "CLO9", 'Exam (LECTURE ONLY)'!D259:M259) /'Exam (LECTURE ONLY)'!AL$14),
IF(AND('PRINTABLE (per grading)'!H$16="EXAM", 'PRINTABLE (per grading)'!B$13="Midterm"), IF(ISERROR(SUMIF('Exam (LECTURE ONLY)'!O$20:X$20, "CLO9", 'Exam (LECTURE ONLY)'!O259:X259) / 'Exam (LECTURE ONLY)'!AM$14), "", SUMIF('Exam (LECTURE ONLY)'!O$20:X$20, "CLO9", 'Exam (LECTURE ONLY)'!O259:X259) / 'Exam (LECTURE ONLY)'!AM$14),
IF(AND('PRINTABLE (per grading)'!H$16="EXAM", 'PRINTABLE (per grading)'!B$13="Final"), IF(ISERROR(SUMIF('Exam (LECTURE ONLY)'!Z$20:AI$20, "CLO9", 'Exam (LECTURE ONLY)'!Z259:AI259) / 'Exam (LECTURE ONLY)'!AN$14), "", SUMIF('Exam (LECTURE ONLY)'!Z$20:AI$20, "CLO9", 'Exam (LECTURE ONLY)'!Z259:AI259) / 'Exam (LECTURE ONLY)'!AN$14),
IF(AND('PRINTABLE (per grading)'!H$16="OUTPUT", 'PRINTABLE (per grading)'!B$13="Prelim"), IF(ISERROR(SUMIF(OUTPUT!C$20:M$20, "CLO9", OUTPUT!C259:M259) / OUTPUT!AL$14), "", SUMIF(OUTPUT!C$20:M$20, "CLO9", OUTPUT!C259:M259) / OUTPUT!AL$14),
IF(AND('PRINTABLE (per grading)'!H$16="OUTPUT", 'PRINTABLE (per grading)'!B$13="Midterm"), IF(ISERROR(SUMIF(OUTPUT!O$20:Y$20, "CLO9", OUTPUT!O259:Y259) / OUTPUT!AM$14), "", SUMIF(OUTPUT!O$20:Y$20, "CLO9", OUTPUT!O259:Y259) / OUTPUT!AM$14),
IF(AND('PRINTABLE (per grading)'!H$16="OUTPUT", 'PRINTABLE (per grading)'!B$13="Final"), IF(ISERROR(SUMIF(OUTPUT!AA$20:AI$20, "CLO9", OUTPUT!AA259:AI259) / OUTPUT!AN$14), "", SUMIF(OUTPUT!AA$20:AI$20, "CLO9", OUTPUT!AA259:AI259) / OUTPUT!AN$14),
"")))))),"")</f>
        <v/>
      </c>
      <c r="BD257" s="232" t="str">
        <f t="shared" si="152"/>
        <v/>
      </c>
      <c r="BE257" s="233" t="str">
        <f t="shared" si="153"/>
        <v/>
      </c>
      <c r="BF257" s="25" t="str">
        <f>IF(B257 &lt;&gt; "", IFERROR(IF(C$16 = "PRELIM", SUMIF('Database (LECTURE-RES-PRAC)'!D$14:AG$14, "CLO10", 'Database (LECTURE-RES-PRAC)'!D254:AG254) / 'Grade computation'!F$13, IF(C$16 = "MIDTERM", SUMIF('Database (LECTURE-RES-PRAC)'!AJ$14:BM$14, "CLO10", 'Database (LECTURE-RES-PRAC)'!AJ254:BM254) / 'Grade computation'!G$13, IF(C$16 = "FINAL", SUMIF('Database (LECTURE-RES-PRAC)'!BP$14:CS$14, "CLO10", 'Database (LECTURE-RES-PRAC)'!BP254:CS254) / 'Grade computation'!H$13,""))),""),"")</f>
        <v/>
      </c>
      <c r="BG257" s="232" t="str">
        <f t="shared" si="154"/>
        <v/>
      </c>
      <c r="BH257" s="25" t="str">
        <f>IF(B257 &lt;&gt; "",IF(AND('PRINTABLE (per grading)'!H$16="EXAM", 'PRINTABLE (per grading)'!B$13="Prelim"), IF(ISERROR(SUMIF('Exam (LECTURE ONLY)'!D$20:M$20, "CLO10", 'Exam (LECTURE ONLY)'!D259:M259) / 'Exam (LECTURE ONLY)'!AL$15), "", SUMIF('Exam (LECTURE ONLY)'!D$20:M$20, "CLO10", 'Exam (LECTURE ONLY)'!D259:M259) /'Exam (LECTURE ONLY)'!AL$15),
IF(AND('PRINTABLE (per grading)'!H$16="EXAM", 'PRINTABLE (per grading)'!B$13="Midterm"), IF(ISERROR(SUMIF('Exam (LECTURE ONLY)'!O$20:X$20, "CLO10", 'Exam (LECTURE ONLY)'!O259:X259) / 'Exam (LECTURE ONLY)'!AM$15), "", SUMIF('Exam (LECTURE ONLY)'!O$20:X$20, "CLO10", 'Exam (LECTURE ONLY)'!O259:X259) / 'Exam (LECTURE ONLY)'!AM$15),
IF(AND('PRINTABLE (per grading)'!H$16="EXAM", 'PRINTABLE (per grading)'!B$13="Final"), IF(ISERROR(SUMIF('Exam (LECTURE ONLY)'!Z$20:AI$20, "CLO10", 'Exam (LECTURE ONLY)'!Z259:AI259) / 'Exam (LECTURE ONLY)'!AN$15), "", SUMIF('Exam (LECTURE ONLY)'!Z$20:AI$20, "CLO10", 'Exam (LECTURE ONLY)'!Z259:AI259) / 'Exam (LECTURE ONLY)'!AN$15),
IF(AND('PRINTABLE (per grading)'!H$16="OUTPUT", 'PRINTABLE (per grading)'!B$13="Prelim"), IF(ISERROR(SUMIF(OUTPUT!C$20:M$20, "CLO10", OUTPUT!C259:M259) / OUTPUT!AL$15), "", SUMIF(OUTPUT!C$20:M$20, "CLO10", OUTPUT!C259:M259) / OUTPUT!AL$15),
IF(AND('PRINTABLE (per grading)'!H$16="OUTPUT", 'PRINTABLE (per grading)'!B$13="Midterm"), IF(ISERROR(SUMIF(OUTPUT!O$20:Y$20, "CLO10", OUTPUT!O259:Y259) / OUTPUT!AM$15), "", SUMIF(OUTPUT!O$20:Y$20, "CLO10", OUTPUT!O259:Y259) / OUTPUT!AM$15),
IF(AND('PRINTABLE (per grading)'!H$16="OUTPUT", 'PRINTABLE (per grading)'!B$13="Final"), IF(ISERROR(SUMIF(OUTPUT!AA$20:AI$20, "CLO10", OUTPUT!AA259:AI259) / OUTPUT!AN$15), "", SUMIF(OUTPUT!AA$20:AI$20, "CLO10", OUTPUT!AA259:AI259) / OUTPUT!AN$15),
"")))))),"")</f>
        <v/>
      </c>
      <c r="BI257" s="232" t="str">
        <f t="shared" si="155"/>
        <v/>
      </c>
      <c r="BJ257" s="233" t="str">
        <f t="shared" si="156"/>
        <v/>
      </c>
      <c r="BK257" s="2"/>
    </row>
    <row r="258" spans="1:63" ht="20.100000000000001" customHeight="1">
      <c r="A258" s="212" t="str">
        <f>IF(ISBLANK('Database (LECTURE-RES-PRAC)'!A255),"",'Database (LECTURE-RES-PRAC)'!A255)</f>
        <v/>
      </c>
      <c r="B258" s="213" t="str">
        <f>IF(ISBLANK('Database (LECTURE-RES-PRAC)'!B255),"",'Database (LECTURE-RES-PRAC)'!B255)</f>
        <v/>
      </c>
      <c r="C258" s="134" t="str">
        <f>IF(B258&lt;&gt;"",IF(C$16="PRELIM",'Grade computation'!C258, IF(C$16="MIDTERM",'Grade computation'!K258, IF(C$16="FINAL",'Grade computation'!S258,""))),"")</f>
        <v/>
      </c>
      <c r="D258" s="135" t="str">
        <f t="shared" si="1"/>
        <v/>
      </c>
      <c r="E258" s="134" t="str">
        <f>IF(B258&lt;&gt;"", IF(C$16="PRELIM",'Grade computation'!E258, IF(C$16="MIDTERM",'Grade computation'!M258, IF(C$16="FINAL",'Grade computation'!U258,""))),"")</f>
        <v/>
      </c>
      <c r="F258" s="136" t="str">
        <f t="shared" si="2"/>
        <v/>
      </c>
      <c r="G258" s="137" t="str">
        <f t="shared" si="3"/>
        <v/>
      </c>
      <c r="H258" s="207" t="str">
        <f>IF(B258&lt;&gt;"",IF(C$16="PRELIM", 'Grade computation'!H258, IF(C$16="MIDTERM", 'Grade computation'!P258, IF(C$16="FINAL",'Grade computation'!X258, ""))),"")</f>
        <v/>
      </c>
      <c r="I258" s="137" t="str">
        <f t="shared" si="4"/>
        <v/>
      </c>
      <c r="J258" s="139" t="str">
        <f t="shared" si="5"/>
        <v/>
      </c>
      <c r="K258" s="377" t="str">
        <f t="shared" si="6"/>
        <v/>
      </c>
      <c r="L258" s="434"/>
      <c r="M258" s="25" t="str">
        <f>IF(B258 &lt;&gt; "", IFERROR(IF(C$16 = "PRELIM", SUMIF('Database (LECTURE-RES-PRAC)'!D$14:AG$14, "CLO1", 'Database (LECTURE-RES-PRAC)'!D255:AG255) / 'Grade computation'!F$4, IF(C$16 = "MIDTERM", SUMIF('Database (LECTURE-RES-PRAC)'!AJ$14:BM$14, "CLO1", 'Database (LECTURE-RES-PRAC)'!AJ255:BM255) / 'Grade computation'!G$4, IF(C$16 = "FINAL", SUMIF('Database (LECTURE-RES-PRAC)'!BP$14:CS$14, "CLO1", 'Database (LECTURE-RES-PRAC)'!BP255:CS255) / 'Grade computation'!H$4,""))),""),"")</f>
        <v/>
      </c>
      <c r="N258" s="232" t="str">
        <f t="shared" si="127"/>
        <v/>
      </c>
      <c r="O258" s="25" t="str">
        <f>IF(B258 &lt;&gt; "",IF(AND('PRINTABLE (per grading)'!H$16="EXAM", 'PRINTABLE (per grading)'!B$13="Prelim"), IF(ISERROR(SUMIF('Exam (LECTURE ONLY)'!D$20:M$20, "CLO1", 'Exam (LECTURE ONLY)'!D260:M260) / 'Exam (LECTURE ONLY)'!AL$6), "", SUMIF('Exam (LECTURE ONLY)'!D$20:M$20, "CLO1", 'Exam (LECTURE ONLY)'!D260:M260) /'Exam (LECTURE ONLY)'!AL$6),
IF(AND('PRINTABLE (per grading)'!H$16="EXAM", 'PRINTABLE (per grading)'!B$13="Midterm"), IF(ISERROR(SUMIF('Exam (LECTURE ONLY)'!O$20:X$20, "CLO1", 'Exam (LECTURE ONLY)'!O260:X260) / 'Exam (LECTURE ONLY)'!AM$6), "", SUMIF('Exam (LECTURE ONLY)'!O$20:X$20, "CLO1", 'Exam (LECTURE ONLY)'!O260:X260) / 'Exam (LECTURE ONLY)'!AM$6),
IF(AND('PRINTABLE (per grading)'!H$16="EXAM", 'PRINTABLE (per grading)'!B$13="Final"), IF(ISERROR(SUMIF('Exam (LECTURE ONLY)'!Z$20:AI$20, "CLO1", 'Exam (LECTURE ONLY)'!Z260:AI260) / 'Exam (LECTURE ONLY)'!AN$6), "", SUMIF('Exam (LECTURE ONLY)'!Z$20:AI$20, "CLO1", 'Exam (LECTURE ONLY)'!Z260:AI260) / 'Exam (LECTURE ONLY)'!AN$6),
IF(AND('PRINTABLE (per grading)'!H$16="OUTPUT", 'PRINTABLE (per grading)'!B$13="Prelim"), IF(ISERROR(SUMIF(OUTPUT!C$20:M$20, "CLO1", OUTPUT!C260:M260) / OUTPUT!AL$6), "", SUMIF(OUTPUT!C$20:M$20, "CLO1", OUTPUT!C260:M260) / OUTPUT!AL$6),
IF(AND('PRINTABLE (per grading)'!H$16="OUTPUT", 'PRINTABLE (per grading)'!B$13="Midterm"), IF(ISERROR(SUMIF(OUTPUT!O$20:Y$20, "CLO1", OUTPUT!O260:Y260) / OUTPUT!AM$6), "", SUMIF(OUTPUT!O$20:Y$20, "CLO1", OUTPUT!O260:Y260) / OUTPUT!AM$6),
IF(AND('PRINTABLE (per grading)'!H$16="OUTPUT", 'PRINTABLE (per grading)'!B$13="Final"), IF(ISERROR(SUMIF(OUTPUT!AA$20:AI$20, "CLO1", OUTPUT!AA260:AI260) / OUTPUT!AN$6), "", SUMIF(OUTPUT!AA$20:AI$20, "CLO1", OUTPUT!AA260:AI260) / OUTPUT!AN$6),
"")))))),"")</f>
        <v/>
      </c>
      <c r="P258" s="232" t="str">
        <f t="shared" si="128"/>
        <v/>
      </c>
      <c r="Q258" s="233" t="str">
        <f t="shared" si="129"/>
        <v/>
      </c>
      <c r="R258" s="25" t="str">
        <f>IF(B258 &lt;&gt; "", IFERROR(IF(C$16 = "PRELIM", SUMIF('Database (LECTURE-RES-PRAC)'!D$14:AG$14, "CLO2", 'Database (LECTURE-RES-PRAC)'!D255:AG255) / 'Grade computation'!F$5, IF(C$16 = "MIDTERM", SUMIF('Database (LECTURE-RES-PRAC)'!AJ$14:BM$14, "CLO2", 'Database (LECTURE-RES-PRAC)'!AJ255:BM255) / 'Grade computation'!G$5, IF(C$16 = "FINAL", SUMIF('Database (LECTURE-RES-PRAC)'!BP$14:CS$14, "CLO2", 'Database (LECTURE-RES-PRAC)'!BP255:CS255) / 'Grade computation'!H$5,""))),""),"")</f>
        <v/>
      </c>
      <c r="S258" s="232" t="str">
        <f t="shared" si="130"/>
        <v/>
      </c>
      <c r="T258" s="25" t="str">
        <f>IF(B258 &lt;&gt; "",IF(AND('PRINTABLE (per grading)'!H$16="EXAM", 'PRINTABLE (per grading)'!B$13="Prelim"), IF(ISERROR(SUMIF('Exam (LECTURE ONLY)'!D$20:M$20, "CLO2", 'Exam (LECTURE ONLY)'!D260:M260) / 'Exam (LECTURE ONLY)'!AL$7), "", SUMIF('Exam (LECTURE ONLY)'!D$20:M$20, "CLO2", 'Exam (LECTURE ONLY)'!D260:M260) /'Exam (LECTURE ONLY)'!AL$7),
IF(AND('PRINTABLE (per grading)'!H$16="EXAM", 'PRINTABLE (per grading)'!B$13="Midterm"), IF(ISERROR(SUMIF('Exam (LECTURE ONLY)'!O$20:X$20, "CLO2", 'Exam (LECTURE ONLY)'!O260:X260) / 'Exam (LECTURE ONLY)'!AM$7), "", SUMIF('Exam (LECTURE ONLY)'!O$20:X$20, "CLO2", 'Exam (LECTURE ONLY)'!O260:X260) / 'Exam (LECTURE ONLY)'!AM$7),
IF(AND('PRINTABLE (per grading)'!H$16="EXAM", 'PRINTABLE (per grading)'!B$13="Final"), IF(ISERROR(SUMIF('Exam (LECTURE ONLY)'!Z$20:AI$20, "CLO2", 'Exam (LECTURE ONLY)'!Z260:AI260) / 'Exam (LECTURE ONLY)'!AN$7), "", SUMIF('Exam (LECTURE ONLY)'!Z$20:AI$20, "CLO2", 'Exam (LECTURE ONLY)'!Z260:AI260) / 'Exam (LECTURE ONLY)'!AN$7),
IF(AND('PRINTABLE (per grading)'!H$16="OUTPUT", 'PRINTABLE (per grading)'!B$13="Prelim"), IF(ISERROR(SUMIF(OUTPUT!C$20:M$20, "CLO2", OUTPUT!C260:M260) / OUTPUT!AL$7), "", SUMIF(OUTPUT!C$20:M$20, "CLO2", OUTPUT!C260:M260) / OUTPUT!AL$7),
IF(AND('PRINTABLE (per grading)'!H$16="OUTPUT", 'PRINTABLE (per grading)'!B$13="Midterm"), IF(ISERROR(SUMIF(OUTPUT!O$20:Y$20, "CLO2", OUTPUT!O260:Y260) / OUTPUT!AM$7), "", SUMIF(OUTPUT!O$20:Y$20, "CLO2", OUTPUT!O260:Y260) / OUTPUT!AM$7),
IF(AND('PRINTABLE (per grading)'!H$16="OUTPUT", 'PRINTABLE (per grading)'!B$13="Final"), IF(ISERROR(SUMIF(OUTPUT!AA$20:AI$20, "CLO2", OUTPUT!AA260:AI260) / OUTPUT!AN$7), "", SUMIF(OUTPUT!AA$20:AI$20, "CLO2", OUTPUT!AA260:AI260) / OUTPUT!AN$7),
"")))))),"")</f>
        <v/>
      </c>
      <c r="U258" s="232" t="str">
        <f t="shared" si="131"/>
        <v/>
      </c>
      <c r="V258" s="233" t="str">
        <f t="shared" si="132"/>
        <v/>
      </c>
      <c r="W258" s="25" t="str">
        <f>IF(B258 &lt;&gt; "", IFERROR(IF(C$16 = "PRELIM", SUMIF('Database (LECTURE-RES-PRAC)'!D$14:AG$14, "CLO3", 'Database (LECTURE-RES-PRAC)'!D255:AG255) / 'Grade computation'!F$6, IF(C$16 = "MIDTERM", SUMIF('Database (LECTURE-RES-PRAC)'!AJ$14:BM$14, "CLO3", 'Database (LECTURE-RES-PRAC)'!AJ255:BM255) / 'Grade computation'!G$6, IF(C$16 = "FINAL", SUMIF('Database (LECTURE-RES-PRAC)'!BP$14:CS$14, "CLO3", 'Database (LECTURE-RES-PRAC)'!BP255:CS255) / 'Grade computation'!H$6,""))),""),"")</f>
        <v/>
      </c>
      <c r="X258" s="232" t="str">
        <f t="shared" si="133"/>
        <v/>
      </c>
      <c r="Y258" s="25" t="str">
        <f>IF(B258 &lt;&gt; "",IF(AND('PRINTABLE (per grading)'!H$16="EXAM", 'PRINTABLE (per grading)'!B$13="Prelim"), IF(ISERROR(SUMIF('Exam (LECTURE ONLY)'!D$20:M$20, "CLO3", 'Exam (LECTURE ONLY)'!D260:M260) / 'Exam (LECTURE ONLY)'!AL$8), "", SUMIF('Exam (LECTURE ONLY)'!D$20:M$20, "CLO3", 'Exam (LECTURE ONLY)'!D260:M260) /'Exam (LECTURE ONLY)'!AL$8),
IF(AND('PRINTABLE (per grading)'!H$16="EXAM", 'PRINTABLE (per grading)'!B$13="Midterm"), IF(ISERROR(SUMIF('Exam (LECTURE ONLY)'!O$20:X$20, "CLO3", 'Exam (LECTURE ONLY)'!O260:X260) / 'Exam (LECTURE ONLY)'!AM$8), "", SUMIF('Exam (LECTURE ONLY)'!O$20:X$20, "CLO3", 'Exam (LECTURE ONLY)'!O260:X260) / 'Exam (LECTURE ONLY)'!AM$8),
IF(AND('PRINTABLE (per grading)'!H$16="EXAM", 'PRINTABLE (per grading)'!B$13="Final"), IF(ISERROR(SUMIF('Exam (LECTURE ONLY)'!Z$20:AI$20, "CLO3", 'Exam (LECTURE ONLY)'!Z260:AI260) / 'Exam (LECTURE ONLY)'!AN$8), "", SUMIF('Exam (LECTURE ONLY)'!Z$20:AI$20, "CLO3", 'Exam (LECTURE ONLY)'!Z260:AI260) / 'Exam (LECTURE ONLY)'!AN$8),
IF(AND('PRINTABLE (per grading)'!H$16="OUTPUT", 'PRINTABLE (per grading)'!B$13="Prelim"), IF(ISERROR(SUMIF(OUTPUT!C$20:M$20, "CLO3", OUTPUT!C260:M260) / OUTPUT!AL$8), "", SUMIF(OUTPUT!C$20:M$20, "CLO3", OUTPUT!C260:M260) / OUTPUT!AL$8),
IF(AND('PRINTABLE (per grading)'!H$16="OUTPUT", 'PRINTABLE (per grading)'!B$13="Midterm"), IF(ISERROR(SUMIF(OUTPUT!O$20:Y$20, "CLO3", OUTPUT!O260:Y260) / OUTPUT!AM$8), "", SUMIF(OUTPUT!O$20:Y$20, "CLO3", OUTPUT!O260:Y260) / OUTPUT!AM$8),
IF(AND('PRINTABLE (per grading)'!H$16="OUTPUT", 'PRINTABLE (per grading)'!B$13="Final"), IF(ISERROR(SUMIF(OUTPUT!AA$20:AI$20, "CLO3", OUTPUT!AA260:AI260) / OUTPUT!AN$8), "", SUMIF(OUTPUT!AA$20:AI$20, "CLO3", OUTPUT!AA260:AI260) / OUTPUT!AN$8),
"" )))))),"")</f>
        <v/>
      </c>
      <c r="Z258" s="232" t="str">
        <f t="shared" si="134"/>
        <v/>
      </c>
      <c r="AA258" s="233" t="str">
        <f t="shared" si="135"/>
        <v/>
      </c>
      <c r="AB258" s="25" t="str">
        <f>IF(B258 &lt;&gt; "", IFERROR(IF(C$16 = "PRELIM", SUMIF('Database (LECTURE-RES-PRAC)'!D$14:AG$14, "CLO4", 'Database (LECTURE-RES-PRAC)'!D255:AG255) / 'Grade computation'!F$7, IF(C$16 = "MIDTERM", SUMIF('Database (LECTURE-RES-PRAC)'!AJ$14:BM$14, "CLO4", 'Database (LECTURE-RES-PRAC)'!AJ255:BM255) / 'Grade computation'!G$7, IF(C$16 = "FINAL", SUMIF('Database (LECTURE-RES-PRAC)'!BP$14:CS$14, "CLO4", 'Database (LECTURE-RES-PRAC)'!BP255:CS255) / 'Grade computation'!H$7,""))),""),"")</f>
        <v/>
      </c>
      <c r="AC258" s="232" t="str">
        <f t="shared" si="136"/>
        <v/>
      </c>
      <c r="AD258" s="25" t="str">
        <f>IF(B258 &lt;&gt; "",IF(AND('PRINTABLE (per grading)'!H$16="EXAM", 'PRINTABLE (per grading)'!B$13="Prelim"), IF(ISERROR(SUMIF('Exam (LECTURE ONLY)'!D$20:M$20, "CLO4", 'Exam (LECTURE ONLY)'!D260:M260) / 'Exam (LECTURE ONLY)'!AL$9), "", SUMIF('Exam (LECTURE ONLY)'!D$20:M$20, "CLO4", 'Exam (LECTURE ONLY)'!D260:M260) /'Exam (LECTURE ONLY)'!AL$9),
IF(AND('PRINTABLE (per grading)'!H$16="EXAM", 'PRINTABLE (per grading)'!B$13="Midterm"), IF(ISERROR(SUMIF('Exam (LECTURE ONLY)'!O$20:X$20, "CLO4", 'Exam (LECTURE ONLY)'!O260:X260) / 'Exam (LECTURE ONLY)'!AM$9), "", SUMIF('Exam (LECTURE ONLY)'!O$20:X$20, "CLO4", 'Exam (LECTURE ONLY)'!O260:X260) / 'Exam (LECTURE ONLY)'!AM$9),
IF(AND('PRINTABLE (per grading)'!H$16="EXAM", 'PRINTABLE (per grading)'!B$13="Final"), IF(ISERROR(SUMIF('Exam (LECTURE ONLY)'!Z$20:AI$20, "CLO4", 'Exam (LECTURE ONLY)'!Z260:AI260) / 'Exam (LECTURE ONLY)'!AN$9), "", SUMIF('Exam (LECTURE ONLY)'!Z$20:AI$20, "CLO4", 'Exam (LECTURE ONLY)'!Z260:AI260) / 'Exam (LECTURE ONLY)'!AN$9),
IF(AND('PRINTABLE (per grading)'!H$16="OUTPUT", 'PRINTABLE (per grading)'!B$13="Prelim"), IF(ISERROR(SUMIF(OUTPUT!C$20:M$20, "CLO4", OUTPUT!C260:M260) / OUTPUT!AL$9), "", SUMIF(OUTPUT!C$20:M$20, "CLO4", OUTPUT!C260:M260) / OUTPUT!AL$9),
IF(AND('PRINTABLE (per grading)'!H$16="OUTPUT", 'PRINTABLE (per grading)'!B$13="Midterm"), IF(ISERROR(SUMIF(OUTPUT!O$20:Y$20, "CLO4", OUTPUT!O260:Y260) / OUTPUT!AM$9), "", SUMIF(OUTPUT!O$20:Y$20, "CLO4", OUTPUT!O260:Y260) / OUTPUT!AM$9),
IF(AND('PRINTABLE (per grading)'!H$16="OUTPUT", 'PRINTABLE (per grading)'!B$13="Final"), IF(ISERROR(SUMIF(OUTPUT!AA$20:AI$20, "CLO4", OUTPUT!AA260:AI260) / OUTPUT!AN$9), "", SUMIF(OUTPUT!AA$20:AI$20, "CLO4", OUTPUT!AA260:AI260) / OUTPUT!AN$9),
"")))))),"")</f>
        <v/>
      </c>
      <c r="AE258" s="232" t="str">
        <f t="shared" si="137"/>
        <v/>
      </c>
      <c r="AF258" s="233" t="str">
        <f t="shared" si="138"/>
        <v/>
      </c>
      <c r="AG258" s="25" t="str">
        <f>IF(B258 &lt;&gt; "", IFERROR(IF(C$16 = "PRELIM", SUMIF('Database (LECTURE-RES-PRAC)'!D$14:AG$14, "CLO5", 'Database (LECTURE-RES-PRAC)'!D255:AG255) / 'Grade computation'!F$8, IF(C$16 = "MIDTERM", SUMIF('Database (LECTURE-RES-PRAC)'!AJ$14:BM$14, "CLO5", 'Database (LECTURE-RES-PRAC)'!AJ255:BM255) / 'Grade computation'!G$8, IF(C$16 = "FINAL", SUMIF('Database (LECTURE-RES-PRAC)'!BP$14:CS$14, "CLO5", 'Database (LECTURE-RES-PRAC)'!BP255:CS255) / 'Grade computation'!H$8,""))),""),"")</f>
        <v/>
      </c>
      <c r="AH258" s="232" t="str">
        <f t="shared" si="139"/>
        <v/>
      </c>
      <c r="AI258" s="25" t="str">
        <f>IF(B258 &lt;&gt; "",IF(AND('PRINTABLE (per grading)'!H$16="EXAM", 'PRINTABLE (per grading)'!B$13="Prelim"), IF(ISERROR(SUMIF('Exam (LECTURE ONLY)'!D$20:M$20, "CLO5", 'Exam (LECTURE ONLY)'!D260:M260) / 'Exam (LECTURE ONLY)'!AL$10), "", SUMIF('Exam (LECTURE ONLY)'!D$20:M$20, "CLO5", 'Exam (LECTURE ONLY)'!D260:M260) /'Exam (LECTURE ONLY)'!AL$10),
IF(AND('PRINTABLE (per grading)'!H$16="EXAM", 'PRINTABLE (per grading)'!B$13="Midterm"), IF(ISERROR(SUMIF('Exam (LECTURE ONLY)'!O$20:X$20, "CLO5", 'Exam (LECTURE ONLY)'!O260:X260) / 'Exam (LECTURE ONLY)'!AM$10), "", SUMIF('Exam (LECTURE ONLY)'!O$20:X$20, "CLO5", 'Exam (LECTURE ONLY)'!O260:X260) / 'Exam (LECTURE ONLY)'!AM$10),
IF(AND('PRINTABLE (per grading)'!H$16="EXAM", 'PRINTABLE (per grading)'!B$13="Final"), IF(ISERROR(SUMIF('Exam (LECTURE ONLY)'!Z$20:AI$20, "CLO5", 'Exam (LECTURE ONLY)'!Z260:AI260) / 'Exam (LECTURE ONLY)'!AN$10), "", SUMIF('Exam (LECTURE ONLY)'!Z$20:AI$20, "CLO5", 'Exam (LECTURE ONLY)'!Z260:AI260) / 'Exam (LECTURE ONLY)'!AN$10),
IF(AND('PRINTABLE (per grading)'!H$16="OUTPUT", 'PRINTABLE (per grading)'!B$13="Prelim"), IF(ISERROR(SUMIF(OUTPUT!C$20:M$20, "CLO5", OUTPUT!C260:M260) / OUTPUT!AL$10), "", SUMIF(OUTPUT!C$20:M$20, "CLO5", OUTPUT!C260:M260) / OUTPUT!AL$10),
IF(AND('PRINTABLE (per grading)'!H$16="OUTPUT", 'PRINTABLE (per grading)'!B$13="Midterm"), IF(ISERROR(SUMIF(OUTPUT!O$20:Y$20, "CLO5", OUTPUT!O260:Y260) / OUTPUT!AM$10), "", SUMIF(OUTPUT!O$20:Y$20, "CLO5", OUTPUT!O260:Y260) / OUTPUT!AM$10),
IF(AND('PRINTABLE (per grading)'!H$16="OUTPUT", 'PRINTABLE (per grading)'!B$13="Final"), IF(ISERROR(SUMIF(OUTPUT!AA$20:AI$20, "CLO5", OUTPUT!AA260:AI260) / OUTPUT!AN$10), "", SUMIF(OUTPUT!AA$20:AI$20, "CLO5", OUTPUT!AA260:AI260) / OUTPUT!AN$10),
"")))))),"")</f>
        <v/>
      </c>
      <c r="AJ258" s="232" t="str">
        <f t="shared" si="140"/>
        <v/>
      </c>
      <c r="AK258" s="233" t="str">
        <f t="shared" si="141"/>
        <v/>
      </c>
      <c r="AL258" s="25" t="str">
        <f>IF(B258 &lt;&gt; "", IFERROR(IF(C$16 = "PRELIM", SUMIF('Database (LECTURE-RES-PRAC)'!D$14:AG$14, "CLO6", 'Database (LECTURE-RES-PRAC)'!D255:AG255) / 'Grade computation'!F$9, IF(C$16 = "MIDTERM", SUMIF('Database (LECTURE-RES-PRAC)'!AJ$14:BM$14, "CLO6", 'Database (LECTURE-RES-PRAC)'!AJ255:BM255) / 'Grade computation'!G$9, IF(C$16 = "FINAL", SUMIF('Database (LECTURE-RES-PRAC)'!BP$14:CS$14, "CLO6", 'Database (LECTURE-RES-PRAC)'!BP255:CS255) / 'Grade computation'!H$9,""))),""),"")</f>
        <v/>
      </c>
      <c r="AM258" s="232" t="str">
        <f t="shared" si="142"/>
        <v/>
      </c>
      <c r="AN258" s="25" t="str">
        <f>IF(B258 &lt;&gt; "",IF(AND('PRINTABLE (per grading)'!H$16="EXAM", 'PRINTABLE (per grading)'!B$13="Prelim"), IF(ISERROR(SUMIF('Exam (LECTURE ONLY)'!D$20:M$20, "CLO6", 'Exam (LECTURE ONLY)'!D260:M260) / 'Exam (LECTURE ONLY)'!AL$11), "", SUMIF('Exam (LECTURE ONLY)'!D$20:M$20, "CLO6", 'Exam (LECTURE ONLY)'!D260:M260) /'Exam (LECTURE ONLY)'!AL$11),
IF(AND('PRINTABLE (per grading)'!H$16="EXAM", 'PRINTABLE (per grading)'!B$13="Midterm"), IF(ISERROR(SUMIF('Exam (LECTURE ONLY)'!O$20:X$20, "CLO6", 'Exam (LECTURE ONLY)'!O260:X260) / 'Exam (LECTURE ONLY)'!AM$11), "", SUMIF('Exam (LECTURE ONLY)'!O$20:X$20, "CLO6", 'Exam (LECTURE ONLY)'!O260:X260) / 'Exam (LECTURE ONLY)'!AM$11),
IF(AND('PRINTABLE (per grading)'!H$16="EXAM", 'PRINTABLE (per grading)'!B$13="Final"), IF(ISERROR(SUMIF('Exam (LECTURE ONLY)'!Z$20:AI$20, "CLO6", 'Exam (LECTURE ONLY)'!Z260:AI260) / 'Exam (LECTURE ONLY)'!AN$11), "", SUMIF('Exam (LECTURE ONLY)'!Z$20:AI$20, "CLO6", 'Exam (LECTURE ONLY)'!Z260:AI260) / 'Exam (LECTURE ONLY)'!AN$11),
IF(AND('PRINTABLE (per grading)'!H$16="OUTPUT", 'PRINTABLE (per grading)'!B$13="Prelim"), IF(ISERROR(SUMIF(OUTPUT!C$20:M$20, "CLO6", OUTPUT!C260:M260) / OUTPUT!AL$11), "", SUMIF(OUTPUT!C$20:M$20, "CLO6", OUTPUT!C260:M260) / OUTPUT!AL$11),
IF(AND('PRINTABLE (per grading)'!H$16="OUTPUT", 'PRINTABLE (per grading)'!B$13="Midterm"), IF(ISERROR(SUMIF(OUTPUT!O$20:Y$20, "CLO6", OUTPUT!O260:Y260) / OUTPUT!AM$11), "", SUMIF(OUTPUT!O$20:Y$20, "CLO6", OUTPUT!O260:Y260) / OUTPUT!AM$11),
IF(AND('PRINTABLE (per grading)'!H$16="OUTPUT", 'PRINTABLE (per grading)'!B$13="Final"), IF(ISERROR(SUMIF(OUTPUT!AA$20:AI$20, "CLO6", OUTPUT!AA260:AI260) / OUTPUT!AN$11), "", SUMIF(OUTPUT!AA$20:AI$20, "CLO6", OUTPUT!AA260:AI260) / OUTPUT!AN$11),
"")))))),"")</f>
        <v/>
      </c>
      <c r="AO258" s="232" t="str">
        <f t="shared" si="143"/>
        <v/>
      </c>
      <c r="AP258" s="233" t="str">
        <f t="shared" si="144"/>
        <v/>
      </c>
      <c r="AQ258" s="25" t="str">
        <f>IF(B258 &lt;&gt; "", IFERROR(IF(C$16 = "PRELIM", SUMIF('Database (LECTURE-RES-PRAC)'!D$14:AG$14, "CLO7", 'Database (LECTURE-RES-PRAC)'!D255:AG255) / 'Grade computation'!F$10, IF(C$16 = "MIDTERM", SUMIF('Database (LECTURE-RES-PRAC)'!AJ$14:BM$14, "CLO7", 'Database (LECTURE-RES-PRAC)'!AJ255:BM255) / 'Grade computation'!G$10, IF(C$16 = "FINAL", SUMIF('Database (LECTURE-RES-PRAC)'!BP$14:CS$14, "CLO7", 'Database (LECTURE-RES-PRAC)'!BP255:CS255) / 'Grade computation'!H$10,""))),""),"")</f>
        <v/>
      </c>
      <c r="AR258" s="232" t="str">
        <f t="shared" si="145"/>
        <v/>
      </c>
      <c r="AS258" s="25" t="str">
        <f>IF(B258 &lt;&gt; "",IF(AND('PRINTABLE (per grading)'!H$16="EXAM", 'PRINTABLE (per grading)'!B$13="Prelim"), IF(ISERROR(SUMIF('Exam (LECTURE ONLY)'!D$20:M$20, "CLO7", 'Exam (LECTURE ONLY)'!D260:M260) / 'Exam (LECTURE ONLY)'!AL$12), "", SUMIF('Exam (LECTURE ONLY)'!D$20:M$20, "CLO7", 'Exam (LECTURE ONLY)'!D260:M260) /'Exam (LECTURE ONLY)'!AL$12),
IF(AND('PRINTABLE (per grading)'!H$16="EXAM", 'PRINTABLE (per grading)'!B$13="Midterm"), IF(ISERROR(SUMIF('Exam (LECTURE ONLY)'!O$20:X$20, "CLO7", 'Exam (LECTURE ONLY)'!O260:X260) / 'Exam (LECTURE ONLY)'!AM$12), "", SUMIF('Exam (LECTURE ONLY)'!O$20:X$20, "CLO7", 'Exam (LECTURE ONLY)'!O260:X260) / 'Exam (LECTURE ONLY)'!AM$12),
IF(AND('PRINTABLE (per grading)'!H$16="EXAM", 'PRINTABLE (per grading)'!B$13="Final"), IF(ISERROR(SUMIF('Exam (LECTURE ONLY)'!Z$20:AI$20, "CLO7", 'Exam (LECTURE ONLY)'!Z260:AI260) / 'Exam (LECTURE ONLY)'!AN$12), "", SUMIF('Exam (LECTURE ONLY)'!Z$20:AI$20, "CLO7", 'Exam (LECTURE ONLY)'!Z260:AI260) / 'Exam (LECTURE ONLY)'!AN$12),
IF(AND('PRINTABLE (per grading)'!H$16="OUTPUT", 'PRINTABLE (per grading)'!B$13="Prelim"), IF(ISERROR(SUMIF(OUTPUT!C$20:M$20, "CLO7", OUTPUT!C260:M260) / OUTPUT!AL$12), "", SUMIF(OUTPUT!C$20:M$20, "CLO7", OUTPUT!C260:M260) / OUTPUT!AL$12),
IF(AND('PRINTABLE (per grading)'!H$16="OUTPUT", 'PRINTABLE (per grading)'!B$13="Midterm"), IF(ISERROR(SUMIF(OUTPUT!O$20:Y$20, "CLO7", OUTPUT!O260:Y260) / OUTPUT!AM$12), "", SUMIF(OUTPUT!O$20:Y$20, "CLO7", OUTPUT!O260:Y260) / OUTPUT!AM$12),
IF(AND('PRINTABLE (per grading)'!H$16="OUTPUT", 'PRINTABLE (per grading)'!B$13="Final"), IF(ISERROR(SUMIF(OUTPUT!AA$20:AI$20, "CLO7", OUTPUT!AA260:AI260) / OUTPUT!AN$12), "", SUMIF(OUTPUT!AA$20:AI$20, "CLO7", OUTPUT!AA260:AI260) / OUTPUT!AN$12),
"")))))),"")</f>
        <v/>
      </c>
      <c r="AT258" s="232" t="str">
        <f t="shared" si="146"/>
        <v/>
      </c>
      <c r="AU258" s="233" t="str">
        <f t="shared" si="147"/>
        <v/>
      </c>
      <c r="AV258" s="25" t="str">
        <f>IF(B258 &lt;&gt; "", IFERROR(IF(C$16 = "PRELIM", SUMIF('Database (LECTURE-RES-PRAC)'!D$14:AG$14, "CLO8", 'Database (LECTURE-RES-PRAC)'!D255:AG255) / 'Grade computation'!F$11, IF(C$16 = "MIDTERM", SUMIF('Database (LECTURE-RES-PRAC)'!AJ$14:BM$14, "CLO8", 'Database (LECTURE-RES-PRAC)'!AJ255:BM255) / 'Grade computation'!G$11, IF(C$16 = "FINAL", SUMIF('Database (LECTURE-RES-PRAC)'!BP$14:CS$14, "CLO8", 'Database (LECTURE-RES-PRAC)'!BP255:CS255) / 'Grade computation'!H$11,""))),""),"")</f>
        <v/>
      </c>
      <c r="AW258" s="232" t="str">
        <f t="shared" si="148"/>
        <v/>
      </c>
      <c r="AX258" s="25" t="str">
        <f>IF(B258 &lt;&gt; "",IF(AND('PRINTABLE (per grading)'!H$16="EXAM", 'PRINTABLE (per grading)'!B$13="Prelim"), IF(ISERROR(SUMIF('Exam (LECTURE ONLY)'!D$20:M$20, "CLO8", 'Exam (LECTURE ONLY)'!D260:M260) / 'Exam (LECTURE ONLY)'!AL$13), "", SUMIF('Exam (LECTURE ONLY)'!D$20:M$20, "CLO8", 'Exam (LECTURE ONLY)'!D260:M260) /'Exam (LECTURE ONLY)'!AL$13),
IF(AND('PRINTABLE (per grading)'!H$16="EXAM", 'PRINTABLE (per grading)'!B$13="Midterm"), IF(ISERROR(SUMIF('Exam (LECTURE ONLY)'!O$20:X$20, "CLO8", 'Exam (LECTURE ONLY)'!O260:X260) / 'Exam (LECTURE ONLY)'!AM$13), "", SUMIF('Exam (LECTURE ONLY)'!O$20:X$20, "CLO8", 'Exam (LECTURE ONLY)'!O260:X260) / 'Exam (LECTURE ONLY)'!AM$13),
IF(AND('PRINTABLE (per grading)'!H$16="EXAM", 'PRINTABLE (per grading)'!B$13="Final"), IF(ISERROR(SUMIF('Exam (LECTURE ONLY)'!Z$20:AI$20, "CLO8", 'Exam (LECTURE ONLY)'!Z260:AI260) / 'Exam (LECTURE ONLY)'!AN$13), "", SUMIF('Exam (LECTURE ONLY)'!Z$20:AI$20, "CLO8", 'Exam (LECTURE ONLY)'!Z260:AI260) / 'Exam (LECTURE ONLY)'!AN$13),
IF(AND('PRINTABLE (per grading)'!H$16="OUTPUT", 'PRINTABLE (per grading)'!B$13="Prelim"), IF(ISERROR(SUMIF(OUTPUT!C$20:M$20, "CLO8", OUTPUT!C260:M260) / OUTPUT!AL$13), "", SUMIF(OUTPUT!C$20:M$20, "CLO8", OUTPUT!C260:M260) / OUTPUT!AL$13),
IF(AND('PRINTABLE (per grading)'!H$16="OUTPUT", 'PRINTABLE (per grading)'!B$13="Midterm"), IF(ISERROR(SUMIF(OUTPUT!O$20:Y$20, "CLO8", OUTPUT!O260:Y260) / OUTPUT!AM$13), "", SUMIF(OUTPUT!O$20:Y$20, "CLO8", OUTPUT!O260:Y260) / OUTPUT!AM$13),
IF(AND('PRINTABLE (per grading)'!H$16="OUTPUT", 'PRINTABLE (per grading)'!B$13="Final"), IF(ISERROR(SUMIF(OUTPUT!AA$20:AI$20, "CLO8", OUTPUT!AA260:AI260) / OUTPUT!AN$13), "", SUMIF(OUTPUT!AA$20:AI$20, "CLO8", OUTPUT!AA260:AI260) / OUTPUT!AN$13),
"")))))),"")</f>
        <v/>
      </c>
      <c r="AY258" s="232" t="str">
        <f t="shared" si="149"/>
        <v/>
      </c>
      <c r="AZ258" s="233" t="str">
        <f t="shared" si="150"/>
        <v/>
      </c>
      <c r="BA258" s="25" t="str">
        <f>IF(B258 &lt;&gt; "", IFERROR(IF(C$16 = "PRELIM", SUMIF('Database (LECTURE-RES-PRAC)'!D$14:AG$14, "CLO9", 'Database (LECTURE-RES-PRAC)'!D255:AG255) / 'Grade computation'!F$12, IF(C$16 = "MIDTERM", SUMIF('Database (LECTURE-RES-PRAC)'!AJ$14:BM$14, "CLO9", 'Database (LECTURE-RES-PRAC)'!AJ255:BM255) / 'Grade computation'!G$12, IF(C$16 = "FINAL", SUMIF('Database (LECTURE-RES-PRAC)'!BP$14:CS$14, "CLO9", 'Database (LECTURE-RES-PRAC)'!BP255:CS255) / 'Grade computation'!H$12,""))),""),"")</f>
        <v/>
      </c>
      <c r="BB258" s="232" t="str">
        <f t="shared" si="151"/>
        <v/>
      </c>
      <c r="BC258" s="25" t="str">
        <f>IF(B258 &lt;&gt; "",IF(AND('PRINTABLE (per grading)'!H$16="EXAM", 'PRINTABLE (per grading)'!B$13="Prelim"), IF(ISERROR(SUMIF('Exam (LECTURE ONLY)'!D$20:M$20, "CLO9", 'Exam (LECTURE ONLY)'!D260:M260) / 'Exam (LECTURE ONLY)'!AL$14), "", SUMIF('Exam (LECTURE ONLY)'!D$20:M$20, "CLO9", 'Exam (LECTURE ONLY)'!D260:M260) /'Exam (LECTURE ONLY)'!AL$14),
IF(AND('PRINTABLE (per grading)'!H$16="EXAM", 'PRINTABLE (per grading)'!B$13="Midterm"), IF(ISERROR(SUMIF('Exam (LECTURE ONLY)'!O$20:X$20, "CLO9", 'Exam (LECTURE ONLY)'!O260:X260) / 'Exam (LECTURE ONLY)'!AM$14), "", SUMIF('Exam (LECTURE ONLY)'!O$20:X$20, "CLO9", 'Exam (LECTURE ONLY)'!O260:X260) / 'Exam (LECTURE ONLY)'!AM$14),
IF(AND('PRINTABLE (per grading)'!H$16="EXAM", 'PRINTABLE (per grading)'!B$13="Final"), IF(ISERROR(SUMIF('Exam (LECTURE ONLY)'!Z$20:AI$20, "CLO9", 'Exam (LECTURE ONLY)'!Z260:AI260) / 'Exam (LECTURE ONLY)'!AN$14), "", SUMIF('Exam (LECTURE ONLY)'!Z$20:AI$20, "CLO9", 'Exam (LECTURE ONLY)'!Z260:AI260) / 'Exam (LECTURE ONLY)'!AN$14),
IF(AND('PRINTABLE (per grading)'!H$16="OUTPUT", 'PRINTABLE (per grading)'!B$13="Prelim"), IF(ISERROR(SUMIF(OUTPUT!C$20:M$20, "CLO9", OUTPUT!C260:M260) / OUTPUT!AL$14), "", SUMIF(OUTPUT!C$20:M$20, "CLO9", OUTPUT!C260:M260) / OUTPUT!AL$14),
IF(AND('PRINTABLE (per grading)'!H$16="OUTPUT", 'PRINTABLE (per grading)'!B$13="Midterm"), IF(ISERROR(SUMIF(OUTPUT!O$20:Y$20, "CLO9", OUTPUT!O260:Y260) / OUTPUT!AM$14), "", SUMIF(OUTPUT!O$20:Y$20, "CLO9", OUTPUT!O260:Y260) / OUTPUT!AM$14),
IF(AND('PRINTABLE (per grading)'!H$16="OUTPUT", 'PRINTABLE (per grading)'!B$13="Final"), IF(ISERROR(SUMIF(OUTPUT!AA$20:AI$20, "CLO9", OUTPUT!AA260:AI260) / OUTPUT!AN$14), "", SUMIF(OUTPUT!AA$20:AI$20, "CLO9", OUTPUT!AA260:AI260) / OUTPUT!AN$14),
"")))))),"")</f>
        <v/>
      </c>
      <c r="BD258" s="232" t="str">
        <f t="shared" si="152"/>
        <v/>
      </c>
      <c r="BE258" s="233" t="str">
        <f t="shared" si="153"/>
        <v/>
      </c>
      <c r="BF258" s="25" t="str">
        <f>IF(B258 &lt;&gt; "", IFERROR(IF(C$16 = "PRELIM", SUMIF('Database (LECTURE-RES-PRAC)'!D$14:AG$14, "CLO10", 'Database (LECTURE-RES-PRAC)'!D255:AG255) / 'Grade computation'!F$13, IF(C$16 = "MIDTERM", SUMIF('Database (LECTURE-RES-PRAC)'!AJ$14:BM$14, "CLO10", 'Database (LECTURE-RES-PRAC)'!AJ255:BM255) / 'Grade computation'!G$13, IF(C$16 = "FINAL", SUMIF('Database (LECTURE-RES-PRAC)'!BP$14:CS$14, "CLO10", 'Database (LECTURE-RES-PRAC)'!BP255:CS255) / 'Grade computation'!H$13,""))),""),"")</f>
        <v/>
      </c>
      <c r="BG258" s="232" t="str">
        <f t="shared" si="154"/>
        <v/>
      </c>
      <c r="BH258" s="25" t="str">
        <f>IF(B258 &lt;&gt; "",IF(AND('PRINTABLE (per grading)'!H$16="EXAM", 'PRINTABLE (per grading)'!B$13="Prelim"), IF(ISERROR(SUMIF('Exam (LECTURE ONLY)'!D$20:M$20, "CLO10", 'Exam (LECTURE ONLY)'!D260:M260) / 'Exam (LECTURE ONLY)'!AL$15), "", SUMIF('Exam (LECTURE ONLY)'!D$20:M$20, "CLO10", 'Exam (LECTURE ONLY)'!D260:M260) /'Exam (LECTURE ONLY)'!AL$15),
IF(AND('PRINTABLE (per grading)'!H$16="EXAM", 'PRINTABLE (per grading)'!B$13="Midterm"), IF(ISERROR(SUMIF('Exam (LECTURE ONLY)'!O$20:X$20, "CLO10", 'Exam (LECTURE ONLY)'!O260:X260) / 'Exam (LECTURE ONLY)'!AM$15), "", SUMIF('Exam (LECTURE ONLY)'!O$20:X$20, "CLO10", 'Exam (LECTURE ONLY)'!O260:X260) / 'Exam (LECTURE ONLY)'!AM$15),
IF(AND('PRINTABLE (per grading)'!H$16="EXAM", 'PRINTABLE (per grading)'!B$13="Final"), IF(ISERROR(SUMIF('Exam (LECTURE ONLY)'!Z$20:AI$20, "CLO10", 'Exam (LECTURE ONLY)'!Z260:AI260) / 'Exam (LECTURE ONLY)'!AN$15), "", SUMIF('Exam (LECTURE ONLY)'!Z$20:AI$20, "CLO10", 'Exam (LECTURE ONLY)'!Z260:AI260) / 'Exam (LECTURE ONLY)'!AN$15),
IF(AND('PRINTABLE (per grading)'!H$16="OUTPUT", 'PRINTABLE (per grading)'!B$13="Prelim"), IF(ISERROR(SUMIF(OUTPUT!C$20:M$20, "CLO10", OUTPUT!C260:M260) / OUTPUT!AL$15), "", SUMIF(OUTPUT!C$20:M$20, "CLO10", OUTPUT!C260:M260) / OUTPUT!AL$15),
IF(AND('PRINTABLE (per grading)'!H$16="OUTPUT", 'PRINTABLE (per grading)'!B$13="Midterm"), IF(ISERROR(SUMIF(OUTPUT!O$20:Y$20, "CLO10", OUTPUT!O260:Y260) / OUTPUT!AM$15), "", SUMIF(OUTPUT!O$20:Y$20, "CLO10", OUTPUT!O260:Y260) / OUTPUT!AM$15),
IF(AND('PRINTABLE (per grading)'!H$16="OUTPUT", 'PRINTABLE (per grading)'!B$13="Final"), IF(ISERROR(SUMIF(OUTPUT!AA$20:AI$20, "CLO10", OUTPUT!AA260:AI260) / OUTPUT!AN$15), "", SUMIF(OUTPUT!AA$20:AI$20, "CLO10", OUTPUT!AA260:AI260) / OUTPUT!AN$15),
"")))))),"")</f>
        <v/>
      </c>
      <c r="BI258" s="232" t="str">
        <f t="shared" si="155"/>
        <v/>
      </c>
      <c r="BJ258" s="233" t="str">
        <f t="shared" si="156"/>
        <v/>
      </c>
      <c r="BK258" s="2"/>
    </row>
    <row r="259" spans="1:63" ht="20.100000000000001" customHeight="1">
      <c r="A259" s="118" t="str">
        <f>IF(ISBLANK('Database (LECTURE-RES-PRAC)'!A256),"",'Database (LECTURE-RES-PRAC)'!A256)</f>
        <v/>
      </c>
      <c r="B259" s="119" t="str">
        <f>IF(ISBLANK('Database (LECTURE-RES-PRAC)'!B256),"",'Database (LECTURE-RES-PRAC)'!B256)</f>
        <v/>
      </c>
      <c r="C259" s="134" t="str">
        <f>IF(B259&lt;&gt;"",IF(C$16="PRELIM",'Grade computation'!C259, IF(C$16="MIDTERM",'Grade computation'!K259, IF(C$16="FINAL",'Grade computation'!S259,""))),"")</f>
        <v/>
      </c>
      <c r="D259" s="135" t="str">
        <f t="shared" si="1"/>
        <v/>
      </c>
      <c r="E259" s="134" t="str">
        <f>IF(B259&lt;&gt;"", IF(C$16="PRELIM",'Grade computation'!E259, IF(C$16="MIDTERM",'Grade computation'!M259, IF(C$16="FINAL",'Grade computation'!U259,""))),"")</f>
        <v/>
      </c>
      <c r="F259" s="136" t="str">
        <f t="shared" si="2"/>
        <v/>
      </c>
      <c r="G259" s="137" t="str">
        <f t="shared" si="3"/>
        <v/>
      </c>
      <c r="H259" s="207" t="str">
        <f>IF(B259&lt;&gt;"",IF(C$16="PRELIM", 'Grade computation'!H259, IF(C$16="MIDTERM", 'Grade computation'!P259, IF(C$16="FINAL",'Grade computation'!X259, ""))),"")</f>
        <v/>
      </c>
      <c r="I259" s="137" t="str">
        <f t="shared" si="4"/>
        <v/>
      </c>
      <c r="J259" s="139" t="str">
        <f t="shared" si="5"/>
        <v/>
      </c>
      <c r="K259" s="377" t="str">
        <f t="shared" si="6"/>
        <v/>
      </c>
      <c r="L259" s="434"/>
      <c r="M259" s="25" t="str">
        <f>IF(B259 &lt;&gt; "", IFERROR(IF(C$16 = "PRELIM", SUMIF('Database (LECTURE-RES-PRAC)'!D$14:AG$14, "CLO1", 'Database (LECTURE-RES-PRAC)'!D256:AG256) / 'Grade computation'!F$4, IF(C$16 = "MIDTERM", SUMIF('Database (LECTURE-RES-PRAC)'!AJ$14:BM$14, "CLO1", 'Database (LECTURE-RES-PRAC)'!AJ256:BM256) / 'Grade computation'!G$4, IF(C$16 = "FINAL", SUMIF('Database (LECTURE-RES-PRAC)'!BP$14:CS$14, "CLO1", 'Database (LECTURE-RES-PRAC)'!BP256:CS256) / 'Grade computation'!H$4,""))),""),"")</f>
        <v/>
      </c>
      <c r="N259" s="232" t="str">
        <f t="shared" si="127"/>
        <v/>
      </c>
      <c r="O259" s="25" t="str">
        <f>IF(B259 &lt;&gt; "",IF(AND('PRINTABLE (per grading)'!H$16="EXAM", 'PRINTABLE (per grading)'!B$13="Prelim"), IF(ISERROR(SUMIF('Exam (LECTURE ONLY)'!D$20:M$20, "CLO1", 'Exam (LECTURE ONLY)'!D261:M261) / 'Exam (LECTURE ONLY)'!AL$6), "", SUMIF('Exam (LECTURE ONLY)'!D$20:M$20, "CLO1", 'Exam (LECTURE ONLY)'!D261:M261) /'Exam (LECTURE ONLY)'!AL$6),
IF(AND('PRINTABLE (per grading)'!H$16="EXAM", 'PRINTABLE (per grading)'!B$13="Midterm"), IF(ISERROR(SUMIF('Exam (LECTURE ONLY)'!O$20:X$20, "CLO1", 'Exam (LECTURE ONLY)'!O261:X261) / 'Exam (LECTURE ONLY)'!AM$6), "", SUMIF('Exam (LECTURE ONLY)'!O$20:X$20, "CLO1", 'Exam (LECTURE ONLY)'!O261:X261) / 'Exam (LECTURE ONLY)'!AM$6),
IF(AND('PRINTABLE (per grading)'!H$16="EXAM", 'PRINTABLE (per grading)'!B$13="Final"), IF(ISERROR(SUMIF('Exam (LECTURE ONLY)'!Z$20:AI$20, "CLO1", 'Exam (LECTURE ONLY)'!Z261:AI261) / 'Exam (LECTURE ONLY)'!AN$6), "", SUMIF('Exam (LECTURE ONLY)'!Z$20:AI$20, "CLO1", 'Exam (LECTURE ONLY)'!Z261:AI261) / 'Exam (LECTURE ONLY)'!AN$6),
IF(AND('PRINTABLE (per grading)'!H$16="OUTPUT", 'PRINTABLE (per grading)'!B$13="Prelim"), IF(ISERROR(SUMIF(OUTPUT!C$20:M$20, "CLO1", OUTPUT!C261:M261) / OUTPUT!AL$6), "", SUMIF(OUTPUT!C$20:M$20, "CLO1", OUTPUT!C261:M261) / OUTPUT!AL$6),
IF(AND('PRINTABLE (per grading)'!H$16="OUTPUT", 'PRINTABLE (per grading)'!B$13="Midterm"), IF(ISERROR(SUMIF(OUTPUT!O$20:Y$20, "CLO1", OUTPUT!O261:Y261) / OUTPUT!AM$6), "", SUMIF(OUTPUT!O$20:Y$20, "CLO1", OUTPUT!O261:Y261) / OUTPUT!AM$6),
IF(AND('PRINTABLE (per grading)'!H$16="OUTPUT", 'PRINTABLE (per grading)'!B$13="Final"), IF(ISERROR(SUMIF(OUTPUT!AA$20:AI$20, "CLO1", OUTPUT!AA261:AI261) / OUTPUT!AN$6), "", SUMIF(OUTPUT!AA$20:AI$20, "CLO1", OUTPUT!AA261:AI261) / OUTPUT!AN$6),
"")))))),"")</f>
        <v/>
      </c>
      <c r="P259" s="232" t="str">
        <f t="shared" si="128"/>
        <v/>
      </c>
      <c r="Q259" s="233" t="str">
        <f t="shared" si="129"/>
        <v/>
      </c>
      <c r="R259" s="25" t="str">
        <f>IF(B259 &lt;&gt; "", IFERROR(IF(C$16 = "PRELIM", SUMIF('Database (LECTURE-RES-PRAC)'!D$14:AG$14, "CLO2", 'Database (LECTURE-RES-PRAC)'!D256:AG256) / 'Grade computation'!F$5, IF(C$16 = "MIDTERM", SUMIF('Database (LECTURE-RES-PRAC)'!AJ$14:BM$14, "CLO2", 'Database (LECTURE-RES-PRAC)'!AJ256:BM256) / 'Grade computation'!G$5, IF(C$16 = "FINAL", SUMIF('Database (LECTURE-RES-PRAC)'!BP$14:CS$14, "CLO2", 'Database (LECTURE-RES-PRAC)'!BP256:CS256) / 'Grade computation'!H$5,""))),""),"")</f>
        <v/>
      </c>
      <c r="S259" s="232" t="str">
        <f t="shared" si="130"/>
        <v/>
      </c>
      <c r="T259" s="25" t="str">
        <f>IF(B259 &lt;&gt; "",IF(AND('PRINTABLE (per grading)'!H$16="EXAM", 'PRINTABLE (per grading)'!B$13="Prelim"), IF(ISERROR(SUMIF('Exam (LECTURE ONLY)'!D$20:M$20, "CLO2", 'Exam (LECTURE ONLY)'!D261:M261) / 'Exam (LECTURE ONLY)'!AL$7), "", SUMIF('Exam (LECTURE ONLY)'!D$20:M$20, "CLO2", 'Exam (LECTURE ONLY)'!D261:M261) /'Exam (LECTURE ONLY)'!AL$7),
IF(AND('PRINTABLE (per grading)'!H$16="EXAM", 'PRINTABLE (per grading)'!B$13="Midterm"), IF(ISERROR(SUMIF('Exam (LECTURE ONLY)'!O$20:X$20, "CLO2", 'Exam (LECTURE ONLY)'!O261:X261) / 'Exam (LECTURE ONLY)'!AM$7), "", SUMIF('Exam (LECTURE ONLY)'!O$20:X$20, "CLO2", 'Exam (LECTURE ONLY)'!O261:X261) / 'Exam (LECTURE ONLY)'!AM$7),
IF(AND('PRINTABLE (per grading)'!H$16="EXAM", 'PRINTABLE (per grading)'!B$13="Final"), IF(ISERROR(SUMIF('Exam (LECTURE ONLY)'!Z$20:AI$20, "CLO2", 'Exam (LECTURE ONLY)'!Z261:AI261) / 'Exam (LECTURE ONLY)'!AN$7), "", SUMIF('Exam (LECTURE ONLY)'!Z$20:AI$20, "CLO2", 'Exam (LECTURE ONLY)'!Z261:AI261) / 'Exam (LECTURE ONLY)'!AN$7),
IF(AND('PRINTABLE (per grading)'!H$16="OUTPUT", 'PRINTABLE (per grading)'!B$13="Prelim"), IF(ISERROR(SUMIF(OUTPUT!C$20:M$20, "CLO2", OUTPUT!C261:M261) / OUTPUT!AL$7), "", SUMIF(OUTPUT!C$20:M$20, "CLO2", OUTPUT!C261:M261) / OUTPUT!AL$7),
IF(AND('PRINTABLE (per grading)'!H$16="OUTPUT", 'PRINTABLE (per grading)'!B$13="Midterm"), IF(ISERROR(SUMIF(OUTPUT!O$20:Y$20, "CLO2", OUTPUT!O261:Y261) / OUTPUT!AM$7), "", SUMIF(OUTPUT!O$20:Y$20, "CLO2", OUTPUT!O261:Y261) / OUTPUT!AM$7),
IF(AND('PRINTABLE (per grading)'!H$16="OUTPUT", 'PRINTABLE (per grading)'!B$13="Final"), IF(ISERROR(SUMIF(OUTPUT!AA$20:AI$20, "CLO2", OUTPUT!AA261:AI261) / OUTPUT!AN$7), "", SUMIF(OUTPUT!AA$20:AI$20, "CLO2", OUTPUT!AA261:AI261) / OUTPUT!AN$7),
"")))))),"")</f>
        <v/>
      </c>
      <c r="U259" s="232" t="str">
        <f t="shared" si="131"/>
        <v/>
      </c>
      <c r="V259" s="233" t="str">
        <f t="shared" si="132"/>
        <v/>
      </c>
      <c r="W259" s="25" t="str">
        <f>IF(B259 &lt;&gt; "", IFERROR(IF(C$16 = "PRELIM", SUMIF('Database (LECTURE-RES-PRAC)'!D$14:AG$14, "CLO3", 'Database (LECTURE-RES-PRAC)'!D256:AG256) / 'Grade computation'!F$6, IF(C$16 = "MIDTERM", SUMIF('Database (LECTURE-RES-PRAC)'!AJ$14:BM$14, "CLO3", 'Database (LECTURE-RES-PRAC)'!AJ256:BM256) / 'Grade computation'!G$6, IF(C$16 = "FINAL", SUMIF('Database (LECTURE-RES-PRAC)'!BP$14:CS$14, "CLO3", 'Database (LECTURE-RES-PRAC)'!BP256:CS256) / 'Grade computation'!H$6,""))),""),"")</f>
        <v/>
      </c>
      <c r="X259" s="232" t="str">
        <f t="shared" si="133"/>
        <v/>
      </c>
      <c r="Y259" s="25" t="str">
        <f>IF(B259 &lt;&gt; "",IF(AND('PRINTABLE (per grading)'!H$16="EXAM", 'PRINTABLE (per grading)'!B$13="Prelim"), IF(ISERROR(SUMIF('Exam (LECTURE ONLY)'!D$20:M$20, "CLO3", 'Exam (LECTURE ONLY)'!D261:M261) / 'Exam (LECTURE ONLY)'!AL$8), "", SUMIF('Exam (LECTURE ONLY)'!D$20:M$20, "CLO3", 'Exam (LECTURE ONLY)'!D261:M261) /'Exam (LECTURE ONLY)'!AL$8),
IF(AND('PRINTABLE (per grading)'!H$16="EXAM", 'PRINTABLE (per grading)'!B$13="Midterm"), IF(ISERROR(SUMIF('Exam (LECTURE ONLY)'!O$20:X$20, "CLO3", 'Exam (LECTURE ONLY)'!O261:X261) / 'Exam (LECTURE ONLY)'!AM$8), "", SUMIF('Exam (LECTURE ONLY)'!O$20:X$20, "CLO3", 'Exam (LECTURE ONLY)'!O261:X261) / 'Exam (LECTURE ONLY)'!AM$8),
IF(AND('PRINTABLE (per grading)'!H$16="EXAM", 'PRINTABLE (per grading)'!B$13="Final"), IF(ISERROR(SUMIF('Exam (LECTURE ONLY)'!Z$20:AI$20, "CLO3", 'Exam (LECTURE ONLY)'!Z261:AI261) / 'Exam (LECTURE ONLY)'!AN$8), "", SUMIF('Exam (LECTURE ONLY)'!Z$20:AI$20, "CLO3", 'Exam (LECTURE ONLY)'!Z261:AI261) / 'Exam (LECTURE ONLY)'!AN$8),
IF(AND('PRINTABLE (per grading)'!H$16="OUTPUT", 'PRINTABLE (per grading)'!B$13="Prelim"), IF(ISERROR(SUMIF(OUTPUT!C$20:M$20, "CLO3", OUTPUT!C261:M261) / OUTPUT!AL$8), "", SUMIF(OUTPUT!C$20:M$20, "CLO3", OUTPUT!C261:M261) / OUTPUT!AL$8),
IF(AND('PRINTABLE (per grading)'!H$16="OUTPUT", 'PRINTABLE (per grading)'!B$13="Midterm"), IF(ISERROR(SUMIF(OUTPUT!O$20:Y$20, "CLO3", OUTPUT!O261:Y261) / OUTPUT!AM$8), "", SUMIF(OUTPUT!O$20:Y$20, "CLO3", OUTPUT!O261:Y261) / OUTPUT!AM$8),
IF(AND('PRINTABLE (per grading)'!H$16="OUTPUT", 'PRINTABLE (per grading)'!B$13="Final"), IF(ISERROR(SUMIF(OUTPUT!AA$20:AI$20, "CLO3", OUTPUT!AA261:AI261) / OUTPUT!AN$8), "", SUMIF(OUTPUT!AA$20:AI$20, "CLO3", OUTPUT!AA261:AI261) / OUTPUT!AN$8),
"" )))))),"")</f>
        <v/>
      </c>
      <c r="Z259" s="232" t="str">
        <f t="shared" si="134"/>
        <v/>
      </c>
      <c r="AA259" s="233" t="str">
        <f t="shared" si="135"/>
        <v/>
      </c>
      <c r="AB259" s="25" t="str">
        <f>IF(B259 &lt;&gt; "", IFERROR(IF(C$16 = "PRELIM", SUMIF('Database (LECTURE-RES-PRAC)'!D$14:AG$14, "CLO4", 'Database (LECTURE-RES-PRAC)'!D256:AG256) / 'Grade computation'!F$7, IF(C$16 = "MIDTERM", SUMIF('Database (LECTURE-RES-PRAC)'!AJ$14:BM$14, "CLO4", 'Database (LECTURE-RES-PRAC)'!AJ256:BM256) / 'Grade computation'!G$7, IF(C$16 = "FINAL", SUMIF('Database (LECTURE-RES-PRAC)'!BP$14:CS$14, "CLO4", 'Database (LECTURE-RES-PRAC)'!BP256:CS256) / 'Grade computation'!H$7,""))),""),"")</f>
        <v/>
      </c>
      <c r="AC259" s="232" t="str">
        <f t="shared" si="136"/>
        <v/>
      </c>
      <c r="AD259" s="25" t="str">
        <f>IF(B259 &lt;&gt; "",IF(AND('PRINTABLE (per grading)'!H$16="EXAM", 'PRINTABLE (per grading)'!B$13="Prelim"), IF(ISERROR(SUMIF('Exam (LECTURE ONLY)'!D$20:M$20, "CLO4", 'Exam (LECTURE ONLY)'!D261:M261) / 'Exam (LECTURE ONLY)'!AL$9), "", SUMIF('Exam (LECTURE ONLY)'!D$20:M$20, "CLO4", 'Exam (LECTURE ONLY)'!D261:M261) /'Exam (LECTURE ONLY)'!AL$9),
IF(AND('PRINTABLE (per grading)'!H$16="EXAM", 'PRINTABLE (per grading)'!B$13="Midterm"), IF(ISERROR(SUMIF('Exam (LECTURE ONLY)'!O$20:X$20, "CLO4", 'Exam (LECTURE ONLY)'!O261:X261) / 'Exam (LECTURE ONLY)'!AM$9), "", SUMIF('Exam (LECTURE ONLY)'!O$20:X$20, "CLO4", 'Exam (LECTURE ONLY)'!O261:X261) / 'Exam (LECTURE ONLY)'!AM$9),
IF(AND('PRINTABLE (per grading)'!H$16="EXAM", 'PRINTABLE (per grading)'!B$13="Final"), IF(ISERROR(SUMIF('Exam (LECTURE ONLY)'!Z$20:AI$20, "CLO4", 'Exam (LECTURE ONLY)'!Z261:AI261) / 'Exam (LECTURE ONLY)'!AN$9), "", SUMIF('Exam (LECTURE ONLY)'!Z$20:AI$20, "CLO4", 'Exam (LECTURE ONLY)'!Z261:AI261) / 'Exam (LECTURE ONLY)'!AN$9),
IF(AND('PRINTABLE (per grading)'!H$16="OUTPUT", 'PRINTABLE (per grading)'!B$13="Prelim"), IF(ISERROR(SUMIF(OUTPUT!C$20:M$20, "CLO4", OUTPUT!C261:M261) / OUTPUT!AL$9), "", SUMIF(OUTPUT!C$20:M$20, "CLO4", OUTPUT!C261:M261) / OUTPUT!AL$9),
IF(AND('PRINTABLE (per grading)'!H$16="OUTPUT", 'PRINTABLE (per grading)'!B$13="Midterm"), IF(ISERROR(SUMIF(OUTPUT!O$20:Y$20, "CLO4", OUTPUT!O261:Y261) / OUTPUT!AM$9), "", SUMIF(OUTPUT!O$20:Y$20, "CLO4", OUTPUT!O261:Y261) / OUTPUT!AM$9),
IF(AND('PRINTABLE (per grading)'!H$16="OUTPUT", 'PRINTABLE (per grading)'!B$13="Final"), IF(ISERROR(SUMIF(OUTPUT!AA$20:AI$20, "CLO4", OUTPUT!AA261:AI261) / OUTPUT!AN$9), "", SUMIF(OUTPUT!AA$20:AI$20, "CLO4", OUTPUT!AA261:AI261) / OUTPUT!AN$9),
"")))))),"")</f>
        <v/>
      </c>
      <c r="AE259" s="232" t="str">
        <f t="shared" si="137"/>
        <v/>
      </c>
      <c r="AF259" s="233" t="str">
        <f t="shared" si="138"/>
        <v/>
      </c>
      <c r="AG259" s="25" t="str">
        <f>IF(B259 &lt;&gt; "", IFERROR(IF(C$16 = "PRELIM", SUMIF('Database (LECTURE-RES-PRAC)'!D$14:AG$14, "CLO5", 'Database (LECTURE-RES-PRAC)'!D256:AG256) / 'Grade computation'!F$8, IF(C$16 = "MIDTERM", SUMIF('Database (LECTURE-RES-PRAC)'!AJ$14:BM$14, "CLO5", 'Database (LECTURE-RES-PRAC)'!AJ256:BM256) / 'Grade computation'!G$8, IF(C$16 = "FINAL", SUMIF('Database (LECTURE-RES-PRAC)'!BP$14:CS$14, "CLO5", 'Database (LECTURE-RES-PRAC)'!BP256:CS256) / 'Grade computation'!H$8,""))),""),"")</f>
        <v/>
      </c>
      <c r="AH259" s="232" t="str">
        <f t="shared" si="139"/>
        <v/>
      </c>
      <c r="AI259" s="25" t="str">
        <f>IF(B259 &lt;&gt; "",IF(AND('PRINTABLE (per grading)'!H$16="EXAM", 'PRINTABLE (per grading)'!B$13="Prelim"), IF(ISERROR(SUMIF('Exam (LECTURE ONLY)'!D$20:M$20, "CLO5", 'Exam (LECTURE ONLY)'!D261:M261) / 'Exam (LECTURE ONLY)'!AL$10), "", SUMIF('Exam (LECTURE ONLY)'!D$20:M$20, "CLO5", 'Exam (LECTURE ONLY)'!D261:M261) /'Exam (LECTURE ONLY)'!AL$10),
IF(AND('PRINTABLE (per grading)'!H$16="EXAM", 'PRINTABLE (per grading)'!B$13="Midterm"), IF(ISERROR(SUMIF('Exam (LECTURE ONLY)'!O$20:X$20, "CLO5", 'Exam (LECTURE ONLY)'!O261:X261) / 'Exam (LECTURE ONLY)'!AM$10), "", SUMIF('Exam (LECTURE ONLY)'!O$20:X$20, "CLO5", 'Exam (LECTURE ONLY)'!O261:X261) / 'Exam (LECTURE ONLY)'!AM$10),
IF(AND('PRINTABLE (per grading)'!H$16="EXAM", 'PRINTABLE (per grading)'!B$13="Final"), IF(ISERROR(SUMIF('Exam (LECTURE ONLY)'!Z$20:AI$20, "CLO5", 'Exam (LECTURE ONLY)'!Z261:AI261) / 'Exam (LECTURE ONLY)'!AN$10), "", SUMIF('Exam (LECTURE ONLY)'!Z$20:AI$20, "CLO5", 'Exam (LECTURE ONLY)'!Z261:AI261) / 'Exam (LECTURE ONLY)'!AN$10),
IF(AND('PRINTABLE (per grading)'!H$16="OUTPUT", 'PRINTABLE (per grading)'!B$13="Prelim"), IF(ISERROR(SUMIF(OUTPUT!C$20:M$20, "CLO5", OUTPUT!C261:M261) / OUTPUT!AL$10), "", SUMIF(OUTPUT!C$20:M$20, "CLO5", OUTPUT!C261:M261) / OUTPUT!AL$10),
IF(AND('PRINTABLE (per grading)'!H$16="OUTPUT", 'PRINTABLE (per grading)'!B$13="Midterm"), IF(ISERROR(SUMIF(OUTPUT!O$20:Y$20, "CLO5", OUTPUT!O261:Y261) / OUTPUT!AM$10), "", SUMIF(OUTPUT!O$20:Y$20, "CLO5", OUTPUT!O261:Y261) / OUTPUT!AM$10),
IF(AND('PRINTABLE (per grading)'!H$16="OUTPUT", 'PRINTABLE (per grading)'!B$13="Final"), IF(ISERROR(SUMIF(OUTPUT!AA$20:AI$20, "CLO5", OUTPUT!AA261:AI261) / OUTPUT!AN$10), "", SUMIF(OUTPUT!AA$20:AI$20, "CLO5", OUTPUT!AA261:AI261) / OUTPUT!AN$10),
"")))))),"")</f>
        <v/>
      </c>
      <c r="AJ259" s="232" t="str">
        <f t="shared" si="140"/>
        <v/>
      </c>
      <c r="AK259" s="233" t="str">
        <f t="shared" si="141"/>
        <v/>
      </c>
      <c r="AL259" s="25" t="str">
        <f>IF(B259 &lt;&gt; "", IFERROR(IF(C$16 = "PRELIM", SUMIF('Database (LECTURE-RES-PRAC)'!D$14:AG$14, "CLO6", 'Database (LECTURE-RES-PRAC)'!D256:AG256) / 'Grade computation'!F$9, IF(C$16 = "MIDTERM", SUMIF('Database (LECTURE-RES-PRAC)'!AJ$14:BM$14, "CLO6", 'Database (LECTURE-RES-PRAC)'!AJ256:BM256) / 'Grade computation'!G$9, IF(C$16 = "FINAL", SUMIF('Database (LECTURE-RES-PRAC)'!BP$14:CS$14, "CLO6", 'Database (LECTURE-RES-PRAC)'!BP256:CS256) / 'Grade computation'!H$9,""))),""),"")</f>
        <v/>
      </c>
      <c r="AM259" s="232" t="str">
        <f t="shared" si="142"/>
        <v/>
      </c>
      <c r="AN259" s="25" t="str">
        <f>IF(B259 &lt;&gt; "",IF(AND('PRINTABLE (per grading)'!H$16="EXAM", 'PRINTABLE (per grading)'!B$13="Prelim"), IF(ISERROR(SUMIF('Exam (LECTURE ONLY)'!D$20:M$20, "CLO6", 'Exam (LECTURE ONLY)'!D261:M261) / 'Exam (LECTURE ONLY)'!AL$11), "", SUMIF('Exam (LECTURE ONLY)'!D$20:M$20, "CLO6", 'Exam (LECTURE ONLY)'!D261:M261) /'Exam (LECTURE ONLY)'!AL$11),
IF(AND('PRINTABLE (per grading)'!H$16="EXAM", 'PRINTABLE (per grading)'!B$13="Midterm"), IF(ISERROR(SUMIF('Exam (LECTURE ONLY)'!O$20:X$20, "CLO6", 'Exam (LECTURE ONLY)'!O261:X261) / 'Exam (LECTURE ONLY)'!AM$11), "", SUMIF('Exam (LECTURE ONLY)'!O$20:X$20, "CLO6", 'Exam (LECTURE ONLY)'!O261:X261) / 'Exam (LECTURE ONLY)'!AM$11),
IF(AND('PRINTABLE (per grading)'!H$16="EXAM", 'PRINTABLE (per grading)'!B$13="Final"), IF(ISERROR(SUMIF('Exam (LECTURE ONLY)'!Z$20:AI$20, "CLO6", 'Exam (LECTURE ONLY)'!Z261:AI261) / 'Exam (LECTURE ONLY)'!AN$11), "", SUMIF('Exam (LECTURE ONLY)'!Z$20:AI$20, "CLO6", 'Exam (LECTURE ONLY)'!Z261:AI261) / 'Exam (LECTURE ONLY)'!AN$11),
IF(AND('PRINTABLE (per grading)'!H$16="OUTPUT", 'PRINTABLE (per grading)'!B$13="Prelim"), IF(ISERROR(SUMIF(OUTPUT!C$20:M$20, "CLO6", OUTPUT!C261:M261) / OUTPUT!AL$11), "", SUMIF(OUTPUT!C$20:M$20, "CLO6", OUTPUT!C261:M261) / OUTPUT!AL$11),
IF(AND('PRINTABLE (per grading)'!H$16="OUTPUT", 'PRINTABLE (per grading)'!B$13="Midterm"), IF(ISERROR(SUMIF(OUTPUT!O$20:Y$20, "CLO6", OUTPUT!O261:Y261) / OUTPUT!AM$11), "", SUMIF(OUTPUT!O$20:Y$20, "CLO6", OUTPUT!O261:Y261) / OUTPUT!AM$11),
IF(AND('PRINTABLE (per grading)'!H$16="OUTPUT", 'PRINTABLE (per grading)'!B$13="Final"), IF(ISERROR(SUMIF(OUTPUT!AA$20:AI$20, "CLO6", OUTPUT!AA261:AI261) / OUTPUT!AN$11), "", SUMIF(OUTPUT!AA$20:AI$20, "CLO6", OUTPUT!AA261:AI261) / OUTPUT!AN$11),
"")))))),"")</f>
        <v/>
      </c>
      <c r="AO259" s="232" t="str">
        <f t="shared" si="143"/>
        <v/>
      </c>
      <c r="AP259" s="233" t="str">
        <f t="shared" si="144"/>
        <v/>
      </c>
      <c r="AQ259" s="25" t="str">
        <f>IF(B259 &lt;&gt; "", IFERROR(IF(C$16 = "PRELIM", SUMIF('Database (LECTURE-RES-PRAC)'!D$14:AG$14, "CLO7", 'Database (LECTURE-RES-PRAC)'!D256:AG256) / 'Grade computation'!F$10, IF(C$16 = "MIDTERM", SUMIF('Database (LECTURE-RES-PRAC)'!AJ$14:BM$14, "CLO7", 'Database (LECTURE-RES-PRAC)'!AJ256:BM256) / 'Grade computation'!G$10, IF(C$16 = "FINAL", SUMIF('Database (LECTURE-RES-PRAC)'!BP$14:CS$14, "CLO7", 'Database (LECTURE-RES-PRAC)'!BP256:CS256) / 'Grade computation'!H$10,""))),""),"")</f>
        <v/>
      </c>
      <c r="AR259" s="232" t="str">
        <f t="shared" si="145"/>
        <v/>
      </c>
      <c r="AS259" s="25" t="str">
        <f>IF(B259 &lt;&gt; "",IF(AND('PRINTABLE (per grading)'!H$16="EXAM", 'PRINTABLE (per grading)'!B$13="Prelim"), IF(ISERROR(SUMIF('Exam (LECTURE ONLY)'!D$20:M$20, "CLO7", 'Exam (LECTURE ONLY)'!D261:M261) / 'Exam (LECTURE ONLY)'!AL$12), "", SUMIF('Exam (LECTURE ONLY)'!D$20:M$20, "CLO7", 'Exam (LECTURE ONLY)'!D261:M261) /'Exam (LECTURE ONLY)'!AL$12),
IF(AND('PRINTABLE (per grading)'!H$16="EXAM", 'PRINTABLE (per grading)'!B$13="Midterm"), IF(ISERROR(SUMIF('Exam (LECTURE ONLY)'!O$20:X$20, "CLO7", 'Exam (LECTURE ONLY)'!O261:X261) / 'Exam (LECTURE ONLY)'!AM$12), "", SUMIF('Exam (LECTURE ONLY)'!O$20:X$20, "CLO7", 'Exam (LECTURE ONLY)'!O261:X261) / 'Exam (LECTURE ONLY)'!AM$12),
IF(AND('PRINTABLE (per grading)'!H$16="EXAM", 'PRINTABLE (per grading)'!B$13="Final"), IF(ISERROR(SUMIF('Exam (LECTURE ONLY)'!Z$20:AI$20, "CLO7", 'Exam (LECTURE ONLY)'!Z261:AI261) / 'Exam (LECTURE ONLY)'!AN$12), "", SUMIF('Exam (LECTURE ONLY)'!Z$20:AI$20, "CLO7", 'Exam (LECTURE ONLY)'!Z261:AI261) / 'Exam (LECTURE ONLY)'!AN$12),
IF(AND('PRINTABLE (per grading)'!H$16="OUTPUT", 'PRINTABLE (per grading)'!B$13="Prelim"), IF(ISERROR(SUMIF(OUTPUT!C$20:M$20, "CLO7", OUTPUT!C261:M261) / OUTPUT!AL$12), "", SUMIF(OUTPUT!C$20:M$20, "CLO7", OUTPUT!C261:M261) / OUTPUT!AL$12),
IF(AND('PRINTABLE (per grading)'!H$16="OUTPUT", 'PRINTABLE (per grading)'!B$13="Midterm"), IF(ISERROR(SUMIF(OUTPUT!O$20:Y$20, "CLO7", OUTPUT!O261:Y261) / OUTPUT!AM$12), "", SUMIF(OUTPUT!O$20:Y$20, "CLO7", OUTPUT!O261:Y261) / OUTPUT!AM$12),
IF(AND('PRINTABLE (per grading)'!H$16="OUTPUT", 'PRINTABLE (per grading)'!B$13="Final"), IF(ISERROR(SUMIF(OUTPUT!AA$20:AI$20, "CLO7", OUTPUT!AA261:AI261) / OUTPUT!AN$12), "", SUMIF(OUTPUT!AA$20:AI$20, "CLO7", OUTPUT!AA261:AI261) / OUTPUT!AN$12),
"")))))),"")</f>
        <v/>
      </c>
      <c r="AT259" s="232" t="str">
        <f t="shared" si="146"/>
        <v/>
      </c>
      <c r="AU259" s="233" t="str">
        <f t="shared" si="147"/>
        <v/>
      </c>
      <c r="AV259" s="25" t="str">
        <f>IF(B259 &lt;&gt; "", IFERROR(IF(C$16 = "PRELIM", SUMIF('Database (LECTURE-RES-PRAC)'!D$14:AG$14, "CLO8", 'Database (LECTURE-RES-PRAC)'!D256:AG256) / 'Grade computation'!F$11, IF(C$16 = "MIDTERM", SUMIF('Database (LECTURE-RES-PRAC)'!AJ$14:BM$14, "CLO8", 'Database (LECTURE-RES-PRAC)'!AJ256:BM256) / 'Grade computation'!G$11, IF(C$16 = "FINAL", SUMIF('Database (LECTURE-RES-PRAC)'!BP$14:CS$14, "CLO8", 'Database (LECTURE-RES-PRAC)'!BP256:CS256) / 'Grade computation'!H$11,""))),""),"")</f>
        <v/>
      </c>
      <c r="AW259" s="232" t="str">
        <f t="shared" si="148"/>
        <v/>
      </c>
      <c r="AX259" s="25" t="str">
        <f>IF(B259 &lt;&gt; "",IF(AND('PRINTABLE (per grading)'!H$16="EXAM", 'PRINTABLE (per grading)'!B$13="Prelim"), IF(ISERROR(SUMIF('Exam (LECTURE ONLY)'!D$20:M$20, "CLO8", 'Exam (LECTURE ONLY)'!D261:M261) / 'Exam (LECTURE ONLY)'!AL$13), "", SUMIF('Exam (LECTURE ONLY)'!D$20:M$20, "CLO8", 'Exam (LECTURE ONLY)'!D261:M261) /'Exam (LECTURE ONLY)'!AL$13),
IF(AND('PRINTABLE (per grading)'!H$16="EXAM", 'PRINTABLE (per grading)'!B$13="Midterm"), IF(ISERROR(SUMIF('Exam (LECTURE ONLY)'!O$20:X$20, "CLO8", 'Exam (LECTURE ONLY)'!O261:X261) / 'Exam (LECTURE ONLY)'!AM$13), "", SUMIF('Exam (LECTURE ONLY)'!O$20:X$20, "CLO8", 'Exam (LECTURE ONLY)'!O261:X261) / 'Exam (LECTURE ONLY)'!AM$13),
IF(AND('PRINTABLE (per grading)'!H$16="EXAM", 'PRINTABLE (per grading)'!B$13="Final"), IF(ISERROR(SUMIF('Exam (LECTURE ONLY)'!Z$20:AI$20, "CLO8", 'Exam (LECTURE ONLY)'!Z261:AI261) / 'Exam (LECTURE ONLY)'!AN$13), "", SUMIF('Exam (LECTURE ONLY)'!Z$20:AI$20, "CLO8", 'Exam (LECTURE ONLY)'!Z261:AI261) / 'Exam (LECTURE ONLY)'!AN$13),
IF(AND('PRINTABLE (per grading)'!H$16="OUTPUT", 'PRINTABLE (per grading)'!B$13="Prelim"), IF(ISERROR(SUMIF(OUTPUT!C$20:M$20, "CLO8", OUTPUT!C261:M261) / OUTPUT!AL$13), "", SUMIF(OUTPUT!C$20:M$20, "CLO8", OUTPUT!C261:M261) / OUTPUT!AL$13),
IF(AND('PRINTABLE (per grading)'!H$16="OUTPUT", 'PRINTABLE (per grading)'!B$13="Midterm"), IF(ISERROR(SUMIF(OUTPUT!O$20:Y$20, "CLO8", OUTPUT!O261:Y261) / OUTPUT!AM$13), "", SUMIF(OUTPUT!O$20:Y$20, "CLO8", OUTPUT!O261:Y261) / OUTPUT!AM$13),
IF(AND('PRINTABLE (per grading)'!H$16="OUTPUT", 'PRINTABLE (per grading)'!B$13="Final"), IF(ISERROR(SUMIF(OUTPUT!AA$20:AI$20, "CLO8", OUTPUT!AA261:AI261) / OUTPUT!AN$13), "", SUMIF(OUTPUT!AA$20:AI$20, "CLO8", OUTPUT!AA261:AI261) / OUTPUT!AN$13),
"")))))),"")</f>
        <v/>
      </c>
      <c r="AY259" s="232" t="str">
        <f t="shared" si="149"/>
        <v/>
      </c>
      <c r="AZ259" s="233" t="str">
        <f t="shared" si="150"/>
        <v/>
      </c>
      <c r="BA259" s="25" t="str">
        <f>IF(B259 &lt;&gt; "", IFERROR(IF(C$16 = "PRELIM", SUMIF('Database (LECTURE-RES-PRAC)'!D$14:AG$14, "CLO9", 'Database (LECTURE-RES-PRAC)'!D256:AG256) / 'Grade computation'!F$12, IF(C$16 = "MIDTERM", SUMIF('Database (LECTURE-RES-PRAC)'!AJ$14:BM$14, "CLO9", 'Database (LECTURE-RES-PRAC)'!AJ256:BM256) / 'Grade computation'!G$12, IF(C$16 = "FINAL", SUMIF('Database (LECTURE-RES-PRAC)'!BP$14:CS$14, "CLO9", 'Database (LECTURE-RES-PRAC)'!BP256:CS256) / 'Grade computation'!H$12,""))),""),"")</f>
        <v/>
      </c>
      <c r="BB259" s="232" t="str">
        <f t="shared" si="151"/>
        <v/>
      </c>
      <c r="BC259" s="25" t="str">
        <f>IF(B259 &lt;&gt; "",IF(AND('PRINTABLE (per grading)'!H$16="EXAM", 'PRINTABLE (per grading)'!B$13="Prelim"), IF(ISERROR(SUMIF('Exam (LECTURE ONLY)'!D$20:M$20, "CLO9", 'Exam (LECTURE ONLY)'!D261:M261) / 'Exam (LECTURE ONLY)'!AL$14), "", SUMIF('Exam (LECTURE ONLY)'!D$20:M$20, "CLO9", 'Exam (LECTURE ONLY)'!D261:M261) /'Exam (LECTURE ONLY)'!AL$14),
IF(AND('PRINTABLE (per grading)'!H$16="EXAM", 'PRINTABLE (per grading)'!B$13="Midterm"), IF(ISERROR(SUMIF('Exam (LECTURE ONLY)'!O$20:X$20, "CLO9", 'Exam (LECTURE ONLY)'!O261:X261) / 'Exam (LECTURE ONLY)'!AM$14), "", SUMIF('Exam (LECTURE ONLY)'!O$20:X$20, "CLO9", 'Exam (LECTURE ONLY)'!O261:X261) / 'Exam (LECTURE ONLY)'!AM$14),
IF(AND('PRINTABLE (per grading)'!H$16="EXAM", 'PRINTABLE (per grading)'!B$13="Final"), IF(ISERROR(SUMIF('Exam (LECTURE ONLY)'!Z$20:AI$20, "CLO9", 'Exam (LECTURE ONLY)'!Z261:AI261) / 'Exam (LECTURE ONLY)'!AN$14), "", SUMIF('Exam (LECTURE ONLY)'!Z$20:AI$20, "CLO9", 'Exam (LECTURE ONLY)'!Z261:AI261) / 'Exam (LECTURE ONLY)'!AN$14),
IF(AND('PRINTABLE (per grading)'!H$16="OUTPUT", 'PRINTABLE (per grading)'!B$13="Prelim"), IF(ISERROR(SUMIF(OUTPUT!C$20:M$20, "CLO9", OUTPUT!C261:M261) / OUTPUT!AL$14), "", SUMIF(OUTPUT!C$20:M$20, "CLO9", OUTPUT!C261:M261) / OUTPUT!AL$14),
IF(AND('PRINTABLE (per grading)'!H$16="OUTPUT", 'PRINTABLE (per grading)'!B$13="Midterm"), IF(ISERROR(SUMIF(OUTPUT!O$20:Y$20, "CLO9", OUTPUT!O261:Y261) / OUTPUT!AM$14), "", SUMIF(OUTPUT!O$20:Y$20, "CLO9", OUTPUT!O261:Y261) / OUTPUT!AM$14),
IF(AND('PRINTABLE (per grading)'!H$16="OUTPUT", 'PRINTABLE (per grading)'!B$13="Final"), IF(ISERROR(SUMIF(OUTPUT!AA$20:AI$20, "CLO9", OUTPUT!AA261:AI261) / OUTPUT!AN$14), "", SUMIF(OUTPUT!AA$20:AI$20, "CLO9", OUTPUT!AA261:AI261) / OUTPUT!AN$14),
"")))))),"")</f>
        <v/>
      </c>
      <c r="BD259" s="232" t="str">
        <f t="shared" si="152"/>
        <v/>
      </c>
      <c r="BE259" s="233" t="str">
        <f t="shared" si="153"/>
        <v/>
      </c>
      <c r="BF259" s="25" t="str">
        <f>IF(B259 &lt;&gt; "", IFERROR(IF(C$16 = "PRELIM", SUMIF('Database (LECTURE-RES-PRAC)'!D$14:AG$14, "CLO10", 'Database (LECTURE-RES-PRAC)'!D256:AG256) / 'Grade computation'!F$13, IF(C$16 = "MIDTERM", SUMIF('Database (LECTURE-RES-PRAC)'!AJ$14:BM$14, "CLO10", 'Database (LECTURE-RES-PRAC)'!AJ256:BM256) / 'Grade computation'!G$13, IF(C$16 = "FINAL", SUMIF('Database (LECTURE-RES-PRAC)'!BP$14:CS$14, "CLO10", 'Database (LECTURE-RES-PRAC)'!BP256:CS256) / 'Grade computation'!H$13,""))),""),"")</f>
        <v/>
      </c>
      <c r="BG259" s="232" t="str">
        <f t="shared" si="154"/>
        <v/>
      </c>
      <c r="BH259" s="25" t="str">
        <f>IF(B259 &lt;&gt; "",IF(AND('PRINTABLE (per grading)'!H$16="EXAM", 'PRINTABLE (per grading)'!B$13="Prelim"), IF(ISERROR(SUMIF('Exam (LECTURE ONLY)'!D$20:M$20, "CLO10", 'Exam (LECTURE ONLY)'!D261:M261) / 'Exam (LECTURE ONLY)'!AL$15), "", SUMIF('Exam (LECTURE ONLY)'!D$20:M$20, "CLO10", 'Exam (LECTURE ONLY)'!D261:M261) /'Exam (LECTURE ONLY)'!AL$15),
IF(AND('PRINTABLE (per grading)'!H$16="EXAM", 'PRINTABLE (per grading)'!B$13="Midterm"), IF(ISERROR(SUMIF('Exam (LECTURE ONLY)'!O$20:X$20, "CLO10", 'Exam (LECTURE ONLY)'!O261:X261) / 'Exam (LECTURE ONLY)'!AM$15), "", SUMIF('Exam (LECTURE ONLY)'!O$20:X$20, "CLO10", 'Exam (LECTURE ONLY)'!O261:X261) / 'Exam (LECTURE ONLY)'!AM$15),
IF(AND('PRINTABLE (per grading)'!H$16="EXAM", 'PRINTABLE (per grading)'!B$13="Final"), IF(ISERROR(SUMIF('Exam (LECTURE ONLY)'!Z$20:AI$20, "CLO10", 'Exam (LECTURE ONLY)'!Z261:AI261) / 'Exam (LECTURE ONLY)'!AN$15), "", SUMIF('Exam (LECTURE ONLY)'!Z$20:AI$20, "CLO10", 'Exam (LECTURE ONLY)'!Z261:AI261) / 'Exam (LECTURE ONLY)'!AN$15),
IF(AND('PRINTABLE (per grading)'!H$16="OUTPUT", 'PRINTABLE (per grading)'!B$13="Prelim"), IF(ISERROR(SUMIF(OUTPUT!C$20:M$20, "CLO10", OUTPUT!C261:M261) / OUTPUT!AL$15), "", SUMIF(OUTPUT!C$20:M$20, "CLO10", OUTPUT!C261:M261) / OUTPUT!AL$15),
IF(AND('PRINTABLE (per grading)'!H$16="OUTPUT", 'PRINTABLE (per grading)'!B$13="Midterm"), IF(ISERROR(SUMIF(OUTPUT!O$20:Y$20, "CLO10", OUTPUT!O261:Y261) / OUTPUT!AM$15), "", SUMIF(OUTPUT!O$20:Y$20, "CLO10", OUTPUT!O261:Y261) / OUTPUT!AM$15),
IF(AND('PRINTABLE (per grading)'!H$16="OUTPUT", 'PRINTABLE (per grading)'!B$13="Final"), IF(ISERROR(SUMIF(OUTPUT!AA$20:AI$20, "CLO10", OUTPUT!AA261:AI261) / OUTPUT!AN$15), "", SUMIF(OUTPUT!AA$20:AI$20, "CLO10", OUTPUT!AA261:AI261) / OUTPUT!AN$15),
"")))))),"")</f>
        <v/>
      </c>
      <c r="BI259" s="232" t="str">
        <f t="shared" si="155"/>
        <v/>
      </c>
      <c r="BJ259" s="233" t="str">
        <f t="shared" si="156"/>
        <v/>
      </c>
      <c r="BK259" s="2"/>
    </row>
    <row r="260" spans="1:63" ht="20.100000000000001" customHeight="1">
      <c r="A260" s="212" t="str">
        <f>IF(ISBLANK('Database (LECTURE-RES-PRAC)'!A257),"",'Database (LECTURE-RES-PRAC)'!A257)</f>
        <v/>
      </c>
      <c r="B260" s="213" t="str">
        <f>IF(ISBLANK('Database (LECTURE-RES-PRAC)'!B257),"",'Database (LECTURE-RES-PRAC)'!B257)</f>
        <v/>
      </c>
      <c r="C260" s="134" t="str">
        <f>IF(B260&lt;&gt;"",IF(C$16="PRELIM",'Grade computation'!C260, IF(C$16="MIDTERM",'Grade computation'!K260, IF(C$16="FINAL",'Grade computation'!S260,""))),"")</f>
        <v/>
      </c>
      <c r="D260" s="135" t="str">
        <f t="shared" si="1"/>
        <v/>
      </c>
      <c r="E260" s="134" t="str">
        <f>IF(B260&lt;&gt;"", IF(C$16="PRELIM",'Grade computation'!E260, IF(C$16="MIDTERM",'Grade computation'!M260, IF(C$16="FINAL",'Grade computation'!U260,""))),"")</f>
        <v/>
      </c>
      <c r="F260" s="136" t="str">
        <f t="shared" si="2"/>
        <v/>
      </c>
      <c r="G260" s="137" t="str">
        <f t="shared" si="3"/>
        <v/>
      </c>
      <c r="H260" s="207" t="str">
        <f>IF(B260&lt;&gt;"",IF(C$16="PRELIM", 'Grade computation'!H260, IF(C$16="MIDTERM", 'Grade computation'!P260, IF(C$16="FINAL",'Grade computation'!X260, ""))),"")</f>
        <v/>
      </c>
      <c r="I260" s="137" t="str">
        <f t="shared" si="4"/>
        <v/>
      </c>
      <c r="J260" s="139" t="str">
        <f t="shared" si="5"/>
        <v/>
      </c>
      <c r="K260" s="377" t="str">
        <f t="shared" si="6"/>
        <v/>
      </c>
      <c r="L260" s="434"/>
      <c r="M260" s="25" t="str">
        <f>IF(B260 &lt;&gt; "", IFERROR(IF(C$16 = "PRELIM", SUMIF('Database (LECTURE-RES-PRAC)'!D$14:AG$14, "CLO1", 'Database (LECTURE-RES-PRAC)'!D257:AG257) / 'Grade computation'!F$4, IF(C$16 = "MIDTERM", SUMIF('Database (LECTURE-RES-PRAC)'!AJ$14:BM$14, "CLO1", 'Database (LECTURE-RES-PRAC)'!AJ257:BM257) / 'Grade computation'!G$4, IF(C$16 = "FINAL", SUMIF('Database (LECTURE-RES-PRAC)'!BP$14:CS$14, "CLO1", 'Database (LECTURE-RES-PRAC)'!BP257:CS257) / 'Grade computation'!H$4,""))),""),"")</f>
        <v/>
      </c>
      <c r="N260" s="232" t="str">
        <f t="shared" si="127"/>
        <v/>
      </c>
      <c r="O260" s="25" t="str">
        <f>IF(B260 &lt;&gt; "",IF(AND('PRINTABLE (per grading)'!H$16="EXAM", 'PRINTABLE (per grading)'!B$13="Prelim"), IF(ISERROR(SUMIF('Exam (LECTURE ONLY)'!D$20:M$20, "CLO1", 'Exam (LECTURE ONLY)'!D262:M262) / 'Exam (LECTURE ONLY)'!AL$6), "", SUMIF('Exam (LECTURE ONLY)'!D$20:M$20, "CLO1", 'Exam (LECTURE ONLY)'!D262:M262) /'Exam (LECTURE ONLY)'!AL$6),
IF(AND('PRINTABLE (per grading)'!H$16="EXAM", 'PRINTABLE (per grading)'!B$13="Midterm"), IF(ISERROR(SUMIF('Exam (LECTURE ONLY)'!O$20:X$20, "CLO1", 'Exam (LECTURE ONLY)'!O262:X262) / 'Exam (LECTURE ONLY)'!AM$6), "", SUMIF('Exam (LECTURE ONLY)'!O$20:X$20, "CLO1", 'Exam (LECTURE ONLY)'!O262:X262) / 'Exam (LECTURE ONLY)'!AM$6),
IF(AND('PRINTABLE (per grading)'!H$16="EXAM", 'PRINTABLE (per grading)'!B$13="Final"), IF(ISERROR(SUMIF('Exam (LECTURE ONLY)'!Z$20:AI$20, "CLO1", 'Exam (LECTURE ONLY)'!Z262:AI262) / 'Exam (LECTURE ONLY)'!AN$6), "", SUMIF('Exam (LECTURE ONLY)'!Z$20:AI$20, "CLO1", 'Exam (LECTURE ONLY)'!Z262:AI262) / 'Exam (LECTURE ONLY)'!AN$6),
IF(AND('PRINTABLE (per grading)'!H$16="OUTPUT", 'PRINTABLE (per grading)'!B$13="Prelim"), IF(ISERROR(SUMIF(OUTPUT!C$20:M$20, "CLO1", OUTPUT!C262:M262) / OUTPUT!AL$6), "", SUMIF(OUTPUT!C$20:M$20, "CLO1", OUTPUT!C262:M262) / OUTPUT!AL$6),
IF(AND('PRINTABLE (per grading)'!H$16="OUTPUT", 'PRINTABLE (per grading)'!B$13="Midterm"), IF(ISERROR(SUMIF(OUTPUT!O$20:Y$20, "CLO1", OUTPUT!O262:Y262) / OUTPUT!AM$6), "", SUMIF(OUTPUT!O$20:Y$20, "CLO1", OUTPUT!O262:Y262) / OUTPUT!AM$6),
IF(AND('PRINTABLE (per grading)'!H$16="OUTPUT", 'PRINTABLE (per grading)'!B$13="Final"), IF(ISERROR(SUMIF(OUTPUT!AA$20:AI$20, "CLO1", OUTPUT!AA262:AI262) / OUTPUT!AN$6), "", SUMIF(OUTPUT!AA$20:AI$20, "CLO1", OUTPUT!AA262:AI262) / OUTPUT!AN$6),
"")))))),"")</f>
        <v/>
      </c>
      <c r="P260" s="232" t="str">
        <f t="shared" si="128"/>
        <v/>
      </c>
      <c r="Q260" s="233" t="str">
        <f t="shared" si="129"/>
        <v/>
      </c>
      <c r="R260" s="25" t="str">
        <f>IF(B260 &lt;&gt; "", IFERROR(IF(C$16 = "PRELIM", SUMIF('Database (LECTURE-RES-PRAC)'!D$14:AG$14, "CLO2", 'Database (LECTURE-RES-PRAC)'!D257:AG257) / 'Grade computation'!F$5, IF(C$16 = "MIDTERM", SUMIF('Database (LECTURE-RES-PRAC)'!AJ$14:BM$14, "CLO2", 'Database (LECTURE-RES-PRAC)'!AJ257:BM257) / 'Grade computation'!G$5, IF(C$16 = "FINAL", SUMIF('Database (LECTURE-RES-PRAC)'!BP$14:CS$14, "CLO2", 'Database (LECTURE-RES-PRAC)'!BP257:CS257) / 'Grade computation'!H$5,""))),""),"")</f>
        <v/>
      </c>
      <c r="S260" s="232" t="str">
        <f t="shared" si="130"/>
        <v/>
      </c>
      <c r="T260" s="25" t="str">
        <f>IF(B260 &lt;&gt; "",IF(AND('PRINTABLE (per grading)'!H$16="EXAM", 'PRINTABLE (per grading)'!B$13="Prelim"), IF(ISERROR(SUMIF('Exam (LECTURE ONLY)'!D$20:M$20, "CLO2", 'Exam (LECTURE ONLY)'!D262:M262) / 'Exam (LECTURE ONLY)'!AL$7), "", SUMIF('Exam (LECTURE ONLY)'!D$20:M$20, "CLO2", 'Exam (LECTURE ONLY)'!D262:M262) /'Exam (LECTURE ONLY)'!AL$7),
IF(AND('PRINTABLE (per grading)'!H$16="EXAM", 'PRINTABLE (per grading)'!B$13="Midterm"), IF(ISERROR(SUMIF('Exam (LECTURE ONLY)'!O$20:X$20, "CLO2", 'Exam (LECTURE ONLY)'!O262:X262) / 'Exam (LECTURE ONLY)'!AM$7), "", SUMIF('Exam (LECTURE ONLY)'!O$20:X$20, "CLO2", 'Exam (LECTURE ONLY)'!O262:X262) / 'Exam (LECTURE ONLY)'!AM$7),
IF(AND('PRINTABLE (per grading)'!H$16="EXAM", 'PRINTABLE (per grading)'!B$13="Final"), IF(ISERROR(SUMIF('Exam (LECTURE ONLY)'!Z$20:AI$20, "CLO2", 'Exam (LECTURE ONLY)'!Z262:AI262) / 'Exam (LECTURE ONLY)'!AN$7), "", SUMIF('Exam (LECTURE ONLY)'!Z$20:AI$20, "CLO2", 'Exam (LECTURE ONLY)'!Z262:AI262) / 'Exam (LECTURE ONLY)'!AN$7),
IF(AND('PRINTABLE (per grading)'!H$16="OUTPUT", 'PRINTABLE (per grading)'!B$13="Prelim"), IF(ISERROR(SUMIF(OUTPUT!C$20:M$20, "CLO2", OUTPUT!C262:M262) / OUTPUT!AL$7), "", SUMIF(OUTPUT!C$20:M$20, "CLO2", OUTPUT!C262:M262) / OUTPUT!AL$7),
IF(AND('PRINTABLE (per grading)'!H$16="OUTPUT", 'PRINTABLE (per grading)'!B$13="Midterm"), IF(ISERROR(SUMIF(OUTPUT!O$20:Y$20, "CLO2", OUTPUT!O262:Y262) / OUTPUT!AM$7), "", SUMIF(OUTPUT!O$20:Y$20, "CLO2", OUTPUT!O262:Y262) / OUTPUT!AM$7),
IF(AND('PRINTABLE (per grading)'!H$16="OUTPUT", 'PRINTABLE (per grading)'!B$13="Final"), IF(ISERROR(SUMIF(OUTPUT!AA$20:AI$20, "CLO2", OUTPUT!AA262:AI262) / OUTPUT!AN$7), "", SUMIF(OUTPUT!AA$20:AI$20, "CLO2", OUTPUT!AA262:AI262) / OUTPUT!AN$7),
"")))))),"")</f>
        <v/>
      </c>
      <c r="U260" s="232" t="str">
        <f t="shared" si="131"/>
        <v/>
      </c>
      <c r="V260" s="233" t="str">
        <f t="shared" si="132"/>
        <v/>
      </c>
      <c r="W260" s="25" t="str">
        <f>IF(B260 &lt;&gt; "", IFERROR(IF(C$16 = "PRELIM", SUMIF('Database (LECTURE-RES-PRAC)'!D$14:AG$14, "CLO3", 'Database (LECTURE-RES-PRAC)'!D257:AG257) / 'Grade computation'!F$6, IF(C$16 = "MIDTERM", SUMIF('Database (LECTURE-RES-PRAC)'!AJ$14:BM$14, "CLO3", 'Database (LECTURE-RES-PRAC)'!AJ257:BM257) / 'Grade computation'!G$6, IF(C$16 = "FINAL", SUMIF('Database (LECTURE-RES-PRAC)'!BP$14:CS$14, "CLO3", 'Database (LECTURE-RES-PRAC)'!BP257:CS257) / 'Grade computation'!H$6,""))),""),"")</f>
        <v/>
      </c>
      <c r="X260" s="232" t="str">
        <f t="shared" si="133"/>
        <v/>
      </c>
      <c r="Y260" s="25" t="str">
        <f>IF(B260 &lt;&gt; "",IF(AND('PRINTABLE (per grading)'!H$16="EXAM", 'PRINTABLE (per grading)'!B$13="Prelim"), IF(ISERROR(SUMIF('Exam (LECTURE ONLY)'!D$20:M$20, "CLO3", 'Exam (LECTURE ONLY)'!D262:M262) / 'Exam (LECTURE ONLY)'!AL$8), "", SUMIF('Exam (LECTURE ONLY)'!D$20:M$20, "CLO3", 'Exam (LECTURE ONLY)'!D262:M262) /'Exam (LECTURE ONLY)'!AL$8),
IF(AND('PRINTABLE (per grading)'!H$16="EXAM", 'PRINTABLE (per grading)'!B$13="Midterm"), IF(ISERROR(SUMIF('Exam (LECTURE ONLY)'!O$20:X$20, "CLO3", 'Exam (LECTURE ONLY)'!O262:X262) / 'Exam (LECTURE ONLY)'!AM$8), "", SUMIF('Exam (LECTURE ONLY)'!O$20:X$20, "CLO3", 'Exam (LECTURE ONLY)'!O262:X262) / 'Exam (LECTURE ONLY)'!AM$8),
IF(AND('PRINTABLE (per grading)'!H$16="EXAM", 'PRINTABLE (per grading)'!B$13="Final"), IF(ISERROR(SUMIF('Exam (LECTURE ONLY)'!Z$20:AI$20, "CLO3", 'Exam (LECTURE ONLY)'!Z262:AI262) / 'Exam (LECTURE ONLY)'!AN$8), "", SUMIF('Exam (LECTURE ONLY)'!Z$20:AI$20, "CLO3", 'Exam (LECTURE ONLY)'!Z262:AI262) / 'Exam (LECTURE ONLY)'!AN$8),
IF(AND('PRINTABLE (per grading)'!H$16="OUTPUT", 'PRINTABLE (per grading)'!B$13="Prelim"), IF(ISERROR(SUMIF(OUTPUT!C$20:M$20, "CLO3", OUTPUT!C262:M262) / OUTPUT!AL$8), "", SUMIF(OUTPUT!C$20:M$20, "CLO3", OUTPUT!C262:M262) / OUTPUT!AL$8),
IF(AND('PRINTABLE (per grading)'!H$16="OUTPUT", 'PRINTABLE (per grading)'!B$13="Midterm"), IF(ISERROR(SUMIF(OUTPUT!O$20:Y$20, "CLO3", OUTPUT!O262:Y262) / OUTPUT!AM$8), "", SUMIF(OUTPUT!O$20:Y$20, "CLO3", OUTPUT!O262:Y262) / OUTPUT!AM$8),
IF(AND('PRINTABLE (per grading)'!H$16="OUTPUT", 'PRINTABLE (per grading)'!B$13="Final"), IF(ISERROR(SUMIF(OUTPUT!AA$20:AI$20, "CLO3", OUTPUT!AA262:AI262) / OUTPUT!AN$8), "", SUMIF(OUTPUT!AA$20:AI$20, "CLO3", OUTPUT!AA262:AI262) / OUTPUT!AN$8),
"" )))))),"")</f>
        <v/>
      </c>
      <c r="Z260" s="232" t="str">
        <f t="shared" si="134"/>
        <v/>
      </c>
      <c r="AA260" s="233" t="str">
        <f t="shared" si="135"/>
        <v/>
      </c>
      <c r="AB260" s="25" t="str">
        <f>IF(B260 &lt;&gt; "", IFERROR(IF(C$16 = "PRELIM", SUMIF('Database (LECTURE-RES-PRAC)'!D$14:AG$14, "CLO4", 'Database (LECTURE-RES-PRAC)'!D257:AG257) / 'Grade computation'!F$7, IF(C$16 = "MIDTERM", SUMIF('Database (LECTURE-RES-PRAC)'!AJ$14:BM$14, "CLO4", 'Database (LECTURE-RES-PRAC)'!AJ257:BM257) / 'Grade computation'!G$7, IF(C$16 = "FINAL", SUMIF('Database (LECTURE-RES-PRAC)'!BP$14:CS$14, "CLO4", 'Database (LECTURE-RES-PRAC)'!BP257:CS257) / 'Grade computation'!H$7,""))),""),"")</f>
        <v/>
      </c>
      <c r="AC260" s="232" t="str">
        <f t="shared" si="136"/>
        <v/>
      </c>
      <c r="AD260" s="25" t="str">
        <f>IF(B260 &lt;&gt; "",IF(AND('PRINTABLE (per grading)'!H$16="EXAM", 'PRINTABLE (per grading)'!B$13="Prelim"), IF(ISERROR(SUMIF('Exam (LECTURE ONLY)'!D$20:M$20, "CLO4", 'Exam (LECTURE ONLY)'!D262:M262) / 'Exam (LECTURE ONLY)'!AL$9), "", SUMIF('Exam (LECTURE ONLY)'!D$20:M$20, "CLO4", 'Exam (LECTURE ONLY)'!D262:M262) /'Exam (LECTURE ONLY)'!AL$9),
IF(AND('PRINTABLE (per grading)'!H$16="EXAM", 'PRINTABLE (per grading)'!B$13="Midterm"), IF(ISERROR(SUMIF('Exam (LECTURE ONLY)'!O$20:X$20, "CLO4", 'Exam (LECTURE ONLY)'!O262:X262) / 'Exam (LECTURE ONLY)'!AM$9), "", SUMIF('Exam (LECTURE ONLY)'!O$20:X$20, "CLO4", 'Exam (LECTURE ONLY)'!O262:X262) / 'Exam (LECTURE ONLY)'!AM$9),
IF(AND('PRINTABLE (per grading)'!H$16="EXAM", 'PRINTABLE (per grading)'!B$13="Final"), IF(ISERROR(SUMIF('Exam (LECTURE ONLY)'!Z$20:AI$20, "CLO4", 'Exam (LECTURE ONLY)'!Z262:AI262) / 'Exam (LECTURE ONLY)'!AN$9), "", SUMIF('Exam (LECTURE ONLY)'!Z$20:AI$20, "CLO4", 'Exam (LECTURE ONLY)'!Z262:AI262) / 'Exam (LECTURE ONLY)'!AN$9),
IF(AND('PRINTABLE (per grading)'!H$16="OUTPUT", 'PRINTABLE (per grading)'!B$13="Prelim"), IF(ISERROR(SUMIF(OUTPUT!C$20:M$20, "CLO4", OUTPUT!C262:M262) / OUTPUT!AL$9), "", SUMIF(OUTPUT!C$20:M$20, "CLO4", OUTPUT!C262:M262) / OUTPUT!AL$9),
IF(AND('PRINTABLE (per grading)'!H$16="OUTPUT", 'PRINTABLE (per grading)'!B$13="Midterm"), IF(ISERROR(SUMIF(OUTPUT!O$20:Y$20, "CLO4", OUTPUT!O262:Y262) / OUTPUT!AM$9), "", SUMIF(OUTPUT!O$20:Y$20, "CLO4", OUTPUT!O262:Y262) / OUTPUT!AM$9),
IF(AND('PRINTABLE (per grading)'!H$16="OUTPUT", 'PRINTABLE (per grading)'!B$13="Final"), IF(ISERROR(SUMIF(OUTPUT!AA$20:AI$20, "CLO4", OUTPUT!AA262:AI262) / OUTPUT!AN$9), "", SUMIF(OUTPUT!AA$20:AI$20, "CLO4", OUTPUT!AA262:AI262) / OUTPUT!AN$9),
"")))))),"")</f>
        <v/>
      </c>
      <c r="AE260" s="232" t="str">
        <f t="shared" si="137"/>
        <v/>
      </c>
      <c r="AF260" s="233" t="str">
        <f t="shared" si="138"/>
        <v/>
      </c>
      <c r="AG260" s="25" t="str">
        <f>IF(B260 &lt;&gt; "", IFERROR(IF(C$16 = "PRELIM", SUMIF('Database (LECTURE-RES-PRAC)'!D$14:AG$14, "CLO5", 'Database (LECTURE-RES-PRAC)'!D257:AG257) / 'Grade computation'!F$8, IF(C$16 = "MIDTERM", SUMIF('Database (LECTURE-RES-PRAC)'!AJ$14:BM$14, "CLO5", 'Database (LECTURE-RES-PRAC)'!AJ257:BM257) / 'Grade computation'!G$8, IF(C$16 = "FINAL", SUMIF('Database (LECTURE-RES-PRAC)'!BP$14:CS$14, "CLO5", 'Database (LECTURE-RES-PRAC)'!BP257:CS257) / 'Grade computation'!H$8,""))),""),"")</f>
        <v/>
      </c>
      <c r="AH260" s="232" t="str">
        <f t="shared" si="139"/>
        <v/>
      </c>
      <c r="AI260" s="25" t="str">
        <f>IF(B260 &lt;&gt; "",IF(AND('PRINTABLE (per grading)'!H$16="EXAM", 'PRINTABLE (per grading)'!B$13="Prelim"), IF(ISERROR(SUMIF('Exam (LECTURE ONLY)'!D$20:M$20, "CLO5", 'Exam (LECTURE ONLY)'!D262:M262) / 'Exam (LECTURE ONLY)'!AL$10), "", SUMIF('Exam (LECTURE ONLY)'!D$20:M$20, "CLO5", 'Exam (LECTURE ONLY)'!D262:M262) /'Exam (LECTURE ONLY)'!AL$10),
IF(AND('PRINTABLE (per grading)'!H$16="EXAM", 'PRINTABLE (per grading)'!B$13="Midterm"), IF(ISERROR(SUMIF('Exam (LECTURE ONLY)'!O$20:X$20, "CLO5", 'Exam (LECTURE ONLY)'!O262:X262) / 'Exam (LECTURE ONLY)'!AM$10), "", SUMIF('Exam (LECTURE ONLY)'!O$20:X$20, "CLO5", 'Exam (LECTURE ONLY)'!O262:X262) / 'Exam (LECTURE ONLY)'!AM$10),
IF(AND('PRINTABLE (per grading)'!H$16="EXAM", 'PRINTABLE (per grading)'!B$13="Final"), IF(ISERROR(SUMIF('Exam (LECTURE ONLY)'!Z$20:AI$20, "CLO5", 'Exam (LECTURE ONLY)'!Z262:AI262) / 'Exam (LECTURE ONLY)'!AN$10), "", SUMIF('Exam (LECTURE ONLY)'!Z$20:AI$20, "CLO5", 'Exam (LECTURE ONLY)'!Z262:AI262) / 'Exam (LECTURE ONLY)'!AN$10),
IF(AND('PRINTABLE (per grading)'!H$16="OUTPUT", 'PRINTABLE (per grading)'!B$13="Prelim"), IF(ISERROR(SUMIF(OUTPUT!C$20:M$20, "CLO5", OUTPUT!C262:M262) / OUTPUT!AL$10), "", SUMIF(OUTPUT!C$20:M$20, "CLO5", OUTPUT!C262:M262) / OUTPUT!AL$10),
IF(AND('PRINTABLE (per grading)'!H$16="OUTPUT", 'PRINTABLE (per grading)'!B$13="Midterm"), IF(ISERROR(SUMIF(OUTPUT!O$20:Y$20, "CLO5", OUTPUT!O262:Y262) / OUTPUT!AM$10), "", SUMIF(OUTPUT!O$20:Y$20, "CLO5", OUTPUT!O262:Y262) / OUTPUT!AM$10),
IF(AND('PRINTABLE (per grading)'!H$16="OUTPUT", 'PRINTABLE (per grading)'!B$13="Final"), IF(ISERROR(SUMIF(OUTPUT!AA$20:AI$20, "CLO5", OUTPUT!AA262:AI262) / OUTPUT!AN$10), "", SUMIF(OUTPUT!AA$20:AI$20, "CLO5", OUTPUT!AA262:AI262) / OUTPUT!AN$10),
"")))))),"")</f>
        <v/>
      </c>
      <c r="AJ260" s="232" t="str">
        <f t="shared" si="140"/>
        <v/>
      </c>
      <c r="AK260" s="233" t="str">
        <f t="shared" si="141"/>
        <v/>
      </c>
      <c r="AL260" s="25" t="str">
        <f>IF(B260 &lt;&gt; "", IFERROR(IF(C$16 = "PRELIM", SUMIF('Database (LECTURE-RES-PRAC)'!D$14:AG$14, "CLO6", 'Database (LECTURE-RES-PRAC)'!D257:AG257) / 'Grade computation'!F$9, IF(C$16 = "MIDTERM", SUMIF('Database (LECTURE-RES-PRAC)'!AJ$14:BM$14, "CLO6", 'Database (LECTURE-RES-PRAC)'!AJ257:BM257) / 'Grade computation'!G$9, IF(C$16 = "FINAL", SUMIF('Database (LECTURE-RES-PRAC)'!BP$14:CS$14, "CLO6", 'Database (LECTURE-RES-PRAC)'!BP257:CS257) / 'Grade computation'!H$9,""))),""),"")</f>
        <v/>
      </c>
      <c r="AM260" s="232" t="str">
        <f t="shared" si="142"/>
        <v/>
      </c>
      <c r="AN260" s="25" t="str">
        <f>IF(B260 &lt;&gt; "",IF(AND('PRINTABLE (per grading)'!H$16="EXAM", 'PRINTABLE (per grading)'!B$13="Prelim"), IF(ISERROR(SUMIF('Exam (LECTURE ONLY)'!D$20:M$20, "CLO6", 'Exam (LECTURE ONLY)'!D262:M262) / 'Exam (LECTURE ONLY)'!AL$11), "", SUMIF('Exam (LECTURE ONLY)'!D$20:M$20, "CLO6", 'Exam (LECTURE ONLY)'!D262:M262) /'Exam (LECTURE ONLY)'!AL$11),
IF(AND('PRINTABLE (per grading)'!H$16="EXAM", 'PRINTABLE (per grading)'!B$13="Midterm"), IF(ISERROR(SUMIF('Exam (LECTURE ONLY)'!O$20:X$20, "CLO6", 'Exam (LECTURE ONLY)'!O262:X262) / 'Exam (LECTURE ONLY)'!AM$11), "", SUMIF('Exam (LECTURE ONLY)'!O$20:X$20, "CLO6", 'Exam (LECTURE ONLY)'!O262:X262) / 'Exam (LECTURE ONLY)'!AM$11),
IF(AND('PRINTABLE (per grading)'!H$16="EXAM", 'PRINTABLE (per grading)'!B$13="Final"), IF(ISERROR(SUMIF('Exam (LECTURE ONLY)'!Z$20:AI$20, "CLO6", 'Exam (LECTURE ONLY)'!Z262:AI262) / 'Exam (LECTURE ONLY)'!AN$11), "", SUMIF('Exam (LECTURE ONLY)'!Z$20:AI$20, "CLO6", 'Exam (LECTURE ONLY)'!Z262:AI262) / 'Exam (LECTURE ONLY)'!AN$11),
IF(AND('PRINTABLE (per grading)'!H$16="OUTPUT", 'PRINTABLE (per grading)'!B$13="Prelim"), IF(ISERROR(SUMIF(OUTPUT!C$20:M$20, "CLO6", OUTPUT!C262:M262) / OUTPUT!AL$11), "", SUMIF(OUTPUT!C$20:M$20, "CLO6", OUTPUT!C262:M262) / OUTPUT!AL$11),
IF(AND('PRINTABLE (per grading)'!H$16="OUTPUT", 'PRINTABLE (per grading)'!B$13="Midterm"), IF(ISERROR(SUMIF(OUTPUT!O$20:Y$20, "CLO6", OUTPUT!O262:Y262) / OUTPUT!AM$11), "", SUMIF(OUTPUT!O$20:Y$20, "CLO6", OUTPUT!O262:Y262) / OUTPUT!AM$11),
IF(AND('PRINTABLE (per grading)'!H$16="OUTPUT", 'PRINTABLE (per grading)'!B$13="Final"), IF(ISERROR(SUMIF(OUTPUT!AA$20:AI$20, "CLO6", OUTPUT!AA262:AI262) / OUTPUT!AN$11), "", SUMIF(OUTPUT!AA$20:AI$20, "CLO6", OUTPUT!AA262:AI262) / OUTPUT!AN$11),
"")))))),"")</f>
        <v/>
      </c>
      <c r="AO260" s="232" t="str">
        <f t="shared" si="143"/>
        <v/>
      </c>
      <c r="AP260" s="233" t="str">
        <f t="shared" si="144"/>
        <v/>
      </c>
      <c r="AQ260" s="25" t="str">
        <f>IF(B260 &lt;&gt; "", IFERROR(IF(C$16 = "PRELIM", SUMIF('Database (LECTURE-RES-PRAC)'!D$14:AG$14, "CLO7", 'Database (LECTURE-RES-PRAC)'!D257:AG257) / 'Grade computation'!F$10, IF(C$16 = "MIDTERM", SUMIF('Database (LECTURE-RES-PRAC)'!AJ$14:BM$14, "CLO7", 'Database (LECTURE-RES-PRAC)'!AJ257:BM257) / 'Grade computation'!G$10, IF(C$16 = "FINAL", SUMIF('Database (LECTURE-RES-PRAC)'!BP$14:CS$14, "CLO7", 'Database (LECTURE-RES-PRAC)'!BP257:CS257) / 'Grade computation'!H$10,""))),""),"")</f>
        <v/>
      </c>
      <c r="AR260" s="232" t="str">
        <f t="shared" si="145"/>
        <v/>
      </c>
      <c r="AS260" s="25" t="str">
        <f>IF(B260 &lt;&gt; "",IF(AND('PRINTABLE (per grading)'!H$16="EXAM", 'PRINTABLE (per grading)'!B$13="Prelim"), IF(ISERROR(SUMIF('Exam (LECTURE ONLY)'!D$20:M$20, "CLO7", 'Exam (LECTURE ONLY)'!D262:M262) / 'Exam (LECTURE ONLY)'!AL$12), "", SUMIF('Exam (LECTURE ONLY)'!D$20:M$20, "CLO7", 'Exam (LECTURE ONLY)'!D262:M262) /'Exam (LECTURE ONLY)'!AL$12),
IF(AND('PRINTABLE (per grading)'!H$16="EXAM", 'PRINTABLE (per grading)'!B$13="Midterm"), IF(ISERROR(SUMIF('Exam (LECTURE ONLY)'!O$20:X$20, "CLO7", 'Exam (LECTURE ONLY)'!O262:X262) / 'Exam (LECTURE ONLY)'!AM$12), "", SUMIF('Exam (LECTURE ONLY)'!O$20:X$20, "CLO7", 'Exam (LECTURE ONLY)'!O262:X262) / 'Exam (LECTURE ONLY)'!AM$12),
IF(AND('PRINTABLE (per grading)'!H$16="EXAM", 'PRINTABLE (per grading)'!B$13="Final"), IF(ISERROR(SUMIF('Exam (LECTURE ONLY)'!Z$20:AI$20, "CLO7", 'Exam (LECTURE ONLY)'!Z262:AI262) / 'Exam (LECTURE ONLY)'!AN$12), "", SUMIF('Exam (LECTURE ONLY)'!Z$20:AI$20, "CLO7", 'Exam (LECTURE ONLY)'!Z262:AI262) / 'Exam (LECTURE ONLY)'!AN$12),
IF(AND('PRINTABLE (per grading)'!H$16="OUTPUT", 'PRINTABLE (per grading)'!B$13="Prelim"), IF(ISERROR(SUMIF(OUTPUT!C$20:M$20, "CLO7", OUTPUT!C262:M262) / OUTPUT!AL$12), "", SUMIF(OUTPUT!C$20:M$20, "CLO7", OUTPUT!C262:M262) / OUTPUT!AL$12),
IF(AND('PRINTABLE (per grading)'!H$16="OUTPUT", 'PRINTABLE (per grading)'!B$13="Midterm"), IF(ISERROR(SUMIF(OUTPUT!O$20:Y$20, "CLO7", OUTPUT!O262:Y262) / OUTPUT!AM$12), "", SUMIF(OUTPUT!O$20:Y$20, "CLO7", OUTPUT!O262:Y262) / OUTPUT!AM$12),
IF(AND('PRINTABLE (per grading)'!H$16="OUTPUT", 'PRINTABLE (per grading)'!B$13="Final"), IF(ISERROR(SUMIF(OUTPUT!AA$20:AI$20, "CLO7", OUTPUT!AA262:AI262) / OUTPUT!AN$12), "", SUMIF(OUTPUT!AA$20:AI$20, "CLO7", OUTPUT!AA262:AI262) / OUTPUT!AN$12),
"")))))),"")</f>
        <v/>
      </c>
      <c r="AT260" s="232" t="str">
        <f t="shared" si="146"/>
        <v/>
      </c>
      <c r="AU260" s="233" t="str">
        <f t="shared" si="147"/>
        <v/>
      </c>
      <c r="AV260" s="25" t="str">
        <f>IF(B260 &lt;&gt; "", IFERROR(IF(C$16 = "PRELIM", SUMIF('Database (LECTURE-RES-PRAC)'!D$14:AG$14, "CLO8", 'Database (LECTURE-RES-PRAC)'!D257:AG257) / 'Grade computation'!F$11, IF(C$16 = "MIDTERM", SUMIF('Database (LECTURE-RES-PRAC)'!AJ$14:BM$14, "CLO8", 'Database (LECTURE-RES-PRAC)'!AJ257:BM257) / 'Grade computation'!G$11, IF(C$16 = "FINAL", SUMIF('Database (LECTURE-RES-PRAC)'!BP$14:CS$14, "CLO8", 'Database (LECTURE-RES-PRAC)'!BP257:CS257) / 'Grade computation'!H$11,""))),""),"")</f>
        <v/>
      </c>
      <c r="AW260" s="232" t="str">
        <f t="shared" si="148"/>
        <v/>
      </c>
      <c r="AX260" s="25" t="str">
        <f>IF(B260 &lt;&gt; "",IF(AND('PRINTABLE (per grading)'!H$16="EXAM", 'PRINTABLE (per grading)'!B$13="Prelim"), IF(ISERROR(SUMIF('Exam (LECTURE ONLY)'!D$20:M$20, "CLO8", 'Exam (LECTURE ONLY)'!D262:M262) / 'Exam (LECTURE ONLY)'!AL$13), "", SUMIF('Exam (LECTURE ONLY)'!D$20:M$20, "CLO8", 'Exam (LECTURE ONLY)'!D262:M262) /'Exam (LECTURE ONLY)'!AL$13),
IF(AND('PRINTABLE (per grading)'!H$16="EXAM", 'PRINTABLE (per grading)'!B$13="Midterm"), IF(ISERROR(SUMIF('Exam (LECTURE ONLY)'!O$20:X$20, "CLO8", 'Exam (LECTURE ONLY)'!O262:X262) / 'Exam (LECTURE ONLY)'!AM$13), "", SUMIF('Exam (LECTURE ONLY)'!O$20:X$20, "CLO8", 'Exam (LECTURE ONLY)'!O262:X262) / 'Exam (LECTURE ONLY)'!AM$13),
IF(AND('PRINTABLE (per grading)'!H$16="EXAM", 'PRINTABLE (per grading)'!B$13="Final"), IF(ISERROR(SUMIF('Exam (LECTURE ONLY)'!Z$20:AI$20, "CLO8", 'Exam (LECTURE ONLY)'!Z262:AI262) / 'Exam (LECTURE ONLY)'!AN$13), "", SUMIF('Exam (LECTURE ONLY)'!Z$20:AI$20, "CLO8", 'Exam (LECTURE ONLY)'!Z262:AI262) / 'Exam (LECTURE ONLY)'!AN$13),
IF(AND('PRINTABLE (per grading)'!H$16="OUTPUT", 'PRINTABLE (per grading)'!B$13="Prelim"), IF(ISERROR(SUMIF(OUTPUT!C$20:M$20, "CLO8", OUTPUT!C262:M262) / OUTPUT!AL$13), "", SUMIF(OUTPUT!C$20:M$20, "CLO8", OUTPUT!C262:M262) / OUTPUT!AL$13),
IF(AND('PRINTABLE (per grading)'!H$16="OUTPUT", 'PRINTABLE (per grading)'!B$13="Midterm"), IF(ISERROR(SUMIF(OUTPUT!O$20:Y$20, "CLO8", OUTPUT!O262:Y262) / OUTPUT!AM$13), "", SUMIF(OUTPUT!O$20:Y$20, "CLO8", OUTPUT!O262:Y262) / OUTPUT!AM$13),
IF(AND('PRINTABLE (per grading)'!H$16="OUTPUT", 'PRINTABLE (per grading)'!B$13="Final"), IF(ISERROR(SUMIF(OUTPUT!AA$20:AI$20, "CLO8", OUTPUT!AA262:AI262) / OUTPUT!AN$13), "", SUMIF(OUTPUT!AA$20:AI$20, "CLO8", OUTPUT!AA262:AI262) / OUTPUT!AN$13),
"")))))),"")</f>
        <v/>
      </c>
      <c r="AY260" s="232" t="str">
        <f t="shared" si="149"/>
        <v/>
      </c>
      <c r="AZ260" s="233" t="str">
        <f t="shared" si="150"/>
        <v/>
      </c>
      <c r="BA260" s="25" t="str">
        <f>IF(B260 &lt;&gt; "", IFERROR(IF(C$16 = "PRELIM", SUMIF('Database (LECTURE-RES-PRAC)'!D$14:AG$14, "CLO9", 'Database (LECTURE-RES-PRAC)'!D257:AG257) / 'Grade computation'!F$12, IF(C$16 = "MIDTERM", SUMIF('Database (LECTURE-RES-PRAC)'!AJ$14:BM$14, "CLO9", 'Database (LECTURE-RES-PRAC)'!AJ257:BM257) / 'Grade computation'!G$12, IF(C$16 = "FINAL", SUMIF('Database (LECTURE-RES-PRAC)'!BP$14:CS$14, "CLO9", 'Database (LECTURE-RES-PRAC)'!BP257:CS257) / 'Grade computation'!H$12,""))),""),"")</f>
        <v/>
      </c>
      <c r="BB260" s="232" t="str">
        <f t="shared" si="151"/>
        <v/>
      </c>
      <c r="BC260" s="25" t="str">
        <f>IF(B260 &lt;&gt; "",IF(AND('PRINTABLE (per grading)'!H$16="EXAM", 'PRINTABLE (per grading)'!B$13="Prelim"), IF(ISERROR(SUMIF('Exam (LECTURE ONLY)'!D$20:M$20, "CLO9", 'Exam (LECTURE ONLY)'!D262:M262) / 'Exam (LECTURE ONLY)'!AL$14), "", SUMIF('Exam (LECTURE ONLY)'!D$20:M$20, "CLO9", 'Exam (LECTURE ONLY)'!D262:M262) /'Exam (LECTURE ONLY)'!AL$14),
IF(AND('PRINTABLE (per grading)'!H$16="EXAM", 'PRINTABLE (per grading)'!B$13="Midterm"), IF(ISERROR(SUMIF('Exam (LECTURE ONLY)'!O$20:X$20, "CLO9", 'Exam (LECTURE ONLY)'!O262:X262) / 'Exam (LECTURE ONLY)'!AM$14), "", SUMIF('Exam (LECTURE ONLY)'!O$20:X$20, "CLO9", 'Exam (LECTURE ONLY)'!O262:X262) / 'Exam (LECTURE ONLY)'!AM$14),
IF(AND('PRINTABLE (per grading)'!H$16="EXAM", 'PRINTABLE (per grading)'!B$13="Final"), IF(ISERROR(SUMIF('Exam (LECTURE ONLY)'!Z$20:AI$20, "CLO9", 'Exam (LECTURE ONLY)'!Z262:AI262) / 'Exam (LECTURE ONLY)'!AN$14), "", SUMIF('Exam (LECTURE ONLY)'!Z$20:AI$20, "CLO9", 'Exam (LECTURE ONLY)'!Z262:AI262) / 'Exam (LECTURE ONLY)'!AN$14),
IF(AND('PRINTABLE (per grading)'!H$16="OUTPUT", 'PRINTABLE (per grading)'!B$13="Prelim"), IF(ISERROR(SUMIF(OUTPUT!C$20:M$20, "CLO9", OUTPUT!C262:M262) / OUTPUT!AL$14), "", SUMIF(OUTPUT!C$20:M$20, "CLO9", OUTPUT!C262:M262) / OUTPUT!AL$14),
IF(AND('PRINTABLE (per grading)'!H$16="OUTPUT", 'PRINTABLE (per grading)'!B$13="Midterm"), IF(ISERROR(SUMIF(OUTPUT!O$20:Y$20, "CLO9", OUTPUT!O262:Y262) / OUTPUT!AM$14), "", SUMIF(OUTPUT!O$20:Y$20, "CLO9", OUTPUT!O262:Y262) / OUTPUT!AM$14),
IF(AND('PRINTABLE (per grading)'!H$16="OUTPUT", 'PRINTABLE (per grading)'!B$13="Final"), IF(ISERROR(SUMIF(OUTPUT!AA$20:AI$20, "CLO9", OUTPUT!AA262:AI262) / OUTPUT!AN$14), "", SUMIF(OUTPUT!AA$20:AI$20, "CLO9", OUTPUT!AA262:AI262) / OUTPUT!AN$14),
"")))))),"")</f>
        <v/>
      </c>
      <c r="BD260" s="232" t="str">
        <f t="shared" si="152"/>
        <v/>
      </c>
      <c r="BE260" s="233" t="str">
        <f t="shared" si="153"/>
        <v/>
      </c>
      <c r="BF260" s="25" t="str">
        <f>IF(B260 &lt;&gt; "", IFERROR(IF(C$16 = "PRELIM", SUMIF('Database (LECTURE-RES-PRAC)'!D$14:AG$14, "CLO10", 'Database (LECTURE-RES-PRAC)'!D257:AG257) / 'Grade computation'!F$13, IF(C$16 = "MIDTERM", SUMIF('Database (LECTURE-RES-PRAC)'!AJ$14:BM$14, "CLO10", 'Database (LECTURE-RES-PRAC)'!AJ257:BM257) / 'Grade computation'!G$13, IF(C$16 = "FINAL", SUMIF('Database (LECTURE-RES-PRAC)'!BP$14:CS$14, "CLO10", 'Database (LECTURE-RES-PRAC)'!BP257:CS257) / 'Grade computation'!H$13,""))),""),"")</f>
        <v/>
      </c>
      <c r="BG260" s="232" t="str">
        <f t="shared" si="154"/>
        <v/>
      </c>
      <c r="BH260" s="25" t="str">
        <f>IF(B260 &lt;&gt; "",IF(AND('PRINTABLE (per grading)'!H$16="EXAM", 'PRINTABLE (per grading)'!B$13="Prelim"), IF(ISERROR(SUMIF('Exam (LECTURE ONLY)'!D$20:M$20, "CLO10", 'Exam (LECTURE ONLY)'!D262:M262) / 'Exam (LECTURE ONLY)'!AL$15), "", SUMIF('Exam (LECTURE ONLY)'!D$20:M$20, "CLO10", 'Exam (LECTURE ONLY)'!D262:M262) /'Exam (LECTURE ONLY)'!AL$15),
IF(AND('PRINTABLE (per grading)'!H$16="EXAM", 'PRINTABLE (per grading)'!B$13="Midterm"), IF(ISERROR(SUMIF('Exam (LECTURE ONLY)'!O$20:X$20, "CLO10", 'Exam (LECTURE ONLY)'!O262:X262) / 'Exam (LECTURE ONLY)'!AM$15), "", SUMIF('Exam (LECTURE ONLY)'!O$20:X$20, "CLO10", 'Exam (LECTURE ONLY)'!O262:X262) / 'Exam (LECTURE ONLY)'!AM$15),
IF(AND('PRINTABLE (per grading)'!H$16="EXAM", 'PRINTABLE (per grading)'!B$13="Final"), IF(ISERROR(SUMIF('Exam (LECTURE ONLY)'!Z$20:AI$20, "CLO10", 'Exam (LECTURE ONLY)'!Z262:AI262) / 'Exam (LECTURE ONLY)'!AN$15), "", SUMIF('Exam (LECTURE ONLY)'!Z$20:AI$20, "CLO10", 'Exam (LECTURE ONLY)'!Z262:AI262) / 'Exam (LECTURE ONLY)'!AN$15),
IF(AND('PRINTABLE (per grading)'!H$16="OUTPUT", 'PRINTABLE (per grading)'!B$13="Prelim"), IF(ISERROR(SUMIF(OUTPUT!C$20:M$20, "CLO10", OUTPUT!C262:M262) / OUTPUT!AL$15), "", SUMIF(OUTPUT!C$20:M$20, "CLO10", OUTPUT!C262:M262) / OUTPUT!AL$15),
IF(AND('PRINTABLE (per grading)'!H$16="OUTPUT", 'PRINTABLE (per grading)'!B$13="Midterm"), IF(ISERROR(SUMIF(OUTPUT!O$20:Y$20, "CLO10", OUTPUT!O262:Y262) / OUTPUT!AM$15), "", SUMIF(OUTPUT!O$20:Y$20, "CLO10", OUTPUT!O262:Y262) / OUTPUT!AM$15),
IF(AND('PRINTABLE (per grading)'!H$16="OUTPUT", 'PRINTABLE (per grading)'!B$13="Final"), IF(ISERROR(SUMIF(OUTPUT!AA$20:AI$20, "CLO10", OUTPUT!AA262:AI262) / OUTPUT!AN$15), "", SUMIF(OUTPUT!AA$20:AI$20, "CLO10", OUTPUT!AA262:AI262) / OUTPUT!AN$15),
"")))))),"")</f>
        <v/>
      </c>
      <c r="BI260" s="232" t="str">
        <f t="shared" si="155"/>
        <v/>
      </c>
      <c r="BJ260" s="233" t="str">
        <f t="shared" si="156"/>
        <v/>
      </c>
      <c r="BK260" s="2"/>
    </row>
    <row r="261" spans="1:63" ht="20.100000000000001" customHeight="1">
      <c r="A261" s="118" t="str">
        <f>IF(ISBLANK('Database (LECTURE-RES-PRAC)'!A258),"",'Database (LECTURE-RES-PRAC)'!A258)</f>
        <v/>
      </c>
      <c r="B261" s="119" t="str">
        <f>IF(ISBLANK('Database (LECTURE-RES-PRAC)'!B258),"",'Database (LECTURE-RES-PRAC)'!B258)</f>
        <v/>
      </c>
      <c r="C261" s="134" t="str">
        <f>IF(B261&lt;&gt;"",IF(C$16="PRELIM",'Grade computation'!C261, IF(C$16="MIDTERM",'Grade computation'!K261, IF(C$16="FINAL",'Grade computation'!S261,""))),"")</f>
        <v/>
      </c>
      <c r="D261" s="135" t="str">
        <f t="shared" si="1"/>
        <v/>
      </c>
      <c r="E261" s="134" t="str">
        <f>IF(B261&lt;&gt;"", IF(C$16="PRELIM",'Grade computation'!E261, IF(C$16="MIDTERM",'Grade computation'!M261, IF(C$16="FINAL",'Grade computation'!U261,""))),"")</f>
        <v/>
      </c>
      <c r="F261" s="136" t="str">
        <f t="shared" si="2"/>
        <v/>
      </c>
      <c r="G261" s="137" t="str">
        <f t="shared" si="3"/>
        <v/>
      </c>
      <c r="H261" s="207" t="str">
        <f>IF(B261&lt;&gt;"",IF(C$16="PRELIM", 'Grade computation'!H261, IF(C$16="MIDTERM", 'Grade computation'!P261, IF(C$16="FINAL",'Grade computation'!X261, ""))),"")</f>
        <v/>
      </c>
      <c r="I261" s="137" t="str">
        <f t="shared" si="4"/>
        <v/>
      </c>
      <c r="J261" s="139" t="str">
        <f t="shared" si="5"/>
        <v/>
      </c>
      <c r="K261" s="377" t="str">
        <f t="shared" si="6"/>
        <v/>
      </c>
      <c r="L261" s="434"/>
      <c r="M261" s="25" t="str">
        <f>IF(B261 &lt;&gt; "", IFERROR(IF(C$16 = "PRELIM", SUMIF('Database (LECTURE-RES-PRAC)'!D$14:AG$14, "CLO1", 'Database (LECTURE-RES-PRAC)'!D258:AG258) / 'Grade computation'!F$4, IF(C$16 = "MIDTERM", SUMIF('Database (LECTURE-RES-PRAC)'!AJ$14:BM$14, "CLO1", 'Database (LECTURE-RES-PRAC)'!AJ258:BM258) / 'Grade computation'!G$4, IF(C$16 = "FINAL", SUMIF('Database (LECTURE-RES-PRAC)'!BP$14:CS$14, "CLO1", 'Database (LECTURE-RES-PRAC)'!BP258:CS258) / 'Grade computation'!H$4,""))),""),"")</f>
        <v/>
      </c>
      <c r="N261" s="232" t="str">
        <f t="shared" si="127"/>
        <v/>
      </c>
      <c r="O261" s="25" t="str">
        <f>IF(B261 &lt;&gt; "",IF(AND('PRINTABLE (per grading)'!H$16="EXAM", 'PRINTABLE (per grading)'!B$13="Prelim"), IF(ISERROR(SUMIF('Exam (LECTURE ONLY)'!D$20:M$20, "CLO1", 'Exam (LECTURE ONLY)'!D263:M263) / 'Exam (LECTURE ONLY)'!AL$6), "", SUMIF('Exam (LECTURE ONLY)'!D$20:M$20, "CLO1", 'Exam (LECTURE ONLY)'!D263:M263) /'Exam (LECTURE ONLY)'!AL$6),
IF(AND('PRINTABLE (per grading)'!H$16="EXAM", 'PRINTABLE (per grading)'!B$13="Midterm"), IF(ISERROR(SUMIF('Exam (LECTURE ONLY)'!O$20:X$20, "CLO1", 'Exam (LECTURE ONLY)'!O263:X263) / 'Exam (LECTURE ONLY)'!AM$6), "", SUMIF('Exam (LECTURE ONLY)'!O$20:X$20, "CLO1", 'Exam (LECTURE ONLY)'!O263:X263) / 'Exam (LECTURE ONLY)'!AM$6),
IF(AND('PRINTABLE (per grading)'!H$16="EXAM", 'PRINTABLE (per grading)'!B$13="Final"), IF(ISERROR(SUMIF('Exam (LECTURE ONLY)'!Z$20:AI$20, "CLO1", 'Exam (LECTURE ONLY)'!Z263:AI263) / 'Exam (LECTURE ONLY)'!AN$6), "", SUMIF('Exam (LECTURE ONLY)'!Z$20:AI$20, "CLO1", 'Exam (LECTURE ONLY)'!Z263:AI263) / 'Exam (LECTURE ONLY)'!AN$6),
IF(AND('PRINTABLE (per grading)'!H$16="OUTPUT", 'PRINTABLE (per grading)'!B$13="Prelim"), IF(ISERROR(SUMIF(OUTPUT!C$20:M$20, "CLO1", OUTPUT!C263:M263) / OUTPUT!AL$6), "", SUMIF(OUTPUT!C$20:M$20, "CLO1", OUTPUT!C263:M263) / OUTPUT!AL$6),
IF(AND('PRINTABLE (per grading)'!H$16="OUTPUT", 'PRINTABLE (per grading)'!B$13="Midterm"), IF(ISERROR(SUMIF(OUTPUT!O$20:Y$20, "CLO1", OUTPUT!O263:Y263) / OUTPUT!AM$6), "", SUMIF(OUTPUT!O$20:Y$20, "CLO1", OUTPUT!O263:Y263) / OUTPUT!AM$6),
IF(AND('PRINTABLE (per grading)'!H$16="OUTPUT", 'PRINTABLE (per grading)'!B$13="Final"), IF(ISERROR(SUMIF(OUTPUT!AA$20:AI$20, "CLO1", OUTPUT!AA263:AI263) / OUTPUT!AN$6), "", SUMIF(OUTPUT!AA$20:AI$20, "CLO1", OUTPUT!AA263:AI263) / OUTPUT!AN$6),
"")))))),"")</f>
        <v/>
      </c>
      <c r="P261" s="232" t="str">
        <f t="shared" si="128"/>
        <v/>
      </c>
      <c r="Q261" s="233" t="str">
        <f t="shared" si="129"/>
        <v/>
      </c>
      <c r="R261" s="25" t="str">
        <f>IF(B261 &lt;&gt; "", IFERROR(IF(C$16 = "PRELIM", SUMIF('Database (LECTURE-RES-PRAC)'!D$14:AG$14, "CLO2", 'Database (LECTURE-RES-PRAC)'!D258:AG258) / 'Grade computation'!F$5, IF(C$16 = "MIDTERM", SUMIF('Database (LECTURE-RES-PRAC)'!AJ$14:BM$14, "CLO2", 'Database (LECTURE-RES-PRAC)'!AJ258:BM258) / 'Grade computation'!G$5, IF(C$16 = "FINAL", SUMIF('Database (LECTURE-RES-PRAC)'!BP$14:CS$14, "CLO2", 'Database (LECTURE-RES-PRAC)'!BP258:CS258) / 'Grade computation'!H$5,""))),""),"")</f>
        <v/>
      </c>
      <c r="S261" s="232" t="str">
        <f t="shared" si="130"/>
        <v/>
      </c>
      <c r="T261" s="25" t="str">
        <f>IF(B261 &lt;&gt; "",IF(AND('PRINTABLE (per grading)'!H$16="EXAM", 'PRINTABLE (per grading)'!B$13="Prelim"), IF(ISERROR(SUMIF('Exam (LECTURE ONLY)'!D$20:M$20, "CLO2", 'Exam (LECTURE ONLY)'!D263:M263) / 'Exam (LECTURE ONLY)'!AL$7), "", SUMIF('Exam (LECTURE ONLY)'!D$20:M$20, "CLO2", 'Exam (LECTURE ONLY)'!D263:M263) /'Exam (LECTURE ONLY)'!AL$7),
IF(AND('PRINTABLE (per grading)'!H$16="EXAM", 'PRINTABLE (per grading)'!B$13="Midterm"), IF(ISERROR(SUMIF('Exam (LECTURE ONLY)'!O$20:X$20, "CLO2", 'Exam (LECTURE ONLY)'!O263:X263) / 'Exam (LECTURE ONLY)'!AM$7), "", SUMIF('Exam (LECTURE ONLY)'!O$20:X$20, "CLO2", 'Exam (LECTURE ONLY)'!O263:X263) / 'Exam (LECTURE ONLY)'!AM$7),
IF(AND('PRINTABLE (per grading)'!H$16="EXAM", 'PRINTABLE (per grading)'!B$13="Final"), IF(ISERROR(SUMIF('Exam (LECTURE ONLY)'!Z$20:AI$20, "CLO2", 'Exam (LECTURE ONLY)'!Z263:AI263) / 'Exam (LECTURE ONLY)'!AN$7), "", SUMIF('Exam (LECTURE ONLY)'!Z$20:AI$20, "CLO2", 'Exam (LECTURE ONLY)'!Z263:AI263) / 'Exam (LECTURE ONLY)'!AN$7),
IF(AND('PRINTABLE (per grading)'!H$16="OUTPUT", 'PRINTABLE (per grading)'!B$13="Prelim"), IF(ISERROR(SUMIF(OUTPUT!C$20:M$20, "CLO2", OUTPUT!C263:M263) / OUTPUT!AL$7), "", SUMIF(OUTPUT!C$20:M$20, "CLO2", OUTPUT!C263:M263) / OUTPUT!AL$7),
IF(AND('PRINTABLE (per grading)'!H$16="OUTPUT", 'PRINTABLE (per grading)'!B$13="Midterm"), IF(ISERROR(SUMIF(OUTPUT!O$20:Y$20, "CLO2", OUTPUT!O263:Y263) / OUTPUT!AM$7), "", SUMIF(OUTPUT!O$20:Y$20, "CLO2", OUTPUT!O263:Y263) / OUTPUT!AM$7),
IF(AND('PRINTABLE (per grading)'!H$16="OUTPUT", 'PRINTABLE (per grading)'!B$13="Final"), IF(ISERROR(SUMIF(OUTPUT!AA$20:AI$20, "CLO2", OUTPUT!AA263:AI263) / OUTPUT!AN$7), "", SUMIF(OUTPUT!AA$20:AI$20, "CLO2", OUTPUT!AA263:AI263) / OUTPUT!AN$7),
"")))))),"")</f>
        <v/>
      </c>
      <c r="U261" s="232" t="str">
        <f t="shared" si="131"/>
        <v/>
      </c>
      <c r="V261" s="233" t="str">
        <f t="shared" si="132"/>
        <v/>
      </c>
      <c r="W261" s="25" t="str">
        <f>IF(B261 &lt;&gt; "", IFERROR(IF(C$16 = "PRELIM", SUMIF('Database (LECTURE-RES-PRAC)'!D$14:AG$14, "CLO3", 'Database (LECTURE-RES-PRAC)'!D258:AG258) / 'Grade computation'!F$6, IF(C$16 = "MIDTERM", SUMIF('Database (LECTURE-RES-PRAC)'!AJ$14:BM$14, "CLO3", 'Database (LECTURE-RES-PRAC)'!AJ258:BM258) / 'Grade computation'!G$6, IF(C$16 = "FINAL", SUMIF('Database (LECTURE-RES-PRAC)'!BP$14:CS$14, "CLO3", 'Database (LECTURE-RES-PRAC)'!BP258:CS258) / 'Grade computation'!H$6,""))),""),"")</f>
        <v/>
      </c>
      <c r="X261" s="232" t="str">
        <f t="shared" si="133"/>
        <v/>
      </c>
      <c r="Y261" s="25" t="str">
        <f>IF(B261 &lt;&gt; "",IF(AND('PRINTABLE (per grading)'!H$16="EXAM", 'PRINTABLE (per grading)'!B$13="Prelim"), IF(ISERROR(SUMIF('Exam (LECTURE ONLY)'!D$20:M$20, "CLO3", 'Exam (LECTURE ONLY)'!D263:M263) / 'Exam (LECTURE ONLY)'!AL$8), "", SUMIF('Exam (LECTURE ONLY)'!D$20:M$20, "CLO3", 'Exam (LECTURE ONLY)'!D263:M263) /'Exam (LECTURE ONLY)'!AL$8),
IF(AND('PRINTABLE (per grading)'!H$16="EXAM", 'PRINTABLE (per grading)'!B$13="Midterm"), IF(ISERROR(SUMIF('Exam (LECTURE ONLY)'!O$20:X$20, "CLO3", 'Exam (LECTURE ONLY)'!O263:X263) / 'Exam (LECTURE ONLY)'!AM$8), "", SUMIF('Exam (LECTURE ONLY)'!O$20:X$20, "CLO3", 'Exam (LECTURE ONLY)'!O263:X263) / 'Exam (LECTURE ONLY)'!AM$8),
IF(AND('PRINTABLE (per grading)'!H$16="EXAM", 'PRINTABLE (per grading)'!B$13="Final"), IF(ISERROR(SUMIF('Exam (LECTURE ONLY)'!Z$20:AI$20, "CLO3", 'Exam (LECTURE ONLY)'!Z263:AI263) / 'Exam (LECTURE ONLY)'!AN$8), "", SUMIF('Exam (LECTURE ONLY)'!Z$20:AI$20, "CLO3", 'Exam (LECTURE ONLY)'!Z263:AI263) / 'Exam (LECTURE ONLY)'!AN$8),
IF(AND('PRINTABLE (per grading)'!H$16="OUTPUT", 'PRINTABLE (per grading)'!B$13="Prelim"), IF(ISERROR(SUMIF(OUTPUT!C$20:M$20, "CLO3", OUTPUT!C263:M263) / OUTPUT!AL$8), "", SUMIF(OUTPUT!C$20:M$20, "CLO3", OUTPUT!C263:M263) / OUTPUT!AL$8),
IF(AND('PRINTABLE (per grading)'!H$16="OUTPUT", 'PRINTABLE (per grading)'!B$13="Midterm"), IF(ISERROR(SUMIF(OUTPUT!O$20:Y$20, "CLO3", OUTPUT!O263:Y263) / OUTPUT!AM$8), "", SUMIF(OUTPUT!O$20:Y$20, "CLO3", OUTPUT!O263:Y263) / OUTPUT!AM$8),
IF(AND('PRINTABLE (per grading)'!H$16="OUTPUT", 'PRINTABLE (per grading)'!B$13="Final"), IF(ISERROR(SUMIF(OUTPUT!AA$20:AI$20, "CLO3", OUTPUT!AA263:AI263) / OUTPUT!AN$8), "", SUMIF(OUTPUT!AA$20:AI$20, "CLO3", OUTPUT!AA263:AI263) / OUTPUT!AN$8),
"" )))))),"")</f>
        <v/>
      </c>
      <c r="Z261" s="232" t="str">
        <f t="shared" si="134"/>
        <v/>
      </c>
      <c r="AA261" s="233" t="str">
        <f t="shared" si="135"/>
        <v/>
      </c>
      <c r="AB261" s="25" t="str">
        <f>IF(B261 &lt;&gt; "", IFERROR(IF(C$16 = "PRELIM", SUMIF('Database (LECTURE-RES-PRAC)'!D$14:AG$14, "CLO4", 'Database (LECTURE-RES-PRAC)'!D258:AG258) / 'Grade computation'!F$7, IF(C$16 = "MIDTERM", SUMIF('Database (LECTURE-RES-PRAC)'!AJ$14:BM$14, "CLO4", 'Database (LECTURE-RES-PRAC)'!AJ258:BM258) / 'Grade computation'!G$7, IF(C$16 = "FINAL", SUMIF('Database (LECTURE-RES-PRAC)'!BP$14:CS$14, "CLO4", 'Database (LECTURE-RES-PRAC)'!BP258:CS258) / 'Grade computation'!H$7,""))),""),"")</f>
        <v/>
      </c>
      <c r="AC261" s="232" t="str">
        <f t="shared" si="136"/>
        <v/>
      </c>
      <c r="AD261" s="25" t="str">
        <f>IF(B261 &lt;&gt; "",IF(AND('PRINTABLE (per grading)'!H$16="EXAM", 'PRINTABLE (per grading)'!B$13="Prelim"), IF(ISERROR(SUMIF('Exam (LECTURE ONLY)'!D$20:M$20, "CLO4", 'Exam (LECTURE ONLY)'!D263:M263) / 'Exam (LECTURE ONLY)'!AL$9), "", SUMIF('Exam (LECTURE ONLY)'!D$20:M$20, "CLO4", 'Exam (LECTURE ONLY)'!D263:M263) /'Exam (LECTURE ONLY)'!AL$9),
IF(AND('PRINTABLE (per grading)'!H$16="EXAM", 'PRINTABLE (per grading)'!B$13="Midterm"), IF(ISERROR(SUMIF('Exam (LECTURE ONLY)'!O$20:X$20, "CLO4", 'Exam (LECTURE ONLY)'!O263:X263) / 'Exam (LECTURE ONLY)'!AM$9), "", SUMIF('Exam (LECTURE ONLY)'!O$20:X$20, "CLO4", 'Exam (LECTURE ONLY)'!O263:X263) / 'Exam (LECTURE ONLY)'!AM$9),
IF(AND('PRINTABLE (per grading)'!H$16="EXAM", 'PRINTABLE (per grading)'!B$13="Final"), IF(ISERROR(SUMIF('Exam (LECTURE ONLY)'!Z$20:AI$20, "CLO4", 'Exam (LECTURE ONLY)'!Z263:AI263) / 'Exam (LECTURE ONLY)'!AN$9), "", SUMIF('Exam (LECTURE ONLY)'!Z$20:AI$20, "CLO4", 'Exam (LECTURE ONLY)'!Z263:AI263) / 'Exam (LECTURE ONLY)'!AN$9),
IF(AND('PRINTABLE (per grading)'!H$16="OUTPUT", 'PRINTABLE (per grading)'!B$13="Prelim"), IF(ISERROR(SUMIF(OUTPUT!C$20:M$20, "CLO4", OUTPUT!C263:M263) / OUTPUT!AL$9), "", SUMIF(OUTPUT!C$20:M$20, "CLO4", OUTPUT!C263:M263) / OUTPUT!AL$9),
IF(AND('PRINTABLE (per grading)'!H$16="OUTPUT", 'PRINTABLE (per grading)'!B$13="Midterm"), IF(ISERROR(SUMIF(OUTPUT!O$20:Y$20, "CLO4", OUTPUT!O263:Y263) / OUTPUT!AM$9), "", SUMIF(OUTPUT!O$20:Y$20, "CLO4", OUTPUT!O263:Y263) / OUTPUT!AM$9),
IF(AND('PRINTABLE (per grading)'!H$16="OUTPUT", 'PRINTABLE (per grading)'!B$13="Final"), IF(ISERROR(SUMIF(OUTPUT!AA$20:AI$20, "CLO4", OUTPUT!AA263:AI263) / OUTPUT!AN$9), "", SUMIF(OUTPUT!AA$20:AI$20, "CLO4", OUTPUT!AA263:AI263) / OUTPUT!AN$9),
"")))))),"")</f>
        <v/>
      </c>
      <c r="AE261" s="232" t="str">
        <f t="shared" si="137"/>
        <v/>
      </c>
      <c r="AF261" s="233" t="str">
        <f t="shared" si="138"/>
        <v/>
      </c>
      <c r="AG261" s="25" t="str">
        <f>IF(B261 &lt;&gt; "", IFERROR(IF(C$16 = "PRELIM", SUMIF('Database (LECTURE-RES-PRAC)'!D$14:AG$14, "CLO5", 'Database (LECTURE-RES-PRAC)'!D258:AG258) / 'Grade computation'!F$8, IF(C$16 = "MIDTERM", SUMIF('Database (LECTURE-RES-PRAC)'!AJ$14:BM$14, "CLO5", 'Database (LECTURE-RES-PRAC)'!AJ258:BM258) / 'Grade computation'!G$8, IF(C$16 = "FINAL", SUMIF('Database (LECTURE-RES-PRAC)'!BP$14:CS$14, "CLO5", 'Database (LECTURE-RES-PRAC)'!BP258:CS258) / 'Grade computation'!H$8,""))),""),"")</f>
        <v/>
      </c>
      <c r="AH261" s="232" t="str">
        <f t="shared" si="139"/>
        <v/>
      </c>
      <c r="AI261" s="25" t="str">
        <f>IF(B261 &lt;&gt; "",IF(AND('PRINTABLE (per grading)'!H$16="EXAM", 'PRINTABLE (per grading)'!B$13="Prelim"), IF(ISERROR(SUMIF('Exam (LECTURE ONLY)'!D$20:M$20, "CLO5", 'Exam (LECTURE ONLY)'!D263:M263) / 'Exam (LECTURE ONLY)'!AL$10), "", SUMIF('Exam (LECTURE ONLY)'!D$20:M$20, "CLO5", 'Exam (LECTURE ONLY)'!D263:M263) /'Exam (LECTURE ONLY)'!AL$10),
IF(AND('PRINTABLE (per grading)'!H$16="EXAM", 'PRINTABLE (per grading)'!B$13="Midterm"), IF(ISERROR(SUMIF('Exam (LECTURE ONLY)'!O$20:X$20, "CLO5", 'Exam (LECTURE ONLY)'!O263:X263) / 'Exam (LECTURE ONLY)'!AM$10), "", SUMIF('Exam (LECTURE ONLY)'!O$20:X$20, "CLO5", 'Exam (LECTURE ONLY)'!O263:X263) / 'Exam (LECTURE ONLY)'!AM$10),
IF(AND('PRINTABLE (per grading)'!H$16="EXAM", 'PRINTABLE (per grading)'!B$13="Final"), IF(ISERROR(SUMIF('Exam (LECTURE ONLY)'!Z$20:AI$20, "CLO5", 'Exam (LECTURE ONLY)'!Z263:AI263) / 'Exam (LECTURE ONLY)'!AN$10), "", SUMIF('Exam (LECTURE ONLY)'!Z$20:AI$20, "CLO5", 'Exam (LECTURE ONLY)'!Z263:AI263) / 'Exam (LECTURE ONLY)'!AN$10),
IF(AND('PRINTABLE (per grading)'!H$16="OUTPUT", 'PRINTABLE (per grading)'!B$13="Prelim"), IF(ISERROR(SUMIF(OUTPUT!C$20:M$20, "CLO5", OUTPUT!C263:M263) / OUTPUT!AL$10), "", SUMIF(OUTPUT!C$20:M$20, "CLO5", OUTPUT!C263:M263) / OUTPUT!AL$10),
IF(AND('PRINTABLE (per grading)'!H$16="OUTPUT", 'PRINTABLE (per grading)'!B$13="Midterm"), IF(ISERROR(SUMIF(OUTPUT!O$20:Y$20, "CLO5", OUTPUT!O263:Y263) / OUTPUT!AM$10), "", SUMIF(OUTPUT!O$20:Y$20, "CLO5", OUTPUT!O263:Y263) / OUTPUT!AM$10),
IF(AND('PRINTABLE (per grading)'!H$16="OUTPUT", 'PRINTABLE (per grading)'!B$13="Final"), IF(ISERROR(SUMIF(OUTPUT!AA$20:AI$20, "CLO5", OUTPUT!AA263:AI263) / OUTPUT!AN$10), "", SUMIF(OUTPUT!AA$20:AI$20, "CLO5", OUTPUT!AA263:AI263) / OUTPUT!AN$10),
"")))))),"")</f>
        <v/>
      </c>
      <c r="AJ261" s="232" t="str">
        <f t="shared" si="140"/>
        <v/>
      </c>
      <c r="AK261" s="233" t="str">
        <f t="shared" si="141"/>
        <v/>
      </c>
      <c r="AL261" s="25" t="str">
        <f>IF(B261 &lt;&gt; "", IFERROR(IF(C$16 = "PRELIM", SUMIF('Database (LECTURE-RES-PRAC)'!D$14:AG$14, "CLO6", 'Database (LECTURE-RES-PRAC)'!D258:AG258) / 'Grade computation'!F$9, IF(C$16 = "MIDTERM", SUMIF('Database (LECTURE-RES-PRAC)'!AJ$14:BM$14, "CLO6", 'Database (LECTURE-RES-PRAC)'!AJ258:BM258) / 'Grade computation'!G$9, IF(C$16 = "FINAL", SUMIF('Database (LECTURE-RES-PRAC)'!BP$14:CS$14, "CLO6", 'Database (LECTURE-RES-PRAC)'!BP258:CS258) / 'Grade computation'!H$9,""))),""),"")</f>
        <v/>
      </c>
      <c r="AM261" s="232" t="str">
        <f t="shared" si="142"/>
        <v/>
      </c>
      <c r="AN261" s="25" t="str">
        <f>IF(B261 &lt;&gt; "",IF(AND('PRINTABLE (per grading)'!H$16="EXAM", 'PRINTABLE (per grading)'!B$13="Prelim"), IF(ISERROR(SUMIF('Exam (LECTURE ONLY)'!D$20:M$20, "CLO6", 'Exam (LECTURE ONLY)'!D263:M263) / 'Exam (LECTURE ONLY)'!AL$11), "", SUMIF('Exam (LECTURE ONLY)'!D$20:M$20, "CLO6", 'Exam (LECTURE ONLY)'!D263:M263) /'Exam (LECTURE ONLY)'!AL$11),
IF(AND('PRINTABLE (per grading)'!H$16="EXAM", 'PRINTABLE (per grading)'!B$13="Midterm"), IF(ISERROR(SUMIF('Exam (LECTURE ONLY)'!O$20:X$20, "CLO6", 'Exam (LECTURE ONLY)'!O263:X263) / 'Exam (LECTURE ONLY)'!AM$11), "", SUMIF('Exam (LECTURE ONLY)'!O$20:X$20, "CLO6", 'Exam (LECTURE ONLY)'!O263:X263) / 'Exam (LECTURE ONLY)'!AM$11),
IF(AND('PRINTABLE (per grading)'!H$16="EXAM", 'PRINTABLE (per grading)'!B$13="Final"), IF(ISERROR(SUMIF('Exam (LECTURE ONLY)'!Z$20:AI$20, "CLO6", 'Exam (LECTURE ONLY)'!Z263:AI263) / 'Exam (LECTURE ONLY)'!AN$11), "", SUMIF('Exam (LECTURE ONLY)'!Z$20:AI$20, "CLO6", 'Exam (LECTURE ONLY)'!Z263:AI263) / 'Exam (LECTURE ONLY)'!AN$11),
IF(AND('PRINTABLE (per grading)'!H$16="OUTPUT", 'PRINTABLE (per grading)'!B$13="Prelim"), IF(ISERROR(SUMIF(OUTPUT!C$20:M$20, "CLO6", OUTPUT!C263:M263) / OUTPUT!AL$11), "", SUMIF(OUTPUT!C$20:M$20, "CLO6", OUTPUT!C263:M263) / OUTPUT!AL$11),
IF(AND('PRINTABLE (per grading)'!H$16="OUTPUT", 'PRINTABLE (per grading)'!B$13="Midterm"), IF(ISERROR(SUMIF(OUTPUT!O$20:Y$20, "CLO6", OUTPUT!O263:Y263) / OUTPUT!AM$11), "", SUMIF(OUTPUT!O$20:Y$20, "CLO6", OUTPUT!O263:Y263) / OUTPUT!AM$11),
IF(AND('PRINTABLE (per grading)'!H$16="OUTPUT", 'PRINTABLE (per grading)'!B$13="Final"), IF(ISERROR(SUMIF(OUTPUT!AA$20:AI$20, "CLO6", OUTPUT!AA263:AI263) / OUTPUT!AN$11), "", SUMIF(OUTPUT!AA$20:AI$20, "CLO6", OUTPUT!AA263:AI263) / OUTPUT!AN$11),
"")))))),"")</f>
        <v/>
      </c>
      <c r="AO261" s="232" t="str">
        <f t="shared" si="143"/>
        <v/>
      </c>
      <c r="AP261" s="233" t="str">
        <f t="shared" si="144"/>
        <v/>
      </c>
      <c r="AQ261" s="25" t="str">
        <f>IF(B261 &lt;&gt; "", IFERROR(IF(C$16 = "PRELIM", SUMIF('Database (LECTURE-RES-PRAC)'!D$14:AG$14, "CLO7", 'Database (LECTURE-RES-PRAC)'!D258:AG258) / 'Grade computation'!F$10, IF(C$16 = "MIDTERM", SUMIF('Database (LECTURE-RES-PRAC)'!AJ$14:BM$14, "CLO7", 'Database (LECTURE-RES-PRAC)'!AJ258:BM258) / 'Grade computation'!G$10, IF(C$16 = "FINAL", SUMIF('Database (LECTURE-RES-PRAC)'!BP$14:CS$14, "CLO7", 'Database (LECTURE-RES-PRAC)'!BP258:CS258) / 'Grade computation'!H$10,""))),""),"")</f>
        <v/>
      </c>
      <c r="AR261" s="232" t="str">
        <f t="shared" si="145"/>
        <v/>
      </c>
      <c r="AS261" s="25" t="str">
        <f>IF(B261 &lt;&gt; "",IF(AND('PRINTABLE (per grading)'!H$16="EXAM", 'PRINTABLE (per grading)'!B$13="Prelim"), IF(ISERROR(SUMIF('Exam (LECTURE ONLY)'!D$20:M$20, "CLO7", 'Exam (LECTURE ONLY)'!D263:M263) / 'Exam (LECTURE ONLY)'!AL$12), "", SUMIF('Exam (LECTURE ONLY)'!D$20:M$20, "CLO7", 'Exam (LECTURE ONLY)'!D263:M263) /'Exam (LECTURE ONLY)'!AL$12),
IF(AND('PRINTABLE (per grading)'!H$16="EXAM", 'PRINTABLE (per grading)'!B$13="Midterm"), IF(ISERROR(SUMIF('Exam (LECTURE ONLY)'!O$20:X$20, "CLO7", 'Exam (LECTURE ONLY)'!O263:X263) / 'Exam (LECTURE ONLY)'!AM$12), "", SUMIF('Exam (LECTURE ONLY)'!O$20:X$20, "CLO7", 'Exam (LECTURE ONLY)'!O263:X263) / 'Exam (LECTURE ONLY)'!AM$12),
IF(AND('PRINTABLE (per grading)'!H$16="EXAM", 'PRINTABLE (per grading)'!B$13="Final"), IF(ISERROR(SUMIF('Exam (LECTURE ONLY)'!Z$20:AI$20, "CLO7", 'Exam (LECTURE ONLY)'!Z263:AI263) / 'Exam (LECTURE ONLY)'!AN$12), "", SUMIF('Exam (LECTURE ONLY)'!Z$20:AI$20, "CLO7", 'Exam (LECTURE ONLY)'!Z263:AI263) / 'Exam (LECTURE ONLY)'!AN$12),
IF(AND('PRINTABLE (per grading)'!H$16="OUTPUT", 'PRINTABLE (per grading)'!B$13="Prelim"), IF(ISERROR(SUMIF(OUTPUT!C$20:M$20, "CLO7", OUTPUT!C263:M263) / OUTPUT!AL$12), "", SUMIF(OUTPUT!C$20:M$20, "CLO7", OUTPUT!C263:M263) / OUTPUT!AL$12),
IF(AND('PRINTABLE (per grading)'!H$16="OUTPUT", 'PRINTABLE (per grading)'!B$13="Midterm"), IF(ISERROR(SUMIF(OUTPUT!O$20:Y$20, "CLO7", OUTPUT!O263:Y263) / OUTPUT!AM$12), "", SUMIF(OUTPUT!O$20:Y$20, "CLO7", OUTPUT!O263:Y263) / OUTPUT!AM$12),
IF(AND('PRINTABLE (per grading)'!H$16="OUTPUT", 'PRINTABLE (per grading)'!B$13="Final"), IF(ISERROR(SUMIF(OUTPUT!AA$20:AI$20, "CLO7", OUTPUT!AA263:AI263) / OUTPUT!AN$12), "", SUMIF(OUTPUT!AA$20:AI$20, "CLO7", OUTPUT!AA263:AI263) / OUTPUT!AN$12),
"")))))),"")</f>
        <v/>
      </c>
      <c r="AT261" s="232" t="str">
        <f t="shared" si="146"/>
        <v/>
      </c>
      <c r="AU261" s="233" t="str">
        <f t="shared" si="147"/>
        <v/>
      </c>
      <c r="AV261" s="25" t="str">
        <f>IF(B261 &lt;&gt; "", IFERROR(IF(C$16 = "PRELIM", SUMIF('Database (LECTURE-RES-PRAC)'!D$14:AG$14, "CLO8", 'Database (LECTURE-RES-PRAC)'!D258:AG258) / 'Grade computation'!F$11, IF(C$16 = "MIDTERM", SUMIF('Database (LECTURE-RES-PRAC)'!AJ$14:BM$14, "CLO8", 'Database (LECTURE-RES-PRAC)'!AJ258:BM258) / 'Grade computation'!G$11, IF(C$16 = "FINAL", SUMIF('Database (LECTURE-RES-PRAC)'!BP$14:CS$14, "CLO8", 'Database (LECTURE-RES-PRAC)'!BP258:CS258) / 'Grade computation'!H$11,""))),""),"")</f>
        <v/>
      </c>
      <c r="AW261" s="232" t="str">
        <f t="shared" si="148"/>
        <v/>
      </c>
      <c r="AX261" s="25" t="str">
        <f>IF(B261 &lt;&gt; "",IF(AND('PRINTABLE (per grading)'!H$16="EXAM", 'PRINTABLE (per grading)'!B$13="Prelim"), IF(ISERROR(SUMIF('Exam (LECTURE ONLY)'!D$20:M$20, "CLO8", 'Exam (LECTURE ONLY)'!D263:M263) / 'Exam (LECTURE ONLY)'!AL$13), "", SUMIF('Exam (LECTURE ONLY)'!D$20:M$20, "CLO8", 'Exam (LECTURE ONLY)'!D263:M263) /'Exam (LECTURE ONLY)'!AL$13),
IF(AND('PRINTABLE (per grading)'!H$16="EXAM", 'PRINTABLE (per grading)'!B$13="Midterm"), IF(ISERROR(SUMIF('Exam (LECTURE ONLY)'!O$20:X$20, "CLO8", 'Exam (LECTURE ONLY)'!O263:X263) / 'Exam (LECTURE ONLY)'!AM$13), "", SUMIF('Exam (LECTURE ONLY)'!O$20:X$20, "CLO8", 'Exam (LECTURE ONLY)'!O263:X263) / 'Exam (LECTURE ONLY)'!AM$13),
IF(AND('PRINTABLE (per grading)'!H$16="EXAM", 'PRINTABLE (per grading)'!B$13="Final"), IF(ISERROR(SUMIF('Exam (LECTURE ONLY)'!Z$20:AI$20, "CLO8", 'Exam (LECTURE ONLY)'!Z263:AI263) / 'Exam (LECTURE ONLY)'!AN$13), "", SUMIF('Exam (LECTURE ONLY)'!Z$20:AI$20, "CLO8", 'Exam (LECTURE ONLY)'!Z263:AI263) / 'Exam (LECTURE ONLY)'!AN$13),
IF(AND('PRINTABLE (per grading)'!H$16="OUTPUT", 'PRINTABLE (per grading)'!B$13="Prelim"), IF(ISERROR(SUMIF(OUTPUT!C$20:M$20, "CLO8", OUTPUT!C263:M263) / OUTPUT!AL$13), "", SUMIF(OUTPUT!C$20:M$20, "CLO8", OUTPUT!C263:M263) / OUTPUT!AL$13),
IF(AND('PRINTABLE (per grading)'!H$16="OUTPUT", 'PRINTABLE (per grading)'!B$13="Midterm"), IF(ISERROR(SUMIF(OUTPUT!O$20:Y$20, "CLO8", OUTPUT!O263:Y263) / OUTPUT!AM$13), "", SUMIF(OUTPUT!O$20:Y$20, "CLO8", OUTPUT!O263:Y263) / OUTPUT!AM$13),
IF(AND('PRINTABLE (per grading)'!H$16="OUTPUT", 'PRINTABLE (per grading)'!B$13="Final"), IF(ISERROR(SUMIF(OUTPUT!AA$20:AI$20, "CLO8", OUTPUT!AA263:AI263) / OUTPUT!AN$13), "", SUMIF(OUTPUT!AA$20:AI$20, "CLO8", OUTPUT!AA263:AI263) / OUTPUT!AN$13),
"")))))),"")</f>
        <v/>
      </c>
      <c r="AY261" s="232" t="str">
        <f t="shared" si="149"/>
        <v/>
      </c>
      <c r="AZ261" s="233" t="str">
        <f t="shared" si="150"/>
        <v/>
      </c>
      <c r="BA261" s="25" t="str">
        <f>IF(B261 &lt;&gt; "", IFERROR(IF(C$16 = "PRELIM", SUMIF('Database (LECTURE-RES-PRAC)'!D$14:AG$14, "CLO9", 'Database (LECTURE-RES-PRAC)'!D258:AG258) / 'Grade computation'!F$12, IF(C$16 = "MIDTERM", SUMIF('Database (LECTURE-RES-PRAC)'!AJ$14:BM$14, "CLO9", 'Database (LECTURE-RES-PRAC)'!AJ258:BM258) / 'Grade computation'!G$12, IF(C$16 = "FINAL", SUMIF('Database (LECTURE-RES-PRAC)'!BP$14:CS$14, "CLO9", 'Database (LECTURE-RES-PRAC)'!BP258:CS258) / 'Grade computation'!H$12,""))),""),"")</f>
        <v/>
      </c>
      <c r="BB261" s="232" t="str">
        <f t="shared" si="151"/>
        <v/>
      </c>
      <c r="BC261" s="25" t="str">
        <f>IF(B261 &lt;&gt; "",IF(AND('PRINTABLE (per grading)'!H$16="EXAM", 'PRINTABLE (per grading)'!B$13="Prelim"), IF(ISERROR(SUMIF('Exam (LECTURE ONLY)'!D$20:M$20, "CLO9", 'Exam (LECTURE ONLY)'!D263:M263) / 'Exam (LECTURE ONLY)'!AL$14), "", SUMIF('Exam (LECTURE ONLY)'!D$20:M$20, "CLO9", 'Exam (LECTURE ONLY)'!D263:M263) /'Exam (LECTURE ONLY)'!AL$14),
IF(AND('PRINTABLE (per grading)'!H$16="EXAM", 'PRINTABLE (per grading)'!B$13="Midterm"), IF(ISERROR(SUMIF('Exam (LECTURE ONLY)'!O$20:X$20, "CLO9", 'Exam (LECTURE ONLY)'!O263:X263) / 'Exam (LECTURE ONLY)'!AM$14), "", SUMIF('Exam (LECTURE ONLY)'!O$20:X$20, "CLO9", 'Exam (LECTURE ONLY)'!O263:X263) / 'Exam (LECTURE ONLY)'!AM$14),
IF(AND('PRINTABLE (per grading)'!H$16="EXAM", 'PRINTABLE (per grading)'!B$13="Final"), IF(ISERROR(SUMIF('Exam (LECTURE ONLY)'!Z$20:AI$20, "CLO9", 'Exam (LECTURE ONLY)'!Z263:AI263) / 'Exam (LECTURE ONLY)'!AN$14), "", SUMIF('Exam (LECTURE ONLY)'!Z$20:AI$20, "CLO9", 'Exam (LECTURE ONLY)'!Z263:AI263) / 'Exam (LECTURE ONLY)'!AN$14),
IF(AND('PRINTABLE (per grading)'!H$16="OUTPUT", 'PRINTABLE (per grading)'!B$13="Prelim"), IF(ISERROR(SUMIF(OUTPUT!C$20:M$20, "CLO9", OUTPUT!C263:M263) / OUTPUT!AL$14), "", SUMIF(OUTPUT!C$20:M$20, "CLO9", OUTPUT!C263:M263) / OUTPUT!AL$14),
IF(AND('PRINTABLE (per grading)'!H$16="OUTPUT", 'PRINTABLE (per grading)'!B$13="Midterm"), IF(ISERROR(SUMIF(OUTPUT!O$20:Y$20, "CLO9", OUTPUT!O263:Y263) / OUTPUT!AM$14), "", SUMIF(OUTPUT!O$20:Y$20, "CLO9", OUTPUT!O263:Y263) / OUTPUT!AM$14),
IF(AND('PRINTABLE (per grading)'!H$16="OUTPUT", 'PRINTABLE (per grading)'!B$13="Final"), IF(ISERROR(SUMIF(OUTPUT!AA$20:AI$20, "CLO9", OUTPUT!AA263:AI263) / OUTPUT!AN$14), "", SUMIF(OUTPUT!AA$20:AI$20, "CLO9", OUTPUT!AA263:AI263) / OUTPUT!AN$14),
"")))))),"")</f>
        <v/>
      </c>
      <c r="BD261" s="232" t="str">
        <f t="shared" si="152"/>
        <v/>
      </c>
      <c r="BE261" s="233" t="str">
        <f t="shared" si="153"/>
        <v/>
      </c>
      <c r="BF261" s="25" t="str">
        <f>IF(B261 &lt;&gt; "", IFERROR(IF(C$16 = "PRELIM", SUMIF('Database (LECTURE-RES-PRAC)'!D$14:AG$14, "CLO10", 'Database (LECTURE-RES-PRAC)'!D258:AG258) / 'Grade computation'!F$13, IF(C$16 = "MIDTERM", SUMIF('Database (LECTURE-RES-PRAC)'!AJ$14:BM$14, "CLO10", 'Database (LECTURE-RES-PRAC)'!AJ258:BM258) / 'Grade computation'!G$13, IF(C$16 = "FINAL", SUMIF('Database (LECTURE-RES-PRAC)'!BP$14:CS$14, "CLO10", 'Database (LECTURE-RES-PRAC)'!BP258:CS258) / 'Grade computation'!H$13,""))),""),"")</f>
        <v/>
      </c>
      <c r="BG261" s="232" t="str">
        <f t="shared" si="154"/>
        <v/>
      </c>
      <c r="BH261" s="25" t="str">
        <f>IF(B261 &lt;&gt; "",IF(AND('PRINTABLE (per grading)'!H$16="EXAM", 'PRINTABLE (per grading)'!B$13="Prelim"), IF(ISERROR(SUMIF('Exam (LECTURE ONLY)'!D$20:M$20, "CLO10", 'Exam (LECTURE ONLY)'!D263:M263) / 'Exam (LECTURE ONLY)'!AL$15), "", SUMIF('Exam (LECTURE ONLY)'!D$20:M$20, "CLO10", 'Exam (LECTURE ONLY)'!D263:M263) /'Exam (LECTURE ONLY)'!AL$15),
IF(AND('PRINTABLE (per grading)'!H$16="EXAM", 'PRINTABLE (per grading)'!B$13="Midterm"), IF(ISERROR(SUMIF('Exam (LECTURE ONLY)'!O$20:X$20, "CLO10", 'Exam (LECTURE ONLY)'!O263:X263) / 'Exam (LECTURE ONLY)'!AM$15), "", SUMIF('Exam (LECTURE ONLY)'!O$20:X$20, "CLO10", 'Exam (LECTURE ONLY)'!O263:X263) / 'Exam (LECTURE ONLY)'!AM$15),
IF(AND('PRINTABLE (per grading)'!H$16="EXAM", 'PRINTABLE (per grading)'!B$13="Final"), IF(ISERROR(SUMIF('Exam (LECTURE ONLY)'!Z$20:AI$20, "CLO10", 'Exam (LECTURE ONLY)'!Z263:AI263) / 'Exam (LECTURE ONLY)'!AN$15), "", SUMIF('Exam (LECTURE ONLY)'!Z$20:AI$20, "CLO10", 'Exam (LECTURE ONLY)'!Z263:AI263) / 'Exam (LECTURE ONLY)'!AN$15),
IF(AND('PRINTABLE (per grading)'!H$16="OUTPUT", 'PRINTABLE (per grading)'!B$13="Prelim"), IF(ISERROR(SUMIF(OUTPUT!C$20:M$20, "CLO10", OUTPUT!C263:M263) / OUTPUT!AL$15), "", SUMIF(OUTPUT!C$20:M$20, "CLO10", OUTPUT!C263:M263) / OUTPUT!AL$15),
IF(AND('PRINTABLE (per grading)'!H$16="OUTPUT", 'PRINTABLE (per grading)'!B$13="Midterm"), IF(ISERROR(SUMIF(OUTPUT!O$20:Y$20, "CLO10", OUTPUT!O263:Y263) / OUTPUT!AM$15), "", SUMIF(OUTPUT!O$20:Y$20, "CLO10", OUTPUT!O263:Y263) / OUTPUT!AM$15),
IF(AND('PRINTABLE (per grading)'!H$16="OUTPUT", 'PRINTABLE (per grading)'!B$13="Final"), IF(ISERROR(SUMIF(OUTPUT!AA$20:AI$20, "CLO10", OUTPUT!AA263:AI263) / OUTPUT!AN$15), "", SUMIF(OUTPUT!AA$20:AI$20, "CLO10", OUTPUT!AA263:AI263) / OUTPUT!AN$15),
"")))))),"")</f>
        <v/>
      </c>
      <c r="BI261" s="232" t="str">
        <f t="shared" si="155"/>
        <v/>
      </c>
      <c r="BJ261" s="233" t="str">
        <f t="shared" si="156"/>
        <v/>
      </c>
      <c r="BK261" s="2"/>
    </row>
    <row r="262" spans="1:63" ht="20.100000000000001" customHeight="1">
      <c r="A262" s="212" t="str">
        <f>IF(ISBLANK('Database (LECTURE-RES-PRAC)'!A259),"",'Database (LECTURE-RES-PRAC)'!A259)</f>
        <v/>
      </c>
      <c r="B262" s="213" t="str">
        <f>IF(ISBLANK('Database (LECTURE-RES-PRAC)'!B259),"",'Database (LECTURE-RES-PRAC)'!B259)</f>
        <v/>
      </c>
      <c r="C262" s="134" t="str">
        <f>IF(B262&lt;&gt;"",IF(C$16="PRELIM",'Grade computation'!C262, IF(C$16="MIDTERM",'Grade computation'!K262, IF(C$16="FINAL",'Grade computation'!S262,""))),"")</f>
        <v/>
      </c>
      <c r="D262" s="135" t="str">
        <f t="shared" si="1"/>
        <v/>
      </c>
      <c r="E262" s="134" t="str">
        <f>IF(B262&lt;&gt;"", IF(C$16="PRELIM",'Grade computation'!E262, IF(C$16="MIDTERM",'Grade computation'!M262, IF(C$16="FINAL",'Grade computation'!U262,""))),"")</f>
        <v/>
      </c>
      <c r="F262" s="136" t="str">
        <f t="shared" si="2"/>
        <v/>
      </c>
      <c r="G262" s="137" t="str">
        <f t="shared" si="3"/>
        <v/>
      </c>
      <c r="H262" s="207" t="str">
        <f>IF(B262&lt;&gt;"",IF(C$16="PRELIM", 'Grade computation'!H262, IF(C$16="MIDTERM", 'Grade computation'!P262, IF(C$16="FINAL",'Grade computation'!X262, ""))),"")</f>
        <v/>
      </c>
      <c r="I262" s="137" t="str">
        <f t="shared" si="4"/>
        <v/>
      </c>
      <c r="J262" s="139" t="str">
        <f t="shared" si="5"/>
        <v/>
      </c>
      <c r="K262" s="377" t="str">
        <f t="shared" si="6"/>
        <v/>
      </c>
      <c r="L262" s="434"/>
      <c r="M262" s="25" t="str">
        <f>IF(B262 &lt;&gt; "", IFERROR(IF(C$16 = "PRELIM", SUMIF('Database (LECTURE-RES-PRAC)'!D$14:AG$14, "CLO1", 'Database (LECTURE-RES-PRAC)'!D259:AG259) / 'Grade computation'!F$4, IF(C$16 = "MIDTERM", SUMIF('Database (LECTURE-RES-PRAC)'!AJ$14:BM$14, "CLO1", 'Database (LECTURE-RES-PRAC)'!AJ259:BM259) / 'Grade computation'!G$4, IF(C$16 = "FINAL", SUMIF('Database (LECTURE-RES-PRAC)'!BP$14:CS$14, "CLO1", 'Database (LECTURE-RES-PRAC)'!BP259:CS259) / 'Grade computation'!H$4,""))),""),"")</f>
        <v/>
      </c>
      <c r="N262" s="232" t="str">
        <f t="shared" si="127"/>
        <v/>
      </c>
      <c r="O262" s="25" t="str">
        <f>IF(B262 &lt;&gt; "",IF(AND('PRINTABLE (per grading)'!H$16="EXAM", 'PRINTABLE (per grading)'!B$13="Prelim"), IF(ISERROR(SUMIF('Exam (LECTURE ONLY)'!D$20:M$20, "CLO1", 'Exam (LECTURE ONLY)'!D264:M264) / 'Exam (LECTURE ONLY)'!AL$6), "", SUMIF('Exam (LECTURE ONLY)'!D$20:M$20, "CLO1", 'Exam (LECTURE ONLY)'!D264:M264) /'Exam (LECTURE ONLY)'!AL$6),
IF(AND('PRINTABLE (per grading)'!H$16="EXAM", 'PRINTABLE (per grading)'!B$13="Midterm"), IF(ISERROR(SUMIF('Exam (LECTURE ONLY)'!O$20:X$20, "CLO1", 'Exam (LECTURE ONLY)'!O264:X264) / 'Exam (LECTURE ONLY)'!AM$6), "", SUMIF('Exam (LECTURE ONLY)'!O$20:X$20, "CLO1", 'Exam (LECTURE ONLY)'!O264:X264) / 'Exam (LECTURE ONLY)'!AM$6),
IF(AND('PRINTABLE (per grading)'!H$16="EXAM", 'PRINTABLE (per grading)'!B$13="Final"), IF(ISERROR(SUMIF('Exam (LECTURE ONLY)'!Z$20:AI$20, "CLO1", 'Exam (LECTURE ONLY)'!Z264:AI264) / 'Exam (LECTURE ONLY)'!AN$6), "", SUMIF('Exam (LECTURE ONLY)'!Z$20:AI$20, "CLO1", 'Exam (LECTURE ONLY)'!Z264:AI264) / 'Exam (LECTURE ONLY)'!AN$6),
IF(AND('PRINTABLE (per grading)'!H$16="OUTPUT", 'PRINTABLE (per grading)'!B$13="Prelim"), IF(ISERROR(SUMIF(OUTPUT!C$20:M$20, "CLO1", OUTPUT!C264:M264) / OUTPUT!AL$6), "", SUMIF(OUTPUT!C$20:M$20, "CLO1", OUTPUT!C264:M264) / OUTPUT!AL$6),
IF(AND('PRINTABLE (per grading)'!H$16="OUTPUT", 'PRINTABLE (per grading)'!B$13="Midterm"), IF(ISERROR(SUMIF(OUTPUT!O$20:Y$20, "CLO1", OUTPUT!O264:Y264) / OUTPUT!AM$6), "", SUMIF(OUTPUT!O$20:Y$20, "CLO1", OUTPUT!O264:Y264) / OUTPUT!AM$6),
IF(AND('PRINTABLE (per grading)'!H$16="OUTPUT", 'PRINTABLE (per grading)'!B$13="Final"), IF(ISERROR(SUMIF(OUTPUT!AA$20:AI$20, "CLO1", OUTPUT!AA264:AI264) / OUTPUT!AN$6), "", SUMIF(OUTPUT!AA$20:AI$20, "CLO1", OUTPUT!AA264:AI264) / OUTPUT!AN$6),
"")))))),"")</f>
        <v/>
      </c>
      <c r="P262" s="232" t="str">
        <f t="shared" si="128"/>
        <v/>
      </c>
      <c r="Q262" s="233" t="str">
        <f t="shared" si="129"/>
        <v/>
      </c>
      <c r="R262" s="25" t="str">
        <f>IF(B262 &lt;&gt; "", IFERROR(IF(C$16 = "PRELIM", SUMIF('Database (LECTURE-RES-PRAC)'!D$14:AG$14, "CLO2", 'Database (LECTURE-RES-PRAC)'!D259:AG259) / 'Grade computation'!F$5, IF(C$16 = "MIDTERM", SUMIF('Database (LECTURE-RES-PRAC)'!AJ$14:BM$14, "CLO2", 'Database (LECTURE-RES-PRAC)'!AJ259:BM259) / 'Grade computation'!G$5, IF(C$16 = "FINAL", SUMIF('Database (LECTURE-RES-PRAC)'!BP$14:CS$14, "CLO2", 'Database (LECTURE-RES-PRAC)'!BP259:CS259) / 'Grade computation'!H$5,""))),""),"")</f>
        <v/>
      </c>
      <c r="S262" s="232" t="str">
        <f t="shared" si="130"/>
        <v/>
      </c>
      <c r="T262" s="25" t="str">
        <f>IF(B262 &lt;&gt; "",IF(AND('PRINTABLE (per grading)'!H$16="EXAM", 'PRINTABLE (per grading)'!B$13="Prelim"), IF(ISERROR(SUMIF('Exam (LECTURE ONLY)'!D$20:M$20, "CLO2", 'Exam (LECTURE ONLY)'!D264:M264) / 'Exam (LECTURE ONLY)'!AL$7), "", SUMIF('Exam (LECTURE ONLY)'!D$20:M$20, "CLO2", 'Exam (LECTURE ONLY)'!D264:M264) /'Exam (LECTURE ONLY)'!AL$7),
IF(AND('PRINTABLE (per grading)'!H$16="EXAM", 'PRINTABLE (per grading)'!B$13="Midterm"), IF(ISERROR(SUMIF('Exam (LECTURE ONLY)'!O$20:X$20, "CLO2", 'Exam (LECTURE ONLY)'!O264:X264) / 'Exam (LECTURE ONLY)'!AM$7), "", SUMIF('Exam (LECTURE ONLY)'!O$20:X$20, "CLO2", 'Exam (LECTURE ONLY)'!O264:X264) / 'Exam (LECTURE ONLY)'!AM$7),
IF(AND('PRINTABLE (per grading)'!H$16="EXAM", 'PRINTABLE (per grading)'!B$13="Final"), IF(ISERROR(SUMIF('Exam (LECTURE ONLY)'!Z$20:AI$20, "CLO2", 'Exam (LECTURE ONLY)'!Z264:AI264) / 'Exam (LECTURE ONLY)'!AN$7), "", SUMIF('Exam (LECTURE ONLY)'!Z$20:AI$20, "CLO2", 'Exam (LECTURE ONLY)'!Z264:AI264) / 'Exam (LECTURE ONLY)'!AN$7),
IF(AND('PRINTABLE (per grading)'!H$16="OUTPUT", 'PRINTABLE (per grading)'!B$13="Prelim"), IF(ISERROR(SUMIF(OUTPUT!C$20:M$20, "CLO2", OUTPUT!C264:M264) / OUTPUT!AL$7), "", SUMIF(OUTPUT!C$20:M$20, "CLO2", OUTPUT!C264:M264) / OUTPUT!AL$7),
IF(AND('PRINTABLE (per grading)'!H$16="OUTPUT", 'PRINTABLE (per grading)'!B$13="Midterm"), IF(ISERROR(SUMIF(OUTPUT!O$20:Y$20, "CLO2", OUTPUT!O264:Y264) / OUTPUT!AM$7), "", SUMIF(OUTPUT!O$20:Y$20, "CLO2", OUTPUT!O264:Y264) / OUTPUT!AM$7),
IF(AND('PRINTABLE (per grading)'!H$16="OUTPUT", 'PRINTABLE (per grading)'!B$13="Final"), IF(ISERROR(SUMIF(OUTPUT!AA$20:AI$20, "CLO2", OUTPUT!AA264:AI264) / OUTPUT!AN$7), "", SUMIF(OUTPUT!AA$20:AI$20, "CLO2", OUTPUT!AA264:AI264) / OUTPUT!AN$7),
"")))))),"")</f>
        <v/>
      </c>
      <c r="U262" s="232" t="str">
        <f t="shared" si="131"/>
        <v/>
      </c>
      <c r="V262" s="233" t="str">
        <f t="shared" si="132"/>
        <v/>
      </c>
      <c r="W262" s="25" t="str">
        <f>IF(B262 &lt;&gt; "", IFERROR(IF(C$16 = "PRELIM", SUMIF('Database (LECTURE-RES-PRAC)'!D$14:AG$14, "CLO3", 'Database (LECTURE-RES-PRAC)'!D259:AG259) / 'Grade computation'!F$6, IF(C$16 = "MIDTERM", SUMIF('Database (LECTURE-RES-PRAC)'!AJ$14:BM$14, "CLO3", 'Database (LECTURE-RES-PRAC)'!AJ259:BM259) / 'Grade computation'!G$6, IF(C$16 = "FINAL", SUMIF('Database (LECTURE-RES-PRAC)'!BP$14:CS$14, "CLO3", 'Database (LECTURE-RES-PRAC)'!BP259:CS259) / 'Grade computation'!H$6,""))),""),"")</f>
        <v/>
      </c>
      <c r="X262" s="232" t="str">
        <f t="shared" si="133"/>
        <v/>
      </c>
      <c r="Y262" s="25" t="str">
        <f>IF(B262 &lt;&gt; "",IF(AND('PRINTABLE (per grading)'!H$16="EXAM", 'PRINTABLE (per grading)'!B$13="Prelim"), IF(ISERROR(SUMIF('Exam (LECTURE ONLY)'!D$20:M$20, "CLO3", 'Exam (LECTURE ONLY)'!D264:M264) / 'Exam (LECTURE ONLY)'!AL$8), "", SUMIF('Exam (LECTURE ONLY)'!D$20:M$20, "CLO3", 'Exam (LECTURE ONLY)'!D264:M264) /'Exam (LECTURE ONLY)'!AL$8),
IF(AND('PRINTABLE (per grading)'!H$16="EXAM", 'PRINTABLE (per grading)'!B$13="Midterm"), IF(ISERROR(SUMIF('Exam (LECTURE ONLY)'!O$20:X$20, "CLO3", 'Exam (LECTURE ONLY)'!O264:X264) / 'Exam (LECTURE ONLY)'!AM$8), "", SUMIF('Exam (LECTURE ONLY)'!O$20:X$20, "CLO3", 'Exam (LECTURE ONLY)'!O264:X264) / 'Exam (LECTURE ONLY)'!AM$8),
IF(AND('PRINTABLE (per grading)'!H$16="EXAM", 'PRINTABLE (per grading)'!B$13="Final"), IF(ISERROR(SUMIF('Exam (LECTURE ONLY)'!Z$20:AI$20, "CLO3", 'Exam (LECTURE ONLY)'!Z264:AI264) / 'Exam (LECTURE ONLY)'!AN$8), "", SUMIF('Exam (LECTURE ONLY)'!Z$20:AI$20, "CLO3", 'Exam (LECTURE ONLY)'!Z264:AI264) / 'Exam (LECTURE ONLY)'!AN$8),
IF(AND('PRINTABLE (per grading)'!H$16="OUTPUT", 'PRINTABLE (per grading)'!B$13="Prelim"), IF(ISERROR(SUMIF(OUTPUT!C$20:M$20, "CLO3", OUTPUT!C264:M264) / OUTPUT!AL$8), "", SUMIF(OUTPUT!C$20:M$20, "CLO3", OUTPUT!C264:M264) / OUTPUT!AL$8),
IF(AND('PRINTABLE (per grading)'!H$16="OUTPUT", 'PRINTABLE (per grading)'!B$13="Midterm"), IF(ISERROR(SUMIF(OUTPUT!O$20:Y$20, "CLO3", OUTPUT!O264:Y264) / OUTPUT!AM$8), "", SUMIF(OUTPUT!O$20:Y$20, "CLO3", OUTPUT!O264:Y264) / OUTPUT!AM$8),
IF(AND('PRINTABLE (per grading)'!H$16="OUTPUT", 'PRINTABLE (per grading)'!B$13="Final"), IF(ISERROR(SUMIF(OUTPUT!AA$20:AI$20, "CLO3", OUTPUT!AA264:AI264) / OUTPUT!AN$8), "", SUMIF(OUTPUT!AA$20:AI$20, "CLO3", OUTPUT!AA264:AI264) / OUTPUT!AN$8),
"" )))))),"")</f>
        <v/>
      </c>
      <c r="Z262" s="232" t="str">
        <f t="shared" si="134"/>
        <v/>
      </c>
      <c r="AA262" s="233" t="str">
        <f t="shared" si="135"/>
        <v/>
      </c>
      <c r="AB262" s="25" t="str">
        <f>IF(B262 &lt;&gt; "", IFERROR(IF(C$16 = "PRELIM", SUMIF('Database (LECTURE-RES-PRAC)'!D$14:AG$14, "CLO4", 'Database (LECTURE-RES-PRAC)'!D259:AG259) / 'Grade computation'!F$7, IF(C$16 = "MIDTERM", SUMIF('Database (LECTURE-RES-PRAC)'!AJ$14:BM$14, "CLO4", 'Database (LECTURE-RES-PRAC)'!AJ259:BM259) / 'Grade computation'!G$7, IF(C$16 = "FINAL", SUMIF('Database (LECTURE-RES-PRAC)'!BP$14:CS$14, "CLO4", 'Database (LECTURE-RES-PRAC)'!BP259:CS259) / 'Grade computation'!H$7,""))),""),"")</f>
        <v/>
      </c>
      <c r="AC262" s="232" t="str">
        <f t="shared" si="136"/>
        <v/>
      </c>
      <c r="AD262" s="25" t="str">
        <f>IF(B262 &lt;&gt; "",IF(AND('PRINTABLE (per grading)'!H$16="EXAM", 'PRINTABLE (per grading)'!B$13="Prelim"), IF(ISERROR(SUMIF('Exam (LECTURE ONLY)'!D$20:M$20, "CLO4", 'Exam (LECTURE ONLY)'!D264:M264) / 'Exam (LECTURE ONLY)'!AL$9), "", SUMIF('Exam (LECTURE ONLY)'!D$20:M$20, "CLO4", 'Exam (LECTURE ONLY)'!D264:M264) /'Exam (LECTURE ONLY)'!AL$9),
IF(AND('PRINTABLE (per grading)'!H$16="EXAM", 'PRINTABLE (per grading)'!B$13="Midterm"), IF(ISERROR(SUMIF('Exam (LECTURE ONLY)'!O$20:X$20, "CLO4", 'Exam (LECTURE ONLY)'!O264:X264) / 'Exam (LECTURE ONLY)'!AM$9), "", SUMIF('Exam (LECTURE ONLY)'!O$20:X$20, "CLO4", 'Exam (LECTURE ONLY)'!O264:X264) / 'Exam (LECTURE ONLY)'!AM$9),
IF(AND('PRINTABLE (per grading)'!H$16="EXAM", 'PRINTABLE (per grading)'!B$13="Final"), IF(ISERROR(SUMIF('Exam (LECTURE ONLY)'!Z$20:AI$20, "CLO4", 'Exam (LECTURE ONLY)'!Z264:AI264) / 'Exam (LECTURE ONLY)'!AN$9), "", SUMIF('Exam (LECTURE ONLY)'!Z$20:AI$20, "CLO4", 'Exam (LECTURE ONLY)'!Z264:AI264) / 'Exam (LECTURE ONLY)'!AN$9),
IF(AND('PRINTABLE (per grading)'!H$16="OUTPUT", 'PRINTABLE (per grading)'!B$13="Prelim"), IF(ISERROR(SUMIF(OUTPUT!C$20:M$20, "CLO4", OUTPUT!C264:M264) / OUTPUT!AL$9), "", SUMIF(OUTPUT!C$20:M$20, "CLO4", OUTPUT!C264:M264) / OUTPUT!AL$9),
IF(AND('PRINTABLE (per grading)'!H$16="OUTPUT", 'PRINTABLE (per grading)'!B$13="Midterm"), IF(ISERROR(SUMIF(OUTPUT!O$20:Y$20, "CLO4", OUTPUT!O264:Y264) / OUTPUT!AM$9), "", SUMIF(OUTPUT!O$20:Y$20, "CLO4", OUTPUT!O264:Y264) / OUTPUT!AM$9),
IF(AND('PRINTABLE (per grading)'!H$16="OUTPUT", 'PRINTABLE (per grading)'!B$13="Final"), IF(ISERROR(SUMIF(OUTPUT!AA$20:AI$20, "CLO4", OUTPUT!AA264:AI264) / OUTPUT!AN$9), "", SUMIF(OUTPUT!AA$20:AI$20, "CLO4", OUTPUT!AA264:AI264) / OUTPUT!AN$9),
"")))))),"")</f>
        <v/>
      </c>
      <c r="AE262" s="232" t="str">
        <f t="shared" si="137"/>
        <v/>
      </c>
      <c r="AF262" s="233" t="str">
        <f t="shared" si="138"/>
        <v/>
      </c>
      <c r="AG262" s="25" t="str">
        <f>IF(B262 &lt;&gt; "", IFERROR(IF(C$16 = "PRELIM", SUMIF('Database (LECTURE-RES-PRAC)'!D$14:AG$14, "CLO5", 'Database (LECTURE-RES-PRAC)'!D259:AG259) / 'Grade computation'!F$8, IF(C$16 = "MIDTERM", SUMIF('Database (LECTURE-RES-PRAC)'!AJ$14:BM$14, "CLO5", 'Database (LECTURE-RES-PRAC)'!AJ259:BM259) / 'Grade computation'!G$8, IF(C$16 = "FINAL", SUMIF('Database (LECTURE-RES-PRAC)'!BP$14:CS$14, "CLO5", 'Database (LECTURE-RES-PRAC)'!BP259:CS259) / 'Grade computation'!H$8,""))),""),"")</f>
        <v/>
      </c>
      <c r="AH262" s="232" t="str">
        <f t="shared" si="139"/>
        <v/>
      </c>
      <c r="AI262" s="25" t="str">
        <f>IF(B262 &lt;&gt; "",IF(AND('PRINTABLE (per grading)'!H$16="EXAM", 'PRINTABLE (per grading)'!B$13="Prelim"), IF(ISERROR(SUMIF('Exam (LECTURE ONLY)'!D$20:M$20, "CLO5", 'Exam (LECTURE ONLY)'!D264:M264) / 'Exam (LECTURE ONLY)'!AL$10), "", SUMIF('Exam (LECTURE ONLY)'!D$20:M$20, "CLO5", 'Exam (LECTURE ONLY)'!D264:M264) /'Exam (LECTURE ONLY)'!AL$10),
IF(AND('PRINTABLE (per grading)'!H$16="EXAM", 'PRINTABLE (per grading)'!B$13="Midterm"), IF(ISERROR(SUMIF('Exam (LECTURE ONLY)'!O$20:X$20, "CLO5", 'Exam (LECTURE ONLY)'!O264:X264) / 'Exam (LECTURE ONLY)'!AM$10), "", SUMIF('Exam (LECTURE ONLY)'!O$20:X$20, "CLO5", 'Exam (LECTURE ONLY)'!O264:X264) / 'Exam (LECTURE ONLY)'!AM$10),
IF(AND('PRINTABLE (per grading)'!H$16="EXAM", 'PRINTABLE (per grading)'!B$13="Final"), IF(ISERROR(SUMIF('Exam (LECTURE ONLY)'!Z$20:AI$20, "CLO5", 'Exam (LECTURE ONLY)'!Z264:AI264) / 'Exam (LECTURE ONLY)'!AN$10), "", SUMIF('Exam (LECTURE ONLY)'!Z$20:AI$20, "CLO5", 'Exam (LECTURE ONLY)'!Z264:AI264) / 'Exam (LECTURE ONLY)'!AN$10),
IF(AND('PRINTABLE (per grading)'!H$16="OUTPUT", 'PRINTABLE (per grading)'!B$13="Prelim"), IF(ISERROR(SUMIF(OUTPUT!C$20:M$20, "CLO5", OUTPUT!C264:M264) / OUTPUT!AL$10), "", SUMIF(OUTPUT!C$20:M$20, "CLO5", OUTPUT!C264:M264) / OUTPUT!AL$10),
IF(AND('PRINTABLE (per grading)'!H$16="OUTPUT", 'PRINTABLE (per grading)'!B$13="Midterm"), IF(ISERROR(SUMIF(OUTPUT!O$20:Y$20, "CLO5", OUTPUT!O264:Y264) / OUTPUT!AM$10), "", SUMIF(OUTPUT!O$20:Y$20, "CLO5", OUTPUT!O264:Y264) / OUTPUT!AM$10),
IF(AND('PRINTABLE (per grading)'!H$16="OUTPUT", 'PRINTABLE (per grading)'!B$13="Final"), IF(ISERROR(SUMIF(OUTPUT!AA$20:AI$20, "CLO5", OUTPUT!AA264:AI264) / OUTPUT!AN$10), "", SUMIF(OUTPUT!AA$20:AI$20, "CLO5", OUTPUT!AA264:AI264) / OUTPUT!AN$10),
"")))))),"")</f>
        <v/>
      </c>
      <c r="AJ262" s="232" t="str">
        <f t="shared" si="140"/>
        <v/>
      </c>
      <c r="AK262" s="233" t="str">
        <f t="shared" si="141"/>
        <v/>
      </c>
      <c r="AL262" s="25" t="str">
        <f>IF(B262 &lt;&gt; "", IFERROR(IF(C$16 = "PRELIM", SUMIF('Database (LECTURE-RES-PRAC)'!D$14:AG$14, "CLO6", 'Database (LECTURE-RES-PRAC)'!D259:AG259) / 'Grade computation'!F$9, IF(C$16 = "MIDTERM", SUMIF('Database (LECTURE-RES-PRAC)'!AJ$14:BM$14, "CLO6", 'Database (LECTURE-RES-PRAC)'!AJ259:BM259) / 'Grade computation'!G$9, IF(C$16 = "FINAL", SUMIF('Database (LECTURE-RES-PRAC)'!BP$14:CS$14, "CLO6", 'Database (LECTURE-RES-PRAC)'!BP259:CS259) / 'Grade computation'!H$9,""))),""),"")</f>
        <v/>
      </c>
      <c r="AM262" s="232" t="str">
        <f t="shared" si="142"/>
        <v/>
      </c>
      <c r="AN262" s="25" t="str">
        <f>IF(B262 &lt;&gt; "",IF(AND('PRINTABLE (per grading)'!H$16="EXAM", 'PRINTABLE (per grading)'!B$13="Prelim"), IF(ISERROR(SUMIF('Exam (LECTURE ONLY)'!D$20:M$20, "CLO6", 'Exam (LECTURE ONLY)'!D264:M264) / 'Exam (LECTURE ONLY)'!AL$11), "", SUMIF('Exam (LECTURE ONLY)'!D$20:M$20, "CLO6", 'Exam (LECTURE ONLY)'!D264:M264) /'Exam (LECTURE ONLY)'!AL$11),
IF(AND('PRINTABLE (per grading)'!H$16="EXAM", 'PRINTABLE (per grading)'!B$13="Midterm"), IF(ISERROR(SUMIF('Exam (LECTURE ONLY)'!O$20:X$20, "CLO6", 'Exam (LECTURE ONLY)'!O264:X264) / 'Exam (LECTURE ONLY)'!AM$11), "", SUMIF('Exam (LECTURE ONLY)'!O$20:X$20, "CLO6", 'Exam (LECTURE ONLY)'!O264:X264) / 'Exam (LECTURE ONLY)'!AM$11),
IF(AND('PRINTABLE (per grading)'!H$16="EXAM", 'PRINTABLE (per grading)'!B$13="Final"), IF(ISERROR(SUMIF('Exam (LECTURE ONLY)'!Z$20:AI$20, "CLO6", 'Exam (LECTURE ONLY)'!Z264:AI264) / 'Exam (LECTURE ONLY)'!AN$11), "", SUMIF('Exam (LECTURE ONLY)'!Z$20:AI$20, "CLO6", 'Exam (LECTURE ONLY)'!Z264:AI264) / 'Exam (LECTURE ONLY)'!AN$11),
IF(AND('PRINTABLE (per grading)'!H$16="OUTPUT", 'PRINTABLE (per grading)'!B$13="Prelim"), IF(ISERROR(SUMIF(OUTPUT!C$20:M$20, "CLO6", OUTPUT!C264:M264) / OUTPUT!AL$11), "", SUMIF(OUTPUT!C$20:M$20, "CLO6", OUTPUT!C264:M264) / OUTPUT!AL$11),
IF(AND('PRINTABLE (per grading)'!H$16="OUTPUT", 'PRINTABLE (per grading)'!B$13="Midterm"), IF(ISERROR(SUMIF(OUTPUT!O$20:Y$20, "CLO6", OUTPUT!O264:Y264) / OUTPUT!AM$11), "", SUMIF(OUTPUT!O$20:Y$20, "CLO6", OUTPUT!O264:Y264) / OUTPUT!AM$11),
IF(AND('PRINTABLE (per grading)'!H$16="OUTPUT", 'PRINTABLE (per grading)'!B$13="Final"), IF(ISERROR(SUMIF(OUTPUT!AA$20:AI$20, "CLO6", OUTPUT!AA264:AI264) / OUTPUT!AN$11), "", SUMIF(OUTPUT!AA$20:AI$20, "CLO6", OUTPUT!AA264:AI264) / OUTPUT!AN$11),
"")))))),"")</f>
        <v/>
      </c>
      <c r="AO262" s="232" t="str">
        <f t="shared" si="143"/>
        <v/>
      </c>
      <c r="AP262" s="233" t="str">
        <f t="shared" si="144"/>
        <v/>
      </c>
      <c r="AQ262" s="25" t="str">
        <f>IF(B262 &lt;&gt; "", IFERROR(IF(C$16 = "PRELIM", SUMIF('Database (LECTURE-RES-PRAC)'!D$14:AG$14, "CLO7", 'Database (LECTURE-RES-PRAC)'!D259:AG259) / 'Grade computation'!F$10, IF(C$16 = "MIDTERM", SUMIF('Database (LECTURE-RES-PRAC)'!AJ$14:BM$14, "CLO7", 'Database (LECTURE-RES-PRAC)'!AJ259:BM259) / 'Grade computation'!G$10, IF(C$16 = "FINAL", SUMIF('Database (LECTURE-RES-PRAC)'!BP$14:CS$14, "CLO7", 'Database (LECTURE-RES-PRAC)'!BP259:CS259) / 'Grade computation'!H$10,""))),""),"")</f>
        <v/>
      </c>
      <c r="AR262" s="232" t="str">
        <f t="shared" si="145"/>
        <v/>
      </c>
      <c r="AS262" s="25" t="str">
        <f>IF(B262 &lt;&gt; "",IF(AND('PRINTABLE (per grading)'!H$16="EXAM", 'PRINTABLE (per grading)'!B$13="Prelim"), IF(ISERROR(SUMIF('Exam (LECTURE ONLY)'!D$20:M$20, "CLO7", 'Exam (LECTURE ONLY)'!D264:M264) / 'Exam (LECTURE ONLY)'!AL$12), "", SUMIF('Exam (LECTURE ONLY)'!D$20:M$20, "CLO7", 'Exam (LECTURE ONLY)'!D264:M264) /'Exam (LECTURE ONLY)'!AL$12),
IF(AND('PRINTABLE (per grading)'!H$16="EXAM", 'PRINTABLE (per grading)'!B$13="Midterm"), IF(ISERROR(SUMIF('Exam (LECTURE ONLY)'!O$20:X$20, "CLO7", 'Exam (LECTURE ONLY)'!O264:X264) / 'Exam (LECTURE ONLY)'!AM$12), "", SUMIF('Exam (LECTURE ONLY)'!O$20:X$20, "CLO7", 'Exam (LECTURE ONLY)'!O264:X264) / 'Exam (LECTURE ONLY)'!AM$12),
IF(AND('PRINTABLE (per grading)'!H$16="EXAM", 'PRINTABLE (per grading)'!B$13="Final"), IF(ISERROR(SUMIF('Exam (LECTURE ONLY)'!Z$20:AI$20, "CLO7", 'Exam (LECTURE ONLY)'!Z264:AI264) / 'Exam (LECTURE ONLY)'!AN$12), "", SUMIF('Exam (LECTURE ONLY)'!Z$20:AI$20, "CLO7", 'Exam (LECTURE ONLY)'!Z264:AI264) / 'Exam (LECTURE ONLY)'!AN$12),
IF(AND('PRINTABLE (per grading)'!H$16="OUTPUT", 'PRINTABLE (per grading)'!B$13="Prelim"), IF(ISERROR(SUMIF(OUTPUT!C$20:M$20, "CLO7", OUTPUT!C264:M264) / OUTPUT!AL$12), "", SUMIF(OUTPUT!C$20:M$20, "CLO7", OUTPUT!C264:M264) / OUTPUT!AL$12),
IF(AND('PRINTABLE (per grading)'!H$16="OUTPUT", 'PRINTABLE (per grading)'!B$13="Midterm"), IF(ISERROR(SUMIF(OUTPUT!O$20:Y$20, "CLO7", OUTPUT!O264:Y264) / OUTPUT!AM$12), "", SUMIF(OUTPUT!O$20:Y$20, "CLO7", OUTPUT!O264:Y264) / OUTPUT!AM$12),
IF(AND('PRINTABLE (per grading)'!H$16="OUTPUT", 'PRINTABLE (per grading)'!B$13="Final"), IF(ISERROR(SUMIF(OUTPUT!AA$20:AI$20, "CLO7", OUTPUT!AA264:AI264) / OUTPUT!AN$12), "", SUMIF(OUTPUT!AA$20:AI$20, "CLO7", OUTPUT!AA264:AI264) / OUTPUT!AN$12),
"")))))),"")</f>
        <v/>
      </c>
      <c r="AT262" s="232" t="str">
        <f t="shared" si="146"/>
        <v/>
      </c>
      <c r="AU262" s="233" t="str">
        <f t="shared" si="147"/>
        <v/>
      </c>
      <c r="AV262" s="25" t="str">
        <f>IF(B262 &lt;&gt; "", IFERROR(IF(C$16 = "PRELIM", SUMIF('Database (LECTURE-RES-PRAC)'!D$14:AG$14, "CLO8", 'Database (LECTURE-RES-PRAC)'!D259:AG259) / 'Grade computation'!F$11, IF(C$16 = "MIDTERM", SUMIF('Database (LECTURE-RES-PRAC)'!AJ$14:BM$14, "CLO8", 'Database (LECTURE-RES-PRAC)'!AJ259:BM259) / 'Grade computation'!G$11, IF(C$16 = "FINAL", SUMIF('Database (LECTURE-RES-PRAC)'!BP$14:CS$14, "CLO8", 'Database (LECTURE-RES-PRAC)'!BP259:CS259) / 'Grade computation'!H$11,""))),""),"")</f>
        <v/>
      </c>
      <c r="AW262" s="232" t="str">
        <f t="shared" si="148"/>
        <v/>
      </c>
      <c r="AX262" s="25" t="str">
        <f>IF(B262 &lt;&gt; "",IF(AND('PRINTABLE (per grading)'!H$16="EXAM", 'PRINTABLE (per grading)'!B$13="Prelim"), IF(ISERROR(SUMIF('Exam (LECTURE ONLY)'!D$20:M$20, "CLO8", 'Exam (LECTURE ONLY)'!D264:M264) / 'Exam (LECTURE ONLY)'!AL$13), "", SUMIF('Exam (LECTURE ONLY)'!D$20:M$20, "CLO8", 'Exam (LECTURE ONLY)'!D264:M264) /'Exam (LECTURE ONLY)'!AL$13),
IF(AND('PRINTABLE (per grading)'!H$16="EXAM", 'PRINTABLE (per grading)'!B$13="Midterm"), IF(ISERROR(SUMIF('Exam (LECTURE ONLY)'!O$20:X$20, "CLO8", 'Exam (LECTURE ONLY)'!O264:X264) / 'Exam (LECTURE ONLY)'!AM$13), "", SUMIF('Exam (LECTURE ONLY)'!O$20:X$20, "CLO8", 'Exam (LECTURE ONLY)'!O264:X264) / 'Exam (LECTURE ONLY)'!AM$13),
IF(AND('PRINTABLE (per grading)'!H$16="EXAM", 'PRINTABLE (per grading)'!B$13="Final"), IF(ISERROR(SUMIF('Exam (LECTURE ONLY)'!Z$20:AI$20, "CLO8", 'Exam (LECTURE ONLY)'!Z264:AI264) / 'Exam (LECTURE ONLY)'!AN$13), "", SUMIF('Exam (LECTURE ONLY)'!Z$20:AI$20, "CLO8", 'Exam (LECTURE ONLY)'!Z264:AI264) / 'Exam (LECTURE ONLY)'!AN$13),
IF(AND('PRINTABLE (per grading)'!H$16="OUTPUT", 'PRINTABLE (per grading)'!B$13="Prelim"), IF(ISERROR(SUMIF(OUTPUT!C$20:M$20, "CLO8", OUTPUT!C264:M264) / OUTPUT!AL$13), "", SUMIF(OUTPUT!C$20:M$20, "CLO8", OUTPUT!C264:M264) / OUTPUT!AL$13),
IF(AND('PRINTABLE (per grading)'!H$16="OUTPUT", 'PRINTABLE (per grading)'!B$13="Midterm"), IF(ISERROR(SUMIF(OUTPUT!O$20:Y$20, "CLO8", OUTPUT!O264:Y264) / OUTPUT!AM$13), "", SUMIF(OUTPUT!O$20:Y$20, "CLO8", OUTPUT!O264:Y264) / OUTPUT!AM$13),
IF(AND('PRINTABLE (per grading)'!H$16="OUTPUT", 'PRINTABLE (per grading)'!B$13="Final"), IF(ISERROR(SUMIF(OUTPUT!AA$20:AI$20, "CLO8", OUTPUT!AA264:AI264) / OUTPUT!AN$13), "", SUMIF(OUTPUT!AA$20:AI$20, "CLO8", OUTPUT!AA264:AI264) / OUTPUT!AN$13),
"")))))),"")</f>
        <v/>
      </c>
      <c r="AY262" s="232" t="str">
        <f t="shared" si="149"/>
        <v/>
      </c>
      <c r="AZ262" s="233" t="str">
        <f t="shared" si="150"/>
        <v/>
      </c>
      <c r="BA262" s="25" t="str">
        <f>IF(B262 &lt;&gt; "", IFERROR(IF(C$16 = "PRELIM", SUMIF('Database (LECTURE-RES-PRAC)'!D$14:AG$14, "CLO9", 'Database (LECTURE-RES-PRAC)'!D259:AG259) / 'Grade computation'!F$12, IF(C$16 = "MIDTERM", SUMIF('Database (LECTURE-RES-PRAC)'!AJ$14:BM$14, "CLO9", 'Database (LECTURE-RES-PRAC)'!AJ259:BM259) / 'Grade computation'!G$12, IF(C$16 = "FINAL", SUMIF('Database (LECTURE-RES-PRAC)'!BP$14:CS$14, "CLO9", 'Database (LECTURE-RES-PRAC)'!BP259:CS259) / 'Grade computation'!H$12,""))),""),"")</f>
        <v/>
      </c>
      <c r="BB262" s="232" t="str">
        <f t="shared" si="151"/>
        <v/>
      </c>
      <c r="BC262" s="25" t="str">
        <f>IF(B262 &lt;&gt; "",IF(AND('PRINTABLE (per grading)'!H$16="EXAM", 'PRINTABLE (per grading)'!B$13="Prelim"), IF(ISERROR(SUMIF('Exam (LECTURE ONLY)'!D$20:M$20, "CLO9", 'Exam (LECTURE ONLY)'!D264:M264) / 'Exam (LECTURE ONLY)'!AL$14), "", SUMIF('Exam (LECTURE ONLY)'!D$20:M$20, "CLO9", 'Exam (LECTURE ONLY)'!D264:M264) /'Exam (LECTURE ONLY)'!AL$14),
IF(AND('PRINTABLE (per grading)'!H$16="EXAM", 'PRINTABLE (per grading)'!B$13="Midterm"), IF(ISERROR(SUMIF('Exam (LECTURE ONLY)'!O$20:X$20, "CLO9", 'Exam (LECTURE ONLY)'!O264:X264) / 'Exam (LECTURE ONLY)'!AM$14), "", SUMIF('Exam (LECTURE ONLY)'!O$20:X$20, "CLO9", 'Exam (LECTURE ONLY)'!O264:X264) / 'Exam (LECTURE ONLY)'!AM$14),
IF(AND('PRINTABLE (per grading)'!H$16="EXAM", 'PRINTABLE (per grading)'!B$13="Final"), IF(ISERROR(SUMIF('Exam (LECTURE ONLY)'!Z$20:AI$20, "CLO9", 'Exam (LECTURE ONLY)'!Z264:AI264) / 'Exam (LECTURE ONLY)'!AN$14), "", SUMIF('Exam (LECTURE ONLY)'!Z$20:AI$20, "CLO9", 'Exam (LECTURE ONLY)'!Z264:AI264) / 'Exam (LECTURE ONLY)'!AN$14),
IF(AND('PRINTABLE (per grading)'!H$16="OUTPUT", 'PRINTABLE (per grading)'!B$13="Prelim"), IF(ISERROR(SUMIF(OUTPUT!C$20:M$20, "CLO9", OUTPUT!C264:M264) / OUTPUT!AL$14), "", SUMIF(OUTPUT!C$20:M$20, "CLO9", OUTPUT!C264:M264) / OUTPUT!AL$14),
IF(AND('PRINTABLE (per grading)'!H$16="OUTPUT", 'PRINTABLE (per grading)'!B$13="Midterm"), IF(ISERROR(SUMIF(OUTPUT!O$20:Y$20, "CLO9", OUTPUT!O264:Y264) / OUTPUT!AM$14), "", SUMIF(OUTPUT!O$20:Y$20, "CLO9", OUTPUT!O264:Y264) / OUTPUT!AM$14),
IF(AND('PRINTABLE (per grading)'!H$16="OUTPUT", 'PRINTABLE (per grading)'!B$13="Final"), IF(ISERROR(SUMIF(OUTPUT!AA$20:AI$20, "CLO9", OUTPUT!AA264:AI264) / OUTPUT!AN$14), "", SUMIF(OUTPUT!AA$20:AI$20, "CLO9", OUTPUT!AA264:AI264) / OUTPUT!AN$14),
"")))))),"")</f>
        <v/>
      </c>
      <c r="BD262" s="232" t="str">
        <f t="shared" si="152"/>
        <v/>
      </c>
      <c r="BE262" s="233" t="str">
        <f t="shared" si="153"/>
        <v/>
      </c>
      <c r="BF262" s="25" t="str">
        <f>IF(B262 &lt;&gt; "", IFERROR(IF(C$16 = "PRELIM", SUMIF('Database (LECTURE-RES-PRAC)'!D$14:AG$14, "CLO10", 'Database (LECTURE-RES-PRAC)'!D259:AG259) / 'Grade computation'!F$13, IF(C$16 = "MIDTERM", SUMIF('Database (LECTURE-RES-PRAC)'!AJ$14:BM$14, "CLO10", 'Database (LECTURE-RES-PRAC)'!AJ259:BM259) / 'Grade computation'!G$13, IF(C$16 = "FINAL", SUMIF('Database (LECTURE-RES-PRAC)'!BP$14:CS$14, "CLO10", 'Database (LECTURE-RES-PRAC)'!BP259:CS259) / 'Grade computation'!H$13,""))),""),"")</f>
        <v/>
      </c>
      <c r="BG262" s="232" t="str">
        <f t="shared" si="154"/>
        <v/>
      </c>
      <c r="BH262" s="25" t="str">
        <f>IF(B262 &lt;&gt; "",IF(AND('PRINTABLE (per grading)'!H$16="EXAM", 'PRINTABLE (per grading)'!B$13="Prelim"), IF(ISERROR(SUMIF('Exam (LECTURE ONLY)'!D$20:M$20, "CLO10", 'Exam (LECTURE ONLY)'!D264:M264) / 'Exam (LECTURE ONLY)'!AL$15), "", SUMIF('Exam (LECTURE ONLY)'!D$20:M$20, "CLO10", 'Exam (LECTURE ONLY)'!D264:M264) /'Exam (LECTURE ONLY)'!AL$15),
IF(AND('PRINTABLE (per grading)'!H$16="EXAM", 'PRINTABLE (per grading)'!B$13="Midterm"), IF(ISERROR(SUMIF('Exam (LECTURE ONLY)'!O$20:X$20, "CLO10", 'Exam (LECTURE ONLY)'!O264:X264) / 'Exam (LECTURE ONLY)'!AM$15), "", SUMIF('Exam (LECTURE ONLY)'!O$20:X$20, "CLO10", 'Exam (LECTURE ONLY)'!O264:X264) / 'Exam (LECTURE ONLY)'!AM$15),
IF(AND('PRINTABLE (per grading)'!H$16="EXAM", 'PRINTABLE (per grading)'!B$13="Final"), IF(ISERROR(SUMIF('Exam (LECTURE ONLY)'!Z$20:AI$20, "CLO10", 'Exam (LECTURE ONLY)'!Z264:AI264) / 'Exam (LECTURE ONLY)'!AN$15), "", SUMIF('Exam (LECTURE ONLY)'!Z$20:AI$20, "CLO10", 'Exam (LECTURE ONLY)'!Z264:AI264) / 'Exam (LECTURE ONLY)'!AN$15),
IF(AND('PRINTABLE (per grading)'!H$16="OUTPUT", 'PRINTABLE (per grading)'!B$13="Prelim"), IF(ISERROR(SUMIF(OUTPUT!C$20:M$20, "CLO10", OUTPUT!C264:M264) / OUTPUT!AL$15), "", SUMIF(OUTPUT!C$20:M$20, "CLO10", OUTPUT!C264:M264) / OUTPUT!AL$15),
IF(AND('PRINTABLE (per grading)'!H$16="OUTPUT", 'PRINTABLE (per grading)'!B$13="Midterm"), IF(ISERROR(SUMIF(OUTPUT!O$20:Y$20, "CLO10", OUTPUT!O264:Y264) / OUTPUT!AM$15), "", SUMIF(OUTPUT!O$20:Y$20, "CLO10", OUTPUT!O264:Y264) / OUTPUT!AM$15),
IF(AND('PRINTABLE (per grading)'!H$16="OUTPUT", 'PRINTABLE (per grading)'!B$13="Final"), IF(ISERROR(SUMIF(OUTPUT!AA$20:AI$20, "CLO10", OUTPUT!AA264:AI264) / OUTPUT!AN$15), "", SUMIF(OUTPUT!AA$20:AI$20, "CLO10", OUTPUT!AA264:AI264) / OUTPUT!AN$15),
"")))))),"")</f>
        <v/>
      </c>
      <c r="BI262" s="232" t="str">
        <f t="shared" si="155"/>
        <v/>
      </c>
      <c r="BJ262" s="233" t="str">
        <f t="shared" si="156"/>
        <v/>
      </c>
      <c r="BK262" s="2"/>
    </row>
    <row r="263" spans="1:63" ht="20.100000000000001" customHeight="1">
      <c r="A263" s="118" t="str">
        <f>IF(ISBLANK('Database (LECTURE-RES-PRAC)'!A260),"",'Database (LECTURE-RES-PRAC)'!A260)</f>
        <v/>
      </c>
      <c r="B263" s="119" t="str">
        <f>IF(ISBLANK('Database (LECTURE-RES-PRAC)'!B260),"",'Database (LECTURE-RES-PRAC)'!B260)</f>
        <v/>
      </c>
      <c r="C263" s="134" t="str">
        <f>IF(B263&lt;&gt;"",IF(C$16="PRELIM",'Grade computation'!C263, IF(C$16="MIDTERM",'Grade computation'!K263, IF(C$16="FINAL",'Grade computation'!S263,""))),"")</f>
        <v/>
      </c>
      <c r="D263" s="135" t="str">
        <f t="shared" si="1"/>
        <v/>
      </c>
      <c r="E263" s="134" t="str">
        <f>IF(B263&lt;&gt;"", IF(C$16="PRELIM",'Grade computation'!E263, IF(C$16="MIDTERM",'Grade computation'!M263, IF(C$16="FINAL",'Grade computation'!U263,""))),"")</f>
        <v/>
      </c>
      <c r="F263" s="136" t="str">
        <f t="shared" si="2"/>
        <v/>
      </c>
      <c r="G263" s="137" t="str">
        <f t="shared" si="3"/>
        <v/>
      </c>
      <c r="H263" s="207" t="str">
        <f>IF(B263&lt;&gt;"",IF(C$16="PRELIM", 'Grade computation'!H263, IF(C$16="MIDTERM", 'Grade computation'!P263, IF(C$16="FINAL",'Grade computation'!X263, ""))),"")</f>
        <v/>
      </c>
      <c r="I263" s="137" t="str">
        <f t="shared" si="4"/>
        <v/>
      </c>
      <c r="J263" s="139" t="str">
        <f t="shared" si="5"/>
        <v/>
      </c>
      <c r="K263" s="377" t="str">
        <f t="shared" si="6"/>
        <v/>
      </c>
      <c r="L263" s="434"/>
      <c r="M263" s="25" t="str">
        <f>IF(B263 &lt;&gt; "", IFERROR(IF(C$16 = "PRELIM", SUMIF('Database (LECTURE-RES-PRAC)'!D$14:AG$14, "CLO1", 'Database (LECTURE-RES-PRAC)'!D260:AG260) / 'Grade computation'!F$4, IF(C$16 = "MIDTERM", SUMIF('Database (LECTURE-RES-PRAC)'!AJ$14:BM$14, "CLO1", 'Database (LECTURE-RES-PRAC)'!AJ260:BM260) / 'Grade computation'!G$4, IF(C$16 = "FINAL", SUMIF('Database (LECTURE-RES-PRAC)'!BP$14:CS$14, "CLO1", 'Database (LECTURE-RES-PRAC)'!BP260:CS260) / 'Grade computation'!H$4,""))),""),"")</f>
        <v/>
      </c>
      <c r="N263" s="232" t="str">
        <f t="shared" si="127"/>
        <v/>
      </c>
      <c r="O263" s="25" t="str">
        <f>IF(B263 &lt;&gt; "",IF(AND('PRINTABLE (per grading)'!H$16="EXAM", 'PRINTABLE (per grading)'!B$13="Prelim"), IF(ISERROR(SUMIF('Exam (LECTURE ONLY)'!D$20:M$20, "CLO1", 'Exam (LECTURE ONLY)'!D265:M265) / 'Exam (LECTURE ONLY)'!AL$6), "", SUMIF('Exam (LECTURE ONLY)'!D$20:M$20, "CLO1", 'Exam (LECTURE ONLY)'!D265:M265) /'Exam (LECTURE ONLY)'!AL$6),
IF(AND('PRINTABLE (per grading)'!H$16="EXAM", 'PRINTABLE (per grading)'!B$13="Midterm"), IF(ISERROR(SUMIF('Exam (LECTURE ONLY)'!O$20:X$20, "CLO1", 'Exam (LECTURE ONLY)'!O265:X265) / 'Exam (LECTURE ONLY)'!AM$6), "", SUMIF('Exam (LECTURE ONLY)'!O$20:X$20, "CLO1", 'Exam (LECTURE ONLY)'!O265:X265) / 'Exam (LECTURE ONLY)'!AM$6),
IF(AND('PRINTABLE (per grading)'!H$16="EXAM", 'PRINTABLE (per grading)'!B$13="Final"), IF(ISERROR(SUMIF('Exam (LECTURE ONLY)'!Z$20:AI$20, "CLO1", 'Exam (LECTURE ONLY)'!Z265:AI265) / 'Exam (LECTURE ONLY)'!AN$6), "", SUMIF('Exam (LECTURE ONLY)'!Z$20:AI$20, "CLO1", 'Exam (LECTURE ONLY)'!Z265:AI265) / 'Exam (LECTURE ONLY)'!AN$6),
IF(AND('PRINTABLE (per grading)'!H$16="OUTPUT", 'PRINTABLE (per grading)'!B$13="Prelim"), IF(ISERROR(SUMIF(OUTPUT!C$20:M$20, "CLO1", OUTPUT!C265:M265) / OUTPUT!AL$6), "", SUMIF(OUTPUT!C$20:M$20, "CLO1", OUTPUT!C265:M265) / OUTPUT!AL$6),
IF(AND('PRINTABLE (per grading)'!H$16="OUTPUT", 'PRINTABLE (per grading)'!B$13="Midterm"), IF(ISERROR(SUMIF(OUTPUT!O$20:Y$20, "CLO1", OUTPUT!O265:Y265) / OUTPUT!AM$6), "", SUMIF(OUTPUT!O$20:Y$20, "CLO1", OUTPUT!O265:Y265) / OUTPUT!AM$6),
IF(AND('PRINTABLE (per grading)'!H$16="OUTPUT", 'PRINTABLE (per grading)'!B$13="Final"), IF(ISERROR(SUMIF(OUTPUT!AA$20:AI$20, "CLO1", OUTPUT!AA265:AI265) / OUTPUT!AN$6), "", SUMIF(OUTPUT!AA$20:AI$20, "CLO1", OUTPUT!AA265:AI265) / OUTPUT!AN$6),
"")))))),"")</f>
        <v/>
      </c>
      <c r="P263" s="232" t="str">
        <f t="shared" si="128"/>
        <v/>
      </c>
      <c r="Q263" s="233" t="str">
        <f t="shared" si="129"/>
        <v/>
      </c>
      <c r="R263" s="25" t="str">
        <f>IF(B263 &lt;&gt; "", IFERROR(IF(C$16 = "PRELIM", SUMIF('Database (LECTURE-RES-PRAC)'!D$14:AG$14, "CLO2", 'Database (LECTURE-RES-PRAC)'!D260:AG260) / 'Grade computation'!F$5, IF(C$16 = "MIDTERM", SUMIF('Database (LECTURE-RES-PRAC)'!AJ$14:BM$14, "CLO2", 'Database (LECTURE-RES-PRAC)'!AJ260:BM260) / 'Grade computation'!G$5, IF(C$16 = "FINAL", SUMIF('Database (LECTURE-RES-PRAC)'!BP$14:CS$14, "CLO2", 'Database (LECTURE-RES-PRAC)'!BP260:CS260) / 'Grade computation'!H$5,""))),""),"")</f>
        <v/>
      </c>
      <c r="S263" s="232" t="str">
        <f t="shared" si="130"/>
        <v/>
      </c>
      <c r="T263" s="25" t="str">
        <f>IF(B263 &lt;&gt; "",IF(AND('PRINTABLE (per grading)'!H$16="EXAM", 'PRINTABLE (per grading)'!B$13="Prelim"), IF(ISERROR(SUMIF('Exam (LECTURE ONLY)'!D$20:M$20, "CLO2", 'Exam (LECTURE ONLY)'!D265:M265) / 'Exam (LECTURE ONLY)'!AL$7), "", SUMIF('Exam (LECTURE ONLY)'!D$20:M$20, "CLO2", 'Exam (LECTURE ONLY)'!D265:M265) /'Exam (LECTURE ONLY)'!AL$7),
IF(AND('PRINTABLE (per grading)'!H$16="EXAM", 'PRINTABLE (per grading)'!B$13="Midterm"), IF(ISERROR(SUMIF('Exam (LECTURE ONLY)'!O$20:X$20, "CLO2", 'Exam (LECTURE ONLY)'!O265:X265) / 'Exam (LECTURE ONLY)'!AM$7), "", SUMIF('Exam (LECTURE ONLY)'!O$20:X$20, "CLO2", 'Exam (LECTURE ONLY)'!O265:X265) / 'Exam (LECTURE ONLY)'!AM$7),
IF(AND('PRINTABLE (per grading)'!H$16="EXAM", 'PRINTABLE (per grading)'!B$13="Final"), IF(ISERROR(SUMIF('Exam (LECTURE ONLY)'!Z$20:AI$20, "CLO2", 'Exam (LECTURE ONLY)'!Z265:AI265) / 'Exam (LECTURE ONLY)'!AN$7), "", SUMIF('Exam (LECTURE ONLY)'!Z$20:AI$20, "CLO2", 'Exam (LECTURE ONLY)'!Z265:AI265) / 'Exam (LECTURE ONLY)'!AN$7),
IF(AND('PRINTABLE (per grading)'!H$16="OUTPUT", 'PRINTABLE (per grading)'!B$13="Prelim"), IF(ISERROR(SUMIF(OUTPUT!C$20:M$20, "CLO2", OUTPUT!C265:M265) / OUTPUT!AL$7), "", SUMIF(OUTPUT!C$20:M$20, "CLO2", OUTPUT!C265:M265) / OUTPUT!AL$7),
IF(AND('PRINTABLE (per grading)'!H$16="OUTPUT", 'PRINTABLE (per grading)'!B$13="Midterm"), IF(ISERROR(SUMIF(OUTPUT!O$20:Y$20, "CLO2", OUTPUT!O265:Y265) / OUTPUT!AM$7), "", SUMIF(OUTPUT!O$20:Y$20, "CLO2", OUTPUT!O265:Y265) / OUTPUT!AM$7),
IF(AND('PRINTABLE (per grading)'!H$16="OUTPUT", 'PRINTABLE (per grading)'!B$13="Final"), IF(ISERROR(SUMIF(OUTPUT!AA$20:AI$20, "CLO2", OUTPUT!AA265:AI265) / OUTPUT!AN$7), "", SUMIF(OUTPUT!AA$20:AI$20, "CLO2", OUTPUT!AA265:AI265) / OUTPUT!AN$7),
"")))))),"")</f>
        <v/>
      </c>
      <c r="U263" s="232" t="str">
        <f t="shared" si="131"/>
        <v/>
      </c>
      <c r="V263" s="233" t="str">
        <f t="shared" si="132"/>
        <v/>
      </c>
      <c r="W263" s="25" t="str">
        <f>IF(B263 &lt;&gt; "", IFERROR(IF(C$16 = "PRELIM", SUMIF('Database (LECTURE-RES-PRAC)'!D$14:AG$14, "CLO3", 'Database (LECTURE-RES-PRAC)'!D260:AG260) / 'Grade computation'!F$6, IF(C$16 = "MIDTERM", SUMIF('Database (LECTURE-RES-PRAC)'!AJ$14:BM$14, "CLO3", 'Database (LECTURE-RES-PRAC)'!AJ260:BM260) / 'Grade computation'!G$6, IF(C$16 = "FINAL", SUMIF('Database (LECTURE-RES-PRAC)'!BP$14:CS$14, "CLO3", 'Database (LECTURE-RES-PRAC)'!BP260:CS260) / 'Grade computation'!H$6,""))),""),"")</f>
        <v/>
      </c>
      <c r="X263" s="232" t="str">
        <f t="shared" si="133"/>
        <v/>
      </c>
      <c r="Y263" s="25" t="str">
        <f>IF(B263 &lt;&gt; "",IF(AND('PRINTABLE (per grading)'!H$16="EXAM", 'PRINTABLE (per grading)'!B$13="Prelim"), IF(ISERROR(SUMIF('Exam (LECTURE ONLY)'!D$20:M$20, "CLO3", 'Exam (LECTURE ONLY)'!D265:M265) / 'Exam (LECTURE ONLY)'!AL$8), "", SUMIF('Exam (LECTURE ONLY)'!D$20:M$20, "CLO3", 'Exam (LECTURE ONLY)'!D265:M265) /'Exam (LECTURE ONLY)'!AL$8),
IF(AND('PRINTABLE (per grading)'!H$16="EXAM", 'PRINTABLE (per grading)'!B$13="Midterm"), IF(ISERROR(SUMIF('Exam (LECTURE ONLY)'!O$20:X$20, "CLO3", 'Exam (LECTURE ONLY)'!O265:X265) / 'Exam (LECTURE ONLY)'!AM$8), "", SUMIF('Exam (LECTURE ONLY)'!O$20:X$20, "CLO3", 'Exam (LECTURE ONLY)'!O265:X265) / 'Exam (LECTURE ONLY)'!AM$8),
IF(AND('PRINTABLE (per grading)'!H$16="EXAM", 'PRINTABLE (per grading)'!B$13="Final"), IF(ISERROR(SUMIF('Exam (LECTURE ONLY)'!Z$20:AI$20, "CLO3", 'Exam (LECTURE ONLY)'!Z265:AI265) / 'Exam (LECTURE ONLY)'!AN$8), "", SUMIF('Exam (LECTURE ONLY)'!Z$20:AI$20, "CLO3", 'Exam (LECTURE ONLY)'!Z265:AI265) / 'Exam (LECTURE ONLY)'!AN$8),
IF(AND('PRINTABLE (per grading)'!H$16="OUTPUT", 'PRINTABLE (per grading)'!B$13="Prelim"), IF(ISERROR(SUMIF(OUTPUT!C$20:M$20, "CLO3", OUTPUT!C265:M265) / OUTPUT!AL$8), "", SUMIF(OUTPUT!C$20:M$20, "CLO3", OUTPUT!C265:M265) / OUTPUT!AL$8),
IF(AND('PRINTABLE (per grading)'!H$16="OUTPUT", 'PRINTABLE (per grading)'!B$13="Midterm"), IF(ISERROR(SUMIF(OUTPUT!O$20:Y$20, "CLO3", OUTPUT!O265:Y265) / OUTPUT!AM$8), "", SUMIF(OUTPUT!O$20:Y$20, "CLO3", OUTPUT!O265:Y265) / OUTPUT!AM$8),
IF(AND('PRINTABLE (per grading)'!H$16="OUTPUT", 'PRINTABLE (per grading)'!B$13="Final"), IF(ISERROR(SUMIF(OUTPUT!AA$20:AI$20, "CLO3", OUTPUT!AA265:AI265) / OUTPUT!AN$8), "", SUMIF(OUTPUT!AA$20:AI$20, "CLO3", OUTPUT!AA265:AI265) / OUTPUT!AN$8),
"" )))))),"")</f>
        <v/>
      </c>
      <c r="Z263" s="232" t="str">
        <f t="shared" si="134"/>
        <v/>
      </c>
      <c r="AA263" s="233" t="str">
        <f t="shared" si="135"/>
        <v/>
      </c>
      <c r="AB263" s="25" t="str">
        <f>IF(B263 &lt;&gt; "", IFERROR(IF(C$16 = "PRELIM", SUMIF('Database (LECTURE-RES-PRAC)'!D$14:AG$14, "CLO4", 'Database (LECTURE-RES-PRAC)'!D260:AG260) / 'Grade computation'!F$7, IF(C$16 = "MIDTERM", SUMIF('Database (LECTURE-RES-PRAC)'!AJ$14:BM$14, "CLO4", 'Database (LECTURE-RES-PRAC)'!AJ260:BM260) / 'Grade computation'!G$7, IF(C$16 = "FINAL", SUMIF('Database (LECTURE-RES-PRAC)'!BP$14:CS$14, "CLO4", 'Database (LECTURE-RES-PRAC)'!BP260:CS260) / 'Grade computation'!H$7,""))),""),"")</f>
        <v/>
      </c>
      <c r="AC263" s="232" t="str">
        <f t="shared" si="136"/>
        <v/>
      </c>
      <c r="AD263" s="25" t="str">
        <f>IF(B263 &lt;&gt; "",IF(AND('PRINTABLE (per grading)'!H$16="EXAM", 'PRINTABLE (per grading)'!B$13="Prelim"), IF(ISERROR(SUMIF('Exam (LECTURE ONLY)'!D$20:M$20, "CLO4", 'Exam (LECTURE ONLY)'!D265:M265) / 'Exam (LECTURE ONLY)'!AL$9), "", SUMIF('Exam (LECTURE ONLY)'!D$20:M$20, "CLO4", 'Exam (LECTURE ONLY)'!D265:M265) /'Exam (LECTURE ONLY)'!AL$9),
IF(AND('PRINTABLE (per grading)'!H$16="EXAM", 'PRINTABLE (per grading)'!B$13="Midterm"), IF(ISERROR(SUMIF('Exam (LECTURE ONLY)'!O$20:X$20, "CLO4", 'Exam (LECTURE ONLY)'!O265:X265) / 'Exam (LECTURE ONLY)'!AM$9), "", SUMIF('Exam (LECTURE ONLY)'!O$20:X$20, "CLO4", 'Exam (LECTURE ONLY)'!O265:X265) / 'Exam (LECTURE ONLY)'!AM$9),
IF(AND('PRINTABLE (per grading)'!H$16="EXAM", 'PRINTABLE (per grading)'!B$13="Final"), IF(ISERROR(SUMIF('Exam (LECTURE ONLY)'!Z$20:AI$20, "CLO4", 'Exam (LECTURE ONLY)'!Z265:AI265) / 'Exam (LECTURE ONLY)'!AN$9), "", SUMIF('Exam (LECTURE ONLY)'!Z$20:AI$20, "CLO4", 'Exam (LECTURE ONLY)'!Z265:AI265) / 'Exam (LECTURE ONLY)'!AN$9),
IF(AND('PRINTABLE (per grading)'!H$16="OUTPUT", 'PRINTABLE (per grading)'!B$13="Prelim"), IF(ISERROR(SUMIF(OUTPUT!C$20:M$20, "CLO4", OUTPUT!C265:M265) / OUTPUT!AL$9), "", SUMIF(OUTPUT!C$20:M$20, "CLO4", OUTPUT!C265:M265) / OUTPUT!AL$9),
IF(AND('PRINTABLE (per grading)'!H$16="OUTPUT", 'PRINTABLE (per grading)'!B$13="Midterm"), IF(ISERROR(SUMIF(OUTPUT!O$20:Y$20, "CLO4", OUTPUT!O265:Y265) / OUTPUT!AM$9), "", SUMIF(OUTPUT!O$20:Y$20, "CLO4", OUTPUT!O265:Y265) / OUTPUT!AM$9),
IF(AND('PRINTABLE (per grading)'!H$16="OUTPUT", 'PRINTABLE (per grading)'!B$13="Final"), IF(ISERROR(SUMIF(OUTPUT!AA$20:AI$20, "CLO4", OUTPUT!AA265:AI265) / OUTPUT!AN$9), "", SUMIF(OUTPUT!AA$20:AI$20, "CLO4", OUTPUT!AA265:AI265) / OUTPUT!AN$9),
"")))))),"")</f>
        <v/>
      </c>
      <c r="AE263" s="232" t="str">
        <f t="shared" si="137"/>
        <v/>
      </c>
      <c r="AF263" s="233" t="str">
        <f t="shared" si="138"/>
        <v/>
      </c>
      <c r="AG263" s="25" t="str">
        <f>IF(B263 &lt;&gt; "", IFERROR(IF(C$16 = "PRELIM", SUMIF('Database (LECTURE-RES-PRAC)'!D$14:AG$14, "CLO5", 'Database (LECTURE-RES-PRAC)'!D260:AG260) / 'Grade computation'!F$8, IF(C$16 = "MIDTERM", SUMIF('Database (LECTURE-RES-PRAC)'!AJ$14:BM$14, "CLO5", 'Database (LECTURE-RES-PRAC)'!AJ260:BM260) / 'Grade computation'!G$8, IF(C$16 = "FINAL", SUMIF('Database (LECTURE-RES-PRAC)'!BP$14:CS$14, "CLO5", 'Database (LECTURE-RES-PRAC)'!BP260:CS260) / 'Grade computation'!H$8,""))),""),"")</f>
        <v/>
      </c>
      <c r="AH263" s="232" t="str">
        <f t="shared" si="139"/>
        <v/>
      </c>
      <c r="AI263" s="25" t="str">
        <f>IF(B263 &lt;&gt; "",IF(AND('PRINTABLE (per grading)'!H$16="EXAM", 'PRINTABLE (per grading)'!B$13="Prelim"), IF(ISERROR(SUMIF('Exam (LECTURE ONLY)'!D$20:M$20, "CLO5", 'Exam (LECTURE ONLY)'!D265:M265) / 'Exam (LECTURE ONLY)'!AL$10), "", SUMIF('Exam (LECTURE ONLY)'!D$20:M$20, "CLO5", 'Exam (LECTURE ONLY)'!D265:M265) /'Exam (LECTURE ONLY)'!AL$10),
IF(AND('PRINTABLE (per grading)'!H$16="EXAM", 'PRINTABLE (per grading)'!B$13="Midterm"), IF(ISERROR(SUMIF('Exam (LECTURE ONLY)'!O$20:X$20, "CLO5", 'Exam (LECTURE ONLY)'!O265:X265) / 'Exam (LECTURE ONLY)'!AM$10), "", SUMIF('Exam (LECTURE ONLY)'!O$20:X$20, "CLO5", 'Exam (LECTURE ONLY)'!O265:X265) / 'Exam (LECTURE ONLY)'!AM$10),
IF(AND('PRINTABLE (per grading)'!H$16="EXAM", 'PRINTABLE (per grading)'!B$13="Final"), IF(ISERROR(SUMIF('Exam (LECTURE ONLY)'!Z$20:AI$20, "CLO5", 'Exam (LECTURE ONLY)'!Z265:AI265) / 'Exam (LECTURE ONLY)'!AN$10), "", SUMIF('Exam (LECTURE ONLY)'!Z$20:AI$20, "CLO5", 'Exam (LECTURE ONLY)'!Z265:AI265) / 'Exam (LECTURE ONLY)'!AN$10),
IF(AND('PRINTABLE (per grading)'!H$16="OUTPUT", 'PRINTABLE (per grading)'!B$13="Prelim"), IF(ISERROR(SUMIF(OUTPUT!C$20:M$20, "CLO5", OUTPUT!C265:M265) / OUTPUT!AL$10), "", SUMIF(OUTPUT!C$20:M$20, "CLO5", OUTPUT!C265:M265) / OUTPUT!AL$10),
IF(AND('PRINTABLE (per grading)'!H$16="OUTPUT", 'PRINTABLE (per grading)'!B$13="Midterm"), IF(ISERROR(SUMIF(OUTPUT!O$20:Y$20, "CLO5", OUTPUT!O265:Y265) / OUTPUT!AM$10), "", SUMIF(OUTPUT!O$20:Y$20, "CLO5", OUTPUT!O265:Y265) / OUTPUT!AM$10),
IF(AND('PRINTABLE (per grading)'!H$16="OUTPUT", 'PRINTABLE (per grading)'!B$13="Final"), IF(ISERROR(SUMIF(OUTPUT!AA$20:AI$20, "CLO5", OUTPUT!AA265:AI265) / OUTPUT!AN$10), "", SUMIF(OUTPUT!AA$20:AI$20, "CLO5", OUTPUT!AA265:AI265) / OUTPUT!AN$10),
"")))))),"")</f>
        <v/>
      </c>
      <c r="AJ263" s="232" t="str">
        <f t="shared" si="140"/>
        <v/>
      </c>
      <c r="AK263" s="233" t="str">
        <f t="shared" si="141"/>
        <v/>
      </c>
      <c r="AL263" s="25" t="str">
        <f>IF(B263 &lt;&gt; "", IFERROR(IF(C$16 = "PRELIM", SUMIF('Database (LECTURE-RES-PRAC)'!D$14:AG$14, "CLO6", 'Database (LECTURE-RES-PRAC)'!D260:AG260) / 'Grade computation'!F$9, IF(C$16 = "MIDTERM", SUMIF('Database (LECTURE-RES-PRAC)'!AJ$14:BM$14, "CLO6", 'Database (LECTURE-RES-PRAC)'!AJ260:BM260) / 'Grade computation'!G$9, IF(C$16 = "FINAL", SUMIF('Database (LECTURE-RES-PRAC)'!BP$14:CS$14, "CLO6", 'Database (LECTURE-RES-PRAC)'!BP260:CS260) / 'Grade computation'!H$9,""))),""),"")</f>
        <v/>
      </c>
      <c r="AM263" s="232" t="str">
        <f t="shared" si="142"/>
        <v/>
      </c>
      <c r="AN263" s="25" t="str">
        <f>IF(B263 &lt;&gt; "",IF(AND('PRINTABLE (per grading)'!H$16="EXAM", 'PRINTABLE (per grading)'!B$13="Prelim"), IF(ISERROR(SUMIF('Exam (LECTURE ONLY)'!D$20:M$20, "CLO6", 'Exam (LECTURE ONLY)'!D265:M265) / 'Exam (LECTURE ONLY)'!AL$11), "", SUMIF('Exam (LECTURE ONLY)'!D$20:M$20, "CLO6", 'Exam (LECTURE ONLY)'!D265:M265) /'Exam (LECTURE ONLY)'!AL$11),
IF(AND('PRINTABLE (per grading)'!H$16="EXAM", 'PRINTABLE (per grading)'!B$13="Midterm"), IF(ISERROR(SUMIF('Exam (LECTURE ONLY)'!O$20:X$20, "CLO6", 'Exam (LECTURE ONLY)'!O265:X265) / 'Exam (LECTURE ONLY)'!AM$11), "", SUMIF('Exam (LECTURE ONLY)'!O$20:X$20, "CLO6", 'Exam (LECTURE ONLY)'!O265:X265) / 'Exam (LECTURE ONLY)'!AM$11),
IF(AND('PRINTABLE (per grading)'!H$16="EXAM", 'PRINTABLE (per grading)'!B$13="Final"), IF(ISERROR(SUMIF('Exam (LECTURE ONLY)'!Z$20:AI$20, "CLO6", 'Exam (LECTURE ONLY)'!Z265:AI265) / 'Exam (LECTURE ONLY)'!AN$11), "", SUMIF('Exam (LECTURE ONLY)'!Z$20:AI$20, "CLO6", 'Exam (LECTURE ONLY)'!Z265:AI265) / 'Exam (LECTURE ONLY)'!AN$11),
IF(AND('PRINTABLE (per grading)'!H$16="OUTPUT", 'PRINTABLE (per grading)'!B$13="Prelim"), IF(ISERROR(SUMIF(OUTPUT!C$20:M$20, "CLO6", OUTPUT!C265:M265) / OUTPUT!AL$11), "", SUMIF(OUTPUT!C$20:M$20, "CLO6", OUTPUT!C265:M265) / OUTPUT!AL$11),
IF(AND('PRINTABLE (per grading)'!H$16="OUTPUT", 'PRINTABLE (per grading)'!B$13="Midterm"), IF(ISERROR(SUMIF(OUTPUT!O$20:Y$20, "CLO6", OUTPUT!O265:Y265) / OUTPUT!AM$11), "", SUMIF(OUTPUT!O$20:Y$20, "CLO6", OUTPUT!O265:Y265) / OUTPUT!AM$11),
IF(AND('PRINTABLE (per grading)'!H$16="OUTPUT", 'PRINTABLE (per grading)'!B$13="Final"), IF(ISERROR(SUMIF(OUTPUT!AA$20:AI$20, "CLO6", OUTPUT!AA265:AI265) / OUTPUT!AN$11), "", SUMIF(OUTPUT!AA$20:AI$20, "CLO6", OUTPUT!AA265:AI265) / OUTPUT!AN$11),
"")))))),"")</f>
        <v/>
      </c>
      <c r="AO263" s="232" t="str">
        <f t="shared" si="143"/>
        <v/>
      </c>
      <c r="AP263" s="233" t="str">
        <f t="shared" si="144"/>
        <v/>
      </c>
      <c r="AQ263" s="25" t="str">
        <f>IF(B263 &lt;&gt; "", IFERROR(IF(C$16 = "PRELIM", SUMIF('Database (LECTURE-RES-PRAC)'!D$14:AG$14, "CLO7", 'Database (LECTURE-RES-PRAC)'!D260:AG260) / 'Grade computation'!F$10, IF(C$16 = "MIDTERM", SUMIF('Database (LECTURE-RES-PRAC)'!AJ$14:BM$14, "CLO7", 'Database (LECTURE-RES-PRAC)'!AJ260:BM260) / 'Grade computation'!G$10, IF(C$16 = "FINAL", SUMIF('Database (LECTURE-RES-PRAC)'!BP$14:CS$14, "CLO7", 'Database (LECTURE-RES-PRAC)'!BP260:CS260) / 'Grade computation'!H$10,""))),""),"")</f>
        <v/>
      </c>
      <c r="AR263" s="232" t="str">
        <f t="shared" si="145"/>
        <v/>
      </c>
      <c r="AS263" s="25" t="str">
        <f>IF(B263 &lt;&gt; "",IF(AND('PRINTABLE (per grading)'!H$16="EXAM", 'PRINTABLE (per grading)'!B$13="Prelim"), IF(ISERROR(SUMIF('Exam (LECTURE ONLY)'!D$20:M$20, "CLO7", 'Exam (LECTURE ONLY)'!D265:M265) / 'Exam (LECTURE ONLY)'!AL$12), "", SUMIF('Exam (LECTURE ONLY)'!D$20:M$20, "CLO7", 'Exam (LECTURE ONLY)'!D265:M265) /'Exam (LECTURE ONLY)'!AL$12),
IF(AND('PRINTABLE (per grading)'!H$16="EXAM", 'PRINTABLE (per grading)'!B$13="Midterm"), IF(ISERROR(SUMIF('Exam (LECTURE ONLY)'!O$20:X$20, "CLO7", 'Exam (LECTURE ONLY)'!O265:X265) / 'Exam (LECTURE ONLY)'!AM$12), "", SUMIF('Exam (LECTURE ONLY)'!O$20:X$20, "CLO7", 'Exam (LECTURE ONLY)'!O265:X265) / 'Exam (LECTURE ONLY)'!AM$12),
IF(AND('PRINTABLE (per grading)'!H$16="EXAM", 'PRINTABLE (per grading)'!B$13="Final"), IF(ISERROR(SUMIF('Exam (LECTURE ONLY)'!Z$20:AI$20, "CLO7", 'Exam (LECTURE ONLY)'!Z265:AI265) / 'Exam (LECTURE ONLY)'!AN$12), "", SUMIF('Exam (LECTURE ONLY)'!Z$20:AI$20, "CLO7", 'Exam (LECTURE ONLY)'!Z265:AI265) / 'Exam (LECTURE ONLY)'!AN$12),
IF(AND('PRINTABLE (per grading)'!H$16="OUTPUT", 'PRINTABLE (per grading)'!B$13="Prelim"), IF(ISERROR(SUMIF(OUTPUT!C$20:M$20, "CLO7", OUTPUT!C265:M265) / OUTPUT!AL$12), "", SUMIF(OUTPUT!C$20:M$20, "CLO7", OUTPUT!C265:M265) / OUTPUT!AL$12),
IF(AND('PRINTABLE (per grading)'!H$16="OUTPUT", 'PRINTABLE (per grading)'!B$13="Midterm"), IF(ISERROR(SUMIF(OUTPUT!O$20:Y$20, "CLO7", OUTPUT!O265:Y265) / OUTPUT!AM$12), "", SUMIF(OUTPUT!O$20:Y$20, "CLO7", OUTPUT!O265:Y265) / OUTPUT!AM$12),
IF(AND('PRINTABLE (per grading)'!H$16="OUTPUT", 'PRINTABLE (per grading)'!B$13="Final"), IF(ISERROR(SUMIF(OUTPUT!AA$20:AI$20, "CLO7", OUTPUT!AA265:AI265) / OUTPUT!AN$12), "", SUMIF(OUTPUT!AA$20:AI$20, "CLO7", OUTPUT!AA265:AI265) / OUTPUT!AN$12),
"")))))),"")</f>
        <v/>
      </c>
      <c r="AT263" s="232" t="str">
        <f t="shared" si="146"/>
        <v/>
      </c>
      <c r="AU263" s="233" t="str">
        <f t="shared" si="147"/>
        <v/>
      </c>
      <c r="AV263" s="25" t="str">
        <f>IF(B263 &lt;&gt; "", IFERROR(IF(C$16 = "PRELIM", SUMIF('Database (LECTURE-RES-PRAC)'!D$14:AG$14, "CLO8", 'Database (LECTURE-RES-PRAC)'!D260:AG260) / 'Grade computation'!F$11, IF(C$16 = "MIDTERM", SUMIF('Database (LECTURE-RES-PRAC)'!AJ$14:BM$14, "CLO8", 'Database (LECTURE-RES-PRAC)'!AJ260:BM260) / 'Grade computation'!G$11, IF(C$16 = "FINAL", SUMIF('Database (LECTURE-RES-PRAC)'!BP$14:CS$14, "CLO8", 'Database (LECTURE-RES-PRAC)'!BP260:CS260) / 'Grade computation'!H$11,""))),""),"")</f>
        <v/>
      </c>
      <c r="AW263" s="232" t="str">
        <f t="shared" si="148"/>
        <v/>
      </c>
      <c r="AX263" s="25" t="str">
        <f>IF(B263 &lt;&gt; "",IF(AND('PRINTABLE (per grading)'!H$16="EXAM", 'PRINTABLE (per grading)'!B$13="Prelim"), IF(ISERROR(SUMIF('Exam (LECTURE ONLY)'!D$20:M$20, "CLO8", 'Exam (LECTURE ONLY)'!D265:M265) / 'Exam (LECTURE ONLY)'!AL$13), "", SUMIF('Exam (LECTURE ONLY)'!D$20:M$20, "CLO8", 'Exam (LECTURE ONLY)'!D265:M265) /'Exam (LECTURE ONLY)'!AL$13),
IF(AND('PRINTABLE (per grading)'!H$16="EXAM", 'PRINTABLE (per grading)'!B$13="Midterm"), IF(ISERROR(SUMIF('Exam (LECTURE ONLY)'!O$20:X$20, "CLO8", 'Exam (LECTURE ONLY)'!O265:X265) / 'Exam (LECTURE ONLY)'!AM$13), "", SUMIF('Exam (LECTURE ONLY)'!O$20:X$20, "CLO8", 'Exam (LECTURE ONLY)'!O265:X265) / 'Exam (LECTURE ONLY)'!AM$13),
IF(AND('PRINTABLE (per grading)'!H$16="EXAM", 'PRINTABLE (per grading)'!B$13="Final"), IF(ISERROR(SUMIF('Exam (LECTURE ONLY)'!Z$20:AI$20, "CLO8", 'Exam (LECTURE ONLY)'!Z265:AI265) / 'Exam (LECTURE ONLY)'!AN$13), "", SUMIF('Exam (LECTURE ONLY)'!Z$20:AI$20, "CLO8", 'Exam (LECTURE ONLY)'!Z265:AI265) / 'Exam (LECTURE ONLY)'!AN$13),
IF(AND('PRINTABLE (per grading)'!H$16="OUTPUT", 'PRINTABLE (per grading)'!B$13="Prelim"), IF(ISERROR(SUMIF(OUTPUT!C$20:M$20, "CLO8", OUTPUT!C265:M265) / OUTPUT!AL$13), "", SUMIF(OUTPUT!C$20:M$20, "CLO8", OUTPUT!C265:M265) / OUTPUT!AL$13),
IF(AND('PRINTABLE (per grading)'!H$16="OUTPUT", 'PRINTABLE (per grading)'!B$13="Midterm"), IF(ISERROR(SUMIF(OUTPUT!O$20:Y$20, "CLO8", OUTPUT!O265:Y265) / OUTPUT!AM$13), "", SUMIF(OUTPUT!O$20:Y$20, "CLO8", OUTPUT!O265:Y265) / OUTPUT!AM$13),
IF(AND('PRINTABLE (per grading)'!H$16="OUTPUT", 'PRINTABLE (per grading)'!B$13="Final"), IF(ISERROR(SUMIF(OUTPUT!AA$20:AI$20, "CLO8", OUTPUT!AA265:AI265) / OUTPUT!AN$13), "", SUMIF(OUTPUT!AA$20:AI$20, "CLO8", OUTPUT!AA265:AI265) / OUTPUT!AN$13),
"")))))),"")</f>
        <v/>
      </c>
      <c r="AY263" s="232" t="str">
        <f t="shared" si="149"/>
        <v/>
      </c>
      <c r="AZ263" s="233" t="str">
        <f t="shared" si="150"/>
        <v/>
      </c>
      <c r="BA263" s="25" t="str">
        <f>IF(B263 &lt;&gt; "", IFERROR(IF(C$16 = "PRELIM", SUMIF('Database (LECTURE-RES-PRAC)'!D$14:AG$14, "CLO9", 'Database (LECTURE-RES-PRAC)'!D260:AG260) / 'Grade computation'!F$12, IF(C$16 = "MIDTERM", SUMIF('Database (LECTURE-RES-PRAC)'!AJ$14:BM$14, "CLO9", 'Database (LECTURE-RES-PRAC)'!AJ260:BM260) / 'Grade computation'!G$12, IF(C$16 = "FINAL", SUMIF('Database (LECTURE-RES-PRAC)'!BP$14:CS$14, "CLO9", 'Database (LECTURE-RES-PRAC)'!BP260:CS260) / 'Grade computation'!H$12,""))),""),"")</f>
        <v/>
      </c>
      <c r="BB263" s="232" t="str">
        <f t="shared" si="151"/>
        <v/>
      </c>
      <c r="BC263" s="25" t="str">
        <f>IF(B263 &lt;&gt; "",IF(AND('PRINTABLE (per grading)'!H$16="EXAM", 'PRINTABLE (per grading)'!B$13="Prelim"), IF(ISERROR(SUMIF('Exam (LECTURE ONLY)'!D$20:M$20, "CLO9", 'Exam (LECTURE ONLY)'!D265:M265) / 'Exam (LECTURE ONLY)'!AL$14), "", SUMIF('Exam (LECTURE ONLY)'!D$20:M$20, "CLO9", 'Exam (LECTURE ONLY)'!D265:M265) /'Exam (LECTURE ONLY)'!AL$14),
IF(AND('PRINTABLE (per grading)'!H$16="EXAM", 'PRINTABLE (per grading)'!B$13="Midterm"), IF(ISERROR(SUMIF('Exam (LECTURE ONLY)'!O$20:X$20, "CLO9", 'Exam (LECTURE ONLY)'!O265:X265) / 'Exam (LECTURE ONLY)'!AM$14), "", SUMIF('Exam (LECTURE ONLY)'!O$20:X$20, "CLO9", 'Exam (LECTURE ONLY)'!O265:X265) / 'Exam (LECTURE ONLY)'!AM$14),
IF(AND('PRINTABLE (per grading)'!H$16="EXAM", 'PRINTABLE (per grading)'!B$13="Final"), IF(ISERROR(SUMIF('Exam (LECTURE ONLY)'!Z$20:AI$20, "CLO9", 'Exam (LECTURE ONLY)'!Z265:AI265) / 'Exam (LECTURE ONLY)'!AN$14), "", SUMIF('Exam (LECTURE ONLY)'!Z$20:AI$20, "CLO9", 'Exam (LECTURE ONLY)'!Z265:AI265) / 'Exam (LECTURE ONLY)'!AN$14),
IF(AND('PRINTABLE (per grading)'!H$16="OUTPUT", 'PRINTABLE (per grading)'!B$13="Prelim"), IF(ISERROR(SUMIF(OUTPUT!C$20:M$20, "CLO9", OUTPUT!C265:M265) / OUTPUT!AL$14), "", SUMIF(OUTPUT!C$20:M$20, "CLO9", OUTPUT!C265:M265) / OUTPUT!AL$14),
IF(AND('PRINTABLE (per grading)'!H$16="OUTPUT", 'PRINTABLE (per grading)'!B$13="Midterm"), IF(ISERROR(SUMIF(OUTPUT!O$20:Y$20, "CLO9", OUTPUT!O265:Y265) / OUTPUT!AM$14), "", SUMIF(OUTPUT!O$20:Y$20, "CLO9", OUTPUT!O265:Y265) / OUTPUT!AM$14),
IF(AND('PRINTABLE (per grading)'!H$16="OUTPUT", 'PRINTABLE (per grading)'!B$13="Final"), IF(ISERROR(SUMIF(OUTPUT!AA$20:AI$20, "CLO9", OUTPUT!AA265:AI265) / OUTPUT!AN$14), "", SUMIF(OUTPUT!AA$20:AI$20, "CLO9", OUTPUT!AA265:AI265) / OUTPUT!AN$14),
"")))))),"")</f>
        <v/>
      </c>
      <c r="BD263" s="232" t="str">
        <f t="shared" si="152"/>
        <v/>
      </c>
      <c r="BE263" s="233" t="str">
        <f t="shared" si="153"/>
        <v/>
      </c>
      <c r="BF263" s="25" t="str">
        <f>IF(B263 &lt;&gt; "", IFERROR(IF(C$16 = "PRELIM", SUMIF('Database (LECTURE-RES-PRAC)'!D$14:AG$14, "CLO10", 'Database (LECTURE-RES-PRAC)'!D260:AG260) / 'Grade computation'!F$13, IF(C$16 = "MIDTERM", SUMIF('Database (LECTURE-RES-PRAC)'!AJ$14:BM$14, "CLO10", 'Database (LECTURE-RES-PRAC)'!AJ260:BM260) / 'Grade computation'!G$13, IF(C$16 = "FINAL", SUMIF('Database (LECTURE-RES-PRAC)'!BP$14:CS$14, "CLO10", 'Database (LECTURE-RES-PRAC)'!BP260:CS260) / 'Grade computation'!H$13,""))),""),"")</f>
        <v/>
      </c>
      <c r="BG263" s="232" t="str">
        <f t="shared" si="154"/>
        <v/>
      </c>
      <c r="BH263" s="25" t="str">
        <f>IF(B263 &lt;&gt; "",IF(AND('PRINTABLE (per grading)'!H$16="EXAM", 'PRINTABLE (per grading)'!B$13="Prelim"), IF(ISERROR(SUMIF('Exam (LECTURE ONLY)'!D$20:M$20, "CLO10", 'Exam (LECTURE ONLY)'!D265:M265) / 'Exam (LECTURE ONLY)'!AL$15), "", SUMIF('Exam (LECTURE ONLY)'!D$20:M$20, "CLO10", 'Exam (LECTURE ONLY)'!D265:M265) /'Exam (LECTURE ONLY)'!AL$15),
IF(AND('PRINTABLE (per grading)'!H$16="EXAM", 'PRINTABLE (per grading)'!B$13="Midterm"), IF(ISERROR(SUMIF('Exam (LECTURE ONLY)'!O$20:X$20, "CLO10", 'Exam (LECTURE ONLY)'!O265:X265) / 'Exam (LECTURE ONLY)'!AM$15), "", SUMIF('Exam (LECTURE ONLY)'!O$20:X$20, "CLO10", 'Exam (LECTURE ONLY)'!O265:X265) / 'Exam (LECTURE ONLY)'!AM$15),
IF(AND('PRINTABLE (per grading)'!H$16="EXAM", 'PRINTABLE (per grading)'!B$13="Final"), IF(ISERROR(SUMIF('Exam (LECTURE ONLY)'!Z$20:AI$20, "CLO10", 'Exam (LECTURE ONLY)'!Z265:AI265) / 'Exam (LECTURE ONLY)'!AN$15), "", SUMIF('Exam (LECTURE ONLY)'!Z$20:AI$20, "CLO10", 'Exam (LECTURE ONLY)'!Z265:AI265) / 'Exam (LECTURE ONLY)'!AN$15),
IF(AND('PRINTABLE (per grading)'!H$16="OUTPUT", 'PRINTABLE (per grading)'!B$13="Prelim"), IF(ISERROR(SUMIF(OUTPUT!C$20:M$20, "CLO10", OUTPUT!C265:M265) / OUTPUT!AL$15), "", SUMIF(OUTPUT!C$20:M$20, "CLO10", OUTPUT!C265:M265) / OUTPUT!AL$15),
IF(AND('PRINTABLE (per grading)'!H$16="OUTPUT", 'PRINTABLE (per grading)'!B$13="Midterm"), IF(ISERROR(SUMIF(OUTPUT!O$20:Y$20, "CLO10", OUTPUT!O265:Y265) / OUTPUT!AM$15), "", SUMIF(OUTPUT!O$20:Y$20, "CLO10", OUTPUT!O265:Y265) / OUTPUT!AM$15),
IF(AND('PRINTABLE (per grading)'!H$16="OUTPUT", 'PRINTABLE (per grading)'!B$13="Final"), IF(ISERROR(SUMIF(OUTPUT!AA$20:AI$20, "CLO10", OUTPUT!AA265:AI265) / OUTPUT!AN$15), "", SUMIF(OUTPUT!AA$20:AI$20, "CLO10", OUTPUT!AA265:AI265) / OUTPUT!AN$15),
"")))))),"")</f>
        <v/>
      </c>
      <c r="BI263" s="232" t="str">
        <f t="shared" si="155"/>
        <v/>
      </c>
      <c r="BJ263" s="233" t="str">
        <f t="shared" si="156"/>
        <v/>
      </c>
      <c r="BK263" s="2"/>
    </row>
    <row r="264" spans="1:63" ht="20.100000000000001" customHeight="1">
      <c r="A264" s="212" t="str">
        <f>IF(ISBLANK('Database (LECTURE-RES-PRAC)'!A261),"",'Database (LECTURE-RES-PRAC)'!A261)</f>
        <v/>
      </c>
      <c r="B264" s="213" t="str">
        <f>IF(ISBLANK('Database (LECTURE-RES-PRAC)'!B261),"",'Database (LECTURE-RES-PRAC)'!B261)</f>
        <v/>
      </c>
      <c r="C264" s="134" t="str">
        <f>IF(B264&lt;&gt;"",IF(C$16="PRELIM",'Grade computation'!C264, IF(C$16="MIDTERM",'Grade computation'!K264, IF(C$16="FINAL",'Grade computation'!S264,""))),"")</f>
        <v/>
      </c>
      <c r="D264" s="135" t="str">
        <f t="shared" si="1"/>
        <v/>
      </c>
      <c r="E264" s="134" t="str">
        <f>IF(B264&lt;&gt;"", IF(C$16="PRELIM",'Grade computation'!E264, IF(C$16="MIDTERM",'Grade computation'!M264, IF(C$16="FINAL",'Grade computation'!U264,""))),"")</f>
        <v/>
      </c>
      <c r="F264" s="136" t="str">
        <f t="shared" si="2"/>
        <v/>
      </c>
      <c r="G264" s="137" t="str">
        <f t="shared" si="3"/>
        <v/>
      </c>
      <c r="H264" s="207" t="str">
        <f>IF(B264&lt;&gt;"",IF(C$16="PRELIM", 'Grade computation'!H264, IF(C$16="MIDTERM", 'Grade computation'!P264, IF(C$16="FINAL",'Grade computation'!X264, ""))),"")</f>
        <v/>
      </c>
      <c r="I264" s="137" t="str">
        <f t="shared" si="4"/>
        <v/>
      </c>
      <c r="J264" s="139" t="str">
        <f t="shared" si="5"/>
        <v/>
      </c>
      <c r="K264" s="377" t="str">
        <f t="shared" si="6"/>
        <v/>
      </c>
      <c r="L264" s="434"/>
      <c r="M264" s="25" t="str">
        <f>IF(B264 &lt;&gt; "", IFERROR(IF(C$16 = "PRELIM", SUMIF('Database (LECTURE-RES-PRAC)'!D$14:AG$14, "CLO1", 'Database (LECTURE-RES-PRAC)'!D261:AG261) / 'Grade computation'!F$4, IF(C$16 = "MIDTERM", SUMIF('Database (LECTURE-RES-PRAC)'!AJ$14:BM$14, "CLO1", 'Database (LECTURE-RES-PRAC)'!AJ261:BM261) / 'Grade computation'!G$4, IF(C$16 = "FINAL", SUMIF('Database (LECTURE-RES-PRAC)'!BP$14:CS$14, "CLO1", 'Database (LECTURE-RES-PRAC)'!BP261:CS261) / 'Grade computation'!H$4,""))),""),"")</f>
        <v/>
      </c>
      <c r="N264" s="232" t="str">
        <f t="shared" si="127"/>
        <v/>
      </c>
      <c r="O264" s="25" t="str">
        <f>IF(B264 &lt;&gt; "",IF(AND('PRINTABLE (per grading)'!H$16="EXAM", 'PRINTABLE (per grading)'!B$13="Prelim"), IF(ISERROR(SUMIF('Exam (LECTURE ONLY)'!D$20:M$20, "CLO1", 'Exam (LECTURE ONLY)'!D266:M266) / 'Exam (LECTURE ONLY)'!AL$6), "", SUMIF('Exam (LECTURE ONLY)'!D$20:M$20, "CLO1", 'Exam (LECTURE ONLY)'!D266:M266) /'Exam (LECTURE ONLY)'!AL$6),
IF(AND('PRINTABLE (per grading)'!H$16="EXAM", 'PRINTABLE (per grading)'!B$13="Midterm"), IF(ISERROR(SUMIF('Exam (LECTURE ONLY)'!O$20:X$20, "CLO1", 'Exam (LECTURE ONLY)'!O266:X266) / 'Exam (LECTURE ONLY)'!AM$6), "", SUMIF('Exam (LECTURE ONLY)'!O$20:X$20, "CLO1", 'Exam (LECTURE ONLY)'!O266:X266) / 'Exam (LECTURE ONLY)'!AM$6),
IF(AND('PRINTABLE (per grading)'!H$16="EXAM", 'PRINTABLE (per grading)'!B$13="Final"), IF(ISERROR(SUMIF('Exam (LECTURE ONLY)'!Z$20:AI$20, "CLO1", 'Exam (LECTURE ONLY)'!Z266:AI266) / 'Exam (LECTURE ONLY)'!AN$6), "", SUMIF('Exam (LECTURE ONLY)'!Z$20:AI$20, "CLO1", 'Exam (LECTURE ONLY)'!Z266:AI266) / 'Exam (LECTURE ONLY)'!AN$6),
IF(AND('PRINTABLE (per grading)'!H$16="OUTPUT", 'PRINTABLE (per grading)'!B$13="Prelim"), IF(ISERROR(SUMIF(OUTPUT!C$20:M$20, "CLO1", OUTPUT!C266:M266) / OUTPUT!AL$6), "", SUMIF(OUTPUT!C$20:M$20, "CLO1", OUTPUT!C266:M266) / OUTPUT!AL$6),
IF(AND('PRINTABLE (per grading)'!H$16="OUTPUT", 'PRINTABLE (per grading)'!B$13="Midterm"), IF(ISERROR(SUMIF(OUTPUT!O$20:Y$20, "CLO1", OUTPUT!O266:Y266) / OUTPUT!AM$6), "", SUMIF(OUTPUT!O$20:Y$20, "CLO1", OUTPUT!O266:Y266) / OUTPUT!AM$6),
IF(AND('PRINTABLE (per grading)'!H$16="OUTPUT", 'PRINTABLE (per grading)'!B$13="Final"), IF(ISERROR(SUMIF(OUTPUT!AA$20:AI$20, "CLO1", OUTPUT!AA266:AI266) / OUTPUT!AN$6), "", SUMIF(OUTPUT!AA$20:AI$20, "CLO1", OUTPUT!AA266:AI266) / OUTPUT!AN$6),
"")))))),"")</f>
        <v/>
      </c>
      <c r="P264" s="232" t="str">
        <f t="shared" si="128"/>
        <v/>
      </c>
      <c r="Q264" s="233" t="str">
        <f t="shared" si="129"/>
        <v/>
      </c>
      <c r="R264" s="25" t="str">
        <f>IF(B264 &lt;&gt; "", IFERROR(IF(C$16 = "PRELIM", SUMIF('Database (LECTURE-RES-PRAC)'!D$14:AG$14, "CLO2", 'Database (LECTURE-RES-PRAC)'!D261:AG261) / 'Grade computation'!F$5, IF(C$16 = "MIDTERM", SUMIF('Database (LECTURE-RES-PRAC)'!AJ$14:BM$14, "CLO2", 'Database (LECTURE-RES-PRAC)'!AJ261:BM261) / 'Grade computation'!G$5, IF(C$16 = "FINAL", SUMIF('Database (LECTURE-RES-PRAC)'!BP$14:CS$14, "CLO2", 'Database (LECTURE-RES-PRAC)'!BP261:CS261) / 'Grade computation'!H$5,""))),""),"")</f>
        <v/>
      </c>
      <c r="S264" s="232" t="str">
        <f t="shared" si="130"/>
        <v/>
      </c>
      <c r="T264" s="25" t="str">
        <f>IF(B264 &lt;&gt; "",IF(AND('PRINTABLE (per grading)'!H$16="EXAM", 'PRINTABLE (per grading)'!B$13="Prelim"), IF(ISERROR(SUMIF('Exam (LECTURE ONLY)'!D$20:M$20, "CLO2", 'Exam (LECTURE ONLY)'!D266:M266) / 'Exam (LECTURE ONLY)'!AL$7), "", SUMIF('Exam (LECTURE ONLY)'!D$20:M$20, "CLO2", 'Exam (LECTURE ONLY)'!D266:M266) /'Exam (LECTURE ONLY)'!AL$7),
IF(AND('PRINTABLE (per grading)'!H$16="EXAM", 'PRINTABLE (per grading)'!B$13="Midterm"), IF(ISERROR(SUMIF('Exam (LECTURE ONLY)'!O$20:X$20, "CLO2", 'Exam (LECTURE ONLY)'!O266:X266) / 'Exam (LECTURE ONLY)'!AM$7), "", SUMIF('Exam (LECTURE ONLY)'!O$20:X$20, "CLO2", 'Exam (LECTURE ONLY)'!O266:X266) / 'Exam (LECTURE ONLY)'!AM$7),
IF(AND('PRINTABLE (per grading)'!H$16="EXAM", 'PRINTABLE (per grading)'!B$13="Final"), IF(ISERROR(SUMIF('Exam (LECTURE ONLY)'!Z$20:AI$20, "CLO2", 'Exam (LECTURE ONLY)'!Z266:AI266) / 'Exam (LECTURE ONLY)'!AN$7), "", SUMIF('Exam (LECTURE ONLY)'!Z$20:AI$20, "CLO2", 'Exam (LECTURE ONLY)'!Z266:AI266) / 'Exam (LECTURE ONLY)'!AN$7),
IF(AND('PRINTABLE (per grading)'!H$16="OUTPUT", 'PRINTABLE (per grading)'!B$13="Prelim"), IF(ISERROR(SUMIF(OUTPUT!C$20:M$20, "CLO2", OUTPUT!C266:M266) / OUTPUT!AL$7), "", SUMIF(OUTPUT!C$20:M$20, "CLO2", OUTPUT!C266:M266) / OUTPUT!AL$7),
IF(AND('PRINTABLE (per grading)'!H$16="OUTPUT", 'PRINTABLE (per grading)'!B$13="Midterm"), IF(ISERROR(SUMIF(OUTPUT!O$20:Y$20, "CLO2", OUTPUT!O266:Y266) / OUTPUT!AM$7), "", SUMIF(OUTPUT!O$20:Y$20, "CLO2", OUTPUT!O266:Y266) / OUTPUT!AM$7),
IF(AND('PRINTABLE (per grading)'!H$16="OUTPUT", 'PRINTABLE (per grading)'!B$13="Final"), IF(ISERROR(SUMIF(OUTPUT!AA$20:AI$20, "CLO2", OUTPUT!AA266:AI266) / OUTPUT!AN$7), "", SUMIF(OUTPUT!AA$20:AI$20, "CLO2", OUTPUT!AA266:AI266) / OUTPUT!AN$7),
"")))))),"")</f>
        <v/>
      </c>
      <c r="U264" s="232" t="str">
        <f t="shared" si="131"/>
        <v/>
      </c>
      <c r="V264" s="233" t="str">
        <f t="shared" si="132"/>
        <v/>
      </c>
      <c r="W264" s="25" t="str">
        <f>IF(B264 &lt;&gt; "", IFERROR(IF(C$16 = "PRELIM", SUMIF('Database (LECTURE-RES-PRAC)'!D$14:AG$14, "CLO3", 'Database (LECTURE-RES-PRAC)'!D261:AG261) / 'Grade computation'!F$6, IF(C$16 = "MIDTERM", SUMIF('Database (LECTURE-RES-PRAC)'!AJ$14:BM$14, "CLO3", 'Database (LECTURE-RES-PRAC)'!AJ261:BM261) / 'Grade computation'!G$6, IF(C$16 = "FINAL", SUMIF('Database (LECTURE-RES-PRAC)'!BP$14:CS$14, "CLO3", 'Database (LECTURE-RES-PRAC)'!BP261:CS261) / 'Grade computation'!H$6,""))),""),"")</f>
        <v/>
      </c>
      <c r="X264" s="232" t="str">
        <f t="shared" si="133"/>
        <v/>
      </c>
      <c r="Y264" s="25" t="str">
        <f>IF(B264 &lt;&gt; "",IF(AND('PRINTABLE (per grading)'!H$16="EXAM", 'PRINTABLE (per grading)'!B$13="Prelim"), IF(ISERROR(SUMIF('Exam (LECTURE ONLY)'!D$20:M$20, "CLO3", 'Exam (LECTURE ONLY)'!D266:M266) / 'Exam (LECTURE ONLY)'!AL$8), "", SUMIF('Exam (LECTURE ONLY)'!D$20:M$20, "CLO3", 'Exam (LECTURE ONLY)'!D266:M266) /'Exam (LECTURE ONLY)'!AL$8),
IF(AND('PRINTABLE (per grading)'!H$16="EXAM", 'PRINTABLE (per grading)'!B$13="Midterm"), IF(ISERROR(SUMIF('Exam (LECTURE ONLY)'!O$20:X$20, "CLO3", 'Exam (LECTURE ONLY)'!O266:X266) / 'Exam (LECTURE ONLY)'!AM$8), "", SUMIF('Exam (LECTURE ONLY)'!O$20:X$20, "CLO3", 'Exam (LECTURE ONLY)'!O266:X266) / 'Exam (LECTURE ONLY)'!AM$8),
IF(AND('PRINTABLE (per grading)'!H$16="EXAM", 'PRINTABLE (per grading)'!B$13="Final"), IF(ISERROR(SUMIF('Exam (LECTURE ONLY)'!Z$20:AI$20, "CLO3", 'Exam (LECTURE ONLY)'!Z266:AI266) / 'Exam (LECTURE ONLY)'!AN$8), "", SUMIF('Exam (LECTURE ONLY)'!Z$20:AI$20, "CLO3", 'Exam (LECTURE ONLY)'!Z266:AI266) / 'Exam (LECTURE ONLY)'!AN$8),
IF(AND('PRINTABLE (per grading)'!H$16="OUTPUT", 'PRINTABLE (per grading)'!B$13="Prelim"), IF(ISERROR(SUMIF(OUTPUT!C$20:M$20, "CLO3", OUTPUT!C266:M266) / OUTPUT!AL$8), "", SUMIF(OUTPUT!C$20:M$20, "CLO3", OUTPUT!C266:M266) / OUTPUT!AL$8),
IF(AND('PRINTABLE (per grading)'!H$16="OUTPUT", 'PRINTABLE (per grading)'!B$13="Midterm"), IF(ISERROR(SUMIF(OUTPUT!O$20:Y$20, "CLO3", OUTPUT!O266:Y266) / OUTPUT!AM$8), "", SUMIF(OUTPUT!O$20:Y$20, "CLO3", OUTPUT!O266:Y266) / OUTPUT!AM$8),
IF(AND('PRINTABLE (per grading)'!H$16="OUTPUT", 'PRINTABLE (per grading)'!B$13="Final"), IF(ISERROR(SUMIF(OUTPUT!AA$20:AI$20, "CLO3", OUTPUT!AA266:AI266) / OUTPUT!AN$8), "", SUMIF(OUTPUT!AA$20:AI$20, "CLO3", OUTPUT!AA266:AI266) / OUTPUT!AN$8),
"" )))))),"")</f>
        <v/>
      </c>
      <c r="Z264" s="232" t="str">
        <f t="shared" si="134"/>
        <v/>
      </c>
      <c r="AA264" s="233" t="str">
        <f t="shared" si="135"/>
        <v/>
      </c>
      <c r="AB264" s="25" t="str">
        <f>IF(B264 &lt;&gt; "", IFERROR(IF(C$16 = "PRELIM", SUMIF('Database (LECTURE-RES-PRAC)'!D$14:AG$14, "CLO4", 'Database (LECTURE-RES-PRAC)'!D261:AG261) / 'Grade computation'!F$7, IF(C$16 = "MIDTERM", SUMIF('Database (LECTURE-RES-PRAC)'!AJ$14:BM$14, "CLO4", 'Database (LECTURE-RES-PRAC)'!AJ261:BM261) / 'Grade computation'!G$7, IF(C$16 = "FINAL", SUMIF('Database (LECTURE-RES-PRAC)'!BP$14:CS$14, "CLO4", 'Database (LECTURE-RES-PRAC)'!BP261:CS261) / 'Grade computation'!H$7,""))),""),"")</f>
        <v/>
      </c>
      <c r="AC264" s="232" t="str">
        <f t="shared" si="136"/>
        <v/>
      </c>
      <c r="AD264" s="25" t="str">
        <f>IF(B264 &lt;&gt; "",IF(AND('PRINTABLE (per grading)'!H$16="EXAM", 'PRINTABLE (per grading)'!B$13="Prelim"), IF(ISERROR(SUMIF('Exam (LECTURE ONLY)'!D$20:M$20, "CLO4", 'Exam (LECTURE ONLY)'!D266:M266) / 'Exam (LECTURE ONLY)'!AL$9), "", SUMIF('Exam (LECTURE ONLY)'!D$20:M$20, "CLO4", 'Exam (LECTURE ONLY)'!D266:M266) /'Exam (LECTURE ONLY)'!AL$9),
IF(AND('PRINTABLE (per grading)'!H$16="EXAM", 'PRINTABLE (per grading)'!B$13="Midterm"), IF(ISERROR(SUMIF('Exam (LECTURE ONLY)'!O$20:X$20, "CLO4", 'Exam (LECTURE ONLY)'!O266:X266) / 'Exam (LECTURE ONLY)'!AM$9), "", SUMIF('Exam (LECTURE ONLY)'!O$20:X$20, "CLO4", 'Exam (LECTURE ONLY)'!O266:X266) / 'Exam (LECTURE ONLY)'!AM$9),
IF(AND('PRINTABLE (per grading)'!H$16="EXAM", 'PRINTABLE (per grading)'!B$13="Final"), IF(ISERROR(SUMIF('Exam (LECTURE ONLY)'!Z$20:AI$20, "CLO4", 'Exam (LECTURE ONLY)'!Z266:AI266) / 'Exam (LECTURE ONLY)'!AN$9), "", SUMIF('Exam (LECTURE ONLY)'!Z$20:AI$20, "CLO4", 'Exam (LECTURE ONLY)'!Z266:AI266) / 'Exam (LECTURE ONLY)'!AN$9),
IF(AND('PRINTABLE (per grading)'!H$16="OUTPUT", 'PRINTABLE (per grading)'!B$13="Prelim"), IF(ISERROR(SUMIF(OUTPUT!C$20:M$20, "CLO4", OUTPUT!C266:M266) / OUTPUT!AL$9), "", SUMIF(OUTPUT!C$20:M$20, "CLO4", OUTPUT!C266:M266) / OUTPUT!AL$9),
IF(AND('PRINTABLE (per grading)'!H$16="OUTPUT", 'PRINTABLE (per grading)'!B$13="Midterm"), IF(ISERROR(SUMIF(OUTPUT!O$20:Y$20, "CLO4", OUTPUT!O266:Y266) / OUTPUT!AM$9), "", SUMIF(OUTPUT!O$20:Y$20, "CLO4", OUTPUT!O266:Y266) / OUTPUT!AM$9),
IF(AND('PRINTABLE (per grading)'!H$16="OUTPUT", 'PRINTABLE (per grading)'!B$13="Final"), IF(ISERROR(SUMIF(OUTPUT!AA$20:AI$20, "CLO4", OUTPUT!AA266:AI266) / OUTPUT!AN$9), "", SUMIF(OUTPUT!AA$20:AI$20, "CLO4", OUTPUT!AA266:AI266) / OUTPUT!AN$9),
"")))))),"")</f>
        <v/>
      </c>
      <c r="AE264" s="232" t="str">
        <f t="shared" si="137"/>
        <v/>
      </c>
      <c r="AF264" s="233" t="str">
        <f t="shared" si="138"/>
        <v/>
      </c>
      <c r="AG264" s="25" t="str">
        <f>IF(B264 &lt;&gt; "", IFERROR(IF(C$16 = "PRELIM", SUMIF('Database (LECTURE-RES-PRAC)'!D$14:AG$14, "CLO5", 'Database (LECTURE-RES-PRAC)'!D261:AG261) / 'Grade computation'!F$8, IF(C$16 = "MIDTERM", SUMIF('Database (LECTURE-RES-PRAC)'!AJ$14:BM$14, "CLO5", 'Database (LECTURE-RES-PRAC)'!AJ261:BM261) / 'Grade computation'!G$8, IF(C$16 = "FINAL", SUMIF('Database (LECTURE-RES-PRAC)'!BP$14:CS$14, "CLO5", 'Database (LECTURE-RES-PRAC)'!BP261:CS261) / 'Grade computation'!H$8,""))),""),"")</f>
        <v/>
      </c>
      <c r="AH264" s="232" t="str">
        <f t="shared" si="139"/>
        <v/>
      </c>
      <c r="AI264" s="25" t="str">
        <f>IF(B264 &lt;&gt; "",IF(AND('PRINTABLE (per grading)'!H$16="EXAM", 'PRINTABLE (per grading)'!B$13="Prelim"), IF(ISERROR(SUMIF('Exam (LECTURE ONLY)'!D$20:M$20, "CLO5", 'Exam (LECTURE ONLY)'!D266:M266) / 'Exam (LECTURE ONLY)'!AL$10), "", SUMIF('Exam (LECTURE ONLY)'!D$20:M$20, "CLO5", 'Exam (LECTURE ONLY)'!D266:M266) /'Exam (LECTURE ONLY)'!AL$10),
IF(AND('PRINTABLE (per grading)'!H$16="EXAM", 'PRINTABLE (per grading)'!B$13="Midterm"), IF(ISERROR(SUMIF('Exam (LECTURE ONLY)'!O$20:X$20, "CLO5", 'Exam (LECTURE ONLY)'!O266:X266) / 'Exam (LECTURE ONLY)'!AM$10), "", SUMIF('Exam (LECTURE ONLY)'!O$20:X$20, "CLO5", 'Exam (LECTURE ONLY)'!O266:X266) / 'Exam (LECTURE ONLY)'!AM$10),
IF(AND('PRINTABLE (per grading)'!H$16="EXAM", 'PRINTABLE (per grading)'!B$13="Final"), IF(ISERROR(SUMIF('Exam (LECTURE ONLY)'!Z$20:AI$20, "CLO5", 'Exam (LECTURE ONLY)'!Z266:AI266) / 'Exam (LECTURE ONLY)'!AN$10), "", SUMIF('Exam (LECTURE ONLY)'!Z$20:AI$20, "CLO5", 'Exam (LECTURE ONLY)'!Z266:AI266) / 'Exam (LECTURE ONLY)'!AN$10),
IF(AND('PRINTABLE (per grading)'!H$16="OUTPUT", 'PRINTABLE (per grading)'!B$13="Prelim"), IF(ISERROR(SUMIF(OUTPUT!C$20:M$20, "CLO5", OUTPUT!C266:M266) / OUTPUT!AL$10), "", SUMIF(OUTPUT!C$20:M$20, "CLO5", OUTPUT!C266:M266) / OUTPUT!AL$10),
IF(AND('PRINTABLE (per grading)'!H$16="OUTPUT", 'PRINTABLE (per grading)'!B$13="Midterm"), IF(ISERROR(SUMIF(OUTPUT!O$20:Y$20, "CLO5", OUTPUT!O266:Y266) / OUTPUT!AM$10), "", SUMIF(OUTPUT!O$20:Y$20, "CLO5", OUTPUT!O266:Y266) / OUTPUT!AM$10),
IF(AND('PRINTABLE (per grading)'!H$16="OUTPUT", 'PRINTABLE (per grading)'!B$13="Final"), IF(ISERROR(SUMIF(OUTPUT!AA$20:AI$20, "CLO5", OUTPUT!AA266:AI266) / OUTPUT!AN$10), "", SUMIF(OUTPUT!AA$20:AI$20, "CLO5", OUTPUT!AA266:AI266) / OUTPUT!AN$10),
"")))))),"")</f>
        <v/>
      </c>
      <c r="AJ264" s="232" t="str">
        <f t="shared" si="140"/>
        <v/>
      </c>
      <c r="AK264" s="233" t="str">
        <f t="shared" si="141"/>
        <v/>
      </c>
      <c r="AL264" s="25" t="str">
        <f>IF(B264 &lt;&gt; "", IFERROR(IF(C$16 = "PRELIM", SUMIF('Database (LECTURE-RES-PRAC)'!D$14:AG$14, "CLO6", 'Database (LECTURE-RES-PRAC)'!D261:AG261) / 'Grade computation'!F$9, IF(C$16 = "MIDTERM", SUMIF('Database (LECTURE-RES-PRAC)'!AJ$14:BM$14, "CLO6", 'Database (LECTURE-RES-PRAC)'!AJ261:BM261) / 'Grade computation'!G$9, IF(C$16 = "FINAL", SUMIF('Database (LECTURE-RES-PRAC)'!BP$14:CS$14, "CLO6", 'Database (LECTURE-RES-PRAC)'!BP261:CS261) / 'Grade computation'!H$9,""))),""),"")</f>
        <v/>
      </c>
      <c r="AM264" s="232" t="str">
        <f t="shared" si="142"/>
        <v/>
      </c>
      <c r="AN264" s="25" t="str">
        <f>IF(B264 &lt;&gt; "",IF(AND('PRINTABLE (per grading)'!H$16="EXAM", 'PRINTABLE (per grading)'!B$13="Prelim"), IF(ISERROR(SUMIF('Exam (LECTURE ONLY)'!D$20:M$20, "CLO6", 'Exam (LECTURE ONLY)'!D266:M266) / 'Exam (LECTURE ONLY)'!AL$11), "", SUMIF('Exam (LECTURE ONLY)'!D$20:M$20, "CLO6", 'Exam (LECTURE ONLY)'!D266:M266) /'Exam (LECTURE ONLY)'!AL$11),
IF(AND('PRINTABLE (per grading)'!H$16="EXAM", 'PRINTABLE (per grading)'!B$13="Midterm"), IF(ISERROR(SUMIF('Exam (LECTURE ONLY)'!O$20:X$20, "CLO6", 'Exam (LECTURE ONLY)'!O266:X266) / 'Exam (LECTURE ONLY)'!AM$11), "", SUMIF('Exam (LECTURE ONLY)'!O$20:X$20, "CLO6", 'Exam (LECTURE ONLY)'!O266:X266) / 'Exam (LECTURE ONLY)'!AM$11),
IF(AND('PRINTABLE (per grading)'!H$16="EXAM", 'PRINTABLE (per grading)'!B$13="Final"), IF(ISERROR(SUMIF('Exam (LECTURE ONLY)'!Z$20:AI$20, "CLO6", 'Exam (LECTURE ONLY)'!Z266:AI266) / 'Exam (LECTURE ONLY)'!AN$11), "", SUMIF('Exam (LECTURE ONLY)'!Z$20:AI$20, "CLO6", 'Exam (LECTURE ONLY)'!Z266:AI266) / 'Exam (LECTURE ONLY)'!AN$11),
IF(AND('PRINTABLE (per grading)'!H$16="OUTPUT", 'PRINTABLE (per grading)'!B$13="Prelim"), IF(ISERROR(SUMIF(OUTPUT!C$20:M$20, "CLO6", OUTPUT!C266:M266) / OUTPUT!AL$11), "", SUMIF(OUTPUT!C$20:M$20, "CLO6", OUTPUT!C266:M266) / OUTPUT!AL$11),
IF(AND('PRINTABLE (per grading)'!H$16="OUTPUT", 'PRINTABLE (per grading)'!B$13="Midterm"), IF(ISERROR(SUMIF(OUTPUT!O$20:Y$20, "CLO6", OUTPUT!O266:Y266) / OUTPUT!AM$11), "", SUMIF(OUTPUT!O$20:Y$20, "CLO6", OUTPUT!O266:Y266) / OUTPUT!AM$11),
IF(AND('PRINTABLE (per grading)'!H$16="OUTPUT", 'PRINTABLE (per grading)'!B$13="Final"), IF(ISERROR(SUMIF(OUTPUT!AA$20:AI$20, "CLO6", OUTPUT!AA266:AI266) / OUTPUT!AN$11), "", SUMIF(OUTPUT!AA$20:AI$20, "CLO6", OUTPUT!AA266:AI266) / OUTPUT!AN$11),
"")))))),"")</f>
        <v/>
      </c>
      <c r="AO264" s="232" t="str">
        <f t="shared" si="143"/>
        <v/>
      </c>
      <c r="AP264" s="233" t="str">
        <f t="shared" si="144"/>
        <v/>
      </c>
      <c r="AQ264" s="25" t="str">
        <f>IF(B264 &lt;&gt; "", IFERROR(IF(C$16 = "PRELIM", SUMIF('Database (LECTURE-RES-PRAC)'!D$14:AG$14, "CLO7", 'Database (LECTURE-RES-PRAC)'!D261:AG261) / 'Grade computation'!F$10, IF(C$16 = "MIDTERM", SUMIF('Database (LECTURE-RES-PRAC)'!AJ$14:BM$14, "CLO7", 'Database (LECTURE-RES-PRAC)'!AJ261:BM261) / 'Grade computation'!G$10, IF(C$16 = "FINAL", SUMIF('Database (LECTURE-RES-PRAC)'!BP$14:CS$14, "CLO7", 'Database (LECTURE-RES-PRAC)'!BP261:CS261) / 'Grade computation'!H$10,""))),""),"")</f>
        <v/>
      </c>
      <c r="AR264" s="232" t="str">
        <f t="shared" si="145"/>
        <v/>
      </c>
      <c r="AS264" s="25" t="str">
        <f>IF(B264 &lt;&gt; "",IF(AND('PRINTABLE (per grading)'!H$16="EXAM", 'PRINTABLE (per grading)'!B$13="Prelim"), IF(ISERROR(SUMIF('Exam (LECTURE ONLY)'!D$20:M$20, "CLO7", 'Exam (LECTURE ONLY)'!D266:M266) / 'Exam (LECTURE ONLY)'!AL$12), "", SUMIF('Exam (LECTURE ONLY)'!D$20:M$20, "CLO7", 'Exam (LECTURE ONLY)'!D266:M266) /'Exam (LECTURE ONLY)'!AL$12),
IF(AND('PRINTABLE (per grading)'!H$16="EXAM", 'PRINTABLE (per grading)'!B$13="Midterm"), IF(ISERROR(SUMIF('Exam (LECTURE ONLY)'!O$20:X$20, "CLO7", 'Exam (LECTURE ONLY)'!O266:X266) / 'Exam (LECTURE ONLY)'!AM$12), "", SUMIF('Exam (LECTURE ONLY)'!O$20:X$20, "CLO7", 'Exam (LECTURE ONLY)'!O266:X266) / 'Exam (LECTURE ONLY)'!AM$12),
IF(AND('PRINTABLE (per grading)'!H$16="EXAM", 'PRINTABLE (per grading)'!B$13="Final"), IF(ISERROR(SUMIF('Exam (LECTURE ONLY)'!Z$20:AI$20, "CLO7", 'Exam (LECTURE ONLY)'!Z266:AI266) / 'Exam (LECTURE ONLY)'!AN$12), "", SUMIF('Exam (LECTURE ONLY)'!Z$20:AI$20, "CLO7", 'Exam (LECTURE ONLY)'!Z266:AI266) / 'Exam (LECTURE ONLY)'!AN$12),
IF(AND('PRINTABLE (per grading)'!H$16="OUTPUT", 'PRINTABLE (per grading)'!B$13="Prelim"), IF(ISERROR(SUMIF(OUTPUT!C$20:M$20, "CLO7", OUTPUT!C266:M266) / OUTPUT!AL$12), "", SUMIF(OUTPUT!C$20:M$20, "CLO7", OUTPUT!C266:M266) / OUTPUT!AL$12),
IF(AND('PRINTABLE (per grading)'!H$16="OUTPUT", 'PRINTABLE (per grading)'!B$13="Midterm"), IF(ISERROR(SUMIF(OUTPUT!O$20:Y$20, "CLO7", OUTPUT!O266:Y266) / OUTPUT!AM$12), "", SUMIF(OUTPUT!O$20:Y$20, "CLO7", OUTPUT!O266:Y266) / OUTPUT!AM$12),
IF(AND('PRINTABLE (per grading)'!H$16="OUTPUT", 'PRINTABLE (per grading)'!B$13="Final"), IF(ISERROR(SUMIF(OUTPUT!AA$20:AI$20, "CLO7", OUTPUT!AA266:AI266) / OUTPUT!AN$12), "", SUMIF(OUTPUT!AA$20:AI$20, "CLO7", OUTPUT!AA266:AI266) / OUTPUT!AN$12),
"")))))),"")</f>
        <v/>
      </c>
      <c r="AT264" s="232" t="str">
        <f t="shared" si="146"/>
        <v/>
      </c>
      <c r="AU264" s="233" t="str">
        <f t="shared" si="147"/>
        <v/>
      </c>
      <c r="AV264" s="25" t="str">
        <f>IF(B264 &lt;&gt; "", IFERROR(IF(C$16 = "PRELIM", SUMIF('Database (LECTURE-RES-PRAC)'!D$14:AG$14, "CLO8", 'Database (LECTURE-RES-PRAC)'!D261:AG261) / 'Grade computation'!F$11, IF(C$16 = "MIDTERM", SUMIF('Database (LECTURE-RES-PRAC)'!AJ$14:BM$14, "CLO8", 'Database (LECTURE-RES-PRAC)'!AJ261:BM261) / 'Grade computation'!G$11, IF(C$16 = "FINAL", SUMIF('Database (LECTURE-RES-PRAC)'!BP$14:CS$14, "CLO8", 'Database (LECTURE-RES-PRAC)'!BP261:CS261) / 'Grade computation'!H$11,""))),""),"")</f>
        <v/>
      </c>
      <c r="AW264" s="232" t="str">
        <f t="shared" si="148"/>
        <v/>
      </c>
      <c r="AX264" s="25" t="str">
        <f>IF(B264 &lt;&gt; "",IF(AND('PRINTABLE (per grading)'!H$16="EXAM", 'PRINTABLE (per grading)'!B$13="Prelim"), IF(ISERROR(SUMIF('Exam (LECTURE ONLY)'!D$20:M$20, "CLO8", 'Exam (LECTURE ONLY)'!D266:M266) / 'Exam (LECTURE ONLY)'!AL$13), "", SUMIF('Exam (LECTURE ONLY)'!D$20:M$20, "CLO8", 'Exam (LECTURE ONLY)'!D266:M266) /'Exam (LECTURE ONLY)'!AL$13),
IF(AND('PRINTABLE (per grading)'!H$16="EXAM", 'PRINTABLE (per grading)'!B$13="Midterm"), IF(ISERROR(SUMIF('Exam (LECTURE ONLY)'!O$20:X$20, "CLO8", 'Exam (LECTURE ONLY)'!O266:X266) / 'Exam (LECTURE ONLY)'!AM$13), "", SUMIF('Exam (LECTURE ONLY)'!O$20:X$20, "CLO8", 'Exam (LECTURE ONLY)'!O266:X266) / 'Exam (LECTURE ONLY)'!AM$13),
IF(AND('PRINTABLE (per grading)'!H$16="EXAM", 'PRINTABLE (per grading)'!B$13="Final"), IF(ISERROR(SUMIF('Exam (LECTURE ONLY)'!Z$20:AI$20, "CLO8", 'Exam (LECTURE ONLY)'!Z266:AI266) / 'Exam (LECTURE ONLY)'!AN$13), "", SUMIF('Exam (LECTURE ONLY)'!Z$20:AI$20, "CLO8", 'Exam (LECTURE ONLY)'!Z266:AI266) / 'Exam (LECTURE ONLY)'!AN$13),
IF(AND('PRINTABLE (per grading)'!H$16="OUTPUT", 'PRINTABLE (per grading)'!B$13="Prelim"), IF(ISERROR(SUMIF(OUTPUT!C$20:M$20, "CLO8", OUTPUT!C266:M266) / OUTPUT!AL$13), "", SUMIF(OUTPUT!C$20:M$20, "CLO8", OUTPUT!C266:M266) / OUTPUT!AL$13),
IF(AND('PRINTABLE (per grading)'!H$16="OUTPUT", 'PRINTABLE (per grading)'!B$13="Midterm"), IF(ISERROR(SUMIF(OUTPUT!O$20:Y$20, "CLO8", OUTPUT!O266:Y266) / OUTPUT!AM$13), "", SUMIF(OUTPUT!O$20:Y$20, "CLO8", OUTPUT!O266:Y266) / OUTPUT!AM$13),
IF(AND('PRINTABLE (per grading)'!H$16="OUTPUT", 'PRINTABLE (per grading)'!B$13="Final"), IF(ISERROR(SUMIF(OUTPUT!AA$20:AI$20, "CLO8", OUTPUT!AA266:AI266) / OUTPUT!AN$13), "", SUMIF(OUTPUT!AA$20:AI$20, "CLO8", OUTPUT!AA266:AI266) / OUTPUT!AN$13),
"")))))),"")</f>
        <v/>
      </c>
      <c r="AY264" s="232" t="str">
        <f t="shared" si="149"/>
        <v/>
      </c>
      <c r="AZ264" s="233" t="str">
        <f t="shared" si="150"/>
        <v/>
      </c>
      <c r="BA264" s="25" t="str">
        <f>IF(B264 &lt;&gt; "", IFERROR(IF(C$16 = "PRELIM", SUMIF('Database (LECTURE-RES-PRAC)'!D$14:AG$14, "CLO9", 'Database (LECTURE-RES-PRAC)'!D261:AG261) / 'Grade computation'!F$12, IF(C$16 = "MIDTERM", SUMIF('Database (LECTURE-RES-PRAC)'!AJ$14:BM$14, "CLO9", 'Database (LECTURE-RES-PRAC)'!AJ261:BM261) / 'Grade computation'!G$12, IF(C$16 = "FINAL", SUMIF('Database (LECTURE-RES-PRAC)'!BP$14:CS$14, "CLO9", 'Database (LECTURE-RES-PRAC)'!BP261:CS261) / 'Grade computation'!H$12,""))),""),"")</f>
        <v/>
      </c>
      <c r="BB264" s="232" t="str">
        <f t="shared" si="151"/>
        <v/>
      </c>
      <c r="BC264" s="25" t="str">
        <f>IF(B264 &lt;&gt; "",IF(AND('PRINTABLE (per grading)'!H$16="EXAM", 'PRINTABLE (per grading)'!B$13="Prelim"), IF(ISERROR(SUMIF('Exam (LECTURE ONLY)'!D$20:M$20, "CLO9", 'Exam (LECTURE ONLY)'!D266:M266) / 'Exam (LECTURE ONLY)'!AL$14), "", SUMIF('Exam (LECTURE ONLY)'!D$20:M$20, "CLO9", 'Exam (LECTURE ONLY)'!D266:M266) /'Exam (LECTURE ONLY)'!AL$14),
IF(AND('PRINTABLE (per grading)'!H$16="EXAM", 'PRINTABLE (per grading)'!B$13="Midterm"), IF(ISERROR(SUMIF('Exam (LECTURE ONLY)'!O$20:X$20, "CLO9", 'Exam (LECTURE ONLY)'!O266:X266) / 'Exam (LECTURE ONLY)'!AM$14), "", SUMIF('Exam (LECTURE ONLY)'!O$20:X$20, "CLO9", 'Exam (LECTURE ONLY)'!O266:X266) / 'Exam (LECTURE ONLY)'!AM$14),
IF(AND('PRINTABLE (per grading)'!H$16="EXAM", 'PRINTABLE (per grading)'!B$13="Final"), IF(ISERROR(SUMIF('Exam (LECTURE ONLY)'!Z$20:AI$20, "CLO9", 'Exam (LECTURE ONLY)'!Z266:AI266) / 'Exam (LECTURE ONLY)'!AN$14), "", SUMIF('Exam (LECTURE ONLY)'!Z$20:AI$20, "CLO9", 'Exam (LECTURE ONLY)'!Z266:AI266) / 'Exam (LECTURE ONLY)'!AN$14),
IF(AND('PRINTABLE (per grading)'!H$16="OUTPUT", 'PRINTABLE (per grading)'!B$13="Prelim"), IF(ISERROR(SUMIF(OUTPUT!C$20:M$20, "CLO9", OUTPUT!C266:M266) / OUTPUT!AL$14), "", SUMIF(OUTPUT!C$20:M$20, "CLO9", OUTPUT!C266:M266) / OUTPUT!AL$14),
IF(AND('PRINTABLE (per grading)'!H$16="OUTPUT", 'PRINTABLE (per grading)'!B$13="Midterm"), IF(ISERROR(SUMIF(OUTPUT!O$20:Y$20, "CLO9", OUTPUT!O266:Y266) / OUTPUT!AM$14), "", SUMIF(OUTPUT!O$20:Y$20, "CLO9", OUTPUT!O266:Y266) / OUTPUT!AM$14),
IF(AND('PRINTABLE (per grading)'!H$16="OUTPUT", 'PRINTABLE (per grading)'!B$13="Final"), IF(ISERROR(SUMIF(OUTPUT!AA$20:AI$20, "CLO9", OUTPUT!AA266:AI266) / OUTPUT!AN$14), "", SUMIF(OUTPUT!AA$20:AI$20, "CLO9", OUTPUT!AA266:AI266) / OUTPUT!AN$14),
"")))))),"")</f>
        <v/>
      </c>
      <c r="BD264" s="232" t="str">
        <f t="shared" si="152"/>
        <v/>
      </c>
      <c r="BE264" s="233" t="str">
        <f t="shared" si="153"/>
        <v/>
      </c>
      <c r="BF264" s="25" t="str">
        <f>IF(B264 &lt;&gt; "", IFERROR(IF(C$16 = "PRELIM", SUMIF('Database (LECTURE-RES-PRAC)'!D$14:AG$14, "CLO10", 'Database (LECTURE-RES-PRAC)'!D261:AG261) / 'Grade computation'!F$13, IF(C$16 = "MIDTERM", SUMIF('Database (LECTURE-RES-PRAC)'!AJ$14:BM$14, "CLO10", 'Database (LECTURE-RES-PRAC)'!AJ261:BM261) / 'Grade computation'!G$13, IF(C$16 = "FINAL", SUMIF('Database (LECTURE-RES-PRAC)'!BP$14:CS$14, "CLO10", 'Database (LECTURE-RES-PRAC)'!BP261:CS261) / 'Grade computation'!H$13,""))),""),"")</f>
        <v/>
      </c>
      <c r="BG264" s="232" t="str">
        <f t="shared" si="154"/>
        <v/>
      </c>
      <c r="BH264" s="25" t="str">
        <f>IF(B264 &lt;&gt; "",IF(AND('PRINTABLE (per grading)'!H$16="EXAM", 'PRINTABLE (per grading)'!B$13="Prelim"), IF(ISERROR(SUMIF('Exam (LECTURE ONLY)'!D$20:M$20, "CLO10", 'Exam (LECTURE ONLY)'!D266:M266) / 'Exam (LECTURE ONLY)'!AL$15), "", SUMIF('Exam (LECTURE ONLY)'!D$20:M$20, "CLO10", 'Exam (LECTURE ONLY)'!D266:M266) /'Exam (LECTURE ONLY)'!AL$15),
IF(AND('PRINTABLE (per grading)'!H$16="EXAM", 'PRINTABLE (per grading)'!B$13="Midterm"), IF(ISERROR(SUMIF('Exam (LECTURE ONLY)'!O$20:X$20, "CLO10", 'Exam (LECTURE ONLY)'!O266:X266) / 'Exam (LECTURE ONLY)'!AM$15), "", SUMIF('Exam (LECTURE ONLY)'!O$20:X$20, "CLO10", 'Exam (LECTURE ONLY)'!O266:X266) / 'Exam (LECTURE ONLY)'!AM$15),
IF(AND('PRINTABLE (per grading)'!H$16="EXAM", 'PRINTABLE (per grading)'!B$13="Final"), IF(ISERROR(SUMIF('Exam (LECTURE ONLY)'!Z$20:AI$20, "CLO10", 'Exam (LECTURE ONLY)'!Z266:AI266) / 'Exam (LECTURE ONLY)'!AN$15), "", SUMIF('Exam (LECTURE ONLY)'!Z$20:AI$20, "CLO10", 'Exam (LECTURE ONLY)'!Z266:AI266) / 'Exam (LECTURE ONLY)'!AN$15),
IF(AND('PRINTABLE (per grading)'!H$16="OUTPUT", 'PRINTABLE (per grading)'!B$13="Prelim"), IF(ISERROR(SUMIF(OUTPUT!C$20:M$20, "CLO10", OUTPUT!C266:M266) / OUTPUT!AL$15), "", SUMIF(OUTPUT!C$20:M$20, "CLO10", OUTPUT!C266:M266) / OUTPUT!AL$15),
IF(AND('PRINTABLE (per grading)'!H$16="OUTPUT", 'PRINTABLE (per grading)'!B$13="Midterm"), IF(ISERROR(SUMIF(OUTPUT!O$20:Y$20, "CLO10", OUTPUT!O266:Y266) / OUTPUT!AM$15), "", SUMIF(OUTPUT!O$20:Y$20, "CLO10", OUTPUT!O266:Y266) / OUTPUT!AM$15),
IF(AND('PRINTABLE (per grading)'!H$16="OUTPUT", 'PRINTABLE (per grading)'!B$13="Final"), IF(ISERROR(SUMIF(OUTPUT!AA$20:AI$20, "CLO10", OUTPUT!AA266:AI266) / OUTPUT!AN$15), "", SUMIF(OUTPUT!AA$20:AI$20, "CLO10", OUTPUT!AA266:AI266) / OUTPUT!AN$15),
"")))))),"")</f>
        <v/>
      </c>
      <c r="BI264" s="232" t="str">
        <f t="shared" si="155"/>
        <v/>
      </c>
      <c r="BJ264" s="233" t="str">
        <f t="shared" si="156"/>
        <v/>
      </c>
      <c r="BK264" s="2"/>
    </row>
    <row r="265" spans="1:63" ht="20.100000000000001" customHeight="1">
      <c r="A265" s="118" t="str">
        <f>IF(ISBLANK('Database (LECTURE-RES-PRAC)'!A262),"",'Database (LECTURE-RES-PRAC)'!A262)</f>
        <v/>
      </c>
      <c r="B265" s="119" t="str">
        <f>IF(ISBLANK('Database (LECTURE-RES-PRAC)'!B262),"",'Database (LECTURE-RES-PRAC)'!B262)</f>
        <v/>
      </c>
      <c r="C265" s="134" t="str">
        <f>IF(B265&lt;&gt;"",IF(C$16="PRELIM",'Grade computation'!C265, IF(C$16="MIDTERM",'Grade computation'!K265, IF(C$16="FINAL",'Grade computation'!S265,""))),"")</f>
        <v/>
      </c>
      <c r="D265" s="135" t="str">
        <f t="shared" si="1"/>
        <v/>
      </c>
      <c r="E265" s="134" t="str">
        <f>IF(B265&lt;&gt;"", IF(C$16="PRELIM",'Grade computation'!E265, IF(C$16="MIDTERM",'Grade computation'!M265, IF(C$16="FINAL",'Grade computation'!U265,""))),"")</f>
        <v/>
      </c>
      <c r="F265" s="136" t="str">
        <f t="shared" si="2"/>
        <v/>
      </c>
      <c r="G265" s="137" t="str">
        <f t="shared" si="3"/>
        <v/>
      </c>
      <c r="H265" s="207" t="str">
        <f>IF(B265&lt;&gt;"",IF(C$16="PRELIM", 'Grade computation'!H265, IF(C$16="MIDTERM", 'Grade computation'!P265, IF(C$16="FINAL",'Grade computation'!X265, ""))),"")</f>
        <v/>
      </c>
      <c r="I265" s="137" t="str">
        <f t="shared" si="4"/>
        <v/>
      </c>
      <c r="J265" s="139" t="str">
        <f t="shared" si="5"/>
        <v/>
      </c>
      <c r="K265" s="377" t="str">
        <f t="shared" si="6"/>
        <v/>
      </c>
      <c r="L265" s="434"/>
      <c r="M265" s="25" t="str">
        <f>IF(B265 &lt;&gt; "", IFERROR(IF(C$16 = "PRELIM", SUMIF('Database (LECTURE-RES-PRAC)'!D$14:AG$14, "CLO1", 'Database (LECTURE-RES-PRAC)'!D262:AG262) / 'Grade computation'!F$4, IF(C$16 = "MIDTERM", SUMIF('Database (LECTURE-RES-PRAC)'!AJ$14:BM$14, "CLO1", 'Database (LECTURE-RES-PRAC)'!AJ262:BM262) / 'Grade computation'!G$4, IF(C$16 = "FINAL", SUMIF('Database (LECTURE-RES-PRAC)'!BP$14:CS$14, "CLO1", 'Database (LECTURE-RES-PRAC)'!BP262:CS262) / 'Grade computation'!H$4,""))),""),"")</f>
        <v/>
      </c>
      <c r="N265" s="232" t="str">
        <f t="shared" si="127"/>
        <v/>
      </c>
      <c r="O265" s="25" t="str">
        <f>IF(B265 &lt;&gt; "",IF(AND('PRINTABLE (per grading)'!H$16="EXAM", 'PRINTABLE (per grading)'!B$13="Prelim"), IF(ISERROR(SUMIF('Exam (LECTURE ONLY)'!D$20:M$20, "CLO1", 'Exam (LECTURE ONLY)'!D267:M267) / 'Exam (LECTURE ONLY)'!AL$6), "", SUMIF('Exam (LECTURE ONLY)'!D$20:M$20, "CLO1", 'Exam (LECTURE ONLY)'!D267:M267) /'Exam (LECTURE ONLY)'!AL$6),
IF(AND('PRINTABLE (per grading)'!H$16="EXAM", 'PRINTABLE (per grading)'!B$13="Midterm"), IF(ISERROR(SUMIF('Exam (LECTURE ONLY)'!O$20:X$20, "CLO1", 'Exam (LECTURE ONLY)'!O267:X267) / 'Exam (LECTURE ONLY)'!AM$6), "", SUMIF('Exam (LECTURE ONLY)'!O$20:X$20, "CLO1", 'Exam (LECTURE ONLY)'!O267:X267) / 'Exam (LECTURE ONLY)'!AM$6),
IF(AND('PRINTABLE (per grading)'!H$16="EXAM", 'PRINTABLE (per grading)'!B$13="Final"), IF(ISERROR(SUMIF('Exam (LECTURE ONLY)'!Z$20:AI$20, "CLO1", 'Exam (LECTURE ONLY)'!Z267:AI267) / 'Exam (LECTURE ONLY)'!AN$6), "", SUMIF('Exam (LECTURE ONLY)'!Z$20:AI$20, "CLO1", 'Exam (LECTURE ONLY)'!Z267:AI267) / 'Exam (LECTURE ONLY)'!AN$6),
IF(AND('PRINTABLE (per grading)'!H$16="OUTPUT", 'PRINTABLE (per grading)'!B$13="Prelim"), IF(ISERROR(SUMIF(OUTPUT!C$20:M$20, "CLO1", OUTPUT!C267:M267) / OUTPUT!AL$6), "", SUMIF(OUTPUT!C$20:M$20, "CLO1", OUTPUT!C267:M267) / OUTPUT!AL$6),
IF(AND('PRINTABLE (per grading)'!H$16="OUTPUT", 'PRINTABLE (per grading)'!B$13="Midterm"), IF(ISERROR(SUMIF(OUTPUT!O$20:Y$20, "CLO1", OUTPUT!O267:Y267) / OUTPUT!AM$6), "", SUMIF(OUTPUT!O$20:Y$20, "CLO1", OUTPUT!O267:Y267) / OUTPUT!AM$6),
IF(AND('PRINTABLE (per grading)'!H$16="OUTPUT", 'PRINTABLE (per grading)'!B$13="Final"), IF(ISERROR(SUMIF(OUTPUT!AA$20:AI$20, "CLO1", OUTPUT!AA267:AI267) / OUTPUT!AN$6), "", SUMIF(OUTPUT!AA$20:AI$20, "CLO1", OUTPUT!AA267:AI267) / OUTPUT!AN$6),
"")))))),"")</f>
        <v/>
      </c>
      <c r="P265" s="232" t="str">
        <f t="shared" si="128"/>
        <v/>
      </c>
      <c r="Q265" s="233" t="str">
        <f t="shared" si="129"/>
        <v/>
      </c>
      <c r="R265" s="25" t="str">
        <f>IF(B265 &lt;&gt; "", IFERROR(IF(C$16 = "PRELIM", SUMIF('Database (LECTURE-RES-PRAC)'!D$14:AG$14, "CLO2", 'Database (LECTURE-RES-PRAC)'!D262:AG262) / 'Grade computation'!F$5, IF(C$16 = "MIDTERM", SUMIF('Database (LECTURE-RES-PRAC)'!AJ$14:BM$14, "CLO2", 'Database (LECTURE-RES-PRAC)'!AJ262:BM262) / 'Grade computation'!G$5, IF(C$16 = "FINAL", SUMIF('Database (LECTURE-RES-PRAC)'!BP$14:CS$14, "CLO2", 'Database (LECTURE-RES-PRAC)'!BP262:CS262) / 'Grade computation'!H$5,""))),""),"")</f>
        <v/>
      </c>
      <c r="S265" s="232" t="str">
        <f t="shared" si="130"/>
        <v/>
      </c>
      <c r="T265" s="25" t="str">
        <f>IF(B265 &lt;&gt; "",IF(AND('PRINTABLE (per grading)'!H$16="EXAM", 'PRINTABLE (per grading)'!B$13="Prelim"), IF(ISERROR(SUMIF('Exam (LECTURE ONLY)'!D$20:M$20, "CLO2", 'Exam (LECTURE ONLY)'!D267:M267) / 'Exam (LECTURE ONLY)'!AL$7), "", SUMIF('Exam (LECTURE ONLY)'!D$20:M$20, "CLO2", 'Exam (LECTURE ONLY)'!D267:M267) /'Exam (LECTURE ONLY)'!AL$7),
IF(AND('PRINTABLE (per grading)'!H$16="EXAM", 'PRINTABLE (per grading)'!B$13="Midterm"), IF(ISERROR(SUMIF('Exam (LECTURE ONLY)'!O$20:X$20, "CLO2", 'Exam (LECTURE ONLY)'!O267:X267) / 'Exam (LECTURE ONLY)'!AM$7), "", SUMIF('Exam (LECTURE ONLY)'!O$20:X$20, "CLO2", 'Exam (LECTURE ONLY)'!O267:X267) / 'Exam (LECTURE ONLY)'!AM$7),
IF(AND('PRINTABLE (per grading)'!H$16="EXAM", 'PRINTABLE (per grading)'!B$13="Final"), IF(ISERROR(SUMIF('Exam (LECTURE ONLY)'!Z$20:AI$20, "CLO2", 'Exam (LECTURE ONLY)'!Z267:AI267) / 'Exam (LECTURE ONLY)'!AN$7), "", SUMIF('Exam (LECTURE ONLY)'!Z$20:AI$20, "CLO2", 'Exam (LECTURE ONLY)'!Z267:AI267) / 'Exam (LECTURE ONLY)'!AN$7),
IF(AND('PRINTABLE (per grading)'!H$16="OUTPUT", 'PRINTABLE (per grading)'!B$13="Prelim"), IF(ISERROR(SUMIF(OUTPUT!C$20:M$20, "CLO2", OUTPUT!C267:M267) / OUTPUT!AL$7), "", SUMIF(OUTPUT!C$20:M$20, "CLO2", OUTPUT!C267:M267) / OUTPUT!AL$7),
IF(AND('PRINTABLE (per grading)'!H$16="OUTPUT", 'PRINTABLE (per grading)'!B$13="Midterm"), IF(ISERROR(SUMIF(OUTPUT!O$20:Y$20, "CLO2", OUTPUT!O267:Y267) / OUTPUT!AM$7), "", SUMIF(OUTPUT!O$20:Y$20, "CLO2", OUTPUT!O267:Y267) / OUTPUT!AM$7),
IF(AND('PRINTABLE (per grading)'!H$16="OUTPUT", 'PRINTABLE (per grading)'!B$13="Final"), IF(ISERROR(SUMIF(OUTPUT!AA$20:AI$20, "CLO2", OUTPUT!AA267:AI267) / OUTPUT!AN$7), "", SUMIF(OUTPUT!AA$20:AI$20, "CLO2", OUTPUT!AA267:AI267) / OUTPUT!AN$7),
"")))))),"")</f>
        <v/>
      </c>
      <c r="U265" s="232" t="str">
        <f t="shared" si="131"/>
        <v/>
      </c>
      <c r="V265" s="233" t="str">
        <f t="shared" si="132"/>
        <v/>
      </c>
      <c r="W265" s="25" t="str">
        <f>IF(B265 &lt;&gt; "", IFERROR(IF(C$16 = "PRELIM", SUMIF('Database (LECTURE-RES-PRAC)'!D$14:AG$14, "CLO3", 'Database (LECTURE-RES-PRAC)'!D262:AG262) / 'Grade computation'!F$6, IF(C$16 = "MIDTERM", SUMIF('Database (LECTURE-RES-PRAC)'!AJ$14:BM$14, "CLO3", 'Database (LECTURE-RES-PRAC)'!AJ262:BM262) / 'Grade computation'!G$6, IF(C$16 = "FINAL", SUMIF('Database (LECTURE-RES-PRAC)'!BP$14:CS$14, "CLO3", 'Database (LECTURE-RES-PRAC)'!BP262:CS262) / 'Grade computation'!H$6,""))),""),"")</f>
        <v/>
      </c>
      <c r="X265" s="232" t="str">
        <f t="shared" si="133"/>
        <v/>
      </c>
      <c r="Y265" s="25" t="str">
        <f>IF(B265 &lt;&gt; "",IF(AND('PRINTABLE (per grading)'!H$16="EXAM", 'PRINTABLE (per grading)'!B$13="Prelim"), IF(ISERROR(SUMIF('Exam (LECTURE ONLY)'!D$20:M$20, "CLO3", 'Exam (LECTURE ONLY)'!D267:M267) / 'Exam (LECTURE ONLY)'!AL$8), "", SUMIF('Exam (LECTURE ONLY)'!D$20:M$20, "CLO3", 'Exam (LECTURE ONLY)'!D267:M267) /'Exam (LECTURE ONLY)'!AL$8),
IF(AND('PRINTABLE (per grading)'!H$16="EXAM", 'PRINTABLE (per grading)'!B$13="Midterm"), IF(ISERROR(SUMIF('Exam (LECTURE ONLY)'!O$20:X$20, "CLO3", 'Exam (LECTURE ONLY)'!O267:X267) / 'Exam (LECTURE ONLY)'!AM$8), "", SUMIF('Exam (LECTURE ONLY)'!O$20:X$20, "CLO3", 'Exam (LECTURE ONLY)'!O267:X267) / 'Exam (LECTURE ONLY)'!AM$8),
IF(AND('PRINTABLE (per grading)'!H$16="EXAM", 'PRINTABLE (per grading)'!B$13="Final"), IF(ISERROR(SUMIF('Exam (LECTURE ONLY)'!Z$20:AI$20, "CLO3", 'Exam (LECTURE ONLY)'!Z267:AI267) / 'Exam (LECTURE ONLY)'!AN$8), "", SUMIF('Exam (LECTURE ONLY)'!Z$20:AI$20, "CLO3", 'Exam (LECTURE ONLY)'!Z267:AI267) / 'Exam (LECTURE ONLY)'!AN$8),
IF(AND('PRINTABLE (per grading)'!H$16="OUTPUT", 'PRINTABLE (per grading)'!B$13="Prelim"), IF(ISERROR(SUMIF(OUTPUT!C$20:M$20, "CLO3", OUTPUT!C267:M267) / OUTPUT!AL$8), "", SUMIF(OUTPUT!C$20:M$20, "CLO3", OUTPUT!C267:M267) / OUTPUT!AL$8),
IF(AND('PRINTABLE (per grading)'!H$16="OUTPUT", 'PRINTABLE (per grading)'!B$13="Midterm"), IF(ISERROR(SUMIF(OUTPUT!O$20:Y$20, "CLO3", OUTPUT!O267:Y267) / OUTPUT!AM$8), "", SUMIF(OUTPUT!O$20:Y$20, "CLO3", OUTPUT!O267:Y267) / OUTPUT!AM$8),
IF(AND('PRINTABLE (per grading)'!H$16="OUTPUT", 'PRINTABLE (per grading)'!B$13="Final"), IF(ISERROR(SUMIF(OUTPUT!AA$20:AI$20, "CLO3", OUTPUT!AA267:AI267) / OUTPUT!AN$8), "", SUMIF(OUTPUT!AA$20:AI$20, "CLO3", OUTPUT!AA267:AI267) / OUTPUT!AN$8),
"" )))))),"")</f>
        <v/>
      </c>
      <c r="Z265" s="232" t="str">
        <f t="shared" si="134"/>
        <v/>
      </c>
      <c r="AA265" s="233" t="str">
        <f t="shared" si="135"/>
        <v/>
      </c>
      <c r="AB265" s="25" t="str">
        <f>IF(B265 &lt;&gt; "", IFERROR(IF(C$16 = "PRELIM", SUMIF('Database (LECTURE-RES-PRAC)'!D$14:AG$14, "CLO4", 'Database (LECTURE-RES-PRAC)'!D262:AG262) / 'Grade computation'!F$7, IF(C$16 = "MIDTERM", SUMIF('Database (LECTURE-RES-PRAC)'!AJ$14:BM$14, "CLO4", 'Database (LECTURE-RES-PRAC)'!AJ262:BM262) / 'Grade computation'!G$7, IF(C$16 = "FINAL", SUMIF('Database (LECTURE-RES-PRAC)'!BP$14:CS$14, "CLO4", 'Database (LECTURE-RES-PRAC)'!BP262:CS262) / 'Grade computation'!H$7,""))),""),"")</f>
        <v/>
      </c>
      <c r="AC265" s="232" t="str">
        <f t="shared" si="136"/>
        <v/>
      </c>
      <c r="AD265" s="25" t="str">
        <f>IF(B265 &lt;&gt; "",IF(AND('PRINTABLE (per grading)'!H$16="EXAM", 'PRINTABLE (per grading)'!B$13="Prelim"), IF(ISERROR(SUMIF('Exam (LECTURE ONLY)'!D$20:M$20, "CLO4", 'Exam (LECTURE ONLY)'!D267:M267) / 'Exam (LECTURE ONLY)'!AL$9), "", SUMIF('Exam (LECTURE ONLY)'!D$20:M$20, "CLO4", 'Exam (LECTURE ONLY)'!D267:M267) /'Exam (LECTURE ONLY)'!AL$9),
IF(AND('PRINTABLE (per grading)'!H$16="EXAM", 'PRINTABLE (per grading)'!B$13="Midterm"), IF(ISERROR(SUMIF('Exam (LECTURE ONLY)'!O$20:X$20, "CLO4", 'Exam (LECTURE ONLY)'!O267:X267) / 'Exam (LECTURE ONLY)'!AM$9), "", SUMIF('Exam (LECTURE ONLY)'!O$20:X$20, "CLO4", 'Exam (LECTURE ONLY)'!O267:X267) / 'Exam (LECTURE ONLY)'!AM$9),
IF(AND('PRINTABLE (per grading)'!H$16="EXAM", 'PRINTABLE (per grading)'!B$13="Final"), IF(ISERROR(SUMIF('Exam (LECTURE ONLY)'!Z$20:AI$20, "CLO4", 'Exam (LECTURE ONLY)'!Z267:AI267) / 'Exam (LECTURE ONLY)'!AN$9), "", SUMIF('Exam (LECTURE ONLY)'!Z$20:AI$20, "CLO4", 'Exam (LECTURE ONLY)'!Z267:AI267) / 'Exam (LECTURE ONLY)'!AN$9),
IF(AND('PRINTABLE (per grading)'!H$16="OUTPUT", 'PRINTABLE (per grading)'!B$13="Prelim"), IF(ISERROR(SUMIF(OUTPUT!C$20:M$20, "CLO4", OUTPUT!C267:M267) / OUTPUT!AL$9), "", SUMIF(OUTPUT!C$20:M$20, "CLO4", OUTPUT!C267:M267) / OUTPUT!AL$9),
IF(AND('PRINTABLE (per grading)'!H$16="OUTPUT", 'PRINTABLE (per grading)'!B$13="Midterm"), IF(ISERROR(SUMIF(OUTPUT!O$20:Y$20, "CLO4", OUTPUT!O267:Y267) / OUTPUT!AM$9), "", SUMIF(OUTPUT!O$20:Y$20, "CLO4", OUTPUT!O267:Y267) / OUTPUT!AM$9),
IF(AND('PRINTABLE (per grading)'!H$16="OUTPUT", 'PRINTABLE (per grading)'!B$13="Final"), IF(ISERROR(SUMIF(OUTPUT!AA$20:AI$20, "CLO4", OUTPUT!AA267:AI267) / OUTPUT!AN$9), "", SUMIF(OUTPUT!AA$20:AI$20, "CLO4", OUTPUT!AA267:AI267) / OUTPUT!AN$9),
"")))))),"")</f>
        <v/>
      </c>
      <c r="AE265" s="232" t="str">
        <f t="shared" si="137"/>
        <v/>
      </c>
      <c r="AF265" s="233" t="str">
        <f t="shared" si="138"/>
        <v/>
      </c>
      <c r="AG265" s="25" t="str">
        <f>IF(B265 &lt;&gt; "", IFERROR(IF(C$16 = "PRELIM", SUMIF('Database (LECTURE-RES-PRAC)'!D$14:AG$14, "CLO5", 'Database (LECTURE-RES-PRAC)'!D262:AG262) / 'Grade computation'!F$8, IF(C$16 = "MIDTERM", SUMIF('Database (LECTURE-RES-PRAC)'!AJ$14:BM$14, "CLO5", 'Database (LECTURE-RES-PRAC)'!AJ262:BM262) / 'Grade computation'!G$8, IF(C$16 = "FINAL", SUMIF('Database (LECTURE-RES-PRAC)'!BP$14:CS$14, "CLO5", 'Database (LECTURE-RES-PRAC)'!BP262:CS262) / 'Grade computation'!H$8,""))),""),"")</f>
        <v/>
      </c>
      <c r="AH265" s="232" t="str">
        <f t="shared" si="139"/>
        <v/>
      </c>
      <c r="AI265" s="25" t="str">
        <f>IF(B265 &lt;&gt; "",IF(AND('PRINTABLE (per grading)'!H$16="EXAM", 'PRINTABLE (per grading)'!B$13="Prelim"), IF(ISERROR(SUMIF('Exam (LECTURE ONLY)'!D$20:M$20, "CLO5", 'Exam (LECTURE ONLY)'!D267:M267) / 'Exam (LECTURE ONLY)'!AL$10), "", SUMIF('Exam (LECTURE ONLY)'!D$20:M$20, "CLO5", 'Exam (LECTURE ONLY)'!D267:M267) /'Exam (LECTURE ONLY)'!AL$10),
IF(AND('PRINTABLE (per grading)'!H$16="EXAM", 'PRINTABLE (per grading)'!B$13="Midterm"), IF(ISERROR(SUMIF('Exam (LECTURE ONLY)'!O$20:X$20, "CLO5", 'Exam (LECTURE ONLY)'!O267:X267) / 'Exam (LECTURE ONLY)'!AM$10), "", SUMIF('Exam (LECTURE ONLY)'!O$20:X$20, "CLO5", 'Exam (LECTURE ONLY)'!O267:X267) / 'Exam (LECTURE ONLY)'!AM$10),
IF(AND('PRINTABLE (per grading)'!H$16="EXAM", 'PRINTABLE (per grading)'!B$13="Final"), IF(ISERROR(SUMIF('Exam (LECTURE ONLY)'!Z$20:AI$20, "CLO5", 'Exam (LECTURE ONLY)'!Z267:AI267) / 'Exam (LECTURE ONLY)'!AN$10), "", SUMIF('Exam (LECTURE ONLY)'!Z$20:AI$20, "CLO5", 'Exam (LECTURE ONLY)'!Z267:AI267) / 'Exam (LECTURE ONLY)'!AN$10),
IF(AND('PRINTABLE (per grading)'!H$16="OUTPUT", 'PRINTABLE (per grading)'!B$13="Prelim"), IF(ISERROR(SUMIF(OUTPUT!C$20:M$20, "CLO5", OUTPUT!C267:M267) / OUTPUT!AL$10), "", SUMIF(OUTPUT!C$20:M$20, "CLO5", OUTPUT!C267:M267) / OUTPUT!AL$10),
IF(AND('PRINTABLE (per grading)'!H$16="OUTPUT", 'PRINTABLE (per grading)'!B$13="Midterm"), IF(ISERROR(SUMIF(OUTPUT!O$20:Y$20, "CLO5", OUTPUT!O267:Y267) / OUTPUT!AM$10), "", SUMIF(OUTPUT!O$20:Y$20, "CLO5", OUTPUT!O267:Y267) / OUTPUT!AM$10),
IF(AND('PRINTABLE (per grading)'!H$16="OUTPUT", 'PRINTABLE (per grading)'!B$13="Final"), IF(ISERROR(SUMIF(OUTPUT!AA$20:AI$20, "CLO5", OUTPUT!AA267:AI267) / OUTPUT!AN$10), "", SUMIF(OUTPUT!AA$20:AI$20, "CLO5", OUTPUT!AA267:AI267) / OUTPUT!AN$10),
"")))))),"")</f>
        <v/>
      </c>
      <c r="AJ265" s="232" t="str">
        <f t="shared" si="140"/>
        <v/>
      </c>
      <c r="AK265" s="233" t="str">
        <f t="shared" si="141"/>
        <v/>
      </c>
      <c r="AL265" s="25" t="str">
        <f>IF(B265 &lt;&gt; "", IFERROR(IF(C$16 = "PRELIM", SUMIF('Database (LECTURE-RES-PRAC)'!D$14:AG$14, "CLO6", 'Database (LECTURE-RES-PRAC)'!D262:AG262) / 'Grade computation'!F$9, IF(C$16 = "MIDTERM", SUMIF('Database (LECTURE-RES-PRAC)'!AJ$14:BM$14, "CLO6", 'Database (LECTURE-RES-PRAC)'!AJ262:BM262) / 'Grade computation'!G$9, IF(C$16 = "FINAL", SUMIF('Database (LECTURE-RES-PRAC)'!BP$14:CS$14, "CLO6", 'Database (LECTURE-RES-PRAC)'!BP262:CS262) / 'Grade computation'!H$9,""))),""),"")</f>
        <v/>
      </c>
      <c r="AM265" s="232" t="str">
        <f t="shared" si="142"/>
        <v/>
      </c>
      <c r="AN265" s="25" t="str">
        <f>IF(B265 &lt;&gt; "",IF(AND('PRINTABLE (per grading)'!H$16="EXAM", 'PRINTABLE (per grading)'!B$13="Prelim"), IF(ISERROR(SUMIF('Exam (LECTURE ONLY)'!D$20:M$20, "CLO6", 'Exam (LECTURE ONLY)'!D267:M267) / 'Exam (LECTURE ONLY)'!AL$11), "", SUMIF('Exam (LECTURE ONLY)'!D$20:M$20, "CLO6", 'Exam (LECTURE ONLY)'!D267:M267) /'Exam (LECTURE ONLY)'!AL$11),
IF(AND('PRINTABLE (per grading)'!H$16="EXAM", 'PRINTABLE (per grading)'!B$13="Midterm"), IF(ISERROR(SUMIF('Exam (LECTURE ONLY)'!O$20:X$20, "CLO6", 'Exam (LECTURE ONLY)'!O267:X267) / 'Exam (LECTURE ONLY)'!AM$11), "", SUMIF('Exam (LECTURE ONLY)'!O$20:X$20, "CLO6", 'Exam (LECTURE ONLY)'!O267:X267) / 'Exam (LECTURE ONLY)'!AM$11),
IF(AND('PRINTABLE (per grading)'!H$16="EXAM", 'PRINTABLE (per grading)'!B$13="Final"), IF(ISERROR(SUMIF('Exam (LECTURE ONLY)'!Z$20:AI$20, "CLO6", 'Exam (LECTURE ONLY)'!Z267:AI267) / 'Exam (LECTURE ONLY)'!AN$11), "", SUMIF('Exam (LECTURE ONLY)'!Z$20:AI$20, "CLO6", 'Exam (LECTURE ONLY)'!Z267:AI267) / 'Exam (LECTURE ONLY)'!AN$11),
IF(AND('PRINTABLE (per grading)'!H$16="OUTPUT", 'PRINTABLE (per grading)'!B$13="Prelim"), IF(ISERROR(SUMIF(OUTPUT!C$20:M$20, "CLO6", OUTPUT!C267:M267) / OUTPUT!AL$11), "", SUMIF(OUTPUT!C$20:M$20, "CLO6", OUTPUT!C267:M267) / OUTPUT!AL$11),
IF(AND('PRINTABLE (per grading)'!H$16="OUTPUT", 'PRINTABLE (per grading)'!B$13="Midterm"), IF(ISERROR(SUMIF(OUTPUT!O$20:Y$20, "CLO6", OUTPUT!O267:Y267) / OUTPUT!AM$11), "", SUMIF(OUTPUT!O$20:Y$20, "CLO6", OUTPUT!O267:Y267) / OUTPUT!AM$11),
IF(AND('PRINTABLE (per grading)'!H$16="OUTPUT", 'PRINTABLE (per grading)'!B$13="Final"), IF(ISERROR(SUMIF(OUTPUT!AA$20:AI$20, "CLO6", OUTPUT!AA267:AI267) / OUTPUT!AN$11), "", SUMIF(OUTPUT!AA$20:AI$20, "CLO6", OUTPUT!AA267:AI267) / OUTPUT!AN$11),
"")))))),"")</f>
        <v/>
      </c>
      <c r="AO265" s="232" t="str">
        <f t="shared" si="143"/>
        <v/>
      </c>
      <c r="AP265" s="233" t="str">
        <f t="shared" si="144"/>
        <v/>
      </c>
      <c r="AQ265" s="25" t="str">
        <f>IF(B265 &lt;&gt; "", IFERROR(IF(C$16 = "PRELIM", SUMIF('Database (LECTURE-RES-PRAC)'!D$14:AG$14, "CLO7", 'Database (LECTURE-RES-PRAC)'!D262:AG262) / 'Grade computation'!F$10, IF(C$16 = "MIDTERM", SUMIF('Database (LECTURE-RES-PRAC)'!AJ$14:BM$14, "CLO7", 'Database (LECTURE-RES-PRAC)'!AJ262:BM262) / 'Grade computation'!G$10, IF(C$16 = "FINAL", SUMIF('Database (LECTURE-RES-PRAC)'!BP$14:CS$14, "CLO7", 'Database (LECTURE-RES-PRAC)'!BP262:CS262) / 'Grade computation'!H$10,""))),""),"")</f>
        <v/>
      </c>
      <c r="AR265" s="232" t="str">
        <f t="shared" si="145"/>
        <v/>
      </c>
      <c r="AS265" s="25" t="str">
        <f>IF(B265 &lt;&gt; "",IF(AND('PRINTABLE (per grading)'!H$16="EXAM", 'PRINTABLE (per grading)'!B$13="Prelim"), IF(ISERROR(SUMIF('Exam (LECTURE ONLY)'!D$20:M$20, "CLO7", 'Exam (LECTURE ONLY)'!D267:M267) / 'Exam (LECTURE ONLY)'!AL$12), "", SUMIF('Exam (LECTURE ONLY)'!D$20:M$20, "CLO7", 'Exam (LECTURE ONLY)'!D267:M267) /'Exam (LECTURE ONLY)'!AL$12),
IF(AND('PRINTABLE (per grading)'!H$16="EXAM", 'PRINTABLE (per grading)'!B$13="Midterm"), IF(ISERROR(SUMIF('Exam (LECTURE ONLY)'!O$20:X$20, "CLO7", 'Exam (LECTURE ONLY)'!O267:X267) / 'Exam (LECTURE ONLY)'!AM$12), "", SUMIF('Exam (LECTURE ONLY)'!O$20:X$20, "CLO7", 'Exam (LECTURE ONLY)'!O267:X267) / 'Exam (LECTURE ONLY)'!AM$12),
IF(AND('PRINTABLE (per grading)'!H$16="EXAM", 'PRINTABLE (per grading)'!B$13="Final"), IF(ISERROR(SUMIF('Exam (LECTURE ONLY)'!Z$20:AI$20, "CLO7", 'Exam (LECTURE ONLY)'!Z267:AI267) / 'Exam (LECTURE ONLY)'!AN$12), "", SUMIF('Exam (LECTURE ONLY)'!Z$20:AI$20, "CLO7", 'Exam (LECTURE ONLY)'!Z267:AI267) / 'Exam (LECTURE ONLY)'!AN$12),
IF(AND('PRINTABLE (per grading)'!H$16="OUTPUT", 'PRINTABLE (per grading)'!B$13="Prelim"), IF(ISERROR(SUMIF(OUTPUT!C$20:M$20, "CLO7", OUTPUT!C267:M267) / OUTPUT!AL$12), "", SUMIF(OUTPUT!C$20:M$20, "CLO7", OUTPUT!C267:M267) / OUTPUT!AL$12),
IF(AND('PRINTABLE (per grading)'!H$16="OUTPUT", 'PRINTABLE (per grading)'!B$13="Midterm"), IF(ISERROR(SUMIF(OUTPUT!O$20:Y$20, "CLO7", OUTPUT!O267:Y267) / OUTPUT!AM$12), "", SUMIF(OUTPUT!O$20:Y$20, "CLO7", OUTPUT!O267:Y267) / OUTPUT!AM$12),
IF(AND('PRINTABLE (per grading)'!H$16="OUTPUT", 'PRINTABLE (per grading)'!B$13="Final"), IF(ISERROR(SUMIF(OUTPUT!AA$20:AI$20, "CLO7", OUTPUT!AA267:AI267) / OUTPUT!AN$12), "", SUMIF(OUTPUT!AA$20:AI$20, "CLO7", OUTPUT!AA267:AI267) / OUTPUT!AN$12),
"")))))),"")</f>
        <v/>
      </c>
      <c r="AT265" s="232" t="str">
        <f t="shared" si="146"/>
        <v/>
      </c>
      <c r="AU265" s="233" t="str">
        <f t="shared" si="147"/>
        <v/>
      </c>
      <c r="AV265" s="25" t="str">
        <f>IF(B265 &lt;&gt; "", IFERROR(IF(C$16 = "PRELIM", SUMIF('Database (LECTURE-RES-PRAC)'!D$14:AG$14, "CLO8", 'Database (LECTURE-RES-PRAC)'!D262:AG262) / 'Grade computation'!F$11, IF(C$16 = "MIDTERM", SUMIF('Database (LECTURE-RES-PRAC)'!AJ$14:BM$14, "CLO8", 'Database (LECTURE-RES-PRAC)'!AJ262:BM262) / 'Grade computation'!G$11, IF(C$16 = "FINAL", SUMIF('Database (LECTURE-RES-PRAC)'!BP$14:CS$14, "CLO8", 'Database (LECTURE-RES-PRAC)'!BP262:CS262) / 'Grade computation'!H$11,""))),""),"")</f>
        <v/>
      </c>
      <c r="AW265" s="232" t="str">
        <f t="shared" si="148"/>
        <v/>
      </c>
      <c r="AX265" s="25" t="str">
        <f>IF(B265 &lt;&gt; "",IF(AND('PRINTABLE (per grading)'!H$16="EXAM", 'PRINTABLE (per grading)'!B$13="Prelim"), IF(ISERROR(SUMIF('Exam (LECTURE ONLY)'!D$20:M$20, "CLO8", 'Exam (LECTURE ONLY)'!D267:M267) / 'Exam (LECTURE ONLY)'!AL$13), "", SUMIF('Exam (LECTURE ONLY)'!D$20:M$20, "CLO8", 'Exam (LECTURE ONLY)'!D267:M267) /'Exam (LECTURE ONLY)'!AL$13),
IF(AND('PRINTABLE (per grading)'!H$16="EXAM", 'PRINTABLE (per grading)'!B$13="Midterm"), IF(ISERROR(SUMIF('Exam (LECTURE ONLY)'!O$20:X$20, "CLO8", 'Exam (LECTURE ONLY)'!O267:X267) / 'Exam (LECTURE ONLY)'!AM$13), "", SUMIF('Exam (LECTURE ONLY)'!O$20:X$20, "CLO8", 'Exam (LECTURE ONLY)'!O267:X267) / 'Exam (LECTURE ONLY)'!AM$13),
IF(AND('PRINTABLE (per grading)'!H$16="EXAM", 'PRINTABLE (per grading)'!B$13="Final"), IF(ISERROR(SUMIF('Exam (LECTURE ONLY)'!Z$20:AI$20, "CLO8", 'Exam (LECTURE ONLY)'!Z267:AI267) / 'Exam (LECTURE ONLY)'!AN$13), "", SUMIF('Exam (LECTURE ONLY)'!Z$20:AI$20, "CLO8", 'Exam (LECTURE ONLY)'!Z267:AI267) / 'Exam (LECTURE ONLY)'!AN$13),
IF(AND('PRINTABLE (per grading)'!H$16="OUTPUT", 'PRINTABLE (per grading)'!B$13="Prelim"), IF(ISERROR(SUMIF(OUTPUT!C$20:M$20, "CLO8", OUTPUT!C267:M267) / OUTPUT!AL$13), "", SUMIF(OUTPUT!C$20:M$20, "CLO8", OUTPUT!C267:M267) / OUTPUT!AL$13),
IF(AND('PRINTABLE (per grading)'!H$16="OUTPUT", 'PRINTABLE (per grading)'!B$13="Midterm"), IF(ISERROR(SUMIF(OUTPUT!O$20:Y$20, "CLO8", OUTPUT!O267:Y267) / OUTPUT!AM$13), "", SUMIF(OUTPUT!O$20:Y$20, "CLO8", OUTPUT!O267:Y267) / OUTPUT!AM$13),
IF(AND('PRINTABLE (per grading)'!H$16="OUTPUT", 'PRINTABLE (per grading)'!B$13="Final"), IF(ISERROR(SUMIF(OUTPUT!AA$20:AI$20, "CLO8", OUTPUT!AA267:AI267) / OUTPUT!AN$13), "", SUMIF(OUTPUT!AA$20:AI$20, "CLO8", OUTPUT!AA267:AI267) / OUTPUT!AN$13),
"")))))),"")</f>
        <v/>
      </c>
      <c r="AY265" s="232" t="str">
        <f t="shared" si="149"/>
        <v/>
      </c>
      <c r="AZ265" s="233" t="str">
        <f t="shared" si="150"/>
        <v/>
      </c>
      <c r="BA265" s="25" t="str">
        <f>IF(B265 &lt;&gt; "", IFERROR(IF(C$16 = "PRELIM", SUMIF('Database (LECTURE-RES-PRAC)'!D$14:AG$14, "CLO9", 'Database (LECTURE-RES-PRAC)'!D262:AG262) / 'Grade computation'!F$12, IF(C$16 = "MIDTERM", SUMIF('Database (LECTURE-RES-PRAC)'!AJ$14:BM$14, "CLO9", 'Database (LECTURE-RES-PRAC)'!AJ262:BM262) / 'Grade computation'!G$12, IF(C$16 = "FINAL", SUMIF('Database (LECTURE-RES-PRAC)'!BP$14:CS$14, "CLO9", 'Database (LECTURE-RES-PRAC)'!BP262:CS262) / 'Grade computation'!H$12,""))),""),"")</f>
        <v/>
      </c>
      <c r="BB265" s="232" t="str">
        <f t="shared" si="151"/>
        <v/>
      </c>
      <c r="BC265" s="25" t="str">
        <f>IF(B265 &lt;&gt; "",IF(AND('PRINTABLE (per grading)'!H$16="EXAM", 'PRINTABLE (per grading)'!B$13="Prelim"), IF(ISERROR(SUMIF('Exam (LECTURE ONLY)'!D$20:M$20, "CLO9", 'Exam (LECTURE ONLY)'!D267:M267) / 'Exam (LECTURE ONLY)'!AL$14), "", SUMIF('Exam (LECTURE ONLY)'!D$20:M$20, "CLO9", 'Exam (LECTURE ONLY)'!D267:M267) /'Exam (LECTURE ONLY)'!AL$14),
IF(AND('PRINTABLE (per grading)'!H$16="EXAM", 'PRINTABLE (per grading)'!B$13="Midterm"), IF(ISERROR(SUMIF('Exam (LECTURE ONLY)'!O$20:X$20, "CLO9", 'Exam (LECTURE ONLY)'!O267:X267) / 'Exam (LECTURE ONLY)'!AM$14), "", SUMIF('Exam (LECTURE ONLY)'!O$20:X$20, "CLO9", 'Exam (LECTURE ONLY)'!O267:X267) / 'Exam (LECTURE ONLY)'!AM$14),
IF(AND('PRINTABLE (per grading)'!H$16="EXAM", 'PRINTABLE (per grading)'!B$13="Final"), IF(ISERROR(SUMIF('Exam (LECTURE ONLY)'!Z$20:AI$20, "CLO9", 'Exam (LECTURE ONLY)'!Z267:AI267) / 'Exam (LECTURE ONLY)'!AN$14), "", SUMIF('Exam (LECTURE ONLY)'!Z$20:AI$20, "CLO9", 'Exam (LECTURE ONLY)'!Z267:AI267) / 'Exam (LECTURE ONLY)'!AN$14),
IF(AND('PRINTABLE (per grading)'!H$16="OUTPUT", 'PRINTABLE (per grading)'!B$13="Prelim"), IF(ISERROR(SUMIF(OUTPUT!C$20:M$20, "CLO9", OUTPUT!C267:M267) / OUTPUT!AL$14), "", SUMIF(OUTPUT!C$20:M$20, "CLO9", OUTPUT!C267:M267) / OUTPUT!AL$14),
IF(AND('PRINTABLE (per grading)'!H$16="OUTPUT", 'PRINTABLE (per grading)'!B$13="Midterm"), IF(ISERROR(SUMIF(OUTPUT!O$20:Y$20, "CLO9", OUTPUT!O267:Y267) / OUTPUT!AM$14), "", SUMIF(OUTPUT!O$20:Y$20, "CLO9", OUTPUT!O267:Y267) / OUTPUT!AM$14),
IF(AND('PRINTABLE (per grading)'!H$16="OUTPUT", 'PRINTABLE (per grading)'!B$13="Final"), IF(ISERROR(SUMIF(OUTPUT!AA$20:AI$20, "CLO9", OUTPUT!AA267:AI267) / OUTPUT!AN$14), "", SUMIF(OUTPUT!AA$20:AI$20, "CLO9", OUTPUT!AA267:AI267) / OUTPUT!AN$14),
"")))))),"")</f>
        <v/>
      </c>
      <c r="BD265" s="232" t="str">
        <f t="shared" si="152"/>
        <v/>
      </c>
      <c r="BE265" s="233" t="str">
        <f t="shared" si="153"/>
        <v/>
      </c>
      <c r="BF265" s="25" t="str">
        <f>IF(B265 &lt;&gt; "", IFERROR(IF(C$16 = "PRELIM", SUMIF('Database (LECTURE-RES-PRAC)'!D$14:AG$14, "CLO10", 'Database (LECTURE-RES-PRAC)'!D262:AG262) / 'Grade computation'!F$13, IF(C$16 = "MIDTERM", SUMIF('Database (LECTURE-RES-PRAC)'!AJ$14:BM$14, "CLO10", 'Database (LECTURE-RES-PRAC)'!AJ262:BM262) / 'Grade computation'!G$13, IF(C$16 = "FINAL", SUMIF('Database (LECTURE-RES-PRAC)'!BP$14:CS$14, "CLO10", 'Database (LECTURE-RES-PRAC)'!BP262:CS262) / 'Grade computation'!H$13,""))),""),"")</f>
        <v/>
      </c>
      <c r="BG265" s="232" t="str">
        <f t="shared" si="154"/>
        <v/>
      </c>
      <c r="BH265" s="25" t="str">
        <f>IF(B265 &lt;&gt; "",IF(AND('PRINTABLE (per grading)'!H$16="EXAM", 'PRINTABLE (per grading)'!B$13="Prelim"), IF(ISERROR(SUMIF('Exam (LECTURE ONLY)'!D$20:M$20, "CLO10", 'Exam (LECTURE ONLY)'!D267:M267) / 'Exam (LECTURE ONLY)'!AL$15), "", SUMIF('Exam (LECTURE ONLY)'!D$20:M$20, "CLO10", 'Exam (LECTURE ONLY)'!D267:M267) /'Exam (LECTURE ONLY)'!AL$15),
IF(AND('PRINTABLE (per grading)'!H$16="EXAM", 'PRINTABLE (per grading)'!B$13="Midterm"), IF(ISERROR(SUMIF('Exam (LECTURE ONLY)'!O$20:X$20, "CLO10", 'Exam (LECTURE ONLY)'!O267:X267) / 'Exam (LECTURE ONLY)'!AM$15), "", SUMIF('Exam (LECTURE ONLY)'!O$20:X$20, "CLO10", 'Exam (LECTURE ONLY)'!O267:X267) / 'Exam (LECTURE ONLY)'!AM$15),
IF(AND('PRINTABLE (per grading)'!H$16="EXAM", 'PRINTABLE (per grading)'!B$13="Final"), IF(ISERROR(SUMIF('Exam (LECTURE ONLY)'!Z$20:AI$20, "CLO10", 'Exam (LECTURE ONLY)'!Z267:AI267) / 'Exam (LECTURE ONLY)'!AN$15), "", SUMIF('Exam (LECTURE ONLY)'!Z$20:AI$20, "CLO10", 'Exam (LECTURE ONLY)'!Z267:AI267) / 'Exam (LECTURE ONLY)'!AN$15),
IF(AND('PRINTABLE (per grading)'!H$16="OUTPUT", 'PRINTABLE (per grading)'!B$13="Prelim"), IF(ISERROR(SUMIF(OUTPUT!C$20:M$20, "CLO10", OUTPUT!C267:M267) / OUTPUT!AL$15), "", SUMIF(OUTPUT!C$20:M$20, "CLO10", OUTPUT!C267:M267) / OUTPUT!AL$15),
IF(AND('PRINTABLE (per grading)'!H$16="OUTPUT", 'PRINTABLE (per grading)'!B$13="Midterm"), IF(ISERROR(SUMIF(OUTPUT!O$20:Y$20, "CLO10", OUTPUT!O267:Y267) / OUTPUT!AM$15), "", SUMIF(OUTPUT!O$20:Y$20, "CLO10", OUTPUT!O267:Y267) / OUTPUT!AM$15),
IF(AND('PRINTABLE (per grading)'!H$16="OUTPUT", 'PRINTABLE (per grading)'!B$13="Final"), IF(ISERROR(SUMIF(OUTPUT!AA$20:AI$20, "CLO10", OUTPUT!AA267:AI267) / OUTPUT!AN$15), "", SUMIF(OUTPUT!AA$20:AI$20, "CLO10", OUTPUT!AA267:AI267) / OUTPUT!AN$15),
"")))))),"")</f>
        <v/>
      </c>
      <c r="BI265" s="232" t="str">
        <f t="shared" si="155"/>
        <v/>
      </c>
      <c r="BJ265" s="233" t="str">
        <f t="shared" si="156"/>
        <v/>
      </c>
      <c r="BK265" s="2"/>
    </row>
    <row r="266" spans="1:63" ht="20.100000000000001" customHeight="1">
      <c r="A266" s="212" t="str">
        <f>IF(ISBLANK('Database (LECTURE-RES-PRAC)'!A263),"",'Database (LECTURE-RES-PRAC)'!A263)</f>
        <v/>
      </c>
      <c r="B266" s="213" t="str">
        <f>IF(ISBLANK('Database (LECTURE-RES-PRAC)'!B263),"",'Database (LECTURE-RES-PRAC)'!B263)</f>
        <v/>
      </c>
      <c r="C266" s="134" t="str">
        <f>IF(B266&lt;&gt;"",IF(C$16="PRELIM",'Grade computation'!C266, IF(C$16="MIDTERM",'Grade computation'!K266, IF(C$16="FINAL",'Grade computation'!S266,""))),"")</f>
        <v/>
      </c>
      <c r="D266" s="135" t="str">
        <f t="shared" si="1"/>
        <v/>
      </c>
      <c r="E266" s="134" t="str">
        <f>IF(B266&lt;&gt;"", IF(C$16="PRELIM",'Grade computation'!E266, IF(C$16="MIDTERM",'Grade computation'!M266, IF(C$16="FINAL",'Grade computation'!U266,""))),"")</f>
        <v/>
      </c>
      <c r="F266" s="136" t="str">
        <f t="shared" si="2"/>
        <v/>
      </c>
      <c r="G266" s="137" t="str">
        <f t="shared" si="3"/>
        <v/>
      </c>
      <c r="H266" s="207" t="str">
        <f>IF(B266&lt;&gt;"",IF(C$16="PRELIM", 'Grade computation'!H266, IF(C$16="MIDTERM", 'Grade computation'!P266, IF(C$16="FINAL",'Grade computation'!X266, ""))),"")</f>
        <v/>
      </c>
      <c r="I266" s="137" t="str">
        <f t="shared" si="4"/>
        <v/>
      </c>
      <c r="J266" s="139" t="str">
        <f t="shared" si="5"/>
        <v/>
      </c>
      <c r="K266" s="377" t="str">
        <f t="shared" si="6"/>
        <v/>
      </c>
      <c r="L266" s="434"/>
      <c r="M266" s="25" t="str">
        <f>IF(B266 &lt;&gt; "", IFERROR(IF(C$16 = "PRELIM", SUMIF('Database (LECTURE-RES-PRAC)'!D$14:AG$14, "CLO1", 'Database (LECTURE-RES-PRAC)'!D263:AG263) / 'Grade computation'!F$4, IF(C$16 = "MIDTERM", SUMIF('Database (LECTURE-RES-PRAC)'!AJ$14:BM$14, "CLO1", 'Database (LECTURE-RES-PRAC)'!AJ263:BM263) / 'Grade computation'!G$4, IF(C$16 = "FINAL", SUMIF('Database (LECTURE-RES-PRAC)'!BP$14:CS$14, "CLO1", 'Database (LECTURE-RES-PRAC)'!BP263:CS263) / 'Grade computation'!H$4,""))),""),"")</f>
        <v/>
      </c>
      <c r="N266" s="232" t="str">
        <f t="shared" si="127"/>
        <v/>
      </c>
      <c r="O266" s="25" t="str">
        <f>IF(B266 &lt;&gt; "",IF(AND('PRINTABLE (per grading)'!H$16="EXAM", 'PRINTABLE (per grading)'!B$13="Prelim"), IF(ISERROR(SUMIF('Exam (LECTURE ONLY)'!D$20:M$20, "CLO1", 'Exam (LECTURE ONLY)'!D268:M268) / 'Exam (LECTURE ONLY)'!AL$6), "", SUMIF('Exam (LECTURE ONLY)'!D$20:M$20, "CLO1", 'Exam (LECTURE ONLY)'!D268:M268) /'Exam (LECTURE ONLY)'!AL$6),
IF(AND('PRINTABLE (per grading)'!H$16="EXAM", 'PRINTABLE (per grading)'!B$13="Midterm"), IF(ISERROR(SUMIF('Exam (LECTURE ONLY)'!O$20:X$20, "CLO1", 'Exam (LECTURE ONLY)'!O268:X268) / 'Exam (LECTURE ONLY)'!AM$6), "", SUMIF('Exam (LECTURE ONLY)'!O$20:X$20, "CLO1", 'Exam (LECTURE ONLY)'!O268:X268) / 'Exam (LECTURE ONLY)'!AM$6),
IF(AND('PRINTABLE (per grading)'!H$16="EXAM", 'PRINTABLE (per grading)'!B$13="Final"), IF(ISERROR(SUMIF('Exam (LECTURE ONLY)'!Z$20:AI$20, "CLO1", 'Exam (LECTURE ONLY)'!Z268:AI268) / 'Exam (LECTURE ONLY)'!AN$6), "", SUMIF('Exam (LECTURE ONLY)'!Z$20:AI$20, "CLO1", 'Exam (LECTURE ONLY)'!Z268:AI268) / 'Exam (LECTURE ONLY)'!AN$6),
IF(AND('PRINTABLE (per grading)'!H$16="OUTPUT", 'PRINTABLE (per grading)'!B$13="Prelim"), IF(ISERROR(SUMIF(OUTPUT!C$20:M$20, "CLO1", OUTPUT!C268:M268) / OUTPUT!AL$6), "", SUMIF(OUTPUT!C$20:M$20, "CLO1", OUTPUT!C268:M268) / OUTPUT!AL$6),
IF(AND('PRINTABLE (per grading)'!H$16="OUTPUT", 'PRINTABLE (per grading)'!B$13="Midterm"), IF(ISERROR(SUMIF(OUTPUT!O$20:Y$20, "CLO1", OUTPUT!O268:Y268) / OUTPUT!AM$6), "", SUMIF(OUTPUT!O$20:Y$20, "CLO1", OUTPUT!O268:Y268) / OUTPUT!AM$6),
IF(AND('PRINTABLE (per grading)'!H$16="OUTPUT", 'PRINTABLE (per grading)'!B$13="Final"), IF(ISERROR(SUMIF(OUTPUT!AA$20:AI$20, "CLO1", OUTPUT!AA268:AI268) / OUTPUT!AN$6), "", SUMIF(OUTPUT!AA$20:AI$20, "CLO1", OUTPUT!AA268:AI268) / OUTPUT!AN$6),
"")))))),"")</f>
        <v/>
      </c>
      <c r="P266" s="232" t="str">
        <f t="shared" si="128"/>
        <v/>
      </c>
      <c r="Q266" s="233" t="str">
        <f t="shared" si="129"/>
        <v/>
      </c>
      <c r="R266" s="25" t="str">
        <f>IF(B266 &lt;&gt; "", IFERROR(IF(C$16 = "PRELIM", SUMIF('Database (LECTURE-RES-PRAC)'!D$14:AG$14, "CLO2", 'Database (LECTURE-RES-PRAC)'!D263:AG263) / 'Grade computation'!F$5, IF(C$16 = "MIDTERM", SUMIF('Database (LECTURE-RES-PRAC)'!AJ$14:BM$14, "CLO2", 'Database (LECTURE-RES-PRAC)'!AJ263:BM263) / 'Grade computation'!G$5, IF(C$16 = "FINAL", SUMIF('Database (LECTURE-RES-PRAC)'!BP$14:CS$14, "CLO2", 'Database (LECTURE-RES-PRAC)'!BP263:CS263) / 'Grade computation'!H$5,""))),""),"")</f>
        <v/>
      </c>
      <c r="S266" s="232" t="str">
        <f t="shared" si="130"/>
        <v/>
      </c>
      <c r="T266" s="25" t="str">
        <f>IF(B266 &lt;&gt; "",IF(AND('PRINTABLE (per grading)'!H$16="EXAM", 'PRINTABLE (per grading)'!B$13="Prelim"), IF(ISERROR(SUMIF('Exam (LECTURE ONLY)'!D$20:M$20, "CLO2", 'Exam (LECTURE ONLY)'!D268:M268) / 'Exam (LECTURE ONLY)'!AL$7), "", SUMIF('Exam (LECTURE ONLY)'!D$20:M$20, "CLO2", 'Exam (LECTURE ONLY)'!D268:M268) /'Exam (LECTURE ONLY)'!AL$7),
IF(AND('PRINTABLE (per grading)'!H$16="EXAM", 'PRINTABLE (per grading)'!B$13="Midterm"), IF(ISERROR(SUMIF('Exam (LECTURE ONLY)'!O$20:X$20, "CLO2", 'Exam (LECTURE ONLY)'!O268:X268) / 'Exam (LECTURE ONLY)'!AM$7), "", SUMIF('Exam (LECTURE ONLY)'!O$20:X$20, "CLO2", 'Exam (LECTURE ONLY)'!O268:X268) / 'Exam (LECTURE ONLY)'!AM$7),
IF(AND('PRINTABLE (per grading)'!H$16="EXAM", 'PRINTABLE (per grading)'!B$13="Final"), IF(ISERROR(SUMIF('Exam (LECTURE ONLY)'!Z$20:AI$20, "CLO2", 'Exam (LECTURE ONLY)'!Z268:AI268) / 'Exam (LECTURE ONLY)'!AN$7), "", SUMIF('Exam (LECTURE ONLY)'!Z$20:AI$20, "CLO2", 'Exam (LECTURE ONLY)'!Z268:AI268) / 'Exam (LECTURE ONLY)'!AN$7),
IF(AND('PRINTABLE (per grading)'!H$16="OUTPUT", 'PRINTABLE (per grading)'!B$13="Prelim"), IF(ISERROR(SUMIF(OUTPUT!C$20:M$20, "CLO2", OUTPUT!C268:M268) / OUTPUT!AL$7), "", SUMIF(OUTPUT!C$20:M$20, "CLO2", OUTPUT!C268:M268) / OUTPUT!AL$7),
IF(AND('PRINTABLE (per grading)'!H$16="OUTPUT", 'PRINTABLE (per grading)'!B$13="Midterm"), IF(ISERROR(SUMIF(OUTPUT!O$20:Y$20, "CLO2", OUTPUT!O268:Y268) / OUTPUT!AM$7), "", SUMIF(OUTPUT!O$20:Y$20, "CLO2", OUTPUT!O268:Y268) / OUTPUT!AM$7),
IF(AND('PRINTABLE (per grading)'!H$16="OUTPUT", 'PRINTABLE (per grading)'!B$13="Final"), IF(ISERROR(SUMIF(OUTPUT!AA$20:AI$20, "CLO2", OUTPUT!AA268:AI268) / OUTPUT!AN$7), "", SUMIF(OUTPUT!AA$20:AI$20, "CLO2", OUTPUT!AA268:AI268) / OUTPUT!AN$7),
"")))))),"")</f>
        <v/>
      </c>
      <c r="U266" s="232" t="str">
        <f t="shared" si="131"/>
        <v/>
      </c>
      <c r="V266" s="233" t="str">
        <f t="shared" si="132"/>
        <v/>
      </c>
      <c r="W266" s="25" t="str">
        <f>IF(B266 &lt;&gt; "", IFERROR(IF(C$16 = "PRELIM", SUMIF('Database (LECTURE-RES-PRAC)'!D$14:AG$14, "CLO3", 'Database (LECTURE-RES-PRAC)'!D263:AG263) / 'Grade computation'!F$6, IF(C$16 = "MIDTERM", SUMIF('Database (LECTURE-RES-PRAC)'!AJ$14:BM$14, "CLO3", 'Database (LECTURE-RES-PRAC)'!AJ263:BM263) / 'Grade computation'!G$6, IF(C$16 = "FINAL", SUMIF('Database (LECTURE-RES-PRAC)'!BP$14:CS$14, "CLO3", 'Database (LECTURE-RES-PRAC)'!BP263:CS263) / 'Grade computation'!H$6,""))),""),"")</f>
        <v/>
      </c>
      <c r="X266" s="232" t="str">
        <f t="shared" si="133"/>
        <v/>
      </c>
      <c r="Y266" s="25" t="str">
        <f>IF(B266 &lt;&gt; "",IF(AND('PRINTABLE (per grading)'!H$16="EXAM", 'PRINTABLE (per grading)'!B$13="Prelim"), IF(ISERROR(SUMIF('Exam (LECTURE ONLY)'!D$20:M$20, "CLO3", 'Exam (LECTURE ONLY)'!D268:M268) / 'Exam (LECTURE ONLY)'!AL$8), "", SUMIF('Exam (LECTURE ONLY)'!D$20:M$20, "CLO3", 'Exam (LECTURE ONLY)'!D268:M268) /'Exam (LECTURE ONLY)'!AL$8),
IF(AND('PRINTABLE (per grading)'!H$16="EXAM", 'PRINTABLE (per grading)'!B$13="Midterm"), IF(ISERROR(SUMIF('Exam (LECTURE ONLY)'!O$20:X$20, "CLO3", 'Exam (LECTURE ONLY)'!O268:X268) / 'Exam (LECTURE ONLY)'!AM$8), "", SUMIF('Exam (LECTURE ONLY)'!O$20:X$20, "CLO3", 'Exam (LECTURE ONLY)'!O268:X268) / 'Exam (LECTURE ONLY)'!AM$8),
IF(AND('PRINTABLE (per grading)'!H$16="EXAM", 'PRINTABLE (per grading)'!B$13="Final"), IF(ISERROR(SUMIF('Exam (LECTURE ONLY)'!Z$20:AI$20, "CLO3", 'Exam (LECTURE ONLY)'!Z268:AI268) / 'Exam (LECTURE ONLY)'!AN$8), "", SUMIF('Exam (LECTURE ONLY)'!Z$20:AI$20, "CLO3", 'Exam (LECTURE ONLY)'!Z268:AI268) / 'Exam (LECTURE ONLY)'!AN$8),
IF(AND('PRINTABLE (per grading)'!H$16="OUTPUT", 'PRINTABLE (per grading)'!B$13="Prelim"), IF(ISERROR(SUMIF(OUTPUT!C$20:M$20, "CLO3", OUTPUT!C268:M268) / OUTPUT!AL$8), "", SUMIF(OUTPUT!C$20:M$20, "CLO3", OUTPUT!C268:M268) / OUTPUT!AL$8),
IF(AND('PRINTABLE (per grading)'!H$16="OUTPUT", 'PRINTABLE (per grading)'!B$13="Midterm"), IF(ISERROR(SUMIF(OUTPUT!O$20:Y$20, "CLO3", OUTPUT!O268:Y268) / OUTPUT!AM$8), "", SUMIF(OUTPUT!O$20:Y$20, "CLO3", OUTPUT!O268:Y268) / OUTPUT!AM$8),
IF(AND('PRINTABLE (per grading)'!H$16="OUTPUT", 'PRINTABLE (per grading)'!B$13="Final"), IF(ISERROR(SUMIF(OUTPUT!AA$20:AI$20, "CLO3", OUTPUT!AA268:AI268) / OUTPUT!AN$8), "", SUMIF(OUTPUT!AA$20:AI$20, "CLO3", OUTPUT!AA268:AI268) / OUTPUT!AN$8),
"" )))))),"")</f>
        <v/>
      </c>
      <c r="Z266" s="232" t="str">
        <f t="shared" si="134"/>
        <v/>
      </c>
      <c r="AA266" s="233" t="str">
        <f t="shared" si="135"/>
        <v/>
      </c>
      <c r="AB266" s="25" t="str">
        <f>IF(B266 &lt;&gt; "", IFERROR(IF(C$16 = "PRELIM", SUMIF('Database (LECTURE-RES-PRAC)'!D$14:AG$14, "CLO4", 'Database (LECTURE-RES-PRAC)'!D263:AG263) / 'Grade computation'!F$7, IF(C$16 = "MIDTERM", SUMIF('Database (LECTURE-RES-PRAC)'!AJ$14:BM$14, "CLO4", 'Database (LECTURE-RES-PRAC)'!AJ263:BM263) / 'Grade computation'!G$7, IF(C$16 = "FINAL", SUMIF('Database (LECTURE-RES-PRAC)'!BP$14:CS$14, "CLO4", 'Database (LECTURE-RES-PRAC)'!BP263:CS263) / 'Grade computation'!H$7,""))),""),"")</f>
        <v/>
      </c>
      <c r="AC266" s="232" t="str">
        <f t="shared" si="136"/>
        <v/>
      </c>
      <c r="AD266" s="25" t="str">
        <f>IF(B266 &lt;&gt; "",IF(AND('PRINTABLE (per grading)'!H$16="EXAM", 'PRINTABLE (per grading)'!B$13="Prelim"), IF(ISERROR(SUMIF('Exam (LECTURE ONLY)'!D$20:M$20, "CLO4", 'Exam (LECTURE ONLY)'!D268:M268) / 'Exam (LECTURE ONLY)'!AL$9), "", SUMIF('Exam (LECTURE ONLY)'!D$20:M$20, "CLO4", 'Exam (LECTURE ONLY)'!D268:M268) /'Exam (LECTURE ONLY)'!AL$9),
IF(AND('PRINTABLE (per grading)'!H$16="EXAM", 'PRINTABLE (per grading)'!B$13="Midterm"), IF(ISERROR(SUMIF('Exam (LECTURE ONLY)'!O$20:X$20, "CLO4", 'Exam (LECTURE ONLY)'!O268:X268) / 'Exam (LECTURE ONLY)'!AM$9), "", SUMIF('Exam (LECTURE ONLY)'!O$20:X$20, "CLO4", 'Exam (LECTURE ONLY)'!O268:X268) / 'Exam (LECTURE ONLY)'!AM$9),
IF(AND('PRINTABLE (per grading)'!H$16="EXAM", 'PRINTABLE (per grading)'!B$13="Final"), IF(ISERROR(SUMIF('Exam (LECTURE ONLY)'!Z$20:AI$20, "CLO4", 'Exam (LECTURE ONLY)'!Z268:AI268) / 'Exam (LECTURE ONLY)'!AN$9), "", SUMIF('Exam (LECTURE ONLY)'!Z$20:AI$20, "CLO4", 'Exam (LECTURE ONLY)'!Z268:AI268) / 'Exam (LECTURE ONLY)'!AN$9),
IF(AND('PRINTABLE (per grading)'!H$16="OUTPUT", 'PRINTABLE (per grading)'!B$13="Prelim"), IF(ISERROR(SUMIF(OUTPUT!C$20:M$20, "CLO4", OUTPUT!C268:M268) / OUTPUT!AL$9), "", SUMIF(OUTPUT!C$20:M$20, "CLO4", OUTPUT!C268:M268) / OUTPUT!AL$9),
IF(AND('PRINTABLE (per grading)'!H$16="OUTPUT", 'PRINTABLE (per grading)'!B$13="Midterm"), IF(ISERROR(SUMIF(OUTPUT!O$20:Y$20, "CLO4", OUTPUT!O268:Y268) / OUTPUT!AM$9), "", SUMIF(OUTPUT!O$20:Y$20, "CLO4", OUTPUT!O268:Y268) / OUTPUT!AM$9),
IF(AND('PRINTABLE (per grading)'!H$16="OUTPUT", 'PRINTABLE (per grading)'!B$13="Final"), IF(ISERROR(SUMIF(OUTPUT!AA$20:AI$20, "CLO4", OUTPUT!AA268:AI268) / OUTPUT!AN$9), "", SUMIF(OUTPUT!AA$20:AI$20, "CLO4", OUTPUT!AA268:AI268) / OUTPUT!AN$9),
"")))))),"")</f>
        <v/>
      </c>
      <c r="AE266" s="232" t="str">
        <f t="shared" si="137"/>
        <v/>
      </c>
      <c r="AF266" s="233" t="str">
        <f t="shared" si="138"/>
        <v/>
      </c>
      <c r="AG266" s="25" t="str">
        <f>IF(B266 &lt;&gt; "", IFERROR(IF(C$16 = "PRELIM", SUMIF('Database (LECTURE-RES-PRAC)'!D$14:AG$14, "CLO5", 'Database (LECTURE-RES-PRAC)'!D263:AG263) / 'Grade computation'!F$8, IF(C$16 = "MIDTERM", SUMIF('Database (LECTURE-RES-PRAC)'!AJ$14:BM$14, "CLO5", 'Database (LECTURE-RES-PRAC)'!AJ263:BM263) / 'Grade computation'!G$8, IF(C$16 = "FINAL", SUMIF('Database (LECTURE-RES-PRAC)'!BP$14:CS$14, "CLO5", 'Database (LECTURE-RES-PRAC)'!BP263:CS263) / 'Grade computation'!H$8,""))),""),"")</f>
        <v/>
      </c>
      <c r="AH266" s="232" t="str">
        <f t="shared" si="139"/>
        <v/>
      </c>
      <c r="AI266" s="25" t="str">
        <f>IF(B266 &lt;&gt; "",IF(AND('PRINTABLE (per grading)'!H$16="EXAM", 'PRINTABLE (per grading)'!B$13="Prelim"), IF(ISERROR(SUMIF('Exam (LECTURE ONLY)'!D$20:M$20, "CLO5", 'Exam (LECTURE ONLY)'!D268:M268) / 'Exam (LECTURE ONLY)'!AL$10), "", SUMIF('Exam (LECTURE ONLY)'!D$20:M$20, "CLO5", 'Exam (LECTURE ONLY)'!D268:M268) /'Exam (LECTURE ONLY)'!AL$10),
IF(AND('PRINTABLE (per grading)'!H$16="EXAM", 'PRINTABLE (per grading)'!B$13="Midterm"), IF(ISERROR(SUMIF('Exam (LECTURE ONLY)'!O$20:X$20, "CLO5", 'Exam (LECTURE ONLY)'!O268:X268) / 'Exam (LECTURE ONLY)'!AM$10), "", SUMIF('Exam (LECTURE ONLY)'!O$20:X$20, "CLO5", 'Exam (LECTURE ONLY)'!O268:X268) / 'Exam (LECTURE ONLY)'!AM$10),
IF(AND('PRINTABLE (per grading)'!H$16="EXAM", 'PRINTABLE (per grading)'!B$13="Final"), IF(ISERROR(SUMIF('Exam (LECTURE ONLY)'!Z$20:AI$20, "CLO5", 'Exam (LECTURE ONLY)'!Z268:AI268) / 'Exam (LECTURE ONLY)'!AN$10), "", SUMIF('Exam (LECTURE ONLY)'!Z$20:AI$20, "CLO5", 'Exam (LECTURE ONLY)'!Z268:AI268) / 'Exam (LECTURE ONLY)'!AN$10),
IF(AND('PRINTABLE (per grading)'!H$16="OUTPUT", 'PRINTABLE (per grading)'!B$13="Prelim"), IF(ISERROR(SUMIF(OUTPUT!C$20:M$20, "CLO5", OUTPUT!C268:M268) / OUTPUT!AL$10), "", SUMIF(OUTPUT!C$20:M$20, "CLO5", OUTPUT!C268:M268) / OUTPUT!AL$10),
IF(AND('PRINTABLE (per grading)'!H$16="OUTPUT", 'PRINTABLE (per grading)'!B$13="Midterm"), IF(ISERROR(SUMIF(OUTPUT!O$20:Y$20, "CLO5", OUTPUT!O268:Y268) / OUTPUT!AM$10), "", SUMIF(OUTPUT!O$20:Y$20, "CLO5", OUTPUT!O268:Y268) / OUTPUT!AM$10),
IF(AND('PRINTABLE (per grading)'!H$16="OUTPUT", 'PRINTABLE (per grading)'!B$13="Final"), IF(ISERROR(SUMIF(OUTPUT!AA$20:AI$20, "CLO5", OUTPUT!AA268:AI268) / OUTPUT!AN$10), "", SUMIF(OUTPUT!AA$20:AI$20, "CLO5", OUTPUT!AA268:AI268) / OUTPUT!AN$10),
"")))))),"")</f>
        <v/>
      </c>
      <c r="AJ266" s="232" t="str">
        <f t="shared" si="140"/>
        <v/>
      </c>
      <c r="AK266" s="233" t="str">
        <f t="shared" si="141"/>
        <v/>
      </c>
      <c r="AL266" s="25" t="str">
        <f>IF(B266 &lt;&gt; "", IFERROR(IF(C$16 = "PRELIM", SUMIF('Database (LECTURE-RES-PRAC)'!D$14:AG$14, "CLO6", 'Database (LECTURE-RES-PRAC)'!D263:AG263) / 'Grade computation'!F$9, IF(C$16 = "MIDTERM", SUMIF('Database (LECTURE-RES-PRAC)'!AJ$14:BM$14, "CLO6", 'Database (LECTURE-RES-PRAC)'!AJ263:BM263) / 'Grade computation'!G$9, IF(C$16 = "FINAL", SUMIF('Database (LECTURE-RES-PRAC)'!BP$14:CS$14, "CLO6", 'Database (LECTURE-RES-PRAC)'!BP263:CS263) / 'Grade computation'!H$9,""))),""),"")</f>
        <v/>
      </c>
      <c r="AM266" s="232" t="str">
        <f t="shared" si="142"/>
        <v/>
      </c>
      <c r="AN266" s="25" t="str">
        <f>IF(B266 &lt;&gt; "",IF(AND('PRINTABLE (per grading)'!H$16="EXAM", 'PRINTABLE (per grading)'!B$13="Prelim"), IF(ISERROR(SUMIF('Exam (LECTURE ONLY)'!D$20:M$20, "CLO6", 'Exam (LECTURE ONLY)'!D268:M268) / 'Exam (LECTURE ONLY)'!AL$11), "", SUMIF('Exam (LECTURE ONLY)'!D$20:M$20, "CLO6", 'Exam (LECTURE ONLY)'!D268:M268) /'Exam (LECTURE ONLY)'!AL$11),
IF(AND('PRINTABLE (per grading)'!H$16="EXAM", 'PRINTABLE (per grading)'!B$13="Midterm"), IF(ISERROR(SUMIF('Exam (LECTURE ONLY)'!O$20:X$20, "CLO6", 'Exam (LECTURE ONLY)'!O268:X268) / 'Exam (LECTURE ONLY)'!AM$11), "", SUMIF('Exam (LECTURE ONLY)'!O$20:X$20, "CLO6", 'Exam (LECTURE ONLY)'!O268:X268) / 'Exam (LECTURE ONLY)'!AM$11),
IF(AND('PRINTABLE (per grading)'!H$16="EXAM", 'PRINTABLE (per grading)'!B$13="Final"), IF(ISERROR(SUMIF('Exam (LECTURE ONLY)'!Z$20:AI$20, "CLO6", 'Exam (LECTURE ONLY)'!Z268:AI268) / 'Exam (LECTURE ONLY)'!AN$11), "", SUMIF('Exam (LECTURE ONLY)'!Z$20:AI$20, "CLO6", 'Exam (LECTURE ONLY)'!Z268:AI268) / 'Exam (LECTURE ONLY)'!AN$11),
IF(AND('PRINTABLE (per grading)'!H$16="OUTPUT", 'PRINTABLE (per grading)'!B$13="Prelim"), IF(ISERROR(SUMIF(OUTPUT!C$20:M$20, "CLO6", OUTPUT!C268:M268) / OUTPUT!AL$11), "", SUMIF(OUTPUT!C$20:M$20, "CLO6", OUTPUT!C268:M268) / OUTPUT!AL$11),
IF(AND('PRINTABLE (per grading)'!H$16="OUTPUT", 'PRINTABLE (per grading)'!B$13="Midterm"), IF(ISERROR(SUMIF(OUTPUT!O$20:Y$20, "CLO6", OUTPUT!O268:Y268) / OUTPUT!AM$11), "", SUMIF(OUTPUT!O$20:Y$20, "CLO6", OUTPUT!O268:Y268) / OUTPUT!AM$11),
IF(AND('PRINTABLE (per grading)'!H$16="OUTPUT", 'PRINTABLE (per grading)'!B$13="Final"), IF(ISERROR(SUMIF(OUTPUT!AA$20:AI$20, "CLO6", OUTPUT!AA268:AI268) / OUTPUT!AN$11), "", SUMIF(OUTPUT!AA$20:AI$20, "CLO6", OUTPUT!AA268:AI268) / OUTPUT!AN$11),
"")))))),"")</f>
        <v/>
      </c>
      <c r="AO266" s="232" t="str">
        <f t="shared" si="143"/>
        <v/>
      </c>
      <c r="AP266" s="233" t="str">
        <f t="shared" si="144"/>
        <v/>
      </c>
      <c r="AQ266" s="25" t="str">
        <f>IF(B266 &lt;&gt; "", IFERROR(IF(C$16 = "PRELIM", SUMIF('Database (LECTURE-RES-PRAC)'!D$14:AG$14, "CLO7", 'Database (LECTURE-RES-PRAC)'!D263:AG263) / 'Grade computation'!F$10, IF(C$16 = "MIDTERM", SUMIF('Database (LECTURE-RES-PRAC)'!AJ$14:BM$14, "CLO7", 'Database (LECTURE-RES-PRAC)'!AJ263:BM263) / 'Grade computation'!G$10, IF(C$16 = "FINAL", SUMIF('Database (LECTURE-RES-PRAC)'!BP$14:CS$14, "CLO7", 'Database (LECTURE-RES-PRAC)'!BP263:CS263) / 'Grade computation'!H$10,""))),""),"")</f>
        <v/>
      </c>
      <c r="AR266" s="232" t="str">
        <f t="shared" si="145"/>
        <v/>
      </c>
      <c r="AS266" s="25" t="str">
        <f>IF(B266 &lt;&gt; "",IF(AND('PRINTABLE (per grading)'!H$16="EXAM", 'PRINTABLE (per grading)'!B$13="Prelim"), IF(ISERROR(SUMIF('Exam (LECTURE ONLY)'!D$20:M$20, "CLO7", 'Exam (LECTURE ONLY)'!D268:M268) / 'Exam (LECTURE ONLY)'!AL$12), "", SUMIF('Exam (LECTURE ONLY)'!D$20:M$20, "CLO7", 'Exam (LECTURE ONLY)'!D268:M268) /'Exam (LECTURE ONLY)'!AL$12),
IF(AND('PRINTABLE (per grading)'!H$16="EXAM", 'PRINTABLE (per grading)'!B$13="Midterm"), IF(ISERROR(SUMIF('Exam (LECTURE ONLY)'!O$20:X$20, "CLO7", 'Exam (LECTURE ONLY)'!O268:X268) / 'Exam (LECTURE ONLY)'!AM$12), "", SUMIF('Exam (LECTURE ONLY)'!O$20:X$20, "CLO7", 'Exam (LECTURE ONLY)'!O268:X268) / 'Exam (LECTURE ONLY)'!AM$12),
IF(AND('PRINTABLE (per grading)'!H$16="EXAM", 'PRINTABLE (per grading)'!B$13="Final"), IF(ISERROR(SUMIF('Exam (LECTURE ONLY)'!Z$20:AI$20, "CLO7", 'Exam (LECTURE ONLY)'!Z268:AI268) / 'Exam (LECTURE ONLY)'!AN$12), "", SUMIF('Exam (LECTURE ONLY)'!Z$20:AI$20, "CLO7", 'Exam (LECTURE ONLY)'!Z268:AI268) / 'Exam (LECTURE ONLY)'!AN$12),
IF(AND('PRINTABLE (per grading)'!H$16="OUTPUT", 'PRINTABLE (per grading)'!B$13="Prelim"), IF(ISERROR(SUMIF(OUTPUT!C$20:M$20, "CLO7", OUTPUT!C268:M268) / OUTPUT!AL$12), "", SUMIF(OUTPUT!C$20:M$20, "CLO7", OUTPUT!C268:M268) / OUTPUT!AL$12),
IF(AND('PRINTABLE (per grading)'!H$16="OUTPUT", 'PRINTABLE (per grading)'!B$13="Midterm"), IF(ISERROR(SUMIF(OUTPUT!O$20:Y$20, "CLO7", OUTPUT!O268:Y268) / OUTPUT!AM$12), "", SUMIF(OUTPUT!O$20:Y$20, "CLO7", OUTPUT!O268:Y268) / OUTPUT!AM$12),
IF(AND('PRINTABLE (per grading)'!H$16="OUTPUT", 'PRINTABLE (per grading)'!B$13="Final"), IF(ISERROR(SUMIF(OUTPUT!AA$20:AI$20, "CLO7", OUTPUT!AA268:AI268) / OUTPUT!AN$12), "", SUMIF(OUTPUT!AA$20:AI$20, "CLO7", OUTPUT!AA268:AI268) / OUTPUT!AN$12),
"")))))),"")</f>
        <v/>
      </c>
      <c r="AT266" s="232" t="str">
        <f t="shared" si="146"/>
        <v/>
      </c>
      <c r="AU266" s="233" t="str">
        <f t="shared" si="147"/>
        <v/>
      </c>
      <c r="AV266" s="25" t="str">
        <f>IF(B266 &lt;&gt; "", IFERROR(IF(C$16 = "PRELIM", SUMIF('Database (LECTURE-RES-PRAC)'!D$14:AG$14, "CLO8", 'Database (LECTURE-RES-PRAC)'!D263:AG263) / 'Grade computation'!F$11, IF(C$16 = "MIDTERM", SUMIF('Database (LECTURE-RES-PRAC)'!AJ$14:BM$14, "CLO8", 'Database (LECTURE-RES-PRAC)'!AJ263:BM263) / 'Grade computation'!G$11, IF(C$16 = "FINAL", SUMIF('Database (LECTURE-RES-PRAC)'!BP$14:CS$14, "CLO8", 'Database (LECTURE-RES-PRAC)'!BP263:CS263) / 'Grade computation'!H$11,""))),""),"")</f>
        <v/>
      </c>
      <c r="AW266" s="232" t="str">
        <f t="shared" si="148"/>
        <v/>
      </c>
      <c r="AX266" s="25" t="str">
        <f>IF(B266 &lt;&gt; "",IF(AND('PRINTABLE (per grading)'!H$16="EXAM", 'PRINTABLE (per grading)'!B$13="Prelim"), IF(ISERROR(SUMIF('Exam (LECTURE ONLY)'!D$20:M$20, "CLO8", 'Exam (LECTURE ONLY)'!D268:M268) / 'Exam (LECTURE ONLY)'!AL$13), "", SUMIF('Exam (LECTURE ONLY)'!D$20:M$20, "CLO8", 'Exam (LECTURE ONLY)'!D268:M268) /'Exam (LECTURE ONLY)'!AL$13),
IF(AND('PRINTABLE (per grading)'!H$16="EXAM", 'PRINTABLE (per grading)'!B$13="Midterm"), IF(ISERROR(SUMIF('Exam (LECTURE ONLY)'!O$20:X$20, "CLO8", 'Exam (LECTURE ONLY)'!O268:X268) / 'Exam (LECTURE ONLY)'!AM$13), "", SUMIF('Exam (LECTURE ONLY)'!O$20:X$20, "CLO8", 'Exam (LECTURE ONLY)'!O268:X268) / 'Exam (LECTURE ONLY)'!AM$13),
IF(AND('PRINTABLE (per grading)'!H$16="EXAM", 'PRINTABLE (per grading)'!B$13="Final"), IF(ISERROR(SUMIF('Exam (LECTURE ONLY)'!Z$20:AI$20, "CLO8", 'Exam (LECTURE ONLY)'!Z268:AI268) / 'Exam (LECTURE ONLY)'!AN$13), "", SUMIF('Exam (LECTURE ONLY)'!Z$20:AI$20, "CLO8", 'Exam (LECTURE ONLY)'!Z268:AI268) / 'Exam (LECTURE ONLY)'!AN$13),
IF(AND('PRINTABLE (per grading)'!H$16="OUTPUT", 'PRINTABLE (per grading)'!B$13="Prelim"), IF(ISERROR(SUMIF(OUTPUT!C$20:M$20, "CLO8", OUTPUT!C268:M268) / OUTPUT!AL$13), "", SUMIF(OUTPUT!C$20:M$20, "CLO8", OUTPUT!C268:M268) / OUTPUT!AL$13),
IF(AND('PRINTABLE (per grading)'!H$16="OUTPUT", 'PRINTABLE (per grading)'!B$13="Midterm"), IF(ISERROR(SUMIF(OUTPUT!O$20:Y$20, "CLO8", OUTPUT!O268:Y268) / OUTPUT!AM$13), "", SUMIF(OUTPUT!O$20:Y$20, "CLO8", OUTPUT!O268:Y268) / OUTPUT!AM$13),
IF(AND('PRINTABLE (per grading)'!H$16="OUTPUT", 'PRINTABLE (per grading)'!B$13="Final"), IF(ISERROR(SUMIF(OUTPUT!AA$20:AI$20, "CLO8", OUTPUT!AA268:AI268) / OUTPUT!AN$13), "", SUMIF(OUTPUT!AA$20:AI$20, "CLO8", OUTPUT!AA268:AI268) / OUTPUT!AN$13),
"")))))),"")</f>
        <v/>
      </c>
      <c r="AY266" s="232" t="str">
        <f t="shared" si="149"/>
        <v/>
      </c>
      <c r="AZ266" s="233" t="str">
        <f t="shared" si="150"/>
        <v/>
      </c>
      <c r="BA266" s="25" t="str">
        <f>IF(B266 &lt;&gt; "", IFERROR(IF(C$16 = "PRELIM", SUMIF('Database (LECTURE-RES-PRAC)'!D$14:AG$14, "CLO9", 'Database (LECTURE-RES-PRAC)'!D263:AG263) / 'Grade computation'!F$12, IF(C$16 = "MIDTERM", SUMIF('Database (LECTURE-RES-PRAC)'!AJ$14:BM$14, "CLO9", 'Database (LECTURE-RES-PRAC)'!AJ263:BM263) / 'Grade computation'!G$12, IF(C$16 = "FINAL", SUMIF('Database (LECTURE-RES-PRAC)'!BP$14:CS$14, "CLO9", 'Database (LECTURE-RES-PRAC)'!BP263:CS263) / 'Grade computation'!H$12,""))),""),"")</f>
        <v/>
      </c>
      <c r="BB266" s="232" t="str">
        <f t="shared" si="151"/>
        <v/>
      </c>
      <c r="BC266" s="25" t="str">
        <f>IF(B266 &lt;&gt; "",IF(AND('PRINTABLE (per grading)'!H$16="EXAM", 'PRINTABLE (per grading)'!B$13="Prelim"), IF(ISERROR(SUMIF('Exam (LECTURE ONLY)'!D$20:M$20, "CLO9", 'Exam (LECTURE ONLY)'!D268:M268) / 'Exam (LECTURE ONLY)'!AL$14), "", SUMIF('Exam (LECTURE ONLY)'!D$20:M$20, "CLO9", 'Exam (LECTURE ONLY)'!D268:M268) /'Exam (LECTURE ONLY)'!AL$14),
IF(AND('PRINTABLE (per grading)'!H$16="EXAM", 'PRINTABLE (per grading)'!B$13="Midterm"), IF(ISERROR(SUMIF('Exam (LECTURE ONLY)'!O$20:X$20, "CLO9", 'Exam (LECTURE ONLY)'!O268:X268) / 'Exam (LECTURE ONLY)'!AM$14), "", SUMIF('Exam (LECTURE ONLY)'!O$20:X$20, "CLO9", 'Exam (LECTURE ONLY)'!O268:X268) / 'Exam (LECTURE ONLY)'!AM$14),
IF(AND('PRINTABLE (per grading)'!H$16="EXAM", 'PRINTABLE (per grading)'!B$13="Final"), IF(ISERROR(SUMIF('Exam (LECTURE ONLY)'!Z$20:AI$20, "CLO9", 'Exam (LECTURE ONLY)'!Z268:AI268) / 'Exam (LECTURE ONLY)'!AN$14), "", SUMIF('Exam (LECTURE ONLY)'!Z$20:AI$20, "CLO9", 'Exam (LECTURE ONLY)'!Z268:AI268) / 'Exam (LECTURE ONLY)'!AN$14),
IF(AND('PRINTABLE (per grading)'!H$16="OUTPUT", 'PRINTABLE (per grading)'!B$13="Prelim"), IF(ISERROR(SUMIF(OUTPUT!C$20:M$20, "CLO9", OUTPUT!C268:M268) / OUTPUT!AL$14), "", SUMIF(OUTPUT!C$20:M$20, "CLO9", OUTPUT!C268:M268) / OUTPUT!AL$14),
IF(AND('PRINTABLE (per grading)'!H$16="OUTPUT", 'PRINTABLE (per grading)'!B$13="Midterm"), IF(ISERROR(SUMIF(OUTPUT!O$20:Y$20, "CLO9", OUTPUT!O268:Y268) / OUTPUT!AM$14), "", SUMIF(OUTPUT!O$20:Y$20, "CLO9", OUTPUT!O268:Y268) / OUTPUT!AM$14),
IF(AND('PRINTABLE (per grading)'!H$16="OUTPUT", 'PRINTABLE (per grading)'!B$13="Final"), IF(ISERROR(SUMIF(OUTPUT!AA$20:AI$20, "CLO9", OUTPUT!AA268:AI268) / OUTPUT!AN$14), "", SUMIF(OUTPUT!AA$20:AI$20, "CLO9", OUTPUT!AA268:AI268) / OUTPUT!AN$14),
"")))))),"")</f>
        <v/>
      </c>
      <c r="BD266" s="232" t="str">
        <f t="shared" si="152"/>
        <v/>
      </c>
      <c r="BE266" s="233" t="str">
        <f t="shared" si="153"/>
        <v/>
      </c>
      <c r="BF266" s="25" t="str">
        <f>IF(B266 &lt;&gt; "", IFERROR(IF(C$16 = "PRELIM", SUMIF('Database (LECTURE-RES-PRAC)'!D$14:AG$14, "CLO10", 'Database (LECTURE-RES-PRAC)'!D263:AG263) / 'Grade computation'!F$13, IF(C$16 = "MIDTERM", SUMIF('Database (LECTURE-RES-PRAC)'!AJ$14:BM$14, "CLO10", 'Database (LECTURE-RES-PRAC)'!AJ263:BM263) / 'Grade computation'!G$13, IF(C$16 = "FINAL", SUMIF('Database (LECTURE-RES-PRAC)'!BP$14:CS$14, "CLO10", 'Database (LECTURE-RES-PRAC)'!BP263:CS263) / 'Grade computation'!H$13,""))),""),"")</f>
        <v/>
      </c>
      <c r="BG266" s="232" t="str">
        <f t="shared" si="154"/>
        <v/>
      </c>
      <c r="BH266" s="25" t="str">
        <f>IF(B266 &lt;&gt; "",IF(AND('PRINTABLE (per grading)'!H$16="EXAM", 'PRINTABLE (per grading)'!B$13="Prelim"), IF(ISERROR(SUMIF('Exam (LECTURE ONLY)'!D$20:M$20, "CLO10", 'Exam (LECTURE ONLY)'!D268:M268) / 'Exam (LECTURE ONLY)'!AL$15), "", SUMIF('Exam (LECTURE ONLY)'!D$20:M$20, "CLO10", 'Exam (LECTURE ONLY)'!D268:M268) /'Exam (LECTURE ONLY)'!AL$15),
IF(AND('PRINTABLE (per grading)'!H$16="EXAM", 'PRINTABLE (per grading)'!B$13="Midterm"), IF(ISERROR(SUMIF('Exam (LECTURE ONLY)'!O$20:X$20, "CLO10", 'Exam (LECTURE ONLY)'!O268:X268) / 'Exam (LECTURE ONLY)'!AM$15), "", SUMIF('Exam (LECTURE ONLY)'!O$20:X$20, "CLO10", 'Exam (LECTURE ONLY)'!O268:X268) / 'Exam (LECTURE ONLY)'!AM$15),
IF(AND('PRINTABLE (per grading)'!H$16="EXAM", 'PRINTABLE (per grading)'!B$13="Final"), IF(ISERROR(SUMIF('Exam (LECTURE ONLY)'!Z$20:AI$20, "CLO10", 'Exam (LECTURE ONLY)'!Z268:AI268) / 'Exam (LECTURE ONLY)'!AN$15), "", SUMIF('Exam (LECTURE ONLY)'!Z$20:AI$20, "CLO10", 'Exam (LECTURE ONLY)'!Z268:AI268) / 'Exam (LECTURE ONLY)'!AN$15),
IF(AND('PRINTABLE (per grading)'!H$16="OUTPUT", 'PRINTABLE (per grading)'!B$13="Prelim"), IF(ISERROR(SUMIF(OUTPUT!C$20:M$20, "CLO10", OUTPUT!C268:M268) / OUTPUT!AL$15), "", SUMIF(OUTPUT!C$20:M$20, "CLO10", OUTPUT!C268:M268) / OUTPUT!AL$15),
IF(AND('PRINTABLE (per grading)'!H$16="OUTPUT", 'PRINTABLE (per grading)'!B$13="Midterm"), IF(ISERROR(SUMIF(OUTPUT!O$20:Y$20, "CLO10", OUTPUT!O268:Y268) / OUTPUT!AM$15), "", SUMIF(OUTPUT!O$20:Y$20, "CLO10", OUTPUT!O268:Y268) / OUTPUT!AM$15),
IF(AND('PRINTABLE (per grading)'!H$16="OUTPUT", 'PRINTABLE (per grading)'!B$13="Final"), IF(ISERROR(SUMIF(OUTPUT!AA$20:AI$20, "CLO10", OUTPUT!AA268:AI268) / OUTPUT!AN$15), "", SUMIF(OUTPUT!AA$20:AI$20, "CLO10", OUTPUT!AA268:AI268) / OUTPUT!AN$15),
"")))))),"")</f>
        <v/>
      </c>
      <c r="BI266" s="232" t="str">
        <f t="shared" si="155"/>
        <v/>
      </c>
      <c r="BJ266" s="233" t="str">
        <f t="shared" si="156"/>
        <v/>
      </c>
      <c r="BK266" s="2"/>
    </row>
    <row r="267" spans="1:63" ht="20.100000000000001" customHeight="1">
      <c r="A267" s="118" t="str">
        <f>IF(ISBLANK('Database (LECTURE-RES-PRAC)'!A264),"",'Database (LECTURE-RES-PRAC)'!A264)</f>
        <v/>
      </c>
      <c r="B267" s="119" t="str">
        <f>IF(ISBLANK('Database (LECTURE-RES-PRAC)'!B264),"",'Database (LECTURE-RES-PRAC)'!B264)</f>
        <v/>
      </c>
      <c r="C267" s="134" t="str">
        <f>IF(B267&lt;&gt;"",IF(C$16="PRELIM",'Grade computation'!C267, IF(C$16="MIDTERM",'Grade computation'!K267, IF(C$16="FINAL",'Grade computation'!S267,""))),"")</f>
        <v/>
      </c>
      <c r="D267" s="135" t="str">
        <f t="shared" si="1"/>
        <v/>
      </c>
      <c r="E267" s="134" t="str">
        <f>IF(B267&lt;&gt;"", IF(C$16="PRELIM",'Grade computation'!E267, IF(C$16="MIDTERM",'Grade computation'!M267, IF(C$16="FINAL",'Grade computation'!U267,""))),"")</f>
        <v/>
      </c>
      <c r="F267" s="136" t="str">
        <f t="shared" si="2"/>
        <v/>
      </c>
      <c r="G267" s="137" t="str">
        <f t="shared" si="3"/>
        <v/>
      </c>
      <c r="H267" s="207" t="str">
        <f>IF(B267&lt;&gt;"",IF(C$16="PRELIM", 'Grade computation'!H267, IF(C$16="MIDTERM", 'Grade computation'!P267, IF(C$16="FINAL",'Grade computation'!X267, ""))),"")</f>
        <v/>
      </c>
      <c r="I267" s="137" t="str">
        <f t="shared" si="4"/>
        <v/>
      </c>
      <c r="J267" s="139" t="str">
        <f t="shared" si="5"/>
        <v/>
      </c>
      <c r="K267" s="377" t="str">
        <f t="shared" si="6"/>
        <v/>
      </c>
      <c r="L267" s="434"/>
      <c r="M267" s="25" t="str">
        <f>IF(B267 &lt;&gt; "", IFERROR(IF(C$16 = "PRELIM", SUMIF('Database (LECTURE-RES-PRAC)'!D$14:AG$14, "CLO1", 'Database (LECTURE-RES-PRAC)'!D264:AG264) / 'Grade computation'!F$4, IF(C$16 = "MIDTERM", SUMIF('Database (LECTURE-RES-PRAC)'!AJ$14:BM$14, "CLO1", 'Database (LECTURE-RES-PRAC)'!AJ264:BM264) / 'Grade computation'!G$4, IF(C$16 = "FINAL", SUMIF('Database (LECTURE-RES-PRAC)'!BP$14:CS$14, "CLO1", 'Database (LECTURE-RES-PRAC)'!BP264:CS264) / 'Grade computation'!H$4,""))),""),"")</f>
        <v/>
      </c>
      <c r="N267" s="232" t="str">
        <f t="shared" si="127"/>
        <v/>
      </c>
      <c r="O267" s="25" t="str">
        <f>IF(B267 &lt;&gt; "",IF(AND('PRINTABLE (per grading)'!H$16="EXAM", 'PRINTABLE (per grading)'!B$13="Prelim"), IF(ISERROR(SUMIF('Exam (LECTURE ONLY)'!D$20:M$20, "CLO1", 'Exam (LECTURE ONLY)'!D269:M269) / 'Exam (LECTURE ONLY)'!AL$6), "", SUMIF('Exam (LECTURE ONLY)'!D$20:M$20, "CLO1", 'Exam (LECTURE ONLY)'!D269:M269) /'Exam (LECTURE ONLY)'!AL$6),
IF(AND('PRINTABLE (per grading)'!H$16="EXAM", 'PRINTABLE (per grading)'!B$13="Midterm"), IF(ISERROR(SUMIF('Exam (LECTURE ONLY)'!O$20:X$20, "CLO1", 'Exam (LECTURE ONLY)'!O269:X269) / 'Exam (LECTURE ONLY)'!AM$6), "", SUMIF('Exam (LECTURE ONLY)'!O$20:X$20, "CLO1", 'Exam (LECTURE ONLY)'!O269:X269) / 'Exam (LECTURE ONLY)'!AM$6),
IF(AND('PRINTABLE (per grading)'!H$16="EXAM", 'PRINTABLE (per grading)'!B$13="Final"), IF(ISERROR(SUMIF('Exam (LECTURE ONLY)'!Z$20:AI$20, "CLO1", 'Exam (LECTURE ONLY)'!Z269:AI269) / 'Exam (LECTURE ONLY)'!AN$6), "", SUMIF('Exam (LECTURE ONLY)'!Z$20:AI$20, "CLO1", 'Exam (LECTURE ONLY)'!Z269:AI269) / 'Exam (LECTURE ONLY)'!AN$6),
IF(AND('PRINTABLE (per grading)'!H$16="OUTPUT", 'PRINTABLE (per grading)'!B$13="Prelim"), IF(ISERROR(SUMIF(OUTPUT!C$20:M$20, "CLO1", OUTPUT!C269:M269) / OUTPUT!AL$6), "", SUMIF(OUTPUT!C$20:M$20, "CLO1", OUTPUT!C269:M269) / OUTPUT!AL$6),
IF(AND('PRINTABLE (per grading)'!H$16="OUTPUT", 'PRINTABLE (per grading)'!B$13="Midterm"), IF(ISERROR(SUMIF(OUTPUT!O$20:Y$20, "CLO1", OUTPUT!O269:Y269) / OUTPUT!AM$6), "", SUMIF(OUTPUT!O$20:Y$20, "CLO1", OUTPUT!O269:Y269) / OUTPUT!AM$6),
IF(AND('PRINTABLE (per grading)'!H$16="OUTPUT", 'PRINTABLE (per grading)'!B$13="Final"), IF(ISERROR(SUMIF(OUTPUT!AA$20:AI$20, "CLO1", OUTPUT!AA269:AI269) / OUTPUT!AN$6), "", SUMIF(OUTPUT!AA$20:AI$20, "CLO1", OUTPUT!AA269:AI269) / OUTPUT!AN$6),
"")))))),"")</f>
        <v/>
      </c>
      <c r="P267" s="232" t="str">
        <f t="shared" si="128"/>
        <v/>
      </c>
      <c r="Q267" s="233" t="str">
        <f t="shared" si="129"/>
        <v/>
      </c>
      <c r="R267" s="25" t="str">
        <f>IF(B267 &lt;&gt; "", IFERROR(IF(C$16 = "PRELIM", SUMIF('Database (LECTURE-RES-PRAC)'!D$14:AG$14, "CLO2", 'Database (LECTURE-RES-PRAC)'!D264:AG264) / 'Grade computation'!F$5, IF(C$16 = "MIDTERM", SUMIF('Database (LECTURE-RES-PRAC)'!AJ$14:BM$14, "CLO2", 'Database (LECTURE-RES-PRAC)'!AJ264:BM264) / 'Grade computation'!G$5, IF(C$16 = "FINAL", SUMIF('Database (LECTURE-RES-PRAC)'!BP$14:CS$14, "CLO2", 'Database (LECTURE-RES-PRAC)'!BP264:CS264) / 'Grade computation'!H$5,""))),""),"")</f>
        <v/>
      </c>
      <c r="S267" s="232" t="str">
        <f t="shared" si="130"/>
        <v/>
      </c>
      <c r="T267" s="25" t="str">
        <f>IF(B267 &lt;&gt; "",IF(AND('PRINTABLE (per grading)'!H$16="EXAM", 'PRINTABLE (per grading)'!B$13="Prelim"), IF(ISERROR(SUMIF('Exam (LECTURE ONLY)'!D$20:M$20, "CLO2", 'Exam (LECTURE ONLY)'!D269:M269) / 'Exam (LECTURE ONLY)'!AL$7), "", SUMIF('Exam (LECTURE ONLY)'!D$20:M$20, "CLO2", 'Exam (LECTURE ONLY)'!D269:M269) /'Exam (LECTURE ONLY)'!AL$7),
IF(AND('PRINTABLE (per grading)'!H$16="EXAM", 'PRINTABLE (per grading)'!B$13="Midterm"), IF(ISERROR(SUMIF('Exam (LECTURE ONLY)'!O$20:X$20, "CLO2", 'Exam (LECTURE ONLY)'!O269:X269) / 'Exam (LECTURE ONLY)'!AM$7), "", SUMIF('Exam (LECTURE ONLY)'!O$20:X$20, "CLO2", 'Exam (LECTURE ONLY)'!O269:X269) / 'Exam (LECTURE ONLY)'!AM$7),
IF(AND('PRINTABLE (per grading)'!H$16="EXAM", 'PRINTABLE (per grading)'!B$13="Final"), IF(ISERROR(SUMIF('Exam (LECTURE ONLY)'!Z$20:AI$20, "CLO2", 'Exam (LECTURE ONLY)'!Z269:AI269) / 'Exam (LECTURE ONLY)'!AN$7), "", SUMIF('Exam (LECTURE ONLY)'!Z$20:AI$20, "CLO2", 'Exam (LECTURE ONLY)'!Z269:AI269) / 'Exam (LECTURE ONLY)'!AN$7),
IF(AND('PRINTABLE (per grading)'!H$16="OUTPUT", 'PRINTABLE (per grading)'!B$13="Prelim"), IF(ISERROR(SUMIF(OUTPUT!C$20:M$20, "CLO2", OUTPUT!C269:M269) / OUTPUT!AL$7), "", SUMIF(OUTPUT!C$20:M$20, "CLO2", OUTPUT!C269:M269) / OUTPUT!AL$7),
IF(AND('PRINTABLE (per grading)'!H$16="OUTPUT", 'PRINTABLE (per grading)'!B$13="Midterm"), IF(ISERROR(SUMIF(OUTPUT!O$20:Y$20, "CLO2", OUTPUT!O269:Y269) / OUTPUT!AM$7), "", SUMIF(OUTPUT!O$20:Y$20, "CLO2", OUTPUT!O269:Y269) / OUTPUT!AM$7),
IF(AND('PRINTABLE (per grading)'!H$16="OUTPUT", 'PRINTABLE (per grading)'!B$13="Final"), IF(ISERROR(SUMIF(OUTPUT!AA$20:AI$20, "CLO2", OUTPUT!AA269:AI269) / OUTPUT!AN$7), "", SUMIF(OUTPUT!AA$20:AI$20, "CLO2", OUTPUT!AA269:AI269) / OUTPUT!AN$7),
"")))))),"")</f>
        <v/>
      </c>
      <c r="U267" s="232" t="str">
        <f t="shared" si="131"/>
        <v/>
      </c>
      <c r="V267" s="233" t="str">
        <f t="shared" si="132"/>
        <v/>
      </c>
      <c r="W267" s="25" t="str">
        <f>IF(B267 &lt;&gt; "", IFERROR(IF(C$16 = "PRELIM", SUMIF('Database (LECTURE-RES-PRAC)'!D$14:AG$14, "CLO3", 'Database (LECTURE-RES-PRAC)'!D264:AG264) / 'Grade computation'!F$6, IF(C$16 = "MIDTERM", SUMIF('Database (LECTURE-RES-PRAC)'!AJ$14:BM$14, "CLO3", 'Database (LECTURE-RES-PRAC)'!AJ264:BM264) / 'Grade computation'!G$6, IF(C$16 = "FINAL", SUMIF('Database (LECTURE-RES-PRAC)'!BP$14:CS$14, "CLO3", 'Database (LECTURE-RES-PRAC)'!BP264:CS264) / 'Grade computation'!H$6,""))),""),"")</f>
        <v/>
      </c>
      <c r="X267" s="232" t="str">
        <f t="shared" si="133"/>
        <v/>
      </c>
      <c r="Y267" s="25" t="str">
        <f>IF(B267 &lt;&gt; "",IF(AND('PRINTABLE (per grading)'!H$16="EXAM", 'PRINTABLE (per grading)'!B$13="Prelim"), IF(ISERROR(SUMIF('Exam (LECTURE ONLY)'!D$20:M$20, "CLO3", 'Exam (LECTURE ONLY)'!D269:M269) / 'Exam (LECTURE ONLY)'!AL$8), "", SUMIF('Exam (LECTURE ONLY)'!D$20:M$20, "CLO3", 'Exam (LECTURE ONLY)'!D269:M269) /'Exam (LECTURE ONLY)'!AL$8),
IF(AND('PRINTABLE (per grading)'!H$16="EXAM", 'PRINTABLE (per grading)'!B$13="Midterm"), IF(ISERROR(SUMIF('Exam (LECTURE ONLY)'!O$20:X$20, "CLO3", 'Exam (LECTURE ONLY)'!O269:X269) / 'Exam (LECTURE ONLY)'!AM$8), "", SUMIF('Exam (LECTURE ONLY)'!O$20:X$20, "CLO3", 'Exam (LECTURE ONLY)'!O269:X269) / 'Exam (LECTURE ONLY)'!AM$8),
IF(AND('PRINTABLE (per grading)'!H$16="EXAM", 'PRINTABLE (per grading)'!B$13="Final"), IF(ISERROR(SUMIF('Exam (LECTURE ONLY)'!Z$20:AI$20, "CLO3", 'Exam (LECTURE ONLY)'!Z269:AI269) / 'Exam (LECTURE ONLY)'!AN$8), "", SUMIF('Exam (LECTURE ONLY)'!Z$20:AI$20, "CLO3", 'Exam (LECTURE ONLY)'!Z269:AI269) / 'Exam (LECTURE ONLY)'!AN$8),
IF(AND('PRINTABLE (per grading)'!H$16="OUTPUT", 'PRINTABLE (per grading)'!B$13="Prelim"), IF(ISERROR(SUMIF(OUTPUT!C$20:M$20, "CLO3", OUTPUT!C269:M269) / OUTPUT!AL$8), "", SUMIF(OUTPUT!C$20:M$20, "CLO3", OUTPUT!C269:M269) / OUTPUT!AL$8),
IF(AND('PRINTABLE (per grading)'!H$16="OUTPUT", 'PRINTABLE (per grading)'!B$13="Midterm"), IF(ISERROR(SUMIF(OUTPUT!O$20:Y$20, "CLO3", OUTPUT!O269:Y269) / OUTPUT!AM$8), "", SUMIF(OUTPUT!O$20:Y$20, "CLO3", OUTPUT!O269:Y269) / OUTPUT!AM$8),
IF(AND('PRINTABLE (per grading)'!H$16="OUTPUT", 'PRINTABLE (per grading)'!B$13="Final"), IF(ISERROR(SUMIF(OUTPUT!AA$20:AI$20, "CLO3", OUTPUT!AA269:AI269) / OUTPUT!AN$8), "", SUMIF(OUTPUT!AA$20:AI$20, "CLO3", OUTPUT!AA269:AI269) / OUTPUT!AN$8),
"" )))))),"")</f>
        <v/>
      </c>
      <c r="Z267" s="232" t="str">
        <f t="shared" si="134"/>
        <v/>
      </c>
      <c r="AA267" s="233" t="str">
        <f t="shared" si="135"/>
        <v/>
      </c>
      <c r="AB267" s="25" t="str">
        <f>IF(B267 &lt;&gt; "", IFERROR(IF(C$16 = "PRELIM", SUMIF('Database (LECTURE-RES-PRAC)'!D$14:AG$14, "CLO4", 'Database (LECTURE-RES-PRAC)'!D264:AG264) / 'Grade computation'!F$7, IF(C$16 = "MIDTERM", SUMIF('Database (LECTURE-RES-PRAC)'!AJ$14:BM$14, "CLO4", 'Database (LECTURE-RES-PRAC)'!AJ264:BM264) / 'Grade computation'!G$7, IF(C$16 = "FINAL", SUMIF('Database (LECTURE-RES-PRAC)'!BP$14:CS$14, "CLO4", 'Database (LECTURE-RES-PRAC)'!BP264:CS264) / 'Grade computation'!H$7,""))),""),"")</f>
        <v/>
      </c>
      <c r="AC267" s="232" t="str">
        <f t="shared" si="136"/>
        <v/>
      </c>
      <c r="AD267" s="25" t="str">
        <f>IF(B267 &lt;&gt; "",IF(AND('PRINTABLE (per grading)'!H$16="EXAM", 'PRINTABLE (per grading)'!B$13="Prelim"), IF(ISERROR(SUMIF('Exam (LECTURE ONLY)'!D$20:M$20, "CLO4", 'Exam (LECTURE ONLY)'!D269:M269) / 'Exam (LECTURE ONLY)'!AL$9), "", SUMIF('Exam (LECTURE ONLY)'!D$20:M$20, "CLO4", 'Exam (LECTURE ONLY)'!D269:M269) /'Exam (LECTURE ONLY)'!AL$9),
IF(AND('PRINTABLE (per grading)'!H$16="EXAM", 'PRINTABLE (per grading)'!B$13="Midterm"), IF(ISERROR(SUMIF('Exam (LECTURE ONLY)'!O$20:X$20, "CLO4", 'Exam (LECTURE ONLY)'!O269:X269) / 'Exam (LECTURE ONLY)'!AM$9), "", SUMIF('Exam (LECTURE ONLY)'!O$20:X$20, "CLO4", 'Exam (LECTURE ONLY)'!O269:X269) / 'Exam (LECTURE ONLY)'!AM$9),
IF(AND('PRINTABLE (per grading)'!H$16="EXAM", 'PRINTABLE (per grading)'!B$13="Final"), IF(ISERROR(SUMIF('Exam (LECTURE ONLY)'!Z$20:AI$20, "CLO4", 'Exam (LECTURE ONLY)'!Z269:AI269) / 'Exam (LECTURE ONLY)'!AN$9), "", SUMIF('Exam (LECTURE ONLY)'!Z$20:AI$20, "CLO4", 'Exam (LECTURE ONLY)'!Z269:AI269) / 'Exam (LECTURE ONLY)'!AN$9),
IF(AND('PRINTABLE (per grading)'!H$16="OUTPUT", 'PRINTABLE (per grading)'!B$13="Prelim"), IF(ISERROR(SUMIF(OUTPUT!C$20:M$20, "CLO4", OUTPUT!C269:M269) / OUTPUT!AL$9), "", SUMIF(OUTPUT!C$20:M$20, "CLO4", OUTPUT!C269:M269) / OUTPUT!AL$9),
IF(AND('PRINTABLE (per grading)'!H$16="OUTPUT", 'PRINTABLE (per grading)'!B$13="Midterm"), IF(ISERROR(SUMIF(OUTPUT!O$20:Y$20, "CLO4", OUTPUT!O269:Y269) / OUTPUT!AM$9), "", SUMIF(OUTPUT!O$20:Y$20, "CLO4", OUTPUT!O269:Y269) / OUTPUT!AM$9),
IF(AND('PRINTABLE (per grading)'!H$16="OUTPUT", 'PRINTABLE (per grading)'!B$13="Final"), IF(ISERROR(SUMIF(OUTPUT!AA$20:AI$20, "CLO4", OUTPUT!AA269:AI269) / OUTPUT!AN$9), "", SUMIF(OUTPUT!AA$20:AI$20, "CLO4", OUTPUT!AA269:AI269) / OUTPUT!AN$9),
"")))))),"")</f>
        <v/>
      </c>
      <c r="AE267" s="232" t="str">
        <f t="shared" si="137"/>
        <v/>
      </c>
      <c r="AF267" s="233" t="str">
        <f t="shared" si="138"/>
        <v/>
      </c>
      <c r="AG267" s="25" t="str">
        <f>IF(B267 &lt;&gt; "", IFERROR(IF(C$16 = "PRELIM", SUMIF('Database (LECTURE-RES-PRAC)'!D$14:AG$14, "CLO5", 'Database (LECTURE-RES-PRAC)'!D264:AG264) / 'Grade computation'!F$8, IF(C$16 = "MIDTERM", SUMIF('Database (LECTURE-RES-PRAC)'!AJ$14:BM$14, "CLO5", 'Database (LECTURE-RES-PRAC)'!AJ264:BM264) / 'Grade computation'!G$8, IF(C$16 = "FINAL", SUMIF('Database (LECTURE-RES-PRAC)'!BP$14:CS$14, "CLO5", 'Database (LECTURE-RES-PRAC)'!BP264:CS264) / 'Grade computation'!H$8,""))),""),"")</f>
        <v/>
      </c>
      <c r="AH267" s="232" t="str">
        <f t="shared" si="139"/>
        <v/>
      </c>
      <c r="AI267" s="25" t="str">
        <f>IF(B267 &lt;&gt; "",IF(AND('PRINTABLE (per grading)'!H$16="EXAM", 'PRINTABLE (per grading)'!B$13="Prelim"), IF(ISERROR(SUMIF('Exam (LECTURE ONLY)'!D$20:M$20, "CLO5", 'Exam (LECTURE ONLY)'!D269:M269) / 'Exam (LECTURE ONLY)'!AL$10), "", SUMIF('Exam (LECTURE ONLY)'!D$20:M$20, "CLO5", 'Exam (LECTURE ONLY)'!D269:M269) /'Exam (LECTURE ONLY)'!AL$10),
IF(AND('PRINTABLE (per grading)'!H$16="EXAM", 'PRINTABLE (per grading)'!B$13="Midterm"), IF(ISERROR(SUMIF('Exam (LECTURE ONLY)'!O$20:X$20, "CLO5", 'Exam (LECTURE ONLY)'!O269:X269) / 'Exam (LECTURE ONLY)'!AM$10), "", SUMIF('Exam (LECTURE ONLY)'!O$20:X$20, "CLO5", 'Exam (LECTURE ONLY)'!O269:X269) / 'Exam (LECTURE ONLY)'!AM$10),
IF(AND('PRINTABLE (per grading)'!H$16="EXAM", 'PRINTABLE (per grading)'!B$13="Final"), IF(ISERROR(SUMIF('Exam (LECTURE ONLY)'!Z$20:AI$20, "CLO5", 'Exam (LECTURE ONLY)'!Z269:AI269) / 'Exam (LECTURE ONLY)'!AN$10), "", SUMIF('Exam (LECTURE ONLY)'!Z$20:AI$20, "CLO5", 'Exam (LECTURE ONLY)'!Z269:AI269) / 'Exam (LECTURE ONLY)'!AN$10),
IF(AND('PRINTABLE (per grading)'!H$16="OUTPUT", 'PRINTABLE (per grading)'!B$13="Prelim"), IF(ISERROR(SUMIF(OUTPUT!C$20:M$20, "CLO5", OUTPUT!C269:M269) / OUTPUT!AL$10), "", SUMIF(OUTPUT!C$20:M$20, "CLO5", OUTPUT!C269:M269) / OUTPUT!AL$10),
IF(AND('PRINTABLE (per grading)'!H$16="OUTPUT", 'PRINTABLE (per grading)'!B$13="Midterm"), IF(ISERROR(SUMIF(OUTPUT!O$20:Y$20, "CLO5", OUTPUT!O269:Y269) / OUTPUT!AM$10), "", SUMIF(OUTPUT!O$20:Y$20, "CLO5", OUTPUT!O269:Y269) / OUTPUT!AM$10),
IF(AND('PRINTABLE (per grading)'!H$16="OUTPUT", 'PRINTABLE (per grading)'!B$13="Final"), IF(ISERROR(SUMIF(OUTPUT!AA$20:AI$20, "CLO5", OUTPUT!AA269:AI269) / OUTPUT!AN$10), "", SUMIF(OUTPUT!AA$20:AI$20, "CLO5", OUTPUT!AA269:AI269) / OUTPUT!AN$10),
"")))))),"")</f>
        <v/>
      </c>
      <c r="AJ267" s="232" t="str">
        <f t="shared" si="140"/>
        <v/>
      </c>
      <c r="AK267" s="233" t="str">
        <f t="shared" si="141"/>
        <v/>
      </c>
      <c r="AL267" s="25" t="str">
        <f>IF(B267 &lt;&gt; "", IFERROR(IF(C$16 = "PRELIM", SUMIF('Database (LECTURE-RES-PRAC)'!D$14:AG$14, "CLO6", 'Database (LECTURE-RES-PRAC)'!D264:AG264) / 'Grade computation'!F$9, IF(C$16 = "MIDTERM", SUMIF('Database (LECTURE-RES-PRAC)'!AJ$14:BM$14, "CLO6", 'Database (LECTURE-RES-PRAC)'!AJ264:BM264) / 'Grade computation'!G$9, IF(C$16 = "FINAL", SUMIF('Database (LECTURE-RES-PRAC)'!BP$14:CS$14, "CLO6", 'Database (LECTURE-RES-PRAC)'!BP264:CS264) / 'Grade computation'!H$9,""))),""),"")</f>
        <v/>
      </c>
      <c r="AM267" s="232" t="str">
        <f t="shared" si="142"/>
        <v/>
      </c>
      <c r="AN267" s="25" t="str">
        <f>IF(B267 &lt;&gt; "",IF(AND('PRINTABLE (per grading)'!H$16="EXAM", 'PRINTABLE (per grading)'!B$13="Prelim"), IF(ISERROR(SUMIF('Exam (LECTURE ONLY)'!D$20:M$20, "CLO6", 'Exam (LECTURE ONLY)'!D269:M269) / 'Exam (LECTURE ONLY)'!AL$11), "", SUMIF('Exam (LECTURE ONLY)'!D$20:M$20, "CLO6", 'Exam (LECTURE ONLY)'!D269:M269) /'Exam (LECTURE ONLY)'!AL$11),
IF(AND('PRINTABLE (per grading)'!H$16="EXAM", 'PRINTABLE (per grading)'!B$13="Midterm"), IF(ISERROR(SUMIF('Exam (LECTURE ONLY)'!O$20:X$20, "CLO6", 'Exam (LECTURE ONLY)'!O269:X269) / 'Exam (LECTURE ONLY)'!AM$11), "", SUMIF('Exam (LECTURE ONLY)'!O$20:X$20, "CLO6", 'Exam (LECTURE ONLY)'!O269:X269) / 'Exam (LECTURE ONLY)'!AM$11),
IF(AND('PRINTABLE (per grading)'!H$16="EXAM", 'PRINTABLE (per grading)'!B$13="Final"), IF(ISERROR(SUMIF('Exam (LECTURE ONLY)'!Z$20:AI$20, "CLO6", 'Exam (LECTURE ONLY)'!Z269:AI269) / 'Exam (LECTURE ONLY)'!AN$11), "", SUMIF('Exam (LECTURE ONLY)'!Z$20:AI$20, "CLO6", 'Exam (LECTURE ONLY)'!Z269:AI269) / 'Exam (LECTURE ONLY)'!AN$11),
IF(AND('PRINTABLE (per grading)'!H$16="OUTPUT", 'PRINTABLE (per grading)'!B$13="Prelim"), IF(ISERROR(SUMIF(OUTPUT!C$20:M$20, "CLO6", OUTPUT!C269:M269) / OUTPUT!AL$11), "", SUMIF(OUTPUT!C$20:M$20, "CLO6", OUTPUT!C269:M269) / OUTPUT!AL$11),
IF(AND('PRINTABLE (per grading)'!H$16="OUTPUT", 'PRINTABLE (per grading)'!B$13="Midterm"), IF(ISERROR(SUMIF(OUTPUT!O$20:Y$20, "CLO6", OUTPUT!O269:Y269) / OUTPUT!AM$11), "", SUMIF(OUTPUT!O$20:Y$20, "CLO6", OUTPUT!O269:Y269) / OUTPUT!AM$11),
IF(AND('PRINTABLE (per grading)'!H$16="OUTPUT", 'PRINTABLE (per grading)'!B$13="Final"), IF(ISERROR(SUMIF(OUTPUT!AA$20:AI$20, "CLO6", OUTPUT!AA269:AI269) / OUTPUT!AN$11), "", SUMIF(OUTPUT!AA$20:AI$20, "CLO6", OUTPUT!AA269:AI269) / OUTPUT!AN$11),
"")))))),"")</f>
        <v/>
      </c>
      <c r="AO267" s="232" t="str">
        <f t="shared" si="143"/>
        <v/>
      </c>
      <c r="AP267" s="233" t="str">
        <f t="shared" si="144"/>
        <v/>
      </c>
      <c r="AQ267" s="25" t="str">
        <f>IF(B267 &lt;&gt; "", IFERROR(IF(C$16 = "PRELIM", SUMIF('Database (LECTURE-RES-PRAC)'!D$14:AG$14, "CLO7", 'Database (LECTURE-RES-PRAC)'!D264:AG264) / 'Grade computation'!F$10, IF(C$16 = "MIDTERM", SUMIF('Database (LECTURE-RES-PRAC)'!AJ$14:BM$14, "CLO7", 'Database (LECTURE-RES-PRAC)'!AJ264:BM264) / 'Grade computation'!G$10, IF(C$16 = "FINAL", SUMIF('Database (LECTURE-RES-PRAC)'!BP$14:CS$14, "CLO7", 'Database (LECTURE-RES-PRAC)'!BP264:CS264) / 'Grade computation'!H$10,""))),""),"")</f>
        <v/>
      </c>
      <c r="AR267" s="232" t="str">
        <f t="shared" si="145"/>
        <v/>
      </c>
      <c r="AS267" s="25" t="str">
        <f>IF(B267 &lt;&gt; "",IF(AND('PRINTABLE (per grading)'!H$16="EXAM", 'PRINTABLE (per grading)'!B$13="Prelim"), IF(ISERROR(SUMIF('Exam (LECTURE ONLY)'!D$20:M$20, "CLO7", 'Exam (LECTURE ONLY)'!D269:M269) / 'Exam (LECTURE ONLY)'!AL$12), "", SUMIF('Exam (LECTURE ONLY)'!D$20:M$20, "CLO7", 'Exam (LECTURE ONLY)'!D269:M269) /'Exam (LECTURE ONLY)'!AL$12),
IF(AND('PRINTABLE (per grading)'!H$16="EXAM", 'PRINTABLE (per grading)'!B$13="Midterm"), IF(ISERROR(SUMIF('Exam (LECTURE ONLY)'!O$20:X$20, "CLO7", 'Exam (LECTURE ONLY)'!O269:X269) / 'Exam (LECTURE ONLY)'!AM$12), "", SUMIF('Exam (LECTURE ONLY)'!O$20:X$20, "CLO7", 'Exam (LECTURE ONLY)'!O269:X269) / 'Exam (LECTURE ONLY)'!AM$12),
IF(AND('PRINTABLE (per grading)'!H$16="EXAM", 'PRINTABLE (per grading)'!B$13="Final"), IF(ISERROR(SUMIF('Exam (LECTURE ONLY)'!Z$20:AI$20, "CLO7", 'Exam (LECTURE ONLY)'!Z269:AI269) / 'Exam (LECTURE ONLY)'!AN$12), "", SUMIF('Exam (LECTURE ONLY)'!Z$20:AI$20, "CLO7", 'Exam (LECTURE ONLY)'!Z269:AI269) / 'Exam (LECTURE ONLY)'!AN$12),
IF(AND('PRINTABLE (per grading)'!H$16="OUTPUT", 'PRINTABLE (per grading)'!B$13="Prelim"), IF(ISERROR(SUMIF(OUTPUT!C$20:M$20, "CLO7", OUTPUT!C269:M269) / OUTPUT!AL$12), "", SUMIF(OUTPUT!C$20:M$20, "CLO7", OUTPUT!C269:M269) / OUTPUT!AL$12),
IF(AND('PRINTABLE (per grading)'!H$16="OUTPUT", 'PRINTABLE (per grading)'!B$13="Midterm"), IF(ISERROR(SUMIF(OUTPUT!O$20:Y$20, "CLO7", OUTPUT!O269:Y269) / OUTPUT!AM$12), "", SUMIF(OUTPUT!O$20:Y$20, "CLO7", OUTPUT!O269:Y269) / OUTPUT!AM$12),
IF(AND('PRINTABLE (per grading)'!H$16="OUTPUT", 'PRINTABLE (per grading)'!B$13="Final"), IF(ISERROR(SUMIF(OUTPUT!AA$20:AI$20, "CLO7", OUTPUT!AA269:AI269) / OUTPUT!AN$12), "", SUMIF(OUTPUT!AA$20:AI$20, "CLO7", OUTPUT!AA269:AI269) / OUTPUT!AN$12),
"")))))),"")</f>
        <v/>
      </c>
      <c r="AT267" s="232" t="str">
        <f t="shared" si="146"/>
        <v/>
      </c>
      <c r="AU267" s="233" t="str">
        <f t="shared" si="147"/>
        <v/>
      </c>
      <c r="AV267" s="25" t="str">
        <f>IF(B267 &lt;&gt; "", IFERROR(IF(C$16 = "PRELIM", SUMIF('Database (LECTURE-RES-PRAC)'!D$14:AG$14, "CLO8", 'Database (LECTURE-RES-PRAC)'!D264:AG264) / 'Grade computation'!F$11, IF(C$16 = "MIDTERM", SUMIF('Database (LECTURE-RES-PRAC)'!AJ$14:BM$14, "CLO8", 'Database (LECTURE-RES-PRAC)'!AJ264:BM264) / 'Grade computation'!G$11, IF(C$16 = "FINAL", SUMIF('Database (LECTURE-RES-PRAC)'!BP$14:CS$14, "CLO8", 'Database (LECTURE-RES-PRAC)'!BP264:CS264) / 'Grade computation'!H$11,""))),""),"")</f>
        <v/>
      </c>
      <c r="AW267" s="232" t="str">
        <f t="shared" si="148"/>
        <v/>
      </c>
      <c r="AX267" s="25" t="str">
        <f>IF(B267 &lt;&gt; "",IF(AND('PRINTABLE (per grading)'!H$16="EXAM", 'PRINTABLE (per grading)'!B$13="Prelim"), IF(ISERROR(SUMIF('Exam (LECTURE ONLY)'!D$20:M$20, "CLO8", 'Exam (LECTURE ONLY)'!D269:M269) / 'Exam (LECTURE ONLY)'!AL$13), "", SUMIF('Exam (LECTURE ONLY)'!D$20:M$20, "CLO8", 'Exam (LECTURE ONLY)'!D269:M269) /'Exam (LECTURE ONLY)'!AL$13),
IF(AND('PRINTABLE (per grading)'!H$16="EXAM", 'PRINTABLE (per grading)'!B$13="Midterm"), IF(ISERROR(SUMIF('Exam (LECTURE ONLY)'!O$20:X$20, "CLO8", 'Exam (LECTURE ONLY)'!O269:X269) / 'Exam (LECTURE ONLY)'!AM$13), "", SUMIF('Exam (LECTURE ONLY)'!O$20:X$20, "CLO8", 'Exam (LECTURE ONLY)'!O269:X269) / 'Exam (LECTURE ONLY)'!AM$13),
IF(AND('PRINTABLE (per grading)'!H$16="EXAM", 'PRINTABLE (per grading)'!B$13="Final"), IF(ISERROR(SUMIF('Exam (LECTURE ONLY)'!Z$20:AI$20, "CLO8", 'Exam (LECTURE ONLY)'!Z269:AI269) / 'Exam (LECTURE ONLY)'!AN$13), "", SUMIF('Exam (LECTURE ONLY)'!Z$20:AI$20, "CLO8", 'Exam (LECTURE ONLY)'!Z269:AI269) / 'Exam (LECTURE ONLY)'!AN$13),
IF(AND('PRINTABLE (per grading)'!H$16="OUTPUT", 'PRINTABLE (per grading)'!B$13="Prelim"), IF(ISERROR(SUMIF(OUTPUT!C$20:M$20, "CLO8", OUTPUT!C269:M269) / OUTPUT!AL$13), "", SUMIF(OUTPUT!C$20:M$20, "CLO8", OUTPUT!C269:M269) / OUTPUT!AL$13),
IF(AND('PRINTABLE (per grading)'!H$16="OUTPUT", 'PRINTABLE (per grading)'!B$13="Midterm"), IF(ISERROR(SUMIF(OUTPUT!O$20:Y$20, "CLO8", OUTPUT!O269:Y269) / OUTPUT!AM$13), "", SUMIF(OUTPUT!O$20:Y$20, "CLO8", OUTPUT!O269:Y269) / OUTPUT!AM$13),
IF(AND('PRINTABLE (per grading)'!H$16="OUTPUT", 'PRINTABLE (per grading)'!B$13="Final"), IF(ISERROR(SUMIF(OUTPUT!AA$20:AI$20, "CLO8", OUTPUT!AA269:AI269) / OUTPUT!AN$13), "", SUMIF(OUTPUT!AA$20:AI$20, "CLO8", OUTPUT!AA269:AI269) / OUTPUT!AN$13),
"")))))),"")</f>
        <v/>
      </c>
      <c r="AY267" s="232" t="str">
        <f t="shared" si="149"/>
        <v/>
      </c>
      <c r="AZ267" s="233" t="str">
        <f t="shared" si="150"/>
        <v/>
      </c>
      <c r="BA267" s="25" t="str">
        <f>IF(B267 &lt;&gt; "", IFERROR(IF(C$16 = "PRELIM", SUMIF('Database (LECTURE-RES-PRAC)'!D$14:AG$14, "CLO9", 'Database (LECTURE-RES-PRAC)'!D264:AG264) / 'Grade computation'!F$12, IF(C$16 = "MIDTERM", SUMIF('Database (LECTURE-RES-PRAC)'!AJ$14:BM$14, "CLO9", 'Database (LECTURE-RES-PRAC)'!AJ264:BM264) / 'Grade computation'!G$12, IF(C$16 = "FINAL", SUMIF('Database (LECTURE-RES-PRAC)'!BP$14:CS$14, "CLO9", 'Database (LECTURE-RES-PRAC)'!BP264:CS264) / 'Grade computation'!H$12,""))),""),"")</f>
        <v/>
      </c>
      <c r="BB267" s="232" t="str">
        <f t="shared" si="151"/>
        <v/>
      </c>
      <c r="BC267" s="25" t="str">
        <f>IF(B267 &lt;&gt; "",IF(AND('PRINTABLE (per grading)'!H$16="EXAM", 'PRINTABLE (per grading)'!B$13="Prelim"), IF(ISERROR(SUMIF('Exam (LECTURE ONLY)'!D$20:M$20, "CLO9", 'Exam (LECTURE ONLY)'!D269:M269) / 'Exam (LECTURE ONLY)'!AL$14), "", SUMIF('Exam (LECTURE ONLY)'!D$20:M$20, "CLO9", 'Exam (LECTURE ONLY)'!D269:M269) /'Exam (LECTURE ONLY)'!AL$14),
IF(AND('PRINTABLE (per grading)'!H$16="EXAM", 'PRINTABLE (per grading)'!B$13="Midterm"), IF(ISERROR(SUMIF('Exam (LECTURE ONLY)'!O$20:X$20, "CLO9", 'Exam (LECTURE ONLY)'!O269:X269) / 'Exam (LECTURE ONLY)'!AM$14), "", SUMIF('Exam (LECTURE ONLY)'!O$20:X$20, "CLO9", 'Exam (LECTURE ONLY)'!O269:X269) / 'Exam (LECTURE ONLY)'!AM$14),
IF(AND('PRINTABLE (per grading)'!H$16="EXAM", 'PRINTABLE (per grading)'!B$13="Final"), IF(ISERROR(SUMIF('Exam (LECTURE ONLY)'!Z$20:AI$20, "CLO9", 'Exam (LECTURE ONLY)'!Z269:AI269) / 'Exam (LECTURE ONLY)'!AN$14), "", SUMIF('Exam (LECTURE ONLY)'!Z$20:AI$20, "CLO9", 'Exam (LECTURE ONLY)'!Z269:AI269) / 'Exam (LECTURE ONLY)'!AN$14),
IF(AND('PRINTABLE (per grading)'!H$16="OUTPUT", 'PRINTABLE (per grading)'!B$13="Prelim"), IF(ISERROR(SUMIF(OUTPUT!C$20:M$20, "CLO9", OUTPUT!C269:M269) / OUTPUT!AL$14), "", SUMIF(OUTPUT!C$20:M$20, "CLO9", OUTPUT!C269:M269) / OUTPUT!AL$14),
IF(AND('PRINTABLE (per grading)'!H$16="OUTPUT", 'PRINTABLE (per grading)'!B$13="Midterm"), IF(ISERROR(SUMIF(OUTPUT!O$20:Y$20, "CLO9", OUTPUT!O269:Y269) / OUTPUT!AM$14), "", SUMIF(OUTPUT!O$20:Y$20, "CLO9", OUTPUT!O269:Y269) / OUTPUT!AM$14),
IF(AND('PRINTABLE (per grading)'!H$16="OUTPUT", 'PRINTABLE (per grading)'!B$13="Final"), IF(ISERROR(SUMIF(OUTPUT!AA$20:AI$20, "CLO9", OUTPUT!AA269:AI269) / OUTPUT!AN$14), "", SUMIF(OUTPUT!AA$20:AI$20, "CLO9", OUTPUT!AA269:AI269) / OUTPUT!AN$14),
"")))))),"")</f>
        <v/>
      </c>
      <c r="BD267" s="232" t="str">
        <f t="shared" si="152"/>
        <v/>
      </c>
      <c r="BE267" s="233" t="str">
        <f t="shared" si="153"/>
        <v/>
      </c>
      <c r="BF267" s="25" t="str">
        <f>IF(B267 &lt;&gt; "", IFERROR(IF(C$16 = "PRELIM", SUMIF('Database (LECTURE-RES-PRAC)'!D$14:AG$14, "CLO10", 'Database (LECTURE-RES-PRAC)'!D264:AG264) / 'Grade computation'!F$13, IF(C$16 = "MIDTERM", SUMIF('Database (LECTURE-RES-PRAC)'!AJ$14:BM$14, "CLO10", 'Database (LECTURE-RES-PRAC)'!AJ264:BM264) / 'Grade computation'!G$13, IF(C$16 = "FINAL", SUMIF('Database (LECTURE-RES-PRAC)'!BP$14:CS$14, "CLO10", 'Database (LECTURE-RES-PRAC)'!BP264:CS264) / 'Grade computation'!H$13,""))),""),"")</f>
        <v/>
      </c>
      <c r="BG267" s="232" t="str">
        <f t="shared" si="154"/>
        <v/>
      </c>
      <c r="BH267" s="25" t="str">
        <f>IF(B267 &lt;&gt; "",IF(AND('PRINTABLE (per grading)'!H$16="EXAM", 'PRINTABLE (per grading)'!B$13="Prelim"), IF(ISERROR(SUMIF('Exam (LECTURE ONLY)'!D$20:M$20, "CLO10", 'Exam (LECTURE ONLY)'!D269:M269) / 'Exam (LECTURE ONLY)'!AL$15), "", SUMIF('Exam (LECTURE ONLY)'!D$20:M$20, "CLO10", 'Exam (LECTURE ONLY)'!D269:M269) /'Exam (LECTURE ONLY)'!AL$15),
IF(AND('PRINTABLE (per grading)'!H$16="EXAM", 'PRINTABLE (per grading)'!B$13="Midterm"), IF(ISERROR(SUMIF('Exam (LECTURE ONLY)'!O$20:X$20, "CLO10", 'Exam (LECTURE ONLY)'!O269:X269) / 'Exam (LECTURE ONLY)'!AM$15), "", SUMIF('Exam (LECTURE ONLY)'!O$20:X$20, "CLO10", 'Exam (LECTURE ONLY)'!O269:X269) / 'Exam (LECTURE ONLY)'!AM$15),
IF(AND('PRINTABLE (per grading)'!H$16="EXAM", 'PRINTABLE (per grading)'!B$13="Final"), IF(ISERROR(SUMIF('Exam (LECTURE ONLY)'!Z$20:AI$20, "CLO10", 'Exam (LECTURE ONLY)'!Z269:AI269) / 'Exam (LECTURE ONLY)'!AN$15), "", SUMIF('Exam (LECTURE ONLY)'!Z$20:AI$20, "CLO10", 'Exam (LECTURE ONLY)'!Z269:AI269) / 'Exam (LECTURE ONLY)'!AN$15),
IF(AND('PRINTABLE (per grading)'!H$16="OUTPUT", 'PRINTABLE (per grading)'!B$13="Prelim"), IF(ISERROR(SUMIF(OUTPUT!C$20:M$20, "CLO10", OUTPUT!C269:M269) / OUTPUT!AL$15), "", SUMIF(OUTPUT!C$20:M$20, "CLO10", OUTPUT!C269:M269) / OUTPUT!AL$15),
IF(AND('PRINTABLE (per grading)'!H$16="OUTPUT", 'PRINTABLE (per grading)'!B$13="Midterm"), IF(ISERROR(SUMIF(OUTPUT!O$20:Y$20, "CLO10", OUTPUT!O269:Y269) / OUTPUT!AM$15), "", SUMIF(OUTPUT!O$20:Y$20, "CLO10", OUTPUT!O269:Y269) / OUTPUT!AM$15),
IF(AND('PRINTABLE (per grading)'!H$16="OUTPUT", 'PRINTABLE (per grading)'!B$13="Final"), IF(ISERROR(SUMIF(OUTPUT!AA$20:AI$20, "CLO10", OUTPUT!AA269:AI269) / OUTPUT!AN$15), "", SUMIF(OUTPUT!AA$20:AI$20, "CLO10", OUTPUT!AA269:AI269) / OUTPUT!AN$15),
"")))))),"")</f>
        <v/>
      </c>
      <c r="BI267" s="232" t="str">
        <f t="shared" si="155"/>
        <v/>
      </c>
      <c r="BJ267" s="233" t="str">
        <f t="shared" si="156"/>
        <v/>
      </c>
      <c r="BK267" s="2"/>
    </row>
    <row r="268" spans="1:63" ht="20.100000000000001" customHeight="1">
      <c r="A268" s="212" t="str">
        <f>IF(ISBLANK('Database (LECTURE-RES-PRAC)'!A265),"",'Database (LECTURE-RES-PRAC)'!A265)</f>
        <v/>
      </c>
      <c r="B268" s="213" t="str">
        <f>IF(ISBLANK('Database (LECTURE-RES-PRAC)'!B265),"",'Database (LECTURE-RES-PRAC)'!B265)</f>
        <v/>
      </c>
      <c r="C268" s="134" t="str">
        <f>IF(B268&lt;&gt;"",IF(C$16="PRELIM",'Grade computation'!C268, IF(C$16="MIDTERM",'Grade computation'!K268, IF(C$16="FINAL",'Grade computation'!S268,""))),"")</f>
        <v/>
      </c>
      <c r="D268" s="135" t="str">
        <f t="shared" si="1"/>
        <v/>
      </c>
      <c r="E268" s="134" t="str">
        <f>IF(B268&lt;&gt;"", IF(C$16="PRELIM",'Grade computation'!E268, IF(C$16="MIDTERM",'Grade computation'!M268, IF(C$16="FINAL",'Grade computation'!U268,""))),"")</f>
        <v/>
      </c>
      <c r="F268" s="136" t="str">
        <f t="shared" si="2"/>
        <v/>
      </c>
      <c r="G268" s="137" t="str">
        <f t="shared" si="3"/>
        <v/>
      </c>
      <c r="H268" s="207" t="str">
        <f>IF(B268&lt;&gt;"",IF(C$16="PRELIM", 'Grade computation'!H268, IF(C$16="MIDTERM", 'Grade computation'!P268, IF(C$16="FINAL",'Grade computation'!X268, ""))),"")</f>
        <v/>
      </c>
      <c r="I268" s="137" t="str">
        <f t="shared" si="4"/>
        <v/>
      </c>
      <c r="J268" s="139" t="str">
        <f t="shared" si="5"/>
        <v/>
      </c>
      <c r="K268" s="377" t="str">
        <f t="shared" si="6"/>
        <v/>
      </c>
      <c r="L268" s="434"/>
      <c r="M268" s="25" t="str">
        <f>IF(B268 &lt;&gt; "", IFERROR(IF(C$16 = "PRELIM", SUMIF('Database (LECTURE-RES-PRAC)'!D$14:AG$14, "CLO1", 'Database (LECTURE-RES-PRAC)'!D265:AG265) / 'Grade computation'!F$4, IF(C$16 = "MIDTERM", SUMIF('Database (LECTURE-RES-PRAC)'!AJ$14:BM$14, "CLO1", 'Database (LECTURE-RES-PRAC)'!AJ265:BM265) / 'Grade computation'!G$4, IF(C$16 = "FINAL", SUMIF('Database (LECTURE-RES-PRAC)'!BP$14:CS$14, "CLO1", 'Database (LECTURE-RES-PRAC)'!BP265:CS265) / 'Grade computation'!H$4,""))),""),"")</f>
        <v/>
      </c>
      <c r="N268" s="232" t="str">
        <f t="shared" si="127"/>
        <v/>
      </c>
      <c r="O268" s="25" t="str">
        <f>IF(B268 &lt;&gt; "",IF(AND('PRINTABLE (per grading)'!H$16="EXAM", 'PRINTABLE (per grading)'!B$13="Prelim"), IF(ISERROR(SUMIF('Exam (LECTURE ONLY)'!D$20:M$20, "CLO1", 'Exam (LECTURE ONLY)'!D270:M270) / 'Exam (LECTURE ONLY)'!AL$6), "", SUMIF('Exam (LECTURE ONLY)'!D$20:M$20, "CLO1", 'Exam (LECTURE ONLY)'!D270:M270) /'Exam (LECTURE ONLY)'!AL$6),
IF(AND('PRINTABLE (per grading)'!H$16="EXAM", 'PRINTABLE (per grading)'!B$13="Midterm"), IF(ISERROR(SUMIF('Exam (LECTURE ONLY)'!O$20:X$20, "CLO1", 'Exam (LECTURE ONLY)'!O270:X270) / 'Exam (LECTURE ONLY)'!AM$6), "", SUMIF('Exam (LECTURE ONLY)'!O$20:X$20, "CLO1", 'Exam (LECTURE ONLY)'!O270:X270) / 'Exam (LECTURE ONLY)'!AM$6),
IF(AND('PRINTABLE (per grading)'!H$16="EXAM", 'PRINTABLE (per grading)'!B$13="Final"), IF(ISERROR(SUMIF('Exam (LECTURE ONLY)'!Z$20:AI$20, "CLO1", 'Exam (LECTURE ONLY)'!Z270:AI270) / 'Exam (LECTURE ONLY)'!AN$6), "", SUMIF('Exam (LECTURE ONLY)'!Z$20:AI$20, "CLO1", 'Exam (LECTURE ONLY)'!Z270:AI270) / 'Exam (LECTURE ONLY)'!AN$6),
IF(AND('PRINTABLE (per grading)'!H$16="OUTPUT", 'PRINTABLE (per grading)'!B$13="Prelim"), IF(ISERROR(SUMIF(OUTPUT!C$20:M$20, "CLO1", OUTPUT!C270:M270) / OUTPUT!AL$6), "", SUMIF(OUTPUT!C$20:M$20, "CLO1", OUTPUT!C270:M270) / OUTPUT!AL$6),
IF(AND('PRINTABLE (per grading)'!H$16="OUTPUT", 'PRINTABLE (per grading)'!B$13="Midterm"), IF(ISERROR(SUMIF(OUTPUT!O$20:Y$20, "CLO1", OUTPUT!O270:Y270) / OUTPUT!AM$6), "", SUMIF(OUTPUT!O$20:Y$20, "CLO1", OUTPUT!O270:Y270) / OUTPUT!AM$6),
IF(AND('PRINTABLE (per grading)'!H$16="OUTPUT", 'PRINTABLE (per grading)'!B$13="Final"), IF(ISERROR(SUMIF(OUTPUT!AA$20:AI$20, "CLO1", OUTPUT!AA270:AI270) / OUTPUT!AN$6), "", SUMIF(OUTPUT!AA$20:AI$20, "CLO1", OUTPUT!AA270:AI270) / OUTPUT!AN$6),
"")))))),"")</f>
        <v/>
      </c>
      <c r="P268" s="232" t="str">
        <f t="shared" si="128"/>
        <v/>
      </c>
      <c r="Q268" s="233" t="str">
        <f t="shared" si="129"/>
        <v/>
      </c>
      <c r="R268" s="25" t="str">
        <f>IF(B268 &lt;&gt; "", IFERROR(IF(C$16 = "PRELIM", SUMIF('Database (LECTURE-RES-PRAC)'!D$14:AG$14, "CLO2", 'Database (LECTURE-RES-PRAC)'!D265:AG265) / 'Grade computation'!F$5, IF(C$16 = "MIDTERM", SUMIF('Database (LECTURE-RES-PRAC)'!AJ$14:BM$14, "CLO2", 'Database (LECTURE-RES-PRAC)'!AJ265:BM265) / 'Grade computation'!G$5, IF(C$16 = "FINAL", SUMIF('Database (LECTURE-RES-PRAC)'!BP$14:CS$14, "CLO2", 'Database (LECTURE-RES-PRAC)'!BP265:CS265) / 'Grade computation'!H$5,""))),""),"")</f>
        <v/>
      </c>
      <c r="S268" s="232" t="str">
        <f t="shared" si="130"/>
        <v/>
      </c>
      <c r="T268" s="25" t="str">
        <f>IF(B268 &lt;&gt; "",IF(AND('PRINTABLE (per grading)'!H$16="EXAM", 'PRINTABLE (per grading)'!B$13="Prelim"), IF(ISERROR(SUMIF('Exam (LECTURE ONLY)'!D$20:M$20, "CLO2", 'Exam (LECTURE ONLY)'!D270:M270) / 'Exam (LECTURE ONLY)'!AL$7), "", SUMIF('Exam (LECTURE ONLY)'!D$20:M$20, "CLO2", 'Exam (LECTURE ONLY)'!D270:M270) /'Exam (LECTURE ONLY)'!AL$7),
IF(AND('PRINTABLE (per grading)'!H$16="EXAM", 'PRINTABLE (per grading)'!B$13="Midterm"), IF(ISERROR(SUMIF('Exam (LECTURE ONLY)'!O$20:X$20, "CLO2", 'Exam (LECTURE ONLY)'!O270:X270) / 'Exam (LECTURE ONLY)'!AM$7), "", SUMIF('Exam (LECTURE ONLY)'!O$20:X$20, "CLO2", 'Exam (LECTURE ONLY)'!O270:X270) / 'Exam (LECTURE ONLY)'!AM$7),
IF(AND('PRINTABLE (per grading)'!H$16="EXAM", 'PRINTABLE (per grading)'!B$13="Final"), IF(ISERROR(SUMIF('Exam (LECTURE ONLY)'!Z$20:AI$20, "CLO2", 'Exam (LECTURE ONLY)'!Z270:AI270) / 'Exam (LECTURE ONLY)'!AN$7), "", SUMIF('Exam (LECTURE ONLY)'!Z$20:AI$20, "CLO2", 'Exam (LECTURE ONLY)'!Z270:AI270) / 'Exam (LECTURE ONLY)'!AN$7),
IF(AND('PRINTABLE (per grading)'!H$16="OUTPUT", 'PRINTABLE (per grading)'!B$13="Prelim"), IF(ISERROR(SUMIF(OUTPUT!C$20:M$20, "CLO2", OUTPUT!C270:M270) / OUTPUT!AL$7), "", SUMIF(OUTPUT!C$20:M$20, "CLO2", OUTPUT!C270:M270) / OUTPUT!AL$7),
IF(AND('PRINTABLE (per grading)'!H$16="OUTPUT", 'PRINTABLE (per grading)'!B$13="Midterm"), IF(ISERROR(SUMIF(OUTPUT!O$20:Y$20, "CLO2", OUTPUT!O270:Y270) / OUTPUT!AM$7), "", SUMIF(OUTPUT!O$20:Y$20, "CLO2", OUTPUT!O270:Y270) / OUTPUT!AM$7),
IF(AND('PRINTABLE (per grading)'!H$16="OUTPUT", 'PRINTABLE (per grading)'!B$13="Final"), IF(ISERROR(SUMIF(OUTPUT!AA$20:AI$20, "CLO2", OUTPUT!AA270:AI270) / OUTPUT!AN$7), "", SUMIF(OUTPUT!AA$20:AI$20, "CLO2", OUTPUT!AA270:AI270) / OUTPUT!AN$7),
"")))))),"")</f>
        <v/>
      </c>
      <c r="U268" s="232" t="str">
        <f t="shared" si="131"/>
        <v/>
      </c>
      <c r="V268" s="233" t="str">
        <f t="shared" si="132"/>
        <v/>
      </c>
      <c r="W268" s="25" t="str">
        <f>IF(B268 &lt;&gt; "", IFERROR(IF(C$16 = "PRELIM", SUMIF('Database (LECTURE-RES-PRAC)'!D$14:AG$14, "CLO3", 'Database (LECTURE-RES-PRAC)'!D265:AG265) / 'Grade computation'!F$6, IF(C$16 = "MIDTERM", SUMIF('Database (LECTURE-RES-PRAC)'!AJ$14:BM$14, "CLO3", 'Database (LECTURE-RES-PRAC)'!AJ265:BM265) / 'Grade computation'!G$6, IF(C$16 = "FINAL", SUMIF('Database (LECTURE-RES-PRAC)'!BP$14:CS$14, "CLO3", 'Database (LECTURE-RES-PRAC)'!BP265:CS265) / 'Grade computation'!H$6,""))),""),"")</f>
        <v/>
      </c>
      <c r="X268" s="232" t="str">
        <f t="shared" si="133"/>
        <v/>
      </c>
      <c r="Y268" s="25" t="str">
        <f>IF(B268 &lt;&gt; "",IF(AND('PRINTABLE (per grading)'!H$16="EXAM", 'PRINTABLE (per grading)'!B$13="Prelim"), IF(ISERROR(SUMIF('Exam (LECTURE ONLY)'!D$20:M$20, "CLO3", 'Exam (LECTURE ONLY)'!D270:M270) / 'Exam (LECTURE ONLY)'!AL$8), "", SUMIF('Exam (LECTURE ONLY)'!D$20:M$20, "CLO3", 'Exam (LECTURE ONLY)'!D270:M270) /'Exam (LECTURE ONLY)'!AL$8),
IF(AND('PRINTABLE (per grading)'!H$16="EXAM", 'PRINTABLE (per grading)'!B$13="Midterm"), IF(ISERROR(SUMIF('Exam (LECTURE ONLY)'!O$20:X$20, "CLO3", 'Exam (LECTURE ONLY)'!O270:X270) / 'Exam (LECTURE ONLY)'!AM$8), "", SUMIF('Exam (LECTURE ONLY)'!O$20:X$20, "CLO3", 'Exam (LECTURE ONLY)'!O270:X270) / 'Exam (LECTURE ONLY)'!AM$8),
IF(AND('PRINTABLE (per grading)'!H$16="EXAM", 'PRINTABLE (per grading)'!B$13="Final"), IF(ISERROR(SUMIF('Exam (LECTURE ONLY)'!Z$20:AI$20, "CLO3", 'Exam (LECTURE ONLY)'!Z270:AI270) / 'Exam (LECTURE ONLY)'!AN$8), "", SUMIF('Exam (LECTURE ONLY)'!Z$20:AI$20, "CLO3", 'Exam (LECTURE ONLY)'!Z270:AI270) / 'Exam (LECTURE ONLY)'!AN$8),
IF(AND('PRINTABLE (per grading)'!H$16="OUTPUT", 'PRINTABLE (per grading)'!B$13="Prelim"), IF(ISERROR(SUMIF(OUTPUT!C$20:M$20, "CLO3", OUTPUT!C270:M270) / OUTPUT!AL$8), "", SUMIF(OUTPUT!C$20:M$20, "CLO3", OUTPUT!C270:M270) / OUTPUT!AL$8),
IF(AND('PRINTABLE (per grading)'!H$16="OUTPUT", 'PRINTABLE (per grading)'!B$13="Midterm"), IF(ISERROR(SUMIF(OUTPUT!O$20:Y$20, "CLO3", OUTPUT!O270:Y270) / OUTPUT!AM$8), "", SUMIF(OUTPUT!O$20:Y$20, "CLO3", OUTPUT!O270:Y270) / OUTPUT!AM$8),
IF(AND('PRINTABLE (per grading)'!H$16="OUTPUT", 'PRINTABLE (per grading)'!B$13="Final"), IF(ISERROR(SUMIF(OUTPUT!AA$20:AI$20, "CLO3", OUTPUT!AA270:AI270) / OUTPUT!AN$8), "", SUMIF(OUTPUT!AA$20:AI$20, "CLO3", OUTPUT!AA270:AI270) / OUTPUT!AN$8),
"" )))))),"")</f>
        <v/>
      </c>
      <c r="Z268" s="232" t="str">
        <f t="shared" si="134"/>
        <v/>
      </c>
      <c r="AA268" s="233" t="str">
        <f t="shared" si="135"/>
        <v/>
      </c>
      <c r="AB268" s="25" t="str">
        <f>IF(B268 &lt;&gt; "", IFERROR(IF(C$16 = "PRELIM", SUMIF('Database (LECTURE-RES-PRAC)'!D$14:AG$14, "CLO4", 'Database (LECTURE-RES-PRAC)'!D265:AG265) / 'Grade computation'!F$7, IF(C$16 = "MIDTERM", SUMIF('Database (LECTURE-RES-PRAC)'!AJ$14:BM$14, "CLO4", 'Database (LECTURE-RES-PRAC)'!AJ265:BM265) / 'Grade computation'!G$7, IF(C$16 = "FINAL", SUMIF('Database (LECTURE-RES-PRAC)'!BP$14:CS$14, "CLO4", 'Database (LECTURE-RES-PRAC)'!BP265:CS265) / 'Grade computation'!H$7,""))),""),"")</f>
        <v/>
      </c>
      <c r="AC268" s="232" t="str">
        <f t="shared" si="136"/>
        <v/>
      </c>
      <c r="AD268" s="25" t="str">
        <f>IF(B268 &lt;&gt; "",IF(AND('PRINTABLE (per grading)'!H$16="EXAM", 'PRINTABLE (per grading)'!B$13="Prelim"), IF(ISERROR(SUMIF('Exam (LECTURE ONLY)'!D$20:M$20, "CLO4", 'Exam (LECTURE ONLY)'!D270:M270) / 'Exam (LECTURE ONLY)'!AL$9), "", SUMIF('Exam (LECTURE ONLY)'!D$20:M$20, "CLO4", 'Exam (LECTURE ONLY)'!D270:M270) /'Exam (LECTURE ONLY)'!AL$9),
IF(AND('PRINTABLE (per grading)'!H$16="EXAM", 'PRINTABLE (per grading)'!B$13="Midterm"), IF(ISERROR(SUMIF('Exam (LECTURE ONLY)'!O$20:X$20, "CLO4", 'Exam (LECTURE ONLY)'!O270:X270) / 'Exam (LECTURE ONLY)'!AM$9), "", SUMIF('Exam (LECTURE ONLY)'!O$20:X$20, "CLO4", 'Exam (LECTURE ONLY)'!O270:X270) / 'Exam (LECTURE ONLY)'!AM$9),
IF(AND('PRINTABLE (per grading)'!H$16="EXAM", 'PRINTABLE (per grading)'!B$13="Final"), IF(ISERROR(SUMIF('Exam (LECTURE ONLY)'!Z$20:AI$20, "CLO4", 'Exam (LECTURE ONLY)'!Z270:AI270) / 'Exam (LECTURE ONLY)'!AN$9), "", SUMIF('Exam (LECTURE ONLY)'!Z$20:AI$20, "CLO4", 'Exam (LECTURE ONLY)'!Z270:AI270) / 'Exam (LECTURE ONLY)'!AN$9),
IF(AND('PRINTABLE (per grading)'!H$16="OUTPUT", 'PRINTABLE (per grading)'!B$13="Prelim"), IF(ISERROR(SUMIF(OUTPUT!C$20:M$20, "CLO4", OUTPUT!C270:M270) / OUTPUT!AL$9), "", SUMIF(OUTPUT!C$20:M$20, "CLO4", OUTPUT!C270:M270) / OUTPUT!AL$9),
IF(AND('PRINTABLE (per grading)'!H$16="OUTPUT", 'PRINTABLE (per grading)'!B$13="Midterm"), IF(ISERROR(SUMIF(OUTPUT!O$20:Y$20, "CLO4", OUTPUT!O270:Y270) / OUTPUT!AM$9), "", SUMIF(OUTPUT!O$20:Y$20, "CLO4", OUTPUT!O270:Y270) / OUTPUT!AM$9),
IF(AND('PRINTABLE (per grading)'!H$16="OUTPUT", 'PRINTABLE (per grading)'!B$13="Final"), IF(ISERROR(SUMIF(OUTPUT!AA$20:AI$20, "CLO4", OUTPUT!AA270:AI270) / OUTPUT!AN$9), "", SUMIF(OUTPUT!AA$20:AI$20, "CLO4", OUTPUT!AA270:AI270) / OUTPUT!AN$9),
"")))))),"")</f>
        <v/>
      </c>
      <c r="AE268" s="232" t="str">
        <f t="shared" si="137"/>
        <v/>
      </c>
      <c r="AF268" s="233" t="str">
        <f t="shared" si="138"/>
        <v/>
      </c>
      <c r="AG268" s="25" t="str">
        <f>IF(B268 &lt;&gt; "", IFERROR(IF(C$16 = "PRELIM", SUMIF('Database (LECTURE-RES-PRAC)'!D$14:AG$14, "CLO5", 'Database (LECTURE-RES-PRAC)'!D265:AG265) / 'Grade computation'!F$8, IF(C$16 = "MIDTERM", SUMIF('Database (LECTURE-RES-PRAC)'!AJ$14:BM$14, "CLO5", 'Database (LECTURE-RES-PRAC)'!AJ265:BM265) / 'Grade computation'!G$8, IF(C$16 = "FINAL", SUMIF('Database (LECTURE-RES-PRAC)'!BP$14:CS$14, "CLO5", 'Database (LECTURE-RES-PRAC)'!BP265:CS265) / 'Grade computation'!H$8,""))),""),"")</f>
        <v/>
      </c>
      <c r="AH268" s="232" t="str">
        <f t="shared" si="139"/>
        <v/>
      </c>
      <c r="AI268" s="25" t="str">
        <f>IF(B268 &lt;&gt; "",IF(AND('PRINTABLE (per grading)'!H$16="EXAM", 'PRINTABLE (per grading)'!B$13="Prelim"), IF(ISERROR(SUMIF('Exam (LECTURE ONLY)'!D$20:M$20, "CLO5", 'Exam (LECTURE ONLY)'!D270:M270) / 'Exam (LECTURE ONLY)'!AL$10), "", SUMIF('Exam (LECTURE ONLY)'!D$20:M$20, "CLO5", 'Exam (LECTURE ONLY)'!D270:M270) /'Exam (LECTURE ONLY)'!AL$10),
IF(AND('PRINTABLE (per grading)'!H$16="EXAM", 'PRINTABLE (per grading)'!B$13="Midterm"), IF(ISERROR(SUMIF('Exam (LECTURE ONLY)'!O$20:X$20, "CLO5", 'Exam (LECTURE ONLY)'!O270:X270) / 'Exam (LECTURE ONLY)'!AM$10), "", SUMIF('Exam (LECTURE ONLY)'!O$20:X$20, "CLO5", 'Exam (LECTURE ONLY)'!O270:X270) / 'Exam (LECTURE ONLY)'!AM$10),
IF(AND('PRINTABLE (per grading)'!H$16="EXAM", 'PRINTABLE (per grading)'!B$13="Final"), IF(ISERROR(SUMIF('Exam (LECTURE ONLY)'!Z$20:AI$20, "CLO5", 'Exam (LECTURE ONLY)'!Z270:AI270) / 'Exam (LECTURE ONLY)'!AN$10), "", SUMIF('Exam (LECTURE ONLY)'!Z$20:AI$20, "CLO5", 'Exam (LECTURE ONLY)'!Z270:AI270) / 'Exam (LECTURE ONLY)'!AN$10),
IF(AND('PRINTABLE (per grading)'!H$16="OUTPUT", 'PRINTABLE (per grading)'!B$13="Prelim"), IF(ISERROR(SUMIF(OUTPUT!C$20:M$20, "CLO5", OUTPUT!C270:M270) / OUTPUT!AL$10), "", SUMIF(OUTPUT!C$20:M$20, "CLO5", OUTPUT!C270:M270) / OUTPUT!AL$10),
IF(AND('PRINTABLE (per grading)'!H$16="OUTPUT", 'PRINTABLE (per grading)'!B$13="Midterm"), IF(ISERROR(SUMIF(OUTPUT!O$20:Y$20, "CLO5", OUTPUT!O270:Y270) / OUTPUT!AM$10), "", SUMIF(OUTPUT!O$20:Y$20, "CLO5", OUTPUT!O270:Y270) / OUTPUT!AM$10),
IF(AND('PRINTABLE (per grading)'!H$16="OUTPUT", 'PRINTABLE (per grading)'!B$13="Final"), IF(ISERROR(SUMIF(OUTPUT!AA$20:AI$20, "CLO5", OUTPUT!AA270:AI270) / OUTPUT!AN$10), "", SUMIF(OUTPUT!AA$20:AI$20, "CLO5", OUTPUT!AA270:AI270) / OUTPUT!AN$10),
"")))))),"")</f>
        <v/>
      </c>
      <c r="AJ268" s="232" t="str">
        <f t="shared" si="140"/>
        <v/>
      </c>
      <c r="AK268" s="233" t="str">
        <f t="shared" si="141"/>
        <v/>
      </c>
      <c r="AL268" s="25" t="str">
        <f>IF(B268 &lt;&gt; "", IFERROR(IF(C$16 = "PRELIM", SUMIF('Database (LECTURE-RES-PRAC)'!D$14:AG$14, "CLO6", 'Database (LECTURE-RES-PRAC)'!D265:AG265) / 'Grade computation'!F$9, IF(C$16 = "MIDTERM", SUMIF('Database (LECTURE-RES-PRAC)'!AJ$14:BM$14, "CLO6", 'Database (LECTURE-RES-PRAC)'!AJ265:BM265) / 'Grade computation'!G$9, IF(C$16 = "FINAL", SUMIF('Database (LECTURE-RES-PRAC)'!BP$14:CS$14, "CLO6", 'Database (LECTURE-RES-PRAC)'!BP265:CS265) / 'Grade computation'!H$9,""))),""),"")</f>
        <v/>
      </c>
      <c r="AM268" s="232" t="str">
        <f t="shared" si="142"/>
        <v/>
      </c>
      <c r="AN268" s="25" t="str">
        <f>IF(B268 &lt;&gt; "",IF(AND('PRINTABLE (per grading)'!H$16="EXAM", 'PRINTABLE (per grading)'!B$13="Prelim"), IF(ISERROR(SUMIF('Exam (LECTURE ONLY)'!D$20:M$20, "CLO6", 'Exam (LECTURE ONLY)'!D270:M270) / 'Exam (LECTURE ONLY)'!AL$11), "", SUMIF('Exam (LECTURE ONLY)'!D$20:M$20, "CLO6", 'Exam (LECTURE ONLY)'!D270:M270) /'Exam (LECTURE ONLY)'!AL$11),
IF(AND('PRINTABLE (per grading)'!H$16="EXAM", 'PRINTABLE (per grading)'!B$13="Midterm"), IF(ISERROR(SUMIF('Exam (LECTURE ONLY)'!O$20:X$20, "CLO6", 'Exam (LECTURE ONLY)'!O270:X270) / 'Exam (LECTURE ONLY)'!AM$11), "", SUMIF('Exam (LECTURE ONLY)'!O$20:X$20, "CLO6", 'Exam (LECTURE ONLY)'!O270:X270) / 'Exam (LECTURE ONLY)'!AM$11),
IF(AND('PRINTABLE (per grading)'!H$16="EXAM", 'PRINTABLE (per grading)'!B$13="Final"), IF(ISERROR(SUMIF('Exam (LECTURE ONLY)'!Z$20:AI$20, "CLO6", 'Exam (LECTURE ONLY)'!Z270:AI270) / 'Exam (LECTURE ONLY)'!AN$11), "", SUMIF('Exam (LECTURE ONLY)'!Z$20:AI$20, "CLO6", 'Exam (LECTURE ONLY)'!Z270:AI270) / 'Exam (LECTURE ONLY)'!AN$11),
IF(AND('PRINTABLE (per grading)'!H$16="OUTPUT", 'PRINTABLE (per grading)'!B$13="Prelim"), IF(ISERROR(SUMIF(OUTPUT!C$20:M$20, "CLO6", OUTPUT!C270:M270) / OUTPUT!AL$11), "", SUMIF(OUTPUT!C$20:M$20, "CLO6", OUTPUT!C270:M270) / OUTPUT!AL$11),
IF(AND('PRINTABLE (per grading)'!H$16="OUTPUT", 'PRINTABLE (per grading)'!B$13="Midterm"), IF(ISERROR(SUMIF(OUTPUT!O$20:Y$20, "CLO6", OUTPUT!O270:Y270) / OUTPUT!AM$11), "", SUMIF(OUTPUT!O$20:Y$20, "CLO6", OUTPUT!O270:Y270) / OUTPUT!AM$11),
IF(AND('PRINTABLE (per grading)'!H$16="OUTPUT", 'PRINTABLE (per grading)'!B$13="Final"), IF(ISERROR(SUMIF(OUTPUT!AA$20:AI$20, "CLO6", OUTPUT!AA270:AI270) / OUTPUT!AN$11), "", SUMIF(OUTPUT!AA$20:AI$20, "CLO6", OUTPUT!AA270:AI270) / OUTPUT!AN$11),
"")))))),"")</f>
        <v/>
      </c>
      <c r="AO268" s="232" t="str">
        <f t="shared" si="143"/>
        <v/>
      </c>
      <c r="AP268" s="233" t="str">
        <f t="shared" si="144"/>
        <v/>
      </c>
      <c r="AQ268" s="25" t="str">
        <f>IF(B268 &lt;&gt; "", IFERROR(IF(C$16 = "PRELIM", SUMIF('Database (LECTURE-RES-PRAC)'!D$14:AG$14, "CLO7", 'Database (LECTURE-RES-PRAC)'!D265:AG265) / 'Grade computation'!F$10, IF(C$16 = "MIDTERM", SUMIF('Database (LECTURE-RES-PRAC)'!AJ$14:BM$14, "CLO7", 'Database (LECTURE-RES-PRAC)'!AJ265:BM265) / 'Grade computation'!G$10, IF(C$16 = "FINAL", SUMIF('Database (LECTURE-RES-PRAC)'!BP$14:CS$14, "CLO7", 'Database (LECTURE-RES-PRAC)'!BP265:CS265) / 'Grade computation'!H$10,""))),""),"")</f>
        <v/>
      </c>
      <c r="AR268" s="232" t="str">
        <f t="shared" si="145"/>
        <v/>
      </c>
      <c r="AS268" s="25" t="str">
        <f>IF(B268 &lt;&gt; "",IF(AND('PRINTABLE (per grading)'!H$16="EXAM", 'PRINTABLE (per grading)'!B$13="Prelim"), IF(ISERROR(SUMIF('Exam (LECTURE ONLY)'!D$20:M$20, "CLO7", 'Exam (LECTURE ONLY)'!D270:M270) / 'Exam (LECTURE ONLY)'!AL$12), "", SUMIF('Exam (LECTURE ONLY)'!D$20:M$20, "CLO7", 'Exam (LECTURE ONLY)'!D270:M270) /'Exam (LECTURE ONLY)'!AL$12),
IF(AND('PRINTABLE (per grading)'!H$16="EXAM", 'PRINTABLE (per grading)'!B$13="Midterm"), IF(ISERROR(SUMIF('Exam (LECTURE ONLY)'!O$20:X$20, "CLO7", 'Exam (LECTURE ONLY)'!O270:X270) / 'Exam (LECTURE ONLY)'!AM$12), "", SUMIF('Exam (LECTURE ONLY)'!O$20:X$20, "CLO7", 'Exam (LECTURE ONLY)'!O270:X270) / 'Exam (LECTURE ONLY)'!AM$12),
IF(AND('PRINTABLE (per grading)'!H$16="EXAM", 'PRINTABLE (per grading)'!B$13="Final"), IF(ISERROR(SUMIF('Exam (LECTURE ONLY)'!Z$20:AI$20, "CLO7", 'Exam (LECTURE ONLY)'!Z270:AI270) / 'Exam (LECTURE ONLY)'!AN$12), "", SUMIF('Exam (LECTURE ONLY)'!Z$20:AI$20, "CLO7", 'Exam (LECTURE ONLY)'!Z270:AI270) / 'Exam (LECTURE ONLY)'!AN$12),
IF(AND('PRINTABLE (per grading)'!H$16="OUTPUT", 'PRINTABLE (per grading)'!B$13="Prelim"), IF(ISERROR(SUMIF(OUTPUT!C$20:M$20, "CLO7", OUTPUT!C270:M270) / OUTPUT!AL$12), "", SUMIF(OUTPUT!C$20:M$20, "CLO7", OUTPUT!C270:M270) / OUTPUT!AL$12),
IF(AND('PRINTABLE (per grading)'!H$16="OUTPUT", 'PRINTABLE (per grading)'!B$13="Midterm"), IF(ISERROR(SUMIF(OUTPUT!O$20:Y$20, "CLO7", OUTPUT!O270:Y270) / OUTPUT!AM$12), "", SUMIF(OUTPUT!O$20:Y$20, "CLO7", OUTPUT!O270:Y270) / OUTPUT!AM$12),
IF(AND('PRINTABLE (per grading)'!H$16="OUTPUT", 'PRINTABLE (per grading)'!B$13="Final"), IF(ISERROR(SUMIF(OUTPUT!AA$20:AI$20, "CLO7", OUTPUT!AA270:AI270) / OUTPUT!AN$12), "", SUMIF(OUTPUT!AA$20:AI$20, "CLO7", OUTPUT!AA270:AI270) / OUTPUT!AN$12),
"")))))),"")</f>
        <v/>
      </c>
      <c r="AT268" s="232" t="str">
        <f t="shared" si="146"/>
        <v/>
      </c>
      <c r="AU268" s="233" t="str">
        <f t="shared" si="147"/>
        <v/>
      </c>
      <c r="AV268" s="25" t="str">
        <f>IF(B268 &lt;&gt; "", IFERROR(IF(C$16 = "PRELIM", SUMIF('Database (LECTURE-RES-PRAC)'!D$14:AG$14, "CLO8", 'Database (LECTURE-RES-PRAC)'!D265:AG265) / 'Grade computation'!F$11, IF(C$16 = "MIDTERM", SUMIF('Database (LECTURE-RES-PRAC)'!AJ$14:BM$14, "CLO8", 'Database (LECTURE-RES-PRAC)'!AJ265:BM265) / 'Grade computation'!G$11, IF(C$16 = "FINAL", SUMIF('Database (LECTURE-RES-PRAC)'!BP$14:CS$14, "CLO8", 'Database (LECTURE-RES-PRAC)'!BP265:CS265) / 'Grade computation'!H$11,""))),""),"")</f>
        <v/>
      </c>
      <c r="AW268" s="232" t="str">
        <f t="shared" si="148"/>
        <v/>
      </c>
      <c r="AX268" s="25" t="str">
        <f>IF(B268 &lt;&gt; "",IF(AND('PRINTABLE (per grading)'!H$16="EXAM", 'PRINTABLE (per grading)'!B$13="Prelim"), IF(ISERROR(SUMIF('Exam (LECTURE ONLY)'!D$20:M$20, "CLO8", 'Exam (LECTURE ONLY)'!D270:M270) / 'Exam (LECTURE ONLY)'!AL$13), "", SUMIF('Exam (LECTURE ONLY)'!D$20:M$20, "CLO8", 'Exam (LECTURE ONLY)'!D270:M270) /'Exam (LECTURE ONLY)'!AL$13),
IF(AND('PRINTABLE (per grading)'!H$16="EXAM", 'PRINTABLE (per grading)'!B$13="Midterm"), IF(ISERROR(SUMIF('Exam (LECTURE ONLY)'!O$20:X$20, "CLO8", 'Exam (LECTURE ONLY)'!O270:X270) / 'Exam (LECTURE ONLY)'!AM$13), "", SUMIF('Exam (LECTURE ONLY)'!O$20:X$20, "CLO8", 'Exam (LECTURE ONLY)'!O270:X270) / 'Exam (LECTURE ONLY)'!AM$13),
IF(AND('PRINTABLE (per grading)'!H$16="EXAM", 'PRINTABLE (per grading)'!B$13="Final"), IF(ISERROR(SUMIF('Exam (LECTURE ONLY)'!Z$20:AI$20, "CLO8", 'Exam (LECTURE ONLY)'!Z270:AI270) / 'Exam (LECTURE ONLY)'!AN$13), "", SUMIF('Exam (LECTURE ONLY)'!Z$20:AI$20, "CLO8", 'Exam (LECTURE ONLY)'!Z270:AI270) / 'Exam (LECTURE ONLY)'!AN$13),
IF(AND('PRINTABLE (per grading)'!H$16="OUTPUT", 'PRINTABLE (per grading)'!B$13="Prelim"), IF(ISERROR(SUMIF(OUTPUT!C$20:M$20, "CLO8", OUTPUT!C270:M270) / OUTPUT!AL$13), "", SUMIF(OUTPUT!C$20:M$20, "CLO8", OUTPUT!C270:M270) / OUTPUT!AL$13),
IF(AND('PRINTABLE (per grading)'!H$16="OUTPUT", 'PRINTABLE (per grading)'!B$13="Midterm"), IF(ISERROR(SUMIF(OUTPUT!O$20:Y$20, "CLO8", OUTPUT!O270:Y270) / OUTPUT!AM$13), "", SUMIF(OUTPUT!O$20:Y$20, "CLO8", OUTPUT!O270:Y270) / OUTPUT!AM$13),
IF(AND('PRINTABLE (per grading)'!H$16="OUTPUT", 'PRINTABLE (per grading)'!B$13="Final"), IF(ISERROR(SUMIF(OUTPUT!AA$20:AI$20, "CLO8", OUTPUT!AA270:AI270) / OUTPUT!AN$13), "", SUMIF(OUTPUT!AA$20:AI$20, "CLO8", OUTPUT!AA270:AI270) / OUTPUT!AN$13),
"")))))),"")</f>
        <v/>
      </c>
      <c r="AY268" s="232" t="str">
        <f t="shared" si="149"/>
        <v/>
      </c>
      <c r="AZ268" s="233" t="str">
        <f t="shared" si="150"/>
        <v/>
      </c>
      <c r="BA268" s="25" t="str">
        <f>IF(B268 &lt;&gt; "", IFERROR(IF(C$16 = "PRELIM", SUMIF('Database (LECTURE-RES-PRAC)'!D$14:AG$14, "CLO9", 'Database (LECTURE-RES-PRAC)'!D265:AG265) / 'Grade computation'!F$12, IF(C$16 = "MIDTERM", SUMIF('Database (LECTURE-RES-PRAC)'!AJ$14:BM$14, "CLO9", 'Database (LECTURE-RES-PRAC)'!AJ265:BM265) / 'Grade computation'!G$12, IF(C$16 = "FINAL", SUMIF('Database (LECTURE-RES-PRAC)'!BP$14:CS$14, "CLO9", 'Database (LECTURE-RES-PRAC)'!BP265:CS265) / 'Grade computation'!H$12,""))),""),"")</f>
        <v/>
      </c>
      <c r="BB268" s="232" t="str">
        <f t="shared" si="151"/>
        <v/>
      </c>
      <c r="BC268" s="25" t="str">
        <f>IF(B268 &lt;&gt; "",IF(AND('PRINTABLE (per grading)'!H$16="EXAM", 'PRINTABLE (per grading)'!B$13="Prelim"), IF(ISERROR(SUMIF('Exam (LECTURE ONLY)'!D$20:M$20, "CLO9", 'Exam (LECTURE ONLY)'!D270:M270) / 'Exam (LECTURE ONLY)'!AL$14), "", SUMIF('Exam (LECTURE ONLY)'!D$20:M$20, "CLO9", 'Exam (LECTURE ONLY)'!D270:M270) /'Exam (LECTURE ONLY)'!AL$14),
IF(AND('PRINTABLE (per grading)'!H$16="EXAM", 'PRINTABLE (per grading)'!B$13="Midterm"), IF(ISERROR(SUMIF('Exam (LECTURE ONLY)'!O$20:X$20, "CLO9", 'Exam (LECTURE ONLY)'!O270:X270) / 'Exam (LECTURE ONLY)'!AM$14), "", SUMIF('Exam (LECTURE ONLY)'!O$20:X$20, "CLO9", 'Exam (LECTURE ONLY)'!O270:X270) / 'Exam (LECTURE ONLY)'!AM$14),
IF(AND('PRINTABLE (per grading)'!H$16="EXAM", 'PRINTABLE (per grading)'!B$13="Final"), IF(ISERROR(SUMIF('Exam (LECTURE ONLY)'!Z$20:AI$20, "CLO9", 'Exam (LECTURE ONLY)'!Z270:AI270) / 'Exam (LECTURE ONLY)'!AN$14), "", SUMIF('Exam (LECTURE ONLY)'!Z$20:AI$20, "CLO9", 'Exam (LECTURE ONLY)'!Z270:AI270) / 'Exam (LECTURE ONLY)'!AN$14),
IF(AND('PRINTABLE (per grading)'!H$16="OUTPUT", 'PRINTABLE (per grading)'!B$13="Prelim"), IF(ISERROR(SUMIF(OUTPUT!C$20:M$20, "CLO9", OUTPUT!C270:M270) / OUTPUT!AL$14), "", SUMIF(OUTPUT!C$20:M$20, "CLO9", OUTPUT!C270:M270) / OUTPUT!AL$14),
IF(AND('PRINTABLE (per grading)'!H$16="OUTPUT", 'PRINTABLE (per grading)'!B$13="Midterm"), IF(ISERROR(SUMIF(OUTPUT!O$20:Y$20, "CLO9", OUTPUT!O270:Y270) / OUTPUT!AM$14), "", SUMIF(OUTPUT!O$20:Y$20, "CLO9", OUTPUT!O270:Y270) / OUTPUT!AM$14),
IF(AND('PRINTABLE (per grading)'!H$16="OUTPUT", 'PRINTABLE (per grading)'!B$13="Final"), IF(ISERROR(SUMIF(OUTPUT!AA$20:AI$20, "CLO9", OUTPUT!AA270:AI270) / OUTPUT!AN$14), "", SUMIF(OUTPUT!AA$20:AI$20, "CLO9", OUTPUT!AA270:AI270) / OUTPUT!AN$14),
"")))))),"")</f>
        <v/>
      </c>
      <c r="BD268" s="232" t="str">
        <f t="shared" si="152"/>
        <v/>
      </c>
      <c r="BE268" s="233" t="str">
        <f t="shared" si="153"/>
        <v/>
      </c>
      <c r="BF268" s="25" t="str">
        <f>IF(B268 &lt;&gt; "", IFERROR(IF(C$16 = "PRELIM", SUMIF('Database (LECTURE-RES-PRAC)'!D$14:AG$14, "CLO10", 'Database (LECTURE-RES-PRAC)'!D265:AG265) / 'Grade computation'!F$13, IF(C$16 = "MIDTERM", SUMIF('Database (LECTURE-RES-PRAC)'!AJ$14:BM$14, "CLO10", 'Database (LECTURE-RES-PRAC)'!AJ265:BM265) / 'Grade computation'!G$13, IF(C$16 = "FINAL", SUMIF('Database (LECTURE-RES-PRAC)'!BP$14:CS$14, "CLO10", 'Database (LECTURE-RES-PRAC)'!BP265:CS265) / 'Grade computation'!H$13,""))),""),"")</f>
        <v/>
      </c>
      <c r="BG268" s="232" t="str">
        <f t="shared" si="154"/>
        <v/>
      </c>
      <c r="BH268" s="25" t="str">
        <f>IF(B268 &lt;&gt; "",IF(AND('PRINTABLE (per grading)'!H$16="EXAM", 'PRINTABLE (per grading)'!B$13="Prelim"), IF(ISERROR(SUMIF('Exam (LECTURE ONLY)'!D$20:M$20, "CLO10", 'Exam (LECTURE ONLY)'!D270:M270) / 'Exam (LECTURE ONLY)'!AL$15), "", SUMIF('Exam (LECTURE ONLY)'!D$20:M$20, "CLO10", 'Exam (LECTURE ONLY)'!D270:M270) /'Exam (LECTURE ONLY)'!AL$15),
IF(AND('PRINTABLE (per grading)'!H$16="EXAM", 'PRINTABLE (per grading)'!B$13="Midterm"), IF(ISERROR(SUMIF('Exam (LECTURE ONLY)'!O$20:X$20, "CLO10", 'Exam (LECTURE ONLY)'!O270:X270) / 'Exam (LECTURE ONLY)'!AM$15), "", SUMIF('Exam (LECTURE ONLY)'!O$20:X$20, "CLO10", 'Exam (LECTURE ONLY)'!O270:X270) / 'Exam (LECTURE ONLY)'!AM$15),
IF(AND('PRINTABLE (per grading)'!H$16="EXAM", 'PRINTABLE (per grading)'!B$13="Final"), IF(ISERROR(SUMIF('Exam (LECTURE ONLY)'!Z$20:AI$20, "CLO10", 'Exam (LECTURE ONLY)'!Z270:AI270) / 'Exam (LECTURE ONLY)'!AN$15), "", SUMIF('Exam (LECTURE ONLY)'!Z$20:AI$20, "CLO10", 'Exam (LECTURE ONLY)'!Z270:AI270) / 'Exam (LECTURE ONLY)'!AN$15),
IF(AND('PRINTABLE (per grading)'!H$16="OUTPUT", 'PRINTABLE (per grading)'!B$13="Prelim"), IF(ISERROR(SUMIF(OUTPUT!C$20:M$20, "CLO10", OUTPUT!C270:M270) / OUTPUT!AL$15), "", SUMIF(OUTPUT!C$20:M$20, "CLO10", OUTPUT!C270:M270) / OUTPUT!AL$15),
IF(AND('PRINTABLE (per grading)'!H$16="OUTPUT", 'PRINTABLE (per grading)'!B$13="Midterm"), IF(ISERROR(SUMIF(OUTPUT!O$20:Y$20, "CLO10", OUTPUT!O270:Y270) / OUTPUT!AM$15), "", SUMIF(OUTPUT!O$20:Y$20, "CLO10", OUTPUT!O270:Y270) / OUTPUT!AM$15),
IF(AND('PRINTABLE (per grading)'!H$16="OUTPUT", 'PRINTABLE (per grading)'!B$13="Final"), IF(ISERROR(SUMIF(OUTPUT!AA$20:AI$20, "CLO10", OUTPUT!AA270:AI270) / OUTPUT!AN$15), "", SUMIF(OUTPUT!AA$20:AI$20, "CLO10", OUTPUT!AA270:AI270) / OUTPUT!AN$15),
"")))))),"")</f>
        <v/>
      </c>
      <c r="BI268" s="232" t="str">
        <f t="shared" si="155"/>
        <v/>
      </c>
      <c r="BJ268" s="233" t="str">
        <f t="shared" si="156"/>
        <v/>
      </c>
      <c r="BK268" s="2"/>
    </row>
    <row r="269" spans="1:63" ht="20.100000000000001" customHeight="1">
      <c r="A269" s="118" t="str">
        <f>IF(ISBLANK('Database (LECTURE-RES-PRAC)'!A266),"",'Database (LECTURE-RES-PRAC)'!A266)</f>
        <v/>
      </c>
      <c r="B269" s="119" t="str">
        <f>IF(ISBLANK('Database (LECTURE-RES-PRAC)'!B266),"",'Database (LECTURE-RES-PRAC)'!B266)</f>
        <v/>
      </c>
      <c r="C269" s="134" t="str">
        <f>IF(B269&lt;&gt;"",IF(C$16="PRELIM",'Grade computation'!C269, IF(C$16="MIDTERM",'Grade computation'!K269, IF(C$16="FINAL",'Grade computation'!S269,""))),"")</f>
        <v/>
      </c>
      <c r="D269" s="135" t="str">
        <f t="shared" si="1"/>
        <v/>
      </c>
      <c r="E269" s="134" t="str">
        <f>IF(B269&lt;&gt;"", IF(C$16="PRELIM",'Grade computation'!E269, IF(C$16="MIDTERM",'Grade computation'!M269, IF(C$16="FINAL",'Grade computation'!U269,""))),"")</f>
        <v/>
      </c>
      <c r="F269" s="136" t="str">
        <f t="shared" si="2"/>
        <v/>
      </c>
      <c r="G269" s="137" t="str">
        <f t="shared" si="3"/>
        <v/>
      </c>
      <c r="H269" s="207" t="str">
        <f>IF(B269&lt;&gt;"",IF(C$16="PRELIM", 'Grade computation'!H269, IF(C$16="MIDTERM", 'Grade computation'!P269, IF(C$16="FINAL",'Grade computation'!X269, ""))),"")</f>
        <v/>
      </c>
      <c r="I269" s="137" t="str">
        <f t="shared" si="4"/>
        <v/>
      </c>
      <c r="J269" s="139" t="str">
        <f t="shared" si="5"/>
        <v/>
      </c>
      <c r="K269" s="377" t="str">
        <f t="shared" si="6"/>
        <v/>
      </c>
      <c r="L269" s="434"/>
      <c r="M269" s="25" t="str">
        <f>IF(B269 &lt;&gt; "", IFERROR(IF(C$16 = "PRELIM", SUMIF('Database (LECTURE-RES-PRAC)'!D$14:AG$14, "CLO1", 'Database (LECTURE-RES-PRAC)'!D266:AG266) / 'Grade computation'!F$4, IF(C$16 = "MIDTERM", SUMIF('Database (LECTURE-RES-PRAC)'!AJ$14:BM$14, "CLO1", 'Database (LECTURE-RES-PRAC)'!AJ266:BM266) / 'Grade computation'!G$4, IF(C$16 = "FINAL", SUMIF('Database (LECTURE-RES-PRAC)'!BP$14:CS$14, "CLO1", 'Database (LECTURE-RES-PRAC)'!BP266:CS266) / 'Grade computation'!H$4,""))),""),"")</f>
        <v/>
      </c>
      <c r="N269" s="232" t="str">
        <f t="shared" si="127"/>
        <v/>
      </c>
      <c r="O269" s="25" t="str">
        <f>IF(B269 &lt;&gt; "",IF(AND('PRINTABLE (per grading)'!H$16="EXAM", 'PRINTABLE (per grading)'!B$13="Prelim"), IF(ISERROR(SUMIF('Exam (LECTURE ONLY)'!D$20:M$20, "CLO1", 'Exam (LECTURE ONLY)'!D271:M271) / 'Exam (LECTURE ONLY)'!AL$6), "", SUMIF('Exam (LECTURE ONLY)'!D$20:M$20, "CLO1", 'Exam (LECTURE ONLY)'!D271:M271) /'Exam (LECTURE ONLY)'!AL$6),
IF(AND('PRINTABLE (per grading)'!H$16="EXAM", 'PRINTABLE (per grading)'!B$13="Midterm"), IF(ISERROR(SUMIF('Exam (LECTURE ONLY)'!O$20:X$20, "CLO1", 'Exam (LECTURE ONLY)'!O271:X271) / 'Exam (LECTURE ONLY)'!AM$6), "", SUMIF('Exam (LECTURE ONLY)'!O$20:X$20, "CLO1", 'Exam (LECTURE ONLY)'!O271:X271) / 'Exam (LECTURE ONLY)'!AM$6),
IF(AND('PRINTABLE (per grading)'!H$16="EXAM", 'PRINTABLE (per grading)'!B$13="Final"), IF(ISERROR(SUMIF('Exam (LECTURE ONLY)'!Z$20:AI$20, "CLO1", 'Exam (LECTURE ONLY)'!Z271:AI271) / 'Exam (LECTURE ONLY)'!AN$6), "", SUMIF('Exam (LECTURE ONLY)'!Z$20:AI$20, "CLO1", 'Exam (LECTURE ONLY)'!Z271:AI271) / 'Exam (LECTURE ONLY)'!AN$6),
IF(AND('PRINTABLE (per grading)'!H$16="OUTPUT", 'PRINTABLE (per grading)'!B$13="Prelim"), IF(ISERROR(SUMIF(OUTPUT!C$20:M$20, "CLO1", OUTPUT!C271:M271) / OUTPUT!AL$6), "", SUMIF(OUTPUT!C$20:M$20, "CLO1", OUTPUT!C271:M271) / OUTPUT!AL$6),
IF(AND('PRINTABLE (per grading)'!H$16="OUTPUT", 'PRINTABLE (per grading)'!B$13="Midterm"), IF(ISERROR(SUMIF(OUTPUT!O$20:Y$20, "CLO1", OUTPUT!O271:Y271) / OUTPUT!AM$6), "", SUMIF(OUTPUT!O$20:Y$20, "CLO1", OUTPUT!O271:Y271) / OUTPUT!AM$6),
IF(AND('PRINTABLE (per grading)'!H$16="OUTPUT", 'PRINTABLE (per grading)'!B$13="Final"), IF(ISERROR(SUMIF(OUTPUT!AA$20:AI$20, "CLO1", OUTPUT!AA271:AI271) / OUTPUT!AN$6), "", SUMIF(OUTPUT!AA$20:AI$20, "CLO1", OUTPUT!AA271:AI271) / OUTPUT!AN$6),
"")))))),"")</f>
        <v/>
      </c>
      <c r="P269" s="232" t="str">
        <f t="shared" si="128"/>
        <v/>
      </c>
      <c r="Q269" s="233" t="str">
        <f t="shared" si="129"/>
        <v/>
      </c>
      <c r="R269" s="25" t="str">
        <f>IF(B269 &lt;&gt; "", IFERROR(IF(C$16 = "PRELIM", SUMIF('Database (LECTURE-RES-PRAC)'!D$14:AG$14, "CLO2", 'Database (LECTURE-RES-PRAC)'!D266:AG266) / 'Grade computation'!F$5, IF(C$16 = "MIDTERM", SUMIF('Database (LECTURE-RES-PRAC)'!AJ$14:BM$14, "CLO2", 'Database (LECTURE-RES-PRAC)'!AJ266:BM266) / 'Grade computation'!G$5, IF(C$16 = "FINAL", SUMIF('Database (LECTURE-RES-PRAC)'!BP$14:CS$14, "CLO2", 'Database (LECTURE-RES-PRAC)'!BP266:CS266) / 'Grade computation'!H$5,""))),""),"")</f>
        <v/>
      </c>
      <c r="S269" s="232" t="str">
        <f t="shared" si="130"/>
        <v/>
      </c>
      <c r="T269" s="25" t="str">
        <f>IF(B269 &lt;&gt; "",IF(AND('PRINTABLE (per grading)'!H$16="EXAM", 'PRINTABLE (per grading)'!B$13="Prelim"), IF(ISERROR(SUMIF('Exam (LECTURE ONLY)'!D$20:M$20, "CLO2", 'Exam (LECTURE ONLY)'!D271:M271) / 'Exam (LECTURE ONLY)'!AL$7), "", SUMIF('Exam (LECTURE ONLY)'!D$20:M$20, "CLO2", 'Exam (LECTURE ONLY)'!D271:M271) /'Exam (LECTURE ONLY)'!AL$7),
IF(AND('PRINTABLE (per grading)'!H$16="EXAM", 'PRINTABLE (per grading)'!B$13="Midterm"), IF(ISERROR(SUMIF('Exam (LECTURE ONLY)'!O$20:X$20, "CLO2", 'Exam (LECTURE ONLY)'!O271:X271) / 'Exam (LECTURE ONLY)'!AM$7), "", SUMIF('Exam (LECTURE ONLY)'!O$20:X$20, "CLO2", 'Exam (LECTURE ONLY)'!O271:X271) / 'Exam (LECTURE ONLY)'!AM$7),
IF(AND('PRINTABLE (per grading)'!H$16="EXAM", 'PRINTABLE (per grading)'!B$13="Final"), IF(ISERROR(SUMIF('Exam (LECTURE ONLY)'!Z$20:AI$20, "CLO2", 'Exam (LECTURE ONLY)'!Z271:AI271) / 'Exam (LECTURE ONLY)'!AN$7), "", SUMIF('Exam (LECTURE ONLY)'!Z$20:AI$20, "CLO2", 'Exam (LECTURE ONLY)'!Z271:AI271) / 'Exam (LECTURE ONLY)'!AN$7),
IF(AND('PRINTABLE (per grading)'!H$16="OUTPUT", 'PRINTABLE (per grading)'!B$13="Prelim"), IF(ISERROR(SUMIF(OUTPUT!C$20:M$20, "CLO2", OUTPUT!C271:M271) / OUTPUT!AL$7), "", SUMIF(OUTPUT!C$20:M$20, "CLO2", OUTPUT!C271:M271) / OUTPUT!AL$7),
IF(AND('PRINTABLE (per grading)'!H$16="OUTPUT", 'PRINTABLE (per grading)'!B$13="Midterm"), IF(ISERROR(SUMIF(OUTPUT!O$20:Y$20, "CLO2", OUTPUT!O271:Y271) / OUTPUT!AM$7), "", SUMIF(OUTPUT!O$20:Y$20, "CLO2", OUTPUT!O271:Y271) / OUTPUT!AM$7),
IF(AND('PRINTABLE (per grading)'!H$16="OUTPUT", 'PRINTABLE (per grading)'!B$13="Final"), IF(ISERROR(SUMIF(OUTPUT!AA$20:AI$20, "CLO2", OUTPUT!AA271:AI271) / OUTPUT!AN$7), "", SUMIF(OUTPUT!AA$20:AI$20, "CLO2", OUTPUT!AA271:AI271) / OUTPUT!AN$7),
"")))))),"")</f>
        <v/>
      </c>
      <c r="U269" s="232" t="str">
        <f t="shared" si="131"/>
        <v/>
      </c>
      <c r="V269" s="233" t="str">
        <f t="shared" si="132"/>
        <v/>
      </c>
      <c r="W269" s="25" t="str">
        <f>IF(B269 &lt;&gt; "", IFERROR(IF(C$16 = "PRELIM", SUMIF('Database (LECTURE-RES-PRAC)'!D$14:AG$14, "CLO3", 'Database (LECTURE-RES-PRAC)'!D266:AG266) / 'Grade computation'!F$6, IF(C$16 = "MIDTERM", SUMIF('Database (LECTURE-RES-PRAC)'!AJ$14:BM$14, "CLO3", 'Database (LECTURE-RES-PRAC)'!AJ266:BM266) / 'Grade computation'!G$6, IF(C$16 = "FINAL", SUMIF('Database (LECTURE-RES-PRAC)'!BP$14:CS$14, "CLO3", 'Database (LECTURE-RES-PRAC)'!BP266:CS266) / 'Grade computation'!H$6,""))),""),"")</f>
        <v/>
      </c>
      <c r="X269" s="232" t="str">
        <f t="shared" si="133"/>
        <v/>
      </c>
      <c r="Y269" s="25" t="str">
        <f>IF(B269 &lt;&gt; "",IF(AND('PRINTABLE (per grading)'!H$16="EXAM", 'PRINTABLE (per grading)'!B$13="Prelim"), IF(ISERROR(SUMIF('Exam (LECTURE ONLY)'!D$20:M$20, "CLO3", 'Exam (LECTURE ONLY)'!D271:M271) / 'Exam (LECTURE ONLY)'!AL$8), "", SUMIF('Exam (LECTURE ONLY)'!D$20:M$20, "CLO3", 'Exam (LECTURE ONLY)'!D271:M271) /'Exam (LECTURE ONLY)'!AL$8),
IF(AND('PRINTABLE (per grading)'!H$16="EXAM", 'PRINTABLE (per grading)'!B$13="Midterm"), IF(ISERROR(SUMIF('Exam (LECTURE ONLY)'!O$20:X$20, "CLO3", 'Exam (LECTURE ONLY)'!O271:X271) / 'Exam (LECTURE ONLY)'!AM$8), "", SUMIF('Exam (LECTURE ONLY)'!O$20:X$20, "CLO3", 'Exam (LECTURE ONLY)'!O271:X271) / 'Exam (LECTURE ONLY)'!AM$8),
IF(AND('PRINTABLE (per grading)'!H$16="EXAM", 'PRINTABLE (per grading)'!B$13="Final"), IF(ISERROR(SUMIF('Exam (LECTURE ONLY)'!Z$20:AI$20, "CLO3", 'Exam (LECTURE ONLY)'!Z271:AI271) / 'Exam (LECTURE ONLY)'!AN$8), "", SUMIF('Exam (LECTURE ONLY)'!Z$20:AI$20, "CLO3", 'Exam (LECTURE ONLY)'!Z271:AI271) / 'Exam (LECTURE ONLY)'!AN$8),
IF(AND('PRINTABLE (per grading)'!H$16="OUTPUT", 'PRINTABLE (per grading)'!B$13="Prelim"), IF(ISERROR(SUMIF(OUTPUT!C$20:M$20, "CLO3", OUTPUT!C271:M271) / OUTPUT!AL$8), "", SUMIF(OUTPUT!C$20:M$20, "CLO3", OUTPUT!C271:M271) / OUTPUT!AL$8),
IF(AND('PRINTABLE (per grading)'!H$16="OUTPUT", 'PRINTABLE (per grading)'!B$13="Midterm"), IF(ISERROR(SUMIF(OUTPUT!O$20:Y$20, "CLO3", OUTPUT!O271:Y271) / OUTPUT!AM$8), "", SUMIF(OUTPUT!O$20:Y$20, "CLO3", OUTPUT!O271:Y271) / OUTPUT!AM$8),
IF(AND('PRINTABLE (per grading)'!H$16="OUTPUT", 'PRINTABLE (per grading)'!B$13="Final"), IF(ISERROR(SUMIF(OUTPUT!AA$20:AI$20, "CLO3", OUTPUT!AA271:AI271) / OUTPUT!AN$8), "", SUMIF(OUTPUT!AA$20:AI$20, "CLO3", OUTPUT!AA271:AI271) / OUTPUT!AN$8),
"" )))))),"")</f>
        <v/>
      </c>
      <c r="Z269" s="232" t="str">
        <f t="shared" si="134"/>
        <v/>
      </c>
      <c r="AA269" s="233" t="str">
        <f t="shared" si="135"/>
        <v/>
      </c>
      <c r="AB269" s="25" t="str">
        <f>IF(B269 &lt;&gt; "", IFERROR(IF(C$16 = "PRELIM", SUMIF('Database (LECTURE-RES-PRAC)'!D$14:AG$14, "CLO4", 'Database (LECTURE-RES-PRAC)'!D266:AG266) / 'Grade computation'!F$7, IF(C$16 = "MIDTERM", SUMIF('Database (LECTURE-RES-PRAC)'!AJ$14:BM$14, "CLO4", 'Database (LECTURE-RES-PRAC)'!AJ266:BM266) / 'Grade computation'!G$7, IF(C$16 = "FINAL", SUMIF('Database (LECTURE-RES-PRAC)'!BP$14:CS$14, "CLO4", 'Database (LECTURE-RES-PRAC)'!BP266:CS266) / 'Grade computation'!H$7,""))),""),"")</f>
        <v/>
      </c>
      <c r="AC269" s="232" t="str">
        <f t="shared" si="136"/>
        <v/>
      </c>
      <c r="AD269" s="25" t="str">
        <f>IF(B269 &lt;&gt; "",IF(AND('PRINTABLE (per grading)'!H$16="EXAM", 'PRINTABLE (per grading)'!B$13="Prelim"), IF(ISERROR(SUMIF('Exam (LECTURE ONLY)'!D$20:M$20, "CLO4", 'Exam (LECTURE ONLY)'!D271:M271) / 'Exam (LECTURE ONLY)'!AL$9), "", SUMIF('Exam (LECTURE ONLY)'!D$20:M$20, "CLO4", 'Exam (LECTURE ONLY)'!D271:M271) /'Exam (LECTURE ONLY)'!AL$9),
IF(AND('PRINTABLE (per grading)'!H$16="EXAM", 'PRINTABLE (per grading)'!B$13="Midterm"), IF(ISERROR(SUMIF('Exam (LECTURE ONLY)'!O$20:X$20, "CLO4", 'Exam (LECTURE ONLY)'!O271:X271) / 'Exam (LECTURE ONLY)'!AM$9), "", SUMIF('Exam (LECTURE ONLY)'!O$20:X$20, "CLO4", 'Exam (LECTURE ONLY)'!O271:X271) / 'Exam (LECTURE ONLY)'!AM$9),
IF(AND('PRINTABLE (per grading)'!H$16="EXAM", 'PRINTABLE (per grading)'!B$13="Final"), IF(ISERROR(SUMIF('Exam (LECTURE ONLY)'!Z$20:AI$20, "CLO4", 'Exam (LECTURE ONLY)'!Z271:AI271) / 'Exam (LECTURE ONLY)'!AN$9), "", SUMIF('Exam (LECTURE ONLY)'!Z$20:AI$20, "CLO4", 'Exam (LECTURE ONLY)'!Z271:AI271) / 'Exam (LECTURE ONLY)'!AN$9),
IF(AND('PRINTABLE (per grading)'!H$16="OUTPUT", 'PRINTABLE (per grading)'!B$13="Prelim"), IF(ISERROR(SUMIF(OUTPUT!C$20:M$20, "CLO4", OUTPUT!C271:M271) / OUTPUT!AL$9), "", SUMIF(OUTPUT!C$20:M$20, "CLO4", OUTPUT!C271:M271) / OUTPUT!AL$9),
IF(AND('PRINTABLE (per grading)'!H$16="OUTPUT", 'PRINTABLE (per grading)'!B$13="Midterm"), IF(ISERROR(SUMIF(OUTPUT!O$20:Y$20, "CLO4", OUTPUT!O271:Y271) / OUTPUT!AM$9), "", SUMIF(OUTPUT!O$20:Y$20, "CLO4", OUTPUT!O271:Y271) / OUTPUT!AM$9),
IF(AND('PRINTABLE (per grading)'!H$16="OUTPUT", 'PRINTABLE (per grading)'!B$13="Final"), IF(ISERROR(SUMIF(OUTPUT!AA$20:AI$20, "CLO4", OUTPUT!AA271:AI271) / OUTPUT!AN$9), "", SUMIF(OUTPUT!AA$20:AI$20, "CLO4", OUTPUT!AA271:AI271) / OUTPUT!AN$9),
"")))))),"")</f>
        <v/>
      </c>
      <c r="AE269" s="232" t="str">
        <f t="shared" si="137"/>
        <v/>
      </c>
      <c r="AF269" s="233" t="str">
        <f t="shared" si="138"/>
        <v/>
      </c>
      <c r="AG269" s="25" t="str">
        <f>IF(B269 &lt;&gt; "", IFERROR(IF(C$16 = "PRELIM", SUMIF('Database (LECTURE-RES-PRAC)'!D$14:AG$14, "CLO5", 'Database (LECTURE-RES-PRAC)'!D266:AG266) / 'Grade computation'!F$8, IF(C$16 = "MIDTERM", SUMIF('Database (LECTURE-RES-PRAC)'!AJ$14:BM$14, "CLO5", 'Database (LECTURE-RES-PRAC)'!AJ266:BM266) / 'Grade computation'!G$8, IF(C$16 = "FINAL", SUMIF('Database (LECTURE-RES-PRAC)'!BP$14:CS$14, "CLO5", 'Database (LECTURE-RES-PRAC)'!BP266:CS266) / 'Grade computation'!H$8,""))),""),"")</f>
        <v/>
      </c>
      <c r="AH269" s="232" t="str">
        <f t="shared" si="139"/>
        <v/>
      </c>
      <c r="AI269" s="25" t="str">
        <f>IF(B269 &lt;&gt; "",IF(AND('PRINTABLE (per grading)'!H$16="EXAM", 'PRINTABLE (per grading)'!B$13="Prelim"), IF(ISERROR(SUMIF('Exam (LECTURE ONLY)'!D$20:M$20, "CLO5", 'Exam (LECTURE ONLY)'!D271:M271) / 'Exam (LECTURE ONLY)'!AL$10), "", SUMIF('Exam (LECTURE ONLY)'!D$20:M$20, "CLO5", 'Exam (LECTURE ONLY)'!D271:M271) /'Exam (LECTURE ONLY)'!AL$10),
IF(AND('PRINTABLE (per grading)'!H$16="EXAM", 'PRINTABLE (per grading)'!B$13="Midterm"), IF(ISERROR(SUMIF('Exam (LECTURE ONLY)'!O$20:X$20, "CLO5", 'Exam (LECTURE ONLY)'!O271:X271) / 'Exam (LECTURE ONLY)'!AM$10), "", SUMIF('Exam (LECTURE ONLY)'!O$20:X$20, "CLO5", 'Exam (LECTURE ONLY)'!O271:X271) / 'Exam (LECTURE ONLY)'!AM$10),
IF(AND('PRINTABLE (per grading)'!H$16="EXAM", 'PRINTABLE (per grading)'!B$13="Final"), IF(ISERROR(SUMIF('Exam (LECTURE ONLY)'!Z$20:AI$20, "CLO5", 'Exam (LECTURE ONLY)'!Z271:AI271) / 'Exam (LECTURE ONLY)'!AN$10), "", SUMIF('Exam (LECTURE ONLY)'!Z$20:AI$20, "CLO5", 'Exam (LECTURE ONLY)'!Z271:AI271) / 'Exam (LECTURE ONLY)'!AN$10),
IF(AND('PRINTABLE (per grading)'!H$16="OUTPUT", 'PRINTABLE (per grading)'!B$13="Prelim"), IF(ISERROR(SUMIF(OUTPUT!C$20:M$20, "CLO5", OUTPUT!C271:M271) / OUTPUT!AL$10), "", SUMIF(OUTPUT!C$20:M$20, "CLO5", OUTPUT!C271:M271) / OUTPUT!AL$10),
IF(AND('PRINTABLE (per grading)'!H$16="OUTPUT", 'PRINTABLE (per grading)'!B$13="Midterm"), IF(ISERROR(SUMIF(OUTPUT!O$20:Y$20, "CLO5", OUTPUT!O271:Y271) / OUTPUT!AM$10), "", SUMIF(OUTPUT!O$20:Y$20, "CLO5", OUTPUT!O271:Y271) / OUTPUT!AM$10),
IF(AND('PRINTABLE (per grading)'!H$16="OUTPUT", 'PRINTABLE (per grading)'!B$13="Final"), IF(ISERROR(SUMIF(OUTPUT!AA$20:AI$20, "CLO5", OUTPUT!AA271:AI271) / OUTPUT!AN$10), "", SUMIF(OUTPUT!AA$20:AI$20, "CLO5", OUTPUT!AA271:AI271) / OUTPUT!AN$10),
"")))))),"")</f>
        <v/>
      </c>
      <c r="AJ269" s="232" t="str">
        <f t="shared" si="140"/>
        <v/>
      </c>
      <c r="AK269" s="233" t="str">
        <f t="shared" si="141"/>
        <v/>
      </c>
      <c r="AL269" s="25" t="str">
        <f>IF(B269 &lt;&gt; "", IFERROR(IF(C$16 = "PRELIM", SUMIF('Database (LECTURE-RES-PRAC)'!D$14:AG$14, "CLO6", 'Database (LECTURE-RES-PRAC)'!D266:AG266) / 'Grade computation'!F$9, IF(C$16 = "MIDTERM", SUMIF('Database (LECTURE-RES-PRAC)'!AJ$14:BM$14, "CLO6", 'Database (LECTURE-RES-PRAC)'!AJ266:BM266) / 'Grade computation'!G$9, IF(C$16 = "FINAL", SUMIF('Database (LECTURE-RES-PRAC)'!BP$14:CS$14, "CLO6", 'Database (LECTURE-RES-PRAC)'!BP266:CS266) / 'Grade computation'!H$9,""))),""),"")</f>
        <v/>
      </c>
      <c r="AM269" s="232" t="str">
        <f t="shared" si="142"/>
        <v/>
      </c>
      <c r="AN269" s="25" t="str">
        <f>IF(B269 &lt;&gt; "",IF(AND('PRINTABLE (per grading)'!H$16="EXAM", 'PRINTABLE (per grading)'!B$13="Prelim"), IF(ISERROR(SUMIF('Exam (LECTURE ONLY)'!D$20:M$20, "CLO6", 'Exam (LECTURE ONLY)'!D271:M271) / 'Exam (LECTURE ONLY)'!AL$11), "", SUMIF('Exam (LECTURE ONLY)'!D$20:M$20, "CLO6", 'Exam (LECTURE ONLY)'!D271:M271) /'Exam (LECTURE ONLY)'!AL$11),
IF(AND('PRINTABLE (per grading)'!H$16="EXAM", 'PRINTABLE (per grading)'!B$13="Midterm"), IF(ISERROR(SUMIF('Exam (LECTURE ONLY)'!O$20:X$20, "CLO6", 'Exam (LECTURE ONLY)'!O271:X271) / 'Exam (LECTURE ONLY)'!AM$11), "", SUMIF('Exam (LECTURE ONLY)'!O$20:X$20, "CLO6", 'Exam (LECTURE ONLY)'!O271:X271) / 'Exam (LECTURE ONLY)'!AM$11),
IF(AND('PRINTABLE (per grading)'!H$16="EXAM", 'PRINTABLE (per grading)'!B$13="Final"), IF(ISERROR(SUMIF('Exam (LECTURE ONLY)'!Z$20:AI$20, "CLO6", 'Exam (LECTURE ONLY)'!Z271:AI271) / 'Exam (LECTURE ONLY)'!AN$11), "", SUMIF('Exam (LECTURE ONLY)'!Z$20:AI$20, "CLO6", 'Exam (LECTURE ONLY)'!Z271:AI271) / 'Exam (LECTURE ONLY)'!AN$11),
IF(AND('PRINTABLE (per grading)'!H$16="OUTPUT", 'PRINTABLE (per grading)'!B$13="Prelim"), IF(ISERROR(SUMIF(OUTPUT!C$20:M$20, "CLO6", OUTPUT!C271:M271) / OUTPUT!AL$11), "", SUMIF(OUTPUT!C$20:M$20, "CLO6", OUTPUT!C271:M271) / OUTPUT!AL$11),
IF(AND('PRINTABLE (per grading)'!H$16="OUTPUT", 'PRINTABLE (per grading)'!B$13="Midterm"), IF(ISERROR(SUMIF(OUTPUT!O$20:Y$20, "CLO6", OUTPUT!O271:Y271) / OUTPUT!AM$11), "", SUMIF(OUTPUT!O$20:Y$20, "CLO6", OUTPUT!O271:Y271) / OUTPUT!AM$11),
IF(AND('PRINTABLE (per grading)'!H$16="OUTPUT", 'PRINTABLE (per grading)'!B$13="Final"), IF(ISERROR(SUMIF(OUTPUT!AA$20:AI$20, "CLO6", OUTPUT!AA271:AI271) / OUTPUT!AN$11), "", SUMIF(OUTPUT!AA$20:AI$20, "CLO6", OUTPUT!AA271:AI271) / OUTPUT!AN$11),
"")))))),"")</f>
        <v/>
      </c>
      <c r="AO269" s="232" t="str">
        <f t="shared" si="143"/>
        <v/>
      </c>
      <c r="AP269" s="233" t="str">
        <f t="shared" si="144"/>
        <v/>
      </c>
      <c r="AQ269" s="25" t="str">
        <f>IF(B269 &lt;&gt; "", IFERROR(IF(C$16 = "PRELIM", SUMIF('Database (LECTURE-RES-PRAC)'!D$14:AG$14, "CLO7", 'Database (LECTURE-RES-PRAC)'!D266:AG266) / 'Grade computation'!F$10, IF(C$16 = "MIDTERM", SUMIF('Database (LECTURE-RES-PRAC)'!AJ$14:BM$14, "CLO7", 'Database (LECTURE-RES-PRAC)'!AJ266:BM266) / 'Grade computation'!G$10, IF(C$16 = "FINAL", SUMIF('Database (LECTURE-RES-PRAC)'!BP$14:CS$14, "CLO7", 'Database (LECTURE-RES-PRAC)'!BP266:CS266) / 'Grade computation'!H$10,""))),""),"")</f>
        <v/>
      </c>
      <c r="AR269" s="232" t="str">
        <f t="shared" si="145"/>
        <v/>
      </c>
      <c r="AS269" s="25" t="str">
        <f>IF(B269 &lt;&gt; "",IF(AND('PRINTABLE (per grading)'!H$16="EXAM", 'PRINTABLE (per grading)'!B$13="Prelim"), IF(ISERROR(SUMIF('Exam (LECTURE ONLY)'!D$20:M$20, "CLO7", 'Exam (LECTURE ONLY)'!D271:M271) / 'Exam (LECTURE ONLY)'!AL$12), "", SUMIF('Exam (LECTURE ONLY)'!D$20:M$20, "CLO7", 'Exam (LECTURE ONLY)'!D271:M271) /'Exam (LECTURE ONLY)'!AL$12),
IF(AND('PRINTABLE (per grading)'!H$16="EXAM", 'PRINTABLE (per grading)'!B$13="Midterm"), IF(ISERROR(SUMIF('Exam (LECTURE ONLY)'!O$20:X$20, "CLO7", 'Exam (LECTURE ONLY)'!O271:X271) / 'Exam (LECTURE ONLY)'!AM$12), "", SUMIF('Exam (LECTURE ONLY)'!O$20:X$20, "CLO7", 'Exam (LECTURE ONLY)'!O271:X271) / 'Exam (LECTURE ONLY)'!AM$12),
IF(AND('PRINTABLE (per grading)'!H$16="EXAM", 'PRINTABLE (per grading)'!B$13="Final"), IF(ISERROR(SUMIF('Exam (LECTURE ONLY)'!Z$20:AI$20, "CLO7", 'Exam (LECTURE ONLY)'!Z271:AI271) / 'Exam (LECTURE ONLY)'!AN$12), "", SUMIF('Exam (LECTURE ONLY)'!Z$20:AI$20, "CLO7", 'Exam (LECTURE ONLY)'!Z271:AI271) / 'Exam (LECTURE ONLY)'!AN$12),
IF(AND('PRINTABLE (per grading)'!H$16="OUTPUT", 'PRINTABLE (per grading)'!B$13="Prelim"), IF(ISERROR(SUMIF(OUTPUT!C$20:M$20, "CLO7", OUTPUT!C271:M271) / OUTPUT!AL$12), "", SUMIF(OUTPUT!C$20:M$20, "CLO7", OUTPUT!C271:M271) / OUTPUT!AL$12),
IF(AND('PRINTABLE (per grading)'!H$16="OUTPUT", 'PRINTABLE (per grading)'!B$13="Midterm"), IF(ISERROR(SUMIF(OUTPUT!O$20:Y$20, "CLO7", OUTPUT!O271:Y271) / OUTPUT!AM$12), "", SUMIF(OUTPUT!O$20:Y$20, "CLO7", OUTPUT!O271:Y271) / OUTPUT!AM$12),
IF(AND('PRINTABLE (per grading)'!H$16="OUTPUT", 'PRINTABLE (per grading)'!B$13="Final"), IF(ISERROR(SUMIF(OUTPUT!AA$20:AI$20, "CLO7", OUTPUT!AA271:AI271) / OUTPUT!AN$12), "", SUMIF(OUTPUT!AA$20:AI$20, "CLO7", OUTPUT!AA271:AI271) / OUTPUT!AN$12),
"")))))),"")</f>
        <v/>
      </c>
      <c r="AT269" s="232" t="str">
        <f t="shared" si="146"/>
        <v/>
      </c>
      <c r="AU269" s="233" t="str">
        <f t="shared" si="147"/>
        <v/>
      </c>
      <c r="AV269" s="25" t="str">
        <f>IF(B269 &lt;&gt; "", IFERROR(IF(C$16 = "PRELIM", SUMIF('Database (LECTURE-RES-PRAC)'!D$14:AG$14, "CLO8", 'Database (LECTURE-RES-PRAC)'!D266:AG266) / 'Grade computation'!F$11, IF(C$16 = "MIDTERM", SUMIF('Database (LECTURE-RES-PRAC)'!AJ$14:BM$14, "CLO8", 'Database (LECTURE-RES-PRAC)'!AJ266:BM266) / 'Grade computation'!G$11, IF(C$16 = "FINAL", SUMIF('Database (LECTURE-RES-PRAC)'!BP$14:CS$14, "CLO8", 'Database (LECTURE-RES-PRAC)'!BP266:CS266) / 'Grade computation'!H$11,""))),""),"")</f>
        <v/>
      </c>
      <c r="AW269" s="232" t="str">
        <f t="shared" si="148"/>
        <v/>
      </c>
      <c r="AX269" s="25" t="str">
        <f>IF(B269 &lt;&gt; "",IF(AND('PRINTABLE (per grading)'!H$16="EXAM", 'PRINTABLE (per grading)'!B$13="Prelim"), IF(ISERROR(SUMIF('Exam (LECTURE ONLY)'!D$20:M$20, "CLO8", 'Exam (LECTURE ONLY)'!D271:M271) / 'Exam (LECTURE ONLY)'!AL$13), "", SUMIF('Exam (LECTURE ONLY)'!D$20:M$20, "CLO8", 'Exam (LECTURE ONLY)'!D271:M271) /'Exam (LECTURE ONLY)'!AL$13),
IF(AND('PRINTABLE (per grading)'!H$16="EXAM", 'PRINTABLE (per grading)'!B$13="Midterm"), IF(ISERROR(SUMIF('Exam (LECTURE ONLY)'!O$20:X$20, "CLO8", 'Exam (LECTURE ONLY)'!O271:X271) / 'Exam (LECTURE ONLY)'!AM$13), "", SUMIF('Exam (LECTURE ONLY)'!O$20:X$20, "CLO8", 'Exam (LECTURE ONLY)'!O271:X271) / 'Exam (LECTURE ONLY)'!AM$13),
IF(AND('PRINTABLE (per grading)'!H$16="EXAM", 'PRINTABLE (per grading)'!B$13="Final"), IF(ISERROR(SUMIF('Exam (LECTURE ONLY)'!Z$20:AI$20, "CLO8", 'Exam (LECTURE ONLY)'!Z271:AI271) / 'Exam (LECTURE ONLY)'!AN$13), "", SUMIF('Exam (LECTURE ONLY)'!Z$20:AI$20, "CLO8", 'Exam (LECTURE ONLY)'!Z271:AI271) / 'Exam (LECTURE ONLY)'!AN$13),
IF(AND('PRINTABLE (per grading)'!H$16="OUTPUT", 'PRINTABLE (per grading)'!B$13="Prelim"), IF(ISERROR(SUMIF(OUTPUT!C$20:M$20, "CLO8", OUTPUT!C271:M271) / OUTPUT!AL$13), "", SUMIF(OUTPUT!C$20:M$20, "CLO8", OUTPUT!C271:M271) / OUTPUT!AL$13),
IF(AND('PRINTABLE (per grading)'!H$16="OUTPUT", 'PRINTABLE (per grading)'!B$13="Midterm"), IF(ISERROR(SUMIF(OUTPUT!O$20:Y$20, "CLO8", OUTPUT!O271:Y271) / OUTPUT!AM$13), "", SUMIF(OUTPUT!O$20:Y$20, "CLO8", OUTPUT!O271:Y271) / OUTPUT!AM$13),
IF(AND('PRINTABLE (per grading)'!H$16="OUTPUT", 'PRINTABLE (per grading)'!B$13="Final"), IF(ISERROR(SUMIF(OUTPUT!AA$20:AI$20, "CLO8", OUTPUT!AA271:AI271) / OUTPUT!AN$13), "", SUMIF(OUTPUT!AA$20:AI$20, "CLO8", OUTPUT!AA271:AI271) / OUTPUT!AN$13),
"")))))),"")</f>
        <v/>
      </c>
      <c r="AY269" s="232" t="str">
        <f t="shared" si="149"/>
        <v/>
      </c>
      <c r="AZ269" s="233" t="str">
        <f t="shared" si="150"/>
        <v/>
      </c>
      <c r="BA269" s="25" t="str">
        <f>IF(B269 &lt;&gt; "", IFERROR(IF(C$16 = "PRELIM", SUMIF('Database (LECTURE-RES-PRAC)'!D$14:AG$14, "CLO9", 'Database (LECTURE-RES-PRAC)'!D266:AG266) / 'Grade computation'!F$12, IF(C$16 = "MIDTERM", SUMIF('Database (LECTURE-RES-PRAC)'!AJ$14:BM$14, "CLO9", 'Database (LECTURE-RES-PRAC)'!AJ266:BM266) / 'Grade computation'!G$12, IF(C$16 = "FINAL", SUMIF('Database (LECTURE-RES-PRAC)'!BP$14:CS$14, "CLO9", 'Database (LECTURE-RES-PRAC)'!BP266:CS266) / 'Grade computation'!H$12,""))),""),"")</f>
        <v/>
      </c>
      <c r="BB269" s="232" t="str">
        <f t="shared" si="151"/>
        <v/>
      </c>
      <c r="BC269" s="25" t="str">
        <f>IF(B269 &lt;&gt; "",IF(AND('PRINTABLE (per grading)'!H$16="EXAM", 'PRINTABLE (per grading)'!B$13="Prelim"), IF(ISERROR(SUMIF('Exam (LECTURE ONLY)'!D$20:M$20, "CLO9", 'Exam (LECTURE ONLY)'!D271:M271) / 'Exam (LECTURE ONLY)'!AL$14), "", SUMIF('Exam (LECTURE ONLY)'!D$20:M$20, "CLO9", 'Exam (LECTURE ONLY)'!D271:M271) /'Exam (LECTURE ONLY)'!AL$14),
IF(AND('PRINTABLE (per grading)'!H$16="EXAM", 'PRINTABLE (per grading)'!B$13="Midterm"), IF(ISERROR(SUMIF('Exam (LECTURE ONLY)'!O$20:X$20, "CLO9", 'Exam (LECTURE ONLY)'!O271:X271) / 'Exam (LECTURE ONLY)'!AM$14), "", SUMIF('Exam (LECTURE ONLY)'!O$20:X$20, "CLO9", 'Exam (LECTURE ONLY)'!O271:X271) / 'Exam (LECTURE ONLY)'!AM$14),
IF(AND('PRINTABLE (per grading)'!H$16="EXAM", 'PRINTABLE (per grading)'!B$13="Final"), IF(ISERROR(SUMIF('Exam (LECTURE ONLY)'!Z$20:AI$20, "CLO9", 'Exam (LECTURE ONLY)'!Z271:AI271) / 'Exam (LECTURE ONLY)'!AN$14), "", SUMIF('Exam (LECTURE ONLY)'!Z$20:AI$20, "CLO9", 'Exam (LECTURE ONLY)'!Z271:AI271) / 'Exam (LECTURE ONLY)'!AN$14),
IF(AND('PRINTABLE (per grading)'!H$16="OUTPUT", 'PRINTABLE (per grading)'!B$13="Prelim"), IF(ISERROR(SUMIF(OUTPUT!C$20:M$20, "CLO9", OUTPUT!C271:M271) / OUTPUT!AL$14), "", SUMIF(OUTPUT!C$20:M$20, "CLO9", OUTPUT!C271:M271) / OUTPUT!AL$14),
IF(AND('PRINTABLE (per grading)'!H$16="OUTPUT", 'PRINTABLE (per grading)'!B$13="Midterm"), IF(ISERROR(SUMIF(OUTPUT!O$20:Y$20, "CLO9", OUTPUT!O271:Y271) / OUTPUT!AM$14), "", SUMIF(OUTPUT!O$20:Y$20, "CLO9", OUTPUT!O271:Y271) / OUTPUT!AM$14),
IF(AND('PRINTABLE (per grading)'!H$16="OUTPUT", 'PRINTABLE (per grading)'!B$13="Final"), IF(ISERROR(SUMIF(OUTPUT!AA$20:AI$20, "CLO9", OUTPUT!AA271:AI271) / OUTPUT!AN$14), "", SUMIF(OUTPUT!AA$20:AI$20, "CLO9", OUTPUT!AA271:AI271) / OUTPUT!AN$14),
"")))))),"")</f>
        <v/>
      </c>
      <c r="BD269" s="232" t="str">
        <f t="shared" si="152"/>
        <v/>
      </c>
      <c r="BE269" s="233" t="str">
        <f t="shared" si="153"/>
        <v/>
      </c>
      <c r="BF269" s="25" t="str">
        <f>IF(B269 &lt;&gt; "", IFERROR(IF(C$16 = "PRELIM", SUMIF('Database (LECTURE-RES-PRAC)'!D$14:AG$14, "CLO10", 'Database (LECTURE-RES-PRAC)'!D266:AG266) / 'Grade computation'!F$13, IF(C$16 = "MIDTERM", SUMIF('Database (LECTURE-RES-PRAC)'!AJ$14:BM$14, "CLO10", 'Database (LECTURE-RES-PRAC)'!AJ266:BM266) / 'Grade computation'!G$13, IF(C$16 = "FINAL", SUMIF('Database (LECTURE-RES-PRAC)'!BP$14:CS$14, "CLO10", 'Database (LECTURE-RES-PRAC)'!BP266:CS266) / 'Grade computation'!H$13,""))),""),"")</f>
        <v/>
      </c>
      <c r="BG269" s="232" t="str">
        <f t="shared" si="154"/>
        <v/>
      </c>
      <c r="BH269" s="25" t="str">
        <f>IF(B269 &lt;&gt; "",IF(AND('PRINTABLE (per grading)'!H$16="EXAM", 'PRINTABLE (per grading)'!B$13="Prelim"), IF(ISERROR(SUMIF('Exam (LECTURE ONLY)'!D$20:M$20, "CLO10", 'Exam (LECTURE ONLY)'!D271:M271) / 'Exam (LECTURE ONLY)'!AL$15), "", SUMIF('Exam (LECTURE ONLY)'!D$20:M$20, "CLO10", 'Exam (LECTURE ONLY)'!D271:M271) /'Exam (LECTURE ONLY)'!AL$15),
IF(AND('PRINTABLE (per grading)'!H$16="EXAM", 'PRINTABLE (per grading)'!B$13="Midterm"), IF(ISERROR(SUMIF('Exam (LECTURE ONLY)'!O$20:X$20, "CLO10", 'Exam (LECTURE ONLY)'!O271:X271) / 'Exam (LECTURE ONLY)'!AM$15), "", SUMIF('Exam (LECTURE ONLY)'!O$20:X$20, "CLO10", 'Exam (LECTURE ONLY)'!O271:X271) / 'Exam (LECTURE ONLY)'!AM$15),
IF(AND('PRINTABLE (per grading)'!H$16="EXAM", 'PRINTABLE (per grading)'!B$13="Final"), IF(ISERROR(SUMIF('Exam (LECTURE ONLY)'!Z$20:AI$20, "CLO10", 'Exam (LECTURE ONLY)'!Z271:AI271) / 'Exam (LECTURE ONLY)'!AN$15), "", SUMIF('Exam (LECTURE ONLY)'!Z$20:AI$20, "CLO10", 'Exam (LECTURE ONLY)'!Z271:AI271) / 'Exam (LECTURE ONLY)'!AN$15),
IF(AND('PRINTABLE (per grading)'!H$16="OUTPUT", 'PRINTABLE (per grading)'!B$13="Prelim"), IF(ISERROR(SUMIF(OUTPUT!C$20:M$20, "CLO10", OUTPUT!C271:M271) / OUTPUT!AL$15), "", SUMIF(OUTPUT!C$20:M$20, "CLO10", OUTPUT!C271:M271) / OUTPUT!AL$15),
IF(AND('PRINTABLE (per grading)'!H$16="OUTPUT", 'PRINTABLE (per grading)'!B$13="Midterm"), IF(ISERROR(SUMIF(OUTPUT!O$20:Y$20, "CLO10", OUTPUT!O271:Y271) / OUTPUT!AM$15), "", SUMIF(OUTPUT!O$20:Y$20, "CLO10", OUTPUT!O271:Y271) / OUTPUT!AM$15),
IF(AND('PRINTABLE (per grading)'!H$16="OUTPUT", 'PRINTABLE (per grading)'!B$13="Final"), IF(ISERROR(SUMIF(OUTPUT!AA$20:AI$20, "CLO10", OUTPUT!AA271:AI271) / OUTPUT!AN$15), "", SUMIF(OUTPUT!AA$20:AI$20, "CLO10", OUTPUT!AA271:AI271) / OUTPUT!AN$15),
"")))))),"")</f>
        <v/>
      </c>
      <c r="BI269" s="232" t="str">
        <f t="shared" si="155"/>
        <v/>
      </c>
      <c r="BJ269" s="233" t="str">
        <f t="shared" si="156"/>
        <v/>
      </c>
      <c r="BK269" s="2"/>
    </row>
    <row r="270" spans="1:63" ht="20.100000000000001" customHeight="1">
      <c r="A270" s="212" t="str">
        <f>IF(ISBLANK('Database (LECTURE-RES-PRAC)'!A267),"",'Database (LECTURE-RES-PRAC)'!A267)</f>
        <v/>
      </c>
      <c r="B270" s="213" t="str">
        <f>IF(ISBLANK('Database (LECTURE-RES-PRAC)'!B267),"",'Database (LECTURE-RES-PRAC)'!B267)</f>
        <v/>
      </c>
      <c r="C270" s="134" t="str">
        <f>IF(B270&lt;&gt;"",IF(C$16="PRELIM",'Grade computation'!C270, IF(C$16="MIDTERM",'Grade computation'!K270, IF(C$16="FINAL",'Grade computation'!S270,""))),"")</f>
        <v/>
      </c>
      <c r="D270" s="135" t="str">
        <f t="shared" si="1"/>
        <v/>
      </c>
      <c r="E270" s="134" t="str">
        <f>IF(B270&lt;&gt;"", IF(C$16="PRELIM",'Grade computation'!E270, IF(C$16="MIDTERM",'Grade computation'!M270, IF(C$16="FINAL",'Grade computation'!U270,""))),"")</f>
        <v/>
      </c>
      <c r="F270" s="136" t="str">
        <f t="shared" si="2"/>
        <v/>
      </c>
      <c r="G270" s="137" t="str">
        <f t="shared" si="3"/>
        <v/>
      </c>
      <c r="H270" s="207" t="str">
        <f>IF(B270&lt;&gt;"",IF(C$16="PRELIM", 'Grade computation'!H270, IF(C$16="MIDTERM", 'Grade computation'!P270, IF(C$16="FINAL",'Grade computation'!X270, ""))),"")</f>
        <v/>
      </c>
      <c r="I270" s="137" t="str">
        <f t="shared" si="4"/>
        <v/>
      </c>
      <c r="J270" s="139" t="str">
        <f t="shared" si="5"/>
        <v/>
      </c>
      <c r="K270" s="377" t="str">
        <f t="shared" si="6"/>
        <v/>
      </c>
      <c r="L270" s="434"/>
      <c r="M270" s="25" t="str">
        <f>IF(B270 &lt;&gt; "", IFERROR(IF(C$16 = "PRELIM", SUMIF('Database (LECTURE-RES-PRAC)'!D$14:AG$14, "CLO1", 'Database (LECTURE-RES-PRAC)'!D267:AG267) / 'Grade computation'!F$4, IF(C$16 = "MIDTERM", SUMIF('Database (LECTURE-RES-PRAC)'!AJ$14:BM$14, "CLO1", 'Database (LECTURE-RES-PRAC)'!AJ267:BM267) / 'Grade computation'!G$4, IF(C$16 = "FINAL", SUMIF('Database (LECTURE-RES-PRAC)'!BP$14:CS$14, "CLO1", 'Database (LECTURE-RES-PRAC)'!BP267:CS267) / 'Grade computation'!H$4,""))),""),"")</f>
        <v/>
      </c>
      <c r="N270" s="232" t="str">
        <f t="shared" si="127"/>
        <v/>
      </c>
      <c r="O270" s="25" t="str">
        <f>IF(B270 &lt;&gt; "",IF(AND('PRINTABLE (per grading)'!H$16="EXAM", 'PRINTABLE (per grading)'!B$13="Prelim"), IF(ISERROR(SUMIF('Exam (LECTURE ONLY)'!D$20:M$20, "CLO1", 'Exam (LECTURE ONLY)'!D272:M272) / 'Exam (LECTURE ONLY)'!AL$6), "", SUMIF('Exam (LECTURE ONLY)'!D$20:M$20, "CLO1", 'Exam (LECTURE ONLY)'!D272:M272) /'Exam (LECTURE ONLY)'!AL$6),
IF(AND('PRINTABLE (per grading)'!H$16="EXAM", 'PRINTABLE (per grading)'!B$13="Midterm"), IF(ISERROR(SUMIF('Exam (LECTURE ONLY)'!O$20:X$20, "CLO1", 'Exam (LECTURE ONLY)'!O272:X272) / 'Exam (LECTURE ONLY)'!AM$6), "", SUMIF('Exam (LECTURE ONLY)'!O$20:X$20, "CLO1", 'Exam (LECTURE ONLY)'!O272:X272) / 'Exam (LECTURE ONLY)'!AM$6),
IF(AND('PRINTABLE (per grading)'!H$16="EXAM", 'PRINTABLE (per grading)'!B$13="Final"), IF(ISERROR(SUMIF('Exam (LECTURE ONLY)'!Z$20:AI$20, "CLO1", 'Exam (LECTURE ONLY)'!Z272:AI272) / 'Exam (LECTURE ONLY)'!AN$6), "", SUMIF('Exam (LECTURE ONLY)'!Z$20:AI$20, "CLO1", 'Exam (LECTURE ONLY)'!Z272:AI272) / 'Exam (LECTURE ONLY)'!AN$6),
IF(AND('PRINTABLE (per grading)'!H$16="OUTPUT", 'PRINTABLE (per grading)'!B$13="Prelim"), IF(ISERROR(SUMIF(OUTPUT!C$20:M$20, "CLO1", OUTPUT!C272:M272) / OUTPUT!AL$6), "", SUMIF(OUTPUT!C$20:M$20, "CLO1", OUTPUT!C272:M272) / OUTPUT!AL$6),
IF(AND('PRINTABLE (per grading)'!H$16="OUTPUT", 'PRINTABLE (per grading)'!B$13="Midterm"), IF(ISERROR(SUMIF(OUTPUT!O$20:Y$20, "CLO1", OUTPUT!O272:Y272) / OUTPUT!AM$6), "", SUMIF(OUTPUT!O$20:Y$20, "CLO1", OUTPUT!O272:Y272) / OUTPUT!AM$6),
IF(AND('PRINTABLE (per grading)'!H$16="OUTPUT", 'PRINTABLE (per grading)'!B$13="Final"), IF(ISERROR(SUMIF(OUTPUT!AA$20:AI$20, "CLO1", OUTPUT!AA272:AI272) / OUTPUT!AN$6), "", SUMIF(OUTPUT!AA$20:AI$20, "CLO1", OUTPUT!AA272:AI272) / OUTPUT!AN$6),
"")))))),"")</f>
        <v/>
      </c>
      <c r="P270" s="232" t="str">
        <f t="shared" si="128"/>
        <v/>
      </c>
      <c r="Q270" s="233" t="str">
        <f t="shared" si="129"/>
        <v/>
      </c>
      <c r="R270" s="25" t="str">
        <f>IF(B270 &lt;&gt; "", IFERROR(IF(C$16 = "PRELIM", SUMIF('Database (LECTURE-RES-PRAC)'!D$14:AG$14, "CLO2", 'Database (LECTURE-RES-PRAC)'!D267:AG267) / 'Grade computation'!F$5, IF(C$16 = "MIDTERM", SUMIF('Database (LECTURE-RES-PRAC)'!AJ$14:BM$14, "CLO2", 'Database (LECTURE-RES-PRAC)'!AJ267:BM267) / 'Grade computation'!G$5, IF(C$16 = "FINAL", SUMIF('Database (LECTURE-RES-PRAC)'!BP$14:CS$14, "CLO2", 'Database (LECTURE-RES-PRAC)'!BP267:CS267) / 'Grade computation'!H$5,""))),""),"")</f>
        <v/>
      </c>
      <c r="S270" s="232" t="str">
        <f t="shared" si="130"/>
        <v/>
      </c>
      <c r="T270" s="25" t="str">
        <f>IF(B270 &lt;&gt; "",IF(AND('PRINTABLE (per grading)'!H$16="EXAM", 'PRINTABLE (per grading)'!B$13="Prelim"), IF(ISERROR(SUMIF('Exam (LECTURE ONLY)'!D$20:M$20, "CLO2", 'Exam (LECTURE ONLY)'!D272:M272) / 'Exam (LECTURE ONLY)'!AL$7), "", SUMIF('Exam (LECTURE ONLY)'!D$20:M$20, "CLO2", 'Exam (LECTURE ONLY)'!D272:M272) /'Exam (LECTURE ONLY)'!AL$7),
IF(AND('PRINTABLE (per grading)'!H$16="EXAM", 'PRINTABLE (per grading)'!B$13="Midterm"), IF(ISERROR(SUMIF('Exam (LECTURE ONLY)'!O$20:X$20, "CLO2", 'Exam (LECTURE ONLY)'!O272:X272) / 'Exam (LECTURE ONLY)'!AM$7), "", SUMIF('Exam (LECTURE ONLY)'!O$20:X$20, "CLO2", 'Exam (LECTURE ONLY)'!O272:X272) / 'Exam (LECTURE ONLY)'!AM$7),
IF(AND('PRINTABLE (per grading)'!H$16="EXAM", 'PRINTABLE (per grading)'!B$13="Final"), IF(ISERROR(SUMIF('Exam (LECTURE ONLY)'!Z$20:AI$20, "CLO2", 'Exam (LECTURE ONLY)'!Z272:AI272) / 'Exam (LECTURE ONLY)'!AN$7), "", SUMIF('Exam (LECTURE ONLY)'!Z$20:AI$20, "CLO2", 'Exam (LECTURE ONLY)'!Z272:AI272) / 'Exam (LECTURE ONLY)'!AN$7),
IF(AND('PRINTABLE (per grading)'!H$16="OUTPUT", 'PRINTABLE (per grading)'!B$13="Prelim"), IF(ISERROR(SUMIF(OUTPUT!C$20:M$20, "CLO2", OUTPUT!C272:M272) / OUTPUT!AL$7), "", SUMIF(OUTPUT!C$20:M$20, "CLO2", OUTPUT!C272:M272) / OUTPUT!AL$7),
IF(AND('PRINTABLE (per grading)'!H$16="OUTPUT", 'PRINTABLE (per grading)'!B$13="Midterm"), IF(ISERROR(SUMIF(OUTPUT!O$20:Y$20, "CLO2", OUTPUT!O272:Y272) / OUTPUT!AM$7), "", SUMIF(OUTPUT!O$20:Y$20, "CLO2", OUTPUT!O272:Y272) / OUTPUT!AM$7),
IF(AND('PRINTABLE (per grading)'!H$16="OUTPUT", 'PRINTABLE (per grading)'!B$13="Final"), IF(ISERROR(SUMIF(OUTPUT!AA$20:AI$20, "CLO2", OUTPUT!AA272:AI272) / OUTPUT!AN$7), "", SUMIF(OUTPUT!AA$20:AI$20, "CLO2", OUTPUT!AA272:AI272) / OUTPUT!AN$7),
"")))))),"")</f>
        <v/>
      </c>
      <c r="U270" s="232" t="str">
        <f t="shared" si="131"/>
        <v/>
      </c>
      <c r="V270" s="233" t="str">
        <f t="shared" si="132"/>
        <v/>
      </c>
      <c r="W270" s="25" t="str">
        <f>IF(B270 &lt;&gt; "", IFERROR(IF(C$16 = "PRELIM", SUMIF('Database (LECTURE-RES-PRAC)'!D$14:AG$14, "CLO3", 'Database (LECTURE-RES-PRAC)'!D267:AG267) / 'Grade computation'!F$6, IF(C$16 = "MIDTERM", SUMIF('Database (LECTURE-RES-PRAC)'!AJ$14:BM$14, "CLO3", 'Database (LECTURE-RES-PRAC)'!AJ267:BM267) / 'Grade computation'!G$6, IF(C$16 = "FINAL", SUMIF('Database (LECTURE-RES-PRAC)'!BP$14:CS$14, "CLO3", 'Database (LECTURE-RES-PRAC)'!BP267:CS267) / 'Grade computation'!H$6,""))),""),"")</f>
        <v/>
      </c>
      <c r="X270" s="232" t="str">
        <f t="shared" si="133"/>
        <v/>
      </c>
      <c r="Y270" s="25" t="str">
        <f>IF(B270 &lt;&gt; "",IF(AND('PRINTABLE (per grading)'!H$16="EXAM", 'PRINTABLE (per grading)'!B$13="Prelim"), IF(ISERROR(SUMIF('Exam (LECTURE ONLY)'!D$20:M$20, "CLO3", 'Exam (LECTURE ONLY)'!D272:M272) / 'Exam (LECTURE ONLY)'!AL$8), "", SUMIF('Exam (LECTURE ONLY)'!D$20:M$20, "CLO3", 'Exam (LECTURE ONLY)'!D272:M272) /'Exam (LECTURE ONLY)'!AL$8),
IF(AND('PRINTABLE (per grading)'!H$16="EXAM", 'PRINTABLE (per grading)'!B$13="Midterm"), IF(ISERROR(SUMIF('Exam (LECTURE ONLY)'!O$20:X$20, "CLO3", 'Exam (LECTURE ONLY)'!O272:X272) / 'Exam (LECTURE ONLY)'!AM$8), "", SUMIF('Exam (LECTURE ONLY)'!O$20:X$20, "CLO3", 'Exam (LECTURE ONLY)'!O272:X272) / 'Exam (LECTURE ONLY)'!AM$8),
IF(AND('PRINTABLE (per grading)'!H$16="EXAM", 'PRINTABLE (per grading)'!B$13="Final"), IF(ISERROR(SUMIF('Exam (LECTURE ONLY)'!Z$20:AI$20, "CLO3", 'Exam (LECTURE ONLY)'!Z272:AI272) / 'Exam (LECTURE ONLY)'!AN$8), "", SUMIF('Exam (LECTURE ONLY)'!Z$20:AI$20, "CLO3", 'Exam (LECTURE ONLY)'!Z272:AI272) / 'Exam (LECTURE ONLY)'!AN$8),
IF(AND('PRINTABLE (per grading)'!H$16="OUTPUT", 'PRINTABLE (per grading)'!B$13="Prelim"), IF(ISERROR(SUMIF(OUTPUT!C$20:M$20, "CLO3", OUTPUT!C272:M272) / OUTPUT!AL$8), "", SUMIF(OUTPUT!C$20:M$20, "CLO3", OUTPUT!C272:M272) / OUTPUT!AL$8),
IF(AND('PRINTABLE (per grading)'!H$16="OUTPUT", 'PRINTABLE (per grading)'!B$13="Midterm"), IF(ISERROR(SUMIF(OUTPUT!O$20:Y$20, "CLO3", OUTPUT!O272:Y272) / OUTPUT!AM$8), "", SUMIF(OUTPUT!O$20:Y$20, "CLO3", OUTPUT!O272:Y272) / OUTPUT!AM$8),
IF(AND('PRINTABLE (per grading)'!H$16="OUTPUT", 'PRINTABLE (per grading)'!B$13="Final"), IF(ISERROR(SUMIF(OUTPUT!AA$20:AI$20, "CLO3", OUTPUT!AA272:AI272) / OUTPUT!AN$8), "", SUMIF(OUTPUT!AA$20:AI$20, "CLO3", OUTPUT!AA272:AI272) / OUTPUT!AN$8),
"" )))))),"")</f>
        <v/>
      </c>
      <c r="Z270" s="232" t="str">
        <f t="shared" si="134"/>
        <v/>
      </c>
      <c r="AA270" s="233" t="str">
        <f t="shared" si="135"/>
        <v/>
      </c>
      <c r="AB270" s="25" t="str">
        <f>IF(B270 &lt;&gt; "", IFERROR(IF(C$16 = "PRELIM", SUMIF('Database (LECTURE-RES-PRAC)'!D$14:AG$14, "CLO4", 'Database (LECTURE-RES-PRAC)'!D267:AG267) / 'Grade computation'!F$7, IF(C$16 = "MIDTERM", SUMIF('Database (LECTURE-RES-PRAC)'!AJ$14:BM$14, "CLO4", 'Database (LECTURE-RES-PRAC)'!AJ267:BM267) / 'Grade computation'!G$7, IF(C$16 = "FINAL", SUMIF('Database (LECTURE-RES-PRAC)'!BP$14:CS$14, "CLO4", 'Database (LECTURE-RES-PRAC)'!BP267:CS267) / 'Grade computation'!H$7,""))),""),"")</f>
        <v/>
      </c>
      <c r="AC270" s="232" t="str">
        <f t="shared" si="136"/>
        <v/>
      </c>
      <c r="AD270" s="25" t="str">
        <f>IF(B270 &lt;&gt; "",IF(AND('PRINTABLE (per grading)'!H$16="EXAM", 'PRINTABLE (per grading)'!B$13="Prelim"), IF(ISERROR(SUMIF('Exam (LECTURE ONLY)'!D$20:M$20, "CLO4", 'Exam (LECTURE ONLY)'!D272:M272) / 'Exam (LECTURE ONLY)'!AL$9), "", SUMIF('Exam (LECTURE ONLY)'!D$20:M$20, "CLO4", 'Exam (LECTURE ONLY)'!D272:M272) /'Exam (LECTURE ONLY)'!AL$9),
IF(AND('PRINTABLE (per grading)'!H$16="EXAM", 'PRINTABLE (per grading)'!B$13="Midterm"), IF(ISERROR(SUMIF('Exam (LECTURE ONLY)'!O$20:X$20, "CLO4", 'Exam (LECTURE ONLY)'!O272:X272) / 'Exam (LECTURE ONLY)'!AM$9), "", SUMIF('Exam (LECTURE ONLY)'!O$20:X$20, "CLO4", 'Exam (LECTURE ONLY)'!O272:X272) / 'Exam (LECTURE ONLY)'!AM$9),
IF(AND('PRINTABLE (per grading)'!H$16="EXAM", 'PRINTABLE (per grading)'!B$13="Final"), IF(ISERROR(SUMIF('Exam (LECTURE ONLY)'!Z$20:AI$20, "CLO4", 'Exam (LECTURE ONLY)'!Z272:AI272) / 'Exam (LECTURE ONLY)'!AN$9), "", SUMIF('Exam (LECTURE ONLY)'!Z$20:AI$20, "CLO4", 'Exam (LECTURE ONLY)'!Z272:AI272) / 'Exam (LECTURE ONLY)'!AN$9),
IF(AND('PRINTABLE (per grading)'!H$16="OUTPUT", 'PRINTABLE (per grading)'!B$13="Prelim"), IF(ISERROR(SUMIF(OUTPUT!C$20:M$20, "CLO4", OUTPUT!C272:M272) / OUTPUT!AL$9), "", SUMIF(OUTPUT!C$20:M$20, "CLO4", OUTPUT!C272:M272) / OUTPUT!AL$9),
IF(AND('PRINTABLE (per grading)'!H$16="OUTPUT", 'PRINTABLE (per grading)'!B$13="Midterm"), IF(ISERROR(SUMIF(OUTPUT!O$20:Y$20, "CLO4", OUTPUT!O272:Y272) / OUTPUT!AM$9), "", SUMIF(OUTPUT!O$20:Y$20, "CLO4", OUTPUT!O272:Y272) / OUTPUT!AM$9),
IF(AND('PRINTABLE (per grading)'!H$16="OUTPUT", 'PRINTABLE (per grading)'!B$13="Final"), IF(ISERROR(SUMIF(OUTPUT!AA$20:AI$20, "CLO4", OUTPUT!AA272:AI272) / OUTPUT!AN$9), "", SUMIF(OUTPUT!AA$20:AI$20, "CLO4", OUTPUT!AA272:AI272) / OUTPUT!AN$9),
"")))))),"")</f>
        <v/>
      </c>
      <c r="AE270" s="232" t="str">
        <f t="shared" si="137"/>
        <v/>
      </c>
      <c r="AF270" s="233" t="str">
        <f t="shared" si="138"/>
        <v/>
      </c>
      <c r="AG270" s="25" t="str">
        <f>IF(B270 &lt;&gt; "", IFERROR(IF(C$16 = "PRELIM", SUMIF('Database (LECTURE-RES-PRAC)'!D$14:AG$14, "CLO5", 'Database (LECTURE-RES-PRAC)'!D267:AG267) / 'Grade computation'!F$8, IF(C$16 = "MIDTERM", SUMIF('Database (LECTURE-RES-PRAC)'!AJ$14:BM$14, "CLO5", 'Database (LECTURE-RES-PRAC)'!AJ267:BM267) / 'Grade computation'!G$8, IF(C$16 = "FINAL", SUMIF('Database (LECTURE-RES-PRAC)'!BP$14:CS$14, "CLO5", 'Database (LECTURE-RES-PRAC)'!BP267:CS267) / 'Grade computation'!H$8,""))),""),"")</f>
        <v/>
      </c>
      <c r="AH270" s="232" t="str">
        <f t="shared" si="139"/>
        <v/>
      </c>
      <c r="AI270" s="25" t="str">
        <f>IF(B270 &lt;&gt; "",IF(AND('PRINTABLE (per grading)'!H$16="EXAM", 'PRINTABLE (per grading)'!B$13="Prelim"), IF(ISERROR(SUMIF('Exam (LECTURE ONLY)'!D$20:M$20, "CLO5", 'Exam (LECTURE ONLY)'!D272:M272) / 'Exam (LECTURE ONLY)'!AL$10), "", SUMIF('Exam (LECTURE ONLY)'!D$20:M$20, "CLO5", 'Exam (LECTURE ONLY)'!D272:M272) /'Exam (LECTURE ONLY)'!AL$10),
IF(AND('PRINTABLE (per grading)'!H$16="EXAM", 'PRINTABLE (per grading)'!B$13="Midterm"), IF(ISERROR(SUMIF('Exam (LECTURE ONLY)'!O$20:X$20, "CLO5", 'Exam (LECTURE ONLY)'!O272:X272) / 'Exam (LECTURE ONLY)'!AM$10), "", SUMIF('Exam (LECTURE ONLY)'!O$20:X$20, "CLO5", 'Exam (LECTURE ONLY)'!O272:X272) / 'Exam (LECTURE ONLY)'!AM$10),
IF(AND('PRINTABLE (per grading)'!H$16="EXAM", 'PRINTABLE (per grading)'!B$13="Final"), IF(ISERROR(SUMIF('Exam (LECTURE ONLY)'!Z$20:AI$20, "CLO5", 'Exam (LECTURE ONLY)'!Z272:AI272) / 'Exam (LECTURE ONLY)'!AN$10), "", SUMIF('Exam (LECTURE ONLY)'!Z$20:AI$20, "CLO5", 'Exam (LECTURE ONLY)'!Z272:AI272) / 'Exam (LECTURE ONLY)'!AN$10),
IF(AND('PRINTABLE (per grading)'!H$16="OUTPUT", 'PRINTABLE (per grading)'!B$13="Prelim"), IF(ISERROR(SUMIF(OUTPUT!C$20:M$20, "CLO5", OUTPUT!C272:M272) / OUTPUT!AL$10), "", SUMIF(OUTPUT!C$20:M$20, "CLO5", OUTPUT!C272:M272) / OUTPUT!AL$10),
IF(AND('PRINTABLE (per grading)'!H$16="OUTPUT", 'PRINTABLE (per grading)'!B$13="Midterm"), IF(ISERROR(SUMIF(OUTPUT!O$20:Y$20, "CLO5", OUTPUT!O272:Y272) / OUTPUT!AM$10), "", SUMIF(OUTPUT!O$20:Y$20, "CLO5", OUTPUT!O272:Y272) / OUTPUT!AM$10),
IF(AND('PRINTABLE (per grading)'!H$16="OUTPUT", 'PRINTABLE (per grading)'!B$13="Final"), IF(ISERROR(SUMIF(OUTPUT!AA$20:AI$20, "CLO5", OUTPUT!AA272:AI272) / OUTPUT!AN$10), "", SUMIF(OUTPUT!AA$20:AI$20, "CLO5", OUTPUT!AA272:AI272) / OUTPUT!AN$10),
"")))))),"")</f>
        <v/>
      </c>
      <c r="AJ270" s="232" t="str">
        <f t="shared" si="140"/>
        <v/>
      </c>
      <c r="AK270" s="233" t="str">
        <f t="shared" si="141"/>
        <v/>
      </c>
      <c r="AL270" s="25" t="str">
        <f>IF(B270 &lt;&gt; "", IFERROR(IF(C$16 = "PRELIM", SUMIF('Database (LECTURE-RES-PRAC)'!D$14:AG$14, "CLO6", 'Database (LECTURE-RES-PRAC)'!D267:AG267) / 'Grade computation'!F$9, IF(C$16 = "MIDTERM", SUMIF('Database (LECTURE-RES-PRAC)'!AJ$14:BM$14, "CLO6", 'Database (LECTURE-RES-PRAC)'!AJ267:BM267) / 'Grade computation'!G$9, IF(C$16 = "FINAL", SUMIF('Database (LECTURE-RES-PRAC)'!BP$14:CS$14, "CLO6", 'Database (LECTURE-RES-PRAC)'!BP267:CS267) / 'Grade computation'!H$9,""))),""),"")</f>
        <v/>
      </c>
      <c r="AM270" s="232" t="str">
        <f t="shared" si="142"/>
        <v/>
      </c>
      <c r="AN270" s="25" t="str">
        <f>IF(B270 &lt;&gt; "",IF(AND('PRINTABLE (per grading)'!H$16="EXAM", 'PRINTABLE (per grading)'!B$13="Prelim"), IF(ISERROR(SUMIF('Exam (LECTURE ONLY)'!D$20:M$20, "CLO6", 'Exam (LECTURE ONLY)'!D272:M272) / 'Exam (LECTURE ONLY)'!AL$11), "", SUMIF('Exam (LECTURE ONLY)'!D$20:M$20, "CLO6", 'Exam (LECTURE ONLY)'!D272:M272) /'Exam (LECTURE ONLY)'!AL$11),
IF(AND('PRINTABLE (per grading)'!H$16="EXAM", 'PRINTABLE (per grading)'!B$13="Midterm"), IF(ISERROR(SUMIF('Exam (LECTURE ONLY)'!O$20:X$20, "CLO6", 'Exam (LECTURE ONLY)'!O272:X272) / 'Exam (LECTURE ONLY)'!AM$11), "", SUMIF('Exam (LECTURE ONLY)'!O$20:X$20, "CLO6", 'Exam (LECTURE ONLY)'!O272:X272) / 'Exam (LECTURE ONLY)'!AM$11),
IF(AND('PRINTABLE (per grading)'!H$16="EXAM", 'PRINTABLE (per grading)'!B$13="Final"), IF(ISERROR(SUMIF('Exam (LECTURE ONLY)'!Z$20:AI$20, "CLO6", 'Exam (LECTURE ONLY)'!Z272:AI272) / 'Exam (LECTURE ONLY)'!AN$11), "", SUMIF('Exam (LECTURE ONLY)'!Z$20:AI$20, "CLO6", 'Exam (LECTURE ONLY)'!Z272:AI272) / 'Exam (LECTURE ONLY)'!AN$11),
IF(AND('PRINTABLE (per grading)'!H$16="OUTPUT", 'PRINTABLE (per grading)'!B$13="Prelim"), IF(ISERROR(SUMIF(OUTPUT!C$20:M$20, "CLO6", OUTPUT!C272:M272) / OUTPUT!AL$11), "", SUMIF(OUTPUT!C$20:M$20, "CLO6", OUTPUT!C272:M272) / OUTPUT!AL$11),
IF(AND('PRINTABLE (per grading)'!H$16="OUTPUT", 'PRINTABLE (per grading)'!B$13="Midterm"), IF(ISERROR(SUMIF(OUTPUT!O$20:Y$20, "CLO6", OUTPUT!O272:Y272) / OUTPUT!AM$11), "", SUMIF(OUTPUT!O$20:Y$20, "CLO6", OUTPUT!O272:Y272) / OUTPUT!AM$11),
IF(AND('PRINTABLE (per grading)'!H$16="OUTPUT", 'PRINTABLE (per grading)'!B$13="Final"), IF(ISERROR(SUMIF(OUTPUT!AA$20:AI$20, "CLO6", OUTPUT!AA272:AI272) / OUTPUT!AN$11), "", SUMIF(OUTPUT!AA$20:AI$20, "CLO6", OUTPUT!AA272:AI272) / OUTPUT!AN$11),
"")))))),"")</f>
        <v/>
      </c>
      <c r="AO270" s="232" t="str">
        <f t="shared" si="143"/>
        <v/>
      </c>
      <c r="AP270" s="233" t="str">
        <f t="shared" si="144"/>
        <v/>
      </c>
      <c r="AQ270" s="25" t="str">
        <f>IF(B270 &lt;&gt; "", IFERROR(IF(C$16 = "PRELIM", SUMIF('Database (LECTURE-RES-PRAC)'!D$14:AG$14, "CLO7", 'Database (LECTURE-RES-PRAC)'!D267:AG267) / 'Grade computation'!F$10, IF(C$16 = "MIDTERM", SUMIF('Database (LECTURE-RES-PRAC)'!AJ$14:BM$14, "CLO7", 'Database (LECTURE-RES-PRAC)'!AJ267:BM267) / 'Grade computation'!G$10, IF(C$16 = "FINAL", SUMIF('Database (LECTURE-RES-PRAC)'!BP$14:CS$14, "CLO7", 'Database (LECTURE-RES-PRAC)'!BP267:CS267) / 'Grade computation'!H$10,""))),""),"")</f>
        <v/>
      </c>
      <c r="AR270" s="232" t="str">
        <f t="shared" si="145"/>
        <v/>
      </c>
      <c r="AS270" s="25" t="str">
        <f>IF(B270 &lt;&gt; "",IF(AND('PRINTABLE (per grading)'!H$16="EXAM", 'PRINTABLE (per grading)'!B$13="Prelim"), IF(ISERROR(SUMIF('Exam (LECTURE ONLY)'!D$20:M$20, "CLO7", 'Exam (LECTURE ONLY)'!D272:M272) / 'Exam (LECTURE ONLY)'!AL$12), "", SUMIF('Exam (LECTURE ONLY)'!D$20:M$20, "CLO7", 'Exam (LECTURE ONLY)'!D272:M272) /'Exam (LECTURE ONLY)'!AL$12),
IF(AND('PRINTABLE (per grading)'!H$16="EXAM", 'PRINTABLE (per grading)'!B$13="Midterm"), IF(ISERROR(SUMIF('Exam (LECTURE ONLY)'!O$20:X$20, "CLO7", 'Exam (LECTURE ONLY)'!O272:X272) / 'Exam (LECTURE ONLY)'!AM$12), "", SUMIF('Exam (LECTURE ONLY)'!O$20:X$20, "CLO7", 'Exam (LECTURE ONLY)'!O272:X272) / 'Exam (LECTURE ONLY)'!AM$12),
IF(AND('PRINTABLE (per grading)'!H$16="EXAM", 'PRINTABLE (per grading)'!B$13="Final"), IF(ISERROR(SUMIF('Exam (LECTURE ONLY)'!Z$20:AI$20, "CLO7", 'Exam (LECTURE ONLY)'!Z272:AI272) / 'Exam (LECTURE ONLY)'!AN$12), "", SUMIF('Exam (LECTURE ONLY)'!Z$20:AI$20, "CLO7", 'Exam (LECTURE ONLY)'!Z272:AI272) / 'Exam (LECTURE ONLY)'!AN$12),
IF(AND('PRINTABLE (per grading)'!H$16="OUTPUT", 'PRINTABLE (per grading)'!B$13="Prelim"), IF(ISERROR(SUMIF(OUTPUT!C$20:M$20, "CLO7", OUTPUT!C272:M272) / OUTPUT!AL$12), "", SUMIF(OUTPUT!C$20:M$20, "CLO7", OUTPUT!C272:M272) / OUTPUT!AL$12),
IF(AND('PRINTABLE (per grading)'!H$16="OUTPUT", 'PRINTABLE (per grading)'!B$13="Midterm"), IF(ISERROR(SUMIF(OUTPUT!O$20:Y$20, "CLO7", OUTPUT!O272:Y272) / OUTPUT!AM$12), "", SUMIF(OUTPUT!O$20:Y$20, "CLO7", OUTPUT!O272:Y272) / OUTPUT!AM$12),
IF(AND('PRINTABLE (per grading)'!H$16="OUTPUT", 'PRINTABLE (per grading)'!B$13="Final"), IF(ISERROR(SUMIF(OUTPUT!AA$20:AI$20, "CLO7", OUTPUT!AA272:AI272) / OUTPUT!AN$12), "", SUMIF(OUTPUT!AA$20:AI$20, "CLO7", OUTPUT!AA272:AI272) / OUTPUT!AN$12),
"")))))),"")</f>
        <v/>
      </c>
      <c r="AT270" s="232" t="str">
        <f t="shared" si="146"/>
        <v/>
      </c>
      <c r="AU270" s="233" t="str">
        <f t="shared" si="147"/>
        <v/>
      </c>
      <c r="AV270" s="25" t="str">
        <f>IF(B270 &lt;&gt; "", IFERROR(IF(C$16 = "PRELIM", SUMIF('Database (LECTURE-RES-PRAC)'!D$14:AG$14, "CLO8", 'Database (LECTURE-RES-PRAC)'!D267:AG267) / 'Grade computation'!F$11, IF(C$16 = "MIDTERM", SUMIF('Database (LECTURE-RES-PRAC)'!AJ$14:BM$14, "CLO8", 'Database (LECTURE-RES-PRAC)'!AJ267:BM267) / 'Grade computation'!G$11, IF(C$16 = "FINAL", SUMIF('Database (LECTURE-RES-PRAC)'!BP$14:CS$14, "CLO8", 'Database (LECTURE-RES-PRAC)'!BP267:CS267) / 'Grade computation'!H$11,""))),""),"")</f>
        <v/>
      </c>
      <c r="AW270" s="232" t="str">
        <f t="shared" si="148"/>
        <v/>
      </c>
      <c r="AX270" s="25" t="str">
        <f>IF(B270 &lt;&gt; "",IF(AND('PRINTABLE (per grading)'!H$16="EXAM", 'PRINTABLE (per grading)'!B$13="Prelim"), IF(ISERROR(SUMIF('Exam (LECTURE ONLY)'!D$20:M$20, "CLO8", 'Exam (LECTURE ONLY)'!D272:M272) / 'Exam (LECTURE ONLY)'!AL$13), "", SUMIF('Exam (LECTURE ONLY)'!D$20:M$20, "CLO8", 'Exam (LECTURE ONLY)'!D272:M272) /'Exam (LECTURE ONLY)'!AL$13),
IF(AND('PRINTABLE (per grading)'!H$16="EXAM", 'PRINTABLE (per grading)'!B$13="Midterm"), IF(ISERROR(SUMIF('Exam (LECTURE ONLY)'!O$20:X$20, "CLO8", 'Exam (LECTURE ONLY)'!O272:X272) / 'Exam (LECTURE ONLY)'!AM$13), "", SUMIF('Exam (LECTURE ONLY)'!O$20:X$20, "CLO8", 'Exam (LECTURE ONLY)'!O272:X272) / 'Exam (LECTURE ONLY)'!AM$13),
IF(AND('PRINTABLE (per grading)'!H$16="EXAM", 'PRINTABLE (per grading)'!B$13="Final"), IF(ISERROR(SUMIF('Exam (LECTURE ONLY)'!Z$20:AI$20, "CLO8", 'Exam (LECTURE ONLY)'!Z272:AI272) / 'Exam (LECTURE ONLY)'!AN$13), "", SUMIF('Exam (LECTURE ONLY)'!Z$20:AI$20, "CLO8", 'Exam (LECTURE ONLY)'!Z272:AI272) / 'Exam (LECTURE ONLY)'!AN$13),
IF(AND('PRINTABLE (per grading)'!H$16="OUTPUT", 'PRINTABLE (per grading)'!B$13="Prelim"), IF(ISERROR(SUMIF(OUTPUT!C$20:M$20, "CLO8", OUTPUT!C272:M272) / OUTPUT!AL$13), "", SUMIF(OUTPUT!C$20:M$20, "CLO8", OUTPUT!C272:M272) / OUTPUT!AL$13),
IF(AND('PRINTABLE (per grading)'!H$16="OUTPUT", 'PRINTABLE (per grading)'!B$13="Midterm"), IF(ISERROR(SUMIF(OUTPUT!O$20:Y$20, "CLO8", OUTPUT!O272:Y272) / OUTPUT!AM$13), "", SUMIF(OUTPUT!O$20:Y$20, "CLO8", OUTPUT!O272:Y272) / OUTPUT!AM$13),
IF(AND('PRINTABLE (per grading)'!H$16="OUTPUT", 'PRINTABLE (per grading)'!B$13="Final"), IF(ISERROR(SUMIF(OUTPUT!AA$20:AI$20, "CLO8", OUTPUT!AA272:AI272) / OUTPUT!AN$13), "", SUMIF(OUTPUT!AA$20:AI$20, "CLO8", OUTPUT!AA272:AI272) / OUTPUT!AN$13),
"")))))),"")</f>
        <v/>
      </c>
      <c r="AY270" s="232" t="str">
        <f t="shared" si="149"/>
        <v/>
      </c>
      <c r="AZ270" s="233" t="str">
        <f t="shared" si="150"/>
        <v/>
      </c>
      <c r="BA270" s="25" t="str">
        <f>IF(B270 &lt;&gt; "", IFERROR(IF(C$16 = "PRELIM", SUMIF('Database (LECTURE-RES-PRAC)'!D$14:AG$14, "CLO9", 'Database (LECTURE-RES-PRAC)'!D267:AG267) / 'Grade computation'!F$12, IF(C$16 = "MIDTERM", SUMIF('Database (LECTURE-RES-PRAC)'!AJ$14:BM$14, "CLO9", 'Database (LECTURE-RES-PRAC)'!AJ267:BM267) / 'Grade computation'!G$12, IF(C$16 = "FINAL", SUMIF('Database (LECTURE-RES-PRAC)'!BP$14:CS$14, "CLO9", 'Database (LECTURE-RES-PRAC)'!BP267:CS267) / 'Grade computation'!H$12,""))),""),"")</f>
        <v/>
      </c>
      <c r="BB270" s="232" t="str">
        <f t="shared" si="151"/>
        <v/>
      </c>
      <c r="BC270" s="25" t="str">
        <f>IF(B270 &lt;&gt; "",IF(AND('PRINTABLE (per grading)'!H$16="EXAM", 'PRINTABLE (per grading)'!B$13="Prelim"), IF(ISERROR(SUMIF('Exam (LECTURE ONLY)'!D$20:M$20, "CLO9", 'Exam (LECTURE ONLY)'!D272:M272) / 'Exam (LECTURE ONLY)'!AL$14), "", SUMIF('Exam (LECTURE ONLY)'!D$20:M$20, "CLO9", 'Exam (LECTURE ONLY)'!D272:M272) /'Exam (LECTURE ONLY)'!AL$14),
IF(AND('PRINTABLE (per grading)'!H$16="EXAM", 'PRINTABLE (per grading)'!B$13="Midterm"), IF(ISERROR(SUMIF('Exam (LECTURE ONLY)'!O$20:X$20, "CLO9", 'Exam (LECTURE ONLY)'!O272:X272) / 'Exam (LECTURE ONLY)'!AM$14), "", SUMIF('Exam (LECTURE ONLY)'!O$20:X$20, "CLO9", 'Exam (LECTURE ONLY)'!O272:X272) / 'Exam (LECTURE ONLY)'!AM$14),
IF(AND('PRINTABLE (per grading)'!H$16="EXAM", 'PRINTABLE (per grading)'!B$13="Final"), IF(ISERROR(SUMIF('Exam (LECTURE ONLY)'!Z$20:AI$20, "CLO9", 'Exam (LECTURE ONLY)'!Z272:AI272) / 'Exam (LECTURE ONLY)'!AN$14), "", SUMIF('Exam (LECTURE ONLY)'!Z$20:AI$20, "CLO9", 'Exam (LECTURE ONLY)'!Z272:AI272) / 'Exam (LECTURE ONLY)'!AN$14),
IF(AND('PRINTABLE (per grading)'!H$16="OUTPUT", 'PRINTABLE (per grading)'!B$13="Prelim"), IF(ISERROR(SUMIF(OUTPUT!C$20:M$20, "CLO9", OUTPUT!C272:M272) / OUTPUT!AL$14), "", SUMIF(OUTPUT!C$20:M$20, "CLO9", OUTPUT!C272:M272) / OUTPUT!AL$14),
IF(AND('PRINTABLE (per grading)'!H$16="OUTPUT", 'PRINTABLE (per grading)'!B$13="Midterm"), IF(ISERROR(SUMIF(OUTPUT!O$20:Y$20, "CLO9", OUTPUT!O272:Y272) / OUTPUT!AM$14), "", SUMIF(OUTPUT!O$20:Y$20, "CLO9", OUTPUT!O272:Y272) / OUTPUT!AM$14),
IF(AND('PRINTABLE (per grading)'!H$16="OUTPUT", 'PRINTABLE (per grading)'!B$13="Final"), IF(ISERROR(SUMIF(OUTPUT!AA$20:AI$20, "CLO9", OUTPUT!AA272:AI272) / OUTPUT!AN$14), "", SUMIF(OUTPUT!AA$20:AI$20, "CLO9", OUTPUT!AA272:AI272) / OUTPUT!AN$14),
"")))))),"")</f>
        <v/>
      </c>
      <c r="BD270" s="232" t="str">
        <f t="shared" si="152"/>
        <v/>
      </c>
      <c r="BE270" s="233" t="str">
        <f t="shared" si="153"/>
        <v/>
      </c>
      <c r="BF270" s="25" t="str">
        <f>IF(B270 &lt;&gt; "", IFERROR(IF(C$16 = "PRELIM", SUMIF('Database (LECTURE-RES-PRAC)'!D$14:AG$14, "CLO10", 'Database (LECTURE-RES-PRAC)'!D267:AG267) / 'Grade computation'!F$13, IF(C$16 = "MIDTERM", SUMIF('Database (LECTURE-RES-PRAC)'!AJ$14:BM$14, "CLO10", 'Database (LECTURE-RES-PRAC)'!AJ267:BM267) / 'Grade computation'!G$13, IF(C$16 = "FINAL", SUMIF('Database (LECTURE-RES-PRAC)'!BP$14:CS$14, "CLO10", 'Database (LECTURE-RES-PRAC)'!BP267:CS267) / 'Grade computation'!H$13,""))),""),"")</f>
        <v/>
      </c>
      <c r="BG270" s="232" t="str">
        <f t="shared" si="154"/>
        <v/>
      </c>
      <c r="BH270" s="25" t="str">
        <f>IF(B270 &lt;&gt; "",IF(AND('PRINTABLE (per grading)'!H$16="EXAM", 'PRINTABLE (per grading)'!B$13="Prelim"), IF(ISERROR(SUMIF('Exam (LECTURE ONLY)'!D$20:M$20, "CLO10", 'Exam (LECTURE ONLY)'!D272:M272) / 'Exam (LECTURE ONLY)'!AL$15), "", SUMIF('Exam (LECTURE ONLY)'!D$20:M$20, "CLO10", 'Exam (LECTURE ONLY)'!D272:M272) /'Exam (LECTURE ONLY)'!AL$15),
IF(AND('PRINTABLE (per grading)'!H$16="EXAM", 'PRINTABLE (per grading)'!B$13="Midterm"), IF(ISERROR(SUMIF('Exam (LECTURE ONLY)'!O$20:X$20, "CLO10", 'Exam (LECTURE ONLY)'!O272:X272) / 'Exam (LECTURE ONLY)'!AM$15), "", SUMIF('Exam (LECTURE ONLY)'!O$20:X$20, "CLO10", 'Exam (LECTURE ONLY)'!O272:X272) / 'Exam (LECTURE ONLY)'!AM$15),
IF(AND('PRINTABLE (per grading)'!H$16="EXAM", 'PRINTABLE (per grading)'!B$13="Final"), IF(ISERROR(SUMIF('Exam (LECTURE ONLY)'!Z$20:AI$20, "CLO10", 'Exam (LECTURE ONLY)'!Z272:AI272) / 'Exam (LECTURE ONLY)'!AN$15), "", SUMIF('Exam (LECTURE ONLY)'!Z$20:AI$20, "CLO10", 'Exam (LECTURE ONLY)'!Z272:AI272) / 'Exam (LECTURE ONLY)'!AN$15),
IF(AND('PRINTABLE (per grading)'!H$16="OUTPUT", 'PRINTABLE (per grading)'!B$13="Prelim"), IF(ISERROR(SUMIF(OUTPUT!C$20:M$20, "CLO10", OUTPUT!C272:M272) / OUTPUT!AL$15), "", SUMIF(OUTPUT!C$20:M$20, "CLO10", OUTPUT!C272:M272) / OUTPUT!AL$15),
IF(AND('PRINTABLE (per grading)'!H$16="OUTPUT", 'PRINTABLE (per grading)'!B$13="Midterm"), IF(ISERROR(SUMIF(OUTPUT!O$20:Y$20, "CLO10", OUTPUT!O272:Y272) / OUTPUT!AM$15), "", SUMIF(OUTPUT!O$20:Y$20, "CLO10", OUTPUT!O272:Y272) / OUTPUT!AM$15),
IF(AND('PRINTABLE (per grading)'!H$16="OUTPUT", 'PRINTABLE (per grading)'!B$13="Final"), IF(ISERROR(SUMIF(OUTPUT!AA$20:AI$20, "CLO10", OUTPUT!AA272:AI272) / OUTPUT!AN$15), "", SUMIF(OUTPUT!AA$20:AI$20, "CLO10", OUTPUT!AA272:AI272) / OUTPUT!AN$15),
"")))))),"")</f>
        <v/>
      </c>
      <c r="BI270" s="232" t="str">
        <f t="shared" si="155"/>
        <v/>
      </c>
      <c r="BJ270" s="233" t="str">
        <f t="shared" si="156"/>
        <v/>
      </c>
      <c r="BK270" s="2"/>
    </row>
    <row r="271" spans="1:63" ht="20.100000000000001" customHeight="1">
      <c r="A271" s="118" t="str">
        <f>IF(ISBLANK('Database (LECTURE-RES-PRAC)'!A268),"",'Database (LECTURE-RES-PRAC)'!A268)</f>
        <v/>
      </c>
      <c r="B271" s="119" t="str">
        <f>IF(ISBLANK('Database (LECTURE-RES-PRAC)'!B268),"",'Database (LECTURE-RES-PRAC)'!B268)</f>
        <v/>
      </c>
      <c r="C271" s="134" t="str">
        <f>IF(B271&lt;&gt;"",IF(C$16="PRELIM",'Grade computation'!C271, IF(C$16="MIDTERM",'Grade computation'!K271, IF(C$16="FINAL",'Grade computation'!S271,""))),"")</f>
        <v/>
      </c>
      <c r="D271" s="135" t="str">
        <f t="shared" si="1"/>
        <v/>
      </c>
      <c r="E271" s="134" t="str">
        <f>IF(B271&lt;&gt;"", IF(C$16="PRELIM",'Grade computation'!E271, IF(C$16="MIDTERM",'Grade computation'!M271, IF(C$16="FINAL",'Grade computation'!U271,""))),"")</f>
        <v/>
      </c>
      <c r="F271" s="136" t="str">
        <f t="shared" si="2"/>
        <v/>
      </c>
      <c r="G271" s="137" t="str">
        <f t="shared" si="3"/>
        <v/>
      </c>
      <c r="H271" s="207" t="str">
        <f>IF(B271&lt;&gt;"",IF(C$16="PRELIM", 'Grade computation'!H271, IF(C$16="MIDTERM", 'Grade computation'!P271, IF(C$16="FINAL",'Grade computation'!X271, ""))),"")</f>
        <v/>
      </c>
      <c r="I271" s="137" t="str">
        <f t="shared" si="4"/>
        <v/>
      </c>
      <c r="J271" s="139" t="str">
        <f t="shared" si="5"/>
        <v/>
      </c>
      <c r="K271" s="377" t="str">
        <f t="shared" si="6"/>
        <v/>
      </c>
      <c r="L271" s="434"/>
      <c r="M271" s="25" t="str">
        <f>IF(B271 &lt;&gt; "", IFERROR(IF(C$16 = "PRELIM", SUMIF('Database (LECTURE-RES-PRAC)'!D$14:AG$14, "CLO1", 'Database (LECTURE-RES-PRAC)'!D268:AG268) / 'Grade computation'!F$4, IF(C$16 = "MIDTERM", SUMIF('Database (LECTURE-RES-PRAC)'!AJ$14:BM$14, "CLO1", 'Database (LECTURE-RES-PRAC)'!AJ268:BM268) / 'Grade computation'!G$4, IF(C$16 = "FINAL", SUMIF('Database (LECTURE-RES-PRAC)'!BP$14:CS$14, "CLO1", 'Database (LECTURE-RES-PRAC)'!BP268:CS268) / 'Grade computation'!H$4,""))),""),"")</f>
        <v/>
      </c>
      <c r="N271" s="232" t="str">
        <f t="shared" si="127"/>
        <v/>
      </c>
      <c r="O271" s="25" t="str">
        <f>IF(B271 &lt;&gt; "",IF(AND('PRINTABLE (per grading)'!H$16="EXAM", 'PRINTABLE (per grading)'!B$13="Prelim"), IF(ISERROR(SUMIF('Exam (LECTURE ONLY)'!D$20:M$20, "CLO1", 'Exam (LECTURE ONLY)'!D273:M273) / 'Exam (LECTURE ONLY)'!AL$6), "", SUMIF('Exam (LECTURE ONLY)'!D$20:M$20, "CLO1", 'Exam (LECTURE ONLY)'!D273:M273) /'Exam (LECTURE ONLY)'!AL$6),
IF(AND('PRINTABLE (per grading)'!H$16="EXAM", 'PRINTABLE (per grading)'!B$13="Midterm"), IF(ISERROR(SUMIF('Exam (LECTURE ONLY)'!O$20:X$20, "CLO1", 'Exam (LECTURE ONLY)'!O273:X273) / 'Exam (LECTURE ONLY)'!AM$6), "", SUMIF('Exam (LECTURE ONLY)'!O$20:X$20, "CLO1", 'Exam (LECTURE ONLY)'!O273:X273) / 'Exam (LECTURE ONLY)'!AM$6),
IF(AND('PRINTABLE (per grading)'!H$16="EXAM", 'PRINTABLE (per grading)'!B$13="Final"), IF(ISERROR(SUMIF('Exam (LECTURE ONLY)'!Z$20:AI$20, "CLO1", 'Exam (LECTURE ONLY)'!Z273:AI273) / 'Exam (LECTURE ONLY)'!AN$6), "", SUMIF('Exam (LECTURE ONLY)'!Z$20:AI$20, "CLO1", 'Exam (LECTURE ONLY)'!Z273:AI273) / 'Exam (LECTURE ONLY)'!AN$6),
IF(AND('PRINTABLE (per grading)'!H$16="OUTPUT", 'PRINTABLE (per grading)'!B$13="Prelim"), IF(ISERROR(SUMIF(OUTPUT!C$20:M$20, "CLO1", OUTPUT!C273:M273) / OUTPUT!AL$6), "", SUMIF(OUTPUT!C$20:M$20, "CLO1", OUTPUT!C273:M273) / OUTPUT!AL$6),
IF(AND('PRINTABLE (per grading)'!H$16="OUTPUT", 'PRINTABLE (per grading)'!B$13="Midterm"), IF(ISERROR(SUMIF(OUTPUT!O$20:Y$20, "CLO1", OUTPUT!O273:Y273) / OUTPUT!AM$6), "", SUMIF(OUTPUT!O$20:Y$20, "CLO1", OUTPUT!O273:Y273) / OUTPUT!AM$6),
IF(AND('PRINTABLE (per grading)'!H$16="OUTPUT", 'PRINTABLE (per grading)'!B$13="Final"), IF(ISERROR(SUMIF(OUTPUT!AA$20:AI$20, "CLO1", OUTPUT!AA273:AI273) / OUTPUT!AN$6), "", SUMIF(OUTPUT!AA$20:AI$20, "CLO1", OUTPUT!AA273:AI273) / OUTPUT!AN$6),
"")))))),"")</f>
        <v/>
      </c>
      <c r="P271" s="232" t="str">
        <f t="shared" si="128"/>
        <v/>
      </c>
      <c r="Q271" s="233" t="str">
        <f t="shared" si="129"/>
        <v/>
      </c>
      <c r="R271" s="25" t="str">
        <f>IF(B271 &lt;&gt; "", IFERROR(IF(C$16 = "PRELIM", SUMIF('Database (LECTURE-RES-PRAC)'!D$14:AG$14, "CLO2", 'Database (LECTURE-RES-PRAC)'!D268:AG268) / 'Grade computation'!F$5, IF(C$16 = "MIDTERM", SUMIF('Database (LECTURE-RES-PRAC)'!AJ$14:BM$14, "CLO2", 'Database (LECTURE-RES-PRAC)'!AJ268:BM268) / 'Grade computation'!G$5, IF(C$16 = "FINAL", SUMIF('Database (LECTURE-RES-PRAC)'!BP$14:CS$14, "CLO2", 'Database (LECTURE-RES-PRAC)'!BP268:CS268) / 'Grade computation'!H$5,""))),""),"")</f>
        <v/>
      </c>
      <c r="S271" s="232" t="str">
        <f t="shared" si="130"/>
        <v/>
      </c>
      <c r="T271" s="25" t="str">
        <f>IF(B271 &lt;&gt; "",IF(AND('PRINTABLE (per grading)'!H$16="EXAM", 'PRINTABLE (per grading)'!B$13="Prelim"), IF(ISERROR(SUMIF('Exam (LECTURE ONLY)'!D$20:M$20, "CLO2", 'Exam (LECTURE ONLY)'!D273:M273) / 'Exam (LECTURE ONLY)'!AL$7), "", SUMIF('Exam (LECTURE ONLY)'!D$20:M$20, "CLO2", 'Exam (LECTURE ONLY)'!D273:M273) /'Exam (LECTURE ONLY)'!AL$7),
IF(AND('PRINTABLE (per grading)'!H$16="EXAM", 'PRINTABLE (per grading)'!B$13="Midterm"), IF(ISERROR(SUMIF('Exam (LECTURE ONLY)'!O$20:X$20, "CLO2", 'Exam (LECTURE ONLY)'!O273:X273) / 'Exam (LECTURE ONLY)'!AM$7), "", SUMIF('Exam (LECTURE ONLY)'!O$20:X$20, "CLO2", 'Exam (LECTURE ONLY)'!O273:X273) / 'Exam (LECTURE ONLY)'!AM$7),
IF(AND('PRINTABLE (per grading)'!H$16="EXAM", 'PRINTABLE (per grading)'!B$13="Final"), IF(ISERROR(SUMIF('Exam (LECTURE ONLY)'!Z$20:AI$20, "CLO2", 'Exam (LECTURE ONLY)'!Z273:AI273) / 'Exam (LECTURE ONLY)'!AN$7), "", SUMIF('Exam (LECTURE ONLY)'!Z$20:AI$20, "CLO2", 'Exam (LECTURE ONLY)'!Z273:AI273) / 'Exam (LECTURE ONLY)'!AN$7),
IF(AND('PRINTABLE (per grading)'!H$16="OUTPUT", 'PRINTABLE (per grading)'!B$13="Prelim"), IF(ISERROR(SUMIF(OUTPUT!C$20:M$20, "CLO2", OUTPUT!C273:M273) / OUTPUT!AL$7), "", SUMIF(OUTPUT!C$20:M$20, "CLO2", OUTPUT!C273:M273) / OUTPUT!AL$7),
IF(AND('PRINTABLE (per grading)'!H$16="OUTPUT", 'PRINTABLE (per grading)'!B$13="Midterm"), IF(ISERROR(SUMIF(OUTPUT!O$20:Y$20, "CLO2", OUTPUT!O273:Y273) / OUTPUT!AM$7), "", SUMIF(OUTPUT!O$20:Y$20, "CLO2", OUTPUT!O273:Y273) / OUTPUT!AM$7),
IF(AND('PRINTABLE (per grading)'!H$16="OUTPUT", 'PRINTABLE (per grading)'!B$13="Final"), IF(ISERROR(SUMIF(OUTPUT!AA$20:AI$20, "CLO2", OUTPUT!AA273:AI273) / OUTPUT!AN$7), "", SUMIF(OUTPUT!AA$20:AI$20, "CLO2", OUTPUT!AA273:AI273) / OUTPUT!AN$7),
"")))))),"")</f>
        <v/>
      </c>
      <c r="U271" s="232" t="str">
        <f t="shared" si="131"/>
        <v/>
      </c>
      <c r="V271" s="233" t="str">
        <f t="shared" si="132"/>
        <v/>
      </c>
      <c r="W271" s="25" t="str">
        <f>IF(B271 &lt;&gt; "", IFERROR(IF(C$16 = "PRELIM", SUMIF('Database (LECTURE-RES-PRAC)'!D$14:AG$14, "CLO3", 'Database (LECTURE-RES-PRAC)'!D268:AG268) / 'Grade computation'!F$6, IF(C$16 = "MIDTERM", SUMIF('Database (LECTURE-RES-PRAC)'!AJ$14:BM$14, "CLO3", 'Database (LECTURE-RES-PRAC)'!AJ268:BM268) / 'Grade computation'!G$6, IF(C$16 = "FINAL", SUMIF('Database (LECTURE-RES-PRAC)'!BP$14:CS$14, "CLO3", 'Database (LECTURE-RES-PRAC)'!BP268:CS268) / 'Grade computation'!H$6,""))),""),"")</f>
        <v/>
      </c>
      <c r="X271" s="232" t="str">
        <f t="shared" si="133"/>
        <v/>
      </c>
      <c r="Y271" s="25" t="str">
        <f>IF(B271 &lt;&gt; "",IF(AND('PRINTABLE (per grading)'!H$16="EXAM", 'PRINTABLE (per grading)'!B$13="Prelim"), IF(ISERROR(SUMIF('Exam (LECTURE ONLY)'!D$20:M$20, "CLO3", 'Exam (LECTURE ONLY)'!D273:M273) / 'Exam (LECTURE ONLY)'!AL$8), "", SUMIF('Exam (LECTURE ONLY)'!D$20:M$20, "CLO3", 'Exam (LECTURE ONLY)'!D273:M273) /'Exam (LECTURE ONLY)'!AL$8),
IF(AND('PRINTABLE (per grading)'!H$16="EXAM", 'PRINTABLE (per grading)'!B$13="Midterm"), IF(ISERROR(SUMIF('Exam (LECTURE ONLY)'!O$20:X$20, "CLO3", 'Exam (LECTURE ONLY)'!O273:X273) / 'Exam (LECTURE ONLY)'!AM$8), "", SUMIF('Exam (LECTURE ONLY)'!O$20:X$20, "CLO3", 'Exam (LECTURE ONLY)'!O273:X273) / 'Exam (LECTURE ONLY)'!AM$8),
IF(AND('PRINTABLE (per grading)'!H$16="EXAM", 'PRINTABLE (per grading)'!B$13="Final"), IF(ISERROR(SUMIF('Exam (LECTURE ONLY)'!Z$20:AI$20, "CLO3", 'Exam (LECTURE ONLY)'!Z273:AI273) / 'Exam (LECTURE ONLY)'!AN$8), "", SUMIF('Exam (LECTURE ONLY)'!Z$20:AI$20, "CLO3", 'Exam (LECTURE ONLY)'!Z273:AI273) / 'Exam (LECTURE ONLY)'!AN$8),
IF(AND('PRINTABLE (per grading)'!H$16="OUTPUT", 'PRINTABLE (per grading)'!B$13="Prelim"), IF(ISERROR(SUMIF(OUTPUT!C$20:M$20, "CLO3", OUTPUT!C273:M273) / OUTPUT!AL$8), "", SUMIF(OUTPUT!C$20:M$20, "CLO3", OUTPUT!C273:M273) / OUTPUT!AL$8),
IF(AND('PRINTABLE (per grading)'!H$16="OUTPUT", 'PRINTABLE (per grading)'!B$13="Midterm"), IF(ISERROR(SUMIF(OUTPUT!O$20:Y$20, "CLO3", OUTPUT!O273:Y273) / OUTPUT!AM$8), "", SUMIF(OUTPUT!O$20:Y$20, "CLO3", OUTPUT!O273:Y273) / OUTPUT!AM$8),
IF(AND('PRINTABLE (per grading)'!H$16="OUTPUT", 'PRINTABLE (per grading)'!B$13="Final"), IF(ISERROR(SUMIF(OUTPUT!AA$20:AI$20, "CLO3", OUTPUT!AA273:AI273) / OUTPUT!AN$8), "", SUMIF(OUTPUT!AA$20:AI$20, "CLO3", OUTPUT!AA273:AI273) / OUTPUT!AN$8),
"" )))))),"")</f>
        <v/>
      </c>
      <c r="Z271" s="232" t="str">
        <f t="shared" si="134"/>
        <v/>
      </c>
      <c r="AA271" s="233" t="str">
        <f t="shared" si="135"/>
        <v/>
      </c>
      <c r="AB271" s="25" t="str">
        <f>IF(B271 &lt;&gt; "", IFERROR(IF(C$16 = "PRELIM", SUMIF('Database (LECTURE-RES-PRAC)'!D$14:AG$14, "CLO4", 'Database (LECTURE-RES-PRAC)'!D268:AG268) / 'Grade computation'!F$7, IF(C$16 = "MIDTERM", SUMIF('Database (LECTURE-RES-PRAC)'!AJ$14:BM$14, "CLO4", 'Database (LECTURE-RES-PRAC)'!AJ268:BM268) / 'Grade computation'!G$7, IF(C$16 = "FINAL", SUMIF('Database (LECTURE-RES-PRAC)'!BP$14:CS$14, "CLO4", 'Database (LECTURE-RES-PRAC)'!BP268:CS268) / 'Grade computation'!H$7,""))),""),"")</f>
        <v/>
      </c>
      <c r="AC271" s="232" t="str">
        <f t="shared" si="136"/>
        <v/>
      </c>
      <c r="AD271" s="25" t="str">
        <f>IF(B271 &lt;&gt; "",IF(AND('PRINTABLE (per grading)'!H$16="EXAM", 'PRINTABLE (per grading)'!B$13="Prelim"), IF(ISERROR(SUMIF('Exam (LECTURE ONLY)'!D$20:M$20, "CLO4", 'Exam (LECTURE ONLY)'!D273:M273) / 'Exam (LECTURE ONLY)'!AL$9), "", SUMIF('Exam (LECTURE ONLY)'!D$20:M$20, "CLO4", 'Exam (LECTURE ONLY)'!D273:M273) /'Exam (LECTURE ONLY)'!AL$9),
IF(AND('PRINTABLE (per grading)'!H$16="EXAM", 'PRINTABLE (per grading)'!B$13="Midterm"), IF(ISERROR(SUMIF('Exam (LECTURE ONLY)'!O$20:X$20, "CLO4", 'Exam (LECTURE ONLY)'!O273:X273) / 'Exam (LECTURE ONLY)'!AM$9), "", SUMIF('Exam (LECTURE ONLY)'!O$20:X$20, "CLO4", 'Exam (LECTURE ONLY)'!O273:X273) / 'Exam (LECTURE ONLY)'!AM$9),
IF(AND('PRINTABLE (per grading)'!H$16="EXAM", 'PRINTABLE (per grading)'!B$13="Final"), IF(ISERROR(SUMIF('Exam (LECTURE ONLY)'!Z$20:AI$20, "CLO4", 'Exam (LECTURE ONLY)'!Z273:AI273) / 'Exam (LECTURE ONLY)'!AN$9), "", SUMIF('Exam (LECTURE ONLY)'!Z$20:AI$20, "CLO4", 'Exam (LECTURE ONLY)'!Z273:AI273) / 'Exam (LECTURE ONLY)'!AN$9),
IF(AND('PRINTABLE (per grading)'!H$16="OUTPUT", 'PRINTABLE (per grading)'!B$13="Prelim"), IF(ISERROR(SUMIF(OUTPUT!C$20:M$20, "CLO4", OUTPUT!C273:M273) / OUTPUT!AL$9), "", SUMIF(OUTPUT!C$20:M$20, "CLO4", OUTPUT!C273:M273) / OUTPUT!AL$9),
IF(AND('PRINTABLE (per grading)'!H$16="OUTPUT", 'PRINTABLE (per grading)'!B$13="Midterm"), IF(ISERROR(SUMIF(OUTPUT!O$20:Y$20, "CLO4", OUTPUT!O273:Y273) / OUTPUT!AM$9), "", SUMIF(OUTPUT!O$20:Y$20, "CLO4", OUTPUT!O273:Y273) / OUTPUT!AM$9),
IF(AND('PRINTABLE (per grading)'!H$16="OUTPUT", 'PRINTABLE (per grading)'!B$13="Final"), IF(ISERROR(SUMIF(OUTPUT!AA$20:AI$20, "CLO4", OUTPUT!AA273:AI273) / OUTPUT!AN$9), "", SUMIF(OUTPUT!AA$20:AI$20, "CLO4", OUTPUT!AA273:AI273) / OUTPUT!AN$9),
"")))))),"")</f>
        <v/>
      </c>
      <c r="AE271" s="232" t="str">
        <f t="shared" si="137"/>
        <v/>
      </c>
      <c r="AF271" s="233" t="str">
        <f t="shared" si="138"/>
        <v/>
      </c>
      <c r="AG271" s="25" t="str">
        <f>IF(B271 &lt;&gt; "", IFERROR(IF(C$16 = "PRELIM", SUMIF('Database (LECTURE-RES-PRAC)'!D$14:AG$14, "CLO5", 'Database (LECTURE-RES-PRAC)'!D268:AG268) / 'Grade computation'!F$8, IF(C$16 = "MIDTERM", SUMIF('Database (LECTURE-RES-PRAC)'!AJ$14:BM$14, "CLO5", 'Database (LECTURE-RES-PRAC)'!AJ268:BM268) / 'Grade computation'!G$8, IF(C$16 = "FINAL", SUMIF('Database (LECTURE-RES-PRAC)'!BP$14:CS$14, "CLO5", 'Database (LECTURE-RES-PRAC)'!BP268:CS268) / 'Grade computation'!H$8,""))),""),"")</f>
        <v/>
      </c>
      <c r="AH271" s="232" t="str">
        <f t="shared" si="139"/>
        <v/>
      </c>
      <c r="AI271" s="25" t="str">
        <f>IF(B271 &lt;&gt; "",IF(AND('PRINTABLE (per grading)'!H$16="EXAM", 'PRINTABLE (per grading)'!B$13="Prelim"), IF(ISERROR(SUMIF('Exam (LECTURE ONLY)'!D$20:M$20, "CLO5", 'Exam (LECTURE ONLY)'!D273:M273) / 'Exam (LECTURE ONLY)'!AL$10), "", SUMIF('Exam (LECTURE ONLY)'!D$20:M$20, "CLO5", 'Exam (LECTURE ONLY)'!D273:M273) /'Exam (LECTURE ONLY)'!AL$10),
IF(AND('PRINTABLE (per grading)'!H$16="EXAM", 'PRINTABLE (per grading)'!B$13="Midterm"), IF(ISERROR(SUMIF('Exam (LECTURE ONLY)'!O$20:X$20, "CLO5", 'Exam (LECTURE ONLY)'!O273:X273) / 'Exam (LECTURE ONLY)'!AM$10), "", SUMIF('Exam (LECTURE ONLY)'!O$20:X$20, "CLO5", 'Exam (LECTURE ONLY)'!O273:X273) / 'Exam (LECTURE ONLY)'!AM$10),
IF(AND('PRINTABLE (per grading)'!H$16="EXAM", 'PRINTABLE (per grading)'!B$13="Final"), IF(ISERROR(SUMIF('Exam (LECTURE ONLY)'!Z$20:AI$20, "CLO5", 'Exam (LECTURE ONLY)'!Z273:AI273) / 'Exam (LECTURE ONLY)'!AN$10), "", SUMIF('Exam (LECTURE ONLY)'!Z$20:AI$20, "CLO5", 'Exam (LECTURE ONLY)'!Z273:AI273) / 'Exam (LECTURE ONLY)'!AN$10),
IF(AND('PRINTABLE (per grading)'!H$16="OUTPUT", 'PRINTABLE (per grading)'!B$13="Prelim"), IF(ISERROR(SUMIF(OUTPUT!C$20:M$20, "CLO5", OUTPUT!C273:M273) / OUTPUT!AL$10), "", SUMIF(OUTPUT!C$20:M$20, "CLO5", OUTPUT!C273:M273) / OUTPUT!AL$10),
IF(AND('PRINTABLE (per grading)'!H$16="OUTPUT", 'PRINTABLE (per grading)'!B$13="Midterm"), IF(ISERROR(SUMIF(OUTPUT!O$20:Y$20, "CLO5", OUTPUT!O273:Y273) / OUTPUT!AM$10), "", SUMIF(OUTPUT!O$20:Y$20, "CLO5", OUTPUT!O273:Y273) / OUTPUT!AM$10),
IF(AND('PRINTABLE (per grading)'!H$16="OUTPUT", 'PRINTABLE (per grading)'!B$13="Final"), IF(ISERROR(SUMIF(OUTPUT!AA$20:AI$20, "CLO5", OUTPUT!AA273:AI273) / OUTPUT!AN$10), "", SUMIF(OUTPUT!AA$20:AI$20, "CLO5", OUTPUT!AA273:AI273) / OUTPUT!AN$10),
"")))))),"")</f>
        <v/>
      </c>
      <c r="AJ271" s="232" t="str">
        <f t="shared" si="140"/>
        <v/>
      </c>
      <c r="AK271" s="233" t="str">
        <f t="shared" si="141"/>
        <v/>
      </c>
      <c r="AL271" s="25" t="str">
        <f>IF(B271 &lt;&gt; "", IFERROR(IF(C$16 = "PRELIM", SUMIF('Database (LECTURE-RES-PRAC)'!D$14:AG$14, "CLO6", 'Database (LECTURE-RES-PRAC)'!D268:AG268) / 'Grade computation'!F$9, IF(C$16 = "MIDTERM", SUMIF('Database (LECTURE-RES-PRAC)'!AJ$14:BM$14, "CLO6", 'Database (LECTURE-RES-PRAC)'!AJ268:BM268) / 'Grade computation'!G$9, IF(C$16 = "FINAL", SUMIF('Database (LECTURE-RES-PRAC)'!BP$14:CS$14, "CLO6", 'Database (LECTURE-RES-PRAC)'!BP268:CS268) / 'Grade computation'!H$9,""))),""),"")</f>
        <v/>
      </c>
      <c r="AM271" s="232" t="str">
        <f t="shared" si="142"/>
        <v/>
      </c>
      <c r="AN271" s="25" t="str">
        <f>IF(B271 &lt;&gt; "",IF(AND('PRINTABLE (per grading)'!H$16="EXAM", 'PRINTABLE (per grading)'!B$13="Prelim"), IF(ISERROR(SUMIF('Exam (LECTURE ONLY)'!D$20:M$20, "CLO6", 'Exam (LECTURE ONLY)'!D273:M273) / 'Exam (LECTURE ONLY)'!AL$11), "", SUMIF('Exam (LECTURE ONLY)'!D$20:M$20, "CLO6", 'Exam (LECTURE ONLY)'!D273:M273) /'Exam (LECTURE ONLY)'!AL$11),
IF(AND('PRINTABLE (per grading)'!H$16="EXAM", 'PRINTABLE (per grading)'!B$13="Midterm"), IF(ISERROR(SUMIF('Exam (LECTURE ONLY)'!O$20:X$20, "CLO6", 'Exam (LECTURE ONLY)'!O273:X273) / 'Exam (LECTURE ONLY)'!AM$11), "", SUMIF('Exam (LECTURE ONLY)'!O$20:X$20, "CLO6", 'Exam (LECTURE ONLY)'!O273:X273) / 'Exam (LECTURE ONLY)'!AM$11),
IF(AND('PRINTABLE (per grading)'!H$16="EXAM", 'PRINTABLE (per grading)'!B$13="Final"), IF(ISERROR(SUMIF('Exam (LECTURE ONLY)'!Z$20:AI$20, "CLO6", 'Exam (LECTURE ONLY)'!Z273:AI273) / 'Exam (LECTURE ONLY)'!AN$11), "", SUMIF('Exam (LECTURE ONLY)'!Z$20:AI$20, "CLO6", 'Exam (LECTURE ONLY)'!Z273:AI273) / 'Exam (LECTURE ONLY)'!AN$11),
IF(AND('PRINTABLE (per grading)'!H$16="OUTPUT", 'PRINTABLE (per grading)'!B$13="Prelim"), IF(ISERROR(SUMIF(OUTPUT!C$20:M$20, "CLO6", OUTPUT!C273:M273) / OUTPUT!AL$11), "", SUMIF(OUTPUT!C$20:M$20, "CLO6", OUTPUT!C273:M273) / OUTPUT!AL$11),
IF(AND('PRINTABLE (per grading)'!H$16="OUTPUT", 'PRINTABLE (per grading)'!B$13="Midterm"), IF(ISERROR(SUMIF(OUTPUT!O$20:Y$20, "CLO6", OUTPUT!O273:Y273) / OUTPUT!AM$11), "", SUMIF(OUTPUT!O$20:Y$20, "CLO6", OUTPUT!O273:Y273) / OUTPUT!AM$11),
IF(AND('PRINTABLE (per grading)'!H$16="OUTPUT", 'PRINTABLE (per grading)'!B$13="Final"), IF(ISERROR(SUMIF(OUTPUT!AA$20:AI$20, "CLO6", OUTPUT!AA273:AI273) / OUTPUT!AN$11), "", SUMIF(OUTPUT!AA$20:AI$20, "CLO6", OUTPUT!AA273:AI273) / OUTPUT!AN$11),
"")))))),"")</f>
        <v/>
      </c>
      <c r="AO271" s="232" t="str">
        <f t="shared" si="143"/>
        <v/>
      </c>
      <c r="AP271" s="233" t="str">
        <f t="shared" si="144"/>
        <v/>
      </c>
      <c r="AQ271" s="25" t="str">
        <f>IF(B271 &lt;&gt; "", IFERROR(IF(C$16 = "PRELIM", SUMIF('Database (LECTURE-RES-PRAC)'!D$14:AG$14, "CLO7", 'Database (LECTURE-RES-PRAC)'!D268:AG268) / 'Grade computation'!F$10, IF(C$16 = "MIDTERM", SUMIF('Database (LECTURE-RES-PRAC)'!AJ$14:BM$14, "CLO7", 'Database (LECTURE-RES-PRAC)'!AJ268:BM268) / 'Grade computation'!G$10, IF(C$16 = "FINAL", SUMIF('Database (LECTURE-RES-PRAC)'!BP$14:CS$14, "CLO7", 'Database (LECTURE-RES-PRAC)'!BP268:CS268) / 'Grade computation'!H$10,""))),""),"")</f>
        <v/>
      </c>
      <c r="AR271" s="232" t="str">
        <f t="shared" si="145"/>
        <v/>
      </c>
      <c r="AS271" s="25" t="str">
        <f>IF(B271 &lt;&gt; "",IF(AND('PRINTABLE (per grading)'!H$16="EXAM", 'PRINTABLE (per grading)'!B$13="Prelim"), IF(ISERROR(SUMIF('Exam (LECTURE ONLY)'!D$20:M$20, "CLO7", 'Exam (LECTURE ONLY)'!D273:M273) / 'Exam (LECTURE ONLY)'!AL$12), "", SUMIF('Exam (LECTURE ONLY)'!D$20:M$20, "CLO7", 'Exam (LECTURE ONLY)'!D273:M273) /'Exam (LECTURE ONLY)'!AL$12),
IF(AND('PRINTABLE (per grading)'!H$16="EXAM", 'PRINTABLE (per grading)'!B$13="Midterm"), IF(ISERROR(SUMIF('Exam (LECTURE ONLY)'!O$20:X$20, "CLO7", 'Exam (LECTURE ONLY)'!O273:X273) / 'Exam (LECTURE ONLY)'!AM$12), "", SUMIF('Exam (LECTURE ONLY)'!O$20:X$20, "CLO7", 'Exam (LECTURE ONLY)'!O273:X273) / 'Exam (LECTURE ONLY)'!AM$12),
IF(AND('PRINTABLE (per grading)'!H$16="EXAM", 'PRINTABLE (per grading)'!B$13="Final"), IF(ISERROR(SUMIF('Exam (LECTURE ONLY)'!Z$20:AI$20, "CLO7", 'Exam (LECTURE ONLY)'!Z273:AI273) / 'Exam (LECTURE ONLY)'!AN$12), "", SUMIF('Exam (LECTURE ONLY)'!Z$20:AI$20, "CLO7", 'Exam (LECTURE ONLY)'!Z273:AI273) / 'Exam (LECTURE ONLY)'!AN$12),
IF(AND('PRINTABLE (per grading)'!H$16="OUTPUT", 'PRINTABLE (per grading)'!B$13="Prelim"), IF(ISERROR(SUMIF(OUTPUT!C$20:M$20, "CLO7", OUTPUT!C273:M273) / OUTPUT!AL$12), "", SUMIF(OUTPUT!C$20:M$20, "CLO7", OUTPUT!C273:M273) / OUTPUT!AL$12),
IF(AND('PRINTABLE (per grading)'!H$16="OUTPUT", 'PRINTABLE (per grading)'!B$13="Midterm"), IF(ISERROR(SUMIF(OUTPUT!O$20:Y$20, "CLO7", OUTPUT!O273:Y273) / OUTPUT!AM$12), "", SUMIF(OUTPUT!O$20:Y$20, "CLO7", OUTPUT!O273:Y273) / OUTPUT!AM$12),
IF(AND('PRINTABLE (per grading)'!H$16="OUTPUT", 'PRINTABLE (per grading)'!B$13="Final"), IF(ISERROR(SUMIF(OUTPUT!AA$20:AI$20, "CLO7", OUTPUT!AA273:AI273) / OUTPUT!AN$12), "", SUMIF(OUTPUT!AA$20:AI$20, "CLO7", OUTPUT!AA273:AI273) / OUTPUT!AN$12),
"")))))),"")</f>
        <v/>
      </c>
      <c r="AT271" s="232" t="str">
        <f t="shared" si="146"/>
        <v/>
      </c>
      <c r="AU271" s="233" t="str">
        <f t="shared" si="147"/>
        <v/>
      </c>
      <c r="AV271" s="25" t="str">
        <f>IF(B271 &lt;&gt; "", IFERROR(IF(C$16 = "PRELIM", SUMIF('Database (LECTURE-RES-PRAC)'!D$14:AG$14, "CLO8", 'Database (LECTURE-RES-PRAC)'!D268:AG268) / 'Grade computation'!F$11, IF(C$16 = "MIDTERM", SUMIF('Database (LECTURE-RES-PRAC)'!AJ$14:BM$14, "CLO8", 'Database (LECTURE-RES-PRAC)'!AJ268:BM268) / 'Grade computation'!G$11, IF(C$16 = "FINAL", SUMIF('Database (LECTURE-RES-PRAC)'!BP$14:CS$14, "CLO8", 'Database (LECTURE-RES-PRAC)'!BP268:CS268) / 'Grade computation'!H$11,""))),""),"")</f>
        <v/>
      </c>
      <c r="AW271" s="232" t="str">
        <f t="shared" si="148"/>
        <v/>
      </c>
      <c r="AX271" s="25" t="str">
        <f>IF(B271 &lt;&gt; "",IF(AND('PRINTABLE (per grading)'!H$16="EXAM", 'PRINTABLE (per grading)'!B$13="Prelim"), IF(ISERROR(SUMIF('Exam (LECTURE ONLY)'!D$20:M$20, "CLO8", 'Exam (LECTURE ONLY)'!D273:M273) / 'Exam (LECTURE ONLY)'!AL$13), "", SUMIF('Exam (LECTURE ONLY)'!D$20:M$20, "CLO8", 'Exam (LECTURE ONLY)'!D273:M273) /'Exam (LECTURE ONLY)'!AL$13),
IF(AND('PRINTABLE (per grading)'!H$16="EXAM", 'PRINTABLE (per grading)'!B$13="Midterm"), IF(ISERROR(SUMIF('Exam (LECTURE ONLY)'!O$20:X$20, "CLO8", 'Exam (LECTURE ONLY)'!O273:X273) / 'Exam (LECTURE ONLY)'!AM$13), "", SUMIF('Exam (LECTURE ONLY)'!O$20:X$20, "CLO8", 'Exam (LECTURE ONLY)'!O273:X273) / 'Exam (LECTURE ONLY)'!AM$13),
IF(AND('PRINTABLE (per grading)'!H$16="EXAM", 'PRINTABLE (per grading)'!B$13="Final"), IF(ISERROR(SUMIF('Exam (LECTURE ONLY)'!Z$20:AI$20, "CLO8", 'Exam (LECTURE ONLY)'!Z273:AI273) / 'Exam (LECTURE ONLY)'!AN$13), "", SUMIF('Exam (LECTURE ONLY)'!Z$20:AI$20, "CLO8", 'Exam (LECTURE ONLY)'!Z273:AI273) / 'Exam (LECTURE ONLY)'!AN$13),
IF(AND('PRINTABLE (per grading)'!H$16="OUTPUT", 'PRINTABLE (per grading)'!B$13="Prelim"), IF(ISERROR(SUMIF(OUTPUT!C$20:M$20, "CLO8", OUTPUT!C273:M273) / OUTPUT!AL$13), "", SUMIF(OUTPUT!C$20:M$20, "CLO8", OUTPUT!C273:M273) / OUTPUT!AL$13),
IF(AND('PRINTABLE (per grading)'!H$16="OUTPUT", 'PRINTABLE (per grading)'!B$13="Midterm"), IF(ISERROR(SUMIF(OUTPUT!O$20:Y$20, "CLO8", OUTPUT!O273:Y273) / OUTPUT!AM$13), "", SUMIF(OUTPUT!O$20:Y$20, "CLO8", OUTPUT!O273:Y273) / OUTPUT!AM$13),
IF(AND('PRINTABLE (per grading)'!H$16="OUTPUT", 'PRINTABLE (per grading)'!B$13="Final"), IF(ISERROR(SUMIF(OUTPUT!AA$20:AI$20, "CLO8", OUTPUT!AA273:AI273) / OUTPUT!AN$13), "", SUMIF(OUTPUT!AA$20:AI$20, "CLO8", OUTPUT!AA273:AI273) / OUTPUT!AN$13),
"")))))),"")</f>
        <v/>
      </c>
      <c r="AY271" s="232" t="str">
        <f t="shared" si="149"/>
        <v/>
      </c>
      <c r="AZ271" s="233" t="str">
        <f t="shared" si="150"/>
        <v/>
      </c>
      <c r="BA271" s="25" t="str">
        <f>IF(B271 &lt;&gt; "", IFERROR(IF(C$16 = "PRELIM", SUMIF('Database (LECTURE-RES-PRAC)'!D$14:AG$14, "CLO9", 'Database (LECTURE-RES-PRAC)'!D268:AG268) / 'Grade computation'!F$12, IF(C$16 = "MIDTERM", SUMIF('Database (LECTURE-RES-PRAC)'!AJ$14:BM$14, "CLO9", 'Database (LECTURE-RES-PRAC)'!AJ268:BM268) / 'Grade computation'!G$12, IF(C$16 = "FINAL", SUMIF('Database (LECTURE-RES-PRAC)'!BP$14:CS$14, "CLO9", 'Database (LECTURE-RES-PRAC)'!BP268:CS268) / 'Grade computation'!H$12,""))),""),"")</f>
        <v/>
      </c>
      <c r="BB271" s="232" t="str">
        <f t="shared" si="151"/>
        <v/>
      </c>
      <c r="BC271" s="25" t="str">
        <f>IF(B271 &lt;&gt; "",IF(AND('PRINTABLE (per grading)'!H$16="EXAM", 'PRINTABLE (per grading)'!B$13="Prelim"), IF(ISERROR(SUMIF('Exam (LECTURE ONLY)'!D$20:M$20, "CLO9", 'Exam (LECTURE ONLY)'!D273:M273) / 'Exam (LECTURE ONLY)'!AL$14), "", SUMIF('Exam (LECTURE ONLY)'!D$20:M$20, "CLO9", 'Exam (LECTURE ONLY)'!D273:M273) /'Exam (LECTURE ONLY)'!AL$14),
IF(AND('PRINTABLE (per grading)'!H$16="EXAM", 'PRINTABLE (per grading)'!B$13="Midterm"), IF(ISERROR(SUMIF('Exam (LECTURE ONLY)'!O$20:X$20, "CLO9", 'Exam (LECTURE ONLY)'!O273:X273) / 'Exam (LECTURE ONLY)'!AM$14), "", SUMIF('Exam (LECTURE ONLY)'!O$20:X$20, "CLO9", 'Exam (LECTURE ONLY)'!O273:X273) / 'Exam (LECTURE ONLY)'!AM$14),
IF(AND('PRINTABLE (per grading)'!H$16="EXAM", 'PRINTABLE (per grading)'!B$13="Final"), IF(ISERROR(SUMIF('Exam (LECTURE ONLY)'!Z$20:AI$20, "CLO9", 'Exam (LECTURE ONLY)'!Z273:AI273) / 'Exam (LECTURE ONLY)'!AN$14), "", SUMIF('Exam (LECTURE ONLY)'!Z$20:AI$20, "CLO9", 'Exam (LECTURE ONLY)'!Z273:AI273) / 'Exam (LECTURE ONLY)'!AN$14),
IF(AND('PRINTABLE (per grading)'!H$16="OUTPUT", 'PRINTABLE (per grading)'!B$13="Prelim"), IF(ISERROR(SUMIF(OUTPUT!C$20:M$20, "CLO9", OUTPUT!C273:M273) / OUTPUT!AL$14), "", SUMIF(OUTPUT!C$20:M$20, "CLO9", OUTPUT!C273:M273) / OUTPUT!AL$14),
IF(AND('PRINTABLE (per grading)'!H$16="OUTPUT", 'PRINTABLE (per grading)'!B$13="Midterm"), IF(ISERROR(SUMIF(OUTPUT!O$20:Y$20, "CLO9", OUTPUT!O273:Y273) / OUTPUT!AM$14), "", SUMIF(OUTPUT!O$20:Y$20, "CLO9", OUTPUT!O273:Y273) / OUTPUT!AM$14),
IF(AND('PRINTABLE (per grading)'!H$16="OUTPUT", 'PRINTABLE (per grading)'!B$13="Final"), IF(ISERROR(SUMIF(OUTPUT!AA$20:AI$20, "CLO9", OUTPUT!AA273:AI273) / OUTPUT!AN$14), "", SUMIF(OUTPUT!AA$20:AI$20, "CLO9", OUTPUT!AA273:AI273) / OUTPUT!AN$14),
"")))))),"")</f>
        <v/>
      </c>
      <c r="BD271" s="232" t="str">
        <f t="shared" si="152"/>
        <v/>
      </c>
      <c r="BE271" s="233" t="str">
        <f t="shared" si="153"/>
        <v/>
      </c>
      <c r="BF271" s="25" t="str">
        <f>IF(B271 &lt;&gt; "", IFERROR(IF(C$16 = "PRELIM", SUMIF('Database (LECTURE-RES-PRAC)'!D$14:AG$14, "CLO10", 'Database (LECTURE-RES-PRAC)'!D268:AG268) / 'Grade computation'!F$13, IF(C$16 = "MIDTERM", SUMIF('Database (LECTURE-RES-PRAC)'!AJ$14:BM$14, "CLO10", 'Database (LECTURE-RES-PRAC)'!AJ268:BM268) / 'Grade computation'!G$13, IF(C$16 = "FINAL", SUMIF('Database (LECTURE-RES-PRAC)'!BP$14:CS$14, "CLO10", 'Database (LECTURE-RES-PRAC)'!BP268:CS268) / 'Grade computation'!H$13,""))),""),"")</f>
        <v/>
      </c>
      <c r="BG271" s="232" t="str">
        <f t="shared" si="154"/>
        <v/>
      </c>
      <c r="BH271" s="25" t="str">
        <f>IF(B271 &lt;&gt; "",IF(AND('PRINTABLE (per grading)'!H$16="EXAM", 'PRINTABLE (per grading)'!B$13="Prelim"), IF(ISERROR(SUMIF('Exam (LECTURE ONLY)'!D$20:M$20, "CLO10", 'Exam (LECTURE ONLY)'!D273:M273) / 'Exam (LECTURE ONLY)'!AL$15), "", SUMIF('Exam (LECTURE ONLY)'!D$20:M$20, "CLO10", 'Exam (LECTURE ONLY)'!D273:M273) /'Exam (LECTURE ONLY)'!AL$15),
IF(AND('PRINTABLE (per grading)'!H$16="EXAM", 'PRINTABLE (per grading)'!B$13="Midterm"), IF(ISERROR(SUMIF('Exam (LECTURE ONLY)'!O$20:X$20, "CLO10", 'Exam (LECTURE ONLY)'!O273:X273) / 'Exam (LECTURE ONLY)'!AM$15), "", SUMIF('Exam (LECTURE ONLY)'!O$20:X$20, "CLO10", 'Exam (LECTURE ONLY)'!O273:X273) / 'Exam (LECTURE ONLY)'!AM$15),
IF(AND('PRINTABLE (per grading)'!H$16="EXAM", 'PRINTABLE (per grading)'!B$13="Final"), IF(ISERROR(SUMIF('Exam (LECTURE ONLY)'!Z$20:AI$20, "CLO10", 'Exam (LECTURE ONLY)'!Z273:AI273) / 'Exam (LECTURE ONLY)'!AN$15), "", SUMIF('Exam (LECTURE ONLY)'!Z$20:AI$20, "CLO10", 'Exam (LECTURE ONLY)'!Z273:AI273) / 'Exam (LECTURE ONLY)'!AN$15),
IF(AND('PRINTABLE (per grading)'!H$16="OUTPUT", 'PRINTABLE (per grading)'!B$13="Prelim"), IF(ISERROR(SUMIF(OUTPUT!C$20:M$20, "CLO10", OUTPUT!C273:M273) / OUTPUT!AL$15), "", SUMIF(OUTPUT!C$20:M$20, "CLO10", OUTPUT!C273:M273) / OUTPUT!AL$15),
IF(AND('PRINTABLE (per grading)'!H$16="OUTPUT", 'PRINTABLE (per grading)'!B$13="Midterm"), IF(ISERROR(SUMIF(OUTPUT!O$20:Y$20, "CLO10", OUTPUT!O273:Y273) / OUTPUT!AM$15), "", SUMIF(OUTPUT!O$20:Y$20, "CLO10", OUTPUT!O273:Y273) / OUTPUT!AM$15),
IF(AND('PRINTABLE (per grading)'!H$16="OUTPUT", 'PRINTABLE (per grading)'!B$13="Final"), IF(ISERROR(SUMIF(OUTPUT!AA$20:AI$20, "CLO10", OUTPUT!AA273:AI273) / OUTPUT!AN$15), "", SUMIF(OUTPUT!AA$20:AI$20, "CLO10", OUTPUT!AA273:AI273) / OUTPUT!AN$15),
"")))))),"")</f>
        <v/>
      </c>
      <c r="BI271" s="232" t="str">
        <f t="shared" si="155"/>
        <v/>
      </c>
      <c r="BJ271" s="233" t="str">
        <f t="shared" si="156"/>
        <v/>
      </c>
      <c r="BK271" s="2"/>
    </row>
    <row r="272" spans="1:63" ht="20.100000000000001" customHeight="1">
      <c r="A272" s="212" t="str">
        <f>IF(ISBLANK('Database (LECTURE-RES-PRAC)'!A269),"",'Database (LECTURE-RES-PRAC)'!A269)</f>
        <v/>
      </c>
      <c r="B272" s="213" t="str">
        <f>IF(ISBLANK('Database (LECTURE-RES-PRAC)'!B269),"",'Database (LECTURE-RES-PRAC)'!B269)</f>
        <v/>
      </c>
      <c r="C272" s="134" t="str">
        <f>IF(B272&lt;&gt;"",IF(C$16="PRELIM",'Grade computation'!C272, IF(C$16="MIDTERM",'Grade computation'!K272, IF(C$16="FINAL",'Grade computation'!S272,""))),"")</f>
        <v/>
      </c>
      <c r="D272" s="135" t="str">
        <f t="shared" si="1"/>
        <v/>
      </c>
      <c r="E272" s="134" t="str">
        <f>IF(B272&lt;&gt;"", IF(C$16="PRELIM",'Grade computation'!E272, IF(C$16="MIDTERM",'Grade computation'!M272, IF(C$16="FINAL",'Grade computation'!U272,""))),"")</f>
        <v/>
      </c>
      <c r="F272" s="136" t="str">
        <f t="shared" si="2"/>
        <v/>
      </c>
      <c r="G272" s="137" t="str">
        <f t="shared" si="3"/>
        <v/>
      </c>
      <c r="H272" s="207" t="str">
        <f>IF(B272&lt;&gt;"",IF(C$16="PRELIM", 'Grade computation'!H272, IF(C$16="MIDTERM", 'Grade computation'!P272, IF(C$16="FINAL",'Grade computation'!X272, ""))),"")</f>
        <v/>
      </c>
      <c r="I272" s="137" t="str">
        <f t="shared" si="4"/>
        <v/>
      </c>
      <c r="J272" s="139" t="str">
        <f t="shared" si="5"/>
        <v/>
      </c>
      <c r="K272" s="377" t="str">
        <f t="shared" si="6"/>
        <v/>
      </c>
      <c r="L272" s="434"/>
      <c r="M272" s="25" t="str">
        <f>IF(B272 &lt;&gt; "", IFERROR(IF(C$16 = "PRELIM", SUMIF('Database (LECTURE-RES-PRAC)'!D$14:AG$14, "CLO1", 'Database (LECTURE-RES-PRAC)'!D269:AG269) / 'Grade computation'!F$4, IF(C$16 = "MIDTERM", SUMIF('Database (LECTURE-RES-PRAC)'!AJ$14:BM$14, "CLO1", 'Database (LECTURE-RES-PRAC)'!AJ269:BM269) / 'Grade computation'!G$4, IF(C$16 = "FINAL", SUMIF('Database (LECTURE-RES-PRAC)'!BP$14:CS$14, "CLO1", 'Database (LECTURE-RES-PRAC)'!BP269:CS269) / 'Grade computation'!H$4,""))),""),"")</f>
        <v/>
      </c>
      <c r="N272" s="232" t="str">
        <f t="shared" si="127"/>
        <v/>
      </c>
      <c r="O272" s="25" t="str">
        <f>IF(B272 &lt;&gt; "",IF(AND('PRINTABLE (per grading)'!H$16="EXAM", 'PRINTABLE (per grading)'!B$13="Prelim"), IF(ISERROR(SUMIF('Exam (LECTURE ONLY)'!D$20:M$20, "CLO1", 'Exam (LECTURE ONLY)'!D274:M274) / 'Exam (LECTURE ONLY)'!AL$6), "", SUMIF('Exam (LECTURE ONLY)'!D$20:M$20, "CLO1", 'Exam (LECTURE ONLY)'!D274:M274) /'Exam (LECTURE ONLY)'!AL$6),
IF(AND('PRINTABLE (per grading)'!H$16="EXAM", 'PRINTABLE (per grading)'!B$13="Midterm"), IF(ISERROR(SUMIF('Exam (LECTURE ONLY)'!O$20:X$20, "CLO1", 'Exam (LECTURE ONLY)'!O274:X274) / 'Exam (LECTURE ONLY)'!AM$6), "", SUMIF('Exam (LECTURE ONLY)'!O$20:X$20, "CLO1", 'Exam (LECTURE ONLY)'!O274:X274) / 'Exam (LECTURE ONLY)'!AM$6),
IF(AND('PRINTABLE (per grading)'!H$16="EXAM", 'PRINTABLE (per grading)'!B$13="Final"), IF(ISERROR(SUMIF('Exam (LECTURE ONLY)'!Z$20:AI$20, "CLO1", 'Exam (LECTURE ONLY)'!Z274:AI274) / 'Exam (LECTURE ONLY)'!AN$6), "", SUMIF('Exam (LECTURE ONLY)'!Z$20:AI$20, "CLO1", 'Exam (LECTURE ONLY)'!Z274:AI274) / 'Exam (LECTURE ONLY)'!AN$6),
IF(AND('PRINTABLE (per grading)'!H$16="OUTPUT", 'PRINTABLE (per grading)'!B$13="Prelim"), IF(ISERROR(SUMIF(OUTPUT!C$20:M$20, "CLO1", OUTPUT!C274:M274) / OUTPUT!AL$6), "", SUMIF(OUTPUT!C$20:M$20, "CLO1", OUTPUT!C274:M274) / OUTPUT!AL$6),
IF(AND('PRINTABLE (per grading)'!H$16="OUTPUT", 'PRINTABLE (per grading)'!B$13="Midterm"), IF(ISERROR(SUMIF(OUTPUT!O$20:Y$20, "CLO1", OUTPUT!O274:Y274) / OUTPUT!AM$6), "", SUMIF(OUTPUT!O$20:Y$20, "CLO1", OUTPUT!O274:Y274) / OUTPUT!AM$6),
IF(AND('PRINTABLE (per grading)'!H$16="OUTPUT", 'PRINTABLE (per grading)'!B$13="Final"), IF(ISERROR(SUMIF(OUTPUT!AA$20:AI$20, "CLO1", OUTPUT!AA274:AI274) / OUTPUT!AN$6), "", SUMIF(OUTPUT!AA$20:AI$20, "CLO1", OUTPUT!AA274:AI274) / OUTPUT!AN$6),
"")))))),"")</f>
        <v/>
      </c>
      <c r="P272" s="232" t="str">
        <f t="shared" si="128"/>
        <v/>
      </c>
      <c r="Q272" s="233" t="str">
        <f t="shared" si="129"/>
        <v/>
      </c>
      <c r="R272" s="25" t="str">
        <f>IF(B272 &lt;&gt; "", IFERROR(IF(C$16 = "PRELIM", SUMIF('Database (LECTURE-RES-PRAC)'!D$14:AG$14, "CLO2", 'Database (LECTURE-RES-PRAC)'!D269:AG269) / 'Grade computation'!F$5, IF(C$16 = "MIDTERM", SUMIF('Database (LECTURE-RES-PRAC)'!AJ$14:BM$14, "CLO2", 'Database (LECTURE-RES-PRAC)'!AJ269:BM269) / 'Grade computation'!G$5, IF(C$16 = "FINAL", SUMIF('Database (LECTURE-RES-PRAC)'!BP$14:CS$14, "CLO2", 'Database (LECTURE-RES-PRAC)'!BP269:CS269) / 'Grade computation'!H$5,""))),""),"")</f>
        <v/>
      </c>
      <c r="S272" s="232" t="str">
        <f t="shared" si="130"/>
        <v/>
      </c>
      <c r="T272" s="25" t="str">
        <f>IF(B272 &lt;&gt; "",IF(AND('PRINTABLE (per grading)'!H$16="EXAM", 'PRINTABLE (per grading)'!B$13="Prelim"), IF(ISERROR(SUMIF('Exam (LECTURE ONLY)'!D$20:M$20, "CLO2", 'Exam (LECTURE ONLY)'!D274:M274) / 'Exam (LECTURE ONLY)'!AL$7), "", SUMIF('Exam (LECTURE ONLY)'!D$20:M$20, "CLO2", 'Exam (LECTURE ONLY)'!D274:M274) /'Exam (LECTURE ONLY)'!AL$7),
IF(AND('PRINTABLE (per grading)'!H$16="EXAM", 'PRINTABLE (per grading)'!B$13="Midterm"), IF(ISERROR(SUMIF('Exam (LECTURE ONLY)'!O$20:X$20, "CLO2", 'Exam (LECTURE ONLY)'!O274:X274) / 'Exam (LECTURE ONLY)'!AM$7), "", SUMIF('Exam (LECTURE ONLY)'!O$20:X$20, "CLO2", 'Exam (LECTURE ONLY)'!O274:X274) / 'Exam (LECTURE ONLY)'!AM$7),
IF(AND('PRINTABLE (per grading)'!H$16="EXAM", 'PRINTABLE (per grading)'!B$13="Final"), IF(ISERROR(SUMIF('Exam (LECTURE ONLY)'!Z$20:AI$20, "CLO2", 'Exam (LECTURE ONLY)'!Z274:AI274) / 'Exam (LECTURE ONLY)'!AN$7), "", SUMIF('Exam (LECTURE ONLY)'!Z$20:AI$20, "CLO2", 'Exam (LECTURE ONLY)'!Z274:AI274) / 'Exam (LECTURE ONLY)'!AN$7),
IF(AND('PRINTABLE (per grading)'!H$16="OUTPUT", 'PRINTABLE (per grading)'!B$13="Prelim"), IF(ISERROR(SUMIF(OUTPUT!C$20:M$20, "CLO2", OUTPUT!C274:M274) / OUTPUT!AL$7), "", SUMIF(OUTPUT!C$20:M$20, "CLO2", OUTPUT!C274:M274) / OUTPUT!AL$7),
IF(AND('PRINTABLE (per grading)'!H$16="OUTPUT", 'PRINTABLE (per grading)'!B$13="Midterm"), IF(ISERROR(SUMIF(OUTPUT!O$20:Y$20, "CLO2", OUTPUT!O274:Y274) / OUTPUT!AM$7), "", SUMIF(OUTPUT!O$20:Y$20, "CLO2", OUTPUT!O274:Y274) / OUTPUT!AM$7),
IF(AND('PRINTABLE (per grading)'!H$16="OUTPUT", 'PRINTABLE (per grading)'!B$13="Final"), IF(ISERROR(SUMIF(OUTPUT!AA$20:AI$20, "CLO2", OUTPUT!AA274:AI274) / OUTPUT!AN$7), "", SUMIF(OUTPUT!AA$20:AI$20, "CLO2", OUTPUT!AA274:AI274) / OUTPUT!AN$7),
"")))))),"")</f>
        <v/>
      </c>
      <c r="U272" s="232" t="str">
        <f t="shared" si="131"/>
        <v/>
      </c>
      <c r="V272" s="233" t="str">
        <f t="shared" si="132"/>
        <v/>
      </c>
      <c r="W272" s="25" t="str">
        <f>IF(B272 &lt;&gt; "", IFERROR(IF(C$16 = "PRELIM", SUMIF('Database (LECTURE-RES-PRAC)'!D$14:AG$14, "CLO3", 'Database (LECTURE-RES-PRAC)'!D269:AG269) / 'Grade computation'!F$6, IF(C$16 = "MIDTERM", SUMIF('Database (LECTURE-RES-PRAC)'!AJ$14:BM$14, "CLO3", 'Database (LECTURE-RES-PRAC)'!AJ269:BM269) / 'Grade computation'!G$6, IF(C$16 = "FINAL", SUMIF('Database (LECTURE-RES-PRAC)'!BP$14:CS$14, "CLO3", 'Database (LECTURE-RES-PRAC)'!BP269:CS269) / 'Grade computation'!H$6,""))),""),"")</f>
        <v/>
      </c>
      <c r="X272" s="232" t="str">
        <f t="shared" si="133"/>
        <v/>
      </c>
      <c r="Y272" s="25" t="str">
        <f>IF(B272 &lt;&gt; "",IF(AND('PRINTABLE (per grading)'!H$16="EXAM", 'PRINTABLE (per grading)'!B$13="Prelim"), IF(ISERROR(SUMIF('Exam (LECTURE ONLY)'!D$20:M$20, "CLO3", 'Exam (LECTURE ONLY)'!D274:M274) / 'Exam (LECTURE ONLY)'!AL$8), "", SUMIF('Exam (LECTURE ONLY)'!D$20:M$20, "CLO3", 'Exam (LECTURE ONLY)'!D274:M274) /'Exam (LECTURE ONLY)'!AL$8),
IF(AND('PRINTABLE (per grading)'!H$16="EXAM", 'PRINTABLE (per grading)'!B$13="Midterm"), IF(ISERROR(SUMIF('Exam (LECTURE ONLY)'!O$20:X$20, "CLO3", 'Exam (LECTURE ONLY)'!O274:X274) / 'Exam (LECTURE ONLY)'!AM$8), "", SUMIF('Exam (LECTURE ONLY)'!O$20:X$20, "CLO3", 'Exam (LECTURE ONLY)'!O274:X274) / 'Exam (LECTURE ONLY)'!AM$8),
IF(AND('PRINTABLE (per grading)'!H$16="EXAM", 'PRINTABLE (per grading)'!B$13="Final"), IF(ISERROR(SUMIF('Exam (LECTURE ONLY)'!Z$20:AI$20, "CLO3", 'Exam (LECTURE ONLY)'!Z274:AI274) / 'Exam (LECTURE ONLY)'!AN$8), "", SUMIF('Exam (LECTURE ONLY)'!Z$20:AI$20, "CLO3", 'Exam (LECTURE ONLY)'!Z274:AI274) / 'Exam (LECTURE ONLY)'!AN$8),
IF(AND('PRINTABLE (per grading)'!H$16="OUTPUT", 'PRINTABLE (per grading)'!B$13="Prelim"), IF(ISERROR(SUMIF(OUTPUT!C$20:M$20, "CLO3", OUTPUT!C274:M274) / OUTPUT!AL$8), "", SUMIF(OUTPUT!C$20:M$20, "CLO3", OUTPUT!C274:M274) / OUTPUT!AL$8),
IF(AND('PRINTABLE (per grading)'!H$16="OUTPUT", 'PRINTABLE (per grading)'!B$13="Midterm"), IF(ISERROR(SUMIF(OUTPUT!O$20:Y$20, "CLO3", OUTPUT!O274:Y274) / OUTPUT!AM$8), "", SUMIF(OUTPUT!O$20:Y$20, "CLO3", OUTPUT!O274:Y274) / OUTPUT!AM$8),
IF(AND('PRINTABLE (per grading)'!H$16="OUTPUT", 'PRINTABLE (per grading)'!B$13="Final"), IF(ISERROR(SUMIF(OUTPUT!AA$20:AI$20, "CLO3", OUTPUT!AA274:AI274) / OUTPUT!AN$8), "", SUMIF(OUTPUT!AA$20:AI$20, "CLO3", OUTPUT!AA274:AI274) / OUTPUT!AN$8),
"" )))))),"")</f>
        <v/>
      </c>
      <c r="Z272" s="232" t="str">
        <f t="shared" si="134"/>
        <v/>
      </c>
      <c r="AA272" s="233" t="str">
        <f t="shared" si="135"/>
        <v/>
      </c>
      <c r="AB272" s="25" t="str">
        <f>IF(B272 &lt;&gt; "", IFERROR(IF(C$16 = "PRELIM", SUMIF('Database (LECTURE-RES-PRAC)'!D$14:AG$14, "CLO4", 'Database (LECTURE-RES-PRAC)'!D269:AG269) / 'Grade computation'!F$7, IF(C$16 = "MIDTERM", SUMIF('Database (LECTURE-RES-PRAC)'!AJ$14:BM$14, "CLO4", 'Database (LECTURE-RES-PRAC)'!AJ269:BM269) / 'Grade computation'!G$7, IF(C$16 = "FINAL", SUMIF('Database (LECTURE-RES-PRAC)'!BP$14:CS$14, "CLO4", 'Database (LECTURE-RES-PRAC)'!BP269:CS269) / 'Grade computation'!H$7,""))),""),"")</f>
        <v/>
      </c>
      <c r="AC272" s="232" t="str">
        <f t="shared" si="136"/>
        <v/>
      </c>
      <c r="AD272" s="25" t="str">
        <f>IF(B272 &lt;&gt; "",IF(AND('PRINTABLE (per grading)'!H$16="EXAM", 'PRINTABLE (per grading)'!B$13="Prelim"), IF(ISERROR(SUMIF('Exam (LECTURE ONLY)'!D$20:M$20, "CLO4", 'Exam (LECTURE ONLY)'!D274:M274) / 'Exam (LECTURE ONLY)'!AL$9), "", SUMIF('Exam (LECTURE ONLY)'!D$20:M$20, "CLO4", 'Exam (LECTURE ONLY)'!D274:M274) /'Exam (LECTURE ONLY)'!AL$9),
IF(AND('PRINTABLE (per grading)'!H$16="EXAM", 'PRINTABLE (per grading)'!B$13="Midterm"), IF(ISERROR(SUMIF('Exam (LECTURE ONLY)'!O$20:X$20, "CLO4", 'Exam (LECTURE ONLY)'!O274:X274) / 'Exam (LECTURE ONLY)'!AM$9), "", SUMIF('Exam (LECTURE ONLY)'!O$20:X$20, "CLO4", 'Exam (LECTURE ONLY)'!O274:X274) / 'Exam (LECTURE ONLY)'!AM$9),
IF(AND('PRINTABLE (per grading)'!H$16="EXAM", 'PRINTABLE (per grading)'!B$13="Final"), IF(ISERROR(SUMIF('Exam (LECTURE ONLY)'!Z$20:AI$20, "CLO4", 'Exam (LECTURE ONLY)'!Z274:AI274) / 'Exam (LECTURE ONLY)'!AN$9), "", SUMIF('Exam (LECTURE ONLY)'!Z$20:AI$20, "CLO4", 'Exam (LECTURE ONLY)'!Z274:AI274) / 'Exam (LECTURE ONLY)'!AN$9),
IF(AND('PRINTABLE (per grading)'!H$16="OUTPUT", 'PRINTABLE (per grading)'!B$13="Prelim"), IF(ISERROR(SUMIF(OUTPUT!C$20:M$20, "CLO4", OUTPUT!C274:M274) / OUTPUT!AL$9), "", SUMIF(OUTPUT!C$20:M$20, "CLO4", OUTPUT!C274:M274) / OUTPUT!AL$9),
IF(AND('PRINTABLE (per grading)'!H$16="OUTPUT", 'PRINTABLE (per grading)'!B$13="Midterm"), IF(ISERROR(SUMIF(OUTPUT!O$20:Y$20, "CLO4", OUTPUT!O274:Y274) / OUTPUT!AM$9), "", SUMIF(OUTPUT!O$20:Y$20, "CLO4", OUTPUT!O274:Y274) / OUTPUT!AM$9),
IF(AND('PRINTABLE (per grading)'!H$16="OUTPUT", 'PRINTABLE (per grading)'!B$13="Final"), IF(ISERROR(SUMIF(OUTPUT!AA$20:AI$20, "CLO4", OUTPUT!AA274:AI274) / OUTPUT!AN$9), "", SUMIF(OUTPUT!AA$20:AI$20, "CLO4", OUTPUT!AA274:AI274) / OUTPUT!AN$9),
"")))))),"")</f>
        <v/>
      </c>
      <c r="AE272" s="232" t="str">
        <f t="shared" si="137"/>
        <v/>
      </c>
      <c r="AF272" s="233" t="str">
        <f t="shared" si="138"/>
        <v/>
      </c>
      <c r="AG272" s="25" t="str">
        <f>IF(B272 &lt;&gt; "", IFERROR(IF(C$16 = "PRELIM", SUMIF('Database (LECTURE-RES-PRAC)'!D$14:AG$14, "CLO5", 'Database (LECTURE-RES-PRAC)'!D269:AG269) / 'Grade computation'!F$8, IF(C$16 = "MIDTERM", SUMIF('Database (LECTURE-RES-PRAC)'!AJ$14:BM$14, "CLO5", 'Database (LECTURE-RES-PRAC)'!AJ269:BM269) / 'Grade computation'!G$8, IF(C$16 = "FINAL", SUMIF('Database (LECTURE-RES-PRAC)'!BP$14:CS$14, "CLO5", 'Database (LECTURE-RES-PRAC)'!BP269:CS269) / 'Grade computation'!H$8,""))),""),"")</f>
        <v/>
      </c>
      <c r="AH272" s="232" t="str">
        <f t="shared" si="139"/>
        <v/>
      </c>
      <c r="AI272" s="25" t="str">
        <f>IF(B272 &lt;&gt; "",IF(AND('PRINTABLE (per grading)'!H$16="EXAM", 'PRINTABLE (per grading)'!B$13="Prelim"), IF(ISERROR(SUMIF('Exam (LECTURE ONLY)'!D$20:M$20, "CLO5", 'Exam (LECTURE ONLY)'!D274:M274) / 'Exam (LECTURE ONLY)'!AL$10), "", SUMIF('Exam (LECTURE ONLY)'!D$20:M$20, "CLO5", 'Exam (LECTURE ONLY)'!D274:M274) /'Exam (LECTURE ONLY)'!AL$10),
IF(AND('PRINTABLE (per grading)'!H$16="EXAM", 'PRINTABLE (per grading)'!B$13="Midterm"), IF(ISERROR(SUMIF('Exam (LECTURE ONLY)'!O$20:X$20, "CLO5", 'Exam (LECTURE ONLY)'!O274:X274) / 'Exam (LECTURE ONLY)'!AM$10), "", SUMIF('Exam (LECTURE ONLY)'!O$20:X$20, "CLO5", 'Exam (LECTURE ONLY)'!O274:X274) / 'Exam (LECTURE ONLY)'!AM$10),
IF(AND('PRINTABLE (per grading)'!H$16="EXAM", 'PRINTABLE (per grading)'!B$13="Final"), IF(ISERROR(SUMIF('Exam (LECTURE ONLY)'!Z$20:AI$20, "CLO5", 'Exam (LECTURE ONLY)'!Z274:AI274) / 'Exam (LECTURE ONLY)'!AN$10), "", SUMIF('Exam (LECTURE ONLY)'!Z$20:AI$20, "CLO5", 'Exam (LECTURE ONLY)'!Z274:AI274) / 'Exam (LECTURE ONLY)'!AN$10),
IF(AND('PRINTABLE (per grading)'!H$16="OUTPUT", 'PRINTABLE (per grading)'!B$13="Prelim"), IF(ISERROR(SUMIF(OUTPUT!C$20:M$20, "CLO5", OUTPUT!C274:M274) / OUTPUT!AL$10), "", SUMIF(OUTPUT!C$20:M$20, "CLO5", OUTPUT!C274:M274) / OUTPUT!AL$10),
IF(AND('PRINTABLE (per grading)'!H$16="OUTPUT", 'PRINTABLE (per grading)'!B$13="Midterm"), IF(ISERROR(SUMIF(OUTPUT!O$20:Y$20, "CLO5", OUTPUT!O274:Y274) / OUTPUT!AM$10), "", SUMIF(OUTPUT!O$20:Y$20, "CLO5", OUTPUT!O274:Y274) / OUTPUT!AM$10),
IF(AND('PRINTABLE (per grading)'!H$16="OUTPUT", 'PRINTABLE (per grading)'!B$13="Final"), IF(ISERROR(SUMIF(OUTPUT!AA$20:AI$20, "CLO5", OUTPUT!AA274:AI274) / OUTPUT!AN$10), "", SUMIF(OUTPUT!AA$20:AI$20, "CLO5", OUTPUT!AA274:AI274) / OUTPUT!AN$10),
"")))))),"")</f>
        <v/>
      </c>
      <c r="AJ272" s="232" t="str">
        <f t="shared" si="140"/>
        <v/>
      </c>
      <c r="AK272" s="233" t="str">
        <f t="shared" si="141"/>
        <v/>
      </c>
      <c r="AL272" s="25" t="str">
        <f>IF(B272 &lt;&gt; "", IFERROR(IF(C$16 = "PRELIM", SUMIF('Database (LECTURE-RES-PRAC)'!D$14:AG$14, "CLO6", 'Database (LECTURE-RES-PRAC)'!D269:AG269) / 'Grade computation'!F$9, IF(C$16 = "MIDTERM", SUMIF('Database (LECTURE-RES-PRAC)'!AJ$14:BM$14, "CLO6", 'Database (LECTURE-RES-PRAC)'!AJ269:BM269) / 'Grade computation'!G$9, IF(C$16 = "FINAL", SUMIF('Database (LECTURE-RES-PRAC)'!BP$14:CS$14, "CLO6", 'Database (LECTURE-RES-PRAC)'!BP269:CS269) / 'Grade computation'!H$9,""))),""),"")</f>
        <v/>
      </c>
      <c r="AM272" s="232" t="str">
        <f t="shared" si="142"/>
        <v/>
      </c>
      <c r="AN272" s="25" t="str">
        <f>IF(B272 &lt;&gt; "",IF(AND('PRINTABLE (per grading)'!H$16="EXAM", 'PRINTABLE (per grading)'!B$13="Prelim"), IF(ISERROR(SUMIF('Exam (LECTURE ONLY)'!D$20:M$20, "CLO6", 'Exam (LECTURE ONLY)'!D274:M274) / 'Exam (LECTURE ONLY)'!AL$11), "", SUMIF('Exam (LECTURE ONLY)'!D$20:M$20, "CLO6", 'Exam (LECTURE ONLY)'!D274:M274) /'Exam (LECTURE ONLY)'!AL$11),
IF(AND('PRINTABLE (per grading)'!H$16="EXAM", 'PRINTABLE (per grading)'!B$13="Midterm"), IF(ISERROR(SUMIF('Exam (LECTURE ONLY)'!O$20:X$20, "CLO6", 'Exam (LECTURE ONLY)'!O274:X274) / 'Exam (LECTURE ONLY)'!AM$11), "", SUMIF('Exam (LECTURE ONLY)'!O$20:X$20, "CLO6", 'Exam (LECTURE ONLY)'!O274:X274) / 'Exam (LECTURE ONLY)'!AM$11),
IF(AND('PRINTABLE (per grading)'!H$16="EXAM", 'PRINTABLE (per grading)'!B$13="Final"), IF(ISERROR(SUMIF('Exam (LECTURE ONLY)'!Z$20:AI$20, "CLO6", 'Exam (LECTURE ONLY)'!Z274:AI274) / 'Exam (LECTURE ONLY)'!AN$11), "", SUMIF('Exam (LECTURE ONLY)'!Z$20:AI$20, "CLO6", 'Exam (LECTURE ONLY)'!Z274:AI274) / 'Exam (LECTURE ONLY)'!AN$11),
IF(AND('PRINTABLE (per grading)'!H$16="OUTPUT", 'PRINTABLE (per grading)'!B$13="Prelim"), IF(ISERROR(SUMIF(OUTPUT!C$20:M$20, "CLO6", OUTPUT!C274:M274) / OUTPUT!AL$11), "", SUMIF(OUTPUT!C$20:M$20, "CLO6", OUTPUT!C274:M274) / OUTPUT!AL$11),
IF(AND('PRINTABLE (per grading)'!H$16="OUTPUT", 'PRINTABLE (per grading)'!B$13="Midterm"), IF(ISERROR(SUMIF(OUTPUT!O$20:Y$20, "CLO6", OUTPUT!O274:Y274) / OUTPUT!AM$11), "", SUMIF(OUTPUT!O$20:Y$20, "CLO6", OUTPUT!O274:Y274) / OUTPUT!AM$11),
IF(AND('PRINTABLE (per grading)'!H$16="OUTPUT", 'PRINTABLE (per grading)'!B$13="Final"), IF(ISERROR(SUMIF(OUTPUT!AA$20:AI$20, "CLO6", OUTPUT!AA274:AI274) / OUTPUT!AN$11), "", SUMIF(OUTPUT!AA$20:AI$20, "CLO6", OUTPUT!AA274:AI274) / OUTPUT!AN$11),
"")))))),"")</f>
        <v/>
      </c>
      <c r="AO272" s="232" t="str">
        <f t="shared" si="143"/>
        <v/>
      </c>
      <c r="AP272" s="233" t="str">
        <f t="shared" si="144"/>
        <v/>
      </c>
      <c r="AQ272" s="25" t="str">
        <f>IF(B272 &lt;&gt; "", IFERROR(IF(C$16 = "PRELIM", SUMIF('Database (LECTURE-RES-PRAC)'!D$14:AG$14, "CLO7", 'Database (LECTURE-RES-PRAC)'!D269:AG269) / 'Grade computation'!F$10, IF(C$16 = "MIDTERM", SUMIF('Database (LECTURE-RES-PRAC)'!AJ$14:BM$14, "CLO7", 'Database (LECTURE-RES-PRAC)'!AJ269:BM269) / 'Grade computation'!G$10, IF(C$16 = "FINAL", SUMIF('Database (LECTURE-RES-PRAC)'!BP$14:CS$14, "CLO7", 'Database (LECTURE-RES-PRAC)'!BP269:CS269) / 'Grade computation'!H$10,""))),""),"")</f>
        <v/>
      </c>
      <c r="AR272" s="232" t="str">
        <f t="shared" si="145"/>
        <v/>
      </c>
      <c r="AS272" s="25" t="str">
        <f>IF(B272 &lt;&gt; "",IF(AND('PRINTABLE (per grading)'!H$16="EXAM", 'PRINTABLE (per grading)'!B$13="Prelim"), IF(ISERROR(SUMIF('Exam (LECTURE ONLY)'!D$20:M$20, "CLO7", 'Exam (LECTURE ONLY)'!D274:M274) / 'Exam (LECTURE ONLY)'!AL$12), "", SUMIF('Exam (LECTURE ONLY)'!D$20:M$20, "CLO7", 'Exam (LECTURE ONLY)'!D274:M274) /'Exam (LECTURE ONLY)'!AL$12),
IF(AND('PRINTABLE (per grading)'!H$16="EXAM", 'PRINTABLE (per grading)'!B$13="Midterm"), IF(ISERROR(SUMIF('Exam (LECTURE ONLY)'!O$20:X$20, "CLO7", 'Exam (LECTURE ONLY)'!O274:X274) / 'Exam (LECTURE ONLY)'!AM$12), "", SUMIF('Exam (LECTURE ONLY)'!O$20:X$20, "CLO7", 'Exam (LECTURE ONLY)'!O274:X274) / 'Exam (LECTURE ONLY)'!AM$12),
IF(AND('PRINTABLE (per grading)'!H$16="EXAM", 'PRINTABLE (per grading)'!B$13="Final"), IF(ISERROR(SUMIF('Exam (LECTURE ONLY)'!Z$20:AI$20, "CLO7", 'Exam (LECTURE ONLY)'!Z274:AI274) / 'Exam (LECTURE ONLY)'!AN$12), "", SUMIF('Exam (LECTURE ONLY)'!Z$20:AI$20, "CLO7", 'Exam (LECTURE ONLY)'!Z274:AI274) / 'Exam (LECTURE ONLY)'!AN$12),
IF(AND('PRINTABLE (per grading)'!H$16="OUTPUT", 'PRINTABLE (per grading)'!B$13="Prelim"), IF(ISERROR(SUMIF(OUTPUT!C$20:M$20, "CLO7", OUTPUT!C274:M274) / OUTPUT!AL$12), "", SUMIF(OUTPUT!C$20:M$20, "CLO7", OUTPUT!C274:M274) / OUTPUT!AL$12),
IF(AND('PRINTABLE (per grading)'!H$16="OUTPUT", 'PRINTABLE (per grading)'!B$13="Midterm"), IF(ISERROR(SUMIF(OUTPUT!O$20:Y$20, "CLO7", OUTPUT!O274:Y274) / OUTPUT!AM$12), "", SUMIF(OUTPUT!O$20:Y$20, "CLO7", OUTPUT!O274:Y274) / OUTPUT!AM$12),
IF(AND('PRINTABLE (per grading)'!H$16="OUTPUT", 'PRINTABLE (per grading)'!B$13="Final"), IF(ISERROR(SUMIF(OUTPUT!AA$20:AI$20, "CLO7", OUTPUT!AA274:AI274) / OUTPUT!AN$12), "", SUMIF(OUTPUT!AA$20:AI$20, "CLO7", OUTPUT!AA274:AI274) / OUTPUT!AN$12),
"")))))),"")</f>
        <v/>
      </c>
      <c r="AT272" s="232" t="str">
        <f t="shared" si="146"/>
        <v/>
      </c>
      <c r="AU272" s="233" t="str">
        <f t="shared" si="147"/>
        <v/>
      </c>
      <c r="AV272" s="25" t="str">
        <f>IF(B272 &lt;&gt; "", IFERROR(IF(C$16 = "PRELIM", SUMIF('Database (LECTURE-RES-PRAC)'!D$14:AG$14, "CLO8", 'Database (LECTURE-RES-PRAC)'!D269:AG269) / 'Grade computation'!F$11, IF(C$16 = "MIDTERM", SUMIF('Database (LECTURE-RES-PRAC)'!AJ$14:BM$14, "CLO8", 'Database (LECTURE-RES-PRAC)'!AJ269:BM269) / 'Grade computation'!G$11, IF(C$16 = "FINAL", SUMIF('Database (LECTURE-RES-PRAC)'!BP$14:CS$14, "CLO8", 'Database (LECTURE-RES-PRAC)'!BP269:CS269) / 'Grade computation'!H$11,""))),""),"")</f>
        <v/>
      </c>
      <c r="AW272" s="232" t="str">
        <f t="shared" si="148"/>
        <v/>
      </c>
      <c r="AX272" s="25" t="str">
        <f>IF(B272 &lt;&gt; "",IF(AND('PRINTABLE (per grading)'!H$16="EXAM", 'PRINTABLE (per grading)'!B$13="Prelim"), IF(ISERROR(SUMIF('Exam (LECTURE ONLY)'!D$20:M$20, "CLO8", 'Exam (LECTURE ONLY)'!D274:M274) / 'Exam (LECTURE ONLY)'!AL$13), "", SUMIF('Exam (LECTURE ONLY)'!D$20:M$20, "CLO8", 'Exam (LECTURE ONLY)'!D274:M274) /'Exam (LECTURE ONLY)'!AL$13),
IF(AND('PRINTABLE (per grading)'!H$16="EXAM", 'PRINTABLE (per grading)'!B$13="Midterm"), IF(ISERROR(SUMIF('Exam (LECTURE ONLY)'!O$20:X$20, "CLO8", 'Exam (LECTURE ONLY)'!O274:X274) / 'Exam (LECTURE ONLY)'!AM$13), "", SUMIF('Exam (LECTURE ONLY)'!O$20:X$20, "CLO8", 'Exam (LECTURE ONLY)'!O274:X274) / 'Exam (LECTURE ONLY)'!AM$13),
IF(AND('PRINTABLE (per grading)'!H$16="EXAM", 'PRINTABLE (per grading)'!B$13="Final"), IF(ISERROR(SUMIF('Exam (LECTURE ONLY)'!Z$20:AI$20, "CLO8", 'Exam (LECTURE ONLY)'!Z274:AI274) / 'Exam (LECTURE ONLY)'!AN$13), "", SUMIF('Exam (LECTURE ONLY)'!Z$20:AI$20, "CLO8", 'Exam (LECTURE ONLY)'!Z274:AI274) / 'Exam (LECTURE ONLY)'!AN$13),
IF(AND('PRINTABLE (per grading)'!H$16="OUTPUT", 'PRINTABLE (per grading)'!B$13="Prelim"), IF(ISERROR(SUMIF(OUTPUT!C$20:M$20, "CLO8", OUTPUT!C274:M274) / OUTPUT!AL$13), "", SUMIF(OUTPUT!C$20:M$20, "CLO8", OUTPUT!C274:M274) / OUTPUT!AL$13),
IF(AND('PRINTABLE (per grading)'!H$16="OUTPUT", 'PRINTABLE (per grading)'!B$13="Midterm"), IF(ISERROR(SUMIF(OUTPUT!O$20:Y$20, "CLO8", OUTPUT!O274:Y274) / OUTPUT!AM$13), "", SUMIF(OUTPUT!O$20:Y$20, "CLO8", OUTPUT!O274:Y274) / OUTPUT!AM$13),
IF(AND('PRINTABLE (per grading)'!H$16="OUTPUT", 'PRINTABLE (per grading)'!B$13="Final"), IF(ISERROR(SUMIF(OUTPUT!AA$20:AI$20, "CLO8", OUTPUT!AA274:AI274) / OUTPUT!AN$13), "", SUMIF(OUTPUT!AA$20:AI$20, "CLO8", OUTPUT!AA274:AI274) / OUTPUT!AN$13),
"")))))),"")</f>
        <v/>
      </c>
      <c r="AY272" s="232" t="str">
        <f t="shared" si="149"/>
        <v/>
      </c>
      <c r="AZ272" s="233" t="str">
        <f t="shared" si="150"/>
        <v/>
      </c>
      <c r="BA272" s="25" t="str">
        <f>IF(B272 &lt;&gt; "", IFERROR(IF(C$16 = "PRELIM", SUMIF('Database (LECTURE-RES-PRAC)'!D$14:AG$14, "CLO9", 'Database (LECTURE-RES-PRAC)'!D269:AG269) / 'Grade computation'!F$12, IF(C$16 = "MIDTERM", SUMIF('Database (LECTURE-RES-PRAC)'!AJ$14:BM$14, "CLO9", 'Database (LECTURE-RES-PRAC)'!AJ269:BM269) / 'Grade computation'!G$12, IF(C$16 = "FINAL", SUMIF('Database (LECTURE-RES-PRAC)'!BP$14:CS$14, "CLO9", 'Database (LECTURE-RES-PRAC)'!BP269:CS269) / 'Grade computation'!H$12,""))),""),"")</f>
        <v/>
      </c>
      <c r="BB272" s="232" t="str">
        <f t="shared" si="151"/>
        <v/>
      </c>
      <c r="BC272" s="25" t="str">
        <f>IF(B272 &lt;&gt; "",IF(AND('PRINTABLE (per grading)'!H$16="EXAM", 'PRINTABLE (per grading)'!B$13="Prelim"), IF(ISERROR(SUMIF('Exam (LECTURE ONLY)'!D$20:M$20, "CLO9", 'Exam (LECTURE ONLY)'!D274:M274) / 'Exam (LECTURE ONLY)'!AL$14), "", SUMIF('Exam (LECTURE ONLY)'!D$20:M$20, "CLO9", 'Exam (LECTURE ONLY)'!D274:M274) /'Exam (LECTURE ONLY)'!AL$14),
IF(AND('PRINTABLE (per grading)'!H$16="EXAM", 'PRINTABLE (per grading)'!B$13="Midterm"), IF(ISERROR(SUMIF('Exam (LECTURE ONLY)'!O$20:X$20, "CLO9", 'Exam (LECTURE ONLY)'!O274:X274) / 'Exam (LECTURE ONLY)'!AM$14), "", SUMIF('Exam (LECTURE ONLY)'!O$20:X$20, "CLO9", 'Exam (LECTURE ONLY)'!O274:X274) / 'Exam (LECTURE ONLY)'!AM$14),
IF(AND('PRINTABLE (per grading)'!H$16="EXAM", 'PRINTABLE (per grading)'!B$13="Final"), IF(ISERROR(SUMIF('Exam (LECTURE ONLY)'!Z$20:AI$20, "CLO9", 'Exam (LECTURE ONLY)'!Z274:AI274) / 'Exam (LECTURE ONLY)'!AN$14), "", SUMIF('Exam (LECTURE ONLY)'!Z$20:AI$20, "CLO9", 'Exam (LECTURE ONLY)'!Z274:AI274) / 'Exam (LECTURE ONLY)'!AN$14),
IF(AND('PRINTABLE (per grading)'!H$16="OUTPUT", 'PRINTABLE (per grading)'!B$13="Prelim"), IF(ISERROR(SUMIF(OUTPUT!C$20:M$20, "CLO9", OUTPUT!C274:M274) / OUTPUT!AL$14), "", SUMIF(OUTPUT!C$20:M$20, "CLO9", OUTPUT!C274:M274) / OUTPUT!AL$14),
IF(AND('PRINTABLE (per grading)'!H$16="OUTPUT", 'PRINTABLE (per grading)'!B$13="Midterm"), IF(ISERROR(SUMIF(OUTPUT!O$20:Y$20, "CLO9", OUTPUT!O274:Y274) / OUTPUT!AM$14), "", SUMIF(OUTPUT!O$20:Y$20, "CLO9", OUTPUT!O274:Y274) / OUTPUT!AM$14),
IF(AND('PRINTABLE (per grading)'!H$16="OUTPUT", 'PRINTABLE (per grading)'!B$13="Final"), IF(ISERROR(SUMIF(OUTPUT!AA$20:AI$20, "CLO9", OUTPUT!AA274:AI274) / OUTPUT!AN$14), "", SUMIF(OUTPUT!AA$20:AI$20, "CLO9", OUTPUT!AA274:AI274) / OUTPUT!AN$14),
"")))))),"")</f>
        <v/>
      </c>
      <c r="BD272" s="232" t="str">
        <f t="shared" si="152"/>
        <v/>
      </c>
      <c r="BE272" s="233" t="str">
        <f t="shared" si="153"/>
        <v/>
      </c>
      <c r="BF272" s="25" t="str">
        <f>IF(B272 &lt;&gt; "", IFERROR(IF(C$16 = "PRELIM", SUMIF('Database (LECTURE-RES-PRAC)'!D$14:AG$14, "CLO10", 'Database (LECTURE-RES-PRAC)'!D269:AG269) / 'Grade computation'!F$13, IF(C$16 = "MIDTERM", SUMIF('Database (LECTURE-RES-PRAC)'!AJ$14:BM$14, "CLO10", 'Database (LECTURE-RES-PRAC)'!AJ269:BM269) / 'Grade computation'!G$13, IF(C$16 = "FINAL", SUMIF('Database (LECTURE-RES-PRAC)'!BP$14:CS$14, "CLO10", 'Database (LECTURE-RES-PRAC)'!BP269:CS269) / 'Grade computation'!H$13,""))),""),"")</f>
        <v/>
      </c>
      <c r="BG272" s="232" t="str">
        <f t="shared" si="154"/>
        <v/>
      </c>
      <c r="BH272" s="25" t="str">
        <f>IF(B272 &lt;&gt; "",IF(AND('PRINTABLE (per grading)'!H$16="EXAM", 'PRINTABLE (per grading)'!B$13="Prelim"), IF(ISERROR(SUMIF('Exam (LECTURE ONLY)'!D$20:M$20, "CLO10", 'Exam (LECTURE ONLY)'!D274:M274) / 'Exam (LECTURE ONLY)'!AL$15), "", SUMIF('Exam (LECTURE ONLY)'!D$20:M$20, "CLO10", 'Exam (LECTURE ONLY)'!D274:M274) /'Exam (LECTURE ONLY)'!AL$15),
IF(AND('PRINTABLE (per grading)'!H$16="EXAM", 'PRINTABLE (per grading)'!B$13="Midterm"), IF(ISERROR(SUMIF('Exam (LECTURE ONLY)'!O$20:X$20, "CLO10", 'Exam (LECTURE ONLY)'!O274:X274) / 'Exam (LECTURE ONLY)'!AM$15), "", SUMIF('Exam (LECTURE ONLY)'!O$20:X$20, "CLO10", 'Exam (LECTURE ONLY)'!O274:X274) / 'Exam (LECTURE ONLY)'!AM$15),
IF(AND('PRINTABLE (per grading)'!H$16="EXAM", 'PRINTABLE (per grading)'!B$13="Final"), IF(ISERROR(SUMIF('Exam (LECTURE ONLY)'!Z$20:AI$20, "CLO10", 'Exam (LECTURE ONLY)'!Z274:AI274) / 'Exam (LECTURE ONLY)'!AN$15), "", SUMIF('Exam (LECTURE ONLY)'!Z$20:AI$20, "CLO10", 'Exam (LECTURE ONLY)'!Z274:AI274) / 'Exam (LECTURE ONLY)'!AN$15),
IF(AND('PRINTABLE (per grading)'!H$16="OUTPUT", 'PRINTABLE (per grading)'!B$13="Prelim"), IF(ISERROR(SUMIF(OUTPUT!C$20:M$20, "CLO10", OUTPUT!C274:M274) / OUTPUT!AL$15), "", SUMIF(OUTPUT!C$20:M$20, "CLO10", OUTPUT!C274:M274) / OUTPUT!AL$15),
IF(AND('PRINTABLE (per grading)'!H$16="OUTPUT", 'PRINTABLE (per grading)'!B$13="Midterm"), IF(ISERROR(SUMIF(OUTPUT!O$20:Y$20, "CLO10", OUTPUT!O274:Y274) / OUTPUT!AM$15), "", SUMIF(OUTPUT!O$20:Y$20, "CLO10", OUTPUT!O274:Y274) / OUTPUT!AM$15),
IF(AND('PRINTABLE (per grading)'!H$16="OUTPUT", 'PRINTABLE (per grading)'!B$13="Final"), IF(ISERROR(SUMIF(OUTPUT!AA$20:AI$20, "CLO10", OUTPUT!AA274:AI274) / OUTPUT!AN$15), "", SUMIF(OUTPUT!AA$20:AI$20, "CLO10", OUTPUT!AA274:AI274) / OUTPUT!AN$15),
"")))))),"")</f>
        <v/>
      </c>
      <c r="BI272" s="232" t="str">
        <f t="shared" si="155"/>
        <v/>
      </c>
      <c r="BJ272" s="233" t="str">
        <f t="shared" si="156"/>
        <v/>
      </c>
      <c r="BK272" s="2"/>
    </row>
    <row r="273" spans="1:63" ht="20.100000000000001" customHeight="1">
      <c r="A273" s="118" t="str">
        <f>IF(ISBLANK('Database (LECTURE-RES-PRAC)'!A270),"",'Database (LECTURE-RES-PRAC)'!A270)</f>
        <v/>
      </c>
      <c r="B273" s="119" t="str">
        <f>IF(ISBLANK('Database (LECTURE-RES-PRAC)'!B270),"",'Database (LECTURE-RES-PRAC)'!B270)</f>
        <v/>
      </c>
      <c r="C273" s="134" t="str">
        <f>IF(B273&lt;&gt;"",IF(C$16="PRELIM",'Grade computation'!C273, IF(C$16="MIDTERM",'Grade computation'!K273, IF(C$16="FINAL",'Grade computation'!S273,""))),"")</f>
        <v/>
      </c>
      <c r="D273" s="135" t="str">
        <f t="shared" si="1"/>
        <v/>
      </c>
      <c r="E273" s="134" t="str">
        <f>IF(B273&lt;&gt;"", IF(C$16="PRELIM",'Grade computation'!E273, IF(C$16="MIDTERM",'Grade computation'!M273, IF(C$16="FINAL",'Grade computation'!U273,""))),"")</f>
        <v/>
      </c>
      <c r="F273" s="136" t="str">
        <f t="shared" si="2"/>
        <v/>
      </c>
      <c r="G273" s="137" t="str">
        <f t="shared" si="3"/>
        <v/>
      </c>
      <c r="H273" s="207" t="str">
        <f>IF(B273&lt;&gt;"",IF(C$16="PRELIM", 'Grade computation'!H273, IF(C$16="MIDTERM", 'Grade computation'!P273, IF(C$16="FINAL",'Grade computation'!X273, ""))),"")</f>
        <v/>
      </c>
      <c r="I273" s="137" t="str">
        <f t="shared" si="4"/>
        <v/>
      </c>
      <c r="J273" s="139" t="str">
        <f t="shared" si="5"/>
        <v/>
      </c>
      <c r="K273" s="377" t="str">
        <f t="shared" si="6"/>
        <v/>
      </c>
      <c r="L273" s="434"/>
      <c r="M273" s="25" t="str">
        <f>IF(B273 &lt;&gt; "", IFERROR(IF(C$16 = "PRELIM", SUMIF('Database (LECTURE-RES-PRAC)'!D$14:AG$14, "CLO1", 'Database (LECTURE-RES-PRAC)'!D270:AG270) / 'Grade computation'!F$4, IF(C$16 = "MIDTERM", SUMIF('Database (LECTURE-RES-PRAC)'!AJ$14:BM$14, "CLO1", 'Database (LECTURE-RES-PRAC)'!AJ270:BM270) / 'Grade computation'!G$4, IF(C$16 = "FINAL", SUMIF('Database (LECTURE-RES-PRAC)'!BP$14:CS$14, "CLO1", 'Database (LECTURE-RES-PRAC)'!BP270:CS270) / 'Grade computation'!H$4,""))),""),"")</f>
        <v/>
      </c>
      <c r="N273" s="232" t="str">
        <f t="shared" si="127"/>
        <v/>
      </c>
      <c r="O273" s="25" t="str">
        <f>IF(B273 &lt;&gt; "",IF(AND('PRINTABLE (per grading)'!H$16="EXAM", 'PRINTABLE (per grading)'!B$13="Prelim"), IF(ISERROR(SUMIF('Exam (LECTURE ONLY)'!D$20:M$20, "CLO1", 'Exam (LECTURE ONLY)'!D275:M275) / 'Exam (LECTURE ONLY)'!AL$6), "", SUMIF('Exam (LECTURE ONLY)'!D$20:M$20, "CLO1", 'Exam (LECTURE ONLY)'!D275:M275) /'Exam (LECTURE ONLY)'!AL$6),
IF(AND('PRINTABLE (per grading)'!H$16="EXAM", 'PRINTABLE (per grading)'!B$13="Midterm"), IF(ISERROR(SUMIF('Exam (LECTURE ONLY)'!O$20:X$20, "CLO1", 'Exam (LECTURE ONLY)'!O275:X275) / 'Exam (LECTURE ONLY)'!AM$6), "", SUMIF('Exam (LECTURE ONLY)'!O$20:X$20, "CLO1", 'Exam (LECTURE ONLY)'!O275:X275) / 'Exam (LECTURE ONLY)'!AM$6),
IF(AND('PRINTABLE (per grading)'!H$16="EXAM", 'PRINTABLE (per grading)'!B$13="Final"), IF(ISERROR(SUMIF('Exam (LECTURE ONLY)'!Z$20:AI$20, "CLO1", 'Exam (LECTURE ONLY)'!Z275:AI275) / 'Exam (LECTURE ONLY)'!AN$6), "", SUMIF('Exam (LECTURE ONLY)'!Z$20:AI$20, "CLO1", 'Exam (LECTURE ONLY)'!Z275:AI275) / 'Exam (LECTURE ONLY)'!AN$6),
IF(AND('PRINTABLE (per grading)'!H$16="OUTPUT", 'PRINTABLE (per grading)'!B$13="Prelim"), IF(ISERROR(SUMIF(OUTPUT!C$20:M$20, "CLO1", OUTPUT!C275:M275) / OUTPUT!AL$6), "", SUMIF(OUTPUT!C$20:M$20, "CLO1", OUTPUT!C275:M275) / OUTPUT!AL$6),
IF(AND('PRINTABLE (per grading)'!H$16="OUTPUT", 'PRINTABLE (per grading)'!B$13="Midterm"), IF(ISERROR(SUMIF(OUTPUT!O$20:Y$20, "CLO1", OUTPUT!O275:Y275) / OUTPUT!AM$6), "", SUMIF(OUTPUT!O$20:Y$20, "CLO1", OUTPUT!O275:Y275) / OUTPUT!AM$6),
IF(AND('PRINTABLE (per grading)'!H$16="OUTPUT", 'PRINTABLE (per grading)'!B$13="Final"), IF(ISERROR(SUMIF(OUTPUT!AA$20:AI$20, "CLO1", OUTPUT!AA275:AI275) / OUTPUT!AN$6), "", SUMIF(OUTPUT!AA$20:AI$20, "CLO1", OUTPUT!AA275:AI275) / OUTPUT!AN$6),
"")))))),"")</f>
        <v/>
      </c>
      <c r="P273" s="232" t="str">
        <f t="shared" si="128"/>
        <v/>
      </c>
      <c r="Q273" s="233" t="str">
        <f t="shared" si="129"/>
        <v/>
      </c>
      <c r="R273" s="25" t="str">
        <f>IF(B273 &lt;&gt; "", IFERROR(IF(C$16 = "PRELIM", SUMIF('Database (LECTURE-RES-PRAC)'!D$14:AG$14, "CLO2", 'Database (LECTURE-RES-PRAC)'!D270:AG270) / 'Grade computation'!F$5, IF(C$16 = "MIDTERM", SUMIF('Database (LECTURE-RES-PRAC)'!AJ$14:BM$14, "CLO2", 'Database (LECTURE-RES-PRAC)'!AJ270:BM270) / 'Grade computation'!G$5, IF(C$16 = "FINAL", SUMIF('Database (LECTURE-RES-PRAC)'!BP$14:CS$14, "CLO2", 'Database (LECTURE-RES-PRAC)'!BP270:CS270) / 'Grade computation'!H$5,""))),""),"")</f>
        <v/>
      </c>
      <c r="S273" s="232" t="str">
        <f t="shared" si="130"/>
        <v/>
      </c>
      <c r="T273" s="25" t="str">
        <f>IF(B273 &lt;&gt; "",IF(AND('PRINTABLE (per grading)'!H$16="EXAM", 'PRINTABLE (per grading)'!B$13="Prelim"), IF(ISERROR(SUMIF('Exam (LECTURE ONLY)'!D$20:M$20, "CLO2", 'Exam (LECTURE ONLY)'!D275:M275) / 'Exam (LECTURE ONLY)'!AL$7), "", SUMIF('Exam (LECTURE ONLY)'!D$20:M$20, "CLO2", 'Exam (LECTURE ONLY)'!D275:M275) /'Exam (LECTURE ONLY)'!AL$7),
IF(AND('PRINTABLE (per grading)'!H$16="EXAM", 'PRINTABLE (per grading)'!B$13="Midterm"), IF(ISERROR(SUMIF('Exam (LECTURE ONLY)'!O$20:X$20, "CLO2", 'Exam (LECTURE ONLY)'!O275:X275) / 'Exam (LECTURE ONLY)'!AM$7), "", SUMIF('Exam (LECTURE ONLY)'!O$20:X$20, "CLO2", 'Exam (LECTURE ONLY)'!O275:X275) / 'Exam (LECTURE ONLY)'!AM$7),
IF(AND('PRINTABLE (per grading)'!H$16="EXAM", 'PRINTABLE (per grading)'!B$13="Final"), IF(ISERROR(SUMIF('Exam (LECTURE ONLY)'!Z$20:AI$20, "CLO2", 'Exam (LECTURE ONLY)'!Z275:AI275) / 'Exam (LECTURE ONLY)'!AN$7), "", SUMIF('Exam (LECTURE ONLY)'!Z$20:AI$20, "CLO2", 'Exam (LECTURE ONLY)'!Z275:AI275) / 'Exam (LECTURE ONLY)'!AN$7),
IF(AND('PRINTABLE (per grading)'!H$16="OUTPUT", 'PRINTABLE (per grading)'!B$13="Prelim"), IF(ISERROR(SUMIF(OUTPUT!C$20:M$20, "CLO2", OUTPUT!C275:M275) / OUTPUT!AL$7), "", SUMIF(OUTPUT!C$20:M$20, "CLO2", OUTPUT!C275:M275) / OUTPUT!AL$7),
IF(AND('PRINTABLE (per grading)'!H$16="OUTPUT", 'PRINTABLE (per grading)'!B$13="Midterm"), IF(ISERROR(SUMIF(OUTPUT!O$20:Y$20, "CLO2", OUTPUT!O275:Y275) / OUTPUT!AM$7), "", SUMIF(OUTPUT!O$20:Y$20, "CLO2", OUTPUT!O275:Y275) / OUTPUT!AM$7),
IF(AND('PRINTABLE (per grading)'!H$16="OUTPUT", 'PRINTABLE (per grading)'!B$13="Final"), IF(ISERROR(SUMIF(OUTPUT!AA$20:AI$20, "CLO2", OUTPUT!AA275:AI275) / OUTPUT!AN$7), "", SUMIF(OUTPUT!AA$20:AI$20, "CLO2", OUTPUT!AA275:AI275) / OUTPUT!AN$7),
"")))))),"")</f>
        <v/>
      </c>
      <c r="U273" s="232" t="str">
        <f t="shared" si="131"/>
        <v/>
      </c>
      <c r="V273" s="233" t="str">
        <f t="shared" si="132"/>
        <v/>
      </c>
      <c r="W273" s="25" t="str">
        <f>IF(B273 &lt;&gt; "", IFERROR(IF(C$16 = "PRELIM", SUMIF('Database (LECTURE-RES-PRAC)'!D$14:AG$14, "CLO3", 'Database (LECTURE-RES-PRAC)'!D270:AG270) / 'Grade computation'!F$6, IF(C$16 = "MIDTERM", SUMIF('Database (LECTURE-RES-PRAC)'!AJ$14:BM$14, "CLO3", 'Database (LECTURE-RES-PRAC)'!AJ270:BM270) / 'Grade computation'!G$6, IF(C$16 = "FINAL", SUMIF('Database (LECTURE-RES-PRAC)'!BP$14:CS$14, "CLO3", 'Database (LECTURE-RES-PRAC)'!BP270:CS270) / 'Grade computation'!H$6,""))),""),"")</f>
        <v/>
      </c>
      <c r="X273" s="232" t="str">
        <f t="shared" si="133"/>
        <v/>
      </c>
      <c r="Y273" s="25" t="str">
        <f>IF(B273 &lt;&gt; "",IF(AND('PRINTABLE (per grading)'!H$16="EXAM", 'PRINTABLE (per grading)'!B$13="Prelim"), IF(ISERROR(SUMIF('Exam (LECTURE ONLY)'!D$20:M$20, "CLO3", 'Exam (LECTURE ONLY)'!D275:M275) / 'Exam (LECTURE ONLY)'!AL$8), "", SUMIF('Exam (LECTURE ONLY)'!D$20:M$20, "CLO3", 'Exam (LECTURE ONLY)'!D275:M275) /'Exam (LECTURE ONLY)'!AL$8),
IF(AND('PRINTABLE (per grading)'!H$16="EXAM", 'PRINTABLE (per grading)'!B$13="Midterm"), IF(ISERROR(SUMIF('Exam (LECTURE ONLY)'!O$20:X$20, "CLO3", 'Exam (LECTURE ONLY)'!O275:X275) / 'Exam (LECTURE ONLY)'!AM$8), "", SUMIF('Exam (LECTURE ONLY)'!O$20:X$20, "CLO3", 'Exam (LECTURE ONLY)'!O275:X275) / 'Exam (LECTURE ONLY)'!AM$8),
IF(AND('PRINTABLE (per grading)'!H$16="EXAM", 'PRINTABLE (per grading)'!B$13="Final"), IF(ISERROR(SUMIF('Exam (LECTURE ONLY)'!Z$20:AI$20, "CLO3", 'Exam (LECTURE ONLY)'!Z275:AI275) / 'Exam (LECTURE ONLY)'!AN$8), "", SUMIF('Exam (LECTURE ONLY)'!Z$20:AI$20, "CLO3", 'Exam (LECTURE ONLY)'!Z275:AI275) / 'Exam (LECTURE ONLY)'!AN$8),
IF(AND('PRINTABLE (per grading)'!H$16="OUTPUT", 'PRINTABLE (per grading)'!B$13="Prelim"), IF(ISERROR(SUMIF(OUTPUT!C$20:M$20, "CLO3", OUTPUT!C275:M275) / OUTPUT!AL$8), "", SUMIF(OUTPUT!C$20:M$20, "CLO3", OUTPUT!C275:M275) / OUTPUT!AL$8),
IF(AND('PRINTABLE (per grading)'!H$16="OUTPUT", 'PRINTABLE (per grading)'!B$13="Midterm"), IF(ISERROR(SUMIF(OUTPUT!O$20:Y$20, "CLO3", OUTPUT!O275:Y275) / OUTPUT!AM$8), "", SUMIF(OUTPUT!O$20:Y$20, "CLO3", OUTPUT!O275:Y275) / OUTPUT!AM$8),
IF(AND('PRINTABLE (per grading)'!H$16="OUTPUT", 'PRINTABLE (per grading)'!B$13="Final"), IF(ISERROR(SUMIF(OUTPUT!AA$20:AI$20, "CLO3", OUTPUT!AA275:AI275) / OUTPUT!AN$8), "", SUMIF(OUTPUT!AA$20:AI$20, "CLO3", OUTPUT!AA275:AI275) / OUTPUT!AN$8),
"" )))))),"")</f>
        <v/>
      </c>
      <c r="Z273" s="232" t="str">
        <f t="shared" si="134"/>
        <v/>
      </c>
      <c r="AA273" s="233" t="str">
        <f t="shared" si="135"/>
        <v/>
      </c>
      <c r="AB273" s="25" t="str">
        <f>IF(B273 &lt;&gt; "", IFERROR(IF(C$16 = "PRELIM", SUMIF('Database (LECTURE-RES-PRAC)'!D$14:AG$14, "CLO4", 'Database (LECTURE-RES-PRAC)'!D270:AG270) / 'Grade computation'!F$7, IF(C$16 = "MIDTERM", SUMIF('Database (LECTURE-RES-PRAC)'!AJ$14:BM$14, "CLO4", 'Database (LECTURE-RES-PRAC)'!AJ270:BM270) / 'Grade computation'!G$7, IF(C$16 = "FINAL", SUMIF('Database (LECTURE-RES-PRAC)'!BP$14:CS$14, "CLO4", 'Database (LECTURE-RES-PRAC)'!BP270:CS270) / 'Grade computation'!H$7,""))),""),"")</f>
        <v/>
      </c>
      <c r="AC273" s="232" t="str">
        <f t="shared" si="136"/>
        <v/>
      </c>
      <c r="AD273" s="25" t="str">
        <f>IF(B273 &lt;&gt; "",IF(AND('PRINTABLE (per grading)'!H$16="EXAM", 'PRINTABLE (per grading)'!B$13="Prelim"), IF(ISERROR(SUMIF('Exam (LECTURE ONLY)'!D$20:M$20, "CLO4", 'Exam (LECTURE ONLY)'!D275:M275) / 'Exam (LECTURE ONLY)'!AL$9), "", SUMIF('Exam (LECTURE ONLY)'!D$20:M$20, "CLO4", 'Exam (LECTURE ONLY)'!D275:M275) /'Exam (LECTURE ONLY)'!AL$9),
IF(AND('PRINTABLE (per grading)'!H$16="EXAM", 'PRINTABLE (per grading)'!B$13="Midterm"), IF(ISERROR(SUMIF('Exam (LECTURE ONLY)'!O$20:X$20, "CLO4", 'Exam (LECTURE ONLY)'!O275:X275) / 'Exam (LECTURE ONLY)'!AM$9), "", SUMIF('Exam (LECTURE ONLY)'!O$20:X$20, "CLO4", 'Exam (LECTURE ONLY)'!O275:X275) / 'Exam (LECTURE ONLY)'!AM$9),
IF(AND('PRINTABLE (per grading)'!H$16="EXAM", 'PRINTABLE (per grading)'!B$13="Final"), IF(ISERROR(SUMIF('Exam (LECTURE ONLY)'!Z$20:AI$20, "CLO4", 'Exam (LECTURE ONLY)'!Z275:AI275) / 'Exam (LECTURE ONLY)'!AN$9), "", SUMIF('Exam (LECTURE ONLY)'!Z$20:AI$20, "CLO4", 'Exam (LECTURE ONLY)'!Z275:AI275) / 'Exam (LECTURE ONLY)'!AN$9),
IF(AND('PRINTABLE (per grading)'!H$16="OUTPUT", 'PRINTABLE (per grading)'!B$13="Prelim"), IF(ISERROR(SUMIF(OUTPUT!C$20:M$20, "CLO4", OUTPUT!C275:M275) / OUTPUT!AL$9), "", SUMIF(OUTPUT!C$20:M$20, "CLO4", OUTPUT!C275:M275) / OUTPUT!AL$9),
IF(AND('PRINTABLE (per grading)'!H$16="OUTPUT", 'PRINTABLE (per grading)'!B$13="Midterm"), IF(ISERROR(SUMIF(OUTPUT!O$20:Y$20, "CLO4", OUTPUT!O275:Y275) / OUTPUT!AM$9), "", SUMIF(OUTPUT!O$20:Y$20, "CLO4", OUTPUT!O275:Y275) / OUTPUT!AM$9),
IF(AND('PRINTABLE (per grading)'!H$16="OUTPUT", 'PRINTABLE (per grading)'!B$13="Final"), IF(ISERROR(SUMIF(OUTPUT!AA$20:AI$20, "CLO4", OUTPUT!AA275:AI275) / OUTPUT!AN$9), "", SUMIF(OUTPUT!AA$20:AI$20, "CLO4", OUTPUT!AA275:AI275) / OUTPUT!AN$9),
"")))))),"")</f>
        <v/>
      </c>
      <c r="AE273" s="232" t="str">
        <f t="shared" si="137"/>
        <v/>
      </c>
      <c r="AF273" s="233" t="str">
        <f t="shared" si="138"/>
        <v/>
      </c>
      <c r="AG273" s="25" t="str">
        <f>IF(B273 &lt;&gt; "", IFERROR(IF(C$16 = "PRELIM", SUMIF('Database (LECTURE-RES-PRAC)'!D$14:AG$14, "CLO5", 'Database (LECTURE-RES-PRAC)'!D270:AG270) / 'Grade computation'!F$8, IF(C$16 = "MIDTERM", SUMIF('Database (LECTURE-RES-PRAC)'!AJ$14:BM$14, "CLO5", 'Database (LECTURE-RES-PRAC)'!AJ270:BM270) / 'Grade computation'!G$8, IF(C$16 = "FINAL", SUMIF('Database (LECTURE-RES-PRAC)'!BP$14:CS$14, "CLO5", 'Database (LECTURE-RES-PRAC)'!BP270:CS270) / 'Grade computation'!H$8,""))),""),"")</f>
        <v/>
      </c>
      <c r="AH273" s="232" t="str">
        <f t="shared" si="139"/>
        <v/>
      </c>
      <c r="AI273" s="25" t="str">
        <f>IF(B273 &lt;&gt; "",IF(AND('PRINTABLE (per grading)'!H$16="EXAM", 'PRINTABLE (per grading)'!B$13="Prelim"), IF(ISERROR(SUMIF('Exam (LECTURE ONLY)'!D$20:M$20, "CLO5", 'Exam (LECTURE ONLY)'!D275:M275) / 'Exam (LECTURE ONLY)'!AL$10), "", SUMIF('Exam (LECTURE ONLY)'!D$20:M$20, "CLO5", 'Exam (LECTURE ONLY)'!D275:M275) /'Exam (LECTURE ONLY)'!AL$10),
IF(AND('PRINTABLE (per grading)'!H$16="EXAM", 'PRINTABLE (per grading)'!B$13="Midterm"), IF(ISERROR(SUMIF('Exam (LECTURE ONLY)'!O$20:X$20, "CLO5", 'Exam (LECTURE ONLY)'!O275:X275) / 'Exam (LECTURE ONLY)'!AM$10), "", SUMIF('Exam (LECTURE ONLY)'!O$20:X$20, "CLO5", 'Exam (LECTURE ONLY)'!O275:X275) / 'Exam (LECTURE ONLY)'!AM$10),
IF(AND('PRINTABLE (per grading)'!H$16="EXAM", 'PRINTABLE (per grading)'!B$13="Final"), IF(ISERROR(SUMIF('Exam (LECTURE ONLY)'!Z$20:AI$20, "CLO5", 'Exam (LECTURE ONLY)'!Z275:AI275) / 'Exam (LECTURE ONLY)'!AN$10), "", SUMIF('Exam (LECTURE ONLY)'!Z$20:AI$20, "CLO5", 'Exam (LECTURE ONLY)'!Z275:AI275) / 'Exam (LECTURE ONLY)'!AN$10),
IF(AND('PRINTABLE (per grading)'!H$16="OUTPUT", 'PRINTABLE (per grading)'!B$13="Prelim"), IF(ISERROR(SUMIF(OUTPUT!C$20:M$20, "CLO5", OUTPUT!C275:M275) / OUTPUT!AL$10), "", SUMIF(OUTPUT!C$20:M$20, "CLO5", OUTPUT!C275:M275) / OUTPUT!AL$10),
IF(AND('PRINTABLE (per grading)'!H$16="OUTPUT", 'PRINTABLE (per grading)'!B$13="Midterm"), IF(ISERROR(SUMIF(OUTPUT!O$20:Y$20, "CLO5", OUTPUT!O275:Y275) / OUTPUT!AM$10), "", SUMIF(OUTPUT!O$20:Y$20, "CLO5", OUTPUT!O275:Y275) / OUTPUT!AM$10),
IF(AND('PRINTABLE (per grading)'!H$16="OUTPUT", 'PRINTABLE (per grading)'!B$13="Final"), IF(ISERROR(SUMIF(OUTPUT!AA$20:AI$20, "CLO5", OUTPUT!AA275:AI275) / OUTPUT!AN$10), "", SUMIF(OUTPUT!AA$20:AI$20, "CLO5", OUTPUT!AA275:AI275) / OUTPUT!AN$10),
"")))))),"")</f>
        <v/>
      </c>
      <c r="AJ273" s="232" t="str">
        <f t="shared" si="140"/>
        <v/>
      </c>
      <c r="AK273" s="233" t="str">
        <f t="shared" si="141"/>
        <v/>
      </c>
      <c r="AL273" s="25" t="str">
        <f>IF(B273 &lt;&gt; "", IFERROR(IF(C$16 = "PRELIM", SUMIF('Database (LECTURE-RES-PRAC)'!D$14:AG$14, "CLO6", 'Database (LECTURE-RES-PRAC)'!D270:AG270) / 'Grade computation'!F$9, IF(C$16 = "MIDTERM", SUMIF('Database (LECTURE-RES-PRAC)'!AJ$14:BM$14, "CLO6", 'Database (LECTURE-RES-PRAC)'!AJ270:BM270) / 'Grade computation'!G$9, IF(C$16 = "FINAL", SUMIF('Database (LECTURE-RES-PRAC)'!BP$14:CS$14, "CLO6", 'Database (LECTURE-RES-PRAC)'!BP270:CS270) / 'Grade computation'!H$9,""))),""),"")</f>
        <v/>
      </c>
      <c r="AM273" s="232" t="str">
        <f t="shared" si="142"/>
        <v/>
      </c>
      <c r="AN273" s="25" t="str">
        <f>IF(B273 &lt;&gt; "",IF(AND('PRINTABLE (per grading)'!H$16="EXAM", 'PRINTABLE (per grading)'!B$13="Prelim"), IF(ISERROR(SUMIF('Exam (LECTURE ONLY)'!D$20:M$20, "CLO6", 'Exam (LECTURE ONLY)'!D275:M275) / 'Exam (LECTURE ONLY)'!AL$11), "", SUMIF('Exam (LECTURE ONLY)'!D$20:M$20, "CLO6", 'Exam (LECTURE ONLY)'!D275:M275) /'Exam (LECTURE ONLY)'!AL$11),
IF(AND('PRINTABLE (per grading)'!H$16="EXAM", 'PRINTABLE (per grading)'!B$13="Midterm"), IF(ISERROR(SUMIF('Exam (LECTURE ONLY)'!O$20:X$20, "CLO6", 'Exam (LECTURE ONLY)'!O275:X275) / 'Exam (LECTURE ONLY)'!AM$11), "", SUMIF('Exam (LECTURE ONLY)'!O$20:X$20, "CLO6", 'Exam (LECTURE ONLY)'!O275:X275) / 'Exam (LECTURE ONLY)'!AM$11),
IF(AND('PRINTABLE (per grading)'!H$16="EXAM", 'PRINTABLE (per grading)'!B$13="Final"), IF(ISERROR(SUMIF('Exam (LECTURE ONLY)'!Z$20:AI$20, "CLO6", 'Exam (LECTURE ONLY)'!Z275:AI275) / 'Exam (LECTURE ONLY)'!AN$11), "", SUMIF('Exam (LECTURE ONLY)'!Z$20:AI$20, "CLO6", 'Exam (LECTURE ONLY)'!Z275:AI275) / 'Exam (LECTURE ONLY)'!AN$11),
IF(AND('PRINTABLE (per grading)'!H$16="OUTPUT", 'PRINTABLE (per grading)'!B$13="Prelim"), IF(ISERROR(SUMIF(OUTPUT!C$20:M$20, "CLO6", OUTPUT!C275:M275) / OUTPUT!AL$11), "", SUMIF(OUTPUT!C$20:M$20, "CLO6", OUTPUT!C275:M275) / OUTPUT!AL$11),
IF(AND('PRINTABLE (per grading)'!H$16="OUTPUT", 'PRINTABLE (per grading)'!B$13="Midterm"), IF(ISERROR(SUMIF(OUTPUT!O$20:Y$20, "CLO6", OUTPUT!O275:Y275) / OUTPUT!AM$11), "", SUMIF(OUTPUT!O$20:Y$20, "CLO6", OUTPUT!O275:Y275) / OUTPUT!AM$11),
IF(AND('PRINTABLE (per grading)'!H$16="OUTPUT", 'PRINTABLE (per grading)'!B$13="Final"), IF(ISERROR(SUMIF(OUTPUT!AA$20:AI$20, "CLO6", OUTPUT!AA275:AI275) / OUTPUT!AN$11), "", SUMIF(OUTPUT!AA$20:AI$20, "CLO6", OUTPUT!AA275:AI275) / OUTPUT!AN$11),
"")))))),"")</f>
        <v/>
      </c>
      <c r="AO273" s="232" t="str">
        <f t="shared" si="143"/>
        <v/>
      </c>
      <c r="AP273" s="233" t="str">
        <f t="shared" si="144"/>
        <v/>
      </c>
      <c r="AQ273" s="25" t="str">
        <f>IF(B273 &lt;&gt; "", IFERROR(IF(C$16 = "PRELIM", SUMIF('Database (LECTURE-RES-PRAC)'!D$14:AG$14, "CLO7", 'Database (LECTURE-RES-PRAC)'!D270:AG270) / 'Grade computation'!F$10, IF(C$16 = "MIDTERM", SUMIF('Database (LECTURE-RES-PRAC)'!AJ$14:BM$14, "CLO7", 'Database (LECTURE-RES-PRAC)'!AJ270:BM270) / 'Grade computation'!G$10, IF(C$16 = "FINAL", SUMIF('Database (LECTURE-RES-PRAC)'!BP$14:CS$14, "CLO7", 'Database (LECTURE-RES-PRAC)'!BP270:CS270) / 'Grade computation'!H$10,""))),""),"")</f>
        <v/>
      </c>
      <c r="AR273" s="232" t="str">
        <f t="shared" si="145"/>
        <v/>
      </c>
      <c r="AS273" s="25" t="str">
        <f>IF(B273 &lt;&gt; "",IF(AND('PRINTABLE (per grading)'!H$16="EXAM", 'PRINTABLE (per grading)'!B$13="Prelim"), IF(ISERROR(SUMIF('Exam (LECTURE ONLY)'!D$20:M$20, "CLO7", 'Exam (LECTURE ONLY)'!D275:M275) / 'Exam (LECTURE ONLY)'!AL$12), "", SUMIF('Exam (LECTURE ONLY)'!D$20:M$20, "CLO7", 'Exam (LECTURE ONLY)'!D275:M275) /'Exam (LECTURE ONLY)'!AL$12),
IF(AND('PRINTABLE (per grading)'!H$16="EXAM", 'PRINTABLE (per grading)'!B$13="Midterm"), IF(ISERROR(SUMIF('Exam (LECTURE ONLY)'!O$20:X$20, "CLO7", 'Exam (LECTURE ONLY)'!O275:X275) / 'Exam (LECTURE ONLY)'!AM$12), "", SUMIF('Exam (LECTURE ONLY)'!O$20:X$20, "CLO7", 'Exam (LECTURE ONLY)'!O275:X275) / 'Exam (LECTURE ONLY)'!AM$12),
IF(AND('PRINTABLE (per grading)'!H$16="EXAM", 'PRINTABLE (per grading)'!B$13="Final"), IF(ISERROR(SUMIF('Exam (LECTURE ONLY)'!Z$20:AI$20, "CLO7", 'Exam (LECTURE ONLY)'!Z275:AI275) / 'Exam (LECTURE ONLY)'!AN$12), "", SUMIF('Exam (LECTURE ONLY)'!Z$20:AI$20, "CLO7", 'Exam (LECTURE ONLY)'!Z275:AI275) / 'Exam (LECTURE ONLY)'!AN$12),
IF(AND('PRINTABLE (per grading)'!H$16="OUTPUT", 'PRINTABLE (per grading)'!B$13="Prelim"), IF(ISERROR(SUMIF(OUTPUT!C$20:M$20, "CLO7", OUTPUT!C275:M275) / OUTPUT!AL$12), "", SUMIF(OUTPUT!C$20:M$20, "CLO7", OUTPUT!C275:M275) / OUTPUT!AL$12),
IF(AND('PRINTABLE (per grading)'!H$16="OUTPUT", 'PRINTABLE (per grading)'!B$13="Midterm"), IF(ISERROR(SUMIF(OUTPUT!O$20:Y$20, "CLO7", OUTPUT!O275:Y275) / OUTPUT!AM$12), "", SUMIF(OUTPUT!O$20:Y$20, "CLO7", OUTPUT!O275:Y275) / OUTPUT!AM$12),
IF(AND('PRINTABLE (per grading)'!H$16="OUTPUT", 'PRINTABLE (per grading)'!B$13="Final"), IF(ISERROR(SUMIF(OUTPUT!AA$20:AI$20, "CLO7", OUTPUT!AA275:AI275) / OUTPUT!AN$12), "", SUMIF(OUTPUT!AA$20:AI$20, "CLO7", OUTPUT!AA275:AI275) / OUTPUT!AN$12),
"")))))),"")</f>
        <v/>
      </c>
      <c r="AT273" s="232" t="str">
        <f t="shared" si="146"/>
        <v/>
      </c>
      <c r="AU273" s="233" t="str">
        <f t="shared" si="147"/>
        <v/>
      </c>
      <c r="AV273" s="25" t="str">
        <f>IF(B273 &lt;&gt; "", IFERROR(IF(C$16 = "PRELIM", SUMIF('Database (LECTURE-RES-PRAC)'!D$14:AG$14, "CLO8", 'Database (LECTURE-RES-PRAC)'!D270:AG270) / 'Grade computation'!F$11, IF(C$16 = "MIDTERM", SUMIF('Database (LECTURE-RES-PRAC)'!AJ$14:BM$14, "CLO8", 'Database (LECTURE-RES-PRAC)'!AJ270:BM270) / 'Grade computation'!G$11, IF(C$16 = "FINAL", SUMIF('Database (LECTURE-RES-PRAC)'!BP$14:CS$14, "CLO8", 'Database (LECTURE-RES-PRAC)'!BP270:CS270) / 'Grade computation'!H$11,""))),""),"")</f>
        <v/>
      </c>
      <c r="AW273" s="232" t="str">
        <f t="shared" si="148"/>
        <v/>
      </c>
      <c r="AX273" s="25" t="str">
        <f>IF(B273 &lt;&gt; "",IF(AND('PRINTABLE (per grading)'!H$16="EXAM", 'PRINTABLE (per grading)'!B$13="Prelim"), IF(ISERROR(SUMIF('Exam (LECTURE ONLY)'!D$20:M$20, "CLO8", 'Exam (LECTURE ONLY)'!D275:M275) / 'Exam (LECTURE ONLY)'!AL$13), "", SUMIF('Exam (LECTURE ONLY)'!D$20:M$20, "CLO8", 'Exam (LECTURE ONLY)'!D275:M275) /'Exam (LECTURE ONLY)'!AL$13),
IF(AND('PRINTABLE (per grading)'!H$16="EXAM", 'PRINTABLE (per grading)'!B$13="Midterm"), IF(ISERROR(SUMIF('Exam (LECTURE ONLY)'!O$20:X$20, "CLO8", 'Exam (LECTURE ONLY)'!O275:X275) / 'Exam (LECTURE ONLY)'!AM$13), "", SUMIF('Exam (LECTURE ONLY)'!O$20:X$20, "CLO8", 'Exam (LECTURE ONLY)'!O275:X275) / 'Exam (LECTURE ONLY)'!AM$13),
IF(AND('PRINTABLE (per grading)'!H$16="EXAM", 'PRINTABLE (per grading)'!B$13="Final"), IF(ISERROR(SUMIF('Exam (LECTURE ONLY)'!Z$20:AI$20, "CLO8", 'Exam (LECTURE ONLY)'!Z275:AI275) / 'Exam (LECTURE ONLY)'!AN$13), "", SUMIF('Exam (LECTURE ONLY)'!Z$20:AI$20, "CLO8", 'Exam (LECTURE ONLY)'!Z275:AI275) / 'Exam (LECTURE ONLY)'!AN$13),
IF(AND('PRINTABLE (per grading)'!H$16="OUTPUT", 'PRINTABLE (per grading)'!B$13="Prelim"), IF(ISERROR(SUMIF(OUTPUT!C$20:M$20, "CLO8", OUTPUT!C275:M275) / OUTPUT!AL$13), "", SUMIF(OUTPUT!C$20:M$20, "CLO8", OUTPUT!C275:M275) / OUTPUT!AL$13),
IF(AND('PRINTABLE (per grading)'!H$16="OUTPUT", 'PRINTABLE (per grading)'!B$13="Midterm"), IF(ISERROR(SUMIF(OUTPUT!O$20:Y$20, "CLO8", OUTPUT!O275:Y275) / OUTPUT!AM$13), "", SUMIF(OUTPUT!O$20:Y$20, "CLO8", OUTPUT!O275:Y275) / OUTPUT!AM$13),
IF(AND('PRINTABLE (per grading)'!H$16="OUTPUT", 'PRINTABLE (per grading)'!B$13="Final"), IF(ISERROR(SUMIF(OUTPUT!AA$20:AI$20, "CLO8", OUTPUT!AA275:AI275) / OUTPUT!AN$13), "", SUMIF(OUTPUT!AA$20:AI$20, "CLO8", OUTPUT!AA275:AI275) / OUTPUT!AN$13),
"")))))),"")</f>
        <v/>
      </c>
      <c r="AY273" s="232" t="str">
        <f t="shared" si="149"/>
        <v/>
      </c>
      <c r="AZ273" s="233" t="str">
        <f t="shared" si="150"/>
        <v/>
      </c>
      <c r="BA273" s="25" t="str">
        <f>IF(B273 &lt;&gt; "", IFERROR(IF(C$16 = "PRELIM", SUMIF('Database (LECTURE-RES-PRAC)'!D$14:AG$14, "CLO9", 'Database (LECTURE-RES-PRAC)'!D270:AG270) / 'Grade computation'!F$12, IF(C$16 = "MIDTERM", SUMIF('Database (LECTURE-RES-PRAC)'!AJ$14:BM$14, "CLO9", 'Database (LECTURE-RES-PRAC)'!AJ270:BM270) / 'Grade computation'!G$12, IF(C$16 = "FINAL", SUMIF('Database (LECTURE-RES-PRAC)'!BP$14:CS$14, "CLO9", 'Database (LECTURE-RES-PRAC)'!BP270:CS270) / 'Grade computation'!H$12,""))),""),"")</f>
        <v/>
      </c>
      <c r="BB273" s="232" t="str">
        <f t="shared" si="151"/>
        <v/>
      </c>
      <c r="BC273" s="25" t="str">
        <f>IF(B273 &lt;&gt; "",IF(AND('PRINTABLE (per grading)'!H$16="EXAM", 'PRINTABLE (per grading)'!B$13="Prelim"), IF(ISERROR(SUMIF('Exam (LECTURE ONLY)'!D$20:M$20, "CLO9", 'Exam (LECTURE ONLY)'!D275:M275) / 'Exam (LECTURE ONLY)'!AL$14), "", SUMIF('Exam (LECTURE ONLY)'!D$20:M$20, "CLO9", 'Exam (LECTURE ONLY)'!D275:M275) /'Exam (LECTURE ONLY)'!AL$14),
IF(AND('PRINTABLE (per grading)'!H$16="EXAM", 'PRINTABLE (per grading)'!B$13="Midterm"), IF(ISERROR(SUMIF('Exam (LECTURE ONLY)'!O$20:X$20, "CLO9", 'Exam (LECTURE ONLY)'!O275:X275) / 'Exam (LECTURE ONLY)'!AM$14), "", SUMIF('Exam (LECTURE ONLY)'!O$20:X$20, "CLO9", 'Exam (LECTURE ONLY)'!O275:X275) / 'Exam (LECTURE ONLY)'!AM$14),
IF(AND('PRINTABLE (per grading)'!H$16="EXAM", 'PRINTABLE (per grading)'!B$13="Final"), IF(ISERROR(SUMIF('Exam (LECTURE ONLY)'!Z$20:AI$20, "CLO9", 'Exam (LECTURE ONLY)'!Z275:AI275) / 'Exam (LECTURE ONLY)'!AN$14), "", SUMIF('Exam (LECTURE ONLY)'!Z$20:AI$20, "CLO9", 'Exam (LECTURE ONLY)'!Z275:AI275) / 'Exam (LECTURE ONLY)'!AN$14),
IF(AND('PRINTABLE (per grading)'!H$16="OUTPUT", 'PRINTABLE (per grading)'!B$13="Prelim"), IF(ISERROR(SUMIF(OUTPUT!C$20:M$20, "CLO9", OUTPUT!C275:M275) / OUTPUT!AL$14), "", SUMIF(OUTPUT!C$20:M$20, "CLO9", OUTPUT!C275:M275) / OUTPUT!AL$14),
IF(AND('PRINTABLE (per grading)'!H$16="OUTPUT", 'PRINTABLE (per grading)'!B$13="Midterm"), IF(ISERROR(SUMIF(OUTPUT!O$20:Y$20, "CLO9", OUTPUT!O275:Y275) / OUTPUT!AM$14), "", SUMIF(OUTPUT!O$20:Y$20, "CLO9", OUTPUT!O275:Y275) / OUTPUT!AM$14),
IF(AND('PRINTABLE (per grading)'!H$16="OUTPUT", 'PRINTABLE (per grading)'!B$13="Final"), IF(ISERROR(SUMIF(OUTPUT!AA$20:AI$20, "CLO9", OUTPUT!AA275:AI275) / OUTPUT!AN$14), "", SUMIF(OUTPUT!AA$20:AI$20, "CLO9", OUTPUT!AA275:AI275) / OUTPUT!AN$14),
"")))))),"")</f>
        <v/>
      </c>
      <c r="BD273" s="232" t="str">
        <f t="shared" si="152"/>
        <v/>
      </c>
      <c r="BE273" s="233" t="str">
        <f t="shared" si="153"/>
        <v/>
      </c>
      <c r="BF273" s="25" t="str">
        <f>IF(B273 &lt;&gt; "", IFERROR(IF(C$16 = "PRELIM", SUMIF('Database (LECTURE-RES-PRAC)'!D$14:AG$14, "CLO10", 'Database (LECTURE-RES-PRAC)'!D270:AG270) / 'Grade computation'!F$13, IF(C$16 = "MIDTERM", SUMIF('Database (LECTURE-RES-PRAC)'!AJ$14:BM$14, "CLO10", 'Database (LECTURE-RES-PRAC)'!AJ270:BM270) / 'Grade computation'!G$13, IF(C$16 = "FINAL", SUMIF('Database (LECTURE-RES-PRAC)'!BP$14:CS$14, "CLO10", 'Database (LECTURE-RES-PRAC)'!BP270:CS270) / 'Grade computation'!H$13,""))),""),"")</f>
        <v/>
      </c>
      <c r="BG273" s="232" t="str">
        <f t="shared" si="154"/>
        <v/>
      </c>
      <c r="BH273" s="25" t="str">
        <f>IF(B273 &lt;&gt; "",IF(AND('PRINTABLE (per grading)'!H$16="EXAM", 'PRINTABLE (per grading)'!B$13="Prelim"), IF(ISERROR(SUMIF('Exam (LECTURE ONLY)'!D$20:M$20, "CLO10", 'Exam (LECTURE ONLY)'!D275:M275) / 'Exam (LECTURE ONLY)'!AL$15), "", SUMIF('Exam (LECTURE ONLY)'!D$20:M$20, "CLO10", 'Exam (LECTURE ONLY)'!D275:M275) /'Exam (LECTURE ONLY)'!AL$15),
IF(AND('PRINTABLE (per grading)'!H$16="EXAM", 'PRINTABLE (per grading)'!B$13="Midterm"), IF(ISERROR(SUMIF('Exam (LECTURE ONLY)'!O$20:X$20, "CLO10", 'Exam (LECTURE ONLY)'!O275:X275) / 'Exam (LECTURE ONLY)'!AM$15), "", SUMIF('Exam (LECTURE ONLY)'!O$20:X$20, "CLO10", 'Exam (LECTURE ONLY)'!O275:X275) / 'Exam (LECTURE ONLY)'!AM$15),
IF(AND('PRINTABLE (per grading)'!H$16="EXAM", 'PRINTABLE (per grading)'!B$13="Final"), IF(ISERROR(SUMIF('Exam (LECTURE ONLY)'!Z$20:AI$20, "CLO10", 'Exam (LECTURE ONLY)'!Z275:AI275) / 'Exam (LECTURE ONLY)'!AN$15), "", SUMIF('Exam (LECTURE ONLY)'!Z$20:AI$20, "CLO10", 'Exam (LECTURE ONLY)'!Z275:AI275) / 'Exam (LECTURE ONLY)'!AN$15),
IF(AND('PRINTABLE (per grading)'!H$16="OUTPUT", 'PRINTABLE (per grading)'!B$13="Prelim"), IF(ISERROR(SUMIF(OUTPUT!C$20:M$20, "CLO10", OUTPUT!C275:M275) / OUTPUT!AL$15), "", SUMIF(OUTPUT!C$20:M$20, "CLO10", OUTPUT!C275:M275) / OUTPUT!AL$15),
IF(AND('PRINTABLE (per grading)'!H$16="OUTPUT", 'PRINTABLE (per grading)'!B$13="Midterm"), IF(ISERROR(SUMIF(OUTPUT!O$20:Y$20, "CLO10", OUTPUT!O275:Y275) / OUTPUT!AM$15), "", SUMIF(OUTPUT!O$20:Y$20, "CLO10", OUTPUT!O275:Y275) / OUTPUT!AM$15),
IF(AND('PRINTABLE (per grading)'!H$16="OUTPUT", 'PRINTABLE (per grading)'!B$13="Final"), IF(ISERROR(SUMIF(OUTPUT!AA$20:AI$20, "CLO10", OUTPUT!AA275:AI275) / OUTPUT!AN$15), "", SUMIF(OUTPUT!AA$20:AI$20, "CLO10", OUTPUT!AA275:AI275) / OUTPUT!AN$15),
"")))))),"")</f>
        <v/>
      </c>
      <c r="BI273" s="232" t="str">
        <f t="shared" si="155"/>
        <v/>
      </c>
      <c r="BJ273" s="233" t="str">
        <f t="shared" si="156"/>
        <v/>
      </c>
      <c r="BK273" s="2"/>
    </row>
    <row r="274" spans="1:63" ht="20.100000000000001" customHeight="1">
      <c r="A274" s="212" t="str">
        <f>IF(ISBLANK('Database (LECTURE-RES-PRAC)'!A271),"",'Database (LECTURE-RES-PRAC)'!A271)</f>
        <v/>
      </c>
      <c r="B274" s="213" t="str">
        <f>IF(ISBLANK('Database (LECTURE-RES-PRAC)'!B271),"",'Database (LECTURE-RES-PRAC)'!B271)</f>
        <v/>
      </c>
      <c r="C274" s="134" t="str">
        <f>IF(B274&lt;&gt;"",IF(C$16="PRELIM",'Grade computation'!C274, IF(C$16="MIDTERM",'Grade computation'!K274, IF(C$16="FINAL",'Grade computation'!S274,""))),"")</f>
        <v/>
      </c>
      <c r="D274" s="135" t="str">
        <f t="shared" si="1"/>
        <v/>
      </c>
      <c r="E274" s="134" t="str">
        <f>IF(B274&lt;&gt;"", IF(C$16="PRELIM",'Grade computation'!E274, IF(C$16="MIDTERM",'Grade computation'!M274, IF(C$16="FINAL",'Grade computation'!U274,""))),"")</f>
        <v/>
      </c>
      <c r="F274" s="136" t="str">
        <f t="shared" si="2"/>
        <v/>
      </c>
      <c r="G274" s="137" t="str">
        <f t="shared" si="3"/>
        <v/>
      </c>
      <c r="H274" s="207" t="str">
        <f>IF(B274&lt;&gt;"",IF(C$16="PRELIM", 'Grade computation'!H274, IF(C$16="MIDTERM", 'Grade computation'!P274, IF(C$16="FINAL",'Grade computation'!X274, ""))),"")</f>
        <v/>
      </c>
      <c r="I274" s="137" t="str">
        <f t="shared" si="4"/>
        <v/>
      </c>
      <c r="J274" s="139" t="str">
        <f t="shared" si="5"/>
        <v/>
      </c>
      <c r="K274" s="377" t="str">
        <f t="shared" si="6"/>
        <v/>
      </c>
      <c r="L274" s="434"/>
      <c r="M274" s="25" t="str">
        <f>IF(B274 &lt;&gt; "", IFERROR(IF(C$16 = "PRELIM", SUMIF('Database (LECTURE-RES-PRAC)'!D$14:AG$14, "CLO1", 'Database (LECTURE-RES-PRAC)'!D271:AG271) / 'Grade computation'!F$4, IF(C$16 = "MIDTERM", SUMIF('Database (LECTURE-RES-PRAC)'!AJ$14:BM$14, "CLO1", 'Database (LECTURE-RES-PRAC)'!AJ271:BM271) / 'Grade computation'!G$4, IF(C$16 = "FINAL", SUMIF('Database (LECTURE-RES-PRAC)'!BP$14:CS$14, "CLO1", 'Database (LECTURE-RES-PRAC)'!BP271:CS271) / 'Grade computation'!H$4,""))),""),"")</f>
        <v/>
      </c>
      <c r="N274" s="232" t="str">
        <f t="shared" si="127"/>
        <v/>
      </c>
      <c r="O274" s="25" t="str">
        <f>IF(B274 &lt;&gt; "",IF(AND('PRINTABLE (per grading)'!H$16="EXAM", 'PRINTABLE (per grading)'!B$13="Prelim"), IF(ISERROR(SUMIF('Exam (LECTURE ONLY)'!D$20:M$20, "CLO1", 'Exam (LECTURE ONLY)'!D276:M276) / 'Exam (LECTURE ONLY)'!AL$6), "", SUMIF('Exam (LECTURE ONLY)'!D$20:M$20, "CLO1", 'Exam (LECTURE ONLY)'!D276:M276) /'Exam (LECTURE ONLY)'!AL$6),
IF(AND('PRINTABLE (per grading)'!H$16="EXAM", 'PRINTABLE (per grading)'!B$13="Midterm"), IF(ISERROR(SUMIF('Exam (LECTURE ONLY)'!O$20:X$20, "CLO1", 'Exam (LECTURE ONLY)'!O276:X276) / 'Exam (LECTURE ONLY)'!AM$6), "", SUMIF('Exam (LECTURE ONLY)'!O$20:X$20, "CLO1", 'Exam (LECTURE ONLY)'!O276:X276) / 'Exam (LECTURE ONLY)'!AM$6),
IF(AND('PRINTABLE (per grading)'!H$16="EXAM", 'PRINTABLE (per grading)'!B$13="Final"), IF(ISERROR(SUMIF('Exam (LECTURE ONLY)'!Z$20:AI$20, "CLO1", 'Exam (LECTURE ONLY)'!Z276:AI276) / 'Exam (LECTURE ONLY)'!AN$6), "", SUMIF('Exam (LECTURE ONLY)'!Z$20:AI$20, "CLO1", 'Exam (LECTURE ONLY)'!Z276:AI276) / 'Exam (LECTURE ONLY)'!AN$6),
IF(AND('PRINTABLE (per grading)'!H$16="OUTPUT", 'PRINTABLE (per grading)'!B$13="Prelim"), IF(ISERROR(SUMIF(OUTPUT!C$20:M$20, "CLO1", OUTPUT!C276:M276) / OUTPUT!AL$6), "", SUMIF(OUTPUT!C$20:M$20, "CLO1", OUTPUT!C276:M276) / OUTPUT!AL$6),
IF(AND('PRINTABLE (per grading)'!H$16="OUTPUT", 'PRINTABLE (per grading)'!B$13="Midterm"), IF(ISERROR(SUMIF(OUTPUT!O$20:Y$20, "CLO1", OUTPUT!O276:Y276) / OUTPUT!AM$6), "", SUMIF(OUTPUT!O$20:Y$20, "CLO1", OUTPUT!O276:Y276) / OUTPUT!AM$6),
IF(AND('PRINTABLE (per grading)'!H$16="OUTPUT", 'PRINTABLE (per grading)'!B$13="Final"), IF(ISERROR(SUMIF(OUTPUT!AA$20:AI$20, "CLO1", OUTPUT!AA276:AI276) / OUTPUT!AN$6), "", SUMIF(OUTPUT!AA$20:AI$20, "CLO1", OUTPUT!AA276:AI276) / OUTPUT!AN$6),
"")))))),"")</f>
        <v/>
      </c>
      <c r="P274" s="232" t="str">
        <f t="shared" si="128"/>
        <v/>
      </c>
      <c r="Q274" s="233" t="str">
        <f t="shared" si="129"/>
        <v/>
      </c>
      <c r="R274" s="25" t="str">
        <f>IF(B274 &lt;&gt; "", IFERROR(IF(C$16 = "PRELIM", SUMIF('Database (LECTURE-RES-PRAC)'!D$14:AG$14, "CLO2", 'Database (LECTURE-RES-PRAC)'!D271:AG271) / 'Grade computation'!F$5, IF(C$16 = "MIDTERM", SUMIF('Database (LECTURE-RES-PRAC)'!AJ$14:BM$14, "CLO2", 'Database (LECTURE-RES-PRAC)'!AJ271:BM271) / 'Grade computation'!G$5, IF(C$16 = "FINAL", SUMIF('Database (LECTURE-RES-PRAC)'!BP$14:CS$14, "CLO2", 'Database (LECTURE-RES-PRAC)'!BP271:CS271) / 'Grade computation'!H$5,""))),""),"")</f>
        <v/>
      </c>
      <c r="S274" s="232" t="str">
        <f t="shared" si="130"/>
        <v/>
      </c>
      <c r="T274" s="25" t="str">
        <f>IF(B274 &lt;&gt; "",IF(AND('PRINTABLE (per grading)'!H$16="EXAM", 'PRINTABLE (per grading)'!B$13="Prelim"), IF(ISERROR(SUMIF('Exam (LECTURE ONLY)'!D$20:M$20, "CLO2", 'Exam (LECTURE ONLY)'!D276:M276) / 'Exam (LECTURE ONLY)'!AL$7), "", SUMIF('Exam (LECTURE ONLY)'!D$20:M$20, "CLO2", 'Exam (LECTURE ONLY)'!D276:M276) /'Exam (LECTURE ONLY)'!AL$7),
IF(AND('PRINTABLE (per grading)'!H$16="EXAM", 'PRINTABLE (per grading)'!B$13="Midterm"), IF(ISERROR(SUMIF('Exam (LECTURE ONLY)'!O$20:X$20, "CLO2", 'Exam (LECTURE ONLY)'!O276:X276) / 'Exam (LECTURE ONLY)'!AM$7), "", SUMIF('Exam (LECTURE ONLY)'!O$20:X$20, "CLO2", 'Exam (LECTURE ONLY)'!O276:X276) / 'Exam (LECTURE ONLY)'!AM$7),
IF(AND('PRINTABLE (per grading)'!H$16="EXAM", 'PRINTABLE (per grading)'!B$13="Final"), IF(ISERROR(SUMIF('Exam (LECTURE ONLY)'!Z$20:AI$20, "CLO2", 'Exam (LECTURE ONLY)'!Z276:AI276) / 'Exam (LECTURE ONLY)'!AN$7), "", SUMIF('Exam (LECTURE ONLY)'!Z$20:AI$20, "CLO2", 'Exam (LECTURE ONLY)'!Z276:AI276) / 'Exam (LECTURE ONLY)'!AN$7),
IF(AND('PRINTABLE (per grading)'!H$16="OUTPUT", 'PRINTABLE (per grading)'!B$13="Prelim"), IF(ISERROR(SUMIF(OUTPUT!C$20:M$20, "CLO2", OUTPUT!C276:M276) / OUTPUT!AL$7), "", SUMIF(OUTPUT!C$20:M$20, "CLO2", OUTPUT!C276:M276) / OUTPUT!AL$7),
IF(AND('PRINTABLE (per grading)'!H$16="OUTPUT", 'PRINTABLE (per grading)'!B$13="Midterm"), IF(ISERROR(SUMIF(OUTPUT!O$20:Y$20, "CLO2", OUTPUT!O276:Y276) / OUTPUT!AM$7), "", SUMIF(OUTPUT!O$20:Y$20, "CLO2", OUTPUT!O276:Y276) / OUTPUT!AM$7),
IF(AND('PRINTABLE (per grading)'!H$16="OUTPUT", 'PRINTABLE (per grading)'!B$13="Final"), IF(ISERROR(SUMIF(OUTPUT!AA$20:AI$20, "CLO2", OUTPUT!AA276:AI276) / OUTPUT!AN$7), "", SUMIF(OUTPUT!AA$20:AI$20, "CLO2", OUTPUT!AA276:AI276) / OUTPUT!AN$7),
"")))))),"")</f>
        <v/>
      </c>
      <c r="U274" s="232" t="str">
        <f t="shared" si="131"/>
        <v/>
      </c>
      <c r="V274" s="233" t="str">
        <f t="shared" si="132"/>
        <v/>
      </c>
      <c r="W274" s="25" t="str">
        <f>IF(B274 &lt;&gt; "", IFERROR(IF(C$16 = "PRELIM", SUMIF('Database (LECTURE-RES-PRAC)'!D$14:AG$14, "CLO3", 'Database (LECTURE-RES-PRAC)'!D271:AG271) / 'Grade computation'!F$6, IF(C$16 = "MIDTERM", SUMIF('Database (LECTURE-RES-PRAC)'!AJ$14:BM$14, "CLO3", 'Database (LECTURE-RES-PRAC)'!AJ271:BM271) / 'Grade computation'!G$6, IF(C$16 = "FINAL", SUMIF('Database (LECTURE-RES-PRAC)'!BP$14:CS$14, "CLO3", 'Database (LECTURE-RES-PRAC)'!BP271:CS271) / 'Grade computation'!H$6,""))),""),"")</f>
        <v/>
      </c>
      <c r="X274" s="232" t="str">
        <f t="shared" si="133"/>
        <v/>
      </c>
      <c r="Y274" s="25" t="str">
        <f>IF(B274 &lt;&gt; "",IF(AND('PRINTABLE (per grading)'!H$16="EXAM", 'PRINTABLE (per grading)'!B$13="Prelim"), IF(ISERROR(SUMIF('Exam (LECTURE ONLY)'!D$20:M$20, "CLO3", 'Exam (LECTURE ONLY)'!D276:M276) / 'Exam (LECTURE ONLY)'!AL$8), "", SUMIF('Exam (LECTURE ONLY)'!D$20:M$20, "CLO3", 'Exam (LECTURE ONLY)'!D276:M276) /'Exam (LECTURE ONLY)'!AL$8),
IF(AND('PRINTABLE (per grading)'!H$16="EXAM", 'PRINTABLE (per grading)'!B$13="Midterm"), IF(ISERROR(SUMIF('Exam (LECTURE ONLY)'!O$20:X$20, "CLO3", 'Exam (LECTURE ONLY)'!O276:X276) / 'Exam (LECTURE ONLY)'!AM$8), "", SUMIF('Exam (LECTURE ONLY)'!O$20:X$20, "CLO3", 'Exam (LECTURE ONLY)'!O276:X276) / 'Exam (LECTURE ONLY)'!AM$8),
IF(AND('PRINTABLE (per grading)'!H$16="EXAM", 'PRINTABLE (per grading)'!B$13="Final"), IF(ISERROR(SUMIF('Exam (LECTURE ONLY)'!Z$20:AI$20, "CLO3", 'Exam (LECTURE ONLY)'!Z276:AI276) / 'Exam (LECTURE ONLY)'!AN$8), "", SUMIF('Exam (LECTURE ONLY)'!Z$20:AI$20, "CLO3", 'Exam (LECTURE ONLY)'!Z276:AI276) / 'Exam (LECTURE ONLY)'!AN$8),
IF(AND('PRINTABLE (per grading)'!H$16="OUTPUT", 'PRINTABLE (per grading)'!B$13="Prelim"), IF(ISERROR(SUMIF(OUTPUT!C$20:M$20, "CLO3", OUTPUT!C276:M276) / OUTPUT!AL$8), "", SUMIF(OUTPUT!C$20:M$20, "CLO3", OUTPUT!C276:M276) / OUTPUT!AL$8),
IF(AND('PRINTABLE (per grading)'!H$16="OUTPUT", 'PRINTABLE (per grading)'!B$13="Midterm"), IF(ISERROR(SUMIF(OUTPUT!O$20:Y$20, "CLO3", OUTPUT!O276:Y276) / OUTPUT!AM$8), "", SUMIF(OUTPUT!O$20:Y$20, "CLO3", OUTPUT!O276:Y276) / OUTPUT!AM$8),
IF(AND('PRINTABLE (per grading)'!H$16="OUTPUT", 'PRINTABLE (per grading)'!B$13="Final"), IF(ISERROR(SUMIF(OUTPUT!AA$20:AI$20, "CLO3", OUTPUT!AA276:AI276) / OUTPUT!AN$8), "", SUMIF(OUTPUT!AA$20:AI$20, "CLO3", OUTPUT!AA276:AI276) / OUTPUT!AN$8),
"" )))))),"")</f>
        <v/>
      </c>
      <c r="Z274" s="232" t="str">
        <f t="shared" si="134"/>
        <v/>
      </c>
      <c r="AA274" s="233" t="str">
        <f t="shared" si="135"/>
        <v/>
      </c>
      <c r="AB274" s="25" t="str">
        <f>IF(B274 &lt;&gt; "", IFERROR(IF(C$16 = "PRELIM", SUMIF('Database (LECTURE-RES-PRAC)'!D$14:AG$14, "CLO4", 'Database (LECTURE-RES-PRAC)'!D271:AG271) / 'Grade computation'!F$7, IF(C$16 = "MIDTERM", SUMIF('Database (LECTURE-RES-PRAC)'!AJ$14:BM$14, "CLO4", 'Database (LECTURE-RES-PRAC)'!AJ271:BM271) / 'Grade computation'!G$7, IF(C$16 = "FINAL", SUMIF('Database (LECTURE-RES-PRAC)'!BP$14:CS$14, "CLO4", 'Database (LECTURE-RES-PRAC)'!BP271:CS271) / 'Grade computation'!H$7,""))),""),"")</f>
        <v/>
      </c>
      <c r="AC274" s="232" t="str">
        <f t="shared" si="136"/>
        <v/>
      </c>
      <c r="AD274" s="25" t="str">
        <f>IF(B274 &lt;&gt; "",IF(AND('PRINTABLE (per grading)'!H$16="EXAM", 'PRINTABLE (per grading)'!B$13="Prelim"), IF(ISERROR(SUMIF('Exam (LECTURE ONLY)'!D$20:M$20, "CLO4", 'Exam (LECTURE ONLY)'!D276:M276) / 'Exam (LECTURE ONLY)'!AL$9), "", SUMIF('Exam (LECTURE ONLY)'!D$20:M$20, "CLO4", 'Exam (LECTURE ONLY)'!D276:M276) /'Exam (LECTURE ONLY)'!AL$9),
IF(AND('PRINTABLE (per grading)'!H$16="EXAM", 'PRINTABLE (per grading)'!B$13="Midterm"), IF(ISERROR(SUMIF('Exam (LECTURE ONLY)'!O$20:X$20, "CLO4", 'Exam (LECTURE ONLY)'!O276:X276) / 'Exam (LECTURE ONLY)'!AM$9), "", SUMIF('Exam (LECTURE ONLY)'!O$20:X$20, "CLO4", 'Exam (LECTURE ONLY)'!O276:X276) / 'Exam (LECTURE ONLY)'!AM$9),
IF(AND('PRINTABLE (per grading)'!H$16="EXAM", 'PRINTABLE (per grading)'!B$13="Final"), IF(ISERROR(SUMIF('Exam (LECTURE ONLY)'!Z$20:AI$20, "CLO4", 'Exam (LECTURE ONLY)'!Z276:AI276) / 'Exam (LECTURE ONLY)'!AN$9), "", SUMIF('Exam (LECTURE ONLY)'!Z$20:AI$20, "CLO4", 'Exam (LECTURE ONLY)'!Z276:AI276) / 'Exam (LECTURE ONLY)'!AN$9),
IF(AND('PRINTABLE (per grading)'!H$16="OUTPUT", 'PRINTABLE (per grading)'!B$13="Prelim"), IF(ISERROR(SUMIF(OUTPUT!C$20:M$20, "CLO4", OUTPUT!C276:M276) / OUTPUT!AL$9), "", SUMIF(OUTPUT!C$20:M$20, "CLO4", OUTPUT!C276:M276) / OUTPUT!AL$9),
IF(AND('PRINTABLE (per grading)'!H$16="OUTPUT", 'PRINTABLE (per grading)'!B$13="Midterm"), IF(ISERROR(SUMIF(OUTPUT!O$20:Y$20, "CLO4", OUTPUT!O276:Y276) / OUTPUT!AM$9), "", SUMIF(OUTPUT!O$20:Y$20, "CLO4", OUTPUT!O276:Y276) / OUTPUT!AM$9),
IF(AND('PRINTABLE (per grading)'!H$16="OUTPUT", 'PRINTABLE (per grading)'!B$13="Final"), IF(ISERROR(SUMIF(OUTPUT!AA$20:AI$20, "CLO4", OUTPUT!AA276:AI276) / OUTPUT!AN$9), "", SUMIF(OUTPUT!AA$20:AI$20, "CLO4", OUTPUT!AA276:AI276) / OUTPUT!AN$9),
"")))))),"")</f>
        <v/>
      </c>
      <c r="AE274" s="232" t="str">
        <f t="shared" si="137"/>
        <v/>
      </c>
      <c r="AF274" s="233" t="str">
        <f t="shared" si="138"/>
        <v/>
      </c>
      <c r="AG274" s="25" t="str">
        <f>IF(B274 &lt;&gt; "", IFERROR(IF(C$16 = "PRELIM", SUMIF('Database (LECTURE-RES-PRAC)'!D$14:AG$14, "CLO5", 'Database (LECTURE-RES-PRAC)'!D271:AG271) / 'Grade computation'!F$8, IF(C$16 = "MIDTERM", SUMIF('Database (LECTURE-RES-PRAC)'!AJ$14:BM$14, "CLO5", 'Database (LECTURE-RES-PRAC)'!AJ271:BM271) / 'Grade computation'!G$8, IF(C$16 = "FINAL", SUMIF('Database (LECTURE-RES-PRAC)'!BP$14:CS$14, "CLO5", 'Database (LECTURE-RES-PRAC)'!BP271:CS271) / 'Grade computation'!H$8,""))),""),"")</f>
        <v/>
      </c>
      <c r="AH274" s="232" t="str">
        <f t="shared" si="139"/>
        <v/>
      </c>
      <c r="AI274" s="25" t="str">
        <f>IF(B274 &lt;&gt; "",IF(AND('PRINTABLE (per grading)'!H$16="EXAM", 'PRINTABLE (per grading)'!B$13="Prelim"), IF(ISERROR(SUMIF('Exam (LECTURE ONLY)'!D$20:M$20, "CLO5", 'Exam (LECTURE ONLY)'!D276:M276) / 'Exam (LECTURE ONLY)'!AL$10), "", SUMIF('Exam (LECTURE ONLY)'!D$20:M$20, "CLO5", 'Exam (LECTURE ONLY)'!D276:M276) /'Exam (LECTURE ONLY)'!AL$10),
IF(AND('PRINTABLE (per grading)'!H$16="EXAM", 'PRINTABLE (per grading)'!B$13="Midterm"), IF(ISERROR(SUMIF('Exam (LECTURE ONLY)'!O$20:X$20, "CLO5", 'Exam (LECTURE ONLY)'!O276:X276) / 'Exam (LECTURE ONLY)'!AM$10), "", SUMIF('Exam (LECTURE ONLY)'!O$20:X$20, "CLO5", 'Exam (LECTURE ONLY)'!O276:X276) / 'Exam (LECTURE ONLY)'!AM$10),
IF(AND('PRINTABLE (per grading)'!H$16="EXAM", 'PRINTABLE (per grading)'!B$13="Final"), IF(ISERROR(SUMIF('Exam (LECTURE ONLY)'!Z$20:AI$20, "CLO5", 'Exam (LECTURE ONLY)'!Z276:AI276) / 'Exam (LECTURE ONLY)'!AN$10), "", SUMIF('Exam (LECTURE ONLY)'!Z$20:AI$20, "CLO5", 'Exam (LECTURE ONLY)'!Z276:AI276) / 'Exam (LECTURE ONLY)'!AN$10),
IF(AND('PRINTABLE (per grading)'!H$16="OUTPUT", 'PRINTABLE (per grading)'!B$13="Prelim"), IF(ISERROR(SUMIF(OUTPUT!C$20:M$20, "CLO5", OUTPUT!C276:M276) / OUTPUT!AL$10), "", SUMIF(OUTPUT!C$20:M$20, "CLO5", OUTPUT!C276:M276) / OUTPUT!AL$10),
IF(AND('PRINTABLE (per grading)'!H$16="OUTPUT", 'PRINTABLE (per grading)'!B$13="Midterm"), IF(ISERROR(SUMIF(OUTPUT!O$20:Y$20, "CLO5", OUTPUT!O276:Y276) / OUTPUT!AM$10), "", SUMIF(OUTPUT!O$20:Y$20, "CLO5", OUTPUT!O276:Y276) / OUTPUT!AM$10),
IF(AND('PRINTABLE (per grading)'!H$16="OUTPUT", 'PRINTABLE (per grading)'!B$13="Final"), IF(ISERROR(SUMIF(OUTPUT!AA$20:AI$20, "CLO5", OUTPUT!AA276:AI276) / OUTPUT!AN$10), "", SUMIF(OUTPUT!AA$20:AI$20, "CLO5", OUTPUT!AA276:AI276) / OUTPUT!AN$10),
"")))))),"")</f>
        <v/>
      </c>
      <c r="AJ274" s="232" t="str">
        <f t="shared" si="140"/>
        <v/>
      </c>
      <c r="AK274" s="233" t="str">
        <f t="shared" si="141"/>
        <v/>
      </c>
      <c r="AL274" s="25" t="str">
        <f>IF(B274 &lt;&gt; "", IFERROR(IF(C$16 = "PRELIM", SUMIF('Database (LECTURE-RES-PRAC)'!D$14:AG$14, "CLO6", 'Database (LECTURE-RES-PRAC)'!D271:AG271) / 'Grade computation'!F$9, IF(C$16 = "MIDTERM", SUMIF('Database (LECTURE-RES-PRAC)'!AJ$14:BM$14, "CLO6", 'Database (LECTURE-RES-PRAC)'!AJ271:BM271) / 'Grade computation'!G$9, IF(C$16 = "FINAL", SUMIF('Database (LECTURE-RES-PRAC)'!BP$14:CS$14, "CLO6", 'Database (LECTURE-RES-PRAC)'!BP271:CS271) / 'Grade computation'!H$9,""))),""),"")</f>
        <v/>
      </c>
      <c r="AM274" s="232" t="str">
        <f t="shared" si="142"/>
        <v/>
      </c>
      <c r="AN274" s="25" t="str">
        <f>IF(B274 &lt;&gt; "",IF(AND('PRINTABLE (per grading)'!H$16="EXAM", 'PRINTABLE (per grading)'!B$13="Prelim"), IF(ISERROR(SUMIF('Exam (LECTURE ONLY)'!D$20:M$20, "CLO6", 'Exam (LECTURE ONLY)'!D276:M276) / 'Exam (LECTURE ONLY)'!AL$11), "", SUMIF('Exam (LECTURE ONLY)'!D$20:M$20, "CLO6", 'Exam (LECTURE ONLY)'!D276:M276) /'Exam (LECTURE ONLY)'!AL$11),
IF(AND('PRINTABLE (per grading)'!H$16="EXAM", 'PRINTABLE (per grading)'!B$13="Midterm"), IF(ISERROR(SUMIF('Exam (LECTURE ONLY)'!O$20:X$20, "CLO6", 'Exam (LECTURE ONLY)'!O276:X276) / 'Exam (LECTURE ONLY)'!AM$11), "", SUMIF('Exam (LECTURE ONLY)'!O$20:X$20, "CLO6", 'Exam (LECTURE ONLY)'!O276:X276) / 'Exam (LECTURE ONLY)'!AM$11),
IF(AND('PRINTABLE (per grading)'!H$16="EXAM", 'PRINTABLE (per grading)'!B$13="Final"), IF(ISERROR(SUMIF('Exam (LECTURE ONLY)'!Z$20:AI$20, "CLO6", 'Exam (LECTURE ONLY)'!Z276:AI276) / 'Exam (LECTURE ONLY)'!AN$11), "", SUMIF('Exam (LECTURE ONLY)'!Z$20:AI$20, "CLO6", 'Exam (LECTURE ONLY)'!Z276:AI276) / 'Exam (LECTURE ONLY)'!AN$11),
IF(AND('PRINTABLE (per grading)'!H$16="OUTPUT", 'PRINTABLE (per grading)'!B$13="Prelim"), IF(ISERROR(SUMIF(OUTPUT!C$20:M$20, "CLO6", OUTPUT!C276:M276) / OUTPUT!AL$11), "", SUMIF(OUTPUT!C$20:M$20, "CLO6", OUTPUT!C276:M276) / OUTPUT!AL$11),
IF(AND('PRINTABLE (per grading)'!H$16="OUTPUT", 'PRINTABLE (per grading)'!B$13="Midterm"), IF(ISERROR(SUMIF(OUTPUT!O$20:Y$20, "CLO6", OUTPUT!O276:Y276) / OUTPUT!AM$11), "", SUMIF(OUTPUT!O$20:Y$20, "CLO6", OUTPUT!O276:Y276) / OUTPUT!AM$11),
IF(AND('PRINTABLE (per grading)'!H$16="OUTPUT", 'PRINTABLE (per grading)'!B$13="Final"), IF(ISERROR(SUMIF(OUTPUT!AA$20:AI$20, "CLO6", OUTPUT!AA276:AI276) / OUTPUT!AN$11), "", SUMIF(OUTPUT!AA$20:AI$20, "CLO6", OUTPUT!AA276:AI276) / OUTPUT!AN$11),
"")))))),"")</f>
        <v/>
      </c>
      <c r="AO274" s="232" t="str">
        <f t="shared" si="143"/>
        <v/>
      </c>
      <c r="AP274" s="233" t="str">
        <f t="shared" si="144"/>
        <v/>
      </c>
      <c r="AQ274" s="25" t="str">
        <f>IF(B274 &lt;&gt; "", IFERROR(IF(C$16 = "PRELIM", SUMIF('Database (LECTURE-RES-PRAC)'!D$14:AG$14, "CLO7", 'Database (LECTURE-RES-PRAC)'!D271:AG271) / 'Grade computation'!F$10, IF(C$16 = "MIDTERM", SUMIF('Database (LECTURE-RES-PRAC)'!AJ$14:BM$14, "CLO7", 'Database (LECTURE-RES-PRAC)'!AJ271:BM271) / 'Grade computation'!G$10, IF(C$16 = "FINAL", SUMIF('Database (LECTURE-RES-PRAC)'!BP$14:CS$14, "CLO7", 'Database (LECTURE-RES-PRAC)'!BP271:CS271) / 'Grade computation'!H$10,""))),""),"")</f>
        <v/>
      </c>
      <c r="AR274" s="232" t="str">
        <f t="shared" si="145"/>
        <v/>
      </c>
      <c r="AS274" s="25" t="str">
        <f>IF(B274 &lt;&gt; "",IF(AND('PRINTABLE (per grading)'!H$16="EXAM", 'PRINTABLE (per grading)'!B$13="Prelim"), IF(ISERROR(SUMIF('Exam (LECTURE ONLY)'!D$20:M$20, "CLO7", 'Exam (LECTURE ONLY)'!D276:M276) / 'Exam (LECTURE ONLY)'!AL$12), "", SUMIF('Exam (LECTURE ONLY)'!D$20:M$20, "CLO7", 'Exam (LECTURE ONLY)'!D276:M276) /'Exam (LECTURE ONLY)'!AL$12),
IF(AND('PRINTABLE (per grading)'!H$16="EXAM", 'PRINTABLE (per grading)'!B$13="Midterm"), IF(ISERROR(SUMIF('Exam (LECTURE ONLY)'!O$20:X$20, "CLO7", 'Exam (LECTURE ONLY)'!O276:X276) / 'Exam (LECTURE ONLY)'!AM$12), "", SUMIF('Exam (LECTURE ONLY)'!O$20:X$20, "CLO7", 'Exam (LECTURE ONLY)'!O276:X276) / 'Exam (LECTURE ONLY)'!AM$12),
IF(AND('PRINTABLE (per grading)'!H$16="EXAM", 'PRINTABLE (per grading)'!B$13="Final"), IF(ISERROR(SUMIF('Exam (LECTURE ONLY)'!Z$20:AI$20, "CLO7", 'Exam (LECTURE ONLY)'!Z276:AI276) / 'Exam (LECTURE ONLY)'!AN$12), "", SUMIF('Exam (LECTURE ONLY)'!Z$20:AI$20, "CLO7", 'Exam (LECTURE ONLY)'!Z276:AI276) / 'Exam (LECTURE ONLY)'!AN$12),
IF(AND('PRINTABLE (per grading)'!H$16="OUTPUT", 'PRINTABLE (per grading)'!B$13="Prelim"), IF(ISERROR(SUMIF(OUTPUT!C$20:M$20, "CLO7", OUTPUT!C276:M276) / OUTPUT!AL$12), "", SUMIF(OUTPUT!C$20:M$20, "CLO7", OUTPUT!C276:M276) / OUTPUT!AL$12),
IF(AND('PRINTABLE (per grading)'!H$16="OUTPUT", 'PRINTABLE (per grading)'!B$13="Midterm"), IF(ISERROR(SUMIF(OUTPUT!O$20:Y$20, "CLO7", OUTPUT!O276:Y276) / OUTPUT!AM$12), "", SUMIF(OUTPUT!O$20:Y$20, "CLO7", OUTPUT!O276:Y276) / OUTPUT!AM$12),
IF(AND('PRINTABLE (per grading)'!H$16="OUTPUT", 'PRINTABLE (per grading)'!B$13="Final"), IF(ISERROR(SUMIF(OUTPUT!AA$20:AI$20, "CLO7", OUTPUT!AA276:AI276) / OUTPUT!AN$12), "", SUMIF(OUTPUT!AA$20:AI$20, "CLO7", OUTPUT!AA276:AI276) / OUTPUT!AN$12),
"")))))),"")</f>
        <v/>
      </c>
      <c r="AT274" s="232" t="str">
        <f t="shared" si="146"/>
        <v/>
      </c>
      <c r="AU274" s="233" t="str">
        <f t="shared" si="147"/>
        <v/>
      </c>
      <c r="AV274" s="25" t="str">
        <f>IF(B274 &lt;&gt; "", IFERROR(IF(C$16 = "PRELIM", SUMIF('Database (LECTURE-RES-PRAC)'!D$14:AG$14, "CLO8", 'Database (LECTURE-RES-PRAC)'!D271:AG271) / 'Grade computation'!F$11, IF(C$16 = "MIDTERM", SUMIF('Database (LECTURE-RES-PRAC)'!AJ$14:BM$14, "CLO8", 'Database (LECTURE-RES-PRAC)'!AJ271:BM271) / 'Grade computation'!G$11, IF(C$16 = "FINAL", SUMIF('Database (LECTURE-RES-PRAC)'!BP$14:CS$14, "CLO8", 'Database (LECTURE-RES-PRAC)'!BP271:CS271) / 'Grade computation'!H$11,""))),""),"")</f>
        <v/>
      </c>
      <c r="AW274" s="232" t="str">
        <f t="shared" si="148"/>
        <v/>
      </c>
      <c r="AX274" s="25" t="str">
        <f>IF(B274 &lt;&gt; "",IF(AND('PRINTABLE (per grading)'!H$16="EXAM", 'PRINTABLE (per grading)'!B$13="Prelim"), IF(ISERROR(SUMIF('Exam (LECTURE ONLY)'!D$20:M$20, "CLO8", 'Exam (LECTURE ONLY)'!D276:M276) / 'Exam (LECTURE ONLY)'!AL$13), "", SUMIF('Exam (LECTURE ONLY)'!D$20:M$20, "CLO8", 'Exam (LECTURE ONLY)'!D276:M276) /'Exam (LECTURE ONLY)'!AL$13),
IF(AND('PRINTABLE (per grading)'!H$16="EXAM", 'PRINTABLE (per grading)'!B$13="Midterm"), IF(ISERROR(SUMIF('Exam (LECTURE ONLY)'!O$20:X$20, "CLO8", 'Exam (LECTURE ONLY)'!O276:X276) / 'Exam (LECTURE ONLY)'!AM$13), "", SUMIF('Exam (LECTURE ONLY)'!O$20:X$20, "CLO8", 'Exam (LECTURE ONLY)'!O276:X276) / 'Exam (LECTURE ONLY)'!AM$13),
IF(AND('PRINTABLE (per grading)'!H$16="EXAM", 'PRINTABLE (per grading)'!B$13="Final"), IF(ISERROR(SUMIF('Exam (LECTURE ONLY)'!Z$20:AI$20, "CLO8", 'Exam (LECTURE ONLY)'!Z276:AI276) / 'Exam (LECTURE ONLY)'!AN$13), "", SUMIF('Exam (LECTURE ONLY)'!Z$20:AI$20, "CLO8", 'Exam (LECTURE ONLY)'!Z276:AI276) / 'Exam (LECTURE ONLY)'!AN$13),
IF(AND('PRINTABLE (per grading)'!H$16="OUTPUT", 'PRINTABLE (per grading)'!B$13="Prelim"), IF(ISERROR(SUMIF(OUTPUT!C$20:M$20, "CLO8", OUTPUT!C276:M276) / OUTPUT!AL$13), "", SUMIF(OUTPUT!C$20:M$20, "CLO8", OUTPUT!C276:M276) / OUTPUT!AL$13),
IF(AND('PRINTABLE (per grading)'!H$16="OUTPUT", 'PRINTABLE (per grading)'!B$13="Midterm"), IF(ISERROR(SUMIF(OUTPUT!O$20:Y$20, "CLO8", OUTPUT!O276:Y276) / OUTPUT!AM$13), "", SUMIF(OUTPUT!O$20:Y$20, "CLO8", OUTPUT!O276:Y276) / OUTPUT!AM$13),
IF(AND('PRINTABLE (per grading)'!H$16="OUTPUT", 'PRINTABLE (per grading)'!B$13="Final"), IF(ISERROR(SUMIF(OUTPUT!AA$20:AI$20, "CLO8", OUTPUT!AA276:AI276) / OUTPUT!AN$13), "", SUMIF(OUTPUT!AA$20:AI$20, "CLO8", OUTPUT!AA276:AI276) / OUTPUT!AN$13),
"")))))),"")</f>
        <v/>
      </c>
      <c r="AY274" s="232" t="str">
        <f t="shared" si="149"/>
        <v/>
      </c>
      <c r="AZ274" s="233" t="str">
        <f t="shared" si="150"/>
        <v/>
      </c>
      <c r="BA274" s="25" t="str">
        <f>IF(B274 &lt;&gt; "", IFERROR(IF(C$16 = "PRELIM", SUMIF('Database (LECTURE-RES-PRAC)'!D$14:AG$14, "CLO9", 'Database (LECTURE-RES-PRAC)'!D271:AG271) / 'Grade computation'!F$12, IF(C$16 = "MIDTERM", SUMIF('Database (LECTURE-RES-PRAC)'!AJ$14:BM$14, "CLO9", 'Database (LECTURE-RES-PRAC)'!AJ271:BM271) / 'Grade computation'!G$12, IF(C$16 = "FINAL", SUMIF('Database (LECTURE-RES-PRAC)'!BP$14:CS$14, "CLO9", 'Database (LECTURE-RES-PRAC)'!BP271:CS271) / 'Grade computation'!H$12,""))),""),"")</f>
        <v/>
      </c>
      <c r="BB274" s="232" t="str">
        <f t="shared" si="151"/>
        <v/>
      </c>
      <c r="BC274" s="25" t="str">
        <f>IF(B274 &lt;&gt; "",IF(AND('PRINTABLE (per grading)'!H$16="EXAM", 'PRINTABLE (per grading)'!B$13="Prelim"), IF(ISERROR(SUMIF('Exam (LECTURE ONLY)'!D$20:M$20, "CLO9", 'Exam (LECTURE ONLY)'!D276:M276) / 'Exam (LECTURE ONLY)'!AL$14), "", SUMIF('Exam (LECTURE ONLY)'!D$20:M$20, "CLO9", 'Exam (LECTURE ONLY)'!D276:M276) /'Exam (LECTURE ONLY)'!AL$14),
IF(AND('PRINTABLE (per grading)'!H$16="EXAM", 'PRINTABLE (per grading)'!B$13="Midterm"), IF(ISERROR(SUMIF('Exam (LECTURE ONLY)'!O$20:X$20, "CLO9", 'Exam (LECTURE ONLY)'!O276:X276) / 'Exam (LECTURE ONLY)'!AM$14), "", SUMIF('Exam (LECTURE ONLY)'!O$20:X$20, "CLO9", 'Exam (LECTURE ONLY)'!O276:X276) / 'Exam (LECTURE ONLY)'!AM$14),
IF(AND('PRINTABLE (per grading)'!H$16="EXAM", 'PRINTABLE (per grading)'!B$13="Final"), IF(ISERROR(SUMIF('Exam (LECTURE ONLY)'!Z$20:AI$20, "CLO9", 'Exam (LECTURE ONLY)'!Z276:AI276) / 'Exam (LECTURE ONLY)'!AN$14), "", SUMIF('Exam (LECTURE ONLY)'!Z$20:AI$20, "CLO9", 'Exam (LECTURE ONLY)'!Z276:AI276) / 'Exam (LECTURE ONLY)'!AN$14),
IF(AND('PRINTABLE (per grading)'!H$16="OUTPUT", 'PRINTABLE (per grading)'!B$13="Prelim"), IF(ISERROR(SUMIF(OUTPUT!C$20:M$20, "CLO9", OUTPUT!C276:M276) / OUTPUT!AL$14), "", SUMIF(OUTPUT!C$20:M$20, "CLO9", OUTPUT!C276:M276) / OUTPUT!AL$14),
IF(AND('PRINTABLE (per grading)'!H$16="OUTPUT", 'PRINTABLE (per grading)'!B$13="Midterm"), IF(ISERROR(SUMIF(OUTPUT!O$20:Y$20, "CLO9", OUTPUT!O276:Y276) / OUTPUT!AM$14), "", SUMIF(OUTPUT!O$20:Y$20, "CLO9", OUTPUT!O276:Y276) / OUTPUT!AM$14),
IF(AND('PRINTABLE (per grading)'!H$16="OUTPUT", 'PRINTABLE (per grading)'!B$13="Final"), IF(ISERROR(SUMIF(OUTPUT!AA$20:AI$20, "CLO9", OUTPUT!AA276:AI276) / OUTPUT!AN$14), "", SUMIF(OUTPUT!AA$20:AI$20, "CLO9", OUTPUT!AA276:AI276) / OUTPUT!AN$14),
"")))))),"")</f>
        <v/>
      </c>
      <c r="BD274" s="232" t="str">
        <f t="shared" si="152"/>
        <v/>
      </c>
      <c r="BE274" s="233" t="str">
        <f t="shared" si="153"/>
        <v/>
      </c>
      <c r="BF274" s="25" t="str">
        <f>IF(B274 &lt;&gt; "", IFERROR(IF(C$16 = "PRELIM", SUMIF('Database (LECTURE-RES-PRAC)'!D$14:AG$14, "CLO10", 'Database (LECTURE-RES-PRAC)'!D271:AG271) / 'Grade computation'!F$13, IF(C$16 = "MIDTERM", SUMIF('Database (LECTURE-RES-PRAC)'!AJ$14:BM$14, "CLO10", 'Database (LECTURE-RES-PRAC)'!AJ271:BM271) / 'Grade computation'!G$13, IF(C$16 = "FINAL", SUMIF('Database (LECTURE-RES-PRAC)'!BP$14:CS$14, "CLO10", 'Database (LECTURE-RES-PRAC)'!BP271:CS271) / 'Grade computation'!H$13,""))),""),"")</f>
        <v/>
      </c>
      <c r="BG274" s="232" t="str">
        <f t="shared" si="154"/>
        <v/>
      </c>
      <c r="BH274" s="25" t="str">
        <f>IF(B274 &lt;&gt; "",IF(AND('PRINTABLE (per grading)'!H$16="EXAM", 'PRINTABLE (per grading)'!B$13="Prelim"), IF(ISERROR(SUMIF('Exam (LECTURE ONLY)'!D$20:M$20, "CLO10", 'Exam (LECTURE ONLY)'!D276:M276) / 'Exam (LECTURE ONLY)'!AL$15), "", SUMIF('Exam (LECTURE ONLY)'!D$20:M$20, "CLO10", 'Exam (LECTURE ONLY)'!D276:M276) /'Exam (LECTURE ONLY)'!AL$15),
IF(AND('PRINTABLE (per grading)'!H$16="EXAM", 'PRINTABLE (per grading)'!B$13="Midterm"), IF(ISERROR(SUMIF('Exam (LECTURE ONLY)'!O$20:X$20, "CLO10", 'Exam (LECTURE ONLY)'!O276:X276) / 'Exam (LECTURE ONLY)'!AM$15), "", SUMIF('Exam (LECTURE ONLY)'!O$20:X$20, "CLO10", 'Exam (LECTURE ONLY)'!O276:X276) / 'Exam (LECTURE ONLY)'!AM$15),
IF(AND('PRINTABLE (per grading)'!H$16="EXAM", 'PRINTABLE (per grading)'!B$13="Final"), IF(ISERROR(SUMIF('Exam (LECTURE ONLY)'!Z$20:AI$20, "CLO10", 'Exam (LECTURE ONLY)'!Z276:AI276) / 'Exam (LECTURE ONLY)'!AN$15), "", SUMIF('Exam (LECTURE ONLY)'!Z$20:AI$20, "CLO10", 'Exam (LECTURE ONLY)'!Z276:AI276) / 'Exam (LECTURE ONLY)'!AN$15),
IF(AND('PRINTABLE (per grading)'!H$16="OUTPUT", 'PRINTABLE (per grading)'!B$13="Prelim"), IF(ISERROR(SUMIF(OUTPUT!C$20:M$20, "CLO10", OUTPUT!C276:M276) / OUTPUT!AL$15), "", SUMIF(OUTPUT!C$20:M$20, "CLO10", OUTPUT!C276:M276) / OUTPUT!AL$15),
IF(AND('PRINTABLE (per grading)'!H$16="OUTPUT", 'PRINTABLE (per grading)'!B$13="Midterm"), IF(ISERROR(SUMIF(OUTPUT!O$20:Y$20, "CLO10", OUTPUT!O276:Y276) / OUTPUT!AM$15), "", SUMIF(OUTPUT!O$20:Y$20, "CLO10", OUTPUT!O276:Y276) / OUTPUT!AM$15),
IF(AND('PRINTABLE (per grading)'!H$16="OUTPUT", 'PRINTABLE (per grading)'!B$13="Final"), IF(ISERROR(SUMIF(OUTPUT!AA$20:AI$20, "CLO10", OUTPUT!AA276:AI276) / OUTPUT!AN$15), "", SUMIF(OUTPUT!AA$20:AI$20, "CLO10", OUTPUT!AA276:AI276) / OUTPUT!AN$15),
"")))))),"")</f>
        <v/>
      </c>
      <c r="BI274" s="232" t="str">
        <f t="shared" si="155"/>
        <v/>
      </c>
      <c r="BJ274" s="233" t="str">
        <f t="shared" si="156"/>
        <v/>
      </c>
      <c r="BK274" s="2"/>
    </row>
    <row r="275" spans="1:63" ht="20.100000000000001" customHeight="1">
      <c r="A275" s="118" t="str">
        <f>IF(ISBLANK('Database (LECTURE-RES-PRAC)'!A272),"",'Database (LECTURE-RES-PRAC)'!A272)</f>
        <v/>
      </c>
      <c r="B275" s="119" t="str">
        <f>IF(ISBLANK('Database (LECTURE-RES-PRAC)'!B272),"",'Database (LECTURE-RES-PRAC)'!B272)</f>
        <v/>
      </c>
      <c r="C275" s="134" t="str">
        <f>IF(B275&lt;&gt;"",IF(C$16="PRELIM",'Grade computation'!C275, IF(C$16="MIDTERM",'Grade computation'!K275, IF(C$16="FINAL",'Grade computation'!S275,""))),"")</f>
        <v/>
      </c>
      <c r="D275" s="135" t="str">
        <f t="shared" ref="D275:D319" si="157">IF(B275&lt;&gt;"",IFERROR(IF(B$11="80-20", (((C275/C$19)*X$6)+X$7)*D$18, IF(B$11="60-40", (((C275/C$19)*Y$6)+Y$7)*D$18, 0)),0),"")</f>
        <v/>
      </c>
      <c r="E275" s="134" t="str">
        <f>IF(B275&lt;&gt;"", IF(C$16="PRELIM",'Grade computation'!E275, IF(C$16="MIDTERM",'Grade computation'!M275, IF(C$16="FINAL",'Grade computation'!U275,""))),"")</f>
        <v/>
      </c>
      <c r="F275" s="136" t="str">
        <f t="shared" ref="F275:F319" si="158">IF(B275&lt;&gt;"",IFERROR(IF(B$11="80-20", (((E275/E$19)*X$6)+X$7)*F$18, IF(B$11="60-40", (((E275/E$19)*Y$6)+Y$7)*F$18, 0)),0),"")</f>
        <v/>
      </c>
      <c r="G275" s="137" t="str">
        <f t="shared" ref="G275:G319" si="159">IF(B275&lt;&gt;"",IFERROR((D275+F275),0),"")</f>
        <v/>
      </c>
      <c r="H275" s="207" t="str">
        <f>IF(B275&lt;&gt;"",IF(C$16="PRELIM", 'Grade computation'!H275, IF(C$16="MIDTERM", 'Grade computation'!P275, IF(C$16="FINAL",'Grade computation'!X275, ""))),"")</f>
        <v/>
      </c>
      <c r="I275" s="137" t="str">
        <f t="shared" ref="I275:I319" si="160">IF(B275&lt;&gt;"",IFERROR(IF(B$11="80-20", (((H275/H$19)*X$6)+X$7)*I$19, IF(B$11="60-40", (((H275/H$19)*Y$6)+Y$7)*I$19, 0)),0),"")</f>
        <v/>
      </c>
      <c r="J275" s="139" t="str">
        <f t="shared" ref="J275:J319" si="161">IFERROR((G275+I275),"")</f>
        <v/>
      </c>
      <c r="K275" s="377" t="str">
        <f t="shared" ref="K275:K319" si="162">IFERROR(IF(J275="","",IF(J275&gt;=75,"PASSED","FAILED")),"")</f>
        <v/>
      </c>
      <c r="L275" s="434"/>
      <c r="M275" s="25" t="str">
        <f>IF(B275 &lt;&gt; "", IFERROR(IF(C$16 = "PRELIM", SUMIF('Database (LECTURE-RES-PRAC)'!D$14:AG$14, "CLO1", 'Database (LECTURE-RES-PRAC)'!D272:AG272) / 'Grade computation'!F$4, IF(C$16 = "MIDTERM", SUMIF('Database (LECTURE-RES-PRAC)'!AJ$14:BM$14, "CLO1", 'Database (LECTURE-RES-PRAC)'!AJ272:BM272) / 'Grade computation'!G$4, IF(C$16 = "FINAL", SUMIF('Database (LECTURE-RES-PRAC)'!BP$14:CS$14, "CLO1", 'Database (LECTURE-RES-PRAC)'!BP272:CS272) / 'Grade computation'!H$4,""))),""),"")</f>
        <v/>
      </c>
      <c r="N275" s="232" t="str">
        <f t="shared" si="127"/>
        <v/>
      </c>
      <c r="O275" s="25" t="str">
        <f>IF(B275 &lt;&gt; "",IF(AND('PRINTABLE (per grading)'!H$16="EXAM", 'PRINTABLE (per grading)'!B$13="Prelim"), IF(ISERROR(SUMIF('Exam (LECTURE ONLY)'!D$20:M$20, "CLO1", 'Exam (LECTURE ONLY)'!D277:M277) / 'Exam (LECTURE ONLY)'!AL$6), "", SUMIF('Exam (LECTURE ONLY)'!D$20:M$20, "CLO1", 'Exam (LECTURE ONLY)'!D277:M277) /'Exam (LECTURE ONLY)'!AL$6),
IF(AND('PRINTABLE (per grading)'!H$16="EXAM", 'PRINTABLE (per grading)'!B$13="Midterm"), IF(ISERROR(SUMIF('Exam (LECTURE ONLY)'!O$20:X$20, "CLO1", 'Exam (LECTURE ONLY)'!O277:X277) / 'Exam (LECTURE ONLY)'!AM$6), "", SUMIF('Exam (LECTURE ONLY)'!O$20:X$20, "CLO1", 'Exam (LECTURE ONLY)'!O277:X277) / 'Exam (LECTURE ONLY)'!AM$6),
IF(AND('PRINTABLE (per grading)'!H$16="EXAM", 'PRINTABLE (per grading)'!B$13="Final"), IF(ISERROR(SUMIF('Exam (LECTURE ONLY)'!Z$20:AI$20, "CLO1", 'Exam (LECTURE ONLY)'!Z277:AI277) / 'Exam (LECTURE ONLY)'!AN$6), "", SUMIF('Exam (LECTURE ONLY)'!Z$20:AI$20, "CLO1", 'Exam (LECTURE ONLY)'!Z277:AI277) / 'Exam (LECTURE ONLY)'!AN$6),
IF(AND('PRINTABLE (per grading)'!H$16="OUTPUT", 'PRINTABLE (per grading)'!B$13="Prelim"), IF(ISERROR(SUMIF(OUTPUT!C$20:M$20, "CLO1", OUTPUT!C277:M277) / OUTPUT!AL$6), "", SUMIF(OUTPUT!C$20:M$20, "CLO1", OUTPUT!C277:M277) / OUTPUT!AL$6),
IF(AND('PRINTABLE (per grading)'!H$16="OUTPUT", 'PRINTABLE (per grading)'!B$13="Midterm"), IF(ISERROR(SUMIF(OUTPUT!O$20:Y$20, "CLO1", OUTPUT!O277:Y277) / OUTPUT!AM$6), "", SUMIF(OUTPUT!O$20:Y$20, "CLO1", OUTPUT!O277:Y277) / OUTPUT!AM$6),
IF(AND('PRINTABLE (per grading)'!H$16="OUTPUT", 'PRINTABLE (per grading)'!B$13="Final"), IF(ISERROR(SUMIF(OUTPUT!AA$20:AI$20, "CLO1", OUTPUT!AA277:AI277) / OUTPUT!AN$6), "", SUMIF(OUTPUT!AA$20:AI$20, "CLO1", OUTPUT!AA277:AI277) / OUTPUT!AN$6),
"")))))),"")</f>
        <v/>
      </c>
      <c r="P275" s="232" t="str">
        <f t="shared" si="128"/>
        <v/>
      </c>
      <c r="Q275" s="233" t="str">
        <f t="shared" si="129"/>
        <v/>
      </c>
      <c r="R275" s="25" t="str">
        <f>IF(B275 &lt;&gt; "", IFERROR(IF(C$16 = "PRELIM", SUMIF('Database (LECTURE-RES-PRAC)'!D$14:AG$14, "CLO2", 'Database (LECTURE-RES-PRAC)'!D272:AG272) / 'Grade computation'!F$5, IF(C$16 = "MIDTERM", SUMIF('Database (LECTURE-RES-PRAC)'!AJ$14:BM$14, "CLO2", 'Database (LECTURE-RES-PRAC)'!AJ272:BM272) / 'Grade computation'!G$5, IF(C$16 = "FINAL", SUMIF('Database (LECTURE-RES-PRAC)'!BP$14:CS$14, "CLO2", 'Database (LECTURE-RES-PRAC)'!BP272:CS272) / 'Grade computation'!H$5,""))),""),"")</f>
        <v/>
      </c>
      <c r="S275" s="232" t="str">
        <f t="shared" si="130"/>
        <v/>
      </c>
      <c r="T275" s="25" t="str">
        <f>IF(B275 &lt;&gt; "",IF(AND('PRINTABLE (per grading)'!H$16="EXAM", 'PRINTABLE (per grading)'!B$13="Prelim"), IF(ISERROR(SUMIF('Exam (LECTURE ONLY)'!D$20:M$20, "CLO2", 'Exam (LECTURE ONLY)'!D277:M277) / 'Exam (LECTURE ONLY)'!AL$7), "", SUMIF('Exam (LECTURE ONLY)'!D$20:M$20, "CLO2", 'Exam (LECTURE ONLY)'!D277:M277) /'Exam (LECTURE ONLY)'!AL$7),
IF(AND('PRINTABLE (per grading)'!H$16="EXAM", 'PRINTABLE (per grading)'!B$13="Midterm"), IF(ISERROR(SUMIF('Exam (LECTURE ONLY)'!O$20:X$20, "CLO2", 'Exam (LECTURE ONLY)'!O277:X277) / 'Exam (LECTURE ONLY)'!AM$7), "", SUMIF('Exam (LECTURE ONLY)'!O$20:X$20, "CLO2", 'Exam (LECTURE ONLY)'!O277:X277) / 'Exam (LECTURE ONLY)'!AM$7),
IF(AND('PRINTABLE (per grading)'!H$16="EXAM", 'PRINTABLE (per grading)'!B$13="Final"), IF(ISERROR(SUMIF('Exam (LECTURE ONLY)'!Z$20:AI$20, "CLO2", 'Exam (LECTURE ONLY)'!Z277:AI277) / 'Exam (LECTURE ONLY)'!AN$7), "", SUMIF('Exam (LECTURE ONLY)'!Z$20:AI$20, "CLO2", 'Exam (LECTURE ONLY)'!Z277:AI277) / 'Exam (LECTURE ONLY)'!AN$7),
IF(AND('PRINTABLE (per grading)'!H$16="OUTPUT", 'PRINTABLE (per grading)'!B$13="Prelim"), IF(ISERROR(SUMIF(OUTPUT!C$20:M$20, "CLO2", OUTPUT!C277:M277) / OUTPUT!AL$7), "", SUMIF(OUTPUT!C$20:M$20, "CLO2", OUTPUT!C277:M277) / OUTPUT!AL$7),
IF(AND('PRINTABLE (per grading)'!H$16="OUTPUT", 'PRINTABLE (per grading)'!B$13="Midterm"), IF(ISERROR(SUMIF(OUTPUT!O$20:Y$20, "CLO2", OUTPUT!O277:Y277) / OUTPUT!AM$7), "", SUMIF(OUTPUT!O$20:Y$20, "CLO2", OUTPUT!O277:Y277) / OUTPUT!AM$7),
IF(AND('PRINTABLE (per grading)'!H$16="OUTPUT", 'PRINTABLE (per grading)'!B$13="Final"), IF(ISERROR(SUMIF(OUTPUT!AA$20:AI$20, "CLO2", OUTPUT!AA277:AI277) / OUTPUT!AN$7), "", SUMIF(OUTPUT!AA$20:AI$20, "CLO2", OUTPUT!AA277:AI277) / OUTPUT!AN$7),
"")))))),"")</f>
        <v/>
      </c>
      <c r="U275" s="232" t="str">
        <f t="shared" si="131"/>
        <v/>
      </c>
      <c r="V275" s="233" t="str">
        <f t="shared" si="132"/>
        <v/>
      </c>
      <c r="W275" s="25" t="str">
        <f>IF(B275 &lt;&gt; "", IFERROR(IF(C$16 = "PRELIM", SUMIF('Database (LECTURE-RES-PRAC)'!D$14:AG$14, "CLO3", 'Database (LECTURE-RES-PRAC)'!D272:AG272) / 'Grade computation'!F$6, IF(C$16 = "MIDTERM", SUMIF('Database (LECTURE-RES-PRAC)'!AJ$14:BM$14, "CLO3", 'Database (LECTURE-RES-PRAC)'!AJ272:BM272) / 'Grade computation'!G$6, IF(C$16 = "FINAL", SUMIF('Database (LECTURE-RES-PRAC)'!BP$14:CS$14, "CLO3", 'Database (LECTURE-RES-PRAC)'!BP272:CS272) / 'Grade computation'!H$6,""))),""),"")</f>
        <v/>
      </c>
      <c r="X275" s="232" t="str">
        <f t="shared" si="133"/>
        <v/>
      </c>
      <c r="Y275" s="25" t="str">
        <f>IF(B275 &lt;&gt; "",IF(AND('PRINTABLE (per grading)'!H$16="EXAM", 'PRINTABLE (per grading)'!B$13="Prelim"), IF(ISERROR(SUMIF('Exam (LECTURE ONLY)'!D$20:M$20, "CLO3", 'Exam (LECTURE ONLY)'!D277:M277) / 'Exam (LECTURE ONLY)'!AL$8), "", SUMIF('Exam (LECTURE ONLY)'!D$20:M$20, "CLO3", 'Exam (LECTURE ONLY)'!D277:M277) /'Exam (LECTURE ONLY)'!AL$8),
IF(AND('PRINTABLE (per grading)'!H$16="EXAM", 'PRINTABLE (per grading)'!B$13="Midterm"), IF(ISERROR(SUMIF('Exam (LECTURE ONLY)'!O$20:X$20, "CLO3", 'Exam (LECTURE ONLY)'!O277:X277) / 'Exam (LECTURE ONLY)'!AM$8), "", SUMIF('Exam (LECTURE ONLY)'!O$20:X$20, "CLO3", 'Exam (LECTURE ONLY)'!O277:X277) / 'Exam (LECTURE ONLY)'!AM$8),
IF(AND('PRINTABLE (per grading)'!H$16="EXAM", 'PRINTABLE (per grading)'!B$13="Final"), IF(ISERROR(SUMIF('Exam (LECTURE ONLY)'!Z$20:AI$20, "CLO3", 'Exam (LECTURE ONLY)'!Z277:AI277) / 'Exam (LECTURE ONLY)'!AN$8), "", SUMIF('Exam (LECTURE ONLY)'!Z$20:AI$20, "CLO3", 'Exam (LECTURE ONLY)'!Z277:AI277) / 'Exam (LECTURE ONLY)'!AN$8),
IF(AND('PRINTABLE (per grading)'!H$16="OUTPUT", 'PRINTABLE (per grading)'!B$13="Prelim"), IF(ISERROR(SUMIF(OUTPUT!C$20:M$20, "CLO3", OUTPUT!C277:M277) / OUTPUT!AL$8), "", SUMIF(OUTPUT!C$20:M$20, "CLO3", OUTPUT!C277:M277) / OUTPUT!AL$8),
IF(AND('PRINTABLE (per grading)'!H$16="OUTPUT", 'PRINTABLE (per grading)'!B$13="Midterm"), IF(ISERROR(SUMIF(OUTPUT!O$20:Y$20, "CLO3", OUTPUT!O277:Y277) / OUTPUT!AM$8), "", SUMIF(OUTPUT!O$20:Y$20, "CLO3", OUTPUT!O277:Y277) / OUTPUT!AM$8),
IF(AND('PRINTABLE (per grading)'!H$16="OUTPUT", 'PRINTABLE (per grading)'!B$13="Final"), IF(ISERROR(SUMIF(OUTPUT!AA$20:AI$20, "CLO3", OUTPUT!AA277:AI277) / OUTPUT!AN$8), "", SUMIF(OUTPUT!AA$20:AI$20, "CLO3", OUTPUT!AA277:AI277) / OUTPUT!AN$8),
"" )))))),"")</f>
        <v/>
      </c>
      <c r="Z275" s="232" t="str">
        <f t="shared" si="134"/>
        <v/>
      </c>
      <c r="AA275" s="233" t="str">
        <f t="shared" si="135"/>
        <v/>
      </c>
      <c r="AB275" s="25" t="str">
        <f>IF(B275 &lt;&gt; "", IFERROR(IF(C$16 = "PRELIM", SUMIF('Database (LECTURE-RES-PRAC)'!D$14:AG$14, "CLO4", 'Database (LECTURE-RES-PRAC)'!D272:AG272) / 'Grade computation'!F$7, IF(C$16 = "MIDTERM", SUMIF('Database (LECTURE-RES-PRAC)'!AJ$14:BM$14, "CLO4", 'Database (LECTURE-RES-PRAC)'!AJ272:BM272) / 'Grade computation'!G$7, IF(C$16 = "FINAL", SUMIF('Database (LECTURE-RES-PRAC)'!BP$14:CS$14, "CLO4", 'Database (LECTURE-RES-PRAC)'!BP272:CS272) / 'Grade computation'!H$7,""))),""),"")</f>
        <v/>
      </c>
      <c r="AC275" s="232" t="str">
        <f t="shared" si="136"/>
        <v/>
      </c>
      <c r="AD275" s="25" t="str">
        <f>IF(B275 &lt;&gt; "",IF(AND('PRINTABLE (per grading)'!H$16="EXAM", 'PRINTABLE (per grading)'!B$13="Prelim"), IF(ISERROR(SUMIF('Exam (LECTURE ONLY)'!D$20:M$20, "CLO4", 'Exam (LECTURE ONLY)'!D277:M277) / 'Exam (LECTURE ONLY)'!AL$9), "", SUMIF('Exam (LECTURE ONLY)'!D$20:M$20, "CLO4", 'Exam (LECTURE ONLY)'!D277:M277) /'Exam (LECTURE ONLY)'!AL$9),
IF(AND('PRINTABLE (per grading)'!H$16="EXAM", 'PRINTABLE (per grading)'!B$13="Midterm"), IF(ISERROR(SUMIF('Exam (LECTURE ONLY)'!O$20:X$20, "CLO4", 'Exam (LECTURE ONLY)'!O277:X277) / 'Exam (LECTURE ONLY)'!AM$9), "", SUMIF('Exam (LECTURE ONLY)'!O$20:X$20, "CLO4", 'Exam (LECTURE ONLY)'!O277:X277) / 'Exam (LECTURE ONLY)'!AM$9),
IF(AND('PRINTABLE (per grading)'!H$16="EXAM", 'PRINTABLE (per grading)'!B$13="Final"), IF(ISERROR(SUMIF('Exam (LECTURE ONLY)'!Z$20:AI$20, "CLO4", 'Exam (LECTURE ONLY)'!Z277:AI277) / 'Exam (LECTURE ONLY)'!AN$9), "", SUMIF('Exam (LECTURE ONLY)'!Z$20:AI$20, "CLO4", 'Exam (LECTURE ONLY)'!Z277:AI277) / 'Exam (LECTURE ONLY)'!AN$9),
IF(AND('PRINTABLE (per grading)'!H$16="OUTPUT", 'PRINTABLE (per grading)'!B$13="Prelim"), IF(ISERROR(SUMIF(OUTPUT!C$20:M$20, "CLO4", OUTPUT!C277:M277) / OUTPUT!AL$9), "", SUMIF(OUTPUT!C$20:M$20, "CLO4", OUTPUT!C277:M277) / OUTPUT!AL$9),
IF(AND('PRINTABLE (per grading)'!H$16="OUTPUT", 'PRINTABLE (per grading)'!B$13="Midterm"), IF(ISERROR(SUMIF(OUTPUT!O$20:Y$20, "CLO4", OUTPUT!O277:Y277) / OUTPUT!AM$9), "", SUMIF(OUTPUT!O$20:Y$20, "CLO4", OUTPUT!O277:Y277) / OUTPUT!AM$9),
IF(AND('PRINTABLE (per grading)'!H$16="OUTPUT", 'PRINTABLE (per grading)'!B$13="Final"), IF(ISERROR(SUMIF(OUTPUT!AA$20:AI$20, "CLO4", OUTPUT!AA277:AI277) / OUTPUT!AN$9), "", SUMIF(OUTPUT!AA$20:AI$20, "CLO4", OUTPUT!AA277:AI277) / OUTPUT!AN$9),
"")))))),"")</f>
        <v/>
      </c>
      <c r="AE275" s="232" t="str">
        <f t="shared" si="137"/>
        <v/>
      </c>
      <c r="AF275" s="233" t="str">
        <f t="shared" si="138"/>
        <v/>
      </c>
      <c r="AG275" s="25" t="str">
        <f>IF(B275 &lt;&gt; "", IFERROR(IF(C$16 = "PRELIM", SUMIF('Database (LECTURE-RES-PRAC)'!D$14:AG$14, "CLO5", 'Database (LECTURE-RES-PRAC)'!D272:AG272) / 'Grade computation'!F$8, IF(C$16 = "MIDTERM", SUMIF('Database (LECTURE-RES-PRAC)'!AJ$14:BM$14, "CLO5", 'Database (LECTURE-RES-PRAC)'!AJ272:BM272) / 'Grade computation'!G$8, IF(C$16 = "FINAL", SUMIF('Database (LECTURE-RES-PRAC)'!BP$14:CS$14, "CLO5", 'Database (LECTURE-RES-PRAC)'!BP272:CS272) / 'Grade computation'!H$8,""))),""),"")</f>
        <v/>
      </c>
      <c r="AH275" s="232" t="str">
        <f t="shared" si="139"/>
        <v/>
      </c>
      <c r="AI275" s="25" t="str">
        <f>IF(B275 &lt;&gt; "",IF(AND('PRINTABLE (per grading)'!H$16="EXAM", 'PRINTABLE (per grading)'!B$13="Prelim"), IF(ISERROR(SUMIF('Exam (LECTURE ONLY)'!D$20:M$20, "CLO5", 'Exam (LECTURE ONLY)'!D277:M277) / 'Exam (LECTURE ONLY)'!AL$10), "", SUMIF('Exam (LECTURE ONLY)'!D$20:M$20, "CLO5", 'Exam (LECTURE ONLY)'!D277:M277) /'Exam (LECTURE ONLY)'!AL$10),
IF(AND('PRINTABLE (per grading)'!H$16="EXAM", 'PRINTABLE (per grading)'!B$13="Midterm"), IF(ISERROR(SUMIF('Exam (LECTURE ONLY)'!O$20:X$20, "CLO5", 'Exam (LECTURE ONLY)'!O277:X277) / 'Exam (LECTURE ONLY)'!AM$10), "", SUMIF('Exam (LECTURE ONLY)'!O$20:X$20, "CLO5", 'Exam (LECTURE ONLY)'!O277:X277) / 'Exam (LECTURE ONLY)'!AM$10),
IF(AND('PRINTABLE (per grading)'!H$16="EXAM", 'PRINTABLE (per grading)'!B$13="Final"), IF(ISERROR(SUMIF('Exam (LECTURE ONLY)'!Z$20:AI$20, "CLO5", 'Exam (LECTURE ONLY)'!Z277:AI277) / 'Exam (LECTURE ONLY)'!AN$10), "", SUMIF('Exam (LECTURE ONLY)'!Z$20:AI$20, "CLO5", 'Exam (LECTURE ONLY)'!Z277:AI277) / 'Exam (LECTURE ONLY)'!AN$10),
IF(AND('PRINTABLE (per grading)'!H$16="OUTPUT", 'PRINTABLE (per grading)'!B$13="Prelim"), IF(ISERROR(SUMIF(OUTPUT!C$20:M$20, "CLO5", OUTPUT!C277:M277) / OUTPUT!AL$10), "", SUMIF(OUTPUT!C$20:M$20, "CLO5", OUTPUT!C277:M277) / OUTPUT!AL$10),
IF(AND('PRINTABLE (per grading)'!H$16="OUTPUT", 'PRINTABLE (per grading)'!B$13="Midterm"), IF(ISERROR(SUMIF(OUTPUT!O$20:Y$20, "CLO5", OUTPUT!O277:Y277) / OUTPUT!AM$10), "", SUMIF(OUTPUT!O$20:Y$20, "CLO5", OUTPUT!O277:Y277) / OUTPUT!AM$10),
IF(AND('PRINTABLE (per grading)'!H$16="OUTPUT", 'PRINTABLE (per grading)'!B$13="Final"), IF(ISERROR(SUMIF(OUTPUT!AA$20:AI$20, "CLO5", OUTPUT!AA277:AI277) / OUTPUT!AN$10), "", SUMIF(OUTPUT!AA$20:AI$20, "CLO5", OUTPUT!AA277:AI277) / OUTPUT!AN$10),
"")))))),"")</f>
        <v/>
      </c>
      <c r="AJ275" s="232" t="str">
        <f t="shared" si="140"/>
        <v/>
      </c>
      <c r="AK275" s="233" t="str">
        <f t="shared" si="141"/>
        <v/>
      </c>
      <c r="AL275" s="25" t="str">
        <f>IF(B275 &lt;&gt; "", IFERROR(IF(C$16 = "PRELIM", SUMIF('Database (LECTURE-RES-PRAC)'!D$14:AG$14, "CLO6", 'Database (LECTURE-RES-PRAC)'!D272:AG272) / 'Grade computation'!F$9, IF(C$16 = "MIDTERM", SUMIF('Database (LECTURE-RES-PRAC)'!AJ$14:BM$14, "CLO6", 'Database (LECTURE-RES-PRAC)'!AJ272:BM272) / 'Grade computation'!G$9, IF(C$16 = "FINAL", SUMIF('Database (LECTURE-RES-PRAC)'!BP$14:CS$14, "CLO6", 'Database (LECTURE-RES-PRAC)'!BP272:CS272) / 'Grade computation'!H$9,""))),""),"")</f>
        <v/>
      </c>
      <c r="AM275" s="232" t="str">
        <f t="shared" si="142"/>
        <v/>
      </c>
      <c r="AN275" s="25" t="str">
        <f>IF(B275 &lt;&gt; "",IF(AND('PRINTABLE (per grading)'!H$16="EXAM", 'PRINTABLE (per grading)'!B$13="Prelim"), IF(ISERROR(SUMIF('Exam (LECTURE ONLY)'!D$20:M$20, "CLO6", 'Exam (LECTURE ONLY)'!D277:M277) / 'Exam (LECTURE ONLY)'!AL$11), "", SUMIF('Exam (LECTURE ONLY)'!D$20:M$20, "CLO6", 'Exam (LECTURE ONLY)'!D277:M277) /'Exam (LECTURE ONLY)'!AL$11),
IF(AND('PRINTABLE (per grading)'!H$16="EXAM", 'PRINTABLE (per grading)'!B$13="Midterm"), IF(ISERROR(SUMIF('Exam (LECTURE ONLY)'!O$20:X$20, "CLO6", 'Exam (LECTURE ONLY)'!O277:X277) / 'Exam (LECTURE ONLY)'!AM$11), "", SUMIF('Exam (LECTURE ONLY)'!O$20:X$20, "CLO6", 'Exam (LECTURE ONLY)'!O277:X277) / 'Exam (LECTURE ONLY)'!AM$11),
IF(AND('PRINTABLE (per grading)'!H$16="EXAM", 'PRINTABLE (per grading)'!B$13="Final"), IF(ISERROR(SUMIF('Exam (LECTURE ONLY)'!Z$20:AI$20, "CLO6", 'Exam (LECTURE ONLY)'!Z277:AI277) / 'Exam (LECTURE ONLY)'!AN$11), "", SUMIF('Exam (LECTURE ONLY)'!Z$20:AI$20, "CLO6", 'Exam (LECTURE ONLY)'!Z277:AI277) / 'Exam (LECTURE ONLY)'!AN$11),
IF(AND('PRINTABLE (per grading)'!H$16="OUTPUT", 'PRINTABLE (per grading)'!B$13="Prelim"), IF(ISERROR(SUMIF(OUTPUT!C$20:M$20, "CLO6", OUTPUT!C277:M277) / OUTPUT!AL$11), "", SUMIF(OUTPUT!C$20:M$20, "CLO6", OUTPUT!C277:M277) / OUTPUT!AL$11),
IF(AND('PRINTABLE (per grading)'!H$16="OUTPUT", 'PRINTABLE (per grading)'!B$13="Midterm"), IF(ISERROR(SUMIF(OUTPUT!O$20:Y$20, "CLO6", OUTPUT!O277:Y277) / OUTPUT!AM$11), "", SUMIF(OUTPUT!O$20:Y$20, "CLO6", OUTPUT!O277:Y277) / OUTPUT!AM$11),
IF(AND('PRINTABLE (per grading)'!H$16="OUTPUT", 'PRINTABLE (per grading)'!B$13="Final"), IF(ISERROR(SUMIF(OUTPUT!AA$20:AI$20, "CLO6", OUTPUT!AA277:AI277) / OUTPUT!AN$11), "", SUMIF(OUTPUT!AA$20:AI$20, "CLO6", OUTPUT!AA277:AI277) / OUTPUT!AN$11),
"")))))),"")</f>
        <v/>
      </c>
      <c r="AO275" s="232" t="str">
        <f t="shared" si="143"/>
        <v/>
      </c>
      <c r="AP275" s="233" t="str">
        <f t="shared" si="144"/>
        <v/>
      </c>
      <c r="AQ275" s="25" t="str">
        <f>IF(B275 &lt;&gt; "", IFERROR(IF(C$16 = "PRELIM", SUMIF('Database (LECTURE-RES-PRAC)'!D$14:AG$14, "CLO7", 'Database (LECTURE-RES-PRAC)'!D272:AG272) / 'Grade computation'!F$10, IF(C$16 = "MIDTERM", SUMIF('Database (LECTURE-RES-PRAC)'!AJ$14:BM$14, "CLO7", 'Database (LECTURE-RES-PRAC)'!AJ272:BM272) / 'Grade computation'!G$10, IF(C$16 = "FINAL", SUMIF('Database (LECTURE-RES-PRAC)'!BP$14:CS$14, "CLO7", 'Database (LECTURE-RES-PRAC)'!BP272:CS272) / 'Grade computation'!H$10,""))),""),"")</f>
        <v/>
      </c>
      <c r="AR275" s="232" t="str">
        <f t="shared" si="145"/>
        <v/>
      </c>
      <c r="AS275" s="25" t="str">
        <f>IF(B275 &lt;&gt; "",IF(AND('PRINTABLE (per grading)'!H$16="EXAM", 'PRINTABLE (per grading)'!B$13="Prelim"), IF(ISERROR(SUMIF('Exam (LECTURE ONLY)'!D$20:M$20, "CLO7", 'Exam (LECTURE ONLY)'!D277:M277) / 'Exam (LECTURE ONLY)'!AL$12), "", SUMIF('Exam (LECTURE ONLY)'!D$20:M$20, "CLO7", 'Exam (LECTURE ONLY)'!D277:M277) /'Exam (LECTURE ONLY)'!AL$12),
IF(AND('PRINTABLE (per grading)'!H$16="EXAM", 'PRINTABLE (per grading)'!B$13="Midterm"), IF(ISERROR(SUMIF('Exam (LECTURE ONLY)'!O$20:X$20, "CLO7", 'Exam (LECTURE ONLY)'!O277:X277) / 'Exam (LECTURE ONLY)'!AM$12), "", SUMIF('Exam (LECTURE ONLY)'!O$20:X$20, "CLO7", 'Exam (LECTURE ONLY)'!O277:X277) / 'Exam (LECTURE ONLY)'!AM$12),
IF(AND('PRINTABLE (per grading)'!H$16="EXAM", 'PRINTABLE (per grading)'!B$13="Final"), IF(ISERROR(SUMIF('Exam (LECTURE ONLY)'!Z$20:AI$20, "CLO7", 'Exam (LECTURE ONLY)'!Z277:AI277) / 'Exam (LECTURE ONLY)'!AN$12), "", SUMIF('Exam (LECTURE ONLY)'!Z$20:AI$20, "CLO7", 'Exam (LECTURE ONLY)'!Z277:AI277) / 'Exam (LECTURE ONLY)'!AN$12),
IF(AND('PRINTABLE (per grading)'!H$16="OUTPUT", 'PRINTABLE (per grading)'!B$13="Prelim"), IF(ISERROR(SUMIF(OUTPUT!C$20:M$20, "CLO7", OUTPUT!C277:M277) / OUTPUT!AL$12), "", SUMIF(OUTPUT!C$20:M$20, "CLO7", OUTPUT!C277:M277) / OUTPUT!AL$12),
IF(AND('PRINTABLE (per grading)'!H$16="OUTPUT", 'PRINTABLE (per grading)'!B$13="Midterm"), IF(ISERROR(SUMIF(OUTPUT!O$20:Y$20, "CLO7", OUTPUT!O277:Y277) / OUTPUT!AM$12), "", SUMIF(OUTPUT!O$20:Y$20, "CLO7", OUTPUT!O277:Y277) / OUTPUT!AM$12),
IF(AND('PRINTABLE (per grading)'!H$16="OUTPUT", 'PRINTABLE (per grading)'!B$13="Final"), IF(ISERROR(SUMIF(OUTPUT!AA$20:AI$20, "CLO7", OUTPUT!AA277:AI277) / OUTPUT!AN$12), "", SUMIF(OUTPUT!AA$20:AI$20, "CLO7", OUTPUT!AA277:AI277) / OUTPUT!AN$12),
"")))))),"")</f>
        <v/>
      </c>
      <c r="AT275" s="232" t="str">
        <f t="shared" si="146"/>
        <v/>
      </c>
      <c r="AU275" s="233" t="str">
        <f t="shared" si="147"/>
        <v/>
      </c>
      <c r="AV275" s="25" t="str">
        <f>IF(B275 &lt;&gt; "", IFERROR(IF(C$16 = "PRELIM", SUMIF('Database (LECTURE-RES-PRAC)'!D$14:AG$14, "CLO8", 'Database (LECTURE-RES-PRAC)'!D272:AG272) / 'Grade computation'!F$11, IF(C$16 = "MIDTERM", SUMIF('Database (LECTURE-RES-PRAC)'!AJ$14:BM$14, "CLO8", 'Database (LECTURE-RES-PRAC)'!AJ272:BM272) / 'Grade computation'!G$11, IF(C$16 = "FINAL", SUMIF('Database (LECTURE-RES-PRAC)'!BP$14:CS$14, "CLO8", 'Database (LECTURE-RES-PRAC)'!BP272:CS272) / 'Grade computation'!H$11,""))),""),"")</f>
        <v/>
      </c>
      <c r="AW275" s="232" t="str">
        <f t="shared" si="148"/>
        <v/>
      </c>
      <c r="AX275" s="25" t="str">
        <f>IF(B275 &lt;&gt; "",IF(AND('PRINTABLE (per grading)'!H$16="EXAM", 'PRINTABLE (per grading)'!B$13="Prelim"), IF(ISERROR(SUMIF('Exam (LECTURE ONLY)'!D$20:M$20, "CLO8", 'Exam (LECTURE ONLY)'!D277:M277) / 'Exam (LECTURE ONLY)'!AL$13), "", SUMIF('Exam (LECTURE ONLY)'!D$20:M$20, "CLO8", 'Exam (LECTURE ONLY)'!D277:M277) /'Exam (LECTURE ONLY)'!AL$13),
IF(AND('PRINTABLE (per grading)'!H$16="EXAM", 'PRINTABLE (per grading)'!B$13="Midterm"), IF(ISERROR(SUMIF('Exam (LECTURE ONLY)'!O$20:X$20, "CLO8", 'Exam (LECTURE ONLY)'!O277:X277) / 'Exam (LECTURE ONLY)'!AM$13), "", SUMIF('Exam (LECTURE ONLY)'!O$20:X$20, "CLO8", 'Exam (LECTURE ONLY)'!O277:X277) / 'Exam (LECTURE ONLY)'!AM$13),
IF(AND('PRINTABLE (per grading)'!H$16="EXAM", 'PRINTABLE (per grading)'!B$13="Final"), IF(ISERROR(SUMIF('Exam (LECTURE ONLY)'!Z$20:AI$20, "CLO8", 'Exam (LECTURE ONLY)'!Z277:AI277) / 'Exam (LECTURE ONLY)'!AN$13), "", SUMIF('Exam (LECTURE ONLY)'!Z$20:AI$20, "CLO8", 'Exam (LECTURE ONLY)'!Z277:AI277) / 'Exam (LECTURE ONLY)'!AN$13),
IF(AND('PRINTABLE (per grading)'!H$16="OUTPUT", 'PRINTABLE (per grading)'!B$13="Prelim"), IF(ISERROR(SUMIF(OUTPUT!C$20:M$20, "CLO8", OUTPUT!C277:M277) / OUTPUT!AL$13), "", SUMIF(OUTPUT!C$20:M$20, "CLO8", OUTPUT!C277:M277) / OUTPUT!AL$13),
IF(AND('PRINTABLE (per grading)'!H$16="OUTPUT", 'PRINTABLE (per grading)'!B$13="Midterm"), IF(ISERROR(SUMIF(OUTPUT!O$20:Y$20, "CLO8", OUTPUT!O277:Y277) / OUTPUT!AM$13), "", SUMIF(OUTPUT!O$20:Y$20, "CLO8", OUTPUT!O277:Y277) / OUTPUT!AM$13),
IF(AND('PRINTABLE (per grading)'!H$16="OUTPUT", 'PRINTABLE (per grading)'!B$13="Final"), IF(ISERROR(SUMIF(OUTPUT!AA$20:AI$20, "CLO8", OUTPUT!AA277:AI277) / OUTPUT!AN$13), "", SUMIF(OUTPUT!AA$20:AI$20, "CLO8", OUTPUT!AA277:AI277) / OUTPUT!AN$13),
"")))))),"")</f>
        <v/>
      </c>
      <c r="AY275" s="232" t="str">
        <f t="shared" si="149"/>
        <v/>
      </c>
      <c r="AZ275" s="233" t="str">
        <f t="shared" si="150"/>
        <v/>
      </c>
      <c r="BA275" s="25" t="str">
        <f>IF(B275 &lt;&gt; "", IFERROR(IF(C$16 = "PRELIM", SUMIF('Database (LECTURE-RES-PRAC)'!D$14:AG$14, "CLO9", 'Database (LECTURE-RES-PRAC)'!D272:AG272) / 'Grade computation'!F$12, IF(C$16 = "MIDTERM", SUMIF('Database (LECTURE-RES-PRAC)'!AJ$14:BM$14, "CLO9", 'Database (LECTURE-RES-PRAC)'!AJ272:BM272) / 'Grade computation'!G$12, IF(C$16 = "FINAL", SUMIF('Database (LECTURE-RES-PRAC)'!BP$14:CS$14, "CLO9", 'Database (LECTURE-RES-PRAC)'!BP272:CS272) / 'Grade computation'!H$12,""))),""),"")</f>
        <v/>
      </c>
      <c r="BB275" s="232" t="str">
        <f t="shared" si="151"/>
        <v/>
      </c>
      <c r="BC275" s="25" t="str">
        <f>IF(B275 &lt;&gt; "",IF(AND('PRINTABLE (per grading)'!H$16="EXAM", 'PRINTABLE (per grading)'!B$13="Prelim"), IF(ISERROR(SUMIF('Exam (LECTURE ONLY)'!D$20:M$20, "CLO9", 'Exam (LECTURE ONLY)'!D277:M277) / 'Exam (LECTURE ONLY)'!AL$14), "", SUMIF('Exam (LECTURE ONLY)'!D$20:M$20, "CLO9", 'Exam (LECTURE ONLY)'!D277:M277) /'Exam (LECTURE ONLY)'!AL$14),
IF(AND('PRINTABLE (per grading)'!H$16="EXAM", 'PRINTABLE (per grading)'!B$13="Midterm"), IF(ISERROR(SUMIF('Exam (LECTURE ONLY)'!O$20:X$20, "CLO9", 'Exam (LECTURE ONLY)'!O277:X277) / 'Exam (LECTURE ONLY)'!AM$14), "", SUMIF('Exam (LECTURE ONLY)'!O$20:X$20, "CLO9", 'Exam (LECTURE ONLY)'!O277:X277) / 'Exam (LECTURE ONLY)'!AM$14),
IF(AND('PRINTABLE (per grading)'!H$16="EXAM", 'PRINTABLE (per grading)'!B$13="Final"), IF(ISERROR(SUMIF('Exam (LECTURE ONLY)'!Z$20:AI$20, "CLO9", 'Exam (LECTURE ONLY)'!Z277:AI277) / 'Exam (LECTURE ONLY)'!AN$14), "", SUMIF('Exam (LECTURE ONLY)'!Z$20:AI$20, "CLO9", 'Exam (LECTURE ONLY)'!Z277:AI277) / 'Exam (LECTURE ONLY)'!AN$14),
IF(AND('PRINTABLE (per grading)'!H$16="OUTPUT", 'PRINTABLE (per grading)'!B$13="Prelim"), IF(ISERROR(SUMIF(OUTPUT!C$20:M$20, "CLO9", OUTPUT!C277:M277) / OUTPUT!AL$14), "", SUMIF(OUTPUT!C$20:M$20, "CLO9", OUTPUT!C277:M277) / OUTPUT!AL$14),
IF(AND('PRINTABLE (per grading)'!H$16="OUTPUT", 'PRINTABLE (per grading)'!B$13="Midterm"), IF(ISERROR(SUMIF(OUTPUT!O$20:Y$20, "CLO9", OUTPUT!O277:Y277) / OUTPUT!AM$14), "", SUMIF(OUTPUT!O$20:Y$20, "CLO9", OUTPUT!O277:Y277) / OUTPUT!AM$14),
IF(AND('PRINTABLE (per grading)'!H$16="OUTPUT", 'PRINTABLE (per grading)'!B$13="Final"), IF(ISERROR(SUMIF(OUTPUT!AA$20:AI$20, "CLO9", OUTPUT!AA277:AI277) / OUTPUT!AN$14), "", SUMIF(OUTPUT!AA$20:AI$20, "CLO9", OUTPUT!AA277:AI277) / OUTPUT!AN$14),
"")))))),"")</f>
        <v/>
      </c>
      <c r="BD275" s="232" t="str">
        <f t="shared" si="152"/>
        <v/>
      </c>
      <c r="BE275" s="233" t="str">
        <f t="shared" si="153"/>
        <v/>
      </c>
      <c r="BF275" s="25" t="str">
        <f>IF(B275 &lt;&gt; "", IFERROR(IF(C$16 = "PRELIM", SUMIF('Database (LECTURE-RES-PRAC)'!D$14:AG$14, "CLO10", 'Database (LECTURE-RES-PRAC)'!D272:AG272) / 'Grade computation'!F$13, IF(C$16 = "MIDTERM", SUMIF('Database (LECTURE-RES-PRAC)'!AJ$14:BM$14, "CLO10", 'Database (LECTURE-RES-PRAC)'!AJ272:BM272) / 'Grade computation'!G$13, IF(C$16 = "FINAL", SUMIF('Database (LECTURE-RES-PRAC)'!BP$14:CS$14, "CLO10", 'Database (LECTURE-RES-PRAC)'!BP272:CS272) / 'Grade computation'!H$13,""))),""),"")</f>
        <v/>
      </c>
      <c r="BG275" s="232" t="str">
        <f t="shared" si="154"/>
        <v/>
      </c>
      <c r="BH275" s="25" t="str">
        <f>IF(B275 &lt;&gt; "",IF(AND('PRINTABLE (per grading)'!H$16="EXAM", 'PRINTABLE (per grading)'!B$13="Prelim"), IF(ISERROR(SUMIF('Exam (LECTURE ONLY)'!D$20:M$20, "CLO10", 'Exam (LECTURE ONLY)'!D277:M277) / 'Exam (LECTURE ONLY)'!AL$15), "", SUMIF('Exam (LECTURE ONLY)'!D$20:M$20, "CLO10", 'Exam (LECTURE ONLY)'!D277:M277) /'Exam (LECTURE ONLY)'!AL$15),
IF(AND('PRINTABLE (per grading)'!H$16="EXAM", 'PRINTABLE (per grading)'!B$13="Midterm"), IF(ISERROR(SUMIF('Exam (LECTURE ONLY)'!O$20:X$20, "CLO10", 'Exam (LECTURE ONLY)'!O277:X277) / 'Exam (LECTURE ONLY)'!AM$15), "", SUMIF('Exam (LECTURE ONLY)'!O$20:X$20, "CLO10", 'Exam (LECTURE ONLY)'!O277:X277) / 'Exam (LECTURE ONLY)'!AM$15),
IF(AND('PRINTABLE (per grading)'!H$16="EXAM", 'PRINTABLE (per grading)'!B$13="Final"), IF(ISERROR(SUMIF('Exam (LECTURE ONLY)'!Z$20:AI$20, "CLO10", 'Exam (LECTURE ONLY)'!Z277:AI277) / 'Exam (LECTURE ONLY)'!AN$15), "", SUMIF('Exam (LECTURE ONLY)'!Z$20:AI$20, "CLO10", 'Exam (LECTURE ONLY)'!Z277:AI277) / 'Exam (LECTURE ONLY)'!AN$15),
IF(AND('PRINTABLE (per grading)'!H$16="OUTPUT", 'PRINTABLE (per grading)'!B$13="Prelim"), IF(ISERROR(SUMIF(OUTPUT!C$20:M$20, "CLO10", OUTPUT!C277:M277) / OUTPUT!AL$15), "", SUMIF(OUTPUT!C$20:M$20, "CLO10", OUTPUT!C277:M277) / OUTPUT!AL$15),
IF(AND('PRINTABLE (per grading)'!H$16="OUTPUT", 'PRINTABLE (per grading)'!B$13="Midterm"), IF(ISERROR(SUMIF(OUTPUT!O$20:Y$20, "CLO10", OUTPUT!O277:Y277) / OUTPUT!AM$15), "", SUMIF(OUTPUT!O$20:Y$20, "CLO10", OUTPUT!O277:Y277) / OUTPUT!AM$15),
IF(AND('PRINTABLE (per grading)'!H$16="OUTPUT", 'PRINTABLE (per grading)'!B$13="Final"), IF(ISERROR(SUMIF(OUTPUT!AA$20:AI$20, "CLO10", OUTPUT!AA277:AI277) / OUTPUT!AN$15), "", SUMIF(OUTPUT!AA$20:AI$20, "CLO10", OUTPUT!AA277:AI277) / OUTPUT!AN$15),
"")))))),"")</f>
        <v/>
      </c>
      <c r="BI275" s="232" t="str">
        <f t="shared" si="155"/>
        <v/>
      </c>
      <c r="BJ275" s="233" t="str">
        <f t="shared" si="156"/>
        <v/>
      </c>
      <c r="BK275" s="2"/>
    </row>
    <row r="276" spans="1:63" ht="20.100000000000001" customHeight="1">
      <c r="A276" s="212" t="str">
        <f>IF(ISBLANK('Database (LECTURE-RES-PRAC)'!A273),"",'Database (LECTURE-RES-PRAC)'!A273)</f>
        <v/>
      </c>
      <c r="B276" s="213" t="str">
        <f>IF(ISBLANK('Database (LECTURE-RES-PRAC)'!B273),"",'Database (LECTURE-RES-PRAC)'!B273)</f>
        <v/>
      </c>
      <c r="C276" s="134" t="str">
        <f>IF(B276&lt;&gt;"",IF(C$16="PRELIM",'Grade computation'!C276, IF(C$16="MIDTERM",'Grade computation'!K276, IF(C$16="FINAL",'Grade computation'!S276,""))),"")</f>
        <v/>
      </c>
      <c r="D276" s="135" t="str">
        <f t="shared" si="157"/>
        <v/>
      </c>
      <c r="E276" s="134" t="str">
        <f>IF(B276&lt;&gt;"", IF(C$16="PRELIM",'Grade computation'!E276, IF(C$16="MIDTERM",'Grade computation'!M276, IF(C$16="FINAL",'Grade computation'!U276,""))),"")</f>
        <v/>
      </c>
      <c r="F276" s="136" t="str">
        <f t="shared" si="158"/>
        <v/>
      </c>
      <c r="G276" s="137" t="str">
        <f t="shared" si="159"/>
        <v/>
      </c>
      <c r="H276" s="207" t="str">
        <f>IF(B276&lt;&gt;"",IF(C$16="PRELIM", 'Grade computation'!H276, IF(C$16="MIDTERM", 'Grade computation'!P276, IF(C$16="FINAL",'Grade computation'!X276, ""))),"")</f>
        <v/>
      </c>
      <c r="I276" s="137" t="str">
        <f t="shared" si="160"/>
        <v/>
      </c>
      <c r="J276" s="139" t="str">
        <f t="shared" si="161"/>
        <v/>
      </c>
      <c r="K276" s="377" t="str">
        <f t="shared" si="162"/>
        <v/>
      </c>
      <c r="L276" s="434"/>
      <c r="M276" s="25" t="str">
        <f>IF(B276 &lt;&gt; "", IFERROR(IF(C$16 = "PRELIM", SUMIF('Database (LECTURE-RES-PRAC)'!D$14:AG$14, "CLO1", 'Database (LECTURE-RES-PRAC)'!D273:AG273) / 'Grade computation'!F$4, IF(C$16 = "MIDTERM", SUMIF('Database (LECTURE-RES-PRAC)'!AJ$14:BM$14, "CLO1", 'Database (LECTURE-RES-PRAC)'!AJ273:BM273) / 'Grade computation'!G$4, IF(C$16 = "FINAL", SUMIF('Database (LECTURE-RES-PRAC)'!BP$14:CS$14, "CLO1", 'Database (LECTURE-RES-PRAC)'!BP273:CS273) / 'Grade computation'!H$4,""))),""),"")</f>
        <v/>
      </c>
      <c r="N276" s="232" t="str">
        <f t="shared" si="127"/>
        <v/>
      </c>
      <c r="O276" s="25" t="str">
        <f>IF(B276 &lt;&gt; "",IF(AND('PRINTABLE (per grading)'!H$16="EXAM", 'PRINTABLE (per grading)'!B$13="Prelim"), IF(ISERROR(SUMIF('Exam (LECTURE ONLY)'!D$20:M$20, "CLO1", 'Exam (LECTURE ONLY)'!D278:M278) / 'Exam (LECTURE ONLY)'!AL$6), "", SUMIF('Exam (LECTURE ONLY)'!D$20:M$20, "CLO1", 'Exam (LECTURE ONLY)'!D278:M278) /'Exam (LECTURE ONLY)'!AL$6),
IF(AND('PRINTABLE (per grading)'!H$16="EXAM", 'PRINTABLE (per grading)'!B$13="Midterm"), IF(ISERROR(SUMIF('Exam (LECTURE ONLY)'!O$20:X$20, "CLO1", 'Exam (LECTURE ONLY)'!O278:X278) / 'Exam (LECTURE ONLY)'!AM$6), "", SUMIF('Exam (LECTURE ONLY)'!O$20:X$20, "CLO1", 'Exam (LECTURE ONLY)'!O278:X278) / 'Exam (LECTURE ONLY)'!AM$6),
IF(AND('PRINTABLE (per grading)'!H$16="EXAM", 'PRINTABLE (per grading)'!B$13="Final"), IF(ISERROR(SUMIF('Exam (LECTURE ONLY)'!Z$20:AI$20, "CLO1", 'Exam (LECTURE ONLY)'!Z278:AI278) / 'Exam (LECTURE ONLY)'!AN$6), "", SUMIF('Exam (LECTURE ONLY)'!Z$20:AI$20, "CLO1", 'Exam (LECTURE ONLY)'!Z278:AI278) / 'Exam (LECTURE ONLY)'!AN$6),
IF(AND('PRINTABLE (per grading)'!H$16="OUTPUT", 'PRINTABLE (per grading)'!B$13="Prelim"), IF(ISERROR(SUMIF(OUTPUT!C$20:M$20, "CLO1", OUTPUT!C278:M278) / OUTPUT!AL$6), "", SUMIF(OUTPUT!C$20:M$20, "CLO1", OUTPUT!C278:M278) / OUTPUT!AL$6),
IF(AND('PRINTABLE (per grading)'!H$16="OUTPUT", 'PRINTABLE (per grading)'!B$13="Midterm"), IF(ISERROR(SUMIF(OUTPUT!O$20:Y$20, "CLO1", OUTPUT!O278:Y278) / OUTPUT!AM$6), "", SUMIF(OUTPUT!O$20:Y$20, "CLO1", OUTPUT!O278:Y278) / OUTPUT!AM$6),
IF(AND('PRINTABLE (per grading)'!H$16="OUTPUT", 'PRINTABLE (per grading)'!B$13="Final"), IF(ISERROR(SUMIF(OUTPUT!AA$20:AI$20, "CLO1", OUTPUT!AA278:AI278) / OUTPUT!AN$6), "", SUMIF(OUTPUT!AA$20:AI$20, "CLO1", OUTPUT!AA278:AI278) / OUTPUT!AN$6),
"")))))),"")</f>
        <v/>
      </c>
      <c r="P276" s="232" t="str">
        <f t="shared" si="128"/>
        <v/>
      </c>
      <c r="Q276" s="233" t="str">
        <f t="shared" si="129"/>
        <v/>
      </c>
      <c r="R276" s="25" t="str">
        <f>IF(B276 &lt;&gt; "", IFERROR(IF(C$16 = "PRELIM", SUMIF('Database (LECTURE-RES-PRAC)'!D$14:AG$14, "CLO2", 'Database (LECTURE-RES-PRAC)'!D273:AG273) / 'Grade computation'!F$5, IF(C$16 = "MIDTERM", SUMIF('Database (LECTURE-RES-PRAC)'!AJ$14:BM$14, "CLO2", 'Database (LECTURE-RES-PRAC)'!AJ273:BM273) / 'Grade computation'!G$5, IF(C$16 = "FINAL", SUMIF('Database (LECTURE-RES-PRAC)'!BP$14:CS$14, "CLO2", 'Database (LECTURE-RES-PRAC)'!BP273:CS273) / 'Grade computation'!H$5,""))),""),"")</f>
        <v/>
      </c>
      <c r="S276" s="232" t="str">
        <f t="shared" si="130"/>
        <v/>
      </c>
      <c r="T276" s="25" t="str">
        <f>IF(B276 &lt;&gt; "",IF(AND('PRINTABLE (per grading)'!H$16="EXAM", 'PRINTABLE (per grading)'!B$13="Prelim"), IF(ISERROR(SUMIF('Exam (LECTURE ONLY)'!D$20:M$20, "CLO2", 'Exam (LECTURE ONLY)'!D278:M278) / 'Exam (LECTURE ONLY)'!AL$7), "", SUMIF('Exam (LECTURE ONLY)'!D$20:M$20, "CLO2", 'Exam (LECTURE ONLY)'!D278:M278) /'Exam (LECTURE ONLY)'!AL$7),
IF(AND('PRINTABLE (per grading)'!H$16="EXAM", 'PRINTABLE (per grading)'!B$13="Midterm"), IF(ISERROR(SUMIF('Exam (LECTURE ONLY)'!O$20:X$20, "CLO2", 'Exam (LECTURE ONLY)'!O278:X278) / 'Exam (LECTURE ONLY)'!AM$7), "", SUMIF('Exam (LECTURE ONLY)'!O$20:X$20, "CLO2", 'Exam (LECTURE ONLY)'!O278:X278) / 'Exam (LECTURE ONLY)'!AM$7),
IF(AND('PRINTABLE (per grading)'!H$16="EXAM", 'PRINTABLE (per grading)'!B$13="Final"), IF(ISERROR(SUMIF('Exam (LECTURE ONLY)'!Z$20:AI$20, "CLO2", 'Exam (LECTURE ONLY)'!Z278:AI278) / 'Exam (LECTURE ONLY)'!AN$7), "", SUMIF('Exam (LECTURE ONLY)'!Z$20:AI$20, "CLO2", 'Exam (LECTURE ONLY)'!Z278:AI278) / 'Exam (LECTURE ONLY)'!AN$7),
IF(AND('PRINTABLE (per grading)'!H$16="OUTPUT", 'PRINTABLE (per grading)'!B$13="Prelim"), IF(ISERROR(SUMIF(OUTPUT!C$20:M$20, "CLO2", OUTPUT!C278:M278) / OUTPUT!AL$7), "", SUMIF(OUTPUT!C$20:M$20, "CLO2", OUTPUT!C278:M278) / OUTPUT!AL$7),
IF(AND('PRINTABLE (per grading)'!H$16="OUTPUT", 'PRINTABLE (per grading)'!B$13="Midterm"), IF(ISERROR(SUMIF(OUTPUT!O$20:Y$20, "CLO2", OUTPUT!O278:Y278) / OUTPUT!AM$7), "", SUMIF(OUTPUT!O$20:Y$20, "CLO2", OUTPUT!O278:Y278) / OUTPUT!AM$7),
IF(AND('PRINTABLE (per grading)'!H$16="OUTPUT", 'PRINTABLE (per grading)'!B$13="Final"), IF(ISERROR(SUMIF(OUTPUT!AA$20:AI$20, "CLO2", OUTPUT!AA278:AI278) / OUTPUT!AN$7), "", SUMIF(OUTPUT!AA$20:AI$20, "CLO2", OUTPUT!AA278:AI278) / OUTPUT!AN$7),
"")))))),"")</f>
        <v/>
      </c>
      <c r="U276" s="232" t="str">
        <f t="shared" si="131"/>
        <v/>
      </c>
      <c r="V276" s="233" t="str">
        <f t="shared" si="132"/>
        <v/>
      </c>
      <c r="W276" s="25" t="str">
        <f>IF(B276 &lt;&gt; "", IFERROR(IF(C$16 = "PRELIM", SUMIF('Database (LECTURE-RES-PRAC)'!D$14:AG$14, "CLO3", 'Database (LECTURE-RES-PRAC)'!D273:AG273) / 'Grade computation'!F$6, IF(C$16 = "MIDTERM", SUMIF('Database (LECTURE-RES-PRAC)'!AJ$14:BM$14, "CLO3", 'Database (LECTURE-RES-PRAC)'!AJ273:BM273) / 'Grade computation'!G$6, IF(C$16 = "FINAL", SUMIF('Database (LECTURE-RES-PRAC)'!BP$14:CS$14, "CLO3", 'Database (LECTURE-RES-PRAC)'!BP273:CS273) / 'Grade computation'!H$6,""))),""),"")</f>
        <v/>
      </c>
      <c r="X276" s="232" t="str">
        <f t="shared" si="133"/>
        <v/>
      </c>
      <c r="Y276" s="25" t="str">
        <f>IF(B276 &lt;&gt; "",IF(AND('PRINTABLE (per grading)'!H$16="EXAM", 'PRINTABLE (per grading)'!B$13="Prelim"), IF(ISERROR(SUMIF('Exam (LECTURE ONLY)'!D$20:M$20, "CLO3", 'Exam (LECTURE ONLY)'!D278:M278) / 'Exam (LECTURE ONLY)'!AL$8), "", SUMIF('Exam (LECTURE ONLY)'!D$20:M$20, "CLO3", 'Exam (LECTURE ONLY)'!D278:M278) /'Exam (LECTURE ONLY)'!AL$8),
IF(AND('PRINTABLE (per grading)'!H$16="EXAM", 'PRINTABLE (per grading)'!B$13="Midterm"), IF(ISERROR(SUMIF('Exam (LECTURE ONLY)'!O$20:X$20, "CLO3", 'Exam (LECTURE ONLY)'!O278:X278) / 'Exam (LECTURE ONLY)'!AM$8), "", SUMIF('Exam (LECTURE ONLY)'!O$20:X$20, "CLO3", 'Exam (LECTURE ONLY)'!O278:X278) / 'Exam (LECTURE ONLY)'!AM$8),
IF(AND('PRINTABLE (per grading)'!H$16="EXAM", 'PRINTABLE (per grading)'!B$13="Final"), IF(ISERROR(SUMIF('Exam (LECTURE ONLY)'!Z$20:AI$20, "CLO3", 'Exam (LECTURE ONLY)'!Z278:AI278) / 'Exam (LECTURE ONLY)'!AN$8), "", SUMIF('Exam (LECTURE ONLY)'!Z$20:AI$20, "CLO3", 'Exam (LECTURE ONLY)'!Z278:AI278) / 'Exam (LECTURE ONLY)'!AN$8),
IF(AND('PRINTABLE (per grading)'!H$16="OUTPUT", 'PRINTABLE (per grading)'!B$13="Prelim"), IF(ISERROR(SUMIF(OUTPUT!C$20:M$20, "CLO3", OUTPUT!C278:M278) / OUTPUT!AL$8), "", SUMIF(OUTPUT!C$20:M$20, "CLO3", OUTPUT!C278:M278) / OUTPUT!AL$8),
IF(AND('PRINTABLE (per grading)'!H$16="OUTPUT", 'PRINTABLE (per grading)'!B$13="Midterm"), IF(ISERROR(SUMIF(OUTPUT!O$20:Y$20, "CLO3", OUTPUT!O278:Y278) / OUTPUT!AM$8), "", SUMIF(OUTPUT!O$20:Y$20, "CLO3", OUTPUT!O278:Y278) / OUTPUT!AM$8),
IF(AND('PRINTABLE (per grading)'!H$16="OUTPUT", 'PRINTABLE (per grading)'!B$13="Final"), IF(ISERROR(SUMIF(OUTPUT!AA$20:AI$20, "CLO3", OUTPUT!AA278:AI278) / OUTPUT!AN$8), "", SUMIF(OUTPUT!AA$20:AI$20, "CLO3", OUTPUT!AA278:AI278) / OUTPUT!AN$8),
"" )))))),"")</f>
        <v/>
      </c>
      <c r="Z276" s="232" t="str">
        <f t="shared" si="134"/>
        <v/>
      </c>
      <c r="AA276" s="233" t="str">
        <f t="shared" si="135"/>
        <v/>
      </c>
      <c r="AB276" s="25" t="str">
        <f>IF(B276 &lt;&gt; "", IFERROR(IF(C$16 = "PRELIM", SUMIF('Database (LECTURE-RES-PRAC)'!D$14:AG$14, "CLO4", 'Database (LECTURE-RES-PRAC)'!D273:AG273) / 'Grade computation'!F$7, IF(C$16 = "MIDTERM", SUMIF('Database (LECTURE-RES-PRAC)'!AJ$14:BM$14, "CLO4", 'Database (LECTURE-RES-PRAC)'!AJ273:BM273) / 'Grade computation'!G$7, IF(C$16 = "FINAL", SUMIF('Database (LECTURE-RES-PRAC)'!BP$14:CS$14, "CLO4", 'Database (LECTURE-RES-PRAC)'!BP273:CS273) / 'Grade computation'!H$7,""))),""),"")</f>
        <v/>
      </c>
      <c r="AC276" s="232" t="str">
        <f t="shared" si="136"/>
        <v/>
      </c>
      <c r="AD276" s="25" t="str">
        <f>IF(B276 &lt;&gt; "",IF(AND('PRINTABLE (per grading)'!H$16="EXAM", 'PRINTABLE (per grading)'!B$13="Prelim"), IF(ISERROR(SUMIF('Exam (LECTURE ONLY)'!D$20:M$20, "CLO4", 'Exam (LECTURE ONLY)'!D278:M278) / 'Exam (LECTURE ONLY)'!AL$9), "", SUMIF('Exam (LECTURE ONLY)'!D$20:M$20, "CLO4", 'Exam (LECTURE ONLY)'!D278:M278) /'Exam (LECTURE ONLY)'!AL$9),
IF(AND('PRINTABLE (per grading)'!H$16="EXAM", 'PRINTABLE (per grading)'!B$13="Midterm"), IF(ISERROR(SUMIF('Exam (LECTURE ONLY)'!O$20:X$20, "CLO4", 'Exam (LECTURE ONLY)'!O278:X278) / 'Exam (LECTURE ONLY)'!AM$9), "", SUMIF('Exam (LECTURE ONLY)'!O$20:X$20, "CLO4", 'Exam (LECTURE ONLY)'!O278:X278) / 'Exam (LECTURE ONLY)'!AM$9),
IF(AND('PRINTABLE (per grading)'!H$16="EXAM", 'PRINTABLE (per grading)'!B$13="Final"), IF(ISERROR(SUMIF('Exam (LECTURE ONLY)'!Z$20:AI$20, "CLO4", 'Exam (LECTURE ONLY)'!Z278:AI278) / 'Exam (LECTURE ONLY)'!AN$9), "", SUMIF('Exam (LECTURE ONLY)'!Z$20:AI$20, "CLO4", 'Exam (LECTURE ONLY)'!Z278:AI278) / 'Exam (LECTURE ONLY)'!AN$9),
IF(AND('PRINTABLE (per grading)'!H$16="OUTPUT", 'PRINTABLE (per grading)'!B$13="Prelim"), IF(ISERROR(SUMIF(OUTPUT!C$20:M$20, "CLO4", OUTPUT!C278:M278) / OUTPUT!AL$9), "", SUMIF(OUTPUT!C$20:M$20, "CLO4", OUTPUT!C278:M278) / OUTPUT!AL$9),
IF(AND('PRINTABLE (per grading)'!H$16="OUTPUT", 'PRINTABLE (per grading)'!B$13="Midterm"), IF(ISERROR(SUMIF(OUTPUT!O$20:Y$20, "CLO4", OUTPUT!O278:Y278) / OUTPUT!AM$9), "", SUMIF(OUTPUT!O$20:Y$20, "CLO4", OUTPUT!O278:Y278) / OUTPUT!AM$9),
IF(AND('PRINTABLE (per grading)'!H$16="OUTPUT", 'PRINTABLE (per grading)'!B$13="Final"), IF(ISERROR(SUMIF(OUTPUT!AA$20:AI$20, "CLO4", OUTPUT!AA278:AI278) / OUTPUT!AN$9), "", SUMIF(OUTPUT!AA$20:AI$20, "CLO4", OUTPUT!AA278:AI278) / OUTPUT!AN$9),
"")))))),"")</f>
        <v/>
      </c>
      <c r="AE276" s="232" t="str">
        <f t="shared" si="137"/>
        <v/>
      </c>
      <c r="AF276" s="233" t="str">
        <f t="shared" si="138"/>
        <v/>
      </c>
      <c r="AG276" s="25" t="str">
        <f>IF(B276 &lt;&gt; "", IFERROR(IF(C$16 = "PRELIM", SUMIF('Database (LECTURE-RES-PRAC)'!D$14:AG$14, "CLO5", 'Database (LECTURE-RES-PRAC)'!D273:AG273) / 'Grade computation'!F$8, IF(C$16 = "MIDTERM", SUMIF('Database (LECTURE-RES-PRAC)'!AJ$14:BM$14, "CLO5", 'Database (LECTURE-RES-PRAC)'!AJ273:BM273) / 'Grade computation'!G$8, IF(C$16 = "FINAL", SUMIF('Database (LECTURE-RES-PRAC)'!BP$14:CS$14, "CLO5", 'Database (LECTURE-RES-PRAC)'!BP273:CS273) / 'Grade computation'!H$8,""))),""),"")</f>
        <v/>
      </c>
      <c r="AH276" s="232" t="str">
        <f t="shared" si="139"/>
        <v/>
      </c>
      <c r="AI276" s="25" t="str">
        <f>IF(B276 &lt;&gt; "",IF(AND('PRINTABLE (per grading)'!H$16="EXAM", 'PRINTABLE (per grading)'!B$13="Prelim"), IF(ISERROR(SUMIF('Exam (LECTURE ONLY)'!D$20:M$20, "CLO5", 'Exam (LECTURE ONLY)'!D278:M278) / 'Exam (LECTURE ONLY)'!AL$10), "", SUMIF('Exam (LECTURE ONLY)'!D$20:M$20, "CLO5", 'Exam (LECTURE ONLY)'!D278:M278) /'Exam (LECTURE ONLY)'!AL$10),
IF(AND('PRINTABLE (per grading)'!H$16="EXAM", 'PRINTABLE (per grading)'!B$13="Midterm"), IF(ISERROR(SUMIF('Exam (LECTURE ONLY)'!O$20:X$20, "CLO5", 'Exam (LECTURE ONLY)'!O278:X278) / 'Exam (LECTURE ONLY)'!AM$10), "", SUMIF('Exam (LECTURE ONLY)'!O$20:X$20, "CLO5", 'Exam (LECTURE ONLY)'!O278:X278) / 'Exam (LECTURE ONLY)'!AM$10),
IF(AND('PRINTABLE (per grading)'!H$16="EXAM", 'PRINTABLE (per grading)'!B$13="Final"), IF(ISERROR(SUMIF('Exam (LECTURE ONLY)'!Z$20:AI$20, "CLO5", 'Exam (LECTURE ONLY)'!Z278:AI278) / 'Exam (LECTURE ONLY)'!AN$10), "", SUMIF('Exam (LECTURE ONLY)'!Z$20:AI$20, "CLO5", 'Exam (LECTURE ONLY)'!Z278:AI278) / 'Exam (LECTURE ONLY)'!AN$10),
IF(AND('PRINTABLE (per grading)'!H$16="OUTPUT", 'PRINTABLE (per grading)'!B$13="Prelim"), IF(ISERROR(SUMIF(OUTPUT!C$20:M$20, "CLO5", OUTPUT!C278:M278) / OUTPUT!AL$10), "", SUMIF(OUTPUT!C$20:M$20, "CLO5", OUTPUT!C278:M278) / OUTPUT!AL$10),
IF(AND('PRINTABLE (per grading)'!H$16="OUTPUT", 'PRINTABLE (per grading)'!B$13="Midterm"), IF(ISERROR(SUMIF(OUTPUT!O$20:Y$20, "CLO5", OUTPUT!O278:Y278) / OUTPUT!AM$10), "", SUMIF(OUTPUT!O$20:Y$20, "CLO5", OUTPUT!O278:Y278) / OUTPUT!AM$10),
IF(AND('PRINTABLE (per grading)'!H$16="OUTPUT", 'PRINTABLE (per grading)'!B$13="Final"), IF(ISERROR(SUMIF(OUTPUT!AA$20:AI$20, "CLO5", OUTPUT!AA278:AI278) / OUTPUT!AN$10), "", SUMIF(OUTPUT!AA$20:AI$20, "CLO5", OUTPUT!AA278:AI278) / OUTPUT!AN$10),
"")))))),"")</f>
        <v/>
      </c>
      <c r="AJ276" s="232" t="str">
        <f t="shared" si="140"/>
        <v/>
      </c>
      <c r="AK276" s="233" t="str">
        <f t="shared" si="141"/>
        <v/>
      </c>
      <c r="AL276" s="25" t="str">
        <f>IF(B276 &lt;&gt; "", IFERROR(IF(C$16 = "PRELIM", SUMIF('Database (LECTURE-RES-PRAC)'!D$14:AG$14, "CLO6", 'Database (LECTURE-RES-PRAC)'!D273:AG273) / 'Grade computation'!F$9, IF(C$16 = "MIDTERM", SUMIF('Database (LECTURE-RES-PRAC)'!AJ$14:BM$14, "CLO6", 'Database (LECTURE-RES-PRAC)'!AJ273:BM273) / 'Grade computation'!G$9, IF(C$16 = "FINAL", SUMIF('Database (LECTURE-RES-PRAC)'!BP$14:CS$14, "CLO6", 'Database (LECTURE-RES-PRAC)'!BP273:CS273) / 'Grade computation'!H$9,""))),""),"")</f>
        <v/>
      </c>
      <c r="AM276" s="232" t="str">
        <f t="shared" si="142"/>
        <v/>
      </c>
      <c r="AN276" s="25" t="str">
        <f>IF(B276 &lt;&gt; "",IF(AND('PRINTABLE (per grading)'!H$16="EXAM", 'PRINTABLE (per grading)'!B$13="Prelim"), IF(ISERROR(SUMIF('Exam (LECTURE ONLY)'!D$20:M$20, "CLO6", 'Exam (LECTURE ONLY)'!D278:M278) / 'Exam (LECTURE ONLY)'!AL$11), "", SUMIF('Exam (LECTURE ONLY)'!D$20:M$20, "CLO6", 'Exam (LECTURE ONLY)'!D278:M278) /'Exam (LECTURE ONLY)'!AL$11),
IF(AND('PRINTABLE (per grading)'!H$16="EXAM", 'PRINTABLE (per grading)'!B$13="Midterm"), IF(ISERROR(SUMIF('Exam (LECTURE ONLY)'!O$20:X$20, "CLO6", 'Exam (LECTURE ONLY)'!O278:X278) / 'Exam (LECTURE ONLY)'!AM$11), "", SUMIF('Exam (LECTURE ONLY)'!O$20:X$20, "CLO6", 'Exam (LECTURE ONLY)'!O278:X278) / 'Exam (LECTURE ONLY)'!AM$11),
IF(AND('PRINTABLE (per grading)'!H$16="EXAM", 'PRINTABLE (per grading)'!B$13="Final"), IF(ISERROR(SUMIF('Exam (LECTURE ONLY)'!Z$20:AI$20, "CLO6", 'Exam (LECTURE ONLY)'!Z278:AI278) / 'Exam (LECTURE ONLY)'!AN$11), "", SUMIF('Exam (LECTURE ONLY)'!Z$20:AI$20, "CLO6", 'Exam (LECTURE ONLY)'!Z278:AI278) / 'Exam (LECTURE ONLY)'!AN$11),
IF(AND('PRINTABLE (per grading)'!H$16="OUTPUT", 'PRINTABLE (per grading)'!B$13="Prelim"), IF(ISERROR(SUMIF(OUTPUT!C$20:M$20, "CLO6", OUTPUT!C278:M278) / OUTPUT!AL$11), "", SUMIF(OUTPUT!C$20:M$20, "CLO6", OUTPUT!C278:M278) / OUTPUT!AL$11),
IF(AND('PRINTABLE (per grading)'!H$16="OUTPUT", 'PRINTABLE (per grading)'!B$13="Midterm"), IF(ISERROR(SUMIF(OUTPUT!O$20:Y$20, "CLO6", OUTPUT!O278:Y278) / OUTPUT!AM$11), "", SUMIF(OUTPUT!O$20:Y$20, "CLO6", OUTPUT!O278:Y278) / OUTPUT!AM$11),
IF(AND('PRINTABLE (per grading)'!H$16="OUTPUT", 'PRINTABLE (per grading)'!B$13="Final"), IF(ISERROR(SUMIF(OUTPUT!AA$20:AI$20, "CLO6", OUTPUT!AA278:AI278) / OUTPUT!AN$11), "", SUMIF(OUTPUT!AA$20:AI$20, "CLO6", OUTPUT!AA278:AI278) / OUTPUT!AN$11),
"")))))),"")</f>
        <v/>
      </c>
      <c r="AO276" s="232" t="str">
        <f t="shared" si="143"/>
        <v/>
      </c>
      <c r="AP276" s="233" t="str">
        <f t="shared" si="144"/>
        <v/>
      </c>
      <c r="AQ276" s="25" t="str">
        <f>IF(B276 &lt;&gt; "", IFERROR(IF(C$16 = "PRELIM", SUMIF('Database (LECTURE-RES-PRAC)'!D$14:AG$14, "CLO7", 'Database (LECTURE-RES-PRAC)'!D273:AG273) / 'Grade computation'!F$10, IF(C$16 = "MIDTERM", SUMIF('Database (LECTURE-RES-PRAC)'!AJ$14:BM$14, "CLO7", 'Database (LECTURE-RES-PRAC)'!AJ273:BM273) / 'Grade computation'!G$10, IF(C$16 = "FINAL", SUMIF('Database (LECTURE-RES-PRAC)'!BP$14:CS$14, "CLO7", 'Database (LECTURE-RES-PRAC)'!BP273:CS273) / 'Grade computation'!H$10,""))),""),"")</f>
        <v/>
      </c>
      <c r="AR276" s="232" t="str">
        <f t="shared" si="145"/>
        <v/>
      </c>
      <c r="AS276" s="25" t="str">
        <f>IF(B276 &lt;&gt; "",IF(AND('PRINTABLE (per grading)'!H$16="EXAM", 'PRINTABLE (per grading)'!B$13="Prelim"), IF(ISERROR(SUMIF('Exam (LECTURE ONLY)'!D$20:M$20, "CLO7", 'Exam (LECTURE ONLY)'!D278:M278) / 'Exam (LECTURE ONLY)'!AL$12), "", SUMIF('Exam (LECTURE ONLY)'!D$20:M$20, "CLO7", 'Exam (LECTURE ONLY)'!D278:M278) /'Exam (LECTURE ONLY)'!AL$12),
IF(AND('PRINTABLE (per grading)'!H$16="EXAM", 'PRINTABLE (per grading)'!B$13="Midterm"), IF(ISERROR(SUMIF('Exam (LECTURE ONLY)'!O$20:X$20, "CLO7", 'Exam (LECTURE ONLY)'!O278:X278) / 'Exam (LECTURE ONLY)'!AM$12), "", SUMIF('Exam (LECTURE ONLY)'!O$20:X$20, "CLO7", 'Exam (LECTURE ONLY)'!O278:X278) / 'Exam (LECTURE ONLY)'!AM$12),
IF(AND('PRINTABLE (per grading)'!H$16="EXAM", 'PRINTABLE (per grading)'!B$13="Final"), IF(ISERROR(SUMIF('Exam (LECTURE ONLY)'!Z$20:AI$20, "CLO7", 'Exam (LECTURE ONLY)'!Z278:AI278) / 'Exam (LECTURE ONLY)'!AN$12), "", SUMIF('Exam (LECTURE ONLY)'!Z$20:AI$20, "CLO7", 'Exam (LECTURE ONLY)'!Z278:AI278) / 'Exam (LECTURE ONLY)'!AN$12),
IF(AND('PRINTABLE (per grading)'!H$16="OUTPUT", 'PRINTABLE (per grading)'!B$13="Prelim"), IF(ISERROR(SUMIF(OUTPUT!C$20:M$20, "CLO7", OUTPUT!C278:M278) / OUTPUT!AL$12), "", SUMIF(OUTPUT!C$20:M$20, "CLO7", OUTPUT!C278:M278) / OUTPUT!AL$12),
IF(AND('PRINTABLE (per grading)'!H$16="OUTPUT", 'PRINTABLE (per grading)'!B$13="Midterm"), IF(ISERROR(SUMIF(OUTPUT!O$20:Y$20, "CLO7", OUTPUT!O278:Y278) / OUTPUT!AM$12), "", SUMIF(OUTPUT!O$20:Y$20, "CLO7", OUTPUT!O278:Y278) / OUTPUT!AM$12),
IF(AND('PRINTABLE (per grading)'!H$16="OUTPUT", 'PRINTABLE (per grading)'!B$13="Final"), IF(ISERROR(SUMIF(OUTPUT!AA$20:AI$20, "CLO7", OUTPUT!AA278:AI278) / OUTPUT!AN$12), "", SUMIF(OUTPUT!AA$20:AI$20, "CLO7", OUTPUT!AA278:AI278) / OUTPUT!AN$12),
"")))))),"")</f>
        <v/>
      </c>
      <c r="AT276" s="232" t="str">
        <f t="shared" si="146"/>
        <v/>
      </c>
      <c r="AU276" s="233" t="str">
        <f t="shared" si="147"/>
        <v/>
      </c>
      <c r="AV276" s="25" t="str">
        <f>IF(B276 &lt;&gt; "", IFERROR(IF(C$16 = "PRELIM", SUMIF('Database (LECTURE-RES-PRAC)'!D$14:AG$14, "CLO8", 'Database (LECTURE-RES-PRAC)'!D273:AG273) / 'Grade computation'!F$11, IF(C$16 = "MIDTERM", SUMIF('Database (LECTURE-RES-PRAC)'!AJ$14:BM$14, "CLO8", 'Database (LECTURE-RES-PRAC)'!AJ273:BM273) / 'Grade computation'!G$11, IF(C$16 = "FINAL", SUMIF('Database (LECTURE-RES-PRAC)'!BP$14:CS$14, "CLO8", 'Database (LECTURE-RES-PRAC)'!BP273:CS273) / 'Grade computation'!H$11,""))),""),"")</f>
        <v/>
      </c>
      <c r="AW276" s="232" t="str">
        <f t="shared" si="148"/>
        <v/>
      </c>
      <c r="AX276" s="25" t="str">
        <f>IF(B276 &lt;&gt; "",IF(AND('PRINTABLE (per grading)'!H$16="EXAM", 'PRINTABLE (per grading)'!B$13="Prelim"), IF(ISERROR(SUMIF('Exam (LECTURE ONLY)'!D$20:M$20, "CLO8", 'Exam (LECTURE ONLY)'!D278:M278) / 'Exam (LECTURE ONLY)'!AL$13), "", SUMIF('Exam (LECTURE ONLY)'!D$20:M$20, "CLO8", 'Exam (LECTURE ONLY)'!D278:M278) /'Exam (LECTURE ONLY)'!AL$13),
IF(AND('PRINTABLE (per grading)'!H$16="EXAM", 'PRINTABLE (per grading)'!B$13="Midterm"), IF(ISERROR(SUMIF('Exam (LECTURE ONLY)'!O$20:X$20, "CLO8", 'Exam (LECTURE ONLY)'!O278:X278) / 'Exam (LECTURE ONLY)'!AM$13), "", SUMIF('Exam (LECTURE ONLY)'!O$20:X$20, "CLO8", 'Exam (LECTURE ONLY)'!O278:X278) / 'Exam (LECTURE ONLY)'!AM$13),
IF(AND('PRINTABLE (per grading)'!H$16="EXAM", 'PRINTABLE (per grading)'!B$13="Final"), IF(ISERROR(SUMIF('Exam (LECTURE ONLY)'!Z$20:AI$20, "CLO8", 'Exam (LECTURE ONLY)'!Z278:AI278) / 'Exam (LECTURE ONLY)'!AN$13), "", SUMIF('Exam (LECTURE ONLY)'!Z$20:AI$20, "CLO8", 'Exam (LECTURE ONLY)'!Z278:AI278) / 'Exam (LECTURE ONLY)'!AN$13),
IF(AND('PRINTABLE (per grading)'!H$16="OUTPUT", 'PRINTABLE (per grading)'!B$13="Prelim"), IF(ISERROR(SUMIF(OUTPUT!C$20:M$20, "CLO8", OUTPUT!C278:M278) / OUTPUT!AL$13), "", SUMIF(OUTPUT!C$20:M$20, "CLO8", OUTPUT!C278:M278) / OUTPUT!AL$13),
IF(AND('PRINTABLE (per grading)'!H$16="OUTPUT", 'PRINTABLE (per grading)'!B$13="Midterm"), IF(ISERROR(SUMIF(OUTPUT!O$20:Y$20, "CLO8", OUTPUT!O278:Y278) / OUTPUT!AM$13), "", SUMIF(OUTPUT!O$20:Y$20, "CLO8", OUTPUT!O278:Y278) / OUTPUT!AM$13),
IF(AND('PRINTABLE (per grading)'!H$16="OUTPUT", 'PRINTABLE (per grading)'!B$13="Final"), IF(ISERROR(SUMIF(OUTPUT!AA$20:AI$20, "CLO8", OUTPUT!AA278:AI278) / OUTPUT!AN$13), "", SUMIF(OUTPUT!AA$20:AI$20, "CLO8", OUTPUT!AA278:AI278) / OUTPUT!AN$13),
"")))))),"")</f>
        <v/>
      </c>
      <c r="AY276" s="232" t="str">
        <f t="shared" si="149"/>
        <v/>
      </c>
      <c r="AZ276" s="233" t="str">
        <f t="shared" si="150"/>
        <v/>
      </c>
      <c r="BA276" s="25" t="str">
        <f>IF(B276 &lt;&gt; "", IFERROR(IF(C$16 = "PRELIM", SUMIF('Database (LECTURE-RES-PRAC)'!D$14:AG$14, "CLO9", 'Database (LECTURE-RES-PRAC)'!D273:AG273) / 'Grade computation'!F$12, IF(C$16 = "MIDTERM", SUMIF('Database (LECTURE-RES-PRAC)'!AJ$14:BM$14, "CLO9", 'Database (LECTURE-RES-PRAC)'!AJ273:BM273) / 'Grade computation'!G$12, IF(C$16 = "FINAL", SUMIF('Database (LECTURE-RES-PRAC)'!BP$14:CS$14, "CLO9", 'Database (LECTURE-RES-PRAC)'!BP273:CS273) / 'Grade computation'!H$12,""))),""),"")</f>
        <v/>
      </c>
      <c r="BB276" s="232" t="str">
        <f t="shared" si="151"/>
        <v/>
      </c>
      <c r="BC276" s="25" t="str">
        <f>IF(B276 &lt;&gt; "",IF(AND('PRINTABLE (per grading)'!H$16="EXAM", 'PRINTABLE (per grading)'!B$13="Prelim"), IF(ISERROR(SUMIF('Exam (LECTURE ONLY)'!D$20:M$20, "CLO9", 'Exam (LECTURE ONLY)'!D278:M278) / 'Exam (LECTURE ONLY)'!AL$14), "", SUMIF('Exam (LECTURE ONLY)'!D$20:M$20, "CLO9", 'Exam (LECTURE ONLY)'!D278:M278) /'Exam (LECTURE ONLY)'!AL$14),
IF(AND('PRINTABLE (per grading)'!H$16="EXAM", 'PRINTABLE (per grading)'!B$13="Midterm"), IF(ISERROR(SUMIF('Exam (LECTURE ONLY)'!O$20:X$20, "CLO9", 'Exam (LECTURE ONLY)'!O278:X278) / 'Exam (LECTURE ONLY)'!AM$14), "", SUMIF('Exam (LECTURE ONLY)'!O$20:X$20, "CLO9", 'Exam (LECTURE ONLY)'!O278:X278) / 'Exam (LECTURE ONLY)'!AM$14),
IF(AND('PRINTABLE (per grading)'!H$16="EXAM", 'PRINTABLE (per grading)'!B$13="Final"), IF(ISERROR(SUMIF('Exam (LECTURE ONLY)'!Z$20:AI$20, "CLO9", 'Exam (LECTURE ONLY)'!Z278:AI278) / 'Exam (LECTURE ONLY)'!AN$14), "", SUMIF('Exam (LECTURE ONLY)'!Z$20:AI$20, "CLO9", 'Exam (LECTURE ONLY)'!Z278:AI278) / 'Exam (LECTURE ONLY)'!AN$14),
IF(AND('PRINTABLE (per grading)'!H$16="OUTPUT", 'PRINTABLE (per grading)'!B$13="Prelim"), IF(ISERROR(SUMIF(OUTPUT!C$20:M$20, "CLO9", OUTPUT!C278:M278) / OUTPUT!AL$14), "", SUMIF(OUTPUT!C$20:M$20, "CLO9", OUTPUT!C278:M278) / OUTPUT!AL$14),
IF(AND('PRINTABLE (per grading)'!H$16="OUTPUT", 'PRINTABLE (per grading)'!B$13="Midterm"), IF(ISERROR(SUMIF(OUTPUT!O$20:Y$20, "CLO9", OUTPUT!O278:Y278) / OUTPUT!AM$14), "", SUMIF(OUTPUT!O$20:Y$20, "CLO9", OUTPUT!O278:Y278) / OUTPUT!AM$14),
IF(AND('PRINTABLE (per grading)'!H$16="OUTPUT", 'PRINTABLE (per grading)'!B$13="Final"), IF(ISERROR(SUMIF(OUTPUT!AA$20:AI$20, "CLO9", OUTPUT!AA278:AI278) / OUTPUT!AN$14), "", SUMIF(OUTPUT!AA$20:AI$20, "CLO9", OUTPUT!AA278:AI278) / OUTPUT!AN$14),
"")))))),"")</f>
        <v/>
      </c>
      <c r="BD276" s="232" t="str">
        <f t="shared" si="152"/>
        <v/>
      </c>
      <c r="BE276" s="233" t="str">
        <f t="shared" si="153"/>
        <v/>
      </c>
      <c r="BF276" s="25" t="str">
        <f>IF(B276 &lt;&gt; "", IFERROR(IF(C$16 = "PRELIM", SUMIF('Database (LECTURE-RES-PRAC)'!D$14:AG$14, "CLO10", 'Database (LECTURE-RES-PRAC)'!D273:AG273) / 'Grade computation'!F$13, IF(C$16 = "MIDTERM", SUMIF('Database (LECTURE-RES-PRAC)'!AJ$14:BM$14, "CLO10", 'Database (LECTURE-RES-PRAC)'!AJ273:BM273) / 'Grade computation'!G$13, IF(C$16 = "FINAL", SUMIF('Database (LECTURE-RES-PRAC)'!BP$14:CS$14, "CLO10", 'Database (LECTURE-RES-PRAC)'!BP273:CS273) / 'Grade computation'!H$13,""))),""),"")</f>
        <v/>
      </c>
      <c r="BG276" s="232" t="str">
        <f t="shared" si="154"/>
        <v/>
      </c>
      <c r="BH276" s="25" t="str">
        <f>IF(B276 &lt;&gt; "",IF(AND('PRINTABLE (per grading)'!H$16="EXAM", 'PRINTABLE (per grading)'!B$13="Prelim"), IF(ISERROR(SUMIF('Exam (LECTURE ONLY)'!D$20:M$20, "CLO10", 'Exam (LECTURE ONLY)'!D278:M278) / 'Exam (LECTURE ONLY)'!AL$15), "", SUMIF('Exam (LECTURE ONLY)'!D$20:M$20, "CLO10", 'Exam (LECTURE ONLY)'!D278:M278) /'Exam (LECTURE ONLY)'!AL$15),
IF(AND('PRINTABLE (per grading)'!H$16="EXAM", 'PRINTABLE (per grading)'!B$13="Midterm"), IF(ISERROR(SUMIF('Exam (LECTURE ONLY)'!O$20:X$20, "CLO10", 'Exam (LECTURE ONLY)'!O278:X278) / 'Exam (LECTURE ONLY)'!AM$15), "", SUMIF('Exam (LECTURE ONLY)'!O$20:X$20, "CLO10", 'Exam (LECTURE ONLY)'!O278:X278) / 'Exam (LECTURE ONLY)'!AM$15),
IF(AND('PRINTABLE (per grading)'!H$16="EXAM", 'PRINTABLE (per grading)'!B$13="Final"), IF(ISERROR(SUMIF('Exam (LECTURE ONLY)'!Z$20:AI$20, "CLO10", 'Exam (LECTURE ONLY)'!Z278:AI278) / 'Exam (LECTURE ONLY)'!AN$15), "", SUMIF('Exam (LECTURE ONLY)'!Z$20:AI$20, "CLO10", 'Exam (LECTURE ONLY)'!Z278:AI278) / 'Exam (LECTURE ONLY)'!AN$15),
IF(AND('PRINTABLE (per grading)'!H$16="OUTPUT", 'PRINTABLE (per grading)'!B$13="Prelim"), IF(ISERROR(SUMIF(OUTPUT!C$20:M$20, "CLO10", OUTPUT!C278:M278) / OUTPUT!AL$15), "", SUMIF(OUTPUT!C$20:M$20, "CLO10", OUTPUT!C278:M278) / OUTPUT!AL$15),
IF(AND('PRINTABLE (per grading)'!H$16="OUTPUT", 'PRINTABLE (per grading)'!B$13="Midterm"), IF(ISERROR(SUMIF(OUTPUT!O$20:Y$20, "CLO10", OUTPUT!O278:Y278) / OUTPUT!AM$15), "", SUMIF(OUTPUT!O$20:Y$20, "CLO10", OUTPUT!O278:Y278) / OUTPUT!AM$15),
IF(AND('PRINTABLE (per grading)'!H$16="OUTPUT", 'PRINTABLE (per grading)'!B$13="Final"), IF(ISERROR(SUMIF(OUTPUT!AA$20:AI$20, "CLO10", OUTPUT!AA278:AI278) / OUTPUT!AN$15), "", SUMIF(OUTPUT!AA$20:AI$20, "CLO10", OUTPUT!AA278:AI278) / OUTPUT!AN$15),
"")))))),"")</f>
        <v/>
      </c>
      <c r="BI276" s="232" t="str">
        <f t="shared" si="155"/>
        <v/>
      </c>
      <c r="BJ276" s="233" t="str">
        <f t="shared" si="156"/>
        <v/>
      </c>
      <c r="BK276" s="2"/>
    </row>
    <row r="277" spans="1:63" ht="20.100000000000001" customHeight="1">
      <c r="A277" s="118" t="str">
        <f>IF(ISBLANK('Database (LECTURE-RES-PRAC)'!A274),"",'Database (LECTURE-RES-PRAC)'!A274)</f>
        <v/>
      </c>
      <c r="B277" s="119" t="str">
        <f>IF(ISBLANK('Database (LECTURE-RES-PRAC)'!B274),"",'Database (LECTURE-RES-PRAC)'!B274)</f>
        <v/>
      </c>
      <c r="C277" s="134" t="str">
        <f>IF(B277&lt;&gt;"",IF(C$16="PRELIM",'Grade computation'!C277, IF(C$16="MIDTERM",'Grade computation'!K277, IF(C$16="FINAL",'Grade computation'!S277,""))),"")</f>
        <v/>
      </c>
      <c r="D277" s="135" t="str">
        <f t="shared" si="157"/>
        <v/>
      </c>
      <c r="E277" s="134" t="str">
        <f>IF(B277&lt;&gt;"", IF(C$16="PRELIM",'Grade computation'!E277, IF(C$16="MIDTERM",'Grade computation'!M277, IF(C$16="FINAL",'Grade computation'!U277,""))),"")</f>
        <v/>
      </c>
      <c r="F277" s="136" t="str">
        <f t="shared" si="158"/>
        <v/>
      </c>
      <c r="G277" s="137" t="str">
        <f t="shared" si="159"/>
        <v/>
      </c>
      <c r="H277" s="207" t="str">
        <f>IF(B277&lt;&gt;"",IF(C$16="PRELIM", 'Grade computation'!H277, IF(C$16="MIDTERM", 'Grade computation'!P277, IF(C$16="FINAL",'Grade computation'!X277, ""))),"")</f>
        <v/>
      </c>
      <c r="I277" s="137" t="str">
        <f t="shared" si="160"/>
        <v/>
      </c>
      <c r="J277" s="139" t="str">
        <f t="shared" si="161"/>
        <v/>
      </c>
      <c r="K277" s="377" t="str">
        <f t="shared" si="162"/>
        <v/>
      </c>
      <c r="L277" s="434"/>
      <c r="M277" s="25" t="str">
        <f>IF(B277 &lt;&gt; "", IFERROR(IF(C$16 = "PRELIM", SUMIF('Database (LECTURE-RES-PRAC)'!D$14:AG$14, "CLO1", 'Database (LECTURE-RES-PRAC)'!D274:AG274) / 'Grade computation'!F$4, IF(C$16 = "MIDTERM", SUMIF('Database (LECTURE-RES-PRAC)'!AJ$14:BM$14, "CLO1", 'Database (LECTURE-RES-PRAC)'!AJ274:BM274) / 'Grade computation'!G$4, IF(C$16 = "FINAL", SUMIF('Database (LECTURE-RES-PRAC)'!BP$14:CS$14, "CLO1", 'Database (LECTURE-RES-PRAC)'!BP274:CS274) / 'Grade computation'!H$4,""))),""),"")</f>
        <v/>
      </c>
      <c r="N277" s="232" t="str">
        <f t="shared" si="127"/>
        <v/>
      </c>
      <c r="O277" s="25" t="str">
        <f>IF(B277 &lt;&gt; "",IF(AND('PRINTABLE (per grading)'!H$16="EXAM", 'PRINTABLE (per grading)'!B$13="Prelim"), IF(ISERROR(SUMIF('Exam (LECTURE ONLY)'!D$20:M$20, "CLO1", 'Exam (LECTURE ONLY)'!D279:M279) / 'Exam (LECTURE ONLY)'!AL$6), "", SUMIF('Exam (LECTURE ONLY)'!D$20:M$20, "CLO1", 'Exam (LECTURE ONLY)'!D279:M279) /'Exam (LECTURE ONLY)'!AL$6),
IF(AND('PRINTABLE (per grading)'!H$16="EXAM", 'PRINTABLE (per grading)'!B$13="Midterm"), IF(ISERROR(SUMIF('Exam (LECTURE ONLY)'!O$20:X$20, "CLO1", 'Exam (LECTURE ONLY)'!O279:X279) / 'Exam (LECTURE ONLY)'!AM$6), "", SUMIF('Exam (LECTURE ONLY)'!O$20:X$20, "CLO1", 'Exam (LECTURE ONLY)'!O279:X279) / 'Exam (LECTURE ONLY)'!AM$6),
IF(AND('PRINTABLE (per grading)'!H$16="EXAM", 'PRINTABLE (per grading)'!B$13="Final"), IF(ISERROR(SUMIF('Exam (LECTURE ONLY)'!Z$20:AI$20, "CLO1", 'Exam (LECTURE ONLY)'!Z279:AI279) / 'Exam (LECTURE ONLY)'!AN$6), "", SUMIF('Exam (LECTURE ONLY)'!Z$20:AI$20, "CLO1", 'Exam (LECTURE ONLY)'!Z279:AI279) / 'Exam (LECTURE ONLY)'!AN$6),
IF(AND('PRINTABLE (per grading)'!H$16="OUTPUT", 'PRINTABLE (per grading)'!B$13="Prelim"), IF(ISERROR(SUMIF(OUTPUT!C$20:M$20, "CLO1", OUTPUT!C279:M279) / OUTPUT!AL$6), "", SUMIF(OUTPUT!C$20:M$20, "CLO1", OUTPUT!C279:M279) / OUTPUT!AL$6),
IF(AND('PRINTABLE (per grading)'!H$16="OUTPUT", 'PRINTABLE (per grading)'!B$13="Midterm"), IF(ISERROR(SUMIF(OUTPUT!O$20:Y$20, "CLO1", OUTPUT!O279:Y279) / OUTPUT!AM$6), "", SUMIF(OUTPUT!O$20:Y$20, "CLO1", OUTPUT!O279:Y279) / OUTPUT!AM$6),
IF(AND('PRINTABLE (per grading)'!H$16="OUTPUT", 'PRINTABLE (per grading)'!B$13="Final"), IF(ISERROR(SUMIF(OUTPUT!AA$20:AI$20, "CLO1", OUTPUT!AA279:AI279) / OUTPUT!AN$6), "", SUMIF(OUTPUT!AA$20:AI$20, "CLO1", OUTPUT!AA279:AI279) / OUTPUT!AN$6),
"")))))),"")</f>
        <v/>
      </c>
      <c r="P277" s="232" t="str">
        <f t="shared" si="128"/>
        <v/>
      </c>
      <c r="Q277" s="233" t="str">
        <f t="shared" si="129"/>
        <v/>
      </c>
      <c r="R277" s="25" t="str">
        <f>IF(B277 &lt;&gt; "", IFERROR(IF(C$16 = "PRELIM", SUMIF('Database (LECTURE-RES-PRAC)'!D$14:AG$14, "CLO2", 'Database (LECTURE-RES-PRAC)'!D274:AG274) / 'Grade computation'!F$5, IF(C$16 = "MIDTERM", SUMIF('Database (LECTURE-RES-PRAC)'!AJ$14:BM$14, "CLO2", 'Database (LECTURE-RES-PRAC)'!AJ274:BM274) / 'Grade computation'!G$5, IF(C$16 = "FINAL", SUMIF('Database (LECTURE-RES-PRAC)'!BP$14:CS$14, "CLO2", 'Database (LECTURE-RES-PRAC)'!BP274:CS274) / 'Grade computation'!H$5,""))),""),"")</f>
        <v/>
      </c>
      <c r="S277" s="232" t="str">
        <f t="shared" si="130"/>
        <v/>
      </c>
      <c r="T277" s="25" t="str">
        <f>IF(B277 &lt;&gt; "",IF(AND('PRINTABLE (per grading)'!H$16="EXAM", 'PRINTABLE (per grading)'!B$13="Prelim"), IF(ISERROR(SUMIF('Exam (LECTURE ONLY)'!D$20:M$20, "CLO2", 'Exam (LECTURE ONLY)'!D279:M279) / 'Exam (LECTURE ONLY)'!AL$7), "", SUMIF('Exam (LECTURE ONLY)'!D$20:M$20, "CLO2", 'Exam (LECTURE ONLY)'!D279:M279) /'Exam (LECTURE ONLY)'!AL$7),
IF(AND('PRINTABLE (per grading)'!H$16="EXAM", 'PRINTABLE (per grading)'!B$13="Midterm"), IF(ISERROR(SUMIF('Exam (LECTURE ONLY)'!O$20:X$20, "CLO2", 'Exam (LECTURE ONLY)'!O279:X279) / 'Exam (LECTURE ONLY)'!AM$7), "", SUMIF('Exam (LECTURE ONLY)'!O$20:X$20, "CLO2", 'Exam (LECTURE ONLY)'!O279:X279) / 'Exam (LECTURE ONLY)'!AM$7),
IF(AND('PRINTABLE (per grading)'!H$16="EXAM", 'PRINTABLE (per grading)'!B$13="Final"), IF(ISERROR(SUMIF('Exam (LECTURE ONLY)'!Z$20:AI$20, "CLO2", 'Exam (LECTURE ONLY)'!Z279:AI279) / 'Exam (LECTURE ONLY)'!AN$7), "", SUMIF('Exam (LECTURE ONLY)'!Z$20:AI$20, "CLO2", 'Exam (LECTURE ONLY)'!Z279:AI279) / 'Exam (LECTURE ONLY)'!AN$7),
IF(AND('PRINTABLE (per grading)'!H$16="OUTPUT", 'PRINTABLE (per grading)'!B$13="Prelim"), IF(ISERROR(SUMIF(OUTPUT!C$20:M$20, "CLO2", OUTPUT!C279:M279) / OUTPUT!AL$7), "", SUMIF(OUTPUT!C$20:M$20, "CLO2", OUTPUT!C279:M279) / OUTPUT!AL$7),
IF(AND('PRINTABLE (per grading)'!H$16="OUTPUT", 'PRINTABLE (per grading)'!B$13="Midterm"), IF(ISERROR(SUMIF(OUTPUT!O$20:Y$20, "CLO2", OUTPUT!O279:Y279) / OUTPUT!AM$7), "", SUMIF(OUTPUT!O$20:Y$20, "CLO2", OUTPUT!O279:Y279) / OUTPUT!AM$7),
IF(AND('PRINTABLE (per grading)'!H$16="OUTPUT", 'PRINTABLE (per grading)'!B$13="Final"), IF(ISERROR(SUMIF(OUTPUT!AA$20:AI$20, "CLO2", OUTPUT!AA279:AI279) / OUTPUT!AN$7), "", SUMIF(OUTPUT!AA$20:AI$20, "CLO2", OUTPUT!AA279:AI279) / OUTPUT!AN$7),
"")))))),"")</f>
        <v/>
      </c>
      <c r="U277" s="232" t="str">
        <f t="shared" si="131"/>
        <v/>
      </c>
      <c r="V277" s="233" t="str">
        <f t="shared" si="132"/>
        <v/>
      </c>
      <c r="W277" s="25" t="str">
        <f>IF(B277 &lt;&gt; "", IFERROR(IF(C$16 = "PRELIM", SUMIF('Database (LECTURE-RES-PRAC)'!D$14:AG$14, "CLO3", 'Database (LECTURE-RES-PRAC)'!D274:AG274) / 'Grade computation'!F$6, IF(C$16 = "MIDTERM", SUMIF('Database (LECTURE-RES-PRAC)'!AJ$14:BM$14, "CLO3", 'Database (LECTURE-RES-PRAC)'!AJ274:BM274) / 'Grade computation'!G$6, IF(C$16 = "FINAL", SUMIF('Database (LECTURE-RES-PRAC)'!BP$14:CS$14, "CLO3", 'Database (LECTURE-RES-PRAC)'!BP274:CS274) / 'Grade computation'!H$6,""))),""),"")</f>
        <v/>
      </c>
      <c r="X277" s="232" t="str">
        <f t="shared" si="133"/>
        <v/>
      </c>
      <c r="Y277" s="25" t="str">
        <f>IF(B277 &lt;&gt; "",IF(AND('PRINTABLE (per grading)'!H$16="EXAM", 'PRINTABLE (per grading)'!B$13="Prelim"), IF(ISERROR(SUMIF('Exam (LECTURE ONLY)'!D$20:M$20, "CLO3", 'Exam (LECTURE ONLY)'!D279:M279) / 'Exam (LECTURE ONLY)'!AL$8), "", SUMIF('Exam (LECTURE ONLY)'!D$20:M$20, "CLO3", 'Exam (LECTURE ONLY)'!D279:M279) /'Exam (LECTURE ONLY)'!AL$8),
IF(AND('PRINTABLE (per grading)'!H$16="EXAM", 'PRINTABLE (per grading)'!B$13="Midterm"), IF(ISERROR(SUMIF('Exam (LECTURE ONLY)'!O$20:X$20, "CLO3", 'Exam (LECTURE ONLY)'!O279:X279) / 'Exam (LECTURE ONLY)'!AM$8), "", SUMIF('Exam (LECTURE ONLY)'!O$20:X$20, "CLO3", 'Exam (LECTURE ONLY)'!O279:X279) / 'Exam (LECTURE ONLY)'!AM$8),
IF(AND('PRINTABLE (per grading)'!H$16="EXAM", 'PRINTABLE (per grading)'!B$13="Final"), IF(ISERROR(SUMIF('Exam (LECTURE ONLY)'!Z$20:AI$20, "CLO3", 'Exam (LECTURE ONLY)'!Z279:AI279) / 'Exam (LECTURE ONLY)'!AN$8), "", SUMIF('Exam (LECTURE ONLY)'!Z$20:AI$20, "CLO3", 'Exam (LECTURE ONLY)'!Z279:AI279) / 'Exam (LECTURE ONLY)'!AN$8),
IF(AND('PRINTABLE (per grading)'!H$16="OUTPUT", 'PRINTABLE (per grading)'!B$13="Prelim"), IF(ISERROR(SUMIF(OUTPUT!C$20:M$20, "CLO3", OUTPUT!C279:M279) / OUTPUT!AL$8), "", SUMIF(OUTPUT!C$20:M$20, "CLO3", OUTPUT!C279:M279) / OUTPUT!AL$8),
IF(AND('PRINTABLE (per grading)'!H$16="OUTPUT", 'PRINTABLE (per grading)'!B$13="Midterm"), IF(ISERROR(SUMIF(OUTPUT!O$20:Y$20, "CLO3", OUTPUT!O279:Y279) / OUTPUT!AM$8), "", SUMIF(OUTPUT!O$20:Y$20, "CLO3", OUTPUT!O279:Y279) / OUTPUT!AM$8),
IF(AND('PRINTABLE (per grading)'!H$16="OUTPUT", 'PRINTABLE (per grading)'!B$13="Final"), IF(ISERROR(SUMIF(OUTPUT!AA$20:AI$20, "CLO3", OUTPUT!AA279:AI279) / OUTPUT!AN$8), "", SUMIF(OUTPUT!AA$20:AI$20, "CLO3", OUTPUT!AA279:AI279) / OUTPUT!AN$8),
"" )))))),"")</f>
        <v/>
      </c>
      <c r="Z277" s="232" t="str">
        <f t="shared" si="134"/>
        <v/>
      </c>
      <c r="AA277" s="233" t="str">
        <f t="shared" si="135"/>
        <v/>
      </c>
      <c r="AB277" s="25" t="str">
        <f>IF(B277 &lt;&gt; "", IFERROR(IF(C$16 = "PRELIM", SUMIF('Database (LECTURE-RES-PRAC)'!D$14:AG$14, "CLO4", 'Database (LECTURE-RES-PRAC)'!D274:AG274) / 'Grade computation'!F$7, IF(C$16 = "MIDTERM", SUMIF('Database (LECTURE-RES-PRAC)'!AJ$14:BM$14, "CLO4", 'Database (LECTURE-RES-PRAC)'!AJ274:BM274) / 'Grade computation'!G$7, IF(C$16 = "FINAL", SUMIF('Database (LECTURE-RES-PRAC)'!BP$14:CS$14, "CLO4", 'Database (LECTURE-RES-PRAC)'!BP274:CS274) / 'Grade computation'!H$7,""))),""),"")</f>
        <v/>
      </c>
      <c r="AC277" s="232" t="str">
        <f t="shared" si="136"/>
        <v/>
      </c>
      <c r="AD277" s="25" t="str">
        <f>IF(B277 &lt;&gt; "",IF(AND('PRINTABLE (per grading)'!H$16="EXAM", 'PRINTABLE (per grading)'!B$13="Prelim"), IF(ISERROR(SUMIF('Exam (LECTURE ONLY)'!D$20:M$20, "CLO4", 'Exam (LECTURE ONLY)'!D279:M279) / 'Exam (LECTURE ONLY)'!AL$9), "", SUMIF('Exam (LECTURE ONLY)'!D$20:M$20, "CLO4", 'Exam (LECTURE ONLY)'!D279:M279) /'Exam (LECTURE ONLY)'!AL$9),
IF(AND('PRINTABLE (per grading)'!H$16="EXAM", 'PRINTABLE (per grading)'!B$13="Midterm"), IF(ISERROR(SUMIF('Exam (LECTURE ONLY)'!O$20:X$20, "CLO4", 'Exam (LECTURE ONLY)'!O279:X279) / 'Exam (LECTURE ONLY)'!AM$9), "", SUMIF('Exam (LECTURE ONLY)'!O$20:X$20, "CLO4", 'Exam (LECTURE ONLY)'!O279:X279) / 'Exam (LECTURE ONLY)'!AM$9),
IF(AND('PRINTABLE (per grading)'!H$16="EXAM", 'PRINTABLE (per grading)'!B$13="Final"), IF(ISERROR(SUMIF('Exam (LECTURE ONLY)'!Z$20:AI$20, "CLO4", 'Exam (LECTURE ONLY)'!Z279:AI279) / 'Exam (LECTURE ONLY)'!AN$9), "", SUMIF('Exam (LECTURE ONLY)'!Z$20:AI$20, "CLO4", 'Exam (LECTURE ONLY)'!Z279:AI279) / 'Exam (LECTURE ONLY)'!AN$9),
IF(AND('PRINTABLE (per grading)'!H$16="OUTPUT", 'PRINTABLE (per grading)'!B$13="Prelim"), IF(ISERROR(SUMIF(OUTPUT!C$20:M$20, "CLO4", OUTPUT!C279:M279) / OUTPUT!AL$9), "", SUMIF(OUTPUT!C$20:M$20, "CLO4", OUTPUT!C279:M279) / OUTPUT!AL$9),
IF(AND('PRINTABLE (per grading)'!H$16="OUTPUT", 'PRINTABLE (per grading)'!B$13="Midterm"), IF(ISERROR(SUMIF(OUTPUT!O$20:Y$20, "CLO4", OUTPUT!O279:Y279) / OUTPUT!AM$9), "", SUMIF(OUTPUT!O$20:Y$20, "CLO4", OUTPUT!O279:Y279) / OUTPUT!AM$9),
IF(AND('PRINTABLE (per grading)'!H$16="OUTPUT", 'PRINTABLE (per grading)'!B$13="Final"), IF(ISERROR(SUMIF(OUTPUT!AA$20:AI$20, "CLO4", OUTPUT!AA279:AI279) / OUTPUT!AN$9), "", SUMIF(OUTPUT!AA$20:AI$20, "CLO4", OUTPUT!AA279:AI279) / OUTPUT!AN$9),
"")))))),"")</f>
        <v/>
      </c>
      <c r="AE277" s="232" t="str">
        <f t="shared" si="137"/>
        <v/>
      </c>
      <c r="AF277" s="233" t="str">
        <f t="shared" si="138"/>
        <v/>
      </c>
      <c r="AG277" s="25" t="str">
        <f>IF(B277 &lt;&gt; "", IFERROR(IF(C$16 = "PRELIM", SUMIF('Database (LECTURE-RES-PRAC)'!D$14:AG$14, "CLO5", 'Database (LECTURE-RES-PRAC)'!D274:AG274) / 'Grade computation'!F$8, IF(C$16 = "MIDTERM", SUMIF('Database (LECTURE-RES-PRAC)'!AJ$14:BM$14, "CLO5", 'Database (LECTURE-RES-PRAC)'!AJ274:BM274) / 'Grade computation'!G$8, IF(C$16 = "FINAL", SUMIF('Database (LECTURE-RES-PRAC)'!BP$14:CS$14, "CLO5", 'Database (LECTURE-RES-PRAC)'!BP274:CS274) / 'Grade computation'!H$8,""))),""),"")</f>
        <v/>
      </c>
      <c r="AH277" s="232" t="str">
        <f t="shared" si="139"/>
        <v/>
      </c>
      <c r="AI277" s="25" t="str">
        <f>IF(B277 &lt;&gt; "",IF(AND('PRINTABLE (per grading)'!H$16="EXAM", 'PRINTABLE (per grading)'!B$13="Prelim"), IF(ISERROR(SUMIF('Exam (LECTURE ONLY)'!D$20:M$20, "CLO5", 'Exam (LECTURE ONLY)'!D279:M279) / 'Exam (LECTURE ONLY)'!AL$10), "", SUMIF('Exam (LECTURE ONLY)'!D$20:M$20, "CLO5", 'Exam (LECTURE ONLY)'!D279:M279) /'Exam (LECTURE ONLY)'!AL$10),
IF(AND('PRINTABLE (per grading)'!H$16="EXAM", 'PRINTABLE (per grading)'!B$13="Midterm"), IF(ISERROR(SUMIF('Exam (LECTURE ONLY)'!O$20:X$20, "CLO5", 'Exam (LECTURE ONLY)'!O279:X279) / 'Exam (LECTURE ONLY)'!AM$10), "", SUMIF('Exam (LECTURE ONLY)'!O$20:X$20, "CLO5", 'Exam (LECTURE ONLY)'!O279:X279) / 'Exam (LECTURE ONLY)'!AM$10),
IF(AND('PRINTABLE (per grading)'!H$16="EXAM", 'PRINTABLE (per grading)'!B$13="Final"), IF(ISERROR(SUMIF('Exam (LECTURE ONLY)'!Z$20:AI$20, "CLO5", 'Exam (LECTURE ONLY)'!Z279:AI279) / 'Exam (LECTURE ONLY)'!AN$10), "", SUMIF('Exam (LECTURE ONLY)'!Z$20:AI$20, "CLO5", 'Exam (LECTURE ONLY)'!Z279:AI279) / 'Exam (LECTURE ONLY)'!AN$10),
IF(AND('PRINTABLE (per grading)'!H$16="OUTPUT", 'PRINTABLE (per grading)'!B$13="Prelim"), IF(ISERROR(SUMIF(OUTPUT!C$20:M$20, "CLO5", OUTPUT!C279:M279) / OUTPUT!AL$10), "", SUMIF(OUTPUT!C$20:M$20, "CLO5", OUTPUT!C279:M279) / OUTPUT!AL$10),
IF(AND('PRINTABLE (per grading)'!H$16="OUTPUT", 'PRINTABLE (per grading)'!B$13="Midterm"), IF(ISERROR(SUMIF(OUTPUT!O$20:Y$20, "CLO5", OUTPUT!O279:Y279) / OUTPUT!AM$10), "", SUMIF(OUTPUT!O$20:Y$20, "CLO5", OUTPUT!O279:Y279) / OUTPUT!AM$10),
IF(AND('PRINTABLE (per grading)'!H$16="OUTPUT", 'PRINTABLE (per grading)'!B$13="Final"), IF(ISERROR(SUMIF(OUTPUT!AA$20:AI$20, "CLO5", OUTPUT!AA279:AI279) / OUTPUT!AN$10), "", SUMIF(OUTPUT!AA$20:AI$20, "CLO5", OUTPUT!AA279:AI279) / OUTPUT!AN$10),
"")))))),"")</f>
        <v/>
      </c>
      <c r="AJ277" s="232" t="str">
        <f t="shared" si="140"/>
        <v/>
      </c>
      <c r="AK277" s="233" t="str">
        <f t="shared" si="141"/>
        <v/>
      </c>
      <c r="AL277" s="25" t="str">
        <f>IF(B277 &lt;&gt; "", IFERROR(IF(C$16 = "PRELIM", SUMIF('Database (LECTURE-RES-PRAC)'!D$14:AG$14, "CLO6", 'Database (LECTURE-RES-PRAC)'!D274:AG274) / 'Grade computation'!F$9, IF(C$16 = "MIDTERM", SUMIF('Database (LECTURE-RES-PRAC)'!AJ$14:BM$14, "CLO6", 'Database (LECTURE-RES-PRAC)'!AJ274:BM274) / 'Grade computation'!G$9, IF(C$16 = "FINAL", SUMIF('Database (LECTURE-RES-PRAC)'!BP$14:CS$14, "CLO6", 'Database (LECTURE-RES-PRAC)'!BP274:CS274) / 'Grade computation'!H$9,""))),""),"")</f>
        <v/>
      </c>
      <c r="AM277" s="232" t="str">
        <f t="shared" si="142"/>
        <v/>
      </c>
      <c r="AN277" s="25" t="str">
        <f>IF(B277 &lt;&gt; "",IF(AND('PRINTABLE (per grading)'!H$16="EXAM", 'PRINTABLE (per grading)'!B$13="Prelim"), IF(ISERROR(SUMIF('Exam (LECTURE ONLY)'!D$20:M$20, "CLO6", 'Exam (LECTURE ONLY)'!D279:M279) / 'Exam (LECTURE ONLY)'!AL$11), "", SUMIF('Exam (LECTURE ONLY)'!D$20:M$20, "CLO6", 'Exam (LECTURE ONLY)'!D279:M279) /'Exam (LECTURE ONLY)'!AL$11),
IF(AND('PRINTABLE (per grading)'!H$16="EXAM", 'PRINTABLE (per grading)'!B$13="Midterm"), IF(ISERROR(SUMIF('Exam (LECTURE ONLY)'!O$20:X$20, "CLO6", 'Exam (LECTURE ONLY)'!O279:X279) / 'Exam (LECTURE ONLY)'!AM$11), "", SUMIF('Exam (LECTURE ONLY)'!O$20:X$20, "CLO6", 'Exam (LECTURE ONLY)'!O279:X279) / 'Exam (LECTURE ONLY)'!AM$11),
IF(AND('PRINTABLE (per grading)'!H$16="EXAM", 'PRINTABLE (per grading)'!B$13="Final"), IF(ISERROR(SUMIF('Exam (LECTURE ONLY)'!Z$20:AI$20, "CLO6", 'Exam (LECTURE ONLY)'!Z279:AI279) / 'Exam (LECTURE ONLY)'!AN$11), "", SUMIF('Exam (LECTURE ONLY)'!Z$20:AI$20, "CLO6", 'Exam (LECTURE ONLY)'!Z279:AI279) / 'Exam (LECTURE ONLY)'!AN$11),
IF(AND('PRINTABLE (per grading)'!H$16="OUTPUT", 'PRINTABLE (per grading)'!B$13="Prelim"), IF(ISERROR(SUMIF(OUTPUT!C$20:M$20, "CLO6", OUTPUT!C279:M279) / OUTPUT!AL$11), "", SUMIF(OUTPUT!C$20:M$20, "CLO6", OUTPUT!C279:M279) / OUTPUT!AL$11),
IF(AND('PRINTABLE (per grading)'!H$16="OUTPUT", 'PRINTABLE (per grading)'!B$13="Midterm"), IF(ISERROR(SUMIF(OUTPUT!O$20:Y$20, "CLO6", OUTPUT!O279:Y279) / OUTPUT!AM$11), "", SUMIF(OUTPUT!O$20:Y$20, "CLO6", OUTPUT!O279:Y279) / OUTPUT!AM$11),
IF(AND('PRINTABLE (per grading)'!H$16="OUTPUT", 'PRINTABLE (per grading)'!B$13="Final"), IF(ISERROR(SUMIF(OUTPUT!AA$20:AI$20, "CLO6", OUTPUT!AA279:AI279) / OUTPUT!AN$11), "", SUMIF(OUTPUT!AA$20:AI$20, "CLO6", OUTPUT!AA279:AI279) / OUTPUT!AN$11),
"")))))),"")</f>
        <v/>
      </c>
      <c r="AO277" s="232" t="str">
        <f t="shared" si="143"/>
        <v/>
      </c>
      <c r="AP277" s="233" t="str">
        <f t="shared" si="144"/>
        <v/>
      </c>
      <c r="AQ277" s="25" t="str">
        <f>IF(B277 &lt;&gt; "", IFERROR(IF(C$16 = "PRELIM", SUMIF('Database (LECTURE-RES-PRAC)'!D$14:AG$14, "CLO7", 'Database (LECTURE-RES-PRAC)'!D274:AG274) / 'Grade computation'!F$10, IF(C$16 = "MIDTERM", SUMIF('Database (LECTURE-RES-PRAC)'!AJ$14:BM$14, "CLO7", 'Database (LECTURE-RES-PRAC)'!AJ274:BM274) / 'Grade computation'!G$10, IF(C$16 = "FINAL", SUMIF('Database (LECTURE-RES-PRAC)'!BP$14:CS$14, "CLO7", 'Database (LECTURE-RES-PRAC)'!BP274:CS274) / 'Grade computation'!H$10,""))),""),"")</f>
        <v/>
      </c>
      <c r="AR277" s="232" t="str">
        <f t="shared" si="145"/>
        <v/>
      </c>
      <c r="AS277" s="25" t="str">
        <f>IF(B277 &lt;&gt; "",IF(AND('PRINTABLE (per grading)'!H$16="EXAM", 'PRINTABLE (per grading)'!B$13="Prelim"), IF(ISERROR(SUMIF('Exam (LECTURE ONLY)'!D$20:M$20, "CLO7", 'Exam (LECTURE ONLY)'!D279:M279) / 'Exam (LECTURE ONLY)'!AL$12), "", SUMIF('Exam (LECTURE ONLY)'!D$20:M$20, "CLO7", 'Exam (LECTURE ONLY)'!D279:M279) /'Exam (LECTURE ONLY)'!AL$12),
IF(AND('PRINTABLE (per grading)'!H$16="EXAM", 'PRINTABLE (per grading)'!B$13="Midterm"), IF(ISERROR(SUMIF('Exam (LECTURE ONLY)'!O$20:X$20, "CLO7", 'Exam (LECTURE ONLY)'!O279:X279) / 'Exam (LECTURE ONLY)'!AM$12), "", SUMIF('Exam (LECTURE ONLY)'!O$20:X$20, "CLO7", 'Exam (LECTURE ONLY)'!O279:X279) / 'Exam (LECTURE ONLY)'!AM$12),
IF(AND('PRINTABLE (per grading)'!H$16="EXAM", 'PRINTABLE (per grading)'!B$13="Final"), IF(ISERROR(SUMIF('Exam (LECTURE ONLY)'!Z$20:AI$20, "CLO7", 'Exam (LECTURE ONLY)'!Z279:AI279) / 'Exam (LECTURE ONLY)'!AN$12), "", SUMIF('Exam (LECTURE ONLY)'!Z$20:AI$20, "CLO7", 'Exam (LECTURE ONLY)'!Z279:AI279) / 'Exam (LECTURE ONLY)'!AN$12),
IF(AND('PRINTABLE (per grading)'!H$16="OUTPUT", 'PRINTABLE (per grading)'!B$13="Prelim"), IF(ISERROR(SUMIF(OUTPUT!C$20:M$20, "CLO7", OUTPUT!C279:M279) / OUTPUT!AL$12), "", SUMIF(OUTPUT!C$20:M$20, "CLO7", OUTPUT!C279:M279) / OUTPUT!AL$12),
IF(AND('PRINTABLE (per grading)'!H$16="OUTPUT", 'PRINTABLE (per grading)'!B$13="Midterm"), IF(ISERROR(SUMIF(OUTPUT!O$20:Y$20, "CLO7", OUTPUT!O279:Y279) / OUTPUT!AM$12), "", SUMIF(OUTPUT!O$20:Y$20, "CLO7", OUTPUT!O279:Y279) / OUTPUT!AM$12),
IF(AND('PRINTABLE (per grading)'!H$16="OUTPUT", 'PRINTABLE (per grading)'!B$13="Final"), IF(ISERROR(SUMIF(OUTPUT!AA$20:AI$20, "CLO7", OUTPUT!AA279:AI279) / OUTPUT!AN$12), "", SUMIF(OUTPUT!AA$20:AI$20, "CLO7", OUTPUT!AA279:AI279) / OUTPUT!AN$12),
"")))))),"")</f>
        <v/>
      </c>
      <c r="AT277" s="232" t="str">
        <f t="shared" si="146"/>
        <v/>
      </c>
      <c r="AU277" s="233" t="str">
        <f t="shared" si="147"/>
        <v/>
      </c>
      <c r="AV277" s="25" t="str">
        <f>IF(B277 &lt;&gt; "", IFERROR(IF(C$16 = "PRELIM", SUMIF('Database (LECTURE-RES-PRAC)'!D$14:AG$14, "CLO8", 'Database (LECTURE-RES-PRAC)'!D274:AG274) / 'Grade computation'!F$11, IF(C$16 = "MIDTERM", SUMIF('Database (LECTURE-RES-PRAC)'!AJ$14:BM$14, "CLO8", 'Database (LECTURE-RES-PRAC)'!AJ274:BM274) / 'Grade computation'!G$11, IF(C$16 = "FINAL", SUMIF('Database (LECTURE-RES-PRAC)'!BP$14:CS$14, "CLO8", 'Database (LECTURE-RES-PRAC)'!BP274:CS274) / 'Grade computation'!H$11,""))),""),"")</f>
        <v/>
      </c>
      <c r="AW277" s="232" t="str">
        <f t="shared" si="148"/>
        <v/>
      </c>
      <c r="AX277" s="25" t="str">
        <f>IF(B277 &lt;&gt; "",IF(AND('PRINTABLE (per grading)'!H$16="EXAM", 'PRINTABLE (per grading)'!B$13="Prelim"), IF(ISERROR(SUMIF('Exam (LECTURE ONLY)'!D$20:M$20, "CLO8", 'Exam (LECTURE ONLY)'!D279:M279) / 'Exam (LECTURE ONLY)'!AL$13), "", SUMIF('Exam (LECTURE ONLY)'!D$20:M$20, "CLO8", 'Exam (LECTURE ONLY)'!D279:M279) /'Exam (LECTURE ONLY)'!AL$13),
IF(AND('PRINTABLE (per grading)'!H$16="EXAM", 'PRINTABLE (per grading)'!B$13="Midterm"), IF(ISERROR(SUMIF('Exam (LECTURE ONLY)'!O$20:X$20, "CLO8", 'Exam (LECTURE ONLY)'!O279:X279) / 'Exam (LECTURE ONLY)'!AM$13), "", SUMIF('Exam (LECTURE ONLY)'!O$20:X$20, "CLO8", 'Exam (LECTURE ONLY)'!O279:X279) / 'Exam (LECTURE ONLY)'!AM$13),
IF(AND('PRINTABLE (per grading)'!H$16="EXAM", 'PRINTABLE (per grading)'!B$13="Final"), IF(ISERROR(SUMIF('Exam (LECTURE ONLY)'!Z$20:AI$20, "CLO8", 'Exam (LECTURE ONLY)'!Z279:AI279) / 'Exam (LECTURE ONLY)'!AN$13), "", SUMIF('Exam (LECTURE ONLY)'!Z$20:AI$20, "CLO8", 'Exam (LECTURE ONLY)'!Z279:AI279) / 'Exam (LECTURE ONLY)'!AN$13),
IF(AND('PRINTABLE (per grading)'!H$16="OUTPUT", 'PRINTABLE (per grading)'!B$13="Prelim"), IF(ISERROR(SUMIF(OUTPUT!C$20:M$20, "CLO8", OUTPUT!C279:M279) / OUTPUT!AL$13), "", SUMIF(OUTPUT!C$20:M$20, "CLO8", OUTPUT!C279:M279) / OUTPUT!AL$13),
IF(AND('PRINTABLE (per grading)'!H$16="OUTPUT", 'PRINTABLE (per grading)'!B$13="Midterm"), IF(ISERROR(SUMIF(OUTPUT!O$20:Y$20, "CLO8", OUTPUT!O279:Y279) / OUTPUT!AM$13), "", SUMIF(OUTPUT!O$20:Y$20, "CLO8", OUTPUT!O279:Y279) / OUTPUT!AM$13),
IF(AND('PRINTABLE (per grading)'!H$16="OUTPUT", 'PRINTABLE (per grading)'!B$13="Final"), IF(ISERROR(SUMIF(OUTPUT!AA$20:AI$20, "CLO8", OUTPUT!AA279:AI279) / OUTPUT!AN$13), "", SUMIF(OUTPUT!AA$20:AI$20, "CLO8", OUTPUT!AA279:AI279) / OUTPUT!AN$13),
"")))))),"")</f>
        <v/>
      </c>
      <c r="AY277" s="232" t="str">
        <f t="shared" si="149"/>
        <v/>
      </c>
      <c r="AZ277" s="233" t="str">
        <f t="shared" si="150"/>
        <v/>
      </c>
      <c r="BA277" s="25" t="str">
        <f>IF(B277 &lt;&gt; "", IFERROR(IF(C$16 = "PRELIM", SUMIF('Database (LECTURE-RES-PRAC)'!D$14:AG$14, "CLO9", 'Database (LECTURE-RES-PRAC)'!D274:AG274) / 'Grade computation'!F$12, IF(C$16 = "MIDTERM", SUMIF('Database (LECTURE-RES-PRAC)'!AJ$14:BM$14, "CLO9", 'Database (LECTURE-RES-PRAC)'!AJ274:BM274) / 'Grade computation'!G$12, IF(C$16 = "FINAL", SUMIF('Database (LECTURE-RES-PRAC)'!BP$14:CS$14, "CLO9", 'Database (LECTURE-RES-PRAC)'!BP274:CS274) / 'Grade computation'!H$12,""))),""),"")</f>
        <v/>
      </c>
      <c r="BB277" s="232" t="str">
        <f t="shared" si="151"/>
        <v/>
      </c>
      <c r="BC277" s="25" t="str">
        <f>IF(B277 &lt;&gt; "",IF(AND('PRINTABLE (per grading)'!H$16="EXAM", 'PRINTABLE (per grading)'!B$13="Prelim"), IF(ISERROR(SUMIF('Exam (LECTURE ONLY)'!D$20:M$20, "CLO9", 'Exam (LECTURE ONLY)'!D279:M279) / 'Exam (LECTURE ONLY)'!AL$14), "", SUMIF('Exam (LECTURE ONLY)'!D$20:M$20, "CLO9", 'Exam (LECTURE ONLY)'!D279:M279) /'Exam (LECTURE ONLY)'!AL$14),
IF(AND('PRINTABLE (per grading)'!H$16="EXAM", 'PRINTABLE (per grading)'!B$13="Midterm"), IF(ISERROR(SUMIF('Exam (LECTURE ONLY)'!O$20:X$20, "CLO9", 'Exam (LECTURE ONLY)'!O279:X279) / 'Exam (LECTURE ONLY)'!AM$14), "", SUMIF('Exam (LECTURE ONLY)'!O$20:X$20, "CLO9", 'Exam (LECTURE ONLY)'!O279:X279) / 'Exam (LECTURE ONLY)'!AM$14),
IF(AND('PRINTABLE (per grading)'!H$16="EXAM", 'PRINTABLE (per grading)'!B$13="Final"), IF(ISERROR(SUMIF('Exam (LECTURE ONLY)'!Z$20:AI$20, "CLO9", 'Exam (LECTURE ONLY)'!Z279:AI279) / 'Exam (LECTURE ONLY)'!AN$14), "", SUMIF('Exam (LECTURE ONLY)'!Z$20:AI$20, "CLO9", 'Exam (LECTURE ONLY)'!Z279:AI279) / 'Exam (LECTURE ONLY)'!AN$14),
IF(AND('PRINTABLE (per grading)'!H$16="OUTPUT", 'PRINTABLE (per grading)'!B$13="Prelim"), IF(ISERROR(SUMIF(OUTPUT!C$20:M$20, "CLO9", OUTPUT!C279:M279) / OUTPUT!AL$14), "", SUMIF(OUTPUT!C$20:M$20, "CLO9", OUTPUT!C279:M279) / OUTPUT!AL$14),
IF(AND('PRINTABLE (per grading)'!H$16="OUTPUT", 'PRINTABLE (per grading)'!B$13="Midterm"), IF(ISERROR(SUMIF(OUTPUT!O$20:Y$20, "CLO9", OUTPUT!O279:Y279) / OUTPUT!AM$14), "", SUMIF(OUTPUT!O$20:Y$20, "CLO9", OUTPUT!O279:Y279) / OUTPUT!AM$14),
IF(AND('PRINTABLE (per grading)'!H$16="OUTPUT", 'PRINTABLE (per grading)'!B$13="Final"), IF(ISERROR(SUMIF(OUTPUT!AA$20:AI$20, "CLO9", OUTPUT!AA279:AI279) / OUTPUT!AN$14), "", SUMIF(OUTPUT!AA$20:AI$20, "CLO9", OUTPUT!AA279:AI279) / OUTPUT!AN$14),
"")))))),"")</f>
        <v/>
      </c>
      <c r="BD277" s="232" t="str">
        <f t="shared" si="152"/>
        <v/>
      </c>
      <c r="BE277" s="233" t="str">
        <f t="shared" si="153"/>
        <v/>
      </c>
      <c r="BF277" s="25" t="str">
        <f>IF(B277 &lt;&gt; "", IFERROR(IF(C$16 = "PRELIM", SUMIF('Database (LECTURE-RES-PRAC)'!D$14:AG$14, "CLO10", 'Database (LECTURE-RES-PRAC)'!D274:AG274) / 'Grade computation'!F$13, IF(C$16 = "MIDTERM", SUMIF('Database (LECTURE-RES-PRAC)'!AJ$14:BM$14, "CLO10", 'Database (LECTURE-RES-PRAC)'!AJ274:BM274) / 'Grade computation'!G$13, IF(C$16 = "FINAL", SUMIF('Database (LECTURE-RES-PRAC)'!BP$14:CS$14, "CLO10", 'Database (LECTURE-RES-PRAC)'!BP274:CS274) / 'Grade computation'!H$13,""))),""),"")</f>
        <v/>
      </c>
      <c r="BG277" s="232" t="str">
        <f t="shared" si="154"/>
        <v/>
      </c>
      <c r="BH277" s="25" t="str">
        <f>IF(B277 &lt;&gt; "",IF(AND('PRINTABLE (per grading)'!H$16="EXAM", 'PRINTABLE (per grading)'!B$13="Prelim"), IF(ISERROR(SUMIF('Exam (LECTURE ONLY)'!D$20:M$20, "CLO10", 'Exam (LECTURE ONLY)'!D279:M279) / 'Exam (LECTURE ONLY)'!AL$15), "", SUMIF('Exam (LECTURE ONLY)'!D$20:M$20, "CLO10", 'Exam (LECTURE ONLY)'!D279:M279) /'Exam (LECTURE ONLY)'!AL$15),
IF(AND('PRINTABLE (per grading)'!H$16="EXAM", 'PRINTABLE (per grading)'!B$13="Midterm"), IF(ISERROR(SUMIF('Exam (LECTURE ONLY)'!O$20:X$20, "CLO10", 'Exam (LECTURE ONLY)'!O279:X279) / 'Exam (LECTURE ONLY)'!AM$15), "", SUMIF('Exam (LECTURE ONLY)'!O$20:X$20, "CLO10", 'Exam (LECTURE ONLY)'!O279:X279) / 'Exam (LECTURE ONLY)'!AM$15),
IF(AND('PRINTABLE (per grading)'!H$16="EXAM", 'PRINTABLE (per grading)'!B$13="Final"), IF(ISERROR(SUMIF('Exam (LECTURE ONLY)'!Z$20:AI$20, "CLO10", 'Exam (LECTURE ONLY)'!Z279:AI279) / 'Exam (LECTURE ONLY)'!AN$15), "", SUMIF('Exam (LECTURE ONLY)'!Z$20:AI$20, "CLO10", 'Exam (LECTURE ONLY)'!Z279:AI279) / 'Exam (LECTURE ONLY)'!AN$15),
IF(AND('PRINTABLE (per grading)'!H$16="OUTPUT", 'PRINTABLE (per grading)'!B$13="Prelim"), IF(ISERROR(SUMIF(OUTPUT!C$20:M$20, "CLO10", OUTPUT!C279:M279) / OUTPUT!AL$15), "", SUMIF(OUTPUT!C$20:M$20, "CLO10", OUTPUT!C279:M279) / OUTPUT!AL$15),
IF(AND('PRINTABLE (per grading)'!H$16="OUTPUT", 'PRINTABLE (per grading)'!B$13="Midterm"), IF(ISERROR(SUMIF(OUTPUT!O$20:Y$20, "CLO10", OUTPUT!O279:Y279) / OUTPUT!AM$15), "", SUMIF(OUTPUT!O$20:Y$20, "CLO10", OUTPUT!O279:Y279) / OUTPUT!AM$15),
IF(AND('PRINTABLE (per grading)'!H$16="OUTPUT", 'PRINTABLE (per grading)'!B$13="Final"), IF(ISERROR(SUMIF(OUTPUT!AA$20:AI$20, "CLO10", OUTPUT!AA279:AI279) / OUTPUT!AN$15), "", SUMIF(OUTPUT!AA$20:AI$20, "CLO10", OUTPUT!AA279:AI279) / OUTPUT!AN$15),
"")))))),"")</f>
        <v/>
      </c>
      <c r="BI277" s="232" t="str">
        <f t="shared" si="155"/>
        <v/>
      </c>
      <c r="BJ277" s="233" t="str">
        <f t="shared" si="156"/>
        <v/>
      </c>
      <c r="BK277" s="2"/>
    </row>
    <row r="278" spans="1:63" ht="20.100000000000001" customHeight="1">
      <c r="A278" s="212" t="str">
        <f>IF(ISBLANK('Database (LECTURE-RES-PRAC)'!A275),"",'Database (LECTURE-RES-PRAC)'!A275)</f>
        <v/>
      </c>
      <c r="B278" s="213" t="str">
        <f>IF(ISBLANK('Database (LECTURE-RES-PRAC)'!B275),"",'Database (LECTURE-RES-PRAC)'!B275)</f>
        <v/>
      </c>
      <c r="C278" s="134" t="str">
        <f>IF(B278&lt;&gt;"",IF(C$16="PRELIM",'Grade computation'!C278, IF(C$16="MIDTERM",'Grade computation'!K278, IF(C$16="FINAL",'Grade computation'!S278,""))),"")</f>
        <v/>
      </c>
      <c r="D278" s="135" t="str">
        <f t="shared" si="157"/>
        <v/>
      </c>
      <c r="E278" s="134" t="str">
        <f>IF(B278&lt;&gt;"", IF(C$16="PRELIM",'Grade computation'!E278, IF(C$16="MIDTERM",'Grade computation'!M278, IF(C$16="FINAL",'Grade computation'!U278,""))),"")</f>
        <v/>
      </c>
      <c r="F278" s="136" t="str">
        <f t="shared" si="158"/>
        <v/>
      </c>
      <c r="G278" s="137" t="str">
        <f t="shared" si="159"/>
        <v/>
      </c>
      <c r="H278" s="207" t="str">
        <f>IF(B278&lt;&gt;"",IF(C$16="PRELIM", 'Grade computation'!H278, IF(C$16="MIDTERM", 'Grade computation'!P278, IF(C$16="FINAL",'Grade computation'!X278, ""))),"")</f>
        <v/>
      </c>
      <c r="I278" s="137" t="str">
        <f t="shared" si="160"/>
        <v/>
      </c>
      <c r="J278" s="139" t="str">
        <f t="shared" si="161"/>
        <v/>
      </c>
      <c r="K278" s="377" t="str">
        <f t="shared" si="162"/>
        <v/>
      </c>
      <c r="L278" s="434"/>
      <c r="M278" s="25" t="str">
        <f>IF(B278 &lt;&gt; "", IFERROR(IF(C$16 = "PRELIM", SUMIF('Database (LECTURE-RES-PRAC)'!D$14:AG$14, "CLO1", 'Database (LECTURE-RES-PRAC)'!D275:AG275) / 'Grade computation'!F$4, IF(C$16 = "MIDTERM", SUMIF('Database (LECTURE-RES-PRAC)'!AJ$14:BM$14, "CLO1", 'Database (LECTURE-RES-PRAC)'!AJ275:BM275) / 'Grade computation'!G$4, IF(C$16 = "FINAL", SUMIF('Database (LECTURE-RES-PRAC)'!BP$14:CS$14, "CLO1", 'Database (LECTURE-RES-PRAC)'!BP275:CS275) / 'Grade computation'!H$4,""))),""),"")</f>
        <v/>
      </c>
      <c r="N278" s="232" t="str">
        <f t="shared" si="127"/>
        <v/>
      </c>
      <c r="O278" s="25" t="str">
        <f>IF(B278 &lt;&gt; "",IF(AND('PRINTABLE (per grading)'!H$16="EXAM", 'PRINTABLE (per grading)'!B$13="Prelim"), IF(ISERROR(SUMIF('Exam (LECTURE ONLY)'!D$20:M$20, "CLO1", 'Exam (LECTURE ONLY)'!D280:M280) / 'Exam (LECTURE ONLY)'!AL$6), "", SUMIF('Exam (LECTURE ONLY)'!D$20:M$20, "CLO1", 'Exam (LECTURE ONLY)'!D280:M280) /'Exam (LECTURE ONLY)'!AL$6),
IF(AND('PRINTABLE (per grading)'!H$16="EXAM", 'PRINTABLE (per grading)'!B$13="Midterm"), IF(ISERROR(SUMIF('Exam (LECTURE ONLY)'!O$20:X$20, "CLO1", 'Exam (LECTURE ONLY)'!O280:X280) / 'Exam (LECTURE ONLY)'!AM$6), "", SUMIF('Exam (LECTURE ONLY)'!O$20:X$20, "CLO1", 'Exam (LECTURE ONLY)'!O280:X280) / 'Exam (LECTURE ONLY)'!AM$6),
IF(AND('PRINTABLE (per grading)'!H$16="EXAM", 'PRINTABLE (per grading)'!B$13="Final"), IF(ISERROR(SUMIF('Exam (LECTURE ONLY)'!Z$20:AI$20, "CLO1", 'Exam (LECTURE ONLY)'!Z280:AI280) / 'Exam (LECTURE ONLY)'!AN$6), "", SUMIF('Exam (LECTURE ONLY)'!Z$20:AI$20, "CLO1", 'Exam (LECTURE ONLY)'!Z280:AI280) / 'Exam (LECTURE ONLY)'!AN$6),
IF(AND('PRINTABLE (per grading)'!H$16="OUTPUT", 'PRINTABLE (per grading)'!B$13="Prelim"), IF(ISERROR(SUMIF(OUTPUT!C$20:M$20, "CLO1", OUTPUT!C280:M280) / OUTPUT!AL$6), "", SUMIF(OUTPUT!C$20:M$20, "CLO1", OUTPUT!C280:M280) / OUTPUT!AL$6),
IF(AND('PRINTABLE (per grading)'!H$16="OUTPUT", 'PRINTABLE (per grading)'!B$13="Midterm"), IF(ISERROR(SUMIF(OUTPUT!O$20:Y$20, "CLO1", OUTPUT!O280:Y280) / OUTPUT!AM$6), "", SUMIF(OUTPUT!O$20:Y$20, "CLO1", OUTPUT!O280:Y280) / OUTPUT!AM$6),
IF(AND('PRINTABLE (per grading)'!H$16="OUTPUT", 'PRINTABLE (per grading)'!B$13="Final"), IF(ISERROR(SUMIF(OUTPUT!AA$20:AI$20, "CLO1", OUTPUT!AA280:AI280) / OUTPUT!AN$6), "", SUMIF(OUTPUT!AA$20:AI$20, "CLO1", OUTPUT!AA280:AI280) / OUTPUT!AN$6),
"")))))),"")</f>
        <v/>
      </c>
      <c r="P278" s="232" t="str">
        <f t="shared" si="128"/>
        <v/>
      </c>
      <c r="Q278" s="233" t="str">
        <f t="shared" si="129"/>
        <v/>
      </c>
      <c r="R278" s="25" t="str">
        <f>IF(B278 &lt;&gt; "", IFERROR(IF(C$16 = "PRELIM", SUMIF('Database (LECTURE-RES-PRAC)'!D$14:AG$14, "CLO2", 'Database (LECTURE-RES-PRAC)'!D275:AG275) / 'Grade computation'!F$5, IF(C$16 = "MIDTERM", SUMIF('Database (LECTURE-RES-PRAC)'!AJ$14:BM$14, "CLO2", 'Database (LECTURE-RES-PRAC)'!AJ275:BM275) / 'Grade computation'!G$5, IF(C$16 = "FINAL", SUMIF('Database (LECTURE-RES-PRAC)'!BP$14:CS$14, "CLO2", 'Database (LECTURE-RES-PRAC)'!BP275:CS275) / 'Grade computation'!H$5,""))),""),"")</f>
        <v/>
      </c>
      <c r="S278" s="232" t="str">
        <f t="shared" si="130"/>
        <v/>
      </c>
      <c r="T278" s="25" t="str">
        <f>IF(B278 &lt;&gt; "",IF(AND('PRINTABLE (per grading)'!H$16="EXAM", 'PRINTABLE (per grading)'!B$13="Prelim"), IF(ISERROR(SUMIF('Exam (LECTURE ONLY)'!D$20:M$20, "CLO2", 'Exam (LECTURE ONLY)'!D280:M280) / 'Exam (LECTURE ONLY)'!AL$7), "", SUMIF('Exam (LECTURE ONLY)'!D$20:M$20, "CLO2", 'Exam (LECTURE ONLY)'!D280:M280) /'Exam (LECTURE ONLY)'!AL$7),
IF(AND('PRINTABLE (per grading)'!H$16="EXAM", 'PRINTABLE (per grading)'!B$13="Midterm"), IF(ISERROR(SUMIF('Exam (LECTURE ONLY)'!O$20:X$20, "CLO2", 'Exam (LECTURE ONLY)'!O280:X280) / 'Exam (LECTURE ONLY)'!AM$7), "", SUMIF('Exam (LECTURE ONLY)'!O$20:X$20, "CLO2", 'Exam (LECTURE ONLY)'!O280:X280) / 'Exam (LECTURE ONLY)'!AM$7),
IF(AND('PRINTABLE (per grading)'!H$16="EXAM", 'PRINTABLE (per grading)'!B$13="Final"), IF(ISERROR(SUMIF('Exam (LECTURE ONLY)'!Z$20:AI$20, "CLO2", 'Exam (LECTURE ONLY)'!Z280:AI280) / 'Exam (LECTURE ONLY)'!AN$7), "", SUMIF('Exam (LECTURE ONLY)'!Z$20:AI$20, "CLO2", 'Exam (LECTURE ONLY)'!Z280:AI280) / 'Exam (LECTURE ONLY)'!AN$7),
IF(AND('PRINTABLE (per grading)'!H$16="OUTPUT", 'PRINTABLE (per grading)'!B$13="Prelim"), IF(ISERROR(SUMIF(OUTPUT!C$20:M$20, "CLO2", OUTPUT!C280:M280) / OUTPUT!AL$7), "", SUMIF(OUTPUT!C$20:M$20, "CLO2", OUTPUT!C280:M280) / OUTPUT!AL$7),
IF(AND('PRINTABLE (per grading)'!H$16="OUTPUT", 'PRINTABLE (per grading)'!B$13="Midterm"), IF(ISERROR(SUMIF(OUTPUT!O$20:Y$20, "CLO2", OUTPUT!O280:Y280) / OUTPUT!AM$7), "", SUMIF(OUTPUT!O$20:Y$20, "CLO2", OUTPUT!O280:Y280) / OUTPUT!AM$7),
IF(AND('PRINTABLE (per grading)'!H$16="OUTPUT", 'PRINTABLE (per grading)'!B$13="Final"), IF(ISERROR(SUMIF(OUTPUT!AA$20:AI$20, "CLO2", OUTPUT!AA280:AI280) / OUTPUT!AN$7), "", SUMIF(OUTPUT!AA$20:AI$20, "CLO2", OUTPUT!AA280:AI280) / OUTPUT!AN$7),
"")))))),"")</f>
        <v/>
      </c>
      <c r="U278" s="232" t="str">
        <f t="shared" si="131"/>
        <v/>
      </c>
      <c r="V278" s="233" t="str">
        <f t="shared" si="132"/>
        <v/>
      </c>
      <c r="W278" s="25" t="str">
        <f>IF(B278 &lt;&gt; "", IFERROR(IF(C$16 = "PRELIM", SUMIF('Database (LECTURE-RES-PRAC)'!D$14:AG$14, "CLO3", 'Database (LECTURE-RES-PRAC)'!D275:AG275) / 'Grade computation'!F$6, IF(C$16 = "MIDTERM", SUMIF('Database (LECTURE-RES-PRAC)'!AJ$14:BM$14, "CLO3", 'Database (LECTURE-RES-PRAC)'!AJ275:BM275) / 'Grade computation'!G$6, IF(C$16 = "FINAL", SUMIF('Database (LECTURE-RES-PRAC)'!BP$14:CS$14, "CLO3", 'Database (LECTURE-RES-PRAC)'!BP275:CS275) / 'Grade computation'!H$6,""))),""),"")</f>
        <v/>
      </c>
      <c r="X278" s="232" t="str">
        <f t="shared" si="133"/>
        <v/>
      </c>
      <c r="Y278" s="25" t="str">
        <f>IF(B278 &lt;&gt; "",IF(AND('PRINTABLE (per grading)'!H$16="EXAM", 'PRINTABLE (per grading)'!B$13="Prelim"), IF(ISERROR(SUMIF('Exam (LECTURE ONLY)'!D$20:M$20, "CLO3", 'Exam (LECTURE ONLY)'!D280:M280) / 'Exam (LECTURE ONLY)'!AL$8), "", SUMIF('Exam (LECTURE ONLY)'!D$20:M$20, "CLO3", 'Exam (LECTURE ONLY)'!D280:M280) /'Exam (LECTURE ONLY)'!AL$8),
IF(AND('PRINTABLE (per grading)'!H$16="EXAM", 'PRINTABLE (per grading)'!B$13="Midterm"), IF(ISERROR(SUMIF('Exam (LECTURE ONLY)'!O$20:X$20, "CLO3", 'Exam (LECTURE ONLY)'!O280:X280) / 'Exam (LECTURE ONLY)'!AM$8), "", SUMIF('Exam (LECTURE ONLY)'!O$20:X$20, "CLO3", 'Exam (LECTURE ONLY)'!O280:X280) / 'Exam (LECTURE ONLY)'!AM$8),
IF(AND('PRINTABLE (per grading)'!H$16="EXAM", 'PRINTABLE (per grading)'!B$13="Final"), IF(ISERROR(SUMIF('Exam (LECTURE ONLY)'!Z$20:AI$20, "CLO3", 'Exam (LECTURE ONLY)'!Z280:AI280) / 'Exam (LECTURE ONLY)'!AN$8), "", SUMIF('Exam (LECTURE ONLY)'!Z$20:AI$20, "CLO3", 'Exam (LECTURE ONLY)'!Z280:AI280) / 'Exam (LECTURE ONLY)'!AN$8),
IF(AND('PRINTABLE (per grading)'!H$16="OUTPUT", 'PRINTABLE (per grading)'!B$13="Prelim"), IF(ISERROR(SUMIF(OUTPUT!C$20:M$20, "CLO3", OUTPUT!C280:M280) / OUTPUT!AL$8), "", SUMIF(OUTPUT!C$20:M$20, "CLO3", OUTPUT!C280:M280) / OUTPUT!AL$8),
IF(AND('PRINTABLE (per grading)'!H$16="OUTPUT", 'PRINTABLE (per grading)'!B$13="Midterm"), IF(ISERROR(SUMIF(OUTPUT!O$20:Y$20, "CLO3", OUTPUT!O280:Y280) / OUTPUT!AM$8), "", SUMIF(OUTPUT!O$20:Y$20, "CLO3", OUTPUT!O280:Y280) / OUTPUT!AM$8),
IF(AND('PRINTABLE (per grading)'!H$16="OUTPUT", 'PRINTABLE (per grading)'!B$13="Final"), IF(ISERROR(SUMIF(OUTPUT!AA$20:AI$20, "CLO3", OUTPUT!AA280:AI280) / OUTPUT!AN$8), "", SUMIF(OUTPUT!AA$20:AI$20, "CLO3", OUTPUT!AA280:AI280) / OUTPUT!AN$8),
"" )))))),"")</f>
        <v/>
      </c>
      <c r="Z278" s="232" t="str">
        <f t="shared" si="134"/>
        <v/>
      </c>
      <c r="AA278" s="233" t="str">
        <f t="shared" si="135"/>
        <v/>
      </c>
      <c r="AB278" s="25" t="str">
        <f>IF(B278 &lt;&gt; "", IFERROR(IF(C$16 = "PRELIM", SUMIF('Database (LECTURE-RES-PRAC)'!D$14:AG$14, "CLO4", 'Database (LECTURE-RES-PRAC)'!D275:AG275) / 'Grade computation'!F$7, IF(C$16 = "MIDTERM", SUMIF('Database (LECTURE-RES-PRAC)'!AJ$14:BM$14, "CLO4", 'Database (LECTURE-RES-PRAC)'!AJ275:BM275) / 'Grade computation'!G$7, IF(C$16 = "FINAL", SUMIF('Database (LECTURE-RES-PRAC)'!BP$14:CS$14, "CLO4", 'Database (LECTURE-RES-PRAC)'!BP275:CS275) / 'Grade computation'!H$7,""))),""),"")</f>
        <v/>
      </c>
      <c r="AC278" s="232" t="str">
        <f t="shared" si="136"/>
        <v/>
      </c>
      <c r="AD278" s="25" t="str">
        <f>IF(B278 &lt;&gt; "",IF(AND('PRINTABLE (per grading)'!H$16="EXAM", 'PRINTABLE (per grading)'!B$13="Prelim"), IF(ISERROR(SUMIF('Exam (LECTURE ONLY)'!D$20:M$20, "CLO4", 'Exam (LECTURE ONLY)'!D280:M280) / 'Exam (LECTURE ONLY)'!AL$9), "", SUMIF('Exam (LECTURE ONLY)'!D$20:M$20, "CLO4", 'Exam (LECTURE ONLY)'!D280:M280) /'Exam (LECTURE ONLY)'!AL$9),
IF(AND('PRINTABLE (per grading)'!H$16="EXAM", 'PRINTABLE (per grading)'!B$13="Midterm"), IF(ISERROR(SUMIF('Exam (LECTURE ONLY)'!O$20:X$20, "CLO4", 'Exam (LECTURE ONLY)'!O280:X280) / 'Exam (LECTURE ONLY)'!AM$9), "", SUMIF('Exam (LECTURE ONLY)'!O$20:X$20, "CLO4", 'Exam (LECTURE ONLY)'!O280:X280) / 'Exam (LECTURE ONLY)'!AM$9),
IF(AND('PRINTABLE (per grading)'!H$16="EXAM", 'PRINTABLE (per grading)'!B$13="Final"), IF(ISERROR(SUMIF('Exam (LECTURE ONLY)'!Z$20:AI$20, "CLO4", 'Exam (LECTURE ONLY)'!Z280:AI280) / 'Exam (LECTURE ONLY)'!AN$9), "", SUMIF('Exam (LECTURE ONLY)'!Z$20:AI$20, "CLO4", 'Exam (LECTURE ONLY)'!Z280:AI280) / 'Exam (LECTURE ONLY)'!AN$9),
IF(AND('PRINTABLE (per grading)'!H$16="OUTPUT", 'PRINTABLE (per grading)'!B$13="Prelim"), IF(ISERROR(SUMIF(OUTPUT!C$20:M$20, "CLO4", OUTPUT!C280:M280) / OUTPUT!AL$9), "", SUMIF(OUTPUT!C$20:M$20, "CLO4", OUTPUT!C280:M280) / OUTPUT!AL$9),
IF(AND('PRINTABLE (per grading)'!H$16="OUTPUT", 'PRINTABLE (per grading)'!B$13="Midterm"), IF(ISERROR(SUMIF(OUTPUT!O$20:Y$20, "CLO4", OUTPUT!O280:Y280) / OUTPUT!AM$9), "", SUMIF(OUTPUT!O$20:Y$20, "CLO4", OUTPUT!O280:Y280) / OUTPUT!AM$9),
IF(AND('PRINTABLE (per grading)'!H$16="OUTPUT", 'PRINTABLE (per grading)'!B$13="Final"), IF(ISERROR(SUMIF(OUTPUT!AA$20:AI$20, "CLO4", OUTPUT!AA280:AI280) / OUTPUT!AN$9), "", SUMIF(OUTPUT!AA$20:AI$20, "CLO4", OUTPUT!AA280:AI280) / OUTPUT!AN$9),
"")))))),"")</f>
        <v/>
      </c>
      <c r="AE278" s="232" t="str">
        <f t="shared" si="137"/>
        <v/>
      </c>
      <c r="AF278" s="233" t="str">
        <f t="shared" si="138"/>
        <v/>
      </c>
      <c r="AG278" s="25" t="str">
        <f>IF(B278 &lt;&gt; "", IFERROR(IF(C$16 = "PRELIM", SUMIF('Database (LECTURE-RES-PRAC)'!D$14:AG$14, "CLO5", 'Database (LECTURE-RES-PRAC)'!D275:AG275) / 'Grade computation'!F$8, IF(C$16 = "MIDTERM", SUMIF('Database (LECTURE-RES-PRAC)'!AJ$14:BM$14, "CLO5", 'Database (LECTURE-RES-PRAC)'!AJ275:BM275) / 'Grade computation'!G$8, IF(C$16 = "FINAL", SUMIF('Database (LECTURE-RES-PRAC)'!BP$14:CS$14, "CLO5", 'Database (LECTURE-RES-PRAC)'!BP275:CS275) / 'Grade computation'!H$8,""))),""),"")</f>
        <v/>
      </c>
      <c r="AH278" s="232" t="str">
        <f t="shared" si="139"/>
        <v/>
      </c>
      <c r="AI278" s="25" t="str">
        <f>IF(B278 &lt;&gt; "",IF(AND('PRINTABLE (per grading)'!H$16="EXAM", 'PRINTABLE (per grading)'!B$13="Prelim"), IF(ISERROR(SUMIF('Exam (LECTURE ONLY)'!D$20:M$20, "CLO5", 'Exam (LECTURE ONLY)'!D280:M280) / 'Exam (LECTURE ONLY)'!AL$10), "", SUMIF('Exam (LECTURE ONLY)'!D$20:M$20, "CLO5", 'Exam (LECTURE ONLY)'!D280:M280) /'Exam (LECTURE ONLY)'!AL$10),
IF(AND('PRINTABLE (per grading)'!H$16="EXAM", 'PRINTABLE (per grading)'!B$13="Midterm"), IF(ISERROR(SUMIF('Exam (LECTURE ONLY)'!O$20:X$20, "CLO5", 'Exam (LECTURE ONLY)'!O280:X280) / 'Exam (LECTURE ONLY)'!AM$10), "", SUMIF('Exam (LECTURE ONLY)'!O$20:X$20, "CLO5", 'Exam (LECTURE ONLY)'!O280:X280) / 'Exam (LECTURE ONLY)'!AM$10),
IF(AND('PRINTABLE (per grading)'!H$16="EXAM", 'PRINTABLE (per grading)'!B$13="Final"), IF(ISERROR(SUMIF('Exam (LECTURE ONLY)'!Z$20:AI$20, "CLO5", 'Exam (LECTURE ONLY)'!Z280:AI280) / 'Exam (LECTURE ONLY)'!AN$10), "", SUMIF('Exam (LECTURE ONLY)'!Z$20:AI$20, "CLO5", 'Exam (LECTURE ONLY)'!Z280:AI280) / 'Exam (LECTURE ONLY)'!AN$10),
IF(AND('PRINTABLE (per grading)'!H$16="OUTPUT", 'PRINTABLE (per grading)'!B$13="Prelim"), IF(ISERROR(SUMIF(OUTPUT!C$20:M$20, "CLO5", OUTPUT!C280:M280) / OUTPUT!AL$10), "", SUMIF(OUTPUT!C$20:M$20, "CLO5", OUTPUT!C280:M280) / OUTPUT!AL$10),
IF(AND('PRINTABLE (per grading)'!H$16="OUTPUT", 'PRINTABLE (per grading)'!B$13="Midterm"), IF(ISERROR(SUMIF(OUTPUT!O$20:Y$20, "CLO5", OUTPUT!O280:Y280) / OUTPUT!AM$10), "", SUMIF(OUTPUT!O$20:Y$20, "CLO5", OUTPUT!O280:Y280) / OUTPUT!AM$10),
IF(AND('PRINTABLE (per grading)'!H$16="OUTPUT", 'PRINTABLE (per grading)'!B$13="Final"), IF(ISERROR(SUMIF(OUTPUT!AA$20:AI$20, "CLO5", OUTPUT!AA280:AI280) / OUTPUT!AN$10), "", SUMIF(OUTPUT!AA$20:AI$20, "CLO5", OUTPUT!AA280:AI280) / OUTPUT!AN$10),
"")))))),"")</f>
        <v/>
      </c>
      <c r="AJ278" s="232" t="str">
        <f t="shared" si="140"/>
        <v/>
      </c>
      <c r="AK278" s="233" t="str">
        <f t="shared" si="141"/>
        <v/>
      </c>
      <c r="AL278" s="25" t="str">
        <f>IF(B278 &lt;&gt; "", IFERROR(IF(C$16 = "PRELIM", SUMIF('Database (LECTURE-RES-PRAC)'!D$14:AG$14, "CLO6", 'Database (LECTURE-RES-PRAC)'!D275:AG275) / 'Grade computation'!F$9, IF(C$16 = "MIDTERM", SUMIF('Database (LECTURE-RES-PRAC)'!AJ$14:BM$14, "CLO6", 'Database (LECTURE-RES-PRAC)'!AJ275:BM275) / 'Grade computation'!G$9, IF(C$16 = "FINAL", SUMIF('Database (LECTURE-RES-PRAC)'!BP$14:CS$14, "CLO6", 'Database (LECTURE-RES-PRAC)'!BP275:CS275) / 'Grade computation'!H$9,""))),""),"")</f>
        <v/>
      </c>
      <c r="AM278" s="232" t="str">
        <f t="shared" si="142"/>
        <v/>
      </c>
      <c r="AN278" s="25" t="str">
        <f>IF(B278 &lt;&gt; "",IF(AND('PRINTABLE (per grading)'!H$16="EXAM", 'PRINTABLE (per grading)'!B$13="Prelim"), IF(ISERROR(SUMIF('Exam (LECTURE ONLY)'!D$20:M$20, "CLO6", 'Exam (LECTURE ONLY)'!D280:M280) / 'Exam (LECTURE ONLY)'!AL$11), "", SUMIF('Exam (LECTURE ONLY)'!D$20:M$20, "CLO6", 'Exam (LECTURE ONLY)'!D280:M280) /'Exam (LECTURE ONLY)'!AL$11),
IF(AND('PRINTABLE (per grading)'!H$16="EXAM", 'PRINTABLE (per grading)'!B$13="Midterm"), IF(ISERROR(SUMIF('Exam (LECTURE ONLY)'!O$20:X$20, "CLO6", 'Exam (LECTURE ONLY)'!O280:X280) / 'Exam (LECTURE ONLY)'!AM$11), "", SUMIF('Exam (LECTURE ONLY)'!O$20:X$20, "CLO6", 'Exam (LECTURE ONLY)'!O280:X280) / 'Exam (LECTURE ONLY)'!AM$11),
IF(AND('PRINTABLE (per grading)'!H$16="EXAM", 'PRINTABLE (per grading)'!B$13="Final"), IF(ISERROR(SUMIF('Exam (LECTURE ONLY)'!Z$20:AI$20, "CLO6", 'Exam (LECTURE ONLY)'!Z280:AI280) / 'Exam (LECTURE ONLY)'!AN$11), "", SUMIF('Exam (LECTURE ONLY)'!Z$20:AI$20, "CLO6", 'Exam (LECTURE ONLY)'!Z280:AI280) / 'Exam (LECTURE ONLY)'!AN$11),
IF(AND('PRINTABLE (per grading)'!H$16="OUTPUT", 'PRINTABLE (per grading)'!B$13="Prelim"), IF(ISERROR(SUMIF(OUTPUT!C$20:M$20, "CLO6", OUTPUT!C280:M280) / OUTPUT!AL$11), "", SUMIF(OUTPUT!C$20:M$20, "CLO6", OUTPUT!C280:M280) / OUTPUT!AL$11),
IF(AND('PRINTABLE (per grading)'!H$16="OUTPUT", 'PRINTABLE (per grading)'!B$13="Midterm"), IF(ISERROR(SUMIF(OUTPUT!O$20:Y$20, "CLO6", OUTPUT!O280:Y280) / OUTPUT!AM$11), "", SUMIF(OUTPUT!O$20:Y$20, "CLO6", OUTPUT!O280:Y280) / OUTPUT!AM$11),
IF(AND('PRINTABLE (per grading)'!H$16="OUTPUT", 'PRINTABLE (per grading)'!B$13="Final"), IF(ISERROR(SUMIF(OUTPUT!AA$20:AI$20, "CLO6", OUTPUT!AA280:AI280) / OUTPUT!AN$11), "", SUMIF(OUTPUT!AA$20:AI$20, "CLO6", OUTPUT!AA280:AI280) / OUTPUT!AN$11),
"")))))),"")</f>
        <v/>
      </c>
      <c r="AO278" s="232" t="str">
        <f t="shared" si="143"/>
        <v/>
      </c>
      <c r="AP278" s="233" t="str">
        <f t="shared" si="144"/>
        <v/>
      </c>
      <c r="AQ278" s="25" t="str">
        <f>IF(B278 &lt;&gt; "", IFERROR(IF(C$16 = "PRELIM", SUMIF('Database (LECTURE-RES-PRAC)'!D$14:AG$14, "CLO7", 'Database (LECTURE-RES-PRAC)'!D275:AG275) / 'Grade computation'!F$10, IF(C$16 = "MIDTERM", SUMIF('Database (LECTURE-RES-PRAC)'!AJ$14:BM$14, "CLO7", 'Database (LECTURE-RES-PRAC)'!AJ275:BM275) / 'Grade computation'!G$10, IF(C$16 = "FINAL", SUMIF('Database (LECTURE-RES-PRAC)'!BP$14:CS$14, "CLO7", 'Database (LECTURE-RES-PRAC)'!BP275:CS275) / 'Grade computation'!H$10,""))),""),"")</f>
        <v/>
      </c>
      <c r="AR278" s="232" t="str">
        <f t="shared" si="145"/>
        <v/>
      </c>
      <c r="AS278" s="25" t="str">
        <f>IF(B278 &lt;&gt; "",IF(AND('PRINTABLE (per grading)'!H$16="EXAM", 'PRINTABLE (per grading)'!B$13="Prelim"), IF(ISERROR(SUMIF('Exam (LECTURE ONLY)'!D$20:M$20, "CLO7", 'Exam (LECTURE ONLY)'!D280:M280) / 'Exam (LECTURE ONLY)'!AL$12), "", SUMIF('Exam (LECTURE ONLY)'!D$20:M$20, "CLO7", 'Exam (LECTURE ONLY)'!D280:M280) /'Exam (LECTURE ONLY)'!AL$12),
IF(AND('PRINTABLE (per grading)'!H$16="EXAM", 'PRINTABLE (per grading)'!B$13="Midterm"), IF(ISERROR(SUMIF('Exam (LECTURE ONLY)'!O$20:X$20, "CLO7", 'Exam (LECTURE ONLY)'!O280:X280) / 'Exam (LECTURE ONLY)'!AM$12), "", SUMIF('Exam (LECTURE ONLY)'!O$20:X$20, "CLO7", 'Exam (LECTURE ONLY)'!O280:X280) / 'Exam (LECTURE ONLY)'!AM$12),
IF(AND('PRINTABLE (per grading)'!H$16="EXAM", 'PRINTABLE (per grading)'!B$13="Final"), IF(ISERROR(SUMIF('Exam (LECTURE ONLY)'!Z$20:AI$20, "CLO7", 'Exam (LECTURE ONLY)'!Z280:AI280) / 'Exam (LECTURE ONLY)'!AN$12), "", SUMIF('Exam (LECTURE ONLY)'!Z$20:AI$20, "CLO7", 'Exam (LECTURE ONLY)'!Z280:AI280) / 'Exam (LECTURE ONLY)'!AN$12),
IF(AND('PRINTABLE (per grading)'!H$16="OUTPUT", 'PRINTABLE (per grading)'!B$13="Prelim"), IF(ISERROR(SUMIF(OUTPUT!C$20:M$20, "CLO7", OUTPUT!C280:M280) / OUTPUT!AL$12), "", SUMIF(OUTPUT!C$20:M$20, "CLO7", OUTPUT!C280:M280) / OUTPUT!AL$12),
IF(AND('PRINTABLE (per grading)'!H$16="OUTPUT", 'PRINTABLE (per grading)'!B$13="Midterm"), IF(ISERROR(SUMIF(OUTPUT!O$20:Y$20, "CLO7", OUTPUT!O280:Y280) / OUTPUT!AM$12), "", SUMIF(OUTPUT!O$20:Y$20, "CLO7", OUTPUT!O280:Y280) / OUTPUT!AM$12),
IF(AND('PRINTABLE (per grading)'!H$16="OUTPUT", 'PRINTABLE (per grading)'!B$13="Final"), IF(ISERROR(SUMIF(OUTPUT!AA$20:AI$20, "CLO7", OUTPUT!AA280:AI280) / OUTPUT!AN$12), "", SUMIF(OUTPUT!AA$20:AI$20, "CLO7", OUTPUT!AA280:AI280) / OUTPUT!AN$12),
"")))))),"")</f>
        <v/>
      </c>
      <c r="AT278" s="232" t="str">
        <f t="shared" si="146"/>
        <v/>
      </c>
      <c r="AU278" s="233" t="str">
        <f t="shared" si="147"/>
        <v/>
      </c>
      <c r="AV278" s="25" t="str">
        <f>IF(B278 &lt;&gt; "", IFERROR(IF(C$16 = "PRELIM", SUMIF('Database (LECTURE-RES-PRAC)'!D$14:AG$14, "CLO8", 'Database (LECTURE-RES-PRAC)'!D275:AG275) / 'Grade computation'!F$11, IF(C$16 = "MIDTERM", SUMIF('Database (LECTURE-RES-PRAC)'!AJ$14:BM$14, "CLO8", 'Database (LECTURE-RES-PRAC)'!AJ275:BM275) / 'Grade computation'!G$11, IF(C$16 = "FINAL", SUMIF('Database (LECTURE-RES-PRAC)'!BP$14:CS$14, "CLO8", 'Database (LECTURE-RES-PRAC)'!BP275:CS275) / 'Grade computation'!H$11,""))),""),"")</f>
        <v/>
      </c>
      <c r="AW278" s="232" t="str">
        <f t="shared" si="148"/>
        <v/>
      </c>
      <c r="AX278" s="25" t="str">
        <f>IF(B278 &lt;&gt; "",IF(AND('PRINTABLE (per grading)'!H$16="EXAM", 'PRINTABLE (per grading)'!B$13="Prelim"), IF(ISERROR(SUMIF('Exam (LECTURE ONLY)'!D$20:M$20, "CLO8", 'Exam (LECTURE ONLY)'!D280:M280) / 'Exam (LECTURE ONLY)'!AL$13), "", SUMIF('Exam (LECTURE ONLY)'!D$20:M$20, "CLO8", 'Exam (LECTURE ONLY)'!D280:M280) /'Exam (LECTURE ONLY)'!AL$13),
IF(AND('PRINTABLE (per grading)'!H$16="EXAM", 'PRINTABLE (per grading)'!B$13="Midterm"), IF(ISERROR(SUMIF('Exam (LECTURE ONLY)'!O$20:X$20, "CLO8", 'Exam (LECTURE ONLY)'!O280:X280) / 'Exam (LECTURE ONLY)'!AM$13), "", SUMIF('Exam (LECTURE ONLY)'!O$20:X$20, "CLO8", 'Exam (LECTURE ONLY)'!O280:X280) / 'Exam (LECTURE ONLY)'!AM$13),
IF(AND('PRINTABLE (per grading)'!H$16="EXAM", 'PRINTABLE (per grading)'!B$13="Final"), IF(ISERROR(SUMIF('Exam (LECTURE ONLY)'!Z$20:AI$20, "CLO8", 'Exam (LECTURE ONLY)'!Z280:AI280) / 'Exam (LECTURE ONLY)'!AN$13), "", SUMIF('Exam (LECTURE ONLY)'!Z$20:AI$20, "CLO8", 'Exam (LECTURE ONLY)'!Z280:AI280) / 'Exam (LECTURE ONLY)'!AN$13),
IF(AND('PRINTABLE (per grading)'!H$16="OUTPUT", 'PRINTABLE (per grading)'!B$13="Prelim"), IF(ISERROR(SUMIF(OUTPUT!C$20:M$20, "CLO8", OUTPUT!C280:M280) / OUTPUT!AL$13), "", SUMIF(OUTPUT!C$20:M$20, "CLO8", OUTPUT!C280:M280) / OUTPUT!AL$13),
IF(AND('PRINTABLE (per grading)'!H$16="OUTPUT", 'PRINTABLE (per grading)'!B$13="Midterm"), IF(ISERROR(SUMIF(OUTPUT!O$20:Y$20, "CLO8", OUTPUT!O280:Y280) / OUTPUT!AM$13), "", SUMIF(OUTPUT!O$20:Y$20, "CLO8", OUTPUT!O280:Y280) / OUTPUT!AM$13),
IF(AND('PRINTABLE (per grading)'!H$16="OUTPUT", 'PRINTABLE (per grading)'!B$13="Final"), IF(ISERROR(SUMIF(OUTPUT!AA$20:AI$20, "CLO8", OUTPUT!AA280:AI280) / OUTPUT!AN$13), "", SUMIF(OUTPUT!AA$20:AI$20, "CLO8", OUTPUT!AA280:AI280) / OUTPUT!AN$13),
"")))))),"")</f>
        <v/>
      </c>
      <c r="AY278" s="232" t="str">
        <f t="shared" si="149"/>
        <v/>
      </c>
      <c r="AZ278" s="233" t="str">
        <f t="shared" si="150"/>
        <v/>
      </c>
      <c r="BA278" s="25" t="str">
        <f>IF(B278 &lt;&gt; "", IFERROR(IF(C$16 = "PRELIM", SUMIF('Database (LECTURE-RES-PRAC)'!D$14:AG$14, "CLO9", 'Database (LECTURE-RES-PRAC)'!D275:AG275) / 'Grade computation'!F$12, IF(C$16 = "MIDTERM", SUMIF('Database (LECTURE-RES-PRAC)'!AJ$14:BM$14, "CLO9", 'Database (LECTURE-RES-PRAC)'!AJ275:BM275) / 'Grade computation'!G$12, IF(C$16 = "FINAL", SUMIF('Database (LECTURE-RES-PRAC)'!BP$14:CS$14, "CLO9", 'Database (LECTURE-RES-PRAC)'!BP275:CS275) / 'Grade computation'!H$12,""))),""),"")</f>
        <v/>
      </c>
      <c r="BB278" s="232" t="str">
        <f t="shared" si="151"/>
        <v/>
      </c>
      <c r="BC278" s="25" t="str">
        <f>IF(B278 &lt;&gt; "",IF(AND('PRINTABLE (per grading)'!H$16="EXAM", 'PRINTABLE (per grading)'!B$13="Prelim"), IF(ISERROR(SUMIF('Exam (LECTURE ONLY)'!D$20:M$20, "CLO9", 'Exam (LECTURE ONLY)'!D280:M280) / 'Exam (LECTURE ONLY)'!AL$14), "", SUMIF('Exam (LECTURE ONLY)'!D$20:M$20, "CLO9", 'Exam (LECTURE ONLY)'!D280:M280) /'Exam (LECTURE ONLY)'!AL$14),
IF(AND('PRINTABLE (per grading)'!H$16="EXAM", 'PRINTABLE (per grading)'!B$13="Midterm"), IF(ISERROR(SUMIF('Exam (LECTURE ONLY)'!O$20:X$20, "CLO9", 'Exam (LECTURE ONLY)'!O280:X280) / 'Exam (LECTURE ONLY)'!AM$14), "", SUMIF('Exam (LECTURE ONLY)'!O$20:X$20, "CLO9", 'Exam (LECTURE ONLY)'!O280:X280) / 'Exam (LECTURE ONLY)'!AM$14),
IF(AND('PRINTABLE (per grading)'!H$16="EXAM", 'PRINTABLE (per grading)'!B$13="Final"), IF(ISERROR(SUMIF('Exam (LECTURE ONLY)'!Z$20:AI$20, "CLO9", 'Exam (LECTURE ONLY)'!Z280:AI280) / 'Exam (LECTURE ONLY)'!AN$14), "", SUMIF('Exam (LECTURE ONLY)'!Z$20:AI$20, "CLO9", 'Exam (LECTURE ONLY)'!Z280:AI280) / 'Exam (LECTURE ONLY)'!AN$14),
IF(AND('PRINTABLE (per grading)'!H$16="OUTPUT", 'PRINTABLE (per grading)'!B$13="Prelim"), IF(ISERROR(SUMIF(OUTPUT!C$20:M$20, "CLO9", OUTPUT!C280:M280) / OUTPUT!AL$14), "", SUMIF(OUTPUT!C$20:M$20, "CLO9", OUTPUT!C280:M280) / OUTPUT!AL$14),
IF(AND('PRINTABLE (per grading)'!H$16="OUTPUT", 'PRINTABLE (per grading)'!B$13="Midterm"), IF(ISERROR(SUMIF(OUTPUT!O$20:Y$20, "CLO9", OUTPUT!O280:Y280) / OUTPUT!AM$14), "", SUMIF(OUTPUT!O$20:Y$20, "CLO9", OUTPUT!O280:Y280) / OUTPUT!AM$14),
IF(AND('PRINTABLE (per grading)'!H$16="OUTPUT", 'PRINTABLE (per grading)'!B$13="Final"), IF(ISERROR(SUMIF(OUTPUT!AA$20:AI$20, "CLO9", OUTPUT!AA280:AI280) / OUTPUT!AN$14), "", SUMIF(OUTPUT!AA$20:AI$20, "CLO9", OUTPUT!AA280:AI280) / OUTPUT!AN$14),
"")))))),"")</f>
        <v/>
      </c>
      <c r="BD278" s="232" t="str">
        <f t="shared" si="152"/>
        <v/>
      </c>
      <c r="BE278" s="233" t="str">
        <f t="shared" si="153"/>
        <v/>
      </c>
      <c r="BF278" s="25" t="str">
        <f>IF(B278 &lt;&gt; "", IFERROR(IF(C$16 = "PRELIM", SUMIF('Database (LECTURE-RES-PRAC)'!D$14:AG$14, "CLO10", 'Database (LECTURE-RES-PRAC)'!D275:AG275) / 'Grade computation'!F$13, IF(C$16 = "MIDTERM", SUMIF('Database (LECTURE-RES-PRAC)'!AJ$14:BM$14, "CLO10", 'Database (LECTURE-RES-PRAC)'!AJ275:BM275) / 'Grade computation'!G$13, IF(C$16 = "FINAL", SUMIF('Database (LECTURE-RES-PRAC)'!BP$14:CS$14, "CLO10", 'Database (LECTURE-RES-PRAC)'!BP275:CS275) / 'Grade computation'!H$13,""))),""),"")</f>
        <v/>
      </c>
      <c r="BG278" s="232" t="str">
        <f t="shared" si="154"/>
        <v/>
      </c>
      <c r="BH278" s="25" t="str">
        <f>IF(B278 &lt;&gt; "",IF(AND('PRINTABLE (per grading)'!H$16="EXAM", 'PRINTABLE (per grading)'!B$13="Prelim"), IF(ISERROR(SUMIF('Exam (LECTURE ONLY)'!D$20:M$20, "CLO10", 'Exam (LECTURE ONLY)'!D280:M280) / 'Exam (LECTURE ONLY)'!AL$15), "", SUMIF('Exam (LECTURE ONLY)'!D$20:M$20, "CLO10", 'Exam (LECTURE ONLY)'!D280:M280) /'Exam (LECTURE ONLY)'!AL$15),
IF(AND('PRINTABLE (per grading)'!H$16="EXAM", 'PRINTABLE (per grading)'!B$13="Midterm"), IF(ISERROR(SUMIF('Exam (LECTURE ONLY)'!O$20:X$20, "CLO10", 'Exam (LECTURE ONLY)'!O280:X280) / 'Exam (LECTURE ONLY)'!AM$15), "", SUMIF('Exam (LECTURE ONLY)'!O$20:X$20, "CLO10", 'Exam (LECTURE ONLY)'!O280:X280) / 'Exam (LECTURE ONLY)'!AM$15),
IF(AND('PRINTABLE (per grading)'!H$16="EXAM", 'PRINTABLE (per grading)'!B$13="Final"), IF(ISERROR(SUMIF('Exam (LECTURE ONLY)'!Z$20:AI$20, "CLO10", 'Exam (LECTURE ONLY)'!Z280:AI280) / 'Exam (LECTURE ONLY)'!AN$15), "", SUMIF('Exam (LECTURE ONLY)'!Z$20:AI$20, "CLO10", 'Exam (LECTURE ONLY)'!Z280:AI280) / 'Exam (LECTURE ONLY)'!AN$15),
IF(AND('PRINTABLE (per grading)'!H$16="OUTPUT", 'PRINTABLE (per grading)'!B$13="Prelim"), IF(ISERROR(SUMIF(OUTPUT!C$20:M$20, "CLO10", OUTPUT!C280:M280) / OUTPUT!AL$15), "", SUMIF(OUTPUT!C$20:M$20, "CLO10", OUTPUT!C280:M280) / OUTPUT!AL$15),
IF(AND('PRINTABLE (per grading)'!H$16="OUTPUT", 'PRINTABLE (per grading)'!B$13="Midterm"), IF(ISERROR(SUMIF(OUTPUT!O$20:Y$20, "CLO10", OUTPUT!O280:Y280) / OUTPUT!AM$15), "", SUMIF(OUTPUT!O$20:Y$20, "CLO10", OUTPUT!O280:Y280) / OUTPUT!AM$15),
IF(AND('PRINTABLE (per grading)'!H$16="OUTPUT", 'PRINTABLE (per grading)'!B$13="Final"), IF(ISERROR(SUMIF(OUTPUT!AA$20:AI$20, "CLO10", OUTPUT!AA280:AI280) / OUTPUT!AN$15), "", SUMIF(OUTPUT!AA$20:AI$20, "CLO10", OUTPUT!AA280:AI280) / OUTPUT!AN$15),
"")))))),"")</f>
        <v/>
      </c>
      <c r="BI278" s="232" t="str">
        <f t="shared" si="155"/>
        <v/>
      </c>
      <c r="BJ278" s="233" t="str">
        <f t="shared" si="156"/>
        <v/>
      </c>
      <c r="BK278" s="2"/>
    </row>
    <row r="279" spans="1:63" ht="20.100000000000001" customHeight="1">
      <c r="A279" s="118" t="str">
        <f>IF(ISBLANK('Database (LECTURE-RES-PRAC)'!A276),"",'Database (LECTURE-RES-PRAC)'!A276)</f>
        <v/>
      </c>
      <c r="B279" s="119" t="str">
        <f>IF(ISBLANK('Database (LECTURE-RES-PRAC)'!B276),"",'Database (LECTURE-RES-PRAC)'!B276)</f>
        <v/>
      </c>
      <c r="C279" s="134" t="str">
        <f>IF(B279&lt;&gt;"",IF(C$16="PRELIM",'Grade computation'!C279, IF(C$16="MIDTERM",'Grade computation'!K279, IF(C$16="FINAL",'Grade computation'!S279,""))),"")</f>
        <v/>
      </c>
      <c r="D279" s="135" t="str">
        <f t="shared" si="157"/>
        <v/>
      </c>
      <c r="E279" s="134" t="str">
        <f>IF(B279&lt;&gt;"", IF(C$16="PRELIM",'Grade computation'!E279, IF(C$16="MIDTERM",'Grade computation'!M279, IF(C$16="FINAL",'Grade computation'!U279,""))),"")</f>
        <v/>
      </c>
      <c r="F279" s="136" t="str">
        <f t="shared" si="158"/>
        <v/>
      </c>
      <c r="G279" s="137" t="str">
        <f t="shared" si="159"/>
        <v/>
      </c>
      <c r="H279" s="207" t="str">
        <f>IF(B279&lt;&gt;"",IF(C$16="PRELIM", 'Grade computation'!H279, IF(C$16="MIDTERM", 'Grade computation'!P279, IF(C$16="FINAL",'Grade computation'!X279, ""))),"")</f>
        <v/>
      </c>
      <c r="I279" s="137" t="str">
        <f t="shared" si="160"/>
        <v/>
      </c>
      <c r="J279" s="139" t="str">
        <f t="shared" si="161"/>
        <v/>
      </c>
      <c r="K279" s="377" t="str">
        <f t="shared" si="162"/>
        <v/>
      </c>
      <c r="L279" s="434"/>
      <c r="M279" s="25" t="str">
        <f>IF(B279 &lt;&gt; "", IFERROR(IF(C$16 = "PRELIM", SUMIF('Database (LECTURE-RES-PRAC)'!D$14:AG$14, "CLO1", 'Database (LECTURE-RES-PRAC)'!D276:AG276) / 'Grade computation'!F$4, IF(C$16 = "MIDTERM", SUMIF('Database (LECTURE-RES-PRAC)'!AJ$14:BM$14, "CLO1", 'Database (LECTURE-RES-PRAC)'!AJ276:BM276) / 'Grade computation'!G$4, IF(C$16 = "FINAL", SUMIF('Database (LECTURE-RES-PRAC)'!BP$14:CS$14, "CLO1", 'Database (LECTURE-RES-PRAC)'!BP276:CS276) / 'Grade computation'!H$4,""))),""),"")</f>
        <v/>
      </c>
      <c r="N279" s="232" t="str">
        <f t="shared" si="127"/>
        <v/>
      </c>
      <c r="O279" s="25" t="str">
        <f>IF(B279 &lt;&gt; "",IF(AND('PRINTABLE (per grading)'!H$16="EXAM", 'PRINTABLE (per grading)'!B$13="Prelim"), IF(ISERROR(SUMIF('Exam (LECTURE ONLY)'!D$20:M$20, "CLO1", 'Exam (LECTURE ONLY)'!D281:M281) / 'Exam (LECTURE ONLY)'!AL$6), "", SUMIF('Exam (LECTURE ONLY)'!D$20:M$20, "CLO1", 'Exam (LECTURE ONLY)'!D281:M281) /'Exam (LECTURE ONLY)'!AL$6),
IF(AND('PRINTABLE (per grading)'!H$16="EXAM", 'PRINTABLE (per grading)'!B$13="Midterm"), IF(ISERROR(SUMIF('Exam (LECTURE ONLY)'!O$20:X$20, "CLO1", 'Exam (LECTURE ONLY)'!O281:X281) / 'Exam (LECTURE ONLY)'!AM$6), "", SUMIF('Exam (LECTURE ONLY)'!O$20:X$20, "CLO1", 'Exam (LECTURE ONLY)'!O281:X281) / 'Exam (LECTURE ONLY)'!AM$6),
IF(AND('PRINTABLE (per grading)'!H$16="EXAM", 'PRINTABLE (per grading)'!B$13="Final"), IF(ISERROR(SUMIF('Exam (LECTURE ONLY)'!Z$20:AI$20, "CLO1", 'Exam (LECTURE ONLY)'!Z281:AI281) / 'Exam (LECTURE ONLY)'!AN$6), "", SUMIF('Exam (LECTURE ONLY)'!Z$20:AI$20, "CLO1", 'Exam (LECTURE ONLY)'!Z281:AI281) / 'Exam (LECTURE ONLY)'!AN$6),
IF(AND('PRINTABLE (per grading)'!H$16="OUTPUT", 'PRINTABLE (per grading)'!B$13="Prelim"), IF(ISERROR(SUMIF(OUTPUT!C$20:M$20, "CLO1", OUTPUT!C281:M281) / OUTPUT!AL$6), "", SUMIF(OUTPUT!C$20:M$20, "CLO1", OUTPUT!C281:M281) / OUTPUT!AL$6),
IF(AND('PRINTABLE (per grading)'!H$16="OUTPUT", 'PRINTABLE (per grading)'!B$13="Midterm"), IF(ISERROR(SUMIF(OUTPUT!O$20:Y$20, "CLO1", OUTPUT!O281:Y281) / OUTPUT!AM$6), "", SUMIF(OUTPUT!O$20:Y$20, "CLO1", OUTPUT!O281:Y281) / OUTPUT!AM$6),
IF(AND('PRINTABLE (per grading)'!H$16="OUTPUT", 'PRINTABLE (per grading)'!B$13="Final"), IF(ISERROR(SUMIF(OUTPUT!AA$20:AI$20, "CLO1", OUTPUT!AA281:AI281) / OUTPUT!AN$6), "", SUMIF(OUTPUT!AA$20:AI$20, "CLO1", OUTPUT!AA281:AI281) / OUTPUT!AN$6),
"")))))),"")</f>
        <v/>
      </c>
      <c r="P279" s="232" t="str">
        <f t="shared" si="128"/>
        <v/>
      </c>
      <c r="Q279" s="233" t="str">
        <f t="shared" si="129"/>
        <v/>
      </c>
      <c r="R279" s="25" t="str">
        <f>IF(B279 &lt;&gt; "", IFERROR(IF(C$16 = "PRELIM", SUMIF('Database (LECTURE-RES-PRAC)'!D$14:AG$14, "CLO2", 'Database (LECTURE-RES-PRAC)'!D276:AG276) / 'Grade computation'!F$5, IF(C$16 = "MIDTERM", SUMIF('Database (LECTURE-RES-PRAC)'!AJ$14:BM$14, "CLO2", 'Database (LECTURE-RES-PRAC)'!AJ276:BM276) / 'Grade computation'!G$5, IF(C$16 = "FINAL", SUMIF('Database (LECTURE-RES-PRAC)'!BP$14:CS$14, "CLO2", 'Database (LECTURE-RES-PRAC)'!BP276:CS276) / 'Grade computation'!H$5,""))),""),"")</f>
        <v/>
      </c>
      <c r="S279" s="232" t="str">
        <f t="shared" si="130"/>
        <v/>
      </c>
      <c r="T279" s="25" t="str">
        <f>IF(B279 &lt;&gt; "",IF(AND('PRINTABLE (per grading)'!H$16="EXAM", 'PRINTABLE (per grading)'!B$13="Prelim"), IF(ISERROR(SUMIF('Exam (LECTURE ONLY)'!D$20:M$20, "CLO2", 'Exam (LECTURE ONLY)'!D281:M281) / 'Exam (LECTURE ONLY)'!AL$7), "", SUMIF('Exam (LECTURE ONLY)'!D$20:M$20, "CLO2", 'Exam (LECTURE ONLY)'!D281:M281) /'Exam (LECTURE ONLY)'!AL$7),
IF(AND('PRINTABLE (per grading)'!H$16="EXAM", 'PRINTABLE (per grading)'!B$13="Midterm"), IF(ISERROR(SUMIF('Exam (LECTURE ONLY)'!O$20:X$20, "CLO2", 'Exam (LECTURE ONLY)'!O281:X281) / 'Exam (LECTURE ONLY)'!AM$7), "", SUMIF('Exam (LECTURE ONLY)'!O$20:X$20, "CLO2", 'Exam (LECTURE ONLY)'!O281:X281) / 'Exam (LECTURE ONLY)'!AM$7),
IF(AND('PRINTABLE (per grading)'!H$16="EXAM", 'PRINTABLE (per grading)'!B$13="Final"), IF(ISERROR(SUMIF('Exam (LECTURE ONLY)'!Z$20:AI$20, "CLO2", 'Exam (LECTURE ONLY)'!Z281:AI281) / 'Exam (LECTURE ONLY)'!AN$7), "", SUMIF('Exam (LECTURE ONLY)'!Z$20:AI$20, "CLO2", 'Exam (LECTURE ONLY)'!Z281:AI281) / 'Exam (LECTURE ONLY)'!AN$7),
IF(AND('PRINTABLE (per grading)'!H$16="OUTPUT", 'PRINTABLE (per grading)'!B$13="Prelim"), IF(ISERROR(SUMIF(OUTPUT!C$20:M$20, "CLO2", OUTPUT!C281:M281) / OUTPUT!AL$7), "", SUMIF(OUTPUT!C$20:M$20, "CLO2", OUTPUT!C281:M281) / OUTPUT!AL$7),
IF(AND('PRINTABLE (per grading)'!H$16="OUTPUT", 'PRINTABLE (per grading)'!B$13="Midterm"), IF(ISERROR(SUMIF(OUTPUT!O$20:Y$20, "CLO2", OUTPUT!O281:Y281) / OUTPUT!AM$7), "", SUMIF(OUTPUT!O$20:Y$20, "CLO2", OUTPUT!O281:Y281) / OUTPUT!AM$7),
IF(AND('PRINTABLE (per grading)'!H$16="OUTPUT", 'PRINTABLE (per grading)'!B$13="Final"), IF(ISERROR(SUMIF(OUTPUT!AA$20:AI$20, "CLO2", OUTPUT!AA281:AI281) / OUTPUT!AN$7), "", SUMIF(OUTPUT!AA$20:AI$20, "CLO2", OUTPUT!AA281:AI281) / OUTPUT!AN$7),
"")))))),"")</f>
        <v/>
      </c>
      <c r="U279" s="232" t="str">
        <f t="shared" si="131"/>
        <v/>
      </c>
      <c r="V279" s="233" t="str">
        <f t="shared" si="132"/>
        <v/>
      </c>
      <c r="W279" s="25" t="str">
        <f>IF(B279 &lt;&gt; "", IFERROR(IF(C$16 = "PRELIM", SUMIF('Database (LECTURE-RES-PRAC)'!D$14:AG$14, "CLO3", 'Database (LECTURE-RES-PRAC)'!D276:AG276) / 'Grade computation'!F$6, IF(C$16 = "MIDTERM", SUMIF('Database (LECTURE-RES-PRAC)'!AJ$14:BM$14, "CLO3", 'Database (LECTURE-RES-PRAC)'!AJ276:BM276) / 'Grade computation'!G$6, IF(C$16 = "FINAL", SUMIF('Database (LECTURE-RES-PRAC)'!BP$14:CS$14, "CLO3", 'Database (LECTURE-RES-PRAC)'!BP276:CS276) / 'Grade computation'!H$6,""))),""),"")</f>
        <v/>
      </c>
      <c r="X279" s="232" t="str">
        <f t="shared" si="133"/>
        <v/>
      </c>
      <c r="Y279" s="25" t="str">
        <f>IF(B279 &lt;&gt; "",IF(AND('PRINTABLE (per grading)'!H$16="EXAM", 'PRINTABLE (per grading)'!B$13="Prelim"), IF(ISERROR(SUMIF('Exam (LECTURE ONLY)'!D$20:M$20, "CLO3", 'Exam (LECTURE ONLY)'!D281:M281) / 'Exam (LECTURE ONLY)'!AL$8), "", SUMIF('Exam (LECTURE ONLY)'!D$20:M$20, "CLO3", 'Exam (LECTURE ONLY)'!D281:M281) /'Exam (LECTURE ONLY)'!AL$8),
IF(AND('PRINTABLE (per grading)'!H$16="EXAM", 'PRINTABLE (per grading)'!B$13="Midterm"), IF(ISERROR(SUMIF('Exam (LECTURE ONLY)'!O$20:X$20, "CLO3", 'Exam (LECTURE ONLY)'!O281:X281) / 'Exam (LECTURE ONLY)'!AM$8), "", SUMIF('Exam (LECTURE ONLY)'!O$20:X$20, "CLO3", 'Exam (LECTURE ONLY)'!O281:X281) / 'Exam (LECTURE ONLY)'!AM$8),
IF(AND('PRINTABLE (per grading)'!H$16="EXAM", 'PRINTABLE (per grading)'!B$13="Final"), IF(ISERROR(SUMIF('Exam (LECTURE ONLY)'!Z$20:AI$20, "CLO3", 'Exam (LECTURE ONLY)'!Z281:AI281) / 'Exam (LECTURE ONLY)'!AN$8), "", SUMIF('Exam (LECTURE ONLY)'!Z$20:AI$20, "CLO3", 'Exam (LECTURE ONLY)'!Z281:AI281) / 'Exam (LECTURE ONLY)'!AN$8),
IF(AND('PRINTABLE (per grading)'!H$16="OUTPUT", 'PRINTABLE (per grading)'!B$13="Prelim"), IF(ISERROR(SUMIF(OUTPUT!C$20:M$20, "CLO3", OUTPUT!C281:M281) / OUTPUT!AL$8), "", SUMIF(OUTPUT!C$20:M$20, "CLO3", OUTPUT!C281:M281) / OUTPUT!AL$8),
IF(AND('PRINTABLE (per grading)'!H$16="OUTPUT", 'PRINTABLE (per grading)'!B$13="Midterm"), IF(ISERROR(SUMIF(OUTPUT!O$20:Y$20, "CLO3", OUTPUT!O281:Y281) / OUTPUT!AM$8), "", SUMIF(OUTPUT!O$20:Y$20, "CLO3", OUTPUT!O281:Y281) / OUTPUT!AM$8),
IF(AND('PRINTABLE (per grading)'!H$16="OUTPUT", 'PRINTABLE (per grading)'!B$13="Final"), IF(ISERROR(SUMIF(OUTPUT!AA$20:AI$20, "CLO3", OUTPUT!AA281:AI281) / OUTPUT!AN$8), "", SUMIF(OUTPUT!AA$20:AI$20, "CLO3", OUTPUT!AA281:AI281) / OUTPUT!AN$8),
"" )))))),"")</f>
        <v/>
      </c>
      <c r="Z279" s="232" t="str">
        <f t="shared" si="134"/>
        <v/>
      </c>
      <c r="AA279" s="233" t="str">
        <f t="shared" si="135"/>
        <v/>
      </c>
      <c r="AB279" s="25" t="str">
        <f>IF(B279 &lt;&gt; "", IFERROR(IF(C$16 = "PRELIM", SUMIF('Database (LECTURE-RES-PRAC)'!D$14:AG$14, "CLO4", 'Database (LECTURE-RES-PRAC)'!D276:AG276) / 'Grade computation'!F$7, IF(C$16 = "MIDTERM", SUMIF('Database (LECTURE-RES-PRAC)'!AJ$14:BM$14, "CLO4", 'Database (LECTURE-RES-PRAC)'!AJ276:BM276) / 'Grade computation'!G$7, IF(C$16 = "FINAL", SUMIF('Database (LECTURE-RES-PRAC)'!BP$14:CS$14, "CLO4", 'Database (LECTURE-RES-PRAC)'!BP276:CS276) / 'Grade computation'!H$7,""))),""),"")</f>
        <v/>
      </c>
      <c r="AC279" s="232" t="str">
        <f t="shared" si="136"/>
        <v/>
      </c>
      <c r="AD279" s="25" t="str">
        <f>IF(B279 &lt;&gt; "",IF(AND('PRINTABLE (per grading)'!H$16="EXAM", 'PRINTABLE (per grading)'!B$13="Prelim"), IF(ISERROR(SUMIF('Exam (LECTURE ONLY)'!D$20:M$20, "CLO4", 'Exam (LECTURE ONLY)'!D281:M281) / 'Exam (LECTURE ONLY)'!AL$9), "", SUMIF('Exam (LECTURE ONLY)'!D$20:M$20, "CLO4", 'Exam (LECTURE ONLY)'!D281:M281) /'Exam (LECTURE ONLY)'!AL$9),
IF(AND('PRINTABLE (per grading)'!H$16="EXAM", 'PRINTABLE (per grading)'!B$13="Midterm"), IF(ISERROR(SUMIF('Exam (LECTURE ONLY)'!O$20:X$20, "CLO4", 'Exam (LECTURE ONLY)'!O281:X281) / 'Exam (LECTURE ONLY)'!AM$9), "", SUMIF('Exam (LECTURE ONLY)'!O$20:X$20, "CLO4", 'Exam (LECTURE ONLY)'!O281:X281) / 'Exam (LECTURE ONLY)'!AM$9),
IF(AND('PRINTABLE (per grading)'!H$16="EXAM", 'PRINTABLE (per grading)'!B$13="Final"), IF(ISERROR(SUMIF('Exam (LECTURE ONLY)'!Z$20:AI$20, "CLO4", 'Exam (LECTURE ONLY)'!Z281:AI281) / 'Exam (LECTURE ONLY)'!AN$9), "", SUMIF('Exam (LECTURE ONLY)'!Z$20:AI$20, "CLO4", 'Exam (LECTURE ONLY)'!Z281:AI281) / 'Exam (LECTURE ONLY)'!AN$9),
IF(AND('PRINTABLE (per grading)'!H$16="OUTPUT", 'PRINTABLE (per grading)'!B$13="Prelim"), IF(ISERROR(SUMIF(OUTPUT!C$20:M$20, "CLO4", OUTPUT!C281:M281) / OUTPUT!AL$9), "", SUMIF(OUTPUT!C$20:M$20, "CLO4", OUTPUT!C281:M281) / OUTPUT!AL$9),
IF(AND('PRINTABLE (per grading)'!H$16="OUTPUT", 'PRINTABLE (per grading)'!B$13="Midterm"), IF(ISERROR(SUMIF(OUTPUT!O$20:Y$20, "CLO4", OUTPUT!O281:Y281) / OUTPUT!AM$9), "", SUMIF(OUTPUT!O$20:Y$20, "CLO4", OUTPUT!O281:Y281) / OUTPUT!AM$9),
IF(AND('PRINTABLE (per grading)'!H$16="OUTPUT", 'PRINTABLE (per grading)'!B$13="Final"), IF(ISERROR(SUMIF(OUTPUT!AA$20:AI$20, "CLO4", OUTPUT!AA281:AI281) / OUTPUT!AN$9), "", SUMIF(OUTPUT!AA$20:AI$20, "CLO4", OUTPUT!AA281:AI281) / OUTPUT!AN$9),
"")))))),"")</f>
        <v/>
      </c>
      <c r="AE279" s="232" t="str">
        <f t="shared" si="137"/>
        <v/>
      </c>
      <c r="AF279" s="233" t="str">
        <f t="shared" si="138"/>
        <v/>
      </c>
      <c r="AG279" s="25" t="str">
        <f>IF(B279 &lt;&gt; "", IFERROR(IF(C$16 = "PRELIM", SUMIF('Database (LECTURE-RES-PRAC)'!D$14:AG$14, "CLO5", 'Database (LECTURE-RES-PRAC)'!D276:AG276) / 'Grade computation'!F$8, IF(C$16 = "MIDTERM", SUMIF('Database (LECTURE-RES-PRAC)'!AJ$14:BM$14, "CLO5", 'Database (LECTURE-RES-PRAC)'!AJ276:BM276) / 'Grade computation'!G$8, IF(C$16 = "FINAL", SUMIF('Database (LECTURE-RES-PRAC)'!BP$14:CS$14, "CLO5", 'Database (LECTURE-RES-PRAC)'!BP276:CS276) / 'Grade computation'!H$8,""))),""),"")</f>
        <v/>
      </c>
      <c r="AH279" s="232" t="str">
        <f t="shared" si="139"/>
        <v/>
      </c>
      <c r="AI279" s="25" t="str">
        <f>IF(B279 &lt;&gt; "",IF(AND('PRINTABLE (per grading)'!H$16="EXAM", 'PRINTABLE (per grading)'!B$13="Prelim"), IF(ISERROR(SUMIF('Exam (LECTURE ONLY)'!D$20:M$20, "CLO5", 'Exam (LECTURE ONLY)'!D281:M281) / 'Exam (LECTURE ONLY)'!AL$10), "", SUMIF('Exam (LECTURE ONLY)'!D$20:M$20, "CLO5", 'Exam (LECTURE ONLY)'!D281:M281) /'Exam (LECTURE ONLY)'!AL$10),
IF(AND('PRINTABLE (per grading)'!H$16="EXAM", 'PRINTABLE (per grading)'!B$13="Midterm"), IF(ISERROR(SUMIF('Exam (LECTURE ONLY)'!O$20:X$20, "CLO5", 'Exam (LECTURE ONLY)'!O281:X281) / 'Exam (LECTURE ONLY)'!AM$10), "", SUMIF('Exam (LECTURE ONLY)'!O$20:X$20, "CLO5", 'Exam (LECTURE ONLY)'!O281:X281) / 'Exam (LECTURE ONLY)'!AM$10),
IF(AND('PRINTABLE (per grading)'!H$16="EXAM", 'PRINTABLE (per grading)'!B$13="Final"), IF(ISERROR(SUMIF('Exam (LECTURE ONLY)'!Z$20:AI$20, "CLO5", 'Exam (LECTURE ONLY)'!Z281:AI281) / 'Exam (LECTURE ONLY)'!AN$10), "", SUMIF('Exam (LECTURE ONLY)'!Z$20:AI$20, "CLO5", 'Exam (LECTURE ONLY)'!Z281:AI281) / 'Exam (LECTURE ONLY)'!AN$10),
IF(AND('PRINTABLE (per grading)'!H$16="OUTPUT", 'PRINTABLE (per grading)'!B$13="Prelim"), IF(ISERROR(SUMIF(OUTPUT!C$20:M$20, "CLO5", OUTPUT!C281:M281) / OUTPUT!AL$10), "", SUMIF(OUTPUT!C$20:M$20, "CLO5", OUTPUT!C281:M281) / OUTPUT!AL$10),
IF(AND('PRINTABLE (per grading)'!H$16="OUTPUT", 'PRINTABLE (per grading)'!B$13="Midterm"), IF(ISERROR(SUMIF(OUTPUT!O$20:Y$20, "CLO5", OUTPUT!O281:Y281) / OUTPUT!AM$10), "", SUMIF(OUTPUT!O$20:Y$20, "CLO5", OUTPUT!O281:Y281) / OUTPUT!AM$10),
IF(AND('PRINTABLE (per grading)'!H$16="OUTPUT", 'PRINTABLE (per grading)'!B$13="Final"), IF(ISERROR(SUMIF(OUTPUT!AA$20:AI$20, "CLO5", OUTPUT!AA281:AI281) / OUTPUT!AN$10), "", SUMIF(OUTPUT!AA$20:AI$20, "CLO5", OUTPUT!AA281:AI281) / OUTPUT!AN$10),
"")))))),"")</f>
        <v/>
      </c>
      <c r="AJ279" s="232" t="str">
        <f t="shared" si="140"/>
        <v/>
      </c>
      <c r="AK279" s="233" t="str">
        <f t="shared" si="141"/>
        <v/>
      </c>
      <c r="AL279" s="25" t="str">
        <f>IF(B279 &lt;&gt; "", IFERROR(IF(C$16 = "PRELIM", SUMIF('Database (LECTURE-RES-PRAC)'!D$14:AG$14, "CLO6", 'Database (LECTURE-RES-PRAC)'!D276:AG276) / 'Grade computation'!F$9, IF(C$16 = "MIDTERM", SUMIF('Database (LECTURE-RES-PRAC)'!AJ$14:BM$14, "CLO6", 'Database (LECTURE-RES-PRAC)'!AJ276:BM276) / 'Grade computation'!G$9, IF(C$16 = "FINAL", SUMIF('Database (LECTURE-RES-PRAC)'!BP$14:CS$14, "CLO6", 'Database (LECTURE-RES-PRAC)'!BP276:CS276) / 'Grade computation'!H$9,""))),""),"")</f>
        <v/>
      </c>
      <c r="AM279" s="232" t="str">
        <f t="shared" si="142"/>
        <v/>
      </c>
      <c r="AN279" s="25" t="str">
        <f>IF(B279 &lt;&gt; "",IF(AND('PRINTABLE (per grading)'!H$16="EXAM", 'PRINTABLE (per grading)'!B$13="Prelim"), IF(ISERROR(SUMIF('Exam (LECTURE ONLY)'!D$20:M$20, "CLO6", 'Exam (LECTURE ONLY)'!D281:M281) / 'Exam (LECTURE ONLY)'!AL$11), "", SUMIF('Exam (LECTURE ONLY)'!D$20:M$20, "CLO6", 'Exam (LECTURE ONLY)'!D281:M281) /'Exam (LECTURE ONLY)'!AL$11),
IF(AND('PRINTABLE (per grading)'!H$16="EXAM", 'PRINTABLE (per grading)'!B$13="Midterm"), IF(ISERROR(SUMIF('Exam (LECTURE ONLY)'!O$20:X$20, "CLO6", 'Exam (LECTURE ONLY)'!O281:X281) / 'Exam (LECTURE ONLY)'!AM$11), "", SUMIF('Exam (LECTURE ONLY)'!O$20:X$20, "CLO6", 'Exam (LECTURE ONLY)'!O281:X281) / 'Exam (LECTURE ONLY)'!AM$11),
IF(AND('PRINTABLE (per grading)'!H$16="EXAM", 'PRINTABLE (per grading)'!B$13="Final"), IF(ISERROR(SUMIF('Exam (LECTURE ONLY)'!Z$20:AI$20, "CLO6", 'Exam (LECTURE ONLY)'!Z281:AI281) / 'Exam (LECTURE ONLY)'!AN$11), "", SUMIF('Exam (LECTURE ONLY)'!Z$20:AI$20, "CLO6", 'Exam (LECTURE ONLY)'!Z281:AI281) / 'Exam (LECTURE ONLY)'!AN$11),
IF(AND('PRINTABLE (per grading)'!H$16="OUTPUT", 'PRINTABLE (per grading)'!B$13="Prelim"), IF(ISERROR(SUMIF(OUTPUT!C$20:M$20, "CLO6", OUTPUT!C281:M281) / OUTPUT!AL$11), "", SUMIF(OUTPUT!C$20:M$20, "CLO6", OUTPUT!C281:M281) / OUTPUT!AL$11),
IF(AND('PRINTABLE (per grading)'!H$16="OUTPUT", 'PRINTABLE (per grading)'!B$13="Midterm"), IF(ISERROR(SUMIF(OUTPUT!O$20:Y$20, "CLO6", OUTPUT!O281:Y281) / OUTPUT!AM$11), "", SUMIF(OUTPUT!O$20:Y$20, "CLO6", OUTPUT!O281:Y281) / OUTPUT!AM$11),
IF(AND('PRINTABLE (per grading)'!H$16="OUTPUT", 'PRINTABLE (per grading)'!B$13="Final"), IF(ISERROR(SUMIF(OUTPUT!AA$20:AI$20, "CLO6", OUTPUT!AA281:AI281) / OUTPUT!AN$11), "", SUMIF(OUTPUT!AA$20:AI$20, "CLO6", OUTPUT!AA281:AI281) / OUTPUT!AN$11),
"")))))),"")</f>
        <v/>
      </c>
      <c r="AO279" s="232" t="str">
        <f t="shared" si="143"/>
        <v/>
      </c>
      <c r="AP279" s="233" t="str">
        <f t="shared" si="144"/>
        <v/>
      </c>
      <c r="AQ279" s="25" t="str">
        <f>IF(B279 &lt;&gt; "", IFERROR(IF(C$16 = "PRELIM", SUMIF('Database (LECTURE-RES-PRAC)'!D$14:AG$14, "CLO7", 'Database (LECTURE-RES-PRAC)'!D276:AG276) / 'Grade computation'!F$10, IF(C$16 = "MIDTERM", SUMIF('Database (LECTURE-RES-PRAC)'!AJ$14:BM$14, "CLO7", 'Database (LECTURE-RES-PRAC)'!AJ276:BM276) / 'Grade computation'!G$10, IF(C$16 = "FINAL", SUMIF('Database (LECTURE-RES-PRAC)'!BP$14:CS$14, "CLO7", 'Database (LECTURE-RES-PRAC)'!BP276:CS276) / 'Grade computation'!H$10,""))),""),"")</f>
        <v/>
      </c>
      <c r="AR279" s="232" t="str">
        <f t="shared" si="145"/>
        <v/>
      </c>
      <c r="AS279" s="25" t="str">
        <f>IF(B279 &lt;&gt; "",IF(AND('PRINTABLE (per grading)'!H$16="EXAM", 'PRINTABLE (per grading)'!B$13="Prelim"), IF(ISERROR(SUMIF('Exam (LECTURE ONLY)'!D$20:M$20, "CLO7", 'Exam (LECTURE ONLY)'!D281:M281) / 'Exam (LECTURE ONLY)'!AL$12), "", SUMIF('Exam (LECTURE ONLY)'!D$20:M$20, "CLO7", 'Exam (LECTURE ONLY)'!D281:M281) /'Exam (LECTURE ONLY)'!AL$12),
IF(AND('PRINTABLE (per grading)'!H$16="EXAM", 'PRINTABLE (per grading)'!B$13="Midterm"), IF(ISERROR(SUMIF('Exam (LECTURE ONLY)'!O$20:X$20, "CLO7", 'Exam (LECTURE ONLY)'!O281:X281) / 'Exam (LECTURE ONLY)'!AM$12), "", SUMIF('Exam (LECTURE ONLY)'!O$20:X$20, "CLO7", 'Exam (LECTURE ONLY)'!O281:X281) / 'Exam (LECTURE ONLY)'!AM$12),
IF(AND('PRINTABLE (per grading)'!H$16="EXAM", 'PRINTABLE (per grading)'!B$13="Final"), IF(ISERROR(SUMIF('Exam (LECTURE ONLY)'!Z$20:AI$20, "CLO7", 'Exam (LECTURE ONLY)'!Z281:AI281) / 'Exam (LECTURE ONLY)'!AN$12), "", SUMIF('Exam (LECTURE ONLY)'!Z$20:AI$20, "CLO7", 'Exam (LECTURE ONLY)'!Z281:AI281) / 'Exam (LECTURE ONLY)'!AN$12),
IF(AND('PRINTABLE (per grading)'!H$16="OUTPUT", 'PRINTABLE (per grading)'!B$13="Prelim"), IF(ISERROR(SUMIF(OUTPUT!C$20:M$20, "CLO7", OUTPUT!C281:M281) / OUTPUT!AL$12), "", SUMIF(OUTPUT!C$20:M$20, "CLO7", OUTPUT!C281:M281) / OUTPUT!AL$12),
IF(AND('PRINTABLE (per grading)'!H$16="OUTPUT", 'PRINTABLE (per grading)'!B$13="Midterm"), IF(ISERROR(SUMIF(OUTPUT!O$20:Y$20, "CLO7", OUTPUT!O281:Y281) / OUTPUT!AM$12), "", SUMIF(OUTPUT!O$20:Y$20, "CLO7", OUTPUT!O281:Y281) / OUTPUT!AM$12),
IF(AND('PRINTABLE (per grading)'!H$16="OUTPUT", 'PRINTABLE (per grading)'!B$13="Final"), IF(ISERROR(SUMIF(OUTPUT!AA$20:AI$20, "CLO7", OUTPUT!AA281:AI281) / OUTPUT!AN$12), "", SUMIF(OUTPUT!AA$20:AI$20, "CLO7", OUTPUT!AA281:AI281) / OUTPUT!AN$12),
"")))))),"")</f>
        <v/>
      </c>
      <c r="AT279" s="232" t="str">
        <f t="shared" si="146"/>
        <v/>
      </c>
      <c r="AU279" s="233" t="str">
        <f t="shared" si="147"/>
        <v/>
      </c>
      <c r="AV279" s="25" t="str">
        <f>IF(B279 &lt;&gt; "", IFERROR(IF(C$16 = "PRELIM", SUMIF('Database (LECTURE-RES-PRAC)'!D$14:AG$14, "CLO8", 'Database (LECTURE-RES-PRAC)'!D276:AG276) / 'Grade computation'!F$11, IF(C$16 = "MIDTERM", SUMIF('Database (LECTURE-RES-PRAC)'!AJ$14:BM$14, "CLO8", 'Database (LECTURE-RES-PRAC)'!AJ276:BM276) / 'Grade computation'!G$11, IF(C$16 = "FINAL", SUMIF('Database (LECTURE-RES-PRAC)'!BP$14:CS$14, "CLO8", 'Database (LECTURE-RES-PRAC)'!BP276:CS276) / 'Grade computation'!H$11,""))),""),"")</f>
        <v/>
      </c>
      <c r="AW279" s="232" t="str">
        <f t="shared" si="148"/>
        <v/>
      </c>
      <c r="AX279" s="25" t="str">
        <f>IF(B279 &lt;&gt; "",IF(AND('PRINTABLE (per grading)'!H$16="EXAM", 'PRINTABLE (per grading)'!B$13="Prelim"), IF(ISERROR(SUMIF('Exam (LECTURE ONLY)'!D$20:M$20, "CLO8", 'Exam (LECTURE ONLY)'!D281:M281) / 'Exam (LECTURE ONLY)'!AL$13), "", SUMIF('Exam (LECTURE ONLY)'!D$20:M$20, "CLO8", 'Exam (LECTURE ONLY)'!D281:M281) /'Exam (LECTURE ONLY)'!AL$13),
IF(AND('PRINTABLE (per grading)'!H$16="EXAM", 'PRINTABLE (per grading)'!B$13="Midterm"), IF(ISERROR(SUMIF('Exam (LECTURE ONLY)'!O$20:X$20, "CLO8", 'Exam (LECTURE ONLY)'!O281:X281) / 'Exam (LECTURE ONLY)'!AM$13), "", SUMIF('Exam (LECTURE ONLY)'!O$20:X$20, "CLO8", 'Exam (LECTURE ONLY)'!O281:X281) / 'Exam (LECTURE ONLY)'!AM$13),
IF(AND('PRINTABLE (per grading)'!H$16="EXAM", 'PRINTABLE (per grading)'!B$13="Final"), IF(ISERROR(SUMIF('Exam (LECTURE ONLY)'!Z$20:AI$20, "CLO8", 'Exam (LECTURE ONLY)'!Z281:AI281) / 'Exam (LECTURE ONLY)'!AN$13), "", SUMIF('Exam (LECTURE ONLY)'!Z$20:AI$20, "CLO8", 'Exam (LECTURE ONLY)'!Z281:AI281) / 'Exam (LECTURE ONLY)'!AN$13),
IF(AND('PRINTABLE (per grading)'!H$16="OUTPUT", 'PRINTABLE (per grading)'!B$13="Prelim"), IF(ISERROR(SUMIF(OUTPUT!C$20:M$20, "CLO8", OUTPUT!C281:M281) / OUTPUT!AL$13), "", SUMIF(OUTPUT!C$20:M$20, "CLO8", OUTPUT!C281:M281) / OUTPUT!AL$13),
IF(AND('PRINTABLE (per grading)'!H$16="OUTPUT", 'PRINTABLE (per grading)'!B$13="Midterm"), IF(ISERROR(SUMIF(OUTPUT!O$20:Y$20, "CLO8", OUTPUT!O281:Y281) / OUTPUT!AM$13), "", SUMIF(OUTPUT!O$20:Y$20, "CLO8", OUTPUT!O281:Y281) / OUTPUT!AM$13),
IF(AND('PRINTABLE (per grading)'!H$16="OUTPUT", 'PRINTABLE (per grading)'!B$13="Final"), IF(ISERROR(SUMIF(OUTPUT!AA$20:AI$20, "CLO8", OUTPUT!AA281:AI281) / OUTPUT!AN$13), "", SUMIF(OUTPUT!AA$20:AI$20, "CLO8", OUTPUT!AA281:AI281) / OUTPUT!AN$13),
"")))))),"")</f>
        <v/>
      </c>
      <c r="AY279" s="232" t="str">
        <f t="shared" si="149"/>
        <v/>
      </c>
      <c r="AZ279" s="233" t="str">
        <f t="shared" si="150"/>
        <v/>
      </c>
      <c r="BA279" s="25" t="str">
        <f>IF(B279 &lt;&gt; "", IFERROR(IF(C$16 = "PRELIM", SUMIF('Database (LECTURE-RES-PRAC)'!D$14:AG$14, "CLO9", 'Database (LECTURE-RES-PRAC)'!D276:AG276) / 'Grade computation'!F$12, IF(C$16 = "MIDTERM", SUMIF('Database (LECTURE-RES-PRAC)'!AJ$14:BM$14, "CLO9", 'Database (LECTURE-RES-PRAC)'!AJ276:BM276) / 'Grade computation'!G$12, IF(C$16 = "FINAL", SUMIF('Database (LECTURE-RES-PRAC)'!BP$14:CS$14, "CLO9", 'Database (LECTURE-RES-PRAC)'!BP276:CS276) / 'Grade computation'!H$12,""))),""),"")</f>
        <v/>
      </c>
      <c r="BB279" s="232" t="str">
        <f t="shared" si="151"/>
        <v/>
      </c>
      <c r="BC279" s="25" t="str">
        <f>IF(B279 &lt;&gt; "",IF(AND('PRINTABLE (per grading)'!H$16="EXAM", 'PRINTABLE (per grading)'!B$13="Prelim"), IF(ISERROR(SUMIF('Exam (LECTURE ONLY)'!D$20:M$20, "CLO9", 'Exam (LECTURE ONLY)'!D281:M281) / 'Exam (LECTURE ONLY)'!AL$14), "", SUMIF('Exam (LECTURE ONLY)'!D$20:M$20, "CLO9", 'Exam (LECTURE ONLY)'!D281:M281) /'Exam (LECTURE ONLY)'!AL$14),
IF(AND('PRINTABLE (per grading)'!H$16="EXAM", 'PRINTABLE (per grading)'!B$13="Midterm"), IF(ISERROR(SUMIF('Exam (LECTURE ONLY)'!O$20:X$20, "CLO9", 'Exam (LECTURE ONLY)'!O281:X281) / 'Exam (LECTURE ONLY)'!AM$14), "", SUMIF('Exam (LECTURE ONLY)'!O$20:X$20, "CLO9", 'Exam (LECTURE ONLY)'!O281:X281) / 'Exam (LECTURE ONLY)'!AM$14),
IF(AND('PRINTABLE (per grading)'!H$16="EXAM", 'PRINTABLE (per grading)'!B$13="Final"), IF(ISERROR(SUMIF('Exam (LECTURE ONLY)'!Z$20:AI$20, "CLO9", 'Exam (LECTURE ONLY)'!Z281:AI281) / 'Exam (LECTURE ONLY)'!AN$14), "", SUMIF('Exam (LECTURE ONLY)'!Z$20:AI$20, "CLO9", 'Exam (LECTURE ONLY)'!Z281:AI281) / 'Exam (LECTURE ONLY)'!AN$14),
IF(AND('PRINTABLE (per grading)'!H$16="OUTPUT", 'PRINTABLE (per grading)'!B$13="Prelim"), IF(ISERROR(SUMIF(OUTPUT!C$20:M$20, "CLO9", OUTPUT!C281:M281) / OUTPUT!AL$14), "", SUMIF(OUTPUT!C$20:M$20, "CLO9", OUTPUT!C281:M281) / OUTPUT!AL$14),
IF(AND('PRINTABLE (per grading)'!H$16="OUTPUT", 'PRINTABLE (per grading)'!B$13="Midterm"), IF(ISERROR(SUMIF(OUTPUT!O$20:Y$20, "CLO9", OUTPUT!O281:Y281) / OUTPUT!AM$14), "", SUMIF(OUTPUT!O$20:Y$20, "CLO9", OUTPUT!O281:Y281) / OUTPUT!AM$14),
IF(AND('PRINTABLE (per grading)'!H$16="OUTPUT", 'PRINTABLE (per grading)'!B$13="Final"), IF(ISERROR(SUMIF(OUTPUT!AA$20:AI$20, "CLO9", OUTPUT!AA281:AI281) / OUTPUT!AN$14), "", SUMIF(OUTPUT!AA$20:AI$20, "CLO9", OUTPUT!AA281:AI281) / OUTPUT!AN$14),
"")))))),"")</f>
        <v/>
      </c>
      <c r="BD279" s="232" t="str">
        <f t="shared" si="152"/>
        <v/>
      </c>
      <c r="BE279" s="233" t="str">
        <f t="shared" si="153"/>
        <v/>
      </c>
      <c r="BF279" s="25" t="str">
        <f>IF(B279 &lt;&gt; "", IFERROR(IF(C$16 = "PRELIM", SUMIF('Database (LECTURE-RES-PRAC)'!D$14:AG$14, "CLO10", 'Database (LECTURE-RES-PRAC)'!D276:AG276) / 'Grade computation'!F$13, IF(C$16 = "MIDTERM", SUMIF('Database (LECTURE-RES-PRAC)'!AJ$14:BM$14, "CLO10", 'Database (LECTURE-RES-PRAC)'!AJ276:BM276) / 'Grade computation'!G$13, IF(C$16 = "FINAL", SUMIF('Database (LECTURE-RES-PRAC)'!BP$14:CS$14, "CLO10", 'Database (LECTURE-RES-PRAC)'!BP276:CS276) / 'Grade computation'!H$13,""))),""),"")</f>
        <v/>
      </c>
      <c r="BG279" s="232" t="str">
        <f t="shared" si="154"/>
        <v/>
      </c>
      <c r="BH279" s="25" t="str">
        <f>IF(B279 &lt;&gt; "",IF(AND('PRINTABLE (per grading)'!H$16="EXAM", 'PRINTABLE (per grading)'!B$13="Prelim"), IF(ISERROR(SUMIF('Exam (LECTURE ONLY)'!D$20:M$20, "CLO10", 'Exam (LECTURE ONLY)'!D281:M281) / 'Exam (LECTURE ONLY)'!AL$15), "", SUMIF('Exam (LECTURE ONLY)'!D$20:M$20, "CLO10", 'Exam (LECTURE ONLY)'!D281:M281) /'Exam (LECTURE ONLY)'!AL$15),
IF(AND('PRINTABLE (per grading)'!H$16="EXAM", 'PRINTABLE (per grading)'!B$13="Midterm"), IF(ISERROR(SUMIF('Exam (LECTURE ONLY)'!O$20:X$20, "CLO10", 'Exam (LECTURE ONLY)'!O281:X281) / 'Exam (LECTURE ONLY)'!AM$15), "", SUMIF('Exam (LECTURE ONLY)'!O$20:X$20, "CLO10", 'Exam (LECTURE ONLY)'!O281:X281) / 'Exam (LECTURE ONLY)'!AM$15),
IF(AND('PRINTABLE (per grading)'!H$16="EXAM", 'PRINTABLE (per grading)'!B$13="Final"), IF(ISERROR(SUMIF('Exam (LECTURE ONLY)'!Z$20:AI$20, "CLO10", 'Exam (LECTURE ONLY)'!Z281:AI281) / 'Exam (LECTURE ONLY)'!AN$15), "", SUMIF('Exam (LECTURE ONLY)'!Z$20:AI$20, "CLO10", 'Exam (LECTURE ONLY)'!Z281:AI281) / 'Exam (LECTURE ONLY)'!AN$15),
IF(AND('PRINTABLE (per grading)'!H$16="OUTPUT", 'PRINTABLE (per grading)'!B$13="Prelim"), IF(ISERROR(SUMIF(OUTPUT!C$20:M$20, "CLO10", OUTPUT!C281:M281) / OUTPUT!AL$15), "", SUMIF(OUTPUT!C$20:M$20, "CLO10", OUTPUT!C281:M281) / OUTPUT!AL$15),
IF(AND('PRINTABLE (per grading)'!H$16="OUTPUT", 'PRINTABLE (per grading)'!B$13="Midterm"), IF(ISERROR(SUMIF(OUTPUT!O$20:Y$20, "CLO10", OUTPUT!O281:Y281) / OUTPUT!AM$15), "", SUMIF(OUTPUT!O$20:Y$20, "CLO10", OUTPUT!O281:Y281) / OUTPUT!AM$15),
IF(AND('PRINTABLE (per grading)'!H$16="OUTPUT", 'PRINTABLE (per grading)'!B$13="Final"), IF(ISERROR(SUMIF(OUTPUT!AA$20:AI$20, "CLO10", OUTPUT!AA281:AI281) / OUTPUT!AN$15), "", SUMIF(OUTPUT!AA$20:AI$20, "CLO10", OUTPUT!AA281:AI281) / OUTPUT!AN$15),
"")))))),"")</f>
        <v/>
      </c>
      <c r="BI279" s="232" t="str">
        <f t="shared" si="155"/>
        <v/>
      </c>
      <c r="BJ279" s="233" t="str">
        <f t="shared" si="156"/>
        <v/>
      </c>
      <c r="BK279" s="2"/>
    </row>
    <row r="280" spans="1:63" ht="20.100000000000001" customHeight="1">
      <c r="A280" s="212" t="str">
        <f>IF(ISBLANK('Database (LECTURE-RES-PRAC)'!A277),"",'Database (LECTURE-RES-PRAC)'!A277)</f>
        <v/>
      </c>
      <c r="B280" s="213" t="str">
        <f>IF(ISBLANK('Database (LECTURE-RES-PRAC)'!B277),"",'Database (LECTURE-RES-PRAC)'!B277)</f>
        <v/>
      </c>
      <c r="C280" s="134" t="str">
        <f>IF(B280&lt;&gt;"",IF(C$16="PRELIM",'Grade computation'!C280, IF(C$16="MIDTERM",'Grade computation'!K280, IF(C$16="FINAL",'Grade computation'!S280,""))),"")</f>
        <v/>
      </c>
      <c r="D280" s="135" t="str">
        <f t="shared" si="157"/>
        <v/>
      </c>
      <c r="E280" s="134" t="str">
        <f>IF(B280&lt;&gt;"", IF(C$16="PRELIM",'Grade computation'!E280, IF(C$16="MIDTERM",'Grade computation'!M280, IF(C$16="FINAL",'Grade computation'!U280,""))),"")</f>
        <v/>
      </c>
      <c r="F280" s="136" t="str">
        <f t="shared" si="158"/>
        <v/>
      </c>
      <c r="G280" s="137" t="str">
        <f t="shared" si="159"/>
        <v/>
      </c>
      <c r="H280" s="207" t="str">
        <f>IF(B280&lt;&gt;"",IF(C$16="PRELIM", 'Grade computation'!H280, IF(C$16="MIDTERM", 'Grade computation'!P280, IF(C$16="FINAL",'Grade computation'!X280, ""))),"")</f>
        <v/>
      </c>
      <c r="I280" s="137" t="str">
        <f t="shared" si="160"/>
        <v/>
      </c>
      <c r="J280" s="139" t="str">
        <f t="shared" si="161"/>
        <v/>
      </c>
      <c r="K280" s="377" t="str">
        <f t="shared" si="162"/>
        <v/>
      </c>
      <c r="L280" s="434"/>
      <c r="M280" s="25" t="str">
        <f>IF(B280 &lt;&gt; "", IFERROR(IF(C$16 = "PRELIM", SUMIF('Database (LECTURE-RES-PRAC)'!D$14:AG$14, "CLO1", 'Database (LECTURE-RES-PRAC)'!D277:AG277) / 'Grade computation'!F$4, IF(C$16 = "MIDTERM", SUMIF('Database (LECTURE-RES-PRAC)'!AJ$14:BM$14, "CLO1", 'Database (LECTURE-RES-PRAC)'!AJ277:BM277) / 'Grade computation'!G$4, IF(C$16 = "FINAL", SUMIF('Database (LECTURE-RES-PRAC)'!BP$14:CS$14, "CLO1", 'Database (LECTURE-RES-PRAC)'!BP277:CS277) / 'Grade computation'!H$4,""))),""),"")</f>
        <v/>
      </c>
      <c r="N280" s="232" t="str">
        <f t="shared" si="127"/>
        <v/>
      </c>
      <c r="O280" s="25" t="str">
        <f>IF(B280 &lt;&gt; "",IF(AND('PRINTABLE (per grading)'!H$16="EXAM", 'PRINTABLE (per grading)'!B$13="Prelim"), IF(ISERROR(SUMIF('Exam (LECTURE ONLY)'!D$20:M$20, "CLO1", 'Exam (LECTURE ONLY)'!D282:M282) / 'Exam (LECTURE ONLY)'!AL$6), "", SUMIF('Exam (LECTURE ONLY)'!D$20:M$20, "CLO1", 'Exam (LECTURE ONLY)'!D282:M282) /'Exam (LECTURE ONLY)'!AL$6),
IF(AND('PRINTABLE (per grading)'!H$16="EXAM", 'PRINTABLE (per grading)'!B$13="Midterm"), IF(ISERROR(SUMIF('Exam (LECTURE ONLY)'!O$20:X$20, "CLO1", 'Exam (LECTURE ONLY)'!O282:X282) / 'Exam (LECTURE ONLY)'!AM$6), "", SUMIF('Exam (LECTURE ONLY)'!O$20:X$20, "CLO1", 'Exam (LECTURE ONLY)'!O282:X282) / 'Exam (LECTURE ONLY)'!AM$6),
IF(AND('PRINTABLE (per grading)'!H$16="EXAM", 'PRINTABLE (per grading)'!B$13="Final"), IF(ISERROR(SUMIF('Exam (LECTURE ONLY)'!Z$20:AI$20, "CLO1", 'Exam (LECTURE ONLY)'!Z282:AI282) / 'Exam (LECTURE ONLY)'!AN$6), "", SUMIF('Exam (LECTURE ONLY)'!Z$20:AI$20, "CLO1", 'Exam (LECTURE ONLY)'!Z282:AI282) / 'Exam (LECTURE ONLY)'!AN$6),
IF(AND('PRINTABLE (per grading)'!H$16="OUTPUT", 'PRINTABLE (per grading)'!B$13="Prelim"), IF(ISERROR(SUMIF(OUTPUT!C$20:M$20, "CLO1", OUTPUT!C282:M282) / OUTPUT!AL$6), "", SUMIF(OUTPUT!C$20:M$20, "CLO1", OUTPUT!C282:M282) / OUTPUT!AL$6),
IF(AND('PRINTABLE (per grading)'!H$16="OUTPUT", 'PRINTABLE (per grading)'!B$13="Midterm"), IF(ISERROR(SUMIF(OUTPUT!O$20:Y$20, "CLO1", OUTPUT!O282:Y282) / OUTPUT!AM$6), "", SUMIF(OUTPUT!O$20:Y$20, "CLO1", OUTPUT!O282:Y282) / OUTPUT!AM$6),
IF(AND('PRINTABLE (per grading)'!H$16="OUTPUT", 'PRINTABLE (per grading)'!B$13="Final"), IF(ISERROR(SUMIF(OUTPUT!AA$20:AI$20, "CLO1", OUTPUT!AA282:AI282) / OUTPUT!AN$6), "", SUMIF(OUTPUT!AA$20:AI$20, "CLO1", OUTPUT!AA282:AI282) / OUTPUT!AN$6),
"")))))),"")</f>
        <v/>
      </c>
      <c r="P280" s="232" t="str">
        <f t="shared" si="128"/>
        <v/>
      </c>
      <c r="Q280" s="233" t="str">
        <f t="shared" si="129"/>
        <v/>
      </c>
      <c r="R280" s="25" t="str">
        <f>IF(B280 &lt;&gt; "", IFERROR(IF(C$16 = "PRELIM", SUMIF('Database (LECTURE-RES-PRAC)'!D$14:AG$14, "CLO2", 'Database (LECTURE-RES-PRAC)'!D277:AG277) / 'Grade computation'!F$5, IF(C$16 = "MIDTERM", SUMIF('Database (LECTURE-RES-PRAC)'!AJ$14:BM$14, "CLO2", 'Database (LECTURE-RES-PRAC)'!AJ277:BM277) / 'Grade computation'!G$5, IF(C$16 = "FINAL", SUMIF('Database (LECTURE-RES-PRAC)'!BP$14:CS$14, "CLO2", 'Database (LECTURE-RES-PRAC)'!BP277:CS277) / 'Grade computation'!H$5,""))),""),"")</f>
        <v/>
      </c>
      <c r="S280" s="232" t="str">
        <f t="shared" si="130"/>
        <v/>
      </c>
      <c r="T280" s="25" t="str">
        <f>IF(B280 &lt;&gt; "",IF(AND('PRINTABLE (per grading)'!H$16="EXAM", 'PRINTABLE (per grading)'!B$13="Prelim"), IF(ISERROR(SUMIF('Exam (LECTURE ONLY)'!D$20:M$20, "CLO2", 'Exam (LECTURE ONLY)'!D282:M282) / 'Exam (LECTURE ONLY)'!AL$7), "", SUMIF('Exam (LECTURE ONLY)'!D$20:M$20, "CLO2", 'Exam (LECTURE ONLY)'!D282:M282) /'Exam (LECTURE ONLY)'!AL$7),
IF(AND('PRINTABLE (per grading)'!H$16="EXAM", 'PRINTABLE (per grading)'!B$13="Midterm"), IF(ISERROR(SUMIF('Exam (LECTURE ONLY)'!O$20:X$20, "CLO2", 'Exam (LECTURE ONLY)'!O282:X282) / 'Exam (LECTURE ONLY)'!AM$7), "", SUMIF('Exam (LECTURE ONLY)'!O$20:X$20, "CLO2", 'Exam (LECTURE ONLY)'!O282:X282) / 'Exam (LECTURE ONLY)'!AM$7),
IF(AND('PRINTABLE (per grading)'!H$16="EXAM", 'PRINTABLE (per grading)'!B$13="Final"), IF(ISERROR(SUMIF('Exam (LECTURE ONLY)'!Z$20:AI$20, "CLO2", 'Exam (LECTURE ONLY)'!Z282:AI282) / 'Exam (LECTURE ONLY)'!AN$7), "", SUMIF('Exam (LECTURE ONLY)'!Z$20:AI$20, "CLO2", 'Exam (LECTURE ONLY)'!Z282:AI282) / 'Exam (LECTURE ONLY)'!AN$7),
IF(AND('PRINTABLE (per grading)'!H$16="OUTPUT", 'PRINTABLE (per grading)'!B$13="Prelim"), IF(ISERROR(SUMIF(OUTPUT!C$20:M$20, "CLO2", OUTPUT!C282:M282) / OUTPUT!AL$7), "", SUMIF(OUTPUT!C$20:M$20, "CLO2", OUTPUT!C282:M282) / OUTPUT!AL$7),
IF(AND('PRINTABLE (per grading)'!H$16="OUTPUT", 'PRINTABLE (per grading)'!B$13="Midterm"), IF(ISERROR(SUMIF(OUTPUT!O$20:Y$20, "CLO2", OUTPUT!O282:Y282) / OUTPUT!AM$7), "", SUMIF(OUTPUT!O$20:Y$20, "CLO2", OUTPUT!O282:Y282) / OUTPUT!AM$7),
IF(AND('PRINTABLE (per grading)'!H$16="OUTPUT", 'PRINTABLE (per grading)'!B$13="Final"), IF(ISERROR(SUMIF(OUTPUT!AA$20:AI$20, "CLO2", OUTPUT!AA282:AI282) / OUTPUT!AN$7), "", SUMIF(OUTPUT!AA$20:AI$20, "CLO2", OUTPUT!AA282:AI282) / OUTPUT!AN$7),
"")))))),"")</f>
        <v/>
      </c>
      <c r="U280" s="232" t="str">
        <f t="shared" si="131"/>
        <v/>
      </c>
      <c r="V280" s="233" t="str">
        <f t="shared" si="132"/>
        <v/>
      </c>
      <c r="W280" s="25" t="str">
        <f>IF(B280 &lt;&gt; "", IFERROR(IF(C$16 = "PRELIM", SUMIF('Database (LECTURE-RES-PRAC)'!D$14:AG$14, "CLO3", 'Database (LECTURE-RES-PRAC)'!D277:AG277) / 'Grade computation'!F$6, IF(C$16 = "MIDTERM", SUMIF('Database (LECTURE-RES-PRAC)'!AJ$14:BM$14, "CLO3", 'Database (LECTURE-RES-PRAC)'!AJ277:BM277) / 'Grade computation'!G$6, IF(C$16 = "FINAL", SUMIF('Database (LECTURE-RES-PRAC)'!BP$14:CS$14, "CLO3", 'Database (LECTURE-RES-PRAC)'!BP277:CS277) / 'Grade computation'!H$6,""))),""),"")</f>
        <v/>
      </c>
      <c r="X280" s="232" t="str">
        <f t="shared" si="133"/>
        <v/>
      </c>
      <c r="Y280" s="25" t="str">
        <f>IF(B280 &lt;&gt; "",IF(AND('PRINTABLE (per grading)'!H$16="EXAM", 'PRINTABLE (per grading)'!B$13="Prelim"), IF(ISERROR(SUMIF('Exam (LECTURE ONLY)'!D$20:M$20, "CLO3", 'Exam (LECTURE ONLY)'!D282:M282) / 'Exam (LECTURE ONLY)'!AL$8), "", SUMIF('Exam (LECTURE ONLY)'!D$20:M$20, "CLO3", 'Exam (LECTURE ONLY)'!D282:M282) /'Exam (LECTURE ONLY)'!AL$8),
IF(AND('PRINTABLE (per grading)'!H$16="EXAM", 'PRINTABLE (per grading)'!B$13="Midterm"), IF(ISERROR(SUMIF('Exam (LECTURE ONLY)'!O$20:X$20, "CLO3", 'Exam (LECTURE ONLY)'!O282:X282) / 'Exam (LECTURE ONLY)'!AM$8), "", SUMIF('Exam (LECTURE ONLY)'!O$20:X$20, "CLO3", 'Exam (LECTURE ONLY)'!O282:X282) / 'Exam (LECTURE ONLY)'!AM$8),
IF(AND('PRINTABLE (per grading)'!H$16="EXAM", 'PRINTABLE (per grading)'!B$13="Final"), IF(ISERROR(SUMIF('Exam (LECTURE ONLY)'!Z$20:AI$20, "CLO3", 'Exam (LECTURE ONLY)'!Z282:AI282) / 'Exam (LECTURE ONLY)'!AN$8), "", SUMIF('Exam (LECTURE ONLY)'!Z$20:AI$20, "CLO3", 'Exam (LECTURE ONLY)'!Z282:AI282) / 'Exam (LECTURE ONLY)'!AN$8),
IF(AND('PRINTABLE (per grading)'!H$16="OUTPUT", 'PRINTABLE (per grading)'!B$13="Prelim"), IF(ISERROR(SUMIF(OUTPUT!C$20:M$20, "CLO3", OUTPUT!C282:M282) / OUTPUT!AL$8), "", SUMIF(OUTPUT!C$20:M$20, "CLO3", OUTPUT!C282:M282) / OUTPUT!AL$8),
IF(AND('PRINTABLE (per grading)'!H$16="OUTPUT", 'PRINTABLE (per grading)'!B$13="Midterm"), IF(ISERROR(SUMIF(OUTPUT!O$20:Y$20, "CLO3", OUTPUT!O282:Y282) / OUTPUT!AM$8), "", SUMIF(OUTPUT!O$20:Y$20, "CLO3", OUTPUT!O282:Y282) / OUTPUT!AM$8),
IF(AND('PRINTABLE (per grading)'!H$16="OUTPUT", 'PRINTABLE (per grading)'!B$13="Final"), IF(ISERROR(SUMIF(OUTPUT!AA$20:AI$20, "CLO3", OUTPUT!AA282:AI282) / OUTPUT!AN$8), "", SUMIF(OUTPUT!AA$20:AI$20, "CLO3", OUTPUT!AA282:AI282) / OUTPUT!AN$8),
"" )))))),"")</f>
        <v/>
      </c>
      <c r="Z280" s="232" t="str">
        <f t="shared" si="134"/>
        <v/>
      </c>
      <c r="AA280" s="233" t="str">
        <f t="shared" si="135"/>
        <v/>
      </c>
      <c r="AB280" s="25" t="str">
        <f>IF(B280 &lt;&gt; "", IFERROR(IF(C$16 = "PRELIM", SUMIF('Database (LECTURE-RES-PRAC)'!D$14:AG$14, "CLO4", 'Database (LECTURE-RES-PRAC)'!D277:AG277) / 'Grade computation'!F$7, IF(C$16 = "MIDTERM", SUMIF('Database (LECTURE-RES-PRAC)'!AJ$14:BM$14, "CLO4", 'Database (LECTURE-RES-PRAC)'!AJ277:BM277) / 'Grade computation'!G$7, IF(C$16 = "FINAL", SUMIF('Database (LECTURE-RES-PRAC)'!BP$14:CS$14, "CLO4", 'Database (LECTURE-RES-PRAC)'!BP277:CS277) / 'Grade computation'!H$7,""))),""),"")</f>
        <v/>
      </c>
      <c r="AC280" s="232" t="str">
        <f t="shared" si="136"/>
        <v/>
      </c>
      <c r="AD280" s="25" t="str">
        <f>IF(B280 &lt;&gt; "",IF(AND('PRINTABLE (per grading)'!H$16="EXAM", 'PRINTABLE (per grading)'!B$13="Prelim"), IF(ISERROR(SUMIF('Exam (LECTURE ONLY)'!D$20:M$20, "CLO4", 'Exam (LECTURE ONLY)'!D282:M282) / 'Exam (LECTURE ONLY)'!AL$9), "", SUMIF('Exam (LECTURE ONLY)'!D$20:M$20, "CLO4", 'Exam (LECTURE ONLY)'!D282:M282) /'Exam (LECTURE ONLY)'!AL$9),
IF(AND('PRINTABLE (per grading)'!H$16="EXAM", 'PRINTABLE (per grading)'!B$13="Midterm"), IF(ISERROR(SUMIF('Exam (LECTURE ONLY)'!O$20:X$20, "CLO4", 'Exam (LECTURE ONLY)'!O282:X282) / 'Exam (LECTURE ONLY)'!AM$9), "", SUMIF('Exam (LECTURE ONLY)'!O$20:X$20, "CLO4", 'Exam (LECTURE ONLY)'!O282:X282) / 'Exam (LECTURE ONLY)'!AM$9),
IF(AND('PRINTABLE (per grading)'!H$16="EXAM", 'PRINTABLE (per grading)'!B$13="Final"), IF(ISERROR(SUMIF('Exam (LECTURE ONLY)'!Z$20:AI$20, "CLO4", 'Exam (LECTURE ONLY)'!Z282:AI282) / 'Exam (LECTURE ONLY)'!AN$9), "", SUMIF('Exam (LECTURE ONLY)'!Z$20:AI$20, "CLO4", 'Exam (LECTURE ONLY)'!Z282:AI282) / 'Exam (LECTURE ONLY)'!AN$9),
IF(AND('PRINTABLE (per grading)'!H$16="OUTPUT", 'PRINTABLE (per grading)'!B$13="Prelim"), IF(ISERROR(SUMIF(OUTPUT!C$20:M$20, "CLO4", OUTPUT!C282:M282) / OUTPUT!AL$9), "", SUMIF(OUTPUT!C$20:M$20, "CLO4", OUTPUT!C282:M282) / OUTPUT!AL$9),
IF(AND('PRINTABLE (per grading)'!H$16="OUTPUT", 'PRINTABLE (per grading)'!B$13="Midterm"), IF(ISERROR(SUMIF(OUTPUT!O$20:Y$20, "CLO4", OUTPUT!O282:Y282) / OUTPUT!AM$9), "", SUMIF(OUTPUT!O$20:Y$20, "CLO4", OUTPUT!O282:Y282) / OUTPUT!AM$9),
IF(AND('PRINTABLE (per grading)'!H$16="OUTPUT", 'PRINTABLE (per grading)'!B$13="Final"), IF(ISERROR(SUMIF(OUTPUT!AA$20:AI$20, "CLO4", OUTPUT!AA282:AI282) / OUTPUT!AN$9), "", SUMIF(OUTPUT!AA$20:AI$20, "CLO4", OUTPUT!AA282:AI282) / OUTPUT!AN$9),
"")))))),"")</f>
        <v/>
      </c>
      <c r="AE280" s="232" t="str">
        <f t="shared" si="137"/>
        <v/>
      </c>
      <c r="AF280" s="233" t="str">
        <f t="shared" si="138"/>
        <v/>
      </c>
      <c r="AG280" s="25" t="str">
        <f>IF(B280 &lt;&gt; "", IFERROR(IF(C$16 = "PRELIM", SUMIF('Database (LECTURE-RES-PRAC)'!D$14:AG$14, "CLO5", 'Database (LECTURE-RES-PRAC)'!D277:AG277) / 'Grade computation'!F$8, IF(C$16 = "MIDTERM", SUMIF('Database (LECTURE-RES-PRAC)'!AJ$14:BM$14, "CLO5", 'Database (LECTURE-RES-PRAC)'!AJ277:BM277) / 'Grade computation'!G$8, IF(C$16 = "FINAL", SUMIF('Database (LECTURE-RES-PRAC)'!BP$14:CS$14, "CLO5", 'Database (LECTURE-RES-PRAC)'!BP277:CS277) / 'Grade computation'!H$8,""))),""),"")</f>
        <v/>
      </c>
      <c r="AH280" s="232" t="str">
        <f t="shared" si="139"/>
        <v/>
      </c>
      <c r="AI280" s="25" t="str">
        <f>IF(B280 &lt;&gt; "",IF(AND('PRINTABLE (per grading)'!H$16="EXAM", 'PRINTABLE (per grading)'!B$13="Prelim"), IF(ISERROR(SUMIF('Exam (LECTURE ONLY)'!D$20:M$20, "CLO5", 'Exam (LECTURE ONLY)'!D282:M282) / 'Exam (LECTURE ONLY)'!AL$10), "", SUMIF('Exam (LECTURE ONLY)'!D$20:M$20, "CLO5", 'Exam (LECTURE ONLY)'!D282:M282) /'Exam (LECTURE ONLY)'!AL$10),
IF(AND('PRINTABLE (per grading)'!H$16="EXAM", 'PRINTABLE (per grading)'!B$13="Midterm"), IF(ISERROR(SUMIF('Exam (LECTURE ONLY)'!O$20:X$20, "CLO5", 'Exam (LECTURE ONLY)'!O282:X282) / 'Exam (LECTURE ONLY)'!AM$10), "", SUMIF('Exam (LECTURE ONLY)'!O$20:X$20, "CLO5", 'Exam (LECTURE ONLY)'!O282:X282) / 'Exam (LECTURE ONLY)'!AM$10),
IF(AND('PRINTABLE (per grading)'!H$16="EXAM", 'PRINTABLE (per grading)'!B$13="Final"), IF(ISERROR(SUMIF('Exam (LECTURE ONLY)'!Z$20:AI$20, "CLO5", 'Exam (LECTURE ONLY)'!Z282:AI282) / 'Exam (LECTURE ONLY)'!AN$10), "", SUMIF('Exam (LECTURE ONLY)'!Z$20:AI$20, "CLO5", 'Exam (LECTURE ONLY)'!Z282:AI282) / 'Exam (LECTURE ONLY)'!AN$10),
IF(AND('PRINTABLE (per grading)'!H$16="OUTPUT", 'PRINTABLE (per grading)'!B$13="Prelim"), IF(ISERROR(SUMIF(OUTPUT!C$20:M$20, "CLO5", OUTPUT!C282:M282) / OUTPUT!AL$10), "", SUMIF(OUTPUT!C$20:M$20, "CLO5", OUTPUT!C282:M282) / OUTPUT!AL$10),
IF(AND('PRINTABLE (per grading)'!H$16="OUTPUT", 'PRINTABLE (per grading)'!B$13="Midterm"), IF(ISERROR(SUMIF(OUTPUT!O$20:Y$20, "CLO5", OUTPUT!O282:Y282) / OUTPUT!AM$10), "", SUMIF(OUTPUT!O$20:Y$20, "CLO5", OUTPUT!O282:Y282) / OUTPUT!AM$10),
IF(AND('PRINTABLE (per grading)'!H$16="OUTPUT", 'PRINTABLE (per grading)'!B$13="Final"), IF(ISERROR(SUMIF(OUTPUT!AA$20:AI$20, "CLO5", OUTPUT!AA282:AI282) / OUTPUT!AN$10), "", SUMIF(OUTPUT!AA$20:AI$20, "CLO5", OUTPUT!AA282:AI282) / OUTPUT!AN$10),
"")))))),"")</f>
        <v/>
      </c>
      <c r="AJ280" s="232" t="str">
        <f t="shared" si="140"/>
        <v/>
      </c>
      <c r="AK280" s="233" t="str">
        <f t="shared" si="141"/>
        <v/>
      </c>
      <c r="AL280" s="25" t="str">
        <f>IF(B280 &lt;&gt; "", IFERROR(IF(C$16 = "PRELIM", SUMIF('Database (LECTURE-RES-PRAC)'!D$14:AG$14, "CLO6", 'Database (LECTURE-RES-PRAC)'!D277:AG277) / 'Grade computation'!F$9, IF(C$16 = "MIDTERM", SUMIF('Database (LECTURE-RES-PRAC)'!AJ$14:BM$14, "CLO6", 'Database (LECTURE-RES-PRAC)'!AJ277:BM277) / 'Grade computation'!G$9, IF(C$16 = "FINAL", SUMIF('Database (LECTURE-RES-PRAC)'!BP$14:CS$14, "CLO6", 'Database (LECTURE-RES-PRAC)'!BP277:CS277) / 'Grade computation'!H$9,""))),""),"")</f>
        <v/>
      </c>
      <c r="AM280" s="232" t="str">
        <f t="shared" si="142"/>
        <v/>
      </c>
      <c r="AN280" s="25" t="str">
        <f>IF(B280 &lt;&gt; "",IF(AND('PRINTABLE (per grading)'!H$16="EXAM", 'PRINTABLE (per grading)'!B$13="Prelim"), IF(ISERROR(SUMIF('Exam (LECTURE ONLY)'!D$20:M$20, "CLO6", 'Exam (LECTURE ONLY)'!D282:M282) / 'Exam (LECTURE ONLY)'!AL$11), "", SUMIF('Exam (LECTURE ONLY)'!D$20:M$20, "CLO6", 'Exam (LECTURE ONLY)'!D282:M282) /'Exam (LECTURE ONLY)'!AL$11),
IF(AND('PRINTABLE (per grading)'!H$16="EXAM", 'PRINTABLE (per grading)'!B$13="Midterm"), IF(ISERROR(SUMIF('Exam (LECTURE ONLY)'!O$20:X$20, "CLO6", 'Exam (LECTURE ONLY)'!O282:X282) / 'Exam (LECTURE ONLY)'!AM$11), "", SUMIF('Exam (LECTURE ONLY)'!O$20:X$20, "CLO6", 'Exam (LECTURE ONLY)'!O282:X282) / 'Exam (LECTURE ONLY)'!AM$11),
IF(AND('PRINTABLE (per grading)'!H$16="EXAM", 'PRINTABLE (per grading)'!B$13="Final"), IF(ISERROR(SUMIF('Exam (LECTURE ONLY)'!Z$20:AI$20, "CLO6", 'Exam (LECTURE ONLY)'!Z282:AI282) / 'Exam (LECTURE ONLY)'!AN$11), "", SUMIF('Exam (LECTURE ONLY)'!Z$20:AI$20, "CLO6", 'Exam (LECTURE ONLY)'!Z282:AI282) / 'Exam (LECTURE ONLY)'!AN$11),
IF(AND('PRINTABLE (per grading)'!H$16="OUTPUT", 'PRINTABLE (per grading)'!B$13="Prelim"), IF(ISERROR(SUMIF(OUTPUT!C$20:M$20, "CLO6", OUTPUT!C282:M282) / OUTPUT!AL$11), "", SUMIF(OUTPUT!C$20:M$20, "CLO6", OUTPUT!C282:M282) / OUTPUT!AL$11),
IF(AND('PRINTABLE (per grading)'!H$16="OUTPUT", 'PRINTABLE (per grading)'!B$13="Midterm"), IF(ISERROR(SUMIF(OUTPUT!O$20:Y$20, "CLO6", OUTPUT!O282:Y282) / OUTPUT!AM$11), "", SUMIF(OUTPUT!O$20:Y$20, "CLO6", OUTPUT!O282:Y282) / OUTPUT!AM$11),
IF(AND('PRINTABLE (per grading)'!H$16="OUTPUT", 'PRINTABLE (per grading)'!B$13="Final"), IF(ISERROR(SUMIF(OUTPUT!AA$20:AI$20, "CLO6", OUTPUT!AA282:AI282) / OUTPUT!AN$11), "", SUMIF(OUTPUT!AA$20:AI$20, "CLO6", OUTPUT!AA282:AI282) / OUTPUT!AN$11),
"")))))),"")</f>
        <v/>
      </c>
      <c r="AO280" s="232" t="str">
        <f t="shared" si="143"/>
        <v/>
      </c>
      <c r="AP280" s="233" t="str">
        <f t="shared" si="144"/>
        <v/>
      </c>
      <c r="AQ280" s="25" t="str">
        <f>IF(B280 &lt;&gt; "", IFERROR(IF(C$16 = "PRELIM", SUMIF('Database (LECTURE-RES-PRAC)'!D$14:AG$14, "CLO7", 'Database (LECTURE-RES-PRAC)'!D277:AG277) / 'Grade computation'!F$10, IF(C$16 = "MIDTERM", SUMIF('Database (LECTURE-RES-PRAC)'!AJ$14:BM$14, "CLO7", 'Database (LECTURE-RES-PRAC)'!AJ277:BM277) / 'Grade computation'!G$10, IF(C$16 = "FINAL", SUMIF('Database (LECTURE-RES-PRAC)'!BP$14:CS$14, "CLO7", 'Database (LECTURE-RES-PRAC)'!BP277:CS277) / 'Grade computation'!H$10,""))),""),"")</f>
        <v/>
      </c>
      <c r="AR280" s="232" t="str">
        <f t="shared" si="145"/>
        <v/>
      </c>
      <c r="AS280" s="25" t="str">
        <f>IF(B280 &lt;&gt; "",IF(AND('PRINTABLE (per grading)'!H$16="EXAM", 'PRINTABLE (per grading)'!B$13="Prelim"), IF(ISERROR(SUMIF('Exam (LECTURE ONLY)'!D$20:M$20, "CLO7", 'Exam (LECTURE ONLY)'!D282:M282) / 'Exam (LECTURE ONLY)'!AL$12), "", SUMIF('Exam (LECTURE ONLY)'!D$20:M$20, "CLO7", 'Exam (LECTURE ONLY)'!D282:M282) /'Exam (LECTURE ONLY)'!AL$12),
IF(AND('PRINTABLE (per grading)'!H$16="EXAM", 'PRINTABLE (per grading)'!B$13="Midterm"), IF(ISERROR(SUMIF('Exam (LECTURE ONLY)'!O$20:X$20, "CLO7", 'Exam (LECTURE ONLY)'!O282:X282) / 'Exam (LECTURE ONLY)'!AM$12), "", SUMIF('Exam (LECTURE ONLY)'!O$20:X$20, "CLO7", 'Exam (LECTURE ONLY)'!O282:X282) / 'Exam (LECTURE ONLY)'!AM$12),
IF(AND('PRINTABLE (per grading)'!H$16="EXAM", 'PRINTABLE (per grading)'!B$13="Final"), IF(ISERROR(SUMIF('Exam (LECTURE ONLY)'!Z$20:AI$20, "CLO7", 'Exam (LECTURE ONLY)'!Z282:AI282) / 'Exam (LECTURE ONLY)'!AN$12), "", SUMIF('Exam (LECTURE ONLY)'!Z$20:AI$20, "CLO7", 'Exam (LECTURE ONLY)'!Z282:AI282) / 'Exam (LECTURE ONLY)'!AN$12),
IF(AND('PRINTABLE (per grading)'!H$16="OUTPUT", 'PRINTABLE (per grading)'!B$13="Prelim"), IF(ISERROR(SUMIF(OUTPUT!C$20:M$20, "CLO7", OUTPUT!C282:M282) / OUTPUT!AL$12), "", SUMIF(OUTPUT!C$20:M$20, "CLO7", OUTPUT!C282:M282) / OUTPUT!AL$12),
IF(AND('PRINTABLE (per grading)'!H$16="OUTPUT", 'PRINTABLE (per grading)'!B$13="Midterm"), IF(ISERROR(SUMIF(OUTPUT!O$20:Y$20, "CLO7", OUTPUT!O282:Y282) / OUTPUT!AM$12), "", SUMIF(OUTPUT!O$20:Y$20, "CLO7", OUTPUT!O282:Y282) / OUTPUT!AM$12),
IF(AND('PRINTABLE (per grading)'!H$16="OUTPUT", 'PRINTABLE (per grading)'!B$13="Final"), IF(ISERROR(SUMIF(OUTPUT!AA$20:AI$20, "CLO7", OUTPUT!AA282:AI282) / OUTPUT!AN$12), "", SUMIF(OUTPUT!AA$20:AI$20, "CLO7", OUTPUT!AA282:AI282) / OUTPUT!AN$12),
"")))))),"")</f>
        <v/>
      </c>
      <c r="AT280" s="232" t="str">
        <f t="shared" si="146"/>
        <v/>
      </c>
      <c r="AU280" s="233" t="str">
        <f t="shared" si="147"/>
        <v/>
      </c>
      <c r="AV280" s="25" t="str">
        <f>IF(B280 &lt;&gt; "", IFERROR(IF(C$16 = "PRELIM", SUMIF('Database (LECTURE-RES-PRAC)'!D$14:AG$14, "CLO8", 'Database (LECTURE-RES-PRAC)'!D277:AG277) / 'Grade computation'!F$11, IF(C$16 = "MIDTERM", SUMIF('Database (LECTURE-RES-PRAC)'!AJ$14:BM$14, "CLO8", 'Database (LECTURE-RES-PRAC)'!AJ277:BM277) / 'Grade computation'!G$11, IF(C$16 = "FINAL", SUMIF('Database (LECTURE-RES-PRAC)'!BP$14:CS$14, "CLO8", 'Database (LECTURE-RES-PRAC)'!BP277:CS277) / 'Grade computation'!H$11,""))),""),"")</f>
        <v/>
      </c>
      <c r="AW280" s="232" t="str">
        <f t="shared" si="148"/>
        <v/>
      </c>
      <c r="AX280" s="25" t="str">
        <f>IF(B280 &lt;&gt; "",IF(AND('PRINTABLE (per grading)'!H$16="EXAM", 'PRINTABLE (per grading)'!B$13="Prelim"), IF(ISERROR(SUMIF('Exam (LECTURE ONLY)'!D$20:M$20, "CLO8", 'Exam (LECTURE ONLY)'!D282:M282) / 'Exam (LECTURE ONLY)'!AL$13), "", SUMIF('Exam (LECTURE ONLY)'!D$20:M$20, "CLO8", 'Exam (LECTURE ONLY)'!D282:M282) /'Exam (LECTURE ONLY)'!AL$13),
IF(AND('PRINTABLE (per grading)'!H$16="EXAM", 'PRINTABLE (per grading)'!B$13="Midterm"), IF(ISERROR(SUMIF('Exam (LECTURE ONLY)'!O$20:X$20, "CLO8", 'Exam (LECTURE ONLY)'!O282:X282) / 'Exam (LECTURE ONLY)'!AM$13), "", SUMIF('Exam (LECTURE ONLY)'!O$20:X$20, "CLO8", 'Exam (LECTURE ONLY)'!O282:X282) / 'Exam (LECTURE ONLY)'!AM$13),
IF(AND('PRINTABLE (per grading)'!H$16="EXAM", 'PRINTABLE (per grading)'!B$13="Final"), IF(ISERROR(SUMIF('Exam (LECTURE ONLY)'!Z$20:AI$20, "CLO8", 'Exam (LECTURE ONLY)'!Z282:AI282) / 'Exam (LECTURE ONLY)'!AN$13), "", SUMIF('Exam (LECTURE ONLY)'!Z$20:AI$20, "CLO8", 'Exam (LECTURE ONLY)'!Z282:AI282) / 'Exam (LECTURE ONLY)'!AN$13),
IF(AND('PRINTABLE (per grading)'!H$16="OUTPUT", 'PRINTABLE (per grading)'!B$13="Prelim"), IF(ISERROR(SUMIF(OUTPUT!C$20:M$20, "CLO8", OUTPUT!C282:M282) / OUTPUT!AL$13), "", SUMIF(OUTPUT!C$20:M$20, "CLO8", OUTPUT!C282:M282) / OUTPUT!AL$13),
IF(AND('PRINTABLE (per grading)'!H$16="OUTPUT", 'PRINTABLE (per grading)'!B$13="Midterm"), IF(ISERROR(SUMIF(OUTPUT!O$20:Y$20, "CLO8", OUTPUT!O282:Y282) / OUTPUT!AM$13), "", SUMIF(OUTPUT!O$20:Y$20, "CLO8", OUTPUT!O282:Y282) / OUTPUT!AM$13),
IF(AND('PRINTABLE (per grading)'!H$16="OUTPUT", 'PRINTABLE (per grading)'!B$13="Final"), IF(ISERROR(SUMIF(OUTPUT!AA$20:AI$20, "CLO8", OUTPUT!AA282:AI282) / OUTPUT!AN$13), "", SUMIF(OUTPUT!AA$20:AI$20, "CLO8", OUTPUT!AA282:AI282) / OUTPUT!AN$13),
"")))))),"")</f>
        <v/>
      </c>
      <c r="AY280" s="232" t="str">
        <f t="shared" si="149"/>
        <v/>
      </c>
      <c r="AZ280" s="233" t="str">
        <f t="shared" si="150"/>
        <v/>
      </c>
      <c r="BA280" s="25" t="str">
        <f>IF(B280 &lt;&gt; "", IFERROR(IF(C$16 = "PRELIM", SUMIF('Database (LECTURE-RES-PRAC)'!D$14:AG$14, "CLO9", 'Database (LECTURE-RES-PRAC)'!D277:AG277) / 'Grade computation'!F$12, IF(C$16 = "MIDTERM", SUMIF('Database (LECTURE-RES-PRAC)'!AJ$14:BM$14, "CLO9", 'Database (LECTURE-RES-PRAC)'!AJ277:BM277) / 'Grade computation'!G$12, IF(C$16 = "FINAL", SUMIF('Database (LECTURE-RES-PRAC)'!BP$14:CS$14, "CLO9", 'Database (LECTURE-RES-PRAC)'!BP277:CS277) / 'Grade computation'!H$12,""))),""),"")</f>
        <v/>
      </c>
      <c r="BB280" s="232" t="str">
        <f t="shared" si="151"/>
        <v/>
      </c>
      <c r="BC280" s="25" t="str">
        <f>IF(B280 &lt;&gt; "",IF(AND('PRINTABLE (per grading)'!H$16="EXAM", 'PRINTABLE (per grading)'!B$13="Prelim"), IF(ISERROR(SUMIF('Exam (LECTURE ONLY)'!D$20:M$20, "CLO9", 'Exam (LECTURE ONLY)'!D282:M282) / 'Exam (LECTURE ONLY)'!AL$14), "", SUMIF('Exam (LECTURE ONLY)'!D$20:M$20, "CLO9", 'Exam (LECTURE ONLY)'!D282:M282) /'Exam (LECTURE ONLY)'!AL$14),
IF(AND('PRINTABLE (per grading)'!H$16="EXAM", 'PRINTABLE (per grading)'!B$13="Midterm"), IF(ISERROR(SUMIF('Exam (LECTURE ONLY)'!O$20:X$20, "CLO9", 'Exam (LECTURE ONLY)'!O282:X282) / 'Exam (LECTURE ONLY)'!AM$14), "", SUMIF('Exam (LECTURE ONLY)'!O$20:X$20, "CLO9", 'Exam (LECTURE ONLY)'!O282:X282) / 'Exam (LECTURE ONLY)'!AM$14),
IF(AND('PRINTABLE (per grading)'!H$16="EXAM", 'PRINTABLE (per grading)'!B$13="Final"), IF(ISERROR(SUMIF('Exam (LECTURE ONLY)'!Z$20:AI$20, "CLO9", 'Exam (LECTURE ONLY)'!Z282:AI282) / 'Exam (LECTURE ONLY)'!AN$14), "", SUMIF('Exam (LECTURE ONLY)'!Z$20:AI$20, "CLO9", 'Exam (LECTURE ONLY)'!Z282:AI282) / 'Exam (LECTURE ONLY)'!AN$14),
IF(AND('PRINTABLE (per grading)'!H$16="OUTPUT", 'PRINTABLE (per grading)'!B$13="Prelim"), IF(ISERROR(SUMIF(OUTPUT!C$20:M$20, "CLO9", OUTPUT!C282:M282) / OUTPUT!AL$14), "", SUMIF(OUTPUT!C$20:M$20, "CLO9", OUTPUT!C282:M282) / OUTPUT!AL$14),
IF(AND('PRINTABLE (per grading)'!H$16="OUTPUT", 'PRINTABLE (per grading)'!B$13="Midterm"), IF(ISERROR(SUMIF(OUTPUT!O$20:Y$20, "CLO9", OUTPUT!O282:Y282) / OUTPUT!AM$14), "", SUMIF(OUTPUT!O$20:Y$20, "CLO9", OUTPUT!O282:Y282) / OUTPUT!AM$14),
IF(AND('PRINTABLE (per grading)'!H$16="OUTPUT", 'PRINTABLE (per grading)'!B$13="Final"), IF(ISERROR(SUMIF(OUTPUT!AA$20:AI$20, "CLO9", OUTPUT!AA282:AI282) / OUTPUT!AN$14), "", SUMIF(OUTPUT!AA$20:AI$20, "CLO9", OUTPUT!AA282:AI282) / OUTPUT!AN$14),
"")))))),"")</f>
        <v/>
      </c>
      <c r="BD280" s="232" t="str">
        <f t="shared" si="152"/>
        <v/>
      </c>
      <c r="BE280" s="233" t="str">
        <f t="shared" si="153"/>
        <v/>
      </c>
      <c r="BF280" s="25" t="str">
        <f>IF(B280 &lt;&gt; "", IFERROR(IF(C$16 = "PRELIM", SUMIF('Database (LECTURE-RES-PRAC)'!D$14:AG$14, "CLO10", 'Database (LECTURE-RES-PRAC)'!D277:AG277) / 'Grade computation'!F$13, IF(C$16 = "MIDTERM", SUMIF('Database (LECTURE-RES-PRAC)'!AJ$14:BM$14, "CLO10", 'Database (LECTURE-RES-PRAC)'!AJ277:BM277) / 'Grade computation'!G$13, IF(C$16 = "FINAL", SUMIF('Database (LECTURE-RES-PRAC)'!BP$14:CS$14, "CLO10", 'Database (LECTURE-RES-PRAC)'!BP277:CS277) / 'Grade computation'!H$13,""))),""),"")</f>
        <v/>
      </c>
      <c r="BG280" s="232" t="str">
        <f t="shared" si="154"/>
        <v/>
      </c>
      <c r="BH280" s="25" t="str">
        <f>IF(B280 &lt;&gt; "",IF(AND('PRINTABLE (per grading)'!H$16="EXAM", 'PRINTABLE (per grading)'!B$13="Prelim"), IF(ISERROR(SUMIF('Exam (LECTURE ONLY)'!D$20:M$20, "CLO10", 'Exam (LECTURE ONLY)'!D282:M282) / 'Exam (LECTURE ONLY)'!AL$15), "", SUMIF('Exam (LECTURE ONLY)'!D$20:M$20, "CLO10", 'Exam (LECTURE ONLY)'!D282:M282) /'Exam (LECTURE ONLY)'!AL$15),
IF(AND('PRINTABLE (per grading)'!H$16="EXAM", 'PRINTABLE (per grading)'!B$13="Midterm"), IF(ISERROR(SUMIF('Exam (LECTURE ONLY)'!O$20:X$20, "CLO10", 'Exam (LECTURE ONLY)'!O282:X282) / 'Exam (LECTURE ONLY)'!AM$15), "", SUMIF('Exam (LECTURE ONLY)'!O$20:X$20, "CLO10", 'Exam (LECTURE ONLY)'!O282:X282) / 'Exam (LECTURE ONLY)'!AM$15),
IF(AND('PRINTABLE (per grading)'!H$16="EXAM", 'PRINTABLE (per grading)'!B$13="Final"), IF(ISERROR(SUMIF('Exam (LECTURE ONLY)'!Z$20:AI$20, "CLO10", 'Exam (LECTURE ONLY)'!Z282:AI282) / 'Exam (LECTURE ONLY)'!AN$15), "", SUMIF('Exam (LECTURE ONLY)'!Z$20:AI$20, "CLO10", 'Exam (LECTURE ONLY)'!Z282:AI282) / 'Exam (LECTURE ONLY)'!AN$15),
IF(AND('PRINTABLE (per grading)'!H$16="OUTPUT", 'PRINTABLE (per grading)'!B$13="Prelim"), IF(ISERROR(SUMIF(OUTPUT!C$20:M$20, "CLO10", OUTPUT!C282:M282) / OUTPUT!AL$15), "", SUMIF(OUTPUT!C$20:M$20, "CLO10", OUTPUT!C282:M282) / OUTPUT!AL$15),
IF(AND('PRINTABLE (per grading)'!H$16="OUTPUT", 'PRINTABLE (per grading)'!B$13="Midterm"), IF(ISERROR(SUMIF(OUTPUT!O$20:Y$20, "CLO10", OUTPUT!O282:Y282) / OUTPUT!AM$15), "", SUMIF(OUTPUT!O$20:Y$20, "CLO10", OUTPUT!O282:Y282) / OUTPUT!AM$15),
IF(AND('PRINTABLE (per grading)'!H$16="OUTPUT", 'PRINTABLE (per grading)'!B$13="Final"), IF(ISERROR(SUMIF(OUTPUT!AA$20:AI$20, "CLO10", OUTPUT!AA282:AI282) / OUTPUT!AN$15), "", SUMIF(OUTPUT!AA$20:AI$20, "CLO10", OUTPUT!AA282:AI282) / OUTPUT!AN$15),
"")))))),"")</f>
        <v/>
      </c>
      <c r="BI280" s="232" t="str">
        <f t="shared" si="155"/>
        <v/>
      </c>
      <c r="BJ280" s="233" t="str">
        <f t="shared" si="156"/>
        <v/>
      </c>
      <c r="BK280" s="2"/>
    </row>
    <row r="281" spans="1:63" ht="20.100000000000001" customHeight="1">
      <c r="A281" s="118" t="str">
        <f>IF(ISBLANK('Database (LECTURE-RES-PRAC)'!A278),"",'Database (LECTURE-RES-PRAC)'!A278)</f>
        <v/>
      </c>
      <c r="B281" s="119" t="str">
        <f>IF(ISBLANK('Database (LECTURE-RES-PRAC)'!B278),"",'Database (LECTURE-RES-PRAC)'!B278)</f>
        <v/>
      </c>
      <c r="C281" s="134" t="str">
        <f>IF(B281&lt;&gt;"",IF(C$16="PRELIM",'Grade computation'!C281, IF(C$16="MIDTERM",'Grade computation'!K281, IF(C$16="FINAL",'Grade computation'!S281,""))),"")</f>
        <v/>
      </c>
      <c r="D281" s="135" t="str">
        <f t="shared" si="157"/>
        <v/>
      </c>
      <c r="E281" s="134" t="str">
        <f>IF(B281&lt;&gt;"", IF(C$16="PRELIM",'Grade computation'!E281, IF(C$16="MIDTERM",'Grade computation'!M281, IF(C$16="FINAL",'Grade computation'!U281,""))),"")</f>
        <v/>
      </c>
      <c r="F281" s="136" t="str">
        <f t="shared" si="158"/>
        <v/>
      </c>
      <c r="G281" s="137" t="str">
        <f t="shared" si="159"/>
        <v/>
      </c>
      <c r="H281" s="207" t="str">
        <f>IF(B281&lt;&gt;"",IF(C$16="PRELIM", 'Grade computation'!H281, IF(C$16="MIDTERM", 'Grade computation'!P281, IF(C$16="FINAL",'Grade computation'!X281, ""))),"")</f>
        <v/>
      </c>
      <c r="I281" s="137" t="str">
        <f t="shared" si="160"/>
        <v/>
      </c>
      <c r="J281" s="139" t="str">
        <f t="shared" si="161"/>
        <v/>
      </c>
      <c r="K281" s="377" t="str">
        <f t="shared" si="162"/>
        <v/>
      </c>
      <c r="L281" s="434"/>
      <c r="M281" s="25" t="str">
        <f>IF(B281 &lt;&gt; "", IFERROR(IF(C$16 = "PRELIM", SUMIF('Database (LECTURE-RES-PRAC)'!D$14:AG$14, "CLO1", 'Database (LECTURE-RES-PRAC)'!D278:AG278) / 'Grade computation'!F$4, IF(C$16 = "MIDTERM", SUMIF('Database (LECTURE-RES-PRAC)'!AJ$14:BM$14, "CLO1", 'Database (LECTURE-RES-PRAC)'!AJ278:BM278) / 'Grade computation'!G$4, IF(C$16 = "FINAL", SUMIF('Database (LECTURE-RES-PRAC)'!BP$14:CS$14, "CLO1", 'Database (LECTURE-RES-PRAC)'!BP278:CS278) / 'Grade computation'!H$4,""))),""),"")</f>
        <v/>
      </c>
      <c r="N281" s="232" t="str">
        <f t="shared" si="127"/>
        <v/>
      </c>
      <c r="O281" s="25" t="str">
        <f>IF(B281 &lt;&gt; "",IF(AND('PRINTABLE (per grading)'!H$16="EXAM", 'PRINTABLE (per grading)'!B$13="Prelim"), IF(ISERROR(SUMIF('Exam (LECTURE ONLY)'!D$20:M$20, "CLO1", 'Exam (LECTURE ONLY)'!D283:M283) / 'Exam (LECTURE ONLY)'!AL$6), "", SUMIF('Exam (LECTURE ONLY)'!D$20:M$20, "CLO1", 'Exam (LECTURE ONLY)'!D283:M283) /'Exam (LECTURE ONLY)'!AL$6),
IF(AND('PRINTABLE (per grading)'!H$16="EXAM", 'PRINTABLE (per grading)'!B$13="Midterm"), IF(ISERROR(SUMIF('Exam (LECTURE ONLY)'!O$20:X$20, "CLO1", 'Exam (LECTURE ONLY)'!O283:X283) / 'Exam (LECTURE ONLY)'!AM$6), "", SUMIF('Exam (LECTURE ONLY)'!O$20:X$20, "CLO1", 'Exam (LECTURE ONLY)'!O283:X283) / 'Exam (LECTURE ONLY)'!AM$6),
IF(AND('PRINTABLE (per grading)'!H$16="EXAM", 'PRINTABLE (per grading)'!B$13="Final"), IF(ISERROR(SUMIF('Exam (LECTURE ONLY)'!Z$20:AI$20, "CLO1", 'Exam (LECTURE ONLY)'!Z283:AI283) / 'Exam (LECTURE ONLY)'!AN$6), "", SUMIF('Exam (LECTURE ONLY)'!Z$20:AI$20, "CLO1", 'Exam (LECTURE ONLY)'!Z283:AI283) / 'Exam (LECTURE ONLY)'!AN$6),
IF(AND('PRINTABLE (per grading)'!H$16="OUTPUT", 'PRINTABLE (per grading)'!B$13="Prelim"), IF(ISERROR(SUMIF(OUTPUT!C$20:M$20, "CLO1", OUTPUT!C283:M283) / OUTPUT!AL$6), "", SUMIF(OUTPUT!C$20:M$20, "CLO1", OUTPUT!C283:M283) / OUTPUT!AL$6),
IF(AND('PRINTABLE (per grading)'!H$16="OUTPUT", 'PRINTABLE (per grading)'!B$13="Midterm"), IF(ISERROR(SUMIF(OUTPUT!O$20:Y$20, "CLO1", OUTPUT!O283:Y283) / OUTPUT!AM$6), "", SUMIF(OUTPUT!O$20:Y$20, "CLO1", OUTPUT!O283:Y283) / OUTPUT!AM$6),
IF(AND('PRINTABLE (per grading)'!H$16="OUTPUT", 'PRINTABLE (per grading)'!B$13="Final"), IF(ISERROR(SUMIF(OUTPUT!AA$20:AI$20, "CLO1", OUTPUT!AA283:AI283) / OUTPUT!AN$6), "", SUMIF(OUTPUT!AA$20:AI$20, "CLO1", OUTPUT!AA283:AI283) / OUTPUT!AN$6),
"")))))),"")</f>
        <v/>
      </c>
      <c r="P281" s="232" t="str">
        <f t="shared" si="128"/>
        <v/>
      </c>
      <c r="Q281" s="233" t="str">
        <f t="shared" si="129"/>
        <v/>
      </c>
      <c r="R281" s="25" t="str">
        <f>IF(B281 &lt;&gt; "", IFERROR(IF(C$16 = "PRELIM", SUMIF('Database (LECTURE-RES-PRAC)'!D$14:AG$14, "CLO2", 'Database (LECTURE-RES-PRAC)'!D278:AG278) / 'Grade computation'!F$5, IF(C$16 = "MIDTERM", SUMIF('Database (LECTURE-RES-PRAC)'!AJ$14:BM$14, "CLO2", 'Database (LECTURE-RES-PRAC)'!AJ278:BM278) / 'Grade computation'!G$5, IF(C$16 = "FINAL", SUMIF('Database (LECTURE-RES-PRAC)'!BP$14:CS$14, "CLO2", 'Database (LECTURE-RES-PRAC)'!BP278:CS278) / 'Grade computation'!H$5,""))),""),"")</f>
        <v/>
      </c>
      <c r="S281" s="232" t="str">
        <f t="shared" si="130"/>
        <v/>
      </c>
      <c r="T281" s="25" t="str">
        <f>IF(B281 &lt;&gt; "",IF(AND('PRINTABLE (per grading)'!H$16="EXAM", 'PRINTABLE (per grading)'!B$13="Prelim"), IF(ISERROR(SUMIF('Exam (LECTURE ONLY)'!D$20:M$20, "CLO2", 'Exam (LECTURE ONLY)'!D283:M283) / 'Exam (LECTURE ONLY)'!AL$7), "", SUMIF('Exam (LECTURE ONLY)'!D$20:M$20, "CLO2", 'Exam (LECTURE ONLY)'!D283:M283) /'Exam (LECTURE ONLY)'!AL$7),
IF(AND('PRINTABLE (per grading)'!H$16="EXAM", 'PRINTABLE (per grading)'!B$13="Midterm"), IF(ISERROR(SUMIF('Exam (LECTURE ONLY)'!O$20:X$20, "CLO2", 'Exam (LECTURE ONLY)'!O283:X283) / 'Exam (LECTURE ONLY)'!AM$7), "", SUMIF('Exam (LECTURE ONLY)'!O$20:X$20, "CLO2", 'Exam (LECTURE ONLY)'!O283:X283) / 'Exam (LECTURE ONLY)'!AM$7),
IF(AND('PRINTABLE (per grading)'!H$16="EXAM", 'PRINTABLE (per grading)'!B$13="Final"), IF(ISERROR(SUMIF('Exam (LECTURE ONLY)'!Z$20:AI$20, "CLO2", 'Exam (LECTURE ONLY)'!Z283:AI283) / 'Exam (LECTURE ONLY)'!AN$7), "", SUMIF('Exam (LECTURE ONLY)'!Z$20:AI$20, "CLO2", 'Exam (LECTURE ONLY)'!Z283:AI283) / 'Exam (LECTURE ONLY)'!AN$7),
IF(AND('PRINTABLE (per grading)'!H$16="OUTPUT", 'PRINTABLE (per grading)'!B$13="Prelim"), IF(ISERROR(SUMIF(OUTPUT!C$20:M$20, "CLO2", OUTPUT!C283:M283) / OUTPUT!AL$7), "", SUMIF(OUTPUT!C$20:M$20, "CLO2", OUTPUT!C283:M283) / OUTPUT!AL$7),
IF(AND('PRINTABLE (per grading)'!H$16="OUTPUT", 'PRINTABLE (per grading)'!B$13="Midterm"), IF(ISERROR(SUMIF(OUTPUT!O$20:Y$20, "CLO2", OUTPUT!O283:Y283) / OUTPUT!AM$7), "", SUMIF(OUTPUT!O$20:Y$20, "CLO2", OUTPUT!O283:Y283) / OUTPUT!AM$7),
IF(AND('PRINTABLE (per grading)'!H$16="OUTPUT", 'PRINTABLE (per grading)'!B$13="Final"), IF(ISERROR(SUMIF(OUTPUT!AA$20:AI$20, "CLO2", OUTPUT!AA283:AI283) / OUTPUT!AN$7), "", SUMIF(OUTPUT!AA$20:AI$20, "CLO2", OUTPUT!AA283:AI283) / OUTPUT!AN$7),
"")))))),"")</f>
        <v/>
      </c>
      <c r="U281" s="232" t="str">
        <f t="shared" si="131"/>
        <v/>
      </c>
      <c r="V281" s="233" t="str">
        <f t="shared" si="132"/>
        <v/>
      </c>
      <c r="W281" s="25" t="str">
        <f>IF(B281 &lt;&gt; "", IFERROR(IF(C$16 = "PRELIM", SUMIF('Database (LECTURE-RES-PRAC)'!D$14:AG$14, "CLO3", 'Database (LECTURE-RES-PRAC)'!D278:AG278) / 'Grade computation'!F$6, IF(C$16 = "MIDTERM", SUMIF('Database (LECTURE-RES-PRAC)'!AJ$14:BM$14, "CLO3", 'Database (LECTURE-RES-PRAC)'!AJ278:BM278) / 'Grade computation'!G$6, IF(C$16 = "FINAL", SUMIF('Database (LECTURE-RES-PRAC)'!BP$14:CS$14, "CLO3", 'Database (LECTURE-RES-PRAC)'!BP278:CS278) / 'Grade computation'!H$6,""))),""),"")</f>
        <v/>
      </c>
      <c r="X281" s="232" t="str">
        <f t="shared" si="133"/>
        <v/>
      </c>
      <c r="Y281" s="25" t="str">
        <f>IF(B281 &lt;&gt; "",IF(AND('PRINTABLE (per grading)'!H$16="EXAM", 'PRINTABLE (per grading)'!B$13="Prelim"), IF(ISERROR(SUMIF('Exam (LECTURE ONLY)'!D$20:M$20, "CLO3", 'Exam (LECTURE ONLY)'!D283:M283) / 'Exam (LECTURE ONLY)'!AL$8), "", SUMIF('Exam (LECTURE ONLY)'!D$20:M$20, "CLO3", 'Exam (LECTURE ONLY)'!D283:M283) /'Exam (LECTURE ONLY)'!AL$8),
IF(AND('PRINTABLE (per grading)'!H$16="EXAM", 'PRINTABLE (per grading)'!B$13="Midterm"), IF(ISERROR(SUMIF('Exam (LECTURE ONLY)'!O$20:X$20, "CLO3", 'Exam (LECTURE ONLY)'!O283:X283) / 'Exam (LECTURE ONLY)'!AM$8), "", SUMIF('Exam (LECTURE ONLY)'!O$20:X$20, "CLO3", 'Exam (LECTURE ONLY)'!O283:X283) / 'Exam (LECTURE ONLY)'!AM$8),
IF(AND('PRINTABLE (per grading)'!H$16="EXAM", 'PRINTABLE (per grading)'!B$13="Final"), IF(ISERROR(SUMIF('Exam (LECTURE ONLY)'!Z$20:AI$20, "CLO3", 'Exam (LECTURE ONLY)'!Z283:AI283) / 'Exam (LECTURE ONLY)'!AN$8), "", SUMIF('Exam (LECTURE ONLY)'!Z$20:AI$20, "CLO3", 'Exam (LECTURE ONLY)'!Z283:AI283) / 'Exam (LECTURE ONLY)'!AN$8),
IF(AND('PRINTABLE (per grading)'!H$16="OUTPUT", 'PRINTABLE (per grading)'!B$13="Prelim"), IF(ISERROR(SUMIF(OUTPUT!C$20:M$20, "CLO3", OUTPUT!C283:M283) / OUTPUT!AL$8), "", SUMIF(OUTPUT!C$20:M$20, "CLO3", OUTPUT!C283:M283) / OUTPUT!AL$8),
IF(AND('PRINTABLE (per grading)'!H$16="OUTPUT", 'PRINTABLE (per grading)'!B$13="Midterm"), IF(ISERROR(SUMIF(OUTPUT!O$20:Y$20, "CLO3", OUTPUT!O283:Y283) / OUTPUT!AM$8), "", SUMIF(OUTPUT!O$20:Y$20, "CLO3", OUTPUT!O283:Y283) / OUTPUT!AM$8),
IF(AND('PRINTABLE (per grading)'!H$16="OUTPUT", 'PRINTABLE (per grading)'!B$13="Final"), IF(ISERROR(SUMIF(OUTPUT!AA$20:AI$20, "CLO3", OUTPUT!AA283:AI283) / OUTPUT!AN$8), "", SUMIF(OUTPUT!AA$20:AI$20, "CLO3", OUTPUT!AA283:AI283) / OUTPUT!AN$8),
"" )))))),"")</f>
        <v/>
      </c>
      <c r="Z281" s="232" t="str">
        <f t="shared" si="134"/>
        <v/>
      </c>
      <c r="AA281" s="233" t="str">
        <f t="shared" si="135"/>
        <v/>
      </c>
      <c r="AB281" s="25" t="str">
        <f>IF(B281 &lt;&gt; "", IFERROR(IF(C$16 = "PRELIM", SUMIF('Database (LECTURE-RES-PRAC)'!D$14:AG$14, "CLO4", 'Database (LECTURE-RES-PRAC)'!D278:AG278) / 'Grade computation'!F$7, IF(C$16 = "MIDTERM", SUMIF('Database (LECTURE-RES-PRAC)'!AJ$14:BM$14, "CLO4", 'Database (LECTURE-RES-PRAC)'!AJ278:BM278) / 'Grade computation'!G$7, IF(C$16 = "FINAL", SUMIF('Database (LECTURE-RES-PRAC)'!BP$14:CS$14, "CLO4", 'Database (LECTURE-RES-PRAC)'!BP278:CS278) / 'Grade computation'!H$7,""))),""),"")</f>
        <v/>
      </c>
      <c r="AC281" s="232" t="str">
        <f t="shared" si="136"/>
        <v/>
      </c>
      <c r="AD281" s="25" t="str">
        <f>IF(B281 &lt;&gt; "",IF(AND('PRINTABLE (per grading)'!H$16="EXAM", 'PRINTABLE (per grading)'!B$13="Prelim"), IF(ISERROR(SUMIF('Exam (LECTURE ONLY)'!D$20:M$20, "CLO4", 'Exam (LECTURE ONLY)'!D283:M283) / 'Exam (LECTURE ONLY)'!AL$9), "", SUMIF('Exam (LECTURE ONLY)'!D$20:M$20, "CLO4", 'Exam (LECTURE ONLY)'!D283:M283) /'Exam (LECTURE ONLY)'!AL$9),
IF(AND('PRINTABLE (per grading)'!H$16="EXAM", 'PRINTABLE (per grading)'!B$13="Midterm"), IF(ISERROR(SUMIF('Exam (LECTURE ONLY)'!O$20:X$20, "CLO4", 'Exam (LECTURE ONLY)'!O283:X283) / 'Exam (LECTURE ONLY)'!AM$9), "", SUMIF('Exam (LECTURE ONLY)'!O$20:X$20, "CLO4", 'Exam (LECTURE ONLY)'!O283:X283) / 'Exam (LECTURE ONLY)'!AM$9),
IF(AND('PRINTABLE (per grading)'!H$16="EXAM", 'PRINTABLE (per grading)'!B$13="Final"), IF(ISERROR(SUMIF('Exam (LECTURE ONLY)'!Z$20:AI$20, "CLO4", 'Exam (LECTURE ONLY)'!Z283:AI283) / 'Exam (LECTURE ONLY)'!AN$9), "", SUMIF('Exam (LECTURE ONLY)'!Z$20:AI$20, "CLO4", 'Exam (LECTURE ONLY)'!Z283:AI283) / 'Exam (LECTURE ONLY)'!AN$9),
IF(AND('PRINTABLE (per grading)'!H$16="OUTPUT", 'PRINTABLE (per grading)'!B$13="Prelim"), IF(ISERROR(SUMIF(OUTPUT!C$20:M$20, "CLO4", OUTPUT!C283:M283) / OUTPUT!AL$9), "", SUMIF(OUTPUT!C$20:M$20, "CLO4", OUTPUT!C283:M283) / OUTPUT!AL$9),
IF(AND('PRINTABLE (per grading)'!H$16="OUTPUT", 'PRINTABLE (per grading)'!B$13="Midterm"), IF(ISERROR(SUMIF(OUTPUT!O$20:Y$20, "CLO4", OUTPUT!O283:Y283) / OUTPUT!AM$9), "", SUMIF(OUTPUT!O$20:Y$20, "CLO4", OUTPUT!O283:Y283) / OUTPUT!AM$9),
IF(AND('PRINTABLE (per grading)'!H$16="OUTPUT", 'PRINTABLE (per grading)'!B$13="Final"), IF(ISERROR(SUMIF(OUTPUT!AA$20:AI$20, "CLO4", OUTPUT!AA283:AI283) / OUTPUT!AN$9), "", SUMIF(OUTPUT!AA$20:AI$20, "CLO4", OUTPUT!AA283:AI283) / OUTPUT!AN$9),
"")))))),"")</f>
        <v/>
      </c>
      <c r="AE281" s="232" t="str">
        <f t="shared" si="137"/>
        <v/>
      </c>
      <c r="AF281" s="233" t="str">
        <f t="shared" si="138"/>
        <v/>
      </c>
      <c r="AG281" s="25" t="str">
        <f>IF(B281 &lt;&gt; "", IFERROR(IF(C$16 = "PRELIM", SUMIF('Database (LECTURE-RES-PRAC)'!D$14:AG$14, "CLO5", 'Database (LECTURE-RES-PRAC)'!D278:AG278) / 'Grade computation'!F$8, IF(C$16 = "MIDTERM", SUMIF('Database (LECTURE-RES-PRAC)'!AJ$14:BM$14, "CLO5", 'Database (LECTURE-RES-PRAC)'!AJ278:BM278) / 'Grade computation'!G$8, IF(C$16 = "FINAL", SUMIF('Database (LECTURE-RES-PRAC)'!BP$14:CS$14, "CLO5", 'Database (LECTURE-RES-PRAC)'!BP278:CS278) / 'Grade computation'!H$8,""))),""),"")</f>
        <v/>
      </c>
      <c r="AH281" s="232" t="str">
        <f t="shared" si="139"/>
        <v/>
      </c>
      <c r="AI281" s="25" t="str">
        <f>IF(B281 &lt;&gt; "",IF(AND('PRINTABLE (per grading)'!H$16="EXAM", 'PRINTABLE (per grading)'!B$13="Prelim"), IF(ISERROR(SUMIF('Exam (LECTURE ONLY)'!D$20:M$20, "CLO5", 'Exam (LECTURE ONLY)'!D283:M283) / 'Exam (LECTURE ONLY)'!AL$10), "", SUMIF('Exam (LECTURE ONLY)'!D$20:M$20, "CLO5", 'Exam (LECTURE ONLY)'!D283:M283) /'Exam (LECTURE ONLY)'!AL$10),
IF(AND('PRINTABLE (per grading)'!H$16="EXAM", 'PRINTABLE (per grading)'!B$13="Midterm"), IF(ISERROR(SUMIF('Exam (LECTURE ONLY)'!O$20:X$20, "CLO5", 'Exam (LECTURE ONLY)'!O283:X283) / 'Exam (LECTURE ONLY)'!AM$10), "", SUMIF('Exam (LECTURE ONLY)'!O$20:X$20, "CLO5", 'Exam (LECTURE ONLY)'!O283:X283) / 'Exam (LECTURE ONLY)'!AM$10),
IF(AND('PRINTABLE (per grading)'!H$16="EXAM", 'PRINTABLE (per grading)'!B$13="Final"), IF(ISERROR(SUMIF('Exam (LECTURE ONLY)'!Z$20:AI$20, "CLO5", 'Exam (LECTURE ONLY)'!Z283:AI283) / 'Exam (LECTURE ONLY)'!AN$10), "", SUMIF('Exam (LECTURE ONLY)'!Z$20:AI$20, "CLO5", 'Exam (LECTURE ONLY)'!Z283:AI283) / 'Exam (LECTURE ONLY)'!AN$10),
IF(AND('PRINTABLE (per grading)'!H$16="OUTPUT", 'PRINTABLE (per grading)'!B$13="Prelim"), IF(ISERROR(SUMIF(OUTPUT!C$20:M$20, "CLO5", OUTPUT!C283:M283) / OUTPUT!AL$10), "", SUMIF(OUTPUT!C$20:M$20, "CLO5", OUTPUT!C283:M283) / OUTPUT!AL$10),
IF(AND('PRINTABLE (per grading)'!H$16="OUTPUT", 'PRINTABLE (per grading)'!B$13="Midterm"), IF(ISERROR(SUMIF(OUTPUT!O$20:Y$20, "CLO5", OUTPUT!O283:Y283) / OUTPUT!AM$10), "", SUMIF(OUTPUT!O$20:Y$20, "CLO5", OUTPUT!O283:Y283) / OUTPUT!AM$10),
IF(AND('PRINTABLE (per grading)'!H$16="OUTPUT", 'PRINTABLE (per grading)'!B$13="Final"), IF(ISERROR(SUMIF(OUTPUT!AA$20:AI$20, "CLO5", OUTPUT!AA283:AI283) / OUTPUT!AN$10), "", SUMIF(OUTPUT!AA$20:AI$20, "CLO5", OUTPUT!AA283:AI283) / OUTPUT!AN$10),
"")))))),"")</f>
        <v/>
      </c>
      <c r="AJ281" s="232" t="str">
        <f t="shared" si="140"/>
        <v/>
      </c>
      <c r="AK281" s="233" t="str">
        <f t="shared" si="141"/>
        <v/>
      </c>
      <c r="AL281" s="25" t="str">
        <f>IF(B281 &lt;&gt; "", IFERROR(IF(C$16 = "PRELIM", SUMIF('Database (LECTURE-RES-PRAC)'!D$14:AG$14, "CLO6", 'Database (LECTURE-RES-PRAC)'!D278:AG278) / 'Grade computation'!F$9, IF(C$16 = "MIDTERM", SUMIF('Database (LECTURE-RES-PRAC)'!AJ$14:BM$14, "CLO6", 'Database (LECTURE-RES-PRAC)'!AJ278:BM278) / 'Grade computation'!G$9, IF(C$16 = "FINAL", SUMIF('Database (LECTURE-RES-PRAC)'!BP$14:CS$14, "CLO6", 'Database (LECTURE-RES-PRAC)'!BP278:CS278) / 'Grade computation'!H$9,""))),""),"")</f>
        <v/>
      </c>
      <c r="AM281" s="232" t="str">
        <f t="shared" si="142"/>
        <v/>
      </c>
      <c r="AN281" s="25" t="str">
        <f>IF(B281 &lt;&gt; "",IF(AND('PRINTABLE (per grading)'!H$16="EXAM", 'PRINTABLE (per grading)'!B$13="Prelim"), IF(ISERROR(SUMIF('Exam (LECTURE ONLY)'!D$20:M$20, "CLO6", 'Exam (LECTURE ONLY)'!D283:M283) / 'Exam (LECTURE ONLY)'!AL$11), "", SUMIF('Exam (LECTURE ONLY)'!D$20:M$20, "CLO6", 'Exam (LECTURE ONLY)'!D283:M283) /'Exam (LECTURE ONLY)'!AL$11),
IF(AND('PRINTABLE (per grading)'!H$16="EXAM", 'PRINTABLE (per grading)'!B$13="Midterm"), IF(ISERROR(SUMIF('Exam (LECTURE ONLY)'!O$20:X$20, "CLO6", 'Exam (LECTURE ONLY)'!O283:X283) / 'Exam (LECTURE ONLY)'!AM$11), "", SUMIF('Exam (LECTURE ONLY)'!O$20:X$20, "CLO6", 'Exam (LECTURE ONLY)'!O283:X283) / 'Exam (LECTURE ONLY)'!AM$11),
IF(AND('PRINTABLE (per grading)'!H$16="EXAM", 'PRINTABLE (per grading)'!B$13="Final"), IF(ISERROR(SUMIF('Exam (LECTURE ONLY)'!Z$20:AI$20, "CLO6", 'Exam (LECTURE ONLY)'!Z283:AI283) / 'Exam (LECTURE ONLY)'!AN$11), "", SUMIF('Exam (LECTURE ONLY)'!Z$20:AI$20, "CLO6", 'Exam (LECTURE ONLY)'!Z283:AI283) / 'Exam (LECTURE ONLY)'!AN$11),
IF(AND('PRINTABLE (per grading)'!H$16="OUTPUT", 'PRINTABLE (per grading)'!B$13="Prelim"), IF(ISERROR(SUMIF(OUTPUT!C$20:M$20, "CLO6", OUTPUT!C283:M283) / OUTPUT!AL$11), "", SUMIF(OUTPUT!C$20:M$20, "CLO6", OUTPUT!C283:M283) / OUTPUT!AL$11),
IF(AND('PRINTABLE (per grading)'!H$16="OUTPUT", 'PRINTABLE (per grading)'!B$13="Midterm"), IF(ISERROR(SUMIF(OUTPUT!O$20:Y$20, "CLO6", OUTPUT!O283:Y283) / OUTPUT!AM$11), "", SUMIF(OUTPUT!O$20:Y$20, "CLO6", OUTPUT!O283:Y283) / OUTPUT!AM$11),
IF(AND('PRINTABLE (per grading)'!H$16="OUTPUT", 'PRINTABLE (per grading)'!B$13="Final"), IF(ISERROR(SUMIF(OUTPUT!AA$20:AI$20, "CLO6", OUTPUT!AA283:AI283) / OUTPUT!AN$11), "", SUMIF(OUTPUT!AA$20:AI$20, "CLO6", OUTPUT!AA283:AI283) / OUTPUT!AN$11),
"")))))),"")</f>
        <v/>
      </c>
      <c r="AO281" s="232" t="str">
        <f t="shared" si="143"/>
        <v/>
      </c>
      <c r="AP281" s="233" t="str">
        <f t="shared" si="144"/>
        <v/>
      </c>
      <c r="AQ281" s="25" t="str">
        <f>IF(B281 &lt;&gt; "", IFERROR(IF(C$16 = "PRELIM", SUMIF('Database (LECTURE-RES-PRAC)'!D$14:AG$14, "CLO7", 'Database (LECTURE-RES-PRAC)'!D278:AG278) / 'Grade computation'!F$10, IF(C$16 = "MIDTERM", SUMIF('Database (LECTURE-RES-PRAC)'!AJ$14:BM$14, "CLO7", 'Database (LECTURE-RES-PRAC)'!AJ278:BM278) / 'Grade computation'!G$10, IF(C$16 = "FINAL", SUMIF('Database (LECTURE-RES-PRAC)'!BP$14:CS$14, "CLO7", 'Database (LECTURE-RES-PRAC)'!BP278:CS278) / 'Grade computation'!H$10,""))),""),"")</f>
        <v/>
      </c>
      <c r="AR281" s="232" t="str">
        <f t="shared" si="145"/>
        <v/>
      </c>
      <c r="AS281" s="25" t="str">
        <f>IF(B281 &lt;&gt; "",IF(AND('PRINTABLE (per grading)'!H$16="EXAM", 'PRINTABLE (per grading)'!B$13="Prelim"), IF(ISERROR(SUMIF('Exam (LECTURE ONLY)'!D$20:M$20, "CLO7", 'Exam (LECTURE ONLY)'!D283:M283) / 'Exam (LECTURE ONLY)'!AL$12), "", SUMIF('Exam (LECTURE ONLY)'!D$20:M$20, "CLO7", 'Exam (LECTURE ONLY)'!D283:M283) /'Exam (LECTURE ONLY)'!AL$12),
IF(AND('PRINTABLE (per grading)'!H$16="EXAM", 'PRINTABLE (per grading)'!B$13="Midterm"), IF(ISERROR(SUMIF('Exam (LECTURE ONLY)'!O$20:X$20, "CLO7", 'Exam (LECTURE ONLY)'!O283:X283) / 'Exam (LECTURE ONLY)'!AM$12), "", SUMIF('Exam (LECTURE ONLY)'!O$20:X$20, "CLO7", 'Exam (LECTURE ONLY)'!O283:X283) / 'Exam (LECTURE ONLY)'!AM$12),
IF(AND('PRINTABLE (per grading)'!H$16="EXAM", 'PRINTABLE (per grading)'!B$13="Final"), IF(ISERROR(SUMIF('Exam (LECTURE ONLY)'!Z$20:AI$20, "CLO7", 'Exam (LECTURE ONLY)'!Z283:AI283) / 'Exam (LECTURE ONLY)'!AN$12), "", SUMIF('Exam (LECTURE ONLY)'!Z$20:AI$20, "CLO7", 'Exam (LECTURE ONLY)'!Z283:AI283) / 'Exam (LECTURE ONLY)'!AN$12),
IF(AND('PRINTABLE (per grading)'!H$16="OUTPUT", 'PRINTABLE (per grading)'!B$13="Prelim"), IF(ISERROR(SUMIF(OUTPUT!C$20:M$20, "CLO7", OUTPUT!C283:M283) / OUTPUT!AL$12), "", SUMIF(OUTPUT!C$20:M$20, "CLO7", OUTPUT!C283:M283) / OUTPUT!AL$12),
IF(AND('PRINTABLE (per grading)'!H$16="OUTPUT", 'PRINTABLE (per grading)'!B$13="Midterm"), IF(ISERROR(SUMIF(OUTPUT!O$20:Y$20, "CLO7", OUTPUT!O283:Y283) / OUTPUT!AM$12), "", SUMIF(OUTPUT!O$20:Y$20, "CLO7", OUTPUT!O283:Y283) / OUTPUT!AM$12),
IF(AND('PRINTABLE (per grading)'!H$16="OUTPUT", 'PRINTABLE (per grading)'!B$13="Final"), IF(ISERROR(SUMIF(OUTPUT!AA$20:AI$20, "CLO7", OUTPUT!AA283:AI283) / OUTPUT!AN$12), "", SUMIF(OUTPUT!AA$20:AI$20, "CLO7", OUTPUT!AA283:AI283) / OUTPUT!AN$12),
"")))))),"")</f>
        <v/>
      </c>
      <c r="AT281" s="232" t="str">
        <f t="shared" si="146"/>
        <v/>
      </c>
      <c r="AU281" s="233" t="str">
        <f t="shared" si="147"/>
        <v/>
      </c>
      <c r="AV281" s="25" t="str">
        <f>IF(B281 &lt;&gt; "", IFERROR(IF(C$16 = "PRELIM", SUMIF('Database (LECTURE-RES-PRAC)'!D$14:AG$14, "CLO8", 'Database (LECTURE-RES-PRAC)'!D278:AG278) / 'Grade computation'!F$11, IF(C$16 = "MIDTERM", SUMIF('Database (LECTURE-RES-PRAC)'!AJ$14:BM$14, "CLO8", 'Database (LECTURE-RES-PRAC)'!AJ278:BM278) / 'Grade computation'!G$11, IF(C$16 = "FINAL", SUMIF('Database (LECTURE-RES-PRAC)'!BP$14:CS$14, "CLO8", 'Database (LECTURE-RES-PRAC)'!BP278:CS278) / 'Grade computation'!H$11,""))),""),"")</f>
        <v/>
      </c>
      <c r="AW281" s="232" t="str">
        <f t="shared" si="148"/>
        <v/>
      </c>
      <c r="AX281" s="25" t="str">
        <f>IF(B281 &lt;&gt; "",IF(AND('PRINTABLE (per grading)'!H$16="EXAM", 'PRINTABLE (per grading)'!B$13="Prelim"), IF(ISERROR(SUMIF('Exam (LECTURE ONLY)'!D$20:M$20, "CLO8", 'Exam (LECTURE ONLY)'!D283:M283) / 'Exam (LECTURE ONLY)'!AL$13), "", SUMIF('Exam (LECTURE ONLY)'!D$20:M$20, "CLO8", 'Exam (LECTURE ONLY)'!D283:M283) /'Exam (LECTURE ONLY)'!AL$13),
IF(AND('PRINTABLE (per grading)'!H$16="EXAM", 'PRINTABLE (per grading)'!B$13="Midterm"), IF(ISERROR(SUMIF('Exam (LECTURE ONLY)'!O$20:X$20, "CLO8", 'Exam (LECTURE ONLY)'!O283:X283) / 'Exam (LECTURE ONLY)'!AM$13), "", SUMIF('Exam (LECTURE ONLY)'!O$20:X$20, "CLO8", 'Exam (LECTURE ONLY)'!O283:X283) / 'Exam (LECTURE ONLY)'!AM$13),
IF(AND('PRINTABLE (per grading)'!H$16="EXAM", 'PRINTABLE (per grading)'!B$13="Final"), IF(ISERROR(SUMIF('Exam (LECTURE ONLY)'!Z$20:AI$20, "CLO8", 'Exam (LECTURE ONLY)'!Z283:AI283) / 'Exam (LECTURE ONLY)'!AN$13), "", SUMIF('Exam (LECTURE ONLY)'!Z$20:AI$20, "CLO8", 'Exam (LECTURE ONLY)'!Z283:AI283) / 'Exam (LECTURE ONLY)'!AN$13),
IF(AND('PRINTABLE (per grading)'!H$16="OUTPUT", 'PRINTABLE (per grading)'!B$13="Prelim"), IF(ISERROR(SUMIF(OUTPUT!C$20:M$20, "CLO8", OUTPUT!C283:M283) / OUTPUT!AL$13), "", SUMIF(OUTPUT!C$20:M$20, "CLO8", OUTPUT!C283:M283) / OUTPUT!AL$13),
IF(AND('PRINTABLE (per grading)'!H$16="OUTPUT", 'PRINTABLE (per grading)'!B$13="Midterm"), IF(ISERROR(SUMIF(OUTPUT!O$20:Y$20, "CLO8", OUTPUT!O283:Y283) / OUTPUT!AM$13), "", SUMIF(OUTPUT!O$20:Y$20, "CLO8", OUTPUT!O283:Y283) / OUTPUT!AM$13),
IF(AND('PRINTABLE (per grading)'!H$16="OUTPUT", 'PRINTABLE (per grading)'!B$13="Final"), IF(ISERROR(SUMIF(OUTPUT!AA$20:AI$20, "CLO8", OUTPUT!AA283:AI283) / OUTPUT!AN$13), "", SUMIF(OUTPUT!AA$20:AI$20, "CLO8", OUTPUT!AA283:AI283) / OUTPUT!AN$13),
"")))))),"")</f>
        <v/>
      </c>
      <c r="AY281" s="232" t="str">
        <f t="shared" si="149"/>
        <v/>
      </c>
      <c r="AZ281" s="233" t="str">
        <f t="shared" si="150"/>
        <v/>
      </c>
      <c r="BA281" s="25" t="str">
        <f>IF(B281 &lt;&gt; "", IFERROR(IF(C$16 = "PRELIM", SUMIF('Database (LECTURE-RES-PRAC)'!D$14:AG$14, "CLO9", 'Database (LECTURE-RES-PRAC)'!D278:AG278) / 'Grade computation'!F$12, IF(C$16 = "MIDTERM", SUMIF('Database (LECTURE-RES-PRAC)'!AJ$14:BM$14, "CLO9", 'Database (LECTURE-RES-PRAC)'!AJ278:BM278) / 'Grade computation'!G$12, IF(C$16 = "FINAL", SUMIF('Database (LECTURE-RES-PRAC)'!BP$14:CS$14, "CLO9", 'Database (LECTURE-RES-PRAC)'!BP278:CS278) / 'Grade computation'!H$12,""))),""),"")</f>
        <v/>
      </c>
      <c r="BB281" s="232" t="str">
        <f t="shared" si="151"/>
        <v/>
      </c>
      <c r="BC281" s="25" t="str">
        <f>IF(B281 &lt;&gt; "",IF(AND('PRINTABLE (per grading)'!H$16="EXAM", 'PRINTABLE (per grading)'!B$13="Prelim"), IF(ISERROR(SUMIF('Exam (LECTURE ONLY)'!D$20:M$20, "CLO9", 'Exam (LECTURE ONLY)'!D283:M283) / 'Exam (LECTURE ONLY)'!AL$14), "", SUMIF('Exam (LECTURE ONLY)'!D$20:M$20, "CLO9", 'Exam (LECTURE ONLY)'!D283:M283) /'Exam (LECTURE ONLY)'!AL$14),
IF(AND('PRINTABLE (per grading)'!H$16="EXAM", 'PRINTABLE (per grading)'!B$13="Midterm"), IF(ISERROR(SUMIF('Exam (LECTURE ONLY)'!O$20:X$20, "CLO9", 'Exam (LECTURE ONLY)'!O283:X283) / 'Exam (LECTURE ONLY)'!AM$14), "", SUMIF('Exam (LECTURE ONLY)'!O$20:X$20, "CLO9", 'Exam (LECTURE ONLY)'!O283:X283) / 'Exam (LECTURE ONLY)'!AM$14),
IF(AND('PRINTABLE (per grading)'!H$16="EXAM", 'PRINTABLE (per grading)'!B$13="Final"), IF(ISERROR(SUMIF('Exam (LECTURE ONLY)'!Z$20:AI$20, "CLO9", 'Exam (LECTURE ONLY)'!Z283:AI283) / 'Exam (LECTURE ONLY)'!AN$14), "", SUMIF('Exam (LECTURE ONLY)'!Z$20:AI$20, "CLO9", 'Exam (LECTURE ONLY)'!Z283:AI283) / 'Exam (LECTURE ONLY)'!AN$14),
IF(AND('PRINTABLE (per grading)'!H$16="OUTPUT", 'PRINTABLE (per grading)'!B$13="Prelim"), IF(ISERROR(SUMIF(OUTPUT!C$20:M$20, "CLO9", OUTPUT!C283:M283) / OUTPUT!AL$14), "", SUMIF(OUTPUT!C$20:M$20, "CLO9", OUTPUT!C283:M283) / OUTPUT!AL$14),
IF(AND('PRINTABLE (per grading)'!H$16="OUTPUT", 'PRINTABLE (per grading)'!B$13="Midterm"), IF(ISERROR(SUMIF(OUTPUT!O$20:Y$20, "CLO9", OUTPUT!O283:Y283) / OUTPUT!AM$14), "", SUMIF(OUTPUT!O$20:Y$20, "CLO9", OUTPUT!O283:Y283) / OUTPUT!AM$14),
IF(AND('PRINTABLE (per grading)'!H$16="OUTPUT", 'PRINTABLE (per grading)'!B$13="Final"), IF(ISERROR(SUMIF(OUTPUT!AA$20:AI$20, "CLO9", OUTPUT!AA283:AI283) / OUTPUT!AN$14), "", SUMIF(OUTPUT!AA$20:AI$20, "CLO9", OUTPUT!AA283:AI283) / OUTPUT!AN$14),
"")))))),"")</f>
        <v/>
      </c>
      <c r="BD281" s="232" t="str">
        <f t="shared" si="152"/>
        <v/>
      </c>
      <c r="BE281" s="233" t="str">
        <f t="shared" si="153"/>
        <v/>
      </c>
      <c r="BF281" s="25" t="str">
        <f>IF(B281 &lt;&gt; "", IFERROR(IF(C$16 = "PRELIM", SUMIF('Database (LECTURE-RES-PRAC)'!D$14:AG$14, "CLO10", 'Database (LECTURE-RES-PRAC)'!D278:AG278) / 'Grade computation'!F$13, IF(C$16 = "MIDTERM", SUMIF('Database (LECTURE-RES-PRAC)'!AJ$14:BM$14, "CLO10", 'Database (LECTURE-RES-PRAC)'!AJ278:BM278) / 'Grade computation'!G$13, IF(C$16 = "FINAL", SUMIF('Database (LECTURE-RES-PRAC)'!BP$14:CS$14, "CLO10", 'Database (LECTURE-RES-PRAC)'!BP278:CS278) / 'Grade computation'!H$13,""))),""),"")</f>
        <v/>
      </c>
      <c r="BG281" s="232" t="str">
        <f t="shared" si="154"/>
        <v/>
      </c>
      <c r="BH281" s="25" t="str">
        <f>IF(B281 &lt;&gt; "",IF(AND('PRINTABLE (per grading)'!H$16="EXAM", 'PRINTABLE (per grading)'!B$13="Prelim"), IF(ISERROR(SUMIF('Exam (LECTURE ONLY)'!D$20:M$20, "CLO10", 'Exam (LECTURE ONLY)'!D283:M283) / 'Exam (LECTURE ONLY)'!AL$15), "", SUMIF('Exam (LECTURE ONLY)'!D$20:M$20, "CLO10", 'Exam (LECTURE ONLY)'!D283:M283) /'Exam (LECTURE ONLY)'!AL$15),
IF(AND('PRINTABLE (per grading)'!H$16="EXAM", 'PRINTABLE (per grading)'!B$13="Midterm"), IF(ISERROR(SUMIF('Exam (LECTURE ONLY)'!O$20:X$20, "CLO10", 'Exam (LECTURE ONLY)'!O283:X283) / 'Exam (LECTURE ONLY)'!AM$15), "", SUMIF('Exam (LECTURE ONLY)'!O$20:X$20, "CLO10", 'Exam (LECTURE ONLY)'!O283:X283) / 'Exam (LECTURE ONLY)'!AM$15),
IF(AND('PRINTABLE (per grading)'!H$16="EXAM", 'PRINTABLE (per grading)'!B$13="Final"), IF(ISERROR(SUMIF('Exam (LECTURE ONLY)'!Z$20:AI$20, "CLO10", 'Exam (LECTURE ONLY)'!Z283:AI283) / 'Exam (LECTURE ONLY)'!AN$15), "", SUMIF('Exam (LECTURE ONLY)'!Z$20:AI$20, "CLO10", 'Exam (LECTURE ONLY)'!Z283:AI283) / 'Exam (LECTURE ONLY)'!AN$15),
IF(AND('PRINTABLE (per grading)'!H$16="OUTPUT", 'PRINTABLE (per grading)'!B$13="Prelim"), IF(ISERROR(SUMIF(OUTPUT!C$20:M$20, "CLO10", OUTPUT!C283:M283) / OUTPUT!AL$15), "", SUMIF(OUTPUT!C$20:M$20, "CLO10", OUTPUT!C283:M283) / OUTPUT!AL$15),
IF(AND('PRINTABLE (per grading)'!H$16="OUTPUT", 'PRINTABLE (per grading)'!B$13="Midterm"), IF(ISERROR(SUMIF(OUTPUT!O$20:Y$20, "CLO10", OUTPUT!O283:Y283) / OUTPUT!AM$15), "", SUMIF(OUTPUT!O$20:Y$20, "CLO10", OUTPUT!O283:Y283) / OUTPUT!AM$15),
IF(AND('PRINTABLE (per grading)'!H$16="OUTPUT", 'PRINTABLE (per grading)'!B$13="Final"), IF(ISERROR(SUMIF(OUTPUT!AA$20:AI$20, "CLO10", OUTPUT!AA283:AI283) / OUTPUT!AN$15), "", SUMIF(OUTPUT!AA$20:AI$20, "CLO10", OUTPUT!AA283:AI283) / OUTPUT!AN$15),
"")))))),"")</f>
        <v/>
      </c>
      <c r="BI281" s="232" t="str">
        <f t="shared" si="155"/>
        <v/>
      </c>
      <c r="BJ281" s="233" t="str">
        <f t="shared" si="156"/>
        <v/>
      </c>
      <c r="BK281" s="2"/>
    </row>
    <row r="282" spans="1:63" ht="20.100000000000001" customHeight="1">
      <c r="A282" s="212" t="str">
        <f>IF(ISBLANK('Database (LECTURE-RES-PRAC)'!A279),"",'Database (LECTURE-RES-PRAC)'!A279)</f>
        <v/>
      </c>
      <c r="B282" s="213" t="str">
        <f>IF(ISBLANK('Database (LECTURE-RES-PRAC)'!B279),"",'Database (LECTURE-RES-PRAC)'!B279)</f>
        <v/>
      </c>
      <c r="C282" s="134" t="str">
        <f>IF(B282&lt;&gt;"",IF(C$16="PRELIM",'Grade computation'!C282, IF(C$16="MIDTERM",'Grade computation'!K282, IF(C$16="FINAL",'Grade computation'!S282,""))),"")</f>
        <v/>
      </c>
      <c r="D282" s="135" t="str">
        <f t="shared" si="157"/>
        <v/>
      </c>
      <c r="E282" s="134" t="str">
        <f>IF(B282&lt;&gt;"", IF(C$16="PRELIM",'Grade computation'!E282, IF(C$16="MIDTERM",'Grade computation'!M282, IF(C$16="FINAL",'Grade computation'!U282,""))),"")</f>
        <v/>
      </c>
      <c r="F282" s="136" t="str">
        <f t="shared" si="158"/>
        <v/>
      </c>
      <c r="G282" s="137" t="str">
        <f t="shared" si="159"/>
        <v/>
      </c>
      <c r="H282" s="207" t="str">
        <f>IF(B282&lt;&gt;"",IF(C$16="PRELIM", 'Grade computation'!H282, IF(C$16="MIDTERM", 'Grade computation'!P282, IF(C$16="FINAL",'Grade computation'!X282, ""))),"")</f>
        <v/>
      </c>
      <c r="I282" s="137" t="str">
        <f t="shared" si="160"/>
        <v/>
      </c>
      <c r="J282" s="139" t="str">
        <f t="shared" si="161"/>
        <v/>
      </c>
      <c r="K282" s="377" t="str">
        <f t="shared" si="162"/>
        <v/>
      </c>
      <c r="L282" s="434"/>
      <c r="M282" s="25" t="str">
        <f>IF(B282 &lt;&gt; "", IFERROR(IF(C$16 = "PRELIM", SUMIF('Database (LECTURE-RES-PRAC)'!D$14:AG$14, "CLO1", 'Database (LECTURE-RES-PRAC)'!D279:AG279) / 'Grade computation'!F$4, IF(C$16 = "MIDTERM", SUMIF('Database (LECTURE-RES-PRAC)'!AJ$14:BM$14, "CLO1", 'Database (LECTURE-RES-PRAC)'!AJ279:BM279) / 'Grade computation'!G$4, IF(C$16 = "FINAL", SUMIF('Database (LECTURE-RES-PRAC)'!BP$14:CS$14, "CLO1", 'Database (LECTURE-RES-PRAC)'!BP279:CS279) / 'Grade computation'!H$4,""))),""),"")</f>
        <v/>
      </c>
      <c r="N282" s="232" t="str">
        <f t="shared" si="127"/>
        <v/>
      </c>
      <c r="O282" s="25" t="str">
        <f>IF(B282 &lt;&gt; "",IF(AND('PRINTABLE (per grading)'!H$16="EXAM", 'PRINTABLE (per grading)'!B$13="Prelim"), IF(ISERROR(SUMIF('Exam (LECTURE ONLY)'!D$20:M$20, "CLO1", 'Exam (LECTURE ONLY)'!D284:M284) / 'Exam (LECTURE ONLY)'!AL$6), "", SUMIF('Exam (LECTURE ONLY)'!D$20:M$20, "CLO1", 'Exam (LECTURE ONLY)'!D284:M284) /'Exam (LECTURE ONLY)'!AL$6),
IF(AND('PRINTABLE (per grading)'!H$16="EXAM", 'PRINTABLE (per grading)'!B$13="Midterm"), IF(ISERROR(SUMIF('Exam (LECTURE ONLY)'!O$20:X$20, "CLO1", 'Exam (LECTURE ONLY)'!O284:X284) / 'Exam (LECTURE ONLY)'!AM$6), "", SUMIF('Exam (LECTURE ONLY)'!O$20:X$20, "CLO1", 'Exam (LECTURE ONLY)'!O284:X284) / 'Exam (LECTURE ONLY)'!AM$6),
IF(AND('PRINTABLE (per grading)'!H$16="EXAM", 'PRINTABLE (per grading)'!B$13="Final"), IF(ISERROR(SUMIF('Exam (LECTURE ONLY)'!Z$20:AI$20, "CLO1", 'Exam (LECTURE ONLY)'!Z284:AI284) / 'Exam (LECTURE ONLY)'!AN$6), "", SUMIF('Exam (LECTURE ONLY)'!Z$20:AI$20, "CLO1", 'Exam (LECTURE ONLY)'!Z284:AI284) / 'Exam (LECTURE ONLY)'!AN$6),
IF(AND('PRINTABLE (per grading)'!H$16="OUTPUT", 'PRINTABLE (per grading)'!B$13="Prelim"), IF(ISERROR(SUMIF(OUTPUT!C$20:M$20, "CLO1", OUTPUT!C284:M284) / OUTPUT!AL$6), "", SUMIF(OUTPUT!C$20:M$20, "CLO1", OUTPUT!C284:M284) / OUTPUT!AL$6),
IF(AND('PRINTABLE (per grading)'!H$16="OUTPUT", 'PRINTABLE (per grading)'!B$13="Midterm"), IF(ISERROR(SUMIF(OUTPUT!O$20:Y$20, "CLO1", OUTPUT!O284:Y284) / OUTPUT!AM$6), "", SUMIF(OUTPUT!O$20:Y$20, "CLO1", OUTPUT!O284:Y284) / OUTPUT!AM$6),
IF(AND('PRINTABLE (per grading)'!H$16="OUTPUT", 'PRINTABLE (per grading)'!B$13="Final"), IF(ISERROR(SUMIF(OUTPUT!AA$20:AI$20, "CLO1", OUTPUT!AA284:AI284) / OUTPUT!AN$6), "", SUMIF(OUTPUT!AA$20:AI$20, "CLO1", OUTPUT!AA284:AI284) / OUTPUT!AN$6),
"")))))),"")</f>
        <v/>
      </c>
      <c r="P282" s="232" t="str">
        <f t="shared" si="128"/>
        <v/>
      </c>
      <c r="Q282" s="233" t="str">
        <f t="shared" si="129"/>
        <v/>
      </c>
      <c r="R282" s="25" t="str">
        <f>IF(B282 &lt;&gt; "", IFERROR(IF(C$16 = "PRELIM", SUMIF('Database (LECTURE-RES-PRAC)'!D$14:AG$14, "CLO2", 'Database (LECTURE-RES-PRAC)'!D279:AG279) / 'Grade computation'!F$5, IF(C$16 = "MIDTERM", SUMIF('Database (LECTURE-RES-PRAC)'!AJ$14:BM$14, "CLO2", 'Database (LECTURE-RES-PRAC)'!AJ279:BM279) / 'Grade computation'!G$5, IF(C$16 = "FINAL", SUMIF('Database (LECTURE-RES-PRAC)'!BP$14:CS$14, "CLO2", 'Database (LECTURE-RES-PRAC)'!BP279:CS279) / 'Grade computation'!H$5,""))),""),"")</f>
        <v/>
      </c>
      <c r="S282" s="232" t="str">
        <f t="shared" si="130"/>
        <v/>
      </c>
      <c r="T282" s="25" t="str">
        <f>IF(B282 &lt;&gt; "",IF(AND('PRINTABLE (per grading)'!H$16="EXAM", 'PRINTABLE (per grading)'!B$13="Prelim"), IF(ISERROR(SUMIF('Exam (LECTURE ONLY)'!D$20:M$20, "CLO2", 'Exam (LECTURE ONLY)'!D284:M284) / 'Exam (LECTURE ONLY)'!AL$7), "", SUMIF('Exam (LECTURE ONLY)'!D$20:M$20, "CLO2", 'Exam (LECTURE ONLY)'!D284:M284) /'Exam (LECTURE ONLY)'!AL$7),
IF(AND('PRINTABLE (per grading)'!H$16="EXAM", 'PRINTABLE (per grading)'!B$13="Midterm"), IF(ISERROR(SUMIF('Exam (LECTURE ONLY)'!O$20:X$20, "CLO2", 'Exam (LECTURE ONLY)'!O284:X284) / 'Exam (LECTURE ONLY)'!AM$7), "", SUMIF('Exam (LECTURE ONLY)'!O$20:X$20, "CLO2", 'Exam (LECTURE ONLY)'!O284:X284) / 'Exam (LECTURE ONLY)'!AM$7),
IF(AND('PRINTABLE (per grading)'!H$16="EXAM", 'PRINTABLE (per grading)'!B$13="Final"), IF(ISERROR(SUMIF('Exam (LECTURE ONLY)'!Z$20:AI$20, "CLO2", 'Exam (LECTURE ONLY)'!Z284:AI284) / 'Exam (LECTURE ONLY)'!AN$7), "", SUMIF('Exam (LECTURE ONLY)'!Z$20:AI$20, "CLO2", 'Exam (LECTURE ONLY)'!Z284:AI284) / 'Exam (LECTURE ONLY)'!AN$7),
IF(AND('PRINTABLE (per grading)'!H$16="OUTPUT", 'PRINTABLE (per grading)'!B$13="Prelim"), IF(ISERROR(SUMIF(OUTPUT!C$20:M$20, "CLO2", OUTPUT!C284:M284) / OUTPUT!AL$7), "", SUMIF(OUTPUT!C$20:M$20, "CLO2", OUTPUT!C284:M284) / OUTPUT!AL$7),
IF(AND('PRINTABLE (per grading)'!H$16="OUTPUT", 'PRINTABLE (per grading)'!B$13="Midterm"), IF(ISERROR(SUMIF(OUTPUT!O$20:Y$20, "CLO2", OUTPUT!O284:Y284) / OUTPUT!AM$7), "", SUMIF(OUTPUT!O$20:Y$20, "CLO2", OUTPUT!O284:Y284) / OUTPUT!AM$7),
IF(AND('PRINTABLE (per grading)'!H$16="OUTPUT", 'PRINTABLE (per grading)'!B$13="Final"), IF(ISERROR(SUMIF(OUTPUT!AA$20:AI$20, "CLO2", OUTPUT!AA284:AI284) / OUTPUT!AN$7), "", SUMIF(OUTPUT!AA$20:AI$20, "CLO2", OUTPUT!AA284:AI284) / OUTPUT!AN$7),
"")))))),"")</f>
        <v/>
      </c>
      <c r="U282" s="232" t="str">
        <f t="shared" si="131"/>
        <v/>
      </c>
      <c r="V282" s="233" t="str">
        <f t="shared" si="132"/>
        <v/>
      </c>
      <c r="W282" s="25" t="str">
        <f>IF(B282 &lt;&gt; "", IFERROR(IF(C$16 = "PRELIM", SUMIF('Database (LECTURE-RES-PRAC)'!D$14:AG$14, "CLO3", 'Database (LECTURE-RES-PRAC)'!D279:AG279) / 'Grade computation'!F$6, IF(C$16 = "MIDTERM", SUMIF('Database (LECTURE-RES-PRAC)'!AJ$14:BM$14, "CLO3", 'Database (LECTURE-RES-PRAC)'!AJ279:BM279) / 'Grade computation'!G$6, IF(C$16 = "FINAL", SUMIF('Database (LECTURE-RES-PRAC)'!BP$14:CS$14, "CLO3", 'Database (LECTURE-RES-PRAC)'!BP279:CS279) / 'Grade computation'!H$6,""))),""),"")</f>
        <v/>
      </c>
      <c r="X282" s="232" t="str">
        <f t="shared" si="133"/>
        <v/>
      </c>
      <c r="Y282" s="25" t="str">
        <f>IF(B282 &lt;&gt; "",IF(AND('PRINTABLE (per grading)'!H$16="EXAM", 'PRINTABLE (per grading)'!B$13="Prelim"), IF(ISERROR(SUMIF('Exam (LECTURE ONLY)'!D$20:M$20, "CLO3", 'Exam (LECTURE ONLY)'!D284:M284) / 'Exam (LECTURE ONLY)'!AL$8), "", SUMIF('Exam (LECTURE ONLY)'!D$20:M$20, "CLO3", 'Exam (LECTURE ONLY)'!D284:M284) /'Exam (LECTURE ONLY)'!AL$8),
IF(AND('PRINTABLE (per grading)'!H$16="EXAM", 'PRINTABLE (per grading)'!B$13="Midterm"), IF(ISERROR(SUMIF('Exam (LECTURE ONLY)'!O$20:X$20, "CLO3", 'Exam (LECTURE ONLY)'!O284:X284) / 'Exam (LECTURE ONLY)'!AM$8), "", SUMIF('Exam (LECTURE ONLY)'!O$20:X$20, "CLO3", 'Exam (LECTURE ONLY)'!O284:X284) / 'Exam (LECTURE ONLY)'!AM$8),
IF(AND('PRINTABLE (per grading)'!H$16="EXAM", 'PRINTABLE (per grading)'!B$13="Final"), IF(ISERROR(SUMIF('Exam (LECTURE ONLY)'!Z$20:AI$20, "CLO3", 'Exam (LECTURE ONLY)'!Z284:AI284) / 'Exam (LECTURE ONLY)'!AN$8), "", SUMIF('Exam (LECTURE ONLY)'!Z$20:AI$20, "CLO3", 'Exam (LECTURE ONLY)'!Z284:AI284) / 'Exam (LECTURE ONLY)'!AN$8),
IF(AND('PRINTABLE (per grading)'!H$16="OUTPUT", 'PRINTABLE (per grading)'!B$13="Prelim"), IF(ISERROR(SUMIF(OUTPUT!C$20:M$20, "CLO3", OUTPUT!C284:M284) / OUTPUT!AL$8), "", SUMIF(OUTPUT!C$20:M$20, "CLO3", OUTPUT!C284:M284) / OUTPUT!AL$8),
IF(AND('PRINTABLE (per grading)'!H$16="OUTPUT", 'PRINTABLE (per grading)'!B$13="Midterm"), IF(ISERROR(SUMIF(OUTPUT!O$20:Y$20, "CLO3", OUTPUT!O284:Y284) / OUTPUT!AM$8), "", SUMIF(OUTPUT!O$20:Y$20, "CLO3", OUTPUT!O284:Y284) / OUTPUT!AM$8),
IF(AND('PRINTABLE (per grading)'!H$16="OUTPUT", 'PRINTABLE (per grading)'!B$13="Final"), IF(ISERROR(SUMIF(OUTPUT!AA$20:AI$20, "CLO3", OUTPUT!AA284:AI284) / OUTPUT!AN$8), "", SUMIF(OUTPUT!AA$20:AI$20, "CLO3", OUTPUT!AA284:AI284) / OUTPUT!AN$8),
"" )))))),"")</f>
        <v/>
      </c>
      <c r="Z282" s="232" t="str">
        <f t="shared" si="134"/>
        <v/>
      </c>
      <c r="AA282" s="233" t="str">
        <f t="shared" si="135"/>
        <v/>
      </c>
      <c r="AB282" s="25" t="str">
        <f>IF(B282 &lt;&gt; "", IFERROR(IF(C$16 = "PRELIM", SUMIF('Database (LECTURE-RES-PRAC)'!D$14:AG$14, "CLO4", 'Database (LECTURE-RES-PRAC)'!D279:AG279) / 'Grade computation'!F$7, IF(C$16 = "MIDTERM", SUMIF('Database (LECTURE-RES-PRAC)'!AJ$14:BM$14, "CLO4", 'Database (LECTURE-RES-PRAC)'!AJ279:BM279) / 'Grade computation'!G$7, IF(C$16 = "FINAL", SUMIF('Database (LECTURE-RES-PRAC)'!BP$14:CS$14, "CLO4", 'Database (LECTURE-RES-PRAC)'!BP279:CS279) / 'Grade computation'!H$7,""))),""),"")</f>
        <v/>
      </c>
      <c r="AC282" s="232" t="str">
        <f t="shared" si="136"/>
        <v/>
      </c>
      <c r="AD282" s="25" t="str">
        <f>IF(B282 &lt;&gt; "",IF(AND('PRINTABLE (per grading)'!H$16="EXAM", 'PRINTABLE (per grading)'!B$13="Prelim"), IF(ISERROR(SUMIF('Exam (LECTURE ONLY)'!D$20:M$20, "CLO4", 'Exam (LECTURE ONLY)'!D284:M284) / 'Exam (LECTURE ONLY)'!AL$9), "", SUMIF('Exam (LECTURE ONLY)'!D$20:M$20, "CLO4", 'Exam (LECTURE ONLY)'!D284:M284) /'Exam (LECTURE ONLY)'!AL$9),
IF(AND('PRINTABLE (per grading)'!H$16="EXAM", 'PRINTABLE (per grading)'!B$13="Midterm"), IF(ISERROR(SUMIF('Exam (LECTURE ONLY)'!O$20:X$20, "CLO4", 'Exam (LECTURE ONLY)'!O284:X284) / 'Exam (LECTURE ONLY)'!AM$9), "", SUMIF('Exam (LECTURE ONLY)'!O$20:X$20, "CLO4", 'Exam (LECTURE ONLY)'!O284:X284) / 'Exam (LECTURE ONLY)'!AM$9),
IF(AND('PRINTABLE (per grading)'!H$16="EXAM", 'PRINTABLE (per grading)'!B$13="Final"), IF(ISERROR(SUMIF('Exam (LECTURE ONLY)'!Z$20:AI$20, "CLO4", 'Exam (LECTURE ONLY)'!Z284:AI284) / 'Exam (LECTURE ONLY)'!AN$9), "", SUMIF('Exam (LECTURE ONLY)'!Z$20:AI$20, "CLO4", 'Exam (LECTURE ONLY)'!Z284:AI284) / 'Exam (LECTURE ONLY)'!AN$9),
IF(AND('PRINTABLE (per grading)'!H$16="OUTPUT", 'PRINTABLE (per grading)'!B$13="Prelim"), IF(ISERROR(SUMIF(OUTPUT!C$20:M$20, "CLO4", OUTPUT!C284:M284) / OUTPUT!AL$9), "", SUMIF(OUTPUT!C$20:M$20, "CLO4", OUTPUT!C284:M284) / OUTPUT!AL$9),
IF(AND('PRINTABLE (per grading)'!H$16="OUTPUT", 'PRINTABLE (per grading)'!B$13="Midterm"), IF(ISERROR(SUMIF(OUTPUT!O$20:Y$20, "CLO4", OUTPUT!O284:Y284) / OUTPUT!AM$9), "", SUMIF(OUTPUT!O$20:Y$20, "CLO4", OUTPUT!O284:Y284) / OUTPUT!AM$9),
IF(AND('PRINTABLE (per grading)'!H$16="OUTPUT", 'PRINTABLE (per grading)'!B$13="Final"), IF(ISERROR(SUMIF(OUTPUT!AA$20:AI$20, "CLO4", OUTPUT!AA284:AI284) / OUTPUT!AN$9), "", SUMIF(OUTPUT!AA$20:AI$20, "CLO4", OUTPUT!AA284:AI284) / OUTPUT!AN$9),
"")))))),"")</f>
        <v/>
      </c>
      <c r="AE282" s="232" t="str">
        <f t="shared" si="137"/>
        <v/>
      </c>
      <c r="AF282" s="233" t="str">
        <f t="shared" si="138"/>
        <v/>
      </c>
      <c r="AG282" s="25" t="str">
        <f>IF(B282 &lt;&gt; "", IFERROR(IF(C$16 = "PRELIM", SUMIF('Database (LECTURE-RES-PRAC)'!D$14:AG$14, "CLO5", 'Database (LECTURE-RES-PRAC)'!D279:AG279) / 'Grade computation'!F$8, IF(C$16 = "MIDTERM", SUMIF('Database (LECTURE-RES-PRAC)'!AJ$14:BM$14, "CLO5", 'Database (LECTURE-RES-PRAC)'!AJ279:BM279) / 'Grade computation'!G$8, IF(C$16 = "FINAL", SUMIF('Database (LECTURE-RES-PRAC)'!BP$14:CS$14, "CLO5", 'Database (LECTURE-RES-PRAC)'!BP279:CS279) / 'Grade computation'!H$8,""))),""),"")</f>
        <v/>
      </c>
      <c r="AH282" s="232" t="str">
        <f t="shared" si="139"/>
        <v/>
      </c>
      <c r="AI282" s="25" t="str">
        <f>IF(B282 &lt;&gt; "",IF(AND('PRINTABLE (per grading)'!H$16="EXAM", 'PRINTABLE (per grading)'!B$13="Prelim"), IF(ISERROR(SUMIF('Exam (LECTURE ONLY)'!D$20:M$20, "CLO5", 'Exam (LECTURE ONLY)'!D284:M284) / 'Exam (LECTURE ONLY)'!AL$10), "", SUMIF('Exam (LECTURE ONLY)'!D$20:M$20, "CLO5", 'Exam (LECTURE ONLY)'!D284:M284) /'Exam (LECTURE ONLY)'!AL$10),
IF(AND('PRINTABLE (per grading)'!H$16="EXAM", 'PRINTABLE (per grading)'!B$13="Midterm"), IF(ISERROR(SUMIF('Exam (LECTURE ONLY)'!O$20:X$20, "CLO5", 'Exam (LECTURE ONLY)'!O284:X284) / 'Exam (LECTURE ONLY)'!AM$10), "", SUMIF('Exam (LECTURE ONLY)'!O$20:X$20, "CLO5", 'Exam (LECTURE ONLY)'!O284:X284) / 'Exam (LECTURE ONLY)'!AM$10),
IF(AND('PRINTABLE (per grading)'!H$16="EXAM", 'PRINTABLE (per grading)'!B$13="Final"), IF(ISERROR(SUMIF('Exam (LECTURE ONLY)'!Z$20:AI$20, "CLO5", 'Exam (LECTURE ONLY)'!Z284:AI284) / 'Exam (LECTURE ONLY)'!AN$10), "", SUMIF('Exam (LECTURE ONLY)'!Z$20:AI$20, "CLO5", 'Exam (LECTURE ONLY)'!Z284:AI284) / 'Exam (LECTURE ONLY)'!AN$10),
IF(AND('PRINTABLE (per grading)'!H$16="OUTPUT", 'PRINTABLE (per grading)'!B$13="Prelim"), IF(ISERROR(SUMIF(OUTPUT!C$20:M$20, "CLO5", OUTPUT!C284:M284) / OUTPUT!AL$10), "", SUMIF(OUTPUT!C$20:M$20, "CLO5", OUTPUT!C284:M284) / OUTPUT!AL$10),
IF(AND('PRINTABLE (per grading)'!H$16="OUTPUT", 'PRINTABLE (per grading)'!B$13="Midterm"), IF(ISERROR(SUMIF(OUTPUT!O$20:Y$20, "CLO5", OUTPUT!O284:Y284) / OUTPUT!AM$10), "", SUMIF(OUTPUT!O$20:Y$20, "CLO5", OUTPUT!O284:Y284) / OUTPUT!AM$10),
IF(AND('PRINTABLE (per grading)'!H$16="OUTPUT", 'PRINTABLE (per grading)'!B$13="Final"), IF(ISERROR(SUMIF(OUTPUT!AA$20:AI$20, "CLO5", OUTPUT!AA284:AI284) / OUTPUT!AN$10), "", SUMIF(OUTPUT!AA$20:AI$20, "CLO5", OUTPUT!AA284:AI284) / OUTPUT!AN$10),
"")))))),"")</f>
        <v/>
      </c>
      <c r="AJ282" s="232" t="str">
        <f t="shared" si="140"/>
        <v/>
      </c>
      <c r="AK282" s="233" t="str">
        <f t="shared" si="141"/>
        <v/>
      </c>
      <c r="AL282" s="25" t="str">
        <f>IF(B282 &lt;&gt; "", IFERROR(IF(C$16 = "PRELIM", SUMIF('Database (LECTURE-RES-PRAC)'!D$14:AG$14, "CLO6", 'Database (LECTURE-RES-PRAC)'!D279:AG279) / 'Grade computation'!F$9, IF(C$16 = "MIDTERM", SUMIF('Database (LECTURE-RES-PRAC)'!AJ$14:BM$14, "CLO6", 'Database (LECTURE-RES-PRAC)'!AJ279:BM279) / 'Grade computation'!G$9, IF(C$16 = "FINAL", SUMIF('Database (LECTURE-RES-PRAC)'!BP$14:CS$14, "CLO6", 'Database (LECTURE-RES-PRAC)'!BP279:CS279) / 'Grade computation'!H$9,""))),""),"")</f>
        <v/>
      </c>
      <c r="AM282" s="232" t="str">
        <f t="shared" si="142"/>
        <v/>
      </c>
      <c r="AN282" s="25" t="str">
        <f>IF(B282 &lt;&gt; "",IF(AND('PRINTABLE (per grading)'!H$16="EXAM", 'PRINTABLE (per grading)'!B$13="Prelim"), IF(ISERROR(SUMIF('Exam (LECTURE ONLY)'!D$20:M$20, "CLO6", 'Exam (LECTURE ONLY)'!D284:M284) / 'Exam (LECTURE ONLY)'!AL$11), "", SUMIF('Exam (LECTURE ONLY)'!D$20:M$20, "CLO6", 'Exam (LECTURE ONLY)'!D284:M284) /'Exam (LECTURE ONLY)'!AL$11),
IF(AND('PRINTABLE (per grading)'!H$16="EXAM", 'PRINTABLE (per grading)'!B$13="Midterm"), IF(ISERROR(SUMIF('Exam (LECTURE ONLY)'!O$20:X$20, "CLO6", 'Exam (LECTURE ONLY)'!O284:X284) / 'Exam (LECTURE ONLY)'!AM$11), "", SUMIF('Exam (LECTURE ONLY)'!O$20:X$20, "CLO6", 'Exam (LECTURE ONLY)'!O284:X284) / 'Exam (LECTURE ONLY)'!AM$11),
IF(AND('PRINTABLE (per grading)'!H$16="EXAM", 'PRINTABLE (per grading)'!B$13="Final"), IF(ISERROR(SUMIF('Exam (LECTURE ONLY)'!Z$20:AI$20, "CLO6", 'Exam (LECTURE ONLY)'!Z284:AI284) / 'Exam (LECTURE ONLY)'!AN$11), "", SUMIF('Exam (LECTURE ONLY)'!Z$20:AI$20, "CLO6", 'Exam (LECTURE ONLY)'!Z284:AI284) / 'Exam (LECTURE ONLY)'!AN$11),
IF(AND('PRINTABLE (per grading)'!H$16="OUTPUT", 'PRINTABLE (per grading)'!B$13="Prelim"), IF(ISERROR(SUMIF(OUTPUT!C$20:M$20, "CLO6", OUTPUT!C284:M284) / OUTPUT!AL$11), "", SUMIF(OUTPUT!C$20:M$20, "CLO6", OUTPUT!C284:M284) / OUTPUT!AL$11),
IF(AND('PRINTABLE (per grading)'!H$16="OUTPUT", 'PRINTABLE (per grading)'!B$13="Midterm"), IF(ISERROR(SUMIF(OUTPUT!O$20:Y$20, "CLO6", OUTPUT!O284:Y284) / OUTPUT!AM$11), "", SUMIF(OUTPUT!O$20:Y$20, "CLO6", OUTPUT!O284:Y284) / OUTPUT!AM$11),
IF(AND('PRINTABLE (per grading)'!H$16="OUTPUT", 'PRINTABLE (per grading)'!B$13="Final"), IF(ISERROR(SUMIF(OUTPUT!AA$20:AI$20, "CLO6", OUTPUT!AA284:AI284) / OUTPUT!AN$11), "", SUMIF(OUTPUT!AA$20:AI$20, "CLO6", OUTPUT!AA284:AI284) / OUTPUT!AN$11),
"")))))),"")</f>
        <v/>
      </c>
      <c r="AO282" s="232" t="str">
        <f t="shared" si="143"/>
        <v/>
      </c>
      <c r="AP282" s="233" t="str">
        <f t="shared" si="144"/>
        <v/>
      </c>
      <c r="AQ282" s="25" t="str">
        <f>IF(B282 &lt;&gt; "", IFERROR(IF(C$16 = "PRELIM", SUMIF('Database (LECTURE-RES-PRAC)'!D$14:AG$14, "CLO7", 'Database (LECTURE-RES-PRAC)'!D279:AG279) / 'Grade computation'!F$10, IF(C$16 = "MIDTERM", SUMIF('Database (LECTURE-RES-PRAC)'!AJ$14:BM$14, "CLO7", 'Database (LECTURE-RES-PRAC)'!AJ279:BM279) / 'Grade computation'!G$10, IF(C$16 = "FINAL", SUMIF('Database (LECTURE-RES-PRAC)'!BP$14:CS$14, "CLO7", 'Database (LECTURE-RES-PRAC)'!BP279:CS279) / 'Grade computation'!H$10,""))),""),"")</f>
        <v/>
      </c>
      <c r="AR282" s="232" t="str">
        <f t="shared" si="145"/>
        <v/>
      </c>
      <c r="AS282" s="25" t="str">
        <f>IF(B282 &lt;&gt; "",IF(AND('PRINTABLE (per grading)'!H$16="EXAM", 'PRINTABLE (per grading)'!B$13="Prelim"), IF(ISERROR(SUMIF('Exam (LECTURE ONLY)'!D$20:M$20, "CLO7", 'Exam (LECTURE ONLY)'!D284:M284) / 'Exam (LECTURE ONLY)'!AL$12), "", SUMIF('Exam (LECTURE ONLY)'!D$20:M$20, "CLO7", 'Exam (LECTURE ONLY)'!D284:M284) /'Exam (LECTURE ONLY)'!AL$12),
IF(AND('PRINTABLE (per grading)'!H$16="EXAM", 'PRINTABLE (per grading)'!B$13="Midterm"), IF(ISERROR(SUMIF('Exam (LECTURE ONLY)'!O$20:X$20, "CLO7", 'Exam (LECTURE ONLY)'!O284:X284) / 'Exam (LECTURE ONLY)'!AM$12), "", SUMIF('Exam (LECTURE ONLY)'!O$20:X$20, "CLO7", 'Exam (LECTURE ONLY)'!O284:X284) / 'Exam (LECTURE ONLY)'!AM$12),
IF(AND('PRINTABLE (per grading)'!H$16="EXAM", 'PRINTABLE (per grading)'!B$13="Final"), IF(ISERROR(SUMIF('Exam (LECTURE ONLY)'!Z$20:AI$20, "CLO7", 'Exam (LECTURE ONLY)'!Z284:AI284) / 'Exam (LECTURE ONLY)'!AN$12), "", SUMIF('Exam (LECTURE ONLY)'!Z$20:AI$20, "CLO7", 'Exam (LECTURE ONLY)'!Z284:AI284) / 'Exam (LECTURE ONLY)'!AN$12),
IF(AND('PRINTABLE (per grading)'!H$16="OUTPUT", 'PRINTABLE (per grading)'!B$13="Prelim"), IF(ISERROR(SUMIF(OUTPUT!C$20:M$20, "CLO7", OUTPUT!C284:M284) / OUTPUT!AL$12), "", SUMIF(OUTPUT!C$20:M$20, "CLO7", OUTPUT!C284:M284) / OUTPUT!AL$12),
IF(AND('PRINTABLE (per grading)'!H$16="OUTPUT", 'PRINTABLE (per grading)'!B$13="Midterm"), IF(ISERROR(SUMIF(OUTPUT!O$20:Y$20, "CLO7", OUTPUT!O284:Y284) / OUTPUT!AM$12), "", SUMIF(OUTPUT!O$20:Y$20, "CLO7", OUTPUT!O284:Y284) / OUTPUT!AM$12),
IF(AND('PRINTABLE (per grading)'!H$16="OUTPUT", 'PRINTABLE (per grading)'!B$13="Final"), IF(ISERROR(SUMIF(OUTPUT!AA$20:AI$20, "CLO7", OUTPUT!AA284:AI284) / OUTPUT!AN$12), "", SUMIF(OUTPUT!AA$20:AI$20, "CLO7", OUTPUT!AA284:AI284) / OUTPUT!AN$12),
"")))))),"")</f>
        <v/>
      </c>
      <c r="AT282" s="232" t="str">
        <f t="shared" si="146"/>
        <v/>
      </c>
      <c r="AU282" s="233" t="str">
        <f t="shared" si="147"/>
        <v/>
      </c>
      <c r="AV282" s="25" t="str">
        <f>IF(B282 &lt;&gt; "", IFERROR(IF(C$16 = "PRELIM", SUMIF('Database (LECTURE-RES-PRAC)'!D$14:AG$14, "CLO8", 'Database (LECTURE-RES-PRAC)'!D279:AG279) / 'Grade computation'!F$11, IF(C$16 = "MIDTERM", SUMIF('Database (LECTURE-RES-PRAC)'!AJ$14:BM$14, "CLO8", 'Database (LECTURE-RES-PRAC)'!AJ279:BM279) / 'Grade computation'!G$11, IF(C$16 = "FINAL", SUMIF('Database (LECTURE-RES-PRAC)'!BP$14:CS$14, "CLO8", 'Database (LECTURE-RES-PRAC)'!BP279:CS279) / 'Grade computation'!H$11,""))),""),"")</f>
        <v/>
      </c>
      <c r="AW282" s="232" t="str">
        <f t="shared" si="148"/>
        <v/>
      </c>
      <c r="AX282" s="25" t="str">
        <f>IF(B282 &lt;&gt; "",IF(AND('PRINTABLE (per grading)'!H$16="EXAM", 'PRINTABLE (per grading)'!B$13="Prelim"), IF(ISERROR(SUMIF('Exam (LECTURE ONLY)'!D$20:M$20, "CLO8", 'Exam (LECTURE ONLY)'!D284:M284) / 'Exam (LECTURE ONLY)'!AL$13), "", SUMIF('Exam (LECTURE ONLY)'!D$20:M$20, "CLO8", 'Exam (LECTURE ONLY)'!D284:M284) /'Exam (LECTURE ONLY)'!AL$13),
IF(AND('PRINTABLE (per grading)'!H$16="EXAM", 'PRINTABLE (per grading)'!B$13="Midterm"), IF(ISERROR(SUMIF('Exam (LECTURE ONLY)'!O$20:X$20, "CLO8", 'Exam (LECTURE ONLY)'!O284:X284) / 'Exam (LECTURE ONLY)'!AM$13), "", SUMIF('Exam (LECTURE ONLY)'!O$20:X$20, "CLO8", 'Exam (LECTURE ONLY)'!O284:X284) / 'Exam (LECTURE ONLY)'!AM$13),
IF(AND('PRINTABLE (per grading)'!H$16="EXAM", 'PRINTABLE (per grading)'!B$13="Final"), IF(ISERROR(SUMIF('Exam (LECTURE ONLY)'!Z$20:AI$20, "CLO8", 'Exam (LECTURE ONLY)'!Z284:AI284) / 'Exam (LECTURE ONLY)'!AN$13), "", SUMIF('Exam (LECTURE ONLY)'!Z$20:AI$20, "CLO8", 'Exam (LECTURE ONLY)'!Z284:AI284) / 'Exam (LECTURE ONLY)'!AN$13),
IF(AND('PRINTABLE (per grading)'!H$16="OUTPUT", 'PRINTABLE (per grading)'!B$13="Prelim"), IF(ISERROR(SUMIF(OUTPUT!C$20:M$20, "CLO8", OUTPUT!C284:M284) / OUTPUT!AL$13), "", SUMIF(OUTPUT!C$20:M$20, "CLO8", OUTPUT!C284:M284) / OUTPUT!AL$13),
IF(AND('PRINTABLE (per grading)'!H$16="OUTPUT", 'PRINTABLE (per grading)'!B$13="Midterm"), IF(ISERROR(SUMIF(OUTPUT!O$20:Y$20, "CLO8", OUTPUT!O284:Y284) / OUTPUT!AM$13), "", SUMIF(OUTPUT!O$20:Y$20, "CLO8", OUTPUT!O284:Y284) / OUTPUT!AM$13),
IF(AND('PRINTABLE (per grading)'!H$16="OUTPUT", 'PRINTABLE (per grading)'!B$13="Final"), IF(ISERROR(SUMIF(OUTPUT!AA$20:AI$20, "CLO8", OUTPUT!AA284:AI284) / OUTPUT!AN$13), "", SUMIF(OUTPUT!AA$20:AI$20, "CLO8", OUTPUT!AA284:AI284) / OUTPUT!AN$13),
"")))))),"")</f>
        <v/>
      </c>
      <c r="AY282" s="232" t="str">
        <f t="shared" si="149"/>
        <v/>
      </c>
      <c r="AZ282" s="233" t="str">
        <f t="shared" si="150"/>
        <v/>
      </c>
      <c r="BA282" s="25" t="str">
        <f>IF(B282 &lt;&gt; "", IFERROR(IF(C$16 = "PRELIM", SUMIF('Database (LECTURE-RES-PRAC)'!D$14:AG$14, "CLO9", 'Database (LECTURE-RES-PRAC)'!D279:AG279) / 'Grade computation'!F$12, IF(C$16 = "MIDTERM", SUMIF('Database (LECTURE-RES-PRAC)'!AJ$14:BM$14, "CLO9", 'Database (LECTURE-RES-PRAC)'!AJ279:BM279) / 'Grade computation'!G$12, IF(C$16 = "FINAL", SUMIF('Database (LECTURE-RES-PRAC)'!BP$14:CS$14, "CLO9", 'Database (LECTURE-RES-PRAC)'!BP279:CS279) / 'Grade computation'!H$12,""))),""),"")</f>
        <v/>
      </c>
      <c r="BB282" s="232" t="str">
        <f t="shared" si="151"/>
        <v/>
      </c>
      <c r="BC282" s="25" t="str">
        <f>IF(B282 &lt;&gt; "",IF(AND('PRINTABLE (per grading)'!H$16="EXAM", 'PRINTABLE (per grading)'!B$13="Prelim"), IF(ISERROR(SUMIF('Exam (LECTURE ONLY)'!D$20:M$20, "CLO9", 'Exam (LECTURE ONLY)'!D284:M284) / 'Exam (LECTURE ONLY)'!AL$14), "", SUMIF('Exam (LECTURE ONLY)'!D$20:M$20, "CLO9", 'Exam (LECTURE ONLY)'!D284:M284) /'Exam (LECTURE ONLY)'!AL$14),
IF(AND('PRINTABLE (per grading)'!H$16="EXAM", 'PRINTABLE (per grading)'!B$13="Midterm"), IF(ISERROR(SUMIF('Exam (LECTURE ONLY)'!O$20:X$20, "CLO9", 'Exam (LECTURE ONLY)'!O284:X284) / 'Exam (LECTURE ONLY)'!AM$14), "", SUMIF('Exam (LECTURE ONLY)'!O$20:X$20, "CLO9", 'Exam (LECTURE ONLY)'!O284:X284) / 'Exam (LECTURE ONLY)'!AM$14),
IF(AND('PRINTABLE (per grading)'!H$16="EXAM", 'PRINTABLE (per grading)'!B$13="Final"), IF(ISERROR(SUMIF('Exam (LECTURE ONLY)'!Z$20:AI$20, "CLO9", 'Exam (LECTURE ONLY)'!Z284:AI284) / 'Exam (LECTURE ONLY)'!AN$14), "", SUMIF('Exam (LECTURE ONLY)'!Z$20:AI$20, "CLO9", 'Exam (LECTURE ONLY)'!Z284:AI284) / 'Exam (LECTURE ONLY)'!AN$14),
IF(AND('PRINTABLE (per grading)'!H$16="OUTPUT", 'PRINTABLE (per grading)'!B$13="Prelim"), IF(ISERROR(SUMIF(OUTPUT!C$20:M$20, "CLO9", OUTPUT!C284:M284) / OUTPUT!AL$14), "", SUMIF(OUTPUT!C$20:M$20, "CLO9", OUTPUT!C284:M284) / OUTPUT!AL$14),
IF(AND('PRINTABLE (per grading)'!H$16="OUTPUT", 'PRINTABLE (per grading)'!B$13="Midterm"), IF(ISERROR(SUMIF(OUTPUT!O$20:Y$20, "CLO9", OUTPUT!O284:Y284) / OUTPUT!AM$14), "", SUMIF(OUTPUT!O$20:Y$20, "CLO9", OUTPUT!O284:Y284) / OUTPUT!AM$14),
IF(AND('PRINTABLE (per grading)'!H$16="OUTPUT", 'PRINTABLE (per grading)'!B$13="Final"), IF(ISERROR(SUMIF(OUTPUT!AA$20:AI$20, "CLO9", OUTPUT!AA284:AI284) / OUTPUT!AN$14), "", SUMIF(OUTPUT!AA$20:AI$20, "CLO9", OUTPUT!AA284:AI284) / OUTPUT!AN$14),
"")))))),"")</f>
        <v/>
      </c>
      <c r="BD282" s="232" t="str">
        <f t="shared" si="152"/>
        <v/>
      </c>
      <c r="BE282" s="233" t="str">
        <f t="shared" si="153"/>
        <v/>
      </c>
      <c r="BF282" s="25" t="str">
        <f>IF(B282 &lt;&gt; "", IFERROR(IF(C$16 = "PRELIM", SUMIF('Database (LECTURE-RES-PRAC)'!D$14:AG$14, "CLO10", 'Database (LECTURE-RES-PRAC)'!D279:AG279) / 'Grade computation'!F$13, IF(C$16 = "MIDTERM", SUMIF('Database (LECTURE-RES-PRAC)'!AJ$14:BM$14, "CLO10", 'Database (LECTURE-RES-PRAC)'!AJ279:BM279) / 'Grade computation'!G$13, IF(C$16 = "FINAL", SUMIF('Database (LECTURE-RES-PRAC)'!BP$14:CS$14, "CLO10", 'Database (LECTURE-RES-PRAC)'!BP279:CS279) / 'Grade computation'!H$13,""))),""),"")</f>
        <v/>
      </c>
      <c r="BG282" s="232" t="str">
        <f t="shared" si="154"/>
        <v/>
      </c>
      <c r="BH282" s="25" t="str">
        <f>IF(B282 &lt;&gt; "",IF(AND('PRINTABLE (per grading)'!H$16="EXAM", 'PRINTABLE (per grading)'!B$13="Prelim"), IF(ISERROR(SUMIF('Exam (LECTURE ONLY)'!D$20:M$20, "CLO10", 'Exam (LECTURE ONLY)'!D284:M284) / 'Exam (LECTURE ONLY)'!AL$15), "", SUMIF('Exam (LECTURE ONLY)'!D$20:M$20, "CLO10", 'Exam (LECTURE ONLY)'!D284:M284) /'Exam (LECTURE ONLY)'!AL$15),
IF(AND('PRINTABLE (per grading)'!H$16="EXAM", 'PRINTABLE (per grading)'!B$13="Midterm"), IF(ISERROR(SUMIF('Exam (LECTURE ONLY)'!O$20:X$20, "CLO10", 'Exam (LECTURE ONLY)'!O284:X284) / 'Exam (LECTURE ONLY)'!AM$15), "", SUMIF('Exam (LECTURE ONLY)'!O$20:X$20, "CLO10", 'Exam (LECTURE ONLY)'!O284:X284) / 'Exam (LECTURE ONLY)'!AM$15),
IF(AND('PRINTABLE (per grading)'!H$16="EXAM", 'PRINTABLE (per grading)'!B$13="Final"), IF(ISERROR(SUMIF('Exam (LECTURE ONLY)'!Z$20:AI$20, "CLO10", 'Exam (LECTURE ONLY)'!Z284:AI284) / 'Exam (LECTURE ONLY)'!AN$15), "", SUMIF('Exam (LECTURE ONLY)'!Z$20:AI$20, "CLO10", 'Exam (LECTURE ONLY)'!Z284:AI284) / 'Exam (LECTURE ONLY)'!AN$15),
IF(AND('PRINTABLE (per grading)'!H$16="OUTPUT", 'PRINTABLE (per grading)'!B$13="Prelim"), IF(ISERROR(SUMIF(OUTPUT!C$20:M$20, "CLO10", OUTPUT!C284:M284) / OUTPUT!AL$15), "", SUMIF(OUTPUT!C$20:M$20, "CLO10", OUTPUT!C284:M284) / OUTPUT!AL$15),
IF(AND('PRINTABLE (per grading)'!H$16="OUTPUT", 'PRINTABLE (per grading)'!B$13="Midterm"), IF(ISERROR(SUMIF(OUTPUT!O$20:Y$20, "CLO10", OUTPUT!O284:Y284) / OUTPUT!AM$15), "", SUMIF(OUTPUT!O$20:Y$20, "CLO10", OUTPUT!O284:Y284) / OUTPUT!AM$15),
IF(AND('PRINTABLE (per grading)'!H$16="OUTPUT", 'PRINTABLE (per grading)'!B$13="Final"), IF(ISERROR(SUMIF(OUTPUT!AA$20:AI$20, "CLO10", OUTPUT!AA284:AI284) / OUTPUT!AN$15), "", SUMIF(OUTPUT!AA$20:AI$20, "CLO10", OUTPUT!AA284:AI284) / OUTPUT!AN$15),
"")))))),"")</f>
        <v/>
      </c>
      <c r="BI282" s="232" t="str">
        <f t="shared" si="155"/>
        <v/>
      </c>
      <c r="BJ282" s="233" t="str">
        <f t="shared" si="156"/>
        <v/>
      </c>
      <c r="BK282" s="2"/>
    </row>
    <row r="283" spans="1:63" ht="20.100000000000001" customHeight="1">
      <c r="A283" s="118" t="str">
        <f>IF(ISBLANK('Database (LECTURE-RES-PRAC)'!A280),"",'Database (LECTURE-RES-PRAC)'!A280)</f>
        <v/>
      </c>
      <c r="B283" s="119" t="str">
        <f>IF(ISBLANK('Database (LECTURE-RES-PRAC)'!B280),"",'Database (LECTURE-RES-PRAC)'!B280)</f>
        <v/>
      </c>
      <c r="C283" s="134" t="str">
        <f>IF(B283&lt;&gt;"",IF(C$16="PRELIM",'Grade computation'!C283, IF(C$16="MIDTERM",'Grade computation'!K283, IF(C$16="FINAL",'Grade computation'!S283,""))),"")</f>
        <v/>
      </c>
      <c r="D283" s="135" t="str">
        <f t="shared" si="157"/>
        <v/>
      </c>
      <c r="E283" s="134" t="str">
        <f>IF(B283&lt;&gt;"", IF(C$16="PRELIM",'Grade computation'!E283, IF(C$16="MIDTERM",'Grade computation'!M283, IF(C$16="FINAL",'Grade computation'!U283,""))),"")</f>
        <v/>
      </c>
      <c r="F283" s="136" t="str">
        <f t="shared" si="158"/>
        <v/>
      </c>
      <c r="G283" s="137" t="str">
        <f t="shared" si="159"/>
        <v/>
      </c>
      <c r="H283" s="207" t="str">
        <f>IF(B283&lt;&gt;"",IF(C$16="PRELIM", 'Grade computation'!H283, IF(C$16="MIDTERM", 'Grade computation'!P283, IF(C$16="FINAL",'Grade computation'!X283, ""))),"")</f>
        <v/>
      </c>
      <c r="I283" s="137" t="str">
        <f t="shared" si="160"/>
        <v/>
      </c>
      <c r="J283" s="139" t="str">
        <f t="shared" si="161"/>
        <v/>
      </c>
      <c r="K283" s="377" t="str">
        <f t="shared" si="162"/>
        <v/>
      </c>
      <c r="L283" s="434"/>
      <c r="M283" s="25" t="str">
        <f>IF(B283 &lt;&gt; "", IFERROR(IF(C$16 = "PRELIM", SUMIF('Database (LECTURE-RES-PRAC)'!D$14:AG$14, "CLO1", 'Database (LECTURE-RES-PRAC)'!D280:AG280) / 'Grade computation'!F$4, IF(C$16 = "MIDTERM", SUMIF('Database (LECTURE-RES-PRAC)'!AJ$14:BM$14, "CLO1", 'Database (LECTURE-RES-PRAC)'!AJ280:BM280) / 'Grade computation'!G$4, IF(C$16 = "FINAL", SUMIF('Database (LECTURE-RES-PRAC)'!BP$14:CS$14, "CLO1", 'Database (LECTURE-RES-PRAC)'!BP280:CS280) / 'Grade computation'!H$4,""))),""),"")</f>
        <v/>
      </c>
      <c r="N283" s="232" t="str">
        <f t="shared" si="127"/>
        <v/>
      </c>
      <c r="O283" s="25" t="str">
        <f>IF(B283 &lt;&gt; "",IF(AND('PRINTABLE (per grading)'!H$16="EXAM", 'PRINTABLE (per grading)'!B$13="Prelim"), IF(ISERROR(SUMIF('Exam (LECTURE ONLY)'!D$20:M$20, "CLO1", 'Exam (LECTURE ONLY)'!D285:M285) / 'Exam (LECTURE ONLY)'!AL$6), "", SUMIF('Exam (LECTURE ONLY)'!D$20:M$20, "CLO1", 'Exam (LECTURE ONLY)'!D285:M285) /'Exam (LECTURE ONLY)'!AL$6),
IF(AND('PRINTABLE (per grading)'!H$16="EXAM", 'PRINTABLE (per grading)'!B$13="Midterm"), IF(ISERROR(SUMIF('Exam (LECTURE ONLY)'!O$20:X$20, "CLO1", 'Exam (LECTURE ONLY)'!O285:X285) / 'Exam (LECTURE ONLY)'!AM$6), "", SUMIF('Exam (LECTURE ONLY)'!O$20:X$20, "CLO1", 'Exam (LECTURE ONLY)'!O285:X285) / 'Exam (LECTURE ONLY)'!AM$6),
IF(AND('PRINTABLE (per grading)'!H$16="EXAM", 'PRINTABLE (per grading)'!B$13="Final"), IF(ISERROR(SUMIF('Exam (LECTURE ONLY)'!Z$20:AI$20, "CLO1", 'Exam (LECTURE ONLY)'!Z285:AI285) / 'Exam (LECTURE ONLY)'!AN$6), "", SUMIF('Exam (LECTURE ONLY)'!Z$20:AI$20, "CLO1", 'Exam (LECTURE ONLY)'!Z285:AI285) / 'Exam (LECTURE ONLY)'!AN$6),
IF(AND('PRINTABLE (per grading)'!H$16="OUTPUT", 'PRINTABLE (per grading)'!B$13="Prelim"), IF(ISERROR(SUMIF(OUTPUT!C$20:M$20, "CLO1", OUTPUT!C285:M285) / OUTPUT!AL$6), "", SUMIF(OUTPUT!C$20:M$20, "CLO1", OUTPUT!C285:M285) / OUTPUT!AL$6),
IF(AND('PRINTABLE (per grading)'!H$16="OUTPUT", 'PRINTABLE (per grading)'!B$13="Midterm"), IF(ISERROR(SUMIF(OUTPUT!O$20:Y$20, "CLO1", OUTPUT!O285:Y285) / OUTPUT!AM$6), "", SUMIF(OUTPUT!O$20:Y$20, "CLO1", OUTPUT!O285:Y285) / OUTPUT!AM$6),
IF(AND('PRINTABLE (per grading)'!H$16="OUTPUT", 'PRINTABLE (per grading)'!B$13="Final"), IF(ISERROR(SUMIF(OUTPUT!AA$20:AI$20, "CLO1", OUTPUT!AA285:AI285) / OUTPUT!AN$6), "", SUMIF(OUTPUT!AA$20:AI$20, "CLO1", OUTPUT!AA285:AI285) / OUTPUT!AN$6),
"")))))),"")</f>
        <v/>
      </c>
      <c r="P283" s="232" t="str">
        <f t="shared" si="128"/>
        <v/>
      </c>
      <c r="Q283" s="233" t="str">
        <f t="shared" si="129"/>
        <v/>
      </c>
      <c r="R283" s="25" t="str">
        <f>IF(B283 &lt;&gt; "", IFERROR(IF(C$16 = "PRELIM", SUMIF('Database (LECTURE-RES-PRAC)'!D$14:AG$14, "CLO2", 'Database (LECTURE-RES-PRAC)'!D280:AG280) / 'Grade computation'!F$5, IF(C$16 = "MIDTERM", SUMIF('Database (LECTURE-RES-PRAC)'!AJ$14:BM$14, "CLO2", 'Database (LECTURE-RES-PRAC)'!AJ280:BM280) / 'Grade computation'!G$5, IF(C$16 = "FINAL", SUMIF('Database (LECTURE-RES-PRAC)'!BP$14:CS$14, "CLO2", 'Database (LECTURE-RES-PRAC)'!BP280:CS280) / 'Grade computation'!H$5,""))),""),"")</f>
        <v/>
      </c>
      <c r="S283" s="232" t="str">
        <f t="shared" si="130"/>
        <v/>
      </c>
      <c r="T283" s="25" t="str">
        <f>IF(B283 &lt;&gt; "",IF(AND('PRINTABLE (per grading)'!H$16="EXAM", 'PRINTABLE (per grading)'!B$13="Prelim"), IF(ISERROR(SUMIF('Exam (LECTURE ONLY)'!D$20:M$20, "CLO2", 'Exam (LECTURE ONLY)'!D285:M285) / 'Exam (LECTURE ONLY)'!AL$7), "", SUMIF('Exam (LECTURE ONLY)'!D$20:M$20, "CLO2", 'Exam (LECTURE ONLY)'!D285:M285) /'Exam (LECTURE ONLY)'!AL$7),
IF(AND('PRINTABLE (per grading)'!H$16="EXAM", 'PRINTABLE (per grading)'!B$13="Midterm"), IF(ISERROR(SUMIF('Exam (LECTURE ONLY)'!O$20:X$20, "CLO2", 'Exam (LECTURE ONLY)'!O285:X285) / 'Exam (LECTURE ONLY)'!AM$7), "", SUMIF('Exam (LECTURE ONLY)'!O$20:X$20, "CLO2", 'Exam (LECTURE ONLY)'!O285:X285) / 'Exam (LECTURE ONLY)'!AM$7),
IF(AND('PRINTABLE (per grading)'!H$16="EXAM", 'PRINTABLE (per grading)'!B$13="Final"), IF(ISERROR(SUMIF('Exam (LECTURE ONLY)'!Z$20:AI$20, "CLO2", 'Exam (LECTURE ONLY)'!Z285:AI285) / 'Exam (LECTURE ONLY)'!AN$7), "", SUMIF('Exam (LECTURE ONLY)'!Z$20:AI$20, "CLO2", 'Exam (LECTURE ONLY)'!Z285:AI285) / 'Exam (LECTURE ONLY)'!AN$7),
IF(AND('PRINTABLE (per grading)'!H$16="OUTPUT", 'PRINTABLE (per grading)'!B$13="Prelim"), IF(ISERROR(SUMIF(OUTPUT!C$20:M$20, "CLO2", OUTPUT!C285:M285) / OUTPUT!AL$7), "", SUMIF(OUTPUT!C$20:M$20, "CLO2", OUTPUT!C285:M285) / OUTPUT!AL$7),
IF(AND('PRINTABLE (per grading)'!H$16="OUTPUT", 'PRINTABLE (per grading)'!B$13="Midterm"), IF(ISERROR(SUMIF(OUTPUT!O$20:Y$20, "CLO2", OUTPUT!O285:Y285) / OUTPUT!AM$7), "", SUMIF(OUTPUT!O$20:Y$20, "CLO2", OUTPUT!O285:Y285) / OUTPUT!AM$7),
IF(AND('PRINTABLE (per grading)'!H$16="OUTPUT", 'PRINTABLE (per grading)'!B$13="Final"), IF(ISERROR(SUMIF(OUTPUT!AA$20:AI$20, "CLO2", OUTPUT!AA285:AI285) / OUTPUT!AN$7), "", SUMIF(OUTPUT!AA$20:AI$20, "CLO2", OUTPUT!AA285:AI285) / OUTPUT!AN$7),
"")))))),"")</f>
        <v/>
      </c>
      <c r="U283" s="232" t="str">
        <f t="shared" si="131"/>
        <v/>
      </c>
      <c r="V283" s="233" t="str">
        <f t="shared" si="132"/>
        <v/>
      </c>
      <c r="W283" s="25" t="str">
        <f>IF(B283 &lt;&gt; "", IFERROR(IF(C$16 = "PRELIM", SUMIF('Database (LECTURE-RES-PRAC)'!D$14:AG$14, "CLO3", 'Database (LECTURE-RES-PRAC)'!D280:AG280) / 'Grade computation'!F$6, IF(C$16 = "MIDTERM", SUMIF('Database (LECTURE-RES-PRAC)'!AJ$14:BM$14, "CLO3", 'Database (LECTURE-RES-PRAC)'!AJ280:BM280) / 'Grade computation'!G$6, IF(C$16 = "FINAL", SUMIF('Database (LECTURE-RES-PRAC)'!BP$14:CS$14, "CLO3", 'Database (LECTURE-RES-PRAC)'!BP280:CS280) / 'Grade computation'!H$6,""))),""),"")</f>
        <v/>
      </c>
      <c r="X283" s="232" t="str">
        <f t="shared" si="133"/>
        <v/>
      </c>
      <c r="Y283" s="25" t="str">
        <f>IF(B283 &lt;&gt; "",IF(AND('PRINTABLE (per grading)'!H$16="EXAM", 'PRINTABLE (per grading)'!B$13="Prelim"), IF(ISERROR(SUMIF('Exam (LECTURE ONLY)'!D$20:M$20, "CLO3", 'Exam (LECTURE ONLY)'!D285:M285) / 'Exam (LECTURE ONLY)'!AL$8), "", SUMIF('Exam (LECTURE ONLY)'!D$20:M$20, "CLO3", 'Exam (LECTURE ONLY)'!D285:M285) /'Exam (LECTURE ONLY)'!AL$8),
IF(AND('PRINTABLE (per grading)'!H$16="EXAM", 'PRINTABLE (per grading)'!B$13="Midterm"), IF(ISERROR(SUMIF('Exam (LECTURE ONLY)'!O$20:X$20, "CLO3", 'Exam (LECTURE ONLY)'!O285:X285) / 'Exam (LECTURE ONLY)'!AM$8), "", SUMIF('Exam (LECTURE ONLY)'!O$20:X$20, "CLO3", 'Exam (LECTURE ONLY)'!O285:X285) / 'Exam (LECTURE ONLY)'!AM$8),
IF(AND('PRINTABLE (per grading)'!H$16="EXAM", 'PRINTABLE (per grading)'!B$13="Final"), IF(ISERROR(SUMIF('Exam (LECTURE ONLY)'!Z$20:AI$20, "CLO3", 'Exam (LECTURE ONLY)'!Z285:AI285) / 'Exam (LECTURE ONLY)'!AN$8), "", SUMIF('Exam (LECTURE ONLY)'!Z$20:AI$20, "CLO3", 'Exam (LECTURE ONLY)'!Z285:AI285) / 'Exam (LECTURE ONLY)'!AN$8),
IF(AND('PRINTABLE (per grading)'!H$16="OUTPUT", 'PRINTABLE (per grading)'!B$13="Prelim"), IF(ISERROR(SUMIF(OUTPUT!C$20:M$20, "CLO3", OUTPUT!C285:M285) / OUTPUT!AL$8), "", SUMIF(OUTPUT!C$20:M$20, "CLO3", OUTPUT!C285:M285) / OUTPUT!AL$8),
IF(AND('PRINTABLE (per grading)'!H$16="OUTPUT", 'PRINTABLE (per grading)'!B$13="Midterm"), IF(ISERROR(SUMIF(OUTPUT!O$20:Y$20, "CLO3", OUTPUT!O285:Y285) / OUTPUT!AM$8), "", SUMIF(OUTPUT!O$20:Y$20, "CLO3", OUTPUT!O285:Y285) / OUTPUT!AM$8),
IF(AND('PRINTABLE (per grading)'!H$16="OUTPUT", 'PRINTABLE (per grading)'!B$13="Final"), IF(ISERROR(SUMIF(OUTPUT!AA$20:AI$20, "CLO3", OUTPUT!AA285:AI285) / OUTPUT!AN$8), "", SUMIF(OUTPUT!AA$20:AI$20, "CLO3", OUTPUT!AA285:AI285) / OUTPUT!AN$8),
"" )))))),"")</f>
        <v/>
      </c>
      <c r="Z283" s="232" t="str">
        <f t="shared" si="134"/>
        <v/>
      </c>
      <c r="AA283" s="233" t="str">
        <f t="shared" si="135"/>
        <v/>
      </c>
      <c r="AB283" s="25" t="str">
        <f>IF(B283 &lt;&gt; "", IFERROR(IF(C$16 = "PRELIM", SUMIF('Database (LECTURE-RES-PRAC)'!D$14:AG$14, "CLO4", 'Database (LECTURE-RES-PRAC)'!D280:AG280) / 'Grade computation'!F$7, IF(C$16 = "MIDTERM", SUMIF('Database (LECTURE-RES-PRAC)'!AJ$14:BM$14, "CLO4", 'Database (LECTURE-RES-PRAC)'!AJ280:BM280) / 'Grade computation'!G$7, IF(C$16 = "FINAL", SUMIF('Database (LECTURE-RES-PRAC)'!BP$14:CS$14, "CLO4", 'Database (LECTURE-RES-PRAC)'!BP280:CS280) / 'Grade computation'!H$7,""))),""),"")</f>
        <v/>
      </c>
      <c r="AC283" s="232" t="str">
        <f t="shared" si="136"/>
        <v/>
      </c>
      <c r="AD283" s="25" t="str">
        <f>IF(B283 &lt;&gt; "",IF(AND('PRINTABLE (per grading)'!H$16="EXAM", 'PRINTABLE (per grading)'!B$13="Prelim"), IF(ISERROR(SUMIF('Exam (LECTURE ONLY)'!D$20:M$20, "CLO4", 'Exam (LECTURE ONLY)'!D285:M285) / 'Exam (LECTURE ONLY)'!AL$9), "", SUMIF('Exam (LECTURE ONLY)'!D$20:M$20, "CLO4", 'Exam (LECTURE ONLY)'!D285:M285) /'Exam (LECTURE ONLY)'!AL$9),
IF(AND('PRINTABLE (per grading)'!H$16="EXAM", 'PRINTABLE (per grading)'!B$13="Midterm"), IF(ISERROR(SUMIF('Exam (LECTURE ONLY)'!O$20:X$20, "CLO4", 'Exam (LECTURE ONLY)'!O285:X285) / 'Exam (LECTURE ONLY)'!AM$9), "", SUMIF('Exam (LECTURE ONLY)'!O$20:X$20, "CLO4", 'Exam (LECTURE ONLY)'!O285:X285) / 'Exam (LECTURE ONLY)'!AM$9),
IF(AND('PRINTABLE (per grading)'!H$16="EXAM", 'PRINTABLE (per grading)'!B$13="Final"), IF(ISERROR(SUMIF('Exam (LECTURE ONLY)'!Z$20:AI$20, "CLO4", 'Exam (LECTURE ONLY)'!Z285:AI285) / 'Exam (LECTURE ONLY)'!AN$9), "", SUMIF('Exam (LECTURE ONLY)'!Z$20:AI$20, "CLO4", 'Exam (LECTURE ONLY)'!Z285:AI285) / 'Exam (LECTURE ONLY)'!AN$9),
IF(AND('PRINTABLE (per grading)'!H$16="OUTPUT", 'PRINTABLE (per grading)'!B$13="Prelim"), IF(ISERROR(SUMIF(OUTPUT!C$20:M$20, "CLO4", OUTPUT!C285:M285) / OUTPUT!AL$9), "", SUMIF(OUTPUT!C$20:M$20, "CLO4", OUTPUT!C285:M285) / OUTPUT!AL$9),
IF(AND('PRINTABLE (per grading)'!H$16="OUTPUT", 'PRINTABLE (per grading)'!B$13="Midterm"), IF(ISERROR(SUMIF(OUTPUT!O$20:Y$20, "CLO4", OUTPUT!O285:Y285) / OUTPUT!AM$9), "", SUMIF(OUTPUT!O$20:Y$20, "CLO4", OUTPUT!O285:Y285) / OUTPUT!AM$9),
IF(AND('PRINTABLE (per grading)'!H$16="OUTPUT", 'PRINTABLE (per grading)'!B$13="Final"), IF(ISERROR(SUMIF(OUTPUT!AA$20:AI$20, "CLO4", OUTPUT!AA285:AI285) / OUTPUT!AN$9), "", SUMIF(OUTPUT!AA$20:AI$20, "CLO4", OUTPUT!AA285:AI285) / OUTPUT!AN$9),
"")))))),"")</f>
        <v/>
      </c>
      <c r="AE283" s="232" t="str">
        <f t="shared" si="137"/>
        <v/>
      </c>
      <c r="AF283" s="233" t="str">
        <f t="shared" si="138"/>
        <v/>
      </c>
      <c r="AG283" s="25" t="str">
        <f>IF(B283 &lt;&gt; "", IFERROR(IF(C$16 = "PRELIM", SUMIF('Database (LECTURE-RES-PRAC)'!D$14:AG$14, "CLO5", 'Database (LECTURE-RES-PRAC)'!D280:AG280) / 'Grade computation'!F$8, IF(C$16 = "MIDTERM", SUMIF('Database (LECTURE-RES-PRAC)'!AJ$14:BM$14, "CLO5", 'Database (LECTURE-RES-PRAC)'!AJ280:BM280) / 'Grade computation'!G$8, IF(C$16 = "FINAL", SUMIF('Database (LECTURE-RES-PRAC)'!BP$14:CS$14, "CLO5", 'Database (LECTURE-RES-PRAC)'!BP280:CS280) / 'Grade computation'!H$8,""))),""),"")</f>
        <v/>
      </c>
      <c r="AH283" s="232" t="str">
        <f t="shared" si="139"/>
        <v/>
      </c>
      <c r="AI283" s="25" t="str">
        <f>IF(B283 &lt;&gt; "",IF(AND('PRINTABLE (per grading)'!H$16="EXAM", 'PRINTABLE (per grading)'!B$13="Prelim"), IF(ISERROR(SUMIF('Exam (LECTURE ONLY)'!D$20:M$20, "CLO5", 'Exam (LECTURE ONLY)'!D285:M285) / 'Exam (LECTURE ONLY)'!AL$10), "", SUMIF('Exam (LECTURE ONLY)'!D$20:M$20, "CLO5", 'Exam (LECTURE ONLY)'!D285:M285) /'Exam (LECTURE ONLY)'!AL$10),
IF(AND('PRINTABLE (per grading)'!H$16="EXAM", 'PRINTABLE (per grading)'!B$13="Midterm"), IF(ISERROR(SUMIF('Exam (LECTURE ONLY)'!O$20:X$20, "CLO5", 'Exam (LECTURE ONLY)'!O285:X285) / 'Exam (LECTURE ONLY)'!AM$10), "", SUMIF('Exam (LECTURE ONLY)'!O$20:X$20, "CLO5", 'Exam (LECTURE ONLY)'!O285:X285) / 'Exam (LECTURE ONLY)'!AM$10),
IF(AND('PRINTABLE (per grading)'!H$16="EXAM", 'PRINTABLE (per grading)'!B$13="Final"), IF(ISERROR(SUMIF('Exam (LECTURE ONLY)'!Z$20:AI$20, "CLO5", 'Exam (LECTURE ONLY)'!Z285:AI285) / 'Exam (LECTURE ONLY)'!AN$10), "", SUMIF('Exam (LECTURE ONLY)'!Z$20:AI$20, "CLO5", 'Exam (LECTURE ONLY)'!Z285:AI285) / 'Exam (LECTURE ONLY)'!AN$10),
IF(AND('PRINTABLE (per grading)'!H$16="OUTPUT", 'PRINTABLE (per grading)'!B$13="Prelim"), IF(ISERROR(SUMIF(OUTPUT!C$20:M$20, "CLO5", OUTPUT!C285:M285) / OUTPUT!AL$10), "", SUMIF(OUTPUT!C$20:M$20, "CLO5", OUTPUT!C285:M285) / OUTPUT!AL$10),
IF(AND('PRINTABLE (per grading)'!H$16="OUTPUT", 'PRINTABLE (per grading)'!B$13="Midterm"), IF(ISERROR(SUMIF(OUTPUT!O$20:Y$20, "CLO5", OUTPUT!O285:Y285) / OUTPUT!AM$10), "", SUMIF(OUTPUT!O$20:Y$20, "CLO5", OUTPUT!O285:Y285) / OUTPUT!AM$10),
IF(AND('PRINTABLE (per grading)'!H$16="OUTPUT", 'PRINTABLE (per grading)'!B$13="Final"), IF(ISERROR(SUMIF(OUTPUT!AA$20:AI$20, "CLO5", OUTPUT!AA285:AI285) / OUTPUT!AN$10), "", SUMIF(OUTPUT!AA$20:AI$20, "CLO5", OUTPUT!AA285:AI285) / OUTPUT!AN$10),
"")))))),"")</f>
        <v/>
      </c>
      <c r="AJ283" s="232" t="str">
        <f t="shared" si="140"/>
        <v/>
      </c>
      <c r="AK283" s="233" t="str">
        <f t="shared" si="141"/>
        <v/>
      </c>
      <c r="AL283" s="25" t="str">
        <f>IF(B283 &lt;&gt; "", IFERROR(IF(C$16 = "PRELIM", SUMIF('Database (LECTURE-RES-PRAC)'!D$14:AG$14, "CLO6", 'Database (LECTURE-RES-PRAC)'!D280:AG280) / 'Grade computation'!F$9, IF(C$16 = "MIDTERM", SUMIF('Database (LECTURE-RES-PRAC)'!AJ$14:BM$14, "CLO6", 'Database (LECTURE-RES-PRAC)'!AJ280:BM280) / 'Grade computation'!G$9, IF(C$16 = "FINAL", SUMIF('Database (LECTURE-RES-PRAC)'!BP$14:CS$14, "CLO6", 'Database (LECTURE-RES-PRAC)'!BP280:CS280) / 'Grade computation'!H$9,""))),""),"")</f>
        <v/>
      </c>
      <c r="AM283" s="232" t="str">
        <f t="shared" si="142"/>
        <v/>
      </c>
      <c r="AN283" s="25" t="str">
        <f>IF(B283 &lt;&gt; "",IF(AND('PRINTABLE (per grading)'!H$16="EXAM", 'PRINTABLE (per grading)'!B$13="Prelim"), IF(ISERROR(SUMIF('Exam (LECTURE ONLY)'!D$20:M$20, "CLO6", 'Exam (LECTURE ONLY)'!D285:M285) / 'Exam (LECTURE ONLY)'!AL$11), "", SUMIF('Exam (LECTURE ONLY)'!D$20:M$20, "CLO6", 'Exam (LECTURE ONLY)'!D285:M285) /'Exam (LECTURE ONLY)'!AL$11),
IF(AND('PRINTABLE (per grading)'!H$16="EXAM", 'PRINTABLE (per grading)'!B$13="Midterm"), IF(ISERROR(SUMIF('Exam (LECTURE ONLY)'!O$20:X$20, "CLO6", 'Exam (LECTURE ONLY)'!O285:X285) / 'Exam (LECTURE ONLY)'!AM$11), "", SUMIF('Exam (LECTURE ONLY)'!O$20:X$20, "CLO6", 'Exam (LECTURE ONLY)'!O285:X285) / 'Exam (LECTURE ONLY)'!AM$11),
IF(AND('PRINTABLE (per grading)'!H$16="EXAM", 'PRINTABLE (per grading)'!B$13="Final"), IF(ISERROR(SUMIF('Exam (LECTURE ONLY)'!Z$20:AI$20, "CLO6", 'Exam (LECTURE ONLY)'!Z285:AI285) / 'Exam (LECTURE ONLY)'!AN$11), "", SUMIF('Exam (LECTURE ONLY)'!Z$20:AI$20, "CLO6", 'Exam (LECTURE ONLY)'!Z285:AI285) / 'Exam (LECTURE ONLY)'!AN$11),
IF(AND('PRINTABLE (per grading)'!H$16="OUTPUT", 'PRINTABLE (per grading)'!B$13="Prelim"), IF(ISERROR(SUMIF(OUTPUT!C$20:M$20, "CLO6", OUTPUT!C285:M285) / OUTPUT!AL$11), "", SUMIF(OUTPUT!C$20:M$20, "CLO6", OUTPUT!C285:M285) / OUTPUT!AL$11),
IF(AND('PRINTABLE (per grading)'!H$16="OUTPUT", 'PRINTABLE (per grading)'!B$13="Midterm"), IF(ISERROR(SUMIF(OUTPUT!O$20:Y$20, "CLO6", OUTPUT!O285:Y285) / OUTPUT!AM$11), "", SUMIF(OUTPUT!O$20:Y$20, "CLO6", OUTPUT!O285:Y285) / OUTPUT!AM$11),
IF(AND('PRINTABLE (per grading)'!H$16="OUTPUT", 'PRINTABLE (per grading)'!B$13="Final"), IF(ISERROR(SUMIF(OUTPUT!AA$20:AI$20, "CLO6", OUTPUT!AA285:AI285) / OUTPUT!AN$11), "", SUMIF(OUTPUT!AA$20:AI$20, "CLO6", OUTPUT!AA285:AI285) / OUTPUT!AN$11),
"")))))),"")</f>
        <v/>
      </c>
      <c r="AO283" s="232" t="str">
        <f t="shared" si="143"/>
        <v/>
      </c>
      <c r="AP283" s="233" t="str">
        <f t="shared" si="144"/>
        <v/>
      </c>
      <c r="AQ283" s="25" t="str">
        <f>IF(B283 &lt;&gt; "", IFERROR(IF(C$16 = "PRELIM", SUMIF('Database (LECTURE-RES-PRAC)'!D$14:AG$14, "CLO7", 'Database (LECTURE-RES-PRAC)'!D280:AG280) / 'Grade computation'!F$10, IF(C$16 = "MIDTERM", SUMIF('Database (LECTURE-RES-PRAC)'!AJ$14:BM$14, "CLO7", 'Database (LECTURE-RES-PRAC)'!AJ280:BM280) / 'Grade computation'!G$10, IF(C$16 = "FINAL", SUMIF('Database (LECTURE-RES-PRAC)'!BP$14:CS$14, "CLO7", 'Database (LECTURE-RES-PRAC)'!BP280:CS280) / 'Grade computation'!H$10,""))),""),"")</f>
        <v/>
      </c>
      <c r="AR283" s="232" t="str">
        <f t="shared" si="145"/>
        <v/>
      </c>
      <c r="AS283" s="25" t="str">
        <f>IF(B283 &lt;&gt; "",IF(AND('PRINTABLE (per grading)'!H$16="EXAM", 'PRINTABLE (per grading)'!B$13="Prelim"), IF(ISERROR(SUMIF('Exam (LECTURE ONLY)'!D$20:M$20, "CLO7", 'Exam (LECTURE ONLY)'!D285:M285) / 'Exam (LECTURE ONLY)'!AL$12), "", SUMIF('Exam (LECTURE ONLY)'!D$20:M$20, "CLO7", 'Exam (LECTURE ONLY)'!D285:M285) /'Exam (LECTURE ONLY)'!AL$12),
IF(AND('PRINTABLE (per grading)'!H$16="EXAM", 'PRINTABLE (per grading)'!B$13="Midterm"), IF(ISERROR(SUMIF('Exam (LECTURE ONLY)'!O$20:X$20, "CLO7", 'Exam (LECTURE ONLY)'!O285:X285) / 'Exam (LECTURE ONLY)'!AM$12), "", SUMIF('Exam (LECTURE ONLY)'!O$20:X$20, "CLO7", 'Exam (LECTURE ONLY)'!O285:X285) / 'Exam (LECTURE ONLY)'!AM$12),
IF(AND('PRINTABLE (per grading)'!H$16="EXAM", 'PRINTABLE (per grading)'!B$13="Final"), IF(ISERROR(SUMIF('Exam (LECTURE ONLY)'!Z$20:AI$20, "CLO7", 'Exam (LECTURE ONLY)'!Z285:AI285) / 'Exam (LECTURE ONLY)'!AN$12), "", SUMIF('Exam (LECTURE ONLY)'!Z$20:AI$20, "CLO7", 'Exam (LECTURE ONLY)'!Z285:AI285) / 'Exam (LECTURE ONLY)'!AN$12),
IF(AND('PRINTABLE (per grading)'!H$16="OUTPUT", 'PRINTABLE (per grading)'!B$13="Prelim"), IF(ISERROR(SUMIF(OUTPUT!C$20:M$20, "CLO7", OUTPUT!C285:M285) / OUTPUT!AL$12), "", SUMIF(OUTPUT!C$20:M$20, "CLO7", OUTPUT!C285:M285) / OUTPUT!AL$12),
IF(AND('PRINTABLE (per grading)'!H$16="OUTPUT", 'PRINTABLE (per grading)'!B$13="Midterm"), IF(ISERROR(SUMIF(OUTPUT!O$20:Y$20, "CLO7", OUTPUT!O285:Y285) / OUTPUT!AM$12), "", SUMIF(OUTPUT!O$20:Y$20, "CLO7", OUTPUT!O285:Y285) / OUTPUT!AM$12),
IF(AND('PRINTABLE (per grading)'!H$16="OUTPUT", 'PRINTABLE (per grading)'!B$13="Final"), IF(ISERROR(SUMIF(OUTPUT!AA$20:AI$20, "CLO7", OUTPUT!AA285:AI285) / OUTPUT!AN$12), "", SUMIF(OUTPUT!AA$20:AI$20, "CLO7", OUTPUT!AA285:AI285) / OUTPUT!AN$12),
"")))))),"")</f>
        <v/>
      </c>
      <c r="AT283" s="232" t="str">
        <f t="shared" si="146"/>
        <v/>
      </c>
      <c r="AU283" s="233" t="str">
        <f t="shared" si="147"/>
        <v/>
      </c>
      <c r="AV283" s="25" t="str">
        <f>IF(B283 &lt;&gt; "", IFERROR(IF(C$16 = "PRELIM", SUMIF('Database (LECTURE-RES-PRAC)'!D$14:AG$14, "CLO8", 'Database (LECTURE-RES-PRAC)'!D280:AG280) / 'Grade computation'!F$11, IF(C$16 = "MIDTERM", SUMIF('Database (LECTURE-RES-PRAC)'!AJ$14:BM$14, "CLO8", 'Database (LECTURE-RES-PRAC)'!AJ280:BM280) / 'Grade computation'!G$11, IF(C$16 = "FINAL", SUMIF('Database (LECTURE-RES-PRAC)'!BP$14:CS$14, "CLO8", 'Database (LECTURE-RES-PRAC)'!BP280:CS280) / 'Grade computation'!H$11,""))),""),"")</f>
        <v/>
      </c>
      <c r="AW283" s="232" t="str">
        <f t="shared" si="148"/>
        <v/>
      </c>
      <c r="AX283" s="25" t="str">
        <f>IF(B283 &lt;&gt; "",IF(AND('PRINTABLE (per grading)'!H$16="EXAM", 'PRINTABLE (per grading)'!B$13="Prelim"), IF(ISERROR(SUMIF('Exam (LECTURE ONLY)'!D$20:M$20, "CLO8", 'Exam (LECTURE ONLY)'!D285:M285) / 'Exam (LECTURE ONLY)'!AL$13), "", SUMIF('Exam (LECTURE ONLY)'!D$20:M$20, "CLO8", 'Exam (LECTURE ONLY)'!D285:M285) /'Exam (LECTURE ONLY)'!AL$13),
IF(AND('PRINTABLE (per grading)'!H$16="EXAM", 'PRINTABLE (per grading)'!B$13="Midterm"), IF(ISERROR(SUMIF('Exam (LECTURE ONLY)'!O$20:X$20, "CLO8", 'Exam (LECTURE ONLY)'!O285:X285) / 'Exam (LECTURE ONLY)'!AM$13), "", SUMIF('Exam (LECTURE ONLY)'!O$20:X$20, "CLO8", 'Exam (LECTURE ONLY)'!O285:X285) / 'Exam (LECTURE ONLY)'!AM$13),
IF(AND('PRINTABLE (per grading)'!H$16="EXAM", 'PRINTABLE (per grading)'!B$13="Final"), IF(ISERROR(SUMIF('Exam (LECTURE ONLY)'!Z$20:AI$20, "CLO8", 'Exam (LECTURE ONLY)'!Z285:AI285) / 'Exam (LECTURE ONLY)'!AN$13), "", SUMIF('Exam (LECTURE ONLY)'!Z$20:AI$20, "CLO8", 'Exam (LECTURE ONLY)'!Z285:AI285) / 'Exam (LECTURE ONLY)'!AN$13),
IF(AND('PRINTABLE (per grading)'!H$16="OUTPUT", 'PRINTABLE (per grading)'!B$13="Prelim"), IF(ISERROR(SUMIF(OUTPUT!C$20:M$20, "CLO8", OUTPUT!C285:M285) / OUTPUT!AL$13), "", SUMIF(OUTPUT!C$20:M$20, "CLO8", OUTPUT!C285:M285) / OUTPUT!AL$13),
IF(AND('PRINTABLE (per grading)'!H$16="OUTPUT", 'PRINTABLE (per grading)'!B$13="Midterm"), IF(ISERROR(SUMIF(OUTPUT!O$20:Y$20, "CLO8", OUTPUT!O285:Y285) / OUTPUT!AM$13), "", SUMIF(OUTPUT!O$20:Y$20, "CLO8", OUTPUT!O285:Y285) / OUTPUT!AM$13),
IF(AND('PRINTABLE (per grading)'!H$16="OUTPUT", 'PRINTABLE (per grading)'!B$13="Final"), IF(ISERROR(SUMIF(OUTPUT!AA$20:AI$20, "CLO8", OUTPUT!AA285:AI285) / OUTPUT!AN$13), "", SUMIF(OUTPUT!AA$20:AI$20, "CLO8", OUTPUT!AA285:AI285) / OUTPUT!AN$13),
"")))))),"")</f>
        <v/>
      </c>
      <c r="AY283" s="232" t="str">
        <f t="shared" si="149"/>
        <v/>
      </c>
      <c r="AZ283" s="233" t="str">
        <f t="shared" si="150"/>
        <v/>
      </c>
      <c r="BA283" s="25" t="str">
        <f>IF(B283 &lt;&gt; "", IFERROR(IF(C$16 = "PRELIM", SUMIF('Database (LECTURE-RES-PRAC)'!D$14:AG$14, "CLO9", 'Database (LECTURE-RES-PRAC)'!D280:AG280) / 'Grade computation'!F$12, IF(C$16 = "MIDTERM", SUMIF('Database (LECTURE-RES-PRAC)'!AJ$14:BM$14, "CLO9", 'Database (LECTURE-RES-PRAC)'!AJ280:BM280) / 'Grade computation'!G$12, IF(C$16 = "FINAL", SUMIF('Database (LECTURE-RES-PRAC)'!BP$14:CS$14, "CLO9", 'Database (LECTURE-RES-PRAC)'!BP280:CS280) / 'Grade computation'!H$12,""))),""),"")</f>
        <v/>
      </c>
      <c r="BB283" s="232" t="str">
        <f t="shared" si="151"/>
        <v/>
      </c>
      <c r="BC283" s="25" t="str">
        <f>IF(B283 &lt;&gt; "",IF(AND('PRINTABLE (per grading)'!H$16="EXAM", 'PRINTABLE (per grading)'!B$13="Prelim"), IF(ISERROR(SUMIF('Exam (LECTURE ONLY)'!D$20:M$20, "CLO9", 'Exam (LECTURE ONLY)'!D285:M285) / 'Exam (LECTURE ONLY)'!AL$14), "", SUMIF('Exam (LECTURE ONLY)'!D$20:M$20, "CLO9", 'Exam (LECTURE ONLY)'!D285:M285) /'Exam (LECTURE ONLY)'!AL$14),
IF(AND('PRINTABLE (per grading)'!H$16="EXAM", 'PRINTABLE (per grading)'!B$13="Midterm"), IF(ISERROR(SUMIF('Exam (LECTURE ONLY)'!O$20:X$20, "CLO9", 'Exam (LECTURE ONLY)'!O285:X285) / 'Exam (LECTURE ONLY)'!AM$14), "", SUMIF('Exam (LECTURE ONLY)'!O$20:X$20, "CLO9", 'Exam (LECTURE ONLY)'!O285:X285) / 'Exam (LECTURE ONLY)'!AM$14),
IF(AND('PRINTABLE (per grading)'!H$16="EXAM", 'PRINTABLE (per grading)'!B$13="Final"), IF(ISERROR(SUMIF('Exam (LECTURE ONLY)'!Z$20:AI$20, "CLO9", 'Exam (LECTURE ONLY)'!Z285:AI285) / 'Exam (LECTURE ONLY)'!AN$14), "", SUMIF('Exam (LECTURE ONLY)'!Z$20:AI$20, "CLO9", 'Exam (LECTURE ONLY)'!Z285:AI285) / 'Exam (LECTURE ONLY)'!AN$14),
IF(AND('PRINTABLE (per grading)'!H$16="OUTPUT", 'PRINTABLE (per grading)'!B$13="Prelim"), IF(ISERROR(SUMIF(OUTPUT!C$20:M$20, "CLO9", OUTPUT!C285:M285) / OUTPUT!AL$14), "", SUMIF(OUTPUT!C$20:M$20, "CLO9", OUTPUT!C285:M285) / OUTPUT!AL$14),
IF(AND('PRINTABLE (per grading)'!H$16="OUTPUT", 'PRINTABLE (per grading)'!B$13="Midterm"), IF(ISERROR(SUMIF(OUTPUT!O$20:Y$20, "CLO9", OUTPUT!O285:Y285) / OUTPUT!AM$14), "", SUMIF(OUTPUT!O$20:Y$20, "CLO9", OUTPUT!O285:Y285) / OUTPUT!AM$14),
IF(AND('PRINTABLE (per grading)'!H$16="OUTPUT", 'PRINTABLE (per grading)'!B$13="Final"), IF(ISERROR(SUMIF(OUTPUT!AA$20:AI$20, "CLO9", OUTPUT!AA285:AI285) / OUTPUT!AN$14), "", SUMIF(OUTPUT!AA$20:AI$20, "CLO9", OUTPUT!AA285:AI285) / OUTPUT!AN$14),
"")))))),"")</f>
        <v/>
      </c>
      <c r="BD283" s="232" t="str">
        <f t="shared" si="152"/>
        <v/>
      </c>
      <c r="BE283" s="233" t="str">
        <f t="shared" si="153"/>
        <v/>
      </c>
      <c r="BF283" s="25" t="str">
        <f>IF(B283 &lt;&gt; "", IFERROR(IF(C$16 = "PRELIM", SUMIF('Database (LECTURE-RES-PRAC)'!D$14:AG$14, "CLO10", 'Database (LECTURE-RES-PRAC)'!D280:AG280) / 'Grade computation'!F$13, IF(C$16 = "MIDTERM", SUMIF('Database (LECTURE-RES-PRAC)'!AJ$14:BM$14, "CLO10", 'Database (LECTURE-RES-PRAC)'!AJ280:BM280) / 'Grade computation'!G$13, IF(C$16 = "FINAL", SUMIF('Database (LECTURE-RES-PRAC)'!BP$14:CS$14, "CLO10", 'Database (LECTURE-RES-PRAC)'!BP280:CS280) / 'Grade computation'!H$13,""))),""),"")</f>
        <v/>
      </c>
      <c r="BG283" s="232" t="str">
        <f t="shared" si="154"/>
        <v/>
      </c>
      <c r="BH283" s="25" t="str">
        <f>IF(B283 &lt;&gt; "",IF(AND('PRINTABLE (per grading)'!H$16="EXAM", 'PRINTABLE (per grading)'!B$13="Prelim"), IF(ISERROR(SUMIF('Exam (LECTURE ONLY)'!D$20:M$20, "CLO10", 'Exam (LECTURE ONLY)'!D285:M285) / 'Exam (LECTURE ONLY)'!AL$15), "", SUMIF('Exam (LECTURE ONLY)'!D$20:M$20, "CLO10", 'Exam (LECTURE ONLY)'!D285:M285) /'Exam (LECTURE ONLY)'!AL$15),
IF(AND('PRINTABLE (per grading)'!H$16="EXAM", 'PRINTABLE (per grading)'!B$13="Midterm"), IF(ISERROR(SUMIF('Exam (LECTURE ONLY)'!O$20:X$20, "CLO10", 'Exam (LECTURE ONLY)'!O285:X285) / 'Exam (LECTURE ONLY)'!AM$15), "", SUMIF('Exam (LECTURE ONLY)'!O$20:X$20, "CLO10", 'Exam (LECTURE ONLY)'!O285:X285) / 'Exam (LECTURE ONLY)'!AM$15),
IF(AND('PRINTABLE (per grading)'!H$16="EXAM", 'PRINTABLE (per grading)'!B$13="Final"), IF(ISERROR(SUMIF('Exam (LECTURE ONLY)'!Z$20:AI$20, "CLO10", 'Exam (LECTURE ONLY)'!Z285:AI285) / 'Exam (LECTURE ONLY)'!AN$15), "", SUMIF('Exam (LECTURE ONLY)'!Z$20:AI$20, "CLO10", 'Exam (LECTURE ONLY)'!Z285:AI285) / 'Exam (LECTURE ONLY)'!AN$15),
IF(AND('PRINTABLE (per grading)'!H$16="OUTPUT", 'PRINTABLE (per grading)'!B$13="Prelim"), IF(ISERROR(SUMIF(OUTPUT!C$20:M$20, "CLO10", OUTPUT!C285:M285) / OUTPUT!AL$15), "", SUMIF(OUTPUT!C$20:M$20, "CLO10", OUTPUT!C285:M285) / OUTPUT!AL$15),
IF(AND('PRINTABLE (per grading)'!H$16="OUTPUT", 'PRINTABLE (per grading)'!B$13="Midterm"), IF(ISERROR(SUMIF(OUTPUT!O$20:Y$20, "CLO10", OUTPUT!O285:Y285) / OUTPUT!AM$15), "", SUMIF(OUTPUT!O$20:Y$20, "CLO10", OUTPUT!O285:Y285) / OUTPUT!AM$15),
IF(AND('PRINTABLE (per grading)'!H$16="OUTPUT", 'PRINTABLE (per grading)'!B$13="Final"), IF(ISERROR(SUMIF(OUTPUT!AA$20:AI$20, "CLO10", OUTPUT!AA285:AI285) / OUTPUT!AN$15), "", SUMIF(OUTPUT!AA$20:AI$20, "CLO10", OUTPUT!AA285:AI285) / OUTPUT!AN$15),
"")))))),"")</f>
        <v/>
      </c>
      <c r="BI283" s="232" t="str">
        <f t="shared" si="155"/>
        <v/>
      </c>
      <c r="BJ283" s="233" t="str">
        <f t="shared" si="156"/>
        <v/>
      </c>
      <c r="BK283" s="2"/>
    </row>
    <row r="284" spans="1:63" ht="20.100000000000001" customHeight="1">
      <c r="A284" s="212" t="str">
        <f>IF(ISBLANK('Database (LECTURE-RES-PRAC)'!A281),"",'Database (LECTURE-RES-PRAC)'!A281)</f>
        <v/>
      </c>
      <c r="B284" s="213" t="str">
        <f>IF(ISBLANK('Database (LECTURE-RES-PRAC)'!B281),"",'Database (LECTURE-RES-PRAC)'!B281)</f>
        <v/>
      </c>
      <c r="C284" s="134" t="str">
        <f>IF(B284&lt;&gt;"",IF(C$16="PRELIM",'Grade computation'!C284, IF(C$16="MIDTERM",'Grade computation'!K284, IF(C$16="FINAL",'Grade computation'!S284,""))),"")</f>
        <v/>
      </c>
      <c r="D284" s="135" t="str">
        <f t="shared" si="157"/>
        <v/>
      </c>
      <c r="E284" s="134" t="str">
        <f>IF(B284&lt;&gt;"", IF(C$16="PRELIM",'Grade computation'!E284, IF(C$16="MIDTERM",'Grade computation'!M284, IF(C$16="FINAL",'Grade computation'!U284,""))),"")</f>
        <v/>
      </c>
      <c r="F284" s="136" t="str">
        <f t="shared" si="158"/>
        <v/>
      </c>
      <c r="G284" s="137" t="str">
        <f t="shared" si="159"/>
        <v/>
      </c>
      <c r="H284" s="207" t="str">
        <f>IF(B284&lt;&gt;"",IF(C$16="PRELIM", 'Grade computation'!H284, IF(C$16="MIDTERM", 'Grade computation'!P284, IF(C$16="FINAL",'Grade computation'!X284, ""))),"")</f>
        <v/>
      </c>
      <c r="I284" s="137" t="str">
        <f t="shared" si="160"/>
        <v/>
      </c>
      <c r="J284" s="139" t="str">
        <f t="shared" si="161"/>
        <v/>
      </c>
      <c r="K284" s="377" t="str">
        <f t="shared" si="162"/>
        <v/>
      </c>
      <c r="L284" s="434"/>
      <c r="M284" s="25" t="str">
        <f>IF(B284 &lt;&gt; "", IFERROR(IF(C$16 = "PRELIM", SUMIF('Database (LECTURE-RES-PRAC)'!D$14:AG$14, "CLO1", 'Database (LECTURE-RES-PRAC)'!D281:AG281) / 'Grade computation'!F$4, IF(C$16 = "MIDTERM", SUMIF('Database (LECTURE-RES-PRAC)'!AJ$14:BM$14, "CLO1", 'Database (LECTURE-RES-PRAC)'!AJ281:BM281) / 'Grade computation'!G$4, IF(C$16 = "FINAL", SUMIF('Database (LECTURE-RES-PRAC)'!BP$14:CS$14, "CLO1", 'Database (LECTURE-RES-PRAC)'!BP281:CS281) / 'Grade computation'!H$4,""))),""),"")</f>
        <v/>
      </c>
      <c r="N284" s="232" t="str">
        <f t="shared" si="127"/>
        <v/>
      </c>
      <c r="O284" s="25" t="str">
        <f>IF(B284 &lt;&gt; "",IF(AND('PRINTABLE (per grading)'!H$16="EXAM", 'PRINTABLE (per grading)'!B$13="Prelim"), IF(ISERROR(SUMIF('Exam (LECTURE ONLY)'!D$20:M$20, "CLO1", 'Exam (LECTURE ONLY)'!D286:M286) / 'Exam (LECTURE ONLY)'!AL$6), "", SUMIF('Exam (LECTURE ONLY)'!D$20:M$20, "CLO1", 'Exam (LECTURE ONLY)'!D286:M286) /'Exam (LECTURE ONLY)'!AL$6),
IF(AND('PRINTABLE (per grading)'!H$16="EXAM", 'PRINTABLE (per grading)'!B$13="Midterm"), IF(ISERROR(SUMIF('Exam (LECTURE ONLY)'!O$20:X$20, "CLO1", 'Exam (LECTURE ONLY)'!O286:X286) / 'Exam (LECTURE ONLY)'!AM$6), "", SUMIF('Exam (LECTURE ONLY)'!O$20:X$20, "CLO1", 'Exam (LECTURE ONLY)'!O286:X286) / 'Exam (LECTURE ONLY)'!AM$6),
IF(AND('PRINTABLE (per grading)'!H$16="EXAM", 'PRINTABLE (per grading)'!B$13="Final"), IF(ISERROR(SUMIF('Exam (LECTURE ONLY)'!Z$20:AI$20, "CLO1", 'Exam (LECTURE ONLY)'!Z286:AI286) / 'Exam (LECTURE ONLY)'!AN$6), "", SUMIF('Exam (LECTURE ONLY)'!Z$20:AI$20, "CLO1", 'Exam (LECTURE ONLY)'!Z286:AI286) / 'Exam (LECTURE ONLY)'!AN$6),
IF(AND('PRINTABLE (per grading)'!H$16="OUTPUT", 'PRINTABLE (per grading)'!B$13="Prelim"), IF(ISERROR(SUMIF(OUTPUT!C$20:M$20, "CLO1", OUTPUT!C286:M286) / OUTPUT!AL$6), "", SUMIF(OUTPUT!C$20:M$20, "CLO1", OUTPUT!C286:M286) / OUTPUT!AL$6),
IF(AND('PRINTABLE (per grading)'!H$16="OUTPUT", 'PRINTABLE (per grading)'!B$13="Midterm"), IF(ISERROR(SUMIF(OUTPUT!O$20:Y$20, "CLO1", OUTPUT!O286:Y286) / OUTPUT!AM$6), "", SUMIF(OUTPUT!O$20:Y$20, "CLO1", OUTPUT!O286:Y286) / OUTPUT!AM$6),
IF(AND('PRINTABLE (per grading)'!H$16="OUTPUT", 'PRINTABLE (per grading)'!B$13="Final"), IF(ISERROR(SUMIF(OUTPUT!AA$20:AI$20, "CLO1", OUTPUT!AA286:AI286) / OUTPUT!AN$6), "", SUMIF(OUTPUT!AA$20:AI$20, "CLO1", OUTPUT!AA286:AI286) / OUTPUT!AN$6),
"")))))),"")</f>
        <v/>
      </c>
      <c r="P284" s="232" t="str">
        <f t="shared" si="128"/>
        <v/>
      </c>
      <c r="Q284" s="233" t="str">
        <f t="shared" si="129"/>
        <v/>
      </c>
      <c r="R284" s="25" t="str">
        <f>IF(B284 &lt;&gt; "", IFERROR(IF(C$16 = "PRELIM", SUMIF('Database (LECTURE-RES-PRAC)'!D$14:AG$14, "CLO2", 'Database (LECTURE-RES-PRAC)'!D281:AG281) / 'Grade computation'!F$5, IF(C$16 = "MIDTERM", SUMIF('Database (LECTURE-RES-PRAC)'!AJ$14:BM$14, "CLO2", 'Database (LECTURE-RES-PRAC)'!AJ281:BM281) / 'Grade computation'!G$5, IF(C$16 = "FINAL", SUMIF('Database (LECTURE-RES-PRAC)'!BP$14:CS$14, "CLO2", 'Database (LECTURE-RES-PRAC)'!BP281:CS281) / 'Grade computation'!H$5,""))),""),"")</f>
        <v/>
      </c>
      <c r="S284" s="232" t="str">
        <f t="shared" si="130"/>
        <v/>
      </c>
      <c r="T284" s="25" t="str">
        <f>IF(B284 &lt;&gt; "",IF(AND('PRINTABLE (per grading)'!H$16="EXAM", 'PRINTABLE (per grading)'!B$13="Prelim"), IF(ISERROR(SUMIF('Exam (LECTURE ONLY)'!D$20:M$20, "CLO2", 'Exam (LECTURE ONLY)'!D286:M286) / 'Exam (LECTURE ONLY)'!AL$7), "", SUMIF('Exam (LECTURE ONLY)'!D$20:M$20, "CLO2", 'Exam (LECTURE ONLY)'!D286:M286) /'Exam (LECTURE ONLY)'!AL$7),
IF(AND('PRINTABLE (per grading)'!H$16="EXAM", 'PRINTABLE (per grading)'!B$13="Midterm"), IF(ISERROR(SUMIF('Exam (LECTURE ONLY)'!O$20:X$20, "CLO2", 'Exam (LECTURE ONLY)'!O286:X286) / 'Exam (LECTURE ONLY)'!AM$7), "", SUMIF('Exam (LECTURE ONLY)'!O$20:X$20, "CLO2", 'Exam (LECTURE ONLY)'!O286:X286) / 'Exam (LECTURE ONLY)'!AM$7),
IF(AND('PRINTABLE (per grading)'!H$16="EXAM", 'PRINTABLE (per grading)'!B$13="Final"), IF(ISERROR(SUMIF('Exam (LECTURE ONLY)'!Z$20:AI$20, "CLO2", 'Exam (LECTURE ONLY)'!Z286:AI286) / 'Exam (LECTURE ONLY)'!AN$7), "", SUMIF('Exam (LECTURE ONLY)'!Z$20:AI$20, "CLO2", 'Exam (LECTURE ONLY)'!Z286:AI286) / 'Exam (LECTURE ONLY)'!AN$7),
IF(AND('PRINTABLE (per grading)'!H$16="OUTPUT", 'PRINTABLE (per grading)'!B$13="Prelim"), IF(ISERROR(SUMIF(OUTPUT!C$20:M$20, "CLO2", OUTPUT!C286:M286) / OUTPUT!AL$7), "", SUMIF(OUTPUT!C$20:M$20, "CLO2", OUTPUT!C286:M286) / OUTPUT!AL$7),
IF(AND('PRINTABLE (per grading)'!H$16="OUTPUT", 'PRINTABLE (per grading)'!B$13="Midterm"), IF(ISERROR(SUMIF(OUTPUT!O$20:Y$20, "CLO2", OUTPUT!O286:Y286) / OUTPUT!AM$7), "", SUMIF(OUTPUT!O$20:Y$20, "CLO2", OUTPUT!O286:Y286) / OUTPUT!AM$7),
IF(AND('PRINTABLE (per grading)'!H$16="OUTPUT", 'PRINTABLE (per grading)'!B$13="Final"), IF(ISERROR(SUMIF(OUTPUT!AA$20:AI$20, "CLO2", OUTPUT!AA286:AI286) / OUTPUT!AN$7), "", SUMIF(OUTPUT!AA$20:AI$20, "CLO2", OUTPUT!AA286:AI286) / OUTPUT!AN$7),
"")))))),"")</f>
        <v/>
      </c>
      <c r="U284" s="232" t="str">
        <f t="shared" si="131"/>
        <v/>
      </c>
      <c r="V284" s="233" t="str">
        <f t="shared" si="132"/>
        <v/>
      </c>
      <c r="W284" s="25" t="str">
        <f>IF(B284 &lt;&gt; "", IFERROR(IF(C$16 = "PRELIM", SUMIF('Database (LECTURE-RES-PRAC)'!D$14:AG$14, "CLO3", 'Database (LECTURE-RES-PRAC)'!D281:AG281) / 'Grade computation'!F$6, IF(C$16 = "MIDTERM", SUMIF('Database (LECTURE-RES-PRAC)'!AJ$14:BM$14, "CLO3", 'Database (LECTURE-RES-PRAC)'!AJ281:BM281) / 'Grade computation'!G$6, IF(C$16 = "FINAL", SUMIF('Database (LECTURE-RES-PRAC)'!BP$14:CS$14, "CLO3", 'Database (LECTURE-RES-PRAC)'!BP281:CS281) / 'Grade computation'!H$6,""))),""),"")</f>
        <v/>
      </c>
      <c r="X284" s="232" t="str">
        <f t="shared" si="133"/>
        <v/>
      </c>
      <c r="Y284" s="25" t="str">
        <f>IF(B284 &lt;&gt; "",IF(AND('PRINTABLE (per grading)'!H$16="EXAM", 'PRINTABLE (per grading)'!B$13="Prelim"), IF(ISERROR(SUMIF('Exam (LECTURE ONLY)'!D$20:M$20, "CLO3", 'Exam (LECTURE ONLY)'!D286:M286) / 'Exam (LECTURE ONLY)'!AL$8), "", SUMIF('Exam (LECTURE ONLY)'!D$20:M$20, "CLO3", 'Exam (LECTURE ONLY)'!D286:M286) /'Exam (LECTURE ONLY)'!AL$8),
IF(AND('PRINTABLE (per grading)'!H$16="EXAM", 'PRINTABLE (per grading)'!B$13="Midterm"), IF(ISERROR(SUMIF('Exam (LECTURE ONLY)'!O$20:X$20, "CLO3", 'Exam (LECTURE ONLY)'!O286:X286) / 'Exam (LECTURE ONLY)'!AM$8), "", SUMIF('Exam (LECTURE ONLY)'!O$20:X$20, "CLO3", 'Exam (LECTURE ONLY)'!O286:X286) / 'Exam (LECTURE ONLY)'!AM$8),
IF(AND('PRINTABLE (per grading)'!H$16="EXAM", 'PRINTABLE (per grading)'!B$13="Final"), IF(ISERROR(SUMIF('Exam (LECTURE ONLY)'!Z$20:AI$20, "CLO3", 'Exam (LECTURE ONLY)'!Z286:AI286) / 'Exam (LECTURE ONLY)'!AN$8), "", SUMIF('Exam (LECTURE ONLY)'!Z$20:AI$20, "CLO3", 'Exam (LECTURE ONLY)'!Z286:AI286) / 'Exam (LECTURE ONLY)'!AN$8),
IF(AND('PRINTABLE (per grading)'!H$16="OUTPUT", 'PRINTABLE (per grading)'!B$13="Prelim"), IF(ISERROR(SUMIF(OUTPUT!C$20:M$20, "CLO3", OUTPUT!C286:M286) / OUTPUT!AL$8), "", SUMIF(OUTPUT!C$20:M$20, "CLO3", OUTPUT!C286:M286) / OUTPUT!AL$8),
IF(AND('PRINTABLE (per grading)'!H$16="OUTPUT", 'PRINTABLE (per grading)'!B$13="Midterm"), IF(ISERROR(SUMIF(OUTPUT!O$20:Y$20, "CLO3", OUTPUT!O286:Y286) / OUTPUT!AM$8), "", SUMIF(OUTPUT!O$20:Y$20, "CLO3", OUTPUT!O286:Y286) / OUTPUT!AM$8),
IF(AND('PRINTABLE (per grading)'!H$16="OUTPUT", 'PRINTABLE (per grading)'!B$13="Final"), IF(ISERROR(SUMIF(OUTPUT!AA$20:AI$20, "CLO3", OUTPUT!AA286:AI286) / OUTPUT!AN$8), "", SUMIF(OUTPUT!AA$20:AI$20, "CLO3", OUTPUT!AA286:AI286) / OUTPUT!AN$8),
"" )))))),"")</f>
        <v/>
      </c>
      <c r="Z284" s="232" t="str">
        <f t="shared" si="134"/>
        <v/>
      </c>
      <c r="AA284" s="233" t="str">
        <f t="shared" si="135"/>
        <v/>
      </c>
      <c r="AB284" s="25" t="str">
        <f>IF(B284 &lt;&gt; "", IFERROR(IF(C$16 = "PRELIM", SUMIF('Database (LECTURE-RES-PRAC)'!D$14:AG$14, "CLO4", 'Database (LECTURE-RES-PRAC)'!D281:AG281) / 'Grade computation'!F$7, IF(C$16 = "MIDTERM", SUMIF('Database (LECTURE-RES-PRAC)'!AJ$14:BM$14, "CLO4", 'Database (LECTURE-RES-PRAC)'!AJ281:BM281) / 'Grade computation'!G$7, IF(C$16 = "FINAL", SUMIF('Database (LECTURE-RES-PRAC)'!BP$14:CS$14, "CLO4", 'Database (LECTURE-RES-PRAC)'!BP281:CS281) / 'Grade computation'!H$7,""))),""),"")</f>
        <v/>
      </c>
      <c r="AC284" s="232" t="str">
        <f t="shared" si="136"/>
        <v/>
      </c>
      <c r="AD284" s="25" t="str">
        <f>IF(B284 &lt;&gt; "",IF(AND('PRINTABLE (per grading)'!H$16="EXAM", 'PRINTABLE (per grading)'!B$13="Prelim"), IF(ISERROR(SUMIF('Exam (LECTURE ONLY)'!D$20:M$20, "CLO4", 'Exam (LECTURE ONLY)'!D286:M286) / 'Exam (LECTURE ONLY)'!AL$9), "", SUMIF('Exam (LECTURE ONLY)'!D$20:M$20, "CLO4", 'Exam (LECTURE ONLY)'!D286:M286) /'Exam (LECTURE ONLY)'!AL$9),
IF(AND('PRINTABLE (per grading)'!H$16="EXAM", 'PRINTABLE (per grading)'!B$13="Midterm"), IF(ISERROR(SUMIF('Exam (LECTURE ONLY)'!O$20:X$20, "CLO4", 'Exam (LECTURE ONLY)'!O286:X286) / 'Exam (LECTURE ONLY)'!AM$9), "", SUMIF('Exam (LECTURE ONLY)'!O$20:X$20, "CLO4", 'Exam (LECTURE ONLY)'!O286:X286) / 'Exam (LECTURE ONLY)'!AM$9),
IF(AND('PRINTABLE (per grading)'!H$16="EXAM", 'PRINTABLE (per grading)'!B$13="Final"), IF(ISERROR(SUMIF('Exam (LECTURE ONLY)'!Z$20:AI$20, "CLO4", 'Exam (LECTURE ONLY)'!Z286:AI286) / 'Exam (LECTURE ONLY)'!AN$9), "", SUMIF('Exam (LECTURE ONLY)'!Z$20:AI$20, "CLO4", 'Exam (LECTURE ONLY)'!Z286:AI286) / 'Exam (LECTURE ONLY)'!AN$9),
IF(AND('PRINTABLE (per grading)'!H$16="OUTPUT", 'PRINTABLE (per grading)'!B$13="Prelim"), IF(ISERROR(SUMIF(OUTPUT!C$20:M$20, "CLO4", OUTPUT!C286:M286) / OUTPUT!AL$9), "", SUMIF(OUTPUT!C$20:M$20, "CLO4", OUTPUT!C286:M286) / OUTPUT!AL$9),
IF(AND('PRINTABLE (per grading)'!H$16="OUTPUT", 'PRINTABLE (per grading)'!B$13="Midterm"), IF(ISERROR(SUMIF(OUTPUT!O$20:Y$20, "CLO4", OUTPUT!O286:Y286) / OUTPUT!AM$9), "", SUMIF(OUTPUT!O$20:Y$20, "CLO4", OUTPUT!O286:Y286) / OUTPUT!AM$9),
IF(AND('PRINTABLE (per grading)'!H$16="OUTPUT", 'PRINTABLE (per grading)'!B$13="Final"), IF(ISERROR(SUMIF(OUTPUT!AA$20:AI$20, "CLO4", OUTPUT!AA286:AI286) / OUTPUT!AN$9), "", SUMIF(OUTPUT!AA$20:AI$20, "CLO4", OUTPUT!AA286:AI286) / OUTPUT!AN$9),
"")))))),"")</f>
        <v/>
      </c>
      <c r="AE284" s="232" t="str">
        <f t="shared" si="137"/>
        <v/>
      </c>
      <c r="AF284" s="233" t="str">
        <f t="shared" si="138"/>
        <v/>
      </c>
      <c r="AG284" s="25" t="str">
        <f>IF(B284 &lt;&gt; "", IFERROR(IF(C$16 = "PRELIM", SUMIF('Database (LECTURE-RES-PRAC)'!D$14:AG$14, "CLO5", 'Database (LECTURE-RES-PRAC)'!D281:AG281) / 'Grade computation'!F$8, IF(C$16 = "MIDTERM", SUMIF('Database (LECTURE-RES-PRAC)'!AJ$14:BM$14, "CLO5", 'Database (LECTURE-RES-PRAC)'!AJ281:BM281) / 'Grade computation'!G$8, IF(C$16 = "FINAL", SUMIF('Database (LECTURE-RES-PRAC)'!BP$14:CS$14, "CLO5", 'Database (LECTURE-RES-PRAC)'!BP281:CS281) / 'Grade computation'!H$8,""))),""),"")</f>
        <v/>
      </c>
      <c r="AH284" s="232" t="str">
        <f t="shared" si="139"/>
        <v/>
      </c>
      <c r="AI284" s="25" t="str">
        <f>IF(B284 &lt;&gt; "",IF(AND('PRINTABLE (per grading)'!H$16="EXAM", 'PRINTABLE (per grading)'!B$13="Prelim"), IF(ISERROR(SUMIF('Exam (LECTURE ONLY)'!D$20:M$20, "CLO5", 'Exam (LECTURE ONLY)'!D286:M286) / 'Exam (LECTURE ONLY)'!AL$10), "", SUMIF('Exam (LECTURE ONLY)'!D$20:M$20, "CLO5", 'Exam (LECTURE ONLY)'!D286:M286) /'Exam (LECTURE ONLY)'!AL$10),
IF(AND('PRINTABLE (per grading)'!H$16="EXAM", 'PRINTABLE (per grading)'!B$13="Midterm"), IF(ISERROR(SUMIF('Exam (LECTURE ONLY)'!O$20:X$20, "CLO5", 'Exam (LECTURE ONLY)'!O286:X286) / 'Exam (LECTURE ONLY)'!AM$10), "", SUMIF('Exam (LECTURE ONLY)'!O$20:X$20, "CLO5", 'Exam (LECTURE ONLY)'!O286:X286) / 'Exam (LECTURE ONLY)'!AM$10),
IF(AND('PRINTABLE (per grading)'!H$16="EXAM", 'PRINTABLE (per grading)'!B$13="Final"), IF(ISERROR(SUMIF('Exam (LECTURE ONLY)'!Z$20:AI$20, "CLO5", 'Exam (LECTURE ONLY)'!Z286:AI286) / 'Exam (LECTURE ONLY)'!AN$10), "", SUMIF('Exam (LECTURE ONLY)'!Z$20:AI$20, "CLO5", 'Exam (LECTURE ONLY)'!Z286:AI286) / 'Exam (LECTURE ONLY)'!AN$10),
IF(AND('PRINTABLE (per grading)'!H$16="OUTPUT", 'PRINTABLE (per grading)'!B$13="Prelim"), IF(ISERROR(SUMIF(OUTPUT!C$20:M$20, "CLO5", OUTPUT!C286:M286) / OUTPUT!AL$10), "", SUMIF(OUTPUT!C$20:M$20, "CLO5", OUTPUT!C286:M286) / OUTPUT!AL$10),
IF(AND('PRINTABLE (per grading)'!H$16="OUTPUT", 'PRINTABLE (per grading)'!B$13="Midterm"), IF(ISERROR(SUMIF(OUTPUT!O$20:Y$20, "CLO5", OUTPUT!O286:Y286) / OUTPUT!AM$10), "", SUMIF(OUTPUT!O$20:Y$20, "CLO5", OUTPUT!O286:Y286) / OUTPUT!AM$10),
IF(AND('PRINTABLE (per grading)'!H$16="OUTPUT", 'PRINTABLE (per grading)'!B$13="Final"), IF(ISERROR(SUMIF(OUTPUT!AA$20:AI$20, "CLO5", OUTPUT!AA286:AI286) / OUTPUT!AN$10), "", SUMIF(OUTPUT!AA$20:AI$20, "CLO5", OUTPUT!AA286:AI286) / OUTPUT!AN$10),
"")))))),"")</f>
        <v/>
      </c>
      <c r="AJ284" s="232" t="str">
        <f t="shared" si="140"/>
        <v/>
      </c>
      <c r="AK284" s="233" t="str">
        <f t="shared" si="141"/>
        <v/>
      </c>
      <c r="AL284" s="25" t="str">
        <f>IF(B284 &lt;&gt; "", IFERROR(IF(C$16 = "PRELIM", SUMIF('Database (LECTURE-RES-PRAC)'!D$14:AG$14, "CLO6", 'Database (LECTURE-RES-PRAC)'!D281:AG281) / 'Grade computation'!F$9, IF(C$16 = "MIDTERM", SUMIF('Database (LECTURE-RES-PRAC)'!AJ$14:BM$14, "CLO6", 'Database (LECTURE-RES-PRAC)'!AJ281:BM281) / 'Grade computation'!G$9, IF(C$16 = "FINAL", SUMIF('Database (LECTURE-RES-PRAC)'!BP$14:CS$14, "CLO6", 'Database (LECTURE-RES-PRAC)'!BP281:CS281) / 'Grade computation'!H$9,""))),""),"")</f>
        <v/>
      </c>
      <c r="AM284" s="232" t="str">
        <f t="shared" si="142"/>
        <v/>
      </c>
      <c r="AN284" s="25" t="str">
        <f>IF(B284 &lt;&gt; "",IF(AND('PRINTABLE (per grading)'!H$16="EXAM", 'PRINTABLE (per grading)'!B$13="Prelim"), IF(ISERROR(SUMIF('Exam (LECTURE ONLY)'!D$20:M$20, "CLO6", 'Exam (LECTURE ONLY)'!D286:M286) / 'Exam (LECTURE ONLY)'!AL$11), "", SUMIF('Exam (LECTURE ONLY)'!D$20:M$20, "CLO6", 'Exam (LECTURE ONLY)'!D286:M286) /'Exam (LECTURE ONLY)'!AL$11),
IF(AND('PRINTABLE (per grading)'!H$16="EXAM", 'PRINTABLE (per grading)'!B$13="Midterm"), IF(ISERROR(SUMIF('Exam (LECTURE ONLY)'!O$20:X$20, "CLO6", 'Exam (LECTURE ONLY)'!O286:X286) / 'Exam (LECTURE ONLY)'!AM$11), "", SUMIF('Exam (LECTURE ONLY)'!O$20:X$20, "CLO6", 'Exam (LECTURE ONLY)'!O286:X286) / 'Exam (LECTURE ONLY)'!AM$11),
IF(AND('PRINTABLE (per grading)'!H$16="EXAM", 'PRINTABLE (per grading)'!B$13="Final"), IF(ISERROR(SUMIF('Exam (LECTURE ONLY)'!Z$20:AI$20, "CLO6", 'Exam (LECTURE ONLY)'!Z286:AI286) / 'Exam (LECTURE ONLY)'!AN$11), "", SUMIF('Exam (LECTURE ONLY)'!Z$20:AI$20, "CLO6", 'Exam (LECTURE ONLY)'!Z286:AI286) / 'Exam (LECTURE ONLY)'!AN$11),
IF(AND('PRINTABLE (per grading)'!H$16="OUTPUT", 'PRINTABLE (per grading)'!B$13="Prelim"), IF(ISERROR(SUMIF(OUTPUT!C$20:M$20, "CLO6", OUTPUT!C286:M286) / OUTPUT!AL$11), "", SUMIF(OUTPUT!C$20:M$20, "CLO6", OUTPUT!C286:M286) / OUTPUT!AL$11),
IF(AND('PRINTABLE (per grading)'!H$16="OUTPUT", 'PRINTABLE (per grading)'!B$13="Midterm"), IF(ISERROR(SUMIF(OUTPUT!O$20:Y$20, "CLO6", OUTPUT!O286:Y286) / OUTPUT!AM$11), "", SUMIF(OUTPUT!O$20:Y$20, "CLO6", OUTPUT!O286:Y286) / OUTPUT!AM$11),
IF(AND('PRINTABLE (per grading)'!H$16="OUTPUT", 'PRINTABLE (per grading)'!B$13="Final"), IF(ISERROR(SUMIF(OUTPUT!AA$20:AI$20, "CLO6", OUTPUT!AA286:AI286) / OUTPUT!AN$11), "", SUMIF(OUTPUT!AA$20:AI$20, "CLO6", OUTPUT!AA286:AI286) / OUTPUT!AN$11),
"")))))),"")</f>
        <v/>
      </c>
      <c r="AO284" s="232" t="str">
        <f t="shared" si="143"/>
        <v/>
      </c>
      <c r="AP284" s="233" t="str">
        <f t="shared" si="144"/>
        <v/>
      </c>
      <c r="AQ284" s="25" t="str">
        <f>IF(B284 &lt;&gt; "", IFERROR(IF(C$16 = "PRELIM", SUMIF('Database (LECTURE-RES-PRAC)'!D$14:AG$14, "CLO7", 'Database (LECTURE-RES-PRAC)'!D281:AG281) / 'Grade computation'!F$10, IF(C$16 = "MIDTERM", SUMIF('Database (LECTURE-RES-PRAC)'!AJ$14:BM$14, "CLO7", 'Database (LECTURE-RES-PRAC)'!AJ281:BM281) / 'Grade computation'!G$10, IF(C$16 = "FINAL", SUMIF('Database (LECTURE-RES-PRAC)'!BP$14:CS$14, "CLO7", 'Database (LECTURE-RES-PRAC)'!BP281:CS281) / 'Grade computation'!H$10,""))),""),"")</f>
        <v/>
      </c>
      <c r="AR284" s="232" t="str">
        <f t="shared" si="145"/>
        <v/>
      </c>
      <c r="AS284" s="25" t="str">
        <f>IF(B284 &lt;&gt; "",IF(AND('PRINTABLE (per grading)'!H$16="EXAM", 'PRINTABLE (per grading)'!B$13="Prelim"), IF(ISERROR(SUMIF('Exam (LECTURE ONLY)'!D$20:M$20, "CLO7", 'Exam (LECTURE ONLY)'!D286:M286) / 'Exam (LECTURE ONLY)'!AL$12), "", SUMIF('Exam (LECTURE ONLY)'!D$20:M$20, "CLO7", 'Exam (LECTURE ONLY)'!D286:M286) /'Exam (LECTURE ONLY)'!AL$12),
IF(AND('PRINTABLE (per grading)'!H$16="EXAM", 'PRINTABLE (per grading)'!B$13="Midterm"), IF(ISERROR(SUMIF('Exam (LECTURE ONLY)'!O$20:X$20, "CLO7", 'Exam (LECTURE ONLY)'!O286:X286) / 'Exam (LECTURE ONLY)'!AM$12), "", SUMIF('Exam (LECTURE ONLY)'!O$20:X$20, "CLO7", 'Exam (LECTURE ONLY)'!O286:X286) / 'Exam (LECTURE ONLY)'!AM$12),
IF(AND('PRINTABLE (per grading)'!H$16="EXAM", 'PRINTABLE (per grading)'!B$13="Final"), IF(ISERROR(SUMIF('Exam (LECTURE ONLY)'!Z$20:AI$20, "CLO7", 'Exam (LECTURE ONLY)'!Z286:AI286) / 'Exam (LECTURE ONLY)'!AN$12), "", SUMIF('Exam (LECTURE ONLY)'!Z$20:AI$20, "CLO7", 'Exam (LECTURE ONLY)'!Z286:AI286) / 'Exam (LECTURE ONLY)'!AN$12),
IF(AND('PRINTABLE (per grading)'!H$16="OUTPUT", 'PRINTABLE (per grading)'!B$13="Prelim"), IF(ISERROR(SUMIF(OUTPUT!C$20:M$20, "CLO7", OUTPUT!C286:M286) / OUTPUT!AL$12), "", SUMIF(OUTPUT!C$20:M$20, "CLO7", OUTPUT!C286:M286) / OUTPUT!AL$12),
IF(AND('PRINTABLE (per grading)'!H$16="OUTPUT", 'PRINTABLE (per grading)'!B$13="Midterm"), IF(ISERROR(SUMIF(OUTPUT!O$20:Y$20, "CLO7", OUTPUT!O286:Y286) / OUTPUT!AM$12), "", SUMIF(OUTPUT!O$20:Y$20, "CLO7", OUTPUT!O286:Y286) / OUTPUT!AM$12),
IF(AND('PRINTABLE (per grading)'!H$16="OUTPUT", 'PRINTABLE (per grading)'!B$13="Final"), IF(ISERROR(SUMIF(OUTPUT!AA$20:AI$20, "CLO7", OUTPUT!AA286:AI286) / OUTPUT!AN$12), "", SUMIF(OUTPUT!AA$20:AI$20, "CLO7", OUTPUT!AA286:AI286) / OUTPUT!AN$12),
"")))))),"")</f>
        <v/>
      </c>
      <c r="AT284" s="232" t="str">
        <f t="shared" si="146"/>
        <v/>
      </c>
      <c r="AU284" s="233" t="str">
        <f t="shared" si="147"/>
        <v/>
      </c>
      <c r="AV284" s="25" t="str">
        <f>IF(B284 &lt;&gt; "", IFERROR(IF(C$16 = "PRELIM", SUMIF('Database (LECTURE-RES-PRAC)'!D$14:AG$14, "CLO8", 'Database (LECTURE-RES-PRAC)'!D281:AG281) / 'Grade computation'!F$11, IF(C$16 = "MIDTERM", SUMIF('Database (LECTURE-RES-PRAC)'!AJ$14:BM$14, "CLO8", 'Database (LECTURE-RES-PRAC)'!AJ281:BM281) / 'Grade computation'!G$11, IF(C$16 = "FINAL", SUMIF('Database (LECTURE-RES-PRAC)'!BP$14:CS$14, "CLO8", 'Database (LECTURE-RES-PRAC)'!BP281:CS281) / 'Grade computation'!H$11,""))),""),"")</f>
        <v/>
      </c>
      <c r="AW284" s="232" t="str">
        <f t="shared" si="148"/>
        <v/>
      </c>
      <c r="AX284" s="25" t="str">
        <f>IF(B284 &lt;&gt; "",IF(AND('PRINTABLE (per grading)'!H$16="EXAM", 'PRINTABLE (per grading)'!B$13="Prelim"), IF(ISERROR(SUMIF('Exam (LECTURE ONLY)'!D$20:M$20, "CLO8", 'Exam (LECTURE ONLY)'!D286:M286) / 'Exam (LECTURE ONLY)'!AL$13), "", SUMIF('Exam (LECTURE ONLY)'!D$20:M$20, "CLO8", 'Exam (LECTURE ONLY)'!D286:M286) /'Exam (LECTURE ONLY)'!AL$13),
IF(AND('PRINTABLE (per grading)'!H$16="EXAM", 'PRINTABLE (per grading)'!B$13="Midterm"), IF(ISERROR(SUMIF('Exam (LECTURE ONLY)'!O$20:X$20, "CLO8", 'Exam (LECTURE ONLY)'!O286:X286) / 'Exam (LECTURE ONLY)'!AM$13), "", SUMIF('Exam (LECTURE ONLY)'!O$20:X$20, "CLO8", 'Exam (LECTURE ONLY)'!O286:X286) / 'Exam (LECTURE ONLY)'!AM$13),
IF(AND('PRINTABLE (per grading)'!H$16="EXAM", 'PRINTABLE (per grading)'!B$13="Final"), IF(ISERROR(SUMIF('Exam (LECTURE ONLY)'!Z$20:AI$20, "CLO8", 'Exam (LECTURE ONLY)'!Z286:AI286) / 'Exam (LECTURE ONLY)'!AN$13), "", SUMIF('Exam (LECTURE ONLY)'!Z$20:AI$20, "CLO8", 'Exam (LECTURE ONLY)'!Z286:AI286) / 'Exam (LECTURE ONLY)'!AN$13),
IF(AND('PRINTABLE (per grading)'!H$16="OUTPUT", 'PRINTABLE (per grading)'!B$13="Prelim"), IF(ISERROR(SUMIF(OUTPUT!C$20:M$20, "CLO8", OUTPUT!C286:M286) / OUTPUT!AL$13), "", SUMIF(OUTPUT!C$20:M$20, "CLO8", OUTPUT!C286:M286) / OUTPUT!AL$13),
IF(AND('PRINTABLE (per grading)'!H$16="OUTPUT", 'PRINTABLE (per grading)'!B$13="Midterm"), IF(ISERROR(SUMIF(OUTPUT!O$20:Y$20, "CLO8", OUTPUT!O286:Y286) / OUTPUT!AM$13), "", SUMIF(OUTPUT!O$20:Y$20, "CLO8", OUTPUT!O286:Y286) / OUTPUT!AM$13),
IF(AND('PRINTABLE (per grading)'!H$16="OUTPUT", 'PRINTABLE (per grading)'!B$13="Final"), IF(ISERROR(SUMIF(OUTPUT!AA$20:AI$20, "CLO8", OUTPUT!AA286:AI286) / OUTPUT!AN$13), "", SUMIF(OUTPUT!AA$20:AI$20, "CLO8", OUTPUT!AA286:AI286) / OUTPUT!AN$13),
"")))))),"")</f>
        <v/>
      </c>
      <c r="AY284" s="232" t="str">
        <f t="shared" si="149"/>
        <v/>
      </c>
      <c r="AZ284" s="233" t="str">
        <f t="shared" si="150"/>
        <v/>
      </c>
      <c r="BA284" s="25" t="str">
        <f>IF(B284 &lt;&gt; "", IFERROR(IF(C$16 = "PRELIM", SUMIF('Database (LECTURE-RES-PRAC)'!D$14:AG$14, "CLO9", 'Database (LECTURE-RES-PRAC)'!D281:AG281) / 'Grade computation'!F$12, IF(C$16 = "MIDTERM", SUMIF('Database (LECTURE-RES-PRAC)'!AJ$14:BM$14, "CLO9", 'Database (LECTURE-RES-PRAC)'!AJ281:BM281) / 'Grade computation'!G$12, IF(C$16 = "FINAL", SUMIF('Database (LECTURE-RES-PRAC)'!BP$14:CS$14, "CLO9", 'Database (LECTURE-RES-PRAC)'!BP281:CS281) / 'Grade computation'!H$12,""))),""),"")</f>
        <v/>
      </c>
      <c r="BB284" s="232" t="str">
        <f t="shared" si="151"/>
        <v/>
      </c>
      <c r="BC284" s="25" t="str">
        <f>IF(B284 &lt;&gt; "",IF(AND('PRINTABLE (per grading)'!H$16="EXAM", 'PRINTABLE (per grading)'!B$13="Prelim"), IF(ISERROR(SUMIF('Exam (LECTURE ONLY)'!D$20:M$20, "CLO9", 'Exam (LECTURE ONLY)'!D286:M286) / 'Exam (LECTURE ONLY)'!AL$14), "", SUMIF('Exam (LECTURE ONLY)'!D$20:M$20, "CLO9", 'Exam (LECTURE ONLY)'!D286:M286) /'Exam (LECTURE ONLY)'!AL$14),
IF(AND('PRINTABLE (per grading)'!H$16="EXAM", 'PRINTABLE (per grading)'!B$13="Midterm"), IF(ISERROR(SUMIF('Exam (LECTURE ONLY)'!O$20:X$20, "CLO9", 'Exam (LECTURE ONLY)'!O286:X286) / 'Exam (LECTURE ONLY)'!AM$14), "", SUMIF('Exam (LECTURE ONLY)'!O$20:X$20, "CLO9", 'Exam (LECTURE ONLY)'!O286:X286) / 'Exam (LECTURE ONLY)'!AM$14),
IF(AND('PRINTABLE (per grading)'!H$16="EXAM", 'PRINTABLE (per grading)'!B$13="Final"), IF(ISERROR(SUMIF('Exam (LECTURE ONLY)'!Z$20:AI$20, "CLO9", 'Exam (LECTURE ONLY)'!Z286:AI286) / 'Exam (LECTURE ONLY)'!AN$14), "", SUMIF('Exam (LECTURE ONLY)'!Z$20:AI$20, "CLO9", 'Exam (LECTURE ONLY)'!Z286:AI286) / 'Exam (LECTURE ONLY)'!AN$14),
IF(AND('PRINTABLE (per grading)'!H$16="OUTPUT", 'PRINTABLE (per grading)'!B$13="Prelim"), IF(ISERROR(SUMIF(OUTPUT!C$20:M$20, "CLO9", OUTPUT!C286:M286) / OUTPUT!AL$14), "", SUMIF(OUTPUT!C$20:M$20, "CLO9", OUTPUT!C286:M286) / OUTPUT!AL$14),
IF(AND('PRINTABLE (per grading)'!H$16="OUTPUT", 'PRINTABLE (per grading)'!B$13="Midterm"), IF(ISERROR(SUMIF(OUTPUT!O$20:Y$20, "CLO9", OUTPUT!O286:Y286) / OUTPUT!AM$14), "", SUMIF(OUTPUT!O$20:Y$20, "CLO9", OUTPUT!O286:Y286) / OUTPUT!AM$14),
IF(AND('PRINTABLE (per grading)'!H$16="OUTPUT", 'PRINTABLE (per grading)'!B$13="Final"), IF(ISERROR(SUMIF(OUTPUT!AA$20:AI$20, "CLO9", OUTPUT!AA286:AI286) / OUTPUT!AN$14), "", SUMIF(OUTPUT!AA$20:AI$20, "CLO9", OUTPUT!AA286:AI286) / OUTPUT!AN$14),
"")))))),"")</f>
        <v/>
      </c>
      <c r="BD284" s="232" t="str">
        <f t="shared" si="152"/>
        <v/>
      </c>
      <c r="BE284" s="233" t="str">
        <f t="shared" si="153"/>
        <v/>
      </c>
      <c r="BF284" s="25" t="str">
        <f>IF(B284 &lt;&gt; "", IFERROR(IF(C$16 = "PRELIM", SUMIF('Database (LECTURE-RES-PRAC)'!D$14:AG$14, "CLO10", 'Database (LECTURE-RES-PRAC)'!D281:AG281) / 'Grade computation'!F$13, IF(C$16 = "MIDTERM", SUMIF('Database (LECTURE-RES-PRAC)'!AJ$14:BM$14, "CLO10", 'Database (LECTURE-RES-PRAC)'!AJ281:BM281) / 'Grade computation'!G$13, IF(C$16 = "FINAL", SUMIF('Database (LECTURE-RES-PRAC)'!BP$14:CS$14, "CLO10", 'Database (LECTURE-RES-PRAC)'!BP281:CS281) / 'Grade computation'!H$13,""))),""),"")</f>
        <v/>
      </c>
      <c r="BG284" s="232" t="str">
        <f t="shared" si="154"/>
        <v/>
      </c>
      <c r="BH284" s="25" t="str">
        <f>IF(B284 &lt;&gt; "",IF(AND('PRINTABLE (per grading)'!H$16="EXAM", 'PRINTABLE (per grading)'!B$13="Prelim"), IF(ISERROR(SUMIF('Exam (LECTURE ONLY)'!D$20:M$20, "CLO10", 'Exam (LECTURE ONLY)'!D286:M286) / 'Exam (LECTURE ONLY)'!AL$15), "", SUMIF('Exam (LECTURE ONLY)'!D$20:M$20, "CLO10", 'Exam (LECTURE ONLY)'!D286:M286) /'Exam (LECTURE ONLY)'!AL$15),
IF(AND('PRINTABLE (per grading)'!H$16="EXAM", 'PRINTABLE (per grading)'!B$13="Midterm"), IF(ISERROR(SUMIF('Exam (LECTURE ONLY)'!O$20:X$20, "CLO10", 'Exam (LECTURE ONLY)'!O286:X286) / 'Exam (LECTURE ONLY)'!AM$15), "", SUMIF('Exam (LECTURE ONLY)'!O$20:X$20, "CLO10", 'Exam (LECTURE ONLY)'!O286:X286) / 'Exam (LECTURE ONLY)'!AM$15),
IF(AND('PRINTABLE (per grading)'!H$16="EXAM", 'PRINTABLE (per grading)'!B$13="Final"), IF(ISERROR(SUMIF('Exam (LECTURE ONLY)'!Z$20:AI$20, "CLO10", 'Exam (LECTURE ONLY)'!Z286:AI286) / 'Exam (LECTURE ONLY)'!AN$15), "", SUMIF('Exam (LECTURE ONLY)'!Z$20:AI$20, "CLO10", 'Exam (LECTURE ONLY)'!Z286:AI286) / 'Exam (LECTURE ONLY)'!AN$15),
IF(AND('PRINTABLE (per grading)'!H$16="OUTPUT", 'PRINTABLE (per grading)'!B$13="Prelim"), IF(ISERROR(SUMIF(OUTPUT!C$20:M$20, "CLO10", OUTPUT!C286:M286) / OUTPUT!AL$15), "", SUMIF(OUTPUT!C$20:M$20, "CLO10", OUTPUT!C286:M286) / OUTPUT!AL$15),
IF(AND('PRINTABLE (per grading)'!H$16="OUTPUT", 'PRINTABLE (per grading)'!B$13="Midterm"), IF(ISERROR(SUMIF(OUTPUT!O$20:Y$20, "CLO10", OUTPUT!O286:Y286) / OUTPUT!AM$15), "", SUMIF(OUTPUT!O$20:Y$20, "CLO10", OUTPUT!O286:Y286) / OUTPUT!AM$15),
IF(AND('PRINTABLE (per grading)'!H$16="OUTPUT", 'PRINTABLE (per grading)'!B$13="Final"), IF(ISERROR(SUMIF(OUTPUT!AA$20:AI$20, "CLO10", OUTPUT!AA286:AI286) / OUTPUT!AN$15), "", SUMIF(OUTPUT!AA$20:AI$20, "CLO10", OUTPUT!AA286:AI286) / OUTPUT!AN$15),
"")))))),"")</f>
        <v/>
      </c>
      <c r="BI284" s="232" t="str">
        <f t="shared" si="155"/>
        <v/>
      </c>
      <c r="BJ284" s="233" t="str">
        <f t="shared" si="156"/>
        <v/>
      </c>
      <c r="BK284" s="2"/>
    </row>
    <row r="285" spans="1:63" ht="20.100000000000001" customHeight="1">
      <c r="A285" s="118" t="str">
        <f>IF(ISBLANK('Database (LECTURE-RES-PRAC)'!A282),"",'Database (LECTURE-RES-PRAC)'!A282)</f>
        <v/>
      </c>
      <c r="B285" s="119" t="str">
        <f>IF(ISBLANK('Database (LECTURE-RES-PRAC)'!B282),"",'Database (LECTURE-RES-PRAC)'!B282)</f>
        <v/>
      </c>
      <c r="C285" s="134" t="str">
        <f>IF(B285&lt;&gt;"",IF(C$16="PRELIM",'Grade computation'!C285, IF(C$16="MIDTERM",'Grade computation'!K285, IF(C$16="FINAL",'Grade computation'!S285,""))),"")</f>
        <v/>
      </c>
      <c r="D285" s="135" t="str">
        <f t="shared" si="157"/>
        <v/>
      </c>
      <c r="E285" s="134" t="str">
        <f>IF(B285&lt;&gt;"", IF(C$16="PRELIM",'Grade computation'!E285, IF(C$16="MIDTERM",'Grade computation'!M285, IF(C$16="FINAL",'Grade computation'!U285,""))),"")</f>
        <v/>
      </c>
      <c r="F285" s="136" t="str">
        <f t="shared" si="158"/>
        <v/>
      </c>
      <c r="G285" s="137" t="str">
        <f t="shared" si="159"/>
        <v/>
      </c>
      <c r="H285" s="207" t="str">
        <f>IF(B285&lt;&gt;"",IF(C$16="PRELIM", 'Grade computation'!H285, IF(C$16="MIDTERM", 'Grade computation'!P285, IF(C$16="FINAL",'Grade computation'!X285, ""))),"")</f>
        <v/>
      </c>
      <c r="I285" s="137" t="str">
        <f t="shared" si="160"/>
        <v/>
      </c>
      <c r="J285" s="139" t="str">
        <f t="shared" si="161"/>
        <v/>
      </c>
      <c r="K285" s="377" t="str">
        <f t="shared" si="162"/>
        <v/>
      </c>
      <c r="L285" s="434"/>
      <c r="M285" s="25" t="str">
        <f>IF(B285 &lt;&gt; "", IFERROR(IF(C$16 = "PRELIM", SUMIF('Database (LECTURE-RES-PRAC)'!D$14:AG$14, "CLO1", 'Database (LECTURE-RES-PRAC)'!D282:AG282) / 'Grade computation'!F$4, IF(C$16 = "MIDTERM", SUMIF('Database (LECTURE-RES-PRAC)'!AJ$14:BM$14, "CLO1", 'Database (LECTURE-RES-PRAC)'!AJ282:BM282) / 'Grade computation'!G$4, IF(C$16 = "FINAL", SUMIF('Database (LECTURE-RES-PRAC)'!BP$14:CS$14, "CLO1", 'Database (LECTURE-RES-PRAC)'!BP282:CS282) / 'Grade computation'!H$4,""))),""),"")</f>
        <v/>
      </c>
      <c r="N285" s="232" t="str">
        <f t="shared" si="127"/>
        <v/>
      </c>
      <c r="O285" s="25" t="str">
        <f>IF(B285 &lt;&gt; "",IF(AND('PRINTABLE (per grading)'!H$16="EXAM", 'PRINTABLE (per grading)'!B$13="Prelim"), IF(ISERROR(SUMIF('Exam (LECTURE ONLY)'!D$20:M$20, "CLO1", 'Exam (LECTURE ONLY)'!D287:M287) / 'Exam (LECTURE ONLY)'!AL$6), "", SUMIF('Exam (LECTURE ONLY)'!D$20:M$20, "CLO1", 'Exam (LECTURE ONLY)'!D287:M287) /'Exam (LECTURE ONLY)'!AL$6),
IF(AND('PRINTABLE (per grading)'!H$16="EXAM", 'PRINTABLE (per grading)'!B$13="Midterm"), IF(ISERROR(SUMIF('Exam (LECTURE ONLY)'!O$20:X$20, "CLO1", 'Exam (LECTURE ONLY)'!O287:X287) / 'Exam (LECTURE ONLY)'!AM$6), "", SUMIF('Exam (LECTURE ONLY)'!O$20:X$20, "CLO1", 'Exam (LECTURE ONLY)'!O287:X287) / 'Exam (LECTURE ONLY)'!AM$6),
IF(AND('PRINTABLE (per grading)'!H$16="EXAM", 'PRINTABLE (per grading)'!B$13="Final"), IF(ISERROR(SUMIF('Exam (LECTURE ONLY)'!Z$20:AI$20, "CLO1", 'Exam (LECTURE ONLY)'!Z287:AI287) / 'Exam (LECTURE ONLY)'!AN$6), "", SUMIF('Exam (LECTURE ONLY)'!Z$20:AI$20, "CLO1", 'Exam (LECTURE ONLY)'!Z287:AI287) / 'Exam (LECTURE ONLY)'!AN$6),
IF(AND('PRINTABLE (per grading)'!H$16="OUTPUT", 'PRINTABLE (per grading)'!B$13="Prelim"), IF(ISERROR(SUMIF(OUTPUT!C$20:M$20, "CLO1", OUTPUT!C287:M287) / OUTPUT!AL$6), "", SUMIF(OUTPUT!C$20:M$20, "CLO1", OUTPUT!C287:M287) / OUTPUT!AL$6),
IF(AND('PRINTABLE (per grading)'!H$16="OUTPUT", 'PRINTABLE (per grading)'!B$13="Midterm"), IF(ISERROR(SUMIF(OUTPUT!O$20:Y$20, "CLO1", OUTPUT!O287:Y287) / OUTPUT!AM$6), "", SUMIF(OUTPUT!O$20:Y$20, "CLO1", OUTPUT!O287:Y287) / OUTPUT!AM$6),
IF(AND('PRINTABLE (per grading)'!H$16="OUTPUT", 'PRINTABLE (per grading)'!B$13="Final"), IF(ISERROR(SUMIF(OUTPUT!AA$20:AI$20, "CLO1", OUTPUT!AA287:AI287) / OUTPUT!AN$6), "", SUMIF(OUTPUT!AA$20:AI$20, "CLO1", OUTPUT!AA287:AI287) / OUTPUT!AN$6),
"")))))),"")</f>
        <v/>
      </c>
      <c r="P285" s="232" t="str">
        <f t="shared" si="128"/>
        <v/>
      </c>
      <c r="Q285" s="233" t="str">
        <f t="shared" si="129"/>
        <v/>
      </c>
      <c r="R285" s="25" t="str">
        <f>IF(B285 &lt;&gt; "", IFERROR(IF(C$16 = "PRELIM", SUMIF('Database (LECTURE-RES-PRAC)'!D$14:AG$14, "CLO2", 'Database (LECTURE-RES-PRAC)'!D282:AG282) / 'Grade computation'!F$5, IF(C$16 = "MIDTERM", SUMIF('Database (LECTURE-RES-PRAC)'!AJ$14:BM$14, "CLO2", 'Database (LECTURE-RES-PRAC)'!AJ282:BM282) / 'Grade computation'!G$5, IF(C$16 = "FINAL", SUMIF('Database (LECTURE-RES-PRAC)'!BP$14:CS$14, "CLO2", 'Database (LECTURE-RES-PRAC)'!BP282:CS282) / 'Grade computation'!H$5,""))),""),"")</f>
        <v/>
      </c>
      <c r="S285" s="232" t="str">
        <f t="shared" si="130"/>
        <v/>
      </c>
      <c r="T285" s="25" t="str">
        <f>IF(B285 &lt;&gt; "",IF(AND('PRINTABLE (per grading)'!H$16="EXAM", 'PRINTABLE (per grading)'!B$13="Prelim"), IF(ISERROR(SUMIF('Exam (LECTURE ONLY)'!D$20:M$20, "CLO2", 'Exam (LECTURE ONLY)'!D287:M287) / 'Exam (LECTURE ONLY)'!AL$7), "", SUMIF('Exam (LECTURE ONLY)'!D$20:M$20, "CLO2", 'Exam (LECTURE ONLY)'!D287:M287) /'Exam (LECTURE ONLY)'!AL$7),
IF(AND('PRINTABLE (per grading)'!H$16="EXAM", 'PRINTABLE (per grading)'!B$13="Midterm"), IF(ISERROR(SUMIF('Exam (LECTURE ONLY)'!O$20:X$20, "CLO2", 'Exam (LECTURE ONLY)'!O287:X287) / 'Exam (LECTURE ONLY)'!AM$7), "", SUMIF('Exam (LECTURE ONLY)'!O$20:X$20, "CLO2", 'Exam (LECTURE ONLY)'!O287:X287) / 'Exam (LECTURE ONLY)'!AM$7),
IF(AND('PRINTABLE (per grading)'!H$16="EXAM", 'PRINTABLE (per grading)'!B$13="Final"), IF(ISERROR(SUMIF('Exam (LECTURE ONLY)'!Z$20:AI$20, "CLO2", 'Exam (LECTURE ONLY)'!Z287:AI287) / 'Exam (LECTURE ONLY)'!AN$7), "", SUMIF('Exam (LECTURE ONLY)'!Z$20:AI$20, "CLO2", 'Exam (LECTURE ONLY)'!Z287:AI287) / 'Exam (LECTURE ONLY)'!AN$7),
IF(AND('PRINTABLE (per grading)'!H$16="OUTPUT", 'PRINTABLE (per grading)'!B$13="Prelim"), IF(ISERROR(SUMIF(OUTPUT!C$20:M$20, "CLO2", OUTPUT!C287:M287) / OUTPUT!AL$7), "", SUMIF(OUTPUT!C$20:M$20, "CLO2", OUTPUT!C287:M287) / OUTPUT!AL$7),
IF(AND('PRINTABLE (per grading)'!H$16="OUTPUT", 'PRINTABLE (per grading)'!B$13="Midterm"), IF(ISERROR(SUMIF(OUTPUT!O$20:Y$20, "CLO2", OUTPUT!O287:Y287) / OUTPUT!AM$7), "", SUMIF(OUTPUT!O$20:Y$20, "CLO2", OUTPUT!O287:Y287) / OUTPUT!AM$7),
IF(AND('PRINTABLE (per grading)'!H$16="OUTPUT", 'PRINTABLE (per grading)'!B$13="Final"), IF(ISERROR(SUMIF(OUTPUT!AA$20:AI$20, "CLO2", OUTPUT!AA287:AI287) / OUTPUT!AN$7), "", SUMIF(OUTPUT!AA$20:AI$20, "CLO2", OUTPUT!AA287:AI287) / OUTPUT!AN$7),
"")))))),"")</f>
        <v/>
      </c>
      <c r="U285" s="232" t="str">
        <f t="shared" si="131"/>
        <v/>
      </c>
      <c r="V285" s="233" t="str">
        <f t="shared" si="132"/>
        <v/>
      </c>
      <c r="W285" s="25" t="str">
        <f>IF(B285 &lt;&gt; "", IFERROR(IF(C$16 = "PRELIM", SUMIF('Database (LECTURE-RES-PRAC)'!D$14:AG$14, "CLO3", 'Database (LECTURE-RES-PRAC)'!D282:AG282) / 'Grade computation'!F$6, IF(C$16 = "MIDTERM", SUMIF('Database (LECTURE-RES-PRAC)'!AJ$14:BM$14, "CLO3", 'Database (LECTURE-RES-PRAC)'!AJ282:BM282) / 'Grade computation'!G$6, IF(C$16 = "FINAL", SUMIF('Database (LECTURE-RES-PRAC)'!BP$14:CS$14, "CLO3", 'Database (LECTURE-RES-PRAC)'!BP282:CS282) / 'Grade computation'!H$6,""))),""),"")</f>
        <v/>
      </c>
      <c r="X285" s="232" t="str">
        <f t="shared" si="133"/>
        <v/>
      </c>
      <c r="Y285" s="25" t="str">
        <f>IF(B285 &lt;&gt; "",IF(AND('PRINTABLE (per grading)'!H$16="EXAM", 'PRINTABLE (per grading)'!B$13="Prelim"), IF(ISERROR(SUMIF('Exam (LECTURE ONLY)'!D$20:M$20, "CLO3", 'Exam (LECTURE ONLY)'!D287:M287) / 'Exam (LECTURE ONLY)'!AL$8), "", SUMIF('Exam (LECTURE ONLY)'!D$20:M$20, "CLO3", 'Exam (LECTURE ONLY)'!D287:M287) /'Exam (LECTURE ONLY)'!AL$8),
IF(AND('PRINTABLE (per grading)'!H$16="EXAM", 'PRINTABLE (per grading)'!B$13="Midterm"), IF(ISERROR(SUMIF('Exam (LECTURE ONLY)'!O$20:X$20, "CLO3", 'Exam (LECTURE ONLY)'!O287:X287) / 'Exam (LECTURE ONLY)'!AM$8), "", SUMIF('Exam (LECTURE ONLY)'!O$20:X$20, "CLO3", 'Exam (LECTURE ONLY)'!O287:X287) / 'Exam (LECTURE ONLY)'!AM$8),
IF(AND('PRINTABLE (per grading)'!H$16="EXAM", 'PRINTABLE (per grading)'!B$13="Final"), IF(ISERROR(SUMIF('Exam (LECTURE ONLY)'!Z$20:AI$20, "CLO3", 'Exam (LECTURE ONLY)'!Z287:AI287) / 'Exam (LECTURE ONLY)'!AN$8), "", SUMIF('Exam (LECTURE ONLY)'!Z$20:AI$20, "CLO3", 'Exam (LECTURE ONLY)'!Z287:AI287) / 'Exam (LECTURE ONLY)'!AN$8),
IF(AND('PRINTABLE (per grading)'!H$16="OUTPUT", 'PRINTABLE (per grading)'!B$13="Prelim"), IF(ISERROR(SUMIF(OUTPUT!C$20:M$20, "CLO3", OUTPUT!C287:M287) / OUTPUT!AL$8), "", SUMIF(OUTPUT!C$20:M$20, "CLO3", OUTPUT!C287:M287) / OUTPUT!AL$8),
IF(AND('PRINTABLE (per grading)'!H$16="OUTPUT", 'PRINTABLE (per grading)'!B$13="Midterm"), IF(ISERROR(SUMIF(OUTPUT!O$20:Y$20, "CLO3", OUTPUT!O287:Y287) / OUTPUT!AM$8), "", SUMIF(OUTPUT!O$20:Y$20, "CLO3", OUTPUT!O287:Y287) / OUTPUT!AM$8),
IF(AND('PRINTABLE (per grading)'!H$16="OUTPUT", 'PRINTABLE (per grading)'!B$13="Final"), IF(ISERROR(SUMIF(OUTPUT!AA$20:AI$20, "CLO3", OUTPUT!AA287:AI287) / OUTPUT!AN$8), "", SUMIF(OUTPUT!AA$20:AI$20, "CLO3", OUTPUT!AA287:AI287) / OUTPUT!AN$8),
"" )))))),"")</f>
        <v/>
      </c>
      <c r="Z285" s="232" t="str">
        <f t="shared" si="134"/>
        <v/>
      </c>
      <c r="AA285" s="233" t="str">
        <f t="shared" si="135"/>
        <v/>
      </c>
      <c r="AB285" s="25" t="str">
        <f>IF(B285 &lt;&gt; "", IFERROR(IF(C$16 = "PRELIM", SUMIF('Database (LECTURE-RES-PRAC)'!D$14:AG$14, "CLO4", 'Database (LECTURE-RES-PRAC)'!D282:AG282) / 'Grade computation'!F$7, IF(C$16 = "MIDTERM", SUMIF('Database (LECTURE-RES-PRAC)'!AJ$14:BM$14, "CLO4", 'Database (LECTURE-RES-PRAC)'!AJ282:BM282) / 'Grade computation'!G$7, IF(C$16 = "FINAL", SUMIF('Database (LECTURE-RES-PRAC)'!BP$14:CS$14, "CLO4", 'Database (LECTURE-RES-PRAC)'!BP282:CS282) / 'Grade computation'!H$7,""))),""),"")</f>
        <v/>
      </c>
      <c r="AC285" s="232" t="str">
        <f t="shared" si="136"/>
        <v/>
      </c>
      <c r="AD285" s="25" t="str">
        <f>IF(B285 &lt;&gt; "",IF(AND('PRINTABLE (per grading)'!H$16="EXAM", 'PRINTABLE (per grading)'!B$13="Prelim"), IF(ISERROR(SUMIF('Exam (LECTURE ONLY)'!D$20:M$20, "CLO4", 'Exam (LECTURE ONLY)'!D287:M287) / 'Exam (LECTURE ONLY)'!AL$9), "", SUMIF('Exam (LECTURE ONLY)'!D$20:M$20, "CLO4", 'Exam (LECTURE ONLY)'!D287:M287) /'Exam (LECTURE ONLY)'!AL$9),
IF(AND('PRINTABLE (per grading)'!H$16="EXAM", 'PRINTABLE (per grading)'!B$13="Midterm"), IF(ISERROR(SUMIF('Exam (LECTURE ONLY)'!O$20:X$20, "CLO4", 'Exam (LECTURE ONLY)'!O287:X287) / 'Exam (LECTURE ONLY)'!AM$9), "", SUMIF('Exam (LECTURE ONLY)'!O$20:X$20, "CLO4", 'Exam (LECTURE ONLY)'!O287:X287) / 'Exam (LECTURE ONLY)'!AM$9),
IF(AND('PRINTABLE (per grading)'!H$16="EXAM", 'PRINTABLE (per grading)'!B$13="Final"), IF(ISERROR(SUMIF('Exam (LECTURE ONLY)'!Z$20:AI$20, "CLO4", 'Exam (LECTURE ONLY)'!Z287:AI287) / 'Exam (LECTURE ONLY)'!AN$9), "", SUMIF('Exam (LECTURE ONLY)'!Z$20:AI$20, "CLO4", 'Exam (LECTURE ONLY)'!Z287:AI287) / 'Exam (LECTURE ONLY)'!AN$9),
IF(AND('PRINTABLE (per grading)'!H$16="OUTPUT", 'PRINTABLE (per grading)'!B$13="Prelim"), IF(ISERROR(SUMIF(OUTPUT!C$20:M$20, "CLO4", OUTPUT!C287:M287) / OUTPUT!AL$9), "", SUMIF(OUTPUT!C$20:M$20, "CLO4", OUTPUT!C287:M287) / OUTPUT!AL$9),
IF(AND('PRINTABLE (per grading)'!H$16="OUTPUT", 'PRINTABLE (per grading)'!B$13="Midterm"), IF(ISERROR(SUMIF(OUTPUT!O$20:Y$20, "CLO4", OUTPUT!O287:Y287) / OUTPUT!AM$9), "", SUMIF(OUTPUT!O$20:Y$20, "CLO4", OUTPUT!O287:Y287) / OUTPUT!AM$9),
IF(AND('PRINTABLE (per grading)'!H$16="OUTPUT", 'PRINTABLE (per grading)'!B$13="Final"), IF(ISERROR(SUMIF(OUTPUT!AA$20:AI$20, "CLO4", OUTPUT!AA287:AI287) / OUTPUT!AN$9), "", SUMIF(OUTPUT!AA$20:AI$20, "CLO4", OUTPUT!AA287:AI287) / OUTPUT!AN$9),
"")))))),"")</f>
        <v/>
      </c>
      <c r="AE285" s="232" t="str">
        <f t="shared" si="137"/>
        <v/>
      </c>
      <c r="AF285" s="233" t="str">
        <f t="shared" si="138"/>
        <v/>
      </c>
      <c r="AG285" s="25" t="str">
        <f>IF(B285 &lt;&gt; "", IFERROR(IF(C$16 = "PRELIM", SUMIF('Database (LECTURE-RES-PRAC)'!D$14:AG$14, "CLO5", 'Database (LECTURE-RES-PRAC)'!D282:AG282) / 'Grade computation'!F$8, IF(C$16 = "MIDTERM", SUMIF('Database (LECTURE-RES-PRAC)'!AJ$14:BM$14, "CLO5", 'Database (LECTURE-RES-PRAC)'!AJ282:BM282) / 'Grade computation'!G$8, IF(C$16 = "FINAL", SUMIF('Database (LECTURE-RES-PRAC)'!BP$14:CS$14, "CLO5", 'Database (LECTURE-RES-PRAC)'!BP282:CS282) / 'Grade computation'!H$8,""))),""),"")</f>
        <v/>
      </c>
      <c r="AH285" s="232" t="str">
        <f t="shared" si="139"/>
        <v/>
      </c>
      <c r="AI285" s="25" t="str">
        <f>IF(B285 &lt;&gt; "",IF(AND('PRINTABLE (per grading)'!H$16="EXAM", 'PRINTABLE (per grading)'!B$13="Prelim"), IF(ISERROR(SUMIF('Exam (LECTURE ONLY)'!D$20:M$20, "CLO5", 'Exam (LECTURE ONLY)'!D287:M287) / 'Exam (LECTURE ONLY)'!AL$10), "", SUMIF('Exam (LECTURE ONLY)'!D$20:M$20, "CLO5", 'Exam (LECTURE ONLY)'!D287:M287) /'Exam (LECTURE ONLY)'!AL$10),
IF(AND('PRINTABLE (per grading)'!H$16="EXAM", 'PRINTABLE (per grading)'!B$13="Midterm"), IF(ISERROR(SUMIF('Exam (LECTURE ONLY)'!O$20:X$20, "CLO5", 'Exam (LECTURE ONLY)'!O287:X287) / 'Exam (LECTURE ONLY)'!AM$10), "", SUMIF('Exam (LECTURE ONLY)'!O$20:X$20, "CLO5", 'Exam (LECTURE ONLY)'!O287:X287) / 'Exam (LECTURE ONLY)'!AM$10),
IF(AND('PRINTABLE (per grading)'!H$16="EXAM", 'PRINTABLE (per grading)'!B$13="Final"), IF(ISERROR(SUMIF('Exam (LECTURE ONLY)'!Z$20:AI$20, "CLO5", 'Exam (LECTURE ONLY)'!Z287:AI287) / 'Exam (LECTURE ONLY)'!AN$10), "", SUMIF('Exam (LECTURE ONLY)'!Z$20:AI$20, "CLO5", 'Exam (LECTURE ONLY)'!Z287:AI287) / 'Exam (LECTURE ONLY)'!AN$10),
IF(AND('PRINTABLE (per grading)'!H$16="OUTPUT", 'PRINTABLE (per grading)'!B$13="Prelim"), IF(ISERROR(SUMIF(OUTPUT!C$20:M$20, "CLO5", OUTPUT!C287:M287) / OUTPUT!AL$10), "", SUMIF(OUTPUT!C$20:M$20, "CLO5", OUTPUT!C287:M287) / OUTPUT!AL$10),
IF(AND('PRINTABLE (per grading)'!H$16="OUTPUT", 'PRINTABLE (per grading)'!B$13="Midterm"), IF(ISERROR(SUMIF(OUTPUT!O$20:Y$20, "CLO5", OUTPUT!O287:Y287) / OUTPUT!AM$10), "", SUMIF(OUTPUT!O$20:Y$20, "CLO5", OUTPUT!O287:Y287) / OUTPUT!AM$10),
IF(AND('PRINTABLE (per grading)'!H$16="OUTPUT", 'PRINTABLE (per grading)'!B$13="Final"), IF(ISERROR(SUMIF(OUTPUT!AA$20:AI$20, "CLO5", OUTPUT!AA287:AI287) / OUTPUT!AN$10), "", SUMIF(OUTPUT!AA$20:AI$20, "CLO5", OUTPUT!AA287:AI287) / OUTPUT!AN$10),
"")))))),"")</f>
        <v/>
      </c>
      <c r="AJ285" s="232" t="str">
        <f t="shared" si="140"/>
        <v/>
      </c>
      <c r="AK285" s="233" t="str">
        <f t="shared" si="141"/>
        <v/>
      </c>
      <c r="AL285" s="25" t="str">
        <f>IF(B285 &lt;&gt; "", IFERROR(IF(C$16 = "PRELIM", SUMIF('Database (LECTURE-RES-PRAC)'!D$14:AG$14, "CLO6", 'Database (LECTURE-RES-PRAC)'!D282:AG282) / 'Grade computation'!F$9, IF(C$16 = "MIDTERM", SUMIF('Database (LECTURE-RES-PRAC)'!AJ$14:BM$14, "CLO6", 'Database (LECTURE-RES-PRAC)'!AJ282:BM282) / 'Grade computation'!G$9, IF(C$16 = "FINAL", SUMIF('Database (LECTURE-RES-PRAC)'!BP$14:CS$14, "CLO6", 'Database (LECTURE-RES-PRAC)'!BP282:CS282) / 'Grade computation'!H$9,""))),""),"")</f>
        <v/>
      </c>
      <c r="AM285" s="232" t="str">
        <f t="shared" si="142"/>
        <v/>
      </c>
      <c r="AN285" s="25" t="str">
        <f>IF(B285 &lt;&gt; "",IF(AND('PRINTABLE (per grading)'!H$16="EXAM", 'PRINTABLE (per grading)'!B$13="Prelim"), IF(ISERROR(SUMIF('Exam (LECTURE ONLY)'!D$20:M$20, "CLO6", 'Exam (LECTURE ONLY)'!D287:M287) / 'Exam (LECTURE ONLY)'!AL$11), "", SUMIF('Exam (LECTURE ONLY)'!D$20:M$20, "CLO6", 'Exam (LECTURE ONLY)'!D287:M287) /'Exam (LECTURE ONLY)'!AL$11),
IF(AND('PRINTABLE (per grading)'!H$16="EXAM", 'PRINTABLE (per grading)'!B$13="Midterm"), IF(ISERROR(SUMIF('Exam (LECTURE ONLY)'!O$20:X$20, "CLO6", 'Exam (LECTURE ONLY)'!O287:X287) / 'Exam (LECTURE ONLY)'!AM$11), "", SUMIF('Exam (LECTURE ONLY)'!O$20:X$20, "CLO6", 'Exam (LECTURE ONLY)'!O287:X287) / 'Exam (LECTURE ONLY)'!AM$11),
IF(AND('PRINTABLE (per grading)'!H$16="EXAM", 'PRINTABLE (per grading)'!B$13="Final"), IF(ISERROR(SUMIF('Exam (LECTURE ONLY)'!Z$20:AI$20, "CLO6", 'Exam (LECTURE ONLY)'!Z287:AI287) / 'Exam (LECTURE ONLY)'!AN$11), "", SUMIF('Exam (LECTURE ONLY)'!Z$20:AI$20, "CLO6", 'Exam (LECTURE ONLY)'!Z287:AI287) / 'Exam (LECTURE ONLY)'!AN$11),
IF(AND('PRINTABLE (per grading)'!H$16="OUTPUT", 'PRINTABLE (per grading)'!B$13="Prelim"), IF(ISERROR(SUMIF(OUTPUT!C$20:M$20, "CLO6", OUTPUT!C287:M287) / OUTPUT!AL$11), "", SUMIF(OUTPUT!C$20:M$20, "CLO6", OUTPUT!C287:M287) / OUTPUT!AL$11),
IF(AND('PRINTABLE (per grading)'!H$16="OUTPUT", 'PRINTABLE (per grading)'!B$13="Midterm"), IF(ISERROR(SUMIF(OUTPUT!O$20:Y$20, "CLO6", OUTPUT!O287:Y287) / OUTPUT!AM$11), "", SUMIF(OUTPUT!O$20:Y$20, "CLO6", OUTPUT!O287:Y287) / OUTPUT!AM$11),
IF(AND('PRINTABLE (per grading)'!H$16="OUTPUT", 'PRINTABLE (per grading)'!B$13="Final"), IF(ISERROR(SUMIF(OUTPUT!AA$20:AI$20, "CLO6", OUTPUT!AA287:AI287) / OUTPUT!AN$11), "", SUMIF(OUTPUT!AA$20:AI$20, "CLO6", OUTPUT!AA287:AI287) / OUTPUT!AN$11),
"")))))),"")</f>
        <v/>
      </c>
      <c r="AO285" s="232" t="str">
        <f t="shared" si="143"/>
        <v/>
      </c>
      <c r="AP285" s="233" t="str">
        <f t="shared" si="144"/>
        <v/>
      </c>
      <c r="AQ285" s="25" t="str">
        <f>IF(B285 &lt;&gt; "", IFERROR(IF(C$16 = "PRELIM", SUMIF('Database (LECTURE-RES-PRAC)'!D$14:AG$14, "CLO7", 'Database (LECTURE-RES-PRAC)'!D282:AG282) / 'Grade computation'!F$10, IF(C$16 = "MIDTERM", SUMIF('Database (LECTURE-RES-PRAC)'!AJ$14:BM$14, "CLO7", 'Database (LECTURE-RES-PRAC)'!AJ282:BM282) / 'Grade computation'!G$10, IF(C$16 = "FINAL", SUMIF('Database (LECTURE-RES-PRAC)'!BP$14:CS$14, "CLO7", 'Database (LECTURE-RES-PRAC)'!BP282:CS282) / 'Grade computation'!H$10,""))),""),"")</f>
        <v/>
      </c>
      <c r="AR285" s="232" t="str">
        <f t="shared" si="145"/>
        <v/>
      </c>
      <c r="AS285" s="25" t="str">
        <f>IF(B285 &lt;&gt; "",IF(AND('PRINTABLE (per grading)'!H$16="EXAM", 'PRINTABLE (per grading)'!B$13="Prelim"), IF(ISERROR(SUMIF('Exam (LECTURE ONLY)'!D$20:M$20, "CLO7", 'Exam (LECTURE ONLY)'!D287:M287) / 'Exam (LECTURE ONLY)'!AL$12), "", SUMIF('Exam (LECTURE ONLY)'!D$20:M$20, "CLO7", 'Exam (LECTURE ONLY)'!D287:M287) /'Exam (LECTURE ONLY)'!AL$12),
IF(AND('PRINTABLE (per grading)'!H$16="EXAM", 'PRINTABLE (per grading)'!B$13="Midterm"), IF(ISERROR(SUMIF('Exam (LECTURE ONLY)'!O$20:X$20, "CLO7", 'Exam (LECTURE ONLY)'!O287:X287) / 'Exam (LECTURE ONLY)'!AM$12), "", SUMIF('Exam (LECTURE ONLY)'!O$20:X$20, "CLO7", 'Exam (LECTURE ONLY)'!O287:X287) / 'Exam (LECTURE ONLY)'!AM$12),
IF(AND('PRINTABLE (per grading)'!H$16="EXAM", 'PRINTABLE (per grading)'!B$13="Final"), IF(ISERROR(SUMIF('Exam (LECTURE ONLY)'!Z$20:AI$20, "CLO7", 'Exam (LECTURE ONLY)'!Z287:AI287) / 'Exam (LECTURE ONLY)'!AN$12), "", SUMIF('Exam (LECTURE ONLY)'!Z$20:AI$20, "CLO7", 'Exam (LECTURE ONLY)'!Z287:AI287) / 'Exam (LECTURE ONLY)'!AN$12),
IF(AND('PRINTABLE (per grading)'!H$16="OUTPUT", 'PRINTABLE (per grading)'!B$13="Prelim"), IF(ISERROR(SUMIF(OUTPUT!C$20:M$20, "CLO7", OUTPUT!C287:M287) / OUTPUT!AL$12), "", SUMIF(OUTPUT!C$20:M$20, "CLO7", OUTPUT!C287:M287) / OUTPUT!AL$12),
IF(AND('PRINTABLE (per grading)'!H$16="OUTPUT", 'PRINTABLE (per grading)'!B$13="Midterm"), IF(ISERROR(SUMIF(OUTPUT!O$20:Y$20, "CLO7", OUTPUT!O287:Y287) / OUTPUT!AM$12), "", SUMIF(OUTPUT!O$20:Y$20, "CLO7", OUTPUT!O287:Y287) / OUTPUT!AM$12),
IF(AND('PRINTABLE (per grading)'!H$16="OUTPUT", 'PRINTABLE (per grading)'!B$13="Final"), IF(ISERROR(SUMIF(OUTPUT!AA$20:AI$20, "CLO7", OUTPUT!AA287:AI287) / OUTPUT!AN$12), "", SUMIF(OUTPUT!AA$20:AI$20, "CLO7", OUTPUT!AA287:AI287) / OUTPUT!AN$12),
"")))))),"")</f>
        <v/>
      </c>
      <c r="AT285" s="232" t="str">
        <f t="shared" si="146"/>
        <v/>
      </c>
      <c r="AU285" s="233" t="str">
        <f t="shared" si="147"/>
        <v/>
      </c>
      <c r="AV285" s="25" t="str">
        <f>IF(B285 &lt;&gt; "", IFERROR(IF(C$16 = "PRELIM", SUMIF('Database (LECTURE-RES-PRAC)'!D$14:AG$14, "CLO8", 'Database (LECTURE-RES-PRAC)'!D282:AG282) / 'Grade computation'!F$11, IF(C$16 = "MIDTERM", SUMIF('Database (LECTURE-RES-PRAC)'!AJ$14:BM$14, "CLO8", 'Database (LECTURE-RES-PRAC)'!AJ282:BM282) / 'Grade computation'!G$11, IF(C$16 = "FINAL", SUMIF('Database (LECTURE-RES-PRAC)'!BP$14:CS$14, "CLO8", 'Database (LECTURE-RES-PRAC)'!BP282:CS282) / 'Grade computation'!H$11,""))),""),"")</f>
        <v/>
      </c>
      <c r="AW285" s="232" t="str">
        <f t="shared" si="148"/>
        <v/>
      </c>
      <c r="AX285" s="25" t="str">
        <f>IF(B285 &lt;&gt; "",IF(AND('PRINTABLE (per grading)'!H$16="EXAM", 'PRINTABLE (per grading)'!B$13="Prelim"), IF(ISERROR(SUMIF('Exam (LECTURE ONLY)'!D$20:M$20, "CLO8", 'Exam (LECTURE ONLY)'!D287:M287) / 'Exam (LECTURE ONLY)'!AL$13), "", SUMIF('Exam (LECTURE ONLY)'!D$20:M$20, "CLO8", 'Exam (LECTURE ONLY)'!D287:M287) /'Exam (LECTURE ONLY)'!AL$13),
IF(AND('PRINTABLE (per grading)'!H$16="EXAM", 'PRINTABLE (per grading)'!B$13="Midterm"), IF(ISERROR(SUMIF('Exam (LECTURE ONLY)'!O$20:X$20, "CLO8", 'Exam (LECTURE ONLY)'!O287:X287) / 'Exam (LECTURE ONLY)'!AM$13), "", SUMIF('Exam (LECTURE ONLY)'!O$20:X$20, "CLO8", 'Exam (LECTURE ONLY)'!O287:X287) / 'Exam (LECTURE ONLY)'!AM$13),
IF(AND('PRINTABLE (per grading)'!H$16="EXAM", 'PRINTABLE (per grading)'!B$13="Final"), IF(ISERROR(SUMIF('Exam (LECTURE ONLY)'!Z$20:AI$20, "CLO8", 'Exam (LECTURE ONLY)'!Z287:AI287) / 'Exam (LECTURE ONLY)'!AN$13), "", SUMIF('Exam (LECTURE ONLY)'!Z$20:AI$20, "CLO8", 'Exam (LECTURE ONLY)'!Z287:AI287) / 'Exam (LECTURE ONLY)'!AN$13),
IF(AND('PRINTABLE (per grading)'!H$16="OUTPUT", 'PRINTABLE (per grading)'!B$13="Prelim"), IF(ISERROR(SUMIF(OUTPUT!C$20:M$20, "CLO8", OUTPUT!C287:M287) / OUTPUT!AL$13), "", SUMIF(OUTPUT!C$20:M$20, "CLO8", OUTPUT!C287:M287) / OUTPUT!AL$13),
IF(AND('PRINTABLE (per grading)'!H$16="OUTPUT", 'PRINTABLE (per grading)'!B$13="Midterm"), IF(ISERROR(SUMIF(OUTPUT!O$20:Y$20, "CLO8", OUTPUT!O287:Y287) / OUTPUT!AM$13), "", SUMIF(OUTPUT!O$20:Y$20, "CLO8", OUTPUT!O287:Y287) / OUTPUT!AM$13),
IF(AND('PRINTABLE (per grading)'!H$16="OUTPUT", 'PRINTABLE (per grading)'!B$13="Final"), IF(ISERROR(SUMIF(OUTPUT!AA$20:AI$20, "CLO8", OUTPUT!AA287:AI287) / OUTPUT!AN$13), "", SUMIF(OUTPUT!AA$20:AI$20, "CLO8", OUTPUT!AA287:AI287) / OUTPUT!AN$13),
"")))))),"")</f>
        <v/>
      </c>
      <c r="AY285" s="232" t="str">
        <f t="shared" si="149"/>
        <v/>
      </c>
      <c r="AZ285" s="233" t="str">
        <f t="shared" si="150"/>
        <v/>
      </c>
      <c r="BA285" s="25" t="str">
        <f>IF(B285 &lt;&gt; "", IFERROR(IF(C$16 = "PRELIM", SUMIF('Database (LECTURE-RES-PRAC)'!D$14:AG$14, "CLO9", 'Database (LECTURE-RES-PRAC)'!D282:AG282) / 'Grade computation'!F$12, IF(C$16 = "MIDTERM", SUMIF('Database (LECTURE-RES-PRAC)'!AJ$14:BM$14, "CLO9", 'Database (LECTURE-RES-PRAC)'!AJ282:BM282) / 'Grade computation'!G$12, IF(C$16 = "FINAL", SUMIF('Database (LECTURE-RES-PRAC)'!BP$14:CS$14, "CLO9", 'Database (LECTURE-RES-PRAC)'!BP282:CS282) / 'Grade computation'!H$12,""))),""),"")</f>
        <v/>
      </c>
      <c r="BB285" s="232" t="str">
        <f t="shared" si="151"/>
        <v/>
      </c>
      <c r="BC285" s="25" t="str">
        <f>IF(B285 &lt;&gt; "",IF(AND('PRINTABLE (per grading)'!H$16="EXAM", 'PRINTABLE (per grading)'!B$13="Prelim"), IF(ISERROR(SUMIF('Exam (LECTURE ONLY)'!D$20:M$20, "CLO9", 'Exam (LECTURE ONLY)'!D287:M287) / 'Exam (LECTURE ONLY)'!AL$14), "", SUMIF('Exam (LECTURE ONLY)'!D$20:M$20, "CLO9", 'Exam (LECTURE ONLY)'!D287:M287) /'Exam (LECTURE ONLY)'!AL$14),
IF(AND('PRINTABLE (per grading)'!H$16="EXAM", 'PRINTABLE (per grading)'!B$13="Midterm"), IF(ISERROR(SUMIF('Exam (LECTURE ONLY)'!O$20:X$20, "CLO9", 'Exam (LECTURE ONLY)'!O287:X287) / 'Exam (LECTURE ONLY)'!AM$14), "", SUMIF('Exam (LECTURE ONLY)'!O$20:X$20, "CLO9", 'Exam (LECTURE ONLY)'!O287:X287) / 'Exam (LECTURE ONLY)'!AM$14),
IF(AND('PRINTABLE (per grading)'!H$16="EXAM", 'PRINTABLE (per grading)'!B$13="Final"), IF(ISERROR(SUMIF('Exam (LECTURE ONLY)'!Z$20:AI$20, "CLO9", 'Exam (LECTURE ONLY)'!Z287:AI287) / 'Exam (LECTURE ONLY)'!AN$14), "", SUMIF('Exam (LECTURE ONLY)'!Z$20:AI$20, "CLO9", 'Exam (LECTURE ONLY)'!Z287:AI287) / 'Exam (LECTURE ONLY)'!AN$14),
IF(AND('PRINTABLE (per grading)'!H$16="OUTPUT", 'PRINTABLE (per grading)'!B$13="Prelim"), IF(ISERROR(SUMIF(OUTPUT!C$20:M$20, "CLO9", OUTPUT!C287:M287) / OUTPUT!AL$14), "", SUMIF(OUTPUT!C$20:M$20, "CLO9", OUTPUT!C287:M287) / OUTPUT!AL$14),
IF(AND('PRINTABLE (per grading)'!H$16="OUTPUT", 'PRINTABLE (per grading)'!B$13="Midterm"), IF(ISERROR(SUMIF(OUTPUT!O$20:Y$20, "CLO9", OUTPUT!O287:Y287) / OUTPUT!AM$14), "", SUMIF(OUTPUT!O$20:Y$20, "CLO9", OUTPUT!O287:Y287) / OUTPUT!AM$14),
IF(AND('PRINTABLE (per grading)'!H$16="OUTPUT", 'PRINTABLE (per grading)'!B$13="Final"), IF(ISERROR(SUMIF(OUTPUT!AA$20:AI$20, "CLO9", OUTPUT!AA287:AI287) / OUTPUT!AN$14), "", SUMIF(OUTPUT!AA$20:AI$20, "CLO9", OUTPUT!AA287:AI287) / OUTPUT!AN$14),
"")))))),"")</f>
        <v/>
      </c>
      <c r="BD285" s="232" t="str">
        <f t="shared" si="152"/>
        <v/>
      </c>
      <c r="BE285" s="233" t="str">
        <f t="shared" si="153"/>
        <v/>
      </c>
      <c r="BF285" s="25" t="str">
        <f>IF(B285 &lt;&gt; "", IFERROR(IF(C$16 = "PRELIM", SUMIF('Database (LECTURE-RES-PRAC)'!D$14:AG$14, "CLO10", 'Database (LECTURE-RES-PRAC)'!D282:AG282) / 'Grade computation'!F$13, IF(C$16 = "MIDTERM", SUMIF('Database (LECTURE-RES-PRAC)'!AJ$14:BM$14, "CLO10", 'Database (LECTURE-RES-PRAC)'!AJ282:BM282) / 'Grade computation'!G$13, IF(C$16 = "FINAL", SUMIF('Database (LECTURE-RES-PRAC)'!BP$14:CS$14, "CLO10", 'Database (LECTURE-RES-PRAC)'!BP282:CS282) / 'Grade computation'!H$13,""))),""),"")</f>
        <v/>
      </c>
      <c r="BG285" s="232" t="str">
        <f t="shared" si="154"/>
        <v/>
      </c>
      <c r="BH285" s="25" t="str">
        <f>IF(B285 &lt;&gt; "",IF(AND('PRINTABLE (per grading)'!H$16="EXAM", 'PRINTABLE (per grading)'!B$13="Prelim"), IF(ISERROR(SUMIF('Exam (LECTURE ONLY)'!D$20:M$20, "CLO10", 'Exam (LECTURE ONLY)'!D287:M287) / 'Exam (LECTURE ONLY)'!AL$15), "", SUMIF('Exam (LECTURE ONLY)'!D$20:M$20, "CLO10", 'Exam (LECTURE ONLY)'!D287:M287) /'Exam (LECTURE ONLY)'!AL$15),
IF(AND('PRINTABLE (per grading)'!H$16="EXAM", 'PRINTABLE (per grading)'!B$13="Midterm"), IF(ISERROR(SUMIF('Exam (LECTURE ONLY)'!O$20:X$20, "CLO10", 'Exam (LECTURE ONLY)'!O287:X287) / 'Exam (LECTURE ONLY)'!AM$15), "", SUMIF('Exam (LECTURE ONLY)'!O$20:X$20, "CLO10", 'Exam (LECTURE ONLY)'!O287:X287) / 'Exam (LECTURE ONLY)'!AM$15),
IF(AND('PRINTABLE (per grading)'!H$16="EXAM", 'PRINTABLE (per grading)'!B$13="Final"), IF(ISERROR(SUMIF('Exam (LECTURE ONLY)'!Z$20:AI$20, "CLO10", 'Exam (LECTURE ONLY)'!Z287:AI287) / 'Exam (LECTURE ONLY)'!AN$15), "", SUMIF('Exam (LECTURE ONLY)'!Z$20:AI$20, "CLO10", 'Exam (LECTURE ONLY)'!Z287:AI287) / 'Exam (LECTURE ONLY)'!AN$15),
IF(AND('PRINTABLE (per grading)'!H$16="OUTPUT", 'PRINTABLE (per grading)'!B$13="Prelim"), IF(ISERROR(SUMIF(OUTPUT!C$20:M$20, "CLO10", OUTPUT!C287:M287) / OUTPUT!AL$15), "", SUMIF(OUTPUT!C$20:M$20, "CLO10", OUTPUT!C287:M287) / OUTPUT!AL$15),
IF(AND('PRINTABLE (per grading)'!H$16="OUTPUT", 'PRINTABLE (per grading)'!B$13="Midterm"), IF(ISERROR(SUMIF(OUTPUT!O$20:Y$20, "CLO10", OUTPUT!O287:Y287) / OUTPUT!AM$15), "", SUMIF(OUTPUT!O$20:Y$20, "CLO10", OUTPUT!O287:Y287) / OUTPUT!AM$15),
IF(AND('PRINTABLE (per grading)'!H$16="OUTPUT", 'PRINTABLE (per grading)'!B$13="Final"), IF(ISERROR(SUMIF(OUTPUT!AA$20:AI$20, "CLO10", OUTPUT!AA287:AI287) / OUTPUT!AN$15), "", SUMIF(OUTPUT!AA$20:AI$20, "CLO10", OUTPUT!AA287:AI287) / OUTPUT!AN$15),
"")))))),"")</f>
        <v/>
      </c>
      <c r="BI285" s="232" t="str">
        <f t="shared" si="155"/>
        <v/>
      </c>
      <c r="BJ285" s="233" t="str">
        <f t="shared" si="156"/>
        <v/>
      </c>
      <c r="BK285" s="2"/>
    </row>
    <row r="286" spans="1:63" ht="20.100000000000001" customHeight="1">
      <c r="A286" s="212" t="str">
        <f>IF(ISBLANK('Database (LECTURE-RES-PRAC)'!A283),"",'Database (LECTURE-RES-PRAC)'!A283)</f>
        <v/>
      </c>
      <c r="B286" s="213" t="str">
        <f>IF(ISBLANK('Database (LECTURE-RES-PRAC)'!B283),"",'Database (LECTURE-RES-PRAC)'!B283)</f>
        <v/>
      </c>
      <c r="C286" s="134" t="str">
        <f>IF(B286&lt;&gt;"",IF(C$16="PRELIM",'Grade computation'!C286, IF(C$16="MIDTERM",'Grade computation'!K286, IF(C$16="FINAL",'Grade computation'!S286,""))),"")</f>
        <v/>
      </c>
      <c r="D286" s="135" t="str">
        <f t="shared" si="157"/>
        <v/>
      </c>
      <c r="E286" s="134" t="str">
        <f>IF(B286&lt;&gt;"", IF(C$16="PRELIM",'Grade computation'!E286, IF(C$16="MIDTERM",'Grade computation'!M286, IF(C$16="FINAL",'Grade computation'!U286,""))),"")</f>
        <v/>
      </c>
      <c r="F286" s="136" t="str">
        <f t="shared" si="158"/>
        <v/>
      </c>
      <c r="G286" s="137" t="str">
        <f t="shared" si="159"/>
        <v/>
      </c>
      <c r="H286" s="207" t="str">
        <f>IF(B286&lt;&gt;"",IF(C$16="PRELIM", 'Grade computation'!H286, IF(C$16="MIDTERM", 'Grade computation'!P286, IF(C$16="FINAL",'Grade computation'!X286, ""))),"")</f>
        <v/>
      </c>
      <c r="I286" s="137" t="str">
        <f t="shared" si="160"/>
        <v/>
      </c>
      <c r="J286" s="139" t="str">
        <f t="shared" si="161"/>
        <v/>
      </c>
      <c r="K286" s="377" t="str">
        <f t="shared" si="162"/>
        <v/>
      </c>
      <c r="L286" s="434"/>
      <c r="M286" s="25" t="str">
        <f>IF(B286 &lt;&gt; "", IFERROR(IF(C$16 = "PRELIM", SUMIF('Database (LECTURE-RES-PRAC)'!D$14:AG$14, "CLO1", 'Database (LECTURE-RES-PRAC)'!D283:AG283) / 'Grade computation'!F$4, IF(C$16 = "MIDTERM", SUMIF('Database (LECTURE-RES-PRAC)'!AJ$14:BM$14, "CLO1", 'Database (LECTURE-RES-PRAC)'!AJ283:BM283) / 'Grade computation'!G$4, IF(C$16 = "FINAL", SUMIF('Database (LECTURE-RES-PRAC)'!BP$14:CS$14, "CLO1", 'Database (LECTURE-RES-PRAC)'!BP283:CS283) / 'Grade computation'!H$4,""))),""),"")</f>
        <v/>
      </c>
      <c r="N286" s="232" t="str">
        <f t="shared" si="127"/>
        <v/>
      </c>
      <c r="O286" s="25" t="str">
        <f>IF(B286 &lt;&gt; "",IF(AND('PRINTABLE (per grading)'!H$16="EXAM", 'PRINTABLE (per grading)'!B$13="Prelim"), IF(ISERROR(SUMIF('Exam (LECTURE ONLY)'!D$20:M$20, "CLO1", 'Exam (LECTURE ONLY)'!D288:M288) / 'Exam (LECTURE ONLY)'!AL$6), "", SUMIF('Exam (LECTURE ONLY)'!D$20:M$20, "CLO1", 'Exam (LECTURE ONLY)'!D288:M288) /'Exam (LECTURE ONLY)'!AL$6),
IF(AND('PRINTABLE (per grading)'!H$16="EXAM", 'PRINTABLE (per grading)'!B$13="Midterm"), IF(ISERROR(SUMIF('Exam (LECTURE ONLY)'!O$20:X$20, "CLO1", 'Exam (LECTURE ONLY)'!O288:X288) / 'Exam (LECTURE ONLY)'!AM$6), "", SUMIF('Exam (LECTURE ONLY)'!O$20:X$20, "CLO1", 'Exam (LECTURE ONLY)'!O288:X288) / 'Exam (LECTURE ONLY)'!AM$6),
IF(AND('PRINTABLE (per grading)'!H$16="EXAM", 'PRINTABLE (per grading)'!B$13="Final"), IF(ISERROR(SUMIF('Exam (LECTURE ONLY)'!Z$20:AI$20, "CLO1", 'Exam (LECTURE ONLY)'!Z288:AI288) / 'Exam (LECTURE ONLY)'!AN$6), "", SUMIF('Exam (LECTURE ONLY)'!Z$20:AI$20, "CLO1", 'Exam (LECTURE ONLY)'!Z288:AI288) / 'Exam (LECTURE ONLY)'!AN$6),
IF(AND('PRINTABLE (per grading)'!H$16="OUTPUT", 'PRINTABLE (per grading)'!B$13="Prelim"), IF(ISERROR(SUMIF(OUTPUT!C$20:M$20, "CLO1", OUTPUT!C288:M288) / OUTPUT!AL$6), "", SUMIF(OUTPUT!C$20:M$20, "CLO1", OUTPUT!C288:M288) / OUTPUT!AL$6),
IF(AND('PRINTABLE (per grading)'!H$16="OUTPUT", 'PRINTABLE (per grading)'!B$13="Midterm"), IF(ISERROR(SUMIF(OUTPUT!O$20:Y$20, "CLO1", OUTPUT!O288:Y288) / OUTPUT!AM$6), "", SUMIF(OUTPUT!O$20:Y$20, "CLO1", OUTPUT!O288:Y288) / OUTPUT!AM$6),
IF(AND('PRINTABLE (per grading)'!H$16="OUTPUT", 'PRINTABLE (per grading)'!B$13="Final"), IF(ISERROR(SUMIF(OUTPUT!AA$20:AI$20, "CLO1", OUTPUT!AA288:AI288) / OUTPUT!AN$6), "", SUMIF(OUTPUT!AA$20:AI$20, "CLO1", OUTPUT!AA288:AI288) / OUTPUT!AN$6),
"")))))),"")</f>
        <v/>
      </c>
      <c r="P286" s="232" t="str">
        <f t="shared" si="128"/>
        <v/>
      </c>
      <c r="Q286" s="233" t="str">
        <f t="shared" si="129"/>
        <v/>
      </c>
      <c r="R286" s="25" t="str">
        <f>IF(B286 &lt;&gt; "", IFERROR(IF(C$16 = "PRELIM", SUMIF('Database (LECTURE-RES-PRAC)'!D$14:AG$14, "CLO2", 'Database (LECTURE-RES-PRAC)'!D283:AG283) / 'Grade computation'!F$5, IF(C$16 = "MIDTERM", SUMIF('Database (LECTURE-RES-PRAC)'!AJ$14:BM$14, "CLO2", 'Database (LECTURE-RES-PRAC)'!AJ283:BM283) / 'Grade computation'!G$5, IF(C$16 = "FINAL", SUMIF('Database (LECTURE-RES-PRAC)'!BP$14:CS$14, "CLO2", 'Database (LECTURE-RES-PRAC)'!BP283:CS283) / 'Grade computation'!H$5,""))),""),"")</f>
        <v/>
      </c>
      <c r="S286" s="232" t="str">
        <f t="shared" si="130"/>
        <v/>
      </c>
      <c r="T286" s="25" t="str">
        <f>IF(B286 &lt;&gt; "",IF(AND('PRINTABLE (per grading)'!H$16="EXAM", 'PRINTABLE (per grading)'!B$13="Prelim"), IF(ISERROR(SUMIF('Exam (LECTURE ONLY)'!D$20:M$20, "CLO2", 'Exam (LECTURE ONLY)'!D288:M288) / 'Exam (LECTURE ONLY)'!AL$7), "", SUMIF('Exam (LECTURE ONLY)'!D$20:M$20, "CLO2", 'Exam (LECTURE ONLY)'!D288:M288) /'Exam (LECTURE ONLY)'!AL$7),
IF(AND('PRINTABLE (per grading)'!H$16="EXAM", 'PRINTABLE (per grading)'!B$13="Midterm"), IF(ISERROR(SUMIF('Exam (LECTURE ONLY)'!O$20:X$20, "CLO2", 'Exam (LECTURE ONLY)'!O288:X288) / 'Exam (LECTURE ONLY)'!AM$7), "", SUMIF('Exam (LECTURE ONLY)'!O$20:X$20, "CLO2", 'Exam (LECTURE ONLY)'!O288:X288) / 'Exam (LECTURE ONLY)'!AM$7),
IF(AND('PRINTABLE (per grading)'!H$16="EXAM", 'PRINTABLE (per grading)'!B$13="Final"), IF(ISERROR(SUMIF('Exam (LECTURE ONLY)'!Z$20:AI$20, "CLO2", 'Exam (LECTURE ONLY)'!Z288:AI288) / 'Exam (LECTURE ONLY)'!AN$7), "", SUMIF('Exam (LECTURE ONLY)'!Z$20:AI$20, "CLO2", 'Exam (LECTURE ONLY)'!Z288:AI288) / 'Exam (LECTURE ONLY)'!AN$7),
IF(AND('PRINTABLE (per grading)'!H$16="OUTPUT", 'PRINTABLE (per grading)'!B$13="Prelim"), IF(ISERROR(SUMIF(OUTPUT!C$20:M$20, "CLO2", OUTPUT!C288:M288) / OUTPUT!AL$7), "", SUMIF(OUTPUT!C$20:M$20, "CLO2", OUTPUT!C288:M288) / OUTPUT!AL$7),
IF(AND('PRINTABLE (per grading)'!H$16="OUTPUT", 'PRINTABLE (per grading)'!B$13="Midterm"), IF(ISERROR(SUMIF(OUTPUT!O$20:Y$20, "CLO2", OUTPUT!O288:Y288) / OUTPUT!AM$7), "", SUMIF(OUTPUT!O$20:Y$20, "CLO2", OUTPUT!O288:Y288) / OUTPUT!AM$7),
IF(AND('PRINTABLE (per grading)'!H$16="OUTPUT", 'PRINTABLE (per grading)'!B$13="Final"), IF(ISERROR(SUMIF(OUTPUT!AA$20:AI$20, "CLO2", OUTPUT!AA288:AI288) / OUTPUT!AN$7), "", SUMIF(OUTPUT!AA$20:AI$20, "CLO2", OUTPUT!AA288:AI288) / OUTPUT!AN$7),
"")))))),"")</f>
        <v/>
      </c>
      <c r="U286" s="232" t="str">
        <f t="shared" si="131"/>
        <v/>
      </c>
      <c r="V286" s="233" t="str">
        <f t="shared" si="132"/>
        <v/>
      </c>
      <c r="W286" s="25" t="str">
        <f>IF(B286 &lt;&gt; "", IFERROR(IF(C$16 = "PRELIM", SUMIF('Database (LECTURE-RES-PRAC)'!D$14:AG$14, "CLO3", 'Database (LECTURE-RES-PRAC)'!D283:AG283) / 'Grade computation'!F$6, IF(C$16 = "MIDTERM", SUMIF('Database (LECTURE-RES-PRAC)'!AJ$14:BM$14, "CLO3", 'Database (LECTURE-RES-PRAC)'!AJ283:BM283) / 'Grade computation'!G$6, IF(C$16 = "FINAL", SUMIF('Database (LECTURE-RES-PRAC)'!BP$14:CS$14, "CLO3", 'Database (LECTURE-RES-PRAC)'!BP283:CS283) / 'Grade computation'!H$6,""))),""),"")</f>
        <v/>
      </c>
      <c r="X286" s="232" t="str">
        <f t="shared" si="133"/>
        <v/>
      </c>
      <c r="Y286" s="25" t="str">
        <f>IF(B286 &lt;&gt; "",IF(AND('PRINTABLE (per grading)'!H$16="EXAM", 'PRINTABLE (per grading)'!B$13="Prelim"), IF(ISERROR(SUMIF('Exam (LECTURE ONLY)'!D$20:M$20, "CLO3", 'Exam (LECTURE ONLY)'!D288:M288) / 'Exam (LECTURE ONLY)'!AL$8), "", SUMIF('Exam (LECTURE ONLY)'!D$20:M$20, "CLO3", 'Exam (LECTURE ONLY)'!D288:M288) /'Exam (LECTURE ONLY)'!AL$8),
IF(AND('PRINTABLE (per grading)'!H$16="EXAM", 'PRINTABLE (per grading)'!B$13="Midterm"), IF(ISERROR(SUMIF('Exam (LECTURE ONLY)'!O$20:X$20, "CLO3", 'Exam (LECTURE ONLY)'!O288:X288) / 'Exam (LECTURE ONLY)'!AM$8), "", SUMIF('Exam (LECTURE ONLY)'!O$20:X$20, "CLO3", 'Exam (LECTURE ONLY)'!O288:X288) / 'Exam (LECTURE ONLY)'!AM$8),
IF(AND('PRINTABLE (per grading)'!H$16="EXAM", 'PRINTABLE (per grading)'!B$13="Final"), IF(ISERROR(SUMIF('Exam (LECTURE ONLY)'!Z$20:AI$20, "CLO3", 'Exam (LECTURE ONLY)'!Z288:AI288) / 'Exam (LECTURE ONLY)'!AN$8), "", SUMIF('Exam (LECTURE ONLY)'!Z$20:AI$20, "CLO3", 'Exam (LECTURE ONLY)'!Z288:AI288) / 'Exam (LECTURE ONLY)'!AN$8),
IF(AND('PRINTABLE (per grading)'!H$16="OUTPUT", 'PRINTABLE (per grading)'!B$13="Prelim"), IF(ISERROR(SUMIF(OUTPUT!C$20:M$20, "CLO3", OUTPUT!C288:M288) / OUTPUT!AL$8), "", SUMIF(OUTPUT!C$20:M$20, "CLO3", OUTPUT!C288:M288) / OUTPUT!AL$8),
IF(AND('PRINTABLE (per grading)'!H$16="OUTPUT", 'PRINTABLE (per grading)'!B$13="Midterm"), IF(ISERROR(SUMIF(OUTPUT!O$20:Y$20, "CLO3", OUTPUT!O288:Y288) / OUTPUT!AM$8), "", SUMIF(OUTPUT!O$20:Y$20, "CLO3", OUTPUT!O288:Y288) / OUTPUT!AM$8),
IF(AND('PRINTABLE (per grading)'!H$16="OUTPUT", 'PRINTABLE (per grading)'!B$13="Final"), IF(ISERROR(SUMIF(OUTPUT!AA$20:AI$20, "CLO3", OUTPUT!AA288:AI288) / OUTPUT!AN$8), "", SUMIF(OUTPUT!AA$20:AI$20, "CLO3", OUTPUT!AA288:AI288) / OUTPUT!AN$8),
"" )))))),"")</f>
        <v/>
      </c>
      <c r="Z286" s="232" t="str">
        <f t="shared" si="134"/>
        <v/>
      </c>
      <c r="AA286" s="233" t="str">
        <f t="shared" si="135"/>
        <v/>
      </c>
      <c r="AB286" s="25" t="str">
        <f>IF(B286 &lt;&gt; "", IFERROR(IF(C$16 = "PRELIM", SUMIF('Database (LECTURE-RES-PRAC)'!D$14:AG$14, "CLO4", 'Database (LECTURE-RES-PRAC)'!D283:AG283) / 'Grade computation'!F$7, IF(C$16 = "MIDTERM", SUMIF('Database (LECTURE-RES-PRAC)'!AJ$14:BM$14, "CLO4", 'Database (LECTURE-RES-PRAC)'!AJ283:BM283) / 'Grade computation'!G$7, IF(C$16 = "FINAL", SUMIF('Database (LECTURE-RES-PRAC)'!BP$14:CS$14, "CLO4", 'Database (LECTURE-RES-PRAC)'!BP283:CS283) / 'Grade computation'!H$7,""))),""),"")</f>
        <v/>
      </c>
      <c r="AC286" s="232" t="str">
        <f t="shared" si="136"/>
        <v/>
      </c>
      <c r="AD286" s="25" t="str">
        <f>IF(B286 &lt;&gt; "",IF(AND('PRINTABLE (per grading)'!H$16="EXAM", 'PRINTABLE (per grading)'!B$13="Prelim"), IF(ISERROR(SUMIF('Exam (LECTURE ONLY)'!D$20:M$20, "CLO4", 'Exam (LECTURE ONLY)'!D288:M288) / 'Exam (LECTURE ONLY)'!AL$9), "", SUMIF('Exam (LECTURE ONLY)'!D$20:M$20, "CLO4", 'Exam (LECTURE ONLY)'!D288:M288) /'Exam (LECTURE ONLY)'!AL$9),
IF(AND('PRINTABLE (per grading)'!H$16="EXAM", 'PRINTABLE (per grading)'!B$13="Midterm"), IF(ISERROR(SUMIF('Exam (LECTURE ONLY)'!O$20:X$20, "CLO4", 'Exam (LECTURE ONLY)'!O288:X288) / 'Exam (LECTURE ONLY)'!AM$9), "", SUMIF('Exam (LECTURE ONLY)'!O$20:X$20, "CLO4", 'Exam (LECTURE ONLY)'!O288:X288) / 'Exam (LECTURE ONLY)'!AM$9),
IF(AND('PRINTABLE (per grading)'!H$16="EXAM", 'PRINTABLE (per grading)'!B$13="Final"), IF(ISERROR(SUMIF('Exam (LECTURE ONLY)'!Z$20:AI$20, "CLO4", 'Exam (LECTURE ONLY)'!Z288:AI288) / 'Exam (LECTURE ONLY)'!AN$9), "", SUMIF('Exam (LECTURE ONLY)'!Z$20:AI$20, "CLO4", 'Exam (LECTURE ONLY)'!Z288:AI288) / 'Exam (LECTURE ONLY)'!AN$9),
IF(AND('PRINTABLE (per grading)'!H$16="OUTPUT", 'PRINTABLE (per grading)'!B$13="Prelim"), IF(ISERROR(SUMIF(OUTPUT!C$20:M$20, "CLO4", OUTPUT!C288:M288) / OUTPUT!AL$9), "", SUMIF(OUTPUT!C$20:M$20, "CLO4", OUTPUT!C288:M288) / OUTPUT!AL$9),
IF(AND('PRINTABLE (per grading)'!H$16="OUTPUT", 'PRINTABLE (per grading)'!B$13="Midterm"), IF(ISERROR(SUMIF(OUTPUT!O$20:Y$20, "CLO4", OUTPUT!O288:Y288) / OUTPUT!AM$9), "", SUMIF(OUTPUT!O$20:Y$20, "CLO4", OUTPUT!O288:Y288) / OUTPUT!AM$9),
IF(AND('PRINTABLE (per grading)'!H$16="OUTPUT", 'PRINTABLE (per grading)'!B$13="Final"), IF(ISERROR(SUMIF(OUTPUT!AA$20:AI$20, "CLO4", OUTPUT!AA288:AI288) / OUTPUT!AN$9), "", SUMIF(OUTPUT!AA$20:AI$20, "CLO4", OUTPUT!AA288:AI288) / OUTPUT!AN$9),
"")))))),"")</f>
        <v/>
      </c>
      <c r="AE286" s="232" t="str">
        <f t="shared" si="137"/>
        <v/>
      </c>
      <c r="AF286" s="233" t="str">
        <f t="shared" si="138"/>
        <v/>
      </c>
      <c r="AG286" s="25" t="str">
        <f>IF(B286 &lt;&gt; "", IFERROR(IF(C$16 = "PRELIM", SUMIF('Database (LECTURE-RES-PRAC)'!D$14:AG$14, "CLO5", 'Database (LECTURE-RES-PRAC)'!D283:AG283) / 'Grade computation'!F$8, IF(C$16 = "MIDTERM", SUMIF('Database (LECTURE-RES-PRAC)'!AJ$14:BM$14, "CLO5", 'Database (LECTURE-RES-PRAC)'!AJ283:BM283) / 'Grade computation'!G$8, IF(C$16 = "FINAL", SUMIF('Database (LECTURE-RES-PRAC)'!BP$14:CS$14, "CLO5", 'Database (LECTURE-RES-PRAC)'!BP283:CS283) / 'Grade computation'!H$8,""))),""),"")</f>
        <v/>
      </c>
      <c r="AH286" s="232" t="str">
        <f t="shared" si="139"/>
        <v/>
      </c>
      <c r="AI286" s="25" t="str">
        <f>IF(B286 &lt;&gt; "",IF(AND('PRINTABLE (per grading)'!H$16="EXAM", 'PRINTABLE (per grading)'!B$13="Prelim"), IF(ISERROR(SUMIF('Exam (LECTURE ONLY)'!D$20:M$20, "CLO5", 'Exam (LECTURE ONLY)'!D288:M288) / 'Exam (LECTURE ONLY)'!AL$10), "", SUMIF('Exam (LECTURE ONLY)'!D$20:M$20, "CLO5", 'Exam (LECTURE ONLY)'!D288:M288) /'Exam (LECTURE ONLY)'!AL$10),
IF(AND('PRINTABLE (per grading)'!H$16="EXAM", 'PRINTABLE (per grading)'!B$13="Midterm"), IF(ISERROR(SUMIF('Exam (LECTURE ONLY)'!O$20:X$20, "CLO5", 'Exam (LECTURE ONLY)'!O288:X288) / 'Exam (LECTURE ONLY)'!AM$10), "", SUMIF('Exam (LECTURE ONLY)'!O$20:X$20, "CLO5", 'Exam (LECTURE ONLY)'!O288:X288) / 'Exam (LECTURE ONLY)'!AM$10),
IF(AND('PRINTABLE (per grading)'!H$16="EXAM", 'PRINTABLE (per grading)'!B$13="Final"), IF(ISERROR(SUMIF('Exam (LECTURE ONLY)'!Z$20:AI$20, "CLO5", 'Exam (LECTURE ONLY)'!Z288:AI288) / 'Exam (LECTURE ONLY)'!AN$10), "", SUMIF('Exam (LECTURE ONLY)'!Z$20:AI$20, "CLO5", 'Exam (LECTURE ONLY)'!Z288:AI288) / 'Exam (LECTURE ONLY)'!AN$10),
IF(AND('PRINTABLE (per grading)'!H$16="OUTPUT", 'PRINTABLE (per grading)'!B$13="Prelim"), IF(ISERROR(SUMIF(OUTPUT!C$20:M$20, "CLO5", OUTPUT!C288:M288) / OUTPUT!AL$10), "", SUMIF(OUTPUT!C$20:M$20, "CLO5", OUTPUT!C288:M288) / OUTPUT!AL$10),
IF(AND('PRINTABLE (per grading)'!H$16="OUTPUT", 'PRINTABLE (per grading)'!B$13="Midterm"), IF(ISERROR(SUMIF(OUTPUT!O$20:Y$20, "CLO5", OUTPUT!O288:Y288) / OUTPUT!AM$10), "", SUMIF(OUTPUT!O$20:Y$20, "CLO5", OUTPUT!O288:Y288) / OUTPUT!AM$10),
IF(AND('PRINTABLE (per grading)'!H$16="OUTPUT", 'PRINTABLE (per grading)'!B$13="Final"), IF(ISERROR(SUMIF(OUTPUT!AA$20:AI$20, "CLO5", OUTPUT!AA288:AI288) / OUTPUT!AN$10), "", SUMIF(OUTPUT!AA$20:AI$20, "CLO5", OUTPUT!AA288:AI288) / OUTPUT!AN$10),
"")))))),"")</f>
        <v/>
      </c>
      <c r="AJ286" s="232" t="str">
        <f t="shared" si="140"/>
        <v/>
      </c>
      <c r="AK286" s="233" t="str">
        <f t="shared" si="141"/>
        <v/>
      </c>
      <c r="AL286" s="25" t="str">
        <f>IF(B286 &lt;&gt; "", IFERROR(IF(C$16 = "PRELIM", SUMIF('Database (LECTURE-RES-PRAC)'!D$14:AG$14, "CLO6", 'Database (LECTURE-RES-PRAC)'!D283:AG283) / 'Grade computation'!F$9, IF(C$16 = "MIDTERM", SUMIF('Database (LECTURE-RES-PRAC)'!AJ$14:BM$14, "CLO6", 'Database (LECTURE-RES-PRAC)'!AJ283:BM283) / 'Grade computation'!G$9, IF(C$16 = "FINAL", SUMIF('Database (LECTURE-RES-PRAC)'!BP$14:CS$14, "CLO6", 'Database (LECTURE-RES-PRAC)'!BP283:CS283) / 'Grade computation'!H$9,""))),""),"")</f>
        <v/>
      </c>
      <c r="AM286" s="232" t="str">
        <f t="shared" si="142"/>
        <v/>
      </c>
      <c r="AN286" s="25" t="str">
        <f>IF(B286 &lt;&gt; "",IF(AND('PRINTABLE (per grading)'!H$16="EXAM", 'PRINTABLE (per grading)'!B$13="Prelim"), IF(ISERROR(SUMIF('Exam (LECTURE ONLY)'!D$20:M$20, "CLO6", 'Exam (LECTURE ONLY)'!D288:M288) / 'Exam (LECTURE ONLY)'!AL$11), "", SUMIF('Exam (LECTURE ONLY)'!D$20:M$20, "CLO6", 'Exam (LECTURE ONLY)'!D288:M288) /'Exam (LECTURE ONLY)'!AL$11),
IF(AND('PRINTABLE (per grading)'!H$16="EXAM", 'PRINTABLE (per grading)'!B$13="Midterm"), IF(ISERROR(SUMIF('Exam (LECTURE ONLY)'!O$20:X$20, "CLO6", 'Exam (LECTURE ONLY)'!O288:X288) / 'Exam (LECTURE ONLY)'!AM$11), "", SUMIF('Exam (LECTURE ONLY)'!O$20:X$20, "CLO6", 'Exam (LECTURE ONLY)'!O288:X288) / 'Exam (LECTURE ONLY)'!AM$11),
IF(AND('PRINTABLE (per grading)'!H$16="EXAM", 'PRINTABLE (per grading)'!B$13="Final"), IF(ISERROR(SUMIF('Exam (LECTURE ONLY)'!Z$20:AI$20, "CLO6", 'Exam (LECTURE ONLY)'!Z288:AI288) / 'Exam (LECTURE ONLY)'!AN$11), "", SUMIF('Exam (LECTURE ONLY)'!Z$20:AI$20, "CLO6", 'Exam (LECTURE ONLY)'!Z288:AI288) / 'Exam (LECTURE ONLY)'!AN$11),
IF(AND('PRINTABLE (per grading)'!H$16="OUTPUT", 'PRINTABLE (per grading)'!B$13="Prelim"), IF(ISERROR(SUMIF(OUTPUT!C$20:M$20, "CLO6", OUTPUT!C288:M288) / OUTPUT!AL$11), "", SUMIF(OUTPUT!C$20:M$20, "CLO6", OUTPUT!C288:M288) / OUTPUT!AL$11),
IF(AND('PRINTABLE (per grading)'!H$16="OUTPUT", 'PRINTABLE (per grading)'!B$13="Midterm"), IF(ISERROR(SUMIF(OUTPUT!O$20:Y$20, "CLO6", OUTPUT!O288:Y288) / OUTPUT!AM$11), "", SUMIF(OUTPUT!O$20:Y$20, "CLO6", OUTPUT!O288:Y288) / OUTPUT!AM$11),
IF(AND('PRINTABLE (per grading)'!H$16="OUTPUT", 'PRINTABLE (per grading)'!B$13="Final"), IF(ISERROR(SUMIF(OUTPUT!AA$20:AI$20, "CLO6", OUTPUT!AA288:AI288) / OUTPUT!AN$11), "", SUMIF(OUTPUT!AA$20:AI$20, "CLO6", OUTPUT!AA288:AI288) / OUTPUT!AN$11),
"")))))),"")</f>
        <v/>
      </c>
      <c r="AO286" s="232" t="str">
        <f t="shared" si="143"/>
        <v/>
      </c>
      <c r="AP286" s="233" t="str">
        <f t="shared" si="144"/>
        <v/>
      </c>
      <c r="AQ286" s="25" t="str">
        <f>IF(B286 &lt;&gt; "", IFERROR(IF(C$16 = "PRELIM", SUMIF('Database (LECTURE-RES-PRAC)'!D$14:AG$14, "CLO7", 'Database (LECTURE-RES-PRAC)'!D283:AG283) / 'Grade computation'!F$10, IF(C$16 = "MIDTERM", SUMIF('Database (LECTURE-RES-PRAC)'!AJ$14:BM$14, "CLO7", 'Database (LECTURE-RES-PRAC)'!AJ283:BM283) / 'Grade computation'!G$10, IF(C$16 = "FINAL", SUMIF('Database (LECTURE-RES-PRAC)'!BP$14:CS$14, "CLO7", 'Database (LECTURE-RES-PRAC)'!BP283:CS283) / 'Grade computation'!H$10,""))),""),"")</f>
        <v/>
      </c>
      <c r="AR286" s="232" t="str">
        <f t="shared" si="145"/>
        <v/>
      </c>
      <c r="AS286" s="25" t="str">
        <f>IF(B286 &lt;&gt; "",IF(AND('PRINTABLE (per grading)'!H$16="EXAM", 'PRINTABLE (per grading)'!B$13="Prelim"), IF(ISERROR(SUMIF('Exam (LECTURE ONLY)'!D$20:M$20, "CLO7", 'Exam (LECTURE ONLY)'!D288:M288) / 'Exam (LECTURE ONLY)'!AL$12), "", SUMIF('Exam (LECTURE ONLY)'!D$20:M$20, "CLO7", 'Exam (LECTURE ONLY)'!D288:M288) /'Exam (LECTURE ONLY)'!AL$12),
IF(AND('PRINTABLE (per grading)'!H$16="EXAM", 'PRINTABLE (per grading)'!B$13="Midterm"), IF(ISERROR(SUMIF('Exam (LECTURE ONLY)'!O$20:X$20, "CLO7", 'Exam (LECTURE ONLY)'!O288:X288) / 'Exam (LECTURE ONLY)'!AM$12), "", SUMIF('Exam (LECTURE ONLY)'!O$20:X$20, "CLO7", 'Exam (LECTURE ONLY)'!O288:X288) / 'Exam (LECTURE ONLY)'!AM$12),
IF(AND('PRINTABLE (per grading)'!H$16="EXAM", 'PRINTABLE (per grading)'!B$13="Final"), IF(ISERROR(SUMIF('Exam (LECTURE ONLY)'!Z$20:AI$20, "CLO7", 'Exam (LECTURE ONLY)'!Z288:AI288) / 'Exam (LECTURE ONLY)'!AN$12), "", SUMIF('Exam (LECTURE ONLY)'!Z$20:AI$20, "CLO7", 'Exam (LECTURE ONLY)'!Z288:AI288) / 'Exam (LECTURE ONLY)'!AN$12),
IF(AND('PRINTABLE (per grading)'!H$16="OUTPUT", 'PRINTABLE (per grading)'!B$13="Prelim"), IF(ISERROR(SUMIF(OUTPUT!C$20:M$20, "CLO7", OUTPUT!C288:M288) / OUTPUT!AL$12), "", SUMIF(OUTPUT!C$20:M$20, "CLO7", OUTPUT!C288:M288) / OUTPUT!AL$12),
IF(AND('PRINTABLE (per grading)'!H$16="OUTPUT", 'PRINTABLE (per grading)'!B$13="Midterm"), IF(ISERROR(SUMIF(OUTPUT!O$20:Y$20, "CLO7", OUTPUT!O288:Y288) / OUTPUT!AM$12), "", SUMIF(OUTPUT!O$20:Y$20, "CLO7", OUTPUT!O288:Y288) / OUTPUT!AM$12),
IF(AND('PRINTABLE (per grading)'!H$16="OUTPUT", 'PRINTABLE (per grading)'!B$13="Final"), IF(ISERROR(SUMIF(OUTPUT!AA$20:AI$20, "CLO7", OUTPUT!AA288:AI288) / OUTPUT!AN$12), "", SUMIF(OUTPUT!AA$20:AI$20, "CLO7", OUTPUT!AA288:AI288) / OUTPUT!AN$12),
"")))))),"")</f>
        <v/>
      </c>
      <c r="AT286" s="232" t="str">
        <f t="shared" si="146"/>
        <v/>
      </c>
      <c r="AU286" s="233" t="str">
        <f t="shared" si="147"/>
        <v/>
      </c>
      <c r="AV286" s="25" t="str">
        <f>IF(B286 &lt;&gt; "", IFERROR(IF(C$16 = "PRELIM", SUMIF('Database (LECTURE-RES-PRAC)'!D$14:AG$14, "CLO8", 'Database (LECTURE-RES-PRAC)'!D283:AG283) / 'Grade computation'!F$11, IF(C$16 = "MIDTERM", SUMIF('Database (LECTURE-RES-PRAC)'!AJ$14:BM$14, "CLO8", 'Database (LECTURE-RES-PRAC)'!AJ283:BM283) / 'Grade computation'!G$11, IF(C$16 = "FINAL", SUMIF('Database (LECTURE-RES-PRAC)'!BP$14:CS$14, "CLO8", 'Database (LECTURE-RES-PRAC)'!BP283:CS283) / 'Grade computation'!H$11,""))),""),"")</f>
        <v/>
      </c>
      <c r="AW286" s="232" t="str">
        <f t="shared" si="148"/>
        <v/>
      </c>
      <c r="AX286" s="25" t="str">
        <f>IF(B286 &lt;&gt; "",IF(AND('PRINTABLE (per grading)'!H$16="EXAM", 'PRINTABLE (per grading)'!B$13="Prelim"), IF(ISERROR(SUMIF('Exam (LECTURE ONLY)'!D$20:M$20, "CLO8", 'Exam (LECTURE ONLY)'!D288:M288) / 'Exam (LECTURE ONLY)'!AL$13), "", SUMIF('Exam (LECTURE ONLY)'!D$20:M$20, "CLO8", 'Exam (LECTURE ONLY)'!D288:M288) /'Exam (LECTURE ONLY)'!AL$13),
IF(AND('PRINTABLE (per grading)'!H$16="EXAM", 'PRINTABLE (per grading)'!B$13="Midterm"), IF(ISERROR(SUMIF('Exam (LECTURE ONLY)'!O$20:X$20, "CLO8", 'Exam (LECTURE ONLY)'!O288:X288) / 'Exam (LECTURE ONLY)'!AM$13), "", SUMIF('Exam (LECTURE ONLY)'!O$20:X$20, "CLO8", 'Exam (LECTURE ONLY)'!O288:X288) / 'Exam (LECTURE ONLY)'!AM$13),
IF(AND('PRINTABLE (per grading)'!H$16="EXAM", 'PRINTABLE (per grading)'!B$13="Final"), IF(ISERROR(SUMIF('Exam (LECTURE ONLY)'!Z$20:AI$20, "CLO8", 'Exam (LECTURE ONLY)'!Z288:AI288) / 'Exam (LECTURE ONLY)'!AN$13), "", SUMIF('Exam (LECTURE ONLY)'!Z$20:AI$20, "CLO8", 'Exam (LECTURE ONLY)'!Z288:AI288) / 'Exam (LECTURE ONLY)'!AN$13),
IF(AND('PRINTABLE (per grading)'!H$16="OUTPUT", 'PRINTABLE (per grading)'!B$13="Prelim"), IF(ISERROR(SUMIF(OUTPUT!C$20:M$20, "CLO8", OUTPUT!C288:M288) / OUTPUT!AL$13), "", SUMIF(OUTPUT!C$20:M$20, "CLO8", OUTPUT!C288:M288) / OUTPUT!AL$13),
IF(AND('PRINTABLE (per grading)'!H$16="OUTPUT", 'PRINTABLE (per grading)'!B$13="Midterm"), IF(ISERROR(SUMIF(OUTPUT!O$20:Y$20, "CLO8", OUTPUT!O288:Y288) / OUTPUT!AM$13), "", SUMIF(OUTPUT!O$20:Y$20, "CLO8", OUTPUT!O288:Y288) / OUTPUT!AM$13),
IF(AND('PRINTABLE (per grading)'!H$16="OUTPUT", 'PRINTABLE (per grading)'!B$13="Final"), IF(ISERROR(SUMIF(OUTPUT!AA$20:AI$20, "CLO8", OUTPUT!AA288:AI288) / OUTPUT!AN$13), "", SUMIF(OUTPUT!AA$20:AI$20, "CLO8", OUTPUT!AA288:AI288) / OUTPUT!AN$13),
"")))))),"")</f>
        <v/>
      </c>
      <c r="AY286" s="232" t="str">
        <f t="shared" si="149"/>
        <v/>
      </c>
      <c r="AZ286" s="233" t="str">
        <f t="shared" si="150"/>
        <v/>
      </c>
      <c r="BA286" s="25" t="str">
        <f>IF(B286 &lt;&gt; "", IFERROR(IF(C$16 = "PRELIM", SUMIF('Database (LECTURE-RES-PRAC)'!D$14:AG$14, "CLO9", 'Database (LECTURE-RES-PRAC)'!D283:AG283) / 'Grade computation'!F$12, IF(C$16 = "MIDTERM", SUMIF('Database (LECTURE-RES-PRAC)'!AJ$14:BM$14, "CLO9", 'Database (LECTURE-RES-PRAC)'!AJ283:BM283) / 'Grade computation'!G$12, IF(C$16 = "FINAL", SUMIF('Database (LECTURE-RES-PRAC)'!BP$14:CS$14, "CLO9", 'Database (LECTURE-RES-PRAC)'!BP283:CS283) / 'Grade computation'!H$12,""))),""),"")</f>
        <v/>
      </c>
      <c r="BB286" s="232" t="str">
        <f t="shared" si="151"/>
        <v/>
      </c>
      <c r="BC286" s="25" t="str">
        <f>IF(B286 &lt;&gt; "",IF(AND('PRINTABLE (per grading)'!H$16="EXAM", 'PRINTABLE (per grading)'!B$13="Prelim"), IF(ISERROR(SUMIF('Exam (LECTURE ONLY)'!D$20:M$20, "CLO9", 'Exam (LECTURE ONLY)'!D288:M288) / 'Exam (LECTURE ONLY)'!AL$14), "", SUMIF('Exam (LECTURE ONLY)'!D$20:M$20, "CLO9", 'Exam (LECTURE ONLY)'!D288:M288) /'Exam (LECTURE ONLY)'!AL$14),
IF(AND('PRINTABLE (per grading)'!H$16="EXAM", 'PRINTABLE (per grading)'!B$13="Midterm"), IF(ISERROR(SUMIF('Exam (LECTURE ONLY)'!O$20:X$20, "CLO9", 'Exam (LECTURE ONLY)'!O288:X288) / 'Exam (LECTURE ONLY)'!AM$14), "", SUMIF('Exam (LECTURE ONLY)'!O$20:X$20, "CLO9", 'Exam (LECTURE ONLY)'!O288:X288) / 'Exam (LECTURE ONLY)'!AM$14),
IF(AND('PRINTABLE (per grading)'!H$16="EXAM", 'PRINTABLE (per grading)'!B$13="Final"), IF(ISERROR(SUMIF('Exam (LECTURE ONLY)'!Z$20:AI$20, "CLO9", 'Exam (LECTURE ONLY)'!Z288:AI288) / 'Exam (LECTURE ONLY)'!AN$14), "", SUMIF('Exam (LECTURE ONLY)'!Z$20:AI$20, "CLO9", 'Exam (LECTURE ONLY)'!Z288:AI288) / 'Exam (LECTURE ONLY)'!AN$14),
IF(AND('PRINTABLE (per grading)'!H$16="OUTPUT", 'PRINTABLE (per grading)'!B$13="Prelim"), IF(ISERROR(SUMIF(OUTPUT!C$20:M$20, "CLO9", OUTPUT!C288:M288) / OUTPUT!AL$14), "", SUMIF(OUTPUT!C$20:M$20, "CLO9", OUTPUT!C288:M288) / OUTPUT!AL$14),
IF(AND('PRINTABLE (per grading)'!H$16="OUTPUT", 'PRINTABLE (per grading)'!B$13="Midterm"), IF(ISERROR(SUMIF(OUTPUT!O$20:Y$20, "CLO9", OUTPUT!O288:Y288) / OUTPUT!AM$14), "", SUMIF(OUTPUT!O$20:Y$20, "CLO9", OUTPUT!O288:Y288) / OUTPUT!AM$14),
IF(AND('PRINTABLE (per grading)'!H$16="OUTPUT", 'PRINTABLE (per grading)'!B$13="Final"), IF(ISERROR(SUMIF(OUTPUT!AA$20:AI$20, "CLO9", OUTPUT!AA288:AI288) / OUTPUT!AN$14), "", SUMIF(OUTPUT!AA$20:AI$20, "CLO9", OUTPUT!AA288:AI288) / OUTPUT!AN$14),
"")))))),"")</f>
        <v/>
      </c>
      <c r="BD286" s="232" t="str">
        <f t="shared" si="152"/>
        <v/>
      </c>
      <c r="BE286" s="233" t="str">
        <f t="shared" si="153"/>
        <v/>
      </c>
      <c r="BF286" s="25" t="str">
        <f>IF(B286 &lt;&gt; "", IFERROR(IF(C$16 = "PRELIM", SUMIF('Database (LECTURE-RES-PRAC)'!D$14:AG$14, "CLO10", 'Database (LECTURE-RES-PRAC)'!D283:AG283) / 'Grade computation'!F$13, IF(C$16 = "MIDTERM", SUMIF('Database (LECTURE-RES-PRAC)'!AJ$14:BM$14, "CLO10", 'Database (LECTURE-RES-PRAC)'!AJ283:BM283) / 'Grade computation'!G$13, IF(C$16 = "FINAL", SUMIF('Database (LECTURE-RES-PRAC)'!BP$14:CS$14, "CLO10", 'Database (LECTURE-RES-PRAC)'!BP283:CS283) / 'Grade computation'!H$13,""))),""),"")</f>
        <v/>
      </c>
      <c r="BG286" s="232" t="str">
        <f t="shared" si="154"/>
        <v/>
      </c>
      <c r="BH286" s="25" t="str">
        <f>IF(B286 &lt;&gt; "",IF(AND('PRINTABLE (per grading)'!H$16="EXAM", 'PRINTABLE (per grading)'!B$13="Prelim"), IF(ISERROR(SUMIF('Exam (LECTURE ONLY)'!D$20:M$20, "CLO10", 'Exam (LECTURE ONLY)'!D288:M288) / 'Exam (LECTURE ONLY)'!AL$15), "", SUMIF('Exam (LECTURE ONLY)'!D$20:M$20, "CLO10", 'Exam (LECTURE ONLY)'!D288:M288) /'Exam (LECTURE ONLY)'!AL$15),
IF(AND('PRINTABLE (per grading)'!H$16="EXAM", 'PRINTABLE (per grading)'!B$13="Midterm"), IF(ISERROR(SUMIF('Exam (LECTURE ONLY)'!O$20:X$20, "CLO10", 'Exam (LECTURE ONLY)'!O288:X288) / 'Exam (LECTURE ONLY)'!AM$15), "", SUMIF('Exam (LECTURE ONLY)'!O$20:X$20, "CLO10", 'Exam (LECTURE ONLY)'!O288:X288) / 'Exam (LECTURE ONLY)'!AM$15),
IF(AND('PRINTABLE (per grading)'!H$16="EXAM", 'PRINTABLE (per grading)'!B$13="Final"), IF(ISERROR(SUMIF('Exam (LECTURE ONLY)'!Z$20:AI$20, "CLO10", 'Exam (LECTURE ONLY)'!Z288:AI288) / 'Exam (LECTURE ONLY)'!AN$15), "", SUMIF('Exam (LECTURE ONLY)'!Z$20:AI$20, "CLO10", 'Exam (LECTURE ONLY)'!Z288:AI288) / 'Exam (LECTURE ONLY)'!AN$15),
IF(AND('PRINTABLE (per grading)'!H$16="OUTPUT", 'PRINTABLE (per grading)'!B$13="Prelim"), IF(ISERROR(SUMIF(OUTPUT!C$20:M$20, "CLO10", OUTPUT!C288:M288) / OUTPUT!AL$15), "", SUMIF(OUTPUT!C$20:M$20, "CLO10", OUTPUT!C288:M288) / OUTPUT!AL$15),
IF(AND('PRINTABLE (per grading)'!H$16="OUTPUT", 'PRINTABLE (per grading)'!B$13="Midterm"), IF(ISERROR(SUMIF(OUTPUT!O$20:Y$20, "CLO10", OUTPUT!O288:Y288) / OUTPUT!AM$15), "", SUMIF(OUTPUT!O$20:Y$20, "CLO10", OUTPUT!O288:Y288) / OUTPUT!AM$15),
IF(AND('PRINTABLE (per grading)'!H$16="OUTPUT", 'PRINTABLE (per grading)'!B$13="Final"), IF(ISERROR(SUMIF(OUTPUT!AA$20:AI$20, "CLO10", OUTPUT!AA288:AI288) / OUTPUT!AN$15), "", SUMIF(OUTPUT!AA$20:AI$20, "CLO10", OUTPUT!AA288:AI288) / OUTPUT!AN$15),
"")))))),"")</f>
        <v/>
      </c>
      <c r="BI286" s="232" t="str">
        <f t="shared" si="155"/>
        <v/>
      </c>
      <c r="BJ286" s="233" t="str">
        <f t="shared" si="156"/>
        <v/>
      </c>
      <c r="BK286" s="2"/>
    </row>
    <row r="287" spans="1:63" ht="20.100000000000001" customHeight="1">
      <c r="A287" s="118" t="str">
        <f>IF(ISBLANK('Database (LECTURE-RES-PRAC)'!A284),"",'Database (LECTURE-RES-PRAC)'!A284)</f>
        <v/>
      </c>
      <c r="B287" s="119" t="str">
        <f>IF(ISBLANK('Database (LECTURE-RES-PRAC)'!B284),"",'Database (LECTURE-RES-PRAC)'!B284)</f>
        <v/>
      </c>
      <c r="C287" s="134" t="str">
        <f>IF(B287&lt;&gt;"",IF(C$16="PRELIM",'Grade computation'!C287, IF(C$16="MIDTERM",'Grade computation'!K287, IF(C$16="FINAL",'Grade computation'!S287,""))),"")</f>
        <v/>
      </c>
      <c r="D287" s="135" t="str">
        <f t="shared" si="157"/>
        <v/>
      </c>
      <c r="E287" s="134" t="str">
        <f>IF(B287&lt;&gt;"", IF(C$16="PRELIM",'Grade computation'!E287, IF(C$16="MIDTERM",'Grade computation'!M287, IF(C$16="FINAL",'Grade computation'!U287,""))),"")</f>
        <v/>
      </c>
      <c r="F287" s="136" t="str">
        <f t="shared" si="158"/>
        <v/>
      </c>
      <c r="G287" s="137" t="str">
        <f t="shared" si="159"/>
        <v/>
      </c>
      <c r="H287" s="207" t="str">
        <f>IF(B287&lt;&gt;"",IF(C$16="PRELIM", 'Grade computation'!H287, IF(C$16="MIDTERM", 'Grade computation'!P287, IF(C$16="FINAL",'Grade computation'!X287, ""))),"")</f>
        <v/>
      </c>
      <c r="I287" s="137" t="str">
        <f t="shared" si="160"/>
        <v/>
      </c>
      <c r="J287" s="139" t="str">
        <f t="shared" si="161"/>
        <v/>
      </c>
      <c r="K287" s="377" t="str">
        <f t="shared" si="162"/>
        <v/>
      </c>
      <c r="L287" s="434"/>
      <c r="M287" s="25" t="str">
        <f>IF(B287 &lt;&gt; "", IFERROR(IF(C$16 = "PRELIM", SUMIF('Database (LECTURE-RES-PRAC)'!D$14:AG$14, "CLO1", 'Database (LECTURE-RES-PRAC)'!D284:AG284) / 'Grade computation'!F$4, IF(C$16 = "MIDTERM", SUMIF('Database (LECTURE-RES-PRAC)'!AJ$14:BM$14, "CLO1", 'Database (LECTURE-RES-PRAC)'!AJ284:BM284) / 'Grade computation'!G$4, IF(C$16 = "FINAL", SUMIF('Database (LECTURE-RES-PRAC)'!BP$14:CS$14, "CLO1", 'Database (LECTURE-RES-PRAC)'!BP284:CS284) / 'Grade computation'!H$4,""))),""),"")</f>
        <v/>
      </c>
      <c r="N287" s="232" t="str">
        <f t="shared" si="127"/>
        <v/>
      </c>
      <c r="O287" s="25" t="str">
        <f>IF(B287 &lt;&gt; "",IF(AND('PRINTABLE (per grading)'!H$16="EXAM", 'PRINTABLE (per grading)'!B$13="Prelim"), IF(ISERROR(SUMIF('Exam (LECTURE ONLY)'!D$20:M$20, "CLO1", 'Exam (LECTURE ONLY)'!D289:M289) / 'Exam (LECTURE ONLY)'!AL$6), "", SUMIF('Exam (LECTURE ONLY)'!D$20:M$20, "CLO1", 'Exam (LECTURE ONLY)'!D289:M289) /'Exam (LECTURE ONLY)'!AL$6),
IF(AND('PRINTABLE (per grading)'!H$16="EXAM", 'PRINTABLE (per grading)'!B$13="Midterm"), IF(ISERROR(SUMIF('Exam (LECTURE ONLY)'!O$20:X$20, "CLO1", 'Exam (LECTURE ONLY)'!O289:X289) / 'Exam (LECTURE ONLY)'!AM$6), "", SUMIF('Exam (LECTURE ONLY)'!O$20:X$20, "CLO1", 'Exam (LECTURE ONLY)'!O289:X289) / 'Exam (LECTURE ONLY)'!AM$6),
IF(AND('PRINTABLE (per grading)'!H$16="EXAM", 'PRINTABLE (per grading)'!B$13="Final"), IF(ISERROR(SUMIF('Exam (LECTURE ONLY)'!Z$20:AI$20, "CLO1", 'Exam (LECTURE ONLY)'!Z289:AI289) / 'Exam (LECTURE ONLY)'!AN$6), "", SUMIF('Exam (LECTURE ONLY)'!Z$20:AI$20, "CLO1", 'Exam (LECTURE ONLY)'!Z289:AI289) / 'Exam (LECTURE ONLY)'!AN$6),
IF(AND('PRINTABLE (per grading)'!H$16="OUTPUT", 'PRINTABLE (per grading)'!B$13="Prelim"), IF(ISERROR(SUMIF(OUTPUT!C$20:M$20, "CLO1", OUTPUT!C289:M289) / OUTPUT!AL$6), "", SUMIF(OUTPUT!C$20:M$20, "CLO1", OUTPUT!C289:M289) / OUTPUT!AL$6),
IF(AND('PRINTABLE (per grading)'!H$16="OUTPUT", 'PRINTABLE (per grading)'!B$13="Midterm"), IF(ISERROR(SUMIF(OUTPUT!O$20:Y$20, "CLO1", OUTPUT!O289:Y289) / OUTPUT!AM$6), "", SUMIF(OUTPUT!O$20:Y$20, "CLO1", OUTPUT!O289:Y289) / OUTPUT!AM$6),
IF(AND('PRINTABLE (per grading)'!H$16="OUTPUT", 'PRINTABLE (per grading)'!B$13="Final"), IF(ISERROR(SUMIF(OUTPUT!AA$20:AI$20, "CLO1", OUTPUT!AA289:AI289) / OUTPUT!AN$6), "", SUMIF(OUTPUT!AA$20:AI$20, "CLO1", OUTPUT!AA289:AI289) / OUTPUT!AN$6),
"")))))),"")</f>
        <v/>
      </c>
      <c r="P287" s="232" t="str">
        <f t="shared" si="128"/>
        <v/>
      </c>
      <c r="Q287" s="233" t="str">
        <f t="shared" si="129"/>
        <v/>
      </c>
      <c r="R287" s="25" t="str">
        <f>IF(B287 &lt;&gt; "", IFERROR(IF(C$16 = "PRELIM", SUMIF('Database (LECTURE-RES-PRAC)'!D$14:AG$14, "CLO2", 'Database (LECTURE-RES-PRAC)'!D284:AG284) / 'Grade computation'!F$5, IF(C$16 = "MIDTERM", SUMIF('Database (LECTURE-RES-PRAC)'!AJ$14:BM$14, "CLO2", 'Database (LECTURE-RES-PRAC)'!AJ284:BM284) / 'Grade computation'!G$5, IF(C$16 = "FINAL", SUMIF('Database (LECTURE-RES-PRAC)'!BP$14:CS$14, "CLO2", 'Database (LECTURE-RES-PRAC)'!BP284:CS284) / 'Grade computation'!H$5,""))),""),"")</f>
        <v/>
      </c>
      <c r="S287" s="232" t="str">
        <f t="shared" si="130"/>
        <v/>
      </c>
      <c r="T287" s="25" t="str">
        <f>IF(B287 &lt;&gt; "",IF(AND('PRINTABLE (per grading)'!H$16="EXAM", 'PRINTABLE (per grading)'!B$13="Prelim"), IF(ISERROR(SUMIF('Exam (LECTURE ONLY)'!D$20:M$20, "CLO2", 'Exam (LECTURE ONLY)'!D289:M289) / 'Exam (LECTURE ONLY)'!AL$7), "", SUMIF('Exam (LECTURE ONLY)'!D$20:M$20, "CLO2", 'Exam (LECTURE ONLY)'!D289:M289) /'Exam (LECTURE ONLY)'!AL$7),
IF(AND('PRINTABLE (per grading)'!H$16="EXAM", 'PRINTABLE (per grading)'!B$13="Midterm"), IF(ISERROR(SUMIF('Exam (LECTURE ONLY)'!O$20:X$20, "CLO2", 'Exam (LECTURE ONLY)'!O289:X289) / 'Exam (LECTURE ONLY)'!AM$7), "", SUMIF('Exam (LECTURE ONLY)'!O$20:X$20, "CLO2", 'Exam (LECTURE ONLY)'!O289:X289) / 'Exam (LECTURE ONLY)'!AM$7),
IF(AND('PRINTABLE (per grading)'!H$16="EXAM", 'PRINTABLE (per grading)'!B$13="Final"), IF(ISERROR(SUMIF('Exam (LECTURE ONLY)'!Z$20:AI$20, "CLO2", 'Exam (LECTURE ONLY)'!Z289:AI289) / 'Exam (LECTURE ONLY)'!AN$7), "", SUMIF('Exam (LECTURE ONLY)'!Z$20:AI$20, "CLO2", 'Exam (LECTURE ONLY)'!Z289:AI289) / 'Exam (LECTURE ONLY)'!AN$7),
IF(AND('PRINTABLE (per grading)'!H$16="OUTPUT", 'PRINTABLE (per grading)'!B$13="Prelim"), IF(ISERROR(SUMIF(OUTPUT!C$20:M$20, "CLO2", OUTPUT!C289:M289) / OUTPUT!AL$7), "", SUMIF(OUTPUT!C$20:M$20, "CLO2", OUTPUT!C289:M289) / OUTPUT!AL$7),
IF(AND('PRINTABLE (per grading)'!H$16="OUTPUT", 'PRINTABLE (per grading)'!B$13="Midterm"), IF(ISERROR(SUMIF(OUTPUT!O$20:Y$20, "CLO2", OUTPUT!O289:Y289) / OUTPUT!AM$7), "", SUMIF(OUTPUT!O$20:Y$20, "CLO2", OUTPUT!O289:Y289) / OUTPUT!AM$7),
IF(AND('PRINTABLE (per grading)'!H$16="OUTPUT", 'PRINTABLE (per grading)'!B$13="Final"), IF(ISERROR(SUMIF(OUTPUT!AA$20:AI$20, "CLO2", OUTPUT!AA289:AI289) / OUTPUT!AN$7), "", SUMIF(OUTPUT!AA$20:AI$20, "CLO2", OUTPUT!AA289:AI289) / OUTPUT!AN$7),
"")))))),"")</f>
        <v/>
      </c>
      <c r="U287" s="232" t="str">
        <f t="shared" si="131"/>
        <v/>
      </c>
      <c r="V287" s="233" t="str">
        <f t="shared" si="132"/>
        <v/>
      </c>
      <c r="W287" s="25" t="str">
        <f>IF(B287 &lt;&gt; "", IFERROR(IF(C$16 = "PRELIM", SUMIF('Database (LECTURE-RES-PRAC)'!D$14:AG$14, "CLO3", 'Database (LECTURE-RES-PRAC)'!D284:AG284) / 'Grade computation'!F$6, IF(C$16 = "MIDTERM", SUMIF('Database (LECTURE-RES-PRAC)'!AJ$14:BM$14, "CLO3", 'Database (LECTURE-RES-PRAC)'!AJ284:BM284) / 'Grade computation'!G$6, IF(C$16 = "FINAL", SUMIF('Database (LECTURE-RES-PRAC)'!BP$14:CS$14, "CLO3", 'Database (LECTURE-RES-PRAC)'!BP284:CS284) / 'Grade computation'!H$6,""))),""),"")</f>
        <v/>
      </c>
      <c r="X287" s="232" t="str">
        <f t="shared" si="133"/>
        <v/>
      </c>
      <c r="Y287" s="25" t="str">
        <f>IF(B287 &lt;&gt; "",IF(AND('PRINTABLE (per grading)'!H$16="EXAM", 'PRINTABLE (per grading)'!B$13="Prelim"), IF(ISERROR(SUMIF('Exam (LECTURE ONLY)'!D$20:M$20, "CLO3", 'Exam (LECTURE ONLY)'!D289:M289) / 'Exam (LECTURE ONLY)'!AL$8), "", SUMIF('Exam (LECTURE ONLY)'!D$20:M$20, "CLO3", 'Exam (LECTURE ONLY)'!D289:M289) /'Exam (LECTURE ONLY)'!AL$8),
IF(AND('PRINTABLE (per grading)'!H$16="EXAM", 'PRINTABLE (per grading)'!B$13="Midterm"), IF(ISERROR(SUMIF('Exam (LECTURE ONLY)'!O$20:X$20, "CLO3", 'Exam (LECTURE ONLY)'!O289:X289) / 'Exam (LECTURE ONLY)'!AM$8), "", SUMIF('Exam (LECTURE ONLY)'!O$20:X$20, "CLO3", 'Exam (LECTURE ONLY)'!O289:X289) / 'Exam (LECTURE ONLY)'!AM$8),
IF(AND('PRINTABLE (per grading)'!H$16="EXAM", 'PRINTABLE (per grading)'!B$13="Final"), IF(ISERROR(SUMIF('Exam (LECTURE ONLY)'!Z$20:AI$20, "CLO3", 'Exam (LECTURE ONLY)'!Z289:AI289) / 'Exam (LECTURE ONLY)'!AN$8), "", SUMIF('Exam (LECTURE ONLY)'!Z$20:AI$20, "CLO3", 'Exam (LECTURE ONLY)'!Z289:AI289) / 'Exam (LECTURE ONLY)'!AN$8),
IF(AND('PRINTABLE (per grading)'!H$16="OUTPUT", 'PRINTABLE (per grading)'!B$13="Prelim"), IF(ISERROR(SUMIF(OUTPUT!C$20:M$20, "CLO3", OUTPUT!C289:M289) / OUTPUT!AL$8), "", SUMIF(OUTPUT!C$20:M$20, "CLO3", OUTPUT!C289:M289) / OUTPUT!AL$8),
IF(AND('PRINTABLE (per grading)'!H$16="OUTPUT", 'PRINTABLE (per grading)'!B$13="Midterm"), IF(ISERROR(SUMIF(OUTPUT!O$20:Y$20, "CLO3", OUTPUT!O289:Y289) / OUTPUT!AM$8), "", SUMIF(OUTPUT!O$20:Y$20, "CLO3", OUTPUT!O289:Y289) / OUTPUT!AM$8),
IF(AND('PRINTABLE (per grading)'!H$16="OUTPUT", 'PRINTABLE (per grading)'!B$13="Final"), IF(ISERROR(SUMIF(OUTPUT!AA$20:AI$20, "CLO3", OUTPUT!AA289:AI289) / OUTPUT!AN$8), "", SUMIF(OUTPUT!AA$20:AI$20, "CLO3", OUTPUT!AA289:AI289) / OUTPUT!AN$8),
"" )))))),"")</f>
        <v/>
      </c>
      <c r="Z287" s="232" t="str">
        <f t="shared" si="134"/>
        <v/>
      </c>
      <c r="AA287" s="233" t="str">
        <f t="shared" si="135"/>
        <v/>
      </c>
      <c r="AB287" s="25" t="str">
        <f>IF(B287 &lt;&gt; "", IFERROR(IF(C$16 = "PRELIM", SUMIF('Database (LECTURE-RES-PRAC)'!D$14:AG$14, "CLO4", 'Database (LECTURE-RES-PRAC)'!D284:AG284) / 'Grade computation'!F$7, IF(C$16 = "MIDTERM", SUMIF('Database (LECTURE-RES-PRAC)'!AJ$14:BM$14, "CLO4", 'Database (LECTURE-RES-PRAC)'!AJ284:BM284) / 'Grade computation'!G$7, IF(C$16 = "FINAL", SUMIF('Database (LECTURE-RES-PRAC)'!BP$14:CS$14, "CLO4", 'Database (LECTURE-RES-PRAC)'!BP284:CS284) / 'Grade computation'!H$7,""))),""),"")</f>
        <v/>
      </c>
      <c r="AC287" s="232" t="str">
        <f t="shared" si="136"/>
        <v/>
      </c>
      <c r="AD287" s="25" t="str">
        <f>IF(B287 &lt;&gt; "",IF(AND('PRINTABLE (per grading)'!H$16="EXAM", 'PRINTABLE (per grading)'!B$13="Prelim"), IF(ISERROR(SUMIF('Exam (LECTURE ONLY)'!D$20:M$20, "CLO4", 'Exam (LECTURE ONLY)'!D289:M289) / 'Exam (LECTURE ONLY)'!AL$9), "", SUMIF('Exam (LECTURE ONLY)'!D$20:M$20, "CLO4", 'Exam (LECTURE ONLY)'!D289:M289) /'Exam (LECTURE ONLY)'!AL$9),
IF(AND('PRINTABLE (per grading)'!H$16="EXAM", 'PRINTABLE (per grading)'!B$13="Midterm"), IF(ISERROR(SUMIF('Exam (LECTURE ONLY)'!O$20:X$20, "CLO4", 'Exam (LECTURE ONLY)'!O289:X289) / 'Exam (LECTURE ONLY)'!AM$9), "", SUMIF('Exam (LECTURE ONLY)'!O$20:X$20, "CLO4", 'Exam (LECTURE ONLY)'!O289:X289) / 'Exam (LECTURE ONLY)'!AM$9),
IF(AND('PRINTABLE (per grading)'!H$16="EXAM", 'PRINTABLE (per grading)'!B$13="Final"), IF(ISERROR(SUMIF('Exam (LECTURE ONLY)'!Z$20:AI$20, "CLO4", 'Exam (LECTURE ONLY)'!Z289:AI289) / 'Exam (LECTURE ONLY)'!AN$9), "", SUMIF('Exam (LECTURE ONLY)'!Z$20:AI$20, "CLO4", 'Exam (LECTURE ONLY)'!Z289:AI289) / 'Exam (LECTURE ONLY)'!AN$9),
IF(AND('PRINTABLE (per grading)'!H$16="OUTPUT", 'PRINTABLE (per grading)'!B$13="Prelim"), IF(ISERROR(SUMIF(OUTPUT!C$20:M$20, "CLO4", OUTPUT!C289:M289) / OUTPUT!AL$9), "", SUMIF(OUTPUT!C$20:M$20, "CLO4", OUTPUT!C289:M289) / OUTPUT!AL$9),
IF(AND('PRINTABLE (per grading)'!H$16="OUTPUT", 'PRINTABLE (per grading)'!B$13="Midterm"), IF(ISERROR(SUMIF(OUTPUT!O$20:Y$20, "CLO4", OUTPUT!O289:Y289) / OUTPUT!AM$9), "", SUMIF(OUTPUT!O$20:Y$20, "CLO4", OUTPUT!O289:Y289) / OUTPUT!AM$9),
IF(AND('PRINTABLE (per grading)'!H$16="OUTPUT", 'PRINTABLE (per grading)'!B$13="Final"), IF(ISERROR(SUMIF(OUTPUT!AA$20:AI$20, "CLO4", OUTPUT!AA289:AI289) / OUTPUT!AN$9), "", SUMIF(OUTPUT!AA$20:AI$20, "CLO4", OUTPUT!AA289:AI289) / OUTPUT!AN$9),
"")))))),"")</f>
        <v/>
      </c>
      <c r="AE287" s="232" t="str">
        <f t="shared" si="137"/>
        <v/>
      </c>
      <c r="AF287" s="233" t="str">
        <f t="shared" si="138"/>
        <v/>
      </c>
      <c r="AG287" s="25" t="str">
        <f>IF(B287 &lt;&gt; "", IFERROR(IF(C$16 = "PRELIM", SUMIF('Database (LECTURE-RES-PRAC)'!D$14:AG$14, "CLO5", 'Database (LECTURE-RES-PRAC)'!D284:AG284) / 'Grade computation'!F$8, IF(C$16 = "MIDTERM", SUMIF('Database (LECTURE-RES-PRAC)'!AJ$14:BM$14, "CLO5", 'Database (LECTURE-RES-PRAC)'!AJ284:BM284) / 'Grade computation'!G$8, IF(C$16 = "FINAL", SUMIF('Database (LECTURE-RES-PRAC)'!BP$14:CS$14, "CLO5", 'Database (LECTURE-RES-PRAC)'!BP284:CS284) / 'Grade computation'!H$8,""))),""),"")</f>
        <v/>
      </c>
      <c r="AH287" s="232" t="str">
        <f t="shared" si="139"/>
        <v/>
      </c>
      <c r="AI287" s="25" t="str">
        <f>IF(B287 &lt;&gt; "",IF(AND('PRINTABLE (per grading)'!H$16="EXAM", 'PRINTABLE (per grading)'!B$13="Prelim"), IF(ISERROR(SUMIF('Exam (LECTURE ONLY)'!D$20:M$20, "CLO5", 'Exam (LECTURE ONLY)'!D289:M289) / 'Exam (LECTURE ONLY)'!AL$10), "", SUMIF('Exam (LECTURE ONLY)'!D$20:M$20, "CLO5", 'Exam (LECTURE ONLY)'!D289:M289) /'Exam (LECTURE ONLY)'!AL$10),
IF(AND('PRINTABLE (per grading)'!H$16="EXAM", 'PRINTABLE (per grading)'!B$13="Midterm"), IF(ISERROR(SUMIF('Exam (LECTURE ONLY)'!O$20:X$20, "CLO5", 'Exam (LECTURE ONLY)'!O289:X289) / 'Exam (LECTURE ONLY)'!AM$10), "", SUMIF('Exam (LECTURE ONLY)'!O$20:X$20, "CLO5", 'Exam (LECTURE ONLY)'!O289:X289) / 'Exam (LECTURE ONLY)'!AM$10),
IF(AND('PRINTABLE (per grading)'!H$16="EXAM", 'PRINTABLE (per grading)'!B$13="Final"), IF(ISERROR(SUMIF('Exam (LECTURE ONLY)'!Z$20:AI$20, "CLO5", 'Exam (LECTURE ONLY)'!Z289:AI289) / 'Exam (LECTURE ONLY)'!AN$10), "", SUMIF('Exam (LECTURE ONLY)'!Z$20:AI$20, "CLO5", 'Exam (LECTURE ONLY)'!Z289:AI289) / 'Exam (LECTURE ONLY)'!AN$10),
IF(AND('PRINTABLE (per grading)'!H$16="OUTPUT", 'PRINTABLE (per grading)'!B$13="Prelim"), IF(ISERROR(SUMIF(OUTPUT!C$20:M$20, "CLO5", OUTPUT!C289:M289) / OUTPUT!AL$10), "", SUMIF(OUTPUT!C$20:M$20, "CLO5", OUTPUT!C289:M289) / OUTPUT!AL$10),
IF(AND('PRINTABLE (per grading)'!H$16="OUTPUT", 'PRINTABLE (per grading)'!B$13="Midterm"), IF(ISERROR(SUMIF(OUTPUT!O$20:Y$20, "CLO5", OUTPUT!O289:Y289) / OUTPUT!AM$10), "", SUMIF(OUTPUT!O$20:Y$20, "CLO5", OUTPUT!O289:Y289) / OUTPUT!AM$10),
IF(AND('PRINTABLE (per grading)'!H$16="OUTPUT", 'PRINTABLE (per grading)'!B$13="Final"), IF(ISERROR(SUMIF(OUTPUT!AA$20:AI$20, "CLO5", OUTPUT!AA289:AI289) / OUTPUT!AN$10), "", SUMIF(OUTPUT!AA$20:AI$20, "CLO5", OUTPUT!AA289:AI289) / OUTPUT!AN$10),
"")))))),"")</f>
        <v/>
      </c>
      <c r="AJ287" s="232" t="str">
        <f t="shared" si="140"/>
        <v/>
      </c>
      <c r="AK287" s="233" t="str">
        <f t="shared" si="141"/>
        <v/>
      </c>
      <c r="AL287" s="25" t="str">
        <f>IF(B287 &lt;&gt; "", IFERROR(IF(C$16 = "PRELIM", SUMIF('Database (LECTURE-RES-PRAC)'!D$14:AG$14, "CLO6", 'Database (LECTURE-RES-PRAC)'!D284:AG284) / 'Grade computation'!F$9, IF(C$16 = "MIDTERM", SUMIF('Database (LECTURE-RES-PRAC)'!AJ$14:BM$14, "CLO6", 'Database (LECTURE-RES-PRAC)'!AJ284:BM284) / 'Grade computation'!G$9, IF(C$16 = "FINAL", SUMIF('Database (LECTURE-RES-PRAC)'!BP$14:CS$14, "CLO6", 'Database (LECTURE-RES-PRAC)'!BP284:CS284) / 'Grade computation'!H$9,""))),""),"")</f>
        <v/>
      </c>
      <c r="AM287" s="232" t="str">
        <f t="shared" si="142"/>
        <v/>
      </c>
      <c r="AN287" s="25" t="str">
        <f>IF(B287 &lt;&gt; "",IF(AND('PRINTABLE (per grading)'!H$16="EXAM", 'PRINTABLE (per grading)'!B$13="Prelim"), IF(ISERROR(SUMIF('Exam (LECTURE ONLY)'!D$20:M$20, "CLO6", 'Exam (LECTURE ONLY)'!D289:M289) / 'Exam (LECTURE ONLY)'!AL$11), "", SUMIF('Exam (LECTURE ONLY)'!D$20:M$20, "CLO6", 'Exam (LECTURE ONLY)'!D289:M289) /'Exam (LECTURE ONLY)'!AL$11),
IF(AND('PRINTABLE (per grading)'!H$16="EXAM", 'PRINTABLE (per grading)'!B$13="Midterm"), IF(ISERROR(SUMIF('Exam (LECTURE ONLY)'!O$20:X$20, "CLO6", 'Exam (LECTURE ONLY)'!O289:X289) / 'Exam (LECTURE ONLY)'!AM$11), "", SUMIF('Exam (LECTURE ONLY)'!O$20:X$20, "CLO6", 'Exam (LECTURE ONLY)'!O289:X289) / 'Exam (LECTURE ONLY)'!AM$11),
IF(AND('PRINTABLE (per grading)'!H$16="EXAM", 'PRINTABLE (per grading)'!B$13="Final"), IF(ISERROR(SUMIF('Exam (LECTURE ONLY)'!Z$20:AI$20, "CLO6", 'Exam (LECTURE ONLY)'!Z289:AI289) / 'Exam (LECTURE ONLY)'!AN$11), "", SUMIF('Exam (LECTURE ONLY)'!Z$20:AI$20, "CLO6", 'Exam (LECTURE ONLY)'!Z289:AI289) / 'Exam (LECTURE ONLY)'!AN$11),
IF(AND('PRINTABLE (per grading)'!H$16="OUTPUT", 'PRINTABLE (per grading)'!B$13="Prelim"), IF(ISERROR(SUMIF(OUTPUT!C$20:M$20, "CLO6", OUTPUT!C289:M289) / OUTPUT!AL$11), "", SUMIF(OUTPUT!C$20:M$20, "CLO6", OUTPUT!C289:M289) / OUTPUT!AL$11),
IF(AND('PRINTABLE (per grading)'!H$16="OUTPUT", 'PRINTABLE (per grading)'!B$13="Midterm"), IF(ISERROR(SUMIF(OUTPUT!O$20:Y$20, "CLO6", OUTPUT!O289:Y289) / OUTPUT!AM$11), "", SUMIF(OUTPUT!O$20:Y$20, "CLO6", OUTPUT!O289:Y289) / OUTPUT!AM$11),
IF(AND('PRINTABLE (per grading)'!H$16="OUTPUT", 'PRINTABLE (per grading)'!B$13="Final"), IF(ISERROR(SUMIF(OUTPUT!AA$20:AI$20, "CLO6", OUTPUT!AA289:AI289) / OUTPUT!AN$11), "", SUMIF(OUTPUT!AA$20:AI$20, "CLO6", OUTPUT!AA289:AI289) / OUTPUT!AN$11),
"")))))),"")</f>
        <v/>
      </c>
      <c r="AO287" s="232" t="str">
        <f t="shared" si="143"/>
        <v/>
      </c>
      <c r="AP287" s="233" t="str">
        <f t="shared" si="144"/>
        <v/>
      </c>
      <c r="AQ287" s="25" t="str">
        <f>IF(B287 &lt;&gt; "", IFERROR(IF(C$16 = "PRELIM", SUMIF('Database (LECTURE-RES-PRAC)'!D$14:AG$14, "CLO7", 'Database (LECTURE-RES-PRAC)'!D284:AG284) / 'Grade computation'!F$10, IF(C$16 = "MIDTERM", SUMIF('Database (LECTURE-RES-PRAC)'!AJ$14:BM$14, "CLO7", 'Database (LECTURE-RES-PRAC)'!AJ284:BM284) / 'Grade computation'!G$10, IF(C$16 = "FINAL", SUMIF('Database (LECTURE-RES-PRAC)'!BP$14:CS$14, "CLO7", 'Database (LECTURE-RES-PRAC)'!BP284:CS284) / 'Grade computation'!H$10,""))),""),"")</f>
        <v/>
      </c>
      <c r="AR287" s="232" t="str">
        <f t="shared" si="145"/>
        <v/>
      </c>
      <c r="AS287" s="25" t="str">
        <f>IF(B287 &lt;&gt; "",IF(AND('PRINTABLE (per grading)'!H$16="EXAM", 'PRINTABLE (per grading)'!B$13="Prelim"), IF(ISERROR(SUMIF('Exam (LECTURE ONLY)'!D$20:M$20, "CLO7", 'Exam (LECTURE ONLY)'!D289:M289) / 'Exam (LECTURE ONLY)'!AL$12), "", SUMIF('Exam (LECTURE ONLY)'!D$20:M$20, "CLO7", 'Exam (LECTURE ONLY)'!D289:M289) /'Exam (LECTURE ONLY)'!AL$12),
IF(AND('PRINTABLE (per grading)'!H$16="EXAM", 'PRINTABLE (per grading)'!B$13="Midterm"), IF(ISERROR(SUMIF('Exam (LECTURE ONLY)'!O$20:X$20, "CLO7", 'Exam (LECTURE ONLY)'!O289:X289) / 'Exam (LECTURE ONLY)'!AM$12), "", SUMIF('Exam (LECTURE ONLY)'!O$20:X$20, "CLO7", 'Exam (LECTURE ONLY)'!O289:X289) / 'Exam (LECTURE ONLY)'!AM$12),
IF(AND('PRINTABLE (per grading)'!H$16="EXAM", 'PRINTABLE (per grading)'!B$13="Final"), IF(ISERROR(SUMIF('Exam (LECTURE ONLY)'!Z$20:AI$20, "CLO7", 'Exam (LECTURE ONLY)'!Z289:AI289) / 'Exam (LECTURE ONLY)'!AN$12), "", SUMIF('Exam (LECTURE ONLY)'!Z$20:AI$20, "CLO7", 'Exam (LECTURE ONLY)'!Z289:AI289) / 'Exam (LECTURE ONLY)'!AN$12),
IF(AND('PRINTABLE (per grading)'!H$16="OUTPUT", 'PRINTABLE (per grading)'!B$13="Prelim"), IF(ISERROR(SUMIF(OUTPUT!C$20:M$20, "CLO7", OUTPUT!C289:M289) / OUTPUT!AL$12), "", SUMIF(OUTPUT!C$20:M$20, "CLO7", OUTPUT!C289:M289) / OUTPUT!AL$12),
IF(AND('PRINTABLE (per grading)'!H$16="OUTPUT", 'PRINTABLE (per grading)'!B$13="Midterm"), IF(ISERROR(SUMIF(OUTPUT!O$20:Y$20, "CLO7", OUTPUT!O289:Y289) / OUTPUT!AM$12), "", SUMIF(OUTPUT!O$20:Y$20, "CLO7", OUTPUT!O289:Y289) / OUTPUT!AM$12),
IF(AND('PRINTABLE (per grading)'!H$16="OUTPUT", 'PRINTABLE (per grading)'!B$13="Final"), IF(ISERROR(SUMIF(OUTPUT!AA$20:AI$20, "CLO7", OUTPUT!AA289:AI289) / OUTPUT!AN$12), "", SUMIF(OUTPUT!AA$20:AI$20, "CLO7", OUTPUT!AA289:AI289) / OUTPUT!AN$12),
"")))))),"")</f>
        <v/>
      </c>
      <c r="AT287" s="232" t="str">
        <f t="shared" si="146"/>
        <v/>
      </c>
      <c r="AU287" s="233" t="str">
        <f t="shared" si="147"/>
        <v/>
      </c>
      <c r="AV287" s="25" t="str">
        <f>IF(B287 &lt;&gt; "", IFERROR(IF(C$16 = "PRELIM", SUMIF('Database (LECTURE-RES-PRAC)'!D$14:AG$14, "CLO8", 'Database (LECTURE-RES-PRAC)'!D284:AG284) / 'Grade computation'!F$11, IF(C$16 = "MIDTERM", SUMIF('Database (LECTURE-RES-PRAC)'!AJ$14:BM$14, "CLO8", 'Database (LECTURE-RES-PRAC)'!AJ284:BM284) / 'Grade computation'!G$11, IF(C$16 = "FINAL", SUMIF('Database (LECTURE-RES-PRAC)'!BP$14:CS$14, "CLO8", 'Database (LECTURE-RES-PRAC)'!BP284:CS284) / 'Grade computation'!H$11,""))),""),"")</f>
        <v/>
      </c>
      <c r="AW287" s="232" t="str">
        <f t="shared" si="148"/>
        <v/>
      </c>
      <c r="AX287" s="25" t="str">
        <f>IF(B287 &lt;&gt; "",IF(AND('PRINTABLE (per grading)'!H$16="EXAM", 'PRINTABLE (per grading)'!B$13="Prelim"), IF(ISERROR(SUMIF('Exam (LECTURE ONLY)'!D$20:M$20, "CLO8", 'Exam (LECTURE ONLY)'!D289:M289) / 'Exam (LECTURE ONLY)'!AL$13), "", SUMIF('Exam (LECTURE ONLY)'!D$20:M$20, "CLO8", 'Exam (LECTURE ONLY)'!D289:M289) /'Exam (LECTURE ONLY)'!AL$13),
IF(AND('PRINTABLE (per grading)'!H$16="EXAM", 'PRINTABLE (per grading)'!B$13="Midterm"), IF(ISERROR(SUMIF('Exam (LECTURE ONLY)'!O$20:X$20, "CLO8", 'Exam (LECTURE ONLY)'!O289:X289) / 'Exam (LECTURE ONLY)'!AM$13), "", SUMIF('Exam (LECTURE ONLY)'!O$20:X$20, "CLO8", 'Exam (LECTURE ONLY)'!O289:X289) / 'Exam (LECTURE ONLY)'!AM$13),
IF(AND('PRINTABLE (per grading)'!H$16="EXAM", 'PRINTABLE (per grading)'!B$13="Final"), IF(ISERROR(SUMIF('Exam (LECTURE ONLY)'!Z$20:AI$20, "CLO8", 'Exam (LECTURE ONLY)'!Z289:AI289) / 'Exam (LECTURE ONLY)'!AN$13), "", SUMIF('Exam (LECTURE ONLY)'!Z$20:AI$20, "CLO8", 'Exam (LECTURE ONLY)'!Z289:AI289) / 'Exam (LECTURE ONLY)'!AN$13),
IF(AND('PRINTABLE (per grading)'!H$16="OUTPUT", 'PRINTABLE (per grading)'!B$13="Prelim"), IF(ISERROR(SUMIF(OUTPUT!C$20:M$20, "CLO8", OUTPUT!C289:M289) / OUTPUT!AL$13), "", SUMIF(OUTPUT!C$20:M$20, "CLO8", OUTPUT!C289:M289) / OUTPUT!AL$13),
IF(AND('PRINTABLE (per grading)'!H$16="OUTPUT", 'PRINTABLE (per grading)'!B$13="Midterm"), IF(ISERROR(SUMIF(OUTPUT!O$20:Y$20, "CLO8", OUTPUT!O289:Y289) / OUTPUT!AM$13), "", SUMIF(OUTPUT!O$20:Y$20, "CLO8", OUTPUT!O289:Y289) / OUTPUT!AM$13),
IF(AND('PRINTABLE (per grading)'!H$16="OUTPUT", 'PRINTABLE (per grading)'!B$13="Final"), IF(ISERROR(SUMIF(OUTPUT!AA$20:AI$20, "CLO8", OUTPUT!AA289:AI289) / OUTPUT!AN$13), "", SUMIF(OUTPUT!AA$20:AI$20, "CLO8", OUTPUT!AA289:AI289) / OUTPUT!AN$13),
"")))))),"")</f>
        <v/>
      </c>
      <c r="AY287" s="232" t="str">
        <f t="shared" si="149"/>
        <v/>
      </c>
      <c r="AZ287" s="233" t="str">
        <f t="shared" si="150"/>
        <v/>
      </c>
      <c r="BA287" s="25" t="str">
        <f>IF(B287 &lt;&gt; "", IFERROR(IF(C$16 = "PRELIM", SUMIF('Database (LECTURE-RES-PRAC)'!D$14:AG$14, "CLO9", 'Database (LECTURE-RES-PRAC)'!D284:AG284) / 'Grade computation'!F$12, IF(C$16 = "MIDTERM", SUMIF('Database (LECTURE-RES-PRAC)'!AJ$14:BM$14, "CLO9", 'Database (LECTURE-RES-PRAC)'!AJ284:BM284) / 'Grade computation'!G$12, IF(C$16 = "FINAL", SUMIF('Database (LECTURE-RES-PRAC)'!BP$14:CS$14, "CLO9", 'Database (LECTURE-RES-PRAC)'!BP284:CS284) / 'Grade computation'!H$12,""))),""),"")</f>
        <v/>
      </c>
      <c r="BB287" s="232" t="str">
        <f t="shared" si="151"/>
        <v/>
      </c>
      <c r="BC287" s="25" t="str">
        <f>IF(B287 &lt;&gt; "",IF(AND('PRINTABLE (per grading)'!H$16="EXAM", 'PRINTABLE (per grading)'!B$13="Prelim"), IF(ISERROR(SUMIF('Exam (LECTURE ONLY)'!D$20:M$20, "CLO9", 'Exam (LECTURE ONLY)'!D289:M289) / 'Exam (LECTURE ONLY)'!AL$14), "", SUMIF('Exam (LECTURE ONLY)'!D$20:M$20, "CLO9", 'Exam (LECTURE ONLY)'!D289:M289) /'Exam (LECTURE ONLY)'!AL$14),
IF(AND('PRINTABLE (per grading)'!H$16="EXAM", 'PRINTABLE (per grading)'!B$13="Midterm"), IF(ISERROR(SUMIF('Exam (LECTURE ONLY)'!O$20:X$20, "CLO9", 'Exam (LECTURE ONLY)'!O289:X289) / 'Exam (LECTURE ONLY)'!AM$14), "", SUMIF('Exam (LECTURE ONLY)'!O$20:X$20, "CLO9", 'Exam (LECTURE ONLY)'!O289:X289) / 'Exam (LECTURE ONLY)'!AM$14),
IF(AND('PRINTABLE (per grading)'!H$16="EXAM", 'PRINTABLE (per grading)'!B$13="Final"), IF(ISERROR(SUMIF('Exam (LECTURE ONLY)'!Z$20:AI$20, "CLO9", 'Exam (LECTURE ONLY)'!Z289:AI289) / 'Exam (LECTURE ONLY)'!AN$14), "", SUMIF('Exam (LECTURE ONLY)'!Z$20:AI$20, "CLO9", 'Exam (LECTURE ONLY)'!Z289:AI289) / 'Exam (LECTURE ONLY)'!AN$14),
IF(AND('PRINTABLE (per grading)'!H$16="OUTPUT", 'PRINTABLE (per grading)'!B$13="Prelim"), IF(ISERROR(SUMIF(OUTPUT!C$20:M$20, "CLO9", OUTPUT!C289:M289) / OUTPUT!AL$14), "", SUMIF(OUTPUT!C$20:M$20, "CLO9", OUTPUT!C289:M289) / OUTPUT!AL$14),
IF(AND('PRINTABLE (per grading)'!H$16="OUTPUT", 'PRINTABLE (per grading)'!B$13="Midterm"), IF(ISERROR(SUMIF(OUTPUT!O$20:Y$20, "CLO9", OUTPUT!O289:Y289) / OUTPUT!AM$14), "", SUMIF(OUTPUT!O$20:Y$20, "CLO9", OUTPUT!O289:Y289) / OUTPUT!AM$14),
IF(AND('PRINTABLE (per grading)'!H$16="OUTPUT", 'PRINTABLE (per grading)'!B$13="Final"), IF(ISERROR(SUMIF(OUTPUT!AA$20:AI$20, "CLO9", OUTPUT!AA289:AI289) / OUTPUT!AN$14), "", SUMIF(OUTPUT!AA$20:AI$20, "CLO9", OUTPUT!AA289:AI289) / OUTPUT!AN$14),
"")))))),"")</f>
        <v/>
      </c>
      <c r="BD287" s="232" t="str">
        <f t="shared" si="152"/>
        <v/>
      </c>
      <c r="BE287" s="233" t="str">
        <f t="shared" si="153"/>
        <v/>
      </c>
      <c r="BF287" s="25" t="str">
        <f>IF(B287 &lt;&gt; "", IFERROR(IF(C$16 = "PRELIM", SUMIF('Database (LECTURE-RES-PRAC)'!D$14:AG$14, "CLO10", 'Database (LECTURE-RES-PRAC)'!D284:AG284) / 'Grade computation'!F$13, IF(C$16 = "MIDTERM", SUMIF('Database (LECTURE-RES-PRAC)'!AJ$14:BM$14, "CLO10", 'Database (LECTURE-RES-PRAC)'!AJ284:BM284) / 'Grade computation'!G$13, IF(C$16 = "FINAL", SUMIF('Database (LECTURE-RES-PRAC)'!BP$14:CS$14, "CLO10", 'Database (LECTURE-RES-PRAC)'!BP284:CS284) / 'Grade computation'!H$13,""))),""),"")</f>
        <v/>
      </c>
      <c r="BG287" s="232" t="str">
        <f t="shared" si="154"/>
        <v/>
      </c>
      <c r="BH287" s="25" t="str">
        <f>IF(B287 &lt;&gt; "",IF(AND('PRINTABLE (per grading)'!H$16="EXAM", 'PRINTABLE (per grading)'!B$13="Prelim"), IF(ISERROR(SUMIF('Exam (LECTURE ONLY)'!D$20:M$20, "CLO10", 'Exam (LECTURE ONLY)'!D289:M289) / 'Exam (LECTURE ONLY)'!AL$15), "", SUMIF('Exam (LECTURE ONLY)'!D$20:M$20, "CLO10", 'Exam (LECTURE ONLY)'!D289:M289) /'Exam (LECTURE ONLY)'!AL$15),
IF(AND('PRINTABLE (per grading)'!H$16="EXAM", 'PRINTABLE (per grading)'!B$13="Midterm"), IF(ISERROR(SUMIF('Exam (LECTURE ONLY)'!O$20:X$20, "CLO10", 'Exam (LECTURE ONLY)'!O289:X289) / 'Exam (LECTURE ONLY)'!AM$15), "", SUMIF('Exam (LECTURE ONLY)'!O$20:X$20, "CLO10", 'Exam (LECTURE ONLY)'!O289:X289) / 'Exam (LECTURE ONLY)'!AM$15),
IF(AND('PRINTABLE (per grading)'!H$16="EXAM", 'PRINTABLE (per grading)'!B$13="Final"), IF(ISERROR(SUMIF('Exam (LECTURE ONLY)'!Z$20:AI$20, "CLO10", 'Exam (LECTURE ONLY)'!Z289:AI289) / 'Exam (LECTURE ONLY)'!AN$15), "", SUMIF('Exam (LECTURE ONLY)'!Z$20:AI$20, "CLO10", 'Exam (LECTURE ONLY)'!Z289:AI289) / 'Exam (LECTURE ONLY)'!AN$15),
IF(AND('PRINTABLE (per grading)'!H$16="OUTPUT", 'PRINTABLE (per grading)'!B$13="Prelim"), IF(ISERROR(SUMIF(OUTPUT!C$20:M$20, "CLO10", OUTPUT!C289:M289) / OUTPUT!AL$15), "", SUMIF(OUTPUT!C$20:M$20, "CLO10", OUTPUT!C289:M289) / OUTPUT!AL$15),
IF(AND('PRINTABLE (per grading)'!H$16="OUTPUT", 'PRINTABLE (per grading)'!B$13="Midterm"), IF(ISERROR(SUMIF(OUTPUT!O$20:Y$20, "CLO10", OUTPUT!O289:Y289) / OUTPUT!AM$15), "", SUMIF(OUTPUT!O$20:Y$20, "CLO10", OUTPUT!O289:Y289) / OUTPUT!AM$15),
IF(AND('PRINTABLE (per grading)'!H$16="OUTPUT", 'PRINTABLE (per grading)'!B$13="Final"), IF(ISERROR(SUMIF(OUTPUT!AA$20:AI$20, "CLO10", OUTPUT!AA289:AI289) / OUTPUT!AN$15), "", SUMIF(OUTPUT!AA$20:AI$20, "CLO10", OUTPUT!AA289:AI289) / OUTPUT!AN$15),
"")))))),"")</f>
        <v/>
      </c>
      <c r="BI287" s="232" t="str">
        <f t="shared" si="155"/>
        <v/>
      </c>
      <c r="BJ287" s="233" t="str">
        <f t="shared" si="156"/>
        <v/>
      </c>
      <c r="BK287" s="2"/>
    </row>
    <row r="288" spans="1:63" ht="20.100000000000001" customHeight="1">
      <c r="A288" s="212" t="str">
        <f>IF(ISBLANK('Database (LECTURE-RES-PRAC)'!A285),"",'Database (LECTURE-RES-PRAC)'!A285)</f>
        <v/>
      </c>
      <c r="B288" s="213" t="str">
        <f>IF(ISBLANK('Database (LECTURE-RES-PRAC)'!B285),"",'Database (LECTURE-RES-PRAC)'!B285)</f>
        <v/>
      </c>
      <c r="C288" s="134" t="str">
        <f>IF(B288&lt;&gt;"",IF(C$16="PRELIM",'Grade computation'!C288, IF(C$16="MIDTERM",'Grade computation'!K288, IF(C$16="FINAL",'Grade computation'!S288,""))),"")</f>
        <v/>
      </c>
      <c r="D288" s="135" t="str">
        <f t="shared" si="157"/>
        <v/>
      </c>
      <c r="E288" s="134" t="str">
        <f>IF(B288&lt;&gt;"", IF(C$16="PRELIM",'Grade computation'!E288, IF(C$16="MIDTERM",'Grade computation'!M288, IF(C$16="FINAL",'Grade computation'!U288,""))),"")</f>
        <v/>
      </c>
      <c r="F288" s="136" t="str">
        <f t="shared" si="158"/>
        <v/>
      </c>
      <c r="G288" s="137" t="str">
        <f t="shared" si="159"/>
        <v/>
      </c>
      <c r="H288" s="207" t="str">
        <f>IF(B288&lt;&gt;"",IF(C$16="PRELIM", 'Grade computation'!H288, IF(C$16="MIDTERM", 'Grade computation'!P288, IF(C$16="FINAL",'Grade computation'!X288, ""))),"")</f>
        <v/>
      </c>
      <c r="I288" s="137" t="str">
        <f t="shared" si="160"/>
        <v/>
      </c>
      <c r="J288" s="139" t="str">
        <f t="shared" si="161"/>
        <v/>
      </c>
      <c r="K288" s="377" t="str">
        <f t="shared" si="162"/>
        <v/>
      </c>
      <c r="L288" s="434"/>
      <c r="M288" s="25" t="str">
        <f>IF(B288 &lt;&gt; "", IFERROR(IF(C$16 = "PRELIM", SUMIF('Database (LECTURE-RES-PRAC)'!D$14:AG$14, "CLO1", 'Database (LECTURE-RES-PRAC)'!D285:AG285) / 'Grade computation'!F$4, IF(C$16 = "MIDTERM", SUMIF('Database (LECTURE-RES-PRAC)'!AJ$14:BM$14, "CLO1", 'Database (LECTURE-RES-PRAC)'!AJ285:BM285) / 'Grade computation'!G$4, IF(C$16 = "FINAL", SUMIF('Database (LECTURE-RES-PRAC)'!BP$14:CS$14, "CLO1", 'Database (LECTURE-RES-PRAC)'!BP285:CS285) / 'Grade computation'!H$4,""))),""),"")</f>
        <v/>
      </c>
      <c r="N288" s="232" t="str">
        <f t="shared" si="127"/>
        <v/>
      </c>
      <c r="O288" s="25" t="str">
        <f>IF(B288 &lt;&gt; "",IF(AND('PRINTABLE (per grading)'!H$16="EXAM", 'PRINTABLE (per grading)'!B$13="Prelim"), IF(ISERROR(SUMIF('Exam (LECTURE ONLY)'!D$20:M$20, "CLO1", 'Exam (LECTURE ONLY)'!D290:M290) / 'Exam (LECTURE ONLY)'!AL$6), "", SUMIF('Exam (LECTURE ONLY)'!D$20:M$20, "CLO1", 'Exam (LECTURE ONLY)'!D290:M290) /'Exam (LECTURE ONLY)'!AL$6),
IF(AND('PRINTABLE (per grading)'!H$16="EXAM", 'PRINTABLE (per grading)'!B$13="Midterm"), IF(ISERROR(SUMIF('Exam (LECTURE ONLY)'!O$20:X$20, "CLO1", 'Exam (LECTURE ONLY)'!O290:X290) / 'Exam (LECTURE ONLY)'!AM$6), "", SUMIF('Exam (LECTURE ONLY)'!O$20:X$20, "CLO1", 'Exam (LECTURE ONLY)'!O290:X290) / 'Exam (LECTURE ONLY)'!AM$6),
IF(AND('PRINTABLE (per grading)'!H$16="EXAM", 'PRINTABLE (per grading)'!B$13="Final"), IF(ISERROR(SUMIF('Exam (LECTURE ONLY)'!Z$20:AI$20, "CLO1", 'Exam (LECTURE ONLY)'!Z290:AI290) / 'Exam (LECTURE ONLY)'!AN$6), "", SUMIF('Exam (LECTURE ONLY)'!Z$20:AI$20, "CLO1", 'Exam (LECTURE ONLY)'!Z290:AI290) / 'Exam (LECTURE ONLY)'!AN$6),
IF(AND('PRINTABLE (per grading)'!H$16="OUTPUT", 'PRINTABLE (per grading)'!B$13="Prelim"), IF(ISERROR(SUMIF(OUTPUT!C$20:M$20, "CLO1", OUTPUT!C290:M290) / OUTPUT!AL$6), "", SUMIF(OUTPUT!C$20:M$20, "CLO1", OUTPUT!C290:M290) / OUTPUT!AL$6),
IF(AND('PRINTABLE (per grading)'!H$16="OUTPUT", 'PRINTABLE (per grading)'!B$13="Midterm"), IF(ISERROR(SUMIF(OUTPUT!O$20:Y$20, "CLO1", OUTPUT!O290:Y290) / OUTPUT!AM$6), "", SUMIF(OUTPUT!O$20:Y$20, "CLO1", OUTPUT!O290:Y290) / OUTPUT!AM$6),
IF(AND('PRINTABLE (per grading)'!H$16="OUTPUT", 'PRINTABLE (per grading)'!B$13="Final"), IF(ISERROR(SUMIF(OUTPUT!AA$20:AI$20, "CLO1", OUTPUT!AA290:AI290) / OUTPUT!AN$6), "", SUMIF(OUTPUT!AA$20:AI$20, "CLO1", OUTPUT!AA290:AI290) / OUTPUT!AN$6),
"")))))),"")</f>
        <v/>
      </c>
      <c r="P288" s="232" t="str">
        <f t="shared" si="128"/>
        <v/>
      </c>
      <c r="Q288" s="233" t="str">
        <f t="shared" si="129"/>
        <v/>
      </c>
      <c r="R288" s="25" t="str">
        <f>IF(B288 &lt;&gt; "", IFERROR(IF(C$16 = "PRELIM", SUMIF('Database (LECTURE-RES-PRAC)'!D$14:AG$14, "CLO2", 'Database (LECTURE-RES-PRAC)'!D285:AG285) / 'Grade computation'!F$5, IF(C$16 = "MIDTERM", SUMIF('Database (LECTURE-RES-PRAC)'!AJ$14:BM$14, "CLO2", 'Database (LECTURE-RES-PRAC)'!AJ285:BM285) / 'Grade computation'!G$5, IF(C$16 = "FINAL", SUMIF('Database (LECTURE-RES-PRAC)'!BP$14:CS$14, "CLO2", 'Database (LECTURE-RES-PRAC)'!BP285:CS285) / 'Grade computation'!H$5,""))),""),"")</f>
        <v/>
      </c>
      <c r="S288" s="232" t="str">
        <f t="shared" si="130"/>
        <v/>
      </c>
      <c r="T288" s="25" t="str">
        <f>IF(B288 &lt;&gt; "",IF(AND('PRINTABLE (per grading)'!H$16="EXAM", 'PRINTABLE (per grading)'!B$13="Prelim"), IF(ISERROR(SUMIF('Exam (LECTURE ONLY)'!D$20:M$20, "CLO2", 'Exam (LECTURE ONLY)'!D290:M290) / 'Exam (LECTURE ONLY)'!AL$7), "", SUMIF('Exam (LECTURE ONLY)'!D$20:M$20, "CLO2", 'Exam (LECTURE ONLY)'!D290:M290) /'Exam (LECTURE ONLY)'!AL$7),
IF(AND('PRINTABLE (per grading)'!H$16="EXAM", 'PRINTABLE (per grading)'!B$13="Midterm"), IF(ISERROR(SUMIF('Exam (LECTURE ONLY)'!O$20:X$20, "CLO2", 'Exam (LECTURE ONLY)'!O290:X290) / 'Exam (LECTURE ONLY)'!AM$7), "", SUMIF('Exam (LECTURE ONLY)'!O$20:X$20, "CLO2", 'Exam (LECTURE ONLY)'!O290:X290) / 'Exam (LECTURE ONLY)'!AM$7),
IF(AND('PRINTABLE (per grading)'!H$16="EXAM", 'PRINTABLE (per grading)'!B$13="Final"), IF(ISERROR(SUMIF('Exam (LECTURE ONLY)'!Z$20:AI$20, "CLO2", 'Exam (LECTURE ONLY)'!Z290:AI290) / 'Exam (LECTURE ONLY)'!AN$7), "", SUMIF('Exam (LECTURE ONLY)'!Z$20:AI$20, "CLO2", 'Exam (LECTURE ONLY)'!Z290:AI290) / 'Exam (LECTURE ONLY)'!AN$7),
IF(AND('PRINTABLE (per grading)'!H$16="OUTPUT", 'PRINTABLE (per grading)'!B$13="Prelim"), IF(ISERROR(SUMIF(OUTPUT!C$20:M$20, "CLO2", OUTPUT!C290:M290) / OUTPUT!AL$7), "", SUMIF(OUTPUT!C$20:M$20, "CLO2", OUTPUT!C290:M290) / OUTPUT!AL$7),
IF(AND('PRINTABLE (per grading)'!H$16="OUTPUT", 'PRINTABLE (per grading)'!B$13="Midterm"), IF(ISERROR(SUMIF(OUTPUT!O$20:Y$20, "CLO2", OUTPUT!O290:Y290) / OUTPUT!AM$7), "", SUMIF(OUTPUT!O$20:Y$20, "CLO2", OUTPUT!O290:Y290) / OUTPUT!AM$7),
IF(AND('PRINTABLE (per grading)'!H$16="OUTPUT", 'PRINTABLE (per grading)'!B$13="Final"), IF(ISERROR(SUMIF(OUTPUT!AA$20:AI$20, "CLO2", OUTPUT!AA290:AI290) / OUTPUT!AN$7), "", SUMIF(OUTPUT!AA$20:AI$20, "CLO2", OUTPUT!AA290:AI290) / OUTPUT!AN$7),
"")))))),"")</f>
        <v/>
      </c>
      <c r="U288" s="232" t="str">
        <f t="shared" si="131"/>
        <v/>
      </c>
      <c r="V288" s="233" t="str">
        <f t="shared" si="132"/>
        <v/>
      </c>
      <c r="W288" s="25" t="str">
        <f>IF(B288 &lt;&gt; "", IFERROR(IF(C$16 = "PRELIM", SUMIF('Database (LECTURE-RES-PRAC)'!D$14:AG$14, "CLO3", 'Database (LECTURE-RES-PRAC)'!D285:AG285) / 'Grade computation'!F$6, IF(C$16 = "MIDTERM", SUMIF('Database (LECTURE-RES-PRAC)'!AJ$14:BM$14, "CLO3", 'Database (LECTURE-RES-PRAC)'!AJ285:BM285) / 'Grade computation'!G$6, IF(C$16 = "FINAL", SUMIF('Database (LECTURE-RES-PRAC)'!BP$14:CS$14, "CLO3", 'Database (LECTURE-RES-PRAC)'!BP285:CS285) / 'Grade computation'!H$6,""))),""),"")</f>
        <v/>
      </c>
      <c r="X288" s="232" t="str">
        <f t="shared" si="133"/>
        <v/>
      </c>
      <c r="Y288" s="25" t="str">
        <f>IF(B288 &lt;&gt; "",IF(AND('PRINTABLE (per grading)'!H$16="EXAM", 'PRINTABLE (per grading)'!B$13="Prelim"), IF(ISERROR(SUMIF('Exam (LECTURE ONLY)'!D$20:M$20, "CLO3", 'Exam (LECTURE ONLY)'!D290:M290) / 'Exam (LECTURE ONLY)'!AL$8), "", SUMIF('Exam (LECTURE ONLY)'!D$20:M$20, "CLO3", 'Exam (LECTURE ONLY)'!D290:M290) /'Exam (LECTURE ONLY)'!AL$8),
IF(AND('PRINTABLE (per grading)'!H$16="EXAM", 'PRINTABLE (per grading)'!B$13="Midterm"), IF(ISERROR(SUMIF('Exam (LECTURE ONLY)'!O$20:X$20, "CLO3", 'Exam (LECTURE ONLY)'!O290:X290) / 'Exam (LECTURE ONLY)'!AM$8), "", SUMIF('Exam (LECTURE ONLY)'!O$20:X$20, "CLO3", 'Exam (LECTURE ONLY)'!O290:X290) / 'Exam (LECTURE ONLY)'!AM$8),
IF(AND('PRINTABLE (per grading)'!H$16="EXAM", 'PRINTABLE (per grading)'!B$13="Final"), IF(ISERROR(SUMIF('Exam (LECTURE ONLY)'!Z$20:AI$20, "CLO3", 'Exam (LECTURE ONLY)'!Z290:AI290) / 'Exam (LECTURE ONLY)'!AN$8), "", SUMIF('Exam (LECTURE ONLY)'!Z$20:AI$20, "CLO3", 'Exam (LECTURE ONLY)'!Z290:AI290) / 'Exam (LECTURE ONLY)'!AN$8),
IF(AND('PRINTABLE (per grading)'!H$16="OUTPUT", 'PRINTABLE (per grading)'!B$13="Prelim"), IF(ISERROR(SUMIF(OUTPUT!C$20:M$20, "CLO3", OUTPUT!C290:M290) / OUTPUT!AL$8), "", SUMIF(OUTPUT!C$20:M$20, "CLO3", OUTPUT!C290:M290) / OUTPUT!AL$8),
IF(AND('PRINTABLE (per grading)'!H$16="OUTPUT", 'PRINTABLE (per grading)'!B$13="Midterm"), IF(ISERROR(SUMIF(OUTPUT!O$20:Y$20, "CLO3", OUTPUT!O290:Y290) / OUTPUT!AM$8), "", SUMIF(OUTPUT!O$20:Y$20, "CLO3", OUTPUT!O290:Y290) / OUTPUT!AM$8),
IF(AND('PRINTABLE (per grading)'!H$16="OUTPUT", 'PRINTABLE (per grading)'!B$13="Final"), IF(ISERROR(SUMIF(OUTPUT!AA$20:AI$20, "CLO3", OUTPUT!AA290:AI290) / OUTPUT!AN$8), "", SUMIF(OUTPUT!AA$20:AI$20, "CLO3", OUTPUT!AA290:AI290) / OUTPUT!AN$8),
"" )))))),"")</f>
        <v/>
      </c>
      <c r="Z288" s="232" t="str">
        <f t="shared" si="134"/>
        <v/>
      </c>
      <c r="AA288" s="233" t="str">
        <f t="shared" si="135"/>
        <v/>
      </c>
      <c r="AB288" s="25" t="str">
        <f>IF(B288 &lt;&gt; "", IFERROR(IF(C$16 = "PRELIM", SUMIF('Database (LECTURE-RES-PRAC)'!D$14:AG$14, "CLO4", 'Database (LECTURE-RES-PRAC)'!D285:AG285) / 'Grade computation'!F$7, IF(C$16 = "MIDTERM", SUMIF('Database (LECTURE-RES-PRAC)'!AJ$14:BM$14, "CLO4", 'Database (LECTURE-RES-PRAC)'!AJ285:BM285) / 'Grade computation'!G$7, IF(C$16 = "FINAL", SUMIF('Database (LECTURE-RES-PRAC)'!BP$14:CS$14, "CLO4", 'Database (LECTURE-RES-PRAC)'!BP285:CS285) / 'Grade computation'!H$7,""))),""),"")</f>
        <v/>
      </c>
      <c r="AC288" s="232" t="str">
        <f t="shared" si="136"/>
        <v/>
      </c>
      <c r="AD288" s="25" t="str">
        <f>IF(B288 &lt;&gt; "",IF(AND('PRINTABLE (per grading)'!H$16="EXAM", 'PRINTABLE (per grading)'!B$13="Prelim"), IF(ISERROR(SUMIF('Exam (LECTURE ONLY)'!D$20:M$20, "CLO4", 'Exam (LECTURE ONLY)'!D290:M290) / 'Exam (LECTURE ONLY)'!AL$9), "", SUMIF('Exam (LECTURE ONLY)'!D$20:M$20, "CLO4", 'Exam (LECTURE ONLY)'!D290:M290) /'Exam (LECTURE ONLY)'!AL$9),
IF(AND('PRINTABLE (per grading)'!H$16="EXAM", 'PRINTABLE (per grading)'!B$13="Midterm"), IF(ISERROR(SUMIF('Exam (LECTURE ONLY)'!O$20:X$20, "CLO4", 'Exam (LECTURE ONLY)'!O290:X290) / 'Exam (LECTURE ONLY)'!AM$9), "", SUMIF('Exam (LECTURE ONLY)'!O$20:X$20, "CLO4", 'Exam (LECTURE ONLY)'!O290:X290) / 'Exam (LECTURE ONLY)'!AM$9),
IF(AND('PRINTABLE (per grading)'!H$16="EXAM", 'PRINTABLE (per grading)'!B$13="Final"), IF(ISERROR(SUMIF('Exam (LECTURE ONLY)'!Z$20:AI$20, "CLO4", 'Exam (LECTURE ONLY)'!Z290:AI290) / 'Exam (LECTURE ONLY)'!AN$9), "", SUMIF('Exam (LECTURE ONLY)'!Z$20:AI$20, "CLO4", 'Exam (LECTURE ONLY)'!Z290:AI290) / 'Exam (LECTURE ONLY)'!AN$9),
IF(AND('PRINTABLE (per grading)'!H$16="OUTPUT", 'PRINTABLE (per grading)'!B$13="Prelim"), IF(ISERROR(SUMIF(OUTPUT!C$20:M$20, "CLO4", OUTPUT!C290:M290) / OUTPUT!AL$9), "", SUMIF(OUTPUT!C$20:M$20, "CLO4", OUTPUT!C290:M290) / OUTPUT!AL$9),
IF(AND('PRINTABLE (per grading)'!H$16="OUTPUT", 'PRINTABLE (per grading)'!B$13="Midterm"), IF(ISERROR(SUMIF(OUTPUT!O$20:Y$20, "CLO4", OUTPUT!O290:Y290) / OUTPUT!AM$9), "", SUMIF(OUTPUT!O$20:Y$20, "CLO4", OUTPUT!O290:Y290) / OUTPUT!AM$9),
IF(AND('PRINTABLE (per grading)'!H$16="OUTPUT", 'PRINTABLE (per grading)'!B$13="Final"), IF(ISERROR(SUMIF(OUTPUT!AA$20:AI$20, "CLO4", OUTPUT!AA290:AI290) / OUTPUT!AN$9), "", SUMIF(OUTPUT!AA$20:AI$20, "CLO4", OUTPUT!AA290:AI290) / OUTPUT!AN$9),
"")))))),"")</f>
        <v/>
      </c>
      <c r="AE288" s="232" t="str">
        <f t="shared" si="137"/>
        <v/>
      </c>
      <c r="AF288" s="233" t="str">
        <f t="shared" si="138"/>
        <v/>
      </c>
      <c r="AG288" s="25" t="str">
        <f>IF(B288 &lt;&gt; "", IFERROR(IF(C$16 = "PRELIM", SUMIF('Database (LECTURE-RES-PRAC)'!D$14:AG$14, "CLO5", 'Database (LECTURE-RES-PRAC)'!D285:AG285) / 'Grade computation'!F$8, IF(C$16 = "MIDTERM", SUMIF('Database (LECTURE-RES-PRAC)'!AJ$14:BM$14, "CLO5", 'Database (LECTURE-RES-PRAC)'!AJ285:BM285) / 'Grade computation'!G$8, IF(C$16 = "FINAL", SUMIF('Database (LECTURE-RES-PRAC)'!BP$14:CS$14, "CLO5", 'Database (LECTURE-RES-PRAC)'!BP285:CS285) / 'Grade computation'!H$8,""))),""),"")</f>
        <v/>
      </c>
      <c r="AH288" s="232" t="str">
        <f t="shared" si="139"/>
        <v/>
      </c>
      <c r="AI288" s="25" t="str">
        <f>IF(B288 &lt;&gt; "",IF(AND('PRINTABLE (per grading)'!H$16="EXAM", 'PRINTABLE (per grading)'!B$13="Prelim"), IF(ISERROR(SUMIF('Exam (LECTURE ONLY)'!D$20:M$20, "CLO5", 'Exam (LECTURE ONLY)'!D290:M290) / 'Exam (LECTURE ONLY)'!AL$10), "", SUMIF('Exam (LECTURE ONLY)'!D$20:M$20, "CLO5", 'Exam (LECTURE ONLY)'!D290:M290) /'Exam (LECTURE ONLY)'!AL$10),
IF(AND('PRINTABLE (per grading)'!H$16="EXAM", 'PRINTABLE (per grading)'!B$13="Midterm"), IF(ISERROR(SUMIF('Exam (LECTURE ONLY)'!O$20:X$20, "CLO5", 'Exam (LECTURE ONLY)'!O290:X290) / 'Exam (LECTURE ONLY)'!AM$10), "", SUMIF('Exam (LECTURE ONLY)'!O$20:X$20, "CLO5", 'Exam (LECTURE ONLY)'!O290:X290) / 'Exam (LECTURE ONLY)'!AM$10),
IF(AND('PRINTABLE (per grading)'!H$16="EXAM", 'PRINTABLE (per grading)'!B$13="Final"), IF(ISERROR(SUMIF('Exam (LECTURE ONLY)'!Z$20:AI$20, "CLO5", 'Exam (LECTURE ONLY)'!Z290:AI290) / 'Exam (LECTURE ONLY)'!AN$10), "", SUMIF('Exam (LECTURE ONLY)'!Z$20:AI$20, "CLO5", 'Exam (LECTURE ONLY)'!Z290:AI290) / 'Exam (LECTURE ONLY)'!AN$10),
IF(AND('PRINTABLE (per grading)'!H$16="OUTPUT", 'PRINTABLE (per grading)'!B$13="Prelim"), IF(ISERROR(SUMIF(OUTPUT!C$20:M$20, "CLO5", OUTPUT!C290:M290) / OUTPUT!AL$10), "", SUMIF(OUTPUT!C$20:M$20, "CLO5", OUTPUT!C290:M290) / OUTPUT!AL$10),
IF(AND('PRINTABLE (per grading)'!H$16="OUTPUT", 'PRINTABLE (per grading)'!B$13="Midterm"), IF(ISERROR(SUMIF(OUTPUT!O$20:Y$20, "CLO5", OUTPUT!O290:Y290) / OUTPUT!AM$10), "", SUMIF(OUTPUT!O$20:Y$20, "CLO5", OUTPUT!O290:Y290) / OUTPUT!AM$10),
IF(AND('PRINTABLE (per grading)'!H$16="OUTPUT", 'PRINTABLE (per grading)'!B$13="Final"), IF(ISERROR(SUMIF(OUTPUT!AA$20:AI$20, "CLO5", OUTPUT!AA290:AI290) / OUTPUT!AN$10), "", SUMIF(OUTPUT!AA$20:AI$20, "CLO5", OUTPUT!AA290:AI290) / OUTPUT!AN$10),
"")))))),"")</f>
        <v/>
      </c>
      <c r="AJ288" s="232" t="str">
        <f t="shared" si="140"/>
        <v/>
      </c>
      <c r="AK288" s="233" t="str">
        <f t="shared" si="141"/>
        <v/>
      </c>
      <c r="AL288" s="25" t="str">
        <f>IF(B288 &lt;&gt; "", IFERROR(IF(C$16 = "PRELIM", SUMIF('Database (LECTURE-RES-PRAC)'!D$14:AG$14, "CLO6", 'Database (LECTURE-RES-PRAC)'!D285:AG285) / 'Grade computation'!F$9, IF(C$16 = "MIDTERM", SUMIF('Database (LECTURE-RES-PRAC)'!AJ$14:BM$14, "CLO6", 'Database (LECTURE-RES-PRAC)'!AJ285:BM285) / 'Grade computation'!G$9, IF(C$16 = "FINAL", SUMIF('Database (LECTURE-RES-PRAC)'!BP$14:CS$14, "CLO6", 'Database (LECTURE-RES-PRAC)'!BP285:CS285) / 'Grade computation'!H$9,""))),""),"")</f>
        <v/>
      </c>
      <c r="AM288" s="232" t="str">
        <f t="shared" si="142"/>
        <v/>
      </c>
      <c r="AN288" s="25" t="str">
        <f>IF(B288 &lt;&gt; "",IF(AND('PRINTABLE (per grading)'!H$16="EXAM", 'PRINTABLE (per grading)'!B$13="Prelim"), IF(ISERROR(SUMIF('Exam (LECTURE ONLY)'!D$20:M$20, "CLO6", 'Exam (LECTURE ONLY)'!D290:M290) / 'Exam (LECTURE ONLY)'!AL$11), "", SUMIF('Exam (LECTURE ONLY)'!D$20:M$20, "CLO6", 'Exam (LECTURE ONLY)'!D290:M290) /'Exam (LECTURE ONLY)'!AL$11),
IF(AND('PRINTABLE (per grading)'!H$16="EXAM", 'PRINTABLE (per grading)'!B$13="Midterm"), IF(ISERROR(SUMIF('Exam (LECTURE ONLY)'!O$20:X$20, "CLO6", 'Exam (LECTURE ONLY)'!O290:X290) / 'Exam (LECTURE ONLY)'!AM$11), "", SUMIF('Exam (LECTURE ONLY)'!O$20:X$20, "CLO6", 'Exam (LECTURE ONLY)'!O290:X290) / 'Exam (LECTURE ONLY)'!AM$11),
IF(AND('PRINTABLE (per grading)'!H$16="EXAM", 'PRINTABLE (per grading)'!B$13="Final"), IF(ISERROR(SUMIF('Exam (LECTURE ONLY)'!Z$20:AI$20, "CLO6", 'Exam (LECTURE ONLY)'!Z290:AI290) / 'Exam (LECTURE ONLY)'!AN$11), "", SUMIF('Exam (LECTURE ONLY)'!Z$20:AI$20, "CLO6", 'Exam (LECTURE ONLY)'!Z290:AI290) / 'Exam (LECTURE ONLY)'!AN$11),
IF(AND('PRINTABLE (per grading)'!H$16="OUTPUT", 'PRINTABLE (per grading)'!B$13="Prelim"), IF(ISERROR(SUMIF(OUTPUT!C$20:M$20, "CLO6", OUTPUT!C290:M290) / OUTPUT!AL$11), "", SUMIF(OUTPUT!C$20:M$20, "CLO6", OUTPUT!C290:M290) / OUTPUT!AL$11),
IF(AND('PRINTABLE (per grading)'!H$16="OUTPUT", 'PRINTABLE (per grading)'!B$13="Midterm"), IF(ISERROR(SUMIF(OUTPUT!O$20:Y$20, "CLO6", OUTPUT!O290:Y290) / OUTPUT!AM$11), "", SUMIF(OUTPUT!O$20:Y$20, "CLO6", OUTPUT!O290:Y290) / OUTPUT!AM$11),
IF(AND('PRINTABLE (per grading)'!H$16="OUTPUT", 'PRINTABLE (per grading)'!B$13="Final"), IF(ISERROR(SUMIF(OUTPUT!AA$20:AI$20, "CLO6", OUTPUT!AA290:AI290) / OUTPUT!AN$11), "", SUMIF(OUTPUT!AA$20:AI$20, "CLO6", OUTPUT!AA290:AI290) / OUTPUT!AN$11),
"")))))),"")</f>
        <v/>
      </c>
      <c r="AO288" s="232" t="str">
        <f t="shared" si="143"/>
        <v/>
      </c>
      <c r="AP288" s="233" t="str">
        <f t="shared" si="144"/>
        <v/>
      </c>
      <c r="AQ288" s="25" t="str">
        <f>IF(B288 &lt;&gt; "", IFERROR(IF(C$16 = "PRELIM", SUMIF('Database (LECTURE-RES-PRAC)'!D$14:AG$14, "CLO7", 'Database (LECTURE-RES-PRAC)'!D285:AG285) / 'Grade computation'!F$10, IF(C$16 = "MIDTERM", SUMIF('Database (LECTURE-RES-PRAC)'!AJ$14:BM$14, "CLO7", 'Database (LECTURE-RES-PRAC)'!AJ285:BM285) / 'Grade computation'!G$10, IF(C$16 = "FINAL", SUMIF('Database (LECTURE-RES-PRAC)'!BP$14:CS$14, "CLO7", 'Database (LECTURE-RES-PRAC)'!BP285:CS285) / 'Grade computation'!H$10,""))),""),"")</f>
        <v/>
      </c>
      <c r="AR288" s="232" t="str">
        <f t="shared" si="145"/>
        <v/>
      </c>
      <c r="AS288" s="25" t="str">
        <f>IF(B288 &lt;&gt; "",IF(AND('PRINTABLE (per grading)'!H$16="EXAM", 'PRINTABLE (per grading)'!B$13="Prelim"), IF(ISERROR(SUMIF('Exam (LECTURE ONLY)'!D$20:M$20, "CLO7", 'Exam (LECTURE ONLY)'!D290:M290) / 'Exam (LECTURE ONLY)'!AL$12), "", SUMIF('Exam (LECTURE ONLY)'!D$20:M$20, "CLO7", 'Exam (LECTURE ONLY)'!D290:M290) /'Exam (LECTURE ONLY)'!AL$12),
IF(AND('PRINTABLE (per grading)'!H$16="EXAM", 'PRINTABLE (per grading)'!B$13="Midterm"), IF(ISERROR(SUMIF('Exam (LECTURE ONLY)'!O$20:X$20, "CLO7", 'Exam (LECTURE ONLY)'!O290:X290) / 'Exam (LECTURE ONLY)'!AM$12), "", SUMIF('Exam (LECTURE ONLY)'!O$20:X$20, "CLO7", 'Exam (LECTURE ONLY)'!O290:X290) / 'Exam (LECTURE ONLY)'!AM$12),
IF(AND('PRINTABLE (per grading)'!H$16="EXAM", 'PRINTABLE (per grading)'!B$13="Final"), IF(ISERROR(SUMIF('Exam (LECTURE ONLY)'!Z$20:AI$20, "CLO7", 'Exam (LECTURE ONLY)'!Z290:AI290) / 'Exam (LECTURE ONLY)'!AN$12), "", SUMIF('Exam (LECTURE ONLY)'!Z$20:AI$20, "CLO7", 'Exam (LECTURE ONLY)'!Z290:AI290) / 'Exam (LECTURE ONLY)'!AN$12),
IF(AND('PRINTABLE (per grading)'!H$16="OUTPUT", 'PRINTABLE (per grading)'!B$13="Prelim"), IF(ISERROR(SUMIF(OUTPUT!C$20:M$20, "CLO7", OUTPUT!C290:M290) / OUTPUT!AL$12), "", SUMIF(OUTPUT!C$20:M$20, "CLO7", OUTPUT!C290:M290) / OUTPUT!AL$12),
IF(AND('PRINTABLE (per grading)'!H$16="OUTPUT", 'PRINTABLE (per grading)'!B$13="Midterm"), IF(ISERROR(SUMIF(OUTPUT!O$20:Y$20, "CLO7", OUTPUT!O290:Y290) / OUTPUT!AM$12), "", SUMIF(OUTPUT!O$20:Y$20, "CLO7", OUTPUT!O290:Y290) / OUTPUT!AM$12),
IF(AND('PRINTABLE (per grading)'!H$16="OUTPUT", 'PRINTABLE (per grading)'!B$13="Final"), IF(ISERROR(SUMIF(OUTPUT!AA$20:AI$20, "CLO7", OUTPUT!AA290:AI290) / OUTPUT!AN$12), "", SUMIF(OUTPUT!AA$20:AI$20, "CLO7", OUTPUT!AA290:AI290) / OUTPUT!AN$12),
"")))))),"")</f>
        <v/>
      </c>
      <c r="AT288" s="232" t="str">
        <f t="shared" si="146"/>
        <v/>
      </c>
      <c r="AU288" s="233" t="str">
        <f t="shared" si="147"/>
        <v/>
      </c>
      <c r="AV288" s="25" t="str">
        <f>IF(B288 &lt;&gt; "", IFERROR(IF(C$16 = "PRELIM", SUMIF('Database (LECTURE-RES-PRAC)'!D$14:AG$14, "CLO8", 'Database (LECTURE-RES-PRAC)'!D285:AG285) / 'Grade computation'!F$11, IF(C$16 = "MIDTERM", SUMIF('Database (LECTURE-RES-PRAC)'!AJ$14:BM$14, "CLO8", 'Database (LECTURE-RES-PRAC)'!AJ285:BM285) / 'Grade computation'!G$11, IF(C$16 = "FINAL", SUMIF('Database (LECTURE-RES-PRAC)'!BP$14:CS$14, "CLO8", 'Database (LECTURE-RES-PRAC)'!BP285:CS285) / 'Grade computation'!H$11,""))),""),"")</f>
        <v/>
      </c>
      <c r="AW288" s="232" t="str">
        <f t="shared" si="148"/>
        <v/>
      </c>
      <c r="AX288" s="25" t="str">
        <f>IF(B288 &lt;&gt; "",IF(AND('PRINTABLE (per grading)'!H$16="EXAM", 'PRINTABLE (per grading)'!B$13="Prelim"), IF(ISERROR(SUMIF('Exam (LECTURE ONLY)'!D$20:M$20, "CLO8", 'Exam (LECTURE ONLY)'!D290:M290) / 'Exam (LECTURE ONLY)'!AL$13), "", SUMIF('Exam (LECTURE ONLY)'!D$20:M$20, "CLO8", 'Exam (LECTURE ONLY)'!D290:M290) /'Exam (LECTURE ONLY)'!AL$13),
IF(AND('PRINTABLE (per grading)'!H$16="EXAM", 'PRINTABLE (per grading)'!B$13="Midterm"), IF(ISERROR(SUMIF('Exam (LECTURE ONLY)'!O$20:X$20, "CLO8", 'Exam (LECTURE ONLY)'!O290:X290) / 'Exam (LECTURE ONLY)'!AM$13), "", SUMIF('Exam (LECTURE ONLY)'!O$20:X$20, "CLO8", 'Exam (LECTURE ONLY)'!O290:X290) / 'Exam (LECTURE ONLY)'!AM$13),
IF(AND('PRINTABLE (per grading)'!H$16="EXAM", 'PRINTABLE (per grading)'!B$13="Final"), IF(ISERROR(SUMIF('Exam (LECTURE ONLY)'!Z$20:AI$20, "CLO8", 'Exam (LECTURE ONLY)'!Z290:AI290) / 'Exam (LECTURE ONLY)'!AN$13), "", SUMIF('Exam (LECTURE ONLY)'!Z$20:AI$20, "CLO8", 'Exam (LECTURE ONLY)'!Z290:AI290) / 'Exam (LECTURE ONLY)'!AN$13),
IF(AND('PRINTABLE (per grading)'!H$16="OUTPUT", 'PRINTABLE (per grading)'!B$13="Prelim"), IF(ISERROR(SUMIF(OUTPUT!C$20:M$20, "CLO8", OUTPUT!C290:M290) / OUTPUT!AL$13), "", SUMIF(OUTPUT!C$20:M$20, "CLO8", OUTPUT!C290:M290) / OUTPUT!AL$13),
IF(AND('PRINTABLE (per grading)'!H$16="OUTPUT", 'PRINTABLE (per grading)'!B$13="Midterm"), IF(ISERROR(SUMIF(OUTPUT!O$20:Y$20, "CLO8", OUTPUT!O290:Y290) / OUTPUT!AM$13), "", SUMIF(OUTPUT!O$20:Y$20, "CLO8", OUTPUT!O290:Y290) / OUTPUT!AM$13),
IF(AND('PRINTABLE (per grading)'!H$16="OUTPUT", 'PRINTABLE (per grading)'!B$13="Final"), IF(ISERROR(SUMIF(OUTPUT!AA$20:AI$20, "CLO8", OUTPUT!AA290:AI290) / OUTPUT!AN$13), "", SUMIF(OUTPUT!AA$20:AI$20, "CLO8", OUTPUT!AA290:AI290) / OUTPUT!AN$13),
"")))))),"")</f>
        <v/>
      </c>
      <c r="AY288" s="232" t="str">
        <f t="shared" si="149"/>
        <v/>
      </c>
      <c r="AZ288" s="233" t="str">
        <f t="shared" si="150"/>
        <v/>
      </c>
      <c r="BA288" s="25" t="str">
        <f>IF(B288 &lt;&gt; "", IFERROR(IF(C$16 = "PRELIM", SUMIF('Database (LECTURE-RES-PRAC)'!D$14:AG$14, "CLO9", 'Database (LECTURE-RES-PRAC)'!D285:AG285) / 'Grade computation'!F$12, IF(C$16 = "MIDTERM", SUMIF('Database (LECTURE-RES-PRAC)'!AJ$14:BM$14, "CLO9", 'Database (LECTURE-RES-PRAC)'!AJ285:BM285) / 'Grade computation'!G$12, IF(C$16 = "FINAL", SUMIF('Database (LECTURE-RES-PRAC)'!BP$14:CS$14, "CLO9", 'Database (LECTURE-RES-PRAC)'!BP285:CS285) / 'Grade computation'!H$12,""))),""),"")</f>
        <v/>
      </c>
      <c r="BB288" s="232" t="str">
        <f t="shared" si="151"/>
        <v/>
      </c>
      <c r="BC288" s="25" t="str">
        <f>IF(B288 &lt;&gt; "",IF(AND('PRINTABLE (per grading)'!H$16="EXAM", 'PRINTABLE (per grading)'!B$13="Prelim"), IF(ISERROR(SUMIF('Exam (LECTURE ONLY)'!D$20:M$20, "CLO9", 'Exam (LECTURE ONLY)'!D290:M290) / 'Exam (LECTURE ONLY)'!AL$14), "", SUMIF('Exam (LECTURE ONLY)'!D$20:M$20, "CLO9", 'Exam (LECTURE ONLY)'!D290:M290) /'Exam (LECTURE ONLY)'!AL$14),
IF(AND('PRINTABLE (per grading)'!H$16="EXAM", 'PRINTABLE (per grading)'!B$13="Midterm"), IF(ISERROR(SUMIF('Exam (LECTURE ONLY)'!O$20:X$20, "CLO9", 'Exam (LECTURE ONLY)'!O290:X290) / 'Exam (LECTURE ONLY)'!AM$14), "", SUMIF('Exam (LECTURE ONLY)'!O$20:X$20, "CLO9", 'Exam (LECTURE ONLY)'!O290:X290) / 'Exam (LECTURE ONLY)'!AM$14),
IF(AND('PRINTABLE (per grading)'!H$16="EXAM", 'PRINTABLE (per grading)'!B$13="Final"), IF(ISERROR(SUMIF('Exam (LECTURE ONLY)'!Z$20:AI$20, "CLO9", 'Exam (LECTURE ONLY)'!Z290:AI290) / 'Exam (LECTURE ONLY)'!AN$14), "", SUMIF('Exam (LECTURE ONLY)'!Z$20:AI$20, "CLO9", 'Exam (LECTURE ONLY)'!Z290:AI290) / 'Exam (LECTURE ONLY)'!AN$14),
IF(AND('PRINTABLE (per grading)'!H$16="OUTPUT", 'PRINTABLE (per grading)'!B$13="Prelim"), IF(ISERROR(SUMIF(OUTPUT!C$20:M$20, "CLO9", OUTPUT!C290:M290) / OUTPUT!AL$14), "", SUMIF(OUTPUT!C$20:M$20, "CLO9", OUTPUT!C290:M290) / OUTPUT!AL$14),
IF(AND('PRINTABLE (per grading)'!H$16="OUTPUT", 'PRINTABLE (per grading)'!B$13="Midterm"), IF(ISERROR(SUMIF(OUTPUT!O$20:Y$20, "CLO9", OUTPUT!O290:Y290) / OUTPUT!AM$14), "", SUMIF(OUTPUT!O$20:Y$20, "CLO9", OUTPUT!O290:Y290) / OUTPUT!AM$14),
IF(AND('PRINTABLE (per grading)'!H$16="OUTPUT", 'PRINTABLE (per grading)'!B$13="Final"), IF(ISERROR(SUMIF(OUTPUT!AA$20:AI$20, "CLO9", OUTPUT!AA290:AI290) / OUTPUT!AN$14), "", SUMIF(OUTPUT!AA$20:AI$20, "CLO9", OUTPUT!AA290:AI290) / OUTPUT!AN$14),
"")))))),"")</f>
        <v/>
      </c>
      <c r="BD288" s="232" t="str">
        <f t="shared" si="152"/>
        <v/>
      </c>
      <c r="BE288" s="233" t="str">
        <f t="shared" si="153"/>
        <v/>
      </c>
      <c r="BF288" s="25" t="str">
        <f>IF(B288 &lt;&gt; "", IFERROR(IF(C$16 = "PRELIM", SUMIF('Database (LECTURE-RES-PRAC)'!D$14:AG$14, "CLO10", 'Database (LECTURE-RES-PRAC)'!D285:AG285) / 'Grade computation'!F$13, IF(C$16 = "MIDTERM", SUMIF('Database (LECTURE-RES-PRAC)'!AJ$14:BM$14, "CLO10", 'Database (LECTURE-RES-PRAC)'!AJ285:BM285) / 'Grade computation'!G$13, IF(C$16 = "FINAL", SUMIF('Database (LECTURE-RES-PRAC)'!BP$14:CS$14, "CLO10", 'Database (LECTURE-RES-PRAC)'!BP285:CS285) / 'Grade computation'!H$13,""))),""),"")</f>
        <v/>
      </c>
      <c r="BG288" s="232" t="str">
        <f t="shared" si="154"/>
        <v/>
      </c>
      <c r="BH288" s="25" t="str">
        <f>IF(B288 &lt;&gt; "",IF(AND('PRINTABLE (per grading)'!H$16="EXAM", 'PRINTABLE (per grading)'!B$13="Prelim"), IF(ISERROR(SUMIF('Exam (LECTURE ONLY)'!D$20:M$20, "CLO10", 'Exam (LECTURE ONLY)'!D290:M290) / 'Exam (LECTURE ONLY)'!AL$15), "", SUMIF('Exam (LECTURE ONLY)'!D$20:M$20, "CLO10", 'Exam (LECTURE ONLY)'!D290:M290) /'Exam (LECTURE ONLY)'!AL$15),
IF(AND('PRINTABLE (per grading)'!H$16="EXAM", 'PRINTABLE (per grading)'!B$13="Midterm"), IF(ISERROR(SUMIF('Exam (LECTURE ONLY)'!O$20:X$20, "CLO10", 'Exam (LECTURE ONLY)'!O290:X290) / 'Exam (LECTURE ONLY)'!AM$15), "", SUMIF('Exam (LECTURE ONLY)'!O$20:X$20, "CLO10", 'Exam (LECTURE ONLY)'!O290:X290) / 'Exam (LECTURE ONLY)'!AM$15),
IF(AND('PRINTABLE (per grading)'!H$16="EXAM", 'PRINTABLE (per grading)'!B$13="Final"), IF(ISERROR(SUMIF('Exam (LECTURE ONLY)'!Z$20:AI$20, "CLO10", 'Exam (LECTURE ONLY)'!Z290:AI290) / 'Exam (LECTURE ONLY)'!AN$15), "", SUMIF('Exam (LECTURE ONLY)'!Z$20:AI$20, "CLO10", 'Exam (LECTURE ONLY)'!Z290:AI290) / 'Exam (LECTURE ONLY)'!AN$15),
IF(AND('PRINTABLE (per grading)'!H$16="OUTPUT", 'PRINTABLE (per grading)'!B$13="Prelim"), IF(ISERROR(SUMIF(OUTPUT!C$20:M$20, "CLO10", OUTPUT!C290:M290) / OUTPUT!AL$15), "", SUMIF(OUTPUT!C$20:M$20, "CLO10", OUTPUT!C290:M290) / OUTPUT!AL$15),
IF(AND('PRINTABLE (per grading)'!H$16="OUTPUT", 'PRINTABLE (per grading)'!B$13="Midterm"), IF(ISERROR(SUMIF(OUTPUT!O$20:Y$20, "CLO10", OUTPUT!O290:Y290) / OUTPUT!AM$15), "", SUMIF(OUTPUT!O$20:Y$20, "CLO10", OUTPUT!O290:Y290) / OUTPUT!AM$15),
IF(AND('PRINTABLE (per grading)'!H$16="OUTPUT", 'PRINTABLE (per grading)'!B$13="Final"), IF(ISERROR(SUMIF(OUTPUT!AA$20:AI$20, "CLO10", OUTPUT!AA290:AI290) / OUTPUT!AN$15), "", SUMIF(OUTPUT!AA$20:AI$20, "CLO10", OUTPUT!AA290:AI290) / OUTPUT!AN$15),
"")))))),"")</f>
        <v/>
      </c>
      <c r="BI288" s="232" t="str">
        <f t="shared" si="155"/>
        <v/>
      </c>
      <c r="BJ288" s="233" t="str">
        <f t="shared" si="156"/>
        <v/>
      </c>
      <c r="BK288" s="2"/>
    </row>
    <row r="289" spans="1:63" ht="20.100000000000001" customHeight="1">
      <c r="A289" s="118" t="str">
        <f>IF(ISBLANK('Database (LECTURE-RES-PRAC)'!A286),"",'Database (LECTURE-RES-PRAC)'!A286)</f>
        <v/>
      </c>
      <c r="B289" s="119" t="str">
        <f>IF(ISBLANK('Database (LECTURE-RES-PRAC)'!B286),"",'Database (LECTURE-RES-PRAC)'!B286)</f>
        <v/>
      </c>
      <c r="C289" s="134" t="str">
        <f>IF(B289&lt;&gt;"",IF(C$16="PRELIM",'Grade computation'!C289, IF(C$16="MIDTERM",'Grade computation'!K289, IF(C$16="FINAL",'Grade computation'!S289,""))),"")</f>
        <v/>
      </c>
      <c r="D289" s="135" t="str">
        <f t="shared" si="157"/>
        <v/>
      </c>
      <c r="E289" s="134" t="str">
        <f>IF(B289&lt;&gt;"", IF(C$16="PRELIM",'Grade computation'!E289, IF(C$16="MIDTERM",'Grade computation'!M289, IF(C$16="FINAL",'Grade computation'!U289,""))),"")</f>
        <v/>
      </c>
      <c r="F289" s="136" t="str">
        <f t="shared" si="158"/>
        <v/>
      </c>
      <c r="G289" s="137" t="str">
        <f t="shared" si="159"/>
        <v/>
      </c>
      <c r="H289" s="207" t="str">
        <f>IF(B289&lt;&gt;"",IF(C$16="PRELIM", 'Grade computation'!H289, IF(C$16="MIDTERM", 'Grade computation'!P289, IF(C$16="FINAL",'Grade computation'!X289, ""))),"")</f>
        <v/>
      </c>
      <c r="I289" s="137" t="str">
        <f t="shared" si="160"/>
        <v/>
      </c>
      <c r="J289" s="139" t="str">
        <f t="shared" si="161"/>
        <v/>
      </c>
      <c r="K289" s="377" t="str">
        <f t="shared" si="162"/>
        <v/>
      </c>
      <c r="L289" s="434"/>
      <c r="M289" s="25" t="str">
        <f>IF(B289 &lt;&gt; "", IFERROR(IF(C$16 = "PRELIM", SUMIF('Database (LECTURE-RES-PRAC)'!D$14:AG$14, "CLO1", 'Database (LECTURE-RES-PRAC)'!D286:AG286) / 'Grade computation'!F$4, IF(C$16 = "MIDTERM", SUMIF('Database (LECTURE-RES-PRAC)'!AJ$14:BM$14, "CLO1", 'Database (LECTURE-RES-PRAC)'!AJ286:BM286) / 'Grade computation'!G$4, IF(C$16 = "FINAL", SUMIF('Database (LECTURE-RES-PRAC)'!BP$14:CS$14, "CLO1", 'Database (LECTURE-RES-PRAC)'!BP286:CS286) / 'Grade computation'!H$4,""))),""),"")</f>
        <v/>
      </c>
      <c r="N289" s="232" t="str">
        <f t="shared" si="127"/>
        <v/>
      </c>
      <c r="O289" s="25" t="str">
        <f>IF(B289 &lt;&gt; "",IF(AND('PRINTABLE (per grading)'!H$16="EXAM", 'PRINTABLE (per grading)'!B$13="Prelim"), IF(ISERROR(SUMIF('Exam (LECTURE ONLY)'!D$20:M$20, "CLO1", 'Exam (LECTURE ONLY)'!D291:M291) / 'Exam (LECTURE ONLY)'!AL$6), "", SUMIF('Exam (LECTURE ONLY)'!D$20:M$20, "CLO1", 'Exam (LECTURE ONLY)'!D291:M291) /'Exam (LECTURE ONLY)'!AL$6),
IF(AND('PRINTABLE (per grading)'!H$16="EXAM", 'PRINTABLE (per grading)'!B$13="Midterm"), IF(ISERROR(SUMIF('Exam (LECTURE ONLY)'!O$20:X$20, "CLO1", 'Exam (LECTURE ONLY)'!O291:X291) / 'Exam (LECTURE ONLY)'!AM$6), "", SUMIF('Exam (LECTURE ONLY)'!O$20:X$20, "CLO1", 'Exam (LECTURE ONLY)'!O291:X291) / 'Exam (LECTURE ONLY)'!AM$6),
IF(AND('PRINTABLE (per grading)'!H$16="EXAM", 'PRINTABLE (per grading)'!B$13="Final"), IF(ISERROR(SUMIF('Exam (LECTURE ONLY)'!Z$20:AI$20, "CLO1", 'Exam (LECTURE ONLY)'!Z291:AI291) / 'Exam (LECTURE ONLY)'!AN$6), "", SUMIF('Exam (LECTURE ONLY)'!Z$20:AI$20, "CLO1", 'Exam (LECTURE ONLY)'!Z291:AI291) / 'Exam (LECTURE ONLY)'!AN$6),
IF(AND('PRINTABLE (per grading)'!H$16="OUTPUT", 'PRINTABLE (per grading)'!B$13="Prelim"), IF(ISERROR(SUMIF(OUTPUT!C$20:M$20, "CLO1", OUTPUT!C291:M291) / OUTPUT!AL$6), "", SUMIF(OUTPUT!C$20:M$20, "CLO1", OUTPUT!C291:M291) / OUTPUT!AL$6),
IF(AND('PRINTABLE (per grading)'!H$16="OUTPUT", 'PRINTABLE (per grading)'!B$13="Midterm"), IF(ISERROR(SUMIF(OUTPUT!O$20:Y$20, "CLO1", OUTPUT!O291:Y291) / OUTPUT!AM$6), "", SUMIF(OUTPUT!O$20:Y$20, "CLO1", OUTPUT!O291:Y291) / OUTPUT!AM$6),
IF(AND('PRINTABLE (per grading)'!H$16="OUTPUT", 'PRINTABLE (per grading)'!B$13="Final"), IF(ISERROR(SUMIF(OUTPUT!AA$20:AI$20, "CLO1", OUTPUT!AA291:AI291) / OUTPUT!AN$6), "", SUMIF(OUTPUT!AA$20:AI$20, "CLO1", OUTPUT!AA291:AI291) / OUTPUT!AN$6),
"")))))),"")</f>
        <v/>
      </c>
      <c r="P289" s="232" t="str">
        <f t="shared" si="128"/>
        <v/>
      </c>
      <c r="Q289" s="233" t="str">
        <f t="shared" si="129"/>
        <v/>
      </c>
      <c r="R289" s="25" t="str">
        <f>IF(B289 &lt;&gt; "", IFERROR(IF(C$16 = "PRELIM", SUMIF('Database (LECTURE-RES-PRAC)'!D$14:AG$14, "CLO2", 'Database (LECTURE-RES-PRAC)'!D286:AG286) / 'Grade computation'!F$5, IF(C$16 = "MIDTERM", SUMIF('Database (LECTURE-RES-PRAC)'!AJ$14:BM$14, "CLO2", 'Database (LECTURE-RES-PRAC)'!AJ286:BM286) / 'Grade computation'!G$5, IF(C$16 = "FINAL", SUMIF('Database (LECTURE-RES-PRAC)'!BP$14:CS$14, "CLO2", 'Database (LECTURE-RES-PRAC)'!BP286:CS286) / 'Grade computation'!H$5,""))),""),"")</f>
        <v/>
      </c>
      <c r="S289" s="232" t="str">
        <f t="shared" si="130"/>
        <v/>
      </c>
      <c r="T289" s="25" t="str">
        <f>IF(B289 &lt;&gt; "",IF(AND('PRINTABLE (per grading)'!H$16="EXAM", 'PRINTABLE (per grading)'!B$13="Prelim"), IF(ISERROR(SUMIF('Exam (LECTURE ONLY)'!D$20:M$20, "CLO2", 'Exam (LECTURE ONLY)'!D291:M291) / 'Exam (LECTURE ONLY)'!AL$7), "", SUMIF('Exam (LECTURE ONLY)'!D$20:M$20, "CLO2", 'Exam (LECTURE ONLY)'!D291:M291) /'Exam (LECTURE ONLY)'!AL$7),
IF(AND('PRINTABLE (per grading)'!H$16="EXAM", 'PRINTABLE (per grading)'!B$13="Midterm"), IF(ISERROR(SUMIF('Exam (LECTURE ONLY)'!O$20:X$20, "CLO2", 'Exam (LECTURE ONLY)'!O291:X291) / 'Exam (LECTURE ONLY)'!AM$7), "", SUMIF('Exam (LECTURE ONLY)'!O$20:X$20, "CLO2", 'Exam (LECTURE ONLY)'!O291:X291) / 'Exam (LECTURE ONLY)'!AM$7),
IF(AND('PRINTABLE (per grading)'!H$16="EXAM", 'PRINTABLE (per grading)'!B$13="Final"), IF(ISERROR(SUMIF('Exam (LECTURE ONLY)'!Z$20:AI$20, "CLO2", 'Exam (LECTURE ONLY)'!Z291:AI291) / 'Exam (LECTURE ONLY)'!AN$7), "", SUMIF('Exam (LECTURE ONLY)'!Z$20:AI$20, "CLO2", 'Exam (LECTURE ONLY)'!Z291:AI291) / 'Exam (LECTURE ONLY)'!AN$7),
IF(AND('PRINTABLE (per grading)'!H$16="OUTPUT", 'PRINTABLE (per grading)'!B$13="Prelim"), IF(ISERROR(SUMIF(OUTPUT!C$20:M$20, "CLO2", OUTPUT!C291:M291) / OUTPUT!AL$7), "", SUMIF(OUTPUT!C$20:M$20, "CLO2", OUTPUT!C291:M291) / OUTPUT!AL$7),
IF(AND('PRINTABLE (per grading)'!H$16="OUTPUT", 'PRINTABLE (per grading)'!B$13="Midterm"), IF(ISERROR(SUMIF(OUTPUT!O$20:Y$20, "CLO2", OUTPUT!O291:Y291) / OUTPUT!AM$7), "", SUMIF(OUTPUT!O$20:Y$20, "CLO2", OUTPUT!O291:Y291) / OUTPUT!AM$7),
IF(AND('PRINTABLE (per grading)'!H$16="OUTPUT", 'PRINTABLE (per grading)'!B$13="Final"), IF(ISERROR(SUMIF(OUTPUT!AA$20:AI$20, "CLO2", OUTPUT!AA291:AI291) / OUTPUT!AN$7), "", SUMIF(OUTPUT!AA$20:AI$20, "CLO2", OUTPUT!AA291:AI291) / OUTPUT!AN$7),
"")))))),"")</f>
        <v/>
      </c>
      <c r="U289" s="232" t="str">
        <f t="shared" si="131"/>
        <v/>
      </c>
      <c r="V289" s="233" t="str">
        <f t="shared" si="132"/>
        <v/>
      </c>
      <c r="W289" s="25" t="str">
        <f>IF(B289 &lt;&gt; "", IFERROR(IF(C$16 = "PRELIM", SUMIF('Database (LECTURE-RES-PRAC)'!D$14:AG$14, "CLO3", 'Database (LECTURE-RES-PRAC)'!D286:AG286) / 'Grade computation'!F$6, IF(C$16 = "MIDTERM", SUMIF('Database (LECTURE-RES-PRAC)'!AJ$14:BM$14, "CLO3", 'Database (LECTURE-RES-PRAC)'!AJ286:BM286) / 'Grade computation'!G$6, IF(C$16 = "FINAL", SUMIF('Database (LECTURE-RES-PRAC)'!BP$14:CS$14, "CLO3", 'Database (LECTURE-RES-PRAC)'!BP286:CS286) / 'Grade computation'!H$6,""))),""),"")</f>
        <v/>
      </c>
      <c r="X289" s="232" t="str">
        <f t="shared" si="133"/>
        <v/>
      </c>
      <c r="Y289" s="25" t="str">
        <f>IF(B289 &lt;&gt; "",IF(AND('PRINTABLE (per grading)'!H$16="EXAM", 'PRINTABLE (per grading)'!B$13="Prelim"), IF(ISERROR(SUMIF('Exam (LECTURE ONLY)'!D$20:M$20, "CLO3", 'Exam (LECTURE ONLY)'!D291:M291) / 'Exam (LECTURE ONLY)'!AL$8), "", SUMIF('Exam (LECTURE ONLY)'!D$20:M$20, "CLO3", 'Exam (LECTURE ONLY)'!D291:M291) /'Exam (LECTURE ONLY)'!AL$8),
IF(AND('PRINTABLE (per grading)'!H$16="EXAM", 'PRINTABLE (per grading)'!B$13="Midterm"), IF(ISERROR(SUMIF('Exam (LECTURE ONLY)'!O$20:X$20, "CLO3", 'Exam (LECTURE ONLY)'!O291:X291) / 'Exam (LECTURE ONLY)'!AM$8), "", SUMIF('Exam (LECTURE ONLY)'!O$20:X$20, "CLO3", 'Exam (LECTURE ONLY)'!O291:X291) / 'Exam (LECTURE ONLY)'!AM$8),
IF(AND('PRINTABLE (per grading)'!H$16="EXAM", 'PRINTABLE (per grading)'!B$13="Final"), IF(ISERROR(SUMIF('Exam (LECTURE ONLY)'!Z$20:AI$20, "CLO3", 'Exam (LECTURE ONLY)'!Z291:AI291) / 'Exam (LECTURE ONLY)'!AN$8), "", SUMIF('Exam (LECTURE ONLY)'!Z$20:AI$20, "CLO3", 'Exam (LECTURE ONLY)'!Z291:AI291) / 'Exam (LECTURE ONLY)'!AN$8),
IF(AND('PRINTABLE (per grading)'!H$16="OUTPUT", 'PRINTABLE (per grading)'!B$13="Prelim"), IF(ISERROR(SUMIF(OUTPUT!C$20:M$20, "CLO3", OUTPUT!C291:M291) / OUTPUT!AL$8), "", SUMIF(OUTPUT!C$20:M$20, "CLO3", OUTPUT!C291:M291) / OUTPUT!AL$8),
IF(AND('PRINTABLE (per grading)'!H$16="OUTPUT", 'PRINTABLE (per grading)'!B$13="Midterm"), IF(ISERROR(SUMIF(OUTPUT!O$20:Y$20, "CLO3", OUTPUT!O291:Y291) / OUTPUT!AM$8), "", SUMIF(OUTPUT!O$20:Y$20, "CLO3", OUTPUT!O291:Y291) / OUTPUT!AM$8),
IF(AND('PRINTABLE (per grading)'!H$16="OUTPUT", 'PRINTABLE (per grading)'!B$13="Final"), IF(ISERROR(SUMIF(OUTPUT!AA$20:AI$20, "CLO3", OUTPUT!AA291:AI291) / OUTPUT!AN$8), "", SUMIF(OUTPUT!AA$20:AI$20, "CLO3", OUTPUT!AA291:AI291) / OUTPUT!AN$8),
"" )))))),"")</f>
        <v/>
      </c>
      <c r="Z289" s="232" t="str">
        <f t="shared" si="134"/>
        <v/>
      </c>
      <c r="AA289" s="233" t="str">
        <f t="shared" si="135"/>
        <v/>
      </c>
      <c r="AB289" s="25" t="str">
        <f>IF(B289 &lt;&gt; "", IFERROR(IF(C$16 = "PRELIM", SUMIF('Database (LECTURE-RES-PRAC)'!D$14:AG$14, "CLO4", 'Database (LECTURE-RES-PRAC)'!D286:AG286) / 'Grade computation'!F$7, IF(C$16 = "MIDTERM", SUMIF('Database (LECTURE-RES-PRAC)'!AJ$14:BM$14, "CLO4", 'Database (LECTURE-RES-PRAC)'!AJ286:BM286) / 'Grade computation'!G$7, IF(C$16 = "FINAL", SUMIF('Database (LECTURE-RES-PRAC)'!BP$14:CS$14, "CLO4", 'Database (LECTURE-RES-PRAC)'!BP286:CS286) / 'Grade computation'!H$7,""))),""),"")</f>
        <v/>
      </c>
      <c r="AC289" s="232" t="str">
        <f t="shared" si="136"/>
        <v/>
      </c>
      <c r="AD289" s="25" t="str">
        <f>IF(B289 &lt;&gt; "",IF(AND('PRINTABLE (per grading)'!H$16="EXAM", 'PRINTABLE (per grading)'!B$13="Prelim"), IF(ISERROR(SUMIF('Exam (LECTURE ONLY)'!D$20:M$20, "CLO4", 'Exam (LECTURE ONLY)'!D291:M291) / 'Exam (LECTURE ONLY)'!AL$9), "", SUMIF('Exam (LECTURE ONLY)'!D$20:M$20, "CLO4", 'Exam (LECTURE ONLY)'!D291:M291) /'Exam (LECTURE ONLY)'!AL$9),
IF(AND('PRINTABLE (per grading)'!H$16="EXAM", 'PRINTABLE (per grading)'!B$13="Midterm"), IF(ISERROR(SUMIF('Exam (LECTURE ONLY)'!O$20:X$20, "CLO4", 'Exam (LECTURE ONLY)'!O291:X291) / 'Exam (LECTURE ONLY)'!AM$9), "", SUMIF('Exam (LECTURE ONLY)'!O$20:X$20, "CLO4", 'Exam (LECTURE ONLY)'!O291:X291) / 'Exam (LECTURE ONLY)'!AM$9),
IF(AND('PRINTABLE (per grading)'!H$16="EXAM", 'PRINTABLE (per grading)'!B$13="Final"), IF(ISERROR(SUMIF('Exam (LECTURE ONLY)'!Z$20:AI$20, "CLO4", 'Exam (LECTURE ONLY)'!Z291:AI291) / 'Exam (LECTURE ONLY)'!AN$9), "", SUMIF('Exam (LECTURE ONLY)'!Z$20:AI$20, "CLO4", 'Exam (LECTURE ONLY)'!Z291:AI291) / 'Exam (LECTURE ONLY)'!AN$9),
IF(AND('PRINTABLE (per grading)'!H$16="OUTPUT", 'PRINTABLE (per grading)'!B$13="Prelim"), IF(ISERROR(SUMIF(OUTPUT!C$20:M$20, "CLO4", OUTPUT!C291:M291) / OUTPUT!AL$9), "", SUMIF(OUTPUT!C$20:M$20, "CLO4", OUTPUT!C291:M291) / OUTPUT!AL$9),
IF(AND('PRINTABLE (per grading)'!H$16="OUTPUT", 'PRINTABLE (per grading)'!B$13="Midterm"), IF(ISERROR(SUMIF(OUTPUT!O$20:Y$20, "CLO4", OUTPUT!O291:Y291) / OUTPUT!AM$9), "", SUMIF(OUTPUT!O$20:Y$20, "CLO4", OUTPUT!O291:Y291) / OUTPUT!AM$9),
IF(AND('PRINTABLE (per grading)'!H$16="OUTPUT", 'PRINTABLE (per grading)'!B$13="Final"), IF(ISERROR(SUMIF(OUTPUT!AA$20:AI$20, "CLO4", OUTPUT!AA291:AI291) / OUTPUT!AN$9), "", SUMIF(OUTPUT!AA$20:AI$20, "CLO4", OUTPUT!AA291:AI291) / OUTPUT!AN$9),
"")))))),"")</f>
        <v/>
      </c>
      <c r="AE289" s="232" t="str">
        <f t="shared" si="137"/>
        <v/>
      </c>
      <c r="AF289" s="233" t="str">
        <f t="shared" si="138"/>
        <v/>
      </c>
      <c r="AG289" s="25" t="str">
        <f>IF(B289 &lt;&gt; "", IFERROR(IF(C$16 = "PRELIM", SUMIF('Database (LECTURE-RES-PRAC)'!D$14:AG$14, "CLO5", 'Database (LECTURE-RES-PRAC)'!D286:AG286) / 'Grade computation'!F$8, IF(C$16 = "MIDTERM", SUMIF('Database (LECTURE-RES-PRAC)'!AJ$14:BM$14, "CLO5", 'Database (LECTURE-RES-PRAC)'!AJ286:BM286) / 'Grade computation'!G$8, IF(C$16 = "FINAL", SUMIF('Database (LECTURE-RES-PRAC)'!BP$14:CS$14, "CLO5", 'Database (LECTURE-RES-PRAC)'!BP286:CS286) / 'Grade computation'!H$8,""))),""),"")</f>
        <v/>
      </c>
      <c r="AH289" s="232" t="str">
        <f t="shared" si="139"/>
        <v/>
      </c>
      <c r="AI289" s="25" t="str">
        <f>IF(B289 &lt;&gt; "",IF(AND('PRINTABLE (per grading)'!H$16="EXAM", 'PRINTABLE (per grading)'!B$13="Prelim"), IF(ISERROR(SUMIF('Exam (LECTURE ONLY)'!D$20:M$20, "CLO5", 'Exam (LECTURE ONLY)'!D291:M291) / 'Exam (LECTURE ONLY)'!AL$10), "", SUMIF('Exam (LECTURE ONLY)'!D$20:M$20, "CLO5", 'Exam (LECTURE ONLY)'!D291:M291) /'Exam (LECTURE ONLY)'!AL$10),
IF(AND('PRINTABLE (per grading)'!H$16="EXAM", 'PRINTABLE (per grading)'!B$13="Midterm"), IF(ISERROR(SUMIF('Exam (LECTURE ONLY)'!O$20:X$20, "CLO5", 'Exam (LECTURE ONLY)'!O291:X291) / 'Exam (LECTURE ONLY)'!AM$10), "", SUMIF('Exam (LECTURE ONLY)'!O$20:X$20, "CLO5", 'Exam (LECTURE ONLY)'!O291:X291) / 'Exam (LECTURE ONLY)'!AM$10),
IF(AND('PRINTABLE (per grading)'!H$16="EXAM", 'PRINTABLE (per grading)'!B$13="Final"), IF(ISERROR(SUMIF('Exam (LECTURE ONLY)'!Z$20:AI$20, "CLO5", 'Exam (LECTURE ONLY)'!Z291:AI291) / 'Exam (LECTURE ONLY)'!AN$10), "", SUMIF('Exam (LECTURE ONLY)'!Z$20:AI$20, "CLO5", 'Exam (LECTURE ONLY)'!Z291:AI291) / 'Exam (LECTURE ONLY)'!AN$10),
IF(AND('PRINTABLE (per grading)'!H$16="OUTPUT", 'PRINTABLE (per grading)'!B$13="Prelim"), IF(ISERROR(SUMIF(OUTPUT!C$20:M$20, "CLO5", OUTPUT!C291:M291) / OUTPUT!AL$10), "", SUMIF(OUTPUT!C$20:M$20, "CLO5", OUTPUT!C291:M291) / OUTPUT!AL$10),
IF(AND('PRINTABLE (per grading)'!H$16="OUTPUT", 'PRINTABLE (per grading)'!B$13="Midterm"), IF(ISERROR(SUMIF(OUTPUT!O$20:Y$20, "CLO5", OUTPUT!O291:Y291) / OUTPUT!AM$10), "", SUMIF(OUTPUT!O$20:Y$20, "CLO5", OUTPUT!O291:Y291) / OUTPUT!AM$10),
IF(AND('PRINTABLE (per grading)'!H$16="OUTPUT", 'PRINTABLE (per grading)'!B$13="Final"), IF(ISERROR(SUMIF(OUTPUT!AA$20:AI$20, "CLO5", OUTPUT!AA291:AI291) / OUTPUT!AN$10), "", SUMIF(OUTPUT!AA$20:AI$20, "CLO5", OUTPUT!AA291:AI291) / OUTPUT!AN$10),
"")))))),"")</f>
        <v/>
      </c>
      <c r="AJ289" s="232" t="str">
        <f t="shared" si="140"/>
        <v/>
      </c>
      <c r="AK289" s="233" t="str">
        <f t="shared" si="141"/>
        <v/>
      </c>
      <c r="AL289" s="25" t="str">
        <f>IF(B289 &lt;&gt; "", IFERROR(IF(C$16 = "PRELIM", SUMIF('Database (LECTURE-RES-PRAC)'!D$14:AG$14, "CLO6", 'Database (LECTURE-RES-PRAC)'!D286:AG286) / 'Grade computation'!F$9, IF(C$16 = "MIDTERM", SUMIF('Database (LECTURE-RES-PRAC)'!AJ$14:BM$14, "CLO6", 'Database (LECTURE-RES-PRAC)'!AJ286:BM286) / 'Grade computation'!G$9, IF(C$16 = "FINAL", SUMIF('Database (LECTURE-RES-PRAC)'!BP$14:CS$14, "CLO6", 'Database (LECTURE-RES-PRAC)'!BP286:CS286) / 'Grade computation'!H$9,""))),""),"")</f>
        <v/>
      </c>
      <c r="AM289" s="232" t="str">
        <f t="shared" si="142"/>
        <v/>
      </c>
      <c r="AN289" s="25" t="str">
        <f>IF(B289 &lt;&gt; "",IF(AND('PRINTABLE (per grading)'!H$16="EXAM", 'PRINTABLE (per grading)'!B$13="Prelim"), IF(ISERROR(SUMIF('Exam (LECTURE ONLY)'!D$20:M$20, "CLO6", 'Exam (LECTURE ONLY)'!D291:M291) / 'Exam (LECTURE ONLY)'!AL$11), "", SUMIF('Exam (LECTURE ONLY)'!D$20:M$20, "CLO6", 'Exam (LECTURE ONLY)'!D291:M291) /'Exam (LECTURE ONLY)'!AL$11),
IF(AND('PRINTABLE (per grading)'!H$16="EXAM", 'PRINTABLE (per grading)'!B$13="Midterm"), IF(ISERROR(SUMIF('Exam (LECTURE ONLY)'!O$20:X$20, "CLO6", 'Exam (LECTURE ONLY)'!O291:X291) / 'Exam (LECTURE ONLY)'!AM$11), "", SUMIF('Exam (LECTURE ONLY)'!O$20:X$20, "CLO6", 'Exam (LECTURE ONLY)'!O291:X291) / 'Exam (LECTURE ONLY)'!AM$11),
IF(AND('PRINTABLE (per grading)'!H$16="EXAM", 'PRINTABLE (per grading)'!B$13="Final"), IF(ISERROR(SUMIF('Exam (LECTURE ONLY)'!Z$20:AI$20, "CLO6", 'Exam (LECTURE ONLY)'!Z291:AI291) / 'Exam (LECTURE ONLY)'!AN$11), "", SUMIF('Exam (LECTURE ONLY)'!Z$20:AI$20, "CLO6", 'Exam (LECTURE ONLY)'!Z291:AI291) / 'Exam (LECTURE ONLY)'!AN$11),
IF(AND('PRINTABLE (per grading)'!H$16="OUTPUT", 'PRINTABLE (per grading)'!B$13="Prelim"), IF(ISERROR(SUMIF(OUTPUT!C$20:M$20, "CLO6", OUTPUT!C291:M291) / OUTPUT!AL$11), "", SUMIF(OUTPUT!C$20:M$20, "CLO6", OUTPUT!C291:M291) / OUTPUT!AL$11),
IF(AND('PRINTABLE (per grading)'!H$16="OUTPUT", 'PRINTABLE (per grading)'!B$13="Midterm"), IF(ISERROR(SUMIF(OUTPUT!O$20:Y$20, "CLO6", OUTPUT!O291:Y291) / OUTPUT!AM$11), "", SUMIF(OUTPUT!O$20:Y$20, "CLO6", OUTPUT!O291:Y291) / OUTPUT!AM$11),
IF(AND('PRINTABLE (per grading)'!H$16="OUTPUT", 'PRINTABLE (per grading)'!B$13="Final"), IF(ISERROR(SUMIF(OUTPUT!AA$20:AI$20, "CLO6", OUTPUT!AA291:AI291) / OUTPUT!AN$11), "", SUMIF(OUTPUT!AA$20:AI$20, "CLO6", OUTPUT!AA291:AI291) / OUTPUT!AN$11),
"")))))),"")</f>
        <v/>
      </c>
      <c r="AO289" s="232" t="str">
        <f t="shared" si="143"/>
        <v/>
      </c>
      <c r="AP289" s="233" t="str">
        <f t="shared" si="144"/>
        <v/>
      </c>
      <c r="AQ289" s="25" t="str">
        <f>IF(B289 &lt;&gt; "", IFERROR(IF(C$16 = "PRELIM", SUMIF('Database (LECTURE-RES-PRAC)'!D$14:AG$14, "CLO7", 'Database (LECTURE-RES-PRAC)'!D286:AG286) / 'Grade computation'!F$10, IF(C$16 = "MIDTERM", SUMIF('Database (LECTURE-RES-PRAC)'!AJ$14:BM$14, "CLO7", 'Database (LECTURE-RES-PRAC)'!AJ286:BM286) / 'Grade computation'!G$10, IF(C$16 = "FINAL", SUMIF('Database (LECTURE-RES-PRAC)'!BP$14:CS$14, "CLO7", 'Database (LECTURE-RES-PRAC)'!BP286:CS286) / 'Grade computation'!H$10,""))),""),"")</f>
        <v/>
      </c>
      <c r="AR289" s="232" t="str">
        <f t="shared" si="145"/>
        <v/>
      </c>
      <c r="AS289" s="25" t="str">
        <f>IF(B289 &lt;&gt; "",IF(AND('PRINTABLE (per grading)'!H$16="EXAM", 'PRINTABLE (per grading)'!B$13="Prelim"), IF(ISERROR(SUMIF('Exam (LECTURE ONLY)'!D$20:M$20, "CLO7", 'Exam (LECTURE ONLY)'!D291:M291) / 'Exam (LECTURE ONLY)'!AL$12), "", SUMIF('Exam (LECTURE ONLY)'!D$20:M$20, "CLO7", 'Exam (LECTURE ONLY)'!D291:M291) /'Exam (LECTURE ONLY)'!AL$12),
IF(AND('PRINTABLE (per grading)'!H$16="EXAM", 'PRINTABLE (per grading)'!B$13="Midterm"), IF(ISERROR(SUMIF('Exam (LECTURE ONLY)'!O$20:X$20, "CLO7", 'Exam (LECTURE ONLY)'!O291:X291) / 'Exam (LECTURE ONLY)'!AM$12), "", SUMIF('Exam (LECTURE ONLY)'!O$20:X$20, "CLO7", 'Exam (LECTURE ONLY)'!O291:X291) / 'Exam (LECTURE ONLY)'!AM$12),
IF(AND('PRINTABLE (per grading)'!H$16="EXAM", 'PRINTABLE (per grading)'!B$13="Final"), IF(ISERROR(SUMIF('Exam (LECTURE ONLY)'!Z$20:AI$20, "CLO7", 'Exam (LECTURE ONLY)'!Z291:AI291) / 'Exam (LECTURE ONLY)'!AN$12), "", SUMIF('Exam (LECTURE ONLY)'!Z$20:AI$20, "CLO7", 'Exam (LECTURE ONLY)'!Z291:AI291) / 'Exam (LECTURE ONLY)'!AN$12),
IF(AND('PRINTABLE (per grading)'!H$16="OUTPUT", 'PRINTABLE (per grading)'!B$13="Prelim"), IF(ISERROR(SUMIF(OUTPUT!C$20:M$20, "CLO7", OUTPUT!C291:M291) / OUTPUT!AL$12), "", SUMIF(OUTPUT!C$20:M$20, "CLO7", OUTPUT!C291:M291) / OUTPUT!AL$12),
IF(AND('PRINTABLE (per grading)'!H$16="OUTPUT", 'PRINTABLE (per grading)'!B$13="Midterm"), IF(ISERROR(SUMIF(OUTPUT!O$20:Y$20, "CLO7", OUTPUT!O291:Y291) / OUTPUT!AM$12), "", SUMIF(OUTPUT!O$20:Y$20, "CLO7", OUTPUT!O291:Y291) / OUTPUT!AM$12),
IF(AND('PRINTABLE (per grading)'!H$16="OUTPUT", 'PRINTABLE (per grading)'!B$13="Final"), IF(ISERROR(SUMIF(OUTPUT!AA$20:AI$20, "CLO7", OUTPUT!AA291:AI291) / OUTPUT!AN$12), "", SUMIF(OUTPUT!AA$20:AI$20, "CLO7", OUTPUT!AA291:AI291) / OUTPUT!AN$12),
"")))))),"")</f>
        <v/>
      </c>
      <c r="AT289" s="232" t="str">
        <f t="shared" si="146"/>
        <v/>
      </c>
      <c r="AU289" s="233" t="str">
        <f t="shared" si="147"/>
        <v/>
      </c>
      <c r="AV289" s="25" t="str">
        <f>IF(B289 &lt;&gt; "", IFERROR(IF(C$16 = "PRELIM", SUMIF('Database (LECTURE-RES-PRAC)'!D$14:AG$14, "CLO8", 'Database (LECTURE-RES-PRAC)'!D286:AG286) / 'Grade computation'!F$11, IF(C$16 = "MIDTERM", SUMIF('Database (LECTURE-RES-PRAC)'!AJ$14:BM$14, "CLO8", 'Database (LECTURE-RES-PRAC)'!AJ286:BM286) / 'Grade computation'!G$11, IF(C$16 = "FINAL", SUMIF('Database (LECTURE-RES-PRAC)'!BP$14:CS$14, "CLO8", 'Database (LECTURE-RES-PRAC)'!BP286:CS286) / 'Grade computation'!H$11,""))),""),"")</f>
        <v/>
      </c>
      <c r="AW289" s="232" t="str">
        <f t="shared" si="148"/>
        <v/>
      </c>
      <c r="AX289" s="25" t="str">
        <f>IF(B289 &lt;&gt; "",IF(AND('PRINTABLE (per grading)'!H$16="EXAM", 'PRINTABLE (per grading)'!B$13="Prelim"), IF(ISERROR(SUMIF('Exam (LECTURE ONLY)'!D$20:M$20, "CLO8", 'Exam (LECTURE ONLY)'!D291:M291) / 'Exam (LECTURE ONLY)'!AL$13), "", SUMIF('Exam (LECTURE ONLY)'!D$20:M$20, "CLO8", 'Exam (LECTURE ONLY)'!D291:M291) /'Exam (LECTURE ONLY)'!AL$13),
IF(AND('PRINTABLE (per grading)'!H$16="EXAM", 'PRINTABLE (per grading)'!B$13="Midterm"), IF(ISERROR(SUMIF('Exam (LECTURE ONLY)'!O$20:X$20, "CLO8", 'Exam (LECTURE ONLY)'!O291:X291) / 'Exam (LECTURE ONLY)'!AM$13), "", SUMIF('Exam (LECTURE ONLY)'!O$20:X$20, "CLO8", 'Exam (LECTURE ONLY)'!O291:X291) / 'Exam (LECTURE ONLY)'!AM$13),
IF(AND('PRINTABLE (per grading)'!H$16="EXAM", 'PRINTABLE (per grading)'!B$13="Final"), IF(ISERROR(SUMIF('Exam (LECTURE ONLY)'!Z$20:AI$20, "CLO8", 'Exam (LECTURE ONLY)'!Z291:AI291) / 'Exam (LECTURE ONLY)'!AN$13), "", SUMIF('Exam (LECTURE ONLY)'!Z$20:AI$20, "CLO8", 'Exam (LECTURE ONLY)'!Z291:AI291) / 'Exam (LECTURE ONLY)'!AN$13),
IF(AND('PRINTABLE (per grading)'!H$16="OUTPUT", 'PRINTABLE (per grading)'!B$13="Prelim"), IF(ISERROR(SUMIF(OUTPUT!C$20:M$20, "CLO8", OUTPUT!C291:M291) / OUTPUT!AL$13), "", SUMIF(OUTPUT!C$20:M$20, "CLO8", OUTPUT!C291:M291) / OUTPUT!AL$13),
IF(AND('PRINTABLE (per grading)'!H$16="OUTPUT", 'PRINTABLE (per grading)'!B$13="Midterm"), IF(ISERROR(SUMIF(OUTPUT!O$20:Y$20, "CLO8", OUTPUT!O291:Y291) / OUTPUT!AM$13), "", SUMIF(OUTPUT!O$20:Y$20, "CLO8", OUTPUT!O291:Y291) / OUTPUT!AM$13),
IF(AND('PRINTABLE (per grading)'!H$16="OUTPUT", 'PRINTABLE (per grading)'!B$13="Final"), IF(ISERROR(SUMIF(OUTPUT!AA$20:AI$20, "CLO8", OUTPUT!AA291:AI291) / OUTPUT!AN$13), "", SUMIF(OUTPUT!AA$20:AI$20, "CLO8", OUTPUT!AA291:AI291) / OUTPUT!AN$13),
"")))))),"")</f>
        <v/>
      </c>
      <c r="AY289" s="232" t="str">
        <f t="shared" si="149"/>
        <v/>
      </c>
      <c r="AZ289" s="233" t="str">
        <f t="shared" si="150"/>
        <v/>
      </c>
      <c r="BA289" s="25" t="str">
        <f>IF(B289 &lt;&gt; "", IFERROR(IF(C$16 = "PRELIM", SUMIF('Database (LECTURE-RES-PRAC)'!D$14:AG$14, "CLO9", 'Database (LECTURE-RES-PRAC)'!D286:AG286) / 'Grade computation'!F$12, IF(C$16 = "MIDTERM", SUMIF('Database (LECTURE-RES-PRAC)'!AJ$14:BM$14, "CLO9", 'Database (LECTURE-RES-PRAC)'!AJ286:BM286) / 'Grade computation'!G$12, IF(C$16 = "FINAL", SUMIF('Database (LECTURE-RES-PRAC)'!BP$14:CS$14, "CLO9", 'Database (LECTURE-RES-PRAC)'!BP286:CS286) / 'Grade computation'!H$12,""))),""),"")</f>
        <v/>
      </c>
      <c r="BB289" s="232" t="str">
        <f t="shared" si="151"/>
        <v/>
      </c>
      <c r="BC289" s="25" t="str">
        <f>IF(B289 &lt;&gt; "",IF(AND('PRINTABLE (per grading)'!H$16="EXAM", 'PRINTABLE (per grading)'!B$13="Prelim"), IF(ISERROR(SUMIF('Exam (LECTURE ONLY)'!D$20:M$20, "CLO9", 'Exam (LECTURE ONLY)'!D291:M291) / 'Exam (LECTURE ONLY)'!AL$14), "", SUMIF('Exam (LECTURE ONLY)'!D$20:M$20, "CLO9", 'Exam (LECTURE ONLY)'!D291:M291) /'Exam (LECTURE ONLY)'!AL$14),
IF(AND('PRINTABLE (per grading)'!H$16="EXAM", 'PRINTABLE (per grading)'!B$13="Midterm"), IF(ISERROR(SUMIF('Exam (LECTURE ONLY)'!O$20:X$20, "CLO9", 'Exam (LECTURE ONLY)'!O291:X291) / 'Exam (LECTURE ONLY)'!AM$14), "", SUMIF('Exam (LECTURE ONLY)'!O$20:X$20, "CLO9", 'Exam (LECTURE ONLY)'!O291:X291) / 'Exam (LECTURE ONLY)'!AM$14),
IF(AND('PRINTABLE (per grading)'!H$16="EXAM", 'PRINTABLE (per grading)'!B$13="Final"), IF(ISERROR(SUMIF('Exam (LECTURE ONLY)'!Z$20:AI$20, "CLO9", 'Exam (LECTURE ONLY)'!Z291:AI291) / 'Exam (LECTURE ONLY)'!AN$14), "", SUMIF('Exam (LECTURE ONLY)'!Z$20:AI$20, "CLO9", 'Exam (LECTURE ONLY)'!Z291:AI291) / 'Exam (LECTURE ONLY)'!AN$14),
IF(AND('PRINTABLE (per grading)'!H$16="OUTPUT", 'PRINTABLE (per grading)'!B$13="Prelim"), IF(ISERROR(SUMIF(OUTPUT!C$20:M$20, "CLO9", OUTPUT!C291:M291) / OUTPUT!AL$14), "", SUMIF(OUTPUT!C$20:M$20, "CLO9", OUTPUT!C291:M291) / OUTPUT!AL$14),
IF(AND('PRINTABLE (per grading)'!H$16="OUTPUT", 'PRINTABLE (per grading)'!B$13="Midterm"), IF(ISERROR(SUMIF(OUTPUT!O$20:Y$20, "CLO9", OUTPUT!O291:Y291) / OUTPUT!AM$14), "", SUMIF(OUTPUT!O$20:Y$20, "CLO9", OUTPUT!O291:Y291) / OUTPUT!AM$14),
IF(AND('PRINTABLE (per grading)'!H$16="OUTPUT", 'PRINTABLE (per grading)'!B$13="Final"), IF(ISERROR(SUMIF(OUTPUT!AA$20:AI$20, "CLO9", OUTPUT!AA291:AI291) / OUTPUT!AN$14), "", SUMIF(OUTPUT!AA$20:AI$20, "CLO9", OUTPUT!AA291:AI291) / OUTPUT!AN$14),
"")))))),"")</f>
        <v/>
      </c>
      <c r="BD289" s="232" t="str">
        <f t="shared" si="152"/>
        <v/>
      </c>
      <c r="BE289" s="233" t="str">
        <f t="shared" si="153"/>
        <v/>
      </c>
      <c r="BF289" s="25" t="str">
        <f>IF(B289 &lt;&gt; "", IFERROR(IF(C$16 = "PRELIM", SUMIF('Database (LECTURE-RES-PRAC)'!D$14:AG$14, "CLO10", 'Database (LECTURE-RES-PRAC)'!D286:AG286) / 'Grade computation'!F$13, IF(C$16 = "MIDTERM", SUMIF('Database (LECTURE-RES-PRAC)'!AJ$14:BM$14, "CLO10", 'Database (LECTURE-RES-PRAC)'!AJ286:BM286) / 'Grade computation'!G$13, IF(C$16 = "FINAL", SUMIF('Database (LECTURE-RES-PRAC)'!BP$14:CS$14, "CLO10", 'Database (LECTURE-RES-PRAC)'!BP286:CS286) / 'Grade computation'!H$13,""))),""),"")</f>
        <v/>
      </c>
      <c r="BG289" s="232" t="str">
        <f t="shared" si="154"/>
        <v/>
      </c>
      <c r="BH289" s="25" t="str">
        <f>IF(B289 &lt;&gt; "",IF(AND('PRINTABLE (per grading)'!H$16="EXAM", 'PRINTABLE (per grading)'!B$13="Prelim"), IF(ISERROR(SUMIF('Exam (LECTURE ONLY)'!D$20:M$20, "CLO10", 'Exam (LECTURE ONLY)'!D291:M291) / 'Exam (LECTURE ONLY)'!AL$15), "", SUMIF('Exam (LECTURE ONLY)'!D$20:M$20, "CLO10", 'Exam (LECTURE ONLY)'!D291:M291) /'Exam (LECTURE ONLY)'!AL$15),
IF(AND('PRINTABLE (per grading)'!H$16="EXAM", 'PRINTABLE (per grading)'!B$13="Midterm"), IF(ISERROR(SUMIF('Exam (LECTURE ONLY)'!O$20:X$20, "CLO10", 'Exam (LECTURE ONLY)'!O291:X291) / 'Exam (LECTURE ONLY)'!AM$15), "", SUMIF('Exam (LECTURE ONLY)'!O$20:X$20, "CLO10", 'Exam (LECTURE ONLY)'!O291:X291) / 'Exam (LECTURE ONLY)'!AM$15),
IF(AND('PRINTABLE (per grading)'!H$16="EXAM", 'PRINTABLE (per grading)'!B$13="Final"), IF(ISERROR(SUMIF('Exam (LECTURE ONLY)'!Z$20:AI$20, "CLO10", 'Exam (LECTURE ONLY)'!Z291:AI291) / 'Exam (LECTURE ONLY)'!AN$15), "", SUMIF('Exam (LECTURE ONLY)'!Z$20:AI$20, "CLO10", 'Exam (LECTURE ONLY)'!Z291:AI291) / 'Exam (LECTURE ONLY)'!AN$15),
IF(AND('PRINTABLE (per grading)'!H$16="OUTPUT", 'PRINTABLE (per grading)'!B$13="Prelim"), IF(ISERROR(SUMIF(OUTPUT!C$20:M$20, "CLO10", OUTPUT!C291:M291) / OUTPUT!AL$15), "", SUMIF(OUTPUT!C$20:M$20, "CLO10", OUTPUT!C291:M291) / OUTPUT!AL$15),
IF(AND('PRINTABLE (per grading)'!H$16="OUTPUT", 'PRINTABLE (per grading)'!B$13="Midterm"), IF(ISERROR(SUMIF(OUTPUT!O$20:Y$20, "CLO10", OUTPUT!O291:Y291) / OUTPUT!AM$15), "", SUMIF(OUTPUT!O$20:Y$20, "CLO10", OUTPUT!O291:Y291) / OUTPUT!AM$15),
IF(AND('PRINTABLE (per grading)'!H$16="OUTPUT", 'PRINTABLE (per grading)'!B$13="Final"), IF(ISERROR(SUMIF(OUTPUT!AA$20:AI$20, "CLO10", OUTPUT!AA291:AI291) / OUTPUT!AN$15), "", SUMIF(OUTPUT!AA$20:AI$20, "CLO10", OUTPUT!AA291:AI291) / OUTPUT!AN$15),
"")))))),"")</f>
        <v/>
      </c>
      <c r="BI289" s="232" t="str">
        <f t="shared" si="155"/>
        <v/>
      </c>
      <c r="BJ289" s="233" t="str">
        <f t="shared" si="156"/>
        <v/>
      </c>
      <c r="BK289" s="2"/>
    </row>
    <row r="290" spans="1:63" ht="20.100000000000001" customHeight="1">
      <c r="A290" s="212" t="str">
        <f>IF(ISBLANK('Database (LECTURE-RES-PRAC)'!A287),"",'Database (LECTURE-RES-PRAC)'!A287)</f>
        <v/>
      </c>
      <c r="B290" s="213" t="str">
        <f>IF(ISBLANK('Database (LECTURE-RES-PRAC)'!B287),"",'Database (LECTURE-RES-PRAC)'!B287)</f>
        <v/>
      </c>
      <c r="C290" s="134" t="str">
        <f>IF(B290&lt;&gt;"",IF(C$16="PRELIM",'Grade computation'!C290, IF(C$16="MIDTERM",'Grade computation'!K290, IF(C$16="FINAL",'Grade computation'!S290,""))),"")</f>
        <v/>
      </c>
      <c r="D290" s="135" t="str">
        <f t="shared" si="157"/>
        <v/>
      </c>
      <c r="E290" s="134" t="str">
        <f>IF(B290&lt;&gt;"", IF(C$16="PRELIM",'Grade computation'!E290, IF(C$16="MIDTERM",'Grade computation'!M290, IF(C$16="FINAL",'Grade computation'!U290,""))),"")</f>
        <v/>
      </c>
      <c r="F290" s="136" t="str">
        <f t="shared" si="158"/>
        <v/>
      </c>
      <c r="G290" s="137" t="str">
        <f t="shared" si="159"/>
        <v/>
      </c>
      <c r="H290" s="207" t="str">
        <f>IF(B290&lt;&gt;"",IF(C$16="PRELIM", 'Grade computation'!H290, IF(C$16="MIDTERM", 'Grade computation'!P290, IF(C$16="FINAL",'Grade computation'!X290, ""))),"")</f>
        <v/>
      </c>
      <c r="I290" s="137" t="str">
        <f t="shared" si="160"/>
        <v/>
      </c>
      <c r="J290" s="139" t="str">
        <f t="shared" si="161"/>
        <v/>
      </c>
      <c r="K290" s="377" t="str">
        <f t="shared" si="162"/>
        <v/>
      </c>
      <c r="L290" s="434"/>
      <c r="M290" s="25" t="str">
        <f>IF(B290 &lt;&gt; "", IFERROR(IF(C$16 = "PRELIM", SUMIF('Database (LECTURE-RES-PRAC)'!D$14:AG$14, "CLO1", 'Database (LECTURE-RES-PRAC)'!D287:AG287) / 'Grade computation'!F$4, IF(C$16 = "MIDTERM", SUMIF('Database (LECTURE-RES-PRAC)'!AJ$14:BM$14, "CLO1", 'Database (LECTURE-RES-PRAC)'!AJ287:BM287) / 'Grade computation'!G$4, IF(C$16 = "FINAL", SUMIF('Database (LECTURE-RES-PRAC)'!BP$14:CS$14, "CLO1", 'Database (LECTURE-RES-PRAC)'!BP287:CS287) / 'Grade computation'!H$4,""))),""),"")</f>
        <v/>
      </c>
      <c r="N290" s="232" t="str">
        <f t="shared" si="127"/>
        <v/>
      </c>
      <c r="O290" s="25" t="str">
        <f>IF(B290 &lt;&gt; "",IF(AND('PRINTABLE (per grading)'!H$16="EXAM", 'PRINTABLE (per grading)'!B$13="Prelim"), IF(ISERROR(SUMIF('Exam (LECTURE ONLY)'!D$20:M$20, "CLO1", 'Exam (LECTURE ONLY)'!D292:M292) / 'Exam (LECTURE ONLY)'!AL$6), "", SUMIF('Exam (LECTURE ONLY)'!D$20:M$20, "CLO1", 'Exam (LECTURE ONLY)'!D292:M292) /'Exam (LECTURE ONLY)'!AL$6),
IF(AND('PRINTABLE (per grading)'!H$16="EXAM", 'PRINTABLE (per grading)'!B$13="Midterm"), IF(ISERROR(SUMIF('Exam (LECTURE ONLY)'!O$20:X$20, "CLO1", 'Exam (LECTURE ONLY)'!O292:X292) / 'Exam (LECTURE ONLY)'!AM$6), "", SUMIF('Exam (LECTURE ONLY)'!O$20:X$20, "CLO1", 'Exam (LECTURE ONLY)'!O292:X292) / 'Exam (LECTURE ONLY)'!AM$6),
IF(AND('PRINTABLE (per grading)'!H$16="EXAM", 'PRINTABLE (per grading)'!B$13="Final"), IF(ISERROR(SUMIF('Exam (LECTURE ONLY)'!Z$20:AI$20, "CLO1", 'Exam (LECTURE ONLY)'!Z292:AI292) / 'Exam (LECTURE ONLY)'!AN$6), "", SUMIF('Exam (LECTURE ONLY)'!Z$20:AI$20, "CLO1", 'Exam (LECTURE ONLY)'!Z292:AI292) / 'Exam (LECTURE ONLY)'!AN$6),
IF(AND('PRINTABLE (per grading)'!H$16="OUTPUT", 'PRINTABLE (per grading)'!B$13="Prelim"), IF(ISERROR(SUMIF(OUTPUT!C$20:M$20, "CLO1", OUTPUT!C292:M292) / OUTPUT!AL$6), "", SUMIF(OUTPUT!C$20:M$20, "CLO1", OUTPUT!C292:M292) / OUTPUT!AL$6),
IF(AND('PRINTABLE (per grading)'!H$16="OUTPUT", 'PRINTABLE (per grading)'!B$13="Midterm"), IF(ISERROR(SUMIF(OUTPUT!O$20:Y$20, "CLO1", OUTPUT!O292:Y292) / OUTPUT!AM$6), "", SUMIF(OUTPUT!O$20:Y$20, "CLO1", OUTPUT!O292:Y292) / OUTPUT!AM$6),
IF(AND('PRINTABLE (per grading)'!H$16="OUTPUT", 'PRINTABLE (per grading)'!B$13="Final"), IF(ISERROR(SUMIF(OUTPUT!AA$20:AI$20, "CLO1", OUTPUT!AA292:AI292) / OUTPUT!AN$6), "", SUMIF(OUTPUT!AA$20:AI$20, "CLO1", OUTPUT!AA292:AI292) / OUTPUT!AN$6),
"")))))),"")</f>
        <v/>
      </c>
      <c r="P290" s="232" t="str">
        <f t="shared" si="128"/>
        <v/>
      </c>
      <c r="Q290" s="233" t="str">
        <f t="shared" si="129"/>
        <v/>
      </c>
      <c r="R290" s="25" t="str">
        <f>IF(B290 &lt;&gt; "", IFERROR(IF(C$16 = "PRELIM", SUMIF('Database (LECTURE-RES-PRAC)'!D$14:AG$14, "CLO2", 'Database (LECTURE-RES-PRAC)'!D287:AG287) / 'Grade computation'!F$5, IF(C$16 = "MIDTERM", SUMIF('Database (LECTURE-RES-PRAC)'!AJ$14:BM$14, "CLO2", 'Database (LECTURE-RES-PRAC)'!AJ287:BM287) / 'Grade computation'!G$5, IF(C$16 = "FINAL", SUMIF('Database (LECTURE-RES-PRAC)'!BP$14:CS$14, "CLO2", 'Database (LECTURE-RES-PRAC)'!BP287:CS287) / 'Grade computation'!H$5,""))),""),"")</f>
        <v/>
      </c>
      <c r="S290" s="232" t="str">
        <f t="shared" si="130"/>
        <v/>
      </c>
      <c r="T290" s="25" t="str">
        <f>IF(B290 &lt;&gt; "",IF(AND('PRINTABLE (per grading)'!H$16="EXAM", 'PRINTABLE (per grading)'!B$13="Prelim"), IF(ISERROR(SUMIF('Exam (LECTURE ONLY)'!D$20:M$20, "CLO2", 'Exam (LECTURE ONLY)'!D292:M292) / 'Exam (LECTURE ONLY)'!AL$7), "", SUMIF('Exam (LECTURE ONLY)'!D$20:M$20, "CLO2", 'Exam (LECTURE ONLY)'!D292:M292) /'Exam (LECTURE ONLY)'!AL$7),
IF(AND('PRINTABLE (per grading)'!H$16="EXAM", 'PRINTABLE (per grading)'!B$13="Midterm"), IF(ISERROR(SUMIF('Exam (LECTURE ONLY)'!O$20:X$20, "CLO2", 'Exam (LECTURE ONLY)'!O292:X292) / 'Exam (LECTURE ONLY)'!AM$7), "", SUMIF('Exam (LECTURE ONLY)'!O$20:X$20, "CLO2", 'Exam (LECTURE ONLY)'!O292:X292) / 'Exam (LECTURE ONLY)'!AM$7),
IF(AND('PRINTABLE (per grading)'!H$16="EXAM", 'PRINTABLE (per grading)'!B$13="Final"), IF(ISERROR(SUMIF('Exam (LECTURE ONLY)'!Z$20:AI$20, "CLO2", 'Exam (LECTURE ONLY)'!Z292:AI292) / 'Exam (LECTURE ONLY)'!AN$7), "", SUMIF('Exam (LECTURE ONLY)'!Z$20:AI$20, "CLO2", 'Exam (LECTURE ONLY)'!Z292:AI292) / 'Exam (LECTURE ONLY)'!AN$7),
IF(AND('PRINTABLE (per grading)'!H$16="OUTPUT", 'PRINTABLE (per grading)'!B$13="Prelim"), IF(ISERROR(SUMIF(OUTPUT!C$20:M$20, "CLO2", OUTPUT!C292:M292) / OUTPUT!AL$7), "", SUMIF(OUTPUT!C$20:M$20, "CLO2", OUTPUT!C292:M292) / OUTPUT!AL$7),
IF(AND('PRINTABLE (per grading)'!H$16="OUTPUT", 'PRINTABLE (per grading)'!B$13="Midterm"), IF(ISERROR(SUMIF(OUTPUT!O$20:Y$20, "CLO2", OUTPUT!O292:Y292) / OUTPUT!AM$7), "", SUMIF(OUTPUT!O$20:Y$20, "CLO2", OUTPUT!O292:Y292) / OUTPUT!AM$7),
IF(AND('PRINTABLE (per grading)'!H$16="OUTPUT", 'PRINTABLE (per grading)'!B$13="Final"), IF(ISERROR(SUMIF(OUTPUT!AA$20:AI$20, "CLO2", OUTPUT!AA292:AI292) / OUTPUT!AN$7), "", SUMIF(OUTPUT!AA$20:AI$20, "CLO2", OUTPUT!AA292:AI292) / OUTPUT!AN$7),
"")))))),"")</f>
        <v/>
      </c>
      <c r="U290" s="232" t="str">
        <f t="shared" si="131"/>
        <v/>
      </c>
      <c r="V290" s="233" t="str">
        <f t="shared" si="132"/>
        <v/>
      </c>
      <c r="W290" s="25" t="str">
        <f>IF(B290 &lt;&gt; "", IFERROR(IF(C$16 = "PRELIM", SUMIF('Database (LECTURE-RES-PRAC)'!D$14:AG$14, "CLO3", 'Database (LECTURE-RES-PRAC)'!D287:AG287) / 'Grade computation'!F$6, IF(C$16 = "MIDTERM", SUMIF('Database (LECTURE-RES-PRAC)'!AJ$14:BM$14, "CLO3", 'Database (LECTURE-RES-PRAC)'!AJ287:BM287) / 'Grade computation'!G$6, IF(C$16 = "FINAL", SUMIF('Database (LECTURE-RES-PRAC)'!BP$14:CS$14, "CLO3", 'Database (LECTURE-RES-PRAC)'!BP287:CS287) / 'Grade computation'!H$6,""))),""),"")</f>
        <v/>
      </c>
      <c r="X290" s="232" t="str">
        <f t="shared" si="133"/>
        <v/>
      </c>
      <c r="Y290" s="25" t="str">
        <f>IF(B290 &lt;&gt; "",IF(AND('PRINTABLE (per grading)'!H$16="EXAM", 'PRINTABLE (per grading)'!B$13="Prelim"), IF(ISERROR(SUMIF('Exam (LECTURE ONLY)'!D$20:M$20, "CLO3", 'Exam (LECTURE ONLY)'!D292:M292) / 'Exam (LECTURE ONLY)'!AL$8), "", SUMIF('Exam (LECTURE ONLY)'!D$20:M$20, "CLO3", 'Exam (LECTURE ONLY)'!D292:M292) /'Exam (LECTURE ONLY)'!AL$8),
IF(AND('PRINTABLE (per grading)'!H$16="EXAM", 'PRINTABLE (per grading)'!B$13="Midterm"), IF(ISERROR(SUMIF('Exam (LECTURE ONLY)'!O$20:X$20, "CLO3", 'Exam (LECTURE ONLY)'!O292:X292) / 'Exam (LECTURE ONLY)'!AM$8), "", SUMIF('Exam (LECTURE ONLY)'!O$20:X$20, "CLO3", 'Exam (LECTURE ONLY)'!O292:X292) / 'Exam (LECTURE ONLY)'!AM$8),
IF(AND('PRINTABLE (per grading)'!H$16="EXAM", 'PRINTABLE (per grading)'!B$13="Final"), IF(ISERROR(SUMIF('Exam (LECTURE ONLY)'!Z$20:AI$20, "CLO3", 'Exam (LECTURE ONLY)'!Z292:AI292) / 'Exam (LECTURE ONLY)'!AN$8), "", SUMIF('Exam (LECTURE ONLY)'!Z$20:AI$20, "CLO3", 'Exam (LECTURE ONLY)'!Z292:AI292) / 'Exam (LECTURE ONLY)'!AN$8),
IF(AND('PRINTABLE (per grading)'!H$16="OUTPUT", 'PRINTABLE (per grading)'!B$13="Prelim"), IF(ISERROR(SUMIF(OUTPUT!C$20:M$20, "CLO3", OUTPUT!C292:M292) / OUTPUT!AL$8), "", SUMIF(OUTPUT!C$20:M$20, "CLO3", OUTPUT!C292:M292) / OUTPUT!AL$8),
IF(AND('PRINTABLE (per grading)'!H$16="OUTPUT", 'PRINTABLE (per grading)'!B$13="Midterm"), IF(ISERROR(SUMIF(OUTPUT!O$20:Y$20, "CLO3", OUTPUT!O292:Y292) / OUTPUT!AM$8), "", SUMIF(OUTPUT!O$20:Y$20, "CLO3", OUTPUT!O292:Y292) / OUTPUT!AM$8),
IF(AND('PRINTABLE (per grading)'!H$16="OUTPUT", 'PRINTABLE (per grading)'!B$13="Final"), IF(ISERROR(SUMIF(OUTPUT!AA$20:AI$20, "CLO3", OUTPUT!AA292:AI292) / OUTPUT!AN$8), "", SUMIF(OUTPUT!AA$20:AI$20, "CLO3", OUTPUT!AA292:AI292) / OUTPUT!AN$8),
"" )))))),"")</f>
        <v/>
      </c>
      <c r="Z290" s="232" t="str">
        <f t="shared" si="134"/>
        <v/>
      </c>
      <c r="AA290" s="233" t="str">
        <f t="shared" si="135"/>
        <v/>
      </c>
      <c r="AB290" s="25" t="str">
        <f>IF(B290 &lt;&gt; "", IFERROR(IF(C$16 = "PRELIM", SUMIF('Database (LECTURE-RES-PRAC)'!D$14:AG$14, "CLO4", 'Database (LECTURE-RES-PRAC)'!D287:AG287) / 'Grade computation'!F$7, IF(C$16 = "MIDTERM", SUMIF('Database (LECTURE-RES-PRAC)'!AJ$14:BM$14, "CLO4", 'Database (LECTURE-RES-PRAC)'!AJ287:BM287) / 'Grade computation'!G$7, IF(C$16 = "FINAL", SUMIF('Database (LECTURE-RES-PRAC)'!BP$14:CS$14, "CLO4", 'Database (LECTURE-RES-PRAC)'!BP287:CS287) / 'Grade computation'!H$7,""))),""),"")</f>
        <v/>
      </c>
      <c r="AC290" s="232" t="str">
        <f t="shared" si="136"/>
        <v/>
      </c>
      <c r="AD290" s="25" t="str">
        <f>IF(B290 &lt;&gt; "",IF(AND('PRINTABLE (per grading)'!H$16="EXAM", 'PRINTABLE (per grading)'!B$13="Prelim"), IF(ISERROR(SUMIF('Exam (LECTURE ONLY)'!D$20:M$20, "CLO4", 'Exam (LECTURE ONLY)'!D292:M292) / 'Exam (LECTURE ONLY)'!AL$9), "", SUMIF('Exam (LECTURE ONLY)'!D$20:M$20, "CLO4", 'Exam (LECTURE ONLY)'!D292:M292) /'Exam (LECTURE ONLY)'!AL$9),
IF(AND('PRINTABLE (per grading)'!H$16="EXAM", 'PRINTABLE (per grading)'!B$13="Midterm"), IF(ISERROR(SUMIF('Exam (LECTURE ONLY)'!O$20:X$20, "CLO4", 'Exam (LECTURE ONLY)'!O292:X292) / 'Exam (LECTURE ONLY)'!AM$9), "", SUMIF('Exam (LECTURE ONLY)'!O$20:X$20, "CLO4", 'Exam (LECTURE ONLY)'!O292:X292) / 'Exam (LECTURE ONLY)'!AM$9),
IF(AND('PRINTABLE (per grading)'!H$16="EXAM", 'PRINTABLE (per grading)'!B$13="Final"), IF(ISERROR(SUMIF('Exam (LECTURE ONLY)'!Z$20:AI$20, "CLO4", 'Exam (LECTURE ONLY)'!Z292:AI292) / 'Exam (LECTURE ONLY)'!AN$9), "", SUMIF('Exam (LECTURE ONLY)'!Z$20:AI$20, "CLO4", 'Exam (LECTURE ONLY)'!Z292:AI292) / 'Exam (LECTURE ONLY)'!AN$9),
IF(AND('PRINTABLE (per grading)'!H$16="OUTPUT", 'PRINTABLE (per grading)'!B$13="Prelim"), IF(ISERROR(SUMIF(OUTPUT!C$20:M$20, "CLO4", OUTPUT!C292:M292) / OUTPUT!AL$9), "", SUMIF(OUTPUT!C$20:M$20, "CLO4", OUTPUT!C292:M292) / OUTPUT!AL$9),
IF(AND('PRINTABLE (per grading)'!H$16="OUTPUT", 'PRINTABLE (per grading)'!B$13="Midterm"), IF(ISERROR(SUMIF(OUTPUT!O$20:Y$20, "CLO4", OUTPUT!O292:Y292) / OUTPUT!AM$9), "", SUMIF(OUTPUT!O$20:Y$20, "CLO4", OUTPUT!O292:Y292) / OUTPUT!AM$9),
IF(AND('PRINTABLE (per grading)'!H$16="OUTPUT", 'PRINTABLE (per grading)'!B$13="Final"), IF(ISERROR(SUMIF(OUTPUT!AA$20:AI$20, "CLO4", OUTPUT!AA292:AI292) / OUTPUT!AN$9), "", SUMIF(OUTPUT!AA$20:AI$20, "CLO4", OUTPUT!AA292:AI292) / OUTPUT!AN$9),
"")))))),"")</f>
        <v/>
      </c>
      <c r="AE290" s="232" t="str">
        <f t="shared" si="137"/>
        <v/>
      </c>
      <c r="AF290" s="233" t="str">
        <f t="shared" si="138"/>
        <v/>
      </c>
      <c r="AG290" s="25" t="str">
        <f>IF(B290 &lt;&gt; "", IFERROR(IF(C$16 = "PRELIM", SUMIF('Database (LECTURE-RES-PRAC)'!D$14:AG$14, "CLO5", 'Database (LECTURE-RES-PRAC)'!D287:AG287) / 'Grade computation'!F$8, IF(C$16 = "MIDTERM", SUMIF('Database (LECTURE-RES-PRAC)'!AJ$14:BM$14, "CLO5", 'Database (LECTURE-RES-PRAC)'!AJ287:BM287) / 'Grade computation'!G$8, IF(C$16 = "FINAL", SUMIF('Database (LECTURE-RES-PRAC)'!BP$14:CS$14, "CLO5", 'Database (LECTURE-RES-PRAC)'!BP287:CS287) / 'Grade computation'!H$8,""))),""),"")</f>
        <v/>
      </c>
      <c r="AH290" s="232" t="str">
        <f t="shared" si="139"/>
        <v/>
      </c>
      <c r="AI290" s="25" t="str">
        <f>IF(B290 &lt;&gt; "",IF(AND('PRINTABLE (per grading)'!H$16="EXAM", 'PRINTABLE (per grading)'!B$13="Prelim"), IF(ISERROR(SUMIF('Exam (LECTURE ONLY)'!D$20:M$20, "CLO5", 'Exam (LECTURE ONLY)'!D292:M292) / 'Exam (LECTURE ONLY)'!AL$10), "", SUMIF('Exam (LECTURE ONLY)'!D$20:M$20, "CLO5", 'Exam (LECTURE ONLY)'!D292:M292) /'Exam (LECTURE ONLY)'!AL$10),
IF(AND('PRINTABLE (per grading)'!H$16="EXAM", 'PRINTABLE (per grading)'!B$13="Midterm"), IF(ISERROR(SUMIF('Exam (LECTURE ONLY)'!O$20:X$20, "CLO5", 'Exam (LECTURE ONLY)'!O292:X292) / 'Exam (LECTURE ONLY)'!AM$10), "", SUMIF('Exam (LECTURE ONLY)'!O$20:X$20, "CLO5", 'Exam (LECTURE ONLY)'!O292:X292) / 'Exam (LECTURE ONLY)'!AM$10),
IF(AND('PRINTABLE (per grading)'!H$16="EXAM", 'PRINTABLE (per grading)'!B$13="Final"), IF(ISERROR(SUMIF('Exam (LECTURE ONLY)'!Z$20:AI$20, "CLO5", 'Exam (LECTURE ONLY)'!Z292:AI292) / 'Exam (LECTURE ONLY)'!AN$10), "", SUMIF('Exam (LECTURE ONLY)'!Z$20:AI$20, "CLO5", 'Exam (LECTURE ONLY)'!Z292:AI292) / 'Exam (LECTURE ONLY)'!AN$10),
IF(AND('PRINTABLE (per grading)'!H$16="OUTPUT", 'PRINTABLE (per grading)'!B$13="Prelim"), IF(ISERROR(SUMIF(OUTPUT!C$20:M$20, "CLO5", OUTPUT!C292:M292) / OUTPUT!AL$10), "", SUMIF(OUTPUT!C$20:M$20, "CLO5", OUTPUT!C292:M292) / OUTPUT!AL$10),
IF(AND('PRINTABLE (per grading)'!H$16="OUTPUT", 'PRINTABLE (per grading)'!B$13="Midterm"), IF(ISERROR(SUMIF(OUTPUT!O$20:Y$20, "CLO5", OUTPUT!O292:Y292) / OUTPUT!AM$10), "", SUMIF(OUTPUT!O$20:Y$20, "CLO5", OUTPUT!O292:Y292) / OUTPUT!AM$10),
IF(AND('PRINTABLE (per grading)'!H$16="OUTPUT", 'PRINTABLE (per grading)'!B$13="Final"), IF(ISERROR(SUMIF(OUTPUT!AA$20:AI$20, "CLO5", OUTPUT!AA292:AI292) / OUTPUT!AN$10), "", SUMIF(OUTPUT!AA$20:AI$20, "CLO5", OUTPUT!AA292:AI292) / OUTPUT!AN$10),
"")))))),"")</f>
        <v/>
      </c>
      <c r="AJ290" s="232" t="str">
        <f t="shared" si="140"/>
        <v/>
      </c>
      <c r="AK290" s="233" t="str">
        <f t="shared" si="141"/>
        <v/>
      </c>
      <c r="AL290" s="25" t="str">
        <f>IF(B290 &lt;&gt; "", IFERROR(IF(C$16 = "PRELIM", SUMIF('Database (LECTURE-RES-PRAC)'!D$14:AG$14, "CLO6", 'Database (LECTURE-RES-PRAC)'!D287:AG287) / 'Grade computation'!F$9, IF(C$16 = "MIDTERM", SUMIF('Database (LECTURE-RES-PRAC)'!AJ$14:BM$14, "CLO6", 'Database (LECTURE-RES-PRAC)'!AJ287:BM287) / 'Grade computation'!G$9, IF(C$16 = "FINAL", SUMIF('Database (LECTURE-RES-PRAC)'!BP$14:CS$14, "CLO6", 'Database (LECTURE-RES-PRAC)'!BP287:CS287) / 'Grade computation'!H$9,""))),""),"")</f>
        <v/>
      </c>
      <c r="AM290" s="232" t="str">
        <f t="shared" si="142"/>
        <v/>
      </c>
      <c r="AN290" s="25" t="str">
        <f>IF(B290 &lt;&gt; "",IF(AND('PRINTABLE (per grading)'!H$16="EXAM", 'PRINTABLE (per grading)'!B$13="Prelim"), IF(ISERROR(SUMIF('Exam (LECTURE ONLY)'!D$20:M$20, "CLO6", 'Exam (LECTURE ONLY)'!D292:M292) / 'Exam (LECTURE ONLY)'!AL$11), "", SUMIF('Exam (LECTURE ONLY)'!D$20:M$20, "CLO6", 'Exam (LECTURE ONLY)'!D292:M292) /'Exam (LECTURE ONLY)'!AL$11),
IF(AND('PRINTABLE (per grading)'!H$16="EXAM", 'PRINTABLE (per grading)'!B$13="Midterm"), IF(ISERROR(SUMIF('Exam (LECTURE ONLY)'!O$20:X$20, "CLO6", 'Exam (LECTURE ONLY)'!O292:X292) / 'Exam (LECTURE ONLY)'!AM$11), "", SUMIF('Exam (LECTURE ONLY)'!O$20:X$20, "CLO6", 'Exam (LECTURE ONLY)'!O292:X292) / 'Exam (LECTURE ONLY)'!AM$11),
IF(AND('PRINTABLE (per grading)'!H$16="EXAM", 'PRINTABLE (per grading)'!B$13="Final"), IF(ISERROR(SUMIF('Exam (LECTURE ONLY)'!Z$20:AI$20, "CLO6", 'Exam (LECTURE ONLY)'!Z292:AI292) / 'Exam (LECTURE ONLY)'!AN$11), "", SUMIF('Exam (LECTURE ONLY)'!Z$20:AI$20, "CLO6", 'Exam (LECTURE ONLY)'!Z292:AI292) / 'Exam (LECTURE ONLY)'!AN$11),
IF(AND('PRINTABLE (per grading)'!H$16="OUTPUT", 'PRINTABLE (per grading)'!B$13="Prelim"), IF(ISERROR(SUMIF(OUTPUT!C$20:M$20, "CLO6", OUTPUT!C292:M292) / OUTPUT!AL$11), "", SUMIF(OUTPUT!C$20:M$20, "CLO6", OUTPUT!C292:M292) / OUTPUT!AL$11),
IF(AND('PRINTABLE (per grading)'!H$16="OUTPUT", 'PRINTABLE (per grading)'!B$13="Midterm"), IF(ISERROR(SUMIF(OUTPUT!O$20:Y$20, "CLO6", OUTPUT!O292:Y292) / OUTPUT!AM$11), "", SUMIF(OUTPUT!O$20:Y$20, "CLO6", OUTPUT!O292:Y292) / OUTPUT!AM$11),
IF(AND('PRINTABLE (per grading)'!H$16="OUTPUT", 'PRINTABLE (per grading)'!B$13="Final"), IF(ISERROR(SUMIF(OUTPUT!AA$20:AI$20, "CLO6", OUTPUT!AA292:AI292) / OUTPUT!AN$11), "", SUMIF(OUTPUT!AA$20:AI$20, "CLO6", OUTPUT!AA292:AI292) / OUTPUT!AN$11),
"")))))),"")</f>
        <v/>
      </c>
      <c r="AO290" s="232" t="str">
        <f t="shared" si="143"/>
        <v/>
      </c>
      <c r="AP290" s="233" t="str">
        <f t="shared" si="144"/>
        <v/>
      </c>
      <c r="AQ290" s="25" t="str">
        <f>IF(B290 &lt;&gt; "", IFERROR(IF(C$16 = "PRELIM", SUMIF('Database (LECTURE-RES-PRAC)'!D$14:AG$14, "CLO7", 'Database (LECTURE-RES-PRAC)'!D287:AG287) / 'Grade computation'!F$10, IF(C$16 = "MIDTERM", SUMIF('Database (LECTURE-RES-PRAC)'!AJ$14:BM$14, "CLO7", 'Database (LECTURE-RES-PRAC)'!AJ287:BM287) / 'Grade computation'!G$10, IF(C$16 = "FINAL", SUMIF('Database (LECTURE-RES-PRAC)'!BP$14:CS$14, "CLO7", 'Database (LECTURE-RES-PRAC)'!BP287:CS287) / 'Grade computation'!H$10,""))),""),"")</f>
        <v/>
      </c>
      <c r="AR290" s="232" t="str">
        <f t="shared" si="145"/>
        <v/>
      </c>
      <c r="AS290" s="25" t="str">
        <f>IF(B290 &lt;&gt; "",IF(AND('PRINTABLE (per grading)'!H$16="EXAM", 'PRINTABLE (per grading)'!B$13="Prelim"), IF(ISERROR(SUMIF('Exam (LECTURE ONLY)'!D$20:M$20, "CLO7", 'Exam (LECTURE ONLY)'!D292:M292) / 'Exam (LECTURE ONLY)'!AL$12), "", SUMIF('Exam (LECTURE ONLY)'!D$20:M$20, "CLO7", 'Exam (LECTURE ONLY)'!D292:M292) /'Exam (LECTURE ONLY)'!AL$12),
IF(AND('PRINTABLE (per grading)'!H$16="EXAM", 'PRINTABLE (per grading)'!B$13="Midterm"), IF(ISERROR(SUMIF('Exam (LECTURE ONLY)'!O$20:X$20, "CLO7", 'Exam (LECTURE ONLY)'!O292:X292) / 'Exam (LECTURE ONLY)'!AM$12), "", SUMIF('Exam (LECTURE ONLY)'!O$20:X$20, "CLO7", 'Exam (LECTURE ONLY)'!O292:X292) / 'Exam (LECTURE ONLY)'!AM$12),
IF(AND('PRINTABLE (per grading)'!H$16="EXAM", 'PRINTABLE (per grading)'!B$13="Final"), IF(ISERROR(SUMIF('Exam (LECTURE ONLY)'!Z$20:AI$20, "CLO7", 'Exam (LECTURE ONLY)'!Z292:AI292) / 'Exam (LECTURE ONLY)'!AN$12), "", SUMIF('Exam (LECTURE ONLY)'!Z$20:AI$20, "CLO7", 'Exam (LECTURE ONLY)'!Z292:AI292) / 'Exam (LECTURE ONLY)'!AN$12),
IF(AND('PRINTABLE (per grading)'!H$16="OUTPUT", 'PRINTABLE (per grading)'!B$13="Prelim"), IF(ISERROR(SUMIF(OUTPUT!C$20:M$20, "CLO7", OUTPUT!C292:M292) / OUTPUT!AL$12), "", SUMIF(OUTPUT!C$20:M$20, "CLO7", OUTPUT!C292:M292) / OUTPUT!AL$12),
IF(AND('PRINTABLE (per grading)'!H$16="OUTPUT", 'PRINTABLE (per grading)'!B$13="Midterm"), IF(ISERROR(SUMIF(OUTPUT!O$20:Y$20, "CLO7", OUTPUT!O292:Y292) / OUTPUT!AM$12), "", SUMIF(OUTPUT!O$20:Y$20, "CLO7", OUTPUT!O292:Y292) / OUTPUT!AM$12),
IF(AND('PRINTABLE (per grading)'!H$16="OUTPUT", 'PRINTABLE (per grading)'!B$13="Final"), IF(ISERROR(SUMIF(OUTPUT!AA$20:AI$20, "CLO7", OUTPUT!AA292:AI292) / OUTPUT!AN$12), "", SUMIF(OUTPUT!AA$20:AI$20, "CLO7", OUTPUT!AA292:AI292) / OUTPUT!AN$12),
"")))))),"")</f>
        <v/>
      </c>
      <c r="AT290" s="232" t="str">
        <f t="shared" si="146"/>
        <v/>
      </c>
      <c r="AU290" s="233" t="str">
        <f t="shared" si="147"/>
        <v/>
      </c>
      <c r="AV290" s="25" t="str">
        <f>IF(B290 &lt;&gt; "", IFERROR(IF(C$16 = "PRELIM", SUMIF('Database (LECTURE-RES-PRAC)'!D$14:AG$14, "CLO8", 'Database (LECTURE-RES-PRAC)'!D287:AG287) / 'Grade computation'!F$11, IF(C$16 = "MIDTERM", SUMIF('Database (LECTURE-RES-PRAC)'!AJ$14:BM$14, "CLO8", 'Database (LECTURE-RES-PRAC)'!AJ287:BM287) / 'Grade computation'!G$11, IF(C$16 = "FINAL", SUMIF('Database (LECTURE-RES-PRAC)'!BP$14:CS$14, "CLO8", 'Database (LECTURE-RES-PRAC)'!BP287:CS287) / 'Grade computation'!H$11,""))),""),"")</f>
        <v/>
      </c>
      <c r="AW290" s="232" t="str">
        <f t="shared" si="148"/>
        <v/>
      </c>
      <c r="AX290" s="25" t="str">
        <f>IF(B290 &lt;&gt; "",IF(AND('PRINTABLE (per grading)'!H$16="EXAM", 'PRINTABLE (per grading)'!B$13="Prelim"), IF(ISERROR(SUMIF('Exam (LECTURE ONLY)'!D$20:M$20, "CLO8", 'Exam (LECTURE ONLY)'!D292:M292) / 'Exam (LECTURE ONLY)'!AL$13), "", SUMIF('Exam (LECTURE ONLY)'!D$20:M$20, "CLO8", 'Exam (LECTURE ONLY)'!D292:M292) /'Exam (LECTURE ONLY)'!AL$13),
IF(AND('PRINTABLE (per grading)'!H$16="EXAM", 'PRINTABLE (per grading)'!B$13="Midterm"), IF(ISERROR(SUMIF('Exam (LECTURE ONLY)'!O$20:X$20, "CLO8", 'Exam (LECTURE ONLY)'!O292:X292) / 'Exam (LECTURE ONLY)'!AM$13), "", SUMIF('Exam (LECTURE ONLY)'!O$20:X$20, "CLO8", 'Exam (LECTURE ONLY)'!O292:X292) / 'Exam (LECTURE ONLY)'!AM$13),
IF(AND('PRINTABLE (per grading)'!H$16="EXAM", 'PRINTABLE (per grading)'!B$13="Final"), IF(ISERROR(SUMIF('Exam (LECTURE ONLY)'!Z$20:AI$20, "CLO8", 'Exam (LECTURE ONLY)'!Z292:AI292) / 'Exam (LECTURE ONLY)'!AN$13), "", SUMIF('Exam (LECTURE ONLY)'!Z$20:AI$20, "CLO8", 'Exam (LECTURE ONLY)'!Z292:AI292) / 'Exam (LECTURE ONLY)'!AN$13),
IF(AND('PRINTABLE (per grading)'!H$16="OUTPUT", 'PRINTABLE (per grading)'!B$13="Prelim"), IF(ISERROR(SUMIF(OUTPUT!C$20:M$20, "CLO8", OUTPUT!C292:M292) / OUTPUT!AL$13), "", SUMIF(OUTPUT!C$20:M$20, "CLO8", OUTPUT!C292:M292) / OUTPUT!AL$13),
IF(AND('PRINTABLE (per grading)'!H$16="OUTPUT", 'PRINTABLE (per grading)'!B$13="Midterm"), IF(ISERROR(SUMIF(OUTPUT!O$20:Y$20, "CLO8", OUTPUT!O292:Y292) / OUTPUT!AM$13), "", SUMIF(OUTPUT!O$20:Y$20, "CLO8", OUTPUT!O292:Y292) / OUTPUT!AM$13),
IF(AND('PRINTABLE (per grading)'!H$16="OUTPUT", 'PRINTABLE (per grading)'!B$13="Final"), IF(ISERROR(SUMIF(OUTPUT!AA$20:AI$20, "CLO8", OUTPUT!AA292:AI292) / OUTPUT!AN$13), "", SUMIF(OUTPUT!AA$20:AI$20, "CLO8", OUTPUT!AA292:AI292) / OUTPUT!AN$13),
"")))))),"")</f>
        <v/>
      </c>
      <c r="AY290" s="232" t="str">
        <f t="shared" si="149"/>
        <v/>
      </c>
      <c r="AZ290" s="233" t="str">
        <f t="shared" si="150"/>
        <v/>
      </c>
      <c r="BA290" s="25" t="str">
        <f>IF(B290 &lt;&gt; "", IFERROR(IF(C$16 = "PRELIM", SUMIF('Database (LECTURE-RES-PRAC)'!D$14:AG$14, "CLO9", 'Database (LECTURE-RES-PRAC)'!D287:AG287) / 'Grade computation'!F$12, IF(C$16 = "MIDTERM", SUMIF('Database (LECTURE-RES-PRAC)'!AJ$14:BM$14, "CLO9", 'Database (LECTURE-RES-PRAC)'!AJ287:BM287) / 'Grade computation'!G$12, IF(C$16 = "FINAL", SUMIF('Database (LECTURE-RES-PRAC)'!BP$14:CS$14, "CLO9", 'Database (LECTURE-RES-PRAC)'!BP287:CS287) / 'Grade computation'!H$12,""))),""),"")</f>
        <v/>
      </c>
      <c r="BB290" s="232" t="str">
        <f t="shared" si="151"/>
        <v/>
      </c>
      <c r="BC290" s="25" t="str">
        <f>IF(B290 &lt;&gt; "",IF(AND('PRINTABLE (per grading)'!H$16="EXAM", 'PRINTABLE (per grading)'!B$13="Prelim"), IF(ISERROR(SUMIF('Exam (LECTURE ONLY)'!D$20:M$20, "CLO9", 'Exam (LECTURE ONLY)'!D292:M292) / 'Exam (LECTURE ONLY)'!AL$14), "", SUMIF('Exam (LECTURE ONLY)'!D$20:M$20, "CLO9", 'Exam (LECTURE ONLY)'!D292:M292) /'Exam (LECTURE ONLY)'!AL$14),
IF(AND('PRINTABLE (per grading)'!H$16="EXAM", 'PRINTABLE (per grading)'!B$13="Midterm"), IF(ISERROR(SUMIF('Exam (LECTURE ONLY)'!O$20:X$20, "CLO9", 'Exam (LECTURE ONLY)'!O292:X292) / 'Exam (LECTURE ONLY)'!AM$14), "", SUMIF('Exam (LECTURE ONLY)'!O$20:X$20, "CLO9", 'Exam (LECTURE ONLY)'!O292:X292) / 'Exam (LECTURE ONLY)'!AM$14),
IF(AND('PRINTABLE (per grading)'!H$16="EXAM", 'PRINTABLE (per grading)'!B$13="Final"), IF(ISERROR(SUMIF('Exam (LECTURE ONLY)'!Z$20:AI$20, "CLO9", 'Exam (LECTURE ONLY)'!Z292:AI292) / 'Exam (LECTURE ONLY)'!AN$14), "", SUMIF('Exam (LECTURE ONLY)'!Z$20:AI$20, "CLO9", 'Exam (LECTURE ONLY)'!Z292:AI292) / 'Exam (LECTURE ONLY)'!AN$14),
IF(AND('PRINTABLE (per grading)'!H$16="OUTPUT", 'PRINTABLE (per grading)'!B$13="Prelim"), IF(ISERROR(SUMIF(OUTPUT!C$20:M$20, "CLO9", OUTPUT!C292:M292) / OUTPUT!AL$14), "", SUMIF(OUTPUT!C$20:M$20, "CLO9", OUTPUT!C292:M292) / OUTPUT!AL$14),
IF(AND('PRINTABLE (per grading)'!H$16="OUTPUT", 'PRINTABLE (per grading)'!B$13="Midterm"), IF(ISERROR(SUMIF(OUTPUT!O$20:Y$20, "CLO9", OUTPUT!O292:Y292) / OUTPUT!AM$14), "", SUMIF(OUTPUT!O$20:Y$20, "CLO9", OUTPUT!O292:Y292) / OUTPUT!AM$14),
IF(AND('PRINTABLE (per grading)'!H$16="OUTPUT", 'PRINTABLE (per grading)'!B$13="Final"), IF(ISERROR(SUMIF(OUTPUT!AA$20:AI$20, "CLO9", OUTPUT!AA292:AI292) / OUTPUT!AN$14), "", SUMIF(OUTPUT!AA$20:AI$20, "CLO9", OUTPUT!AA292:AI292) / OUTPUT!AN$14),
"")))))),"")</f>
        <v/>
      </c>
      <c r="BD290" s="232" t="str">
        <f t="shared" si="152"/>
        <v/>
      </c>
      <c r="BE290" s="233" t="str">
        <f t="shared" si="153"/>
        <v/>
      </c>
      <c r="BF290" s="25" t="str">
        <f>IF(B290 &lt;&gt; "", IFERROR(IF(C$16 = "PRELIM", SUMIF('Database (LECTURE-RES-PRAC)'!D$14:AG$14, "CLO10", 'Database (LECTURE-RES-PRAC)'!D287:AG287) / 'Grade computation'!F$13, IF(C$16 = "MIDTERM", SUMIF('Database (LECTURE-RES-PRAC)'!AJ$14:BM$14, "CLO10", 'Database (LECTURE-RES-PRAC)'!AJ287:BM287) / 'Grade computation'!G$13, IF(C$16 = "FINAL", SUMIF('Database (LECTURE-RES-PRAC)'!BP$14:CS$14, "CLO10", 'Database (LECTURE-RES-PRAC)'!BP287:CS287) / 'Grade computation'!H$13,""))),""),"")</f>
        <v/>
      </c>
      <c r="BG290" s="232" t="str">
        <f t="shared" si="154"/>
        <v/>
      </c>
      <c r="BH290" s="25" t="str">
        <f>IF(B290 &lt;&gt; "",IF(AND('PRINTABLE (per grading)'!H$16="EXAM", 'PRINTABLE (per grading)'!B$13="Prelim"), IF(ISERROR(SUMIF('Exam (LECTURE ONLY)'!D$20:M$20, "CLO10", 'Exam (LECTURE ONLY)'!D292:M292) / 'Exam (LECTURE ONLY)'!AL$15), "", SUMIF('Exam (LECTURE ONLY)'!D$20:M$20, "CLO10", 'Exam (LECTURE ONLY)'!D292:M292) /'Exam (LECTURE ONLY)'!AL$15),
IF(AND('PRINTABLE (per grading)'!H$16="EXAM", 'PRINTABLE (per grading)'!B$13="Midterm"), IF(ISERROR(SUMIF('Exam (LECTURE ONLY)'!O$20:X$20, "CLO10", 'Exam (LECTURE ONLY)'!O292:X292) / 'Exam (LECTURE ONLY)'!AM$15), "", SUMIF('Exam (LECTURE ONLY)'!O$20:X$20, "CLO10", 'Exam (LECTURE ONLY)'!O292:X292) / 'Exam (LECTURE ONLY)'!AM$15),
IF(AND('PRINTABLE (per grading)'!H$16="EXAM", 'PRINTABLE (per grading)'!B$13="Final"), IF(ISERROR(SUMIF('Exam (LECTURE ONLY)'!Z$20:AI$20, "CLO10", 'Exam (LECTURE ONLY)'!Z292:AI292) / 'Exam (LECTURE ONLY)'!AN$15), "", SUMIF('Exam (LECTURE ONLY)'!Z$20:AI$20, "CLO10", 'Exam (LECTURE ONLY)'!Z292:AI292) / 'Exam (LECTURE ONLY)'!AN$15),
IF(AND('PRINTABLE (per grading)'!H$16="OUTPUT", 'PRINTABLE (per grading)'!B$13="Prelim"), IF(ISERROR(SUMIF(OUTPUT!C$20:M$20, "CLO10", OUTPUT!C292:M292) / OUTPUT!AL$15), "", SUMIF(OUTPUT!C$20:M$20, "CLO10", OUTPUT!C292:M292) / OUTPUT!AL$15),
IF(AND('PRINTABLE (per grading)'!H$16="OUTPUT", 'PRINTABLE (per grading)'!B$13="Midterm"), IF(ISERROR(SUMIF(OUTPUT!O$20:Y$20, "CLO10", OUTPUT!O292:Y292) / OUTPUT!AM$15), "", SUMIF(OUTPUT!O$20:Y$20, "CLO10", OUTPUT!O292:Y292) / OUTPUT!AM$15),
IF(AND('PRINTABLE (per grading)'!H$16="OUTPUT", 'PRINTABLE (per grading)'!B$13="Final"), IF(ISERROR(SUMIF(OUTPUT!AA$20:AI$20, "CLO10", OUTPUT!AA292:AI292) / OUTPUT!AN$15), "", SUMIF(OUTPUT!AA$20:AI$20, "CLO10", OUTPUT!AA292:AI292) / OUTPUT!AN$15),
"")))))),"")</f>
        <v/>
      </c>
      <c r="BI290" s="232" t="str">
        <f t="shared" si="155"/>
        <v/>
      </c>
      <c r="BJ290" s="233" t="str">
        <f t="shared" si="156"/>
        <v/>
      </c>
      <c r="BK290" s="2"/>
    </row>
    <row r="291" spans="1:63" ht="20.100000000000001" customHeight="1">
      <c r="A291" s="118" t="str">
        <f>IF(ISBLANK('Database (LECTURE-RES-PRAC)'!A288),"",'Database (LECTURE-RES-PRAC)'!A288)</f>
        <v/>
      </c>
      <c r="B291" s="119" t="str">
        <f>IF(ISBLANK('Database (LECTURE-RES-PRAC)'!B288),"",'Database (LECTURE-RES-PRAC)'!B288)</f>
        <v/>
      </c>
      <c r="C291" s="134" t="str">
        <f>IF(B291&lt;&gt;"",IF(C$16="PRELIM",'Grade computation'!C291, IF(C$16="MIDTERM",'Grade computation'!K291, IF(C$16="FINAL",'Grade computation'!S291,""))),"")</f>
        <v/>
      </c>
      <c r="D291" s="135" t="str">
        <f t="shared" si="157"/>
        <v/>
      </c>
      <c r="E291" s="134" t="str">
        <f>IF(B291&lt;&gt;"", IF(C$16="PRELIM",'Grade computation'!E291, IF(C$16="MIDTERM",'Grade computation'!M291, IF(C$16="FINAL",'Grade computation'!U291,""))),"")</f>
        <v/>
      </c>
      <c r="F291" s="136" t="str">
        <f t="shared" si="158"/>
        <v/>
      </c>
      <c r="G291" s="137" t="str">
        <f t="shared" si="159"/>
        <v/>
      </c>
      <c r="H291" s="207" t="str">
        <f>IF(B291&lt;&gt;"",IF(C$16="PRELIM", 'Grade computation'!H291, IF(C$16="MIDTERM", 'Grade computation'!P291, IF(C$16="FINAL",'Grade computation'!X291, ""))),"")</f>
        <v/>
      </c>
      <c r="I291" s="137" t="str">
        <f t="shared" si="160"/>
        <v/>
      </c>
      <c r="J291" s="139" t="str">
        <f t="shared" si="161"/>
        <v/>
      </c>
      <c r="K291" s="377" t="str">
        <f t="shared" si="162"/>
        <v/>
      </c>
      <c r="L291" s="434"/>
      <c r="M291" s="25" t="str">
        <f>IF(B291 &lt;&gt; "", IFERROR(IF(C$16 = "PRELIM", SUMIF('Database (LECTURE-RES-PRAC)'!D$14:AG$14, "CLO1", 'Database (LECTURE-RES-PRAC)'!D288:AG288) / 'Grade computation'!F$4, IF(C$16 = "MIDTERM", SUMIF('Database (LECTURE-RES-PRAC)'!AJ$14:BM$14, "CLO1", 'Database (LECTURE-RES-PRAC)'!AJ288:BM288) / 'Grade computation'!G$4, IF(C$16 = "FINAL", SUMIF('Database (LECTURE-RES-PRAC)'!BP$14:CS$14, "CLO1", 'Database (LECTURE-RES-PRAC)'!BP288:CS288) / 'Grade computation'!H$4,""))),""),"")</f>
        <v/>
      </c>
      <c r="N291" s="232" t="str">
        <f t="shared" si="127"/>
        <v/>
      </c>
      <c r="O291" s="25" t="str">
        <f>IF(B291 &lt;&gt; "",IF(AND('PRINTABLE (per grading)'!H$16="EXAM", 'PRINTABLE (per grading)'!B$13="Prelim"), IF(ISERROR(SUMIF('Exam (LECTURE ONLY)'!D$20:M$20, "CLO1", 'Exam (LECTURE ONLY)'!D293:M293) / 'Exam (LECTURE ONLY)'!AL$6), "", SUMIF('Exam (LECTURE ONLY)'!D$20:M$20, "CLO1", 'Exam (LECTURE ONLY)'!D293:M293) /'Exam (LECTURE ONLY)'!AL$6),
IF(AND('PRINTABLE (per grading)'!H$16="EXAM", 'PRINTABLE (per grading)'!B$13="Midterm"), IF(ISERROR(SUMIF('Exam (LECTURE ONLY)'!O$20:X$20, "CLO1", 'Exam (LECTURE ONLY)'!O293:X293) / 'Exam (LECTURE ONLY)'!AM$6), "", SUMIF('Exam (LECTURE ONLY)'!O$20:X$20, "CLO1", 'Exam (LECTURE ONLY)'!O293:X293) / 'Exam (LECTURE ONLY)'!AM$6),
IF(AND('PRINTABLE (per grading)'!H$16="EXAM", 'PRINTABLE (per grading)'!B$13="Final"), IF(ISERROR(SUMIF('Exam (LECTURE ONLY)'!Z$20:AI$20, "CLO1", 'Exam (LECTURE ONLY)'!Z293:AI293) / 'Exam (LECTURE ONLY)'!AN$6), "", SUMIF('Exam (LECTURE ONLY)'!Z$20:AI$20, "CLO1", 'Exam (LECTURE ONLY)'!Z293:AI293) / 'Exam (LECTURE ONLY)'!AN$6),
IF(AND('PRINTABLE (per grading)'!H$16="OUTPUT", 'PRINTABLE (per grading)'!B$13="Prelim"), IF(ISERROR(SUMIF(OUTPUT!C$20:M$20, "CLO1", OUTPUT!C293:M293) / OUTPUT!AL$6), "", SUMIF(OUTPUT!C$20:M$20, "CLO1", OUTPUT!C293:M293) / OUTPUT!AL$6),
IF(AND('PRINTABLE (per grading)'!H$16="OUTPUT", 'PRINTABLE (per grading)'!B$13="Midterm"), IF(ISERROR(SUMIF(OUTPUT!O$20:Y$20, "CLO1", OUTPUT!O293:Y293) / OUTPUT!AM$6), "", SUMIF(OUTPUT!O$20:Y$20, "CLO1", OUTPUT!O293:Y293) / OUTPUT!AM$6),
IF(AND('PRINTABLE (per grading)'!H$16="OUTPUT", 'PRINTABLE (per grading)'!B$13="Final"), IF(ISERROR(SUMIF(OUTPUT!AA$20:AI$20, "CLO1", OUTPUT!AA293:AI293) / OUTPUT!AN$6), "", SUMIF(OUTPUT!AA$20:AI$20, "CLO1", OUTPUT!AA293:AI293) / OUTPUT!AN$6),
"")))))),"")</f>
        <v/>
      </c>
      <c r="P291" s="232" t="str">
        <f t="shared" si="128"/>
        <v/>
      </c>
      <c r="Q291" s="233" t="str">
        <f t="shared" si="129"/>
        <v/>
      </c>
      <c r="R291" s="25" t="str">
        <f>IF(B291 &lt;&gt; "", IFERROR(IF(C$16 = "PRELIM", SUMIF('Database (LECTURE-RES-PRAC)'!D$14:AG$14, "CLO2", 'Database (LECTURE-RES-PRAC)'!D288:AG288) / 'Grade computation'!F$5, IF(C$16 = "MIDTERM", SUMIF('Database (LECTURE-RES-PRAC)'!AJ$14:BM$14, "CLO2", 'Database (LECTURE-RES-PRAC)'!AJ288:BM288) / 'Grade computation'!G$5, IF(C$16 = "FINAL", SUMIF('Database (LECTURE-RES-PRAC)'!BP$14:CS$14, "CLO2", 'Database (LECTURE-RES-PRAC)'!BP288:CS288) / 'Grade computation'!H$5,""))),""),"")</f>
        <v/>
      </c>
      <c r="S291" s="232" t="str">
        <f t="shared" si="130"/>
        <v/>
      </c>
      <c r="T291" s="25" t="str">
        <f>IF(B291 &lt;&gt; "",IF(AND('PRINTABLE (per grading)'!H$16="EXAM", 'PRINTABLE (per grading)'!B$13="Prelim"), IF(ISERROR(SUMIF('Exam (LECTURE ONLY)'!D$20:M$20, "CLO2", 'Exam (LECTURE ONLY)'!D293:M293) / 'Exam (LECTURE ONLY)'!AL$7), "", SUMIF('Exam (LECTURE ONLY)'!D$20:M$20, "CLO2", 'Exam (LECTURE ONLY)'!D293:M293) /'Exam (LECTURE ONLY)'!AL$7),
IF(AND('PRINTABLE (per grading)'!H$16="EXAM", 'PRINTABLE (per grading)'!B$13="Midterm"), IF(ISERROR(SUMIF('Exam (LECTURE ONLY)'!O$20:X$20, "CLO2", 'Exam (LECTURE ONLY)'!O293:X293) / 'Exam (LECTURE ONLY)'!AM$7), "", SUMIF('Exam (LECTURE ONLY)'!O$20:X$20, "CLO2", 'Exam (LECTURE ONLY)'!O293:X293) / 'Exam (LECTURE ONLY)'!AM$7),
IF(AND('PRINTABLE (per grading)'!H$16="EXAM", 'PRINTABLE (per grading)'!B$13="Final"), IF(ISERROR(SUMIF('Exam (LECTURE ONLY)'!Z$20:AI$20, "CLO2", 'Exam (LECTURE ONLY)'!Z293:AI293) / 'Exam (LECTURE ONLY)'!AN$7), "", SUMIF('Exam (LECTURE ONLY)'!Z$20:AI$20, "CLO2", 'Exam (LECTURE ONLY)'!Z293:AI293) / 'Exam (LECTURE ONLY)'!AN$7),
IF(AND('PRINTABLE (per grading)'!H$16="OUTPUT", 'PRINTABLE (per grading)'!B$13="Prelim"), IF(ISERROR(SUMIF(OUTPUT!C$20:M$20, "CLO2", OUTPUT!C293:M293) / OUTPUT!AL$7), "", SUMIF(OUTPUT!C$20:M$20, "CLO2", OUTPUT!C293:M293) / OUTPUT!AL$7),
IF(AND('PRINTABLE (per grading)'!H$16="OUTPUT", 'PRINTABLE (per grading)'!B$13="Midterm"), IF(ISERROR(SUMIF(OUTPUT!O$20:Y$20, "CLO2", OUTPUT!O293:Y293) / OUTPUT!AM$7), "", SUMIF(OUTPUT!O$20:Y$20, "CLO2", OUTPUT!O293:Y293) / OUTPUT!AM$7),
IF(AND('PRINTABLE (per grading)'!H$16="OUTPUT", 'PRINTABLE (per grading)'!B$13="Final"), IF(ISERROR(SUMIF(OUTPUT!AA$20:AI$20, "CLO2", OUTPUT!AA293:AI293) / OUTPUT!AN$7), "", SUMIF(OUTPUT!AA$20:AI$20, "CLO2", OUTPUT!AA293:AI293) / OUTPUT!AN$7),
"")))))),"")</f>
        <v/>
      </c>
      <c r="U291" s="232" t="str">
        <f t="shared" si="131"/>
        <v/>
      </c>
      <c r="V291" s="233" t="str">
        <f t="shared" si="132"/>
        <v/>
      </c>
      <c r="W291" s="25" t="str">
        <f>IF(B291 &lt;&gt; "", IFERROR(IF(C$16 = "PRELIM", SUMIF('Database (LECTURE-RES-PRAC)'!D$14:AG$14, "CLO3", 'Database (LECTURE-RES-PRAC)'!D288:AG288) / 'Grade computation'!F$6, IF(C$16 = "MIDTERM", SUMIF('Database (LECTURE-RES-PRAC)'!AJ$14:BM$14, "CLO3", 'Database (LECTURE-RES-PRAC)'!AJ288:BM288) / 'Grade computation'!G$6, IF(C$16 = "FINAL", SUMIF('Database (LECTURE-RES-PRAC)'!BP$14:CS$14, "CLO3", 'Database (LECTURE-RES-PRAC)'!BP288:CS288) / 'Grade computation'!H$6,""))),""),"")</f>
        <v/>
      </c>
      <c r="X291" s="232" t="str">
        <f t="shared" si="133"/>
        <v/>
      </c>
      <c r="Y291" s="25" t="str">
        <f>IF(B291 &lt;&gt; "",IF(AND('PRINTABLE (per grading)'!H$16="EXAM", 'PRINTABLE (per grading)'!B$13="Prelim"), IF(ISERROR(SUMIF('Exam (LECTURE ONLY)'!D$20:M$20, "CLO3", 'Exam (LECTURE ONLY)'!D293:M293) / 'Exam (LECTURE ONLY)'!AL$8), "", SUMIF('Exam (LECTURE ONLY)'!D$20:M$20, "CLO3", 'Exam (LECTURE ONLY)'!D293:M293) /'Exam (LECTURE ONLY)'!AL$8),
IF(AND('PRINTABLE (per grading)'!H$16="EXAM", 'PRINTABLE (per grading)'!B$13="Midterm"), IF(ISERROR(SUMIF('Exam (LECTURE ONLY)'!O$20:X$20, "CLO3", 'Exam (LECTURE ONLY)'!O293:X293) / 'Exam (LECTURE ONLY)'!AM$8), "", SUMIF('Exam (LECTURE ONLY)'!O$20:X$20, "CLO3", 'Exam (LECTURE ONLY)'!O293:X293) / 'Exam (LECTURE ONLY)'!AM$8),
IF(AND('PRINTABLE (per grading)'!H$16="EXAM", 'PRINTABLE (per grading)'!B$13="Final"), IF(ISERROR(SUMIF('Exam (LECTURE ONLY)'!Z$20:AI$20, "CLO3", 'Exam (LECTURE ONLY)'!Z293:AI293) / 'Exam (LECTURE ONLY)'!AN$8), "", SUMIF('Exam (LECTURE ONLY)'!Z$20:AI$20, "CLO3", 'Exam (LECTURE ONLY)'!Z293:AI293) / 'Exam (LECTURE ONLY)'!AN$8),
IF(AND('PRINTABLE (per grading)'!H$16="OUTPUT", 'PRINTABLE (per grading)'!B$13="Prelim"), IF(ISERROR(SUMIF(OUTPUT!C$20:M$20, "CLO3", OUTPUT!C293:M293) / OUTPUT!AL$8), "", SUMIF(OUTPUT!C$20:M$20, "CLO3", OUTPUT!C293:M293) / OUTPUT!AL$8),
IF(AND('PRINTABLE (per grading)'!H$16="OUTPUT", 'PRINTABLE (per grading)'!B$13="Midterm"), IF(ISERROR(SUMIF(OUTPUT!O$20:Y$20, "CLO3", OUTPUT!O293:Y293) / OUTPUT!AM$8), "", SUMIF(OUTPUT!O$20:Y$20, "CLO3", OUTPUT!O293:Y293) / OUTPUT!AM$8),
IF(AND('PRINTABLE (per grading)'!H$16="OUTPUT", 'PRINTABLE (per grading)'!B$13="Final"), IF(ISERROR(SUMIF(OUTPUT!AA$20:AI$20, "CLO3", OUTPUT!AA293:AI293) / OUTPUT!AN$8), "", SUMIF(OUTPUT!AA$20:AI$20, "CLO3", OUTPUT!AA293:AI293) / OUTPUT!AN$8),
"" )))))),"")</f>
        <v/>
      </c>
      <c r="Z291" s="232" t="str">
        <f t="shared" si="134"/>
        <v/>
      </c>
      <c r="AA291" s="233" t="str">
        <f t="shared" si="135"/>
        <v/>
      </c>
      <c r="AB291" s="25" t="str">
        <f>IF(B291 &lt;&gt; "", IFERROR(IF(C$16 = "PRELIM", SUMIF('Database (LECTURE-RES-PRAC)'!D$14:AG$14, "CLO4", 'Database (LECTURE-RES-PRAC)'!D288:AG288) / 'Grade computation'!F$7, IF(C$16 = "MIDTERM", SUMIF('Database (LECTURE-RES-PRAC)'!AJ$14:BM$14, "CLO4", 'Database (LECTURE-RES-PRAC)'!AJ288:BM288) / 'Grade computation'!G$7, IF(C$16 = "FINAL", SUMIF('Database (LECTURE-RES-PRAC)'!BP$14:CS$14, "CLO4", 'Database (LECTURE-RES-PRAC)'!BP288:CS288) / 'Grade computation'!H$7,""))),""),"")</f>
        <v/>
      </c>
      <c r="AC291" s="232" t="str">
        <f t="shared" si="136"/>
        <v/>
      </c>
      <c r="AD291" s="25" t="str">
        <f>IF(B291 &lt;&gt; "",IF(AND('PRINTABLE (per grading)'!H$16="EXAM", 'PRINTABLE (per grading)'!B$13="Prelim"), IF(ISERROR(SUMIF('Exam (LECTURE ONLY)'!D$20:M$20, "CLO4", 'Exam (LECTURE ONLY)'!D293:M293) / 'Exam (LECTURE ONLY)'!AL$9), "", SUMIF('Exam (LECTURE ONLY)'!D$20:M$20, "CLO4", 'Exam (LECTURE ONLY)'!D293:M293) /'Exam (LECTURE ONLY)'!AL$9),
IF(AND('PRINTABLE (per grading)'!H$16="EXAM", 'PRINTABLE (per grading)'!B$13="Midterm"), IF(ISERROR(SUMIF('Exam (LECTURE ONLY)'!O$20:X$20, "CLO4", 'Exam (LECTURE ONLY)'!O293:X293) / 'Exam (LECTURE ONLY)'!AM$9), "", SUMIF('Exam (LECTURE ONLY)'!O$20:X$20, "CLO4", 'Exam (LECTURE ONLY)'!O293:X293) / 'Exam (LECTURE ONLY)'!AM$9),
IF(AND('PRINTABLE (per grading)'!H$16="EXAM", 'PRINTABLE (per grading)'!B$13="Final"), IF(ISERROR(SUMIF('Exam (LECTURE ONLY)'!Z$20:AI$20, "CLO4", 'Exam (LECTURE ONLY)'!Z293:AI293) / 'Exam (LECTURE ONLY)'!AN$9), "", SUMIF('Exam (LECTURE ONLY)'!Z$20:AI$20, "CLO4", 'Exam (LECTURE ONLY)'!Z293:AI293) / 'Exam (LECTURE ONLY)'!AN$9),
IF(AND('PRINTABLE (per grading)'!H$16="OUTPUT", 'PRINTABLE (per grading)'!B$13="Prelim"), IF(ISERROR(SUMIF(OUTPUT!C$20:M$20, "CLO4", OUTPUT!C293:M293) / OUTPUT!AL$9), "", SUMIF(OUTPUT!C$20:M$20, "CLO4", OUTPUT!C293:M293) / OUTPUT!AL$9),
IF(AND('PRINTABLE (per grading)'!H$16="OUTPUT", 'PRINTABLE (per grading)'!B$13="Midterm"), IF(ISERROR(SUMIF(OUTPUT!O$20:Y$20, "CLO4", OUTPUT!O293:Y293) / OUTPUT!AM$9), "", SUMIF(OUTPUT!O$20:Y$20, "CLO4", OUTPUT!O293:Y293) / OUTPUT!AM$9),
IF(AND('PRINTABLE (per grading)'!H$16="OUTPUT", 'PRINTABLE (per grading)'!B$13="Final"), IF(ISERROR(SUMIF(OUTPUT!AA$20:AI$20, "CLO4", OUTPUT!AA293:AI293) / OUTPUT!AN$9), "", SUMIF(OUTPUT!AA$20:AI$20, "CLO4", OUTPUT!AA293:AI293) / OUTPUT!AN$9),
"")))))),"")</f>
        <v/>
      </c>
      <c r="AE291" s="232" t="str">
        <f t="shared" si="137"/>
        <v/>
      </c>
      <c r="AF291" s="233" t="str">
        <f t="shared" si="138"/>
        <v/>
      </c>
      <c r="AG291" s="25" t="str">
        <f>IF(B291 &lt;&gt; "", IFERROR(IF(C$16 = "PRELIM", SUMIF('Database (LECTURE-RES-PRAC)'!D$14:AG$14, "CLO5", 'Database (LECTURE-RES-PRAC)'!D288:AG288) / 'Grade computation'!F$8, IF(C$16 = "MIDTERM", SUMIF('Database (LECTURE-RES-PRAC)'!AJ$14:BM$14, "CLO5", 'Database (LECTURE-RES-PRAC)'!AJ288:BM288) / 'Grade computation'!G$8, IF(C$16 = "FINAL", SUMIF('Database (LECTURE-RES-PRAC)'!BP$14:CS$14, "CLO5", 'Database (LECTURE-RES-PRAC)'!BP288:CS288) / 'Grade computation'!H$8,""))),""),"")</f>
        <v/>
      </c>
      <c r="AH291" s="232" t="str">
        <f t="shared" si="139"/>
        <v/>
      </c>
      <c r="AI291" s="25" t="str">
        <f>IF(B291 &lt;&gt; "",IF(AND('PRINTABLE (per grading)'!H$16="EXAM", 'PRINTABLE (per grading)'!B$13="Prelim"), IF(ISERROR(SUMIF('Exam (LECTURE ONLY)'!D$20:M$20, "CLO5", 'Exam (LECTURE ONLY)'!D293:M293) / 'Exam (LECTURE ONLY)'!AL$10), "", SUMIF('Exam (LECTURE ONLY)'!D$20:M$20, "CLO5", 'Exam (LECTURE ONLY)'!D293:M293) /'Exam (LECTURE ONLY)'!AL$10),
IF(AND('PRINTABLE (per grading)'!H$16="EXAM", 'PRINTABLE (per grading)'!B$13="Midterm"), IF(ISERROR(SUMIF('Exam (LECTURE ONLY)'!O$20:X$20, "CLO5", 'Exam (LECTURE ONLY)'!O293:X293) / 'Exam (LECTURE ONLY)'!AM$10), "", SUMIF('Exam (LECTURE ONLY)'!O$20:X$20, "CLO5", 'Exam (LECTURE ONLY)'!O293:X293) / 'Exam (LECTURE ONLY)'!AM$10),
IF(AND('PRINTABLE (per grading)'!H$16="EXAM", 'PRINTABLE (per grading)'!B$13="Final"), IF(ISERROR(SUMIF('Exam (LECTURE ONLY)'!Z$20:AI$20, "CLO5", 'Exam (LECTURE ONLY)'!Z293:AI293) / 'Exam (LECTURE ONLY)'!AN$10), "", SUMIF('Exam (LECTURE ONLY)'!Z$20:AI$20, "CLO5", 'Exam (LECTURE ONLY)'!Z293:AI293) / 'Exam (LECTURE ONLY)'!AN$10),
IF(AND('PRINTABLE (per grading)'!H$16="OUTPUT", 'PRINTABLE (per grading)'!B$13="Prelim"), IF(ISERROR(SUMIF(OUTPUT!C$20:M$20, "CLO5", OUTPUT!C293:M293) / OUTPUT!AL$10), "", SUMIF(OUTPUT!C$20:M$20, "CLO5", OUTPUT!C293:M293) / OUTPUT!AL$10),
IF(AND('PRINTABLE (per grading)'!H$16="OUTPUT", 'PRINTABLE (per grading)'!B$13="Midterm"), IF(ISERROR(SUMIF(OUTPUT!O$20:Y$20, "CLO5", OUTPUT!O293:Y293) / OUTPUT!AM$10), "", SUMIF(OUTPUT!O$20:Y$20, "CLO5", OUTPUT!O293:Y293) / OUTPUT!AM$10),
IF(AND('PRINTABLE (per grading)'!H$16="OUTPUT", 'PRINTABLE (per grading)'!B$13="Final"), IF(ISERROR(SUMIF(OUTPUT!AA$20:AI$20, "CLO5", OUTPUT!AA293:AI293) / OUTPUT!AN$10), "", SUMIF(OUTPUT!AA$20:AI$20, "CLO5", OUTPUT!AA293:AI293) / OUTPUT!AN$10),
"")))))),"")</f>
        <v/>
      </c>
      <c r="AJ291" s="232" t="str">
        <f t="shared" si="140"/>
        <v/>
      </c>
      <c r="AK291" s="233" t="str">
        <f t="shared" si="141"/>
        <v/>
      </c>
      <c r="AL291" s="25" t="str">
        <f>IF(B291 &lt;&gt; "", IFERROR(IF(C$16 = "PRELIM", SUMIF('Database (LECTURE-RES-PRAC)'!D$14:AG$14, "CLO6", 'Database (LECTURE-RES-PRAC)'!D288:AG288) / 'Grade computation'!F$9, IF(C$16 = "MIDTERM", SUMIF('Database (LECTURE-RES-PRAC)'!AJ$14:BM$14, "CLO6", 'Database (LECTURE-RES-PRAC)'!AJ288:BM288) / 'Grade computation'!G$9, IF(C$16 = "FINAL", SUMIF('Database (LECTURE-RES-PRAC)'!BP$14:CS$14, "CLO6", 'Database (LECTURE-RES-PRAC)'!BP288:CS288) / 'Grade computation'!H$9,""))),""),"")</f>
        <v/>
      </c>
      <c r="AM291" s="232" t="str">
        <f t="shared" si="142"/>
        <v/>
      </c>
      <c r="AN291" s="25" t="str">
        <f>IF(B291 &lt;&gt; "",IF(AND('PRINTABLE (per grading)'!H$16="EXAM", 'PRINTABLE (per grading)'!B$13="Prelim"), IF(ISERROR(SUMIF('Exam (LECTURE ONLY)'!D$20:M$20, "CLO6", 'Exam (LECTURE ONLY)'!D293:M293) / 'Exam (LECTURE ONLY)'!AL$11), "", SUMIF('Exam (LECTURE ONLY)'!D$20:M$20, "CLO6", 'Exam (LECTURE ONLY)'!D293:M293) /'Exam (LECTURE ONLY)'!AL$11),
IF(AND('PRINTABLE (per grading)'!H$16="EXAM", 'PRINTABLE (per grading)'!B$13="Midterm"), IF(ISERROR(SUMIF('Exam (LECTURE ONLY)'!O$20:X$20, "CLO6", 'Exam (LECTURE ONLY)'!O293:X293) / 'Exam (LECTURE ONLY)'!AM$11), "", SUMIF('Exam (LECTURE ONLY)'!O$20:X$20, "CLO6", 'Exam (LECTURE ONLY)'!O293:X293) / 'Exam (LECTURE ONLY)'!AM$11),
IF(AND('PRINTABLE (per grading)'!H$16="EXAM", 'PRINTABLE (per grading)'!B$13="Final"), IF(ISERROR(SUMIF('Exam (LECTURE ONLY)'!Z$20:AI$20, "CLO6", 'Exam (LECTURE ONLY)'!Z293:AI293) / 'Exam (LECTURE ONLY)'!AN$11), "", SUMIF('Exam (LECTURE ONLY)'!Z$20:AI$20, "CLO6", 'Exam (LECTURE ONLY)'!Z293:AI293) / 'Exam (LECTURE ONLY)'!AN$11),
IF(AND('PRINTABLE (per grading)'!H$16="OUTPUT", 'PRINTABLE (per grading)'!B$13="Prelim"), IF(ISERROR(SUMIF(OUTPUT!C$20:M$20, "CLO6", OUTPUT!C293:M293) / OUTPUT!AL$11), "", SUMIF(OUTPUT!C$20:M$20, "CLO6", OUTPUT!C293:M293) / OUTPUT!AL$11),
IF(AND('PRINTABLE (per grading)'!H$16="OUTPUT", 'PRINTABLE (per grading)'!B$13="Midterm"), IF(ISERROR(SUMIF(OUTPUT!O$20:Y$20, "CLO6", OUTPUT!O293:Y293) / OUTPUT!AM$11), "", SUMIF(OUTPUT!O$20:Y$20, "CLO6", OUTPUT!O293:Y293) / OUTPUT!AM$11),
IF(AND('PRINTABLE (per grading)'!H$16="OUTPUT", 'PRINTABLE (per grading)'!B$13="Final"), IF(ISERROR(SUMIF(OUTPUT!AA$20:AI$20, "CLO6", OUTPUT!AA293:AI293) / OUTPUT!AN$11), "", SUMIF(OUTPUT!AA$20:AI$20, "CLO6", OUTPUT!AA293:AI293) / OUTPUT!AN$11),
"")))))),"")</f>
        <v/>
      </c>
      <c r="AO291" s="232" t="str">
        <f t="shared" si="143"/>
        <v/>
      </c>
      <c r="AP291" s="233" t="str">
        <f t="shared" si="144"/>
        <v/>
      </c>
      <c r="AQ291" s="25" t="str">
        <f>IF(B291 &lt;&gt; "", IFERROR(IF(C$16 = "PRELIM", SUMIF('Database (LECTURE-RES-PRAC)'!D$14:AG$14, "CLO7", 'Database (LECTURE-RES-PRAC)'!D288:AG288) / 'Grade computation'!F$10, IF(C$16 = "MIDTERM", SUMIF('Database (LECTURE-RES-PRAC)'!AJ$14:BM$14, "CLO7", 'Database (LECTURE-RES-PRAC)'!AJ288:BM288) / 'Grade computation'!G$10, IF(C$16 = "FINAL", SUMIF('Database (LECTURE-RES-PRAC)'!BP$14:CS$14, "CLO7", 'Database (LECTURE-RES-PRAC)'!BP288:CS288) / 'Grade computation'!H$10,""))),""),"")</f>
        <v/>
      </c>
      <c r="AR291" s="232" t="str">
        <f t="shared" si="145"/>
        <v/>
      </c>
      <c r="AS291" s="25" t="str">
        <f>IF(B291 &lt;&gt; "",IF(AND('PRINTABLE (per grading)'!H$16="EXAM", 'PRINTABLE (per grading)'!B$13="Prelim"), IF(ISERROR(SUMIF('Exam (LECTURE ONLY)'!D$20:M$20, "CLO7", 'Exam (LECTURE ONLY)'!D293:M293) / 'Exam (LECTURE ONLY)'!AL$12), "", SUMIF('Exam (LECTURE ONLY)'!D$20:M$20, "CLO7", 'Exam (LECTURE ONLY)'!D293:M293) /'Exam (LECTURE ONLY)'!AL$12),
IF(AND('PRINTABLE (per grading)'!H$16="EXAM", 'PRINTABLE (per grading)'!B$13="Midterm"), IF(ISERROR(SUMIF('Exam (LECTURE ONLY)'!O$20:X$20, "CLO7", 'Exam (LECTURE ONLY)'!O293:X293) / 'Exam (LECTURE ONLY)'!AM$12), "", SUMIF('Exam (LECTURE ONLY)'!O$20:X$20, "CLO7", 'Exam (LECTURE ONLY)'!O293:X293) / 'Exam (LECTURE ONLY)'!AM$12),
IF(AND('PRINTABLE (per grading)'!H$16="EXAM", 'PRINTABLE (per grading)'!B$13="Final"), IF(ISERROR(SUMIF('Exam (LECTURE ONLY)'!Z$20:AI$20, "CLO7", 'Exam (LECTURE ONLY)'!Z293:AI293) / 'Exam (LECTURE ONLY)'!AN$12), "", SUMIF('Exam (LECTURE ONLY)'!Z$20:AI$20, "CLO7", 'Exam (LECTURE ONLY)'!Z293:AI293) / 'Exam (LECTURE ONLY)'!AN$12),
IF(AND('PRINTABLE (per grading)'!H$16="OUTPUT", 'PRINTABLE (per grading)'!B$13="Prelim"), IF(ISERROR(SUMIF(OUTPUT!C$20:M$20, "CLO7", OUTPUT!C293:M293) / OUTPUT!AL$12), "", SUMIF(OUTPUT!C$20:M$20, "CLO7", OUTPUT!C293:M293) / OUTPUT!AL$12),
IF(AND('PRINTABLE (per grading)'!H$16="OUTPUT", 'PRINTABLE (per grading)'!B$13="Midterm"), IF(ISERROR(SUMIF(OUTPUT!O$20:Y$20, "CLO7", OUTPUT!O293:Y293) / OUTPUT!AM$12), "", SUMIF(OUTPUT!O$20:Y$20, "CLO7", OUTPUT!O293:Y293) / OUTPUT!AM$12),
IF(AND('PRINTABLE (per grading)'!H$16="OUTPUT", 'PRINTABLE (per grading)'!B$13="Final"), IF(ISERROR(SUMIF(OUTPUT!AA$20:AI$20, "CLO7", OUTPUT!AA293:AI293) / OUTPUT!AN$12), "", SUMIF(OUTPUT!AA$20:AI$20, "CLO7", OUTPUT!AA293:AI293) / OUTPUT!AN$12),
"")))))),"")</f>
        <v/>
      </c>
      <c r="AT291" s="232" t="str">
        <f t="shared" si="146"/>
        <v/>
      </c>
      <c r="AU291" s="233" t="str">
        <f t="shared" si="147"/>
        <v/>
      </c>
      <c r="AV291" s="25" t="str">
        <f>IF(B291 &lt;&gt; "", IFERROR(IF(C$16 = "PRELIM", SUMIF('Database (LECTURE-RES-PRAC)'!D$14:AG$14, "CLO8", 'Database (LECTURE-RES-PRAC)'!D288:AG288) / 'Grade computation'!F$11, IF(C$16 = "MIDTERM", SUMIF('Database (LECTURE-RES-PRAC)'!AJ$14:BM$14, "CLO8", 'Database (LECTURE-RES-PRAC)'!AJ288:BM288) / 'Grade computation'!G$11, IF(C$16 = "FINAL", SUMIF('Database (LECTURE-RES-PRAC)'!BP$14:CS$14, "CLO8", 'Database (LECTURE-RES-PRAC)'!BP288:CS288) / 'Grade computation'!H$11,""))),""),"")</f>
        <v/>
      </c>
      <c r="AW291" s="232" t="str">
        <f t="shared" si="148"/>
        <v/>
      </c>
      <c r="AX291" s="25" t="str">
        <f>IF(B291 &lt;&gt; "",IF(AND('PRINTABLE (per grading)'!H$16="EXAM", 'PRINTABLE (per grading)'!B$13="Prelim"), IF(ISERROR(SUMIF('Exam (LECTURE ONLY)'!D$20:M$20, "CLO8", 'Exam (LECTURE ONLY)'!D293:M293) / 'Exam (LECTURE ONLY)'!AL$13), "", SUMIF('Exam (LECTURE ONLY)'!D$20:M$20, "CLO8", 'Exam (LECTURE ONLY)'!D293:M293) /'Exam (LECTURE ONLY)'!AL$13),
IF(AND('PRINTABLE (per grading)'!H$16="EXAM", 'PRINTABLE (per grading)'!B$13="Midterm"), IF(ISERROR(SUMIF('Exam (LECTURE ONLY)'!O$20:X$20, "CLO8", 'Exam (LECTURE ONLY)'!O293:X293) / 'Exam (LECTURE ONLY)'!AM$13), "", SUMIF('Exam (LECTURE ONLY)'!O$20:X$20, "CLO8", 'Exam (LECTURE ONLY)'!O293:X293) / 'Exam (LECTURE ONLY)'!AM$13),
IF(AND('PRINTABLE (per grading)'!H$16="EXAM", 'PRINTABLE (per grading)'!B$13="Final"), IF(ISERROR(SUMIF('Exam (LECTURE ONLY)'!Z$20:AI$20, "CLO8", 'Exam (LECTURE ONLY)'!Z293:AI293) / 'Exam (LECTURE ONLY)'!AN$13), "", SUMIF('Exam (LECTURE ONLY)'!Z$20:AI$20, "CLO8", 'Exam (LECTURE ONLY)'!Z293:AI293) / 'Exam (LECTURE ONLY)'!AN$13),
IF(AND('PRINTABLE (per grading)'!H$16="OUTPUT", 'PRINTABLE (per grading)'!B$13="Prelim"), IF(ISERROR(SUMIF(OUTPUT!C$20:M$20, "CLO8", OUTPUT!C293:M293) / OUTPUT!AL$13), "", SUMIF(OUTPUT!C$20:M$20, "CLO8", OUTPUT!C293:M293) / OUTPUT!AL$13),
IF(AND('PRINTABLE (per grading)'!H$16="OUTPUT", 'PRINTABLE (per grading)'!B$13="Midterm"), IF(ISERROR(SUMIF(OUTPUT!O$20:Y$20, "CLO8", OUTPUT!O293:Y293) / OUTPUT!AM$13), "", SUMIF(OUTPUT!O$20:Y$20, "CLO8", OUTPUT!O293:Y293) / OUTPUT!AM$13),
IF(AND('PRINTABLE (per grading)'!H$16="OUTPUT", 'PRINTABLE (per grading)'!B$13="Final"), IF(ISERROR(SUMIF(OUTPUT!AA$20:AI$20, "CLO8", OUTPUT!AA293:AI293) / OUTPUT!AN$13), "", SUMIF(OUTPUT!AA$20:AI$20, "CLO8", OUTPUT!AA293:AI293) / OUTPUT!AN$13),
"")))))),"")</f>
        <v/>
      </c>
      <c r="AY291" s="232" t="str">
        <f t="shared" si="149"/>
        <v/>
      </c>
      <c r="AZ291" s="233" t="str">
        <f t="shared" si="150"/>
        <v/>
      </c>
      <c r="BA291" s="25" t="str">
        <f>IF(B291 &lt;&gt; "", IFERROR(IF(C$16 = "PRELIM", SUMIF('Database (LECTURE-RES-PRAC)'!D$14:AG$14, "CLO9", 'Database (LECTURE-RES-PRAC)'!D288:AG288) / 'Grade computation'!F$12, IF(C$16 = "MIDTERM", SUMIF('Database (LECTURE-RES-PRAC)'!AJ$14:BM$14, "CLO9", 'Database (LECTURE-RES-PRAC)'!AJ288:BM288) / 'Grade computation'!G$12, IF(C$16 = "FINAL", SUMIF('Database (LECTURE-RES-PRAC)'!BP$14:CS$14, "CLO9", 'Database (LECTURE-RES-PRAC)'!BP288:CS288) / 'Grade computation'!H$12,""))),""),"")</f>
        <v/>
      </c>
      <c r="BB291" s="232" t="str">
        <f t="shared" si="151"/>
        <v/>
      </c>
      <c r="BC291" s="25" t="str">
        <f>IF(B291 &lt;&gt; "",IF(AND('PRINTABLE (per grading)'!H$16="EXAM", 'PRINTABLE (per grading)'!B$13="Prelim"), IF(ISERROR(SUMIF('Exam (LECTURE ONLY)'!D$20:M$20, "CLO9", 'Exam (LECTURE ONLY)'!D293:M293) / 'Exam (LECTURE ONLY)'!AL$14), "", SUMIF('Exam (LECTURE ONLY)'!D$20:M$20, "CLO9", 'Exam (LECTURE ONLY)'!D293:M293) /'Exam (LECTURE ONLY)'!AL$14),
IF(AND('PRINTABLE (per grading)'!H$16="EXAM", 'PRINTABLE (per grading)'!B$13="Midterm"), IF(ISERROR(SUMIF('Exam (LECTURE ONLY)'!O$20:X$20, "CLO9", 'Exam (LECTURE ONLY)'!O293:X293) / 'Exam (LECTURE ONLY)'!AM$14), "", SUMIF('Exam (LECTURE ONLY)'!O$20:X$20, "CLO9", 'Exam (LECTURE ONLY)'!O293:X293) / 'Exam (LECTURE ONLY)'!AM$14),
IF(AND('PRINTABLE (per grading)'!H$16="EXAM", 'PRINTABLE (per grading)'!B$13="Final"), IF(ISERROR(SUMIF('Exam (LECTURE ONLY)'!Z$20:AI$20, "CLO9", 'Exam (LECTURE ONLY)'!Z293:AI293) / 'Exam (LECTURE ONLY)'!AN$14), "", SUMIF('Exam (LECTURE ONLY)'!Z$20:AI$20, "CLO9", 'Exam (LECTURE ONLY)'!Z293:AI293) / 'Exam (LECTURE ONLY)'!AN$14),
IF(AND('PRINTABLE (per grading)'!H$16="OUTPUT", 'PRINTABLE (per grading)'!B$13="Prelim"), IF(ISERROR(SUMIF(OUTPUT!C$20:M$20, "CLO9", OUTPUT!C293:M293) / OUTPUT!AL$14), "", SUMIF(OUTPUT!C$20:M$20, "CLO9", OUTPUT!C293:M293) / OUTPUT!AL$14),
IF(AND('PRINTABLE (per grading)'!H$16="OUTPUT", 'PRINTABLE (per grading)'!B$13="Midterm"), IF(ISERROR(SUMIF(OUTPUT!O$20:Y$20, "CLO9", OUTPUT!O293:Y293) / OUTPUT!AM$14), "", SUMIF(OUTPUT!O$20:Y$20, "CLO9", OUTPUT!O293:Y293) / OUTPUT!AM$14),
IF(AND('PRINTABLE (per grading)'!H$16="OUTPUT", 'PRINTABLE (per grading)'!B$13="Final"), IF(ISERROR(SUMIF(OUTPUT!AA$20:AI$20, "CLO9", OUTPUT!AA293:AI293) / OUTPUT!AN$14), "", SUMIF(OUTPUT!AA$20:AI$20, "CLO9", OUTPUT!AA293:AI293) / OUTPUT!AN$14),
"")))))),"")</f>
        <v/>
      </c>
      <c r="BD291" s="232" t="str">
        <f t="shared" si="152"/>
        <v/>
      </c>
      <c r="BE291" s="233" t="str">
        <f t="shared" si="153"/>
        <v/>
      </c>
      <c r="BF291" s="25" t="str">
        <f>IF(B291 &lt;&gt; "", IFERROR(IF(C$16 = "PRELIM", SUMIF('Database (LECTURE-RES-PRAC)'!D$14:AG$14, "CLO10", 'Database (LECTURE-RES-PRAC)'!D288:AG288) / 'Grade computation'!F$13, IF(C$16 = "MIDTERM", SUMIF('Database (LECTURE-RES-PRAC)'!AJ$14:BM$14, "CLO10", 'Database (LECTURE-RES-PRAC)'!AJ288:BM288) / 'Grade computation'!G$13, IF(C$16 = "FINAL", SUMIF('Database (LECTURE-RES-PRAC)'!BP$14:CS$14, "CLO10", 'Database (LECTURE-RES-PRAC)'!BP288:CS288) / 'Grade computation'!H$13,""))),""),"")</f>
        <v/>
      </c>
      <c r="BG291" s="232" t="str">
        <f t="shared" si="154"/>
        <v/>
      </c>
      <c r="BH291" s="25" t="str">
        <f>IF(B291 &lt;&gt; "",IF(AND('PRINTABLE (per grading)'!H$16="EXAM", 'PRINTABLE (per grading)'!B$13="Prelim"), IF(ISERROR(SUMIF('Exam (LECTURE ONLY)'!D$20:M$20, "CLO10", 'Exam (LECTURE ONLY)'!D293:M293) / 'Exam (LECTURE ONLY)'!AL$15), "", SUMIF('Exam (LECTURE ONLY)'!D$20:M$20, "CLO10", 'Exam (LECTURE ONLY)'!D293:M293) /'Exam (LECTURE ONLY)'!AL$15),
IF(AND('PRINTABLE (per grading)'!H$16="EXAM", 'PRINTABLE (per grading)'!B$13="Midterm"), IF(ISERROR(SUMIF('Exam (LECTURE ONLY)'!O$20:X$20, "CLO10", 'Exam (LECTURE ONLY)'!O293:X293) / 'Exam (LECTURE ONLY)'!AM$15), "", SUMIF('Exam (LECTURE ONLY)'!O$20:X$20, "CLO10", 'Exam (LECTURE ONLY)'!O293:X293) / 'Exam (LECTURE ONLY)'!AM$15),
IF(AND('PRINTABLE (per grading)'!H$16="EXAM", 'PRINTABLE (per grading)'!B$13="Final"), IF(ISERROR(SUMIF('Exam (LECTURE ONLY)'!Z$20:AI$20, "CLO10", 'Exam (LECTURE ONLY)'!Z293:AI293) / 'Exam (LECTURE ONLY)'!AN$15), "", SUMIF('Exam (LECTURE ONLY)'!Z$20:AI$20, "CLO10", 'Exam (LECTURE ONLY)'!Z293:AI293) / 'Exam (LECTURE ONLY)'!AN$15),
IF(AND('PRINTABLE (per grading)'!H$16="OUTPUT", 'PRINTABLE (per grading)'!B$13="Prelim"), IF(ISERROR(SUMIF(OUTPUT!C$20:M$20, "CLO10", OUTPUT!C293:M293) / OUTPUT!AL$15), "", SUMIF(OUTPUT!C$20:M$20, "CLO10", OUTPUT!C293:M293) / OUTPUT!AL$15),
IF(AND('PRINTABLE (per grading)'!H$16="OUTPUT", 'PRINTABLE (per grading)'!B$13="Midterm"), IF(ISERROR(SUMIF(OUTPUT!O$20:Y$20, "CLO10", OUTPUT!O293:Y293) / OUTPUT!AM$15), "", SUMIF(OUTPUT!O$20:Y$20, "CLO10", OUTPUT!O293:Y293) / OUTPUT!AM$15),
IF(AND('PRINTABLE (per grading)'!H$16="OUTPUT", 'PRINTABLE (per grading)'!B$13="Final"), IF(ISERROR(SUMIF(OUTPUT!AA$20:AI$20, "CLO10", OUTPUT!AA293:AI293) / OUTPUT!AN$15), "", SUMIF(OUTPUT!AA$20:AI$20, "CLO10", OUTPUT!AA293:AI293) / OUTPUT!AN$15),
"")))))),"")</f>
        <v/>
      </c>
      <c r="BI291" s="232" t="str">
        <f t="shared" si="155"/>
        <v/>
      </c>
      <c r="BJ291" s="233" t="str">
        <f t="shared" si="156"/>
        <v/>
      </c>
      <c r="BK291" s="2"/>
    </row>
    <row r="292" spans="1:63" ht="20.100000000000001" customHeight="1">
      <c r="A292" s="212" t="str">
        <f>IF(ISBLANK('Database (LECTURE-RES-PRAC)'!A289),"",'Database (LECTURE-RES-PRAC)'!A289)</f>
        <v/>
      </c>
      <c r="B292" s="213" t="str">
        <f>IF(ISBLANK('Database (LECTURE-RES-PRAC)'!B289),"",'Database (LECTURE-RES-PRAC)'!B289)</f>
        <v/>
      </c>
      <c r="C292" s="134" t="str">
        <f>IF(B292&lt;&gt;"",IF(C$16="PRELIM",'Grade computation'!C292, IF(C$16="MIDTERM",'Grade computation'!K292, IF(C$16="FINAL",'Grade computation'!S292,""))),"")</f>
        <v/>
      </c>
      <c r="D292" s="135" t="str">
        <f t="shared" si="157"/>
        <v/>
      </c>
      <c r="E292" s="134" t="str">
        <f>IF(B292&lt;&gt;"", IF(C$16="PRELIM",'Grade computation'!E292, IF(C$16="MIDTERM",'Grade computation'!M292, IF(C$16="FINAL",'Grade computation'!U292,""))),"")</f>
        <v/>
      </c>
      <c r="F292" s="136" t="str">
        <f t="shared" si="158"/>
        <v/>
      </c>
      <c r="G292" s="137" t="str">
        <f t="shared" si="159"/>
        <v/>
      </c>
      <c r="H292" s="207" t="str">
        <f>IF(B292&lt;&gt;"",IF(C$16="PRELIM", 'Grade computation'!H292, IF(C$16="MIDTERM", 'Grade computation'!P292, IF(C$16="FINAL",'Grade computation'!X292, ""))),"")</f>
        <v/>
      </c>
      <c r="I292" s="137" t="str">
        <f t="shared" si="160"/>
        <v/>
      </c>
      <c r="J292" s="139" t="str">
        <f t="shared" si="161"/>
        <v/>
      </c>
      <c r="K292" s="377" t="str">
        <f t="shared" si="162"/>
        <v/>
      </c>
      <c r="L292" s="434"/>
      <c r="M292" s="25" t="str">
        <f>IF(B292 &lt;&gt; "", IFERROR(IF(C$16 = "PRELIM", SUMIF('Database (LECTURE-RES-PRAC)'!D$14:AG$14, "CLO1", 'Database (LECTURE-RES-PRAC)'!D289:AG289) / 'Grade computation'!F$4, IF(C$16 = "MIDTERM", SUMIF('Database (LECTURE-RES-PRAC)'!AJ$14:BM$14, "CLO1", 'Database (LECTURE-RES-PRAC)'!AJ289:BM289) / 'Grade computation'!G$4, IF(C$16 = "FINAL", SUMIF('Database (LECTURE-RES-PRAC)'!BP$14:CS$14, "CLO1", 'Database (LECTURE-RES-PRAC)'!BP289:CS289) / 'Grade computation'!H$4,""))),""),"")</f>
        <v/>
      </c>
      <c r="N292" s="232" t="str">
        <f t="shared" si="127"/>
        <v/>
      </c>
      <c r="O292" s="25" t="str">
        <f>IF(B292 &lt;&gt; "",IF(AND('PRINTABLE (per grading)'!H$16="EXAM", 'PRINTABLE (per grading)'!B$13="Prelim"), IF(ISERROR(SUMIF('Exam (LECTURE ONLY)'!D$20:M$20, "CLO1", 'Exam (LECTURE ONLY)'!D294:M294) / 'Exam (LECTURE ONLY)'!AL$6), "", SUMIF('Exam (LECTURE ONLY)'!D$20:M$20, "CLO1", 'Exam (LECTURE ONLY)'!D294:M294) /'Exam (LECTURE ONLY)'!AL$6),
IF(AND('PRINTABLE (per grading)'!H$16="EXAM", 'PRINTABLE (per grading)'!B$13="Midterm"), IF(ISERROR(SUMIF('Exam (LECTURE ONLY)'!O$20:X$20, "CLO1", 'Exam (LECTURE ONLY)'!O294:X294) / 'Exam (LECTURE ONLY)'!AM$6), "", SUMIF('Exam (LECTURE ONLY)'!O$20:X$20, "CLO1", 'Exam (LECTURE ONLY)'!O294:X294) / 'Exam (LECTURE ONLY)'!AM$6),
IF(AND('PRINTABLE (per grading)'!H$16="EXAM", 'PRINTABLE (per grading)'!B$13="Final"), IF(ISERROR(SUMIF('Exam (LECTURE ONLY)'!Z$20:AI$20, "CLO1", 'Exam (LECTURE ONLY)'!Z294:AI294) / 'Exam (LECTURE ONLY)'!AN$6), "", SUMIF('Exam (LECTURE ONLY)'!Z$20:AI$20, "CLO1", 'Exam (LECTURE ONLY)'!Z294:AI294) / 'Exam (LECTURE ONLY)'!AN$6),
IF(AND('PRINTABLE (per grading)'!H$16="OUTPUT", 'PRINTABLE (per grading)'!B$13="Prelim"), IF(ISERROR(SUMIF(OUTPUT!C$20:M$20, "CLO1", OUTPUT!C294:M294) / OUTPUT!AL$6), "", SUMIF(OUTPUT!C$20:M$20, "CLO1", OUTPUT!C294:M294) / OUTPUT!AL$6),
IF(AND('PRINTABLE (per grading)'!H$16="OUTPUT", 'PRINTABLE (per grading)'!B$13="Midterm"), IF(ISERROR(SUMIF(OUTPUT!O$20:Y$20, "CLO1", OUTPUT!O294:Y294) / OUTPUT!AM$6), "", SUMIF(OUTPUT!O$20:Y$20, "CLO1", OUTPUT!O294:Y294) / OUTPUT!AM$6),
IF(AND('PRINTABLE (per grading)'!H$16="OUTPUT", 'PRINTABLE (per grading)'!B$13="Final"), IF(ISERROR(SUMIF(OUTPUT!AA$20:AI$20, "CLO1", OUTPUT!AA294:AI294) / OUTPUT!AN$6), "", SUMIF(OUTPUT!AA$20:AI$20, "CLO1", OUTPUT!AA294:AI294) / OUTPUT!AN$6),
"")))))),"")</f>
        <v/>
      </c>
      <c r="P292" s="232" t="str">
        <f t="shared" si="128"/>
        <v/>
      </c>
      <c r="Q292" s="233" t="str">
        <f t="shared" si="129"/>
        <v/>
      </c>
      <c r="R292" s="25" t="str">
        <f>IF(B292 &lt;&gt; "", IFERROR(IF(C$16 = "PRELIM", SUMIF('Database (LECTURE-RES-PRAC)'!D$14:AG$14, "CLO2", 'Database (LECTURE-RES-PRAC)'!D289:AG289) / 'Grade computation'!F$5, IF(C$16 = "MIDTERM", SUMIF('Database (LECTURE-RES-PRAC)'!AJ$14:BM$14, "CLO2", 'Database (LECTURE-RES-PRAC)'!AJ289:BM289) / 'Grade computation'!G$5, IF(C$16 = "FINAL", SUMIF('Database (LECTURE-RES-PRAC)'!BP$14:CS$14, "CLO2", 'Database (LECTURE-RES-PRAC)'!BP289:CS289) / 'Grade computation'!H$5,""))),""),"")</f>
        <v/>
      </c>
      <c r="S292" s="232" t="str">
        <f t="shared" si="130"/>
        <v/>
      </c>
      <c r="T292" s="25" t="str">
        <f>IF(B292 &lt;&gt; "",IF(AND('PRINTABLE (per grading)'!H$16="EXAM", 'PRINTABLE (per grading)'!B$13="Prelim"), IF(ISERROR(SUMIF('Exam (LECTURE ONLY)'!D$20:M$20, "CLO2", 'Exam (LECTURE ONLY)'!D294:M294) / 'Exam (LECTURE ONLY)'!AL$7), "", SUMIF('Exam (LECTURE ONLY)'!D$20:M$20, "CLO2", 'Exam (LECTURE ONLY)'!D294:M294) /'Exam (LECTURE ONLY)'!AL$7),
IF(AND('PRINTABLE (per grading)'!H$16="EXAM", 'PRINTABLE (per grading)'!B$13="Midterm"), IF(ISERROR(SUMIF('Exam (LECTURE ONLY)'!O$20:X$20, "CLO2", 'Exam (LECTURE ONLY)'!O294:X294) / 'Exam (LECTURE ONLY)'!AM$7), "", SUMIF('Exam (LECTURE ONLY)'!O$20:X$20, "CLO2", 'Exam (LECTURE ONLY)'!O294:X294) / 'Exam (LECTURE ONLY)'!AM$7),
IF(AND('PRINTABLE (per grading)'!H$16="EXAM", 'PRINTABLE (per grading)'!B$13="Final"), IF(ISERROR(SUMIF('Exam (LECTURE ONLY)'!Z$20:AI$20, "CLO2", 'Exam (LECTURE ONLY)'!Z294:AI294) / 'Exam (LECTURE ONLY)'!AN$7), "", SUMIF('Exam (LECTURE ONLY)'!Z$20:AI$20, "CLO2", 'Exam (LECTURE ONLY)'!Z294:AI294) / 'Exam (LECTURE ONLY)'!AN$7),
IF(AND('PRINTABLE (per grading)'!H$16="OUTPUT", 'PRINTABLE (per grading)'!B$13="Prelim"), IF(ISERROR(SUMIF(OUTPUT!C$20:M$20, "CLO2", OUTPUT!C294:M294) / OUTPUT!AL$7), "", SUMIF(OUTPUT!C$20:M$20, "CLO2", OUTPUT!C294:M294) / OUTPUT!AL$7),
IF(AND('PRINTABLE (per grading)'!H$16="OUTPUT", 'PRINTABLE (per grading)'!B$13="Midterm"), IF(ISERROR(SUMIF(OUTPUT!O$20:Y$20, "CLO2", OUTPUT!O294:Y294) / OUTPUT!AM$7), "", SUMIF(OUTPUT!O$20:Y$20, "CLO2", OUTPUT!O294:Y294) / OUTPUT!AM$7),
IF(AND('PRINTABLE (per grading)'!H$16="OUTPUT", 'PRINTABLE (per grading)'!B$13="Final"), IF(ISERROR(SUMIF(OUTPUT!AA$20:AI$20, "CLO2", OUTPUT!AA294:AI294) / OUTPUT!AN$7), "", SUMIF(OUTPUT!AA$20:AI$20, "CLO2", OUTPUT!AA294:AI294) / OUTPUT!AN$7),
"")))))),"")</f>
        <v/>
      </c>
      <c r="U292" s="232" t="str">
        <f t="shared" si="131"/>
        <v/>
      </c>
      <c r="V292" s="233" t="str">
        <f t="shared" si="132"/>
        <v/>
      </c>
      <c r="W292" s="25" t="str">
        <f>IF(B292 &lt;&gt; "", IFERROR(IF(C$16 = "PRELIM", SUMIF('Database (LECTURE-RES-PRAC)'!D$14:AG$14, "CLO3", 'Database (LECTURE-RES-PRAC)'!D289:AG289) / 'Grade computation'!F$6, IF(C$16 = "MIDTERM", SUMIF('Database (LECTURE-RES-PRAC)'!AJ$14:BM$14, "CLO3", 'Database (LECTURE-RES-PRAC)'!AJ289:BM289) / 'Grade computation'!G$6, IF(C$16 = "FINAL", SUMIF('Database (LECTURE-RES-PRAC)'!BP$14:CS$14, "CLO3", 'Database (LECTURE-RES-PRAC)'!BP289:CS289) / 'Grade computation'!H$6,""))),""),"")</f>
        <v/>
      </c>
      <c r="X292" s="232" t="str">
        <f t="shared" si="133"/>
        <v/>
      </c>
      <c r="Y292" s="25" t="str">
        <f>IF(B292 &lt;&gt; "",IF(AND('PRINTABLE (per grading)'!H$16="EXAM", 'PRINTABLE (per grading)'!B$13="Prelim"), IF(ISERROR(SUMIF('Exam (LECTURE ONLY)'!D$20:M$20, "CLO3", 'Exam (LECTURE ONLY)'!D294:M294) / 'Exam (LECTURE ONLY)'!AL$8), "", SUMIF('Exam (LECTURE ONLY)'!D$20:M$20, "CLO3", 'Exam (LECTURE ONLY)'!D294:M294) /'Exam (LECTURE ONLY)'!AL$8),
IF(AND('PRINTABLE (per grading)'!H$16="EXAM", 'PRINTABLE (per grading)'!B$13="Midterm"), IF(ISERROR(SUMIF('Exam (LECTURE ONLY)'!O$20:X$20, "CLO3", 'Exam (LECTURE ONLY)'!O294:X294) / 'Exam (LECTURE ONLY)'!AM$8), "", SUMIF('Exam (LECTURE ONLY)'!O$20:X$20, "CLO3", 'Exam (LECTURE ONLY)'!O294:X294) / 'Exam (LECTURE ONLY)'!AM$8),
IF(AND('PRINTABLE (per grading)'!H$16="EXAM", 'PRINTABLE (per grading)'!B$13="Final"), IF(ISERROR(SUMIF('Exam (LECTURE ONLY)'!Z$20:AI$20, "CLO3", 'Exam (LECTURE ONLY)'!Z294:AI294) / 'Exam (LECTURE ONLY)'!AN$8), "", SUMIF('Exam (LECTURE ONLY)'!Z$20:AI$20, "CLO3", 'Exam (LECTURE ONLY)'!Z294:AI294) / 'Exam (LECTURE ONLY)'!AN$8),
IF(AND('PRINTABLE (per grading)'!H$16="OUTPUT", 'PRINTABLE (per grading)'!B$13="Prelim"), IF(ISERROR(SUMIF(OUTPUT!C$20:M$20, "CLO3", OUTPUT!C294:M294) / OUTPUT!AL$8), "", SUMIF(OUTPUT!C$20:M$20, "CLO3", OUTPUT!C294:M294) / OUTPUT!AL$8),
IF(AND('PRINTABLE (per grading)'!H$16="OUTPUT", 'PRINTABLE (per grading)'!B$13="Midterm"), IF(ISERROR(SUMIF(OUTPUT!O$20:Y$20, "CLO3", OUTPUT!O294:Y294) / OUTPUT!AM$8), "", SUMIF(OUTPUT!O$20:Y$20, "CLO3", OUTPUT!O294:Y294) / OUTPUT!AM$8),
IF(AND('PRINTABLE (per grading)'!H$16="OUTPUT", 'PRINTABLE (per grading)'!B$13="Final"), IF(ISERROR(SUMIF(OUTPUT!AA$20:AI$20, "CLO3", OUTPUT!AA294:AI294) / OUTPUT!AN$8), "", SUMIF(OUTPUT!AA$20:AI$20, "CLO3", OUTPUT!AA294:AI294) / OUTPUT!AN$8),
"" )))))),"")</f>
        <v/>
      </c>
      <c r="Z292" s="232" t="str">
        <f t="shared" si="134"/>
        <v/>
      </c>
      <c r="AA292" s="233" t="str">
        <f t="shared" si="135"/>
        <v/>
      </c>
      <c r="AB292" s="25" t="str">
        <f>IF(B292 &lt;&gt; "", IFERROR(IF(C$16 = "PRELIM", SUMIF('Database (LECTURE-RES-PRAC)'!D$14:AG$14, "CLO4", 'Database (LECTURE-RES-PRAC)'!D289:AG289) / 'Grade computation'!F$7, IF(C$16 = "MIDTERM", SUMIF('Database (LECTURE-RES-PRAC)'!AJ$14:BM$14, "CLO4", 'Database (LECTURE-RES-PRAC)'!AJ289:BM289) / 'Grade computation'!G$7, IF(C$16 = "FINAL", SUMIF('Database (LECTURE-RES-PRAC)'!BP$14:CS$14, "CLO4", 'Database (LECTURE-RES-PRAC)'!BP289:CS289) / 'Grade computation'!H$7,""))),""),"")</f>
        <v/>
      </c>
      <c r="AC292" s="232" t="str">
        <f t="shared" si="136"/>
        <v/>
      </c>
      <c r="AD292" s="25" t="str">
        <f>IF(B292 &lt;&gt; "",IF(AND('PRINTABLE (per grading)'!H$16="EXAM", 'PRINTABLE (per grading)'!B$13="Prelim"), IF(ISERROR(SUMIF('Exam (LECTURE ONLY)'!D$20:M$20, "CLO4", 'Exam (LECTURE ONLY)'!D294:M294) / 'Exam (LECTURE ONLY)'!AL$9), "", SUMIF('Exam (LECTURE ONLY)'!D$20:M$20, "CLO4", 'Exam (LECTURE ONLY)'!D294:M294) /'Exam (LECTURE ONLY)'!AL$9),
IF(AND('PRINTABLE (per grading)'!H$16="EXAM", 'PRINTABLE (per grading)'!B$13="Midterm"), IF(ISERROR(SUMIF('Exam (LECTURE ONLY)'!O$20:X$20, "CLO4", 'Exam (LECTURE ONLY)'!O294:X294) / 'Exam (LECTURE ONLY)'!AM$9), "", SUMIF('Exam (LECTURE ONLY)'!O$20:X$20, "CLO4", 'Exam (LECTURE ONLY)'!O294:X294) / 'Exam (LECTURE ONLY)'!AM$9),
IF(AND('PRINTABLE (per grading)'!H$16="EXAM", 'PRINTABLE (per grading)'!B$13="Final"), IF(ISERROR(SUMIF('Exam (LECTURE ONLY)'!Z$20:AI$20, "CLO4", 'Exam (LECTURE ONLY)'!Z294:AI294) / 'Exam (LECTURE ONLY)'!AN$9), "", SUMIF('Exam (LECTURE ONLY)'!Z$20:AI$20, "CLO4", 'Exam (LECTURE ONLY)'!Z294:AI294) / 'Exam (LECTURE ONLY)'!AN$9),
IF(AND('PRINTABLE (per grading)'!H$16="OUTPUT", 'PRINTABLE (per grading)'!B$13="Prelim"), IF(ISERROR(SUMIF(OUTPUT!C$20:M$20, "CLO4", OUTPUT!C294:M294) / OUTPUT!AL$9), "", SUMIF(OUTPUT!C$20:M$20, "CLO4", OUTPUT!C294:M294) / OUTPUT!AL$9),
IF(AND('PRINTABLE (per grading)'!H$16="OUTPUT", 'PRINTABLE (per grading)'!B$13="Midterm"), IF(ISERROR(SUMIF(OUTPUT!O$20:Y$20, "CLO4", OUTPUT!O294:Y294) / OUTPUT!AM$9), "", SUMIF(OUTPUT!O$20:Y$20, "CLO4", OUTPUT!O294:Y294) / OUTPUT!AM$9),
IF(AND('PRINTABLE (per grading)'!H$16="OUTPUT", 'PRINTABLE (per grading)'!B$13="Final"), IF(ISERROR(SUMIF(OUTPUT!AA$20:AI$20, "CLO4", OUTPUT!AA294:AI294) / OUTPUT!AN$9), "", SUMIF(OUTPUT!AA$20:AI$20, "CLO4", OUTPUT!AA294:AI294) / OUTPUT!AN$9),
"")))))),"")</f>
        <v/>
      </c>
      <c r="AE292" s="232" t="str">
        <f t="shared" si="137"/>
        <v/>
      </c>
      <c r="AF292" s="233" t="str">
        <f t="shared" si="138"/>
        <v/>
      </c>
      <c r="AG292" s="25" t="str">
        <f>IF(B292 &lt;&gt; "", IFERROR(IF(C$16 = "PRELIM", SUMIF('Database (LECTURE-RES-PRAC)'!D$14:AG$14, "CLO5", 'Database (LECTURE-RES-PRAC)'!D289:AG289) / 'Grade computation'!F$8, IF(C$16 = "MIDTERM", SUMIF('Database (LECTURE-RES-PRAC)'!AJ$14:BM$14, "CLO5", 'Database (LECTURE-RES-PRAC)'!AJ289:BM289) / 'Grade computation'!G$8, IF(C$16 = "FINAL", SUMIF('Database (LECTURE-RES-PRAC)'!BP$14:CS$14, "CLO5", 'Database (LECTURE-RES-PRAC)'!BP289:CS289) / 'Grade computation'!H$8,""))),""),"")</f>
        <v/>
      </c>
      <c r="AH292" s="232" t="str">
        <f t="shared" si="139"/>
        <v/>
      </c>
      <c r="AI292" s="25" t="str">
        <f>IF(B292 &lt;&gt; "",IF(AND('PRINTABLE (per grading)'!H$16="EXAM", 'PRINTABLE (per grading)'!B$13="Prelim"), IF(ISERROR(SUMIF('Exam (LECTURE ONLY)'!D$20:M$20, "CLO5", 'Exam (LECTURE ONLY)'!D294:M294) / 'Exam (LECTURE ONLY)'!AL$10), "", SUMIF('Exam (LECTURE ONLY)'!D$20:M$20, "CLO5", 'Exam (LECTURE ONLY)'!D294:M294) /'Exam (LECTURE ONLY)'!AL$10),
IF(AND('PRINTABLE (per grading)'!H$16="EXAM", 'PRINTABLE (per grading)'!B$13="Midterm"), IF(ISERROR(SUMIF('Exam (LECTURE ONLY)'!O$20:X$20, "CLO5", 'Exam (LECTURE ONLY)'!O294:X294) / 'Exam (LECTURE ONLY)'!AM$10), "", SUMIF('Exam (LECTURE ONLY)'!O$20:X$20, "CLO5", 'Exam (LECTURE ONLY)'!O294:X294) / 'Exam (LECTURE ONLY)'!AM$10),
IF(AND('PRINTABLE (per grading)'!H$16="EXAM", 'PRINTABLE (per grading)'!B$13="Final"), IF(ISERROR(SUMIF('Exam (LECTURE ONLY)'!Z$20:AI$20, "CLO5", 'Exam (LECTURE ONLY)'!Z294:AI294) / 'Exam (LECTURE ONLY)'!AN$10), "", SUMIF('Exam (LECTURE ONLY)'!Z$20:AI$20, "CLO5", 'Exam (LECTURE ONLY)'!Z294:AI294) / 'Exam (LECTURE ONLY)'!AN$10),
IF(AND('PRINTABLE (per grading)'!H$16="OUTPUT", 'PRINTABLE (per grading)'!B$13="Prelim"), IF(ISERROR(SUMIF(OUTPUT!C$20:M$20, "CLO5", OUTPUT!C294:M294) / OUTPUT!AL$10), "", SUMIF(OUTPUT!C$20:M$20, "CLO5", OUTPUT!C294:M294) / OUTPUT!AL$10),
IF(AND('PRINTABLE (per grading)'!H$16="OUTPUT", 'PRINTABLE (per grading)'!B$13="Midterm"), IF(ISERROR(SUMIF(OUTPUT!O$20:Y$20, "CLO5", OUTPUT!O294:Y294) / OUTPUT!AM$10), "", SUMIF(OUTPUT!O$20:Y$20, "CLO5", OUTPUT!O294:Y294) / OUTPUT!AM$10),
IF(AND('PRINTABLE (per grading)'!H$16="OUTPUT", 'PRINTABLE (per grading)'!B$13="Final"), IF(ISERROR(SUMIF(OUTPUT!AA$20:AI$20, "CLO5", OUTPUT!AA294:AI294) / OUTPUT!AN$10), "", SUMIF(OUTPUT!AA$20:AI$20, "CLO5", OUTPUT!AA294:AI294) / OUTPUT!AN$10),
"")))))),"")</f>
        <v/>
      </c>
      <c r="AJ292" s="232" t="str">
        <f t="shared" si="140"/>
        <v/>
      </c>
      <c r="AK292" s="233" t="str">
        <f t="shared" si="141"/>
        <v/>
      </c>
      <c r="AL292" s="25" t="str">
        <f>IF(B292 &lt;&gt; "", IFERROR(IF(C$16 = "PRELIM", SUMIF('Database (LECTURE-RES-PRAC)'!D$14:AG$14, "CLO6", 'Database (LECTURE-RES-PRAC)'!D289:AG289) / 'Grade computation'!F$9, IF(C$16 = "MIDTERM", SUMIF('Database (LECTURE-RES-PRAC)'!AJ$14:BM$14, "CLO6", 'Database (LECTURE-RES-PRAC)'!AJ289:BM289) / 'Grade computation'!G$9, IF(C$16 = "FINAL", SUMIF('Database (LECTURE-RES-PRAC)'!BP$14:CS$14, "CLO6", 'Database (LECTURE-RES-PRAC)'!BP289:CS289) / 'Grade computation'!H$9,""))),""),"")</f>
        <v/>
      </c>
      <c r="AM292" s="232" t="str">
        <f t="shared" si="142"/>
        <v/>
      </c>
      <c r="AN292" s="25" t="str">
        <f>IF(B292 &lt;&gt; "",IF(AND('PRINTABLE (per grading)'!H$16="EXAM", 'PRINTABLE (per grading)'!B$13="Prelim"), IF(ISERROR(SUMIF('Exam (LECTURE ONLY)'!D$20:M$20, "CLO6", 'Exam (LECTURE ONLY)'!D294:M294) / 'Exam (LECTURE ONLY)'!AL$11), "", SUMIF('Exam (LECTURE ONLY)'!D$20:M$20, "CLO6", 'Exam (LECTURE ONLY)'!D294:M294) /'Exam (LECTURE ONLY)'!AL$11),
IF(AND('PRINTABLE (per grading)'!H$16="EXAM", 'PRINTABLE (per grading)'!B$13="Midterm"), IF(ISERROR(SUMIF('Exam (LECTURE ONLY)'!O$20:X$20, "CLO6", 'Exam (LECTURE ONLY)'!O294:X294) / 'Exam (LECTURE ONLY)'!AM$11), "", SUMIF('Exam (LECTURE ONLY)'!O$20:X$20, "CLO6", 'Exam (LECTURE ONLY)'!O294:X294) / 'Exam (LECTURE ONLY)'!AM$11),
IF(AND('PRINTABLE (per grading)'!H$16="EXAM", 'PRINTABLE (per grading)'!B$13="Final"), IF(ISERROR(SUMIF('Exam (LECTURE ONLY)'!Z$20:AI$20, "CLO6", 'Exam (LECTURE ONLY)'!Z294:AI294) / 'Exam (LECTURE ONLY)'!AN$11), "", SUMIF('Exam (LECTURE ONLY)'!Z$20:AI$20, "CLO6", 'Exam (LECTURE ONLY)'!Z294:AI294) / 'Exam (LECTURE ONLY)'!AN$11),
IF(AND('PRINTABLE (per grading)'!H$16="OUTPUT", 'PRINTABLE (per grading)'!B$13="Prelim"), IF(ISERROR(SUMIF(OUTPUT!C$20:M$20, "CLO6", OUTPUT!C294:M294) / OUTPUT!AL$11), "", SUMIF(OUTPUT!C$20:M$20, "CLO6", OUTPUT!C294:M294) / OUTPUT!AL$11),
IF(AND('PRINTABLE (per grading)'!H$16="OUTPUT", 'PRINTABLE (per grading)'!B$13="Midterm"), IF(ISERROR(SUMIF(OUTPUT!O$20:Y$20, "CLO6", OUTPUT!O294:Y294) / OUTPUT!AM$11), "", SUMIF(OUTPUT!O$20:Y$20, "CLO6", OUTPUT!O294:Y294) / OUTPUT!AM$11),
IF(AND('PRINTABLE (per grading)'!H$16="OUTPUT", 'PRINTABLE (per grading)'!B$13="Final"), IF(ISERROR(SUMIF(OUTPUT!AA$20:AI$20, "CLO6", OUTPUT!AA294:AI294) / OUTPUT!AN$11), "", SUMIF(OUTPUT!AA$20:AI$20, "CLO6", OUTPUT!AA294:AI294) / OUTPUT!AN$11),
"")))))),"")</f>
        <v/>
      </c>
      <c r="AO292" s="232" t="str">
        <f t="shared" si="143"/>
        <v/>
      </c>
      <c r="AP292" s="233" t="str">
        <f t="shared" si="144"/>
        <v/>
      </c>
      <c r="AQ292" s="25" t="str">
        <f>IF(B292 &lt;&gt; "", IFERROR(IF(C$16 = "PRELIM", SUMIF('Database (LECTURE-RES-PRAC)'!D$14:AG$14, "CLO7", 'Database (LECTURE-RES-PRAC)'!D289:AG289) / 'Grade computation'!F$10, IF(C$16 = "MIDTERM", SUMIF('Database (LECTURE-RES-PRAC)'!AJ$14:BM$14, "CLO7", 'Database (LECTURE-RES-PRAC)'!AJ289:BM289) / 'Grade computation'!G$10, IF(C$16 = "FINAL", SUMIF('Database (LECTURE-RES-PRAC)'!BP$14:CS$14, "CLO7", 'Database (LECTURE-RES-PRAC)'!BP289:CS289) / 'Grade computation'!H$10,""))),""),"")</f>
        <v/>
      </c>
      <c r="AR292" s="232" t="str">
        <f t="shared" si="145"/>
        <v/>
      </c>
      <c r="AS292" s="25" t="str">
        <f>IF(B292 &lt;&gt; "",IF(AND('PRINTABLE (per grading)'!H$16="EXAM", 'PRINTABLE (per grading)'!B$13="Prelim"), IF(ISERROR(SUMIF('Exam (LECTURE ONLY)'!D$20:M$20, "CLO7", 'Exam (LECTURE ONLY)'!D294:M294) / 'Exam (LECTURE ONLY)'!AL$12), "", SUMIF('Exam (LECTURE ONLY)'!D$20:M$20, "CLO7", 'Exam (LECTURE ONLY)'!D294:M294) /'Exam (LECTURE ONLY)'!AL$12),
IF(AND('PRINTABLE (per grading)'!H$16="EXAM", 'PRINTABLE (per grading)'!B$13="Midterm"), IF(ISERROR(SUMIF('Exam (LECTURE ONLY)'!O$20:X$20, "CLO7", 'Exam (LECTURE ONLY)'!O294:X294) / 'Exam (LECTURE ONLY)'!AM$12), "", SUMIF('Exam (LECTURE ONLY)'!O$20:X$20, "CLO7", 'Exam (LECTURE ONLY)'!O294:X294) / 'Exam (LECTURE ONLY)'!AM$12),
IF(AND('PRINTABLE (per grading)'!H$16="EXAM", 'PRINTABLE (per grading)'!B$13="Final"), IF(ISERROR(SUMIF('Exam (LECTURE ONLY)'!Z$20:AI$20, "CLO7", 'Exam (LECTURE ONLY)'!Z294:AI294) / 'Exam (LECTURE ONLY)'!AN$12), "", SUMIF('Exam (LECTURE ONLY)'!Z$20:AI$20, "CLO7", 'Exam (LECTURE ONLY)'!Z294:AI294) / 'Exam (LECTURE ONLY)'!AN$12),
IF(AND('PRINTABLE (per grading)'!H$16="OUTPUT", 'PRINTABLE (per grading)'!B$13="Prelim"), IF(ISERROR(SUMIF(OUTPUT!C$20:M$20, "CLO7", OUTPUT!C294:M294) / OUTPUT!AL$12), "", SUMIF(OUTPUT!C$20:M$20, "CLO7", OUTPUT!C294:M294) / OUTPUT!AL$12),
IF(AND('PRINTABLE (per grading)'!H$16="OUTPUT", 'PRINTABLE (per grading)'!B$13="Midterm"), IF(ISERROR(SUMIF(OUTPUT!O$20:Y$20, "CLO7", OUTPUT!O294:Y294) / OUTPUT!AM$12), "", SUMIF(OUTPUT!O$20:Y$20, "CLO7", OUTPUT!O294:Y294) / OUTPUT!AM$12),
IF(AND('PRINTABLE (per grading)'!H$16="OUTPUT", 'PRINTABLE (per grading)'!B$13="Final"), IF(ISERROR(SUMIF(OUTPUT!AA$20:AI$20, "CLO7", OUTPUT!AA294:AI294) / OUTPUT!AN$12), "", SUMIF(OUTPUT!AA$20:AI$20, "CLO7", OUTPUT!AA294:AI294) / OUTPUT!AN$12),
"")))))),"")</f>
        <v/>
      </c>
      <c r="AT292" s="232" t="str">
        <f t="shared" si="146"/>
        <v/>
      </c>
      <c r="AU292" s="233" t="str">
        <f t="shared" si="147"/>
        <v/>
      </c>
      <c r="AV292" s="25" t="str">
        <f>IF(B292 &lt;&gt; "", IFERROR(IF(C$16 = "PRELIM", SUMIF('Database (LECTURE-RES-PRAC)'!D$14:AG$14, "CLO8", 'Database (LECTURE-RES-PRAC)'!D289:AG289) / 'Grade computation'!F$11, IF(C$16 = "MIDTERM", SUMIF('Database (LECTURE-RES-PRAC)'!AJ$14:BM$14, "CLO8", 'Database (LECTURE-RES-PRAC)'!AJ289:BM289) / 'Grade computation'!G$11, IF(C$16 = "FINAL", SUMIF('Database (LECTURE-RES-PRAC)'!BP$14:CS$14, "CLO8", 'Database (LECTURE-RES-PRAC)'!BP289:CS289) / 'Grade computation'!H$11,""))),""),"")</f>
        <v/>
      </c>
      <c r="AW292" s="232" t="str">
        <f t="shared" si="148"/>
        <v/>
      </c>
      <c r="AX292" s="25" t="str">
        <f>IF(B292 &lt;&gt; "",IF(AND('PRINTABLE (per grading)'!H$16="EXAM", 'PRINTABLE (per grading)'!B$13="Prelim"), IF(ISERROR(SUMIF('Exam (LECTURE ONLY)'!D$20:M$20, "CLO8", 'Exam (LECTURE ONLY)'!D294:M294) / 'Exam (LECTURE ONLY)'!AL$13), "", SUMIF('Exam (LECTURE ONLY)'!D$20:M$20, "CLO8", 'Exam (LECTURE ONLY)'!D294:M294) /'Exam (LECTURE ONLY)'!AL$13),
IF(AND('PRINTABLE (per grading)'!H$16="EXAM", 'PRINTABLE (per grading)'!B$13="Midterm"), IF(ISERROR(SUMIF('Exam (LECTURE ONLY)'!O$20:X$20, "CLO8", 'Exam (LECTURE ONLY)'!O294:X294) / 'Exam (LECTURE ONLY)'!AM$13), "", SUMIF('Exam (LECTURE ONLY)'!O$20:X$20, "CLO8", 'Exam (LECTURE ONLY)'!O294:X294) / 'Exam (LECTURE ONLY)'!AM$13),
IF(AND('PRINTABLE (per grading)'!H$16="EXAM", 'PRINTABLE (per grading)'!B$13="Final"), IF(ISERROR(SUMIF('Exam (LECTURE ONLY)'!Z$20:AI$20, "CLO8", 'Exam (LECTURE ONLY)'!Z294:AI294) / 'Exam (LECTURE ONLY)'!AN$13), "", SUMIF('Exam (LECTURE ONLY)'!Z$20:AI$20, "CLO8", 'Exam (LECTURE ONLY)'!Z294:AI294) / 'Exam (LECTURE ONLY)'!AN$13),
IF(AND('PRINTABLE (per grading)'!H$16="OUTPUT", 'PRINTABLE (per grading)'!B$13="Prelim"), IF(ISERROR(SUMIF(OUTPUT!C$20:M$20, "CLO8", OUTPUT!C294:M294) / OUTPUT!AL$13), "", SUMIF(OUTPUT!C$20:M$20, "CLO8", OUTPUT!C294:M294) / OUTPUT!AL$13),
IF(AND('PRINTABLE (per grading)'!H$16="OUTPUT", 'PRINTABLE (per grading)'!B$13="Midterm"), IF(ISERROR(SUMIF(OUTPUT!O$20:Y$20, "CLO8", OUTPUT!O294:Y294) / OUTPUT!AM$13), "", SUMIF(OUTPUT!O$20:Y$20, "CLO8", OUTPUT!O294:Y294) / OUTPUT!AM$13),
IF(AND('PRINTABLE (per grading)'!H$16="OUTPUT", 'PRINTABLE (per grading)'!B$13="Final"), IF(ISERROR(SUMIF(OUTPUT!AA$20:AI$20, "CLO8", OUTPUT!AA294:AI294) / OUTPUT!AN$13), "", SUMIF(OUTPUT!AA$20:AI$20, "CLO8", OUTPUT!AA294:AI294) / OUTPUT!AN$13),
"")))))),"")</f>
        <v/>
      </c>
      <c r="AY292" s="232" t="str">
        <f t="shared" si="149"/>
        <v/>
      </c>
      <c r="AZ292" s="233" t="str">
        <f t="shared" si="150"/>
        <v/>
      </c>
      <c r="BA292" s="25" t="str">
        <f>IF(B292 &lt;&gt; "", IFERROR(IF(C$16 = "PRELIM", SUMIF('Database (LECTURE-RES-PRAC)'!D$14:AG$14, "CLO9", 'Database (LECTURE-RES-PRAC)'!D289:AG289) / 'Grade computation'!F$12, IF(C$16 = "MIDTERM", SUMIF('Database (LECTURE-RES-PRAC)'!AJ$14:BM$14, "CLO9", 'Database (LECTURE-RES-PRAC)'!AJ289:BM289) / 'Grade computation'!G$12, IF(C$16 = "FINAL", SUMIF('Database (LECTURE-RES-PRAC)'!BP$14:CS$14, "CLO9", 'Database (LECTURE-RES-PRAC)'!BP289:CS289) / 'Grade computation'!H$12,""))),""),"")</f>
        <v/>
      </c>
      <c r="BB292" s="232" t="str">
        <f t="shared" si="151"/>
        <v/>
      </c>
      <c r="BC292" s="25" t="str">
        <f>IF(B292 &lt;&gt; "",IF(AND('PRINTABLE (per grading)'!H$16="EXAM", 'PRINTABLE (per grading)'!B$13="Prelim"), IF(ISERROR(SUMIF('Exam (LECTURE ONLY)'!D$20:M$20, "CLO9", 'Exam (LECTURE ONLY)'!D294:M294) / 'Exam (LECTURE ONLY)'!AL$14), "", SUMIF('Exam (LECTURE ONLY)'!D$20:M$20, "CLO9", 'Exam (LECTURE ONLY)'!D294:M294) /'Exam (LECTURE ONLY)'!AL$14),
IF(AND('PRINTABLE (per grading)'!H$16="EXAM", 'PRINTABLE (per grading)'!B$13="Midterm"), IF(ISERROR(SUMIF('Exam (LECTURE ONLY)'!O$20:X$20, "CLO9", 'Exam (LECTURE ONLY)'!O294:X294) / 'Exam (LECTURE ONLY)'!AM$14), "", SUMIF('Exam (LECTURE ONLY)'!O$20:X$20, "CLO9", 'Exam (LECTURE ONLY)'!O294:X294) / 'Exam (LECTURE ONLY)'!AM$14),
IF(AND('PRINTABLE (per grading)'!H$16="EXAM", 'PRINTABLE (per grading)'!B$13="Final"), IF(ISERROR(SUMIF('Exam (LECTURE ONLY)'!Z$20:AI$20, "CLO9", 'Exam (LECTURE ONLY)'!Z294:AI294) / 'Exam (LECTURE ONLY)'!AN$14), "", SUMIF('Exam (LECTURE ONLY)'!Z$20:AI$20, "CLO9", 'Exam (LECTURE ONLY)'!Z294:AI294) / 'Exam (LECTURE ONLY)'!AN$14),
IF(AND('PRINTABLE (per grading)'!H$16="OUTPUT", 'PRINTABLE (per grading)'!B$13="Prelim"), IF(ISERROR(SUMIF(OUTPUT!C$20:M$20, "CLO9", OUTPUT!C294:M294) / OUTPUT!AL$14), "", SUMIF(OUTPUT!C$20:M$20, "CLO9", OUTPUT!C294:M294) / OUTPUT!AL$14),
IF(AND('PRINTABLE (per grading)'!H$16="OUTPUT", 'PRINTABLE (per grading)'!B$13="Midterm"), IF(ISERROR(SUMIF(OUTPUT!O$20:Y$20, "CLO9", OUTPUT!O294:Y294) / OUTPUT!AM$14), "", SUMIF(OUTPUT!O$20:Y$20, "CLO9", OUTPUT!O294:Y294) / OUTPUT!AM$14),
IF(AND('PRINTABLE (per grading)'!H$16="OUTPUT", 'PRINTABLE (per grading)'!B$13="Final"), IF(ISERROR(SUMIF(OUTPUT!AA$20:AI$20, "CLO9", OUTPUT!AA294:AI294) / OUTPUT!AN$14), "", SUMIF(OUTPUT!AA$20:AI$20, "CLO9", OUTPUT!AA294:AI294) / OUTPUT!AN$14),
"")))))),"")</f>
        <v/>
      </c>
      <c r="BD292" s="232" t="str">
        <f t="shared" si="152"/>
        <v/>
      </c>
      <c r="BE292" s="233" t="str">
        <f t="shared" si="153"/>
        <v/>
      </c>
      <c r="BF292" s="25" t="str">
        <f>IF(B292 &lt;&gt; "", IFERROR(IF(C$16 = "PRELIM", SUMIF('Database (LECTURE-RES-PRAC)'!D$14:AG$14, "CLO10", 'Database (LECTURE-RES-PRAC)'!D289:AG289) / 'Grade computation'!F$13, IF(C$16 = "MIDTERM", SUMIF('Database (LECTURE-RES-PRAC)'!AJ$14:BM$14, "CLO10", 'Database (LECTURE-RES-PRAC)'!AJ289:BM289) / 'Grade computation'!G$13, IF(C$16 = "FINAL", SUMIF('Database (LECTURE-RES-PRAC)'!BP$14:CS$14, "CLO10", 'Database (LECTURE-RES-PRAC)'!BP289:CS289) / 'Grade computation'!H$13,""))),""),"")</f>
        <v/>
      </c>
      <c r="BG292" s="232" t="str">
        <f t="shared" si="154"/>
        <v/>
      </c>
      <c r="BH292" s="25" t="str">
        <f>IF(B292 &lt;&gt; "",IF(AND('PRINTABLE (per grading)'!H$16="EXAM", 'PRINTABLE (per grading)'!B$13="Prelim"), IF(ISERROR(SUMIF('Exam (LECTURE ONLY)'!D$20:M$20, "CLO10", 'Exam (LECTURE ONLY)'!D294:M294) / 'Exam (LECTURE ONLY)'!AL$15), "", SUMIF('Exam (LECTURE ONLY)'!D$20:M$20, "CLO10", 'Exam (LECTURE ONLY)'!D294:M294) /'Exam (LECTURE ONLY)'!AL$15),
IF(AND('PRINTABLE (per grading)'!H$16="EXAM", 'PRINTABLE (per grading)'!B$13="Midterm"), IF(ISERROR(SUMIF('Exam (LECTURE ONLY)'!O$20:X$20, "CLO10", 'Exam (LECTURE ONLY)'!O294:X294) / 'Exam (LECTURE ONLY)'!AM$15), "", SUMIF('Exam (LECTURE ONLY)'!O$20:X$20, "CLO10", 'Exam (LECTURE ONLY)'!O294:X294) / 'Exam (LECTURE ONLY)'!AM$15),
IF(AND('PRINTABLE (per grading)'!H$16="EXAM", 'PRINTABLE (per grading)'!B$13="Final"), IF(ISERROR(SUMIF('Exam (LECTURE ONLY)'!Z$20:AI$20, "CLO10", 'Exam (LECTURE ONLY)'!Z294:AI294) / 'Exam (LECTURE ONLY)'!AN$15), "", SUMIF('Exam (LECTURE ONLY)'!Z$20:AI$20, "CLO10", 'Exam (LECTURE ONLY)'!Z294:AI294) / 'Exam (LECTURE ONLY)'!AN$15),
IF(AND('PRINTABLE (per grading)'!H$16="OUTPUT", 'PRINTABLE (per grading)'!B$13="Prelim"), IF(ISERROR(SUMIF(OUTPUT!C$20:M$20, "CLO10", OUTPUT!C294:M294) / OUTPUT!AL$15), "", SUMIF(OUTPUT!C$20:M$20, "CLO10", OUTPUT!C294:M294) / OUTPUT!AL$15),
IF(AND('PRINTABLE (per grading)'!H$16="OUTPUT", 'PRINTABLE (per grading)'!B$13="Midterm"), IF(ISERROR(SUMIF(OUTPUT!O$20:Y$20, "CLO10", OUTPUT!O294:Y294) / OUTPUT!AM$15), "", SUMIF(OUTPUT!O$20:Y$20, "CLO10", OUTPUT!O294:Y294) / OUTPUT!AM$15),
IF(AND('PRINTABLE (per grading)'!H$16="OUTPUT", 'PRINTABLE (per grading)'!B$13="Final"), IF(ISERROR(SUMIF(OUTPUT!AA$20:AI$20, "CLO10", OUTPUT!AA294:AI294) / OUTPUT!AN$15), "", SUMIF(OUTPUT!AA$20:AI$20, "CLO10", OUTPUT!AA294:AI294) / OUTPUT!AN$15),
"")))))),"")</f>
        <v/>
      </c>
      <c r="BI292" s="232" t="str">
        <f t="shared" si="155"/>
        <v/>
      </c>
      <c r="BJ292" s="233" t="str">
        <f t="shared" si="156"/>
        <v/>
      </c>
      <c r="BK292" s="2"/>
    </row>
    <row r="293" spans="1:63" ht="20.100000000000001" customHeight="1">
      <c r="A293" s="118" t="str">
        <f>IF(ISBLANK('Database (LECTURE-RES-PRAC)'!A290),"",'Database (LECTURE-RES-PRAC)'!A290)</f>
        <v/>
      </c>
      <c r="B293" s="119" t="str">
        <f>IF(ISBLANK('Database (LECTURE-RES-PRAC)'!B290),"",'Database (LECTURE-RES-PRAC)'!B290)</f>
        <v/>
      </c>
      <c r="C293" s="134" t="str">
        <f>IF(B293&lt;&gt;"",IF(C$16="PRELIM",'Grade computation'!C293, IF(C$16="MIDTERM",'Grade computation'!K293, IF(C$16="FINAL",'Grade computation'!S293,""))),"")</f>
        <v/>
      </c>
      <c r="D293" s="135" t="str">
        <f t="shared" si="157"/>
        <v/>
      </c>
      <c r="E293" s="134" t="str">
        <f>IF(B293&lt;&gt;"", IF(C$16="PRELIM",'Grade computation'!E293, IF(C$16="MIDTERM",'Grade computation'!M293, IF(C$16="FINAL",'Grade computation'!U293,""))),"")</f>
        <v/>
      </c>
      <c r="F293" s="136" t="str">
        <f t="shared" si="158"/>
        <v/>
      </c>
      <c r="G293" s="137" t="str">
        <f t="shared" si="159"/>
        <v/>
      </c>
      <c r="H293" s="207" t="str">
        <f>IF(B293&lt;&gt;"",IF(C$16="PRELIM", 'Grade computation'!H293, IF(C$16="MIDTERM", 'Grade computation'!P293, IF(C$16="FINAL",'Grade computation'!X293, ""))),"")</f>
        <v/>
      </c>
      <c r="I293" s="137" t="str">
        <f t="shared" si="160"/>
        <v/>
      </c>
      <c r="J293" s="139" t="str">
        <f t="shared" si="161"/>
        <v/>
      </c>
      <c r="K293" s="377" t="str">
        <f t="shared" si="162"/>
        <v/>
      </c>
      <c r="L293" s="434"/>
      <c r="M293" s="25" t="str">
        <f>IF(B293 &lt;&gt; "", IFERROR(IF(C$16 = "PRELIM", SUMIF('Database (LECTURE-RES-PRAC)'!D$14:AG$14, "CLO1", 'Database (LECTURE-RES-PRAC)'!D290:AG290) / 'Grade computation'!F$4, IF(C$16 = "MIDTERM", SUMIF('Database (LECTURE-RES-PRAC)'!AJ$14:BM$14, "CLO1", 'Database (LECTURE-RES-PRAC)'!AJ290:BM290) / 'Grade computation'!G$4, IF(C$16 = "FINAL", SUMIF('Database (LECTURE-RES-PRAC)'!BP$14:CS$14, "CLO1", 'Database (LECTURE-RES-PRAC)'!BP290:CS290) / 'Grade computation'!H$4,""))),""),"")</f>
        <v/>
      </c>
      <c r="N293" s="232" t="str">
        <f t="shared" si="127"/>
        <v/>
      </c>
      <c r="O293" s="25" t="str">
        <f>IF(B293 &lt;&gt; "",IF(AND('PRINTABLE (per grading)'!H$16="EXAM", 'PRINTABLE (per grading)'!B$13="Prelim"), IF(ISERROR(SUMIF('Exam (LECTURE ONLY)'!D$20:M$20, "CLO1", 'Exam (LECTURE ONLY)'!D295:M295) / 'Exam (LECTURE ONLY)'!AL$6), "", SUMIF('Exam (LECTURE ONLY)'!D$20:M$20, "CLO1", 'Exam (LECTURE ONLY)'!D295:M295) /'Exam (LECTURE ONLY)'!AL$6),
IF(AND('PRINTABLE (per grading)'!H$16="EXAM", 'PRINTABLE (per grading)'!B$13="Midterm"), IF(ISERROR(SUMIF('Exam (LECTURE ONLY)'!O$20:X$20, "CLO1", 'Exam (LECTURE ONLY)'!O295:X295) / 'Exam (LECTURE ONLY)'!AM$6), "", SUMIF('Exam (LECTURE ONLY)'!O$20:X$20, "CLO1", 'Exam (LECTURE ONLY)'!O295:X295) / 'Exam (LECTURE ONLY)'!AM$6),
IF(AND('PRINTABLE (per grading)'!H$16="EXAM", 'PRINTABLE (per grading)'!B$13="Final"), IF(ISERROR(SUMIF('Exam (LECTURE ONLY)'!Z$20:AI$20, "CLO1", 'Exam (LECTURE ONLY)'!Z295:AI295) / 'Exam (LECTURE ONLY)'!AN$6), "", SUMIF('Exam (LECTURE ONLY)'!Z$20:AI$20, "CLO1", 'Exam (LECTURE ONLY)'!Z295:AI295) / 'Exam (LECTURE ONLY)'!AN$6),
IF(AND('PRINTABLE (per grading)'!H$16="OUTPUT", 'PRINTABLE (per grading)'!B$13="Prelim"), IF(ISERROR(SUMIF(OUTPUT!C$20:M$20, "CLO1", OUTPUT!C295:M295) / OUTPUT!AL$6), "", SUMIF(OUTPUT!C$20:M$20, "CLO1", OUTPUT!C295:M295) / OUTPUT!AL$6),
IF(AND('PRINTABLE (per grading)'!H$16="OUTPUT", 'PRINTABLE (per grading)'!B$13="Midterm"), IF(ISERROR(SUMIF(OUTPUT!O$20:Y$20, "CLO1", OUTPUT!O295:Y295) / OUTPUT!AM$6), "", SUMIF(OUTPUT!O$20:Y$20, "CLO1", OUTPUT!O295:Y295) / OUTPUT!AM$6),
IF(AND('PRINTABLE (per grading)'!H$16="OUTPUT", 'PRINTABLE (per grading)'!B$13="Final"), IF(ISERROR(SUMIF(OUTPUT!AA$20:AI$20, "CLO1", OUTPUT!AA295:AI295) / OUTPUT!AN$6), "", SUMIF(OUTPUT!AA$20:AI$20, "CLO1", OUTPUT!AA295:AI295) / OUTPUT!AN$6),
"")))))),"")</f>
        <v/>
      </c>
      <c r="P293" s="232" t="str">
        <f t="shared" si="128"/>
        <v/>
      </c>
      <c r="Q293" s="233" t="str">
        <f t="shared" si="129"/>
        <v/>
      </c>
      <c r="R293" s="25" t="str">
        <f>IF(B293 &lt;&gt; "", IFERROR(IF(C$16 = "PRELIM", SUMIF('Database (LECTURE-RES-PRAC)'!D$14:AG$14, "CLO2", 'Database (LECTURE-RES-PRAC)'!D290:AG290) / 'Grade computation'!F$5, IF(C$16 = "MIDTERM", SUMIF('Database (LECTURE-RES-PRAC)'!AJ$14:BM$14, "CLO2", 'Database (LECTURE-RES-PRAC)'!AJ290:BM290) / 'Grade computation'!G$5, IF(C$16 = "FINAL", SUMIF('Database (LECTURE-RES-PRAC)'!BP$14:CS$14, "CLO2", 'Database (LECTURE-RES-PRAC)'!BP290:CS290) / 'Grade computation'!H$5,""))),""),"")</f>
        <v/>
      </c>
      <c r="S293" s="232" t="str">
        <f t="shared" si="130"/>
        <v/>
      </c>
      <c r="T293" s="25" t="str">
        <f>IF(B293 &lt;&gt; "",IF(AND('PRINTABLE (per grading)'!H$16="EXAM", 'PRINTABLE (per grading)'!B$13="Prelim"), IF(ISERROR(SUMIF('Exam (LECTURE ONLY)'!D$20:M$20, "CLO2", 'Exam (LECTURE ONLY)'!D295:M295) / 'Exam (LECTURE ONLY)'!AL$7), "", SUMIF('Exam (LECTURE ONLY)'!D$20:M$20, "CLO2", 'Exam (LECTURE ONLY)'!D295:M295) /'Exam (LECTURE ONLY)'!AL$7),
IF(AND('PRINTABLE (per grading)'!H$16="EXAM", 'PRINTABLE (per grading)'!B$13="Midterm"), IF(ISERROR(SUMIF('Exam (LECTURE ONLY)'!O$20:X$20, "CLO2", 'Exam (LECTURE ONLY)'!O295:X295) / 'Exam (LECTURE ONLY)'!AM$7), "", SUMIF('Exam (LECTURE ONLY)'!O$20:X$20, "CLO2", 'Exam (LECTURE ONLY)'!O295:X295) / 'Exam (LECTURE ONLY)'!AM$7),
IF(AND('PRINTABLE (per grading)'!H$16="EXAM", 'PRINTABLE (per grading)'!B$13="Final"), IF(ISERROR(SUMIF('Exam (LECTURE ONLY)'!Z$20:AI$20, "CLO2", 'Exam (LECTURE ONLY)'!Z295:AI295) / 'Exam (LECTURE ONLY)'!AN$7), "", SUMIF('Exam (LECTURE ONLY)'!Z$20:AI$20, "CLO2", 'Exam (LECTURE ONLY)'!Z295:AI295) / 'Exam (LECTURE ONLY)'!AN$7),
IF(AND('PRINTABLE (per grading)'!H$16="OUTPUT", 'PRINTABLE (per grading)'!B$13="Prelim"), IF(ISERROR(SUMIF(OUTPUT!C$20:M$20, "CLO2", OUTPUT!C295:M295) / OUTPUT!AL$7), "", SUMIF(OUTPUT!C$20:M$20, "CLO2", OUTPUT!C295:M295) / OUTPUT!AL$7),
IF(AND('PRINTABLE (per grading)'!H$16="OUTPUT", 'PRINTABLE (per grading)'!B$13="Midterm"), IF(ISERROR(SUMIF(OUTPUT!O$20:Y$20, "CLO2", OUTPUT!O295:Y295) / OUTPUT!AM$7), "", SUMIF(OUTPUT!O$20:Y$20, "CLO2", OUTPUT!O295:Y295) / OUTPUT!AM$7),
IF(AND('PRINTABLE (per grading)'!H$16="OUTPUT", 'PRINTABLE (per grading)'!B$13="Final"), IF(ISERROR(SUMIF(OUTPUT!AA$20:AI$20, "CLO2", OUTPUT!AA295:AI295) / OUTPUT!AN$7), "", SUMIF(OUTPUT!AA$20:AI$20, "CLO2", OUTPUT!AA295:AI295) / OUTPUT!AN$7),
"")))))),"")</f>
        <v/>
      </c>
      <c r="U293" s="232" t="str">
        <f t="shared" si="131"/>
        <v/>
      </c>
      <c r="V293" s="233" t="str">
        <f t="shared" si="132"/>
        <v/>
      </c>
      <c r="W293" s="25" t="str">
        <f>IF(B293 &lt;&gt; "", IFERROR(IF(C$16 = "PRELIM", SUMIF('Database (LECTURE-RES-PRAC)'!D$14:AG$14, "CLO3", 'Database (LECTURE-RES-PRAC)'!D290:AG290) / 'Grade computation'!F$6, IF(C$16 = "MIDTERM", SUMIF('Database (LECTURE-RES-PRAC)'!AJ$14:BM$14, "CLO3", 'Database (LECTURE-RES-PRAC)'!AJ290:BM290) / 'Grade computation'!G$6, IF(C$16 = "FINAL", SUMIF('Database (LECTURE-RES-PRAC)'!BP$14:CS$14, "CLO3", 'Database (LECTURE-RES-PRAC)'!BP290:CS290) / 'Grade computation'!H$6,""))),""),"")</f>
        <v/>
      </c>
      <c r="X293" s="232" t="str">
        <f t="shared" si="133"/>
        <v/>
      </c>
      <c r="Y293" s="25" t="str">
        <f>IF(B293 &lt;&gt; "",IF(AND('PRINTABLE (per grading)'!H$16="EXAM", 'PRINTABLE (per grading)'!B$13="Prelim"), IF(ISERROR(SUMIF('Exam (LECTURE ONLY)'!D$20:M$20, "CLO3", 'Exam (LECTURE ONLY)'!D295:M295) / 'Exam (LECTURE ONLY)'!AL$8), "", SUMIF('Exam (LECTURE ONLY)'!D$20:M$20, "CLO3", 'Exam (LECTURE ONLY)'!D295:M295) /'Exam (LECTURE ONLY)'!AL$8),
IF(AND('PRINTABLE (per grading)'!H$16="EXAM", 'PRINTABLE (per grading)'!B$13="Midterm"), IF(ISERROR(SUMIF('Exam (LECTURE ONLY)'!O$20:X$20, "CLO3", 'Exam (LECTURE ONLY)'!O295:X295) / 'Exam (LECTURE ONLY)'!AM$8), "", SUMIF('Exam (LECTURE ONLY)'!O$20:X$20, "CLO3", 'Exam (LECTURE ONLY)'!O295:X295) / 'Exam (LECTURE ONLY)'!AM$8),
IF(AND('PRINTABLE (per grading)'!H$16="EXAM", 'PRINTABLE (per grading)'!B$13="Final"), IF(ISERROR(SUMIF('Exam (LECTURE ONLY)'!Z$20:AI$20, "CLO3", 'Exam (LECTURE ONLY)'!Z295:AI295) / 'Exam (LECTURE ONLY)'!AN$8), "", SUMIF('Exam (LECTURE ONLY)'!Z$20:AI$20, "CLO3", 'Exam (LECTURE ONLY)'!Z295:AI295) / 'Exam (LECTURE ONLY)'!AN$8),
IF(AND('PRINTABLE (per grading)'!H$16="OUTPUT", 'PRINTABLE (per grading)'!B$13="Prelim"), IF(ISERROR(SUMIF(OUTPUT!C$20:M$20, "CLO3", OUTPUT!C295:M295) / OUTPUT!AL$8), "", SUMIF(OUTPUT!C$20:M$20, "CLO3", OUTPUT!C295:M295) / OUTPUT!AL$8),
IF(AND('PRINTABLE (per grading)'!H$16="OUTPUT", 'PRINTABLE (per grading)'!B$13="Midterm"), IF(ISERROR(SUMIF(OUTPUT!O$20:Y$20, "CLO3", OUTPUT!O295:Y295) / OUTPUT!AM$8), "", SUMIF(OUTPUT!O$20:Y$20, "CLO3", OUTPUT!O295:Y295) / OUTPUT!AM$8),
IF(AND('PRINTABLE (per grading)'!H$16="OUTPUT", 'PRINTABLE (per grading)'!B$13="Final"), IF(ISERROR(SUMIF(OUTPUT!AA$20:AI$20, "CLO3", OUTPUT!AA295:AI295) / OUTPUT!AN$8), "", SUMIF(OUTPUT!AA$20:AI$20, "CLO3", OUTPUT!AA295:AI295) / OUTPUT!AN$8),
"" )))))),"")</f>
        <v/>
      </c>
      <c r="Z293" s="232" t="str">
        <f t="shared" si="134"/>
        <v/>
      </c>
      <c r="AA293" s="233" t="str">
        <f t="shared" si="135"/>
        <v/>
      </c>
      <c r="AB293" s="25" t="str">
        <f>IF(B293 &lt;&gt; "", IFERROR(IF(C$16 = "PRELIM", SUMIF('Database (LECTURE-RES-PRAC)'!D$14:AG$14, "CLO4", 'Database (LECTURE-RES-PRAC)'!D290:AG290) / 'Grade computation'!F$7, IF(C$16 = "MIDTERM", SUMIF('Database (LECTURE-RES-PRAC)'!AJ$14:BM$14, "CLO4", 'Database (LECTURE-RES-PRAC)'!AJ290:BM290) / 'Grade computation'!G$7, IF(C$16 = "FINAL", SUMIF('Database (LECTURE-RES-PRAC)'!BP$14:CS$14, "CLO4", 'Database (LECTURE-RES-PRAC)'!BP290:CS290) / 'Grade computation'!H$7,""))),""),"")</f>
        <v/>
      </c>
      <c r="AC293" s="232" t="str">
        <f t="shared" si="136"/>
        <v/>
      </c>
      <c r="AD293" s="25" t="str">
        <f>IF(B293 &lt;&gt; "",IF(AND('PRINTABLE (per grading)'!H$16="EXAM", 'PRINTABLE (per grading)'!B$13="Prelim"), IF(ISERROR(SUMIF('Exam (LECTURE ONLY)'!D$20:M$20, "CLO4", 'Exam (LECTURE ONLY)'!D295:M295) / 'Exam (LECTURE ONLY)'!AL$9), "", SUMIF('Exam (LECTURE ONLY)'!D$20:M$20, "CLO4", 'Exam (LECTURE ONLY)'!D295:M295) /'Exam (LECTURE ONLY)'!AL$9),
IF(AND('PRINTABLE (per grading)'!H$16="EXAM", 'PRINTABLE (per grading)'!B$13="Midterm"), IF(ISERROR(SUMIF('Exam (LECTURE ONLY)'!O$20:X$20, "CLO4", 'Exam (LECTURE ONLY)'!O295:X295) / 'Exam (LECTURE ONLY)'!AM$9), "", SUMIF('Exam (LECTURE ONLY)'!O$20:X$20, "CLO4", 'Exam (LECTURE ONLY)'!O295:X295) / 'Exam (LECTURE ONLY)'!AM$9),
IF(AND('PRINTABLE (per grading)'!H$16="EXAM", 'PRINTABLE (per grading)'!B$13="Final"), IF(ISERROR(SUMIF('Exam (LECTURE ONLY)'!Z$20:AI$20, "CLO4", 'Exam (LECTURE ONLY)'!Z295:AI295) / 'Exam (LECTURE ONLY)'!AN$9), "", SUMIF('Exam (LECTURE ONLY)'!Z$20:AI$20, "CLO4", 'Exam (LECTURE ONLY)'!Z295:AI295) / 'Exam (LECTURE ONLY)'!AN$9),
IF(AND('PRINTABLE (per grading)'!H$16="OUTPUT", 'PRINTABLE (per grading)'!B$13="Prelim"), IF(ISERROR(SUMIF(OUTPUT!C$20:M$20, "CLO4", OUTPUT!C295:M295) / OUTPUT!AL$9), "", SUMIF(OUTPUT!C$20:M$20, "CLO4", OUTPUT!C295:M295) / OUTPUT!AL$9),
IF(AND('PRINTABLE (per grading)'!H$16="OUTPUT", 'PRINTABLE (per grading)'!B$13="Midterm"), IF(ISERROR(SUMIF(OUTPUT!O$20:Y$20, "CLO4", OUTPUT!O295:Y295) / OUTPUT!AM$9), "", SUMIF(OUTPUT!O$20:Y$20, "CLO4", OUTPUT!O295:Y295) / OUTPUT!AM$9),
IF(AND('PRINTABLE (per grading)'!H$16="OUTPUT", 'PRINTABLE (per grading)'!B$13="Final"), IF(ISERROR(SUMIF(OUTPUT!AA$20:AI$20, "CLO4", OUTPUT!AA295:AI295) / OUTPUT!AN$9), "", SUMIF(OUTPUT!AA$20:AI$20, "CLO4", OUTPUT!AA295:AI295) / OUTPUT!AN$9),
"")))))),"")</f>
        <v/>
      </c>
      <c r="AE293" s="232" t="str">
        <f t="shared" si="137"/>
        <v/>
      </c>
      <c r="AF293" s="233" t="str">
        <f t="shared" si="138"/>
        <v/>
      </c>
      <c r="AG293" s="25" t="str">
        <f>IF(B293 &lt;&gt; "", IFERROR(IF(C$16 = "PRELIM", SUMIF('Database (LECTURE-RES-PRAC)'!D$14:AG$14, "CLO5", 'Database (LECTURE-RES-PRAC)'!D290:AG290) / 'Grade computation'!F$8, IF(C$16 = "MIDTERM", SUMIF('Database (LECTURE-RES-PRAC)'!AJ$14:BM$14, "CLO5", 'Database (LECTURE-RES-PRAC)'!AJ290:BM290) / 'Grade computation'!G$8, IF(C$16 = "FINAL", SUMIF('Database (LECTURE-RES-PRAC)'!BP$14:CS$14, "CLO5", 'Database (LECTURE-RES-PRAC)'!BP290:CS290) / 'Grade computation'!H$8,""))),""),"")</f>
        <v/>
      </c>
      <c r="AH293" s="232" t="str">
        <f t="shared" si="139"/>
        <v/>
      </c>
      <c r="AI293" s="25" t="str">
        <f>IF(B293 &lt;&gt; "",IF(AND('PRINTABLE (per grading)'!H$16="EXAM", 'PRINTABLE (per grading)'!B$13="Prelim"), IF(ISERROR(SUMIF('Exam (LECTURE ONLY)'!D$20:M$20, "CLO5", 'Exam (LECTURE ONLY)'!D295:M295) / 'Exam (LECTURE ONLY)'!AL$10), "", SUMIF('Exam (LECTURE ONLY)'!D$20:M$20, "CLO5", 'Exam (LECTURE ONLY)'!D295:M295) /'Exam (LECTURE ONLY)'!AL$10),
IF(AND('PRINTABLE (per grading)'!H$16="EXAM", 'PRINTABLE (per grading)'!B$13="Midterm"), IF(ISERROR(SUMIF('Exam (LECTURE ONLY)'!O$20:X$20, "CLO5", 'Exam (LECTURE ONLY)'!O295:X295) / 'Exam (LECTURE ONLY)'!AM$10), "", SUMIF('Exam (LECTURE ONLY)'!O$20:X$20, "CLO5", 'Exam (LECTURE ONLY)'!O295:X295) / 'Exam (LECTURE ONLY)'!AM$10),
IF(AND('PRINTABLE (per grading)'!H$16="EXAM", 'PRINTABLE (per grading)'!B$13="Final"), IF(ISERROR(SUMIF('Exam (LECTURE ONLY)'!Z$20:AI$20, "CLO5", 'Exam (LECTURE ONLY)'!Z295:AI295) / 'Exam (LECTURE ONLY)'!AN$10), "", SUMIF('Exam (LECTURE ONLY)'!Z$20:AI$20, "CLO5", 'Exam (LECTURE ONLY)'!Z295:AI295) / 'Exam (LECTURE ONLY)'!AN$10),
IF(AND('PRINTABLE (per grading)'!H$16="OUTPUT", 'PRINTABLE (per grading)'!B$13="Prelim"), IF(ISERROR(SUMIF(OUTPUT!C$20:M$20, "CLO5", OUTPUT!C295:M295) / OUTPUT!AL$10), "", SUMIF(OUTPUT!C$20:M$20, "CLO5", OUTPUT!C295:M295) / OUTPUT!AL$10),
IF(AND('PRINTABLE (per grading)'!H$16="OUTPUT", 'PRINTABLE (per grading)'!B$13="Midterm"), IF(ISERROR(SUMIF(OUTPUT!O$20:Y$20, "CLO5", OUTPUT!O295:Y295) / OUTPUT!AM$10), "", SUMIF(OUTPUT!O$20:Y$20, "CLO5", OUTPUT!O295:Y295) / OUTPUT!AM$10),
IF(AND('PRINTABLE (per grading)'!H$16="OUTPUT", 'PRINTABLE (per grading)'!B$13="Final"), IF(ISERROR(SUMIF(OUTPUT!AA$20:AI$20, "CLO5", OUTPUT!AA295:AI295) / OUTPUT!AN$10), "", SUMIF(OUTPUT!AA$20:AI$20, "CLO5", OUTPUT!AA295:AI295) / OUTPUT!AN$10),
"")))))),"")</f>
        <v/>
      </c>
      <c r="AJ293" s="232" t="str">
        <f t="shared" si="140"/>
        <v/>
      </c>
      <c r="AK293" s="233" t="str">
        <f t="shared" si="141"/>
        <v/>
      </c>
      <c r="AL293" s="25" t="str">
        <f>IF(B293 &lt;&gt; "", IFERROR(IF(C$16 = "PRELIM", SUMIF('Database (LECTURE-RES-PRAC)'!D$14:AG$14, "CLO6", 'Database (LECTURE-RES-PRAC)'!D290:AG290) / 'Grade computation'!F$9, IF(C$16 = "MIDTERM", SUMIF('Database (LECTURE-RES-PRAC)'!AJ$14:BM$14, "CLO6", 'Database (LECTURE-RES-PRAC)'!AJ290:BM290) / 'Grade computation'!G$9, IF(C$16 = "FINAL", SUMIF('Database (LECTURE-RES-PRAC)'!BP$14:CS$14, "CLO6", 'Database (LECTURE-RES-PRAC)'!BP290:CS290) / 'Grade computation'!H$9,""))),""),"")</f>
        <v/>
      </c>
      <c r="AM293" s="232" t="str">
        <f t="shared" si="142"/>
        <v/>
      </c>
      <c r="AN293" s="25" t="str">
        <f>IF(B293 &lt;&gt; "",IF(AND('PRINTABLE (per grading)'!H$16="EXAM", 'PRINTABLE (per grading)'!B$13="Prelim"), IF(ISERROR(SUMIF('Exam (LECTURE ONLY)'!D$20:M$20, "CLO6", 'Exam (LECTURE ONLY)'!D295:M295) / 'Exam (LECTURE ONLY)'!AL$11), "", SUMIF('Exam (LECTURE ONLY)'!D$20:M$20, "CLO6", 'Exam (LECTURE ONLY)'!D295:M295) /'Exam (LECTURE ONLY)'!AL$11),
IF(AND('PRINTABLE (per grading)'!H$16="EXAM", 'PRINTABLE (per grading)'!B$13="Midterm"), IF(ISERROR(SUMIF('Exam (LECTURE ONLY)'!O$20:X$20, "CLO6", 'Exam (LECTURE ONLY)'!O295:X295) / 'Exam (LECTURE ONLY)'!AM$11), "", SUMIF('Exam (LECTURE ONLY)'!O$20:X$20, "CLO6", 'Exam (LECTURE ONLY)'!O295:X295) / 'Exam (LECTURE ONLY)'!AM$11),
IF(AND('PRINTABLE (per grading)'!H$16="EXAM", 'PRINTABLE (per grading)'!B$13="Final"), IF(ISERROR(SUMIF('Exam (LECTURE ONLY)'!Z$20:AI$20, "CLO6", 'Exam (LECTURE ONLY)'!Z295:AI295) / 'Exam (LECTURE ONLY)'!AN$11), "", SUMIF('Exam (LECTURE ONLY)'!Z$20:AI$20, "CLO6", 'Exam (LECTURE ONLY)'!Z295:AI295) / 'Exam (LECTURE ONLY)'!AN$11),
IF(AND('PRINTABLE (per grading)'!H$16="OUTPUT", 'PRINTABLE (per grading)'!B$13="Prelim"), IF(ISERROR(SUMIF(OUTPUT!C$20:M$20, "CLO6", OUTPUT!C295:M295) / OUTPUT!AL$11), "", SUMIF(OUTPUT!C$20:M$20, "CLO6", OUTPUT!C295:M295) / OUTPUT!AL$11),
IF(AND('PRINTABLE (per grading)'!H$16="OUTPUT", 'PRINTABLE (per grading)'!B$13="Midterm"), IF(ISERROR(SUMIF(OUTPUT!O$20:Y$20, "CLO6", OUTPUT!O295:Y295) / OUTPUT!AM$11), "", SUMIF(OUTPUT!O$20:Y$20, "CLO6", OUTPUT!O295:Y295) / OUTPUT!AM$11),
IF(AND('PRINTABLE (per grading)'!H$16="OUTPUT", 'PRINTABLE (per grading)'!B$13="Final"), IF(ISERROR(SUMIF(OUTPUT!AA$20:AI$20, "CLO6", OUTPUT!AA295:AI295) / OUTPUT!AN$11), "", SUMIF(OUTPUT!AA$20:AI$20, "CLO6", OUTPUT!AA295:AI295) / OUTPUT!AN$11),
"")))))),"")</f>
        <v/>
      </c>
      <c r="AO293" s="232" t="str">
        <f t="shared" si="143"/>
        <v/>
      </c>
      <c r="AP293" s="233" t="str">
        <f t="shared" si="144"/>
        <v/>
      </c>
      <c r="AQ293" s="25" t="str">
        <f>IF(B293 &lt;&gt; "", IFERROR(IF(C$16 = "PRELIM", SUMIF('Database (LECTURE-RES-PRAC)'!D$14:AG$14, "CLO7", 'Database (LECTURE-RES-PRAC)'!D290:AG290) / 'Grade computation'!F$10, IF(C$16 = "MIDTERM", SUMIF('Database (LECTURE-RES-PRAC)'!AJ$14:BM$14, "CLO7", 'Database (LECTURE-RES-PRAC)'!AJ290:BM290) / 'Grade computation'!G$10, IF(C$16 = "FINAL", SUMIF('Database (LECTURE-RES-PRAC)'!BP$14:CS$14, "CLO7", 'Database (LECTURE-RES-PRAC)'!BP290:CS290) / 'Grade computation'!H$10,""))),""),"")</f>
        <v/>
      </c>
      <c r="AR293" s="232" t="str">
        <f t="shared" si="145"/>
        <v/>
      </c>
      <c r="AS293" s="25" t="str">
        <f>IF(B293 &lt;&gt; "",IF(AND('PRINTABLE (per grading)'!H$16="EXAM", 'PRINTABLE (per grading)'!B$13="Prelim"), IF(ISERROR(SUMIF('Exam (LECTURE ONLY)'!D$20:M$20, "CLO7", 'Exam (LECTURE ONLY)'!D295:M295) / 'Exam (LECTURE ONLY)'!AL$12), "", SUMIF('Exam (LECTURE ONLY)'!D$20:M$20, "CLO7", 'Exam (LECTURE ONLY)'!D295:M295) /'Exam (LECTURE ONLY)'!AL$12),
IF(AND('PRINTABLE (per grading)'!H$16="EXAM", 'PRINTABLE (per grading)'!B$13="Midterm"), IF(ISERROR(SUMIF('Exam (LECTURE ONLY)'!O$20:X$20, "CLO7", 'Exam (LECTURE ONLY)'!O295:X295) / 'Exam (LECTURE ONLY)'!AM$12), "", SUMIF('Exam (LECTURE ONLY)'!O$20:X$20, "CLO7", 'Exam (LECTURE ONLY)'!O295:X295) / 'Exam (LECTURE ONLY)'!AM$12),
IF(AND('PRINTABLE (per grading)'!H$16="EXAM", 'PRINTABLE (per grading)'!B$13="Final"), IF(ISERROR(SUMIF('Exam (LECTURE ONLY)'!Z$20:AI$20, "CLO7", 'Exam (LECTURE ONLY)'!Z295:AI295) / 'Exam (LECTURE ONLY)'!AN$12), "", SUMIF('Exam (LECTURE ONLY)'!Z$20:AI$20, "CLO7", 'Exam (LECTURE ONLY)'!Z295:AI295) / 'Exam (LECTURE ONLY)'!AN$12),
IF(AND('PRINTABLE (per grading)'!H$16="OUTPUT", 'PRINTABLE (per grading)'!B$13="Prelim"), IF(ISERROR(SUMIF(OUTPUT!C$20:M$20, "CLO7", OUTPUT!C295:M295) / OUTPUT!AL$12), "", SUMIF(OUTPUT!C$20:M$20, "CLO7", OUTPUT!C295:M295) / OUTPUT!AL$12),
IF(AND('PRINTABLE (per grading)'!H$16="OUTPUT", 'PRINTABLE (per grading)'!B$13="Midterm"), IF(ISERROR(SUMIF(OUTPUT!O$20:Y$20, "CLO7", OUTPUT!O295:Y295) / OUTPUT!AM$12), "", SUMIF(OUTPUT!O$20:Y$20, "CLO7", OUTPUT!O295:Y295) / OUTPUT!AM$12),
IF(AND('PRINTABLE (per grading)'!H$16="OUTPUT", 'PRINTABLE (per grading)'!B$13="Final"), IF(ISERROR(SUMIF(OUTPUT!AA$20:AI$20, "CLO7", OUTPUT!AA295:AI295) / OUTPUT!AN$12), "", SUMIF(OUTPUT!AA$20:AI$20, "CLO7", OUTPUT!AA295:AI295) / OUTPUT!AN$12),
"")))))),"")</f>
        <v/>
      </c>
      <c r="AT293" s="232" t="str">
        <f t="shared" si="146"/>
        <v/>
      </c>
      <c r="AU293" s="233" t="str">
        <f t="shared" si="147"/>
        <v/>
      </c>
      <c r="AV293" s="25" t="str">
        <f>IF(B293 &lt;&gt; "", IFERROR(IF(C$16 = "PRELIM", SUMIF('Database (LECTURE-RES-PRAC)'!D$14:AG$14, "CLO8", 'Database (LECTURE-RES-PRAC)'!D290:AG290) / 'Grade computation'!F$11, IF(C$16 = "MIDTERM", SUMIF('Database (LECTURE-RES-PRAC)'!AJ$14:BM$14, "CLO8", 'Database (LECTURE-RES-PRAC)'!AJ290:BM290) / 'Grade computation'!G$11, IF(C$16 = "FINAL", SUMIF('Database (LECTURE-RES-PRAC)'!BP$14:CS$14, "CLO8", 'Database (LECTURE-RES-PRAC)'!BP290:CS290) / 'Grade computation'!H$11,""))),""),"")</f>
        <v/>
      </c>
      <c r="AW293" s="232" t="str">
        <f t="shared" si="148"/>
        <v/>
      </c>
      <c r="AX293" s="25" t="str">
        <f>IF(B293 &lt;&gt; "",IF(AND('PRINTABLE (per grading)'!H$16="EXAM", 'PRINTABLE (per grading)'!B$13="Prelim"), IF(ISERROR(SUMIF('Exam (LECTURE ONLY)'!D$20:M$20, "CLO8", 'Exam (LECTURE ONLY)'!D295:M295) / 'Exam (LECTURE ONLY)'!AL$13), "", SUMIF('Exam (LECTURE ONLY)'!D$20:M$20, "CLO8", 'Exam (LECTURE ONLY)'!D295:M295) /'Exam (LECTURE ONLY)'!AL$13),
IF(AND('PRINTABLE (per grading)'!H$16="EXAM", 'PRINTABLE (per grading)'!B$13="Midterm"), IF(ISERROR(SUMIF('Exam (LECTURE ONLY)'!O$20:X$20, "CLO8", 'Exam (LECTURE ONLY)'!O295:X295) / 'Exam (LECTURE ONLY)'!AM$13), "", SUMIF('Exam (LECTURE ONLY)'!O$20:X$20, "CLO8", 'Exam (LECTURE ONLY)'!O295:X295) / 'Exam (LECTURE ONLY)'!AM$13),
IF(AND('PRINTABLE (per grading)'!H$16="EXAM", 'PRINTABLE (per grading)'!B$13="Final"), IF(ISERROR(SUMIF('Exam (LECTURE ONLY)'!Z$20:AI$20, "CLO8", 'Exam (LECTURE ONLY)'!Z295:AI295) / 'Exam (LECTURE ONLY)'!AN$13), "", SUMIF('Exam (LECTURE ONLY)'!Z$20:AI$20, "CLO8", 'Exam (LECTURE ONLY)'!Z295:AI295) / 'Exam (LECTURE ONLY)'!AN$13),
IF(AND('PRINTABLE (per grading)'!H$16="OUTPUT", 'PRINTABLE (per grading)'!B$13="Prelim"), IF(ISERROR(SUMIF(OUTPUT!C$20:M$20, "CLO8", OUTPUT!C295:M295) / OUTPUT!AL$13), "", SUMIF(OUTPUT!C$20:M$20, "CLO8", OUTPUT!C295:M295) / OUTPUT!AL$13),
IF(AND('PRINTABLE (per grading)'!H$16="OUTPUT", 'PRINTABLE (per grading)'!B$13="Midterm"), IF(ISERROR(SUMIF(OUTPUT!O$20:Y$20, "CLO8", OUTPUT!O295:Y295) / OUTPUT!AM$13), "", SUMIF(OUTPUT!O$20:Y$20, "CLO8", OUTPUT!O295:Y295) / OUTPUT!AM$13),
IF(AND('PRINTABLE (per grading)'!H$16="OUTPUT", 'PRINTABLE (per grading)'!B$13="Final"), IF(ISERROR(SUMIF(OUTPUT!AA$20:AI$20, "CLO8", OUTPUT!AA295:AI295) / OUTPUT!AN$13), "", SUMIF(OUTPUT!AA$20:AI$20, "CLO8", OUTPUT!AA295:AI295) / OUTPUT!AN$13),
"")))))),"")</f>
        <v/>
      </c>
      <c r="AY293" s="232" t="str">
        <f t="shared" si="149"/>
        <v/>
      </c>
      <c r="AZ293" s="233" t="str">
        <f t="shared" si="150"/>
        <v/>
      </c>
      <c r="BA293" s="25" t="str">
        <f>IF(B293 &lt;&gt; "", IFERROR(IF(C$16 = "PRELIM", SUMIF('Database (LECTURE-RES-PRAC)'!D$14:AG$14, "CLO9", 'Database (LECTURE-RES-PRAC)'!D290:AG290) / 'Grade computation'!F$12, IF(C$16 = "MIDTERM", SUMIF('Database (LECTURE-RES-PRAC)'!AJ$14:BM$14, "CLO9", 'Database (LECTURE-RES-PRAC)'!AJ290:BM290) / 'Grade computation'!G$12, IF(C$16 = "FINAL", SUMIF('Database (LECTURE-RES-PRAC)'!BP$14:CS$14, "CLO9", 'Database (LECTURE-RES-PRAC)'!BP290:CS290) / 'Grade computation'!H$12,""))),""),"")</f>
        <v/>
      </c>
      <c r="BB293" s="232" t="str">
        <f t="shared" si="151"/>
        <v/>
      </c>
      <c r="BC293" s="25" t="str">
        <f>IF(B293 &lt;&gt; "",IF(AND('PRINTABLE (per grading)'!H$16="EXAM", 'PRINTABLE (per grading)'!B$13="Prelim"), IF(ISERROR(SUMIF('Exam (LECTURE ONLY)'!D$20:M$20, "CLO9", 'Exam (LECTURE ONLY)'!D295:M295) / 'Exam (LECTURE ONLY)'!AL$14), "", SUMIF('Exam (LECTURE ONLY)'!D$20:M$20, "CLO9", 'Exam (LECTURE ONLY)'!D295:M295) /'Exam (LECTURE ONLY)'!AL$14),
IF(AND('PRINTABLE (per grading)'!H$16="EXAM", 'PRINTABLE (per grading)'!B$13="Midterm"), IF(ISERROR(SUMIF('Exam (LECTURE ONLY)'!O$20:X$20, "CLO9", 'Exam (LECTURE ONLY)'!O295:X295) / 'Exam (LECTURE ONLY)'!AM$14), "", SUMIF('Exam (LECTURE ONLY)'!O$20:X$20, "CLO9", 'Exam (LECTURE ONLY)'!O295:X295) / 'Exam (LECTURE ONLY)'!AM$14),
IF(AND('PRINTABLE (per grading)'!H$16="EXAM", 'PRINTABLE (per grading)'!B$13="Final"), IF(ISERROR(SUMIF('Exam (LECTURE ONLY)'!Z$20:AI$20, "CLO9", 'Exam (LECTURE ONLY)'!Z295:AI295) / 'Exam (LECTURE ONLY)'!AN$14), "", SUMIF('Exam (LECTURE ONLY)'!Z$20:AI$20, "CLO9", 'Exam (LECTURE ONLY)'!Z295:AI295) / 'Exam (LECTURE ONLY)'!AN$14),
IF(AND('PRINTABLE (per grading)'!H$16="OUTPUT", 'PRINTABLE (per grading)'!B$13="Prelim"), IF(ISERROR(SUMIF(OUTPUT!C$20:M$20, "CLO9", OUTPUT!C295:M295) / OUTPUT!AL$14), "", SUMIF(OUTPUT!C$20:M$20, "CLO9", OUTPUT!C295:M295) / OUTPUT!AL$14),
IF(AND('PRINTABLE (per grading)'!H$16="OUTPUT", 'PRINTABLE (per grading)'!B$13="Midterm"), IF(ISERROR(SUMIF(OUTPUT!O$20:Y$20, "CLO9", OUTPUT!O295:Y295) / OUTPUT!AM$14), "", SUMIF(OUTPUT!O$20:Y$20, "CLO9", OUTPUT!O295:Y295) / OUTPUT!AM$14),
IF(AND('PRINTABLE (per grading)'!H$16="OUTPUT", 'PRINTABLE (per grading)'!B$13="Final"), IF(ISERROR(SUMIF(OUTPUT!AA$20:AI$20, "CLO9", OUTPUT!AA295:AI295) / OUTPUT!AN$14), "", SUMIF(OUTPUT!AA$20:AI$20, "CLO9", OUTPUT!AA295:AI295) / OUTPUT!AN$14),
"")))))),"")</f>
        <v/>
      </c>
      <c r="BD293" s="232" t="str">
        <f t="shared" si="152"/>
        <v/>
      </c>
      <c r="BE293" s="233" t="str">
        <f t="shared" si="153"/>
        <v/>
      </c>
      <c r="BF293" s="25" t="str">
        <f>IF(B293 &lt;&gt; "", IFERROR(IF(C$16 = "PRELIM", SUMIF('Database (LECTURE-RES-PRAC)'!D$14:AG$14, "CLO10", 'Database (LECTURE-RES-PRAC)'!D290:AG290) / 'Grade computation'!F$13, IF(C$16 = "MIDTERM", SUMIF('Database (LECTURE-RES-PRAC)'!AJ$14:BM$14, "CLO10", 'Database (LECTURE-RES-PRAC)'!AJ290:BM290) / 'Grade computation'!G$13, IF(C$16 = "FINAL", SUMIF('Database (LECTURE-RES-PRAC)'!BP$14:CS$14, "CLO10", 'Database (LECTURE-RES-PRAC)'!BP290:CS290) / 'Grade computation'!H$13,""))),""),"")</f>
        <v/>
      </c>
      <c r="BG293" s="232" t="str">
        <f t="shared" si="154"/>
        <v/>
      </c>
      <c r="BH293" s="25" t="str">
        <f>IF(B293 &lt;&gt; "",IF(AND('PRINTABLE (per grading)'!H$16="EXAM", 'PRINTABLE (per grading)'!B$13="Prelim"), IF(ISERROR(SUMIF('Exam (LECTURE ONLY)'!D$20:M$20, "CLO10", 'Exam (LECTURE ONLY)'!D295:M295) / 'Exam (LECTURE ONLY)'!AL$15), "", SUMIF('Exam (LECTURE ONLY)'!D$20:M$20, "CLO10", 'Exam (LECTURE ONLY)'!D295:M295) /'Exam (LECTURE ONLY)'!AL$15),
IF(AND('PRINTABLE (per grading)'!H$16="EXAM", 'PRINTABLE (per grading)'!B$13="Midterm"), IF(ISERROR(SUMIF('Exam (LECTURE ONLY)'!O$20:X$20, "CLO10", 'Exam (LECTURE ONLY)'!O295:X295) / 'Exam (LECTURE ONLY)'!AM$15), "", SUMIF('Exam (LECTURE ONLY)'!O$20:X$20, "CLO10", 'Exam (LECTURE ONLY)'!O295:X295) / 'Exam (LECTURE ONLY)'!AM$15),
IF(AND('PRINTABLE (per grading)'!H$16="EXAM", 'PRINTABLE (per grading)'!B$13="Final"), IF(ISERROR(SUMIF('Exam (LECTURE ONLY)'!Z$20:AI$20, "CLO10", 'Exam (LECTURE ONLY)'!Z295:AI295) / 'Exam (LECTURE ONLY)'!AN$15), "", SUMIF('Exam (LECTURE ONLY)'!Z$20:AI$20, "CLO10", 'Exam (LECTURE ONLY)'!Z295:AI295) / 'Exam (LECTURE ONLY)'!AN$15),
IF(AND('PRINTABLE (per grading)'!H$16="OUTPUT", 'PRINTABLE (per grading)'!B$13="Prelim"), IF(ISERROR(SUMIF(OUTPUT!C$20:M$20, "CLO10", OUTPUT!C295:M295) / OUTPUT!AL$15), "", SUMIF(OUTPUT!C$20:M$20, "CLO10", OUTPUT!C295:M295) / OUTPUT!AL$15),
IF(AND('PRINTABLE (per grading)'!H$16="OUTPUT", 'PRINTABLE (per grading)'!B$13="Midterm"), IF(ISERROR(SUMIF(OUTPUT!O$20:Y$20, "CLO10", OUTPUT!O295:Y295) / OUTPUT!AM$15), "", SUMIF(OUTPUT!O$20:Y$20, "CLO10", OUTPUT!O295:Y295) / OUTPUT!AM$15),
IF(AND('PRINTABLE (per grading)'!H$16="OUTPUT", 'PRINTABLE (per grading)'!B$13="Final"), IF(ISERROR(SUMIF(OUTPUT!AA$20:AI$20, "CLO10", OUTPUT!AA295:AI295) / OUTPUT!AN$15), "", SUMIF(OUTPUT!AA$20:AI$20, "CLO10", OUTPUT!AA295:AI295) / OUTPUT!AN$15),
"")))))),"")</f>
        <v/>
      </c>
      <c r="BI293" s="232" t="str">
        <f t="shared" si="155"/>
        <v/>
      </c>
      <c r="BJ293" s="233" t="str">
        <f t="shared" si="156"/>
        <v/>
      </c>
      <c r="BK293" s="2"/>
    </row>
    <row r="294" spans="1:63" ht="20.100000000000001" customHeight="1">
      <c r="A294" s="212" t="str">
        <f>IF(ISBLANK('Database (LECTURE-RES-PRAC)'!A291),"",'Database (LECTURE-RES-PRAC)'!A291)</f>
        <v/>
      </c>
      <c r="B294" s="213" t="str">
        <f>IF(ISBLANK('Database (LECTURE-RES-PRAC)'!B291),"",'Database (LECTURE-RES-PRAC)'!B291)</f>
        <v/>
      </c>
      <c r="C294" s="134" t="str">
        <f>IF(B294&lt;&gt;"",IF(C$16="PRELIM",'Grade computation'!C294, IF(C$16="MIDTERM",'Grade computation'!K294, IF(C$16="FINAL",'Grade computation'!S294,""))),"")</f>
        <v/>
      </c>
      <c r="D294" s="135" t="str">
        <f t="shared" si="157"/>
        <v/>
      </c>
      <c r="E294" s="134" t="str">
        <f>IF(B294&lt;&gt;"", IF(C$16="PRELIM",'Grade computation'!E294, IF(C$16="MIDTERM",'Grade computation'!M294, IF(C$16="FINAL",'Grade computation'!U294,""))),"")</f>
        <v/>
      </c>
      <c r="F294" s="136" t="str">
        <f t="shared" si="158"/>
        <v/>
      </c>
      <c r="G294" s="137" t="str">
        <f t="shared" si="159"/>
        <v/>
      </c>
      <c r="H294" s="207" t="str">
        <f>IF(B294&lt;&gt;"",IF(C$16="PRELIM", 'Grade computation'!H294, IF(C$16="MIDTERM", 'Grade computation'!P294, IF(C$16="FINAL",'Grade computation'!X294, ""))),"")</f>
        <v/>
      </c>
      <c r="I294" s="137" t="str">
        <f t="shared" si="160"/>
        <v/>
      </c>
      <c r="J294" s="139" t="str">
        <f t="shared" si="161"/>
        <v/>
      </c>
      <c r="K294" s="377" t="str">
        <f t="shared" si="162"/>
        <v/>
      </c>
      <c r="L294" s="434"/>
      <c r="M294" s="25" t="str">
        <f>IF(B294 &lt;&gt; "", IFERROR(IF(C$16 = "PRELIM", SUMIF('Database (LECTURE-RES-PRAC)'!D$14:AG$14, "CLO1", 'Database (LECTURE-RES-PRAC)'!D291:AG291) / 'Grade computation'!F$4, IF(C$16 = "MIDTERM", SUMIF('Database (LECTURE-RES-PRAC)'!AJ$14:BM$14, "CLO1", 'Database (LECTURE-RES-PRAC)'!AJ291:BM291) / 'Grade computation'!G$4, IF(C$16 = "FINAL", SUMIF('Database (LECTURE-RES-PRAC)'!BP$14:CS$14, "CLO1", 'Database (LECTURE-RES-PRAC)'!BP291:CS291) / 'Grade computation'!H$4,""))),""),"")</f>
        <v/>
      </c>
      <c r="N294" s="232" t="str">
        <f t="shared" si="127"/>
        <v/>
      </c>
      <c r="O294" s="25" t="str">
        <f>IF(B294 &lt;&gt; "",IF(AND('PRINTABLE (per grading)'!H$16="EXAM", 'PRINTABLE (per grading)'!B$13="Prelim"), IF(ISERROR(SUMIF('Exam (LECTURE ONLY)'!D$20:M$20, "CLO1", 'Exam (LECTURE ONLY)'!D296:M296) / 'Exam (LECTURE ONLY)'!AL$6), "", SUMIF('Exam (LECTURE ONLY)'!D$20:M$20, "CLO1", 'Exam (LECTURE ONLY)'!D296:M296) /'Exam (LECTURE ONLY)'!AL$6),
IF(AND('PRINTABLE (per grading)'!H$16="EXAM", 'PRINTABLE (per grading)'!B$13="Midterm"), IF(ISERROR(SUMIF('Exam (LECTURE ONLY)'!O$20:X$20, "CLO1", 'Exam (LECTURE ONLY)'!O296:X296) / 'Exam (LECTURE ONLY)'!AM$6), "", SUMIF('Exam (LECTURE ONLY)'!O$20:X$20, "CLO1", 'Exam (LECTURE ONLY)'!O296:X296) / 'Exam (LECTURE ONLY)'!AM$6),
IF(AND('PRINTABLE (per grading)'!H$16="EXAM", 'PRINTABLE (per grading)'!B$13="Final"), IF(ISERROR(SUMIF('Exam (LECTURE ONLY)'!Z$20:AI$20, "CLO1", 'Exam (LECTURE ONLY)'!Z296:AI296) / 'Exam (LECTURE ONLY)'!AN$6), "", SUMIF('Exam (LECTURE ONLY)'!Z$20:AI$20, "CLO1", 'Exam (LECTURE ONLY)'!Z296:AI296) / 'Exam (LECTURE ONLY)'!AN$6),
IF(AND('PRINTABLE (per grading)'!H$16="OUTPUT", 'PRINTABLE (per grading)'!B$13="Prelim"), IF(ISERROR(SUMIF(OUTPUT!C$20:M$20, "CLO1", OUTPUT!C296:M296) / OUTPUT!AL$6), "", SUMIF(OUTPUT!C$20:M$20, "CLO1", OUTPUT!C296:M296) / OUTPUT!AL$6),
IF(AND('PRINTABLE (per grading)'!H$16="OUTPUT", 'PRINTABLE (per grading)'!B$13="Midterm"), IF(ISERROR(SUMIF(OUTPUT!O$20:Y$20, "CLO1", OUTPUT!O296:Y296) / OUTPUT!AM$6), "", SUMIF(OUTPUT!O$20:Y$20, "CLO1", OUTPUT!O296:Y296) / OUTPUT!AM$6),
IF(AND('PRINTABLE (per grading)'!H$16="OUTPUT", 'PRINTABLE (per grading)'!B$13="Final"), IF(ISERROR(SUMIF(OUTPUT!AA$20:AI$20, "CLO1", OUTPUT!AA296:AI296) / OUTPUT!AN$6), "", SUMIF(OUTPUT!AA$20:AI$20, "CLO1", OUTPUT!AA296:AI296) / OUTPUT!AN$6),
"")))))),"")</f>
        <v/>
      </c>
      <c r="P294" s="232" t="str">
        <f t="shared" si="128"/>
        <v/>
      </c>
      <c r="Q294" s="233" t="str">
        <f t="shared" si="129"/>
        <v/>
      </c>
      <c r="R294" s="25" t="str">
        <f>IF(B294 &lt;&gt; "", IFERROR(IF(C$16 = "PRELIM", SUMIF('Database (LECTURE-RES-PRAC)'!D$14:AG$14, "CLO2", 'Database (LECTURE-RES-PRAC)'!D291:AG291) / 'Grade computation'!F$5, IF(C$16 = "MIDTERM", SUMIF('Database (LECTURE-RES-PRAC)'!AJ$14:BM$14, "CLO2", 'Database (LECTURE-RES-PRAC)'!AJ291:BM291) / 'Grade computation'!G$5, IF(C$16 = "FINAL", SUMIF('Database (LECTURE-RES-PRAC)'!BP$14:CS$14, "CLO2", 'Database (LECTURE-RES-PRAC)'!BP291:CS291) / 'Grade computation'!H$5,""))),""),"")</f>
        <v/>
      </c>
      <c r="S294" s="232" t="str">
        <f t="shared" si="130"/>
        <v/>
      </c>
      <c r="T294" s="25" t="str">
        <f>IF(B294 &lt;&gt; "",IF(AND('PRINTABLE (per grading)'!H$16="EXAM", 'PRINTABLE (per grading)'!B$13="Prelim"), IF(ISERROR(SUMIF('Exam (LECTURE ONLY)'!D$20:M$20, "CLO2", 'Exam (LECTURE ONLY)'!D296:M296) / 'Exam (LECTURE ONLY)'!AL$7), "", SUMIF('Exam (LECTURE ONLY)'!D$20:M$20, "CLO2", 'Exam (LECTURE ONLY)'!D296:M296) /'Exam (LECTURE ONLY)'!AL$7),
IF(AND('PRINTABLE (per grading)'!H$16="EXAM", 'PRINTABLE (per grading)'!B$13="Midterm"), IF(ISERROR(SUMIF('Exam (LECTURE ONLY)'!O$20:X$20, "CLO2", 'Exam (LECTURE ONLY)'!O296:X296) / 'Exam (LECTURE ONLY)'!AM$7), "", SUMIF('Exam (LECTURE ONLY)'!O$20:X$20, "CLO2", 'Exam (LECTURE ONLY)'!O296:X296) / 'Exam (LECTURE ONLY)'!AM$7),
IF(AND('PRINTABLE (per grading)'!H$16="EXAM", 'PRINTABLE (per grading)'!B$13="Final"), IF(ISERROR(SUMIF('Exam (LECTURE ONLY)'!Z$20:AI$20, "CLO2", 'Exam (LECTURE ONLY)'!Z296:AI296) / 'Exam (LECTURE ONLY)'!AN$7), "", SUMIF('Exam (LECTURE ONLY)'!Z$20:AI$20, "CLO2", 'Exam (LECTURE ONLY)'!Z296:AI296) / 'Exam (LECTURE ONLY)'!AN$7),
IF(AND('PRINTABLE (per grading)'!H$16="OUTPUT", 'PRINTABLE (per grading)'!B$13="Prelim"), IF(ISERROR(SUMIF(OUTPUT!C$20:M$20, "CLO2", OUTPUT!C296:M296) / OUTPUT!AL$7), "", SUMIF(OUTPUT!C$20:M$20, "CLO2", OUTPUT!C296:M296) / OUTPUT!AL$7),
IF(AND('PRINTABLE (per grading)'!H$16="OUTPUT", 'PRINTABLE (per grading)'!B$13="Midterm"), IF(ISERROR(SUMIF(OUTPUT!O$20:Y$20, "CLO2", OUTPUT!O296:Y296) / OUTPUT!AM$7), "", SUMIF(OUTPUT!O$20:Y$20, "CLO2", OUTPUT!O296:Y296) / OUTPUT!AM$7),
IF(AND('PRINTABLE (per grading)'!H$16="OUTPUT", 'PRINTABLE (per grading)'!B$13="Final"), IF(ISERROR(SUMIF(OUTPUT!AA$20:AI$20, "CLO2", OUTPUT!AA296:AI296) / OUTPUT!AN$7), "", SUMIF(OUTPUT!AA$20:AI$20, "CLO2", OUTPUT!AA296:AI296) / OUTPUT!AN$7),
"")))))),"")</f>
        <v/>
      </c>
      <c r="U294" s="232" t="str">
        <f t="shared" si="131"/>
        <v/>
      </c>
      <c r="V294" s="233" t="str">
        <f t="shared" si="132"/>
        <v/>
      </c>
      <c r="W294" s="25" t="str">
        <f>IF(B294 &lt;&gt; "", IFERROR(IF(C$16 = "PRELIM", SUMIF('Database (LECTURE-RES-PRAC)'!D$14:AG$14, "CLO3", 'Database (LECTURE-RES-PRAC)'!D291:AG291) / 'Grade computation'!F$6, IF(C$16 = "MIDTERM", SUMIF('Database (LECTURE-RES-PRAC)'!AJ$14:BM$14, "CLO3", 'Database (LECTURE-RES-PRAC)'!AJ291:BM291) / 'Grade computation'!G$6, IF(C$16 = "FINAL", SUMIF('Database (LECTURE-RES-PRAC)'!BP$14:CS$14, "CLO3", 'Database (LECTURE-RES-PRAC)'!BP291:CS291) / 'Grade computation'!H$6,""))),""),"")</f>
        <v/>
      </c>
      <c r="X294" s="232" t="str">
        <f t="shared" si="133"/>
        <v/>
      </c>
      <c r="Y294" s="25" t="str">
        <f>IF(B294 &lt;&gt; "",IF(AND('PRINTABLE (per grading)'!H$16="EXAM", 'PRINTABLE (per grading)'!B$13="Prelim"), IF(ISERROR(SUMIF('Exam (LECTURE ONLY)'!D$20:M$20, "CLO3", 'Exam (LECTURE ONLY)'!D296:M296) / 'Exam (LECTURE ONLY)'!AL$8), "", SUMIF('Exam (LECTURE ONLY)'!D$20:M$20, "CLO3", 'Exam (LECTURE ONLY)'!D296:M296) /'Exam (LECTURE ONLY)'!AL$8),
IF(AND('PRINTABLE (per grading)'!H$16="EXAM", 'PRINTABLE (per grading)'!B$13="Midterm"), IF(ISERROR(SUMIF('Exam (LECTURE ONLY)'!O$20:X$20, "CLO3", 'Exam (LECTURE ONLY)'!O296:X296) / 'Exam (LECTURE ONLY)'!AM$8), "", SUMIF('Exam (LECTURE ONLY)'!O$20:X$20, "CLO3", 'Exam (LECTURE ONLY)'!O296:X296) / 'Exam (LECTURE ONLY)'!AM$8),
IF(AND('PRINTABLE (per grading)'!H$16="EXAM", 'PRINTABLE (per grading)'!B$13="Final"), IF(ISERROR(SUMIF('Exam (LECTURE ONLY)'!Z$20:AI$20, "CLO3", 'Exam (LECTURE ONLY)'!Z296:AI296) / 'Exam (LECTURE ONLY)'!AN$8), "", SUMIF('Exam (LECTURE ONLY)'!Z$20:AI$20, "CLO3", 'Exam (LECTURE ONLY)'!Z296:AI296) / 'Exam (LECTURE ONLY)'!AN$8),
IF(AND('PRINTABLE (per grading)'!H$16="OUTPUT", 'PRINTABLE (per grading)'!B$13="Prelim"), IF(ISERROR(SUMIF(OUTPUT!C$20:M$20, "CLO3", OUTPUT!C296:M296) / OUTPUT!AL$8), "", SUMIF(OUTPUT!C$20:M$20, "CLO3", OUTPUT!C296:M296) / OUTPUT!AL$8),
IF(AND('PRINTABLE (per grading)'!H$16="OUTPUT", 'PRINTABLE (per grading)'!B$13="Midterm"), IF(ISERROR(SUMIF(OUTPUT!O$20:Y$20, "CLO3", OUTPUT!O296:Y296) / OUTPUT!AM$8), "", SUMIF(OUTPUT!O$20:Y$20, "CLO3", OUTPUT!O296:Y296) / OUTPUT!AM$8),
IF(AND('PRINTABLE (per grading)'!H$16="OUTPUT", 'PRINTABLE (per grading)'!B$13="Final"), IF(ISERROR(SUMIF(OUTPUT!AA$20:AI$20, "CLO3", OUTPUT!AA296:AI296) / OUTPUT!AN$8), "", SUMIF(OUTPUT!AA$20:AI$20, "CLO3", OUTPUT!AA296:AI296) / OUTPUT!AN$8),
"" )))))),"")</f>
        <v/>
      </c>
      <c r="Z294" s="232" t="str">
        <f t="shared" si="134"/>
        <v/>
      </c>
      <c r="AA294" s="233" t="str">
        <f t="shared" si="135"/>
        <v/>
      </c>
      <c r="AB294" s="25" t="str">
        <f>IF(B294 &lt;&gt; "", IFERROR(IF(C$16 = "PRELIM", SUMIF('Database (LECTURE-RES-PRAC)'!D$14:AG$14, "CLO4", 'Database (LECTURE-RES-PRAC)'!D291:AG291) / 'Grade computation'!F$7, IF(C$16 = "MIDTERM", SUMIF('Database (LECTURE-RES-PRAC)'!AJ$14:BM$14, "CLO4", 'Database (LECTURE-RES-PRAC)'!AJ291:BM291) / 'Grade computation'!G$7, IF(C$16 = "FINAL", SUMIF('Database (LECTURE-RES-PRAC)'!BP$14:CS$14, "CLO4", 'Database (LECTURE-RES-PRAC)'!BP291:CS291) / 'Grade computation'!H$7,""))),""),"")</f>
        <v/>
      </c>
      <c r="AC294" s="232" t="str">
        <f t="shared" si="136"/>
        <v/>
      </c>
      <c r="AD294" s="25" t="str">
        <f>IF(B294 &lt;&gt; "",IF(AND('PRINTABLE (per grading)'!H$16="EXAM", 'PRINTABLE (per grading)'!B$13="Prelim"), IF(ISERROR(SUMIF('Exam (LECTURE ONLY)'!D$20:M$20, "CLO4", 'Exam (LECTURE ONLY)'!D296:M296) / 'Exam (LECTURE ONLY)'!AL$9), "", SUMIF('Exam (LECTURE ONLY)'!D$20:M$20, "CLO4", 'Exam (LECTURE ONLY)'!D296:M296) /'Exam (LECTURE ONLY)'!AL$9),
IF(AND('PRINTABLE (per grading)'!H$16="EXAM", 'PRINTABLE (per grading)'!B$13="Midterm"), IF(ISERROR(SUMIF('Exam (LECTURE ONLY)'!O$20:X$20, "CLO4", 'Exam (LECTURE ONLY)'!O296:X296) / 'Exam (LECTURE ONLY)'!AM$9), "", SUMIF('Exam (LECTURE ONLY)'!O$20:X$20, "CLO4", 'Exam (LECTURE ONLY)'!O296:X296) / 'Exam (LECTURE ONLY)'!AM$9),
IF(AND('PRINTABLE (per grading)'!H$16="EXAM", 'PRINTABLE (per grading)'!B$13="Final"), IF(ISERROR(SUMIF('Exam (LECTURE ONLY)'!Z$20:AI$20, "CLO4", 'Exam (LECTURE ONLY)'!Z296:AI296) / 'Exam (LECTURE ONLY)'!AN$9), "", SUMIF('Exam (LECTURE ONLY)'!Z$20:AI$20, "CLO4", 'Exam (LECTURE ONLY)'!Z296:AI296) / 'Exam (LECTURE ONLY)'!AN$9),
IF(AND('PRINTABLE (per grading)'!H$16="OUTPUT", 'PRINTABLE (per grading)'!B$13="Prelim"), IF(ISERROR(SUMIF(OUTPUT!C$20:M$20, "CLO4", OUTPUT!C296:M296) / OUTPUT!AL$9), "", SUMIF(OUTPUT!C$20:M$20, "CLO4", OUTPUT!C296:M296) / OUTPUT!AL$9),
IF(AND('PRINTABLE (per grading)'!H$16="OUTPUT", 'PRINTABLE (per grading)'!B$13="Midterm"), IF(ISERROR(SUMIF(OUTPUT!O$20:Y$20, "CLO4", OUTPUT!O296:Y296) / OUTPUT!AM$9), "", SUMIF(OUTPUT!O$20:Y$20, "CLO4", OUTPUT!O296:Y296) / OUTPUT!AM$9),
IF(AND('PRINTABLE (per grading)'!H$16="OUTPUT", 'PRINTABLE (per grading)'!B$13="Final"), IF(ISERROR(SUMIF(OUTPUT!AA$20:AI$20, "CLO4", OUTPUT!AA296:AI296) / OUTPUT!AN$9), "", SUMIF(OUTPUT!AA$20:AI$20, "CLO4", OUTPUT!AA296:AI296) / OUTPUT!AN$9),
"")))))),"")</f>
        <v/>
      </c>
      <c r="AE294" s="232" t="str">
        <f t="shared" si="137"/>
        <v/>
      </c>
      <c r="AF294" s="233" t="str">
        <f t="shared" si="138"/>
        <v/>
      </c>
      <c r="AG294" s="25" t="str">
        <f>IF(B294 &lt;&gt; "", IFERROR(IF(C$16 = "PRELIM", SUMIF('Database (LECTURE-RES-PRAC)'!D$14:AG$14, "CLO5", 'Database (LECTURE-RES-PRAC)'!D291:AG291) / 'Grade computation'!F$8, IF(C$16 = "MIDTERM", SUMIF('Database (LECTURE-RES-PRAC)'!AJ$14:BM$14, "CLO5", 'Database (LECTURE-RES-PRAC)'!AJ291:BM291) / 'Grade computation'!G$8, IF(C$16 = "FINAL", SUMIF('Database (LECTURE-RES-PRAC)'!BP$14:CS$14, "CLO5", 'Database (LECTURE-RES-PRAC)'!BP291:CS291) / 'Grade computation'!H$8,""))),""),"")</f>
        <v/>
      </c>
      <c r="AH294" s="232" t="str">
        <f t="shared" si="139"/>
        <v/>
      </c>
      <c r="AI294" s="25" t="str">
        <f>IF(B294 &lt;&gt; "",IF(AND('PRINTABLE (per grading)'!H$16="EXAM", 'PRINTABLE (per grading)'!B$13="Prelim"), IF(ISERROR(SUMIF('Exam (LECTURE ONLY)'!D$20:M$20, "CLO5", 'Exam (LECTURE ONLY)'!D296:M296) / 'Exam (LECTURE ONLY)'!AL$10), "", SUMIF('Exam (LECTURE ONLY)'!D$20:M$20, "CLO5", 'Exam (LECTURE ONLY)'!D296:M296) /'Exam (LECTURE ONLY)'!AL$10),
IF(AND('PRINTABLE (per grading)'!H$16="EXAM", 'PRINTABLE (per grading)'!B$13="Midterm"), IF(ISERROR(SUMIF('Exam (LECTURE ONLY)'!O$20:X$20, "CLO5", 'Exam (LECTURE ONLY)'!O296:X296) / 'Exam (LECTURE ONLY)'!AM$10), "", SUMIF('Exam (LECTURE ONLY)'!O$20:X$20, "CLO5", 'Exam (LECTURE ONLY)'!O296:X296) / 'Exam (LECTURE ONLY)'!AM$10),
IF(AND('PRINTABLE (per grading)'!H$16="EXAM", 'PRINTABLE (per grading)'!B$13="Final"), IF(ISERROR(SUMIF('Exam (LECTURE ONLY)'!Z$20:AI$20, "CLO5", 'Exam (LECTURE ONLY)'!Z296:AI296) / 'Exam (LECTURE ONLY)'!AN$10), "", SUMIF('Exam (LECTURE ONLY)'!Z$20:AI$20, "CLO5", 'Exam (LECTURE ONLY)'!Z296:AI296) / 'Exam (LECTURE ONLY)'!AN$10),
IF(AND('PRINTABLE (per grading)'!H$16="OUTPUT", 'PRINTABLE (per grading)'!B$13="Prelim"), IF(ISERROR(SUMIF(OUTPUT!C$20:M$20, "CLO5", OUTPUT!C296:M296) / OUTPUT!AL$10), "", SUMIF(OUTPUT!C$20:M$20, "CLO5", OUTPUT!C296:M296) / OUTPUT!AL$10),
IF(AND('PRINTABLE (per grading)'!H$16="OUTPUT", 'PRINTABLE (per grading)'!B$13="Midterm"), IF(ISERROR(SUMIF(OUTPUT!O$20:Y$20, "CLO5", OUTPUT!O296:Y296) / OUTPUT!AM$10), "", SUMIF(OUTPUT!O$20:Y$20, "CLO5", OUTPUT!O296:Y296) / OUTPUT!AM$10),
IF(AND('PRINTABLE (per grading)'!H$16="OUTPUT", 'PRINTABLE (per grading)'!B$13="Final"), IF(ISERROR(SUMIF(OUTPUT!AA$20:AI$20, "CLO5", OUTPUT!AA296:AI296) / OUTPUT!AN$10), "", SUMIF(OUTPUT!AA$20:AI$20, "CLO5", OUTPUT!AA296:AI296) / OUTPUT!AN$10),
"")))))),"")</f>
        <v/>
      </c>
      <c r="AJ294" s="232" t="str">
        <f t="shared" si="140"/>
        <v/>
      </c>
      <c r="AK294" s="233" t="str">
        <f t="shared" si="141"/>
        <v/>
      </c>
      <c r="AL294" s="25" t="str">
        <f>IF(B294 &lt;&gt; "", IFERROR(IF(C$16 = "PRELIM", SUMIF('Database (LECTURE-RES-PRAC)'!D$14:AG$14, "CLO6", 'Database (LECTURE-RES-PRAC)'!D291:AG291) / 'Grade computation'!F$9, IF(C$16 = "MIDTERM", SUMIF('Database (LECTURE-RES-PRAC)'!AJ$14:BM$14, "CLO6", 'Database (LECTURE-RES-PRAC)'!AJ291:BM291) / 'Grade computation'!G$9, IF(C$16 = "FINAL", SUMIF('Database (LECTURE-RES-PRAC)'!BP$14:CS$14, "CLO6", 'Database (LECTURE-RES-PRAC)'!BP291:CS291) / 'Grade computation'!H$9,""))),""),"")</f>
        <v/>
      </c>
      <c r="AM294" s="232" t="str">
        <f t="shared" si="142"/>
        <v/>
      </c>
      <c r="AN294" s="25" t="str">
        <f>IF(B294 &lt;&gt; "",IF(AND('PRINTABLE (per grading)'!H$16="EXAM", 'PRINTABLE (per grading)'!B$13="Prelim"), IF(ISERROR(SUMIF('Exam (LECTURE ONLY)'!D$20:M$20, "CLO6", 'Exam (LECTURE ONLY)'!D296:M296) / 'Exam (LECTURE ONLY)'!AL$11), "", SUMIF('Exam (LECTURE ONLY)'!D$20:M$20, "CLO6", 'Exam (LECTURE ONLY)'!D296:M296) /'Exam (LECTURE ONLY)'!AL$11),
IF(AND('PRINTABLE (per grading)'!H$16="EXAM", 'PRINTABLE (per grading)'!B$13="Midterm"), IF(ISERROR(SUMIF('Exam (LECTURE ONLY)'!O$20:X$20, "CLO6", 'Exam (LECTURE ONLY)'!O296:X296) / 'Exam (LECTURE ONLY)'!AM$11), "", SUMIF('Exam (LECTURE ONLY)'!O$20:X$20, "CLO6", 'Exam (LECTURE ONLY)'!O296:X296) / 'Exam (LECTURE ONLY)'!AM$11),
IF(AND('PRINTABLE (per grading)'!H$16="EXAM", 'PRINTABLE (per grading)'!B$13="Final"), IF(ISERROR(SUMIF('Exam (LECTURE ONLY)'!Z$20:AI$20, "CLO6", 'Exam (LECTURE ONLY)'!Z296:AI296) / 'Exam (LECTURE ONLY)'!AN$11), "", SUMIF('Exam (LECTURE ONLY)'!Z$20:AI$20, "CLO6", 'Exam (LECTURE ONLY)'!Z296:AI296) / 'Exam (LECTURE ONLY)'!AN$11),
IF(AND('PRINTABLE (per grading)'!H$16="OUTPUT", 'PRINTABLE (per grading)'!B$13="Prelim"), IF(ISERROR(SUMIF(OUTPUT!C$20:M$20, "CLO6", OUTPUT!C296:M296) / OUTPUT!AL$11), "", SUMIF(OUTPUT!C$20:M$20, "CLO6", OUTPUT!C296:M296) / OUTPUT!AL$11),
IF(AND('PRINTABLE (per grading)'!H$16="OUTPUT", 'PRINTABLE (per grading)'!B$13="Midterm"), IF(ISERROR(SUMIF(OUTPUT!O$20:Y$20, "CLO6", OUTPUT!O296:Y296) / OUTPUT!AM$11), "", SUMIF(OUTPUT!O$20:Y$20, "CLO6", OUTPUT!O296:Y296) / OUTPUT!AM$11),
IF(AND('PRINTABLE (per grading)'!H$16="OUTPUT", 'PRINTABLE (per grading)'!B$13="Final"), IF(ISERROR(SUMIF(OUTPUT!AA$20:AI$20, "CLO6", OUTPUT!AA296:AI296) / OUTPUT!AN$11), "", SUMIF(OUTPUT!AA$20:AI$20, "CLO6", OUTPUT!AA296:AI296) / OUTPUT!AN$11),
"")))))),"")</f>
        <v/>
      </c>
      <c r="AO294" s="232" t="str">
        <f t="shared" si="143"/>
        <v/>
      </c>
      <c r="AP294" s="233" t="str">
        <f t="shared" si="144"/>
        <v/>
      </c>
      <c r="AQ294" s="25" t="str">
        <f>IF(B294 &lt;&gt; "", IFERROR(IF(C$16 = "PRELIM", SUMIF('Database (LECTURE-RES-PRAC)'!D$14:AG$14, "CLO7", 'Database (LECTURE-RES-PRAC)'!D291:AG291) / 'Grade computation'!F$10, IF(C$16 = "MIDTERM", SUMIF('Database (LECTURE-RES-PRAC)'!AJ$14:BM$14, "CLO7", 'Database (LECTURE-RES-PRAC)'!AJ291:BM291) / 'Grade computation'!G$10, IF(C$16 = "FINAL", SUMIF('Database (LECTURE-RES-PRAC)'!BP$14:CS$14, "CLO7", 'Database (LECTURE-RES-PRAC)'!BP291:CS291) / 'Grade computation'!H$10,""))),""),"")</f>
        <v/>
      </c>
      <c r="AR294" s="232" t="str">
        <f t="shared" si="145"/>
        <v/>
      </c>
      <c r="AS294" s="25" t="str">
        <f>IF(B294 &lt;&gt; "",IF(AND('PRINTABLE (per grading)'!H$16="EXAM", 'PRINTABLE (per grading)'!B$13="Prelim"), IF(ISERROR(SUMIF('Exam (LECTURE ONLY)'!D$20:M$20, "CLO7", 'Exam (LECTURE ONLY)'!D296:M296) / 'Exam (LECTURE ONLY)'!AL$12), "", SUMIF('Exam (LECTURE ONLY)'!D$20:M$20, "CLO7", 'Exam (LECTURE ONLY)'!D296:M296) /'Exam (LECTURE ONLY)'!AL$12),
IF(AND('PRINTABLE (per grading)'!H$16="EXAM", 'PRINTABLE (per grading)'!B$13="Midterm"), IF(ISERROR(SUMIF('Exam (LECTURE ONLY)'!O$20:X$20, "CLO7", 'Exam (LECTURE ONLY)'!O296:X296) / 'Exam (LECTURE ONLY)'!AM$12), "", SUMIF('Exam (LECTURE ONLY)'!O$20:X$20, "CLO7", 'Exam (LECTURE ONLY)'!O296:X296) / 'Exam (LECTURE ONLY)'!AM$12),
IF(AND('PRINTABLE (per grading)'!H$16="EXAM", 'PRINTABLE (per grading)'!B$13="Final"), IF(ISERROR(SUMIF('Exam (LECTURE ONLY)'!Z$20:AI$20, "CLO7", 'Exam (LECTURE ONLY)'!Z296:AI296) / 'Exam (LECTURE ONLY)'!AN$12), "", SUMIF('Exam (LECTURE ONLY)'!Z$20:AI$20, "CLO7", 'Exam (LECTURE ONLY)'!Z296:AI296) / 'Exam (LECTURE ONLY)'!AN$12),
IF(AND('PRINTABLE (per grading)'!H$16="OUTPUT", 'PRINTABLE (per grading)'!B$13="Prelim"), IF(ISERROR(SUMIF(OUTPUT!C$20:M$20, "CLO7", OUTPUT!C296:M296) / OUTPUT!AL$12), "", SUMIF(OUTPUT!C$20:M$20, "CLO7", OUTPUT!C296:M296) / OUTPUT!AL$12),
IF(AND('PRINTABLE (per grading)'!H$16="OUTPUT", 'PRINTABLE (per grading)'!B$13="Midterm"), IF(ISERROR(SUMIF(OUTPUT!O$20:Y$20, "CLO7", OUTPUT!O296:Y296) / OUTPUT!AM$12), "", SUMIF(OUTPUT!O$20:Y$20, "CLO7", OUTPUT!O296:Y296) / OUTPUT!AM$12),
IF(AND('PRINTABLE (per grading)'!H$16="OUTPUT", 'PRINTABLE (per grading)'!B$13="Final"), IF(ISERROR(SUMIF(OUTPUT!AA$20:AI$20, "CLO7", OUTPUT!AA296:AI296) / OUTPUT!AN$12), "", SUMIF(OUTPUT!AA$20:AI$20, "CLO7", OUTPUT!AA296:AI296) / OUTPUT!AN$12),
"")))))),"")</f>
        <v/>
      </c>
      <c r="AT294" s="232" t="str">
        <f t="shared" si="146"/>
        <v/>
      </c>
      <c r="AU294" s="233" t="str">
        <f t="shared" si="147"/>
        <v/>
      </c>
      <c r="AV294" s="25" t="str">
        <f>IF(B294 &lt;&gt; "", IFERROR(IF(C$16 = "PRELIM", SUMIF('Database (LECTURE-RES-PRAC)'!D$14:AG$14, "CLO8", 'Database (LECTURE-RES-PRAC)'!D291:AG291) / 'Grade computation'!F$11, IF(C$16 = "MIDTERM", SUMIF('Database (LECTURE-RES-PRAC)'!AJ$14:BM$14, "CLO8", 'Database (LECTURE-RES-PRAC)'!AJ291:BM291) / 'Grade computation'!G$11, IF(C$16 = "FINAL", SUMIF('Database (LECTURE-RES-PRAC)'!BP$14:CS$14, "CLO8", 'Database (LECTURE-RES-PRAC)'!BP291:CS291) / 'Grade computation'!H$11,""))),""),"")</f>
        <v/>
      </c>
      <c r="AW294" s="232" t="str">
        <f t="shared" si="148"/>
        <v/>
      </c>
      <c r="AX294" s="25" t="str">
        <f>IF(B294 &lt;&gt; "",IF(AND('PRINTABLE (per grading)'!H$16="EXAM", 'PRINTABLE (per grading)'!B$13="Prelim"), IF(ISERROR(SUMIF('Exam (LECTURE ONLY)'!D$20:M$20, "CLO8", 'Exam (LECTURE ONLY)'!D296:M296) / 'Exam (LECTURE ONLY)'!AL$13), "", SUMIF('Exam (LECTURE ONLY)'!D$20:M$20, "CLO8", 'Exam (LECTURE ONLY)'!D296:M296) /'Exam (LECTURE ONLY)'!AL$13),
IF(AND('PRINTABLE (per grading)'!H$16="EXAM", 'PRINTABLE (per grading)'!B$13="Midterm"), IF(ISERROR(SUMIF('Exam (LECTURE ONLY)'!O$20:X$20, "CLO8", 'Exam (LECTURE ONLY)'!O296:X296) / 'Exam (LECTURE ONLY)'!AM$13), "", SUMIF('Exam (LECTURE ONLY)'!O$20:X$20, "CLO8", 'Exam (LECTURE ONLY)'!O296:X296) / 'Exam (LECTURE ONLY)'!AM$13),
IF(AND('PRINTABLE (per grading)'!H$16="EXAM", 'PRINTABLE (per grading)'!B$13="Final"), IF(ISERROR(SUMIF('Exam (LECTURE ONLY)'!Z$20:AI$20, "CLO8", 'Exam (LECTURE ONLY)'!Z296:AI296) / 'Exam (LECTURE ONLY)'!AN$13), "", SUMIF('Exam (LECTURE ONLY)'!Z$20:AI$20, "CLO8", 'Exam (LECTURE ONLY)'!Z296:AI296) / 'Exam (LECTURE ONLY)'!AN$13),
IF(AND('PRINTABLE (per grading)'!H$16="OUTPUT", 'PRINTABLE (per grading)'!B$13="Prelim"), IF(ISERROR(SUMIF(OUTPUT!C$20:M$20, "CLO8", OUTPUT!C296:M296) / OUTPUT!AL$13), "", SUMIF(OUTPUT!C$20:M$20, "CLO8", OUTPUT!C296:M296) / OUTPUT!AL$13),
IF(AND('PRINTABLE (per grading)'!H$16="OUTPUT", 'PRINTABLE (per grading)'!B$13="Midterm"), IF(ISERROR(SUMIF(OUTPUT!O$20:Y$20, "CLO8", OUTPUT!O296:Y296) / OUTPUT!AM$13), "", SUMIF(OUTPUT!O$20:Y$20, "CLO8", OUTPUT!O296:Y296) / OUTPUT!AM$13),
IF(AND('PRINTABLE (per grading)'!H$16="OUTPUT", 'PRINTABLE (per grading)'!B$13="Final"), IF(ISERROR(SUMIF(OUTPUT!AA$20:AI$20, "CLO8", OUTPUT!AA296:AI296) / OUTPUT!AN$13), "", SUMIF(OUTPUT!AA$20:AI$20, "CLO8", OUTPUT!AA296:AI296) / OUTPUT!AN$13),
"")))))),"")</f>
        <v/>
      </c>
      <c r="AY294" s="232" t="str">
        <f t="shared" si="149"/>
        <v/>
      </c>
      <c r="AZ294" s="233" t="str">
        <f t="shared" si="150"/>
        <v/>
      </c>
      <c r="BA294" s="25" t="str">
        <f>IF(B294 &lt;&gt; "", IFERROR(IF(C$16 = "PRELIM", SUMIF('Database (LECTURE-RES-PRAC)'!D$14:AG$14, "CLO9", 'Database (LECTURE-RES-PRAC)'!D291:AG291) / 'Grade computation'!F$12, IF(C$16 = "MIDTERM", SUMIF('Database (LECTURE-RES-PRAC)'!AJ$14:BM$14, "CLO9", 'Database (LECTURE-RES-PRAC)'!AJ291:BM291) / 'Grade computation'!G$12, IF(C$16 = "FINAL", SUMIF('Database (LECTURE-RES-PRAC)'!BP$14:CS$14, "CLO9", 'Database (LECTURE-RES-PRAC)'!BP291:CS291) / 'Grade computation'!H$12,""))),""),"")</f>
        <v/>
      </c>
      <c r="BB294" s="232" t="str">
        <f t="shared" si="151"/>
        <v/>
      </c>
      <c r="BC294" s="25" t="str">
        <f>IF(B294 &lt;&gt; "",IF(AND('PRINTABLE (per grading)'!H$16="EXAM", 'PRINTABLE (per grading)'!B$13="Prelim"), IF(ISERROR(SUMIF('Exam (LECTURE ONLY)'!D$20:M$20, "CLO9", 'Exam (LECTURE ONLY)'!D296:M296) / 'Exam (LECTURE ONLY)'!AL$14), "", SUMIF('Exam (LECTURE ONLY)'!D$20:M$20, "CLO9", 'Exam (LECTURE ONLY)'!D296:M296) /'Exam (LECTURE ONLY)'!AL$14),
IF(AND('PRINTABLE (per grading)'!H$16="EXAM", 'PRINTABLE (per grading)'!B$13="Midterm"), IF(ISERROR(SUMIF('Exam (LECTURE ONLY)'!O$20:X$20, "CLO9", 'Exam (LECTURE ONLY)'!O296:X296) / 'Exam (LECTURE ONLY)'!AM$14), "", SUMIF('Exam (LECTURE ONLY)'!O$20:X$20, "CLO9", 'Exam (LECTURE ONLY)'!O296:X296) / 'Exam (LECTURE ONLY)'!AM$14),
IF(AND('PRINTABLE (per grading)'!H$16="EXAM", 'PRINTABLE (per grading)'!B$13="Final"), IF(ISERROR(SUMIF('Exam (LECTURE ONLY)'!Z$20:AI$20, "CLO9", 'Exam (LECTURE ONLY)'!Z296:AI296) / 'Exam (LECTURE ONLY)'!AN$14), "", SUMIF('Exam (LECTURE ONLY)'!Z$20:AI$20, "CLO9", 'Exam (LECTURE ONLY)'!Z296:AI296) / 'Exam (LECTURE ONLY)'!AN$14),
IF(AND('PRINTABLE (per grading)'!H$16="OUTPUT", 'PRINTABLE (per grading)'!B$13="Prelim"), IF(ISERROR(SUMIF(OUTPUT!C$20:M$20, "CLO9", OUTPUT!C296:M296) / OUTPUT!AL$14), "", SUMIF(OUTPUT!C$20:M$20, "CLO9", OUTPUT!C296:M296) / OUTPUT!AL$14),
IF(AND('PRINTABLE (per grading)'!H$16="OUTPUT", 'PRINTABLE (per grading)'!B$13="Midterm"), IF(ISERROR(SUMIF(OUTPUT!O$20:Y$20, "CLO9", OUTPUT!O296:Y296) / OUTPUT!AM$14), "", SUMIF(OUTPUT!O$20:Y$20, "CLO9", OUTPUT!O296:Y296) / OUTPUT!AM$14),
IF(AND('PRINTABLE (per grading)'!H$16="OUTPUT", 'PRINTABLE (per grading)'!B$13="Final"), IF(ISERROR(SUMIF(OUTPUT!AA$20:AI$20, "CLO9", OUTPUT!AA296:AI296) / OUTPUT!AN$14), "", SUMIF(OUTPUT!AA$20:AI$20, "CLO9", OUTPUT!AA296:AI296) / OUTPUT!AN$14),
"")))))),"")</f>
        <v/>
      </c>
      <c r="BD294" s="232" t="str">
        <f t="shared" si="152"/>
        <v/>
      </c>
      <c r="BE294" s="233" t="str">
        <f t="shared" si="153"/>
        <v/>
      </c>
      <c r="BF294" s="25" t="str">
        <f>IF(B294 &lt;&gt; "", IFERROR(IF(C$16 = "PRELIM", SUMIF('Database (LECTURE-RES-PRAC)'!D$14:AG$14, "CLO10", 'Database (LECTURE-RES-PRAC)'!D291:AG291) / 'Grade computation'!F$13, IF(C$16 = "MIDTERM", SUMIF('Database (LECTURE-RES-PRAC)'!AJ$14:BM$14, "CLO10", 'Database (LECTURE-RES-PRAC)'!AJ291:BM291) / 'Grade computation'!G$13, IF(C$16 = "FINAL", SUMIF('Database (LECTURE-RES-PRAC)'!BP$14:CS$14, "CLO10", 'Database (LECTURE-RES-PRAC)'!BP291:CS291) / 'Grade computation'!H$13,""))),""),"")</f>
        <v/>
      </c>
      <c r="BG294" s="232" t="str">
        <f t="shared" si="154"/>
        <v/>
      </c>
      <c r="BH294" s="25" t="str">
        <f>IF(B294 &lt;&gt; "",IF(AND('PRINTABLE (per grading)'!H$16="EXAM", 'PRINTABLE (per grading)'!B$13="Prelim"), IF(ISERROR(SUMIF('Exam (LECTURE ONLY)'!D$20:M$20, "CLO10", 'Exam (LECTURE ONLY)'!D296:M296) / 'Exam (LECTURE ONLY)'!AL$15), "", SUMIF('Exam (LECTURE ONLY)'!D$20:M$20, "CLO10", 'Exam (LECTURE ONLY)'!D296:M296) /'Exam (LECTURE ONLY)'!AL$15),
IF(AND('PRINTABLE (per grading)'!H$16="EXAM", 'PRINTABLE (per grading)'!B$13="Midterm"), IF(ISERROR(SUMIF('Exam (LECTURE ONLY)'!O$20:X$20, "CLO10", 'Exam (LECTURE ONLY)'!O296:X296) / 'Exam (LECTURE ONLY)'!AM$15), "", SUMIF('Exam (LECTURE ONLY)'!O$20:X$20, "CLO10", 'Exam (LECTURE ONLY)'!O296:X296) / 'Exam (LECTURE ONLY)'!AM$15),
IF(AND('PRINTABLE (per grading)'!H$16="EXAM", 'PRINTABLE (per grading)'!B$13="Final"), IF(ISERROR(SUMIF('Exam (LECTURE ONLY)'!Z$20:AI$20, "CLO10", 'Exam (LECTURE ONLY)'!Z296:AI296) / 'Exam (LECTURE ONLY)'!AN$15), "", SUMIF('Exam (LECTURE ONLY)'!Z$20:AI$20, "CLO10", 'Exam (LECTURE ONLY)'!Z296:AI296) / 'Exam (LECTURE ONLY)'!AN$15),
IF(AND('PRINTABLE (per grading)'!H$16="OUTPUT", 'PRINTABLE (per grading)'!B$13="Prelim"), IF(ISERROR(SUMIF(OUTPUT!C$20:M$20, "CLO10", OUTPUT!C296:M296) / OUTPUT!AL$15), "", SUMIF(OUTPUT!C$20:M$20, "CLO10", OUTPUT!C296:M296) / OUTPUT!AL$15),
IF(AND('PRINTABLE (per grading)'!H$16="OUTPUT", 'PRINTABLE (per grading)'!B$13="Midterm"), IF(ISERROR(SUMIF(OUTPUT!O$20:Y$20, "CLO10", OUTPUT!O296:Y296) / OUTPUT!AM$15), "", SUMIF(OUTPUT!O$20:Y$20, "CLO10", OUTPUT!O296:Y296) / OUTPUT!AM$15),
IF(AND('PRINTABLE (per grading)'!H$16="OUTPUT", 'PRINTABLE (per grading)'!B$13="Final"), IF(ISERROR(SUMIF(OUTPUT!AA$20:AI$20, "CLO10", OUTPUT!AA296:AI296) / OUTPUT!AN$15), "", SUMIF(OUTPUT!AA$20:AI$20, "CLO10", OUTPUT!AA296:AI296) / OUTPUT!AN$15),
"")))))),"")</f>
        <v/>
      </c>
      <c r="BI294" s="232" t="str">
        <f t="shared" si="155"/>
        <v/>
      </c>
      <c r="BJ294" s="233" t="str">
        <f t="shared" si="156"/>
        <v/>
      </c>
      <c r="BK294" s="2"/>
    </row>
    <row r="295" spans="1:63" ht="20.100000000000001" customHeight="1">
      <c r="A295" s="118" t="str">
        <f>IF(ISBLANK('Database (LECTURE-RES-PRAC)'!A292),"",'Database (LECTURE-RES-PRAC)'!A292)</f>
        <v/>
      </c>
      <c r="B295" s="119" t="str">
        <f>IF(ISBLANK('Database (LECTURE-RES-PRAC)'!B292),"",'Database (LECTURE-RES-PRAC)'!B292)</f>
        <v/>
      </c>
      <c r="C295" s="134" t="str">
        <f>IF(B295&lt;&gt;"",IF(C$16="PRELIM",'Grade computation'!C295, IF(C$16="MIDTERM",'Grade computation'!K295, IF(C$16="FINAL",'Grade computation'!S295,""))),"")</f>
        <v/>
      </c>
      <c r="D295" s="135" t="str">
        <f t="shared" si="157"/>
        <v/>
      </c>
      <c r="E295" s="134" t="str">
        <f>IF(B295&lt;&gt;"", IF(C$16="PRELIM",'Grade computation'!E295, IF(C$16="MIDTERM",'Grade computation'!M295, IF(C$16="FINAL",'Grade computation'!U295,""))),"")</f>
        <v/>
      </c>
      <c r="F295" s="136" t="str">
        <f t="shared" si="158"/>
        <v/>
      </c>
      <c r="G295" s="137" t="str">
        <f t="shared" si="159"/>
        <v/>
      </c>
      <c r="H295" s="207" t="str">
        <f>IF(B295&lt;&gt;"",IF(C$16="PRELIM", 'Grade computation'!H295, IF(C$16="MIDTERM", 'Grade computation'!P295, IF(C$16="FINAL",'Grade computation'!X295, ""))),"")</f>
        <v/>
      </c>
      <c r="I295" s="137" t="str">
        <f t="shared" si="160"/>
        <v/>
      </c>
      <c r="J295" s="139" t="str">
        <f t="shared" si="161"/>
        <v/>
      </c>
      <c r="K295" s="377" t="str">
        <f t="shared" si="162"/>
        <v/>
      </c>
      <c r="L295" s="434"/>
      <c r="M295" s="25" t="str">
        <f>IF(B295 &lt;&gt; "", IFERROR(IF(C$16 = "PRELIM", SUMIF('Database (LECTURE-RES-PRAC)'!D$14:AG$14, "CLO1", 'Database (LECTURE-RES-PRAC)'!D292:AG292) / 'Grade computation'!F$4, IF(C$16 = "MIDTERM", SUMIF('Database (LECTURE-RES-PRAC)'!AJ$14:BM$14, "CLO1", 'Database (LECTURE-RES-PRAC)'!AJ292:BM292) / 'Grade computation'!G$4, IF(C$16 = "FINAL", SUMIF('Database (LECTURE-RES-PRAC)'!BP$14:CS$14, "CLO1", 'Database (LECTURE-RES-PRAC)'!BP292:CS292) / 'Grade computation'!H$4,""))),""),"")</f>
        <v/>
      </c>
      <c r="N295" s="232" t="str">
        <f t="shared" si="127"/>
        <v/>
      </c>
      <c r="O295" s="25" t="str">
        <f>IF(B295 &lt;&gt; "",IF(AND('PRINTABLE (per grading)'!H$16="EXAM", 'PRINTABLE (per grading)'!B$13="Prelim"), IF(ISERROR(SUMIF('Exam (LECTURE ONLY)'!D$20:M$20, "CLO1", 'Exam (LECTURE ONLY)'!D297:M297) / 'Exam (LECTURE ONLY)'!AL$6), "", SUMIF('Exam (LECTURE ONLY)'!D$20:M$20, "CLO1", 'Exam (LECTURE ONLY)'!D297:M297) /'Exam (LECTURE ONLY)'!AL$6),
IF(AND('PRINTABLE (per grading)'!H$16="EXAM", 'PRINTABLE (per grading)'!B$13="Midterm"), IF(ISERROR(SUMIF('Exam (LECTURE ONLY)'!O$20:X$20, "CLO1", 'Exam (LECTURE ONLY)'!O297:X297) / 'Exam (LECTURE ONLY)'!AM$6), "", SUMIF('Exam (LECTURE ONLY)'!O$20:X$20, "CLO1", 'Exam (LECTURE ONLY)'!O297:X297) / 'Exam (LECTURE ONLY)'!AM$6),
IF(AND('PRINTABLE (per grading)'!H$16="EXAM", 'PRINTABLE (per grading)'!B$13="Final"), IF(ISERROR(SUMIF('Exam (LECTURE ONLY)'!Z$20:AI$20, "CLO1", 'Exam (LECTURE ONLY)'!Z297:AI297) / 'Exam (LECTURE ONLY)'!AN$6), "", SUMIF('Exam (LECTURE ONLY)'!Z$20:AI$20, "CLO1", 'Exam (LECTURE ONLY)'!Z297:AI297) / 'Exam (LECTURE ONLY)'!AN$6),
IF(AND('PRINTABLE (per grading)'!H$16="OUTPUT", 'PRINTABLE (per grading)'!B$13="Prelim"), IF(ISERROR(SUMIF(OUTPUT!C$20:M$20, "CLO1", OUTPUT!C297:M297) / OUTPUT!AL$6), "", SUMIF(OUTPUT!C$20:M$20, "CLO1", OUTPUT!C297:M297) / OUTPUT!AL$6),
IF(AND('PRINTABLE (per grading)'!H$16="OUTPUT", 'PRINTABLE (per grading)'!B$13="Midterm"), IF(ISERROR(SUMIF(OUTPUT!O$20:Y$20, "CLO1", OUTPUT!O297:Y297) / OUTPUT!AM$6), "", SUMIF(OUTPUT!O$20:Y$20, "CLO1", OUTPUT!O297:Y297) / OUTPUT!AM$6),
IF(AND('PRINTABLE (per grading)'!H$16="OUTPUT", 'PRINTABLE (per grading)'!B$13="Final"), IF(ISERROR(SUMIF(OUTPUT!AA$20:AI$20, "CLO1", OUTPUT!AA297:AI297) / OUTPUT!AN$6), "", SUMIF(OUTPUT!AA$20:AI$20, "CLO1", OUTPUT!AA297:AI297) / OUTPUT!AN$6),
"")))))),"")</f>
        <v/>
      </c>
      <c r="P295" s="232" t="str">
        <f t="shared" si="128"/>
        <v/>
      </c>
      <c r="Q295" s="233" t="str">
        <f t="shared" si="129"/>
        <v/>
      </c>
      <c r="R295" s="25" t="str">
        <f>IF(B295 &lt;&gt; "", IFERROR(IF(C$16 = "PRELIM", SUMIF('Database (LECTURE-RES-PRAC)'!D$14:AG$14, "CLO2", 'Database (LECTURE-RES-PRAC)'!D292:AG292) / 'Grade computation'!F$5, IF(C$16 = "MIDTERM", SUMIF('Database (LECTURE-RES-PRAC)'!AJ$14:BM$14, "CLO2", 'Database (LECTURE-RES-PRAC)'!AJ292:BM292) / 'Grade computation'!G$5, IF(C$16 = "FINAL", SUMIF('Database (LECTURE-RES-PRAC)'!BP$14:CS$14, "CLO2", 'Database (LECTURE-RES-PRAC)'!BP292:CS292) / 'Grade computation'!H$5,""))),""),"")</f>
        <v/>
      </c>
      <c r="S295" s="232" t="str">
        <f t="shared" si="130"/>
        <v/>
      </c>
      <c r="T295" s="25" t="str">
        <f>IF(B295 &lt;&gt; "",IF(AND('PRINTABLE (per grading)'!H$16="EXAM", 'PRINTABLE (per grading)'!B$13="Prelim"), IF(ISERROR(SUMIF('Exam (LECTURE ONLY)'!D$20:M$20, "CLO2", 'Exam (LECTURE ONLY)'!D297:M297) / 'Exam (LECTURE ONLY)'!AL$7), "", SUMIF('Exam (LECTURE ONLY)'!D$20:M$20, "CLO2", 'Exam (LECTURE ONLY)'!D297:M297) /'Exam (LECTURE ONLY)'!AL$7),
IF(AND('PRINTABLE (per grading)'!H$16="EXAM", 'PRINTABLE (per grading)'!B$13="Midterm"), IF(ISERROR(SUMIF('Exam (LECTURE ONLY)'!O$20:X$20, "CLO2", 'Exam (LECTURE ONLY)'!O297:X297) / 'Exam (LECTURE ONLY)'!AM$7), "", SUMIF('Exam (LECTURE ONLY)'!O$20:X$20, "CLO2", 'Exam (LECTURE ONLY)'!O297:X297) / 'Exam (LECTURE ONLY)'!AM$7),
IF(AND('PRINTABLE (per grading)'!H$16="EXAM", 'PRINTABLE (per grading)'!B$13="Final"), IF(ISERROR(SUMIF('Exam (LECTURE ONLY)'!Z$20:AI$20, "CLO2", 'Exam (LECTURE ONLY)'!Z297:AI297) / 'Exam (LECTURE ONLY)'!AN$7), "", SUMIF('Exam (LECTURE ONLY)'!Z$20:AI$20, "CLO2", 'Exam (LECTURE ONLY)'!Z297:AI297) / 'Exam (LECTURE ONLY)'!AN$7),
IF(AND('PRINTABLE (per grading)'!H$16="OUTPUT", 'PRINTABLE (per grading)'!B$13="Prelim"), IF(ISERROR(SUMIF(OUTPUT!C$20:M$20, "CLO2", OUTPUT!C297:M297) / OUTPUT!AL$7), "", SUMIF(OUTPUT!C$20:M$20, "CLO2", OUTPUT!C297:M297) / OUTPUT!AL$7),
IF(AND('PRINTABLE (per grading)'!H$16="OUTPUT", 'PRINTABLE (per grading)'!B$13="Midterm"), IF(ISERROR(SUMIF(OUTPUT!O$20:Y$20, "CLO2", OUTPUT!O297:Y297) / OUTPUT!AM$7), "", SUMIF(OUTPUT!O$20:Y$20, "CLO2", OUTPUT!O297:Y297) / OUTPUT!AM$7),
IF(AND('PRINTABLE (per grading)'!H$16="OUTPUT", 'PRINTABLE (per grading)'!B$13="Final"), IF(ISERROR(SUMIF(OUTPUT!AA$20:AI$20, "CLO2", OUTPUT!AA297:AI297) / OUTPUT!AN$7), "", SUMIF(OUTPUT!AA$20:AI$20, "CLO2", OUTPUT!AA297:AI297) / OUTPUT!AN$7),
"")))))),"")</f>
        <v/>
      </c>
      <c r="U295" s="232" t="str">
        <f t="shared" si="131"/>
        <v/>
      </c>
      <c r="V295" s="233" t="str">
        <f t="shared" si="132"/>
        <v/>
      </c>
      <c r="W295" s="25" t="str">
        <f>IF(B295 &lt;&gt; "", IFERROR(IF(C$16 = "PRELIM", SUMIF('Database (LECTURE-RES-PRAC)'!D$14:AG$14, "CLO3", 'Database (LECTURE-RES-PRAC)'!D292:AG292) / 'Grade computation'!F$6, IF(C$16 = "MIDTERM", SUMIF('Database (LECTURE-RES-PRAC)'!AJ$14:BM$14, "CLO3", 'Database (LECTURE-RES-PRAC)'!AJ292:BM292) / 'Grade computation'!G$6, IF(C$16 = "FINAL", SUMIF('Database (LECTURE-RES-PRAC)'!BP$14:CS$14, "CLO3", 'Database (LECTURE-RES-PRAC)'!BP292:CS292) / 'Grade computation'!H$6,""))),""),"")</f>
        <v/>
      </c>
      <c r="X295" s="232" t="str">
        <f t="shared" si="133"/>
        <v/>
      </c>
      <c r="Y295" s="25" t="str">
        <f>IF(B295 &lt;&gt; "",IF(AND('PRINTABLE (per grading)'!H$16="EXAM", 'PRINTABLE (per grading)'!B$13="Prelim"), IF(ISERROR(SUMIF('Exam (LECTURE ONLY)'!D$20:M$20, "CLO3", 'Exam (LECTURE ONLY)'!D297:M297) / 'Exam (LECTURE ONLY)'!AL$8), "", SUMIF('Exam (LECTURE ONLY)'!D$20:M$20, "CLO3", 'Exam (LECTURE ONLY)'!D297:M297) /'Exam (LECTURE ONLY)'!AL$8),
IF(AND('PRINTABLE (per grading)'!H$16="EXAM", 'PRINTABLE (per grading)'!B$13="Midterm"), IF(ISERROR(SUMIF('Exam (LECTURE ONLY)'!O$20:X$20, "CLO3", 'Exam (LECTURE ONLY)'!O297:X297) / 'Exam (LECTURE ONLY)'!AM$8), "", SUMIF('Exam (LECTURE ONLY)'!O$20:X$20, "CLO3", 'Exam (LECTURE ONLY)'!O297:X297) / 'Exam (LECTURE ONLY)'!AM$8),
IF(AND('PRINTABLE (per grading)'!H$16="EXAM", 'PRINTABLE (per grading)'!B$13="Final"), IF(ISERROR(SUMIF('Exam (LECTURE ONLY)'!Z$20:AI$20, "CLO3", 'Exam (LECTURE ONLY)'!Z297:AI297) / 'Exam (LECTURE ONLY)'!AN$8), "", SUMIF('Exam (LECTURE ONLY)'!Z$20:AI$20, "CLO3", 'Exam (LECTURE ONLY)'!Z297:AI297) / 'Exam (LECTURE ONLY)'!AN$8),
IF(AND('PRINTABLE (per grading)'!H$16="OUTPUT", 'PRINTABLE (per grading)'!B$13="Prelim"), IF(ISERROR(SUMIF(OUTPUT!C$20:M$20, "CLO3", OUTPUT!C297:M297) / OUTPUT!AL$8), "", SUMIF(OUTPUT!C$20:M$20, "CLO3", OUTPUT!C297:M297) / OUTPUT!AL$8),
IF(AND('PRINTABLE (per grading)'!H$16="OUTPUT", 'PRINTABLE (per grading)'!B$13="Midterm"), IF(ISERROR(SUMIF(OUTPUT!O$20:Y$20, "CLO3", OUTPUT!O297:Y297) / OUTPUT!AM$8), "", SUMIF(OUTPUT!O$20:Y$20, "CLO3", OUTPUT!O297:Y297) / OUTPUT!AM$8),
IF(AND('PRINTABLE (per grading)'!H$16="OUTPUT", 'PRINTABLE (per grading)'!B$13="Final"), IF(ISERROR(SUMIF(OUTPUT!AA$20:AI$20, "CLO3", OUTPUT!AA297:AI297) / OUTPUT!AN$8), "", SUMIF(OUTPUT!AA$20:AI$20, "CLO3", OUTPUT!AA297:AI297) / OUTPUT!AN$8),
"" )))))),"")</f>
        <v/>
      </c>
      <c r="Z295" s="232" t="str">
        <f t="shared" si="134"/>
        <v/>
      </c>
      <c r="AA295" s="233" t="str">
        <f t="shared" si="135"/>
        <v/>
      </c>
      <c r="AB295" s="25" t="str">
        <f>IF(B295 &lt;&gt; "", IFERROR(IF(C$16 = "PRELIM", SUMIF('Database (LECTURE-RES-PRAC)'!D$14:AG$14, "CLO4", 'Database (LECTURE-RES-PRAC)'!D292:AG292) / 'Grade computation'!F$7, IF(C$16 = "MIDTERM", SUMIF('Database (LECTURE-RES-PRAC)'!AJ$14:BM$14, "CLO4", 'Database (LECTURE-RES-PRAC)'!AJ292:BM292) / 'Grade computation'!G$7, IF(C$16 = "FINAL", SUMIF('Database (LECTURE-RES-PRAC)'!BP$14:CS$14, "CLO4", 'Database (LECTURE-RES-PRAC)'!BP292:CS292) / 'Grade computation'!H$7,""))),""),"")</f>
        <v/>
      </c>
      <c r="AC295" s="232" t="str">
        <f t="shared" si="136"/>
        <v/>
      </c>
      <c r="AD295" s="25" t="str">
        <f>IF(B295 &lt;&gt; "",IF(AND('PRINTABLE (per grading)'!H$16="EXAM", 'PRINTABLE (per grading)'!B$13="Prelim"), IF(ISERROR(SUMIF('Exam (LECTURE ONLY)'!D$20:M$20, "CLO4", 'Exam (LECTURE ONLY)'!D297:M297) / 'Exam (LECTURE ONLY)'!AL$9), "", SUMIF('Exam (LECTURE ONLY)'!D$20:M$20, "CLO4", 'Exam (LECTURE ONLY)'!D297:M297) /'Exam (LECTURE ONLY)'!AL$9),
IF(AND('PRINTABLE (per grading)'!H$16="EXAM", 'PRINTABLE (per grading)'!B$13="Midterm"), IF(ISERROR(SUMIF('Exam (LECTURE ONLY)'!O$20:X$20, "CLO4", 'Exam (LECTURE ONLY)'!O297:X297) / 'Exam (LECTURE ONLY)'!AM$9), "", SUMIF('Exam (LECTURE ONLY)'!O$20:X$20, "CLO4", 'Exam (LECTURE ONLY)'!O297:X297) / 'Exam (LECTURE ONLY)'!AM$9),
IF(AND('PRINTABLE (per grading)'!H$16="EXAM", 'PRINTABLE (per grading)'!B$13="Final"), IF(ISERROR(SUMIF('Exam (LECTURE ONLY)'!Z$20:AI$20, "CLO4", 'Exam (LECTURE ONLY)'!Z297:AI297) / 'Exam (LECTURE ONLY)'!AN$9), "", SUMIF('Exam (LECTURE ONLY)'!Z$20:AI$20, "CLO4", 'Exam (LECTURE ONLY)'!Z297:AI297) / 'Exam (LECTURE ONLY)'!AN$9),
IF(AND('PRINTABLE (per grading)'!H$16="OUTPUT", 'PRINTABLE (per grading)'!B$13="Prelim"), IF(ISERROR(SUMIF(OUTPUT!C$20:M$20, "CLO4", OUTPUT!C297:M297) / OUTPUT!AL$9), "", SUMIF(OUTPUT!C$20:M$20, "CLO4", OUTPUT!C297:M297) / OUTPUT!AL$9),
IF(AND('PRINTABLE (per grading)'!H$16="OUTPUT", 'PRINTABLE (per grading)'!B$13="Midterm"), IF(ISERROR(SUMIF(OUTPUT!O$20:Y$20, "CLO4", OUTPUT!O297:Y297) / OUTPUT!AM$9), "", SUMIF(OUTPUT!O$20:Y$20, "CLO4", OUTPUT!O297:Y297) / OUTPUT!AM$9),
IF(AND('PRINTABLE (per grading)'!H$16="OUTPUT", 'PRINTABLE (per grading)'!B$13="Final"), IF(ISERROR(SUMIF(OUTPUT!AA$20:AI$20, "CLO4", OUTPUT!AA297:AI297) / OUTPUT!AN$9), "", SUMIF(OUTPUT!AA$20:AI$20, "CLO4", OUTPUT!AA297:AI297) / OUTPUT!AN$9),
"")))))),"")</f>
        <v/>
      </c>
      <c r="AE295" s="232" t="str">
        <f t="shared" si="137"/>
        <v/>
      </c>
      <c r="AF295" s="233" t="str">
        <f t="shared" si="138"/>
        <v/>
      </c>
      <c r="AG295" s="25" t="str">
        <f>IF(B295 &lt;&gt; "", IFERROR(IF(C$16 = "PRELIM", SUMIF('Database (LECTURE-RES-PRAC)'!D$14:AG$14, "CLO5", 'Database (LECTURE-RES-PRAC)'!D292:AG292) / 'Grade computation'!F$8, IF(C$16 = "MIDTERM", SUMIF('Database (LECTURE-RES-PRAC)'!AJ$14:BM$14, "CLO5", 'Database (LECTURE-RES-PRAC)'!AJ292:BM292) / 'Grade computation'!G$8, IF(C$16 = "FINAL", SUMIF('Database (LECTURE-RES-PRAC)'!BP$14:CS$14, "CLO5", 'Database (LECTURE-RES-PRAC)'!BP292:CS292) / 'Grade computation'!H$8,""))),""),"")</f>
        <v/>
      </c>
      <c r="AH295" s="232" t="str">
        <f t="shared" si="139"/>
        <v/>
      </c>
      <c r="AI295" s="25" t="str">
        <f>IF(B295 &lt;&gt; "",IF(AND('PRINTABLE (per grading)'!H$16="EXAM", 'PRINTABLE (per grading)'!B$13="Prelim"), IF(ISERROR(SUMIF('Exam (LECTURE ONLY)'!D$20:M$20, "CLO5", 'Exam (LECTURE ONLY)'!D297:M297) / 'Exam (LECTURE ONLY)'!AL$10), "", SUMIF('Exam (LECTURE ONLY)'!D$20:M$20, "CLO5", 'Exam (LECTURE ONLY)'!D297:M297) /'Exam (LECTURE ONLY)'!AL$10),
IF(AND('PRINTABLE (per grading)'!H$16="EXAM", 'PRINTABLE (per grading)'!B$13="Midterm"), IF(ISERROR(SUMIF('Exam (LECTURE ONLY)'!O$20:X$20, "CLO5", 'Exam (LECTURE ONLY)'!O297:X297) / 'Exam (LECTURE ONLY)'!AM$10), "", SUMIF('Exam (LECTURE ONLY)'!O$20:X$20, "CLO5", 'Exam (LECTURE ONLY)'!O297:X297) / 'Exam (LECTURE ONLY)'!AM$10),
IF(AND('PRINTABLE (per grading)'!H$16="EXAM", 'PRINTABLE (per grading)'!B$13="Final"), IF(ISERROR(SUMIF('Exam (LECTURE ONLY)'!Z$20:AI$20, "CLO5", 'Exam (LECTURE ONLY)'!Z297:AI297) / 'Exam (LECTURE ONLY)'!AN$10), "", SUMIF('Exam (LECTURE ONLY)'!Z$20:AI$20, "CLO5", 'Exam (LECTURE ONLY)'!Z297:AI297) / 'Exam (LECTURE ONLY)'!AN$10),
IF(AND('PRINTABLE (per grading)'!H$16="OUTPUT", 'PRINTABLE (per grading)'!B$13="Prelim"), IF(ISERROR(SUMIF(OUTPUT!C$20:M$20, "CLO5", OUTPUT!C297:M297) / OUTPUT!AL$10), "", SUMIF(OUTPUT!C$20:M$20, "CLO5", OUTPUT!C297:M297) / OUTPUT!AL$10),
IF(AND('PRINTABLE (per grading)'!H$16="OUTPUT", 'PRINTABLE (per grading)'!B$13="Midterm"), IF(ISERROR(SUMIF(OUTPUT!O$20:Y$20, "CLO5", OUTPUT!O297:Y297) / OUTPUT!AM$10), "", SUMIF(OUTPUT!O$20:Y$20, "CLO5", OUTPUT!O297:Y297) / OUTPUT!AM$10),
IF(AND('PRINTABLE (per grading)'!H$16="OUTPUT", 'PRINTABLE (per grading)'!B$13="Final"), IF(ISERROR(SUMIF(OUTPUT!AA$20:AI$20, "CLO5", OUTPUT!AA297:AI297) / OUTPUT!AN$10), "", SUMIF(OUTPUT!AA$20:AI$20, "CLO5", OUTPUT!AA297:AI297) / OUTPUT!AN$10),
"")))))),"")</f>
        <v/>
      </c>
      <c r="AJ295" s="232" t="str">
        <f t="shared" si="140"/>
        <v/>
      </c>
      <c r="AK295" s="233" t="str">
        <f t="shared" si="141"/>
        <v/>
      </c>
      <c r="AL295" s="25" t="str">
        <f>IF(B295 &lt;&gt; "", IFERROR(IF(C$16 = "PRELIM", SUMIF('Database (LECTURE-RES-PRAC)'!D$14:AG$14, "CLO6", 'Database (LECTURE-RES-PRAC)'!D292:AG292) / 'Grade computation'!F$9, IF(C$16 = "MIDTERM", SUMIF('Database (LECTURE-RES-PRAC)'!AJ$14:BM$14, "CLO6", 'Database (LECTURE-RES-PRAC)'!AJ292:BM292) / 'Grade computation'!G$9, IF(C$16 = "FINAL", SUMIF('Database (LECTURE-RES-PRAC)'!BP$14:CS$14, "CLO6", 'Database (LECTURE-RES-PRAC)'!BP292:CS292) / 'Grade computation'!H$9,""))),""),"")</f>
        <v/>
      </c>
      <c r="AM295" s="232" t="str">
        <f t="shared" si="142"/>
        <v/>
      </c>
      <c r="AN295" s="25" t="str">
        <f>IF(B295 &lt;&gt; "",IF(AND('PRINTABLE (per grading)'!H$16="EXAM", 'PRINTABLE (per grading)'!B$13="Prelim"), IF(ISERROR(SUMIF('Exam (LECTURE ONLY)'!D$20:M$20, "CLO6", 'Exam (LECTURE ONLY)'!D297:M297) / 'Exam (LECTURE ONLY)'!AL$11), "", SUMIF('Exam (LECTURE ONLY)'!D$20:M$20, "CLO6", 'Exam (LECTURE ONLY)'!D297:M297) /'Exam (LECTURE ONLY)'!AL$11),
IF(AND('PRINTABLE (per grading)'!H$16="EXAM", 'PRINTABLE (per grading)'!B$13="Midterm"), IF(ISERROR(SUMIF('Exam (LECTURE ONLY)'!O$20:X$20, "CLO6", 'Exam (LECTURE ONLY)'!O297:X297) / 'Exam (LECTURE ONLY)'!AM$11), "", SUMIF('Exam (LECTURE ONLY)'!O$20:X$20, "CLO6", 'Exam (LECTURE ONLY)'!O297:X297) / 'Exam (LECTURE ONLY)'!AM$11),
IF(AND('PRINTABLE (per grading)'!H$16="EXAM", 'PRINTABLE (per grading)'!B$13="Final"), IF(ISERROR(SUMIF('Exam (LECTURE ONLY)'!Z$20:AI$20, "CLO6", 'Exam (LECTURE ONLY)'!Z297:AI297) / 'Exam (LECTURE ONLY)'!AN$11), "", SUMIF('Exam (LECTURE ONLY)'!Z$20:AI$20, "CLO6", 'Exam (LECTURE ONLY)'!Z297:AI297) / 'Exam (LECTURE ONLY)'!AN$11),
IF(AND('PRINTABLE (per grading)'!H$16="OUTPUT", 'PRINTABLE (per grading)'!B$13="Prelim"), IF(ISERROR(SUMIF(OUTPUT!C$20:M$20, "CLO6", OUTPUT!C297:M297) / OUTPUT!AL$11), "", SUMIF(OUTPUT!C$20:M$20, "CLO6", OUTPUT!C297:M297) / OUTPUT!AL$11),
IF(AND('PRINTABLE (per grading)'!H$16="OUTPUT", 'PRINTABLE (per grading)'!B$13="Midterm"), IF(ISERROR(SUMIF(OUTPUT!O$20:Y$20, "CLO6", OUTPUT!O297:Y297) / OUTPUT!AM$11), "", SUMIF(OUTPUT!O$20:Y$20, "CLO6", OUTPUT!O297:Y297) / OUTPUT!AM$11),
IF(AND('PRINTABLE (per grading)'!H$16="OUTPUT", 'PRINTABLE (per grading)'!B$13="Final"), IF(ISERROR(SUMIF(OUTPUT!AA$20:AI$20, "CLO6", OUTPUT!AA297:AI297) / OUTPUT!AN$11), "", SUMIF(OUTPUT!AA$20:AI$20, "CLO6", OUTPUT!AA297:AI297) / OUTPUT!AN$11),
"")))))),"")</f>
        <v/>
      </c>
      <c r="AO295" s="232" t="str">
        <f t="shared" si="143"/>
        <v/>
      </c>
      <c r="AP295" s="233" t="str">
        <f t="shared" si="144"/>
        <v/>
      </c>
      <c r="AQ295" s="25" t="str">
        <f>IF(B295 &lt;&gt; "", IFERROR(IF(C$16 = "PRELIM", SUMIF('Database (LECTURE-RES-PRAC)'!D$14:AG$14, "CLO7", 'Database (LECTURE-RES-PRAC)'!D292:AG292) / 'Grade computation'!F$10, IF(C$16 = "MIDTERM", SUMIF('Database (LECTURE-RES-PRAC)'!AJ$14:BM$14, "CLO7", 'Database (LECTURE-RES-PRAC)'!AJ292:BM292) / 'Grade computation'!G$10, IF(C$16 = "FINAL", SUMIF('Database (LECTURE-RES-PRAC)'!BP$14:CS$14, "CLO7", 'Database (LECTURE-RES-PRAC)'!BP292:CS292) / 'Grade computation'!H$10,""))),""),"")</f>
        <v/>
      </c>
      <c r="AR295" s="232" t="str">
        <f t="shared" si="145"/>
        <v/>
      </c>
      <c r="AS295" s="25" t="str">
        <f>IF(B295 &lt;&gt; "",IF(AND('PRINTABLE (per grading)'!H$16="EXAM", 'PRINTABLE (per grading)'!B$13="Prelim"), IF(ISERROR(SUMIF('Exam (LECTURE ONLY)'!D$20:M$20, "CLO7", 'Exam (LECTURE ONLY)'!D297:M297) / 'Exam (LECTURE ONLY)'!AL$12), "", SUMIF('Exam (LECTURE ONLY)'!D$20:M$20, "CLO7", 'Exam (LECTURE ONLY)'!D297:M297) /'Exam (LECTURE ONLY)'!AL$12),
IF(AND('PRINTABLE (per grading)'!H$16="EXAM", 'PRINTABLE (per grading)'!B$13="Midterm"), IF(ISERROR(SUMIF('Exam (LECTURE ONLY)'!O$20:X$20, "CLO7", 'Exam (LECTURE ONLY)'!O297:X297) / 'Exam (LECTURE ONLY)'!AM$12), "", SUMIF('Exam (LECTURE ONLY)'!O$20:X$20, "CLO7", 'Exam (LECTURE ONLY)'!O297:X297) / 'Exam (LECTURE ONLY)'!AM$12),
IF(AND('PRINTABLE (per grading)'!H$16="EXAM", 'PRINTABLE (per grading)'!B$13="Final"), IF(ISERROR(SUMIF('Exam (LECTURE ONLY)'!Z$20:AI$20, "CLO7", 'Exam (LECTURE ONLY)'!Z297:AI297) / 'Exam (LECTURE ONLY)'!AN$12), "", SUMIF('Exam (LECTURE ONLY)'!Z$20:AI$20, "CLO7", 'Exam (LECTURE ONLY)'!Z297:AI297) / 'Exam (LECTURE ONLY)'!AN$12),
IF(AND('PRINTABLE (per grading)'!H$16="OUTPUT", 'PRINTABLE (per grading)'!B$13="Prelim"), IF(ISERROR(SUMIF(OUTPUT!C$20:M$20, "CLO7", OUTPUT!C297:M297) / OUTPUT!AL$12), "", SUMIF(OUTPUT!C$20:M$20, "CLO7", OUTPUT!C297:M297) / OUTPUT!AL$12),
IF(AND('PRINTABLE (per grading)'!H$16="OUTPUT", 'PRINTABLE (per grading)'!B$13="Midterm"), IF(ISERROR(SUMIF(OUTPUT!O$20:Y$20, "CLO7", OUTPUT!O297:Y297) / OUTPUT!AM$12), "", SUMIF(OUTPUT!O$20:Y$20, "CLO7", OUTPUT!O297:Y297) / OUTPUT!AM$12),
IF(AND('PRINTABLE (per grading)'!H$16="OUTPUT", 'PRINTABLE (per grading)'!B$13="Final"), IF(ISERROR(SUMIF(OUTPUT!AA$20:AI$20, "CLO7", OUTPUT!AA297:AI297) / OUTPUT!AN$12), "", SUMIF(OUTPUT!AA$20:AI$20, "CLO7", OUTPUT!AA297:AI297) / OUTPUT!AN$12),
"")))))),"")</f>
        <v/>
      </c>
      <c r="AT295" s="232" t="str">
        <f t="shared" si="146"/>
        <v/>
      </c>
      <c r="AU295" s="233" t="str">
        <f t="shared" si="147"/>
        <v/>
      </c>
      <c r="AV295" s="25" t="str">
        <f>IF(B295 &lt;&gt; "", IFERROR(IF(C$16 = "PRELIM", SUMIF('Database (LECTURE-RES-PRAC)'!D$14:AG$14, "CLO8", 'Database (LECTURE-RES-PRAC)'!D292:AG292) / 'Grade computation'!F$11, IF(C$16 = "MIDTERM", SUMIF('Database (LECTURE-RES-PRAC)'!AJ$14:BM$14, "CLO8", 'Database (LECTURE-RES-PRAC)'!AJ292:BM292) / 'Grade computation'!G$11, IF(C$16 = "FINAL", SUMIF('Database (LECTURE-RES-PRAC)'!BP$14:CS$14, "CLO8", 'Database (LECTURE-RES-PRAC)'!BP292:CS292) / 'Grade computation'!H$11,""))),""),"")</f>
        <v/>
      </c>
      <c r="AW295" s="232" t="str">
        <f t="shared" si="148"/>
        <v/>
      </c>
      <c r="AX295" s="25" t="str">
        <f>IF(B295 &lt;&gt; "",IF(AND('PRINTABLE (per grading)'!H$16="EXAM", 'PRINTABLE (per grading)'!B$13="Prelim"), IF(ISERROR(SUMIF('Exam (LECTURE ONLY)'!D$20:M$20, "CLO8", 'Exam (LECTURE ONLY)'!D297:M297) / 'Exam (LECTURE ONLY)'!AL$13), "", SUMIF('Exam (LECTURE ONLY)'!D$20:M$20, "CLO8", 'Exam (LECTURE ONLY)'!D297:M297) /'Exam (LECTURE ONLY)'!AL$13),
IF(AND('PRINTABLE (per grading)'!H$16="EXAM", 'PRINTABLE (per grading)'!B$13="Midterm"), IF(ISERROR(SUMIF('Exam (LECTURE ONLY)'!O$20:X$20, "CLO8", 'Exam (LECTURE ONLY)'!O297:X297) / 'Exam (LECTURE ONLY)'!AM$13), "", SUMIF('Exam (LECTURE ONLY)'!O$20:X$20, "CLO8", 'Exam (LECTURE ONLY)'!O297:X297) / 'Exam (LECTURE ONLY)'!AM$13),
IF(AND('PRINTABLE (per grading)'!H$16="EXAM", 'PRINTABLE (per grading)'!B$13="Final"), IF(ISERROR(SUMIF('Exam (LECTURE ONLY)'!Z$20:AI$20, "CLO8", 'Exam (LECTURE ONLY)'!Z297:AI297) / 'Exam (LECTURE ONLY)'!AN$13), "", SUMIF('Exam (LECTURE ONLY)'!Z$20:AI$20, "CLO8", 'Exam (LECTURE ONLY)'!Z297:AI297) / 'Exam (LECTURE ONLY)'!AN$13),
IF(AND('PRINTABLE (per grading)'!H$16="OUTPUT", 'PRINTABLE (per grading)'!B$13="Prelim"), IF(ISERROR(SUMIF(OUTPUT!C$20:M$20, "CLO8", OUTPUT!C297:M297) / OUTPUT!AL$13), "", SUMIF(OUTPUT!C$20:M$20, "CLO8", OUTPUT!C297:M297) / OUTPUT!AL$13),
IF(AND('PRINTABLE (per grading)'!H$16="OUTPUT", 'PRINTABLE (per grading)'!B$13="Midterm"), IF(ISERROR(SUMIF(OUTPUT!O$20:Y$20, "CLO8", OUTPUT!O297:Y297) / OUTPUT!AM$13), "", SUMIF(OUTPUT!O$20:Y$20, "CLO8", OUTPUT!O297:Y297) / OUTPUT!AM$13),
IF(AND('PRINTABLE (per grading)'!H$16="OUTPUT", 'PRINTABLE (per grading)'!B$13="Final"), IF(ISERROR(SUMIF(OUTPUT!AA$20:AI$20, "CLO8", OUTPUT!AA297:AI297) / OUTPUT!AN$13), "", SUMIF(OUTPUT!AA$20:AI$20, "CLO8", OUTPUT!AA297:AI297) / OUTPUT!AN$13),
"")))))),"")</f>
        <v/>
      </c>
      <c r="AY295" s="232" t="str">
        <f t="shared" si="149"/>
        <v/>
      </c>
      <c r="AZ295" s="233" t="str">
        <f t="shared" si="150"/>
        <v/>
      </c>
      <c r="BA295" s="25" t="str">
        <f>IF(B295 &lt;&gt; "", IFERROR(IF(C$16 = "PRELIM", SUMIF('Database (LECTURE-RES-PRAC)'!D$14:AG$14, "CLO9", 'Database (LECTURE-RES-PRAC)'!D292:AG292) / 'Grade computation'!F$12, IF(C$16 = "MIDTERM", SUMIF('Database (LECTURE-RES-PRAC)'!AJ$14:BM$14, "CLO9", 'Database (LECTURE-RES-PRAC)'!AJ292:BM292) / 'Grade computation'!G$12, IF(C$16 = "FINAL", SUMIF('Database (LECTURE-RES-PRAC)'!BP$14:CS$14, "CLO9", 'Database (LECTURE-RES-PRAC)'!BP292:CS292) / 'Grade computation'!H$12,""))),""),"")</f>
        <v/>
      </c>
      <c r="BB295" s="232" t="str">
        <f t="shared" si="151"/>
        <v/>
      </c>
      <c r="BC295" s="25" t="str">
        <f>IF(B295 &lt;&gt; "",IF(AND('PRINTABLE (per grading)'!H$16="EXAM", 'PRINTABLE (per grading)'!B$13="Prelim"), IF(ISERROR(SUMIF('Exam (LECTURE ONLY)'!D$20:M$20, "CLO9", 'Exam (LECTURE ONLY)'!D297:M297) / 'Exam (LECTURE ONLY)'!AL$14), "", SUMIF('Exam (LECTURE ONLY)'!D$20:M$20, "CLO9", 'Exam (LECTURE ONLY)'!D297:M297) /'Exam (LECTURE ONLY)'!AL$14),
IF(AND('PRINTABLE (per grading)'!H$16="EXAM", 'PRINTABLE (per grading)'!B$13="Midterm"), IF(ISERROR(SUMIF('Exam (LECTURE ONLY)'!O$20:X$20, "CLO9", 'Exam (LECTURE ONLY)'!O297:X297) / 'Exam (LECTURE ONLY)'!AM$14), "", SUMIF('Exam (LECTURE ONLY)'!O$20:X$20, "CLO9", 'Exam (LECTURE ONLY)'!O297:X297) / 'Exam (LECTURE ONLY)'!AM$14),
IF(AND('PRINTABLE (per grading)'!H$16="EXAM", 'PRINTABLE (per grading)'!B$13="Final"), IF(ISERROR(SUMIF('Exam (LECTURE ONLY)'!Z$20:AI$20, "CLO9", 'Exam (LECTURE ONLY)'!Z297:AI297) / 'Exam (LECTURE ONLY)'!AN$14), "", SUMIF('Exam (LECTURE ONLY)'!Z$20:AI$20, "CLO9", 'Exam (LECTURE ONLY)'!Z297:AI297) / 'Exam (LECTURE ONLY)'!AN$14),
IF(AND('PRINTABLE (per grading)'!H$16="OUTPUT", 'PRINTABLE (per grading)'!B$13="Prelim"), IF(ISERROR(SUMIF(OUTPUT!C$20:M$20, "CLO9", OUTPUT!C297:M297) / OUTPUT!AL$14), "", SUMIF(OUTPUT!C$20:M$20, "CLO9", OUTPUT!C297:M297) / OUTPUT!AL$14),
IF(AND('PRINTABLE (per grading)'!H$16="OUTPUT", 'PRINTABLE (per grading)'!B$13="Midterm"), IF(ISERROR(SUMIF(OUTPUT!O$20:Y$20, "CLO9", OUTPUT!O297:Y297) / OUTPUT!AM$14), "", SUMIF(OUTPUT!O$20:Y$20, "CLO9", OUTPUT!O297:Y297) / OUTPUT!AM$14),
IF(AND('PRINTABLE (per grading)'!H$16="OUTPUT", 'PRINTABLE (per grading)'!B$13="Final"), IF(ISERROR(SUMIF(OUTPUT!AA$20:AI$20, "CLO9", OUTPUT!AA297:AI297) / OUTPUT!AN$14), "", SUMIF(OUTPUT!AA$20:AI$20, "CLO9", OUTPUT!AA297:AI297) / OUTPUT!AN$14),
"")))))),"")</f>
        <v/>
      </c>
      <c r="BD295" s="232" t="str">
        <f t="shared" si="152"/>
        <v/>
      </c>
      <c r="BE295" s="233" t="str">
        <f t="shared" si="153"/>
        <v/>
      </c>
      <c r="BF295" s="25" t="str">
        <f>IF(B295 &lt;&gt; "", IFERROR(IF(C$16 = "PRELIM", SUMIF('Database (LECTURE-RES-PRAC)'!D$14:AG$14, "CLO10", 'Database (LECTURE-RES-PRAC)'!D292:AG292) / 'Grade computation'!F$13, IF(C$16 = "MIDTERM", SUMIF('Database (LECTURE-RES-PRAC)'!AJ$14:BM$14, "CLO10", 'Database (LECTURE-RES-PRAC)'!AJ292:BM292) / 'Grade computation'!G$13, IF(C$16 = "FINAL", SUMIF('Database (LECTURE-RES-PRAC)'!BP$14:CS$14, "CLO10", 'Database (LECTURE-RES-PRAC)'!BP292:CS292) / 'Grade computation'!H$13,""))),""),"")</f>
        <v/>
      </c>
      <c r="BG295" s="232" t="str">
        <f t="shared" si="154"/>
        <v/>
      </c>
      <c r="BH295" s="25" t="str">
        <f>IF(B295 &lt;&gt; "",IF(AND('PRINTABLE (per grading)'!H$16="EXAM", 'PRINTABLE (per grading)'!B$13="Prelim"), IF(ISERROR(SUMIF('Exam (LECTURE ONLY)'!D$20:M$20, "CLO10", 'Exam (LECTURE ONLY)'!D297:M297) / 'Exam (LECTURE ONLY)'!AL$15), "", SUMIF('Exam (LECTURE ONLY)'!D$20:M$20, "CLO10", 'Exam (LECTURE ONLY)'!D297:M297) /'Exam (LECTURE ONLY)'!AL$15),
IF(AND('PRINTABLE (per grading)'!H$16="EXAM", 'PRINTABLE (per grading)'!B$13="Midterm"), IF(ISERROR(SUMIF('Exam (LECTURE ONLY)'!O$20:X$20, "CLO10", 'Exam (LECTURE ONLY)'!O297:X297) / 'Exam (LECTURE ONLY)'!AM$15), "", SUMIF('Exam (LECTURE ONLY)'!O$20:X$20, "CLO10", 'Exam (LECTURE ONLY)'!O297:X297) / 'Exam (LECTURE ONLY)'!AM$15),
IF(AND('PRINTABLE (per grading)'!H$16="EXAM", 'PRINTABLE (per grading)'!B$13="Final"), IF(ISERROR(SUMIF('Exam (LECTURE ONLY)'!Z$20:AI$20, "CLO10", 'Exam (LECTURE ONLY)'!Z297:AI297) / 'Exam (LECTURE ONLY)'!AN$15), "", SUMIF('Exam (LECTURE ONLY)'!Z$20:AI$20, "CLO10", 'Exam (LECTURE ONLY)'!Z297:AI297) / 'Exam (LECTURE ONLY)'!AN$15),
IF(AND('PRINTABLE (per grading)'!H$16="OUTPUT", 'PRINTABLE (per grading)'!B$13="Prelim"), IF(ISERROR(SUMIF(OUTPUT!C$20:M$20, "CLO10", OUTPUT!C297:M297) / OUTPUT!AL$15), "", SUMIF(OUTPUT!C$20:M$20, "CLO10", OUTPUT!C297:M297) / OUTPUT!AL$15),
IF(AND('PRINTABLE (per grading)'!H$16="OUTPUT", 'PRINTABLE (per grading)'!B$13="Midterm"), IF(ISERROR(SUMIF(OUTPUT!O$20:Y$20, "CLO10", OUTPUT!O297:Y297) / OUTPUT!AM$15), "", SUMIF(OUTPUT!O$20:Y$20, "CLO10", OUTPUT!O297:Y297) / OUTPUT!AM$15),
IF(AND('PRINTABLE (per grading)'!H$16="OUTPUT", 'PRINTABLE (per grading)'!B$13="Final"), IF(ISERROR(SUMIF(OUTPUT!AA$20:AI$20, "CLO10", OUTPUT!AA297:AI297) / OUTPUT!AN$15), "", SUMIF(OUTPUT!AA$20:AI$20, "CLO10", OUTPUT!AA297:AI297) / OUTPUT!AN$15),
"")))))),"")</f>
        <v/>
      </c>
      <c r="BI295" s="232" t="str">
        <f t="shared" si="155"/>
        <v/>
      </c>
      <c r="BJ295" s="233" t="str">
        <f t="shared" si="156"/>
        <v/>
      </c>
      <c r="BK295" s="2"/>
    </row>
    <row r="296" spans="1:63" ht="20.100000000000001" customHeight="1">
      <c r="A296" s="212" t="str">
        <f>IF(ISBLANK('Database (LECTURE-RES-PRAC)'!A293),"",'Database (LECTURE-RES-PRAC)'!A293)</f>
        <v/>
      </c>
      <c r="B296" s="213" t="str">
        <f>IF(ISBLANK('Database (LECTURE-RES-PRAC)'!B293),"",'Database (LECTURE-RES-PRAC)'!B293)</f>
        <v/>
      </c>
      <c r="C296" s="134" t="str">
        <f>IF(B296&lt;&gt;"",IF(C$16="PRELIM",'Grade computation'!C296, IF(C$16="MIDTERM",'Grade computation'!K296, IF(C$16="FINAL",'Grade computation'!S296,""))),"")</f>
        <v/>
      </c>
      <c r="D296" s="135" t="str">
        <f t="shared" si="157"/>
        <v/>
      </c>
      <c r="E296" s="134" t="str">
        <f>IF(B296&lt;&gt;"", IF(C$16="PRELIM",'Grade computation'!E296, IF(C$16="MIDTERM",'Grade computation'!M296, IF(C$16="FINAL",'Grade computation'!U296,""))),"")</f>
        <v/>
      </c>
      <c r="F296" s="136" t="str">
        <f t="shared" si="158"/>
        <v/>
      </c>
      <c r="G296" s="137" t="str">
        <f t="shared" si="159"/>
        <v/>
      </c>
      <c r="H296" s="207" t="str">
        <f>IF(B296&lt;&gt;"",IF(C$16="PRELIM", 'Grade computation'!H296, IF(C$16="MIDTERM", 'Grade computation'!P296, IF(C$16="FINAL",'Grade computation'!X296, ""))),"")</f>
        <v/>
      </c>
      <c r="I296" s="137" t="str">
        <f t="shared" si="160"/>
        <v/>
      </c>
      <c r="J296" s="139" t="str">
        <f t="shared" si="161"/>
        <v/>
      </c>
      <c r="K296" s="377" t="str">
        <f t="shared" si="162"/>
        <v/>
      </c>
      <c r="L296" s="434"/>
      <c r="M296" s="25" t="str">
        <f>IF(B296 &lt;&gt; "", IFERROR(IF(C$16 = "PRELIM", SUMIF('Database (LECTURE-RES-PRAC)'!D$14:AG$14, "CLO1", 'Database (LECTURE-RES-PRAC)'!D293:AG293) / 'Grade computation'!F$4, IF(C$16 = "MIDTERM", SUMIF('Database (LECTURE-RES-PRAC)'!AJ$14:BM$14, "CLO1", 'Database (LECTURE-RES-PRAC)'!AJ293:BM293) / 'Grade computation'!G$4, IF(C$16 = "FINAL", SUMIF('Database (LECTURE-RES-PRAC)'!BP$14:CS$14, "CLO1", 'Database (LECTURE-RES-PRAC)'!BP293:CS293) / 'Grade computation'!H$4,""))),""),"")</f>
        <v/>
      </c>
      <c r="N296" s="232" t="str">
        <f t="shared" si="127"/>
        <v/>
      </c>
      <c r="O296" s="25" t="str">
        <f>IF(B296 &lt;&gt; "",IF(AND('PRINTABLE (per grading)'!H$16="EXAM", 'PRINTABLE (per grading)'!B$13="Prelim"), IF(ISERROR(SUMIF('Exam (LECTURE ONLY)'!D$20:M$20, "CLO1", 'Exam (LECTURE ONLY)'!D298:M298) / 'Exam (LECTURE ONLY)'!AL$6), "", SUMIF('Exam (LECTURE ONLY)'!D$20:M$20, "CLO1", 'Exam (LECTURE ONLY)'!D298:M298) /'Exam (LECTURE ONLY)'!AL$6),
IF(AND('PRINTABLE (per grading)'!H$16="EXAM", 'PRINTABLE (per grading)'!B$13="Midterm"), IF(ISERROR(SUMIF('Exam (LECTURE ONLY)'!O$20:X$20, "CLO1", 'Exam (LECTURE ONLY)'!O298:X298) / 'Exam (LECTURE ONLY)'!AM$6), "", SUMIF('Exam (LECTURE ONLY)'!O$20:X$20, "CLO1", 'Exam (LECTURE ONLY)'!O298:X298) / 'Exam (LECTURE ONLY)'!AM$6),
IF(AND('PRINTABLE (per grading)'!H$16="EXAM", 'PRINTABLE (per grading)'!B$13="Final"), IF(ISERROR(SUMIF('Exam (LECTURE ONLY)'!Z$20:AI$20, "CLO1", 'Exam (LECTURE ONLY)'!Z298:AI298) / 'Exam (LECTURE ONLY)'!AN$6), "", SUMIF('Exam (LECTURE ONLY)'!Z$20:AI$20, "CLO1", 'Exam (LECTURE ONLY)'!Z298:AI298) / 'Exam (LECTURE ONLY)'!AN$6),
IF(AND('PRINTABLE (per grading)'!H$16="OUTPUT", 'PRINTABLE (per grading)'!B$13="Prelim"), IF(ISERROR(SUMIF(OUTPUT!C$20:M$20, "CLO1", OUTPUT!C298:M298) / OUTPUT!AL$6), "", SUMIF(OUTPUT!C$20:M$20, "CLO1", OUTPUT!C298:M298) / OUTPUT!AL$6),
IF(AND('PRINTABLE (per grading)'!H$16="OUTPUT", 'PRINTABLE (per grading)'!B$13="Midterm"), IF(ISERROR(SUMIF(OUTPUT!O$20:Y$20, "CLO1", OUTPUT!O298:Y298) / OUTPUT!AM$6), "", SUMIF(OUTPUT!O$20:Y$20, "CLO1", OUTPUT!O298:Y298) / OUTPUT!AM$6),
IF(AND('PRINTABLE (per grading)'!H$16="OUTPUT", 'PRINTABLE (per grading)'!B$13="Final"), IF(ISERROR(SUMIF(OUTPUT!AA$20:AI$20, "CLO1", OUTPUT!AA298:AI298) / OUTPUT!AN$6), "", SUMIF(OUTPUT!AA$20:AI$20, "CLO1", OUTPUT!AA298:AI298) / OUTPUT!AN$6),
"")))))),"")</f>
        <v/>
      </c>
      <c r="P296" s="232" t="str">
        <f t="shared" si="128"/>
        <v/>
      </c>
      <c r="Q296" s="233" t="str">
        <f t="shared" si="129"/>
        <v/>
      </c>
      <c r="R296" s="25" t="str">
        <f>IF(B296 &lt;&gt; "", IFERROR(IF(C$16 = "PRELIM", SUMIF('Database (LECTURE-RES-PRAC)'!D$14:AG$14, "CLO2", 'Database (LECTURE-RES-PRAC)'!D293:AG293) / 'Grade computation'!F$5, IF(C$16 = "MIDTERM", SUMIF('Database (LECTURE-RES-PRAC)'!AJ$14:BM$14, "CLO2", 'Database (LECTURE-RES-PRAC)'!AJ293:BM293) / 'Grade computation'!G$5, IF(C$16 = "FINAL", SUMIF('Database (LECTURE-RES-PRAC)'!BP$14:CS$14, "CLO2", 'Database (LECTURE-RES-PRAC)'!BP293:CS293) / 'Grade computation'!H$5,""))),""),"")</f>
        <v/>
      </c>
      <c r="S296" s="232" t="str">
        <f t="shared" si="130"/>
        <v/>
      </c>
      <c r="T296" s="25" t="str">
        <f>IF(B296 &lt;&gt; "",IF(AND('PRINTABLE (per grading)'!H$16="EXAM", 'PRINTABLE (per grading)'!B$13="Prelim"), IF(ISERROR(SUMIF('Exam (LECTURE ONLY)'!D$20:M$20, "CLO2", 'Exam (LECTURE ONLY)'!D298:M298) / 'Exam (LECTURE ONLY)'!AL$7), "", SUMIF('Exam (LECTURE ONLY)'!D$20:M$20, "CLO2", 'Exam (LECTURE ONLY)'!D298:M298) /'Exam (LECTURE ONLY)'!AL$7),
IF(AND('PRINTABLE (per grading)'!H$16="EXAM", 'PRINTABLE (per grading)'!B$13="Midterm"), IF(ISERROR(SUMIF('Exam (LECTURE ONLY)'!O$20:X$20, "CLO2", 'Exam (LECTURE ONLY)'!O298:X298) / 'Exam (LECTURE ONLY)'!AM$7), "", SUMIF('Exam (LECTURE ONLY)'!O$20:X$20, "CLO2", 'Exam (LECTURE ONLY)'!O298:X298) / 'Exam (LECTURE ONLY)'!AM$7),
IF(AND('PRINTABLE (per grading)'!H$16="EXAM", 'PRINTABLE (per grading)'!B$13="Final"), IF(ISERROR(SUMIF('Exam (LECTURE ONLY)'!Z$20:AI$20, "CLO2", 'Exam (LECTURE ONLY)'!Z298:AI298) / 'Exam (LECTURE ONLY)'!AN$7), "", SUMIF('Exam (LECTURE ONLY)'!Z$20:AI$20, "CLO2", 'Exam (LECTURE ONLY)'!Z298:AI298) / 'Exam (LECTURE ONLY)'!AN$7),
IF(AND('PRINTABLE (per grading)'!H$16="OUTPUT", 'PRINTABLE (per grading)'!B$13="Prelim"), IF(ISERROR(SUMIF(OUTPUT!C$20:M$20, "CLO2", OUTPUT!C298:M298) / OUTPUT!AL$7), "", SUMIF(OUTPUT!C$20:M$20, "CLO2", OUTPUT!C298:M298) / OUTPUT!AL$7),
IF(AND('PRINTABLE (per grading)'!H$16="OUTPUT", 'PRINTABLE (per grading)'!B$13="Midterm"), IF(ISERROR(SUMIF(OUTPUT!O$20:Y$20, "CLO2", OUTPUT!O298:Y298) / OUTPUT!AM$7), "", SUMIF(OUTPUT!O$20:Y$20, "CLO2", OUTPUT!O298:Y298) / OUTPUT!AM$7),
IF(AND('PRINTABLE (per grading)'!H$16="OUTPUT", 'PRINTABLE (per grading)'!B$13="Final"), IF(ISERROR(SUMIF(OUTPUT!AA$20:AI$20, "CLO2", OUTPUT!AA298:AI298) / OUTPUT!AN$7), "", SUMIF(OUTPUT!AA$20:AI$20, "CLO2", OUTPUT!AA298:AI298) / OUTPUT!AN$7),
"")))))),"")</f>
        <v/>
      </c>
      <c r="U296" s="232" t="str">
        <f t="shared" si="131"/>
        <v/>
      </c>
      <c r="V296" s="233" t="str">
        <f t="shared" si="132"/>
        <v/>
      </c>
      <c r="W296" s="25" t="str">
        <f>IF(B296 &lt;&gt; "", IFERROR(IF(C$16 = "PRELIM", SUMIF('Database (LECTURE-RES-PRAC)'!D$14:AG$14, "CLO3", 'Database (LECTURE-RES-PRAC)'!D293:AG293) / 'Grade computation'!F$6, IF(C$16 = "MIDTERM", SUMIF('Database (LECTURE-RES-PRAC)'!AJ$14:BM$14, "CLO3", 'Database (LECTURE-RES-PRAC)'!AJ293:BM293) / 'Grade computation'!G$6, IF(C$16 = "FINAL", SUMIF('Database (LECTURE-RES-PRAC)'!BP$14:CS$14, "CLO3", 'Database (LECTURE-RES-PRAC)'!BP293:CS293) / 'Grade computation'!H$6,""))),""),"")</f>
        <v/>
      </c>
      <c r="X296" s="232" t="str">
        <f t="shared" si="133"/>
        <v/>
      </c>
      <c r="Y296" s="25" t="str">
        <f>IF(B296 &lt;&gt; "",IF(AND('PRINTABLE (per grading)'!H$16="EXAM", 'PRINTABLE (per grading)'!B$13="Prelim"), IF(ISERROR(SUMIF('Exam (LECTURE ONLY)'!D$20:M$20, "CLO3", 'Exam (LECTURE ONLY)'!D298:M298) / 'Exam (LECTURE ONLY)'!AL$8), "", SUMIF('Exam (LECTURE ONLY)'!D$20:M$20, "CLO3", 'Exam (LECTURE ONLY)'!D298:M298) /'Exam (LECTURE ONLY)'!AL$8),
IF(AND('PRINTABLE (per grading)'!H$16="EXAM", 'PRINTABLE (per grading)'!B$13="Midterm"), IF(ISERROR(SUMIF('Exam (LECTURE ONLY)'!O$20:X$20, "CLO3", 'Exam (LECTURE ONLY)'!O298:X298) / 'Exam (LECTURE ONLY)'!AM$8), "", SUMIF('Exam (LECTURE ONLY)'!O$20:X$20, "CLO3", 'Exam (LECTURE ONLY)'!O298:X298) / 'Exam (LECTURE ONLY)'!AM$8),
IF(AND('PRINTABLE (per grading)'!H$16="EXAM", 'PRINTABLE (per grading)'!B$13="Final"), IF(ISERROR(SUMIF('Exam (LECTURE ONLY)'!Z$20:AI$20, "CLO3", 'Exam (LECTURE ONLY)'!Z298:AI298) / 'Exam (LECTURE ONLY)'!AN$8), "", SUMIF('Exam (LECTURE ONLY)'!Z$20:AI$20, "CLO3", 'Exam (LECTURE ONLY)'!Z298:AI298) / 'Exam (LECTURE ONLY)'!AN$8),
IF(AND('PRINTABLE (per grading)'!H$16="OUTPUT", 'PRINTABLE (per grading)'!B$13="Prelim"), IF(ISERROR(SUMIF(OUTPUT!C$20:M$20, "CLO3", OUTPUT!C298:M298) / OUTPUT!AL$8), "", SUMIF(OUTPUT!C$20:M$20, "CLO3", OUTPUT!C298:M298) / OUTPUT!AL$8),
IF(AND('PRINTABLE (per grading)'!H$16="OUTPUT", 'PRINTABLE (per grading)'!B$13="Midterm"), IF(ISERROR(SUMIF(OUTPUT!O$20:Y$20, "CLO3", OUTPUT!O298:Y298) / OUTPUT!AM$8), "", SUMIF(OUTPUT!O$20:Y$20, "CLO3", OUTPUT!O298:Y298) / OUTPUT!AM$8),
IF(AND('PRINTABLE (per grading)'!H$16="OUTPUT", 'PRINTABLE (per grading)'!B$13="Final"), IF(ISERROR(SUMIF(OUTPUT!AA$20:AI$20, "CLO3", OUTPUT!AA298:AI298) / OUTPUT!AN$8), "", SUMIF(OUTPUT!AA$20:AI$20, "CLO3", OUTPUT!AA298:AI298) / OUTPUT!AN$8),
"" )))))),"")</f>
        <v/>
      </c>
      <c r="Z296" s="232" t="str">
        <f t="shared" si="134"/>
        <v/>
      </c>
      <c r="AA296" s="233" t="str">
        <f t="shared" si="135"/>
        <v/>
      </c>
      <c r="AB296" s="25" t="str">
        <f>IF(B296 &lt;&gt; "", IFERROR(IF(C$16 = "PRELIM", SUMIF('Database (LECTURE-RES-PRAC)'!D$14:AG$14, "CLO4", 'Database (LECTURE-RES-PRAC)'!D293:AG293) / 'Grade computation'!F$7, IF(C$16 = "MIDTERM", SUMIF('Database (LECTURE-RES-PRAC)'!AJ$14:BM$14, "CLO4", 'Database (LECTURE-RES-PRAC)'!AJ293:BM293) / 'Grade computation'!G$7, IF(C$16 = "FINAL", SUMIF('Database (LECTURE-RES-PRAC)'!BP$14:CS$14, "CLO4", 'Database (LECTURE-RES-PRAC)'!BP293:CS293) / 'Grade computation'!H$7,""))),""),"")</f>
        <v/>
      </c>
      <c r="AC296" s="232" t="str">
        <f t="shared" si="136"/>
        <v/>
      </c>
      <c r="AD296" s="25" t="str">
        <f>IF(B296 &lt;&gt; "",IF(AND('PRINTABLE (per grading)'!H$16="EXAM", 'PRINTABLE (per grading)'!B$13="Prelim"), IF(ISERROR(SUMIF('Exam (LECTURE ONLY)'!D$20:M$20, "CLO4", 'Exam (LECTURE ONLY)'!D298:M298) / 'Exam (LECTURE ONLY)'!AL$9), "", SUMIF('Exam (LECTURE ONLY)'!D$20:M$20, "CLO4", 'Exam (LECTURE ONLY)'!D298:M298) /'Exam (LECTURE ONLY)'!AL$9),
IF(AND('PRINTABLE (per grading)'!H$16="EXAM", 'PRINTABLE (per grading)'!B$13="Midterm"), IF(ISERROR(SUMIF('Exam (LECTURE ONLY)'!O$20:X$20, "CLO4", 'Exam (LECTURE ONLY)'!O298:X298) / 'Exam (LECTURE ONLY)'!AM$9), "", SUMIF('Exam (LECTURE ONLY)'!O$20:X$20, "CLO4", 'Exam (LECTURE ONLY)'!O298:X298) / 'Exam (LECTURE ONLY)'!AM$9),
IF(AND('PRINTABLE (per grading)'!H$16="EXAM", 'PRINTABLE (per grading)'!B$13="Final"), IF(ISERROR(SUMIF('Exam (LECTURE ONLY)'!Z$20:AI$20, "CLO4", 'Exam (LECTURE ONLY)'!Z298:AI298) / 'Exam (LECTURE ONLY)'!AN$9), "", SUMIF('Exam (LECTURE ONLY)'!Z$20:AI$20, "CLO4", 'Exam (LECTURE ONLY)'!Z298:AI298) / 'Exam (LECTURE ONLY)'!AN$9),
IF(AND('PRINTABLE (per grading)'!H$16="OUTPUT", 'PRINTABLE (per grading)'!B$13="Prelim"), IF(ISERROR(SUMIF(OUTPUT!C$20:M$20, "CLO4", OUTPUT!C298:M298) / OUTPUT!AL$9), "", SUMIF(OUTPUT!C$20:M$20, "CLO4", OUTPUT!C298:M298) / OUTPUT!AL$9),
IF(AND('PRINTABLE (per grading)'!H$16="OUTPUT", 'PRINTABLE (per grading)'!B$13="Midterm"), IF(ISERROR(SUMIF(OUTPUT!O$20:Y$20, "CLO4", OUTPUT!O298:Y298) / OUTPUT!AM$9), "", SUMIF(OUTPUT!O$20:Y$20, "CLO4", OUTPUT!O298:Y298) / OUTPUT!AM$9),
IF(AND('PRINTABLE (per grading)'!H$16="OUTPUT", 'PRINTABLE (per grading)'!B$13="Final"), IF(ISERROR(SUMIF(OUTPUT!AA$20:AI$20, "CLO4", OUTPUT!AA298:AI298) / OUTPUT!AN$9), "", SUMIF(OUTPUT!AA$20:AI$20, "CLO4", OUTPUT!AA298:AI298) / OUTPUT!AN$9),
"")))))),"")</f>
        <v/>
      </c>
      <c r="AE296" s="232" t="str">
        <f t="shared" si="137"/>
        <v/>
      </c>
      <c r="AF296" s="233" t="str">
        <f t="shared" si="138"/>
        <v/>
      </c>
      <c r="AG296" s="25" t="str">
        <f>IF(B296 &lt;&gt; "", IFERROR(IF(C$16 = "PRELIM", SUMIF('Database (LECTURE-RES-PRAC)'!D$14:AG$14, "CLO5", 'Database (LECTURE-RES-PRAC)'!D293:AG293) / 'Grade computation'!F$8, IF(C$16 = "MIDTERM", SUMIF('Database (LECTURE-RES-PRAC)'!AJ$14:BM$14, "CLO5", 'Database (LECTURE-RES-PRAC)'!AJ293:BM293) / 'Grade computation'!G$8, IF(C$16 = "FINAL", SUMIF('Database (LECTURE-RES-PRAC)'!BP$14:CS$14, "CLO5", 'Database (LECTURE-RES-PRAC)'!BP293:CS293) / 'Grade computation'!H$8,""))),""),"")</f>
        <v/>
      </c>
      <c r="AH296" s="232" t="str">
        <f t="shared" si="139"/>
        <v/>
      </c>
      <c r="AI296" s="25" t="str">
        <f>IF(B296 &lt;&gt; "",IF(AND('PRINTABLE (per grading)'!H$16="EXAM", 'PRINTABLE (per grading)'!B$13="Prelim"), IF(ISERROR(SUMIF('Exam (LECTURE ONLY)'!D$20:M$20, "CLO5", 'Exam (LECTURE ONLY)'!D298:M298) / 'Exam (LECTURE ONLY)'!AL$10), "", SUMIF('Exam (LECTURE ONLY)'!D$20:M$20, "CLO5", 'Exam (LECTURE ONLY)'!D298:M298) /'Exam (LECTURE ONLY)'!AL$10),
IF(AND('PRINTABLE (per grading)'!H$16="EXAM", 'PRINTABLE (per grading)'!B$13="Midterm"), IF(ISERROR(SUMIF('Exam (LECTURE ONLY)'!O$20:X$20, "CLO5", 'Exam (LECTURE ONLY)'!O298:X298) / 'Exam (LECTURE ONLY)'!AM$10), "", SUMIF('Exam (LECTURE ONLY)'!O$20:X$20, "CLO5", 'Exam (LECTURE ONLY)'!O298:X298) / 'Exam (LECTURE ONLY)'!AM$10),
IF(AND('PRINTABLE (per grading)'!H$16="EXAM", 'PRINTABLE (per grading)'!B$13="Final"), IF(ISERROR(SUMIF('Exam (LECTURE ONLY)'!Z$20:AI$20, "CLO5", 'Exam (LECTURE ONLY)'!Z298:AI298) / 'Exam (LECTURE ONLY)'!AN$10), "", SUMIF('Exam (LECTURE ONLY)'!Z$20:AI$20, "CLO5", 'Exam (LECTURE ONLY)'!Z298:AI298) / 'Exam (LECTURE ONLY)'!AN$10),
IF(AND('PRINTABLE (per grading)'!H$16="OUTPUT", 'PRINTABLE (per grading)'!B$13="Prelim"), IF(ISERROR(SUMIF(OUTPUT!C$20:M$20, "CLO5", OUTPUT!C298:M298) / OUTPUT!AL$10), "", SUMIF(OUTPUT!C$20:M$20, "CLO5", OUTPUT!C298:M298) / OUTPUT!AL$10),
IF(AND('PRINTABLE (per grading)'!H$16="OUTPUT", 'PRINTABLE (per grading)'!B$13="Midterm"), IF(ISERROR(SUMIF(OUTPUT!O$20:Y$20, "CLO5", OUTPUT!O298:Y298) / OUTPUT!AM$10), "", SUMIF(OUTPUT!O$20:Y$20, "CLO5", OUTPUT!O298:Y298) / OUTPUT!AM$10),
IF(AND('PRINTABLE (per grading)'!H$16="OUTPUT", 'PRINTABLE (per grading)'!B$13="Final"), IF(ISERROR(SUMIF(OUTPUT!AA$20:AI$20, "CLO5", OUTPUT!AA298:AI298) / OUTPUT!AN$10), "", SUMIF(OUTPUT!AA$20:AI$20, "CLO5", OUTPUT!AA298:AI298) / OUTPUT!AN$10),
"")))))),"")</f>
        <v/>
      </c>
      <c r="AJ296" s="232" t="str">
        <f t="shared" si="140"/>
        <v/>
      </c>
      <c r="AK296" s="233" t="str">
        <f t="shared" si="141"/>
        <v/>
      </c>
      <c r="AL296" s="25" t="str">
        <f>IF(B296 &lt;&gt; "", IFERROR(IF(C$16 = "PRELIM", SUMIF('Database (LECTURE-RES-PRAC)'!D$14:AG$14, "CLO6", 'Database (LECTURE-RES-PRAC)'!D293:AG293) / 'Grade computation'!F$9, IF(C$16 = "MIDTERM", SUMIF('Database (LECTURE-RES-PRAC)'!AJ$14:BM$14, "CLO6", 'Database (LECTURE-RES-PRAC)'!AJ293:BM293) / 'Grade computation'!G$9, IF(C$16 = "FINAL", SUMIF('Database (LECTURE-RES-PRAC)'!BP$14:CS$14, "CLO6", 'Database (LECTURE-RES-PRAC)'!BP293:CS293) / 'Grade computation'!H$9,""))),""),"")</f>
        <v/>
      </c>
      <c r="AM296" s="232" t="str">
        <f t="shared" si="142"/>
        <v/>
      </c>
      <c r="AN296" s="25" t="str">
        <f>IF(B296 &lt;&gt; "",IF(AND('PRINTABLE (per grading)'!H$16="EXAM", 'PRINTABLE (per grading)'!B$13="Prelim"), IF(ISERROR(SUMIF('Exam (LECTURE ONLY)'!D$20:M$20, "CLO6", 'Exam (LECTURE ONLY)'!D298:M298) / 'Exam (LECTURE ONLY)'!AL$11), "", SUMIF('Exam (LECTURE ONLY)'!D$20:M$20, "CLO6", 'Exam (LECTURE ONLY)'!D298:M298) /'Exam (LECTURE ONLY)'!AL$11),
IF(AND('PRINTABLE (per grading)'!H$16="EXAM", 'PRINTABLE (per grading)'!B$13="Midterm"), IF(ISERROR(SUMIF('Exam (LECTURE ONLY)'!O$20:X$20, "CLO6", 'Exam (LECTURE ONLY)'!O298:X298) / 'Exam (LECTURE ONLY)'!AM$11), "", SUMIF('Exam (LECTURE ONLY)'!O$20:X$20, "CLO6", 'Exam (LECTURE ONLY)'!O298:X298) / 'Exam (LECTURE ONLY)'!AM$11),
IF(AND('PRINTABLE (per grading)'!H$16="EXAM", 'PRINTABLE (per grading)'!B$13="Final"), IF(ISERROR(SUMIF('Exam (LECTURE ONLY)'!Z$20:AI$20, "CLO6", 'Exam (LECTURE ONLY)'!Z298:AI298) / 'Exam (LECTURE ONLY)'!AN$11), "", SUMIF('Exam (LECTURE ONLY)'!Z$20:AI$20, "CLO6", 'Exam (LECTURE ONLY)'!Z298:AI298) / 'Exam (LECTURE ONLY)'!AN$11),
IF(AND('PRINTABLE (per grading)'!H$16="OUTPUT", 'PRINTABLE (per grading)'!B$13="Prelim"), IF(ISERROR(SUMIF(OUTPUT!C$20:M$20, "CLO6", OUTPUT!C298:M298) / OUTPUT!AL$11), "", SUMIF(OUTPUT!C$20:M$20, "CLO6", OUTPUT!C298:M298) / OUTPUT!AL$11),
IF(AND('PRINTABLE (per grading)'!H$16="OUTPUT", 'PRINTABLE (per grading)'!B$13="Midterm"), IF(ISERROR(SUMIF(OUTPUT!O$20:Y$20, "CLO6", OUTPUT!O298:Y298) / OUTPUT!AM$11), "", SUMIF(OUTPUT!O$20:Y$20, "CLO6", OUTPUT!O298:Y298) / OUTPUT!AM$11),
IF(AND('PRINTABLE (per grading)'!H$16="OUTPUT", 'PRINTABLE (per grading)'!B$13="Final"), IF(ISERROR(SUMIF(OUTPUT!AA$20:AI$20, "CLO6", OUTPUT!AA298:AI298) / OUTPUT!AN$11), "", SUMIF(OUTPUT!AA$20:AI$20, "CLO6", OUTPUT!AA298:AI298) / OUTPUT!AN$11),
"")))))),"")</f>
        <v/>
      </c>
      <c r="AO296" s="232" t="str">
        <f t="shared" si="143"/>
        <v/>
      </c>
      <c r="AP296" s="233" t="str">
        <f t="shared" si="144"/>
        <v/>
      </c>
      <c r="AQ296" s="25" t="str">
        <f>IF(B296 &lt;&gt; "", IFERROR(IF(C$16 = "PRELIM", SUMIF('Database (LECTURE-RES-PRAC)'!D$14:AG$14, "CLO7", 'Database (LECTURE-RES-PRAC)'!D293:AG293) / 'Grade computation'!F$10, IF(C$16 = "MIDTERM", SUMIF('Database (LECTURE-RES-PRAC)'!AJ$14:BM$14, "CLO7", 'Database (LECTURE-RES-PRAC)'!AJ293:BM293) / 'Grade computation'!G$10, IF(C$16 = "FINAL", SUMIF('Database (LECTURE-RES-PRAC)'!BP$14:CS$14, "CLO7", 'Database (LECTURE-RES-PRAC)'!BP293:CS293) / 'Grade computation'!H$10,""))),""),"")</f>
        <v/>
      </c>
      <c r="AR296" s="232" t="str">
        <f t="shared" si="145"/>
        <v/>
      </c>
      <c r="AS296" s="25" t="str">
        <f>IF(B296 &lt;&gt; "",IF(AND('PRINTABLE (per grading)'!H$16="EXAM", 'PRINTABLE (per grading)'!B$13="Prelim"), IF(ISERROR(SUMIF('Exam (LECTURE ONLY)'!D$20:M$20, "CLO7", 'Exam (LECTURE ONLY)'!D298:M298) / 'Exam (LECTURE ONLY)'!AL$12), "", SUMIF('Exam (LECTURE ONLY)'!D$20:M$20, "CLO7", 'Exam (LECTURE ONLY)'!D298:M298) /'Exam (LECTURE ONLY)'!AL$12),
IF(AND('PRINTABLE (per grading)'!H$16="EXAM", 'PRINTABLE (per grading)'!B$13="Midterm"), IF(ISERROR(SUMIF('Exam (LECTURE ONLY)'!O$20:X$20, "CLO7", 'Exam (LECTURE ONLY)'!O298:X298) / 'Exam (LECTURE ONLY)'!AM$12), "", SUMIF('Exam (LECTURE ONLY)'!O$20:X$20, "CLO7", 'Exam (LECTURE ONLY)'!O298:X298) / 'Exam (LECTURE ONLY)'!AM$12),
IF(AND('PRINTABLE (per grading)'!H$16="EXAM", 'PRINTABLE (per grading)'!B$13="Final"), IF(ISERROR(SUMIF('Exam (LECTURE ONLY)'!Z$20:AI$20, "CLO7", 'Exam (LECTURE ONLY)'!Z298:AI298) / 'Exam (LECTURE ONLY)'!AN$12), "", SUMIF('Exam (LECTURE ONLY)'!Z$20:AI$20, "CLO7", 'Exam (LECTURE ONLY)'!Z298:AI298) / 'Exam (LECTURE ONLY)'!AN$12),
IF(AND('PRINTABLE (per grading)'!H$16="OUTPUT", 'PRINTABLE (per grading)'!B$13="Prelim"), IF(ISERROR(SUMIF(OUTPUT!C$20:M$20, "CLO7", OUTPUT!C298:M298) / OUTPUT!AL$12), "", SUMIF(OUTPUT!C$20:M$20, "CLO7", OUTPUT!C298:M298) / OUTPUT!AL$12),
IF(AND('PRINTABLE (per grading)'!H$16="OUTPUT", 'PRINTABLE (per grading)'!B$13="Midterm"), IF(ISERROR(SUMIF(OUTPUT!O$20:Y$20, "CLO7", OUTPUT!O298:Y298) / OUTPUT!AM$12), "", SUMIF(OUTPUT!O$20:Y$20, "CLO7", OUTPUT!O298:Y298) / OUTPUT!AM$12),
IF(AND('PRINTABLE (per grading)'!H$16="OUTPUT", 'PRINTABLE (per grading)'!B$13="Final"), IF(ISERROR(SUMIF(OUTPUT!AA$20:AI$20, "CLO7", OUTPUT!AA298:AI298) / OUTPUT!AN$12), "", SUMIF(OUTPUT!AA$20:AI$20, "CLO7", OUTPUT!AA298:AI298) / OUTPUT!AN$12),
"")))))),"")</f>
        <v/>
      </c>
      <c r="AT296" s="232" t="str">
        <f t="shared" si="146"/>
        <v/>
      </c>
      <c r="AU296" s="233" t="str">
        <f t="shared" si="147"/>
        <v/>
      </c>
      <c r="AV296" s="25" t="str">
        <f>IF(B296 &lt;&gt; "", IFERROR(IF(C$16 = "PRELIM", SUMIF('Database (LECTURE-RES-PRAC)'!D$14:AG$14, "CLO8", 'Database (LECTURE-RES-PRAC)'!D293:AG293) / 'Grade computation'!F$11, IF(C$16 = "MIDTERM", SUMIF('Database (LECTURE-RES-PRAC)'!AJ$14:BM$14, "CLO8", 'Database (LECTURE-RES-PRAC)'!AJ293:BM293) / 'Grade computation'!G$11, IF(C$16 = "FINAL", SUMIF('Database (LECTURE-RES-PRAC)'!BP$14:CS$14, "CLO8", 'Database (LECTURE-RES-PRAC)'!BP293:CS293) / 'Grade computation'!H$11,""))),""),"")</f>
        <v/>
      </c>
      <c r="AW296" s="232" t="str">
        <f t="shared" si="148"/>
        <v/>
      </c>
      <c r="AX296" s="25" t="str">
        <f>IF(B296 &lt;&gt; "",IF(AND('PRINTABLE (per grading)'!H$16="EXAM", 'PRINTABLE (per grading)'!B$13="Prelim"), IF(ISERROR(SUMIF('Exam (LECTURE ONLY)'!D$20:M$20, "CLO8", 'Exam (LECTURE ONLY)'!D298:M298) / 'Exam (LECTURE ONLY)'!AL$13), "", SUMIF('Exam (LECTURE ONLY)'!D$20:M$20, "CLO8", 'Exam (LECTURE ONLY)'!D298:M298) /'Exam (LECTURE ONLY)'!AL$13),
IF(AND('PRINTABLE (per grading)'!H$16="EXAM", 'PRINTABLE (per grading)'!B$13="Midterm"), IF(ISERROR(SUMIF('Exam (LECTURE ONLY)'!O$20:X$20, "CLO8", 'Exam (LECTURE ONLY)'!O298:X298) / 'Exam (LECTURE ONLY)'!AM$13), "", SUMIF('Exam (LECTURE ONLY)'!O$20:X$20, "CLO8", 'Exam (LECTURE ONLY)'!O298:X298) / 'Exam (LECTURE ONLY)'!AM$13),
IF(AND('PRINTABLE (per grading)'!H$16="EXAM", 'PRINTABLE (per grading)'!B$13="Final"), IF(ISERROR(SUMIF('Exam (LECTURE ONLY)'!Z$20:AI$20, "CLO8", 'Exam (LECTURE ONLY)'!Z298:AI298) / 'Exam (LECTURE ONLY)'!AN$13), "", SUMIF('Exam (LECTURE ONLY)'!Z$20:AI$20, "CLO8", 'Exam (LECTURE ONLY)'!Z298:AI298) / 'Exam (LECTURE ONLY)'!AN$13),
IF(AND('PRINTABLE (per grading)'!H$16="OUTPUT", 'PRINTABLE (per grading)'!B$13="Prelim"), IF(ISERROR(SUMIF(OUTPUT!C$20:M$20, "CLO8", OUTPUT!C298:M298) / OUTPUT!AL$13), "", SUMIF(OUTPUT!C$20:M$20, "CLO8", OUTPUT!C298:M298) / OUTPUT!AL$13),
IF(AND('PRINTABLE (per grading)'!H$16="OUTPUT", 'PRINTABLE (per grading)'!B$13="Midterm"), IF(ISERROR(SUMIF(OUTPUT!O$20:Y$20, "CLO8", OUTPUT!O298:Y298) / OUTPUT!AM$13), "", SUMIF(OUTPUT!O$20:Y$20, "CLO8", OUTPUT!O298:Y298) / OUTPUT!AM$13),
IF(AND('PRINTABLE (per grading)'!H$16="OUTPUT", 'PRINTABLE (per grading)'!B$13="Final"), IF(ISERROR(SUMIF(OUTPUT!AA$20:AI$20, "CLO8", OUTPUT!AA298:AI298) / OUTPUT!AN$13), "", SUMIF(OUTPUT!AA$20:AI$20, "CLO8", OUTPUT!AA298:AI298) / OUTPUT!AN$13),
"")))))),"")</f>
        <v/>
      </c>
      <c r="AY296" s="232" t="str">
        <f t="shared" si="149"/>
        <v/>
      </c>
      <c r="AZ296" s="233" t="str">
        <f t="shared" si="150"/>
        <v/>
      </c>
      <c r="BA296" s="25" t="str">
        <f>IF(B296 &lt;&gt; "", IFERROR(IF(C$16 = "PRELIM", SUMIF('Database (LECTURE-RES-PRAC)'!D$14:AG$14, "CLO9", 'Database (LECTURE-RES-PRAC)'!D293:AG293) / 'Grade computation'!F$12, IF(C$16 = "MIDTERM", SUMIF('Database (LECTURE-RES-PRAC)'!AJ$14:BM$14, "CLO9", 'Database (LECTURE-RES-PRAC)'!AJ293:BM293) / 'Grade computation'!G$12, IF(C$16 = "FINAL", SUMIF('Database (LECTURE-RES-PRAC)'!BP$14:CS$14, "CLO9", 'Database (LECTURE-RES-PRAC)'!BP293:CS293) / 'Grade computation'!H$12,""))),""),"")</f>
        <v/>
      </c>
      <c r="BB296" s="232" t="str">
        <f t="shared" si="151"/>
        <v/>
      </c>
      <c r="BC296" s="25" t="str">
        <f>IF(B296 &lt;&gt; "",IF(AND('PRINTABLE (per grading)'!H$16="EXAM", 'PRINTABLE (per grading)'!B$13="Prelim"), IF(ISERROR(SUMIF('Exam (LECTURE ONLY)'!D$20:M$20, "CLO9", 'Exam (LECTURE ONLY)'!D298:M298) / 'Exam (LECTURE ONLY)'!AL$14), "", SUMIF('Exam (LECTURE ONLY)'!D$20:M$20, "CLO9", 'Exam (LECTURE ONLY)'!D298:M298) /'Exam (LECTURE ONLY)'!AL$14),
IF(AND('PRINTABLE (per grading)'!H$16="EXAM", 'PRINTABLE (per grading)'!B$13="Midterm"), IF(ISERROR(SUMIF('Exam (LECTURE ONLY)'!O$20:X$20, "CLO9", 'Exam (LECTURE ONLY)'!O298:X298) / 'Exam (LECTURE ONLY)'!AM$14), "", SUMIF('Exam (LECTURE ONLY)'!O$20:X$20, "CLO9", 'Exam (LECTURE ONLY)'!O298:X298) / 'Exam (LECTURE ONLY)'!AM$14),
IF(AND('PRINTABLE (per grading)'!H$16="EXAM", 'PRINTABLE (per grading)'!B$13="Final"), IF(ISERROR(SUMIF('Exam (LECTURE ONLY)'!Z$20:AI$20, "CLO9", 'Exam (LECTURE ONLY)'!Z298:AI298) / 'Exam (LECTURE ONLY)'!AN$14), "", SUMIF('Exam (LECTURE ONLY)'!Z$20:AI$20, "CLO9", 'Exam (LECTURE ONLY)'!Z298:AI298) / 'Exam (LECTURE ONLY)'!AN$14),
IF(AND('PRINTABLE (per grading)'!H$16="OUTPUT", 'PRINTABLE (per grading)'!B$13="Prelim"), IF(ISERROR(SUMIF(OUTPUT!C$20:M$20, "CLO9", OUTPUT!C298:M298) / OUTPUT!AL$14), "", SUMIF(OUTPUT!C$20:M$20, "CLO9", OUTPUT!C298:M298) / OUTPUT!AL$14),
IF(AND('PRINTABLE (per grading)'!H$16="OUTPUT", 'PRINTABLE (per grading)'!B$13="Midterm"), IF(ISERROR(SUMIF(OUTPUT!O$20:Y$20, "CLO9", OUTPUT!O298:Y298) / OUTPUT!AM$14), "", SUMIF(OUTPUT!O$20:Y$20, "CLO9", OUTPUT!O298:Y298) / OUTPUT!AM$14),
IF(AND('PRINTABLE (per grading)'!H$16="OUTPUT", 'PRINTABLE (per grading)'!B$13="Final"), IF(ISERROR(SUMIF(OUTPUT!AA$20:AI$20, "CLO9", OUTPUT!AA298:AI298) / OUTPUT!AN$14), "", SUMIF(OUTPUT!AA$20:AI$20, "CLO9", OUTPUT!AA298:AI298) / OUTPUT!AN$14),
"")))))),"")</f>
        <v/>
      </c>
      <c r="BD296" s="232" t="str">
        <f t="shared" si="152"/>
        <v/>
      </c>
      <c r="BE296" s="233" t="str">
        <f t="shared" si="153"/>
        <v/>
      </c>
      <c r="BF296" s="25" t="str">
        <f>IF(B296 &lt;&gt; "", IFERROR(IF(C$16 = "PRELIM", SUMIF('Database (LECTURE-RES-PRAC)'!D$14:AG$14, "CLO10", 'Database (LECTURE-RES-PRAC)'!D293:AG293) / 'Grade computation'!F$13, IF(C$16 = "MIDTERM", SUMIF('Database (LECTURE-RES-PRAC)'!AJ$14:BM$14, "CLO10", 'Database (LECTURE-RES-PRAC)'!AJ293:BM293) / 'Grade computation'!G$13, IF(C$16 = "FINAL", SUMIF('Database (LECTURE-RES-PRAC)'!BP$14:CS$14, "CLO10", 'Database (LECTURE-RES-PRAC)'!BP293:CS293) / 'Grade computation'!H$13,""))),""),"")</f>
        <v/>
      </c>
      <c r="BG296" s="232" t="str">
        <f t="shared" si="154"/>
        <v/>
      </c>
      <c r="BH296" s="25" t="str">
        <f>IF(B296 &lt;&gt; "",IF(AND('PRINTABLE (per grading)'!H$16="EXAM", 'PRINTABLE (per grading)'!B$13="Prelim"), IF(ISERROR(SUMIF('Exam (LECTURE ONLY)'!D$20:M$20, "CLO10", 'Exam (LECTURE ONLY)'!D298:M298) / 'Exam (LECTURE ONLY)'!AL$15), "", SUMIF('Exam (LECTURE ONLY)'!D$20:M$20, "CLO10", 'Exam (LECTURE ONLY)'!D298:M298) /'Exam (LECTURE ONLY)'!AL$15),
IF(AND('PRINTABLE (per grading)'!H$16="EXAM", 'PRINTABLE (per grading)'!B$13="Midterm"), IF(ISERROR(SUMIF('Exam (LECTURE ONLY)'!O$20:X$20, "CLO10", 'Exam (LECTURE ONLY)'!O298:X298) / 'Exam (LECTURE ONLY)'!AM$15), "", SUMIF('Exam (LECTURE ONLY)'!O$20:X$20, "CLO10", 'Exam (LECTURE ONLY)'!O298:X298) / 'Exam (LECTURE ONLY)'!AM$15),
IF(AND('PRINTABLE (per grading)'!H$16="EXAM", 'PRINTABLE (per grading)'!B$13="Final"), IF(ISERROR(SUMIF('Exam (LECTURE ONLY)'!Z$20:AI$20, "CLO10", 'Exam (LECTURE ONLY)'!Z298:AI298) / 'Exam (LECTURE ONLY)'!AN$15), "", SUMIF('Exam (LECTURE ONLY)'!Z$20:AI$20, "CLO10", 'Exam (LECTURE ONLY)'!Z298:AI298) / 'Exam (LECTURE ONLY)'!AN$15),
IF(AND('PRINTABLE (per grading)'!H$16="OUTPUT", 'PRINTABLE (per grading)'!B$13="Prelim"), IF(ISERROR(SUMIF(OUTPUT!C$20:M$20, "CLO10", OUTPUT!C298:M298) / OUTPUT!AL$15), "", SUMIF(OUTPUT!C$20:M$20, "CLO10", OUTPUT!C298:M298) / OUTPUT!AL$15),
IF(AND('PRINTABLE (per grading)'!H$16="OUTPUT", 'PRINTABLE (per grading)'!B$13="Midterm"), IF(ISERROR(SUMIF(OUTPUT!O$20:Y$20, "CLO10", OUTPUT!O298:Y298) / OUTPUT!AM$15), "", SUMIF(OUTPUT!O$20:Y$20, "CLO10", OUTPUT!O298:Y298) / OUTPUT!AM$15),
IF(AND('PRINTABLE (per grading)'!H$16="OUTPUT", 'PRINTABLE (per grading)'!B$13="Final"), IF(ISERROR(SUMIF(OUTPUT!AA$20:AI$20, "CLO10", OUTPUT!AA298:AI298) / OUTPUT!AN$15), "", SUMIF(OUTPUT!AA$20:AI$20, "CLO10", OUTPUT!AA298:AI298) / OUTPUT!AN$15),
"")))))),"")</f>
        <v/>
      </c>
      <c r="BI296" s="232" t="str">
        <f t="shared" si="155"/>
        <v/>
      </c>
      <c r="BJ296" s="233" t="str">
        <f t="shared" si="156"/>
        <v/>
      </c>
      <c r="BK296" s="2"/>
    </row>
    <row r="297" spans="1:63" ht="20.100000000000001" customHeight="1">
      <c r="A297" s="118" t="str">
        <f>IF(ISBLANK('Database (LECTURE-RES-PRAC)'!A294),"",'Database (LECTURE-RES-PRAC)'!A294)</f>
        <v/>
      </c>
      <c r="B297" s="119" t="str">
        <f>IF(ISBLANK('Database (LECTURE-RES-PRAC)'!B294),"",'Database (LECTURE-RES-PRAC)'!B294)</f>
        <v/>
      </c>
      <c r="C297" s="134" t="str">
        <f>IF(B297&lt;&gt;"",IF(C$16="PRELIM",'Grade computation'!C297, IF(C$16="MIDTERM",'Grade computation'!K297, IF(C$16="FINAL",'Grade computation'!S297,""))),"")</f>
        <v/>
      </c>
      <c r="D297" s="135" t="str">
        <f t="shared" si="157"/>
        <v/>
      </c>
      <c r="E297" s="134" t="str">
        <f>IF(B297&lt;&gt;"", IF(C$16="PRELIM",'Grade computation'!E297, IF(C$16="MIDTERM",'Grade computation'!M297, IF(C$16="FINAL",'Grade computation'!U297,""))),"")</f>
        <v/>
      </c>
      <c r="F297" s="136" t="str">
        <f t="shared" si="158"/>
        <v/>
      </c>
      <c r="G297" s="137" t="str">
        <f t="shared" si="159"/>
        <v/>
      </c>
      <c r="H297" s="207" t="str">
        <f>IF(B297&lt;&gt;"",IF(C$16="PRELIM", 'Grade computation'!H297, IF(C$16="MIDTERM", 'Grade computation'!P297, IF(C$16="FINAL",'Grade computation'!X297, ""))),"")</f>
        <v/>
      </c>
      <c r="I297" s="137" t="str">
        <f t="shared" si="160"/>
        <v/>
      </c>
      <c r="J297" s="139" t="str">
        <f t="shared" si="161"/>
        <v/>
      </c>
      <c r="K297" s="377" t="str">
        <f t="shared" si="162"/>
        <v/>
      </c>
      <c r="L297" s="434"/>
      <c r="M297" s="25" t="str">
        <f>IF(B297 &lt;&gt; "", IFERROR(IF(C$16 = "PRELIM", SUMIF('Database (LECTURE-RES-PRAC)'!D$14:AG$14, "CLO1", 'Database (LECTURE-RES-PRAC)'!D294:AG294) / 'Grade computation'!F$4, IF(C$16 = "MIDTERM", SUMIF('Database (LECTURE-RES-PRAC)'!AJ$14:BM$14, "CLO1", 'Database (LECTURE-RES-PRAC)'!AJ294:BM294) / 'Grade computation'!G$4, IF(C$16 = "FINAL", SUMIF('Database (LECTURE-RES-PRAC)'!BP$14:CS$14, "CLO1", 'Database (LECTURE-RES-PRAC)'!BP294:CS294) / 'Grade computation'!H$4,""))),""),"")</f>
        <v/>
      </c>
      <c r="N297" s="232" t="str">
        <f t="shared" si="127"/>
        <v/>
      </c>
      <c r="O297" s="25" t="str">
        <f>IF(B297 &lt;&gt; "",IF(AND('PRINTABLE (per grading)'!H$16="EXAM", 'PRINTABLE (per grading)'!B$13="Prelim"), IF(ISERROR(SUMIF('Exam (LECTURE ONLY)'!D$20:M$20, "CLO1", 'Exam (LECTURE ONLY)'!D299:M299) / 'Exam (LECTURE ONLY)'!AL$6), "", SUMIF('Exam (LECTURE ONLY)'!D$20:M$20, "CLO1", 'Exam (LECTURE ONLY)'!D299:M299) /'Exam (LECTURE ONLY)'!AL$6),
IF(AND('PRINTABLE (per grading)'!H$16="EXAM", 'PRINTABLE (per grading)'!B$13="Midterm"), IF(ISERROR(SUMIF('Exam (LECTURE ONLY)'!O$20:X$20, "CLO1", 'Exam (LECTURE ONLY)'!O299:X299) / 'Exam (LECTURE ONLY)'!AM$6), "", SUMIF('Exam (LECTURE ONLY)'!O$20:X$20, "CLO1", 'Exam (LECTURE ONLY)'!O299:X299) / 'Exam (LECTURE ONLY)'!AM$6),
IF(AND('PRINTABLE (per grading)'!H$16="EXAM", 'PRINTABLE (per grading)'!B$13="Final"), IF(ISERROR(SUMIF('Exam (LECTURE ONLY)'!Z$20:AI$20, "CLO1", 'Exam (LECTURE ONLY)'!Z299:AI299) / 'Exam (LECTURE ONLY)'!AN$6), "", SUMIF('Exam (LECTURE ONLY)'!Z$20:AI$20, "CLO1", 'Exam (LECTURE ONLY)'!Z299:AI299) / 'Exam (LECTURE ONLY)'!AN$6),
IF(AND('PRINTABLE (per grading)'!H$16="OUTPUT", 'PRINTABLE (per grading)'!B$13="Prelim"), IF(ISERROR(SUMIF(OUTPUT!C$20:M$20, "CLO1", OUTPUT!C299:M299) / OUTPUT!AL$6), "", SUMIF(OUTPUT!C$20:M$20, "CLO1", OUTPUT!C299:M299) / OUTPUT!AL$6),
IF(AND('PRINTABLE (per grading)'!H$16="OUTPUT", 'PRINTABLE (per grading)'!B$13="Midterm"), IF(ISERROR(SUMIF(OUTPUT!O$20:Y$20, "CLO1", OUTPUT!O299:Y299) / OUTPUT!AM$6), "", SUMIF(OUTPUT!O$20:Y$20, "CLO1", OUTPUT!O299:Y299) / OUTPUT!AM$6),
IF(AND('PRINTABLE (per grading)'!H$16="OUTPUT", 'PRINTABLE (per grading)'!B$13="Final"), IF(ISERROR(SUMIF(OUTPUT!AA$20:AI$20, "CLO1", OUTPUT!AA299:AI299) / OUTPUT!AN$6), "", SUMIF(OUTPUT!AA$20:AI$20, "CLO1", OUTPUT!AA299:AI299) / OUTPUT!AN$6),
"")))))),"")</f>
        <v/>
      </c>
      <c r="P297" s="232" t="str">
        <f t="shared" si="128"/>
        <v/>
      </c>
      <c r="Q297" s="233" t="str">
        <f t="shared" si="129"/>
        <v/>
      </c>
      <c r="R297" s="25" t="str">
        <f>IF(B297 &lt;&gt; "", IFERROR(IF(C$16 = "PRELIM", SUMIF('Database (LECTURE-RES-PRAC)'!D$14:AG$14, "CLO2", 'Database (LECTURE-RES-PRAC)'!D294:AG294) / 'Grade computation'!F$5, IF(C$16 = "MIDTERM", SUMIF('Database (LECTURE-RES-PRAC)'!AJ$14:BM$14, "CLO2", 'Database (LECTURE-RES-PRAC)'!AJ294:BM294) / 'Grade computation'!G$5, IF(C$16 = "FINAL", SUMIF('Database (LECTURE-RES-PRAC)'!BP$14:CS$14, "CLO2", 'Database (LECTURE-RES-PRAC)'!BP294:CS294) / 'Grade computation'!H$5,""))),""),"")</f>
        <v/>
      </c>
      <c r="S297" s="232" t="str">
        <f t="shared" si="130"/>
        <v/>
      </c>
      <c r="T297" s="25" t="str">
        <f>IF(B297 &lt;&gt; "",IF(AND('PRINTABLE (per grading)'!H$16="EXAM", 'PRINTABLE (per grading)'!B$13="Prelim"), IF(ISERROR(SUMIF('Exam (LECTURE ONLY)'!D$20:M$20, "CLO2", 'Exam (LECTURE ONLY)'!D299:M299) / 'Exam (LECTURE ONLY)'!AL$7), "", SUMIF('Exam (LECTURE ONLY)'!D$20:M$20, "CLO2", 'Exam (LECTURE ONLY)'!D299:M299) /'Exam (LECTURE ONLY)'!AL$7),
IF(AND('PRINTABLE (per grading)'!H$16="EXAM", 'PRINTABLE (per grading)'!B$13="Midterm"), IF(ISERROR(SUMIF('Exam (LECTURE ONLY)'!O$20:X$20, "CLO2", 'Exam (LECTURE ONLY)'!O299:X299) / 'Exam (LECTURE ONLY)'!AM$7), "", SUMIF('Exam (LECTURE ONLY)'!O$20:X$20, "CLO2", 'Exam (LECTURE ONLY)'!O299:X299) / 'Exam (LECTURE ONLY)'!AM$7),
IF(AND('PRINTABLE (per grading)'!H$16="EXAM", 'PRINTABLE (per grading)'!B$13="Final"), IF(ISERROR(SUMIF('Exam (LECTURE ONLY)'!Z$20:AI$20, "CLO2", 'Exam (LECTURE ONLY)'!Z299:AI299) / 'Exam (LECTURE ONLY)'!AN$7), "", SUMIF('Exam (LECTURE ONLY)'!Z$20:AI$20, "CLO2", 'Exam (LECTURE ONLY)'!Z299:AI299) / 'Exam (LECTURE ONLY)'!AN$7),
IF(AND('PRINTABLE (per grading)'!H$16="OUTPUT", 'PRINTABLE (per grading)'!B$13="Prelim"), IF(ISERROR(SUMIF(OUTPUT!C$20:M$20, "CLO2", OUTPUT!C299:M299) / OUTPUT!AL$7), "", SUMIF(OUTPUT!C$20:M$20, "CLO2", OUTPUT!C299:M299) / OUTPUT!AL$7),
IF(AND('PRINTABLE (per grading)'!H$16="OUTPUT", 'PRINTABLE (per grading)'!B$13="Midterm"), IF(ISERROR(SUMIF(OUTPUT!O$20:Y$20, "CLO2", OUTPUT!O299:Y299) / OUTPUT!AM$7), "", SUMIF(OUTPUT!O$20:Y$20, "CLO2", OUTPUT!O299:Y299) / OUTPUT!AM$7),
IF(AND('PRINTABLE (per grading)'!H$16="OUTPUT", 'PRINTABLE (per grading)'!B$13="Final"), IF(ISERROR(SUMIF(OUTPUT!AA$20:AI$20, "CLO2", OUTPUT!AA299:AI299) / OUTPUT!AN$7), "", SUMIF(OUTPUT!AA$20:AI$20, "CLO2", OUTPUT!AA299:AI299) / OUTPUT!AN$7),
"")))))),"")</f>
        <v/>
      </c>
      <c r="U297" s="232" t="str">
        <f t="shared" si="131"/>
        <v/>
      </c>
      <c r="V297" s="233" t="str">
        <f t="shared" si="132"/>
        <v/>
      </c>
      <c r="W297" s="25" t="str">
        <f>IF(B297 &lt;&gt; "", IFERROR(IF(C$16 = "PRELIM", SUMIF('Database (LECTURE-RES-PRAC)'!D$14:AG$14, "CLO3", 'Database (LECTURE-RES-PRAC)'!D294:AG294) / 'Grade computation'!F$6, IF(C$16 = "MIDTERM", SUMIF('Database (LECTURE-RES-PRAC)'!AJ$14:BM$14, "CLO3", 'Database (LECTURE-RES-PRAC)'!AJ294:BM294) / 'Grade computation'!G$6, IF(C$16 = "FINAL", SUMIF('Database (LECTURE-RES-PRAC)'!BP$14:CS$14, "CLO3", 'Database (LECTURE-RES-PRAC)'!BP294:CS294) / 'Grade computation'!H$6,""))),""),"")</f>
        <v/>
      </c>
      <c r="X297" s="232" t="str">
        <f t="shared" si="133"/>
        <v/>
      </c>
      <c r="Y297" s="25" t="str">
        <f>IF(B297 &lt;&gt; "",IF(AND('PRINTABLE (per grading)'!H$16="EXAM", 'PRINTABLE (per grading)'!B$13="Prelim"), IF(ISERROR(SUMIF('Exam (LECTURE ONLY)'!D$20:M$20, "CLO3", 'Exam (LECTURE ONLY)'!D299:M299) / 'Exam (LECTURE ONLY)'!AL$8), "", SUMIF('Exam (LECTURE ONLY)'!D$20:M$20, "CLO3", 'Exam (LECTURE ONLY)'!D299:M299) /'Exam (LECTURE ONLY)'!AL$8),
IF(AND('PRINTABLE (per grading)'!H$16="EXAM", 'PRINTABLE (per grading)'!B$13="Midterm"), IF(ISERROR(SUMIF('Exam (LECTURE ONLY)'!O$20:X$20, "CLO3", 'Exam (LECTURE ONLY)'!O299:X299) / 'Exam (LECTURE ONLY)'!AM$8), "", SUMIF('Exam (LECTURE ONLY)'!O$20:X$20, "CLO3", 'Exam (LECTURE ONLY)'!O299:X299) / 'Exam (LECTURE ONLY)'!AM$8),
IF(AND('PRINTABLE (per grading)'!H$16="EXAM", 'PRINTABLE (per grading)'!B$13="Final"), IF(ISERROR(SUMIF('Exam (LECTURE ONLY)'!Z$20:AI$20, "CLO3", 'Exam (LECTURE ONLY)'!Z299:AI299) / 'Exam (LECTURE ONLY)'!AN$8), "", SUMIF('Exam (LECTURE ONLY)'!Z$20:AI$20, "CLO3", 'Exam (LECTURE ONLY)'!Z299:AI299) / 'Exam (LECTURE ONLY)'!AN$8),
IF(AND('PRINTABLE (per grading)'!H$16="OUTPUT", 'PRINTABLE (per grading)'!B$13="Prelim"), IF(ISERROR(SUMIF(OUTPUT!C$20:M$20, "CLO3", OUTPUT!C299:M299) / OUTPUT!AL$8), "", SUMIF(OUTPUT!C$20:M$20, "CLO3", OUTPUT!C299:M299) / OUTPUT!AL$8),
IF(AND('PRINTABLE (per grading)'!H$16="OUTPUT", 'PRINTABLE (per grading)'!B$13="Midterm"), IF(ISERROR(SUMIF(OUTPUT!O$20:Y$20, "CLO3", OUTPUT!O299:Y299) / OUTPUT!AM$8), "", SUMIF(OUTPUT!O$20:Y$20, "CLO3", OUTPUT!O299:Y299) / OUTPUT!AM$8),
IF(AND('PRINTABLE (per grading)'!H$16="OUTPUT", 'PRINTABLE (per grading)'!B$13="Final"), IF(ISERROR(SUMIF(OUTPUT!AA$20:AI$20, "CLO3", OUTPUT!AA299:AI299) / OUTPUT!AN$8), "", SUMIF(OUTPUT!AA$20:AI$20, "CLO3", OUTPUT!AA299:AI299) / OUTPUT!AN$8),
"" )))))),"")</f>
        <v/>
      </c>
      <c r="Z297" s="232" t="str">
        <f t="shared" si="134"/>
        <v/>
      </c>
      <c r="AA297" s="233" t="str">
        <f t="shared" si="135"/>
        <v/>
      </c>
      <c r="AB297" s="25" t="str">
        <f>IF(B297 &lt;&gt; "", IFERROR(IF(C$16 = "PRELIM", SUMIF('Database (LECTURE-RES-PRAC)'!D$14:AG$14, "CLO4", 'Database (LECTURE-RES-PRAC)'!D294:AG294) / 'Grade computation'!F$7, IF(C$16 = "MIDTERM", SUMIF('Database (LECTURE-RES-PRAC)'!AJ$14:BM$14, "CLO4", 'Database (LECTURE-RES-PRAC)'!AJ294:BM294) / 'Grade computation'!G$7, IF(C$16 = "FINAL", SUMIF('Database (LECTURE-RES-PRAC)'!BP$14:CS$14, "CLO4", 'Database (LECTURE-RES-PRAC)'!BP294:CS294) / 'Grade computation'!H$7,""))),""),"")</f>
        <v/>
      </c>
      <c r="AC297" s="232" t="str">
        <f t="shared" si="136"/>
        <v/>
      </c>
      <c r="AD297" s="25" t="str">
        <f>IF(B297 &lt;&gt; "",IF(AND('PRINTABLE (per grading)'!H$16="EXAM", 'PRINTABLE (per grading)'!B$13="Prelim"), IF(ISERROR(SUMIF('Exam (LECTURE ONLY)'!D$20:M$20, "CLO4", 'Exam (LECTURE ONLY)'!D299:M299) / 'Exam (LECTURE ONLY)'!AL$9), "", SUMIF('Exam (LECTURE ONLY)'!D$20:M$20, "CLO4", 'Exam (LECTURE ONLY)'!D299:M299) /'Exam (LECTURE ONLY)'!AL$9),
IF(AND('PRINTABLE (per grading)'!H$16="EXAM", 'PRINTABLE (per grading)'!B$13="Midterm"), IF(ISERROR(SUMIF('Exam (LECTURE ONLY)'!O$20:X$20, "CLO4", 'Exam (LECTURE ONLY)'!O299:X299) / 'Exam (LECTURE ONLY)'!AM$9), "", SUMIF('Exam (LECTURE ONLY)'!O$20:X$20, "CLO4", 'Exam (LECTURE ONLY)'!O299:X299) / 'Exam (LECTURE ONLY)'!AM$9),
IF(AND('PRINTABLE (per grading)'!H$16="EXAM", 'PRINTABLE (per grading)'!B$13="Final"), IF(ISERROR(SUMIF('Exam (LECTURE ONLY)'!Z$20:AI$20, "CLO4", 'Exam (LECTURE ONLY)'!Z299:AI299) / 'Exam (LECTURE ONLY)'!AN$9), "", SUMIF('Exam (LECTURE ONLY)'!Z$20:AI$20, "CLO4", 'Exam (LECTURE ONLY)'!Z299:AI299) / 'Exam (LECTURE ONLY)'!AN$9),
IF(AND('PRINTABLE (per grading)'!H$16="OUTPUT", 'PRINTABLE (per grading)'!B$13="Prelim"), IF(ISERROR(SUMIF(OUTPUT!C$20:M$20, "CLO4", OUTPUT!C299:M299) / OUTPUT!AL$9), "", SUMIF(OUTPUT!C$20:M$20, "CLO4", OUTPUT!C299:M299) / OUTPUT!AL$9),
IF(AND('PRINTABLE (per grading)'!H$16="OUTPUT", 'PRINTABLE (per grading)'!B$13="Midterm"), IF(ISERROR(SUMIF(OUTPUT!O$20:Y$20, "CLO4", OUTPUT!O299:Y299) / OUTPUT!AM$9), "", SUMIF(OUTPUT!O$20:Y$20, "CLO4", OUTPUT!O299:Y299) / OUTPUT!AM$9),
IF(AND('PRINTABLE (per grading)'!H$16="OUTPUT", 'PRINTABLE (per grading)'!B$13="Final"), IF(ISERROR(SUMIF(OUTPUT!AA$20:AI$20, "CLO4", OUTPUT!AA299:AI299) / OUTPUT!AN$9), "", SUMIF(OUTPUT!AA$20:AI$20, "CLO4", OUTPUT!AA299:AI299) / OUTPUT!AN$9),
"")))))),"")</f>
        <v/>
      </c>
      <c r="AE297" s="232" t="str">
        <f t="shared" si="137"/>
        <v/>
      </c>
      <c r="AF297" s="233" t="str">
        <f t="shared" si="138"/>
        <v/>
      </c>
      <c r="AG297" s="25" t="str">
        <f>IF(B297 &lt;&gt; "", IFERROR(IF(C$16 = "PRELIM", SUMIF('Database (LECTURE-RES-PRAC)'!D$14:AG$14, "CLO5", 'Database (LECTURE-RES-PRAC)'!D294:AG294) / 'Grade computation'!F$8, IF(C$16 = "MIDTERM", SUMIF('Database (LECTURE-RES-PRAC)'!AJ$14:BM$14, "CLO5", 'Database (LECTURE-RES-PRAC)'!AJ294:BM294) / 'Grade computation'!G$8, IF(C$16 = "FINAL", SUMIF('Database (LECTURE-RES-PRAC)'!BP$14:CS$14, "CLO5", 'Database (LECTURE-RES-PRAC)'!BP294:CS294) / 'Grade computation'!H$8,""))),""),"")</f>
        <v/>
      </c>
      <c r="AH297" s="232" t="str">
        <f t="shared" si="139"/>
        <v/>
      </c>
      <c r="AI297" s="25" t="str">
        <f>IF(B297 &lt;&gt; "",IF(AND('PRINTABLE (per grading)'!H$16="EXAM", 'PRINTABLE (per grading)'!B$13="Prelim"), IF(ISERROR(SUMIF('Exam (LECTURE ONLY)'!D$20:M$20, "CLO5", 'Exam (LECTURE ONLY)'!D299:M299) / 'Exam (LECTURE ONLY)'!AL$10), "", SUMIF('Exam (LECTURE ONLY)'!D$20:M$20, "CLO5", 'Exam (LECTURE ONLY)'!D299:M299) /'Exam (LECTURE ONLY)'!AL$10),
IF(AND('PRINTABLE (per grading)'!H$16="EXAM", 'PRINTABLE (per grading)'!B$13="Midterm"), IF(ISERROR(SUMIF('Exam (LECTURE ONLY)'!O$20:X$20, "CLO5", 'Exam (LECTURE ONLY)'!O299:X299) / 'Exam (LECTURE ONLY)'!AM$10), "", SUMIF('Exam (LECTURE ONLY)'!O$20:X$20, "CLO5", 'Exam (LECTURE ONLY)'!O299:X299) / 'Exam (LECTURE ONLY)'!AM$10),
IF(AND('PRINTABLE (per grading)'!H$16="EXAM", 'PRINTABLE (per grading)'!B$13="Final"), IF(ISERROR(SUMIF('Exam (LECTURE ONLY)'!Z$20:AI$20, "CLO5", 'Exam (LECTURE ONLY)'!Z299:AI299) / 'Exam (LECTURE ONLY)'!AN$10), "", SUMIF('Exam (LECTURE ONLY)'!Z$20:AI$20, "CLO5", 'Exam (LECTURE ONLY)'!Z299:AI299) / 'Exam (LECTURE ONLY)'!AN$10),
IF(AND('PRINTABLE (per grading)'!H$16="OUTPUT", 'PRINTABLE (per grading)'!B$13="Prelim"), IF(ISERROR(SUMIF(OUTPUT!C$20:M$20, "CLO5", OUTPUT!C299:M299) / OUTPUT!AL$10), "", SUMIF(OUTPUT!C$20:M$20, "CLO5", OUTPUT!C299:M299) / OUTPUT!AL$10),
IF(AND('PRINTABLE (per grading)'!H$16="OUTPUT", 'PRINTABLE (per grading)'!B$13="Midterm"), IF(ISERROR(SUMIF(OUTPUT!O$20:Y$20, "CLO5", OUTPUT!O299:Y299) / OUTPUT!AM$10), "", SUMIF(OUTPUT!O$20:Y$20, "CLO5", OUTPUT!O299:Y299) / OUTPUT!AM$10),
IF(AND('PRINTABLE (per grading)'!H$16="OUTPUT", 'PRINTABLE (per grading)'!B$13="Final"), IF(ISERROR(SUMIF(OUTPUT!AA$20:AI$20, "CLO5", OUTPUT!AA299:AI299) / OUTPUT!AN$10), "", SUMIF(OUTPUT!AA$20:AI$20, "CLO5", OUTPUT!AA299:AI299) / OUTPUT!AN$10),
"")))))),"")</f>
        <v/>
      </c>
      <c r="AJ297" s="232" t="str">
        <f t="shared" si="140"/>
        <v/>
      </c>
      <c r="AK297" s="233" t="str">
        <f t="shared" si="141"/>
        <v/>
      </c>
      <c r="AL297" s="25" t="str">
        <f>IF(B297 &lt;&gt; "", IFERROR(IF(C$16 = "PRELIM", SUMIF('Database (LECTURE-RES-PRAC)'!D$14:AG$14, "CLO6", 'Database (LECTURE-RES-PRAC)'!D294:AG294) / 'Grade computation'!F$9, IF(C$16 = "MIDTERM", SUMIF('Database (LECTURE-RES-PRAC)'!AJ$14:BM$14, "CLO6", 'Database (LECTURE-RES-PRAC)'!AJ294:BM294) / 'Grade computation'!G$9, IF(C$16 = "FINAL", SUMIF('Database (LECTURE-RES-PRAC)'!BP$14:CS$14, "CLO6", 'Database (LECTURE-RES-PRAC)'!BP294:CS294) / 'Grade computation'!H$9,""))),""),"")</f>
        <v/>
      </c>
      <c r="AM297" s="232" t="str">
        <f t="shared" si="142"/>
        <v/>
      </c>
      <c r="AN297" s="25" t="str">
        <f>IF(B297 &lt;&gt; "",IF(AND('PRINTABLE (per grading)'!H$16="EXAM", 'PRINTABLE (per grading)'!B$13="Prelim"), IF(ISERROR(SUMIF('Exam (LECTURE ONLY)'!D$20:M$20, "CLO6", 'Exam (LECTURE ONLY)'!D299:M299) / 'Exam (LECTURE ONLY)'!AL$11), "", SUMIF('Exam (LECTURE ONLY)'!D$20:M$20, "CLO6", 'Exam (LECTURE ONLY)'!D299:M299) /'Exam (LECTURE ONLY)'!AL$11),
IF(AND('PRINTABLE (per grading)'!H$16="EXAM", 'PRINTABLE (per grading)'!B$13="Midterm"), IF(ISERROR(SUMIF('Exam (LECTURE ONLY)'!O$20:X$20, "CLO6", 'Exam (LECTURE ONLY)'!O299:X299) / 'Exam (LECTURE ONLY)'!AM$11), "", SUMIF('Exam (LECTURE ONLY)'!O$20:X$20, "CLO6", 'Exam (LECTURE ONLY)'!O299:X299) / 'Exam (LECTURE ONLY)'!AM$11),
IF(AND('PRINTABLE (per grading)'!H$16="EXAM", 'PRINTABLE (per grading)'!B$13="Final"), IF(ISERROR(SUMIF('Exam (LECTURE ONLY)'!Z$20:AI$20, "CLO6", 'Exam (LECTURE ONLY)'!Z299:AI299) / 'Exam (LECTURE ONLY)'!AN$11), "", SUMIF('Exam (LECTURE ONLY)'!Z$20:AI$20, "CLO6", 'Exam (LECTURE ONLY)'!Z299:AI299) / 'Exam (LECTURE ONLY)'!AN$11),
IF(AND('PRINTABLE (per grading)'!H$16="OUTPUT", 'PRINTABLE (per grading)'!B$13="Prelim"), IF(ISERROR(SUMIF(OUTPUT!C$20:M$20, "CLO6", OUTPUT!C299:M299) / OUTPUT!AL$11), "", SUMIF(OUTPUT!C$20:M$20, "CLO6", OUTPUT!C299:M299) / OUTPUT!AL$11),
IF(AND('PRINTABLE (per grading)'!H$16="OUTPUT", 'PRINTABLE (per grading)'!B$13="Midterm"), IF(ISERROR(SUMIF(OUTPUT!O$20:Y$20, "CLO6", OUTPUT!O299:Y299) / OUTPUT!AM$11), "", SUMIF(OUTPUT!O$20:Y$20, "CLO6", OUTPUT!O299:Y299) / OUTPUT!AM$11),
IF(AND('PRINTABLE (per grading)'!H$16="OUTPUT", 'PRINTABLE (per grading)'!B$13="Final"), IF(ISERROR(SUMIF(OUTPUT!AA$20:AI$20, "CLO6", OUTPUT!AA299:AI299) / OUTPUT!AN$11), "", SUMIF(OUTPUT!AA$20:AI$20, "CLO6", OUTPUT!AA299:AI299) / OUTPUT!AN$11),
"")))))),"")</f>
        <v/>
      </c>
      <c r="AO297" s="232" t="str">
        <f t="shared" si="143"/>
        <v/>
      </c>
      <c r="AP297" s="233" t="str">
        <f t="shared" si="144"/>
        <v/>
      </c>
      <c r="AQ297" s="25" t="str">
        <f>IF(B297 &lt;&gt; "", IFERROR(IF(C$16 = "PRELIM", SUMIF('Database (LECTURE-RES-PRAC)'!D$14:AG$14, "CLO7", 'Database (LECTURE-RES-PRAC)'!D294:AG294) / 'Grade computation'!F$10, IF(C$16 = "MIDTERM", SUMIF('Database (LECTURE-RES-PRAC)'!AJ$14:BM$14, "CLO7", 'Database (LECTURE-RES-PRAC)'!AJ294:BM294) / 'Grade computation'!G$10, IF(C$16 = "FINAL", SUMIF('Database (LECTURE-RES-PRAC)'!BP$14:CS$14, "CLO7", 'Database (LECTURE-RES-PRAC)'!BP294:CS294) / 'Grade computation'!H$10,""))),""),"")</f>
        <v/>
      </c>
      <c r="AR297" s="232" t="str">
        <f t="shared" si="145"/>
        <v/>
      </c>
      <c r="AS297" s="25" t="str">
        <f>IF(B297 &lt;&gt; "",IF(AND('PRINTABLE (per grading)'!H$16="EXAM", 'PRINTABLE (per grading)'!B$13="Prelim"), IF(ISERROR(SUMIF('Exam (LECTURE ONLY)'!D$20:M$20, "CLO7", 'Exam (LECTURE ONLY)'!D299:M299) / 'Exam (LECTURE ONLY)'!AL$12), "", SUMIF('Exam (LECTURE ONLY)'!D$20:M$20, "CLO7", 'Exam (LECTURE ONLY)'!D299:M299) /'Exam (LECTURE ONLY)'!AL$12),
IF(AND('PRINTABLE (per grading)'!H$16="EXAM", 'PRINTABLE (per grading)'!B$13="Midterm"), IF(ISERROR(SUMIF('Exam (LECTURE ONLY)'!O$20:X$20, "CLO7", 'Exam (LECTURE ONLY)'!O299:X299) / 'Exam (LECTURE ONLY)'!AM$12), "", SUMIF('Exam (LECTURE ONLY)'!O$20:X$20, "CLO7", 'Exam (LECTURE ONLY)'!O299:X299) / 'Exam (LECTURE ONLY)'!AM$12),
IF(AND('PRINTABLE (per grading)'!H$16="EXAM", 'PRINTABLE (per grading)'!B$13="Final"), IF(ISERROR(SUMIF('Exam (LECTURE ONLY)'!Z$20:AI$20, "CLO7", 'Exam (LECTURE ONLY)'!Z299:AI299) / 'Exam (LECTURE ONLY)'!AN$12), "", SUMIF('Exam (LECTURE ONLY)'!Z$20:AI$20, "CLO7", 'Exam (LECTURE ONLY)'!Z299:AI299) / 'Exam (LECTURE ONLY)'!AN$12),
IF(AND('PRINTABLE (per grading)'!H$16="OUTPUT", 'PRINTABLE (per grading)'!B$13="Prelim"), IF(ISERROR(SUMIF(OUTPUT!C$20:M$20, "CLO7", OUTPUT!C299:M299) / OUTPUT!AL$12), "", SUMIF(OUTPUT!C$20:M$20, "CLO7", OUTPUT!C299:M299) / OUTPUT!AL$12),
IF(AND('PRINTABLE (per grading)'!H$16="OUTPUT", 'PRINTABLE (per grading)'!B$13="Midterm"), IF(ISERROR(SUMIF(OUTPUT!O$20:Y$20, "CLO7", OUTPUT!O299:Y299) / OUTPUT!AM$12), "", SUMIF(OUTPUT!O$20:Y$20, "CLO7", OUTPUT!O299:Y299) / OUTPUT!AM$12),
IF(AND('PRINTABLE (per grading)'!H$16="OUTPUT", 'PRINTABLE (per grading)'!B$13="Final"), IF(ISERROR(SUMIF(OUTPUT!AA$20:AI$20, "CLO7", OUTPUT!AA299:AI299) / OUTPUT!AN$12), "", SUMIF(OUTPUT!AA$20:AI$20, "CLO7", OUTPUT!AA299:AI299) / OUTPUT!AN$12),
"")))))),"")</f>
        <v/>
      </c>
      <c r="AT297" s="232" t="str">
        <f t="shared" si="146"/>
        <v/>
      </c>
      <c r="AU297" s="233" t="str">
        <f t="shared" si="147"/>
        <v/>
      </c>
      <c r="AV297" s="25" t="str">
        <f>IF(B297 &lt;&gt; "", IFERROR(IF(C$16 = "PRELIM", SUMIF('Database (LECTURE-RES-PRAC)'!D$14:AG$14, "CLO8", 'Database (LECTURE-RES-PRAC)'!D294:AG294) / 'Grade computation'!F$11, IF(C$16 = "MIDTERM", SUMIF('Database (LECTURE-RES-PRAC)'!AJ$14:BM$14, "CLO8", 'Database (LECTURE-RES-PRAC)'!AJ294:BM294) / 'Grade computation'!G$11, IF(C$16 = "FINAL", SUMIF('Database (LECTURE-RES-PRAC)'!BP$14:CS$14, "CLO8", 'Database (LECTURE-RES-PRAC)'!BP294:CS294) / 'Grade computation'!H$11,""))),""),"")</f>
        <v/>
      </c>
      <c r="AW297" s="232" t="str">
        <f t="shared" si="148"/>
        <v/>
      </c>
      <c r="AX297" s="25" t="str">
        <f>IF(B297 &lt;&gt; "",IF(AND('PRINTABLE (per grading)'!H$16="EXAM", 'PRINTABLE (per grading)'!B$13="Prelim"), IF(ISERROR(SUMIF('Exam (LECTURE ONLY)'!D$20:M$20, "CLO8", 'Exam (LECTURE ONLY)'!D299:M299) / 'Exam (LECTURE ONLY)'!AL$13), "", SUMIF('Exam (LECTURE ONLY)'!D$20:M$20, "CLO8", 'Exam (LECTURE ONLY)'!D299:M299) /'Exam (LECTURE ONLY)'!AL$13),
IF(AND('PRINTABLE (per grading)'!H$16="EXAM", 'PRINTABLE (per grading)'!B$13="Midterm"), IF(ISERROR(SUMIF('Exam (LECTURE ONLY)'!O$20:X$20, "CLO8", 'Exam (LECTURE ONLY)'!O299:X299) / 'Exam (LECTURE ONLY)'!AM$13), "", SUMIF('Exam (LECTURE ONLY)'!O$20:X$20, "CLO8", 'Exam (LECTURE ONLY)'!O299:X299) / 'Exam (LECTURE ONLY)'!AM$13),
IF(AND('PRINTABLE (per grading)'!H$16="EXAM", 'PRINTABLE (per grading)'!B$13="Final"), IF(ISERROR(SUMIF('Exam (LECTURE ONLY)'!Z$20:AI$20, "CLO8", 'Exam (LECTURE ONLY)'!Z299:AI299) / 'Exam (LECTURE ONLY)'!AN$13), "", SUMIF('Exam (LECTURE ONLY)'!Z$20:AI$20, "CLO8", 'Exam (LECTURE ONLY)'!Z299:AI299) / 'Exam (LECTURE ONLY)'!AN$13),
IF(AND('PRINTABLE (per grading)'!H$16="OUTPUT", 'PRINTABLE (per grading)'!B$13="Prelim"), IF(ISERROR(SUMIF(OUTPUT!C$20:M$20, "CLO8", OUTPUT!C299:M299) / OUTPUT!AL$13), "", SUMIF(OUTPUT!C$20:M$20, "CLO8", OUTPUT!C299:M299) / OUTPUT!AL$13),
IF(AND('PRINTABLE (per grading)'!H$16="OUTPUT", 'PRINTABLE (per grading)'!B$13="Midterm"), IF(ISERROR(SUMIF(OUTPUT!O$20:Y$20, "CLO8", OUTPUT!O299:Y299) / OUTPUT!AM$13), "", SUMIF(OUTPUT!O$20:Y$20, "CLO8", OUTPUT!O299:Y299) / OUTPUT!AM$13),
IF(AND('PRINTABLE (per grading)'!H$16="OUTPUT", 'PRINTABLE (per grading)'!B$13="Final"), IF(ISERROR(SUMIF(OUTPUT!AA$20:AI$20, "CLO8", OUTPUT!AA299:AI299) / OUTPUT!AN$13), "", SUMIF(OUTPUT!AA$20:AI$20, "CLO8", OUTPUT!AA299:AI299) / OUTPUT!AN$13),
"")))))),"")</f>
        <v/>
      </c>
      <c r="AY297" s="232" t="str">
        <f t="shared" si="149"/>
        <v/>
      </c>
      <c r="AZ297" s="233" t="str">
        <f t="shared" si="150"/>
        <v/>
      </c>
      <c r="BA297" s="25" t="str">
        <f>IF(B297 &lt;&gt; "", IFERROR(IF(C$16 = "PRELIM", SUMIF('Database (LECTURE-RES-PRAC)'!D$14:AG$14, "CLO9", 'Database (LECTURE-RES-PRAC)'!D294:AG294) / 'Grade computation'!F$12, IF(C$16 = "MIDTERM", SUMIF('Database (LECTURE-RES-PRAC)'!AJ$14:BM$14, "CLO9", 'Database (LECTURE-RES-PRAC)'!AJ294:BM294) / 'Grade computation'!G$12, IF(C$16 = "FINAL", SUMIF('Database (LECTURE-RES-PRAC)'!BP$14:CS$14, "CLO9", 'Database (LECTURE-RES-PRAC)'!BP294:CS294) / 'Grade computation'!H$12,""))),""),"")</f>
        <v/>
      </c>
      <c r="BB297" s="232" t="str">
        <f t="shared" si="151"/>
        <v/>
      </c>
      <c r="BC297" s="25" t="str">
        <f>IF(B297 &lt;&gt; "",IF(AND('PRINTABLE (per grading)'!H$16="EXAM", 'PRINTABLE (per grading)'!B$13="Prelim"), IF(ISERROR(SUMIF('Exam (LECTURE ONLY)'!D$20:M$20, "CLO9", 'Exam (LECTURE ONLY)'!D299:M299) / 'Exam (LECTURE ONLY)'!AL$14), "", SUMIF('Exam (LECTURE ONLY)'!D$20:M$20, "CLO9", 'Exam (LECTURE ONLY)'!D299:M299) /'Exam (LECTURE ONLY)'!AL$14),
IF(AND('PRINTABLE (per grading)'!H$16="EXAM", 'PRINTABLE (per grading)'!B$13="Midterm"), IF(ISERROR(SUMIF('Exam (LECTURE ONLY)'!O$20:X$20, "CLO9", 'Exam (LECTURE ONLY)'!O299:X299) / 'Exam (LECTURE ONLY)'!AM$14), "", SUMIF('Exam (LECTURE ONLY)'!O$20:X$20, "CLO9", 'Exam (LECTURE ONLY)'!O299:X299) / 'Exam (LECTURE ONLY)'!AM$14),
IF(AND('PRINTABLE (per grading)'!H$16="EXAM", 'PRINTABLE (per grading)'!B$13="Final"), IF(ISERROR(SUMIF('Exam (LECTURE ONLY)'!Z$20:AI$20, "CLO9", 'Exam (LECTURE ONLY)'!Z299:AI299) / 'Exam (LECTURE ONLY)'!AN$14), "", SUMIF('Exam (LECTURE ONLY)'!Z$20:AI$20, "CLO9", 'Exam (LECTURE ONLY)'!Z299:AI299) / 'Exam (LECTURE ONLY)'!AN$14),
IF(AND('PRINTABLE (per grading)'!H$16="OUTPUT", 'PRINTABLE (per grading)'!B$13="Prelim"), IF(ISERROR(SUMIF(OUTPUT!C$20:M$20, "CLO9", OUTPUT!C299:M299) / OUTPUT!AL$14), "", SUMIF(OUTPUT!C$20:M$20, "CLO9", OUTPUT!C299:M299) / OUTPUT!AL$14),
IF(AND('PRINTABLE (per grading)'!H$16="OUTPUT", 'PRINTABLE (per grading)'!B$13="Midterm"), IF(ISERROR(SUMIF(OUTPUT!O$20:Y$20, "CLO9", OUTPUT!O299:Y299) / OUTPUT!AM$14), "", SUMIF(OUTPUT!O$20:Y$20, "CLO9", OUTPUT!O299:Y299) / OUTPUT!AM$14),
IF(AND('PRINTABLE (per grading)'!H$16="OUTPUT", 'PRINTABLE (per grading)'!B$13="Final"), IF(ISERROR(SUMIF(OUTPUT!AA$20:AI$20, "CLO9", OUTPUT!AA299:AI299) / OUTPUT!AN$14), "", SUMIF(OUTPUT!AA$20:AI$20, "CLO9", OUTPUT!AA299:AI299) / OUTPUT!AN$14),
"")))))),"")</f>
        <v/>
      </c>
      <c r="BD297" s="232" t="str">
        <f t="shared" si="152"/>
        <v/>
      </c>
      <c r="BE297" s="233" t="str">
        <f t="shared" si="153"/>
        <v/>
      </c>
      <c r="BF297" s="25" t="str">
        <f>IF(B297 &lt;&gt; "", IFERROR(IF(C$16 = "PRELIM", SUMIF('Database (LECTURE-RES-PRAC)'!D$14:AG$14, "CLO10", 'Database (LECTURE-RES-PRAC)'!D294:AG294) / 'Grade computation'!F$13, IF(C$16 = "MIDTERM", SUMIF('Database (LECTURE-RES-PRAC)'!AJ$14:BM$14, "CLO10", 'Database (LECTURE-RES-PRAC)'!AJ294:BM294) / 'Grade computation'!G$13, IF(C$16 = "FINAL", SUMIF('Database (LECTURE-RES-PRAC)'!BP$14:CS$14, "CLO10", 'Database (LECTURE-RES-PRAC)'!BP294:CS294) / 'Grade computation'!H$13,""))),""),"")</f>
        <v/>
      </c>
      <c r="BG297" s="232" t="str">
        <f t="shared" si="154"/>
        <v/>
      </c>
      <c r="BH297" s="25" t="str">
        <f>IF(B297 &lt;&gt; "",IF(AND('PRINTABLE (per grading)'!H$16="EXAM", 'PRINTABLE (per grading)'!B$13="Prelim"), IF(ISERROR(SUMIF('Exam (LECTURE ONLY)'!D$20:M$20, "CLO10", 'Exam (LECTURE ONLY)'!D299:M299) / 'Exam (LECTURE ONLY)'!AL$15), "", SUMIF('Exam (LECTURE ONLY)'!D$20:M$20, "CLO10", 'Exam (LECTURE ONLY)'!D299:M299) /'Exam (LECTURE ONLY)'!AL$15),
IF(AND('PRINTABLE (per grading)'!H$16="EXAM", 'PRINTABLE (per grading)'!B$13="Midterm"), IF(ISERROR(SUMIF('Exam (LECTURE ONLY)'!O$20:X$20, "CLO10", 'Exam (LECTURE ONLY)'!O299:X299) / 'Exam (LECTURE ONLY)'!AM$15), "", SUMIF('Exam (LECTURE ONLY)'!O$20:X$20, "CLO10", 'Exam (LECTURE ONLY)'!O299:X299) / 'Exam (LECTURE ONLY)'!AM$15),
IF(AND('PRINTABLE (per grading)'!H$16="EXAM", 'PRINTABLE (per grading)'!B$13="Final"), IF(ISERROR(SUMIF('Exam (LECTURE ONLY)'!Z$20:AI$20, "CLO10", 'Exam (LECTURE ONLY)'!Z299:AI299) / 'Exam (LECTURE ONLY)'!AN$15), "", SUMIF('Exam (LECTURE ONLY)'!Z$20:AI$20, "CLO10", 'Exam (LECTURE ONLY)'!Z299:AI299) / 'Exam (LECTURE ONLY)'!AN$15),
IF(AND('PRINTABLE (per grading)'!H$16="OUTPUT", 'PRINTABLE (per grading)'!B$13="Prelim"), IF(ISERROR(SUMIF(OUTPUT!C$20:M$20, "CLO10", OUTPUT!C299:M299) / OUTPUT!AL$15), "", SUMIF(OUTPUT!C$20:M$20, "CLO10", OUTPUT!C299:M299) / OUTPUT!AL$15),
IF(AND('PRINTABLE (per grading)'!H$16="OUTPUT", 'PRINTABLE (per grading)'!B$13="Midterm"), IF(ISERROR(SUMIF(OUTPUT!O$20:Y$20, "CLO10", OUTPUT!O299:Y299) / OUTPUT!AM$15), "", SUMIF(OUTPUT!O$20:Y$20, "CLO10", OUTPUT!O299:Y299) / OUTPUT!AM$15),
IF(AND('PRINTABLE (per grading)'!H$16="OUTPUT", 'PRINTABLE (per grading)'!B$13="Final"), IF(ISERROR(SUMIF(OUTPUT!AA$20:AI$20, "CLO10", OUTPUT!AA299:AI299) / OUTPUT!AN$15), "", SUMIF(OUTPUT!AA$20:AI$20, "CLO10", OUTPUT!AA299:AI299) / OUTPUT!AN$15),
"")))))),"")</f>
        <v/>
      </c>
      <c r="BI297" s="232" t="str">
        <f t="shared" si="155"/>
        <v/>
      </c>
      <c r="BJ297" s="233" t="str">
        <f t="shared" si="156"/>
        <v/>
      </c>
      <c r="BK297" s="2"/>
    </row>
    <row r="298" spans="1:63" ht="20.100000000000001" customHeight="1">
      <c r="A298" s="212" t="str">
        <f>IF(ISBLANK('Database (LECTURE-RES-PRAC)'!A295),"",'Database (LECTURE-RES-PRAC)'!A295)</f>
        <v/>
      </c>
      <c r="B298" s="213" t="str">
        <f>IF(ISBLANK('Database (LECTURE-RES-PRAC)'!B295),"",'Database (LECTURE-RES-PRAC)'!B295)</f>
        <v/>
      </c>
      <c r="C298" s="134" t="str">
        <f>IF(B298&lt;&gt;"",IF(C$16="PRELIM",'Grade computation'!C298, IF(C$16="MIDTERM",'Grade computation'!K298, IF(C$16="FINAL",'Grade computation'!S298,""))),"")</f>
        <v/>
      </c>
      <c r="D298" s="135" t="str">
        <f t="shared" si="157"/>
        <v/>
      </c>
      <c r="E298" s="134" t="str">
        <f>IF(B298&lt;&gt;"", IF(C$16="PRELIM",'Grade computation'!E298, IF(C$16="MIDTERM",'Grade computation'!M298, IF(C$16="FINAL",'Grade computation'!U298,""))),"")</f>
        <v/>
      </c>
      <c r="F298" s="136" t="str">
        <f t="shared" si="158"/>
        <v/>
      </c>
      <c r="G298" s="137" t="str">
        <f t="shared" si="159"/>
        <v/>
      </c>
      <c r="H298" s="207" t="str">
        <f>IF(B298&lt;&gt;"",IF(C$16="PRELIM", 'Grade computation'!H298, IF(C$16="MIDTERM", 'Grade computation'!P298, IF(C$16="FINAL",'Grade computation'!X298, ""))),"")</f>
        <v/>
      </c>
      <c r="I298" s="137" t="str">
        <f t="shared" si="160"/>
        <v/>
      </c>
      <c r="J298" s="139" t="str">
        <f t="shared" si="161"/>
        <v/>
      </c>
      <c r="K298" s="377" t="str">
        <f t="shared" si="162"/>
        <v/>
      </c>
      <c r="L298" s="434"/>
      <c r="M298" s="25" t="str">
        <f>IF(B298 &lt;&gt; "", IFERROR(IF(C$16 = "PRELIM", SUMIF('Database (LECTURE-RES-PRAC)'!D$14:AG$14, "CLO1", 'Database (LECTURE-RES-PRAC)'!D295:AG295) / 'Grade computation'!F$4, IF(C$16 = "MIDTERM", SUMIF('Database (LECTURE-RES-PRAC)'!AJ$14:BM$14, "CLO1", 'Database (LECTURE-RES-PRAC)'!AJ295:BM295) / 'Grade computation'!G$4, IF(C$16 = "FINAL", SUMIF('Database (LECTURE-RES-PRAC)'!BP$14:CS$14, "CLO1", 'Database (LECTURE-RES-PRAC)'!BP295:CS295) / 'Grade computation'!H$4,""))),""),"")</f>
        <v/>
      </c>
      <c r="N298" s="232" t="str">
        <f t="shared" si="127"/>
        <v/>
      </c>
      <c r="O298" s="25" t="str">
        <f>IF(B298 &lt;&gt; "",IF(AND('PRINTABLE (per grading)'!H$16="EXAM", 'PRINTABLE (per grading)'!B$13="Prelim"), IF(ISERROR(SUMIF('Exam (LECTURE ONLY)'!D$20:M$20, "CLO1", 'Exam (LECTURE ONLY)'!D300:M300) / 'Exam (LECTURE ONLY)'!AL$6), "", SUMIF('Exam (LECTURE ONLY)'!D$20:M$20, "CLO1", 'Exam (LECTURE ONLY)'!D300:M300) /'Exam (LECTURE ONLY)'!AL$6),
IF(AND('PRINTABLE (per grading)'!H$16="EXAM", 'PRINTABLE (per grading)'!B$13="Midterm"), IF(ISERROR(SUMIF('Exam (LECTURE ONLY)'!O$20:X$20, "CLO1", 'Exam (LECTURE ONLY)'!O300:X300) / 'Exam (LECTURE ONLY)'!AM$6), "", SUMIF('Exam (LECTURE ONLY)'!O$20:X$20, "CLO1", 'Exam (LECTURE ONLY)'!O300:X300) / 'Exam (LECTURE ONLY)'!AM$6),
IF(AND('PRINTABLE (per grading)'!H$16="EXAM", 'PRINTABLE (per grading)'!B$13="Final"), IF(ISERROR(SUMIF('Exam (LECTURE ONLY)'!Z$20:AI$20, "CLO1", 'Exam (LECTURE ONLY)'!Z300:AI300) / 'Exam (LECTURE ONLY)'!AN$6), "", SUMIF('Exam (LECTURE ONLY)'!Z$20:AI$20, "CLO1", 'Exam (LECTURE ONLY)'!Z300:AI300) / 'Exam (LECTURE ONLY)'!AN$6),
IF(AND('PRINTABLE (per grading)'!H$16="OUTPUT", 'PRINTABLE (per grading)'!B$13="Prelim"), IF(ISERROR(SUMIF(OUTPUT!C$20:M$20, "CLO1", OUTPUT!C300:M300) / OUTPUT!AL$6), "", SUMIF(OUTPUT!C$20:M$20, "CLO1", OUTPUT!C300:M300) / OUTPUT!AL$6),
IF(AND('PRINTABLE (per grading)'!H$16="OUTPUT", 'PRINTABLE (per grading)'!B$13="Midterm"), IF(ISERROR(SUMIF(OUTPUT!O$20:Y$20, "CLO1", OUTPUT!O300:Y300) / OUTPUT!AM$6), "", SUMIF(OUTPUT!O$20:Y$20, "CLO1", OUTPUT!O300:Y300) / OUTPUT!AM$6),
IF(AND('PRINTABLE (per grading)'!H$16="OUTPUT", 'PRINTABLE (per grading)'!B$13="Final"), IF(ISERROR(SUMIF(OUTPUT!AA$20:AI$20, "CLO1", OUTPUT!AA300:AI300) / OUTPUT!AN$6), "", SUMIF(OUTPUT!AA$20:AI$20, "CLO1", OUTPUT!AA300:AI300) / OUTPUT!AN$6),
"")))))),"")</f>
        <v/>
      </c>
      <c r="P298" s="232" t="str">
        <f t="shared" si="128"/>
        <v/>
      </c>
      <c r="Q298" s="233" t="str">
        <f t="shared" si="129"/>
        <v/>
      </c>
      <c r="R298" s="25" t="str">
        <f>IF(B298 &lt;&gt; "", IFERROR(IF(C$16 = "PRELIM", SUMIF('Database (LECTURE-RES-PRAC)'!D$14:AG$14, "CLO2", 'Database (LECTURE-RES-PRAC)'!D295:AG295) / 'Grade computation'!F$5, IF(C$16 = "MIDTERM", SUMIF('Database (LECTURE-RES-PRAC)'!AJ$14:BM$14, "CLO2", 'Database (LECTURE-RES-PRAC)'!AJ295:BM295) / 'Grade computation'!G$5, IF(C$16 = "FINAL", SUMIF('Database (LECTURE-RES-PRAC)'!BP$14:CS$14, "CLO2", 'Database (LECTURE-RES-PRAC)'!BP295:CS295) / 'Grade computation'!H$5,""))),""),"")</f>
        <v/>
      </c>
      <c r="S298" s="232" t="str">
        <f t="shared" si="130"/>
        <v/>
      </c>
      <c r="T298" s="25" t="str">
        <f>IF(B298 &lt;&gt; "",IF(AND('PRINTABLE (per grading)'!H$16="EXAM", 'PRINTABLE (per grading)'!B$13="Prelim"), IF(ISERROR(SUMIF('Exam (LECTURE ONLY)'!D$20:M$20, "CLO2", 'Exam (LECTURE ONLY)'!D300:M300) / 'Exam (LECTURE ONLY)'!AL$7), "", SUMIF('Exam (LECTURE ONLY)'!D$20:M$20, "CLO2", 'Exam (LECTURE ONLY)'!D300:M300) /'Exam (LECTURE ONLY)'!AL$7),
IF(AND('PRINTABLE (per grading)'!H$16="EXAM", 'PRINTABLE (per grading)'!B$13="Midterm"), IF(ISERROR(SUMIF('Exam (LECTURE ONLY)'!O$20:X$20, "CLO2", 'Exam (LECTURE ONLY)'!O300:X300) / 'Exam (LECTURE ONLY)'!AM$7), "", SUMIF('Exam (LECTURE ONLY)'!O$20:X$20, "CLO2", 'Exam (LECTURE ONLY)'!O300:X300) / 'Exam (LECTURE ONLY)'!AM$7),
IF(AND('PRINTABLE (per grading)'!H$16="EXAM", 'PRINTABLE (per grading)'!B$13="Final"), IF(ISERROR(SUMIF('Exam (LECTURE ONLY)'!Z$20:AI$20, "CLO2", 'Exam (LECTURE ONLY)'!Z300:AI300) / 'Exam (LECTURE ONLY)'!AN$7), "", SUMIF('Exam (LECTURE ONLY)'!Z$20:AI$20, "CLO2", 'Exam (LECTURE ONLY)'!Z300:AI300) / 'Exam (LECTURE ONLY)'!AN$7),
IF(AND('PRINTABLE (per grading)'!H$16="OUTPUT", 'PRINTABLE (per grading)'!B$13="Prelim"), IF(ISERROR(SUMIF(OUTPUT!C$20:M$20, "CLO2", OUTPUT!C300:M300) / OUTPUT!AL$7), "", SUMIF(OUTPUT!C$20:M$20, "CLO2", OUTPUT!C300:M300) / OUTPUT!AL$7),
IF(AND('PRINTABLE (per grading)'!H$16="OUTPUT", 'PRINTABLE (per grading)'!B$13="Midterm"), IF(ISERROR(SUMIF(OUTPUT!O$20:Y$20, "CLO2", OUTPUT!O300:Y300) / OUTPUT!AM$7), "", SUMIF(OUTPUT!O$20:Y$20, "CLO2", OUTPUT!O300:Y300) / OUTPUT!AM$7),
IF(AND('PRINTABLE (per grading)'!H$16="OUTPUT", 'PRINTABLE (per grading)'!B$13="Final"), IF(ISERROR(SUMIF(OUTPUT!AA$20:AI$20, "CLO2", OUTPUT!AA300:AI300) / OUTPUT!AN$7), "", SUMIF(OUTPUT!AA$20:AI$20, "CLO2", OUTPUT!AA300:AI300) / OUTPUT!AN$7),
"")))))),"")</f>
        <v/>
      </c>
      <c r="U298" s="232" t="str">
        <f t="shared" si="131"/>
        <v/>
      </c>
      <c r="V298" s="233" t="str">
        <f t="shared" si="132"/>
        <v/>
      </c>
      <c r="W298" s="25" t="str">
        <f>IF(B298 &lt;&gt; "", IFERROR(IF(C$16 = "PRELIM", SUMIF('Database (LECTURE-RES-PRAC)'!D$14:AG$14, "CLO3", 'Database (LECTURE-RES-PRAC)'!D295:AG295) / 'Grade computation'!F$6, IF(C$16 = "MIDTERM", SUMIF('Database (LECTURE-RES-PRAC)'!AJ$14:BM$14, "CLO3", 'Database (LECTURE-RES-PRAC)'!AJ295:BM295) / 'Grade computation'!G$6, IF(C$16 = "FINAL", SUMIF('Database (LECTURE-RES-PRAC)'!BP$14:CS$14, "CLO3", 'Database (LECTURE-RES-PRAC)'!BP295:CS295) / 'Grade computation'!H$6,""))),""),"")</f>
        <v/>
      </c>
      <c r="X298" s="232" t="str">
        <f t="shared" si="133"/>
        <v/>
      </c>
      <c r="Y298" s="25" t="str">
        <f>IF(B298 &lt;&gt; "",IF(AND('PRINTABLE (per grading)'!H$16="EXAM", 'PRINTABLE (per grading)'!B$13="Prelim"), IF(ISERROR(SUMIF('Exam (LECTURE ONLY)'!D$20:M$20, "CLO3", 'Exam (LECTURE ONLY)'!D300:M300) / 'Exam (LECTURE ONLY)'!AL$8), "", SUMIF('Exam (LECTURE ONLY)'!D$20:M$20, "CLO3", 'Exam (LECTURE ONLY)'!D300:M300) /'Exam (LECTURE ONLY)'!AL$8),
IF(AND('PRINTABLE (per grading)'!H$16="EXAM", 'PRINTABLE (per grading)'!B$13="Midterm"), IF(ISERROR(SUMIF('Exam (LECTURE ONLY)'!O$20:X$20, "CLO3", 'Exam (LECTURE ONLY)'!O300:X300) / 'Exam (LECTURE ONLY)'!AM$8), "", SUMIF('Exam (LECTURE ONLY)'!O$20:X$20, "CLO3", 'Exam (LECTURE ONLY)'!O300:X300) / 'Exam (LECTURE ONLY)'!AM$8),
IF(AND('PRINTABLE (per grading)'!H$16="EXAM", 'PRINTABLE (per grading)'!B$13="Final"), IF(ISERROR(SUMIF('Exam (LECTURE ONLY)'!Z$20:AI$20, "CLO3", 'Exam (LECTURE ONLY)'!Z300:AI300) / 'Exam (LECTURE ONLY)'!AN$8), "", SUMIF('Exam (LECTURE ONLY)'!Z$20:AI$20, "CLO3", 'Exam (LECTURE ONLY)'!Z300:AI300) / 'Exam (LECTURE ONLY)'!AN$8),
IF(AND('PRINTABLE (per grading)'!H$16="OUTPUT", 'PRINTABLE (per grading)'!B$13="Prelim"), IF(ISERROR(SUMIF(OUTPUT!C$20:M$20, "CLO3", OUTPUT!C300:M300) / OUTPUT!AL$8), "", SUMIF(OUTPUT!C$20:M$20, "CLO3", OUTPUT!C300:M300) / OUTPUT!AL$8),
IF(AND('PRINTABLE (per grading)'!H$16="OUTPUT", 'PRINTABLE (per grading)'!B$13="Midterm"), IF(ISERROR(SUMIF(OUTPUT!O$20:Y$20, "CLO3", OUTPUT!O300:Y300) / OUTPUT!AM$8), "", SUMIF(OUTPUT!O$20:Y$20, "CLO3", OUTPUT!O300:Y300) / OUTPUT!AM$8),
IF(AND('PRINTABLE (per grading)'!H$16="OUTPUT", 'PRINTABLE (per grading)'!B$13="Final"), IF(ISERROR(SUMIF(OUTPUT!AA$20:AI$20, "CLO3", OUTPUT!AA300:AI300) / OUTPUT!AN$8), "", SUMIF(OUTPUT!AA$20:AI$20, "CLO3", OUTPUT!AA300:AI300) / OUTPUT!AN$8),
"" )))))),"")</f>
        <v/>
      </c>
      <c r="Z298" s="232" t="str">
        <f t="shared" si="134"/>
        <v/>
      </c>
      <c r="AA298" s="233" t="str">
        <f t="shared" si="135"/>
        <v/>
      </c>
      <c r="AB298" s="25" t="str">
        <f>IF(B298 &lt;&gt; "", IFERROR(IF(C$16 = "PRELIM", SUMIF('Database (LECTURE-RES-PRAC)'!D$14:AG$14, "CLO4", 'Database (LECTURE-RES-PRAC)'!D295:AG295) / 'Grade computation'!F$7, IF(C$16 = "MIDTERM", SUMIF('Database (LECTURE-RES-PRAC)'!AJ$14:BM$14, "CLO4", 'Database (LECTURE-RES-PRAC)'!AJ295:BM295) / 'Grade computation'!G$7, IF(C$16 = "FINAL", SUMIF('Database (LECTURE-RES-PRAC)'!BP$14:CS$14, "CLO4", 'Database (LECTURE-RES-PRAC)'!BP295:CS295) / 'Grade computation'!H$7,""))),""),"")</f>
        <v/>
      </c>
      <c r="AC298" s="232" t="str">
        <f t="shared" si="136"/>
        <v/>
      </c>
      <c r="AD298" s="25" t="str">
        <f>IF(B298 &lt;&gt; "",IF(AND('PRINTABLE (per grading)'!H$16="EXAM", 'PRINTABLE (per grading)'!B$13="Prelim"), IF(ISERROR(SUMIF('Exam (LECTURE ONLY)'!D$20:M$20, "CLO4", 'Exam (LECTURE ONLY)'!D300:M300) / 'Exam (LECTURE ONLY)'!AL$9), "", SUMIF('Exam (LECTURE ONLY)'!D$20:M$20, "CLO4", 'Exam (LECTURE ONLY)'!D300:M300) /'Exam (LECTURE ONLY)'!AL$9),
IF(AND('PRINTABLE (per grading)'!H$16="EXAM", 'PRINTABLE (per grading)'!B$13="Midterm"), IF(ISERROR(SUMIF('Exam (LECTURE ONLY)'!O$20:X$20, "CLO4", 'Exam (LECTURE ONLY)'!O300:X300) / 'Exam (LECTURE ONLY)'!AM$9), "", SUMIF('Exam (LECTURE ONLY)'!O$20:X$20, "CLO4", 'Exam (LECTURE ONLY)'!O300:X300) / 'Exam (LECTURE ONLY)'!AM$9),
IF(AND('PRINTABLE (per grading)'!H$16="EXAM", 'PRINTABLE (per grading)'!B$13="Final"), IF(ISERROR(SUMIF('Exam (LECTURE ONLY)'!Z$20:AI$20, "CLO4", 'Exam (LECTURE ONLY)'!Z300:AI300) / 'Exam (LECTURE ONLY)'!AN$9), "", SUMIF('Exam (LECTURE ONLY)'!Z$20:AI$20, "CLO4", 'Exam (LECTURE ONLY)'!Z300:AI300) / 'Exam (LECTURE ONLY)'!AN$9),
IF(AND('PRINTABLE (per grading)'!H$16="OUTPUT", 'PRINTABLE (per grading)'!B$13="Prelim"), IF(ISERROR(SUMIF(OUTPUT!C$20:M$20, "CLO4", OUTPUT!C300:M300) / OUTPUT!AL$9), "", SUMIF(OUTPUT!C$20:M$20, "CLO4", OUTPUT!C300:M300) / OUTPUT!AL$9),
IF(AND('PRINTABLE (per grading)'!H$16="OUTPUT", 'PRINTABLE (per grading)'!B$13="Midterm"), IF(ISERROR(SUMIF(OUTPUT!O$20:Y$20, "CLO4", OUTPUT!O300:Y300) / OUTPUT!AM$9), "", SUMIF(OUTPUT!O$20:Y$20, "CLO4", OUTPUT!O300:Y300) / OUTPUT!AM$9),
IF(AND('PRINTABLE (per grading)'!H$16="OUTPUT", 'PRINTABLE (per grading)'!B$13="Final"), IF(ISERROR(SUMIF(OUTPUT!AA$20:AI$20, "CLO4", OUTPUT!AA300:AI300) / OUTPUT!AN$9), "", SUMIF(OUTPUT!AA$20:AI$20, "CLO4", OUTPUT!AA300:AI300) / OUTPUT!AN$9),
"")))))),"")</f>
        <v/>
      </c>
      <c r="AE298" s="232" t="str">
        <f t="shared" si="137"/>
        <v/>
      </c>
      <c r="AF298" s="233" t="str">
        <f t="shared" si="138"/>
        <v/>
      </c>
      <c r="AG298" s="25" t="str">
        <f>IF(B298 &lt;&gt; "", IFERROR(IF(C$16 = "PRELIM", SUMIF('Database (LECTURE-RES-PRAC)'!D$14:AG$14, "CLO5", 'Database (LECTURE-RES-PRAC)'!D295:AG295) / 'Grade computation'!F$8, IF(C$16 = "MIDTERM", SUMIF('Database (LECTURE-RES-PRAC)'!AJ$14:BM$14, "CLO5", 'Database (LECTURE-RES-PRAC)'!AJ295:BM295) / 'Grade computation'!G$8, IF(C$16 = "FINAL", SUMIF('Database (LECTURE-RES-PRAC)'!BP$14:CS$14, "CLO5", 'Database (LECTURE-RES-PRAC)'!BP295:CS295) / 'Grade computation'!H$8,""))),""),"")</f>
        <v/>
      </c>
      <c r="AH298" s="232" t="str">
        <f t="shared" si="139"/>
        <v/>
      </c>
      <c r="AI298" s="25" t="str">
        <f>IF(B298 &lt;&gt; "",IF(AND('PRINTABLE (per grading)'!H$16="EXAM", 'PRINTABLE (per grading)'!B$13="Prelim"), IF(ISERROR(SUMIF('Exam (LECTURE ONLY)'!D$20:M$20, "CLO5", 'Exam (LECTURE ONLY)'!D300:M300) / 'Exam (LECTURE ONLY)'!AL$10), "", SUMIF('Exam (LECTURE ONLY)'!D$20:M$20, "CLO5", 'Exam (LECTURE ONLY)'!D300:M300) /'Exam (LECTURE ONLY)'!AL$10),
IF(AND('PRINTABLE (per grading)'!H$16="EXAM", 'PRINTABLE (per grading)'!B$13="Midterm"), IF(ISERROR(SUMIF('Exam (LECTURE ONLY)'!O$20:X$20, "CLO5", 'Exam (LECTURE ONLY)'!O300:X300) / 'Exam (LECTURE ONLY)'!AM$10), "", SUMIF('Exam (LECTURE ONLY)'!O$20:X$20, "CLO5", 'Exam (LECTURE ONLY)'!O300:X300) / 'Exam (LECTURE ONLY)'!AM$10),
IF(AND('PRINTABLE (per grading)'!H$16="EXAM", 'PRINTABLE (per grading)'!B$13="Final"), IF(ISERROR(SUMIF('Exam (LECTURE ONLY)'!Z$20:AI$20, "CLO5", 'Exam (LECTURE ONLY)'!Z300:AI300) / 'Exam (LECTURE ONLY)'!AN$10), "", SUMIF('Exam (LECTURE ONLY)'!Z$20:AI$20, "CLO5", 'Exam (LECTURE ONLY)'!Z300:AI300) / 'Exam (LECTURE ONLY)'!AN$10),
IF(AND('PRINTABLE (per grading)'!H$16="OUTPUT", 'PRINTABLE (per grading)'!B$13="Prelim"), IF(ISERROR(SUMIF(OUTPUT!C$20:M$20, "CLO5", OUTPUT!C300:M300) / OUTPUT!AL$10), "", SUMIF(OUTPUT!C$20:M$20, "CLO5", OUTPUT!C300:M300) / OUTPUT!AL$10),
IF(AND('PRINTABLE (per grading)'!H$16="OUTPUT", 'PRINTABLE (per grading)'!B$13="Midterm"), IF(ISERROR(SUMIF(OUTPUT!O$20:Y$20, "CLO5", OUTPUT!O300:Y300) / OUTPUT!AM$10), "", SUMIF(OUTPUT!O$20:Y$20, "CLO5", OUTPUT!O300:Y300) / OUTPUT!AM$10),
IF(AND('PRINTABLE (per grading)'!H$16="OUTPUT", 'PRINTABLE (per grading)'!B$13="Final"), IF(ISERROR(SUMIF(OUTPUT!AA$20:AI$20, "CLO5", OUTPUT!AA300:AI300) / OUTPUT!AN$10), "", SUMIF(OUTPUT!AA$20:AI$20, "CLO5", OUTPUT!AA300:AI300) / OUTPUT!AN$10),
"")))))),"")</f>
        <v/>
      </c>
      <c r="AJ298" s="232" t="str">
        <f t="shared" si="140"/>
        <v/>
      </c>
      <c r="AK298" s="233" t="str">
        <f t="shared" si="141"/>
        <v/>
      </c>
      <c r="AL298" s="25" t="str">
        <f>IF(B298 &lt;&gt; "", IFERROR(IF(C$16 = "PRELIM", SUMIF('Database (LECTURE-RES-PRAC)'!D$14:AG$14, "CLO6", 'Database (LECTURE-RES-PRAC)'!D295:AG295) / 'Grade computation'!F$9, IF(C$16 = "MIDTERM", SUMIF('Database (LECTURE-RES-PRAC)'!AJ$14:BM$14, "CLO6", 'Database (LECTURE-RES-PRAC)'!AJ295:BM295) / 'Grade computation'!G$9, IF(C$16 = "FINAL", SUMIF('Database (LECTURE-RES-PRAC)'!BP$14:CS$14, "CLO6", 'Database (LECTURE-RES-PRAC)'!BP295:CS295) / 'Grade computation'!H$9,""))),""),"")</f>
        <v/>
      </c>
      <c r="AM298" s="232" t="str">
        <f t="shared" si="142"/>
        <v/>
      </c>
      <c r="AN298" s="25" t="str">
        <f>IF(B298 &lt;&gt; "",IF(AND('PRINTABLE (per grading)'!H$16="EXAM", 'PRINTABLE (per grading)'!B$13="Prelim"), IF(ISERROR(SUMIF('Exam (LECTURE ONLY)'!D$20:M$20, "CLO6", 'Exam (LECTURE ONLY)'!D300:M300) / 'Exam (LECTURE ONLY)'!AL$11), "", SUMIF('Exam (LECTURE ONLY)'!D$20:M$20, "CLO6", 'Exam (LECTURE ONLY)'!D300:M300) /'Exam (LECTURE ONLY)'!AL$11),
IF(AND('PRINTABLE (per grading)'!H$16="EXAM", 'PRINTABLE (per grading)'!B$13="Midterm"), IF(ISERROR(SUMIF('Exam (LECTURE ONLY)'!O$20:X$20, "CLO6", 'Exam (LECTURE ONLY)'!O300:X300) / 'Exam (LECTURE ONLY)'!AM$11), "", SUMIF('Exam (LECTURE ONLY)'!O$20:X$20, "CLO6", 'Exam (LECTURE ONLY)'!O300:X300) / 'Exam (LECTURE ONLY)'!AM$11),
IF(AND('PRINTABLE (per grading)'!H$16="EXAM", 'PRINTABLE (per grading)'!B$13="Final"), IF(ISERROR(SUMIF('Exam (LECTURE ONLY)'!Z$20:AI$20, "CLO6", 'Exam (LECTURE ONLY)'!Z300:AI300) / 'Exam (LECTURE ONLY)'!AN$11), "", SUMIF('Exam (LECTURE ONLY)'!Z$20:AI$20, "CLO6", 'Exam (LECTURE ONLY)'!Z300:AI300) / 'Exam (LECTURE ONLY)'!AN$11),
IF(AND('PRINTABLE (per grading)'!H$16="OUTPUT", 'PRINTABLE (per grading)'!B$13="Prelim"), IF(ISERROR(SUMIF(OUTPUT!C$20:M$20, "CLO6", OUTPUT!C300:M300) / OUTPUT!AL$11), "", SUMIF(OUTPUT!C$20:M$20, "CLO6", OUTPUT!C300:M300) / OUTPUT!AL$11),
IF(AND('PRINTABLE (per grading)'!H$16="OUTPUT", 'PRINTABLE (per grading)'!B$13="Midterm"), IF(ISERROR(SUMIF(OUTPUT!O$20:Y$20, "CLO6", OUTPUT!O300:Y300) / OUTPUT!AM$11), "", SUMIF(OUTPUT!O$20:Y$20, "CLO6", OUTPUT!O300:Y300) / OUTPUT!AM$11),
IF(AND('PRINTABLE (per grading)'!H$16="OUTPUT", 'PRINTABLE (per grading)'!B$13="Final"), IF(ISERROR(SUMIF(OUTPUT!AA$20:AI$20, "CLO6", OUTPUT!AA300:AI300) / OUTPUT!AN$11), "", SUMIF(OUTPUT!AA$20:AI$20, "CLO6", OUTPUT!AA300:AI300) / OUTPUT!AN$11),
"")))))),"")</f>
        <v/>
      </c>
      <c r="AO298" s="232" t="str">
        <f t="shared" si="143"/>
        <v/>
      </c>
      <c r="AP298" s="233" t="str">
        <f t="shared" si="144"/>
        <v/>
      </c>
      <c r="AQ298" s="25" t="str">
        <f>IF(B298 &lt;&gt; "", IFERROR(IF(C$16 = "PRELIM", SUMIF('Database (LECTURE-RES-PRAC)'!D$14:AG$14, "CLO7", 'Database (LECTURE-RES-PRAC)'!D295:AG295) / 'Grade computation'!F$10, IF(C$16 = "MIDTERM", SUMIF('Database (LECTURE-RES-PRAC)'!AJ$14:BM$14, "CLO7", 'Database (LECTURE-RES-PRAC)'!AJ295:BM295) / 'Grade computation'!G$10, IF(C$16 = "FINAL", SUMIF('Database (LECTURE-RES-PRAC)'!BP$14:CS$14, "CLO7", 'Database (LECTURE-RES-PRAC)'!BP295:CS295) / 'Grade computation'!H$10,""))),""),"")</f>
        <v/>
      </c>
      <c r="AR298" s="232" t="str">
        <f t="shared" si="145"/>
        <v/>
      </c>
      <c r="AS298" s="25" t="str">
        <f>IF(B298 &lt;&gt; "",IF(AND('PRINTABLE (per grading)'!H$16="EXAM", 'PRINTABLE (per grading)'!B$13="Prelim"), IF(ISERROR(SUMIF('Exam (LECTURE ONLY)'!D$20:M$20, "CLO7", 'Exam (LECTURE ONLY)'!D300:M300) / 'Exam (LECTURE ONLY)'!AL$12), "", SUMIF('Exam (LECTURE ONLY)'!D$20:M$20, "CLO7", 'Exam (LECTURE ONLY)'!D300:M300) /'Exam (LECTURE ONLY)'!AL$12),
IF(AND('PRINTABLE (per grading)'!H$16="EXAM", 'PRINTABLE (per grading)'!B$13="Midterm"), IF(ISERROR(SUMIF('Exam (LECTURE ONLY)'!O$20:X$20, "CLO7", 'Exam (LECTURE ONLY)'!O300:X300) / 'Exam (LECTURE ONLY)'!AM$12), "", SUMIF('Exam (LECTURE ONLY)'!O$20:X$20, "CLO7", 'Exam (LECTURE ONLY)'!O300:X300) / 'Exam (LECTURE ONLY)'!AM$12),
IF(AND('PRINTABLE (per grading)'!H$16="EXAM", 'PRINTABLE (per grading)'!B$13="Final"), IF(ISERROR(SUMIF('Exam (LECTURE ONLY)'!Z$20:AI$20, "CLO7", 'Exam (LECTURE ONLY)'!Z300:AI300) / 'Exam (LECTURE ONLY)'!AN$12), "", SUMIF('Exam (LECTURE ONLY)'!Z$20:AI$20, "CLO7", 'Exam (LECTURE ONLY)'!Z300:AI300) / 'Exam (LECTURE ONLY)'!AN$12),
IF(AND('PRINTABLE (per grading)'!H$16="OUTPUT", 'PRINTABLE (per grading)'!B$13="Prelim"), IF(ISERROR(SUMIF(OUTPUT!C$20:M$20, "CLO7", OUTPUT!C300:M300) / OUTPUT!AL$12), "", SUMIF(OUTPUT!C$20:M$20, "CLO7", OUTPUT!C300:M300) / OUTPUT!AL$12),
IF(AND('PRINTABLE (per grading)'!H$16="OUTPUT", 'PRINTABLE (per grading)'!B$13="Midterm"), IF(ISERROR(SUMIF(OUTPUT!O$20:Y$20, "CLO7", OUTPUT!O300:Y300) / OUTPUT!AM$12), "", SUMIF(OUTPUT!O$20:Y$20, "CLO7", OUTPUT!O300:Y300) / OUTPUT!AM$12),
IF(AND('PRINTABLE (per grading)'!H$16="OUTPUT", 'PRINTABLE (per grading)'!B$13="Final"), IF(ISERROR(SUMIF(OUTPUT!AA$20:AI$20, "CLO7", OUTPUT!AA300:AI300) / OUTPUT!AN$12), "", SUMIF(OUTPUT!AA$20:AI$20, "CLO7", OUTPUT!AA300:AI300) / OUTPUT!AN$12),
"")))))),"")</f>
        <v/>
      </c>
      <c r="AT298" s="232" t="str">
        <f t="shared" si="146"/>
        <v/>
      </c>
      <c r="AU298" s="233" t="str">
        <f t="shared" si="147"/>
        <v/>
      </c>
      <c r="AV298" s="25" t="str">
        <f>IF(B298 &lt;&gt; "", IFERROR(IF(C$16 = "PRELIM", SUMIF('Database (LECTURE-RES-PRAC)'!D$14:AG$14, "CLO8", 'Database (LECTURE-RES-PRAC)'!D295:AG295) / 'Grade computation'!F$11, IF(C$16 = "MIDTERM", SUMIF('Database (LECTURE-RES-PRAC)'!AJ$14:BM$14, "CLO8", 'Database (LECTURE-RES-PRAC)'!AJ295:BM295) / 'Grade computation'!G$11, IF(C$16 = "FINAL", SUMIF('Database (LECTURE-RES-PRAC)'!BP$14:CS$14, "CLO8", 'Database (LECTURE-RES-PRAC)'!BP295:CS295) / 'Grade computation'!H$11,""))),""),"")</f>
        <v/>
      </c>
      <c r="AW298" s="232" t="str">
        <f t="shared" si="148"/>
        <v/>
      </c>
      <c r="AX298" s="25" t="str">
        <f>IF(B298 &lt;&gt; "",IF(AND('PRINTABLE (per grading)'!H$16="EXAM", 'PRINTABLE (per grading)'!B$13="Prelim"), IF(ISERROR(SUMIF('Exam (LECTURE ONLY)'!D$20:M$20, "CLO8", 'Exam (LECTURE ONLY)'!D300:M300) / 'Exam (LECTURE ONLY)'!AL$13), "", SUMIF('Exam (LECTURE ONLY)'!D$20:M$20, "CLO8", 'Exam (LECTURE ONLY)'!D300:M300) /'Exam (LECTURE ONLY)'!AL$13),
IF(AND('PRINTABLE (per grading)'!H$16="EXAM", 'PRINTABLE (per grading)'!B$13="Midterm"), IF(ISERROR(SUMIF('Exam (LECTURE ONLY)'!O$20:X$20, "CLO8", 'Exam (LECTURE ONLY)'!O300:X300) / 'Exam (LECTURE ONLY)'!AM$13), "", SUMIF('Exam (LECTURE ONLY)'!O$20:X$20, "CLO8", 'Exam (LECTURE ONLY)'!O300:X300) / 'Exam (LECTURE ONLY)'!AM$13),
IF(AND('PRINTABLE (per grading)'!H$16="EXAM", 'PRINTABLE (per grading)'!B$13="Final"), IF(ISERROR(SUMIF('Exam (LECTURE ONLY)'!Z$20:AI$20, "CLO8", 'Exam (LECTURE ONLY)'!Z300:AI300) / 'Exam (LECTURE ONLY)'!AN$13), "", SUMIF('Exam (LECTURE ONLY)'!Z$20:AI$20, "CLO8", 'Exam (LECTURE ONLY)'!Z300:AI300) / 'Exam (LECTURE ONLY)'!AN$13),
IF(AND('PRINTABLE (per grading)'!H$16="OUTPUT", 'PRINTABLE (per grading)'!B$13="Prelim"), IF(ISERROR(SUMIF(OUTPUT!C$20:M$20, "CLO8", OUTPUT!C300:M300) / OUTPUT!AL$13), "", SUMIF(OUTPUT!C$20:M$20, "CLO8", OUTPUT!C300:M300) / OUTPUT!AL$13),
IF(AND('PRINTABLE (per grading)'!H$16="OUTPUT", 'PRINTABLE (per grading)'!B$13="Midterm"), IF(ISERROR(SUMIF(OUTPUT!O$20:Y$20, "CLO8", OUTPUT!O300:Y300) / OUTPUT!AM$13), "", SUMIF(OUTPUT!O$20:Y$20, "CLO8", OUTPUT!O300:Y300) / OUTPUT!AM$13),
IF(AND('PRINTABLE (per grading)'!H$16="OUTPUT", 'PRINTABLE (per grading)'!B$13="Final"), IF(ISERROR(SUMIF(OUTPUT!AA$20:AI$20, "CLO8", OUTPUT!AA300:AI300) / OUTPUT!AN$13), "", SUMIF(OUTPUT!AA$20:AI$20, "CLO8", OUTPUT!AA300:AI300) / OUTPUT!AN$13),
"")))))),"")</f>
        <v/>
      </c>
      <c r="AY298" s="232" t="str">
        <f t="shared" si="149"/>
        <v/>
      </c>
      <c r="AZ298" s="233" t="str">
        <f t="shared" si="150"/>
        <v/>
      </c>
      <c r="BA298" s="25" t="str">
        <f>IF(B298 &lt;&gt; "", IFERROR(IF(C$16 = "PRELIM", SUMIF('Database (LECTURE-RES-PRAC)'!D$14:AG$14, "CLO9", 'Database (LECTURE-RES-PRAC)'!D295:AG295) / 'Grade computation'!F$12, IF(C$16 = "MIDTERM", SUMIF('Database (LECTURE-RES-PRAC)'!AJ$14:BM$14, "CLO9", 'Database (LECTURE-RES-PRAC)'!AJ295:BM295) / 'Grade computation'!G$12, IF(C$16 = "FINAL", SUMIF('Database (LECTURE-RES-PRAC)'!BP$14:CS$14, "CLO9", 'Database (LECTURE-RES-PRAC)'!BP295:CS295) / 'Grade computation'!H$12,""))),""),"")</f>
        <v/>
      </c>
      <c r="BB298" s="232" t="str">
        <f t="shared" si="151"/>
        <v/>
      </c>
      <c r="BC298" s="25" t="str">
        <f>IF(B298 &lt;&gt; "",IF(AND('PRINTABLE (per grading)'!H$16="EXAM", 'PRINTABLE (per grading)'!B$13="Prelim"), IF(ISERROR(SUMIF('Exam (LECTURE ONLY)'!D$20:M$20, "CLO9", 'Exam (LECTURE ONLY)'!D300:M300) / 'Exam (LECTURE ONLY)'!AL$14), "", SUMIF('Exam (LECTURE ONLY)'!D$20:M$20, "CLO9", 'Exam (LECTURE ONLY)'!D300:M300) /'Exam (LECTURE ONLY)'!AL$14),
IF(AND('PRINTABLE (per grading)'!H$16="EXAM", 'PRINTABLE (per grading)'!B$13="Midterm"), IF(ISERROR(SUMIF('Exam (LECTURE ONLY)'!O$20:X$20, "CLO9", 'Exam (LECTURE ONLY)'!O300:X300) / 'Exam (LECTURE ONLY)'!AM$14), "", SUMIF('Exam (LECTURE ONLY)'!O$20:X$20, "CLO9", 'Exam (LECTURE ONLY)'!O300:X300) / 'Exam (LECTURE ONLY)'!AM$14),
IF(AND('PRINTABLE (per grading)'!H$16="EXAM", 'PRINTABLE (per grading)'!B$13="Final"), IF(ISERROR(SUMIF('Exam (LECTURE ONLY)'!Z$20:AI$20, "CLO9", 'Exam (LECTURE ONLY)'!Z300:AI300) / 'Exam (LECTURE ONLY)'!AN$14), "", SUMIF('Exam (LECTURE ONLY)'!Z$20:AI$20, "CLO9", 'Exam (LECTURE ONLY)'!Z300:AI300) / 'Exam (LECTURE ONLY)'!AN$14),
IF(AND('PRINTABLE (per grading)'!H$16="OUTPUT", 'PRINTABLE (per grading)'!B$13="Prelim"), IF(ISERROR(SUMIF(OUTPUT!C$20:M$20, "CLO9", OUTPUT!C300:M300) / OUTPUT!AL$14), "", SUMIF(OUTPUT!C$20:M$20, "CLO9", OUTPUT!C300:M300) / OUTPUT!AL$14),
IF(AND('PRINTABLE (per grading)'!H$16="OUTPUT", 'PRINTABLE (per grading)'!B$13="Midterm"), IF(ISERROR(SUMIF(OUTPUT!O$20:Y$20, "CLO9", OUTPUT!O300:Y300) / OUTPUT!AM$14), "", SUMIF(OUTPUT!O$20:Y$20, "CLO9", OUTPUT!O300:Y300) / OUTPUT!AM$14),
IF(AND('PRINTABLE (per grading)'!H$16="OUTPUT", 'PRINTABLE (per grading)'!B$13="Final"), IF(ISERROR(SUMIF(OUTPUT!AA$20:AI$20, "CLO9", OUTPUT!AA300:AI300) / OUTPUT!AN$14), "", SUMIF(OUTPUT!AA$20:AI$20, "CLO9", OUTPUT!AA300:AI300) / OUTPUT!AN$14),
"")))))),"")</f>
        <v/>
      </c>
      <c r="BD298" s="232" t="str">
        <f t="shared" si="152"/>
        <v/>
      </c>
      <c r="BE298" s="233" t="str">
        <f t="shared" si="153"/>
        <v/>
      </c>
      <c r="BF298" s="25" t="str">
        <f>IF(B298 &lt;&gt; "", IFERROR(IF(C$16 = "PRELIM", SUMIF('Database (LECTURE-RES-PRAC)'!D$14:AG$14, "CLO10", 'Database (LECTURE-RES-PRAC)'!D295:AG295) / 'Grade computation'!F$13, IF(C$16 = "MIDTERM", SUMIF('Database (LECTURE-RES-PRAC)'!AJ$14:BM$14, "CLO10", 'Database (LECTURE-RES-PRAC)'!AJ295:BM295) / 'Grade computation'!G$13, IF(C$16 = "FINAL", SUMIF('Database (LECTURE-RES-PRAC)'!BP$14:CS$14, "CLO10", 'Database (LECTURE-RES-PRAC)'!BP295:CS295) / 'Grade computation'!H$13,""))),""),"")</f>
        <v/>
      </c>
      <c r="BG298" s="232" t="str">
        <f t="shared" si="154"/>
        <v/>
      </c>
      <c r="BH298" s="25" t="str">
        <f>IF(B298 &lt;&gt; "",IF(AND('PRINTABLE (per grading)'!H$16="EXAM", 'PRINTABLE (per grading)'!B$13="Prelim"), IF(ISERROR(SUMIF('Exam (LECTURE ONLY)'!D$20:M$20, "CLO10", 'Exam (LECTURE ONLY)'!D300:M300) / 'Exam (LECTURE ONLY)'!AL$15), "", SUMIF('Exam (LECTURE ONLY)'!D$20:M$20, "CLO10", 'Exam (LECTURE ONLY)'!D300:M300) /'Exam (LECTURE ONLY)'!AL$15),
IF(AND('PRINTABLE (per grading)'!H$16="EXAM", 'PRINTABLE (per grading)'!B$13="Midterm"), IF(ISERROR(SUMIF('Exam (LECTURE ONLY)'!O$20:X$20, "CLO10", 'Exam (LECTURE ONLY)'!O300:X300) / 'Exam (LECTURE ONLY)'!AM$15), "", SUMIF('Exam (LECTURE ONLY)'!O$20:X$20, "CLO10", 'Exam (LECTURE ONLY)'!O300:X300) / 'Exam (LECTURE ONLY)'!AM$15),
IF(AND('PRINTABLE (per grading)'!H$16="EXAM", 'PRINTABLE (per grading)'!B$13="Final"), IF(ISERROR(SUMIF('Exam (LECTURE ONLY)'!Z$20:AI$20, "CLO10", 'Exam (LECTURE ONLY)'!Z300:AI300) / 'Exam (LECTURE ONLY)'!AN$15), "", SUMIF('Exam (LECTURE ONLY)'!Z$20:AI$20, "CLO10", 'Exam (LECTURE ONLY)'!Z300:AI300) / 'Exam (LECTURE ONLY)'!AN$15),
IF(AND('PRINTABLE (per grading)'!H$16="OUTPUT", 'PRINTABLE (per grading)'!B$13="Prelim"), IF(ISERROR(SUMIF(OUTPUT!C$20:M$20, "CLO10", OUTPUT!C300:M300) / OUTPUT!AL$15), "", SUMIF(OUTPUT!C$20:M$20, "CLO10", OUTPUT!C300:M300) / OUTPUT!AL$15),
IF(AND('PRINTABLE (per grading)'!H$16="OUTPUT", 'PRINTABLE (per grading)'!B$13="Midterm"), IF(ISERROR(SUMIF(OUTPUT!O$20:Y$20, "CLO10", OUTPUT!O300:Y300) / OUTPUT!AM$15), "", SUMIF(OUTPUT!O$20:Y$20, "CLO10", OUTPUT!O300:Y300) / OUTPUT!AM$15),
IF(AND('PRINTABLE (per grading)'!H$16="OUTPUT", 'PRINTABLE (per grading)'!B$13="Final"), IF(ISERROR(SUMIF(OUTPUT!AA$20:AI$20, "CLO10", OUTPUT!AA300:AI300) / OUTPUT!AN$15), "", SUMIF(OUTPUT!AA$20:AI$20, "CLO10", OUTPUT!AA300:AI300) / OUTPUT!AN$15),
"")))))),"")</f>
        <v/>
      </c>
      <c r="BI298" s="232" t="str">
        <f t="shared" si="155"/>
        <v/>
      </c>
      <c r="BJ298" s="233" t="str">
        <f t="shared" si="156"/>
        <v/>
      </c>
      <c r="BK298" s="2"/>
    </row>
    <row r="299" spans="1:63" ht="20.100000000000001" customHeight="1">
      <c r="A299" s="118" t="str">
        <f>IF(ISBLANK('Database (LECTURE-RES-PRAC)'!A296),"",'Database (LECTURE-RES-PRAC)'!A296)</f>
        <v/>
      </c>
      <c r="B299" s="119" t="str">
        <f>IF(ISBLANK('Database (LECTURE-RES-PRAC)'!B296),"",'Database (LECTURE-RES-PRAC)'!B296)</f>
        <v/>
      </c>
      <c r="C299" s="134" t="str">
        <f>IF(B299&lt;&gt;"",IF(C$16="PRELIM",'Grade computation'!C299, IF(C$16="MIDTERM",'Grade computation'!K299, IF(C$16="FINAL",'Grade computation'!S299,""))),"")</f>
        <v/>
      </c>
      <c r="D299" s="135" t="str">
        <f t="shared" si="157"/>
        <v/>
      </c>
      <c r="E299" s="134" t="str">
        <f>IF(B299&lt;&gt;"", IF(C$16="PRELIM",'Grade computation'!E299, IF(C$16="MIDTERM",'Grade computation'!M299, IF(C$16="FINAL",'Grade computation'!U299,""))),"")</f>
        <v/>
      </c>
      <c r="F299" s="136" t="str">
        <f t="shared" si="158"/>
        <v/>
      </c>
      <c r="G299" s="137" t="str">
        <f t="shared" si="159"/>
        <v/>
      </c>
      <c r="H299" s="207" t="str">
        <f>IF(B299&lt;&gt;"",IF(C$16="PRELIM", 'Grade computation'!H299, IF(C$16="MIDTERM", 'Grade computation'!P299, IF(C$16="FINAL",'Grade computation'!X299, ""))),"")</f>
        <v/>
      </c>
      <c r="I299" s="137" t="str">
        <f t="shared" si="160"/>
        <v/>
      </c>
      <c r="J299" s="139" t="str">
        <f t="shared" si="161"/>
        <v/>
      </c>
      <c r="K299" s="377" t="str">
        <f t="shared" si="162"/>
        <v/>
      </c>
      <c r="L299" s="434"/>
      <c r="M299" s="25" t="str">
        <f>IF(B299 &lt;&gt; "", IFERROR(IF(C$16 = "PRELIM", SUMIF('Database (LECTURE-RES-PRAC)'!D$14:AG$14, "CLO1", 'Database (LECTURE-RES-PRAC)'!D296:AG296) / 'Grade computation'!F$4, IF(C$16 = "MIDTERM", SUMIF('Database (LECTURE-RES-PRAC)'!AJ$14:BM$14, "CLO1", 'Database (LECTURE-RES-PRAC)'!AJ296:BM296) / 'Grade computation'!G$4, IF(C$16 = "FINAL", SUMIF('Database (LECTURE-RES-PRAC)'!BP$14:CS$14, "CLO1", 'Database (LECTURE-RES-PRAC)'!BP296:CS296) / 'Grade computation'!H$4,""))),""),"")</f>
        <v/>
      </c>
      <c r="N299" s="232" t="str">
        <f t="shared" si="127"/>
        <v/>
      </c>
      <c r="O299" s="25" t="str">
        <f>IF(B299 &lt;&gt; "",IF(AND('PRINTABLE (per grading)'!H$16="EXAM", 'PRINTABLE (per grading)'!B$13="Prelim"), IF(ISERROR(SUMIF('Exam (LECTURE ONLY)'!D$20:M$20, "CLO1", 'Exam (LECTURE ONLY)'!D301:M301) / 'Exam (LECTURE ONLY)'!AL$6), "", SUMIF('Exam (LECTURE ONLY)'!D$20:M$20, "CLO1", 'Exam (LECTURE ONLY)'!D301:M301) /'Exam (LECTURE ONLY)'!AL$6),
IF(AND('PRINTABLE (per grading)'!H$16="EXAM", 'PRINTABLE (per grading)'!B$13="Midterm"), IF(ISERROR(SUMIF('Exam (LECTURE ONLY)'!O$20:X$20, "CLO1", 'Exam (LECTURE ONLY)'!O301:X301) / 'Exam (LECTURE ONLY)'!AM$6), "", SUMIF('Exam (LECTURE ONLY)'!O$20:X$20, "CLO1", 'Exam (LECTURE ONLY)'!O301:X301) / 'Exam (LECTURE ONLY)'!AM$6),
IF(AND('PRINTABLE (per grading)'!H$16="EXAM", 'PRINTABLE (per grading)'!B$13="Final"), IF(ISERROR(SUMIF('Exam (LECTURE ONLY)'!Z$20:AI$20, "CLO1", 'Exam (LECTURE ONLY)'!Z301:AI301) / 'Exam (LECTURE ONLY)'!AN$6), "", SUMIF('Exam (LECTURE ONLY)'!Z$20:AI$20, "CLO1", 'Exam (LECTURE ONLY)'!Z301:AI301) / 'Exam (LECTURE ONLY)'!AN$6),
IF(AND('PRINTABLE (per grading)'!H$16="OUTPUT", 'PRINTABLE (per grading)'!B$13="Prelim"), IF(ISERROR(SUMIF(OUTPUT!C$20:M$20, "CLO1", OUTPUT!C301:M301) / OUTPUT!AL$6), "", SUMIF(OUTPUT!C$20:M$20, "CLO1", OUTPUT!C301:M301) / OUTPUT!AL$6),
IF(AND('PRINTABLE (per grading)'!H$16="OUTPUT", 'PRINTABLE (per grading)'!B$13="Midterm"), IF(ISERROR(SUMIF(OUTPUT!O$20:Y$20, "CLO1", OUTPUT!O301:Y301) / OUTPUT!AM$6), "", SUMIF(OUTPUT!O$20:Y$20, "CLO1", OUTPUT!O301:Y301) / OUTPUT!AM$6),
IF(AND('PRINTABLE (per grading)'!H$16="OUTPUT", 'PRINTABLE (per grading)'!B$13="Final"), IF(ISERROR(SUMIF(OUTPUT!AA$20:AI$20, "CLO1", OUTPUT!AA301:AI301) / OUTPUT!AN$6), "", SUMIF(OUTPUT!AA$20:AI$20, "CLO1", OUTPUT!AA301:AI301) / OUTPUT!AN$6),
"")))))),"")</f>
        <v/>
      </c>
      <c r="P299" s="232" t="str">
        <f t="shared" si="128"/>
        <v/>
      </c>
      <c r="Q299" s="233" t="str">
        <f t="shared" si="129"/>
        <v/>
      </c>
      <c r="R299" s="25" t="str">
        <f>IF(B299 &lt;&gt; "", IFERROR(IF(C$16 = "PRELIM", SUMIF('Database (LECTURE-RES-PRAC)'!D$14:AG$14, "CLO2", 'Database (LECTURE-RES-PRAC)'!D296:AG296) / 'Grade computation'!F$5, IF(C$16 = "MIDTERM", SUMIF('Database (LECTURE-RES-PRAC)'!AJ$14:BM$14, "CLO2", 'Database (LECTURE-RES-PRAC)'!AJ296:BM296) / 'Grade computation'!G$5, IF(C$16 = "FINAL", SUMIF('Database (LECTURE-RES-PRAC)'!BP$14:CS$14, "CLO2", 'Database (LECTURE-RES-PRAC)'!BP296:CS296) / 'Grade computation'!H$5,""))),""),"")</f>
        <v/>
      </c>
      <c r="S299" s="232" t="str">
        <f t="shared" si="130"/>
        <v/>
      </c>
      <c r="T299" s="25" t="str">
        <f>IF(B299 &lt;&gt; "",IF(AND('PRINTABLE (per grading)'!H$16="EXAM", 'PRINTABLE (per grading)'!B$13="Prelim"), IF(ISERROR(SUMIF('Exam (LECTURE ONLY)'!D$20:M$20, "CLO2", 'Exam (LECTURE ONLY)'!D301:M301) / 'Exam (LECTURE ONLY)'!AL$7), "", SUMIF('Exam (LECTURE ONLY)'!D$20:M$20, "CLO2", 'Exam (LECTURE ONLY)'!D301:M301) /'Exam (LECTURE ONLY)'!AL$7),
IF(AND('PRINTABLE (per grading)'!H$16="EXAM", 'PRINTABLE (per grading)'!B$13="Midterm"), IF(ISERROR(SUMIF('Exam (LECTURE ONLY)'!O$20:X$20, "CLO2", 'Exam (LECTURE ONLY)'!O301:X301) / 'Exam (LECTURE ONLY)'!AM$7), "", SUMIF('Exam (LECTURE ONLY)'!O$20:X$20, "CLO2", 'Exam (LECTURE ONLY)'!O301:X301) / 'Exam (LECTURE ONLY)'!AM$7),
IF(AND('PRINTABLE (per grading)'!H$16="EXAM", 'PRINTABLE (per grading)'!B$13="Final"), IF(ISERROR(SUMIF('Exam (LECTURE ONLY)'!Z$20:AI$20, "CLO2", 'Exam (LECTURE ONLY)'!Z301:AI301) / 'Exam (LECTURE ONLY)'!AN$7), "", SUMIF('Exam (LECTURE ONLY)'!Z$20:AI$20, "CLO2", 'Exam (LECTURE ONLY)'!Z301:AI301) / 'Exam (LECTURE ONLY)'!AN$7),
IF(AND('PRINTABLE (per grading)'!H$16="OUTPUT", 'PRINTABLE (per grading)'!B$13="Prelim"), IF(ISERROR(SUMIF(OUTPUT!C$20:M$20, "CLO2", OUTPUT!C301:M301) / OUTPUT!AL$7), "", SUMIF(OUTPUT!C$20:M$20, "CLO2", OUTPUT!C301:M301) / OUTPUT!AL$7),
IF(AND('PRINTABLE (per grading)'!H$16="OUTPUT", 'PRINTABLE (per grading)'!B$13="Midterm"), IF(ISERROR(SUMIF(OUTPUT!O$20:Y$20, "CLO2", OUTPUT!O301:Y301) / OUTPUT!AM$7), "", SUMIF(OUTPUT!O$20:Y$20, "CLO2", OUTPUT!O301:Y301) / OUTPUT!AM$7),
IF(AND('PRINTABLE (per grading)'!H$16="OUTPUT", 'PRINTABLE (per grading)'!B$13="Final"), IF(ISERROR(SUMIF(OUTPUT!AA$20:AI$20, "CLO2", OUTPUT!AA301:AI301) / OUTPUT!AN$7), "", SUMIF(OUTPUT!AA$20:AI$20, "CLO2", OUTPUT!AA301:AI301) / OUTPUT!AN$7),
"")))))),"")</f>
        <v/>
      </c>
      <c r="U299" s="232" t="str">
        <f t="shared" si="131"/>
        <v/>
      </c>
      <c r="V299" s="233" t="str">
        <f t="shared" si="132"/>
        <v/>
      </c>
      <c r="W299" s="25" t="str">
        <f>IF(B299 &lt;&gt; "", IFERROR(IF(C$16 = "PRELIM", SUMIF('Database (LECTURE-RES-PRAC)'!D$14:AG$14, "CLO3", 'Database (LECTURE-RES-PRAC)'!D296:AG296) / 'Grade computation'!F$6, IF(C$16 = "MIDTERM", SUMIF('Database (LECTURE-RES-PRAC)'!AJ$14:BM$14, "CLO3", 'Database (LECTURE-RES-PRAC)'!AJ296:BM296) / 'Grade computation'!G$6, IF(C$16 = "FINAL", SUMIF('Database (LECTURE-RES-PRAC)'!BP$14:CS$14, "CLO3", 'Database (LECTURE-RES-PRAC)'!BP296:CS296) / 'Grade computation'!H$6,""))),""),"")</f>
        <v/>
      </c>
      <c r="X299" s="232" t="str">
        <f t="shared" si="133"/>
        <v/>
      </c>
      <c r="Y299" s="25" t="str">
        <f>IF(B299 &lt;&gt; "",IF(AND('PRINTABLE (per grading)'!H$16="EXAM", 'PRINTABLE (per grading)'!B$13="Prelim"), IF(ISERROR(SUMIF('Exam (LECTURE ONLY)'!D$20:M$20, "CLO3", 'Exam (LECTURE ONLY)'!D301:M301) / 'Exam (LECTURE ONLY)'!AL$8), "", SUMIF('Exam (LECTURE ONLY)'!D$20:M$20, "CLO3", 'Exam (LECTURE ONLY)'!D301:M301) /'Exam (LECTURE ONLY)'!AL$8),
IF(AND('PRINTABLE (per grading)'!H$16="EXAM", 'PRINTABLE (per grading)'!B$13="Midterm"), IF(ISERROR(SUMIF('Exam (LECTURE ONLY)'!O$20:X$20, "CLO3", 'Exam (LECTURE ONLY)'!O301:X301) / 'Exam (LECTURE ONLY)'!AM$8), "", SUMIF('Exam (LECTURE ONLY)'!O$20:X$20, "CLO3", 'Exam (LECTURE ONLY)'!O301:X301) / 'Exam (LECTURE ONLY)'!AM$8),
IF(AND('PRINTABLE (per grading)'!H$16="EXAM", 'PRINTABLE (per grading)'!B$13="Final"), IF(ISERROR(SUMIF('Exam (LECTURE ONLY)'!Z$20:AI$20, "CLO3", 'Exam (LECTURE ONLY)'!Z301:AI301) / 'Exam (LECTURE ONLY)'!AN$8), "", SUMIF('Exam (LECTURE ONLY)'!Z$20:AI$20, "CLO3", 'Exam (LECTURE ONLY)'!Z301:AI301) / 'Exam (LECTURE ONLY)'!AN$8),
IF(AND('PRINTABLE (per grading)'!H$16="OUTPUT", 'PRINTABLE (per grading)'!B$13="Prelim"), IF(ISERROR(SUMIF(OUTPUT!C$20:M$20, "CLO3", OUTPUT!C301:M301) / OUTPUT!AL$8), "", SUMIF(OUTPUT!C$20:M$20, "CLO3", OUTPUT!C301:M301) / OUTPUT!AL$8),
IF(AND('PRINTABLE (per grading)'!H$16="OUTPUT", 'PRINTABLE (per grading)'!B$13="Midterm"), IF(ISERROR(SUMIF(OUTPUT!O$20:Y$20, "CLO3", OUTPUT!O301:Y301) / OUTPUT!AM$8), "", SUMIF(OUTPUT!O$20:Y$20, "CLO3", OUTPUT!O301:Y301) / OUTPUT!AM$8),
IF(AND('PRINTABLE (per grading)'!H$16="OUTPUT", 'PRINTABLE (per grading)'!B$13="Final"), IF(ISERROR(SUMIF(OUTPUT!AA$20:AI$20, "CLO3", OUTPUT!AA301:AI301) / OUTPUT!AN$8), "", SUMIF(OUTPUT!AA$20:AI$20, "CLO3", OUTPUT!AA301:AI301) / OUTPUT!AN$8),
"" )))))),"")</f>
        <v/>
      </c>
      <c r="Z299" s="232" t="str">
        <f t="shared" si="134"/>
        <v/>
      </c>
      <c r="AA299" s="233" t="str">
        <f t="shared" si="135"/>
        <v/>
      </c>
      <c r="AB299" s="25" t="str">
        <f>IF(B299 &lt;&gt; "", IFERROR(IF(C$16 = "PRELIM", SUMIF('Database (LECTURE-RES-PRAC)'!D$14:AG$14, "CLO4", 'Database (LECTURE-RES-PRAC)'!D296:AG296) / 'Grade computation'!F$7, IF(C$16 = "MIDTERM", SUMIF('Database (LECTURE-RES-PRAC)'!AJ$14:BM$14, "CLO4", 'Database (LECTURE-RES-PRAC)'!AJ296:BM296) / 'Grade computation'!G$7, IF(C$16 = "FINAL", SUMIF('Database (LECTURE-RES-PRAC)'!BP$14:CS$14, "CLO4", 'Database (LECTURE-RES-PRAC)'!BP296:CS296) / 'Grade computation'!H$7,""))),""),"")</f>
        <v/>
      </c>
      <c r="AC299" s="232" t="str">
        <f t="shared" si="136"/>
        <v/>
      </c>
      <c r="AD299" s="25" t="str">
        <f>IF(B299 &lt;&gt; "",IF(AND('PRINTABLE (per grading)'!H$16="EXAM", 'PRINTABLE (per grading)'!B$13="Prelim"), IF(ISERROR(SUMIF('Exam (LECTURE ONLY)'!D$20:M$20, "CLO4", 'Exam (LECTURE ONLY)'!D301:M301) / 'Exam (LECTURE ONLY)'!AL$9), "", SUMIF('Exam (LECTURE ONLY)'!D$20:M$20, "CLO4", 'Exam (LECTURE ONLY)'!D301:M301) /'Exam (LECTURE ONLY)'!AL$9),
IF(AND('PRINTABLE (per grading)'!H$16="EXAM", 'PRINTABLE (per grading)'!B$13="Midterm"), IF(ISERROR(SUMIF('Exam (LECTURE ONLY)'!O$20:X$20, "CLO4", 'Exam (LECTURE ONLY)'!O301:X301) / 'Exam (LECTURE ONLY)'!AM$9), "", SUMIF('Exam (LECTURE ONLY)'!O$20:X$20, "CLO4", 'Exam (LECTURE ONLY)'!O301:X301) / 'Exam (LECTURE ONLY)'!AM$9),
IF(AND('PRINTABLE (per grading)'!H$16="EXAM", 'PRINTABLE (per grading)'!B$13="Final"), IF(ISERROR(SUMIF('Exam (LECTURE ONLY)'!Z$20:AI$20, "CLO4", 'Exam (LECTURE ONLY)'!Z301:AI301) / 'Exam (LECTURE ONLY)'!AN$9), "", SUMIF('Exam (LECTURE ONLY)'!Z$20:AI$20, "CLO4", 'Exam (LECTURE ONLY)'!Z301:AI301) / 'Exam (LECTURE ONLY)'!AN$9),
IF(AND('PRINTABLE (per grading)'!H$16="OUTPUT", 'PRINTABLE (per grading)'!B$13="Prelim"), IF(ISERROR(SUMIF(OUTPUT!C$20:M$20, "CLO4", OUTPUT!C301:M301) / OUTPUT!AL$9), "", SUMIF(OUTPUT!C$20:M$20, "CLO4", OUTPUT!C301:M301) / OUTPUT!AL$9),
IF(AND('PRINTABLE (per grading)'!H$16="OUTPUT", 'PRINTABLE (per grading)'!B$13="Midterm"), IF(ISERROR(SUMIF(OUTPUT!O$20:Y$20, "CLO4", OUTPUT!O301:Y301) / OUTPUT!AM$9), "", SUMIF(OUTPUT!O$20:Y$20, "CLO4", OUTPUT!O301:Y301) / OUTPUT!AM$9),
IF(AND('PRINTABLE (per grading)'!H$16="OUTPUT", 'PRINTABLE (per grading)'!B$13="Final"), IF(ISERROR(SUMIF(OUTPUT!AA$20:AI$20, "CLO4", OUTPUT!AA301:AI301) / OUTPUT!AN$9), "", SUMIF(OUTPUT!AA$20:AI$20, "CLO4", OUTPUT!AA301:AI301) / OUTPUT!AN$9),
"")))))),"")</f>
        <v/>
      </c>
      <c r="AE299" s="232" t="str">
        <f t="shared" si="137"/>
        <v/>
      </c>
      <c r="AF299" s="233" t="str">
        <f t="shared" si="138"/>
        <v/>
      </c>
      <c r="AG299" s="25" t="str">
        <f>IF(B299 &lt;&gt; "", IFERROR(IF(C$16 = "PRELIM", SUMIF('Database (LECTURE-RES-PRAC)'!D$14:AG$14, "CLO5", 'Database (LECTURE-RES-PRAC)'!D296:AG296) / 'Grade computation'!F$8, IF(C$16 = "MIDTERM", SUMIF('Database (LECTURE-RES-PRAC)'!AJ$14:BM$14, "CLO5", 'Database (LECTURE-RES-PRAC)'!AJ296:BM296) / 'Grade computation'!G$8, IF(C$16 = "FINAL", SUMIF('Database (LECTURE-RES-PRAC)'!BP$14:CS$14, "CLO5", 'Database (LECTURE-RES-PRAC)'!BP296:CS296) / 'Grade computation'!H$8,""))),""),"")</f>
        <v/>
      </c>
      <c r="AH299" s="232" t="str">
        <f t="shared" si="139"/>
        <v/>
      </c>
      <c r="AI299" s="25" t="str">
        <f>IF(B299 &lt;&gt; "",IF(AND('PRINTABLE (per grading)'!H$16="EXAM", 'PRINTABLE (per grading)'!B$13="Prelim"), IF(ISERROR(SUMIF('Exam (LECTURE ONLY)'!D$20:M$20, "CLO5", 'Exam (LECTURE ONLY)'!D301:M301) / 'Exam (LECTURE ONLY)'!AL$10), "", SUMIF('Exam (LECTURE ONLY)'!D$20:M$20, "CLO5", 'Exam (LECTURE ONLY)'!D301:M301) /'Exam (LECTURE ONLY)'!AL$10),
IF(AND('PRINTABLE (per grading)'!H$16="EXAM", 'PRINTABLE (per grading)'!B$13="Midterm"), IF(ISERROR(SUMIF('Exam (LECTURE ONLY)'!O$20:X$20, "CLO5", 'Exam (LECTURE ONLY)'!O301:X301) / 'Exam (LECTURE ONLY)'!AM$10), "", SUMIF('Exam (LECTURE ONLY)'!O$20:X$20, "CLO5", 'Exam (LECTURE ONLY)'!O301:X301) / 'Exam (LECTURE ONLY)'!AM$10),
IF(AND('PRINTABLE (per grading)'!H$16="EXAM", 'PRINTABLE (per grading)'!B$13="Final"), IF(ISERROR(SUMIF('Exam (LECTURE ONLY)'!Z$20:AI$20, "CLO5", 'Exam (LECTURE ONLY)'!Z301:AI301) / 'Exam (LECTURE ONLY)'!AN$10), "", SUMIF('Exam (LECTURE ONLY)'!Z$20:AI$20, "CLO5", 'Exam (LECTURE ONLY)'!Z301:AI301) / 'Exam (LECTURE ONLY)'!AN$10),
IF(AND('PRINTABLE (per grading)'!H$16="OUTPUT", 'PRINTABLE (per grading)'!B$13="Prelim"), IF(ISERROR(SUMIF(OUTPUT!C$20:M$20, "CLO5", OUTPUT!C301:M301) / OUTPUT!AL$10), "", SUMIF(OUTPUT!C$20:M$20, "CLO5", OUTPUT!C301:M301) / OUTPUT!AL$10),
IF(AND('PRINTABLE (per grading)'!H$16="OUTPUT", 'PRINTABLE (per grading)'!B$13="Midterm"), IF(ISERROR(SUMIF(OUTPUT!O$20:Y$20, "CLO5", OUTPUT!O301:Y301) / OUTPUT!AM$10), "", SUMIF(OUTPUT!O$20:Y$20, "CLO5", OUTPUT!O301:Y301) / OUTPUT!AM$10),
IF(AND('PRINTABLE (per grading)'!H$16="OUTPUT", 'PRINTABLE (per grading)'!B$13="Final"), IF(ISERROR(SUMIF(OUTPUT!AA$20:AI$20, "CLO5", OUTPUT!AA301:AI301) / OUTPUT!AN$10), "", SUMIF(OUTPUT!AA$20:AI$20, "CLO5", OUTPUT!AA301:AI301) / OUTPUT!AN$10),
"")))))),"")</f>
        <v/>
      </c>
      <c r="AJ299" s="232" t="str">
        <f t="shared" si="140"/>
        <v/>
      </c>
      <c r="AK299" s="233" t="str">
        <f t="shared" si="141"/>
        <v/>
      </c>
      <c r="AL299" s="25" t="str">
        <f>IF(B299 &lt;&gt; "", IFERROR(IF(C$16 = "PRELIM", SUMIF('Database (LECTURE-RES-PRAC)'!D$14:AG$14, "CLO6", 'Database (LECTURE-RES-PRAC)'!D296:AG296) / 'Grade computation'!F$9, IF(C$16 = "MIDTERM", SUMIF('Database (LECTURE-RES-PRAC)'!AJ$14:BM$14, "CLO6", 'Database (LECTURE-RES-PRAC)'!AJ296:BM296) / 'Grade computation'!G$9, IF(C$16 = "FINAL", SUMIF('Database (LECTURE-RES-PRAC)'!BP$14:CS$14, "CLO6", 'Database (LECTURE-RES-PRAC)'!BP296:CS296) / 'Grade computation'!H$9,""))),""),"")</f>
        <v/>
      </c>
      <c r="AM299" s="232" t="str">
        <f t="shared" si="142"/>
        <v/>
      </c>
      <c r="AN299" s="25" t="str">
        <f>IF(B299 &lt;&gt; "",IF(AND('PRINTABLE (per grading)'!H$16="EXAM", 'PRINTABLE (per grading)'!B$13="Prelim"), IF(ISERROR(SUMIF('Exam (LECTURE ONLY)'!D$20:M$20, "CLO6", 'Exam (LECTURE ONLY)'!D301:M301) / 'Exam (LECTURE ONLY)'!AL$11), "", SUMIF('Exam (LECTURE ONLY)'!D$20:M$20, "CLO6", 'Exam (LECTURE ONLY)'!D301:M301) /'Exam (LECTURE ONLY)'!AL$11),
IF(AND('PRINTABLE (per grading)'!H$16="EXAM", 'PRINTABLE (per grading)'!B$13="Midterm"), IF(ISERROR(SUMIF('Exam (LECTURE ONLY)'!O$20:X$20, "CLO6", 'Exam (LECTURE ONLY)'!O301:X301) / 'Exam (LECTURE ONLY)'!AM$11), "", SUMIF('Exam (LECTURE ONLY)'!O$20:X$20, "CLO6", 'Exam (LECTURE ONLY)'!O301:X301) / 'Exam (LECTURE ONLY)'!AM$11),
IF(AND('PRINTABLE (per grading)'!H$16="EXAM", 'PRINTABLE (per grading)'!B$13="Final"), IF(ISERROR(SUMIF('Exam (LECTURE ONLY)'!Z$20:AI$20, "CLO6", 'Exam (LECTURE ONLY)'!Z301:AI301) / 'Exam (LECTURE ONLY)'!AN$11), "", SUMIF('Exam (LECTURE ONLY)'!Z$20:AI$20, "CLO6", 'Exam (LECTURE ONLY)'!Z301:AI301) / 'Exam (LECTURE ONLY)'!AN$11),
IF(AND('PRINTABLE (per grading)'!H$16="OUTPUT", 'PRINTABLE (per grading)'!B$13="Prelim"), IF(ISERROR(SUMIF(OUTPUT!C$20:M$20, "CLO6", OUTPUT!C301:M301) / OUTPUT!AL$11), "", SUMIF(OUTPUT!C$20:M$20, "CLO6", OUTPUT!C301:M301) / OUTPUT!AL$11),
IF(AND('PRINTABLE (per grading)'!H$16="OUTPUT", 'PRINTABLE (per grading)'!B$13="Midterm"), IF(ISERROR(SUMIF(OUTPUT!O$20:Y$20, "CLO6", OUTPUT!O301:Y301) / OUTPUT!AM$11), "", SUMIF(OUTPUT!O$20:Y$20, "CLO6", OUTPUT!O301:Y301) / OUTPUT!AM$11),
IF(AND('PRINTABLE (per grading)'!H$16="OUTPUT", 'PRINTABLE (per grading)'!B$13="Final"), IF(ISERROR(SUMIF(OUTPUT!AA$20:AI$20, "CLO6", OUTPUT!AA301:AI301) / OUTPUT!AN$11), "", SUMIF(OUTPUT!AA$20:AI$20, "CLO6", OUTPUT!AA301:AI301) / OUTPUT!AN$11),
"")))))),"")</f>
        <v/>
      </c>
      <c r="AO299" s="232" t="str">
        <f t="shared" si="143"/>
        <v/>
      </c>
      <c r="AP299" s="233" t="str">
        <f t="shared" si="144"/>
        <v/>
      </c>
      <c r="AQ299" s="25" t="str">
        <f>IF(B299 &lt;&gt; "", IFERROR(IF(C$16 = "PRELIM", SUMIF('Database (LECTURE-RES-PRAC)'!D$14:AG$14, "CLO7", 'Database (LECTURE-RES-PRAC)'!D296:AG296) / 'Grade computation'!F$10, IF(C$16 = "MIDTERM", SUMIF('Database (LECTURE-RES-PRAC)'!AJ$14:BM$14, "CLO7", 'Database (LECTURE-RES-PRAC)'!AJ296:BM296) / 'Grade computation'!G$10, IF(C$16 = "FINAL", SUMIF('Database (LECTURE-RES-PRAC)'!BP$14:CS$14, "CLO7", 'Database (LECTURE-RES-PRAC)'!BP296:CS296) / 'Grade computation'!H$10,""))),""),"")</f>
        <v/>
      </c>
      <c r="AR299" s="232" t="str">
        <f t="shared" si="145"/>
        <v/>
      </c>
      <c r="AS299" s="25" t="str">
        <f>IF(B299 &lt;&gt; "",IF(AND('PRINTABLE (per grading)'!H$16="EXAM", 'PRINTABLE (per grading)'!B$13="Prelim"), IF(ISERROR(SUMIF('Exam (LECTURE ONLY)'!D$20:M$20, "CLO7", 'Exam (LECTURE ONLY)'!D301:M301) / 'Exam (LECTURE ONLY)'!AL$12), "", SUMIF('Exam (LECTURE ONLY)'!D$20:M$20, "CLO7", 'Exam (LECTURE ONLY)'!D301:M301) /'Exam (LECTURE ONLY)'!AL$12),
IF(AND('PRINTABLE (per grading)'!H$16="EXAM", 'PRINTABLE (per grading)'!B$13="Midterm"), IF(ISERROR(SUMIF('Exam (LECTURE ONLY)'!O$20:X$20, "CLO7", 'Exam (LECTURE ONLY)'!O301:X301) / 'Exam (LECTURE ONLY)'!AM$12), "", SUMIF('Exam (LECTURE ONLY)'!O$20:X$20, "CLO7", 'Exam (LECTURE ONLY)'!O301:X301) / 'Exam (LECTURE ONLY)'!AM$12),
IF(AND('PRINTABLE (per grading)'!H$16="EXAM", 'PRINTABLE (per grading)'!B$13="Final"), IF(ISERROR(SUMIF('Exam (LECTURE ONLY)'!Z$20:AI$20, "CLO7", 'Exam (LECTURE ONLY)'!Z301:AI301) / 'Exam (LECTURE ONLY)'!AN$12), "", SUMIF('Exam (LECTURE ONLY)'!Z$20:AI$20, "CLO7", 'Exam (LECTURE ONLY)'!Z301:AI301) / 'Exam (LECTURE ONLY)'!AN$12),
IF(AND('PRINTABLE (per grading)'!H$16="OUTPUT", 'PRINTABLE (per grading)'!B$13="Prelim"), IF(ISERROR(SUMIF(OUTPUT!C$20:M$20, "CLO7", OUTPUT!C301:M301) / OUTPUT!AL$12), "", SUMIF(OUTPUT!C$20:M$20, "CLO7", OUTPUT!C301:M301) / OUTPUT!AL$12),
IF(AND('PRINTABLE (per grading)'!H$16="OUTPUT", 'PRINTABLE (per grading)'!B$13="Midterm"), IF(ISERROR(SUMIF(OUTPUT!O$20:Y$20, "CLO7", OUTPUT!O301:Y301) / OUTPUT!AM$12), "", SUMIF(OUTPUT!O$20:Y$20, "CLO7", OUTPUT!O301:Y301) / OUTPUT!AM$12),
IF(AND('PRINTABLE (per grading)'!H$16="OUTPUT", 'PRINTABLE (per grading)'!B$13="Final"), IF(ISERROR(SUMIF(OUTPUT!AA$20:AI$20, "CLO7", OUTPUT!AA301:AI301) / OUTPUT!AN$12), "", SUMIF(OUTPUT!AA$20:AI$20, "CLO7", OUTPUT!AA301:AI301) / OUTPUT!AN$12),
"")))))),"")</f>
        <v/>
      </c>
      <c r="AT299" s="232" t="str">
        <f t="shared" si="146"/>
        <v/>
      </c>
      <c r="AU299" s="233" t="str">
        <f t="shared" si="147"/>
        <v/>
      </c>
      <c r="AV299" s="25" t="str">
        <f>IF(B299 &lt;&gt; "", IFERROR(IF(C$16 = "PRELIM", SUMIF('Database (LECTURE-RES-PRAC)'!D$14:AG$14, "CLO8", 'Database (LECTURE-RES-PRAC)'!D296:AG296) / 'Grade computation'!F$11, IF(C$16 = "MIDTERM", SUMIF('Database (LECTURE-RES-PRAC)'!AJ$14:BM$14, "CLO8", 'Database (LECTURE-RES-PRAC)'!AJ296:BM296) / 'Grade computation'!G$11, IF(C$16 = "FINAL", SUMIF('Database (LECTURE-RES-PRAC)'!BP$14:CS$14, "CLO8", 'Database (LECTURE-RES-PRAC)'!BP296:CS296) / 'Grade computation'!H$11,""))),""),"")</f>
        <v/>
      </c>
      <c r="AW299" s="232" t="str">
        <f t="shared" si="148"/>
        <v/>
      </c>
      <c r="AX299" s="25" t="str">
        <f>IF(B299 &lt;&gt; "",IF(AND('PRINTABLE (per grading)'!H$16="EXAM", 'PRINTABLE (per grading)'!B$13="Prelim"), IF(ISERROR(SUMIF('Exam (LECTURE ONLY)'!D$20:M$20, "CLO8", 'Exam (LECTURE ONLY)'!D301:M301) / 'Exam (LECTURE ONLY)'!AL$13), "", SUMIF('Exam (LECTURE ONLY)'!D$20:M$20, "CLO8", 'Exam (LECTURE ONLY)'!D301:M301) /'Exam (LECTURE ONLY)'!AL$13),
IF(AND('PRINTABLE (per grading)'!H$16="EXAM", 'PRINTABLE (per grading)'!B$13="Midterm"), IF(ISERROR(SUMIF('Exam (LECTURE ONLY)'!O$20:X$20, "CLO8", 'Exam (LECTURE ONLY)'!O301:X301) / 'Exam (LECTURE ONLY)'!AM$13), "", SUMIF('Exam (LECTURE ONLY)'!O$20:X$20, "CLO8", 'Exam (LECTURE ONLY)'!O301:X301) / 'Exam (LECTURE ONLY)'!AM$13),
IF(AND('PRINTABLE (per grading)'!H$16="EXAM", 'PRINTABLE (per grading)'!B$13="Final"), IF(ISERROR(SUMIF('Exam (LECTURE ONLY)'!Z$20:AI$20, "CLO8", 'Exam (LECTURE ONLY)'!Z301:AI301) / 'Exam (LECTURE ONLY)'!AN$13), "", SUMIF('Exam (LECTURE ONLY)'!Z$20:AI$20, "CLO8", 'Exam (LECTURE ONLY)'!Z301:AI301) / 'Exam (LECTURE ONLY)'!AN$13),
IF(AND('PRINTABLE (per grading)'!H$16="OUTPUT", 'PRINTABLE (per grading)'!B$13="Prelim"), IF(ISERROR(SUMIF(OUTPUT!C$20:M$20, "CLO8", OUTPUT!C301:M301) / OUTPUT!AL$13), "", SUMIF(OUTPUT!C$20:M$20, "CLO8", OUTPUT!C301:M301) / OUTPUT!AL$13),
IF(AND('PRINTABLE (per grading)'!H$16="OUTPUT", 'PRINTABLE (per grading)'!B$13="Midterm"), IF(ISERROR(SUMIF(OUTPUT!O$20:Y$20, "CLO8", OUTPUT!O301:Y301) / OUTPUT!AM$13), "", SUMIF(OUTPUT!O$20:Y$20, "CLO8", OUTPUT!O301:Y301) / OUTPUT!AM$13),
IF(AND('PRINTABLE (per grading)'!H$16="OUTPUT", 'PRINTABLE (per grading)'!B$13="Final"), IF(ISERROR(SUMIF(OUTPUT!AA$20:AI$20, "CLO8", OUTPUT!AA301:AI301) / OUTPUT!AN$13), "", SUMIF(OUTPUT!AA$20:AI$20, "CLO8", OUTPUT!AA301:AI301) / OUTPUT!AN$13),
"")))))),"")</f>
        <v/>
      </c>
      <c r="AY299" s="232" t="str">
        <f t="shared" si="149"/>
        <v/>
      </c>
      <c r="AZ299" s="233" t="str">
        <f t="shared" si="150"/>
        <v/>
      </c>
      <c r="BA299" s="25" t="str">
        <f>IF(B299 &lt;&gt; "", IFERROR(IF(C$16 = "PRELIM", SUMIF('Database (LECTURE-RES-PRAC)'!D$14:AG$14, "CLO9", 'Database (LECTURE-RES-PRAC)'!D296:AG296) / 'Grade computation'!F$12, IF(C$16 = "MIDTERM", SUMIF('Database (LECTURE-RES-PRAC)'!AJ$14:BM$14, "CLO9", 'Database (LECTURE-RES-PRAC)'!AJ296:BM296) / 'Grade computation'!G$12, IF(C$16 = "FINAL", SUMIF('Database (LECTURE-RES-PRAC)'!BP$14:CS$14, "CLO9", 'Database (LECTURE-RES-PRAC)'!BP296:CS296) / 'Grade computation'!H$12,""))),""),"")</f>
        <v/>
      </c>
      <c r="BB299" s="232" t="str">
        <f t="shared" si="151"/>
        <v/>
      </c>
      <c r="BC299" s="25" t="str">
        <f>IF(B299 &lt;&gt; "",IF(AND('PRINTABLE (per grading)'!H$16="EXAM", 'PRINTABLE (per grading)'!B$13="Prelim"), IF(ISERROR(SUMIF('Exam (LECTURE ONLY)'!D$20:M$20, "CLO9", 'Exam (LECTURE ONLY)'!D301:M301) / 'Exam (LECTURE ONLY)'!AL$14), "", SUMIF('Exam (LECTURE ONLY)'!D$20:M$20, "CLO9", 'Exam (LECTURE ONLY)'!D301:M301) /'Exam (LECTURE ONLY)'!AL$14),
IF(AND('PRINTABLE (per grading)'!H$16="EXAM", 'PRINTABLE (per grading)'!B$13="Midterm"), IF(ISERROR(SUMIF('Exam (LECTURE ONLY)'!O$20:X$20, "CLO9", 'Exam (LECTURE ONLY)'!O301:X301) / 'Exam (LECTURE ONLY)'!AM$14), "", SUMIF('Exam (LECTURE ONLY)'!O$20:X$20, "CLO9", 'Exam (LECTURE ONLY)'!O301:X301) / 'Exam (LECTURE ONLY)'!AM$14),
IF(AND('PRINTABLE (per grading)'!H$16="EXAM", 'PRINTABLE (per grading)'!B$13="Final"), IF(ISERROR(SUMIF('Exam (LECTURE ONLY)'!Z$20:AI$20, "CLO9", 'Exam (LECTURE ONLY)'!Z301:AI301) / 'Exam (LECTURE ONLY)'!AN$14), "", SUMIF('Exam (LECTURE ONLY)'!Z$20:AI$20, "CLO9", 'Exam (LECTURE ONLY)'!Z301:AI301) / 'Exam (LECTURE ONLY)'!AN$14),
IF(AND('PRINTABLE (per grading)'!H$16="OUTPUT", 'PRINTABLE (per grading)'!B$13="Prelim"), IF(ISERROR(SUMIF(OUTPUT!C$20:M$20, "CLO9", OUTPUT!C301:M301) / OUTPUT!AL$14), "", SUMIF(OUTPUT!C$20:M$20, "CLO9", OUTPUT!C301:M301) / OUTPUT!AL$14),
IF(AND('PRINTABLE (per grading)'!H$16="OUTPUT", 'PRINTABLE (per grading)'!B$13="Midterm"), IF(ISERROR(SUMIF(OUTPUT!O$20:Y$20, "CLO9", OUTPUT!O301:Y301) / OUTPUT!AM$14), "", SUMIF(OUTPUT!O$20:Y$20, "CLO9", OUTPUT!O301:Y301) / OUTPUT!AM$14),
IF(AND('PRINTABLE (per grading)'!H$16="OUTPUT", 'PRINTABLE (per grading)'!B$13="Final"), IF(ISERROR(SUMIF(OUTPUT!AA$20:AI$20, "CLO9", OUTPUT!AA301:AI301) / OUTPUT!AN$14), "", SUMIF(OUTPUT!AA$20:AI$20, "CLO9", OUTPUT!AA301:AI301) / OUTPUT!AN$14),
"")))))),"")</f>
        <v/>
      </c>
      <c r="BD299" s="232" t="str">
        <f t="shared" si="152"/>
        <v/>
      </c>
      <c r="BE299" s="233" t="str">
        <f t="shared" si="153"/>
        <v/>
      </c>
      <c r="BF299" s="25" t="str">
        <f>IF(B299 &lt;&gt; "", IFERROR(IF(C$16 = "PRELIM", SUMIF('Database (LECTURE-RES-PRAC)'!D$14:AG$14, "CLO10", 'Database (LECTURE-RES-PRAC)'!D296:AG296) / 'Grade computation'!F$13, IF(C$16 = "MIDTERM", SUMIF('Database (LECTURE-RES-PRAC)'!AJ$14:BM$14, "CLO10", 'Database (LECTURE-RES-PRAC)'!AJ296:BM296) / 'Grade computation'!G$13, IF(C$16 = "FINAL", SUMIF('Database (LECTURE-RES-PRAC)'!BP$14:CS$14, "CLO10", 'Database (LECTURE-RES-PRAC)'!BP296:CS296) / 'Grade computation'!H$13,""))),""),"")</f>
        <v/>
      </c>
      <c r="BG299" s="232" t="str">
        <f t="shared" si="154"/>
        <v/>
      </c>
      <c r="BH299" s="25" t="str">
        <f>IF(B299 &lt;&gt; "",IF(AND('PRINTABLE (per grading)'!H$16="EXAM", 'PRINTABLE (per grading)'!B$13="Prelim"), IF(ISERROR(SUMIF('Exam (LECTURE ONLY)'!D$20:M$20, "CLO10", 'Exam (LECTURE ONLY)'!D301:M301) / 'Exam (LECTURE ONLY)'!AL$15), "", SUMIF('Exam (LECTURE ONLY)'!D$20:M$20, "CLO10", 'Exam (LECTURE ONLY)'!D301:M301) /'Exam (LECTURE ONLY)'!AL$15),
IF(AND('PRINTABLE (per grading)'!H$16="EXAM", 'PRINTABLE (per grading)'!B$13="Midterm"), IF(ISERROR(SUMIF('Exam (LECTURE ONLY)'!O$20:X$20, "CLO10", 'Exam (LECTURE ONLY)'!O301:X301) / 'Exam (LECTURE ONLY)'!AM$15), "", SUMIF('Exam (LECTURE ONLY)'!O$20:X$20, "CLO10", 'Exam (LECTURE ONLY)'!O301:X301) / 'Exam (LECTURE ONLY)'!AM$15),
IF(AND('PRINTABLE (per grading)'!H$16="EXAM", 'PRINTABLE (per grading)'!B$13="Final"), IF(ISERROR(SUMIF('Exam (LECTURE ONLY)'!Z$20:AI$20, "CLO10", 'Exam (LECTURE ONLY)'!Z301:AI301) / 'Exam (LECTURE ONLY)'!AN$15), "", SUMIF('Exam (LECTURE ONLY)'!Z$20:AI$20, "CLO10", 'Exam (LECTURE ONLY)'!Z301:AI301) / 'Exam (LECTURE ONLY)'!AN$15),
IF(AND('PRINTABLE (per grading)'!H$16="OUTPUT", 'PRINTABLE (per grading)'!B$13="Prelim"), IF(ISERROR(SUMIF(OUTPUT!C$20:M$20, "CLO10", OUTPUT!C301:M301) / OUTPUT!AL$15), "", SUMIF(OUTPUT!C$20:M$20, "CLO10", OUTPUT!C301:M301) / OUTPUT!AL$15),
IF(AND('PRINTABLE (per grading)'!H$16="OUTPUT", 'PRINTABLE (per grading)'!B$13="Midterm"), IF(ISERROR(SUMIF(OUTPUT!O$20:Y$20, "CLO10", OUTPUT!O301:Y301) / OUTPUT!AM$15), "", SUMIF(OUTPUT!O$20:Y$20, "CLO10", OUTPUT!O301:Y301) / OUTPUT!AM$15),
IF(AND('PRINTABLE (per grading)'!H$16="OUTPUT", 'PRINTABLE (per grading)'!B$13="Final"), IF(ISERROR(SUMIF(OUTPUT!AA$20:AI$20, "CLO10", OUTPUT!AA301:AI301) / OUTPUT!AN$15), "", SUMIF(OUTPUT!AA$20:AI$20, "CLO10", OUTPUT!AA301:AI301) / OUTPUT!AN$15),
"")))))),"")</f>
        <v/>
      </c>
      <c r="BI299" s="232" t="str">
        <f t="shared" si="155"/>
        <v/>
      </c>
      <c r="BJ299" s="233" t="str">
        <f t="shared" si="156"/>
        <v/>
      </c>
      <c r="BK299" s="2"/>
    </row>
    <row r="300" spans="1:63" ht="20.100000000000001" customHeight="1">
      <c r="A300" s="212" t="str">
        <f>IF(ISBLANK('Database (LECTURE-RES-PRAC)'!A297),"",'Database (LECTURE-RES-PRAC)'!A297)</f>
        <v/>
      </c>
      <c r="B300" s="213" t="str">
        <f>IF(ISBLANK('Database (LECTURE-RES-PRAC)'!B297),"",'Database (LECTURE-RES-PRAC)'!B297)</f>
        <v/>
      </c>
      <c r="C300" s="134" t="str">
        <f>IF(B300&lt;&gt;"",IF(C$16="PRELIM",'Grade computation'!C300, IF(C$16="MIDTERM",'Grade computation'!K300, IF(C$16="FINAL",'Grade computation'!S300,""))),"")</f>
        <v/>
      </c>
      <c r="D300" s="135" t="str">
        <f t="shared" si="157"/>
        <v/>
      </c>
      <c r="E300" s="134" t="str">
        <f>IF(B300&lt;&gt;"", IF(C$16="PRELIM",'Grade computation'!E300, IF(C$16="MIDTERM",'Grade computation'!M300, IF(C$16="FINAL",'Grade computation'!U300,""))),"")</f>
        <v/>
      </c>
      <c r="F300" s="136" t="str">
        <f t="shared" si="158"/>
        <v/>
      </c>
      <c r="G300" s="137" t="str">
        <f t="shared" si="159"/>
        <v/>
      </c>
      <c r="H300" s="207" t="str">
        <f>IF(B300&lt;&gt;"",IF(C$16="PRELIM", 'Grade computation'!H300, IF(C$16="MIDTERM", 'Grade computation'!P300, IF(C$16="FINAL",'Grade computation'!X300, ""))),"")</f>
        <v/>
      </c>
      <c r="I300" s="137" t="str">
        <f t="shared" si="160"/>
        <v/>
      </c>
      <c r="J300" s="139" t="str">
        <f t="shared" si="161"/>
        <v/>
      </c>
      <c r="K300" s="377" t="str">
        <f t="shared" si="162"/>
        <v/>
      </c>
      <c r="L300" s="434"/>
      <c r="M300" s="25" t="str">
        <f>IF(B300 &lt;&gt; "", IFERROR(IF(C$16 = "PRELIM", SUMIF('Database (LECTURE-RES-PRAC)'!D$14:AG$14, "CLO1", 'Database (LECTURE-RES-PRAC)'!D297:AG297) / 'Grade computation'!F$4, IF(C$16 = "MIDTERM", SUMIF('Database (LECTURE-RES-PRAC)'!AJ$14:BM$14, "CLO1", 'Database (LECTURE-RES-PRAC)'!AJ297:BM297) / 'Grade computation'!G$4, IF(C$16 = "FINAL", SUMIF('Database (LECTURE-RES-PRAC)'!BP$14:CS$14, "CLO1", 'Database (LECTURE-RES-PRAC)'!BP297:CS297) / 'Grade computation'!H$4,""))),""),"")</f>
        <v/>
      </c>
      <c r="N300" s="232" t="str">
        <f t="shared" si="127"/>
        <v/>
      </c>
      <c r="O300" s="25" t="str">
        <f>IF(B300 &lt;&gt; "",IF(AND('PRINTABLE (per grading)'!H$16="EXAM", 'PRINTABLE (per grading)'!B$13="Prelim"), IF(ISERROR(SUMIF('Exam (LECTURE ONLY)'!D$20:M$20, "CLO1", 'Exam (LECTURE ONLY)'!D302:M302) / 'Exam (LECTURE ONLY)'!AL$6), "", SUMIF('Exam (LECTURE ONLY)'!D$20:M$20, "CLO1", 'Exam (LECTURE ONLY)'!D302:M302) /'Exam (LECTURE ONLY)'!AL$6),
IF(AND('PRINTABLE (per grading)'!H$16="EXAM", 'PRINTABLE (per grading)'!B$13="Midterm"), IF(ISERROR(SUMIF('Exam (LECTURE ONLY)'!O$20:X$20, "CLO1", 'Exam (LECTURE ONLY)'!O302:X302) / 'Exam (LECTURE ONLY)'!AM$6), "", SUMIF('Exam (LECTURE ONLY)'!O$20:X$20, "CLO1", 'Exam (LECTURE ONLY)'!O302:X302) / 'Exam (LECTURE ONLY)'!AM$6),
IF(AND('PRINTABLE (per grading)'!H$16="EXAM", 'PRINTABLE (per grading)'!B$13="Final"), IF(ISERROR(SUMIF('Exam (LECTURE ONLY)'!Z$20:AI$20, "CLO1", 'Exam (LECTURE ONLY)'!Z302:AI302) / 'Exam (LECTURE ONLY)'!AN$6), "", SUMIF('Exam (LECTURE ONLY)'!Z$20:AI$20, "CLO1", 'Exam (LECTURE ONLY)'!Z302:AI302) / 'Exam (LECTURE ONLY)'!AN$6),
IF(AND('PRINTABLE (per grading)'!H$16="OUTPUT", 'PRINTABLE (per grading)'!B$13="Prelim"), IF(ISERROR(SUMIF(OUTPUT!C$20:M$20, "CLO1", OUTPUT!C302:M302) / OUTPUT!AL$6), "", SUMIF(OUTPUT!C$20:M$20, "CLO1", OUTPUT!C302:M302) / OUTPUT!AL$6),
IF(AND('PRINTABLE (per grading)'!H$16="OUTPUT", 'PRINTABLE (per grading)'!B$13="Midterm"), IF(ISERROR(SUMIF(OUTPUT!O$20:Y$20, "CLO1", OUTPUT!O302:Y302) / OUTPUT!AM$6), "", SUMIF(OUTPUT!O$20:Y$20, "CLO1", OUTPUT!O302:Y302) / OUTPUT!AM$6),
IF(AND('PRINTABLE (per grading)'!H$16="OUTPUT", 'PRINTABLE (per grading)'!B$13="Final"), IF(ISERROR(SUMIF(OUTPUT!AA$20:AI$20, "CLO1", OUTPUT!AA302:AI302) / OUTPUT!AN$6), "", SUMIF(OUTPUT!AA$20:AI$20, "CLO1", OUTPUT!AA302:AI302) / OUTPUT!AN$6),
"")))))),"")</f>
        <v/>
      </c>
      <c r="P300" s="232" t="str">
        <f t="shared" si="128"/>
        <v/>
      </c>
      <c r="Q300" s="233" t="str">
        <f t="shared" si="129"/>
        <v/>
      </c>
      <c r="R300" s="25" t="str">
        <f>IF(B300 &lt;&gt; "", IFERROR(IF(C$16 = "PRELIM", SUMIF('Database (LECTURE-RES-PRAC)'!D$14:AG$14, "CLO2", 'Database (LECTURE-RES-PRAC)'!D297:AG297) / 'Grade computation'!F$5, IF(C$16 = "MIDTERM", SUMIF('Database (LECTURE-RES-PRAC)'!AJ$14:BM$14, "CLO2", 'Database (LECTURE-RES-PRAC)'!AJ297:BM297) / 'Grade computation'!G$5, IF(C$16 = "FINAL", SUMIF('Database (LECTURE-RES-PRAC)'!BP$14:CS$14, "CLO2", 'Database (LECTURE-RES-PRAC)'!BP297:CS297) / 'Grade computation'!H$5,""))),""),"")</f>
        <v/>
      </c>
      <c r="S300" s="232" t="str">
        <f t="shared" si="130"/>
        <v/>
      </c>
      <c r="T300" s="25" t="str">
        <f>IF(B300 &lt;&gt; "",IF(AND('PRINTABLE (per grading)'!H$16="EXAM", 'PRINTABLE (per grading)'!B$13="Prelim"), IF(ISERROR(SUMIF('Exam (LECTURE ONLY)'!D$20:M$20, "CLO2", 'Exam (LECTURE ONLY)'!D302:M302) / 'Exam (LECTURE ONLY)'!AL$7), "", SUMIF('Exam (LECTURE ONLY)'!D$20:M$20, "CLO2", 'Exam (LECTURE ONLY)'!D302:M302) /'Exam (LECTURE ONLY)'!AL$7),
IF(AND('PRINTABLE (per grading)'!H$16="EXAM", 'PRINTABLE (per grading)'!B$13="Midterm"), IF(ISERROR(SUMIF('Exam (LECTURE ONLY)'!O$20:X$20, "CLO2", 'Exam (LECTURE ONLY)'!O302:X302) / 'Exam (LECTURE ONLY)'!AM$7), "", SUMIF('Exam (LECTURE ONLY)'!O$20:X$20, "CLO2", 'Exam (LECTURE ONLY)'!O302:X302) / 'Exam (LECTURE ONLY)'!AM$7),
IF(AND('PRINTABLE (per grading)'!H$16="EXAM", 'PRINTABLE (per grading)'!B$13="Final"), IF(ISERROR(SUMIF('Exam (LECTURE ONLY)'!Z$20:AI$20, "CLO2", 'Exam (LECTURE ONLY)'!Z302:AI302) / 'Exam (LECTURE ONLY)'!AN$7), "", SUMIF('Exam (LECTURE ONLY)'!Z$20:AI$20, "CLO2", 'Exam (LECTURE ONLY)'!Z302:AI302) / 'Exam (LECTURE ONLY)'!AN$7),
IF(AND('PRINTABLE (per grading)'!H$16="OUTPUT", 'PRINTABLE (per grading)'!B$13="Prelim"), IF(ISERROR(SUMIF(OUTPUT!C$20:M$20, "CLO2", OUTPUT!C302:M302) / OUTPUT!AL$7), "", SUMIF(OUTPUT!C$20:M$20, "CLO2", OUTPUT!C302:M302) / OUTPUT!AL$7),
IF(AND('PRINTABLE (per grading)'!H$16="OUTPUT", 'PRINTABLE (per grading)'!B$13="Midterm"), IF(ISERROR(SUMIF(OUTPUT!O$20:Y$20, "CLO2", OUTPUT!O302:Y302) / OUTPUT!AM$7), "", SUMIF(OUTPUT!O$20:Y$20, "CLO2", OUTPUT!O302:Y302) / OUTPUT!AM$7),
IF(AND('PRINTABLE (per grading)'!H$16="OUTPUT", 'PRINTABLE (per grading)'!B$13="Final"), IF(ISERROR(SUMIF(OUTPUT!AA$20:AI$20, "CLO2", OUTPUT!AA302:AI302) / OUTPUT!AN$7), "", SUMIF(OUTPUT!AA$20:AI$20, "CLO2", OUTPUT!AA302:AI302) / OUTPUT!AN$7),
"")))))),"")</f>
        <v/>
      </c>
      <c r="U300" s="232" t="str">
        <f t="shared" si="131"/>
        <v/>
      </c>
      <c r="V300" s="233" t="str">
        <f t="shared" si="132"/>
        <v/>
      </c>
      <c r="W300" s="25" t="str">
        <f>IF(B300 &lt;&gt; "", IFERROR(IF(C$16 = "PRELIM", SUMIF('Database (LECTURE-RES-PRAC)'!D$14:AG$14, "CLO3", 'Database (LECTURE-RES-PRAC)'!D297:AG297) / 'Grade computation'!F$6, IF(C$16 = "MIDTERM", SUMIF('Database (LECTURE-RES-PRAC)'!AJ$14:BM$14, "CLO3", 'Database (LECTURE-RES-PRAC)'!AJ297:BM297) / 'Grade computation'!G$6, IF(C$16 = "FINAL", SUMIF('Database (LECTURE-RES-PRAC)'!BP$14:CS$14, "CLO3", 'Database (LECTURE-RES-PRAC)'!BP297:CS297) / 'Grade computation'!H$6,""))),""),"")</f>
        <v/>
      </c>
      <c r="X300" s="232" t="str">
        <f t="shared" si="133"/>
        <v/>
      </c>
      <c r="Y300" s="25" t="str">
        <f>IF(B300 &lt;&gt; "",IF(AND('PRINTABLE (per grading)'!H$16="EXAM", 'PRINTABLE (per grading)'!B$13="Prelim"), IF(ISERROR(SUMIF('Exam (LECTURE ONLY)'!D$20:M$20, "CLO3", 'Exam (LECTURE ONLY)'!D302:M302) / 'Exam (LECTURE ONLY)'!AL$8), "", SUMIF('Exam (LECTURE ONLY)'!D$20:M$20, "CLO3", 'Exam (LECTURE ONLY)'!D302:M302) /'Exam (LECTURE ONLY)'!AL$8),
IF(AND('PRINTABLE (per grading)'!H$16="EXAM", 'PRINTABLE (per grading)'!B$13="Midterm"), IF(ISERROR(SUMIF('Exam (LECTURE ONLY)'!O$20:X$20, "CLO3", 'Exam (LECTURE ONLY)'!O302:X302) / 'Exam (LECTURE ONLY)'!AM$8), "", SUMIF('Exam (LECTURE ONLY)'!O$20:X$20, "CLO3", 'Exam (LECTURE ONLY)'!O302:X302) / 'Exam (LECTURE ONLY)'!AM$8),
IF(AND('PRINTABLE (per grading)'!H$16="EXAM", 'PRINTABLE (per grading)'!B$13="Final"), IF(ISERROR(SUMIF('Exam (LECTURE ONLY)'!Z$20:AI$20, "CLO3", 'Exam (LECTURE ONLY)'!Z302:AI302) / 'Exam (LECTURE ONLY)'!AN$8), "", SUMIF('Exam (LECTURE ONLY)'!Z$20:AI$20, "CLO3", 'Exam (LECTURE ONLY)'!Z302:AI302) / 'Exam (LECTURE ONLY)'!AN$8),
IF(AND('PRINTABLE (per grading)'!H$16="OUTPUT", 'PRINTABLE (per grading)'!B$13="Prelim"), IF(ISERROR(SUMIF(OUTPUT!C$20:M$20, "CLO3", OUTPUT!C302:M302) / OUTPUT!AL$8), "", SUMIF(OUTPUT!C$20:M$20, "CLO3", OUTPUT!C302:M302) / OUTPUT!AL$8),
IF(AND('PRINTABLE (per grading)'!H$16="OUTPUT", 'PRINTABLE (per grading)'!B$13="Midterm"), IF(ISERROR(SUMIF(OUTPUT!O$20:Y$20, "CLO3", OUTPUT!O302:Y302) / OUTPUT!AM$8), "", SUMIF(OUTPUT!O$20:Y$20, "CLO3", OUTPUT!O302:Y302) / OUTPUT!AM$8),
IF(AND('PRINTABLE (per grading)'!H$16="OUTPUT", 'PRINTABLE (per grading)'!B$13="Final"), IF(ISERROR(SUMIF(OUTPUT!AA$20:AI$20, "CLO3", OUTPUT!AA302:AI302) / OUTPUT!AN$8), "", SUMIF(OUTPUT!AA$20:AI$20, "CLO3", OUTPUT!AA302:AI302) / OUTPUT!AN$8),
"" )))))),"")</f>
        <v/>
      </c>
      <c r="Z300" s="232" t="str">
        <f t="shared" si="134"/>
        <v/>
      </c>
      <c r="AA300" s="233" t="str">
        <f t="shared" si="135"/>
        <v/>
      </c>
      <c r="AB300" s="25" t="str">
        <f>IF(B300 &lt;&gt; "", IFERROR(IF(C$16 = "PRELIM", SUMIF('Database (LECTURE-RES-PRAC)'!D$14:AG$14, "CLO4", 'Database (LECTURE-RES-PRAC)'!D297:AG297) / 'Grade computation'!F$7, IF(C$16 = "MIDTERM", SUMIF('Database (LECTURE-RES-PRAC)'!AJ$14:BM$14, "CLO4", 'Database (LECTURE-RES-PRAC)'!AJ297:BM297) / 'Grade computation'!G$7, IF(C$16 = "FINAL", SUMIF('Database (LECTURE-RES-PRAC)'!BP$14:CS$14, "CLO4", 'Database (LECTURE-RES-PRAC)'!BP297:CS297) / 'Grade computation'!H$7,""))),""),"")</f>
        <v/>
      </c>
      <c r="AC300" s="232" t="str">
        <f t="shared" si="136"/>
        <v/>
      </c>
      <c r="AD300" s="25" t="str">
        <f>IF(B300 &lt;&gt; "",IF(AND('PRINTABLE (per grading)'!H$16="EXAM", 'PRINTABLE (per grading)'!B$13="Prelim"), IF(ISERROR(SUMIF('Exam (LECTURE ONLY)'!D$20:M$20, "CLO4", 'Exam (LECTURE ONLY)'!D302:M302) / 'Exam (LECTURE ONLY)'!AL$9), "", SUMIF('Exam (LECTURE ONLY)'!D$20:M$20, "CLO4", 'Exam (LECTURE ONLY)'!D302:M302) /'Exam (LECTURE ONLY)'!AL$9),
IF(AND('PRINTABLE (per grading)'!H$16="EXAM", 'PRINTABLE (per grading)'!B$13="Midterm"), IF(ISERROR(SUMIF('Exam (LECTURE ONLY)'!O$20:X$20, "CLO4", 'Exam (LECTURE ONLY)'!O302:X302) / 'Exam (LECTURE ONLY)'!AM$9), "", SUMIF('Exam (LECTURE ONLY)'!O$20:X$20, "CLO4", 'Exam (LECTURE ONLY)'!O302:X302) / 'Exam (LECTURE ONLY)'!AM$9),
IF(AND('PRINTABLE (per grading)'!H$16="EXAM", 'PRINTABLE (per grading)'!B$13="Final"), IF(ISERROR(SUMIF('Exam (LECTURE ONLY)'!Z$20:AI$20, "CLO4", 'Exam (LECTURE ONLY)'!Z302:AI302) / 'Exam (LECTURE ONLY)'!AN$9), "", SUMIF('Exam (LECTURE ONLY)'!Z$20:AI$20, "CLO4", 'Exam (LECTURE ONLY)'!Z302:AI302) / 'Exam (LECTURE ONLY)'!AN$9),
IF(AND('PRINTABLE (per grading)'!H$16="OUTPUT", 'PRINTABLE (per grading)'!B$13="Prelim"), IF(ISERROR(SUMIF(OUTPUT!C$20:M$20, "CLO4", OUTPUT!C302:M302) / OUTPUT!AL$9), "", SUMIF(OUTPUT!C$20:M$20, "CLO4", OUTPUT!C302:M302) / OUTPUT!AL$9),
IF(AND('PRINTABLE (per grading)'!H$16="OUTPUT", 'PRINTABLE (per grading)'!B$13="Midterm"), IF(ISERROR(SUMIF(OUTPUT!O$20:Y$20, "CLO4", OUTPUT!O302:Y302) / OUTPUT!AM$9), "", SUMIF(OUTPUT!O$20:Y$20, "CLO4", OUTPUT!O302:Y302) / OUTPUT!AM$9),
IF(AND('PRINTABLE (per grading)'!H$16="OUTPUT", 'PRINTABLE (per grading)'!B$13="Final"), IF(ISERROR(SUMIF(OUTPUT!AA$20:AI$20, "CLO4", OUTPUT!AA302:AI302) / OUTPUT!AN$9), "", SUMIF(OUTPUT!AA$20:AI$20, "CLO4", OUTPUT!AA302:AI302) / OUTPUT!AN$9),
"")))))),"")</f>
        <v/>
      </c>
      <c r="AE300" s="232" t="str">
        <f t="shared" si="137"/>
        <v/>
      </c>
      <c r="AF300" s="233" t="str">
        <f t="shared" si="138"/>
        <v/>
      </c>
      <c r="AG300" s="25" t="str">
        <f>IF(B300 &lt;&gt; "", IFERROR(IF(C$16 = "PRELIM", SUMIF('Database (LECTURE-RES-PRAC)'!D$14:AG$14, "CLO5", 'Database (LECTURE-RES-PRAC)'!D297:AG297) / 'Grade computation'!F$8, IF(C$16 = "MIDTERM", SUMIF('Database (LECTURE-RES-PRAC)'!AJ$14:BM$14, "CLO5", 'Database (LECTURE-RES-PRAC)'!AJ297:BM297) / 'Grade computation'!G$8, IF(C$16 = "FINAL", SUMIF('Database (LECTURE-RES-PRAC)'!BP$14:CS$14, "CLO5", 'Database (LECTURE-RES-PRAC)'!BP297:CS297) / 'Grade computation'!H$8,""))),""),"")</f>
        <v/>
      </c>
      <c r="AH300" s="232" t="str">
        <f t="shared" si="139"/>
        <v/>
      </c>
      <c r="AI300" s="25" t="str">
        <f>IF(B300 &lt;&gt; "",IF(AND('PRINTABLE (per grading)'!H$16="EXAM", 'PRINTABLE (per grading)'!B$13="Prelim"), IF(ISERROR(SUMIF('Exam (LECTURE ONLY)'!D$20:M$20, "CLO5", 'Exam (LECTURE ONLY)'!D302:M302) / 'Exam (LECTURE ONLY)'!AL$10), "", SUMIF('Exam (LECTURE ONLY)'!D$20:M$20, "CLO5", 'Exam (LECTURE ONLY)'!D302:M302) /'Exam (LECTURE ONLY)'!AL$10),
IF(AND('PRINTABLE (per grading)'!H$16="EXAM", 'PRINTABLE (per grading)'!B$13="Midterm"), IF(ISERROR(SUMIF('Exam (LECTURE ONLY)'!O$20:X$20, "CLO5", 'Exam (LECTURE ONLY)'!O302:X302) / 'Exam (LECTURE ONLY)'!AM$10), "", SUMIF('Exam (LECTURE ONLY)'!O$20:X$20, "CLO5", 'Exam (LECTURE ONLY)'!O302:X302) / 'Exam (LECTURE ONLY)'!AM$10),
IF(AND('PRINTABLE (per grading)'!H$16="EXAM", 'PRINTABLE (per grading)'!B$13="Final"), IF(ISERROR(SUMIF('Exam (LECTURE ONLY)'!Z$20:AI$20, "CLO5", 'Exam (LECTURE ONLY)'!Z302:AI302) / 'Exam (LECTURE ONLY)'!AN$10), "", SUMIF('Exam (LECTURE ONLY)'!Z$20:AI$20, "CLO5", 'Exam (LECTURE ONLY)'!Z302:AI302) / 'Exam (LECTURE ONLY)'!AN$10),
IF(AND('PRINTABLE (per grading)'!H$16="OUTPUT", 'PRINTABLE (per grading)'!B$13="Prelim"), IF(ISERROR(SUMIF(OUTPUT!C$20:M$20, "CLO5", OUTPUT!C302:M302) / OUTPUT!AL$10), "", SUMIF(OUTPUT!C$20:M$20, "CLO5", OUTPUT!C302:M302) / OUTPUT!AL$10),
IF(AND('PRINTABLE (per grading)'!H$16="OUTPUT", 'PRINTABLE (per grading)'!B$13="Midterm"), IF(ISERROR(SUMIF(OUTPUT!O$20:Y$20, "CLO5", OUTPUT!O302:Y302) / OUTPUT!AM$10), "", SUMIF(OUTPUT!O$20:Y$20, "CLO5", OUTPUT!O302:Y302) / OUTPUT!AM$10),
IF(AND('PRINTABLE (per grading)'!H$16="OUTPUT", 'PRINTABLE (per grading)'!B$13="Final"), IF(ISERROR(SUMIF(OUTPUT!AA$20:AI$20, "CLO5", OUTPUT!AA302:AI302) / OUTPUT!AN$10), "", SUMIF(OUTPUT!AA$20:AI$20, "CLO5", OUTPUT!AA302:AI302) / OUTPUT!AN$10),
"")))))),"")</f>
        <v/>
      </c>
      <c r="AJ300" s="232" t="str">
        <f t="shared" si="140"/>
        <v/>
      </c>
      <c r="AK300" s="233" t="str">
        <f t="shared" si="141"/>
        <v/>
      </c>
      <c r="AL300" s="25" t="str">
        <f>IF(B300 &lt;&gt; "", IFERROR(IF(C$16 = "PRELIM", SUMIF('Database (LECTURE-RES-PRAC)'!D$14:AG$14, "CLO6", 'Database (LECTURE-RES-PRAC)'!D297:AG297) / 'Grade computation'!F$9, IF(C$16 = "MIDTERM", SUMIF('Database (LECTURE-RES-PRAC)'!AJ$14:BM$14, "CLO6", 'Database (LECTURE-RES-PRAC)'!AJ297:BM297) / 'Grade computation'!G$9, IF(C$16 = "FINAL", SUMIF('Database (LECTURE-RES-PRAC)'!BP$14:CS$14, "CLO6", 'Database (LECTURE-RES-PRAC)'!BP297:CS297) / 'Grade computation'!H$9,""))),""),"")</f>
        <v/>
      </c>
      <c r="AM300" s="232" t="str">
        <f t="shared" si="142"/>
        <v/>
      </c>
      <c r="AN300" s="25" t="str">
        <f>IF(B300 &lt;&gt; "",IF(AND('PRINTABLE (per grading)'!H$16="EXAM", 'PRINTABLE (per grading)'!B$13="Prelim"), IF(ISERROR(SUMIF('Exam (LECTURE ONLY)'!D$20:M$20, "CLO6", 'Exam (LECTURE ONLY)'!D302:M302) / 'Exam (LECTURE ONLY)'!AL$11), "", SUMIF('Exam (LECTURE ONLY)'!D$20:M$20, "CLO6", 'Exam (LECTURE ONLY)'!D302:M302) /'Exam (LECTURE ONLY)'!AL$11),
IF(AND('PRINTABLE (per grading)'!H$16="EXAM", 'PRINTABLE (per grading)'!B$13="Midterm"), IF(ISERROR(SUMIF('Exam (LECTURE ONLY)'!O$20:X$20, "CLO6", 'Exam (LECTURE ONLY)'!O302:X302) / 'Exam (LECTURE ONLY)'!AM$11), "", SUMIF('Exam (LECTURE ONLY)'!O$20:X$20, "CLO6", 'Exam (LECTURE ONLY)'!O302:X302) / 'Exam (LECTURE ONLY)'!AM$11),
IF(AND('PRINTABLE (per grading)'!H$16="EXAM", 'PRINTABLE (per grading)'!B$13="Final"), IF(ISERROR(SUMIF('Exam (LECTURE ONLY)'!Z$20:AI$20, "CLO6", 'Exam (LECTURE ONLY)'!Z302:AI302) / 'Exam (LECTURE ONLY)'!AN$11), "", SUMIF('Exam (LECTURE ONLY)'!Z$20:AI$20, "CLO6", 'Exam (LECTURE ONLY)'!Z302:AI302) / 'Exam (LECTURE ONLY)'!AN$11),
IF(AND('PRINTABLE (per grading)'!H$16="OUTPUT", 'PRINTABLE (per grading)'!B$13="Prelim"), IF(ISERROR(SUMIF(OUTPUT!C$20:M$20, "CLO6", OUTPUT!C302:M302) / OUTPUT!AL$11), "", SUMIF(OUTPUT!C$20:M$20, "CLO6", OUTPUT!C302:M302) / OUTPUT!AL$11),
IF(AND('PRINTABLE (per grading)'!H$16="OUTPUT", 'PRINTABLE (per grading)'!B$13="Midterm"), IF(ISERROR(SUMIF(OUTPUT!O$20:Y$20, "CLO6", OUTPUT!O302:Y302) / OUTPUT!AM$11), "", SUMIF(OUTPUT!O$20:Y$20, "CLO6", OUTPUT!O302:Y302) / OUTPUT!AM$11),
IF(AND('PRINTABLE (per grading)'!H$16="OUTPUT", 'PRINTABLE (per grading)'!B$13="Final"), IF(ISERROR(SUMIF(OUTPUT!AA$20:AI$20, "CLO6", OUTPUT!AA302:AI302) / OUTPUT!AN$11), "", SUMIF(OUTPUT!AA$20:AI$20, "CLO6", OUTPUT!AA302:AI302) / OUTPUT!AN$11),
"")))))),"")</f>
        <v/>
      </c>
      <c r="AO300" s="232" t="str">
        <f t="shared" si="143"/>
        <v/>
      </c>
      <c r="AP300" s="233" t="str">
        <f t="shared" si="144"/>
        <v/>
      </c>
      <c r="AQ300" s="25" t="str">
        <f>IF(B300 &lt;&gt; "", IFERROR(IF(C$16 = "PRELIM", SUMIF('Database (LECTURE-RES-PRAC)'!D$14:AG$14, "CLO7", 'Database (LECTURE-RES-PRAC)'!D297:AG297) / 'Grade computation'!F$10, IF(C$16 = "MIDTERM", SUMIF('Database (LECTURE-RES-PRAC)'!AJ$14:BM$14, "CLO7", 'Database (LECTURE-RES-PRAC)'!AJ297:BM297) / 'Grade computation'!G$10, IF(C$16 = "FINAL", SUMIF('Database (LECTURE-RES-PRAC)'!BP$14:CS$14, "CLO7", 'Database (LECTURE-RES-PRAC)'!BP297:CS297) / 'Grade computation'!H$10,""))),""),"")</f>
        <v/>
      </c>
      <c r="AR300" s="232" t="str">
        <f t="shared" si="145"/>
        <v/>
      </c>
      <c r="AS300" s="25" t="str">
        <f>IF(B300 &lt;&gt; "",IF(AND('PRINTABLE (per grading)'!H$16="EXAM", 'PRINTABLE (per grading)'!B$13="Prelim"), IF(ISERROR(SUMIF('Exam (LECTURE ONLY)'!D$20:M$20, "CLO7", 'Exam (LECTURE ONLY)'!D302:M302) / 'Exam (LECTURE ONLY)'!AL$12), "", SUMIF('Exam (LECTURE ONLY)'!D$20:M$20, "CLO7", 'Exam (LECTURE ONLY)'!D302:M302) /'Exam (LECTURE ONLY)'!AL$12),
IF(AND('PRINTABLE (per grading)'!H$16="EXAM", 'PRINTABLE (per grading)'!B$13="Midterm"), IF(ISERROR(SUMIF('Exam (LECTURE ONLY)'!O$20:X$20, "CLO7", 'Exam (LECTURE ONLY)'!O302:X302) / 'Exam (LECTURE ONLY)'!AM$12), "", SUMIF('Exam (LECTURE ONLY)'!O$20:X$20, "CLO7", 'Exam (LECTURE ONLY)'!O302:X302) / 'Exam (LECTURE ONLY)'!AM$12),
IF(AND('PRINTABLE (per grading)'!H$16="EXAM", 'PRINTABLE (per grading)'!B$13="Final"), IF(ISERROR(SUMIF('Exam (LECTURE ONLY)'!Z$20:AI$20, "CLO7", 'Exam (LECTURE ONLY)'!Z302:AI302) / 'Exam (LECTURE ONLY)'!AN$12), "", SUMIF('Exam (LECTURE ONLY)'!Z$20:AI$20, "CLO7", 'Exam (LECTURE ONLY)'!Z302:AI302) / 'Exam (LECTURE ONLY)'!AN$12),
IF(AND('PRINTABLE (per grading)'!H$16="OUTPUT", 'PRINTABLE (per grading)'!B$13="Prelim"), IF(ISERROR(SUMIF(OUTPUT!C$20:M$20, "CLO7", OUTPUT!C302:M302) / OUTPUT!AL$12), "", SUMIF(OUTPUT!C$20:M$20, "CLO7", OUTPUT!C302:M302) / OUTPUT!AL$12),
IF(AND('PRINTABLE (per grading)'!H$16="OUTPUT", 'PRINTABLE (per grading)'!B$13="Midterm"), IF(ISERROR(SUMIF(OUTPUT!O$20:Y$20, "CLO7", OUTPUT!O302:Y302) / OUTPUT!AM$12), "", SUMIF(OUTPUT!O$20:Y$20, "CLO7", OUTPUT!O302:Y302) / OUTPUT!AM$12),
IF(AND('PRINTABLE (per grading)'!H$16="OUTPUT", 'PRINTABLE (per grading)'!B$13="Final"), IF(ISERROR(SUMIF(OUTPUT!AA$20:AI$20, "CLO7", OUTPUT!AA302:AI302) / OUTPUT!AN$12), "", SUMIF(OUTPUT!AA$20:AI$20, "CLO7", OUTPUT!AA302:AI302) / OUTPUT!AN$12),
"")))))),"")</f>
        <v/>
      </c>
      <c r="AT300" s="232" t="str">
        <f t="shared" si="146"/>
        <v/>
      </c>
      <c r="AU300" s="233" t="str">
        <f t="shared" si="147"/>
        <v/>
      </c>
      <c r="AV300" s="25" t="str">
        <f>IF(B300 &lt;&gt; "", IFERROR(IF(C$16 = "PRELIM", SUMIF('Database (LECTURE-RES-PRAC)'!D$14:AG$14, "CLO8", 'Database (LECTURE-RES-PRAC)'!D297:AG297) / 'Grade computation'!F$11, IF(C$16 = "MIDTERM", SUMIF('Database (LECTURE-RES-PRAC)'!AJ$14:BM$14, "CLO8", 'Database (LECTURE-RES-PRAC)'!AJ297:BM297) / 'Grade computation'!G$11, IF(C$16 = "FINAL", SUMIF('Database (LECTURE-RES-PRAC)'!BP$14:CS$14, "CLO8", 'Database (LECTURE-RES-PRAC)'!BP297:CS297) / 'Grade computation'!H$11,""))),""),"")</f>
        <v/>
      </c>
      <c r="AW300" s="232" t="str">
        <f t="shared" si="148"/>
        <v/>
      </c>
      <c r="AX300" s="25" t="str">
        <f>IF(B300 &lt;&gt; "",IF(AND('PRINTABLE (per grading)'!H$16="EXAM", 'PRINTABLE (per grading)'!B$13="Prelim"), IF(ISERROR(SUMIF('Exam (LECTURE ONLY)'!D$20:M$20, "CLO8", 'Exam (LECTURE ONLY)'!D302:M302) / 'Exam (LECTURE ONLY)'!AL$13), "", SUMIF('Exam (LECTURE ONLY)'!D$20:M$20, "CLO8", 'Exam (LECTURE ONLY)'!D302:M302) /'Exam (LECTURE ONLY)'!AL$13),
IF(AND('PRINTABLE (per grading)'!H$16="EXAM", 'PRINTABLE (per grading)'!B$13="Midterm"), IF(ISERROR(SUMIF('Exam (LECTURE ONLY)'!O$20:X$20, "CLO8", 'Exam (LECTURE ONLY)'!O302:X302) / 'Exam (LECTURE ONLY)'!AM$13), "", SUMIF('Exam (LECTURE ONLY)'!O$20:X$20, "CLO8", 'Exam (LECTURE ONLY)'!O302:X302) / 'Exam (LECTURE ONLY)'!AM$13),
IF(AND('PRINTABLE (per grading)'!H$16="EXAM", 'PRINTABLE (per grading)'!B$13="Final"), IF(ISERROR(SUMIF('Exam (LECTURE ONLY)'!Z$20:AI$20, "CLO8", 'Exam (LECTURE ONLY)'!Z302:AI302) / 'Exam (LECTURE ONLY)'!AN$13), "", SUMIF('Exam (LECTURE ONLY)'!Z$20:AI$20, "CLO8", 'Exam (LECTURE ONLY)'!Z302:AI302) / 'Exam (LECTURE ONLY)'!AN$13),
IF(AND('PRINTABLE (per grading)'!H$16="OUTPUT", 'PRINTABLE (per grading)'!B$13="Prelim"), IF(ISERROR(SUMIF(OUTPUT!C$20:M$20, "CLO8", OUTPUT!C302:M302) / OUTPUT!AL$13), "", SUMIF(OUTPUT!C$20:M$20, "CLO8", OUTPUT!C302:M302) / OUTPUT!AL$13),
IF(AND('PRINTABLE (per grading)'!H$16="OUTPUT", 'PRINTABLE (per grading)'!B$13="Midterm"), IF(ISERROR(SUMIF(OUTPUT!O$20:Y$20, "CLO8", OUTPUT!O302:Y302) / OUTPUT!AM$13), "", SUMIF(OUTPUT!O$20:Y$20, "CLO8", OUTPUT!O302:Y302) / OUTPUT!AM$13),
IF(AND('PRINTABLE (per grading)'!H$16="OUTPUT", 'PRINTABLE (per grading)'!B$13="Final"), IF(ISERROR(SUMIF(OUTPUT!AA$20:AI$20, "CLO8", OUTPUT!AA302:AI302) / OUTPUT!AN$13), "", SUMIF(OUTPUT!AA$20:AI$20, "CLO8", OUTPUT!AA302:AI302) / OUTPUT!AN$13),
"")))))),"")</f>
        <v/>
      </c>
      <c r="AY300" s="232" t="str">
        <f t="shared" si="149"/>
        <v/>
      </c>
      <c r="AZ300" s="233" t="str">
        <f t="shared" si="150"/>
        <v/>
      </c>
      <c r="BA300" s="25" t="str">
        <f>IF(B300 &lt;&gt; "", IFERROR(IF(C$16 = "PRELIM", SUMIF('Database (LECTURE-RES-PRAC)'!D$14:AG$14, "CLO9", 'Database (LECTURE-RES-PRAC)'!D297:AG297) / 'Grade computation'!F$12, IF(C$16 = "MIDTERM", SUMIF('Database (LECTURE-RES-PRAC)'!AJ$14:BM$14, "CLO9", 'Database (LECTURE-RES-PRAC)'!AJ297:BM297) / 'Grade computation'!G$12, IF(C$16 = "FINAL", SUMIF('Database (LECTURE-RES-PRAC)'!BP$14:CS$14, "CLO9", 'Database (LECTURE-RES-PRAC)'!BP297:CS297) / 'Grade computation'!H$12,""))),""),"")</f>
        <v/>
      </c>
      <c r="BB300" s="232" t="str">
        <f t="shared" si="151"/>
        <v/>
      </c>
      <c r="BC300" s="25" t="str">
        <f>IF(B300 &lt;&gt; "",IF(AND('PRINTABLE (per grading)'!H$16="EXAM", 'PRINTABLE (per grading)'!B$13="Prelim"), IF(ISERROR(SUMIF('Exam (LECTURE ONLY)'!D$20:M$20, "CLO9", 'Exam (LECTURE ONLY)'!D302:M302) / 'Exam (LECTURE ONLY)'!AL$14), "", SUMIF('Exam (LECTURE ONLY)'!D$20:M$20, "CLO9", 'Exam (LECTURE ONLY)'!D302:M302) /'Exam (LECTURE ONLY)'!AL$14),
IF(AND('PRINTABLE (per grading)'!H$16="EXAM", 'PRINTABLE (per grading)'!B$13="Midterm"), IF(ISERROR(SUMIF('Exam (LECTURE ONLY)'!O$20:X$20, "CLO9", 'Exam (LECTURE ONLY)'!O302:X302) / 'Exam (LECTURE ONLY)'!AM$14), "", SUMIF('Exam (LECTURE ONLY)'!O$20:X$20, "CLO9", 'Exam (LECTURE ONLY)'!O302:X302) / 'Exam (LECTURE ONLY)'!AM$14),
IF(AND('PRINTABLE (per grading)'!H$16="EXAM", 'PRINTABLE (per grading)'!B$13="Final"), IF(ISERROR(SUMIF('Exam (LECTURE ONLY)'!Z$20:AI$20, "CLO9", 'Exam (LECTURE ONLY)'!Z302:AI302) / 'Exam (LECTURE ONLY)'!AN$14), "", SUMIF('Exam (LECTURE ONLY)'!Z$20:AI$20, "CLO9", 'Exam (LECTURE ONLY)'!Z302:AI302) / 'Exam (LECTURE ONLY)'!AN$14),
IF(AND('PRINTABLE (per grading)'!H$16="OUTPUT", 'PRINTABLE (per grading)'!B$13="Prelim"), IF(ISERROR(SUMIF(OUTPUT!C$20:M$20, "CLO9", OUTPUT!C302:M302) / OUTPUT!AL$14), "", SUMIF(OUTPUT!C$20:M$20, "CLO9", OUTPUT!C302:M302) / OUTPUT!AL$14),
IF(AND('PRINTABLE (per grading)'!H$16="OUTPUT", 'PRINTABLE (per grading)'!B$13="Midterm"), IF(ISERROR(SUMIF(OUTPUT!O$20:Y$20, "CLO9", OUTPUT!O302:Y302) / OUTPUT!AM$14), "", SUMIF(OUTPUT!O$20:Y$20, "CLO9", OUTPUT!O302:Y302) / OUTPUT!AM$14),
IF(AND('PRINTABLE (per grading)'!H$16="OUTPUT", 'PRINTABLE (per grading)'!B$13="Final"), IF(ISERROR(SUMIF(OUTPUT!AA$20:AI$20, "CLO9", OUTPUT!AA302:AI302) / OUTPUT!AN$14), "", SUMIF(OUTPUT!AA$20:AI$20, "CLO9", OUTPUT!AA302:AI302) / OUTPUT!AN$14),
"")))))),"")</f>
        <v/>
      </c>
      <c r="BD300" s="232" t="str">
        <f t="shared" si="152"/>
        <v/>
      </c>
      <c r="BE300" s="233" t="str">
        <f t="shared" si="153"/>
        <v/>
      </c>
      <c r="BF300" s="25" t="str">
        <f>IF(B300 &lt;&gt; "", IFERROR(IF(C$16 = "PRELIM", SUMIF('Database (LECTURE-RES-PRAC)'!D$14:AG$14, "CLO10", 'Database (LECTURE-RES-PRAC)'!D297:AG297) / 'Grade computation'!F$13, IF(C$16 = "MIDTERM", SUMIF('Database (LECTURE-RES-PRAC)'!AJ$14:BM$14, "CLO10", 'Database (LECTURE-RES-PRAC)'!AJ297:BM297) / 'Grade computation'!G$13, IF(C$16 = "FINAL", SUMIF('Database (LECTURE-RES-PRAC)'!BP$14:CS$14, "CLO10", 'Database (LECTURE-RES-PRAC)'!BP297:CS297) / 'Grade computation'!H$13,""))),""),"")</f>
        <v/>
      </c>
      <c r="BG300" s="232" t="str">
        <f t="shared" si="154"/>
        <v/>
      </c>
      <c r="BH300" s="25" t="str">
        <f>IF(B300 &lt;&gt; "",IF(AND('PRINTABLE (per grading)'!H$16="EXAM", 'PRINTABLE (per grading)'!B$13="Prelim"), IF(ISERROR(SUMIF('Exam (LECTURE ONLY)'!D$20:M$20, "CLO10", 'Exam (LECTURE ONLY)'!D302:M302) / 'Exam (LECTURE ONLY)'!AL$15), "", SUMIF('Exam (LECTURE ONLY)'!D$20:M$20, "CLO10", 'Exam (LECTURE ONLY)'!D302:M302) /'Exam (LECTURE ONLY)'!AL$15),
IF(AND('PRINTABLE (per grading)'!H$16="EXAM", 'PRINTABLE (per grading)'!B$13="Midterm"), IF(ISERROR(SUMIF('Exam (LECTURE ONLY)'!O$20:X$20, "CLO10", 'Exam (LECTURE ONLY)'!O302:X302) / 'Exam (LECTURE ONLY)'!AM$15), "", SUMIF('Exam (LECTURE ONLY)'!O$20:X$20, "CLO10", 'Exam (LECTURE ONLY)'!O302:X302) / 'Exam (LECTURE ONLY)'!AM$15),
IF(AND('PRINTABLE (per grading)'!H$16="EXAM", 'PRINTABLE (per grading)'!B$13="Final"), IF(ISERROR(SUMIF('Exam (LECTURE ONLY)'!Z$20:AI$20, "CLO10", 'Exam (LECTURE ONLY)'!Z302:AI302) / 'Exam (LECTURE ONLY)'!AN$15), "", SUMIF('Exam (LECTURE ONLY)'!Z$20:AI$20, "CLO10", 'Exam (LECTURE ONLY)'!Z302:AI302) / 'Exam (LECTURE ONLY)'!AN$15),
IF(AND('PRINTABLE (per grading)'!H$16="OUTPUT", 'PRINTABLE (per grading)'!B$13="Prelim"), IF(ISERROR(SUMIF(OUTPUT!C$20:M$20, "CLO10", OUTPUT!C302:M302) / OUTPUT!AL$15), "", SUMIF(OUTPUT!C$20:M$20, "CLO10", OUTPUT!C302:M302) / OUTPUT!AL$15),
IF(AND('PRINTABLE (per grading)'!H$16="OUTPUT", 'PRINTABLE (per grading)'!B$13="Midterm"), IF(ISERROR(SUMIF(OUTPUT!O$20:Y$20, "CLO10", OUTPUT!O302:Y302) / OUTPUT!AM$15), "", SUMIF(OUTPUT!O$20:Y$20, "CLO10", OUTPUT!O302:Y302) / OUTPUT!AM$15),
IF(AND('PRINTABLE (per grading)'!H$16="OUTPUT", 'PRINTABLE (per grading)'!B$13="Final"), IF(ISERROR(SUMIF(OUTPUT!AA$20:AI$20, "CLO10", OUTPUT!AA302:AI302) / OUTPUT!AN$15), "", SUMIF(OUTPUT!AA$20:AI$20, "CLO10", OUTPUT!AA302:AI302) / OUTPUT!AN$15),
"")))))),"")</f>
        <v/>
      </c>
      <c r="BI300" s="232" t="str">
        <f t="shared" si="155"/>
        <v/>
      </c>
      <c r="BJ300" s="233" t="str">
        <f t="shared" si="156"/>
        <v/>
      </c>
      <c r="BK300" s="2"/>
    </row>
    <row r="301" spans="1:63" ht="20.100000000000001" customHeight="1">
      <c r="A301" s="118" t="str">
        <f>IF(ISBLANK('Database (LECTURE-RES-PRAC)'!A298),"",'Database (LECTURE-RES-PRAC)'!A298)</f>
        <v/>
      </c>
      <c r="B301" s="119" t="str">
        <f>IF(ISBLANK('Database (LECTURE-RES-PRAC)'!B298),"",'Database (LECTURE-RES-PRAC)'!B298)</f>
        <v/>
      </c>
      <c r="C301" s="134" t="str">
        <f>IF(B301&lt;&gt;"",IF(C$16="PRELIM",'Grade computation'!C301, IF(C$16="MIDTERM",'Grade computation'!K301, IF(C$16="FINAL",'Grade computation'!S301,""))),"")</f>
        <v/>
      </c>
      <c r="D301" s="135" t="str">
        <f t="shared" si="157"/>
        <v/>
      </c>
      <c r="E301" s="134" t="str">
        <f>IF(B301&lt;&gt;"", IF(C$16="PRELIM",'Grade computation'!E301, IF(C$16="MIDTERM",'Grade computation'!M301, IF(C$16="FINAL",'Grade computation'!U301,""))),"")</f>
        <v/>
      </c>
      <c r="F301" s="136" t="str">
        <f t="shared" si="158"/>
        <v/>
      </c>
      <c r="G301" s="137" t="str">
        <f t="shared" si="159"/>
        <v/>
      </c>
      <c r="H301" s="207" t="str">
        <f>IF(B301&lt;&gt;"",IF(C$16="PRELIM", 'Grade computation'!H301, IF(C$16="MIDTERM", 'Grade computation'!P301, IF(C$16="FINAL",'Grade computation'!X301, ""))),"")</f>
        <v/>
      </c>
      <c r="I301" s="137" t="str">
        <f t="shared" si="160"/>
        <v/>
      </c>
      <c r="J301" s="139" t="str">
        <f t="shared" si="161"/>
        <v/>
      </c>
      <c r="K301" s="377" t="str">
        <f t="shared" si="162"/>
        <v/>
      </c>
      <c r="L301" s="434"/>
      <c r="M301" s="25" t="str">
        <f>IF(B301 &lt;&gt; "", IFERROR(IF(C$16 = "PRELIM", SUMIF('Database (LECTURE-RES-PRAC)'!D$14:AG$14, "CLO1", 'Database (LECTURE-RES-PRAC)'!D298:AG298) / 'Grade computation'!F$4, IF(C$16 = "MIDTERM", SUMIF('Database (LECTURE-RES-PRAC)'!AJ$14:BM$14, "CLO1", 'Database (LECTURE-RES-PRAC)'!AJ298:BM298) / 'Grade computation'!G$4, IF(C$16 = "FINAL", SUMIF('Database (LECTURE-RES-PRAC)'!BP$14:CS$14, "CLO1", 'Database (LECTURE-RES-PRAC)'!BP298:CS298) / 'Grade computation'!H$4,""))),""),"")</f>
        <v/>
      </c>
      <c r="N301" s="232" t="str">
        <f t="shared" si="127"/>
        <v/>
      </c>
      <c r="O301" s="25" t="str">
        <f>IF(B301 &lt;&gt; "",IF(AND('PRINTABLE (per grading)'!H$16="EXAM", 'PRINTABLE (per grading)'!B$13="Prelim"), IF(ISERROR(SUMIF('Exam (LECTURE ONLY)'!D$20:M$20, "CLO1", 'Exam (LECTURE ONLY)'!D303:M303) / 'Exam (LECTURE ONLY)'!AL$6), "", SUMIF('Exam (LECTURE ONLY)'!D$20:M$20, "CLO1", 'Exam (LECTURE ONLY)'!D303:M303) /'Exam (LECTURE ONLY)'!AL$6),
IF(AND('PRINTABLE (per grading)'!H$16="EXAM", 'PRINTABLE (per grading)'!B$13="Midterm"), IF(ISERROR(SUMIF('Exam (LECTURE ONLY)'!O$20:X$20, "CLO1", 'Exam (LECTURE ONLY)'!O303:X303) / 'Exam (LECTURE ONLY)'!AM$6), "", SUMIF('Exam (LECTURE ONLY)'!O$20:X$20, "CLO1", 'Exam (LECTURE ONLY)'!O303:X303) / 'Exam (LECTURE ONLY)'!AM$6),
IF(AND('PRINTABLE (per grading)'!H$16="EXAM", 'PRINTABLE (per grading)'!B$13="Final"), IF(ISERROR(SUMIF('Exam (LECTURE ONLY)'!Z$20:AI$20, "CLO1", 'Exam (LECTURE ONLY)'!Z303:AI303) / 'Exam (LECTURE ONLY)'!AN$6), "", SUMIF('Exam (LECTURE ONLY)'!Z$20:AI$20, "CLO1", 'Exam (LECTURE ONLY)'!Z303:AI303) / 'Exam (LECTURE ONLY)'!AN$6),
IF(AND('PRINTABLE (per grading)'!H$16="OUTPUT", 'PRINTABLE (per grading)'!B$13="Prelim"), IF(ISERROR(SUMIF(OUTPUT!C$20:M$20, "CLO1", OUTPUT!C303:M303) / OUTPUT!AL$6), "", SUMIF(OUTPUT!C$20:M$20, "CLO1", OUTPUT!C303:M303) / OUTPUT!AL$6),
IF(AND('PRINTABLE (per grading)'!H$16="OUTPUT", 'PRINTABLE (per grading)'!B$13="Midterm"), IF(ISERROR(SUMIF(OUTPUT!O$20:Y$20, "CLO1", OUTPUT!O303:Y303) / OUTPUT!AM$6), "", SUMIF(OUTPUT!O$20:Y$20, "CLO1", OUTPUT!O303:Y303) / OUTPUT!AM$6),
IF(AND('PRINTABLE (per grading)'!H$16="OUTPUT", 'PRINTABLE (per grading)'!B$13="Final"), IF(ISERROR(SUMIF(OUTPUT!AA$20:AI$20, "CLO1", OUTPUT!AA303:AI303) / OUTPUT!AN$6), "", SUMIF(OUTPUT!AA$20:AI$20, "CLO1", OUTPUT!AA303:AI303) / OUTPUT!AN$6),
"")))))),"")</f>
        <v/>
      </c>
      <c r="P301" s="232" t="str">
        <f t="shared" si="128"/>
        <v/>
      </c>
      <c r="Q301" s="233" t="str">
        <f t="shared" si="129"/>
        <v/>
      </c>
      <c r="R301" s="25" t="str">
        <f>IF(B301 &lt;&gt; "", IFERROR(IF(C$16 = "PRELIM", SUMIF('Database (LECTURE-RES-PRAC)'!D$14:AG$14, "CLO2", 'Database (LECTURE-RES-PRAC)'!D298:AG298) / 'Grade computation'!F$5, IF(C$16 = "MIDTERM", SUMIF('Database (LECTURE-RES-PRAC)'!AJ$14:BM$14, "CLO2", 'Database (LECTURE-RES-PRAC)'!AJ298:BM298) / 'Grade computation'!G$5, IF(C$16 = "FINAL", SUMIF('Database (LECTURE-RES-PRAC)'!BP$14:CS$14, "CLO2", 'Database (LECTURE-RES-PRAC)'!BP298:CS298) / 'Grade computation'!H$5,""))),""),"")</f>
        <v/>
      </c>
      <c r="S301" s="232" t="str">
        <f t="shared" si="130"/>
        <v/>
      </c>
      <c r="T301" s="25" t="str">
        <f>IF(B301 &lt;&gt; "",IF(AND('PRINTABLE (per grading)'!H$16="EXAM", 'PRINTABLE (per grading)'!B$13="Prelim"), IF(ISERROR(SUMIF('Exam (LECTURE ONLY)'!D$20:M$20, "CLO2", 'Exam (LECTURE ONLY)'!D303:M303) / 'Exam (LECTURE ONLY)'!AL$7), "", SUMIF('Exam (LECTURE ONLY)'!D$20:M$20, "CLO2", 'Exam (LECTURE ONLY)'!D303:M303) /'Exam (LECTURE ONLY)'!AL$7),
IF(AND('PRINTABLE (per grading)'!H$16="EXAM", 'PRINTABLE (per grading)'!B$13="Midterm"), IF(ISERROR(SUMIF('Exam (LECTURE ONLY)'!O$20:X$20, "CLO2", 'Exam (LECTURE ONLY)'!O303:X303) / 'Exam (LECTURE ONLY)'!AM$7), "", SUMIF('Exam (LECTURE ONLY)'!O$20:X$20, "CLO2", 'Exam (LECTURE ONLY)'!O303:X303) / 'Exam (LECTURE ONLY)'!AM$7),
IF(AND('PRINTABLE (per grading)'!H$16="EXAM", 'PRINTABLE (per grading)'!B$13="Final"), IF(ISERROR(SUMIF('Exam (LECTURE ONLY)'!Z$20:AI$20, "CLO2", 'Exam (LECTURE ONLY)'!Z303:AI303) / 'Exam (LECTURE ONLY)'!AN$7), "", SUMIF('Exam (LECTURE ONLY)'!Z$20:AI$20, "CLO2", 'Exam (LECTURE ONLY)'!Z303:AI303) / 'Exam (LECTURE ONLY)'!AN$7),
IF(AND('PRINTABLE (per grading)'!H$16="OUTPUT", 'PRINTABLE (per grading)'!B$13="Prelim"), IF(ISERROR(SUMIF(OUTPUT!C$20:M$20, "CLO2", OUTPUT!C303:M303) / OUTPUT!AL$7), "", SUMIF(OUTPUT!C$20:M$20, "CLO2", OUTPUT!C303:M303) / OUTPUT!AL$7),
IF(AND('PRINTABLE (per grading)'!H$16="OUTPUT", 'PRINTABLE (per grading)'!B$13="Midterm"), IF(ISERROR(SUMIF(OUTPUT!O$20:Y$20, "CLO2", OUTPUT!O303:Y303) / OUTPUT!AM$7), "", SUMIF(OUTPUT!O$20:Y$20, "CLO2", OUTPUT!O303:Y303) / OUTPUT!AM$7),
IF(AND('PRINTABLE (per grading)'!H$16="OUTPUT", 'PRINTABLE (per grading)'!B$13="Final"), IF(ISERROR(SUMIF(OUTPUT!AA$20:AI$20, "CLO2", OUTPUT!AA303:AI303) / OUTPUT!AN$7), "", SUMIF(OUTPUT!AA$20:AI$20, "CLO2", OUTPUT!AA303:AI303) / OUTPUT!AN$7),
"")))))),"")</f>
        <v/>
      </c>
      <c r="U301" s="232" t="str">
        <f t="shared" si="131"/>
        <v/>
      </c>
      <c r="V301" s="233" t="str">
        <f t="shared" si="132"/>
        <v/>
      </c>
      <c r="W301" s="25" t="str">
        <f>IF(B301 &lt;&gt; "", IFERROR(IF(C$16 = "PRELIM", SUMIF('Database (LECTURE-RES-PRAC)'!D$14:AG$14, "CLO3", 'Database (LECTURE-RES-PRAC)'!D298:AG298) / 'Grade computation'!F$6, IF(C$16 = "MIDTERM", SUMIF('Database (LECTURE-RES-PRAC)'!AJ$14:BM$14, "CLO3", 'Database (LECTURE-RES-PRAC)'!AJ298:BM298) / 'Grade computation'!G$6, IF(C$16 = "FINAL", SUMIF('Database (LECTURE-RES-PRAC)'!BP$14:CS$14, "CLO3", 'Database (LECTURE-RES-PRAC)'!BP298:CS298) / 'Grade computation'!H$6,""))),""),"")</f>
        <v/>
      </c>
      <c r="X301" s="232" t="str">
        <f t="shared" si="133"/>
        <v/>
      </c>
      <c r="Y301" s="25" t="str">
        <f>IF(B301 &lt;&gt; "",IF(AND('PRINTABLE (per grading)'!H$16="EXAM", 'PRINTABLE (per grading)'!B$13="Prelim"), IF(ISERROR(SUMIF('Exam (LECTURE ONLY)'!D$20:M$20, "CLO3", 'Exam (LECTURE ONLY)'!D303:M303) / 'Exam (LECTURE ONLY)'!AL$8), "", SUMIF('Exam (LECTURE ONLY)'!D$20:M$20, "CLO3", 'Exam (LECTURE ONLY)'!D303:M303) /'Exam (LECTURE ONLY)'!AL$8),
IF(AND('PRINTABLE (per grading)'!H$16="EXAM", 'PRINTABLE (per grading)'!B$13="Midterm"), IF(ISERROR(SUMIF('Exam (LECTURE ONLY)'!O$20:X$20, "CLO3", 'Exam (LECTURE ONLY)'!O303:X303) / 'Exam (LECTURE ONLY)'!AM$8), "", SUMIF('Exam (LECTURE ONLY)'!O$20:X$20, "CLO3", 'Exam (LECTURE ONLY)'!O303:X303) / 'Exam (LECTURE ONLY)'!AM$8),
IF(AND('PRINTABLE (per grading)'!H$16="EXAM", 'PRINTABLE (per grading)'!B$13="Final"), IF(ISERROR(SUMIF('Exam (LECTURE ONLY)'!Z$20:AI$20, "CLO3", 'Exam (LECTURE ONLY)'!Z303:AI303) / 'Exam (LECTURE ONLY)'!AN$8), "", SUMIF('Exam (LECTURE ONLY)'!Z$20:AI$20, "CLO3", 'Exam (LECTURE ONLY)'!Z303:AI303) / 'Exam (LECTURE ONLY)'!AN$8),
IF(AND('PRINTABLE (per grading)'!H$16="OUTPUT", 'PRINTABLE (per grading)'!B$13="Prelim"), IF(ISERROR(SUMIF(OUTPUT!C$20:M$20, "CLO3", OUTPUT!C303:M303) / OUTPUT!AL$8), "", SUMIF(OUTPUT!C$20:M$20, "CLO3", OUTPUT!C303:M303) / OUTPUT!AL$8),
IF(AND('PRINTABLE (per grading)'!H$16="OUTPUT", 'PRINTABLE (per grading)'!B$13="Midterm"), IF(ISERROR(SUMIF(OUTPUT!O$20:Y$20, "CLO3", OUTPUT!O303:Y303) / OUTPUT!AM$8), "", SUMIF(OUTPUT!O$20:Y$20, "CLO3", OUTPUT!O303:Y303) / OUTPUT!AM$8),
IF(AND('PRINTABLE (per grading)'!H$16="OUTPUT", 'PRINTABLE (per grading)'!B$13="Final"), IF(ISERROR(SUMIF(OUTPUT!AA$20:AI$20, "CLO3", OUTPUT!AA303:AI303) / OUTPUT!AN$8), "", SUMIF(OUTPUT!AA$20:AI$20, "CLO3", OUTPUT!AA303:AI303) / OUTPUT!AN$8),
"" )))))),"")</f>
        <v/>
      </c>
      <c r="Z301" s="232" t="str">
        <f t="shared" si="134"/>
        <v/>
      </c>
      <c r="AA301" s="233" t="str">
        <f t="shared" si="135"/>
        <v/>
      </c>
      <c r="AB301" s="25" t="str">
        <f>IF(B301 &lt;&gt; "", IFERROR(IF(C$16 = "PRELIM", SUMIF('Database (LECTURE-RES-PRAC)'!D$14:AG$14, "CLO4", 'Database (LECTURE-RES-PRAC)'!D298:AG298) / 'Grade computation'!F$7, IF(C$16 = "MIDTERM", SUMIF('Database (LECTURE-RES-PRAC)'!AJ$14:BM$14, "CLO4", 'Database (LECTURE-RES-PRAC)'!AJ298:BM298) / 'Grade computation'!G$7, IF(C$16 = "FINAL", SUMIF('Database (LECTURE-RES-PRAC)'!BP$14:CS$14, "CLO4", 'Database (LECTURE-RES-PRAC)'!BP298:CS298) / 'Grade computation'!H$7,""))),""),"")</f>
        <v/>
      </c>
      <c r="AC301" s="232" t="str">
        <f t="shared" si="136"/>
        <v/>
      </c>
      <c r="AD301" s="25" t="str">
        <f>IF(B301 &lt;&gt; "",IF(AND('PRINTABLE (per grading)'!H$16="EXAM", 'PRINTABLE (per grading)'!B$13="Prelim"), IF(ISERROR(SUMIF('Exam (LECTURE ONLY)'!D$20:M$20, "CLO4", 'Exam (LECTURE ONLY)'!D303:M303) / 'Exam (LECTURE ONLY)'!AL$9), "", SUMIF('Exam (LECTURE ONLY)'!D$20:M$20, "CLO4", 'Exam (LECTURE ONLY)'!D303:M303) /'Exam (LECTURE ONLY)'!AL$9),
IF(AND('PRINTABLE (per grading)'!H$16="EXAM", 'PRINTABLE (per grading)'!B$13="Midterm"), IF(ISERROR(SUMIF('Exam (LECTURE ONLY)'!O$20:X$20, "CLO4", 'Exam (LECTURE ONLY)'!O303:X303) / 'Exam (LECTURE ONLY)'!AM$9), "", SUMIF('Exam (LECTURE ONLY)'!O$20:X$20, "CLO4", 'Exam (LECTURE ONLY)'!O303:X303) / 'Exam (LECTURE ONLY)'!AM$9),
IF(AND('PRINTABLE (per grading)'!H$16="EXAM", 'PRINTABLE (per grading)'!B$13="Final"), IF(ISERROR(SUMIF('Exam (LECTURE ONLY)'!Z$20:AI$20, "CLO4", 'Exam (LECTURE ONLY)'!Z303:AI303) / 'Exam (LECTURE ONLY)'!AN$9), "", SUMIF('Exam (LECTURE ONLY)'!Z$20:AI$20, "CLO4", 'Exam (LECTURE ONLY)'!Z303:AI303) / 'Exam (LECTURE ONLY)'!AN$9),
IF(AND('PRINTABLE (per grading)'!H$16="OUTPUT", 'PRINTABLE (per grading)'!B$13="Prelim"), IF(ISERROR(SUMIF(OUTPUT!C$20:M$20, "CLO4", OUTPUT!C303:M303) / OUTPUT!AL$9), "", SUMIF(OUTPUT!C$20:M$20, "CLO4", OUTPUT!C303:M303) / OUTPUT!AL$9),
IF(AND('PRINTABLE (per grading)'!H$16="OUTPUT", 'PRINTABLE (per grading)'!B$13="Midterm"), IF(ISERROR(SUMIF(OUTPUT!O$20:Y$20, "CLO4", OUTPUT!O303:Y303) / OUTPUT!AM$9), "", SUMIF(OUTPUT!O$20:Y$20, "CLO4", OUTPUT!O303:Y303) / OUTPUT!AM$9),
IF(AND('PRINTABLE (per grading)'!H$16="OUTPUT", 'PRINTABLE (per grading)'!B$13="Final"), IF(ISERROR(SUMIF(OUTPUT!AA$20:AI$20, "CLO4", OUTPUT!AA303:AI303) / OUTPUT!AN$9), "", SUMIF(OUTPUT!AA$20:AI$20, "CLO4", OUTPUT!AA303:AI303) / OUTPUT!AN$9),
"")))))),"")</f>
        <v/>
      </c>
      <c r="AE301" s="232" t="str">
        <f t="shared" si="137"/>
        <v/>
      </c>
      <c r="AF301" s="233" t="str">
        <f t="shared" si="138"/>
        <v/>
      </c>
      <c r="AG301" s="25" t="str">
        <f>IF(B301 &lt;&gt; "", IFERROR(IF(C$16 = "PRELIM", SUMIF('Database (LECTURE-RES-PRAC)'!D$14:AG$14, "CLO5", 'Database (LECTURE-RES-PRAC)'!D298:AG298) / 'Grade computation'!F$8, IF(C$16 = "MIDTERM", SUMIF('Database (LECTURE-RES-PRAC)'!AJ$14:BM$14, "CLO5", 'Database (LECTURE-RES-PRAC)'!AJ298:BM298) / 'Grade computation'!G$8, IF(C$16 = "FINAL", SUMIF('Database (LECTURE-RES-PRAC)'!BP$14:CS$14, "CLO5", 'Database (LECTURE-RES-PRAC)'!BP298:CS298) / 'Grade computation'!H$8,""))),""),"")</f>
        <v/>
      </c>
      <c r="AH301" s="232" t="str">
        <f t="shared" si="139"/>
        <v/>
      </c>
      <c r="AI301" s="25" t="str">
        <f>IF(B301 &lt;&gt; "",IF(AND('PRINTABLE (per grading)'!H$16="EXAM", 'PRINTABLE (per grading)'!B$13="Prelim"), IF(ISERROR(SUMIF('Exam (LECTURE ONLY)'!D$20:M$20, "CLO5", 'Exam (LECTURE ONLY)'!D303:M303) / 'Exam (LECTURE ONLY)'!AL$10), "", SUMIF('Exam (LECTURE ONLY)'!D$20:M$20, "CLO5", 'Exam (LECTURE ONLY)'!D303:M303) /'Exam (LECTURE ONLY)'!AL$10),
IF(AND('PRINTABLE (per grading)'!H$16="EXAM", 'PRINTABLE (per grading)'!B$13="Midterm"), IF(ISERROR(SUMIF('Exam (LECTURE ONLY)'!O$20:X$20, "CLO5", 'Exam (LECTURE ONLY)'!O303:X303) / 'Exam (LECTURE ONLY)'!AM$10), "", SUMIF('Exam (LECTURE ONLY)'!O$20:X$20, "CLO5", 'Exam (LECTURE ONLY)'!O303:X303) / 'Exam (LECTURE ONLY)'!AM$10),
IF(AND('PRINTABLE (per grading)'!H$16="EXAM", 'PRINTABLE (per grading)'!B$13="Final"), IF(ISERROR(SUMIF('Exam (LECTURE ONLY)'!Z$20:AI$20, "CLO5", 'Exam (LECTURE ONLY)'!Z303:AI303) / 'Exam (LECTURE ONLY)'!AN$10), "", SUMIF('Exam (LECTURE ONLY)'!Z$20:AI$20, "CLO5", 'Exam (LECTURE ONLY)'!Z303:AI303) / 'Exam (LECTURE ONLY)'!AN$10),
IF(AND('PRINTABLE (per grading)'!H$16="OUTPUT", 'PRINTABLE (per grading)'!B$13="Prelim"), IF(ISERROR(SUMIF(OUTPUT!C$20:M$20, "CLO5", OUTPUT!C303:M303) / OUTPUT!AL$10), "", SUMIF(OUTPUT!C$20:M$20, "CLO5", OUTPUT!C303:M303) / OUTPUT!AL$10),
IF(AND('PRINTABLE (per grading)'!H$16="OUTPUT", 'PRINTABLE (per grading)'!B$13="Midterm"), IF(ISERROR(SUMIF(OUTPUT!O$20:Y$20, "CLO5", OUTPUT!O303:Y303) / OUTPUT!AM$10), "", SUMIF(OUTPUT!O$20:Y$20, "CLO5", OUTPUT!O303:Y303) / OUTPUT!AM$10),
IF(AND('PRINTABLE (per grading)'!H$16="OUTPUT", 'PRINTABLE (per grading)'!B$13="Final"), IF(ISERROR(SUMIF(OUTPUT!AA$20:AI$20, "CLO5", OUTPUT!AA303:AI303) / OUTPUT!AN$10), "", SUMIF(OUTPUT!AA$20:AI$20, "CLO5", OUTPUT!AA303:AI303) / OUTPUT!AN$10),
"")))))),"")</f>
        <v/>
      </c>
      <c r="AJ301" s="232" t="str">
        <f t="shared" si="140"/>
        <v/>
      </c>
      <c r="AK301" s="233" t="str">
        <f t="shared" si="141"/>
        <v/>
      </c>
      <c r="AL301" s="25" t="str">
        <f>IF(B301 &lt;&gt; "", IFERROR(IF(C$16 = "PRELIM", SUMIF('Database (LECTURE-RES-PRAC)'!D$14:AG$14, "CLO6", 'Database (LECTURE-RES-PRAC)'!D298:AG298) / 'Grade computation'!F$9, IF(C$16 = "MIDTERM", SUMIF('Database (LECTURE-RES-PRAC)'!AJ$14:BM$14, "CLO6", 'Database (LECTURE-RES-PRAC)'!AJ298:BM298) / 'Grade computation'!G$9, IF(C$16 = "FINAL", SUMIF('Database (LECTURE-RES-PRAC)'!BP$14:CS$14, "CLO6", 'Database (LECTURE-RES-PRAC)'!BP298:CS298) / 'Grade computation'!H$9,""))),""),"")</f>
        <v/>
      </c>
      <c r="AM301" s="232" t="str">
        <f t="shared" si="142"/>
        <v/>
      </c>
      <c r="AN301" s="25" t="str">
        <f>IF(B301 &lt;&gt; "",IF(AND('PRINTABLE (per grading)'!H$16="EXAM", 'PRINTABLE (per grading)'!B$13="Prelim"), IF(ISERROR(SUMIF('Exam (LECTURE ONLY)'!D$20:M$20, "CLO6", 'Exam (LECTURE ONLY)'!D303:M303) / 'Exam (LECTURE ONLY)'!AL$11), "", SUMIF('Exam (LECTURE ONLY)'!D$20:M$20, "CLO6", 'Exam (LECTURE ONLY)'!D303:M303) /'Exam (LECTURE ONLY)'!AL$11),
IF(AND('PRINTABLE (per grading)'!H$16="EXAM", 'PRINTABLE (per grading)'!B$13="Midterm"), IF(ISERROR(SUMIF('Exam (LECTURE ONLY)'!O$20:X$20, "CLO6", 'Exam (LECTURE ONLY)'!O303:X303) / 'Exam (LECTURE ONLY)'!AM$11), "", SUMIF('Exam (LECTURE ONLY)'!O$20:X$20, "CLO6", 'Exam (LECTURE ONLY)'!O303:X303) / 'Exam (LECTURE ONLY)'!AM$11),
IF(AND('PRINTABLE (per grading)'!H$16="EXAM", 'PRINTABLE (per grading)'!B$13="Final"), IF(ISERROR(SUMIF('Exam (LECTURE ONLY)'!Z$20:AI$20, "CLO6", 'Exam (LECTURE ONLY)'!Z303:AI303) / 'Exam (LECTURE ONLY)'!AN$11), "", SUMIF('Exam (LECTURE ONLY)'!Z$20:AI$20, "CLO6", 'Exam (LECTURE ONLY)'!Z303:AI303) / 'Exam (LECTURE ONLY)'!AN$11),
IF(AND('PRINTABLE (per grading)'!H$16="OUTPUT", 'PRINTABLE (per grading)'!B$13="Prelim"), IF(ISERROR(SUMIF(OUTPUT!C$20:M$20, "CLO6", OUTPUT!C303:M303) / OUTPUT!AL$11), "", SUMIF(OUTPUT!C$20:M$20, "CLO6", OUTPUT!C303:M303) / OUTPUT!AL$11),
IF(AND('PRINTABLE (per grading)'!H$16="OUTPUT", 'PRINTABLE (per grading)'!B$13="Midterm"), IF(ISERROR(SUMIF(OUTPUT!O$20:Y$20, "CLO6", OUTPUT!O303:Y303) / OUTPUT!AM$11), "", SUMIF(OUTPUT!O$20:Y$20, "CLO6", OUTPUT!O303:Y303) / OUTPUT!AM$11),
IF(AND('PRINTABLE (per grading)'!H$16="OUTPUT", 'PRINTABLE (per grading)'!B$13="Final"), IF(ISERROR(SUMIF(OUTPUT!AA$20:AI$20, "CLO6", OUTPUT!AA303:AI303) / OUTPUT!AN$11), "", SUMIF(OUTPUT!AA$20:AI$20, "CLO6", OUTPUT!AA303:AI303) / OUTPUT!AN$11),
"")))))),"")</f>
        <v/>
      </c>
      <c r="AO301" s="232" t="str">
        <f t="shared" si="143"/>
        <v/>
      </c>
      <c r="AP301" s="233" t="str">
        <f t="shared" si="144"/>
        <v/>
      </c>
      <c r="AQ301" s="25" t="str">
        <f>IF(B301 &lt;&gt; "", IFERROR(IF(C$16 = "PRELIM", SUMIF('Database (LECTURE-RES-PRAC)'!D$14:AG$14, "CLO7", 'Database (LECTURE-RES-PRAC)'!D298:AG298) / 'Grade computation'!F$10, IF(C$16 = "MIDTERM", SUMIF('Database (LECTURE-RES-PRAC)'!AJ$14:BM$14, "CLO7", 'Database (LECTURE-RES-PRAC)'!AJ298:BM298) / 'Grade computation'!G$10, IF(C$16 = "FINAL", SUMIF('Database (LECTURE-RES-PRAC)'!BP$14:CS$14, "CLO7", 'Database (LECTURE-RES-PRAC)'!BP298:CS298) / 'Grade computation'!H$10,""))),""),"")</f>
        <v/>
      </c>
      <c r="AR301" s="232" t="str">
        <f t="shared" si="145"/>
        <v/>
      </c>
      <c r="AS301" s="25" t="str">
        <f>IF(B301 &lt;&gt; "",IF(AND('PRINTABLE (per grading)'!H$16="EXAM", 'PRINTABLE (per grading)'!B$13="Prelim"), IF(ISERROR(SUMIF('Exam (LECTURE ONLY)'!D$20:M$20, "CLO7", 'Exam (LECTURE ONLY)'!D303:M303) / 'Exam (LECTURE ONLY)'!AL$12), "", SUMIF('Exam (LECTURE ONLY)'!D$20:M$20, "CLO7", 'Exam (LECTURE ONLY)'!D303:M303) /'Exam (LECTURE ONLY)'!AL$12),
IF(AND('PRINTABLE (per grading)'!H$16="EXAM", 'PRINTABLE (per grading)'!B$13="Midterm"), IF(ISERROR(SUMIF('Exam (LECTURE ONLY)'!O$20:X$20, "CLO7", 'Exam (LECTURE ONLY)'!O303:X303) / 'Exam (LECTURE ONLY)'!AM$12), "", SUMIF('Exam (LECTURE ONLY)'!O$20:X$20, "CLO7", 'Exam (LECTURE ONLY)'!O303:X303) / 'Exam (LECTURE ONLY)'!AM$12),
IF(AND('PRINTABLE (per grading)'!H$16="EXAM", 'PRINTABLE (per grading)'!B$13="Final"), IF(ISERROR(SUMIF('Exam (LECTURE ONLY)'!Z$20:AI$20, "CLO7", 'Exam (LECTURE ONLY)'!Z303:AI303) / 'Exam (LECTURE ONLY)'!AN$12), "", SUMIF('Exam (LECTURE ONLY)'!Z$20:AI$20, "CLO7", 'Exam (LECTURE ONLY)'!Z303:AI303) / 'Exam (LECTURE ONLY)'!AN$12),
IF(AND('PRINTABLE (per grading)'!H$16="OUTPUT", 'PRINTABLE (per grading)'!B$13="Prelim"), IF(ISERROR(SUMIF(OUTPUT!C$20:M$20, "CLO7", OUTPUT!C303:M303) / OUTPUT!AL$12), "", SUMIF(OUTPUT!C$20:M$20, "CLO7", OUTPUT!C303:M303) / OUTPUT!AL$12),
IF(AND('PRINTABLE (per grading)'!H$16="OUTPUT", 'PRINTABLE (per grading)'!B$13="Midterm"), IF(ISERROR(SUMIF(OUTPUT!O$20:Y$20, "CLO7", OUTPUT!O303:Y303) / OUTPUT!AM$12), "", SUMIF(OUTPUT!O$20:Y$20, "CLO7", OUTPUT!O303:Y303) / OUTPUT!AM$12),
IF(AND('PRINTABLE (per grading)'!H$16="OUTPUT", 'PRINTABLE (per grading)'!B$13="Final"), IF(ISERROR(SUMIF(OUTPUT!AA$20:AI$20, "CLO7", OUTPUT!AA303:AI303) / OUTPUT!AN$12), "", SUMIF(OUTPUT!AA$20:AI$20, "CLO7", OUTPUT!AA303:AI303) / OUTPUT!AN$12),
"")))))),"")</f>
        <v/>
      </c>
      <c r="AT301" s="232" t="str">
        <f t="shared" si="146"/>
        <v/>
      </c>
      <c r="AU301" s="233" t="str">
        <f t="shared" si="147"/>
        <v/>
      </c>
      <c r="AV301" s="25" t="str">
        <f>IF(B301 &lt;&gt; "", IFERROR(IF(C$16 = "PRELIM", SUMIF('Database (LECTURE-RES-PRAC)'!D$14:AG$14, "CLO8", 'Database (LECTURE-RES-PRAC)'!D298:AG298) / 'Grade computation'!F$11, IF(C$16 = "MIDTERM", SUMIF('Database (LECTURE-RES-PRAC)'!AJ$14:BM$14, "CLO8", 'Database (LECTURE-RES-PRAC)'!AJ298:BM298) / 'Grade computation'!G$11, IF(C$16 = "FINAL", SUMIF('Database (LECTURE-RES-PRAC)'!BP$14:CS$14, "CLO8", 'Database (LECTURE-RES-PRAC)'!BP298:CS298) / 'Grade computation'!H$11,""))),""),"")</f>
        <v/>
      </c>
      <c r="AW301" s="232" t="str">
        <f t="shared" si="148"/>
        <v/>
      </c>
      <c r="AX301" s="25" t="str">
        <f>IF(B301 &lt;&gt; "",IF(AND('PRINTABLE (per grading)'!H$16="EXAM", 'PRINTABLE (per grading)'!B$13="Prelim"), IF(ISERROR(SUMIF('Exam (LECTURE ONLY)'!D$20:M$20, "CLO8", 'Exam (LECTURE ONLY)'!D303:M303) / 'Exam (LECTURE ONLY)'!AL$13), "", SUMIF('Exam (LECTURE ONLY)'!D$20:M$20, "CLO8", 'Exam (LECTURE ONLY)'!D303:M303) /'Exam (LECTURE ONLY)'!AL$13),
IF(AND('PRINTABLE (per grading)'!H$16="EXAM", 'PRINTABLE (per grading)'!B$13="Midterm"), IF(ISERROR(SUMIF('Exam (LECTURE ONLY)'!O$20:X$20, "CLO8", 'Exam (LECTURE ONLY)'!O303:X303) / 'Exam (LECTURE ONLY)'!AM$13), "", SUMIF('Exam (LECTURE ONLY)'!O$20:X$20, "CLO8", 'Exam (LECTURE ONLY)'!O303:X303) / 'Exam (LECTURE ONLY)'!AM$13),
IF(AND('PRINTABLE (per grading)'!H$16="EXAM", 'PRINTABLE (per grading)'!B$13="Final"), IF(ISERROR(SUMIF('Exam (LECTURE ONLY)'!Z$20:AI$20, "CLO8", 'Exam (LECTURE ONLY)'!Z303:AI303) / 'Exam (LECTURE ONLY)'!AN$13), "", SUMIF('Exam (LECTURE ONLY)'!Z$20:AI$20, "CLO8", 'Exam (LECTURE ONLY)'!Z303:AI303) / 'Exam (LECTURE ONLY)'!AN$13),
IF(AND('PRINTABLE (per grading)'!H$16="OUTPUT", 'PRINTABLE (per grading)'!B$13="Prelim"), IF(ISERROR(SUMIF(OUTPUT!C$20:M$20, "CLO8", OUTPUT!C303:M303) / OUTPUT!AL$13), "", SUMIF(OUTPUT!C$20:M$20, "CLO8", OUTPUT!C303:M303) / OUTPUT!AL$13),
IF(AND('PRINTABLE (per grading)'!H$16="OUTPUT", 'PRINTABLE (per grading)'!B$13="Midterm"), IF(ISERROR(SUMIF(OUTPUT!O$20:Y$20, "CLO8", OUTPUT!O303:Y303) / OUTPUT!AM$13), "", SUMIF(OUTPUT!O$20:Y$20, "CLO8", OUTPUT!O303:Y303) / OUTPUT!AM$13),
IF(AND('PRINTABLE (per grading)'!H$16="OUTPUT", 'PRINTABLE (per grading)'!B$13="Final"), IF(ISERROR(SUMIF(OUTPUT!AA$20:AI$20, "CLO8", OUTPUT!AA303:AI303) / OUTPUT!AN$13), "", SUMIF(OUTPUT!AA$20:AI$20, "CLO8", OUTPUT!AA303:AI303) / OUTPUT!AN$13),
"")))))),"")</f>
        <v/>
      </c>
      <c r="AY301" s="232" t="str">
        <f t="shared" si="149"/>
        <v/>
      </c>
      <c r="AZ301" s="233" t="str">
        <f t="shared" si="150"/>
        <v/>
      </c>
      <c r="BA301" s="25" t="str">
        <f>IF(B301 &lt;&gt; "", IFERROR(IF(C$16 = "PRELIM", SUMIF('Database (LECTURE-RES-PRAC)'!D$14:AG$14, "CLO9", 'Database (LECTURE-RES-PRAC)'!D298:AG298) / 'Grade computation'!F$12, IF(C$16 = "MIDTERM", SUMIF('Database (LECTURE-RES-PRAC)'!AJ$14:BM$14, "CLO9", 'Database (LECTURE-RES-PRAC)'!AJ298:BM298) / 'Grade computation'!G$12, IF(C$16 = "FINAL", SUMIF('Database (LECTURE-RES-PRAC)'!BP$14:CS$14, "CLO9", 'Database (LECTURE-RES-PRAC)'!BP298:CS298) / 'Grade computation'!H$12,""))),""),"")</f>
        <v/>
      </c>
      <c r="BB301" s="232" t="str">
        <f t="shared" si="151"/>
        <v/>
      </c>
      <c r="BC301" s="25" t="str">
        <f>IF(B301 &lt;&gt; "",IF(AND('PRINTABLE (per grading)'!H$16="EXAM", 'PRINTABLE (per grading)'!B$13="Prelim"), IF(ISERROR(SUMIF('Exam (LECTURE ONLY)'!D$20:M$20, "CLO9", 'Exam (LECTURE ONLY)'!D303:M303) / 'Exam (LECTURE ONLY)'!AL$14), "", SUMIF('Exam (LECTURE ONLY)'!D$20:M$20, "CLO9", 'Exam (LECTURE ONLY)'!D303:M303) /'Exam (LECTURE ONLY)'!AL$14),
IF(AND('PRINTABLE (per grading)'!H$16="EXAM", 'PRINTABLE (per grading)'!B$13="Midterm"), IF(ISERROR(SUMIF('Exam (LECTURE ONLY)'!O$20:X$20, "CLO9", 'Exam (LECTURE ONLY)'!O303:X303) / 'Exam (LECTURE ONLY)'!AM$14), "", SUMIF('Exam (LECTURE ONLY)'!O$20:X$20, "CLO9", 'Exam (LECTURE ONLY)'!O303:X303) / 'Exam (LECTURE ONLY)'!AM$14),
IF(AND('PRINTABLE (per grading)'!H$16="EXAM", 'PRINTABLE (per grading)'!B$13="Final"), IF(ISERROR(SUMIF('Exam (LECTURE ONLY)'!Z$20:AI$20, "CLO9", 'Exam (LECTURE ONLY)'!Z303:AI303) / 'Exam (LECTURE ONLY)'!AN$14), "", SUMIF('Exam (LECTURE ONLY)'!Z$20:AI$20, "CLO9", 'Exam (LECTURE ONLY)'!Z303:AI303) / 'Exam (LECTURE ONLY)'!AN$14),
IF(AND('PRINTABLE (per grading)'!H$16="OUTPUT", 'PRINTABLE (per grading)'!B$13="Prelim"), IF(ISERROR(SUMIF(OUTPUT!C$20:M$20, "CLO9", OUTPUT!C303:M303) / OUTPUT!AL$14), "", SUMIF(OUTPUT!C$20:M$20, "CLO9", OUTPUT!C303:M303) / OUTPUT!AL$14),
IF(AND('PRINTABLE (per grading)'!H$16="OUTPUT", 'PRINTABLE (per grading)'!B$13="Midterm"), IF(ISERROR(SUMIF(OUTPUT!O$20:Y$20, "CLO9", OUTPUT!O303:Y303) / OUTPUT!AM$14), "", SUMIF(OUTPUT!O$20:Y$20, "CLO9", OUTPUT!O303:Y303) / OUTPUT!AM$14),
IF(AND('PRINTABLE (per grading)'!H$16="OUTPUT", 'PRINTABLE (per grading)'!B$13="Final"), IF(ISERROR(SUMIF(OUTPUT!AA$20:AI$20, "CLO9", OUTPUT!AA303:AI303) / OUTPUT!AN$14), "", SUMIF(OUTPUT!AA$20:AI$20, "CLO9", OUTPUT!AA303:AI303) / OUTPUT!AN$14),
"")))))),"")</f>
        <v/>
      </c>
      <c r="BD301" s="232" t="str">
        <f t="shared" si="152"/>
        <v/>
      </c>
      <c r="BE301" s="233" t="str">
        <f t="shared" si="153"/>
        <v/>
      </c>
      <c r="BF301" s="25" t="str">
        <f>IF(B301 &lt;&gt; "", IFERROR(IF(C$16 = "PRELIM", SUMIF('Database (LECTURE-RES-PRAC)'!D$14:AG$14, "CLO10", 'Database (LECTURE-RES-PRAC)'!D298:AG298) / 'Grade computation'!F$13, IF(C$16 = "MIDTERM", SUMIF('Database (LECTURE-RES-PRAC)'!AJ$14:BM$14, "CLO10", 'Database (LECTURE-RES-PRAC)'!AJ298:BM298) / 'Grade computation'!G$13, IF(C$16 = "FINAL", SUMIF('Database (LECTURE-RES-PRAC)'!BP$14:CS$14, "CLO10", 'Database (LECTURE-RES-PRAC)'!BP298:CS298) / 'Grade computation'!H$13,""))),""),"")</f>
        <v/>
      </c>
      <c r="BG301" s="232" t="str">
        <f t="shared" si="154"/>
        <v/>
      </c>
      <c r="BH301" s="25" t="str">
        <f>IF(B301 &lt;&gt; "",IF(AND('PRINTABLE (per grading)'!H$16="EXAM", 'PRINTABLE (per grading)'!B$13="Prelim"), IF(ISERROR(SUMIF('Exam (LECTURE ONLY)'!D$20:M$20, "CLO10", 'Exam (LECTURE ONLY)'!D303:M303) / 'Exam (LECTURE ONLY)'!AL$15), "", SUMIF('Exam (LECTURE ONLY)'!D$20:M$20, "CLO10", 'Exam (LECTURE ONLY)'!D303:M303) /'Exam (LECTURE ONLY)'!AL$15),
IF(AND('PRINTABLE (per grading)'!H$16="EXAM", 'PRINTABLE (per grading)'!B$13="Midterm"), IF(ISERROR(SUMIF('Exam (LECTURE ONLY)'!O$20:X$20, "CLO10", 'Exam (LECTURE ONLY)'!O303:X303) / 'Exam (LECTURE ONLY)'!AM$15), "", SUMIF('Exam (LECTURE ONLY)'!O$20:X$20, "CLO10", 'Exam (LECTURE ONLY)'!O303:X303) / 'Exam (LECTURE ONLY)'!AM$15),
IF(AND('PRINTABLE (per grading)'!H$16="EXAM", 'PRINTABLE (per grading)'!B$13="Final"), IF(ISERROR(SUMIF('Exam (LECTURE ONLY)'!Z$20:AI$20, "CLO10", 'Exam (LECTURE ONLY)'!Z303:AI303) / 'Exam (LECTURE ONLY)'!AN$15), "", SUMIF('Exam (LECTURE ONLY)'!Z$20:AI$20, "CLO10", 'Exam (LECTURE ONLY)'!Z303:AI303) / 'Exam (LECTURE ONLY)'!AN$15),
IF(AND('PRINTABLE (per grading)'!H$16="OUTPUT", 'PRINTABLE (per grading)'!B$13="Prelim"), IF(ISERROR(SUMIF(OUTPUT!C$20:M$20, "CLO10", OUTPUT!C303:M303) / OUTPUT!AL$15), "", SUMIF(OUTPUT!C$20:M$20, "CLO10", OUTPUT!C303:M303) / OUTPUT!AL$15),
IF(AND('PRINTABLE (per grading)'!H$16="OUTPUT", 'PRINTABLE (per grading)'!B$13="Midterm"), IF(ISERROR(SUMIF(OUTPUT!O$20:Y$20, "CLO10", OUTPUT!O303:Y303) / OUTPUT!AM$15), "", SUMIF(OUTPUT!O$20:Y$20, "CLO10", OUTPUT!O303:Y303) / OUTPUT!AM$15),
IF(AND('PRINTABLE (per grading)'!H$16="OUTPUT", 'PRINTABLE (per grading)'!B$13="Final"), IF(ISERROR(SUMIF(OUTPUT!AA$20:AI$20, "CLO10", OUTPUT!AA303:AI303) / OUTPUT!AN$15), "", SUMIF(OUTPUT!AA$20:AI$20, "CLO10", OUTPUT!AA303:AI303) / OUTPUT!AN$15),
"")))))),"")</f>
        <v/>
      </c>
      <c r="BI301" s="232" t="str">
        <f t="shared" si="155"/>
        <v/>
      </c>
      <c r="BJ301" s="233" t="str">
        <f t="shared" si="156"/>
        <v/>
      </c>
      <c r="BK301" s="2"/>
    </row>
    <row r="302" spans="1:63" ht="20.100000000000001" customHeight="1">
      <c r="A302" s="212" t="str">
        <f>IF(ISBLANK('Database (LECTURE-RES-PRAC)'!A299),"",'Database (LECTURE-RES-PRAC)'!A299)</f>
        <v/>
      </c>
      <c r="B302" s="213" t="str">
        <f>IF(ISBLANK('Database (LECTURE-RES-PRAC)'!B299),"",'Database (LECTURE-RES-PRAC)'!B299)</f>
        <v/>
      </c>
      <c r="C302" s="134" t="str">
        <f>IF(B302&lt;&gt;"",IF(C$16="PRELIM",'Grade computation'!C302, IF(C$16="MIDTERM",'Grade computation'!K302, IF(C$16="FINAL",'Grade computation'!S302,""))),"")</f>
        <v/>
      </c>
      <c r="D302" s="135" t="str">
        <f t="shared" si="157"/>
        <v/>
      </c>
      <c r="E302" s="134" t="str">
        <f>IF(B302&lt;&gt;"", IF(C$16="PRELIM",'Grade computation'!E302, IF(C$16="MIDTERM",'Grade computation'!M302, IF(C$16="FINAL",'Grade computation'!U302,""))),"")</f>
        <v/>
      </c>
      <c r="F302" s="136" t="str">
        <f t="shared" si="158"/>
        <v/>
      </c>
      <c r="G302" s="137" t="str">
        <f t="shared" si="159"/>
        <v/>
      </c>
      <c r="H302" s="207" t="str">
        <f>IF(B302&lt;&gt;"",IF(C$16="PRELIM", 'Grade computation'!H302, IF(C$16="MIDTERM", 'Grade computation'!P302, IF(C$16="FINAL",'Grade computation'!X302, ""))),"")</f>
        <v/>
      </c>
      <c r="I302" s="137" t="str">
        <f t="shared" si="160"/>
        <v/>
      </c>
      <c r="J302" s="139" t="str">
        <f t="shared" si="161"/>
        <v/>
      </c>
      <c r="K302" s="377" t="str">
        <f t="shared" si="162"/>
        <v/>
      </c>
      <c r="L302" s="434"/>
      <c r="M302" s="25" t="str">
        <f>IF(B302 &lt;&gt; "", IFERROR(IF(C$16 = "PRELIM", SUMIF('Database (LECTURE-RES-PRAC)'!D$14:AG$14, "CLO1", 'Database (LECTURE-RES-PRAC)'!D299:AG299) / 'Grade computation'!F$4, IF(C$16 = "MIDTERM", SUMIF('Database (LECTURE-RES-PRAC)'!AJ$14:BM$14, "CLO1", 'Database (LECTURE-RES-PRAC)'!AJ299:BM299) / 'Grade computation'!G$4, IF(C$16 = "FINAL", SUMIF('Database (LECTURE-RES-PRAC)'!BP$14:CS$14, "CLO1", 'Database (LECTURE-RES-PRAC)'!BP299:CS299) / 'Grade computation'!H$4,""))),""),"")</f>
        <v/>
      </c>
      <c r="N302" s="232" t="str">
        <f t="shared" si="127"/>
        <v/>
      </c>
      <c r="O302" s="25" t="str">
        <f>IF(B302 &lt;&gt; "",IF(AND('PRINTABLE (per grading)'!H$16="EXAM", 'PRINTABLE (per grading)'!B$13="Prelim"), IF(ISERROR(SUMIF('Exam (LECTURE ONLY)'!D$20:M$20, "CLO1", 'Exam (LECTURE ONLY)'!D304:M304) / 'Exam (LECTURE ONLY)'!AL$6), "", SUMIF('Exam (LECTURE ONLY)'!D$20:M$20, "CLO1", 'Exam (LECTURE ONLY)'!D304:M304) /'Exam (LECTURE ONLY)'!AL$6),
IF(AND('PRINTABLE (per grading)'!H$16="EXAM", 'PRINTABLE (per grading)'!B$13="Midterm"), IF(ISERROR(SUMIF('Exam (LECTURE ONLY)'!O$20:X$20, "CLO1", 'Exam (LECTURE ONLY)'!O304:X304) / 'Exam (LECTURE ONLY)'!AM$6), "", SUMIF('Exam (LECTURE ONLY)'!O$20:X$20, "CLO1", 'Exam (LECTURE ONLY)'!O304:X304) / 'Exam (LECTURE ONLY)'!AM$6),
IF(AND('PRINTABLE (per grading)'!H$16="EXAM", 'PRINTABLE (per grading)'!B$13="Final"), IF(ISERROR(SUMIF('Exam (LECTURE ONLY)'!Z$20:AI$20, "CLO1", 'Exam (LECTURE ONLY)'!Z304:AI304) / 'Exam (LECTURE ONLY)'!AN$6), "", SUMIF('Exam (LECTURE ONLY)'!Z$20:AI$20, "CLO1", 'Exam (LECTURE ONLY)'!Z304:AI304) / 'Exam (LECTURE ONLY)'!AN$6),
IF(AND('PRINTABLE (per grading)'!H$16="OUTPUT", 'PRINTABLE (per grading)'!B$13="Prelim"), IF(ISERROR(SUMIF(OUTPUT!C$20:M$20, "CLO1", OUTPUT!C304:M304) / OUTPUT!AL$6), "", SUMIF(OUTPUT!C$20:M$20, "CLO1", OUTPUT!C304:M304) / OUTPUT!AL$6),
IF(AND('PRINTABLE (per grading)'!H$16="OUTPUT", 'PRINTABLE (per grading)'!B$13="Midterm"), IF(ISERROR(SUMIF(OUTPUT!O$20:Y$20, "CLO1", OUTPUT!O304:Y304) / OUTPUT!AM$6), "", SUMIF(OUTPUT!O$20:Y$20, "CLO1", OUTPUT!O304:Y304) / OUTPUT!AM$6),
IF(AND('PRINTABLE (per grading)'!H$16="OUTPUT", 'PRINTABLE (per grading)'!B$13="Final"), IF(ISERROR(SUMIF(OUTPUT!AA$20:AI$20, "CLO1", OUTPUT!AA304:AI304) / OUTPUT!AN$6), "", SUMIF(OUTPUT!AA$20:AI$20, "CLO1", OUTPUT!AA304:AI304) / OUTPUT!AN$6),
"")))))),"")</f>
        <v/>
      </c>
      <c r="P302" s="232" t="str">
        <f t="shared" si="128"/>
        <v/>
      </c>
      <c r="Q302" s="233" t="str">
        <f t="shared" si="129"/>
        <v/>
      </c>
      <c r="R302" s="25" t="str">
        <f>IF(B302 &lt;&gt; "", IFERROR(IF(C$16 = "PRELIM", SUMIF('Database (LECTURE-RES-PRAC)'!D$14:AG$14, "CLO2", 'Database (LECTURE-RES-PRAC)'!D299:AG299) / 'Grade computation'!F$5, IF(C$16 = "MIDTERM", SUMIF('Database (LECTURE-RES-PRAC)'!AJ$14:BM$14, "CLO2", 'Database (LECTURE-RES-PRAC)'!AJ299:BM299) / 'Grade computation'!G$5, IF(C$16 = "FINAL", SUMIF('Database (LECTURE-RES-PRAC)'!BP$14:CS$14, "CLO2", 'Database (LECTURE-RES-PRAC)'!BP299:CS299) / 'Grade computation'!H$5,""))),""),"")</f>
        <v/>
      </c>
      <c r="S302" s="232" t="str">
        <f t="shared" si="130"/>
        <v/>
      </c>
      <c r="T302" s="25" t="str">
        <f>IF(B302 &lt;&gt; "",IF(AND('PRINTABLE (per grading)'!H$16="EXAM", 'PRINTABLE (per grading)'!B$13="Prelim"), IF(ISERROR(SUMIF('Exam (LECTURE ONLY)'!D$20:M$20, "CLO2", 'Exam (LECTURE ONLY)'!D304:M304) / 'Exam (LECTURE ONLY)'!AL$7), "", SUMIF('Exam (LECTURE ONLY)'!D$20:M$20, "CLO2", 'Exam (LECTURE ONLY)'!D304:M304) /'Exam (LECTURE ONLY)'!AL$7),
IF(AND('PRINTABLE (per grading)'!H$16="EXAM", 'PRINTABLE (per grading)'!B$13="Midterm"), IF(ISERROR(SUMIF('Exam (LECTURE ONLY)'!O$20:X$20, "CLO2", 'Exam (LECTURE ONLY)'!O304:X304) / 'Exam (LECTURE ONLY)'!AM$7), "", SUMIF('Exam (LECTURE ONLY)'!O$20:X$20, "CLO2", 'Exam (LECTURE ONLY)'!O304:X304) / 'Exam (LECTURE ONLY)'!AM$7),
IF(AND('PRINTABLE (per grading)'!H$16="EXAM", 'PRINTABLE (per grading)'!B$13="Final"), IF(ISERROR(SUMIF('Exam (LECTURE ONLY)'!Z$20:AI$20, "CLO2", 'Exam (LECTURE ONLY)'!Z304:AI304) / 'Exam (LECTURE ONLY)'!AN$7), "", SUMIF('Exam (LECTURE ONLY)'!Z$20:AI$20, "CLO2", 'Exam (LECTURE ONLY)'!Z304:AI304) / 'Exam (LECTURE ONLY)'!AN$7),
IF(AND('PRINTABLE (per grading)'!H$16="OUTPUT", 'PRINTABLE (per grading)'!B$13="Prelim"), IF(ISERROR(SUMIF(OUTPUT!C$20:M$20, "CLO2", OUTPUT!C304:M304) / OUTPUT!AL$7), "", SUMIF(OUTPUT!C$20:M$20, "CLO2", OUTPUT!C304:M304) / OUTPUT!AL$7),
IF(AND('PRINTABLE (per grading)'!H$16="OUTPUT", 'PRINTABLE (per grading)'!B$13="Midterm"), IF(ISERROR(SUMIF(OUTPUT!O$20:Y$20, "CLO2", OUTPUT!O304:Y304) / OUTPUT!AM$7), "", SUMIF(OUTPUT!O$20:Y$20, "CLO2", OUTPUT!O304:Y304) / OUTPUT!AM$7),
IF(AND('PRINTABLE (per grading)'!H$16="OUTPUT", 'PRINTABLE (per grading)'!B$13="Final"), IF(ISERROR(SUMIF(OUTPUT!AA$20:AI$20, "CLO2", OUTPUT!AA304:AI304) / OUTPUT!AN$7), "", SUMIF(OUTPUT!AA$20:AI$20, "CLO2", OUTPUT!AA304:AI304) / OUTPUT!AN$7),
"")))))),"")</f>
        <v/>
      </c>
      <c r="U302" s="232" t="str">
        <f t="shared" si="131"/>
        <v/>
      </c>
      <c r="V302" s="233" t="str">
        <f t="shared" si="132"/>
        <v/>
      </c>
      <c r="W302" s="25" t="str">
        <f>IF(B302 &lt;&gt; "", IFERROR(IF(C$16 = "PRELIM", SUMIF('Database (LECTURE-RES-PRAC)'!D$14:AG$14, "CLO3", 'Database (LECTURE-RES-PRAC)'!D299:AG299) / 'Grade computation'!F$6, IF(C$16 = "MIDTERM", SUMIF('Database (LECTURE-RES-PRAC)'!AJ$14:BM$14, "CLO3", 'Database (LECTURE-RES-PRAC)'!AJ299:BM299) / 'Grade computation'!G$6, IF(C$16 = "FINAL", SUMIF('Database (LECTURE-RES-PRAC)'!BP$14:CS$14, "CLO3", 'Database (LECTURE-RES-PRAC)'!BP299:CS299) / 'Grade computation'!H$6,""))),""),"")</f>
        <v/>
      </c>
      <c r="X302" s="232" t="str">
        <f t="shared" si="133"/>
        <v/>
      </c>
      <c r="Y302" s="25" t="str">
        <f>IF(B302 &lt;&gt; "",IF(AND('PRINTABLE (per grading)'!H$16="EXAM", 'PRINTABLE (per grading)'!B$13="Prelim"), IF(ISERROR(SUMIF('Exam (LECTURE ONLY)'!D$20:M$20, "CLO3", 'Exam (LECTURE ONLY)'!D304:M304) / 'Exam (LECTURE ONLY)'!AL$8), "", SUMIF('Exam (LECTURE ONLY)'!D$20:M$20, "CLO3", 'Exam (LECTURE ONLY)'!D304:M304) /'Exam (LECTURE ONLY)'!AL$8),
IF(AND('PRINTABLE (per grading)'!H$16="EXAM", 'PRINTABLE (per grading)'!B$13="Midterm"), IF(ISERROR(SUMIF('Exam (LECTURE ONLY)'!O$20:X$20, "CLO3", 'Exam (LECTURE ONLY)'!O304:X304) / 'Exam (LECTURE ONLY)'!AM$8), "", SUMIF('Exam (LECTURE ONLY)'!O$20:X$20, "CLO3", 'Exam (LECTURE ONLY)'!O304:X304) / 'Exam (LECTURE ONLY)'!AM$8),
IF(AND('PRINTABLE (per grading)'!H$16="EXAM", 'PRINTABLE (per grading)'!B$13="Final"), IF(ISERROR(SUMIF('Exam (LECTURE ONLY)'!Z$20:AI$20, "CLO3", 'Exam (LECTURE ONLY)'!Z304:AI304) / 'Exam (LECTURE ONLY)'!AN$8), "", SUMIF('Exam (LECTURE ONLY)'!Z$20:AI$20, "CLO3", 'Exam (LECTURE ONLY)'!Z304:AI304) / 'Exam (LECTURE ONLY)'!AN$8),
IF(AND('PRINTABLE (per grading)'!H$16="OUTPUT", 'PRINTABLE (per grading)'!B$13="Prelim"), IF(ISERROR(SUMIF(OUTPUT!C$20:M$20, "CLO3", OUTPUT!C304:M304) / OUTPUT!AL$8), "", SUMIF(OUTPUT!C$20:M$20, "CLO3", OUTPUT!C304:M304) / OUTPUT!AL$8),
IF(AND('PRINTABLE (per grading)'!H$16="OUTPUT", 'PRINTABLE (per grading)'!B$13="Midterm"), IF(ISERROR(SUMIF(OUTPUT!O$20:Y$20, "CLO3", OUTPUT!O304:Y304) / OUTPUT!AM$8), "", SUMIF(OUTPUT!O$20:Y$20, "CLO3", OUTPUT!O304:Y304) / OUTPUT!AM$8),
IF(AND('PRINTABLE (per grading)'!H$16="OUTPUT", 'PRINTABLE (per grading)'!B$13="Final"), IF(ISERROR(SUMIF(OUTPUT!AA$20:AI$20, "CLO3", OUTPUT!AA304:AI304) / OUTPUT!AN$8), "", SUMIF(OUTPUT!AA$20:AI$20, "CLO3", OUTPUT!AA304:AI304) / OUTPUT!AN$8),
"" )))))),"")</f>
        <v/>
      </c>
      <c r="Z302" s="232" t="str">
        <f t="shared" si="134"/>
        <v/>
      </c>
      <c r="AA302" s="233" t="str">
        <f t="shared" si="135"/>
        <v/>
      </c>
      <c r="AB302" s="25" t="str">
        <f>IF(B302 &lt;&gt; "", IFERROR(IF(C$16 = "PRELIM", SUMIF('Database (LECTURE-RES-PRAC)'!D$14:AG$14, "CLO4", 'Database (LECTURE-RES-PRAC)'!D299:AG299) / 'Grade computation'!F$7, IF(C$16 = "MIDTERM", SUMIF('Database (LECTURE-RES-PRAC)'!AJ$14:BM$14, "CLO4", 'Database (LECTURE-RES-PRAC)'!AJ299:BM299) / 'Grade computation'!G$7, IF(C$16 = "FINAL", SUMIF('Database (LECTURE-RES-PRAC)'!BP$14:CS$14, "CLO4", 'Database (LECTURE-RES-PRAC)'!BP299:CS299) / 'Grade computation'!H$7,""))),""),"")</f>
        <v/>
      </c>
      <c r="AC302" s="232" t="str">
        <f t="shared" si="136"/>
        <v/>
      </c>
      <c r="AD302" s="25" t="str">
        <f>IF(B302 &lt;&gt; "",IF(AND('PRINTABLE (per grading)'!H$16="EXAM", 'PRINTABLE (per grading)'!B$13="Prelim"), IF(ISERROR(SUMIF('Exam (LECTURE ONLY)'!D$20:M$20, "CLO4", 'Exam (LECTURE ONLY)'!D304:M304) / 'Exam (LECTURE ONLY)'!AL$9), "", SUMIF('Exam (LECTURE ONLY)'!D$20:M$20, "CLO4", 'Exam (LECTURE ONLY)'!D304:M304) /'Exam (LECTURE ONLY)'!AL$9),
IF(AND('PRINTABLE (per grading)'!H$16="EXAM", 'PRINTABLE (per grading)'!B$13="Midterm"), IF(ISERROR(SUMIF('Exam (LECTURE ONLY)'!O$20:X$20, "CLO4", 'Exam (LECTURE ONLY)'!O304:X304) / 'Exam (LECTURE ONLY)'!AM$9), "", SUMIF('Exam (LECTURE ONLY)'!O$20:X$20, "CLO4", 'Exam (LECTURE ONLY)'!O304:X304) / 'Exam (LECTURE ONLY)'!AM$9),
IF(AND('PRINTABLE (per grading)'!H$16="EXAM", 'PRINTABLE (per grading)'!B$13="Final"), IF(ISERROR(SUMIF('Exam (LECTURE ONLY)'!Z$20:AI$20, "CLO4", 'Exam (LECTURE ONLY)'!Z304:AI304) / 'Exam (LECTURE ONLY)'!AN$9), "", SUMIF('Exam (LECTURE ONLY)'!Z$20:AI$20, "CLO4", 'Exam (LECTURE ONLY)'!Z304:AI304) / 'Exam (LECTURE ONLY)'!AN$9),
IF(AND('PRINTABLE (per grading)'!H$16="OUTPUT", 'PRINTABLE (per grading)'!B$13="Prelim"), IF(ISERROR(SUMIF(OUTPUT!C$20:M$20, "CLO4", OUTPUT!C304:M304) / OUTPUT!AL$9), "", SUMIF(OUTPUT!C$20:M$20, "CLO4", OUTPUT!C304:M304) / OUTPUT!AL$9),
IF(AND('PRINTABLE (per grading)'!H$16="OUTPUT", 'PRINTABLE (per grading)'!B$13="Midterm"), IF(ISERROR(SUMIF(OUTPUT!O$20:Y$20, "CLO4", OUTPUT!O304:Y304) / OUTPUT!AM$9), "", SUMIF(OUTPUT!O$20:Y$20, "CLO4", OUTPUT!O304:Y304) / OUTPUT!AM$9),
IF(AND('PRINTABLE (per grading)'!H$16="OUTPUT", 'PRINTABLE (per grading)'!B$13="Final"), IF(ISERROR(SUMIF(OUTPUT!AA$20:AI$20, "CLO4", OUTPUT!AA304:AI304) / OUTPUT!AN$9), "", SUMIF(OUTPUT!AA$20:AI$20, "CLO4", OUTPUT!AA304:AI304) / OUTPUT!AN$9),
"")))))),"")</f>
        <v/>
      </c>
      <c r="AE302" s="232" t="str">
        <f t="shared" si="137"/>
        <v/>
      </c>
      <c r="AF302" s="233" t="str">
        <f t="shared" si="138"/>
        <v/>
      </c>
      <c r="AG302" s="25" t="str">
        <f>IF(B302 &lt;&gt; "", IFERROR(IF(C$16 = "PRELIM", SUMIF('Database (LECTURE-RES-PRAC)'!D$14:AG$14, "CLO5", 'Database (LECTURE-RES-PRAC)'!D299:AG299) / 'Grade computation'!F$8, IF(C$16 = "MIDTERM", SUMIF('Database (LECTURE-RES-PRAC)'!AJ$14:BM$14, "CLO5", 'Database (LECTURE-RES-PRAC)'!AJ299:BM299) / 'Grade computation'!G$8, IF(C$16 = "FINAL", SUMIF('Database (LECTURE-RES-PRAC)'!BP$14:CS$14, "CLO5", 'Database (LECTURE-RES-PRAC)'!BP299:CS299) / 'Grade computation'!H$8,""))),""),"")</f>
        <v/>
      </c>
      <c r="AH302" s="232" t="str">
        <f t="shared" si="139"/>
        <v/>
      </c>
      <c r="AI302" s="25" t="str">
        <f>IF(B302 &lt;&gt; "",IF(AND('PRINTABLE (per grading)'!H$16="EXAM", 'PRINTABLE (per grading)'!B$13="Prelim"), IF(ISERROR(SUMIF('Exam (LECTURE ONLY)'!D$20:M$20, "CLO5", 'Exam (LECTURE ONLY)'!D304:M304) / 'Exam (LECTURE ONLY)'!AL$10), "", SUMIF('Exam (LECTURE ONLY)'!D$20:M$20, "CLO5", 'Exam (LECTURE ONLY)'!D304:M304) /'Exam (LECTURE ONLY)'!AL$10),
IF(AND('PRINTABLE (per grading)'!H$16="EXAM", 'PRINTABLE (per grading)'!B$13="Midterm"), IF(ISERROR(SUMIF('Exam (LECTURE ONLY)'!O$20:X$20, "CLO5", 'Exam (LECTURE ONLY)'!O304:X304) / 'Exam (LECTURE ONLY)'!AM$10), "", SUMIF('Exam (LECTURE ONLY)'!O$20:X$20, "CLO5", 'Exam (LECTURE ONLY)'!O304:X304) / 'Exam (LECTURE ONLY)'!AM$10),
IF(AND('PRINTABLE (per grading)'!H$16="EXAM", 'PRINTABLE (per grading)'!B$13="Final"), IF(ISERROR(SUMIF('Exam (LECTURE ONLY)'!Z$20:AI$20, "CLO5", 'Exam (LECTURE ONLY)'!Z304:AI304) / 'Exam (LECTURE ONLY)'!AN$10), "", SUMIF('Exam (LECTURE ONLY)'!Z$20:AI$20, "CLO5", 'Exam (LECTURE ONLY)'!Z304:AI304) / 'Exam (LECTURE ONLY)'!AN$10),
IF(AND('PRINTABLE (per grading)'!H$16="OUTPUT", 'PRINTABLE (per grading)'!B$13="Prelim"), IF(ISERROR(SUMIF(OUTPUT!C$20:M$20, "CLO5", OUTPUT!C304:M304) / OUTPUT!AL$10), "", SUMIF(OUTPUT!C$20:M$20, "CLO5", OUTPUT!C304:M304) / OUTPUT!AL$10),
IF(AND('PRINTABLE (per grading)'!H$16="OUTPUT", 'PRINTABLE (per grading)'!B$13="Midterm"), IF(ISERROR(SUMIF(OUTPUT!O$20:Y$20, "CLO5", OUTPUT!O304:Y304) / OUTPUT!AM$10), "", SUMIF(OUTPUT!O$20:Y$20, "CLO5", OUTPUT!O304:Y304) / OUTPUT!AM$10),
IF(AND('PRINTABLE (per grading)'!H$16="OUTPUT", 'PRINTABLE (per grading)'!B$13="Final"), IF(ISERROR(SUMIF(OUTPUT!AA$20:AI$20, "CLO5", OUTPUT!AA304:AI304) / OUTPUT!AN$10), "", SUMIF(OUTPUT!AA$20:AI$20, "CLO5", OUTPUT!AA304:AI304) / OUTPUT!AN$10),
"")))))),"")</f>
        <v/>
      </c>
      <c r="AJ302" s="232" t="str">
        <f t="shared" si="140"/>
        <v/>
      </c>
      <c r="AK302" s="233" t="str">
        <f t="shared" si="141"/>
        <v/>
      </c>
      <c r="AL302" s="25" t="str">
        <f>IF(B302 &lt;&gt; "", IFERROR(IF(C$16 = "PRELIM", SUMIF('Database (LECTURE-RES-PRAC)'!D$14:AG$14, "CLO6", 'Database (LECTURE-RES-PRAC)'!D299:AG299) / 'Grade computation'!F$9, IF(C$16 = "MIDTERM", SUMIF('Database (LECTURE-RES-PRAC)'!AJ$14:BM$14, "CLO6", 'Database (LECTURE-RES-PRAC)'!AJ299:BM299) / 'Grade computation'!G$9, IF(C$16 = "FINAL", SUMIF('Database (LECTURE-RES-PRAC)'!BP$14:CS$14, "CLO6", 'Database (LECTURE-RES-PRAC)'!BP299:CS299) / 'Grade computation'!H$9,""))),""),"")</f>
        <v/>
      </c>
      <c r="AM302" s="232" t="str">
        <f t="shared" si="142"/>
        <v/>
      </c>
      <c r="AN302" s="25" t="str">
        <f>IF(B302 &lt;&gt; "",IF(AND('PRINTABLE (per grading)'!H$16="EXAM", 'PRINTABLE (per grading)'!B$13="Prelim"), IF(ISERROR(SUMIF('Exam (LECTURE ONLY)'!D$20:M$20, "CLO6", 'Exam (LECTURE ONLY)'!D304:M304) / 'Exam (LECTURE ONLY)'!AL$11), "", SUMIF('Exam (LECTURE ONLY)'!D$20:M$20, "CLO6", 'Exam (LECTURE ONLY)'!D304:M304) /'Exam (LECTURE ONLY)'!AL$11),
IF(AND('PRINTABLE (per grading)'!H$16="EXAM", 'PRINTABLE (per grading)'!B$13="Midterm"), IF(ISERROR(SUMIF('Exam (LECTURE ONLY)'!O$20:X$20, "CLO6", 'Exam (LECTURE ONLY)'!O304:X304) / 'Exam (LECTURE ONLY)'!AM$11), "", SUMIF('Exam (LECTURE ONLY)'!O$20:X$20, "CLO6", 'Exam (LECTURE ONLY)'!O304:X304) / 'Exam (LECTURE ONLY)'!AM$11),
IF(AND('PRINTABLE (per grading)'!H$16="EXAM", 'PRINTABLE (per grading)'!B$13="Final"), IF(ISERROR(SUMIF('Exam (LECTURE ONLY)'!Z$20:AI$20, "CLO6", 'Exam (LECTURE ONLY)'!Z304:AI304) / 'Exam (LECTURE ONLY)'!AN$11), "", SUMIF('Exam (LECTURE ONLY)'!Z$20:AI$20, "CLO6", 'Exam (LECTURE ONLY)'!Z304:AI304) / 'Exam (LECTURE ONLY)'!AN$11),
IF(AND('PRINTABLE (per grading)'!H$16="OUTPUT", 'PRINTABLE (per grading)'!B$13="Prelim"), IF(ISERROR(SUMIF(OUTPUT!C$20:M$20, "CLO6", OUTPUT!C304:M304) / OUTPUT!AL$11), "", SUMIF(OUTPUT!C$20:M$20, "CLO6", OUTPUT!C304:M304) / OUTPUT!AL$11),
IF(AND('PRINTABLE (per grading)'!H$16="OUTPUT", 'PRINTABLE (per grading)'!B$13="Midterm"), IF(ISERROR(SUMIF(OUTPUT!O$20:Y$20, "CLO6", OUTPUT!O304:Y304) / OUTPUT!AM$11), "", SUMIF(OUTPUT!O$20:Y$20, "CLO6", OUTPUT!O304:Y304) / OUTPUT!AM$11),
IF(AND('PRINTABLE (per grading)'!H$16="OUTPUT", 'PRINTABLE (per grading)'!B$13="Final"), IF(ISERROR(SUMIF(OUTPUT!AA$20:AI$20, "CLO6", OUTPUT!AA304:AI304) / OUTPUT!AN$11), "", SUMIF(OUTPUT!AA$20:AI$20, "CLO6", OUTPUT!AA304:AI304) / OUTPUT!AN$11),
"")))))),"")</f>
        <v/>
      </c>
      <c r="AO302" s="232" t="str">
        <f t="shared" si="143"/>
        <v/>
      </c>
      <c r="AP302" s="233" t="str">
        <f t="shared" si="144"/>
        <v/>
      </c>
      <c r="AQ302" s="25" t="str">
        <f>IF(B302 &lt;&gt; "", IFERROR(IF(C$16 = "PRELIM", SUMIF('Database (LECTURE-RES-PRAC)'!D$14:AG$14, "CLO7", 'Database (LECTURE-RES-PRAC)'!D299:AG299) / 'Grade computation'!F$10, IF(C$16 = "MIDTERM", SUMIF('Database (LECTURE-RES-PRAC)'!AJ$14:BM$14, "CLO7", 'Database (LECTURE-RES-PRAC)'!AJ299:BM299) / 'Grade computation'!G$10, IF(C$16 = "FINAL", SUMIF('Database (LECTURE-RES-PRAC)'!BP$14:CS$14, "CLO7", 'Database (LECTURE-RES-PRAC)'!BP299:CS299) / 'Grade computation'!H$10,""))),""),"")</f>
        <v/>
      </c>
      <c r="AR302" s="232" t="str">
        <f t="shared" si="145"/>
        <v/>
      </c>
      <c r="AS302" s="25" t="str">
        <f>IF(B302 &lt;&gt; "",IF(AND('PRINTABLE (per grading)'!H$16="EXAM", 'PRINTABLE (per grading)'!B$13="Prelim"), IF(ISERROR(SUMIF('Exam (LECTURE ONLY)'!D$20:M$20, "CLO7", 'Exam (LECTURE ONLY)'!D304:M304) / 'Exam (LECTURE ONLY)'!AL$12), "", SUMIF('Exam (LECTURE ONLY)'!D$20:M$20, "CLO7", 'Exam (LECTURE ONLY)'!D304:M304) /'Exam (LECTURE ONLY)'!AL$12),
IF(AND('PRINTABLE (per grading)'!H$16="EXAM", 'PRINTABLE (per grading)'!B$13="Midterm"), IF(ISERROR(SUMIF('Exam (LECTURE ONLY)'!O$20:X$20, "CLO7", 'Exam (LECTURE ONLY)'!O304:X304) / 'Exam (LECTURE ONLY)'!AM$12), "", SUMIF('Exam (LECTURE ONLY)'!O$20:X$20, "CLO7", 'Exam (LECTURE ONLY)'!O304:X304) / 'Exam (LECTURE ONLY)'!AM$12),
IF(AND('PRINTABLE (per grading)'!H$16="EXAM", 'PRINTABLE (per grading)'!B$13="Final"), IF(ISERROR(SUMIF('Exam (LECTURE ONLY)'!Z$20:AI$20, "CLO7", 'Exam (LECTURE ONLY)'!Z304:AI304) / 'Exam (LECTURE ONLY)'!AN$12), "", SUMIF('Exam (LECTURE ONLY)'!Z$20:AI$20, "CLO7", 'Exam (LECTURE ONLY)'!Z304:AI304) / 'Exam (LECTURE ONLY)'!AN$12),
IF(AND('PRINTABLE (per grading)'!H$16="OUTPUT", 'PRINTABLE (per grading)'!B$13="Prelim"), IF(ISERROR(SUMIF(OUTPUT!C$20:M$20, "CLO7", OUTPUT!C304:M304) / OUTPUT!AL$12), "", SUMIF(OUTPUT!C$20:M$20, "CLO7", OUTPUT!C304:M304) / OUTPUT!AL$12),
IF(AND('PRINTABLE (per grading)'!H$16="OUTPUT", 'PRINTABLE (per grading)'!B$13="Midterm"), IF(ISERROR(SUMIF(OUTPUT!O$20:Y$20, "CLO7", OUTPUT!O304:Y304) / OUTPUT!AM$12), "", SUMIF(OUTPUT!O$20:Y$20, "CLO7", OUTPUT!O304:Y304) / OUTPUT!AM$12),
IF(AND('PRINTABLE (per grading)'!H$16="OUTPUT", 'PRINTABLE (per grading)'!B$13="Final"), IF(ISERROR(SUMIF(OUTPUT!AA$20:AI$20, "CLO7", OUTPUT!AA304:AI304) / OUTPUT!AN$12), "", SUMIF(OUTPUT!AA$20:AI$20, "CLO7", OUTPUT!AA304:AI304) / OUTPUT!AN$12),
"")))))),"")</f>
        <v/>
      </c>
      <c r="AT302" s="232" t="str">
        <f t="shared" si="146"/>
        <v/>
      </c>
      <c r="AU302" s="233" t="str">
        <f t="shared" si="147"/>
        <v/>
      </c>
      <c r="AV302" s="25" t="str">
        <f>IF(B302 &lt;&gt; "", IFERROR(IF(C$16 = "PRELIM", SUMIF('Database (LECTURE-RES-PRAC)'!D$14:AG$14, "CLO8", 'Database (LECTURE-RES-PRAC)'!D299:AG299) / 'Grade computation'!F$11, IF(C$16 = "MIDTERM", SUMIF('Database (LECTURE-RES-PRAC)'!AJ$14:BM$14, "CLO8", 'Database (LECTURE-RES-PRAC)'!AJ299:BM299) / 'Grade computation'!G$11, IF(C$16 = "FINAL", SUMIF('Database (LECTURE-RES-PRAC)'!BP$14:CS$14, "CLO8", 'Database (LECTURE-RES-PRAC)'!BP299:CS299) / 'Grade computation'!H$11,""))),""),"")</f>
        <v/>
      </c>
      <c r="AW302" s="232" t="str">
        <f t="shared" si="148"/>
        <v/>
      </c>
      <c r="AX302" s="25" t="str">
        <f>IF(B302 &lt;&gt; "",IF(AND('PRINTABLE (per grading)'!H$16="EXAM", 'PRINTABLE (per grading)'!B$13="Prelim"), IF(ISERROR(SUMIF('Exam (LECTURE ONLY)'!D$20:M$20, "CLO8", 'Exam (LECTURE ONLY)'!D304:M304) / 'Exam (LECTURE ONLY)'!AL$13), "", SUMIF('Exam (LECTURE ONLY)'!D$20:M$20, "CLO8", 'Exam (LECTURE ONLY)'!D304:M304) /'Exam (LECTURE ONLY)'!AL$13),
IF(AND('PRINTABLE (per grading)'!H$16="EXAM", 'PRINTABLE (per grading)'!B$13="Midterm"), IF(ISERROR(SUMIF('Exam (LECTURE ONLY)'!O$20:X$20, "CLO8", 'Exam (LECTURE ONLY)'!O304:X304) / 'Exam (LECTURE ONLY)'!AM$13), "", SUMIF('Exam (LECTURE ONLY)'!O$20:X$20, "CLO8", 'Exam (LECTURE ONLY)'!O304:X304) / 'Exam (LECTURE ONLY)'!AM$13),
IF(AND('PRINTABLE (per grading)'!H$16="EXAM", 'PRINTABLE (per grading)'!B$13="Final"), IF(ISERROR(SUMIF('Exam (LECTURE ONLY)'!Z$20:AI$20, "CLO8", 'Exam (LECTURE ONLY)'!Z304:AI304) / 'Exam (LECTURE ONLY)'!AN$13), "", SUMIF('Exam (LECTURE ONLY)'!Z$20:AI$20, "CLO8", 'Exam (LECTURE ONLY)'!Z304:AI304) / 'Exam (LECTURE ONLY)'!AN$13),
IF(AND('PRINTABLE (per grading)'!H$16="OUTPUT", 'PRINTABLE (per grading)'!B$13="Prelim"), IF(ISERROR(SUMIF(OUTPUT!C$20:M$20, "CLO8", OUTPUT!C304:M304) / OUTPUT!AL$13), "", SUMIF(OUTPUT!C$20:M$20, "CLO8", OUTPUT!C304:M304) / OUTPUT!AL$13),
IF(AND('PRINTABLE (per grading)'!H$16="OUTPUT", 'PRINTABLE (per grading)'!B$13="Midterm"), IF(ISERROR(SUMIF(OUTPUT!O$20:Y$20, "CLO8", OUTPUT!O304:Y304) / OUTPUT!AM$13), "", SUMIF(OUTPUT!O$20:Y$20, "CLO8", OUTPUT!O304:Y304) / OUTPUT!AM$13),
IF(AND('PRINTABLE (per grading)'!H$16="OUTPUT", 'PRINTABLE (per grading)'!B$13="Final"), IF(ISERROR(SUMIF(OUTPUT!AA$20:AI$20, "CLO8", OUTPUT!AA304:AI304) / OUTPUT!AN$13), "", SUMIF(OUTPUT!AA$20:AI$20, "CLO8", OUTPUT!AA304:AI304) / OUTPUT!AN$13),
"")))))),"")</f>
        <v/>
      </c>
      <c r="AY302" s="232" t="str">
        <f t="shared" si="149"/>
        <v/>
      </c>
      <c r="AZ302" s="233" t="str">
        <f t="shared" si="150"/>
        <v/>
      </c>
      <c r="BA302" s="25" t="str">
        <f>IF(B302 &lt;&gt; "", IFERROR(IF(C$16 = "PRELIM", SUMIF('Database (LECTURE-RES-PRAC)'!D$14:AG$14, "CLO9", 'Database (LECTURE-RES-PRAC)'!D299:AG299) / 'Grade computation'!F$12, IF(C$16 = "MIDTERM", SUMIF('Database (LECTURE-RES-PRAC)'!AJ$14:BM$14, "CLO9", 'Database (LECTURE-RES-PRAC)'!AJ299:BM299) / 'Grade computation'!G$12, IF(C$16 = "FINAL", SUMIF('Database (LECTURE-RES-PRAC)'!BP$14:CS$14, "CLO9", 'Database (LECTURE-RES-PRAC)'!BP299:CS299) / 'Grade computation'!H$12,""))),""),"")</f>
        <v/>
      </c>
      <c r="BB302" s="232" t="str">
        <f t="shared" si="151"/>
        <v/>
      </c>
      <c r="BC302" s="25" t="str">
        <f>IF(B302 &lt;&gt; "",IF(AND('PRINTABLE (per grading)'!H$16="EXAM", 'PRINTABLE (per grading)'!B$13="Prelim"), IF(ISERROR(SUMIF('Exam (LECTURE ONLY)'!D$20:M$20, "CLO9", 'Exam (LECTURE ONLY)'!D304:M304) / 'Exam (LECTURE ONLY)'!AL$14), "", SUMIF('Exam (LECTURE ONLY)'!D$20:M$20, "CLO9", 'Exam (LECTURE ONLY)'!D304:M304) /'Exam (LECTURE ONLY)'!AL$14),
IF(AND('PRINTABLE (per grading)'!H$16="EXAM", 'PRINTABLE (per grading)'!B$13="Midterm"), IF(ISERROR(SUMIF('Exam (LECTURE ONLY)'!O$20:X$20, "CLO9", 'Exam (LECTURE ONLY)'!O304:X304) / 'Exam (LECTURE ONLY)'!AM$14), "", SUMIF('Exam (LECTURE ONLY)'!O$20:X$20, "CLO9", 'Exam (LECTURE ONLY)'!O304:X304) / 'Exam (LECTURE ONLY)'!AM$14),
IF(AND('PRINTABLE (per grading)'!H$16="EXAM", 'PRINTABLE (per grading)'!B$13="Final"), IF(ISERROR(SUMIF('Exam (LECTURE ONLY)'!Z$20:AI$20, "CLO9", 'Exam (LECTURE ONLY)'!Z304:AI304) / 'Exam (LECTURE ONLY)'!AN$14), "", SUMIF('Exam (LECTURE ONLY)'!Z$20:AI$20, "CLO9", 'Exam (LECTURE ONLY)'!Z304:AI304) / 'Exam (LECTURE ONLY)'!AN$14),
IF(AND('PRINTABLE (per grading)'!H$16="OUTPUT", 'PRINTABLE (per grading)'!B$13="Prelim"), IF(ISERROR(SUMIF(OUTPUT!C$20:M$20, "CLO9", OUTPUT!C304:M304) / OUTPUT!AL$14), "", SUMIF(OUTPUT!C$20:M$20, "CLO9", OUTPUT!C304:M304) / OUTPUT!AL$14),
IF(AND('PRINTABLE (per grading)'!H$16="OUTPUT", 'PRINTABLE (per grading)'!B$13="Midterm"), IF(ISERROR(SUMIF(OUTPUT!O$20:Y$20, "CLO9", OUTPUT!O304:Y304) / OUTPUT!AM$14), "", SUMIF(OUTPUT!O$20:Y$20, "CLO9", OUTPUT!O304:Y304) / OUTPUT!AM$14),
IF(AND('PRINTABLE (per grading)'!H$16="OUTPUT", 'PRINTABLE (per grading)'!B$13="Final"), IF(ISERROR(SUMIF(OUTPUT!AA$20:AI$20, "CLO9", OUTPUT!AA304:AI304) / OUTPUT!AN$14), "", SUMIF(OUTPUT!AA$20:AI$20, "CLO9", OUTPUT!AA304:AI304) / OUTPUT!AN$14),
"")))))),"")</f>
        <v/>
      </c>
      <c r="BD302" s="232" t="str">
        <f t="shared" si="152"/>
        <v/>
      </c>
      <c r="BE302" s="233" t="str">
        <f t="shared" si="153"/>
        <v/>
      </c>
      <c r="BF302" s="25" t="str">
        <f>IF(B302 &lt;&gt; "", IFERROR(IF(C$16 = "PRELIM", SUMIF('Database (LECTURE-RES-PRAC)'!D$14:AG$14, "CLO10", 'Database (LECTURE-RES-PRAC)'!D299:AG299) / 'Grade computation'!F$13, IF(C$16 = "MIDTERM", SUMIF('Database (LECTURE-RES-PRAC)'!AJ$14:BM$14, "CLO10", 'Database (LECTURE-RES-PRAC)'!AJ299:BM299) / 'Grade computation'!G$13, IF(C$16 = "FINAL", SUMIF('Database (LECTURE-RES-PRAC)'!BP$14:CS$14, "CLO10", 'Database (LECTURE-RES-PRAC)'!BP299:CS299) / 'Grade computation'!H$13,""))),""),"")</f>
        <v/>
      </c>
      <c r="BG302" s="232" t="str">
        <f t="shared" si="154"/>
        <v/>
      </c>
      <c r="BH302" s="25" t="str">
        <f>IF(B302 &lt;&gt; "",IF(AND('PRINTABLE (per grading)'!H$16="EXAM", 'PRINTABLE (per grading)'!B$13="Prelim"), IF(ISERROR(SUMIF('Exam (LECTURE ONLY)'!D$20:M$20, "CLO10", 'Exam (LECTURE ONLY)'!D304:M304) / 'Exam (LECTURE ONLY)'!AL$15), "", SUMIF('Exam (LECTURE ONLY)'!D$20:M$20, "CLO10", 'Exam (LECTURE ONLY)'!D304:M304) /'Exam (LECTURE ONLY)'!AL$15),
IF(AND('PRINTABLE (per grading)'!H$16="EXAM", 'PRINTABLE (per grading)'!B$13="Midterm"), IF(ISERROR(SUMIF('Exam (LECTURE ONLY)'!O$20:X$20, "CLO10", 'Exam (LECTURE ONLY)'!O304:X304) / 'Exam (LECTURE ONLY)'!AM$15), "", SUMIF('Exam (LECTURE ONLY)'!O$20:X$20, "CLO10", 'Exam (LECTURE ONLY)'!O304:X304) / 'Exam (LECTURE ONLY)'!AM$15),
IF(AND('PRINTABLE (per grading)'!H$16="EXAM", 'PRINTABLE (per grading)'!B$13="Final"), IF(ISERROR(SUMIF('Exam (LECTURE ONLY)'!Z$20:AI$20, "CLO10", 'Exam (LECTURE ONLY)'!Z304:AI304) / 'Exam (LECTURE ONLY)'!AN$15), "", SUMIF('Exam (LECTURE ONLY)'!Z$20:AI$20, "CLO10", 'Exam (LECTURE ONLY)'!Z304:AI304) / 'Exam (LECTURE ONLY)'!AN$15),
IF(AND('PRINTABLE (per grading)'!H$16="OUTPUT", 'PRINTABLE (per grading)'!B$13="Prelim"), IF(ISERROR(SUMIF(OUTPUT!C$20:M$20, "CLO10", OUTPUT!C304:M304) / OUTPUT!AL$15), "", SUMIF(OUTPUT!C$20:M$20, "CLO10", OUTPUT!C304:M304) / OUTPUT!AL$15),
IF(AND('PRINTABLE (per grading)'!H$16="OUTPUT", 'PRINTABLE (per grading)'!B$13="Midterm"), IF(ISERROR(SUMIF(OUTPUT!O$20:Y$20, "CLO10", OUTPUT!O304:Y304) / OUTPUT!AM$15), "", SUMIF(OUTPUT!O$20:Y$20, "CLO10", OUTPUT!O304:Y304) / OUTPUT!AM$15),
IF(AND('PRINTABLE (per grading)'!H$16="OUTPUT", 'PRINTABLE (per grading)'!B$13="Final"), IF(ISERROR(SUMIF(OUTPUT!AA$20:AI$20, "CLO10", OUTPUT!AA304:AI304) / OUTPUT!AN$15), "", SUMIF(OUTPUT!AA$20:AI$20, "CLO10", OUTPUT!AA304:AI304) / OUTPUT!AN$15),
"")))))),"")</f>
        <v/>
      </c>
      <c r="BI302" s="232" t="str">
        <f t="shared" si="155"/>
        <v/>
      </c>
      <c r="BJ302" s="233" t="str">
        <f t="shared" si="156"/>
        <v/>
      </c>
      <c r="BK302" s="2"/>
    </row>
    <row r="303" spans="1:63" ht="20.100000000000001" customHeight="1">
      <c r="A303" s="118" t="str">
        <f>IF(ISBLANK('Database (LECTURE-RES-PRAC)'!A300),"",'Database (LECTURE-RES-PRAC)'!A300)</f>
        <v/>
      </c>
      <c r="B303" s="119" t="str">
        <f>IF(ISBLANK('Database (LECTURE-RES-PRAC)'!B300),"",'Database (LECTURE-RES-PRAC)'!B300)</f>
        <v/>
      </c>
      <c r="C303" s="134" t="str">
        <f>IF(B303&lt;&gt;"",IF(C$16="PRELIM",'Grade computation'!C303, IF(C$16="MIDTERM",'Grade computation'!K303, IF(C$16="FINAL",'Grade computation'!S303,""))),"")</f>
        <v/>
      </c>
      <c r="D303" s="135" t="str">
        <f t="shared" si="157"/>
        <v/>
      </c>
      <c r="E303" s="134" t="str">
        <f>IF(B303&lt;&gt;"", IF(C$16="PRELIM",'Grade computation'!E303, IF(C$16="MIDTERM",'Grade computation'!M303, IF(C$16="FINAL",'Grade computation'!U303,""))),"")</f>
        <v/>
      </c>
      <c r="F303" s="136" t="str">
        <f t="shared" si="158"/>
        <v/>
      </c>
      <c r="G303" s="137" t="str">
        <f t="shared" si="159"/>
        <v/>
      </c>
      <c r="H303" s="207" t="str">
        <f>IF(B303&lt;&gt;"",IF(C$16="PRELIM", 'Grade computation'!H303, IF(C$16="MIDTERM", 'Grade computation'!P303, IF(C$16="FINAL",'Grade computation'!X303, ""))),"")</f>
        <v/>
      </c>
      <c r="I303" s="137" t="str">
        <f t="shared" si="160"/>
        <v/>
      </c>
      <c r="J303" s="139" t="str">
        <f t="shared" si="161"/>
        <v/>
      </c>
      <c r="K303" s="377" t="str">
        <f t="shared" si="162"/>
        <v/>
      </c>
      <c r="L303" s="434"/>
      <c r="M303" s="25" t="str">
        <f>IF(B303 &lt;&gt; "", IFERROR(IF(C$16 = "PRELIM", SUMIF('Database (LECTURE-RES-PRAC)'!D$14:AG$14, "CLO1", 'Database (LECTURE-RES-PRAC)'!D300:AG300) / 'Grade computation'!F$4, IF(C$16 = "MIDTERM", SUMIF('Database (LECTURE-RES-PRAC)'!AJ$14:BM$14, "CLO1", 'Database (LECTURE-RES-PRAC)'!AJ300:BM300) / 'Grade computation'!G$4, IF(C$16 = "FINAL", SUMIF('Database (LECTURE-RES-PRAC)'!BP$14:CS$14, "CLO1", 'Database (LECTURE-RES-PRAC)'!BP300:CS300) / 'Grade computation'!H$4,""))),""),"")</f>
        <v/>
      </c>
      <c r="N303" s="232" t="str">
        <f t="shared" si="127"/>
        <v/>
      </c>
      <c r="O303" s="25" t="str">
        <f>IF(B303 &lt;&gt; "",IF(AND('PRINTABLE (per grading)'!H$16="EXAM", 'PRINTABLE (per grading)'!B$13="Prelim"), IF(ISERROR(SUMIF('Exam (LECTURE ONLY)'!D$20:M$20, "CLO1", 'Exam (LECTURE ONLY)'!D305:M305) / 'Exam (LECTURE ONLY)'!AL$6), "", SUMIF('Exam (LECTURE ONLY)'!D$20:M$20, "CLO1", 'Exam (LECTURE ONLY)'!D305:M305) /'Exam (LECTURE ONLY)'!AL$6),
IF(AND('PRINTABLE (per grading)'!H$16="EXAM", 'PRINTABLE (per grading)'!B$13="Midterm"), IF(ISERROR(SUMIF('Exam (LECTURE ONLY)'!O$20:X$20, "CLO1", 'Exam (LECTURE ONLY)'!O305:X305) / 'Exam (LECTURE ONLY)'!AM$6), "", SUMIF('Exam (LECTURE ONLY)'!O$20:X$20, "CLO1", 'Exam (LECTURE ONLY)'!O305:X305) / 'Exam (LECTURE ONLY)'!AM$6),
IF(AND('PRINTABLE (per grading)'!H$16="EXAM", 'PRINTABLE (per grading)'!B$13="Final"), IF(ISERROR(SUMIF('Exam (LECTURE ONLY)'!Z$20:AI$20, "CLO1", 'Exam (LECTURE ONLY)'!Z305:AI305) / 'Exam (LECTURE ONLY)'!AN$6), "", SUMIF('Exam (LECTURE ONLY)'!Z$20:AI$20, "CLO1", 'Exam (LECTURE ONLY)'!Z305:AI305) / 'Exam (LECTURE ONLY)'!AN$6),
IF(AND('PRINTABLE (per grading)'!H$16="OUTPUT", 'PRINTABLE (per grading)'!B$13="Prelim"), IF(ISERROR(SUMIF(OUTPUT!C$20:M$20, "CLO1", OUTPUT!C305:M305) / OUTPUT!AL$6), "", SUMIF(OUTPUT!C$20:M$20, "CLO1", OUTPUT!C305:M305) / OUTPUT!AL$6),
IF(AND('PRINTABLE (per grading)'!H$16="OUTPUT", 'PRINTABLE (per grading)'!B$13="Midterm"), IF(ISERROR(SUMIF(OUTPUT!O$20:Y$20, "CLO1", OUTPUT!O305:Y305) / OUTPUT!AM$6), "", SUMIF(OUTPUT!O$20:Y$20, "CLO1", OUTPUT!O305:Y305) / OUTPUT!AM$6),
IF(AND('PRINTABLE (per grading)'!H$16="OUTPUT", 'PRINTABLE (per grading)'!B$13="Final"), IF(ISERROR(SUMIF(OUTPUT!AA$20:AI$20, "CLO1", OUTPUT!AA305:AI305) / OUTPUT!AN$6), "", SUMIF(OUTPUT!AA$20:AI$20, "CLO1", OUTPUT!AA305:AI305) / OUTPUT!AN$6),
"")))))),"")</f>
        <v/>
      </c>
      <c r="P303" s="232" t="str">
        <f t="shared" si="128"/>
        <v/>
      </c>
      <c r="Q303" s="233" t="str">
        <f t="shared" si="129"/>
        <v/>
      </c>
      <c r="R303" s="25" t="str">
        <f>IF(B303 &lt;&gt; "", IFERROR(IF(C$16 = "PRELIM", SUMIF('Database (LECTURE-RES-PRAC)'!D$14:AG$14, "CLO2", 'Database (LECTURE-RES-PRAC)'!D300:AG300) / 'Grade computation'!F$5, IF(C$16 = "MIDTERM", SUMIF('Database (LECTURE-RES-PRAC)'!AJ$14:BM$14, "CLO2", 'Database (LECTURE-RES-PRAC)'!AJ300:BM300) / 'Grade computation'!G$5, IF(C$16 = "FINAL", SUMIF('Database (LECTURE-RES-PRAC)'!BP$14:CS$14, "CLO2", 'Database (LECTURE-RES-PRAC)'!BP300:CS300) / 'Grade computation'!H$5,""))),""),"")</f>
        <v/>
      </c>
      <c r="S303" s="232" t="str">
        <f t="shared" si="130"/>
        <v/>
      </c>
      <c r="T303" s="25" t="str">
        <f>IF(B303 &lt;&gt; "",IF(AND('PRINTABLE (per grading)'!H$16="EXAM", 'PRINTABLE (per grading)'!B$13="Prelim"), IF(ISERROR(SUMIF('Exam (LECTURE ONLY)'!D$20:M$20, "CLO2", 'Exam (LECTURE ONLY)'!D305:M305) / 'Exam (LECTURE ONLY)'!AL$7), "", SUMIF('Exam (LECTURE ONLY)'!D$20:M$20, "CLO2", 'Exam (LECTURE ONLY)'!D305:M305) /'Exam (LECTURE ONLY)'!AL$7),
IF(AND('PRINTABLE (per grading)'!H$16="EXAM", 'PRINTABLE (per grading)'!B$13="Midterm"), IF(ISERROR(SUMIF('Exam (LECTURE ONLY)'!O$20:X$20, "CLO2", 'Exam (LECTURE ONLY)'!O305:X305) / 'Exam (LECTURE ONLY)'!AM$7), "", SUMIF('Exam (LECTURE ONLY)'!O$20:X$20, "CLO2", 'Exam (LECTURE ONLY)'!O305:X305) / 'Exam (LECTURE ONLY)'!AM$7),
IF(AND('PRINTABLE (per grading)'!H$16="EXAM", 'PRINTABLE (per grading)'!B$13="Final"), IF(ISERROR(SUMIF('Exam (LECTURE ONLY)'!Z$20:AI$20, "CLO2", 'Exam (LECTURE ONLY)'!Z305:AI305) / 'Exam (LECTURE ONLY)'!AN$7), "", SUMIF('Exam (LECTURE ONLY)'!Z$20:AI$20, "CLO2", 'Exam (LECTURE ONLY)'!Z305:AI305) / 'Exam (LECTURE ONLY)'!AN$7),
IF(AND('PRINTABLE (per grading)'!H$16="OUTPUT", 'PRINTABLE (per grading)'!B$13="Prelim"), IF(ISERROR(SUMIF(OUTPUT!C$20:M$20, "CLO2", OUTPUT!C305:M305) / OUTPUT!AL$7), "", SUMIF(OUTPUT!C$20:M$20, "CLO2", OUTPUT!C305:M305) / OUTPUT!AL$7),
IF(AND('PRINTABLE (per grading)'!H$16="OUTPUT", 'PRINTABLE (per grading)'!B$13="Midterm"), IF(ISERROR(SUMIF(OUTPUT!O$20:Y$20, "CLO2", OUTPUT!O305:Y305) / OUTPUT!AM$7), "", SUMIF(OUTPUT!O$20:Y$20, "CLO2", OUTPUT!O305:Y305) / OUTPUT!AM$7),
IF(AND('PRINTABLE (per grading)'!H$16="OUTPUT", 'PRINTABLE (per grading)'!B$13="Final"), IF(ISERROR(SUMIF(OUTPUT!AA$20:AI$20, "CLO2", OUTPUT!AA305:AI305) / OUTPUT!AN$7), "", SUMIF(OUTPUT!AA$20:AI$20, "CLO2", OUTPUT!AA305:AI305) / OUTPUT!AN$7),
"")))))),"")</f>
        <v/>
      </c>
      <c r="U303" s="232" t="str">
        <f t="shared" si="131"/>
        <v/>
      </c>
      <c r="V303" s="233" t="str">
        <f t="shared" si="132"/>
        <v/>
      </c>
      <c r="W303" s="25" t="str">
        <f>IF(B303 &lt;&gt; "", IFERROR(IF(C$16 = "PRELIM", SUMIF('Database (LECTURE-RES-PRAC)'!D$14:AG$14, "CLO3", 'Database (LECTURE-RES-PRAC)'!D300:AG300) / 'Grade computation'!F$6, IF(C$16 = "MIDTERM", SUMIF('Database (LECTURE-RES-PRAC)'!AJ$14:BM$14, "CLO3", 'Database (LECTURE-RES-PRAC)'!AJ300:BM300) / 'Grade computation'!G$6, IF(C$16 = "FINAL", SUMIF('Database (LECTURE-RES-PRAC)'!BP$14:CS$14, "CLO3", 'Database (LECTURE-RES-PRAC)'!BP300:CS300) / 'Grade computation'!H$6,""))),""),"")</f>
        <v/>
      </c>
      <c r="X303" s="232" t="str">
        <f t="shared" si="133"/>
        <v/>
      </c>
      <c r="Y303" s="25" t="str">
        <f>IF(B303 &lt;&gt; "",IF(AND('PRINTABLE (per grading)'!H$16="EXAM", 'PRINTABLE (per grading)'!B$13="Prelim"), IF(ISERROR(SUMIF('Exam (LECTURE ONLY)'!D$20:M$20, "CLO3", 'Exam (LECTURE ONLY)'!D305:M305) / 'Exam (LECTURE ONLY)'!AL$8), "", SUMIF('Exam (LECTURE ONLY)'!D$20:M$20, "CLO3", 'Exam (LECTURE ONLY)'!D305:M305) /'Exam (LECTURE ONLY)'!AL$8),
IF(AND('PRINTABLE (per grading)'!H$16="EXAM", 'PRINTABLE (per grading)'!B$13="Midterm"), IF(ISERROR(SUMIF('Exam (LECTURE ONLY)'!O$20:X$20, "CLO3", 'Exam (LECTURE ONLY)'!O305:X305) / 'Exam (LECTURE ONLY)'!AM$8), "", SUMIF('Exam (LECTURE ONLY)'!O$20:X$20, "CLO3", 'Exam (LECTURE ONLY)'!O305:X305) / 'Exam (LECTURE ONLY)'!AM$8),
IF(AND('PRINTABLE (per grading)'!H$16="EXAM", 'PRINTABLE (per grading)'!B$13="Final"), IF(ISERROR(SUMIF('Exam (LECTURE ONLY)'!Z$20:AI$20, "CLO3", 'Exam (LECTURE ONLY)'!Z305:AI305) / 'Exam (LECTURE ONLY)'!AN$8), "", SUMIF('Exam (LECTURE ONLY)'!Z$20:AI$20, "CLO3", 'Exam (LECTURE ONLY)'!Z305:AI305) / 'Exam (LECTURE ONLY)'!AN$8),
IF(AND('PRINTABLE (per grading)'!H$16="OUTPUT", 'PRINTABLE (per grading)'!B$13="Prelim"), IF(ISERROR(SUMIF(OUTPUT!C$20:M$20, "CLO3", OUTPUT!C305:M305) / OUTPUT!AL$8), "", SUMIF(OUTPUT!C$20:M$20, "CLO3", OUTPUT!C305:M305) / OUTPUT!AL$8),
IF(AND('PRINTABLE (per grading)'!H$16="OUTPUT", 'PRINTABLE (per grading)'!B$13="Midterm"), IF(ISERROR(SUMIF(OUTPUT!O$20:Y$20, "CLO3", OUTPUT!O305:Y305) / OUTPUT!AM$8), "", SUMIF(OUTPUT!O$20:Y$20, "CLO3", OUTPUT!O305:Y305) / OUTPUT!AM$8),
IF(AND('PRINTABLE (per grading)'!H$16="OUTPUT", 'PRINTABLE (per grading)'!B$13="Final"), IF(ISERROR(SUMIF(OUTPUT!AA$20:AI$20, "CLO3", OUTPUT!AA305:AI305) / OUTPUT!AN$8), "", SUMIF(OUTPUT!AA$20:AI$20, "CLO3", OUTPUT!AA305:AI305) / OUTPUT!AN$8),
"" )))))),"")</f>
        <v/>
      </c>
      <c r="Z303" s="232" t="str">
        <f t="shared" si="134"/>
        <v/>
      </c>
      <c r="AA303" s="233" t="str">
        <f t="shared" si="135"/>
        <v/>
      </c>
      <c r="AB303" s="25" t="str">
        <f>IF(B303 &lt;&gt; "", IFERROR(IF(C$16 = "PRELIM", SUMIF('Database (LECTURE-RES-PRAC)'!D$14:AG$14, "CLO4", 'Database (LECTURE-RES-PRAC)'!D300:AG300) / 'Grade computation'!F$7, IF(C$16 = "MIDTERM", SUMIF('Database (LECTURE-RES-PRAC)'!AJ$14:BM$14, "CLO4", 'Database (LECTURE-RES-PRAC)'!AJ300:BM300) / 'Grade computation'!G$7, IF(C$16 = "FINAL", SUMIF('Database (LECTURE-RES-PRAC)'!BP$14:CS$14, "CLO4", 'Database (LECTURE-RES-PRAC)'!BP300:CS300) / 'Grade computation'!H$7,""))),""),"")</f>
        <v/>
      </c>
      <c r="AC303" s="232" t="str">
        <f t="shared" si="136"/>
        <v/>
      </c>
      <c r="AD303" s="25" t="str">
        <f>IF(B303 &lt;&gt; "",IF(AND('PRINTABLE (per grading)'!H$16="EXAM", 'PRINTABLE (per grading)'!B$13="Prelim"), IF(ISERROR(SUMIF('Exam (LECTURE ONLY)'!D$20:M$20, "CLO4", 'Exam (LECTURE ONLY)'!D305:M305) / 'Exam (LECTURE ONLY)'!AL$9), "", SUMIF('Exam (LECTURE ONLY)'!D$20:M$20, "CLO4", 'Exam (LECTURE ONLY)'!D305:M305) /'Exam (LECTURE ONLY)'!AL$9),
IF(AND('PRINTABLE (per grading)'!H$16="EXAM", 'PRINTABLE (per grading)'!B$13="Midterm"), IF(ISERROR(SUMIF('Exam (LECTURE ONLY)'!O$20:X$20, "CLO4", 'Exam (LECTURE ONLY)'!O305:X305) / 'Exam (LECTURE ONLY)'!AM$9), "", SUMIF('Exam (LECTURE ONLY)'!O$20:X$20, "CLO4", 'Exam (LECTURE ONLY)'!O305:X305) / 'Exam (LECTURE ONLY)'!AM$9),
IF(AND('PRINTABLE (per grading)'!H$16="EXAM", 'PRINTABLE (per grading)'!B$13="Final"), IF(ISERROR(SUMIF('Exam (LECTURE ONLY)'!Z$20:AI$20, "CLO4", 'Exam (LECTURE ONLY)'!Z305:AI305) / 'Exam (LECTURE ONLY)'!AN$9), "", SUMIF('Exam (LECTURE ONLY)'!Z$20:AI$20, "CLO4", 'Exam (LECTURE ONLY)'!Z305:AI305) / 'Exam (LECTURE ONLY)'!AN$9),
IF(AND('PRINTABLE (per grading)'!H$16="OUTPUT", 'PRINTABLE (per grading)'!B$13="Prelim"), IF(ISERROR(SUMIF(OUTPUT!C$20:M$20, "CLO4", OUTPUT!C305:M305) / OUTPUT!AL$9), "", SUMIF(OUTPUT!C$20:M$20, "CLO4", OUTPUT!C305:M305) / OUTPUT!AL$9),
IF(AND('PRINTABLE (per grading)'!H$16="OUTPUT", 'PRINTABLE (per grading)'!B$13="Midterm"), IF(ISERROR(SUMIF(OUTPUT!O$20:Y$20, "CLO4", OUTPUT!O305:Y305) / OUTPUT!AM$9), "", SUMIF(OUTPUT!O$20:Y$20, "CLO4", OUTPUT!O305:Y305) / OUTPUT!AM$9),
IF(AND('PRINTABLE (per grading)'!H$16="OUTPUT", 'PRINTABLE (per grading)'!B$13="Final"), IF(ISERROR(SUMIF(OUTPUT!AA$20:AI$20, "CLO4", OUTPUT!AA305:AI305) / OUTPUT!AN$9), "", SUMIF(OUTPUT!AA$20:AI$20, "CLO4", OUTPUT!AA305:AI305) / OUTPUT!AN$9),
"")))))),"")</f>
        <v/>
      </c>
      <c r="AE303" s="232" t="str">
        <f t="shared" si="137"/>
        <v/>
      </c>
      <c r="AF303" s="233" t="str">
        <f t="shared" si="138"/>
        <v/>
      </c>
      <c r="AG303" s="25" t="str">
        <f>IF(B303 &lt;&gt; "", IFERROR(IF(C$16 = "PRELIM", SUMIF('Database (LECTURE-RES-PRAC)'!D$14:AG$14, "CLO5", 'Database (LECTURE-RES-PRAC)'!D300:AG300) / 'Grade computation'!F$8, IF(C$16 = "MIDTERM", SUMIF('Database (LECTURE-RES-PRAC)'!AJ$14:BM$14, "CLO5", 'Database (LECTURE-RES-PRAC)'!AJ300:BM300) / 'Grade computation'!G$8, IF(C$16 = "FINAL", SUMIF('Database (LECTURE-RES-PRAC)'!BP$14:CS$14, "CLO5", 'Database (LECTURE-RES-PRAC)'!BP300:CS300) / 'Grade computation'!H$8,""))),""),"")</f>
        <v/>
      </c>
      <c r="AH303" s="232" t="str">
        <f t="shared" si="139"/>
        <v/>
      </c>
      <c r="AI303" s="25" t="str">
        <f>IF(B303 &lt;&gt; "",IF(AND('PRINTABLE (per grading)'!H$16="EXAM", 'PRINTABLE (per grading)'!B$13="Prelim"), IF(ISERROR(SUMIF('Exam (LECTURE ONLY)'!D$20:M$20, "CLO5", 'Exam (LECTURE ONLY)'!D305:M305) / 'Exam (LECTURE ONLY)'!AL$10), "", SUMIF('Exam (LECTURE ONLY)'!D$20:M$20, "CLO5", 'Exam (LECTURE ONLY)'!D305:M305) /'Exam (LECTURE ONLY)'!AL$10),
IF(AND('PRINTABLE (per grading)'!H$16="EXAM", 'PRINTABLE (per grading)'!B$13="Midterm"), IF(ISERROR(SUMIF('Exam (LECTURE ONLY)'!O$20:X$20, "CLO5", 'Exam (LECTURE ONLY)'!O305:X305) / 'Exam (LECTURE ONLY)'!AM$10), "", SUMIF('Exam (LECTURE ONLY)'!O$20:X$20, "CLO5", 'Exam (LECTURE ONLY)'!O305:X305) / 'Exam (LECTURE ONLY)'!AM$10),
IF(AND('PRINTABLE (per grading)'!H$16="EXAM", 'PRINTABLE (per grading)'!B$13="Final"), IF(ISERROR(SUMIF('Exam (LECTURE ONLY)'!Z$20:AI$20, "CLO5", 'Exam (LECTURE ONLY)'!Z305:AI305) / 'Exam (LECTURE ONLY)'!AN$10), "", SUMIF('Exam (LECTURE ONLY)'!Z$20:AI$20, "CLO5", 'Exam (LECTURE ONLY)'!Z305:AI305) / 'Exam (LECTURE ONLY)'!AN$10),
IF(AND('PRINTABLE (per grading)'!H$16="OUTPUT", 'PRINTABLE (per grading)'!B$13="Prelim"), IF(ISERROR(SUMIF(OUTPUT!C$20:M$20, "CLO5", OUTPUT!C305:M305) / OUTPUT!AL$10), "", SUMIF(OUTPUT!C$20:M$20, "CLO5", OUTPUT!C305:M305) / OUTPUT!AL$10),
IF(AND('PRINTABLE (per grading)'!H$16="OUTPUT", 'PRINTABLE (per grading)'!B$13="Midterm"), IF(ISERROR(SUMIF(OUTPUT!O$20:Y$20, "CLO5", OUTPUT!O305:Y305) / OUTPUT!AM$10), "", SUMIF(OUTPUT!O$20:Y$20, "CLO5", OUTPUT!O305:Y305) / OUTPUT!AM$10),
IF(AND('PRINTABLE (per grading)'!H$16="OUTPUT", 'PRINTABLE (per grading)'!B$13="Final"), IF(ISERROR(SUMIF(OUTPUT!AA$20:AI$20, "CLO5", OUTPUT!AA305:AI305) / OUTPUT!AN$10), "", SUMIF(OUTPUT!AA$20:AI$20, "CLO5", OUTPUT!AA305:AI305) / OUTPUT!AN$10),
"")))))),"")</f>
        <v/>
      </c>
      <c r="AJ303" s="232" t="str">
        <f t="shared" si="140"/>
        <v/>
      </c>
      <c r="AK303" s="233" t="str">
        <f t="shared" si="141"/>
        <v/>
      </c>
      <c r="AL303" s="25" t="str">
        <f>IF(B303 &lt;&gt; "", IFERROR(IF(C$16 = "PRELIM", SUMIF('Database (LECTURE-RES-PRAC)'!D$14:AG$14, "CLO6", 'Database (LECTURE-RES-PRAC)'!D300:AG300) / 'Grade computation'!F$9, IF(C$16 = "MIDTERM", SUMIF('Database (LECTURE-RES-PRAC)'!AJ$14:BM$14, "CLO6", 'Database (LECTURE-RES-PRAC)'!AJ300:BM300) / 'Grade computation'!G$9, IF(C$16 = "FINAL", SUMIF('Database (LECTURE-RES-PRAC)'!BP$14:CS$14, "CLO6", 'Database (LECTURE-RES-PRAC)'!BP300:CS300) / 'Grade computation'!H$9,""))),""),"")</f>
        <v/>
      </c>
      <c r="AM303" s="232" t="str">
        <f t="shared" si="142"/>
        <v/>
      </c>
      <c r="AN303" s="25" t="str">
        <f>IF(B303 &lt;&gt; "",IF(AND('PRINTABLE (per grading)'!H$16="EXAM", 'PRINTABLE (per grading)'!B$13="Prelim"), IF(ISERROR(SUMIF('Exam (LECTURE ONLY)'!D$20:M$20, "CLO6", 'Exam (LECTURE ONLY)'!D305:M305) / 'Exam (LECTURE ONLY)'!AL$11), "", SUMIF('Exam (LECTURE ONLY)'!D$20:M$20, "CLO6", 'Exam (LECTURE ONLY)'!D305:M305) /'Exam (LECTURE ONLY)'!AL$11),
IF(AND('PRINTABLE (per grading)'!H$16="EXAM", 'PRINTABLE (per grading)'!B$13="Midterm"), IF(ISERROR(SUMIF('Exam (LECTURE ONLY)'!O$20:X$20, "CLO6", 'Exam (LECTURE ONLY)'!O305:X305) / 'Exam (LECTURE ONLY)'!AM$11), "", SUMIF('Exam (LECTURE ONLY)'!O$20:X$20, "CLO6", 'Exam (LECTURE ONLY)'!O305:X305) / 'Exam (LECTURE ONLY)'!AM$11),
IF(AND('PRINTABLE (per grading)'!H$16="EXAM", 'PRINTABLE (per grading)'!B$13="Final"), IF(ISERROR(SUMIF('Exam (LECTURE ONLY)'!Z$20:AI$20, "CLO6", 'Exam (LECTURE ONLY)'!Z305:AI305) / 'Exam (LECTURE ONLY)'!AN$11), "", SUMIF('Exam (LECTURE ONLY)'!Z$20:AI$20, "CLO6", 'Exam (LECTURE ONLY)'!Z305:AI305) / 'Exam (LECTURE ONLY)'!AN$11),
IF(AND('PRINTABLE (per grading)'!H$16="OUTPUT", 'PRINTABLE (per grading)'!B$13="Prelim"), IF(ISERROR(SUMIF(OUTPUT!C$20:M$20, "CLO6", OUTPUT!C305:M305) / OUTPUT!AL$11), "", SUMIF(OUTPUT!C$20:M$20, "CLO6", OUTPUT!C305:M305) / OUTPUT!AL$11),
IF(AND('PRINTABLE (per grading)'!H$16="OUTPUT", 'PRINTABLE (per grading)'!B$13="Midterm"), IF(ISERROR(SUMIF(OUTPUT!O$20:Y$20, "CLO6", OUTPUT!O305:Y305) / OUTPUT!AM$11), "", SUMIF(OUTPUT!O$20:Y$20, "CLO6", OUTPUT!O305:Y305) / OUTPUT!AM$11),
IF(AND('PRINTABLE (per grading)'!H$16="OUTPUT", 'PRINTABLE (per grading)'!B$13="Final"), IF(ISERROR(SUMIF(OUTPUT!AA$20:AI$20, "CLO6", OUTPUT!AA305:AI305) / OUTPUT!AN$11), "", SUMIF(OUTPUT!AA$20:AI$20, "CLO6", OUTPUT!AA305:AI305) / OUTPUT!AN$11),
"")))))),"")</f>
        <v/>
      </c>
      <c r="AO303" s="232" t="str">
        <f t="shared" si="143"/>
        <v/>
      </c>
      <c r="AP303" s="233" t="str">
        <f t="shared" si="144"/>
        <v/>
      </c>
      <c r="AQ303" s="25" t="str">
        <f>IF(B303 &lt;&gt; "", IFERROR(IF(C$16 = "PRELIM", SUMIF('Database (LECTURE-RES-PRAC)'!D$14:AG$14, "CLO7", 'Database (LECTURE-RES-PRAC)'!D300:AG300) / 'Grade computation'!F$10, IF(C$16 = "MIDTERM", SUMIF('Database (LECTURE-RES-PRAC)'!AJ$14:BM$14, "CLO7", 'Database (LECTURE-RES-PRAC)'!AJ300:BM300) / 'Grade computation'!G$10, IF(C$16 = "FINAL", SUMIF('Database (LECTURE-RES-PRAC)'!BP$14:CS$14, "CLO7", 'Database (LECTURE-RES-PRAC)'!BP300:CS300) / 'Grade computation'!H$10,""))),""),"")</f>
        <v/>
      </c>
      <c r="AR303" s="232" t="str">
        <f t="shared" si="145"/>
        <v/>
      </c>
      <c r="AS303" s="25" t="str">
        <f>IF(B303 &lt;&gt; "",IF(AND('PRINTABLE (per grading)'!H$16="EXAM", 'PRINTABLE (per grading)'!B$13="Prelim"), IF(ISERROR(SUMIF('Exam (LECTURE ONLY)'!D$20:M$20, "CLO7", 'Exam (LECTURE ONLY)'!D305:M305) / 'Exam (LECTURE ONLY)'!AL$12), "", SUMIF('Exam (LECTURE ONLY)'!D$20:M$20, "CLO7", 'Exam (LECTURE ONLY)'!D305:M305) /'Exam (LECTURE ONLY)'!AL$12),
IF(AND('PRINTABLE (per grading)'!H$16="EXAM", 'PRINTABLE (per grading)'!B$13="Midterm"), IF(ISERROR(SUMIF('Exam (LECTURE ONLY)'!O$20:X$20, "CLO7", 'Exam (LECTURE ONLY)'!O305:X305) / 'Exam (LECTURE ONLY)'!AM$12), "", SUMIF('Exam (LECTURE ONLY)'!O$20:X$20, "CLO7", 'Exam (LECTURE ONLY)'!O305:X305) / 'Exam (LECTURE ONLY)'!AM$12),
IF(AND('PRINTABLE (per grading)'!H$16="EXAM", 'PRINTABLE (per grading)'!B$13="Final"), IF(ISERROR(SUMIF('Exam (LECTURE ONLY)'!Z$20:AI$20, "CLO7", 'Exam (LECTURE ONLY)'!Z305:AI305) / 'Exam (LECTURE ONLY)'!AN$12), "", SUMIF('Exam (LECTURE ONLY)'!Z$20:AI$20, "CLO7", 'Exam (LECTURE ONLY)'!Z305:AI305) / 'Exam (LECTURE ONLY)'!AN$12),
IF(AND('PRINTABLE (per grading)'!H$16="OUTPUT", 'PRINTABLE (per grading)'!B$13="Prelim"), IF(ISERROR(SUMIF(OUTPUT!C$20:M$20, "CLO7", OUTPUT!C305:M305) / OUTPUT!AL$12), "", SUMIF(OUTPUT!C$20:M$20, "CLO7", OUTPUT!C305:M305) / OUTPUT!AL$12),
IF(AND('PRINTABLE (per grading)'!H$16="OUTPUT", 'PRINTABLE (per grading)'!B$13="Midterm"), IF(ISERROR(SUMIF(OUTPUT!O$20:Y$20, "CLO7", OUTPUT!O305:Y305) / OUTPUT!AM$12), "", SUMIF(OUTPUT!O$20:Y$20, "CLO7", OUTPUT!O305:Y305) / OUTPUT!AM$12),
IF(AND('PRINTABLE (per grading)'!H$16="OUTPUT", 'PRINTABLE (per grading)'!B$13="Final"), IF(ISERROR(SUMIF(OUTPUT!AA$20:AI$20, "CLO7", OUTPUT!AA305:AI305) / OUTPUT!AN$12), "", SUMIF(OUTPUT!AA$20:AI$20, "CLO7", OUTPUT!AA305:AI305) / OUTPUT!AN$12),
"")))))),"")</f>
        <v/>
      </c>
      <c r="AT303" s="232" t="str">
        <f t="shared" si="146"/>
        <v/>
      </c>
      <c r="AU303" s="233" t="str">
        <f t="shared" si="147"/>
        <v/>
      </c>
      <c r="AV303" s="25" t="str">
        <f>IF(B303 &lt;&gt; "", IFERROR(IF(C$16 = "PRELIM", SUMIF('Database (LECTURE-RES-PRAC)'!D$14:AG$14, "CLO8", 'Database (LECTURE-RES-PRAC)'!D300:AG300) / 'Grade computation'!F$11, IF(C$16 = "MIDTERM", SUMIF('Database (LECTURE-RES-PRAC)'!AJ$14:BM$14, "CLO8", 'Database (LECTURE-RES-PRAC)'!AJ300:BM300) / 'Grade computation'!G$11, IF(C$16 = "FINAL", SUMIF('Database (LECTURE-RES-PRAC)'!BP$14:CS$14, "CLO8", 'Database (LECTURE-RES-PRAC)'!BP300:CS300) / 'Grade computation'!H$11,""))),""),"")</f>
        <v/>
      </c>
      <c r="AW303" s="232" t="str">
        <f t="shared" si="148"/>
        <v/>
      </c>
      <c r="AX303" s="25" t="str">
        <f>IF(B303 &lt;&gt; "",IF(AND('PRINTABLE (per grading)'!H$16="EXAM", 'PRINTABLE (per grading)'!B$13="Prelim"), IF(ISERROR(SUMIF('Exam (LECTURE ONLY)'!D$20:M$20, "CLO8", 'Exam (LECTURE ONLY)'!D305:M305) / 'Exam (LECTURE ONLY)'!AL$13), "", SUMIF('Exam (LECTURE ONLY)'!D$20:M$20, "CLO8", 'Exam (LECTURE ONLY)'!D305:M305) /'Exam (LECTURE ONLY)'!AL$13),
IF(AND('PRINTABLE (per grading)'!H$16="EXAM", 'PRINTABLE (per grading)'!B$13="Midterm"), IF(ISERROR(SUMIF('Exam (LECTURE ONLY)'!O$20:X$20, "CLO8", 'Exam (LECTURE ONLY)'!O305:X305) / 'Exam (LECTURE ONLY)'!AM$13), "", SUMIF('Exam (LECTURE ONLY)'!O$20:X$20, "CLO8", 'Exam (LECTURE ONLY)'!O305:X305) / 'Exam (LECTURE ONLY)'!AM$13),
IF(AND('PRINTABLE (per grading)'!H$16="EXAM", 'PRINTABLE (per grading)'!B$13="Final"), IF(ISERROR(SUMIF('Exam (LECTURE ONLY)'!Z$20:AI$20, "CLO8", 'Exam (LECTURE ONLY)'!Z305:AI305) / 'Exam (LECTURE ONLY)'!AN$13), "", SUMIF('Exam (LECTURE ONLY)'!Z$20:AI$20, "CLO8", 'Exam (LECTURE ONLY)'!Z305:AI305) / 'Exam (LECTURE ONLY)'!AN$13),
IF(AND('PRINTABLE (per grading)'!H$16="OUTPUT", 'PRINTABLE (per grading)'!B$13="Prelim"), IF(ISERROR(SUMIF(OUTPUT!C$20:M$20, "CLO8", OUTPUT!C305:M305) / OUTPUT!AL$13), "", SUMIF(OUTPUT!C$20:M$20, "CLO8", OUTPUT!C305:M305) / OUTPUT!AL$13),
IF(AND('PRINTABLE (per grading)'!H$16="OUTPUT", 'PRINTABLE (per grading)'!B$13="Midterm"), IF(ISERROR(SUMIF(OUTPUT!O$20:Y$20, "CLO8", OUTPUT!O305:Y305) / OUTPUT!AM$13), "", SUMIF(OUTPUT!O$20:Y$20, "CLO8", OUTPUT!O305:Y305) / OUTPUT!AM$13),
IF(AND('PRINTABLE (per grading)'!H$16="OUTPUT", 'PRINTABLE (per grading)'!B$13="Final"), IF(ISERROR(SUMIF(OUTPUT!AA$20:AI$20, "CLO8", OUTPUT!AA305:AI305) / OUTPUT!AN$13), "", SUMIF(OUTPUT!AA$20:AI$20, "CLO8", OUTPUT!AA305:AI305) / OUTPUT!AN$13),
"")))))),"")</f>
        <v/>
      </c>
      <c r="AY303" s="232" t="str">
        <f t="shared" si="149"/>
        <v/>
      </c>
      <c r="AZ303" s="233" t="str">
        <f t="shared" si="150"/>
        <v/>
      </c>
      <c r="BA303" s="25" t="str">
        <f>IF(B303 &lt;&gt; "", IFERROR(IF(C$16 = "PRELIM", SUMIF('Database (LECTURE-RES-PRAC)'!D$14:AG$14, "CLO9", 'Database (LECTURE-RES-PRAC)'!D300:AG300) / 'Grade computation'!F$12, IF(C$16 = "MIDTERM", SUMIF('Database (LECTURE-RES-PRAC)'!AJ$14:BM$14, "CLO9", 'Database (LECTURE-RES-PRAC)'!AJ300:BM300) / 'Grade computation'!G$12, IF(C$16 = "FINAL", SUMIF('Database (LECTURE-RES-PRAC)'!BP$14:CS$14, "CLO9", 'Database (LECTURE-RES-PRAC)'!BP300:CS300) / 'Grade computation'!H$12,""))),""),"")</f>
        <v/>
      </c>
      <c r="BB303" s="232" t="str">
        <f t="shared" si="151"/>
        <v/>
      </c>
      <c r="BC303" s="25" t="str">
        <f>IF(B303 &lt;&gt; "",IF(AND('PRINTABLE (per grading)'!H$16="EXAM", 'PRINTABLE (per grading)'!B$13="Prelim"), IF(ISERROR(SUMIF('Exam (LECTURE ONLY)'!D$20:M$20, "CLO9", 'Exam (LECTURE ONLY)'!D305:M305) / 'Exam (LECTURE ONLY)'!AL$14), "", SUMIF('Exam (LECTURE ONLY)'!D$20:M$20, "CLO9", 'Exam (LECTURE ONLY)'!D305:M305) /'Exam (LECTURE ONLY)'!AL$14),
IF(AND('PRINTABLE (per grading)'!H$16="EXAM", 'PRINTABLE (per grading)'!B$13="Midterm"), IF(ISERROR(SUMIF('Exam (LECTURE ONLY)'!O$20:X$20, "CLO9", 'Exam (LECTURE ONLY)'!O305:X305) / 'Exam (LECTURE ONLY)'!AM$14), "", SUMIF('Exam (LECTURE ONLY)'!O$20:X$20, "CLO9", 'Exam (LECTURE ONLY)'!O305:X305) / 'Exam (LECTURE ONLY)'!AM$14),
IF(AND('PRINTABLE (per grading)'!H$16="EXAM", 'PRINTABLE (per grading)'!B$13="Final"), IF(ISERROR(SUMIF('Exam (LECTURE ONLY)'!Z$20:AI$20, "CLO9", 'Exam (LECTURE ONLY)'!Z305:AI305) / 'Exam (LECTURE ONLY)'!AN$14), "", SUMIF('Exam (LECTURE ONLY)'!Z$20:AI$20, "CLO9", 'Exam (LECTURE ONLY)'!Z305:AI305) / 'Exam (LECTURE ONLY)'!AN$14),
IF(AND('PRINTABLE (per grading)'!H$16="OUTPUT", 'PRINTABLE (per grading)'!B$13="Prelim"), IF(ISERROR(SUMIF(OUTPUT!C$20:M$20, "CLO9", OUTPUT!C305:M305) / OUTPUT!AL$14), "", SUMIF(OUTPUT!C$20:M$20, "CLO9", OUTPUT!C305:M305) / OUTPUT!AL$14),
IF(AND('PRINTABLE (per grading)'!H$16="OUTPUT", 'PRINTABLE (per grading)'!B$13="Midterm"), IF(ISERROR(SUMIF(OUTPUT!O$20:Y$20, "CLO9", OUTPUT!O305:Y305) / OUTPUT!AM$14), "", SUMIF(OUTPUT!O$20:Y$20, "CLO9", OUTPUT!O305:Y305) / OUTPUT!AM$14),
IF(AND('PRINTABLE (per grading)'!H$16="OUTPUT", 'PRINTABLE (per grading)'!B$13="Final"), IF(ISERROR(SUMIF(OUTPUT!AA$20:AI$20, "CLO9", OUTPUT!AA305:AI305) / OUTPUT!AN$14), "", SUMIF(OUTPUT!AA$20:AI$20, "CLO9", OUTPUT!AA305:AI305) / OUTPUT!AN$14),
"")))))),"")</f>
        <v/>
      </c>
      <c r="BD303" s="232" t="str">
        <f t="shared" si="152"/>
        <v/>
      </c>
      <c r="BE303" s="233" t="str">
        <f t="shared" si="153"/>
        <v/>
      </c>
      <c r="BF303" s="25" t="str">
        <f>IF(B303 &lt;&gt; "", IFERROR(IF(C$16 = "PRELIM", SUMIF('Database (LECTURE-RES-PRAC)'!D$14:AG$14, "CLO10", 'Database (LECTURE-RES-PRAC)'!D300:AG300) / 'Grade computation'!F$13, IF(C$16 = "MIDTERM", SUMIF('Database (LECTURE-RES-PRAC)'!AJ$14:BM$14, "CLO10", 'Database (LECTURE-RES-PRAC)'!AJ300:BM300) / 'Grade computation'!G$13, IF(C$16 = "FINAL", SUMIF('Database (LECTURE-RES-PRAC)'!BP$14:CS$14, "CLO10", 'Database (LECTURE-RES-PRAC)'!BP300:CS300) / 'Grade computation'!H$13,""))),""),"")</f>
        <v/>
      </c>
      <c r="BG303" s="232" t="str">
        <f t="shared" si="154"/>
        <v/>
      </c>
      <c r="BH303" s="25" t="str">
        <f>IF(B303 &lt;&gt; "",IF(AND('PRINTABLE (per grading)'!H$16="EXAM", 'PRINTABLE (per grading)'!B$13="Prelim"), IF(ISERROR(SUMIF('Exam (LECTURE ONLY)'!D$20:M$20, "CLO10", 'Exam (LECTURE ONLY)'!D305:M305) / 'Exam (LECTURE ONLY)'!AL$15), "", SUMIF('Exam (LECTURE ONLY)'!D$20:M$20, "CLO10", 'Exam (LECTURE ONLY)'!D305:M305) /'Exam (LECTURE ONLY)'!AL$15),
IF(AND('PRINTABLE (per grading)'!H$16="EXAM", 'PRINTABLE (per grading)'!B$13="Midterm"), IF(ISERROR(SUMIF('Exam (LECTURE ONLY)'!O$20:X$20, "CLO10", 'Exam (LECTURE ONLY)'!O305:X305) / 'Exam (LECTURE ONLY)'!AM$15), "", SUMIF('Exam (LECTURE ONLY)'!O$20:X$20, "CLO10", 'Exam (LECTURE ONLY)'!O305:X305) / 'Exam (LECTURE ONLY)'!AM$15),
IF(AND('PRINTABLE (per grading)'!H$16="EXAM", 'PRINTABLE (per grading)'!B$13="Final"), IF(ISERROR(SUMIF('Exam (LECTURE ONLY)'!Z$20:AI$20, "CLO10", 'Exam (LECTURE ONLY)'!Z305:AI305) / 'Exam (LECTURE ONLY)'!AN$15), "", SUMIF('Exam (LECTURE ONLY)'!Z$20:AI$20, "CLO10", 'Exam (LECTURE ONLY)'!Z305:AI305) / 'Exam (LECTURE ONLY)'!AN$15),
IF(AND('PRINTABLE (per grading)'!H$16="OUTPUT", 'PRINTABLE (per grading)'!B$13="Prelim"), IF(ISERROR(SUMIF(OUTPUT!C$20:M$20, "CLO10", OUTPUT!C305:M305) / OUTPUT!AL$15), "", SUMIF(OUTPUT!C$20:M$20, "CLO10", OUTPUT!C305:M305) / OUTPUT!AL$15),
IF(AND('PRINTABLE (per grading)'!H$16="OUTPUT", 'PRINTABLE (per grading)'!B$13="Midterm"), IF(ISERROR(SUMIF(OUTPUT!O$20:Y$20, "CLO10", OUTPUT!O305:Y305) / OUTPUT!AM$15), "", SUMIF(OUTPUT!O$20:Y$20, "CLO10", OUTPUT!O305:Y305) / OUTPUT!AM$15),
IF(AND('PRINTABLE (per grading)'!H$16="OUTPUT", 'PRINTABLE (per grading)'!B$13="Final"), IF(ISERROR(SUMIF(OUTPUT!AA$20:AI$20, "CLO10", OUTPUT!AA305:AI305) / OUTPUT!AN$15), "", SUMIF(OUTPUT!AA$20:AI$20, "CLO10", OUTPUT!AA305:AI305) / OUTPUT!AN$15),
"")))))),"")</f>
        <v/>
      </c>
      <c r="BI303" s="232" t="str">
        <f t="shared" si="155"/>
        <v/>
      </c>
      <c r="BJ303" s="233" t="str">
        <f t="shared" si="156"/>
        <v/>
      </c>
      <c r="BK303" s="2"/>
    </row>
    <row r="304" spans="1:63" ht="20.100000000000001" customHeight="1">
      <c r="A304" s="212" t="str">
        <f>IF(ISBLANK('Database (LECTURE-RES-PRAC)'!A301),"",'Database (LECTURE-RES-PRAC)'!A301)</f>
        <v/>
      </c>
      <c r="B304" s="213" t="str">
        <f>IF(ISBLANK('Database (LECTURE-RES-PRAC)'!B301),"",'Database (LECTURE-RES-PRAC)'!B301)</f>
        <v/>
      </c>
      <c r="C304" s="134" t="str">
        <f>IF(B304&lt;&gt;"",IF(C$16="PRELIM",'Grade computation'!C304, IF(C$16="MIDTERM",'Grade computation'!K304, IF(C$16="FINAL",'Grade computation'!S304,""))),"")</f>
        <v/>
      </c>
      <c r="D304" s="135" t="str">
        <f t="shared" si="157"/>
        <v/>
      </c>
      <c r="E304" s="134" t="str">
        <f>IF(B304&lt;&gt;"", IF(C$16="PRELIM",'Grade computation'!E304, IF(C$16="MIDTERM",'Grade computation'!M304, IF(C$16="FINAL",'Grade computation'!U304,""))),"")</f>
        <v/>
      </c>
      <c r="F304" s="136" t="str">
        <f t="shared" si="158"/>
        <v/>
      </c>
      <c r="G304" s="137" t="str">
        <f t="shared" si="159"/>
        <v/>
      </c>
      <c r="H304" s="207" t="str">
        <f>IF(B304&lt;&gt;"",IF(C$16="PRELIM", 'Grade computation'!H304, IF(C$16="MIDTERM", 'Grade computation'!P304, IF(C$16="FINAL",'Grade computation'!X304, ""))),"")</f>
        <v/>
      </c>
      <c r="I304" s="137" t="str">
        <f t="shared" si="160"/>
        <v/>
      </c>
      <c r="J304" s="139" t="str">
        <f t="shared" si="161"/>
        <v/>
      </c>
      <c r="K304" s="377" t="str">
        <f t="shared" si="162"/>
        <v/>
      </c>
      <c r="L304" s="434"/>
      <c r="M304" s="25" t="str">
        <f>IF(B304 &lt;&gt; "", IFERROR(IF(C$16 = "PRELIM", SUMIF('Database (LECTURE-RES-PRAC)'!D$14:AG$14, "CLO1", 'Database (LECTURE-RES-PRAC)'!D301:AG301) / 'Grade computation'!F$4, IF(C$16 = "MIDTERM", SUMIF('Database (LECTURE-RES-PRAC)'!AJ$14:BM$14, "CLO1", 'Database (LECTURE-RES-PRAC)'!AJ301:BM301) / 'Grade computation'!G$4, IF(C$16 = "FINAL", SUMIF('Database (LECTURE-RES-PRAC)'!BP$14:CS$14, "CLO1", 'Database (LECTURE-RES-PRAC)'!BP301:CS301) / 'Grade computation'!H$4,""))),""),"")</f>
        <v/>
      </c>
      <c r="N304" s="232" t="str">
        <f t="shared" si="127"/>
        <v/>
      </c>
      <c r="O304" s="25" t="str">
        <f>IF(B304 &lt;&gt; "",IF(AND('PRINTABLE (per grading)'!H$16="EXAM", 'PRINTABLE (per grading)'!B$13="Prelim"), IF(ISERROR(SUMIF('Exam (LECTURE ONLY)'!D$20:M$20, "CLO1", 'Exam (LECTURE ONLY)'!D306:M306) / 'Exam (LECTURE ONLY)'!AL$6), "", SUMIF('Exam (LECTURE ONLY)'!D$20:M$20, "CLO1", 'Exam (LECTURE ONLY)'!D306:M306) /'Exam (LECTURE ONLY)'!AL$6),
IF(AND('PRINTABLE (per grading)'!H$16="EXAM", 'PRINTABLE (per grading)'!B$13="Midterm"), IF(ISERROR(SUMIF('Exam (LECTURE ONLY)'!O$20:X$20, "CLO1", 'Exam (LECTURE ONLY)'!O306:X306) / 'Exam (LECTURE ONLY)'!AM$6), "", SUMIF('Exam (LECTURE ONLY)'!O$20:X$20, "CLO1", 'Exam (LECTURE ONLY)'!O306:X306) / 'Exam (LECTURE ONLY)'!AM$6),
IF(AND('PRINTABLE (per grading)'!H$16="EXAM", 'PRINTABLE (per grading)'!B$13="Final"), IF(ISERROR(SUMIF('Exam (LECTURE ONLY)'!Z$20:AI$20, "CLO1", 'Exam (LECTURE ONLY)'!Z306:AI306) / 'Exam (LECTURE ONLY)'!AN$6), "", SUMIF('Exam (LECTURE ONLY)'!Z$20:AI$20, "CLO1", 'Exam (LECTURE ONLY)'!Z306:AI306) / 'Exam (LECTURE ONLY)'!AN$6),
IF(AND('PRINTABLE (per grading)'!H$16="OUTPUT", 'PRINTABLE (per grading)'!B$13="Prelim"), IF(ISERROR(SUMIF(OUTPUT!C$20:M$20, "CLO1", OUTPUT!C306:M306) / OUTPUT!AL$6), "", SUMIF(OUTPUT!C$20:M$20, "CLO1", OUTPUT!C306:M306) / OUTPUT!AL$6),
IF(AND('PRINTABLE (per grading)'!H$16="OUTPUT", 'PRINTABLE (per grading)'!B$13="Midterm"), IF(ISERROR(SUMIF(OUTPUT!O$20:Y$20, "CLO1", OUTPUT!O306:Y306) / OUTPUT!AM$6), "", SUMIF(OUTPUT!O$20:Y$20, "CLO1", OUTPUT!O306:Y306) / OUTPUT!AM$6),
IF(AND('PRINTABLE (per grading)'!H$16="OUTPUT", 'PRINTABLE (per grading)'!B$13="Final"), IF(ISERROR(SUMIF(OUTPUT!AA$20:AI$20, "CLO1", OUTPUT!AA306:AI306) / OUTPUT!AN$6), "", SUMIF(OUTPUT!AA$20:AI$20, "CLO1", OUTPUT!AA306:AI306) / OUTPUT!AN$6),
"")))))),"")</f>
        <v/>
      </c>
      <c r="P304" s="232" t="str">
        <f t="shared" si="128"/>
        <v/>
      </c>
      <c r="Q304" s="233" t="str">
        <f t="shared" si="129"/>
        <v/>
      </c>
      <c r="R304" s="25" t="str">
        <f>IF(B304 &lt;&gt; "", IFERROR(IF(C$16 = "PRELIM", SUMIF('Database (LECTURE-RES-PRAC)'!D$14:AG$14, "CLO2", 'Database (LECTURE-RES-PRAC)'!D301:AG301) / 'Grade computation'!F$5, IF(C$16 = "MIDTERM", SUMIF('Database (LECTURE-RES-PRAC)'!AJ$14:BM$14, "CLO2", 'Database (LECTURE-RES-PRAC)'!AJ301:BM301) / 'Grade computation'!G$5, IF(C$16 = "FINAL", SUMIF('Database (LECTURE-RES-PRAC)'!BP$14:CS$14, "CLO2", 'Database (LECTURE-RES-PRAC)'!BP301:CS301) / 'Grade computation'!H$5,""))),""),"")</f>
        <v/>
      </c>
      <c r="S304" s="232" t="str">
        <f t="shared" si="130"/>
        <v/>
      </c>
      <c r="T304" s="25" t="str">
        <f>IF(B304 &lt;&gt; "",IF(AND('PRINTABLE (per grading)'!H$16="EXAM", 'PRINTABLE (per grading)'!B$13="Prelim"), IF(ISERROR(SUMIF('Exam (LECTURE ONLY)'!D$20:M$20, "CLO2", 'Exam (LECTURE ONLY)'!D306:M306) / 'Exam (LECTURE ONLY)'!AL$7), "", SUMIF('Exam (LECTURE ONLY)'!D$20:M$20, "CLO2", 'Exam (LECTURE ONLY)'!D306:M306) /'Exam (LECTURE ONLY)'!AL$7),
IF(AND('PRINTABLE (per grading)'!H$16="EXAM", 'PRINTABLE (per grading)'!B$13="Midterm"), IF(ISERROR(SUMIF('Exam (LECTURE ONLY)'!O$20:X$20, "CLO2", 'Exam (LECTURE ONLY)'!O306:X306) / 'Exam (LECTURE ONLY)'!AM$7), "", SUMIF('Exam (LECTURE ONLY)'!O$20:X$20, "CLO2", 'Exam (LECTURE ONLY)'!O306:X306) / 'Exam (LECTURE ONLY)'!AM$7),
IF(AND('PRINTABLE (per grading)'!H$16="EXAM", 'PRINTABLE (per grading)'!B$13="Final"), IF(ISERROR(SUMIF('Exam (LECTURE ONLY)'!Z$20:AI$20, "CLO2", 'Exam (LECTURE ONLY)'!Z306:AI306) / 'Exam (LECTURE ONLY)'!AN$7), "", SUMIF('Exam (LECTURE ONLY)'!Z$20:AI$20, "CLO2", 'Exam (LECTURE ONLY)'!Z306:AI306) / 'Exam (LECTURE ONLY)'!AN$7),
IF(AND('PRINTABLE (per grading)'!H$16="OUTPUT", 'PRINTABLE (per grading)'!B$13="Prelim"), IF(ISERROR(SUMIF(OUTPUT!C$20:M$20, "CLO2", OUTPUT!C306:M306) / OUTPUT!AL$7), "", SUMIF(OUTPUT!C$20:M$20, "CLO2", OUTPUT!C306:M306) / OUTPUT!AL$7),
IF(AND('PRINTABLE (per grading)'!H$16="OUTPUT", 'PRINTABLE (per grading)'!B$13="Midterm"), IF(ISERROR(SUMIF(OUTPUT!O$20:Y$20, "CLO2", OUTPUT!O306:Y306) / OUTPUT!AM$7), "", SUMIF(OUTPUT!O$20:Y$20, "CLO2", OUTPUT!O306:Y306) / OUTPUT!AM$7),
IF(AND('PRINTABLE (per grading)'!H$16="OUTPUT", 'PRINTABLE (per grading)'!B$13="Final"), IF(ISERROR(SUMIF(OUTPUT!AA$20:AI$20, "CLO2", OUTPUT!AA306:AI306) / OUTPUT!AN$7), "", SUMIF(OUTPUT!AA$20:AI$20, "CLO2", OUTPUT!AA306:AI306) / OUTPUT!AN$7),
"")))))),"")</f>
        <v/>
      </c>
      <c r="U304" s="232" t="str">
        <f t="shared" si="131"/>
        <v/>
      </c>
      <c r="V304" s="233" t="str">
        <f t="shared" si="132"/>
        <v/>
      </c>
      <c r="W304" s="25" t="str">
        <f>IF(B304 &lt;&gt; "", IFERROR(IF(C$16 = "PRELIM", SUMIF('Database (LECTURE-RES-PRAC)'!D$14:AG$14, "CLO3", 'Database (LECTURE-RES-PRAC)'!D301:AG301) / 'Grade computation'!F$6, IF(C$16 = "MIDTERM", SUMIF('Database (LECTURE-RES-PRAC)'!AJ$14:BM$14, "CLO3", 'Database (LECTURE-RES-PRAC)'!AJ301:BM301) / 'Grade computation'!G$6, IF(C$16 = "FINAL", SUMIF('Database (LECTURE-RES-PRAC)'!BP$14:CS$14, "CLO3", 'Database (LECTURE-RES-PRAC)'!BP301:CS301) / 'Grade computation'!H$6,""))),""),"")</f>
        <v/>
      </c>
      <c r="X304" s="232" t="str">
        <f t="shared" si="133"/>
        <v/>
      </c>
      <c r="Y304" s="25" t="str">
        <f>IF(B304 &lt;&gt; "",IF(AND('PRINTABLE (per grading)'!H$16="EXAM", 'PRINTABLE (per grading)'!B$13="Prelim"), IF(ISERROR(SUMIF('Exam (LECTURE ONLY)'!D$20:M$20, "CLO3", 'Exam (LECTURE ONLY)'!D306:M306) / 'Exam (LECTURE ONLY)'!AL$8), "", SUMIF('Exam (LECTURE ONLY)'!D$20:M$20, "CLO3", 'Exam (LECTURE ONLY)'!D306:M306) /'Exam (LECTURE ONLY)'!AL$8),
IF(AND('PRINTABLE (per grading)'!H$16="EXAM", 'PRINTABLE (per grading)'!B$13="Midterm"), IF(ISERROR(SUMIF('Exam (LECTURE ONLY)'!O$20:X$20, "CLO3", 'Exam (LECTURE ONLY)'!O306:X306) / 'Exam (LECTURE ONLY)'!AM$8), "", SUMIF('Exam (LECTURE ONLY)'!O$20:X$20, "CLO3", 'Exam (LECTURE ONLY)'!O306:X306) / 'Exam (LECTURE ONLY)'!AM$8),
IF(AND('PRINTABLE (per grading)'!H$16="EXAM", 'PRINTABLE (per grading)'!B$13="Final"), IF(ISERROR(SUMIF('Exam (LECTURE ONLY)'!Z$20:AI$20, "CLO3", 'Exam (LECTURE ONLY)'!Z306:AI306) / 'Exam (LECTURE ONLY)'!AN$8), "", SUMIF('Exam (LECTURE ONLY)'!Z$20:AI$20, "CLO3", 'Exam (LECTURE ONLY)'!Z306:AI306) / 'Exam (LECTURE ONLY)'!AN$8),
IF(AND('PRINTABLE (per grading)'!H$16="OUTPUT", 'PRINTABLE (per grading)'!B$13="Prelim"), IF(ISERROR(SUMIF(OUTPUT!C$20:M$20, "CLO3", OUTPUT!C306:M306) / OUTPUT!AL$8), "", SUMIF(OUTPUT!C$20:M$20, "CLO3", OUTPUT!C306:M306) / OUTPUT!AL$8),
IF(AND('PRINTABLE (per grading)'!H$16="OUTPUT", 'PRINTABLE (per grading)'!B$13="Midterm"), IF(ISERROR(SUMIF(OUTPUT!O$20:Y$20, "CLO3", OUTPUT!O306:Y306) / OUTPUT!AM$8), "", SUMIF(OUTPUT!O$20:Y$20, "CLO3", OUTPUT!O306:Y306) / OUTPUT!AM$8),
IF(AND('PRINTABLE (per grading)'!H$16="OUTPUT", 'PRINTABLE (per grading)'!B$13="Final"), IF(ISERROR(SUMIF(OUTPUT!AA$20:AI$20, "CLO3", OUTPUT!AA306:AI306) / OUTPUT!AN$8), "", SUMIF(OUTPUT!AA$20:AI$20, "CLO3", OUTPUT!AA306:AI306) / OUTPUT!AN$8),
"" )))))),"")</f>
        <v/>
      </c>
      <c r="Z304" s="232" t="str">
        <f t="shared" si="134"/>
        <v/>
      </c>
      <c r="AA304" s="233" t="str">
        <f t="shared" si="135"/>
        <v/>
      </c>
      <c r="AB304" s="25" t="str">
        <f>IF(B304 &lt;&gt; "", IFERROR(IF(C$16 = "PRELIM", SUMIF('Database (LECTURE-RES-PRAC)'!D$14:AG$14, "CLO4", 'Database (LECTURE-RES-PRAC)'!D301:AG301) / 'Grade computation'!F$7, IF(C$16 = "MIDTERM", SUMIF('Database (LECTURE-RES-PRAC)'!AJ$14:BM$14, "CLO4", 'Database (LECTURE-RES-PRAC)'!AJ301:BM301) / 'Grade computation'!G$7, IF(C$16 = "FINAL", SUMIF('Database (LECTURE-RES-PRAC)'!BP$14:CS$14, "CLO4", 'Database (LECTURE-RES-PRAC)'!BP301:CS301) / 'Grade computation'!H$7,""))),""),"")</f>
        <v/>
      </c>
      <c r="AC304" s="232" t="str">
        <f t="shared" si="136"/>
        <v/>
      </c>
      <c r="AD304" s="25" t="str">
        <f>IF(B304 &lt;&gt; "",IF(AND('PRINTABLE (per grading)'!H$16="EXAM", 'PRINTABLE (per grading)'!B$13="Prelim"), IF(ISERROR(SUMIF('Exam (LECTURE ONLY)'!D$20:M$20, "CLO4", 'Exam (LECTURE ONLY)'!D306:M306) / 'Exam (LECTURE ONLY)'!AL$9), "", SUMIF('Exam (LECTURE ONLY)'!D$20:M$20, "CLO4", 'Exam (LECTURE ONLY)'!D306:M306) /'Exam (LECTURE ONLY)'!AL$9),
IF(AND('PRINTABLE (per grading)'!H$16="EXAM", 'PRINTABLE (per grading)'!B$13="Midterm"), IF(ISERROR(SUMIF('Exam (LECTURE ONLY)'!O$20:X$20, "CLO4", 'Exam (LECTURE ONLY)'!O306:X306) / 'Exam (LECTURE ONLY)'!AM$9), "", SUMIF('Exam (LECTURE ONLY)'!O$20:X$20, "CLO4", 'Exam (LECTURE ONLY)'!O306:X306) / 'Exam (LECTURE ONLY)'!AM$9),
IF(AND('PRINTABLE (per grading)'!H$16="EXAM", 'PRINTABLE (per grading)'!B$13="Final"), IF(ISERROR(SUMIF('Exam (LECTURE ONLY)'!Z$20:AI$20, "CLO4", 'Exam (LECTURE ONLY)'!Z306:AI306) / 'Exam (LECTURE ONLY)'!AN$9), "", SUMIF('Exam (LECTURE ONLY)'!Z$20:AI$20, "CLO4", 'Exam (LECTURE ONLY)'!Z306:AI306) / 'Exam (LECTURE ONLY)'!AN$9),
IF(AND('PRINTABLE (per grading)'!H$16="OUTPUT", 'PRINTABLE (per grading)'!B$13="Prelim"), IF(ISERROR(SUMIF(OUTPUT!C$20:M$20, "CLO4", OUTPUT!C306:M306) / OUTPUT!AL$9), "", SUMIF(OUTPUT!C$20:M$20, "CLO4", OUTPUT!C306:M306) / OUTPUT!AL$9),
IF(AND('PRINTABLE (per grading)'!H$16="OUTPUT", 'PRINTABLE (per grading)'!B$13="Midterm"), IF(ISERROR(SUMIF(OUTPUT!O$20:Y$20, "CLO4", OUTPUT!O306:Y306) / OUTPUT!AM$9), "", SUMIF(OUTPUT!O$20:Y$20, "CLO4", OUTPUT!O306:Y306) / OUTPUT!AM$9),
IF(AND('PRINTABLE (per grading)'!H$16="OUTPUT", 'PRINTABLE (per grading)'!B$13="Final"), IF(ISERROR(SUMIF(OUTPUT!AA$20:AI$20, "CLO4", OUTPUT!AA306:AI306) / OUTPUT!AN$9), "", SUMIF(OUTPUT!AA$20:AI$20, "CLO4", OUTPUT!AA306:AI306) / OUTPUT!AN$9),
"")))))),"")</f>
        <v/>
      </c>
      <c r="AE304" s="232" t="str">
        <f t="shared" si="137"/>
        <v/>
      </c>
      <c r="AF304" s="233" t="str">
        <f t="shared" si="138"/>
        <v/>
      </c>
      <c r="AG304" s="25" t="str">
        <f>IF(B304 &lt;&gt; "", IFERROR(IF(C$16 = "PRELIM", SUMIF('Database (LECTURE-RES-PRAC)'!D$14:AG$14, "CLO5", 'Database (LECTURE-RES-PRAC)'!D301:AG301) / 'Grade computation'!F$8, IF(C$16 = "MIDTERM", SUMIF('Database (LECTURE-RES-PRAC)'!AJ$14:BM$14, "CLO5", 'Database (LECTURE-RES-PRAC)'!AJ301:BM301) / 'Grade computation'!G$8, IF(C$16 = "FINAL", SUMIF('Database (LECTURE-RES-PRAC)'!BP$14:CS$14, "CLO5", 'Database (LECTURE-RES-PRAC)'!BP301:CS301) / 'Grade computation'!H$8,""))),""),"")</f>
        <v/>
      </c>
      <c r="AH304" s="232" t="str">
        <f t="shared" si="139"/>
        <v/>
      </c>
      <c r="AI304" s="25" t="str">
        <f>IF(B304 &lt;&gt; "",IF(AND('PRINTABLE (per grading)'!H$16="EXAM", 'PRINTABLE (per grading)'!B$13="Prelim"), IF(ISERROR(SUMIF('Exam (LECTURE ONLY)'!D$20:M$20, "CLO5", 'Exam (LECTURE ONLY)'!D306:M306) / 'Exam (LECTURE ONLY)'!AL$10), "", SUMIF('Exam (LECTURE ONLY)'!D$20:M$20, "CLO5", 'Exam (LECTURE ONLY)'!D306:M306) /'Exam (LECTURE ONLY)'!AL$10),
IF(AND('PRINTABLE (per grading)'!H$16="EXAM", 'PRINTABLE (per grading)'!B$13="Midterm"), IF(ISERROR(SUMIF('Exam (LECTURE ONLY)'!O$20:X$20, "CLO5", 'Exam (LECTURE ONLY)'!O306:X306) / 'Exam (LECTURE ONLY)'!AM$10), "", SUMIF('Exam (LECTURE ONLY)'!O$20:X$20, "CLO5", 'Exam (LECTURE ONLY)'!O306:X306) / 'Exam (LECTURE ONLY)'!AM$10),
IF(AND('PRINTABLE (per grading)'!H$16="EXAM", 'PRINTABLE (per grading)'!B$13="Final"), IF(ISERROR(SUMIF('Exam (LECTURE ONLY)'!Z$20:AI$20, "CLO5", 'Exam (LECTURE ONLY)'!Z306:AI306) / 'Exam (LECTURE ONLY)'!AN$10), "", SUMIF('Exam (LECTURE ONLY)'!Z$20:AI$20, "CLO5", 'Exam (LECTURE ONLY)'!Z306:AI306) / 'Exam (LECTURE ONLY)'!AN$10),
IF(AND('PRINTABLE (per grading)'!H$16="OUTPUT", 'PRINTABLE (per grading)'!B$13="Prelim"), IF(ISERROR(SUMIF(OUTPUT!C$20:M$20, "CLO5", OUTPUT!C306:M306) / OUTPUT!AL$10), "", SUMIF(OUTPUT!C$20:M$20, "CLO5", OUTPUT!C306:M306) / OUTPUT!AL$10),
IF(AND('PRINTABLE (per grading)'!H$16="OUTPUT", 'PRINTABLE (per grading)'!B$13="Midterm"), IF(ISERROR(SUMIF(OUTPUT!O$20:Y$20, "CLO5", OUTPUT!O306:Y306) / OUTPUT!AM$10), "", SUMIF(OUTPUT!O$20:Y$20, "CLO5", OUTPUT!O306:Y306) / OUTPUT!AM$10),
IF(AND('PRINTABLE (per grading)'!H$16="OUTPUT", 'PRINTABLE (per grading)'!B$13="Final"), IF(ISERROR(SUMIF(OUTPUT!AA$20:AI$20, "CLO5", OUTPUT!AA306:AI306) / OUTPUT!AN$10), "", SUMIF(OUTPUT!AA$20:AI$20, "CLO5", OUTPUT!AA306:AI306) / OUTPUT!AN$10),
"")))))),"")</f>
        <v/>
      </c>
      <c r="AJ304" s="232" t="str">
        <f t="shared" si="140"/>
        <v/>
      </c>
      <c r="AK304" s="233" t="str">
        <f t="shared" si="141"/>
        <v/>
      </c>
      <c r="AL304" s="25" t="str">
        <f>IF(B304 &lt;&gt; "", IFERROR(IF(C$16 = "PRELIM", SUMIF('Database (LECTURE-RES-PRAC)'!D$14:AG$14, "CLO6", 'Database (LECTURE-RES-PRAC)'!D301:AG301) / 'Grade computation'!F$9, IF(C$16 = "MIDTERM", SUMIF('Database (LECTURE-RES-PRAC)'!AJ$14:BM$14, "CLO6", 'Database (LECTURE-RES-PRAC)'!AJ301:BM301) / 'Grade computation'!G$9, IF(C$16 = "FINAL", SUMIF('Database (LECTURE-RES-PRAC)'!BP$14:CS$14, "CLO6", 'Database (LECTURE-RES-PRAC)'!BP301:CS301) / 'Grade computation'!H$9,""))),""),"")</f>
        <v/>
      </c>
      <c r="AM304" s="232" t="str">
        <f t="shared" si="142"/>
        <v/>
      </c>
      <c r="AN304" s="25" t="str">
        <f>IF(B304 &lt;&gt; "",IF(AND('PRINTABLE (per grading)'!H$16="EXAM", 'PRINTABLE (per grading)'!B$13="Prelim"), IF(ISERROR(SUMIF('Exam (LECTURE ONLY)'!D$20:M$20, "CLO6", 'Exam (LECTURE ONLY)'!D306:M306) / 'Exam (LECTURE ONLY)'!AL$11), "", SUMIF('Exam (LECTURE ONLY)'!D$20:M$20, "CLO6", 'Exam (LECTURE ONLY)'!D306:M306) /'Exam (LECTURE ONLY)'!AL$11),
IF(AND('PRINTABLE (per grading)'!H$16="EXAM", 'PRINTABLE (per grading)'!B$13="Midterm"), IF(ISERROR(SUMIF('Exam (LECTURE ONLY)'!O$20:X$20, "CLO6", 'Exam (LECTURE ONLY)'!O306:X306) / 'Exam (LECTURE ONLY)'!AM$11), "", SUMIF('Exam (LECTURE ONLY)'!O$20:X$20, "CLO6", 'Exam (LECTURE ONLY)'!O306:X306) / 'Exam (LECTURE ONLY)'!AM$11),
IF(AND('PRINTABLE (per grading)'!H$16="EXAM", 'PRINTABLE (per grading)'!B$13="Final"), IF(ISERROR(SUMIF('Exam (LECTURE ONLY)'!Z$20:AI$20, "CLO6", 'Exam (LECTURE ONLY)'!Z306:AI306) / 'Exam (LECTURE ONLY)'!AN$11), "", SUMIF('Exam (LECTURE ONLY)'!Z$20:AI$20, "CLO6", 'Exam (LECTURE ONLY)'!Z306:AI306) / 'Exam (LECTURE ONLY)'!AN$11),
IF(AND('PRINTABLE (per grading)'!H$16="OUTPUT", 'PRINTABLE (per grading)'!B$13="Prelim"), IF(ISERROR(SUMIF(OUTPUT!C$20:M$20, "CLO6", OUTPUT!C306:M306) / OUTPUT!AL$11), "", SUMIF(OUTPUT!C$20:M$20, "CLO6", OUTPUT!C306:M306) / OUTPUT!AL$11),
IF(AND('PRINTABLE (per grading)'!H$16="OUTPUT", 'PRINTABLE (per grading)'!B$13="Midterm"), IF(ISERROR(SUMIF(OUTPUT!O$20:Y$20, "CLO6", OUTPUT!O306:Y306) / OUTPUT!AM$11), "", SUMIF(OUTPUT!O$20:Y$20, "CLO6", OUTPUT!O306:Y306) / OUTPUT!AM$11),
IF(AND('PRINTABLE (per grading)'!H$16="OUTPUT", 'PRINTABLE (per grading)'!B$13="Final"), IF(ISERROR(SUMIF(OUTPUT!AA$20:AI$20, "CLO6", OUTPUT!AA306:AI306) / OUTPUT!AN$11), "", SUMIF(OUTPUT!AA$20:AI$20, "CLO6", OUTPUT!AA306:AI306) / OUTPUT!AN$11),
"")))))),"")</f>
        <v/>
      </c>
      <c r="AO304" s="232" t="str">
        <f t="shared" si="143"/>
        <v/>
      </c>
      <c r="AP304" s="233" t="str">
        <f t="shared" si="144"/>
        <v/>
      </c>
      <c r="AQ304" s="25" t="str">
        <f>IF(B304 &lt;&gt; "", IFERROR(IF(C$16 = "PRELIM", SUMIF('Database (LECTURE-RES-PRAC)'!D$14:AG$14, "CLO7", 'Database (LECTURE-RES-PRAC)'!D301:AG301) / 'Grade computation'!F$10, IF(C$16 = "MIDTERM", SUMIF('Database (LECTURE-RES-PRAC)'!AJ$14:BM$14, "CLO7", 'Database (LECTURE-RES-PRAC)'!AJ301:BM301) / 'Grade computation'!G$10, IF(C$16 = "FINAL", SUMIF('Database (LECTURE-RES-PRAC)'!BP$14:CS$14, "CLO7", 'Database (LECTURE-RES-PRAC)'!BP301:CS301) / 'Grade computation'!H$10,""))),""),"")</f>
        <v/>
      </c>
      <c r="AR304" s="232" t="str">
        <f t="shared" si="145"/>
        <v/>
      </c>
      <c r="AS304" s="25" t="str">
        <f>IF(B304 &lt;&gt; "",IF(AND('PRINTABLE (per grading)'!H$16="EXAM", 'PRINTABLE (per grading)'!B$13="Prelim"), IF(ISERROR(SUMIF('Exam (LECTURE ONLY)'!D$20:M$20, "CLO7", 'Exam (LECTURE ONLY)'!D306:M306) / 'Exam (LECTURE ONLY)'!AL$12), "", SUMIF('Exam (LECTURE ONLY)'!D$20:M$20, "CLO7", 'Exam (LECTURE ONLY)'!D306:M306) /'Exam (LECTURE ONLY)'!AL$12),
IF(AND('PRINTABLE (per grading)'!H$16="EXAM", 'PRINTABLE (per grading)'!B$13="Midterm"), IF(ISERROR(SUMIF('Exam (LECTURE ONLY)'!O$20:X$20, "CLO7", 'Exam (LECTURE ONLY)'!O306:X306) / 'Exam (LECTURE ONLY)'!AM$12), "", SUMIF('Exam (LECTURE ONLY)'!O$20:X$20, "CLO7", 'Exam (LECTURE ONLY)'!O306:X306) / 'Exam (LECTURE ONLY)'!AM$12),
IF(AND('PRINTABLE (per grading)'!H$16="EXAM", 'PRINTABLE (per grading)'!B$13="Final"), IF(ISERROR(SUMIF('Exam (LECTURE ONLY)'!Z$20:AI$20, "CLO7", 'Exam (LECTURE ONLY)'!Z306:AI306) / 'Exam (LECTURE ONLY)'!AN$12), "", SUMIF('Exam (LECTURE ONLY)'!Z$20:AI$20, "CLO7", 'Exam (LECTURE ONLY)'!Z306:AI306) / 'Exam (LECTURE ONLY)'!AN$12),
IF(AND('PRINTABLE (per grading)'!H$16="OUTPUT", 'PRINTABLE (per grading)'!B$13="Prelim"), IF(ISERROR(SUMIF(OUTPUT!C$20:M$20, "CLO7", OUTPUT!C306:M306) / OUTPUT!AL$12), "", SUMIF(OUTPUT!C$20:M$20, "CLO7", OUTPUT!C306:M306) / OUTPUT!AL$12),
IF(AND('PRINTABLE (per grading)'!H$16="OUTPUT", 'PRINTABLE (per grading)'!B$13="Midterm"), IF(ISERROR(SUMIF(OUTPUT!O$20:Y$20, "CLO7", OUTPUT!O306:Y306) / OUTPUT!AM$12), "", SUMIF(OUTPUT!O$20:Y$20, "CLO7", OUTPUT!O306:Y306) / OUTPUT!AM$12),
IF(AND('PRINTABLE (per grading)'!H$16="OUTPUT", 'PRINTABLE (per grading)'!B$13="Final"), IF(ISERROR(SUMIF(OUTPUT!AA$20:AI$20, "CLO7", OUTPUT!AA306:AI306) / OUTPUT!AN$12), "", SUMIF(OUTPUT!AA$20:AI$20, "CLO7", OUTPUT!AA306:AI306) / OUTPUT!AN$12),
"")))))),"")</f>
        <v/>
      </c>
      <c r="AT304" s="232" t="str">
        <f t="shared" si="146"/>
        <v/>
      </c>
      <c r="AU304" s="233" t="str">
        <f t="shared" si="147"/>
        <v/>
      </c>
      <c r="AV304" s="25" t="str">
        <f>IF(B304 &lt;&gt; "", IFERROR(IF(C$16 = "PRELIM", SUMIF('Database (LECTURE-RES-PRAC)'!D$14:AG$14, "CLO8", 'Database (LECTURE-RES-PRAC)'!D301:AG301) / 'Grade computation'!F$11, IF(C$16 = "MIDTERM", SUMIF('Database (LECTURE-RES-PRAC)'!AJ$14:BM$14, "CLO8", 'Database (LECTURE-RES-PRAC)'!AJ301:BM301) / 'Grade computation'!G$11, IF(C$16 = "FINAL", SUMIF('Database (LECTURE-RES-PRAC)'!BP$14:CS$14, "CLO8", 'Database (LECTURE-RES-PRAC)'!BP301:CS301) / 'Grade computation'!H$11,""))),""),"")</f>
        <v/>
      </c>
      <c r="AW304" s="232" t="str">
        <f t="shared" si="148"/>
        <v/>
      </c>
      <c r="AX304" s="25" t="str">
        <f>IF(B304 &lt;&gt; "",IF(AND('PRINTABLE (per grading)'!H$16="EXAM", 'PRINTABLE (per grading)'!B$13="Prelim"), IF(ISERROR(SUMIF('Exam (LECTURE ONLY)'!D$20:M$20, "CLO8", 'Exam (LECTURE ONLY)'!D306:M306) / 'Exam (LECTURE ONLY)'!AL$13), "", SUMIF('Exam (LECTURE ONLY)'!D$20:M$20, "CLO8", 'Exam (LECTURE ONLY)'!D306:M306) /'Exam (LECTURE ONLY)'!AL$13),
IF(AND('PRINTABLE (per grading)'!H$16="EXAM", 'PRINTABLE (per grading)'!B$13="Midterm"), IF(ISERROR(SUMIF('Exam (LECTURE ONLY)'!O$20:X$20, "CLO8", 'Exam (LECTURE ONLY)'!O306:X306) / 'Exam (LECTURE ONLY)'!AM$13), "", SUMIF('Exam (LECTURE ONLY)'!O$20:X$20, "CLO8", 'Exam (LECTURE ONLY)'!O306:X306) / 'Exam (LECTURE ONLY)'!AM$13),
IF(AND('PRINTABLE (per grading)'!H$16="EXAM", 'PRINTABLE (per grading)'!B$13="Final"), IF(ISERROR(SUMIF('Exam (LECTURE ONLY)'!Z$20:AI$20, "CLO8", 'Exam (LECTURE ONLY)'!Z306:AI306) / 'Exam (LECTURE ONLY)'!AN$13), "", SUMIF('Exam (LECTURE ONLY)'!Z$20:AI$20, "CLO8", 'Exam (LECTURE ONLY)'!Z306:AI306) / 'Exam (LECTURE ONLY)'!AN$13),
IF(AND('PRINTABLE (per grading)'!H$16="OUTPUT", 'PRINTABLE (per grading)'!B$13="Prelim"), IF(ISERROR(SUMIF(OUTPUT!C$20:M$20, "CLO8", OUTPUT!C306:M306) / OUTPUT!AL$13), "", SUMIF(OUTPUT!C$20:M$20, "CLO8", OUTPUT!C306:M306) / OUTPUT!AL$13),
IF(AND('PRINTABLE (per grading)'!H$16="OUTPUT", 'PRINTABLE (per grading)'!B$13="Midterm"), IF(ISERROR(SUMIF(OUTPUT!O$20:Y$20, "CLO8", OUTPUT!O306:Y306) / OUTPUT!AM$13), "", SUMIF(OUTPUT!O$20:Y$20, "CLO8", OUTPUT!O306:Y306) / OUTPUT!AM$13),
IF(AND('PRINTABLE (per grading)'!H$16="OUTPUT", 'PRINTABLE (per grading)'!B$13="Final"), IF(ISERROR(SUMIF(OUTPUT!AA$20:AI$20, "CLO8", OUTPUT!AA306:AI306) / OUTPUT!AN$13), "", SUMIF(OUTPUT!AA$20:AI$20, "CLO8", OUTPUT!AA306:AI306) / OUTPUT!AN$13),
"")))))),"")</f>
        <v/>
      </c>
      <c r="AY304" s="232" t="str">
        <f t="shared" si="149"/>
        <v/>
      </c>
      <c r="AZ304" s="233" t="str">
        <f t="shared" si="150"/>
        <v/>
      </c>
      <c r="BA304" s="25" t="str">
        <f>IF(B304 &lt;&gt; "", IFERROR(IF(C$16 = "PRELIM", SUMIF('Database (LECTURE-RES-PRAC)'!D$14:AG$14, "CLO9", 'Database (LECTURE-RES-PRAC)'!D301:AG301) / 'Grade computation'!F$12, IF(C$16 = "MIDTERM", SUMIF('Database (LECTURE-RES-PRAC)'!AJ$14:BM$14, "CLO9", 'Database (LECTURE-RES-PRAC)'!AJ301:BM301) / 'Grade computation'!G$12, IF(C$16 = "FINAL", SUMIF('Database (LECTURE-RES-PRAC)'!BP$14:CS$14, "CLO9", 'Database (LECTURE-RES-PRAC)'!BP301:CS301) / 'Grade computation'!H$12,""))),""),"")</f>
        <v/>
      </c>
      <c r="BB304" s="232" t="str">
        <f t="shared" si="151"/>
        <v/>
      </c>
      <c r="BC304" s="25" t="str">
        <f>IF(B304 &lt;&gt; "",IF(AND('PRINTABLE (per grading)'!H$16="EXAM", 'PRINTABLE (per grading)'!B$13="Prelim"), IF(ISERROR(SUMIF('Exam (LECTURE ONLY)'!D$20:M$20, "CLO9", 'Exam (LECTURE ONLY)'!D306:M306) / 'Exam (LECTURE ONLY)'!AL$14), "", SUMIF('Exam (LECTURE ONLY)'!D$20:M$20, "CLO9", 'Exam (LECTURE ONLY)'!D306:M306) /'Exam (LECTURE ONLY)'!AL$14),
IF(AND('PRINTABLE (per grading)'!H$16="EXAM", 'PRINTABLE (per grading)'!B$13="Midterm"), IF(ISERROR(SUMIF('Exam (LECTURE ONLY)'!O$20:X$20, "CLO9", 'Exam (LECTURE ONLY)'!O306:X306) / 'Exam (LECTURE ONLY)'!AM$14), "", SUMIF('Exam (LECTURE ONLY)'!O$20:X$20, "CLO9", 'Exam (LECTURE ONLY)'!O306:X306) / 'Exam (LECTURE ONLY)'!AM$14),
IF(AND('PRINTABLE (per grading)'!H$16="EXAM", 'PRINTABLE (per grading)'!B$13="Final"), IF(ISERROR(SUMIF('Exam (LECTURE ONLY)'!Z$20:AI$20, "CLO9", 'Exam (LECTURE ONLY)'!Z306:AI306) / 'Exam (LECTURE ONLY)'!AN$14), "", SUMIF('Exam (LECTURE ONLY)'!Z$20:AI$20, "CLO9", 'Exam (LECTURE ONLY)'!Z306:AI306) / 'Exam (LECTURE ONLY)'!AN$14),
IF(AND('PRINTABLE (per grading)'!H$16="OUTPUT", 'PRINTABLE (per grading)'!B$13="Prelim"), IF(ISERROR(SUMIF(OUTPUT!C$20:M$20, "CLO9", OUTPUT!C306:M306) / OUTPUT!AL$14), "", SUMIF(OUTPUT!C$20:M$20, "CLO9", OUTPUT!C306:M306) / OUTPUT!AL$14),
IF(AND('PRINTABLE (per grading)'!H$16="OUTPUT", 'PRINTABLE (per grading)'!B$13="Midterm"), IF(ISERROR(SUMIF(OUTPUT!O$20:Y$20, "CLO9", OUTPUT!O306:Y306) / OUTPUT!AM$14), "", SUMIF(OUTPUT!O$20:Y$20, "CLO9", OUTPUT!O306:Y306) / OUTPUT!AM$14),
IF(AND('PRINTABLE (per grading)'!H$16="OUTPUT", 'PRINTABLE (per grading)'!B$13="Final"), IF(ISERROR(SUMIF(OUTPUT!AA$20:AI$20, "CLO9", OUTPUT!AA306:AI306) / OUTPUT!AN$14), "", SUMIF(OUTPUT!AA$20:AI$20, "CLO9", OUTPUT!AA306:AI306) / OUTPUT!AN$14),
"")))))),"")</f>
        <v/>
      </c>
      <c r="BD304" s="232" t="str">
        <f t="shared" si="152"/>
        <v/>
      </c>
      <c r="BE304" s="233" t="str">
        <f t="shared" si="153"/>
        <v/>
      </c>
      <c r="BF304" s="25" t="str">
        <f>IF(B304 &lt;&gt; "", IFERROR(IF(C$16 = "PRELIM", SUMIF('Database (LECTURE-RES-PRAC)'!D$14:AG$14, "CLO10", 'Database (LECTURE-RES-PRAC)'!D301:AG301) / 'Grade computation'!F$13, IF(C$16 = "MIDTERM", SUMIF('Database (LECTURE-RES-PRAC)'!AJ$14:BM$14, "CLO10", 'Database (LECTURE-RES-PRAC)'!AJ301:BM301) / 'Grade computation'!G$13, IF(C$16 = "FINAL", SUMIF('Database (LECTURE-RES-PRAC)'!BP$14:CS$14, "CLO10", 'Database (LECTURE-RES-PRAC)'!BP301:CS301) / 'Grade computation'!H$13,""))),""),"")</f>
        <v/>
      </c>
      <c r="BG304" s="232" t="str">
        <f t="shared" si="154"/>
        <v/>
      </c>
      <c r="BH304" s="25" t="str">
        <f>IF(B304 &lt;&gt; "",IF(AND('PRINTABLE (per grading)'!H$16="EXAM", 'PRINTABLE (per grading)'!B$13="Prelim"), IF(ISERROR(SUMIF('Exam (LECTURE ONLY)'!D$20:M$20, "CLO10", 'Exam (LECTURE ONLY)'!D306:M306) / 'Exam (LECTURE ONLY)'!AL$15), "", SUMIF('Exam (LECTURE ONLY)'!D$20:M$20, "CLO10", 'Exam (LECTURE ONLY)'!D306:M306) /'Exam (LECTURE ONLY)'!AL$15),
IF(AND('PRINTABLE (per grading)'!H$16="EXAM", 'PRINTABLE (per grading)'!B$13="Midterm"), IF(ISERROR(SUMIF('Exam (LECTURE ONLY)'!O$20:X$20, "CLO10", 'Exam (LECTURE ONLY)'!O306:X306) / 'Exam (LECTURE ONLY)'!AM$15), "", SUMIF('Exam (LECTURE ONLY)'!O$20:X$20, "CLO10", 'Exam (LECTURE ONLY)'!O306:X306) / 'Exam (LECTURE ONLY)'!AM$15),
IF(AND('PRINTABLE (per grading)'!H$16="EXAM", 'PRINTABLE (per grading)'!B$13="Final"), IF(ISERROR(SUMIF('Exam (LECTURE ONLY)'!Z$20:AI$20, "CLO10", 'Exam (LECTURE ONLY)'!Z306:AI306) / 'Exam (LECTURE ONLY)'!AN$15), "", SUMIF('Exam (LECTURE ONLY)'!Z$20:AI$20, "CLO10", 'Exam (LECTURE ONLY)'!Z306:AI306) / 'Exam (LECTURE ONLY)'!AN$15),
IF(AND('PRINTABLE (per grading)'!H$16="OUTPUT", 'PRINTABLE (per grading)'!B$13="Prelim"), IF(ISERROR(SUMIF(OUTPUT!C$20:M$20, "CLO10", OUTPUT!C306:M306) / OUTPUT!AL$15), "", SUMIF(OUTPUT!C$20:M$20, "CLO10", OUTPUT!C306:M306) / OUTPUT!AL$15),
IF(AND('PRINTABLE (per grading)'!H$16="OUTPUT", 'PRINTABLE (per grading)'!B$13="Midterm"), IF(ISERROR(SUMIF(OUTPUT!O$20:Y$20, "CLO10", OUTPUT!O306:Y306) / OUTPUT!AM$15), "", SUMIF(OUTPUT!O$20:Y$20, "CLO10", OUTPUT!O306:Y306) / OUTPUT!AM$15),
IF(AND('PRINTABLE (per grading)'!H$16="OUTPUT", 'PRINTABLE (per grading)'!B$13="Final"), IF(ISERROR(SUMIF(OUTPUT!AA$20:AI$20, "CLO10", OUTPUT!AA306:AI306) / OUTPUT!AN$15), "", SUMIF(OUTPUT!AA$20:AI$20, "CLO10", OUTPUT!AA306:AI306) / OUTPUT!AN$15),
"")))))),"")</f>
        <v/>
      </c>
      <c r="BI304" s="232" t="str">
        <f t="shared" si="155"/>
        <v/>
      </c>
      <c r="BJ304" s="233" t="str">
        <f t="shared" si="156"/>
        <v/>
      </c>
      <c r="BK304" s="2"/>
    </row>
    <row r="305" spans="1:63" ht="20.100000000000001" customHeight="1">
      <c r="A305" s="118" t="str">
        <f>IF(ISBLANK('Database (LECTURE-RES-PRAC)'!A302),"",'Database (LECTURE-RES-PRAC)'!A302)</f>
        <v/>
      </c>
      <c r="B305" s="119" t="str">
        <f>IF(ISBLANK('Database (LECTURE-RES-PRAC)'!B302),"",'Database (LECTURE-RES-PRAC)'!B302)</f>
        <v/>
      </c>
      <c r="C305" s="134" t="str">
        <f>IF(B305&lt;&gt;"",IF(C$16="PRELIM",'Grade computation'!C305, IF(C$16="MIDTERM",'Grade computation'!K305, IF(C$16="FINAL",'Grade computation'!S305,""))),"")</f>
        <v/>
      </c>
      <c r="D305" s="135" t="str">
        <f t="shared" si="157"/>
        <v/>
      </c>
      <c r="E305" s="134" t="str">
        <f>IF(B305&lt;&gt;"", IF(C$16="PRELIM",'Grade computation'!E305, IF(C$16="MIDTERM",'Grade computation'!M305, IF(C$16="FINAL",'Grade computation'!U305,""))),"")</f>
        <v/>
      </c>
      <c r="F305" s="136" t="str">
        <f t="shared" si="158"/>
        <v/>
      </c>
      <c r="G305" s="137" t="str">
        <f t="shared" si="159"/>
        <v/>
      </c>
      <c r="H305" s="207" t="str">
        <f>IF(B305&lt;&gt;"",IF(C$16="PRELIM", 'Grade computation'!H305, IF(C$16="MIDTERM", 'Grade computation'!P305, IF(C$16="FINAL",'Grade computation'!X305, ""))),"")</f>
        <v/>
      </c>
      <c r="I305" s="137" t="str">
        <f t="shared" si="160"/>
        <v/>
      </c>
      <c r="J305" s="139" t="str">
        <f t="shared" si="161"/>
        <v/>
      </c>
      <c r="K305" s="377" t="str">
        <f t="shared" si="162"/>
        <v/>
      </c>
      <c r="L305" s="434"/>
      <c r="M305" s="25" t="str">
        <f>IF(B305 &lt;&gt; "", IFERROR(IF(C$16 = "PRELIM", SUMIF('Database (LECTURE-RES-PRAC)'!D$14:AG$14, "CLO1", 'Database (LECTURE-RES-PRAC)'!D302:AG302) / 'Grade computation'!F$4, IF(C$16 = "MIDTERM", SUMIF('Database (LECTURE-RES-PRAC)'!AJ$14:BM$14, "CLO1", 'Database (LECTURE-RES-PRAC)'!AJ302:BM302) / 'Grade computation'!G$4, IF(C$16 = "FINAL", SUMIF('Database (LECTURE-RES-PRAC)'!BP$14:CS$14, "CLO1", 'Database (LECTURE-RES-PRAC)'!BP302:CS302) / 'Grade computation'!H$4,""))),""),"")</f>
        <v/>
      </c>
      <c r="N305" s="232" t="str">
        <f t="shared" si="127"/>
        <v/>
      </c>
      <c r="O305" s="25" t="str">
        <f>IF(B305 &lt;&gt; "",IF(AND('PRINTABLE (per grading)'!H$16="EXAM", 'PRINTABLE (per grading)'!B$13="Prelim"), IF(ISERROR(SUMIF('Exam (LECTURE ONLY)'!D$20:M$20, "CLO1", 'Exam (LECTURE ONLY)'!D307:M307) / 'Exam (LECTURE ONLY)'!AL$6), "", SUMIF('Exam (LECTURE ONLY)'!D$20:M$20, "CLO1", 'Exam (LECTURE ONLY)'!D307:M307) /'Exam (LECTURE ONLY)'!AL$6),
IF(AND('PRINTABLE (per grading)'!H$16="EXAM", 'PRINTABLE (per grading)'!B$13="Midterm"), IF(ISERROR(SUMIF('Exam (LECTURE ONLY)'!O$20:X$20, "CLO1", 'Exam (LECTURE ONLY)'!O307:X307) / 'Exam (LECTURE ONLY)'!AM$6), "", SUMIF('Exam (LECTURE ONLY)'!O$20:X$20, "CLO1", 'Exam (LECTURE ONLY)'!O307:X307) / 'Exam (LECTURE ONLY)'!AM$6),
IF(AND('PRINTABLE (per grading)'!H$16="EXAM", 'PRINTABLE (per grading)'!B$13="Final"), IF(ISERROR(SUMIF('Exam (LECTURE ONLY)'!Z$20:AI$20, "CLO1", 'Exam (LECTURE ONLY)'!Z307:AI307) / 'Exam (LECTURE ONLY)'!AN$6), "", SUMIF('Exam (LECTURE ONLY)'!Z$20:AI$20, "CLO1", 'Exam (LECTURE ONLY)'!Z307:AI307) / 'Exam (LECTURE ONLY)'!AN$6),
IF(AND('PRINTABLE (per grading)'!H$16="OUTPUT", 'PRINTABLE (per grading)'!B$13="Prelim"), IF(ISERROR(SUMIF(OUTPUT!C$20:M$20, "CLO1", OUTPUT!C307:M307) / OUTPUT!AL$6), "", SUMIF(OUTPUT!C$20:M$20, "CLO1", OUTPUT!C307:M307) / OUTPUT!AL$6),
IF(AND('PRINTABLE (per grading)'!H$16="OUTPUT", 'PRINTABLE (per grading)'!B$13="Midterm"), IF(ISERROR(SUMIF(OUTPUT!O$20:Y$20, "CLO1", OUTPUT!O307:Y307) / OUTPUT!AM$6), "", SUMIF(OUTPUT!O$20:Y$20, "CLO1", OUTPUT!O307:Y307) / OUTPUT!AM$6),
IF(AND('PRINTABLE (per grading)'!H$16="OUTPUT", 'PRINTABLE (per grading)'!B$13="Final"), IF(ISERROR(SUMIF(OUTPUT!AA$20:AI$20, "CLO1", OUTPUT!AA307:AI307) / OUTPUT!AN$6), "", SUMIF(OUTPUT!AA$20:AI$20, "CLO1", OUTPUT!AA307:AI307) / OUTPUT!AN$6),
"")))))),"")</f>
        <v/>
      </c>
      <c r="P305" s="232" t="str">
        <f t="shared" si="128"/>
        <v/>
      </c>
      <c r="Q305" s="233" t="str">
        <f t="shared" si="129"/>
        <v/>
      </c>
      <c r="R305" s="25" t="str">
        <f>IF(B305 &lt;&gt; "", IFERROR(IF(C$16 = "PRELIM", SUMIF('Database (LECTURE-RES-PRAC)'!D$14:AG$14, "CLO2", 'Database (LECTURE-RES-PRAC)'!D302:AG302) / 'Grade computation'!F$5, IF(C$16 = "MIDTERM", SUMIF('Database (LECTURE-RES-PRAC)'!AJ$14:BM$14, "CLO2", 'Database (LECTURE-RES-PRAC)'!AJ302:BM302) / 'Grade computation'!G$5, IF(C$16 = "FINAL", SUMIF('Database (LECTURE-RES-PRAC)'!BP$14:CS$14, "CLO2", 'Database (LECTURE-RES-PRAC)'!BP302:CS302) / 'Grade computation'!H$5,""))),""),"")</f>
        <v/>
      </c>
      <c r="S305" s="232" t="str">
        <f t="shared" si="130"/>
        <v/>
      </c>
      <c r="T305" s="25" t="str">
        <f>IF(B305 &lt;&gt; "",IF(AND('PRINTABLE (per grading)'!H$16="EXAM", 'PRINTABLE (per grading)'!B$13="Prelim"), IF(ISERROR(SUMIF('Exam (LECTURE ONLY)'!D$20:M$20, "CLO2", 'Exam (LECTURE ONLY)'!D307:M307) / 'Exam (LECTURE ONLY)'!AL$7), "", SUMIF('Exam (LECTURE ONLY)'!D$20:M$20, "CLO2", 'Exam (LECTURE ONLY)'!D307:M307) /'Exam (LECTURE ONLY)'!AL$7),
IF(AND('PRINTABLE (per grading)'!H$16="EXAM", 'PRINTABLE (per grading)'!B$13="Midterm"), IF(ISERROR(SUMIF('Exam (LECTURE ONLY)'!O$20:X$20, "CLO2", 'Exam (LECTURE ONLY)'!O307:X307) / 'Exam (LECTURE ONLY)'!AM$7), "", SUMIF('Exam (LECTURE ONLY)'!O$20:X$20, "CLO2", 'Exam (LECTURE ONLY)'!O307:X307) / 'Exam (LECTURE ONLY)'!AM$7),
IF(AND('PRINTABLE (per grading)'!H$16="EXAM", 'PRINTABLE (per grading)'!B$13="Final"), IF(ISERROR(SUMIF('Exam (LECTURE ONLY)'!Z$20:AI$20, "CLO2", 'Exam (LECTURE ONLY)'!Z307:AI307) / 'Exam (LECTURE ONLY)'!AN$7), "", SUMIF('Exam (LECTURE ONLY)'!Z$20:AI$20, "CLO2", 'Exam (LECTURE ONLY)'!Z307:AI307) / 'Exam (LECTURE ONLY)'!AN$7),
IF(AND('PRINTABLE (per grading)'!H$16="OUTPUT", 'PRINTABLE (per grading)'!B$13="Prelim"), IF(ISERROR(SUMIF(OUTPUT!C$20:M$20, "CLO2", OUTPUT!C307:M307) / OUTPUT!AL$7), "", SUMIF(OUTPUT!C$20:M$20, "CLO2", OUTPUT!C307:M307) / OUTPUT!AL$7),
IF(AND('PRINTABLE (per grading)'!H$16="OUTPUT", 'PRINTABLE (per grading)'!B$13="Midterm"), IF(ISERROR(SUMIF(OUTPUT!O$20:Y$20, "CLO2", OUTPUT!O307:Y307) / OUTPUT!AM$7), "", SUMIF(OUTPUT!O$20:Y$20, "CLO2", OUTPUT!O307:Y307) / OUTPUT!AM$7),
IF(AND('PRINTABLE (per grading)'!H$16="OUTPUT", 'PRINTABLE (per grading)'!B$13="Final"), IF(ISERROR(SUMIF(OUTPUT!AA$20:AI$20, "CLO2", OUTPUT!AA307:AI307) / OUTPUT!AN$7), "", SUMIF(OUTPUT!AA$20:AI$20, "CLO2", OUTPUT!AA307:AI307) / OUTPUT!AN$7),
"")))))),"")</f>
        <v/>
      </c>
      <c r="U305" s="232" t="str">
        <f t="shared" si="131"/>
        <v/>
      </c>
      <c r="V305" s="233" t="str">
        <f t="shared" si="132"/>
        <v/>
      </c>
      <c r="W305" s="25" t="str">
        <f>IF(B305 &lt;&gt; "", IFERROR(IF(C$16 = "PRELIM", SUMIF('Database (LECTURE-RES-PRAC)'!D$14:AG$14, "CLO3", 'Database (LECTURE-RES-PRAC)'!D302:AG302) / 'Grade computation'!F$6, IF(C$16 = "MIDTERM", SUMIF('Database (LECTURE-RES-PRAC)'!AJ$14:BM$14, "CLO3", 'Database (LECTURE-RES-PRAC)'!AJ302:BM302) / 'Grade computation'!G$6, IF(C$16 = "FINAL", SUMIF('Database (LECTURE-RES-PRAC)'!BP$14:CS$14, "CLO3", 'Database (LECTURE-RES-PRAC)'!BP302:CS302) / 'Grade computation'!H$6,""))),""),"")</f>
        <v/>
      </c>
      <c r="X305" s="232" t="str">
        <f t="shared" si="133"/>
        <v/>
      </c>
      <c r="Y305" s="25" t="str">
        <f>IF(B305 &lt;&gt; "",IF(AND('PRINTABLE (per grading)'!H$16="EXAM", 'PRINTABLE (per grading)'!B$13="Prelim"), IF(ISERROR(SUMIF('Exam (LECTURE ONLY)'!D$20:M$20, "CLO3", 'Exam (LECTURE ONLY)'!D307:M307) / 'Exam (LECTURE ONLY)'!AL$8), "", SUMIF('Exam (LECTURE ONLY)'!D$20:M$20, "CLO3", 'Exam (LECTURE ONLY)'!D307:M307) /'Exam (LECTURE ONLY)'!AL$8),
IF(AND('PRINTABLE (per grading)'!H$16="EXAM", 'PRINTABLE (per grading)'!B$13="Midterm"), IF(ISERROR(SUMIF('Exam (LECTURE ONLY)'!O$20:X$20, "CLO3", 'Exam (LECTURE ONLY)'!O307:X307) / 'Exam (LECTURE ONLY)'!AM$8), "", SUMIF('Exam (LECTURE ONLY)'!O$20:X$20, "CLO3", 'Exam (LECTURE ONLY)'!O307:X307) / 'Exam (LECTURE ONLY)'!AM$8),
IF(AND('PRINTABLE (per grading)'!H$16="EXAM", 'PRINTABLE (per grading)'!B$13="Final"), IF(ISERROR(SUMIF('Exam (LECTURE ONLY)'!Z$20:AI$20, "CLO3", 'Exam (LECTURE ONLY)'!Z307:AI307) / 'Exam (LECTURE ONLY)'!AN$8), "", SUMIF('Exam (LECTURE ONLY)'!Z$20:AI$20, "CLO3", 'Exam (LECTURE ONLY)'!Z307:AI307) / 'Exam (LECTURE ONLY)'!AN$8),
IF(AND('PRINTABLE (per grading)'!H$16="OUTPUT", 'PRINTABLE (per grading)'!B$13="Prelim"), IF(ISERROR(SUMIF(OUTPUT!C$20:M$20, "CLO3", OUTPUT!C307:M307) / OUTPUT!AL$8), "", SUMIF(OUTPUT!C$20:M$20, "CLO3", OUTPUT!C307:M307) / OUTPUT!AL$8),
IF(AND('PRINTABLE (per grading)'!H$16="OUTPUT", 'PRINTABLE (per grading)'!B$13="Midterm"), IF(ISERROR(SUMIF(OUTPUT!O$20:Y$20, "CLO3", OUTPUT!O307:Y307) / OUTPUT!AM$8), "", SUMIF(OUTPUT!O$20:Y$20, "CLO3", OUTPUT!O307:Y307) / OUTPUT!AM$8),
IF(AND('PRINTABLE (per grading)'!H$16="OUTPUT", 'PRINTABLE (per grading)'!B$13="Final"), IF(ISERROR(SUMIF(OUTPUT!AA$20:AI$20, "CLO3", OUTPUT!AA307:AI307) / OUTPUT!AN$8), "", SUMIF(OUTPUT!AA$20:AI$20, "CLO3", OUTPUT!AA307:AI307) / OUTPUT!AN$8),
"" )))))),"")</f>
        <v/>
      </c>
      <c r="Z305" s="232" t="str">
        <f t="shared" si="134"/>
        <v/>
      </c>
      <c r="AA305" s="233" t="str">
        <f t="shared" si="135"/>
        <v/>
      </c>
      <c r="AB305" s="25" t="str">
        <f>IF(B305 &lt;&gt; "", IFERROR(IF(C$16 = "PRELIM", SUMIF('Database (LECTURE-RES-PRAC)'!D$14:AG$14, "CLO4", 'Database (LECTURE-RES-PRAC)'!D302:AG302) / 'Grade computation'!F$7, IF(C$16 = "MIDTERM", SUMIF('Database (LECTURE-RES-PRAC)'!AJ$14:BM$14, "CLO4", 'Database (LECTURE-RES-PRAC)'!AJ302:BM302) / 'Grade computation'!G$7, IF(C$16 = "FINAL", SUMIF('Database (LECTURE-RES-PRAC)'!BP$14:CS$14, "CLO4", 'Database (LECTURE-RES-PRAC)'!BP302:CS302) / 'Grade computation'!H$7,""))),""),"")</f>
        <v/>
      </c>
      <c r="AC305" s="232" t="str">
        <f t="shared" si="136"/>
        <v/>
      </c>
      <c r="AD305" s="25" t="str">
        <f>IF(B305 &lt;&gt; "",IF(AND('PRINTABLE (per grading)'!H$16="EXAM", 'PRINTABLE (per grading)'!B$13="Prelim"), IF(ISERROR(SUMIF('Exam (LECTURE ONLY)'!D$20:M$20, "CLO4", 'Exam (LECTURE ONLY)'!D307:M307) / 'Exam (LECTURE ONLY)'!AL$9), "", SUMIF('Exam (LECTURE ONLY)'!D$20:M$20, "CLO4", 'Exam (LECTURE ONLY)'!D307:M307) /'Exam (LECTURE ONLY)'!AL$9),
IF(AND('PRINTABLE (per grading)'!H$16="EXAM", 'PRINTABLE (per grading)'!B$13="Midterm"), IF(ISERROR(SUMIF('Exam (LECTURE ONLY)'!O$20:X$20, "CLO4", 'Exam (LECTURE ONLY)'!O307:X307) / 'Exam (LECTURE ONLY)'!AM$9), "", SUMIF('Exam (LECTURE ONLY)'!O$20:X$20, "CLO4", 'Exam (LECTURE ONLY)'!O307:X307) / 'Exam (LECTURE ONLY)'!AM$9),
IF(AND('PRINTABLE (per grading)'!H$16="EXAM", 'PRINTABLE (per grading)'!B$13="Final"), IF(ISERROR(SUMIF('Exam (LECTURE ONLY)'!Z$20:AI$20, "CLO4", 'Exam (LECTURE ONLY)'!Z307:AI307) / 'Exam (LECTURE ONLY)'!AN$9), "", SUMIF('Exam (LECTURE ONLY)'!Z$20:AI$20, "CLO4", 'Exam (LECTURE ONLY)'!Z307:AI307) / 'Exam (LECTURE ONLY)'!AN$9),
IF(AND('PRINTABLE (per grading)'!H$16="OUTPUT", 'PRINTABLE (per grading)'!B$13="Prelim"), IF(ISERROR(SUMIF(OUTPUT!C$20:M$20, "CLO4", OUTPUT!C307:M307) / OUTPUT!AL$9), "", SUMIF(OUTPUT!C$20:M$20, "CLO4", OUTPUT!C307:M307) / OUTPUT!AL$9),
IF(AND('PRINTABLE (per grading)'!H$16="OUTPUT", 'PRINTABLE (per grading)'!B$13="Midterm"), IF(ISERROR(SUMIF(OUTPUT!O$20:Y$20, "CLO4", OUTPUT!O307:Y307) / OUTPUT!AM$9), "", SUMIF(OUTPUT!O$20:Y$20, "CLO4", OUTPUT!O307:Y307) / OUTPUT!AM$9),
IF(AND('PRINTABLE (per grading)'!H$16="OUTPUT", 'PRINTABLE (per grading)'!B$13="Final"), IF(ISERROR(SUMIF(OUTPUT!AA$20:AI$20, "CLO4", OUTPUT!AA307:AI307) / OUTPUT!AN$9), "", SUMIF(OUTPUT!AA$20:AI$20, "CLO4", OUTPUT!AA307:AI307) / OUTPUT!AN$9),
"")))))),"")</f>
        <v/>
      </c>
      <c r="AE305" s="232" t="str">
        <f t="shared" si="137"/>
        <v/>
      </c>
      <c r="AF305" s="233" t="str">
        <f t="shared" si="138"/>
        <v/>
      </c>
      <c r="AG305" s="25" t="str">
        <f>IF(B305 &lt;&gt; "", IFERROR(IF(C$16 = "PRELIM", SUMIF('Database (LECTURE-RES-PRAC)'!D$14:AG$14, "CLO5", 'Database (LECTURE-RES-PRAC)'!D302:AG302) / 'Grade computation'!F$8, IF(C$16 = "MIDTERM", SUMIF('Database (LECTURE-RES-PRAC)'!AJ$14:BM$14, "CLO5", 'Database (LECTURE-RES-PRAC)'!AJ302:BM302) / 'Grade computation'!G$8, IF(C$16 = "FINAL", SUMIF('Database (LECTURE-RES-PRAC)'!BP$14:CS$14, "CLO5", 'Database (LECTURE-RES-PRAC)'!BP302:CS302) / 'Grade computation'!H$8,""))),""),"")</f>
        <v/>
      </c>
      <c r="AH305" s="232" t="str">
        <f t="shared" si="139"/>
        <v/>
      </c>
      <c r="AI305" s="25" t="str">
        <f>IF(B305 &lt;&gt; "",IF(AND('PRINTABLE (per grading)'!H$16="EXAM", 'PRINTABLE (per grading)'!B$13="Prelim"), IF(ISERROR(SUMIF('Exam (LECTURE ONLY)'!D$20:M$20, "CLO5", 'Exam (LECTURE ONLY)'!D307:M307) / 'Exam (LECTURE ONLY)'!AL$10), "", SUMIF('Exam (LECTURE ONLY)'!D$20:M$20, "CLO5", 'Exam (LECTURE ONLY)'!D307:M307) /'Exam (LECTURE ONLY)'!AL$10),
IF(AND('PRINTABLE (per grading)'!H$16="EXAM", 'PRINTABLE (per grading)'!B$13="Midterm"), IF(ISERROR(SUMIF('Exam (LECTURE ONLY)'!O$20:X$20, "CLO5", 'Exam (LECTURE ONLY)'!O307:X307) / 'Exam (LECTURE ONLY)'!AM$10), "", SUMIF('Exam (LECTURE ONLY)'!O$20:X$20, "CLO5", 'Exam (LECTURE ONLY)'!O307:X307) / 'Exam (LECTURE ONLY)'!AM$10),
IF(AND('PRINTABLE (per grading)'!H$16="EXAM", 'PRINTABLE (per grading)'!B$13="Final"), IF(ISERROR(SUMIF('Exam (LECTURE ONLY)'!Z$20:AI$20, "CLO5", 'Exam (LECTURE ONLY)'!Z307:AI307) / 'Exam (LECTURE ONLY)'!AN$10), "", SUMIF('Exam (LECTURE ONLY)'!Z$20:AI$20, "CLO5", 'Exam (LECTURE ONLY)'!Z307:AI307) / 'Exam (LECTURE ONLY)'!AN$10),
IF(AND('PRINTABLE (per grading)'!H$16="OUTPUT", 'PRINTABLE (per grading)'!B$13="Prelim"), IF(ISERROR(SUMIF(OUTPUT!C$20:M$20, "CLO5", OUTPUT!C307:M307) / OUTPUT!AL$10), "", SUMIF(OUTPUT!C$20:M$20, "CLO5", OUTPUT!C307:M307) / OUTPUT!AL$10),
IF(AND('PRINTABLE (per grading)'!H$16="OUTPUT", 'PRINTABLE (per grading)'!B$13="Midterm"), IF(ISERROR(SUMIF(OUTPUT!O$20:Y$20, "CLO5", OUTPUT!O307:Y307) / OUTPUT!AM$10), "", SUMIF(OUTPUT!O$20:Y$20, "CLO5", OUTPUT!O307:Y307) / OUTPUT!AM$10),
IF(AND('PRINTABLE (per grading)'!H$16="OUTPUT", 'PRINTABLE (per grading)'!B$13="Final"), IF(ISERROR(SUMIF(OUTPUT!AA$20:AI$20, "CLO5", OUTPUT!AA307:AI307) / OUTPUT!AN$10), "", SUMIF(OUTPUT!AA$20:AI$20, "CLO5", OUTPUT!AA307:AI307) / OUTPUT!AN$10),
"")))))),"")</f>
        <v/>
      </c>
      <c r="AJ305" s="232" t="str">
        <f t="shared" si="140"/>
        <v/>
      </c>
      <c r="AK305" s="233" t="str">
        <f t="shared" si="141"/>
        <v/>
      </c>
      <c r="AL305" s="25" t="str">
        <f>IF(B305 &lt;&gt; "", IFERROR(IF(C$16 = "PRELIM", SUMIF('Database (LECTURE-RES-PRAC)'!D$14:AG$14, "CLO6", 'Database (LECTURE-RES-PRAC)'!D302:AG302) / 'Grade computation'!F$9, IF(C$16 = "MIDTERM", SUMIF('Database (LECTURE-RES-PRAC)'!AJ$14:BM$14, "CLO6", 'Database (LECTURE-RES-PRAC)'!AJ302:BM302) / 'Grade computation'!G$9, IF(C$16 = "FINAL", SUMIF('Database (LECTURE-RES-PRAC)'!BP$14:CS$14, "CLO6", 'Database (LECTURE-RES-PRAC)'!BP302:CS302) / 'Grade computation'!H$9,""))),""),"")</f>
        <v/>
      </c>
      <c r="AM305" s="232" t="str">
        <f t="shared" si="142"/>
        <v/>
      </c>
      <c r="AN305" s="25" t="str">
        <f>IF(B305 &lt;&gt; "",IF(AND('PRINTABLE (per grading)'!H$16="EXAM", 'PRINTABLE (per grading)'!B$13="Prelim"), IF(ISERROR(SUMIF('Exam (LECTURE ONLY)'!D$20:M$20, "CLO6", 'Exam (LECTURE ONLY)'!D307:M307) / 'Exam (LECTURE ONLY)'!AL$11), "", SUMIF('Exam (LECTURE ONLY)'!D$20:M$20, "CLO6", 'Exam (LECTURE ONLY)'!D307:M307) /'Exam (LECTURE ONLY)'!AL$11),
IF(AND('PRINTABLE (per grading)'!H$16="EXAM", 'PRINTABLE (per grading)'!B$13="Midterm"), IF(ISERROR(SUMIF('Exam (LECTURE ONLY)'!O$20:X$20, "CLO6", 'Exam (LECTURE ONLY)'!O307:X307) / 'Exam (LECTURE ONLY)'!AM$11), "", SUMIF('Exam (LECTURE ONLY)'!O$20:X$20, "CLO6", 'Exam (LECTURE ONLY)'!O307:X307) / 'Exam (LECTURE ONLY)'!AM$11),
IF(AND('PRINTABLE (per grading)'!H$16="EXAM", 'PRINTABLE (per grading)'!B$13="Final"), IF(ISERROR(SUMIF('Exam (LECTURE ONLY)'!Z$20:AI$20, "CLO6", 'Exam (LECTURE ONLY)'!Z307:AI307) / 'Exam (LECTURE ONLY)'!AN$11), "", SUMIF('Exam (LECTURE ONLY)'!Z$20:AI$20, "CLO6", 'Exam (LECTURE ONLY)'!Z307:AI307) / 'Exam (LECTURE ONLY)'!AN$11),
IF(AND('PRINTABLE (per grading)'!H$16="OUTPUT", 'PRINTABLE (per grading)'!B$13="Prelim"), IF(ISERROR(SUMIF(OUTPUT!C$20:M$20, "CLO6", OUTPUT!C307:M307) / OUTPUT!AL$11), "", SUMIF(OUTPUT!C$20:M$20, "CLO6", OUTPUT!C307:M307) / OUTPUT!AL$11),
IF(AND('PRINTABLE (per grading)'!H$16="OUTPUT", 'PRINTABLE (per grading)'!B$13="Midterm"), IF(ISERROR(SUMIF(OUTPUT!O$20:Y$20, "CLO6", OUTPUT!O307:Y307) / OUTPUT!AM$11), "", SUMIF(OUTPUT!O$20:Y$20, "CLO6", OUTPUT!O307:Y307) / OUTPUT!AM$11),
IF(AND('PRINTABLE (per grading)'!H$16="OUTPUT", 'PRINTABLE (per grading)'!B$13="Final"), IF(ISERROR(SUMIF(OUTPUT!AA$20:AI$20, "CLO6", OUTPUT!AA307:AI307) / OUTPUT!AN$11), "", SUMIF(OUTPUT!AA$20:AI$20, "CLO6", OUTPUT!AA307:AI307) / OUTPUT!AN$11),
"")))))),"")</f>
        <v/>
      </c>
      <c r="AO305" s="232" t="str">
        <f t="shared" si="143"/>
        <v/>
      </c>
      <c r="AP305" s="233" t="str">
        <f t="shared" si="144"/>
        <v/>
      </c>
      <c r="AQ305" s="25" t="str">
        <f>IF(B305 &lt;&gt; "", IFERROR(IF(C$16 = "PRELIM", SUMIF('Database (LECTURE-RES-PRAC)'!D$14:AG$14, "CLO7", 'Database (LECTURE-RES-PRAC)'!D302:AG302) / 'Grade computation'!F$10, IF(C$16 = "MIDTERM", SUMIF('Database (LECTURE-RES-PRAC)'!AJ$14:BM$14, "CLO7", 'Database (LECTURE-RES-PRAC)'!AJ302:BM302) / 'Grade computation'!G$10, IF(C$16 = "FINAL", SUMIF('Database (LECTURE-RES-PRAC)'!BP$14:CS$14, "CLO7", 'Database (LECTURE-RES-PRAC)'!BP302:CS302) / 'Grade computation'!H$10,""))),""),"")</f>
        <v/>
      </c>
      <c r="AR305" s="232" t="str">
        <f t="shared" si="145"/>
        <v/>
      </c>
      <c r="AS305" s="25" t="str">
        <f>IF(B305 &lt;&gt; "",IF(AND('PRINTABLE (per grading)'!H$16="EXAM", 'PRINTABLE (per grading)'!B$13="Prelim"), IF(ISERROR(SUMIF('Exam (LECTURE ONLY)'!D$20:M$20, "CLO7", 'Exam (LECTURE ONLY)'!D307:M307) / 'Exam (LECTURE ONLY)'!AL$12), "", SUMIF('Exam (LECTURE ONLY)'!D$20:M$20, "CLO7", 'Exam (LECTURE ONLY)'!D307:M307) /'Exam (LECTURE ONLY)'!AL$12),
IF(AND('PRINTABLE (per grading)'!H$16="EXAM", 'PRINTABLE (per grading)'!B$13="Midterm"), IF(ISERROR(SUMIF('Exam (LECTURE ONLY)'!O$20:X$20, "CLO7", 'Exam (LECTURE ONLY)'!O307:X307) / 'Exam (LECTURE ONLY)'!AM$12), "", SUMIF('Exam (LECTURE ONLY)'!O$20:X$20, "CLO7", 'Exam (LECTURE ONLY)'!O307:X307) / 'Exam (LECTURE ONLY)'!AM$12),
IF(AND('PRINTABLE (per grading)'!H$16="EXAM", 'PRINTABLE (per grading)'!B$13="Final"), IF(ISERROR(SUMIF('Exam (LECTURE ONLY)'!Z$20:AI$20, "CLO7", 'Exam (LECTURE ONLY)'!Z307:AI307) / 'Exam (LECTURE ONLY)'!AN$12), "", SUMIF('Exam (LECTURE ONLY)'!Z$20:AI$20, "CLO7", 'Exam (LECTURE ONLY)'!Z307:AI307) / 'Exam (LECTURE ONLY)'!AN$12),
IF(AND('PRINTABLE (per grading)'!H$16="OUTPUT", 'PRINTABLE (per grading)'!B$13="Prelim"), IF(ISERROR(SUMIF(OUTPUT!C$20:M$20, "CLO7", OUTPUT!C307:M307) / OUTPUT!AL$12), "", SUMIF(OUTPUT!C$20:M$20, "CLO7", OUTPUT!C307:M307) / OUTPUT!AL$12),
IF(AND('PRINTABLE (per grading)'!H$16="OUTPUT", 'PRINTABLE (per grading)'!B$13="Midterm"), IF(ISERROR(SUMIF(OUTPUT!O$20:Y$20, "CLO7", OUTPUT!O307:Y307) / OUTPUT!AM$12), "", SUMIF(OUTPUT!O$20:Y$20, "CLO7", OUTPUT!O307:Y307) / OUTPUT!AM$12),
IF(AND('PRINTABLE (per grading)'!H$16="OUTPUT", 'PRINTABLE (per grading)'!B$13="Final"), IF(ISERROR(SUMIF(OUTPUT!AA$20:AI$20, "CLO7", OUTPUT!AA307:AI307) / OUTPUT!AN$12), "", SUMIF(OUTPUT!AA$20:AI$20, "CLO7", OUTPUT!AA307:AI307) / OUTPUT!AN$12),
"")))))),"")</f>
        <v/>
      </c>
      <c r="AT305" s="232" t="str">
        <f t="shared" si="146"/>
        <v/>
      </c>
      <c r="AU305" s="233" t="str">
        <f t="shared" si="147"/>
        <v/>
      </c>
      <c r="AV305" s="25" t="str">
        <f>IF(B305 &lt;&gt; "", IFERROR(IF(C$16 = "PRELIM", SUMIF('Database (LECTURE-RES-PRAC)'!D$14:AG$14, "CLO8", 'Database (LECTURE-RES-PRAC)'!D302:AG302) / 'Grade computation'!F$11, IF(C$16 = "MIDTERM", SUMIF('Database (LECTURE-RES-PRAC)'!AJ$14:BM$14, "CLO8", 'Database (LECTURE-RES-PRAC)'!AJ302:BM302) / 'Grade computation'!G$11, IF(C$16 = "FINAL", SUMIF('Database (LECTURE-RES-PRAC)'!BP$14:CS$14, "CLO8", 'Database (LECTURE-RES-PRAC)'!BP302:CS302) / 'Grade computation'!H$11,""))),""),"")</f>
        <v/>
      </c>
      <c r="AW305" s="232" t="str">
        <f t="shared" si="148"/>
        <v/>
      </c>
      <c r="AX305" s="25" t="str">
        <f>IF(B305 &lt;&gt; "",IF(AND('PRINTABLE (per grading)'!H$16="EXAM", 'PRINTABLE (per grading)'!B$13="Prelim"), IF(ISERROR(SUMIF('Exam (LECTURE ONLY)'!D$20:M$20, "CLO8", 'Exam (LECTURE ONLY)'!D307:M307) / 'Exam (LECTURE ONLY)'!AL$13), "", SUMIF('Exam (LECTURE ONLY)'!D$20:M$20, "CLO8", 'Exam (LECTURE ONLY)'!D307:M307) /'Exam (LECTURE ONLY)'!AL$13),
IF(AND('PRINTABLE (per grading)'!H$16="EXAM", 'PRINTABLE (per grading)'!B$13="Midterm"), IF(ISERROR(SUMIF('Exam (LECTURE ONLY)'!O$20:X$20, "CLO8", 'Exam (LECTURE ONLY)'!O307:X307) / 'Exam (LECTURE ONLY)'!AM$13), "", SUMIF('Exam (LECTURE ONLY)'!O$20:X$20, "CLO8", 'Exam (LECTURE ONLY)'!O307:X307) / 'Exam (LECTURE ONLY)'!AM$13),
IF(AND('PRINTABLE (per grading)'!H$16="EXAM", 'PRINTABLE (per grading)'!B$13="Final"), IF(ISERROR(SUMIF('Exam (LECTURE ONLY)'!Z$20:AI$20, "CLO8", 'Exam (LECTURE ONLY)'!Z307:AI307) / 'Exam (LECTURE ONLY)'!AN$13), "", SUMIF('Exam (LECTURE ONLY)'!Z$20:AI$20, "CLO8", 'Exam (LECTURE ONLY)'!Z307:AI307) / 'Exam (LECTURE ONLY)'!AN$13),
IF(AND('PRINTABLE (per grading)'!H$16="OUTPUT", 'PRINTABLE (per grading)'!B$13="Prelim"), IF(ISERROR(SUMIF(OUTPUT!C$20:M$20, "CLO8", OUTPUT!C307:M307) / OUTPUT!AL$13), "", SUMIF(OUTPUT!C$20:M$20, "CLO8", OUTPUT!C307:M307) / OUTPUT!AL$13),
IF(AND('PRINTABLE (per grading)'!H$16="OUTPUT", 'PRINTABLE (per grading)'!B$13="Midterm"), IF(ISERROR(SUMIF(OUTPUT!O$20:Y$20, "CLO8", OUTPUT!O307:Y307) / OUTPUT!AM$13), "", SUMIF(OUTPUT!O$20:Y$20, "CLO8", OUTPUT!O307:Y307) / OUTPUT!AM$13),
IF(AND('PRINTABLE (per grading)'!H$16="OUTPUT", 'PRINTABLE (per grading)'!B$13="Final"), IF(ISERROR(SUMIF(OUTPUT!AA$20:AI$20, "CLO8", OUTPUT!AA307:AI307) / OUTPUT!AN$13), "", SUMIF(OUTPUT!AA$20:AI$20, "CLO8", OUTPUT!AA307:AI307) / OUTPUT!AN$13),
"")))))),"")</f>
        <v/>
      </c>
      <c r="AY305" s="232" t="str">
        <f t="shared" si="149"/>
        <v/>
      </c>
      <c r="AZ305" s="233" t="str">
        <f t="shared" si="150"/>
        <v/>
      </c>
      <c r="BA305" s="25" t="str">
        <f>IF(B305 &lt;&gt; "", IFERROR(IF(C$16 = "PRELIM", SUMIF('Database (LECTURE-RES-PRAC)'!D$14:AG$14, "CLO9", 'Database (LECTURE-RES-PRAC)'!D302:AG302) / 'Grade computation'!F$12, IF(C$16 = "MIDTERM", SUMIF('Database (LECTURE-RES-PRAC)'!AJ$14:BM$14, "CLO9", 'Database (LECTURE-RES-PRAC)'!AJ302:BM302) / 'Grade computation'!G$12, IF(C$16 = "FINAL", SUMIF('Database (LECTURE-RES-PRAC)'!BP$14:CS$14, "CLO9", 'Database (LECTURE-RES-PRAC)'!BP302:CS302) / 'Grade computation'!H$12,""))),""),"")</f>
        <v/>
      </c>
      <c r="BB305" s="232" t="str">
        <f t="shared" si="151"/>
        <v/>
      </c>
      <c r="BC305" s="25" t="str">
        <f>IF(B305 &lt;&gt; "",IF(AND('PRINTABLE (per grading)'!H$16="EXAM", 'PRINTABLE (per grading)'!B$13="Prelim"), IF(ISERROR(SUMIF('Exam (LECTURE ONLY)'!D$20:M$20, "CLO9", 'Exam (LECTURE ONLY)'!D307:M307) / 'Exam (LECTURE ONLY)'!AL$14), "", SUMIF('Exam (LECTURE ONLY)'!D$20:M$20, "CLO9", 'Exam (LECTURE ONLY)'!D307:M307) /'Exam (LECTURE ONLY)'!AL$14),
IF(AND('PRINTABLE (per grading)'!H$16="EXAM", 'PRINTABLE (per grading)'!B$13="Midterm"), IF(ISERROR(SUMIF('Exam (LECTURE ONLY)'!O$20:X$20, "CLO9", 'Exam (LECTURE ONLY)'!O307:X307) / 'Exam (LECTURE ONLY)'!AM$14), "", SUMIF('Exam (LECTURE ONLY)'!O$20:X$20, "CLO9", 'Exam (LECTURE ONLY)'!O307:X307) / 'Exam (LECTURE ONLY)'!AM$14),
IF(AND('PRINTABLE (per grading)'!H$16="EXAM", 'PRINTABLE (per grading)'!B$13="Final"), IF(ISERROR(SUMIF('Exam (LECTURE ONLY)'!Z$20:AI$20, "CLO9", 'Exam (LECTURE ONLY)'!Z307:AI307) / 'Exam (LECTURE ONLY)'!AN$14), "", SUMIF('Exam (LECTURE ONLY)'!Z$20:AI$20, "CLO9", 'Exam (LECTURE ONLY)'!Z307:AI307) / 'Exam (LECTURE ONLY)'!AN$14),
IF(AND('PRINTABLE (per grading)'!H$16="OUTPUT", 'PRINTABLE (per grading)'!B$13="Prelim"), IF(ISERROR(SUMIF(OUTPUT!C$20:M$20, "CLO9", OUTPUT!C307:M307) / OUTPUT!AL$14), "", SUMIF(OUTPUT!C$20:M$20, "CLO9", OUTPUT!C307:M307) / OUTPUT!AL$14),
IF(AND('PRINTABLE (per grading)'!H$16="OUTPUT", 'PRINTABLE (per grading)'!B$13="Midterm"), IF(ISERROR(SUMIF(OUTPUT!O$20:Y$20, "CLO9", OUTPUT!O307:Y307) / OUTPUT!AM$14), "", SUMIF(OUTPUT!O$20:Y$20, "CLO9", OUTPUT!O307:Y307) / OUTPUT!AM$14),
IF(AND('PRINTABLE (per grading)'!H$16="OUTPUT", 'PRINTABLE (per grading)'!B$13="Final"), IF(ISERROR(SUMIF(OUTPUT!AA$20:AI$20, "CLO9", OUTPUT!AA307:AI307) / OUTPUT!AN$14), "", SUMIF(OUTPUT!AA$20:AI$20, "CLO9", OUTPUT!AA307:AI307) / OUTPUT!AN$14),
"")))))),"")</f>
        <v/>
      </c>
      <c r="BD305" s="232" t="str">
        <f t="shared" si="152"/>
        <v/>
      </c>
      <c r="BE305" s="233" t="str">
        <f t="shared" si="153"/>
        <v/>
      </c>
      <c r="BF305" s="25" t="str">
        <f>IF(B305 &lt;&gt; "", IFERROR(IF(C$16 = "PRELIM", SUMIF('Database (LECTURE-RES-PRAC)'!D$14:AG$14, "CLO10", 'Database (LECTURE-RES-PRAC)'!D302:AG302) / 'Grade computation'!F$13, IF(C$16 = "MIDTERM", SUMIF('Database (LECTURE-RES-PRAC)'!AJ$14:BM$14, "CLO10", 'Database (LECTURE-RES-PRAC)'!AJ302:BM302) / 'Grade computation'!G$13, IF(C$16 = "FINAL", SUMIF('Database (LECTURE-RES-PRAC)'!BP$14:CS$14, "CLO10", 'Database (LECTURE-RES-PRAC)'!BP302:CS302) / 'Grade computation'!H$13,""))),""),"")</f>
        <v/>
      </c>
      <c r="BG305" s="232" t="str">
        <f t="shared" si="154"/>
        <v/>
      </c>
      <c r="BH305" s="25" t="str">
        <f>IF(B305 &lt;&gt; "",IF(AND('PRINTABLE (per grading)'!H$16="EXAM", 'PRINTABLE (per grading)'!B$13="Prelim"), IF(ISERROR(SUMIF('Exam (LECTURE ONLY)'!D$20:M$20, "CLO10", 'Exam (LECTURE ONLY)'!D307:M307) / 'Exam (LECTURE ONLY)'!AL$15), "", SUMIF('Exam (LECTURE ONLY)'!D$20:M$20, "CLO10", 'Exam (LECTURE ONLY)'!D307:M307) /'Exam (LECTURE ONLY)'!AL$15),
IF(AND('PRINTABLE (per grading)'!H$16="EXAM", 'PRINTABLE (per grading)'!B$13="Midterm"), IF(ISERROR(SUMIF('Exam (LECTURE ONLY)'!O$20:X$20, "CLO10", 'Exam (LECTURE ONLY)'!O307:X307) / 'Exam (LECTURE ONLY)'!AM$15), "", SUMIF('Exam (LECTURE ONLY)'!O$20:X$20, "CLO10", 'Exam (LECTURE ONLY)'!O307:X307) / 'Exam (LECTURE ONLY)'!AM$15),
IF(AND('PRINTABLE (per grading)'!H$16="EXAM", 'PRINTABLE (per grading)'!B$13="Final"), IF(ISERROR(SUMIF('Exam (LECTURE ONLY)'!Z$20:AI$20, "CLO10", 'Exam (LECTURE ONLY)'!Z307:AI307) / 'Exam (LECTURE ONLY)'!AN$15), "", SUMIF('Exam (LECTURE ONLY)'!Z$20:AI$20, "CLO10", 'Exam (LECTURE ONLY)'!Z307:AI307) / 'Exam (LECTURE ONLY)'!AN$15),
IF(AND('PRINTABLE (per grading)'!H$16="OUTPUT", 'PRINTABLE (per grading)'!B$13="Prelim"), IF(ISERROR(SUMIF(OUTPUT!C$20:M$20, "CLO10", OUTPUT!C307:M307) / OUTPUT!AL$15), "", SUMIF(OUTPUT!C$20:M$20, "CLO10", OUTPUT!C307:M307) / OUTPUT!AL$15),
IF(AND('PRINTABLE (per grading)'!H$16="OUTPUT", 'PRINTABLE (per grading)'!B$13="Midterm"), IF(ISERROR(SUMIF(OUTPUT!O$20:Y$20, "CLO10", OUTPUT!O307:Y307) / OUTPUT!AM$15), "", SUMIF(OUTPUT!O$20:Y$20, "CLO10", OUTPUT!O307:Y307) / OUTPUT!AM$15),
IF(AND('PRINTABLE (per grading)'!H$16="OUTPUT", 'PRINTABLE (per grading)'!B$13="Final"), IF(ISERROR(SUMIF(OUTPUT!AA$20:AI$20, "CLO10", OUTPUT!AA307:AI307) / OUTPUT!AN$15), "", SUMIF(OUTPUT!AA$20:AI$20, "CLO10", OUTPUT!AA307:AI307) / OUTPUT!AN$15),
"")))))),"")</f>
        <v/>
      </c>
      <c r="BI305" s="232" t="str">
        <f t="shared" si="155"/>
        <v/>
      </c>
      <c r="BJ305" s="233" t="str">
        <f t="shared" si="156"/>
        <v/>
      </c>
      <c r="BK305" s="2"/>
    </row>
    <row r="306" spans="1:63" ht="20.100000000000001" customHeight="1">
      <c r="A306" s="212" t="str">
        <f>IF(ISBLANK('Database (LECTURE-RES-PRAC)'!A303),"",'Database (LECTURE-RES-PRAC)'!A303)</f>
        <v/>
      </c>
      <c r="B306" s="213" t="str">
        <f>IF(ISBLANK('Database (LECTURE-RES-PRAC)'!B303),"",'Database (LECTURE-RES-PRAC)'!B303)</f>
        <v/>
      </c>
      <c r="C306" s="134" t="str">
        <f>IF(B306&lt;&gt;"",IF(C$16="PRELIM",'Grade computation'!C306, IF(C$16="MIDTERM",'Grade computation'!K306, IF(C$16="FINAL",'Grade computation'!S306,""))),"")</f>
        <v/>
      </c>
      <c r="D306" s="135" t="str">
        <f t="shared" si="157"/>
        <v/>
      </c>
      <c r="E306" s="134" t="str">
        <f>IF(B306&lt;&gt;"", IF(C$16="PRELIM",'Grade computation'!E306, IF(C$16="MIDTERM",'Grade computation'!M306, IF(C$16="FINAL",'Grade computation'!U306,""))),"")</f>
        <v/>
      </c>
      <c r="F306" s="136" t="str">
        <f t="shared" si="158"/>
        <v/>
      </c>
      <c r="G306" s="137" t="str">
        <f t="shared" si="159"/>
        <v/>
      </c>
      <c r="H306" s="207" t="str">
        <f>IF(B306&lt;&gt;"",IF(C$16="PRELIM", 'Grade computation'!H306, IF(C$16="MIDTERM", 'Grade computation'!P306, IF(C$16="FINAL",'Grade computation'!X306, ""))),"")</f>
        <v/>
      </c>
      <c r="I306" s="137" t="str">
        <f t="shared" si="160"/>
        <v/>
      </c>
      <c r="J306" s="139" t="str">
        <f t="shared" si="161"/>
        <v/>
      </c>
      <c r="K306" s="377" t="str">
        <f t="shared" si="162"/>
        <v/>
      </c>
      <c r="L306" s="434"/>
      <c r="M306" s="25" t="str">
        <f>IF(B306 &lt;&gt; "", IFERROR(IF(C$16 = "PRELIM", SUMIF('Database (LECTURE-RES-PRAC)'!D$14:AG$14, "CLO1", 'Database (LECTURE-RES-PRAC)'!D303:AG303) / 'Grade computation'!F$4, IF(C$16 = "MIDTERM", SUMIF('Database (LECTURE-RES-PRAC)'!AJ$14:BM$14, "CLO1", 'Database (LECTURE-RES-PRAC)'!AJ303:BM303) / 'Grade computation'!G$4, IF(C$16 = "FINAL", SUMIF('Database (LECTURE-RES-PRAC)'!BP$14:CS$14, "CLO1", 'Database (LECTURE-RES-PRAC)'!BP303:CS303) / 'Grade computation'!H$4,""))),""),"")</f>
        <v/>
      </c>
      <c r="N306" s="232" t="str">
        <f t="shared" si="127"/>
        <v/>
      </c>
      <c r="O306" s="25" t="str">
        <f>IF(B306 &lt;&gt; "",IF(AND('PRINTABLE (per grading)'!H$16="EXAM", 'PRINTABLE (per grading)'!B$13="Prelim"), IF(ISERROR(SUMIF('Exam (LECTURE ONLY)'!D$20:M$20, "CLO1", 'Exam (LECTURE ONLY)'!D308:M308) / 'Exam (LECTURE ONLY)'!AL$6), "", SUMIF('Exam (LECTURE ONLY)'!D$20:M$20, "CLO1", 'Exam (LECTURE ONLY)'!D308:M308) /'Exam (LECTURE ONLY)'!AL$6),
IF(AND('PRINTABLE (per grading)'!H$16="EXAM", 'PRINTABLE (per grading)'!B$13="Midterm"), IF(ISERROR(SUMIF('Exam (LECTURE ONLY)'!O$20:X$20, "CLO1", 'Exam (LECTURE ONLY)'!O308:X308) / 'Exam (LECTURE ONLY)'!AM$6), "", SUMIF('Exam (LECTURE ONLY)'!O$20:X$20, "CLO1", 'Exam (LECTURE ONLY)'!O308:X308) / 'Exam (LECTURE ONLY)'!AM$6),
IF(AND('PRINTABLE (per grading)'!H$16="EXAM", 'PRINTABLE (per grading)'!B$13="Final"), IF(ISERROR(SUMIF('Exam (LECTURE ONLY)'!Z$20:AI$20, "CLO1", 'Exam (LECTURE ONLY)'!Z308:AI308) / 'Exam (LECTURE ONLY)'!AN$6), "", SUMIF('Exam (LECTURE ONLY)'!Z$20:AI$20, "CLO1", 'Exam (LECTURE ONLY)'!Z308:AI308) / 'Exam (LECTURE ONLY)'!AN$6),
IF(AND('PRINTABLE (per grading)'!H$16="OUTPUT", 'PRINTABLE (per grading)'!B$13="Prelim"), IF(ISERROR(SUMIF(OUTPUT!C$20:M$20, "CLO1", OUTPUT!C308:M308) / OUTPUT!AL$6), "", SUMIF(OUTPUT!C$20:M$20, "CLO1", OUTPUT!C308:M308) / OUTPUT!AL$6),
IF(AND('PRINTABLE (per grading)'!H$16="OUTPUT", 'PRINTABLE (per grading)'!B$13="Midterm"), IF(ISERROR(SUMIF(OUTPUT!O$20:Y$20, "CLO1", OUTPUT!O308:Y308) / OUTPUT!AM$6), "", SUMIF(OUTPUT!O$20:Y$20, "CLO1", OUTPUT!O308:Y308) / OUTPUT!AM$6),
IF(AND('PRINTABLE (per grading)'!H$16="OUTPUT", 'PRINTABLE (per grading)'!B$13="Final"), IF(ISERROR(SUMIF(OUTPUT!AA$20:AI$20, "CLO1", OUTPUT!AA308:AI308) / OUTPUT!AN$6), "", SUMIF(OUTPUT!AA$20:AI$20, "CLO1", OUTPUT!AA308:AI308) / OUTPUT!AN$6),
"")))))),"")</f>
        <v/>
      </c>
      <c r="P306" s="232" t="str">
        <f t="shared" si="128"/>
        <v/>
      </c>
      <c r="Q306" s="233" t="str">
        <f t="shared" si="129"/>
        <v/>
      </c>
      <c r="R306" s="25" t="str">
        <f>IF(B306 &lt;&gt; "", IFERROR(IF(C$16 = "PRELIM", SUMIF('Database (LECTURE-RES-PRAC)'!D$14:AG$14, "CLO2", 'Database (LECTURE-RES-PRAC)'!D303:AG303) / 'Grade computation'!F$5, IF(C$16 = "MIDTERM", SUMIF('Database (LECTURE-RES-PRAC)'!AJ$14:BM$14, "CLO2", 'Database (LECTURE-RES-PRAC)'!AJ303:BM303) / 'Grade computation'!G$5, IF(C$16 = "FINAL", SUMIF('Database (LECTURE-RES-PRAC)'!BP$14:CS$14, "CLO2", 'Database (LECTURE-RES-PRAC)'!BP303:CS303) / 'Grade computation'!H$5,""))),""),"")</f>
        <v/>
      </c>
      <c r="S306" s="232" t="str">
        <f t="shared" si="130"/>
        <v/>
      </c>
      <c r="T306" s="25" t="str">
        <f>IF(B306 &lt;&gt; "",IF(AND('PRINTABLE (per grading)'!H$16="EXAM", 'PRINTABLE (per grading)'!B$13="Prelim"), IF(ISERROR(SUMIF('Exam (LECTURE ONLY)'!D$20:M$20, "CLO2", 'Exam (LECTURE ONLY)'!D308:M308) / 'Exam (LECTURE ONLY)'!AL$7), "", SUMIF('Exam (LECTURE ONLY)'!D$20:M$20, "CLO2", 'Exam (LECTURE ONLY)'!D308:M308) /'Exam (LECTURE ONLY)'!AL$7),
IF(AND('PRINTABLE (per grading)'!H$16="EXAM", 'PRINTABLE (per grading)'!B$13="Midterm"), IF(ISERROR(SUMIF('Exam (LECTURE ONLY)'!O$20:X$20, "CLO2", 'Exam (LECTURE ONLY)'!O308:X308) / 'Exam (LECTURE ONLY)'!AM$7), "", SUMIF('Exam (LECTURE ONLY)'!O$20:X$20, "CLO2", 'Exam (LECTURE ONLY)'!O308:X308) / 'Exam (LECTURE ONLY)'!AM$7),
IF(AND('PRINTABLE (per grading)'!H$16="EXAM", 'PRINTABLE (per grading)'!B$13="Final"), IF(ISERROR(SUMIF('Exam (LECTURE ONLY)'!Z$20:AI$20, "CLO2", 'Exam (LECTURE ONLY)'!Z308:AI308) / 'Exam (LECTURE ONLY)'!AN$7), "", SUMIF('Exam (LECTURE ONLY)'!Z$20:AI$20, "CLO2", 'Exam (LECTURE ONLY)'!Z308:AI308) / 'Exam (LECTURE ONLY)'!AN$7),
IF(AND('PRINTABLE (per grading)'!H$16="OUTPUT", 'PRINTABLE (per grading)'!B$13="Prelim"), IF(ISERROR(SUMIF(OUTPUT!C$20:M$20, "CLO2", OUTPUT!C308:M308) / OUTPUT!AL$7), "", SUMIF(OUTPUT!C$20:M$20, "CLO2", OUTPUT!C308:M308) / OUTPUT!AL$7),
IF(AND('PRINTABLE (per grading)'!H$16="OUTPUT", 'PRINTABLE (per grading)'!B$13="Midterm"), IF(ISERROR(SUMIF(OUTPUT!O$20:Y$20, "CLO2", OUTPUT!O308:Y308) / OUTPUT!AM$7), "", SUMIF(OUTPUT!O$20:Y$20, "CLO2", OUTPUT!O308:Y308) / OUTPUT!AM$7),
IF(AND('PRINTABLE (per grading)'!H$16="OUTPUT", 'PRINTABLE (per grading)'!B$13="Final"), IF(ISERROR(SUMIF(OUTPUT!AA$20:AI$20, "CLO2", OUTPUT!AA308:AI308) / OUTPUT!AN$7), "", SUMIF(OUTPUT!AA$20:AI$20, "CLO2", OUTPUT!AA308:AI308) / OUTPUT!AN$7),
"")))))),"")</f>
        <v/>
      </c>
      <c r="U306" s="232" t="str">
        <f t="shared" si="131"/>
        <v/>
      </c>
      <c r="V306" s="233" t="str">
        <f t="shared" si="132"/>
        <v/>
      </c>
      <c r="W306" s="25" t="str">
        <f>IF(B306 &lt;&gt; "", IFERROR(IF(C$16 = "PRELIM", SUMIF('Database (LECTURE-RES-PRAC)'!D$14:AG$14, "CLO3", 'Database (LECTURE-RES-PRAC)'!D303:AG303) / 'Grade computation'!F$6, IF(C$16 = "MIDTERM", SUMIF('Database (LECTURE-RES-PRAC)'!AJ$14:BM$14, "CLO3", 'Database (LECTURE-RES-PRAC)'!AJ303:BM303) / 'Grade computation'!G$6, IF(C$16 = "FINAL", SUMIF('Database (LECTURE-RES-PRAC)'!BP$14:CS$14, "CLO3", 'Database (LECTURE-RES-PRAC)'!BP303:CS303) / 'Grade computation'!H$6,""))),""),"")</f>
        <v/>
      </c>
      <c r="X306" s="232" t="str">
        <f t="shared" si="133"/>
        <v/>
      </c>
      <c r="Y306" s="25" t="str">
        <f>IF(B306 &lt;&gt; "",IF(AND('PRINTABLE (per grading)'!H$16="EXAM", 'PRINTABLE (per grading)'!B$13="Prelim"), IF(ISERROR(SUMIF('Exam (LECTURE ONLY)'!D$20:M$20, "CLO3", 'Exam (LECTURE ONLY)'!D308:M308) / 'Exam (LECTURE ONLY)'!AL$8), "", SUMIF('Exam (LECTURE ONLY)'!D$20:M$20, "CLO3", 'Exam (LECTURE ONLY)'!D308:M308) /'Exam (LECTURE ONLY)'!AL$8),
IF(AND('PRINTABLE (per grading)'!H$16="EXAM", 'PRINTABLE (per grading)'!B$13="Midterm"), IF(ISERROR(SUMIF('Exam (LECTURE ONLY)'!O$20:X$20, "CLO3", 'Exam (LECTURE ONLY)'!O308:X308) / 'Exam (LECTURE ONLY)'!AM$8), "", SUMIF('Exam (LECTURE ONLY)'!O$20:X$20, "CLO3", 'Exam (LECTURE ONLY)'!O308:X308) / 'Exam (LECTURE ONLY)'!AM$8),
IF(AND('PRINTABLE (per grading)'!H$16="EXAM", 'PRINTABLE (per grading)'!B$13="Final"), IF(ISERROR(SUMIF('Exam (LECTURE ONLY)'!Z$20:AI$20, "CLO3", 'Exam (LECTURE ONLY)'!Z308:AI308) / 'Exam (LECTURE ONLY)'!AN$8), "", SUMIF('Exam (LECTURE ONLY)'!Z$20:AI$20, "CLO3", 'Exam (LECTURE ONLY)'!Z308:AI308) / 'Exam (LECTURE ONLY)'!AN$8),
IF(AND('PRINTABLE (per grading)'!H$16="OUTPUT", 'PRINTABLE (per grading)'!B$13="Prelim"), IF(ISERROR(SUMIF(OUTPUT!C$20:M$20, "CLO3", OUTPUT!C308:M308) / OUTPUT!AL$8), "", SUMIF(OUTPUT!C$20:M$20, "CLO3", OUTPUT!C308:M308) / OUTPUT!AL$8),
IF(AND('PRINTABLE (per grading)'!H$16="OUTPUT", 'PRINTABLE (per grading)'!B$13="Midterm"), IF(ISERROR(SUMIF(OUTPUT!O$20:Y$20, "CLO3", OUTPUT!O308:Y308) / OUTPUT!AM$8), "", SUMIF(OUTPUT!O$20:Y$20, "CLO3", OUTPUT!O308:Y308) / OUTPUT!AM$8),
IF(AND('PRINTABLE (per grading)'!H$16="OUTPUT", 'PRINTABLE (per grading)'!B$13="Final"), IF(ISERROR(SUMIF(OUTPUT!AA$20:AI$20, "CLO3", OUTPUT!AA308:AI308) / OUTPUT!AN$8), "", SUMIF(OUTPUT!AA$20:AI$20, "CLO3", OUTPUT!AA308:AI308) / OUTPUT!AN$8),
"" )))))),"")</f>
        <v/>
      </c>
      <c r="Z306" s="232" t="str">
        <f t="shared" si="134"/>
        <v/>
      </c>
      <c r="AA306" s="233" t="str">
        <f t="shared" si="135"/>
        <v/>
      </c>
      <c r="AB306" s="25" t="str">
        <f>IF(B306 &lt;&gt; "", IFERROR(IF(C$16 = "PRELIM", SUMIF('Database (LECTURE-RES-PRAC)'!D$14:AG$14, "CLO4", 'Database (LECTURE-RES-PRAC)'!D303:AG303) / 'Grade computation'!F$7, IF(C$16 = "MIDTERM", SUMIF('Database (LECTURE-RES-PRAC)'!AJ$14:BM$14, "CLO4", 'Database (LECTURE-RES-PRAC)'!AJ303:BM303) / 'Grade computation'!G$7, IF(C$16 = "FINAL", SUMIF('Database (LECTURE-RES-PRAC)'!BP$14:CS$14, "CLO4", 'Database (LECTURE-RES-PRAC)'!BP303:CS303) / 'Grade computation'!H$7,""))),""),"")</f>
        <v/>
      </c>
      <c r="AC306" s="232" t="str">
        <f t="shared" si="136"/>
        <v/>
      </c>
      <c r="AD306" s="25" t="str">
        <f>IF(B306 &lt;&gt; "",IF(AND('PRINTABLE (per grading)'!H$16="EXAM", 'PRINTABLE (per grading)'!B$13="Prelim"), IF(ISERROR(SUMIF('Exam (LECTURE ONLY)'!D$20:M$20, "CLO4", 'Exam (LECTURE ONLY)'!D308:M308) / 'Exam (LECTURE ONLY)'!AL$9), "", SUMIF('Exam (LECTURE ONLY)'!D$20:M$20, "CLO4", 'Exam (LECTURE ONLY)'!D308:M308) /'Exam (LECTURE ONLY)'!AL$9),
IF(AND('PRINTABLE (per grading)'!H$16="EXAM", 'PRINTABLE (per grading)'!B$13="Midterm"), IF(ISERROR(SUMIF('Exam (LECTURE ONLY)'!O$20:X$20, "CLO4", 'Exam (LECTURE ONLY)'!O308:X308) / 'Exam (LECTURE ONLY)'!AM$9), "", SUMIF('Exam (LECTURE ONLY)'!O$20:X$20, "CLO4", 'Exam (LECTURE ONLY)'!O308:X308) / 'Exam (LECTURE ONLY)'!AM$9),
IF(AND('PRINTABLE (per grading)'!H$16="EXAM", 'PRINTABLE (per grading)'!B$13="Final"), IF(ISERROR(SUMIF('Exam (LECTURE ONLY)'!Z$20:AI$20, "CLO4", 'Exam (LECTURE ONLY)'!Z308:AI308) / 'Exam (LECTURE ONLY)'!AN$9), "", SUMIF('Exam (LECTURE ONLY)'!Z$20:AI$20, "CLO4", 'Exam (LECTURE ONLY)'!Z308:AI308) / 'Exam (LECTURE ONLY)'!AN$9),
IF(AND('PRINTABLE (per grading)'!H$16="OUTPUT", 'PRINTABLE (per grading)'!B$13="Prelim"), IF(ISERROR(SUMIF(OUTPUT!C$20:M$20, "CLO4", OUTPUT!C308:M308) / OUTPUT!AL$9), "", SUMIF(OUTPUT!C$20:M$20, "CLO4", OUTPUT!C308:M308) / OUTPUT!AL$9),
IF(AND('PRINTABLE (per grading)'!H$16="OUTPUT", 'PRINTABLE (per grading)'!B$13="Midterm"), IF(ISERROR(SUMIF(OUTPUT!O$20:Y$20, "CLO4", OUTPUT!O308:Y308) / OUTPUT!AM$9), "", SUMIF(OUTPUT!O$20:Y$20, "CLO4", OUTPUT!O308:Y308) / OUTPUT!AM$9),
IF(AND('PRINTABLE (per grading)'!H$16="OUTPUT", 'PRINTABLE (per grading)'!B$13="Final"), IF(ISERROR(SUMIF(OUTPUT!AA$20:AI$20, "CLO4", OUTPUT!AA308:AI308) / OUTPUT!AN$9), "", SUMIF(OUTPUT!AA$20:AI$20, "CLO4", OUTPUT!AA308:AI308) / OUTPUT!AN$9),
"")))))),"")</f>
        <v/>
      </c>
      <c r="AE306" s="232" t="str">
        <f t="shared" si="137"/>
        <v/>
      </c>
      <c r="AF306" s="233" t="str">
        <f t="shared" si="138"/>
        <v/>
      </c>
      <c r="AG306" s="25" t="str">
        <f>IF(B306 &lt;&gt; "", IFERROR(IF(C$16 = "PRELIM", SUMIF('Database (LECTURE-RES-PRAC)'!D$14:AG$14, "CLO5", 'Database (LECTURE-RES-PRAC)'!D303:AG303) / 'Grade computation'!F$8, IF(C$16 = "MIDTERM", SUMIF('Database (LECTURE-RES-PRAC)'!AJ$14:BM$14, "CLO5", 'Database (LECTURE-RES-PRAC)'!AJ303:BM303) / 'Grade computation'!G$8, IF(C$16 = "FINAL", SUMIF('Database (LECTURE-RES-PRAC)'!BP$14:CS$14, "CLO5", 'Database (LECTURE-RES-PRAC)'!BP303:CS303) / 'Grade computation'!H$8,""))),""),"")</f>
        <v/>
      </c>
      <c r="AH306" s="232" t="str">
        <f t="shared" si="139"/>
        <v/>
      </c>
      <c r="AI306" s="25" t="str">
        <f>IF(B306 &lt;&gt; "",IF(AND('PRINTABLE (per grading)'!H$16="EXAM", 'PRINTABLE (per grading)'!B$13="Prelim"), IF(ISERROR(SUMIF('Exam (LECTURE ONLY)'!D$20:M$20, "CLO5", 'Exam (LECTURE ONLY)'!D308:M308) / 'Exam (LECTURE ONLY)'!AL$10), "", SUMIF('Exam (LECTURE ONLY)'!D$20:M$20, "CLO5", 'Exam (LECTURE ONLY)'!D308:M308) /'Exam (LECTURE ONLY)'!AL$10),
IF(AND('PRINTABLE (per grading)'!H$16="EXAM", 'PRINTABLE (per grading)'!B$13="Midterm"), IF(ISERROR(SUMIF('Exam (LECTURE ONLY)'!O$20:X$20, "CLO5", 'Exam (LECTURE ONLY)'!O308:X308) / 'Exam (LECTURE ONLY)'!AM$10), "", SUMIF('Exam (LECTURE ONLY)'!O$20:X$20, "CLO5", 'Exam (LECTURE ONLY)'!O308:X308) / 'Exam (LECTURE ONLY)'!AM$10),
IF(AND('PRINTABLE (per grading)'!H$16="EXAM", 'PRINTABLE (per grading)'!B$13="Final"), IF(ISERROR(SUMIF('Exam (LECTURE ONLY)'!Z$20:AI$20, "CLO5", 'Exam (LECTURE ONLY)'!Z308:AI308) / 'Exam (LECTURE ONLY)'!AN$10), "", SUMIF('Exam (LECTURE ONLY)'!Z$20:AI$20, "CLO5", 'Exam (LECTURE ONLY)'!Z308:AI308) / 'Exam (LECTURE ONLY)'!AN$10),
IF(AND('PRINTABLE (per grading)'!H$16="OUTPUT", 'PRINTABLE (per grading)'!B$13="Prelim"), IF(ISERROR(SUMIF(OUTPUT!C$20:M$20, "CLO5", OUTPUT!C308:M308) / OUTPUT!AL$10), "", SUMIF(OUTPUT!C$20:M$20, "CLO5", OUTPUT!C308:M308) / OUTPUT!AL$10),
IF(AND('PRINTABLE (per grading)'!H$16="OUTPUT", 'PRINTABLE (per grading)'!B$13="Midterm"), IF(ISERROR(SUMIF(OUTPUT!O$20:Y$20, "CLO5", OUTPUT!O308:Y308) / OUTPUT!AM$10), "", SUMIF(OUTPUT!O$20:Y$20, "CLO5", OUTPUT!O308:Y308) / OUTPUT!AM$10),
IF(AND('PRINTABLE (per grading)'!H$16="OUTPUT", 'PRINTABLE (per grading)'!B$13="Final"), IF(ISERROR(SUMIF(OUTPUT!AA$20:AI$20, "CLO5", OUTPUT!AA308:AI308) / OUTPUT!AN$10), "", SUMIF(OUTPUT!AA$20:AI$20, "CLO5", OUTPUT!AA308:AI308) / OUTPUT!AN$10),
"")))))),"")</f>
        <v/>
      </c>
      <c r="AJ306" s="232" t="str">
        <f t="shared" si="140"/>
        <v/>
      </c>
      <c r="AK306" s="233" t="str">
        <f t="shared" si="141"/>
        <v/>
      </c>
      <c r="AL306" s="25" t="str">
        <f>IF(B306 &lt;&gt; "", IFERROR(IF(C$16 = "PRELIM", SUMIF('Database (LECTURE-RES-PRAC)'!D$14:AG$14, "CLO6", 'Database (LECTURE-RES-PRAC)'!D303:AG303) / 'Grade computation'!F$9, IF(C$16 = "MIDTERM", SUMIF('Database (LECTURE-RES-PRAC)'!AJ$14:BM$14, "CLO6", 'Database (LECTURE-RES-PRAC)'!AJ303:BM303) / 'Grade computation'!G$9, IF(C$16 = "FINAL", SUMIF('Database (LECTURE-RES-PRAC)'!BP$14:CS$14, "CLO6", 'Database (LECTURE-RES-PRAC)'!BP303:CS303) / 'Grade computation'!H$9,""))),""),"")</f>
        <v/>
      </c>
      <c r="AM306" s="232" t="str">
        <f t="shared" si="142"/>
        <v/>
      </c>
      <c r="AN306" s="25" t="str">
        <f>IF(B306 &lt;&gt; "",IF(AND('PRINTABLE (per grading)'!H$16="EXAM", 'PRINTABLE (per grading)'!B$13="Prelim"), IF(ISERROR(SUMIF('Exam (LECTURE ONLY)'!D$20:M$20, "CLO6", 'Exam (LECTURE ONLY)'!D308:M308) / 'Exam (LECTURE ONLY)'!AL$11), "", SUMIF('Exam (LECTURE ONLY)'!D$20:M$20, "CLO6", 'Exam (LECTURE ONLY)'!D308:M308) /'Exam (LECTURE ONLY)'!AL$11),
IF(AND('PRINTABLE (per grading)'!H$16="EXAM", 'PRINTABLE (per grading)'!B$13="Midterm"), IF(ISERROR(SUMIF('Exam (LECTURE ONLY)'!O$20:X$20, "CLO6", 'Exam (LECTURE ONLY)'!O308:X308) / 'Exam (LECTURE ONLY)'!AM$11), "", SUMIF('Exam (LECTURE ONLY)'!O$20:X$20, "CLO6", 'Exam (LECTURE ONLY)'!O308:X308) / 'Exam (LECTURE ONLY)'!AM$11),
IF(AND('PRINTABLE (per grading)'!H$16="EXAM", 'PRINTABLE (per grading)'!B$13="Final"), IF(ISERROR(SUMIF('Exam (LECTURE ONLY)'!Z$20:AI$20, "CLO6", 'Exam (LECTURE ONLY)'!Z308:AI308) / 'Exam (LECTURE ONLY)'!AN$11), "", SUMIF('Exam (LECTURE ONLY)'!Z$20:AI$20, "CLO6", 'Exam (LECTURE ONLY)'!Z308:AI308) / 'Exam (LECTURE ONLY)'!AN$11),
IF(AND('PRINTABLE (per grading)'!H$16="OUTPUT", 'PRINTABLE (per grading)'!B$13="Prelim"), IF(ISERROR(SUMIF(OUTPUT!C$20:M$20, "CLO6", OUTPUT!C308:M308) / OUTPUT!AL$11), "", SUMIF(OUTPUT!C$20:M$20, "CLO6", OUTPUT!C308:M308) / OUTPUT!AL$11),
IF(AND('PRINTABLE (per grading)'!H$16="OUTPUT", 'PRINTABLE (per grading)'!B$13="Midterm"), IF(ISERROR(SUMIF(OUTPUT!O$20:Y$20, "CLO6", OUTPUT!O308:Y308) / OUTPUT!AM$11), "", SUMIF(OUTPUT!O$20:Y$20, "CLO6", OUTPUT!O308:Y308) / OUTPUT!AM$11),
IF(AND('PRINTABLE (per grading)'!H$16="OUTPUT", 'PRINTABLE (per grading)'!B$13="Final"), IF(ISERROR(SUMIF(OUTPUT!AA$20:AI$20, "CLO6", OUTPUT!AA308:AI308) / OUTPUT!AN$11), "", SUMIF(OUTPUT!AA$20:AI$20, "CLO6", OUTPUT!AA308:AI308) / OUTPUT!AN$11),
"")))))),"")</f>
        <v/>
      </c>
      <c r="AO306" s="232" t="str">
        <f t="shared" si="143"/>
        <v/>
      </c>
      <c r="AP306" s="233" t="str">
        <f t="shared" si="144"/>
        <v/>
      </c>
      <c r="AQ306" s="25" t="str">
        <f>IF(B306 &lt;&gt; "", IFERROR(IF(C$16 = "PRELIM", SUMIF('Database (LECTURE-RES-PRAC)'!D$14:AG$14, "CLO7", 'Database (LECTURE-RES-PRAC)'!D303:AG303) / 'Grade computation'!F$10, IF(C$16 = "MIDTERM", SUMIF('Database (LECTURE-RES-PRAC)'!AJ$14:BM$14, "CLO7", 'Database (LECTURE-RES-PRAC)'!AJ303:BM303) / 'Grade computation'!G$10, IF(C$16 = "FINAL", SUMIF('Database (LECTURE-RES-PRAC)'!BP$14:CS$14, "CLO7", 'Database (LECTURE-RES-PRAC)'!BP303:CS303) / 'Grade computation'!H$10,""))),""),"")</f>
        <v/>
      </c>
      <c r="AR306" s="232" t="str">
        <f t="shared" si="145"/>
        <v/>
      </c>
      <c r="AS306" s="25" t="str">
        <f>IF(B306 &lt;&gt; "",IF(AND('PRINTABLE (per grading)'!H$16="EXAM", 'PRINTABLE (per grading)'!B$13="Prelim"), IF(ISERROR(SUMIF('Exam (LECTURE ONLY)'!D$20:M$20, "CLO7", 'Exam (LECTURE ONLY)'!D308:M308) / 'Exam (LECTURE ONLY)'!AL$12), "", SUMIF('Exam (LECTURE ONLY)'!D$20:M$20, "CLO7", 'Exam (LECTURE ONLY)'!D308:M308) /'Exam (LECTURE ONLY)'!AL$12),
IF(AND('PRINTABLE (per grading)'!H$16="EXAM", 'PRINTABLE (per grading)'!B$13="Midterm"), IF(ISERROR(SUMIF('Exam (LECTURE ONLY)'!O$20:X$20, "CLO7", 'Exam (LECTURE ONLY)'!O308:X308) / 'Exam (LECTURE ONLY)'!AM$12), "", SUMIF('Exam (LECTURE ONLY)'!O$20:X$20, "CLO7", 'Exam (LECTURE ONLY)'!O308:X308) / 'Exam (LECTURE ONLY)'!AM$12),
IF(AND('PRINTABLE (per grading)'!H$16="EXAM", 'PRINTABLE (per grading)'!B$13="Final"), IF(ISERROR(SUMIF('Exam (LECTURE ONLY)'!Z$20:AI$20, "CLO7", 'Exam (LECTURE ONLY)'!Z308:AI308) / 'Exam (LECTURE ONLY)'!AN$12), "", SUMIF('Exam (LECTURE ONLY)'!Z$20:AI$20, "CLO7", 'Exam (LECTURE ONLY)'!Z308:AI308) / 'Exam (LECTURE ONLY)'!AN$12),
IF(AND('PRINTABLE (per grading)'!H$16="OUTPUT", 'PRINTABLE (per grading)'!B$13="Prelim"), IF(ISERROR(SUMIF(OUTPUT!C$20:M$20, "CLO7", OUTPUT!C308:M308) / OUTPUT!AL$12), "", SUMIF(OUTPUT!C$20:M$20, "CLO7", OUTPUT!C308:M308) / OUTPUT!AL$12),
IF(AND('PRINTABLE (per grading)'!H$16="OUTPUT", 'PRINTABLE (per grading)'!B$13="Midterm"), IF(ISERROR(SUMIF(OUTPUT!O$20:Y$20, "CLO7", OUTPUT!O308:Y308) / OUTPUT!AM$12), "", SUMIF(OUTPUT!O$20:Y$20, "CLO7", OUTPUT!O308:Y308) / OUTPUT!AM$12),
IF(AND('PRINTABLE (per grading)'!H$16="OUTPUT", 'PRINTABLE (per grading)'!B$13="Final"), IF(ISERROR(SUMIF(OUTPUT!AA$20:AI$20, "CLO7", OUTPUT!AA308:AI308) / OUTPUT!AN$12), "", SUMIF(OUTPUT!AA$20:AI$20, "CLO7", OUTPUT!AA308:AI308) / OUTPUT!AN$12),
"")))))),"")</f>
        <v/>
      </c>
      <c r="AT306" s="232" t="str">
        <f t="shared" si="146"/>
        <v/>
      </c>
      <c r="AU306" s="233" t="str">
        <f t="shared" si="147"/>
        <v/>
      </c>
      <c r="AV306" s="25" t="str">
        <f>IF(B306 &lt;&gt; "", IFERROR(IF(C$16 = "PRELIM", SUMIF('Database (LECTURE-RES-PRAC)'!D$14:AG$14, "CLO8", 'Database (LECTURE-RES-PRAC)'!D303:AG303) / 'Grade computation'!F$11, IF(C$16 = "MIDTERM", SUMIF('Database (LECTURE-RES-PRAC)'!AJ$14:BM$14, "CLO8", 'Database (LECTURE-RES-PRAC)'!AJ303:BM303) / 'Grade computation'!G$11, IF(C$16 = "FINAL", SUMIF('Database (LECTURE-RES-PRAC)'!BP$14:CS$14, "CLO8", 'Database (LECTURE-RES-PRAC)'!BP303:CS303) / 'Grade computation'!H$11,""))),""),"")</f>
        <v/>
      </c>
      <c r="AW306" s="232" t="str">
        <f t="shared" si="148"/>
        <v/>
      </c>
      <c r="AX306" s="25" t="str">
        <f>IF(B306 &lt;&gt; "",IF(AND('PRINTABLE (per grading)'!H$16="EXAM", 'PRINTABLE (per grading)'!B$13="Prelim"), IF(ISERROR(SUMIF('Exam (LECTURE ONLY)'!D$20:M$20, "CLO8", 'Exam (LECTURE ONLY)'!D308:M308) / 'Exam (LECTURE ONLY)'!AL$13), "", SUMIF('Exam (LECTURE ONLY)'!D$20:M$20, "CLO8", 'Exam (LECTURE ONLY)'!D308:M308) /'Exam (LECTURE ONLY)'!AL$13),
IF(AND('PRINTABLE (per grading)'!H$16="EXAM", 'PRINTABLE (per grading)'!B$13="Midterm"), IF(ISERROR(SUMIF('Exam (LECTURE ONLY)'!O$20:X$20, "CLO8", 'Exam (LECTURE ONLY)'!O308:X308) / 'Exam (LECTURE ONLY)'!AM$13), "", SUMIF('Exam (LECTURE ONLY)'!O$20:X$20, "CLO8", 'Exam (LECTURE ONLY)'!O308:X308) / 'Exam (LECTURE ONLY)'!AM$13),
IF(AND('PRINTABLE (per grading)'!H$16="EXAM", 'PRINTABLE (per grading)'!B$13="Final"), IF(ISERROR(SUMIF('Exam (LECTURE ONLY)'!Z$20:AI$20, "CLO8", 'Exam (LECTURE ONLY)'!Z308:AI308) / 'Exam (LECTURE ONLY)'!AN$13), "", SUMIF('Exam (LECTURE ONLY)'!Z$20:AI$20, "CLO8", 'Exam (LECTURE ONLY)'!Z308:AI308) / 'Exam (LECTURE ONLY)'!AN$13),
IF(AND('PRINTABLE (per grading)'!H$16="OUTPUT", 'PRINTABLE (per grading)'!B$13="Prelim"), IF(ISERROR(SUMIF(OUTPUT!C$20:M$20, "CLO8", OUTPUT!C308:M308) / OUTPUT!AL$13), "", SUMIF(OUTPUT!C$20:M$20, "CLO8", OUTPUT!C308:M308) / OUTPUT!AL$13),
IF(AND('PRINTABLE (per grading)'!H$16="OUTPUT", 'PRINTABLE (per grading)'!B$13="Midterm"), IF(ISERROR(SUMIF(OUTPUT!O$20:Y$20, "CLO8", OUTPUT!O308:Y308) / OUTPUT!AM$13), "", SUMIF(OUTPUT!O$20:Y$20, "CLO8", OUTPUT!O308:Y308) / OUTPUT!AM$13),
IF(AND('PRINTABLE (per grading)'!H$16="OUTPUT", 'PRINTABLE (per grading)'!B$13="Final"), IF(ISERROR(SUMIF(OUTPUT!AA$20:AI$20, "CLO8", OUTPUT!AA308:AI308) / OUTPUT!AN$13), "", SUMIF(OUTPUT!AA$20:AI$20, "CLO8", OUTPUT!AA308:AI308) / OUTPUT!AN$13),
"")))))),"")</f>
        <v/>
      </c>
      <c r="AY306" s="232" t="str">
        <f t="shared" si="149"/>
        <v/>
      </c>
      <c r="AZ306" s="233" t="str">
        <f t="shared" si="150"/>
        <v/>
      </c>
      <c r="BA306" s="25" t="str">
        <f>IF(B306 &lt;&gt; "", IFERROR(IF(C$16 = "PRELIM", SUMIF('Database (LECTURE-RES-PRAC)'!D$14:AG$14, "CLO9", 'Database (LECTURE-RES-PRAC)'!D303:AG303) / 'Grade computation'!F$12, IF(C$16 = "MIDTERM", SUMIF('Database (LECTURE-RES-PRAC)'!AJ$14:BM$14, "CLO9", 'Database (LECTURE-RES-PRAC)'!AJ303:BM303) / 'Grade computation'!G$12, IF(C$16 = "FINAL", SUMIF('Database (LECTURE-RES-PRAC)'!BP$14:CS$14, "CLO9", 'Database (LECTURE-RES-PRAC)'!BP303:CS303) / 'Grade computation'!H$12,""))),""),"")</f>
        <v/>
      </c>
      <c r="BB306" s="232" t="str">
        <f t="shared" si="151"/>
        <v/>
      </c>
      <c r="BC306" s="25" t="str">
        <f>IF(B306 &lt;&gt; "",IF(AND('PRINTABLE (per grading)'!H$16="EXAM", 'PRINTABLE (per grading)'!B$13="Prelim"), IF(ISERROR(SUMIF('Exam (LECTURE ONLY)'!D$20:M$20, "CLO9", 'Exam (LECTURE ONLY)'!D308:M308) / 'Exam (LECTURE ONLY)'!AL$14), "", SUMIF('Exam (LECTURE ONLY)'!D$20:M$20, "CLO9", 'Exam (LECTURE ONLY)'!D308:M308) /'Exam (LECTURE ONLY)'!AL$14),
IF(AND('PRINTABLE (per grading)'!H$16="EXAM", 'PRINTABLE (per grading)'!B$13="Midterm"), IF(ISERROR(SUMIF('Exam (LECTURE ONLY)'!O$20:X$20, "CLO9", 'Exam (LECTURE ONLY)'!O308:X308) / 'Exam (LECTURE ONLY)'!AM$14), "", SUMIF('Exam (LECTURE ONLY)'!O$20:X$20, "CLO9", 'Exam (LECTURE ONLY)'!O308:X308) / 'Exam (LECTURE ONLY)'!AM$14),
IF(AND('PRINTABLE (per grading)'!H$16="EXAM", 'PRINTABLE (per grading)'!B$13="Final"), IF(ISERROR(SUMIF('Exam (LECTURE ONLY)'!Z$20:AI$20, "CLO9", 'Exam (LECTURE ONLY)'!Z308:AI308) / 'Exam (LECTURE ONLY)'!AN$14), "", SUMIF('Exam (LECTURE ONLY)'!Z$20:AI$20, "CLO9", 'Exam (LECTURE ONLY)'!Z308:AI308) / 'Exam (LECTURE ONLY)'!AN$14),
IF(AND('PRINTABLE (per grading)'!H$16="OUTPUT", 'PRINTABLE (per grading)'!B$13="Prelim"), IF(ISERROR(SUMIF(OUTPUT!C$20:M$20, "CLO9", OUTPUT!C308:M308) / OUTPUT!AL$14), "", SUMIF(OUTPUT!C$20:M$20, "CLO9", OUTPUT!C308:M308) / OUTPUT!AL$14),
IF(AND('PRINTABLE (per grading)'!H$16="OUTPUT", 'PRINTABLE (per grading)'!B$13="Midterm"), IF(ISERROR(SUMIF(OUTPUT!O$20:Y$20, "CLO9", OUTPUT!O308:Y308) / OUTPUT!AM$14), "", SUMIF(OUTPUT!O$20:Y$20, "CLO9", OUTPUT!O308:Y308) / OUTPUT!AM$14),
IF(AND('PRINTABLE (per grading)'!H$16="OUTPUT", 'PRINTABLE (per grading)'!B$13="Final"), IF(ISERROR(SUMIF(OUTPUT!AA$20:AI$20, "CLO9", OUTPUT!AA308:AI308) / OUTPUT!AN$14), "", SUMIF(OUTPUT!AA$20:AI$20, "CLO9", OUTPUT!AA308:AI308) / OUTPUT!AN$14),
"")))))),"")</f>
        <v/>
      </c>
      <c r="BD306" s="232" t="str">
        <f t="shared" si="152"/>
        <v/>
      </c>
      <c r="BE306" s="233" t="str">
        <f t="shared" si="153"/>
        <v/>
      </c>
      <c r="BF306" s="25" t="str">
        <f>IF(B306 &lt;&gt; "", IFERROR(IF(C$16 = "PRELIM", SUMIF('Database (LECTURE-RES-PRAC)'!D$14:AG$14, "CLO10", 'Database (LECTURE-RES-PRAC)'!D303:AG303) / 'Grade computation'!F$13, IF(C$16 = "MIDTERM", SUMIF('Database (LECTURE-RES-PRAC)'!AJ$14:BM$14, "CLO10", 'Database (LECTURE-RES-PRAC)'!AJ303:BM303) / 'Grade computation'!G$13, IF(C$16 = "FINAL", SUMIF('Database (LECTURE-RES-PRAC)'!BP$14:CS$14, "CLO10", 'Database (LECTURE-RES-PRAC)'!BP303:CS303) / 'Grade computation'!H$13,""))),""),"")</f>
        <v/>
      </c>
      <c r="BG306" s="232" t="str">
        <f t="shared" si="154"/>
        <v/>
      </c>
      <c r="BH306" s="25" t="str">
        <f>IF(B306 &lt;&gt; "",IF(AND('PRINTABLE (per grading)'!H$16="EXAM", 'PRINTABLE (per grading)'!B$13="Prelim"), IF(ISERROR(SUMIF('Exam (LECTURE ONLY)'!D$20:M$20, "CLO10", 'Exam (LECTURE ONLY)'!D308:M308) / 'Exam (LECTURE ONLY)'!AL$15), "", SUMIF('Exam (LECTURE ONLY)'!D$20:M$20, "CLO10", 'Exam (LECTURE ONLY)'!D308:M308) /'Exam (LECTURE ONLY)'!AL$15),
IF(AND('PRINTABLE (per grading)'!H$16="EXAM", 'PRINTABLE (per grading)'!B$13="Midterm"), IF(ISERROR(SUMIF('Exam (LECTURE ONLY)'!O$20:X$20, "CLO10", 'Exam (LECTURE ONLY)'!O308:X308) / 'Exam (LECTURE ONLY)'!AM$15), "", SUMIF('Exam (LECTURE ONLY)'!O$20:X$20, "CLO10", 'Exam (LECTURE ONLY)'!O308:X308) / 'Exam (LECTURE ONLY)'!AM$15),
IF(AND('PRINTABLE (per grading)'!H$16="EXAM", 'PRINTABLE (per grading)'!B$13="Final"), IF(ISERROR(SUMIF('Exam (LECTURE ONLY)'!Z$20:AI$20, "CLO10", 'Exam (LECTURE ONLY)'!Z308:AI308) / 'Exam (LECTURE ONLY)'!AN$15), "", SUMIF('Exam (LECTURE ONLY)'!Z$20:AI$20, "CLO10", 'Exam (LECTURE ONLY)'!Z308:AI308) / 'Exam (LECTURE ONLY)'!AN$15),
IF(AND('PRINTABLE (per grading)'!H$16="OUTPUT", 'PRINTABLE (per grading)'!B$13="Prelim"), IF(ISERROR(SUMIF(OUTPUT!C$20:M$20, "CLO10", OUTPUT!C308:M308) / OUTPUT!AL$15), "", SUMIF(OUTPUT!C$20:M$20, "CLO10", OUTPUT!C308:M308) / OUTPUT!AL$15),
IF(AND('PRINTABLE (per grading)'!H$16="OUTPUT", 'PRINTABLE (per grading)'!B$13="Midterm"), IF(ISERROR(SUMIF(OUTPUT!O$20:Y$20, "CLO10", OUTPUT!O308:Y308) / OUTPUT!AM$15), "", SUMIF(OUTPUT!O$20:Y$20, "CLO10", OUTPUT!O308:Y308) / OUTPUT!AM$15),
IF(AND('PRINTABLE (per grading)'!H$16="OUTPUT", 'PRINTABLE (per grading)'!B$13="Final"), IF(ISERROR(SUMIF(OUTPUT!AA$20:AI$20, "CLO10", OUTPUT!AA308:AI308) / OUTPUT!AN$15), "", SUMIF(OUTPUT!AA$20:AI$20, "CLO10", OUTPUT!AA308:AI308) / OUTPUT!AN$15),
"")))))),"")</f>
        <v/>
      </c>
      <c r="BI306" s="232" t="str">
        <f t="shared" si="155"/>
        <v/>
      </c>
      <c r="BJ306" s="233" t="str">
        <f t="shared" si="156"/>
        <v/>
      </c>
      <c r="BK306" s="2"/>
    </row>
    <row r="307" spans="1:63" ht="20.100000000000001" customHeight="1">
      <c r="A307" s="118" t="str">
        <f>IF(ISBLANK('Database (LECTURE-RES-PRAC)'!A304),"",'Database (LECTURE-RES-PRAC)'!A304)</f>
        <v/>
      </c>
      <c r="B307" s="119" t="str">
        <f>IF(ISBLANK('Database (LECTURE-RES-PRAC)'!B304),"",'Database (LECTURE-RES-PRAC)'!B304)</f>
        <v/>
      </c>
      <c r="C307" s="134" t="str">
        <f>IF(B307&lt;&gt;"",IF(C$16="PRELIM",'Grade computation'!C307, IF(C$16="MIDTERM",'Grade computation'!K307, IF(C$16="FINAL",'Grade computation'!S307,""))),"")</f>
        <v/>
      </c>
      <c r="D307" s="135" t="str">
        <f t="shared" si="157"/>
        <v/>
      </c>
      <c r="E307" s="134" t="str">
        <f>IF(B307&lt;&gt;"", IF(C$16="PRELIM",'Grade computation'!E307, IF(C$16="MIDTERM",'Grade computation'!M307, IF(C$16="FINAL",'Grade computation'!U307,""))),"")</f>
        <v/>
      </c>
      <c r="F307" s="136" t="str">
        <f t="shared" si="158"/>
        <v/>
      </c>
      <c r="G307" s="137" t="str">
        <f t="shared" si="159"/>
        <v/>
      </c>
      <c r="H307" s="207" t="str">
        <f>IF(B307&lt;&gt;"",IF(C$16="PRELIM", 'Grade computation'!H307, IF(C$16="MIDTERM", 'Grade computation'!P307, IF(C$16="FINAL",'Grade computation'!X307, ""))),"")</f>
        <v/>
      </c>
      <c r="I307" s="137" t="str">
        <f t="shared" si="160"/>
        <v/>
      </c>
      <c r="J307" s="139" t="str">
        <f t="shared" si="161"/>
        <v/>
      </c>
      <c r="K307" s="377" t="str">
        <f t="shared" si="162"/>
        <v/>
      </c>
      <c r="L307" s="434"/>
      <c r="M307" s="25" t="str">
        <f>IF(B307 &lt;&gt; "", IFERROR(IF(C$16 = "PRELIM", SUMIF('Database (LECTURE-RES-PRAC)'!D$14:AG$14, "CLO1", 'Database (LECTURE-RES-PRAC)'!D304:AG304) / 'Grade computation'!F$4, IF(C$16 = "MIDTERM", SUMIF('Database (LECTURE-RES-PRAC)'!AJ$14:BM$14, "CLO1", 'Database (LECTURE-RES-PRAC)'!AJ304:BM304) / 'Grade computation'!G$4, IF(C$16 = "FINAL", SUMIF('Database (LECTURE-RES-PRAC)'!BP$14:CS$14, "CLO1", 'Database (LECTURE-RES-PRAC)'!BP304:CS304) / 'Grade computation'!H$4,""))),""),"")</f>
        <v/>
      </c>
      <c r="N307" s="232" t="str">
        <f t="shared" ref="N307:N319" si="163">IF(B307&lt;&gt;"",IF(M307="","",IF(M307&lt;0.5,1,IF(AND(M307&gt;=0.5,M307&lt;P$10),2,IF(M307&gt;=P$10,3)))),"")</f>
        <v/>
      </c>
      <c r="O307" s="25" t="str">
        <f>IF(B307 &lt;&gt; "",IF(AND('PRINTABLE (per grading)'!H$16="EXAM", 'PRINTABLE (per grading)'!B$13="Prelim"), IF(ISERROR(SUMIF('Exam (LECTURE ONLY)'!D$20:M$20, "CLO1", 'Exam (LECTURE ONLY)'!D309:M309) / 'Exam (LECTURE ONLY)'!AL$6), "", SUMIF('Exam (LECTURE ONLY)'!D$20:M$20, "CLO1", 'Exam (LECTURE ONLY)'!D309:M309) /'Exam (LECTURE ONLY)'!AL$6),
IF(AND('PRINTABLE (per grading)'!H$16="EXAM", 'PRINTABLE (per grading)'!B$13="Midterm"), IF(ISERROR(SUMIF('Exam (LECTURE ONLY)'!O$20:X$20, "CLO1", 'Exam (LECTURE ONLY)'!O309:X309) / 'Exam (LECTURE ONLY)'!AM$6), "", SUMIF('Exam (LECTURE ONLY)'!O$20:X$20, "CLO1", 'Exam (LECTURE ONLY)'!O309:X309) / 'Exam (LECTURE ONLY)'!AM$6),
IF(AND('PRINTABLE (per grading)'!H$16="EXAM", 'PRINTABLE (per grading)'!B$13="Final"), IF(ISERROR(SUMIF('Exam (LECTURE ONLY)'!Z$20:AI$20, "CLO1", 'Exam (LECTURE ONLY)'!Z309:AI309) / 'Exam (LECTURE ONLY)'!AN$6), "", SUMIF('Exam (LECTURE ONLY)'!Z$20:AI$20, "CLO1", 'Exam (LECTURE ONLY)'!Z309:AI309) / 'Exam (LECTURE ONLY)'!AN$6),
IF(AND('PRINTABLE (per grading)'!H$16="OUTPUT", 'PRINTABLE (per grading)'!B$13="Prelim"), IF(ISERROR(SUMIF(OUTPUT!C$20:M$20, "CLO1", OUTPUT!C309:M309) / OUTPUT!AL$6), "", SUMIF(OUTPUT!C$20:M$20, "CLO1", OUTPUT!C309:M309) / OUTPUT!AL$6),
IF(AND('PRINTABLE (per grading)'!H$16="OUTPUT", 'PRINTABLE (per grading)'!B$13="Midterm"), IF(ISERROR(SUMIF(OUTPUT!O$20:Y$20, "CLO1", OUTPUT!O309:Y309) / OUTPUT!AM$6), "", SUMIF(OUTPUT!O$20:Y$20, "CLO1", OUTPUT!O309:Y309) / OUTPUT!AM$6),
IF(AND('PRINTABLE (per grading)'!H$16="OUTPUT", 'PRINTABLE (per grading)'!B$13="Final"), IF(ISERROR(SUMIF(OUTPUT!AA$20:AI$20, "CLO1", OUTPUT!AA309:AI309) / OUTPUT!AN$6), "", SUMIF(OUTPUT!AA$20:AI$20, "CLO1", OUTPUT!AA309:AI309) / OUTPUT!AN$6),
"")))))),"")</f>
        <v/>
      </c>
      <c r="P307" s="232" t="str">
        <f t="shared" ref="P307:P319" si="164">IF(B307&lt;&gt;"",IF(O307="","",IF(O307&lt;0.5,1,IF(AND(O307&gt;=0.5,O307&lt;P$10),2,IF(O307&gt;=P$10,3)))),"")</f>
        <v/>
      </c>
      <c r="Q307" s="233" t="str">
        <f t="shared" ref="Q307:Q319" si="165">IF(B307 &lt;&gt; "",IFERROR(IF(AVERAGE(M307,O307)&gt;=P$10,"Y","N"),""),"")</f>
        <v/>
      </c>
      <c r="R307" s="25" t="str">
        <f>IF(B307 &lt;&gt; "", IFERROR(IF(C$16 = "PRELIM", SUMIF('Database (LECTURE-RES-PRAC)'!D$14:AG$14, "CLO2", 'Database (LECTURE-RES-PRAC)'!D304:AG304) / 'Grade computation'!F$5, IF(C$16 = "MIDTERM", SUMIF('Database (LECTURE-RES-PRAC)'!AJ$14:BM$14, "CLO2", 'Database (LECTURE-RES-PRAC)'!AJ304:BM304) / 'Grade computation'!G$5, IF(C$16 = "FINAL", SUMIF('Database (LECTURE-RES-PRAC)'!BP$14:CS$14, "CLO2", 'Database (LECTURE-RES-PRAC)'!BP304:CS304) / 'Grade computation'!H$5,""))),""),"")</f>
        <v/>
      </c>
      <c r="S307" s="232" t="str">
        <f t="shared" ref="S307:S319" si="166">IF(B307&lt;&gt;"",IF(R307="","",IF(R307&lt;0.5,1,IF(AND(R307&gt;=0.5,R307&lt;P$10),2,IF(R307&gt;=P$10,3)))),"")</f>
        <v/>
      </c>
      <c r="T307" s="25" t="str">
        <f>IF(B307 &lt;&gt; "",IF(AND('PRINTABLE (per grading)'!H$16="EXAM", 'PRINTABLE (per grading)'!B$13="Prelim"), IF(ISERROR(SUMIF('Exam (LECTURE ONLY)'!D$20:M$20, "CLO2", 'Exam (LECTURE ONLY)'!D309:M309) / 'Exam (LECTURE ONLY)'!AL$7), "", SUMIF('Exam (LECTURE ONLY)'!D$20:M$20, "CLO2", 'Exam (LECTURE ONLY)'!D309:M309) /'Exam (LECTURE ONLY)'!AL$7),
IF(AND('PRINTABLE (per grading)'!H$16="EXAM", 'PRINTABLE (per grading)'!B$13="Midterm"), IF(ISERROR(SUMIF('Exam (LECTURE ONLY)'!O$20:X$20, "CLO2", 'Exam (LECTURE ONLY)'!O309:X309) / 'Exam (LECTURE ONLY)'!AM$7), "", SUMIF('Exam (LECTURE ONLY)'!O$20:X$20, "CLO2", 'Exam (LECTURE ONLY)'!O309:X309) / 'Exam (LECTURE ONLY)'!AM$7),
IF(AND('PRINTABLE (per grading)'!H$16="EXAM", 'PRINTABLE (per grading)'!B$13="Final"), IF(ISERROR(SUMIF('Exam (LECTURE ONLY)'!Z$20:AI$20, "CLO2", 'Exam (LECTURE ONLY)'!Z309:AI309) / 'Exam (LECTURE ONLY)'!AN$7), "", SUMIF('Exam (LECTURE ONLY)'!Z$20:AI$20, "CLO2", 'Exam (LECTURE ONLY)'!Z309:AI309) / 'Exam (LECTURE ONLY)'!AN$7),
IF(AND('PRINTABLE (per grading)'!H$16="OUTPUT", 'PRINTABLE (per grading)'!B$13="Prelim"), IF(ISERROR(SUMIF(OUTPUT!C$20:M$20, "CLO2", OUTPUT!C309:M309) / OUTPUT!AL$7), "", SUMIF(OUTPUT!C$20:M$20, "CLO2", OUTPUT!C309:M309) / OUTPUT!AL$7),
IF(AND('PRINTABLE (per grading)'!H$16="OUTPUT", 'PRINTABLE (per grading)'!B$13="Midterm"), IF(ISERROR(SUMIF(OUTPUT!O$20:Y$20, "CLO2", OUTPUT!O309:Y309) / OUTPUT!AM$7), "", SUMIF(OUTPUT!O$20:Y$20, "CLO2", OUTPUT!O309:Y309) / OUTPUT!AM$7),
IF(AND('PRINTABLE (per grading)'!H$16="OUTPUT", 'PRINTABLE (per grading)'!B$13="Final"), IF(ISERROR(SUMIF(OUTPUT!AA$20:AI$20, "CLO2", OUTPUT!AA309:AI309) / OUTPUT!AN$7), "", SUMIF(OUTPUT!AA$20:AI$20, "CLO2", OUTPUT!AA309:AI309) / OUTPUT!AN$7),
"")))))),"")</f>
        <v/>
      </c>
      <c r="U307" s="232" t="str">
        <f t="shared" ref="U307:U319" si="167">IF(B307&lt;&gt;"",IF(T307="","",IF(T307&lt;0.5,1,IF(AND(T307&gt;=0.5,T307&lt;P$10),2,IF(T307&gt;=P$10,3)))),"")</f>
        <v/>
      </c>
      <c r="V307" s="233" t="str">
        <f t="shared" ref="V307:V319" si="168">IF(B307 &lt;&gt; "",IFERROR(IF(AVERAGE(R307,T307)&gt;=P$10,"Y","N"),""),"")</f>
        <v/>
      </c>
      <c r="W307" s="25" t="str">
        <f>IF(B307 &lt;&gt; "", IFERROR(IF(C$16 = "PRELIM", SUMIF('Database (LECTURE-RES-PRAC)'!D$14:AG$14, "CLO3", 'Database (LECTURE-RES-PRAC)'!D304:AG304) / 'Grade computation'!F$6, IF(C$16 = "MIDTERM", SUMIF('Database (LECTURE-RES-PRAC)'!AJ$14:BM$14, "CLO3", 'Database (LECTURE-RES-PRAC)'!AJ304:BM304) / 'Grade computation'!G$6, IF(C$16 = "FINAL", SUMIF('Database (LECTURE-RES-PRAC)'!BP$14:CS$14, "CLO3", 'Database (LECTURE-RES-PRAC)'!BP304:CS304) / 'Grade computation'!H$6,""))),""),"")</f>
        <v/>
      </c>
      <c r="X307" s="232" t="str">
        <f t="shared" ref="X307:X319" si="169">IF(B307&lt;&gt;"",IF(W307="","",IF(W307&lt;0.5,1,IF(AND(W307&gt;=0.5,W307&lt;P$10),2,IF(W307&gt;=P$10,3)))),"")</f>
        <v/>
      </c>
      <c r="Y307" s="25" t="str">
        <f>IF(B307 &lt;&gt; "",IF(AND('PRINTABLE (per grading)'!H$16="EXAM", 'PRINTABLE (per grading)'!B$13="Prelim"), IF(ISERROR(SUMIF('Exam (LECTURE ONLY)'!D$20:M$20, "CLO3", 'Exam (LECTURE ONLY)'!D309:M309) / 'Exam (LECTURE ONLY)'!AL$8), "", SUMIF('Exam (LECTURE ONLY)'!D$20:M$20, "CLO3", 'Exam (LECTURE ONLY)'!D309:M309) /'Exam (LECTURE ONLY)'!AL$8),
IF(AND('PRINTABLE (per grading)'!H$16="EXAM", 'PRINTABLE (per grading)'!B$13="Midterm"), IF(ISERROR(SUMIF('Exam (LECTURE ONLY)'!O$20:X$20, "CLO3", 'Exam (LECTURE ONLY)'!O309:X309) / 'Exam (LECTURE ONLY)'!AM$8), "", SUMIF('Exam (LECTURE ONLY)'!O$20:X$20, "CLO3", 'Exam (LECTURE ONLY)'!O309:X309) / 'Exam (LECTURE ONLY)'!AM$8),
IF(AND('PRINTABLE (per grading)'!H$16="EXAM", 'PRINTABLE (per grading)'!B$13="Final"), IF(ISERROR(SUMIF('Exam (LECTURE ONLY)'!Z$20:AI$20, "CLO3", 'Exam (LECTURE ONLY)'!Z309:AI309) / 'Exam (LECTURE ONLY)'!AN$8), "", SUMIF('Exam (LECTURE ONLY)'!Z$20:AI$20, "CLO3", 'Exam (LECTURE ONLY)'!Z309:AI309) / 'Exam (LECTURE ONLY)'!AN$8),
IF(AND('PRINTABLE (per grading)'!H$16="OUTPUT", 'PRINTABLE (per grading)'!B$13="Prelim"), IF(ISERROR(SUMIF(OUTPUT!C$20:M$20, "CLO3", OUTPUT!C309:M309) / OUTPUT!AL$8), "", SUMIF(OUTPUT!C$20:M$20, "CLO3", OUTPUT!C309:M309) / OUTPUT!AL$8),
IF(AND('PRINTABLE (per grading)'!H$16="OUTPUT", 'PRINTABLE (per grading)'!B$13="Midterm"), IF(ISERROR(SUMIF(OUTPUT!O$20:Y$20, "CLO3", OUTPUT!O309:Y309) / OUTPUT!AM$8), "", SUMIF(OUTPUT!O$20:Y$20, "CLO3", OUTPUT!O309:Y309) / OUTPUT!AM$8),
IF(AND('PRINTABLE (per grading)'!H$16="OUTPUT", 'PRINTABLE (per grading)'!B$13="Final"), IF(ISERROR(SUMIF(OUTPUT!AA$20:AI$20, "CLO3", OUTPUT!AA309:AI309) / OUTPUT!AN$8), "", SUMIF(OUTPUT!AA$20:AI$20, "CLO3", OUTPUT!AA309:AI309) / OUTPUT!AN$8),
"" )))))),"")</f>
        <v/>
      </c>
      <c r="Z307" s="232" t="str">
        <f t="shared" ref="Z307:Z319" si="170">IF(B307&lt;&gt;"",IF(Y307="","",IF(Y307&lt;0.5,1,IF(AND(Y307&gt;=0.5,Y307&lt;P$10),2,IF(Y307&gt;=P$10,3)))),"")</f>
        <v/>
      </c>
      <c r="AA307" s="233" t="str">
        <f t="shared" ref="AA307:AA319" si="171">IF(B307 &lt;&gt; "",IFERROR(IF(AVERAGE(W307,Y307)&gt;=P$10,"Y","N"),""),"")</f>
        <v/>
      </c>
      <c r="AB307" s="25" t="str">
        <f>IF(B307 &lt;&gt; "", IFERROR(IF(C$16 = "PRELIM", SUMIF('Database (LECTURE-RES-PRAC)'!D$14:AG$14, "CLO4", 'Database (LECTURE-RES-PRAC)'!D304:AG304) / 'Grade computation'!F$7, IF(C$16 = "MIDTERM", SUMIF('Database (LECTURE-RES-PRAC)'!AJ$14:BM$14, "CLO4", 'Database (LECTURE-RES-PRAC)'!AJ304:BM304) / 'Grade computation'!G$7, IF(C$16 = "FINAL", SUMIF('Database (LECTURE-RES-PRAC)'!BP$14:CS$14, "CLO4", 'Database (LECTURE-RES-PRAC)'!BP304:CS304) / 'Grade computation'!H$7,""))),""),"")</f>
        <v/>
      </c>
      <c r="AC307" s="232" t="str">
        <f t="shared" ref="AC307:AC319" si="172">IF(B307&lt;&gt;"",IF(AB307="","",IF(AB307&lt;0.5,1,IF(AND(AB307&gt;=0.5,AB307&lt;P$10),2,IF(AB307&gt;=P$10,3)))),"")</f>
        <v/>
      </c>
      <c r="AD307" s="25" t="str">
        <f>IF(B307 &lt;&gt; "",IF(AND('PRINTABLE (per grading)'!H$16="EXAM", 'PRINTABLE (per grading)'!B$13="Prelim"), IF(ISERROR(SUMIF('Exam (LECTURE ONLY)'!D$20:M$20, "CLO4", 'Exam (LECTURE ONLY)'!D309:M309) / 'Exam (LECTURE ONLY)'!AL$9), "", SUMIF('Exam (LECTURE ONLY)'!D$20:M$20, "CLO4", 'Exam (LECTURE ONLY)'!D309:M309) /'Exam (LECTURE ONLY)'!AL$9),
IF(AND('PRINTABLE (per grading)'!H$16="EXAM", 'PRINTABLE (per grading)'!B$13="Midterm"), IF(ISERROR(SUMIF('Exam (LECTURE ONLY)'!O$20:X$20, "CLO4", 'Exam (LECTURE ONLY)'!O309:X309) / 'Exam (LECTURE ONLY)'!AM$9), "", SUMIF('Exam (LECTURE ONLY)'!O$20:X$20, "CLO4", 'Exam (LECTURE ONLY)'!O309:X309) / 'Exam (LECTURE ONLY)'!AM$9),
IF(AND('PRINTABLE (per grading)'!H$16="EXAM", 'PRINTABLE (per grading)'!B$13="Final"), IF(ISERROR(SUMIF('Exam (LECTURE ONLY)'!Z$20:AI$20, "CLO4", 'Exam (LECTURE ONLY)'!Z309:AI309) / 'Exam (LECTURE ONLY)'!AN$9), "", SUMIF('Exam (LECTURE ONLY)'!Z$20:AI$20, "CLO4", 'Exam (LECTURE ONLY)'!Z309:AI309) / 'Exam (LECTURE ONLY)'!AN$9),
IF(AND('PRINTABLE (per grading)'!H$16="OUTPUT", 'PRINTABLE (per grading)'!B$13="Prelim"), IF(ISERROR(SUMIF(OUTPUT!C$20:M$20, "CLO4", OUTPUT!C309:M309) / OUTPUT!AL$9), "", SUMIF(OUTPUT!C$20:M$20, "CLO4", OUTPUT!C309:M309) / OUTPUT!AL$9),
IF(AND('PRINTABLE (per grading)'!H$16="OUTPUT", 'PRINTABLE (per grading)'!B$13="Midterm"), IF(ISERROR(SUMIF(OUTPUT!O$20:Y$20, "CLO4", OUTPUT!O309:Y309) / OUTPUT!AM$9), "", SUMIF(OUTPUT!O$20:Y$20, "CLO4", OUTPUT!O309:Y309) / OUTPUT!AM$9),
IF(AND('PRINTABLE (per grading)'!H$16="OUTPUT", 'PRINTABLE (per grading)'!B$13="Final"), IF(ISERROR(SUMIF(OUTPUT!AA$20:AI$20, "CLO4", OUTPUT!AA309:AI309) / OUTPUT!AN$9), "", SUMIF(OUTPUT!AA$20:AI$20, "CLO4", OUTPUT!AA309:AI309) / OUTPUT!AN$9),
"")))))),"")</f>
        <v/>
      </c>
      <c r="AE307" s="232" t="str">
        <f t="shared" ref="AE307:AE319" si="173">IF(B307&lt;&gt;"",IF(AD307="","",IF(AD307&lt;0.5,1,IF(AND(AD307&gt;=0.5,AD307&lt;P$10),2,IF(AD307&gt;=P$10,3)))),"")</f>
        <v/>
      </c>
      <c r="AF307" s="233" t="str">
        <f t="shared" ref="AF307:AF319" si="174">IF(B307 &lt;&gt; "",IFERROR(IF(AVERAGE(AB307,AD307)&gt;=P$10,"Y","N"),""),"")</f>
        <v/>
      </c>
      <c r="AG307" s="25" t="str">
        <f>IF(B307 &lt;&gt; "", IFERROR(IF(C$16 = "PRELIM", SUMIF('Database (LECTURE-RES-PRAC)'!D$14:AG$14, "CLO5", 'Database (LECTURE-RES-PRAC)'!D304:AG304) / 'Grade computation'!F$8, IF(C$16 = "MIDTERM", SUMIF('Database (LECTURE-RES-PRAC)'!AJ$14:BM$14, "CLO5", 'Database (LECTURE-RES-PRAC)'!AJ304:BM304) / 'Grade computation'!G$8, IF(C$16 = "FINAL", SUMIF('Database (LECTURE-RES-PRAC)'!BP$14:CS$14, "CLO5", 'Database (LECTURE-RES-PRAC)'!BP304:CS304) / 'Grade computation'!H$8,""))),""),"")</f>
        <v/>
      </c>
      <c r="AH307" s="232" t="str">
        <f t="shared" ref="AH307:AH319" si="175">IF(B307&lt;&gt;"",IF(AG307="","",IF(AG307&lt;0.5,1,IF(AND(AG307&gt;=0.5,AG307&lt;P$10),2,IF(AG307&gt;=P$10,3)))),"")</f>
        <v/>
      </c>
      <c r="AI307" s="25" t="str">
        <f>IF(B307 &lt;&gt; "",IF(AND('PRINTABLE (per grading)'!H$16="EXAM", 'PRINTABLE (per grading)'!B$13="Prelim"), IF(ISERROR(SUMIF('Exam (LECTURE ONLY)'!D$20:M$20, "CLO5", 'Exam (LECTURE ONLY)'!D309:M309) / 'Exam (LECTURE ONLY)'!AL$10), "", SUMIF('Exam (LECTURE ONLY)'!D$20:M$20, "CLO5", 'Exam (LECTURE ONLY)'!D309:M309) /'Exam (LECTURE ONLY)'!AL$10),
IF(AND('PRINTABLE (per grading)'!H$16="EXAM", 'PRINTABLE (per grading)'!B$13="Midterm"), IF(ISERROR(SUMIF('Exam (LECTURE ONLY)'!O$20:X$20, "CLO5", 'Exam (LECTURE ONLY)'!O309:X309) / 'Exam (LECTURE ONLY)'!AM$10), "", SUMIF('Exam (LECTURE ONLY)'!O$20:X$20, "CLO5", 'Exam (LECTURE ONLY)'!O309:X309) / 'Exam (LECTURE ONLY)'!AM$10),
IF(AND('PRINTABLE (per grading)'!H$16="EXAM", 'PRINTABLE (per grading)'!B$13="Final"), IF(ISERROR(SUMIF('Exam (LECTURE ONLY)'!Z$20:AI$20, "CLO5", 'Exam (LECTURE ONLY)'!Z309:AI309) / 'Exam (LECTURE ONLY)'!AN$10), "", SUMIF('Exam (LECTURE ONLY)'!Z$20:AI$20, "CLO5", 'Exam (LECTURE ONLY)'!Z309:AI309) / 'Exam (LECTURE ONLY)'!AN$10),
IF(AND('PRINTABLE (per grading)'!H$16="OUTPUT", 'PRINTABLE (per grading)'!B$13="Prelim"), IF(ISERROR(SUMIF(OUTPUT!C$20:M$20, "CLO5", OUTPUT!C309:M309) / OUTPUT!AL$10), "", SUMIF(OUTPUT!C$20:M$20, "CLO5", OUTPUT!C309:M309) / OUTPUT!AL$10),
IF(AND('PRINTABLE (per grading)'!H$16="OUTPUT", 'PRINTABLE (per grading)'!B$13="Midterm"), IF(ISERROR(SUMIF(OUTPUT!O$20:Y$20, "CLO5", OUTPUT!O309:Y309) / OUTPUT!AM$10), "", SUMIF(OUTPUT!O$20:Y$20, "CLO5", OUTPUT!O309:Y309) / OUTPUT!AM$10),
IF(AND('PRINTABLE (per grading)'!H$16="OUTPUT", 'PRINTABLE (per grading)'!B$13="Final"), IF(ISERROR(SUMIF(OUTPUT!AA$20:AI$20, "CLO5", OUTPUT!AA309:AI309) / OUTPUT!AN$10), "", SUMIF(OUTPUT!AA$20:AI$20, "CLO5", OUTPUT!AA309:AI309) / OUTPUT!AN$10),
"")))))),"")</f>
        <v/>
      </c>
      <c r="AJ307" s="232" t="str">
        <f t="shared" ref="AJ307:AJ319" si="176">IF(B307&lt;&gt;"",IF(AI307="","",IF(AI307&lt;0.5,1,IF(AND(AI307&gt;=0.5,AI307&lt;P$10),2,IF(AI307&gt;=P$10,3)))),"")</f>
        <v/>
      </c>
      <c r="AK307" s="233" t="str">
        <f t="shared" ref="AK307:AK319" si="177">IF(B307 &lt;&gt; "",IFERROR(IF(AVERAGE(AG307,AI307)&gt;=P$10,"Y","N"),""),"")</f>
        <v/>
      </c>
      <c r="AL307" s="25" t="str">
        <f>IF(B307 &lt;&gt; "", IFERROR(IF(C$16 = "PRELIM", SUMIF('Database (LECTURE-RES-PRAC)'!D$14:AG$14, "CLO6", 'Database (LECTURE-RES-PRAC)'!D304:AG304) / 'Grade computation'!F$9, IF(C$16 = "MIDTERM", SUMIF('Database (LECTURE-RES-PRAC)'!AJ$14:BM$14, "CLO6", 'Database (LECTURE-RES-PRAC)'!AJ304:BM304) / 'Grade computation'!G$9, IF(C$16 = "FINAL", SUMIF('Database (LECTURE-RES-PRAC)'!BP$14:CS$14, "CLO6", 'Database (LECTURE-RES-PRAC)'!BP304:CS304) / 'Grade computation'!H$9,""))),""),"")</f>
        <v/>
      </c>
      <c r="AM307" s="232" t="str">
        <f t="shared" ref="AM307:AM319" si="178">IF(B307&lt;&gt;"",IF(AL307="","",IF(AL307&lt;0.5,1,IF(AND(AL307&gt;=0.5,AL307&lt;P$10),2,IF(AL307&gt;=P$10,3)))),"")</f>
        <v/>
      </c>
      <c r="AN307" s="25" t="str">
        <f>IF(B307 &lt;&gt; "",IF(AND('PRINTABLE (per grading)'!H$16="EXAM", 'PRINTABLE (per grading)'!B$13="Prelim"), IF(ISERROR(SUMIF('Exam (LECTURE ONLY)'!D$20:M$20, "CLO6", 'Exam (LECTURE ONLY)'!D309:M309) / 'Exam (LECTURE ONLY)'!AL$11), "", SUMIF('Exam (LECTURE ONLY)'!D$20:M$20, "CLO6", 'Exam (LECTURE ONLY)'!D309:M309) /'Exam (LECTURE ONLY)'!AL$11),
IF(AND('PRINTABLE (per grading)'!H$16="EXAM", 'PRINTABLE (per grading)'!B$13="Midterm"), IF(ISERROR(SUMIF('Exam (LECTURE ONLY)'!O$20:X$20, "CLO6", 'Exam (LECTURE ONLY)'!O309:X309) / 'Exam (LECTURE ONLY)'!AM$11), "", SUMIF('Exam (LECTURE ONLY)'!O$20:X$20, "CLO6", 'Exam (LECTURE ONLY)'!O309:X309) / 'Exam (LECTURE ONLY)'!AM$11),
IF(AND('PRINTABLE (per grading)'!H$16="EXAM", 'PRINTABLE (per grading)'!B$13="Final"), IF(ISERROR(SUMIF('Exam (LECTURE ONLY)'!Z$20:AI$20, "CLO6", 'Exam (LECTURE ONLY)'!Z309:AI309) / 'Exam (LECTURE ONLY)'!AN$11), "", SUMIF('Exam (LECTURE ONLY)'!Z$20:AI$20, "CLO6", 'Exam (LECTURE ONLY)'!Z309:AI309) / 'Exam (LECTURE ONLY)'!AN$11),
IF(AND('PRINTABLE (per grading)'!H$16="OUTPUT", 'PRINTABLE (per grading)'!B$13="Prelim"), IF(ISERROR(SUMIF(OUTPUT!C$20:M$20, "CLO6", OUTPUT!C309:M309) / OUTPUT!AL$11), "", SUMIF(OUTPUT!C$20:M$20, "CLO6", OUTPUT!C309:M309) / OUTPUT!AL$11),
IF(AND('PRINTABLE (per grading)'!H$16="OUTPUT", 'PRINTABLE (per grading)'!B$13="Midterm"), IF(ISERROR(SUMIF(OUTPUT!O$20:Y$20, "CLO6", OUTPUT!O309:Y309) / OUTPUT!AM$11), "", SUMIF(OUTPUT!O$20:Y$20, "CLO6", OUTPUT!O309:Y309) / OUTPUT!AM$11),
IF(AND('PRINTABLE (per grading)'!H$16="OUTPUT", 'PRINTABLE (per grading)'!B$13="Final"), IF(ISERROR(SUMIF(OUTPUT!AA$20:AI$20, "CLO6", OUTPUT!AA309:AI309) / OUTPUT!AN$11), "", SUMIF(OUTPUT!AA$20:AI$20, "CLO6", OUTPUT!AA309:AI309) / OUTPUT!AN$11),
"")))))),"")</f>
        <v/>
      </c>
      <c r="AO307" s="232" t="str">
        <f t="shared" ref="AO307:AO319" si="179">IF(B307&lt;&gt;"",IF(AN307="","",IF(AN307&lt;0.5,1,IF(AND(AN307&gt;=0.5,AN307&lt;P$10),2,IF(AN307&gt;=P$10,3)))),"")</f>
        <v/>
      </c>
      <c r="AP307" s="233" t="str">
        <f t="shared" ref="AP307:AP319" si="180">IF(B307 &lt;&gt; "",IFERROR(IF(AVERAGE(AL307,AN307)&gt;=P$10,"Y","N"),""),"")</f>
        <v/>
      </c>
      <c r="AQ307" s="25" t="str">
        <f>IF(B307 &lt;&gt; "", IFERROR(IF(C$16 = "PRELIM", SUMIF('Database (LECTURE-RES-PRAC)'!D$14:AG$14, "CLO7", 'Database (LECTURE-RES-PRAC)'!D304:AG304) / 'Grade computation'!F$10, IF(C$16 = "MIDTERM", SUMIF('Database (LECTURE-RES-PRAC)'!AJ$14:BM$14, "CLO7", 'Database (LECTURE-RES-PRAC)'!AJ304:BM304) / 'Grade computation'!G$10, IF(C$16 = "FINAL", SUMIF('Database (LECTURE-RES-PRAC)'!BP$14:CS$14, "CLO7", 'Database (LECTURE-RES-PRAC)'!BP304:CS304) / 'Grade computation'!H$10,""))),""),"")</f>
        <v/>
      </c>
      <c r="AR307" s="232" t="str">
        <f t="shared" ref="AR307:AR319" si="181">IF(B307&lt;&gt;"",IF(AQ307="","",IF(AQ307&lt;0.5,1,IF(AND(AQ307&gt;=0.5,AQ307&lt;P$10),2,IF(AQ307&gt;=P$10,3)))),"")</f>
        <v/>
      </c>
      <c r="AS307" s="25" t="str">
        <f>IF(B307 &lt;&gt; "",IF(AND('PRINTABLE (per grading)'!H$16="EXAM", 'PRINTABLE (per grading)'!B$13="Prelim"), IF(ISERROR(SUMIF('Exam (LECTURE ONLY)'!D$20:M$20, "CLO7", 'Exam (LECTURE ONLY)'!D309:M309) / 'Exam (LECTURE ONLY)'!AL$12), "", SUMIF('Exam (LECTURE ONLY)'!D$20:M$20, "CLO7", 'Exam (LECTURE ONLY)'!D309:M309) /'Exam (LECTURE ONLY)'!AL$12),
IF(AND('PRINTABLE (per grading)'!H$16="EXAM", 'PRINTABLE (per grading)'!B$13="Midterm"), IF(ISERROR(SUMIF('Exam (LECTURE ONLY)'!O$20:X$20, "CLO7", 'Exam (LECTURE ONLY)'!O309:X309) / 'Exam (LECTURE ONLY)'!AM$12), "", SUMIF('Exam (LECTURE ONLY)'!O$20:X$20, "CLO7", 'Exam (LECTURE ONLY)'!O309:X309) / 'Exam (LECTURE ONLY)'!AM$12),
IF(AND('PRINTABLE (per grading)'!H$16="EXAM", 'PRINTABLE (per grading)'!B$13="Final"), IF(ISERROR(SUMIF('Exam (LECTURE ONLY)'!Z$20:AI$20, "CLO7", 'Exam (LECTURE ONLY)'!Z309:AI309) / 'Exam (LECTURE ONLY)'!AN$12), "", SUMIF('Exam (LECTURE ONLY)'!Z$20:AI$20, "CLO7", 'Exam (LECTURE ONLY)'!Z309:AI309) / 'Exam (LECTURE ONLY)'!AN$12),
IF(AND('PRINTABLE (per grading)'!H$16="OUTPUT", 'PRINTABLE (per grading)'!B$13="Prelim"), IF(ISERROR(SUMIF(OUTPUT!C$20:M$20, "CLO7", OUTPUT!C309:M309) / OUTPUT!AL$12), "", SUMIF(OUTPUT!C$20:M$20, "CLO7", OUTPUT!C309:M309) / OUTPUT!AL$12),
IF(AND('PRINTABLE (per grading)'!H$16="OUTPUT", 'PRINTABLE (per grading)'!B$13="Midterm"), IF(ISERROR(SUMIF(OUTPUT!O$20:Y$20, "CLO7", OUTPUT!O309:Y309) / OUTPUT!AM$12), "", SUMIF(OUTPUT!O$20:Y$20, "CLO7", OUTPUT!O309:Y309) / OUTPUT!AM$12),
IF(AND('PRINTABLE (per grading)'!H$16="OUTPUT", 'PRINTABLE (per grading)'!B$13="Final"), IF(ISERROR(SUMIF(OUTPUT!AA$20:AI$20, "CLO7", OUTPUT!AA309:AI309) / OUTPUT!AN$12), "", SUMIF(OUTPUT!AA$20:AI$20, "CLO7", OUTPUT!AA309:AI309) / OUTPUT!AN$12),
"")))))),"")</f>
        <v/>
      </c>
      <c r="AT307" s="232" t="str">
        <f t="shared" ref="AT307:AT319" si="182">IF(B307&lt;&gt;"",IF(AS307="","",IF(AS307&lt;0.5,1,IF(AND(AS307&gt;=0.5,AS307&lt;P$10),2,IF(AS307&gt;=P$10,3)))),"")</f>
        <v/>
      </c>
      <c r="AU307" s="233" t="str">
        <f t="shared" ref="AU307:AU319" si="183">IF(B307 &lt;&gt; "",IFERROR(IF(AVERAGE(AQ307,AS307)&gt;=P$10,"Y","N"),""),"")</f>
        <v/>
      </c>
      <c r="AV307" s="25" t="str">
        <f>IF(B307 &lt;&gt; "", IFERROR(IF(C$16 = "PRELIM", SUMIF('Database (LECTURE-RES-PRAC)'!D$14:AG$14, "CLO8", 'Database (LECTURE-RES-PRAC)'!D304:AG304) / 'Grade computation'!F$11, IF(C$16 = "MIDTERM", SUMIF('Database (LECTURE-RES-PRAC)'!AJ$14:BM$14, "CLO8", 'Database (LECTURE-RES-PRAC)'!AJ304:BM304) / 'Grade computation'!G$11, IF(C$16 = "FINAL", SUMIF('Database (LECTURE-RES-PRAC)'!BP$14:CS$14, "CLO8", 'Database (LECTURE-RES-PRAC)'!BP304:CS304) / 'Grade computation'!H$11,""))),""),"")</f>
        <v/>
      </c>
      <c r="AW307" s="232" t="str">
        <f t="shared" ref="AW307:AW319" si="184">IF(B307&lt;&gt;"",IF(AV307="","",IF(AV307&lt;0.5,1,IF(AND(AV307&gt;=0.5,AV307&lt;P$10),2,IF(AV307&gt;=P$10,3)))),"")</f>
        <v/>
      </c>
      <c r="AX307" s="25" t="str">
        <f>IF(B307 &lt;&gt; "",IF(AND('PRINTABLE (per grading)'!H$16="EXAM", 'PRINTABLE (per grading)'!B$13="Prelim"), IF(ISERROR(SUMIF('Exam (LECTURE ONLY)'!D$20:M$20, "CLO8", 'Exam (LECTURE ONLY)'!D309:M309) / 'Exam (LECTURE ONLY)'!AL$13), "", SUMIF('Exam (LECTURE ONLY)'!D$20:M$20, "CLO8", 'Exam (LECTURE ONLY)'!D309:M309) /'Exam (LECTURE ONLY)'!AL$13),
IF(AND('PRINTABLE (per grading)'!H$16="EXAM", 'PRINTABLE (per grading)'!B$13="Midterm"), IF(ISERROR(SUMIF('Exam (LECTURE ONLY)'!O$20:X$20, "CLO8", 'Exam (LECTURE ONLY)'!O309:X309) / 'Exam (LECTURE ONLY)'!AM$13), "", SUMIF('Exam (LECTURE ONLY)'!O$20:X$20, "CLO8", 'Exam (LECTURE ONLY)'!O309:X309) / 'Exam (LECTURE ONLY)'!AM$13),
IF(AND('PRINTABLE (per grading)'!H$16="EXAM", 'PRINTABLE (per grading)'!B$13="Final"), IF(ISERROR(SUMIF('Exam (LECTURE ONLY)'!Z$20:AI$20, "CLO8", 'Exam (LECTURE ONLY)'!Z309:AI309) / 'Exam (LECTURE ONLY)'!AN$13), "", SUMIF('Exam (LECTURE ONLY)'!Z$20:AI$20, "CLO8", 'Exam (LECTURE ONLY)'!Z309:AI309) / 'Exam (LECTURE ONLY)'!AN$13),
IF(AND('PRINTABLE (per grading)'!H$16="OUTPUT", 'PRINTABLE (per grading)'!B$13="Prelim"), IF(ISERROR(SUMIF(OUTPUT!C$20:M$20, "CLO8", OUTPUT!C309:M309) / OUTPUT!AL$13), "", SUMIF(OUTPUT!C$20:M$20, "CLO8", OUTPUT!C309:M309) / OUTPUT!AL$13),
IF(AND('PRINTABLE (per grading)'!H$16="OUTPUT", 'PRINTABLE (per grading)'!B$13="Midterm"), IF(ISERROR(SUMIF(OUTPUT!O$20:Y$20, "CLO8", OUTPUT!O309:Y309) / OUTPUT!AM$13), "", SUMIF(OUTPUT!O$20:Y$20, "CLO8", OUTPUT!O309:Y309) / OUTPUT!AM$13),
IF(AND('PRINTABLE (per grading)'!H$16="OUTPUT", 'PRINTABLE (per grading)'!B$13="Final"), IF(ISERROR(SUMIF(OUTPUT!AA$20:AI$20, "CLO8", OUTPUT!AA309:AI309) / OUTPUT!AN$13), "", SUMIF(OUTPUT!AA$20:AI$20, "CLO8", OUTPUT!AA309:AI309) / OUTPUT!AN$13),
"")))))),"")</f>
        <v/>
      </c>
      <c r="AY307" s="232" t="str">
        <f t="shared" ref="AY307:AY319" si="185">IF(B307&lt;&gt;"",IF(AX307="","",IF(AX307&lt;0.5,1,IF(AND(AX307&gt;=0.5,AX307&lt;P$10),2,IF(AX307&gt;=P$10,3)))),"")</f>
        <v/>
      </c>
      <c r="AZ307" s="233" t="str">
        <f t="shared" ref="AZ307:AZ319" si="186">IF(B307 &lt;&gt; "",IFERROR(IF(AVERAGE(AV307,AX307)&gt;=P$10,"Y","N"),""),"")</f>
        <v/>
      </c>
      <c r="BA307" s="25" t="str">
        <f>IF(B307 &lt;&gt; "", IFERROR(IF(C$16 = "PRELIM", SUMIF('Database (LECTURE-RES-PRAC)'!D$14:AG$14, "CLO9", 'Database (LECTURE-RES-PRAC)'!D304:AG304) / 'Grade computation'!F$12, IF(C$16 = "MIDTERM", SUMIF('Database (LECTURE-RES-PRAC)'!AJ$14:BM$14, "CLO9", 'Database (LECTURE-RES-PRAC)'!AJ304:BM304) / 'Grade computation'!G$12, IF(C$16 = "FINAL", SUMIF('Database (LECTURE-RES-PRAC)'!BP$14:CS$14, "CLO9", 'Database (LECTURE-RES-PRAC)'!BP304:CS304) / 'Grade computation'!H$12,""))),""),"")</f>
        <v/>
      </c>
      <c r="BB307" s="232" t="str">
        <f t="shared" ref="BB307:BB319" si="187">IF(B307&lt;&gt;"",IF(BA307="","",IF(BA307&lt;0.5,1,IF(AND(BA307&gt;=0.5,BA307&lt;P$10),2,IF(BA307&gt;=P$10,3)))),"")</f>
        <v/>
      </c>
      <c r="BC307" s="25" t="str">
        <f>IF(B307 &lt;&gt; "",IF(AND('PRINTABLE (per grading)'!H$16="EXAM", 'PRINTABLE (per grading)'!B$13="Prelim"), IF(ISERROR(SUMIF('Exam (LECTURE ONLY)'!D$20:M$20, "CLO9", 'Exam (LECTURE ONLY)'!D309:M309) / 'Exam (LECTURE ONLY)'!AL$14), "", SUMIF('Exam (LECTURE ONLY)'!D$20:M$20, "CLO9", 'Exam (LECTURE ONLY)'!D309:M309) /'Exam (LECTURE ONLY)'!AL$14),
IF(AND('PRINTABLE (per grading)'!H$16="EXAM", 'PRINTABLE (per grading)'!B$13="Midterm"), IF(ISERROR(SUMIF('Exam (LECTURE ONLY)'!O$20:X$20, "CLO9", 'Exam (LECTURE ONLY)'!O309:X309) / 'Exam (LECTURE ONLY)'!AM$14), "", SUMIF('Exam (LECTURE ONLY)'!O$20:X$20, "CLO9", 'Exam (LECTURE ONLY)'!O309:X309) / 'Exam (LECTURE ONLY)'!AM$14),
IF(AND('PRINTABLE (per grading)'!H$16="EXAM", 'PRINTABLE (per grading)'!B$13="Final"), IF(ISERROR(SUMIF('Exam (LECTURE ONLY)'!Z$20:AI$20, "CLO9", 'Exam (LECTURE ONLY)'!Z309:AI309) / 'Exam (LECTURE ONLY)'!AN$14), "", SUMIF('Exam (LECTURE ONLY)'!Z$20:AI$20, "CLO9", 'Exam (LECTURE ONLY)'!Z309:AI309) / 'Exam (LECTURE ONLY)'!AN$14),
IF(AND('PRINTABLE (per grading)'!H$16="OUTPUT", 'PRINTABLE (per grading)'!B$13="Prelim"), IF(ISERROR(SUMIF(OUTPUT!C$20:M$20, "CLO9", OUTPUT!C309:M309) / OUTPUT!AL$14), "", SUMIF(OUTPUT!C$20:M$20, "CLO9", OUTPUT!C309:M309) / OUTPUT!AL$14),
IF(AND('PRINTABLE (per grading)'!H$16="OUTPUT", 'PRINTABLE (per grading)'!B$13="Midterm"), IF(ISERROR(SUMIF(OUTPUT!O$20:Y$20, "CLO9", OUTPUT!O309:Y309) / OUTPUT!AM$14), "", SUMIF(OUTPUT!O$20:Y$20, "CLO9", OUTPUT!O309:Y309) / OUTPUT!AM$14),
IF(AND('PRINTABLE (per grading)'!H$16="OUTPUT", 'PRINTABLE (per grading)'!B$13="Final"), IF(ISERROR(SUMIF(OUTPUT!AA$20:AI$20, "CLO9", OUTPUT!AA309:AI309) / OUTPUT!AN$14), "", SUMIF(OUTPUT!AA$20:AI$20, "CLO9", OUTPUT!AA309:AI309) / OUTPUT!AN$14),
"")))))),"")</f>
        <v/>
      </c>
      <c r="BD307" s="232" t="str">
        <f t="shared" ref="BD307:BD319" si="188">IF(B307&lt;&gt;"",IF(BC307="","",IF(BC307&lt;0.5,1,IF(AND(BC307&gt;=0.5,BC307&lt;P$10),2,IF(BC307&gt;=P$10,3)))),"")</f>
        <v/>
      </c>
      <c r="BE307" s="233" t="str">
        <f t="shared" ref="BE307:BE319" si="189">IF(B307 &lt;&gt; "",IFERROR(IF(AVERAGE(BA307,BC307)&gt;=P$10,"Y","N"),""),"")</f>
        <v/>
      </c>
      <c r="BF307" s="25" t="str">
        <f>IF(B307 &lt;&gt; "", IFERROR(IF(C$16 = "PRELIM", SUMIF('Database (LECTURE-RES-PRAC)'!D$14:AG$14, "CLO10", 'Database (LECTURE-RES-PRAC)'!D304:AG304) / 'Grade computation'!F$13, IF(C$16 = "MIDTERM", SUMIF('Database (LECTURE-RES-PRAC)'!AJ$14:BM$14, "CLO10", 'Database (LECTURE-RES-PRAC)'!AJ304:BM304) / 'Grade computation'!G$13, IF(C$16 = "FINAL", SUMIF('Database (LECTURE-RES-PRAC)'!BP$14:CS$14, "CLO10", 'Database (LECTURE-RES-PRAC)'!BP304:CS304) / 'Grade computation'!H$13,""))),""),"")</f>
        <v/>
      </c>
      <c r="BG307" s="232" t="str">
        <f t="shared" ref="BG307:BG319" si="190">IF(B307&lt;&gt;"",IF(BF307="","",IF(BF307&lt;0.5,1,IF(AND(BF307&gt;=0.5,BF307&lt;P$10),2,IF(BF307&gt;=P$10,3)))),"")</f>
        <v/>
      </c>
      <c r="BH307" s="25" t="str">
        <f>IF(B307 &lt;&gt; "",IF(AND('PRINTABLE (per grading)'!H$16="EXAM", 'PRINTABLE (per grading)'!B$13="Prelim"), IF(ISERROR(SUMIF('Exam (LECTURE ONLY)'!D$20:M$20, "CLO10", 'Exam (LECTURE ONLY)'!D309:M309) / 'Exam (LECTURE ONLY)'!AL$15), "", SUMIF('Exam (LECTURE ONLY)'!D$20:M$20, "CLO10", 'Exam (LECTURE ONLY)'!D309:M309) /'Exam (LECTURE ONLY)'!AL$15),
IF(AND('PRINTABLE (per grading)'!H$16="EXAM", 'PRINTABLE (per grading)'!B$13="Midterm"), IF(ISERROR(SUMIF('Exam (LECTURE ONLY)'!O$20:X$20, "CLO10", 'Exam (LECTURE ONLY)'!O309:X309) / 'Exam (LECTURE ONLY)'!AM$15), "", SUMIF('Exam (LECTURE ONLY)'!O$20:X$20, "CLO10", 'Exam (LECTURE ONLY)'!O309:X309) / 'Exam (LECTURE ONLY)'!AM$15),
IF(AND('PRINTABLE (per grading)'!H$16="EXAM", 'PRINTABLE (per grading)'!B$13="Final"), IF(ISERROR(SUMIF('Exam (LECTURE ONLY)'!Z$20:AI$20, "CLO10", 'Exam (LECTURE ONLY)'!Z309:AI309) / 'Exam (LECTURE ONLY)'!AN$15), "", SUMIF('Exam (LECTURE ONLY)'!Z$20:AI$20, "CLO10", 'Exam (LECTURE ONLY)'!Z309:AI309) / 'Exam (LECTURE ONLY)'!AN$15),
IF(AND('PRINTABLE (per grading)'!H$16="OUTPUT", 'PRINTABLE (per grading)'!B$13="Prelim"), IF(ISERROR(SUMIF(OUTPUT!C$20:M$20, "CLO10", OUTPUT!C309:M309) / OUTPUT!AL$15), "", SUMIF(OUTPUT!C$20:M$20, "CLO10", OUTPUT!C309:M309) / OUTPUT!AL$15),
IF(AND('PRINTABLE (per grading)'!H$16="OUTPUT", 'PRINTABLE (per grading)'!B$13="Midterm"), IF(ISERROR(SUMIF(OUTPUT!O$20:Y$20, "CLO10", OUTPUT!O309:Y309) / OUTPUT!AM$15), "", SUMIF(OUTPUT!O$20:Y$20, "CLO10", OUTPUT!O309:Y309) / OUTPUT!AM$15),
IF(AND('PRINTABLE (per grading)'!H$16="OUTPUT", 'PRINTABLE (per grading)'!B$13="Final"), IF(ISERROR(SUMIF(OUTPUT!AA$20:AI$20, "CLO10", OUTPUT!AA309:AI309) / OUTPUT!AN$15), "", SUMIF(OUTPUT!AA$20:AI$20, "CLO10", OUTPUT!AA309:AI309) / OUTPUT!AN$15),
"")))))),"")</f>
        <v/>
      </c>
      <c r="BI307" s="232" t="str">
        <f t="shared" ref="BI307:BI319" si="191">IF(B307&lt;&gt;"",IF(BH307="","",IF(BH307&lt;0.5,1,IF(AND(BH307&gt;=0.5,BH307&lt;P$10),2,IF(BH307&gt;=P$10,3)))),"")</f>
        <v/>
      </c>
      <c r="BJ307" s="233" t="str">
        <f t="shared" ref="BJ307:BJ319" si="192">IF(B307 &lt;&gt; "",IFERROR(IF(AVERAGE(BF307,BH307)&gt;=P$10,"Y","N"),""),"")</f>
        <v/>
      </c>
      <c r="BK307" s="2"/>
    </row>
    <row r="308" spans="1:63" ht="20.100000000000001" customHeight="1">
      <c r="A308" s="212" t="str">
        <f>IF(ISBLANK('Database (LECTURE-RES-PRAC)'!A305),"",'Database (LECTURE-RES-PRAC)'!A305)</f>
        <v/>
      </c>
      <c r="B308" s="213" t="str">
        <f>IF(ISBLANK('Database (LECTURE-RES-PRAC)'!B305),"",'Database (LECTURE-RES-PRAC)'!B305)</f>
        <v/>
      </c>
      <c r="C308" s="134" t="str">
        <f>IF(B308&lt;&gt;"",IF(C$16="PRELIM",'Grade computation'!C308, IF(C$16="MIDTERM",'Grade computation'!K308, IF(C$16="FINAL",'Grade computation'!S308,""))),"")</f>
        <v/>
      </c>
      <c r="D308" s="135" t="str">
        <f t="shared" si="157"/>
        <v/>
      </c>
      <c r="E308" s="134" t="str">
        <f>IF(B308&lt;&gt;"", IF(C$16="PRELIM",'Grade computation'!E308, IF(C$16="MIDTERM",'Grade computation'!M308, IF(C$16="FINAL",'Grade computation'!U308,""))),"")</f>
        <v/>
      </c>
      <c r="F308" s="136" t="str">
        <f t="shared" si="158"/>
        <v/>
      </c>
      <c r="G308" s="137" t="str">
        <f t="shared" si="159"/>
        <v/>
      </c>
      <c r="H308" s="207" t="str">
        <f>IF(B308&lt;&gt;"",IF(C$16="PRELIM", 'Grade computation'!H308, IF(C$16="MIDTERM", 'Grade computation'!P308, IF(C$16="FINAL",'Grade computation'!X308, ""))),"")</f>
        <v/>
      </c>
      <c r="I308" s="137" t="str">
        <f t="shared" si="160"/>
        <v/>
      </c>
      <c r="J308" s="139" t="str">
        <f t="shared" si="161"/>
        <v/>
      </c>
      <c r="K308" s="377" t="str">
        <f t="shared" si="162"/>
        <v/>
      </c>
      <c r="L308" s="434"/>
      <c r="M308" s="25" t="str">
        <f>IF(B308 &lt;&gt; "", IFERROR(IF(C$16 = "PRELIM", SUMIF('Database (LECTURE-RES-PRAC)'!D$14:AG$14, "CLO1", 'Database (LECTURE-RES-PRAC)'!D305:AG305) / 'Grade computation'!F$4, IF(C$16 = "MIDTERM", SUMIF('Database (LECTURE-RES-PRAC)'!AJ$14:BM$14, "CLO1", 'Database (LECTURE-RES-PRAC)'!AJ305:BM305) / 'Grade computation'!G$4, IF(C$16 = "FINAL", SUMIF('Database (LECTURE-RES-PRAC)'!BP$14:CS$14, "CLO1", 'Database (LECTURE-RES-PRAC)'!BP305:CS305) / 'Grade computation'!H$4,""))),""),"")</f>
        <v/>
      </c>
      <c r="N308" s="232" t="str">
        <f t="shared" si="163"/>
        <v/>
      </c>
      <c r="O308" s="25" t="str">
        <f>IF(B308 &lt;&gt; "",IF(AND('PRINTABLE (per grading)'!H$16="EXAM", 'PRINTABLE (per grading)'!B$13="Prelim"), IF(ISERROR(SUMIF('Exam (LECTURE ONLY)'!D$20:M$20, "CLO1", 'Exam (LECTURE ONLY)'!D310:M310) / 'Exam (LECTURE ONLY)'!AL$6), "", SUMIF('Exam (LECTURE ONLY)'!D$20:M$20, "CLO1", 'Exam (LECTURE ONLY)'!D310:M310) /'Exam (LECTURE ONLY)'!AL$6),
IF(AND('PRINTABLE (per grading)'!H$16="EXAM", 'PRINTABLE (per grading)'!B$13="Midterm"), IF(ISERROR(SUMIF('Exam (LECTURE ONLY)'!O$20:X$20, "CLO1", 'Exam (LECTURE ONLY)'!O310:X310) / 'Exam (LECTURE ONLY)'!AM$6), "", SUMIF('Exam (LECTURE ONLY)'!O$20:X$20, "CLO1", 'Exam (LECTURE ONLY)'!O310:X310) / 'Exam (LECTURE ONLY)'!AM$6),
IF(AND('PRINTABLE (per grading)'!H$16="EXAM", 'PRINTABLE (per grading)'!B$13="Final"), IF(ISERROR(SUMIF('Exam (LECTURE ONLY)'!Z$20:AI$20, "CLO1", 'Exam (LECTURE ONLY)'!Z310:AI310) / 'Exam (LECTURE ONLY)'!AN$6), "", SUMIF('Exam (LECTURE ONLY)'!Z$20:AI$20, "CLO1", 'Exam (LECTURE ONLY)'!Z310:AI310) / 'Exam (LECTURE ONLY)'!AN$6),
IF(AND('PRINTABLE (per grading)'!H$16="OUTPUT", 'PRINTABLE (per grading)'!B$13="Prelim"), IF(ISERROR(SUMIF(OUTPUT!C$20:M$20, "CLO1", OUTPUT!C310:M310) / OUTPUT!AL$6), "", SUMIF(OUTPUT!C$20:M$20, "CLO1", OUTPUT!C310:M310) / OUTPUT!AL$6),
IF(AND('PRINTABLE (per grading)'!H$16="OUTPUT", 'PRINTABLE (per grading)'!B$13="Midterm"), IF(ISERROR(SUMIF(OUTPUT!O$20:Y$20, "CLO1", OUTPUT!O310:Y310) / OUTPUT!AM$6), "", SUMIF(OUTPUT!O$20:Y$20, "CLO1", OUTPUT!O310:Y310) / OUTPUT!AM$6),
IF(AND('PRINTABLE (per grading)'!H$16="OUTPUT", 'PRINTABLE (per grading)'!B$13="Final"), IF(ISERROR(SUMIF(OUTPUT!AA$20:AI$20, "CLO1", OUTPUT!AA310:AI310) / OUTPUT!AN$6), "", SUMIF(OUTPUT!AA$20:AI$20, "CLO1", OUTPUT!AA310:AI310) / OUTPUT!AN$6),
"")))))),"")</f>
        <v/>
      </c>
      <c r="P308" s="232" t="str">
        <f t="shared" si="164"/>
        <v/>
      </c>
      <c r="Q308" s="233" t="str">
        <f t="shared" si="165"/>
        <v/>
      </c>
      <c r="R308" s="25" t="str">
        <f>IF(B308 &lt;&gt; "", IFERROR(IF(C$16 = "PRELIM", SUMIF('Database (LECTURE-RES-PRAC)'!D$14:AG$14, "CLO2", 'Database (LECTURE-RES-PRAC)'!D305:AG305) / 'Grade computation'!F$5, IF(C$16 = "MIDTERM", SUMIF('Database (LECTURE-RES-PRAC)'!AJ$14:BM$14, "CLO2", 'Database (LECTURE-RES-PRAC)'!AJ305:BM305) / 'Grade computation'!G$5, IF(C$16 = "FINAL", SUMIF('Database (LECTURE-RES-PRAC)'!BP$14:CS$14, "CLO2", 'Database (LECTURE-RES-PRAC)'!BP305:CS305) / 'Grade computation'!H$5,""))),""),"")</f>
        <v/>
      </c>
      <c r="S308" s="232" t="str">
        <f t="shared" si="166"/>
        <v/>
      </c>
      <c r="T308" s="25" t="str">
        <f>IF(B308 &lt;&gt; "",IF(AND('PRINTABLE (per grading)'!H$16="EXAM", 'PRINTABLE (per grading)'!B$13="Prelim"), IF(ISERROR(SUMIF('Exam (LECTURE ONLY)'!D$20:M$20, "CLO2", 'Exam (LECTURE ONLY)'!D310:M310) / 'Exam (LECTURE ONLY)'!AL$7), "", SUMIF('Exam (LECTURE ONLY)'!D$20:M$20, "CLO2", 'Exam (LECTURE ONLY)'!D310:M310) /'Exam (LECTURE ONLY)'!AL$7),
IF(AND('PRINTABLE (per grading)'!H$16="EXAM", 'PRINTABLE (per grading)'!B$13="Midterm"), IF(ISERROR(SUMIF('Exam (LECTURE ONLY)'!O$20:X$20, "CLO2", 'Exam (LECTURE ONLY)'!O310:X310) / 'Exam (LECTURE ONLY)'!AM$7), "", SUMIF('Exam (LECTURE ONLY)'!O$20:X$20, "CLO2", 'Exam (LECTURE ONLY)'!O310:X310) / 'Exam (LECTURE ONLY)'!AM$7),
IF(AND('PRINTABLE (per grading)'!H$16="EXAM", 'PRINTABLE (per grading)'!B$13="Final"), IF(ISERROR(SUMIF('Exam (LECTURE ONLY)'!Z$20:AI$20, "CLO2", 'Exam (LECTURE ONLY)'!Z310:AI310) / 'Exam (LECTURE ONLY)'!AN$7), "", SUMIF('Exam (LECTURE ONLY)'!Z$20:AI$20, "CLO2", 'Exam (LECTURE ONLY)'!Z310:AI310) / 'Exam (LECTURE ONLY)'!AN$7),
IF(AND('PRINTABLE (per grading)'!H$16="OUTPUT", 'PRINTABLE (per grading)'!B$13="Prelim"), IF(ISERROR(SUMIF(OUTPUT!C$20:M$20, "CLO2", OUTPUT!C310:M310) / OUTPUT!AL$7), "", SUMIF(OUTPUT!C$20:M$20, "CLO2", OUTPUT!C310:M310) / OUTPUT!AL$7),
IF(AND('PRINTABLE (per grading)'!H$16="OUTPUT", 'PRINTABLE (per grading)'!B$13="Midterm"), IF(ISERROR(SUMIF(OUTPUT!O$20:Y$20, "CLO2", OUTPUT!O310:Y310) / OUTPUT!AM$7), "", SUMIF(OUTPUT!O$20:Y$20, "CLO2", OUTPUT!O310:Y310) / OUTPUT!AM$7),
IF(AND('PRINTABLE (per grading)'!H$16="OUTPUT", 'PRINTABLE (per grading)'!B$13="Final"), IF(ISERROR(SUMIF(OUTPUT!AA$20:AI$20, "CLO2", OUTPUT!AA310:AI310) / OUTPUT!AN$7), "", SUMIF(OUTPUT!AA$20:AI$20, "CLO2", OUTPUT!AA310:AI310) / OUTPUT!AN$7),
"")))))),"")</f>
        <v/>
      </c>
      <c r="U308" s="232" t="str">
        <f t="shared" si="167"/>
        <v/>
      </c>
      <c r="V308" s="233" t="str">
        <f t="shared" si="168"/>
        <v/>
      </c>
      <c r="W308" s="25" t="str">
        <f>IF(B308 &lt;&gt; "", IFERROR(IF(C$16 = "PRELIM", SUMIF('Database (LECTURE-RES-PRAC)'!D$14:AG$14, "CLO3", 'Database (LECTURE-RES-PRAC)'!D305:AG305) / 'Grade computation'!F$6, IF(C$16 = "MIDTERM", SUMIF('Database (LECTURE-RES-PRAC)'!AJ$14:BM$14, "CLO3", 'Database (LECTURE-RES-PRAC)'!AJ305:BM305) / 'Grade computation'!G$6, IF(C$16 = "FINAL", SUMIF('Database (LECTURE-RES-PRAC)'!BP$14:CS$14, "CLO3", 'Database (LECTURE-RES-PRAC)'!BP305:CS305) / 'Grade computation'!H$6,""))),""),"")</f>
        <v/>
      </c>
      <c r="X308" s="232" t="str">
        <f t="shared" si="169"/>
        <v/>
      </c>
      <c r="Y308" s="25" t="str">
        <f>IF(B308 &lt;&gt; "",IF(AND('PRINTABLE (per grading)'!H$16="EXAM", 'PRINTABLE (per grading)'!B$13="Prelim"), IF(ISERROR(SUMIF('Exam (LECTURE ONLY)'!D$20:M$20, "CLO3", 'Exam (LECTURE ONLY)'!D310:M310) / 'Exam (LECTURE ONLY)'!AL$8), "", SUMIF('Exam (LECTURE ONLY)'!D$20:M$20, "CLO3", 'Exam (LECTURE ONLY)'!D310:M310) /'Exam (LECTURE ONLY)'!AL$8),
IF(AND('PRINTABLE (per grading)'!H$16="EXAM", 'PRINTABLE (per grading)'!B$13="Midterm"), IF(ISERROR(SUMIF('Exam (LECTURE ONLY)'!O$20:X$20, "CLO3", 'Exam (LECTURE ONLY)'!O310:X310) / 'Exam (LECTURE ONLY)'!AM$8), "", SUMIF('Exam (LECTURE ONLY)'!O$20:X$20, "CLO3", 'Exam (LECTURE ONLY)'!O310:X310) / 'Exam (LECTURE ONLY)'!AM$8),
IF(AND('PRINTABLE (per grading)'!H$16="EXAM", 'PRINTABLE (per grading)'!B$13="Final"), IF(ISERROR(SUMIF('Exam (LECTURE ONLY)'!Z$20:AI$20, "CLO3", 'Exam (LECTURE ONLY)'!Z310:AI310) / 'Exam (LECTURE ONLY)'!AN$8), "", SUMIF('Exam (LECTURE ONLY)'!Z$20:AI$20, "CLO3", 'Exam (LECTURE ONLY)'!Z310:AI310) / 'Exam (LECTURE ONLY)'!AN$8),
IF(AND('PRINTABLE (per grading)'!H$16="OUTPUT", 'PRINTABLE (per grading)'!B$13="Prelim"), IF(ISERROR(SUMIF(OUTPUT!C$20:M$20, "CLO3", OUTPUT!C310:M310) / OUTPUT!AL$8), "", SUMIF(OUTPUT!C$20:M$20, "CLO3", OUTPUT!C310:M310) / OUTPUT!AL$8),
IF(AND('PRINTABLE (per grading)'!H$16="OUTPUT", 'PRINTABLE (per grading)'!B$13="Midterm"), IF(ISERROR(SUMIF(OUTPUT!O$20:Y$20, "CLO3", OUTPUT!O310:Y310) / OUTPUT!AM$8), "", SUMIF(OUTPUT!O$20:Y$20, "CLO3", OUTPUT!O310:Y310) / OUTPUT!AM$8),
IF(AND('PRINTABLE (per grading)'!H$16="OUTPUT", 'PRINTABLE (per grading)'!B$13="Final"), IF(ISERROR(SUMIF(OUTPUT!AA$20:AI$20, "CLO3", OUTPUT!AA310:AI310) / OUTPUT!AN$8), "", SUMIF(OUTPUT!AA$20:AI$20, "CLO3", OUTPUT!AA310:AI310) / OUTPUT!AN$8),
"" )))))),"")</f>
        <v/>
      </c>
      <c r="Z308" s="232" t="str">
        <f t="shared" si="170"/>
        <v/>
      </c>
      <c r="AA308" s="233" t="str">
        <f t="shared" si="171"/>
        <v/>
      </c>
      <c r="AB308" s="25" t="str">
        <f>IF(B308 &lt;&gt; "", IFERROR(IF(C$16 = "PRELIM", SUMIF('Database (LECTURE-RES-PRAC)'!D$14:AG$14, "CLO4", 'Database (LECTURE-RES-PRAC)'!D305:AG305) / 'Grade computation'!F$7, IF(C$16 = "MIDTERM", SUMIF('Database (LECTURE-RES-PRAC)'!AJ$14:BM$14, "CLO4", 'Database (LECTURE-RES-PRAC)'!AJ305:BM305) / 'Grade computation'!G$7, IF(C$16 = "FINAL", SUMIF('Database (LECTURE-RES-PRAC)'!BP$14:CS$14, "CLO4", 'Database (LECTURE-RES-PRAC)'!BP305:CS305) / 'Grade computation'!H$7,""))),""),"")</f>
        <v/>
      </c>
      <c r="AC308" s="232" t="str">
        <f t="shared" si="172"/>
        <v/>
      </c>
      <c r="AD308" s="25" t="str">
        <f>IF(B308 &lt;&gt; "",IF(AND('PRINTABLE (per grading)'!H$16="EXAM", 'PRINTABLE (per grading)'!B$13="Prelim"), IF(ISERROR(SUMIF('Exam (LECTURE ONLY)'!D$20:M$20, "CLO4", 'Exam (LECTURE ONLY)'!D310:M310) / 'Exam (LECTURE ONLY)'!AL$9), "", SUMIF('Exam (LECTURE ONLY)'!D$20:M$20, "CLO4", 'Exam (LECTURE ONLY)'!D310:M310) /'Exam (LECTURE ONLY)'!AL$9),
IF(AND('PRINTABLE (per grading)'!H$16="EXAM", 'PRINTABLE (per grading)'!B$13="Midterm"), IF(ISERROR(SUMIF('Exam (LECTURE ONLY)'!O$20:X$20, "CLO4", 'Exam (LECTURE ONLY)'!O310:X310) / 'Exam (LECTURE ONLY)'!AM$9), "", SUMIF('Exam (LECTURE ONLY)'!O$20:X$20, "CLO4", 'Exam (LECTURE ONLY)'!O310:X310) / 'Exam (LECTURE ONLY)'!AM$9),
IF(AND('PRINTABLE (per grading)'!H$16="EXAM", 'PRINTABLE (per grading)'!B$13="Final"), IF(ISERROR(SUMIF('Exam (LECTURE ONLY)'!Z$20:AI$20, "CLO4", 'Exam (LECTURE ONLY)'!Z310:AI310) / 'Exam (LECTURE ONLY)'!AN$9), "", SUMIF('Exam (LECTURE ONLY)'!Z$20:AI$20, "CLO4", 'Exam (LECTURE ONLY)'!Z310:AI310) / 'Exam (LECTURE ONLY)'!AN$9),
IF(AND('PRINTABLE (per grading)'!H$16="OUTPUT", 'PRINTABLE (per grading)'!B$13="Prelim"), IF(ISERROR(SUMIF(OUTPUT!C$20:M$20, "CLO4", OUTPUT!C310:M310) / OUTPUT!AL$9), "", SUMIF(OUTPUT!C$20:M$20, "CLO4", OUTPUT!C310:M310) / OUTPUT!AL$9),
IF(AND('PRINTABLE (per grading)'!H$16="OUTPUT", 'PRINTABLE (per grading)'!B$13="Midterm"), IF(ISERROR(SUMIF(OUTPUT!O$20:Y$20, "CLO4", OUTPUT!O310:Y310) / OUTPUT!AM$9), "", SUMIF(OUTPUT!O$20:Y$20, "CLO4", OUTPUT!O310:Y310) / OUTPUT!AM$9),
IF(AND('PRINTABLE (per grading)'!H$16="OUTPUT", 'PRINTABLE (per grading)'!B$13="Final"), IF(ISERROR(SUMIF(OUTPUT!AA$20:AI$20, "CLO4", OUTPUT!AA310:AI310) / OUTPUT!AN$9), "", SUMIF(OUTPUT!AA$20:AI$20, "CLO4", OUTPUT!AA310:AI310) / OUTPUT!AN$9),
"")))))),"")</f>
        <v/>
      </c>
      <c r="AE308" s="232" t="str">
        <f t="shared" si="173"/>
        <v/>
      </c>
      <c r="AF308" s="233" t="str">
        <f t="shared" si="174"/>
        <v/>
      </c>
      <c r="AG308" s="25" t="str">
        <f>IF(B308 &lt;&gt; "", IFERROR(IF(C$16 = "PRELIM", SUMIF('Database (LECTURE-RES-PRAC)'!D$14:AG$14, "CLO5", 'Database (LECTURE-RES-PRAC)'!D305:AG305) / 'Grade computation'!F$8, IF(C$16 = "MIDTERM", SUMIF('Database (LECTURE-RES-PRAC)'!AJ$14:BM$14, "CLO5", 'Database (LECTURE-RES-PRAC)'!AJ305:BM305) / 'Grade computation'!G$8, IF(C$16 = "FINAL", SUMIF('Database (LECTURE-RES-PRAC)'!BP$14:CS$14, "CLO5", 'Database (LECTURE-RES-PRAC)'!BP305:CS305) / 'Grade computation'!H$8,""))),""),"")</f>
        <v/>
      </c>
      <c r="AH308" s="232" t="str">
        <f t="shared" si="175"/>
        <v/>
      </c>
      <c r="AI308" s="25" t="str">
        <f>IF(B308 &lt;&gt; "",IF(AND('PRINTABLE (per grading)'!H$16="EXAM", 'PRINTABLE (per grading)'!B$13="Prelim"), IF(ISERROR(SUMIF('Exam (LECTURE ONLY)'!D$20:M$20, "CLO5", 'Exam (LECTURE ONLY)'!D310:M310) / 'Exam (LECTURE ONLY)'!AL$10), "", SUMIF('Exam (LECTURE ONLY)'!D$20:M$20, "CLO5", 'Exam (LECTURE ONLY)'!D310:M310) /'Exam (LECTURE ONLY)'!AL$10),
IF(AND('PRINTABLE (per grading)'!H$16="EXAM", 'PRINTABLE (per grading)'!B$13="Midterm"), IF(ISERROR(SUMIF('Exam (LECTURE ONLY)'!O$20:X$20, "CLO5", 'Exam (LECTURE ONLY)'!O310:X310) / 'Exam (LECTURE ONLY)'!AM$10), "", SUMIF('Exam (LECTURE ONLY)'!O$20:X$20, "CLO5", 'Exam (LECTURE ONLY)'!O310:X310) / 'Exam (LECTURE ONLY)'!AM$10),
IF(AND('PRINTABLE (per grading)'!H$16="EXAM", 'PRINTABLE (per grading)'!B$13="Final"), IF(ISERROR(SUMIF('Exam (LECTURE ONLY)'!Z$20:AI$20, "CLO5", 'Exam (LECTURE ONLY)'!Z310:AI310) / 'Exam (LECTURE ONLY)'!AN$10), "", SUMIF('Exam (LECTURE ONLY)'!Z$20:AI$20, "CLO5", 'Exam (LECTURE ONLY)'!Z310:AI310) / 'Exam (LECTURE ONLY)'!AN$10),
IF(AND('PRINTABLE (per grading)'!H$16="OUTPUT", 'PRINTABLE (per grading)'!B$13="Prelim"), IF(ISERROR(SUMIF(OUTPUT!C$20:M$20, "CLO5", OUTPUT!C310:M310) / OUTPUT!AL$10), "", SUMIF(OUTPUT!C$20:M$20, "CLO5", OUTPUT!C310:M310) / OUTPUT!AL$10),
IF(AND('PRINTABLE (per grading)'!H$16="OUTPUT", 'PRINTABLE (per grading)'!B$13="Midterm"), IF(ISERROR(SUMIF(OUTPUT!O$20:Y$20, "CLO5", OUTPUT!O310:Y310) / OUTPUT!AM$10), "", SUMIF(OUTPUT!O$20:Y$20, "CLO5", OUTPUT!O310:Y310) / OUTPUT!AM$10),
IF(AND('PRINTABLE (per grading)'!H$16="OUTPUT", 'PRINTABLE (per grading)'!B$13="Final"), IF(ISERROR(SUMIF(OUTPUT!AA$20:AI$20, "CLO5", OUTPUT!AA310:AI310) / OUTPUT!AN$10), "", SUMIF(OUTPUT!AA$20:AI$20, "CLO5", OUTPUT!AA310:AI310) / OUTPUT!AN$10),
"")))))),"")</f>
        <v/>
      </c>
      <c r="AJ308" s="232" t="str">
        <f t="shared" si="176"/>
        <v/>
      </c>
      <c r="AK308" s="233" t="str">
        <f t="shared" si="177"/>
        <v/>
      </c>
      <c r="AL308" s="25" t="str">
        <f>IF(B308 &lt;&gt; "", IFERROR(IF(C$16 = "PRELIM", SUMIF('Database (LECTURE-RES-PRAC)'!D$14:AG$14, "CLO6", 'Database (LECTURE-RES-PRAC)'!D305:AG305) / 'Grade computation'!F$9, IF(C$16 = "MIDTERM", SUMIF('Database (LECTURE-RES-PRAC)'!AJ$14:BM$14, "CLO6", 'Database (LECTURE-RES-PRAC)'!AJ305:BM305) / 'Grade computation'!G$9, IF(C$16 = "FINAL", SUMIF('Database (LECTURE-RES-PRAC)'!BP$14:CS$14, "CLO6", 'Database (LECTURE-RES-PRAC)'!BP305:CS305) / 'Grade computation'!H$9,""))),""),"")</f>
        <v/>
      </c>
      <c r="AM308" s="232" t="str">
        <f t="shared" si="178"/>
        <v/>
      </c>
      <c r="AN308" s="25" t="str">
        <f>IF(B308 &lt;&gt; "",IF(AND('PRINTABLE (per grading)'!H$16="EXAM", 'PRINTABLE (per grading)'!B$13="Prelim"), IF(ISERROR(SUMIF('Exam (LECTURE ONLY)'!D$20:M$20, "CLO6", 'Exam (LECTURE ONLY)'!D310:M310) / 'Exam (LECTURE ONLY)'!AL$11), "", SUMIF('Exam (LECTURE ONLY)'!D$20:M$20, "CLO6", 'Exam (LECTURE ONLY)'!D310:M310) /'Exam (LECTURE ONLY)'!AL$11),
IF(AND('PRINTABLE (per grading)'!H$16="EXAM", 'PRINTABLE (per grading)'!B$13="Midterm"), IF(ISERROR(SUMIF('Exam (LECTURE ONLY)'!O$20:X$20, "CLO6", 'Exam (LECTURE ONLY)'!O310:X310) / 'Exam (LECTURE ONLY)'!AM$11), "", SUMIF('Exam (LECTURE ONLY)'!O$20:X$20, "CLO6", 'Exam (LECTURE ONLY)'!O310:X310) / 'Exam (LECTURE ONLY)'!AM$11),
IF(AND('PRINTABLE (per grading)'!H$16="EXAM", 'PRINTABLE (per grading)'!B$13="Final"), IF(ISERROR(SUMIF('Exam (LECTURE ONLY)'!Z$20:AI$20, "CLO6", 'Exam (LECTURE ONLY)'!Z310:AI310) / 'Exam (LECTURE ONLY)'!AN$11), "", SUMIF('Exam (LECTURE ONLY)'!Z$20:AI$20, "CLO6", 'Exam (LECTURE ONLY)'!Z310:AI310) / 'Exam (LECTURE ONLY)'!AN$11),
IF(AND('PRINTABLE (per grading)'!H$16="OUTPUT", 'PRINTABLE (per grading)'!B$13="Prelim"), IF(ISERROR(SUMIF(OUTPUT!C$20:M$20, "CLO6", OUTPUT!C310:M310) / OUTPUT!AL$11), "", SUMIF(OUTPUT!C$20:M$20, "CLO6", OUTPUT!C310:M310) / OUTPUT!AL$11),
IF(AND('PRINTABLE (per grading)'!H$16="OUTPUT", 'PRINTABLE (per grading)'!B$13="Midterm"), IF(ISERROR(SUMIF(OUTPUT!O$20:Y$20, "CLO6", OUTPUT!O310:Y310) / OUTPUT!AM$11), "", SUMIF(OUTPUT!O$20:Y$20, "CLO6", OUTPUT!O310:Y310) / OUTPUT!AM$11),
IF(AND('PRINTABLE (per grading)'!H$16="OUTPUT", 'PRINTABLE (per grading)'!B$13="Final"), IF(ISERROR(SUMIF(OUTPUT!AA$20:AI$20, "CLO6", OUTPUT!AA310:AI310) / OUTPUT!AN$11), "", SUMIF(OUTPUT!AA$20:AI$20, "CLO6", OUTPUT!AA310:AI310) / OUTPUT!AN$11),
"")))))),"")</f>
        <v/>
      </c>
      <c r="AO308" s="232" t="str">
        <f t="shared" si="179"/>
        <v/>
      </c>
      <c r="AP308" s="233" t="str">
        <f t="shared" si="180"/>
        <v/>
      </c>
      <c r="AQ308" s="25" t="str">
        <f>IF(B308 &lt;&gt; "", IFERROR(IF(C$16 = "PRELIM", SUMIF('Database (LECTURE-RES-PRAC)'!D$14:AG$14, "CLO7", 'Database (LECTURE-RES-PRAC)'!D305:AG305) / 'Grade computation'!F$10, IF(C$16 = "MIDTERM", SUMIF('Database (LECTURE-RES-PRAC)'!AJ$14:BM$14, "CLO7", 'Database (LECTURE-RES-PRAC)'!AJ305:BM305) / 'Grade computation'!G$10, IF(C$16 = "FINAL", SUMIF('Database (LECTURE-RES-PRAC)'!BP$14:CS$14, "CLO7", 'Database (LECTURE-RES-PRAC)'!BP305:CS305) / 'Grade computation'!H$10,""))),""),"")</f>
        <v/>
      </c>
      <c r="AR308" s="232" t="str">
        <f t="shared" si="181"/>
        <v/>
      </c>
      <c r="AS308" s="25" t="str">
        <f>IF(B308 &lt;&gt; "",IF(AND('PRINTABLE (per grading)'!H$16="EXAM", 'PRINTABLE (per grading)'!B$13="Prelim"), IF(ISERROR(SUMIF('Exam (LECTURE ONLY)'!D$20:M$20, "CLO7", 'Exam (LECTURE ONLY)'!D310:M310) / 'Exam (LECTURE ONLY)'!AL$12), "", SUMIF('Exam (LECTURE ONLY)'!D$20:M$20, "CLO7", 'Exam (LECTURE ONLY)'!D310:M310) /'Exam (LECTURE ONLY)'!AL$12),
IF(AND('PRINTABLE (per grading)'!H$16="EXAM", 'PRINTABLE (per grading)'!B$13="Midterm"), IF(ISERROR(SUMIF('Exam (LECTURE ONLY)'!O$20:X$20, "CLO7", 'Exam (LECTURE ONLY)'!O310:X310) / 'Exam (LECTURE ONLY)'!AM$12), "", SUMIF('Exam (LECTURE ONLY)'!O$20:X$20, "CLO7", 'Exam (LECTURE ONLY)'!O310:X310) / 'Exam (LECTURE ONLY)'!AM$12),
IF(AND('PRINTABLE (per grading)'!H$16="EXAM", 'PRINTABLE (per grading)'!B$13="Final"), IF(ISERROR(SUMIF('Exam (LECTURE ONLY)'!Z$20:AI$20, "CLO7", 'Exam (LECTURE ONLY)'!Z310:AI310) / 'Exam (LECTURE ONLY)'!AN$12), "", SUMIF('Exam (LECTURE ONLY)'!Z$20:AI$20, "CLO7", 'Exam (LECTURE ONLY)'!Z310:AI310) / 'Exam (LECTURE ONLY)'!AN$12),
IF(AND('PRINTABLE (per grading)'!H$16="OUTPUT", 'PRINTABLE (per grading)'!B$13="Prelim"), IF(ISERROR(SUMIF(OUTPUT!C$20:M$20, "CLO7", OUTPUT!C310:M310) / OUTPUT!AL$12), "", SUMIF(OUTPUT!C$20:M$20, "CLO7", OUTPUT!C310:M310) / OUTPUT!AL$12),
IF(AND('PRINTABLE (per grading)'!H$16="OUTPUT", 'PRINTABLE (per grading)'!B$13="Midterm"), IF(ISERROR(SUMIF(OUTPUT!O$20:Y$20, "CLO7", OUTPUT!O310:Y310) / OUTPUT!AM$12), "", SUMIF(OUTPUT!O$20:Y$20, "CLO7", OUTPUT!O310:Y310) / OUTPUT!AM$12),
IF(AND('PRINTABLE (per grading)'!H$16="OUTPUT", 'PRINTABLE (per grading)'!B$13="Final"), IF(ISERROR(SUMIF(OUTPUT!AA$20:AI$20, "CLO7", OUTPUT!AA310:AI310) / OUTPUT!AN$12), "", SUMIF(OUTPUT!AA$20:AI$20, "CLO7", OUTPUT!AA310:AI310) / OUTPUT!AN$12),
"")))))),"")</f>
        <v/>
      </c>
      <c r="AT308" s="232" t="str">
        <f t="shared" si="182"/>
        <v/>
      </c>
      <c r="AU308" s="233" t="str">
        <f t="shared" si="183"/>
        <v/>
      </c>
      <c r="AV308" s="25" t="str">
        <f>IF(B308 &lt;&gt; "", IFERROR(IF(C$16 = "PRELIM", SUMIF('Database (LECTURE-RES-PRAC)'!D$14:AG$14, "CLO8", 'Database (LECTURE-RES-PRAC)'!D305:AG305) / 'Grade computation'!F$11, IF(C$16 = "MIDTERM", SUMIF('Database (LECTURE-RES-PRAC)'!AJ$14:BM$14, "CLO8", 'Database (LECTURE-RES-PRAC)'!AJ305:BM305) / 'Grade computation'!G$11, IF(C$16 = "FINAL", SUMIF('Database (LECTURE-RES-PRAC)'!BP$14:CS$14, "CLO8", 'Database (LECTURE-RES-PRAC)'!BP305:CS305) / 'Grade computation'!H$11,""))),""),"")</f>
        <v/>
      </c>
      <c r="AW308" s="232" t="str">
        <f t="shared" si="184"/>
        <v/>
      </c>
      <c r="AX308" s="25" t="str">
        <f>IF(B308 &lt;&gt; "",IF(AND('PRINTABLE (per grading)'!H$16="EXAM", 'PRINTABLE (per grading)'!B$13="Prelim"), IF(ISERROR(SUMIF('Exam (LECTURE ONLY)'!D$20:M$20, "CLO8", 'Exam (LECTURE ONLY)'!D310:M310) / 'Exam (LECTURE ONLY)'!AL$13), "", SUMIF('Exam (LECTURE ONLY)'!D$20:M$20, "CLO8", 'Exam (LECTURE ONLY)'!D310:M310) /'Exam (LECTURE ONLY)'!AL$13),
IF(AND('PRINTABLE (per grading)'!H$16="EXAM", 'PRINTABLE (per grading)'!B$13="Midterm"), IF(ISERROR(SUMIF('Exam (LECTURE ONLY)'!O$20:X$20, "CLO8", 'Exam (LECTURE ONLY)'!O310:X310) / 'Exam (LECTURE ONLY)'!AM$13), "", SUMIF('Exam (LECTURE ONLY)'!O$20:X$20, "CLO8", 'Exam (LECTURE ONLY)'!O310:X310) / 'Exam (LECTURE ONLY)'!AM$13),
IF(AND('PRINTABLE (per grading)'!H$16="EXAM", 'PRINTABLE (per grading)'!B$13="Final"), IF(ISERROR(SUMIF('Exam (LECTURE ONLY)'!Z$20:AI$20, "CLO8", 'Exam (LECTURE ONLY)'!Z310:AI310) / 'Exam (LECTURE ONLY)'!AN$13), "", SUMIF('Exam (LECTURE ONLY)'!Z$20:AI$20, "CLO8", 'Exam (LECTURE ONLY)'!Z310:AI310) / 'Exam (LECTURE ONLY)'!AN$13),
IF(AND('PRINTABLE (per grading)'!H$16="OUTPUT", 'PRINTABLE (per grading)'!B$13="Prelim"), IF(ISERROR(SUMIF(OUTPUT!C$20:M$20, "CLO8", OUTPUT!C310:M310) / OUTPUT!AL$13), "", SUMIF(OUTPUT!C$20:M$20, "CLO8", OUTPUT!C310:M310) / OUTPUT!AL$13),
IF(AND('PRINTABLE (per grading)'!H$16="OUTPUT", 'PRINTABLE (per grading)'!B$13="Midterm"), IF(ISERROR(SUMIF(OUTPUT!O$20:Y$20, "CLO8", OUTPUT!O310:Y310) / OUTPUT!AM$13), "", SUMIF(OUTPUT!O$20:Y$20, "CLO8", OUTPUT!O310:Y310) / OUTPUT!AM$13),
IF(AND('PRINTABLE (per grading)'!H$16="OUTPUT", 'PRINTABLE (per grading)'!B$13="Final"), IF(ISERROR(SUMIF(OUTPUT!AA$20:AI$20, "CLO8", OUTPUT!AA310:AI310) / OUTPUT!AN$13), "", SUMIF(OUTPUT!AA$20:AI$20, "CLO8", OUTPUT!AA310:AI310) / OUTPUT!AN$13),
"")))))),"")</f>
        <v/>
      </c>
      <c r="AY308" s="232" t="str">
        <f t="shared" si="185"/>
        <v/>
      </c>
      <c r="AZ308" s="233" t="str">
        <f t="shared" si="186"/>
        <v/>
      </c>
      <c r="BA308" s="25" t="str">
        <f>IF(B308 &lt;&gt; "", IFERROR(IF(C$16 = "PRELIM", SUMIF('Database (LECTURE-RES-PRAC)'!D$14:AG$14, "CLO9", 'Database (LECTURE-RES-PRAC)'!D305:AG305) / 'Grade computation'!F$12, IF(C$16 = "MIDTERM", SUMIF('Database (LECTURE-RES-PRAC)'!AJ$14:BM$14, "CLO9", 'Database (LECTURE-RES-PRAC)'!AJ305:BM305) / 'Grade computation'!G$12, IF(C$16 = "FINAL", SUMIF('Database (LECTURE-RES-PRAC)'!BP$14:CS$14, "CLO9", 'Database (LECTURE-RES-PRAC)'!BP305:CS305) / 'Grade computation'!H$12,""))),""),"")</f>
        <v/>
      </c>
      <c r="BB308" s="232" t="str">
        <f t="shared" si="187"/>
        <v/>
      </c>
      <c r="BC308" s="25" t="str">
        <f>IF(B308 &lt;&gt; "",IF(AND('PRINTABLE (per grading)'!H$16="EXAM", 'PRINTABLE (per grading)'!B$13="Prelim"), IF(ISERROR(SUMIF('Exam (LECTURE ONLY)'!D$20:M$20, "CLO9", 'Exam (LECTURE ONLY)'!D310:M310) / 'Exam (LECTURE ONLY)'!AL$14), "", SUMIF('Exam (LECTURE ONLY)'!D$20:M$20, "CLO9", 'Exam (LECTURE ONLY)'!D310:M310) /'Exam (LECTURE ONLY)'!AL$14),
IF(AND('PRINTABLE (per grading)'!H$16="EXAM", 'PRINTABLE (per grading)'!B$13="Midterm"), IF(ISERROR(SUMIF('Exam (LECTURE ONLY)'!O$20:X$20, "CLO9", 'Exam (LECTURE ONLY)'!O310:X310) / 'Exam (LECTURE ONLY)'!AM$14), "", SUMIF('Exam (LECTURE ONLY)'!O$20:X$20, "CLO9", 'Exam (LECTURE ONLY)'!O310:X310) / 'Exam (LECTURE ONLY)'!AM$14),
IF(AND('PRINTABLE (per grading)'!H$16="EXAM", 'PRINTABLE (per grading)'!B$13="Final"), IF(ISERROR(SUMIF('Exam (LECTURE ONLY)'!Z$20:AI$20, "CLO9", 'Exam (LECTURE ONLY)'!Z310:AI310) / 'Exam (LECTURE ONLY)'!AN$14), "", SUMIF('Exam (LECTURE ONLY)'!Z$20:AI$20, "CLO9", 'Exam (LECTURE ONLY)'!Z310:AI310) / 'Exam (LECTURE ONLY)'!AN$14),
IF(AND('PRINTABLE (per grading)'!H$16="OUTPUT", 'PRINTABLE (per grading)'!B$13="Prelim"), IF(ISERROR(SUMIF(OUTPUT!C$20:M$20, "CLO9", OUTPUT!C310:M310) / OUTPUT!AL$14), "", SUMIF(OUTPUT!C$20:M$20, "CLO9", OUTPUT!C310:M310) / OUTPUT!AL$14),
IF(AND('PRINTABLE (per grading)'!H$16="OUTPUT", 'PRINTABLE (per grading)'!B$13="Midterm"), IF(ISERROR(SUMIF(OUTPUT!O$20:Y$20, "CLO9", OUTPUT!O310:Y310) / OUTPUT!AM$14), "", SUMIF(OUTPUT!O$20:Y$20, "CLO9", OUTPUT!O310:Y310) / OUTPUT!AM$14),
IF(AND('PRINTABLE (per grading)'!H$16="OUTPUT", 'PRINTABLE (per grading)'!B$13="Final"), IF(ISERROR(SUMIF(OUTPUT!AA$20:AI$20, "CLO9", OUTPUT!AA310:AI310) / OUTPUT!AN$14), "", SUMIF(OUTPUT!AA$20:AI$20, "CLO9", OUTPUT!AA310:AI310) / OUTPUT!AN$14),
"")))))),"")</f>
        <v/>
      </c>
      <c r="BD308" s="232" t="str">
        <f t="shared" si="188"/>
        <v/>
      </c>
      <c r="BE308" s="233" t="str">
        <f t="shared" si="189"/>
        <v/>
      </c>
      <c r="BF308" s="25" t="str">
        <f>IF(B308 &lt;&gt; "", IFERROR(IF(C$16 = "PRELIM", SUMIF('Database (LECTURE-RES-PRAC)'!D$14:AG$14, "CLO10", 'Database (LECTURE-RES-PRAC)'!D305:AG305) / 'Grade computation'!F$13, IF(C$16 = "MIDTERM", SUMIF('Database (LECTURE-RES-PRAC)'!AJ$14:BM$14, "CLO10", 'Database (LECTURE-RES-PRAC)'!AJ305:BM305) / 'Grade computation'!G$13, IF(C$16 = "FINAL", SUMIF('Database (LECTURE-RES-PRAC)'!BP$14:CS$14, "CLO10", 'Database (LECTURE-RES-PRAC)'!BP305:CS305) / 'Grade computation'!H$13,""))),""),"")</f>
        <v/>
      </c>
      <c r="BG308" s="232" t="str">
        <f t="shared" si="190"/>
        <v/>
      </c>
      <c r="BH308" s="25" t="str">
        <f>IF(B308 &lt;&gt; "",IF(AND('PRINTABLE (per grading)'!H$16="EXAM", 'PRINTABLE (per grading)'!B$13="Prelim"), IF(ISERROR(SUMIF('Exam (LECTURE ONLY)'!D$20:M$20, "CLO10", 'Exam (LECTURE ONLY)'!D310:M310) / 'Exam (LECTURE ONLY)'!AL$15), "", SUMIF('Exam (LECTURE ONLY)'!D$20:M$20, "CLO10", 'Exam (LECTURE ONLY)'!D310:M310) /'Exam (LECTURE ONLY)'!AL$15),
IF(AND('PRINTABLE (per grading)'!H$16="EXAM", 'PRINTABLE (per grading)'!B$13="Midterm"), IF(ISERROR(SUMIF('Exam (LECTURE ONLY)'!O$20:X$20, "CLO10", 'Exam (LECTURE ONLY)'!O310:X310) / 'Exam (LECTURE ONLY)'!AM$15), "", SUMIF('Exam (LECTURE ONLY)'!O$20:X$20, "CLO10", 'Exam (LECTURE ONLY)'!O310:X310) / 'Exam (LECTURE ONLY)'!AM$15),
IF(AND('PRINTABLE (per grading)'!H$16="EXAM", 'PRINTABLE (per grading)'!B$13="Final"), IF(ISERROR(SUMIF('Exam (LECTURE ONLY)'!Z$20:AI$20, "CLO10", 'Exam (LECTURE ONLY)'!Z310:AI310) / 'Exam (LECTURE ONLY)'!AN$15), "", SUMIF('Exam (LECTURE ONLY)'!Z$20:AI$20, "CLO10", 'Exam (LECTURE ONLY)'!Z310:AI310) / 'Exam (LECTURE ONLY)'!AN$15),
IF(AND('PRINTABLE (per grading)'!H$16="OUTPUT", 'PRINTABLE (per grading)'!B$13="Prelim"), IF(ISERROR(SUMIF(OUTPUT!C$20:M$20, "CLO10", OUTPUT!C310:M310) / OUTPUT!AL$15), "", SUMIF(OUTPUT!C$20:M$20, "CLO10", OUTPUT!C310:M310) / OUTPUT!AL$15),
IF(AND('PRINTABLE (per grading)'!H$16="OUTPUT", 'PRINTABLE (per grading)'!B$13="Midterm"), IF(ISERROR(SUMIF(OUTPUT!O$20:Y$20, "CLO10", OUTPUT!O310:Y310) / OUTPUT!AM$15), "", SUMIF(OUTPUT!O$20:Y$20, "CLO10", OUTPUT!O310:Y310) / OUTPUT!AM$15),
IF(AND('PRINTABLE (per grading)'!H$16="OUTPUT", 'PRINTABLE (per grading)'!B$13="Final"), IF(ISERROR(SUMIF(OUTPUT!AA$20:AI$20, "CLO10", OUTPUT!AA310:AI310) / OUTPUT!AN$15), "", SUMIF(OUTPUT!AA$20:AI$20, "CLO10", OUTPUT!AA310:AI310) / OUTPUT!AN$15),
"")))))),"")</f>
        <v/>
      </c>
      <c r="BI308" s="232" t="str">
        <f t="shared" si="191"/>
        <v/>
      </c>
      <c r="BJ308" s="233" t="str">
        <f t="shared" si="192"/>
        <v/>
      </c>
      <c r="BK308" s="2"/>
    </row>
    <row r="309" spans="1:63" ht="20.100000000000001" customHeight="1">
      <c r="A309" s="118" t="str">
        <f>IF(ISBLANK('Database (LECTURE-RES-PRAC)'!A306),"",'Database (LECTURE-RES-PRAC)'!A306)</f>
        <v/>
      </c>
      <c r="B309" s="119" t="str">
        <f>IF(ISBLANK('Database (LECTURE-RES-PRAC)'!B306),"",'Database (LECTURE-RES-PRAC)'!B306)</f>
        <v/>
      </c>
      <c r="C309" s="134" t="str">
        <f>IF(B309&lt;&gt;"",IF(C$16="PRELIM",'Grade computation'!C309, IF(C$16="MIDTERM",'Grade computation'!K309, IF(C$16="FINAL",'Grade computation'!S309,""))),"")</f>
        <v/>
      </c>
      <c r="D309" s="135" t="str">
        <f t="shared" si="157"/>
        <v/>
      </c>
      <c r="E309" s="134" t="str">
        <f>IF(B309&lt;&gt;"", IF(C$16="PRELIM",'Grade computation'!E309, IF(C$16="MIDTERM",'Grade computation'!M309, IF(C$16="FINAL",'Grade computation'!U309,""))),"")</f>
        <v/>
      </c>
      <c r="F309" s="136" t="str">
        <f t="shared" si="158"/>
        <v/>
      </c>
      <c r="G309" s="137" t="str">
        <f t="shared" si="159"/>
        <v/>
      </c>
      <c r="H309" s="207" t="str">
        <f>IF(B309&lt;&gt;"",IF(C$16="PRELIM", 'Grade computation'!H309, IF(C$16="MIDTERM", 'Grade computation'!P309, IF(C$16="FINAL",'Grade computation'!X309, ""))),"")</f>
        <v/>
      </c>
      <c r="I309" s="137" t="str">
        <f t="shared" si="160"/>
        <v/>
      </c>
      <c r="J309" s="139" t="str">
        <f t="shared" si="161"/>
        <v/>
      </c>
      <c r="K309" s="377" t="str">
        <f t="shared" si="162"/>
        <v/>
      </c>
      <c r="L309" s="434"/>
      <c r="M309" s="25" t="str">
        <f>IF(B309 &lt;&gt; "", IFERROR(IF(C$16 = "PRELIM", SUMIF('Database (LECTURE-RES-PRAC)'!D$14:AG$14, "CLO1", 'Database (LECTURE-RES-PRAC)'!D306:AG306) / 'Grade computation'!F$4, IF(C$16 = "MIDTERM", SUMIF('Database (LECTURE-RES-PRAC)'!AJ$14:BM$14, "CLO1", 'Database (LECTURE-RES-PRAC)'!AJ306:BM306) / 'Grade computation'!G$4, IF(C$16 = "FINAL", SUMIF('Database (LECTURE-RES-PRAC)'!BP$14:CS$14, "CLO1", 'Database (LECTURE-RES-PRAC)'!BP306:CS306) / 'Grade computation'!H$4,""))),""),"")</f>
        <v/>
      </c>
      <c r="N309" s="232" t="str">
        <f t="shared" si="163"/>
        <v/>
      </c>
      <c r="O309" s="25" t="str">
        <f>IF(B309 &lt;&gt; "",IF(AND('PRINTABLE (per grading)'!H$16="EXAM", 'PRINTABLE (per grading)'!B$13="Prelim"), IF(ISERROR(SUMIF('Exam (LECTURE ONLY)'!D$20:M$20, "CLO1", 'Exam (LECTURE ONLY)'!D311:M311) / 'Exam (LECTURE ONLY)'!AL$6), "", SUMIF('Exam (LECTURE ONLY)'!D$20:M$20, "CLO1", 'Exam (LECTURE ONLY)'!D311:M311) /'Exam (LECTURE ONLY)'!AL$6),
IF(AND('PRINTABLE (per grading)'!H$16="EXAM", 'PRINTABLE (per grading)'!B$13="Midterm"), IF(ISERROR(SUMIF('Exam (LECTURE ONLY)'!O$20:X$20, "CLO1", 'Exam (LECTURE ONLY)'!O311:X311) / 'Exam (LECTURE ONLY)'!AM$6), "", SUMIF('Exam (LECTURE ONLY)'!O$20:X$20, "CLO1", 'Exam (LECTURE ONLY)'!O311:X311) / 'Exam (LECTURE ONLY)'!AM$6),
IF(AND('PRINTABLE (per grading)'!H$16="EXAM", 'PRINTABLE (per grading)'!B$13="Final"), IF(ISERROR(SUMIF('Exam (LECTURE ONLY)'!Z$20:AI$20, "CLO1", 'Exam (LECTURE ONLY)'!Z311:AI311) / 'Exam (LECTURE ONLY)'!AN$6), "", SUMIF('Exam (LECTURE ONLY)'!Z$20:AI$20, "CLO1", 'Exam (LECTURE ONLY)'!Z311:AI311) / 'Exam (LECTURE ONLY)'!AN$6),
IF(AND('PRINTABLE (per grading)'!H$16="OUTPUT", 'PRINTABLE (per grading)'!B$13="Prelim"), IF(ISERROR(SUMIF(OUTPUT!C$20:M$20, "CLO1", OUTPUT!C311:M311) / OUTPUT!AL$6), "", SUMIF(OUTPUT!C$20:M$20, "CLO1", OUTPUT!C311:M311) / OUTPUT!AL$6),
IF(AND('PRINTABLE (per grading)'!H$16="OUTPUT", 'PRINTABLE (per grading)'!B$13="Midterm"), IF(ISERROR(SUMIF(OUTPUT!O$20:Y$20, "CLO1", OUTPUT!O311:Y311) / OUTPUT!AM$6), "", SUMIF(OUTPUT!O$20:Y$20, "CLO1", OUTPUT!O311:Y311) / OUTPUT!AM$6),
IF(AND('PRINTABLE (per grading)'!H$16="OUTPUT", 'PRINTABLE (per grading)'!B$13="Final"), IF(ISERROR(SUMIF(OUTPUT!AA$20:AI$20, "CLO1", OUTPUT!AA311:AI311) / OUTPUT!AN$6), "", SUMIF(OUTPUT!AA$20:AI$20, "CLO1", OUTPUT!AA311:AI311) / OUTPUT!AN$6),
"")))))),"")</f>
        <v/>
      </c>
      <c r="P309" s="232" t="str">
        <f t="shared" si="164"/>
        <v/>
      </c>
      <c r="Q309" s="233" t="str">
        <f t="shared" si="165"/>
        <v/>
      </c>
      <c r="R309" s="25" t="str">
        <f>IF(B309 &lt;&gt; "", IFERROR(IF(C$16 = "PRELIM", SUMIF('Database (LECTURE-RES-PRAC)'!D$14:AG$14, "CLO2", 'Database (LECTURE-RES-PRAC)'!D306:AG306) / 'Grade computation'!F$5, IF(C$16 = "MIDTERM", SUMIF('Database (LECTURE-RES-PRAC)'!AJ$14:BM$14, "CLO2", 'Database (LECTURE-RES-PRAC)'!AJ306:BM306) / 'Grade computation'!G$5, IF(C$16 = "FINAL", SUMIF('Database (LECTURE-RES-PRAC)'!BP$14:CS$14, "CLO2", 'Database (LECTURE-RES-PRAC)'!BP306:CS306) / 'Grade computation'!H$5,""))),""),"")</f>
        <v/>
      </c>
      <c r="S309" s="232" t="str">
        <f t="shared" si="166"/>
        <v/>
      </c>
      <c r="T309" s="25" t="str">
        <f>IF(B309 &lt;&gt; "",IF(AND('PRINTABLE (per grading)'!H$16="EXAM", 'PRINTABLE (per grading)'!B$13="Prelim"), IF(ISERROR(SUMIF('Exam (LECTURE ONLY)'!D$20:M$20, "CLO2", 'Exam (LECTURE ONLY)'!D311:M311) / 'Exam (LECTURE ONLY)'!AL$7), "", SUMIF('Exam (LECTURE ONLY)'!D$20:M$20, "CLO2", 'Exam (LECTURE ONLY)'!D311:M311) /'Exam (LECTURE ONLY)'!AL$7),
IF(AND('PRINTABLE (per grading)'!H$16="EXAM", 'PRINTABLE (per grading)'!B$13="Midterm"), IF(ISERROR(SUMIF('Exam (LECTURE ONLY)'!O$20:X$20, "CLO2", 'Exam (LECTURE ONLY)'!O311:X311) / 'Exam (LECTURE ONLY)'!AM$7), "", SUMIF('Exam (LECTURE ONLY)'!O$20:X$20, "CLO2", 'Exam (LECTURE ONLY)'!O311:X311) / 'Exam (LECTURE ONLY)'!AM$7),
IF(AND('PRINTABLE (per grading)'!H$16="EXAM", 'PRINTABLE (per grading)'!B$13="Final"), IF(ISERROR(SUMIF('Exam (LECTURE ONLY)'!Z$20:AI$20, "CLO2", 'Exam (LECTURE ONLY)'!Z311:AI311) / 'Exam (LECTURE ONLY)'!AN$7), "", SUMIF('Exam (LECTURE ONLY)'!Z$20:AI$20, "CLO2", 'Exam (LECTURE ONLY)'!Z311:AI311) / 'Exam (LECTURE ONLY)'!AN$7),
IF(AND('PRINTABLE (per grading)'!H$16="OUTPUT", 'PRINTABLE (per grading)'!B$13="Prelim"), IF(ISERROR(SUMIF(OUTPUT!C$20:M$20, "CLO2", OUTPUT!C311:M311) / OUTPUT!AL$7), "", SUMIF(OUTPUT!C$20:M$20, "CLO2", OUTPUT!C311:M311) / OUTPUT!AL$7),
IF(AND('PRINTABLE (per grading)'!H$16="OUTPUT", 'PRINTABLE (per grading)'!B$13="Midterm"), IF(ISERROR(SUMIF(OUTPUT!O$20:Y$20, "CLO2", OUTPUT!O311:Y311) / OUTPUT!AM$7), "", SUMIF(OUTPUT!O$20:Y$20, "CLO2", OUTPUT!O311:Y311) / OUTPUT!AM$7),
IF(AND('PRINTABLE (per grading)'!H$16="OUTPUT", 'PRINTABLE (per grading)'!B$13="Final"), IF(ISERROR(SUMIF(OUTPUT!AA$20:AI$20, "CLO2", OUTPUT!AA311:AI311) / OUTPUT!AN$7), "", SUMIF(OUTPUT!AA$20:AI$20, "CLO2", OUTPUT!AA311:AI311) / OUTPUT!AN$7),
"")))))),"")</f>
        <v/>
      </c>
      <c r="U309" s="232" t="str">
        <f t="shared" si="167"/>
        <v/>
      </c>
      <c r="V309" s="233" t="str">
        <f t="shared" si="168"/>
        <v/>
      </c>
      <c r="W309" s="25" t="str">
        <f>IF(B309 &lt;&gt; "", IFERROR(IF(C$16 = "PRELIM", SUMIF('Database (LECTURE-RES-PRAC)'!D$14:AG$14, "CLO3", 'Database (LECTURE-RES-PRAC)'!D306:AG306) / 'Grade computation'!F$6, IF(C$16 = "MIDTERM", SUMIF('Database (LECTURE-RES-PRAC)'!AJ$14:BM$14, "CLO3", 'Database (LECTURE-RES-PRAC)'!AJ306:BM306) / 'Grade computation'!G$6, IF(C$16 = "FINAL", SUMIF('Database (LECTURE-RES-PRAC)'!BP$14:CS$14, "CLO3", 'Database (LECTURE-RES-PRAC)'!BP306:CS306) / 'Grade computation'!H$6,""))),""),"")</f>
        <v/>
      </c>
      <c r="X309" s="232" t="str">
        <f t="shared" si="169"/>
        <v/>
      </c>
      <c r="Y309" s="25" t="str">
        <f>IF(B309 &lt;&gt; "",IF(AND('PRINTABLE (per grading)'!H$16="EXAM", 'PRINTABLE (per grading)'!B$13="Prelim"), IF(ISERROR(SUMIF('Exam (LECTURE ONLY)'!D$20:M$20, "CLO3", 'Exam (LECTURE ONLY)'!D311:M311) / 'Exam (LECTURE ONLY)'!AL$8), "", SUMIF('Exam (LECTURE ONLY)'!D$20:M$20, "CLO3", 'Exam (LECTURE ONLY)'!D311:M311) /'Exam (LECTURE ONLY)'!AL$8),
IF(AND('PRINTABLE (per grading)'!H$16="EXAM", 'PRINTABLE (per grading)'!B$13="Midterm"), IF(ISERROR(SUMIF('Exam (LECTURE ONLY)'!O$20:X$20, "CLO3", 'Exam (LECTURE ONLY)'!O311:X311) / 'Exam (LECTURE ONLY)'!AM$8), "", SUMIF('Exam (LECTURE ONLY)'!O$20:X$20, "CLO3", 'Exam (LECTURE ONLY)'!O311:X311) / 'Exam (LECTURE ONLY)'!AM$8),
IF(AND('PRINTABLE (per grading)'!H$16="EXAM", 'PRINTABLE (per grading)'!B$13="Final"), IF(ISERROR(SUMIF('Exam (LECTURE ONLY)'!Z$20:AI$20, "CLO3", 'Exam (LECTURE ONLY)'!Z311:AI311) / 'Exam (LECTURE ONLY)'!AN$8), "", SUMIF('Exam (LECTURE ONLY)'!Z$20:AI$20, "CLO3", 'Exam (LECTURE ONLY)'!Z311:AI311) / 'Exam (LECTURE ONLY)'!AN$8),
IF(AND('PRINTABLE (per grading)'!H$16="OUTPUT", 'PRINTABLE (per grading)'!B$13="Prelim"), IF(ISERROR(SUMIF(OUTPUT!C$20:M$20, "CLO3", OUTPUT!C311:M311) / OUTPUT!AL$8), "", SUMIF(OUTPUT!C$20:M$20, "CLO3", OUTPUT!C311:M311) / OUTPUT!AL$8),
IF(AND('PRINTABLE (per grading)'!H$16="OUTPUT", 'PRINTABLE (per grading)'!B$13="Midterm"), IF(ISERROR(SUMIF(OUTPUT!O$20:Y$20, "CLO3", OUTPUT!O311:Y311) / OUTPUT!AM$8), "", SUMIF(OUTPUT!O$20:Y$20, "CLO3", OUTPUT!O311:Y311) / OUTPUT!AM$8),
IF(AND('PRINTABLE (per grading)'!H$16="OUTPUT", 'PRINTABLE (per grading)'!B$13="Final"), IF(ISERROR(SUMIF(OUTPUT!AA$20:AI$20, "CLO3", OUTPUT!AA311:AI311) / OUTPUT!AN$8), "", SUMIF(OUTPUT!AA$20:AI$20, "CLO3", OUTPUT!AA311:AI311) / OUTPUT!AN$8),
"" )))))),"")</f>
        <v/>
      </c>
      <c r="Z309" s="232" t="str">
        <f t="shared" si="170"/>
        <v/>
      </c>
      <c r="AA309" s="233" t="str">
        <f t="shared" si="171"/>
        <v/>
      </c>
      <c r="AB309" s="25" t="str">
        <f>IF(B309 &lt;&gt; "", IFERROR(IF(C$16 = "PRELIM", SUMIF('Database (LECTURE-RES-PRAC)'!D$14:AG$14, "CLO4", 'Database (LECTURE-RES-PRAC)'!D306:AG306) / 'Grade computation'!F$7, IF(C$16 = "MIDTERM", SUMIF('Database (LECTURE-RES-PRAC)'!AJ$14:BM$14, "CLO4", 'Database (LECTURE-RES-PRAC)'!AJ306:BM306) / 'Grade computation'!G$7, IF(C$16 = "FINAL", SUMIF('Database (LECTURE-RES-PRAC)'!BP$14:CS$14, "CLO4", 'Database (LECTURE-RES-PRAC)'!BP306:CS306) / 'Grade computation'!H$7,""))),""),"")</f>
        <v/>
      </c>
      <c r="AC309" s="232" t="str">
        <f t="shared" si="172"/>
        <v/>
      </c>
      <c r="AD309" s="25" t="str">
        <f>IF(B309 &lt;&gt; "",IF(AND('PRINTABLE (per grading)'!H$16="EXAM", 'PRINTABLE (per grading)'!B$13="Prelim"), IF(ISERROR(SUMIF('Exam (LECTURE ONLY)'!D$20:M$20, "CLO4", 'Exam (LECTURE ONLY)'!D311:M311) / 'Exam (LECTURE ONLY)'!AL$9), "", SUMIF('Exam (LECTURE ONLY)'!D$20:M$20, "CLO4", 'Exam (LECTURE ONLY)'!D311:M311) /'Exam (LECTURE ONLY)'!AL$9),
IF(AND('PRINTABLE (per grading)'!H$16="EXAM", 'PRINTABLE (per grading)'!B$13="Midterm"), IF(ISERROR(SUMIF('Exam (LECTURE ONLY)'!O$20:X$20, "CLO4", 'Exam (LECTURE ONLY)'!O311:X311) / 'Exam (LECTURE ONLY)'!AM$9), "", SUMIF('Exam (LECTURE ONLY)'!O$20:X$20, "CLO4", 'Exam (LECTURE ONLY)'!O311:X311) / 'Exam (LECTURE ONLY)'!AM$9),
IF(AND('PRINTABLE (per grading)'!H$16="EXAM", 'PRINTABLE (per grading)'!B$13="Final"), IF(ISERROR(SUMIF('Exam (LECTURE ONLY)'!Z$20:AI$20, "CLO4", 'Exam (LECTURE ONLY)'!Z311:AI311) / 'Exam (LECTURE ONLY)'!AN$9), "", SUMIF('Exam (LECTURE ONLY)'!Z$20:AI$20, "CLO4", 'Exam (LECTURE ONLY)'!Z311:AI311) / 'Exam (LECTURE ONLY)'!AN$9),
IF(AND('PRINTABLE (per grading)'!H$16="OUTPUT", 'PRINTABLE (per grading)'!B$13="Prelim"), IF(ISERROR(SUMIF(OUTPUT!C$20:M$20, "CLO4", OUTPUT!C311:M311) / OUTPUT!AL$9), "", SUMIF(OUTPUT!C$20:M$20, "CLO4", OUTPUT!C311:M311) / OUTPUT!AL$9),
IF(AND('PRINTABLE (per grading)'!H$16="OUTPUT", 'PRINTABLE (per grading)'!B$13="Midterm"), IF(ISERROR(SUMIF(OUTPUT!O$20:Y$20, "CLO4", OUTPUT!O311:Y311) / OUTPUT!AM$9), "", SUMIF(OUTPUT!O$20:Y$20, "CLO4", OUTPUT!O311:Y311) / OUTPUT!AM$9),
IF(AND('PRINTABLE (per grading)'!H$16="OUTPUT", 'PRINTABLE (per grading)'!B$13="Final"), IF(ISERROR(SUMIF(OUTPUT!AA$20:AI$20, "CLO4", OUTPUT!AA311:AI311) / OUTPUT!AN$9), "", SUMIF(OUTPUT!AA$20:AI$20, "CLO4", OUTPUT!AA311:AI311) / OUTPUT!AN$9),
"")))))),"")</f>
        <v/>
      </c>
      <c r="AE309" s="232" t="str">
        <f t="shared" si="173"/>
        <v/>
      </c>
      <c r="AF309" s="233" t="str">
        <f t="shared" si="174"/>
        <v/>
      </c>
      <c r="AG309" s="25" t="str">
        <f>IF(B309 &lt;&gt; "", IFERROR(IF(C$16 = "PRELIM", SUMIF('Database (LECTURE-RES-PRAC)'!D$14:AG$14, "CLO5", 'Database (LECTURE-RES-PRAC)'!D306:AG306) / 'Grade computation'!F$8, IF(C$16 = "MIDTERM", SUMIF('Database (LECTURE-RES-PRAC)'!AJ$14:BM$14, "CLO5", 'Database (LECTURE-RES-PRAC)'!AJ306:BM306) / 'Grade computation'!G$8, IF(C$16 = "FINAL", SUMIF('Database (LECTURE-RES-PRAC)'!BP$14:CS$14, "CLO5", 'Database (LECTURE-RES-PRAC)'!BP306:CS306) / 'Grade computation'!H$8,""))),""),"")</f>
        <v/>
      </c>
      <c r="AH309" s="232" t="str">
        <f t="shared" si="175"/>
        <v/>
      </c>
      <c r="AI309" s="25" t="str">
        <f>IF(B309 &lt;&gt; "",IF(AND('PRINTABLE (per grading)'!H$16="EXAM", 'PRINTABLE (per grading)'!B$13="Prelim"), IF(ISERROR(SUMIF('Exam (LECTURE ONLY)'!D$20:M$20, "CLO5", 'Exam (LECTURE ONLY)'!D311:M311) / 'Exam (LECTURE ONLY)'!AL$10), "", SUMIF('Exam (LECTURE ONLY)'!D$20:M$20, "CLO5", 'Exam (LECTURE ONLY)'!D311:M311) /'Exam (LECTURE ONLY)'!AL$10),
IF(AND('PRINTABLE (per grading)'!H$16="EXAM", 'PRINTABLE (per grading)'!B$13="Midterm"), IF(ISERROR(SUMIF('Exam (LECTURE ONLY)'!O$20:X$20, "CLO5", 'Exam (LECTURE ONLY)'!O311:X311) / 'Exam (LECTURE ONLY)'!AM$10), "", SUMIF('Exam (LECTURE ONLY)'!O$20:X$20, "CLO5", 'Exam (LECTURE ONLY)'!O311:X311) / 'Exam (LECTURE ONLY)'!AM$10),
IF(AND('PRINTABLE (per grading)'!H$16="EXAM", 'PRINTABLE (per grading)'!B$13="Final"), IF(ISERROR(SUMIF('Exam (LECTURE ONLY)'!Z$20:AI$20, "CLO5", 'Exam (LECTURE ONLY)'!Z311:AI311) / 'Exam (LECTURE ONLY)'!AN$10), "", SUMIF('Exam (LECTURE ONLY)'!Z$20:AI$20, "CLO5", 'Exam (LECTURE ONLY)'!Z311:AI311) / 'Exam (LECTURE ONLY)'!AN$10),
IF(AND('PRINTABLE (per grading)'!H$16="OUTPUT", 'PRINTABLE (per grading)'!B$13="Prelim"), IF(ISERROR(SUMIF(OUTPUT!C$20:M$20, "CLO5", OUTPUT!C311:M311) / OUTPUT!AL$10), "", SUMIF(OUTPUT!C$20:M$20, "CLO5", OUTPUT!C311:M311) / OUTPUT!AL$10),
IF(AND('PRINTABLE (per grading)'!H$16="OUTPUT", 'PRINTABLE (per grading)'!B$13="Midterm"), IF(ISERROR(SUMIF(OUTPUT!O$20:Y$20, "CLO5", OUTPUT!O311:Y311) / OUTPUT!AM$10), "", SUMIF(OUTPUT!O$20:Y$20, "CLO5", OUTPUT!O311:Y311) / OUTPUT!AM$10),
IF(AND('PRINTABLE (per grading)'!H$16="OUTPUT", 'PRINTABLE (per grading)'!B$13="Final"), IF(ISERROR(SUMIF(OUTPUT!AA$20:AI$20, "CLO5", OUTPUT!AA311:AI311) / OUTPUT!AN$10), "", SUMIF(OUTPUT!AA$20:AI$20, "CLO5", OUTPUT!AA311:AI311) / OUTPUT!AN$10),
"")))))),"")</f>
        <v/>
      </c>
      <c r="AJ309" s="232" t="str">
        <f t="shared" si="176"/>
        <v/>
      </c>
      <c r="AK309" s="233" t="str">
        <f t="shared" si="177"/>
        <v/>
      </c>
      <c r="AL309" s="25" t="str">
        <f>IF(B309 &lt;&gt; "", IFERROR(IF(C$16 = "PRELIM", SUMIF('Database (LECTURE-RES-PRAC)'!D$14:AG$14, "CLO6", 'Database (LECTURE-RES-PRAC)'!D306:AG306) / 'Grade computation'!F$9, IF(C$16 = "MIDTERM", SUMIF('Database (LECTURE-RES-PRAC)'!AJ$14:BM$14, "CLO6", 'Database (LECTURE-RES-PRAC)'!AJ306:BM306) / 'Grade computation'!G$9, IF(C$16 = "FINAL", SUMIF('Database (LECTURE-RES-PRAC)'!BP$14:CS$14, "CLO6", 'Database (LECTURE-RES-PRAC)'!BP306:CS306) / 'Grade computation'!H$9,""))),""),"")</f>
        <v/>
      </c>
      <c r="AM309" s="232" t="str">
        <f t="shared" si="178"/>
        <v/>
      </c>
      <c r="AN309" s="25" t="str">
        <f>IF(B309 &lt;&gt; "",IF(AND('PRINTABLE (per grading)'!H$16="EXAM", 'PRINTABLE (per grading)'!B$13="Prelim"), IF(ISERROR(SUMIF('Exam (LECTURE ONLY)'!D$20:M$20, "CLO6", 'Exam (LECTURE ONLY)'!D311:M311) / 'Exam (LECTURE ONLY)'!AL$11), "", SUMIF('Exam (LECTURE ONLY)'!D$20:M$20, "CLO6", 'Exam (LECTURE ONLY)'!D311:M311) /'Exam (LECTURE ONLY)'!AL$11),
IF(AND('PRINTABLE (per grading)'!H$16="EXAM", 'PRINTABLE (per grading)'!B$13="Midterm"), IF(ISERROR(SUMIF('Exam (LECTURE ONLY)'!O$20:X$20, "CLO6", 'Exam (LECTURE ONLY)'!O311:X311) / 'Exam (LECTURE ONLY)'!AM$11), "", SUMIF('Exam (LECTURE ONLY)'!O$20:X$20, "CLO6", 'Exam (LECTURE ONLY)'!O311:X311) / 'Exam (LECTURE ONLY)'!AM$11),
IF(AND('PRINTABLE (per grading)'!H$16="EXAM", 'PRINTABLE (per grading)'!B$13="Final"), IF(ISERROR(SUMIF('Exam (LECTURE ONLY)'!Z$20:AI$20, "CLO6", 'Exam (LECTURE ONLY)'!Z311:AI311) / 'Exam (LECTURE ONLY)'!AN$11), "", SUMIF('Exam (LECTURE ONLY)'!Z$20:AI$20, "CLO6", 'Exam (LECTURE ONLY)'!Z311:AI311) / 'Exam (LECTURE ONLY)'!AN$11),
IF(AND('PRINTABLE (per grading)'!H$16="OUTPUT", 'PRINTABLE (per grading)'!B$13="Prelim"), IF(ISERROR(SUMIF(OUTPUT!C$20:M$20, "CLO6", OUTPUT!C311:M311) / OUTPUT!AL$11), "", SUMIF(OUTPUT!C$20:M$20, "CLO6", OUTPUT!C311:M311) / OUTPUT!AL$11),
IF(AND('PRINTABLE (per grading)'!H$16="OUTPUT", 'PRINTABLE (per grading)'!B$13="Midterm"), IF(ISERROR(SUMIF(OUTPUT!O$20:Y$20, "CLO6", OUTPUT!O311:Y311) / OUTPUT!AM$11), "", SUMIF(OUTPUT!O$20:Y$20, "CLO6", OUTPUT!O311:Y311) / OUTPUT!AM$11),
IF(AND('PRINTABLE (per grading)'!H$16="OUTPUT", 'PRINTABLE (per grading)'!B$13="Final"), IF(ISERROR(SUMIF(OUTPUT!AA$20:AI$20, "CLO6", OUTPUT!AA311:AI311) / OUTPUT!AN$11), "", SUMIF(OUTPUT!AA$20:AI$20, "CLO6", OUTPUT!AA311:AI311) / OUTPUT!AN$11),
"")))))),"")</f>
        <v/>
      </c>
      <c r="AO309" s="232" t="str">
        <f t="shared" si="179"/>
        <v/>
      </c>
      <c r="AP309" s="233" t="str">
        <f t="shared" si="180"/>
        <v/>
      </c>
      <c r="AQ309" s="25" t="str">
        <f>IF(B309 &lt;&gt; "", IFERROR(IF(C$16 = "PRELIM", SUMIF('Database (LECTURE-RES-PRAC)'!D$14:AG$14, "CLO7", 'Database (LECTURE-RES-PRAC)'!D306:AG306) / 'Grade computation'!F$10, IF(C$16 = "MIDTERM", SUMIF('Database (LECTURE-RES-PRAC)'!AJ$14:BM$14, "CLO7", 'Database (LECTURE-RES-PRAC)'!AJ306:BM306) / 'Grade computation'!G$10, IF(C$16 = "FINAL", SUMIF('Database (LECTURE-RES-PRAC)'!BP$14:CS$14, "CLO7", 'Database (LECTURE-RES-PRAC)'!BP306:CS306) / 'Grade computation'!H$10,""))),""),"")</f>
        <v/>
      </c>
      <c r="AR309" s="232" t="str">
        <f t="shared" si="181"/>
        <v/>
      </c>
      <c r="AS309" s="25" t="str">
        <f>IF(B309 &lt;&gt; "",IF(AND('PRINTABLE (per grading)'!H$16="EXAM", 'PRINTABLE (per grading)'!B$13="Prelim"), IF(ISERROR(SUMIF('Exam (LECTURE ONLY)'!D$20:M$20, "CLO7", 'Exam (LECTURE ONLY)'!D311:M311) / 'Exam (LECTURE ONLY)'!AL$12), "", SUMIF('Exam (LECTURE ONLY)'!D$20:M$20, "CLO7", 'Exam (LECTURE ONLY)'!D311:M311) /'Exam (LECTURE ONLY)'!AL$12),
IF(AND('PRINTABLE (per grading)'!H$16="EXAM", 'PRINTABLE (per grading)'!B$13="Midterm"), IF(ISERROR(SUMIF('Exam (LECTURE ONLY)'!O$20:X$20, "CLO7", 'Exam (LECTURE ONLY)'!O311:X311) / 'Exam (LECTURE ONLY)'!AM$12), "", SUMIF('Exam (LECTURE ONLY)'!O$20:X$20, "CLO7", 'Exam (LECTURE ONLY)'!O311:X311) / 'Exam (LECTURE ONLY)'!AM$12),
IF(AND('PRINTABLE (per grading)'!H$16="EXAM", 'PRINTABLE (per grading)'!B$13="Final"), IF(ISERROR(SUMIF('Exam (LECTURE ONLY)'!Z$20:AI$20, "CLO7", 'Exam (LECTURE ONLY)'!Z311:AI311) / 'Exam (LECTURE ONLY)'!AN$12), "", SUMIF('Exam (LECTURE ONLY)'!Z$20:AI$20, "CLO7", 'Exam (LECTURE ONLY)'!Z311:AI311) / 'Exam (LECTURE ONLY)'!AN$12),
IF(AND('PRINTABLE (per grading)'!H$16="OUTPUT", 'PRINTABLE (per grading)'!B$13="Prelim"), IF(ISERROR(SUMIF(OUTPUT!C$20:M$20, "CLO7", OUTPUT!C311:M311) / OUTPUT!AL$12), "", SUMIF(OUTPUT!C$20:M$20, "CLO7", OUTPUT!C311:M311) / OUTPUT!AL$12),
IF(AND('PRINTABLE (per grading)'!H$16="OUTPUT", 'PRINTABLE (per grading)'!B$13="Midterm"), IF(ISERROR(SUMIF(OUTPUT!O$20:Y$20, "CLO7", OUTPUT!O311:Y311) / OUTPUT!AM$12), "", SUMIF(OUTPUT!O$20:Y$20, "CLO7", OUTPUT!O311:Y311) / OUTPUT!AM$12),
IF(AND('PRINTABLE (per grading)'!H$16="OUTPUT", 'PRINTABLE (per grading)'!B$13="Final"), IF(ISERROR(SUMIF(OUTPUT!AA$20:AI$20, "CLO7", OUTPUT!AA311:AI311) / OUTPUT!AN$12), "", SUMIF(OUTPUT!AA$20:AI$20, "CLO7", OUTPUT!AA311:AI311) / OUTPUT!AN$12),
"")))))),"")</f>
        <v/>
      </c>
      <c r="AT309" s="232" t="str">
        <f t="shared" si="182"/>
        <v/>
      </c>
      <c r="AU309" s="233" t="str">
        <f t="shared" si="183"/>
        <v/>
      </c>
      <c r="AV309" s="25" t="str">
        <f>IF(B309 &lt;&gt; "", IFERROR(IF(C$16 = "PRELIM", SUMIF('Database (LECTURE-RES-PRAC)'!D$14:AG$14, "CLO8", 'Database (LECTURE-RES-PRAC)'!D306:AG306) / 'Grade computation'!F$11, IF(C$16 = "MIDTERM", SUMIF('Database (LECTURE-RES-PRAC)'!AJ$14:BM$14, "CLO8", 'Database (LECTURE-RES-PRAC)'!AJ306:BM306) / 'Grade computation'!G$11, IF(C$16 = "FINAL", SUMIF('Database (LECTURE-RES-PRAC)'!BP$14:CS$14, "CLO8", 'Database (LECTURE-RES-PRAC)'!BP306:CS306) / 'Grade computation'!H$11,""))),""),"")</f>
        <v/>
      </c>
      <c r="AW309" s="232" t="str">
        <f t="shared" si="184"/>
        <v/>
      </c>
      <c r="AX309" s="25" t="str">
        <f>IF(B309 &lt;&gt; "",IF(AND('PRINTABLE (per grading)'!H$16="EXAM", 'PRINTABLE (per grading)'!B$13="Prelim"), IF(ISERROR(SUMIF('Exam (LECTURE ONLY)'!D$20:M$20, "CLO8", 'Exam (LECTURE ONLY)'!D311:M311) / 'Exam (LECTURE ONLY)'!AL$13), "", SUMIF('Exam (LECTURE ONLY)'!D$20:M$20, "CLO8", 'Exam (LECTURE ONLY)'!D311:M311) /'Exam (LECTURE ONLY)'!AL$13),
IF(AND('PRINTABLE (per grading)'!H$16="EXAM", 'PRINTABLE (per grading)'!B$13="Midterm"), IF(ISERROR(SUMIF('Exam (LECTURE ONLY)'!O$20:X$20, "CLO8", 'Exam (LECTURE ONLY)'!O311:X311) / 'Exam (LECTURE ONLY)'!AM$13), "", SUMIF('Exam (LECTURE ONLY)'!O$20:X$20, "CLO8", 'Exam (LECTURE ONLY)'!O311:X311) / 'Exam (LECTURE ONLY)'!AM$13),
IF(AND('PRINTABLE (per grading)'!H$16="EXAM", 'PRINTABLE (per grading)'!B$13="Final"), IF(ISERROR(SUMIF('Exam (LECTURE ONLY)'!Z$20:AI$20, "CLO8", 'Exam (LECTURE ONLY)'!Z311:AI311) / 'Exam (LECTURE ONLY)'!AN$13), "", SUMIF('Exam (LECTURE ONLY)'!Z$20:AI$20, "CLO8", 'Exam (LECTURE ONLY)'!Z311:AI311) / 'Exam (LECTURE ONLY)'!AN$13),
IF(AND('PRINTABLE (per grading)'!H$16="OUTPUT", 'PRINTABLE (per grading)'!B$13="Prelim"), IF(ISERROR(SUMIF(OUTPUT!C$20:M$20, "CLO8", OUTPUT!C311:M311) / OUTPUT!AL$13), "", SUMIF(OUTPUT!C$20:M$20, "CLO8", OUTPUT!C311:M311) / OUTPUT!AL$13),
IF(AND('PRINTABLE (per grading)'!H$16="OUTPUT", 'PRINTABLE (per grading)'!B$13="Midterm"), IF(ISERROR(SUMIF(OUTPUT!O$20:Y$20, "CLO8", OUTPUT!O311:Y311) / OUTPUT!AM$13), "", SUMIF(OUTPUT!O$20:Y$20, "CLO8", OUTPUT!O311:Y311) / OUTPUT!AM$13),
IF(AND('PRINTABLE (per grading)'!H$16="OUTPUT", 'PRINTABLE (per grading)'!B$13="Final"), IF(ISERROR(SUMIF(OUTPUT!AA$20:AI$20, "CLO8", OUTPUT!AA311:AI311) / OUTPUT!AN$13), "", SUMIF(OUTPUT!AA$20:AI$20, "CLO8", OUTPUT!AA311:AI311) / OUTPUT!AN$13),
"")))))),"")</f>
        <v/>
      </c>
      <c r="AY309" s="232" t="str">
        <f t="shared" si="185"/>
        <v/>
      </c>
      <c r="AZ309" s="233" t="str">
        <f t="shared" si="186"/>
        <v/>
      </c>
      <c r="BA309" s="25" t="str">
        <f>IF(B309 &lt;&gt; "", IFERROR(IF(C$16 = "PRELIM", SUMIF('Database (LECTURE-RES-PRAC)'!D$14:AG$14, "CLO9", 'Database (LECTURE-RES-PRAC)'!D306:AG306) / 'Grade computation'!F$12, IF(C$16 = "MIDTERM", SUMIF('Database (LECTURE-RES-PRAC)'!AJ$14:BM$14, "CLO9", 'Database (LECTURE-RES-PRAC)'!AJ306:BM306) / 'Grade computation'!G$12, IF(C$16 = "FINAL", SUMIF('Database (LECTURE-RES-PRAC)'!BP$14:CS$14, "CLO9", 'Database (LECTURE-RES-PRAC)'!BP306:CS306) / 'Grade computation'!H$12,""))),""),"")</f>
        <v/>
      </c>
      <c r="BB309" s="232" t="str">
        <f t="shared" si="187"/>
        <v/>
      </c>
      <c r="BC309" s="25" t="str">
        <f>IF(B309 &lt;&gt; "",IF(AND('PRINTABLE (per grading)'!H$16="EXAM", 'PRINTABLE (per grading)'!B$13="Prelim"), IF(ISERROR(SUMIF('Exam (LECTURE ONLY)'!D$20:M$20, "CLO9", 'Exam (LECTURE ONLY)'!D311:M311) / 'Exam (LECTURE ONLY)'!AL$14), "", SUMIF('Exam (LECTURE ONLY)'!D$20:M$20, "CLO9", 'Exam (LECTURE ONLY)'!D311:M311) /'Exam (LECTURE ONLY)'!AL$14),
IF(AND('PRINTABLE (per grading)'!H$16="EXAM", 'PRINTABLE (per grading)'!B$13="Midterm"), IF(ISERROR(SUMIF('Exam (LECTURE ONLY)'!O$20:X$20, "CLO9", 'Exam (LECTURE ONLY)'!O311:X311) / 'Exam (LECTURE ONLY)'!AM$14), "", SUMIF('Exam (LECTURE ONLY)'!O$20:X$20, "CLO9", 'Exam (LECTURE ONLY)'!O311:X311) / 'Exam (LECTURE ONLY)'!AM$14),
IF(AND('PRINTABLE (per grading)'!H$16="EXAM", 'PRINTABLE (per grading)'!B$13="Final"), IF(ISERROR(SUMIF('Exam (LECTURE ONLY)'!Z$20:AI$20, "CLO9", 'Exam (LECTURE ONLY)'!Z311:AI311) / 'Exam (LECTURE ONLY)'!AN$14), "", SUMIF('Exam (LECTURE ONLY)'!Z$20:AI$20, "CLO9", 'Exam (LECTURE ONLY)'!Z311:AI311) / 'Exam (LECTURE ONLY)'!AN$14),
IF(AND('PRINTABLE (per grading)'!H$16="OUTPUT", 'PRINTABLE (per grading)'!B$13="Prelim"), IF(ISERROR(SUMIF(OUTPUT!C$20:M$20, "CLO9", OUTPUT!C311:M311) / OUTPUT!AL$14), "", SUMIF(OUTPUT!C$20:M$20, "CLO9", OUTPUT!C311:M311) / OUTPUT!AL$14),
IF(AND('PRINTABLE (per grading)'!H$16="OUTPUT", 'PRINTABLE (per grading)'!B$13="Midterm"), IF(ISERROR(SUMIF(OUTPUT!O$20:Y$20, "CLO9", OUTPUT!O311:Y311) / OUTPUT!AM$14), "", SUMIF(OUTPUT!O$20:Y$20, "CLO9", OUTPUT!O311:Y311) / OUTPUT!AM$14),
IF(AND('PRINTABLE (per grading)'!H$16="OUTPUT", 'PRINTABLE (per grading)'!B$13="Final"), IF(ISERROR(SUMIF(OUTPUT!AA$20:AI$20, "CLO9", OUTPUT!AA311:AI311) / OUTPUT!AN$14), "", SUMIF(OUTPUT!AA$20:AI$20, "CLO9", OUTPUT!AA311:AI311) / OUTPUT!AN$14),
"")))))),"")</f>
        <v/>
      </c>
      <c r="BD309" s="232" t="str">
        <f t="shared" si="188"/>
        <v/>
      </c>
      <c r="BE309" s="233" t="str">
        <f t="shared" si="189"/>
        <v/>
      </c>
      <c r="BF309" s="25" t="str">
        <f>IF(B309 &lt;&gt; "", IFERROR(IF(C$16 = "PRELIM", SUMIF('Database (LECTURE-RES-PRAC)'!D$14:AG$14, "CLO10", 'Database (LECTURE-RES-PRAC)'!D306:AG306) / 'Grade computation'!F$13, IF(C$16 = "MIDTERM", SUMIF('Database (LECTURE-RES-PRAC)'!AJ$14:BM$14, "CLO10", 'Database (LECTURE-RES-PRAC)'!AJ306:BM306) / 'Grade computation'!G$13, IF(C$16 = "FINAL", SUMIF('Database (LECTURE-RES-PRAC)'!BP$14:CS$14, "CLO10", 'Database (LECTURE-RES-PRAC)'!BP306:CS306) / 'Grade computation'!H$13,""))),""),"")</f>
        <v/>
      </c>
      <c r="BG309" s="232" t="str">
        <f t="shared" si="190"/>
        <v/>
      </c>
      <c r="BH309" s="25" t="str">
        <f>IF(B309 &lt;&gt; "",IF(AND('PRINTABLE (per grading)'!H$16="EXAM", 'PRINTABLE (per grading)'!B$13="Prelim"), IF(ISERROR(SUMIF('Exam (LECTURE ONLY)'!D$20:M$20, "CLO10", 'Exam (LECTURE ONLY)'!D311:M311) / 'Exam (LECTURE ONLY)'!AL$15), "", SUMIF('Exam (LECTURE ONLY)'!D$20:M$20, "CLO10", 'Exam (LECTURE ONLY)'!D311:M311) /'Exam (LECTURE ONLY)'!AL$15),
IF(AND('PRINTABLE (per grading)'!H$16="EXAM", 'PRINTABLE (per grading)'!B$13="Midterm"), IF(ISERROR(SUMIF('Exam (LECTURE ONLY)'!O$20:X$20, "CLO10", 'Exam (LECTURE ONLY)'!O311:X311) / 'Exam (LECTURE ONLY)'!AM$15), "", SUMIF('Exam (LECTURE ONLY)'!O$20:X$20, "CLO10", 'Exam (LECTURE ONLY)'!O311:X311) / 'Exam (LECTURE ONLY)'!AM$15),
IF(AND('PRINTABLE (per grading)'!H$16="EXAM", 'PRINTABLE (per grading)'!B$13="Final"), IF(ISERROR(SUMIF('Exam (LECTURE ONLY)'!Z$20:AI$20, "CLO10", 'Exam (LECTURE ONLY)'!Z311:AI311) / 'Exam (LECTURE ONLY)'!AN$15), "", SUMIF('Exam (LECTURE ONLY)'!Z$20:AI$20, "CLO10", 'Exam (LECTURE ONLY)'!Z311:AI311) / 'Exam (LECTURE ONLY)'!AN$15),
IF(AND('PRINTABLE (per grading)'!H$16="OUTPUT", 'PRINTABLE (per grading)'!B$13="Prelim"), IF(ISERROR(SUMIF(OUTPUT!C$20:M$20, "CLO10", OUTPUT!C311:M311) / OUTPUT!AL$15), "", SUMIF(OUTPUT!C$20:M$20, "CLO10", OUTPUT!C311:M311) / OUTPUT!AL$15),
IF(AND('PRINTABLE (per grading)'!H$16="OUTPUT", 'PRINTABLE (per grading)'!B$13="Midterm"), IF(ISERROR(SUMIF(OUTPUT!O$20:Y$20, "CLO10", OUTPUT!O311:Y311) / OUTPUT!AM$15), "", SUMIF(OUTPUT!O$20:Y$20, "CLO10", OUTPUT!O311:Y311) / OUTPUT!AM$15),
IF(AND('PRINTABLE (per grading)'!H$16="OUTPUT", 'PRINTABLE (per grading)'!B$13="Final"), IF(ISERROR(SUMIF(OUTPUT!AA$20:AI$20, "CLO10", OUTPUT!AA311:AI311) / OUTPUT!AN$15), "", SUMIF(OUTPUT!AA$20:AI$20, "CLO10", OUTPUT!AA311:AI311) / OUTPUT!AN$15),
"")))))),"")</f>
        <v/>
      </c>
      <c r="BI309" s="232" t="str">
        <f t="shared" si="191"/>
        <v/>
      </c>
      <c r="BJ309" s="233" t="str">
        <f t="shared" si="192"/>
        <v/>
      </c>
      <c r="BK309" s="2"/>
    </row>
    <row r="310" spans="1:63" ht="20.100000000000001" customHeight="1">
      <c r="A310" s="212" t="str">
        <f>IF(ISBLANK('Database (LECTURE-RES-PRAC)'!A307),"",'Database (LECTURE-RES-PRAC)'!A307)</f>
        <v/>
      </c>
      <c r="B310" s="213" t="str">
        <f>IF(ISBLANK('Database (LECTURE-RES-PRAC)'!B307),"",'Database (LECTURE-RES-PRAC)'!B307)</f>
        <v/>
      </c>
      <c r="C310" s="134" t="str">
        <f>IF(B310&lt;&gt;"",IF(C$16="PRELIM",'Grade computation'!C310, IF(C$16="MIDTERM",'Grade computation'!K310, IF(C$16="FINAL",'Grade computation'!S310,""))),"")</f>
        <v/>
      </c>
      <c r="D310" s="135" t="str">
        <f t="shared" si="157"/>
        <v/>
      </c>
      <c r="E310" s="134" t="str">
        <f>IF(B310&lt;&gt;"", IF(C$16="PRELIM",'Grade computation'!E310, IF(C$16="MIDTERM",'Grade computation'!M310, IF(C$16="FINAL",'Grade computation'!U310,""))),"")</f>
        <v/>
      </c>
      <c r="F310" s="136" t="str">
        <f t="shared" si="158"/>
        <v/>
      </c>
      <c r="G310" s="137" t="str">
        <f t="shared" si="159"/>
        <v/>
      </c>
      <c r="H310" s="207" t="str">
        <f>IF(B310&lt;&gt;"",IF(C$16="PRELIM", 'Grade computation'!H310, IF(C$16="MIDTERM", 'Grade computation'!P310, IF(C$16="FINAL",'Grade computation'!X310, ""))),"")</f>
        <v/>
      </c>
      <c r="I310" s="137" t="str">
        <f t="shared" si="160"/>
        <v/>
      </c>
      <c r="J310" s="139" t="str">
        <f t="shared" si="161"/>
        <v/>
      </c>
      <c r="K310" s="377" t="str">
        <f t="shared" si="162"/>
        <v/>
      </c>
      <c r="L310" s="434"/>
      <c r="M310" s="25" t="str">
        <f>IF(B310 &lt;&gt; "", IFERROR(IF(C$16 = "PRELIM", SUMIF('Database (LECTURE-RES-PRAC)'!D$14:AG$14, "CLO1", 'Database (LECTURE-RES-PRAC)'!D307:AG307) / 'Grade computation'!F$4, IF(C$16 = "MIDTERM", SUMIF('Database (LECTURE-RES-PRAC)'!AJ$14:BM$14, "CLO1", 'Database (LECTURE-RES-PRAC)'!AJ307:BM307) / 'Grade computation'!G$4, IF(C$16 = "FINAL", SUMIF('Database (LECTURE-RES-PRAC)'!BP$14:CS$14, "CLO1", 'Database (LECTURE-RES-PRAC)'!BP307:CS307) / 'Grade computation'!H$4,""))),""),"")</f>
        <v/>
      </c>
      <c r="N310" s="232" t="str">
        <f t="shared" si="163"/>
        <v/>
      </c>
      <c r="O310" s="25" t="str">
        <f>IF(B310 &lt;&gt; "",IF(AND('PRINTABLE (per grading)'!H$16="EXAM", 'PRINTABLE (per grading)'!B$13="Prelim"), IF(ISERROR(SUMIF('Exam (LECTURE ONLY)'!D$20:M$20, "CLO1", 'Exam (LECTURE ONLY)'!D312:M312) / 'Exam (LECTURE ONLY)'!AL$6), "", SUMIF('Exam (LECTURE ONLY)'!D$20:M$20, "CLO1", 'Exam (LECTURE ONLY)'!D312:M312) /'Exam (LECTURE ONLY)'!AL$6),
IF(AND('PRINTABLE (per grading)'!H$16="EXAM", 'PRINTABLE (per grading)'!B$13="Midterm"), IF(ISERROR(SUMIF('Exam (LECTURE ONLY)'!O$20:X$20, "CLO1", 'Exam (LECTURE ONLY)'!O312:X312) / 'Exam (LECTURE ONLY)'!AM$6), "", SUMIF('Exam (LECTURE ONLY)'!O$20:X$20, "CLO1", 'Exam (LECTURE ONLY)'!O312:X312) / 'Exam (LECTURE ONLY)'!AM$6),
IF(AND('PRINTABLE (per grading)'!H$16="EXAM", 'PRINTABLE (per grading)'!B$13="Final"), IF(ISERROR(SUMIF('Exam (LECTURE ONLY)'!Z$20:AI$20, "CLO1", 'Exam (LECTURE ONLY)'!Z312:AI312) / 'Exam (LECTURE ONLY)'!AN$6), "", SUMIF('Exam (LECTURE ONLY)'!Z$20:AI$20, "CLO1", 'Exam (LECTURE ONLY)'!Z312:AI312) / 'Exam (LECTURE ONLY)'!AN$6),
IF(AND('PRINTABLE (per grading)'!H$16="OUTPUT", 'PRINTABLE (per grading)'!B$13="Prelim"), IF(ISERROR(SUMIF(OUTPUT!C$20:M$20, "CLO1", OUTPUT!C312:M312) / OUTPUT!AL$6), "", SUMIF(OUTPUT!C$20:M$20, "CLO1", OUTPUT!C312:M312) / OUTPUT!AL$6),
IF(AND('PRINTABLE (per grading)'!H$16="OUTPUT", 'PRINTABLE (per grading)'!B$13="Midterm"), IF(ISERROR(SUMIF(OUTPUT!O$20:Y$20, "CLO1", OUTPUT!O312:Y312) / OUTPUT!AM$6), "", SUMIF(OUTPUT!O$20:Y$20, "CLO1", OUTPUT!O312:Y312) / OUTPUT!AM$6),
IF(AND('PRINTABLE (per grading)'!H$16="OUTPUT", 'PRINTABLE (per grading)'!B$13="Final"), IF(ISERROR(SUMIF(OUTPUT!AA$20:AI$20, "CLO1", OUTPUT!AA312:AI312) / OUTPUT!AN$6), "", SUMIF(OUTPUT!AA$20:AI$20, "CLO1", OUTPUT!AA312:AI312) / OUTPUT!AN$6),
"")))))),"")</f>
        <v/>
      </c>
      <c r="P310" s="232" t="str">
        <f t="shared" si="164"/>
        <v/>
      </c>
      <c r="Q310" s="233" t="str">
        <f t="shared" si="165"/>
        <v/>
      </c>
      <c r="R310" s="25" t="str">
        <f>IF(B310 &lt;&gt; "", IFERROR(IF(C$16 = "PRELIM", SUMIF('Database (LECTURE-RES-PRAC)'!D$14:AG$14, "CLO2", 'Database (LECTURE-RES-PRAC)'!D307:AG307) / 'Grade computation'!F$5, IF(C$16 = "MIDTERM", SUMIF('Database (LECTURE-RES-PRAC)'!AJ$14:BM$14, "CLO2", 'Database (LECTURE-RES-PRAC)'!AJ307:BM307) / 'Grade computation'!G$5, IF(C$16 = "FINAL", SUMIF('Database (LECTURE-RES-PRAC)'!BP$14:CS$14, "CLO2", 'Database (LECTURE-RES-PRAC)'!BP307:CS307) / 'Grade computation'!H$5,""))),""),"")</f>
        <v/>
      </c>
      <c r="S310" s="232" t="str">
        <f t="shared" si="166"/>
        <v/>
      </c>
      <c r="T310" s="25" t="str">
        <f>IF(B310 &lt;&gt; "",IF(AND('PRINTABLE (per grading)'!H$16="EXAM", 'PRINTABLE (per grading)'!B$13="Prelim"), IF(ISERROR(SUMIF('Exam (LECTURE ONLY)'!D$20:M$20, "CLO2", 'Exam (LECTURE ONLY)'!D312:M312) / 'Exam (LECTURE ONLY)'!AL$7), "", SUMIF('Exam (LECTURE ONLY)'!D$20:M$20, "CLO2", 'Exam (LECTURE ONLY)'!D312:M312) /'Exam (LECTURE ONLY)'!AL$7),
IF(AND('PRINTABLE (per grading)'!H$16="EXAM", 'PRINTABLE (per grading)'!B$13="Midterm"), IF(ISERROR(SUMIF('Exam (LECTURE ONLY)'!O$20:X$20, "CLO2", 'Exam (LECTURE ONLY)'!O312:X312) / 'Exam (LECTURE ONLY)'!AM$7), "", SUMIF('Exam (LECTURE ONLY)'!O$20:X$20, "CLO2", 'Exam (LECTURE ONLY)'!O312:X312) / 'Exam (LECTURE ONLY)'!AM$7),
IF(AND('PRINTABLE (per grading)'!H$16="EXAM", 'PRINTABLE (per grading)'!B$13="Final"), IF(ISERROR(SUMIF('Exam (LECTURE ONLY)'!Z$20:AI$20, "CLO2", 'Exam (LECTURE ONLY)'!Z312:AI312) / 'Exam (LECTURE ONLY)'!AN$7), "", SUMIF('Exam (LECTURE ONLY)'!Z$20:AI$20, "CLO2", 'Exam (LECTURE ONLY)'!Z312:AI312) / 'Exam (LECTURE ONLY)'!AN$7),
IF(AND('PRINTABLE (per grading)'!H$16="OUTPUT", 'PRINTABLE (per grading)'!B$13="Prelim"), IF(ISERROR(SUMIF(OUTPUT!C$20:M$20, "CLO2", OUTPUT!C312:M312) / OUTPUT!AL$7), "", SUMIF(OUTPUT!C$20:M$20, "CLO2", OUTPUT!C312:M312) / OUTPUT!AL$7),
IF(AND('PRINTABLE (per grading)'!H$16="OUTPUT", 'PRINTABLE (per grading)'!B$13="Midterm"), IF(ISERROR(SUMIF(OUTPUT!O$20:Y$20, "CLO2", OUTPUT!O312:Y312) / OUTPUT!AM$7), "", SUMIF(OUTPUT!O$20:Y$20, "CLO2", OUTPUT!O312:Y312) / OUTPUT!AM$7),
IF(AND('PRINTABLE (per grading)'!H$16="OUTPUT", 'PRINTABLE (per grading)'!B$13="Final"), IF(ISERROR(SUMIF(OUTPUT!AA$20:AI$20, "CLO2", OUTPUT!AA312:AI312) / OUTPUT!AN$7), "", SUMIF(OUTPUT!AA$20:AI$20, "CLO2", OUTPUT!AA312:AI312) / OUTPUT!AN$7),
"")))))),"")</f>
        <v/>
      </c>
      <c r="U310" s="232" t="str">
        <f t="shared" si="167"/>
        <v/>
      </c>
      <c r="V310" s="233" t="str">
        <f t="shared" si="168"/>
        <v/>
      </c>
      <c r="W310" s="25" t="str">
        <f>IF(B310 &lt;&gt; "", IFERROR(IF(C$16 = "PRELIM", SUMIF('Database (LECTURE-RES-PRAC)'!D$14:AG$14, "CLO3", 'Database (LECTURE-RES-PRAC)'!D307:AG307) / 'Grade computation'!F$6, IF(C$16 = "MIDTERM", SUMIF('Database (LECTURE-RES-PRAC)'!AJ$14:BM$14, "CLO3", 'Database (LECTURE-RES-PRAC)'!AJ307:BM307) / 'Grade computation'!G$6, IF(C$16 = "FINAL", SUMIF('Database (LECTURE-RES-PRAC)'!BP$14:CS$14, "CLO3", 'Database (LECTURE-RES-PRAC)'!BP307:CS307) / 'Grade computation'!H$6,""))),""),"")</f>
        <v/>
      </c>
      <c r="X310" s="232" t="str">
        <f t="shared" si="169"/>
        <v/>
      </c>
      <c r="Y310" s="25" t="str">
        <f>IF(B310 &lt;&gt; "",IF(AND('PRINTABLE (per grading)'!H$16="EXAM", 'PRINTABLE (per grading)'!B$13="Prelim"), IF(ISERROR(SUMIF('Exam (LECTURE ONLY)'!D$20:M$20, "CLO3", 'Exam (LECTURE ONLY)'!D312:M312) / 'Exam (LECTURE ONLY)'!AL$8), "", SUMIF('Exam (LECTURE ONLY)'!D$20:M$20, "CLO3", 'Exam (LECTURE ONLY)'!D312:M312) /'Exam (LECTURE ONLY)'!AL$8),
IF(AND('PRINTABLE (per grading)'!H$16="EXAM", 'PRINTABLE (per grading)'!B$13="Midterm"), IF(ISERROR(SUMIF('Exam (LECTURE ONLY)'!O$20:X$20, "CLO3", 'Exam (LECTURE ONLY)'!O312:X312) / 'Exam (LECTURE ONLY)'!AM$8), "", SUMIF('Exam (LECTURE ONLY)'!O$20:X$20, "CLO3", 'Exam (LECTURE ONLY)'!O312:X312) / 'Exam (LECTURE ONLY)'!AM$8),
IF(AND('PRINTABLE (per grading)'!H$16="EXAM", 'PRINTABLE (per grading)'!B$13="Final"), IF(ISERROR(SUMIF('Exam (LECTURE ONLY)'!Z$20:AI$20, "CLO3", 'Exam (LECTURE ONLY)'!Z312:AI312) / 'Exam (LECTURE ONLY)'!AN$8), "", SUMIF('Exam (LECTURE ONLY)'!Z$20:AI$20, "CLO3", 'Exam (LECTURE ONLY)'!Z312:AI312) / 'Exam (LECTURE ONLY)'!AN$8),
IF(AND('PRINTABLE (per grading)'!H$16="OUTPUT", 'PRINTABLE (per grading)'!B$13="Prelim"), IF(ISERROR(SUMIF(OUTPUT!C$20:M$20, "CLO3", OUTPUT!C312:M312) / OUTPUT!AL$8), "", SUMIF(OUTPUT!C$20:M$20, "CLO3", OUTPUT!C312:M312) / OUTPUT!AL$8),
IF(AND('PRINTABLE (per grading)'!H$16="OUTPUT", 'PRINTABLE (per grading)'!B$13="Midterm"), IF(ISERROR(SUMIF(OUTPUT!O$20:Y$20, "CLO3", OUTPUT!O312:Y312) / OUTPUT!AM$8), "", SUMIF(OUTPUT!O$20:Y$20, "CLO3", OUTPUT!O312:Y312) / OUTPUT!AM$8),
IF(AND('PRINTABLE (per grading)'!H$16="OUTPUT", 'PRINTABLE (per grading)'!B$13="Final"), IF(ISERROR(SUMIF(OUTPUT!AA$20:AI$20, "CLO3", OUTPUT!AA312:AI312) / OUTPUT!AN$8), "", SUMIF(OUTPUT!AA$20:AI$20, "CLO3", OUTPUT!AA312:AI312) / OUTPUT!AN$8),
"" )))))),"")</f>
        <v/>
      </c>
      <c r="Z310" s="232" t="str">
        <f t="shared" si="170"/>
        <v/>
      </c>
      <c r="AA310" s="233" t="str">
        <f t="shared" si="171"/>
        <v/>
      </c>
      <c r="AB310" s="25" t="str">
        <f>IF(B310 &lt;&gt; "", IFERROR(IF(C$16 = "PRELIM", SUMIF('Database (LECTURE-RES-PRAC)'!D$14:AG$14, "CLO4", 'Database (LECTURE-RES-PRAC)'!D307:AG307) / 'Grade computation'!F$7, IF(C$16 = "MIDTERM", SUMIF('Database (LECTURE-RES-PRAC)'!AJ$14:BM$14, "CLO4", 'Database (LECTURE-RES-PRAC)'!AJ307:BM307) / 'Grade computation'!G$7, IF(C$16 = "FINAL", SUMIF('Database (LECTURE-RES-PRAC)'!BP$14:CS$14, "CLO4", 'Database (LECTURE-RES-PRAC)'!BP307:CS307) / 'Grade computation'!H$7,""))),""),"")</f>
        <v/>
      </c>
      <c r="AC310" s="232" t="str">
        <f t="shared" si="172"/>
        <v/>
      </c>
      <c r="AD310" s="25" t="str">
        <f>IF(B310 &lt;&gt; "",IF(AND('PRINTABLE (per grading)'!H$16="EXAM", 'PRINTABLE (per grading)'!B$13="Prelim"), IF(ISERROR(SUMIF('Exam (LECTURE ONLY)'!D$20:M$20, "CLO4", 'Exam (LECTURE ONLY)'!D312:M312) / 'Exam (LECTURE ONLY)'!AL$9), "", SUMIF('Exam (LECTURE ONLY)'!D$20:M$20, "CLO4", 'Exam (LECTURE ONLY)'!D312:M312) /'Exam (LECTURE ONLY)'!AL$9),
IF(AND('PRINTABLE (per grading)'!H$16="EXAM", 'PRINTABLE (per grading)'!B$13="Midterm"), IF(ISERROR(SUMIF('Exam (LECTURE ONLY)'!O$20:X$20, "CLO4", 'Exam (LECTURE ONLY)'!O312:X312) / 'Exam (LECTURE ONLY)'!AM$9), "", SUMIF('Exam (LECTURE ONLY)'!O$20:X$20, "CLO4", 'Exam (LECTURE ONLY)'!O312:X312) / 'Exam (LECTURE ONLY)'!AM$9),
IF(AND('PRINTABLE (per grading)'!H$16="EXAM", 'PRINTABLE (per grading)'!B$13="Final"), IF(ISERROR(SUMIF('Exam (LECTURE ONLY)'!Z$20:AI$20, "CLO4", 'Exam (LECTURE ONLY)'!Z312:AI312) / 'Exam (LECTURE ONLY)'!AN$9), "", SUMIF('Exam (LECTURE ONLY)'!Z$20:AI$20, "CLO4", 'Exam (LECTURE ONLY)'!Z312:AI312) / 'Exam (LECTURE ONLY)'!AN$9),
IF(AND('PRINTABLE (per grading)'!H$16="OUTPUT", 'PRINTABLE (per grading)'!B$13="Prelim"), IF(ISERROR(SUMIF(OUTPUT!C$20:M$20, "CLO4", OUTPUT!C312:M312) / OUTPUT!AL$9), "", SUMIF(OUTPUT!C$20:M$20, "CLO4", OUTPUT!C312:M312) / OUTPUT!AL$9),
IF(AND('PRINTABLE (per grading)'!H$16="OUTPUT", 'PRINTABLE (per grading)'!B$13="Midterm"), IF(ISERROR(SUMIF(OUTPUT!O$20:Y$20, "CLO4", OUTPUT!O312:Y312) / OUTPUT!AM$9), "", SUMIF(OUTPUT!O$20:Y$20, "CLO4", OUTPUT!O312:Y312) / OUTPUT!AM$9),
IF(AND('PRINTABLE (per grading)'!H$16="OUTPUT", 'PRINTABLE (per grading)'!B$13="Final"), IF(ISERROR(SUMIF(OUTPUT!AA$20:AI$20, "CLO4", OUTPUT!AA312:AI312) / OUTPUT!AN$9), "", SUMIF(OUTPUT!AA$20:AI$20, "CLO4", OUTPUT!AA312:AI312) / OUTPUT!AN$9),
"")))))),"")</f>
        <v/>
      </c>
      <c r="AE310" s="232" t="str">
        <f t="shared" si="173"/>
        <v/>
      </c>
      <c r="AF310" s="233" t="str">
        <f t="shared" si="174"/>
        <v/>
      </c>
      <c r="AG310" s="25" t="str">
        <f>IF(B310 &lt;&gt; "", IFERROR(IF(C$16 = "PRELIM", SUMIF('Database (LECTURE-RES-PRAC)'!D$14:AG$14, "CLO5", 'Database (LECTURE-RES-PRAC)'!D307:AG307) / 'Grade computation'!F$8, IF(C$16 = "MIDTERM", SUMIF('Database (LECTURE-RES-PRAC)'!AJ$14:BM$14, "CLO5", 'Database (LECTURE-RES-PRAC)'!AJ307:BM307) / 'Grade computation'!G$8, IF(C$16 = "FINAL", SUMIF('Database (LECTURE-RES-PRAC)'!BP$14:CS$14, "CLO5", 'Database (LECTURE-RES-PRAC)'!BP307:CS307) / 'Grade computation'!H$8,""))),""),"")</f>
        <v/>
      </c>
      <c r="AH310" s="232" t="str">
        <f t="shared" si="175"/>
        <v/>
      </c>
      <c r="AI310" s="25" t="str">
        <f>IF(B310 &lt;&gt; "",IF(AND('PRINTABLE (per grading)'!H$16="EXAM", 'PRINTABLE (per grading)'!B$13="Prelim"), IF(ISERROR(SUMIF('Exam (LECTURE ONLY)'!D$20:M$20, "CLO5", 'Exam (LECTURE ONLY)'!D312:M312) / 'Exam (LECTURE ONLY)'!AL$10), "", SUMIF('Exam (LECTURE ONLY)'!D$20:M$20, "CLO5", 'Exam (LECTURE ONLY)'!D312:M312) /'Exam (LECTURE ONLY)'!AL$10),
IF(AND('PRINTABLE (per grading)'!H$16="EXAM", 'PRINTABLE (per grading)'!B$13="Midterm"), IF(ISERROR(SUMIF('Exam (LECTURE ONLY)'!O$20:X$20, "CLO5", 'Exam (LECTURE ONLY)'!O312:X312) / 'Exam (LECTURE ONLY)'!AM$10), "", SUMIF('Exam (LECTURE ONLY)'!O$20:X$20, "CLO5", 'Exam (LECTURE ONLY)'!O312:X312) / 'Exam (LECTURE ONLY)'!AM$10),
IF(AND('PRINTABLE (per grading)'!H$16="EXAM", 'PRINTABLE (per grading)'!B$13="Final"), IF(ISERROR(SUMIF('Exam (LECTURE ONLY)'!Z$20:AI$20, "CLO5", 'Exam (LECTURE ONLY)'!Z312:AI312) / 'Exam (LECTURE ONLY)'!AN$10), "", SUMIF('Exam (LECTURE ONLY)'!Z$20:AI$20, "CLO5", 'Exam (LECTURE ONLY)'!Z312:AI312) / 'Exam (LECTURE ONLY)'!AN$10),
IF(AND('PRINTABLE (per grading)'!H$16="OUTPUT", 'PRINTABLE (per grading)'!B$13="Prelim"), IF(ISERROR(SUMIF(OUTPUT!C$20:M$20, "CLO5", OUTPUT!C312:M312) / OUTPUT!AL$10), "", SUMIF(OUTPUT!C$20:M$20, "CLO5", OUTPUT!C312:M312) / OUTPUT!AL$10),
IF(AND('PRINTABLE (per grading)'!H$16="OUTPUT", 'PRINTABLE (per grading)'!B$13="Midterm"), IF(ISERROR(SUMIF(OUTPUT!O$20:Y$20, "CLO5", OUTPUT!O312:Y312) / OUTPUT!AM$10), "", SUMIF(OUTPUT!O$20:Y$20, "CLO5", OUTPUT!O312:Y312) / OUTPUT!AM$10),
IF(AND('PRINTABLE (per grading)'!H$16="OUTPUT", 'PRINTABLE (per grading)'!B$13="Final"), IF(ISERROR(SUMIF(OUTPUT!AA$20:AI$20, "CLO5", OUTPUT!AA312:AI312) / OUTPUT!AN$10), "", SUMIF(OUTPUT!AA$20:AI$20, "CLO5", OUTPUT!AA312:AI312) / OUTPUT!AN$10),
"")))))),"")</f>
        <v/>
      </c>
      <c r="AJ310" s="232" t="str">
        <f t="shared" si="176"/>
        <v/>
      </c>
      <c r="AK310" s="233" t="str">
        <f t="shared" si="177"/>
        <v/>
      </c>
      <c r="AL310" s="25" t="str">
        <f>IF(B310 &lt;&gt; "", IFERROR(IF(C$16 = "PRELIM", SUMIF('Database (LECTURE-RES-PRAC)'!D$14:AG$14, "CLO6", 'Database (LECTURE-RES-PRAC)'!D307:AG307) / 'Grade computation'!F$9, IF(C$16 = "MIDTERM", SUMIF('Database (LECTURE-RES-PRAC)'!AJ$14:BM$14, "CLO6", 'Database (LECTURE-RES-PRAC)'!AJ307:BM307) / 'Grade computation'!G$9, IF(C$16 = "FINAL", SUMIF('Database (LECTURE-RES-PRAC)'!BP$14:CS$14, "CLO6", 'Database (LECTURE-RES-PRAC)'!BP307:CS307) / 'Grade computation'!H$9,""))),""),"")</f>
        <v/>
      </c>
      <c r="AM310" s="232" t="str">
        <f t="shared" si="178"/>
        <v/>
      </c>
      <c r="AN310" s="25" t="str">
        <f>IF(B310 &lt;&gt; "",IF(AND('PRINTABLE (per grading)'!H$16="EXAM", 'PRINTABLE (per grading)'!B$13="Prelim"), IF(ISERROR(SUMIF('Exam (LECTURE ONLY)'!D$20:M$20, "CLO6", 'Exam (LECTURE ONLY)'!D312:M312) / 'Exam (LECTURE ONLY)'!AL$11), "", SUMIF('Exam (LECTURE ONLY)'!D$20:M$20, "CLO6", 'Exam (LECTURE ONLY)'!D312:M312) /'Exam (LECTURE ONLY)'!AL$11),
IF(AND('PRINTABLE (per grading)'!H$16="EXAM", 'PRINTABLE (per grading)'!B$13="Midterm"), IF(ISERROR(SUMIF('Exam (LECTURE ONLY)'!O$20:X$20, "CLO6", 'Exam (LECTURE ONLY)'!O312:X312) / 'Exam (LECTURE ONLY)'!AM$11), "", SUMIF('Exam (LECTURE ONLY)'!O$20:X$20, "CLO6", 'Exam (LECTURE ONLY)'!O312:X312) / 'Exam (LECTURE ONLY)'!AM$11),
IF(AND('PRINTABLE (per grading)'!H$16="EXAM", 'PRINTABLE (per grading)'!B$13="Final"), IF(ISERROR(SUMIF('Exam (LECTURE ONLY)'!Z$20:AI$20, "CLO6", 'Exam (LECTURE ONLY)'!Z312:AI312) / 'Exam (LECTURE ONLY)'!AN$11), "", SUMIF('Exam (LECTURE ONLY)'!Z$20:AI$20, "CLO6", 'Exam (LECTURE ONLY)'!Z312:AI312) / 'Exam (LECTURE ONLY)'!AN$11),
IF(AND('PRINTABLE (per grading)'!H$16="OUTPUT", 'PRINTABLE (per grading)'!B$13="Prelim"), IF(ISERROR(SUMIF(OUTPUT!C$20:M$20, "CLO6", OUTPUT!C312:M312) / OUTPUT!AL$11), "", SUMIF(OUTPUT!C$20:M$20, "CLO6", OUTPUT!C312:M312) / OUTPUT!AL$11),
IF(AND('PRINTABLE (per grading)'!H$16="OUTPUT", 'PRINTABLE (per grading)'!B$13="Midterm"), IF(ISERROR(SUMIF(OUTPUT!O$20:Y$20, "CLO6", OUTPUT!O312:Y312) / OUTPUT!AM$11), "", SUMIF(OUTPUT!O$20:Y$20, "CLO6", OUTPUT!O312:Y312) / OUTPUT!AM$11),
IF(AND('PRINTABLE (per grading)'!H$16="OUTPUT", 'PRINTABLE (per grading)'!B$13="Final"), IF(ISERROR(SUMIF(OUTPUT!AA$20:AI$20, "CLO6", OUTPUT!AA312:AI312) / OUTPUT!AN$11), "", SUMIF(OUTPUT!AA$20:AI$20, "CLO6", OUTPUT!AA312:AI312) / OUTPUT!AN$11),
"")))))),"")</f>
        <v/>
      </c>
      <c r="AO310" s="232" t="str">
        <f t="shared" si="179"/>
        <v/>
      </c>
      <c r="AP310" s="233" t="str">
        <f t="shared" si="180"/>
        <v/>
      </c>
      <c r="AQ310" s="25" t="str">
        <f>IF(B310 &lt;&gt; "", IFERROR(IF(C$16 = "PRELIM", SUMIF('Database (LECTURE-RES-PRAC)'!D$14:AG$14, "CLO7", 'Database (LECTURE-RES-PRAC)'!D307:AG307) / 'Grade computation'!F$10, IF(C$16 = "MIDTERM", SUMIF('Database (LECTURE-RES-PRAC)'!AJ$14:BM$14, "CLO7", 'Database (LECTURE-RES-PRAC)'!AJ307:BM307) / 'Grade computation'!G$10, IF(C$16 = "FINAL", SUMIF('Database (LECTURE-RES-PRAC)'!BP$14:CS$14, "CLO7", 'Database (LECTURE-RES-PRAC)'!BP307:CS307) / 'Grade computation'!H$10,""))),""),"")</f>
        <v/>
      </c>
      <c r="AR310" s="232" t="str">
        <f t="shared" si="181"/>
        <v/>
      </c>
      <c r="AS310" s="25" t="str">
        <f>IF(B310 &lt;&gt; "",IF(AND('PRINTABLE (per grading)'!H$16="EXAM", 'PRINTABLE (per grading)'!B$13="Prelim"), IF(ISERROR(SUMIF('Exam (LECTURE ONLY)'!D$20:M$20, "CLO7", 'Exam (LECTURE ONLY)'!D312:M312) / 'Exam (LECTURE ONLY)'!AL$12), "", SUMIF('Exam (LECTURE ONLY)'!D$20:M$20, "CLO7", 'Exam (LECTURE ONLY)'!D312:M312) /'Exam (LECTURE ONLY)'!AL$12),
IF(AND('PRINTABLE (per grading)'!H$16="EXAM", 'PRINTABLE (per grading)'!B$13="Midterm"), IF(ISERROR(SUMIF('Exam (LECTURE ONLY)'!O$20:X$20, "CLO7", 'Exam (LECTURE ONLY)'!O312:X312) / 'Exam (LECTURE ONLY)'!AM$12), "", SUMIF('Exam (LECTURE ONLY)'!O$20:X$20, "CLO7", 'Exam (LECTURE ONLY)'!O312:X312) / 'Exam (LECTURE ONLY)'!AM$12),
IF(AND('PRINTABLE (per grading)'!H$16="EXAM", 'PRINTABLE (per grading)'!B$13="Final"), IF(ISERROR(SUMIF('Exam (LECTURE ONLY)'!Z$20:AI$20, "CLO7", 'Exam (LECTURE ONLY)'!Z312:AI312) / 'Exam (LECTURE ONLY)'!AN$12), "", SUMIF('Exam (LECTURE ONLY)'!Z$20:AI$20, "CLO7", 'Exam (LECTURE ONLY)'!Z312:AI312) / 'Exam (LECTURE ONLY)'!AN$12),
IF(AND('PRINTABLE (per grading)'!H$16="OUTPUT", 'PRINTABLE (per grading)'!B$13="Prelim"), IF(ISERROR(SUMIF(OUTPUT!C$20:M$20, "CLO7", OUTPUT!C312:M312) / OUTPUT!AL$12), "", SUMIF(OUTPUT!C$20:M$20, "CLO7", OUTPUT!C312:M312) / OUTPUT!AL$12),
IF(AND('PRINTABLE (per grading)'!H$16="OUTPUT", 'PRINTABLE (per grading)'!B$13="Midterm"), IF(ISERROR(SUMIF(OUTPUT!O$20:Y$20, "CLO7", OUTPUT!O312:Y312) / OUTPUT!AM$12), "", SUMIF(OUTPUT!O$20:Y$20, "CLO7", OUTPUT!O312:Y312) / OUTPUT!AM$12),
IF(AND('PRINTABLE (per grading)'!H$16="OUTPUT", 'PRINTABLE (per grading)'!B$13="Final"), IF(ISERROR(SUMIF(OUTPUT!AA$20:AI$20, "CLO7", OUTPUT!AA312:AI312) / OUTPUT!AN$12), "", SUMIF(OUTPUT!AA$20:AI$20, "CLO7", OUTPUT!AA312:AI312) / OUTPUT!AN$12),
"")))))),"")</f>
        <v/>
      </c>
      <c r="AT310" s="232" t="str">
        <f t="shared" si="182"/>
        <v/>
      </c>
      <c r="AU310" s="233" t="str">
        <f t="shared" si="183"/>
        <v/>
      </c>
      <c r="AV310" s="25" t="str">
        <f>IF(B310 &lt;&gt; "", IFERROR(IF(C$16 = "PRELIM", SUMIF('Database (LECTURE-RES-PRAC)'!D$14:AG$14, "CLO8", 'Database (LECTURE-RES-PRAC)'!D307:AG307) / 'Grade computation'!F$11, IF(C$16 = "MIDTERM", SUMIF('Database (LECTURE-RES-PRAC)'!AJ$14:BM$14, "CLO8", 'Database (LECTURE-RES-PRAC)'!AJ307:BM307) / 'Grade computation'!G$11, IF(C$16 = "FINAL", SUMIF('Database (LECTURE-RES-PRAC)'!BP$14:CS$14, "CLO8", 'Database (LECTURE-RES-PRAC)'!BP307:CS307) / 'Grade computation'!H$11,""))),""),"")</f>
        <v/>
      </c>
      <c r="AW310" s="232" t="str">
        <f t="shared" si="184"/>
        <v/>
      </c>
      <c r="AX310" s="25" t="str">
        <f>IF(B310 &lt;&gt; "",IF(AND('PRINTABLE (per grading)'!H$16="EXAM", 'PRINTABLE (per grading)'!B$13="Prelim"), IF(ISERROR(SUMIF('Exam (LECTURE ONLY)'!D$20:M$20, "CLO8", 'Exam (LECTURE ONLY)'!D312:M312) / 'Exam (LECTURE ONLY)'!AL$13), "", SUMIF('Exam (LECTURE ONLY)'!D$20:M$20, "CLO8", 'Exam (LECTURE ONLY)'!D312:M312) /'Exam (LECTURE ONLY)'!AL$13),
IF(AND('PRINTABLE (per grading)'!H$16="EXAM", 'PRINTABLE (per grading)'!B$13="Midterm"), IF(ISERROR(SUMIF('Exam (LECTURE ONLY)'!O$20:X$20, "CLO8", 'Exam (LECTURE ONLY)'!O312:X312) / 'Exam (LECTURE ONLY)'!AM$13), "", SUMIF('Exam (LECTURE ONLY)'!O$20:X$20, "CLO8", 'Exam (LECTURE ONLY)'!O312:X312) / 'Exam (LECTURE ONLY)'!AM$13),
IF(AND('PRINTABLE (per grading)'!H$16="EXAM", 'PRINTABLE (per grading)'!B$13="Final"), IF(ISERROR(SUMIF('Exam (LECTURE ONLY)'!Z$20:AI$20, "CLO8", 'Exam (LECTURE ONLY)'!Z312:AI312) / 'Exam (LECTURE ONLY)'!AN$13), "", SUMIF('Exam (LECTURE ONLY)'!Z$20:AI$20, "CLO8", 'Exam (LECTURE ONLY)'!Z312:AI312) / 'Exam (LECTURE ONLY)'!AN$13),
IF(AND('PRINTABLE (per grading)'!H$16="OUTPUT", 'PRINTABLE (per grading)'!B$13="Prelim"), IF(ISERROR(SUMIF(OUTPUT!C$20:M$20, "CLO8", OUTPUT!C312:M312) / OUTPUT!AL$13), "", SUMIF(OUTPUT!C$20:M$20, "CLO8", OUTPUT!C312:M312) / OUTPUT!AL$13),
IF(AND('PRINTABLE (per grading)'!H$16="OUTPUT", 'PRINTABLE (per grading)'!B$13="Midterm"), IF(ISERROR(SUMIF(OUTPUT!O$20:Y$20, "CLO8", OUTPUT!O312:Y312) / OUTPUT!AM$13), "", SUMIF(OUTPUT!O$20:Y$20, "CLO8", OUTPUT!O312:Y312) / OUTPUT!AM$13),
IF(AND('PRINTABLE (per grading)'!H$16="OUTPUT", 'PRINTABLE (per grading)'!B$13="Final"), IF(ISERROR(SUMIF(OUTPUT!AA$20:AI$20, "CLO8", OUTPUT!AA312:AI312) / OUTPUT!AN$13), "", SUMIF(OUTPUT!AA$20:AI$20, "CLO8", OUTPUT!AA312:AI312) / OUTPUT!AN$13),
"")))))),"")</f>
        <v/>
      </c>
      <c r="AY310" s="232" t="str">
        <f t="shared" si="185"/>
        <v/>
      </c>
      <c r="AZ310" s="233" t="str">
        <f t="shared" si="186"/>
        <v/>
      </c>
      <c r="BA310" s="25" t="str">
        <f>IF(B310 &lt;&gt; "", IFERROR(IF(C$16 = "PRELIM", SUMIF('Database (LECTURE-RES-PRAC)'!D$14:AG$14, "CLO9", 'Database (LECTURE-RES-PRAC)'!D307:AG307) / 'Grade computation'!F$12, IF(C$16 = "MIDTERM", SUMIF('Database (LECTURE-RES-PRAC)'!AJ$14:BM$14, "CLO9", 'Database (LECTURE-RES-PRAC)'!AJ307:BM307) / 'Grade computation'!G$12, IF(C$16 = "FINAL", SUMIF('Database (LECTURE-RES-PRAC)'!BP$14:CS$14, "CLO9", 'Database (LECTURE-RES-PRAC)'!BP307:CS307) / 'Grade computation'!H$12,""))),""),"")</f>
        <v/>
      </c>
      <c r="BB310" s="232" t="str">
        <f t="shared" si="187"/>
        <v/>
      </c>
      <c r="BC310" s="25" t="str">
        <f>IF(B310 &lt;&gt; "",IF(AND('PRINTABLE (per grading)'!H$16="EXAM", 'PRINTABLE (per grading)'!B$13="Prelim"), IF(ISERROR(SUMIF('Exam (LECTURE ONLY)'!D$20:M$20, "CLO9", 'Exam (LECTURE ONLY)'!D312:M312) / 'Exam (LECTURE ONLY)'!AL$14), "", SUMIF('Exam (LECTURE ONLY)'!D$20:M$20, "CLO9", 'Exam (LECTURE ONLY)'!D312:M312) /'Exam (LECTURE ONLY)'!AL$14),
IF(AND('PRINTABLE (per grading)'!H$16="EXAM", 'PRINTABLE (per grading)'!B$13="Midterm"), IF(ISERROR(SUMIF('Exam (LECTURE ONLY)'!O$20:X$20, "CLO9", 'Exam (LECTURE ONLY)'!O312:X312) / 'Exam (LECTURE ONLY)'!AM$14), "", SUMIF('Exam (LECTURE ONLY)'!O$20:X$20, "CLO9", 'Exam (LECTURE ONLY)'!O312:X312) / 'Exam (LECTURE ONLY)'!AM$14),
IF(AND('PRINTABLE (per grading)'!H$16="EXAM", 'PRINTABLE (per grading)'!B$13="Final"), IF(ISERROR(SUMIF('Exam (LECTURE ONLY)'!Z$20:AI$20, "CLO9", 'Exam (LECTURE ONLY)'!Z312:AI312) / 'Exam (LECTURE ONLY)'!AN$14), "", SUMIF('Exam (LECTURE ONLY)'!Z$20:AI$20, "CLO9", 'Exam (LECTURE ONLY)'!Z312:AI312) / 'Exam (LECTURE ONLY)'!AN$14),
IF(AND('PRINTABLE (per grading)'!H$16="OUTPUT", 'PRINTABLE (per grading)'!B$13="Prelim"), IF(ISERROR(SUMIF(OUTPUT!C$20:M$20, "CLO9", OUTPUT!C312:M312) / OUTPUT!AL$14), "", SUMIF(OUTPUT!C$20:M$20, "CLO9", OUTPUT!C312:M312) / OUTPUT!AL$14),
IF(AND('PRINTABLE (per grading)'!H$16="OUTPUT", 'PRINTABLE (per grading)'!B$13="Midterm"), IF(ISERROR(SUMIF(OUTPUT!O$20:Y$20, "CLO9", OUTPUT!O312:Y312) / OUTPUT!AM$14), "", SUMIF(OUTPUT!O$20:Y$20, "CLO9", OUTPUT!O312:Y312) / OUTPUT!AM$14),
IF(AND('PRINTABLE (per grading)'!H$16="OUTPUT", 'PRINTABLE (per grading)'!B$13="Final"), IF(ISERROR(SUMIF(OUTPUT!AA$20:AI$20, "CLO9", OUTPUT!AA312:AI312) / OUTPUT!AN$14), "", SUMIF(OUTPUT!AA$20:AI$20, "CLO9", OUTPUT!AA312:AI312) / OUTPUT!AN$14),
"")))))),"")</f>
        <v/>
      </c>
      <c r="BD310" s="232" t="str">
        <f t="shared" si="188"/>
        <v/>
      </c>
      <c r="BE310" s="233" t="str">
        <f t="shared" si="189"/>
        <v/>
      </c>
      <c r="BF310" s="25" t="str">
        <f>IF(B310 &lt;&gt; "", IFERROR(IF(C$16 = "PRELIM", SUMIF('Database (LECTURE-RES-PRAC)'!D$14:AG$14, "CLO10", 'Database (LECTURE-RES-PRAC)'!D307:AG307) / 'Grade computation'!F$13, IF(C$16 = "MIDTERM", SUMIF('Database (LECTURE-RES-PRAC)'!AJ$14:BM$14, "CLO10", 'Database (LECTURE-RES-PRAC)'!AJ307:BM307) / 'Grade computation'!G$13, IF(C$16 = "FINAL", SUMIF('Database (LECTURE-RES-PRAC)'!BP$14:CS$14, "CLO10", 'Database (LECTURE-RES-PRAC)'!BP307:CS307) / 'Grade computation'!H$13,""))),""),"")</f>
        <v/>
      </c>
      <c r="BG310" s="232" t="str">
        <f t="shared" si="190"/>
        <v/>
      </c>
      <c r="BH310" s="25" t="str">
        <f>IF(B310 &lt;&gt; "",IF(AND('PRINTABLE (per grading)'!H$16="EXAM", 'PRINTABLE (per grading)'!B$13="Prelim"), IF(ISERROR(SUMIF('Exam (LECTURE ONLY)'!D$20:M$20, "CLO10", 'Exam (LECTURE ONLY)'!D312:M312) / 'Exam (LECTURE ONLY)'!AL$15), "", SUMIF('Exam (LECTURE ONLY)'!D$20:M$20, "CLO10", 'Exam (LECTURE ONLY)'!D312:M312) /'Exam (LECTURE ONLY)'!AL$15),
IF(AND('PRINTABLE (per grading)'!H$16="EXAM", 'PRINTABLE (per grading)'!B$13="Midterm"), IF(ISERROR(SUMIF('Exam (LECTURE ONLY)'!O$20:X$20, "CLO10", 'Exam (LECTURE ONLY)'!O312:X312) / 'Exam (LECTURE ONLY)'!AM$15), "", SUMIF('Exam (LECTURE ONLY)'!O$20:X$20, "CLO10", 'Exam (LECTURE ONLY)'!O312:X312) / 'Exam (LECTURE ONLY)'!AM$15),
IF(AND('PRINTABLE (per grading)'!H$16="EXAM", 'PRINTABLE (per grading)'!B$13="Final"), IF(ISERROR(SUMIF('Exam (LECTURE ONLY)'!Z$20:AI$20, "CLO10", 'Exam (LECTURE ONLY)'!Z312:AI312) / 'Exam (LECTURE ONLY)'!AN$15), "", SUMIF('Exam (LECTURE ONLY)'!Z$20:AI$20, "CLO10", 'Exam (LECTURE ONLY)'!Z312:AI312) / 'Exam (LECTURE ONLY)'!AN$15),
IF(AND('PRINTABLE (per grading)'!H$16="OUTPUT", 'PRINTABLE (per grading)'!B$13="Prelim"), IF(ISERROR(SUMIF(OUTPUT!C$20:M$20, "CLO10", OUTPUT!C312:M312) / OUTPUT!AL$15), "", SUMIF(OUTPUT!C$20:M$20, "CLO10", OUTPUT!C312:M312) / OUTPUT!AL$15),
IF(AND('PRINTABLE (per grading)'!H$16="OUTPUT", 'PRINTABLE (per grading)'!B$13="Midterm"), IF(ISERROR(SUMIF(OUTPUT!O$20:Y$20, "CLO10", OUTPUT!O312:Y312) / OUTPUT!AM$15), "", SUMIF(OUTPUT!O$20:Y$20, "CLO10", OUTPUT!O312:Y312) / OUTPUT!AM$15),
IF(AND('PRINTABLE (per grading)'!H$16="OUTPUT", 'PRINTABLE (per grading)'!B$13="Final"), IF(ISERROR(SUMIF(OUTPUT!AA$20:AI$20, "CLO10", OUTPUT!AA312:AI312) / OUTPUT!AN$15), "", SUMIF(OUTPUT!AA$20:AI$20, "CLO10", OUTPUT!AA312:AI312) / OUTPUT!AN$15),
"")))))),"")</f>
        <v/>
      </c>
      <c r="BI310" s="232" t="str">
        <f t="shared" si="191"/>
        <v/>
      </c>
      <c r="BJ310" s="233" t="str">
        <f t="shared" si="192"/>
        <v/>
      </c>
      <c r="BK310" s="2"/>
    </row>
    <row r="311" spans="1:63" ht="20.100000000000001" customHeight="1">
      <c r="A311" s="118" t="str">
        <f>IF(ISBLANK('Database (LECTURE-RES-PRAC)'!A308),"",'Database (LECTURE-RES-PRAC)'!A308)</f>
        <v/>
      </c>
      <c r="B311" s="119" t="str">
        <f>IF(ISBLANK('Database (LECTURE-RES-PRAC)'!B308),"",'Database (LECTURE-RES-PRAC)'!B308)</f>
        <v/>
      </c>
      <c r="C311" s="134" t="str">
        <f>IF(B311&lt;&gt;"",IF(C$16="PRELIM",'Grade computation'!C311, IF(C$16="MIDTERM",'Grade computation'!K311, IF(C$16="FINAL",'Grade computation'!S311,""))),"")</f>
        <v/>
      </c>
      <c r="D311" s="135" t="str">
        <f t="shared" si="157"/>
        <v/>
      </c>
      <c r="E311" s="134" t="str">
        <f>IF(B311&lt;&gt;"", IF(C$16="PRELIM",'Grade computation'!E311, IF(C$16="MIDTERM",'Grade computation'!M311, IF(C$16="FINAL",'Grade computation'!U311,""))),"")</f>
        <v/>
      </c>
      <c r="F311" s="136" t="str">
        <f t="shared" si="158"/>
        <v/>
      </c>
      <c r="G311" s="137" t="str">
        <f t="shared" si="159"/>
        <v/>
      </c>
      <c r="H311" s="207" t="str">
        <f>IF(B311&lt;&gt;"",IF(C$16="PRELIM", 'Grade computation'!H311, IF(C$16="MIDTERM", 'Grade computation'!P311, IF(C$16="FINAL",'Grade computation'!X311, ""))),"")</f>
        <v/>
      </c>
      <c r="I311" s="137" t="str">
        <f t="shared" si="160"/>
        <v/>
      </c>
      <c r="J311" s="139" t="str">
        <f t="shared" si="161"/>
        <v/>
      </c>
      <c r="K311" s="377" t="str">
        <f t="shared" si="162"/>
        <v/>
      </c>
      <c r="L311" s="434"/>
      <c r="M311" s="25" t="str">
        <f>IF(B311 &lt;&gt; "", IFERROR(IF(C$16 = "PRELIM", SUMIF('Database (LECTURE-RES-PRAC)'!D$14:AG$14, "CLO1", 'Database (LECTURE-RES-PRAC)'!D308:AG308) / 'Grade computation'!F$4, IF(C$16 = "MIDTERM", SUMIF('Database (LECTURE-RES-PRAC)'!AJ$14:BM$14, "CLO1", 'Database (LECTURE-RES-PRAC)'!AJ308:BM308) / 'Grade computation'!G$4, IF(C$16 = "FINAL", SUMIF('Database (LECTURE-RES-PRAC)'!BP$14:CS$14, "CLO1", 'Database (LECTURE-RES-PRAC)'!BP308:CS308) / 'Grade computation'!H$4,""))),""),"")</f>
        <v/>
      </c>
      <c r="N311" s="232" t="str">
        <f t="shared" si="163"/>
        <v/>
      </c>
      <c r="O311" s="25" t="str">
        <f>IF(B311 &lt;&gt; "",IF(AND('PRINTABLE (per grading)'!H$16="EXAM", 'PRINTABLE (per grading)'!B$13="Prelim"), IF(ISERROR(SUMIF('Exam (LECTURE ONLY)'!D$20:M$20, "CLO1", 'Exam (LECTURE ONLY)'!D313:M313) / 'Exam (LECTURE ONLY)'!AL$6), "", SUMIF('Exam (LECTURE ONLY)'!D$20:M$20, "CLO1", 'Exam (LECTURE ONLY)'!D313:M313) /'Exam (LECTURE ONLY)'!AL$6),
IF(AND('PRINTABLE (per grading)'!H$16="EXAM", 'PRINTABLE (per grading)'!B$13="Midterm"), IF(ISERROR(SUMIF('Exam (LECTURE ONLY)'!O$20:X$20, "CLO1", 'Exam (LECTURE ONLY)'!O313:X313) / 'Exam (LECTURE ONLY)'!AM$6), "", SUMIF('Exam (LECTURE ONLY)'!O$20:X$20, "CLO1", 'Exam (LECTURE ONLY)'!O313:X313) / 'Exam (LECTURE ONLY)'!AM$6),
IF(AND('PRINTABLE (per grading)'!H$16="EXAM", 'PRINTABLE (per grading)'!B$13="Final"), IF(ISERROR(SUMIF('Exam (LECTURE ONLY)'!Z$20:AI$20, "CLO1", 'Exam (LECTURE ONLY)'!Z313:AI313) / 'Exam (LECTURE ONLY)'!AN$6), "", SUMIF('Exam (LECTURE ONLY)'!Z$20:AI$20, "CLO1", 'Exam (LECTURE ONLY)'!Z313:AI313) / 'Exam (LECTURE ONLY)'!AN$6),
IF(AND('PRINTABLE (per grading)'!H$16="OUTPUT", 'PRINTABLE (per grading)'!B$13="Prelim"), IF(ISERROR(SUMIF(OUTPUT!C$20:M$20, "CLO1", OUTPUT!C313:M313) / OUTPUT!AL$6), "", SUMIF(OUTPUT!C$20:M$20, "CLO1", OUTPUT!C313:M313) / OUTPUT!AL$6),
IF(AND('PRINTABLE (per grading)'!H$16="OUTPUT", 'PRINTABLE (per grading)'!B$13="Midterm"), IF(ISERROR(SUMIF(OUTPUT!O$20:Y$20, "CLO1", OUTPUT!O313:Y313) / OUTPUT!AM$6), "", SUMIF(OUTPUT!O$20:Y$20, "CLO1", OUTPUT!O313:Y313) / OUTPUT!AM$6),
IF(AND('PRINTABLE (per grading)'!H$16="OUTPUT", 'PRINTABLE (per grading)'!B$13="Final"), IF(ISERROR(SUMIF(OUTPUT!AA$20:AI$20, "CLO1", OUTPUT!AA313:AI313) / OUTPUT!AN$6), "", SUMIF(OUTPUT!AA$20:AI$20, "CLO1", OUTPUT!AA313:AI313) / OUTPUT!AN$6),
"")))))),"")</f>
        <v/>
      </c>
      <c r="P311" s="232" t="str">
        <f t="shared" si="164"/>
        <v/>
      </c>
      <c r="Q311" s="233" t="str">
        <f t="shared" si="165"/>
        <v/>
      </c>
      <c r="R311" s="25" t="str">
        <f>IF(B311 &lt;&gt; "", IFERROR(IF(C$16 = "PRELIM", SUMIF('Database (LECTURE-RES-PRAC)'!D$14:AG$14, "CLO2", 'Database (LECTURE-RES-PRAC)'!D308:AG308) / 'Grade computation'!F$5, IF(C$16 = "MIDTERM", SUMIF('Database (LECTURE-RES-PRAC)'!AJ$14:BM$14, "CLO2", 'Database (LECTURE-RES-PRAC)'!AJ308:BM308) / 'Grade computation'!G$5, IF(C$16 = "FINAL", SUMIF('Database (LECTURE-RES-PRAC)'!BP$14:CS$14, "CLO2", 'Database (LECTURE-RES-PRAC)'!BP308:CS308) / 'Grade computation'!H$5,""))),""),"")</f>
        <v/>
      </c>
      <c r="S311" s="232" t="str">
        <f t="shared" si="166"/>
        <v/>
      </c>
      <c r="T311" s="25" t="str">
        <f>IF(B311 &lt;&gt; "",IF(AND('PRINTABLE (per grading)'!H$16="EXAM", 'PRINTABLE (per grading)'!B$13="Prelim"), IF(ISERROR(SUMIF('Exam (LECTURE ONLY)'!D$20:M$20, "CLO2", 'Exam (LECTURE ONLY)'!D313:M313) / 'Exam (LECTURE ONLY)'!AL$7), "", SUMIF('Exam (LECTURE ONLY)'!D$20:M$20, "CLO2", 'Exam (LECTURE ONLY)'!D313:M313) /'Exam (LECTURE ONLY)'!AL$7),
IF(AND('PRINTABLE (per grading)'!H$16="EXAM", 'PRINTABLE (per grading)'!B$13="Midterm"), IF(ISERROR(SUMIF('Exam (LECTURE ONLY)'!O$20:X$20, "CLO2", 'Exam (LECTURE ONLY)'!O313:X313) / 'Exam (LECTURE ONLY)'!AM$7), "", SUMIF('Exam (LECTURE ONLY)'!O$20:X$20, "CLO2", 'Exam (LECTURE ONLY)'!O313:X313) / 'Exam (LECTURE ONLY)'!AM$7),
IF(AND('PRINTABLE (per grading)'!H$16="EXAM", 'PRINTABLE (per grading)'!B$13="Final"), IF(ISERROR(SUMIF('Exam (LECTURE ONLY)'!Z$20:AI$20, "CLO2", 'Exam (LECTURE ONLY)'!Z313:AI313) / 'Exam (LECTURE ONLY)'!AN$7), "", SUMIF('Exam (LECTURE ONLY)'!Z$20:AI$20, "CLO2", 'Exam (LECTURE ONLY)'!Z313:AI313) / 'Exam (LECTURE ONLY)'!AN$7),
IF(AND('PRINTABLE (per grading)'!H$16="OUTPUT", 'PRINTABLE (per grading)'!B$13="Prelim"), IF(ISERROR(SUMIF(OUTPUT!C$20:M$20, "CLO2", OUTPUT!C313:M313) / OUTPUT!AL$7), "", SUMIF(OUTPUT!C$20:M$20, "CLO2", OUTPUT!C313:M313) / OUTPUT!AL$7),
IF(AND('PRINTABLE (per grading)'!H$16="OUTPUT", 'PRINTABLE (per grading)'!B$13="Midterm"), IF(ISERROR(SUMIF(OUTPUT!O$20:Y$20, "CLO2", OUTPUT!O313:Y313) / OUTPUT!AM$7), "", SUMIF(OUTPUT!O$20:Y$20, "CLO2", OUTPUT!O313:Y313) / OUTPUT!AM$7),
IF(AND('PRINTABLE (per grading)'!H$16="OUTPUT", 'PRINTABLE (per grading)'!B$13="Final"), IF(ISERROR(SUMIF(OUTPUT!AA$20:AI$20, "CLO2", OUTPUT!AA313:AI313) / OUTPUT!AN$7), "", SUMIF(OUTPUT!AA$20:AI$20, "CLO2", OUTPUT!AA313:AI313) / OUTPUT!AN$7),
"")))))),"")</f>
        <v/>
      </c>
      <c r="U311" s="232" t="str">
        <f t="shared" si="167"/>
        <v/>
      </c>
      <c r="V311" s="233" t="str">
        <f t="shared" si="168"/>
        <v/>
      </c>
      <c r="W311" s="25" t="str">
        <f>IF(B311 &lt;&gt; "", IFERROR(IF(C$16 = "PRELIM", SUMIF('Database (LECTURE-RES-PRAC)'!D$14:AG$14, "CLO3", 'Database (LECTURE-RES-PRAC)'!D308:AG308) / 'Grade computation'!F$6, IF(C$16 = "MIDTERM", SUMIF('Database (LECTURE-RES-PRAC)'!AJ$14:BM$14, "CLO3", 'Database (LECTURE-RES-PRAC)'!AJ308:BM308) / 'Grade computation'!G$6, IF(C$16 = "FINAL", SUMIF('Database (LECTURE-RES-PRAC)'!BP$14:CS$14, "CLO3", 'Database (LECTURE-RES-PRAC)'!BP308:CS308) / 'Grade computation'!H$6,""))),""),"")</f>
        <v/>
      </c>
      <c r="X311" s="232" t="str">
        <f t="shared" si="169"/>
        <v/>
      </c>
      <c r="Y311" s="25" t="str">
        <f>IF(B311 &lt;&gt; "",IF(AND('PRINTABLE (per grading)'!H$16="EXAM", 'PRINTABLE (per grading)'!B$13="Prelim"), IF(ISERROR(SUMIF('Exam (LECTURE ONLY)'!D$20:M$20, "CLO3", 'Exam (LECTURE ONLY)'!D313:M313) / 'Exam (LECTURE ONLY)'!AL$8), "", SUMIF('Exam (LECTURE ONLY)'!D$20:M$20, "CLO3", 'Exam (LECTURE ONLY)'!D313:M313) /'Exam (LECTURE ONLY)'!AL$8),
IF(AND('PRINTABLE (per grading)'!H$16="EXAM", 'PRINTABLE (per grading)'!B$13="Midterm"), IF(ISERROR(SUMIF('Exam (LECTURE ONLY)'!O$20:X$20, "CLO3", 'Exam (LECTURE ONLY)'!O313:X313) / 'Exam (LECTURE ONLY)'!AM$8), "", SUMIF('Exam (LECTURE ONLY)'!O$20:X$20, "CLO3", 'Exam (LECTURE ONLY)'!O313:X313) / 'Exam (LECTURE ONLY)'!AM$8),
IF(AND('PRINTABLE (per grading)'!H$16="EXAM", 'PRINTABLE (per grading)'!B$13="Final"), IF(ISERROR(SUMIF('Exam (LECTURE ONLY)'!Z$20:AI$20, "CLO3", 'Exam (LECTURE ONLY)'!Z313:AI313) / 'Exam (LECTURE ONLY)'!AN$8), "", SUMIF('Exam (LECTURE ONLY)'!Z$20:AI$20, "CLO3", 'Exam (LECTURE ONLY)'!Z313:AI313) / 'Exam (LECTURE ONLY)'!AN$8),
IF(AND('PRINTABLE (per grading)'!H$16="OUTPUT", 'PRINTABLE (per grading)'!B$13="Prelim"), IF(ISERROR(SUMIF(OUTPUT!C$20:M$20, "CLO3", OUTPUT!C313:M313) / OUTPUT!AL$8), "", SUMIF(OUTPUT!C$20:M$20, "CLO3", OUTPUT!C313:M313) / OUTPUT!AL$8),
IF(AND('PRINTABLE (per grading)'!H$16="OUTPUT", 'PRINTABLE (per grading)'!B$13="Midterm"), IF(ISERROR(SUMIF(OUTPUT!O$20:Y$20, "CLO3", OUTPUT!O313:Y313) / OUTPUT!AM$8), "", SUMIF(OUTPUT!O$20:Y$20, "CLO3", OUTPUT!O313:Y313) / OUTPUT!AM$8),
IF(AND('PRINTABLE (per grading)'!H$16="OUTPUT", 'PRINTABLE (per grading)'!B$13="Final"), IF(ISERROR(SUMIF(OUTPUT!AA$20:AI$20, "CLO3", OUTPUT!AA313:AI313) / OUTPUT!AN$8), "", SUMIF(OUTPUT!AA$20:AI$20, "CLO3", OUTPUT!AA313:AI313) / OUTPUT!AN$8),
"" )))))),"")</f>
        <v/>
      </c>
      <c r="Z311" s="232" t="str">
        <f t="shared" si="170"/>
        <v/>
      </c>
      <c r="AA311" s="233" t="str">
        <f t="shared" si="171"/>
        <v/>
      </c>
      <c r="AB311" s="25" t="str">
        <f>IF(B311 &lt;&gt; "", IFERROR(IF(C$16 = "PRELIM", SUMIF('Database (LECTURE-RES-PRAC)'!D$14:AG$14, "CLO4", 'Database (LECTURE-RES-PRAC)'!D308:AG308) / 'Grade computation'!F$7, IF(C$16 = "MIDTERM", SUMIF('Database (LECTURE-RES-PRAC)'!AJ$14:BM$14, "CLO4", 'Database (LECTURE-RES-PRAC)'!AJ308:BM308) / 'Grade computation'!G$7, IF(C$16 = "FINAL", SUMIF('Database (LECTURE-RES-PRAC)'!BP$14:CS$14, "CLO4", 'Database (LECTURE-RES-PRAC)'!BP308:CS308) / 'Grade computation'!H$7,""))),""),"")</f>
        <v/>
      </c>
      <c r="AC311" s="232" t="str">
        <f t="shared" si="172"/>
        <v/>
      </c>
      <c r="AD311" s="25" t="str">
        <f>IF(B311 &lt;&gt; "",IF(AND('PRINTABLE (per grading)'!H$16="EXAM", 'PRINTABLE (per grading)'!B$13="Prelim"), IF(ISERROR(SUMIF('Exam (LECTURE ONLY)'!D$20:M$20, "CLO4", 'Exam (LECTURE ONLY)'!D313:M313) / 'Exam (LECTURE ONLY)'!AL$9), "", SUMIF('Exam (LECTURE ONLY)'!D$20:M$20, "CLO4", 'Exam (LECTURE ONLY)'!D313:M313) /'Exam (LECTURE ONLY)'!AL$9),
IF(AND('PRINTABLE (per grading)'!H$16="EXAM", 'PRINTABLE (per grading)'!B$13="Midterm"), IF(ISERROR(SUMIF('Exam (LECTURE ONLY)'!O$20:X$20, "CLO4", 'Exam (LECTURE ONLY)'!O313:X313) / 'Exam (LECTURE ONLY)'!AM$9), "", SUMIF('Exam (LECTURE ONLY)'!O$20:X$20, "CLO4", 'Exam (LECTURE ONLY)'!O313:X313) / 'Exam (LECTURE ONLY)'!AM$9),
IF(AND('PRINTABLE (per grading)'!H$16="EXAM", 'PRINTABLE (per grading)'!B$13="Final"), IF(ISERROR(SUMIF('Exam (LECTURE ONLY)'!Z$20:AI$20, "CLO4", 'Exam (LECTURE ONLY)'!Z313:AI313) / 'Exam (LECTURE ONLY)'!AN$9), "", SUMIF('Exam (LECTURE ONLY)'!Z$20:AI$20, "CLO4", 'Exam (LECTURE ONLY)'!Z313:AI313) / 'Exam (LECTURE ONLY)'!AN$9),
IF(AND('PRINTABLE (per grading)'!H$16="OUTPUT", 'PRINTABLE (per grading)'!B$13="Prelim"), IF(ISERROR(SUMIF(OUTPUT!C$20:M$20, "CLO4", OUTPUT!C313:M313) / OUTPUT!AL$9), "", SUMIF(OUTPUT!C$20:M$20, "CLO4", OUTPUT!C313:M313) / OUTPUT!AL$9),
IF(AND('PRINTABLE (per grading)'!H$16="OUTPUT", 'PRINTABLE (per grading)'!B$13="Midterm"), IF(ISERROR(SUMIF(OUTPUT!O$20:Y$20, "CLO4", OUTPUT!O313:Y313) / OUTPUT!AM$9), "", SUMIF(OUTPUT!O$20:Y$20, "CLO4", OUTPUT!O313:Y313) / OUTPUT!AM$9),
IF(AND('PRINTABLE (per grading)'!H$16="OUTPUT", 'PRINTABLE (per grading)'!B$13="Final"), IF(ISERROR(SUMIF(OUTPUT!AA$20:AI$20, "CLO4", OUTPUT!AA313:AI313) / OUTPUT!AN$9), "", SUMIF(OUTPUT!AA$20:AI$20, "CLO4", OUTPUT!AA313:AI313) / OUTPUT!AN$9),
"")))))),"")</f>
        <v/>
      </c>
      <c r="AE311" s="232" t="str">
        <f t="shared" si="173"/>
        <v/>
      </c>
      <c r="AF311" s="233" t="str">
        <f t="shared" si="174"/>
        <v/>
      </c>
      <c r="AG311" s="25" t="str">
        <f>IF(B311 &lt;&gt; "", IFERROR(IF(C$16 = "PRELIM", SUMIF('Database (LECTURE-RES-PRAC)'!D$14:AG$14, "CLO5", 'Database (LECTURE-RES-PRAC)'!D308:AG308) / 'Grade computation'!F$8, IF(C$16 = "MIDTERM", SUMIF('Database (LECTURE-RES-PRAC)'!AJ$14:BM$14, "CLO5", 'Database (LECTURE-RES-PRAC)'!AJ308:BM308) / 'Grade computation'!G$8, IF(C$16 = "FINAL", SUMIF('Database (LECTURE-RES-PRAC)'!BP$14:CS$14, "CLO5", 'Database (LECTURE-RES-PRAC)'!BP308:CS308) / 'Grade computation'!H$8,""))),""),"")</f>
        <v/>
      </c>
      <c r="AH311" s="232" t="str">
        <f t="shared" si="175"/>
        <v/>
      </c>
      <c r="AI311" s="25" t="str">
        <f>IF(B311 &lt;&gt; "",IF(AND('PRINTABLE (per grading)'!H$16="EXAM", 'PRINTABLE (per grading)'!B$13="Prelim"), IF(ISERROR(SUMIF('Exam (LECTURE ONLY)'!D$20:M$20, "CLO5", 'Exam (LECTURE ONLY)'!D313:M313) / 'Exam (LECTURE ONLY)'!AL$10), "", SUMIF('Exam (LECTURE ONLY)'!D$20:M$20, "CLO5", 'Exam (LECTURE ONLY)'!D313:M313) /'Exam (LECTURE ONLY)'!AL$10),
IF(AND('PRINTABLE (per grading)'!H$16="EXAM", 'PRINTABLE (per grading)'!B$13="Midterm"), IF(ISERROR(SUMIF('Exam (LECTURE ONLY)'!O$20:X$20, "CLO5", 'Exam (LECTURE ONLY)'!O313:X313) / 'Exam (LECTURE ONLY)'!AM$10), "", SUMIF('Exam (LECTURE ONLY)'!O$20:X$20, "CLO5", 'Exam (LECTURE ONLY)'!O313:X313) / 'Exam (LECTURE ONLY)'!AM$10),
IF(AND('PRINTABLE (per grading)'!H$16="EXAM", 'PRINTABLE (per grading)'!B$13="Final"), IF(ISERROR(SUMIF('Exam (LECTURE ONLY)'!Z$20:AI$20, "CLO5", 'Exam (LECTURE ONLY)'!Z313:AI313) / 'Exam (LECTURE ONLY)'!AN$10), "", SUMIF('Exam (LECTURE ONLY)'!Z$20:AI$20, "CLO5", 'Exam (LECTURE ONLY)'!Z313:AI313) / 'Exam (LECTURE ONLY)'!AN$10),
IF(AND('PRINTABLE (per grading)'!H$16="OUTPUT", 'PRINTABLE (per grading)'!B$13="Prelim"), IF(ISERROR(SUMIF(OUTPUT!C$20:M$20, "CLO5", OUTPUT!C313:M313) / OUTPUT!AL$10), "", SUMIF(OUTPUT!C$20:M$20, "CLO5", OUTPUT!C313:M313) / OUTPUT!AL$10),
IF(AND('PRINTABLE (per grading)'!H$16="OUTPUT", 'PRINTABLE (per grading)'!B$13="Midterm"), IF(ISERROR(SUMIF(OUTPUT!O$20:Y$20, "CLO5", OUTPUT!O313:Y313) / OUTPUT!AM$10), "", SUMIF(OUTPUT!O$20:Y$20, "CLO5", OUTPUT!O313:Y313) / OUTPUT!AM$10),
IF(AND('PRINTABLE (per grading)'!H$16="OUTPUT", 'PRINTABLE (per grading)'!B$13="Final"), IF(ISERROR(SUMIF(OUTPUT!AA$20:AI$20, "CLO5", OUTPUT!AA313:AI313) / OUTPUT!AN$10), "", SUMIF(OUTPUT!AA$20:AI$20, "CLO5", OUTPUT!AA313:AI313) / OUTPUT!AN$10),
"")))))),"")</f>
        <v/>
      </c>
      <c r="AJ311" s="232" t="str">
        <f t="shared" si="176"/>
        <v/>
      </c>
      <c r="AK311" s="233" t="str">
        <f t="shared" si="177"/>
        <v/>
      </c>
      <c r="AL311" s="25" t="str">
        <f>IF(B311 &lt;&gt; "", IFERROR(IF(C$16 = "PRELIM", SUMIF('Database (LECTURE-RES-PRAC)'!D$14:AG$14, "CLO6", 'Database (LECTURE-RES-PRAC)'!D308:AG308) / 'Grade computation'!F$9, IF(C$16 = "MIDTERM", SUMIF('Database (LECTURE-RES-PRAC)'!AJ$14:BM$14, "CLO6", 'Database (LECTURE-RES-PRAC)'!AJ308:BM308) / 'Grade computation'!G$9, IF(C$16 = "FINAL", SUMIF('Database (LECTURE-RES-PRAC)'!BP$14:CS$14, "CLO6", 'Database (LECTURE-RES-PRAC)'!BP308:CS308) / 'Grade computation'!H$9,""))),""),"")</f>
        <v/>
      </c>
      <c r="AM311" s="232" t="str">
        <f t="shared" si="178"/>
        <v/>
      </c>
      <c r="AN311" s="25" t="str">
        <f>IF(B311 &lt;&gt; "",IF(AND('PRINTABLE (per grading)'!H$16="EXAM", 'PRINTABLE (per grading)'!B$13="Prelim"), IF(ISERROR(SUMIF('Exam (LECTURE ONLY)'!D$20:M$20, "CLO6", 'Exam (LECTURE ONLY)'!D313:M313) / 'Exam (LECTURE ONLY)'!AL$11), "", SUMIF('Exam (LECTURE ONLY)'!D$20:M$20, "CLO6", 'Exam (LECTURE ONLY)'!D313:M313) /'Exam (LECTURE ONLY)'!AL$11),
IF(AND('PRINTABLE (per grading)'!H$16="EXAM", 'PRINTABLE (per grading)'!B$13="Midterm"), IF(ISERROR(SUMIF('Exam (LECTURE ONLY)'!O$20:X$20, "CLO6", 'Exam (LECTURE ONLY)'!O313:X313) / 'Exam (LECTURE ONLY)'!AM$11), "", SUMIF('Exam (LECTURE ONLY)'!O$20:X$20, "CLO6", 'Exam (LECTURE ONLY)'!O313:X313) / 'Exam (LECTURE ONLY)'!AM$11),
IF(AND('PRINTABLE (per grading)'!H$16="EXAM", 'PRINTABLE (per grading)'!B$13="Final"), IF(ISERROR(SUMIF('Exam (LECTURE ONLY)'!Z$20:AI$20, "CLO6", 'Exam (LECTURE ONLY)'!Z313:AI313) / 'Exam (LECTURE ONLY)'!AN$11), "", SUMIF('Exam (LECTURE ONLY)'!Z$20:AI$20, "CLO6", 'Exam (LECTURE ONLY)'!Z313:AI313) / 'Exam (LECTURE ONLY)'!AN$11),
IF(AND('PRINTABLE (per grading)'!H$16="OUTPUT", 'PRINTABLE (per grading)'!B$13="Prelim"), IF(ISERROR(SUMIF(OUTPUT!C$20:M$20, "CLO6", OUTPUT!C313:M313) / OUTPUT!AL$11), "", SUMIF(OUTPUT!C$20:M$20, "CLO6", OUTPUT!C313:M313) / OUTPUT!AL$11),
IF(AND('PRINTABLE (per grading)'!H$16="OUTPUT", 'PRINTABLE (per grading)'!B$13="Midterm"), IF(ISERROR(SUMIF(OUTPUT!O$20:Y$20, "CLO6", OUTPUT!O313:Y313) / OUTPUT!AM$11), "", SUMIF(OUTPUT!O$20:Y$20, "CLO6", OUTPUT!O313:Y313) / OUTPUT!AM$11),
IF(AND('PRINTABLE (per grading)'!H$16="OUTPUT", 'PRINTABLE (per grading)'!B$13="Final"), IF(ISERROR(SUMIF(OUTPUT!AA$20:AI$20, "CLO6", OUTPUT!AA313:AI313) / OUTPUT!AN$11), "", SUMIF(OUTPUT!AA$20:AI$20, "CLO6", OUTPUT!AA313:AI313) / OUTPUT!AN$11),
"")))))),"")</f>
        <v/>
      </c>
      <c r="AO311" s="232" t="str">
        <f t="shared" si="179"/>
        <v/>
      </c>
      <c r="AP311" s="233" t="str">
        <f t="shared" si="180"/>
        <v/>
      </c>
      <c r="AQ311" s="25" t="str">
        <f>IF(B311 &lt;&gt; "", IFERROR(IF(C$16 = "PRELIM", SUMIF('Database (LECTURE-RES-PRAC)'!D$14:AG$14, "CLO7", 'Database (LECTURE-RES-PRAC)'!D308:AG308) / 'Grade computation'!F$10, IF(C$16 = "MIDTERM", SUMIF('Database (LECTURE-RES-PRAC)'!AJ$14:BM$14, "CLO7", 'Database (LECTURE-RES-PRAC)'!AJ308:BM308) / 'Grade computation'!G$10, IF(C$16 = "FINAL", SUMIF('Database (LECTURE-RES-PRAC)'!BP$14:CS$14, "CLO7", 'Database (LECTURE-RES-PRAC)'!BP308:CS308) / 'Grade computation'!H$10,""))),""),"")</f>
        <v/>
      </c>
      <c r="AR311" s="232" t="str">
        <f t="shared" si="181"/>
        <v/>
      </c>
      <c r="AS311" s="25" t="str">
        <f>IF(B311 &lt;&gt; "",IF(AND('PRINTABLE (per grading)'!H$16="EXAM", 'PRINTABLE (per grading)'!B$13="Prelim"), IF(ISERROR(SUMIF('Exam (LECTURE ONLY)'!D$20:M$20, "CLO7", 'Exam (LECTURE ONLY)'!D313:M313) / 'Exam (LECTURE ONLY)'!AL$12), "", SUMIF('Exam (LECTURE ONLY)'!D$20:M$20, "CLO7", 'Exam (LECTURE ONLY)'!D313:M313) /'Exam (LECTURE ONLY)'!AL$12),
IF(AND('PRINTABLE (per grading)'!H$16="EXAM", 'PRINTABLE (per grading)'!B$13="Midterm"), IF(ISERROR(SUMIF('Exam (LECTURE ONLY)'!O$20:X$20, "CLO7", 'Exam (LECTURE ONLY)'!O313:X313) / 'Exam (LECTURE ONLY)'!AM$12), "", SUMIF('Exam (LECTURE ONLY)'!O$20:X$20, "CLO7", 'Exam (LECTURE ONLY)'!O313:X313) / 'Exam (LECTURE ONLY)'!AM$12),
IF(AND('PRINTABLE (per grading)'!H$16="EXAM", 'PRINTABLE (per grading)'!B$13="Final"), IF(ISERROR(SUMIF('Exam (LECTURE ONLY)'!Z$20:AI$20, "CLO7", 'Exam (LECTURE ONLY)'!Z313:AI313) / 'Exam (LECTURE ONLY)'!AN$12), "", SUMIF('Exam (LECTURE ONLY)'!Z$20:AI$20, "CLO7", 'Exam (LECTURE ONLY)'!Z313:AI313) / 'Exam (LECTURE ONLY)'!AN$12),
IF(AND('PRINTABLE (per grading)'!H$16="OUTPUT", 'PRINTABLE (per grading)'!B$13="Prelim"), IF(ISERROR(SUMIF(OUTPUT!C$20:M$20, "CLO7", OUTPUT!C313:M313) / OUTPUT!AL$12), "", SUMIF(OUTPUT!C$20:M$20, "CLO7", OUTPUT!C313:M313) / OUTPUT!AL$12),
IF(AND('PRINTABLE (per grading)'!H$16="OUTPUT", 'PRINTABLE (per grading)'!B$13="Midterm"), IF(ISERROR(SUMIF(OUTPUT!O$20:Y$20, "CLO7", OUTPUT!O313:Y313) / OUTPUT!AM$12), "", SUMIF(OUTPUT!O$20:Y$20, "CLO7", OUTPUT!O313:Y313) / OUTPUT!AM$12),
IF(AND('PRINTABLE (per grading)'!H$16="OUTPUT", 'PRINTABLE (per grading)'!B$13="Final"), IF(ISERROR(SUMIF(OUTPUT!AA$20:AI$20, "CLO7", OUTPUT!AA313:AI313) / OUTPUT!AN$12), "", SUMIF(OUTPUT!AA$20:AI$20, "CLO7", OUTPUT!AA313:AI313) / OUTPUT!AN$12),
"")))))),"")</f>
        <v/>
      </c>
      <c r="AT311" s="232" t="str">
        <f t="shared" si="182"/>
        <v/>
      </c>
      <c r="AU311" s="233" t="str">
        <f t="shared" si="183"/>
        <v/>
      </c>
      <c r="AV311" s="25" t="str">
        <f>IF(B311 &lt;&gt; "", IFERROR(IF(C$16 = "PRELIM", SUMIF('Database (LECTURE-RES-PRAC)'!D$14:AG$14, "CLO8", 'Database (LECTURE-RES-PRAC)'!D308:AG308) / 'Grade computation'!F$11, IF(C$16 = "MIDTERM", SUMIF('Database (LECTURE-RES-PRAC)'!AJ$14:BM$14, "CLO8", 'Database (LECTURE-RES-PRAC)'!AJ308:BM308) / 'Grade computation'!G$11, IF(C$16 = "FINAL", SUMIF('Database (LECTURE-RES-PRAC)'!BP$14:CS$14, "CLO8", 'Database (LECTURE-RES-PRAC)'!BP308:CS308) / 'Grade computation'!H$11,""))),""),"")</f>
        <v/>
      </c>
      <c r="AW311" s="232" t="str">
        <f t="shared" si="184"/>
        <v/>
      </c>
      <c r="AX311" s="25" t="str">
        <f>IF(B311 &lt;&gt; "",IF(AND('PRINTABLE (per grading)'!H$16="EXAM", 'PRINTABLE (per grading)'!B$13="Prelim"), IF(ISERROR(SUMIF('Exam (LECTURE ONLY)'!D$20:M$20, "CLO8", 'Exam (LECTURE ONLY)'!D313:M313) / 'Exam (LECTURE ONLY)'!AL$13), "", SUMIF('Exam (LECTURE ONLY)'!D$20:M$20, "CLO8", 'Exam (LECTURE ONLY)'!D313:M313) /'Exam (LECTURE ONLY)'!AL$13),
IF(AND('PRINTABLE (per grading)'!H$16="EXAM", 'PRINTABLE (per grading)'!B$13="Midterm"), IF(ISERROR(SUMIF('Exam (LECTURE ONLY)'!O$20:X$20, "CLO8", 'Exam (LECTURE ONLY)'!O313:X313) / 'Exam (LECTURE ONLY)'!AM$13), "", SUMIF('Exam (LECTURE ONLY)'!O$20:X$20, "CLO8", 'Exam (LECTURE ONLY)'!O313:X313) / 'Exam (LECTURE ONLY)'!AM$13),
IF(AND('PRINTABLE (per grading)'!H$16="EXAM", 'PRINTABLE (per grading)'!B$13="Final"), IF(ISERROR(SUMIF('Exam (LECTURE ONLY)'!Z$20:AI$20, "CLO8", 'Exam (LECTURE ONLY)'!Z313:AI313) / 'Exam (LECTURE ONLY)'!AN$13), "", SUMIF('Exam (LECTURE ONLY)'!Z$20:AI$20, "CLO8", 'Exam (LECTURE ONLY)'!Z313:AI313) / 'Exam (LECTURE ONLY)'!AN$13),
IF(AND('PRINTABLE (per grading)'!H$16="OUTPUT", 'PRINTABLE (per grading)'!B$13="Prelim"), IF(ISERROR(SUMIF(OUTPUT!C$20:M$20, "CLO8", OUTPUT!C313:M313) / OUTPUT!AL$13), "", SUMIF(OUTPUT!C$20:M$20, "CLO8", OUTPUT!C313:M313) / OUTPUT!AL$13),
IF(AND('PRINTABLE (per grading)'!H$16="OUTPUT", 'PRINTABLE (per grading)'!B$13="Midterm"), IF(ISERROR(SUMIF(OUTPUT!O$20:Y$20, "CLO8", OUTPUT!O313:Y313) / OUTPUT!AM$13), "", SUMIF(OUTPUT!O$20:Y$20, "CLO8", OUTPUT!O313:Y313) / OUTPUT!AM$13),
IF(AND('PRINTABLE (per grading)'!H$16="OUTPUT", 'PRINTABLE (per grading)'!B$13="Final"), IF(ISERROR(SUMIF(OUTPUT!AA$20:AI$20, "CLO8", OUTPUT!AA313:AI313) / OUTPUT!AN$13), "", SUMIF(OUTPUT!AA$20:AI$20, "CLO8", OUTPUT!AA313:AI313) / OUTPUT!AN$13),
"")))))),"")</f>
        <v/>
      </c>
      <c r="AY311" s="232" t="str">
        <f t="shared" si="185"/>
        <v/>
      </c>
      <c r="AZ311" s="233" t="str">
        <f t="shared" si="186"/>
        <v/>
      </c>
      <c r="BA311" s="25" t="str">
        <f>IF(B311 &lt;&gt; "", IFERROR(IF(C$16 = "PRELIM", SUMIF('Database (LECTURE-RES-PRAC)'!D$14:AG$14, "CLO9", 'Database (LECTURE-RES-PRAC)'!D308:AG308) / 'Grade computation'!F$12, IF(C$16 = "MIDTERM", SUMIF('Database (LECTURE-RES-PRAC)'!AJ$14:BM$14, "CLO9", 'Database (LECTURE-RES-PRAC)'!AJ308:BM308) / 'Grade computation'!G$12, IF(C$16 = "FINAL", SUMIF('Database (LECTURE-RES-PRAC)'!BP$14:CS$14, "CLO9", 'Database (LECTURE-RES-PRAC)'!BP308:CS308) / 'Grade computation'!H$12,""))),""),"")</f>
        <v/>
      </c>
      <c r="BB311" s="232" t="str">
        <f t="shared" si="187"/>
        <v/>
      </c>
      <c r="BC311" s="25" t="str">
        <f>IF(B311 &lt;&gt; "",IF(AND('PRINTABLE (per grading)'!H$16="EXAM", 'PRINTABLE (per grading)'!B$13="Prelim"), IF(ISERROR(SUMIF('Exam (LECTURE ONLY)'!D$20:M$20, "CLO9", 'Exam (LECTURE ONLY)'!D313:M313) / 'Exam (LECTURE ONLY)'!AL$14), "", SUMIF('Exam (LECTURE ONLY)'!D$20:M$20, "CLO9", 'Exam (LECTURE ONLY)'!D313:M313) /'Exam (LECTURE ONLY)'!AL$14),
IF(AND('PRINTABLE (per grading)'!H$16="EXAM", 'PRINTABLE (per grading)'!B$13="Midterm"), IF(ISERROR(SUMIF('Exam (LECTURE ONLY)'!O$20:X$20, "CLO9", 'Exam (LECTURE ONLY)'!O313:X313) / 'Exam (LECTURE ONLY)'!AM$14), "", SUMIF('Exam (LECTURE ONLY)'!O$20:X$20, "CLO9", 'Exam (LECTURE ONLY)'!O313:X313) / 'Exam (LECTURE ONLY)'!AM$14),
IF(AND('PRINTABLE (per grading)'!H$16="EXAM", 'PRINTABLE (per grading)'!B$13="Final"), IF(ISERROR(SUMIF('Exam (LECTURE ONLY)'!Z$20:AI$20, "CLO9", 'Exam (LECTURE ONLY)'!Z313:AI313) / 'Exam (LECTURE ONLY)'!AN$14), "", SUMIF('Exam (LECTURE ONLY)'!Z$20:AI$20, "CLO9", 'Exam (LECTURE ONLY)'!Z313:AI313) / 'Exam (LECTURE ONLY)'!AN$14),
IF(AND('PRINTABLE (per grading)'!H$16="OUTPUT", 'PRINTABLE (per grading)'!B$13="Prelim"), IF(ISERROR(SUMIF(OUTPUT!C$20:M$20, "CLO9", OUTPUT!C313:M313) / OUTPUT!AL$14), "", SUMIF(OUTPUT!C$20:M$20, "CLO9", OUTPUT!C313:M313) / OUTPUT!AL$14),
IF(AND('PRINTABLE (per grading)'!H$16="OUTPUT", 'PRINTABLE (per grading)'!B$13="Midterm"), IF(ISERROR(SUMIF(OUTPUT!O$20:Y$20, "CLO9", OUTPUT!O313:Y313) / OUTPUT!AM$14), "", SUMIF(OUTPUT!O$20:Y$20, "CLO9", OUTPUT!O313:Y313) / OUTPUT!AM$14),
IF(AND('PRINTABLE (per grading)'!H$16="OUTPUT", 'PRINTABLE (per grading)'!B$13="Final"), IF(ISERROR(SUMIF(OUTPUT!AA$20:AI$20, "CLO9", OUTPUT!AA313:AI313) / OUTPUT!AN$14), "", SUMIF(OUTPUT!AA$20:AI$20, "CLO9", OUTPUT!AA313:AI313) / OUTPUT!AN$14),
"")))))),"")</f>
        <v/>
      </c>
      <c r="BD311" s="232" t="str">
        <f t="shared" si="188"/>
        <v/>
      </c>
      <c r="BE311" s="233" t="str">
        <f t="shared" si="189"/>
        <v/>
      </c>
      <c r="BF311" s="25" t="str">
        <f>IF(B311 &lt;&gt; "", IFERROR(IF(C$16 = "PRELIM", SUMIF('Database (LECTURE-RES-PRAC)'!D$14:AG$14, "CLO10", 'Database (LECTURE-RES-PRAC)'!D308:AG308) / 'Grade computation'!F$13, IF(C$16 = "MIDTERM", SUMIF('Database (LECTURE-RES-PRAC)'!AJ$14:BM$14, "CLO10", 'Database (LECTURE-RES-PRAC)'!AJ308:BM308) / 'Grade computation'!G$13, IF(C$16 = "FINAL", SUMIF('Database (LECTURE-RES-PRAC)'!BP$14:CS$14, "CLO10", 'Database (LECTURE-RES-PRAC)'!BP308:CS308) / 'Grade computation'!H$13,""))),""),"")</f>
        <v/>
      </c>
      <c r="BG311" s="232" t="str">
        <f t="shared" si="190"/>
        <v/>
      </c>
      <c r="BH311" s="25" t="str">
        <f>IF(B311 &lt;&gt; "",IF(AND('PRINTABLE (per grading)'!H$16="EXAM", 'PRINTABLE (per grading)'!B$13="Prelim"), IF(ISERROR(SUMIF('Exam (LECTURE ONLY)'!D$20:M$20, "CLO10", 'Exam (LECTURE ONLY)'!D313:M313) / 'Exam (LECTURE ONLY)'!AL$15), "", SUMIF('Exam (LECTURE ONLY)'!D$20:M$20, "CLO10", 'Exam (LECTURE ONLY)'!D313:M313) /'Exam (LECTURE ONLY)'!AL$15),
IF(AND('PRINTABLE (per grading)'!H$16="EXAM", 'PRINTABLE (per grading)'!B$13="Midterm"), IF(ISERROR(SUMIF('Exam (LECTURE ONLY)'!O$20:X$20, "CLO10", 'Exam (LECTURE ONLY)'!O313:X313) / 'Exam (LECTURE ONLY)'!AM$15), "", SUMIF('Exam (LECTURE ONLY)'!O$20:X$20, "CLO10", 'Exam (LECTURE ONLY)'!O313:X313) / 'Exam (LECTURE ONLY)'!AM$15),
IF(AND('PRINTABLE (per grading)'!H$16="EXAM", 'PRINTABLE (per grading)'!B$13="Final"), IF(ISERROR(SUMIF('Exam (LECTURE ONLY)'!Z$20:AI$20, "CLO10", 'Exam (LECTURE ONLY)'!Z313:AI313) / 'Exam (LECTURE ONLY)'!AN$15), "", SUMIF('Exam (LECTURE ONLY)'!Z$20:AI$20, "CLO10", 'Exam (LECTURE ONLY)'!Z313:AI313) / 'Exam (LECTURE ONLY)'!AN$15),
IF(AND('PRINTABLE (per grading)'!H$16="OUTPUT", 'PRINTABLE (per grading)'!B$13="Prelim"), IF(ISERROR(SUMIF(OUTPUT!C$20:M$20, "CLO10", OUTPUT!C313:M313) / OUTPUT!AL$15), "", SUMIF(OUTPUT!C$20:M$20, "CLO10", OUTPUT!C313:M313) / OUTPUT!AL$15),
IF(AND('PRINTABLE (per grading)'!H$16="OUTPUT", 'PRINTABLE (per grading)'!B$13="Midterm"), IF(ISERROR(SUMIF(OUTPUT!O$20:Y$20, "CLO10", OUTPUT!O313:Y313) / OUTPUT!AM$15), "", SUMIF(OUTPUT!O$20:Y$20, "CLO10", OUTPUT!O313:Y313) / OUTPUT!AM$15),
IF(AND('PRINTABLE (per grading)'!H$16="OUTPUT", 'PRINTABLE (per grading)'!B$13="Final"), IF(ISERROR(SUMIF(OUTPUT!AA$20:AI$20, "CLO10", OUTPUT!AA313:AI313) / OUTPUT!AN$15), "", SUMIF(OUTPUT!AA$20:AI$20, "CLO10", OUTPUT!AA313:AI313) / OUTPUT!AN$15),
"")))))),"")</f>
        <v/>
      </c>
      <c r="BI311" s="232" t="str">
        <f t="shared" si="191"/>
        <v/>
      </c>
      <c r="BJ311" s="233" t="str">
        <f t="shared" si="192"/>
        <v/>
      </c>
      <c r="BK311" s="2"/>
    </row>
    <row r="312" spans="1:63" ht="20.100000000000001" customHeight="1">
      <c r="A312" s="212" t="str">
        <f>IF(ISBLANK('Database (LECTURE-RES-PRAC)'!A309),"",'Database (LECTURE-RES-PRAC)'!A309)</f>
        <v/>
      </c>
      <c r="B312" s="213" t="str">
        <f>IF(ISBLANK('Database (LECTURE-RES-PRAC)'!B309),"",'Database (LECTURE-RES-PRAC)'!B309)</f>
        <v/>
      </c>
      <c r="C312" s="134" t="str">
        <f>IF(B312&lt;&gt;"",IF(C$16="PRELIM",'Grade computation'!C312, IF(C$16="MIDTERM",'Grade computation'!K312, IF(C$16="FINAL",'Grade computation'!S312,""))),"")</f>
        <v/>
      </c>
      <c r="D312" s="135" t="str">
        <f t="shared" si="157"/>
        <v/>
      </c>
      <c r="E312" s="134" t="str">
        <f>IF(B312&lt;&gt;"", IF(C$16="PRELIM",'Grade computation'!E312, IF(C$16="MIDTERM",'Grade computation'!M312, IF(C$16="FINAL",'Grade computation'!U312,""))),"")</f>
        <v/>
      </c>
      <c r="F312" s="136" t="str">
        <f t="shared" si="158"/>
        <v/>
      </c>
      <c r="G312" s="137" t="str">
        <f t="shared" si="159"/>
        <v/>
      </c>
      <c r="H312" s="207" t="str">
        <f>IF(B312&lt;&gt;"",IF(C$16="PRELIM", 'Grade computation'!H312, IF(C$16="MIDTERM", 'Grade computation'!P312, IF(C$16="FINAL",'Grade computation'!X312, ""))),"")</f>
        <v/>
      </c>
      <c r="I312" s="137" t="str">
        <f t="shared" si="160"/>
        <v/>
      </c>
      <c r="J312" s="139" t="str">
        <f t="shared" si="161"/>
        <v/>
      </c>
      <c r="K312" s="377" t="str">
        <f t="shared" si="162"/>
        <v/>
      </c>
      <c r="L312" s="434"/>
      <c r="M312" s="25" t="str">
        <f>IF(B312 &lt;&gt; "", IFERROR(IF(C$16 = "PRELIM", SUMIF('Database (LECTURE-RES-PRAC)'!D$14:AG$14, "CLO1", 'Database (LECTURE-RES-PRAC)'!D309:AG309) / 'Grade computation'!F$4, IF(C$16 = "MIDTERM", SUMIF('Database (LECTURE-RES-PRAC)'!AJ$14:BM$14, "CLO1", 'Database (LECTURE-RES-PRAC)'!AJ309:BM309) / 'Grade computation'!G$4, IF(C$16 = "FINAL", SUMIF('Database (LECTURE-RES-PRAC)'!BP$14:CS$14, "CLO1", 'Database (LECTURE-RES-PRAC)'!BP309:CS309) / 'Grade computation'!H$4,""))),""),"")</f>
        <v/>
      </c>
      <c r="N312" s="232" t="str">
        <f t="shared" si="163"/>
        <v/>
      </c>
      <c r="O312" s="25" t="str">
        <f>IF(B312 &lt;&gt; "",IF(AND('PRINTABLE (per grading)'!H$16="EXAM", 'PRINTABLE (per grading)'!B$13="Prelim"), IF(ISERROR(SUMIF('Exam (LECTURE ONLY)'!D$20:M$20, "CLO1", 'Exam (LECTURE ONLY)'!D314:M314) / 'Exam (LECTURE ONLY)'!AL$6), "", SUMIF('Exam (LECTURE ONLY)'!D$20:M$20, "CLO1", 'Exam (LECTURE ONLY)'!D314:M314) /'Exam (LECTURE ONLY)'!AL$6),
IF(AND('PRINTABLE (per grading)'!H$16="EXAM", 'PRINTABLE (per grading)'!B$13="Midterm"), IF(ISERROR(SUMIF('Exam (LECTURE ONLY)'!O$20:X$20, "CLO1", 'Exam (LECTURE ONLY)'!O314:X314) / 'Exam (LECTURE ONLY)'!AM$6), "", SUMIF('Exam (LECTURE ONLY)'!O$20:X$20, "CLO1", 'Exam (LECTURE ONLY)'!O314:X314) / 'Exam (LECTURE ONLY)'!AM$6),
IF(AND('PRINTABLE (per grading)'!H$16="EXAM", 'PRINTABLE (per grading)'!B$13="Final"), IF(ISERROR(SUMIF('Exam (LECTURE ONLY)'!Z$20:AI$20, "CLO1", 'Exam (LECTURE ONLY)'!Z314:AI314) / 'Exam (LECTURE ONLY)'!AN$6), "", SUMIF('Exam (LECTURE ONLY)'!Z$20:AI$20, "CLO1", 'Exam (LECTURE ONLY)'!Z314:AI314) / 'Exam (LECTURE ONLY)'!AN$6),
IF(AND('PRINTABLE (per grading)'!H$16="OUTPUT", 'PRINTABLE (per grading)'!B$13="Prelim"), IF(ISERROR(SUMIF(OUTPUT!C$20:M$20, "CLO1", OUTPUT!C314:M314) / OUTPUT!AL$6), "", SUMIF(OUTPUT!C$20:M$20, "CLO1", OUTPUT!C314:M314) / OUTPUT!AL$6),
IF(AND('PRINTABLE (per grading)'!H$16="OUTPUT", 'PRINTABLE (per grading)'!B$13="Midterm"), IF(ISERROR(SUMIF(OUTPUT!O$20:Y$20, "CLO1", OUTPUT!O314:Y314) / OUTPUT!AM$6), "", SUMIF(OUTPUT!O$20:Y$20, "CLO1", OUTPUT!O314:Y314) / OUTPUT!AM$6),
IF(AND('PRINTABLE (per grading)'!H$16="OUTPUT", 'PRINTABLE (per grading)'!B$13="Final"), IF(ISERROR(SUMIF(OUTPUT!AA$20:AI$20, "CLO1", OUTPUT!AA314:AI314) / OUTPUT!AN$6), "", SUMIF(OUTPUT!AA$20:AI$20, "CLO1", OUTPUT!AA314:AI314) / OUTPUT!AN$6),
"")))))),"")</f>
        <v/>
      </c>
      <c r="P312" s="232" t="str">
        <f t="shared" si="164"/>
        <v/>
      </c>
      <c r="Q312" s="233" t="str">
        <f t="shared" si="165"/>
        <v/>
      </c>
      <c r="R312" s="25" t="str">
        <f>IF(B312 &lt;&gt; "", IFERROR(IF(C$16 = "PRELIM", SUMIF('Database (LECTURE-RES-PRAC)'!D$14:AG$14, "CLO2", 'Database (LECTURE-RES-PRAC)'!D309:AG309) / 'Grade computation'!F$5, IF(C$16 = "MIDTERM", SUMIF('Database (LECTURE-RES-PRAC)'!AJ$14:BM$14, "CLO2", 'Database (LECTURE-RES-PRAC)'!AJ309:BM309) / 'Grade computation'!G$5, IF(C$16 = "FINAL", SUMIF('Database (LECTURE-RES-PRAC)'!BP$14:CS$14, "CLO2", 'Database (LECTURE-RES-PRAC)'!BP309:CS309) / 'Grade computation'!H$5,""))),""),"")</f>
        <v/>
      </c>
      <c r="S312" s="232" t="str">
        <f t="shared" si="166"/>
        <v/>
      </c>
      <c r="T312" s="25" t="str">
        <f>IF(B312 &lt;&gt; "",IF(AND('PRINTABLE (per grading)'!H$16="EXAM", 'PRINTABLE (per grading)'!B$13="Prelim"), IF(ISERROR(SUMIF('Exam (LECTURE ONLY)'!D$20:M$20, "CLO2", 'Exam (LECTURE ONLY)'!D314:M314) / 'Exam (LECTURE ONLY)'!AL$7), "", SUMIF('Exam (LECTURE ONLY)'!D$20:M$20, "CLO2", 'Exam (LECTURE ONLY)'!D314:M314) /'Exam (LECTURE ONLY)'!AL$7),
IF(AND('PRINTABLE (per grading)'!H$16="EXAM", 'PRINTABLE (per grading)'!B$13="Midterm"), IF(ISERROR(SUMIF('Exam (LECTURE ONLY)'!O$20:X$20, "CLO2", 'Exam (LECTURE ONLY)'!O314:X314) / 'Exam (LECTURE ONLY)'!AM$7), "", SUMIF('Exam (LECTURE ONLY)'!O$20:X$20, "CLO2", 'Exam (LECTURE ONLY)'!O314:X314) / 'Exam (LECTURE ONLY)'!AM$7),
IF(AND('PRINTABLE (per grading)'!H$16="EXAM", 'PRINTABLE (per grading)'!B$13="Final"), IF(ISERROR(SUMIF('Exam (LECTURE ONLY)'!Z$20:AI$20, "CLO2", 'Exam (LECTURE ONLY)'!Z314:AI314) / 'Exam (LECTURE ONLY)'!AN$7), "", SUMIF('Exam (LECTURE ONLY)'!Z$20:AI$20, "CLO2", 'Exam (LECTURE ONLY)'!Z314:AI314) / 'Exam (LECTURE ONLY)'!AN$7),
IF(AND('PRINTABLE (per grading)'!H$16="OUTPUT", 'PRINTABLE (per grading)'!B$13="Prelim"), IF(ISERROR(SUMIF(OUTPUT!C$20:M$20, "CLO2", OUTPUT!C314:M314) / OUTPUT!AL$7), "", SUMIF(OUTPUT!C$20:M$20, "CLO2", OUTPUT!C314:M314) / OUTPUT!AL$7),
IF(AND('PRINTABLE (per grading)'!H$16="OUTPUT", 'PRINTABLE (per grading)'!B$13="Midterm"), IF(ISERROR(SUMIF(OUTPUT!O$20:Y$20, "CLO2", OUTPUT!O314:Y314) / OUTPUT!AM$7), "", SUMIF(OUTPUT!O$20:Y$20, "CLO2", OUTPUT!O314:Y314) / OUTPUT!AM$7),
IF(AND('PRINTABLE (per grading)'!H$16="OUTPUT", 'PRINTABLE (per grading)'!B$13="Final"), IF(ISERROR(SUMIF(OUTPUT!AA$20:AI$20, "CLO2", OUTPUT!AA314:AI314) / OUTPUT!AN$7), "", SUMIF(OUTPUT!AA$20:AI$20, "CLO2", OUTPUT!AA314:AI314) / OUTPUT!AN$7),
"")))))),"")</f>
        <v/>
      </c>
      <c r="U312" s="232" t="str">
        <f t="shared" si="167"/>
        <v/>
      </c>
      <c r="V312" s="233" t="str">
        <f t="shared" si="168"/>
        <v/>
      </c>
      <c r="W312" s="25" t="str">
        <f>IF(B312 &lt;&gt; "", IFERROR(IF(C$16 = "PRELIM", SUMIF('Database (LECTURE-RES-PRAC)'!D$14:AG$14, "CLO3", 'Database (LECTURE-RES-PRAC)'!D309:AG309) / 'Grade computation'!F$6, IF(C$16 = "MIDTERM", SUMIF('Database (LECTURE-RES-PRAC)'!AJ$14:BM$14, "CLO3", 'Database (LECTURE-RES-PRAC)'!AJ309:BM309) / 'Grade computation'!G$6, IF(C$16 = "FINAL", SUMIF('Database (LECTURE-RES-PRAC)'!BP$14:CS$14, "CLO3", 'Database (LECTURE-RES-PRAC)'!BP309:CS309) / 'Grade computation'!H$6,""))),""),"")</f>
        <v/>
      </c>
      <c r="X312" s="232" t="str">
        <f t="shared" si="169"/>
        <v/>
      </c>
      <c r="Y312" s="25" t="str">
        <f>IF(B312 &lt;&gt; "",IF(AND('PRINTABLE (per grading)'!H$16="EXAM", 'PRINTABLE (per grading)'!B$13="Prelim"), IF(ISERROR(SUMIF('Exam (LECTURE ONLY)'!D$20:M$20, "CLO3", 'Exam (LECTURE ONLY)'!D314:M314) / 'Exam (LECTURE ONLY)'!AL$8), "", SUMIF('Exam (LECTURE ONLY)'!D$20:M$20, "CLO3", 'Exam (LECTURE ONLY)'!D314:M314) /'Exam (LECTURE ONLY)'!AL$8),
IF(AND('PRINTABLE (per grading)'!H$16="EXAM", 'PRINTABLE (per grading)'!B$13="Midterm"), IF(ISERROR(SUMIF('Exam (LECTURE ONLY)'!O$20:X$20, "CLO3", 'Exam (LECTURE ONLY)'!O314:X314) / 'Exam (LECTURE ONLY)'!AM$8), "", SUMIF('Exam (LECTURE ONLY)'!O$20:X$20, "CLO3", 'Exam (LECTURE ONLY)'!O314:X314) / 'Exam (LECTURE ONLY)'!AM$8),
IF(AND('PRINTABLE (per grading)'!H$16="EXAM", 'PRINTABLE (per grading)'!B$13="Final"), IF(ISERROR(SUMIF('Exam (LECTURE ONLY)'!Z$20:AI$20, "CLO3", 'Exam (LECTURE ONLY)'!Z314:AI314) / 'Exam (LECTURE ONLY)'!AN$8), "", SUMIF('Exam (LECTURE ONLY)'!Z$20:AI$20, "CLO3", 'Exam (LECTURE ONLY)'!Z314:AI314) / 'Exam (LECTURE ONLY)'!AN$8),
IF(AND('PRINTABLE (per grading)'!H$16="OUTPUT", 'PRINTABLE (per grading)'!B$13="Prelim"), IF(ISERROR(SUMIF(OUTPUT!C$20:M$20, "CLO3", OUTPUT!C314:M314) / OUTPUT!AL$8), "", SUMIF(OUTPUT!C$20:M$20, "CLO3", OUTPUT!C314:M314) / OUTPUT!AL$8),
IF(AND('PRINTABLE (per grading)'!H$16="OUTPUT", 'PRINTABLE (per grading)'!B$13="Midterm"), IF(ISERROR(SUMIF(OUTPUT!O$20:Y$20, "CLO3", OUTPUT!O314:Y314) / OUTPUT!AM$8), "", SUMIF(OUTPUT!O$20:Y$20, "CLO3", OUTPUT!O314:Y314) / OUTPUT!AM$8),
IF(AND('PRINTABLE (per grading)'!H$16="OUTPUT", 'PRINTABLE (per grading)'!B$13="Final"), IF(ISERROR(SUMIF(OUTPUT!AA$20:AI$20, "CLO3", OUTPUT!AA314:AI314) / OUTPUT!AN$8), "", SUMIF(OUTPUT!AA$20:AI$20, "CLO3", OUTPUT!AA314:AI314) / OUTPUT!AN$8),
"" )))))),"")</f>
        <v/>
      </c>
      <c r="Z312" s="232" t="str">
        <f t="shared" si="170"/>
        <v/>
      </c>
      <c r="AA312" s="233" t="str">
        <f t="shared" si="171"/>
        <v/>
      </c>
      <c r="AB312" s="25" t="str">
        <f>IF(B312 &lt;&gt; "", IFERROR(IF(C$16 = "PRELIM", SUMIF('Database (LECTURE-RES-PRAC)'!D$14:AG$14, "CLO4", 'Database (LECTURE-RES-PRAC)'!D309:AG309) / 'Grade computation'!F$7, IF(C$16 = "MIDTERM", SUMIF('Database (LECTURE-RES-PRAC)'!AJ$14:BM$14, "CLO4", 'Database (LECTURE-RES-PRAC)'!AJ309:BM309) / 'Grade computation'!G$7, IF(C$16 = "FINAL", SUMIF('Database (LECTURE-RES-PRAC)'!BP$14:CS$14, "CLO4", 'Database (LECTURE-RES-PRAC)'!BP309:CS309) / 'Grade computation'!H$7,""))),""),"")</f>
        <v/>
      </c>
      <c r="AC312" s="232" t="str">
        <f t="shared" si="172"/>
        <v/>
      </c>
      <c r="AD312" s="25" t="str">
        <f>IF(B312 &lt;&gt; "",IF(AND('PRINTABLE (per grading)'!H$16="EXAM", 'PRINTABLE (per grading)'!B$13="Prelim"), IF(ISERROR(SUMIF('Exam (LECTURE ONLY)'!D$20:M$20, "CLO4", 'Exam (LECTURE ONLY)'!D314:M314) / 'Exam (LECTURE ONLY)'!AL$9), "", SUMIF('Exam (LECTURE ONLY)'!D$20:M$20, "CLO4", 'Exam (LECTURE ONLY)'!D314:M314) /'Exam (LECTURE ONLY)'!AL$9),
IF(AND('PRINTABLE (per grading)'!H$16="EXAM", 'PRINTABLE (per grading)'!B$13="Midterm"), IF(ISERROR(SUMIF('Exam (LECTURE ONLY)'!O$20:X$20, "CLO4", 'Exam (LECTURE ONLY)'!O314:X314) / 'Exam (LECTURE ONLY)'!AM$9), "", SUMIF('Exam (LECTURE ONLY)'!O$20:X$20, "CLO4", 'Exam (LECTURE ONLY)'!O314:X314) / 'Exam (LECTURE ONLY)'!AM$9),
IF(AND('PRINTABLE (per grading)'!H$16="EXAM", 'PRINTABLE (per grading)'!B$13="Final"), IF(ISERROR(SUMIF('Exam (LECTURE ONLY)'!Z$20:AI$20, "CLO4", 'Exam (LECTURE ONLY)'!Z314:AI314) / 'Exam (LECTURE ONLY)'!AN$9), "", SUMIF('Exam (LECTURE ONLY)'!Z$20:AI$20, "CLO4", 'Exam (LECTURE ONLY)'!Z314:AI314) / 'Exam (LECTURE ONLY)'!AN$9),
IF(AND('PRINTABLE (per grading)'!H$16="OUTPUT", 'PRINTABLE (per grading)'!B$13="Prelim"), IF(ISERROR(SUMIF(OUTPUT!C$20:M$20, "CLO4", OUTPUT!C314:M314) / OUTPUT!AL$9), "", SUMIF(OUTPUT!C$20:M$20, "CLO4", OUTPUT!C314:M314) / OUTPUT!AL$9),
IF(AND('PRINTABLE (per grading)'!H$16="OUTPUT", 'PRINTABLE (per grading)'!B$13="Midterm"), IF(ISERROR(SUMIF(OUTPUT!O$20:Y$20, "CLO4", OUTPUT!O314:Y314) / OUTPUT!AM$9), "", SUMIF(OUTPUT!O$20:Y$20, "CLO4", OUTPUT!O314:Y314) / OUTPUT!AM$9),
IF(AND('PRINTABLE (per grading)'!H$16="OUTPUT", 'PRINTABLE (per grading)'!B$13="Final"), IF(ISERROR(SUMIF(OUTPUT!AA$20:AI$20, "CLO4", OUTPUT!AA314:AI314) / OUTPUT!AN$9), "", SUMIF(OUTPUT!AA$20:AI$20, "CLO4", OUTPUT!AA314:AI314) / OUTPUT!AN$9),
"")))))),"")</f>
        <v/>
      </c>
      <c r="AE312" s="232" t="str">
        <f t="shared" si="173"/>
        <v/>
      </c>
      <c r="AF312" s="233" t="str">
        <f t="shared" si="174"/>
        <v/>
      </c>
      <c r="AG312" s="25" t="str">
        <f>IF(B312 &lt;&gt; "", IFERROR(IF(C$16 = "PRELIM", SUMIF('Database (LECTURE-RES-PRAC)'!D$14:AG$14, "CLO5", 'Database (LECTURE-RES-PRAC)'!D309:AG309) / 'Grade computation'!F$8, IF(C$16 = "MIDTERM", SUMIF('Database (LECTURE-RES-PRAC)'!AJ$14:BM$14, "CLO5", 'Database (LECTURE-RES-PRAC)'!AJ309:BM309) / 'Grade computation'!G$8, IF(C$16 = "FINAL", SUMIF('Database (LECTURE-RES-PRAC)'!BP$14:CS$14, "CLO5", 'Database (LECTURE-RES-PRAC)'!BP309:CS309) / 'Grade computation'!H$8,""))),""),"")</f>
        <v/>
      </c>
      <c r="AH312" s="232" t="str">
        <f t="shared" si="175"/>
        <v/>
      </c>
      <c r="AI312" s="25" t="str">
        <f>IF(B312 &lt;&gt; "",IF(AND('PRINTABLE (per grading)'!H$16="EXAM", 'PRINTABLE (per grading)'!B$13="Prelim"), IF(ISERROR(SUMIF('Exam (LECTURE ONLY)'!D$20:M$20, "CLO5", 'Exam (LECTURE ONLY)'!D314:M314) / 'Exam (LECTURE ONLY)'!AL$10), "", SUMIF('Exam (LECTURE ONLY)'!D$20:M$20, "CLO5", 'Exam (LECTURE ONLY)'!D314:M314) /'Exam (LECTURE ONLY)'!AL$10),
IF(AND('PRINTABLE (per grading)'!H$16="EXAM", 'PRINTABLE (per grading)'!B$13="Midterm"), IF(ISERROR(SUMIF('Exam (LECTURE ONLY)'!O$20:X$20, "CLO5", 'Exam (LECTURE ONLY)'!O314:X314) / 'Exam (LECTURE ONLY)'!AM$10), "", SUMIF('Exam (LECTURE ONLY)'!O$20:X$20, "CLO5", 'Exam (LECTURE ONLY)'!O314:X314) / 'Exam (LECTURE ONLY)'!AM$10),
IF(AND('PRINTABLE (per grading)'!H$16="EXAM", 'PRINTABLE (per grading)'!B$13="Final"), IF(ISERROR(SUMIF('Exam (LECTURE ONLY)'!Z$20:AI$20, "CLO5", 'Exam (LECTURE ONLY)'!Z314:AI314) / 'Exam (LECTURE ONLY)'!AN$10), "", SUMIF('Exam (LECTURE ONLY)'!Z$20:AI$20, "CLO5", 'Exam (LECTURE ONLY)'!Z314:AI314) / 'Exam (LECTURE ONLY)'!AN$10),
IF(AND('PRINTABLE (per grading)'!H$16="OUTPUT", 'PRINTABLE (per grading)'!B$13="Prelim"), IF(ISERROR(SUMIF(OUTPUT!C$20:M$20, "CLO5", OUTPUT!C314:M314) / OUTPUT!AL$10), "", SUMIF(OUTPUT!C$20:M$20, "CLO5", OUTPUT!C314:M314) / OUTPUT!AL$10),
IF(AND('PRINTABLE (per grading)'!H$16="OUTPUT", 'PRINTABLE (per grading)'!B$13="Midterm"), IF(ISERROR(SUMIF(OUTPUT!O$20:Y$20, "CLO5", OUTPUT!O314:Y314) / OUTPUT!AM$10), "", SUMIF(OUTPUT!O$20:Y$20, "CLO5", OUTPUT!O314:Y314) / OUTPUT!AM$10),
IF(AND('PRINTABLE (per grading)'!H$16="OUTPUT", 'PRINTABLE (per grading)'!B$13="Final"), IF(ISERROR(SUMIF(OUTPUT!AA$20:AI$20, "CLO5", OUTPUT!AA314:AI314) / OUTPUT!AN$10), "", SUMIF(OUTPUT!AA$20:AI$20, "CLO5", OUTPUT!AA314:AI314) / OUTPUT!AN$10),
"")))))),"")</f>
        <v/>
      </c>
      <c r="AJ312" s="232" t="str">
        <f t="shared" si="176"/>
        <v/>
      </c>
      <c r="AK312" s="233" t="str">
        <f t="shared" si="177"/>
        <v/>
      </c>
      <c r="AL312" s="25" t="str">
        <f>IF(B312 &lt;&gt; "", IFERROR(IF(C$16 = "PRELIM", SUMIF('Database (LECTURE-RES-PRAC)'!D$14:AG$14, "CLO6", 'Database (LECTURE-RES-PRAC)'!D309:AG309) / 'Grade computation'!F$9, IF(C$16 = "MIDTERM", SUMIF('Database (LECTURE-RES-PRAC)'!AJ$14:BM$14, "CLO6", 'Database (LECTURE-RES-PRAC)'!AJ309:BM309) / 'Grade computation'!G$9, IF(C$16 = "FINAL", SUMIF('Database (LECTURE-RES-PRAC)'!BP$14:CS$14, "CLO6", 'Database (LECTURE-RES-PRAC)'!BP309:CS309) / 'Grade computation'!H$9,""))),""),"")</f>
        <v/>
      </c>
      <c r="AM312" s="232" t="str">
        <f t="shared" si="178"/>
        <v/>
      </c>
      <c r="AN312" s="25" t="str">
        <f>IF(B312 &lt;&gt; "",IF(AND('PRINTABLE (per grading)'!H$16="EXAM", 'PRINTABLE (per grading)'!B$13="Prelim"), IF(ISERROR(SUMIF('Exam (LECTURE ONLY)'!D$20:M$20, "CLO6", 'Exam (LECTURE ONLY)'!D314:M314) / 'Exam (LECTURE ONLY)'!AL$11), "", SUMIF('Exam (LECTURE ONLY)'!D$20:M$20, "CLO6", 'Exam (LECTURE ONLY)'!D314:M314) /'Exam (LECTURE ONLY)'!AL$11),
IF(AND('PRINTABLE (per grading)'!H$16="EXAM", 'PRINTABLE (per grading)'!B$13="Midterm"), IF(ISERROR(SUMIF('Exam (LECTURE ONLY)'!O$20:X$20, "CLO6", 'Exam (LECTURE ONLY)'!O314:X314) / 'Exam (LECTURE ONLY)'!AM$11), "", SUMIF('Exam (LECTURE ONLY)'!O$20:X$20, "CLO6", 'Exam (LECTURE ONLY)'!O314:X314) / 'Exam (LECTURE ONLY)'!AM$11),
IF(AND('PRINTABLE (per grading)'!H$16="EXAM", 'PRINTABLE (per grading)'!B$13="Final"), IF(ISERROR(SUMIF('Exam (LECTURE ONLY)'!Z$20:AI$20, "CLO6", 'Exam (LECTURE ONLY)'!Z314:AI314) / 'Exam (LECTURE ONLY)'!AN$11), "", SUMIF('Exam (LECTURE ONLY)'!Z$20:AI$20, "CLO6", 'Exam (LECTURE ONLY)'!Z314:AI314) / 'Exam (LECTURE ONLY)'!AN$11),
IF(AND('PRINTABLE (per grading)'!H$16="OUTPUT", 'PRINTABLE (per grading)'!B$13="Prelim"), IF(ISERROR(SUMIF(OUTPUT!C$20:M$20, "CLO6", OUTPUT!C314:M314) / OUTPUT!AL$11), "", SUMIF(OUTPUT!C$20:M$20, "CLO6", OUTPUT!C314:M314) / OUTPUT!AL$11),
IF(AND('PRINTABLE (per grading)'!H$16="OUTPUT", 'PRINTABLE (per grading)'!B$13="Midterm"), IF(ISERROR(SUMIF(OUTPUT!O$20:Y$20, "CLO6", OUTPUT!O314:Y314) / OUTPUT!AM$11), "", SUMIF(OUTPUT!O$20:Y$20, "CLO6", OUTPUT!O314:Y314) / OUTPUT!AM$11),
IF(AND('PRINTABLE (per grading)'!H$16="OUTPUT", 'PRINTABLE (per grading)'!B$13="Final"), IF(ISERROR(SUMIF(OUTPUT!AA$20:AI$20, "CLO6", OUTPUT!AA314:AI314) / OUTPUT!AN$11), "", SUMIF(OUTPUT!AA$20:AI$20, "CLO6", OUTPUT!AA314:AI314) / OUTPUT!AN$11),
"")))))),"")</f>
        <v/>
      </c>
      <c r="AO312" s="232" t="str">
        <f t="shared" si="179"/>
        <v/>
      </c>
      <c r="AP312" s="233" t="str">
        <f t="shared" si="180"/>
        <v/>
      </c>
      <c r="AQ312" s="25" t="str">
        <f>IF(B312 &lt;&gt; "", IFERROR(IF(C$16 = "PRELIM", SUMIF('Database (LECTURE-RES-PRAC)'!D$14:AG$14, "CLO7", 'Database (LECTURE-RES-PRAC)'!D309:AG309) / 'Grade computation'!F$10, IF(C$16 = "MIDTERM", SUMIF('Database (LECTURE-RES-PRAC)'!AJ$14:BM$14, "CLO7", 'Database (LECTURE-RES-PRAC)'!AJ309:BM309) / 'Grade computation'!G$10, IF(C$16 = "FINAL", SUMIF('Database (LECTURE-RES-PRAC)'!BP$14:CS$14, "CLO7", 'Database (LECTURE-RES-PRAC)'!BP309:CS309) / 'Grade computation'!H$10,""))),""),"")</f>
        <v/>
      </c>
      <c r="AR312" s="232" t="str">
        <f t="shared" si="181"/>
        <v/>
      </c>
      <c r="AS312" s="25" t="str">
        <f>IF(B312 &lt;&gt; "",IF(AND('PRINTABLE (per grading)'!H$16="EXAM", 'PRINTABLE (per grading)'!B$13="Prelim"), IF(ISERROR(SUMIF('Exam (LECTURE ONLY)'!D$20:M$20, "CLO7", 'Exam (LECTURE ONLY)'!D314:M314) / 'Exam (LECTURE ONLY)'!AL$12), "", SUMIF('Exam (LECTURE ONLY)'!D$20:M$20, "CLO7", 'Exam (LECTURE ONLY)'!D314:M314) /'Exam (LECTURE ONLY)'!AL$12),
IF(AND('PRINTABLE (per grading)'!H$16="EXAM", 'PRINTABLE (per grading)'!B$13="Midterm"), IF(ISERROR(SUMIF('Exam (LECTURE ONLY)'!O$20:X$20, "CLO7", 'Exam (LECTURE ONLY)'!O314:X314) / 'Exam (LECTURE ONLY)'!AM$12), "", SUMIF('Exam (LECTURE ONLY)'!O$20:X$20, "CLO7", 'Exam (LECTURE ONLY)'!O314:X314) / 'Exam (LECTURE ONLY)'!AM$12),
IF(AND('PRINTABLE (per grading)'!H$16="EXAM", 'PRINTABLE (per grading)'!B$13="Final"), IF(ISERROR(SUMIF('Exam (LECTURE ONLY)'!Z$20:AI$20, "CLO7", 'Exam (LECTURE ONLY)'!Z314:AI314) / 'Exam (LECTURE ONLY)'!AN$12), "", SUMIF('Exam (LECTURE ONLY)'!Z$20:AI$20, "CLO7", 'Exam (LECTURE ONLY)'!Z314:AI314) / 'Exam (LECTURE ONLY)'!AN$12),
IF(AND('PRINTABLE (per grading)'!H$16="OUTPUT", 'PRINTABLE (per grading)'!B$13="Prelim"), IF(ISERROR(SUMIF(OUTPUT!C$20:M$20, "CLO7", OUTPUT!C314:M314) / OUTPUT!AL$12), "", SUMIF(OUTPUT!C$20:M$20, "CLO7", OUTPUT!C314:M314) / OUTPUT!AL$12),
IF(AND('PRINTABLE (per grading)'!H$16="OUTPUT", 'PRINTABLE (per grading)'!B$13="Midterm"), IF(ISERROR(SUMIF(OUTPUT!O$20:Y$20, "CLO7", OUTPUT!O314:Y314) / OUTPUT!AM$12), "", SUMIF(OUTPUT!O$20:Y$20, "CLO7", OUTPUT!O314:Y314) / OUTPUT!AM$12),
IF(AND('PRINTABLE (per grading)'!H$16="OUTPUT", 'PRINTABLE (per grading)'!B$13="Final"), IF(ISERROR(SUMIF(OUTPUT!AA$20:AI$20, "CLO7", OUTPUT!AA314:AI314) / OUTPUT!AN$12), "", SUMIF(OUTPUT!AA$20:AI$20, "CLO7", OUTPUT!AA314:AI314) / OUTPUT!AN$12),
"")))))),"")</f>
        <v/>
      </c>
      <c r="AT312" s="232" t="str">
        <f t="shared" si="182"/>
        <v/>
      </c>
      <c r="AU312" s="233" t="str">
        <f t="shared" si="183"/>
        <v/>
      </c>
      <c r="AV312" s="25" t="str">
        <f>IF(B312 &lt;&gt; "", IFERROR(IF(C$16 = "PRELIM", SUMIF('Database (LECTURE-RES-PRAC)'!D$14:AG$14, "CLO8", 'Database (LECTURE-RES-PRAC)'!D309:AG309) / 'Grade computation'!F$11, IF(C$16 = "MIDTERM", SUMIF('Database (LECTURE-RES-PRAC)'!AJ$14:BM$14, "CLO8", 'Database (LECTURE-RES-PRAC)'!AJ309:BM309) / 'Grade computation'!G$11, IF(C$16 = "FINAL", SUMIF('Database (LECTURE-RES-PRAC)'!BP$14:CS$14, "CLO8", 'Database (LECTURE-RES-PRAC)'!BP309:CS309) / 'Grade computation'!H$11,""))),""),"")</f>
        <v/>
      </c>
      <c r="AW312" s="232" t="str">
        <f t="shared" si="184"/>
        <v/>
      </c>
      <c r="AX312" s="25" t="str">
        <f>IF(B312 &lt;&gt; "",IF(AND('PRINTABLE (per grading)'!H$16="EXAM", 'PRINTABLE (per grading)'!B$13="Prelim"), IF(ISERROR(SUMIF('Exam (LECTURE ONLY)'!D$20:M$20, "CLO8", 'Exam (LECTURE ONLY)'!D314:M314) / 'Exam (LECTURE ONLY)'!AL$13), "", SUMIF('Exam (LECTURE ONLY)'!D$20:M$20, "CLO8", 'Exam (LECTURE ONLY)'!D314:M314) /'Exam (LECTURE ONLY)'!AL$13),
IF(AND('PRINTABLE (per grading)'!H$16="EXAM", 'PRINTABLE (per grading)'!B$13="Midterm"), IF(ISERROR(SUMIF('Exam (LECTURE ONLY)'!O$20:X$20, "CLO8", 'Exam (LECTURE ONLY)'!O314:X314) / 'Exam (LECTURE ONLY)'!AM$13), "", SUMIF('Exam (LECTURE ONLY)'!O$20:X$20, "CLO8", 'Exam (LECTURE ONLY)'!O314:X314) / 'Exam (LECTURE ONLY)'!AM$13),
IF(AND('PRINTABLE (per grading)'!H$16="EXAM", 'PRINTABLE (per grading)'!B$13="Final"), IF(ISERROR(SUMIF('Exam (LECTURE ONLY)'!Z$20:AI$20, "CLO8", 'Exam (LECTURE ONLY)'!Z314:AI314) / 'Exam (LECTURE ONLY)'!AN$13), "", SUMIF('Exam (LECTURE ONLY)'!Z$20:AI$20, "CLO8", 'Exam (LECTURE ONLY)'!Z314:AI314) / 'Exam (LECTURE ONLY)'!AN$13),
IF(AND('PRINTABLE (per grading)'!H$16="OUTPUT", 'PRINTABLE (per grading)'!B$13="Prelim"), IF(ISERROR(SUMIF(OUTPUT!C$20:M$20, "CLO8", OUTPUT!C314:M314) / OUTPUT!AL$13), "", SUMIF(OUTPUT!C$20:M$20, "CLO8", OUTPUT!C314:M314) / OUTPUT!AL$13),
IF(AND('PRINTABLE (per grading)'!H$16="OUTPUT", 'PRINTABLE (per grading)'!B$13="Midterm"), IF(ISERROR(SUMIF(OUTPUT!O$20:Y$20, "CLO8", OUTPUT!O314:Y314) / OUTPUT!AM$13), "", SUMIF(OUTPUT!O$20:Y$20, "CLO8", OUTPUT!O314:Y314) / OUTPUT!AM$13),
IF(AND('PRINTABLE (per grading)'!H$16="OUTPUT", 'PRINTABLE (per grading)'!B$13="Final"), IF(ISERROR(SUMIF(OUTPUT!AA$20:AI$20, "CLO8", OUTPUT!AA314:AI314) / OUTPUT!AN$13), "", SUMIF(OUTPUT!AA$20:AI$20, "CLO8", OUTPUT!AA314:AI314) / OUTPUT!AN$13),
"")))))),"")</f>
        <v/>
      </c>
      <c r="AY312" s="232" t="str">
        <f t="shared" si="185"/>
        <v/>
      </c>
      <c r="AZ312" s="233" t="str">
        <f t="shared" si="186"/>
        <v/>
      </c>
      <c r="BA312" s="25" t="str">
        <f>IF(B312 &lt;&gt; "", IFERROR(IF(C$16 = "PRELIM", SUMIF('Database (LECTURE-RES-PRAC)'!D$14:AG$14, "CLO9", 'Database (LECTURE-RES-PRAC)'!D309:AG309) / 'Grade computation'!F$12, IF(C$16 = "MIDTERM", SUMIF('Database (LECTURE-RES-PRAC)'!AJ$14:BM$14, "CLO9", 'Database (LECTURE-RES-PRAC)'!AJ309:BM309) / 'Grade computation'!G$12, IF(C$16 = "FINAL", SUMIF('Database (LECTURE-RES-PRAC)'!BP$14:CS$14, "CLO9", 'Database (LECTURE-RES-PRAC)'!BP309:CS309) / 'Grade computation'!H$12,""))),""),"")</f>
        <v/>
      </c>
      <c r="BB312" s="232" t="str">
        <f t="shared" si="187"/>
        <v/>
      </c>
      <c r="BC312" s="25" t="str">
        <f>IF(B312 &lt;&gt; "",IF(AND('PRINTABLE (per grading)'!H$16="EXAM", 'PRINTABLE (per grading)'!B$13="Prelim"), IF(ISERROR(SUMIF('Exam (LECTURE ONLY)'!D$20:M$20, "CLO9", 'Exam (LECTURE ONLY)'!D314:M314) / 'Exam (LECTURE ONLY)'!AL$14), "", SUMIF('Exam (LECTURE ONLY)'!D$20:M$20, "CLO9", 'Exam (LECTURE ONLY)'!D314:M314) /'Exam (LECTURE ONLY)'!AL$14),
IF(AND('PRINTABLE (per grading)'!H$16="EXAM", 'PRINTABLE (per grading)'!B$13="Midterm"), IF(ISERROR(SUMIF('Exam (LECTURE ONLY)'!O$20:X$20, "CLO9", 'Exam (LECTURE ONLY)'!O314:X314) / 'Exam (LECTURE ONLY)'!AM$14), "", SUMIF('Exam (LECTURE ONLY)'!O$20:X$20, "CLO9", 'Exam (LECTURE ONLY)'!O314:X314) / 'Exam (LECTURE ONLY)'!AM$14),
IF(AND('PRINTABLE (per grading)'!H$16="EXAM", 'PRINTABLE (per grading)'!B$13="Final"), IF(ISERROR(SUMIF('Exam (LECTURE ONLY)'!Z$20:AI$20, "CLO9", 'Exam (LECTURE ONLY)'!Z314:AI314) / 'Exam (LECTURE ONLY)'!AN$14), "", SUMIF('Exam (LECTURE ONLY)'!Z$20:AI$20, "CLO9", 'Exam (LECTURE ONLY)'!Z314:AI314) / 'Exam (LECTURE ONLY)'!AN$14),
IF(AND('PRINTABLE (per grading)'!H$16="OUTPUT", 'PRINTABLE (per grading)'!B$13="Prelim"), IF(ISERROR(SUMIF(OUTPUT!C$20:M$20, "CLO9", OUTPUT!C314:M314) / OUTPUT!AL$14), "", SUMIF(OUTPUT!C$20:M$20, "CLO9", OUTPUT!C314:M314) / OUTPUT!AL$14),
IF(AND('PRINTABLE (per grading)'!H$16="OUTPUT", 'PRINTABLE (per grading)'!B$13="Midterm"), IF(ISERROR(SUMIF(OUTPUT!O$20:Y$20, "CLO9", OUTPUT!O314:Y314) / OUTPUT!AM$14), "", SUMIF(OUTPUT!O$20:Y$20, "CLO9", OUTPUT!O314:Y314) / OUTPUT!AM$14),
IF(AND('PRINTABLE (per grading)'!H$16="OUTPUT", 'PRINTABLE (per grading)'!B$13="Final"), IF(ISERROR(SUMIF(OUTPUT!AA$20:AI$20, "CLO9", OUTPUT!AA314:AI314) / OUTPUT!AN$14), "", SUMIF(OUTPUT!AA$20:AI$20, "CLO9", OUTPUT!AA314:AI314) / OUTPUT!AN$14),
"")))))),"")</f>
        <v/>
      </c>
      <c r="BD312" s="232" t="str">
        <f t="shared" si="188"/>
        <v/>
      </c>
      <c r="BE312" s="233" t="str">
        <f t="shared" si="189"/>
        <v/>
      </c>
      <c r="BF312" s="25" t="str">
        <f>IF(B312 &lt;&gt; "", IFERROR(IF(C$16 = "PRELIM", SUMIF('Database (LECTURE-RES-PRAC)'!D$14:AG$14, "CLO10", 'Database (LECTURE-RES-PRAC)'!D309:AG309) / 'Grade computation'!F$13, IF(C$16 = "MIDTERM", SUMIF('Database (LECTURE-RES-PRAC)'!AJ$14:BM$14, "CLO10", 'Database (LECTURE-RES-PRAC)'!AJ309:BM309) / 'Grade computation'!G$13, IF(C$16 = "FINAL", SUMIF('Database (LECTURE-RES-PRAC)'!BP$14:CS$14, "CLO10", 'Database (LECTURE-RES-PRAC)'!BP309:CS309) / 'Grade computation'!H$13,""))),""),"")</f>
        <v/>
      </c>
      <c r="BG312" s="232" t="str">
        <f t="shared" si="190"/>
        <v/>
      </c>
      <c r="BH312" s="25" t="str">
        <f>IF(B312 &lt;&gt; "",IF(AND('PRINTABLE (per grading)'!H$16="EXAM", 'PRINTABLE (per grading)'!B$13="Prelim"), IF(ISERROR(SUMIF('Exam (LECTURE ONLY)'!D$20:M$20, "CLO10", 'Exam (LECTURE ONLY)'!D314:M314) / 'Exam (LECTURE ONLY)'!AL$15), "", SUMIF('Exam (LECTURE ONLY)'!D$20:M$20, "CLO10", 'Exam (LECTURE ONLY)'!D314:M314) /'Exam (LECTURE ONLY)'!AL$15),
IF(AND('PRINTABLE (per grading)'!H$16="EXAM", 'PRINTABLE (per grading)'!B$13="Midterm"), IF(ISERROR(SUMIF('Exam (LECTURE ONLY)'!O$20:X$20, "CLO10", 'Exam (LECTURE ONLY)'!O314:X314) / 'Exam (LECTURE ONLY)'!AM$15), "", SUMIF('Exam (LECTURE ONLY)'!O$20:X$20, "CLO10", 'Exam (LECTURE ONLY)'!O314:X314) / 'Exam (LECTURE ONLY)'!AM$15),
IF(AND('PRINTABLE (per grading)'!H$16="EXAM", 'PRINTABLE (per grading)'!B$13="Final"), IF(ISERROR(SUMIF('Exam (LECTURE ONLY)'!Z$20:AI$20, "CLO10", 'Exam (LECTURE ONLY)'!Z314:AI314) / 'Exam (LECTURE ONLY)'!AN$15), "", SUMIF('Exam (LECTURE ONLY)'!Z$20:AI$20, "CLO10", 'Exam (LECTURE ONLY)'!Z314:AI314) / 'Exam (LECTURE ONLY)'!AN$15),
IF(AND('PRINTABLE (per grading)'!H$16="OUTPUT", 'PRINTABLE (per grading)'!B$13="Prelim"), IF(ISERROR(SUMIF(OUTPUT!C$20:M$20, "CLO10", OUTPUT!C314:M314) / OUTPUT!AL$15), "", SUMIF(OUTPUT!C$20:M$20, "CLO10", OUTPUT!C314:M314) / OUTPUT!AL$15),
IF(AND('PRINTABLE (per grading)'!H$16="OUTPUT", 'PRINTABLE (per grading)'!B$13="Midterm"), IF(ISERROR(SUMIF(OUTPUT!O$20:Y$20, "CLO10", OUTPUT!O314:Y314) / OUTPUT!AM$15), "", SUMIF(OUTPUT!O$20:Y$20, "CLO10", OUTPUT!O314:Y314) / OUTPUT!AM$15),
IF(AND('PRINTABLE (per grading)'!H$16="OUTPUT", 'PRINTABLE (per grading)'!B$13="Final"), IF(ISERROR(SUMIF(OUTPUT!AA$20:AI$20, "CLO10", OUTPUT!AA314:AI314) / OUTPUT!AN$15), "", SUMIF(OUTPUT!AA$20:AI$20, "CLO10", OUTPUT!AA314:AI314) / OUTPUT!AN$15),
"")))))),"")</f>
        <v/>
      </c>
      <c r="BI312" s="232" t="str">
        <f t="shared" si="191"/>
        <v/>
      </c>
      <c r="BJ312" s="233" t="str">
        <f t="shared" si="192"/>
        <v/>
      </c>
      <c r="BK312" s="2"/>
    </row>
    <row r="313" spans="1:63" ht="20.100000000000001" customHeight="1">
      <c r="A313" s="118" t="str">
        <f>IF(ISBLANK('Database (LECTURE-RES-PRAC)'!A310),"",'Database (LECTURE-RES-PRAC)'!A310)</f>
        <v/>
      </c>
      <c r="B313" s="119" t="str">
        <f>IF(ISBLANK('Database (LECTURE-RES-PRAC)'!B310),"",'Database (LECTURE-RES-PRAC)'!B310)</f>
        <v/>
      </c>
      <c r="C313" s="134" t="str">
        <f>IF(B313&lt;&gt;"",IF(C$16="PRELIM",'Grade computation'!C313, IF(C$16="MIDTERM",'Grade computation'!K313, IF(C$16="FINAL",'Grade computation'!S313,""))),"")</f>
        <v/>
      </c>
      <c r="D313" s="135" t="str">
        <f t="shared" si="157"/>
        <v/>
      </c>
      <c r="E313" s="134" t="str">
        <f>IF(B313&lt;&gt;"", IF(C$16="PRELIM",'Grade computation'!E313, IF(C$16="MIDTERM",'Grade computation'!M313, IF(C$16="FINAL",'Grade computation'!U313,""))),"")</f>
        <v/>
      </c>
      <c r="F313" s="136" t="str">
        <f t="shared" si="158"/>
        <v/>
      </c>
      <c r="G313" s="137" t="str">
        <f t="shared" si="159"/>
        <v/>
      </c>
      <c r="H313" s="207" t="str">
        <f>IF(B313&lt;&gt;"",IF(C$16="PRELIM", 'Grade computation'!H313, IF(C$16="MIDTERM", 'Grade computation'!P313, IF(C$16="FINAL",'Grade computation'!X313, ""))),"")</f>
        <v/>
      </c>
      <c r="I313" s="137" t="str">
        <f t="shared" si="160"/>
        <v/>
      </c>
      <c r="J313" s="139" t="str">
        <f t="shared" si="161"/>
        <v/>
      </c>
      <c r="K313" s="377" t="str">
        <f t="shared" si="162"/>
        <v/>
      </c>
      <c r="L313" s="434"/>
      <c r="M313" s="25" t="str">
        <f>IF(B313 &lt;&gt; "", IFERROR(IF(C$16 = "PRELIM", SUMIF('Database (LECTURE-RES-PRAC)'!D$14:AG$14, "CLO1", 'Database (LECTURE-RES-PRAC)'!D310:AG310) / 'Grade computation'!F$4, IF(C$16 = "MIDTERM", SUMIF('Database (LECTURE-RES-PRAC)'!AJ$14:BM$14, "CLO1", 'Database (LECTURE-RES-PRAC)'!AJ310:BM310) / 'Grade computation'!G$4, IF(C$16 = "FINAL", SUMIF('Database (LECTURE-RES-PRAC)'!BP$14:CS$14, "CLO1", 'Database (LECTURE-RES-PRAC)'!BP310:CS310) / 'Grade computation'!H$4,""))),""),"")</f>
        <v/>
      </c>
      <c r="N313" s="232" t="str">
        <f t="shared" si="163"/>
        <v/>
      </c>
      <c r="O313" s="25" t="str">
        <f>IF(B313 &lt;&gt; "",IF(AND('PRINTABLE (per grading)'!H$16="EXAM", 'PRINTABLE (per grading)'!B$13="Prelim"), IF(ISERROR(SUMIF('Exam (LECTURE ONLY)'!D$20:M$20, "CLO1", 'Exam (LECTURE ONLY)'!D315:M315) / 'Exam (LECTURE ONLY)'!AL$6), "", SUMIF('Exam (LECTURE ONLY)'!D$20:M$20, "CLO1", 'Exam (LECTURE ONLY)'!D315:M315) /'Exam (LECTURE ONLY)'!AL$6),
IF(AND('PRINTABLE (per grading)'!H$16="EXAM", 'PRINTABLE (per grading)'!B$13="Midterm"), IF(ISERROR(SUMIF('Exam (LECTURE ONLY)'!O$20:X$20, "CLO1", 'Exam (LECTURE ONLY)'!O315:X315) / 'Exam (LECTURE ONLY)'!AM$6), "", SUMIF('Exam (LECTURE ONLY)'!O$20:X$20, "CLO1", 'Exam (LECTURE ONLY)'!O315:X315) / 'Exam (LECTURE ONLY)'!AM$6),
IF(AND('PRINTABLE (per grading)'!H$16="EXAM", 'PRINTABLE (per grading)'!B$13="Final"), IF(ISERROR(SUMIF('Exam (LECTURE ONLY)'!Z$20:AI$20, "CLO1", 'Exam (LECTURE ONLY)'!Z315:AI315) / 'Exam (LECTURE ONLY)'!AN$6), "", SUMIF('Exam (LECTURE ONLY)'!Z$20:AI$20, "CLO1", 'Exam (LECTURE ONLY)'!Z315:AI315) / 'Exam (LECTURE ONLY)'!AN$6),
IF(AND('PRINTABLE (per grading)'!H$16="OUTPUT", 'PRINTABLE (per grading)'!B$13="Prelim"), IF(ISERROR(SUMIF(OUTPUT!C$20:M$20, "CLO1", OUTPUT!C315:M315) / OUTPUT!AL$6), "", SUMIF(OUTPUT!C$20:M$20, "CLO1", OUTPUT!C315:M315) / OUTPUT!AL$6),
IF(AND('PRINTABLE (per grading)'!H$16="OUTPUT", 'PRINTABLE (per grading)'!B$13="Midterm"), IF(ISERROR(SUMIF(OUTPUT!O$20:Y$20, "CLO1", OUTPUT!O315:Y315) / OUTPUT!AM$6), "", SUMIF(OUTPUT!O$20:Y$20, "CLO1", OUTPUT!O315:Y315) / OUTPUT!AM$6),
IF(AND('PRINTABLE (per grading)'!H$16="OUTPUT", 'PRINTABLE (per grading)'!B$13="Final"), IF(ISERROR(SUMIF(OUTPUT!AA$20:AI$20, "CLO1", OUTPUT!AA315:AI315) / OUTPUT!AN$6), "", SUMIF(OUTPUT!AA$20:AI$20, "CLO1", OUTPUT!AA315:AI315) / OUTPUT!AN$6),
"")))))),"")</f>
        <v/>
      </c>
      <c r="P313" s="232" t="str">
        <f t="shared" si="164"/>
        <v/>
      </c>
      <c r="Q313" s="233" t="str">
        <f t="shared" si="165"/>
        <v/>
      </c>
      <c r="R313" s="25" t="str">
        <f>IF(B313 &lt;&gt; "", IFERROR(IF(C$16 = "PRELIM", SUMIF('Database (LECTURE-RES-PRAC)'!D$14:AG$14, "CLO2", 'Database (LECTURE-RES-PRAC)'!D310:AG310) / 'Grade computation'!F$5, IF(C$16 = "MIDTERM", SUMIF('Database (LECTURE-RES-PRAC)'!AJ$14:BM$14, "CLO2", 'Database (LECTURE-RES-PRAC)'!AJ310:BM310) / 'Grade computation'!G$5, IF(C$16 = "FINAL", SUMIF('Database (LECTURE-RES-PRAC)'!BP$14:CS$14, "CLO2", 'Database (LECTURE-RES-PRAC)'!BP310:CS310) / 'Grade computation'!H$5,""))),""),"")</f>
        <v/>
      </c>
      <c r="S313" s="232" t="str">
        <f t="shared" si="166"/>
        <v/>
      </c>
      <c r="T313" s="25" t="str">
        <f>IF(B313 &lt;&gt; "",IF(AND('PRINTABLE (per grading)'!H$16="EXAM", 'PRINTABLE (per grading)'!B$13="Prelim"), IF(ISERROR(SUMIF('Exam (LECTURE ONLY)'!D$20:M$20, "CLO2", 'Exam (LECTURE ONLY)'!D315:M315) / 'Exam (LECTURE ONLY)'!AL$7), "", SUMIF('Exam (LECTURE ONLY)'!D$20:M$20, "CLO2", 'Exam (LECTURE ONLY)'!D315:M315) /'Exam (LECTURE ONLY)'!AL$7),
IF(AND('PRINTABLE (per grading)'!H$16="EXAM", 'PRINTABLE (per grading)'!B$13="Midterm"), IF(ISERROR(SUMIF('Exam (LECTURE ONLY)'!O$20:X$20, "CLO2", 'Exam (LECTURE ONLY)'!O315:X315) / 'Exam (LECTURE ONLY)'!AM$7), "", SUMIF('Exam (LECTURE ONLY)'!O$20:X$20, "CLO2", 'Exam (LECTURE ONLY)'!O315:X315) / 'Exam (LECTURE ONLY)'!AM$7),
IF(AND('PRINTABLE (per grading)'!H$16="EXAM", 'PRINTABLE (per grading)'!B$13="Final"), IF(ISERROR(SUMIF('Exam (LECTURE ONLY)'!Z$20:AI$20, "CLO2", 'Exam (LECTURE ONLY)'!Z315:AI315) / 'Exam (LECTURE ONLY)'!AN$7), "", SUMIF('Exam (LECTURE ONLY)'!Z$20:AI$20, "CLO2", 'Exam (LECTURE ONLY)'!Z315:AI315) / 'Exam (LECTURE ONLY)'!AN$7),
IF(AND('PRINTABLE (per grading)'!H$16="OUTPUT", 'PRINTABLE (per grading)'!B$13="Prelim"), IF(ISERROR(SUMIF(OUTPUT!C$20:M$20, "CLO2", OUTPUT!C315:M315) / OUTPUT!AL$7), "", SUMIF(OUTPUT!C$20:M$20, "CLO2", OUTPUT!C315:M315) / OUTPUT!AL$7),
IF(AND('PRINTABLE (per grading)'!H$16="OUTPUT", 'PRINTABLE (per grading)'!B$13="Midterm"), IF(ISERROR(SUMIF(OUTPUT!O$20:Y$20, "CLO2", OUTPUT!O315:Y315) / OUTPUT!AM$7), "", SUMIF(OUTPUT!O$20:Y$20, "CLO2", OUTPUT!O315:Y315) / OUTPUT!AM$7),
IF(AND('PRINTABLE (per grading)'!H$16="OUTPUT", 'PRINTABLE (per grading)'!B$13="Final"), IF(ISERROR(SUMIF(OUTPUT!AA$20:AI$20, "CLO2", OUTPUT!AA315:AI315) / OUTPUT!AN$7), "", SUMIF(OUTPUT!AA$20:AI$20, "CLO2", OUTPUT!AA315:AI315) / OUTPUT!AN$7),
"")))))),"")</f>
        <v/>
      </c>
      <c r="U313" s="232" t="str">
        <f t="shared" si="167"/>
        <v/>
      </c>
      <c r="V313" s="233" t="str">
        <f t="shared" si="168"/>
        <v/>
      </c>
      <c r="W313" s="25" t="str">
        <f>IF(B313 &lt;&gt; "", IFERROR(IF(C$16 = "PRELIM", SUMIF('Database (LECTURE-RES-PRAC)'!D$14:AG$14, "CLO3", 'Database (LECTURE-RES-PRAC)'!D310:AG310) / 'Grade computation'!F$6, IF(C$16 = "MIDTERM", SUMIF('Database (LECTURE-RES-PRAC)'!AJ$14:BM$14, "CLO3", 'Database (LECTURE-RES-PRAC)'!AJ310:BM310) / 'Grade computation'!G$6, IF(C$16 = "FINAL", SUMIF('Database (LECTURE-RES-PRAC)'!BP$14:CS$14, "CLO3", 'Database (LECTURE-RES-PRAC)'!BP310:CS310) / 'Grade computation'!H$6,""))),""),"")</f>
        <v/>
      </c>
      <c r="X313" s="232" t="str">
        <f t="shared" si="169"/>
        <v/>
      </c>
      <c r="Y313" s="25" t="str">
        <f>IF(B313 &lt;&gt; "",IF(AND('PRINTABLE (per grading)'!H$16="EXAM", 'PRINTABLE (per grading)'!B$13="Prelim"), IF(ISERROR(SUMIF('Exam (LECTURE ONLY)'!D$20:M$20, "CLO3", 'Exam (LECTURE ONLY)'!D315:M315) / 'Exam (LECTURE ONLY)'!AL$8), "", SUMIF('Exam (LECTURE ONLY)'!D$20:M$20, "CLO3", 'Exam (LECTURE ONLY)'!D315:M315) /'Exam (LECTURE ONLY)'!AL$8),
IF(AND('PRINTABLE (per grading)'!H$16="EXAM", 'PRINTABLE (per grading)'!B$13="Midterm"), IF(ISERROR(SUMIF('Exam (LECTURE ONLY)'!O$20:X$20, "CLO3", 'Exam (LECTURE ONLY)'!O315:X315) / 'Exam (LECTURE ONLY)'!AM$8), "", SUMIF('Exam (LECTURE ONLY)'!O$20:X$20, "CLO3", 'Exam (LECTURE ONLY)'!O315:X315) / 'Exam (LECTURE ONLY)'!AM$8),
IF(AND('PRINTABLE (per grading)'!H$16="EXAM", 'PRINTABLE (per grading)'!B$13="Final"), IF(ISERROR(SUMIF('Exam (LECTURE ONLY)'!Z$20:AI$20, "CLO3", 'Exam (LECTURE ONLY)'!Z315:AI315) / 'Exam (LECTURE ONLY)'!AN$8), "", SUMIF('Exam (LECTURE ONLY)'!Z$20:AI$20, "CLO3", 'Exam (LECTURE ONLY)'!Z315:AI315) / 'Exam (LECTURE ONLY)'!AN$8),
IF(AND('PRINTABLE (per grading)'!H$16="OUTPUT", 'PRINTABLE (per grading)'!B$13="Prelim"), IF(ISERROR(SUMIF(OUTPUT!C$20:M$20, "CLO3", OUTPUT!C315:M315) / OUTPUT!AL$8), "", SUMIF(OUTPUT!C$20:M$20, "CLO3", OUTPUT!C315:M315) / OUTPUT!AL$8),
IF(AND('PRINTABLE (per grading)'!H$16="OUTPUT", 'PRINTABLE (per grading)'!B$13="Midterm"), IF(ISERROR(SUMIF(OUTPUT!O$20:Y$20, "CLO3", OUTPUT!O315:Y315) / OUTPUT!AM$8), "", SUMIF(OUTPUT!O$20:Y$20, "CLO3", OUTPUT!O315:Y315) / OUTPUT!AM$8),
IF(AND('PRINTABLE (per grading)'!H$16="OUTPUT", 'PRINTABLE (per grading)'!B$13="Final"), IF(ISERROR(SUMIF(OUTPUT!AA$20:AI$20, "CLO3", OUTPUT!AA315:AI315) / OUTPUT!AN$8), "", SUMIF(OUTPUT!AA$20:AI$20, "CLO3", OUTPUT!AA315:AI315) / OUTPUT!AN$8),
"" )))))),"")</f>
        <v/>
      </c>
      <c r="Z313" s="232" t="str">
        <f t="shared" si="170"/>
        <v/>
      </c>
      <c r="AA313" s="233" t="str">
        <f t="shared" si="171"/>
        <v/>
      </c>
      <c r="AB313" s="25" t="str">
        <f>IF(B313 &lt;&gt; "", IFERROR(IF(C$16 = "PRELIM", SUMIF('Database (LECTURE-RES-PRAC)'!D$14:AG$14, "CLO4", 'Database (LECTURE-RES-PRAC)'!D310:AG310) / 'Grade computation'!F$7, IF(C$16 = "MIDTERM", SUMIF('Database (LECTURE-RES-PRAC)'!AJ$14:BM$14, "CLO4", 'Database (LECTURE-RES-PRAC)'!AJ310:BM310) / 'Grade computation'!G$7, IF(C$16 = "FINAL", SUMIF('Database (LECTURE-RES-PRAC)'!BP$14:CS$14, "CLO4", 'Database (LECTURE-RES-PRAC)'!BP310:CS310) / 'Grade computation'!H$7,""))),""),"")</f>
        <v/>
      </c>
      <c r="AC313" s="232" t="str">
        <f t="shared" si="172"/>
        <v/>
      </c>
      <c r="AD313" s="25" t="str">
        <f>IF(B313 &lt;&gt; "",IF(AND('PRINTABLE (per grading)'!H$16="EXAM", 'PRINTABLE (per grading)'!B$13="Prelim"), IF(ISERROR(SUMIF('Exam (LECTURE ONLY)'!D$20:M$20, "CLO4", 'Exam (LECTURE ONLY)'!D315:M315) / 'Exam (LECTURE ONLY)'!AL$9), "", SUMIF('Exam (LECTURE ONLY)'!D$20:M$20, "CLO4", 'Exam (LECTURE ONLY)'!D315:M315) /'Exam (LECTURE ONLY)'!AL$9),
IF(AND('PRINTABLE (per grading)'!H$16="EXAM", 'PRINTABLE (per grading)'!B$13="Midterm"), IF(ISERROR(SUMIF('Exam (LECTURE ONLY)'!O$20:X$20, "CLO4", 'Exam (LECTURE ONLY)'!O315:X315) / 'Exam (LECTURE ONLY)'!AM$9), "", SUMIF('Exam (LECTURE ONLY)'!O$20:X$20, "CLO4", 'Exam (LECTURE ONLY)'!O315:X315) / 'Exam (LECTURE ONLY)'!AM$9),
IF(AND('PRINTABLE (per grading)'!H$16="EXAM", 'PRINTABLE (per grading)'!B$13="Final"), IF(ISERROR(SUMIF('Exam (LECTURE ONLY)'!Z$20:AI$20, "CLO4", 'Exam (LECTURE ONLY)'!Z315:AI315) / 'Exam (LECTURE ONLY)'!AN$9), "", SUMIF('Exam (LECTURE ONLY)'!Z$20:AI$20, "CLO4", 'Exam (LECTURE ONLY)'!Z315:AI315) / 'Exam (LECTURE ONLY)'!AN$9),
IF(AND('PRINTABLE (per grading)'!H$16="OUTPUT", 'PRINTABLE (per grading)'!B$13="Prelim"), IF(ISERROR(SUMIF(OUTPUT!C$20:M$20, "CLO4", OUTPUT!C315:M315) / OUTPUT!AL$9), "", SUMIF(OUTPUT!C$20:M$20, "CLO4", OUTPUT!C315:M315) / OUTPUT!AL$9),
IF(AND('PRINTABLE (per grading)'!H$16="OUTPUT", 'PRINTABLE (per grading)'!B$13="Midterm"), IF(ISERROR(SUMIF(OUTPUT!O$20:Y$20, "CLO4", OUTPUT!O315:Y315) / OUTPUT!AM$9), "", SUMIF(OUTPUT!O$20:Y$20, "CLO4", OUTPUT!O315:Y315) / OUTPUT!AM$9),
IF(AND('PRINTABLE (per grading)'!H$16="OUTPUT", 'PRINTABLE (per grading)'!B$13="Final"), IF(ISERROR(SUMIF(OUTPUT!AA$20:AI$20, "CLO4", OUTPUT!AA315:AI315) / OUTPUT!AN$9), "", SUMIF(OUTPUT!AA$20:AI$20, "CLO4", OUTPUT!AA315:AI315) / OUTPUT!AN$9),
"")))))),"")</f>
        <v/>
      </c>
      <c r="AE313" s="232" t="str">
        <f t="shared" si="173"/>
        <v/>
      </c>
      <c r="AF313" s="233" t="str">
        <f t="shared" si="174"/>
        <v/>
      </c>
      <c r="AG313" s="25" t="str">
        <f>IF(B313 &lt;&gt; "", IFERROR(IF(C$16 = "PRELIM", SUMIF('Database (LECTURE-RES-PRAC)'!D$14:AG$14, "CLO5", 'Database (LECTURE-RES-PRAC)'!D310:AG310) / 'Grade computation'!F$8, IF(C$16 = "MIDTERM", SUMIF('Database (LECTURE-RES-PRAC)'!AJ$14:BM$14, "CLO5", 'Database (LECTURE-RES-PRAC)'!AJ310:BM310) / 'Grade computation'!G$8, IF(C$16 = "FINAL", SUMIF('Database (LECTURE-RES-PRAC)'!BP$14:CS$14, "CLO5", 'Database (LECTURE-RES-PRAC)'!BP310:CS310) / 'Grade computation'!H$8,""))),""),"")</f>
        <v/>
      </c>
      <c r="AH313" s="232" t="str">
        <f t="shared" si="175"/>
        <v/>
      </c>
      <c r="AI313" s="25" t="str">
        <f>IF(B313 &lt;&gt; "",IF(AND('PRINTABLE (per grading)'!H$16="EXAM", 'PRINTABLE (per grading)'!B$13="Prelim"), IF(ISERROR(SUMIF('Exam (LECTURE ONLY)'!D$20:M$20, "CLO5", 'Exam (LECTURE ONLY)'!D315:M315) / 'Exam (LECTURE ONLY)'!AL$10), "", SUMIF('Exam (LECTURE ONLY)'!D$20:M$20, "CLO5", 'Exam (LECTURE ONLY)'!D315:M315) /'Exam (LECTURE ONLY)'!AL$10),
IF(AND('PRINTABLE (per grading)'!H$16="EXAM", 'PRINTABLE (per grading)'!B$13="Midterm"), IF(ISERROR(SUMIF('Exam (LECTURE ONLY)'!O$20:X$20, "CLO5", 'Exam (LECTURE ONLY)'!O315:X315) / 'Exam (LECTURE ONLY)'!AM$10), "", SUMIF('Exam (LECTURE ONLY)'!O$20:X$20, "CLO5", 'Exam (LECTURE ONLY)'!O315:X315) / 'Exam (LECTURE ONLY)'!AM$10),
IF(AND('PRINTABLE (per grading)'!H$16="EXAM", 'PRINTABLE (per grading)'!B$13="Final"), IF(ISERROR(SUMIF('Exam (LECTURE ONLY)'!Z$20:AI$20, "CLO5", 'Exam (LECTURE ONLY)'!Z315:AI315) / 'Exam (LECTURE ONLY)'!AN$10), "", SUMIF('Exam (LECTURE ONLY)'!Z$20:AI$20, "CLO5", 'Exam (LECTURE ONLY)'!Z315:AI315) / 'Exam (LECTURE ONLY)'!AN$10),
IF(AND('PRINTABLE (per grading)'!H$16="OUTPUT", 'PRINTABLE (per grading)'!B$13="Prelim"), IF(ISERROR(SUMIF(OUTPUT!C$20:M$20, "CLO5", OUTPUT!C315:M315) / OUTPUT!AL$10), "", SUMIF(OUTPUT!C$20:M$20, "CLO5", OUTPUT!C315:M315) / OUTPUT!AL$10),
IF(AND('PRINTABLE (per grading)'!H$16="OUTPUT", 'PRINTABLE (per grading)'!B$13="Midterm"), IF(ISERROR(SUMIF(OUTPUT!O$20:Y$20, "CLO5", OUTPUT!O315:Y315) / OUTPUT!AM$10), "", SUMIF(OUTPUT!O$20:Y$20, "CLO5", OUTPUT!O315:Y315) / OUTPUT!AM$10),
IF(AND('PRINTABLE (per grading)'!H$16="OUTPUT", 'PRINTABLE (per grading)'!B$13="Final"), IF(ISERROR(SUMIF(OUTPUT!AA$20:AI$20, "CLO5", OUTPUT!AA315:AI315) / OUTPUT!AN$10), "", SUMIF(OUTPUT!AA$20:AI$20, "CLO5", OUTPUT!AA315:AI315) / OUTPUT!AN$10),
"")))))),"")</f>
        <v/>
      </c>
      <c r="AJ313" s="232" t="str">
        <f t="shared" si="176"/>
        <v/>
      </c>
      <c r="AK313" s="233" t="str">
        <f t="shared" si="177"/>
        <v/>
      </c>
      <c r="AL313" s="25" t="str">
        <f>IF(B313 &lt;&gt; "", IFERROR(IF(C$16 = "PRELIM", SUMIF('Database (LECTURE-RES-PRAC)'!D$14:AG$14, "CLO6", 'Database (LECTURE-RES-PRAC)'!D310:AG310) / 'Grade computation'!F$9, IF(C$16 = "MIDTERM", SUMIF('Database (LECTURE-RES-PRAC)'!AJ$14:BM$14, "CLO6", 'Database (LECTURE-RES-PRAC)'!AJ310:BM310) / 'Grade computation'!G$9, IF(C$16 = "FINAL", SUMIF('Database (LECTURE-RES-PRAC)'!BP$14:CS$14, "CLO6", 'Database (LECTURE-RES-PRAC)'!BP310:CS310) / 'Grade computation'!H$9,""))),""),"")</f>
        <v/>
      </c>
      <c r="AM313" s="232" t="str">
        <f t="shared" si="178"/>
        <v/>
      </c>
      <c r="AN313" s="25" t="str">
        <f>IF(B313 &lt;&gt; "",IF(AND('PRINTABLE (per grading)'!H$16="EXAM", 'PRINTABLE (per grading)'!B$13="Prelim"), IF(ISERROR(SUMIF('Exam (LECTURE ONLY)'!D$20:M$20, "CLO6", 'Exam (LECTURE ONLY)'!D315:M315) / 'Exam (LECTURE ONLY)'!AL$11), "", SUMIF('Exam (LECTURE ONLY)'!D$20:M$20, "CLO6", 'Exam (LECTURE ONLY)'!D315:M315) /'Exam (LECTURE ONLY)'!AL$11),
IF(AND('PRINTABLE (per grading)'!H$16="EXAM", 'PRINTABLE (per grading)'!B$13="Midterm"), IF(ISERROR(SUMIF('Exam (LECTURE ONLY)'!O$20:X$20, "CLO6", 'Exam (LECTURE ONLY)'!O315:X315) / 'Exam (LECTURE ONLY)'!AM$11), "", SUMIF('Exam (LECTURE ONLY)'!O$20:X$20, "CLO6", 'Exam (LECTURE ONLY)'!O315:X315) / 'Exam (LECTURE ONLY)'!AM$11),
IF(AND('PRINTABLE (per grading)'!H$16="EXAM", 'PRINTABLE (per grading)'!B$13="Final"), IF(ISERROR(SUMIF('Exam (LECTURE ONLY)'!Z$20:AI$20, "CLO6", 'Exam (LECTURE ONLY)'!Z315:AI315) / 'Exam (LECTURE ONLY)'!AN$11), "", SUMIF('Exam (LECTURE ONLY)'!Z$20:AI$20, "CLO6", 'Exam (LECTURE ONLY)'!Z315:AI315) / 'Exam (LECTURE ONLY)'!AN$11),
IF(AND('PRINTABLE (per grading)'!H$16="OUTPUT", 'PRINTABLE (per grading)'!B$13="Prelim"), IF(ISERROR(SUMIF(OUTPUT!C$20:M$20, "CLO6", OUTPUT!C315:M315) / OUTPUT!AL$11), "", SUMIF(OUTPUT!C$20:M$20, "CLO6", OUTPUT!C315:M315) / OUTPUT!AL$11),
IF(AND('PRINTABLE (per grading)'!H$16="OUTPUT", 'PRINTABLE (per grading)'!B$13="Midterm"), IF(ISERROR(SUMIF(OUTPUT!O$20:Y$20, "CLO6", OUTPUT!O315:Y315) / OUTPUT!AM$11), "", SUMIF(OUTPUT!O$20:Y$20, "CLO6", OUTPUT!O315:Y315) / OUTPUT!AM$11),
IF(AND('PRINTABLE (per grading)'!H$16="OUTPUT", 'PRINTABLE (per grading)'!B$13="Final"), IF(ISERROR(SUMIF(OUTPUT!AA$20:AI$20, "CLO6", OUTPUT!AA315:AI315) / OUTPUT!AN$11), "", SUMIF(OUTPUT!AA$20:AI$20, "CLO6", OUTPUT!AA315:AI315) / OUTPUT!AN$11),
"")))))),"")</f>
        <v/>
      </c>
      <c r="AO313" s="232" t="str">
        <f t="shared" si="179"/>
        <v/>
      </c>
      <c r="AP313" s="233" t="str">
        <f t="shared" si="180"/>
        <v/>
      </c>
      <c r="AQ313" s="25" t="str">
        <f>IF(B313 &lt;&gt; "", IFERROR(IF(C$16 = "PRELIM", SUMIF('Database (LECTURE-RES-PRAC)'!D$14:AG$14, "CLO7", 'Database (LECTURE-RES-PRAC)'!D310:AG310) / 'Grade computation'!F$10, IF(C$16 = "MIDTERM", SUMIF('Database (LECTURE-RES-PRAC)'!AJ$14:BM$14, "CLO7", 'Database (LECTURE-RES-PRAC)'!AJ310:BM310) / 'Grade computation'!G$10, IF(C$16 = "FINAL", SUMIF('Database (LECTURE-RES-PRAC)'!BP$14:CS$14, "CLO7", 'Database (LECTURE-RES-PRAC)'!BP310:CS310) / 'Grade computation'!H$10,""))),""),"")</f>
        <v/>
      </c>
      <c r="AR313" s="232" t="str">
        <f t="shared" si="181"/>
        <v/>
      </c>
      <c r="AS313" s="25" t="str">
        <f>IF(B313 &lt;&gt; "",IF(AND('PRINTABLE (per grading)'!H$16="EXAM", 'PRINTABLE (per grading)'!B$13="Prelim"), IF(ISERROR(SUMIF('Exam (LECTURE ONLY)'!D$20:M$20, "CLO7", 'Exam (LECTURE ONLY)'!D315:M315) / 'Exam (LECTURE ONLY)'!AL$12), "", SUMIF('Exam (LECTURE ONLY)'!D$20:M$20, "CLO7", 'Exam (LECTURE ONLY)'!D315:M315) /'Exam (LECTURE ONLY)'!AL$12),
IF(AND('PRINTABLE (per grading)'!H$16="EXAM", 'PRINTABLE (per grading)'!B$13="Midterm"), IF(ISERROR(SUMIF('Exam (LECTURE ONLY)'!O$20:X$20, "CLO7", 'Exam (LECTURE ONLY)'!O315:X315) / 'Exam (LECTURE ONLY)'!AM$12), "", SUMIF('Exam (LECTURE ONLY)'!O$20:X$20, "CLO7", 'Exam (LECTURE ONLY)'!O315:X315) / 'Exam (LECTURE ONLY)'!AM$12),
IF(AND('PRINTABLE (per grading)'!H$16="EXAM", 'PRINTABLE (per grading)'!B$13="Final"), IF(ISERROR(SUMIF('Exam (LECTURE ONLY)'!Z$20:AI$20, "CLO7", 'Exam (LECTURE ONLY)'!Z315:AI315) / 'Exam (LECTURE ONLY)'!AN$12), "", SUMIF('Exam (LECTURE ONLY)'!Z$20:AI$20, "CLO7", 'Exam (LECTURE ONLY)'!Z315:AI315) / 'Exam (LECTURE ONLY)'!AN$12),
IF(AND('PRINTABLE (per grading)'!H$16="OUTPUT", 'PRINTABLE (per grading)'!B$13="Prelim"), IF(ISERROR(SUMIF(OUTPUT!C$20:M$20, "CLO7", OUTPUT!C315:M315) / OUTPUT!AL$12), "", SUMIF(OUTPUT!C$20:M$20, "CLO7", OUTPUT!C315:M315) / OUTPUT!AL$12),
IF(AND('PRINTABLE (per grading)'!H$16="OUTPUT", 'PRINTABLE (per grading)'!B$13="Midterm"), IF(ISERROR(SUMIF(OUTPUT!O$20:Y$20, "CLO7", OUTPUT!O315:Y315) / OUTPUT!AM$12), "", SUMIF(OUTPUT!O$20:Y$20, "CLO7", OUTPUT!O315:Y315) / OUTPUT!AM$12),
IF(AND('PRINTABLE (per grading)'!H$16="OUTPUT", 'PRINTABLE (per grading)'!B$13="Final"), IF(ISERROR(SUMIF(OUTPUT!AA$20:AI$20, "CLO7", OUTPUT!AA315:AI315) / OUTPUT!AN$12), "", SUMIF(OUTPUT!AA$20:AI$20, "CLO7", OUTPUT!AA315:AI315) / OUTPUT!AN$12),
"")))))),"")</f>
        <v/>
      </c>
      <c r="AT313" s="232" t="str">
        <f t="shared" si="182"/>
        <v/>
      </c>
      <c r="AU313" s="233" t="str">
        <f t="shared" si="183"/>
        <v/>
      </c>
      <c r="AV313" s="25" t="str">
        <f>IF(B313 &lt;&gt; "", IFERROR(IF(C$16 = "PRELIM", SUMIF('Database (LECTURE-RES-PRAC)'!D$14:AG$14, "CLO8", 'Database (LECTURE-RES-PRAC)'!D310:AG310) / 'Grade computation'!F$11, IF(C$16 = "MIDTERM", SUMIF('Database (LECTURE-RES-PRAC)'!AJ$14:BM$14, "CLO8", 'Database (LECTURE-RES-PRAC)'!AJ310:BM310) / 'Grade computation'!G$11, IF(C$16 = "FINAL", SUMIF('Database (LECTURE-RES-PRAC)'!BP$14:CS$14, "CLO8", 'Database (LECTURE-RES-PRAC)'!BP310:CS310) / 'Grade computation'!H$11,""))),""),"")</f>
        <v/>
      </c>
      <c r="AW313" s="232" t="str">
        <f t="shared" si="184"/>
        <v/>
      </c>
      <c r="AX313" s="25" t="str">
        <f>IF(B313 &lt;&gt; "",IF(AND('PRINTABLE (per grading)'!H$16="EXAM", 'PRINTABLE (per grading)'!B$13="Prelim"), IF(ISERROR(SUMIF('Exam (LECTURE ONLY)'!D$20:M$20, "CLO8", 'Exam (LECTURE ONLY)'!D315:M315) / 'Exam (LECTURE ONLY)'!AL$13), "", SUMIF('Exam (LECTURE ONLY)'!D$20:M$20, "CLO8", 'Exam (LECTURE ONLY)'!D315:M315) /'Exam (LECTURE ONLY)'!AL$13),
IF(AND('PRINTABLE (per grading)'!H$16="EXAM", 'PRINTABLE (per grading)'!B$13="Midterm"), IF(ISERROR(SUMIF('Exam (LECTURE ONLY)'!O$20:X$20, "CLO8", 'Exam (LECTURE ONLY)'!O315:X315) / 'Exam (LECTURE ONLY)'!AM$13), "", SUMIF('Exam (LECTURE ONLY)'!O$20:X$20, "CLO8", 'Exam (LECTURE ONLY)'!O315:X315) / 'Exam (LECTURE ONLY)'!AM$13),
IF(AND('PRINTABLE (per grading)'!H$16="EXAM", 'PRINTABLE (per grading)'!B$13="Final"), IF(ISERROR(SUMIF('Exam (LECTURE ONLY)'!Z$20:AI$20, "CLO8", 'Exam (LECTURE ONLY)'!Z315:AI315) / 'Exam (LECTURE ONLY)'!AN$13), "", SUMIF('Exam (LECTURE ONLY)'!Z$20:AI$20, "CLO8", 'Exam (LECTURE ONLY)'!Z315:AI315) / 'Exam (LECTURE ONLY)'!AN$13),
IF(AND('PRINTABLE (per grading)'!H$16="OUTPUT", 'PRINTABLE (per grading)'!B$13="Prelim"), IF(ISERROR(SUMIF(OUTPUT!C$20:M$20, "CLO8", OUTPUT!C315:M315) / OUTPUT!AL$13), "", SUMIF(OUTPUT!C$20:M$20, "CLO8", OUTPUT!C315:M315) / OUTPUT!AL$13),
IF(AND('PRINTABLE (per grading)'!H$16="OUTPUT", 'PRINTABLE (per grading)'!B$13="Midterm"), IF(ISERROR(SUMIF(OUTPUT!O$20:Y$20, "CLO8", OUTPUT!O315:Y315) / OUTPUT!AM$13), "", SUMIF(OUTPUT!O$20:Y$20, "CLO8", OUTPUT!O315:Y315) / OUTPUT!AM$13),
IF(AND('PRINTABLE (per grading)'!H$16="OUTPUT", 'PRINTABLE (per grading)'!B$13="Final"), IF(ISERROR(SUMIF(OUTPUT!AA$20:AI$20, "CLO8", OUTPUT!AA315:AI315) / OUTPUT!AN$13), "", SUMIF(OUTPUT!AA$20:AI$20, "CLO8", OUTPUT!AA315:AI315) / OUTPUT!AN$13),
"")))))),"")</f>
        <v/>
      </c>
      <c r="AY313" s="232" t="str">
        <f t="shared" si="185"/>
        <v/>
      </c>
      <c r="AZ313" s="233" t="str">
        <f t="shared" si="186"/>
        <v/>
      </c>
      <c r="BA313" s="25" t="str">
        <f>IF(B313 &lt;&gt; "", IFERROR(IF(C$16 = "PRELIM", SUMIF('Database (LECTURE-RES-PRAC)'!D$14:AG$14, "CLO9", 'Database (LECTURE-RES-PRAC)'!D310:AG310) / 'Grade computation'!F$12, IF(C$16 = "MIDTERM", SUMIF('Database (LECTURE-RES-PRAC)'!AJ$14:BM$14, "CLO9", 'Database (LECTURE-RES-PRAC)'!AJ310:BM310) / 'Grade computation'!G$12, IF(C$16 = "FINAL", SUMIF('Database (LECTURE-RES-PRAC)'!BP$14:CS$14, "CLO9", 'Database (LECTURE-RES-PRAC)'!BP310:CS310) / 'Grade computation'!H$12,""))),""),"")</f>
        <v/>
      </c>
      <c r="BB313" s="232" t="str">
        <f t="shared" si="187"/>
        <v/>
      </c>
      <c r="BC313" s="25" t="str">
        <f>IF(B313 &lt;&gt; "",IF(AND('PRINTABLE (per grading)'!H$16="EXAM", 'PRINTABLE (per grading)'!B$13="Prelim"), IF(ISERROR(SUMIF('Exam (LECTURE ONLY)'!D$20:M$20, "CLO9", 'Exam (LECTURE ONLY)'!D315:M315) / 'Exam (LECTURE ONLY)'!AL$14), "", SUMIF('Exam (LECTURE ONLY)'!D$20:M$20, "CLO9", 'Exam (LECTURE ONLY)'!D315:M315) /'Exam (LECTURE ONLY)'!AL$14),
IF(AND('PRINTABLE (per grading)'!H$16="EXAM", 'PRINTABLE (per grading)'!B$13="Midterm"), IF(ISERROR(SUMIF('Exam (LECTURE ONLY)'!O$20:X$20, "CLO9", 'Exam (LECTURE ONLY)'!O315:X315) / 'Exam (LECTURE ONLY)'!AM$14), "", SUMIF('Exam (LECTURE ONLY)'!O$20:X$20, "CLO9", 'Exam (LECTURE ONLY)'!O315:X315) / 'Exam (LECTURE ONLY)'!AM$14),
IF(AND('PRINTABLE (per grading)'!H$16="EXAM", 'PRINTABLE (per grading)'!B$13="Final"), IF(ISERROR(SUMIF('Exam (LECTURE ONLY)'!Z$20:AI$20, "CLO9", 'Exam (LECTURE ONLY)'!Z315:AI315) / 'Exam (LECTURE ONLY)'!AN$14), "", SUMIF('Exam (LECTURE ONLY)'!Z$20:AI$20, "CLO9", 'Exam (LECTURE ONLY)'!Z315:AI315) / 'Exam (LECTURE ONLY)'!AN$14),
IF(AND('PRINTABLE (per grading)'!H$16="OUTPUT", 'PRINTABLE (per grading)'!B$13="Prelim"), IF(ISERROR(SUMIF(OUTPUT!C$20:M$20, "CLO9", OUTPUT!C315:M315) / OUTPUT!AL$14), "", SUMIF(OUTPUT!C$20:M$20, "CLO9", OUTPUT!C315:M315) / OUTPUT!AL$14),
IF(AND('PRINTABLE (per grading)'!H$16="OUTPUT", 'PRINTABLE (per grading)'!B$13="Midterm"), IF(ISERROR(SUMIF(OUTPUT!O$20:Y$20, "CLO9", OUTPUT!O315:Y315) / OUTPUT!AM$14), "", SUMIF(OUTPUT!O$20:Y$20, "CLO9", OUTPUT!O315:Y315) / OUTPUT!AM$14),
IF(AND('PRINTABLE (per grading)'!H$16="OUTPUT", 'PRINTABLE (per grading)'!B$13="Final"), IF(ISERROR(SUMIF(OUTPUT!AA$20:AI$20, "CLO9", OUTPUT!AA315:AI315) / OUTPUT!AN$14), "", SUMIF(OUTPUT!AA$20:AI$20, "CLO9", OUTPUT!AA315:AI315) / OUTPUT!AN$14),
"")))))),"")</f>
        <v/>
      </c>
      <c r="BD313" s="232" t="str">
        <f t="shared" si="188"/>
        <v/>
      </c>
      <c r="BE313" s="233" t="str">
        <f t="shared" si="189"/>
        <v/>
      </c>
      <c r="BF313" s="25" t="str">
        <f>IF(B313 &lt;&gt; "", IFERROR(IF(C$16 = "PRELIM", SUMIF('Database (LECTURE-RES-PRAC)'!D$14:AG$14, "CLO10", 'Database (LECTURE-RES-PRAC)'!D310:AG310) / 'Grade computation'!F$13, IF(C$16 = "MIDTERM", SUMIF('Database (LECTURE-RES-PRAC)'!AJ$14:BM$14, "CLO10", 'Database (LECTURE-RES-PRAC)'!AJ310:BM310) / 'Grade computation'!G$13, IF(C$16 = "FINAL", SUMIF('Database (LECTURE-RES-PRAC)'!BP$14:CS$14, "CLO10", 'Database (LECTURE-RES-PRAC)'!BP310:CS310) / 'Grade computation'!H$13,""))),""),"")</f>
        <v/>
      </c>
      <c r="BG313" s="232" t="str">
        <f t="shared" si="190"/>
        <v/>
      </c>
      <c r="BH313" s="25" t="str">
        <f>IF(B313 &lt;&gt; "",IF(AND('PRINTABLE (per grading)'!H$16="EXAM", 'PRINTABLE (per grading)'!B$13="Prelim"), IF(ISERROR(SUMIF('Exam (LECTURE ONLY)'!D$20:M$20, "CLO10", 'Exam (LECTURE ONLY)'!D315:M315) / 'Exam (LECTURE ONLY)'!AL$15), "", SUMIF('Exam (LECTURE ONLY)'!D$20:M$20, "CLO10", 'Exam (LECTURE ONLY)'!D315:M315) /'Exam (LECTURE ONLY)'!AL$15),
IF(AND('PRINTABLE (per grading)'!H$16="EXAM", 'PRINTABLE (per grading)'!B$13="Midterm"), IF(ISERROR(SUMIF('Exam (LECTURE ONLY)'!O$20:X$20, "CLO10", 'Exam (LECTURE ONLY)'!O315:X315) / 'Exam (LECTURE ONLY)'!AM$15), "", SUMIF('Exam (LECTURE ONLY)'!O$20:X$20, "CLO10", 'Exam (LECTURE ONLY)'!O315:X315) / 'Exam (LECTURE ONLY)'!AM$15),
IF(AND('PRINTABLE (per grading)'!H$16="EXAM", 'PRINTABLE (per grading)'!B$13="Final"), IF(ISERROR(SUMIF('Exam (LECTURE ONLY)'!Z$20:AI$20, "CLO10", 'Exam (LECTURE ONLY)'!Z315:AI315) / 'Exam (LECTURE ONLY)'!AN$15), "", SUMIF('Exam (LECTURE ONLY)'!Z$20:AI$20, "CLO10", 'Exam (LECTURE ONLY)'!Z315:AI315) / 'Exam (LECTURE ONLY)'!AN$15),
IF(AND('PRINTABLE (per grading)'!H$16="OUTPUT", 'PRINTABLE (per grading)'!B$13="Prelim"), IF(ISERROR(SUMIF(OUTPUT!C$20:M$20, "CLO10", OUTPUT!C315:M315) / OUTPUT!AL$15), "", SUMIF(OUTPUT!C$20:M$20, "CLO10", OUTPUT!C315:M315) / OUTPUT!AL$15),
IF(AND('PRINTABLE (per grading)'!H$16="OUTPUT", 'PRINTABLE (per grading)'!B$13="Midterm"), IF(ISERROR(SUMIF(OUTPUT!O$20:Y$20, "CLO10", OUTPUT!O315:Y315) / OUTPUT!AM$15), "", SUMIF(OUTPUT!O$20:Y$20, "CLO10", OUTPUT!O315:Y315) / OUTPUT!AM$15),
IF(AND('PRINTABLE (per grading)'!H$16="OUTPUT", 'PRINTABLE (per grading)'!B$13="Final"), IF(ISERROR(SUMIF(OUTPUT!AA$20:AI$20, "CLO10", OUTPUT!AA315:AI315) / OUTPUT!AN$15), "", SUMIF(OUTPUT!AA$20:AI$20, "CLO10", OUTPUT!AA315:AI315) / OUTPUT!AN$15),
"")))))),"")</f>
        <v/>
      </c>
      <c r="BI313" s="232" t="str">
        <f t="shared" si="191"/>
        <v/>
      </c>
      <c r="BJ313" s="233" t="str">
        <f t="shared" si="192"/>
        <v/>
      </c>
      <c r="BK313" s="2"/>
    </row>
    <row r="314" spans="1:63" ht="20.100000000000001" customHeight="1">
      <c r="A314" s="212" t="str">
        <f>IF(ISBLANK('Database (LECTURE-RES-PRAC)'!A311),"",'Database (LECTURE-RES-PRAC)'!A311)</f>
        <v/>
      </c>
      <c r="B314" s="213" t="str">
        <f>IF(ISBLANK('Database (LECTURE-RES-PRAC)'!B311),"",'Database (LECTURE-RES-PRAC)'!B311)</f>
        <v/>
      </c>
      <c r="C314" s="134" t="str">
        <f>IF(B314&lt;&gt;"",IF(C$16="PRELIM",'Grade computation'!C314, IF(C$16="MIDTERM",'Grade computation'!K314, IF(C$16="FINAL",'Grade computation'!S314,""))),"")</f>
        <v/>
      </c>
      <c r="D314" s="135" t="str">
        <f t="shared" si="157"/>
        <v/>
      </c>
      <c r="E314" s="134" t="str">
        <f>IF(B314&lt;&gt;"", IF(C$16="PRELIM",'Grade computation'!E314, IF(C$16="MIDTERM",'Grade computation'!M314, IF(C$16="FINAL",'Grade computation'!U314,""))),"")</f>
        <v/>
      </c>
      <c r="F314" s="136" t="str">
        <f t="shared" si="158"/>
        <v/>
      </c>
      <c r="G314" s="137" t="str">
        <f t="shared" si="159"/>
        <v/>
      </c>
      <c r="H314" s="207" t="str">
        <f>IF(B314&lt;&gt;"",IF(C$16="PRELIM", 'Grade computation'!H314, IF(C$16="MIDTERM", 'Grade computation'!P314, IF(C$16="FINAL",'Grade computation'!X314, ""))),"")</f>
        <v/>
      </c>
      <c r="I314" s="137" t="str">
        <f t="shared" si="160"/>
        <v/>
      </c>
      <c r="J314" s="139" t="str">
        <f t="shared" si="161"/>
        <v/>
      </c>
      <c r="K314" s="377" t="str">
        <f t="shared" si="162"/>
        <v/>
      </c>
      <c r="L314" s="434"/>
      <c r="M314" s="25" t="str">
        <f>IF(B314 &lt;&gt; "", IFERROR(IF(C$16 = "PRELIM", SUMIF('Database (LECTURE-RES-PRAC)'!D$14:AG$14, "CLO1", 'Database (LECTURE-RES-PRAC)'!D311:AG311) / 'Grade computation'!F$4, IF(C$16 = "MIDTERM", SUMIF('Database (LECTURE-RES-PRAC)'!AJ$14:BM$14, "CLO1", 'Database (LECTURE-RES-PRAC)'!AJ311:BM311) / 'Grade computation'!G$4, IF(C$16 = "FINAL", SUMIF('Database (LECTURE-RES-PRAC)'!BP$14:CS$14, "CLO1", 'Database (LECTURE-RES-PRAC)'!BP311:CS311) / 'Grade computation'!H$4,""))),""),"")</f>
        <v/>
      </c>
      <c r="N314" s="232" t="str">
        <f t="shared" si="163"/>
        <v/>
      </c>
      <c r="O314" s="25" t="str">
        <f>IF(B314 &lt;&gt; "",IF(AND('PRINTABLE (per grading)'!H$16="EXAM", 'PRINTABLE (per grading)'!B$13="Prelim"), IF(ISERROR(SUMIF('Exam (LECTURE ONLY)'!D$20:M$20, "CLO1", 'Exam (LECTURE ONLY)'!D316:M316) / 'Exam (LECTURE ONLY)'!AL$6), "", SUMIF('Exam (LECTURE ONLY)'!D$20:M$20, "CLO1", 'Exam (LECTURE ONLY)'!D316:M316) /'Exam (LECTURE ONLY)'!AL$6),
IF(AND('PRINTABLE (per grading)'!H$16="EXAM", 'PRINTABLE (per grading)'!B$13="Midterm"), IF(ISERROR(SUMIF('Exam (LECTURE ONLY)'!O$20:X$20, "CLO1", 'Exam (LECTURE ONLY)'!O316:X316) / 'Exam (LECTURE ONLY)'!AM$6), "", SUMIF('Exam (LECTURE ONLY)'!O$20:X$20, "CLO1", 'Exam (LECTURE ONLY)'!O316:X316) / 'Exam (LECTURE ONLY)'!AM$6),
IF(AND('PRINTABLE (per grading)'!H$16="EXAM", 'PRINTABLE (per grading)'!B$13="Final"), IF(ISERROR(SUMIF('Exam (LECTURE ONLY)'!Z$20:AI$20, "CLO1", 'Exam (LECTURE ONLY)'!Z316:AI316) / 'Exam (LECTURE ONLY)'!AN$6), "", SUMIF('Exam (LECTURE ONLY)'!Z$20:AI$20, "CLO1", 'Exam (LECTURE ONLY)'!Z316:AI316) / 'Exam (LECTURE ONLY)'!AN$6),
IF(AND('PRINTABLE (per grading)'!H$16="OUTPUT", 'PRINTABLE (per grading)'!B$13="Prelim"), IF(ISERROR(SUMIF(OUTPUT!C$20:M$20, "CLO1", OUTPUT!C316:M316) / OUTPUT!AL$6), "", SUMIF(OUTPUT!C$20:M$20, "CLO1", OUTPUT!C316:M316) / OUTPUT!AL$6),
IF(AND('PRINTABLE (per grading)'!H$16="OUTPUT", 'PRINTABLE (per grading)'!B$13="Midterm"), IF(ISERROR(SUMIF(OUTPUT!O$20:Y$20, "CLO1", OUTPUT!O316:Y316) / OUTPUT!AM$6), "", SUMIF(OUTPUT!O$20:Y$20, "CLO1", OUTPUT!O316:Y316) / OUTPUT!AM$6),
IF(AND('PRINTABLE (per grading)'!H$16="OUTPUT", 'PRINTABLE (per grading)'!B$13="Final"), IF(ISERROR(SUMIF(OUTPUT!AA$20:AI$20, "CLO1", OUTPUT!AA316:AI316) / OUTPUT!AN$6), "", SUMIF(OUTPUT!AA$20:AI$20, "CLO1", OUTPUT!AA316:AI316) / OUTPUT!AN$6),
"")))))),"")</f>
        <v/>
      </c>
      <c r="P314" s="232" t="str">
        <f t="shared" si="164"/>
        <v/>
      </c>
      <c r="Q314" s="233" t="str">
        <f t="shared" si="165"/>
        <v/>
      </c>
      <c r="R314" s="25" t="str">
        <f>IF(B314 &lt;&gt; "", IFERROR(IF(C$16 = "PRELIM", SUMIF('Database (LECTURE-RES-PRAC)'!D$14:AG$14, "CLO2", 'Database (LECTURE-RES-PRAC)'!D311:AG311) / 'Grade computation'!F$5, IF(C$16 = "MIDTERM", SUMIF('Database (LECTURE-RES-PRAC)'!AJ$14:BM$14, "CLO2", 'Database (LECTURE-RES-PRAC)'!AJ311:BM311) / 'Grade computation'!G$5, IF(C$16 = "FINAL", SUMIF('Database (LECTURE-RES-PRAC)'!BP$14:CS$14, "CLO2", 'Database (LECTURE-RES-PRAC)'!BP311:CS311) / 'Grade computation'!H$5,""))),""),"")</f>
        <v/>
      </c>
      <c r="S314" s="232" t="str">
        <f t="shared" si="166"/>
        <v/>
      </c>
      <c r="T314" s="25" t="str">
        <f>IF(B314 &lt;&gt; "",IF(AND('PRINTABLE (per grading)'!H$16="EXAM", 'PRINTABLE (per grading)'!B$13="Prelim"), IF(ISERROR(SUMIF('Exam (LECTURE ONLY)'!D$20:M$20, "CLO2", 'Exam (LECTURE ONLY)'!D316:M316) / 'Exam (LECTURE ONLY)'!AL$7), "", SUMIF('Exam (LECTURE ONLY)'!D$20:M$20, "CLO2", 'Exam (LECTURE ONLY)'!D316:M316) /'Exam (LECTURE ONLY)'!AL$7),
IF(AND('PRINTABLE (per grading)'!H$16="EXAM", 'PRINTABLE (per grading)'!B$13="Midterm"), IF(ISERROR(SUMIF('Exam (LECTURE ONLY)'!O$20:X$20, "CLO2", 'Exam (LECTURE ONLY)'!O316:X316) / 'Exam (LECTURE ONLY)'!AM$7), "", SUMIF('Exam (LECTURE ONLY)'!O$20:X$20, "CLO2", 'Exam (LECTURE ONLY)'!O316:X316) / 'Exam (LECTURE ONLY)'!AM$7),
IF(AND('PRINTABLE (per grading)'!H$16="EXAM", 'PRINTABLE (per grading)'!B$13="Final"), IF(ISERROR(SUMIF('Exam (LECTURE ONLY)'!Z$20:AI$20, "CLO2", 'Exam (LECTURE ONLY)'!Z316:AI316) / 'Exam (LECTURE ONLY)'!AN$7), "", SUMIF('Exam (LECTURE ONLY)'!Z$20:AI$20, "CLO2", 'Exam (LECTURE ONLY)'!Z316:AI316) / 'Exam (LECTURE ONLY)'!AN$7),
IF(AND('PRINTABLE (per grading)'!H$16="OUTPUT", 'PRINTABLE (per grading)'!B$13="Prelim"), IF(ISERROR(SUMIF(OUTPUT!C$20:M$20, "CLO2", OUTPUT!C316:M316) / OUTPUT!AL$7), "", SUMIF(OUTPUT!C$20:M$20, "CLO2", OUTPUT!C316:M316) / OUTPUT!AL$7),
IF(AND('PRINTABLE (per grading)'!H$16="OUTPUT", 'PRINTABLE (per grading)'!B$13="Midterm"), IF(ISERROR(SUMIF(OUTPUT!O$20:Y$20, "CLO2", OUTPUT!O316:Y316) / OUTPUT!AM$7), "", SUMIF(OUTPUT!O$20:Y$20, "CLO2", OUTPUT!O316:Y316) / OUTPUT!AM$7),
IF(AND('PRINTABLE (per grading)'!H$16="OUTPUT", 'PRINTABLE (per grading)'!B$13="Final"), IF(ISERROR(SUMIF(OUTPUT!AA$20:AI$20, "CLO2", OUTPUT!AA316:AI316) / OUTPUT!AN$7), "", SUMIF(OUTPUT!AA$20:AI$20, "CLO2", OUTPUT!AA316:AI316) / OUTPUT!AN$7),
"")))))),"")</f>
        <v/>
      </c>
      <c r="U314" s="232" t="str">
        <f t="shared" si="167"/>
        <v/>
      </c>
      <c r="V314" s="233" t="str">
        <f t="shared" si="168"/>
        <v/>
      </c>
      <c r="W314" s="25" t="str">
        <f>IF(B314 &lt;&gt; "", IFERROR(IF(C$16 = "PRELIM", SUMIF('Database (LECTURE-RES-PRAC)'!D$14:AG$14, "CLO3", 'Database (LECTURE-RES-PRAC)'!D311:AG311) / 'Grade computation'!F$6, IF(C$16 = "MIDTERM", SUMIF('Database (LECTURE-RES-PRAC)'!AJ$14:BM$14, "CLO3", 'Database (LECTURE-RES-PRAC)'!AJ311:BM311) / 'Grade computation'!G$6, IF(C$16 = "FINAL", SUMIF('Database (LECTURE-RES-PRAC)'!BP$14:CS$14, "CLO3", 'Database (LECTURE-RES-PRAC)'!BP311:CS311) / 'Grade computation'!H$6,""))),""),"")</f>
        <v/>
      </c>
      <c r="X314" s="232" t="str">
        <f t="shared" si="169"/>
        <v/>
      </c>
      <c r="Y314" s="25" t="str">
        <f>IF(B314 &lt;&gt; "",IF(AND('PRINTABLE (per grading)'!H$16="EXAM", 'PRINTABLE (per grading)'!B$13="Prelim"), IF(ISERROR(SUMIF('Exam (LECTURE ONLY)'!D$20:M$20, "CLO3", 'Exam (LECTURE ONLY)'!D316:M316) / 'Exam (LECTURE ONLY)'!AL$8), "", SUMIF('Exam (LECTURE ONLY)'!D$20:M$20, "CLO3", 'Exam (LECTURE ONLY)'!D316:M316) /'Exam (LECTURE ONLY)'!AL$8),
IF(AND('PRINTABLE (per grading)'!H$16="EXAM", 'PRINTABLE (per grading)'!B$13="Midterm"), IF(ISERROR(SUMIF('Exam (LECTURE ONLY)'!O$20:X$20, "CLO3", 'Exam (LECTURE ONLY)'!O316:X316) / 'Exam (LECTURE ONLY)'!AM$8), "", SUMIF('Exam (LECTURE ONLY)'!O$20:X$20, "CLO3", 'Exam (LECTURE ONLY)'!O316:X316) / 'Exam (LECTURE ONLY)'!AM$8),
IF(AND('PRINTABLE (per grading)'!H$16="EXAM", 'PRINTABLE (per grading)'!B$13="Final"), IF(ISERROR(SUMIF('Exam (LECTURE ONLY)'!Z$20:AI$20, "CLO3", 'Exam (LECTURE ONLY)'!Z316:AI316) / 'Exam (LECTURE ONLY)'!AN$8), "", SUMIF('Exam (LECTURE ONLY)'!Z$20:AI$20, "CLO3", 'Exam (LECTURE ONLY)'!Z316:AI316) / 'Exam (LECTURE ONLY)'!AN$8),
IF(AND('PRINTABLE (per grading)'!H$16="OUTPUT", 'PRINTABLE (per grading)'!B$13="Prelim"), IF(ISERROR(SUMIF(OUTPUT!C$20:M$20, "CLO3", OUTPUT!C316:M316) / OUTPUT!AL$8), "", SUMIF(OUTPUT!C$20:M$20, "CLO3", OUTPUT!C316:M316) / OUTPUT!AL$8),
IF(AND('PRINTABLE (per grading)'!H$16="OUTPUT", 'PRINTABLE (per grading)'!B$13="Midterm"), IF(ISERROR(SUMIF(OUTPUT!O$20:Y$20, "CLO3", OUTPUT!O316:Y316) / OUTPUT!AM$8), "", SUMIF(OUTPUT!O$20:Y$20, "CLO3", OUTPUT!O316:Y316) / OUTPUT!AM$8),
IF(AND('PRINTABLE (per grading)'!H$16="OUTPUT", 'PRINTABLE (per grading)'!B$13="Final"), IF(ISERROR(SUMIF(OUTPUT!AA$20:AI$20, "CLO3", OUTPUT!AA316:AI316) / OUTPUT!AN$8), "", SUMIF(OUTPUT!AA$20:AI$20, "CLO3", OUTPUT!AA316:AI316) / OUTPUT!AN$8),
"" )))))),"")</f>
        <v/>
      </c>
      <c r="Z314" s="232" t="str">
        <f t="shared" si="170"/>
        <v/>
      </c>
      <c r="AA314" s="233" t="str">
        <f t="shared" si="171"/>
        <v/>
      </c>
      <c r="AB314" s="25" t="str">
        <f>IF(B314 &lt;&gt; "", IFERROR(IF(C$16 = "PRELIM", SUMIF('Database (LECTURE-RES-PRAC)'!D$14:AG$14, "CLO4", 'Database (LECTURE-RES-PRAC)'!D311:AG311) / 'Grade computation'!F$7, IF(C$16 = "MIDTERM", SUMIF('Database (LECTURE-RES-PRAC)'!AJ$14:BM$14, "CLO4", 'Database (LECTURE-RES-PRAC)'!AJ311:BM311) / 'Grade computation'!G$7, IF(C$16 = "FINAL", SUMIF('Database (LECTURE-RES-PRAC)'!BP$14:CS$14, "CLO4", 'Database (LECTURE-RES-PRAC)'!BP311:CS311) / 'Grade computation'!H$7,""))),""),"")</f>
        <v/>
      </c>
      <c r="AC314" s="232" t="str">
        <f t="shared" si="172"/>
        <v/>
      </c>
      <c r="AD314" s="25" t="str">
        <f>IF(B314 &lt;&gt; "",IF(AND('PRINTABLE (per grading)'!H$16="EXAM", 'PRINTABLE (per grading)'!B$13="Prelim"), IF(ISERROR(SUMIF('Exam (LECTURE ONLY)'!D$20:M$20, "CLO4", 'Exam (LECTURE ONLY)'!D316:M316) / 'Exam (LECTURE ONLY)'!AL$9), "", SUMIF('Exam (LECTURE ONLY)'!D$20:M$20, "CLO4", 'Exam (LECTURE ONLY)'!D316:M316) /'Exam (LECTURE ONLY)'!AL$9),
IF(AND('PRINTABLE (per grading)'!H$16="EXAM", 'PRINTABLE (per grading)'!B$13="Midterm"), IF(ISERROR(SUMIF('Exam (LECTURE ONLY)'!O$20:X$20, "CLO4", 'Exam (LECTURE ONLY)'!O316:X316) / 'Exam (LECTURE ONLY)'!AM$9), "", SUMIF('Exam (LECTURE ONLY)'!O$20:X$20, "CLO4", 'Exam (LECTURE ONLY)'!O316:X316) / 'Exam (LECTURE ONLY)'!AM$9),
IF(AND('PRINTABLE (per grading)'!H$16="EXAM", 'PRINTABLE (per grading)'!B$13="Final"), IF(ISERROR(SUMIF('Exam (LECTURE ONLY)'!Z$20:AI$20, "CLO4", 'Exam (LECTURE ONLY)'!Z316:AI316) / 'Exam (LECTURE ONLY)'!AN$9), "", SUMIF('Exam (LECTURE ONLY)'!Z$20:AI$20, "CLO4", 'Exam (LECTURE ONLY)'!Z316:AI316) / 'Exam (LECTURE ONLY)'!AN$9),
IF(AND('PRINTABLE (per grading)'!H$16="OUTPUT", 'PRINTABLE (per grading)'!B$13="Prelim"), IF(ISERROR(SUMIF(OUTPUT!C$20:M$20, "CLO4", OUTPUT!C316:M316) / OUTPUT!AL$9), "", SUMIF(OUTPUT!C$20:M$20, "CLO4", OUTPUT!C316:M316) / OUTPUT!AL$9),
IF(AND('PRINTABLE (per grading)'!H$16="OUTPUT", 'PRINTABLE (per grading)'!B$13="Midterm"), IF(ISERROR(SUMIF(OUTPUT!O$20:Y$20, "CLO4", OUTPUT!O316:Y316) / OUTPUT!AM$9), "", SUMIF(OUTPUT!O$20:Y$20, "CLO4", OUTPUT!O316:Y316) / OUTPUT!AM$9),
IF(AND('PRINTABLE (per grading)'!H$16="OUTPUT", 'PRINTABLE (per grading)'!B$13="Final"), IF(ISERROR(SUMIF(OUTPUT!AA$20:AI$20, "CLO4", OUTPUT!AA316:AI316) / OUTPUT!AN$9), "", SUMIF(OUTPUT!AA$20:AI$20, "CLO4", OUTPUT!AA316:AI316) / OUTPUT!AN$9),
"")))))),"")</f>
        <v/>
      </c>
      <c r="AE314" s="232" t="str">
        <f t="shared" si="173"/>
        <v/>
      </c>
      <c r="AF314" s="233" t="str">
        <f t="shared" si="174"/>
        <v/>
      </c>
      <c r="AG314" s="25" t="str">
        <f>IF(B314 &lt;&gt; "", IFERROR(IF(C$16 = "PRELIM", SUMIF('Database (LECTURE-RES-PRAC)'!D$14:AG$14, "CLO5", 'Database (LECTURE-RES-PRAC)'!D311:AG311) / 'Grade computation'!F$8, IF(C$16 = "MIDTERM", SUMIF('Database (LECTURE-RES-PRAC)'!AJ$14:BM$14, "CLO5", 'Database (LECTURE-RES-PRAC)'!AJ311:BM311) / 'Grade computation'!G$8, IF(C$16 = "FINAL", SUMIF('Database (LECTURE-RES-PRAC)'!BP$14:CS$14, "CLO5", 'Database (LECTURE-RES-PRAC)'!BP311:CS311) / 'Grade computation'!H$8,""))),""),"")</f>
        <v/>
      </c>
      <c r="AH314" s="232" t="str">
        <f t="shared" si="175"/>
        <v/>
      </c>
      <c r="AI314" s="25" t="str">
        <f>IF(B314 &lt;&gt; "",IF(AND('PRINTABLE (per grading)'!H$16="EXAM", 'PRINTABLE (per grading)'!B$13="Prelim"), IF(ISERROR(SUMIF('Exam (LECTURE ONLY)'!D$20:M$20, "CLO5", 'Exam (LECTURE ONLY)'!D316:M316) / 'Exam (LECTURE ONLY)'!AL$10), "", SUMIF('Exam (LECTURE ONLY)'!D$20:M$20, "CLO5", 'Exam (LECTURE ONLY)'!D316:M316) /'Exam (LECTURE ONLY)'!AL$10),
IF(AND('PRINTABLE (per grading)'!H$16="EXAM", 'PRINTABLE (per grading)'!B$13="Midterm"), IF(ISERROR(SUMIF('Exam (LECTURE ONLY)'!O$20:X$20, "CLO5", 'Exam (LECTURE ONLY)'!O316:X316) / 'Exam (LECTURE ONLY)'!AM$10), "", SUMIF('Exam (LECTURE ONLY)'!O$20:X$20, "CLO5", 'Exam (LECTURE ONLY)'!O316:X316) / 'Exam (LECTURE ONLY)'!AM$10),
IF(AND('PRINTABLE (per grading)'!H$16="EXAM", 'PRINTABLE (per grading)'!B$13="Final"), IF(ISERROR(SUMIF('Exam (LECTURE ONLY)'!Z$20:AI$20, "CLO5", 'Exam (LECTURE ONLY)'!Z316:AI316) / 'Exam (LECTURE ONLY)'!AN$10), "", SUMIF('Exam (LECTURE ONLY)'!Z$20:AI$20, "CLO5", 'Exam (LECTURE ONLY)'!Z316:AI316) / 'Exam (LECTURE ONLY)'!AN$10),
IF(AND('PRINTABLE (per grading)'!H$16="OUTPUT", 'PRINTABLE (per grading)'!B$13="Prelim"), IF(ISERROR(SUMIF(OUTPUT!C$20:M$20, "CLO5", OUTPUT!C316:M316) / OUTPUT!AL$10), "", SUMIF(OUTPUT!C$20:M$20, "CLO5", OUTPUT!C316:M316) / OUTPUT!AL$10),
IF(AND('PRINTABLE (per grading)'!H$16="OUTPUT", 'PRINTABLE (per grading)'!B$13="Midterm"), IF(ISERROR(SUMIF(OUTPUT!O$20:Y$20, "CLO5", OUTPUT!O316:Y316) / OUTPUT!AM$10), "", SUMIF(OUTPUT!O$20:Y$20, "CLO5", OUTPUT!O316:Y316) / OUTPUT!AM$10),
IF(AND('PRINTABLE (per grading)'!H$16="OUTPUT", 'PRINTABLE (per grading)'!B$13="Final"), IF(ISERROR(SUMIF(OUTPUT!AA$20:AI$20, "CLO5", OUTPUT!AA316:AI316) / OUTPUT!AN$10), "", SUMIF(OUTPUT!AA$20:AI$20, "CLO5", OUTPUT!AA316:AI316) / OUTPUT!AN$10),
"")))))),"")</f>
        <v/>
      </c>
      <c r="AJ314" s="232" t="str">
        <f t="shared" si="176"/>
        <v/>
      </c>
      <c r="AK314" s="233" t="str">
        <f t="shared" si="177"/>
        <v/>
      </c>
      <c r="AL314" s="25" t="str">
        <f>IF(B314 &lt;&gt; "", IFERROR(IF(C$16 = "PRELIM", SUMIF('Database (LECTURE-RES-PRAC)'!D$14:AG$14, "CLO6", 'Database (LECTURE-RES-PRAC)'!D311:AG311) / 'Grade computation'!F$9, IF(C$16 = "MIDTERM", SUMIF('Database (LECTURE-RES-PRAC)'!AJ$14:BM$14, "CLO6", 'Database (LECTURE-RES-PRAC)'!AJ311:BM311) / 'Grade computation'!G$9, IF(C$16 = "FINAL", SUMIF('Database (LECTURE-RES-PRAC)'!BP$14:CS$14, "CLO6", 'Database (LECTURE-RES-PRAC)'!BP311:CS311) / 'Grade computation'!H$9,""))),""),"")</f>
        <v/>
      </c>
      <c r="AM314" s="232" t="str">
        <f t="shared" si="178"/>
        <v/>
      </c>
      <c r="AN314" s="25" t="str">
        <f>IF(B314 &lt;&gt; "",IF(AND('PRINTABLE (per grading)'!H$16="EXAM", 'PRINTABLE (per grading)'!B$13="Prelim"), IF(ISERROR(SUMIF('Exam (LECTURE ONLY)'!D$20:M$20, "CLO6", 'Exam (LECTURE ONLY)'!D316:M316) / 'Exam (LECTURE ONLY)'!AL$11), "", SUMIF('Exam (LECTURE ONLY)'!D$20:M$20, "CLO6", 'Exam (LECTURE ONLY)'!D316:M316) /'Exam (LECTURE ONLY)'!AL$11),
IF(AND('PRINTABLE (per grading)'!H$16="EXAM", 'PRINTABLE (per grading)'!B$13="Midterm"), IF(ISERROR(SUMIF('Exam (LECTURE ONLY)'!O$20:X$20, "CLO6", 'Exam (LECTURE ONLY)'!O316:X316) / 'Exam (LECTURE ONLY)'!AM$11), "", SUMIF('Exam (LECTURE ONLY)'!O$20:X$20, "CLO6", 'Exam (LECTURE ONLY)'!O316:X316) / 'Exam (LECTURE ONLY)'!AM$11),
IF(AND('PRINTABLE (per grading)'!H$16="EXAM", 'PRINTABLE (per grading)'!B$13="Final"), IF(ISERROR(SUMIF('Exam (LECTURE ONLY)'!Z$20:AI$20, "CLO6", 'Exam (LECTURE ONLY)'!Z316:AI316) / 'Exam (LECTURE ONLY)'!AN$11), "", SUMIF('Exam (LECTURE ONLY)'!Z$20:AI$20, "CLO6", 'Exam (LECTURE ONLY)'!Z316:AI316) / 'Exam (LECTURE ONLY)'!AN$11),
IF(AND('PRINTABLE (per grading)'!H$16="OUTPUT", 'PRINTABLE (per grading)'!B$13="Prelim"), IF(ISERROR(SUMIF(OUTPUT!C$20:M$20, "CLO6", OUTPUT!C316:M316) / OUTPUT!AL$11), "", SUMIF(OUTPUT!C$20:M$20, "CLO6", OUTPUT!C316:M316) / OUTPUT!AL$11),
IF(AND('PRINTABLE (per grading)'!H$16="OUTPUT", 'PRINTABLE (per grading)'!B$13="Midterm"), IF(ISERROR(SUMIF(OUTPUT!O$20:Y$20, "CLO6", OUTPUT!O316:Y316) / OUTPUT!AM$11), "", SUMIF(OUTPUT!O$20:Y$20, "CLO6", OUTPUT!O316:Y316) / OUTPUT!AM$11),
IF(AND('PRINTABLE (per grading)'!H$16="OUTPUT", 'PRINTABLE (per grading)'!B$13="Final"), IF(ISERROR(SUMIF(OUTPUT!AA$20:AI$20, "CLO6", OUTPUT!AA316:AI316) / OUTPUT!AN$11), "", SUMIF(OUTPUT!AA$20:AI$20, "CLO6", OUTPUT!AA316:AI316) / OUTPUT!AN$11),
"")))))),"")</f>
        <v/>
      </c>
      <c r="AO314" s="232" t="str">
        <f t="shared" si="179"/>
        <v/>
      </c>
      <c r="AP314" s="233" t="str">
        <f t="shared" si="180"/>
        <v/>
      </c>
      <c r="AQ314" s="25" t="str">
        <f>IF(B314 &lt;&gt; "", IFERROR(IF(C$16 = "PRELIM", SUMIF('Database (LECTURE-RES-PRAC)'!D$14:AG$14, "CLO7", 'Database (LECTURE-RES-PRAC)'!D311:AG311) / 'Grade computation'!F$10, IF(C$16 = "MIDTERM", SUMIF('Database (LECTURE-RES-PRAC)'!AJ$14:BM$14, "CLO7", 'Database (LECTURE-RES-PRAC)'!AJ311:BM311) / 'Grade computation'!G$10, IF(C$16 = "FINAL", SUMIF('Database (LECTURE-RES-PRAC)'!BP$14:CS$14, "CLO7", 'Database (LECTURE-RES-PRAC)'!BP311:CS311) / 'Grade computation'!H$10,""))),""),"")</f>
        <v/>
      </c>
      <c r="AR314" s="232" t="str">
        <f t="shared" si="181"/>
        <v/>
      </c>
      <c r="AS314" s="25" t="str">
        <f>IF(B314 &lt;&gt; "",IF(AND('PRINTABLE (per grading)'!H$16="EXAM", 'PRINTABLE (per grading)'!B$13="Prelim"), IF(ISERROR(SUMIF('Exam (LECTURE ONLY)'!D$20:M$20, "CLO7", 'Exam (LECTURE ONLY)'!D316:M316) / 'Exam (LECTURE ONLY)'!AL$12), "", SUMIF('Exam (LECTURE ONLY)'!D$20:M$20, "CLO7", 'Exam (LECTURE ONLY)'!D316:M316) /'Exam (LECTURE ONLY)'!AL$12),
IF(AND('PRINTABLE (per grading)'!H$16="EXAM", 'PRINTABLE (per grading)'!B$13="Midterm"), IF(ISERROR(SUMIF('Exam (LECTURE ONLY)'!O$20:X$20, "CLO7", 'Exam (LECTURE ONLY)'!O316:X316) / 'Exam (LECTURE ONLY)'!AM$12), "", SUMIF('Exam (LECTURE ONLY)'!O$20:X$20, "CLO7", 'Exam (LECTURE ONLY)'!O316:X316) / 'Exam (LECTURE ONLY)'!AM$12),
IF(AND('PRINTABLE (per grading)'!H$16="EXAM", 'PRINTABLE (per grading)'!B$13="Final"), IF(ISERROR(SUMIF('Exam (LECTURE ONLY)'!Z$20:AI$20, "CLO7", 'Exam (LECTURE ONLY)'!Z316:AI316) / 'Exam (LECTURE ONLY)'!AN$12), "", SUMIF('Exam (LECTURE ONLY)'!Z$20:AI$20, "CLO7", 'Exam (LECTURE ONLY)'!Z316:AI316) / 'Exam (LECTURE ONLY)'!AN$12),
IF(AND('PRINTABLE (per grading)'!H$16="OUTPUT", 'PRINTABLE (per grading)'!B$13="Prelim"), IF(ISERROR(SUMIF(OUTPUT!C$20:M$20, "CLO7", OUTPUT!C316:M316) / OUTPUT!AL$12), "", SUMIF(OUTPUT!C$20:M$20, "CLO7", OUTPUT!C316:M316) / OUTPUT!AL$12),
IF(AND('PRINTABLE (per grading)'!H$16="OUTPUT", 'PRINTABLE (per grading)'!B$13="Midterm"), IF(ISERROR(SUMIF(OUTPUT!O$20:Y$20, "CLO7", OUTPUT!O316:Y316) / OUTPUT!AM$12), "", SUMIF(OUTPUT!O$20:Y$20, "CLO7", OUTPUT!O316:Y316) / OUTPUT!AM$12),
IF(AND('PRINTABLE (per grading)'!H$16="OUTPUT", 'PRINTABLE (per grading)'!B$13="Final"), IF(ISERROR(SUMIF(OUTPUT!AA$20:AI$20, "CLO7", OUTPUT!AA316:AI316) / OUTPUT!AN$12), "", SUMIF(OUTPUT!AA$20:AI$20, "CLO7", OUTPUT!AA316:AI316) / OUTPUT!AN$12),
"")))))),"")</f>
        <v/>
      </c>
      <c r="AT314" s="232" t="str">
        <f t="shared" si="182"/>
        <v/>
      </c>
      <c r="AU314" s="233" t="str">
        <f t="shared" si="183"/>
        <v/>
      </c>
      <c r="AV314" s="25" t="str">
        <f>IF(B314 &lt;&gt; "", IFERROR(IF(C$16 = "PRELIM", SUMIF('Database (LECTURE-RES-PRAC)'!D$14:AG$14, "CLO8", 'Database (LECTURE-RES-PRAC)'!D311:AG311) / 'Grade computation'!F$11, IF(C$16 = "MIDTERM", SUMIF('Database (LECTURE-RES-PRAC)'!AJ$14:BM$14, "CLO8", 'Database (LECTURE-RES-PRAC)'!AJ311:BM311) / 'Grade computation'!G$11, IF(C$16 = "FINAL", SUMIF('Database (LECTURE-RES-PRAC)'!BP$14:CS$14, "CLO8", 'Database (LECTURE-RES-PRAC)'!BP311:CS311) / 'Grade computation'!H$11,""))),""),"")</f>
        <v/>
      </c>
      <c r="AW314" s="232" t="str">
        <f t="shared" si="184"/>
        <v/>
      </c>
      <c r="AX314" s="25" t="str">
        <f>IF(B314 &lt;&gt; "",IF(AND('PRINTABLE (per grading)'!H$16="EXAM", 'PRINTABLE (per grading)'!B$13="Prelim"), IF(ISERROR(SUMIF('Exam (LECTURE ONLY)'!D$20:M$20, "CLO8", 'Exam (LECTURE ONLY)'!D316:M316) / 'Exam (LECTURE ONLY)'!AL$13), "", SUMIF('Exam (LECTURE ONLY)'!D$20:M$20, "CLO8", 'Exam (LECTURE ONLY)'!D316:M316) /'Exam (LECTURE ONLY)'!AL$13),
IF(AND('PRINTABLE (per grading)'!H$16="EXAM", 'PRINTABLE (per grading)'!B$13="Midterm"), IF(ISERROR(SUMIF('Exam (LECTURE ONLY)'!O$20:X$20, "CLO8", 'Exam (LECTURE ONLY)'!O316:X316) / 'Exam (LECTURE ONLY)'!AM$13), "", SUMIF('Exam (LECTURE ONLY)'!O$20:X$20, "CLO8", 'Exam (LECTURE ONLY)'!O316:X316) / 'Exam (LECTURE ONLY)'!AM$13),
IF(AND('PRINTABLE (per grading)'!H$16="EXAM", 'PRINTABLE (per grading)'!B$13="Final"), IF(ISERROR(SUMIF('Exam (LECTURE ONLY)'!Z$20:AI$20, "CLO8", 'Exam (LECTURE ONLY)'!Z316:AI316) / 'Exam (LECTURE ONLY)'!AN$13), "", SUMIF('Exam (LECTURE ONLY)'!Z$20:AI$20, "CLO8", 'Exam (LECTURE ONLY)'!Z316:AI316) / 'Exam (LECTURE ONLY)'!AN$13),
IF(AND('PRINTABLE (per grading)'!H$16="OUTPUT", 'PRINTABLE (per grading)'!B$13="Prelim"), IF(ISERROR(SUMIF(OUTPUT!C$20:M$20, "CLO8", OUTPUT!C316:M316) / OUTPUT!AL$13), "", SUMIF(OUTPUT!C$20:M$20, "CLO8", OUTPUT!C316:M316) / OUTPUT!AL$13),
IF(AND('PRINTABLE (per grading)'!H$16="OUTPUT", 'PRINTABLE (per grading)'!B$13="Midterm"), IF(ISERROR(SUMIF(OUTPUT!O$20:Y$20, "CLO8", OUTPUT!O316:Y316) / OUTPUT!AM$13), "", SUMIF(OUTPUT!O$20:Y$20, "CLO8", OUTPUT!O316:Y316) / OUTPUT!AM$13),
IF(AND('PRINTABLE (per grading)'!H$16="OUTPUT", 'PRINTABLE (per grading)'!B$13="Final"), IF(ISERROR(SUMIF(OUTPUT!AA$20:AI$20, "CLO8", OUTPUT!AA316:AI316) / OUTPUT!AN$13), "", SUMIF(OUTPUT!AA$20:AI$20, "CLO8", OUTPUT!AA316:AI316) / OUTPUT!AN$13),
"")))))),"")</f>
        <v/>
      </c>
      <c r="AY314" s="232" t="str">
        <f t="shared" si="185"/>
        <v/>
      </c>
      <c r="AZ314" s="233" t="str">
        <f t="shared" si="186"/>
        <v/>
      </c>
      <c r="BA314" s="25" t="str">
        <f>IF(B314 &lt;&gt; "", IFERROR(IF(C$16 = "PRELIM", SUMIF('Database (LECTURE-RES-PRAC)'!D$14:AG$14, "CLO9", 'Database (LECTURE-RES-PRAC)'!D311:AG311) / 'Grade computation'!F$12, IF(C$16 = "MIDTERM", SUMIF('Database (LECTURE-RES-PRAC)'!AJ$14:BM$14, "CLO9", 'Database (LECTURE-RES-PRAC)'!AJ311:BM311) / 'Grade computation'!G$12, IF(C$16 = "FINAL", SUMIF('Database (LECTURE-RES-PRAC)'!BP$14:CS$14, "CLO9", 'Database (LECTURE-RES-PRAC)'!BP311:CS311) / 'Grade computation'!H$12,""))),""),"")</f>
        <v/>
      </c>
      <c r="BB314" s="232" t="str">
        <f t="shared" si="187"/>
        <v/>
      </c>
      <c r="BC314" s="25" t="str">
        <f>IF(B314 &lt;&gt; "",IF(AND('PRINTABLE (per grading)'!H$16="EXAM", 'PRINTABLE (per grading)'!B$13="Prelim"), IF(ISERROR(SUMIF('Exam (LECTURE ONLY)'!D$20:M$20, "CLO9", 'Exam (LECTURE ONLY)'!D316:M316) / 'Exam (LECTURE ONLY)'!AL$14), "", SUMIF('Exam (LECTURE ONLY)'!D$20:M$20, "CLO9", 'Exam (LECTURE ONLY)'!D316:M316) /'Exam (LECTURE ONLY)'!AL$14),
IF(AND('PRINTABLE (per grading)'!H$16="EXAM", 'PRINTABLE (per grading)'!B$13="Midterm"), IF(ISERROR(SUMIF('Exam (LECTURE ONLY)'!O$20:X$20, "CLO9", 'Exam (LECTURE ONLY)'!O316:X316) / 'Exam (LECTURE ONLY)'!AM$14), "", SUMIF('Exam (LECTURE ONLY)'!O$20:X$20, "CLO9", 'Exam (LECTURE ONLY)'!O316:X316) / 'Exam (LECTURE ONLY)'!AM$14),
IF(AND('PRINTABLE (per grading)'!H$16="EXAM", 'PRINTABLE (per grading)'!B$13="Final"), IF(ISERROR(SUMIF('Exam (LECTURE ONLY)'!Z$20:AI$20, "CLO9", 'Exam (LECTURE ONLY)'!Z316:AI316) / 'Exam (LECTURE ONLY)'!AN$14), "", SUMIF('Exam (LECTURE ONLY)'!Z$20:AI$20, "CLO9", 'Exam (LECTURE ONLY)'!Z316:AI316) / 'Exam (LECTURE ONLY)'!AN$14),
IF(AND('PRINTABLE (per grading)'!H$16="OUTPUT", 'PRINTABLE (per grading)'!B$13="Prelim"), IF(ISERROR(SUMIF(OUTPUT!C$20:M$20, "CLO9", OUTPUT!C316:M316) / OUTPUT!AL$14), "", SUMIF(OUTPUT!C$20:M$20, "CLO9", OUTPUT!C316:M316) / OUTPUT!AL$14),
IF(AND('PRINTABLE (per grading)'!H$16="OUTPUT", 'PRINTABLE (per grading)'!B$13="Midterm"), IF(ISERROR(SUMIF(OUTPUT!O$20:Y$20, "CLO9", OUTPUT!O316:Y316) / OUTPUT!AM$14), "", SUMIF(OUTPUT!O$20:Y$20, "CLO9", OUTPUT!O316:Y316) / OUTPUT!AM$14),
IF(AND('PRINTABLE (per grading)'!H$16="OUTPUT", 'PRINTABLE (per grading)'!B$13="Final"), IF(ISERROR(SUMIF(OUTPUT!AA$20:AI$20, "CLO9", OUTPUT!AA316:AI316) / OUTPUT!AN$14), "", SUMIF(OUTPUT!AA$20:AI$20, "CLO9", OUTPUT!AA316:AI316) / OUTPUT!AN$14),
"")))))),"")</f>
        <v/>
      </c>
      <c r="BD314" s="232" t="str">
        <f t="shared" si="188"/>
        <v/>
      </c>
      <c r="BE314" s="233" t="str">
        <f t="shared" si="189"/>
        <v/>
      </c>
      <c r="BF314" s="25" t="str">
        <f>IF(B314 &lt;&gt; "", IFERROR(IF(C$16 = "PRELIM", SUMIF('Database (LECTURE-RES-PRAC)'!D$14:AG$14, "CLO10", 'Database (LECTURE-RES-PRAC)'!D311:AG311) / 'Grade computation'!F$13, IF(C$16 = "MIDTERM", SUMIF('Database (LECTURE-RES-PRAC)'!AJ$14:BM$14, "CLO10", 'Database (LECTURE-RES-PRAC)'!AJ311:BM311) / 'Grade computation'!G$13, IF(C$16 = "FINAL", SUMIF('Database (LECTURE-RES-PRAC)'!BP$14:CS$14, "CLO10", 'Database (LECTURE-RES-PRAC)'!BP311:CS311) / 'Grade computation'!H$13,""))),""),"")</f>
        <v/>
      </c>
      <c r="BG314" s="232" t="str">
        <f t="shared" si="190"/>
        <v/>
      </c>
      <c r="BH314" s="25" t="str">
        <f>IF(B314 &lt;&gt; "",IF(AND('PRINTABLE (per grading)'!H$16="EXAM", 'PRINTABLE (per grading)'!B$13="Prelim"), IF(ISERROR(SUMIF('Exam (LECTURE ONLY)'!D$20:M$20, "CLO10", 'Exam (LECTURE ONLY)'!D316:M316) / 'Exam (LECTURE ONLY)'!AL$15), "", SUMIF('Exam (LECTURE ONLY)'!D$20:M$20, "CLO10", 'Exam (LECTURE ONLY)'!D316:M316) /'Exam (LECTURE ONLY)'!AL$15),
IF(AND('PRINTABLE (per grading)'!H$16="EXAM", 'PRINTABLE (per grading)'!B$13="Midterm"), IF(ISERROR(SUMIF('Exam (LECTURE ONLY)'!O$20:X$20, "CLO10", 'Exam (LECTURE ONLY)'!O316:X316) / 'Exam (LECTURE ONLY)'!AM$15), "", SUMIF('Exam (LECTURE ONLY)'!O$20:X$20, "CLO10", 'Exam (LECTURE ONLY)'!O316:X316) / 'Exam (LECTURE ONLY)'!AM$15),
IF(AND('PRINTABLE (per grading)'!H$16="EXAM", 'PRINTABLE (per grading)'!B$13="Final"), IF(ISERROR(SUMIF('Exam (LECTURE ONLY)'!Z$20:AI$20, "CLO10", 'Exam (LECTURE ONLY)'!Z316:AI316) / 'Exam (LECTURE ONLY)'!AN$15), "", SUMIF('Exam (LECTURE ONLY)'!Z$20:AI$20, "CLO10", 'Exam (LECTURE ONLY)'!Z316:AI316) / 'Exam (LECTURE ONLY)'!AN$15),
IF(AND('PRINTABLE (per grading)'!H$16="OUTPUT", 'PRINTABLE (per grading)'!B$13="Prelim"), IF(ISERROR(SUMIF(OUTPUT!C$20:M$20, "CLO10", OUTPUT!C316:M316) / OUTPUT!AL$15), "", SUMIF(OUTPUT!C$20:M$20, "CLO10", OUTPUT!C316:M316) / OUTPUT!AL$15),
IF(AND('PRINTABLE (per grading)'!H$16="OUTPUT", 'PRINTABLE (per grading)'!B$13="Midterm"), IF(ISERROR(SUMIF(OUTPUT!O$20:Y$20, "CLO10", OUTPUT!O316:Y316) / OUTPUT!AM$15), "", SUMIF(OUTPUT!O$20:Y$20, "CLO10", OUTPUT!O316:Y316) / OUTPUT!AM$15),
IF(AND('PRINTABLE (per grading)'!H$16="OUTPUT", 'PRINTABLE (per grading)'!B$13="Final"), IF(ISERROR(SUMIF(OUTPUT!AA$20:AI$20, "CLO10", OUTPUT!AA316:AI316) / OUTPUT!AN$15), "", SUMIF(OUTPUT!AA$20:AI$20, "CLO10", OUTPUT!AA316:AI316) / OUTPUT!AN$15),
"")))))),"")</f>
        <v/>
      </c>
      <c r="BI314" s="232" t="str">
        <f t="shared" si="191"/>
        <v/>
      </c>
      <c r="BJ314" s="233" t="str">
        <f t="shared" si="192"/>
        <v/>
      </c>
      <c r="BK314" s="2"/>
    </row>
    <row r="315" spans="1:63" ht="20.100000000000001" customHeight="1">
      <c r="A315" s="118" t="str">
        <f>IF(ISBLANK('Database (LECTURE-RES-PRAC)'!A312),"",'Database (LECTURE-RES-PRAC)'!A312)</f>
        <v/>
      </c>
      <c r="B315" s="119" t="str">
        <f>IF(ISBLANK('Database (LECTURE-RES-PRAC)'!B312),"",'Database (LECTURE-RES-PRAC)'!B312)</f>
        <v/>
      </c>
      <c r="C315" s="134" t="str">
        <f>IF(B315&lt;&gt;"",IF(C$16="PRELIM",'Grade computation'!C315, IF(C$16="MIDTERM",'Grade computation'!K315, IF(C$16="FINAL",'Grade computation'!S315,""))),"")</f>
        <v/>
      </c>
      <c r="D315" s="135" t="str">
        <f t="shared" si="157"/>
        <v/>
      </c>
      <c r="E315" s="134" t="str">
        <f>IF(B315&lt;&gt;"", IF(C$16="PRELIM",'Grade computation'!E315, IF(C$16="MIDTERM",'Grade computation'!M315, IF(C$16="FINAL",'Grade computation'!U315,""))),"")</f>
        <v/>
      </c>
      <c r="F315" s="136" t="str">
        <f t="shared" si="158"/>
        <v/>
      </c>
      <c r="G315" s="137" t="str">
        <f t="shared" si="159"/>
        <v/>
      </c>
      <c r="H315" s="207" t="str">
        <f>IF(B315&lt;&gt;"",IF(C$16="PRELIM", 'Grade computation'!H315, IF(C$16="MIDTERM", 'Grade computation'!P315, IF(C$16="FINAL",'Grade computation'!X315, ""))),"")</f>
        <v/>
      </c>
      <c r="I315" s="137" t="str">
        <f t="shared" si="160"/>
        <v/>
      </c>
      <c r="J315" s="139" t="str">
        <f t="shared" si="161"/>
        <v/>
      </c>
      <c r="K315" s="377" t="str">
        <f t="shared" si="162"/>
        <v/>
      </c>
      <c r="L315" s="434"/>
      <c r="M315" s="25" t="str">
        <f>IF(B315 &lt;&gt; "", IFERROR(IF(C$16 = "PRELIM", SUMIF('Database (LECTURE-RES-PRAC)'!D$14:AG$14, "CLO1", 'Database (LECTURE-RES-PRAC)'!D312:AG312) / 'Grade computation'!F$4, IF(C$16 = "MIDTERM", SUMIF('Database (LECTURE-RES-PRAC)'!AJ$14:BM$14, "CLO1", 'Database (LECTURE-RES-PRAC)'!AJ312:BM312) / 'Grade computation'!G$4, IF(C$16 = "FINAL", SUMIF('Database (LECTURE-RES-PRAC)'!BP$14:CS$14, "CLO1", 'Database (LECTURE-RES-PRAC)'!BP312:CS312) / 'Grade computation'!H$4,""))),""),"")</f>
        <v/>
      </c>
      <c r="N315" s="232" t="str">
        <f t="shared" si="163"/>
        <v/>
      </c>
      <c r="O315" s="25" t="str">
        <f>IF(B315 &lt;&gt; "",IF(AND('PRINTABLE (per grading)'!H$16="EXAM", 'PRINTABLE (per grading)'!B$13="Prelim"), IF(ISERROR(SUMIF('Exam (LECTURE ONLY)'!D$20:M$20, "CLO1", 'Exam (LECTURE ONLY)'!D317:M317) / 'Exam (LECTURE ONLY)'!AL$6), "", SUMIF('Exam (LECTURE ONLY)'!D$20:M$20, "CLO1", 'Exam (LECTURE ONLY)'!D317:M317) /'Exam (LECTURE ONLY)'!AL$6),
IF(AND('PRINTABLE (per grading)'!H$16="EXAM", 'PRINTABLE (per grading)'!B$13="Midterm"), IF(ISERROR(SUMIF('Exam (LECTURE ONLY)'!O$20:X$20, "CLO1", 'Exam (LECTURE ONLY)'!O317:X317) / 'Exam (LECTURE ONLY)'!AM$6), "", SUMIF('Exam (LECTURE ONLY)'!O$20:X$20, "CLO1", 'Exam (LECTURE ONLY)'!O317:X317) / 'Exam (LECTURE ONLY)'!AM$6),
IF(AND('PRINTABLE (per grading)'!H$16="EXAM", 'PRINTABLE (per grading)'!B$13="Final"), IF(ISERROR(SUMIF('Exam (LECTURE ONLY)'!Z$20:AI$20, "CLO1", 'Exam (LECTURE ONLY)'!Z317:AI317) / 'Exam (LECTURE ONLY)'!AN$6), "", SUMIF('Exam (LECTURE ONLY)'!Z$20:AI$20, "CLO1", 'Exam (LECTURE ONLY)'!Z317:AI317) / 'Exam (LECTURE ONLY)'!AN$6),
IF(AND('PRINTABLE (per grading)'!H$16="OUTPUT", 'PRINTABLE (per grading)'!B$13="Prelim"), IF(ISERROR(SUMIF(OUTPUT!C$20:M$20, "CLO1", OUTPUT!C317:M317) / OUTPUT!AL$6), "", SUMIF(OUTPUT!C$20:M$20, "CLO1", OUTPUT!C317:M317) / OUTPUT!AL$6),
IF(AND('PRINTABLE (per grading)'!H$16="OUTPUT", 'PRINTABLE (per grading)'!B$13="Midterm"), IF(ISERROR(SUMIF(OUTPUT!O$20:Y$20, "CLO1", OUTPUT!O317:Y317) / OUTPUT!AM$6), "", SUMIF(OUTPUT!O$20:Y$20, "CLO1", OUTPUT!O317:Y317) / OUTPUT!AM$6),
IF(AND('PRINTABLE (per grading)'!H$16="OUTPUT", 'PRINTABLE (per grading)'!B$13="Final"), IF(ISERROR(SUMIF(OUTPUT!AA$20:AI$20, "CLO1", OUTPUT!AA317:AI317) / OUTPUT!AN$6), "", SUMIF(OUTPUT!AA$20:AI$20, "CLO1", OUTPUT!AA317:AI317) / OUTPUT!AN$6),
"")))))),"")</f>
        <v/>
      </c>
      <c r="P315" s="232" t="str">
        <f t="shared" si="164"/>
        <v/>
      </c>
      <c r="Q315" s="233" t="str">
        <f t="shared" si="165"/>
        <v/>
      </c>
      <c r="R315" s="25" t="str">
        <f>IF(B315 &lt;&gt; "", IFERROR(IF(C$16 = "PRELIM", SUMIF('Database (LECTURE-RES-PRAC)'!D$14:AG$14, "CLO2", 'Database (LECTURE-RES-PRAC)'!D312:AG312) / 'Grade computation'!F$5, IF(C$16 = "MIDTERM", SUMIF('Database (LECTURE-RES-PRAC)'!AJ$14:BM$14, "CLO2", 'Database (LECTURE-RES-PRAC)'!AJ312:BM312) / 'Grade computation'!G$5, IF(C$16 = "FINAL", SUMIF('Database (LECTURE-RES-PRAC)'!BP$14:CS$14, "CLO2", 'Database (LECTURE-RES-PRAC)'!BP312:CS312) / 'Grade computation'!H$5,""))),""),"")</f>
        <v/>
      </c>
      <c r="S315" s="232" t="str">
        <f t="shared" si="166"/>
        <v/>
      </c>
      <c r="T315" s="25" t="str">
        <f>IF(B315 &lt;&gt; "",IF(AND('PRINTABLE (per grading)'!H$16="EXAM", 'PRINTABLE (per grading)'!B$13="Prelim"), IF(ISERROR(SUMIF('Exam (LECTURE ONLY)'!D$20:M$20, "CLO2", 'Exam (LECTURE ONLY)'!D317:M317) / 'Exam (LECTURE ONLY)'!AL$7), "", SUMIF('Exam (LECTURE ONLY)'!D$20:M$20, "CLO2", 'Exam (LECTURE ONLY)'!D317:M317) /'Exam (LECTURE ONLY)'!AL$7),
IF(AND('PRINTABLE (per grading)'!H$16="EXAM", 'PRINTABLE (per grading)'!B$13="Midterm"), IF(ISERROR(SUMIF('Exam (LECTURE ONLY)'!O$20:X$20, "CLO2", 'Exam (LECTURE ONLY)'!O317:X317) / 'Exam (LECTURE ONLY)'!AM$7), "", SUMIF('Exam (LECTURE ONLY)'!O$20:X$20, "CLO2", 'Exam (LECTURE ONLY)'!O317:X317) / 'Exam (LECTURE ONLY)'!AM$7),
IF(AND('PRINTABLE (per grading)'!H$16="EXAM", 'PRINTABLE (per grading)'!B$13="Final"), IF(ISERROR(SUMIF('Exam (LECTURE ONLY)'!Z$20:AI$20, "CLO2", 'Exam (LECTURE ONLY)'!Z317:AI317) / 'Exam (LECTURE ONLY)'!AN$7), "", SUMIF('Exam (LECTURE ONLY)'!Z$20:AI$20, "CLO2", 'Exam (LECTURE ONLY)'!Z317:AI317) / 'Exam (LECTURE ONLY)'!AN$7),
IF(AND('PRINTABLE (per grading)'!H$16="OUTPUT", 'PRINTABLE (per grading)'!B$13="Prelim"), IF(ISERROR(SUMIF(OUTPUT!C$20:M$20, "CLO2", OUTPUT!C317:M317) / OUTPUT!AL$7), "", SUMIF(OUTPUT!C$20:M$20, "CLO2", OUTPUT!C317:M317) / OUTPUT!AL$7),
IF(AND('PRINTABLE (per grading)'!H$16="OUTPUT", 'PRINTABLE (per grading)'!B$13="Midterm"), IF(ISERROR(SUMIF(OUTPUT!O$20:Y$20, "CLO2", OUTPUT!O317:Y317) / OUTPUT!AM$7), "", SUMIF(OUTPUT!O$20:Y$20, "CLO2", OUTPUT!O317:Y317) / OUTPUT!AM$7),
IF(AND('PRINTABLE (per grading)'!H$16="OUTPUT", 'PRINTABLE (per grading)'!B$13="Final"), IF(ISERROR(SUMIF(OUTPUT!AA$20:AI$20, "CLO2", OUTPUT!AA317:AI317) / OUTPUT!AN$7), "", SUMIF(OUTPUT!AA$20:AI$20, "CLO2", OUTPUT!AA317:AI317) / OUTPUT!AN$7),
"")))))),"")</f>
        <v/>
      </c>
      <c r="U315" s="232" t="str">
        <f t="shared" si="167"/>
        <v/>
      </c>
      <c r="V315" s="233" t="str">
        <f t="shared" si="168"/>
        <v/>
      </c>
      <c r="W315" s="25" t="str">
        <f>IF(B315 &lt;&gt; "", IFERROR(IF(C$16 = "PRELIM", SUMIF('Database (LECTURE-RES-PRAC)'!D$14:AG$14, "CLO3", 'Database (LECTURE-RES-PRAC)'!D312:AG312) / 'Grade computation'!F$6, IF(C$16 = "MIDTERM", SUMIF('Database (LECTURE-RES-PRAC)'!AJ$14:BM$14, "CLO3", 'Database (LECTURE-RES-PRAC)'!AJ312:BM312) / 'Grade computation'!G$6, IF(C$16 = "FINAL", SUMIF('Database (LECTURE-RES-PRAC)'!BP$14:CS$14, "CLO3", 'Database (LECTURE-RES-PRAC)'!BP312:CS312) / 'Grade computation'!H$6,""))),""),"")</f>
        <v/>
      </c>
      <c r="X315" s="232" t="str">
        <f t="shared" si="169"/>
        <v/>
      </c>
      <c r="Y315" s="25" t="str">
        <f>IF(B315 &lt;&gt; "",IF(AND('PRINTABLE (per grading)'!H$16="EXAM", 'PRINTABLE (per grading)'!B$13="Prelim"), IF(ISERROR(SUMIF('Exam (LECTURE ONLY)'!D$20:M$20, "CLO3", 'Exam (LECTURE ONLY)'!D317:M317) / 'Exam (LECTURE ONLY)'!AL$8), "", SUMIF('Exam (LECTURE ONLY)'!D$20:M$20, "CLO3", 'Exam (LECTURE ONLY)'!D317:M317) /'Exam (LECTURE ONLY)'!AL$8),
IF(AND('PRINTABLE (per grading)'!H$16="EXAM", 'PRINTABLE (per grading)'!B$13="Midterm"), IF(ISERROR(SUMIF('Exam (LECTURE ONLY)'!O$20:X$20, "CLO3", 'Exam (LECTURE ONLY)'!O317:X317) / 'Exam (LECTURE ONLY)'!AM$8), "", SUMIF('Exam (LECTURE ONLY)'!O$20:X$20, "CLO3", 'Exam (LECTURE ONLY)'!O317:X317) / 'Exam (LECTURE ONLY)'!AM$8),
IF(AND('PRINTABLE (per grading)'!H$16="EXAM", 'PRINTABLE (per grading)'!B$13="Final"), IF(ISERROR(SUMIF('Exam (LECTURE ONLY)'!Z$20:AI$20, "CLO3", 'Exam (LECTURE ONLY)'!Z317:AI317) / 'Exam (LECTURE ONLY)'!AN$8), "", SUMIF('Exam (LECTURE ONLY)'!Z$20:AI$20, "CLO3", 'Exam (LECTURE ONLY)'!Z317:AI317) / 'Exam (LECTURE ONLY)'!AN$8),
IF(AND('PRINTABLE (per grading)'!H$16="OUTPUT", 'PRINTABLE (per grading)'!B$13="Prelim"), IF(ISERROR(SUMIF(OUTPUT!C$20:M$20, "CLO3", OUTPUT!C317:M317) / OUTPUT!AL$8), "", SUMIF(OUTPUT!C$20:M$20, "CLO3", OUTPUT!C317:M317) / OUTPUT!AL$8),
IF(AND('PRINTABLE (per grading)'!H$16="OUTPUT", 'PRINTABLE (per grading)'!B$13="Midterm"), IF(ISERROR(SUMIF(OUTPUT!O$20:Y$20, "CLO3", OUTPUT!O317:Y317) / OUTPUT!AM$8), "", SUMIF(OUTPUT!O$20:Y$20, "CLO3", OUTPUT!O317:Y317) / OUTPUT!AM$8),
IF(AND('PRINTABLE (per grading)'!H$16="OUTPUT", 'PRINTABLE (per grading)'!B$13="Final"), IF(ISERROR(SUMIF(OUTPUT!AA$20:AI$20, "CLO3", OUTPUT!AA317:AI317) / OUTPUT!AN$8), "", SUMIF(OUTPUT!AA$20:AI$20, "CLO3", OUTPUT!AA317:AI317) / OUTPUT!AN$8),
"" )))))),"")</f>
        <v/>
      </c>
      <c r="Z315" s="232" t="str">
        <f t="shared" si="170"/>
        <v/>
      </c>
      <c r="AA315" s="233" t="str">
        <f t="shared" si="171"/>
        <v/>
      </c>
      <c r="AB315" s="25" t="str">
        <f>IF(B315 &lt;&gt; "", IFERROR(IF(C$16 = "PRELIM", SUMIF('Database (LECTURE-RES-PRAC)'!D$14:AG$14, "CLO4", 'Database (LECTURE-RES-PRAC)'!D312:AG312) / 'Grade computation'!F$7, IF(C$16 = "MIDTERM", SUMIF('Database (LECTURE-RES-PRAC)'!AJ$14:BM$14, "CLO4", 'Database (LECTURE-RES-PRAC)'!AJ312:BM312) / 'Grade computation'!G$7, IF(C$16 = "FINAL", SUMIF('Database (LECTURE-RES-PRAC)'!BP$14:CS$14, "CLO4", 'Database (LECTURE-RES-PRAC)'!BP312:CS312) / 'Grade computation'!H$7,""))),""),"")</f>
        <v/>
      </c>
      <c r="AC315" s="232" t="str">
        <f t="shared" si="172"/>
        <v/>
      </c>
      <c r="AD315" s="25" t="str">
        <f>IF(B315 &lt;&gt; "",IF(AND('PRINTABLE (per grading)'!H$16="EXAM", 'PRINTABLE (per grading)'!B$13="Prelim"), IF(ISERROR(SUMIF('Exam (LECTURE ONLY)'!D$20:M$20, "CLO4", 'Exam (LECTURE ONLY)'!D317:M317) / 'Exam (LECTURE ONLY)'!AL$9), "", SUMIF('Exam (LECTURE ONLY)'!D$20:M$20, "CLO4", 'Exam (LECTURE ONLY)'!D317:M317) /'Exam (LECTURE ONLY)'!AL$9),
IF(AND('PRINTABLE (per grading)'!H$16="EXAM", 'PRINTABLE (per grading)'!B$13="Midterm"), IF(ISERROR(SUMIF('Exam (LECTURE ONLY)'!O$20:X$20, "CLO4", 'Exam (LECTURE ONLY)'!O317:X317) / 'Exam (LECTURE ONLY)'!AM$9), "", SUMIF('Exam (LECTURE ONLY)'!O$20:X$20, "CLO4", 'Exam (LECTURE ONLY)'!O317:X317) / 'Exam (LECTURE ONLY)'!AM$9),
IF(AND('PRINTABLE (per grading)'!H$16="EXAM", 'PRINTABLE (per grading)'!B$13="Final"), IF(ISERROR(SUMIF('Exam (LECTURE ONLY)'!Z$20:AI$20, "CLO4", 'Exam (LECTURE ONLY)'!Z317:AI317) / 'Exam (LECTURE ONLY)'!AN$9), "", SUMIF('Exam (LECTURE ONLY)'!Z$20:AI$20, "CLO4", 'Exam (LECTURE ONLY)'!Z317:AI317) / 'Exam (LECTURE ONLY)'!AN$9),
IF(AND('PRINTABLE (per grading)'!H$16="OUTPUT", 'PRINTABLE (per grading)'!B$13="Prelim"), IF(ISERROR(SUMIF(OUTPUT!C$20:M$20, "CLO4", OUTPUT!C317:M317) / OUTPUT!AL$9), "", SUMIF(OUTPUT!C$20:M$20, "CLO4", OUTPUT!C317:M317) / OUTPUT!AL$9),
IF(AND('PRINTABLE (per grading)'!H$16="OUTPUT", 'PRINTABLE (per grading)'!B$13="Midterm"), IF(ISERROR(SUMIF(OUTPUT!O$20:Y$20, "CLO4", OUTPUT!O317:Y317) / OUTPUT!AM$9), "", SUMIF(OUTPUT!O$20:Y$20, "CLO4", OUTPUT!O317:Y317) / OUTPUT!AM$9),
IF(AND('PRINTABLE (per grading)'!H$16="OUTPUT", 'PRINTABLE (per grading)'!B$13="Final"), IF(ISERROR(SUMIF(OUTPUT!AA$20:AI$20, "CLO4", OUTPUT!AA317:AI317) / OUTPUT!AN$9), "", SUMIF(OUTPUT!AA$20:AI$20, "CLO4", OUTPUT!AA317:AI317) / OUTPUT!AN$9),
"")))))),"")</f>
        <v/>
      </c>
      <c r="AE315" s="232" t="str">
        <f t="shared" si="173"/>
        <v/>
      </c>
      <c r="AF315" s="233" t="str">
        <f t="shared" si="174"/>
        <v/>
      </c>
      <c r="AG315" s="25" t="str">
        <f>IF(B315 &lt;&gt; "", IFERROR(IF(C$16 = "PRELIM", SUMIF('Database (LECTURE-RES-PRAC)'!D$14:AG$14, "CLO5", 'Database (LECTURE-RES-PRAC)'!D312:AG312) / 'Grade computation'!F$8, IF(C$16 = "MIDTERM", SUMIF('Database (LECTURE-RES-PRAC)'!AJ$14:BM$14, "CLO5", 'Database (LECTURE-RES-PRAC)'!AJ312:BM312) / 'Grade computation'!G$8, IF(C$16 = "FINAL", SUMIF('Database (LECTURE-RES-PRAC)'!BP$14:CS$14, "CLO5", 'Database (LECTURE-RES-PRAC)'!BP312:CS312) / 'Grade computation'!H$8,""))),""),"")</f>
        <v/>
      </c>
      <c r="AH315" s="232" t="str">
        <f t="shared" si="175"/>
        <v/>
      </c>
      <c r="AI315" s="25" t="str">
        <f>IF(B315 &lt;&gt; "",IF(AND('PRINTABLE (per grading)'!H$16="EXAM", 'PRINTABLE (per grading)'!B$13="Prelim"), IF(ISERROR(SUMIF('Exam (LECTURE ONLY)'!D$20:M$20, "CLO5", 'Exam (LECTURE ONLY)'!D317:M317) / 'Exam (LECTURE ONLY)'!AL$10), "", SUMIF('Exam (LECTURE ONLY)'!D$20:M$20, "CLO5", 'Exam (LECTURE ONLY)'!D317:M317) /'Exam (LECTURE ONLY)'!AL$10),
IF(AND('PRINTABLE (per grading)'!H$16="EXAM", 'PRINTABLE (per grading)'!B$13="Midterm"), IF(ISERROR(SUMIF('Exam (LECTURE ONLY)'!O$20:X$20, "CLO5", 'Exam (LECTURE ONLY)'!O317:X317) / 'Exam (LECTURE ONLY)'!AM$10), "", SUMIF('Exam (LECTURE ONLY)'!O$20:X$20, "CLO5", 'Exam (LECTURE ONLY)'!O317:X317) / 'Exam (LECTURE ONLY)'!AM$10),
IF(AND('PRINTABLE (per grading)'!H$16="EXAM", 'PRINTABLE (per grading)'!B$13="Final"), IF(ISERROR(SUMIF('Exam (LECTURE ONLY)'!Z$20:AI$20, "CLO5", 'Exam (LECTURE ONLY)'!Z317:AI317) / 'Exam (LECTURE ONLY)'!AN$10), "", SUMIF('Exam (LECTURE ONLY)'!Z$20:AI$20, "CLO5", 'Exam (LECTURE ONLY)'!Z317:AI317) / 'Exam (LECTURE ONLY)'!AN$10),
IF(AND('PRINTABLE (per grading)'!H$16="OUTPUT", 'PRINTABLE (per grading)'!B$13="Prelim"), IF(ISERROR(SUMIF(OUTPUT!C$20:M$20, "CLO5", OUTPUT!C317:M317) / OUTPUT!AL$10), "", SUMIF(OUTPUT!C$20:M$20, "CLO5", OUTPUT!C317:M317) / OUTPUT!AL$10),
IF(AND('PRINTABLE (per grading)'!H$16="OUTPUT", 'PRINTABLE (per grading)'!B$13="Midterm"), IF(ISERROR(SUMIF(OUTPUT!O$20:Y$20, "CLO5", OUTPUT!O317:Y317) / OUTPUT!AM$10), "", SUMIF(OUTPUT!O$20:Y$20, "CLO5", OUTPUT!O317:Y317) / OUTPUT!AM$10),
IF(AND('PRINTABLE (per grading)'!H$16="OUTPUT", 'PRINTABLE (per grading)'!B$13="Final"), IF(ISERROR(SUMIF(OUTPUT!AA$20:AI$20, "CLO5", OUTPUT!AA317:AI317) / OUTPUT!AN$10), "", SUMIF(OUTPUT!AA$20:AI$20, "CLO5", OUTPUT!AA317:AI317) / OUTPUT!AN$10),
"")))))),"")</f>
        <v/>
      </c>
      <c r="AJ315" s="232" t="str">
        <f t="shared" si="176"/>
        <v/>
      </c>
      <c r="AK315" s="233" t="str">
        <f t="shared" si="177"/>
        <v/>
      </c>
      <c r="AL315" s="25" t="str">
        <f>IF(B315 &lt;&gt; "", IFERROR(IF(C$16 = "PRELIM", SUMIF('Database (LECTURE-RES-PRAC)'!D$14:AG$14, "CLO6", 'Database (LECTURE-RES-PRAC)'!D312:AG312) / 'Grade computation'!F$9, IF(C$16 = "MIDTERM", SUMIF('Database (LECTURE-RES-PRAC)'!AJ$14:BM$14, "CLO6", 'Database (LECTURE-RES-PRAC)'!AJ312:BM312) / 'Grade computation'!G$9, IF(C$16 = "FINAL", SUMIF('Database (LECTURE-RES-PRAC)'!BP$14:CS$14, "CLO6", 'Database (LECTURE-RES-PRAC)'!BP312:CS312) / 'Grade computation'!H$9,""))),""),"")</f>
        <v/>
      </c>
      <c r="AM315" s="232" t="str">
        <f t="shared" si="178"/>
        <v/>
      </c>
      <c r="AN315" s="25" t="str">
        <f>IF(B315 &lt;&gt; "",IF(AND('PRINTABLE (per grading)'!H$16="EXAM", 'PRINTABLE (per grading)'!B$13="Prelim"), IF(ISERROR(SUMIF('Exam (LECTURE ONLY)'!D$20:M$20, "CLO6", 'Exam (LECTURE ONLY)'!D317:M317) / 'Exam (LECTURE ONLY)'!AL$11), "", SUMIF('Exam (LECTURE ONLY)'!D$20:M$20, "CLO6", 'Exam (LECTURE ONLY)'!D317:M317) /'Exam (LECTURE ONLY)'!AL$11),
IF(AND('PRINTABLE (per grading)'!H$16="EXAM", 'PRINTABLE (per grading)'!B$13="Midterm"), IF(ISERROR(SUMIF('Exam (LECTURE ONLY)'!O$20:X$20, "CLO6", 'Exam (LECTURE ONLY)'!O317:X317) / 'Exam (LECTURE ONLY)'!AM$11), "", SUMIF('Exam (LECTURE ONLY)'!O$20:X$20, "CLO6", 'Exam (LECTURE ONLY)'!O317:X317) / 'Exam (LECTURE ONLY)'!AM$11),
IF(AND('PRINTABLE (per grading)'!H$16="EXAM", 'PRINTABLE (per grading)'!B$13="Final"), IF(ISERROR(SUMIF('Exam (LECTURE ONLY)'!Z$20:AI$20, "CLO6", 'Exam (LECTURE ONLY)'!Z317:AI317) / 'Exam (LECTURE ONLY)'!AN$11), "", SUMIF('Exam (LECTURE ONLY)'!Z$20:AI$20, "CLO6", 'Exam (LECTURE ONLY)'!Z317:AI317) / 'Exam (LECTURE ONLY)'!AN$11),
IF(AND('PRINTABLE (per grading)'!H$16="OUTPUT", 'PRINTABLE (per grading)'!B$13="Prelim"), IF(ISERROR(SUMIF(OUTPUT!C$20:M$20, "CLO6", OUTPUT!C317:M317) / OUTPUT!AL$11), "", SUMIF(OUTPUT!C$20:M$20, "CLO6", OUTPUT!C317:M317) / OUTPUT!AL$11),
IF(AND('PRINTABLE (per grading)'!H$16="OUTPUT", 'PRINTABLE (per grading)'!B$13="Midterm"), IF(ISERROR(SUMIF(OUTPUT!O$20:Y$20, "CLO6", OUTPUT!O317:Y317) / OUTPUT!AM$11), "", SUMIF(OUTPUT!O$20:Y$20, "CLO6", OUTPUT!O317:Y317) / OUTPUT!AM$11),
IF(AND('PRINTABLE (per grading)'!H$16="OUTPUT", 'PRINTABLE (per grading)'!B$13="Final"), IF(ISERROR(SUMIF(OUTPUT!AA$20:AI$20, "CLO6", OUTPUT!AA317:AI317) / OUTPUT!AN$11), "", SUMIF(OUTPUT!AA$20:AI$20, "CLO6", OUTPUT!AA317:AI317) / OUTPUT!AN$11),
"")))))),"")</f>
        <v/>
      </c>
      <c r="AO315" s="232" t="str">
        <f t="shared" si="179"/>
        <v/>
      </c>
      <c r="AP315" s="233" t="str">
        <f t="shared" si="180"/>
        <v/>
      </c>
      <c r="AQ315" s="25" t="str">
        <f>IF(B315 &lt;&gt; "", IFERROR(IF(C$16 = "PRELIM", SUMIF('Database (LECTURE-RES-PRAC)'!D$14:AG$14, "CLO7", 'Database (LECTURE-RES-PRAC)'!D312:AG312) / 'Grade computation'!F$10, IF(C$16 = "MIDTERM", SUMIF('Database (LECTURE-RES-PRAC)'!AJ$14:BM$14, "CLO7", 'Database (LECTURE-RES-PRAC)'!AJ312:BM312) / 'Grade computation'!G$10, IF(C$16 = "FINAL", SUMIF('Database (LECTURE-RES-PRAC)'!BP$14:CS$14, "CLO7", 'Database (LECTURE-RES-PRAC)'!BP312:CS312) / 'Grade computation'!H$10,""))),""),"")</f>
        <v/>
      </c>
      <c r="AR315" s="232" t="str">
        <f t="shared" si="181"/>
        <v/>
      </c>
      <c r="AS315" s="25" t="str">
        <f>IF(B315 &lt;&gt; "",IF(AND('PRINTABLE (per grading)'!H$16="EXAM", 'PRINTABLE (per grading)'!B$13="Prelim"), IF(ISERROR(SUMIF('Exam (LECTURE ONLY)'!D$20:M$20, "CLO7", 'Exam (LECTURE ONLY)'!D317:M317) / 'Exam (LECTURE ONLY)'!AL$12), "", SUMIF('Exam (LECTURE ONLY)'!D$20:M$20, "CLO7", 'Exam (LECTURE ONLY)'!D317:M317) /'Exam (LECTURE ONLY)'!AL$12),
IF(AND('PRINTABLE (per grading)'!H$16="EXAM", 'PRINTABLE (per grading)'!B$13="Midterm"), IF(ISERROR(SUMIF('Exam (LECTURE ONLY)'!O$20:X$20, "CLO7", 'Exam (LECTURE ONLY)'!O317:X317) / 'Exam (LECTURE ONLY)'!AM$12), "", SUMIF('Exam (LECTURE ONLY)'!O$20:X$20, "CLO7", 'Exam (LECTURE ONLY)'!O317:X317) / 'Exam (LECTURE ONLY)'!AM$12),
IF(AND('PRINTABLE (per grading)'!H$16="EXAM", 'PRINTABLE (per grading)'!B$13="Final"), IF(ISERROR(SUMIF('Exam (LECTURE ONLY)'!Z$20:AI$20, "CLO7", 'Exam (LECTURE ONLY)'!Z317:AI317) / 'Exam (LECTURE ONLY)'!AN$12), "", SUMIF('Exam (LECTURE ONLY)'!Z$20:AI$20, "CLO7", 'Exam (LECTURE ONLY)'!Z317:AI317) / 'Exam (LECTURE ONLY)'!AN$12),
IF(AND('PRINTABLE (per grading)'!H$16="OUTPUT", 'PRINTABLE (per grading)'!B$13="Prelim"), IF(ISERROR(SUMIF(OUTPUT!C$20:M$20, "CLO7", OUTPUT!C317:M317) / OUTPUT!AL$12), "", SUMIF(OUTPUT!C$20:M$20, "CLO7", OUTPUT!C317:M317) / OUTPUT!AL$12),
IF(AND('PRINTABLE (per grading)'!H$16="OUTPUT", 'PRINTABLE (per grading)'!B$13="Midterm"), IF(ISERROR(SUMIF(OUTPUT!O$20:Y$20, "CLO7", OUTPUT!O317:Y317) / OUTPUT!AM$12), "", SUMIF(OUTPUT!O$20:Y$20, "CLO7", OUTPUT!O317:Y317) / OUTPUT!AM$12),
IF(AND('PRINTABLE (per grading)'!H$16="OUTPUT", 'PRINTABLE (per grading)'!B$13="Final"), IF(ISERROR(SUMIF(OUTPUT!AA$20:AI$20, "CLO7", OUTPUT!AA317:AI317) / OUTPUT!AN$12), "", SUMIF(OUTPUT!AA$20:AI$20, "CLO7", OUTPUT!AA317:AI317) / OUTPUT!AN$12),
"")))))),"")</f>
        <v/>
      </c>
      <c r="AT315" s="232" t="str">
        <f t="shared" si="182"/>
        <v/>
      </c>
      <c r="AU315" s="233" t="str">
        <f t="shared" si="183"/>
        <v/>
      </c>
      <c r="AV315" s="25" t="str">
        <f>IF(B315 &lt;&gt; "", IFERROR(IF(C$16 = "PRELIM", SUMIF('Database (LECTURE-RES-PRAC)'!D$14:AG$14, "CLO8", 'Database (LECTURE-RES-PRAC)'!D312:AG312) / 'Grade computation'!F$11, IF(C$16 = "MIDTERM", SUMIF('Database (LECTURE-RES-PRAC)'!AJ$14:BM$14, "CLO8", 'Database (LECTURE-RES-PRAC)'!AJ312:BM312) / 'Grade computation'!G$11, IF(C$16 = "FINAL", SUMIF('Database (LECTURE-RES-PRAC)'!BP$14:CS$14, "CLO8", 'Database (LECTURE-RES-PRAC)'!BP312:CS312) / 'Grade computation'!H$11,""))),""),"")</f>
        <v/>
      </c>
      <c r="AW315" s="232" t="str">
        <f t="shared" si="184"/>
        <v/>
      </c>
      <c r="AX315" s="25" t="str">
        <f>IF(B315 &lt;&gt; "",IF(AND('PRINTABLE (per grading)'!H$16="EXAM", 'PRINTABLE (per grading)'!B$13="Prelim"), IF(ISERROR(SUMIF('Exam (LECTURE ONLY)'!D$20:M$20, "CLO8", 'Exam (LECTURE ONLY)'!D317:M317) / 'Exam (LECTURE ONLY)'!AL$13), "", SUMIF('Exam (LECTURE ONLY)'!D$20:M$20, "CLO8", 'Exam (LECTURE ONLY)'!D317:M317) /'Exam (LECTURE ONLY)'!AL$13),
IF(AND('PRINTABLE (per grading)'!H$16="EXAM", 'PRINTABLE (per grading)'!B$13="Midterm"), IF(ISERROR(SUMIF('Exam (LECTURE ONLY)'!O$20:X$20, "CLO8", 'Exam (LECTURE ONLY)'!O317:X317) / 'Exam (LECTURE ONLY)'!AM$13), "", SUMIF('Exam (LECTURE ONLY)'!O$20:X$20, "CLO8", 'Exam (LECTURE ONLY)'!O317:X317) / 'Exam (LECTURE ONLY)'!AM$13),
IF(AND('PRINTABLE (per grading)'!H$16="EXAM", 'PRINTABLE (per grading)'!B$13="Final"), IF(ISERROR(SUMIF('Exam (LECTURE ONLY)'!Z$20:AI$20, "CLO8", 'Exam (LECTURE ONLY)'!Z317:AI317) / 'Exam (LECTURE ONLY)'!AN$13), "", SUMIF('Exam (LECTURE ONLY)'!Z$20:AI$20, "CLO8", 'Exam (LECTURE ONLY)'!Z317:AI317) / 'Exam (LECTURE ONLY)'!AN$13),
IF(AND('PRINTABLE (per grading)'!H$16="OUTPUT", 'PRINTABLE (per grading)'!B$13="Prelim"), IF(ISERROR(SUMIF(OUTPUT!C$20:M$20, "CLO8", OUTPUT!C317:M317) / OUTPUT!AL$13), "", SUMIF(OUTPUT!C$20:M$20, "CLO8", OUTPUT!C317:M317) / OUTPUT!AL$13),
IF(AND('PRINTABLE (per grading)'!H$16="OUTPUT", 'PRINTABLE (per grading)'!B$13="Midterm"), IF(ISERROR(SUMIF(OUTPUT!O$20:Y$20, "CLO8", OUTPUT!O317:Y317) / OUTPUT!AM$13), "", SUMIF(OUTPUT!O$20:Y$20, "CLO8", OUTPUT!O317:Y317) / OUTPUT!AM$13),
IF(AND('PRINTABLE (per grading)'!H$16="OUTPUT", 'PRINTABLE (per grading)'!B$13="Final"), IF(ISERROR(SUMIF(OUTPUT!AA$20:AI$20, "CLO8", OUTPUT!AA317:AI317) / OUTPUT!AN$13), "", SUMIF(OUTPUT!AA$20:AI$20, "CLO8", OUTPUT!AA317:AI317) / OUTPUT!AN$13),
"")))))),"")</f>
        <v/>
      </c>
      <c r="AY315" s="232" t="str">
        <f t="shared" si="185"/>
        <v/>
      </c>
      <c r="AZ315" s="233" t="str">
        <f t="shared" si="186"/>
        <v/>
      </c>
      <c r="BA315" s="25" t="str">
        <f>IF(B315 &lt;&gt; "", IFERROR(IF(C$16 = "PRELIM", SUMIF('Database (LECTURE-RES-PRAC)'!D$14:AG$14, "CLO9", 'Database (LECTURE-RES-PRAC)'!D312:AG312) / 'Grade computation'!F$12, IF(C$16 = "MIDTERM", SUMIF('Database (LECTURE-RES-PRAC)'!AJ$14:BM$14, "CLO9", 'Database (LECTURE-RES-PRAC)'!AJ312:BM312) / 'Grade computation'!G$12, IF(C$16 = "FINAL", SUMIF('Database (LECTURE-RES-PRAC)'!BP$14:CS$14, "CLO9", 'Database (LECTURE-RES-PRAC)'!BP312:CS312) / 'Grade computation'!H$12,""))),""),"")</f>
        <v/>
      </c>
      <c r="BB315" s="232" t="str">
        <f t="shared" si="187"/>
        <v/>
      </c>
      <c r="BC315" s="25" t="str">
        <f>IF(B315 &lt;&gt; "",IF(AND('PRINTABLE (per grading)'!H$16="EXAM", 'PRINTABLE (per grading)'!B$13="Prelim"), IF(ISERROR(SUMIF('Exam (LECTURE ONLY)'!D$20:M$20, "CLO9", 'Exam (LECTURE ONLY)'!D317:M317) / 'Exam (LECTURE ONLY)'!AL$14), "", SUMIF('Exam (LECTURE ONLY)'!D$20:M$20, "CLO9", 'Exam (LECTURE ONLY)'!D317:M317) /'Exam (LECTURE ONLY)'!AL$14),
IF(AND('PRINTABLE (per grading)'!H$16="EXAM", 'PRINTABLE (per grading)'!B$13="Midterm"), IF(ISERROR(SUMIF('Exam (LECTURE ONLY)'!O$20:X$20, "CLO9", 'Exam (LECTURE ONLY)'!O317:X317) / 'Exam (LECTURE ONLY)'!AM$14), "", SUMIF('Exam (LECTURE ONLY)'!O$20:X$20, "CLO9", 'Exam (LECTURE ONLY)'!O317:X317) / 'Exam (LECTURE ONLY)'!AM$14),
IF(AND('PRINTABLE (per grading)'!H$16="EXAM", 'PRINTABLE (per grading)'!B$13="Final"), IF(ISERROR(SUMIF('Exam (LECTURE ONLY)'!Z$20:AI$20, "CLO9", 'Exam (LECTURE ONLY)'!Z317:AI317) / 'Exam (LECTURE ONLY)'!AN$14), "", SUMIF('Exam (LECTURE ONLY)'!Z$20:AI$20, "CLO9", 'Exam (LECTURE ONLY)'!Z317:AI317) / 'Exam (LECTURE ONLY)'!AN$14),
IF(AND('PRINTABLE (per grading)'!H$16="OUTPUT", 'PRINTABLE (per grading)'!B$13="Prelim"), IF(ISERROR(SUMIF(OUTPUT!C$20:M$20, "CLO9", OUTPUT!C317:M317) / OUTPUT!AL$14), "", SUMIF(OUTPUT!C$20:M$20, "CLO9", OUTPUT!C317:M317) / OUTPUT!AL$14),
IF(AND('PRINTABLE (per grading)'!H$16="OUTPUT", 'PRINTABLE (per grading)'!B$13="Midterm"), IF(ISERROR(SUMIF(OUTPUT!O$20:Y$20, "CLO9", OUTPUT!O317:Y317) / OUTPUT!AM$14), "", SUMIF(OUTPUT!O$20:Y$20, "CLO9", OUTPUT!O317:Y317) / OUTPUT!AM$14),
IF(AND('PRINTABLE (per grading)'!H$16="OUTPUT", 'PRINTABLE (per grading)'!B$13="Final"), IF(ISERROR(SUMIF(OUTPUT!AA$20:AI$20, "CLO9", OUTPUT!AA317:AI317) / OUTPUT!AN$14), "", SUMIF(OUTPUT!AA$20:AI$20, "CLO9", OUTPUT!AA317:AI317) / OUTPUT!AN$14),
"")))))),"")</f>
        <v/>
      </c>
      <c r="BD315" s="232" t="str">
        <f t="shared" si="188"/>
        <v/>
      </c>
      <c r="BE315" s="233" t="str">
        <f t="shared" si="189"/>
        <v/>
      </c>
      <c r="BF315" s="25" t="str">
        <f>IF(B315 &lt;&gt; "", IFERROR(IF(C$16 = "PRELIM", SUMIF('Database (LECTURE-RES-PRAC)'!D$14:AG$14, "CLO10", 'Database (LECTURE-RES-PRAC)'!D312:AG312) / 'Grade computation'!F$13, IF(C$16 = "MIDTERM", SUMIF('Database (LECTURE-RES-PRAC)'!AJ$14:BM$14, "CLO10", 'Database (LECTURE-RES-PRAC)'!AJ312:BM312) / 'Grade computation'!G$13, IF(C$16 = "FINAL", SUMIF('Database (LECTURE-RES-PRAC)'!BP$14:CS$14, "CLO10", 'Database (LECTURE-RES-PRAC)'!BP312:CS312) / 'Grade computation'!H$13,""))),""),"")</f>
        <v/>
      </c>
      <c r="BG315" s="232" t="str">
        <f t="shared" si="190"/>
        <v/>
      </c>
      <c r="BH315" s="25" t="str">
        <f>IF(B315 &lt;&gt; "",IF(AND('PRINTABLE (per grading)'!H$16="EXAM", 'PRINTABLE (per grading)'!B$13="Prelim"), IF(ISERROR(SUMIF('Exam (LECTURE ONLY)'!D$20:M$20, "CLO10", 'Exam (LECTURE ONLY)'!D317:M317) / 'Exam (LECTURE ONLY)'!AL$15), "", SUMIF('Exam (LECTURE ONLY)'!D$20:M$20, "CLO10", 'Exam (LECTURE ONLY)'!D317:M317) /'Exam (LECTURE ONLY)'!AL$15),
IF(AND('PRINTABLE (per grading)'!H$16="EXAM", 'PRINTABLE (per grading)'!B$13="Midterm"), IF(ISERROR(SUMIF('Exam (LECTURE ONLY)'!O$20:X$20, "CLO10", 'Exam (LECTURE ONLY)'!O317:X317) / 'Exam (LECTURE ONLY)'!AM$15), "", SUMIF('Exam (LECTURE ONLY)'!O$20:X$20, "CLO10", 'Exam (LECTURE ONLY)'!O317:X317) / 'Exam (LECTURE ONLY)'!AM$15),
IF(AND('PRINTABLE (per grading)'!H$16="EXAM", 'PRINTABLE (per grading)'!B$13="Final"), IF(ISERROR(SUMIF('Exam (LECTURE ONLY)'!Z$20:AI$20, "CLO10", 'Exam (LECTURE ONLY)'!Z317:AI317) / 'Exam (LECTURE ONLY)'!AN$15), "", SUMIF('Exam (LECTURE ONLY)'!Z$20:AI$20, "CLO10", 'Exam (LECTURE ONLY)'!Z317:AI317) / 'Exam (LECTURE ONLY)'!AN$15),
IF(AND('PRINTABLE (per grading)'!H$16="OUTPUT", 'PRINTABLE (per grading)'!B$13="Prelim"), IF(ISERROR(SUMIF(OUTPUT!C$20:M$20, "CLO10", OUTPUT!C317:M317) / OUTPUT!AL$15), "", SUMIF(OUTPUT!C$20:M$20, "CLO10", OUTPUT!C317:M317) / OUTPUT!AL$15),
IF(AND('PRINTABLE (per grading)'!H$16="OUTPUT", 'PRINTABLE (per grading)'!B$13="Midterm"), IF(ISERROR(SUMIF(OUTPUT!O$20:Y$20, "CLO10", OUTPUT!O317:Y317) / OUTPUT!AM$15), "", SUMIF(OUTPUT!O$20:Y$20, "CLO10", OUTPUT!O317:Y317) / OUTPUT!AM$15),
IF(AND('PRINTABLE (per grading)'!H$16="OUTPUT", 'PRINTABLE (per grading)'!B$13="Final"), IF(ISERROR(SUMIF(OUTPUT!AA$20:AI$20, "CLO10", OUTPUT!AA317:AI317) / OUTPUT!AN$15), "", SUMIF(OUTPUT!AA$20:AI$20, "CLO10", OUTPUT!AA317:AI317) / OUTPUT!AN$15),
"")))))),"")</f>
        <v/>
      </c>
      <c r="BI315" s="232" t="str">
        <f t="shared" si="191"/>
        <v/>
      </c>
      <c r="BJ315" s="233" t="str">
        <f t="shared" si="192"/>
        <v/>
      </c>
      <c r="BK315" s="2"/>
    </row>
    <row r="316" spans="1:63" ht="20.100000000000001" customHeight="1">
      <c r="A316" s="212" t="str">
        <f>IF(ISBLANK('Database (LECTURE-RES-PRAC)'!A313),"",'Database (LECTURE-RES-PRAC)'!A313)</f>
        <v/>
      </c>
      <c r="B316" s="213" t="str">
        <f>IF(ISBLANK('Database (LECTURE-RES-PRAC)'!B313),"",'Database (LECTURE-RES-PRAC)'!B313)</f>
        <v/>
      </c>
      <c r="C316" s="134" t="str">
        <f>IF(B316&lt;&gt;"",IF(C$16="PRELIM",'Grade computation'!C316, IF(C$16="MIDTERM",'Grade computation'!K316, IF(C$16="FINAL",'Grade computation'!S316,""))),"")</f>
        <v/>
      </c>
      <c r="D316" s="135" t="str">
        <f t="shared" si="157"/>
        <v/>
      </c>
      <c r="E316" s="134" t="str">
        <f>IF(B316&lt;&gt;"", IF(C$16="PRELIM",'Grade computation'!E316, IF(C$16="MIDTERM",'Grade computation'!M316, IF(C$16="FINAL",'Grade computation'!U316,""))),"")</f>
        <v/>
      </c>
      <c r="F316" s="136" t="str">
        <f t="shared" si="158"/>
        <v/>
      </c>
      <c r="G316" s="137" t="str">
        <f t="shared" si="159"/>
        <v/>
      </c>
      <c r="H316" s="207" t="str">
        <f>IF(B316&lt;&gt;"",IF(C$16="PRELIM", 'Grade computation'!H316, IF(C$16="MIDTERM", 'Grade computation'!P316, IF(C$16="FINAL",'Grade computation'!X316, ""))),"")</f>
        <v/>
      </c>
      <c r="I316" s="137" t="str">
        <f t="shared" si="160"/>
        <v/>
      </c>
      <c r="J316" s="139" t="str">
        <f t="shared" si="161"/>
        <v/>
      </c>
      <c r="K316" s="377" t="str">
        <f t="shared" si="162"/>
        <v/>
      </c>
      <c r="L316" s="434"/>
      <c r="M316" s="257" t="str">
        <f>IF(B316 &lt;&gt; "", IFERROR(IF(C$16 = "PRELIM", SUMIF('Database (LECTURE-RES-PRAC)'!D$14:AG$14, "CLO1", 'Database (LECTURE-RES-PRAC)'!D313:AG313) / 'Grade computation'!F$4, IF(C$16 = "MIDTERM", SUMIF('Database (LECTURE-RES-PRAC)'!AJ$14:BM$14, "CLO1", 'Database (LECTURE-RES-PRAC)'!AJ313:BM313) / 'Grade computation'!G$4, IF(C$16 = "FINAL", SUMIF('Database (LECTURE-RES-PRAC)'!BP$14:CS$14, "CLO1", 'Database (LECTURE-RES-PRAC)'!BP313:CS313) / 'Grade computation'!H$4,""))),""),"")</f>
        <v/>
      </c>
      <c r="N316" s="232" t="str">
        <f t="shared" si="163"/>
        <v/>
      </c>
      <c r="O316" s="257" t="str">
        <f>IF(B316 &lt;&gt; "",IF(AND('PRINTABLE (per grading)'!H$16="EXAM", 'PRINTABLE (per grading)'!B$13="Prelim"), IF(ISERROR(SUMIF('Exam (LECTURE ONLY)'!D$20:M$20, "CLO1", 'Exam (LECTURE ONLY)'!D318:M318) / 'Exam (LECTURE ONLY)'!AL$6), "", SUMIF('Exam (LECTURE ONLY)'!D$20:M$20, "CLO1", 'Exam (LECTURE ONLY)'!D318:M318) /'Exam (LECTURE ONLY)'!AL$6),
IF(AND('PRINTABLE (per grading)'!H$16="EXAM", 'PRINTABLE (per grading)'!B$13="Midterm"), IF(ISERROR(SUMIF('Exam (LECTURE ONLY)'!O$20:X$20, "CLO1", 'Exam (LECTURE ONLY)'!O318:X318) / 'Exam (LECTURE ONLY)'!AM$6), "", SUMIF('Exam (LECTURE ONLY)'!O$20:X$20, "CLO1", 'Exam (LECTURE ONLY)'!O318:X318) / 'Exam (LECTURE ONLY)'!AM$6),
IF(AND('PRINTABLE (per grading)'!H$16="EXAM", 'PRINTABLE (per grading)'!B$13="Final"), IF(ISERROR(SUMIF('Exam (LECTURE ONLY)'!Z$20:AI$20, "CLO1", 'Exam (LECTURE ONLY)'!Z318:AI318) / 'Exam (LECTURE ONLY)'!AN$6), "", SUMIF('Exam (LECTURE ONLY)'!Z$20:AI$20, "CLO1", 'Exam (LECTURE ONLY)'!Z318:AI318) / 'Exam (LECTURE ONLY)'!AN$6),
IF(AND('PRINTABLE (per grading)'!H$16="OUTPUT", 'PRINTABLE (per grading)'!B$13="Prelim"), IF(ISERROR(SUMIF(OUTPUT!C$20:M$20, "CLO1", OUTPUT!C318:M318) / OUTPUT!AL$6), "", SUMIF(OUTPUT!C$20:M$20, "CLO1", OUTPUT!C318:M318) / OUTPUT!AL$6),
IF(AND('PRINTABLE (per grading)'!H$16="OUTPUT", 'PRINTABLE (per grading)'!B$13="Midterm"), IF(ISERROR(SUMIF(OUTPUT!O$20:Y$20, "CLO1", OUTPUT!O318:Y318) / OUTPUT!AM$6), "", SUMIF(OUTPUT!O$20:Y$20, "CLO1", OUTPUT!O318:Y318) / OUTPUT!AM$6),
IF(AND('PRINTABLE (per grading)'!H$16="OUTPUT", 'PRINTABLE (per grading)'!B$13="Final"), IF(ISERROR(SUMIF(OUTPUT!AA$20:AI$20, "CLO1", OUTPUT!AA318:AI318) / OUTPUT!AN$6), "", SUMIF(OUTPUT!AA$20:AI$20, "CLO1", OUTPUT!AA318:AI318) / OUTPUT!AN$6),
"")))))),"")</f>
        <v/>
      </c>
      <c r="P316" s="232" t="str">
        <f t="shared" si="164"/>
        <v/>
      </c>
      <c r="Q316" s="233" t="str">
        <f t="shared" si="165"/>
        <v/>
      </c>
      <c r="R316" s="257" t="str">
        <f>IF(B316 &lt;&gt; "", IFERROR(IF(C$16 = "PRELIM", SUMIF('Database (LECTURE-RES-PRAC)'!D$14:AG$14, "CLO2", 'Database (LECTURE-RES-PRAC)'!D313:AG313) / 'Grade computation'!F$5, IF(C$16 = "MIDTERM", SUMIF('Database (LECTURE-RES-PRAC)'!AJ$14:BM$14, "CLO2", 'Database (LECTURE-RES-PRAC)'!AJ313:BM313) / 'Grade computation'!G$5, IF(C$16 = "FINAL", SUMIF('Database (LECTURE-RES-PRAC)'!BP$14:CS$14, "CLO2", 'Database (LECTURE-RES-PRAC)'!BP313:CS313) / 'Grade computation'!H$5,""))),""),"")</f>
        <v/>
      </c>
      <c r="S316" s="232" t="str">
        <f t="shared" si="166"/>
        <v/>
      </c>
      <c r="T316" s="257" t="str">
        <f>IF(B316 &lt;&gt; "",IF(AND('PRINTABLE (per grading)'!H$16="EXAM", 'PRINTABLE (per grading)'!B$13="Prelim"), IF(ISERROR(SUMIF('Exam (LECTURE ONLY)'!D$20:M$20, "CLO2", 'Exam (LECTURE ONLY)'!D318:M318) / 'Exam (LECTURE ONLY)'!AL$7), "", SUMIF('Exam (LECTURE ONLY)'!D$20:M$20, "CLO2", 'Exam (LECTURE ONLY)'!D318:M318) /'Exam (LECTURE ONLY)'!AL$7),
IF(AND('PRINTABLE (per grading)'!H$16="EXAM", 'PRINTABLE (per grading)'!B$13="Midterm"), IF(ISERROR(SUMIF('Exam (LECTURE ONLY)'!O$20:X$20, "CLO2", 'Exam (LECTURE ONLY)'!O318:X318) / 'Exam (LECTURE ONLY)'!AM$7), "", SUMIF('Exam (LECTURE ONLY)'!O$20:X$20, "CLO2", 'Exam (LECTURE ONLY)'!O318:X318) / 'Exam (LECTURE ONLY)'!AM$7),
IF(AND('PRINTABLE (per grading)'!H$16="EXAM", 'PRINTABLE (per grading)'!B$13="Final"), IF(ISERROR(SUMIF('Exam (LECTURE ONLY)'!Z$20:AI$20, "CLO2", 'Exam (LECTURE ONLY)'!Z318:AI318) / 'Exam (LECTURE ONLY)'!AN$7), "", SUMIF('Exam (LECTURE ONLY)'!Z$20:AI$20, "CLO2", 'Exam (LECTURE ONLY)'!Z318:AI318) / 'Exam (LECTURE ONLY)'!AN$7),
IF(AND('PRINTABLE (per grading)'!H$16="OUTPUT", 'PRINTABLE (per grading)'!B$13="Prelim"), IF(ISERROR(SUMIF(OUTPUT!C$20:M$20, "CLO2", OUTPUT!C318:M318) / OUTPUT!AL$7), "", SUMIF(OUTPUT!C$20:M$20, "CLO2", OUTPUT!C318:M318) / OUTPUT!AL$7),
IF(AND('PRINTABLE (per grading)'!H$16="OUTPUT", 'PRINTABLE (per grading)'!B$13="Midterm"), IF(ISERROR(SUMIF(OUTPUT!O$20:Y$20, "CLO2", OUTPUT!O318:Y318) / OUTPUT!AM$7), "", SUMIF(OUTPUT!O$20:Y$20, "CLO2", OUTPUT!O318:Y318) / OUTPUT!AM$7),
IF(AND('PRINTABLE (per grading)'!H$16="OUTPUT", 'PRINTABLE (per grading)'!B$13="Final"), IF(ISERROR(SUMIF(OUTPUT!AA$20:AI$20, "CLO2", OUTPUT!AA318:AI318) / OUTPUT!AN$7), "", SUMIF(OUTPUT!AA$20:AI$20, "CLO2", OUTPUT!AA318:AI318) / OUTPUT!AN$7),
"")))))),"")</f>
        <v/>
      </c>
      <c r="U316" s="232" t="str">
        <f t="shared" si="167"/>
        <v/>
      </c>
      <c r="V316" s="233" t="str">
        <f t="shared" si="168"/>
        <v/>
      </c>
      <c r="W316" s="257" t="str">
        <f>IF(B316 &lt;&gt; "", IFERROR(IF(C$16 = "PRELIM", SUMIF('Database (LECTURE-RES-PRAC)'!D$14:AG$14, "CLO3", 'Database (LECTURE-RES-PRAC)'!D313:AG313) / 'Grade computation'!F$6, IF(C$16 = "MIDTERM", SUMIF('Database (LECTURE-RES-PRAC)'!AJ$14:BM$14, "CLO3", 'Database (LECTURE-RES-PRAC)'!AJ313:BM313) / 'Grade computation'!G$6, IF(C$16 = "FINAL", SUMIF('Database (LECTURE-RES-PRAC)'!BP$14:CS$14, "CLO3", 'Database (LECTURE-RES-PRAC)'!BP313:CS313) / 'Grade computation'!H$6,""))),""),"")</f>
        <v/>
      </c>
      <c r="X316" s="232" t="str">
        <f t="shared" si="169"/>
        <v/>
      </c>
      <c r="Y316" s="257" t="str">
        <f>IF(B316 &lt;&gt; "",IF(AND('PRINTABLE (per grading)'!H$16="EXAM", 'PRINTABLE (per grading)'!B$13="Prelim"), IF(ISERROR(SUMIF('Exam (LECTURE ONLY)'!D$20:M$20, "CLO3", 'Exam (LECTURE ONLY)'!D318:M318) / 'Exam (LECTURE ONLY)'!AL$8), "", SUMIF('Exam (LECTURE ONLY)'!D$20:M$20, "CLO3", 'Exam (LECTURE ONLY)'!D318:M318) /'Exam (LECTURE ONLY)'!AL$8),
IF(AND('PRINTABLE (per grading)'!H$16="EXAM", 'PRINTABLE (per grading)'!B$13="Midterm"), IF(ISERROR(SUMIF('Exam (LECTURE ONLY)'!O$20:X$20, "CLO3", 'Exam (LECTURE ONLY)'!O318:X318) / 'Exam (LECTURE ONLY)'!AM$8), "", SUMIF('Exam (LECTURE ONLY)'!O$20:X$20, "CLO3", 'Exam (LECTURE ONLY)'!O318:X318) / 'Exam (LECTURE ONLY)'!AM$8),
IF(AND('PRINTABLE (per grading)'!H$16="EXAM", 'PRINTABLE (per grading)'!B$13="Final"), IF(ISERROR(SUMIF('Exam (LECTURE ONLY)'!Z$20:AI$20, "CLO3", 'Exam (LECTURE ONLY)'!Z318:AI318) / 'Exam (LECTURE ONLY)'!AN$8), "", SUMIF('Exam (LECTURE ONLY)'!Z$20:AI$20, "CLO3", 'Exam (LECTURE ONLY)'!Z318:AI318) / 'Exam (LECTURE ONLY)'!AN$8),
IF(AND('PRINTABLE (per grading)'!H$16="OUTPUT", 'PRINTABLE (per grading)'!B$13="Prelim"), IF(ISERROR(SUMIF(OUTPUT!C$20:M$20, "CLO3", OUTPUT!C318:M318) / OUTPUT!AL$8), "", SUMIF(OUTPUT!C$20:M$20, "CLO3", OUTPUT!C318:M318) / OUTPUT!AL$8),
IF(AND('PRINTABLE (per grading)'!H$16="OUTPUT", 'PRINTABLE (per grading)'!B$13="Midterm"), IF(ISERROR(SUMIF(OUTPUT!O$20:Y$20, "CLO3", OUTPUT!O318:Y318) / OUTPUT!AM$8), "", SUMIF(OUTPUT!O$20:Y$20, "CLO3", OUTPUT!O318:Y318) / OUTPUT!AM$8),
IF(AND('PRINTABLE (per grading)'!H$16="OUTPUT", 'PRINTABLE (per grading)'!B$13="Final"), IF(ISERROR(SUMIF(OUTPUT!AA$20:AI$20, "CLO3", OUTPUT!AA318:AI318) / OUTPUT!AN$8), "", SUMIF(OUTPUT!AA$20:AI$20, "CLO3", OUTPUT!AA318:AI318) / OUTPUT!AN$8),
"" )))))),"")</f>
        <v/>
      </c>
      <c r="Z316" s="232" t="str">
        <f t="shared" si="170"/>
        <v/>
      </c>
      <c r="AA316" s="233" t="str">
        <f t="shared" si="171"/>
        <v/>
      </c>
      <c r="AB316" s="257" t="str">
        <f>IF(B316 &lt;&gt; "", IFERROR(IF(C$16 = "PRELIM", SUMIF('Database (LECTURE-RES-PRAC)'!D$14:AG$14, "CLO4", 'Database (LECTURE-RES-PRAC)'!D313:AG313) / 'Grade computation'!F$7, IF(C$16 = "MIDTERM", SUMIF('Database (LECTURE-RES-PRAC)'!AJ$14:BM$14, "CLO4", 'Database (LECTURE-RES-PRAC)'!AJ313:BM313) / 'Grade computation'!G$7, IF(C$16 = "FINAL", SUMIF('Database (LECTURE-RES-PRAC)'!BP$14:CS$14, "CLO4", 'Database (LECTURE-RES-PRAC)'!BP313:CS313) / 'Grade computation'!H$7,""))),""),"")</f>
        <v/>
      </c>
      <c r="AC316" s="232" t="str">
        <f t="shared" si="172"/>
        <v/>
      </c>
      <c r="AD316" s="257" t="str">
        <f>IF(B316 &lt;&gt; "",IF(AND('PRINTABLE (per grading)'!H$16="EXAM", 'PRINTABLE (per grading)'!B$13="Prelim"), IF(ISERROR(SUMIF('Exam (LECTURE ONLY)'!D$20:M$20, "CLO4", 'Exam (LECTURE ONLY)'!D318:M318) / 'Exam (LECTURE ONLY)'!AL$9), "", SUMIF('Exam (LECTURE ONLY)'!D$20:M$20, "CLO4", 'Exam (LECTURE ONLY)'!D318:M318) /'Exam (LECTURE ONLY)'!AL$9),
IF(AND('PRINTABLE (per grading)'!H$16="EXAM", 'PRINTABLE (per grading)'!B$13="Midterm"), IF(ISERROR(SUMIF('Exam (LECTURE ONLY)'!O$20:X$20, "CLO4", 'Exam (LECTURE ONLY)'!O318:X318) / 'Exam (LECTURE ONLY)'!AM$9), "", SUMIF('Exam (LECTURE ONLY)'!O$20:X$20, "CLO4", 'Exam (LECTURE ONLY)'!O318:X318) / 'Exam (LECTURE ONLY)'!AM$9),
IF(AND('PRINTABLE (per grading)'!H$16="EXAM", 'PRINTABLE (per grading)'!B$13="Final"), IF(ISERROR(SUMIF('Exam (LECTURE ONLY)'!Z$20:AI$20, "CLO4", 'Exam (LECTURE ONLY)'!Z318:AI318) / 'Exam (LECTURE ONLY)'!AN$9), "", SUMIF('Exam (LECTURE ONLY)'!Z$20:AI$20, "CLO4", 'Exam (LECTURE ONLY)'!Z318:AI318) / 'Exam (LECTURE ONLY)'!AN$9),
IF(AND('PRINTABLE (per grading)'!H$16="OUTPUT", 'PRINTABLE (per grading)'!B$13="Prelim"), IF(ISERROR(SUMIF(OUTPUT!C$20:M$20, "CLO4", OUTPUT!C318:M318) / OUTPUT!AL$9), "", SUMIF(OUTPUT!C$20:M$20, "CLO4", OUTPUT!C318:M318) / OUTPUT!AL$9),
IF(AND('PRINTABLE (per grading)'!H$16="OUTPUT", 'PRINTABLE (per grading)'!B$13="Midterm"), IF(ISERROR(SUMIF(OUTPUT!O$20:Y$20, "CLO4", OUTPUT!O318:Y318) / OUTPUT!AM$9), "", SUMIF(OUTPUT!O$20:Y$20, "CLO4", OUTPUT!O318:Y318) / OUTPUT!AM$9),
IF(AND('PRINTABLE (per grading)'!H$16="OUTPUT", 'PRINTABLE (per grading)'!B$13="Final"), IF(ISERROR(SUMIF(OUTPUT!AA$20:AI$20, "CLO4", OUTPUT!AA318:AI318) / OUTPUT!AN$9), "", SUMIF(OUTPUT!AA$20:AI$20, "CLO4", OUTPUT!AA318:AI318) / OUTPUT!AN$9),
"")))))),"")</f>
        <v/>
      </c>
      <c r="AE316" s="232" t="str">
        <f t="shared" si="173"/>
        <v/>
      </c>
      <c r="AF316" s="233" t="str">
        <f t="shared" si="174"/>
        <v/>
      </c>
      <c r="AG316" s="257" t="str">
        <f>IF(B316 &lt;&gt; "", IFERROR(IF(C$16 = "PRELIM", SUMIF('Database (LECTURE-RES-PRAC)'!D$14:AG$14, "CLO5", 'Database (LECTURE-RES-PRAC)'!D313:AG313) / 'Grade computation'!F$8, IF(C$16 = "MIDTERM", SUMIF('Database (LECTURE-RES-PRAC)'!AJ$14:BM$14, "CLO5", 'Database (LECTURE-RES-PRAC)'!AJ313:BM313) / 'Grade computation'!G$8, IF(C$16 = "FINAL", SUMIF('Database (LECTURE-RES-PRAC)'!BP$14:CS$14, "CLO5", 'Database (LECTURE-RES-PRAC)'!BP313:CS313) / 'Grade computation'!H$8,""))),""),"")</f>
        <v/>
      </c>
      <c r="AH316" s="232" t="str">
        <f t="shared" si="175"/>
        <v/>
      </c>
      <c r="AI316" s="257" t="str">
        <f>IF(B316 &lt;&gt; "",IF(AND('PRINTABLE (per grading)'!H$16="EXAM", 'PRINTABLE (per grading)'!B$13="Prelim"), IF(ISERROR(SUMIF('Exam (LECTURE ONLY)'!D$20:M$20, "CLO5", 'Exam (LECTURE ONLY)'!D318:M318) / 'Exam (LECTURE ONLY)'!AL$10), "", SUMIF('Exam (LECTURE ONLY)'!D$20:M$20, "CLO5", 'Exam (LECTURE ONLY)'!D318:M318) /'Exam (LECTURE ONLY)'!AL$10),
IF(AND('PRINTABLE (per grading)'!H$16="EXAM", 'PRINTABLE (per grading)'!B$13="Midterm"), IF(ISERROR(SUMIF('Exam (LECTURE ONLY)'!O$20:X$20, "CLO5", 'Exam (LECTURE ONLY)'!O318:X318) / 'Exam (LECTURE ONLY)'!AM$10), "", SUMIF('Exam (LECTURE ONLY)'!O$20:X$20, "CLO5", 'Exam (LECTURE ONLY)'!O318:X318) / 'Exam (LECTURE ONLY)'!AM$10),
IF(AND('PRINTABLE (per grading)'!H$16="EXAM", 'PRINTABLE (per grading)'!B$13="Final"), IF(ISERROR(SUMIF('Exam (LECTURE ONLY)'!Z$20:AI$20, "CLO5", 'Exam (LECTURE ONLY)'!Z318:AI318) / 'Exam (LECTURE ONLY)'!AN$10), "", SUMIF('Exam (LECTURE ONLY)'!Z$20:AI$20, "CLO5", 'Exam (LECTURE ONLY)'!Z318:AI318) / 'Exam (LECTURE ONLY)'!AN$10),
IF(AND('PRINTABLE (per grading)'!H$16="OUTPUT", 'PRINTABLE (per grading)'!B$13="Prelim"), IF(ISERROR(SUMIF(OUTPUT!C$20:M$20, "CLO5", OUTPUT!C318:M318) / OUTPUT!AL$10), "", SUMIF(OUTPUT!C$20:M$20, "CLO5", OUTPUT!C318:M318) / OUTPUT!AL$10),
IF(AND('PRINTABLE (per grading)'!H$16="OUTPUT", 'PRINTABLE (per grading)'!B$13="Midterm"), IF(ISERROR(SUMIF(OUTPUT!O$20:Y$20, "CLO5", OUTPUT!O318:Y318) / OUTPUT!AM$10), "", SUMIF(OUTPUT!O$20:Y$20, "CLO5", OUTPUT!O318:Y318) / OUTPUT!AM$10),
IF(AND('PRINTABLE (per grading)'!H$16="OUTPUT", 'PRINTABLE (per grading)'!B$13="Final"), IF(ISERROR(SUMIF(OUTPUT!AA$20:AI$20, "CLO5", OUTPUT!AA318:AI318) / OUTPUT!AN$10), "", SUMIF(OUTPUT!AA$20:AI$20, "CLO5", OUTPUT!AA318:AI318) / OUTPUT!AN$10),
"")))))),"")</f>
        <v/>
      </c>
      <c r="AJ316" s="232" t="str">
        <f t="shared" si="176"/>
        <v/>
      </c>
      <c r="AK316" s="233" t="str">
        <f t="shared" si="177"/>
        <v/>
      </c>
      <c r="AL316" s="257" t="str">
        <f>IF(B316 &lt;&gt; "", IFERROR(IF(C$16 = "PRELIM", SUMIF('Database (LECTURE-RES-PRAC)'!D$14:AG$14, "CLO6", 'Database (LECTURE-RES-PRAC)'!D313:AG313) / 'Grade computation'!F$9, IF(C$16 = "MIDTERM", SUMIF('Database (LECTURE-RES-PRAC)'!AJ$14:BM$14, "CLO6", 'Database (LECTURE-RES-PRAC)'!AJ313:BM313) / 'Grade computation'!G$9, IF(C$16 = "FINAL", SUMIF('Database (LECTURE-RES-PRAC)'!BP$14:CS$14, "CLO6", 'Database (LECTURE-RES-PRAC)'!BP313:CS313) / 'Grade computation'!H$9,""))),""),"")</f>
        <v/>
      </c>
      <c r="AM316" s="232" t="str">
        <f t="shared" si="178"/>
        <v/>
      </c>
      <c r="AN316" s="257" t="str">
        <f>IF(B316 &lt;&gt; "",IF(AND('PRINTABLE (per grading)'!H$16="EXAM", 'PRINTABLE (per grading)'!B$13="Prelim"), IF(ISERROR(SUMIF('Exam (LECTURE ONLY)'!D$20:M$20, "CLO6", 'Exam (LECTURE ONLY)'!D318:M318) / 'Exam (LECTURE ONLY)'!AL$11), "", SUMIF('Exam (LECTURE ONLY)'!D$20:M$20, "CLO6", 'Exam (LECTURE ONLY)'!D318:M318) /'Exam (LECTURE ONLY)'!AL$11),
IF(AND('PRINTABLE (per grading)'!H$16="EXAM", 'PRINTABLE (per grading)'!B$13="Midterm"), IF(ISERROR(SUMIF('Exam (LECTURE ONLY)'!O$20:X$20, "CLO6", 'Exam (LECTURE ONLY)'!O318:X318) / 'Exam (LECTURE ONLY)'!AM$11), "", SUMIF('Exam (LECTURE ONLY)'!O$20:X$20, "CLO6", 'Exam (LECTURE ONLY)'!O318:X318) / 'Exam (LECTURE ONLY)'!AM$11),
IF(AND('PRINTABLE (per grading)'!H$16="EXAM", 'PRINTABLE (per grading)'!B$13="Final"), IF(ISERROR(SUMIF('Exam (LECTURE ONLY)'!Z$20:AI$20, "CLO6", 'Exam (LECTURE ONLY)'!Z318:AI318) / 'Exam (LECTURE ONLY)'!AN$11), "", SUMIF('Exam (LECTURE ONLY)'!Z$20:AI$20, "CLO6", 'Exam (LECTURE ONLY)'!Z318:AI318) / 'Exam (LECTURE ONLY)'!AN$11),
IF(AND('PRINTABLE (per grading)'!H$16="OUTPUT", 'PRINTABLE (per grading)'!B$13="Prelim"), IF(ISERROR(SUMIF(OUTPUT!C$20:M$20, "CLO6", OUTPUT!C318:M318) / OUTPUT!AL$11), "", SUMIF(OUTPUT!C$20:M$20, "CLO6", OUTPUT!C318:M318) / OUTPUT!AL$11),
IF(AND('PRINTABLE (per grading)'!H$16="OUTPUT", 'PRINTABLE (per grading)'!B$13="Midterm"), IF(ISERROR(SUMIF(OUTPUT!O$20:Y$20, "CLO6", OUTPUT!O318:Y318) / OUTPUT!AM$11), "", SUMIF(OUTPUT!O$20:Y$20, "CLO6", OUTPUT!O318:Y318) / OUTPUT!AM$11),
IF(AND('PRINTABLE (per grading)'!H$16="OUTPUT", 'PRINTABLE (per grading)'!B$13="Final"), IF(ISERROR(SUMIF(OUTPUT!AA$20:AI$20, "CLO6", OUTPUT!AA318:AI318) / OUTPUT!AN$11), "", SUMIF(OUTPUT!AA$20:AI$20, "CLO6", OUTPUT!AA318:AI318) / OUTPUT!AN$11),
"")))))),"")</f>
        <v/>
      </c>
      <c r="AO316" s="232" t="str">
        <f t="shared" si="179"/>
        <v/>
      </c>
      <c r="AP316" s="233" t="str">
        <f t="shared" si="180"/>
        <v/>
      </c>
      <c r="AQ316" s="257" t="str">
        <f>IF(B316 &lt;&gt; "", IFERROR(IF(C$16 = "PRELIM", SUMIF('Database (LECTURE-RES-PRAC)'!D$14:AG$14, "CLO7", 'Database (LECTURE-RES-PRAC)'!D313:AG313) / 'Grade computation'!F$10, IF(C$16 = "MIDTERM", SUMIF('Database (LECTURE-RES-PRAC)'!AJ$14:BM$14, "CLO7", 'Database (LECTURE-RES-PRAC)'!AJ313:BM313) / 'Grade computation'!G$10, IF(C$16 = "FINAL", SUMIF('Database (LECTURE-RES-PRAC)'!BP$14:CS$14, "CLO7", 'Database (LECTURE-RES-PRAC)'!BP313:CS313) / 'Grade computation'!H$10,""))),""),"")</f>
        <v/>
      </c>
      <c r="AR316" s="232" t="str">
        <f t="shared" si="181"/>
        <v/>
      </c>
      <c r="AS316" s="257" t="str">
        <f>IF(B316 &lt;&gt; "",IF(AND('PRINTABLE (per grading)'!H$16="EXAM", 'PRINTABLE (per grading)'!B$13="Prelim"), IF(ISERROR(SUMIF('Exam (LECTURE ONLY)'!D$20:M$20, "CLO7", 'Exam (LECTURE ONLY)'!D318:M318) / 'Exam (LECTURE ONLY)'!AL$12), "", SUMIF('Exam (LECTURE ONLY)'!D$20:M$20, "CLO7", 'Exam (LECTURE ONLY)'!D318:M318) /'Exam (LECTURE ONLY)'!AL$12),
IF(AND('PRINTABLE (per grading)'!H$16="EXAM", 'PRINTABLE (per grading)'!B$13="Midterm"), IF(ISERROR(SUMIF('Exam (LECTURE ONLY)'!O$20:X$20, "CLO7", 'Exam (LECTURE ONLY)'!O318:X318) / 'Exam (LECTURE ONLY)'!AM$12), "", SUMIF('Exam (LECTURE ONLY)'!O$20:X$20, "CLO7", 'Exam (LECTURE ONLY)'!O318:X318) / 'Exam (LECTURE ONLY)'!AM$12),
IF(AND('PRINTABLE (per grading)'!H$16="EXAM", 'PRINTABLE (per grading)'!B$13="Final"), IF(ISERROR(SUMIF('Exam (LECTURE ONLY)'!Z$20:AI$20, "CLO7", 'Exam (LECTURE ONLY)'!Z318:AI318) / 'Exam (LECTURE ONLY)'!AN$12), "", SUMIF('Exam (LECTURE ONLY)'!Z$20:AI$20, "CLO7", 'Exam (LECTURE ONLY)'!Z318:AI318) / 'Exam (LECTURE ONLY)'!AN$12),
IF(AND('PRINTABLE (per grading)'!H$16="OUTPUT", 'PRINTABLE (per grading)'!B$13="Prelim"), IF(ISERROR(SUMIF(OUTPUT!C$20:M$20, "CLO7", OUTPUT!C318:M318) / OUTPUT!AL$12), "", SUMIF(OUTPUT!C$20:M$20, "CLO7", OUTPUT!C318:M318) / OUTPUT!AL$12),
IF(AND('PRINTABLE (per grading)'!H$16="OUTPUT", 'PRINTABLE (per grading)'!B$13="Midterm"), IF(ISERROR(SUMIF(OUTPUT!O$20:Y$20, "CLO7", OUTPUT!O318:Y318) / OUTPUT!AM$12), "", SUMIF(OUTPUT!O$20:Y$20, "CLO7", OUTPUT!O318:Y318) / OUTPUT!AM$12),
IF(AND('PRINTABLE (per grading)'!H$16="OUTPUT", 'PRINTABLE (per grading)'!B$13="Final"), IF(ISERROR(SUMIF(OUTPUT!AA$20:AI$20, "CLO7", OUTPUT!AA318:AI318) / OUTPUT!AN$12), "", SUMIF(OUTPUT!AA$20:AI$20, "CLO7", OUTPUT!AA318:AI318) / OUTPUT!AN$12),
"")))))),"")</f>
        <v/>
      </c>
      <c r="AT316" s="232" t="str">
        <f t="shared" si="182"/>
        <v/>
      </c>
      <c r="AU316" s="233" t="str">
        <f t="shared" si="183"/>
        <v/>
      </c>
      <c r="AV316" s="257" t="str">
        <f>IF(B316 &lt;&gt; "", IFERROR(IF(C$16 = "PRELIM", SUMIF('Database (LECTURE-RES-PRAC)'!D$14:AG$14, "CLO8", 'Database (LECTURE-RES-PRAC)'!D313:AG313) / 'Grade computation'!F$11, IF(C$16 = "MIDTERM", SUMIF('Database (LECTURE-RES-PRAC)'!AJ$14:BM$14, "CLO8", 'Database (LECTURE-RES-PRAC)'!AJ313:BM313) / 'Grade computation'!G$11, IF(C$16 = "FINAL", SUMIF('Database (LECTURE-RES-PRAC)'!BP$14:CS$14, "CLO8", 'Database (LECTURE-RES-PRAC)'!BP313:CS313) / 'Grade computation'!H$11,""))),""),"")</f>
        <v/>
      </c>
      <c r="AW316" s="232" t="str">
        <f t="shared" si="184"/>
        <v/>
      </c>
      <c r="AX316" s="257" t="str">
        <f>IF(B316 &lt;&gt; "",IF(AND('PRINTABLE (per grading)'!H$16="EXAM", 'PRINTABLE (per grading)'!B$13="Prelim"), IF(ISERROR(SUMIF('Exam (LECTURE ONLY)'!D$20:M$20, "CLO8", 'Exam (LECTURE ONLY)'!D318:M318) / 'Exam (LECTURE ONLY)'!AL$13), "", SUMIF('Exam (LECTURE ONLY)'!D$20:M$20, "CLO8", 'Exam (LECTURE ONLY)'!D318:M318) /'Exam (LECTURE ONLY)'!AL$13),
IF(AND('PRINTABLE (per grading)'!H$16="EXAM", 'PRINTABLE (per grading)'!B$13="Midterm"), IF(ISERROR(SUMIF('Exam (LECTURE ONLY)'!O$20:X$20, "CLO8", 'Exam (LECTURE ONLY)'!O318:X318) / 'Exam (LECTURE ONLY)'!AM$13), "", SUMIF('Exam (LECTURE ONLY)'!O$20:X$20, "CLO8", 'Exam (LECTURE ONLY)'!O318:X318) / 'Exam (LECTURE ONLY)'!AM$13),
IF(AND('PRINTABLE (per grading)'!H$16="EXAM", 'PRINTABLE (per grading)'!B$13="Final"), IF(ISERROR(SUMIF('Exam (LECTURE ONLY)'!Z$20:AI$20, "CLO8", 'Exam (LECTURE ONLY)'!Z318:AI318) / 'Exam (LECTURE ONLY)'!AN$13), "", SUMIF('Exam (LECTURE ONLY)'!Z$20:AI$20, "CLO8", 'Exam (LECTURE ONLY)'!Z318:AI318) / 'Exam (LECTURE ONLY)'!AN$13),
IF(AND('PRINTABLE (per grading)'!H$16="OUTPUT", 'PRINTABLE (per grading)'!B$13="Prelim"), IF(ISERROR(SUMIF(OUTPUT!C$20:M$20, "CLO8", OUTPUT!C318:M318) / OUTPUT!AL$13), "", SUMIF(OUTPUT!C$20:M$20, "CLO8", OUTPUT!C318:M318) / OUTPUT!AL$13),
IF(AND('PRINTABLE (per grading)'!H$16="OUTPUT", 'PRINTABLE (per grading)'!B$13="Midterm"), IF(ISERROR(SUMIF(OUTPUT!O$20:Y$20, "CLO8", OUTPUT!O318:Y318) / OUTPUT!AM$13), "", SUMIF(OUTPUT!O$20:Y$20, "CLO8", OUTPUT!O318:Y318) / OUTPUT!AM$13),
IF(AND('PRINTABLE (per grading)'!H$16="OUTPUT", 'PRINTABLE (per grading)'!B$13="Final"), IF(ISERROR(SUMIF(OUTPUT!AA$20:AI$20, "CLO8", OUTPUT!AA318:AI318) / OUTPUT!AN$13), "", SUMIF(OUTPUT!AA$20:AI$20, "CLO8", OUTPUT!AA318:AI318) / OUTPUT!AN$13),
"")))))),"")</f>
        <v/>
      </c>
      <c r="AY316" s="232" t="str">
        <f t="shared" si="185"/>
        <v/>
      </c>
      <c r="AZ316" s="233" t="str">
        <f t="shared" si="186"/>
        <v/>
      </c>
      <c r="BA316" s="257" t="str">
        <f>IF(B316 &lt;&gt; "", IFERROR(IF(C$16 = "PRELIM", SUMIF('Database (LECTURE-RES-PRAC)'!D$14:AG$14, "CLO9", 'Database (LECTURE-RES-PRAC)'!D313:AG313) / 'Grade computation'!F$12, IF(C$16 = "MIDTERM", SUMIF('Database (LECTURE-RES-PRAC)'!AJ$14:BM$14, "CLO9", 'Database (LECTURE-RES-PRAC)'!AJ313:BM313) / 'Grade computation'!G$12, IF(C$16 = "FINAL", SUMIF('Database (LECTURE-RES-PRAC)'!BP$14:CS$14, "CLO9", 'Database (LECTURE-RES-PRAC)'!BP313:CS313) / 'Grade computation'!H$12,""))),""),"")</f>
        <v/>
      </c>
      <c r="BB316" s="232" t="str">
        <f t="shared" si="187"/>
        <v/>
      </c>
      <c r="BC316" s="257" t="str">
        <f>IF(B316 &lt;&gt; "",IF(AND('PRINTABLE (per grading)'!H$16="EXAM", 'PRINTABLE (per grading)'!B$13="Prelim"), IF(ISERROR(SUMIF('Exam (LECTURE ONLY)'!D$20:M$20, "CLO9", 'Exam (LECTURE ONLY)'!D318:M318) / 'Exam (LECTURE ONLY)'!AL$14), "", SUMIF('Exam (LECTURE ONLY)'!D$20:M$20, "CLO9", 'Exam (LECTURE ONLY)'!D318:M318) /'Exam (LECTURE ONLY)'!AL$14),
IF(AND('PRINTABLE (per grading)'!H$16="EXAM", 'PRINTABLE (per grading)'!B$13="Midterm"), IF(ISERROR(SUMIF('Exam (LECTURE ONLY)'!O$20:X$20, "CLO9", 'Exam (LECTURE ONLY)'!O318:X318) / 'Exam (LECTURE ONLY)'!AM$14), "", SUMIF('Exam (LECTURE ONLY)'!O$20:X$20, "CLO9", 'Exam (LECTURE ONLY)'!O318:X318) / 'Exam (LECTURE ONLY)'!AM$14),
IF(AND('PRINTABLE (per grading)'!H$16="EXAM", 'PRINTABLE (per grading)'!B$13="Final"), IF(ISERROR(SUMIF('Exam (LECTURE ONLY)'!Z$20:AI$20, "CLO9", 'Exam (LECTURE ONLY)'!Z318:AI318) / 'Exam (LECTURE ONLY)'!AN$14), "", SUMIF('Exam (LECTURE ONLY)'!Z$20:AI$20, "CLO9", 'Exam (LECTURE ONLY)'!Z318:AI318) / 'Exam (LECTURE ONLY)'!AN$14),
IF(AND('PRINTABLE (per grading)'!H$16="OUTPUT", 'PRINTABLE (per grading)'!B$13="Prelim"), IF(ISERROR(SUMIF(OUTPUT!C$20:M$20, "CLO9", OUTPUT!C318:M318) / OUTPUT!AL$14), "", SUMIF(OUTPUT!C$20:M$20, "CLO9", OUTPUT!C318:M318) / OUTPUT!AL$14),
IF(AND('PRINTABLE (per grading)'!H$16="OUTPUT", 'PRINTABLE (per grading)'!B$13="Midterm"), IF(ISERROR(SUMIF(OUTPUT!O$20:Y$20, "CLO9", OUTPUT!O318:Y318) / OUTPUT!AM$14), "", SUMIF(OUTPUT!O$20:Y$20, "CLO9", OUTPUT!O318:Y318) / OUTPUT!AM$14),
IF(AND('PRINTABLE (per grading)'!H$16="OUTPUT", 'PRINTABLE (per grading)'!B$13="Final"), IF(ISERROR(SUMIF(OUTPUT!AA$20:AI$20, "CLO9", OUTPUT!AA318:AI318) / OUTPUT!AN$14), "", SUMIF(OUTPUT!AA$20:AI$20, "CLO9", OUTPUT!AA318:AI318) / OUTPUT!AN$14),
"")))))),"")</f>
        <v/>
      </c>
      <c r="BD316" s="232" t="str">
        <f t="shared" si="188"/>
        <v/>
      </c>
      <c r="BE316" s="233" t="str">
        <f t="shared" si="189"/>
        <v/>
      </c>
      <c r="BF316" s="257" t="str">
        <f>IF(B316 &lt;&gt; "", IFERROR(IF(C$16 = "PRELIM", SUMIF('Database (LECTURE-RES-PRAC)'!D$14:AG$14, "CLO10", 'Database (LECTURE-RES-PRAC)'!D313:AG313) / 'Grade computation'!F$13, IF(C$16 = "MIDTERM", SUMIF('Database (LECTURE-RES-PRAC)'!AJ$14:BM$14, "CLO10", 'Database (LECTURE-RES-PRAC)'!AJ313:BM313) / 'Grade computation'!G$13, IF(C$16 = "FINAL", SUMIF('Database (LECTURE-RES-PRAC)'!BP$14:CS$14, "CLO10", 'Database (LECTURE-RES-PRAC)'!BP313:CS313) / 'Grade computation'!H$13,""))),""),"")</f>
        <v/>
      </c>
      <c r="BG316" s="232" t="str">
        <f t="shared" si="190"/>
        <v/>
      </c>
      <c r="BH316" s="257" t="str">
        <f>IF(B316 &lt;&gt; "",IF(AND('PRINTABLE (per grading)'!H$16="EXAM", 'PRINTABLE (per grading)'!B$13="Prelim"), IF(ISERROR(SUMIF('Exam (LECTURE ONLY)'!D$20:M$20, "CLO10", 'Exam (LECTURE ONLY)'!D318:M318) / 'Exam (LECTURE ONLY)'!AL$15), "", SUMIF('Exam (LECTURE ONLY)'!D$20:M$20, "CLO10", 'Exam (LECTURE ONLY)'!D318:M318) /'Exam (LECTURE ONLY)'!AL$15),
IF(AND('PRINTABLE (per grading)'!H$16="EXAM", 'PRINTABLE (per grading)'!B$13="Midterm"), IF(ISERROR(SUMIF('Exam (LECTURE ONLY)'!O$20:X$20, "CLO10", 'Exam (LECTURE ONLY)'!O318:X318) / 'Exam (LECTURE ONLY)'!AM$15), "", SUMIF('Exam (LECTURE ONLY)'!O$20:X$20, "CLO10", 'Exam (LECTURE ONLY)'!O318:X318) / 'Exam (LECTURE ONLY)'!AM$15),
IF(AND('PRINTABLE (per grading)'!H$16="EXAM", 'PRINTABLE (per grading)'!B$13="Final"), IF(ISERROR(SUMIF('Exam (LECTURE ONLY)'!Z$20:AI$20, "CLO10", 'Exam (LECTURE ONLY)'!Z318:AI318) / 'Exam (LECTURE ONLY)'!AN$15), "", SUMIF('Exam (LECTURE ONLY)'!Z$20:AI$20, "CLO10", 'Exam (LECTURE ONLY)'!Z318:AI318) / 'Exam (LECTURE ONLY)'!AN$15),
IF(AND('PRINTABLE (per grading)'!H$16="OUTPUT", 'PRINTABLE (per grading)'!B$13="Prelim"), IF(ISERROR(SUMIF(OUTPUT!C$20:M$20, "CLO10", OUTPUT!C318:M318) / OUTPUT!AL$15), "", SUMIF(OUTPUT!C$20:M$20, "CLO10", OUTPUT!C318:M318) / OUTPUT!AL$15),
IF(AND('PRINTABLE (per grading)'!H$16="OUTPUT", 'PRINTABLE (per grading)'!B$13="Midterm"), IF(ISERROR(SUMIF(OUTPUT!O$20:Y$20, "CLO10", OUTPUT!O318:Y318) / OUTPUT!AM$15), "", SUMIF(OUTPUT!O$20:Y$20, "CLO10", OUTPUT!O318:Y318) / OUTPUT!AM$15),
IF(AND('PRINTABLE (per grading)'!H$16="OUTPUT", 'PRINTABLE (per grading)'!B$13="Final"), IF(ISERROR(SUMIF(OUTPUT!AA$20:AI$20, "CLO10", OUTPUT!AA318:AI318) / OUTPUT!AN$15), "", SUMIF(OUTPUT!AA$20:AI$20, "CLO10", OUTPUT!AA318:AI318) / OUTPUT!AN$15),
"")))))),"")</f>
        <v/>
      </c>
      <c r="BI316" s="232" t="str">
        <f t="shared" si="191"/>
        <v/>
      </c>
      <c r="BJ316" s="233" t="str">
        <f t="shared" si="192"/>
        <v/>
      </c>
      <c r="BK316" s="2"/>
    </row>
    <row r="317" spans="1:63" ht="20.100000000000001" customHeight="1">
      <c r="A317" s="118" t="str">
        <f>IF(ISBLANK('Database (LECTURE-RES-PRAC)'!A314),"",'Database (LECTURE-RES-PRAC)'!A314)</f>
        <v/>
      </c>
      <c r="B317" s="119" t="str">
        <f>IF(ISBLANK('Database (LECTURE-RES-PRAC)'!B314),"",'Database (LECTURE-RES-PRAC)'!B314)</f>
        <v/>
      </c>
      <c r="C317" s="134" t="str">
        <f>IF(B317&lt;&gt;"",IF(C$16="PRELIM",'Grade computation'!C317, IF(C$16="MIDTERM",'Grade computation'!K317, IF(C$16="FINAL",'Grade computation'!S317,""))),"")</f>
        <v/>
      </c>
      <c r="D317" s="135" t="str">
        <f t="shared" si="157"/>
        <v/>
      </c>
      <c r="E317" s="134" t="str">
        <f>IF(B317&lt;&gt;"", IF(C$16="PRELIM",'Grade computation'!E317, IF(C$16="MIDTERM",'Grade computation'!M317, IF(C$16="FINAL",'Grade computation'!U317,""))),"")</f>
        <v/>
      </c>
      <c r="F317" s="136" t="str">
        <f t="shared" si="158"/>
        <v/>
      </c>
      <c r="G317" s="137" t="str">
        <f t="shared" si="159"/>
        <v/>
      </c>
      <c r="H317" s="207" t="str">
        <f>IF(B317&lt;&gt;"",IF(C$16="PRELIM", 'Grade computation'!H317, IF(C$16="MIDTERM", 'Grade computation'!P317, IF(C$16="FINAL",'Grade computation'!X317, ""))),"")</f>
        <v/>
      </c>
      <c r="I317" s="137" t="str">
        <f t="shared" si="160"/>
        <v/>
      </c>
      <c r="J317" s="139" t="str">
        <f t="shared" si="161"/>
        <v/>
      </c>
      <c r="K317" s="377" t="str">
        <f t="shared" si="162"/>
        <v/>
      </c>
      <c r="L317" s="434"/>
      <c r="M317" s="257" t="str">
        <f>IF(B317 &lt;&gt; "", IFERROR(IF(C$16 = "PRELIM", SUMIF('Database (LECTURE-RES-PRAC)'!D$14:AG$14, "CLO1", 'Database (LECTURE-RES-PRAC)'!D314:AG314) / 'Grade computation'!F$4, IF(C$16 = "MIDTERM", SUMIF('Database (LECTURE-RES-PRAC)'!AJ$14:BM$14, "CLO1", 'Database (LECTURE-RES-PRAC)'!AJ314:BM314) / 'Grade computation'!G$4, IF(C$16 = "FINAL", SUMIF('Database (LECTURE-RES-PRAC)'!BP$14:CS$14, "CLO1", 'Database (LECTURE-RES-PRAC)'!BP314:CS314) / 'Grade computation'!H$4,""))),""),"")</f>
        <v/>
      </c>
      <c r="N317" s="232" t="str">
        <f t="shared" si="163"/>
        <v/>
      </c>
      <c r="O317" s="257" t="str">
        <f>IF(B317 &lt;&gt; "",IF(AND('PRINTABLE (per grading)'!H$16="EXAM", 'PRINTABLE (per grading)'!B$13="Prelim"), IF(ISERROR(SUMIF('Exam (LECTURE ONLY)'!D$20:M$20, "CLO1", 'Exam (LECTURE ONLY)'!D319:M319) / 'Exam (LECTURE ONLY)'!AL$6), "", SUMIF('Exam (LECTURE ONLY)'!D$20:M$20, "CLO1", 'Exam (LECTURE ONLY)'!D319:M319) /'Exam (LECTURE ONLY)'!AL$6),
IF(AND('PRINTABLE (per grading)'!H$16="EXAM", 'PRINTABLE (per grading)'!B$13="Midterm"), IF(ISERROR(SUMIF('Exam (LECTURE ONLY)'!O$20:X$20, "CLO1", 'Exam (LECTURE ONLY)'!O319:X319) / 'Exam (LECTURE ONLY)'!AM$6), "", SUMIF('Exam (LECTURE ONLY)'!O$20:X$20, "CLO1", 'Exam (LECTURE ONLY)'!O319:X319) / 'Exam (LECTURE ONLY)'!AM$6),
IF(AND('PRINTABLE (per grading)'!H$16="EXAM", 'PRINTABLE (per grading)'!B$13="Final"), IF(ISERROR(SUMIF('Exam (LECTURE ONLY)'!Z$20:AI$20, "CLO1", 'Exam (LECTURE ONLY)'!Z319:AI319) / 'Exam (LECTURE ONLY)'!AN$6), "", SUMIF('Exam (LECTURE ONLY)'!Z$20:AI$20, "CLO1", 'Exam (LECTURE ONLY)'!Z319:AI319) / 'Exam (LECTURE ONLY)'!AN$6),
IF(AND('PRINTABLE (per grading)'!H$16="OUTPUT", 'PRINTABLE (per grading)'!B$13="Prelim"), IF(ISERROR(SUMIF(OUTPUT!C$20:M$20, "CLO1", OUTPUT!C319:M319) / OUTPUT!AL$6), "", SUMIF(OUTPUT!C$20:M$20, "CLO1", OUTPUT!C319:M319) / OUTPUT!AL$6),
IF(AND('PRINTABLE (per grading)'!H$16="OUTPUT", 'PRINTABLE (per grading)'!B$13="Midterm"), IF(ISERROR(SUMIF(OUTPUT!O$20:Y$20, "CLO1", OUTPUT!O319:Y319) / OUTPUT!AM$6), "", SUMIF(OUTPUT!O$20:Y$20, "CLO1", OUTPUT!O319:Y319) / OUTPUT!AM$6),
IF(AND('PRINTABLE (per grading)'!H$16="OUTPUT", 'PRINTABLE (per grading)'!B$13="Final"), IF(ISERROR(SUMIF(OUTPUT!AA$20:AI$20, "CLO1", OUTPUT!AA319:AI319) / OUTPUT!AN$6), "", SUMIF(OUTPUT!AA$20:AI$20, "CLO1", OUTPUT!AA319:AI319) / OUTPUT!AN$6),
"")))))),"")</f>
        <v/>
      </c>
      <c r="P317" s="232" t="str">
        <f t="shared" si="164"/>
        <v/>
      </c>
      <c r="Q317" s="233" t="str">
        <f t="shared" si="165"/>
        <v/>
      </c>
      <c r="R317" s="257" t="str">
        <f>IF(B317 &lt;&gt; "", IFERROR(IF(C$16 = "PRELIM", SUMIF('Database (LECTURE-RES-PRAC)'!D$14:AG$14, "CLO2", 'Database (LECTURE-RES-PRAC)'!D314:AG314) / 'Grade computation'!F$5, IF(C$16 = "MIDTERM", SUMIF('Database (LECTURE-RES-PRAC)'!AJ$14:BM$14, "CLO2", 'Database (LECTURE-RES-PRAC)'!AJ314:BM314) / 'Grade computation'!G$5, IF(C$16 = "FINAL", SUMIF('Database (LECTURE-RES-PRAC)'!BP$14:CS$14, "CLO2", 'Database (LECTURE-RES-PRAC)'!BP314:CS314) / 'Grade computation'!H$5,""))),""),"")</f>
        <v/>
      </c>
      <c r="S317" s="232" t="str">
        <f t="shared" si="166"/>
        <v/>
      </c>
      <c r="T317" s="257" t="str">
        <f>IF(B317 &lt;&gt; "",IF(AND('PRINTABLE (per grading)'!H$16="EXAM", 'PRINTABLE (per grading)'!B$13="Prelim"), IF(ISERROR(SUMIF('Exam (LECTURE ONLY)'!D$20:M$20, "CLO2", 'Exam (LECTURE ONLY)'!D319:M319) / 'Exam (LECTURE ONLY)'!AL$7), "", SUMIF('Exam (LECTURE ONLY)'!D$20:M$20, "CLO2", 'Exam (LECTURE ONLY)'!D319:M319) /'Exam (LECTURE ONLY)'!AL$7),
IF(AND('PRINTABLE (per grading)'!H$16="EXAM", 'PRINTABLE (per grading)'!B$13="Midterm"), IF(ISERROR(SUMIF('Exam (LECTURE ONLY)'!O$20:X$20, "CLO2", 'Exam (LECTURE ONLY)'!O319:X319) / 'Exam (LECTURE ONLY)'!AM$7), "", SUMIF('Exam (LECTURE ONLY)'!O$20:X$20, "CLO2", 'Exam (LECTURE ONLY)'!O319:X319) / 'Exam (LECTURE ONLY)'!AM$7),
IF(AND('PRINTABLE (per grading)'!H$16="EXAM", 'PRINTABLE (per grading)'!B$13="Final"), IF(ISERROR(SUMIF('Exam (LECTURE ONLY)'!Z$20:AI$20, "CLO2", 'Exam (LECTURE ONLY)'!Z319:AI319) / 'Exam (LECTURE ONLY)'!AN$7), "", SUMIF('Exam (LECTURE ONLY)'!Z$20:AI$20, "CLO2", 'Exam (LECTURE ONLY)'!Z319:AI319) / 'Exam (LECTURE ONLY)'!AN$7),
IF(AND('PRINTABLE (per grading)'!H$16="OUTPUT", 'PRINTABLE (per grading)'!B$13="Prelim"), IF(ISERROR(SUMIF(OUTPUT!C$20:M$20, "CLO2", OUTPUT!C319:M319) / OUTPUT!AL$7), "", SUMIF(OUTPUT!C$20:M$20, "CLO2", OUTPUT!C319:M319) / OUTPUT!AL$7),
IF(AND('PRINTABLE (per grading)'!H$16="OUTPUT", 'PRINTABLE (per grading)'!B$13="Midterm"), IF(ISERROR(SUMIF(OUTPUT!O$20:Y$20, "CLO2", OUTPUT!O319:Y319) / OUTPUT!AM$7), "", SUMIF(OUTPUT!O$20:Y$20, "CLO2", OUTPUT!O319:Y319) / OUTPUT!AM$7),
IF(AND('PRINTABLE (per grading)'!H$16="OUTPUT", 'PRINTABLE (per grading)'!B$13="Final"), IF(ISERROR(SUMIF(OUTPUT!AA$20:AI$20, "CLO2", OUTPUT!AA319:AI319) / OUTPUT!AN$7), "", SUMIF(OUTPUT!AA$20:AI$20, "CLO2", OUTPUT!AA319:AI319) / OUTPUT!AN$7),
"")))))),"")</f>
        <v/>
      </c>
      <c r="U317" s="232" t="str">
        <f t="shared" si="167"/>
        <v/>
      </c>
      <c r="V317" s="233" t="str">
        <f t="shared" si="168"/>
        <v/>
      </c>
      <c r="W317" s="257" t="str">
        <f>IF(B317 &lt;&gt; "", IFERROR(IF(C$16 = "PRELIM", SUMIF('Database (LECTURE-RES-PRAC)'!D$14:AG$14, "CLO3", 'Database (LECTURE-RES-PRAC)'!D314:AG314) / 'Grade computation'!F$6, IF(C$16 = "MIDTERM", SUMIF('Database (LECTURE-RES-PRAC)'!AJ$14:BM$14, "CLO3", 'Database (LECTURE-RES-PRAC)'!AJ314:BM314) / 'Grade computation'!G$6, IF(C$16 = "FINAL", SUMIF('Database (LECTURE-RES-PRAC)'!BP$14:CS$14, "CLO3", 'Database (LECTURE-RES-PRAC)'!BP314:CS314) / 'Grade computation'!H$6,""))),""),"")</f>
        <v/>
      </c>
      <c r="X317" s="232" t="str">
        <f t="shared" si="169"/>
        <v/>
      </c>
      <c r="Y317" s="257" t="str">
        <f>IF(B317 &lt;&gt; "",IF(AND('PRINTABLE (per grading)'!H$16="EXAM", 'PRINTABLE (per grading)'!B$13="Prelim"), IF(ISERROR(SUMIF('Exam (LECTURE ONLY)'!D$20:M$20, "CLO3", 'Exam (LECTURE ONLY)'!D319:M319) / 'Exam (LECTURE ONLY)'!AL$8), "", SUMIF('Exam (LECTURE ONLY)'!D$20:M$20, "CLO3", 'Exam (LECTURE ONLY)'!D319:M319) /'Exam (LECTURE ONLY)'!AL$8),
IF(AND('PRINTABLE (per grading)'!H$16="EXAM", 'PRINTABLE (per grading)'!B$13="Midterm"), IF(ISERROR(SUMIF('Exam (LECTURE ONLY)'!O$20:X$20, "CLO3", 'Exam (LECTURE ONLY)'!O319:X319) / 'Exam (LECTURE ONLY)'!AM$8), "", SUMIF('Exam (LECTURE ONLY)'!O$20:X$20, "CLO3", 'Exam (LECTURE ONLY)'!O319:X319) / 'Exam (LECTURE ONLY)'!AM$8),
IF(AND('PRINTABLE (per grading)'!H$16="EXAM", 'PRINTABLE (per grading)'!B$13="Final"), IF(ISERROR(SUMIF('Exam (LECTURE ONLY)'!Z$20:AI$20, "CLO3", 'Exam (LECTURE ONLY)'!Z319:AI319) / 'Exam (LECTURE ONLY)'!AN$8), "", SUMIF('Exam (LECTURE ONLY)'!Z$20:AI$20, "CLO3", 'Exam (LECTURE ONLY)'!Z319:AI319) / 'Exam (LECTURE ONLY)'!AN$8),
IF(AND('PRINTABLE (per grading)'!H$16="OUTPUT", 'PRINTABLE (per grading)'!B$13="Prelim"), IF(ISERROR(SUMIF(OUTPUT!C$20:M$20, "CLO3", OUTPUT!C319:M319) / OUTPUT!AL$8), "", SUMIF(OUTPUT!C$20:M$20, "CLO3", OUTPUT!C319:M319) / OUTPUT!AL$8),
IF(AND('PRINTABLE (per grading)'!H$16="OUTPUT", 'PRINTABLE (per grading)'!B$13="Midterm"), IF(ISERROR(SUMIF(OUTPUT!O$20:Y$20, "CLO3", OUTPUT!O319:Y319) / OUTPUT!AM$8), "", SUMIF(OUTPUT!O$20:Y$20, "CLO3", OUTPUT!O319:Y319) / OUTPUT!AM$8),
IF(AND('PRINTABLE (per grading)'!H$16="OUTPUT", 'PRINTABLE (per grading)'!B$13="Final"), IF(ISERROR(SUMIF(OUTPUT!AA$20:AI$20, "CLO3", OUTPUT!AA319:AI319) / OUTPUT!AN$8), "", SUMIF(OUTPUT!AA$20:AI$20, "CLO3", OUTPUT!AA319:AI319) / OUTPUT!AN$8),
"" )))))),"")</f>
        <v/>
      </c>
      <c r="Z317" s="232" t="str">
        <f t="shared" si="170"/>
        <v/>
      </c>
      <c r="AA317" s="233" t="str">
        <f t="shared" si="171"/>
        <v/>
      </c>
      <c r="AB317" s="257" t="str">
        <f>IF(B317 &lt;&gt; "", IFERROR(IF(C$16 = "PRELIM", SUMIF('Database (LECTURE-RES-PRAC)'!D$14:AG$14, "CLO4", 'Database (LECTURE-RES-PRAC)'!D314:AG314) / 'Grade computation'!F$7, IF(C$16 = "MIDTERM", SUMIF('Database (LECTURE-RES-PRAC)'!AJ$14:BM$14, "CLO4", 'Database (LECTURE-RES-PRAC)'!AJ314:BM314) / 'Grade computation'!G$7, IF(C$16 = "FINAL", SUMIF('Database (LECTURE-RES-PRAC)'!BP$14:CS$14, "CLO4", 'Database (LECTURE-RES-PRAC)'!BP314:CS314) / 'Grade computation'!H$7,""))),""),"")</f>
        <v/>
      </c>
      <c r="AC317" s="232" t="str">
        <f t="shared" si="172"/>
        <v/>
      </c>
      <c r="AD317" s="257" t="str">
        <f>IF(B317 &lt;&gt; "",IF(AND('PRINTABLE (per grading)'!H$16="EXAM", 'PRINTABLE (per grading)'!B$13="Prelim"), IF(ISERROR(SUMIF('Exam (LECTURE ONLY)'!D$20:M$20, "CLO4", 'Exam (LECTURE ONLY)'!D319:M319) / 'Exam (LECTURE ONLY)'!AL$9), "", SUMIF('Exam (LECTURE ONLY)'!D$20:M$20, "CLO4", 'Exam (LECTURE ONLY)'!D319:M319) /'Exam (LECTURE ONLY)'!AL$9),
IF(AND('PRINTABLE (per grading)'!H$16="EXAM", 'PRINTABLE (per grading)'!B$13="Midterm"), IF(ISERROR(SUMIF('Exam (LECTURE ONLY)'!O$20:X$20, "CLO4", 'Exam (LECTURE ONLY)'!O319:X319) / 'Exam (LECTURE ONLY)'!AM$9), "", SUMIF('Exam (LECTURE ONLY)'!O$20:X$20, "CLO4", 'Exam (LECTURE ONLY)'!O319:X319) / 'Exam (LECTURE ONLY)'!AM$9),
IF(AND('PRINTABLE (per grading)'!H$16="EXAM", 'PRINTABLE (per grading)'!B$13="Final"), IF(ISERROR(SUMIF('Exam (LECTURE ONLY)'!Z$20:AI$20, "CLO4", 'Exam (LECTURE ONLY)'!Z319:AI319) / 'Exam (LECTURE ONLY)'!AN$9), "", SUMIF('Exam (LECTURE ONLY)'!Z$20:AI$20, "CLO4", 'Exam (LECTURE ONLY)'!Z319:AI319) / 'Exam (LECTURE ONLY)'!AN$9),
IF(AND('PRINTABLE (per grading)'!H$16="OUTPUT", 'PRINTABLE (per grading)'!B$13="Prelim"), IF(ISERROR(SUMIF(OUTPUT!C$20:M$20, "CLO4", OUTPUT!C319:M319) / OUTPUT!AL$9), "", SUMIF(OUTPUT!C$20:M$20, "CLO4", OUTPUT!C319:M319) / OUTPUT!AL$9),
IF(AND('PRINTABLE (per grading)'!H$16="OUTPUT", 'PRINTABLE (per grading)'!B$13="Midterm"), IF(ISERROR(SUMIF(OUTPUT!O$20:Y$20, "CLO4", OUTPUT!O319:Y319) / OUTPUT!AM$9), "", SUMIF(OUTPUT!O$20:Y$20, "CLO4", OUTPUT!O319:Y319) / OUTPUT!AM$9),
IF(AND('PRINTABLE (per grading)'!H$16="OUTPUT", 'PRINTABLE (per grading)'!B$13="Final"), IF(ISERROR(SUMIF(OUTPUT!AA$20:AI$20, "CLO4", OUTPUT!AA319:AI319) / OUTPUT!AN$9), "", SUMIF(OUTPUT!AA$20:AI$20, "CLO4", OUTPUT!AA319:AI319) / OUTPUT!AN$9),
"")))))),"")</f>
        <v/>
      </c>
      <c r="AE317" s="232" t="str">
        <f t="shared" si="173"/>
        <v/>
      </c>
      <c r="AF317" s="233" t="str">
        <f t="shared" si="174"/>
        <v/>
      </c>
      <c r="AG317" s="257" t="str">
        <f>IF(B317 &lt;&gt; "", IFERROR(IF(C$16 = "PRELIM", SUMIF('Database (LECTURE-RES-PRAC)'!D$14:AG$14, "CLO5", 'Database (LECTURE-RES-PRAC)'!D314:AG314) / 'Grade computation'!F$8, IF(C$16 = "MIDTERM", SUMIF('Database (LECTURE-RES-PRAC)'!AJ$14:BM$14, "CLO5", 'Database (LECTURE-RES-PRAC)'!AJ314:BM314) / 'Grade computation'!G$8, IF(C$16 = "FINAL", SUMIF('Database (LECTURE-RES-PRAC)'!BP$14:CS$14, "CLO5", 'Database (LECTURE-RES-PRAC)'!BP314:CS314) / 'Grade computation'!H$8,""))),""),"")</f>
        <v/>
      </c>
      <c r="AH317" s="232" t="str">
        <f t="shared" si="175"/>
        <v/>
      </c>
      <c r="AI317" s="257" t="str">
        <f>IF(B317 &lt;&gt; "",IF(AND('PRINTABLE (per grading)'!H$16="EXAM", 'PRINTABLE (per grading)'!B$13="Prelim"), IF(ISERROR(SUMIF('Exam (LECTURE ONLY)'!D$20:M$20, "CLO5", 'Exam (LECTURE ONLY)'!D319:M319) / 'Exam (LECTURE ONLY)'!AL$10), "", SUMIF('Exam (LECTURE ONLY)'!D$20:M$20, "CLO5", 'Exam (LECTURE ONLY)'!D319:M319) /'Exam (LECTURE ONLY)'!AL$10),
IF(AND('PRINTABLE (per grading)'!H$16="EXAM", 'PRINTABLE (per grading)'!B$13="Midterm"), IF(ISERROR(SUMIF('Exam (LECTURE ONLY)'!O$20:X$20, "CLO5", 'Exam (LECTURE ONLY)'!O319:X319) / 'Exam (LECTURE ONLY)'!AM$10), "", SUMIF('Exam (LECTURE ONLY)'!O$20:X$20, "CLO5", 'Exam (LECTURE ONLY)'!O319:X319) / 'Exam (LECTURE ONLY)'!AM$10),
IF(AND('PRINTABLE (per grading)'!H$16="EXAM", 'PRINTABLE (per grading)'!B$13="Final"), IF(ISERROR(SUMIF('Exam (LECTURE ONLY)'!Z$20:AI$20, "CLO5", 'Exam (LECTURE ONLY)'!Z319:AI319) / 'Exam (LECTURE ONLY)'!AN$10), "", SUMIF('Exam (LECTURE ONLY)'!Z$20:AI$20, "CLO5", 'Exam (LECTURE ONLY)'!Z319:AI319) / 'Exam (LECTURE ONLY)'!AN$10),
IF(AND('PRINTABLE (per grading)'!H$16="OUTPUT", 'PRINTABLE (per grading)'!B$13="Prelim"), IF(ISERROR(SUMIF(OUTPUT!C$20:M$20, "CLO5", OUTPUT!C319:M319) / OUTPUT!AL$10), "", SUMIF(OUTPUT!C$20:M$20, "CLO5", OUTPUT!C319:M319) / OUTPUT!AL$10),
IF(AND('PRINTABLE (per grading)'!H$16="OUTPUT", 'PRINTABLE (per grading)'!B$13="Midterm"), IF(ISERROR(SUMIF(OUTPUT!O$20:Y$20, "CLO5", OUTPUT!O319:Y319) / OUTPUT!AM$10), "", SUMIF(OUTPUT!O$20:Y$20, "CLO5", OUTPUT!O319:Y319) / OUTPUT!AM$10),
IF(AND('PRINTABLE (per grading)'!H$16="OUTPUT", 'PRINTABLE (per grading)'!B$13="Final"), IF(ISERROR(SUMIF(OUTPUT!AA$20:AI$20, "CLO5", OUTPUT!AA319:AI319) / OUTPUT!AN$10), "", SUMIF(OUTPUT!AA$20:AI$20, "CLO5", OUTPUT!AA319:AI319) / OUTPUT!AN$10),
"")))))),"")</f>
        <v/>
      </c>
      <c r="AJ317" s="232" t="str">
        <f t="shared" si="176"/>
        <v/>
      </c>
      <c r="AK317" s="233" t="str">
        <f t="shared" si="177"/>
        <v/>
      </c>
      <c r="AL317" s="257" t="str">
        <f>IF(B317 &lt;&gt; "", IFERROR(IF(C$16 = "PRELIM", SUMIF('Database (LECTURE-RES-PRAC)'!D$14:AG$14, "CLO6", 'Database (LECTURE-RES-PRAC)'!D314:AG314) / 'Grade computation'!F$9, IF(C$16 = "MIDTERM", SUMIF('Database (LECTURE-RES-PRAC)'!AJ$14:BM$14, "CLO6", 'Database (LECTURE-RES-PRAC)'!AJ314:BM314) / 'Grade computation'!G$9, IF(C$16 = "FINAL", SUMIF('Database (LECTURE-RES-PRAC)'!BP$14:CS$14, "CLO6", 'Database (LECTURE-RES-PRAC)'!BP314:CS314) / 'Grade computation'!H$9,""))),""),"")</f>
        <v/>
      </c>
      <c r="AM317" s="232" t="str">
        <f t="shared" si="178"/>
        <v/>
      </c>
      <c r="AN317" s="257" t="str">
        <f>IF(B317 &lt;&gt; "",IF(AND('PRINTABLE (per grading)'!H$16="EXAM", 'PRINTABLE (per grading)'!B$13="Prelim"), IF(ISERROR(SUMIF('Exam (LECTURE ONLY)'!D$20:M$20, "CLO6", 'Exam (LECTURE ONLY)'!D319:M319) / 'Exam (LECTURE ONLY)'!AL$11), "", SUMIF('Exam (LECTURE ONLY)'!D$20:M$20, "CLO6", 'Exam (LECTURE ONLY)'!D319:M319) /'Exam (LECTURE ONLY)'!AL$11),
IF(AND('PRINTABLE (per grading)'!H$16="EXAM", 'PRINTABLE (per grading)'!B$13="Midterm"), IF(ISERROR(SUMIF('Exam (LECTURE ONLY)'!O$20:X$20, "CLO6", 'Exam (LECTURE ONLY)'!O319:X319) / 'Exam (LECTURE ONLY)'!AM$11), "", SUMIF('Exam (LECTURE ONLY)'!O$20:X$20, "CLO6", 'Exam (LECTURE ONLY)'!O319:X319) / 'Exam (LECTURE ONLY)'!AM$11),
IF(AND('PRINTABLE (per grading)'!H$16="EXAM", 'PRINTABLE (per grading)'!B$13="Final"), IF(ISERROR(SUMIF('Exam (LECTURE ONLY)'!Z$20:AI$20, "CLO6", 'Exam (LECTURE ONLY)'!Z319:AI319) / 'Exam (LECTURE ONLY)'!AN$11), "", SUMIF('Exam (LECTURE ONLY)'!Z$20:AI$20, "CLO6", 'Exam (LECTURE ONLY)'!Z319:AI319) / 'Exam (LECTURE ONLY)'!AN$11),
IF(AND('PRINTABLE (per grading)'!H$16="OUTPUT", 'PRINTABLE (per grading)'!B$13="Prelim"), IF(ISERROR(SUMIF(OUTPUT!C$20:M$20, "CLO6", OUTPUT!C319:M319) / OUTPUT!AL$11), "", SUMIF(OUTPUT!C$20:M$20, "CLO6", OUTPUT!C319:M319) / OUTPUT!AL$11),
IF(AND('PRINTABLE (per grading)'!H$16="OUTPUT", 'PRINTABLE (per grading)'!B$13="Midterm"), IF(ISERROR(SUMIF(OUTPUT!O$20:Y$20, "CLO6", OUTPUT!O319:Y319) / OUTPUT!AM$11), "", SUMIF(OUTPUT!O$20:Y$20, "CLO6", OUTPUT!O319:Y319) / OUTPUT!AM$11),
IF(AND('PRINTABLE (per grading)'!H$16="OUTPUT", 'PRINTABLE (per grading)'!B$13="Final"), IF(ISERROR(SUMIF(OUTPUT!AA$20:AI$20, "CLO6", OUTPUT!AA319:AI319) / OUTPUT!AN$11), "", SUMIF(OUTPUT!AA$20:AI$20, "CLO6", OUTPUT!AA319:AI319) / OUTPUT!AN$11),
"")))))),"")</f>
        <v/>
      </c>
      <c r="AO317" s="232" t="str">
        <f t="shared" si="179"/>
        <v/>
      </c>
      <c r="AP317" s="233" t="str">
        <f t="shared" si="180"/>
        <v/>
      </c>
      <c r="AQ317" s="257" t="str">
        <f>IF(B317 &lt;&gt; "", IFERROR(IF(C$16 = "PRELIM", SUMIF('Database (LECTURE-RES-PRAC)'!D$14:AG$14, "CLO7", 'Database (LECTURE-RES-PRAC)'!D314:AG314) / 'Grade computation'!F$10, IF(C$16 = "MIDTERM", SUMIF('Database (LECTURE-RES-PRAC)'!AJ$14:BM$14, "CLO7", 'Database (LECTURE-RES-PRAC)'!AJ314:BM314) / 'Grade computation'!G$10, IF(C$16 = "FINAL", SUMIF('Database (LECTURE-RES-PRAC)'!BP$14:CS$14, "CLO7", 'Database (LECTURE-RES-PRAC)'!BP314:CS314) / 'Grade computation'!H$10,""))),""),"")</f>
        <v/>
      </c>
      <c r="AR317" s="232" t="str">
        <f t="shared" si="181"/>
        <v/>
      </c>
      <c r="AS317" s="257" t="str">
        <f>IF(B317 &lt;&gt; "",IF(AND('PRINTABLE (per grading)'!H$16="EXAM", 'PRINTABLE (per grading)'!B$13="Prelim"), IF(ISERROR(SUMIF('Exam (LECTURE ONLY)'!D$20:M$20, "CLO7", 'Exam (LECTURE ONLY)'!D319:M319) / 'Exam (LECTURE ONLY)'!AL$12), "", SUMIF('Exam (LECTURE ONLY)'!D$20:M$20, "CLO7", 'Exam (LECTURE ONLY)'!D319:M319) /'Exam (LECTURE ONLY)'!AL$12),
IF(AND('PRINTABLE (per grading)'!H$16="EXAM", 'PRINTABLE (per grading)'!B$13="Midterm"), IF(ISERROR(SUMIF('Exam (LECTURE ONLY)'!O$20:X$20, "CLO7", 'Exam (LECTURE ONLY)'!O319:X319) / 'Exam (LECTURE ONLY)'!AM$12), "", SUMIF('Exam (LECTURE ONLY)'!O$20:X$20, "CLO7", 'Exam (LECTURE ONLY)'!O319:X319) / 'Exam (LECTURE ONLY)'!AM$12),
IF(AND('PRINTABLE (per grading)'!H$16="EXAM", 'PRINTABLE (per grading)'!B$13="Final"), IF(ISERROR(SUMIF('Exam (LECTURE ONLY)'!Z$20:AI$20, "CLO7", 'Exam (LECTURE ONLY)'!Z319:AI319) / 'Exam (LECTURE ONLY)'!AN$12), "", SUMIF('Exam (LECTURE ONLY)'!Z$20:AI$20, "CLO7", 'Exam (LECTURE ONLY)'!Z319:AI319) / 'Exam (LECTURE ONLY)'!AN$12),
IF(AND('PRINTABLE (per grading)'!H$16="OUTPUT", 'PRINTABLE (per grading)'!B$13="Prelim"), IF(ISERROR(SUMIF(OUTPUT!C$20:M$20, "CLO7", OUTPUT!C319:M319) / OUTPUT!AL$12), "", SUMIF(OUTPUT!C$20:M$20, "CLO7", OUTPUT!C319:M319) / OUTPUT!AL$12),
IF(AND('PRINTABLE (per grading)'!H$16="OUTPUT", 'PRINTABLE (per grading)'!B$13="Midterm"), IF(ISERROR(SUMIF(OUTPUT!O$20:Y$20, "CLO7", OUTPUT!O319:Y319) / OUTPUT!AM$12), "", SUMIF(OUTPUT!O$20:Y$20, "CLO7", OUTPUT!O319:Y319) / OUTPUT!AM$12),
IF(AND('PRINTABLE (per grading)'!H$16="OUTPUT", 'PRINTABLE (per grading)'!B$13="Final"), IF(ISERROR(SUMIF(OUTPUT!AA$20:AI$20, "CLO7", OUTPUT!AA319:AI319) / OUTPUT!AN$12), "", SUMIF(OUTPUT!AA$20:AI$20, "CLO7", OUTPUT!AA319:AI319) / OUTPUT!AN$12),
"")))))),"")</f>
        <v/>
      </c>
      <c r="AT317" s="232" t="str">
        <f t="shared" si="182"/>
        <v/>
      </c>
      <c r="AU317" s="233" t="str">
        <f t="shared" si="183"/>
        <v/>
      </c>
      <c r="AV317" s="257" t="str">
        <f>IF(B317 &lt;&gt; "", IFERROR(IF(C$16 = "PRELIM", SUMIF('Database (LECTURE-RES-PRAC)'!D$14:AG$14, "CLO8", 'Database (LECTURE-RES-PRAC)'!D314:AG314) / 'Grade computation'!F$11, IF(C$16 = "MIDTERM", SUMIF('Database (LECTURE-RES-PRAC)'!AJ$14:BM$14, "CLO8", 'Database (LECTURE-RES-PRAC)'!AJ314:BM314) / 'Grade computation'!G$11, IF(C$16 = "FINAL", SUMIF('Database (LECTURE-RES-PRAC)'!BP$14:CS$14, "CLO8", 'Database (LECTURE-RES-PRAC)'!BP314:CS314) / 'Grade computation'!H$11,""))),""),"")</f>
        <v/>
      </c>
      <c r="AW317" s="232" t="str">
        <f t="shared" si="184"/>
        <v/>
      </c>
      <c r="AX317" s="257" t="str">
        <f>IF(B317 &lt;&gt; "",IF(AND('PRINTABLE (per grading)'!H$16="EXAM", 'PRINTABLE (per grading)'!B$13="Prelim"), IF(ISERROR(SUMIF('Exam (LECTURE ONLY)'!D$20:M$20, "CLO8", 'Exam (LECTURE ONLY)'!D319:M319) / 'Exam (LECTURE ONLY)'!AL$13), "", SUMIF('Exam (LECTURE ONLY)'!D$20:M$20, "CLO8", 'Exam (LECTURE ONLY)'!D319:M319) /'Exam (LECTURE ONLY)'!AL$13),
IF(AND('PRINTABLE (per grading)'!H$16="EXAM", 'PRINTABLE (per grading)'!B$13="Midterm"), IF(ISERROR(SUMIF('Exam (LECTURE ONLY)'!O$20:X$20, "CLO8", 'Exam (LECTURE ONLY)'!O319:X319) / 'Exam (LECTURE ONLY)'!AM$13), "", SUMIF('Exam (LECTURE ONLY)'!O$20:X$20, "CLO8", 'Exam (LECTURE ONLY)'!O319:X319) / 'Exam (LECTURE ONLY)'!AM$13),
IF(AND('PRINTABLE (per grading)'!H$16="EXAM", 'PRINTABLE (per grading)'!B$13="Final"), IF(ISERROR(SUMIF('Exam (LECTURE ONLY)'!Z$20:AI$20, "CLO8", 'Exam (LECTURE ONLY)'!Z319:AI319) / 'Exam (LECTURE ONLY)'!AN$13), "", SUMIF('Exam (LECTURE ONLY)'!Z$20:AI$20, "CLO8", 'Exam (LECTURE ONLY)'!Z319:AI319) / 'Exam (LECTURE ONLY)'!AN$13),
IF(AND('PRINTABLE (per grading)'!H$16="OUTPUT", 'PRINTABLE (per grading)'!B$13="Prelim"), IF(ISERROR(SUMIF(OUTPUT!C$20:M$20, "CLO8", OUTPUT!C319:M319) / OUTPUT!AL$13), "", SUMIF(OUTPUT!C$20:M$20, "CLO8", OUTPUT!C319:M319) / OUTPUT!AL$13),
IF(AND('PRINTABLE (per grading)'!H$16="OUTPUT", 'PRINTABLE (per grading)'!B$13="Midterm"), IF(ISERROR(SUMIF(OUTPUT!O$20:Y$20, "CLO8", OUTPUT!O319:Y319) / OUTPUT!AM$13), "", SUMIF(OUTPUT!O$20:Y$20, "CLO8", OUTPUT!O319:Y319) / OUTPUT!AM$13),
IF(AND('PRINTABLE (per grading)'!H$16="OUTPUT", 'PRINTABLE (per grading)'!B$13="Final"), IF(ISERROR(SUMIF(OUTPUT!AA$20:AI$20, "CLO8", OUTPUT!AA319:AI319) / OUTPUT!AN$13), "", SUMIF(OUTPUT!AA$20:AI$20, "CLO8", OUTPUT!AA319:AI319) / OUTPUT!AN$13),
"")))))),"")</f>
        <v/>
      </c>
      <c r="AY317" s="232" t="str">
        <f t="shared" si="185"/>
        <v/>
      </c>
      <c r="AZ317" s="233" t="str">
        <f t="shared" si="186"/>
        <v/>
      </c>
      <c r="BA317" s="257" t="str">
        <f>IF(B317 &lt;&gt; "", IFERROR(IF(C$16 = "PRELIM", SUMIF('Database (LECTURE-RES-PRAC)'!D$14:AG$14, "CLO9", 'Database (LECTURE-RES-PRAC)'!D314:AG314) / 'Grade computation'!F$12, IF(C$16 = "MIDTERM", SUMIF('Database (LECTURE-RES-PRAC)'!AJ$14:BM$14, "CLO9", 'Database (LECTURE-RES-PRAC)'!AJ314:BM314) / 'Grade computation'!G$12, IF(C$16 = "FINAL", SUMIF('Database (LECTURE-RES-PRAC)'!BP$14:CS$14, "CLO9", 'Database (LECTURE-RES-PRAC)'!BP314:CS314) / 'Grade computation'!H$12,""))),""),"")</f>
        <v/>
      </c>
      <c r="BB317" s="232" t="str">
        <f t="shared" si="187"/>
        <v/>
      </c>
      <c r="BC317" s="257" t="str">
        <f>IF(B317 &lt;&gt; "",IF(AND('PRINTABLE (per grading)'!H$16="EXAM", 'PRINTABLE (per grading)'!B$13="Prelim"), IF(ISERROR(SUMIF('Exam (LECTURE ONLY)'!D$20:M$20, "CLO9", 'Exam (LECTURE ONLY)'!D319:M319) / 'Exam (LECTURE ONLY)'!AL$14), "", SUMIF('Exam (LECTURE ONLY)'!D$20:M$20, "CLO9", 'Exam (LECTURE ONLY)'!D319:M319) /'Exam (LECTURE ONLY)'!AL$14),
IF(AND('PRINTABLE (per grading)'!H$16="EXAM", 'PRINTABLE (per grading)'!B$13="Midterm"), IF(ISERROR(SUMIF('Exam (LECTURE ONLY)'!O$20:X$20, "CLO9", 'Exam (LECTURE ONLY)'!O319:X319) / 'Exam (LECTURE ONLY)'!AM$14), "", SUMIF('Exam (LECTURE ONLY)'!O$20:X$20, "CLO9", 'Exam (LECTURE ONLY)'!O319:X319) / 'Exam (LECTURE ONLY)'!AM$14),
IF(AND('PRINTABLE (per grading)'!H$16="EXAM", 'PRINTABLE (per grading)'!B$13="Final"), IF(ISERROR(SUMIF('Exam (LECTURE ONLY)'!Z$20:AI$20, "CLO9", 'Exam (LECTURE ONLY)'!Z319:AI319) / 'Exam (LECTURE ONLY)'!AN$14), "", SUMIF('Exam (LECTURE ONLY)'!Z$20:AI$20, "CLO9", 'Exam (LECTURE ONLY)'!Z319:AI319) / 'Exam (LECTURE ONLY)'!AN$14),
IF(AND('PRINTABLE (per grading)'!H$16="OUTPUT", 'PRINTABLE (per grading)'!B$13="Prelim"), IF(ISERROR(SUMIF(OUTPUT!C$20:M$20, "CLO9", OUTPUT!C319:M319) / OUTPUT!AL$14), "", SUMIF(OUTPUT!C$20:M$20, "CLO9", OUTPUT!C319:M319) / OUTPUT!AL$14),
IF(AND('PRINTABLE (per grading)'!H$16="OUTPUT", 'PRINTABLE (per grading)'!B$13="Midterm"), IF(ISERROR(SUMIF(OUTPUT!O$20:Y$20, "CLO9", OUTPUT!O319:Y319) / OUTPUT!AM$14), "", SUMIF(OUTPUT!O$20:Y$20, "CLO9", OUTPUT!O319:Y319) / OUTPUT!AM$14),
IF(AND('PRINTABLE (per grading)'!H$16="OUTPUT", 'PRINTABLE (per grading)'!B$13="Final"), IF(ISERROR(SUMIF(OUTPUT!AA$20:AI$20, "CLO9", OUTPUT!AA319:AI319) / OUTPUT!AN$14), "", SUMIF(OUTPUT!AA$20:AI$20, "CLO9", OUTPUT!AA319:AI319) / OUTPUT!AN$14),
"")))))),"")</f>
        <v/>
      </c>
      <c r="BD317" s="232" t="str">
        <f t="shared" si="188"/>
        <v/>
      </c>
      <c r="BE317" s="233" t="str">
        <f t="shared" si="189"/>
        <v/>
      </c>
      <c r="BF317" s="257" t="str">
        <f>IF(B317 &lt;&gt; "", IFERROR(IF(C$16 = "PRELIM", SUMIF('Database (LECTURE-RES-PRAC)'!D$14:AG$14, "CLO10", 'Database (LECTURE-RES-PRAC)'!D314:AG314) / 'Grade computation'!F$13, IF(C$16 = "MIDTERM", SUMIF('Database (LECTURE-RES-PRAC)'!AJ$14:BM$14, "CLO10", 'Database (LECTURE-RES-PRAC)'!AJ314:BM314) / 'Grade computation'!G$13, IF(C$16 = "FINAL", SUMIF('Database (LECTURE-RES-PRAC)'!BP$14:CS$14, "CLO10", 'Database (LECTURE-RES-PRAC)'!BP314:CS314) / 'Grade computation'!H$13,""))),""),"")</f>
        <v/>
      </c>
      <c r="BG317" s="232" t="str">
        <f t="shared" si="190"/>
        <v/>
      </c>
      <c r="BH317" s="257" t="str">
        <f>IF(B317 &lt;&gt; "",IF(AND('PRINTABLE (per grading)'!H$16="EXAM", 'PRINTABLE (per grading)'!B$13="Prelim"), IF(ISERROR(SUMIF('Exam (LECTURE ONLY)'!D$20:M$20, "CLO10", 'Exam (LECTURE ONLY)'!D319:M319) / 'Exam (LECTURE ONLY)'!AL$15), "", SUMIF('Exam (LECTURE ONLY)'!D$20:M$20, "CLO10", 'Exam (LECTURE ONLY)'!D319:M319) /'Exam (LECTURE ONLY)'!AL$15),
IF(AND('PRINTABLE (per grading)'!H$16="EXAM", 'PRINTABLE (per grading)'!B$13="Midterm"), IF(ISERROR(SUMIF('Exam (LECTURE ONLY)'!O$20:X$20, "CLO10", 'Exam (LECTURE ONLY)'!O319:X319) / 'Exam (LECTURE ONLY)'!AM$15), "", SUMIF('Exam (LECTURE ONLY)'!O$20:X$20, "CLO10", 'Exam (LECTURE ONLY)'!O319:X319) / 'Exam (LECTURE ONLY)'!AM$15),
IF(AND('PRINTABLE (per grading)'!H$16="EXAM", 'PRINTABLE (per grading)'!B$13="Final"), IF(ISERROR(SUMIF('Exam (LECTURE ONLY)'!Z$20:AI$20, "CLO10", 'Exam (LECTURE ONLY)'!Z319:AI319) / 'Exam (LECTURE ONLY)'!AN$15), "", SUMIF('Exam (LECTURE ONLY)'!Z$20:AI$20, "CLO10", 'Exam (LECTURE ONLY)'!Z319:AI319) / 'Exam (LECTURE ONLY)'!AN$15),
IF(AND('PRINTABLE (per grading)'!H$16="OUTPUT", 'PRINTABLE (per grading)'!B$13="Prelim"), IF(ISERROR(SUMIF(OUTPUT!C$20:M$20, "CLO10", OUTPUT!C319:M319) / OUTPUT!AL$15), "", SUMIF(OUTPUT!C$20:M$20, "CLO10", OUTPUT!C319:M319) / OUTPUT!AL$15),
IF(AND('PRINTABLE (per grading)'!H$16="OUTPUT", 'PRINTABLE (per grading)'!B$13="Midterm"), IF(ISERROR(SUMIF(OUTPUT!O$20:Y$20, "CLO10", OUTPUT!O319:Y319) / OUTPUT!AM$15), "", SUMIF(OUTPUT!O$20:Y$20, "CLO10", OUTPUT!O319:Y319) / OUTPUT!AM$15),
IF(AND('PRINTABLE (per grading)'!H$16="OUTPUT", 'PRINTABLE (per grading)'!B$13="Final"), IF(ISERROR(SUMIF(OUTPUT!AA$20:AI$20, "CLO10", OUTPUT!AA319:AI319) / OUTPUT!AN$15), "", SUMIF(OUTPUT!AA$20:AI$20, "CLO10", OUTPUT!AA319:AI319) / OUTPUT!AN$15),
"")))))),"")</f>
        <v/>
      </c>
      <c r="BI317" s="232" t="str">
        <f t="shared" si="191"/>
        <v/>
      </c>
      <c r="BJ317" s="233" t="str">
        <f t="shared" si="192"/>
        <v/>
      </c>
      <c r="BK317" s="2"/>
    </row>
    <row r="318" spans="1:63" ht="20.100000000000001" customHeight="1">
      <c r="A318" s="212" t="str">
        <f>IF(ISBLANK('Database (LECTURE-RES-PRAC)'!A315),"",'Database (LECTURE-RES-PRAC)'!A315)</f>
        <v/>
      </c>
      <c r="B318" s="213" t="str">
        <f>IF(ISBLANK('Database (LECTURE-RES-PRAC)'!B315),"",'Database (LECTURE-RES-PRAC)'!B315)</f>
        <v/>
      </c>
      <c r="C318" s="134" t="str">
        <f>IF(B318&lt;&gt;"",IF(C$16="PRELIM",'Grade computation'!C318, IF(C$16="MIDTERM",'Grade computation'!K318, IF(C$16="FINAL",'Grade computation'!S318,""))),"")</f>
        <v/>
      </c>
      <c r="D318" s="135" t="str">
        <f t="shared" si="157"/>
        <v/>
      </c>
      <c r="E318" s="134" t="str">
        <f>IF(B318&lt;&gt;"", IF(C$16="PRELIM",'Grade computation'!E318, IF(C$16="MIDTERM",'Grade computation'!M318, IF(C$16="FINAL",'Grade computation'!U318,""))),"")</f>
        <v/>
      </c>
      <c r="F318" s="136" t="str">
        <f t="shared" si="158"/>
        <v/>
      </c>
      <c r="G318" s="137" t="str">
        <f t="shared" si="159"/>
        <v/>
      </c>
      <c r="H318" s="207" t="str">
        <f>IF(B318&lt;&gt;"",IF(C$16="PRELIM", 'Grade computation'!H318, IF(C$16="MIDTERM", 'Grade computation'!P318, IF(C$16="FINAL",'Grade computation'!X318, ""))),"")</f>
        <v/>
      </c>
      <c r="I318" s="137" t="str">
        <f t="shared" si="160"/>
        <v/>
      </c>
      <c r="J318" s="139" t="str">
        <f t="shared" si="161"/>
        <v/>
      </c>
      <c r="K318" s="377" t="str">
        <f t="shared" si="162"/>
        <v/>
      </c>
      <c r="L318" s="434"/>
      <c r="M318" s="257" t="str">
        <f>IF(B318 &lt;&gt; "", IFERROR(IF(C$16 = "PRELIM", SUMIF('Database (LECTURE-RES-PRAC)'!D$14:AG$14, "CLO1", 'Database (LECTURE-RES-PRAC)'!D315:AG315) / 'Grade computation'!F$4, IF(C$16 = "MIDTERM", SUMIF('Database (LECTURE-RES-PRAC)'!AJ$14:BM$14, "CLO1", 'Database (LECTURE-RES-PRAC)'!AJ315:BM315) / 'Grade computation'!G$4, IF(C$16 = "FINAL", SUMIF('Database (LECTURE-RES-PRAC)'!BP$14:CS$14, "CLO1", 'Database (LECTURE-RES-PRAC)'!BP315:CS315) / 'Grade computation'!H$4,""))),""),"")</f>
        <v/>
      </c>
      <c r="N318" s="232" t="str">
        <f t="shared" si="163"/>
        <v/>
      </c>
      <c r="O318" s="257" t="str">
        <f>IF(B318 &lt;&gt; "",IF(AND('PRINTABLE (per grading)'!H$16="EXAM", 'PRINTABLE (per grading)'!B$13="Prelim"), IF(ISERROR(SUMIF('Exam (LECTURE ONLY)'!D$20:M$20, "CLO1", 'Exam (LECTURE ONLY)'!D320:M320) / 'Exam (LECTURE ONLY)'!AL$6), "", SUMIF('Exam (LECTURE ONLY)'!D$20:M$20, "CLO1", 'Exam (LECTURE ONLY)'!D320:M320) /'Exam (LECTURE ONLY)'!AL$6),
IF(AND('PRINTABLE (per grading)'!H$16="EXAM", 'PRINTABLE (per grading)'!B$13="Midterm"), IF(ISERROR(SUMIF('Exam (LECTURE ONLY)'!O$20:X$20, "CLO1", 'Exam (LECTURE ONLY)'!O320:X320) / 'Exam (LECTURE ONLY)'!AM$6), "", SUMIF('Exam (LECTURE ONLY)'!O$20:X$20, "CLO1", 'Exam (LECTURE ONLY)'!O320:X320) / 'Exam (LECTURE ONLY)'!AM$6),
IF(AND('PRINTABLE (per grading)'!H$16="EXAM", 'PRINTABLE (per grading)'!B$13="Final"), IF(ISERROR(SUMIF('Exam (LECTURE ONLY)'!Z$20:AI$20, "CLO1", 'Exam (LECTURE ONLY)'!Z320:AI320) / 'Exam (LECTURE ONLY)'!AN$6), "", SUMIF('Exam (LECTURE ONLY)'!Z$20:AI$20, "CLO1", 'Exam (LECTURE ONLY)'!Z320:AI320) / 'Exam (LECTURE ONLY)'!AN$6),
IF(AND('PRINTABLE (per grading)'!H$16="OUTPUT", 'PRINTABLE (per grading)'!B$13="Prelim"), IF(ISERROR(SUMIF(OUTPUT!C$20:M$20, "CLO1", OUTPUT!C320:M320) / OUTPUT!AL$6), "", SUMIF(OUTPUT!C$20:M$20, "CLO1", OUTPUT!C320:M320) / OUTPUT!AL$6),
IF(AND('PRINTABLE (per grading)'!H$16="OUTPUT", 'PRINTABLE (per grading)'!B$13="Midterm"), IF(ISERROR(SUMIF(OUTPUT!O$20:Y$20, "CLO1", OUTPUT!O320:Y320) / OUTPUT!AM$6), "", SUMIF(OUTPUT!O$20:Y$20, "CLO1", OUTPUT!O320:Y320) / OUTPUT!AM$6),
IF(AND('PRINTABLE (per grading)'!H$16="OUTPUT", 'PRINTABLE (per grading)'!B$13="Final"), IF(ISERROR(SUMIF(OUTPUT!AA$20:AI$20, "CLO1", OUTPUT!AA320:AI320) / OUTPUT!AN$6), "", SUMIF(OUTPUT!AA$20:AI$20, "CLO1", OUTPUT!AA320:AI320) / OUTPUT!AN$6),
"")))))),"")</f>
        <v/>
      </c>
      <c r="P318" s="232" t="str">
        <f t="shared" si="164"/>
        <v/>
      </c>
      <c r="Q318" s="233" t="str">
        <f t="shared" si="165"/>
        <v/>
      </c>
      <c r="R318" s="257" t="str">
        <f>IF(B318 &lt;&gt; "", IFERROR(IF(C$16 = "PRELIM", SUMIF('Database (LECTURE-RES-PRAC)'!D$14:AG$14, "CLO2", 'Database (LECTURE-RES-PRAC)'!D315:AG315) / 'Grade computation'!F$5, IF(C$16 = "MIDTERM", SUMIF('Database (LECTURE-RES-PRAC)'!AJ$14:BM$14, "CLO2", 'Database (LECTURE-RES-PRAC)'!AJ315:BM315) / 'Grade computation'!G$5, IF(C$16 = "FINAL", SUMIF('Database (LECTURE-RES-PRAC)'!BP$14:CS$14, "CLO2", 'Database (LECTURE-RES-PRAC)'!BP315:CS315) / 'Grade computation'!H$5,""))),""),"")</f>
        <v/>
      </c>
      <c r="S318" s="232" t="str">
        <f t="shared" si="166"/>
        <v/>
      </c>
      <c r="T318" s="257" t="str">
        <f>IF(B318 &lt;&gt; "",IF(AND('PRINTABLE (per grading)'!H$16="EXAM", 'PRINTABLE (per grading)'!B$13="Prelim"), IF(ISERROR(SUMIF('Exam (LECTURE ONLY)'!D$20:M$20, "CLO2", 'Exam (LECTURE ONLY)'!D320:M320) / 'Exam (LECTURE ONLY)'!AL$7), "", SUMIF('Exam (LECTURE ONLY)'!D$20:M$20, "CLO2", 'Exam (LECTURE ONLY)'!D320:M320) /'Exam (LECTURE ONLY)'!AL$7),
IF(AND('PRINTABLE (per grading)'!H$16="EXAM", 'PRINTABLE (per grading)'!B$13="Midterm"), IF(ISERROR(SUMIF('Exam (LECTURE ONLY)'!O$20:X$20, "CLO2", 'Exam (LECTURE ONLY)'!O320:X320) / 'Exam (LECTURE ONLY)'!AM$7), "", SUMIF('Exam (LECTURE ONLY)'!O$20:X$20, "CLO2", 'Exam (LECTURE ONLY)'!O320:X320) / 'Exam (LECTURE ONLY)'!AM$7),
IF(AND('PRINTABLE (per grading)'!H$16="EXAM", 'PRINTABLE (per grading)'!B$13="Final"), IF(ISERROR(SUMIF('Exam (LECTURE ONLY)'!Z$20:AI$20, "CLO2", 'Exam (LECTURE ONLY)'!Z320:AI320) / 'Exam (LECTURE ONLY)'!AN$7), "", SUMIF('Exam (LECTURE ONLY)'!Z$20:AI$20, "CLO2", 'Exam (LECTURE ONLY)'!Z320:AI320) / 'Exam (LECTURE ONLY)'!AN$7),
IF(AND('PRINTABLE (per grading)'!H$16="OUTPUT", 'PRINTABLE (per grading)'!B$13="Prelim"), IF(ISERROR(SUMIF(OUTPUT!C$20:M$20, "CLO2", OUTPUT!C320:M320) / OUTPUT!AL$7), "", SUMIF(OUTPUT!C$20:M$20, "CLO2", OUTPUT!C320:M320) / OUTPUT!AL$7),
IF(AND('PRINTABLE (per grading)'!H$16="OUTPUT", 'PRINTABLE (per grading)'!B$13="Midterm"), IF(ISERROR(SUMIF(OUTPUT!O$20:Y$20, "CLO2", OUTPUT!O320:Y320) / OUTPUT!AM$7), "", SUMIF(OUTPUT!O$20:Y$20, "CLO2", OUTPUT!O320:Y320) / OUTPUT!AM$7),
IF(AND('PRINTABLE (per grading)'!H$16="OUTPUT", 'PRINTABLE (per grading)'!B$13="Final"), IF(ISERROR(SUMIF(OUTPUT!AA$20:AI$20, "CLO2", OUTPUT!AA320:AI320) / OUTPUT!AN$7), "", SUMIF(OUTPUT!AA$20:AI$20, "CLO2", OUTPUT!AA320:AI320) / OUTPUT!AN$7),
"")))))),"")</f>
        <v/>
      </c>
      <c r="U318" s="232" t="str">
        <f t="shared" si="167"/>
        <v/>
      </c>
      <c r="V318" s="233" t="str">
        <f t="shared" si="168"/>
        <v/>
      </c>
      <c r="W318" s="257" t="str">
        <f>IF(B318 &lt;&gt; "", IFERROR(IF(C$16 = "PRELIM", SUMIF('Database (LECTURE-RES-PRAC)'!D$14:AG$14, "CLO3", 'Database (LECTURE-RES-PRAC)'!D315:AG315) / 'Grade computation'!F$6, IF(C$16 = "MIDTERM", SUMIF('Database (LECTURE-RES-PRAC)'!AJ$14:BM$14, "CLO3", 'Database (LECTURE-RES-PRAC)'!AJ315:BM315) / 'Grade computation'!G$6, IF(C$16 = "FINAL", SUMIF('Database (LECTURE-RES-PRAC)'!BP$14:CS$14, "CLO3", 'Database (LECTURE-RES-PRAC)'!BP315:CS315) / 'Grade computation'!H$6,""))),""),"")</f>
        <v/>
      </c>
      <c r="X318" s="232" t="str">
        <f t="shared" si="169"/>
        <v/>
      </c>
      <c r="Y318" s="257" t="str">
        <f>IF(B318 &lt;&gt; "",IF(AND('PRINTABLE (per grading)'!H$16="EXAM", 'PRINTABLE (per grading)'!B$13="Prelim"), IF(ISERROR(SUMIF('Exam (LECTURE ONLY)'!D$20:M$20, "CLO3", 'Exam (LECTURE ONLY)'!D320:M320) / 'Exam (LECTURE ONLY)'!AL$8), "", SUMIF('Exam (LECTURE ONLY)'!D$20:M$20, "CLO3", 'Exam (LECTURE ONLY)'!D320:M320) /'Exam (LECTURE ONLY)'!AL$8),
IF(AND('PRINTABLE (per grading)'!H$16="EXAM", 'PRINTABLE (per grading)'!B$13="Midterm"), IF(ISERROR(SUMIF('Exam (LECTURE ONLY)'!O$20:X$20, "CLO3", 'Exam (LECTURE ONLY)'!O320:X320) / 'Exam (LECTURE ONLY)'!AM$8), "", SUMIF('Exam (LECTURE ONLY)'!O$20:X$20, "CLO3", 'Exam (LECTURE ONLY)'!O320:X320) / 'Exam (LECTURE ONLY)'!AM$8),
IF(AND('PRINTABLE (per grading)'!H$16="EXAM", 'PRINTABLE (per grading)'!B$13="Final"), IF(ISERROR(SUMIF('Exam (LECTURE ONLY)'!Z$20:AI$20, "CLO3", 'Exam (LECTURE ONLY)'!Z320:AI320) / 'Exam (LECTURE ONLY)'!AN$8), "", SUMIF('Exam (LECTURE ONLY)'!Z$20:AI$20, "CLO3", 'Exam (LECTURE ONLY)'!Z320:AI320) / 'Exam (LECTURE ONLY)'!AN$8),
IF(AND('PRINTABLE (per grading)'!H$16="OUTPUT", 'PRINTABLE (per grading)'!B$13="Prelim"), IF(ISERROR(SUMIF(OUTPUT!C$20:M$20, "CLO3", OUTPUT!C320:M320) / OUTPUT!AL$8), "", SUMIF(OUTPUT!C$20:M$20, "CLO3", OUTPUT!C320:M320) / OUTPUT!AL$8),
IF(AND('PRINTABLE (per grading)'!H$16="OUTPUT", 'PRINTABLE (per grading)'!B$13="Midterm"), IF(ISERROR(SUMIF(OUTPUT!O$20:Y$20, "CLO3", OUTPUT!O320:Y320) / OUTPUT!AM$8), "", SUMIF(OUTPUT!O$20:Y$20, "CLO3", OUTPUT!O320:Y320) / OUTPUT!AM$8),
IF(AND('PRINTABLE (per grading)'!H$16="OUTPUT", 'PRINTABLE (per grading)'!B$13="Final"), IF(ISERROR(SUMIF(OUTPUT!AA$20:AI$20, "CLO3", OUTPUT!AA320:AI320) / OUTPUT!AN$8), "", SUMIF(OUTPUT!AA$20:AI$20, "CLO3", OUTPUT!AA320:AI320) / OUTPUT!AN$8),
"" )))))),"")</f>
        <v/>
      </c>
      <c r="Z318" s="232" t="str">
        <f t="shared" si="170"/>
        <v/>
      </c>
      <c r="AA318" s="233" t="str">
        <f t="shared" si="171"/>
        <v/>
      </c>
      <c r="AB318" s="257" t="str">
        <f>IF(B318 &lt;&gt; "", IFERROR(IF(C$16 = "PRELIM", SUMIF('Database (LECTURE-RES-PRAC)'!D$14:AG$14, "CLO4", 'Database (LECTURE-RES-PRAC)'!D315:AG315) / 'Grade computation'!F$7, IF(C$16 = "MIDTERM", SUMIF('Database (LECTURE-RES-PRAC)'!AJ$14:BM$14, "CLO4", 'Database (LECTURE-RES-PRAC)'!AJ315:BM315) / 'Grade computation'!G$7, IF(C$16 = "FINAL", SUMIF('Database (LECTURE-RES-PRAC)'!BP$14:CS$14, "CLO4", 'Database (LECTURE-RES-PRAC)'!BP315:CS315) / 'Grade computation'!H$7,""))),""),"")</f>
        <v/>
      </c>
      <c r="AC318" s="232" t="str">
        <f t="shared" si="172"/>
        <v/>
      </c>
      <c r="AD318" s="257" t="str">
        <f>IF(B318 &lt;&gt; "",IF(AND('PRINTABLE (per grading)'!H$16="EXAM", 'PRINTABLE (per grading)'!B$13="Prelim"), IF(ISERROR(SUMIF('Exam (LECTURE ONLY)'!D$20:M$20, "CLO4", 'Exam (LECTURE ONLY)'!D320:M320) / 'Exam (LECTURE ONLY)'!AL$9), "", SUMIF('Exam (LECTURE ONLY)'!D$20:M$20, "CLO4", 'Exam (LECTURE ONLY)'!D320:M320) /'Exam (LECTURE ONLY)'!AL$9),
IF(AND('PRINTABLE (per grading)'!H$16="EXAM", 'PRINTABLE (per grading)'!B$13="Midterm"), IF(ISERROR(SUMIF('Exam (LECTURE ONLY)'!O$20:X$20, "CLO4", 'Exam (LECTURE ONLY)'!O320:X320) / 'Exam (LECTURE ONLY)'!AM$9), "", SUMIF('Exam (LECTURE ONLY)'!O$20:X$20, "CLO4", 'Exam (LECTURE ONLY)'!O320:X320) / 'Exam (LECTURE ONLY)'!AM$9),
IF(AND('PRINTABLE (per grading)'!H$16="EXAM", 'PRINTABLE (per grading)'!B$13="Final"), IF(ISERROR(SUMIF('Exam (LECTURE ONLY)'!Z$20:AI$20, "CLO4", 'Exam (LECTURE ONLY)'!Z320:AI320) / 'Exam (LECTURE ONLY)'!AN$9), "", SUMIF('Exam (LECTURE ONLY)'!Z$20:AI$20, "CLO4", 'Exam (LECTURE ONLY)'!Z320:AI320) / 'Exam (LECTURE ONLY)'!AN$9),
IF(AND('PRINTABLE (per grading)'!H$16="OUTPUT", 'PRINTABLE (per grading)'!B$13="Prelim"), IF(ISERROR(SUMIF(OUTPUT!C$20:M$20, "CLO4", OUTPUT!C320:M320) / OUTPUT!AL$9), "", SUMIF(OUTPUT!C$20:M$20, "CLO4", OUTPUT!C320:M320) / OUTPUT!AL$9),
IF(AND('PRINTABLE (per grading)'!H$16="OUTPUT", 'PRINTABLE (per grading)'!B$13="Midterm"), IF(ISERROR(SUMIF(OUTPUT!O$20:Y$20, "CLO4", OUTPUT!O320:Y320) / OUTPUT!AM$9), "", SUMIF(OUTPUT!O$20:Y$20, "CLO4", OUTPUT!O320:Y320) / OUTPUT!AM$9),
IF(AND('PRINTABLE (per grading)'!H$16="OUTPUT", 'PRINTABLE (per grading)'!B$13="Final"), IF(ISERROR(SUMIF(OUTPUT!AA$20:AI$20, "CLO4", OUTPUT!AA320:AI320) / OUTPUT!AN$9), "", SUMIF(OUTPUT!AA$20:AI$20, "CLO4", OUTPUT!AA320:AI320) / OUTPUT!AN$9),
"")))))),"")</f>
        <v/>
      </c>
      <c r="AE318" s="232" t="str">
        <f t="shared" si="173"/>
        <v/>
      </c>
      <c r="AF318" s="233" t="str">
        <f t="shared" si="174"/>
        <v/>
      </c>
      <c r="AG318" s="257" t="str">
        <f>IF(B318 &lt;&gt; "", IFERROR(IF(C$16 = "PRELIM", SUMIF('Database (LECTURE-RES-PRAC)'!D$14:AG$14, "CLO5", 'Database (LECTURE-RES-PRAC)'!D315:AG315) / 'Grade computation'!F$8, IF(C$16 = "MIDTERM", SUMIF('Database (LECTURE-RES-PRAC)'!AJ$14:BM$14, "CLO5", 'Database (LECTURE-RES-PRAC)'!AJ315:BM315) / 'Grade computation'!G$8, IF(C$16 = "FINAL", SUMIF('Database (LECTURE-RES-PRAC)'!BP$14:CS$14, "CLO5", 'Database (LECTURE-RES-PRAC)'!BP315:CS315) / 'Grade computation'!H$8,""))),""),"")</f>
        <v/>
      </c>
      <c r="AH318" s="232" t="str">
        <f t="shared" si="175"/>
        <v/>
      </c>
      <c r="AI318" s="257" t="str">
        <f>IF(B318 &lt;&gt; "",IF(AND('PRINTABLE (per grading)'!H$16="EXAM", 'PRINTABLE (per grading)'!B$13="Prelim"), IF(ISERROR(SUMIF('Exam (LECTURE ONLY)'!D$20:M$20, "CLO5", 'Exam (LECTURE ONLY)'!D320:M320) / 'Exam (LECTURE ONLY)'!AL$10), "", SUMIF('Exam (LECTURE ONLY)'!D$20:M$20, "CLO5", 'Exam (LECTURE ONLY)'!D320:M320) /'Exam (LECTURE ONLY)'!AL$10),
IF(AND('PRINTABLE (per grading)'!H$16="EXAM", 'PRINTABLE (per grading)'!B$13="Midterm"), IF(ISERROR(SUMIF('Exam (LECTURE ONLY)'!O$20:X$20, "CLO5", 'Exam (LECTURE ONLY)'!O320:X320) / 'Exam (LECTURE ONLY)'!AM$10), "", SUMIF('Exam (LECTURE ONLY)'!O$20:X$20, "CLO5", 'Exam (LECTURE ONLY)'!O320:X320) / 'Exam (LECTURE ONLY)'!AM$10),
IF(AND('PRINTABLE (per grading)'!H$16="EXAM", 'PRINTABLE (per grading)'!B$13="Final"), IF(ISERROR(SUMIF('Exam (LECTURE ONLY)'!Z$20:AI$20, "CLO5", 'Exam (LECTURE ONLY)'!Z320:AI320) / 'Exam (LECTURE ONLY)'!AN$10), "", SUMIF('Exam (LECTURE ONLY)'!Z$20:AI$20, "CLO5", 'Exam (LECTURE ONLY)'!Z320:AI320) / 'Exam (LECTURE ONLY)'!AN$10),
IF(AND('PRINTABLE (per grading)'!H$16="OUTPUT", 'PRINTABLE (per grading)'!B$13="Prelim"), IF(ISERROR(SUMIF(OUTPUT!C$20:M$20, "CLO5", OUTPUT!C320:M320) / OUTPUT!AL$10), "", SUMIF(OUTPUT!C$20:M$20, "CLO5", OUTPUT!C320:M320) / OUTPUT!AL$10),
IF(AND('PRINTABLE (per grading)'!H$16="OUTPUT", 'PRINTABLE (per grading)'!B$13="Midterm"), IF(ISERROR(SUMIF(OUTPUT!O$20:Y$20, "CLO5", OUTPUT!O320:Y320) / OUTPUT!AM$10), "", SUMIF(OUTPUT!O$20:Y$20, "CLO5", OUTPUT!O320:Y320) / OUTPUT!AM$10),
IF(AND('PRINTABLE (per grading)'!H$16="OUTPUT", 'PRINTABLE (per grading)'!B$13="Final"), IF(ISERROR(SUMIF(OUTPUT!AA$20:AI$20, "CLO5", OUTPUT!AA320:AI320) / OUTPUT!AN$10), "", SUMIF(OUTPUT!AA$20:AI$20, "CLO5", OUTPUT!AA320:AI320) / OUTPUT!AN$10),
"")))))),"")</f>
        <v/>
      </c>
      <c r="AJ318" s="232" t="str">
        <f t="shared" si="176"/>
        <v/>
      </c>
      <c r="AK318" s="233" t="str">
        <f t="shared" si="177"/>
        <v/>
      </c>
      <c r="AL318" s="257" t="str">
        <f>IF(B318 &lt;&gt; "", IFERROR(IF(C$16 = "PRELIM", SUMIF('Database (LECTURE-RES-PRAC)'!D$14:AG$14, "CLO6", 'Database (LECTURE-RES-PRAC)'!D315:AG315) / 'Grade computation'!F$9, IF(C$16 = "MIDTERM", SUMIF('Database (LECTURE-RES-PRAC)'!AJ$14:BM$14, "CLO6", 'Database (LECTURE-RES-PRAC)'!AJ315:BM315) / 'Grade computation'!G$9, IF(C$16 = "FINAL", SUMIF('Database (LECTURE-RES-PRAC)'!BP$14:CS$14, "CLO6", 'Database (LECTURE-RES-PRAC)'!BP315:CS315) / 'Grade computation'!H$9,""))),""),"")</f>
        <v/>
      </c>
      <c r="AM318" s="232" t="str">
        <f t="shared" si="178"/>
        <v/>
      </c>
      <c r="AN318" s="257" t="str">
        <f>IF(B318 &lt;&gt; "",IF(AND('PRINTABLE (per grading)'!H$16="EXAM", 'PRINTABLE (per grading)'!B$13="Prelim"), IF(ISERROR(SUMIF('Exam (LECTURE ONLY)'!D$20:M$20, "CLO6", 'Exam (LECTURE ONLY)'!D320:M320) / 'Exam (LECTURE ONLY)'!AL$11), "", SUMIF('Exam (LECTURE ONLY)'!D$20:M$20, "CLO6", 'Exam (LECTURE ONLY)'!D320:M320) /'Exam (LECTURE ONLY)'!AL$11),
IF(AND('PRINTABLE (per grading)'!H$16="EXAM", 'PRINTABLE (per grading)'!B$13="Midterm"), IF(ISERROR(SUMIF('Exam (LECTURE ONLY)'!O$20:X$20, "CLO6", 'Exam (LECTURE ONLY)'!O320:X320) / 'Exam (LECTURE ONLY)'!AM$11), "", SUMIF('Exam (LECTURE ONLY)'!O$20:X$20, "CLO6", 'Exam (LECTURE ONLY)'!O320:X320) / 'Exam (LECTURE ONLY)'!AM$11),
IF(AND('PRINTABLE (per grading)'!H$16="EXAM", 'PRINTABLE (per grading)'!B$13="Final"), IF(ISERROR(SUMIF('Exam (LECTURE ONLY)'!Z$20:AI$20, "CLO6", 'Exam (LECTURE ONLY)'!Z320:AI320) / 'Exam (LECTURE ONLY)'!AN$11), "", SUMIF('Exam (LECTURE ONLY)'!Z$20:AI$20, "CLO6", 'Exam (LECTURE ONLY)'!Z320:AI320) / 'Exam (LECTURE ONLY)'!AN$11),
IF(AND('PRINTABLE (per grading)'!H$16="OUTPUT", 'PRINTABLE (per grading)'!B$13="Prelim"), IF(ISERROR(SUMIF(OUTPUT!C$20:M$20, "CLO6", OUTPUT!C320:M320) / OUTPUT!AL$11), "", SUMIF(OUTPUT!C$20:M$20, "CLO6", OUTPUT!C320:M320) / OUTPUT!AL$11),
IF(AND('PRINTABLE (per grading)'!H$16="OUTPUT", 'PRINTABLE (per grading)'!B$13="Midterm"), IF(ISERROR(SUMIF(OUTPUT!O$20:Y$20, "CLO6", OUTPUT!O320:Y320) / OUTPUT!AM$11), "", SUMIF(OUTPUT!O$20:Y$20, "CLO6", OUTPUT!O320:Y320) / OUTPUT!AM$11),
IF(AND('PRINTABLE (per grading)'!H$16="OUTPUT", 'PRINTABLE (per grading)'!B$13="Final"), IF(ISERROR(SUMIF(OUTPUT!AA$20:AI$20, "CLO6", OUTPUT!AA320:AI320) / OUTPUT!AN$11), "", SUMIF(OUTPUT!AA$20:AI$20, "CLO6", OUTPUT!AA320:AI320) / OUTPUT!AN$11),
"")))))),"")</f>
        <v/>
      </c>
      <c r="AO318" s="232" t="str">
        <f t="shared" si="179"/>
        <v/>
      </c>
      <c r="AP318" s="233" t="str">
        <f t="shared" si="180"/>
        <v/>
      </c>
      <c r="AQ318" s="257" t="str">
        <f>IF(B318 &lt;&gt; "", IFERROR(IF(C$16 = "PRELIM", SUMIF('Database (LECTURE-RES-PRAC)'!D$14:AG$14, "CLO7", 'Database (LECTURE-RES-PRAC)'!D315:AG315) / 'Grade computation'!F$10, IF(C$16 = "MIDTERM", SUMIF('Database (LECTURE-RES-PRAC)'!AJ$14:BM$14, "CLO7", 'Database (LECTURE-RES-PRAC)'!AJ315:BM315) / 'Grade computation'!G$10, IF(C$16 = "FINAL", SUMIF('Database (LECTURE-RES-PRAC)'!BP$14:CS$14, "CLO7", 'Database (LECTURE-RES-PRAC)'!BP315:CS315) / 'Grade computation'!H$10,""))),""),"")</f>
        <v/>
      </c>
      <c r="AR318" s="232" t="str">
        <f t="shared" si="181"/>
        <v/>
      </c>
      <c r="AS318" s="257" t="str">
        <f>IF(B318 &lt;&gt; "",IF(AND('PRINTABLE (per grading)'!H$16="EXAM", 'PRINTABLE (per grading)'!B$13="Prelim"), IF(ISERROR(SUMIF('Exam (LECTURE ONLY)'!D$20:M$20, "CLO7", 'Exam (LECTURE ONLY)'!D320:M320) / 'Exam (LECTURE ONLY)'!AL$12), "", SUMIF('Exam (LECTURE ONLY)'!D$20:M$20, "CLO7", 'Exam (LECTURE ONLY)'!D320:M320) /'Exam (LECTURE ONLY)'!AL$12),
IF(AND('PRINTABLE (per grading)'!H$16="EXAM", 'PRINTABLE (per grading)'!B$13="Midterm"), IF(ISERROR(SUMIF('Exam (LECTURE ONLY)'!O$20:X$20, "CLO7", 'Exam (LECTURE ONLY)'!O320:X320) / 'Exam (LECTURE ONLY)'!AM$12), "", SUMIF('Exam (LECTURE ONLY)'!O$20:X$20, "CLO7", 'Exam (LECTURE ONLY)'!O320:X320) / 'Exam (LECTURE ONLY)'!AM$12),
IF(AND('PRINTABLE (per grading)'!H$16="EXAM", 'PRINTABLE (per grading)'!B$13="Final"), IF(ISERROR(SUMIF('Exam (LECTURE ONLY)'!Z$20:AI$20, "CLO7", 'Exam (LECTURE ONLY)'!Z320:AI320) / 'Exam (LECTURE ONLY)'!AN$12), "", SUMIF('Exam (LECTURE ONLY)'!Z$20:AI$20, "CLO7", 'Exam (LECTURE ONLY)'!Z320:AI320) / 'Exam (LECTURE ONLY)'!AN$12),
IF(AND('PRINTABLE (per grading)'!H$16="OUTPUT", 'PRINTABLE (per grading)'!B$13="Prelim"), IF(ISERROR(SUMIF(OUTPUT!C$20:M$20, "CLO7", OUTPUT!C320:M320) / OUTPUT!AL$12), "", SUMIF(OUTPUT!C$20:M$20, "CLO7", OUTPUT!C320:M320) / OUTPUT!AL$12),
IF(AND('PRINTABLE (per grading)'!H$16="OUTPUT", 'PRINTABLE (per grading)'!B$13="Midterm"), IF(ISERROR(SUMIF(OUTPUT!O$20:Y$20, "CLO7", OUTPUT!O320:Y320) / OUTPUT!AM$12), "", SUMIF(OUTPUT!O$20:Y$20, "CLO7", OUTPUT!O320:Y320) / OUTPUT!AM$12),
IF(AND('PRINTABLE (per grading)'!H$16="OUTPUT", 'PRINTABLE (per grading)'!B$13="Final"), IF(ISERROR(SUMIF(OUTPUT!AA$20:AI$20, "CLO7", OUTPUT!AA320:AI320) / OUTPUT!AN$12), "", SUMIF(OUTPUT!AA$20:AI$20, "CLO7", OUTPUT!AA320:AI320) / OUTPUT!AN$12),
"")))))),"")</f>
        <v/>
      </c>
      <c r="AT318" s="232" t="str">
        <f t="shared" si="182"/>
        <v/>
      </c>
      <c r="AU318" s="233" t="str">
        <f t="shared" si="183"/>
        <v/>
      </c>
      <c r="AV318" s="257" t="str">
        <f>IF(B318 &lt;&gt; "", IFERROR(IF(C$16 = "PRELIM", SUMIF('Database (LECTURE-RES-PRAC)'!D$14:AG$14, "CLO8", 'Database (LECTURE-RES-PRAC)'!D315:AG315) / 'Grade computation'!F$11, IF(C$16 = "MIDTERM", SUMIF('Database (LECTURE-RES-PRAC)'!AJ$14:BM$14, "CLO8", 'Database (LECTURE-RES-PRAC)'!AJ315:BM315) / 'Grade computation'!G$11, IF(C$16 = "FINAL", SUMIF('Database (LECTURE-RES-PRAC)'!BP$14:CS$14, "CLO8", 'Database (LECTURE-RES-PRAC)'!BP315:CS315) / 'Grade computation'!H$11,""))),""),"")</f>
        <v/>
      </c>
      <c r="AW318" s="232" t="str">
        <f t="shared" si="184"/>
        <v/>
      </c>
      <c r="AX318" s="257" t="str">
        <f>IF(B318 &lt;&gt; "",IF(AND('PRINTABLE (per grading)'!H$16="EXAM", 'PRINTABLE (per grading)'!B$13="Prelim"), IF(ISERROR(SUMIF('Exam (LECTURE ONLY)'!D$20:M$20, "CLO8", 'Exam (LECTURE ONLY)'!D320:M320) / 'Exam (LECTURE ONLY)'!AL$13), "", SUMIF('Exam (LECTURE ONLY)'!D$20:M$20, "CLO8", 'Exam (LECTURE ONLY)'!D320:M320) /'Exam (LECTURE ONLY)'!AL$13),
IF(AND('PRINTABLE (per grading)'!H$16="EXAM", 'PRINTABLE (per grading)'!B$13="Midterm"), IF(ISERROR(SUMIF('Exam (LECTURE ONLY)'!O$20:X$20, "CLO8", 'Exam (LECTURE ONLY)'!O320:X320) / 'Exam (LECTURE ONLY)'!AM$13), "", SUMIF('Exam (LECTURE ONLY)'!O$20:X$20, "CLO8", 'Exam (LECTURE ONLY)'!O320:X320) / 'Exam (LECTURE ONLY)'!AM$13),
IF(AND('PRINTABLE (per grading)'!H$16="EXAM", 'PRINTABLE (per grading)'!B$13="Final"), IF(ISERROR(SUMIF('Exam (LECTURE ONLY)'!Z$20:AI$20, "CLO8", 'Exam (LECTURE ONLY)'!Z320:AI320) / 'Exam (LECTURE ONLY)'!AN$13), "", SUMIF('Exam (LECTURE ONLY)'!Z$20:AI$20, "CLO8", 'Exam (LECTURE ONLY)'!Z320:AI320) / 'Exam (LECTURE ONLY)'!AN$13),
IF(AND('PRINTABLE (per grading)'!H$16="OUTPUT", 'PRINTABLE (per grading)'!B$13="Prelim"), IF(ISERROR(SUMIF(OUTPUT!C$20:M$20, "CLO8", OUTPUT!C320:M320) / OUTPUT!AL$13), "", SUMIF(OUTPUT!C$20:M$20, "CLO8", OUTPUT!C320:M320) / OUTPUT!AL$13),
IF(AND('PRINTABLE (per grading)'!H$16="OUTPUT", 'PRINTABLE (per grading)'!B$13="Midterm"), IF(ISERROR(SUMIF(OUTPUT!O$20:Y$20, "CLO8", OUTPUT!O320:Y320) / OUTPUT!AM$13), "", SUMIF(OUTPUT!O$20:Y$20, "CLO8", OUTPUT!O320:Y320) / OUTPUT!AM$13),
IF(AND('PRINTABLE (per grading)'!H$16="OUTPUT", 'PRINTABLE (per grading)'!B$13="Final"), IF(ISERROR(SUMIF(OUTPUT!AA$20:AI$20, "CLO8", OUTPUT!AA320:AI320) / OUTPUT!AN$13), "", SUMIF(OUTPUT!AA$20:AI$20, "CLO8", OUTPUT!AA320:AI320) / OUTPUT!AN$13),
"")))))),"")</f>
        <v/>
      </c>
      <c r="AY318" s="232" t="str">
        <f t="shared" si="185"/>
        <v/>
      </c>
      <c r="AZ318" s="233" t="str">
        <f t="shared" si="186"/>
        <v/>
      </c>
      <c r="BA318" s="257" t="str">
        <f>IF(B318 &lt;&gt; "", IFERROR(IF(C$16 = "PRELIM", SUMIF('Database (LECTURE-RES-PRAC)'!D$14:AG$14, "CLO9", 'Database (LECTURE-RES-PRAC)'!D315:AG315) / 'Grade computation'!F$12, IF(C$16 = "MIDTERM", SUMIF('Database (LECTURE-RES-PRAC)'!AJ$14:BM$14, "CLO9", 'Database (LECTURE-RES-PRAC)'!AJ315:BM315) / 'Grade computation'!G$12, IF(C$16 = "FINAL", SUMIF('Database (LECTURE-RES-PRAC)'!BP$14:CS$14, "CLO9", 'Database (LECTURE-RES-PRAC)'!BP315:CS315) / 'Grade computation'!H$12,""))),""),"")</f>
        <v/>
      </c>
      <c r="BB318" s="232" t="str">
        <f t="shared" si="187"/>
        <v/>
      </c>
      <c r="BC318" s="257" t="str">
        <f>IF(B318 &lt;&gt; "",IF(AND('PRINTABLE (per grading)'!H$16="EXAM", 'PRINTABLE (per grading)'!B$13="Prelim"), IF(ISERROR(SUMIF('Exam (LECTURE ONLY)'!D$20:M$20, "CLO9", 'Exam (LECTURE ONLY)'!D320:M320) / 'Exam (LECTURE ONLY)'!AL$14), "", SUMIF('Exam (LECTURE ONLY)'!D$20:M$20, "CLO9", 'Exam (LECTURE ONLY)'!D320:M320) /'Exam (LECTURE ONLY)'!AL$14),
IF(AND('PRINTABLE (per grading)'!H$16="EXAM", 'PRINTABLE (per grading)'!B$13="Midterm"), IF(ISERROR(SUMIF('Exam (LECTURE ONLY)'!O$20:X$20, "CLO9", 'Exam (LECTURE ONLY)'!O320:X320) / 'Exam (LECTURE ONLY)'!AM$14), "", SUMIF('Exam (LECTURE ONLY)'!O$20:X$20, "CLO9", 'Exam (LECTURE ONLY)'!O320:X320) / 'Exam (LECTURE ONLY)'!AM$14),
IF(AND('PRINTABLE (per grading)'!H$16="EXAM", 'PRINTABLE (per grading)'!B$13="Final"), IF(ISERROR(SUMIF('Exam (LECTURE ONLY)'!Z$20:AI$20, "CLO9", 'Exam (LECTURE ONLY)'!Z320:AI320) / 'Exam (LECTURE ONLY)'!AN$14), "", SUMIF('Exam (LECTURE ONLY)'!Z$20:AI$20, "CLO9", 'Exam (LECTURE ONLY)'!Z320:AI320) / 'Exam (LECTURE ONLY)'!AN$14),
IF(AND('PRINTABLE (per grading)'!H$16="OUTPUT", 'PRINTABLE (per grading)'!B$13="Prelim"), IF(ISERROR(SUMIF(OUTPUT!C$20:M$20, "CLO9", OUTPUT!C320:M320) / OUTPUT!AL$14), "", SUMIF(OUTPUT!C$20:M$20, "CLO9", OUTPUT!C320:M320) / OUTPUT!AL$14),
IF(AND('PRINTABLE (per grading)'!H$16="OUTPUT", 'PRINTABLE (per grading)'!B$13="Midterm"), IF(ISERROR(SUMIF(OUTPUT!O$20:Y$20, "CLO9", OUTPUT!O320:Y320) / OUTPUT!AM$14), "", SUMIF(OUTPUT!O$20:Y$20, "CLO9", OUTPUT!O320:Y320) / OUTPUT!AM$14),
IF(AND('PRINTABLE (per grading)'!H$16="OUTPUT", 'PRINTABLE (per grading)'!B$13="Final"), IF(ISERROR(SUMIF(OUTPUT!AA$20:AI$20, "CLO9", OUTPUT!AA320:AI320) / OUTPUT!AN$14), "", SUMIF(OUTPUT!AA$20:AI$20, "CLO9", OUTPUT!AA320:AI320) / OUTPUT!AN$14),
"")))))),"")</f>
        <v/>
      </c>
      <c r="BD318" s="232" t="str">
        <f t="shared" si="188"/>
        <v/>
      </c>
      <c r="BE318" s="233" t="str">
        <f t="shared" si="189"/>
        <v/>
      </c>
      <c r="BF318" s="257" t="str">
        <f>IF(B318 &lt;&gt; "", IFERROR(IF(C$16 = "PRELIM", SUMIF('Database (LECTURE-RES-PRAC)'!D$14:AG$14, "CLO10", 'Database (LECTURE-RES-PRAC)'!D315:AG315) / 'Grade computation'!F$13, IF(C$16 = "MIDTERM", SUMIF('Database (LECTURE-RES-PRAC)'!AJ$14:BM$14, "CLO10", 'Database (LECTURE-RES-PRAC)'!AJ315:BM315) / 'Grade computation'!G$13, IF(C$16 = "FINAL", SUMIF('Database (LECTURE-RES-PRAC)'!BP$14:CS$14, "CLO10", 'Database (LECTURE-RES-PRAC)'!BP315:CS315) / 'Grade computation'!H$13,""))),""),"")</f>
        <v/>
      </c>
      <c r="BG318" s="232" t="str">
        <f t="shared" si="190"/>
        <v/>
      </c>
      <c r="BH318" s="257" t="str">
        <f>IF(B318 &lt;&gt; "",IF(AND('PRINTABLE (per grading)'!H$16="EXAM", 'PRINTABLE (per grading)'!B$13="Prelim"), IF(ISERROR(SUMIF('Exam (LECTURE ONLY)'!D$20:M$20, "CLO10", 'Exam (LECTURE ONLY)'!D320:M320) / 'Exam (LECTURE ONLY)'!AL$15), "", SUMIF('Exam (LECTURE ONLY)'!D$20:M$20, "CLO10", 'Exam (LECTURE ONLY)'!D320:M320) /'Exam (LECTURE ONLY)'!AL$15),
IF(AND('PRINTABLE (per grading)'!H$16="EXAM", 'PRINTABLE (per grading)'!B$13="Midterm"), IF(ISERROR(SUMIF('Exam (LECTURE ONLY)'!O$20:X$20, "CLO10", 'Exam (LECTURE ONLY)'!O320:X320) / 'Exam (LECTURE ONLY)'!AM$15), "", SUMIF('Exam (LECTURE ONLY)'!O$20:X$20, "CLO10", 'Exam (LECTURE ONLY)'!O320:X320) / 'Exam (LECTURE ONLY)'!AM$15),
IF(AND('PRINTABLE (per grading)'!H$16="EXAM", 'PRINTABLE (per grading)'!B$13="Final"), IF(ISERROR(SUMIF('Exam (LECTURE ONLY)'!Z$20:AI$20, "CLO10", 'Exam (LECTURE ONLY)'!Z320:AI320) / 'Exam (LECTURE ONLY)'!AN$15), "", SUMIF('Exam (LECTURE ONLY)'!Z$20:AI$20, "CLO10", 'Exam (LECTURE ONLY)'!Z320:AI320) / 'Exam (LECTURE ONLY)'!AN$15),
IF(AND('PRINTABLE (per grading)'!H$16="OUTPUT", 'PRINTABLE (per grading)'!B$13="Prelim"), IF(ISERROR(SUMIF(OUTPUT!C$20:M$20, "CLO10", OUTPUT!C320:M320) / OUTPUT!AL$15), "", SUMIF(OUTPUT!C$20:M$20, "CLO10", OUTPUT!C320:M320) / OUTPUT!AL$15),
IF(AND('PRINTABLE (per grading)'!H$16="OUTPUT", 'PRINTABLE (per grading)'!B$13="Midterm"), IF(ISERROR(SUMIF(OUTPUT!O$20:Y$20, "CLO10", OUTPUT!O320:Y320) / OUTPUT!AM$15), "", SUMIF(OUTPUT!O$20:Y$20, "CLO10", OUTPUT!O320:Y320) / OUTPUT!AM$15),
IF(AND('PRINTABLE (per grading)'!H$16="OUTPUT", 'PRINTABLE (per grading)'!B$13="Final"), IF(ISERROR(SUMIF(OUTPUT!AA$20:AI$20, "CLO10", OUTPUT!AA320:AI320) / OUTPUT!AN$15), "", SUMIF(OUTPUT!AA$20:AI$20, "CLO10", OUTPUT!AA320:AI320) / OUTPUT!AN$15),
"")))))),"")</f>
        <v/>
      </c>
      <c r="BI318" s="232" t="str">
        <f t="shared" si="191"/>
        <v/>
      </c>
      <c r="BJ318" s="233" t="str">
        <f t="shared" si="192"/>
        <v/>
      </c>
      <c r="BK318" s="2"/>
    </row>
    <row r="319" spans="1:63" ht="20.100000000000001" customHeight="1">
      <c r="A319" s="118" t="str">
        <f>IF(ISBLANK('Database (LECTURE-RES-PRAC)'!A316),"",'Database (LECTURE-RES-PRAC)'!A316)</f>
        <v/>
      </c>
      <c r="B319" s="258" t="str">
        <f>IF(ISBLANK('Database (LECTURE-RES-PRAC)'!B316),"",'Database (LECTURE-RES-PRAC)'!B316)</f>
        <v/>
      </c>
      <c r="C319" s="259" t="str">
        <f>IF(B319&lt;&gt;"",IF(C$16="PRELIM",'Grade computation'!C319, IF(C$16="MIDTERM",'Grade computation'!K319, IF(C$16="FINAL",'Grade computation'!S319,""))),"")</f>
        <v/>
      </c>
      <c r="D319" s="260" t="str">
        <f t="shared" si="157"/>
        <v/>
      </c>
      <c r="E319" s="259" t="str">
        <f>IF(B319&lt;&gt;"", IF(C$16="PRELIM",'Grade computation'!E319, IF(C$16="MIDTERM",'Grade computation'!M319, IF(C$16="FINAL",'Grade computation'!U319,""))),"")</f>
        <v/>
      </c>
      <c r="F319" s="261" t="str">
        <f t="shared" si="158"/>
        <v/>
      </c>
      <c r="G319" s="262" t="str">
        <f t="shared" si="159"/>
        <v/>
      </c>
      <c r="H319" s="263" t="str">
        <f>IF(B319&lt;&gt;"",IF(C$16="PRELIM", 'Grade computation'!H319, IF(C$16="MIDTERM", 'Grade computation'!P319, IF(C$16="FINAL",'Grade computation'!X319, ""))),"")</f>
        <v/>
      </c>
      <c r="I319" s="262" t="str">
        <f t="shared" si="160"/>
        <v/>
      </c>
      <c r="J319" s="264" t="str">
        <f t="shared" si="161"/>
        <v/>
      </c>
      <c r="K319" s="378" t="str">
        <f t="shared" si="162"/>
        <v/>
      </c>
      <c r="L319" s="457"/>
      <c r="M319" s="265" t="str">
        <f>IF(B319 &lt;&gt; "", IFERROR(IF(C$16 = "PRELIM", SUMIF('Database (LECTURE-RES-PRAC)'!D$14:AG$14, "CLO1", 'Database (LECTURE-RES-PRAC)'!D316:AG316) / 'Grade computation'!F$4, IF(C$16 = "MIDTERM", SUMIF('Database (LECTURE-RES-PRAC)'!AJ$14:BM$14, "CLO1", 'Database (LECTURE-RES-PRAC)'!AJ316:BM316) / 'Grade computation'!G$4, IF(C$16 = "FINAL", SUMIF('Database (LECTURE-RES-PRAC)'!BP$14:CS$14, "CLO1", 'Database (LECTURE-RES-PRAC)'!BP316:CS316) / 'Grade computation'!H$4,""))),""),"")</f>
        <v/>
      </c>
      <c r="N319" s="266" t="str">
        <f t="shared" si="163"/>
        <v/>
      </c>
      <c r="O319" s="265" t="str">
        <f>IF(B319 &lt;&gt; "",IF(AND('PRINTABLE (per grading)'!H$16="EXAM", 'PRINTABLE (per grading)'!B$13="Prelim"), IF(ISERROR(SUMIF('Exam (LECTURE ONLY)'!D$20:M$20, "CLO1", 'Exam (LECTURE ONLY)'!D321:M321) / 'Exam (LECTURE ONLY)'!AL$6), "", SUMIF('Exam (LECTURE ONLY)'!D$20:M$20, "CLO1", 'Exam (LECTURE ONLY)'!D321:M321) /'Exam (LECTURE ONLY)'!AL$6),
IF(AND('PRINTABLE (per grading)'!H$16="EXAM", 'PRINTABLE (per grading)'!B$13="Midterm"), IF(ISERROR(SUMIF('Exam (LECTURE ONLY)'!O$20:X$20, "CLO1", 'Exam (LECTURE ONLY)'!O321:X321) / 'Exam (LECTURE ONLY)'!AM$6), "", SUMIF('Exam (LECTURE ONLY)'!O$20:X$20, "CLO1", 'Exam (LECTURE ONLY)'!O321:X321) / 'Exam (LECTURE ONLY)'!AM$6),
IF(AND('PRINTABLE (per grading)'!H$16="EXAM", 'PRINTABLE (per grading)'!B$13="Final"), IF(ISERROR(SUMIF('Exam (LECTURE ONLY)'!Z$20:AI$20, "CLO1", 'Exam (LECTURE ONLY)'!Z321:AI321) / 'Exam (LECTURE ONLY)'!AN$6), "", SUMIF('Exam (LECTURE ONLY)'!Z$20:AI$20, "CLO1", 'Exam (LECTURE ONLY)'!Z321:AI321) / 'Exam (LECTURE ONLY)'!AN$6),
IF(AND('PRINTABLE (per grading)'!H$16="OUTPUT", 'PRINTABLE (per grading)'!B$13="Prelim"), IF(ISERROR(SUMIF(OUTPUT!C$20:M$20, "CLO1", OUTPUT!C321:M321) / OUTPUT!AL$6), "", SUMIF(OUTPUT!C$20:M$20, "CLO1", OUTPUT!C321:M321) / OUTPUT!AL$6),
IF(AND('PRINTABLE (per grading)'!H$16="OUTPUT", 'PRINTABLE (per grading)'!B$13="Midterm"), IF(ISERROR(SUMIF(OUTPUT!O$20:Y$20, "CLO1", OUTPUT!O321:Y321) / OUTPUT!AM$6), "", SUMIF(OUTPUT!O$20:Y$20, "CLO1", OUTPUT!O321:Y321) / OUTPUT!AM$6),
IF(AND('PRINTABLE (per grading)'!H$16="OUTPUT", 'PRINTABLE (per grading)'!B$13="Final"), IF(ISERROR(SUMIF(OUTPUT!AA$20:AI$20, "CLO1", OUTPUT!AA321:AI321) / OUTPUT!AN$6), "", SUMIF(OUTPUT!AA$20:AI$20, "CLO1", OUTPUT!AA321:AI321) / OUTPUT!AN$6),
"")))))),"")</f>
        <v/>
      </c>
      <c r="P319" s="266" t="str">
        <f t="shared" si="164"/>
        <v/>
      </c>
      <c r="Q319" s="267" t="str">
        <f t="shared" si="165"/>
        <v/>
      </c>
      <c r="R319" s="265" t="str">
        <f>IF(B319 &lt;&gt; "", IFERROR(IF(C$16 = "PRELIM", SUMIF('Database (LECTURE-RES-PRAC)'!D$14:AG$14, "CLO2", 'Database (LECTURE-RES-PRAC)'!D316:AG316) / 'Grade computation'!F$5, IF(C$16 = "MIDTERM", SUMIF('Database (LECTURE-RES-PRAC)'!AJ$14:BM$14, "CLO2", 'Database (LECTURE-RES-PRAC)'!AJ316:BM316) / 'Grade computation'!G$5, IF(C$16 = "FINAL", SUMIF('Database (LECTURE-RES-PRAC)'!BP$14:CS$14, "CLO2", 'Database (LECTURE-RES-PRAC)'!BP316:CS316) / 'Grade computation'!H$5,""))),""),"")</f>
        <v/>
      </c>
      <c r="S319" s="266" t="str">
        <f t="shared" si="166"/>
        <v/>
      </c>
      <c r="T319" s="265" t="str">
        <f>IF(B319 &lt;&gt; "",IF(AND('PRINTABLE (per grading)'!H$16="EXAM", 'PRINTABLE (per grading)'!B$13="Prelim"), IF(ISERROR(SUMIF('Exam (LECTURE ONLY)'!D$20:M$20, "CLO2", 'Exam (LECTURE ONLY)'!D321:M321) / 'Exam (LECTURE ONLY)'!AL$7), "", SUMIF('Exam (LECTURE ONLY)'!D$20:M$20, "CLO2", 'Exam (LECTURE ONLY)'!D321:M321) /'Exam (LECTURE ONLY)'!AL$7),
IF(AND('PRINTABLE (per grading)'!H$16="EXAM", 'PRINTABLE (per grading)'!B$13="Midterm"), IF(ISERROR(SUMIF('Exam (LECTURE ONLY)'!O$20:X$20, "CLO2", 'Exam (LECTURE ONLY)'!O321:X321) / 'Exam (LECTURE ONLY)'!AM$7), "", SUMIF('Exam (LECTURE ONLY)'!O$20:X$20, "CLO2", 'Exam (LECTURE ONLY)'!O321:X321) / 'Exam (LECTURE ONLY)'!AM$7),
IF(AND('PRINTABLE (per grading)'!H$16="EXAM", 'PRINTABLE (per grading)'!B$13="Final"), IF(ISERROR(SUMIF('Exam (LECTURE ONLY)'!Z$20:AI$20, "CLO2", 'Exam (LECTURE ONLY)'!Z321:AI321) / 'Exam (LECTURE ONLY)'!AN$7), "", SUMIF('Exam (LECTURE ONLY)'!Z$20:AI$20, "CLO2", 'Exam (LECTURE ONLY)'!Z321:AI321) / 'Exam (LECTURE ONLY)'!AN$7),
IF(AND('PRINTABLE (per grading)'!H$16="OUTPUT", 'PRINTABLE (per grading)'!B$13="Prelim"), IF(ISERROR(SUMIF(OUTPUT!C$20:M$20, "CLO2", OUTPUT!C321:M321) / OUTPUT!AL$7), "", SUMIF(OUTPUT!C$20:M$20, "CLO2", OUTPUT!C321:M321) / OUTPUT!AL$7),
IF(AND('PRINTABLE (per grading)'!H$16="OUTPUT", 'PRINTABLE (per grading)'!B$13="Midterm"), IF(ISERROR(SUMIF(OUTPUT!O$20:Y$20, "CLO2", OUTPUT!O321:Y321) / OUTPUT!AM$7), "", SUMIF(OUTPUT!O$20:Y$20, "CLO2", OUTPUT!O321:Y321) / OUTPUT!AM$7),
IF(AND('PRINTABLE (per grading)'!H$16="OUTPUT", 'PRINTABLE (per grading)'!B$13="Final"), IF(ISERROR(SUMIF(OUTPUT!AA$20:AI$20, "CLO2", OUTPUT!AA321:AI321) / OUTPUT!AN$7), "", SUMIF(OUTPUT!AA$20:AI$20, "CLO2", OUTPUT!AA321:AI321) / OUTPUT!AN$7),
"")))))),"")</f>
        <v/>
      </c>
      <c r="U319" s="266" t="str">
        <f t="shared" si="167"/>
        <v/>
      </c>
      <c r="V319" s="267" t="str">
        <f t="shared" si="168"/>
        <v/>
      </c>
      <c r="W319" s="265" t="str">
        <f>IF(B319 &lt;&gt; "", IFERROR(IF(C$16 = "PRELIM", SUMIF('Database (LECTURE-RES-PRAC)'!D$14:AG$14, "CLO3", 'Database (LECTURE-RES-PRAC)'!D316:AG316) / 'Grade computation'!F$6, IF(C$16 = "MIDTERM", SUMIF('Database (LECTURE-RES-PRAC)'!AJ$14:BM$14, "CLO3", 'Database (LECTURE-RES-PRAC)'!AJ316:BM316) / 'Grade computation'!G$6, IF(C$16 = "FINAL", SUMIF('Database (LECTURE-RES-PRAC)'!BP$14:CS$14, "CLO3", 'Database (LECTURE-RES-PRAC)'!BP316:CS316) / 'Grade computation'!H$6,""))),""),"")</f>
        <v/>
      </c>
      <c r="X319" s="266" t="str">
        <f t="shared" si="169"/>
        <v/>
      </c>
      <c r="Y319" s="265" t="str">
        <f>IF(B319 &lt;&gt; "",IF(AND('PRINTABLE (per grading)'!H$16="EXAM", 'PRINTABLE (per grading)'!B$13="Prelim"), IF(ISERROR(SUMIF('Exam (LECTURE ONLY)'!D$20:M$20, "CLO3", 'Exam (LECTURE ONLY)'!D321:M321) / 'Exam (LECTURE ONLY)'!AL$8), "", SUMIF('Exam (LECTURE ONLY)'!D$20:M$20, "CLO3", 'Exam (LECTURE ONLY)'!D321:M321) /'Exam (LECTURE ONLY)'!AL$8),
IF(AND('PRINTABLE (per grading)'!H$16="EXAM", 'PRINTABLE (per grading)'!B$13="Midterm"), IF(ISERROR(SUMIF('Exam (LECTURE ONLY)'!O$20:X$20, "CLO3", 'Exam (LECTURE ONLY)'!O321:X321) / 'Exam (LECTURE ONLY)'!AM$8), "", SUMIF('Exam (LECTURE ONLY)'!O$20:X$20, "CLO3", 'Exam (LECTURE ONLY)'!O321:X321) / 'Exam (LECTURE ONLY)'!AM$8),
IF(AND('PRINTABLE (per grading)'!H$16="EXAM", 'PRINTABLE (per grading)'!B$13="Final"), IF(ISERROR(SUMIF('Exam (LECTURE ONLY)'!Z$20:AI$20, "CLO3", 'Exam (LECTURE ONLY)'!Z321:AI321) / 'Exam (LECTURE ONLY)'!AN$8), "", SUMIF('Exam (LECTURE ONLY)'!Z$20:AI$20, "CLO3", 'Exam (LECTURE ONLY)'!Z321:AI321) / 'Exam (LECTURE ONLY)'!AN$8),
IF(AND('PRINTABLE (per grading)'!H$16="OUTPUT", 'PRINTABLE (per grading)'!B$13="Prelim"), IF(ISERROR(SUMIF(OUTPUT!C$20:M$20, "CLO3", OUTPUT!C321:M321) / OUTPUT!AL$8), "", SUMIF(OUTPUT!C$20:M$20, "CLO3", OUTPUT!C321:M321) / OUTPUT!AL$8),
IF(AND('PRINTABLE (per grading)'!H$16="OUTPUT", 'PRINTABLE (per grading)'!B$13="Midterm"), IF(ISERROR(SUMIF(OUTPUT!O$20:Y$20, "CLO3", OUTPUT!O321:Y321) / OUTPUT!AM$8), "", SUMIF(OUTPUT!O$20:Y$20, "CLO3", OUTPUT!O321:Y321) / OUTPUT!AM$8),
IF(AND('PRINTABLE (per grading)'!H$16="OUTPUT", 'PRINTABLE (per grading)'!B$13="Final"), IF(ISERROR(SUMIF(OUTPUT!AA$20:AI$20, "CLO3", OUTPUT!AA321:AI321) / OUTPUT!AN$8), "", SUMIF(OUTPUT!AA$20:AI$20, "CLO3", OUTPUT!AA321:AI321) / OUTPUT!AN$8),
"" )))))),"")</f>
        <v/>
      </c>
      <c r="Z319" s="266" t="str">
        <f t="shared" si="170"/>
        <v/>
      </c>
      <c r="AA319" s="267" t="str">
        <f t="shared" si="171"/>
        <v/>
      </c>
      <c r="AB319" s="265" t="str">
        <f>IF(B319 &lt;&gt; "", IFERROR(IF(C$16 = "PRELIM", SUMIF('Database (LECTURE-RES-PRAC)'!D$14:AG$14, "CLO4", 'Database (LECTURE-RES-PRAC)'!D316:AG316) / 'Grade computation'!F$7, IF(C$16 = "MIDTERM", SUMIF('Database (LECTURE-RES-PRAC)'!AJ$14:BM$14, "CLO4", 'Database (LECTURE-RES-PRAC)'!AJ316:BM316) / 'Grade computation'!G$7, IF(C$16 = "FINAL", SUMIF('Database (LECTURE-RES-PRAC)'!BP$14:CS$14, "CLO4", 'Database (LECTURE-RES-PRAC)'!BP316:CS316) / 'Grade computation'!H$7,""))),""),"")</f>
        <v/>
      </c>
      <c r="AC319" s="266" t="str">
        <f t="shared" si="172"/>
        <v/>
      </c>
      <c r="AD319" s="265" t="str">
        <f>IF(B319 &lt;&gt; "",IF(AND('PRINTABLE (per grading)'!H$16="EXAM", 'PRINTABLE (per grading)'!B$13="Prelim"), IF(ISERROR(SUMIF('Exam (LECTURE ONLY)'!D$20:M$20, "CLO4", 'Exam (LECTURE ONLY)'!D321:M321) / 'Exam (LECTURE ONLY)'!AL$9), "", SUMIF('Exam (LECTURE ONLY)'!D$20:M$20, "CLO4", 'Exam (LECTURE ONLY)'!D321:M321) /'Exam (LECTURE ONLY)'!AL$9),
IF(AND('PRINTABLE (per grading)'!H$16="EXAM", 'PRINTABLE (per grading)'!B$13="Midterm"), IF(ISERROR(SUMIF('Exam (LECTURE ONLY)'!O$20:X$20, "CLO4", 'Exam (LECTURE ONLY)'!O321:X321) / 'Exam (LECTURE ONLY)'!AM$9), "", SUMIF('Exam (LECTURE ONLY)'!O$20:X$20, "CLO4", 'Exam (LECTURE ONLY)'!O321:X321) / 'Exam (LECTURE ONLY)'!AM$9),
IF(AND('PRINTABLE (per grading)'!H$16="EXAM", 'PRINTABLE (per grading)'!B$13="Final"), IF(ISERROR(SUMIF('Exam (LECTURE ONLY)'!Z$20:AI$20, "CLO4", 'Exam (LECTURE ONLY)'!Z321:AI321) / 'Exam (LECTURE ONLY)'!AN$9), "", SUMIF('Exam (LECTURE ONLY)'!Z$20:AI$20, "CLO4", 'Exam (LECTURE ONLY)'!Z321:AI321) / 'Exam (LECTURE ONLY)'!AN$9),
IF(AND('PRINTABLE (per grading)'!H$16="OUTPUT", 'PRINTABLE (per grading)'!B$13="Prelim"), IF(ISERROR(SUMIF(OUTPUT!C$20:M$20, "CLO4", OUTPUT!C321:M321) / OUTPUT!AL$9), "", SUMIF(OUTPUT!C$20:M$20, "CLO4", OUTPUT!C321:M321) / OUTPUT!AL$9),
IF(AND('PRINTABLE (per grading)'!H$16="OUTPUT", 'PRINTABLE (per grading)'!B$13="Midterm"), IF(ISERROR(SUMIF(OUTPUT!O$20:Y$20, "CLO4", OUTPUT!O321:Y321) / OUTPUT!AM$9), "", SUMIF(OUTPUT!O$20:Y$20, "CLO4", OUTPUT!O321:Y321) / OUTPUT!AM$9),
IF(AND('PRINTABLE (per grading)'!H$16="OUTPUT", 'PRINTABLE (per grading)'!B$13="Final"), IF(ISERROR(SUMIF(OUTPUT!AA$20:AI$20, "CLO4", OUTPUT!AA321:AI321) / OUTPUT!AN$9), "", SUMIF(OUTPUT!AA$20:AI$20, "CLO4", OUTPUT!AA321:AI321) / OUTPUT!AN$9),
"")))))),"")</f>
        <v/>
      </c>
      <c r="AE319" s="266" t="str">
        <f t="shared" si="173"/>
        <v/>
      </c>
      <c r="AF319" s="267" t="str">
        <f t="shared" si="174"/>
        <v/>
      </c>
      <c r="AG319" s="265" t="str">
        <f>IF(B319 &lt;&gt; "", IFERROR(IF(C$16 = "PRELIM", SUMIF('Database (LECTURE-RES-PRAC)'!D$14:AG$14, "CLO5", 'Database (LECTURE-RES-PRAC)'!D316:AG316) / 'Grade computation'!F$8, IF(C$16 = "MIDTERM", SUMIF('Database (LECTURE-RES-PRAC)'!AJ$14:BM$14, "CLO5", 'Database (LECTURE-RES-PRAC)'!AJ316:BM316) / 'Grade computation'!G$8, IF(C$16 = "FINAL", SUMIF('Database (LECTURE-RES-PRAC)'!BP$14:CS$14, "CLO5", 'Database (LECTURE-RES-PRAC)'!BP316:CS316) / 'Grade computation'!H$8,""))),""),"")</f>
        <v/>
      </c>
      <c r="AH319" s="266" t="str">
        <f t="shared" si="175"/>
        <v/>
      </c>
      <c r="AI319" s="265" t="str">
        <f>IF(B319 &lt;&gt; "",IF(AND('PRINTABLE (per grading)'!H$16="EXAM", 'PRINTABLE (per grading)'!B$13="Prelim"), IF(ISERROR(SUMIF('Exam (LECTURE ONLY)'!D$20:M$20, "CLO5", 'Exam (LECTURE ONLY)'!D321:M321) / 'Exam (LECTURE ONLY)'!AL$10), "", SUMIF('Exam (LECTURE ONLY)'!D$20:M$20, "CLO5", 'Exam (LECTURE ONLY)'!D321:M321) /'Exam (LECTURE ONLY)'!AL$10),
IF(AND('PRINTABLE (per grading)'!H$16="EXAM", 'PRINTABLE (per grading)'!B$13="Midterm"), IF(ISERROR(SUMIF('Exam (LECTURE ONLY)'!O$20:X$20, "CLO5", 'Exam (LECTURE ONLY)'!O321:X321) / 'Exam (LECTURE ONLY)'!AM$10), "", SUMIF('Exam (LECTURE ONLY)'!O$20:X$20, "CLO5", 'Exam (LECTURE ONLY)'!O321:X321) / 'Exam (LECTURE ONLY)'!AM$10),
IF(AND('PRINTABLE (per grading)'!H$16="EXAM", 'PRINTABLE (per grading)'!B$13="Final"), IF(ISERROR(SUMIF('Exam (LECTURE ONLY)'!Z$20:AI$20, "CLO5", 'Exam (LECTURE ONLY)'!Z321:AI321) / 'Exam (LECTURE ONLY)'!AN$10), "", SUMIF('Exam (LECTURE ONLY)'!Z$20:AI$20, "CLO5", 'Exam (LECTURE ONLY)'!Z321:AI321) / 'Exam (LECTURE ONLY)'!AN$10),
IF(AND('PRINTABLE (per grading)'!H$16="OUTPUT", 'PRINTABLE (per grading)'!B$13="Prelim"), IF(ISERROR(SUMIF(OUTPUT!C$20:M$20, "CLO5", OUTPUT!C321:M321) / OUTPUT!AL$10), "", SUMIF(OUTPUT!C$20:M$20, "CLO5", OUTPUT!C321:M321) / OUTPUT!AL$10),
IF(AND('PRINTABLE (per grading)'!H$16="OUTPUT", 'PRINTABLE (per grading)'!B$13="Midterm"), IF(ISERROR(SUMIF(OUTPUT!O$20:Y$20, "CLO5", OUTPUT!O321:Y321) / OUTPUT!AM$10), "", SUMIF(OUTPUT!O$20:Y$20, "CLO5", OUTPUT!O321:Y321) / OUTPUT!AM$10),
IF(AND('PRINTABLE (per grading)'!H$16="OUTPUT", 'PRINTABLE (per grading)'!B$13="Final"), IF(ISERROR(SUMIF(OUTPUT!AA$20:AI$20, "CLO5", OUTPUT!AA321:AI321) / OUTPUT!AN$10), "", SUMIF(OUTPUT!AA$20:AI$20, "CLO5", OUTPUT!AA321:AI321) / OUTPUT!AN$10),
"")))))),"")</f>
        <v/>
      </c>
      <c r="AJ319" s="266" t="str">
        <f t="shared" si="176"/>
        <v/>
      </c>
      <c r="AK319" s="267" t="str">
        <f t="shared" si="177"/>
        <v/>
      </c>
      <c r="AL319" s="265" t="str">
        <f>IF(B319 &lt;&gt; "", IFERROR(IF(C$16 = "PRELIM", SUMIF('Database (LECTURE-RES-PRAC)'!D$14:AG$14, "CLO6", 'Database (LECTURE-RES-PRAC)'!D316:AG316) / 'Grade computation'!F$9, IF(C$16 = "MIDTERM", SUMIF('Database (LECTURE-RES-PRAC)'!AJ$14:BM$14, "CLO6", 'Database (LECTURE-RES-PRAC)'!AJ316:BM316) / 'Grade computation'!G$9, IF(C$16 = "FINAL", SUMIF('Database (LECTURE-RES-PRAC)'!BP$14:CS$14, "CLO6", 'Database (LECTURE-RES-PRAC)'!BP316:CS316) / 'Grade computation'!H$9,""))),""),"")</f>
        <v/>
      </c>
      <c r="AM319" s="266" t="str">
        <f t="shared" si="178"/>
        <v/>
      </c>
      <c r="AN319" s="265" t="str">
        <f>IF(B319 &lt;&gt; "",IF(AND('PRINTABLE (per grading)'!H$16="EXAM", 'PRINTABLE (per grading)'!B$13="Prelim"), IF(ISERROR(SUMIF('Exam (LECTURE ONLY)'!D$20:M$20, "CLO6", 'Exam (LECTURE ONLY)'!D321:M321) / 'Exam (LECTURE ONLY)'!AL$11), "", SUMIF('Exam (LECTURE ONLY)'!D$20:M$20, "CLO6", 'Exam (LECTURE ONLY)'!D321:M321) /'Exam (LECTURE ONLY)'!AL$11),
IF(AND('PRINTABLE (per grading)'!H$16="EXAM", 'PRINTABLE (per grading)'!B$13="Midterm"), IF(ISERROR(SUMIF('Exam (LECTURE ONLY)'!O$20:X$20, "CLO6", 'Exam (LECTURE ONLY)'!O321:X321) / 'Exam (LECTURE ONLY)'!AM$11), "", SUMIF('Exam (LECTURE ONLY)'!O$20:X$20, "CLO6", 'Exam (LECTURE ONLY)'!O321:X321) / 'Exam (LECTURE ONLY)'!AM$11),
IF(AND('PRINTABLE (per grading)'!H$16="EXAM", 'PRINTABLE (per grading)'!B$13="Final"), IF(ISERROR(SUMIF('Exam (LECTURE ONLY)'!Z$20:AI$20, "CLO6", 'Exam (LECTURE ONLY)'!Z321:AI321) / 'Exam (LECTURE ONLY)'!AN$11), "", SUMIF('Exam (LECTURE ONLY)'!Z$20:AI$20, "CLO6", 'Exam (LECTURE ONLY)'!Z321:AI321) / 'Exam (LECTURE ONLY)'!AN$11),
IF(AND('PRINTABLE (per grading)'!H$16="OUTPUT", 'PRINTABLE (per grading)'!B$13="Prelim"), IF(ISERROR(SUMIF(OUTPUT!C$20:M$20, "CLO6", OUTPUT!C321:M321) / OUTPUT!AL$11), "", SUMIF(OUTPUT!C$20:M$20, "CLO6", OUTPUT!C321:M321) / OUTPUT!AL$11),
IF(AND('PRINTABLE (per grading)'!H$16="OUTPUT", 'PRINTABLE (per grading)'!B$13="Midterm"), IF(ISERROR(SUMIF(OUTPUT!O$20:Y$20, "CLO6", OUTPUT!O321:Y321) / OUTPUT!AM$11), "", SUMIF(OUTPUT!O$20:Y$20, "CLO6", OUTPUT!O321:Y321) / OUTPUT!AM$11),
IF(AND('PRINTABLE (per grading)'!H$16="OUTPUT", 'PRINTABLE (per grading)'!B$13="Final"), IF(ISERROR(SUMIF(OUTPUT!AA$20:AI$20, "CLO6", OUTPUT!AA321:AI321) / OUTPUT!AN$11), "", SUMIF(OUTPUT!AA$20:AI$20, "CLO6", OUTPUT!AA321:AI321) / OUTPUT!AN$11),
"")))))),"")</f>
        <v/>
      </c>
      <c r="AO319" s="266" t="str">
        <f t="shared" si="179"/>
        <v/>
      </c>
      <c r="AP319" s="267" t="str">
        <f t="shared" si="180"/>
        <v/>
      </c>
      <c r="AQ319" s="265" t="str">
        <f>IF(B319 &lt;&gt; "", IFERROR(IF(C$16 = "PRELIM", SUMIF('Database (LECTURE-RES-PRAC)'!D$14:AG$14, "CLO7", 'Database (LECTURE-RES-PRAC)'!D316:AG316) / 'Grade computation'!F$10, IF(C$16 = "MIDTERM", SUMIF('Database (LECTURE-RES-PRAC)'!AJ$14:BM$14, "CLO7", 'Database (LECTURE-RES-PRAC)'!AJ316:BM316) / 'Grade computation'!G$10, IF(C$16 = "FINAL", SUMIF('Database (LECTURE-RES-PRAC)'!BP$14:CS$14, "CLO7", 'Database (LECTURE-RES-PRAC)'!BP316:CS316) / 'Grade computation'!H$10,""))),""),"")</f>
        <v/>
      </c>
      <c r="AR319" s="266" t="str">
        <f t="shared" si="181"/>
        <v/>
      </c>
      <c r="AS319" s="265" t="str">
        <f>IF(B319 &lt;&gt; "",IF(AND('PRINTABLE (per grading)'!H$16="EXAM", 'PRINTABLE (per grading)'!B$13="Prelim"), IF(ISERROR(SUMIF('Exam (LECTURE ONLY)'!D$20:M$20, "CLO7", 'Exam (LECTURE ONLY)'!D321:M321) / 'Exam (LECTURE ONLY)'!AL$12), "", SUMIF('Exam (LECTURE ONLY)'!D$20:M$20, "CLO7", 'Exam (LECTURE ONLY)'!D321:M321) /'Exam (LECTURE ONLY)'!AL$12),
IF(AND('PRINTABLE (per grading)'!H$16="EXAM", 'PRINTABLE (per grading)'!B$13="Midterm"), IF(ISERROR(SUMIF('Exam (LECTURE ONLY)'!O$20:X$20, "CLO7", 'Exam (LECTURE ONLY)'!O321:X321) / 'Exam (LECTURE ONLY)'!AM$12), "", SUMIF('Exam (LECTURE ONLY)'!O$20:X$20, "CLO7", 'Exam (LECTURE ONLY)'!O321:X321) / 'Exam (LECTURE ONLY)'!AM$12),
IF(AND('PRINTABLE (per grading)'!H$16="EXAM", 'PRINTABLE (per grading)'!B$13="Final"), IF(ISERROR(SUMIF('Exam (LECTURE ONLY)'!Z$20:AI$20, "CLO7", 'Exam (LECTURE ONLY)'!Z321:AI321) / 'Exam (LECTURE ONLY)'!AN$12), "", SUMIF('Exam (LECTURE ONLY)'!Z$20:AI$20, "CLO7", 'Exam (LECTURE ONLY)'!Z321:AI321) / 'Exam (LECTURE ONLY)'!AN$12),
IF(AND('PRINTABLE (per grading)'!H$16="OUTPUT", 'PRINTABLE (per grading)'!B$13="Prelim"), IF(ISERROR(SUMIF(OUTPUT!C$20:M$20, "CLO7", OUTPUT!C321:M321) / OUTPUT!AL$12), "", SUMIF(OUTPUT!C$20:M$20, "CLO7", OUTPUT!C321:M321) / OUTPUT!AL$12),
IF(AND('PRINTABLE (per grading)'!H$16="OUTPUT", 'PRINTABLE (per grading)'!B$13="Midterm"), IF(ISERROR(SUMIF(OUTPUT!O$20:Y$20, "CLO7", OUTPUT!O321:Y321) / OUTPUT!AM$12), "", SUMIF(OUTPUT!O$20:Y$20, "CLO7", OUTPUT!O321:Y321) / OUTPUT!AM$12),
IF(AND('PRINTABLE (per grading)'!H$16="OUTPUT", 'PRINTABLE (per grading)'!B$13="Final"), IF(ISERROR(SUMIF(OUTPUT!AA$20:AI$20, "CLO7", OUTPUT!AA321:AI321) / OUTPUT!AN$12), "", SUMIF(OUTPUT!AA$20:AI$20, "CLO7", OUTPUT!AA321:AI321) / OUTPUT!AN$12),
"")))))),"")</f>
        <v/>
      </c>
      <c r="AT319" s="266" t="str">
        <f t="shared" si="182"/>
        <v/>
      </c>
      <c r="AU319" s="267" t="str">
        <f t="shared" si="183"/>
        <v/>
      </c>
      <c r="AV319" s="265" t="str">
        <f>IF(B319 &lt;&gt; "", IFERROR(IF(C$16 = "PRELIM", SUMIF('Database (LECTURE-RES-PRAC)'!D$14:AG$14, "CLO8", 'Database (LECTURE-RES-PRAC)'!D316:AG316) / 'Grade computation'!F$11, IF(C$16 = "MIDTERM", SUMIF('Database (LECTURE-RES-PRAC)'!AJ$14:BM$14, "CLO8", 'Database (LECTURE-RES-PRAC)'!AJ316:BM316) / 'Grade computation'!G$11, IF(C$16 = "FINAL", SUMIF('Database (LECTURE-RES-PRAC)'!BP$14:CS$14, "CLO8", 'Database (LECTURE-RES-PRAC)'!BP316:CS316) / 'Grade computation'!H$11,""))),""),"")</f>
        <v/>
      </c>
      <c r="AW319" s="266" t="str">
        <f t="shared" si="184"/>
        <v/>
      </c>
      <c r="AX319" s="265" t="str">
        <f>IF(B319 &lt;&gt; "",IF(AND('PRINTABLE (per grading)'!H$16="EXAM", 'PRINTABLE (per grading)'!B$13="Prelim"), IF(ISERROR(SUMIF('Exam (LECTURE ONLY)'!D$20:M$20, "CLO8", 'Exam (LECTURE ONLY)'!D321:M321) / 'Exam (LECTURE ONLY)'!AL$13), "", SUMIF('Exam (LECTURE ONLY)'!D$20:M$20, "CLO8", 'Exam (LECTURE ONLY)'!D321:M321) /'Exam (LECTURE ONLY)'!AL$13),
IF(AND('PRINTABLE (per grading)'!H$16="EXAM", 'PRINTABLE (per grading)'!B$13="Midterm"), IF(ISERROR(SUMIF('Exam (LECTURE ONLY)'!O$20:X$20, "CLO8", 'Exam (LECTURE ONLY)'!O321:X321) / 'Exam (LECTURE ONLY)'!AM$13), "", SUMIF('Exam (LECTURE ONLY)'!O$20:X$20, "CLO8", 'Exam (LECTURE ONLY)'!O321:X321) / 'Exam (LECTURE ONLY)'!AM$13),
IF(AND('PRINTABLE (per grading)'!H$16="EXAM", 'PRINTABLE (per grading)'!B$13="Final"), IF(ISERROR(SUMIF('Exam (LECTURE ONLY)'!Z$20:AI$20, "CLO8", 'Exam (LECTURE ONLY)'!Z321:AI321) / 'Exam (LECTURE ONLY)'!AN$13), "", SUMIF('Exam (LECTURE ONLY)'!Z$20:AI$20, "CLO8", 'Exam (LECTURE ONLY)'!Z321:AI321) / 'Exam (LECTURE ONLY)'!AN$13),
IF(AND('PRINTABLE (per grading)'!H$16="OUTPUT", 'PRINTABLE (per grading)'!B$13="Prelim"), IF(ISERROR(SUMIF(OUTPUT!C$20:M$20, "CLO8", OUTPUT!C321:M321) / OUTPUT!AL$13), "", SUMIF(OUTPUT!C$20:M$20, "CLO8", OUTPUT!C321:M321) / OUTPUT!AL$13),
IF(AND('PRINTABLE (per grading)'!H$16="OUTPUT", 'PRINTABLE (per grading)'!B$13="Midterm"), IF(ISERROR(SUMIF(OUTPUT!O$20:Y$20, "CLO8", OUTPUT!O321:Y321) / OUTPUT!AM$13), "", SUMIF(OUTPUT!O$20:Y$20, "CLO8", OUTPUT!O321:Y321) / OUTPUT!AM$13),
IF(AND('PRINTABLE (per grading)'!H$16="OUTPUT", 'PRINTABLE (per grading)'!B$13="Final"), IF(ISERROR(SUMIF(OUTPUT!AA$20:AI$20, "CLO8", OUTPUT!AA321:AI321) / OUTPUT!AN$13), "", SUMIF(OUTPUT!AA$20:AI$20, "CLO8", OUTPUT!AA321:AI321) / OUTPUT!AN$13),
"")))))),"")</f>
        <v/>
      </c>
      <c r="AY319" s="266" t="str">
        <f t="shared" si="185"/>
        <v/>
      </c>
      <c r="AZ319" s="267" t="str">
        <f t="shared" si="186"/>
        <v/>
      </c>
      <c r="BA319" s="265" t="str">
        <f>IF(B319 &lt;&gt; "", IFERROR(IF(C$16 = "PRELIM", SUMIF('Database (LECTURE-RES-PRAC)'!D$14:AG$14, "CLO9", 'Database (LECTURE-RES-PRAC)'!D316:AG316) / 'Grade computation'!F$12, IF(C$16 = "MIDTERM", SUMIF('Database (LECTURE-RES-PRAC)'!AJ$14:BM$14, "CLO9", 'Database (LECTURE-RES-PRAC)'!AJ316:BM316) / 'Grade computation'!G$12, IF(C$16 = "FINAL", SUMIF('Database (LECTURE-RES-PRAC)'!BP$14:CS$14, "CLO9", 'Database (LECTURE-RES-PRAC)'!BP316:CS316) / 'Grade computation'!H$12,""))),""),"")</f>
        <v/>
      </c>
      <c r="BB319" s="266" t="str">
        <f t="shared" si="187"/>
        <v/>
      </c>
      <c r="BC319" s="265" t="str">
        <f>IF(B319 &lt;&gt; "",IF(AND('PRINTABLE (per grading)'!H$16="EXAM", 'PRINTABLE (per grading)'!B$13="Prelim"), IF(ISERROR(SUMIF('Exam (LECTURE ONLY)'!D$20:M$20, "CLO9", 'Exam (LECTURE ONLY)'!D321:M321) / 'Exam (LECTURE ONLY)'!AL$14), "", SUMIF('Exam (LECTURE ONLY)'!D$20:M$20, "CLO9", 'Exam (LECTURE ONLY)'!D321:M321) /'Exam (LECTURE ONLY)'!AL$14),
IF(AND('PRINTABLE (per grading)'!H$16="EXAM", 'PRINTABLE (per grading)'!B$13="Midterm"), IF(ISERROR(SUMIF('Exam (LECTURE ONLY)'!O$20:X$20, "CLO9", 'Exam (LECTURE ONLY)'!O321:X321) / 'Exam (LECTURE ONLY)'!AM$14), "", SUMIF('Exam (LECTURE ONLY)'!O$20:X$20, "CLO9", 'Exam (LECTURE ONLY)'!O321:X321) / 'Exam (LECTURE ONLY)'!AM$14),
IF(AND('PRINTABLE (per grading)'!H$16="EXAM", 'PRINTABLE (per grading)'!B$13="Final"), IF(ISERROR(SUMIF('Exam (LECTURE ONLY)'!Z$20:AI$20, "CLO9", 'Exam (LECTURE ONLY)'!Z321:AI321) / 'Exam (LECTURE ONLY)'!AN$14), "", SUMIF('Exam (LECTURE ONLY)'!Z$20:AI$20, "CLO9", 'Exam (LECTURE ONLY)'!Z321:AI321) / 'Exam (LECTURE ONLY)'!AN$14),
IF(AND('PRINTABLE (per grading)'!H$16="OUTPUT", 'PRINTABLE (per grading)'!B$13="Prelim"), IF(ISERROR(SUMIF(OUTPUT!C$20:M$20, "CLO9", OUTPUT!C321:M321) / OUTPUT!AL$14), "", SUMIF(OUTPUT!C$20:M$20, "CLO9", OUTPUT!C321:M321) / OUTPUT!AL$14),
IF(AND('PRINTABLE (per grading)'!H$16="OUTPUT", 'PRINTABLE (per grading)'!B$13="Midterm"), IF(ISERROR(SUMIF(OUTPUT!O$20:Y$20, "CLO9", OUTPUT!O321:Y321) / OUTPUT!AM$14), "", SUMIF(OUTPUT!O$20:Y$20, "CLO9", OUTPUT!O321:Y321) / OUTPUT!AM$14),
IF(AND('PRINTABLE (per grading)'!H$16="OUTPUT", 'PRINTABLE (per grading)'!B$13="Final"), IF(ISERROR(SUMIF(OUTPUT!AA$20:AI$20, "CLO9", OUTPUT!AA321:AI321) / OUTPUT!AN$14), "", SUMIF(OUTPUT!AA$20:AI$20, "CLO9", OUTPUT!AA321:AI321) / OUTPUT!AN$14),
"")))))),"")</f>
        <v/>
      </c>
      <c r="BD319" s="266" t="str">
        <f t="shared" si="188"/>
        <v/>
      </c>
      <c r="BE319" s="267" t="str">
        <f t="shared" si="189"/>
        <v/>
      </c>
      <c r="BF319" s="265" t="str">
        <f>IF(B319 &lt;&gt; "", IFERROR(IF(C$16 = "PRELIM", SUMIF('Database (LECTURE-RES-PRAC)'!D$14:AG$14, "CLO10", 'Database (LECTURE-RES-PRAC)'!D316:AG316) / 'Grade computation'!F$13, IF(C$16 = "MIDTERM", SUMIF('Database (LECTURE-RES-PRAC)'!AJ$14:BM$14, "CLO10", 'Database (LECTURE-RES-PRAC)'!AJ316:BM316) / 'Grade computation'!G$13, IF(C$16 = "FINAL", SUMIF('Database (LECTURE-RES-PRAC)'!BP$14:CS$14, "CLO10", 'Database (LECTURE-RES-PRAC)'!BP316:CS316) / 'Grade computation'!H$13,""))),""),"")</f>
        <v/>
      </c>
      <c r="BG319" s="266" t="str">
        <f t="shared" si="190"/>
        <v/>
      </c>
      <c r="BH319" s="265" t="str">
        <f>IF(B319 &lt;&gt; "",IF(AND('PRINTABLE (per grading)'!H$16="EXAM", 'PRINTABLE (per grading)'!B$13="Prelim"), IF(ISERROR(SUMIF('Exam (LECTURE ONLY)'!D$20:M$20, "CLO10", 'Exam (LECTURE ONLY)'!D321:M321) / 'Exam (LECTURE ONLY)'!AL$15), "", SUMIF('Exam (LECTURE ONLY)'!D$20:M$20, "CLO10", 'Exam (LECTURE ONLY)'!D321:M321) /'Exam (LECTURE ONLY)'!AL$15),
IF(AND('PRINTABLE (per grading)'!H$16="EXAM", 'PRINTABLE (per grading)'!B$13="Midterm"), IF(ISERROR(SUMIF('Exam (LECTURE ONLY)'!O$20:X$20, "CLO10", 'Exam (LECTURE ONLY)'!O321:X321) / 'Exam (LECTURE ONLY)'!AM$15), "", SUMIF('Exam (LECTURE ONLY)'!O$20:X$20, "CLO10", 'Exam (LECTURE ONLY)'!O321:X321) / 'Exam (LECTURE ONLY)'!AM$15),
IF(AND('PRINTABLE (per grading)'!H$16="EXAM", 'PRINTABLE (per grading)'!B$13="Final"), IF(ISERROR(SUMIF('Exam (LECTURE ONLY)'!Z$20:AI$20, "CLO10", 'Exam (LECTURE ONLY)'!Z321:AI321) / 'Exam (LECTURE ONLY)'!AN$15), "", SUMIF('Exam (LECTURE ONLY)'!Z$20:AI$20, "CLO10", 'Exam (LECTURE ONLY)'!Z321:AI321) / 'Exam (LECTURE ONLY)'!AN$15),
IF(AND('PRINTABLE (per grading)'!H$16="OUTPUT", 'PRINTABLE (per grading)'!B$13="Prelim"), IF(ISERROR(SUMIF(OUTPUT!C$20:M$20, "CLO10", OUTPUT!C321:M321) / OUTPUT!AL$15), "", SUMIF(OUTPUT!C$20:M$20, "CLO10", OUTPUT!C321:M321) / OUTPUT!AL$15),
IF(AND('PRINTABLE (per grading)'!H$16="OUTPUT", 'PRINTABLE (per grading)'!B$13="Midterm"), IF(ISERROR(SUMIF(OUTPUT!O$20:Y$20, "CLO10", OUTPUT!O321:Y321) / OUTPUT!AM$15), "", SUMIF(OUTPUT!O$20:Y$20, "CLO10", OUTPUT!O321:Y321) / OUTPUT!AM$15),
IF(AND('PRINTABLE (per grading)'!H$16="OUTPUT", 'PRINTABLE (per grading)'!B$13="Final"), IF(ISERROR(SUMIF(OUTPUT!AA$20:AI$20, "CLO10", OUTPUT!AA321:AI321) / OUTPUT!AN$15), "", SUMIF(OUTPUT!AA$20:AI$20, "CLO10", OUTPUT!AA321:AI321) / OUTPUT!AN$15),
"")))))),"")</f>
        <v/>
      </c>
      <c r="BI319" s="266" t="str">
        <f t="shared" si="191"/>
        <v/>
      </c>
      <c r="BJ319" s="267" t="str">
        <f t="shared" si="192"/>
        <v/>
      </c>
      <c r="BK319" s="234"/>
    </row>
    <row r="320" spans="1:63" ht="20.100000000000001" customHeight="1">
      <c r="A320" s="287"/>
      <c r="B320" s="287"/>
      <c r="C320" s="287"/>
      <c r="D320" s="287"/>
      <c r="E320" s="287"/>
      <c r="F320" s="287"/>
      <c r="G320" s="287"/>
      <c r="H320" s="287"/>
      <c r="I320" s="287"/>
      <c r="J320" s="287"/>
      <c r="K320" s="287"/>
      <c r="L320" s="287"/>
      <c r="M320" s="2"/>
      <c r="N320" s="215"/>
      <c r="O320" s="2"/>
      <c r="P320" s="215"/>
      <c r="Q320" s="216"/>
      <c r="R320" s="25"/>
      <c r="S320" s="232"/>
      <c r="T320" s="25"/>
      <c r="U320" s="232"/>
      <c r="V320" s="233"/>
      <c r="W320" s="25"/>
      <c r="X320" s="215"/>
      <c r="Y320" s="25"/>
      <c r="Z320" s="215"/>
      <c r="AA320" s="216"/>
      <c r="AB320" s="25"/>
      <c r="AC320" s="215"/>
      <c r="AD320" s="25"/>
      <c r="AE320" s="215"/>
      <c r="AF320" s="216"/>
      <c r="AG320" s="25"/>
      <c r="AH320" s="215"/>
      <c r="AI320" s="25"/>
      <c r="AJ320" s="215"/>
      <c r="AK320" s="216"/>
      <c r="AL320" s="25"/>
      <c r="AM320" s="215"/>
      <c r="AN320" s="25"/>
      <c r="AO320" s="215"/>
      <c r="AP320" s="216"/>
      <c r="AQ320" s="25"/>
      <c r="AR320" s="215"/>
      <c r="AS320" s="25"/>
      <c r="AT320" s="215"/>
      <c r="AU320" s="216"/>
      <c r="AV320" s="25"/>
      <c r="AW320" s="215"/>
      <c r="AX320" s="25"/>
      <c r="AY320" s="215"/>
      <c r="AZ320" s="216"/>
      <c r="BA320" s="25"/>
      <c r="BB320" s="215"/>
      <c r="BC320" s="25"/>
      <c r="BD320" s="215"/>
      <c r="BE320" s="216"/>
      <c r="BF320" s="25"/>
      <c r="BG320" s="215"/>
      <c r="BH320" s="25"/>
      <c r="BI320" s="215"/>
      <c r="BJ320" s="216"/>
      <c r="BK320" s="2"/>
    </row>
    <row r="321" spans="1:63" ht="51" customHeight="1">
      <c r="A321" s="458" t="s">
        <v>215</v>
      </c>
      <c r="B321" s="298" t="str">
        <f>IF(COVERPAGE!S13="","",COVERPAGE!S13)</f>
        <v/>
      </c>
      <c r="C321" s="287"/>
      <c r="D321" s="287"/>
      <c r="E321" s="287"/>
      <c r="F321" s="287"/>
      <c r="G321" s="287"/>
      <c r="H321" s="287"/>
      <c r="I321" s="287"/>
      <c r="J321" s="287"/>
      <c r="K321" s="287"/>
      <c r="L321" s="287"/>
      <c r="M321" s="2"/>
      <c r="N321" s="215"/>
      <c r="O321" s="2"/>
      <c r="P321" s="215"/>
      <c r="Q321" s="216"/>
      <c r="R321" s="2"/>
      <c r="S321" s="215"/>
      <c r="T321" s="2"/>
      <c r="U321" s="215"/>
      <c r="V321" s="216"/>
      <c r="W321" s="25"/>
      <c r="X321" s="215"/>
      <c r="Y321" s="25"/>
      <c r="Z321" s="215"/>
      <c r="AA321" s="216"/>
      <c r="AB321" s="25"/>
      <c r="AC321" s="215"/>
      <c r="AD321" s="25"/>
      <c r="AE321" s="215"/>
      <c r="AF321" s="216"/>
      <c r="AG321" s="25"/>
      <c r="AH321" s="215"/>
      <c r="AI321" s="25"/>
      <c r="AJ321" s="215"/>
      <c r="AK321" s="216"/>
      <c r="AL321" s="25"/>
      <c r="AM321" s="215"/>
      <c r="AN321" s="25"/>
      <c r="AO321" s="215"/>
      <c r="AP321" s="216"/>
      <c r="AQ321" s="25"/>
      <c r="AR321" s="215"/>
      <c r="AS321" s="25"/>
      <c r="AT321" s="215"/>
      <c r="AU321" s="216"/>
      <c r="AV321" s="25"/>
      <c r="AW321" s="215"/>
      <c r="AX321" s="25"/>
      <c r="AY321" s="215"/>
      <c r="AZ321" s="216"/>
      <c r="BA321" s="25"/>
      <c r="BB321" s="215"/>
      <c r="BC321" s="25"/>
      <c r="BD321" s="215"/>
      <c r="BE321" s="216"/>
      <c r="BF321" s="25"/>
      <c r="BG321" s="215"/>
      <c r="BH321" s="25"/>
      <c r="BI321" s="215"/>
      <c r="BJ321" s="216"/>
      <c r="BK321" s="2"/>
    </row>
    <row r="322" spans="1:63" ht="18" customHeight="1">
      <c r="A322" s="287"/>
      <c r="B322" s="299" t="s">
        <v>216</v>
      </c>
      <c r="C322" s="287"/>
      <c r="D322" s="287"/>
      <c r="E322" s="287"/>
      <c r="F322" s="287"/>
      <c r="G322" s="287"/>
      <c r="H322" s="287"/>
      <c r="I322" s="287"/>
      <c r="J322" s="287"/>
      <c r="K322" s="287"/>
      <c r="L322" s="287"/>
      <c r="M322" s="2"/>
      <c r="N322" s="215"/>
      <c r="O322" s="2"/>
      <c r="P322" s="215"/>
      <c r="Q322" s="216"/>
      <c r="R322" s="2"/>
      <c r="S322" s="215"/>
      <c r="T322" s="2"/>
      <c r="U322" s="215"/>
      <c r="V322" s="216"/>
      <c r="W322" s="25"/>
      <c r="X322" s="215"/>
      <c r="Y322" s="25"/>
      <c r="Z322" s="215"/>
      <c r="AA322" s="216"/>
      <c r="AB322" s="25"/>
      <c r="AC322" s="215"/>
      <c r="AD322" s="25"/>
      <c r="AE322" s="215"/>
      <c r="AF322" s="216"/>
      <c r="AG322" s="25"/>
      <c r="AH322" s="215"/>
      <c r="AI322" s="25"/>
      <c r="AJ322" s="215"/>
      <c r="AK322" s="216"/>
      <c r="AL322" s="25"/>
      <c r="AM322" s="215"/>
      <c r="AN322" s="25"/>
      <c r="AO322" s="215"/>
      <c r="AP322" s="216"/>
      <c r="AQ322" s="25"/>
      <c r="AR322" s="215"/>
      <c r="AS322" s="25"/>
      <c r="AT322" s="215"/>
      <c r="AU322" s="216"/>
      <c r="AV322" s="25"/>
      <c r="AW322" s="215"/>
      <c r="AX322" s="25"/>
      <c r="AY322" s="215"/>
      <c r="AZ322" s="216"/>
      <c r="BA322" s="25"/>
      <c r="BB322" s="215"/>
      <c r="BC322" s="25"/>
      <c r="BD322" s="215"/>
      <c r="BE322" s="216"/>
      <c r="BF322" s="25"/>
      <c r="BG322" s="215"/>
      <c r="BH322" s="25"/>
      <c r="BI322" s="215"/>
      <c r="BJ322" s="216"/>
      <c r="BK322" s="2"/>
    </row>
    <row r="323" spans="1:63" ht="51" customHeight="1">
      <c r="A323" s="458" t="s">
        <v>217</v>
      </c>
      <c r="B323" s="298" t="str">
        <f>IF(COVERPAGE!S15="","",COVERPAGE!S15)</f>
        <v/>
      </c>
      <c r="C323" s="287"/>
      <c r="D323" s="287"/>
      <c r="E323" s="287"/>
      <c r="F323" s="287"/>
      <c r="G323" s="287"/>
      <c r="H323" s="287"/>
      <c r="I323" s="287"/>
      <c r="J323" s="287"/>
      <c r="K323" s="287"/>
      <c r="L323" s="287"/>
      <c r="M323" s="2"/>
      <c r="N323" s="215"/>
      <c r="O323" s="2"/>
      <c r="P323" s="215"/>
      <c r="Q323" s="216"/>
      <c r="R323" s="2"/>
      <c r="S323" s="215"/>
      <c r="T323" s="2"/>
      <c r="U323" s="215"/>
      <c r="V323" s="216"/>
      <c r="W323" s="25"/>
      <c r="X323" s="215"/>
      <c r="Y323" s="25"/>
      <c r="Z323" s="215"/>
      <c r="AA323" s="216"/>
      <c r="AB323" s="25"/>
      <c r="AC323" s="215"/>
      <c r="AD323" s="25"/>
      <c r="AE323" s="215"/>
      <c r="AF323" s="216"/>
      <c r="AG323" s="25"/>
      <c r="AH323" s="215"/>
      <c r="AI323" s="25"/>
      <c r="AJ323" s="215"/>
      <c r="AK323" s="216"/>
      <c r="AL323" s="25"/>
      <c r="AM323" s="215"/>
      <c r="AN323" s="25"/>
      <c r="AO323" s="215"/>
      <c r="AP323" s="216"/>
      <c r="AQ323" s="25"/>
      <c r="AR323" s="215"/>
      <c r="AS323" s="25"/>
      <c r="AT323" s="215"/>
      <c r="AU323" s="216"/>
      <c r="AV323" s="25"/>
      <c r="AW323" s="215"/>
      <c r="AX323" s="25"/>
      <c r="AY323" s="215"/>
      <c r="AZ323" s="216"/>
      <c r="BA323" s="25"/>
      <c r="BB323" s="215"/>
      <c r="BC323" s="25"/>
      <c r="BD323" s="215"/>
      <c r="BE323" s="216"/>
      <c r="BF323" s="25"/>
      <c r="BG323" s="215"/>
      <c r="BH323" s="25"/>
      <c r="BI323" s="215"/>
      <c r="BJ323" s="216"/>
      <c r="BK323" s="2"/>
    </row>
    <row r="324" spans="1:63" ht="18.75" customHeight="1">
      <c r="A324" s="287"/>
      <c r="B324" s="297" t="s">
        <v>32</v>
      </c>
      <c r="C324" s="287"/>
      <c r="D324" s="287"/>
      <c r="E324" s="287"/>
      <c r="F324" s="287"/>
      <c r="G324" s="287"/>
      <c r="H324" s="287"/>
      <c r="I324" s="287"/>
      <c r="J324" s="287"/>
      <c r="K324" s="287"/>
      <c r="L324" s="287"/>
      <c r="M324" s="2"/>
      <c r="N324" s="215"/>
      <c r="O324" s="2" t="s">
        <v>218</v>
      </c>
      <c r="P324" s="215"/>
      <c r="Q324" s="2"/>
      <c r="R324" s="2"/>
      <c r="S324" s="215"/>
      <c r="T324" s="2"/>
      <c r="U324" s="215"/>
      <c r="V324" s="216"/>
      <c r="W324" s="25"/>
      <c r="X324" s="215"/>
      <c r="Y324" s="25"/>
      <c r="Z324" s="215"/>
      <c r="AA324" s="216"/>
      <c r="AB324" s="25"/>
      <c r="AC324" s="215"/>
      <c r="AD324" s="25"/>
      <c r="AE324" s="215"/>
      <c r="AF324" s="216"/>
      <c r="AG324" s="25"/>
      <c r="AH324" s="215"/>
      <c r="AI324" s="25"/>
      <c r="AJ324" s="215"/>
      <c r="AK324" s="216"/>
      <c r="AL324" s="25"/>
      <c r="AM324" s="215"/>
      <c r="AN324" s="25"/>
      <c r="AO324" s="215"/>
      <c r="AP324" s="216"/>
      <c r="AQ324" s="25"/>
      <c r="AR324" s="215"/>
      <c r="AS324" s="25"/>
      <c r="AT324" s="215"/>
      <c r="AU324" s="216"/>
      <c r="AV324" s="25"/>
      <c r="AW324" s="215"/>
      <c r="AX324" s="25"/>
      <c r="AY324" s="215"/>
      <c r="AZ324" s="216"/>
      <c r="BA324" s="25"/>
      <c r="BB324" s="215"/>
      <c r="BC324" s="25"/>
      <c r="BD324" s="215"/>
      <c r="BE324" s="216"/>
      <c r="BF324" s="25"/>
      <c r="BG324" s="215"/>
      <c r="BH324" s="25"/>
      <c r="BI324" s="215"/>
      <c r="BJ324" s="216"/>
      <c r="BK324" s="2"/>
    </row>
    <row r="325" spans="1:63" ht="57.75" customHeight="1">
      <c r="A325" s="458" t="s">
        <v>219</v>
      </c>
      <c r="B325" s="298" t="str">
        <f>IF(COVERPAGE!S17="","",COVERPAGE!S17)</f>
        <v/>
      </c>
      <c r="C325" s="287"/>
      <c r="D325" s="287"/>
      <c r="E325" s="287"/>
      <c r="F325" s="287"/>
      <c r="G325" s="287"/>
      <c r="H325" s="287"/>
      <c r="I325" s="287"/>
      <c r="J325" s="287"/>
      <c r="K325" s="287"/>
      <c r="L325" s="287"/>
      <c r="M325" s="2"/>
      <c r="N325" s="215"/>
      <c r="O325" s="2"/>
      <c r="P325" s="235" t="s">
        <v>220</v>
      </c>
      <c r="Q325" s="35" t="s">
        <v>221</v>
      </c>
      <c r="R325" s="2"/>
      <c r="S325" s="215"/>
      <c r="T325" s="2"/>
      <c r="U325" s="215"/>
      <c r="V325" s="216"/>
      <c r="W325" s="25"/>
      <c r="X325" s="215"/>
      <c r="Y325" s="25"/>
      <c r="Z325" s="215"/>
      <c r="AA325" s="216"/>
      <c r="AB325" s="25"/>
      <c r="AC325" s="215"/>
      <c r="AD325" s="25"/>
      <c r="AE325" s="215"/>
      <c r="AF325" s="216"/>
      <c r="AG325" s="25"/>
      <c r="AH325" s="215"/>
      <c r="AI325" s="25"/>
      <c r="AJ325" s="215"/>
      <c r="AK325" s="216"/>
      <c r="AL325" s="25"/>
      <c r="AM325" s="215"/>
      <c r="AN325" s="25"/>
      <c r="AO325" s="215"/>
      <c r="AP325" s="216"/>
      <c r="AQ325" s="25"/>
      <c r="AR325" s="215"/>
      <c r="AS325" s="25"/>
      <c r="AT325" s="215"/>
      <c r="AU325" s="216"/>
      <c r="AV325" s="25"/>
      <c r="AW325" s="215"/>
      <c r="AX325" s="25"/>
      <c r="AY325" s="215"/>
      <c r="AZ325" s="216"/>
      <c r="BA325" s="25"/>
      <c r="BB325" s="215"/>
      <c r="BC325" s="25"/>
      <c r="BD325" s="215"/>
      <c r="BE325" s="216"/>
      <c r="BF325" s="25"/>
      <c r="BG325" s="215"/>
      <c r="BH325" s="25"/>
      <c r="BI325" s="215"/>
      <c r="BJ325" s="216"/>
      <c r="BK325" s="2"/>
    </row>
    <row r="326" spans="1:63" ht="18.75" customHeight="1">
      <c r="A326" s="287"/>
      <c r="B326" s="297" t="s">
        <v>38</v>
      </c>
      <c r="C326" s="287"/>
      <c r="D326" s="287"/>
      <c r="E326" s="287"/>
      <c r="F326" s="287"/>
      <c r="G326" s="287"/>
      <c r="H326" s="287"/>
      <c r="I326" s="287"/>
      <c r="J326" s="287"/>
      <c r="K326" s="287"/>
      <c r="L326" s="287"/>
      <c r="M326" s="2"/>
      <c r="N326" s="215"/>
      <c r="O326" s="2" t="s">
        <v>65</v>
      </c>
      <c r="P326" s="232" t="str">
        <f>IFERROR(AVERAGE(N$20:N$319),"")</f>
        <v/>
      </c>
      <c r="Q326" s="36">
        <f>IFERROR(AVERAGE(P$20:P$319),"")</f>
        <v>3</v>
      </c>
      <c r="R326" s="2"/>
      <c r="S326" s="215"/>
      <c r="T326" s="2"/>
      <c r="U326" s="215"/>
      <c r="V326" s="216"/>
      <c r="W326" s="25"/>
      <c r="X326" s="215"/>
      <c r="Y326" s="25"/>
      <c r="Z326" s="215"/>
      <c r="AA326" s="216"/>
      <c r="AB326" s="25"/>
      <c r="AC326" s="215"/>
      <c r="AD326" s="25"/>
      <c r="AE326" s="215"/>
      <c r="AF326" s="216"/>
      <c r="AG326" s="25"/>
      <c r="AH326" s="215"/>
      <c r="AI326" s="25"/>
      <c r="AJ326" s="215"/>
      <c r="AK326" s="216"/>
      <c r="AL326" s="25"/>
      <c r="AM326" s="215"/>
      <c r="AN326" s="25"/>
      <c r="AO326" s="215"/>
      <c r="AP326" s="216"/>
      <c r="AQ326" s="25"/>
      <c r="AR326" s="215"/>
      <c r="AS326" s="25"/>
      <c r="AT326" s="215"/>
      <c r="AU326" s="216"/>
      <c r="AV326" s="25"/>
      <c r="AW326" s="215"/>
      <c r="AX326" s="25"/>
      <c r="AY326" s="215"/>
      <c r="AZ326" s="216"/>
      <c r="BA326" s="25"/>
      <c r="BB326" s="215"/>
      <c r="BC326" s="25"/>
      <c r="BD326" s="215"/>
      <c r="BE326" s="216"/>
      <c r="BF326" s="25"/>
      <c r="BG326" s="215"/>
      <c r="BH326" s="25"/>
      <c r="BI326" s="215"/>
      <c r="BJ326" s="216"/>
      <c r="BK326" s="2"/>
    </row>
    <row r="327" spans="1:63" ht="18.75" customHeight="1">
      <c r="A327" s="287"/>
      <c r="B327" s="287"/>
      <c r="C327" s="287"/>
      <c r="D327" s="287"/>
      <c r="E327" s="287"/>
      <c r="F327" s="287"/>
      <c r="G327" s="287"/>
      <c r="H327" s="287"/>
      <c r="I327" s="287"/>
      <c r="J327" s="287"/>
      <c r="K327" s="287"/>
      <c r="L327" s="287"/>
      <c r="M327" s="2"/>
      <c r="N327" s="215"/>
      <c r="O327" s="2" t="s">
        <v>66</v>
      </c>
      <c r="P327" s="232" t="str">
        <f>IFERROR(AVERAGE(S$20:S$319),"")</f>
        <v/>
      </c>
      <c r="Q327" s="36">
        <f>IFERROR(AVERAGE(U$20:U$319),"")</f>
        <v>3</v>
      </c>
      <c r="R327" s="2"/>
      <c r="S327" s="215"/>
      <c r="T327" s="2"/>
      <c r="U327" s="215"/>
      <c r="V327" s="216"/>
      <c r="W327" s="25"/>
      <c r="X327" s="215"/>
      <c r="Y327" s="25"/>
      <c r="Z327" s="215"/>
      <c r="AA327" s="216"/>
      <c r="AB327" s="25"/>
      <c r="AC327" s="215"/>
      <c r="AD327" s="25"/>
      <c r="AE327" s="215"/>
      <c r="AF327" s="216"/>
      <c r="AG327" s="25"/>
      <c r="AH327" s="215"/>
      <c r="AI327" s="25"/>
      <c r="AJ327" s="215"/>
      <c r="AK327" s="216"/>
      <c r="AL327" s="25"/>
      <c r="AM327" s="215"/>
      <c r="AN327" s="25"/>
      <c r="AO327" s="215"/>
      <c r="AP327" s="216"/>
      <c r="AQ327" s="25"/>
      <c r="AR327" s="215"/>
      <c r="AS327" s="25"/>
      <c r="AT327" s="215"/>
      <c r="AU327" s="216"/>
      <c r="AV327" s="25"/>
      <c r="AW327" s="215"/>
      <c r="AX327" s="25"/>
      <c r="AY327" s="215"/>
      <c r="AZ327" s="216"/>
      <c r="BA327" s="25"/>
      <c r="BB327" s="215"/>
      <c r="BC327" s="25"/>
      <c r="BD327" s="215"/>
      <c r="BE327" s="216"/>
      <c r="BF327" s="25"/>
      <c r="BG327" s="215"/>
      <c r="BH327" s="25"/>
      <c r="BI327" s="215"/>
      <c r="BJ327" s="216"/>
      <c r="BK327" s="2"/>
    </row>
    <row r="328" spans="1:63" ht="18.75" customHeight="1">
      <c r="A328" s="286"/>
      <c r="B328" s="286"/>
      <c r="C328" s="286"/>
      <c r="D328" s="286"/>
      <c r="E328" s="286"/>
      <c r="F328" s="286"/>
      <c r="G328" s="286"/>
      <c r="H328" s="286"/>
      <c r="I328" s="286"/>
      <c r="J328" s="286"/>
      <c r="K328" s="286"/>
      <c r="L328" s="286"/>
      <c r="M328" s="2"/>
      <c r="N328" s="215"/>
      <c r="O328" s="2" t="s">
        <v>67</v>
      </c>
      <c r="P328" s="232">
        <f>IFERROR(AVERAGE(X$20:X$319),"")</f>
        <v>3</v>
      </c>
      <c r="Q328" s="36">
        <f>IFERROR(AVERAGE(Z$20:Z$319),"")</f>
        <v>3</v>
      </c>
      <c r="R328" s="2"/>
      <c r="S328" s="215"/>
      <c r="T328" s="2"/>
      <c r="U328" s="215"/>
      <c r="V328" s="216"/>
      <c r="W328" s="25"/>
      <c r="X328" s="215"/>
      <c r="Y328" s="25"/>
      <c r="Z328" s="215"/>
      <c r="AA328" s="216"/>
      <c r="AB328" s="25"/>
      <c r="AC328" s="215"/>
      <c r="AD328" s="25"/>
      <c r="AE328" s="215"/>
      <c r="AF328" s="216"/>
      <c r="AG328" s="25"/>
      <c r="AH328" s="215"/>
      <c r="AI328" s="25"/>
      <c r="AJ328" s="215"/>
      <c r="AK328" s="216"/>
      <c r="AL328" s="25"/>
      <c r="AM328" s="215"/>
      <c r="AN328" s="25"/>
      <c r="AO328" s="215"/>
      <c r="AP328" s="216"/>
      <c r="AQ328" s="25"/>
      <c r="AR328" s="215"/>
      <c r="AS328" s="25"/>
      <c r="AT328" s="215"/>
      <c r="AU328" s="216"/>
      <c r="AV328" s="25"/>
      <c r="AW328" s="215"/>
      <c r="AX328" s="25"/>
      <c r="AY328" s="215"/>
      <c r="AZ328" s="216"/>
      <c r="BA328" s="25"/>
      <c r="BB328" s="215"/>
      <c r="BC328" s="25"/>
      <c r="BD328" s="215"/>
      <c r="BE328" s="216"/>
      <c r="BF328" s="25"/>
      <c r="BG328" s="215"/>
      <c r="BH328" s="25"/>
      <c r="BI328" s="215"/>
      <c r="BJ328" s="216"/>
      <c r="BK328" s="2"/>
    </row>
    <row r="329" spans="1:63" ht="18.75" customHeight="1">
      <c r="A329" s="286"/>
      <c r="B329" s="286"/>
      <c r="C329" s="286"/>
      <c r="D329" s="286"/>
      <c r="E329" s="286"/>
      <c r="F329" s="286"/>
      <c r="G329" s="286"/>
      <c r="H329" s="286"/>
      <c r="I329" s="286"/>
      <c r="J329" s="286"/>
      <c r="K329" s="286"/>
      <c r="L329" s="286"/>
      <c r="M329" s="2"/>
      <c r="N329" s="215"/>
      <c r="O329" s="2" t="s">
        <v>68</v>
      </c>
      <c r="P329" s="232">
        <f>IFERROR(AVERAGE(AC$20:AC$319),"")</f>
        <v>2</v>
      </c>
      <c r="Q329" s="36" t="str">
        <f>IFERROR(AVERAGE(AE$20:AE$319),"")</f>
        <v/>
      </c>
      <c r="R329" s="2"/>
      <c r="S329" s="215"/>
      <c r="T329" s="2"/>
      <c r="U329" s="215"/>
      <c r="V329" s="216"/>
      <c r="W329" s="25"/>
      <c r="X329" s="215"/>
      <c r="Y329" s="25"/>
      <c r="Z329" s="215"/>
      <c r="AA329" s="216"/>
      <c r="AB329" s="25"/>
      <c r="AC329" s="215"/>
      <c r="AD329" s="25"/>
      <c r="AE329" s="215"/>
      <c r="AF329" s="216"/>
      <c r="AG329" s="25"/>
      <c r="AH329" s="215"/>
      <c r="AI329" s="25"/>
      <c r="AJ329" s="215"/>
      <c r="AK329" s="216"/>
      <c r="AL329" s="25"/>
      <c r="AM329" s="215"/>
      <c r="AN329" s="25"/>
      <c r="AO329" s="215"/>
      <c r="AP329" s="216"/>
      <c r="AQ329" s="25"/>
      <c r="AR329" s="215"/>
      <c r="AS329" s="25"/>
      <c r="AT329" s="215"/>
      <c r="AU329" s="216"/>
      <c r="AV329" s="25"/>
      <c r="AW329" s="215"/>
      <c r="AX329" s="25"/>
      <c r="AY329" s="215"/>
      <c r="AZ329" s="216"/>
      <c r="BA329" s="25"/>
      <c r="BB329" s="215"/>
      <c r="BC329" s="25"/>
      <c r="BD329" s="215"/>
      <c r="BE329" s="216"/>
      <c r="BF329" s="25"/>
      <c r="BG329" s="215"/>
      <c r="BH329" s="25"/>
      <c r="BI329" s="215"/>
      <c r="BJ329" s="216"/>
      <c r="BK329" s="2"/>
    </row>
    <row r="330" spans="1:63" ht="18.75" customHeight="1">
      <c r="A330" s="286"/>
      <c r="B330" s="286"/>
      <c r="C330" s="286"/>
      <c r="D330" s="286"/>
      <c r="E330" s="286"/>
      <c r="F330" s="286"/>
      <c r="G330" s="286"/>
      <c r="H330" s="286"/>
      <c r="I330" s="286"/>
      <c r="J330" s="286"/>
      <c r="K330" s="286"/>
      <c r="L330" s="286"/>
      <c r="M330" s="2"/>
      <c r="N330" s="215"/>
      <c r="O330" s="2" t="s">
        <v>69</v>
      </c>
      <c r="P330" s="232">
        <f>IFERROR(AVERAGE(AH$20:AH$319),"")</f>
        <v>3</v>
      </c>
      <c r="Q330" s="36" t="str">
        <f>IFERROR(AVERAGE(AJ$20:AJ$319),"")</f>
        <v/>
      </c>
      <c r="R330" s="2"/>
      <c r="S330" s="215"/>
      <c r="T330" s="2"/>
      <c r="U330" s="215"/>
      <c r="V330" s="216"/>
      <c r="W330" s="25"/>
      <c r="X330" s="215"/>
      <c r="Y330" s="25"/>
      <c r="Z330" s="215"/>
      <c r="AA330" s="216"/>
      <c r="AB330" s="25"/>
      <c r="AC330" s="215"/>
      <c r="AD330" s="25"/>
      <c r="AE330" s="215"/>
      <c r="AF330" s="216"/>
      <c r="AG330" s="25"/>
      <c r="AH330" s="215"/>
      <c r="AI330" s="25"/>
      <c r="AJ330" s="215"/>
      <c r="AK330" s="216"/>
      <c r="AL330" s="25"/>
      <c r="AM330" s="215"/>
      <c r="AN330" s="25"/>
      <c r="AO330" s="215"/>
      <c r="AP330" s="216"/>
      <c r="AQ330" s="25"/>
      <c r="AR330" s="215"/>
      <c r="AS330" s="25"/>
      <c r="AT330" s="215"/>
      <c r="AU330" s="216"/>
      <c r="AV330" s="25"/>
      <c r="AW330" s="215"/>
      <c r="AX330" s="25"/>
      <c r="AY330" s="215"/>
      <c r="AZ330" s="216"/>
      <c r="BA330" s="25"/>
      <c r="BB330" s="215"/>
      <c r="BC330" s="25"/>
      <c r="BD330" s="215"/>
      <c r="BE330" s="216"/>
      <c r="BF330" s="25"/>
      <c r="BG330" s="215"/>
      <c r="BH330" s="25"/>
      <c r="BI330" s="215"/>
      <c r="BJ330" s="216"/>
      <c r="BK330" s="2"/>
    </row>
    <row r="331" spans="1:63" ht="18.75" customHeight="1">
      <c r="A331" s="286"/>
      <c r="B331" s="286"/>
      <c r="C331" s="286"/>
      <c r="D331" s="286"/>
      <c r="E331" s="286"/>
      <c r="F331" s="286"/>
      <c r="G331" s="286"/>
      <c r="H331" s="286"/>
      <c r="I331" s="286"/>
      <c r="J331" s="286"/>
      <c r="K331" s="286"/>
      <c r="L331" s="286"/>
      <c r="M331" s="2"/>
      <c r="N331" s="215"/>
      <c r="O331" s="2" t="s">
        <v>70</v>
      </c>
      <c r="P331" s="232" t="str">
        <f>IFERROR(AVERAGE(AM$20:AM$319),"")</f>
        <v/>
      </c>
      <c r="Q331" s="36" t="str">
        <f>IFERROR(AVERAGE(AO$20:AO$319),"")</f>
        <v/>
      </c>
      <c r="R331" s="2"/>
      <c r="S331" s="215"/>
      <c r="T331" s="2"/>
      <c r="U331" s="215"/>
      <c r="V331" s="216"/>
      <c r="W331" s="25"/>
      <c r="X331" s="215"/>
      <c r="Y331" s="25"/>
      <c r="Z331" s="215"/>
      <c r="AA331" s="216"/>
      <c r="AB331" s="25"/>
      <c r="AC331" s="215"/>
      <c r="AD331" s="25"/>
      <c r="AE331" s="215"/>
      <c r="AF331" s="216"/>
      <c r="AG331" s="25"/>
      <c r="AH331" s="215"/>
      <c r="AI331" s="25"/>
      <c r="AJ331" s="215"/>
      <c r="AK331" s="216"/>
      <c r="AL331" s="25"/>
      <c r="AM331" s="215"/>
      <c r="AN331" s="25"/>
      <c r="AO331" s="215"/>
      <c r="AP331" s="216"/>
      <c r="AQ331" s="25"/>
      <c r="AR331" s="215"/>
      <c r="AS331" s="25"/>
      <c r="AT331" s="215"/>
      <c r="AU331" s="216"/>
      <c r="AV331" s="25"/>
      <c r="AW331" s="215"/>
      <c r="AX331" s="25"/>
      <c r="AY331" s="215"/>
      <c r="AZ331" s="216"/>
      <c r="BA331" s="25"/>
      <c r="BB331" s="215"/>
      <c r="BC331" s="25"/>
      <c r="BD331" s="215"/>
      <c r="BE331" s="216"/>
      <c r="BF331" s="25"/>
      <c r="BG331" s="215"/>
      <c r="BH331" s="25"/>
      <c r="BI331" s="215"/>
      <c r="BJ331" s="216"/>
      <c r="BK331" s="2"/>
    </row>
    <row r="332" spans="1:63" ht="18.75" customHeight="1">
      <c r="A332" s="286"/>
      <c r="B332" s="286"/>
      <c r="C332" s="286"/>
      <c r="D332" s="286"/>
      <c r="E332" s="286"/>
      <c r="F332" s="286"/>
      <c r="G332" s="286"/>
      <c r="H332" s="286"/>
      <c r="I332" s="286"/>
      <c r="J332" s="286"/>
      <c r="K332" s="286"/>
      <c r="L332" s="286"/>
      <c r="M332" s="2"/>
      <c r="N332" s="215"/>
      <c r="O332" s="2" t="s">
        <v>71</v>
      </c>
      <c r="P332" s="232" t="str">
        <f>IFERROR(AVERAGE(AR$20:AR$319),"")</f>
        <v/>
      </c>
      <c r="Q332" s="36" t="str">
        <f>IFERROR(AVERAGE(AT$20:AT$319),"")</f>
        <v/>
      </c>
      <c r="R332" s="2"/>
      <c r="S332" s="215"/>
      <c r="T332" s="2"/>
      <c r="U332" s="215"/>
      <c r="V332" s="216"/>
      <c r="W332" s="25"/>
      <c r="X332" s="215"/>
      <c r="Y332" s="25"/>
      <c r="Z332" s="215"/>
      <c r="AA332" s="216"/>
      <c r="AB332" s="25"/>
      <c r="AC332" s="215"/>
      <c r="AD332" s="25"/>
      <c r="AE332" s="215"/>
      <c r="AF332" s="216"/>
      <c r="AG332" s="25"/>
      <c r="AH332" s="215"/>
      <c r="AI332" s="25"/>
      <c r="AJ332" s="215"/>
      <c r="AK332" s="216"/>
      <c r="AL332" s="25"/>
      <c r="AM332" s="215"/>
      <c r="AN332" s="25"/>
      <c r="AO332" s="215"/>
      <c r="AP332" s="216"/>
      <c r="AQ332" s="25"/>
      <c r="AR332" s="215"/>
      <c r="AS332" s="25"/>
      <c r="AT332" s="215"/>
      <c r="AU332" s="216"/>
      <c r="AV332" s="25"/>
      <c r="AW332" s="215"/>
      <c r="AX332" s="25"/>
      <c r="AY332" s="215"/>
      <c r="AZ332" s="216"/>
      <c r="BA332" s="25"/>
      <c r="BB332" s="215"/>
      <c r="BC332" s="25"/>
      <c r="BD332" s="215"/>
      <c r="BE332" s="216"/>
      <c r="BF332" s="25"/>
      <c r="BG332" s="215"/>
      <c r="BH332" s="25"/>
      <c r="BI332" s="215"/>
      <c r="BJ332" s="216"/>
      <c r="BK332" s="2"/>
    </row>
    <row r="333" spans="1:63" ht="18.75" customHeight="1">
      <c r="A333" s="286"/>
      <c r="B333" s="286"/>
      <c r="C333" s="286"/>
      <c r="D333" s="286"/>
      <c r="E333" s="286"/>
      <c r="F333" s="286"/>
      <c r="G333" s="286"/>
      <c r="H333" s="286"/>
      <c r="I333" s="286"/>
      <c r="J333" s="286"/>
      <c r="K333" s="286"/>
      <c r="L333" s="286"/>
      <c r="M333" s="2"/>
      <c r="N333" s="215"/>
      <c r="O333" s="2" t="s">
        <v>72</v>
      </c>
      <c r="P333" s="232" t="str">
        <f>IFERROR(AVERAGE(AW$20:AW$319),"")</f>
        <v/>
      </c>
      <c r="Q333" s="36" t="str">
        <f>IFERROR(AVERAGE(AY$20:AY$319),"")</f>
        <v/>
      </c>
      <c r="R333" s="2"/>
      <c r="S333" s="215"/>
      <c r="T333" s="2"/>
      <c r="U333" s="215"/>
      <c r="V333" s="216"/>
      <c r="W333" s="25"/>
      <c r="X333" s="215"/>
      <c r="Y333" s="25"/>
      <c r="Z333" s="215"/>
      <c r="AA333" s="216"/>
      <c r="AB333" s="25"/>
      <c r="AC333" s="215"/>
      <c r="AD333" s="25"/>
      <c r="AE333" s="215"/>
      <c r="AF333" s="216"/>
      <c r="AG333" s="25"/>
      <c r="AH333" s="215"/>
      <c r="AI333" s="25"/>
      <c r="AJ333" s="215"/>
      <c r="AK333" s="216"/>
      <c r="AL333" s="25"/>
      <c r="AM333" s="215"/>
      <c r="AN333" s="25"/>
      <c r="AO333" s="215"/>
      <c r="AP333" s="216"/>
      <c r="AQ333" s="25"/>
      <c r="AR333" s="215"/>
      <c r="AS333" s="25"/>
      <c r="AT333" s="215"/>
      <c r="AU333" s="216"/>
      <c r="AV333" s="25"/>
      <c r="AW333" s="215"/>
      <c r="AX333" s="25"/>
      <c r="AY333" s="215"/>
      <c r="AZ333" s="216"/>
      <c r="BA333" s="25"/>
      <c r="BB333" s="215"/>
      <c r="BC333" s="25"/>
      <c r="BD333" s="215"/>
      <c r="BE333" s="216"/>
      <c r="BF333" s="25"/>
      <c r="BG333" s="215"/>
      <c r="BH333" s="25"/>
      <c r="BI333" s="215"/>
      <c r="BJ333" s="216"/>
      <c r="BK333" s="2"/>
    </row>
    <row r="334" spans="1:63" ht="15.75" customHeight="1">
      <c r="A334" s="286"/>
      <c r="B334" s="286"/>
      <c r="C334" s="286"/>
      <c r="D334" s="286"/>
      <c r="E334" s="286"/>
      <c r="F334" s="286"/>
      <c r="G334" s="286"/>
      <c r="H334" s="286"/>
      <c r="I334" s="286"/>
      <c r="J334" s="286"/>
      <c r="K334" s="286"/>
      <c r="L334" s="286"/>
      <c r="M334" s="2"/>
      <c r="N334" s="215"/>
      <c r="O334" s="2" t="s">
        <v>73</v>
      </c>
      <c r="P334" s="232" t="str">
        <f>IFERROR(AVERAGE(BB$20:BB$319),"")</f>
        <v/>
      </c>
      <c r="Q334" s="36" t="str">
        <f>IFERROR(AVERAGE(BD$20:BD$319),"")</f>
        <v/>
      </c>
      <c r="R334" s="2"/>
      <c r="S334" s="215"/>
      <c r="T334" s="2"/>
      <c r="U334" s="215"/>
      <c r="V334" s="216"/>
      <c r="W334" s="25"/>
      <c r="X334" s="215"/>
      <c r="Y334" s="25"/>
      <c r="Z334" s="215"/>
      <c r="AA334" s="216"/>
      <c r="AB334" s="25"/>
      <c r="AC334" s="215"/>
      <c r="AD334" s="25"/>
      <c r="AE334" s="215"/>
      <c r="AF334" s="216"/>
      <c r="AG334" s="25"/>
      <c r="AH334" s="215"/>
      <c r="AI334" s="25"/>
      <c r="AJ334" s="215"/>
      <c r="AK334" s="216"/>
      <c r="AL334" s="25"/>
      <c r="AM334" s="215"/>
      <c r="AN334" s="25"/>
      <c r="AO334" s="215"/>
      <c r="AP334" s="216"/>
      <c r="AQ334" s="25"/>
      <c r="AR334" s="215"/>
      <c r="AS334" s="25"/>
      <c r="AT334" s="215"/>
      <c r="AU334" s="216"/>
      <c r="AV334" s="25"/>
      <c r="AW334" s="215"/>
      <c r="AX334" s="25"/>
      <c r="AY334" s="215"/>
      <c r="AZ334" s="216"/>
      <c r="BA334" s="25"/>
      <c r="BB334" s="215"/>
      <c r="BC334" s="25"/>
      <c r="BD334" s="215"/>
      <c r="BE334" s="216"/>
      <c r="BF334" s="25"/>
      <c r="BG334" s="215"/>
      <c r="BH334" s="25"/>
      <c r="BI334" s="215"/>
      <c r="BJ334" s="216"/>
      <c r="BK334" s="2"/>
    </row>
    <row r="335" spans="1:63" ht="15.75" customHeight="1">
      <c r="A335" s="286"/>
      <c r="B335" s="286"/>
      <c r="C335" s="286"/>
      <c r="D335" s="286"/>
      <c r="E335" s="286"/>
      <c r="F335" s="286"/>
      <c r="G335" s="286"/>
      <c r="H335" s="286"/>
      <c r="I335" s="286"/>
      <c r="J335" s="286"/>
      <c r="K335" s="286"/>
      <c r="L335" s="286"/>
      <c r="M335" s="2"/>
      <c r="N335" s="215"/>
      <c r="O335" s="2" t="s">
        <v>74</v>
      </c>
      <c r="P335" s="232" t="str">
        <f>IFERROR(AVERAGE(BG$20:BG$319),"")</f>
        <v/>
      </c>
      <c r="Q335" s="36" t="str">
        <f>IFERROR(AVERAGE(BI$20:BI$319),"")</f>
        <v/>
      </c>
      <c r="R335" s="2"/>
      <c r="S335" s="215"/>
      <c r="T335" s="2"/>
      <c r="U335" s="215"/>
      <c r="V335" s="216"/>
      <c r="W335" s="25"/>
      <c r="X335" s="215"/>
      <c r="Y335" s="25"/>
      <c r="Z335" s="215"/>
      <c r="AA335" s="216"/>
      <c r="AB335" s="25"/>
      <c r="AC335" s="215"/>
      <c r="AD335" s="25"/>
      <c r="AE335" s="215"/>
      <c r="AF335" s="216"/>
      <c r="AG335" s="25"/>
      <c r="AH335" s="215"/>
      <c r="AI335" s="25"/>
      <c r="AJ335" s="215"/>
      <c r="AK335" s="216"/>
      <c r="AL335" s="25"/>
      <c r="AM335" s="215"/>
      <c r="AN335" s="25"/>
      <c r="AO335" s="215"/>
      <c r="AP335" s="216"/>
      <c r="AQ335" s="25"/>
      <c r="AR335" s="215"/>
      <c r="AS335" s="25"/>
      <c r="AT335" s="215"/>
      <c r="AU335" s="216"/>
      <c r="AV335" s="25"/>
      <c r="AW335" s="215"/>
      <c r="AX335" s="25"/>
      <c r="AY335" s="215"/>
      <c r="AZ335" s="216"/>
      <c r="BA335" s="25"/>
      <c r="BB335" s="215"/>
      <c r="BC335" s="25"/>
      <c r="BD335" s="215"/>
      <c r="BE335" s="216"/>
      <c r="BF335" s="25"/>
      <c r="BG335" s="215"/>
      <c r="BH335" s="25"/>
      <c r="BI335" s="215"/>
      <c r="BJ335" s="216"/>
      <c r="BK335" s="2"/>
    </row>
    <row r="336" spans="1:63" ht="15.75" customHeight="1">
      <c r="A336" s="286"/>
      <c r="B336" s="286"/>
      <c r="C336" s="286"/>
      <c r="D336" s="286"/>
      <c r="E336" s="286"/>
      <c r="F336" s="286"/>
      <c r="G336" s="286"/>
      <c r="H336" s="286"/>
      <c r="I336" s="286"/>
      <c r="J336" s="286"/>
      <c r="K336" s="286"/>
      <c r="L336" s="286"/>
      <c r="M336" s="2"/>
      <c r="N336" s="215"/>
      <c r="O336" s="14" t="s">
        <v>222</v>
      </c>
      <c r="P336" s="236">
        <f t="shared" ref="P336:Q336" si="193">AVERAGE(P326:P335)</f>
        <v>2.6666666666666665</v>
      </c>
      <c r="Q336" s="37">
        <f t="shared" si="193"/>
        <v>3</v>
      </c>
      <c r="R336" s="2"/>
      <c r="S336" s="215"/>
      <c r="T336" s="2"/>
      <c r="U336" s="215"/>
      <c r="V336" s="216"/>
      <c r="W336" s="25"/>
      <c r="X336" s="215"/>
      <c r="Y336" s="25"/>
      <c r="Z336" s="215"/>
      <c r="AA336" s="216"/>
      <c r="AB336" s="25"/>
      <c r="AC336" s="215"/>
      <c r="AD336" s="25"/>
      <c r="AE336" s="215"/>
      <c r="AF336" s="216"/>
      <c r="AG336" s="25"/>
      <c r="AH336" s="215"/>
      <c r="AI336" s="25"/>
      <c r="AJ336" s="215"/>
      <c r="AK336" s="216"/>
      <c r="AL336" s="25"/>
      <c r="AM336" s="215"/>
      <c r="AN336" s="25"/>
      <c r="AO336" s="215"/>
      <c r="AP336" s="216"/>
      <c r="AQ336" s="25"/>
      <c r="AR336" s="215"/>
      <c r="AS336" s="25"/>
      <c r="AT336" s="215"/>
      <c r="AU336" s="216"/>
      <c r="AV336" s="25"/>
      <c r="AW336" s="215"/>
      <c r="AX336" s="25"/>
      <c r="AY336" s="215"/>
      <c r="AZ336" s="216"/>
      <c r="BA336" s="25"/>
      <c r="BB336" s="215"/>
      <c r="BC336" s="25"/>
      <c r="BD336" s="215"/>
      <c r="BE336" s="216"/>
      <c r="BF336" s="25"/>
      <c r="BG336" s="215"/>
      <c r="BH336" s="25"/>
      <c r="BI336" s="215"/>
      <c r="BJ336" s="216"/>
      <c r="BK336" s="2"/>
    </row>
    <row r="337" spans="13:63" ht="15.75" customHeight="1">
      <c r="M337" s="2"/>
      <c r="N337" s="215"/>
      <c r="O337" s="2" t="s">
        <v>223</v>
      </c>
      <c r="P337" s="237">
        <f>G19</f>
        <v>0.60000000000000009</v>
      </c>
      <c r="Q337" s="25">
        <f>I19</f>
        <v>0.4</v>
      </c>
      <c r="R337" s="2"/>
      <c r="S337" s="215"/>
      <c r="T337" s="2"/>
      <c r="U337" s="215"/>
      <c r="V337" s="216"/>
      <c r="W337" s="25"/>
      <c r="X337" s="215"/>
      <c r="Y337" s="25"/>
      <c r="Z337" s="215"/>
      <c r="AA337" s="216"/>
      <c r="AB337" s="25"/>
      <c r="AC337" s="215"/>
      <c r="AD337" s="25"/>
      <c r="AE337" s="215"/>
      <c r="AF337" s="216"/>
      <c r="AG337" s="25"/>
      <c r="AH337" s="215"/>
      <c r="AI337" s="25"/>
      <c r="AJ337" s="215"/>
      <c r="AK337" s="216"/>
      <c r="AL337" s="25"/>
      <c r="AM337" s="215"/>
      <c r="AN337" s="25"/>
      <c r="AO337" s="215"/>
      <c r="AP337" s="216"/>
      <c r="AQ337" s="25"/>
      <c r="AR337" s="215"/>
      <c r="AS337" s="25"/>
      <c r="AT337" s="215"/>
      <c r="AU337" s="216"/>
      <c r="AV337" s="25"/>
      <c r="AW337" s="215"/>
      <c r="AX337" s="25"/>
      <c r="AY337" s="215"/>
      <c r="AZ337" s="216"/>
      <c r="BA337" s="25"/>
      <c r="BB337" s="215"/>
      <c r="BC337" s="25"/>
      <c r="BD337" s="215"/>
      <c r="BE337" s="216"/>
      <c r="BF337" s="25"/>
      <c r="BG337" s="215"/>
      <c r="BH337" s="25"/>
      <c r="BI337" s="215"/>
      <c r="BJ337" s="216"/>
      <c r="BK337" s="2"/>
    </row>
    <row r="338" spans="13:63" ht="15.75" customHeight="1">
      <c r="M338" s="2"/>
      <c r="N338" s="215"/>
      <c r="O338" s="14" t="s">
        <v>224</v>
      </c>
      <c r="P338" s="238">
        <f t="shared" ref="P338:Q338" si="194">P336*P337</f>
        <v>1.6</v>
      </c>
      <c r="Q338" s="38">
        <f t="shared" si="194"/>
        <v>1.2000000000000002</v>
      </c>
      <c r="R338" s="2"/>
      <c r="S338" s="215"/>
      <c r="T338" s="2"/>
      <c r="U338" s="215"/>
      <c r="V338" s="216"/>
      <c r="W338" s="25"/>
      <c r="X338" s="215"/>
      <c r="Y338" s="25"/>
      <c r="Z338" s="215"/>
      <c r="AA338" s="216"/>
      <c r="AB338" s="25"/>
      <c r="AC338" s="215"/>
      <c r="AD338" s="25"/>
      <c r="AE338" s="215"/>
      <c r="AF338" s="216"/>
      <c r="AG338" s="25"/>
      <c r="AH338" s="215"/>
      <c r="AI338" s="25"/>
      <c r="AJ338" s="215"/>
      <c r="AK338" s="216"/>
      <c r="AL338" s="25"/>
      <c r="AM338" s="215"/>
      <c r="AN338" s="25"/>
      <c r="AO338" s="215"/>
      <c r="AP338" s="216"/>
      <c r="AQ338" s="25"/>
      <c r="AR338" s="215"/>
      <c r="AS338" s="25"/>
      <c r="AT338" s="215"/>
      <c r="AU338" s="216"/>
      <c r="AV338" s="25"/>
      <c r="AW338" s="215"/>
      <c r="AX338" s="25"/>
      <c r="AY338" s="215"/>
      <c r="AZ338" s="216"/>
      <c r="BA338" s="25"/>
      <c r="BB338" s="215"/>
      <c r="BC338" s="25"/>
      <c r="BD338" s="215"/>
      <c r="BE338" s="216"/>
      <c r="BF338" s="25"/>
      <c r="BG338" s="215"/>
      <c r="BH338" s="25"/>
      <c r="BI338" s="215"/>
      <c r="BJ338" s="216"/>
      <c r="BK338" s="2"/>
    </row>
    <row r="339" spans="13:63" ht="15.75" customHeight="1">
      <c r="M339" s="2"/>
      <c r="N339" s="215"/>
      <c r="O339" s="2" t="s">
        <v>48</v>
      </c>
      <c r="P339" s="379">
        <f>P338+Q338</f>
        <v>2.8000000000000003</v>
      </c>
      <c r="Q339" s="415"/>
      <c r="R339" s="2"/>
      <c r="S339" s="215"/>
      <c r="T339" s="2"/>
      <c r="U339" s="215"/>
      <c r="V339" s="216"/>
      <c r="W339" s="25"/>
      <c r="X339" s="215"/>
      <c r="Y339" s="25"/>
      <c r="Z339" s="215"/>
      <c r="AA339" s="216"/>
      <c r="AB339" s="25"/>
      <c r="AC339" s="215"/>
      <c r="AD339" s="25"/>
      <c r="AE339" s="215"/>
      <c r="AF339" s="216"/>
      <c r="AG339" s="25"/>
      <c r="AH339" s="215"/>
      <c r="AI339" s="25"/>
      <c r="AJ339" s="215"/>
      <c r="AK339" s="216"/>
      <c r="AL339" s="25"/>
      <c r="AM339" s="215"/>
      <c r="AN339" s="25"/>
      <c r="AO339" s="215"/>
      <c r="AP339" s="216"/>
      <c r="AQ339" s="25"/>
      <c r="AR339" s="215"/>
      <c r="AS339" s="25"/>
      <c r="AT339" s="215"/>
      <c r="AU339" s="216"/>
      <c r="AV339" s="25"/>
      <c r="AW339" s="215"/>
      <c r="AX339" s="25"/>
      <c r="AY339" s="215"/>
      <c r="AZ339" s="216"/>
      <c r="BA339" s="25"/>
      <c r="BB339" s="215"/>
      <c r="BC339" s="25"/>
      <c r="BD339" s="215"/>
      <c r="BE339" s="216"/>
      <c r="BF339" s="25"/>
      <c r="BG339" s="215"/>
      <c r="BH339" s="25"/>
      <c r="BI339" s="215"/>
      <c r="BJ339" s="216"/>
      <c r="BK339" s="2"/>
    </row>
    <row r="340" spans="13:63" ht="15.75" customHeight="1">
      <c r="M340" s="286"/>
      <c r="N340" s="215"/>
      <c r="O340" s="286"/>
      <c r="P340" s="215"/>
      <c r="Q340" s="216"/>
      <c r="R340" s="286"/>
      <c r="S340" s="215"/>
      <c r="T340" s="286"/>
      <c r="U340" s="215"/>
      <c r="V340" s="216"/>
      <c r="W340" s="25"/>
      <c r="X340" s="215"/>
      <c r="Y340" s="25"/>
      <c r="Z340" s="215"/>
      <c r="AA340" s="216"/>
      <c r="AB340" s="25"/>
      <c r="AC340" s="215"/>
      <c r="AD340" s="25"/>
      <c r="AE340" s="215"/>
      <c r="AF340" s="216"/>
      <c r="AG340" s="25"/>
      <c r="AH340" s="215"/>
      <c r="AI340" s="25"/>
      <c r="AJ340" s="215"/>
      <c r="AK340" s="216"/>
      <c r="AL340" s="25"/>
      <c r="AM340" s="215"/>
      <c r="AN340" s="25"/>
      <c r="AO340" s="215"/>
      <c r="AP340" s="216"/>
      <c r="AQ340" s="25"/>
      <c r="AR340" s="215"/>
      <c r="AS340" s="25"/>
      <c r="AT340" s="215"/>
      <c r="AU340" s="216"/>
      <c r="AV340" s="25"/>
      <c r="AW340" s="215"/>
      <c r="AX340" s="25"/>
      <c r="AY340" s="215"/>
      <c r="AZ340" s="216"/>
      <c r="BA340" s="25"/>
      <c r="BB340" s="215"/>
      <c r="BC340" s="25"/>
      <c r="BD340" s="215"/>
      <c r="BE340" s="216"/>
      <c r="BF340" s="25"/>
      <c r="BG340" s="215"/>
      <c r="BH340" s="25"/>
      <c r="BI340" s="215"/>
      <c r="BJ340" s="216"/>
      <c r="BK340" s="286"/>
    </row>
    <row r="341" spans="13:63" ht="15.75" customHeight="1">
      <c r="M341" s="286"/>
      <c r="N341" s="215"/>
      <c r="O341" s="286"/>
      <c r="P341" s="215"/>
      <c r="Q341" s="216"/>
      <c r="R341" s="286"/>
      <c r="S341" s="215"/>
      <c r="T341" s="286"/>
      <c r="U341" s="215"/>
      <c r="V341" s="216"/>
      <c r="W341" s="25"/>
      <c r="X341" s="215"/>
      <c r="Y341" s="25"/>
      <c r="Z341" s="215"/>
      <c r="AA341" s="216"/>
      <c r="AB341" s="25"/>
      <c r="AC341" s="215"/>
      <c r="AD341" s="25"/>
      <c r="AE341" s="215"/>
      <c r="AF341" s="216"/>
      <c r="AG341" s="25"/>
      <c r="AH341" s="215"/>
      <c r="AI341" s="25"/>
      <c r="AJ341" s="215"/>
      <c r="AK341" s="216"/>
      <c r="AL341" s="25"/>
      <c r="AM341" s="215"/>
      <c r="AN341" s="25"/>
      <c r="AO341" s="215"/>
      <c r="AP341" s="216"/>
      <c r="AQ341" s="25"/>
      <c r="AR341" s="215"/>
      <c r="AS341" s="25"/>
      <c r="AT341" s="215"/>
      <c r="AU341" s="216"/>
      <c r="AV341" s="25"/>
      <c r="AW341" s="215"/>
      <c r="AX341" s="25"/>
      <c r="AY341" s="215"/>
      <c r="AZ341" s="216"/>
      <c r="BA341" s="25"/>
      <c r="BB341" s="215"/>
      <c r="BC341" s="25"/>
      <c r="BD341" s="215"/>
      <c r="BE341" s="216"/>
      <c r="BF341" s="25"/>
      <c r="BG341" s="215"/>
      <c r="BH341" s="25"/>
      <c r="BI341" s="215"/>
      <c r="BJ341" s="216"/>
      <c r="BK341" s="286"/>
    </row>
    <row r="342" spans="13:63" ht="15.75" customHeight="1">
      <c r="M342" s="286"/>
      <c r="N342" s="215"/>
      <c r="O342" s="286"/>
      <c r="P342" s="215"/>
      <c r="Q342" s="216"/>
      <c r="R342" s="286"/>
      <c r="S342" s="215"/>
      <c r="T342" s="286"/>
      <c r="U342" s="215"/>
      <c r="V342" s="216"/>
      <c r="W342" s="25"/>
      <c r="X342" s="215"/>
      <c r="Y342" s="25"/>
      <c r="Z342" s="215"/>
      <c r="AA342" s="216"/>
      <c r="AB342" s="25"/>
      <c r="AC342" s="215"/>
      <c r="AD342" s="25"/>
      <c r="AE342" s="215"/>
      <c r="AF342" s="216"/>
      <c r="AG342" s="25"/>
      <c r="AH342" s="215"/>
      <c r="AI342" s="25"/>
      <c r="AJ342" s="215"/>
      <c r="AK342" s="216"/>
      <c r="AL342" s="25"/>
      <c r="AM342" s="215"/>
      <c r="AN342" s="25"/>
      <c r="AO342" s="215"/>
      <c r="AP342" s="216"/>
      <c r="AQ342" s="25"/>
      <c r="AR342" s="215"/>
      <c r="AS342" s="25"/>
      <c r="AT342" s="215"/>
      <c r="AU342" s="216"/>
      <c r="AV342" s="25"/>
      <c r="AW342" s="215"/>
      <c r="AX342" s="25"/>
      <c r="AY342" s="215"/>
      <c r="AZ342" s="216"/>
      <c r="BA342" s="25"/>
      <c r="BB342" s="215"/>
      <c r="BC342" s="25"/>
      <c r="BD342" s="215"/>
      <c r="BE342" s="216"/>
      <c r="BF342" s="25"/>
      <c r="BG342" s="215"/>
      <c r="BH342" s="25"/>
      <c r="BI342" s="215"/>
      <c r="BJ342" s="216"/>
      <c r="BK342" s="286"/>
    </row>
    <row r="343" spans="13:63" ht="15.75" customHeight="1">
      <c r="M343" s="286"/>
      <c r="N343" s="215"/>
      <c r="O343" s="286"/>
      <c r="P343" s="215"/>
      <c r="Q343" s="216"/>
      <c r="R343" s="286"/>
      <c r="S343" s="215"/>
      <c r="T343" s="286"/>
      <c r="U343" s="215"/>
      <c r="V343" s="216"/>
      <c r="W343" s="25"/>
      <c r="X343" s="215"/>
      <c r="Y343" s="25"/>
      <c r="Z343" s="215"/>
      <c r="AA343" s="216"/>
      <c r="AB343" s="25"/>
      <c r="AC343" s="215"/>
      <c r="AD343" s="25"/>
      <c r="AE343" s="215"/>
      <c r="AF343" s="216"/>
      <c r="AG343" s="25"/>
      <c r="AH343" s="215"/>
      <c r="AI343" s="25"/>
      <c r="AJ343" s="215"/>
      <c r="AK343" s="216"/>
      <c r="AL343" s="25"/>
      <c r="AM343" s="215"/>
      <c r="AN343" s="25"/>
      <c r="AO343" s="215"/>
      <c r="AP343" s="216"/>
      <c r="AQ343" s="25"/>
      <c r="AR343" s="215"/>
      <c r="AS343" s="25"/>
      <c r="AT343" s="215"/>
      <c r="AU343" s="216"/>
      <c r="AV343" s="25"/>
      <c r="AW343" s="215"/>
      <c r="AX343" s="25"/>
      <c r="AY343" s="215"/>
      <c r="AZ343" s="216"/>
      <c r="BA343" s="25"/>
      <c r="BB343" s="215"/>
      <c r="BC343" s="25"/>
      <c r="BD343" s="215"/>
      <c r="BE343" s="216"/>
      <c r="BF343" s="25"/>
      <c r="BG343" s="215"/>
      <c r="BH343" s="25"/>
      <c r="BI343" s="215"/>
      <c r="BJ343" s="216"/>
      <c r="BK343" s="286"/>
    </row>
    <row r="344" spans="13:63" ht="15.75" customHeight="1">
      <c r="M344" s="286"/>
      <c r="N344" s="215"/>
      <c r="O344" s="286"/>
      <c r="P344" s="215"/>
      <c r="Q344" s="216"/>
      <c r="R344" s="286"/>
      <c r="S344" s="215"/>
      <c r="T344" s="286"/>
      <c r="U344" s="215"/>
      <c r="V344" s="216"/>
      <c r="W344" s="25"/>
      <c r="X344" s="215"/>
      <c r="Y344" s="25"/>
      <c r="Z344" s="215"/>
      <c r="AA344" s="216"/>
      <c r="AB344" s="25"/>
      <c r="AC344" s="215"/>
      <c r="AD344" s="25"/>
      <c r="AE344" s="215"/>
      <c r="AF344" s="216"/>
      <c r="AG344" s="25"/>
      <c r="AH344" s="215"/>
      <c r="AI344" s="25"/>
      <c r="AJ344" s="215"/>
      <c r="AK344" s="216"/>
      <c r="AL344" s="25"/>
      <c r="AM344" s="215"/>
      <c r="AN344" s="25"/>
      <c r="AO344" s="215"/>
      <c r="AP344" s="216"/>
      <c r="AQ344" s="25"/>
      <c r="AR344" s="215"/>
      <c r="AS344" s="25"/>
      <c r="AT344" s="215"/>
      <c r="AU344" s="216"/>
      <c r="AV344" s="25"/>
      <c r="AW344" s="215"/>
      <c r="AX344" s="25"/>
      <c r="AY344" s="215"/>
      <c r="AZ344" s="216"/>
      <c r="BA344" s="25"/>
      <c r="BB344" s="215"/>
      <c r="BC344" s="25"/>
      <c r="BD344" s="215"/>
      <c r="BE344" s="216"/>
      <c r="BF344" s="25"/>
      <c r="BG344" s="215"/>
      <c r="BH344" s="25"/>
      <c r="BI344" s="215"/>
      <c r="BJ344" s="216"/>
      <c r="BK344" s="286"/>
    </row>
    <row r="345" spans="13:63" ht="15.75" customHeight="1">
      <c r="M345" s="286"/>
      <c r="N345" s="215"/>
      <c r="O345" s="286"/>
      <c r="P345" s="215"/>
      <c r="Q345" s="216"/>
      <c r="R345" s="286"/>
      <c r="S345" s="215"/>
      <c r="T345" s="286"/>
      <c r="U345" s="215"/>
      <c r="V345" s="216"/>
      <c r="W345" s="25"/>
      <c r="X345" s="215"/>
      <c r="Y345" s="25"/>
      <c r="Z345" s="215"/>
      <c r="AA345" s="216"/>
      <c r="AB345" s="25"/>
      <c r="AC345" s="215"/>
      <c r="AD345" s="25"/>
      <c r="AE345" s="215"/>
      <c r="AF345" s="216"/>
      <c r="AG345" s="25"/>
      <c r="AH345" s="215"/>
      <c r="AI345" s="25"/>
      <c r="AJ345" s="215"/>
      <c r="AK345" s="216"/>
      <c r="AL345" s="25"/>
      <c r="AM345" s="215"/>
      <c r="AN345" s="25"/>
      <c r="AO345" s="215"/>
      <c r="AP345" s="216"/>
      <c r="AQ345" s="25"/>
      <c r="AR345" s="215"/>
      <c r="AS345" s="25"/>
      <c r="AT345" s="215"/>
      <c r="AU345" s="216"/>
      <c r="AV345" s="25"/>
      <c r="AW345" s="215"/>
      <c r="AX345" s="25"/>
      <c r="AY345" s="215"/>
      <c r="AZ345" s="216"/>
      <c r="BA345" s="25"/>
      <c r="BB345" s="215"/>
      <c r="BC345" s="25"/>
      <c r="BD345" s="215"/>
      <c r="BE345" s="216"/>
      <c r="BF345" s="25"/>
      <c r="BG345" s="215"/>
      <c r="BH345" s="25"/>
      <c r="BI345" s="215"/>
      <c r="BJ345" s="216"/>
      <c r="BK345" s="286"/>
    </row>
    <row r="346" spans="13:63" ht="15.75" customHeight="1">
      <c r="M346" s="286"/>
      <c r="N346" s="215"/>
      <c r="O346" s="286"/>
      <c r="P346" s="215"/>
      <c r="Q346" s="216"/>
      <c r="R346" s="286"/>
      <c r="S346" s="215"/>
      <c r="T346" s="286"/>
      <c r="U346" s="215"/>
      <c r="V346" s="216"/>
      <c r="W346" s="25"/>
      <c r="X346" s="215"/>
      <c r="Y346" s="25"/>
      <c r="Z346" s="215"/>
      <c r="AA346" s="216"/>
      <c r="AB346" s="25"/>
      <c r="AC346" s="215"/>
      <c r="AD346" s="25"/>
      <c r="AE346" s="215"/>
      <c r="AF346" s="216"/>
      <c r="AG346" s="25"/>
      <c r="AH346" s="215"/>
      <c r="AI346" s="25"/>
      <c r="AJ346" s="215"/>
      <c r="AK346" s="216"/>
      <c r="AL346" s="25"/>
      <c r="AM346" s="215"/>
      <c r="AN346" s="25"/>
      <c r="AO346" s="215"/>
      <c r="AP346" s="216"/>
      <c r="AQ346" s="25"/>
      <c r="AR346" s="215"/>
      <c r="AS346" s="25"/>
      <c r="AT346" s="215"/>
      <c r="AU346" s="216"/>
      <c r="AV346" s="25"/>
      <c r="AW346" s="215"/>
      <c r="AX346" s="25"/>
      <c r="AY346" s="215"/>
      <c r="AZ346" s="216"/>
      <c r="BA346" s="25"/>
      <c r="BB346" s="215"/>
      <c r="BC346" s="25"/>
      <c r="BD346" s="215"/>
      <c r="BE346" s="216"/>
      <c r="BF346" s="25"/>
      <c r="BG346" s="215"/>
      <c r="BH346" s="25"/>
      <c r="BI346" s="215"/>
      <c r="BJ346" s="216"/>
      <c r="BK346" s="286"/>
    </row>
    <row r="347" spans="13:63" ht="15.75" customHeight="1">
      <c r="M347" s="286"/>
      <c r="N347" s="215"/>
      <c r="O347" s="286"/>
      <c r="P347" s="215"/>
      <c r="Q347" s="216"/>
      <c r="R347" s="286"/>
      <c r="S347" s="215"/>
      <c r="T347" s="286"/>
      <c r="U347" s="215"/>
      <c r="V347" s="216"/>
      <c r="W347" s="25"/>
      <c r="X347" s="215"/>
      <c r="Y347" s="25"/>
      <c r="Z347" s="215"/>
      <c r="AA347" s="216"/>
      <c r="AB347" s="25"/>
      <c r="AC347" s="215"/>
      <c r="AD347" s="25"/>
      <c r="AE347" s="215"/>
      <c r="AF347" s="216"/>
      <c r="AG347" s="25"/>
      <c r="AH347" s="215"/>
      <c r="AI347" s="25"/>
      <c r="AJ347" s="215"/>
      <c r="AK347" s="216"/>
      <c r="AL347" s="25"/>
      <c r="AM347" s="215"/>
      <c r="AN347" s="25"/>
      <c r="AO347" s="215"/>
      <c r="AP347" s="216"/>
      <c r="AQ347" s="25"/>
      <c r="AR347" s="215"/>
      <c r="AS347" s="25"/>
      <c r="AT347" s="215"/>
      <c r="AU347" s="216"/>
      <c r="AV347" s="25"/>
      <c r="AW347" s="215"/>
      <c r="AX347" s="25"/>
      <c r="AY347" s="215"/>
      <c r="AZ347" s="216"/>
      <c r="BA347" s="25"/>
      <c r="BB347" s="215"/>
      <c r="BC347" s="25"/>
      <c r="BD347" s="215"/>
      <c r="BE347" s="216"/>
      <c r="BF347" s="25"/>
      <c r="BG347" s="215"/>
      <c r="BH347" s="25"/>
      <c r="BI347" s="215"/>
      <c r="BJ347" s="216"/>
      <c r="BK347" s="286"/>
    </row>
    <row r="348" spans="13:63" ht="15.75" customHeight="1">
      <c r="M348" s="286"/>
      <c r="N348" s="215"/>
      <c r="O348" s="286"/>
      <c r="P348" s="215"/>
      <c r="Q348" s="216"/>
      <c r="R348" s="286"/>
      <c r="S348" s="215"/>
      <c r="T348" s="286"/>
      <c r="U348" s="215"/>
      <c r="V348" s="216"/>
      <c r="W348" s="25"/>
      <c r="X348" s="215"/>
      <c r="Y348" s="25"/>
      <c r="Z348" s="215"/>
      <c r="AA348" s="216"/>
      <c r="AB348" s="25"/>
      <c r="AC348" s="215"/>
      <c r="AD348" s="25"/>
      <c r="AE348" s="215"/>
      <c r="AF348" s="216"/>
      <c r="AG348" s="25"/>
      <c r="AH348" s="215"/>
      <c r="AI348" s="25"/>
      <c r="AJ348" s="215"/>
      <c r="AK348" s="216"/>
      <c r="AL348" s="25"/>
      <c r="AM348" s="215"/>
      <c r="AN348" s="25"/>
      <c r="AO348" s="215"/>
      <c r="AP348" s="216"/>
      <c r="AQ348" s="25"/>
      <c r="AR348" s="215"/>
      <c r="AS348" s="25"/>
      <c r="AT348" s="215"/>
      <c r="AU348" s="216"/>
      <c r="AV348" s="25"/>
      <c r="AW348" s="215"/>
      <c r="AX348" s="25"/>
      <c r="AY348" s="215"/>
      <c r="AZ348" s="216"/>
      <c r="BA348" s="25"/>
      <c r="BB348" s="215"/>
      <c r="BC348" s="25"/>
      <c r="BD348" s="215"/>
      <c r="BE348" s="216"/>
      <c r="BF348" s="25"/>
      <c r="BG348" s="215"/>
      <c r="BH348" s="25"/>
      <c r="BI348" s="215"/>
      <c r="BJ348" s="216"/>
      <c r="BK348" s="286"/>
    </row>
    <row r="349" spans="13:63" ht="15.75" customHeight="1">
      <c r="M349" s="286"/>
      <c r="N349" s="215"/>
      <c r="O349" s="286"/>
      <c r="P349" s="215"/>
      <c r="Q349" s="216"/>
      <c r="R349" s="286"/>
      <c r="S349" s="215"/>
      <c r="T349" s="286"/>
      <c r="U349" s="215"/>
      <c r="V349" s="216"/>
      <c r="W349" s="25"/>
      <c r="X349" s="215"/>
      <c r="Y349" s="25"/>
      <c r="Z349" s="215"/>
      <c r="AA349" s="216"/>
      <c r="AB349" s="25"/>
      <c r="AC349" s="215"/>
      <c r="AD349" s="25"/>
      <c r="AE349" s="215"/>
      <c r="AF349" s="216"/>
      <c r="AG349" s="25"/>
      <c r="AH349" s="215"/>
      <c r="AI349" s="25"/>
      <c r="AJ349" s="215"/>
      <c r="AK349" s="216"/>
      <c r="AL349" s="25"/>
      <c r="AM349" s="215"/>
      <c r="AN349" s="25"/>
      <c r="AO349" s="215"/>
      <c r="AP349" s="216"/>
      <c r="AQ349" s="25"/>
      <c r="AR349" s="215"/>
      <c r="AS349" s="25"/>
      <c r="AT349" s="215"/>
      <c r="AU349" s="216"/>
      <c r="AV349" s="25"/>
      <c r="AW349" s="215"/>
      <c r="AX349" s="25"/>
      <c r="AY349" s="215"/>
      <c r="AZ349" s="216"/>
      <c r="BA349" s="25"/>
      <c r="BB349" s="215"/>
      <c r="BC349" s="25"/>
      <c r="BD349" s="215"/>
      <c r="BE349" s="216"/>
      <c r="BF349" s="25"/>
      <c r="BG349" s="215"/>
      <c r="BH349" s="25"/>
      <c r="BI349" s="215"/>
      <c r="BJ349" s="216"/>
      <c r="BK349" s="286"/>
    </row>
    <row r="350" spans="13:63" ht="15.75" customHeight="1">
      <c r="M350" s="286"/>
      <c r="N350" s="215"/>
      <c r="O350" s="286"/>
      <c r="P350" s="215"/>
      <c r="Q350" s="216"/>
      <c r="R350" s="286"/>
      <c r="S350" s="215"/>
      <c r="T350" s="286"/>
      <c r="U350" s="215"/>
      <c r="V350" s="216"/>
      <c r="W350" s="25"/>
      <c r="X350" s="215"/>
      <c r="Y350" s="25"/>
      <c r="Z350" s="215"/>
      <c r="AA350" s="216"/>
      <c r="AB350" s="25"/>
      <c r="AC350" s="215"/>
      <c r="AD350" s="25"/>
      <c r="AE350" s="215"/>
      <c r="AF350" s="216"/>
      <c r="AG350" s="25"/>
      <c r="AH350" s="215"/>
      <c r="AI350" s="25"/>
      <c r="AJ350" s="215"/>
      <c r="AK350" s="216"/>
      <c r="AL350" s="25"/>
      <c r="AM350" s="215"/>
      <c r="AN350" s="25"/>
      <c r="AO350" s="215"/>
      <c r="AP350" s="216"/>
      <c r="AQ350" s="25"/>
      <c r="AR350" s="215"/>
      <c r="AS350" s="25"/>
      <c r="AT350" s="215"/>
      <c r="AU350" s="216"/>
      <c r="AV350" s="25"/>
      <c r="AW350" s="215"/>
      <c r="AX350" s="25"/>
      <c r="AY350" s="215"/>
      <c r="AZ350" s="216"/>
      <c r="BA350" s="25"/>
      <c r="BB350" s="215"/>
      <c r="BC350" s="25"/>
      <c r="BD350" s="215"/>
      <c r="BE350" s="216"/>
      <c r="BF350" s="25"/>
      <c r="BG350" s="215"/>
      <c r="BH350" s="25"/>
      <c r="BI350" s="215"/>
      <c r="BJ350" s="216"/>
      <c r="BK350" s="286"/>
    </row>
    <row r="351" spans="13:63" ht="15.75" customHeight="1">
      <c r="M351" s="286"/>
      <c r="N351" s="215"/>
      <c r="O351" s="286"/>
      <c r="P351" s="215"/>
      <c r="Q351" s="216"/>
      <c r="R351" s="286"/>
      <c r="S351" s="215"/>
      <c r="T351" s="286"/>
      <c r="U351" s="215"/>
      <c r="V351" s="216"/>
      <c r="W351" s="25"/>
      <c r="X351" s="215"/>
      <c r="Y351" s="25"/>
      <c r="Z351" s="215"/>
      <c r="AA351" s="216"/>
      <c r="AB351" s="25"/>
      <c r="AC351" s="215"/>
      <c r="AD351" s="25"/>
      <c r="AE351" s="215"/>
      <c r="AF351" s="216"/>
      <c r="AG351" s="25"/>
      <c r="AH351" s="215"/>
      <c r="AI351" s="25"/>
      <c r="AJ351" s="215"/>
      <c r="AK351" s="216"/>
      <c r="AL351" s="25"/>
      <c r="AM351" s="215"/>
      <c r="AN351" s="25"/>
      <c r="AO351" s="215"/>
      <c r="AP351" s="216"/>
      <c r="AQ351" s="25"/>
      <c r="AR351" s="215"/>
      <c r="AS351" s="25"/>
      <c r="AT351" s="215"/>
      <c r="AU351" s="216"/>
      <c r="AV351" s="25"/>
      <c r="AW351" s="215"/>
      <c r="AX351" s="25"/>
      <c r="AY351" s="215"/>
      <c r="AZ351" s="216"/>
      <c r="BA351" s="25"/>
      <c r="BB351" s="215"/>
      <c r="BC351" s="25"/>
      <c r="BD351" s="215"/>
      <c r="BE351" s="216"/>
      <c r="BF351" s="25"/>
      <c r="BG351" s="215"/>
      <c r="BH351" s="25"/>
      <c r="BI351" s="215"/>
      <c r="BJ351" s="216"/>
      <c r="BK351" s="286"/>
    </row>
    <row r="352" spans="13:63" ht="15.75" customHeight="1">
      <c r="M352" s="286"/>
      <c r="N352" s="215"/>
      <c r="O352" s="286"/>
      <c r="P352" s="215"/>
      <c r="Q352" s="216"/>
      <c r="R352" s="286"/>
      <c r="S352" s="215"/>
      <c r="T352" s="286"/>
      <c r="U352" s="215"/>
      <c r="V352" s="216"/>
      <c r="W352" s="25"/>
      <c r="X352" s="215"/>
      <c r="Y352" s="25"/>
      <c r="Z352" s="215"/>
      <c r="AA352" s="216"/>
      <c r="AB352" s="25"/>
      <c r="AC352" s="215"/>
      <c r="AD352" s="25"/>
      <c r="AE352" s="215"/>
      <c r="AF352" s="216"/>
      <c r="AG352" s="25"/>
      <c r="AH352" s="215"/>
      <c r="AI352" s="25"/>
      <c r="AJ352" s="215"/>
      <c r="AK352" s="216"/>
      <c r="AL352" s="25"/>
      <c r="AM352" s="215"/>
      <c r="AN352" s="25"/>
      <c r="AO352" s="215"/>
      <c r="AP352" s="216"/>
      <c r="AQ352" s="25"/>
      <c r="AR352" s="215"/>
      <c r="AS352" s="25"/>
      <c r="AT352" s="215"/>
      <c r="AU352" s="216"/>
      <c r="AV352" s="25"/>
      <c r="AW352" s="215"/>
      <c r="AX352" s="25"/>
      <c r="AY352" s="215"/>
      <c r="AZ352" s="216"/>
      <c r="BA352" s="25"/>
      <c r="BB352" s="215"/>
      <c r="BC352" s="25"/>
      <c r="BD352" s="215"/>
      <c r="BE352" s="216"/>
      <c r="BF352" s="25"/>
      <c r="BG352" s="215"/>
      <c r="BH352" s="25"/>
      <c r="BI352" s="215"/>
      <c r="BJ352" s="216"/>
      <c r="BK352" s="286"/>
    </row>
    <row r="353" spans="14:62" ht="15.75" customHeight="1">
      <c r="N353" s="215"/>
      <c r="O353" s="286"/>
      <c r="P353" s="215"/>
      <c r="Q353" s="216"/>
      <c r="R353" s="286"/>
      <c r="S353" s="215"/>
      <c r="T353" s="286"/>
      <c r="U353" s="215"/>
      <c r="V353" s="216"/>
      <c r="W353" s="25"/>
      <c r="X353" s="215"/>
      <c r="Y353" s="25"/>
      <c r="Z353" s="215"/>
      <c r="AA353" s="216"/>
      <c r="AB353" s="25"/>
      <c r="AC353" s="215"/>
      <c r="AD353" s="25"/>
      <c r="AE353" s="215"/>
      <c r="AF353" s="216"/>
      <c r="AG353" s="25"/>
      <c r="AH353" s="215"/>
      <c r="AI353" s="25"/>
      <c r="AJ353" s="215"/>
      <c r="AK353" s="216"/>
      <c r="AL353" s="25"/>
      <c r="AM353" s="215"/>
      <c r="AN353" s="25"/>
      <c r="AO353" s="215"/>
      <c r="AP353" s="216"/>
      <c r="AQ353" s="25"/>
      <c r="AR353" s="215"/>
      <c r="AS353" s="25"/>
      <c r="AT353" s="215"/>
      <c r="AU353" s="216"/>
      <c r="AV353" s="25"/>
      <c r="AW353" s="215"/>
      <c r="AX353" s="25"/>
      <c r="AY353" s="215"/>
      <c r="AZ353" s="216"/>
      <c r="BA353" s="25"/>
      <c r="BB353" s="215"/>
      <c r="BC353" s="25"/>
      <c r="BD353" s="215"/>
      <c r="BE353" s="216"/>
      <c r="BF353" s="25"/>
      <c r="BG353" s="215"/>
      <c r="BH353" s="25"/>
      <c r="BI353" s="215"/>
      <c r="BJ353" s="216"/>
    </row>
    <row r="354" spans="14:62" ht="15.75" customHeight="1">
      <c r="N354" s="215"/>
      <c r="O354" s="286"/>
      <c r="P354" s="215"/>
      <c r="Q354" s="216"/>
      <c r="R354" s="286"/>
      <c r="S354" s="215"/>
      <c r="T354" s="286"/>
      <c r="U354" s="215"/>
      <c r="V354" s="216"/>
      <c r="W354" s="25"/>
      <c r="X354" s="215"/>
      <c r="Y354" s="25"/>
      <c r="Z354" s="215"/>
      <c r="AA354" s="216"/>
      <c r="AB354" s="25"/>
      <c r="AC354" s="215"/>
      <c r="AD354" s="25"/>
      <c r="AE354" s="215"/>
      <c r="AF354" s="216"/>
      <c r="AG354" s="25"/>
      <c r="AH354" s="215"/>
      <c r="AI354" s="25"/>
      <c r="AJ354" s="215"/>
      <c r="AK354" s="216"/>
      <c r="AL354" s="25"/>
      <c r="AM354" s="215"/>
      <c r="AN354" s="25"/>
      <c r="AO354" s="215"/>
      <c r="AP354" s="216"/>
      <c r="AQ354" s="25"/>
      <c r="AR354" s="215"/>
      <c r="AS354" s="25"/>
      <c r="AT354" s="215"/>
      <c r="AU354" s="216"/>
      <c r="AV354" s="25"/>
      <c r="AW354" s="215"/>
      <c r="AX354" s="25"/>
      <c r="AY354" s="215"/>
      <c r="AZ354" s="216"/>
      <c r="BA354" s="25"/>
      <c r="BB354" s="215"/>
      <c r="BC354" s="25"/>
      <c r="BD354" s="215"/>
      <c r="BE354" s="216"/>
      <c r="BF354" s="25"/>
      <c r="BG354" s="215"/>
      <c r="BH354" s="25"/>
      <c r="BI354" s="215"/>
      <c r="BJ354" s="216"/>
    </row>
    <row r="355" spans="14:62" ht="15.75" customHeight="1">
      <c r="N355" s="215"/>
      <c r="O355" s="286"/>
      <c r="P355" s="215"/>
      <c r="Q355" s="216"/>
      <c r="R355" s="286"/>
      <c r="S355" s="215"/>
      <c r="T355" s="286"/>
      <c r="U355" s="215"/>
      <c r="V355" s="216"/>
      <c r="W355" s="25"/>
      <c r="X355" s="215"/>
      <c r="Y355" s="25"/>
      <c r="Z355" s="215"/>
      <c r="AA355" s="216"/>
      <c r="AB355" s="25"/>
      <c r="AC355" s="215"/>
      <c r="AD355" s="25"/>
      <c r="AE355" s="215"/>
      <c r="AF355" s="216"/>
      <c r="AG355" s="25"/>
      <c r="AH355" s="215"/>
      <c r="AI355" s="25"/>
      <c r="AJ355" s="215"/>
      <c r="AK355" s="216"/>
      <c r="AL355" s="25"/>
      <c r="AM355" s="215"/>
      <c r="AN355" s="25"/>
      <c r="AO355" s="215"/>
      <c r="AP355" s="216"/>
      <c r="AQ355" s="25"/>
      <c r="AR355" s="215"/>
      <c r="AS355" s="25"/>
      <c r="AT355" s="215"/>
      <c r="AU355" s="216"/>
      <c r="AV355" s="25"/>
      <c r="AW355" s="215"/>
      <c r="AX355" s="25"/>
      <c r="AY355" s="215"/>
      <c r="AZ355" s="216"/>
      <c r="BA355" s="25"/>
      <c r="BB355" s="215"/>
      <c r="BC355" s="25"/>
      <c r="BD355" s="215"/>
      <c r="BE355" s="216"/>
      <c r="BF355" s="25"/>
      <c r="BG355" s="215"/>
      <c r="BH355" s="25"/>
      <c r="BI355" s="215"/>
      <c r="BJ355" s="216"/>
    </row>
    <row r="356" spans="14:62" ht="15.75" customHeight="1">
      <c r="N356" s="215"/>
      <c r="O356" s="286"/>
      <c r="P356" s="215"/>
      <c r="Q356" s="216"/>
      <c r="R356" s="286"/>
      <c r="S356" s="215"/>
      <c r="T356" s="286"/>
      <c r="U356" s="215"/>
      <c r="V356" s="216"/>
      <c r="W356" s="25"/>
      <c r="X356" s="215"/>
      <c r="Y356" s="25"/>
      <c r="Z356" s="215"/>
      <c r="AA356" s="216"/>
      <c r="AB356" s="25"/>
      <c r="AC356" s="215"/>
      <c r="AD356" s="25"/>
      <c r="AE356" s="215"/>
      <c r="AF356" s="216"/>
      <c r="AG356" s="25"/>
      <c r="AH356" s="215"/>
      <c r="AI356" s="25"/>
      <c r="AJ356" s="215"/>
      <c r="AK356" s="216"/>
      <c r="AL356" s="25"/>
      <c r="AM356" s="215"/>
      <c r="AN356" s="25"/>
      <c r="AO356" s="215"/>
      <c r="AP356" s="216"/>
      <c r="AQ356" s="25"/>
      <c r="AR356" s="215"/>
      <c r="AS356" s="25"/>
      <c r="AT356" s="215"/>
      <c r="AU356" s="216"/>
      <c r="AV356" s="25"/>
      <c r="AW356" s="215"/>
      <c r="AX356" s="25"/>
      <c r="AY356" s="215"/>
      <c r="AZ356" s="216"/>
      <c r="BA356" s="25"/>
      <c r="BB356" s="215"/>
      <c r="BC356" s="25"/>
      <c r="BD356" s="215"/>
      <c r="BE356" s="216"/>
      <c r="BF356" s="25"/>
      <c r="BG356" s="215"/>
      <c r="BH356" s="25"/>
      <c r="BI356" s="215"/>
      <c r="BJ356" s="216"/>
    </row>
    <row r="357" spans="14:62" ht="15.75" customHeight="1">
      <c r="N357" s="215"/>
      <c r="O357" s="286"/>
      <c r="P357" s="215"/>
      <c r="Q357" s="216"/>
      <c r="R357" s="286"/>
      <c r="S357" s="215"/>
      <c r="T357" s="286"/>
      <c r="U357" s="215"/>
      <c r="V357" s="216"/>
      <c r="W357" s="25"/>
      <c r="X357" s="215"/>
      <c r="Y357" s="25"/>
      <c r="Z357" s="215"/>
      <c r="AA357" s="216"/>
      <c r="AB357" s="25"/>
      <c r="AC357" s="215"/>
      <c r="AD357" s="25"/>
      <c r="AE357" s="215"/>
      <c r="AF357" s="216"/>
      <c r="AG357" s="25"/>
      <c r="AH357" s="215"/>
      <c r="AI357" s="25"/>
      <c r="AJ357" s="215"/>
      <c r="AK357" s="216"/>
      <c r="AL357" s="25"/>
      <c r="AM357" s="215"/>
      <c r="AN357" s="25"/>
      <c r="AO357" s="215"/>
      <c r="AP357" s="216"/>
      <c r="AQ357" s="25"/>
      <c r="AR357" s="215"/>
      <c r="AS357" s="25"/>
      <c r="AT357" s="215"/>
      <c r="AU357" s="216"/>
      <c r="AV357" s="25"/>
      <c r="AW357" s="215"/>
      <c r="AX357" s="25"/>
      <c r="AY357" s="215"/>
      <c r="AZ357" s="216"/>
      <c r="BA357" s="25"/>
      <c r="BB357" s="215"/>
      <c r="BC357" s="25"/>
      <c r="BD357" s="215"/>
      <c r="BE357" s="216"/>
      <c r="BF357" s="25"/>
      <c r="BG357" s="215"/>
      <c r="BH357" s="25"/>
      <c r="BI357" s="215"/>
      <c r="BJ357" s="216"/>
    </row>
    <row r="358" spans="14:62" ht="15.75" customHeight="1">
      <c r="N358" s="215"/>
      <c r="O358" s="286"/>
      <c r="P358" s="215"/>
      <c r="Q358" s="216"/>
      <c r="R358" s="286"/>
      <c r="S358" s="215"/>
      <c r="T358" s="286"/>
      <c r="U358" s="215"/>
      <c r="V358" s="216"/>
      <c r="W358" s="25"/>
      <c r="X358" s="215"/>
      <c r="Y358" s="25"/>
      <c r="Z358" s="215"/>
      <c r="AA358" s="216"/>
      <c r="AB358" s="25"/>
      <c r="AC358" s="215"/>
      <c r="AD358" s="25"/>
      <c r="AE358" s="215"/>
      <c r="AF358" s="216"/>
      <c r="AG358" s="25"/>
      <c r="AH358" s="215"/>
      <c r="AI358" s="25"/>
      <c r="AJ358" s="215"/>
      <c r="AK358" s="216"/>
      <c r="AL358" s="25"/>
      <c r="AM358" s="215"/>
      <c r="AN358" s="25"/>
      <c r="AO358" s="215"/>
      <c r="AP358" s="216"/>
      <c r="AQ358" s="25"/>
      <c r="AR358" s="215"/>
      <c r="AS358" s="25"/>
      <c r="AT358" s="215"/>
      <c r="AU358" s="216"/>
      <c r="AV358" s="25"/>
      <c r="AW358" s="215"/>
      <c r="AX358" s="25"/>
      <c r="AY358" s="215"/>
      <c r="AZ358" s="216"/>
      <c r="BA358" s="25"/>
      <c r="BB358" s="215"/>
      <c r="BC358" s="25"/>
      <c r="BD358" s="215"/>
      <c r="BE358" s="216"/>
      <c r="BF358" s="25"/>
      <c r="BG358" s="215"/>
      <c r="BH358" s="25"/>
      <c r="BI358" s="215"/>
      <c r="BJ358" s="216"/>
    </row>
    <row r="359" spans="14:62" ht="15.75" customHeight="1">
      <c r="N359" s="215"/>
      <c r="O359" s="286"/>
      <c r="P359" s="215"/>
      <c r="Q359" s="216"/>
      <c r="R359" s="286"/>
      <c r="S359" s="215"/>
      <c r="T359" s="286"/>
      <c r="U359" s="215"/>
      <c r="V359" s="216"/>
      <c r="W359" s="25"/>
      <c r="X359" s="215"/>
      <c r="Y359" s="25"/>
      <c r="Z359" s="215"/>
      <c r="AA359" s="216"/>
      <c r="AB359" s="25"/>
      <c r="AC359" s="215"/>
      <c r="AD359" s="25"/>
      <c r="AE359" s="215"/>
      <c r="AF359" s="216"/>
      <c r="AG359" s="25"/>
      <c r="AH359" s="215"/>
      <c r="AI359" s="25"/>
      <c r="AJ359" s="215"/>
      <c r="AK359" s="216"/>
      <c r="AL359" s="25"/>
      <c r="AM359" s="215"/>
      <c r="AN359" s="25"/>
      <c r="AO359" s="215"/>
      <c r="AP359" s="216"/>
      <c r="AQ359" s="25"/>
      <c r="AR359" s="215"/>
      <c r="AS359" s="25"/>
      <c r="AT359" s="215"/>
      <c r="AU359" s="216"/>
      <c r="AV359" s="25"/>
      <c r="AW359" s="215"/>
      <c r="AX359" s="25"/>
      <c r="AY359" s="215"/>
      <c r="AZ359" s="216"/>
      <c r="BA359" s="25"/>
      <c r="BB359" s="215"/>
      <c r="BC359" s="25"/>
      <c r="BD359" s="215"/>
      <c r="BE359" s="216"/>
      <c r="BF359" s="25"/>
      <c r="BG359" s="215"/>
      <c r="BH359" s="25"/>
      <c r="BI359" s="215"/>
      <c r="BJ359" s="216"/>
    </row>
    <row r="360" spans="14:62" ht="15.75" customHeight="1">
      <c r="N360" s="215"/>
      <c r="O360" s="286"/>
      <c r="P360" s="215"/>
      <c r="Q360" s="216"/>
      <c r="R360" s="286"/>
      <c r="S360" s="215"/>
      <c r="T360" s="286"/>
      <c r="U360" s="215"/>
      <c r="V360" s="216"/>
      <c r="W360" s="25"/>
      <c r="X360" s="215"/>
      <c r="Y360" s="25"/>
      <c r="Z360" s="215"/>
      <c r="AA360" s="216"/>
      <c r="AB360" s="25"/>
      <c r="AC360" s="215"/>
      <c r="AD360" s="25"/>
      <c r="AE360" s="215"/>
      <c r="AF360" s="216"/>
      <c r="AG360" s="25"/>
      <c r="AH360" s="215"/>
      <c r="AI360" s="25"/>
      <c r="AJ360" s="215"/>
      <c r="AK360" s="216"/>
      <c r="AL360" s="25"/>
      <c r="AM360" s="215"/>
      <c r="AN360" s="25"/>
      <c r="AO360" s="215"/>
      <c r="AP360" s="216"/>
      <c r="AQ360" s="25"/>
      <c r="AR360" s="215"/>
      <c r="AS360" s="25"/>
      <c r="AT360" s="215"/>
      <c r="AU360" s="216"/>
      <c r="AV360" s="25"/>
      <c r="AW360" s="215"/>
      <c r="AX360" s="25"/>
      <c r="AY360" s="215"/>
      <c r="AZ360" s="216"/>
      <c r="BA360" s="25"/>
      <c r="BB360" s="215"/>
      <c r="BC360" s="25"/>
      <c r="BD360" s="215"/>
      <c r="BE360" s="216"/>
      <c r="BF360" s="25"/>
      <c r="BG360" s="215"/>
      <c r="BH360" s="25"/>
      <c r="BI360" s="215"/>
      <c r="BJ360" s="216"/>
    </row>
    <row r="361" spans="14:62" ht="15.75" customHeight="1">
      <c r="N361" s="215"/>
      <c r="O361" s="286"/>
      <c r="P361" s="215"/>
      <c r="Q361" s="216"/>
      <c r="R361" s="286"/>
      <c r="S361" s="215"/>
      <c r="T361" s="286"/>
      <c r="U361" s="215"/>
      <c r="V361" s="216"/>
      <c r="W361" s="25"/>
      <c r="X361" s="215"/>
      <c r="Y361" s="25"/>
      <c r="Z361" s="215"/>
      <c r="AA361" s="216"/>
      <c r="AB361" s="25"/>
      <c r="AC361" s="215"/>
      <c r="AD361" s="25"/>
      <c r="AE361" s="215"/>
      <c r="AF361" s="216"/>
      <c r="AG361" s="25"/>
      <c r="AH361" s="215"/>
      <c r="AI361" s="25"/>
      <c r="AJ361" s="215"/>
      <c r="AK361" s="216"/>
      <c r="AL361" s="25"/>
      <c r="AM361" s="215"/>
      <c r="AN361" s="25"/>
      <c r="AO361" s="215"/>
      <c r="AP361" s="216"/>
      <c r="AQ361" s="25"/>
      <c r="AR361" s="215"/>
      <c r="AS361" s="25"/>
      <c r="AT361" s="215"/>
      <c r="AU361" s="216"/>
      <c r="AV361" s="25"/>
      <c r="AW361" s="215"/>
      <c r="AX361" s="25"/>
      <c r="AY361" s="215"/>
      <c r="AZ361" s="216"/>
      <c r="BA361" s="25"/>
      <c r="BB361" s="215"/>
      <c r="BC361" s="25"/>
      <c r="BD361" s="215"/>
      <c r="BE361" s="216"/>
      <c r="BF361" s="25"/>
      <c r="BG361" s="215"/>
      <c r="BH361" s="25"/>
      <c r="BI361" s="215"/>
      <c r="BJ361" s="216"/>
    </row>
    <row r="362" spans="14:62" ht="15.75" customHeight="1">
      <c r="N362" s="215"/>
      <c r="O362" s="286"/>
      <c r="P362" s="215"/>
      <c r="Q362" s="216"/>
      <c r="R362" s="286"/>
      <c r="S362" s="215"/>
      <c r="T362" s="286"/>
      <c r="U362" s="215"/>
      <c r="V362" s="216"/>
      <c r="W362" s="25"/>
      <c r="X362" s="215"/>
      <c r="Y362" s="25"/>
      <c r="Z362" s="215"/>
      <c r="AA362" s="216"/>
      <c r="AB362" s="25"/>
      <c r="AC362" s="215"/>
      <c r="AD362" s="25"/>
      <c r="AE362" s="215"/>
      <c r="AF362" s="216"/>
      <c r="AG362" s="25"/>
      <c r="AH362" s="215"/>
      <c r="AI362" s="25"/>
      <c r="AJ362" s="215"/>
      <c r="AK362" s="216"/>
      <c r="AL362" s="25"/>
      <c r="AM362" s="215"/>
      <c r="AN362" s="25"/>
      <c r="AO362" s="215"/>
      <c r="AP362" s="216"/>
      <c r="AQ362" s="25"/>
      <c r="AR362" s="215"/>
      <c r="AS362" s="25"/>
      <c r="AT362" s="215"/>
      <c r="AU362" s="216"/>
      <c r="AV362" s="25"/>
      <c r="AW362" s="215"/>
      <c r="AX362" s="25"/>
      <c r="AY362" s="215"/>
      <c r="AZ362" s="216"/>
      <c r="BA362" s="25"/>
      <c r="BB362" s="215"/>
      <c r="BC362" s="25"/>
      <c r="BD362" s="215"/>
      <c r="BE362" s="216"/>
      <c r="BF362" s="25"/>
      <c r="BG362" s="215"/>
      <c r="BH362" s="25"/>
      <c r="BI362" s="215"/>
      <c r="BJ362" s="216"/>
    </row>
    <row r="363" spans="14:62" ht="15.75" customHeight="1">
      <c r="N363" s="215"/>
      <c r="O363" s="286"/>
      <c r="P363" s="215"/>
      <c r="Q363" s="216"/>
      <c r="R363" s="286"/>
      <c r="S363" s="215"/>
      <c r="T363" s="286"/>
      <c r="U363" s="215"/>
      <c r="V363" s="216"/>
      <c r="W363" s="25"/>
      <c r="X363" s="215"/>
      <c r="Y363" s="25"/>
      <c r="Z363" s="215"/>
      <c r="AA363" s="216"/>
      <c r="AB363" s="25"/>
      <c r="AC363" s="215"/>
      <c r="AD363" s="25"/>
      <c r="AE363" s="215"/>
      <c r="AF363" s="216"/>
      <c r="AG363" s="25"/>
      <c r="AH363" s="215"/>
      <c r="AI363" s="25"/>
      <c r="AJ363" s="215"/>
      <c r="AK363" s="216"/>
      <c r="AL363" s="25"/>
      <c r="AM363" s="215"/>
      <c r="AN363" s="25"/>
      <c r="AO363" s="215"/>
      <c r="AP363" s="216"/>
      <c r="AQ363" s="25"/>
      <c r="AR363" s="215"/>
      <c r="AS363" s="25"/>
      <c r="AT363" s="215"/>
      <c r="AU363" s="216"/>
      <c r="AV363" s="25"/>
      <c r="AW363" s="215"/>
      <c r="AX363" s="25"/>
      <c r="AY363" s="215"/>
      <c r="AZ363" s="216"/>
      <c r="BA363" s="25"/>
      <c r="BB363" s="215"/>
      <c r="BC363" s="25"/>
      <c r="BD363" s="215"/>
      <c r="BE363" s="216"/>
      <c r="BF363" s="25"/>
      <c r="BG363" s="215"/>
      <c r="BH363" s="25"/>
      <c r="BI363" s="215"/>
      <c r="BJ363" s="216"/>
    </row>
    <row r="364" spans="14:62" ht="15.75" customHeight="1">
      <c r="N364" s="215"/>
      <c r="O364" s="286"/>
      <c r="P364" s="215"/>
      <c r="Q364" s="216"/>
      <c r="R364" s="286"/>
      <c r="S364" s="215"/>
      <c r="T364" s="286"/>
      <c r="U364" s="215"/>
      <c r="V364" s="216"/>
      <c r="W364" s="25"/>
      <c r="X364" s="215"/>
      <c r="Y364" s="25"/>
      <c r="Z364" s="215"/>
      <c r="AA364" s="216"/>
      <c r="AB364" s="25"/>
      <c r="AC364" s="215"/>
      <c r="AD364" s="25"/>
      <c r="AE364" s="215"/>
      <c r="AF364" s="216"/>
      <c r="AG364" s="25"/>
      <c r="AH364" s="215"/>
      <c r="AI364" s="25"/>
      <c r="AJ364" s="215"/>
      <c r="AK364" s="216"/>
      <c r="AL364" s="25"/>
      <c r="AM364" s="215"/>
      <c r="AN364" s="25"/>
      <c r="AO364" s="215"/>
      <c r="AP364" s="216"/>
      <c r="AQ364" s="25"/>
      <c r="AR364" s="215"/>
      <c r="AS364" s="25"/>
      <c r="AT364" s="215"/>
      <c r="AU364" s="216"/>
      <c r="AV364" s="25"/>
      <c r="AW364" s="215"/>
      <c r="AX364" s="25"/>
      <c r="AY364" s="215"/>
      <c r="AZ364" s="216"/>
      <c r="BA364" s="25"/>
      <c r="BB364" s="215"/>
      <c r="BC364" s="25"/>
      <c r="BD364" s="215"/>
      <c r="BE364" s="216"/>
      <c r="BF364" s="25"/>
      <c r="BG364" s="215"/>
      <c r="BH364" s="25"/>
      <c r="BI364" s="215"/>
      <c r="BJ364" s="216"/>
    </row>
    <row r="365" spans="14:62" ht="15.75" customHeight="1">
      <c r="N365" s="215"/>
      <c r="O365" s="286"/>
      <c r="P365" s="215"/>
      <c r="Q365" s="216"/>
      <c r="R365" s="286"/>
      <c r="S365" s="215"/>
      <c r="T365" s="286"/>
      <c r="U365" s="215"/>
      <c r="V365" s="216"/>
      <c r="W365" s="25"/>
      <c r="X365" s="215"/>
      <c r="Y365" s="25"/>
      <c r="Z365" s="215"/>
      <c r="AA365" s="216"/>
      <c r="AB365" s="25"/>
      <c r="AC365" s="215"/>
      <c r="AD365" s="25"/>
      <c r="AE365" s="215"/>
      <c r="AF365" s="216"/>
      <c r="AG365" s="25"/>
      <c r="AH365" s="215"/>
      <c r="AI365" s="25"/>
      <c r="AJ365" s="215"/>
      <c r="AK365" s="216"/>
      <c r="AL365" s="25"/>
      <c r="AM365" s="215"/>
      <c r="AN365" s="25"/>
      <c r="AO365" s="215"/>
      <c r="AP365" s="216"/>
      <c r="AQ365" s="25"/>
      <c r="AR365" s="215"/>
      <c r="AS365" s="25"/>
      <c r="AT365" s="215"/>
      <c r="AU365" s="216"/>
      <c r="AV365" s="25"/>
      <c r="AW365" s="215"/>
      <c r="AX365" s="25"/>
      <c r="AY365" s="215"/>
      <c r="AZ365" s="216"/>
      <c r="BA365" s="25"/>
      <c r="BB365" s="215"/>
      <c r="BC365" s="25"/>
      <c r="BD365" s="215"/>
      <c r="BE365" s="216"/>
      <c r="BF365" s="25"/>
      <c r="BG365" s="215"/>
      <c r="BH365" s="25"/>
      <c r="BI365" s="215"/>
      <c r="BJ365" s="216"/>
    </row>
    <row r="366" spans="14:62" ht="15.75" customHeight="1">
      <c r="N366" s="215"/>
      <c r="O366" s="286"/>
      <c r="P366" s="215"/>
      <c r="Q366" s="216"/>
      <c r="R366" s="286"/>
      <c r="S366" s="215"/>
      <c r="T366" s="286"/>
      <c r="U366" s="215"/>
      <c r="V366" s="216"/>
      <c r="W366" s="25"/>
      <c r="X366" s="215"/>
      <c r="Y366" s="25"/>
      <c r="Z366" s="215"/>
      <c r="AA366" s="216"/>
      <c r="AB366" s="25"/>
      <c r="AC366" s="215"/>
      <c r="AD366" s="25"/>
      <c r="AE366" s="215"/>
      <c r="AF366" s="216"/>
      <c r="AG366" s="25"/>
      <c r="AH366" s="215"/>
      <c r="AI366" s="25"/>
      <c r="AJ366" s="215"/>
      <c r="AK366" s="216"/>
      <c r="AL366" s="25"/>
      <c r="AM366" s="215"/>
      <c r="AN366" s="25"/>
      <c r="AO366" s="215"/>
      <c r="AP366" s="216"/>
      <c r="AQ366" s="25"/>
      <c r="AR366" s="215"/>
      <c r="AS366" s="25"/>
      <c r="AT366" s="215"/>
      <c r="AU366" s="216"/>
      <c r="AV366" s="25"/>
      <c r="AW366" s="215"/>
      <c r="AX366" s="25"/>
      <c r="AY366" s="215"/>
      <c r="AZ366" s="216"/>
      <c r="BA366" s="25"/>
      <c r="BB366" s="215"/>
      <c r="BC366" s="25"/>
      <c r="BD366" s="215"/>
      <c r="BE366" s="216"/>
      <c r="BF366" s="25"/>
      <c r="BG366" s="215"/>
      <c r="BH366" s="25"/>
      <c r="BI366" s="215"/>
      <c r="BJ366" s="216"/>
    </row>
    <row r="367" spans="14:62" ht="15.75" customHeight="1">
      <c r="N367" s="215"/>
      <c r="O367" s="286"/>
      <c r="P367" s="215"/>
      <c r="Q367" s="216"/>
      <c r="R367" s="286"/>
      <c r="S367" s="215"/>
      <c r="T367" s="286"/>
      <c r="U367" s="215"/>
      <c r="V367" s="216"/>
      <c r="W367" s="25"/>
      <c r="X367" s="215"/>
      <c r="Y367" s="25"/>
      <c r="Z367" s="215"/>
      <c r="AA367" s="216"/>
      <c r="AB367" s="25"/>
      <c r="AC367" s="215"/>
      <c r="AD367" s="25"/>
      <c r="AE367" s="215"/>
      <c r="AF367" s="216"/>
      <c r="AG367" s="25"/>
      <c r="AH367" s="215"/>
      <c r="AI367" s="25"/>
      <c r="AJ367" s="215"/>
      <c r="AK367" s="216"/>
      <c r="AL367" s="25"/>
      <c r="AM367" s="215"/>
      <c r="AN367" s="25"/>
      <c r="AO367" s="215"/>
      <c r="AP367" s="216"/>
      <c r="AQ367" s="25"/>
      <c r="AR367" s="215"/>
      <c r="AS367" s="25"/>
      <c r="AT367" s="215"/>
      <c r="AU367" s="216"/>
      <c r="AV367" s="25"/>
      <c r="AW367" s="215"/>
      <c r="AX367" s="25"/>
      <c r="AY367" s="215"/>
      <c r="AZ367" s="216"/>
      <c r="BA367" s="25"/>
      <c r="BB367" s="215"/>
      <c r="BC367" s="25"/>
      <c r="BD367" s="215"/>
      <c r="BE367" s="216"/>
      <c r="BF367" s="25"/>
      <c r="BG367" s="215"/>
      <c r="BH367" s="25"/>
      <c r="BI367" s="215"/>
      <c r="BJ367" s="216"/>
    </row>
    <row r="368" spans="14:62" ht="15.75" customHeight="1">
      <c r="N368" s="215"/>
      <c r="O368" s="286"/>
      <c r="P368" s="215"/>
      <c r="Q368" s="216"/>
      <c r="R368" s="286"/>
      <c r="S368" s="215"/>
      <c r="T368" s="286"/>
      <c r="U368" s="215"/>
      <c r="V368" s="216"/>
      <c r="W368" s="25"/>
      <c r="X368" s="215"/>
      <c r="Y368" s="25"/>
      <c r="Z368" s="215"/>
      <c r="AA368" s="216"/>
      <c r="AB368" s="25"/>
      <c r="AC368" s="215"/>
      <c r="AD368" s="25"/>
      <c r="AE368" s="215"/>
      <c r="AF368" s="216"/>
      <c r="AG368" s="25"/>
      <c r="AH368" s="215"/>
      <c r="AI368" s="25"/>
      <c r="AJ368" s="215"/>
      <c r="AK368" s="216"/>
      <c r="AL368" s="25"/>
      <c r="AM368" s="215"/>
      <c r="AN368" s="25"/>
      <c r="AO368" s="215"/>
      <c r="AP368" s="216"/>
      <c r="AQ368" s="25"/>
      <c r="AR368" s="215"/>
      <c r="AS368" s="25"/>
      <c r="AT368" s="215"/>
      <c r="AU368" s="216"/>
      <c r="AV368" s="25"/>
      <c r="AW368" s="215"/>
      <c r="AX368" s="25"/>
      <c r="AY368" s="215"/>
      <c r="AZ368" s="216"/>
      <c r="BA368" s="25"/>
      <c r="BB368" s="215"/>
      <c r="BC368" s="25"/>
      <c r="BD368" s="215"/>
      <c r="BE368" s="216"/>
      <c r="BF368" s="25"/>
      <c r="BG368" s="215"/>
      <c r="BH368" s="25"/>
      <c r="BI368" s="215"/>
      <c r="BJ368" s="216"/>
    </row>
    <row r="369" spans="14:62" ht="15.75" customHeight="1">
      <c r="N369" s="215"/>
      <c r="O369" s="286"/>
      <c r="P369" s="215"/>
      <c r="Q369" s="216"/>
      <c r="R369" s="286"/>
      <c r="S369" s="215"/>
      <c r="T369" s="286"/>
      <c r="U369" s="215"/>
      <c r="V369" s="216"/>
      <c r="W369" s="25"/>
      <c r="X369" s="215"/>
      <c r="Y369" s="25"/>
      <c r="Z369" s="215"/>
      <c r="AA369" s="216"/>
      <c r="AB369" s="25"/>
      <c r="AC369" s="215"/>
      <c r="AD369" s="25"/>
      <c r="AE369" s="215"/>
      <c r="AF369" s="216"/>
      <c r="AG369" s="25"/>
      <c r="AH369" s="215"/>
      <c r="AI369" s="25"/>
      <c r="AJ369" s="215"/>
      <c r="AK369" s="216"/>
      <c r="AL369" s="25"/>
      <c r="AM369" s="215"/>
      <c r="AN369" s="25"/>
      <c r="AO369" s="215"/>
      <c r="AP369" s="216"/>
      <c r="AQ369" s="25"/>
      <c r="AR369" s="215"/>
      <c r="AS369" s="25"/>
      <c r="AT369" s="215"/>
      <c r="AU369" s="216"/>
      <c r="AV369" s="25"/>
      <c r="AW369" s="215"/>
      <c r="AX369" s="25"/>
      <c r="AY369" s="215"/>
      <c r="AZ369" s="216"/>
      <c r="BA369" s="25"/>
      <c r="BB369" s="215"/>
      <c r="BC369" s="25"/>
      <c r="BD369" s="215"/>
      <c r="BE369" s="216"/>
      <c r="BF369" s="25"/>
      <c r="BG369" s="215"/>
      <c r="BH369" s="25"/>
      <c r="BI369" s="215"/>
      <c r="BJ369" s="216"/>
    </row>
    <row r="370" spans="14:62" ht="15.75" customHeight="1">
      <c r="N370" s="215"/>
      <c r="O370" s="286"/>
      <c r="P370" s="215"/>
      <c r="Q370" s="216"/>
      <c r="R370" s="286"/>
      <c r="S370" s="215"/>
      <c r="T370" s="286"/>
      <c r="U370" s="215"/>
      <c r="V370" s="216"/>
      <c r="W370" s="25"/>
      <c r="X370" s="215"/>
      <c r="Y370" s="25"/>
      <c r="Z370" s="215"/>
      <c r="AA370" s="216"/>
      <c r="AB370" s="25"/>
      <c r="AC370" s="215"/>
      <c r="AD370" s="25"/>
      <c r="AE370" s="215"/>
      <c r="AF370" s="216"/>
      <c r="AG370" s="25"/>
      <c r="AH370" s="215"/>
      <c r="AI370" s="25"/>
      <c r="AJ370" s="215"/>
      <c r="AK370" s="216"/>
      <c r="AL370" s="25"/>
      <c r="AM370" s="215"/>
      <c r="AN370" s="25"/>
      <c r="AO370" s="215"/>
      <c r="AP370" s="216"/>
      <c r="AQ370" s="25"/>
      <c r="AR370" s="215"/>
      <c r="AS370" s="25"/>
      <c r="AT370" s="215"/>
      <c r="AU370" s="216"/>
      <c r="AV370" s="25"/>
      <c r="AW370" s="215"/>
      <c r="AX370" s="25"/>
      <c r="AY370" s="215"/>
      <c r="AZ370" s="216"/>
      <c r="BA370" s="25"/>
      <c r="BB370" s="215"/>
      <c r="BC370" s="25"/>
      <c r="BD370" s="215"/>
      <c r="BE370" s="216"/>
      <c r="BF370" s="25"/>
      <c r="BG370" s="215"/>
      <c r="BH370" s="25"/>
      <c r="BI370" s="215"/>
      <c r="BJ370" s="216"/>
    </row>
    <row r="371" spans="14:62" ht="15.75" customHeight="1">
      <c r="N371" s="215"/>
      <c r="O371" s="286"/>
      <c r="P371" s="215"/>
      <c r="Q371" s="216"/>
      <c r="R371" s="286"/>
      <c r="S371" s="215"/>
      <c r="T371" s="286"/>
      <c r="U371" s="215"/>
      <c r="V371" s="216"/>
      <c r="W371" s="25"/>
      <c r="X371" s="215"/>
      <c r="Y371" s="25"/>
      <c r="Z371" s="215"/>
      <c r="AA371" s="216"/>
      <c r="AB371" s="25"/>
      <c r="AC371" s="215"/>
      <c r="AD371" s="25"/>
      <c r="AE371" s="215"/>
      <c r="AF371" s="216"/>
      <c r="AG371" s="25"/>
      <c r="AH371" s="215"/>
      <c r="AI371" s="25"/>
      <c r="AJ371" s="215"/>
      <c r="AK371" s="216"/>
      <c r="AL371" s="25"/>
      <c r="AM371" s="215"/>
      <c r="AN371" s="25"/>
      <c r="AO371" s="215"/>
      <c r="AP371" s="216"/>
      <c r="AQ371" s="25"/>
      <c r="AR371" s="215"/>
      <c r="AS371" s="25"/>
      <c r="AT371" s="215"/>
      <c r="AU371" s="216"/>
      <c r="AV371" s="25"/>
      <c r="AW371" s="215"/>
      <c r="AX371" s="25"/>
      <c r="AY371" s="215"/>
      <c r="AZ371" s="216"/>
      <c r="BA371" s="25"/>
      <c r="BB371" s="215"/>
      <c r="BC371" s="25"/>
      <c r="BD371" s="215"/>
      <c r="BE371" s="216"/>
      <c r="BF371" s="25"/>
      <c r="BG371" s="215"/>
      <c r="BH371" s="25"/>
      <c r="BI371" s="215"/>
      <c r="BJ371" s="216"/>
    </row>
    <row r="372" spans="14:62" ht="15.75" customHeight="1">
      <c r="N372" s="215"/>
      <c r="O372" s="286"/>
      <c r="P372" s="215"/>
      <c r="Q372" s="216"/>
      <c r="R372" s="286"/>
      <c r="S372" s="215"/>
      <c r="T372" s="286"/>
      <c r="U372" s="215"/>
      <c r="V372" s="216"/>
      <c r="W372" s="25"/>
      <c r="X372" s="215"/>
      <c r="Y372" s="25"/>
      <c r="Z372" s="215"/>
      <c r="AA372" s="216"/>
      <c r="AB372" s="25"/>
      <c r="AC372" s="215"/>
      <c r="AD372" s="25"/>
      <c r="AE372" s="215"/>
      <c r="AF372" s="216"/>
      <c r="AG372" s="25"/>
      <c r="AH372" s="215"/>
      <c r="AI372" s="25"/>
      <c r="AJ372" s="215"/>
      <c r="AK372" s="216"/>
      <c r="AL372" s="25"/>
      <c r="AM372" s="215"/>
      <c r="AN372" s="25"/>
      <c r="AO372" s="215"/>
      <c r="AP372" s="216"/>
      <c r="AQ372" s="25"/>
      <c r="AR372" s="215"/>
      <c r="AS372" s="25"/>
      <c r="AT372" s="215"/>
      <c r="AU372" s="216"/>
      <c r="AV372" s="25"/>
      <c r="AW372" s="215"/>
      <c r="AX372" s="25"/>
      <c r="AY372" s="215"/>
      <c r="AZ372" s="216"/>
      <c r="BA372" s="25"/>
      <c r="BB372" s="215"/>
      <c r="BC372" s="25"/>
      <c r="BD372" s="215"/>
      <c r="BE372" s="216"/>
      <c r="BF372" s="25"/>
      <c r="BG372" s="215"/>
      <c r="BH372" s="25"/>
      <c r="BI372" s="215"/>
      <c r="BJ372" s="216"/>
    </row>
    <row r="373" spans="14:62" ht="15.75" customHeight="1">
      <c r="N373" s="215"/>
      <c r="O373" s="286"/>
      <c r="P373" s="215"/>
      <c r="Q373" s="216"/>
      <c r="R373" s="286"/>
      <c r="S373" s="215"/>
      <c r="T373" s="286"/>
      <c r="U373" s="215"/>
      <c r="V373" s="216"/>
      <c r="W373" s="25"/>
      <c r="X373" s="215"/>
      <c r="Y373" s="25"/>
      <c r="Z373" s="215"/>
      <c r="AA373" s="216"/>
      <c r="AB373" s="25"/>
      <c r="AC373" s="215"/>
      <c r="AD373" s="25"/>
      <c r="AE373" s="215"/>
      <c r="AF373" s="216"/>
      <c r="AG373" s="25"/>
      <c r="AH373" s="215"/>
      <c r="AI373" s="25"/>
      <c r="AJ373" s="215"/>
      <c r="AK373" s="216"/>
      <c r="AL373" s="25"/>
      <c r="AM373" s="215"/>
      <c r="AN373" s="25"/>
      <c r="AO373" s="215"/>
      <c r="AP373" s="216"/>
      <c r="AQ373" s="25"/>
      <c r="AR373" s="215"/>
      <c r="AS373" s="25"/>
      <c r="AT373" s="215"/>
      <c r="AU373" s="216"/>
      <c r="AV373" s="25"/>
      <c r="AW373" s="215"/>
      <c r="AX373" s="25"/>
      <c r="AY373" s="215"/>
      <c r="AZ373" s="216"/>
      <c r="BA373" s="25"/>
      <c r="BB373" s="215"/>
      <c r="BC373" s="25"/>
      <c r="BD373" s="215"/>
      <c r="BE373" s="216"/>
      <c r="BF373" s="25"/>
      <c r="BG373" s="215"/>
      <c r="BH373" s="25"/>
      <c r="BI373" s="215"/>
      <c r="BJ373" s="216"/>
    </row>
    <row r="374" spans="14:62" ht="15.75" customHeight="1">
      <c r="N374" s="215"/>
      <c r="O374" s="286"/>
      <c r="P374" s="215"/>
      <c r="Q374" s="216"/>
      <c r="R374" s="286"/>
      <c r="S374" s="215"/>
      <c r="T374" s="286"/>
      <c r="U374" s="215"/>
      <c r="V374" s="216"/>
      <c r="W374" s="25"/>
      <c r="X374" s="215"/>
      <c r="Y374" s="25"/>
      <c r="Z374" s="215"/>
      <c r="AA374" s="216"/>
      <c r="AB374" s="25"/>
      <c r="AC374" s="215"/>
      <c r="AD374" s="25"/>
      <c r="AE374" s="215"/>
      <c r="AF374" s="216"/>
      <c r="AG374" s="25"/>
      <c r="AH374" s="215"/>
      <c r="AI374" s="25"/>
      <c r="AJ374" s="215"/>
      <c r="AK374" s="216"/>
      <c r="AL374" s="25"/>
      <c r="AM374" s="215"/>
      <c r="AN374" s="25"/>
      <c r="AO374" s="215"/>
      <c r="AP374" s="216"/>
      <c r="AQ374" s="25"/>
      <c r="AR374" s="215"/>
      <c r="AS374" s="25"/>
      <c r="AT374" s="215"/>
      <c r="AU374" s="216"/>
      <c r="AV374" s="25"/>
      <c r="AW374" s="215"/>
      <c r="AX374" s="25"/>
      <c r="AY374" s="215"/>
      <c r="AZ374" s="216"/>
      <c r="BA374" s="25"/>
      <c r="BB374" s="215"/>
      <c r="BC374" s="25"/>
      <c r="BD374" s="215"/>
      <c r="BE374" s="216"/>
      <c r="BF374" s="25"/>
      <c r="BG374" s="215"/>
      <c r="BH374" s="25"/>
      <c r="BI374" s="215"/>
      <c r="BJ374" s="216"/>
    </row>
    <row r="375" spans="14:62" ht="15.75" customHeight="1">
      <c r="N375" s="215"/>
      <c r="O375" s="286"/>
      <c r="P375" s="215"/>
      <c r="Q375" s="216"/>
      <c r="R375" s="286"/>
      <c r="S375" s="215"/>
      <c r="T375" s="286"/>
      <c r="U375" s="215"/>
      <c r="V375" s="216"/>
      <c r="W375" s="25"/>
      <c r="X375" s="215"/>
      <c r="Y375" s="25"/>
      <c r="Z375" s="215"/>
      <c r="AA375" s="216"/>
      <c r="AB375" s="25"/>
      <c r="AC375" s="215"/>
      <c r="AD375" s="25"/>
      <c r="AE375" s="215"/>
      <c r="AF375" s="216"/>
      <c r="AG375" s="25"/>
      <c r="AH375" s="215"/>
      <c r="AI375" s="25"/>
      <c r="AJ375" s="215"/>
      <c r="AK375" s="216"/>
      <c r="AL375" s="25"/>
      <c r="AM375" s="215"/>
      <c r="AN375" s="25"/>
      <c r="AO375" s="215"/>
      <c r="AP375" s="216"/>
      <c r="AQ375" s="25"/>
      <c r="AR375" s="215"/>
      <c r="AS375" s="25"/>
      <c r="AT375" s="215"/>
      <c r="AU375" s="216"/>
      <c r="AV375" s="25"/>
      <c r="AW375" s="215"/>
      <c r="AX375" s="25"/>
      <c r="AY375" s="215"/>
      <c r="AZ375" s="216"/>
      <c r="BA375" s="25"/>
      <c r="BB375" s="215"/>
      <c r="BC375" s="25"/>
      <c r="BD375" s="215"/>
      <c r="BE375" s="216"/>
      <c r="BF375" s="25"/>
      <c r="BG375" s="215"/>
      <c r="BH375" s="25"/>
      <c r="BI375" s="215"/>
      <c r="BJ375" s="216"/>
    </row>
    <row r="376" spans="14:62" ht="15.75" customHeight="1">
      <c r="N376" s="215"/>
      <c r="O376" s="286"/>
      <c r="P376" s="215"/>
      <c r="Q376" s="216"/>
      <c r="R376" s="286"/>
      <c r="S376" s="215"/>
      <c r="T376" s="286"/>
      <c r="U376" s="215"/>
      <c r="V376" s="216"/>
      <c r="W376" s="25"/>
      <c r="X376" s="215"/>
      <c r="Y376" s="25"/>
      <c r="Z376" s="215"/>
      <c r="AA376" s="216"/>
      <c r="AB376" s="25"/>
      <c r="AC376" s="215"/>
      <c r="AD376" s="25"/>
      <c r="AE376" s="215"/>
      <c r="AF376" s="216"/>
      <c r="AG376" s="25"/>
      <c r="AH376" s="215"/>
      <c r="AI376" s="25"/>
      <c r="AJ376" s="215"/>
      <c r="AK376" s="216"/>
      <c r="AL376" s="25"/>
      <c r="AM376" s="215"/>
      <c r="AN376" s="25"/>
      <c r="AO376" s="215"/>
      <c r="AP376" s="216"/>
      <c r="AQ376" s="25"/>
      <c r="AR376" s="215"/>
      <c r="AS376" s="25"/>
      <c r="AT376" s="215"/>
      <c r="AU376" s="216"/>
      <c r="AV376" s="25"/>
      <c r="AW376" s="215"/>
      <c r="AX376" s="25"/>
      <c r="AY376" s="215"/>
      <c r="AZ376" s="216"/>
      <c r="BA376" s="25"/>
      <c r="BB376" s="215"/>
      <c r="BC376" s="25"/>
      <c r="BD376" s="215"/>
      <c r="BE376" s="216"/>
      <c r="BF376" s="25"/>
      <c r="BG376" s="215"/>
      <c r="BH376" s="25"/>
      <c r="BI376" s="215"/>
      <c r="BJ376" s="216"/>
    </row>
    <row r="377" spans="14:62" ht="15.75" customHeight="1">
      <c r="N377" s="215"/>
      <c r="O377" s="286"/>
      <c r="P377" s="215"/>
      <c r="Q377" s="216"/>
      <c r="R377" s="286"/>
      <c r="S377" s="215"/>
      <c r="T377" s="286"/>
      <c r="U377" s="215"/>
      <c r="V377" s="216"/>
      <c r="W377" s="25"/>
      <c r="X377" s="215"/>
      <c r="Y377" s="25"/>
      <c r="Z377" s="215"/>
      <c r="AA377" s="216"/>
      <c r="AB377" s="25"/>
      <c r="AC377" s="215"/>
      <c r="AD377" s="25"/>
      <c r="AE377" s="215"/>
      <c r="AF377" s="216"/>
      <c r="AG377" s="25"/>
      <c r="AH377" s="215"/>
      <c r="AI377" s="25"/>
      <c r="AJ377" s="215"/>
      <c r="AK377" s="216"/>
      <c r="AL377" s="25"/>
      <c r="AM377" s="215"/>
      <c r="AN377" s="25"/>
      <c r="AO377" s="215"/>
      <c r="AP377" s="216"/>
      <c r="AQ377" s="25"/>
      <c r="AR377" s="215"/>
      <c r="AS377" s="25"/>
      <c r="AT377" s="215"/>
      <c r="AU377" s="216"/>
      <c r="AV377" s="25"/>
      <c r="AW377" s="215"/>
      <c r="AX377" s="25"/>
      <c r="AY377" s="215"/>
      <c r="AZ377" s="216"/>
      <c r="BA377" s="25"/>
      <c r="BB377" s="215"/>
      <c r="BC377" s="25"/>
      <c r="BD377" s="215"/>
      <c r="BE377" s="216"/>
      <c r="BF377" s="25"/>
      <c r="BG377" s="215"/>
      <c r="BH377" s="25"/>
      <c r="BI377" s="215"/>
      <c r="BJ377" s="216"/>
    </row>
    <row r="378" spans="14:62" ht="15.75" customHeight="1">
      <c r="N378" s="215"/>
      <c r="O378" s="286"/>
      <c r="P378" s="215"/>
      <c r="Q378" s="216"/>
      <c r="R378" s="286"/>
      <c r="S378" s="215"/>
      <c r="T378" s="286"/>
      <c r="U378" s="215"/>
      <c r="V378" s="216"/>
      <c r="W378" s="25"/>
      <c r="X378" s="215"/>
      <c r="Y378" s="25"/>
      <c r="Z378" s="215"/>
      <c r="AA378" s="216"/>
      <c r="AB378" s="25"/>
      <c r="AC378" s="215"/>
      <c r="AD378" s="25"/>
      <c r="AE378" s="215"/>
      <c r="AF378" s="216"/>
      <c r="AG378" s="25"/>
      <c r="AH378" s="215"/>
      <c r="AI378" s="25"/>
      <c r="AJ378" s="215"/>
      <c r="AK378" s="216"/>
      <c r="AL378" s="25"/>
      <c r="AM378" s="215"/>
      <c r="AN378" s="25"/>
      <c r="AO378" s="215"/>
      <c r="AP378" s="216"/>
      <c r="AQ378" s="25"/>
      <c r="AR378" s="215"/>
      <c r="AS378" s="25"/>
      <c r="AT378" s="215"/>
      <c r="AU378" s="216"/>
      <c r="AV378" s="25"/>
      <c r="AW378" s="215"/>
      <c r="AX378" s="25"/>
      <c r="AY378" s="215"/>
      <c r="AZ378" s="216"/>
      <c r="BA378" s="25"/>
      <c r="BB378" s="215"/>
      <c r="BC378" s="25"/>
      <c r="BD378" s="215"/>
      <c r="BE378" s="216"/>
      <c r="BF378" s="25"/>
      <c r="BG378" s="215"/>
      <c r="BH378" s="25"/>
      <c r="BI378" s="215"/>
      <c r="BJ378" s="216"/>
    </row>
    <row r="379" spans="14:62" ht="15.75" customHeight="1">
      <c r="N379" s="215"/>
      <c r="O379" s="286"/>
      <c r="P379" s="215"/>
      <c r="Q379" s="216"/>
      <c r="R379" s="286"/>
      <c r="S379" s="215"/>
      <c r="T379" s="286"/>
      <c r="U379" s="215"/>
      <c r="V379" s="216"/>
      <c r="W379" s="25"/>
      <c r="X379" s="215"/>
      <c r="Y379" s="25"/>
      <c r="Z379" s="215"/>
      <c r="AA379" s="216"/>
      <c r="AB379" s="25"/>
      <c r="AC379" s="215"/>
      <c r="AD379" s="25"/>
      <c r="AE379" s="215"/>
      <c r="AF379" s="216"/>
      <c r="AG379" s="25"/>
      <c r="AH379" s="215"/>
      <c r="AI379" s="25"/>
      <c r="AJ379" s="215"/>
      <c r="AK379" s="216"/>
      <c r="AL379" s="25"/>
      <c r="AM379" s="215"/>
      <c r="AN379" s="25"/>
      <c r="AO379" s="215"/>
      <c r="AP379" s="216"/>
      <c r="AQ379" s="25"/>
      <c r="AR379" s="215"/>
      <c r="AS379" s="25"/>
      <c r="AT379" s="215"/>
      <c r="AU379" s="216"/>
      <c r="AV379" s="25"/>
      <c r="AW379" s="215"/>
      <c r="AX379" s="25"/>
      <c r="AY379" s="215"/>
      <c r="AZ379" s="216"/>
      <c r="BA379" s="25"/>
      <c r="BB379" s="215"/>
      <c r="BC379" s="25"/>
      <c r="BD379" s="215"/>
      <c r="BE379" s="216"/>
      <c r="BF379" s="25"/>
      <c r="BG379" s="215"/>
      <c r="BH379" s="25"/>
      <c r="BI379" s="215"/>
      <c r="BJ379" s="216"/>
    </row>
    <row r="380" spans="14:62" ht="15.75" customHeight="1">
      <c r="N380" s="215"/>
      <c r="O380" s="286"/>
      <c r="P380" s="215"/>
      <c r="Q380" s="216"/>
      <c r="R380" s="286"/>
      <c r="S380" s="215"/>
      <c r="T380" s="286"/>
      <c r="U380" s="215"/>
      <c r="V380" s="216"/>
      <c r="W380" s="25"/>
      <c r="X380" s="215"/>
      <c r="Y380" s="25"/>
      <c r="Z380" s="215"/>
      <c r="AA380" s="216"/>
      <c r="AB380" s="25"/>
      <c r="AC380" s="215"/>
      <c r="AD380" s="25"/>
      <c r="AE380" s="215"/>
      <c r="AF380" s="216"/>
      <c r="AG380" s="25"/>
      <c r="AH380" s="215"/>
      <c r="AI380" s="25"/>
      <c r="AJ380" s="215"/>
      <c r="AK380" s="216"/>
      <c r="AL380" s="25"/>
      <c r="AM380" s="215"/>
      <c r="AN380" s="25"/>
      <c r="AO380" s="215"/>
      <c r="AP380" s="216"/>
      <c r="AQ380" s="25"/>
      <c r="AR380" s="215"/>
      <c r="AS380" s="25"/>
      <c r="AT380" s="215"/>
      <c r="AU380" s="216"/>
      <c r="AV380" s="25"/>
      <c r="AW380" s="215"/>
      <c r="AX380" s="25"/>
      <c r="AY380" s="215"/>
      <c r="AZ380" s="216"/>
      <c r="BA380" s="25"/>
      <c r="BB380" s="215"/>
      <c r="BC380" s="25"/>
      <c r="BD380" s="215"/>
      <c r="BE380" s="216"/>
      <c r="BF380" s="25"/>
      <c r="BG380" s="215"/>
      <c r="BH380" s="25"/>
      <c r="BI380" s="215"/>
      <c r="BJ380" s="216"/>
    </row>
    <row r="381" spans="14:62" ht="15.75" customHeight="1">
      <c r="N381" s="215"/>
      <c r="O381" s="286"/>
      <c r="P381" s="215"/>
      <c r="Q381" s="216"/>
      <c r="R381" s="286"/>
      <c r="S381" s="215"/>
      <c r="T381" s="286"/>
      <c r="U381" s="215"/>
      <c r="V381" s="216"/>
      <c r="W381" s="25"/>
      <c r="X381" s="215"/>
      <c r="Y381" s="25"/>
      <c r="Z381" s="215"/>
      <c r="AA381" s="216"/>
      <c r="AB381" s="25"/>
      <c r="AC381" s="215"/>
      <c r="AD381" s="25"/>
      <c r="AE381" s="215"/>
      <c r="AF381" s="216"/>
      <c r="AG381" s="25"/>
      <c r="AH381" s="215"/>
      <c r="AI381" s="25"/>
      <c r="AJ381" s="215"/>
      <c r="AK381" s="216"/>
      <c r="AL381" s="25"/>
      <c r="AM381" s="215"/>
      <c r="AN381" s="25"/>
      <c r="AO381" s="215"/>
      <c r="AP381" s="216"/>
      <c r="AQ381" s="25"/>
      <c r="AR381" s="215"/>
      <c r="AS381" s="25"/>
      <c r="AT381" s="215"/>
      <c r="AU381" s="216"/>
      <c r="AV381" s="25"/>
      <c r="AW381" s="215"/>
      <c r="AX381" s="25"/>
      <c r="AY381" s="215"/>
      <c r="AZ381" s="216"/>
      <c r="BA381" s="25"/>
      <c r="BB381" s="215"/>
      <c r="BC381" s="25"/>
      <c r="BD381" s="215"/>
      <c r="BE381" s="216"/>
      <c r="BF381" s="25"/>
      <c r="BG381" s="215"/>
      <c r="BH381" s="25"/>
      <c r="BI381" s="215"/>
      <c r="BJ381" s="216"/>
    </row>
    <row r="382" spans="14:62" ht="15.75" customHeight="1">
      <c r="N382" s="215"/>
      <c r="O382" s="286"/>
      <c r="P382" s="215"/>
      <c r="Q382" s="216"/>
      <c r="R382" s="286"/>
      <c r="S382" s="215"/>
      <c r="T382" s="286"/>
      <c r="U382" s="215"/>
      <c r="V382" s="216"/>
      <c r="W382" s="25"/>
      <c r="X382" s="215"/>
      <c r="Y382" s="25"/>
      <c r="Z382" s="215"/>
      <c r="AA382" s="216"/>
      <c r="AB382" s="25"/>
      <c r="AC382" s="215"/>
      <c r="AD382" s="25"/>
      <c r="AE382" s="215"/>
      <c r="AF382" s="216"/>
      <c r="AG382" s="25"/>
      <c r="AH382" s="215"/>
      <c r="AI382" s="25"/>
      <c r="AJ382" s="215"/>
      <c r="AK382" s="216"/>
      <c r="AL382" s="25"/>
      <c r="AM382" s="215"/>
      <c r="AN382" s="25"/>
      <c r="AO382" s="215"/>
      <c r="AP382" s="216"/>
      <c r="AQ382" s="25"/>
      <c r="AR382" s="215"/>
      <c r="AS382" s="25"/>
      <c r="AT382" s="215"/>
      <c r="AU382" s="216"/>
      <c r="AV382" s="25"/>
      <c r="AW382" s="215"/>
      <c r="AX382" s="25"/>
      <c r="AY382" s="215"/>
      <c r="AZ382" s="216"/>
      <c r="BA382" s="25"/>
      <c r="BB382" s="215"/>
      <c r="BC382" s="25"/>
      <c r="BD382" s="215"/>
      <c r="BE382" s="216"/>
      <c r="BF382" s="25"/>
      <c r="BG382" s="215"/>
      <c r="BH382" s="25"/>
      <c r="BI382" s="215"/>
      <c r="BJ382" s="216"/>
    </row>
    <row r="383" spans="14:62" ht="15.75" customHeight="1">
      <c r="N383" s="215"/>
      <c r="O383" s="286"/>
      <c r="P383" s="215"/>
      <c r="Q383" s="216"/>
      <c r="R383" s="286"/>
      <c r="S383" s="215"/>
      <c r="T383" s="286"/>
      <c r="U383" s="215"/>
      <c r="V383" s="216"/>
      <c r="W383" s="25"/>
      <c r="X383" s="215"/>
      <c r="Y383" s="25"/>
      <c r="Z383" s="215"/>
      <c r="AA383" s="216"/>
      <c r="AB383" s="25"/>
      <c r="AC383" s="215"/>
      <c r="AD383" s="25"/>
      <c r="AE383" s="215"/>
      <c r="AF383" s="216"/>
      <c r="AG383" s="25"/>
      <c r="AH383" s="215"/>
      <c r="AI383" s="25"/>
      <c r="AJ383" s="215"/>
      <c r="AK383" s="216"/>
      <c r="AL383" s="25"/>
      <c r="AM383" s="215"/>
      <c r="AN383" s="25"/>
      <c r="AO383" s="215"/>
      <c r="AP383" s="216"/>
      <c r="AQ383" s="25"/>
      <c r="AR383" s="215"/>
      <c r="AS383" s="25"/>
      <c r="AT383" s="215"/>
      <c r="AU383" s="216"/>
      <c r="AV383" s="25"/>
      <c r="AW383" s="215"/>
      <c r="AX383" s="25"/>
      <c r="AY383" s="215"/>
      <c r="AZ383" s="216"/>
      <c r="BA383" s="25"/>
      <c r="BB383" s="215"/>
      <c r="BC383" s="25"/>
      <c r="BD383" s="215"/>
      <c r="BE383" s="216"/>
      <c r="BF383" s="25"/>
      <c r="BG383" s="215"/>
      <c r="BH383" s="25"/>
      <c r="BI383" s="215"/>
      <c r="BJ383" s="216"/>
    </row>
    <row r="384" spans="14:62" ht="15.75" customHeight="1">
      <c r="N384" s="215"/>
      <c r="O384" s="286"/>
      <c r="P384" s="215"/>
      <c r="Q384" s="216"/>
      <c r="R384" s="286"/>
      <c r="S384" s="215"/>
      <c r="T384" s="286"/>
      <c r="U384" s="215"/>
      <c r="V384" s="216"/>
      <c r="W384" s="25"/>
      <c r="X384" s="215"/>
      <c r="Y384" s="25"/>
      <c r="Z384" s="215"/>
      <c r="AA384" s="216"/>
      <c r="AB384" s="25"/>
      <c r="AC384" s="215"/>
      <c r="AD384" s="25"/>
      <c r="AE384" s="215"/>
      <c r="AF384" s="216"/>
      <c r="AG384" s="25"/>
      <c r="AH384" s="215"/>
      <c r="AI384" s="25"/>
      <c r="AJ384" s="215"/>
      <c r="AK384" s="216"/>
      <c r="AL384" s="25"/>
      <c r="AM384" s="215"/>
      <c r="AN384" s="25"/>
      <c r="AO384" s="215"/>
      <c r="AP384" s="216"/>
      <c r="AQ384" s="25"/>
      <c r="AR384" s="215"/>
      <c r="AS384" s="25"/>
      <c r="AT384" s="215"/>
      <c r="AU384" s="216"/>
      <c r="AV384" s="25"/>
      <c r="AW384" s="215"/>
      <c r="AX384" s="25"/>
      <c r="AY384" s="215"/>
      <c r="AZ384" s="216"/>
      <c r="BA384" s="25"/>
      <c r="BB384" s="215"/>
      <c r="BC384" s="25"/>
      <c r="BD384" s="215"/>
      <c r="BE384" s="216"/>
      <c r="BF384" s="25"/>
      <c r="BG384" s="215"/>
      <c r="BH384" s="25"/>
      <c r="BI384" s="215"/>
      <c r="BJ384" s="216"/>
    </row>
    <row r="385" spans="14:62" ht="15.75" customHeight="1">
      <c r="N385" s="215"/>
      <c r="O385" s="286"/>
      <c r="P385" s="215"/>
      <c r="Q385" s="216"/>
      <c r="R385" s="286"/>
      <c r="S385" s="215"/>
      <c r="T385" s="286"/>
      <c r="U385" s="215"/>
      <c r="V385" s="216"/>
      <c r="W385" s="25"/>
      <c r="X385" s="215"/>
      <c r="Y385" s="25"/>
      <c r="Z385" s="215"/>
      <c r="AA385" s="216"/>
      <c r="AB385" s="25"/>
      <c r="AC385" s="215"/>
      <c r="AD385" s="25"/>
      <c r="AE385" s="215"/>
      <c r="AF385" s="216"/>
      <c r="AG385" s="25"/>
      <c r="AH385" s="215"/>
      <c r="AI385" s="25"/>
      <c r="AJ385" s="215"/>
      <c r="AK385" s="216"/>
      <c r="AL385" s="25"/>
      <c r="AM385" s="215"/>
      <c r="AN385" s="25"/>
      <c r="AO385" s="215"/>
      <c r="AP385" s="216"/>
      <c r="AQ385" s="25"/>
      <c r="AR385" s="215"/>
      <c r="AS385" s="25"/>
      <c r="AT385" s="215"/>
      <c r="AU385" s="216"/>
      <c r="AV385" s="25"/>
      <c r="AW385" s="215"/>
      <c r="AX385" s="25"/>
      <c r="AY385" s="215"/>
      <c r="AZ385" s="216"/>
      <c r="BA385" s="25"/>
      <c r="BB385" s="215"/>
      <c r="BC385" s="25"/>
      <c r="BD385" s="215"/>
      <c r="BE385" s="216"/>
      <c r="BF385" s="25"/>
      <c r="BG385" s="215"/>
      <c r="BH385" s="25"/>
      <c r="BI385" s="215"/>
      <c r="BJ385" s="216"/>
    </row>
    <row r="386" spans="14:62" ht="15.75" customHeight="1">
      <c r="N386" s="215"/>
      <c r="O386" s="286"/>
      <c r="P386" s="215"/>
      <c r="Q386" s="216"/>
      <c r="R386" s="286"/>
      <c r="S386" s="215"/>
      <c r="T386" s="286"/>
      <c r="U386" s="215"/>
      <c r="V386" s="216"/>
      <c r="W386" s="25"/>
      <c r="X386" s="215"/>
      <c r="Y386" s="25"/>
      <c r="Z386" s="215"/>
      <c r="AA386" s="216"/>
      <c r="AB386" s="25"/>
      <c r="AC386" s="215"/>
      <c r="AD386" s="25"/>
      <c r="AE386" s="215"/>
      <c r="AF386" s="216"/>
      <c r="AG386" s="25"/>
      <c r="AH386" s="215"/>
      <c r="AI386" s="25"/>
      <c r="AJ386" s="215"/>
      <c r="AK386" s="216"/>
      <c r="AL386" s="25"/>
      <c r="AM386" s="215"/>
      <c r="AN386" s="25"/>
      <c r="AO386" s="215"/>
      <c r="AP386" s="216"/>
      <c r="AQ386" s="25"/>
      <c r="AR386" s="215"/>
      <c r="AS386" s="25"/>
      <c r="AT386" s="215"/>
      <c r="AU386" s="216"/>
      <c r="AV386" s="25"/>
      <c r="AW386" s="215"/>
      <c r="AX386" s="25"/>
      <c r="AY386" s="215"/>
      <c r="AZ386" s="216"/>
      <c r="BA386" s="25"/>
      <c r="BB386" s="215"/>
      <c r="BC386" s="25"/>
      <c r="BD386" s="215"/>
      <c r="BE386" s="216"/>
      <c r="BF386" s="25"/>
      <c r="BG386" s="215"/>
      <c r="BH386" s="25"/>
      <c r="BI386" s="215"/>
      <c r="BJ386" s="216"/>
    </row>
    <row r="387" spans="14:62" ht="15.75" customHeight="1">
      <c r="N387" s="215"/>
      <c r="O387" s="286"/>
      <c r="P387" s="215"/>
      <c r="Q387" s="216"/>
      <c r="R387" s="286"/>
      <c r="S387" s="215"/>
      <c r="T387" s="286"/>
      <c r="U387" s="215"/>
      <c r="V387" s="216"/>
      <c r="W387" s="25"/>
      <c r="X387" s="215"/>
      <c r="Y387" s="25"/>
      <c r="Z387" s="215"/>
      <c r="AA387" s="216"/>
      <c r="AB387" s="25"/>
      <c r="AC387" s="215"/>
      <c r="AD387" s="25"/>
      <c r="AE387" s="215"/>
      <c r="AF387" s="216"/>
      <c r="AG387" s="25"/>
      <c r="AH387" s="215"/>
      <c r="AI387" s="25"/>
      <c r="AJ387" s="215"/>
      <c r="AK387" s="216"/>
      <c r="AL387" s="25"/>
      <c r="AM387" s="215"/>
      <c r="AN387" s="25"/>
      <c r="AO387" s="215"/>
      <c r="AP387" s="216"/>
      <c r="AQ387" s="25"/>
      <c r="AR387" s="215"/>
      <c r="AS387" s="25"/>
      <c r="AT387" s="215"/>
      <c r="AU387" s="216"/>
      <c r="AV387" s="25"/>
      <c r="AW387" s="215"/>
      <c r="AX387" s="25"/>
      <c r="AY387" s="215"/>
      <c r="AZ387" s="216"/>
      <c r="BA387" s="25"/>
      <c r="BB387" s="215"/>
      <c r="BC387" s="25"/>
      <c r="BD387" s="215"/>
      <c r="BE387" s="216"/>
      <c r="BF387" s="25"/>
      <c r="BG387" s="215"/>
      <c r="BH387" s="25"/>
      <c r="BI387" s="215"/>
      <c r="BJ387" s="216"/>
    </row>
    <row r="388" spans="14:62" ht="15.75" customHeight="1">
      <c r="N388" s="215"/>
      <c r="O388" s="286"/>
      <c r="P388" s="215"/>
      <c r="Q388" s="216"/>
      <c r="R388" s="286"/>
      <c r="S388" s="215"/>
      <c r="T388" s="286"/>
      <c r="U388" s="215"/>
      <c r="V388" s="216"/>
      <c r="W388" s="25"/>
      <c r="X388" s="215"/>
      <c r="Y388" s="25"/>
      <c r="Z388" s="215"/>
      <c r="AA388" s="216"/>
      <c r="AB388" s="25"/>
      <c r="AC388" s="215"/>
      <c r="AD388" s="25"/>
      <c r="AE388" s="215"/>
      <c r="AF388" s="216"/>
      <c r="AG388" s="25"/>
      <c r="AH388" s="215"/>
      <c r="AI388" s="25"/>
      <c r="AJ388" s="215"/>
      <c r="AK388" s="216"/>
      <c r="AL388" s="25"/>
      <c r="AM388" s="215"/>
      <c r="AN388" s="25"/>
      <c r="AO388" s="215"/>
      <c r="AP388" s="216"/>
      <c r="AQ388" s="25"/>
      <c r="AR388" s="215"/>
      <c r="AS388" s="25"/>
      <c r="AT388" s="215"/>
      <c r="AU388" s="216"/>
      <c r="AV388" s="25"/>
      <c r="AW388" s="215"/>
      <c r="AX388" s="25"/>
      <c r="AY388" s="215"/>
      <c r="AZ388" s="216"/>
      <c r="BA388" s="25"/>
      <c r="BB388" s="215"/>
      <c r="BC388" s="25"/>
      <c r="BD388" s="215"/>
      <c r="BE388" s="216"/>
      <c r="BF388" s="25"/>
      <c r="BG388" s="215"/>
      <c r="BH388" s="25"/>
      <c r="BI388" s="215"/>
      <c r="BJ388" s="216"/>
    </row>
    <row r="389" spans="14:62" ht="15.75" customHeight="1">
      <c r="N389" s="215"/>
      <c r="O389" s="286"/>
      <c r="P389" s="215"/>
      <c r="Q389" s="216"/>
      <c r="R389" s="286"/>
      <c r="S389" s="215"/>
      <c r="T389" s="286"/>
      <c r="U389" s="215"/>
      <c r="V389" s="216"/>
      <c r="W389" s="25"/>
      <c r="X389" s="215"/>
      <c r="Y389" s="25"/>
      <c r="Z389" s="215"/>
      <c r="AA389" s="216"/>
      <c r="AB389" s="25"/>
      <c r="AC389" s="215"/>
      <c r="AD389" s="25"/>
      <c r="AE389" s="215"/>
      <c r="AF389" s="216"/>
      <c r="AG389" s="25"/>
      <c r="AH389" s="215"/>
      <c r="AI389" s="25"/>
      <c r="AJ389" s="215"/>
      <c r="AK389" s="216"/>
      <c r="AL389" s="25"/>
      <c r="AM389" s="215"/>
      <c r="AN389" s="25"/>
      <c r="AO389" s="215"/>
      <c r="AP389" s="216"/>
      <c r="AQ389" s="25"/>
      <c r="AR389" s="215"/>
      <c r="AS389" s="25"/>
      <c r="AT389" s="215"/>
      <c r="AU389" s="216"/>
      <c r="AV389" s="25"/>
      <c r="AW389" s="215"/>
      <c r="AX389" s="25"/>
      <c r="AY389" s="215"/>
      <c r="AZ389" s="216"/>
      <c r="BA389" s="25"/>
      <c r="BB389" s="215"/>
      <c r="BC389" s="25"/>
      <c r="BD389" s="215"/>
      <c r="BE389" s="216"/>
      <c r="BF389" s="25"/>
      <c r="BG389" s="215"/>
      <c r="BH389" s="25"/>
      <c r="BI389" s="215"/>
      <c r="BJ389" s="216"/>
    </row>
    <row r="390" spans="14:62" ht="15.75" customHeight="1">
      <c r="N390" s="215"/>
      <c r="O390" s="286"/>
      <c r="P390" s="215"/>
      <c r="Q390" s="216"/>
      <c r="R390" s="286"/>
      <c r="S390" s="215"/>
      <c r="T390" s="286"/>
      <c r="U390" s="215"/>
      <c r="V390" s="216"/>
      <c r="W390" s="25"/>
      <c r="X390" s="215"/>
      <c r="Y390" s="25"/>
      <c r="Z390" s="215"/>
      <c r="AA390" s="216"/>
      <c r="AB390" s="25"/>
      <c r="AC390" s="215"/>
      <c r="AD390" s="25"/>
      <c r="AE390" s="215"/>
      <c r="AF390" s="216"/>
      <c r="AG390" s="25"/>
      <c r="AH390" s="215"/>
      <c r="AI390" s="25"/>
      <c r="AJ390" s="215"/>
      <c r="AK390" s="216"/>
      <c r="AL390" s="25"/>
      <c r="AM390" s="215"/>
      <c r="AN390" s="25"/>
      <c r="AO390" s="215"/>
      <c r="AP390" s="216"/>
      <c r="AQ390" s="25"/>
      <c r="AR390" s="215"/>
      <c r="AS390" s="25"/>
      <c r="AT390" s="215"/>
      <c r="AU390" s="216"/>
      <c r="AV390" s="25"/>
      <c r="AW390" s="215"/>
      <c r="AX390" s="25"/>
      <c r="AY390" s="215"/>
      <c r="AZ390" s="216"/>
      <c r="BA390" s="25"/>
      <c r="BB390" s="215"/>
      <c r="BC390" s="25"/>
      <c r="BD390" s="215"/>
      <c r="BE390" s="216"/>
      <c r="BF390" s="25"/>
      <c r="BG390" s="215"/>
      <c r="BH390" s="25"/>
      <c r="BI390" s="215"/>
      <c r="BJ390" s="216"/>
    </row>
    <row r="391" spans="14:62" ht="15.75" customHeight="1">
      <c r="N391" s="215"/>
      <c r="O391" s="286"/>
      <c r="P391" s="215"/>
      <c r="Q391" s="216"/>
      <c r="R391" s="286"/>
      <c r="S391" s="215"/>
      <c r="T391" s="286"/>
      <c r="U391" s="215"/>
      <c r="V391" s="216"/>
      <c r="W391" s="25"/>
      <c r="X391" s="215"/>
      <c r="Y391" s="25"/>
      <c r="Z391" s="215"/>
      <c r="AA391" s="216"/>
      <c r="AB391" s="25"/>
      <c r="AC391" s="215"/>
      <c r="AD391" s="25"/>
      <c r="AE391" s="215"/>
      <c r="AF391" s="216"/>
      <c r="AG391" s="25"/>
      <c r="AH391" s="215"/>
      <c r="AI391" s="25"/>
      <c r="AJ391" s="215"/>
      <c r="AK391" s="216"/>
      <c r="AL391" s="25"/>
      <c r="AM391" s="215"/>
      <c r="AN391" s="25"/>
      <c r="AO391" s="215"/>
      <c r="AP391" s="216"/>
      <c r="AQ391" s="25"/>
      <c r="AR391" s="215"/>
      <c r="AS391" s="25"/>
      <c r="AT391" s="215"/>
      <c r="AU391" s="216"/>
      <c r="AV391" s="25"/>
      <c r="AW391" s="215"/>
      <c r="AX391" s="25"/>
      <c r="AY391" s="215"/>
      <c r="AZ391" s="216"/>
      <c r="BA391" s="25"/>
      <c r="BB391" s="215"/>
      <c r="BC391" s="25"/>
      <c r="BD391" s="215"/>
      <c r="BE391" s="216"/>
      <c r="BF391" s="25"/>
      <c r="BG391" s="215"/>
      <c r="BH391" s="25"/>
      <c r="BI391" s="215"/>
      <c r="BJ391" s="216"/>
    </row>
    <row r="392" spans="14:62" ht="15.75" customHeight="1">
      <c r="N392" s="215"/>
      <c r="O392" s="286"/>
      <c r="P392" s="215"/>
      <c r="Q392" s="216"/>
      <c r="R392" s="286"/>
      <c r="S392" s="215"/>
      <c r="T392" s="286"/>
      <c r="U392" s="215"/>
      <c r="V392" s="216"/>
      <c r="W392" s="25"/>
      <c r="X392" s="215"/>
      <c r="Y392" s="25"/>
      <c r="Z392" s="215"/>
      <c r="AA392" s="216"/>
      <c r="AB392" s="25"/>
      <c r="AC392" s="215"/>
      <c r="AD392" s="25"/>
      <c r="AE392" s="215"/>
      <c r="AF392" s="216"/>
      <c r="AG392" s="25"/>
      <c r="AH392" s="215"/>
      <c r="AI392" s="25"/>
      <c r="AJ392" s="215"/>
      <c r="AK392" s="216"/>
      <c r="AL392" s="25"/>
      <c r="AM392" s="215"/>
      <c r="AN392" s="25"/>
      <c r="AO392" s="215"/>
      <c r="AP392" s="216"/>
      <c r="AQ392" s="25"/>
      <c r="AR392" s="215"/>
      <c r="AS392" s="25"/>
      <c r="AT392" s="215"/>
      <c r="AU392" s="216"/>
      <c r="AV392" s="25"/>
      <c r="AW392" s="215"/>
      <c r="AX392" s="25"/>
      <c r="AY392" s="215"/>
      <c r="AZ392" s="216"/>
      <c r="BA392" s="25"/>
      <c r="BB392" s="215"/>
      <c r="BC392" s="25"/>
      <c r="BD392" s="215"/>
      <c r="BE392" s="216"/>
      <c r="BF392" s="25"/>
      <c r="BG392" s="215"/>
      <c r="BH392" s="25"/>
      <c r="BI392" s="215"/>
      <c r="BJ392" s="216"/>
    </row>
    <row r="393" spans="14:62" ht="15.75" customHeight="1">
      <c r="N393" s="215"/>
      <c r="O393" s="286"/>
      <c r="P393" s="215"/>
      <c r="Q393" s="216"/>
      <c r="R393" s="286"/>
      <c r="S393" s="215"/>
      <c r="T393" s="286"/>
      <c r="U393" s="215"/>
      <c r="V393" s="216"/>
      <c r="W393" s="25"/>
      <c r="X393" s="215"/>
      <c r="Y393" s="25"/>
      <c r="Z393" s="215"/>
      <c r="AA393" s="216"/>
      <c r="AB393" s="25"/>
      <c r="AC393" s="215"/>
      <c r="AD393" s="25"/>
      <c r="AE393" s="215"/>
      <c r="AF393" s="216"/>
      <c r="AG393" s="25"/>
      <c r="AH393" s="215"/>
      <c r="AI393" s="25"/>
      <c r="AJ393" s="215"/>
      <c r="AK393" s="216"/>
      <c r="AL393" s="25"/>
      <c r="AM393" s="215"/>
      <c r="AN393" s="25"/>
      <c r="AO393" s="215"/>
      <c r="AP393" s="216"/>
      <c r="AQ393" s="25"/>
      <c r="AR393" s="215"/>
      <c r="AS393" s="25"/>
      <c r="AT393" s="215"/>
      <c r="AU393" s="216"/>
      <c r="AV393" s="25"/>
      <c r="AW393" s="215"/>
      <c r="AX393" s="25"/>
      <c r="AY393" s="215"/>
      <c r="AZ393" s="216"/>
      <c r="BA393" s="25"/>
      <c r="BB393" s="215"/>
      <c r="BC393" s="25"/>
      <c r="BD393" s="215"/>
      <c r="BE393" s="216"/>
      <c r="BF393" s="25"/>
      <c r="BG393" s="215"/>
      <c r="BH393" s="25"/>
      <c r="BI393" s="215"/>
      <c r="BJ393" s="216"/>
    </row>
    <row r="394" spans="14:62" ht="15.75" customHeight="1">
      <c r="N394" s="215"/>
      <c r="O394" s="286"/>
      <c r="P394" s="215"/>
      <c r="Q394" s="216"/>
      <c r="R394" s="286"/>
      <c r="S394" s="215"/>
      <c r="T394" s="286"/>
      <c r="U394" s="215"/>
      <c r="V394" s="216"/>
      <c r="W394" s="25"/>
      <c r="X394" s="215"/>
      <c r="Y394" s="25"/>
      <c r="Z394" s="215"/>
      <c r="AA394" s="216"/>
      <c r="AB394" s="25"/>
      <c r="AC394" s="215"/>
      <c r="AD394" s="25"/>
      <c r="AE394" s="215"/>
      <c r="AF394" s="216"/>
      <c r="AG394" s="25"/>
      <c r="AH394" s="215"/>
      <c r="AI394" s="25"/>
      <c r="AJ394" s="215"/>
      <c r="AK394" s="216"/>
      <c r="AL394" s="25"/>
      <c r="AM394" s="215"/>
      <c r="AN394" s="25"/>
      <c r="AO394" s="215"/>
      <c r="AP394" s="216"/>
      <c r="AQ394" s="25"/>
      <c r="AR394" s="215"/>
      <c r="AS394" s="25"/>
      <c r="AT394" s="215"/>
      <c r="AU394" s="216"/>
      <c r="AV394" s="25"/>
      <c r="AW394" s="215"/>
      <c r="AX394" s="25"/>
      <c r="AY394" s="215"/>
      <c r="AZ394" s="216"/>
      <c r="BA394" s="25"/>
      <c r="BB394" s="215"/>
      <c r="BC394" s="25"/>
      <c r="BD394" s="215"/>
      <c r="BE394" s="216"/>
      <c r="BF394" s="25"/>
      <c r="BG394" s="215"/>
      <c r="BH394" s="25"/>
      <c r="BI394" s="215"/>
      <c r="BJ394" s="216"/>
    </row>
    <row r="395" spans="14:62" ht="15.75" customHeight="1">
      <c r="N395" s="215"/>
      <c r="O395" s="286"/>
      <c r="P395" s="215"/>
      <c r="Q395" s="216"/>
      <c r="R395" s="286"/>
      <c r="S395" s="215"/>
      <c r="T395" s="286"/>
      <c r="U395" s="215"/>
      <c r="V395" s="216"/>
      <c r="W395" s="25"/>
      <c r="X395" s="215"/>
      <c r="Y395" s="25"/>
      <c r="Z395" s="215"/>
      <c r="AA395" s="216"/>
      <c r="AB395" s="25"/>
      <c r="AC395" s="215"/>
      <c r="AD395" s="25"/>
      <c r="AE395" s="215"/>
      <c r="AF395" s="216"/>
      <c r="AG395" s="25"/>
      <c r="AH395" s="215"/>
      <c r="AI395" s="25"/>
      <c r="AJ395" s="215"/>
      <c r="AK395" s="216"/>
      <c r="AL395" s="25"/>
      <c r="AM395" s="215"/>
      <c r="AN395" s="25"/>
      <c r="AO395" s="215"/>
      <c r="AP395" s="216"/>
      <c r="AQ395" s="25"/>
      <c r="AR395" s="215"/>
      <c r="AS395" s="25"/>
      <c r="AT395" s="215"/>
      <c r="AU395" s="216"/>
      <c r="AV395" s="25"/>
      <c r="AW395" s="215"/>
      <c r="AX395" s="25"/>
      <c r="AY395" s="215"/>
      <c r="AZ395" s="216"/>
      <c r="BA395" s="25"/>
      <c r="BB395" s="215"/>
      <c r="BC395" s="25"/>
      <c r="BD395" s="215"/>
      <c r="BE395" s="216"/>
      <c r="BF395" s="25"/>
      <c r="BG395" s="215"/>
      <c r="BH395" s="25"/>
      <c r="BI395" s="215"/>
      <c r="BJ395" s="216"/>
    </row>
    <row r="396" spans="14:62" ht="15.75" customHeight="1">
      <c r="N396" s="215"/>
      <c r="O396" s="286"/>
      <c r="P396" s="215"/>
      <c r="Q396" s="216"/>
      <c r="R396" s="286"/>
      <c r="S396" s="215"/>
      <c r="T396" s="286"/>
      <c r="U396" s="215"/>
      <c r="V396" s="216"/>
      <c r="W396" s="25"/>
      <c r="X396" s="215"/>
      <c r="Y396" s="25"/>
      <c r="Z396" s="215"/>
      <c r="AA396" s="216"/>
      <c r="AB396" s="25"/>
      <c r="AC396" s="215"/>
      <c r="AD396" s="25"/>
      <c r="AE396" s="215"/>
      <c r="AF396" s="216"/>
      <c r="AG396" s="25"/>
      <c r="AH396" s="215"/>
      <c r="AI396" s="25"/>
      <c r="AJ396" s="215"/>
      <c r="AK396" s="216"/>
      <c r="AL396" s="25"/>
      <c r="AM396" s="215"/>
      <c r="AN396" s="25"/>
      <c r="AO396" s="215"/>
      <c r="AP396" s="216"/>
      <c r="AQ396" s="25"/>
      <c r="AR396" s="215"/>
      <c r="AS396" s="25"/>
      <c r="AT396" s="215"/>
      <c r="AU396" s="216"/>
      <c r="AV396" s="25"/>
      <c r="AW396" s="215"/>
      <c r="AX396" s="25"/>
      <c r="AY396" s="215"/>
      <c r="AZ396" s="216"/>
      <c r="BA396" s="25"/>
      <c r="BB396" s="215"/>
      <c r="BC396" s="25"/>
      <c r="BD396" s="215"/>
      <c r="BE396" s="216"/>
      <c r="BF396" s="25"/>
      <c r="BG396" s="215"/>
      <c r="BH396" s="25"/>
      <c r="BI396" s="215"/>
      <c r="BJ396" s="216"/>
    </row>
    <row r="397" spans="14:62" ht="15.75" customHeight="1">
      <c r="N397" s="215"/>
      <c r="O397" s="286"/>
      <c r="P397" s="215"/>
      <c r="Q397" s="216"/>
      <c r="R397" s="286"/>
      <c r="S397" s="215"/>
      <c r="T397" s="286"/>
      <c r="U397" s="215"/>
      <c r="V397" s="216"/>
      <c r="W397" s="25"/>
      <c r="X397" s="215"/>
      <c r="Y397" s="25"/>
      <c r="Z397" s="215"/>
      <c r="AA397" s="216"/>
      <c r="AB397" s="25"/>
      <c r="AC397" s="215"/>
      <c r="AD397" s="25"/>
      <c r="AE397" s="215"/>
      <c r="AF397" s="216"/>
      <c r="AG397" s="25"/>
      <c r="AH397" s="215"/>
      <c r="AI397" s="25"/>
      <c r="AJ397" s="215"/>
      <c r="AK397" s="216"/>
      <c r="AL397" s="25"/>
      <c r="AM397" s="215"/>
      <c r="AN397" s="25"/>
      <c r="AO397" s="215"/>
      <c r="AP397" s="216"/>
      <c r="AQ397" s="25"/>
      <c r="AR397" s="215"/>
      <c r="AS397" s="25"/>
      <c r="AT397" s="215"/>
      <c r="AU397" s="216"/>
      <c r="AV397" s="25"/>
      <c r="AW397" s="215"/>
      <c r="AX397" s="25"/>
      <c r="AY397" s="215"/>
      <c r="AZ397" s="216"/>
      <c r="BA397" s="25"/>
      <c r="BB397" s="215"/>
      <c r="BC397" s="25"/>
      <c r="BD397" s="215"/>
      <c r="BE397" s="216"/>
      <c r="BF397" s="25"/>
      <c r="BG397" s="215"/>
      <c r="BH397" s="25"/>
      <c r="BI397" s="215"/>
      <c r="BJ397" s="216"/>
    </row>
    <row r="398" spans="14:62" ht="15.75" customHeight="1">
      <c r="N398" s="215"/>
      <c r="O398" s="286"/>
      <c r="P398" s="215"/>
      <c r="Q398" s="216"/>
      <c r="R398" s="286"/>
      <c r="S398" s="215"/>
      <c r="T398" s="286"/>
      <c r="U398" s="215"/>
      <c r="V398" s="216"/>
      <c r="W398" s="25"/>
      <c r="X398" s="215"/>
      <c r="Y398" s="25"/>
      <c r="Z398" s="215"/>
      <c r="AA398" s="216"/>
      <c r="AB398" s="25"/>
      <c r="AC398" s="215"/>
      <c r="AD398" s="25"/>
      <c r="AE398" s="215"/>
      <c r="AF398" s="216"/>
      <c r="AG398" s="25"/>
      <c r="AH398" s="215"/>
      <c r="AI398" s="25"/>
      <c r="AJ398" s="215"/>
      <c r="AK398" s="216"/>
      <c r="AL398" s="25"/>
      <c r="AM398" s="215"/>
      <c r="AN398" s="25"/>
      <c r="AO398" s="215"/>
      <c r="AP398" s="216"/>
      <c r="AQ398" s="25"/>
      <c r="AR398" s="215"/>
      <c r="AS398" s="25"/>
      <c r="AT398" s="215"/>
      <c r="AU398" s="216"/>
      <c r="AV398" s="25"/>
      <c r="AW398" s="215"/>
      <c r="AX398" s="25"/>
      <c r="AY398" s="215"/>
      <c r="AZ398" s="216"/>
      <c r="BA398" s="25"/>
      <c r="BB398" s="215"/>
      <c r="BC398" s="25"/>
      <c r="BD398" s="215"/>
      <c r="BE398" s="216"/>
      <c r="BF398" s="25"/>
      <c r="BG398" s="215"/>
      <c r="BH398" s="25"/>
      <c r="BI398" s="215"/>
      <c r="BJ398" s="216"/>
    </row>
    <row r="399" spans="14:62" ht="15.75" customHeight="1">
      <c r="N399" s="215"/>
      <c r="O399" s="286"/>
      <c r="P399" s="215"/>
      <c r="Q399" s="216"/>
      <c r="R399" s="286"/>
      <c r="S399" s="215"/>
      <c r="T399" s="286"/>
      <c r="U399" s="215"/>
      <c r="V399" s="216"/>
      <c r="W399" s="25"/>
      <c r="X399" s="215"/>
      <c r="Y399" s="25"/>
      <c r="Z399" s="215"/>
      <c r="AA399" s="216"/>
      <c r="AB399" s="25"/>
      <c r="AC399" s="215"/>
      <c r="AD399" s="25"/>
      <c r="AE399" s="215"/>
      <c r="AF399" s="216"/>
      <c r="AG399" s="25"/>
      <c r="AH399" s="215"/>
      <c r="AI399" s="25"/>
      <c r="AJ399" s="215"/>
      <c r="AK399" s="216"/>
      <c r="AL399" s="25"/>
      <c r="AM399" s="215"/>
      <c r="AN399" s="25"/>
      <c r="AO399" s="215"/>
      <c r="AP399" s="216"/>
      <c r="AQ399" s="25"/>
      <c r="AR399" s="215"/>
      <c r="AS399" s="25"/>
      <c r="AT399" s="215"/>
      <c r="AU399" s="216"/>
      <c r="AV399" s="25"/>
      <c r="AW399" s="215"/>
      <c r="AX399" s="25"/>
      <c r="AY399" s="215"/>
      <c r="AZ399" s="216"/>
      <c r="BA399" s="25"/>
      <c r="BB399" s="215"/>
      <c r="BC399" s="25"/>
      <c r="BD399" s="215"/>
      <c r="BE399" s="216"/>
      <c r="BF399" s="25"/>
      <c r="BG399" s="215"/>
      <c r="BH399" s="25"/>
      <c r="BI399" s="215"/>
      <c r="BJ399" s="216"/>
    </row>
    <row r="400" spans="14:62" ht="15.75" customHeight="1">
      <c r="N400" s="215"/>
      <c r="O400" s="286"/>
      <c r="P400" s="215"/>
      <c r="Q400" s="216"/>
      <c r="R400" s="286"/>
      <c r="S400" s="215"/>
      <c r="T400" s="286"/>
      <c r="U400" s="215"/>
      <c r="V400" s="216"/>
      <c r="W400" s="25"/>
      <c r="X400" s="215"/>
      <c r="Y400" s="25"/>
      <c r="Z400" s="215"/>
      <c r="AA400" s="216"/>
      <c r="AB400" s="25"/>
      <c r="AC400" s="215"/>
      <c r="AD400" s="25"/>
      <c r="AE400" s="215"/>
      <c r="AF400" s="216"/>
      <c r="AG400" s="25"/>
      <c r="AH400" s="215"/>
      <c r="AI400" s="25"/>
      <c r="AJ400" s="215"/>
      <c r="AK400" s="216"/>
      <c r="AL400" s="25"/>
      <c r="AM400" s="215"/>
      <c r="AN400" s="25"/>
      <c r="AO400" s="215"/>
      <c r="AP400" s="216"/>
      <c r="AQ400" s="25"/>
      <c r="AR400" s="215"/>
      <c r="AS400" s="25"/>
      <c r="AT400" s="215"/>
      <c r="AU400" s="216"/>
      <c r="AV400" s="25"/>
      <c r="AW400" s="215"/>
      <c r="AX400" s="25"/>
      <c r="AY400" s="215"/>
      <c r="AZ400" s="216"/>
      <c r="BA400" s="25"/>
      <c r="BB400" s="215"/>
      <c r="BC400" s="25"/>
      <c r="BD400" s="215"/>
      <c r="BE400" s="216"/>
      <c r="BF400" s="25"/>
      <c r="BG400" s="215"/>
      <c r="BH400" s="25"/>
      <c r="BI400" s="215"/>
      <c r="BJ400" s="216"/>
    </row>
    <row r="401" spans="14:62" ht="15.75" customHeight="1">
      <c r="N401" s="215"/>
      <c r="O401" s="286"/>
      <c r="P401" s="215"/>
      <c r="Q401" s="216"/>
      <c r="R401" s="286"/>
      <c r="S401" s="215"/>
      <c r="T401" s="286"/>
      <c r="U401" s="215"/>
      <c r="V401" s="216"/>
      <c r="W401" s="25"/>
      <c r="X401" s="215"/>
      <c r="Y401" s="25"/>
      <c r="Z401" s="215"/>
      <c r="AA401" s="216"/>
      <c r="AB401" s="25"/>
      <c r="AC401" s="215"/>
      <c r="AD401" s="25"/>
      <c r="AE401" s="215"/>
      <c r="AF401" s="216"/>
      <c r="AG401" s="25"/>
      <c r="AH401" s="215"/>
      <c r="AI401" s="25"/>
      <c r="AJ401" s="215"/>
      <c r="AK401" s="216"/>
      <c r="AL401" s="25"/>
      <c r="AM401" s="215"/>
      <c r="AN401" s="25"/>
      <c r="AO401" s="215"/>
      <c r="AP401" s="216"/>
      <c r="AQ401" s="25"/>
      <c r="AR401" s="215"/>
      <c r="AS401" s="25"/>
      <c r="AT401" s="215"/>
      <c r="AU401" s="216"/>
      <c r="AV401" s="25"/>
      <c r="AW401" s="215"/>
      <c r="AX401" s="25"/>
      <c r="AY401" s="215"/>
      <c r="AZ401" s="216"/>
      <c r="BA401" s="25"/>
      <c r="BB401" s="215"/>
      <c r="BC401" s="25"/>
      <c r="BD401" s="215"/>
      <c r="BE401" s="216"/>
      <c r="BF401" s="25"/>
      <c r="BG401" s="215"/>
      <c r="BH401" s="25"/>
      <c r="BI401" s="215"/>
      <c r="BJ401" s="216"/>
    </row>
    <row r="402" spans="14:62" ht="15.75" customHeight="1">
      <c r="N402" s="215"/>
      <c r="O402" s="286"/>
      <c r="P402" s="215"/>
      <c r="Q402" s="216"/>
      <c r="R402" s="286"/>
      <c r="S402" s="215"/>
      <c r="T402" s="286"/>
      <c r="U402" s="215"/>
      <c r="V402" s="216"/>
      <c r="W402" s="25"/>
      <c r="X402" s="215"/>
      <c r="Y402" s="25"/>
      <c r="Z402" s="215"/>
      <c r="AA402" s="216"/>
      <c r="AB402" s="25"/>
      <c r="AC402" s="215"/>
      <c r="AD402" s="25"/>
      <c r="AE402" s="215"/>
      <c r="AF402" s="216"/>
      <c r="AG402" s="25"/>
      <c r="AH402" s="215"/>
      <c r="AI402" s="25"/>
      <c r="AJ402" s="215"/>
      <c r="AK402" s="216"/>
      <c r="AL402" s="25"/>
      <c r="AM402" s="215"/>
      <c r="AN402" s="25"/>
      <c r="AO402" s="215"/>
      <c r="AP402" s="216"/>
      <c r="AQ402" s="25"/>
      <c r="AR402" s="215"/>
      <c r="AS402" s="25"/>
      <c r="AT402" s="215"/>
      <c r="AU402" s="216"/>
      <c r="AV402" s="25"/>
      <c r="AW402" s="215"/>
      <c r="AX402" s="25"/>
      <c r="AY402" s="215"/>
      <c r="AZ402" s="216"/>
      <c r="BA402" s="25"/>
      <c r="BB402" s="215"/>
      <c r="BC402" s="25"/>
      <c r="BD402" s="215"/>
      <c r="BE402" s="216"/>
      <c r="BF402" s="25"/>
      <c r="BG402" s="215"/>
      <c r="BH402" s="25"/>
      <c r="BI402" s="215"/>
      <c r="BJ402" s="216"/>
    </row>
    <row r="403" spans="14:62" ht="15.75" customHeight="1">
      <c r="N403" s="215"/>
      <c r="O403" s="286"/>
      <c r="P403" s="215"/>
      <c r="Q403" s="216"/>
      <c r="R403" s="286"/>
      <c r="S403" s="215"/>
      <c r="T403" s="286"/>
      <c r="U403" s="215"/>
      <c r="V403" s="216"/>
      <c r="W403" s="25"/>
      <c r="X403" s="215"/>
      <c r="Y403" s="25"/>
      <c r="Z403" s="215"/>
      <c r="AA403" s="216"/>
      <c r="AB403" s="25"/>
      <c r="AC403" s="215"/>
      <c r="AD403" s="25"/>
      <c r="AE403" s="215"/>
      <c r="AF403" s="216"/>
      <c r="AG403" s="25"/>
      <c r="AH403" s="215"/>
      <c r="AI403" s="25"/>
      <c r="AJ403" s="215"/>
      <c r="AK403" s="216"/>
      <c r="AL403" s="25"/>
      <c r="AM403" s="215"/>
      <c r="AN403" s="25"/>
      <c r="AO403" s="215"/>
      <c r="AP403" s="216"/>
      <c r="AQ403" s="25"/>
      <c r="AR403" s="215"/>
      <c r="AS403" s="25"/>
      <c r="AT403" s="215"/>
      <c r="AU403" s="216"/>
      <c r="AV403" s="25"/>
      <c r="AW403" s="215"/>
      <c r="AX403" s="25"/>
      <c r="AY403" s="215"/>
      <c r="AZ403" s="216"/>
      <c r="BA403" s="25"/>
      <c r="BB403" s="215"/>
      <c r="BC403" s="25"/>
      <c r="BD403" s="215"/>
      <c r="BE403" s="216"/>
      <c r="BF403" s="25"/>
      <c r="BG403" s="215"/>
      <c r="BH403" s="25"/>
      <c r="BI403" s="215"/>
      <c r="BJ403" s="216"/>
    </row>
    <row r="404" spans="14:62" ht="15.75" customHeight="1">
      <c r="N404" s="215"/>
      <c r="O404" s="286"/>
      <c r="P404" s="215"/>
      <c r="Q404" s="216"/>
      <c r="R404" s="286"/>
      <c r="S404" s="215"/>
      <c r="T404" s="286"/>
      <c r="U404" s="215"/>
      <c r="V404" s="216"/>
      <c r="W404" s="25"/>
      <c r="X404" s="215"/>
      <c r="Y404" s="25"/>
      <c r="Z404" s="215"/>
      <c r="AA404" s="216"/>
      <c r="AB404" s="25"/>
      <c r="AC404" s="215"/>
      <c r="AD404" s="25"/>
      <c r="AE404" s="215"/>
      <c r="AF404" s="216"/>
      <c r="AG404" s="25"/>
      <c r="AH404" s="215"/>
      <c r="AI404" s="25"/>
      <c r="AJ404" s="215"/>
      <c r="AK404" s="216"/>
      <c r="AL404" s="25"/>
      <c r="AM404" s="215"/>
      <c r="AN404" s="25"/>
      <c r="AO404" s="215"/>
      <c r="AP404" s="216"/>
      <c r="AQ404" s="25"/>
      <c r="AR404" s="215"/>
      <c r="AS404" s="25"/>
      <c r="AT404" s="215"/>
      <c r="AU404" s="216"/>
      <c r="AV404" s="25"/>
      <c r="AW404" s="215"/>
      <c r="AX404" s="25"/>
      <c r="AY404" s="215"/>
      <c r="AZ404" s="216"/>
      <c r="BA404" s="25"/>
      <c r="BB404" s="215"/>
      <c r="BC404" s="25"/>
      <c r="BD404" s="215"/>
      <c r="BE404" s="216"/>
      <c r="BF404" s="25"/>
      <c r="BG404" s="215"/>
      <c r="BH404" s="25"/>
      <c r="BI404" s="215"/>
      <c r="BJ404" s="216"/>
    </row>
    <row r="405" spans="14:62" ht="15.75" customHeight="1">
      <c r="N405" s="215"/>
      <c r="O405" s="286"/>
      <c r="P405" s="215"/>
      <c r="Q405" s="216"/>
      <c r="R405" s="286"/>
      <c r="S405" s="215"/>
      <c r="T405" s="286"/>
      <c r="U405" s="215"/>
      <c r="V405" s="216"/>
      <c r="W405" s="25"/>
      <c r="X405" s="215"/>
      <c r="Y405" s="25"/>
      <c r="Z405" s="215"/>
      <c r="AA405" s="216"/>
      <c r="AB405" s="25"/>
      <c r="AC405" s="215"/>
      <c r="AD405" s="25"/>
      <c r="AE405" s="215"/>
      <c r="AF405" s="216"/>
      <c r="AG405" s="25"/>
      <c r="AH405" s="215"/>
      <c r="AI405" s="25"/>
      <c r="AJ405" s="215"/>
      <c r="AK405" s="216"/>
      <c r="AL405" s="25"/>
      <c r="AM405" s="215"/>
      <c r="AN405" s="25"/>
      <c r="AO405" s="215"/>
      <c r="AP405" s="216"/>
      <c r="AQ405" s="25"/>
      <c r="AR405" s="215"/>
      <c r="AS405" s="25"/>
      <c r="AT405" s="215"/>
      <c r="AU405" s="216"/>
      <c r="AV405" s="25"/>
      <c r="AW405" s="215"/>
      <c r="AX405" s="25"/>
      <c r="AY405" s="215"/>
      <c r="AZ405" s="216"/>
      <c r="BA405" s="25"/>
      <c r="BB405" s="215"/>
      <c r="BC405" s="25"/>
      <c r="BD405" s="215"/>
      <c r="BE405" s="216"/>
      <c r="BF405" s="25"/>
      <c r="BG405" s="215"/>
      <c r="BH405" s="25"/>
      <c r="BI405" s="215"/>
      <c r="BJ405" s="216"/>
    </row>
    <row r="406" spans="14:62" ht="15.75" customHeight="1">
      <c r="N406" s="215"/>
      <c r="O406" s="286"/>
      <c r="P406" s="215"/>
      <c r="Q406" s="216"/>
      <c r="R406" s="286"/>
      <c r="S406" s="215"/>
      <c r="T406" s="286"/>
      <c r="U406" s="215"/>
      <c r="V406" s="216"/>
      <c r="W406" s="25"/>
      <c r="X406" s="215"/>
      <c r="Y406" s="25"/>
      <c r="Z406" s="215"/>
      <c r="AA406" s="216"/>
      <c r="AB406" s="25"/>
      <c r="AC406" s="215"/>
      <c r="AD406" s="25"/>
      <c r="AE406" s="215"/>
      <c r="AF406" s="216"/>
      <c r="AG406" s="25"/>
      <c r="AH406" s="215"/>
      <c r="AI406" s="25"/>
      <c r="AJ406" s="215"/>
      <c r="AK406" s="216"/>
      <c r="AL406" s="25"/>
      <c r="AM406" s="215"/>
      <c r="AN406" s="25"/>
      <c r="AO406" s="215"/>
      <c r="AP406" s="216"/>
      <c r="AQ406" s="25"/>
      <c r="AR406" s="215"/>
      <c r="AS406" s="25"/>
      <c r="AT406" s="215"/>
      <c r="AU406" s="216"/>
      <c r="AV406" s="25"/>
      <c r="AW406" s="215"/>
      <c r="AX406" s="25"/>
      <c r="AY406" s="215"/>
      <c r="AZ406" s="216"/>
      <c r="BA406" s="25"/>
      <c r="BB406" s="215"/>
      <c r="BC406" s="25"/>
      <c r="BD406" s="215"/>
      <c r="BE406" s="216"/>
      <c r="BF406" s="25"/>
      <c r="BG406" s="215"/>
      <c r="BH406" s="25"/>
      <c r="BI406" s="215"/>
      <c r="BJ406" s="216"/>
    </row>
    <row r="407" spans="14:62" ht="15.75" customHeight="1">
      <c r="N407" s="215"/>
      <c r="O407" s="286"/>
      <c r="P407" s="215"/>
      <c r="Q407" s="216"/>
      <c r="R407" s="286"/>
      <c r="S407" s="215"/>
      <c r="T407" s="286"/>
      <c r="U407" s="215"/>
      <c r="V407" s="216"/>
      <c r="W407" s="25"/>
      <c r="X407" s="215"/>
      <c r="Y407" s="25"/>
      <c r="Z407" s="215"/>
      <c r="AA407" s="216"/>
      <c r="AB407" s="25"/>
      <c r="AC407" s="215"/>
      <c r="AD407" s="25"/>
      <c r="AE407" s="215"/>
      <c r="AF407" s="216"/>
      <c r="AG407" s="25"/>
      <c r="AH407" s="215"/>
      <c r="AI407" s="25"/>
      <c r="AJ407" s="215"/>
      <c r="AK407" s="216"/>
      <c r="AL407" s="25"/>
      <c r="AM407" s="215"/>
      <c r="AN407" s="25"/>
      <c r="AO407" s="215"/>
      <c r="AP407" s="216"/>
      <c r="AQ407" s="25"/>
      <c r="AR407" s="215"/>
      <c r="AS407" s="25"/>
      <c r="AT407" s="215"/>
      <c r="AU407" s="216"/>
      <c r="AV407" s="25"/>
      <c r="AW407" s="215"/>
      <c r="AX407" s="25"/>
      <c r="AY407" s="215"/>
      <c r="AZ407" s="216"/>
      <c r="BA407" s="25"/>
      <c r="BB407" s="215"/>
      <c r="BC407" s="25"/>
      <c r="BD407" s="215"/>
      <c r="BE407" s="216"/>
      <c r="BF407" s="25"/>
      <c r="BG407" s="215"/>
      <c r="BH407" s="25"/>
      <c r="BI407" s="215"/>
      <c r="BJ407" s="216"/>
    </row>
    <row r="408" spans="14:62" ht="15.75" customHeight="1">
      <c r="N408" s="215"/>
      <c r="O408" s="286"/>
      <c r="P408" s="215"/>
      <c r="Q408" s="216"/>
      <c r="R408" s="286"/>
      <c r="S408" s="215"/>
      <c r="T408" s="286"/>
      <c r="U408" s="215"/>
      <c r="V408" s="216"/>
      <c r="W408" s="25"/>
      <c r="X408" s="215"/>
      <c r="Y408" s="25"/>
      <c r="Z408" s="215"/>
      <c r="AA408" s="216"/>
      <c r="AB408" s="25"/>
      <c r="AC408" s="215"/>
      <c r="AD408" s="25"/>
      <c r="AE408" s="215"/>
      <c r="AF408" s="216"/>
      <c r="AG408" s="25"/>
      <c r="AH408" s="215"/>
      <c r="AI408" s="25"/>
      <c r="AJ408" s="215"/>
      <c r="AK408" s="216"/>
      <c r="AL408" s="25"/>
      <c r="AM408" s="215"/>
      <c r="AN408" s="25"/>
      <c r="AO408" s="215"/>
      <c r="AP408" s="216"/>
      <c r="AQ408" s="25"/>
      <c r="AR408" s="215"/>
      <c r="AS408" s="25"/>
      <c r="AT408" s="215"/>
      <c r="AU408" s="216"/>
      <c r="AV408" s="25"/>
      <c r="AW408" s="215"/>
      <c r="AX408" s="25"/>
      <c r="AY408" s="215"/>
      <c r="AZ408" s="216"/>
      <c r="BA408" s="25"/>
      <c r="BB408" s="215"/>
      <c r="BC408" s="25"/>
      <c r="BD408" s="215"/>
      <c r="BE408" s="216"/>
      <c r="BF408" s="25"/>
      <c r="BG408" s="215"/>
      <c r="BH408" s="25"/>
      <c r="BI408" s="215"/>
      <c r="BJ408" s="216"/>
    </row>
    <row r="409" spans="14:62" ht="15.75" customHeight="1">
      <c r="N409" s="215"/>
      <c r="O409" s="286"/>
      <c r="P409" s="215"/>
      <c r="Q409" s="216"/>
      <c r="R409" s="286"/>
      <c r="S409" s="215"/>
      <c r="T409" s="286"/>
      <c r="U409" s="215"/>
      <c r="V409" s="216"/>
      <c r="W409" s="25"/>
      <c r="X409" s="215"/>
      <c r="Y409" s="25"/>
      <c r="Z409" s="215"/>
      <c r="AA409" s="216"/>
      <c r="AB409" s="25"/>
      <c r="AC409" s="215"/>
      <c r="AD409" s="25"/>
      <c r="AE409" s="215"/>
      <c r="AF409" s="216"/>
      <c r="AG409" s="25"/>
      <c r="AH409" s="215"/>
      <c r="AI409" s="25"/>
      <c r="AJ409" s="215"/>
      <c r="AK409" s="216"/>
      <c r="AL409" s="25"/>
      <c r="AM409" s="215"/>
      <c r="AN409" s="25"/>
      <c r="AO409" s="215"/>
      <c r="AP409" s="216"/>
      <c r="AQ409" s="25"/>
      <c r="AR409" s="215"/>
      <c r="AS409" s="25"/>
      <c r="AT409" s="215"/>
      <c r="AU409" s="216"/>
      <c r="AV409" s="25"/>
      <c r="AW409" s="215"/>
      <c r="AX409" s="25"/>
      <c r="AY409" s="215"/>
      <c r="AZ409" s="216"/>
      <c r="BA409" s="25"/>
      <c r="BB409" s="215"/>
      <c r="BC409" s="25"/>
      <c r="BD409" s="215"/>
      <c r="BE409" s="216"/>
      <c r="BF409" s="25"/>
      <c r="BG409" s="215"/>
      <c r="BH409" s="25"/>
      <c r="BI409" s="215"/>
      <c r="BJ409" s="216"/>
    </row>
    <row r="410" spans="14:62" ht="15.75" customHeight="1">
      <c r="N410" s="215"/>
      <c r="O410" s="286"/>
      <c r="P410" s="215"/>
      <c r="Q410" s="216"/>
      <c r="R410" s="286"/>
      <c r="S410" s="215"/>
      <c r="T410" s="286"/>
      <c r="U410" s="215"/>
      <c r="V410" s="216"/>
      <c r="W410" s="25"/>
      <c r="X410" s="215"/>
      <c r="Y410" s="25"/>
      <c r="Z410" s="215"/>
      <c r="AA410" s="216"/>
      <c r="AB410" s="25"/>
      <c r="AC410" s="215"/>
      <c r="AD410" s="25"/>
      <c r="AE410" s="215"/>
      <c r="AF410" s="216"/>
      <c r="AG410" s="25"/>
      <c r="AH410" s="215"/>
      <c r="AI410" s="25"/>
      <c r="AJ410" s="215"/>
      <c r="AK410" s="216"/>
      <c r="AL410" s="25"/>
      <c r="AM410" s="215"/>
      <c r="AN410" s="25"/>
      <c r="AO410" s="215"/>
      <c r="AP410" s="216"/>
      <c r="AQ410" s="25"/>
      <c r="AR410" s="215"/>
      <c r="AS410" s="25"/>
      <c r="AT410" s="215"/>
      <c r="AU410" s="216"/>
      <c r="AV410" s="25"/>
      <c r="AW410" s="215"/>
      <c r="AX410" s="25"/>
      <c r="AY410" s="215"/>
      <c r="AZ410" s="216"/>
      <c r="BA410" s="25"/>
      <c r="BB410" s="215"/>
      <c r="BC410" s="25"/>
      <c r="BD410" s="215"/>
      <c r="BE410" s="216"/>
      <c r="BF410" s="25"/>
      <c r="BG410" s="215"/>
      <c r="BH410" s="25"/>
      <c r="BI410" s="215"/>
      <c r="BJ410" s="216"/>
    </row>
    <row r="411" spans="14:62" ht="15.75" customHeight="1">
      <c r="N411" s="215"/>
      <c r="O411" s="286"/>
      <c r="P411" s="215"/>
      <c r="Q411" s="216"/>
      <c r="R411" s="286"/>
      <c r="S411" s="215"/>
      <c r="T411" s="286"/>
      <c r="U411" s="215"/>
      <c r="V411" s="216"/>
      <c r="W411" s="25"/>
      <c r="X411" s="215"/>
      <c r="Y411" s="25"/>
      <c r="Z411" s="215"/>
      <c r="AA411" s="216"/>
      <c r="AB411" s="25"/>
      <c r="AC411" s="215"/>
      <c r="AD411" s="25"/>
      <c r="AE411" s="215"/>
      <c r="AF411" s="216"/>
      <c r="AG411" s="25"/>
      <c r="AH411" s="215"/>
      <c r="AI411" s="25"/>
      <c r="AJ411" s="215"/>
      <c r="AK411" s="216"/>
      <c r="AL411" s="25"/>
      <c r="AM411" s="215"/>
      <c r="AN411" s="25"/>
      <c r="AO411" s="215"/>
      <c r="AP411" s="216"/>
      <c r="AQ411" s="25"/>
      <c r="AR411" s="215"/>
      <c r="AS411" s="25"/>
      <c r="AT411" s="215"/>
      <c r="AU411" s="216"/>
      <c r="AV411" s="25"/>
      <c r="AW411" s="215"/>
      <c r="AX411" s="25"/>
      <c r="AY411" s="215"/>
      <c r="AZ411" s="216"/>
      <c r="BA411" s="25"/>
      <c r="BB411" s="215"/>
      <c r="BC411" s="25"/>
      <c r="BD411" s="215"/>
      <c r="BE411" s="216"/>
      <c r="BF411" s="25"/>
      <c r="BG411" s="215"/>
      <c r="BH411" s="25"/>
      <c r="BI411" s="215"/>
      <c r="BJ411" s="216"/>
    </row>
    <row r="412" spans="14:62" ht="15.75" customHeight="1">
      <c r="N412" s="215"/>
      <c r="O412" s="286"/>
      <c r="P412" s="215"/>
      <c r="Q412" s="216"/>
      <c r="R412" s="286"/>
      <c r="S412" s="215"/>
      <c r="T412" s="286"/>
      <c r="U412" s="215"/>
      <c r="V412" s="216"/>
      <c r="W412" s="25"/>
      <c r="X412" s="215"/>
      <c r="Y412" s="25"/>
      <c r="Z412" s="215"/>
      <c r="AA412" s="216"/>
      <c r="AB412" s="25"/>
      <c r="AC412" s="215"/>
      <c r="AD412" s="25"/>
      <c r="AE412" s="215"/>
      <c r="AF412" s="216"/>
      <c r="AG412" s="25"/>
      <c r="AH412" s="215"/>
      <c r="AI412" s="25"/>
      <c r="AJ412" s="215"/>
      <c r="AK412" s="216"/>
      <c r="AL412" s="25"/>
      <c r="AM412" s="215"/>
      <c r="AN412" s="25"/>
      <c r="AO412" s="215"/>
      <c r="AP412" s="216"/>
      <c r="AQ412" s="25"/>
      <c r="AR412" s="215"/>
      <c r="AS412" s="25"/>
      <c r="AT412" s="215"/>
      <c r="AU412" s="216"/>
      <c r="AV412" s="25"/>
      <c r="AW412" s="215"/>
      <c r="AX412" s="25"/>
      <c r="AY412" s="215"/>
      <c r="AZ412" s="216"/>
      <c r="BA412" s="25"/>
      <c r="BB412" s="215"/>
      <c r="BC412" s="25"/>
      <c r="BD412" s="215"/>
      <c r="BE412" s="216"/>
      <c r="BF412" s="25"/>
      <c r="BG412" s="215"/>
      <c r="BH412" s="25"/>
      <c r="BI412" s="215"/>
      <c r="BJ412" s="216"/>
    </row>
    <row r="413" spans="14:62" ht="15.75" customHeight="1">
      <c r="N413" s="215"/>
      <c r="O413" s="286"/>
      <c r="P413" s="215"/>
      <c r="Q413" s="216"/>
      <c r="R413" s="286"/>
      <c r="S413" s="215"/>
      <c r="T413" s="286"/>
      <c r="U413" s="215"/>
      <c r="V413" s="216"/>
      <c r="W413" s="25"/>
      <c r="X413" s="215"/>
      <c r="Y413" s="25"/>
      <c r="Z413" s="215"/>
      <c r="AA413" s="216"/>
      <c r="AB413" s="25"/>
      <c r="AC413" s="215"/>
      <c r="AD413" s="25"/>
      <c r="AE413" s="215"/>
      <c r="AF413" s="216"/>
      <c r="AG413" s="25"/>
      <c r="AH413" s="215"/>
      <c r="AI413" s="25"/>
      <c r="AJ413" s="215"/>
      <c r="AK413" s="216"/>
      <c r="AL413" s="25"/>
      <c r="AM413" s="215"/>
      <c r="AN413" s="25"/>
      <c r="AO413" s="215"/>
      <c r="AP413" s="216"/>
      <c r="AQ413" s="25"/>
      <c r="AR413" s="215"/>
      <c r="AS413" s="25"/>
      <c r="AT413" s="215"/>
      <c r="AU413" s="216"/>
      <c r="AV413" s="25"/>
      <c r="AW413" s="215"/>
      <c r="AX413" s="25"/>
      <c r="AY413" s="215"/>
      <c r="AZ413" s="216"/>
      <c r="BA413" s="25"/>
      <c r="BB413" s="215"/>
      <c r="BC413" s="25"/>
      <c r="BD413" s="215"/>
      <c r="BE413" s="216"/>
      <c r="BF413" s="25"/>
      <c r="BG413" s="215"/>
      <c r="BH413" s="25"/>
      <c r="BI413" s="215"/>
      <c r="BJ413" s="216"/>
    </row>
    <row r="414" spans="14:62" ht="15.75" customHeight="1">
      <c r="N414" s="215"/>
      <c r="O414" s="286"/>
      <c r="P414" s="215"/>
      <c r="Q414" s="216"/>
      <c r="R414" s="286"/>
      <c r="S414" s="215"/>
      <c r="T414" s="286"/>
      <c r="U414" s="215"/>
      <c r="V414" s="216"/>
      <c r="W414" s="25"/>
      <c r="X414" s="215"/>
      <c r="Y414" s="25"/>
      <c r="Z414" s="215"/>
      <c r="AA414" s="216"/>
      <c r="AB414" s="25"/>
      <c r="AC414" s="215"/>
      <c r="AD414" s="25"/>
      <c r="AE414" s="215"/>
      <c r="AF414" s="216"/>
      <c r="AG414" s="25"/>
      <c r="AH414" s="215"/>
      <c r="AI414" s="25"/>
      <c r="AJ414" s="215"/>
      <c r="AK414" s="216"/>
      <c r="AL414" s="25"/>
      <c r="AM414" s="215"/>
      <c r="AN414" s="25"/>
      <c r="AO414" s="215"/>
      <c r="AP414" s="216"/>
      <c r="AQ414" s="25"/>
      <c r="AR414" s="215"/>
      <c r="AS414" s="25"/>
      <c r="AT414" s="215"/>
      <c r="AU414" s="216"/>
      <c r="AV414" s="25"/>
      <c r="AW414" s="215"/>
      <c r="AX414" s="25"/>
      <c r="AY414" s="215"/>
      <c r="AZ414" s="216"/>
      <c r="BA414" s="25"/>
      <c r="BB414" s="215"/>
      <c r="BC414" s="25"/>
      <c r="BD414" s="215"/>
      <c r="BE414" s="216"/>
      <c r="BF414" s="25"/>
      <c r="BG414" s="215"/>
      <c r="BH414" s="25"/>
      <c r="BI414" s="215"/>
      <c r="BJ414" s="216"/>
    </row>
    <row r="415" spans="14:62" ht="15.75" customHeight="1">
      <c r="N415" s="215"/>
      <c r="O415" s="286"/>
      <c r="P415" s="215"/>
      <c r="Q415" s="216"/>
      <c r="R415" s="286"/>
      <c r="S415" s="215"/>
      <c r="T415" s="286"/>
      <c r="U415" s="215"/>
      <c r="V415" s="216"/>
      <c r="W415" s="25"/>
      <c r="X415" s="215"/>
      <c r="Y415" s="25"/>
      <c r="Z415" s="215"/>
      <c r="AA415" s="216"/>
      <c r="AB415" s="25"/>
      <c r="AC415" s="215"/>
      <c r="AD415" s="25"/>
      <c r="AE415" s="215"/>
      <c r="AF415" s="216"/>
      <c r="AG415" s="25"/>
      <c r="AH415" s="215"/>
      <c r="AI415" s="25"/>
      <c r="AJ415" s="215"/>
      <c r="AK415" s="216"/>
      <c r="AL415" s="25"/>
      <c r="AM415" s="215"/>
      <c r="AN415" s="25"/>
      <c r="AO415" s="215"/>
      <c r="AP415" s="216"/>
      <c r="AQ415" s="25"/>
      <c r="AR415" s="215"/>
      <c r="AS415" s="25"/>
      <c r="AT415" s="215"/>
      <c r="AU415" s="216"/>
      <c r="AV415" s="25"/>
      <c r="AW415" s="215"/>
      <c r="AX415" s="25"/>
      <c r="AY415" s="215"/>
      <c r="AZ415" s="216"/>
      <c r="BA415" s="25"/>
      <c r="BB415" s="215"/>
      <c r="BC415" s="25"/>
      <c r="BD415" s="215"/>
      <c r="BE415" s="216"/>
      <c r="BF415" s="25"/>
      <c r="BG415" s="215"/>
      <c r="BH415" s="25"/>
      <c r="BI415" s="215"/>
      <c r="BJ415" s="216"/>
    </row>
    <row r="416" spans="14:62" ht="15.75" customHeight="1">
      <c r="N416" s="215"/>
      <c r="O416" s="286"/>
      <c r="P416" s="215"/>
      <c r="Q416" s="216"/>
      <c r="R416" s="286"/>
      <c r="S416" s="215"/>
      <c r="T416" s="286"/>
      <c r="U416" s="215"/>
      <c r="V416" s="216"/>
      <c r="W416" s="25"/>
      <c r="X416" s="215"/>
      <c r="Y416" s="25"/>
      <c r="Z416" s="215"/>
      <c r="AA416" s="216"/>
      <c r="AB416" s="25"/>
      <c r="AC416" s="215"/>
      <c r="AD416" s="25"/>
      <c r="AE416" s="215"/>
      <c r="AF416" s="216"/>
      <c r="AG416" s="25"/>
      <c r="AH416" s="215"/>
      <c r="AI416" s="25"/>
      <c r="AJ416" s="215"/>
      <c r="AK416" s="216"/>
      <c r="AL416" s="25"/>
      <c r="AM416" s="215"/>
      <c r="AN416" s="25"/>
      <c r="AO416" s="215"/>
      <c r="AP416" s="216"/>
      <c r="AQ416" s="25"/>
      <c r="AR416" s="215"/>
      <c r="AS416" s="25"/>
      <c r="AT416" s="215"/>
      <c r="AU416" s="216"/>
      <c r="AV416" s="25"/>
      <c r="AW416" s="215"/>
      <c r="AX416" s="25"/>
      <c r="AY416" s="215"/>
      <c r="AZ416" s="216"/>
      <c r="BA416" s="25"/>
      <c r="BB416" s="215"/>
      <c r="BC416" s="25"/>
      <c r="BD416" s="215"/>
      <c r="BE416" s="216"/>
      <c r="BF416" s="25"/>
      <c r="BG416" s="215"/>
      <c r="BH416" s="25"/>
      <c r="BI416" s="215"/>
      <c r="BJ416" s="216"/>
    </row>
    <row r="417" spans="14:62" ht="15.75" customHeight="1">
      <c r="N417" s="215"/>
      <c r="O417" s="286"/>
      <c r="P417" s="215"/>
      <c r="Q417" s="216"/>
      <c r="R417" s="286"/>
      <c r="S417" s="215"/>
      <c r="T417" s="286"/>
      <c r="U417" s="215"/>
      <c r="V417" s="216"/>
      <c r="W417" s="25"/>
      <c r="X417" s="215"/>
      <c r="Y417" s="25"/>
      <c r="Z417" s="215"/>
      <c r="AA417" s="216"/>
      <c r="AB417" s="25"/>
      <c r="AC417" s="215"/>
      <c r="AD417" s="25"/>
      <c r="AE417" s="215"/>
      <c r="AF417" s="216"/>
      <c r="AG417" s="25"/>
      <c r="AH417" s="215"/>
      <c r="AI417" s="25"/>
      <c r="AJ417" s="215"/>
      <c r="AK417" s="216"/>
      <c r="AL417" s="25"/>
      <c r="AM417" s="215"/>
      <c r="AN417" s="25"/>
      <c r="AO417" s="215"/>
      <c r="AP417" s="216"/>
      <c r="AQ417" s="25"/>
      <c r="AR417" s="215"/>
      <c r="AS417" s="25"/>
      <c r="AT417" s="215"/>
      <c r="AU417" s="216"/>
      <c r="AV417" s="25"/>
      <c r="AW417" s="215"/>
      <c r="AX417" s="25"/>
      <c r="AY417" s="215"/>
      <c r="AZ417" s="216"/>
      <c r="BA417" s="25"/>
      <c r="BB417" s="215"/>
      <c r="BC417" s="25"/>
      <c r="BD417" s="215"/>
      <c r="BE417" s="216"/>
      <c r="BF417" s="25"/>
      <c r="BG417" s="215"/>
      <c r="BH417" s="25"/>
      <c r="BI417" s="215"/>
      <c r="BJ417" s="216"/>
    </row>
    <row r="418" spans="14:62" ht="15.75" customHeight="1">
      <c r="N418" s="215"/>
      <c r="O418" s="286"/>
      <c r="P418" s="215"/>
      <c r="Q418" s="216"/>
      <c r="R418" s="286"/>
      <c r="S418" s="215"/>
      <c r="T418" s="286"/>
      <c r="U418" s="215"/>
      <c r="V418" s="216"/>
      <c r="W418" s="25"/>
      <c r="X418" s="215"/>
      <c r="Y418" s="25"/>
      <c r="Z418" s="215"/>
      <c r="AA418" s="216"/>
      <c r="AB418" s="25"/>
      <c r="AC418" s="215"/>
      <c r="AD418" s="25"/>
      <c r="AE418" s="215"/>
      <c r="AF418" s="216"/>
      <c r="AG418" s="25"/>
      <c r="AH418" s="215"/>
      <c r="AI418" s="25"/>
      <c r="AJ418" s="215"/>
      <c r="AK418" s="216"/>
      <c r="AL418" s="25"/>
      <c r="AM418" s="215"/>
      <c r="AN418" s="25"/>
      <c r="AO418" s="215"/>
      <c r="AP418" s="216"/>
      <c r="AQ418" s="25"/>
      <c r="AR418" s="215"/>
      <c r="AS418" s="25"/>
      <c r="AT418" s="215"/>
      <c r="AU418" s="216"/>
      <c r="AV418" s="25"/>
      <c r="AW418" s="215"/>
      <c r="AX418" s="25"/>
      <c r="AY418" s="215"/>
      <c r="AZ418" s="216"/>
      <c r="BA418" s="25"/>
      <c r="BB418" s="215"/>
      <c r="BC418" s="25"/>
      <c r="BD418" s="215"/>
      <c r="BE418" s="216"/>
      <c r="BF418" s="25"/>
      <c r="BG418" s="215"/>
      <c r="BH418" s="25"/>
      <c r="BI418" s="215"/>
      <c r="BJ418" s="216"/>
    </row>
    <row r="419" spans="14:62" ht="15.75" customHeight="1">
      <c r="N419" s="215"/>
      <c r="O419" s="286"/>
      <c r="P419" s="215"/>
      <c r="Q419" s="216"/>
      <c r="R419" s="286"/>
      <c r="S419" s="215"/>
      <c r="T419" s="286"/>
      <c r="U419" s="215"/>
      <c r="V419" s="216"/>
      <c r="W419" s="25"/>
      <c r="X419" s="215"/>
      <c r="Y419" s="25"/>
      <c r="Z419" s="215"/>
      <c r="AA419" s="216"/>
      <c r="AB419" s="25"/>
      <c r="AC419" s="215"/>
      <c r="AD419" s="25"/>
      <c r="AE419" s="215"/>
      <c r="AF419" s="216"/>
      <c r="AG419" s="25"/>
      <c r="AH419" s="215"/>
      <c r="AI419" s="25"/>
      <c r="AJ419" s="215"/>
      <c r="AK419" s="216"/>
      <c r="AL419" s="25"/>
      <c r="AM419" s="215"/>
      <c r="AN419" s="25"/>
      <c r="AO419" s="215"/>
      <c r="AP419" s="216"/>
      <c r="AQ419" s="25"/>
      <c r="AR419" s="215"/>
      <c r="AS419" s="25"/>
      <c r="AT419" s="215"/>
      <c r="AU419" s="216"/>
      <c r="AV419" s="25"/>
      <c r="AW419" s="215"/>
      <c r="AX419" s="25"/>
      <c r="AY419" s="215"/>
      <c r="AZ419" s="216"/>
      <c r="BA419" s="25"/>
      <c r="BB419" s="215"/>
      <c r="BC419" s="25"/>
      <c r="BD419" s="215"/>
      <c r="BE419" s="216"/>
      <c r="BF419" s="25"/>
      <c r="BG419" s="215"/>
      <c r="BH419" s="25"/>
      <c r="BI419" s="215"/>
      <c r="BJ419" s="216"/>
    </row>
    <row r="420" spans="14:62" ht="15.75" customHeight="1">
      <c r="N420" s="215"/>
      <c r="O420" s="286"/>
      <c r="P420" s="215"/>
      <c r="Q420" s="216"/>
      <c r="R420" s="286"/>
      <c r="S420" s="215"/>
      <c r="T420" s="286"/>
      <c r="U420" s="215"/>
      <c r="V420" s="216"/>
      <c r="W420" s="25"/>
      <c r="X420" s="215"/>
      <c r="Y420" s="25"/>
      <c r="Z420" s="215"/>
      <c r="AA420" s="216"/>
      <c r="AB420" s="25"/>
      <c r="AC420" s="215"/>
      <c r="AD420" s="25"/>
      <c r="AE420" s="215"/>
      <c r="AF420" s="216"/>
      <c r="AG420" s="25"/>
      <c r="AH420" s="215"/>
      <c r="AI420" s="25"/>
      <c r="AJ420" s="215"/>
      <c r="AK420" s="216"/>
      <c r="AL420" s="25"/>
      <c r="AM420" s="215"/>
      <c r="AN420" s="25"/>
      <c r="AO420" s="215"/>
      <c r="AP420" s="216"/>
      <c r="AQ420" s="25"/>
      <c r="AR420" s="215"/>
      <c r="AS420" s="25"/>
      <c r="AT420" s="215"/>
      <c r="AU420" s="216"/>
      <c r="AV420" s="25"/>
      <c r="AW420" s="215"/>
      <c r="AX420" s="25"/>
      <c r="AY420" s="215"/>
      <c r="AZ420" s="216"/>
      <c r="BA420" s="25"/>
      <c r="BB420" s="215"/>
      <c r="BC420" s="25"/>
      <c r="BD420" s="215"/>
      <c r="BE420" s="216"/>
      <c r="BF420" s="25"/>
      <c r="BG420" s="215"/>
      <c r="BH420" s="25"/>
      <c r="BI420" s="215"/>
      <c r="BJ420" s="216"/>
    </row>
    <row r="421" spans="14:62" ht="15.75" customHeight="1">
      <c r="N421" s="215"/>
      <c r="O421" s="286"/>
      <c r="P421" s="215"/>
      <c r="Q421" s="216"/>
      <c r="R421" s="286"/>
      <c r="S421" s="215"/>
      <c r="T421" s="286"/>
      <c r="U421" s="215"/>
      <c r="V421" s="216"/>
      <c r="W421" s="25"/>
      <c r="X421" s="215"/>
      <c r="Y421" s="25"/>
      <c r="Z421" s="215"/>
      <c r="AA421" s="216"/>
      <c r="AB421" s="25"/>
      <c r="AC421" s="215"/>
      <c r="AD421" s="25"/>
      <c r="AE421" s="215"/>
      <c r="AF421" s="216"/>
      <c r="AG421" s="25"/>
      <c r="AH421" s="215"/>
      <c r="AI421" s="25"/>
      <c r="AJ421" s="215"/>
      <c r="AK421" s="216"/>
      <c r="AL421" s="25"/>
      <c r="AM421" s="215"/>
      <c r="AN421" s="25"/>
      <c r="AO421" s="215"/>
      <c r="AP421" s="216"/>
      <c r="AQ421" s="25"/>
      <c r="AR421" s="215"/>
      <c r="AS421" s="25"/>
      <c r="AT421" s="215"/>
      <c r="AU421" s="216"/>
      <c r="AV421" s="25"/>
      <c r="AW421" s="215"/>
      <c r="AX421" s="25"/>
      <c r="AY421" s="215"/>
      <c r="AZ421" s="216"/>
      <c r="BA421" s="25"/>
      <c r="BB421" s="215"/>
      <c r="BC421" s="25"/>
      <c r="BD421" s="215"/>
      <c r="BE421" s="216"/>
      <c r="BF421" s="25"/>
      <c r="BG421" s="215"/>
      <c r="BH421" s="25"/>
      <c r="BI421" s="215"/>
      <c r="BJ421" s="216"/>
    </row>
    <row r="422" spans="14:62" ht="15.75" customHeight="1">
      <c r="N422" s="215"/>
      <c r="O422" s="286"/>
      <c r="P422" s="215"/>
      <c r="Q422" s="216"/>
      <c r="R422" s="286"/>
      <c r="S422" s="215"/>
      <c r="T422" s="286"/>
      <c r="U422" s="215"/>
      <c r="V422" s="216"/>
      <c r="W422" s="25"/>
      <c r="X422" s="215"/>
      <c r="Y422" s="25"/>
      <c r="Z422" s="215"/>
      <c r="AA422" s="216"/>
      <c r="AB422" s="25"/>
      <c r="AC422" s="215"/>
      <c r="AD422" s="25"/>
      <c r="AE422" s="215"/>
      <c r="AF422" s="216"/>
      <c r="AG422" s="25"/>
      <c r="AH422" s="215"/>
      <c r="AI422" s="25"/>
      <c r="AJ422" s="215"/>
      <c r="AK422" s="216"/>
      <c r="AL422" s="25"/>
      <c r="AM422" s="215"/>
      <c r="AN422" s="25"/>
      <c r="AO422" s="215"/>
      <c r="AP422" s="216"/>
      <c r="AQ422" s="25"/>
      <c r="AR422" s="215"/>
      <c r="AS422" s="25"/>
      <c r="AT422" s="215"/>
      <c r="AU422" s="216"/>
      <c r="AV422" s="25"/>
      <c r="AW422" s="215"/>
      <c r="AX422" s="25"/>
      <c r="AY422" s="215"/>
      <c r="AZ422" s="216"/>
      <c r="BA422" s="25"/>
      <c r="BB422" s="215"/>
      <c r="BC422" s="25"/>
      <c r="BD422" s="215"/>
      <c r="BE422" s="216"/>
      <c r="BF422" s="25"/>
      <c r="BG422" s="215"/>
      <c r="BH422" s="25"/>
      <c r="BI422" s="215"/>
      <c r="BJ422" s="216"/>
    </row>
    <row r="423" spans="14:62" ht="15.75" customHeight="1">
      <c r="N423" s="215"/>
      <c r="O423" s="286"/>
      <c r="P423" s="215"/>
      <c r="Q423" s="216"/>
      <c r="R423" s="286"/>
      <c r="S423" s="215"/>
      <c r="T423" s="286"/>
      <c r="U423" s="215"/>
      <c r="V423" s="216"/>
      <c r="W423" s="25"/>
      <c r="X423" s="215"/>
      <c r="Y423" s="25"/>
      <c r="Z423" s="215"/>
      <c r="AA423" s="216"/>
      <c r="AB423" s="25"/>
      <c r="AC423" s="215"/>
      <c r="AD423" s="25"/>
      <c r="AE423" s="215"/>
      <c r="AF423" s="216"/>
      <c r="AG423" s="25"/>
      <c r="AH423" s="215"/>
      <c r="AI423" s="25"/>
      <c r="AJ423" s="215"/>
      <c r="AK423" s="216"/>
      <c r="AL423" s="25"/>
      <c r="AM423" s="215"/>
      <c r="AN423" s="25"/>
      <c r="AO423" s="215"/>
      <c r="AP423" s="216"/>
      <c r="AQ423" s="25"/>
      <c r="AR423" s="215"/>
      <c r="AS423" s="25"/>
      <c r="AT423" s="215"/>
      <c r="AU423" s="216"/>
      <c r="AV423" s="25"/>
      <c r="AW423" s="215"/>
      <c r="AX423" s="25"/>
      <c r="AY423" s="215"/>
      <c r="AZ423" s="216"/>
      <c r="BA423" s="25"/>
      <c r="BB423" s="215"/>
      <c r="BC423" s="25"/>
      <c r="BD423" s="215"/>
      <c r="BE423" s="216"/>
      <c r="BF423" s="25"/>
      <c r="BG423" s="215"/>
      <c r="BH423" s="25"/>
      <c r="BI423" s="215"/>
      <c r="BJ423" s="216"/>
    </row>
    <row r="424" spans="14:62" ht="15.75" customHeight="1">
      <c r="N424" s="215"/>
      <c r="O424" s="286"/>
      <c r="P424" s="215"/>
      <c r="Q424" s="216"/>
      <c r="R424" s="286"/>
      <c r="S424" s="215"/>
      <c r="T424" s="286"/>
      <c r="U424" s="215"/>
      <c r="V424" s="216"/>
      <c r="W424" s="25"/>
      <c r="X424" s="215"/>
      <c r="Y424" s="25"/>
      <c r="Z424" s="215"/>
      <c r="AA424" s="216"/>
      <c r="AB424" s="25"/>
      <c r="AC424" s="215"/>
      <c r="AD424" s="25"/>
      <c r="AE424" s="215"/>
      <c r="AF424" s="216"/>
      <c r="AG424" s="25"/>
      <c r="AH424" s="215"/>
      <c r="AI424" s="25"/>
      <c r="AJ424" s="215"/>
      <c r="AK424" s="216"/>
      <c r="AL424" s="25"/>
      <c r="AM424" s="215"/>
      <c r="AN424" s="25"/>
      <c r="AO424" s="215"/>
      <c r="AP424" s="216"/>
      <c r="AQ424" s="25"/>
      <c r="AR424" s="215"/>
      <c r="AS424" s="25"/>
      <c r="AT424" s="215"/>
      <c r="AU424" s="216"/>
      <c r="AV424" s="25"/>
      <c r="AW424" s="215"/>
      <c r="AX424" s="25"/>
      <c r="AY424" s="215"/>
      <c r="AZ424" s="216"/>
      <c r="BA424" s="25"/>
      <c r="BB424" s="215"/>
      <c r="BC424" s="25"/>
      <c r="BD424" s="215"/>
      <c r="BE424" s="216"/>
      <c r="BF424" s="25"/>
      <c r="BG424" s="215"/>
      <c r="BH424" s="25"/>
      <c r="BI424" s="215"/>
      <c r="BJ424" s="216"/>
    </row>
    <row r="425" spans="14:62" ht="15.75" customHeight="1">
      <c r="N425" s="215"/>
      <c r="O425" s="286"/>
      <c r="P425" s="215"/>
      <c r="Q425" s="216"/>
      <c r="R425" s="286"/>
      <c r="S425" s="215"/>
      <c r="T425" s="286"/>
      <c r="U425" s="215"/>
      <c r="V425" s="216"/>
      <c r="W425" s="25"/>
      <c r="X425" s="215"/>
      <c r="Y425" s="25"/>
      <c r="Z425" s="215"/>
      <c r="AA425" s="216"/>
      <c r="AB425" s="25"/>
      <c r="AC425" s="215"/>
      <c r="AD425" s="25"/>
      <c r="AE425" s="215"/>
      <c r="AF425" s="216"/>
      <c r="AG425" s="25"/>
      <c r="AH425" s="215"/>
      <c r="AI425" s="25"/>
      <c r="AJ425" s="215"/>
      <c r="AK425" s="216"/>
      <c r="AL425" s="25"/>
      <c r="AM425" s="215"/>
      <c r="AN425" s="25"/>
      <c r="AO425" s="215"/>
      <c r="AP425" s="216"/>
      <c r="AQ425" s="25"/>
      <c r="AR425" s="215"/>
      <c r="AS425" s="25"/>
      <c r="AT425" s="215"/>
      <c r="AU425" s="216"/>
      <c r="AV425" s="25"/>
      <c r="AW425" s="215"/>
      <c r="AX425" s="25"/>
      <c r="AY425" s="215"/>
      <c r="AZ425" s="216"/>
      <c r="BA425" s="25"/>
      <c r="BB425" s="215"/>
      <c r="BC425" s="25"/>
      <c r="BD425" s="215"/>
      <c r="BE425" s="216"/>
      <c r="BF425" s="25"/>
      <c r="BG425" s="215"/>
      <c r="BH425" s="25"/>
      <c r="BI425" s="215"/>
      <c r="BJ425" s="216"/>
    </row>
    <row r="426" spans="14:62" ht="15.75" customHeight="1">
      <c r="N426" s="215"/>
      <c r="O426" s="286"/>
      <c r="P426" s="215"/>
      <c r="Q426" s="216"/>
      <c r="R426" s="286"/>
      <c r="S426" s="215"/>
      <c r="T426" s="286"/>
      <c r="U426" s="215"/>
      <c r="V426" s="216"/>
      <c r="W426" s="25"/>
      <c r="X426" s="215"/>
      <c r="Y426" s="25"/>
      <c r="Z426" s="215"/>
      <c r="AA426" s="216"/>
      <c r="AB426" s="25"/>
      <c r="AC426" s="215"/>
      <c r="AD426" s="25"/>
      <c r="AE426" s="215"/>
      <c r="AF426" s="216"/>
      <c r="AG426" s="25"/>
      <c r="AH426" s="215"/>
      <c r="AI426" s="25"/>
      <c r="AJ426" s="215"/>
      <c r="AK426" s="216"/>
      <c r="AL426" s="25"/>
      <c r="AM426" s="215"/>
      <c r="AN426" s="25"/>
      <c r="AO426" s="215"/>
      <c r="AP426" s="216"/>
      <c r="AQ426" s="25"/>
      <c r="AR426" s="215"/>
      <c r="AS426" s="25"/>
      <c r="AT426" s="215"/>
      <c r="AU426" s="216"/>
      <c r="AV426" s="25"/>
      <c r="AW426" s="215"/>
      <c r="AX426" s="25"/>
      <c r="AY426" s="215"/>
      <c r="AZ426" s="216"/>
      <c r="BA426" s="25"/>
      <c r="BB426" s="215"/>
      <c r="BC426" s="25"/>
      <c r="BD426" s="215"/>
      <c r="BE426" s="216"/>
      <c r="BF426" s="25"/>
      <c r="BG426" s="215"/>
      <c r="BH426" s="25"/>
      <c r="BI426" s="215"/>
      <c r="BJ426" s="216"/>
    </row>
    <row r="427" spans="14:62" ht="15.75" customHeight="1">
      <c r="N427" s="215"/>
      <c r="O427" s="286"/>
      <c r="P427" s="215"/>
      <c r="Q427" s="216"/>
      <c r="R427" s="286"/>
      <c r="S427" s="215"/>
      <c r="T427" s="286"/>
      <c r="U427" s="215"/>
      <c r="V427" s="216"/>
      <c r="W427" s="25"/>
      <c r="X427" s="215"/>
      <c r="Y427" s="25"/>
      <c r="Z427" s="215"/>
      <c r="AA427" s="216"/>
      <c r="AB427" s="25"/>
      <c r="AC427" s="215"/>
      <c r="AD427" s="25"/>
      <c r="AE427" s="215"/>
      <c r="AF427" s="216"/>
      <c r="AG427" s="25"/>
      <c r="AH427" s="215"/>
      <c r="AI427" s="25"/>
      <c r="AJ427" s="215"/>
      <c r="AK427" s="216"/>
      <c r="AL427" s="25"/>
      <c r="AM427" s="215"/>
      <c r="AN427" s="25"/>
      <c r="AO427" s="215"/>
      <c r="AP427" s="216"/>
      <c r="AQ427" s="25"/>
      <c r="AR427" s="215"/>
      <c r="AS427" s="25"/>
      <c r="AT427" s="215"/>
      <c r="AU427" s="216"/>
      <c r="AV427" s="25"/>
      <c r="AW427" s="215"/>
      <c r="AX427" s="25"/>
      <c r="AY427" s="215"/>
      <c r="AZ427" s="216"/>
      <c r="BA427" s="25"/>
      <c r="BB427" s="215"/>
      <c r="BC427" s="25"/>
      <c r="BD427" s="215"/>
      <c r="BE427" s="216"/>
      <c r="BF427" s="25"/>
      <c r="BG427" s="215"/>
      <c r="BH427" s="25"/>
      <c r="BI427" s="215"/>
      <c r="BJ427" s="216"/>
    </row>
    <row r="428" spans="14:62" ht="15.75" customHeight="1">
      <c r="N428" s="215"/>
      <c r="O428" s="286"/>
      <c r="P428" s="215"/>
      <c r="Q428" s="216"/>
      <c r="R428" s="286"/>
      <c r="S428" s="215"/>
      <c r="T428" s="286"/>
      <c r="U428" s="215"/>
      <c r="V428" s="216"/>
      <c r="W428" s="25"/>
      <c r="X428" s="215"/>
      <c r="Y428" s="25"/>
      <c r="Z428" s="215"/>
      <c r="AA428" s="216"/>
      <c r="AB428" s="25"/>
      <c r="AC428" s="215"/>
      <c r="AD428" s="25"/>
      <c r="AE428" s="215"/>
      <c r="AF428" s="216"/>
      <c r="AG428" s="25"/>
      <c r="AH428" s="215"/>
      <c r="AI428" s="25"/>
      <c r="AJ428" s="215"/>
      <c r="AK428" s="216"/>
      <c r="AL428" s="25"/>
      <c r="AM428" s="215"/>
      <c r="AN428" s="25"/>
      <c r="AO428" s="215"/>
      <c r="AP428" s="216"/>
      <c r="AQ428" s="25"/>
      <c r="AR428" s="215"/>
      <c r="AS428" s="25"/>
      <c r="AT428" s="215"/>
      <c r="AU428" s="216"/>
      <c r="AV428" s="25"/>
      <c r="AW428" s="215"/>
      <c r="AX428" s="25"/>
      <c r="AY428" s="215"/>
      <c r="AZ428" s="216"/>
      <c r="BA428" s="25"/>
      <c r="BB428" s="215"/>
      <c r="BC428" s="25"/>
      <c r="BD428" s="215"/>
      <c r="BE428" s="216"/>
      <c r="BF428" s="25"/>
      <c r="BG428" s="215"/>
      <c r="BH428" s="25"/>
      <c r="BI428" s="215"/>
      <c r="BJ428" s="216"/>
    </row>
    <row r="429" spans="14:62" ht="15.75" customHeight="1">
      <c r="N429" s="215"/>
      <c r="O429" s="286"/>
      <c r="P429" s="215"/>
      <c r="Q429" s="216"/>
      <c r="R429" s="286"/>
      <c r="S429" s="215"/>
      <c r="T429" s="286"/>
      <c r="U429" s="215"/>
      <c r="V429" s="216"/>
      <c r="W429" s="25"/>
      <c r="X429" s="215"/>
      <c r="Y429" s="25"/>
      <c r="Z429" s="215"/>
      <c r="AA429" s="216"/>
      <c r="AB429" s="25"/>
      <c r="AC429" s="215"/>
      <c r="AD429" s="25"/>
      <c r="AE429" s="215"/>
      <c r="AF429" s="216"/>
      <c r="AG429" s="25"/>
      <c r="AH429" s="215"/>
      <c r="AI429" s="25"/>
      <c r="AJ429" s="215"/>
      <c r="AK429" s="216"/>
      <c r="AL429" s="25"/>
      <c r="AM429" s="215"/>
      <c r="AN429" s="25"/>
      <c r="AO429" s="215"/>
      <c r="AP429" s="216"/>
      <c r="AQ429" s="25"/>
      <c r="AR429" s="215"/>
      <c r="AS429" s="25"/>
      <c r="AT429" s="215"/>
      <c r="AU429" s="216"/>
      <c r="AV429" s="25"/>
      <c r="AW429" s="215"/>
      <c r="AX429" s="25"/>
      <c r="AY429" s="215"/>
      <c r="AZ429" s="216"/>
      <c r="BA429" s="25"/>
      <c r="BB429" s="215"/>
      <c r="BC429" s="25"/>
      <c r="BD429" s="215"/>
      <c r="BE429" s="216"/>
      <c r="BF429" s="25"/>
      <c r="BG429" s="215"/>
      <c r="BH429" s="25"/>
      <c r="BI429" s="215"/>
      <c r="BJ429" s="216"/>
    </row>
    <row r="430" spans="14:62" ht="15.75" customHeight="1">
      <c r="N430" s="215"/>
      <c r="O430" s="286"/>
      <c r="P430" s="215"/>
      <c r="Q430" s="216"/>
      <c r="R430" s="286"/>
      <c r="S430" s="215"/>
      <c r="T430" s="286"/>
      <c r="U430" s="215"/>
      <c r="V430" s="216"/>
      <c r="W430" s="25"/>
      <c r="X430" s="215"/>
      <c r="Y430" s="25"/>
      <c r="Z430" s="215"/>
      <c r="AA430" s="216"/>
      <c r="AB430" s="25"/>
      <c r="AC430" s="215"/>
      <c r="AD430" s="25"/>
      <c r="AE430" s="215"/>
      <c r="AF430" s="216"/>
      <c r="AG430" s="25"/>
      <c r="AH430" s="215"/>
      <c r="AI430" s="25"/>
      <c r="AJ430" s="215"/>
      <c r="AK430" s="216"/>
      <c r="AL430" s="25"/>
      <c r="AM430" s="215"/>
      <c r="AN430" s="25"/>
      <c r="AO430" s="215"/>
      <c r="AP430" s="216"/>
      <c r="AQ430" s="25"/>
      <c r="AR430" s="215"/>
      <c r="AS430" s="25"/>
      <c r="AT430" s="215"/>
      <c r="AU430" s="216"/>
      <c r="AV430" s="25"/>
      <c r="AW430" s="215"/>
      <c r="AX430" s="25"/>
      <c r="AY430" s="215"/>
      <c r="AZ430" s="216"/>
      <c r="BA430" s="25"/>
      <c r="BB430" s="215"/>
      <c r="BC430" s="25"/>
      <c r="BD430" s="215"/>
      <c r="BE430" s="216"/>
      <c r="BF430" s="25"/>
      <c r="BG430" s="215"/>
      <c r="BH430" s="25"/>
      <c r="BI430" s="215"/>
      <c r="BJ430" s="216"/>
    </row>
    <row r="431" spans="14:62" ht="15.75" customHeight="1">
      <c r="N431" s="215"/>
      <c r="O431" s="286"/>
      <c r="P431" s="215"/>
      <c r="Q431" s="216"/>
      <c r="R431" s="286"/>
      <c r="S431" s="215"/>
      <c r="T431" s="286"/>
      <c r="U431" s="215"/>
      <c r="V431" s="216"/>
      <c r="W431" s="25"/>
      <c r="X431" s="215"/>
      <c r="Y431" s="25"/>
      <c r="Z431" s="215"/>
      <c r="AA431" s="216"/>
      <c r="AB431" s="25"/>
      <c r="AC431" s="215"/>
      <c r="AD431" s="25"/>
      <c r="AE431" s="215"/>
      <c r="AF431" s="216"/>
      <c r="AG431" s="25"/>
      <c r="AH431" s="215"/>
      <c r="AI431" s="25"/>
      <c r="AJ431" s="215"/>
      <c r="AK431" s="216"/>
      <c r="AL431" s="25"/>
      <c r="AM431" s="215"/>
      <c r="AN431" s="25"/>
      <c r="AO431" s="215"/>
      <c r="AP431" s="216"/>
      <c r="AQ431" s="25"/>
      <c r="AR431" s="215"/>
      <c r="AS431" s="25"/>
      <c r="AT431" s="215"/>
      <c r="AU431" s="216"/>
      <c r="AV431" s="25"/>
      <c r="AW431" s="215"/>
      <c r="AX431" s="25"/>
      <c r="AY431" s="215"/>
      <c r="AZ431" s="216"/>
      <c r="BA431" s="25"/>
      <c r="BB431" s="215"/>
      <c r="BC431" s="25"/>
      <c r="BD431" s="215"/>
      <c r="BE431" s="216"/>
      <c r="BF431" s="25"/>
      <c r="BG431" s="215"/>
      <c r="BH431" s="25"/>
      <c r="BI431" s="215"/>
      <c r="BJ431" s="216"/>
    </row>
    <row r="432" spans="14:62" ht="15.75" customHeight="1">
      <c r="N432" s="215"/>
      <c r="O432" s="286"/>
      <c r="P432" s="215"/>
      <c r="Q432" s="216"/>
      <c r="R432" s="286"/>
      <c r="S432" s="215"/>
      <c r="T432" s="286"/>
      <c r="U432" s="215"/>
      <c r="V432" s="216"/>
      <c r="W432" s="25"/>
      <c r="X432" s="215"/>
      <c r="Y432" s="25"/>
      <c r="Z432" s="215"/>
      <c r="AA432" s="216"/>
      <c r="AB432" s="25"/>
      <c r="AC432" s="215"/>
      <c r="AD432" s="25"/>
      <c r="AE432" s="215"/>
      <c r="AF432" s="216"/>
      <c r="AG432" s="25"/>
      <c r="AH432" s="215"/>
      <c r="AI432" s="25"/>
      <c r="AJ432" s="215"/>
      <c r="AK432" s="216"/>
      <c r="AL432" s="25"/>
      <c r="AM432" s="215"/>
      <c r="AN432" s="25"/>
      <c r="AO432" s="215"/>
      <c r="AP432" s="216"/>
      <c r="AQ432" s="25"/>
      <c r="AR432" s="215"/>
      <c r="AS432" s="25"/>
      <c r="AT432" s="215"/>
      <c r="AU432" s="216"/>
      <c r="AV432" s="25"/>
      <c r="AW432" s="215"/>
      <c r="AX432" s="25"/>
      <c r="AY432" s="215"/>
      <c r="AZ432" s="216"/>
      <c r="BA432" s="25"/>
      <c r="BB432" s="215"/>
      <c r="BC432" s="25"/>
      <c r="BD432" s="215"/>
      <c r="BE432" s="216"/>
      <c r="BF432" s="25"/>
      <c r="BG432" s="215"/>
      <c r="BH432" s="25"/>
      <c r="BI432" s="215"/>
      <c r="BJ432" s="216"/>
    </row>
    <row r="433" spans="14:62" ht="15.75" customHeight="1">
      <c r="N433" s="215"/>
      <c r="O433" s="286"/>
      <c r="P433" s="215"/>
      <c r="Q433" s="216"/>
      <c r="R433" s="286"/>
      <c r="S433" s="215"/>
      <c r="T433" s="286"/>
      <c r="U433" s="215"/>
      <c r="V433" s="216"/>
      <c r="W433" s="25"/>
      <c r="X433" s="215"/>
      <c r="Y433" s="25"/>
      <c r="Z433" s="215"/>
      <c r="AA433" s="216"/>
      <c r="AB433" s="25"/>
      <c r="AC433" s="215"/>
      <c r="AD433" s="25"/>
      <c r="AE433" s="215"/>
      <c r="AF433" s="216"/>
      <c r="AG433" s="25"/>
      <c r="AH433" s="215"/>
      <c r="AI433" s="25"/>
      <c r="AJ433" s="215"/>
      <c r="AK433" s="216"/>
      <c r="AL433" s="25"/>
      <c r="AM433" s="215"/>
      <c r="AN433" s="25"/>
      <c r="AO433" s="215"/>
      <c r="AP433" s="216"/>
      <c r="AQ433" s="25"/>
      <c r="AR433" s="215"/>
      <c r="AS433" s="25"/>
      <c r="AT433" s="215"/>
      <c r="AU433" s="216"/>
      <c r="AV433" s="25"/>
      <c r="AW433" s="215"/>
      <c r="AX433" s="25"/>
      <c r="AY433" s="215"/>
      <c r="AZ433" s="216"/>
      <c r="BA433" s="25"/>
      <c r="BB433" s="215"/>
      <c r="BC433" s="25"/>
      <c r="BD433" s="215"/>
      <c r="BE433" s="216"/>
      <c r="BF433" s="25"/>
      <c r="BG433" s="215"/>
      <c r="BH433" s="25"/>
      <c r="BI433" s="215"/>
      <c r="BJ433" s="216"/>
    </row>
    <row r="434" spans="14:62" ht="15.75" customHeight="1">
      <c r="N434" s="215"/>
      <c r="O434" s="286"/>
      <c r="P434" s="215"/>
      <c r="Q434" s="216"/>
      <c r="R434" s="286"/>
      <c r="S434" s="215"/>
      <c r="T434" s="286"/>
      <c r="U434" s="215"/>
      <c r="V434" s="216"/>
      <c r="W434" s="25"/>
      <c r="X434" s="215"/>
      <c r="Y434" s="25"/>
      <c r="Z434" s="215"/>
      <c r="AA434" s="216"/>
      <c r="AB434" s="25"/>
      <c r="AC434" s="215"/>
      <c r="AD434" s="25"/>
      <c r="AE434" s="215"/>
      <c r="AF434" s="216"/>
      <c r="AG434" s="25"/>
      <c r="AH434" s="215"/>
      <c r="AI434" s="25"/>
      <c r="AJ434" s="215"/>
      <c r="AK434" s="216"/>
      <c r="AL434" s="25"/>
      <c r="AM434" s="215"/>
      <c r="AN434" s="25"/>
      <c r="AO434" s="215"/>
      <c r="AP434" s="216"/>
      <c r="AQ434" s="25"/>
      <c r="AR434" s="215"/>
      <c r="AS434" s="25"/>
      <c r="AT434" s="215"/>
      <c r="AU434" s="216"/>
      <c r="AV434" s="25"/>
      <c r="AW434" s="215"/>
      <c r="AX434" s="25"/>
      <c r="AY434" s="215"/>
      <c r="AZ434" s="216"/>
      <c r="BA434" s="25"/>
      <c r="BB434" s="215"/>
      <c r="BC434" s="25"/>
      <c r="BD434" s="215"/>
      <c r="BE434" s="216"/>
      <c r="BF434" s="25"/>
      <c r="BG434" s="215"/>
      <c r="BH434" s="25"/>
      <c r="BI434" s="215"/>
      <c r="BJ434" s="216"/>
    </row>
    <row r="435" spans="14:62" ht="15.75" customHeight="1">
      <c r="N435" s="215"/>
      <c r="O435" s="286"/>
      <c r="P435" s="215"/>
      <c r="Q435" s="216"/>
      <c r="R435" s="286"/>
      <c r="S435" s="215"/>
      <c r="T435" s="286"/>
      <c r="U435" s="215"/>
      <c r="V435" s="216"/>
      <c r="W435" s="25"/>
      <c r="X435" s="215"/>
      <c r="Y435" s="25"/>
      <c r="Z435" s="215"/>
      <c r="AA435" s="216"/>
      <c r="AB435" s="25"/>
      <c r="AC435" s="215"/>
      <c r="AD435" s="25"/>
      <c r="AE435" s="215"/>
      <c r="AF435" s="216"/>
      <c r="AG435" s="25"/>
      <c r="AH435" s="215"/>
      <c r="AI435" s="25"/>
      <c r="AJ435" s="215"/>
      <c r="AK435" s="216"/>
      <c r="AL435" s="25"/>
      <c r="AM435" s="215"/>
      <c r="AN435" s="25"/>
      <c r="AO435" s="215"/>
      <c r="AP435" s="216"/>
      <c r="AQ435" s="25"/>
      <c r="AR435" s="215"/>
      <c r="AS435" s="25"/>
      <c r="AT435" s="215"/>
      <c r="AU435" s="216"/>
      <c r="AV435" s="25"/>
      <c r="AW435" s="215"/>
      <c r="AX435" s="25"/>
      <c r="AY435" s="215"/>
      <c r="AZ435" s="216"/>
      <c r="BA435" s="25"/>
      <c r="BB435" s="215"/>
      <c r="BC435" s="25"/>
      <c r="BD435" s="215"/>
      <c r="BE435" s="216"/>
      <c r="BF435" s="25"/>
      <c r="BG435" s="215"/>
      <c r="BH435" s="25"/>
      <c r="BI435" s="215"/>
      <c r="BJ435" s="216"/>
    </row>
    <row r="436" spans="14:62" ht="15.75" customHeight="1">
      <c r="N436" s="215"/>
      <c r="O436" s="286"/>
      <c r="P436" s="215"/>
      <c r="Q436" s="216"/>
      <c r="R436" s="286"/>
      <c r="S436" s="215"/>
      <c r="T436" s="286"/>
      <c r="U436" s="215"/>
      <c r="V436" s="216"/>
      <c r="W436" s="25"/>
      <c r="X436" s="215"/>
      <c r="Y436" s="25"/>
      <c r="Z436" s="215"/>
      <c r="AA436" s="216"/>
      <c r="AB436" s="25"/>
      <c r="AC436" s="215"/>
      <c r="AD436" s="25"/>
      <c r="AE436" s="215"/>
      <c r="AF436" s="216"/>
      <c r="AG436" s="25"/>
      <c r="AH436" s="215"/>
      <c r="AI436" s="25"/>
      <c r="AJ436" s="215"/>
      <c r="AK436" s="216"/>
      <c r="AL436" s="25"/>
      <c r="AM436" s="215"/>
      <c r="AN436" s="25"/>
      <c r="AO436" s="215"/>
      <c r="AP436" s="216"/>
      <c r="AQ436" s="25"/>
      <c r="AR436" s="215"/>
      <c r="AS436" s="25"/>
      <c r="AT436" s="215"/>
      <c r="AU436" s="216"/>
      <c r="AV436" s="25"/>
      <c r="AW436" s="215"/>
      <c r="AX436" s="25"/>
      <c r="AY436" s="215"/>
      <c r="AZ436" s="216"/>
      <c r="BA436" s="25"/>
      <c r="BB436" s="215"/>
      <c r="BC436" s="25"/>
      <c r="BD436" s="215"/>
      <c r="BE436" s="216"/>
      <c r="BF436" s="25"/>
      <c r="BG436" s="215"/>
      <c r="BH436" s="25"/>
      <c r="BI436" s="215"/>
      <c r="BJ436" s="216"/>
    </row>
    <row r="437" spans="14:62" ht="15.75" customHeight="1">
      <c r="N437" s="215"/>
      <c r="O437" s="286"/>
      <c r="P437" s="215"/>
      <c r="Q437" s="216"/>
      <c r="R437" s="286"/>
      <c r="S437" s="215"/>
      <c r="T437" s="286"/>
      <c r="U437" s="215"/>
      <c r="V437" s="216"/>
      <c r="W437" s="25"/>
      <c r="X437" s="215"/>
      <c r="Y437" s="25"/>
      <c r="Z437" s="215"/>
      <c r="AA437" s="216"/>
      <c r="AB437" s="25"/>
      <c r="AC437" s="215"/>
      <c r="AD437" s="25"/>
      <c r="AE437" s="215"/>
      <c r="AF437" s="216"/>
      <c r="AG437" s="25"/>
      <c r="AH437" s="215"/>
      <c r="AI437" s="25"/>
      <c r="AJ437" s="215"/>
      <c r="AK437" s="216"/>
      <c r="AL437" s="25"/>
      <c r="AM437" s="215"/>
      <c r="AN437" s="25"/>
      <c r="AO437" s="215"/>
      <c r="AP437" s="216"/>
      <c r="AQ437" s="25"/>
      <c r="AR437" s="215"/>
      <c r="AS437" s="25"/>
      <c r="AT437" s="215"/>
      <c r="AU437" s="216"/>
      <c r="AV437" s="25"/>
      <c r="AW437" s="215"/>
      <c r="AX437" s="25"/>
      <c r="AY437" s="215"/>
      <c r="AZ437" s="216"/>
      <c r="BA437" s="25"/>
      <c r="BB437" s="215"/>
      <c r="BC437" s="25"/>
      <c r="BD437" s="215"/>
      <c r="BE437" s="216"/>
      <c r="BF437" s="25"/>
      <c r="BG437" s="215"/>
      <c r="BH437" s="25"/>
      <c r="BI437" s="215"/>
      <c r="BJ437" s="216"/>
    </row>
    <row r="438" spans="14:62" ht="15.75" customHeight="1">
      <c r="N438" s="215"/>
      <c r="O438" s="286"/>
      <c r="P438" s="215"/>
      <c r="Q438" s="216"/>
      <c r="R438" s="286"/>
      <c r="S438" s="215"/>
      <c r="T438" s="286"/>
      <c r="U438" s="215"/>
      <c r="V438" s="216"/>
      <c r="W438" s="25"/>
      <c r="X438" s="215"/>
      <c r="Y438" s="25"/>
      <c r="Z438" s="215"/>
      <c r="AA438" s="216"/>
      <c r="AB438" s="25"/>
      <c r="AC438" s="215"/>
      <c r="AD438" s="25"/>
      <c r="AE438" s="215"/>
      <c r="AF438" s="216"/>
      <c r="AG438" s="25"/>
      <c r="AH438" s="215"/>
      <c r="AI438" s="25"/>
      <c r="AJ438" s="215"/>
      <c r="AK438" s="216"/>
      <c r="AL438" s="25"/>
      <c r="AM438" s="215"/>
      <c r="AN438" s="25"/>
      <c r="AO438" s="215"/>
      <c r="AP438" s="216"/>
      <c r="AQ438" s="25"/>
      <c r="AR438" s="215"/>
      <c r="AS438" s="25"/>
      <c r="AT438" s="215"/>
      <c r="AU438" s="216"/>
      <c r="AV438" s="25"/>
      <c r="AW438" s="215"/>
      <c r="AX438" s="25"/>
      <c r="AY438" s="215"/>
      <c r="AZ438" s="216"/>
      <c r="BA438" s="25"/>
      <c r="BB438" s="215"/>
      <c r="BC438" s="25"/>
      <c r="BD438" s="215"/>
      <c r="BE438" s="216"/>
      <c r="BF438" s="25"/>
      <c r="BG438" s="215"/>
      <c r="BH438" s="25"/>
      <c r="BI438" s="215"/>
      <c r="BJ438" s="216"/>
    </row>
    <row r="439" spans="14:62" ht="15.75" customHeight="1">
      <c r="N439" s="215"/>
      <c r="O439" s="286"/>
      <c r="P439" s="215"/>
      <c r="Q439" s="216"/>
      <c r="R439" s="286"/>
      <c r="S439" s="215"/>
      <c r="T439" s="286"/>
      <c r="U439" s="215"/>
      <c r="V439" s="216"/>
      <c r="W439" s="25"/>
      <c r="X439" s="215"/>
      <c r="Y439" s="25"/>
      <c r="Z439" s="215"/>
      <c r="AA439" s="216"/>
      <c r="AB439" s="25"/>
      <c r="AC439" s="215"/>
      <c r="AD439" s="25"/>
      <c r="AE439" s="215"/>
      <c r="AF439" s="216"/>
      <c r="AG439" s="25"/>
      <c r="AH439" s="215"/>
      <c r="AI439" s="25"/>
      <c r="AJ439" s="215"/>
      <c r="AK439" s="216"/>
      <c r="AL439" s="25"/>
      <c r="AM439" s="215"/>
      <c r="AN439" s="25"/>
      <c r="AO439" s="215"/>
      <c r="AP439" s="216"/>
      <c r="AQ439" s="25"/>
      <c r="AR439" s="215"/>
      <c r="AS439" s="25"/>
      <c r="AT439" s="215"/>
      <c r="AU439" s="216"/>
      <c r="AV439" s="25"/>
      <c r="AW439" s="215"/>
      <c r="AX439" s="25"/>
      <c r="AY439" s="215"/>
      <c r="AZ439" s="216"/>
      <c r="BA439" s="25"/>
      <c r="BB439" s="215"/>
      <c r="BC439" s="25"/>
      <c r="BD439" s="215"/>
      <c r="BE439" s="216"/>
      <c r="BF439" s="25"/>
      <c r="BG439" s="215"/>
      <c r="BH439" s="25"/>
      <c r="BI439" s="215"/>
      <c r="BJ439" s="216"/>
    </row>
    <row r="440" spans="14:62" ht="15.75" customHeight="1">
      <c r="N440" s="215"/>
      <c r="O440" s="286"/>
      <c r="P440" s="215"/>
      <c r="Q440" s="216"/>
      <c r="R440" s="286"/>
      <c r="S440" s="215"/>
      <c r="T440" s="286"/>
      <c r="U440" s="215"/>
      <c r="V440" s="216"/>
      <c r="W440" s="25"/>
      <c r="X440" s="215"/>
      <c r="Y440" s="25"/>
      <c r="Z440" s="215"/>
      <c r="AA440" s="216"/>
      <c r="AB440" s="25"/>
      <c r="AC440" s="215"/>
      <c r="AD440" s="25"/>
      <c r="AE440" s="215"/>
      <c r="AF440" s="216"/>
      <c r="AG440" s="25"/>
      <c r="AH440" s="215"/>
      <c r="AI440" s="25"/>
      <c r="AJ440" s="215"/>
      <c r="AK440" s="216"/>
      <c r="AL440" s="25"/>
      <c r="AM440" s="215"/>
      <c r="AN440" s="25"/>
      <c r="AO440" s="215"/>
      <c r="AP440" s="216"/>
      <c r="AQ440" s="25"/>
      <c r="AR440" s="215"/>
      <c r="AS440" s="25"/>
      <c r="AT440" s="215"/>
      <c r="AU440" s="216"/>
      <c r="AV440" s="25"/>
      <c r="AW440" s="215"/>
      <c r="AX440" s="25"/>
      <c r="AY440" s="215"/>
      <c r="AZ440" s="216"/>
      <c r="BA440" s="25"/>
      <c r="BB440" s="215"/>
      <c r="BC440" s="25"/>
      <c r="BD440" s="215"/>
      <c r="BE440" s="216"/>
      <c r="BF440" s="25"/>
      <c r="BG440" s="215"/>
      <c r="BH440" s="25"/>
      <c r="BI440" s="215"/>
      <c r="BJ440" s="216"/>
    </row>
    <row r="441" spans="14:62" ht="15.75" customHeight="1">
      <c r="N441" s="215"/>
      <c r="O441" s="286"/>
      <c r="P441" s="215"/>
      <c r="Q441" s="216"/>
      <c r="R441" s="286"/>
      <c r="S441" s="215"/>
      <c r="T441" s="286"/>
      <c r="U441" s="215"/>
      <c r="V441" s="216"/>
      <c r="W441" s="25"/>
      <c r="X441" s="215"/>
      <c r="Y441" s="25"/>
      <c r="Z441" s="215"/>
      <c r="AA441" s="216"/>
      <c r="AB441" s="25"/>
      <c r="AC441" s="215"/>
      <c r="AD441" s="25"/>
      <c r="AE441" s="215"/>
      <c r="AF441" s="216"/>
      <c r="AG441" s="25"/>
      <c r="AH441" s="215"/>
      <c r="AI441" s="25"/>
      <c r="AJ441" s="215"/>
      <c r="AK441" s="216"/>
      <c r="AL441" s="25"/>
      <c r="AM441" s="215"/>
      <c r="AN441" s="25"/>
      <c r="AO441" s="215"/>
      <c r="AP441" s="216"/>
      <c r="AQ441" s="25"/>
      <c r="AR441" s="215"/>
      <c r="AS441" s="25"/>
      <c r="AT441" s="215"/>
      <c r="AU441" s="216"/>
      <c r="AV441" s="25"/>
      <c r="AW441" s="215"/>
      <c r="AX441" s="25"/>
      <c r="AY441" s="215"/>
      <c r="AZ441" s="216"/>
      <c r="BA441" s="25"/>
      <c r="BB441" s="215"/>
      <c r="BC441" s="25"/>
      <c r="BD441" s="215"/>
      <c r="BE441" s="216"/>
      <c r="BF441" s="25"/>
      <c r="BG441" s="215"/>
      <c r="BH441" s="25"/>
      <c r="BI441" s="215"/>
      <c r="BJ441" s="216"/>
    </row>
    <row r="442" spans="14:62" ht="15.75" customHeight="1">
      <c r="N442" s="215"/>
      <c r="O442" s="286"/>
      <c r="P442" s="215"/>
      <c r="Q442" s="216"/>
      <c r="R442" s="286"/>
      <c r="S442" s="215"/>
      <c r="T442" s="286"/>
      <c r="U442" s="215"/>
      <c r="V442" s="216"/>
      <c r="W442" s="25"/>
      <c r="X442" s="215"/>
      <c r="Y442" s="25"/>
      <c r="Z442" s="215"/>
      <c r="AA442" s="216"/>
      <c r="AB442" s="25"/>
      <c r="AC442" s="215"/>
      <c r="AD442" s="25"/>
      <c r="AE442" s="215"/>
      <c r="AF442" s="216"/>
      <c r="AG442" s="25"/>
      <c r="AH442" s="215"/>
      <c r="AI442" s="25"/>
      <c r="AJ442" s="215"/>
      <c r="AK442" s="216"/>
      <c r="AL442" s="25"/>
      <c r="AM442" s="215"/>
      <c r="AN442" s="25"/>
      <c r="AO442" s="215"/>
      <c r="AP442" s="216"/>
      <c r="AQ442" s="25"/>
      <c r="AR442" s="215"/>
      <c r="AS442" s="25"/>
      <c r="AT442" s="215"/>
      <c r="AU442" s="216"/>
      <c r="AV442" s="25"/>
      <c r="AW442" s="215"/>
      <c r="AX442" s="25"/>
      <c r="AY442" s="215"/>
      <c r="AZ442" s="216"/>
      <c r="BA442" s="25"/>
      <c r="BB442" s="215"/>
      <c r="BC442" s="25"/>
      <c r="BD442" s="215"/>
      <c r="BE442" s="216"/>
      <c r="BF442" s="25"/>
      <c r="BG442" s="215"/>
      <c r="BH442" s="25"/>
      <c r="BI442" s="215"/>
      <c r="BJ442" s="216"/>
    </row>
    <row r="443" spans="14:62" ht="15.75" customHeight="1">
      <c r="N443" s="215"/>
      <c r="O443" s="286"/>
      <c r="P443" s="215"/>
      <c r="Q443" s="216"/>
      <c r="R443" s="286"/>
      <c r="S443" s="215"/>
      <c r="T443" s="286"/>
      <c r="U443" s="215"/>
      <c r="V443" s="216"/>
      <c r="W443" s="25"/>
      <c r="X443" s="215"/>
      <c r="Y443" s="25"/>
      <c r="Z443" s="215"/>
      <c r="AA443" s="216"/>
      <c r="AB443" s="25"/>
      <c r="AC443" s="215"/>
      <c r="AD443" s="25"/>
      <c r="AE443" s="215"/>
      <c r="AF443" s="216"/>
      <c r="AG443" s="25"/>
      <c r="AH443" s="215"/>
      <c r="AI443" s="25"/>
      <c r="AJ443" s="215"/>
      <c r="AK443" s="216"/>
      <c r="AL443" s="25"/>
      <c r="AM443" s="215"/>
      <c r="AN443" s="25"/>
      <c r="AO443" s="215"/>
      <c r="AP443" s="216"/>
      <c r="AQ443" s="25"/>
      <c r="AR443" s="215"/>
      <c r="AS443" s="25"/>
      <c r="AT443" s="215"/>
      <c r="AU443" s="216"/>
      <c r="AV443" s="25"/>
      <c r="AW443" s="215"/>
      <c r="AX443" s="25"/>
      <c r="AY443" s="215"/>
      <c r="AZ443" s="216"/>
      <c r="BA443" s="25"/>
      <c r="BB443" s="215"/>
      <c r="BC443" s="25"/>
      <c r="BD443" s="215"/>
      <c r="BE443" s="216"/>
      <c r="BF443" s="25"/>
      <c r="BG443" s="215"/>
      <c r="BH443" s="25"/>
      <c r="BI443" s="215"/>
      <c r="BJ443" s="216"/>
    </row>
    <row r="444" spans="14:62" ht="15.75" customHeight="1">
      <c r="N444" s="215"/>
      <c r="O444" s="286"/>
      <c r="P444" s="215"/>
      <c r="Q444" s="216"/>
      <c r="R444" s="286"/>
      <c r="S444" s="215"/>
      <c r="T444" s="286"/>
      <c r="U444" s="215"/>
      <c r="V444" s="216"/>
      <c r="W444" s="25"/>
      <c r="X444" s="215"/>
      <c r="Y444" s="25"/>
      <c r="Z444" s="215"/>
      <c r="AA444" s="216"/>
      <c r="AB444" s="25"/>
      <c r="AC444" s="215"/>
      <c r="AD444" s="25"/>
      <c r="AE444" s="215"/>
      <c r="AF444" s="216"/>
      <c r="AG444" s="25"/>
      <c r="AH444" s="215"/>
      <c r="AI444" s="25"/>
      <c r="AJ444" s="215"/>
      <c r="AK444" s="216"/>
      <c r="AL444" s="25"/>
      <c r="AM444" s="215"/>
      <c r="AN444" s="25"/>
      <c r="AO444" s="215"/>
      <c r="AP444" s="216"/>
      <c r="AQ444" s="25"/>
      <c r="AR444" s="215"/>
      <c r="AS444" s="25"/>
      <c r="AT444" s="215"/>
      <c r="AU444" s="216"/>
      <c r="AV444" s="25"/>
      <c r="AW444" s="215"/>
      <c r="AX444" s="25"/>
      <c r="AY444" s="215"/>
      <c r="AZ444" s="216"/>
      <c r="BA444" s="25"/>
      <c r="BB444" s="215"/>
      <c r="BC444" s="25"/>
      <c r="BD444" s="215"/>
      <c r="BE444" s="216"/>
      <c r="BF444" s="25"/>
      <c r="BG444" s="215"/>
      <c r="BH444" s="25"/>
      <c r="BI444" s="215"/>
      <c r="BJ444" s="216"/>
    </row>
    <row r="445" spans="14:62" ht="15.75" customHeight="1">
      <c r="N445" s="215"/>
      <c r="O445" s="286"/>
      <c r="P445" s="215"/>
      <c r="Q445" s="216"/>
      <c r="R445" s="286"/>
      <c r="S445" s="215"/>
      <c r="T445" s="286"/>
      <c r="U445" s="215"/>
      <c r="V445" s="216"/>
      <c r="W445" s="25"/>
      <c r="X445" s="215"/>
      <c r="Y445" s="25"/>
      <c r="Z445" s="215"/>
      <c r="AA445" s="216"/>
      <c r="AB445" s="25"/>
      <c r="AC445" s="215"/>
      <c r="AD445" s="25"/>
      <c r="AE445" s="215"/>
      <c r="AF445" s="216"/>
      <c r="AG445" s="25"/>
      <c r="AH445" s="215"/>
      <c r="AI445" s="25"/>
      <c r="AJ445" s="215"/>
      <c r="AK445" s="216"/>
      <c r="AL445" s="25"/>
      <c r="AM445" s="215"/>
      <c r="AN445" s="25"/>
      <c r="AO445" s="215"/>
      <c r="AP445" s="216"/>
      <c r="AQ445" s="25"/>
      <c r="AR445" s="215"/>
      <c r="AS445" s="25"/>
      <c r="AT445" s="215"/>
      <c r="AU445" s="216"/>
      <c r="AV445" s="25"/>
      <c r="AW445" s="215"/>
      <c r="AX445" s="25"/>
      <c r="AY445" s="215"/>
      <c r="AZ445" s="216"/>
      <c r="BA445" s="25"/>
      <c r="BB445" s="215"/>
      <c r="BC445" s="25"/>
      <c r="BD445" s="215"/>
      <c r="BE445" s="216"/>
      <c r="BF445" s="25"/>
      <c r="BG445" s="215"/>
      <c r="BH445" s="25"/>
      <c r="BI445" s="215"/>
      <c r="BJ445" s="216"/>
    </row>
    <row r="446" spans="14:62" ht="15.75" customHeight="1">
      <c r="N446" s="215"/>
      <c r="O446" s="286"/>
      <c r="P446" s="215"/>
      <c r="Q446" s="216"/>
      <c r="R446" s="286"/>
      <c r="S446" s="215"/>
      <c r="T446" s="286"/>
      <c r="U446" s="215"/>
      <c r="V446" s="216"/>
      <c r="W446" s="25"/>
      <c r="X446" s="215"/>
      <c r="Y446" s="25"/>
      <c r="Z446" s="215"/>
      <c r="AA446" s="216"/>
      <c r="AB446" s="25"/>
      <c r="AC446" s="215"/>
      <c r="AD446" s="25"/>
      <c r="AE446" s="215"/>
      <c r="AF446" s="216"/>
      <c r="AG446" s="25"/>
      <c r="AH446" s="215"/>
      <c r="AI446" s="25"/>
      <c r="AJ446" s="215"/>
      <c r="AK446" s="216"/>
      <c r="AL446" s="25"/>
      <c r="AM446" s="215"/>
      <c r="AN446" s="25"/>
      <c r="AO446" s="215"/>
      <c r="AP446" s="216"/>
      <c r="AQ446" s="25"/>
      <c r="AR446" s="215"/>
      <c r="AS446" s="25"/>
      <c r="AT446" s="215"/>
      <c r="AU446" s="216"/>
      <c r="AV446" s="25"/>
      <c r="AW446" s="215"/>
      <c r="AX446" s="25"/>
      <c r="AY446" s="215"/>
      <c r="AZ446" s="216"/>
      <c r="BA446" s="25"/>
      <c r="BB446" s="215"/>
      <c r="BC446" s="25"/>
      <c r="BD446" s="215"/>
      <c r="BE446" s="216"/>
      <c r="BF446" s="25"/>
      <c r="BG446" s="215"/>
      <c r="BH446" s="25"/>
      <c r="BI446" s="215"/>
      <c r="BJ446" s="216"/>
    </row>
    <row r="447" spans="14:62" ht="15.75" customHeight="1">
      <c r="N447" s="215"/>
      <c r="O447" s="286"/>
      <c r="P447" s="215"/>
      <c r="Q447" s="216"/>
      <c r="R447" s="286"/>
      <c r="S447" s="215"/>
      <c r="T447" s="286"/>
      <c r="U447" s="215"/>
      <c r="V447" s="216"/>
      <c r="W447" s="25"/>
      <c r="X447" s="215"/>
      <c r="Y447" s="25"/>
      <c r="Z447" s="215"/>
      <c r="AA447" s="216"/>
      <c r="AB447" s="25"/>
      <c r="AC447" s="215"/>
      <c r="AD447" s="25"/>
      <c r="AE447" s="215"/>
      <c r="AF447" s="216"/>
      <c r="AG447" s="25"/>
      <c r="AH447" s="215"/>
      <c r="AI447" s="25"/>
      <c r="AJ447" s="215"/>
      <c r="AK447" s="216"/>
      <c r="AL447" s="25"/>
      <c r="AM447" s="215"/>
      <c r="AN447" s="25"/>
      <c r="AO447" s="215"/>
      <c r="AP447" s="216"/>
      <c r="AQ447" s="25"/>
      <c r="AR447" s="215"/>
      <c r="AS447" s="25"/>
      <c r="AT447" s="215"/>
      <c r="AU447" s="216"/>
      <c r="AV447" s="25"/>
      <c r="AW447" s="215"/>
      <c r="AX447" s="25"/>
      <c r="AY447" s="215"/>
      <c r="AZ447" s="216"/>
      <c r="BA447" s="25"/>
      <c r="BB447" s="215"/>
      <c r="BC447" s="25"/>
      <c r="BD447" s="215"/>
      <c r="BE447" s="216"/>
      <c r="BF447" s="25"/>
      <c r="BG447" s="215"/>
      <c r="BH447" s="25"/>
      <c r="BI447" s="215"/>
      <c r="BJ447" s="216"/>
    </row>
    <row r="448" spans="14:62" ht="15.75" customHeight="1">
      <c r="N448" s="215"/>
      <c r="O448" s="286"/>
      <c r="P448" s="215"/>
      <c r="Q448" s="216"/>
      <c r="R448" s="286"/>
      <c r="S448" s="215"/>
      <c r="T448" s="286"/>
      <c r="U448" s="215"/>
      <c r="V448" s="216"/>
      <c r="W448" s="25"/>
      <c r="X448" s="215"/>
      <c r="Y448" s="25"/>
      <c r="Z448" s="215"/>
      <c r="AA448" s="216"/>
      <c r="AB448" s="25"/>
      <c r="AC448" s="215"/>
      <c r="AD448" s="25"/>
      <c r="AE448" s="215"/>
      <c r="AF448" s="216"/>
      <c r="AG448" s="25"/>
      <c r="AH448" s="215"/>
      <c r="AI448" s="25"/>
      <c r="AJ448" s="215"/>
      <c r="AK448" s="216"/>
      <c r="AL448" s="25"/>
      <c r="AM448" s="215"/>
      <c r="AN448" s="25"/>
      <c r="AO448" s="215"/>
      <c r="AP448" s="216"/>
      <c r="AQ448" s="25"/>
      <c r="AR448" s="215"/>
      <c r="AS448" s="25"/>
      <c r="AT448" s="215"/>
      <c r="AU448" s="216"/>
      <c r="AV448" s="25"/>
      <c r="AW448" s="215"/>
      <c r="AX448" s="25"/>
      <c r="AY448" s="215"/>
      <c r="AZ448" s="216"/>
      <c r="BA448" s="25"/>
      <c r="BB448" s="215"/>
      <c r="BC448" s="25"/>
      <c r="BD448" s="215"/>
      <c r="BE448" s="216"/>
      <c r="BF448" s="25"/>
      <c r="BG448" s="215"/>
      <c r="BH448" s="25"/>
      <c r="BI448" s="215"/>
      <c r="BJ448" s="216"/>
    </row>
    <row r="449" spans="14:62" ht="15.75" customHeight="1">
      <c r="N449" s="215"/>
      <c r="O449" s="286"/>
      <c r="P449" s="215"/>
      <c r="Q449" s="216"/>
      <c r="R449" s="286"/>
      <c r="S449" s="215"/>
      <c r="T449" s="286"/>
      <c r="U449" s="215"/>
      <c r="V449" s="216"/>
      <c r="W449" s="25"/>
      <c r="X449" s="215"/>
      <c r="Y449" s="25"/>
      <c r="Z449" s="215"/>
      <c r="AA449" s="216"/>
      <c r="AB449" s="25"/>
      <c r="AC449" s="215"/>
      <c r="AD449" s="25"/>
      <c r="AE449" s="215"/>
      <c r="AF449" s="216"/>
      <c r="AG449" s="25"/>
      <c r="AH449" s="215"/>
      <c r="AI449" s="25"/>
      <c r="AJ449" s="215"/>
      <c r="AK449" s="216"/>
      <c r="AL449" s="25"/>
      <c r="AM449" s="215"/>
      <c r="AN449" s="25"/>
      <c r="AO449" s="215"/>
      <c r="AP449" s="216"/>
      <c r="AQ449" s="25"/>
      <c r="AR449" s="215"/>
      <c r="AS449" s="25"/>
      <c r="AT449" s="215"/>
      <c r="AU449" s="216"/>
      <c r="AV449" s="25"/>
      <c r="AW449" s="215"/>
      <c r="AX449" s="25"/>
      <c r="AY449" s="215"/>
      <c r="AZ449" s="216"/>
      <c r="BA449" s="25"/>
      <c r="BB449" s="215"/>
      <c r="BC449" s="25"/>
      <c r="BD449" s="215"/>
      <c r="BE449" s="216"/>
      <c r="BF449" s="25"/>
      <c r="BG449" s="215"/>
      <c r="BH449" s="25"/>
      <c r="BI449" s="215"/>
      <c r="BJ449" s="216"/>
    </row>
    <row r="450" spans="14:62" ht="15.75" customHeight="1">
      <c r="N450" s="215"/>
      <c r="O450" s="286"/>
      <c r="P450" s="215"/>
      <c r="Q450" s="216"/>
      <c r="R450" s="286"/>
      <c r="S450" s="215"/>
      <c r="T450" s="286"/>
      <c r="U450" s="215"/>
      <c r="V450" s="216"/>
      <c r="W450" s="25"/>
      <c r="X450" s="215"/>
      <c r="Y450" s="25"/>
      <c r="Z450" s="215"/>
      <c r="AA450" s="216"/>
      <c r="AB450" s="25"/>
      <c r="AC450" s="215"/>
      <c r="AD450" s="25"/>
      <c r="AE450" s="215"/>
      <c r="AF450" s="216"/>
      <c r="AG450" s="25"/>
      <c r="AH450" s="215"/>
      <c r="AI450" s="25"/>
      <c r="AJ450" s="215"/>
      <c r="AK450" s="216"/>
      <c r="AL450" s="25"/>
      <c r="AM450" s="215"/>
      <c r="AN450" s="25"/>
      <c r="AO450" s="215"/>
      <c r="AP450" s="216"/>
      <c r="AQ450" s="25"/>
      <c r="AR450" s="215"/>
      <c r="AS450" s="25"/>
      <c r="AT450" s="215"/>
      <c r="AU450" s="216"/>
      <c r="AV450" s="25"/>
      <c r="AW450" s="215"/>
      <c r="AX450" s="25"/>
      <c r="AY450" s="215"/>
      <c r="AZ450" s="216"/>
      <c r="BA450" s="25"/>
      <c r="BB450" s="215"/>
      <c r="BC450" s="25"/>
      <c r="BD450" s="215"/>
      <c r="BE450" s="216"/>
      <c r="BF450" s="25"/>
      <c r="BG450" s="215"/>
      <c r="BH450" s="25"/>
      <c r="BI450" s="215"/>
      <c r="BJ450" s="216"/>
    </row>
    <row r="451" spans="14:62" ht="15.75" customHeight="1">
      <c r="N451" s="215"/>
      <c r="O451" s="286"/>
      <c r="P451" s="215"/>
      <c r="Q451" s="216"/>
      <c r="R451" s="286"/>
      <c r="S451" s="215"/>
      <c r="T451" s="286"/>
      <c r="U451" s="215"/>
      <c r="V451" s="216"/>
      <c r="W451" s="25"/>
      <c r="X451" s="215"/>
      <c r="Y451" s="25"/>
      <c r="Z451" s="215"/>
      <c r="AA451" s="216"/>
      <c r="AB451" s="25"/>
      <c r="AC451" s="215"/>
      <c r="AD451" s="25"/>
      <c r="AE451" s="215"/>
      <c r="AF451" s="216"/>
      <c r="AG451" s="25"/>
      <c r="AH451" s="215"/>
      <c r="AI451" s="25"/>
      <c r="AJ451" s="215"/>
      <c r="AK451" s="216"/>
      <c r="AL451" s="25"/>
      <c r="AM451" s="215"/>
      <c r="AN451" s="25"/>
      <c r="AO451" s="215"/>
      <c r="AP451" s="216"/>
      <c r="AQ451" s="25"/>
      <c r="AR451" s="215"/>
      <c r="AS451" s="25"/>
      <c r="AT451" s="215"/>
      <c r="AU451" s="216"/>
      <c r="AV451" s="25"/>
      <c r="AW451" s="215"/>
      <c r="AX451" s="25"/>
      <c r="AY451" s="215"/>
      <c r="AZ451" s="216"/>
      <c r="BA451" s="25"/>
      <c r="BB451" s="215"/>
      <c r="BC451" s="25"/>
      <c r="BD451" s="215"/>
      <c r="BE451" s="216"/>
      <c r="BF451" s="25"/>
      <c r="BG451" s="215"/>
      <c r="BH451" s="25"/>
      <c r="BI451" s="215"/>
      <c r="BJ451" s="216"/>
    </row>
    <row r="452" spans="14:62" ht="15.75" customHeight="1">
      <c r="N452" s="215"/>
      <c r="O452" s="286"/>
      <c r="P452" s="215"/>
      <c r="Q452" s="216"/>
      <c r="R452" s="286"/>
      <c r="S452" s="215"/>
      <c r="T452" s="286"/>
      <c r="U452" s="215"/>
      <c r="V452" s="216"/>
      <c r="W452" s="25"/>
      <c r="X452" s="215"/>
      <c r="Y452" s="25"/>
      <c r="Z452" s="215"/>
      <c r="AA452" s="216"/>
      <c r="AB452" s="25"/>
      <c r="AC452" s="215"/>
      <c r="AD452" s="25"/>
      <c r="AE452" s="215"/>
      <c r="AF452" s="216"/>
      <c r="AG452" s="25"/>
      <c r="AH452" s="215"/>
      <c r="AI452" s="25"/>
      <c r="AJ452" s="215"/>
      <c r="AK452" s="216"/>
      <c r="AL452" s="25"/>
      <c r="AM452" s="215"/>
      <c r="AN452" s="25"/>
      <c r="AO452" s="215"/>
      <c r="AP452" s="216"/>
      <c r="AQ452" s="25"/>
      <c r="AR452" s="215"/>
      <c r="AS452" s="25"/>
      <c r="AT452" s="215"/>
      <c r="AU452" s="216"/>
      <c r="AV452" s="25"/>
      <c r="AW452" s="215"/>
      <c r="AX452" s="25"/>
      <c r="AY452" s="215"/>
      <c r="AZ452" s="216"/>
      <c r="BA452" s="25"/>
      <c r="BB452" s="215"/>
      <c r="BC452" s="25"/>
      <c r="BD452" s="215"/>
      <c r="BE452" s="216"/>
      <c r="BF452" s="25"/>
      <c r="BG452" s="215"/>
      <c r="BH452" s="25"/>
      <c r="BI452" s="215"/>
      <c r="BJ452" s="216"/>
    </row>
    <row r="453" spans="14:62" ht="15.75" customHeight="1">
      <c r="N453" s="215"/>
      <c r="O453" s="286"/>
      <c r="P453" s="215"/>
      <c r="Q453" s="216"/>
      <c r="R453" s="286"/>
      <c r="S453" s="215"/>
      <c r="T453" s="286"/>
      <c r="U453" s="215"/>
      <c r="V453" s="216"/>
      <c r="W453" s="25"/>
      <c r="X453" s="215"/>
      <c r="Y453" s="25"/>
      <c r="Z453" s="215"/>
      <c r="AA453" s="216"/>
      <c r="AB453" s="25"/>
      <c r="AC453" s="215"/>
      <c r="AD453" s="25"/>
      <c r="AE453" s="215"/>
      <c r="AF453" s="216"/>
      <c r="AG453" s="25"/>
      <c r="AH453" s="215"/>
      <c r="AI453" s="25"/>
      <c r="AJ453" s="215"/>
      <c r="AK453" s="216"/>
      <c r="AL453" s="25"/>
      <c r="AM453" s="215"/>
      <c r="AN453" s="25"/>
      <c r="AO453" s="215"/>
      <c r="AP453" s="216"/>
      <c r="AQ453" s="25"/>
      <c r="AR453" s="215"/>
      <c r="AS453" s="25"/>
      <c r="AT453" s="215"/>
      <c r="AU453" s="216"/>
      <c r="AV453" s="25"/>
      <c r="AW453" s="215"/>
      <c r="AX453" s="25"/>
      <c r="AY453" s="215"/>
      <c r="AZ453" s="216"/>
      <c r="BA453" s="25"/>
      <c r="BB453" s="215"/>
      <c r="BC453" s="25"/>
      <c r="BD453" s="215"/>
      <c r="BE453" s="216"/>
      <c r="BF453" s="25"/>
      <c r="BG453" s="215"/>
      <c r="BH453" s="25"/>
      <c r="BI453" s="215"/>
      <c r="BJ453" s="216"/>
    </row>
    <row r="454" spans="14:62" ht="15.75" customHeight="1">
      <c r="N454" s="215"/>
      <c r="O454" s="286"/>
      <c r="P454" s="215"/>
      <c r="Q454" s="216"/>
      <c r="R454" s="286"/>
      <c r="S454" s="215"/>
      <c r="T454" s="286"/>
      <c r="U454" s="215"/>
      <c r="V454" s="216"/>
      <c r="W454" s="25"/>
      <c r="X454" s="215"/>
      <c r="Y454" s="25"/>
      <c r="Z454" s="215"/>
      <c r="AA454" s="216"/>
      <c r="AB454" s="25"/>
      <c r="AC454" s="215"/>
      <c r="AD454" s="25"/>
      <c r="AE454" s="215"/>
      <c r="AF454" s="216"/>
      <c r="AG454" s="25"/>
      <c r="AH454" s="215"/>
      <c r="AI454" s="25"/>
      <c r="AJ454" s="215"/>
      <c r="AK454" s="216"/>
      <c r="AL454" s="25"/>
      <c r="AM454" s="215"/>
      <c r="AN454" s="25"/>
      <c r="AO454" s="215"/>
      <c r="AP454" s="216"/>
      <c r="AQ454" s="25"/>
      <c r="AR454" s="215"/>
      <c r="AS454" s="25"/>
      <c r="AT454" s="215"/>
      <c r="AU454" s="216"/>
      <c r="AV454" s="25"/>
      <c r="AW454" s="215"/>
      <c r="AX454" s="25"/>
      <c r="AY454" s="215"/>
      <c r="AZ454" s="216"/>
      <c r="BA454" s="25"/>
      <c r="BB454" s="215"/>
      <c r="BC454" s="25"/>
      <c r="BD454" s="215"/>
      <c r="BE454" s="216"/>
      <c r="BF454" s="25"/>
      <c r="BG454" s="215"/>
      <c r="BH454" s="25"/>
      <c r="BI454" s="215"/>
      <c r="BJ454" s="216"/>
    </row>
    <row r="455" spans="14:62" ht="15.75" customHeight="1">
      <c r="N455" s="215"/>
      <c r="O455" s="286"/>
      <c r="P455" s="215"/>
      <c r="Q455" s="216"/>
      <c r="R455" s="286"/>
      <c r="S455" s="215"/>
      <c r="T455" s="286"/>
      <c r="U455" s="215"/>
      <c r="V455" s="216"/>
      <c r="W455" s="25"/>
      <c r="X455" s="215"/>
      <c r="Y455" s="25"/>
      <c r="Z455" s="215"/>
      <c r="AA455" s="216"/>
      <c r="AB455" s="25"/>
      <c r="AC455" s="215"/>
      <c r="AD455" s="25"/>
      <c r="AE455" s="215"/>
      <c r="AF455" s="216"/>
      <c r="AG455" s="25"/>
      <c r="AH455" s="215"/>
      <c r="AI455" s="25"/>
      <c r="AJ455" s="215"/>
      <c r="AK455" s="216"/>
      <c r="AL455" s="25"/>
      <c r="AM455" s="215"/>
      <c r="AN455" s="25"/>
      <c r="AO455" s="215"/>
      <c r="AP455" s="216"/>
      <c r="AQ455" s="25"/>
      <c r="AR455" s="215"/>
      <c r="AS455" s="25"/>
      <c r="AT455" s="215"/>
      <c r="AU455" s="216"/>
      <c r="AV455" s="25"/>
      <c r="AW455" s="215"/>
      <c r="AX455" s="25"/>
      <c r="AY455" s="215"/>
      <c r="AZ455" s="216"/>
      <c r="BA455" s="25"/>
      <c r="BB455" s="215"/>
      <c r="BC455" s="25"/>
      <c r="BD455" s="215"/>
      <c r="BE455" s="216"/>
      <c r="BF455" s="25"/>
      <c r="BG455" s="215"/>
      <c r="BH455" s="25"/>
      <c r="BI455" s="215"/>
      <c r="BJ455" s="216"/>
    </row>
    <row r="456" spans="14:62" ht="15.75" customHeight="1">
      <c r="N456" s="215"/>
      <c r="O456" s="286"/>
      <c r="P456" s="215"/>
      <c r="Q456" s="216"/>
      <c r="R456" s="286"/>
      <c r="S456" s="215"/>
      <c r="T456" s="286"/>
      <c r="U456" s="215"/>
      <c r="V456" s="216"/>
      <c r="W456" s="25"/>
      <c r="X456" s="215"/>
      <c r="Y456" s="25"/>
      <c r="Z456" s="215"/>
      <c r="AA456" s="216"/>
      <c r="AB456" s="25"/>
      <c r="AC456" s="215"/>
      <c r="AD456" s="25"/>
      <c r="AE456" s="215"/>
      <c r="AF456" s="216"/>
      <c r="AG456" s="25"/>
      <c r="AH456" s="215"/>
      <c r="AI456" s="25"/>
      <c r="AJ456" s="215"/>
      <c r="AK456" s="216"/>
      <c r="AL456" s="25"/>
      <c r="AM456" s="215"/>
      <c r="AN456" s="25"/>
      <c r="AO456" s="215"/>
      <c r="AP456" s="216"/>
      <c r="AQ456" s="25"/>
      <c r="AR456" s="215"/>
      <c r="AS456" s="25"/>
      <c r="AT456" s="215"/>
      <c r="AU456" s="216"/>
      <c r="AV456" s="25"/>
      <c r="AW456" s="215"/>
      <c r="AX456" s="25"/>
      <c r="AY456" s="215"/>
      <c r="AZ456" s="216"/>
      <c r="BA456" s="25"/>
      <c r="BB456" s="215"/>
      <c r="BC456" s="25"/>
      <c r="BD456" s="215"/>
      <c r="BE456" s="216"/>
      <c r="BF456" s="25"/>
      <c r="BG456" s="215"/>
      <c r="BH456" s="25"/>
      <c r="BI456" s="215"/>
      <c r="BJ456" s="216"/>
    </row>
    <row r="457" spans="14:62" ht="15.75" customHeight="1">
      <c r="N457" s="215"/>
      <c r="O457" s="286"/>
      <c r="P457" s="215"/>
      <c r="Q457" s="216"/>
      <c r="R457" s="286"/>
      <c r="S457" s="215"/>
      <c r="T457" s="286"/>
      <c r="U457" s="215"/>
      <c r="V457" s="216"/>
      <c r="W457" s="25"/>
      <c r="X457" s="215"/>
      <c r="Y457" s="25"/>
      <c r="Z457" s="215"/>
      <c r="AA457" s="216"/>
      <c r="AB457" s="25"/>
      <c r="AC457" s="215"/>
      <c r="AD457" s="25"/>
      <c r="AE457" s="215"/>
      <c r="AF457" s="216"/>
      <c r="AG457" s="25"/>
      <c r="AH457" s="215"/>
      <c r="AI457" s="25"/>
      <c r="AJ457" s="215"/>
      <c r="AK457" s="216"/>
      <c r="AL457" s="25"/>
      <c r="AM457" s="215"/>
      <c r="AN457" s="25"/>
      <c r="AO457" s="215"/>
      <c r="AP457" s="216"/>
      <c r="AQ457" s="25"/>
      <c r="AR457" s="215"/>
      <c r="AS457" s="25"/>
      <c r="AT457" s="215"/>
      <c r="AU457" s="216"/>
      <c r="AV457" s="25"/>
      <c r="AW457" s="215"/>
      <c r="AX457" s="25"/>
      <c r="AY457" s="215"/>
      <c r="AZ457" s="216"/>
      <c r="BA457" s="25"/>
      <c r="BB457" s="215"/>
      <c r="BC457" s="25"/>
      <c r="BD457" s="215"/>
      <c r="BE457" s="216"/>
      <c r="BF457" s="25"/>
      <c r="BG457" s="215"/>
      <c r="BH457" s="25"/>
      <c r="BI457" s="215"/>
      <c r="BJ457" s="216"/>
    </row>
    <row r="458" spans="14:62" ht="15.75" customHeight="1">
      <c r="N458" s="215"/>
      <c r="O458" s="286"/>
      <c r="P458" s="215"/>
      <c r="Q458" s="216"/>
      <c r="R458" s="286"/>
      <c r="S458" s="215"/>
      <c r="T458" s="286"/>
      <c r="U458" s="215"/>
      <c r="V458" s="216"/>
      <c r="W458" s="25"/>
      <c r="X458" s="215"/>
      <c r="Y458" s="25"/>
      <c r="Z458" s="215"/>
      <c r="AA458" s="216"/>
      <c r="AB458" s="25"/>
      <c r="AC458" s="215"/>
      <c r="AD458" s="25"/>
      <c r="AE458" s="215"/>
      <c r="AF458" s="216"/>
      <c r="AG458" s="25"/>
      <c r="AH458" s="215"/>
      <c r="AI458" s="25"/>
      <c r="AJ458" s="215"/>
      <c r="AK458" s="216"/>
      <c r="AL458" s="25"/>
      <c r="AM458" s="215"/>
      <c r="AN458" s="25"/>
      <c r="AO458" s="215"/>
      <c r="AP458" s="216"/>
      <c r="AQ458" s="25"/>
      <c r="AR458" s="215"/>
      <c r="AS458" s="25"/>
      <c r="AT458" s="215"/>
      <c r="AU458" s="216"/>
      <c r="AV458" s="25"/>
      <c r="AW458" s="215"/>
      <c r="AX458" s="25"/>
      <c r="AY458" s="215"/>
      <c r="AZ458" s="216"/>
      <c r="BA458" s="25"/>
      <c r="BB458" s="215"/>
      <c r="BC458" s="25"/>
      <c r="BD458" s="215"/>
      <c r="BE458" s="216"/>
      <c r="BF458" s="25"/>
      <c r="BG458" s="215"/>
      <c r="BH458" s="25"/>
      <c r="BI458" s="215"/>
      <c r="BJ458" s="216"/>
    </row>
    <row r="459" spans="14:62" ht="15.75" customHeight="1">
      <c r="N459" s="215"/>
      <c r="O459" s="286"/>
      <c r="P459" s="215"/>
      <c r="Q459" s="216"/>
      <c r="R459" s="286"/>
      <c r="S459" s="215"/>
      <c r="T459" s="286"/>
      <c r="U459" s="215"/>
      <c r="V459" s="216"/>
      <c r="W459" s="25"/>
      <c r="X459" s="215"/>
      <c r="Y459" s="25"/>
      <c r="Z459" s="215"/>
      <c r="AA459" s="216"/>
      <c r="AB459" s="25"/>
      <c r="AC459" s="215"/>
      <c r="AD459" s="25"/>
      <c r="AE459" s="215"/>
      <c r="AF459" s="216"/>
      <c r="AG459" s="25"/>
      <c r="AH459" s="215"/>
      <c r="AI459" s="25"/>
      <c r="AJ459" s="215"/>
      <c r="AK459" s="216"/>
      <c r="AL459" s="25"/>
      <c r="AM459" s="215"/>
      <c r="AN459" s="25"/>
      <c r="AO459" s="215"/>
      <c r="AP459" s="216"/>
      <c r="AQ459" s="25"/>
      <c r="AR459" s="215"/>
      <c r="AS459" s="25"/>
      <c r="AT459" s="215"/>
      <c r="AU459" s="216"/>
      <c r="AV459" s="25"/>
      <c r="AW459" s="215"/>
      <c r="AX459" s="25"/>
      <c r="AY459" s="215"/>
      <c r="AZ459" s="216"/>
      <c r="BA459" s="25"/>
      <c r="BB459" s="215"/>
      <c r="BC459" s="25"/>
      <c r="BD459" s="215"/>
      <c r="BE459" s="216"/>
      <c r="BF459" s="25"/>
      <c r="BG459" s="215"/>
      <c r="BH459" s="25"/>
      <c r="BI459" s="215"/>
      <c r="BJ459" s="216"/>
    </row>
    <row r="460" spans="14:62" ht="15.75" customHeight="1">
      <c r="N460" s="215"/>
      <c r="O460" s="286"/>
      <c r="P460" s="215"/>
      <c r="Q460" s="216"/>
      <c r="R460" s="286"/>
      <c r="S460" s="215"/>
      <c r="T460" s="286"/>
      <c r="U460" s="215"/>
      <c r="V460" s="216"/>
      <c r="W460" s="25"/>
      <c r="X460" s="215"/>
      <c r="Y460" s="25"/>
      <c r="Z460" s="215"/>
      <c r="AA460" s="216"/>
      <c r="AB460" s="25"/>
      <c r="AC460" s="215"/>
      <c r="AD460" s="25"/>
      <c r="AE460" s="215"/>
      <c r="AF460" s="216"/>
      <c r="AG460" s="25"/>
      <c r="AH460" s="215"/>
      <c r="AI460" s="25"/>
      <c r="AJ460" s="215"/>
      <c r="AK460" s="216"/>
      <c r="AL460" s="25"/>
      <c r="AM460" s="215"/>
      <c r="AN460" s="25"/>
      <c r="AO460" s="215"/>
      <c r="AP460" s="216"/>
      <c r="AQ460" s="25"/>
      <c r="AR460" s="215"/>
      <c r="AS460" s="25"/>
      <c r="AT460" s="215"/>
      <c r="AU460" s="216"/>
      <c r="AV460" s="25"/>
      <c r="AW460" s="215"/>
      <c r="AX460" s="25"/>
      <c r="AY460" s="215"/>
      <c r="AZ460" s="216"/>
      <c r="BA460" s="25"/>
      <c r="BB460" s="215"/>
      <c r="BC460" s="25"/>
      <c r="BD460" s="215"/>
      <c r="BE460" s="216"/>
      <c r="BF460" s="25"/>
      <c r="BG460" s="215"/>
      <c r="BH460" s="25"/>
      <c r="BI460" s="215"/>
      <c r="BJ460" s="216"/>
    </row>
    <row r="461" spans="14:62" ht="15.75" customHeight="1">
      <c r="N461" s="215"/>
      <c r="O461" s="286"/>
      <c r="P461" s="215"/>
      <c r="Q461" s="216"/>
      <c r="R461" s="286"/>
      <c r="S461" s="215"/>
      <c r="T461" s="286"/>
      <c r="U461" s="215"/>
      <c r="V461" s="216"/>
      <c r="W461" s="25"/>
      <c r="X461" s="215"/>
      <c r="Y461" s="25"/>
      <c r="Z461" s="215"/>
      <c r="AA461" s="216"/>
      <c r="AB461" s="25"/>
      <c r="AC461" s="215"/>
      <c r="AD461" s="25"/>
      <c r="AE461" s="215"/>
      <c r="AF461" s="216"/>
      <c r="AG461" s="25"/>
      <c r="AH461" s="215"/>
      <c r="AI461" s="25"/>
      <c r="AJ461" s="215"/>
      <c r="AK461" s="216"/>
      <c r="AL461" s="25"/>
      <c r="AM461" s="215"/>
      <c r="AN461" s="25"/>
      <c r="AO461" s="215"/>
      <c r="AP461" s="216"/>
      <c r="AQ461" s="25"/>
      <c r="AR461" s="215"/>
      <c r="AS461" s="25"/>
      <c r="AT461" s="215"/>
      <c r="AU461" s="216"/>
      <c r="AV461" s="25"/>
      <c r="AW461" s="215"/>
      <c r="AX461" s="25"/>
      <c r="AY461" s="215"/>
      <c r="AZ461" s="216"/>
      <c r="BA461" s="25"/>
      <c r="BB461" s="215"/>
      <c r="BC461" s="25"/>
      <c r="BD461" s="215"/>
      <c r="BE461" s="216"/>
      <c r="BF461" s="25"/>
      <c r="BG461" s="215"/>
      <c r="BH461" s="25"/>
      <c r="BI461" s="215"/>
      <c r="BJ461" s="216"/>
    </row>
    <row r="462" spans="14:62" ht="15.75" customHeight="1">
      <c r="N462" s="215"/>
      <c r="O462" s="286"/>
      <c r="P462" s="215"/>
      <c r="Q462" s="216"/>
      <c r="R462" s="286"/>
      <c r="S462" s="215"/>
      <c r="T462" s="286"/>
      <c r="U462" s="215"/>
      <c r="V462" s="216"/>
      <c r="W462" s="25"/>
      <c r="X462" s="215"/>
      <c r="Y462" s="25"/>
      <c r="Z462" s="215"/>
      <c r="AA462" s="216"/>
      <c r="AB462" s="25"/>
      <c r="AC462" s="215"/>
      <c r="AD462" s="25"/>
      <c r="AE462" s="215"/>
      <c r="AF462" s="216"/>
      <c r="AG462" s="25"/>
      <c r="AH462" s="215"/>
      <c r="AI462" s="25"/>
      <c r="AJ462" s="215"/>
      <c r="AK462" s="216"/>
      <c r="AL462" s="25"/>
      <c r="AM462" s="215"/>
      <c r="AN462" s="25"/>
      <c r="AO462" s="215"/>
      <c r="AP462" s="216"/>
      <c r="AQ462" s="25"/>
      <c r="AR462" s="215"/>
      <c r="AS462" s="25"/>
      <c r="AT462" s="215"/>
      <c r="AU462" s="216"/>
      <c r="AV462" s="25"/>
      <c r="AW462" s="215"/>
      <c r="AX462" s="25"/>
      <c r="AY462" s="215"/>
      <c r="AZ462" s="216"/>
      <c r="BA462" s="25"/>
      <c r="BB462" s="215"/>
      <c r="BC462" s="25"/>
      <c r="BD462" s="215"/>
      <c r="BE462" s="216"/>
      <c r="BF462" s="25"/>
      <c r="BG462" s="215"/>
      <c r="BH462" s="25"/>
      <c r="BI462" s="215"/>
      <c r="BJ462" s="216"/>
    </row>
    <row r="463" spans="14:62" ht="15.75" customHeight="1">
      <c r="N463" s="215"/>
      <c r="O463" s="286"/>
      <c r="P463" s="215"/>
      <c r="Q463" s="216"/>
      <c r="R463" s="286"/>
      <c r="S463" s="215"/>
      <c r="T463" s="286"/>
      <c r="U463" s="215"/>
      <c r="V463" s="216"/>
      <c r="W463" s="25"/>
      <c r="X463" s="215"/>
      <c r="Y463" s="25"/>
      <c r="Z463" s="215"/>
      <c r="AA463" s="216"/>
      <c r="AB463" s="25"/>
      <c r="AC463" s="215"/>
      <c r="AD463" s="25"/>
      <c r="AE463" s="215"/>
      <c r="AF463" s="216"/>
      <c r="AG463" s="25"/>
      <c r="AH463" s="215"/>
      <c r="AI463" s="25"/>
      <c r="AJ463" s="215"/>
      <c r="AK463" s="216"/>
      <c r="AL463" s="25"/>
      <c r="AM463" s="215"/>
      <c r="AN463" s="25"/>
      <c r="AO463" s="215"/>
      <c r="AP463" s="216"/>
      <c r="AQ463" s="25"/>
      <c r="AR463" s="215"/>
      <c r="AS463" s="25"/>
      <c r="AT463" s="215"/>
      <c r="AU463" s="216"/>
      <c r="AV463" s="25"/>
      <c r="AW463" s="215"/>
      <c r="AX463" s="25"/>
      <c r="AY463" s="215"/>
      <c r="AZ463" s="216"/>
      <c r="BA463" s="25"/>
      <c r="BB463" s="215"/>
      <c r="BC463" s="25"/>
      <c r="BD463" s="215"/>
      <c r="BE463" s="216"/>
      <c r="BF463" s="25"/>
      <c r="BG463" s="215"/>
      <c r="BH463" s="25"/>
      <c r="BI463" s="215"/>
      <c r="BJ463" s="216"/>
    </row>
    <row r="464" spans="14:62" ht="15.75" customHeight="1">
      <c r="N464" s="215"/>
      <c r="O464" s="286"/>
      <c r="P464" s="215"/>
      <c r="Q464" s="216"/>
      <c r="R464" s="286"/>
      <c r="S464" s="215"/>
      <c r="T464" s="286"/>
      <c r="U464" s="215"/>
      <c r="V464" s="216"/>
      <c r="W464" s="25"/>
      <c r="X464" s="215"/>
      <c r="Y464" s="25"/>
      <c r="Z464" s="215"/>
      <c r="AA464" s="216"/>
      <c r="AB464" s="25"/>
      <c r="AC464" s="215"/>
      <c r="AD464" s="25"/>
      <c r="AE464" s="215"/>
      <c r="AF464" s="216"/>
      <c r="AG464" s="25"/>
      <c r="AH464" s="215"/>
      <c r="AI464" s="25"/>
      <c r="AJ464" s="215"/>
      <c r="AK464" s="216"/>
      <c r="AL464" s="25"/>
      <c r="AM464" s="215"/>
      <c r="AN464" s="25"/>
      <c r="AO464" s="215"/>
      <c r="AP464" s="216"/>
      <c r="AQ464" s="25"/>
      <c r="AR464" s="215"/>
      <c r="AS464" s="25"/>
      <c r="AT464" s="215"/>
      <c r="AU464" s="216"/>
      <c r="AV464" s="25"/>
      <c r="AW464" s="215"/>
      <c r="AX464" s="25"/>
      <c r="AY464" s="215"/>
      <c r="AZ464" s="216"/>
      <c r="BA464" s="25"/>
      <c r="BB464" s="215"/>
      <c r="BC464" s="25"/>
      <c r="BD464" s="215"/>
      <c r="BE464" s="216"/>
      <c r="BF464" s="25"/>
      <c r="BG464" s="215"/>
      <c r="BH464" s="25"/>
      <c r="BI464" s="215"/>
      <c r="BJ464" s="216"/>
    </row>
    <row r="465" spans="14:62" ht="15.75" customHeight="1">
      <c r="N465" s="215"/>
      <c r="O465" s="286"/>
      <c r="P465" s="215"/>
      <c r="Q465" s="216"/>
      <c r="R465" s="286"/>
      <c r="S465" s="215"/>
      <c r="T465" s="286"/>
      <c r="U465" s="215"/>
      <c r="V465" s="216"/>
      <c r="W465" s="25"/>
      <c r="X465" s="215"/>
      <c r="Y465" s="25"/>
      <c r="Z465" s="215"/>
      <c r="AA465" s="216"/>
      <c r="AB465" s="25"/>
      <c r="AC465" s="215"/>
      <c r="AD465" s="25"/>
      <c r="AE465" s="215"/>
      <c r="AF465" s="216"/>
      <c r="AG465" s="25"/>
      <c r="AH465" s="215"/>
      <c r="AI465" s="25"/>
      <c r="AJ465" s="215"/>
      <c r="AK465" s="216"/>
      <c r="AL465" s="25"/>
      <c r="AM465" s="215"/>
      <c r="AN465" s="25"/>
      <c r="AO465" s="215"/>
      <c r="AP465" s="216"/>
      <c r="AQ465" s="25"/>
      <c r="AR465" s="215"/>
      <c r="AS465" s="25"/>
      <c r="AT465" s="215"/>
      <c r="AU465" s="216"/>
      <c r="AV465" s="25"/>
      <c r="AW465" s="215"/>
      <c r="AX465" s="25"/>
      <c r="AY465" s="215"/>
      <c r="AZ465" s="216"/>
      <c r="BA465" s="25"/>
      <c r="BB465" s="215"/>
      <c r="BC465" s="25"/>
      <c r="BD465" s="215"/>
      <c r="BE465" s="216"/>
      <c r="BF465" s="25"/>
      <c r="BG465" s="215"/>
      <c r="BH465" s="25"/>
      <c r="BI465" s="215"/>
      <c r="BJ465" s="216"/>
    </row>
    <row r="466" spans="14:62" ht="15.75" customHeight="1">
      <c r="N466" s="215"/>
      <c r="O466" s="286"/>
      <c r="P466" s="215"/>
      <c r="Q466" s="216"/>
      <c r="R466" s="286"/>
      <c r="S466" s="215"/>
      <c r="T466" s="286"/>
      <c r="U466" s="215"/>
      <c r="V466" s="216"/>
      <c r="W466" s="25"/>
      <c r="X466" s="215"/>
      <c r="Y466" s="25"/>
      <c r="Z466" s="215"/>
      <c r="AA466" s="216"/>
      <c r="AB466" s="25"/>
      <c r="AC466" s="215"/>
      <c r="AD466" s="25"/>
      <c r="AE466" s="215"/>
      <c r="AF466" s="216"/>
      <c r="AG466" s="25"/>
      <c r="AH466" s="215"/>
      <c r="AI466" s="25"/>
      <c r="AJ466" s="215"/>
      <c r="AK466" s="216"/>
      <c r="AL466" s="25"/>
      <c r="AM466" s="215"/>
      <c r="AN466" s="25"/>
      <c r="AO466" s="215"/>
      <c r="AP466" s="216"/>
      <c r="AQ466" s="25"/>
      <c r="AR466" s="215"/>
      <c r="AS466" s="25"/>
      <c r="AT466" s="215"/>
      <c r="AU466" s="216"/>
      <c r="AV466" s="25"/>
      <c r="AW466" s="215"/>
      <c r="AX466" s="25"/>
      <c r="AY466" s="215"/>
      <c r="AZ466" s="216"/>
      <c r="BA466" s="25"/>
      <c r="BB466" s="215"/>
      <c r="BC466" s="25"/>
      <c r="BD466" s="215"/>
      <c r="BE466" s="216"/>
      <c r="BF466" s="25"/>
      <c r="BG466" s="215"/>
      <c r="BH466" s="25"/>
      <c r="BI466" s="215"/>
      <c r="BJ466" s="216"/>
    </row>
    <row r="467" spans="14:62" ht="15.75" customHeight="1">
      <c r="N467" s="215"/>
      <c r="O467" s="286"/>
      <c r="P467" s="215"/>
      <c r="Q467" s="216"/>
      <c r="R467" s="286"/>
      <c r="S467" s="215"/>
      <c r="T467" s="286"/>
      <c r="U467" s="215"/>
      <c r="V467" s="216"/>
      <c r="W467" s="25"/>
      <c r="X467" s="215"/>
      <c r="Y467" s="25"/>
      <c r="Z467" s="215"/>
      <c r="AA467" s="216"/>
      <c r="AB467" s="25"/>
      <c r="AC467" s="215"/>
      <c r="AD467" s="25"/>
      <c r="AE467" s="215"/>
      <c r="AF467" s="216"/>
      <c r="AG467" s="25"/>
      <c r="AH467" s="215"/>
      <c r="AI467" s="25"/>
      <c r="AJ467" s="215"/>
      <c r="AK467" s="216"/>
      <c r="AL467" s="25"/>
      <c r="AM467" s="215"/>
      <c r="AN467" s="25"/>
      <c r="AO467" s="215"/>
      <c r="AP467" s="216"/>
      <c r="AQ467" s="25"/>
      <c r="AR467" s="215"/>
      <c r="AS467" s="25"/>
      <c r="AT467" s="215"/>
      <c r="AU467" s="216"/>
      <c r="AV467" s="25"/>
      <c r="AW467" s="215"/>
      <c r="AX467" s="25"/>
      <c r="AY467" s="215"/>
      <c r="AZ467" s="216"/>
      <c r="BA467" s="25"/>
      <c r="BB467" s="215"/>
      <c r="BC467" s="25"/>
      <c r="BD467" s="215"/>
      <c r="BE467" s="216"/>
      <c r="BF467" s="25"/>
      <c r="BG467" s="215"/>
      <c r="BH467" s="25"/>
      <c r="BI467" s="215"/>
      <c r="BJ467" s="216"/>
    </row>
    <row r="468" spans="14:62" ht="15.75" customHeight="1">
      <c r="N468" s="215"/>
      <c r="O468" s="286"/>
      <c r="P468" s="215"/>
      <c r="Q468" s="216"/>
      <c r="R468" s="286"/>
      <c r="S468" s="215"/>
      <c r="T468" s="286"/>
      <c r="U468" s="215"/>
      <c r="V468" s="216"/>
      <c r="W468" s="25"/>
      <c r="X468" s="215"/>
      <c r="Y468" s="25"/>
      <c r="Z468" s="215"/>
      <c r="AA468" s="216"/>
      <c r="AB468" s="25"/>
      <c r="AC468" s="215"/>
      <c r="AD468" s="25"/>
      <c r="AE468" s="215"/>
      <c r="AF468" s="216"/>
      <c r="AG468" s="25"/>
      <c r="AH468" s="215"/>
      <c r="AI468" s="25"/>
      <c r="AJ468" s="215"/>
      <c r="AK468" s="216"/>
      <c r="AL468" s="25"/>
      <c r="AM468" s="215"/>
      <c r="AN468" s="25"/>
      <c r="AO468" s="215"/>
      <c r="AP468" s="216"/>
      <c r="AQ468" s="25"/>
      <c r="AR468" s="215"/>
      <c r="AS468" s="25"/>
      <c r="AT468" s="215"/>
      <c r="AU468" s="216"/>
      <c r="AV468" s="25"/>
      <c r="AW468" s="215"/>
      <c r="AX468" s="25"/>
      <c r="AY468" s="215"/>
      <c r="AZ468" s="216"/>
      <c r="BA468" s="25"/>
      <c r="BB468" s="215"/>
      <c r="BC468" s="25"/>
      <c r="BD468" s="215"/>
      <c r="BE468" s="216"/>
      <c r="BF468" s="25"/>
      <c r="BG468" s="215"/>
      <c r="BH468" s="25"/>
      <c r="BI468" s="215"/>
      <c r="BJ468" s="216"/>
    </row>
    <row r="469" spans="14:62" ht="15.75" customHeight="1">
      <c r="N469" s="215"/>
      <c r="O469" s="286"/>
      <c r="P469" s="215"/>
      <c r="Q469" s="216"/>
      <c r="R469" s="286"/>
      <c r="S469" s="215"/>
      <c r="T469" s="286"/>
      <c r="U469" s="215"/>
      <c r="V469" s="216"/>
      <c r="W469" s="25"/>
      <c r="X469" s="215"/>
      <c r="Y469" s="25"/>
      <c r="Z469" s="215"/>
      <c r="AA469" s="216"/>
      <c r="AB469" s="25"/>
      <c r="AC469" s="215"/>
      <c r="AD469" s="25"/>
      <c r="AE469" s="215"/>
      <c r="AF469" s="216"/>
      <c r="AG469" s="25"/>
      <c r="AH469" s="215"/>
      <c r="AI469" s="25"/>
      <c r="AJ469" s="215"/>
      <c r="AK469" s="216"/>
      <c r="AL469" s="25"/>
      <c r="AM469" s="215"/>
      <c r="AN469" s="25"/>
      <c r="AO469" s="215"/>
      <c r="AP469" s="216"/>
      <c r="AQ469" s="25"/>
      <c r="AR469" s="215"/>
      <c r="AS469" s="25"/>
      <c r="AT469" s="215"/>
      <c r="AU469" s="216"/>
      <c r="AV469" s="25"/>
      <c r="AW469" s="215"/>
      <c r="AX469" s="25"/>
      <c r="AY469" s="215"/>
      <c r="AZ469" s="216"/>
      <c r="BA469" s="25"/>
      <c r="BB469" s="215"/>
      <c r="BC469" s="25"/>
      <c r="BD469" s="215"/>
      <c r="BE469" s="216"/>
      <c r="BF469" s="25"/>
      <c r="BG469" s="215"/>
      <c r="BH469" s="25"/>
      <c r="BI469" s="215"/>
      <c r="BJ469" s="216"/>
    </row>
    <row r="470" spans="14:62" ht="15.75" customHeight="1">
      <c r="N470" s="215"/>
      <c r="O470" s="286"/>
      <c r="P470" s="215"/>
      <c r="Q470" s="216"/>
      <c r="R470" s="286"/>
      <c r="S470" s="215"/>
      <c r="T470" s="286"/>
      <c r="U470" s="215"/>
      <c r="V470" s="216"/>
      <c r="W470" s="25"/>
      <c r="X470" s="215"/>
      <c r="Y470" s="25"/>
      <c r="Z470" s="215"/>
      <c r="AA470" s="216"/>
      <c r="AB470" s="25"/>
      <c r="AC470" s="215"/>
      <c r="AD470" s="25"/>
      <c r="AE470" s="215"/>
      <c r="AF470" s="216"/>
      <c r="AG470" s="25"/>
      <c r="AH470" s="215"/>
      <c r="AI470" s="25"/>
      <c r="AJ470" s="215"/>
      <c r="AK470" s="216"/>
      <c r="AL470" s="25"/>
      <c r="AM470" s="215"/>
      <c r="AN470" s="25"/>
      <c r="AO470" s="215"/>
      <c r="AP470" s="216"/>
      <c r="AQ470" s="25"/>
      <c r="AR470" s="215"/>
      <c r="AS470" s="25"/>
      <c r="AT470" s="215"/>
      <c r="AU470" s="216"/>
      <c r="AV470" s="25"/>
      <c r="AW470" s="215"/>
      <c r="AX470" s="25"/>
      <c r="AY470" s="215"/>
      <c r="AZ470" s="216"/>
      <c r="BA470" s="25"/>
      <c r="BB470" s="215"/>
      <c r="BC470" s="25"/>
      <c r="BD470" s="215"/>
      <c r="BE470" s="216"/>
      <c r="BF470" s="25"/>
      <c r="BG470" s="215"/>
      <c r="BH470" s="25"/>
      <c r="BI470" s="215"/>
      <c r="BJ470" s="216"/>
    </row>
    <row r="471" spans="14:62" ht="15.75" customHeight="1">
      <c r="N471" s="215"/>
      <c r="O471" s="286"/>
      <c r="P471" s="215"/>
      <c r="Q471" s="216"/>
      <c r="R471" s="286"/>
      <c r="S471" s="215"/>
      <c r="T471" s="286"/>
      <c r="U471" s="215"/>
      <c r="V471" s="216"/>
      <c r="W471" s="25"/>
      <c r="X471" s="215"/>
      <c r="Y471" s="25"/>
      <c r="Z471" s="215"/>
      <c r="AA471" s="216"/>
      <c r="AB471" s="25"/>
      <c r="AC471" s="215"/>
      <c r="AD471" s="25"/>
      <c r="AE471" s="215"/>
      <c r="AF471" s="216"/>
      <c r="AG471" s="25"/>
      <c r="AH471" s="215"/>
      <c r="AI471" s="25"/>
      <c r="AJ471" s="215"/>
      <c r="AK471" s="216"/>
      <c r="AL471" s="25"/>
      <c r="AM471" s="215"/>
      <c r="AN471" s="25"/>
      <c r="AO471" s="215"/>
      <c r="AP471" s="216"/>
      <c r="AQ471" s="25"/>
      <c r="AR471" s="215"/>
      <c r="AS471" s="25"/>
      <c r="AT471" s="215"/>
      <c r="AU471" s="216"/>
      <c r="AV471" s="25"/>
      <c r="AW471" s="215"/>
      <c r="AX471" s="25"/>
      <c r="AY471" s="215"/>
      <c r="AZ471" s="216"/>
      <c r="BA471" s="25"/>
      <c r="BB471" s="215"/>
      <c r="BC471" s="25"/>
      <c r="BD471" s="215"/>
      <c r="BE471" s="216"/>
      <c r="BF471" s="25"/>
      <c r="BG471" s="215"/>
      <c r="BH471" s="25"/>
      <c r="BI471" s="215"/>
      <c r="BJ471" s="216"/>
    </row>
    <row r="472" spans="14:62" ht="15.75" customHeight="1">
      <c r="N472" s="215"/>
      <c r="O472" s="286"/>
      <c r="P472" s="215"/>
      <c r="Q472" s="216"/>
      <c r="R472" s="286"/>
      <c r="S472" s="215"/>
      <c r="T472" s="286"/>
      <c r="U472" s="215"/>
      <c r="V472" s="216"/>
      <c r="W472" s="25"/>
      <c r="X472" s="215"/>
      <c r="Y472" s="25"/>
      <c r="Z472" s="215"/>
      <c r="AA472" s="216"/>
      <c r="AB472" s="25"/>
      <c r="AC472" s="215"/>
      <c r="AD472" s="25"/>
      <c r="AE472" s="215"/>
      <c r="AF472" s="216"/>
      <c r="AG472" s="25"/>
      <c r="AH472" s="215"/>
      <c r="AI472" s="25"/>
      <c r="AJ472" s="215"/>
      <c r="AK472" s="216"/>
      <c r="AL472" s="25"/>
      <c r="AM472" s="215"/>
      <c r="AN472" s="25"/>
      <c r="AO472" s="215"/>
      <c r="AP472" s="216"/>
      <c r="AQ472" s="25"/>
      <c r="AR472" s="215"/>
      <c r="AS472" s="25"/>
      <c r="AT472" s="215"/>
      <c r="AU472" s="216"/>
      <c r="AV472" s="25"/>
      <c r="AW472" s="215"/>
      <c r="AX472" s="25"/>
      <c r="AY472" s="215"/>
      <c r="AZ472" s="216"/>
      <c r="BA472" s="25"/>
      <c r="BB472" s="215"/>
      <c r="BC472" s="25"/>
      <c r="BD472" s="215"/>
      <c r="BE472" s="216"/>
      <c r="BF472" s="25"/>
      <c r="BG472" s="215"/>
      <c r="BH472" s="25"/>
      <c r="BI472" s="215"/>
      <c r="BJ472" s="216"/>
    </row>
    <row r="473" spans="14:62" ht="15.75" customHeight="1">
      <c r="N473" s="215"/>
      <c r="O473" s="286"/>
      <c r="P473" s="215"/>
      <c r="Q473" s="216"/>
      <c r="R473" s="286"/>
      <c r="S473" s="215"/>
      <c r="T473" s="286"/>
      <c r="U473" s="215"/>
      <c r="V473" s="216"/>
      <c r="W473" s="25"/>
      <c r="X473" s="215"/>
      <c r="Y473" s="25"/>
      <c r="Z473" s="215"/>
      <c r="AA473" s="216"/>
      <c r="AB473" s="25"/>
      <c r="AC473" s="215"/>
      <c r="AD473" s="25"/>
      <c r="AE473" s="215"/>
      <c r="AF473" s="216"/>
      <c r="AG473" s="25"/>
      <c r="AH473" s="215"/>
      <c r="AI473" s="25"/>
      <c r="AJ473" s="215"/>
      <c r="AK473" s="216"/>
      <c r="AL473" s="25"/>
      <c r="AM473" s="215"/>
      <c r="AN473" s="25"/>
      <c r="AO473" s="215"/>
      <c r="AP473" s="216"/>
      <c r="AQ473" s="25"/>
      <c r="AR473" s="215"/>
      <c r="AS473" s="25"/>
      <c r="AT473" s="215"/>
      <c r="AU473" s="216"/>
      <c r="AV473" s="25"/>
      <c r="AW473" s="215"/>
      <c r="AX473" s="25"/>
      <c r="AY473" s="215"/>
      <c r="AZ473" s="216"/>
      <c r="BA473" s="25"/>
      <c r="BB473" s="215"/>
      <c r="BC473" s="25"/>
      <c r="BD473" s="215"/>
      <c r="BE473" s="216"/>
      <c r="BF473" s="25"/>
      <c r="BG473" s="215"/>
      <c r="BH473" s="25"/>
      <c r="BI473" s="215"/>
      <c r="BJ473" s="216"/>
    </row>
    <row r="474" spans="14:62" ht="15.75" customHeight="1">
      <c r="N474" s="215"/>
      <c r="O474" s="286"/>
      <c r="P474" s="215"/>
      <c r="Q474" s="216"/>
      <c r="R474" s="286"/>
      <c r="S474" s="215"/>
      <c r="T474" s="286"/>
      <c r="U474" s="215"/>
      <c r="V474" s="216"/>
      <c r="W474" s="25"/>
      <c r="X474" s="215"/>
      <c r="Y474" s="25"/>
      <c r="Z474" s="215"/>
      <c r="AA474" s="216"/>
      <c r="AB474" s="25"/>
      <c r="AC474" s="215"/>
      <c r="AD474" s="25"/>
      <c r="AE474" s="215"/>
      <c r="AF474" s="216"/>
      <c r="AG474" s="25"/>
      <c r="AH474" s="215"/>
      <c r="AI474" s="25"/>
      <c r="AJ474" s="215"/>
      <c r="AK474" s="216"/>
      <c r="AL474" s="25"/>
      <c r="AM474" s="215"/>
      <c r="AN474" s="25"/>
      <c r="AO474" s="215"/>
      <c r="AP474" s="216"/>
      <c r="AQ474" s="25"/>
      <c r="AR474" s="215"/>
      <c r="AS474" s="25"/>
      <c r="AT474" s="215"/>
      <c r="AU474" s="216"/>
      <c r="AV474" s="25"/>
      <c r="AW474" s="215"/>
      <c r="AX474" s="25"/>
      <c r="AY474" s="215"/>
      <c r="AZ474" s="216"/>
      <c r="BA474" s="25"/>
      <c r="BB474" s="215"/>
      <c r="BC474" s="25"/>
      <c r="BD474" s="215"/>
      <c r="BE474" s="216"/>
      <c r="BF474" s="25"/>
      <c r="BG474" s="215"/>
      <c r="BH474" s="25"/>
      <c r="BI474" s="215"/>
      <c r="BJ474" s="216"/>
    </row>
    <row r="475" spans="14:62" ht="15.75" customHeight="1">
      <c r="N475" s="215"/>
      <c r="O475" s="286"/>
      <c r="P475" s="215"/>
      <c r="Q475" s="216"/>
      <c r="R475" s="286"/>
      <c r="S475" s="215"/>
      <c r="T475" s="286"/>
      <c r="U475" s="215"/>
      <c r="V475" s="216"/>
      <c r="W475" s="25"/>
      <c r="X475" s="215"/>
      <c r="Y475" s="25"/>
      <c r="Z475" s="215"/>
      <c r="AA475" s="216"/>
      <c r="AB475" s="25"/>
      <c r="AC475" s="215"/>
      <c r="AD475" s="25"/>
      <c r="AE475" s="215"/>
      <c r="AF475" s="216"/>
      <c r="AG475" s="25"/>
      <c r="AH475" s="215"/>
      <c r="AI475" s="25"/>
      <c r="AJ475" s="215"/>
      <c r="AK475" s="216"/>
      <c r="AL475" s="25"/>
      <c r="AM475" s="215"/>
      <c r="AN475" s="25"/>
      <c r="AO475" s="215"/>
      <c r="AP475" s="216"/>
      <c r="AQ475" s="25"/>
      <c r="AR475" s="215"/>
      <c r="AS475" s="25"/>
      <c r="AT475" s="215"/>
      <c r="AU475" s="216"/>
      <c r="AV475" s="25"/>
      <c r="AW475" s="215"/>
      <c r="AX475" s="25"/>
      <c r="AY475" s="215"/>
      <c r="AZ475" s="216"/>
      <c r="BA475" s="25"/>
      <c r="BB475" s="215"/>
      <c r="BC475" s="25"/>
      <c r="BD475" s="215"/>
      <c r="BE475" s="216"/>
      <c r="BF475" s="25"/>
      <c r="BG475" s="215"/>
      <c r="BH475" s="25"/>
      <c r="BI475" s="215"/>
      <c r="BJ475" s="216"/>
    </row>
    <row r="476" spans="14:62" ht="15.75" customHeight="1">
      <c r="N476" s="215"/>
      <c r="O476" s="286"/>
      <c r="P476" s="215"/>
      <c r="Q476" s="216"/>
      <c r="R476" s="286"/>
      <c r="S476" s="215"/>
      <c r="T476" s="286"/>
      <c r="U476" s="215"/>
      <c r="V476" s="216"/>
      <c r="W476" s="25"/>
      <c r="X476" s="215"/>
      <c r="Y476" s="25"/>
      <c r="Z476" s="215"/>
      <c r="AA476" s="216"/>
      <c r="AB476" s="25"/>
      <c r="AC476" s="215"/>
      <c r="AD476" s="25"/>
      <c r="AE476" s="215"/>
      <c r="AF476" s="216"/>
      <c r="AG476" s="25"/>
      <c r="AH476" s="215"/>
      <c r="AI476" s="25"/>
      <c r="AJ476" s="215"/>
      <c r="AK476" s="216"/>
      <c r="AL476" s="25"/>
      <c r="AM476" s="215"/>
      <c r="AN476" s="25"/>
      <c r="AO476" s="215"/>
      <c r="AP476" s="216"/>
      <c r="AQ476" s="25"/>
      <c r="AR476" s="215"/>
      <c r="AS476" s="25"/>
      <c r="AT476" s="215"/>
      <c r="AU476" s="216"/>
      <c r="AV476" s="25"/>
      <c r="AW476" s="215"/>
      <c r="AX476" s="25"/>
      <c r="AY476" s="215"/>
      <c r="AZ476" s="216"/>
      <c r="BA476" s="25"/>
      <c r="BB476" s="215"/>
      <c r="BC476" s="25"/>
      <c r="BD476" s="215"/>
      <c r="BE476" s="216"/>
      <c r="BF476" s="25"/>
      <c r="BG476" s="215"/>
      <c r="BH476" s="25"/>
      <c r="BI476" s="215"/>
      <c r="BJ476" s="216"/>
    </row>
    <row r="477" spans="14:62" ht="15.75" customHeight="1">
      <c r="N477" s="215"/>
      <c r="O477" s="286"/>
      <c r="P477" s="215"/>
      <c r="Q477" s="216"/>
      <c r="R477" s="286"/>
      <c r="S477" s="215"/>
      <c r="T477" s="286"/>
      <c r="U477" s="215"/>
      <c r="V477" s="216"/>
      <c r="W477" s="25"/>
      <c r="X477" s="215"/>
      <c r="Y477" s="25"/>
      <c r="Z477" s="215"/>
      <c r="AA477" s="216"/>
      <c r="AB477" s="25"/>
      <c r="AC477" s="215"/>
      <c r="AD477" s="25"/>
      <c r="AE477" s="215"/>
      <c r="AF477" s="216"/>
      <c r="AG477" s="25"/>
      <c r="AH477" s="215"/>
      <c r="AI477" s="25"/>
      <c r="AJ477" s="215"/>
      <c r="AK477" s="216"/>
      <c r="AL477" s="25"/>
      <c r="AM477" s="215"/>
      <c r="AN477" s="25"/>
      <c r="AO477" s="215"/>
      <c r="AP477" s="216"/>
      <c r="AQ477" s="25"/>
      <c r="AR477" s="215"/>
      <c r="AS477" s="25"/>
      <c r="AT477" s="215"/>
      <c r="AU477" s="216"/>
      <c r="AV477" s="25"/>
      <c r="AW477" s="215"/>
      <c r="AX477" s="25"/>
      <c r="AY477" s="215"/>
      <c r="AZ477" s="216"/>
      <c r="BA477" s="25"/>
      <c r="BB477" s="215"/>
      <c r="BC477" s="25"/>
      <c r="BD477" s="215"/>
      <c r="BE477" s="216"/>
      <c r="BF477" s="25"/>
      <c r="BG477" s="215"/>
      <c r="BH477" s="25"/>
      <c r="BI477" s="215"/>
      <c r="BJ477" s="216"/>
    </row>
    <row r="478" spans="14:62" ht="15.75" customHeight="1">
      <c r="N478" s="215"/>
      <c r="O478" s="286"/>
      <c r="P478" s="215"/>
      <c r="Q478" s="216"/>
      <c r="R478" s="286"/>
      <c r="S478" s="215"/>
      <c r="T478" s="286"/>
      <c r="U478" s="215"/>
      <c r="V478" s="216"/>
      <c r="W478" s="25"/>
      <c r="X478" s="215"/>
      <c r="Y478" s="25"/>
      <c r="Z478" s="215"/>
      <c r="AA478" s="216"/>
      <c r="AB478" s="25"/>
      <c r="AC478" s="215"/>
      <c r="AD478" s="25"/>
      <c r="AE478" s="215"/>
      <c r="AF478" s="216"/>
      <c r="AG478" s="25"/>
      <c r="AH478" s="215"/>
      <c r="AI478" s="25"/>
      <c r="AJ478" s="215"/>
      <c r="AK478" s="216"/>
      <c r="AL478" s="25"/>
      <c r="AM478" s="215"/>
      <c r="AN478" s="25"/>
      <c r="AO478" s="215"/>
      <c r="AP478" s="216"/>
      <c r="AQ478" s="25"/>
      <c r="AR478" s="215"/>
      <c r="AS478" s="25"/>
      <c r="AT478" s="215"/>
      <c r="AU478" s="216"/>
      <c r="AV478" s="25"/>
      <c r="AW478" s="215"/>
      <c r="AX478" s="25"/>
      <c r="AY478" s="215"/>
      <c r="AZ478" s="216"/>
      <c r="BA478" s="25"/>
      <c r="BB478" s="215"/>
      <c r="BC478" s="25"/>
      <c r="BD478" s="215"/>
      <c r="BE478" s="216"/>
      <c r="BF478" s="25"/>
      <c r="BG478" s="215"/>
      <c r="BH478" s="25"/>
      <c r="BI478" s="215"/>
      <c r="BJ478" s="216"/>
    </row>
    <row r="479" spans="14:62" ht="15.75" customHeight="1">
      <c r="N479" s="215"/>
      <c r="O479" s="286"/>
      <c r="P479" s="215"/>
      <c r="Q479" s="216"/>
      <c r="R479" s="286"/>
      <c r="S479" s="215"/>
      <c r="T479" s="286"/>
      <c r="U479" s="215"/>
      <c r="V479" s="216"/>
      <c r="W479" s="25"/>
      <c r="X479" s="215"/>
      <c r="Y479" s="25"/>
      <c r="Z479" s="215"/>
      <c r="AA479" s="216"/>
      <c r="AB479" s="25"/>
      <c r="AC479" s="215"/>
      <c r="AD479" s="25"/>
      <c r="AE479" s="215"/>
      <c r="AF479" s="216"/>
      <c r="AG479" s="25"/>
      <c r="AH479" s="215"/>
      <c r="AI479" s="25"/>
      <c r="AJ479" s="215"/>
      <c r="AK479" s="216"/>
      <c r="AL479" s="25"/>
      <c r="AM479" s="215"/>
      <c r="AN479" s="25"/>
      <c r="AO479" s="215"/>
      <c r="AP479" s="216"/>
      <c r="AQ479" s="25"/>
      <c r="AR479" s="215"/>
      <c r="AS479" s="25"/>
      <c r="AT479" s="215"/>
      <c r="AU479" s="216"/>
      <c r="AV479" s="25"/>
      <c r="AW479" s="215"/>
      <c r="AX479" s="25"/>
      <c r="AY479" s="215"/>
      <c r="AZ479" s="216"/>
      <c r="BA479" s="25"/>
      <c r="BB479" s="215"/>
      <c r="BC479" s="25"/>
      <c r="BD479" s="215"/>
      <c r="BE479" s="216"/>
      <c r="BF479" s="25"/>
      <c r="BG479" s="215"/>
      <c r="BH479" s="25"/>
      <c r="BI479" s="215"/>
      <c r="BJ479" s="216"/>
    </row>
    <row r="480" spans="14:62" ht="15.75" customHeight="1">
      <c r="N480" s="215"/>
      <c r="O480" s="286"/>
      <c r="P480" s="215"/>
      <c r="Q480" s="216"/>
      <c r="R480" s="286"/>
      <c r="S480" s="215"/>
      <c r="T480" s="286"/>
      <c r="U480" s="215"/>
      <c r="V480" s="216"/>
      <c r="W480" s="25"/>
      <c r="X480" s="215"/>
      <c r="Y480" s="25"/>
      <c r="Z480" s="215"/>
      <c r="AA480" s="216"/>
      <c r="AB480" s="25"/>
      <c r="AC480" s="215"/>
      <c r="AD480" s="25"/>
      <c r="AE480" s="215"/>
      <c r="AF480" s="216"/>
      <c r="AG480" s="25"/>
      <c r="AH480" s="215"/>
      <c r="AI480" s="25"/>
      <c r="AJ480" s="215"/>
      <c r="AK480" s="216"/>
      <c r="AL480" s="25"/>
      <c r="AM480" s="215"/>
      <c r="AN480" s="25"/>
      <c r="AO480" s="215"/>
      <c r="AP480" s="216"/>
      <c r="AQ480" s="25"/>
      <c r="AR480" s="215"/>
      <c r="AS480" s="25"/>
      <c r="AT480" s="215"/>
      <c r="AU480" s="216"/>
      <c r="AV480" s="25"/>
      <c r="AW480" s="215"/>
      <c r="AX480" s="25"/>
      <c r="AY480" s="215"/>
      <c r="AZ480" s="216"/>
      <c r="BA480" s="25"/>
      <c r="BB480" s="215"/>
      <c r="BC480" s="25"/>
      <c r="BD480" s="215"/>
      <c r="BE480" s="216"/>
      <c r="BF480" s="25"/>
      <c r="BG480" s="215"/>
      <c r="BH480" s="25"/>
      <c r="BI480" s="215"/>
      <c r="BJ480" s="216"/>
    </row>
    <row r="481" spans="14:62" ht="15.75" customHeight="1">
      <c r="N481" s="215"/>
      <c r="O481" s="286"/>
      <c r="P481" s="215"/>
      <c r="Q481" s="216"/>
      <c r="R481" s="286"/>
      <c r="S481" s="215"/>
      <c r="T481" s="286"/>
      <c r="U481" s="215"/>
      <c r="V481" s="216"/>
      <c r="W481" s="25"/>
      <c r="X481" s="215"/>
      <c r="Y481" s="25"/>
      <c r="Z481" s="215"/>
      <c r="AA481" s="216"/>
      <c r="AB481" s="25"/>
      <c r="AC481" s="215"/>
      <c r="AD481" s="25"/>
      <c r="AE481" s="215"/>
      <c r="AF481" s="216"/>
      <c r="AG481" s="25"/>
      <c r="AH481" s="215"/>
      <c r="AI481" s="25"/>
      <c r="AJ481" s="215"/>
      <c r="AK481" s="216"/>
      <c r="AL481" s="25"/>
      <c r="AM481" s="215"/>
      <c r="AN481" s="25"/>
      <c r="AO481" s="215"/>
      <c r="AP481" s="216"/>
      <c r="AQ481" s="25"/>
      <c r="AR481" s="215"/>
      <c r="AS481" s="25"/>
      <c r="AT481" s="215"/>
      <c r="AU481" s="216"/>
      <c r="AV481" s="25"/>
      <c r="AW481" s="215"/>
      <c r="AX481" s="25"/>
      <c r="AY481" s="215"/>
      <c r="AZ481" s="216"/>
      <c r="BA481" s="25"/>
      <c r="BB481" s="215"/>
      <c r="BC481" s="25"/>
      <c r="BD481" s="215"/>
      <c r="BE481" s="216"/>
      <c r="BF481" s="25"/>
      <c r="BG481" s="215"/>
      <c r="BH481" s="25"/>
      <c r="BI481" s="215"/>
      <c r="BJ481" s="216"/>
    </row>
    <row r="482" spans="14:62" ht="15.75" customHeight="1">
      <c r="N482" s="215"/>
      <c r="O482" s="286"/>
      <c r="P482" s="215"/>
      <c r="Q482" s="216"/>
      <c r="R482" s="286"/>
      <c r="S482" s="215"/>
      <c r="T482" s="286"/>
      <c r="U482" s="215"/>
      <c r="V482" s="216"/>
      <c r="W482" s="25"/>
      <c r="X482" s="215"/>
      <c r="Y482" s="25"/>
      <c r="Z482" s="215"/>
      <c r="AA482" s="216"/>
      <c r="AB482" s="25"/>
      <c r="AC482" s="215"/>
      <c r="AD482" s="25"/>
      <c r="AE482" s="215"/>
      <c r="AF482" s="216"/>
      <c r="AG482" s="25"/>
      <c r="AH482" s="215"/>
      <c r="AI482" s="25"/>
      <c r="AJ482" s="215"/>
      <c r="AK482" s="216"/>
      <c r="AL482" s="25"/>
      <c r="AM482" s="215"/>
      <c r="AN482" s="25"/>
      <c r="AO482" s="215"/>
      <c r="AP482" s="216"/>
      <c r="AQ482" s="25"/>
      <c r="AR482" s="215"/>
      <c r="AS482" s="25"/>
      <c r="AT482" s="215"/>
      <c r="AU482" s="216"/>
      <c r="AV482" s="25"/>
      <c r="AW482" s="215"/>
      <c r="AX482" s="25"/>
      <c r="AY482" s="215"/>
      <c r="AZ482" s="216"/>
      <c r="BA482" s="25"/>
      <c r="BB482" s="215"/>
      <c r="BC482" s="25"/>
      <c r="BD482" s="215"/>
      <c r="BE482" s="216"/>
      <c r="BF482" s="25"/>
      <c r="BG482" s="215"/>
      <c r="BH482" s="25"/>
      <c r="BI482" s="215"/>
      <c r="BJ482" s="216"/>
    </row>
    <row r="483" spans="14:62" ht="15.75" customHeight="1">
      <c r="N483" s="215"/>
      <c r="O483" s="286"/>
      <c r="P483" s="215"/>
      <c r="Q483" s="216"/>
      <c r="R483" s="286"/>
      <c r="S483" s="215"/>
      <c r="T483" s="286"/>
      <c r="U483" s="215"/>
      <c r="V483" s="216"/>
      <c r="W483" s="25"/>
      <c r="X483" s="215"/>
      <c r="Y483" s="25"/>
      <c r="Z483" s="215"/>
      <c r="AA483" s="216"/>
      <c r="AB483" s="25"/>
      <c r="AC483" s="215"/>
      <c r="AD483" s="25"/>
      <c r="AE483" s="215"/>
      <c r="AF483" s="216"/>
      <c r="AG483" s="25"/>
      <c r="AH483" s="215"/>
      <c r="AI483" s="25"/>
      <c r="AJ483" s="215"/>
      <c r="AK483" s="216"/>
      <c r="AL483" s="25"/>
      <c r="AM483" s="215"/>
      <c r="AN483" s="25"/>
      <c r="AO483" s="215"/>
      <c r="AP483" s="216"/>
      <c r="AQ483" s="25"/>
      <c r="AR483" s="215"/>
      <c r="AS483" s="25"/>
      <c r="AT483" s="215"/>
      <c r="AU483" s="216"/>
      <c r="AV483" s="25"/>
      <c r="AW483" s="215"/>
      <c r="AX483" s="25"/>
      <c r="AY483" s="215"/>
      <c r="AZ483" s="216"/>
      <c r="BA483" s="25"/>
      <c r="BB483" s="215"/>
      <c r="BC483" s="25"/>
      <c r="BD483" s="215"/>
      <c r="BE483" s="216"/>
      <c r="BF483" s="25"/>
      <c r="BG483" s="215"/>
      <c r="BH483" s="25"/>
      <c r="BI483" s="215"/>
      <c r="BJ483" s="216"/>
    </row>
    <row r="484" spans="14:62" ht="15.75" customHeight="1">
      <c r="N484" s="215"/>
      <c r="O484" s="286"/>
      <c r="P484" s="215"/>
      <c r="Q484" s="216"/>
      <c r="R484" s="286"/>
      <c r="S484" s="215"/>
      <c r="T484" s="286"/>
      <c r="U484" s="215"/>
      <c r="V484" s="216"/>
      <c r="W484" s="25"/>
      <c r="X484" s="215"/>
      <c r="Y484" s="25"/>
      <c r="Z484" s="215"/>
      <c r="AA484" s="216"/>
      <c r="AB484" s="25"/>
      <c r="AC484" s="215"/>
      <c r="AD484" s="25"/>
      <c r="AE484" s="215"/>
      <c r="AF484" s="216"/>
      <c r="AG484" s="25"/>
      <c r="AH484" s="215"/>
      <c r="AI484" s="25"/>
      <c r="AJ484" s="215"/>
      <c r="AK484" s="216"/>
      <c r="AL484" s="25"/>
      <c r="AM484" s="215"/>
      <c r="AN484" s="25"/>
      <c r="AO484" s="215"/>
      <c r="AP484" s="216"/>
      <c r="AQ484" s="25"/>
      <c r="AR484" s="215"/>
      <c r="AS484" s="25"/>
      <c r="AT484" s="215"/>
      <c r="AU484" s="216"/>
      <c r="AV484" s="25"/>
      <c r="AW484" s="215"/>
      <c r="AX484" s="25"/>
      <c r="AY484" s="215"/>
      <c r="AZ484" s="216"/>
      <c r="BA484" s="25"/>
      <c r="BB484" s="215"/>
      <c r="BC484" s="25"/>
      <c r="BD484" s="215"/>
      <c r="BE484" s="216"/>
      <c r="BF484" s="25"/>
      <c r="BG484" s="215"/>
      <c r="BH484" s="25"/>
      <c r="BI484" s="215"/>
      <c r="BJ484" s="216"/>
    </row>
    <row r="485" spans="14:62" ht="15.75" customHeight="1">
      <c r="N485" s="215"/>
      <c r="O485" s="286"/>
      <c r="P485" s="215"/>
      <c r="Q485" s="216"/>
      <c r="R485" s="286"/>
      <c r="S485" s="215"/>
      <c r="T485" s="286"/>
      <c r="U485" s="215"/>
      <c r="V485" s="216"/>
      <c r="W485" s="25"/>
      <c r="X485" s="215"/>
      <c r="Y485" s="25"/>
      <c r="Z485" s="215"/>
      <c r="AA485" s="216"/>
      <c r="AB485" s="25"/>
      <c r="AC485" s="215"/>
      <c r="AD485" s="25"/>
      <c r="AE485" s="215"/>
      <c r="AF485" s="216"/>
      <c r="AG485" s="25"/>
      <c r="AH485" s="215"/>
      <c r="AI485" s="25"/>
      <c r="AJ485" s="215"/>
      <c r="AK485" s="216"/>
      <c r="AL485" s="25"/>
      <c r="AM485" s="215"/>
      <c r="AN485" s="25"/>
      <c r="AO485" s="215"/>
      <c r="AP485" s="216"/>
      <c r="AQ485" s="25"/>
      <c r="AR485" s="215"/>
      <c r="AS485" s="25"/>
      <c r="AT485" s="215"/>
      <c r="AU485" s="216"/>
      <c r="AV485" s="25"/>
      <c r="AW485" s="215"/>
      <c r="AX485" s="25"/>
      <c r="AY485" s="215"/>
      <c r="AZ485" s="216"/>
      <c r="BA485" s="25"/>
      <c r="BB485" s="215"/>
      <c r="BC485" s="25"/>
      <c r="BD485" s="215"/>
      <c r="BE485" s="216"/>
      <c r="BF485" s="25"/>
      <c r="BG485" s="215"/>
      <c r="BH485" s="25"/>
      <c r="BI485" s="215"/>
      <c r="BJ485" s="216"/>
    </row>
    <row r="486" spans="14:62" ht="15.75" customHeight="1">
      <c r="N486" s="215"/>
      <c r="O486" s="286"/>
      <c r="P486" s="215"/>
      <c r="Q486" s="216"/>
      <c r="R486" s="286"/>
      <c r="S486" s="215"/>
      <c r="T486" s="286"/>
      <c r="U486" s="215"/>
      <c r="V486" s="216"/>
      <c r="W486" s="25"/>
      <c r="X486" s="215"/>
      <c r="Y486" s="25"/>
      <c r="Z486" s="215"/>
      <c r="AA486" s="216"/>
      <c r="AB486" s="25"/>
      <c r="AC486" s="215"/>
      <c r="AD486" s="25"/>
      <c r="AE486" s="215"/>
      <c r="AF486" s="216"/>
      <c r="AG486" s="25"/>
      <c r="AH486" s="215"/>
      <c r="AI486" s="25"/>
      <c r="AJ486" s="215"/>
      <c r="AK486" s="216"/>
      <c r="AL486" s="25"/>
      <c r="AM486" s="215"/>
      <c r="AN486" s="25"/>
      <c r="AO486" s="215"/>
      <c r="AP486" s="216"/>
      <c r="AQ486" s="25"/>
      <c r="AR486" s="215"/>
      <c r="AS486" s="25"/>
      <c r="AT486" s="215"/>
      <c r="AU486" s="216"/>
      <c r="AV486" s="25"/>
      <c r="AW486" s="215"/>
      <c r="AX486" s="25"/>
      <c r="AY486" s="215"/>
      <c r="AZ486" s="216"/>
      <c r="BA486" s="25"/>
      <c r="BB486" s="215"/>
      <c r="BC486" s="25"/>
      <c r="BD486" s="215"/>
      <c r="BE486" s="216"/>
      <c r="BF486" s="25"/>
      <c r="BG486" s="215"/>
      <c r="BH486" s="25"/>
      <c r="BI486" s="215"/>
      <c r="BJ486" s="216"/>
    </row>
    <row r="487" spans="14:62" ht="15.75" customHeight="1">
      <c r="N487" s="215"/>
      <c r="O487" s="286"/>
      <c r="P487" s="215"/>
      <c r="Q487" s="216"/>
      <c r="R487" s="286"/>
      <c r="S487" s="215"/>
      <c r="T487" s="286"/>
      <c r="U487" s="215"/>
      <c r="V487" s="216"/>
      <c r="W487" s="25"/>
      <c r="X487" s="215"/>
      <c r="Y487" s="25"/>
      <c r="Z487" s="215"/>
      <c r="AA487" s="216"/>
      <c r="AB487" s="25"/>
      <c r="AC487" s="215"/>
      <c r="AD487" s="25"/>
      <c r="AE487" s="215"/>
      <c r="AF487" s="216"/>
      <c r="AG487" s="25"/>
      <c r="AH487" s="215"/>
      <c r="AI487" s="25"/>
      <c r="AJ487" s="215"/>
      <c r="AK487" s="216"/>
      <c r="AL487" s="25"/>
      <c r="AM487" s="215"/>
      <c r="AN487" s="25"/>
      <c r="AO487" s="215"/>
      <c r="AP487" s="216"/>
      <c r="AQ487" s="25"/>
      <c r="AR487" s="215"/>
      <c r="AS487" s="25"/>
      <c r="AT487" s="215"/>
      <c r="AU487" s="216"/>
      <c r="AV487" s="25"/>
      <c r="AW487" s="215"/>
      <c r="AX487" s="25"/>
      <c r="AY487" s="215"/>
      <c r="AZ487" s="216"/>
      <c r="BA487" s="25"/>
      <c r="BB487" s="215"/>
      <c r="BC487" s="25"/>
      <c r="BD487" s="215"/>
      <c r="BE487" s="216"/>
      <c r="BF487" s="25"/>
      <c r="BG487" s="215"/>
      <c r="BH487" s="25"/>
      <c r="BI487" s="215"/>
      <c r="BJ487" s="216"/>
    </row>
    <row r="488" spans="14:62" ht="15.75" customHeight="1">
      <c r="N488" s="215"/>
      <c r="O488" s="286"/>
      <c r="P488" s="215"/>
      <c r="Q488" s="216"/>
      <c r="R488" s="286"/>
      <c r="S488" s="215"/>
      <c r="T488" s="286"/>
      <c r="U488" s="215"/>
      <c r="V488" s="216"/>
      <c r="W488" s="25"/>
      <c r="X488" s="215"/>
      <c r="Y488" s="25"/>
      <c r="Z488" s="215"/>
      <c r="AA488" s="216"/>
      <c r="AB488" s="25"/>
      <c r="AC488" s="215"/>
      <c r="AD488" s="25"/>
      <c r="AE488" s="215"/>
      <c r="AF488" s="216"/>
      <c r="AG488" s="25"/>
      <c r="AH488" s="215"/>
      <c r="AI488" s="25"/>
      <c r="AJ488" s="215"/>
      <c r="AK488" s="216"/>
      <c r="AL488" s="25"/>
      <c r="AM488" s="215"/>
      <c r="AN488" s="25"/>
      <c r="AO488" s="215"/>
      <c r="AP488" s="216"/>
      <c r="AQ488" s="25"/>
      <c r="AR488" s="215"/>
      <c r="AS488" s="25"/>
      <c r="AT488" s="215"/>
      <c r="AU488" s="216"/>
      <c r="AV488" s="25"/>
      <c r="AW488" s="215"/>
      <c r="AX488" s="25"/>
      <c r="AY488" s="215"/>
      <c r="AZ488" s="216"/>
      <c r="BA488" s="25"/>
      <c r="BB488" s="215"/>
      <c r="BC488" s="25"/>
      <c r="BD488" s="215"/>
      <c r="BE488" s="216"/>
      <c r="BF488" s="25"/>
      <c r="BG488" s="215"/>
      <c r="BH488" s="25"/>
      <c r="BI488" s="215"/>
      <c r="BJ488" s="216"/>
    </row>
    <row r="489" spans="14:62" ht="15.75" customHeight="1">
      <c r="N489" s="215"/>
      <c r="O489" s="286"/>
      <c r="P489" s="215"/>
      <c r="Q489" s="216"/>
      <c r="R489" s="286"/>
      <c r="S489" s="215"/>
      <c r="T489" s="286"/>
      <c r="U489" s="215"/>
      <c r="V489" s="216"/>
      <c r="W489" s="25"/>
      <c r="X489" s="215"/>
      <c r="Y489" s="25"/>
      <c r="Z489" s="215"/>
      <c r="AA489" s="216"/>
      <c r="AB489" s="25"/>
      <c r="AC489" s="215"/>
      <c r="AD489" s="25"/>
      <c r="AE489" s="215"/>
      <c r="AF489" s="216"/>
      <c r="AG489" s="25"/>
      <c r="AH489" s="215"/>
      <c r="AI489" s="25"/>
      <c r="AJ489" s="215"/>
      <c r="AK489" s="216"/>
      <c r="AL489" s="25"/>
      <c r="AM489" s="215"/>
      <c r="AN489" s="25"/>
      <c r="AO489" s="215"/>
      <c r="AP489" s="216"/>
      <c r="AQ489" s="25"/>
      <c r="AR489" s="215"/>
      <c r="AS489" s="25"/>
      <c r="AT489" s="215"/>
      <c r="AU489" s="216"/>
      <c r="AV489" s="25"/>
      <c r="AW489" s="215"/>
      <c r="AX489" s="25"/>
      <c r="AY489" s="215"/>
      <c r="AZ489" s="216"/>
      <c r="BA489" s="25"/>
      <c r="BB489" s="215"/>
      <c r="BC489" s="25"/>
      <c r="BD489" s="215"/>
      <c r="BE489" s="216"/>
      <c r="BF489" s="25"/>
      <c r="BG489" s="215"/>
      <c r="BH489" s="25"/>
      <c r="BI489" s="215"/>
      <c r="BJ489" s="216"/>
    </row>
    <row r="490" spans="14:62" ht="15.75" customHeight="1">
      <c r="N490" s="215"/>
      <c r="O490" s="286"/>
      <c r="P490" s="215"/>
      <c r="Q490" s="216"/>
      <c r="R490" s="286"/>
      <c r="S490" s="215"/>
      <c r="T490" s="286"/>
      <c r="U490" s="215"/>
      <c r="V490" s="216"/>
      <c r="W490" s="25"/>
      <c r="X490" s="215"/>
      <c r="Y490" s="25"/>
      <c r="Z490" s="215"/>
      <c r="AA490" s="216"/>
      <c r="AB490" s="25"/>
      <c r="AC490" s="215"/>
      <c r="AD490" s="25"/>
      <c r="AE490" s="215"/>
      <c r="AF490" s="216"/>
      <c r="AG490" s="25"/>
      <c r="AH490" s="215"/>
      <c r="AI490" s="25"/>
      <c r="AJ490" s="215"/>
      <c r="AK490" s="216"/>
      <c r="AL490" s="25"/>
      <c r="AM490" s="215"/>
      <c r="AN490" s="25"/>
      <c r="AO490" s="215"/>
      <c r="AP490" s="216"/>
      <c r="AQ490" s="25"/>
      <c r="AR490" s="215"/>
      <c r="AS490" s="25"/>
      <c r="AT490" s="215"/>
      <c r="AU490" s="216"/>
      <c r="AV490" s="25"/>
      <c r="AW490" s="215"/>
      <c r="AX490" s="25"/>
      <c r="AY490" s="215"/>
      <c r="AZ490" s="216"/>
      <c r="BA490" s="25"/>
      <c r="BB490" s="215"/>
      <c r="BC490" s="25"/>
      <c r="BD490" s="215"/>
      <c r="BE490" s="216"/>
      <c r="BF490" s="25"/>
      <c r="BG490" s="215"/>
      <c r="BH490" s="25"/>
      <c r="BI490" s="215"/>
      <c r="BJ490" s="216"/>
    </row>
    <row r="491" spans="14:62" ht="15.75" customHeight="1">
      <c r="N491" s="215"/>
      <c r="O491" s="286"/>
      <c r="P491" s="215"/>
      <c r="Q491" s="216"/>
      <c r="R491" s="286"/>
      <c r="S491" s="215"/>
      <c r="T491" s="286"/>
      <c r="U491" s="215"/>
      <c r="V491" s="216"/>
      <c r="W491" s="25"/>
      <c r="X491" s="215"/>
      <c r="Y491" s="25"/>
      <c r="Z491" s="215"/>
      <c r="AA491" s="216"/>
      <c r="AB491" s="25"/>
      <c r="AC491" s="215"/>
      <c r="AD491" s="25"/>
      <c r="AE491" s="215"/>
      <c r="AF491" s="216"/>
      <c r="AG491" s="25"/>
      <c r="AH491" s="215"/>
      <c r="AI491" s="25"/>
      <c r="AJ491" s="215"/>
      <c r="AK491" s="216"/>
      <c r="AL491" s="25"/>
      <c r="AM491" s="215"/>
      <c r="AN491" s="25"/>
      <c r="AO491" s="215"/>
      <c r="AP491" s="216"/>
      <c r="AQ491" s="25"/>
      <c r="AR491" s="215"/>
      <c r="AS491" s="25"/>
      <c r="AT491" s="215"/>
      <c r="AU491" s="216"/>
      <c r="AV491" s="25"/>
      <c r="AW491" s="215"/>
      <c r="AX491" s="25"/>
      <c r="AY491" s="215"/>
      <c r="AZ491" s="216"/>
      <c r="BA491" s="25"/>
      <c r="BB491" s="215"/>
      <c r="BC491" s="25"/>
      <c r="BD491" s="215"/>
      <c r="BE491" s="216"/>
      <c r="BF491" s="25"/>
      <c r="BG491" s="215"/>
      <c r="BH491" s="25"/>
      <c r="BI491" s="215"/>
      <c r="BJ491" s="216"/>
    </row>
    <row r="492" spans="14:62" ht="15.75" customHeight="1">
      <c r="N492" s="215"/>
      <c r="O492" s="286"/>
      <c r="P492" s="215"/>
      <c r="Q492" s="216"/>
      <c r="R492" s="286"/>
      <c r="S492" s="215"/>
      <c r="T492" s="286"/>
      <c r="U492" s="215"/>
      <c r="V492" s="216"/>
      <c r="W492" s="25"/>
      <c r="X492" s="215"/>
      <c r="Y492" s="25"/>
      <c r="Z492" s="215"/>
      <c r="AA492" s="216"/>
      <c r="AB492" s="25"/>
      <c r="AC492" s="215"/>
      <c r="AD492" s="25"/>
      <c r="AE492" s="215"/>
      <c r="AF492" s="216"/>
      <c r="AG492" s="25"/>
      <c r="AH492" s="215"/>
      <c r="AI492" s="25"/>
      <c r="AJ492" s="215"/>
      <c r="AK492" s="216"/>
      <c r="AL492" s="25"/>
      <c r="AM492" s="215"/>
      <c r="AN492" s="25"/>
      <c r="AO492" s="215"/>
      <c r="AP492" s="216"/>
      <c r="AQ492" s="25"/>
      <c r="AR492" s="215"/>
      <c r="AS492" s="25"/>
      <c r="AT492" s="215"/>
      <c r="AU492" s="216"/>
      <c r="AV492" s="25"/>
      <c r="AW492" s="215"/>
      <c r="AX492" s="25"/>
      <c r="AY492" s="215"/>
      <c r="AZ492" s="216"/>
      <c r="BA492" s="25"/>
      <c r="BB492" s="215"/>
      <c r="BC492" s="25"/>
      <c r="BD492" s="215"/>
      <c r="BE492" s="216"/>
      <c r="BF492" s="25"/>
      <c r="BG492" s="215"/>
      <c r="BH492" s="25"/>
      <c r="BI492" s="215"/>
      <c r="BJ492" s="216"/>
    </row>
    <row r="493" spans="14:62" ht="15.75" customHeight="1">
      <c r="N493" s="215"/>
      <c r="O493" s="286"/>
      <c r="P493" s="215"/>
      <c r="Q493" s="216"/>
      <c r="R493" s="286"/>
      <c r="S493" s="215"/>
      <c r="T493" s="286"/>
      <c r="U493" s="215"/>
      <c r="V493" s="216"/>
      <c r="W493" s="25"/>
      <c r="X493" s="215"/>
      <c r="Y493" s="25"/>
      <c r="Z493" s="215"/>
      <c r="AA493" s="216"/>
      <c r="AB493" s="25"/>
      <c r="AC493" s="215"/>
      <c r="AD493" s="25"/>
      <c r="AE493" s="215"/>
      <c r="AF493" s="216"/>
      <c r="AG493" s="25"/>
      <c r="AH493" s="215"/>
      <c r="AI493" s="25"/>
      <c r="AJ493" s="215"/>
      <c r="AK493" s="216"/>
      <c r="AL493" s="25"/>
      <c r="AM493" s="215"/>
      <c r="AN493" s="25"/>
      <c r="AO493" s="215"/>
      <c r="AP493" s="216"/>
      <c r="AQ493" s="25"/>
      <c r="AR493" s="215"/>
      <c r="AS493" s="25"/>
      <c r="AT493" s="215"/>
      <c r="AU493" s="216"/>
      <c r="AV493" s="25"/>
      <c r="AW493" s="215"/>
      <c r="AX493" s="25"/>
      <c r="AY493" s="215"/>
      <c r="AZ493" s="216"/>
      <c r="BA493" s="25"/>
      <c r="BB493" s="215"/>
      <c r="BC493" s="25"/>
      <c r="BD493" s="215"/>
      <c r="BE493" s="216"/>
      <c r="BF493" s="25"/>
      <c r="BG493" s="215"/>
      <c r="BH493" s="25"/>
      <c r="BI493" s="215"/>
      <c r="BJ493" s="216"/>
    </row>
    <row r="494" spans="14:62" ht="15.75" customHeight="1">
      <c r="N494" s="215"/>
      <c r="O494" s="286"/>
      <c r="P494" s="215"/>
      <c r="Q494" s="216"/>
      <c r="R494" s="286"/>
      <c r="S494" s="215"/>
      <c r="T494" s="286"/>
      <c r="U494" s="215"/>
      <c r="V494" s="216"/>
      <c r="W494" s="25"/>
      <c r="X494" s="215"/>
      <c r="Y494" s="25"/>
      <c r="Z494" s="215"/>
      <c r="AA494" s="216"/>
      <c r="AB494" s="25"/>
      <c r="AC494" s="215"/>
      <c r="AD494" s="25"/>
      <c r="AE494" s="215"/>
      <c r="AF494" s="216"/>
      <c r="AG494" s="25"/>
      <c r="AH494" s="215"/>
      <c r="AI494" s="25"/>
      <c r="AJ494" s="215"/>
      <c r="AK494" s="216"/>
      <c r="AL494" s="25"/>
      <c r="AM494" s="215"/>
      <c r="AN494" s="25"/>
      <c r="AO494" s="215"/>
      <c r="AP494" s="216"/>
      <c r="AQ494" s="25"/>
      <c r="AR494" s="215"/>
      <c r="AS494" s="25"/>
      <c r="AT494" s="215"/>
      <c r="AU494" s="216"/>
      <c r="AV494" s="25"/>
      <c r="AW494" s="215"/>
      <c r="AX494" s="25"/>
      <c r="AY494" s="215"/>
      <c r="AZ494" s="216"/>
      <c r="BA494" s="25"/>
      <c r="BB494" s="215"/>
      <c r="BC494" s="25"/>
      <c r="BD494" s="215"/>
      <c r="BE494" s="216"/>
      <c r="BF494" s="25"/>
      <c r="BG494" s="215"/>
      <c r="BH494" s="25"/>
      <c r="BI494" s="215"/>
      <c r="BJ494" s="216"/>
    </row>
    <row r="495" spans="14:62" ht="15.75" customHeight="1">
      <c r="N495" s="215"/>
      <c r="O495" s="286"/>
      <c r="P495" s="215"/>
      <c r="Q495" s="216"/>
      <c r="R495" s="286"/>
      <c r="S495" s="215"/>
      <c r="T495" s="286"/>
      <c r="U495" s="215"/>
      <c r="V495" s="216"/>
      <c r="W495" s="25"/>
      <c r="X495" s="215"/>
      <c r="Y495" s="25"/>
      <c r="Z495" s="215"/>
      <c r="AA495" s="216"/>
      <c r="AB495" s="25"/>
      <c r="AC495" s="215"/>
      <c r="AD495" s="25"/>
      <c r="AE495" s="215"/>
      <c r="AF495" s="216"/>
      <c r="AG495" s="25"/>
      <c r="AH495" s="215"/>
      <c r="AI495" s="25"/>
      <c r="AJ495" s="215"/>
      <c r="AK495" s="216"/>
      <c r="AL495" s="25"/>
      <c r="AM495" s="215"/>
      <c r="AN495" s="25"/>
      <c r="AO495" s="215"/>
      <c r="AP495" s="216"/>
      <c r="AQ495" s="25"/>
      <c r="AR495" s="215"/>
      <c r="AS495" s="25"/>
      <c r="AT495" s="215"/>
      <c r="AU495" s="216"/>
      <c r="AV495" s="25"/>
      <c r="AW495" s="215"/>
      <c r="AX495" s="25"/>
      <c r="AY495" s="215"/>
      <c r="AZ495" s="216"/>
      <c r="BA495" s="25"/>
      <c r="BB495" s="215"/>
      <c r="BC495" s="25"/>
      <c r="BD495" s="215"/>
      <c r="BE495" s="216"/>
      <c r="BF495" s="25"/>
      <c r="BG495" s="215"/>
      <c r="BH495" s="25"/>
      <c r="BI495" s="215"/>
      <c r="BJ495" s="216"/>
    </row>
    <row r="496" spans="14:62" ht="15.75" customHeight="1">
      <c r="N496" s="215"/>
      <c r="O496" s="286"/>
      <c r="P496" s="215"/>
      <c r="Q496" s="216"/>
      <c r="R496" s="286"/>
      <c r="S496" s="215"/>
      <c r="T496" s="286"/>
      <c r="U496" s="215"/>
      <c r="V496" s="216"/>
      <c r="W496" s="25"/>
      <c r="X496" s="215"/>
      <c r="Y496" s="25"/>
      <c r="Z496" s="215"/>
      <c r="AA496" s="216"/>
      <c r="AB496" s="25"/>
      <c r="AC496" s="215"/>
      <c r="AD496" s="25"/>
      <c r="AE496" s="215"/>
      <c r="AF496" s="216"/>
      <c r="AG496" s="25"/>
      <c r="AH496" s="215"/>
      <c r="AI496" s="25"/>
      <c r="AJ496" s="215"/>
      <c r="AK496" s="216"/>
      <c r="AL496" s="25"/>
      <c r="AM496" s="215"/>
      <c r="AN496" s="25"/>
      <c r="AO496" s="215"/>
      <c r="AP496" s="216"/>
      <c r="AQ496" s="25"/>
      <c r="AR496" s="215"/>
      <c r="AS496" s="25"/>
      <c r="AT496" s="215"/>
      <c r="AU496" s="216"/>
      <c r="AV496" s="25"/>
      <c r="AW496" s="215"/>
      <c r="AX496" s="25"/>
      <c r="AY496" s="215"/>
      <c r="AZ496" s="216"/>
      <c r="BA496" s="25"/>
      <c r="BB496" s="215"/>
      <c r="BC496" s="25"/>
      <c r="BD496" s="215"/>
      <c r="BE496" s="216"/>
      <c r="BF496" s="25"/>
      <c r="BG496" s="215"/>
      <c r="BH496" s="25"/>
      <c r="BI496" s="215"/>
      <c r="BJ496" s="216"/>
    </row>
    <row r="497" spans="14:62" ht="15.75" customHeight="1">
      <c r="N497" s="215"/>
      <c r="O497" s="286"/>
      <c r="P497" s="215"/>
      <c r="Q497" s="216"/>
      <c r="R497" s="286"/>
      <c r="S497" s="215"/>
      <c r="T497" s="286"/>
      <c r="U497" s="215"/>
      <c r="V497" s="216"/>
      <c r="W497" s="25"/>
      <c r="X497" s="215"/>
      <c r="Y497" s="25"/>
      <c r="Z497" s="215"/>
      <c r="AA497" s="216"/>
      <c r="AB497" s="25"/>
      <c r="AC497" s="215"/>
      <c r="AD497" s="25"/>
      <c r="AE497" s="215"/>
      <c r="AF497" s="216"/>
      <c r="AG497" s="25"/>
      <c r="AH497" s="215"/>
      <c r="AI497" s="25"/>
      <c r="AJ497" s="215"/>
      <c r="AK497" s="216"/>
      <c r="AL497" s="25"/>
      <c r="AM497" s="215"/>
      <c r="AN497" s="25"/>
      <c r="AO497" s="215"/>
      <c r="AP497" s="216"/>
      <c r="AQ497" s="25"/>
      <c r="AR497" s="215"/>
      <c r="AS497" s="25"/>
      <c r="AT497" s="215"/>
      <c r="AU497" s="216"/>
      <c r="AV497" s="25"/>
      <c r="AW497" s="215"/>
      <c r="AX497" s="25"/>
      <c r="AY497" s="215"/>
      <c r="AZ497" s="216"/>
      <c r="BA497" s="25"/>
      <c r="BB497" s="215"/>
      <c r="BC497" s="25"/>
      <c r="BD497" s="215"/>
      <c r="BE497" s="216"/>
      <c r="BF497" s="25"/>
      <c r="BG497" s="215"/>
      <c r="BH497" s="25"/>
      <c r="BI497" s="215"/>
      <c r="BJ497" s="216"/>
    </row>
    <row r="498" spans="14:62" ht="15.75" customHeight="1">
      <c r="N498" s="215"/>
      <c r="O498" s="286"/>
      <c r="P498" s="215"/>
      <c r="Q498" s="216"/>
      <c r="R498" s="286"/>
      <c r="S498" s="215"/>
      <c r="T498" s="286"/>
      <c r="U498" s="215"/>
      <c r="V498" s="216"/>
      <c r="W498" s="25"/>
      <c r="X498" s="215"/>
      <c r="Y498" s="25"/>
      <c r="Z498" s="215"/>
      <c r="AA498" s="216"/>
      <c r="AB498" s="25"/>
      <c r="AC498" s="215"/>
      <c r="AD498" s="25"/>
      <c r="AE498" s="215"/>
      <c r="AF498" s="216"/>
      <c r="AG498" s="25"/>
      <c r="AH498" s="215"/>
      <c r="AI498" s="25"/>
      <c r="AJ498" s="215"/>
      <c r="AK498" s="216"/>
      <c r="AL498" s="25"/>
      <c r="AM498" s="215"/>
      <c r="AN498" s="25"/>
      <c r="AO498" s="215"/>
      <c r="AP498" s="216"/>
      <c r="AQ498" s="25"/>
      <c r="AR498" s="215"/>
      <c r="AS498" s="25"/>
      <c r="AT498" s="215"/>
      <c r="AU498" s="216"/>
      <c r="AV498" s="25"/>
      <c r="AW498" s="215"/>
      <c r="AX498" s="25"/>
      <c r="AY498" s="215"/>
      <c r="AZ498" s="216"/>
      <c r="BA498" s="25"/>
      <c r="BB498" s="215"/>
      <c r="BC498" s="25"/>
      <c r="BD498" s="215"/>
      <c r="BE498" s="216"/>
      <c r="BF498" s="25"/>
      <c r="BG498" s="215"/>
      <c r="BH498" s="25"/>
      <c r="BI498" s="215"/>
      <c r="BJ498" s="216"/>
    </row>
    <row r="499" spans="14:62" ht="15.75" customHeight="1">
      <c r="N499" s="215"/>
      <c r="O499" s="286"/>
      <c r="P499" s="215"/>
      <c r="Q499" s="216"/>
      <c r="R499" s="286"/>
      <c r="S499" s="215"/>
      <c r="T499" s="286"/>
      <c r="U499" s="215"/>
      <c r="V499" s="216"/>
      <c r="W499" s="25"/>
      <c r="X499" s="215"/>
      <c r="Y499" s="25"/>
      <c r="Z499" s="215"/>
      <c r="AA499" s="216"/>
      <c r="AB499" s="25"/>
      <c r="AC499" s="215"/>
      <c r="AD499" s="25"/>
      <c r="AE499" s="215"/>
      <c r="AF499" s="216"/>
      <c r="AG499" s="25"/>
      <c r="AH499" s="215"/>
      <c r="AI499" s="25"/>
      <c r="AJ499" s="215"/>
      <c r="AK499" s="216"/>
      <c r="AL499" s="25"/>
      <c r="AM499" s="215"/>
      <c r="AN499" s="25"/>
      <c r="AO499" s="215"/>
      <c r="AP499" s="216"/>
      <c r="AQ499" s="25"/>
      <c r="AR499" s="215"/>
      <c r="AS499" s="25"/>
      <c r="AT499" s="215"/>
      <c r="AU499" s="216"/>
      <c r="AV499" s="25"/>
      <c r="AW499" s="215"/>
      <c r="AX499" s="25"/>
      <c r="AY499" s="215"/>
      <c r="AZ499" s="216"/>
      <c r="BA499" s="25"/>
      <c r="BB499" s="215"/>
      <c r="BC499" s="25"/>
      <c r="BD499" s="215"/>
      <c r="BE499" s="216"/>
      <c r="BF499" s="25"/>
      <c r="BG499" s="215"/>
      <c r="BH499" s="25"/>
      <c r="BI499" s="215"/>
      <c r="BJ499" s="216"/>
    </row>
    <row r="500" spans="14:62" ht="15.75" customHeight="1">
      <c r="N500" s="215"/>
      <c r="O500" s="286"/>
      <c r="P500" s="215"/>
      <c r="Q500" s="216"/>
      <c r="R500" s="286"/>
      <c r="S500" s="215"/>
      <c r="T500" s="286"/>
      <c r="U500" s="215"/>
      <c r="V500" s="216"/>
      <c r="W500" s="25"/>
      <c r="X500" s="215"/>
      <c r="Y500" s="25"/>
      <c r="Z500" s="215"/>
      <c r="AA500" s="216"/>
      <c r="AB500" s="25"/>
      <c r="AC500" s="215"/>
      <c r="AD500" s="25"/>
      <c r="AE500" s="215"/>
      <c r="AF500" s="216"/>
      <c r="AG500" s="25"/>
      <c r="AH500" s="215"/>
      <c r="AI500" s="25"/>
      <c r="AJ500" s="215"/>
      <c r="AK500" s="216"/>
      <c r="AL500" s="25"/>
      <c r="AM500" s="215"/>
      <c r="AN500" s="25"/>
      <c r="AO500" s="215"/>
      <c r="AP500" s="216"/>
      <c r="AQ500" s="25"/>
      <c r="AR500" s="215"/>
      <c r="AS500" s="25"/>
      <c r="AT500" s="215"/>
      <c r="AU500" s="216"/>
      <c r="AV500" s="25"/>
      <c r="AW500" s="215"/>
      <c r="AX500" s="25"/>
      <c r="AY500" s="215"/>
      <c r="AZ500" s="216"/>
      <c r="BA500" s="25"/>
      <c r="BB500" s="215"/>
      <c r="BC500" s="25"/>
      <c r="BD500" s="215"/>
      <c r="BE500" s="216"/>
      <c r="BF500" s="25"/>
      <c r="BG500" s="215"/>
      <c r="BH500" s="25"/>
      <c r="BI500" s="215"/>
      <c r="BJ500" s="216"/>
    </row>
    <row r="501" spans="14:62" ht="15.75" customHeight="1">
      <c r="N501" s="215"/>
      <c r="O501" s="286"/>
      <c r="P501" s="215"/>
      <c r="Q501" s="216"/>
      <c r="R501" s="286"/>
      <c r="S501" s="215"/>
      <c r="T501" s="286"/>
      <c r="U501" s="215"/>
      <c r="V501" s="216"/>
      <c r="W501" s="25"/>
      <c r="X501" s="215"/>
      <c r="Y501" s="25"/>
      <c r="Z501" s="215"/>
      <c r="AA501" s="216"/>
      <c r="AB501" s="25"/>
      <c r="AC501" s="215"/>
      <c r="AD501" s="25"/>
      <c r="AE501" s="215"/>
      <c r="AF501" s="216"/>
      <c r="AG501" s="25"/>
      <c r="AH501" s="215"/>
      <c r="AI501" s="25"/>
      <c r="AJ501" s="215"/>
      <c r="AK501" s="216"/>
      <c r="AL501" s="25"/>
      <c r="AM501" s="215"/>
      <c r="AN501" s="25"/>
      <c r="AO501" s="215"/>
      <c r="AP501" s="216"/>
      <c r="AQ501" s="25"/>
      <c r="AR501" s="215"/>
      <c r="AS501" s="25"/>
      <c r="AT501" s="215"/>
      <c r="AU501" s="216"/>
      <c r="AV501" s="25"/>
      <c r="AW501" s="215"/>
      <c r="AX501" s="25"/>
      <c r="AY501" s="215"/>
      <c r="AZ501" s="216"/>
      <c r="BA501" s="25"/>
      <c r="BB501" s="215"/>
      <c r="BC501" s="25"/>
      <c r="BD501" s="215"/>
      <c r="BE501" s="216"/>
      <c r="BF501" s="25"/>
      <c r="BG501" s="215"/>
      <c r="BH501" s="25"/>
      <c r="BI501" s="215"/>
      <c r="BJ501" s="216"/>
    </row>
    <row r="502" spans="14:62" ht="15.75" customHeight="1">
      <c r="N502" s="215"/>
      <c r="O502" s="286"/>
      <c r="P502" s="215"/>
      <c r="Q502" s="216"/>
      <c r="R502" s="286"/>
      <c r="S502" s="215"/>
      <c r="T502" s="286"/>
      <c r="U502" s="215"/>
      <c r="V502" s="216"/>
      <c r="W502" s="25"/>
      <c r="X502" s="215"/>
      <c r="Y502" s="25"/>
      <c r="Z502" s="215"/>
      <c r="AA502" s="216"/>
      <c r="AB502" s="25"/>
      <c r="AC502" s="215"/>
      <c r="AD502" s="25"/>
      <c r="AE502" s="215"/>
      <c r="AF502" s="216"/>
      <c r="AG502" s="25"/>
      <c r="AH502" s="215"/>
      <c r="AI502" s="25"/>
      <c r="AJ502" s="215"/>
      <c r="AK502" s="216"/>
      <c r="AL502" s="25"/>
      <c r="AM502" s="215"/>
      <c r="AN502" s="25"/>
      <c r="AO502" s="215"/>
      <c r="AP502" s="216"/>
      <c r="AQ502" s="25"/>
      <c r="AR502" s="215"/>
      <c r="AS502" s="25"/>
      <c r="AT502" s="215"/>
      <c r="AU502" s="216"/>
      <c r="AV502" s="25"/>
      <c r="AW502" s="215"/>
      <c r="AX502" s="25"/>
      <c r="AY502" s="215"/>
      <c r="AZ502" s="216"/>
      <c r="BA502" s="25"/>
      <c r="BB502" s="215"/>
      <c r="BC502" s="25"/>
      <c r="BD502" s="215"/>
      <c r="BE502" s="216"/>
      <c r="BF502" s="25"/>
      <c r="BG502" s="215"/>
      <c r="BH502" s="25"/>
      <c r="BI502" s="215"/>
      <c r="BJ502" s="216"/>
    </row>
    <row r="503" spans="14:62" ht="15.75" customHeight="1">
      <c r="N503" s="215"/>
      <c r="O503" s="286"/>
      <c r="P503" s="215"/>
      <c r="Q503" s="216"/>
      <c r="R503" s="286"/>
      <c r="S503" s="215"/>
      <c r="T503" s="286"/>
      <c r="U503" s="215"/>
      <c r="V503" s="216"/>
      <c r="W503" s="25"/>
      <c r="X503" s="215"/>
      <c r="Y503" s="25"/>
      <c r="Z503" s="215"/>
      <c r="AA503" s="216"/>
      <c r="AB503" s="25"/>
      <c r="AC503" s="215"/>
      <c r="AD503" s="25"/>
      <c r="AE503" s="215"/>
      <c r="AF503" s="216"/>
      <c r="AG503" s="25"/>
      <c r="AH503" s="215"/>
      <c r="AI503" s="25"/>
      <c r="AJ503" s="215"/>
      <c r="AK503" s="216"/>
      <c r="AL503" s="25"/>
      <c r="AM503" s="215"/>
      <c r="AN503" s="25"/>
      <c r="AO503" s="215"/>
      <c r="AP503" s="216"/>
      <c r="AQ503" s="25"/>
      <c r="AR503" s="215"/>
      <c r="AS503" s="25"/>
      <c r="AT503" s="215"/>
      <c r="AU503" s="216"/>
      <c r="AV503" s="25"/>
      <c r="AW503" s="215"/>
      <c r="AX503" s="25"/>
      <c r="AY503" s="215"/>
      <c r="AZ503" s="216"/>
      <c r="BA503" s="25"/>
      <c r="BB503" s="215"/>
      <c r="BC503" s="25"/>
      <c r="BD503" s="215"/>
      <c r="BE503" s="216"/>
      <c r="BF503" s="25"/>
      <c r="BG503" s="215"/>
      <c r="BH503" s="25"/>
      <c r="BI503" s="215"/>
      <c r="BJ503" s="216"/>
    </row>
    <row r="504" spans="14:62" ht="15.75" customHeight="1">
      <c r="N504" s="215"/>
      <c r="O504" s="286"/>
      <c r="P504" s="215"/>
      <c r="Q504" s="216"/>
      <c r="R504" s="286"/>
      <c r="S504" s="215"/>
      <c r="T504" s="286"/>
      <c r="U504" s="215"/>
      <c r="V504" s="216"/>
      <c r="W504" s="25"/>
      <c r="X504" s="215"/>
      <c r="Y504" s="25"/>
      <c r="Z504" s="215"/>
      <c r="AA504" s="216"/>
      <c r="AB504" s="25"/>
      <c r="AC504" s="215"/>
      <c r="AD504" s="25"/>
      <c r="AE504" s="215"/>
      <c r="AF504" s="216"/>
      <c r="AG504" s="25"/>
      <c r="AH504" s="215"/>
      <c r="AI504" s="25"/>
      <c r="AJ504" s="215"/>
      <c r="AK504" s="216"/>
      <c r="AL504" s="25"/>
      <c r="AM504" s="215"/>
      <c r="AN504" s="25"/>
      <c r="AO504" s="215"/>
      <c r="AP504" s="216"/>
      <c r="AQ504" s="25"/>
      <c r="AR504" s="215"/>
      <c r="AS504" s="25"/>
      <c r="AT504" s="215"/>
      <c r="AU504" s="216"/>
      <c r="AV504" s="25"/>
      <c r="AW504" s="215"/>
      <c r="AX504" s="25"/>
      <c r="AY504" s="215"/>
      <c r="AZ504" s="216"/>
      <c r="BA504" s="25"/>
      <c r="BB504" s="215"/>
      <c r="BC504" s="25"/>
      <c r="BD504" s="215"/>
      <c r="BE504" s="216"/>
      <c r="BF504" s="25"/>
      <c r="BG504" s="215"/>
      <c r="BH504" s="25"/>
      <c r="BI504" s="215"/>
      <c r="BJ504" s="216"/>
    </row>
    <row r="505" spans="14:62" ht="15.75" customHeight="1">
      <c r="N505" s="215"/>
      <c r="O505" s="286"/>
      <c r="P505" s="215"/>
      <c r="Q505" s="216"/>
      <c r="R505" s="286"/>
      <c r="S505" s="215"/>
      <c r="T505" s="286"/>
      <c r="U505" s="215"/>
      <c r="V505" s="216"/>
      <c r="W505" s="25"/>
      <c r="X505" s="215"/>
      <c r="Y505" s="25"/>
      <c r="Z505" s="215"/>
      <c r="AA505" s="216"/>
      <c r="AB505" s="25"/>
      <c r="AC505" s="215"/>
      <c r="AD505" s="25"/>
      <c r="AE505" s="215"/>
      <c r="AF505" s="216"/>
      <c r="AG505" s="25"/>
      <c r="AH505" s="215"/>
      <c r="AI505" s="25"/>
      <c r="AJ505" s="215"/>
      <c r="AK505" s="216"/>
      <c r="AL505" s="25"/>
      <c r="AM505" s="215"/>
      <c r="AN505" s="25"/>
      <c r="AO505" s="215"/>
      <c r="AP505" s="216"/>
      <c r="AQ505" s="25"/>
      <c r="AR505" s="215"/>
      <c r="AS505" s="25"/>
      <c r="AT505" s="215"/>
      <c r="AU505" s="216"/>
      <c r="AV505" s="25"/>
      <c r="AW505" s="215"/>
      <c r="AX505" s="25"/>
      <c r="AY505" s="215"/>
      <c r="AZ505" s="216"/>
      <c r="BA505" s="25"/>
      <c r="BB505" s="215"/>
      <c r="BC505" s="25"/>
      <c r="BD505" s="215"/>
      <c r="BE505" s="216"/>
      <c r="BF505" s="25"/>
      <c r="BG505" s="215"/>
      <c r="BH505" s="25"/>
      <c r="BI505" s="215"/>
      <c r="BJ505" s="216"/>
    </row>
    <row r="506" spans="14:62" ht="15.75" customHeight="1">
      <c r="N506" s="215"/>
      <c r="O506" s="286"/>
      <c r="P506" s="215"/>
      <c r="Q506" s="216"/>
      <c r="R506" s="286"/>
      <c r="S506" s="215"/>
      <c r="T506" s="286"/>
      <c r="U506" s="215"/>
      <c r="V506" s="216"/>
      <c r="W506" s="25"/>
      <c r="X506" s="215"/>
      <c r="Y506" s="25"/>
      <c r="Z506" s="215"/>
      <c r="AA506" s="216"/>
      <c r="AB506" s="25"/>
      <c r="AC506" s="215"/>
      <c r="AD506" s="25"/>
      <c r="AE506" s="215"/>
      <c r="AF506" s="216"/>
      <c r="AG506" s="25"/>
      <c r="AH506" s="215"/>
      <c r="AI506" s="25"/>
      <c r="AJ506" s="215"/>
      <c r="AK506" s="216"/>
      <c r="AL506" s="25"/>
      <c r="AM506" s="215"/>
      <c r="AN506" s="25"/>
      <c r="AO506" s="215"/>
      <c r="AP506" s="216"/>
      <c r="AQ506" s="25"/>
      <c r="AR506" s="215"/>
      <c r="AS506" s="25"/>
      <c r="AT506" s="215"/>
      <c r="AU506" s="216"/>
      <c r="AV506" s="25"/>
      <c r="AW506" s="215"/>
      <c r="AX506" s="25"/>
      <c r="AY506" s="215"/>
      <c r="AZ506" s="216"/>
      <c r="BA506" s="25"/>
      <c r="BB506" s="215"/>
      <c r="BC506" s="25"/>
      <c r="BD506" s="215"/>
      <c r="BE506" s="216"/>
      <c r="BF506" s="25"/>
      <c r="BG506" s="215"/>
      <c r="BH506" s="25"/>
      <c r="BI506" s="215"/>
      <c r="BJ506" s="216"/>
    </row>
    <row r="507" spans="14:62" ht="15.75" customHeight="1">
      <c r="N507" s="215"/>
      <c r="O507" s="286"/>
      <c r="P507" s="215"/>
      <c r="Q507" s="216"/>
      <c r="R507" s="286"/>
      <c r="S507" s="215"/>
      <c r="T507" s="286"/>
      <c r="U507" s="215"/>
      <c r="V507" s="216"/>
      <c r="W507" s="25"/>
      <c r="X507" s="215"/>
      <c r="Y507" s="25"/>
      <c r="Z507" s="215"/>
      <c r="AA507" s="216"/>
      <c r="AB507" s="25"/>
      <c r="AC507" s="215"/>
      <c r="AD507" s="25"/>
      <c r="AE507" s="215"/>
      <c r="AF507" s="216"/>
      <c r="AG507" s="25"/>
      <c r="AH507" s="215"/>
      <c r="AI507" s="25"/>
      <c r="AJ507" s="215"/>
      <c r="AK507" s="216"/>
      <c r="AL507" s="25"/>
      <c r="AM507" s="215"/>
      <c r="AN507" s="25"/>
      <c r="AO507" s="215"/>
      <c r="AP507" s="216"/>
      <c r="AQ507" s="25"/>
      <c r="AR507" s="215"/>
      <c r="AS507" s="25"/>
      <c r="AT507" s="215"/>
      <c r="AU507" s="216"/>
      <c r="AV507" s="25"/>
      <c r="AW507" s="215"/>
      <c r="AX507" s="25"/>
      <c r="AY507" s="215"/>
      <c r="AZ507" s="216"/>
      <c r="BA507" s="25"/>
      <c r="BB507" s="215"/>
      <c r="BC507" s="25"/>
      <c r="BD507" s="215"/>
      <c r="BE507" s="216"/>
      <c r="BF507" s="25"/>
      <c r="BG507" s="215"/>
      <c r="BH507" s="25"/>
      <c r="BI507" s="215"/>
      <c r="BJ507" s="216"/>
    </row>
    <row r="508" spans="14:62" ht="15.75" customHeight="1">
      <c r="N508" s="215"/>
      <c r="O508" s="286"/>
      <c r="P508" s="215"/>
      <c r="Q508" s="216"/>
      <c r="R508" s="286"/>
      <c r="S508" s="215"/>
      <c r="T508" s="286"/>
      <c r="U508" s="215"/>
      <c r="V508" s="216"/>
      <c r="W508" s="25"/>
      <c r="X508" s="215"/>
      <c r="Y508" s="25"/>
      <c r="Z508" s="215"/>
      <c r="AA508" s="216"/>
      <c r="AB508" s="25"/>
      <c r="AC508" s="215"/>
      <c r="AD508" s="25"/>
      <c r="AE508" s="215"/>
      <c r="AF508" s="216"/>
      <c r="AG508" s="25"/>
      <c r="AH508" s="215"/>
      <c r="AI508" s="25"/>
      <c r="AJ508" s="215"/>
      <c r="AK508" s="216"/>
      <c r="AL508" s="25"/>
      <c r="AM508" s="215"/>
      <c r="AN508" s="25"/>
      <c r="AO508" s="215"/>
      <c r="AP508" s="216"/>
      <c r="AQ508" s="25"/>
      <c r="AR508" s="215"/>
      <c r="AS508" s="25"/>
      <c r="AT508" s="215"/>
      <c r="AU508" s="216"/>
      <c r="AV508" s="25"/>
      <c r="AW508" s="215"/>
      <c r="AX508" s="25"/>
      <c r="AY508" s="215"/>
      <c r="AZ508" s="216"/>
      <c r="BA508" s="25"/>
      <c r="BB508" s="215"/>
      <c r="BC508" s="25"/>
      <c r="BD508" s="215"/>
      <c r="BE508" s="216"/>
      <c r="BF508" s="25"/>
      <c r="BG508" s="215"/>
      <c r="BH508" s="25"/>
      <c r="BI508" s="215"/>
      <c r="BJ508" s="216"/>
    </row>
    <row r="509" spans="14:62" ht="15.75" customHeight="1">
      <c r="N509" s="215"/>
      <c r="O509" s="286"/>
      <c r="P509" s="215"/>
      <c r="Q509" s="216"/>
      <c r="R509" s="286"/>
      <c r="S509" s="215"/>
      <c r="T509" s="286"/>
      <c r="U509" s="215"/>
      <c r="V509" s="216"/>
      <c r="W509" s="25"/>
      <c r="X509" s="215"/>
      <c r="Y509" s="25"/>
      <c r="Z509" s="215"/>
      <c r="AA509" s="216"/>
      <c r="AB509" s="25"/>
      <c r="AC509" s="215"/>
      <c r="AD509" s="25"/>
      <c r="AE509" s="215"/>
      <c r="AF509" s="216"/>
      <c r="AG509" s="25"/>
      <c r="AH509" s="215"/>
      <c r="AI509" s="25"/>
      <c r="AJ509" s="215"/>
      <c r="AK509" s="216"/>
      <c r="AL509" s="25"/>
      <c r="AM509" s="215"/>
      <c r="AN509" s="25"/>
      <c r="AO509" s="215"/>
      <c r="AP509" s="216"/>
      <c r="AQ509" s="25"/>
      <c r="AR509" s="215"/>
      <c r="AS509" s="25"/>
      <c r="AT509" s="215"/>
      <c r="AU509" s="216"/>
      <c r="AV509" s="25"/>
      <c r="AW509" s="215"/>
      <c r="AX509" s="25"/>
      <c r="AY509" s="215"/>
      <c r="AZ509" s="216"/>
      <c r="BA509" s="25"/>
      <c r="BB509" s="215"/>
      <c r="BC509" s="25"/>
      <c r="BD509" s="215"/>
      <c r="BE509" s="216"/>
      <c r="BF509" s="25"/>
      <c r="BG509" s="215"/>
      <c r="BH509" s="25"/>
      <c r="BI509" s="215"/>
      <c r="BJ509" s="216"/>
    </row>
    <row r="510" spans="14:62" ht="15.75" customHeight="1">
      <c r="N510" s="215"/>
      <c r="O510" s="286"/>
      <c r="P510" s="215"/>
      <c r="Q510" s="216"/>
      <c r="R510" s="286"/>
      <c r="S510" s="215"/>
      <c r="T510" s="286"/>
      <c r="U510" s="215"/>
      <c r="V510" s="216"/>
      <c r="W510" s="25"/>
      <c r="X510" s="215"/>
      <c r="Y510" s="25"/>
      <c r="Z510" s="215"/>
      <c r="AA510" s="216"/>
      <c r="AB510" s="25"/>
      <c r="AC510" s="215"/>
      <c r="AD510" s="25"/>
      <c r="AE510" s="215"/>
      <c r="AF510" s="216"/>
      <c r="AG510" s="25"/>
      <c r="AH510" s="215"/>
      <c r="AI510" s="25"/>
      <c r="AJ510" s="215"/>
      <c r="AK510" s="216"/>
      <c r="AL510" s="25"/>
      <c r="AM510" s="215"/>
      <c r="AN510" s="25"/>
      <c r="AO510" s="215"/>
      <c r="AP510" s="216"/>
      <c r="AQ510" s="25"/>
      <c r="AR510" s="215"/>
      <c r="AS510" s="25"/>
      <c r="AT510" s="215"/>
      <c r="AU510" s="216"/>
      <c r="AV510" s="25"/>
      <c r="AW510" s="215"/>
      <c r="AX510" s="25"/>
      <c r="AY510" s="215"/>
      <c r="AZ510" s="216"/>
      <c r="BA510" s="25"/>
      <c r="BB510" s="215"/>
      <c r="BC510" s="25"/>
      <c r="BD510" s="215"/>
      <c r="BE510" s="216"/>
      <c r="BF510" s="25"/>
      <c r="BG510" s="215"/>
      <c r="BH510" s="25"/>
      <c r="BI510" s="215"/>
      <c r="BJ510" s="216"/>
    </row>
    <row r="511" spans="14:62" ht="15.75" customHeight="1">
      <c r="N511" s="215"/>
      <c r="O511" s="286"/>
      <c r="P511" s="215"/>
      <c r="Q511" s="216"/>
      <c r="R511" s="286"/>
      <c r="S511" s="215"/>
      <c r="T511" s="286"/>
      <c r="U511" s="215"/>
      <c r="V511" s="216"/>
      <c r="W511" s="25"/>
      <c r="X511" s="215"/>
      <c r="Y511" s="25"/>
      <c r="Z511" s="215"/>
      <c r="AA511" s="216"/>
      <c r="AB511" s="25"/>
      <c r="AC511" s="215"/>
      <c r="AD511" s="25"/>
      <c r="AE511" s="215"/>
      <c r="AF511" s="216"/>
      <c r="AG511" s="25"/>
      <c r="AH511" s="215"/>
      <c r="AI511" s="25"/>
      <c r="AJ511" s="215"/>
      <c r="AK511" s="216"/>
      <c r="AL511" s="25"/>
      <c r="AM511" s="215"/>
      <c r="AN511" s="25"/>
      <c r="AO511" s="215"/>
      <c r="AP511" s="216"/>
      <c r="AQ511" s="25"/>
      <c r="AR511" s="215"/>
      <c r="AS511" s="25"/>
      <c r="AT511" s="215"/>
      <c r="AU511" s="216"/>
      <c r="AV511" s="25"/>
      <c r="AW511" s="215"/>
      <c r="AX511" s="25"/>
      <c r="AY511" s="215"/>
      <c r="AZ511" s="216"/>
      <c r="BA511" s="25"/>
      <c r="BB511" s="215"/>
      <c r="BC511" s="25"/>
      <c r="BD511" s="215"/>
      <c r="BE511" s="216"/>
      <c r="BF511" s="25"/>
      <c r="BG511" s="215"/>
      <c r="BH511" s="25"/>
      <c r="BI511" s="215"/>
      <c r="BJ511" s="216"/>
    </row>
    <row r="512" spans="14:62" ht="15.75" customHeight="1">
      <c r="N512" s="215"/>
      <c r="O512" s="286"/>
      <c r="P512" s="215"/>
      <c r="Q512" s="216"/>
      <c r="R512" s="286"/>
      <c r="S512" s="215"/>
      <c r="T512" s="286"/>
      <c r="U512" s="215"/>
      <c r="V512" s="216"/>
      <c r="W512" s="25"/>
      <c r="X512" s="215"/>
      <c r="Y512" s="25"/>
      <c r="Z512" s="215"/>
      <c r="AA512" s="216"/>
      <c r="AB512" s="25"/>
      <c r="AC512" s="215"/>
      <c r="AD512" s="25"/>
      <c r="AE512" s="215"/>
      <c r="AF512" s="216"/>
      <c r="AG512" s="25"/>
      <c r="AH512" s="215"/>
      <c r="AI512" s="25"/>
      <c r="AJ512" s="215"/>
      <c r="AK512" s="216"/>
      <c r="AL512" s="25"/>
      <c r="AM512" s="215"/>
      <c r="AN512" s="25"/>
      <c r="AO512" s="215"/>
      <c r="AP512" s="216"/>
      <c r="AQ512" s="25"/>
      <c r="AR512" s="215"/>
      <c r="AS512" s="25"/>
      <c r="AT512" s="215"/>
      <c r="AU512" s="216"/>
      <c r="AV512" s="25"/>
      <c r="AW512" s="215"/>
      <c r="AX512" s="25"/>
      <c r="AY512" s="215"/>
      <c r="AZ512" s="216"/>
      <c r="BA512" s="25"/>
      <c r="BB512" s="215"/>
      <c r="BC512" s="25"/>
      <c r="BD512" s="215"/>
      <c r="BE512" s="216"/>
      <c r="BF512" s="25"/>
      <c r="BG512" s="215"/>
      <c r="BH512" s="25"/>
      <c r="BI512" s="215"/>
      <c r="BJ512" s="216"/>
    </row>
    <row r="513" spans="14:62" ht="15.75" customHeight="1">
      <c r="N513" s="215"/>
      <c r="O513" s="286"/>
      <c r="P513" s="215"/>
      <c r="Q513" s="216"/>
      <c r="R513" s="286"/>
      <c r="S513" s="215"/>
      <c r="T513" s="286"/>
      <c r="U513" s="215"/>
      <c r="V513" s="216"/>
      <c r="W513" s="25"/>
      <c r="X513" s="215"/>
      <c r="Y513" s="25"/>
      <c r="Z513" s="215"/>
      <c r="AA513" s="216"/>
      <c r="AB513" s="25"/>
      <c r="AC513" s="215"/>
      <c r="AD513" s="25"/>
      <c r="AE513" s="215"/>
      <c r="AF513" s="216"/>
      <c r="AG513" s="25"/>
      <c r="AH513" s="215"/>
      <c r="AI513" s="25"/>
      <c r="AJ513" s="215"/>
      <c r="AK513" s="216"/>
      <c r="AL513" s="25"/>
      <c r="AM513" s="215"/>
      <c r="AN513" s="25"/>
      <c r="AO513" s="215"/>
      <c r="AP513" s="216"/>
      <c r="AQ513" s="25"/>
      <c r="AR513" s="215"/>
      <c r="AS513" s="25"/>
      <c r="AT513" s="215"/>
      <c r="AU513" s="216"/>
      <c r="AV513" s="25"/>
      <c r="AW513" s="215"/>
      <c r="AX513" s="25"/>
      <c r="AY513" s="215"/>
      <c r="AZ513" s="216"/>
      <c r="BA513" s="25"/>
      <c r="BB513" s="215"/>
      <c r="BC513" s="25"/>
      <c r="BD513" s="215"/>
      <c r="BE513" s="216"/>
      <c r="BF513" s="25"/>
      <c r="BG513" s="215"/>
      <c r="BH513" s="25"/>
      <c r="BI513" s="215"/>
      <c r="BJ513" s="216"/>
    </row>
    <row r="514" spans="14:62" ht="15.75" customHeight="1">
      <c r="N514" s="215"/>
      <c r="O514" s="286"/>
      <c r="P514" s="215"/>
      <c r="Q514" s="216"/>
      <c r="R514" s="286"/>
      <c r="S514" s="215"/>
      <c r="T514" s="286"/>
      <c r="U514" s="215"/>
      <c r="V514" s="216"/>
      <c r="W514" s="25"/>
      <c r="X514" s="215"/>
      <c r="Y514" s="25"/>
      <c r="Z514" s="215"/>
      <c r="AA514" s="216"/>
      <c r="AB514" s="25"/>
      <c r="AC514" s="215"/>
      <c r="AD514" s="25"/>
      <c r="AE514" s="215"/>
      <c r="AF514" s="216"/>
      <c r="AG514" s="25"/>
      <c r="AH514" s="215"/>
      <c r="AI514" s="25"/>
      <c r="AJ514" s="215"/>
      <c r="AK514" s="216"/>
      <c r="AL514" s="25"/>
      <c r="AM514" s="215"/>
      <c r="AN514" s="25"/>
      <c r="AO514" s="215"/>
      <c r="AP514" s="216"/>
      <c r="AQ514" s="25"/>
      <c r="AR514" s="215"/>
      <c r="AS514" s="25"/>
      <c r="AT514" s="215"/>
      <c r="AU514" s="216"/>
      <c r="AV514" s="25"/>
      <c r="AW514" s="215"/>
      <c r="AX514" s="25"/>
      <c r="AY514" s="215"/>
      <c r="AZ514" s="216"/>
      <c r="BA514" s="25"/>
      <c r="BB514" s="215"/>
      <c r="BC514" s="25"/>
      <c r="BD514" s="215"/>
      <c r="BE514" s="216"/>
      <c r="BF514" s="25"/>
      <c r="BG514" s="215"/>
      <c r="BH514" s="25"/>
      <c r="BI514" s="215"/>
      <c r="BJ514" s="216"/>
    </row>
    <row r="515" spans="14:62" ht="15.75" customHeight="1">
      <c r="N515" s="215"/>
      <c r="O515" s="286"/>
      <c r="P515" s="215"/>
      <c r="Q515" s="216"/>
      <c r="R515" s="286"/>
      <c r="S515" s="215"/>
      <c r="T515" s="286"/>
      <c r="U515" s="215"/>
      <c r="V515" s="216"/>
      <c r="W515" s="25"/>
      <c r="X515" s="215"/>
      <c r="Y515" s="25"/>
      <c r="Z515" s="215"/>
      <c r="AA515" s="216"/>
      <c r="AB515" s="25"/>
      <c r="AC515" s="215"/>
      <c r="AD515" s="25"/>
      <c r="AE515" s="215"/>
      <c r="AF515" s="216"/>
      <c r="AG515" s="25"/>
      <c r="AH515" s="215"/>
      <c r="AI515" s="25"/>
      <c r="AJ515" s="215"/>
      <c r="AK515" s="216"/>
      <c r="AL515" s="25"/>
      <c r="AM515" s="215"/>
      <c r="AN515" s="25"/>
      <c r="AO515" s="215"/>
      <c r="AP515" s="216"/>
      <c r="AQ515" s="25"/>
      <c r="AR515" s="215"/>
      <c r="AS515" s="25"/>
      <c r="AT515" s="215"/>
      <c r="AU515" s="216"/>
      <c r="AV515" s="25"/>
      <c r="AW515" s="215"/>
      <c r="AX515" s="25"/>
      <c r="AY515" s="215"/>
      <c r="AZ515" s="216"/>
      <c r="BA515" s="25"/>
      <c r="BB515" s="215"/>
      <c r="BC515" s="25"/>
      <c r="BD515" s="215"/>
      <c r="BE515" s="216"/>
      <c r="BF515" s="25"/>
      <c r="BG515" s="215"/>
      <c r="BH515" s="25"/>
      <c r="BI515" s="215"/>
      <c r="BJ515" s="216"/>
    </row>
    <row r="516" spans="14:62" ht="15.75" customHeight="1">
      <c r="N516" s="215"/>
      <c r="O516" s="286"/>
      <c r="P516" s="215"/>
      <c r="Q516" s="216"/>
      <c r="R516" s="286"/>
      <c r="S516" s="215"/>
      <c r="T516" s="286"/>
      <c r="U516" s="215"/>
      <c r="V516" s="216"/>
      <c r="W516" s="25"/>
      <c r="X516" s="215"/>
      <c r="Y516" s="25"/>
      <c r="Z516" s="215"/>
      <c r="AA516" s="216"/>
      <c r="AB516" s="25"/>
      <c r="AC516" s="215"/>
      <c r="AD516" s="25"/>
      <c r="AE516" s="215"/>
      <c r="AF516" s="216"/>
      <c r="AG516" s="25"/>
      <c r="AH516" s="215"/>
      <c r="AI516" s="25"/>
      <c r="AJ516" s="215"/>
      <c r="AK516" s="216"/>
      <c r="AL516" s="25"/>
      <c r="AM516" s="215"/>
      <c r="AN516" s="25"/>
      <c r="AO516" s="215"/>
      <c r="AP516" s="216"/>
      <c r="AQ516" s="25"/>
      <c r="AR516" s="215"/>
      <c r="AS516" s="25"/>
      <c r="AT516" s="215"/>
      <c r="AU516" s="216"/>
      <c r="AV516" s="25"/>
      <c r="AW516" s="215"/>
      <c r="AX516" s="25"/>
      <c r="AY516" s="215"/>
      <c r="AZ516" s="216"/>
      <c r="BA516" s="25"/>
      <c r="BB516" s="215"/>
      <c r="BC516" s="25"/>
      <c r="BD516" s="215"/>
      <c r="BE516" s="216"/>
      <c r="BF516" s="25"/>
      <c r="BG516" s="215"/>
      <c r="BH516" s="25"/>
      <c r="BI516" s="215"/>
      <c r="BJ516" s="216"/>
    </row>
    <row r="517" spans="14:62" ht="15.75" customHeight="1">
      <c r="N517" s="215"/>
      <c r="O517" s="286"/>
      <c r="P517" s="215"/>
      <c r="Q517" s="216"/>
      <c r="R517" s="286"/>
      <c r="S517" s="215"/>
      <c r="T517" s="286"/>
      <c r="U517" s="215"/>
      <c r="V517" s="216"/>
      <c r="W517" s="25"/>
      <c r="X517" s="215"/>
      <c r="Y517" s="25"/>
      <c r="Z517" s="215"/>
      <c r="AA517" s="216"/>
      <c r="AB517" s="25"/>
      <c r="AC517" s="215"/>
      <c r="AD517" s="25"/>
      <c r="AE517" s="215"/>
      <c r="AF517" s="216"/>
      <c r="AG517" s="25"/>
      <c r="AH517" s="215"/>
      <c r="AI517" s="25"/>
      <c r="AJ517" s="215"/>
      <c r="AK517" s="216"/>
      <c r="AL517" s="25"/>
      <c r="AM517" s="215"/>
      <c r="AN517" s="25"/>
      <c r="AO517" s="215"/>
      <c r="AP517" s="216"/>
      <c r="AQ517" s="25"/>
      <c r="AR517" s="215"/>
      <c r="AS517" s="25"/>
      <c r="AT517" s="215"/>
      <c r="AU517" s="216"/>
      <c r="AV517" s="25"/>
      <c r="AW517" s="215"/>
      <c r="AX517" s="25"/>
      <c r="AY517" s="215"/>
      <c r="AZ517" s="216"/>
      <c r="BA517" s="25"/>
      <c r="BB517" s="215"/>
      <c r="BC517" s="25"/>
      <c r="BD517" s="215"/>
      <c r="BE517" s="216"/>
      <c r="BF517" s="25"/>
      <c r="BG517" s="215"/>
      <c r="BH517" s="25"/>
      <c r="BI517" s="215"/>
      <c r="BJ517" s="216"/>
    </row>
    <row r="518" spans="14:62" ht="15.75" customHeight="1">
      <c r="N518" s="215"/>
      <c r="O518" s="286"/>
      <c r="P518" s="215"/>
      <c r="Q518" s="216"/>
      <c r="R518" s="286"/>
      <c r="S518" s="215"/>
      <c r="T518" s="286"/>
      <c r="U518" s="215"/>
      <c r="V518" s="216"/>
      <c r="W518" s="25"/>
      <c r="X518" s="215"/>
      <c r="Y518" s="25"/>
      <c r="Z518" s="215"/>
      <c r="AA518" s="216"/>
      <c r="AB518" s="25"/>
      <c r="AC518" s="215"/>
      <c r="AD518" s="25"/>
      <c r="AE518" s="215"/>
      <c r="AF518" s="216"/>
      <c r="AG518" s="25"/>
      <c r="AH518" s="215"/>
      <c r="AI518" s="25"/>
      <c r="AJ518" s="215"/>
      <c r="AK518" s="216"/>
      <c r="AL518" s="25"/>
      <c r="AM518" s="215"/>
      <c r="AN518" s="25"/>
      <c r="AO518" s="215"/>
      <c r="AP518" s="216"/>
      <c r="AQ518" s="25"/>
      <c r="AR518" s="215"/>
      <c r="AS518" s="25"/>
      <c r="AT518" s="215"/>
      <c r="AU518" s="216"/>
      <c r="AV518" s="25"/>
      <c r="AW518" s="215"/>
      <c r="AX518" s="25"/>
      <c r="AY518" s="215"/>
      <c r="AZ518" s="216"/>
      <c r="BA518" s="25"/>
      <c r="BB518" s="215"/>
      <c r="BC518" s="25"/>
      <c r="BD518" s="215"/>
      <c r="BE518" s="216"/>
      <c r="BF518" s="25"/>
      <c r="BG518" s="215"/>
      <c r="BH518" s="25"/>
      <c r="BI518" s="215"/>
      <c r="BJ518" s="216"/>
    </row>
    <row r="519" spans="14:62" ht="15.75" customHeight="1">
      <c r="N519" s="215"/>
      <c r="O519" s="286"/>
      <c r="P519" s="215"/>
      <c r="Q519" s="216"/>
      <c r="R519" s="286"/>
      <c r="S519" s="215"/>
      <c r="T519" s="286"/>
      <c r="U519" s="215"/>
      <c r="V519" s="216"/>
      <c r="W519" s="25"/>
      <c r="X519" s="215"/>
      <c r="Y519" s="25"/>
      <c r="Z519" s="215"/>
      <c r="AA519" s="216"/>
      <c r="AB519" s="25"/>
      <c r="AC519" s="215"/>
      <c r="AD519" s="25"/>
      <c r="AE519" s="215"/>
      <c r="AF519" s="216"/>
      <c r="AG519" s="25"/>
      <c r="AH519" s="215"/>
      <c r="AI519" s="25"/>
      <c r="AJ519" s="215"/>
      <c r="AK519" s="216"/>
      <c r="AL519" s="25"/>
      <c r="AM519" s="215"/>
      <c r="AN519" s="25"/>
      <c r="AO519" s="215"/>
      <c r="AP519" s="216"/>
      <c r="AQ519" s="25"/>
      <c r="AR519" s="215"/>
      <c r="AS519" s="25"/>
      <c r="AT519" s="215"/>
      <c r="AU519" s="216"/>
      <c r="AV519" s="25"/>
      <c r="AW519" s="215"/>
      <c r="AX519" s="25"/>
      <c r="AY519" s="215"/>
      <c r="AZ519" s="216"/>
      <c r="BA519" s="25"/>
      <c r="BB519" s="215"/>
      <c r="BC519" s="25"/>
      <c r="BD519" s="215"/>
      <c r="BE519" s="216"/>
      <c r="BF519" s="25"/>
      <c r="BG519" s="215"/>
      <c r="BH519" s="25"/>
      <c r="BI519" s="215"/>
      <c r="BJ519" s="216"/>
    </row>
    <row r="520" spans="14:62" ht="15.75" customHeight="1">
      <c r="N520" s="215"/>
      <c r="O520" s="286"/>
      <c r="P520" s="215"/>
      <c r="Q520" s="216"/>
      <c r="R520" s="286"/>
      <c r="S520" s="215"/>
      <c r="T520" s="286"/>
      <c r="U520" s="215"/>
      <c r="V520" s="216"/>
      <c r="W520" s="25"/>
      <c r="X520" s="215"/>
      <c r="Y520" s="25"/>
      <c r="Z520" s="215"/>
      <c r="AA520" s="216"/>
      <c r="AB520" s="25"/>
      <c r="AC520" s="215"/>
      <c r="AD520" s="25"/>
      <c r="AE520" s="215"/>
      <c r="AF520" s="216"/>
      <c r="AG520" s="25"/>
      <c r="AH520" s="215"/>
      <c r="AI520" s="25"/>
      <c r="AJ520" s="215"/>
      <c r="AK520" s="216"/>
      <c r="AL520" s="25"/>
      <c r="AM520" s="215"/>
      <c r="AN520" s="25"/>
      <c r="AO520" s="215"/>
      <c r="AP520" s="216"/>
      <c r="AQ520" s="25"/>
      <c r="AR520" s="215"/>
      <c r="AS520" s="25"/>
      <c r="AT520" s="215"/>
      <c r="AU520" s="216"/>
      <c r="AV520" s="25"/>
      <c r="AW520" s="215"/>
      <c r="AX520" s="25"/>
      <c r="AY520" s="215"/>
      <c r="AZ520" s="216"/>
      <c r="BA520" s="25"/>
      <c r="BB520" s="215"/>
      <c r="BC520" s="25"/>
      <c r="BD520" s="215"/>
      <c r="BE520" s="216"/>
      <c r="BF520" s="25"/>
      <c r="BG520" s="215"/>
      <c r="BH520" s="25"/>
      <c r="BI520" s="215"/>
      <c r="BJ520" s="216"/>
    </row>
    <row r="521" spans="14:62" ht="15.75" customHeight="1">
      <c r="N521" s="215"/>
      <c r="O521" s="286"/>
      <c r="P521" s="215"/>
      <c r="Q521" s="216"/>
      <c r="R521" s="286"/>
      <c r="S521" s="215"/>
      <c r="T521" s="286"/>
      <c r="U521" s="215"/>
      <c r="V521" s="216"/>
      <c r="W521" s="25"/>
      <c r="X521" s="215"/>
      <c r="Y521" s="25"/>
      <c r="Z521" s="215"/>
      <c r="AA521" s="216"/>
      <c r="AB521" s="25"/>
      <c r="AC521" s="215"/>
      <c r="AD521" s="25"/>
      <c r="AE521" s="215"/>
      <c r="AF521" s="216"/>
      <c r="AG521" s="25"/>
      <c r="AH521" s="215"/>
      <c r="AI521" s="25"/>
      <c r="AJ521" s="215"/>
      <c r="AK521" s="216"/>
      <c r="AL521" s="25"/>
      <c r="AM521" s="215"/>
      <c r="AN521" s="25"/>
      <c r="AO521" s="215"/>
      <c r="AP521" s="216"/>
      <c r="AQ521" s="25"/>
      <c r="AR521" s="215"/>
      <c r="AS521" s="25"/>
      <c r="AT521" s="215"/>
      <c r="AU521" s="216"/>
      <c r="AV521" s="25"/>
      <c r="AW521" s="215"/>
      <c r="AX521" s="25"/>
      <c r="AY521" s="215"/>
      <c r="AZ521" s="216"/>
      <c r="BA521" s="25"/>
      <c r="BB521" s="215"/>
      <c r="BC521" s="25"/>
      <c r="BD521" s="215"/>
      <c r="BE521" s="216"/>
      <c r="BF521" s="25"/>
      <c r="BG521" s="215"/>
      <c r="BH521" s="25"/>
      <c r="BI521" s="215"/>
      <c r="BJ521" s="216"/>
    </row>
    <row r="522" spans="14:62" ht="15.75" customHeight="1">
      <c r="N522" s="215"/>
      <c r="O522" s="286"/>
      <c r="P522" s="215"/>
      <c r="Q522" s="216"/>
      <c r="R522" s="286"/>
      <c r="S522" s="215"/>
      <c r="T522" s="286"/>
      <c r="U522" s="215"/>
      <c r="V522" s="216"/>
      <c r="W522" s="25"/>
      <c r="X522" s="215"/>
      <c r="Y522" s="25"/>
      <c r="Z522" s="215"/>
      <c r="AA522" s="216"/>
      <c r="AB522" s="25"/>
      <c r="AC522" s="215"/>
      <c r="AD522" s="25"/>
      <c r="AE522" s="215"/>
      <c r="AF522" s="216"/>
      <c r="AG522" s="25"/>
      <c r="AH522" s="215"/>
      <c r="AI522" s="25"/>
      <c r="AJ522" s="215"/>
      <c r="AK522" s="216"/>
      <c r="AL522" s="25"/>
      <c r="AM522" s="215"/>
      <c r="AN522" s="25"/>
      <c r="AO522" s="215"/>
      <c r="AP522" s="216"/>
      <c r="AQ522" s="25"/>
      <c r="AR522" s="215"/>
      <c r="AS522" s="25"/>
      <c r="AT522" s="215"/>
      <c r="AU522" s="216"/>
      <c r="AV522" s="25"/>
      <c r="AW522" s="215"/>
      <c r="AX522" s="25"/>
      <c r="AY522" s="215"/>
      <c r="AZ522" s="216"/>
      <c r="BA522" s="25"/>
      <c r="BB522" s="215"/>
      <c r="BC522" s="25"/>
      <c r="BD522" s="215"/>
      <c r="BE522" s="216"/>
      <c r="BF522" s="25"/>
      <c r="BG522" s="215"/>
      <c r="BH522" s="25"/>
      <c r="BI522" s="215"/>
      <c r="BJ522" s="216"/>
    </row>
    <row r="523" spans="14:62" ht="15.75" customHeight="1">
      <c r="N523" s="215"/>
      <c r="O523" s="286"/>
      <c r="P523" s="215"/>
      <c r="Q523" s="216"/>
      <c r="R523" s="286"/>
      <c r="S523" s="215"/>
      <c r="T523" s="286"/>
      <c r="U523" s="215"/>
      <c r="V523" s="216"/>
      <c r="W523" s="25"/>
      <c r="X523" s="215"/>
      <c r="Y523" s="25"/>
      <c r="Z523" s="215"/>
      <c r="AA523" s="216"/>
      <c r="AB523" s="25"/>
      <c r="AC523" s="215"/>
      <c r="AD523" s="25"/>
      <c r="AE523" s="215"/>
      <c r="AF523" s="216"/>
      <c r="AG523" s="25"/>
      <c r="AH523" s="215"/>
      <c r="AI523" s="25"/>
      <c r="AJ523" s="215"/>
      <c r="AK523" s="216"/>
      <c r="AL523" s="25"/>
      <c r="AM523" s="215"/>
      <c r="AN523" s="25"/>
      <c r="AO523" s="215"/>
      <c r="AP523" s="216"/>
      <c r="AQ523" s="25"/>
      <c r="AR523" s="215"/>
      <c r="AS523" s="25"/>
      <c r="AT523" s="215"/>
      <c r="AU523" s="216"/>
      <c r="AV523" s="25"/>
      <c r="AW523" s="215"/>
      <c r="AX523" s="25"/>
      <c r="AY523" s="215"/>
      <c r="AZ523" s="216"/>
      <c r="BA523" s="25"/>
      <c r="BB523" s="215"/>
      <c r="BC523" s="25"/>
      <c r="BD523" s="215"/>
      <c r="BE523" s="216"/>
      <c r="BF523" s="25"/>
      <c r="BG523" s="215"/>
      <c r="BH523" s="25"/>
      <c r="BI523" s="215"/>
      <c r="BJ523" s="216"/>
    </row>
    <row r="524" spans="14:62" ht="15.75" customHeight="1">
      <c r="N524" s="215"/>
      <c r="O524" s="286"/>
      <c r="P524" s="215"/>
      <c r="Q524" s="216"/>
      <c r="R524" s="286"/>
      <c r="S524" s="215"/>
      <c r="T524" s="286"/>
      <c r="U524" s="215"/>
      <c r="V524" s="216"/>
      <c r="W524" s="25"/>
      <c r="X524" s="215"/>
      <c r="Y524" s="25"/>
      <c r="Z524" s="215"/>
      <c r="AA524" s="216"/>
      <c r="AB524" s="25"/>
      <c r="AC524" s="215"/>
      <c r="AD524" s="25"/>
      <c r="AE524" s="215"/>
      <c r="AF524" s="216"/>
      <c r="AG524" s="25"/>
      <c r="AH524" s="215"/>
      <c r="AI524" s="25"/>
      <c r="AJ524" s="215"/>
      <c r="AK524" s="216"/>
      <c r="AL524" s="25"/>
      <c r="AM524" s="215"/>
      <c r="AN524" s="25"/>
      <c r="AO524" s="215"/>
      <c r="AP524" s="216"/>
      <c r="AQ524" s="25"/>
      <c r="AR524" s="215"/>
      <c r="AS524" s="25"/>
      <c r="AT524" s="215"/>
      <c r="AU524" s="216"/>
      <c r="AV524" s="25"/>
      <c r="AW524" s="215"/>
      <c r="AX524" s="25"/>
      <c r="AY524" s="215"/>
      <c r="AZ524" s="216"/>
      <c r="BA524" s="25"/>
      <c r="BB524" s="215"/>
      <c r="BC524" s="25"/>
      <c r="BD524" s="215"/>
      <c r="BE524" s="216"/>
      <c r="BF524" s="25"/>
      <c r="BG524" s="215"/>
      <c r="BH524" s="25"/>
      <c r="BI524" s="215"/>
      <c r="BJ524" s="216"/>
    </row>
    <row r="525" spans="14:62" ht="15.75" customHeight="1">
      <c r="N525" s="215"/>
      <c r="O525" s="286"/>
      <c r="P525" s="215"/>
      <c r="Q525" s="216"/>
      <c r="R525" s="286"/>
      <c r="S525" s="215"/>
      <c r="T525" s="286"/>
      <c r="U525" s="215"/>
      <c r="V525" s="216"/>
      <c r="W525" s="25"/>
      <c r="X525" s="215"/>
      <c r="Y525" s="25"/>
      <c r="Z525" s="215"/>
      <c r="AA525" s="216"/>
      <c r="AB525" s="25"/>
      <c r="AC525" s="215"/>
      <c r="AD525" s="25"/>
      <c r="AE525" s="215"/>
      <c r="AF525" s="216"/>
      <c r="AG525" s="25"/>
      <c r="AH525" s="215"/>
      <c r="AI525" s="25"/>
      <c r="AJ525" s="215"/>
      <c r="AK525" s="216"/>
      <c r="AL525" s="25"/>
      <c r="AM525" s="215"/>
      <c r="AN525" s="25"/>
      <c r="AO525" s="215"/>
      <c r="AP525" s="216"/>
      <c r="AQ525" s="25"/>
      <c r="AR525" s="215"/>
      <c r="AS525" s="25"/>
      <c r="AT525" s="215"/>
      <c r="AU525" s="216"/>
      <c r="AV525" s="25"/>
      <c r="AW525" s="215"/>
      <c r="AX525" s="25"/>
      <c r="AY525" s="215"/>
      <c r="AZ525" s="216"/>
      <c r="BA525" s="25"/>
      <c r="BB525" s="215"/>
      <c r="BC525" s="25"/>
      <c r="BD525" s="215"/>
      <c r="BE525" s="216"/>
      <c r="BF525" s="25"/>
      <c r="BG525" s="215"/>
      <c r="BH525" s="25"/>
      <c r="BI525" s="215"/>
      <c r="BJ525" s="216"/>
    </row>
    <row r="526" spans="14:62" ht="15.75" customHeight="1">
      <c r="N526" s="215"/>
      <c r="O526" s="286"/>
      <c r="P526" s="215"/>
      <c r="Q526" s="216"/>
      <c r="R526" s="286"/>
      <c r="S526" s="215"/>
      <c r="T526" s="286"/>
      <c r="U526" s="215"/>
      <c r="V526" s="216"/>
      <c r="W526" s="25"/>
      <c r="X526" s="215"/>
      <c r="Y526" s="25"/>
      <c r="Z526" s="215"/>
      <c r="AA526" s="216"/>
      <c r="AB526" s="25"/>
      <c r="AC526" s="215"/>
      <c r="AD526" s="25"/>
      <c r="AE526" s="215"/>
      <c r="AF526" s="216"/>
      <c r="AG526" s="25"/>
      <c r="AH526" s="215"/>
      <c r="AI526" s="25"/>
      <c r="AJ526" s="215"/>
      <c r="AK526" s="216"/>
      <c r="AL526" s="25"/>
      <c r="AM526" s="215"/>
      <c r="AN526" s="25"/>
      <c r="AO526" s="215"/>
      <c r="AP526" s="216"/>
      <c r="AQ526" s="25"/>
      <c r="AR526" s="215"/>
      <c r="AS526" s="25"/>
      <c r="AT526" s="215"/>
      <c r="AU526" s="216"/>
      <c r="AV526" s="25"/>
      <c r="AW526" s="215"/>
      <c r="AX526" s="25"/>
      <c r="AY526" s="215"/>
      <c r="AZ526" s="216"/>
      <c r="BA526" s="25"/>
      <c r="BB526" s="215"/>
      <c r="BC526" s="25"/>
      <c r="BD526" s="215"/>
      <c r="BE526" s="216"/>
      <c r="BF526" s="25"/>
      <c r="BG526" s="215"/>
      <c r="BH526" s="25"/>
      <c r="BI526" s="215"/>
      <c r="BJ526" s="216"/>
    </row>
    <row r="527" spans="14:62" ht="15.75" customHeight="1">
      <c r="N527" s="215"/>
      <c r="O527" s="286"/>
      <c r="P527" s="215"/>
      <c r="Q527" s="216"/>
      <c r="R527" s="286"/>
      <c r="S527" s="215"/>
      <c r="T527" s="286"/>
      <c r="U527" s="215"/>
      <c r="V527" s="216"/>
      <c r="W527" s="25"/>
      <c r="X527" s="215"/>
      <c r="Y527" s="25"/>
      <c r="Z527" s="215"/>
      <c r="AA527" s="216"/>
      <c r="AB527" s="25"/>
      <c r="AC527" s="215"/>
      <c r="AD527" s="25"/>
      <c r="AE527" s="215"/>
      <c r="AF527" s="216"/>
      <c r="AG527" s="25"/>
      <c r="AH527" s="215"/>
      <c r="AI527" s="25"/>
      <c r="AJ527" s="215"/>
      <c r="AK527" s="216"/>
      <c r="AL527" s="25"/>
      <c r="AM527" s="215"/>
      <c r="AN527" s="25"/>
      <c r="AO527" s="215"/>
      <c r="AP527" s="216"/>
      <c r="AQ527" s="25"/>
      <c r="AR527" s="215"/>
      <c r="AS527" s="25"/>
      <c r="AT527" s="215"/>
      <c r="AU527" s="216"/>
      <c r="AV527" s="25"/>
      <c r="AW527" s="215"/>
      <c r="AX527" s="25"/>
      <c r="AY527" s="215"/>
      <c r="AZ527" s="216"/>
      <c r="BA527" s="25"/>
      <c r="BB527" s="215"/>
      <c r="BC527" s="25"/>
      <c r="BD527" s="215"/>
      <c r="BE527" s="216"/>
      <c r="BF527" s="25"/>
      <c r="BG527" s="215"/>
      <c r="BH527" s="25"/>
      <c r="BI527" s="215"/>
      <c r="BJ527" s="216"/>
    </row>
    <row r="528" spans="14:62" ht="15.75" customHeight="1">
      <c r="N528" s="215"/>
      <c r="O528" s="286"/>
      <c r="P528" s="215"/>
      <c r="Q528" s="216"/>
      <c r="R528" s="286"/>
      <c r="S528" s="215"/>
      <c r="T528" s="286"/>
      <c r="U528" s="215"/>
      <c r="V528" s="216"/>
      <c r="W528" s="25"/>
      <c r="X528" s="215"/>
      <c r="Y528" s="25"/>
      <c r="Z528" s="215"/>
      <c r="AA528" s="216"/>
      <c r="AB528" s="25"/>
      <c r="AC528" s="215"/>
      <c r="AD528" s="25"/>
      <c r="AE528" s="215"/>
      <c r="AF528" s="216"/>
      <c r="AG528" s="25"/>
      <c r="AH528" s="215"/>
      <c r="AI528" s="25"/>
      <c r="AJ528" s="215"/>
      <c r="AK528" s="216"/>
      <c r="AL528" s="25"/>
      <c r="AM528" s="215"/>
      <c r="AN528" s="25"/>
      <c r="AO528" s="215"/>
      <c r="AP528" s="216"/>
      <c r="AQ528" s="25"/>
      <c r="AR528" s="215"/>
      <c r="AS528" s="25"/>
      <c r="AT528" s="215"/>
      <c r="AU528" s="216"/>
      <c r="AV528" s="25"/>
      <c r="AW528" s="215"/>
      <c r="AX528" s="25"/>
      <c r="AY528" s="215"/>
      <c r="AZ528" s="216"/>
      <c r="BA528" s="25"/>
      <c r="BB528" s="215"/>
      <c r="BC528" s="25"/>
      <c r="BD528" s="215"/>
      <c r="BE528" s="216"/>
      <c r="BF528" s="25"/>
      <c r="BG528" s="215"/>
      <c r="BH528" s="25"/>
      <c r="BI528" s="215"/>
      <c r="BJ528" s="216"/>
    </row>
    <row r="529" spans="14:62" ht="15.75" customHeight="1">
      <c r="N529" s="215"/>
      <c r="O529" s="286"/>
      <c r="P529" s="215"/>
      <c r="Q529" s="216"/>
      <c r="R529" s="286"/>
      <c r="S529" s="215"/>
      <c r="T529" s="286"/>
      <c r="U529" s="215"/>
      <c r="V529" s="216"/>
      <c r="W529" s="25"/>
      <c r="X529" s="215"/>
      <c r="Y529" s="25"/>
      <c r="Z529" s="215"/>
      <c r="AA529" s="216"/>
      <c r="AB529" s="25"/>
      <c r="AC529" s="215"/>
      <c r="AD529" s="25"/>
      <c r="AE529" s="215"/>
      <c r="AF529" s="216"/>
      <c r="AG529" s="25"/>
      <c r="AH529" s="215"/>
      <c r="AI529" s="25"/>
      <c r="AJ529" s="215"/>
      <c r="AK529" s="216"/>
      <c r="AL529" s="25"/>
      <c r="AM529" s="215"/>
      <c r="AN529" s="25"/>
      <c r="AO529" s="215"/>
      <c r="AP529" s="216"/>
      <c r="AQ529" s="25"/>
      <c r="AR529" s="215"/>
      <c r="AS529" s="25"/>
      <c r="AT529" s="215"/>
      <c r="AU529" s="216"/>
      <c r="AV529" s="25"/>
      <c r="AW529" s="215"/>
      <c r="AX529" s="25"/>
      <c r="AY529" s="215"/>
      <c r="AZ529" s="216"/>
      <c r="BA529" s="25"/>
      <c r="BB529" s="215"/>
      <c r="BC529" s="25"/>
      <c r="BD529" s="215"/>
      <c r="BE529" s="216"/>
      <c r="BF529" s="25"/>
      <c r="BG529" s="215"/>
      <c r="BH529" s="25"/>
      <c r="BI529" s="215"/>
      <c r="BJ529" s="216"/>
    </row>
    <row r="530" spans="14:62" ht="15.75" customHeight="1">
      <c r="N530" s="215"/>
      <c r="O530" s="286"/>
      <c r="P530" s="215"/>
      <c r="Q530" s="216"/>
      <c r="R530" s="286"/>
      <c r="S530" s="215"/>
      <c r="T530" s="286"/>
      <c r="U530" s="215"/>
      <c r="V530" s="216"/>
      <c r="W530" s="25"/>
      <c r="X530" s="215"/>
      <c r="Y530" s="25"/>
      <c r="Z530" s="215"/>
      <c r="AA530" s="216"/>
      <c r="AB530" s="25"/>
      <c r="AC530" s="215"/>
      <c r="AD530" s="25"/>
      <c r="AE530" s="215"/>
      <c r="AF530" s="216"/>
      <c r="AG530" s="25"/>
      <c r="AH530" s="215"/>
      <c r="AI530" s="25"/>
      <c r="AJ530" s="215"/>
      <c r="AK530" s="216"/>
      <c r="AL530" s="25"/>
      <c r="AM530" s="215"/>
      <c r="AN530" s="25"/>
      <c r="AO530" s="215"/>
      <c r="AP530" s="216"/>
      <c r="AQ530" s="25"/>
      <c r="AR530" s="215"/>
      <c r="AS530" s="25"/>
      <c r="AT530" s="215"/>
      <c r="AU530" s="216"/>
      <c r="AV530" s="25"/>
      <c r="AW530" s="215"/>
      <c r="AX530" s="25"/>
      <c r="AY530" s="215"/>
      <c r="AZ530" s="216"/>
      <c r="BA530" s="25"/>
      <c r="BB530" s="215"/>
      <c r="BC530" s="25"/>
      <c r="BD530" s="215"/>
      <c r="BE530" s="216"/>
      <c r="BF530" s="25"/>
      <c r="BG530" s="215"/>
      <c r="BH530" s="25"/>
      <c r="BI530" s="215"/>
      <c r="BJ530" s="216"/>
    </row>
    <row r="531" spans="14:62" ht="15.75" customHeight="1">
      <c r="N531" s="215"/>
      <c r="O531" s="286"/>
      <c r="P531" s="215"/>
      <c r="Q531" s="216"/>
      <c r="R531" s="286"/>
      <c r="S531" s="215"/>
      <c r="T531" s="286"/>
      <c r="U531" s="215"/>
      <c r="V531" s="216"/>
      <c r="W531" s="25"/>
      <c r="X531" s="215"/>
      <c r="Y531" s="25"/>
      <c r="Z531" s="215"/>
      <c r="AA531" s="216"/>
      <c r="AB531" s="25"/>
      <c r="AC531" s="215"/>
      <c r="AD531" s="25"/>
      <c r="AE531" s="215"/>
      <c r="AF531" s="216"/>
      <c r="AG531" s="25"/>
      <c r="AH531" s="215"/>
      <c r="AI531" s="25"/>
      <c r="AJ531" s="215"/>
      <c r="AK531" s="216"/>
      <c r="AL531" s="25"/>
      <c r="AM531" s="215"/>
      <c r="AN531" s="25"/>
      <c r="AO531" s="215"/>
      <c r="AP531" s="216"/>
      <c r="AQ531" s="25"/>
      <c r="AR531" s="215"/>
      <c r="AS531" s="25"/>
      <c r="AT531" s="215"/>
      <c r="AU531" s="216"/>
      <c r="AV531" s="25"/>
      <c r="AW531" s="215"/>
      <c r="AX531" s="25"/>
      <c r="AY531" s="215"/>
      <c r="AZ531" s="216"/>
      <c r="BA531" s="25"/>
      <c r="BB531" s="215"/>
      <c r="BC531" s="25"/>
      <c r="BD531" s="215"/>
      <c r="BE531" s="216"/>
      <c r="BF531" s="25"/>
      <c r="BG531" s="215"/>
      <c r="BH531" s="25"/>
      <c r="BI531" s="215"/>
      <c r="BJ531" s="216"/>
    </row>
    <row r="532" spans="14:62" ht="15.75" customHeight="1">
      <c r="N532" s="215"/>
      <c r="O532" s="286"/>
      <c r="P532" s="215"/>
      <c r="Q532" s="216"/>
      <c r="R532" s="286"/>
      <c r="S532" s="215"/>
      <c r="T532" s="286"/>
      <c r="U532" s="215"/>
      <c r="V532" s="216"/>
      <c r="W532" s="25"/>
      <c r="X532" s="215"/>
      <c r="Y532" s="25"/>
      <c r="Z532" s="215"/>
      <c r="AA532" s="216"/>
      <c r="AB532" s="25"/>
      <c r="AC532" s="215"/>
      <c r="AD532" s="25"/>
      <c r="AE532" s="215"/>
      <c r="AF532" s="216"/>
      <c r="AG532" s="25"/>
      <c r="AH532" s="215"/>
      <c r="AI532" s="25"/>
      <c r="AJ532" s="215"/>
      <c r="AK532" s="216"/>
      <c r="AL532" s="25"/>
      <c r="AM532" s="215"/>
      <c r="AN532" s="25"/>
      <c r="AO532" s="215"/>
      <c r="AP532" s="216"/>
      <c r="AQ532" s="25"/>
      <c r="AR532" s="215"/>
      <c r="AS532" s="25"/>
      <c r="AT532" s="215"/>
      <c r="AU532" s="216"/>
      <c r="AV532" s="25"/>
      <c r="AW532" s="215"/>
      <c r="AX532" s="25"/>
      <c r="AY532" s="215"/>
      <c r="AZ532" s="216"/>
      <c r="BA532" s="25"/>
      <c r="BB532" s="215"/>
      <c r="BC532" s="25"/>
      <c r="BD532" s="215"/>
      <c r="BE532" s="216"/>
      <c r="BF532" s="25"/>
      <c r="BG532" s="215"/>
      <c r="BH532" s="25"/>
      <c r="BI532" s="215"/>
      <c r="BJ532" s="216"/>
    </row>
    <row r="533" spans="14:62" ht="15.75" customHeight="1">
      <c r="N533" s="215"/>
      <c r="O533" s="286"/>
      <c r="P533" s="215"/>
      <c r="Q533" s="216"/>
      <c r="R533" s="286"/>
      <c r="S533" s="215"/>
      <c r="T533" s="286"/>
      <c r="U533" s="215"/>
      <c r="V533" s="216"/>
      <c r="W533" s="25"/>
      <c r="X533" s="215"/>
      <c r="Y533" s="25"/>
      <c r="Z533" s="215"/>
      <c r="AA533" s="216"/>
      <c r="AB533" s="25"/>
      <c r="AC533" s="215"/>
      <c r="AD533" s="25"/>
      <c r="AE533" s="215"/>
      <c r="AF533" s="216"/>
      <c r="AG533" s="25"/>
      <c r="AH533" s="215"/>
      <c r="AI533" s="25"/>
      <c r="AJ533" s="215"/>
      <c r="AK533" s="216"/>
      <c r="AL533" s="25"/>
      <c r="AM533" s="215"/>
      <c r="AN533" s="25"/>
      <c r="AO533" s="215"/>
      <c r="AP533" s="216"/>
      <c r="AQ533" s="25"/>
      <c r="AR533" s="215"/>
      <c r="AS533" s="25"/>
      <c r="AT533" s="215"/>
      <c r="AU533" s="216"/>
      <c r="AV533" s="25"/>
      <c r="AW533" s="215"/>
      <c r="AX533" s="25"/>
      <c r="AY533" s="215"/>
      <c r="AZ533" s="216"/>
      <c r="BA533" s="25"/>
      <c r="BB533" s="215"/>
      <c r="BC533" s="25"/>
      <c r="BD533" s="215"/>
      <c r="BE533" s="216"/>
      <c r="BF533" s="25"/>
      <c r="BG533" s="215"/>
      <c r="BH533" s="25"/>
      <c r="BI533" s="215"/>
      <c r="BJ533" s="216"/>
    </row>
    <row r="534" spans="14:62" ht="15.75" customHeight="1">
      <c r="N534" s="215"/>
      <c r="O534" s="286"/>
      <c r="P534" s="215"/>
      <c r="Q534" s="216"/>
      <c r="R534" s="286"/>
      <c r="S534" s="215"/>
      <c r="T534" s="286"/>
      <c r="U534" s="215"/>
      <c r="V534" s="216"/>
      <c r="W534" s="25"/>
      <c r="X534" s="215"/>
      <c r="Y534" s="25"/>
      <c r="Z534" s="215"/>
      <c r="AA534" s="216"/>
      <c r="AB534" s="25"/>
      <c r="AC534" s="215"/>
      <c r="AD534" s="25"/>
      <c r="AE534" s="215"/>
      <c r="AF534" s="216"/>
      <c r="AG534" s="25"/>
      <c r="AH534" s="215"/>
      <c r="AI534" s="25"/>
      <c r="AJ534" s="215"/>
      <c r="AK534" s="216"/>
      <c r="AL534" s="25"/>
      <c r="AM534" s="215"/>
      <c r="AN534" s="25"/>
      <c r="AO534" s="215"/>
      <c r="AP534" s="216"/>
      <c r="AQ534" s="25"/>
      <c r="AR534" s="215"/>
      <c r="AS534" s="25"/>
      <c r="AT534" s="215"/>
      <c r="AU534" s="216"/>
      <c r="AV534" s="25"/>
      <c r="AW534" s="215"/>
      <c r="AX534" s="25"/>
      <c r="AY534" s="215"/>
      <c r="AZ534" s="216"/>
      <c r="BA534" s="25"/>
      <c r="BB534" s="215"/>
      <c r="BC534" s="25"/>
      <c r="BD534" s="215"/>
      <c r="BE534" s="216"/>
      <c r="BF534" s="25"/>
      <c r="BG534" s="215"/>
      <c r="BH534" s="25"/>
      <c r="BI534" s="215"/>
      <c r="BJ534" s="216"/>
    </row>
    <row r="535" spans="14:62" ht="15.75" customHeight="1">
      <c r="N535" s="215"/>
      <c r="O535" s="286"/>
      <c r="P535" s="215"/>
      <c r="Q535" s="216"/>
      <c r="R535" s="286"/>
      <c r="S535" s="215"/>
      <c r="T535" s="286"/>
      <c r="U535" s="215"/>
      <c r="V535" s="216"/>
      <c r="W535" s="25"/>
      <c r="X535" s="215"/>
      <c r="Y535" s="25"/>
      <c r="Z535" s="215"/>
      <c r="AA535" s="216"/>
      <c r="AB535" s="25"/>
      <c r="AC535" s="215"/>
      <c r="AD535" s="25"/>
      <c r="AE535" s="215"/>
      <c r="AF535" s="216"/>
      <c r="AG535" s="25"/>
      <c r="AH535" s="215"/>
      <c r="AI535" s="25"/>
      <c r="AJ535" s="215"/>
      <c r="AK535" s="216"/>
      <c r="AL535" s="25"/>
      <c r="AM535" s="215"/>
      <c r="AN535" s="25"/>
      <c r="AO535" s="215"/>
      <c r="AP535" s="216"/>
      <c r="AQ535" s="25"/>
      <c r="AR535" s="215"/>
      <c r="AS535" s="25"/>
      <c r="AT535" s="215"/>
      <c r="AU535" s="216"/>
      <c r="AV535" s="25"/>
      <c r="AW535" s="215"/>
      <c r="AX535" s="25"/>
      <c r="AY535" s="215"/>
      <c r="AZ535" s="216"/>
      <c r="BA535" s="25"/>
      <c r="BB535" s="215"/>
      <c r="BC535" s="25"/>
      <c r="BD535" s="215"/>
      <c r="BE535" s="216"/>
      <c r="BF535" s="25"/>
      <c r="BG535" s="215"/>
      <c r="BH535" s="25"/>
      <c r="BI535" s="215"/>
      <c r="BJ535" s="216"/>
    </row>
    <row r="536" spans="14:62" ht="15.75" customHeight="1">
      <c r="N536" s="215"/>
      <c r="O536" s="286"/>
      <c r="P536" s="215"/>
      <c r="Q536" s="216"/>
      <c r="R536" s="286"/>
      <c r="S536" s="215"/>
      <c r="T536" s="286"/>
      <c r="U536" s="215"/>
      <c r="V536" s="216"/>
      <c r="W536" s="25"/>
      <c r="X536" s="215"/>
      <c r="Y536" s="25"/>
      <c r="Z536" s="215"/>
      <c r="AA536" s="216"/>
      <c r="AB536" s="25"/>
      <c r="AC536" s="215"/>
      <c r="AD536" s="25"/>
      <c r="AE536" s="215"/>
      <c r="AF536" s="216"/>
      <c r="AG536" s="25"/>
      <c r="AH536" s="215"/>
      <c r="AI536" s="25"/>
      <c r="AJ536" s="215"/>
      <c r="AK536" s="216"/>
      <c r="AL536" s="25"/>
      <c r="AM536" s="215"/>
      <c r="AN536" s="25"/>
      <c r="AO536" s="215"/>
      <c r="AP536" s="216"/>
      <c r="AQ536" s="25"/>
      <c r="AR536" s="215"/>
      <c r="AS536" s="25"/>
      <c r="AT536" s="215"/>
      <c r="AU536" s="216"/>
      <c r="AV536" s="25"/>
      <c r="AW536" s="215"/>
      <c r="AX536" s="25"/>
      <c r="AY536" s="215"/>
      <c r="AZ536" s="216"/>
      <c r="BA536" s="25"/>
      <c r="BB536" s="215"/>
      <c r="BC536" s="25"/>
      <c r="BD536" s="215"/>
      <c r="BE536" s="216"/>
      <c r="BF536" s="25"/>
      <c r="BG536" s="215"/>
      <c r="BH536" s="25"/>
      <c r="BI536" s="215"/>
      <c r="BJ536" s="216"/>
    </row>
    <row r="537" spans="14:62" ht="15.75" customHeight="1">
      <c r="N537" s="215"/>
      <c r="O537" s="286"/>
      <c r="P537" s="215"/>
      <c r="Q537" s="216"/>
      <c r="R537" s="286"/>
      <c r="S537" s="215"/>
      <c r="T537" s="286"/>
      <c r="U537" s="215"/>
      <c r="V537" s="216"/>
      <c r="W537" s="25"/>
      <c r="X537" s="215"/>
      <c r="Y537" s="25"/>
      <c r="Z537" s="215"/>
      <c r="AA537" s="216"/>
      <c r="AB537" s="25"/>
      <c r="AC537" s="215"/>
      <c r="AD537" s="25"/>
      <c r="AE537" s="215"/>
      <c r="AF537" s="216"/>
      <c r="AG537" s="25"/>
      <c r="AH537" s="215"/>
      <c r="AI537" s="25"/>
      <c r="AJ537" s="215"/>
      <c r="AK537" s="216"/>
      <c r="AL537" s="25"/>
      <c r="AM537" s="215"/>
      <c r="AN537" s="25"/>
      <c r="AO537" s="215"/>
      <c r="AP537" s="216"/>
      <c r="AQ537" s="25"/>
      <c r="AR537" s="215"/>
      <c r="AS537" s="25"/>
      <c r="AT537" s="215"/>
      <c r="AU537" s="216"/>
      <c r="AV537" s="25"/>
      <c r="AW537" s="215"/>
      <c r="AX537" s="25"/>
      <c r="AY537" s="215"/>
      <c r="AZ537" s="216"/>
      <c r="BA537" s="25"/>
      <c r="BB537" s="215"/>
      <c r="BC537" s="25"/>
      <c r="BD537" s="215"/>
      <c r="BE537" s="216"/>
      <c r="BF537" s="25"/>
      <c r="BG537" s="215"/>
      <c r="BH537" s="25"/>
      <c r="BI537" s="215"/>
      <c r="BJ537" s="216"/>
    </row>
    <row r="538" spans="14:62" ht="15.75" customHeight="1">
      <c r="N538" s="215"/>
      <c r="O538" s="286"/>
      <c r="P538" s="215"/>
      <c r="Q538" s="216"/>
      <c r="R538" s="286"/>
      <c r="S538" s="215"/>
      <c r="T538" s="286"/>
      <c r="U538" s="215"/>
      <c r="V538" s="216"/>
      <c r="W538" s="25"/>
      <c r="X538" s="215"/>
      <c r="Y538" s="25"/>
      <c r="Z538" s="215"/>
      <c r="AA538" s="216"/>
      <c r="AB538" s="25"/>
      <c r="AC538" s="215"/>
      <c r="AD538" s="25"/>
      <c r="AE538" s="215"/>
      <c r="AF538" s="216"/>
      <c r="AG538" s="25"/>
      <c r="AH538" s="215"/>
      <c r="AI538" s="25"/>
      <c r="AJ538" s="215"/>
      <c r="AK538" s="216"/>
      <c r="AL538" s="25"/>
      <c r="AM538" s="215"/>
      <c r="AN538" s="25"/>
      <c r="AO538" s="215"/>
      <c r="AP538" s="216"/>
      <c r="AQ538" s="25"/>
      <c r="AR538" s="215"/>
      <c r="AS538" s="25"/>
      <c r="AT538" s="215"/>
      <c r="AU538" s="216"/>
      <c r="AV538" s="25"/>
      <c r="AW538" s="215"/>
      <c r="AX538" s="25"/>
      <c r="AY538" s="215"/>
      <c r="AZ538" s="216"/>
      <c r="BA538" s="25"/>
      <c r="BB538" s="215"/>
      <c r="BC538" s="25"/>
      <c r="BD538" s="215"/>
      <c r="BE538" s="216"/>
      <c r="BF538" s="25"/>
      <c r="BG538" s="215"/>
      <c r="BH538" s="25"/>
      <c r="BI538" s="215"/>
      <c r="BJ538" s="216"/>
    </row>
    <row r="539" spans="14:62" ht="15.75" customHeight="1">
      <c r="N539" s="215"/>
      <c r="O539" s="286"/>
      <c r="P539" s="215"/>
      <c r="Q539" s="216"/>
      <c r="R539" s="286"/>
      <c r="S539" s="215"/>
      <c r="T539" s="286"/>
      <c r="U539" s="215"/>
      <c r="V539" s="216"/>
      <c r="W539" s="25"/>
      <c r="X539" s="215"/>
      <c r="Y539" s="25"/>
      <c r="Z539" s="215"/>
      <c r="AA539" s="216"/>
      <c r="AB539" s="25"/>
      <c r="AC539" s="215"/>
      <c r="AD539" s="25"/>
      <c r="AE539" s="215"/>
      <c r="AF539" s="216"/>
      <c r="AG539" s="25"/>
      <c r="AH539" s="215"/>
      <c r="AI539" s="25"/>
      <c r="AJ539" s="215"/>
      <c r="AK539" s="216"/>
      <c r="AL539" s="25"/>
      <c r="AM539" s="215"/>
      <c r="AN539" s="25"/>
      <c r="AO539" s="215"/>
      <c r="AP539" s="216"/>
      <c r="AQ539" s="25"/>
      <c r="AR539" s="215"/>
      <c r="AS539" s="25"/>
      <c r="AT539" s="215"/>
      <c r="AU539" s="216"/>
      <c r="AV539" s="25"/>
      <c r="AW539" s="215"/>
      <c r="AX539" s="25"/>
      <c r="AY539" s="215"/>
      <c r="AZ539" s="216"/>
      <c r="BA539" s="25"/>
      <c r="BB539" s="215"/>
      <c r="BC539" s="25"/>
      <c r="BD539" s="215"/>
      <c r="BE539" s="216"/>
      <c r="BF539" s="25"/>
      <c r="BG539" s="215"/>
      <c r="BH539" s="25"/>
      <c r="BI539" s="215"/>
      <c r="BJ539" s="216"/>
    </row>
    <row r="540" spans="14:62" ht="15.75" customHeight="1">
      <c r="N540" s="215"/>
      <c r="O540" s="286"/>
      <c r="P540" s="215"/>
      <c r="Q540" s="216"/>
      <c r="R540" s="286"/>
      <c r="S540" s="215"/>
      <c r="T540" s="286"/>
      <c r="U540" s="215"/>
      <c r="V540" s="216"/>
      <c r="W540" s="25"/>
      <c r="X540" s="215"/>
      <c r="Y540" s="25"/>
      <c r="Z540" s="215"/>
      <c r="AA540" s="216"/>
      <c r="AB540" s="25"/>
      <c r="AC540" s="215"/>
      <c r="AD540" s="25"/>
      <c r="AE540" s="215"/>
      <c r="AF540" s="216"/>
      <c r="AG540" s="25"/>
      <c r="AH540" s="215"/>
      <c r="AI540" s="25"/>
      <c r="AJ540" s="215"/>
      <c r="AK540" s="216"/>
      <c r="AL540" s="25"/>
      <c r="AM540" s="215"/>
      <c r="AN540" s="25"/>
      <c r="AO540" s="215"/>
      <c r="AP540" s="216"/>
      <c r="AQ540" s="25"/>
      <c r="AR540" s="215"/>
      <c r="AS540" s="25"/>
      <c r="AT540" s="215"/>
      <c r="AU540" s="216"/>
      <c r="AV540" s="25"/>
      <c r="AW540" s="215"/>
      <c r="AX540" s="25"/>
      <c r="AY540" s="215"/>
      <c r="AZ540" s="216"/>
      <c r="BA540" s="25"/>
      <c r="BB540" s="215"/>
      <c r="BC540" s="25"/>
      <c r="BD540" s="215"/>
      <c r="BE540" s="216"/>
      <c r="BF540" s="25"/>
      <c r="BG540" s="215"/>
      <c r="BH540" s="25"/>
      <c r="BI540" s="215"/>
      <c r="BJ540" s="216"/>
    </row>
    <row r="541" spans="14:62" ht="15.75" customHeight="1">
      <c r="N541" s="215"/>
      <c r="O541" s="286"/>
      <c r="P541" s="215"/>
      <c r="Q541" s="216"/>
      <c r="R541" s="286"/>
      <c r="S541" s="215"/>
      <c r="T541" s="286"/>
      <c r="U541" s="215"/>
      <c r="V541" s="216"/>
      <c r="W541" s="25"/>
      <c r="X541" s="215"/>
      <c r="Y541" s="25"/>
      <c r="Z541" s="215"/>
      <c r="AA541" s="216"/>
      <c r="AB541" s="25"/>
      <c r="AC541" s="215"/>
      <c r="AD541" s="25"/>
      <c r="AE541" s="215"/>
      <c r="AF541" s="216"/>
      <c r="AG541" s="25"/>
      <c r="AH541" s="215"/>
      <c r="AI541" s="25"/>
      <c r="AJ541" s="215"/>
      <c r="AK541" s="216"/>
      <c r="AL541" s="25"/>
      <c r="AM541" s="215"/>
      <c r="AN541" s="25"/>
      <c r="AO541" s="215"/>
      <c r="AP541" s="216"/>
      <c r="AQ541" s="25"/>
      <c r="AR541" s="215"/>
      <c r="AS541" s="25"/>
      <c r="AT541" s="215"/>
      <c r="AU541" s="216"/>
      <c r="AV541" s="25"/>
      <c r="AW541" s="215"/>
      <c r="AX541" s="25"/>
      <c r="AY541" s="215"/>
      <c r="AZ541" s="216"/>
      <c r="BA541" s="25"/>
      <c r="BB541" s="215"/>
      <c r="BC541" s="25"/>
      <c r="BD541" s="215"/>
      <c r="BE541" s="216"/>
      <c r="BF541" s="25"/>
      <c r="BG541" s="215"/>
      <c r="BH541" s="25"/>
      <c r="BI541" s="215"/>
      <c r="BJ541" s="216"/>
    </row>
    <row r="542" spans="14:62" ht="15.75" customHeight="1">
      <c r="N542" s="215"/>
      <c r="O542" s="286"/>
      <c r="P542" s="215"/>
      <c r="Q542" s="216"/>
      <c r="R542" s="286"/>
      <c r="S542" s="215"/>
      <c r="T542" s="286"/>
      <c r="U542" s="215"/>
      <c r="V542" s="216"/>
      <c r="W542" s="25"/>
      <c r="X542" s="215"/>
      <c r="Y542" s="25"/>
      <c r="Z542" s="215"/>
      <c r="AA542" s="216"/>
      <c r="AB542" s="25"/>
      <c r="AC542" s="215"/>
      <c r="AD542" s="25"/>
      <c r="AE542" s="215"/>
      <c r="AF542" s="216"/>
      <c r="AG542" s="25"/>
      <c r="AH542" s="215"/>
      <c r="AI542" s="25"/>
      <c r="AJ542" s="215"/>
      <c r="AK542" s="216"/>
      <c r="AL542" s="25"/>
      <c r="AM542" s="215"/>
      <c r="AN542" s="25"/>
      <c r="AO542" s="215"/>
      <c r="AP542" s="216"/>
      <c r="AQ542" s="25"/>
      <c r="AR542" s="215"/>
      <c r="AS542" s="25"/>
      <c r="AT542" s="215"/>
      <c r="AU542" s="216"/>
      <c r="AV542" s="25"/>
      <c r="AW542" s="215"/>
      <c r="AX542" s="25"/>
      <c r="AY542" s="215"/>
      <c r="AZ542" s="216"/>
      <c r="BA542" s="25"/>
      <c r="BB542" s="215"/>
      <c r="BC542" s="25"/>
      <c r="BD542" s="215"/>
      <c r="BE542" s="216"/>
      <c r="BF542" s="25"/>
      <c r="BG542" s="215"/>
      <c r="BH542" s="25"/>
      <c r="BI542" s="215"/>
      <c r="BJ542" s="216"/>
    </row>
    <row r="543" spans="14:62" ht="15.75" customHeight="1">
      <c r="N543" s="215"/>
      <c r="O543" s="286"/>
      <c r="P543" s="215"/>
      <c r="Q543" s="216"/>
      <c r="R543" s="286"/>
      <c r="S543" s="215"/>
      <c r="T543" s="286"/>
      <c r="U543" s="215"/>
      <c r="V543" s="216"/>
      <c r="W543" s="25"/>
      <c r="X543" s="215"/>
      <c r="Y543" s="25"/>
      <c r="Z543" s="215"/>
      <c r="AA543" s="216"/>
      <c r="AB543" s="25"/>
      <c r="AC543" s="215"/>
      <c r="AD543" s="25"/>
      <c r="AE543" s="215"/>
      <c r="AF543" s="216"/>
      <c r="AG543" s="25"/>
      <c r="AH543" s="215"/>
      <c r="AI543" s="25"/>
      <c r="AJ543" s="215"/>
      <c r="AK543" s="216"/>
      <c r="AL543" s="25"/>
      <c r="AM543" s="215"/>
      <c r="AN543" s="25"/>
      <c r="AO543" s="215"/>
      <c r="AP543" s="216"/>
      <c r="AQ543" s="25"/>
      <c r="AR543" s="215"/>
      <c r="AS543" s="25"/>
      <c r="AT543" s="215"/>
      <c r="AU543" s="216"/>
      <c r="AV543" s="25"/>
      <c r="AW543" s="215"/>
      <c r="AX543" s="25"/>
      <c r="AY543" s="215"/>
      <c r="AZ543" s="216"/>
      <c r="BA543" s="25"/>
      <c r="BB543" s="215"/>
      <c r="BC543" s="25"/>
      <c r="BD543" s="215"/>
      <c r="BE543" s="216"/>
      <c r="BF543" s="25"/>
      <c r="BG543" s="215"/>
      <c r="BH543" s="25"/>
      <c r="BI543" s="215"/>
      <c r="BJ543" s="216"/>
    </row>
    <row r="544" spans="14:62" ht="15.75" customHeight="1">
      <c r="N544" s="215"/>
      <c r="O544" s="286"/>
      <c r="P544" s="215"/>
      <c r="Q544" s="216"/>
      <c r="R544" s="286"/>
      <c r="S544" s="215"/>
      <c r="T544" s="286"/>
      <c r="U544" s="215"/>
      <c r="V544" s="216"/>
      <c r="W544" s="25"/>
      <c r="X544" s="215"/>
      <c r="Y544" s="25"/>
      <c r="Z544" s="215"/>
      <c r="AA544" s="216"/>
      <c r="AB544" s="25"/>
      <c r="AC544" s="215"/>
      <c r="AD544" s="25"/>
      <c r="AE544" s="215"/>
      <c r="AF544" s="216"/>
      <c r="AG544" s="25"/>
      <c r="AH544" s="215"/>
      <c r="AI544" s="25"/>
      <c r="AJ544" s="215"/>
      <c r="AK544" s="216"/>
      <c r="AL544" s="25"/>
      <c r="AM544" s="215"/>
      <c r="AN544" s="25"/>
      <c r="AO544" s="215"/>
      <c r="AP544" s="216"/>
      <c r="AQ544" s="25"/>
      <c r="AR544" s="215"/>
      <c r="AS544" s="25"/>
      <c r="AT544" s="215"/>
      <c r="AU544" s="216"/>
      <c r="AV544" s="25"/>
      <c r="AW544" s="215"/>
      <c r="AX544" s="25"/>
      <c r="AY544" s="215"/>
      <c r="AZ544" s="216"/>
      <c r="BA544" s="25"/>
      <c r="BB544" s="215"/>
      <c r="BC544" s="25"/>
      <c r="BD544" s="215"/>
      <c r="BE544" s="216"/>
      <c r="BF544" s="25"/>
      <c r="BG544" s="215"/>
      <c r="BH544" s="25"/>
      <c r="BI544" s="215"/>
      <c r="BJ544" s="216"/>
    </row>
    <row r="545" spans="14:62" ht="15.75" customHeight="1">
      <c r="N545" s="215"/>
      <c r="O545" s="286"/>
      <c r="P545" s="215"/>
      <c r="Q545" s="216"/>
      <c r="R545" s="286"/>
      <c r="S545" s="215"/>
      <c r="T545" s="286"/>
      <c r="U545" s="215"/>
      <c r="V545" s="216"/>
      <c r="W545" s="25"/>
      <c r="X545" s="215"/>
      <c r="Y545" s="25"/>
      <c r="Z545" s="215"/>
      <c r="AA545" s="216"/>
      <c r="AB545" s="25"/>
      <c r="AC545" s="215"/>
      <c r="AD545" s="25"/>
      <c r="AE545" s="215"/>
      <c r="AF545" s="216"/>
      <c r="AG545" s="25"/>
      <c r="AH545" s="215"/>
      <c r="AI545" s="25"/>
      <c r="AJ545" s="215"/>
      <c r="AK545" s="216"/>
      <c r="AL545" s="25"/>
      <c r="AM545" s="215"/>
      <c r="AN545" s="25"/>
      <c r="AO545" s="215"/>
      <c r="AP545" s="216"/>
      <c r="AQ545" s="25"/>
      <c r="AR545" s="215"/>
      <c r="AS545" s="25"/>
      <c r="AT545" s="215"/>
      <c r="AU545" s="216"/>
      <c r="AV545" s="25"/>
      <c r="AW545" s="215"/>
      <c r="AX545" s="25"/>
      <c r="AY545" s="215"/>
      <c r="AZ545" s="216"/>
      <c r="BA545" s="25"/>
      <c r="BB545" s="215"/>
      <c r="BC545" s="25"/>
      <c r="BD545" s="215"/>
      <c r="BE545" s="216"/>
      <c r="BF545" s="25"/>
      <c r="BG545" s="215"/>
      <c r="BH545" s="25"/>
      <c r="BI545" s="215"/>
      <c r="BJ545" s="216"/>
    </row>
    <row r="546" spans="14:62" ht="15.75" customHeight="1">
      <c r="N546" s="215"/>
      <c r="O546" s="286"/>
      <c r="P546" s="215"/>
      <c r="Q546" s="216"/>
      <c r="R546" s="286"/>
      <c r="S546" s="215"/>
      <c r="T546" s="286"/>
      <c r="U546" s="215"/>
      <c r="V546" s="216"/>
      <c r="W546" s="25"/>
      <c r="X546" s="215"/>
      <c r="Y546" s="25"/>
      <c r="Z546" s="215"/>
      <c r="AA546" s="216"/>
      <c r="AB546" s="25"/>
      <c r="AC546" s="215"/>
      <c r="AD546" s="25"/>
      <c r="AE546" s="215"/>
      <c r="AF546" s="216"/>
      <c r="AG546" s="25"/>
      <c r="AH546" s="215"/>
      <c r="AI546" s="25"/>
      <c r="AJ546" s="215"/>
      <c r="AK546" s="216"/>
      <c r="AL546" s="25"/>
      <c r="AM546" s="215"/>
      <c r="AN546" s="25"/>
      <c r="AO546" s="215"/>
      <c r="AP546" s="216"/>
      <c r="AQ546" s="25"/>
      <c r="AR546" s="215"/>
      <c r="AS546" s="25"/>
      <c r="AT546" s="215"/>
      <c r="AU546" s="216"/>
      <c r="AV546" s="25"/>
      <c r="AW546" s="215"/>
      <c r="AX546" s="25"/>
      <c r="AY546" s="215"/>
      <c r="AZ546" s="216"/>
      <c r="BA546" s="25"/>
      <c r="BB546" s="215"/>
      <c r="BC546" s="25"/>
      <c r="BD546" s="215"/>
      <c r="BE546" s="216"/>
      <c r="BF546" s="25"/>
      <c r="BG546" s="215"/>
      <c r="BH546" s="25"/>
      <c r="BI546" s="215"/>
      <c r="BJ546" s="216"/>
    </row>
    <row r="547" spans="14:62" ht="15.75" customHeight="1">
      <c r="N547" s="215"/>
      <c r="O547" s="286"/>
      <c r="P547" s="215"/>
      <c r="Q547" s="216"/>
      <c r="R547" s="286"/>
      <c r="S547" s="215"/>
      <c r="T547" s="286"/>
      <c r="U547" s="215"/>
      <c r="V547" s="216"/>
      <c r="W547" s="25"/>
      <c r="X547" s="215"/>
      <c r="Y547" s="25"/>
      <c r="Z547" s="215"/>
      <c r="AA547" s="216"/>
      <c r="AB547" s="25"/>
      <c r="AC547" s="215"/>
      <c r="AD547" s="25"/>
      <c r="AE547" s="215"/>
      <c r="AF547" s="216"/>
      <c r="AG547" s="25"/>
      <c r="AH547" s="215"/>
      <c r="AI547" s="25"/>
      <c r="AJ547" s="215"/>
      <c r="AK547" s="216"/>
      <c r="AL547" s="25"/>
      <c r="AM547" s="215"/>
      <c r="AN547" s="25"/>
      <c r="AO547" s="215"/>
      <c r="AP547" s="216"/>
      <c r="AQ547" s="25"/>
      <c r="AR547" s="215"/>
      <c r="AS547" s="25"/>
      <c r="AT547" s="215"/>
      <c r="AU547" s="216"/>
      <c r="AV547" s="25"/>
      <c r="AW547" s="215"/>
      <c r="AX547" s="25"/>
      <c r="AY547" s="215"/>
      <c r="AZ547" s="216"/>
      <c r="BA547" s="25"/>
      <c r="BB547" s="215"/>
      <c r="BC547" s="25"/>
      <c r="BD547" s="215"/>
      <c r="BE547" s="216"/>
      <c r="BF547" s="25"/>
      <c r="BG547" s="215"/>
      <c r="BH547" s="25"/>
      <c r="BI547" s="215"/>
      <c r="BJ547" s="216"/>
    </row>
    <row r="548" spans="14:62" ht="15.75" customHeight="1">
      <c r="N548" s="215"/>
      <c r="O548" s="286"/>
      <c r="P548" s="215"/>
      <c r="Q548" s="216"/>
      <c r="R548" s="286"/>
      <c r="S548" s="215"/>
      <c r="T548" s="286"/>
      <c r="U548" s="215"/>
      <c r="V548" s="216"/>
      <c r="W548" s="25"/>
      <c r="X548" s="215"/>
      <c r="Y548" s="25"/>
      <c r="Z548" s="215"/>
      <c r="AA548" s="216"/>
      <c r="AB548" s="25"/>
      <c r="AC548" s="215"/>
      <c r="AD548" s="25"/>
      <c r="AE548" s="215"/>
      <c r="AF548" s="216"/>
      <c r="AG548" s="25"/>
      <c r="AH548" s="215"/>
      <c r="AI548" s="25"/>
      <c r="AJ548" s="215"/>
      <c r="AK548" s="216"/>
      <c r="AL548" s="25"/>
      <c r="AM548" s="215"/>
      <c r="AN548" s="25"/>
      <c r="AO548" s="215"/>
      <c r="AP548" s="216"/>
      <c r="AQ548" s="25"/>
      <c r="AR548" s="215"/>
      <c r="AS548" s="25"/>
      <c r="AT548" s="215"/>
      <c r="AU548" s="216"/>
      <c r="AV548" s="25"/>
      <c r="AW548" s="215"/>
      <c r="AX548" s="25"/>
      <c r="AY548" s="215"/>
      <c r="AZ548" s="216"/>
      <c r="BA548" s="25"/>
      <c r="BB548" s="215"/>
      <c r="BC548" s="25"/>
      <c r="BD548" s="215"/>
      <c r="BE548" s="216"/>
      <c r="BF548" s="25"/>
      <c r="BG548" s="215"/>
      <c r="BH548" s="25"/>
      <c r="BI548" s="215"/>
      <c r="BJ548" s="216"/>
    </row>
    <row r="549" spans="14:62" ht="15.75" customHeight="1">
      <c r="N549" s="215"/>
      <c r="O549" s="286"/>
      <c r="P549" s="215"/>
      <c r="Q549" s="216"/>
      <c r="R549" s="286"/>
      <c r="S549" s="215"/>
      <c r="T549" s="286"/>
      <c r="U549" s="215"/>
      <c r="V549" s="216"/>
      <c r="W549" s="25"/>
      <c r="X549" s="215"/>
      <c r="Y549" s="25"/>
      <c r="Z549" s="215"/>
      <c r="AA549" s="216"/>
      <c r="AB549" s="25"/>
      <c r="AC549" s="215"/>
      <c r="AD549" s="25"/>
      <c r="AE549" s="215"/>
      <c r="AF549" s="216"/>
      <c r="AG549" s="25"/>
      <c r="AH549" s="215"/>
      <c r="AI549" s="25"/>
      <c r="AJ549" s="215"/>
      <c r="AK549" s="216"/>
      <c r="AL549" s="25"/>
      <c r="AM549" s="215"/>
      <c r="AN549" s="25"/>
      <c r="AO549" s="215"/>
      <c r="AP549" s="216"/>
      <c r="AQ549" s="25"/>
      <c r="AR549" s="215"/>
      <c r="AS549" s="25"/>
      <c r="AT549" s="215"/>
      <c r="AU549" s="216"/>
      <c r="AV549" s="25"/>
      <c r="AW549" s="215"/>
      <c r="AX549" s="25"/>
      <c r="AY549" s="215"/>
      <c r="AZ549" s="216"/>
      <c r="BA549" s="25"/>
      <c r="BB549" s="215"/>
      <c r="BC549" s="25"/>
      <c r="BD549" s="215"/>
      <c r="BE549" s="216"/>
      <c r="BF549" s="25"/>
      <c r="BG549" s="215"/>
      <c r="BH549" s="25"/>
      <c r="BI549" s="215"/>
      <c r="BJ549" s="216"/>
    </row>
    <row r="550" spans="14:62" ht="15.75" customHeight="1">
      <c r="N550" s="215"/>
      <c r="O550" s="286"/>
      <c r="P550" s="215"/>
      <c r="Q550" s="216"/>
      <c r="R550" s="286"/>
      <c r="S550" s="215"/>
      <c r="T550" s="286"/>
      <c r="U550" s="215"/>
      <c r="V550" s="216"/>
      <c r="W550" s="25"/>
      <c r="X550" s="215"/>
      <c r="Y550" s="25"/>
      <c r="Z550" s="215"/>
      <c r="AA550" s="216"/>
      <c r="AB550" s="25"/>
      <c r="AC550" s="215"/>
      <c r="AD550" s="25"/>
      <c r="AE550" s="215"/>
      <c r="AF550" s="216"/>
      <c r="AG550" s="25"/>
      <c r="AH550" s="215"/>
      <c r="AI550" s="25"/>
      <c r="AJ550" s="215"/>
      <c r="AK550" s="216"/>
      <c r="AL550" s="25"/>
      <c r="AM550" s="215"/>
      <c r="AN550" s="25"/>
      <c r="AO550" s="215"/>
      <c r="AP550" s="216"/>
      <c r="AQ550" s="25"/>
      <c r="AR550" s="215"/>
      <c r="AS550" s="25"/>
      <c r="AT550" s="215"/>
      <c r="AU550" s="216"/>
      <c r="AV550" s="25"/>
      <c r="AW550" s="215"/>
      <c r="AX550" s="25"/>
      <c r="AY550" s="215"/>
      <c r="AZ550" s="216"/>
      <c r="BA550" s="25"/>
      <c r="BB550" s="215"/>
      <c r="BC550" s="25"/>
      <c r="BD550" s="215"/>
      <c r="BE550" s="216"/>
      <c r="BF550" s="25"/>
      <c r="BG550" s="215"/>
      <c r="BH550" s="25"/>
      <c r="BI550" s="215"/>
      <c r="BJ550" s="216"/>
    </row>
    <row r="551" spans="14:62" ht="15.75" customHeight="1">
      <c r="N551" s="215"/>
      <c r="O551" s="286"/>
      <c r="P551" s="215"/>
      <c r="Q551" s="216"/>
      <c r="R551" s="286"/>
      <c r="S551" s="215"/>
      <c r="T551" s="286"/>
      <c r="U551" s="215"/>
      <c r="V551" s="216"/>
      <c r="W551" s="25"/>
      <c r="X551" s="215"/>
      <c r="Y551" s="25"/>
      <c r="Z551" s="215"/>
      <c r="AA551" s="216"/>
      <c r="AB551" s="25"/>
      <c r="AC551" s="215"/>
      <c r="AD551" s="25"/>
      <c r="AE551" s="215"/>
      <c r="AF551" s="216"/>
      <c r="AG551" s="25"/>
      <c r="AH551" s="215"/>
      <c r="AI551" s="25"/>
      <c r="AJ551" s="215"/>
      <c r="AK551" s="216"/>
      <c r="AL551" s="25"/>
      <c r="AM551" s="215"/>
      <c r="AN551" s="25"/>
      <c r="AO551" s="215"/>
      <c r="AP551" s="216"/>
      <c r="AQ551" s="25"/>
      <c r="AR551" s="215"/>
      <c r="AS551" s="25"/>
      <c r="AT551" s="215"/>
      <c r="AU551" s="216"/>
      <c r="AV551" s="25"/>
      <c r="AW551" s="215"/>
      <c r="AX551" s="25"/>
      <c r="AY551" s="215"/>
      <c r="AZ551" s="216"/>
      <c r="BA551" s="25"/>
      <c r="BB551" s="215"/>
      <c r="BC551" s="25"/>
      <c r="BD551" s="215"/>
      <c r="BE551" s="216"/>
      <c r="BF551" s="25"/>
      <c r="BG551" s="215"/>
      <c r="BH551" s="25"/>
      <c r="BI551" s="215"/>
      <c r="BJ551" s="216"/>
    </row>
    <row r="552" spans="14:62" ht="15.75" customHeight="1">
      <c r="N552" s="215"/>
      <c r="O552" s="286"/>
      <c r="P552" s="215"/>
      <c r="Q552" s="216"/>
      <c r="R552" s="286"/>
      <c r="S552" s="215"/>
      <c r="T552" s="286"/>
      <c r="U552" s="215"/>
      <c r="V552" s="216"/>
      <c r="W552" s="25"/>
      <c r="X552" s="215"/>
      <c r="Y552" s="25"/>
      <c r="Z552" s="215"/>
      <c r="AA552" s="216"/>
      <c r="AB552" s="25"/>
      <c r="AC552" s="215"/>
      <c r="AD552" s="25"/>
      <c r="AE552" s="215"/>
      <c r="AF552" s="216"/>
      <c r="AG552" s="25"/>
      <c r="AH552" s="215"/>
      <c r="AI552" s="25"/>
      <c r="AJ552" s="215"/>
      <c r="AK552" s="216"/>
      <c r="AL552" s="25"/>
      <c r="AM552" s="215"/>
      <c r="AN552" s="25"/>
      <c r="AO552" s="215"/>
      <c r="AP552" s="216"/>
      <c r="AQ552" s="25"/>
      <c r="AR552" s="215"/>
      <c r="AS552" s="25"/>
      <c r="AT552" s="215"/>
      <c r="AU552" s="216"/>
      <c r="AV552" s="25"/>
      <c r="AW552" s="215"/>
      <c r="AX552" s="25"/>
      <c r="AY552" s="215"/>
      <c r="AZ552" s="216"/>
      <c r="BA552" s="25"/>
      <c r="BB552" s="215"/>
      <c r="BC552" s="25"/>
      <c r="BD552" s="215"/>
      <c r="BE552" s="216"/>
      <c r="BF552" s="25"/>
      <c r="BG552" s="215"/>
      <c r="BH552" s="25"/>
      <c r="BI552" s="215"/>
      <c r="BJ552" s="216"/>
    </row>
    <row r="553" spans="14:62" ht="15.75" customHeight="1">
      <c r="N553" s="215"/>
      <c r="O553" s="286"/>
      <c r="P553" s="215"/>
      <c r="Q553" s="216"/>
      <c r="R553" s="286"/>
      <c r="S553" s="215"/>
      <c r="T553" s="286"/>
      <c r="U553" s="215"/>
      <c r="V553" s="216"/>
      <c r="W553" s="25"/>
      <c r="X553" s="215"/>
      <c r="Y553" s="25"/>
      <c r="Z553" s="215"/>
      <c r="AA553" s="216"/>
      <c r="AB553" s="25"/>
      <c r="AC553" s="215"/>
      <c r="AD553" s="25"/>
      <c r="AE553" s="215"/>
      <c r="AF553" s="216"/>
      <c r="AG553" s="25"/>
      <c r="AH553" s="215"/>
      <c r="AI553" s="25"/>
      <c r="AJ553" s="215"/>
      <c r="AK553" s="216"/>
      <c r="AL553" s="25"/>
      <c r="AM553" s="215"/>
      <c r="AN553" s="25"/>
      <c r="AO553" s="215"/>
      <c r="AP553" s="216"/>
      <c r="AQ553" s="25"/>
      <c r="AR553" s="215"/>
      <c r="AS553" s="25"/>
      <c r="AT553" s="215"/>
      <c r="AU553" s="216"/>
      <c r="AV553" s="25"/>
      <c r="AW553" s="215"/>
      <c r="AX553" s="25"/>
      <c r="AY553" s="215"/>
      <c r="AZ553" s="216"/>
      <c r="BA553" s="25"/>
      <c r="BB553" s="215"/>
      <c r="BC553" s="25"/>
      <c r="BD553" s="215"/>
      <c r="BE553" s="216"/>
      <c r="BF553" s="25"/>
      <c r="BG553" s="215"/>
      <c r="BH553" s="25"/>
      <c r="BI553" s="215"/>
      <c r="BJ553" s="216"/>
    </row>
    <row r="554" spans="14:62" ht="15.75" customHeight="1">
      <c r="N554" s="215"/>
      <c r="O554" s="286"/>
      <c r="P554" s="215"/>
      <c r="Q554" s="216"/>
      <c r="R554" s="286"/>
      <c r="S554" s="215"/>
      <c r="T554" s="286"/>
      <c r="U554" s="215"/>
      <c r="V554" s="216"/>
      <c r="W554" s="25"/>
      <c r="X554" s="215"/>
      <c r="Y554" s="25"/>
      <c r="Z554" s="215"/>
      <c r="AA554" s="216"/>
      <c r="AB554" s="25"/>
      <c r="AC554" s="215"/>
      <c r="AD554" s="25"/>
      <c r="AE554" s="215"/>
      <c r="AF554" s="216"/>
      <c r="AG554" s="25"/>
      <c r="AH554" s="215"/>
      <c r="AI554" s="25"/>
      <c r="AJ554" s="215"/>
      <c r="AK554" s="216"/>
      <c r="AL554" s="25"/>
      <c r="AM554" s="215"/>
      <c r="AN554" s="25"/>
      <c r="AO554" s="215"/>
      <c r="AP554" s="216"/>
      <c r="AQ554" s="25"/>
      <c r="AR554" s="215"/>
      <c r="AS554" s="25"/>
      <c r="AT554" s="215"/>
      <c r="AU554" s="216"/>
      <c r="AV554" s="25"/>
      <c r="AW554" s="215"/>
      <c r="AX554" s="25"/>
      <c r="AY554" s="215"/>
      <c r="AZ554" s="216"/>
      <c r="BA554" s="25"/>
      <c r="BB554" s="215"/>
      <c r="BC554" s="25"/>
      <c r="BD554" s="215"/>
      <c r="BE554" s="216"/>
      <c r="BF554" s="25"/>
      <c r="BG554" s="215"/>
      <c r="BH554" s="25"/>
      <c r="BI554" s="215"/>
      <c r="BJ554" s="216"/>
    </row>
    <row r="555" spans="14:62" ht="15.75" customHeight="1">
      <c r="N555" s="215"/>
      <c r="O555" s="286"/>
      <c r="P555" s="215"/>
      <c r="Q555" s="216"/>
      <c r="R555" s="286"/>
      <c r="S555" s="215"/>
      <c r="T555" s="286"/>
      <c r="U555" s="215"/>
      <c r="V555" s="216"/>
      <c r="W555" s="25"/>
      <c r="X555" s="215"/>
      <c r="Y555" s="25"/>
      <c r="Z555" s="215"/>
      <c r="AA555" s="216"/>
      <c r="AB555" s="25"/>
      <c r="AC555" s="215"/>
      <c r="AD555" s="25"/>
      <c r="AE555" s="215"/>
      <c r="AF555" s="216"/>
      <c r="AG555" s="25"/>
      <c r="AH555" s="215"/>
      <c r="AI555" s="25"/>
      <c r="AJ555" s="215"/>
      <c r="AK555" s="216"/>
      <c r="AL555" s="25"/>
      <c r="AM555" s="215"/>
      <c r="AN555" s="25"/>
      <c r="AO555" s="215"/>
      <c r="AP555" s="216"/>
      <c r="AQ555" s="25"/>
      <c r="AR555" s="215"/>
      <c r="AS555" s="25"/>
      <c r="AT555" s="215"/>
      <c r="AU555" s="216"/>
      <c r="AV555" s="25"/>
      <c r="AW555" s="215"/>
      <c r="AX555" s="25"/>
      <c r="AY555" s="215"/>
      <c r="AZ555" s="216"/>
      <c r="BA555" s="25"/>
      <c r="BB555" s="215"/>
      <c r="BC555" s="25"/>
      <c r="BD555" s="215"/>
      <c r="BE555" s="216"/>
      <c r="BF555" s="25"/>
      <c r="BG555" s="215"/>
      <c r="BH555" s="25"/>
      <c r="BI555" s="215"/>
      <c r="BJ555" s="216"/>
    </row>
    <row r="556" spans="14:62" ht="15.75" customHeight="1">
      <c r="N556" s="215"/>
      <c r="O556" s="286"/>
      <c r="P556" s="215"/>
      <c r="Q556" s="216"/>
      <c r="R556" s="286"/>
      <c r="S556" s="215"/>
      <c r="T556" s="286"/>
      <c r="U556" s="215"/>
      <c r="V556" s="216"/>
      <c r="W556" s="25"/>
      <c r="X556" s="215"/>
      <c r="Y556" s="25"/>
      <c r="Z556" s="215"/>
      <c r="AA556" s="216"/>
      <c r="AB556" s="25"/>
      <c r="AC556" s="215"/>
      <c r="AD556" s="25"/>
      <c r="AE556" s="215"/>
      <c r="AF556" s="216"/>
      <c r="AG556" s="25"/>
      <c r="AH556" s="215"/>
      <c r="AI556" s="25"/>
      <c r="AJ556" s="215"/>
      <c r="AK556" s="216"/>
      <c r="AL556" s="25"/>
      <c r="AM556" s="215"/>
      <c r="AN556" s="25"/>
      <c r="AO556" s="215"/>
      <c r="AP556" s="216"/>
      <c r="AQ556" s="25"/>
      <c r="AR556" s="215"/>
      <c r="AS556" s="25"/>
      <c r="AT556" s="215"/>
      <c r="AU556" s="216"/>
      <c r="AV556" s="25"/>
      <c r="AW556" s="215"/>
      <c r="AX556" s="25"/>
      <c r="AY556" s="215"/>
      <c r="AZ556" s="216"/>
      <c r="BA556" s="25"/>
      <c r="BB556" s="215"/>
      <c r="BC556" s="25"/>
      <c r="BD556" s="215"/>
      <c r="BE556" s="216"/>
      <c r="BF556" s="25"/>
      <c r="BG556" s="215"/>
      <c r="BH556" s="25"/>
      <c r="BI556" s="215"/>
      <c r="BJ556" s="216"/>
    </row>
    <row r="557" spans="14:62" ht="15.75" customHeight="1">
      <c r="N557" s="215"/>
      <c r="O557" s="286"/>
      <c r="P557" s="215"/>
      <c r="Q557" s="216"/>
      <c r="R557" s="286"/>
      <c r="S557" s="215"/>
      <c r="T557" s="286"/>
      <c r="U557" s="215"/>
      <c r="V557" s="216"/>
      <c r="W557" s="25"/>
      <c r="X557" s="215"/>
      <c r="Y557" s="25"/>
      <c r="Z557" s="215"/>
      <c r="AA557" s="216"/>
      <c r="AB557" s="25"/>
      <c r="AC557" s="215"/>
      <c r="AD557" s="25"/>
      <c r="AE557" s="215"/>
      <c r="AF557" s="216"/>
      <c r="AG557" s="25"/>
      <c r="AH557" s="215"/>
      <c r="AI557" s="25"/>
      <c r="AJ557" s="215"/>
      <c r="AK557" s="216"/>
      <c r="AL557" s="25"/>
      <c r="AM557" s="215"/>
      <c r="AN557" s="25"/>
      <c r="AO557" s="215"/>
      <c r="AP557" s="216"/>
      <c r="AQ557" s="25"/>
      <c r="AR557" s="215"/>
      <c r="AS557" s="25"/>
      <c r="AT557" s="215"/>
      <c r="AU557" s="216"/>
      <c r="AV557" s="25"/>
      <c r="AW557" s="215"/>
      <c r="AX557" s="25"/>
      <c r="AY557" s="215"/>
      <c r="AZ557" s="216"/>
      <c r="BA557" s="25"/>
      <c r="BB557" s="215"/>
      <c r="BC557" s="25"/>
      <c r="BD557" s="215"/>
      <c r="BE557" s="216"/>
      <c r="BF557" s="25"/>
      <c r="BG557" s="215"/>
      <c r="BH557" s="25"/>
      <c r="BI557" s="215"/>
      <c r="BJ557" s="216"/>
    </row>
    <row r="558" spans="14:62" ht="15.75" customHeight="1">
      <c r="N558" s="215"/>
      <c r="O558" s="286"/>
      <c r="P558" s="215"/>
      <c r="Q558" s="216"/>
      <c r="R558" s="286"/>
      <c r="S558" s="215"/>
      <c r="T558" s="286"/>
      <c r="U558" s="215"/>
      <c r="V558" s="216"/>
      <c r="W558" s="25"/>
      <c r="X558" s="215"/>
      <c r="Y558" s="25"/>
      <c r="Z558" s="215"/>
      <c r="AA558" s="216"/>
      <c r="AB558" s="25"/>
      <c r="AC558" s="215"/>
      <c r="AD558" s="25"/>
      <c r="AE558" s="215"/>
      <c r="AF558" s="216"/>
      <c r="AG558" s="25"/>
      <c r="AH558" s="215"/>
      <c r="AI558" s="25"/>
      <c r="AJ558" s="215"/>
      <c r="AK558" s="216"/>
      <c r="AL558" s="25"/>
      <c r="AM558" s="215"/>
      <c r="AN558" s="25"/>
      <c r="AO558" s="215"/>
      <c r="AP558" s="216"/>
      <c r="AQ558" s="25"/>
      <c r="AR558" s="215"/>
      <c r="AS558" s="25"/>
      <c r="AT558" s="215"/>
      <c r="AU558" s="216"/>
      <c r="AV558" s="25"/>
      <c r="AW558" s="215"/>
      <c r="AX558" s="25"/>
      <c r="AY558" s="215"/>
      <c r="AZ558" s="216"/>
      <c r="BA558" s="25"/>
      <c r="BB558" s="215"/>
      <c r="BC558" s="25"/>
      <c r="BD558" s="215"/>
      <c r="BE558" s="216"/>
      <c r="BF558" s="25"/>
      <c r="BG558" s="215"/>
      <c r="BH558" s="25"/>
      <c r="BI558" s="215"/>
      <c r="BJ558" s="216"/>
    </row>
    <row r="559" spans="14:62" ht="15.75" customHeight="1">
      <c r="N559" s="215"/>
      <c r="O559" s="286"/>
      <c r="P559" s="215"/>
      <c r="Q559" s="216"/>
      <c r="R559" s="286"/>
      <c r="S559" s="215"/>
      <c r="T559" s="286"/>
      <c r="U559" s="215"/>
      <c r="V559" s="216"/>
      <c r="W559" s="25"/>
      <c r="X559" s="215"/>
      <c r="Y559" s="25"/>
      <c r="Z559" s="215"/>
      <c r="AA559" s="216"/>
      <c r="AB559" s="25"/>
      <c r="AC559" s="215"/>
      <c r="AD559" s="25"/>
      <c r="AE559" s="215"/>
      <c r="AF559" s="216"/>
      <c r="AG559" s="25"/>
      <c r="AH559" s="215"/>
      <c r="AI559" s="25"/>
      <c r="AJ559" s="215"/>
      <c r="AK559" s="216"/>
      <c r="AL559" s="25"/>
      <c r="AM559" s="215"/>
      <c r="AN559" s="25"/>
      <c r="AO559" s="215"/>
      <c r="AP559" s="216"/>
      <c r="AQ559" s="25"/>
      <c r="AR559" s="215"/>
      <c r="AS559" s="25"/>
      <c r="AT559" s="215"/>
      <c r="AU559" s="216"/>
      <c r="AV559" s="25"/>
      <c r="AW559" s="215"/>
      <c r="AX559" s="25"/>
      <c r="AY559" s="215"/>
      <c r="AZ559" s="216"/>
      <c r="BA559" s="25"/>
      <c r="BB559" s="215"/>
      <c r="BC559" s="25"/>
      <c r="BD559" s="215"/>
      <c r="BE559" s="216"/>
      <c r="BF559" s="25"/>
      <c r="BG559" s="215"/>
      <c r="BH559" s="25"/>
      <c r="BI559" s="215"/>
      <c r="BJ559" s="216"/>
    </row>
    <row r="560" spans="14:62" ht="15.75" customHeight="1">
      <c r="N560" s="215"/>
      <c r="O560" s="286"/>
      <c r="P560" s="215"/>
      <c r="Q560" s="216"/>
      <c r="R560" s="286"/>
      <c r="S560" s="215"/>
      <c r="T560" s="286"/>
      <c r="U560" s="215"/>
      <c r="V560" s="216"/>
      <c r="W560" s="25"/>
      <c r="X560" s="215"/>
      <c r="Y560" s="25"/>
      <c r="Z560" s="215"/>
      <c r="AA560" s="216"/>
      <c r="AB560" s="25"/>
      <c r="AC560" s="215"/>
      <c r="AD560" s="25"/>
      <c r="AE560" s="215"/>
      <c r="AF560" s="216"/>
      <c r="AG560" s="25"/>
      <c r="AH560" s="215"/>
      <c r="AI560" s="25"/>
      <c r="AJ560" s="215"/>
      <c r="AK560" s="216"/>
      <c r="AL560" s="25"/>
      <c r="AM560" s="215"/>
      <c r="AN560" s="25"/>
      <c r="AO560" s="215"/>
      <c r="AP560" s="216"/>
      <c r="AQ560" s="25"/>
      <c r="AR560" s="215"/>
      <c r="AS560" s="25"/>
      <c r="AT560" s="215"/>
      <c r="AU560" s="216"/>
      <c r="AV560" s="25"/>
      <c r="AW560" s="215"/>
      <c r="AX560" s="25"/>
      <c r="AY560" s="215"/>
      <c r="AZ560" s="216"/>
      <c r="BA560" s="25"/>
      <c r="BB560" s="215"/>
      <c r="BC560" s="25"/>
      <c r="BD560" s="215"/>
      <c r="BE560" s="216"/>
      <c r="BF560" s="25"/>
      <c r="BG560" s="215"/>
      <c r="BH560" s="25"/>
      <c r="BI560" s="215"/>
      <c r="BJ560" s="216"/>
    </row>
    <row r="561" spans="14:62" ht="15.75" customHeight="1">
      <c r="N561" s="215"/>
      <c r="O561" s="286"/>
      <c r="P561" s="215"/>
      <c r="Q561" s="216"/>
      <c r="R561" s="286"/>
      <c r="S561" s="215"/>
      <c r="T561" s="286"/>
      <c r="U561" s="215"/>
      <c r="V561" s="216"/>
      <c r="W561" s="25"/>
      <c r="X561" s="215"/>
      <c r="Y561" s="25"/>
      <c r="Z561" s="215"/>
      <c r="AA561" s="216"/>
      <c r="AB561" s="25"/>
      <c r="AC561" s="215"/>
      <c r="AD561" s="25"/>
      <c r="AE561" s="215"/>
      <c r="AF561" s="216"/>
      <c r="AG561" s="25"/>
      <c r="AH561" s="215"/>
      <c r="AI561" s="25"/>
      <c r="AJ561" s="215"/>
      <c r="AK561" s="216"/>
      <c r="AL561" s="25"/>
      <c r="AM561" s="215"/>
      <c r="AN561" s="25"/>
      <c r="AO561" s="215"/>
      <c r="AP561" s="216"/>
      <c r="AQ561" s="25"/>
      <c r="AR561" s="215"/>
      <c r="AS561" s="25"/>
      <c r="AT561" s="215"/>
      <c r="AU561" s="216"/>
      <c r="AV561" s="25"/>
      <c r="AW561" s="215"/>
      <c r="AX561" s="25"/>
      <c r="AY561" s="215"/>
      <c r="AZ561" s="216"/>
      <c r="BA561" s="25"/>
      <c r="BB561" s="215"/>
      <c r="BC561" s="25"/>
      <c r="BD561" s="215"/>
      <c r="BE561" s="216"/>
      <c r="BF561" s="25"/>
      <c r="BG561" s="215"/>
      <c r="BH561" s="25"/>
      <c r="BI561" s="215"/>
      <c r="BJ561" s="216"/>
    </row>
    <row r="562" spans="14:62" ht="15.75" customHeight="1">
      <c r="N562" s="215"/>
      <c r="O562" s="286"/>
      <c r="P562" s="215"/>
      <c r="Q562" s="216"/>
      <c r="R562" s="286"/>
      <c r="S562" s="215"/>
      <c r="T562" s="286"/>
      <c r="U562" s="215"/>
      <c r="V562" s="216"/>
      <c r="W562" s="25"/>
      <c r="X562" s="215"/>
      <c r="Y562" s="25"/>
      <c r="Z562" s="215"/>
      <c r="AA562" s="216"/>
      <c r="AB562" s="25"/>
      <c r="AC562" s="215"/>
      <c r="AD562" s="25"/>
      <c r="AE562" s="215"/>
      <c r="AF562" s="216"/>
      <c r="AG562" s="25"/>
      <c r="AH562" s="215"/>
      <c r="AI562" s="25"/>
      <c r="AJ562" s="215"/>
      <c r="AK562" s="216"/>
      <c r="AL562" s="25"/>
      <c r="AM562" s="215"/>
      <c r="AN562" s="25"/>
      <c r="AO562" s="215"/>
      <c r="AP562" s="216"/>
      <c r="AQ562" s="25"/>
      <c r="AR562" s="215"/>
      <c r="AS562" s="25"/>
      <c r="AT562" s="215"/>
      <c r="AU562" s="216"/>
      <c r="AV562" s="25"/>
      <c r="AW562" s="215"/>
      <c r="AX562" s="25"/>
      <c r="AY562" s="215"/>
      <c r="AZ562" s="216"/>
      <c r="BA562" s="25"/>
      <c r="BB562" s="215"/>
      <c r="BC562" s="25"/>
      <c r="BD562" s="215"/>
      <c r="BE562" s="216"/>
      <c r="BF562" s="25"/>
      <c r="BG562" s="215"/>
      <c r="BH562" s="25"/>
      <c r="BI562" s="215"/>
      <c r="BJ562" s="216"/>
    </row>
    <row r="563" spans="14:62" ht="15.75" customHeight="1">
      <c r="N563" s="215"/>
      <c r="O563" s="286"/>
      <c r="P563" s="215"/>
      <c r="Q563" s="216"/>
      <c r="R563" s="286"/>
      <c r="S563" s="215"/>
      <c r="T563" s="286"/>
      <c r="U563" s="215"/>
      <c r="V563" s="216"/>
      <c r="W563" s="25"/>
      <c r="X563" s="215"/>
      <c r="Y563" s="25"/>
      <c r="Z563" s="215"/>
      <c r="AA563" s="216"/>
      <c r="AB563" s="25"/>
      <c r="AC563" s="215"/>
      <c r="AD563" s="25"/>
      <c r="AE563" s="215"/>
      <c r="AF563" s="216"/>
      <c r="AG563" s="25"/>
      <c r="AH563" s="215"/>
      <c r="AI563" s="25"/>
      <c r="AJ563" s="215"/>
      <c r="AK563" s="216"/>
      <c r="AL563" s="25"/>
      <c r="AM563" s="215"/>
      <c r="AN563" s="25"/>
      <c r="AO563" s="215"/>
      <c r="AP563" s="216"/>
      <c r="AQ563" s="25"/>
      <c r="AR563" s="215"/>
      <c r="AS563" s="25"/>
      <c r="AT563" s="215"/>
      <c r="AU563" s="216"/>
      <c r="AV563" s="25"/>
      <c r="AW563" s="215"/>
      <c r="AX563" s="25"/>
      <c r="AY563" s="215"/>
      <c r="AZ563" s="216"/>
      <c r="BA563" s="25"/>
      <c r="BB563" s="215"/>
      <c r="BC563" s="25"/>
      <c r="BD563" s="215"/>
      <c r="BE563" s="216"/>
      <c r="BF563" s="25"/>
      <c r="BG563" s="215"/>
      <c r="BH563" s="25"/>
      <c r="BI563" s="215"/>
      <c r="BJ563" s="216"/>
    </row>
    <row r="564" spans="14:62" ht="15.75" customHeight="1">
      <c r="N564" s="215"/>
      <c r="O564" s="286"/>
      <c r="P564" s="215"/>
      <c r="Q564" s="216"/>
      <c r="R564" s="286"/>
      <c r="S564" s="215"/>
      <c r="T564" s="286"/>
      <c r="U564" s="215"/>
      <c r="V564" s="216"/>
      <c r="W564" s="25"/>
      <c r="X564" s="215"/>
      <c r="Y564" s="25"/>
      <c r="Z564" s="215"/>
      <c r="AA564" s="216"/>
      <c r="AB564" s="25"/>
      <c r="AC564" s="215"/>
      <c r="AD564" s="25"/>
      <c r="AE564" s="215"/>
      <c r="AF564" s="216"/>
      <c r="AG564" s="25"/>
      <c r="AH564" s="215"/>
      <c r="AI564" s="25"/>
      <c r="AJ564" s="215"/>
      <c r="AK564" s="216"/>
      <c r="AL564" s="25"/>
      <c r="AM564" s="215"/>
      <c r="AN564" s="25"/>
      <c r="AO564" s="215"/>
      <c r="AP564" s="216"/>
      <c r="AQ564" s="25"/>
      <c r="AR564" s="215"/>
      <c r="AS564" s="25"/>
      <c r="AT564" s="215"/>
      <c r="AU564" s="216"/>
      <c r="AV564" s="25"/>
      <c r="AW564" s="215"/>
      <c r="AX564" s="25"/>
      <c r="AY564" s="215"/>
      <c r="AZ564" s="216"/>
      <c r="BA564" s="25"/>
      <c r="BB564" s="215"/>
      <c r="BC564" s="25"/>
      <c r="BD564" s="215"/>
      <c r="BE564" s="216"/>
      <c r="BF564" s="25"/>
      <c r="BG564" s="215"/>
      <c r="BH564" s="25"/>
      <c r="BI564" s="215"/>
      <c r="BJ564" s="216"/>
    </row>
    <row r="565" spans="14:62" ht="15.75" customHeight="1">
      <c r="N565" s="215"/>
      <c r="O565" s="286"/>
      <c r="P565" s="215"/>
      <c r="Q565" s="216"/>
      <c r="R565" s="286"/>
      <c r="S565" s="215"/>
      <c r="T565" s="286"/>
      <c r="U565" s="215"/>
      <c r="V565" s="216"/>
      <c r="W565" s="25"/>
      <c r="X565" s="215"/>
      <c r="Y565" s="25"/>
      <c r="Z565" s="215"/>
      <c r="AA565" s="216"/>
      <c r="AB565" s="25"/>
      <c r="AC565" s="215"/>
      <c r="AD565" s="25"/>
      <c r="AE565" s="215"/>
      <c r="AF565" s="216"/>
      <c r="AG565" s="25"/>
      <c r="AH565" s="215"/>
      <c r="AI565" s="25"/>
      <c r="AJ565" s="215"/>
      <c r="AK565" s="216"/>
      <c r="AL565" s="25"/>
      <c r="AM565" s="215"/>
      <c r="AN565" s="25"/>
      <c r="AO565" s="215"/>
      <c r="AP565" s="216"/>
      <c r="AQ565" s="25"/>
      <c r="AR565" s="215"/>
      <c r="AS565" s="25"/>
      <c r="AT565" s="215"/>
      <c r="AU565" s="216"/>
      <c r="AV565" s="25"/>
      <c r="AW565" s="215"/>
      <c r="AX565" s="25"/>
      <c r="AY565" s="215"/>
      <c r="AZ565" s="216"/>
      <c r="BA565" s="25"/>
      <c r="BB565" s="215"/>
      <c r="BC565" s="25"/>
      <c r="BD565" s="215"/>
      <c r="BE565" s="216"/>
      <c r="BF565" s="25"/>
      <c r="BG565" s="215"/>
      <c r="BH565" s="25"/>
      <c r="BI565" s="215"/>
      <c r="BJ565" s="216"/>
    </row>
    <row r="566" spans="14:62" ht="15.75" customHeight="1">
      <c r="N566" s="215"/>
      <c r="O566" s="286"/>
      <c r="P566" s="215"/>
      <c r="Q566" s="216"/>
      <c r="R566" s="286"/>
      <c r="S566" s="215"/>
      <c r="T566" s="286"/>
      <c r="U566" s="215"/>
      <c r="V566" s="216"/>
      <c r="W566" s="25"/>
      <c r="X566" s="215"/>
      <c r="Y566" s="25"/>
      <c r="Z566" s="215"/>
      <c r="AA566" s="216"/>
      <c r="AB566" s="25"/>
      <c r="AC566" s="215"/>
      <c r="AD566" s="25"/>
      <c r="AE566" s="215"/>
      <c r="AF566" s="216"/>
      <c r="AG566" s="25"/>
      <c r="AH566" s="215"/>
      <c r="AI566" s="25"/>
      <c r="AJ566" s="215"/>
      <c r="AK566" s="216"/>
      <c r="AL566" s="25"/>
      <c r="AM566" s="215"/>
      <c r="AN566" s="25"/>
      <c r="AO566" s="215"/>
      <c r="AP566" s="216"/>
      <c r="AQ566" s="25"/>
      <c r="AR566" s="215"/>
      <c r="AS566" s="25"/>
      <c r="AT566" s="215"/>
      <c r="AU566" s="216"/>
      <c r="AV566" s="25"/>
      <c r="AW566" s="215"/>
      <c r="AX566" s="25"/>
      <c r="AY566" s="215"/>
      <c r="AZ566" s="216"/>
      <c r="BA566" s="25"/>
      <c r="BB566" s="215"/>
      <c r="BC566" s="25"/>
      <c r="BD566" s="215"/>
      <c r="BE566" s="216"/>
      <c r="BF566" s="25"/>
      <c r="BG566" s="215"/>
      <c r="BH566" s="25"/>
      <c r="BI566" s="215"/>
      <c r="BJ566" s="216"/>
    </row>
    <row r="567" spans="14:62" ht="15.75" customHeight="1">
      <c r="N567" s="215"/>
      <c r="O567" s="286"/>
      <c r="P567" s="215"/>
      <c r="Q567" s="216"/>
      <c r="R567" s="286"/>
      <c r="S567" s="215"/>
      <c r="T567" s="286"/>
      <c r="U567" s="215"/>
      <c r="V567" s="216"/>
      <c r="W567" s="25"/>
      <c r="X567" s="215"/>
      <c r="Y567" s="25"/>
      <c r="Z567" s="215"/>
      <c r="AA567" s="216"/>
      <c r="AB567" s="25"/>
      <c r="AC567" s="215"/>
      <c r="AD567" s="25"/>
      <c r="AE567" s="215"/>
      <c r="AF567" s="216"/>
      <c r="AG567" s="25"/>
      <c r="AH567" s="215"/>
      <c r="AI567" s="25"/>
      <c r="AJ567" s="215"/>
      <c r="AK567" s="216"/>
      <c r="AL567" s="25"/>
      <c r="AM567" s="215"/>
      <c r="AN567" s="25"/>
      <c r="AO567" s="215"/>
      <c r="AP567" s="216"/>
      <c r="AQ567" s="25"/>
      <c r="AR567" s="215"/>
      <c r="AS567" s="25"/>
      <c r="AT567" s="215"/>
      <c r="AU567" s="216"/>
      <c r="AV567" s="25"/>
      <c r="AW567" s="215"/>
      <c r="AX567" s="25"/>
      <c r="AY567" s="215"/>
      <c r="AZ567" s="216"/>
      <c r="BA567" s="25"/>
      <c r="BB567" s="215"/>
      <c r="BC567" s="25"/>
      <c r="BD567" s="215"/>
      <c r="BE567" s="216"/>
      <c r="BF567" s="25"/>
      <c r="BG567" s="215"/>
      <c r="BH567" s="25"/>
      <c r="BI567" s="215"/>
      <c r="BJ567" s="216"/>
    </row>
    <row r="568" spans="14:62" ht="15.75" customHeight="1">
      <c r="N568" s="215"/>
      <c r="O568" s="286"/>
      <c r="P568" s="215"/>
      <c r="Q568" s="216"/>
      <c r="R568" s="286"/>
      <c r="S568" s="215"/>
      <c r="T568" s="286"/>
      <c r="U568" s="215"/>
      <c r="V568" s="216"/>
      <c r="W568" s="25"/>
      <c r="X568" s="215"/>
      <c r="Y568" s="25"/>
      <c r="Z568" s="215"/>
      <c r="AA568" s="216"/>
      <c r="AB568" s="25"/>
      <c r="AC568" s="215"/>
      <c r="AD568" s="25"/>
      <c r="AE568" s="215"/>
      <c r="AF568" s="216"/>
      <c r="AG568" s="25"/>
      <c r="AH568" s="215"/>
      <c r="AI568" s="25"/>
      <c r="AJ568" s="215"/>
      <c r="AK568" s="216"/>
      <c r="AL568" s="25"/>
      <c r="AM568" s="215"/>
      <c r="AN568" s="25"/>
      <c r="AO568" s="215"/>
      <c r="AP568" s="216"/>
      <c r="AQ568" s="25"/>
      <c r="AR568" s="215"/>
      <c r="AS568" s="25"/>
      <c r="AT568" s="215"/>
      <c r="AU568" s="216"/>
      <c r="AV568" s="25"/>
      <c r="AW568" s="215"/>
      <c r="AX568" s="25"/>
      <c r="AY568" s="215"/>
      <c r="AZ568" s="216"/>
      <c r="BA568" s="25"/>
      <c r="BB568" s="215"/>
      <c r="BC568" s="25"/>
      <c r="BD568" s="215"/>
      <c r="BE568" s="216"/>
      <c r="BF568" s="25"/>
      <c r="BG568" s="215"/>
      <c r="BH568" s="25"/>
      <c r="BI568" s="215"/>
      <c r="BJ568" s="216"/>
    </row>
    <row r="569" spans="14:62" ht="15.75" customHeight="1">
      <c r="N569" s="215"/>
      <c r="O569" s="286"/>
      <c r="P569" s="215"/>
      <c r="Q569" s="216"/>
      <c r="R569" s="286"/>
      <c r="S569" s="215"/>
      <c r="T569" s="286"/>
      <c r="U569" s="215"/>
      <c r="V569" s="216"/>
      <c r="W569" s="25"/>
      <c r="X569" s="215"/>
      <c r="Y569" s="25"/>
      <c r="Z569" s="215"/>
      <c r="AA569" s="216"/>
      <c r="AB569" s="25"/>
      <c r="AC569" s="215"/>
      <c r="AD569" s="25"/>
      <c r="AE569" s="215"/>
      <c r="AF569" s="216"/>
      <c r="AG569" s="25"/>
      <c r="AH569" s="215"/>
      <c r="AI569" s="25"/>
      <c r="AJ569" s="215"/>
      <c r="AK569" s="216"/>
      <c r="AL569" s="25"/>
      <c r="AM569" s="215"/>
      <c r="AN569" s="25"/>
      <c r="AO569" s="215"/>
      <c r="AP569" s="216"/>
      <c r="AQ569" s="25"/>
      <c r="AR569" s="215"/>
      <c r="AS569" s="25"/>
      <c r="AT569" s="215"/>
      <c r="AU569" s="216"/>
      <c r="AV569" s="25"/>
      <c r="AW569" s="215"/>
      <c r="AX569" s="25"/>
      <c r="AY569" s="215"/>
      <c r="AZ569" s="216"/>
      <c r="BA569" s="25"/>
      <c r="BB569" s="215"/>
      <c r="BC569" s="25"/>
      <c r="BD569" s="215"/>
      <c r="BE569" s="216"/>
      <c r="BF569" s="25"/>
      <c r="BG569" s="215"/>
      <c r="BH569" s="25"/>
      <c r="BI569" s="215"/>
      <c r="BJ569" s="216"/>
    </row>
    <row r="570" spans="14:62" ht="15.75" customHeight="1">
      <c r="N570" s="215"/>
      <c r="O570" s="286"/>
      <c r="P570" s="215"/>
      <c r="Q570" s="216"/>
      <c r="R570" s="286"/>
      <c r="S570" s="215"/>
      <c r="T570" s="286"/>
      <c r="U570" s="215"/>
      <c r="V570" s="216"/>
      <c r="W570" s="25"/>
      <c r="X570" s="215"/>
      <c r="Y570" s="25"/>
      <c r="Z570" s="215"/>
      <c r="AA570" s="216"/>
      <c r="AB570" s="25"/>
      <c r="AC570" s="215"/>
      <c r="AD570" s="25"/>
      <c r="AE570" s="215"/>
      <c r="AF570" s="216"/>
      <c r="AG570" s="25"/>
      <c r="AH570" s="215"/>
      <c r="AI570" s="25"/>
      <c r="AJ570" s="215"/>
      <c r="AK570" s="216"/>
      <c r="AL570" s="25"/>
      <c r="AM570" s="215"/>
      <c r="AN570" s="25"/>
      <c r="AO570" s="215"/>
      <c r="AP570" s="216"/>
      <c r="AQ570" s="25"/>
      <c r="AR570" s="215"/>
      <c r="AS570" s="25"/>
      <c r="AT570" s="215"/>
      <c r="AU570" s="216"/>
      <c r="AV570" s="25"/>
      <c r="AW570" s="215"/>
      <c r="AX570" s="25"/>
      <c r="AY570" s="215"/>
      <c r="AZ570" s="216"/>
      <c r="BA570" s="25"/>
      <c r="BB570" s="215"/>
      <c r="BC570" s="25"/>
      <c r="BD570" s="215"/>
      <c r="BE570" s="216"/>
      <c r="BF570" s="25"/>
      <c r="BG570" s="215"/>
      <c r="BH570" s="25"/>
      <c r="BI570" s="215"/>
      <c r="BJ570" s="216"/>
    </row>
    <row r="571" spans="14:62" ht="15.75" customHeight="1">
      <c r="N571" s="215"/>
      <c r="O571" s="286"/>
      <c r="P571" s="215"/>
      <c r="Q571" s="216"/>
      <c r="R571" s="286"/>
      <c r="S571" s="215"/>
      <c r="T571" s="286"/>
      <c r="U571" s="215"/>
      <c r="V571" s="216"/>
      <c r="W571" s="25"/>
      <c r="X571" s="215"/>
      <c r="Y571" s="25"/>
      <c r="Z571" s="215"/>
      <c r="AA571" s="216"/>
      <c r="AB571" s="25"/>
      <c r="AC571" s="215"/>
      <c r="AD571" s="25"/>
      <c r="AE571" s="215"/>
      <c r="AF571" s="216"/>
      <c r="AG571" s="25"/>
      <c r="AH571" s="215"/>
      <c r="AI571" s="25"/>
      <c r="AJ571" s="215"/>
      <c r="AK571" s="216"/>
      <c r="AL571" s="25"/>
      <c r="AM571" s="215"/>
      <c r="AN571" s="25"/>
      <c r="AO571" s="215"/>
      <c r="AP571" s="216"/>
      <c r="AQ571" s="25"/>
      <c r="AR571" s="215"/>
      <c r="AS571" s="25"/>
      <c r="AT571" s="215"/>
      <c r="AU571" s="216"/>
      <c r="AV571" s="25"/>
      <c r="AW571" s="215"/>
      <c r="AX571" s="25"/>
      <c r="AY571" s="215"/>
      <c r="AZ571" s="216"/>
      <c r="BA571" s="25"/>
      <c r="BB571" s="215"/>
      <c r="BC571" s="25"/>
      <c r="BD571" s="215"/>
      <c r="BE571" s="216"/>
      <c r="BF571" s="25"/>
      <c r="BG571" s="215"/>
      <c r="BH571" s="25"/>
      <c r="BI571" s="215"/>
      <c r="BJ571" s="216"/>
    </row>
    <row r="572" spans="14:62" ht="15.75" customHeight="1">
      <c r="N572" s="215"/>
      <c r="O572" s="286"/>
      <c r="P572" s="215"/>
      <c r="Q572" s="216"/>
      <c r="R572" s="286"/>
      <c r="S572" s="215"/>
      <c r="T572" s="286"/>
      <c r="U572" s="215"/>
      <c r="V572" s="216"/>
      <c r="W572" s="25"/>
      <c r="X572" s="215"/>
      <c r="Y572" s="25"/>
      <c r="Z572" s="215"/>
      <c r="AA572" s="216"/>
      <c r="AB572" s="25"/>
      <c r="AC572" s="215"/>
      <c r="AD572" s="25"/>
      <c r="AE572" s="215"/>
      <c r="AF572" s="216"/>
      <c r="AG572" s="25"/>
      <c r="AH572" s="215"/>
      <c r="AI572" s="25"/>
      <c r="AJ572" s="215"/>
      <c r="AK572" s="216"/>
      <c r="AL572" s="25"/>
      <c r="AM572" s="215"/>
      <c r="AN572" s="25"/>
      <c r="AO572" s="215"/>
      <c r="AP572" s="216"/>
      <c r="AQ572" s="25"/>
      <c r="AR572" s="215"/>
      <c r="AS572" s="25"/>
      <c r="AT572" s="215"/>
      <c r="AU572" s="216"/>
      <c r="AV572" s="25"/>
      <c r="AW572" s="215"/>
      <c r="AX572" s="25"/>
      <c r="AY572" s="215"/>
      <c r="AZ572" s="216"/>
      <c r="BA572" s="25"/>
      <c r="BB572" s="215"/>
      <c r="BC572" s="25"/>
      <c r="BD572" s="215"/>
      <c r="BE572" s="216"/>
      <c r="BF572" s="25"/>
      <c r="BG572" s="215"/>
      <c r="BH572" s="25"/>
      <c r="BI572" s="215"/>
      <c r="BJ572" s="216"/>
    </row>
    <row r="573" spans="14:62" ht="15.75" customHeight="1">
      <c r="N573" s="215"/>
      <c r="O573" s="286"/>
      <c r="P573" s="215"/>
      <c r="Q573" s="216"/>
      <c r="R573" s="286"/>
      <c r="S573" s="215"/>
      <c r="T573" s="286"/>
      <c r="U573" s="215"/>
      <c r="V573" s="216"/>
      <c r="W573" s="25"/>
      <c r="X573" s="215"/>
      <c r="Y573" s="25"/>
      <c r="Z573" s="215"/>
      <c r="AA573" s="216"/>
      <c r="AB573" s="25"/>
      <c r="AC573" s="215"/>
      <c r="AD573" s="25"/>
      <c r="AE573" s="215"/>
      <c r="AF573" s="216"/>
      <c r="AG573" s="25"/>
      <c r="AH573" s="215"/>
      <c r="AI573" s="25"/>
      <c r="AJ573" s="215"/>
      <c r="AK573" s="216"/>
      <c r="AL573" s="25"/>
      <c r="AM573" s="215"/>
      <c r="AN573" s="25"/>
      <c r="AO573" s="215"/>
      <c r="AP573" s="216"/>
      <c r="AQ573" s="25"/>
      <c r="AR573" s="215"/>
      <c r="AS573" s="25"/>
      <c r="AT573" s="215"/>
      <c r="AU573" s="216"/>
      <c r="AV573" s="25"/>
      <c r="AW573" s="215"/>
      <c r="AX573" s="25"/>
      <c r="AY573" s="215"/>
      <c r="AZ573" s="216"/>
      <c r="BA573" s="25"/>
      <c r="BB573" s="215"/>
      <c r="BC573" s="25"/>
      <c r="BD573" s="215"/>
      <c r="BE573" s="216"/>
      <c r="BF573" s="25"/>
      <c r="BG573" s="215"/>
      <c r="BH573" s="25"/>
      <c r="BI573" s="215"/>
      <c r="BJ573" s="216"/>
    </row>
    <row r="574" spans="14:62" ht="15.75" customHeight="1">
      <c r="N574" s="215"/>
      <c r="O574" s="286"/>
      <c r="P574" s="215"/>
      <c r="Q574" s="216"/>
      <c r="R574" s="286"/>
      <c r="S574" s="215"/>
      <c r="T574" s="286"/>
      <c r="U574" s="215"/>
      <c r="V574" s="216"/>
      <c r="W574" s="25"/>
      <c r="X574" s="215"/>
      <c r="Y574" s="25"/>
      <c r="Z574" s="215"/>
      <c r="AA574" s="216"/>
      <c r="AB574" s="25"/>
      <c r="AC574" s="215"/>
      <c r="AD574" s="25"/>
      <c r="AE574" s="215"/>
      <c r="AF574" s="216"/>
      <c r="AG574" s="25"/>
      <c r="AH574" s="215"/>
      <c r="AI574" s="25"/>
      <c r="AJ574" s="215"/>
      <c r="AK574" s="216"/>
      <c r="AL574" s="25"/>
      <c r="AM574" s="215"/>
      <c r="AN574" s="25"/>
      <c r="AO574" s="215"/>
      <c r="AP574" s="216"/>
      <c r="AQ574" s="25"/>
      <c r="AR574" s="215"/>
      <c r="AS574" s="25"/>
      <c r="AT574" s="215"/>
      <c r="AU574" s="216"/>
      <c r="AV574" s="25"/>
      <c r="AW574" s="215"/>
      <c r="AX574" s="25"/>
      <c r="AY574" s="215"/>
      <c r="AZ574" s="216"/>
      <c r="BA574" s="25"/>
      <c r="BB574" s="215"/>
      <c r="BC574" s="25"/>
      <c r="BD574" s="215"/>
      <c r="BE574" s="216"/>
      <c r="BF574" s="25"/>
      <c r="BG574" s="215"/>
      <c r="BH574" s="25"/>
      <c r="BI574" s="215"/>
      <c r="BJ574" s="216"/>
    </row>
    <row r="575" spans="14:62" ht="15.75" customHeight="1">
      <c r="N575" s="215"/>
      <c r="O575" s="286"/>
      <c r="P575" s="215"/>
      <c r="Q575" s="216"/>
      <c r="R575" s="286"/>
      <c r="S575" s="215"/>
      <c r="T575" s="286"/>
      <c r="U575" s="215"/>
      <c r="V575" s="216"/>
      <c r="W575" s="25"/>
      <c r="X575" s="215"/>
      <c r="Y575" s="25"/>
      <c r="Z575" s="215"/>
      <c r="AA575" s="216"/>
      <c r="AB575" s="25"/>
      <c r="AC575" s="215"/>
      <c r="AD575" s="25"/>
      <c r="AE575" s="215"/>
      <c r="AF575" s="216"/>
      <c r="AG575" s="25"/>
      <c r="AH575" s="215"/>
      <c r="AI575" s="25"/>
      <c r="AJ575" s="215"/>
      <c r="AK575" s="216"/>
      <c r="AL575" s="25"/>
      <c r="AM575" s="215"/>
      <c r="AN575" s="25"/>
      <c r="AO575" s="215"/>
      <c r="AP575" s="216"/>
      <c r="AQ575" s="25"/>
      <c r="AR575" s="215"/>
      <c r="AS575" s="25"/>
      <c r="AT575" s="215"/>
      <c r="AU575" s="216"/>
      <c r="AV575" s="25"/>
      <c r="AW575" s="215"/>
      <c r="AX575" s="25"/>
      <c r="AY575" s="215"/>
      <c r="AZ575" s="216"/>
      <c r="BA575" s="25"/>
      <c r="BB575" s="215"/>
      <c r="BC575" s="25"/>
      <c r="BD575" s="215"/>
      <c r="BE575" s="216"/>
      <c r="BF575" s="25"/>
      <c r="BG575" s="215"/>
      <c r="BH575" s="25"/>
      <c r="BI575" s="215"/>
      <c r="BJ575" s="216"/>
    </row>
    <row r="576" spans="14:62" ht="15.75" customHeight="1">
      <c r="N576" s="215"/>
      <c r="O576" s="286"/>
      <c r="P576" s="215"/>
      <c r="Q576" s="216"/>
      <c r="R576" s="286"/>
      <c r="S576" s="215"/>
      <c r="T576" s="286"/>
      <c r="U576" s="215"/>
      <c r="V576" s="216"/>
      <c r="W576" s="25"/>
      <c r="X576" s="215"/>
      <c r="Y576" s="25"/>
      <c r="Z576" s="215"/>
      <c r="AA576" s="216"/>
      <c r="AB576" s="25"/>
      <c r="AC576" s="215"/>
      <c r="AD576" s="25"/>
      <c r="AE576" s="215"/>
      <c r="AF576" s="216"/>
      <c r="AG576" s="25"/>
      <c r="AH576" s="215"/>
      <c r="AI576" s="25"/>
      <c r="AJ576" s="215"/>
      <c r="AK576" s="216"/>
      <c r="AL576" s="25"/>
      <c r="AM576" s="215"/>
      <c r="AN576" s="25"/>
      <c r="AO576" s="215"/>
      <c r="AP576" s="216"/>
      <c r="AQ576" s="25"/>
      <c r="AR576" s="215"/>
      <c r="AS576" s="25"/>
      <c r="AT576" s="215"/>
      <c r="AU576" s="216"/>
      <c r="AV576" s="25"/>
      <c r="AW576" s="215"/>
      <c r="AX576" s="25"/>
      <c r="AY576" s="215"/>
      <c r="AZ576" s="216"/>
      <c r="BA576" s="25"/>
      <c r="BB576" s="215"/>
      <c r="BC576" s="25"/>
      <c r="BD576" s="215"/>
      <c r="BE576" s="216"/>
      <c r="BF576" s="25"/>
      <c r="BG576" s="215"/>
      <c r="BH576" s="25"/>
      <c r="BI576" s="215"/>
      <c r="BJ576" s="216"/>
    </row>
    <row r="577" spans="14:62" ht="15.75" customHeight="1">
      <c r="N577" s="215"/>
      <c r="O577" s="286"/>
      <c r="P577" s="215"/>
      <c r="Q577" s="216"/>
      <c r="R577" s="286"/>
      <c r="S577" s="215"/>
      <c r="T577" s="286"/>
      <c r="U577" s="215"/>
      <c r="V577" s="216"/>
      <c r="W577" s="25"/>
      <c r="X577" s="215"/>
      <c r="Y577" s="25"/>
      <c r="Z577" s="215"/>
      <c r="AA577" s="216"/>
      <c r="AB577" s="25"/>
      <c r="AC577" s="215"/>
      <c r="AD577" s="25"/>
      <c r="AE577" s="215"/>
      <c r="AF577" s="216"/>
      <c r="AG577" s="25"/>
      <c r="AH577" s="215"/>
      <c r="AI577" s="25"/>
      <c r="AJ577" s="215"/>
      <c r="AK577" s="216"/>
      <c r="AL577" s="25"/>
      <c r="AM577" s="215"/>
      <c r="AN577" s="25"/>
      <c r="AO577" s="215"/>
      <c r="AP577" s="216"/>
      <c r="AQ577" s="25"/>
      <c r="AR577" s="215"/>
      <c r="AS577" s="25"/>
      <c r="AT577" s="215"/>
      <c r="AU577" s="216"/>
      <c r="AV577" s="25"/>
      <c r="AW577" s="215"/>
      <c r="AX577" s="25"/>
      <c r="AY577" s="215"/>
      <c r="AZ577" s="216"/>
      <c r="BA577" s="25"/>
      <c r="BB577" s="215"/>
      <c r="BC577" s="25"/>
      <c r="BD577" s="215"/>
      <c r="BE577" s="216"/>
      <c r="BF577" s="25"/>
      <c r="BG577" s="215"/>
      <c r="BH577" s="25"/>
      <c r="BI577" s="215"/>
      <c r="BJ577" s="216"/>
    </row>
    <row r="578" spans="14:62" ht="15.75" customHeight="1">
      <c r="N578" s="215"/>
      <c r="O578" s="286"/>
      <c r="P578" s="215"/>
      <c r="Q578" s="216"/>
      <c r="R578" s="286"/>
      <c r="S578" s="215"/>
      <c r="T578" s="286"/>
      <c r="U578" s="215"/>
      <c r="V578" s="216"/>
      <c r="W578" s="25"/>
      <c r="X578" s="215"/>
      <c r="Y578" s="25"/>
      <c r="Z578" s="215"/>
      <c r="AA578" s="216"/>
      <c r="AB578" s="25"/>
      <c r="AC578" s="215"/>
      <c r="AD578" s="25"/>
      <c r="AE578" s="215"/>
      <c r="AF578" s="216"/>
      <c r="AG578" s="25"/>
      <c r="AH578" s="215"/>
      <c r="AI578" s="25"/>
      <c r="AJ578" s="215"/>
      <c r="AK578" s="216"/>
      <c r="AL578" s="25"/>
      <c r="AM578" s="215"/>
      <c r="AN578" s="25"/>
      <c r="AO578" s="215"/>
      <c r="AP578" s="216"/>
      <c r="AQ578" s="25"/>
      <c r="AR578" s="215"/>
      <c r="AS578" s="25"/>
      <c r="AT578" s="215"/>
      <c r="AU578" s="216"/>
      <c r="AV578" s="25"/>
      <c r="AW578" s="215"/>
      <c r="AX578" s="25"/>
      <c r="AY578" s="215"/>
      <c r="AZ578" s="216"/>
      <c r="BA578" s="25"/>
      <c r="BB578" s="215"/>
      <c r="BC578" s="25"/>
      <c r="BD578" s="215"/>
      <c r="BE578" s="216"/>
      <c r="BF578" s="25"/>
      <c r="BG578" s="215"/>
      <c r="BH578" s="25"/>
      <c r="BI578" s="215"/>
      <c r="BJ578" s="216"/>
    </row>
    <row r="579" spans="14:62" ht="15.75" customHeight="1">
      <c r="N579" s="215"/>
      <c r="O579" s="286"/>
      <c r="P579" s="215"/>
      <c r="Q579" s="216"/>
      <c r="R579" s="286"/>
      <c r="S579" s="215"/>
      <c r="T579" s="286"/>
      <c r="U579" s="215"/>
      <c r="V579" s="216"/>
      <c r="W579" s="25"/>
      <c r="X579" s="215"/>
      <c r="Y579" s="25"/>
      <c r="Z579" s="215"/>
      <c r="AA579" s="216"/>
      <c r="AB579" s="25"/>
      <c r="AC579" s="215"/>
      <c r="AD579" s="25"/>
      <c r="AE579" s="215"/>
      <c r="AF579" s="216"/>
      <c r="AG579" s="25"/>
      <c r="AH579" s="215"/>
      <c r="AI579" s="25"/>
      <c r="AJ579" s="215"/>
      <c r="AK579" s="216"/>
      <c r="AL579" s="25"/>
      <c r="AM579" s="215"/>
      <c r="AN579" s="25"/>
      <c r="AO579" s="215"/>
      <c r="AP579" s="216"/>
      <c r="AQ579" s="25"/>
      <c r="AR579" s="215"/>
      <c r="AS579" s="25"/>
      <c r="AT579" s="215"/>
      <c r="AU579" s="216"/>
      <c r="AV579" s="25"/>
      <c r="AW579" s="215"/>
      <c r="AX579" s="25"/>
      <c r="AY579" s="215"/>
      <c r="AZ579" s="216"/>
      <c r="BA579" s="25"/>
      <c r="BB579" s="215"/>
      <c r="BC579" s="25"/>
      <c r="BD579" s="215"/>
      <c r="BE579" s="216"/>
      <c r="BF579" s="25"/>
      <c r="BG579" s="215"/>
      <c r="BH579" s="25"/>
      <c r="BI579" s="215"/>
      <c r="BJ579" s="216"/>
    </row>
    <row r="580" spans="14:62" ht="15.75" customHeight="1">
      <c r="N580" s="215"/>
      <c r="O580" s="286"/>
      <c r="P580" s="215"/>
      <c r="Q580" s="216"/>
      <c r="R580" s="286"/>
      <c r="S580" s="215"/>
      <c r="T580" s="286"/>
      <c r="U580" s="215"/>
      <c r="V580" s="216"/>
      <c r="W580" s="25"/>
      <c r="X580" s="215"/>
      <c r="Y580" s="25"/>
      <c r="Z580" s="215"/>
      <c r="AA580" s="216"/>
      <c r="AB580" s="25"/>
      <c r="AC580" s="215"/>
      <c r="AD580" s="25"/>
      <c r="AE580" s="215"/>
      <c r="AF580" s="216"/>
      <c r="AG580" s="25"/>
      <c r="AH580" s="215"/>
      <c r="AI580" s="25"/>
      <c r="AJ580" s="215"/>
      <c r="AK580" s="216"/>
      <c r="AL580" s="25"/>
      <c r="AM580" s="215"/>
      <c r="AN580" s="25"/>
      <c r="AO580" s="215"/>
      <c r="AP580" s="216"/>
      <c r="AQ580" s="25"/>
      <c r="AR580" s="215"/>
      <c r="AS580" s="25"/>
      <c r="AT580" s="215"/>
      <c r="AU580" s="216"/>
      <c r="AV580" s="25"/>
      <c r="AW580" s="215"/>
      <c r="AX580" s="25"/>
      <c r="AY580" s="215"/>
      <c r="AZ580" s="216"/>
      <c r="BA580" s="25"/>
      <c r="BB580" s="215"/>
      <c r="BC580" s="25"/>
      <c r="BD580" s="215"/>
      <c r="BE580" s="216"/>
      <c r="BF580" s="25"/>
      <c r="BG580" s="215"/>
      <c r="BH580" s="25"/>
      <c r="BI580" s="215"/>
      <c r="BJ580" s="216"/>
    </row>
    <row r="581" spans="14:62" ht="15.75" customHeight="1">
      <c r="N581" s="215"/>
      <c r="O581" s="286"/>
      <c r="P581" s="215"/>
      <c r="Q581" s="216"/>
      <c r="R581" s="286"/>
      <c r="S581" s="215"/>
      <c r="T581" s="286"/>
      <c r="U581" s="215"/>
      <c r="V581" s="216"/>
      <c r="W581" s="25"/>
      <c r="X581" s="215"/>
      <c r="Y581" s="25"/>
      <c r="Z581" s="215"/>
      <c r="AA581" s="216"/>
      <c r="AB581" s="25"/>
      <c r="AC581" s="215"/>
      <c r="AD581" s="25"/>
      <c r="AE581" s="215"/>
      <c r="AF581" s="216"/>
      <c r="AG581" s="25"/>
      <c r="AH581" s="215"/>
      <c r="AI581" s="25"/>
      <c r="AJ581" s="215"/>
      <c r="AK581" s="216"/>
      <c r="AL581" s="25"/>
      <c r="AM581" s="215"/>
      <c r="AN581" s="25"/>
      <c r="AO581" s="215"/>
      <c r="AP581" s="216"/>
      <c r="AQ581" s="25"/>
      <c r="AR581" s="215"/>
      <c r="AS581" s="25"/>
      <c r="AT581" s="215"/>
      <c r="AU581" s="216"/>
      <c r="AV581" s="25"/>
      <c r="AW581" s="215"/>
      <c r="AX581" s="25"/>
      <c r="AY581" s="215"/>
      <c r="AZ581" s="216"/>
      <c r="BA581" s="25"/>
      <c r="BB581" s="215"/>
      <c r="BC581" s="25"/>
      <c r="BD581" s="215"/>
      <c r="BE581" s="216"/>
      <c r="BF581" s="25"/>
      <c r="BG581" s="215"/>
      <c r="BH581" s="25"/>
      <c r="BI581" s="215"/>
      <c r="BJ581" s="216"/>
    </row>
    <row r="582" spans="14:62" ht="15.75" customHeight="1">
      <c r="N582" s="215"/>
      <c r="O582" s="286"/>
      <c r="P582" s="215"/>
      <c r="Q582" s="216"/>
      <c r="R582" s="286"/>
      <c r="S582" s="215"/>
      <c r="T582" s="286"/>
      <c r="U582" s="215"/>
      <c r="V582" s="216"/>
      <c r="W582" s="25"/>
      <c r="X582" s="215"/>
      <c r="Y582" s="25"/>
      <c r="Z582" s="215"/>
      <c r="AA582" s="216"/>
      <c r="AB582" s="25"/>
      <c r="AC582" s="215"/>
      <c r="AD582" s="25"/>
      <c r="AE582" s="215"/>
      <c r="AF582" s="216"/>
      <c r="AG582" s="25"/>
      <c r="AH582" s="215"/>
      <c r="AI582" s="25"/>
      <c r="AJ582" s="215"/>
      <c r="AK582" s="216"/>
      <c r="AL582" s="25"/>
      <c r="AM582" s="215"/>
      <c r="AN582" s="25"/>
      <c r="AO582" s="215"/>
      <c r="AP582" s="216"/>
      <c r="AQ582" s="25"/>
      <c r="AR582" s="215"/>
      <c r="AS582" s="25"/>
      <c r="AT582" s="215"/>
      <c r="AU582" s="216"/>
      <c r="AV582" s="25"/>
      <c r="AW582" s="215"/>
      <c r="AX582" s="25"/>
      <c r="AY582" s="215"/>
      <c r="AZ582" s="216"/>
      <c r="BA582" s="25"/>
      <c r="BB582" s="215"/>
      <c r="BC582" s="25"/>
      <c r="BD582" s="215"/>
      <c r="BE582" s="216"/>
      <c r="BF582" s="25"/>
      <c r="BG582" s="215"/>
      <c r="BH582" s="25"/>
      <c r="BI582" s="215"/>
      <c r="BJ582" s="216"/>
    </row>
    <row r="583" spans="14:62" ht="15.75" customHeight="1">
      <c r="N583" s="215"/>
      <c r="O583" s="286"/>
      <c r="P583" s="215"/>
      <c r="Q583" s="216"/>
      <c r="R583" s="286"/>
      <c r="S583" s="215"/>
      <c r="T583" s="286"/>
      <c r="U583" s="215"/>
      <c r="V583" s="216"/>
      <c r="W583" s="25"/>
      <c r="X583" s="215"/>
      <c r="Y583" s="25"/>
      <c r="Z583" s="215"/>
      <c r="AA583" s="216"/>
      <c r="AB583" s="25"/>
      <c r="AC583" s="215"/>
      <c r="AD583" s="25"/>
      <c r="AE583" s="215"/>
      <c r="AF583" s="216"/>
      <c r="AG583" s="25"/>
      <c r="AH583" s="215"/>
      <c r="AI583" s="25"/>
      <c r="AJ583" s="215"/>
      <c r="AK583" s="216"/>
      <c r="AL583" s="25"/>
      <c r="AM583" s="215"/>
      <c r="AN583" s="25"/>
      <c r="AO583" s="215"/>
      <c r="AP583" s="216"/>
      <c r="AQ583" s="25"/>
      <c r="AR583" s="215"/>
      <c r="AS583" s="25"/>
      <c r="AT583" s="215"/>
      <c r="AU583" s="216"/>
      <c r="AV583" s="25"/>
      <c r="AW583" s="215"/>
      <c r="AX583" s="25"/>
      <c r="AY583" s="215"/>
      <c r="AZ583" s="216"/>
      <c r="BA583" s="25"/>
      <c r="BB583" s="215"/>
      <c r="BC583" s="25"/>
      <c r="BD583" s="215"/>
      <c r="BE583" s="216"/>
      <c r="BF583" s="25"/>
      <c r="BG583" s="215"/>
      <c r="BH583" s="25"/>
      <c r="BI583" s="215"/>
      <c r="BJ583" s="216"/>
    </row>
    <row r="584" spans="14:62" ht="15.75" customHeight="1">
      <c r="N584" s="215"/>
      <c r="O584" s="286"/>
      <c r="P584" s="215"/>
      <c r="Q584" s="216"/>
      <c r="R584" s="286"/>
      <c r="S584" s="215"/>
      <c r="T584" s="286"/>
      <c r="U584" s="215"/>
      <c r="V584" s="216"/>
      <c r="W584" s="25"/>
      <c r="X584" s="215"/>
      <c r="Y584" s="25"/>
      <c r="Z584" s="215"/>
      <c r="AA584" s="216"/>
      <c r="AB584" s="25"/>
      <c r="AC584" s="215"/>
      <c r="AD584" s="25"/>
      <c r="AE584" s="215"/>
      <c r="AF584" s="216"/>
      <c r="AG584" s="25"/>
      <c r="AH584" s="215"/>
      <c r="AI584" s="25"/>
      <c r="AJ584" s="215"/>
      <c r="AK584" s="216"/>
      <c r="AL584" s="25"/>
      <c r="AM584" s="215"/>
      <c r="AN584" s="25"/>
      <c r="AO584" s="215"/>
      <c r="AP584" s="216"/>
      <c r="AQ584" s="25"/>
      <c r="AR584" s="215"/>
      <c r="AS584" s="25"/>
      <c r="AT584" s="215"/>
      <c r="AU584" s="216"/>
      <c r="AV584" s="25"/>
      <c r="AW584" s="215"/>
      <c r="AX584" s="25"/>
      <c r="AY584" s="215"/>
      <c r="AZ584" s="216"/>
      <c r="BA584" s="25"/>
      <c r="BB584" s="215"/>
      <c r="BC584" s="25"/>
      <c r="BD584" s="215"/>
      <c r="BE584" s="216"/>
      <c r="BF584" s="25"/>
      <c r="BG584" s="215"/>
      <c r="BH584" s="25"/>
      <c r="BI584" s="215"/>
      <c r="BJ584" s="216"/>
    </row>
    <row r="585" spans="14:62" ht="15.75" customHeight="1">
      <c r="N585" s="215"/>
      <c r="O585" s="286"/>
      <c r="P585" s="215"/>
      <c r="Q585" s="216"/>
      <c r="R585" s="286"/>
      <c r="S585" s="215"/>
      <c r="T585" s="286"/>
      <c r="U585" s="215"/>
      <c r="V585" s="216"/>
      <c r="W585" s="25"/>
      <c r="X585" s="215"/>
      <c r="Y585" s="25"/>
      <c r="Z585" s="215"/>
      <c r="AA585" s="216"/>
      <c r="AB585" s="25"/>
      <c r="AC585" s="215"/>
      <c r="AD585" s="25"/>
      <c r="AE585" s="215"/>
      <c r="AF585" s="216"/>
      <c r="AG585" s="25"/>
      <c r="AH585" s="215"/>
      <c r="AI585" s="25"/>
      <c r="AJ585" s="215"/>
      <c r="AK585" s="216"/>
      <c r="AL585" s="25"/>
      <c r="AM585" s="215"/>
      <c r="AN585" s="25"/>
      <c r="AO585" s="215"/>
      <c r="AP585" s="216"/>
      <c r="AQ585" s="25"/>
      <c r="AR585" s="215"/>
      <c r="AS585" s="25"/>
      <c r="AT585" s="215"/>
      <c r="AU585" s="216"/>
      <c r="AV585" s="25"/>
      <c r="AW585" s="215"/>
      <c r="AX585" s="25"/>
      <c r="AY585" s="215"/>
      <c r="AZ585" s="216"/>
      <c r="BA585" s="25"/>
      <c r="BB585" s="215"/>
      <c r="BC585" s="25"/>
      <c r="BD585" s="215"/>
      <c r="BE585" s="216"/>
      <c r="BF585" s="25"/>
      <c r="BG585" s="215"/>
      <c r="BH585" s="25"/>
      <c r="BI585" s="215"/>
      <c r="BJ585" s="216"/>
    </row>
    <row r="586" spans="14:62" ht="15.75" customHeight="1">
      <c r="N586" s="215"/>
      <c r="O586" s="286"/>
      <c r="P586" s="215"/>
      <c r="Q586" s="216"/>
      <c r="R586" s="286"/>
      <c r="S586" s="215"/>
      <c r="T586" s="286"/>
      <c r="U586" s="215"/>
      <c r="V586" s="216"/>
      <c r="W586" s="25"/>
      <c r="X586" s="215"/>
      <c r="Y586" s="25"/>
      <c r="Z586" s="215"/>
      <c r="AA586" s="216"/>
      <c r="AB586" s="25"/>
      <c r="AC586" s="215"/>
      <c r="AD586" s="25"/>
      <c r="AE586" s="215"/>
      <c r="AF586" s="216"/>
      <c r="AG586" s="25"/>
      <c r="AH586" s="215"/>
      <c r="AI586" s="25"/>
      <c r="AJ586" s="215"/>
      <c r="AK586" s="216"/>
      <c r="AL586" s="25"/>
      <c r="AM586" s="215"/>
      <c r="AN586" s="25"/>
      <c r="AO586" s="215"/>
      <c r="AP586" s="216"/>
      <c r="AQ586" s="25"/>
      <c r="AR586" s="215"/>
      <c r="AS586" s="25"/>
      <c r="AT586" s="215"/>
      <c r="AU586" s="216"/>
      <c r="AV586" s="25"/>
      <c r="AW586" s="215"/>
      <c r="AX586" s="25"/>
      <c r="AY586" s="215"/>
      <c r="AZ586" s="216"/>
      <c r="BA586" s="25"/>
      <c r="BB586" s="215"/>
      <c r="BC586" s="25"/>
      <c r="BD586" s="215"/>
      <c r="BE586" s="216"/>
      <c r="BF586" s="25"/>
      <c r="BG586" s="215"/>
      <c r="BH586" s="25"/>
      <c r="BI586" s="215"/>
      <c r="BJ586" s="216"/>
    </row>
    <row r="587" spans="14:62" ht="15.75" customHeight="1">
      <c r="N587" s="215"/>
      <c r="O587" s="286"/>
      <c r="P587" s="215"/>
      <c r="Q587" s="216"/>
      <c r="R587" s="286"/>
      <c r="S587" s="215"/>
      <c r="T587" s="286"/>
      <c r="U587" s="215"/>
      <c r="V587" s="216"/>
      <c r="W587" s="25"/>
      <c r="X587" s="215"/>
      <c r="Y587" s="25"/>
      <c r="Z587" s="215"/>
      <c r="AA587" s="216"/>
      <c r="AB587" s="25"/>
      <c r="AC587" s="215"/>
      <c r="AD587" s="25"/>
      <c r="AE587" s="215"/>
      <c r="AF587" s="216"/>
      <c r="AG587" s="25"/>
      <c r="AH587" s="215"/>
      <c r="AI587" s="25"/>
      <c r="AJ587" s="215"/>
      <c r="AK587" s="216"/>
      <c r="AL587" s="25"/>
      <c r="AM587" s="215"/>
      <c r="AN587" s="25"/>
      <c r="AO587" s="215"/>
      <c r="AP587" s="216"/>
      <c r="AQ587" s="25"/>
      <c r="AR587" s="215"/>
      <c r="AS587" s="25"/>
      <c r="AT587" s="215"/>
      <c r="AU587" s="216"/>
      <c r="AV587" s="25"/>
      <c r="AW587" s="215"/>
      <c r="AX587" s="25"/>
      <c r="AY587" s="215"/>
      <c r="AZ587" s="216"/>
      <c r="BA587" s="25"/>
      <c r="BB587" s="215"/>
      <c r="BC587" s="25"/>
      <c r="BD587" s="215"/>
      <c r="BE587" s="216"/>
      <c r="BF587" s="25"/>
      <c r="BG587" s="215"/>
      <c r="BH587" s="25"/>
      <c r="BI587" s="215"/>
      <c r="BJ587" s="216"/>
    </row>
    <row r="588" spans="14:62" ht="15.75" customHeight="1">
      <c r="N588" s="215"/>
      <c r="O588" s="286"/>
      <c r="P588" s="215"/>
      <c r="Q588" s="216"/>
      <c r="R588" s="286"/>
      <c r="S588" s="215"/>
      <c r="T588" s="286"/>
      <c r="U588" s="215"/>
      <c r="V588" s="216"/>
      <c r="W588" s="25"/>
      <c r="X588" s="215"/>
      <c r="Y588" s="25"/>
      <c r="Z588" s="215"/>
      <c r="AA588" s="216"/>
      <c r="AB588" s="25"/>
      <c r="AC588" s="215"/>
      <c r="AD588" s="25"/>
      <c r="AE588" s="215"/>
      <c r="AF588" s="216"/>
      <c r="AG588" s="25"/>
      <c r="AH588" s="215"/>
      <c r="AI588" s="25"/>
      <c r="AJ588" s="215"/>
      <c r="AK588" s="216"/>
      <c r="AL588" s="25"/>
      <c r="AM588" s="215"/>
      <c r="AN588" s="25"/>
      <c r="AO588" s="215"/>
      <c r="AP588" s="216"/>
      <c r="AQ588" s="25"/>
      <c r="AR588" s="215"/>
      <c r="AS588" s="25"/>
      <c r="AT588" s="215"/>
      <c r="AU588" s="216"/>
      <c r="AV588" s="25"/>
      <c r="AW588" s="215"/>
      <c r="AX588" s="25"/>
      <c r="AY588" s="215"/>
      <c r="AZ588" s="216"/>
      <c r="BA588" s="25"/>
      <c r="BB588" s="215"/>
      <c r="BC588" s="25"/>
      <c r="BD588" s="215"/>
      <c r="BE588" s="216"/>
      <c r="BF588" s="25"/>
      <c r="BG588" s="215"/>
      <c r="BH588" s="25"/>
      <c r="BI588" s="215"/>
      <c r="BJ588" s="216"/>
    </row>
    <row r="589" spans="14:62" ht="15.75" customHeight="1">
      <c r="N589" s="215"/>
      <c r="O589" s="286"/>
      <c r="P589" s="215"/>
      <c r="Q589" s="216"/>
      <c r="R589" s="286"/>
      <c r="S589" s="215"/>
      <c r="T589" s="286"/>
      <c r="U589" s="215"/>
      <c r="V589" s="216"/>
      <c r="W589" s="25"/>
      <c r="X589" s="215"/>
      <c r="Y589" s="25"/>
      <c r="Z589" s="215"/>
      <c r="AA589" s="216"/>
      <c r="AB589" s="25"/>
      <c r="AC589" s="215"/>
      <c r="AD589" s="25"/>
      <c r="AE589" s="215"/>
      <c r="AF589" s="216"/>
      <c r="AG589" s="25"/>
      <c r="AH589" s="215"/>
      <c r="AI589" s="25"/>
      <c r="AJ589" s="215"/>
      <c r="AK589" s="216"/>
      <c r="AL589" s="25"/>
      <c r="AM589" s="215"/>
      <c r="AN589" s="25"/>
      <c r="AO589" s="215"/>
      <c r="AP589" s="216"/>
      <c r="AQ589" s="25"/>
      <c r="AR589" s="215"/>
      <c r="AS589" s="25"/>
      <c r="AT589" s="215"/>
      <c r="AU589" s="216"/>
      <c r="AV589" s="25"/>
      <c r="AW589" s="215"/>
      <c r="AX589" s="25"/>
      <c r="AY589" s="215"/>
      <c r="AZ589" s="216"/>
      <c r="BA589" s="25"/>
      <c r="BB589" s="215"/>
      <c r="BC589" s="25"/>
      <c r="BD589" s="215"/>
      <c r="BE589" s="216"/>
      <c r="BF589" s="25"/>
      <c r="BG589" s="215"/>
      <c r="BH589" s="25"/>
      <c r="BI589" s="215"/>
      <c r="BJ589" s="216"/>
    </row>
    <row r="590" spans="14:62" ht="15.75" customHeight="1">
      <c r="N590" s="215"/>
      <c r="O590" s="286"/>
      <c r="P590" s="215"/>
      <c r="Q590" s="216"/>
      <c r="R590" s="286"/>
      <c r="S590" s="215"/>
      <c r="T590" s="286"/>
      <c r="U590" s="215"/>
      <c r="V590" s="216"/>
      <c r="W590" s="25"/>
      <c r="X590" s="215"/>
      <c r="Y590" s="25"/>
      <c r="Z590" s="215"/>
      <c r="AA590" s="216"/>
      <c r="AB590" s="25"/>
      <c r="AC590" s="215"/>
      <c r="AD590" s="25"/>
      <c r="AE590" s="215"/>
      <c r="AF590" s="216"/>
      <c r="AG590" s="25"/>
      <c r="AH590" s="215"/>
      <c r="AI590" s="25"/>
      <c r="AJ590" s="215"/>
      <c r="AK590" s="216"/>
      <c r="AL590" s="25"/>
      <c r="AM590" s="215"/>
      <c r="AN590" s="25"/>
      <c r="AO590" s="215"/>
      <c r="AP590" s="216"/>
      <c r="AQ590" s="25"/>
      <c r="AR590" s="215"/>
      <c r="AS590" s="25"/>
      <c r="AT590" s="215"/>
      <c r="AU590" s="216"/>
      <c r="AV590" s="25"/>
      <c r="AW590" s="215"/>
      <c r="AX590" s="25"/>
      <c r="AY590" s="215"/>
      <c r="AZ590" s="216"/>
      <c r="BA590" s="25"/>
      <c r="BB590" s="215"/>
      <c r="BC590" s="25"/>
      <c r="BD590" s="215"/>
      <c r="BE590" s="216"/>
      <c r="BF590" s="25"/>
      <c r="BG590" s="215"/>
      <c r="BH590" s="25"/>
      <c r="BI590" s="215"/>
      <c r="BJ590" s="216"/>
    </row>
    <row r="591" spans="14:62" ht="15.75" customHeight="1">
      <c r="N591" s="215"/>
      <c r="O591" s="286"/>
      <c r="P591" s="215"/>
      <c r="Q591" s="216"/>
      <c r="R591" s="286"/>
      <c r="S591" s="215"/>
      <c r="T591" s="286"/>
      <c r="U591" s="215"/>
      <c r="V591" s="216"/>
      <c r="W591" s="25"/>
      <c r="X591" s="215"/>
      <c r="Y591" s="25"/>
      <c r="Z591" s="215"/>
      <c r="AA591" s="216"/>
      <c r="AB591" s="25"/>
      <c r="AC591" s="215"/>
      <c r="AD591" s="25"/>
      <c r="AE591" s="215"/>
      <c r="AF591" s="216"/>
      <c r="AG591" s="25"/>
      <c r="AH591" s="215"/>
      <c r="AI591" s="25"/>
      <c r="AJ591" s="215"/>
      <c r="AK591" s="216"/>
      <c r="AL591" s="25"/>
      <c r="AM591" s="215"/>
      <c r="AN591" s="25"/>
      <c r="AO591" s="215"/>
      <c r="AP591" s="216"/>
      <c r="AQ591" s="25"/>
      <c r="AR591" s="215"/>
      <c r="AS591" s="25"/>
      <c r="AT591" s="215"/>
      <c r="AU591" s="216"/>
      <c r="AV591" s="25"/>
      <c r="AW591" s="215"/>
      <c r="AX591" s="25"/>
      <c r="AY591" s="215"/>
      <c r="AZ591" s="216"/>
      <c r="BA591" s="25"/>
      <c r="BB591" s="215"/>
      <c r="BC591" s="25"/>
      <c r="BD591" s="215"/>
      <c r="BE591" s="216"/>
      <c r="BF591" s="25"/>
      <c r="BG591" s="215"/>
      <c r="BH591" s="25"/>
      <c r="BI591" s="215"/>
      <c r="BJ591" s="216"/>
    </row>
    <row r="592" spans="14:62" ht="15.75" customHeight="1">
      <c r="N592" s="215"/>
      <c r="O592" s="286"/>
      <c r="P592" s="215"/>
      <c r="Q592" s="216"/>
      <c r="R592" s="286"/>
      <c r="S592" s="215"/>
      <c r="T592" s="286"/>
      <c r="U592" s="215"/>
      <c r="V592" s="216"/>
      <c r="W592" s="25"/>
      <c r="X592" s="215"/>
      <c r="Y592" s="25"/>
      <c r="Z592" s="215"/>
      <c r="AA592" s="216"/>
      <c r="AB592" s="25"/>
      <c r="AC592" s="215"/>
      <c r="AD592" s="25"/>
      <c r="AE592" s="215"/>
      <c r="AF592" s="216"/>
      <c r="AG592" s="25"/>
      <c r="AH592" s="215"/>
      <c r="AI592" s="25"/>
      <c r="AJ592" s="215"/>
      <c r="AK592" s="216"/>
      <c r="AL592" s="25"/>
      <c r="AM592" s="215"/>
      <c r="AN592" s="25"/>
      <c r="AO592" s="215"/>
      <c r="AP592" s="216"/>
      <c r="AQ592" s="25"/>
      <c r="AR592" s="215"/>
      <c r="AS592" s="25"/>
      <c r="AT592" s="215"/>
      <c r="AU592" s="216"/>
      <c r="AV592" s="25"/>
      <c r="AW592" s="215"/>
      <c r="AX592" s="25"/>
      <c r="AY592" s="215"/>
      <c r="AZ592" s="216"/>
      <c r="BA592" s="25"/>
      <c r="BB592" s="215"/>
      <c r="BC592" s="25"/>
      <c r="BD592" s="215"/>
      <c r="BE592" s="216"/>
      <c r="BF592" s="25"/>
      <c r="BG592" s="215"/>
      <c r="BH592" s="25"/>
      <c r="BI592" s="215"/>
      <c r="BJ592" s="216"/>
    </row>
    <row r="593" spans="14:62" ht="15.75" customHeight="1">
      <c r="N593" s="215"/>
      <c r="O593" s="286"/>
      <c r="P593" s="215"/>
      <c r="Q593" s="216"/>
      <c r="R593" s="286"/>
      <c r="S593" s="215"/>
      <c r="T593" s="286"/>
      <c r="U593" s="215"/>
      <c r="V593" s="216"/>
      <c r="W593" s="25"/>
      <c r="X593" s="215"/>
      <c r="Y593" s="25"/>
      <c r="Z593" s="215"/>
      <c r="AA593" s="216"/>
      <c r="AB593" s="25"/>
      <c r="AC593" s="215"/>
      <c r="AD593" s="25"/>
      <c r="AE593" s="215"/>
      <c r="AF593" s="216"/>
      <c r="AG593" s="25"/>
      <c r="AH593" s="215"/>
      <c r="AI593" s="25"/>
      <c r="AJ593" s="215"/>
      <c r="AK593" s="216"/>
      <c r="AL593" s="25"/>
      <c r="AM593" s="215"/>
      <c r="AN593" s="25"/>
      <c r="AO593" s="215"/>
      <c r="AP593" s="216"/>
      <c r="AQ593" s="25"/>
      <c r="AR593" s="215"/>
      <c r="AS593" s="25"/>
      <c r="AT593" s="215"/>
      <c r="AU593" s="216"/>
      <c r="AV593" s="25"/>
      <c r="AW593" s="215"/>
      <c r="AX593" s="25"/>
      <c r="AY593" s="215"/>
      <c r="AZ593" s="216"/>
      <c r="BA593" s="25"/>
      <c r="BB593" s="215"/>
      <c r="BC593" s="25"/>
      <c r="BD593" s="215"/>
      <c r="BE593" s="216"/>
      <c r="BF593" s="25"/>
      <c r="BG593" s="215"/>
      <c r="BH593" s="25"/>
      <c r="BI593" s="215"/>
      <c r="BJ593" s="216"/>
    </row>
    <row r="594" spans="14:62" ht="15.75" customHeight="1">
      <c r="N594" s="215"/>
      <c r="O594" s="286"/>
      <c r="P594" s="215"/>
      <c r="Q594" s="216"/>
      <c r="R594" s="286"/>
      <c r="S594" s="215"/>
      <c r="T594" s="286"/>
      <c r="U594" s="215"/>
      <c r="V594" s="216"/>
      <c r="W594" s="25"/>
      <c r="X594" s="215"/>
      <c r="Y594" s="25"/>
      <c r="Z594" s="215"/>
      <c r="AA594" s="216"/>
      <c r="AB594" s="25"/>
      <c r="AC594" s="215"/>
      <c r="AD594" s="25"/>
      <c r="AE594" s="215"/>
      <c r="AF594" s="216"/>
      <c r="AG594" s="25"/>
      <c r="AH594" s="215"/>
      <c r="AI594" s="25"/>
      <c r="AJ594" s="215"/>
      <c r="AK594" s="216"/>
      <c r="AL594" s="25"/>
      <c r="AM594" s="215"/>
      <c r="AN594" s="25"/>
      <c r="AO594" s="215"/>
      <c r="AP594" s="216"/>
      <c r="AQ594" s="25"/>
      <c r="AR594" s="215"/>
      <c r="AS594" s="25"/>
      <c r="AT594" s="215"/>
      <c r="AU594" s="216"/>
      <c r="AV594" s="25"/>
      <c r="AW594" s="215"/>
      <c r="AX594" s="25"/>
      <c r="AY594" s="215"/>
      <c r="AZ594" s="216"/>
      <c r="BA594" s="25"/>
      <c r="BB594" s="215"/>
      <c r="BC594" s="25"/>
      <c r="BD594" s="215"/>
      <c r="BE594" s="216"/>
      <c r="BF594" s="25"/>
      <c r="BG594" s="215"/>
      <c r="BH594" s="25"/>
      <c r="BI594" s="215"/>
      <c r="BJ594" s="216"/>
    </row>
    <row r="595" spans="14:62" ht="15.75" customHeight="1">
      <c r="N595" s="215"/>
      <c r="O595" s="286"/>
      <c r="P595" s="215"/>
      <c r="Q595" s="216"/>
      <c r="R595" s="286"/>
      <c r="S595" s="215"/>
      <c r="T595" s="286"/>
      <c r="U595" s="215"/>
      <c r="V595" s="216"/>
      <c r="W595" s="25"/>
      <c r="X595" s="215"/>
      <c r="Y595" s="25"/>
      <c r="Z595" s="215"/>
      <c r="AA595" s="216"/>
      <c r="AB595" s="25"/>
      <c r="AC595" s="215"/>
      <c r="AD595" s="25"/>
      <c r="AE595" s="215"/>
      <c r="AF595" s="216"/>
      <c r="AG595" s="25"/>
      <c r="AH595" s="215"/>
      <c r="AI595" s="25"/>
      <c r="AJ595" s="215"/>
      <c r="AK595" s="216"/>
      <c r="AL595" s="25"/>
      <c r="AM595" s="215"/>
      <c r="AN595" s="25"/>
      <c r="AO595" s="215"/>
      <c r="AP595" s="216"/>
      <c r="AQ595" s="25"/>
      <c r="AR595" s="215"/>
      <c r="AS595" s="25"/>
      <c r="AT595" s="215"/>
      <c r="AU595" s="216"/>
      <c r="AV595" s="25"/>
      <c r="AW595" s="215"/>
      <c r="AX595" s="25"/>
      <c r="AY595" s="215"/>
      <c r="AZ595" s="216"/>
      <c r="BA595" s="25"/>
      <c r="BB595" s="215"/>
      <c r="BC595" s="25"/>
      <c r="BD595" s="215"/>
      <c r="BE595" s="216"/>
      <c r="BF595" s="25"/>
      <c r="BG595" s="215"/>
      <c r="BH595" s="25"/>
      <c r="BI595" s="215"/>
      <c r="BJ595" s="216"/>
    </row>
    <row r="596" spans="14:62" ht="15.75" customHeight="1">
      <c r="N596" s="215"/>
      <c r="O596" s="286"/>
      <c r="P596" s="215"/>
      <c r="Q596" s="216"/>
      <c r="R596" s="286"/>
      <c r="S596" s="215"/>
      <c r="T596" s="286"/>
      <c r="U596" s="215"/>
      <c r="V596" s="216"/>
      <c r="W596" s="25"/>
      <c r="X596" s="215"/>
      <c r="Y596" s="25"/>
      <c r="Z596" s="215"/>
      <c r="AA596" s="216"/>
      <c r="AB596" s="25"/>
      <c r="AC596" s="215"/>
      <c r="AD596" s="25"/>
      <c r="AE596" s="215"/>
      <c r="AF596" s="216"/>
      <c r="AG596" s="25"/>
      <c r="AH596" s="215"/>
      <c r="AI596" s="25"/>
      <c r="AJ596" s="215"/>
      <c r="AK596" s="216"/>
      <c r="AL596" s="25"/>
      <c r="AM596" s="215"/>
      <c r="AN596" s="25"/>
      <c r="AO596" s="215"/>
      <c r="AP596" s="216"/>
      <c r="AQ596" s="25"/>
      <c r="AR596" s="215"/>
      <c r="AS596" s="25"/>
      <c r="AT596" s="215"/>
      <c r="AU596" s="216"/>
      <c r="AV596" s="25"/>
      <c r="AW596" s="215"/>
      <c r="AX596" s="25"/>
      <c r="AY596" s="215"/>
      <c r="AZ596" s="216"/>
      <c r="BA596" s="25"/>
      <c r="BB596" s="215"/>
      <c r="BC596" s="25"/>
      <c r="BD596" s="215"/>
      <c r="BE596" s="216"/>
      <c r="BF596" s="25"/>
      <c r="BG596" s="215"/>
      <c r="BH596" s="25"/>
      <c r="BI596" s="215"/>
      <c r="BJ596" s="216"/>
    </row>
    <row r="597" spans="14:62" ht="15.75" customHeight="1">
      <c r="N597" s="215"/>
      <c r="O597" s="286"/>
      <c r="P597" s="215"/>
      <c r="Q597" s="216"/>
      <c r="R597" s="286"/>
      <c r="S597" s="215"/>
      <c r="T597" s="286"/>
      <c r="U597" s="215"/>
      <c r="V597" s="216"/>
      <c r="W597" s="25"/>
      <c r="X597" s="215"/>
      <c r="Y597" s="25"/>
      <c r="Z597" s="215"/>
      <c r="AA597" s="216"/>
      <c r="AB597" s="25"/>
      <c r="AC597" s="215"/>
      <c r="AD597" s="25"/>
      <c r="AE597" s="215"/>
      <c r="AF597" s="216"/>
      <c r="AG597" s="25"/>
      <c r="AH597" s="215"/>
      <c r="AI597" s="25"/>
      <c r="AJ597" s="215"/>
      <c r="AK597" s="216"/>
      <c r="AL597" s="25"/>
      <c r="AM597" s="215"/>
      <c r="AN597" s="25"/>
      <c r="AO597" s="215"/>
      <c r="AP597" s="216"/>
      <c r="AQ597" s="25"/>
      <c r="AR597" s="215"/>
      <c r="AS597" s="25"/>
      <c r="AT597" s="215"/>
      <c r="AU597" s="216"/>
      <c r="AV597" s="25"/>
      <c r="AW597" s="215"/>
      <c r="AX597" s="25"/>
      <c r="AY597" s="215"/>
      <c r="AZ597" s="216"/>
      <c r="BA597" s="25"/>
      <c r="BB597" s="215"/>
      <c r="BC597" s="25"/>
      <c r="BD597" s="215"/>
      <c r="BE597" s="216"/>
      <c r="BF597" s="25"/>
      <c r="BG597" s="215"/>
      <c r="BH597" s="25"/>
      <c r="BI597" s="215"/>
      <c r="BJ597" s="216"/>
    </row>
    <row r="598" spans="14:62" ht="15.75" customHeight="1">
      <c r="N598" s="215"/>
      <c r="O598" s="286"/>
      <c r="P598" s="215"/>
      <c r="Q598" s="216"/>
      <c r="R598" s="286"/>
      <c r="S598" s="215"/>
      <c r="T598" s="286"/>
      <c r="U598" s="215"/>
      <c r="V598" s="216"/>
      <c r="W598" s="25"/>
      <c r="X598" s="215"/>
      <c r="Y598" s="25"/>
      <c r="Z598" s="215"/>
      <c r="AA598" s="216"/>
      <c r="AB598" s="25"/>
      <c r="AC598" s="215"/>
      <c r="AD598" s="25"/>
      <c r="AE598" s="215"/>
      <c r="AF598" s="216"/>
      <c r="AG598" s="25"/>
      <c r="AH598" s="215"/>
      <c r="AI598" s="25"/>
      <c r="AJ598" s="215"/>
      <c r="AK598" s="216"/>
      <c r="AL598" s="25"/>
      <c r="AM598" s="215"/>
      <c r="AN598" s="25"/>
      <c r="AO598" s="215"/>
      <c r="AP598" s="216"/>
      <c r="AQ598" s="25"/>
      <c r="AR598" s="215"/>
      <c r="AS598" s="25"/>
      <c r="AT598" s="215"/>
      <c r="AU598" s="216"/>
      <c r="AV598" s="25"/>
      <c r="AW598" s="215"/>
      <c r="AX598" s="25"/>
      <c r="AY598" s="215"/>
      <c r="AZ598" s="216"/>
      <c r="BA598" s="25"/>
      <c r="BB598" s="215"/>
      <c r="BC598" s="25"/>
      <c r="BD598" s="215"/>
      <c r="BE598" s="216"/>
      <c r="BF598" s="25"/>
      <c r="BG598" s="215"/>
      <c r="BH598" s="25"/>
      <c r="BI598" s="215"/>
      <c r="BJ598" s="216"/>
    </row>
    <row r="599" spans="14:62" ht="15.75" customHeight="1">
      <c r="N599" s="215"/>
      <c r="O599" s="286"/>
      <c r="P599" s="215"/>
      <c r="Q599" s="216"/>
      <c r="R599" s="286"/>
      <c r="S599" s="215"/>
      <c r="T599" s="286"/>
      <c r="U599" s="215"/>
      <c r="V599" s="216"/>
      <c r="W599" s="25"/>
      <c r="X599" s="215"/>
      <c r="Y599" s="25"/>
      <c r="Z599" s="215"/>
      <c r="AA599" s="216"/>
      <c r="AB599" s="25"/>
      <c r="AC599" s="215"/>
      <c r="AD599" s="25"/>
      <c r="AE599" s="215"/>
      <c r="AF599" s="216"/>
      <c r="AG599" s="25"/>
      <c r="AH599" s="215"/>
      <c r="AI599" s="25"/>
      <c r="AJ599" s="215"/>
      <c r="AK599" s="216"/>
      <c r="AL599" s="25"/>
      <c r="AM599" s="215"/>
      <c r="AN599" s="25"/>
      <c r="AO599" s="215"/>
      <c r="AP599" s="216"/>
      <c r="AQ599" s="25"/>
      <c r="AR599" s="215"/>
      <c r="AS599" s="25"/>
      <c r="AT599" s="215"/>
      <c r="AU599" s="216"/>
      <c r="AV599" s="25"/>
      <c r="AW599" s="215"/>
      <c r="AX599" s="25"/>
      <c r="AY599" s="215"/>
      <c r="AZ599" s="216"/>
      <c r="BA599" s="25"/>
      <c r="BB599" s="215"/>
      <c r="BC599" s="25"/>
      <c r="BD599" s="215"/>
      <c r="BE599" s="216"/>
      <c r="BF599" s="25"/>
      <c r="BG599" s="215"/>
      <c r="BH599" s="25"/>
      <c r="BI599" s="215"/>
      <c r="BJ599" s="216"/>
    </row>
    <row r="600" spans="14:62" ht="15.75" customHeight="1">
      <c r="N600" s="215"/>
      <c r="O600" s="286"/>
      <c r="P600" s="215"/>
      <c r="Q600" s="216"/>
      <c r="R600" s="286"/>
      <c r="S600" s="215"/>
      <c r="T600" s="286"/>
      <c r="U600" s="215"/>
      <c r="V600" s="216"/>
      <c r="W600" s="25"/>
      <c r="X600" s="215"/>
      <c r="Y600" s="25"/>
      <c r="Z600" s="215"/>
      <c r="AA600" s="216"/>
      <c r="AB600" s="25"/>
      <c r="AC600" s="215"/>
      <c r="AD600" s="25"/>
      <c r="AE600" s="215"/>
      <c r="AF600" s="216"/>
      <c r="AG600" s="25"/>
      <c r="AH600" s="215"/>
      <c r="AI600" s="25"/>
      <c r="AJ600" s="215"/>
      <c r="AK600" s="216"/>
      <c r="AL600" s="25"/>
      <c r="AM600" s="215"/>
      <c r="AN600" s="25"/>
      <c r="AO600" s="215"/>
      <c r="AP600" s="216"/>
      <c r="AQ600" s="25"/>
      <c r="AR600" s="215"/>
      <c r="AS600" s="25"/>
      <c r="AT600" s="215"/>
      <c r="AU600" s="216"/>
      <c r="AV600" s="25"/>
      <c r="AW600" s="215"/>
      <c r="AX600" s="25"/>
      <c r="AY600" s="215"/>
      <c r="AZ600" s="216"/>
      <c r="BA600" s="25"/>
      <c r="BB600" s="215"/>
      <c r="BC600" s="25"/>
      <c r="BD600" s="215"/>
      <c r="BE600" s="216"/>
      <c r="BF600" s="25"/>
      <c r="BG600" s="215"/>
      <c r="BH600" s="25"/>
      <c r="BI600" s="215"/>
      <c r="BJ600" s="216"/>
    </row>
    <row r="601" spans="14:62" ht="15.75" customHeight="1">
      <c r="N601" s="215"/>
      <c r="O601" s="286"/>
      <c r="P601" s="215"/>
      <c r="Q601" s="216"/>
      <c r="R601" s="286"/>
      <c r="S601" s="215"/>
      <c r="T601" s="286"/>
      <c r="U601" s="215"/>
      <c r="V601" s="216"/>
      <c r="W601" s="25"/>
      <c r="X601" s="215"/>
      <c r="Y601" s="25"/>
      <c r="Z601" s="215"/>
      <c r="AA601" s="216"/>
      <c r="AB601" s="25"/>
      <c r="AC601" s="215"/>
      <c r="AD601" s="25"/>
      <c r="AE601" s="215"/>
      <c r="AF601" s="216"/>
      <c r="AG601" s="25"/>
      <c r="AH601" s="215"/>
      <c r="AI601" s="25"/>
      <c r="AJ601" s="215"/>
      <c r="AK601" s="216"/>
      <c r="AL601" s="25"/>
      <c r="AM601" s="215"/>
      <c r="AN601" s="25"/>
      <c r="AO601" s="215"/>
      <c r="AP601" s="216"/>
      <c r="AQ601" s="25"/>
      <c r="AR601" s="215"/>
      <c r="AS601" s="25"/>
      <c r="AT601" s="215"/>
      <c r="AU601" s="216"/>
      <c r="AV601" s="25"/>
      <c r="AW601" s="215"/>
      <c r="AX601" s="25"/>
      <c r="AY601" s="215"/>
      <c r="AZ601" s="216"/>
      <c r="BA601" s="25"/>
      <c r="BB601" s="215"/>
      <c r="BC601" s="25"/>
      <c r="BD601" s="215"/>
      <c r="BE601" s="216"/>
      <c r="BF601" s="25"/>
      <c r="BG601" s="215"/>
      <c r="BH601" s="25"/>
      <c r="BI601" s="215"/>
      <c r="BJ601" s="216"/>
    </row>
    <row r="602" spans="14:62" ht="15.75" customHeight="1">
      <c r="N602" s="215"/>
      <c r="O602" s="286"/>
      <c r="P602" s="215"/>
      <c r="Q602" s="216"/>
      <c r="R602" s="286"/>
      <c r="S602" s="215"/>
      <c r="T602" s="286"/>
      <c r="U602" s="215"/>
      <c r="V602" s="216"/>
      <c r="W602" s="25"/>
      <c r="X602" s="215"/>
      <c r="Y602" s="25"/>
      <c r="Z602" s="215"/>
      <c r="AA602" s="216"/>
      <c r="AB602" s="25"/>
      <c r="AC602" s="215"/>
      <c r="AD602" s="25"/>
      <c r="AE602" s="215"/>
      <c r="AF602" s="216"/>
      <c r="AG602" s="25"/>
      <c r="AH602" s="215"/>
      <c r="AI602" s="25"/>
      <c r="AJ602" s="215"/>
      <c r="AK602" s="216"/>
      <c r="AL602" s="25"/>
      <c r="AM602" s="215"/>
      <c r="AN602" s="25"/>
      <c r="AO602" s="215"/>
      <c r="AP602" s="216"/>
      <c r="AQ602" s="25"/>
      <c r="AR602" s="215"/>
      <c r="AS602" s="25"/>
      <c r="AT602" s="215"/>
      <c r="AU602" s="216"/>
      <c r="AV602" s="25"/>
      <c r="AW602" s="215"/>
      <c r="AX602" s="25"/>
      <c r="AY602" s="215"/>
      <c r="AZ602" s="216"/>
      <c r="BA602" s="25"/>
      <c r="BB602" s="215"/>
      <c r="BC602" s="25"/>
      <c r="BD602" s="215"/>
      <c r="BE602" s="216"/>
      <c r="BF602" s="25"/>
      <c r="BG602" s="215"/>
      <c r="BH602" s="25"/>
      <c r="BI602" s="215"/>
      <c r="BJ602" s="216"/>
    </row>
    <row r="603" spans="14:62" ht="15.75" customHeight="1">
      <c r="N603" s="215"/>
      <c r="O603" s="286"/>
      <c r="P603" s="215"/>
      <c r="Q603" s="216"/>
      <c r="R603" s="286"/>
      <c r="S603" s="215"/>
      <c r="T603" s="286"/>
      <c r="U603" s="215"/>
      <c r="V603" s="216"/>
      <c r="W603" s="25"/>
      <c r="X603" s="215"/>
      <c r="Y603" s="25"/>
      <c r="Z603" s="215"/>
      <c r="AA603" s="216"/>
      <c r="AB603" s="25"/>
      <c r="AC603" s="215"/>
      <c r="AD603" s="25"/>
      <c r="AE603" s="215"/>
      <c r="AF603" s="216"/>
      <c r="AG603" s="25"/>
      <c r="AH603" s="215"/>
      <c r="AI603" s="25"/>
      <c r="AJ603" s="215"/>
      <c r="AK603" s="216"/>
      <c r="AL603" s="25"/>
      <c r="AM603" s="215"/>
      <c r="AN603" s="25"/>
      <c r="AO603" s="215"/>
      <c r="AP603" s="216"/>
      <c r="AQ603" s="25"/>
      <c r="AR603" s="215"/>
      <c r="AS603" s="25"/>
      <c r="AT603" s="215"/>
      <c r="AU603" s="216"/>
      <c r="AV603" s="25"/>
      <c r="AW603" s="215"/>
      <c r="AX603" s="25"/>
      <c r="AY603" s="215"/>
      <c r="AZ603" s="216"/>
      <c r="BA603" s="25"/>
      <c r="BB603" s="215"/>
      <c r="BC603" s="25"/>
      <c r="BD603" s="215"/>
      <c r="BE603" s="216"/>
      <c r="BF603" s="25"/>
      <c r="BG603" s="215"/>
      <c r="BH603" s="25"/>
      <c r="BI603" s="215"/>
      <c r="BJ603" s="216"/>
    </row>
    <row r="604" spans="14:62" ht="15.75" customHeight="1">
      <c r="N604" s="215"/>
      <c r="O604" s="286"/>
      <c r="P604" s="215"/>
      <c r="Q604" s="216"/>
      <c r="R604" s="286"/>
      <c r="S604" s="215"/>
      <c r="T604" s="286"/>
      <c r="U604" s="215"/>
      <c r="V604" s="216"/>
      <c r="W604" s="25"/>
      <c r="X604" s="215"/>
      <c r="Y604" s="25"/>
      <c r="Z604" s="215"/>
      <c r="AA604" s="216"/>
      <c r="AB604" s="25"/>
      <c r="AC604" s="215"/>
      <c r="AD604" s="25"/>
      <c r="AE604" s="215"/>
      <c r="AF604" s="216"/>
      <c r="AG604" s="25"/>
      <c r="AH604" s="215"/>
      <c r="AI604" s="25"/>
      <c r="AJ604" s="215"/>
      <c r="AK604" s="216"/>
      <c r="AL604" s="25"/>
      <c r="AM604" s="215"/>
      <c r="AN604" s="25"/>
      <c r="AO604" s="215"/>
      <c r="AP604" s="216"/>
      <c r="AQ604" s="25"/>
      <c r="AR604" s="215"/>
      <c r="AS604" s="25"/>
      <c r="AT604" s="215"/>
      <c r="AU604" s="216"/>
      <c r="AV604" s="25"/>
      <c r="AW604" s="215"/>
      <c r="AX604" s="25"/>
      <c r="AY604" s="215"/>
      <c r="AZ604" s="216"/>
      <c r="BA604" s="25"/>
      <c r="BB604" s="215"/>
      <c r="BC604" s="25"/>
      <c r="BD604" s="215"/>
      <c r="BE604" s="216"/>
      <c r="BF604" s="25"/>
      <c r="BG604" s="215"/>
      <c r="BH604" s="25"/>
      <c r="BI604" s="215"/>
      <c r="BJ604" s="216"/>
    </row>
    <row r="605" spans="14:62" ht="15.75" customHeight="1">
      <c r="N605" s="215"/>
      <c r="O605" s="286"/>
      <c r="P605" s="215"/>
      <c r="Q605" s="216"/>
      <c r="R605" s="286"/>
      <c r="S605" s="215"/>
      <c r="T605" s="286"/>
      <c r="U605" s="215"/>
      <c r="V605" s="216"/>
      <c r="W605" s="25"/>
      <c r="X605" s="215"/>
      <c r="Y605" s="25"/>
      <c r="Z605" s="215"/>
      <c r="AA605" s="216"/>
      <c r="AB605" s="25"/>
      <c r="AC605" s="215"/>
      <c r="AD605" s="25"/>
      <c r="AE605" s="215"/>
      <c r="AF605" s="216"/>
      <c r="AG605" s="25"/>
      <c r="AH605" s="215"/>
      <c r="AI605" s="25"/>
      <c r="AJ605" s="215"/>
      <c r="AK605" s="216"/>
      <c r="AL605" s="25"/>
      <c r="AM605" s="215"/>
      <c r="AN605" s="25"/>
      <c r="AO605" s="215"/>
      <c r="AP605" s="216"/>
      <c r="AQ605" s="25"/>
      <c r="AR605" s="215"/>
      <c r="AS605" s="25"/>
      <c r="AT605" s="215"/>
      <c r="AU605" s="216"/>
      <c r="AV605" s="25"/>
      <c r="AW605" s="215"/>
      <c r="AX605" s="25"/>
      <c r="AY605" s="215"/>
      <c r="AZ605" s="216"/>
      <c r="BA605" s="25"/>
      <c r="BB605" s="215"/>
      <c r="BC605" s="25"/>
      <c r="BD605" s="215"/>
      <c r="BE605" s="216"/>
      <c r="BF605" s="25"/>
      <c r="BG605" s="215"/>
      <c r="BH605" s="25"/>
      <c r="BI605" s="215"/>
      <c r="BJ605" s="216"/>
    </row>
    <row r="606" spans="14:62" ht="15.75" customHeight="1">
      <c r="N606" s="215"/>
      <c r="O606" s="286"/>
      <c r="P606" s="215"/>
      <c r="Q606" s="216"/>
      <c r="R606" s="286"/>
      <c r="S606" s="215"/>
      <c r="T606" s="286"/>
      <c r="U606" s="215"/>
      <c r="V606" s="216"/>
      <c r="W606" s="25"/>
      <c r="X606" s="215"/>
      <c r="Y606" s="25"/>
      <c r="Z606" s="215"/>
      <c r="AA606" s="216"/>
      <c r="AB606" s="25"/>
      <c r="AC606" s="215"/>
      <c r="AD606" s="25"/>
      <c r="AE606" s="215"/>
      <c r="AF606" s="216"/>
      <c r="AG606" s="25"/>
      <c r="AH606" s="215"/>
      <c r="AI606" s="25"/>
      <c r="AJ606" s="215"/>
      <c r="AK606" s="216"/>
      <c r="AL606" s="25"/>
      <c r="AM606" s="215"/>
      <c r="AN606" s="25"/>
      <c r="AO606" s="215"/>
      <c r="AP606" s="216"/>
      <c r="AQ606" s="25"/>
      <c r="AR606" s="215"/>
      <c r="AS606" s="25"/>
      <c r="AT606" s="215"/>
      <c r="AU606" s="216"/>
      <c r="AV606" s="25"/>
      <c r="AW606" s="215"/>
      <c r="AX606" s="25"/>
      <c r="AY606" s="215"/>
      <c r="AZ606" s="216"/>
      <c r="BA606" s="25"/>
      <c r="BB606" s="215"/>
      <c r="BC606" s="25"/>
      <c r="BD606" s="215"/>
      <c r="BE606" s="216"/>
      <c r="BF606" s="25"/>
      <c r="BG606" s="215"/>
      <c r="BH606" s="25"/>
      <c r="BI606" s="215"/>
      <c r="BJ606" s="216"/>
    </row>
    <row r="607" spans="14:62" ht="15.75" customHeight="1">
      <c r="N607" s="215"/>
      <c r="O607" s="286"/>
      <c r="P607" s="215"/>
      <c r="Q607" s="216"/>
      <c r="R607" s="286"/>
      <c r="S607" s="215"/>
      <c r="T607" s="286"/>
      <c r="U607" s="215"/>
      <c r="V607" s="216"/>
      <c r="W607" s="25"/>
      <c r="X607" s="215"/>
      <c r="Y607" s="25"/>
      <c r="Z607" s="215"/>
      <c r="AA607" s="216"/>
      <c r="AB607" s="25"/>
      <c r="AC607" s="215"/>
      <c r="AD607" s="25"/>
      <c r="AE607" s="215"/>
      <c r="AF607" s="216"/>
      <c r="AG607" s="25"/>
      <c r="AH607" s="215"/>
      <c r="AI607" s="25"/>
      <c r="AJ607" s="215"/>
      <c r="AK607" s="216"/>
      <c r="AL607" s="25"/>
      <c r="AM607" s="215"/>
      <c r="AN607" s="25"/>
      <c r="AO607" s="215"/>
      <c r="AP607" s="216"/>
      <c r="AQ607" s="25"/>
      <c r="AR607" s="215"/>
      <c r="AS607" s="25"/>
      <c r="AT607" s="215"/>
      <c r="AU607" s="216"/>
      <c r="AV607" s="25"/>
      <c r="AW607" s="215"/>
      <c r="AX607" s="25"/>
      <c r="AY607" s="215"/>
      <c r="AZ607" s="216"/>
      <c r="BA607" s="25"/>
      <c r="BB607" s="215"/>
      <c r="BC607" s="25"/>
      <c r="BD607" s="215"/>
      <c r="BE607" s="216"/>
      <c r="BF607" s="25"/>
      <c r="BG607" s="215"/>
      <c r="BH607" s="25"/>
      <c r="BI607" s="215"/>
      <c r="BJ607" s="216"/>
    </row>
    <row r="608" spans="14:62" ht="15.75" customHeight="1">
      <c r="N608" s="215"/>
      <c r="O608" s="286"/>
      <c r="P608" s="215"/>
      <c r="Q608" s="216"/>
      <c r="R608" s="286"/>
      <c r="S608" s="215"/>
      <c r="T608" s="286"/>
      <c r="U608" s="215"/>
      <c r="V608" s="216"/>
      <c r="W608" s="25"/>
      <c r="X608" s="215"/>
      <c r="Y608" s="25"/>
      <c r="Z608" s="215"/>
      <c r="AA608" s="216"/>
      <c r="AB608" s="25"/>
      <c r="AC608" s="215"/>
      <c r="AD608" s="25"/>
      <c r="AE608" s="215"/>
      <c r="AF608" s="216"/>
      <c r="AG608" s="25"/>
      <c r="AH608" s="215"/>
      <c r="AI608" s="25"/>
      <c r="AJ608" s="215"/>
      <c r="AK608" s="216"/>
      <c r="AL608" s="25"/>
      <c r="AM608" s="215"/>
      <c r="AN608" s="25"/>
      <c r="AO608" s="215"/>
      <c r="AP608" s="216"/>
      <c r="AQ608" s="25"/>
      <c r="AR608" s="215"/>
      <c r="AS608" s="25"/>
      <c r="AT608" s="215"/>
      <c r="AU608" s="216"/>
      <c r="AV608" s="25"/>
      <c r="AW608" s="215"/>
      <c r="AX608" s="25"/>
      <c r="AY608" s="215"/>
      <c r="AZ608" s="216"/>
      <c r="BA608" s="25"/>
      <c r="BB608" s="215"/>
      <c r="BC608" s="25"/>
      <c r="BD608" s="215"/>
      <c r="BE608" s="216"/>
      <c r="BF608" s="25"/>
      <c r="BG608" s="215"/>
      <c r="BH608" s="25"/>
      <c r="BI608" s="215"/>
      <c r="BJ608" s="216"/>
    </row>
    <row r="609" spans="14:62" ht="15.75" customHeight="1">
      <c r="N609" s="215"/>
      <c r="O609" s="286"/>
      <c r="P609" s="215"/>
      <c r="Q609" s="216"/>
      <c r="R609" s="286"/>
      <c r="S609" s="215"/>
      <c r="T609" s="286"/>
      <c r="U609" s="215"/>
      <c r="V609" s="216"/>
      <c r="W609" s="25"/>
      <c r="X609" s="215"/>
      <c r="Y609" s="25"/>
      <c r="Z609" s="215"/>
      <c r="AA609" s="216"/>
      <c r="AB609" s="25"/>
      <c r="AC609" s="215"/>
      <c r="AD609" s="25"/>
      <c r="AE609" s="215"/>
      <c r="AF609" s="216"/>
      <c r="AG609" s="25"/>
      <c r="AH609" s="215"/>
      <c r="AI609" s="25"/>
      <c r="AJ609" s="215"/>
      <c r="AK609" s="216"/>
      <c r="AL609" s="25"/>
      <c r="AM609" s="215"/>
      <c r="AN609" s="25"/>
      <c r="AO609" s="215"/>
      <c r="AP609" s="216"/>
      <c r="AQ609" s="25"/>
      <c r="AR609" s="215"/>
      <c r="AS609" s="25"/>
      <c r="AT609" s="215"/>
      <c r="AU609" s="216"/>
      <c r="AV609" s="25"/>
      <c r="AW609" s="215"/>
      <c r="AX609" s="25"/>
      <c r="AY609" s="215"/>
      <c r="AZ609" s="216"/>
      <c r="BA609" s="25"/>
      <c r="BB609" s="215"/>
      <c r="BC609" s="25"/>
      <c r="BD609" s="215"/>
      <c r="BE609" s="216"/>
      <c r="BF609" s="25"/>
      <c r="BG609" s="215"/>
      <c r="BH609" s="25"/>
      <c r="BI609" s="215"/>
      <c r="BJ609" s="216"/>
    </row>
    <row r="610" spans="14:62" ht="15.75" customHeight="1">
      <c r="N610" s="215"/>
      <c r="O610" s="286"/>
      <c r="P610" s="215"/>
      <c r="Q610" s="216"/>
      <c r="R610" s="286"/>
      <c r="S610" s="215"/>
      <c r="T610" s="286"/>
      <c r="U610" s="215"/>
      <c r="V610" s="216"/>
      <c r="W610" s="25"/>
      <c r="X610" s="215"/>
      <c r="Y610" s="25"/>
      <c r="Z610" s="215"/>
      <c r="AA610" s="216"/>
      <c r="AB610" s="25"/>
      <c r="AC610" s="215"/>
      <c r="AD610" s="25"/>
      <c r="AE610" s="215"/>
      <c r="AF610" s="216"/>
      <c r="AG610" s="25"/>
      <c r="AH610" s="215"/>
      <c r="AI610" s="25"/>
      <c r="AJ610" s="215"/>
      <c r="AK610" s="216"/>
      <c r="AL610" s="25"/>
      <c r="AM610" s="215"/>
      <c r="AN610" s="25"/>
      <c r="AO610" s="215"/>
      <c r="AP610" s="216"/>
      <c r="AQ610" s="25"/>
      <c r="AR610" s="215"/>
      <c r="AS610" s="25"/>
      <c r="AT610" s="215"/>
      <c r="AU610" s="216"/>
      <c r="AV610" s="25"/>
      <c r="AW610" s="215"/>
      <c r="AX610" s="25"/>
      <c r="AY610" s="215"/>
      <c r="AZ610" s="216"/>
      <c r="BA610" s="25"/>
      <c r="BB610" s="215"/>
      <c r="BC610" s="25"/>
      <c r="BD610" s="215"/>
      <c r="BE610" s="216"/>
      <c r="BF610" s="25"/>
      <c r="BG610" s="215"/>
      <c r="BH610" s="25"/>
      <c r="BI610" s="215"/>
      <c r="BJ610" s="216"/>
    </row>
    <row r="611" spans="14:62" ht="15.75" customHeight="1">
      <c r="N611" s="215"/>
      <c r="O611" s="286"/>
      <c r="P611" s="215"/>
      <c r="Q611" s="216"/>
      <c r="R611" s="286"/>
      <c r="S611" s="215"/>
      <c r="T611" s="286"/>
      <c r="U611" s="215"/>
      <c r="V611" s="216"/>
      <c r="W611" s="25"/>
      <c r="X611" s="215"/>
      <c r="Y611" s="25"/>
      <c r="Z611" s="215"/>
      <c r="AA611" s="216"/>
      <c r="AB611" s="25"/>
      <c r="AC611" s="215"/>
      <c r="AD611" s="25"/>
      <c r="AE611" s="215"/>
      <c r="AF611" s="216"/>
      <c r="AG611" s="25"/>
      <c r="AH611" s="215"/>
      <c r="AI611" s="25"/>
      <c r="AJ611" s="215"/>
      <c r="AK611" s="216"/>
      <c r="AL611" s="25"/>
      <c r="AM611" s="215"/>
      <c r="AN611" s="25"/>
      <c r="AO611" s="215"/>
      <c r="AP611" s="216"/>
      <c r="AQ611" s="25"/>
      <c r="AR611" s="215"/>
      <c r="AS611" s="25"/>
      <c r="AT611" s="215"/>
      <c r="AU611" s="216"/>
      <c r="AV611" s="25"/>
      <c r="AW611" s="215"/>
      <c r="AX611" s="25"/>
      <c r="AY611" s="215"/>
      <c r="AZ611" s="216"/>
      <c r="BA611" s="25"/>
      <c r="BB611" s="215"/>
      <c r="BC611" s="25"/>
      <c r="BD611" s="215"/>
      <c r="BE611" s="216"/>
      <c r="BF611" s="25"/>
      <c r="BG611" s="215"/>
      <c r="BH611" s="25"/>
      <c r="BI611" s="215"/>
      <c r="BJ611" s="216"/>
    </row>
    <row r="612" spans="14:62" ht="15.75" customHeight="1">
      <c r="N612" s="215"/>
      <c r="O612" s="286"/>
      <c r="P612" s="215"/>
      <c r="Q612" s="216"/>
      <c r="R612" s="286"/>
      <c r="S612" s="215"/>
      <c r="T612" s="286"/>
      <c r="U612" s="215"/>
      <c r="V612" s="216"/>
      <c r="W612" s="25"/>
      <c r="X612" s="215"/>
      <c r="Y612" s="25"/>
      <c r="Z612" s="215"/>
      <c r="AA612" s="216"/>
      <c r="AB612" s="25"/>
      <c r="AC612" s="215"/>
      <c r="AD612" s="25"/>
      <c r="AE612" s="215"/>
      <c r="AF612" s="216"/>
      <c r="AG612" s="25"/>
      <c r="AH612" s="215"/>
      <c r="AI612" s="25"/>
      <c r="AJ612" s="215"/>
      <c r="AK612" s="216"/>
      <c r="AL612" s="25"/>
      <c r="AM612" s="215"/>
      <c r="AN612" s="25"/>
      <c r="AO612" s="215"/>
      <c r="AP612" s="216"/>
      <c r="AQ612" s="25"/>
      <c r="AR612" s="215"/>
      <c r="AS612" s="25"/>
      <c r="AT612" s="215"/>
      <c r="AU612" s="216"/>
      <c r="AV612" s="25"/>
      <c r="AW612" s="215"/>
      <c r="AX612" s="25"/>
      <c r="AY612" s="215"/>
      <c r="AZ612" s="216"/>
      <c r="BA612" s="25"/>
      <c r="BB612" s="215"/>
      <c r="BC612" s="25"/>
      <c r="BD612" s="215"/>
      <c r="BE612" s="216"/>
      <c r="BF612" s="25"/>
      <c r="BG612" s="215"/>
      <c r="BH612" s="25"/>
      <c r="BI612" s="215"/>
      <c r="BJ612" s="216"/>
    </row>
    <row r="613" spans="14:62" ht="15.75" customHeight="1">
      <c r="N613" s="215"/>
      <c r="O613" s="286"/>
      <c r="P613" s="215"/>
      <c r="Q613" s="216"/>
      <c r="R613" s="286"/>
      <c r="S613" s="215"/>
      <c r="T613" s="286"/>
      <c r="U613" s="215"/>
      <c r="V613" s="216"/>
      <c r="W613" s="25"/>
      <c r="X613" s="215"/>
      <c r="Y613" s="25"/>
      <c r="Z613" s="215"/>
      <c r="AA613" s="216"/>
      <c r="AB613" s="25"/>
      <c r="AC613" s="215"/>
      <c r="AD613" s="25"/>
      <c r="AE613" s="215"/>
      <c r="AF613" s="216"/>
      <c r="AG613" s="25"/>
      <c r="AH613" s="215"/>
      <c r="AI613" s="25"/>
      <c r="AJ613" s="215"/>
      <c r="AK613" s="216"/>
      <c r="AL613" s="25"/>
      <c r="AM613" s="215"/>
      <c r="AN613" s="25"/>
      <c r="AO613" s="215"/>
      <c r="AP613" s="216"/>
      <c r="AQ613" s="25"/>
      <c r="AR613" s="215"/>
      <c r="AS613" s="25"/>
      <c r="AT613" s="215"/>
      <c r="AU613" s="216"/>
      <c r="AV613" s="25"/>
      <c r="AW613" s="215"/>
      <c r="AX613" s="25"/>
      <c r="AY613" s="215"/>
      <c r="AZ613" s="216"/>
      <c r="BA613" s="25"/>
      <c r="BB613" s="215"/>
      <c r="BC613" s="25"/>
      <c r="BD613" s="215"/>
      <c r="BE613" s="216"/>
      <c r="BF613" s="25"/>
      <c r="BG613" s="215"/>
      <c r="BH613" s="25"/>
      <c r="BI613" s="215"/>
      <c r="BJ613" s="216"/>
    </row>
    <row r="614" spans="14:62" ht="15.75" customHeight="1">
      <c r="N614" s="215"/>
      <c r="O614" s="286"/>
      <c r="P614" s="215"/>
      <c r="Q614" s="216"/>
      <c r="R614" s="286"/>
      <c r="S614" s="215"/>
      <c r="T614" s="286"/>
      <c r="U614" s="215"/>
      <c r="V614" s="216"/>
      <c r="W614" s="25"/>
      <c r="X614" s="215"/>
      <c r="Y614" s="25"/>
      <c r="Z614" s="215"/>
      <c r="AA614" s="216"/>
      <c r="AB614" s="25"/>
      <c r="AC614" s="215"/>
      <c r="AD614" s="25"/>
      <c r="AE614" s="215"/>
      <c r="AF614" s="216"/>
      <c r="AG614" s="25"/>
      <c r="AH614" s="215"/>
      <c r="AI614" s="25"/>
      <c r="AJ614" s="215"/>
      <c r="AK614" s="216"/>
      <c r="AL614" s="25"/>
      <c r="AM614" s="215"/>
      <c r="AN614" s="25"/>
      <c r="AO614" s="215"/>
      <c r="AP614" s="216"/>
      <c r="AQ614" s="25"/>
      <c r="AR614" s="215"/>
      <c r="AS614" s="25"/>
      <c r="AT614" s="215"/>
      <c r="AU614" s="216"/>
      <c r="AV614" s="25"/>
      <c r="AW614" s="215"/>
      <c r="AX614" s="25"/>
      <c r="AY614" s="215"/>
      <c r="AZ614" s="216"/>
      <c r="BA614" s="25"/>
      <c r="BB614" s="215"/>
      <c r="BC614" s="25"/>
      <c r="BD614" s="215"/>
      <c r="BE614" s="216"/>
      <c r="BF614" s="25"/>
      <c r="BG614" s="215"/>
      <c r="BH614" s="25"/>
      <c r="BI614" s="215"/>
      <c r="BJ614" s="216"/>
    </row>
    <row r="615" spans="14:62" ht="15.75" customHeight="1">
      <c r="N615" s="215"/>
      <c r="O615" s="286"/>
      <c r="P615" s="215"/>
      <c r="Q615" s="216"/>
      <c r="R615" s="286"/>
      <c r="S615" s="215"/>
      <c r="T615" s="286"/>
      <c r="U615" s="215"/>
      <c r="V615" s="216"/>
      <c r="W615" s="25"/>
      <c r="X615" s="215"/>
      <c r="Y615" s="25"/>
      <c r="Z615" s="215"/>
      <c r="AA615" s="216"/>
      <c r="AB615" s="25"/>
      <c r="AC615" s="215"/>
      <c r="AD615" s="25"/>
      <c r="AE615" s="215"/>
      <c r="AF615" s="216"/>
      <c r="AG615" s="25"/>
      <c r="AH615" s="215"/>
      <c r="AI615" s="25"/>
      <c r="AJ615" s="215"/>
      <c r="AK615" s="216"/>
      <c r="AL615" s="25"/>
      <c r="AM615" s="215"/>
      <c r="AN615" s="25"/>
      <c r="AO615" s="215"/>
      <c r="AP615" s="216"/>
      <c r="AQ615" s="25"/>
      <c r="AR615" s="215"/>
      <c r="AS615" s="25"/>
      <c r="AT615" s="215"/>
      <c r="AU615" s="216"/>
      <c r="AV615" s="25"/>
      <c r="AW615" s="215"/>
      <c r="AX615" s="25"/>
      <c r="AY615" s="215"/>
      <c r="AZ615" s="216"/>
      <c r="BA615" s="25"/>
      <c r="BB615" s="215"/>
      <c r="BC615" s="25"/>
      <c r="BD615" s="215"/>
      <c r="BE615" s="216"/>
      <c r="BF615" s="25"/>
      <c r="BG615" s="215"/>
      <c r="BH615" s="25"/>
      <c r="BI615" s="215"/>
      <c r="BJ615" s="216"/>
    </row>
    <row r="616" spans="14:62" ht="15.75" customHeight="1">
      <c r="N616" s="215"/>
      <c r="O616" s="286"/>
      <c r="P616" s="215"/>
      <c r="Q616" s="216"/>
      <c r="R616" s="286"/>
      <c r="S616" s="215"/>
      <c r="T616" s="286"/>
      <c r="U616" s="215"/>
      <c r="V616" s="216"/>
      <c r="W616" s="25"/>
      <c r="X616" s="215"/>
      <c r="Y616" s="25"/>
      <c r="Z616" s="215"/>
      <c r="AA616" s="216"/>
      <c r="AB616" s="25"/>
      <c r="AC616" s="215"/>
      <c r="AD616" s="25"/>
      <c r="AE616" s="215"/>
      <c r="AF616" s="216"/>
      <c r="AG616" s="25"/>
      <c r="AH616" s="215"/>
      <c r="AI616" s="25"/>
      <c r="AJ616" s="215"/>
      <c r="AK616" s="216"/>
      <c r="AL616" s="25"/>
      <c r="AM616" s="215"/>
      <c r="AN616" s="25"/>
      <c r="AO616" s="215"/>
      <c r="AP616" s="216"/>
      <c r="AQ616" s="25"/>
      <c r="AR616" s="215"/>
      <c r="AS616" s="25"/>
      <c r="AT616" s="215"/>
      <c r="AU616" s="216"/>
      <c r="AV616" s="25"/>
      <c r="AW616" s="215"/>
      <c r="AX616" s="25"/>
      <c r="AY616" s="215"/>
      <c r="AZ616" s="216"/>
      <c r="BA616" s="25"/>
      <c r="BB616" s="215"/>
      <c r="BC616" s="25"/>
      <c r="BD616" s="215"/>
      <c r="BE616" s="216"/>
      <c r="BF616" s="25"/>
      <c r="BG616" s="215"/>
      <c r="BH616" s="25"/>
      <c r="BI616" s="215"/>
      <c r="BJ616" s="216"/>
    </row>
    <row r="617" spans="14:62" ht="15.75" customHeight="1">
      <c r="N617" s="215"/>
      <c r="O617" s="286"/>
      <c r="P617" s="215"/>
      <c r="Q617" s="216"/>
      <c r="R617" s="286"/>
      <c r="S617" s="215"/>
      <c r="T617" s="286"/>
      <c r="U617" s="215"/>
      <c r="V617" s="216"/>
      <c r="W617" s="25"/>
      <c r="X617" s="215"/>
      <c r="Y617" s="25"/>
      <c r="Z617" s="215"/>
      <c r="AA617" s="216"/>
      <c r="AB617" s="25"/>
      <c r="AC617" s="215"/>
      <c r="AD617" s="25"/>
      <c r="AE617" s="215"/>
      <c r="AF617" s="216"/>
      <c r="AG617" s="25"/>
      <c r="AH617" s="215"/>
      <c r="AI617" s="25"/>
      <c r="AJ617" s="215"/>
      <c r="AK617" s="216"/>
      <c r="AL617" s="25"/>
      <c r="AM617" s="215"/>
      <c r="AN617" s="25"/>
      <c r="AO617" s="215"/>
      <c r="AP617" s="216"/>
      <c r="AQ617" s="25"/>
      <c r="AR617" s="215"/>
      <c r="AS617" s="25"/>
      <c r="AT617" s="215"/>
      <c r="AU617" s="216"/>
      <c r="AV617" s="25"/>
      <c r="AW617" s="215"/>
      <c r="AX617" s="25"/>
      <c r="AY617" s="215"/>
      <c r="AZ617" s="216"/>
      <c r="BA617" s="25"/>
      <c r="BB617" s="215"/>
      <c r="BC617" s="25"/>
      <c r="BD617" s="215"/>
      <c r="BE617" s="216"/>
      <c r="BF617" s="25"/>
      <c r="BG617" s="215"/>
      <c r="BH617" s="25"/>
      <c r="BI617" s="215"/>
      <c r="BJ617" s="216"/>
    </row>
    <row r="618" spans="14:62" ht="15.75" customHeight="1">
      <c r="N618" s="215"/>
      <c r="O618" s="286"/>
      <c r="P618" s="215"/>
      <c r="Q618" s="216"/>
      <c r="R618" s="286"/>
      <c r="S618" s="215"/>
      <c r="T618" s="286"/>
      <c r="U618" s="215"/>
      <c r="V618" s="216"/>
      <c r="W618" s="25"/>
      <c r="X618" s="215"/>
      <c r="Y618" s="25"/>
      <c r="Z618" s="215"/>
      <c r="AA618" s="216"/>
      <c r="AB618" s="25"/>
      <c r="AC618" s="215"/>
      <c r="AD618" s="25"/>
      <c r="AE618" s="215"/>
      <c r="AF618" s="216"/>
      <c r="AG618" s="25"/>
      <c r="AH618" s="215"/>
      <c r="AI618" s="25"/>
      <c r="AJ618" s="215"/>
      <c r="AK618" s="216"/>
      <c r="AL618" s="25"/>
      <c r="AM618" s="215"/>
      <c r="AN618" s="25"/>
      <c r="AO618" s="215"/>
      <c r="AP618" s="216"/>
      <c r="AQ618" s="25"/>
      <c r="AR618" s="215"/>
      <c r="AS618" s="25"/>
      <c r="AT618" s="215"/>
      <c r="AU618" s="216"/>
      <c r="AV618" s="25"/>
      <c r="AW618" s="215"/>
      <c r="AX618" s="25"/>
      <c r="AY618" s="215"/>
      <c r="AZ618" s="216"/>
      <c r="BA618" s="25"/>
      <c r="BB618" s="215"/>
      <c r="BC618" s="25"/>
      <c r="BD618" s="215"/>
      <c r="BE618" s="216"/>
      <c r="BF618" s="25"/>
      <c r="BG618" s="215"/>
      <c r="BH618" s="25"/>
      <c r="BI618" s="215"/>
      <c r="BJ618" s="216"/>
    </row>
    <row r="619" spans="14:62" ht="15.75" customHeight="1">
      <c r="N619" s="215"/>
      <c r="O619" s="286"/>
      <c r="P619" s="215"/>
      <c r="Q619" s="216"/>
      <c r="R619" s="286"/>
      <c r="S619" s="215"/>
      <c r="T619" s="286"/>
      <c r="U619" s="215"/>
      <c r="V619" s="216"/>
      <c r="W619" s="25"/>
      <c r="X619" s="215"/>
      <c r="Y619" s="25"/>
      <c r="Z619" s="215"/>
      <c r="AA619" s="216"/>
      <c r="AB619" s="25"/>
      <c r="AC619" s="215"/>
      <c r="AD619" s="25"/>
      <c r="AE619" s="215"/>
      <c r="AF619" s="216"/>
      <c r="AG619" s="25"/>
      <c r="AH619" s="215"/>
      <c r="AI619" s="25"/>
      <c r="AJ619" s="215"/>
      <c r="AK619" s="216"/>
      <c r="AL619" s="25"/>
      <c r="AM619" s="215"/>
      <c r="AN619" s="25"/>
      <c r="AO619" s="215"/>
      <c r="AP619" s="216"/>
      <c r="AQ619" s="25"/>
      <c r="AR619" s="215"/>
      <c r="AS619" s="25"/>
      <c r="AT619" s="215"/>
      <c r="AU619" s="216"/>
      <c r="AV619" s="25"/>
      <c r="AW619" s="215"/>
      <c r="AX619" s="25"/>
      <c r="AY619" s="215"/>
      <c r="AZ619" s="216"/>
      <c r="BA619" s="25"/>
      <c r="BB619" s="215"/>
      <c r="BC619" s="25"/>
      <c r="BD619" s="215"/>
      <c r="BE619" s="216"/>
      <c r="BF619" s="25"/>
      <c r="BG619" s="215"/>
      <c r="BH619" s="25"/>
      <c r="BI619" s="215"/>
      <c r="BJ619" s="216"/>
    </row>
    <row r="620" spans="14:62" ht="15.75" customHeight="1">
      <c r="N620" s="215"/>
      <c r="O620" s="286"/>
      <c r="P620" s="215"/>
      <c r="Q620" s="216"/>
      <c r="R620" s="286"/>
      <c r="S620" s="215"/>
      <c r="T620" s="286"/>
      <c r="U620" s="215"/>
      <c r="V620" s="216"/>
      <c r="W620" s="25"/>
      <c r="X620" s="215"/>
      <c r="Y620" s="25"/>
      <c r="Z620" s="215"/>
      <c r="AA620" s="216"/>
      <c r="AB620" s="25"/>
      <c r="AC620" s="215"/>
      <c r="AD620" s="25"/>
      <c r="AE620" s="215"/>
      <c r="AF620" s="216"/>
      <c r="AG620" s="25"/>
      <c r="AH620" s="215"/>
      <c r="AI620" s="25"/>
      <c r="AJ620" s="215"/>
      <c r="AK620" s="216"/>
      <c r="AL620" s="25"/>
      <c r="AM620" s="215"/>
      <c r="AN620" s="25"/>
      <c r="AO620" s="215"/>
      <c r="AP620" s="216"/>
      <c r="AQ620" s="25"/>
      <c r="AR620" s="215"/>
      <c r="AS620" s="25"/>
      <c r="AT620" s="215"/>
      <c r="AU620" s="216"/>
      <c r="AV620" s="25"/>
      <c r="AW620" s="215"/>
      <c r="AX620" s="25"/>
      <c r="AY620" s="215"/>
      <c r="AZ620" s="216"/>
      <c r="BA620" s="25"/>
      <c r="BB620" s="215"/>
      <c r="BC620" s="25"/>
      <c r="BD620" s="215"/>
      <c r="BE620" s="216"/>
      <c r="BF620" s="25"/>
      <c r="BG620" s="215"/>
      <c r="BH620" s="25"/>
      <c r="BI620" s="215"/>
      <c r="BJ620" s="216"/>
    </row>
    <row r="621" spans="14:62" ht="15.75" customHeight="1">
      <c r="N621" s="215"/>
      <c r="O621" s="286"/>
      <c r="P621" s="215"/>
      <c r="Q621" s="216"/>
      <c r="R621" s="286"/>
      <c r="S621" s="215"/>
      <c r="T621" s="286"/>
      <c r="U621" s="215"/>
      <c r="V621" s="216"/>
      <c r="W621" s="25"/>
      <c r="X621" s="215"/>
      <c r="Y621" s="25"/>
      <c r="Z621" s="215"/>
      <c r="AA621" s="216"/>
      <c r="AB621" s="25"/>
      <c r="AC621" s="215"/>
      <c r="AD621" s="25"/>
      <c r="AE621" s="215"/>
      <c r="AF621" s="216"/>
      <c r="AG621" s="25"/>
      <c r="AH621" s="215"/>
      <c r="AI621" s="25"/>
      <c r="AJ621" s="215"/>
      <c r="AK621" s="216"/>
      <c r="AL621" s="25"/>
      <c r="AM621" s="215"/>
      <c r="AN621" s="25"/>
      <c r="AO621" s="215"/>
      <c r="AP621" s="216"/>
      <c r="AQ621" s="25"/>
      <c r="AR621" s="215"/>
      <c r="AS621" s="25"/>
      <c r="AT621" s="215"/>
      <c r="AU621" s="216"/>
      <c r="AV621" s="25"/>
      <c r="AW621" s="215"/>
      <c r="AX621" s="25"/>
      <c r="AY621" s="215"/>
      <c r="AZ621" s="216"/>
      <c r="BA621" s="25"/>
      <c r="BB621" s="215"/>
      <c r="BC621" s="25"/>
      <c r="BD621" s="215"/>
      <c r="BE621" s="216"/>
      <c r="BF621" s="25"/>
      <c r="BG621" s="215"/>
      <c r="BH621" s="25"/>
      <c r="BI621" s="215"/>
      <c r="BJ621" s="216"/>
    </row>
    <row r="622" spans="14:62" ht="15.75" customHeight="1">
      <c r="N622" s="215"/>
      <c r="O622" s="286"/>
      <c r="P622" s="215"/>
      <c r="Q622" s="216"/>
      <c r="R622" s="286"/>
      <c r="S622" s="215"/>
      <c r="T622" s="286"/>
      <c r="U622" s="215"/>
      <c r="V622" s="216"/>
      <c r="W622" s="25"/>
      <c r="X622" s="215"/>
      <c r="Y622" s="25"/>
      <c r="Z622" s="215"/>
      <c r="AA622" s="216"/>
      <c r="AB622" s="25"/>
      <c r="AC622" s="215"/>
      <c r="AD622" s="25"/>
      <c r="AE622" s="215"/>
      <c r="AF622" s="216"/>
      <c r="AG622" s="25"/>
      <c r="AH622" s="215"/>
      <c r="AI622" s="25"/>
      <c r="AJ622" s="215"/>
      <c r="AK622" s="216"/>
      <c r="AL622" s="25"/>
      <c r="AM622" s="215"/>
      <c r="AN622" s="25"/>
      <c r="AO622" s="215"/>
      <c r="AP622" s="216"/>
      <c r="AQ622" s="25"/>
      <c r="AR622" s="215"/>
      <c r="AS622" s="25"/>
      <c r="AT622" s="215"/>
      <c r="AU622" s="216"/>
      <c r="AV622" s="25"/>
      <c r="AW622" s="215"/>
      <c r="AX622" s="25"/>
      <c r="AY622" s="215"/>
      <c r="AZ622" s="216"/>
      <c r="BA622" s="25"/>
      <c r="BB622" s="215"/>
      <c r="BC622" s="25"/>
      <c r="BD622" s="215"/>
      <c r="BE622" s="216"/>
      <c r="BF622" s="25"/>
      <c r="BG622" s="215"/>
      <c r="BH622" s="25"/>
      <c r="BI622" s="215"/>
      <c r="BJ622" s="216"/>
    </row>
    <row r="623" spans="14:62" ht="15.75" customHeight="1">
      <c r="N623" s="215"/>
      <c r="O623" s="286"/>
      <c r="P623" s="215"/>
      <c r="Q623" s="216"/>
      <c r="R623" s="286"/>
      <c r="S623" s="215"/>
      <c r="T623" s="286"/>
      <c r="U623" s="215"/>
      <c r="V623" s="216"/>
      <c r="W623" s="25"/>
      <c r="X623" s="215"/>
      <c r="Y623" s="25"/>
      <c r="Z623" s="215"/>
      <c r="AA623" s="216"/>
      <c r="AB623" s="25"/>
      <c r="AC623" s="215"/>
      <c r="AD623" s="25"/>
      <c r="AE623" s="215"/>
      <c r="AF623" s="216"/>
      <c r="AG623" s="25"/>
      <c r="AH623" s="215"/>
      <c r="AI623" s="25"/>
      <c r="AJ623" s="215"/>
      <c r="AK623" s="216"/>
      <c r="AL623" s="25"/>
      <c r="AM623" s="215"/>
      <c r="AN623" s="25"/>
      <c r="AO623" s="215"/>
      <c r="AP623" s="216"/>
      <c r="AQ623" s="25"/>
      <c r="AR623" s="215"/>
      <c r="AS623" s="25"/>
      <c r="AT623" s="215"/>
      <c r="AU623" s="216"/>
      <c r="AV623" s="25"/>
      <c r="AW623" s="215"/>
      <c r="AX623" s="25"/>
      <c r="AY623" s="215"/>
      <c r="AZ623" s="216"/>
      <c r="BA623" s="25"/>
      <c r="BB623" s="215"/>
      <c r="BC623" s="25"/>
      <c r="BD623" s="215"/>
      <c r="BE623" s="216"/>
      <c r="BF623" s="25"/>
      <c r="BG623" s="215"/>
      <c r="BH623" s="25"/>
      <c r="BI623" s="215"/>
      <c r="BJ623" s="216"/>
    </row>
    <row r="624" spans="14:62" ht="15.75" customHeight="1">
      <c r="N624" s="215"/>
      <c r="O624" s="286"/>
      <c r="P624" s="215"/>
      <c r="Q624" s="216"/>
      <c r="R624" s="286"/>
      <c r="S624" s="215"/>
      <c r="T624" s="286"/>
      <c r="U624" s="215"/>
      <c r="V624" s="216"/>
      <c r="W624" s="25"/>
      <c r="X624" s="215"/>
      <c r="Y624" s="25"/>
      <c r="Z624" s="215"/>
      <c r="AA624" s="216"/>
      <c r="AB624" s="25"/>
      <c r="AC624" s="215"/>
      <c r="AD624" s="25"/>
      <c r="AE624" s="215"/>
      <c r="AF624" s="216"/>
      <c r="AG624" s="25"/>
      <c r="AH624" s="215"/>
      <c r="AI624" s="25"/>
      <c r="AJ624" s="215"/>
      <c r="AK624" s="216"/>
      <c r="AL624" s="25"/>
      <c r="AM624" s="215"/>
      <c r="AN624" s="25"/>
      <c r="AO624" s="215"/>
      <c r="AP624" s="216"/>
      <c r="AQ624" s="25"/>
      <c r="AR624" s="215"/>
      <c r="AS624" s="25"/>
      <c r="AT624" s="215"/>
      <c r="AU624" s="216"/>
      <c r="AV624" s="25"/>
      <c r="AW624" s="215"/>
      <c r="AX624" s="25"/>
      <c r="AY624" s="215"/>
      <c r="AZ624" s="216"/>
      <c r="BA624" s="25"/>
      <c r="BB624" s="215"/>
      <c r="BC624" s="25"/>
      <c r="BD624" s="215"/>
      <c r="BE624" s="216"/>
      <c r="BF624" s="25"/>
      <c r="BG624" s="215"/>
      <c r="BH624" s="25"/>
      <c r="BI624" s="215"/>
      <c r="BJ624" s="216"/>
    </row>
    <row r="625" spans="14:62" ht="15.75" customHeight="1">
      <c r="N625" s="215"/>
      <c r="O625" s="286"/>
      <c r="P625" s="215"/>
      <c r="Q625" s="216"/>
      <c r="R625" s="286"/>
      <c r="S625" s="215"/>
      <c r="T625" s="286"/>
      <c r="U625" s="215"/>
      <c r="V625" s="216"/>
      <c r="W625" s="25"/>
      <c r="X625" s="215"/>
      <c r="Y625" s="25"/>
      <c r="Z625" s="215"/>
      <c r="AA625" s="216"/>
      <c r="AB625" s="25"/>
      <c r="AC625" s="215"/>
      <c r="AD625" s="25"/>
      <c r="AE625" s="215"/>
      <c r="AF625" s="216"/>
      <c r="AG625" s="25"/>
      <c r="AH625" s="215"/>
      <c r="AI625" s="25"/>
      <c r="AJ625" s="215"/>
      <c r="AK625" s="216"/>
      <c r="AL625" s="25"/>
      <c r="AM625" s="215"/>
      <c r="AN625" s="25"/>
      <c r="AO625" s="215"/>
      <c r="AP625" s="216"/>
      <c r="AQ625" s="25"/>
      <c r="AR625" s="215"/>
      <c r="AS625" s="25"/>
      <c r="AT625" s="215"/>
      <c r="AU625" s="216"/>
      <c r="AV625" s="25"/>
      <c r="AW625" s="215"/>
      <c r="AX625" s="25"/>
      <c r="AY625" s="215"/>
      <c r="AZ625" s="216"/>
      <c r="BA625" s="25"/>
      <c r="BB625" s="215"/>
      <c r="BC625" s="25"/>
      <c r="BD625" s="215"/>
      <c r="BE625" s="216"/>
      <c r="BF625" s="25"/>
      <c r="BG625" s="215"/>
      <c r="BH625" s="25"/>
      <c r="BI625" s="215"/>
      <c r="BJ625" s="216"/>
    </row>
    <row r="626" spans="14:62" ht="15.75" customHeight="1">
      <c r="N626" s="215"/>
      <c r="O626" s="286"/>
      <c r="P626" s="215"/>
      <c r="Q626" s="216"/>
      <c r="R626" s="286"/>
      <c r="S626" s="215"/>
      <c r="T626" s="286"/>
      <c r="U626" s="215"/>
      <c r="V626" s="216"/>
      <c r="W626" s="25"/>
      <c r="X626" s="215"/>
      <c r="Y626" s="25"/>
      <c r="Z626" s="215"/>
      <c r="AA626" s="216"/>
      <c r="AB626" s="25"/>
      <c r="AC626" s="215"/>
      <c r="AD626" s="25"/>
      <c r="AE626" s="215"/>
      <c r="AF626" s="216"/>
      <c r="AG626" s="25"/>
      <c r="AH626" s="215"/>
      <c r="AI626" s="25"/>
      <c r="AJ626" s="215"/>
      <c r="AK626" s="216"/>
      <c r="AL626" s="25"/>
      <c r="AM626" s="215"/>
      <c r="AN626" s="25"/>
      <c r="AO626" s="215"/>
      <c r="AP626" s="216"/>
      <c r="AQ626" s="25"/>
      <c r="AR626" s="215"/>
      <c r="AS626" s="25"/>
      <c r="AT626" s="215"/>
      <c r="AU626" s="216"/>
      <c r="AV626" s="25"/>
      <c r="AW626" s="215"/>
      <c r="AX626" s="25"/>
      <c r="AY626" s="215"/>
      <c r="AZ626" s="216"/>
      <c r="BA626" s="25"/>
      <c r="BB626" s="215"/>
      <c r="BC626" s="25"/>
      <c r="BD626" s="215"/>
      <c r="BE626" s="216"/>
      <c r="BF626" s="25"/>
      <c r="BG626" s="215"/>
      <c r="BH626" s="25"/>
      <c r="BI626" s="215"/>
      <c r="BJ626" s="216"/>
    </row>
    <row r="627" spans="14:62" ht="15.75" customHeight="1">
      <c r="N627" s="215"/>
      <c r="O627" s="286"/>
      <c r="P627" s="215"/>
      <c r="Q627" s="216"/>
      <c r="R627" s="286"/>
      <c r="S627" s="215"/>
      <c r="T627" s="286"/>
      <c r="U627" s="215"/>
      <c r="V627" s="216"/>
      <c r="W627" s="25"/>
      <c r="X627" s="215"/>
      <c r="Y627" s="25"/>
      <c r="Z627" s="215"/>
      <c r="AA627" s="216"/>
      <c r="AB627" s="25"/>
      <c r="AC627" s="215"/>
      <c r="AD627" s="25"/>
      <c r="AE627" s="215"/>
      <c r="AF627" s="216"/>
      <c r="AG627" s="25"/>
      <c r="AH627" s="215"/>
      <c r="AI627" s="25"/>
      <c r="AJ627" s="215"/>
      <c r="AK627" s="216"/>
      <c r="AL627" s="25"/>
      <c r="AM627" s="215"/>
      <c r="AN627" s="25"/>
      <c r="AO627" s="215"/>
      <c r="AP627" s="216"/>
      <c r="AQ627" s="25"/>
      <c r="AR627" s="215"/>
      <c r="AS627" s="25"/>
      <c r="AT627" s="215"/>
      <c r="AU627" s="216"/>
      <c r="AV627" s="25"/>
      <c r="AW627" s="215"/>
      <c r="AX627" s="25"/>
      <c r="AY627" s="215"/>
      <c r="AZ627" s="216"/>
      <c r="BA627" s="25"/>
      <c r="BB627" s="215"/>
      <c r="BC627" s="25"/>
      <c r="BD627" s="215"/>
      <c r="BE627" s="216"/>
      <c r="BF627" s="25"/>
      <c r="BG627" s="215"/>
      <c r="BH627" s="25"/>
      <c r="BI627" s="215"/>
      <c r="BJ627" s="216"/>
    </row>
    <row r="628" spans="14:62" ht="15.75" customHeight="1">
      <c r="N628" s="215"/>
      <c r="O628" s="286"/>
      <c r="P628" s="215"/>
      <c r="Q628" s="216"/>
      <c r="R628" s="286"/>
      <c r="S628" s="215"/>
      <c r="T628" s="286"/>
      <c r="U628" s="215"/>
      <c r="V628" s="216"/>
      <c r="W628" s="25"/>
      <c r="X628" s="215"/>
      <c r="Y628" s="25"/>
      <c r="Z628" s="215"/>
      <c r="AA628" s="216"/>
      <c r="AB628" s="25"/>
      <c r="AC628" s="215"/>
      <c r="AD628" s="25"/>
      <c r="AE628" s="215"/>
      <c r="AF628" s="216"/>
      <c r="AG628" s="25"/>
      <c r="AH628" s="215"/>
      <c r="AI628" s="25"/>
      <c r="AJ628" s="215"/>
      <c r="AK628" s="216"/>
      <c r="AL628" s="25"/>
      <c r="AM628" s="215"/>
      <c r="AN628" s="25"/>
      <c r="AO628" s="215"/>
      <c r="AP628" s="216"/>
      <c r="AQ628" s="25"/>
      <c r="AR628" s="215"/>
      <c r="AS628" s="25"/>
      <c r="AT628" s="215"/>
      <c r="AU628" s="216"/>
      <c r="AV628" s="25"/>
      <c r="AW628" s="215"/>
      <c r="AX628" s="25"/>
      <c r="AY628" s="215"/>
      <c r="AZ628" s="216"/>
      <c r="BA628" s="25"/>
      <c r="BB628" s="215"/>
      <c r="BC628" s="25"/>
      <c r="BD628" s="215"/>
      <c r="BE628" s="216"/>
      <c r="BF628" s="25"/>
      <c r="BG628" s="215"/>
      <c r="BH628" s="25"/>
      <c r="BI628" s="215"/>
      <c r="BJ628" s="216"/>
    </row>
    <row r="629" spans="14:62" ht="15.75" customHeight="1">
      <c r="N629" s="215"/>
      <c r="O629" s="286"/>
      <c r="P629" s="215"/>
      <c r="Q629" s="216"/>
      <c r="R629" s="286"/>
      <c r="S629" s="215"/>
      <c r="T629" s="286"/>
      <c r="U629" s="215"/>
      <c r="V629" s="216"/>
      <c r="W629" s="25"/>
      <c r="X629" s="215"/>
      <c r="Y629" s="25"/>
      <c r="Z629" s="215"/>
      <c r="AA629" s="216"/>
      <c r="AB629" s="25"/>
      <c r="AC629" s="215"/>
      <c r="AD629" s="25"/>
      <c r="AE629" s="215"/>
      <c r="AF629" s="216"/>
      <c r="AG629" s="25"/>
      <c r="AH629" s="215"/>
      <c r="AI629" s="25"/>
      <c r="AJ629" s="215"/>
      <c r="AK629" s="216"/>
      <c r="AL629" s="25"/>
      <c r="AM629" s="215"/>
      <c r="AN629" s="25"/>
      <c r="AO629" s="215"/>
      <c r="AP629" s="216"/>
      <c r="AQ629" s="25"/>
      <c r="AR629" s="215"/>
      <c r="AS629" s="25"/>
      <c r="AT629" s="215"/>
      <c r="AU629" s="216"/>
      <c r="AV629" s="25"/>
      <c r="AW629" s="215"/>
      <c r="AX629" s="25"/>
      <c r="AY629" s="215"/>
      <c r="AZ629" s="216"/>
      <c r="BA629" s="25"/>
      <c r="BB629" s="215"/>
      <c r="BC629" s="25"/>
      <c r="BD629" s="215"/>
      <c r="BE629" s="216"/>
      <c r="BF629" s="25"/>
      <c r="BG629" s="215"/>
      <c r="BH629" s="25"/>
      <c r="BI629" s="215"/>
      <c r="BJ629" s="216"/>
    </row>
    <row r="630" spans="14:62" ht="15.75" customHeight="1">
      <c r="N630" s="215"/>
      <c r="O630" s="286"/>
      <c r="P630" s="215"/>
      <c r="Q630" s="216"/>
      <c r="R630" s="286"/>
      <c r="S630" s="215"/>
      <c r="T630" s="286"/>
      <c r="U630" s="215"/>
      <c r="V630" s="216"/>
      <c r="W630" s="25"/>
      <c r="X630" s="215"/>
      <c r="Y630" s="25"/>
      <c r="Z630" s="215"/>
      <c r="AA630" s="216"/>
      <c r="AB630" s="25"/>
      <c r="AC630" s="215"/>
      <c r="AD630" s="25"/>
      <c r="AE630" s="215"/>
      <c r="AF630" s="216"/>
      <c r="AG630" s="25"/>
      <c r="AH630" s="215"/>
      <c r="AI630" s="25"/>
      <c r="AJ630" s="215"/>
      <c r="AK630" s="216"/>
      <c r="AL630" s="25"/>
      <c r="AM630" s="215"/>
      <c r="AN630" s="25"/>
      <c r="AO630" s="215"/>
      <c r="AP630" s="216"/>
      <c r="AQ630" s="25"/>
      <c r="AR630" s="215"/>
      <c r="AS630" s="25"/>
      <c r="AT630" s="215"/>
      <c r="AU630" s="216"/>
      <c r="AV630" s="25"/>
      <c r="AW630" s="215"/>
      <c r="AX630" s="25"/>
      <c r="AY630" s="215"/>
      <c r="AZ630" s="216"/>
      <c r="BA630" s="25"/>
      <c r="BB630" s="215"/>
      <c r="BC630" s="25"/>
      <c r="BD630" s="215"/>
      <c r="BE630" s="216"/>
      <c r="BF630" s="25"/>
      <c r="BG630" s="215"/>
      <c r="BH630" s="25"/>
      <c r="BI630" s="215"/>
      <c r="BJ630" s="216"/>
    </row>
    <row r="631" spans="14:62" ht="15.75" customHeight="1">
      <c r="N631" s="215"/>
      <c r="O631" s="286"/>
      <c r="P631" s="215"/>
      <c r="Q631" s="216"/>
      <c r="R631" s="286"/>
      <c r="S631" s="215"/>
      <c r="T631" s="286"/>
      <c r="U631" s="215"/>
      <c r="V631" s="216"/>
      <c r="W631" s="25"/>
      <c r="X631" s="215"/>
      <c r="Y631" s="25"/>
      <c r="Z631" s="215"/>
      <c r="AA631" s="216"/>
      <c r="AB631" s="25"/>
      <c r="AC631" s="215"/>
      <c r="AD631" s="25"/>
      <c r="AE631" s="215"/>
      <c r="AF631" s="216"/>
      <c r="AG631" s="25"/>
      <c r="AH631" s="215"/>
      <c r="AI631" s="25"/>
      <c r="AJ631" s="215"/>
      <c r="AK631" s="216"/>
      <c r="AL631" s="25"/>
      <c r="AM631" s="215"/>
      <c r="AN631" s="25"/>
      <c r="AO631" s="215"/>
      <c r="AP631" s="216"/>
      <c r="AQ631" s="25"/>
      <c r="AR631" s="215"/>
      <c r="AS631" s="25"/>
      <c r="AT631" s="215"/>
      <c r="AU631" s="216"/>
      <c r="AV631" s="25"/>
      <c r="AW631" s="215"/>
      <c r="AX631" s="25"/>
      <c r="AY631" s="215"/>
      <c r="AZ631" s="216"/>
      <c r="BA631" s="25"/>
      <c r="BB631" s="215"/>
      <c r="BC631" s="25"/>
      <c r="BD631" s="215"/>
      <c r="BE631" s="216"/>
      <c r="BF631" s="25"/>
      <c r="BG631" s="215"/>
      <c r="BH631" s="25"/>
      <c r="BI631" s="215"/>
      <c r="BJ631" s="216"/>
    </row>
    <row r="632" spans="14:62" ht="15.75" customHeight="1">
      <c r="N632" s="215"/>
      <c r="O632" s="286"/>
      <c r="P632" s="215"/>
      <c r="Q632" s="216"/>
      <c r="R632" s="286"/>
      <c r="S632" s="215"/>
      <c r="T632" s="286"/>
      <c r="U632" s="215"/>
      <c r="V632" s="216"/>
      <c r="W632" s="25"/>
      <c r="X632" s="215"/>
      <c r="Y632" s="25"/>
      <c r="Z632" s="215"/>
      <c r="AA632" s="216"/>
      <c r="AB632" s="25"/>
      <c r="AC632" s="215"/>
      <c r="AD632" s="25"/>
      <c r="AE632" s="215"/>
      <c r="AF632" s="216"/>
      <c r="AG632" s="25"/>
      <c r="AH632" s="215"/>
      <c r="AI632" s="25"/>
      <c r="AJ632" s="215"/>
      <c r="AK632" s="216"/>
      <c r="AL632" s="25"/>
      <c r="AM632" s="215"/>
      <c r="AN632" s="25"/>
      <c r="AO632" s="215"/>
      <c r="AP632" s="216"/>
      <c r="AQ632" s="25"/>
      <c r="AR632" s="215"/>
      <c r="AS632" s="25"/>
      <c r="AT632" s="215"/>
      <c r="AU632" s="216"/>
      <c r="AV632" s="25"/>
      <c r="AW632" s="215"/>
      <c r="AX632" s="25"/>
      <c r="AY632" s="215"/>
      <c r="AZ632" s="216"/>
      <c r="BA632" s="25"/>
      <c r="BB632" s="215"/>
      <c r="BC632" s="25"/>
      <c r="BD632" s="215"/>
      <c r="BE632" s="216"/>
      <c r="BF632" s="25"/>
      <c r="BG632" s="215"/>
      <c r="BH632" s="25"/>
      <c r="BI632" s="215"/>
      <c r="BJ632" s="216"/>
    </row>
    <row r="633" spans="14:62" ht="15.75" customHeight="1">
      <c r="N633" s="215"/>
      <c r="O633" s="286"/>
      <c r="P633" s="215"/>
      <c r="Q633" s="216"/>
      <c r="R633" s="286"/>
      <c r="S633" s="215"/>
      <c r="T633" s="286"/>
      <c r="U633" s="215"/>
      <c r="V633" s="216"/>
      <c r="W633" s="25"/>
      <c r="X633" s="215"/>
      <c r="Y633" s="25"/>
      <c r="Z633" s="215"/>
      <c r="AA633" s="216"/>
      <c r="AB633" s="25"/>
      <c r="AC633" s="215"/>
      <c r="AD633" s="25"/>
      <c r="AE633" s="215"/>
      <c r="AF633" s="216"/>
      <c r="AG633" s="25"/>
      <c r="AH633" s="215"/>
      <c r="AI633" s="25"/>
      <c r="AJ633" s="215"/>
      <c r="AK633" s="216"/>
      <c r="AL633" s="25"/>
      <c r="AM633" s="215"/>
      <c r="AN633" s="25"/>
      <c r="AO633" s="215"/>
      <c r="AP633" s="216"/>
      <c r="AQ633" s="25"/>
      <c r="AR633" s="215"/>
      <c r="AS633" s="25"/>
      <c r="AT633" s="215"/>
      <c r="AU633" s="216"/>
      <c r="AV633" s="25"/>
      <c r="AW633" s="215"/>
      <c r="AX633" s="25"/>
      <c r="AY633" s="215"/>
      <c r="AZ633" s="216"/>
      <c r="BA633" s="25"/>
      <c r="BB633" s="215"/>
      <c r="BC633" s="25"/>
      <c r="BD633" s="215"/>
      <c r="BE633" s="216"/>
      <c r="BF633" s="25"/>
      <c r="BG633" s="215"/>
      <c r="BH633" s="25"/>
      <c r="BI633" s="215"/>
      <c r="BJ633" s="216"/>
    </row>
    <row r="634" spans="14:62" ht="15.75" customHeight="1">
      <c r="N634" s="215"/>
      <c r="O634" s="286"/>
      <c r="P634" s="215"/>
      <c r="Q634" s="216"/>
      <c r="R634" s="286"/>
      <c r="S634" s="215"/>
      <c r="T634" s="286"/>
      <c r="U634" s="215"/>
      <c r="V634" s="216"/>
      <c r="W634" s="25"/>
      <c r="X634" s="215"/>
      <c r="Y634" s="25"/>
      <c r="Z634" s="215"/>
      <c r="AA634" s="216"/>
      <c r="AB634" s="25"/>
      <c r="AC634" s="215"/>
      <c r="AD634" s="25"/>
      <c r="AE634" s="215"/>
      <c r="AF634" s="216"/>
      <c r="AG634" s="25"/>
      <c r="AH634" s="215"/>
      <c r="AI634" s="25"/>
      <c r="AJ634" s="215"/>
      <c r="AK634" s="216"/>
      <c r="AL634" s="25"/>
      <c r="AM634" s="215"/>
      <c r="AN634" s="25"/>
      <c r="AO634" s="215"/>
      <c r="AP634" s="216"/>
      <c r="AQ634" s="25"/>
      <c r="AR634" s="215"/>
      <c r="AS634" s="25"/>
      <c r="AT634" s="215"/>
      <c r="AU634" s="216"/>
      <c r="AV634" s="25"/>
      <c r="AW634" s="215"/>
      <c r="AX634" s="25"/>
      <c r="AY634" s="215"/>
      <c r="AZ634" s="216"/>
      <c r="BA634" s="25"/>
      <c r="BB634" s="215"/>
      <c r="BC634" s="25"/>
      <c r="BD634" s="215"/>
      <c r="BE634" s="216"/>
      <c r="BF634" s="25"/>
      <c r="BG634" s="215"/>
      <c r="BH634" s="25"/>
      <c r="BI634" s="215"/>
      <c r="BJ634" s="216"/>
    </row>
    <row r="635" spans="14:62" ht="15.75" customHeight="1">
      <c r="N635" s="215"/>
      <c r="O635" s="286"/>
      <c r="P635" s="215"/>
      <c r="Q635" s="216"/>
      <c r="R635" s="286"/>
      <c r="S635" s="215"/>
      <c r="T635" s="286"/>
      <c r="U635" s="215"/>
      <c r="V635" s="216"/>
      <c r="W635" s="25"/>
      <c r="X635" s="215"/>
      <c r="Y635" s="25"/>
      <c r="Z635" s="215"/>
      <c r="AA635" s="216"/>
      <c r="AB635" s="25"/>
      <c r="AC635" s="215"/>
      <c r="AD635" s="25"/>
      <c r="AE635" s="215"/>
      <c r="AF635" s="216"/>
      <c r="AG635" s="25"/>
      <c r="AH635" s="215"/>
      <c r="AI635" s="25"/>
      <c r="AJ635" s="215"/>
      <c r="AK635" s="216"/>
      <c r="AL635" s="25"/>
      <c r="AM635" s="215"/>
      <c r="AN635" s="25"/>
      <c r="AO635" s="215"/>
      <c r="AP635" s="216"/>
      <c r="AQ635" s="25"/>
      <c r="AR635" s="215"/>
      <c r="AS635" s="25"/>
      <c r="AT635" s="215"/>
      <c r="AU635" s="216"/>
      <c r="AV635" s="25"/>
      <c r="AW635" s="215"/>
      <c r="AX635" s="25"/>
      <c r="AY635" s="215"/>
      <c r="AZ635" s="216"/>
      <c r="BA635" s="25"/>
      <c r="BB635" s="215"/>
      <c r="BC635" s="25"/>
      <c r="BD635" s="215"/>
      <c r="BE635" s="216"/>
      <c r="BF635" s="25"/>
      <c r="BG635" s="215"/>
      <c r="BH635" s="25"/>
      <c r="BI635" s="215"/>
      <c r="BJ635" s="216"/>
    </row>
    <row r="636" spans="14:62" ht="15.75" customHeight="1">
      <c r="N636" s="215"/>
      <c r="O636" s="286"/>
      <c r="P636" s="215"/>
      <c r="Q636" s="216"/>
      <c r="R636" s="286"/>
      <c r="S636" s="215"/>
      <c r="T636" s="286"/>
      <c r="U636" s="215"/>
      <c r="V636" s="216"/>
      <c r="W636" s="25"/>
      <c r="X636" s="215"/>
      <c r="Y636" s="25"/>
      <c r="Z636" s="215"/>
      <c r="AA636" s="216"/>
      <c r="AB636" s="25"/>
      <c r="AC636" s="215"/>
      <c r="AD636" s="25"/>
      <c r="AE636" s="215"/>
      <c r="AF636" s="216"/>
      <c r="AG636" s="25"/>
      <c r="AH636" s="215"/>
      <c r="AI636" s="25"/>
      <c r="AJ636" s="215"/>
      <c r="AK636" s="216"/>
      <c r="AL636" s="25"/>
      <c r="AM636" s="215"/>
      <c r="AN636" s="25"/>
      <c r="AO636" s="215"/>
      <c r="AP636" s="216"/>
      <c r="AQ636" s="25"/>
      <c r="AR636" s="215"/>
      <c r="AS636" s="25"/>
      <c r="AT636" s="215"/>
      <c r="AU636" s="216"/>
      <c r="AV636" s="25"/>
      <c r="AW636" s="215"/>
      <c r="AX636" s="25"/>
      <c r="AY636" s="215"/>
      <c r="AZ636" s="216"/>
      <c r="BA636" s="25"/>
      <c r="BB636" s="215"/>
      <c r="BC636" s="25"/>
      <c r="BD636" s="215"/>
      <c r="BE636" s="216"/>
      <c r="BF636" s="25"/>
      <c r="BG636" s="215"/>
      <c r="BH636" s="25"/>
      <c r="BI636" s="215"/>
      <c r="BJ636" s="216"/>
    </row>
    <row r="637" spans="14:62" ht="15.75" customHeight="1">
      <c r="N637" s="215"/>
      <c r="O637" s="286"/>
      <c r="P637" s="215"/>
      <c r="Q637" s="216"/>
      <c r="R637" s="286"/>
      <c r="S637" s="215"/>
      <c r="T637" s="286"/>
      <c r="U637" s="215"/>
      <c r="V637" s="216"/>
      <c r="W637" s="25"/>
      <c r="X637" s="215"/>
      <c r="Y637" s="25"/>
      <c r="Z637" s="215"/>
      <c r="AA637" s="216"/>
      <c r="AB637" s="25"/>
      <c r="AC637" s="215"/>
      <c r="AD637" s="25"/>
      <c r="AE637" s="215"/>
      <c r="AF637" s="216"/>
      <c r="AG637" s="25"/>
      <c r="AH637" s="215"/>
      <c r="AI637" s="25"/>
      <c r="AJ637" s="215"/>
      <c r="AK637" s="216"/>
      <c r="AL637" s="25"/>
      <c r="AM637" s="215"/>
      <c r="AN637" s="25"/>
      <c r="AO637" s="215"/>
      <c r="AP637" s="216"/>
      <c r="AQ637" s="25"/>
      <c r="AR637" s="215"/>
      <c r="AS637" s="25"/>
      <c r="AT637" s="215"/>
      <c r="AU637" s="216"/>
      <c r="AV637" s="25"/>
      <c r="AW637" s="215"/>
      <c r="AX637" s="25"/>
      <c r="AY637" s="215"/>
      <c r="AZ637" s="216"/>
      <c r="BA637" s="25"/>
      <c r="BB637" s="215"/>
      <c r="BC637" s="25"/>
      <c r="BD637" s="215"/>
      <c r="BE637" s="216"/>
      <c r="BF637" s="25"/>
      <c r="BG637" s="215"/>
      <c r="BH637" s="25"/>
      <c r="BI637" s="215"/>
      <c r="BJ637" s="216"/>
    </row>
    <row r="638" spans="14:62" ht="15.75" customHeight="1">
      <c r="N638" s="215"/>
      <c r="O638" s="286"/>
      <c r="P638" s="215"/>
      <c r="Q638" s="216"/>
      <c r="R638" s="286"/>
      <c r="S638" s="215"/>
      <c r="T638" s="286"/>
      <c r="U638" s="215"/>
      <c r="V638" s="216"/>
      <c r="W638" s="25"/>
      <c r="X638" s="215"/>
      <c r="Y638" s="25"/>
      <c r="Z638" s="215"/>
      <c r="AA638" s="216"/>
      <c r="AB638" s="25"/>
      <c r="AC638" s="215"/>
      <c r="AD638" s="25"/>
      <c r="AE638" s="215"/>
      <c r="AF638" s="216"/>
      <c r="AG638" s="25"/>
      <c r="AH638" s="215"/>
      <c r="AI638" s="25"/>
      <c r="AJ638" s="215"/>
      <c r="AK638" s="216"/>
      <c r="AL638" s="25"/>
      <c r="AM638" s="215"/>
      <c r="AN638" s="25"/>
      <c r="AO638" s="215"/>
      <c r="AP638" s="216"/>
      <c r="AQ638" s="25"/>
      <c r="AR638" s="215"/>
      <c r="AS638" s="25"/>
      <c r="AT638" s="215"/>
      <c r="AU638" s="216"/>
      <c r="AV638" s="25"/>
      <c r="AW638" s="215"/>
      <c r="AX638" s="25"/>
      <c r="AY638" s="215"/>
      <c r="AZ638" s="216"/>
      <c r="BA638" s="25"/>
      <c r="BB638" s="215"/>
      <c r="BC638" s="25"/>
      <c r="BD638" s="215"/>
      <c r="BE638" s="216"/>
      <c r="BF638" s="25"/>
      <c r="BG638" s="215"/>
      <c r="BH638" s="25"/>
      <c r="BI638" s="215"/>
      <c r="BJ638" s="216"/>
    </row>
    <row r="639" spans="14:62" ht="15.75" customHeight="1">
      <c r="N639" s="215"/>
      <c r="O639" s="286"/>
      <c r="P639" s="215"/>
      <c r="Q639" s="216"/>
      <c r="R639" s="286"/>
      <c r="S639" s="215"/>
      <c r="T639" s="286"/>
      <c r="U639" s="215"/>
      <c r="V639" s="216"/>
      <c r="W639" s="25"/>
      <c r="X639" s="215"/>
      <c r="Y639" s="25"/>
      <c r="Z639" s="215"/>
      <c r="AA639" s="216"/>
      <c r="AB639" s="25"/>
      <c r="AC639" s="215"/>
      <c r="AD639" s="25"/>
      <c r="AE639" s="215"/>
      <c r="AF639" s="216"/>
      <c r="AG639" s="25"/>
      <c r="AH639" s="215"/>
      <c r="AI639" s="25"/>
      <c r="AJ639" s="215"/>
      <c r="AK639" s="216"/>
      <c r="AL639" s="25"/>
      <c r="AM639" s="215"/>
      <c r="AN639" s="25"/>
      <c r="AO639" s="215"/>
      <c r="AP639" s="216"/>
      <c r="AQ639" s="25"/>
      <c r="AR639" s="215"/>
      <c r="AS639" s="25"/>
      <c r="AT639" s="215"/>
      <c r="AU639" s="216"/>
      <c r="AV639" s="25"/>
      <c r="AW639" s="215"/>
      <c r="AX639" s="25"/>
      <c r="AY639" s="215"/>
      <c r="AZ639" s="216"/>
      <c r="BA639" s="25"/>
      <c r="BB639" s="215"/>
      <c r="BC639" s="25"/>
      <c r="BD639" s="215"/>
      <c r="BE639" s="216"/>
      <c r="BF639" s="25"/>
      <c r="BG639" s="215"/>
      <c r="BH639" s="25"/>
      <c r="BI639" s="215"/>
      <c r="BJ639" s="216"/>
    </row>
    <row r="640" spans="14:62" ht="15.75" customHeight="1">
      <c r="N640" s="215"/>
      <c r="O640" s="286"/>
      <c r="P640" s="215"/>
      <c r="Q640" s="216"/>
      <c r="R640" s="286"/>
      <c r="S640" s="215"/>
      <c r="T640" s="286"/>
      <c r="U640" s="215"/>
      <c r="V640" s="216"/>
      <c r="W640" s="25"/>
      <c r="X640" s="215"/>
      <c r="Y640" s="25"/>
      <c r="Z640" s="215"/>
      <c r="AA640" s="216"/>
      <c r="AB640" s="25"/>
      <c r="AC640" s="215"/>
      <c r="AD640" s="25"/>
      <c r="AE640" s="215"/>
      <c r="AF640" s="216"/>
      <c r="AG640" s="25"/>
      <c r="AH640" s="215"/>
      <c r="AI640" s="25"/>
      <c r="AJ640" s="215"/>
      <c r="AK640" s="216"/>
      <c r="AL640" s="25"/>
      <c r="AM640" s="215"/>
      <c r="AN640" s="25"/>
      <c r="AO640" s="215"/>
      <c r="AP640" s="216"/>
      <c r="AQ640" s="25"/>
      <c r="AR640" s="215"/>
      <c r="AS640" s="25"/>
      <c r="AT640" s="215"/>
      <c r="AU640" s="216"/>
      <c r="AV640" s="25"/>
      <c r="AW640" s="215"/>
      <c r="AX640" s="25"/>
      <c r="AY640" s="215"/>
      <c r="AZ640" s="216"/>
      <c r="BA640" s="25"/>
      <c r="BB640" s="215"/>
      <c r="BC640" s="25"/>
      <c r="BD640" s="215"/>
      <c r="BE640" s="216"/>
      <c r="BF640" s="25"/>
      <c r="BG640" s="215"/>
      <c r="BH640" s="25"/>
      <c r="BI640" s="215"/>
      <c r="BJ640" s="216"/>
    </row>
    <row r="641" spans="14:62" ht="15.75" customHeight="1">
      <c r="N641" s="215"/>
      <c r="O641" s="286"/>
      <c r="P641" s="215"/>
      <c r="Q641" s="216"/>
      <c r="R641" s="286"/>
      <c r="S641" s="215"/>
      <c r="T641" s="286"/>
      <c r="U641" s="215"/>
      <c r="V641" s="216"/>
      <c r="W641" s="25"/>
      <c r="X641" s="215"/>
      <c r="Y641" s="25"/>
      <c r="Z641" s="215"/>
      <c r="AA641" s="216"/>
      <c r="AB641" s="25"/>
      <c r="AC641" s="215"/>
      <c r="AD641" s="25"/>
      <c r="AE641" s="215"/>
      <c r="AF641" s="216"/>
      <c r="AG641" s="25"/>
      <c r="AH641" s="215"/>
      <c r="AI641" s="25"/>
      <c r="AJ641" s="215"/>
      <c r="AK641" s="216"/>
      <c r="AL641" s="25"/>
      <c r="AM641" s="215"/>
      <c r="AN641" s="25"/>
      <c r="AO641" s="215"/>
      <c r="AP641" s="216"/>
      <c r="AQ641" s="25"/>
      <c r="AR641" s="215"/>
      <c r="AS641" s="25"/>
      <c r="AT641" s="215"/>
      <c r="AU641" s="216"/>
      <c r="AV641" s="25"/>
      <c r="AW641" s="215"/>
      <c r="AX641" s="25"/>
      <c r="AY641" s="215"/>
      <c r="AZ641" s="216"/>
      <c r="BA641" s="25"/>
      <c r="BB641" s="215"/>
      <c r="BC641" s="25"/>
      <c r="BD641" s="215"/>
      <c r="BE641" s="216"/>
      <c r="BF641" s="25"/>
      <c r="BG641" s="215"/>
      <c r="BH641" s="25"/>
      <c r="BI641" s="215"/>
      <c r="BJ641" s="216"/>
    </row>
    <row r="642" spans="14:62" ht="15.75" customHeight="1">
      <c r="N642" s="215"/>
      <c r="O642" s="286"/>
      <c r="P642" s="215"/>
      <c r="Q642" s="216"/>
      <c r="R642" s="286"/>
      <c r="S642" s="215"/>
      <c r="T642" s="286"/>
      <c r="U642" s="215"/>
      <c r="V642" s="216"/>
      <c r="W642" s="25"/>
      <c r="X642" s="215"/>
      <c r="Y642" s="25"/>
      <c r="Z642" s="215"/>
      <c r="AA642" s="216"/>
      <c r="AB642" s="25"/>
      <c r="AC642" s="215"/>
      <c r="AD642" s="25"/>
      <c r="AE642" s="215"/>
      <c r="AF642" s="216"/>
      <c r="AG642" s="25"/>
      <c r="AH642" s="215"/>
      <c r="AI642" s="25"/>
      <c r="AJ642" s="215"/>
      <c r="AK642" s="216"/>
      <c r="AL642" s="25"/>
      <c r="AM642" s="215"/>
      <c r="AN642" s="25"/>
      <c r="AO642" s="215"/>
      <c r="AP642" s="216"/>
      <c r="AQ642" s="25"/>
      <c r="AR642" s="215"/>
      <c r="AS642" s="25"/>
      <c r="AT642" s="215"/>
      <c r="AU642" s="216"/>
      <c r="AV642" s="25"/>
      <c r="AW642" s="215"/>
      <c r="AX642" s="25"/>
      <c r="AY642" s="215"/>
      <c r="AZ642" s="216"/>
      <c r="BA642" s="25"/>
      <c r="BB642" s="215"/>
      <c r="BC642" s="25"/>
      <c r="BD642" s="215"/>
      <c r="BE642" s="216"/>
      <c r="BF642" s="25"/>
      <c r="BG642" s="215"/>
      <c r="BH642" s="25"/>
      <c r="BI642" s="215"/>
      <c r="BJ642" s="216"/>
    </row>
    <row r="643" spans="14:62" ht="15.75" customHeight="1">
      <c r="N643" s="215"/>
      <c r="O643" s="286"/>
      <c r="P643" s="215"/>
      <c r="Q643" s="216"/>
      <c r="R643" s="286"/>
      <c r="S643" s="215"/>
      <c r="T643" s="286"/>
      <c r="U643" s="215"/>
      <c r="V643" s="216"/>
      <c r="W643" s="25"/>
      <c r="X643" s="215"/>
      <c r="Y643" s="25"/>
      <c r="Z643" s="215"/>
      <c r="AA643" s="216"/>
      <c r="AB643" s="25"/>
      <c r="AC643" s="215"/>
      <c r="AD643" s="25"/>
      <c r="AE643" s="215"/>
      <c r="AF643" s="216"/>
      <c r="AG643" s="25"/>
      <c r="AH643" s="215"/>
      <c r="AI643" s="25"/>
      <c r="AJ643" s="215"/>
      <c r="AK643" s="216"/>
      <c r="AL643" s="25"/>
      <c r="AM643" s="215"/>
      <c r="AN643" s="25"/>
      <c r="AO643" s="215"/>
      <c r="AP643" s="216"/>
      <c r="AQ643" s="25"/>
      <c r="AR643" s="215"/>
      <c r="AS643" s="25"/>
      <c r="AT643" s="215"/>
      <c r="AU643" s="216"/>
      <c r="AV643" s="25"/>
      <c r="AW643" s="215"/>
      <c r="AX643" s="25"/>
      <c r="AY643" s="215"/>
      <c r="AZ643" s="216"/>
      <c r="BA643" s="25"/>
      <c r="BB643" s="215"/>
      <c r="BC643" s="25"/>
      <c r="BD643" s="215"/>
      <c r="BE643" s="216"/>
      <c r="BF643" s="25"/>
      <c r="BG643" s="215"/>
      <c r="BH643" s="25"/>
      <c r="BI643" s="215"/>
      <c r="BJ643" s="216"/>
    </row>
    <row r="644" spans="14:62" ht="15.75" customHeight="1">
      <c r="N644" s="215"/>
      <c r="O644" s="286"/>
      <c r="P644" s="215"/>
      <c r="Q644" s="216"/>
      <c r="R644" s="286"/>
      <c r="S644" s="215"/>
      <c r="T644" s="286"/>
      <c r="U644" s="215"/>
      <c r="V644" s="216"/>
      <c r="W644" s="25"/>
      <c r="X644" s="215"/>
      <c r="Y644" s="25"/>
      <c r="Z644" s="215"/>
      <c r="AA644" s="216"/>
      <c r="AB644" s="25"/>
      <c r="AC644" s="215"/>
      <c r="AD644" s="25"/>
      <c r="AE644" s="215"/>
      <c r="AF644" s="216"/>
      <c r="AG644" s="25"/>
      <c r="AH644" s="215"/>
      <c r="AI644" s="25"/>
      <c r="AJ644" s="215"/>
      <c r="AK644" s="216"/>
      <c r="AL644" s="25"/>
      <c r="AM644" s="215"/>
      <c r="AN644" s="25"/>
      <c r="AO644" s="215"/>
      <c r="AP644" s="216"/>
      <c r="AQ644" s="25"/>
      <c r="AR644" s="215"/>
      <c r="AS644" s="25"/>
      <c r="AT644" s="215"/>
      <c r="AU644" s="216"/>
      <c r="AV644" s="25"/>
      <c r="AW644" s="215"/>
      <c r="AX644" s="25"/>
      <c r="AY644" s="215"/>
      <c r="AZ644" s="216"/>
      <c r="BA644" s="25"/>
      <c r="BB644" s="215"/>
      <c r="BC644" s="25"/>
      <c r="BD644" s="215"/>
      <c r="BE644" s="216"/>
      <c r="BF644" s="25"/>
      <c r="BG644" s="215"/>
      <c r="BH644" s="25"/>
      <c r="BI644" s="215"/>
      <c r="BJ644" s="216"/>
    </row>
    <row r="645" spans="14:62" ht="15.75" customHeight="1">
      <c r="N645" s="215"/>
      <c r="O645" s="286"/>
      <c r="P645" s="215"/>
      <c r="Q645" s="216"/>
      <c r="R645" s="286"/>
      <c r="S645" s="215"/>
      <c r="T645" s="286"/>
      <c r="U645" s="215"/>
      <c r="V645" s="216"/>
      <c r="W645" s="25"/>
      <c r="X645" s="215"/>
      <c r="Y645" s="25"/>
      <c r="Z645" s="215"/>
      <c r="AA645" s="216"/>
      <c r="AB645" s="25"/>
      <c r="AC645" s="215"/>
      <c r="AD645" s="25"/>
      <c r="AE645" s="215"/>
      <c r="AF645" s="216"/>
      <c r="AG645" s="25"/>
      <c r="AH645" s="215"/>
      <c r="AI645" s="25"/>
      <c r="AJ645" s="215"/>
      <c r="AK645" s="216"/>
      <c r="AL645" s="25"/>
      <c r="AM645" s="215"/>
      <c r="AN645" s="25"/>
      <c r="AO645" s="215"/>
      <c r="AP645" s="216"/>
      <c r="AQ645" s="25"/>
      <c r="AR645" s="215"/>
      <c r="AS645" s="25"/>
      <c r="AT645" s="215"/>
      <c r="AU645" s="216"/>
      <c r="AV645" s="25"/>
      <c r="AW645" s="215"/>
      <c r="AX645" s="25"/>
      <c r="AY645" s="215"/>
      <c r="AZ645" s="216"/>
      <c r="BA645" s="25"/>
      <c r="BB645" s="215"/>
      <c r="BC645" s="25"/>
      <c r="BD645" s="215"/>
      <c r="BE645" s="216"/>
      <c r="BF645" s="25"/>
      <c r="BG645" s="215"/>
      <c r="BH645" s="25"/>
      <c r="BI645" s="215"/>
      <c r="BJ645" s="216"/>
    </row>
    <row r="646" spans="14:62" ht="15.75" customHeight="1">
      <c r="N646" s="215"/>
      <c r="O646" s="286"/>
      <c r="P646" s="215"/>
      <c r="Q646" s="216"/>
      <c r="R646" s="286"/>
      <c r="S646" s="215"/>
      <c r="T646" s="286"/>
      <c r="U646" s="215"/>
      <c r="V646" s="216"/>
      <c r="W646" s="25"/>
      <c r="X646" s="215"/>
      <c r="Y646" s="25"/>
      <c r="Z646" s="215"/>
      <c r="AA646" s="216"/>
      <c r="AB646" s="25"/>
      <c r="AC646" s="215"/>
      <c r="AD646" s="25"/>
      <c r="AE646" s="215"/>
      <c r="AF646" s="216"/>
      <c r="AG646" s="25"/>
      <c r="AH646" s="215"/>
      <c r="AI646" s="25"/>
      <c r="AJ646" s="215"/>
      <c r="AK646" s="216"/>
      <c r="AL646" s="25"/>
      <c r="AM646" s="215"/>
      <c r="AN646" s="25"/>
      <c r="AO646" s="215"/>
      <c r="AP646" s="216"/>
      <c r="AQ646" s="25"/>
      <c r="AR646" s="215"/>
      <c r="AS646" s="25"/>
      <c r="AT646" s="215"/>
      <c r="AU646" s="216"/>
      <c r="AV646" s="25"/>
      <c r="AW646" s="215"/>
      <c r="AX646" s="25"/>
      <c r="AY646" s="215"/>
      <c r="AZ646" s="216"/>
      <c r="BA646" s="25"/>
      <c r="BB646" s="215"/>
      <c r="BC646" s="25"/>
      <c r="BD646" s="215"/>
      <c r="BE646" s="216"/>
      <c r="BF646" s="25"/>
      <c r="BG646" s="215"/>
      <c r="BH646" s="25"/>
      <c r="BI646" s="215"/>
      <c r="BJ646" s="216"/>
    </row>
    <row r="647" spans="14:62" ht="15.75" customHeight="1">
      <c r="N647" s="215"/>
      <c r="O647" s="286"/>
      <c r="P647" s="215"/>
      <c r="Q647" s="216"/>
      <c r="R647" s="286"/>
      <c r="S647" s="215"/>
      <c r="T647" s="286"/>
      <c r="U647" s="215"/>
      <c r="V647" s="216"/>
      <c r="W647" s="25"/>
      <c r="X647" s="215"/>
      <c r="Y647" s="25"/>
      <c r="Z647" s="215"/>
      <c r="AA647" s="216"/>
      <c r="AB647" s="25"/>
      <c r="AC647" s="215"/>
      <c r="AD647" s="25"/>
      <c r="AE647" s="215"/>
      <c r="AF647" s="216"/>
      <c r="AG647" s="25"/>
      <c r="AH647" s="215"/>
      <c r="AI647" s="25"/>
      <c r="AJ647" s="215"/>
      <c r="AK647" s="216"/>
      <c r="AL647" s="25"/>
      <c r="AM647" s="215"/>
      <c r="AN647" s="25"/>
      <c r="AO647" s="215"/>
      <c r="AP647" s="216"/>
      <c r="AQ647" s="25"/>
      <c r="AR647" s="215"/>
      <c r="AS647" s="25"/>
      <c r="AT647" s="215"/>
      <c r="AU647" s="216"/>
      <c r="AV647" s="25"/>
      <c r="AW647" s="215"/>
      <c r="AX647" s="25"/>
      <c r="AY647" s="215"/>
      <c r="AZ647" s="216"/>
      <c r="BA647" s="25"/>
      <c r="BB647" s="215"/>
      <c r="BC647" s="25"/>
      <c r="BD647" s="215"/>
      <c r="BE647" s="216"/>
      <c r="BF647" s="25"/>
      <c r="BG647" s="215"/>
      <c r="BH647" s="25"/>
      <c r="BI647" s="215"/>
      <c r="BJ647" s="216"/>
    </row>
    <row r="648" spans="14:62" ht="15.75" customHeight="1">
      <c r="N648" s="215"/>
      <c r="O648" s="286"/>
      <c r="P648" s="215"/>
      <c r="Q648" s="216"/>
      <c r="R648" s="286"/>
      <c r="S648" s="215"/>
      <c r="T648" s="286"/>
      <c r="U648" s="215"/>
      <c r="V648" s="216"/>
      <c r="W648" s="25"/>
      <c r="X648" s="215"/>
      <c r="Y648" s="25"/>
      <c r="Z648" s="215"/>
      <c r="AA648" s="216"/>
      <c r="AB648" s="25"/>
      <c r="AC648" s="215"/>
      <c r="AD648" s="25"/>
      <c r="AE648" s="215"/>
      <c r="AF648" s="216"/>
      <c r="AG648" s="25"/>
      <c r="AH648" s="215"/>
      <c r="AI648" s="25"/>
      <c r="AJ648" s="215"/>
      <c r="AK648" s="216"/>
      <c r="AL648" s="25"/>
      <c r="AM648" s="215"/>
      <c r="AN648" s="25"/>
      <c r="AO648" s="215"/>
      <c r="AP648" s="216"/>
      <c r="AQ648" s="25"/>
      <c r="AR648" s="215"/>
      <c r="AS648" s="25"/>
      <c r="AT648" s="215"/>
      <c r="AU648" s="216"/>
      <c r="AV648" s="25"/>
      <c r="AW648" s="215"/>
      <c r="AX648" s="25"/>
      <c r="AY648" s="215"/>
      <c r="AZ648" s="216"/>
      <c r="BA648" s="25"/>
      <c r="BB648" s="215"/>
      <c r="BC648" s="25"/>
      <c r="BD648" s="215"/>
      <c r="BE648" s="216"/>
      <c r="BF648" s="25"/>
      <c r="BG648" s="215"/>
      <c r="BH648" s="25"/>
      <c r="BI648" s="215"/>
      <c r="BJ648" s="216"/>
    </row>
    <row r="649" spans="14:62" ht="15.75" customHeight="1">
      <c r="N649" s="215"/>
      <c r="O649" s="286"/>
      <c r="P649" s="215"/>
      <c r="Q649" s="216"/>
      <c r="R649" s="286"/>
      <c r="S649" s="215"/>
      <c r="T649" s="286"/>
      <c r="U649" s="215"/>
      <c r="V649" s="216"/>
      <c r="W649" s="25"/>
      <c r="X649" s="215"/>
      <c r="Y649" s="25"/>
      <c r="Z649" s="215"/>
      <c r="AA649" s="216"/>
      <c r="AB649" s="25"/>
      <c r="AC649" s="215"/>
      <c r="AD649" s="25"/>
      <c r="AE649" s="215"/>
      <c r="AF649" s="216"/>
      <c r="AG649" s="25"/>
      <c r="AH649" s="215"/>
      <c r="AI649" s="25"/>
      <c r="AJ649" s="215"/>
      <c r="AK649" s="216"/>
      <c r="AL649" s="25"/>
      <c r="AM649" s="215"/>
      <c r="AN649" s="25"/>
      <c r="AO649" s="215"/>
      <c r="AP649" s="216"/>
      <c r="AQ649" s="25"/>
      <c r="AR649" s="215"/>
      <c r="AS649" s="25"/>
      <c r="AT649" s="215"/>
      <c r="AU649" s="216"/>
      <c r="AV649" s="25"/>
      <c r="AW649" s="215"/>
      <c r="AX649" s="25"/>
      <c r="AY649" s="215"/>
      <c r="AZ649" s="216"/>
      <c r="BA649" s="25"/>
      <c r="BB649" s="215"/>
      <c r="BC649" s="25"/>
      <c r="BD649" s="215"/>
      <c r="BE649" s="216"/>
      <c r="BF649" s="25"/>
      <c r="BG649" s="215"/>
      <c r="BH649" s="25"/>
      <c r="BI649" s="215"/>
      <c r="BJ649" s="216"/>
    </row>
    <row r="650" spans="14:62" ht="15.75" customHeight="1">
      <c r="N650" s="215"/>
      <c r="O650" s="286"/>
      <c r="P650" s="215"/>
      <c r="Q650" s="216"/>
      <c r="R650" s="286"/>
      <c r="S650" s="215"/>
      <c r="T650" s="286"/>
      <c r="U650" s="215"/>
      <c r="V650" s="216"/>
      <c r="W650" s="25"/>
      <c r="X650" s="215"/>
      <c r="Y650" s="25"/>
      <c r="Z650" s="215"/>
      <c r="AA650" s="216"/>
      <c r="AB650" s="25"/>
      <c r="AC650" s="215"/>
      <c r="AD650" s="25"/>
      <c r="AE650" s="215"/>
      <c r="AF650" s="216"/>
      <c r="AG650" s="25"/>
      <c r="AH650" s="215"/>
      <c r="AI650" s="25"/>
      <c r="AJ650" s="215"/>
      <c r="AK650" s="216"/>
      <c r="AL650" s="25"/>
      <c r="AM650" s="215"/>
      <c r="AN650" s="25"/>
      <c r="AO650" s="215"/>
      <c r="AP650" s="216"/>
      <c r="AQ650" s="25"/>
      <c r="AR650" s="215"/>
      <c r="AS650" s="25"/>
      <c r="AT650" s="215"/>
      <c r="AU650" s="216"/>
      <c r="AV650" s="25"/>
      <c r="AW650" s="215"/>
      <c r="AX650" s="25"/>
      <c r="AY650" s="215"/>
      <c r="AZ650" s="216"/>
      <c r="BA650" s="25"/>
      <c r="BB650" s="215"/>
      <c r="BC650" s="25"/>
      <c r="BD650" s="215"/>
      <c r="BE650" s="216"/>
      <c r="BF650" s="25"/>
      <c r="BG650" s="215"/>
      <c r="BH650" s="25"/>
      <c r="BI650" s="215"/>
      <c r="BJ650" s="216"/>
    </row>
    <row r="651" spans="14:62" ht="15.75" customHeight="1">
      <c r="N651" s="215"/>
      <c r="O651" s="286"/>
      <c r="P651" s="215"/>
      <c r="Q651" s="216"/>
      <c r="R651" s="286"/>
      <c r="S651" s="215"/>
      <c r="T651" s="286"/>
      <c r="U651" s="215"/>
      <c r="V651" s="216"/>
      <c r="W651" s="25"/>
      <c r="X651" s="215"/>
      <c r="Y651" s="25"/>
      <c r="Z651" s="215"/>
      <c r="AA651" s="216"/>
      <c r="AB651" s="25"/>
      <c r="AC651" s="215"/>
      <c r="AD651" s="25"/>
      <c r="AE651" s="215"/>
      <c r="AF651" s="216"/>
      <c r="AG651" s="25"/>
      <c r="AH651" s="215"/>
      <c r="AI651" s="25"/>
      <c r="AJ651" s="215"/>
      <c r="AK651" s="216"/>
      <c r="AL651" s="25"/>
      <c r="AM651" s="215"/>
      <c r="AN651" s="25"/>
      <c r="AO651" s="215"/>
      <c r="AP651" s="216"/>
      <c r="AQ651" s="25"/>
      <c r="AR651" s="215"/>
      <c r="AS651" s="25"/>
      <c r="AT651" s="215"/>
      <c r="AU651" s="216"/>
      <c r="AV651" s="25"/>
      <c r="AW651" s="215"/>
      <c r="AX651" s="25"/>
      <c r="AY651" s="215"/>
      <c r="AZ651" s="216"/>
      <c r="BA651" s="25"/>
      <c r="BB651" s="215"/>
      <c r="BC651" s="25"/>
      <c r="BD651" s="215"/>
      <c r="BE651" s="216"/>
      <c r="BF651" s="25"/>
      <c r="BG651" s="215"/>
      <c r="BH651" s="25"/>
      <c r="BI651" s="215"/>
      <c r="BJ651" s="216"/>
    </row>
    <row r="652" spans="14:62" ht="15.75" customHeight="1">
      <c r="N652" s="215"/>
      <c r="O652" s="286"/>
      <c r="P652" s="215"/>
      <c r="Q652" s="216"/>
      <c r="R652" s="286"/>
      <c r="S652" s="215"/>
      <c r="T652" s="286"/>
      <c r="U652" s="215"/>
      <c r="V652" s="216"/>
      <c r="W652" s="25"/>
      <c r="X652" s="215"/>
      <c r="Y652" s="25"/>
      <c r="Z652" s="215"/>
      <c r="AA652" s="216"/>
      <c r="AB652" s="25"/>
      <c r="AC652" s="215"/>
      <c r="AD652" s="25"/>
      <c r="AE652" s="215"/>
      <c r="AF652" s="216"/>
      <c r="AG652" s="25"/>
      <c r="AH652" s="215"/>
      <c r="AI652" s="25"/>
      <c r="AJ652" s="215"/>
      <c r="AK652" s="216"/>
      <c r="AL652" s="25"/>
      <c r="AM652" s="215"/>
      <c r="AN652" s="25"/>
      <c r="AO652" s="215"/>
      <c r="AP652" s="216"/>
      <c r="AQ652" s="25"/>
      <c r="AR652" s="215"/>
      <c r="AS652" s="25"/>
      <c r="AT652" s="215"/>
      <c r="AU652" s="216"/>
      <c r="AV652" s="25"/>
      <c r="AW652" s="215"/>
      <c r="AX652" s="25"/>
      <c r="AY652" s="215"/>
      <c r="AZ652" s="216"/>
      <c r="BA652" s="25"/>
      <c r="BB652" s="215"/>
      <c r="BC652" s="25"/>
      <c r="BD652" s="215"/>
      <c r="BE652" s="216"/>
      <c r="BF652" s="25"/>
      <c r="BG652" s="215"/>
      <c r="BH652" s="25"/>
      <c r="BI652" s="215"/>
      <c r="BJ652" s="216"/>
    </row>
    <row r="653" spans="14:62" ht="15.75" customHeight="1">
      <c r="N653" s="215"/>
      <c r="O653" s="286"/>
      <c r="P653" s="215"/>
      <c r="Q653" s="216"/>
      <c r="R653" s="286"/>
      <c r="S653" s="215"/>
      <c r="T653" s="286"/>
      <c r="U653" s="215"/>
      <c r="V653" s="216"/>
      <c r="W653" s="25"/>
      <c r="X653" s="215"/>
      <c r="Y653" s="25"/>
      <c r="Z653" s="215"/>
      <c r="AA653" s="216"/>
      <c r="AB653" s="25"/>
      <c r="AC653" s="215"/>
      <c r="AD653" s="25"/>
      <c r="AE653" s="215"/>
      <c r="AF653" s="216"/>
      <c r="AG653" s="25"/>
      <c r="AH653" s="215"/>
      <c r="AI653" s="25"/>
      <c r="AJ653" s="215"/>
      <c r="AK653" s="216"/>
      <c r="AL653" s="25"/>
      <c r="AM653" s="215"/>
      <c r="AN653" s="25"/>
      <c r="AO653" s="215"/>
      <c r="AP653" s="216"/>
      <c r="AQ653" s="25"/>
      <c r="AR653" s="215"/>
      <c r="AS653" s="25"/>
      <c r="AT653" s="215"/>
      <c r="AU653" s="216"/>
      <c r="AV653" s="25"/>
      <c r="AW653" s="215"/>
      <c r="AX653" s="25"/>
      <c r="AY653" s="215"/>
      <c r="AZ653" s="216"/>
      <c r="BA653" s="25"/>
      <c r="BB653" s="215"/>
      <c r="BC653" s="25"/>
      <c r="BD653" s="215"/>
      <c r="BE653" s="216"/>
      <c r="BF653" s="25"/>
      <c r="BG653" s="215"/>
      <c r="BH653" s="25"/>
      <c r="BI653" s="215"/>
      <c r="BJ653" s="216"/>
    </row>
    <row r="654" spans="14:62" ht="15.75" customHeight="1">
      <c r="N654" s="215"/>
      <c r="O654" s="286"/>
      <c r="P654" s="215"/>
      <c r="Q654" s="216"/>
      <c r="R654" s="286"/>
      <c r="S654" s="215"/>
      <c r="T654" s="286"/>
      <c r="U654" s="215"/>
      <c r="V654" s="216"/>
      <c r="W654" s="25"/>
      <c r="X654" s="215"/>
      <c r="Y654" s="25"/>
      <c r="Z654" s="215"/>
      <c r="AA654" s="216"/>
      <c r="AB654" s="25"/>
      <c r="AC654" s="215"/>
      <c r="AD654" s="25"/>
      <c r="AE654" s="215"/>
      <c r="AF654" s="216"/>
      <c r="AG654" s="25"/>
      <c r="AH654" s="215"/>
      <c r="AI654" s="25"/>
      <c r="AJ654" s="215"/>
      <c r="AK654" s="216"/>
      <c r="AL654" s="25"/>
      <c r="AM654" s="215"/>
      <c r="AN654" s="25"/>
      <c r="AO654" s="215"/>
      <c r="AP654" s="216"/>
      <c r="AQ654" s="25"/>
      <c r="AR654" s="215"/>
      <c r="AS654" s="25"/>
      <c r="AT654" s="215"/>
      <c r="AU654" s="216"/>
      <c r="AV654" s="25"/>
      <c r="AW654" s="215"/>
      <c r="AX654" s="25"/>
      <c r="AY654" s="215"/>
      <c r="AZ654" s="216"/>
      <c r="BA654" s="25"/>
      <c r="BB654" s="215"/>
      <c r="BC654" s="25"/>
      <c r="BD654" s="215"/>
      <c r="BE654" s="216"/>
      <c r="BF654" s="25"/>
      <c r="BG654" s="215"/>
      <c r="BH654" s="25"/>
      <c r="BI654" s="215"/>
      <c r="BJ654" s="216"/>
    </row>
    <row r="655" spans="14:62" ht="15.75" customHeight="1">
      <c r="N655" s="215"/>
      <c r="O655" s="286"/>
      <c r="P655" s="215"/>
      <c r="Q655" s="216"/>
      <c r="R655" s="286"/>
      <c r="S655" s="215"/>
      <c r="T655" s="286"/>
      <c r="U655" s="215"/>
      <c r="V655" s="216"/>
      <c r="W655" s="25"/>
      <c r="X655" s="215"/>
      <c r="Y655" s="25"/>
      <c r="Z655" s="215"/>
      <c r="AA655" s="216"/>
      <c r="AB655" s="25"/>
      <c r="AC655" s="215"/>
      <c r="AD655" s="25"/>
      <c r="AE655" s="215"/>
      <c r="AF655" s="216"/>
      <c r="AG655" s="25"/>
      <c r="AH655" s="215"/>
      <c r="AI655" s="25"/>
      <c r="AJ655" s="215"/>
      <c r="AK655" s="216"/>
      <c r="AL655" s="25"/>
      <c r="AM655" s="215"/>
      <c r="AN655" s="25"/>
      <c r="AO655" s="215"/>
      <c r="AP655" s="216"/>
      <c r="AQ655" s="25"/>
      <c r="AR655" s="215"/>
      <c r="AS655" s="25"/>
      <c r="AT655" s="215"/>
      <c r="AU655" s="216"/>
      <c r="AV655" s="25"/>
      <c r="AW655" s="215"/>
      <c r="AX655" s="25"/>
      <c r="AY655" s="215"/>
      <c r="AZ655" s="216"/>
      <c r="BA655" s="25"/>
      <c r="BB655" s="215"/>
      <c r="BC655" s="25"/>
      <c r="BD655" s="215"/>
      <c r="BE655" s="216"/>
      <c r="BF655" s="25"/>
      <c r="BG655" s="215"/>
      <c r="BH655" s="25"/>
      <c r="BI655" s="215"/>
      <c r="BJ655" s="216"/>
    </row>
    <row r="656" spans="14:62" ht="15.75" customHeight="1">
      <c r="N656" s="215"/>
      <c r="O656" s="286"/>
      <c r="P656" s="215"/>
      <c r="Q656" s="216"/>
      <c r="R656" s="286"/>
      <c r="S656" s="215"/>
      <c r="T656" s="286"/>
      <c r="U656" s="215"/>
      <c r="V656" s="216"/>
      <c r="W656" s="25"/>
      <c r="X656" s="215"/>
      <c r="Y656" s="25"/>
      <c r="Z656" s="215"/>
      <c r="AA656" s="216"/>
      <c r="AB656" s="25"/>
      <c r="AC656" s="215"/>
      <c r="AD656" s="25"/>
      <c r="AE656" s="215"/>
      <c r="AF656" s="216"/>
      <c r="AG656" s="25"/>
      <c r="AH656" s="215"/>
      <c r="AI656" s="25"/>
      <c r="AJ656" s="215"/>
      <c r="AK656" s="216"/>
      <c r="AL656" s="25"/>
      <c r="AM656" s="215"/>
      <c r="AN656" s="25"/>
      <c r="AO656" s="215"/>
      <c r="AP656" s="216"/>
      <c r="AQ656" s="25"/>
      <c r="AR656" s="215"/>
      <c r="AS656" s="25"/>
      <c r="AT656" s="215"/>
      <c r="AU656" s="216"/>
      <c r="AV656" s="25"/>
      <c r="AW656" s="215"/>
      <c r="AX656" s="25"/>
      <c r="AY656" s="215"/>
      <c r="AZ656" s="216"/>
      <c r="BA656" s="25"/>
      <c r="BB656" s="215"/>
      <c r="BC656" s="25"/>
      <c r="BD656" s="215"/>
      <c r="BE656" s="216"/>
      <c r="BF656" s="25"/>
      <c r="BG656" s="215"/>
      <c r="BH656" s="25"/>
      <c r="BI656" s="215"/>
      <c r="BJ656" s="216"/>
    </row>
    <row r="657" spans="14:62" ht="15.75" customHeight="1">
      <c r="N657" s="215"/>
      <c r="O657" s="286"/>
      <c r="P657" s="215"/>
      <c r="Q657" s="216"/>
      <c r="R657" s="286"/>
      <c r="S657" s="215"/>
      <c r="T657" s="286"/>
      <c r="U657" s="215"/>
      <c r="V657" s="216"/>
      <c r="W657" s="25"/>
      <c r="X657" s="215"/>
      <c r="Y657" s="25"/>
      <c r="Z657" s="215"/>
      <c r="AA657" s="216"/>
      <c r="AB657" s="25"/>
      <c r="AC657" s="215"/>
      <c r="AD657" s="25"/>
      <c r="AE657" s="215"/>
      <c r="AF657" s="216"/>
      <c r="AG657" s="25"/>
      <c r="AH657" s="215"/>
      <c r="AI657" s="25"/>
      <c r="AJ657" s="215"/>
      <c r="AK657" s="216"/>
      <c r="AL657" s="25"/>
      <c r="AM657" s="215"/>
      <c r="AN657" s="25"/>
      <c r="AO657" s="215"/>
      <c r="AP657" s="216"/>
      <c r="AQ657" s="25"/>
      <c r="AR657" s="215"/>
      <c r="AS657" s="25"/>
      <c r="AT657" s="215"/>
      <c r="AU657" s="216"/>
      <c r="AV657" s="25"/>
      <c r="AW657" s="215"/>
      <c r="AX657" s="25"/>
      <c r="AY657" s="215"/>
      <c r="AZ657" s="216"/>
      <c r="BA657" s="25"/>
      <c r="BB657" s="215"/>
      <c r="BC657" s="25"/>
      <c r="BD657" s="215"/>
      <c r="BE657" s="216"/>
      <c r="BF657" s="25"/>
      <c r="BG657" s="215"/>
      <c r="BH657" s="25"/>
      <c r="BI657" s="215"/>
      <c r="BJ657" s="216"/>
    </row>
    <row r="658" spans="14:62" ht="15.75" customHeight="1">
      <c r="N658" s="215"/>
      <c r="O658" s="286"/>
      <c r="P658" s="215"/>
      <c r="Q658" s="216"/>
      <c r="R658" s="286"/>
      <c r="S658" s="215"/>
      <c r="T658" s="286"/>
      <c r="U658" s="215"/>
      <c r="V658" s="216"/>
      <c r="W658" s="25"/>
      <c r="X658" s="215"/>
      <c r="Y658" s="25"/>
      <c r="Z658" s="215"/>
      <c r="AA658" s="216"/>
      <c r="AB658" s="25"/>
      <c r="AC658" s="215"/>
      <c r="AD658" s="25"/>
      <c r="AE658" s="215"/>
      <c r="AF658" s="216"/>
      <c r="AG658" s="25"/>
      <c r="AH658" s="215"/>
      <c r="AI658" s="25"/>
      <c r="AJ658" s="215"/>
      <c r="AK658" s="216"/>
      <c r="AL658" s="25"/>
      <c r="AM658" s="215"/>
      <c r="AN658" s="25"/>
      <c r="AO658" s="215"/>
      <c r="AP658" s="216"/>
      <c r="AQ658" s="25"/>
      <c r="AR658" s="215"/>
      <c r="AS658" s="25"/>
      <c r="AT658" s="215"/>
      <c r="AU658" s="216"/>
      <c r="AV658" s="25"/>
      <c r="AW658" s="215"/>
      <c r="AX658" s="25"/>
      <c r="AY658" s="215"/>
      <c r="AZ658" s="216"/>
      <c r="BA658" s="25"/>
      <c r="BB658" s="215"/>
      <c r="BC658" s="25"/>
      <c r="BD658" s="215"/>
      <c r="BE658" s="216"/>
      <c r="BF658" s="25"/>
      <c r="BG658" s="215"/>
      <c r="BH658" s="25"/>
      <c r="BI658" s="215"/>
      <c r="BJ658" s="216"/>
    </row>
    <row r="659" spans="14:62" ht="15.75" customHeight="1">
      <c r="N659" s="215"/>
      <c r="O659" s="286"/>
      <c r="P659" s="215"/>
      <c r="Q659" s="216"/>
      <c r="R659" s="286"/>
      <c r="S659" s="215"/>
      <c r="T659" s="286"/>
      <c r="U659" s="215"/>
      <c r="V659" s="216"/>
      <c r="W659" s="25"/>
      <c r="X659" s="215"/>
      <c r="Y659" s="25"/>
      <c r="Z659" s="215"/>
      <c r="AA659" s="216"/>
      <c r="AB659" s="25"/>
      <c r="AC659" s="215"/>
      <c r="AD659" s="25"/>
      <c r="AE659" s="215"/>
      <c r="AF659" s="216"/>
      <c r="AG659" s="25"/>
      <c r="AH659" s="215"/>
      <c r="AI659" s="25"/>
      <c r="AJ659" s="215"/>
      <c r="AK659" s="216"/>
      <c r="AL659" s="25"/>
      <c r="AM659" s="215"/>
      <c r="AN659" s="25"/>
      <c r="AO659" s="215"/>
      <c r="AP659" s="216"/>
      <c r="AQ659" s="25"/>
      <c r="AR659" s="215"/>
      <c r="AS659" s="25"/>
      <c r="AT659" s="215"/>
      <c r="AU659" s="216"/>
      <c r="AV659" s="25"/>
      <c r="AW659" s="215"/>
      <c r="AX659" s="25"/>
      <c r="AY659" s="215"/>
      <c r="AZ659" s="216"/>
      <c r="BA659" s="25"/>
      <c r="BB659" s="215"/>
      <c r="BC659" s="25"/>
      <c r="BD659" s="215"/>
      <c r="BE659" s="216"/>
      <c r="BF659" s="25"/>
      <c r="BG659" s="215"/>
      <c r="BH659" s="25"/>
      <c r="BI659" s="215"/>
      <c r="BJ659" s="216"/>
    </row>
    <row r="660" spans="14:62" ht="15.75" customHeight="1">
      <c r="N660" s="215"/>
      <c r="O660" s="286"/>
      <c r="P660" s="215"/>
      <c r="Q660" s="216"/>
      <c r="R660" s="286"/>
      <c r="S660" s="215"/>
      <c r="T660" s="286"/>
      <c r="U660" s="215"/>
      <c r="V660" s="216"/>
      <c r="W660" s="25"/>
      <c r="X660" s="215"/>
      <c r="Y660" s="25"/>
      <c r="Z660" s="215"/>
      <c r="AA660" s="216"/>
      <c r="AB660" s="25"/>
      <c r="AC660" s="215"/>
      <c r="AD660" s="25"/>
      <c r="AE660" s="215"/>
      <c r="AF660" s="216"/>
      <c r="AG660" s="25"/>
      <c r="AH660" s="215"/>
      <c r="AI660" s="25"/>
      <c r="AJ660" s="215"/>
      <c r="AK660" s="216"/>
      <c r="AL660" s="25"/>
      <c r="AM660" s="215"/>
      <c r="AN660" s="25"/>
      <c r="AO660" s="215"/>
      <c r="AP660" s="216"/>
      <c r="AQ660" s="25"/>
      <c r="AR660" s="215"/>
      <c r="AS660" s="25"/>
      <c r="AT660" s="215"/>
      <c r="AU660" s="216"/>
      <c r="AV660" s="25"/>
      <c r="AW660" s="215"/>
      <c r="AX660" s="25"/>
      <c r="AY660" s="215"/>
      <c r="AZ660" s="216"/>
      <c r="BA660" s="25"/>
      <c r="BB660" s="215"/>
      <c r="BC660" s="25"/>
      <c r="BD660" s="215"/>
      <c r="BE660" s="216"/>
      <c r="BF660" s="25"/>
      <c r="BG660" s="215"/>
      <c r="BH660" s="25"/>
      <c r="BI660" s="215"/>
      <c r="BJ660" s="216"/>
    </row>
    <row r="661" spans="14:62" ht="15.75" customHeight="1">
      <c r="N661" s="215"/>
      <c r="O661" s="286"/>
      <c r="P661" s="215"/>
      <c r="Q661" s="216"/>
      <c r="R661" s="286"/>
      <c r="S661" s="215"/>
      <c r="T661" s="286"/>
      <c r="U661" s="215"/>
      <c r="V661" s="216"/>
      <c r="W661" s="25"/>
      <c r="X661" s="215"/>
      <c r="Y661" s="25"/>
      <c r="Z661" s="215"/>
      <c r="AA661" s="216"/>
      <c r="AB661" s="25"/>
      <c r="AC661" s="215"/>
      <c r="AD661" s="25"/>
      <c r="AE661" s="215"/>
      <c r="AF661" s="216"/>
      <c r="AG661" s="25"/>
      <c r="AH661" s="215"/>
      <c r="AI661" s="25"/>
      <c r="AJ661" s="215"/>
      <c r="AK661" s="216"/>
      <c r="AL661" s="25"/>
      <c r="AM661" s="215"/>
      <c r="AN661" s="25"/>
      <c r="AO661" s="215"/>
      <c r="AP661" s="216"/>
      <c r="AQ661" s="25"/>
      <c r="AR661" s="215"/>
      <c r="AS661" s="25"/>
      <c r="AT661" s="215"/>
      <c r="AU661" s="216"/>
      <c r="AV661" s="25"/>
      <c r="AW661" s="215"/>
      <c r="AX661" s="25"/>
      <c r="AY661" s="215"/>
      <c r="AZ661" s="216"/>
      <c r="BA661" s="25"/>
      <c r="BB661" s="215"/>
      <c r="BC661" s="25"/>
      <c r="BD661" s="215"/>
      <c r="BE661" s="216"/>
      <c r="BF661" s="25"/>
      <c r="BG661" s="215"/>
      <c r="BH661" s="25"/>
      <c r="BI661" s="215"/>
      <c r="BJ661" s="216"/>
    </row>
    <row r="662" spans="14:62" ht="15.75" customHeight="1">
      <c r="N662" s="215"/>
      <c r="O662" s="286"/>
      <c r="P662" s="215"/>
      <c r="Q662" s="216"/>
      <c r="R662" s="286"/>
      <c r="S662" s="215"/>
      <c r="T662" s="286"/>
      <c r="U662" s="215"/>
      <c r="V662" s="216"/>
      <c r="W662" s="25"/>
      <c r="X662" s="215"/>
      <c r="Y662" s="25"/>
      <c r="Z662" s="215"/>
      <c r="AA662" s="216"/>
      <c r="AB662" s="25"/>
      <c r="AC662" s="215"/>
      <c r="AD662" s="25"/>
      <c r="AE662" s="215"/>
      <c r="AF662" s="216"/>
      <c r="AG662" s="25"/>
      <c r="AH662" s="215"/>
      <c r="AI662" s="25"/>
      <c r="AJ662" s="215"/>
      <c r="AK662" s="216"/>
      <c r="AL662" s="25"/>
      <c r="AM662" s="215"/>
      <c r="AN662" s="25"/>
      <c r="AO662" s="215"/>
      <c r="AP662" s="216"/>
      <c r="AQ662" s="25"/>
      <c r="AR662" s="215"/>
      <c r="AS662" s="25"/>
      <c r="AT662" s="215"/>
      <c r="AU662" s="216"/>
      <c r="AV662" s="25"/>
      <c r="AW662" s="215"/>
      <c r="AX662" s="25"/>
      <c r="AY662" s="215"/>
      <c r="AZ662" s="216"/>
      <c r="BA662" s="25"/>
      <c r="BB662" s="215"/>
      <c r="BC662" s="25"/>
      <c r="BD662" s="215"/>
      <c r="BE662" s="216"/>
      <c r="BF662" s="25"/>
      <c r="BG662" s="215"/>
      <c r="BH662" s="25"/>
      <c r="BI662" s="215"/>
      <c r="BJ662" s="216"/>
    </row>
    <row r="663" spans="14:62" ht="15.75" customHeight="1">
      <c r="N663" s="215"/>
      <c r="O663" s="286"/>
      <c r="P663" s="215"/>
      <c r="Q663" s="216"/>
      <c r="R663" s="286"/>
      <c r="S663" s="215"/>
      <c r="T663" s="286"/>
      <c r="U663" s="215"/>
      <c r="V663" s="216"/>
      <c r="W663" s="25"/>
      <c r="X663" s="215"/>
      <c r="Y663" s="25"/>
      <c r="Z663" s="215"/>
      <c r="AA663" s="216"/>
      <c r="AB663" s="25"/>
      <c r="AC663" s="215"/>
      <c r="AD663" s="25"/>
      <c r="AE663" s="215"/>
      <c r="AF663" s="216"/>
      <c r="AG663" s="25"/>
      <c r="AH663" s="215"/>
      <c r="AI663" s="25"/>
      <c r="AJ663" s="215"/>
      <c r="AK663" s="216"/>
      <c r="AL663" s="25"/>
      <c r="AM663" s="215"/>
      <c r="AN663" s="25"/>
      <c r="AO663" s="215"/>
      <c r="AP663" s="216"/>
      <c r="AQ663" s="25"/>
      <c r="AR663" s="215"/>
      <c r="AS663" s="25"/>
      <c r="AT663" s="215"/>
      <c r="AU663" s="216"/>
      <c r="AV663" s="25"/>
      <c r="AW663" s="215"/>
      <c r="AX663" s="25"/>
      <c r="AY663" s="215"/>
      <c r="AZ663" s="216"/>
      <c r="BA663" s="25"/>
      <c r="BB663" s="215"/>
      <c r="BC663" s="25"/>
      <c r="BD663" s="215"/>
      <c r="BE663" s="216"/>
      <c r="BF663" s="25"/>
      <c r="BG663" s="215"/>
      <c r="BH663" s="25"/>
      <c r="BI663" s="215"/>
      <c r="BJ663" s="216"/>
    </row>
    <row r="664" spans="14:62" ht="15.75" customHeight="1">
      <c r="N664" s="215"/>
      <c r="O664" s="286"/>
      <c r="P664" s="215"/>
      <c r="Q664" s="216"/>
      <c r="R664" s="286"/>
      <c r="S664" s="215"/>
      <c r="T664" s="286"/>
      <c r="U664" s="215"/>
      <c r="V664" s="216"/>
      <c r="W664" s="25"/>
      <c r="X664" s="215"/>
      <c r="Y664" s="25"/>
      <c r="Z664" s="215"/>
      <c r="AA664" s="216"/>
      <c r="AB664" s="25"/>
      <c r="AC664" s="215"/>
      <c r="AD664" s="25"/>
      <c r="AE664" s="215"/>
      <c r="AF664" s="216"/>
      <c r="AG664" s="25"/>
      <c r="AH664" s="215"/>
      <c r="AI664" s="25"/>
      <c r="AJ664" s="215"/>
      <c r="AK664" s="216"/>
      <c r="AL664" s="25"/>
      <c r="AM664" s="215"/>
      <c r="AN664" s="25"/>
      <c r="AO664" s="215"/>
      <c r="AP664" s="216"/>
      <c r="AQ664" s="25"/>
      <c r="AR664" s="215"/>
      <c r="AS664" s="25"/>
      <c r="AT664" s="215"/>
      <c r="AU664" s="216"/>
      <c r="AV664" s="25"/>
      <c r="AW664" s="215"/>
      <c r="AX664" s="25"/>
      <c r="AY664" s="215"/>
      <c r="AZ664" s="216"/>
      <c r="BA664" s="25"/>
      <c r="BB664" s="215"/>
      <c r="BC664" s="25"/>
      <c r="BD664" s="215"/>
      <c r="BE664" s="216"/>
      <c r="BF664" s="25"/>
      <c r="BG664" s="215"/>
      <c r="BH664" s="25"/>
      <c r="BI664" s="215"/>
      <c r="BJ664" s="216"/>
    </row>
    <row r="665" spans="14:62" ht="15.75" customHeight="1">
      <c r="N665" s="215"/>
      <c r="O665" s="286"/>
      <c r="P665" s="215"/>
      <c r="Q665" s="216"/>
      <c r="R665" s="286"/>
      <c r="S665" s="215"/>
      <c r="T665" s="286"/>
      <c r="U665" s="215"/>
      <c r="V665" s="216"/>
      <c r="W665" s="25"/>
      <c r="X665" s="215"/>
      <c r="Y665" s="25"/>
      <c r="Z665" s="215"/>
      <c r="AA665" s="216"/>
      <c r="AB665" s="25"/>
      <c r="AC665" s="215"/>
      <c r="AD665" s="25"/>
      <c r="AE665" s="215"/>
      <c r="AF665" s="216"/>
      <c r="AG665" s="25"/>
      <c r="AH665" s="215"/>
      <c r="AI665" s="25"/>
      <c r="AJ665" s="215"/>
      <c r="AK665" s="216"/>
      <c r="AL665" s="25"/>
      <c r="AM665" s="215"/>
      <c r="AN665" s="25"/>
      <c r="AO665" s="215"/>
      <c r="AP665" s="216"/>
      <c r="AQ665" s="25"/>
      <c r="AR665" s="215"/>
      <c r="AS665" s="25"/>
      <c r="AT665" s="215"/>
      <c r="AU665" s="216"/>
      <c r="AV665" s="25"/>
      <c r="AW665" s="215"/>
      <c r="AX665" s="25"/>
      <c r="AY665" s="215"/>
      <c r="AZ665" s="216"/>
      <c r="BA665" s="25"/>
      <c r="BB665" s="215"/>
      <c r="BC665" s="25"/>
      <c r="BD665" s="215"/>
      <c r="BE665" s="216"/>
      <c r="BF665" s="25"/>
      <c r="BG665" s="215"/>
      <c r="BH665" s="25"/>
      <c r="BI665" s="215"/>
      <c r="BJ665" s="216"/>
    </row>
    <row r="666" spans="14:62" ht="15.75" customHeight="1">
      <c r="N666" s="215"/>
      <c r="O666" s="286"/>
      <c r="P666" s="215"/>
      <c r="Q666" s="216"/>
      <c r="R666" s="286"/>
      <c r="S666" s="215"/>
      <c r="T666" s="286"/>
      <c r="U666" s="215"/>
      <c r="V666" s="216"/>
      <c r="W666" s="25"/>
      <c r="X666" s="215"/>
      <c r="Y666" s="25"/>
      <c r="Z666" s="215"/>
      <c r="AA666" s="216"/>
      <c r="AB666" s="25"/>
      <c r="AC666" s="215"/>
      <c r="AD666" s="25"/>
      <c r="AE666" s="215"/>
      <c r="AF666" s="216"/>
      <c r="AG666" s="25"/>
      <c r="AH666" s="215"/>
      <c r="AI666" s="25"/>
      <c r="AJ666" s="215"/>
      <c r="AK666" s="216"/>
      <c r="AL666" s="25"/>
      <c r="AM666" s="215"/>
      <c r="AN666" s="25"/>
      <c r="AO666" s="215"/>
      <c r="AP666" s="216"/>
      <c r="AQ666" s="25"/>
      <c r="AR666" s="215"/>
      <c r="AS666" s="25"/>
      <c r="AT666" s="215"/>
      <c r="AU666" s="216"/>
      <c r="AV666" s="25"/>
      <c r="AW666" s="215"/>
      <c r="AX666" s="25"/>
      <c r="AY666" s="215"/>
      <c r="AZ666" s="216"/>
      <c r="BA666" s="25"/>
      <c r="BB666" s="215"/>
      <c r="BC666" s="25"/>
      <c r="BD666" s="215"/>
      <c r="BE666" s="216"/>
      <c r="BF666" s="25"/>
      <c r="BG666" s="215"/>
      <c r="BH666" s="25"/>
      <c r="BI666" s="215"/>
      <c r="BJ666" s="216"/>
    </row>
    <row r="667" spans="14:62" ht="15.75" customHeight="1">
      <c r="N667" s="215"/>
      <c r="O667" s="286"/>
      <c r="P667" s="215"/>
      <c r="Q667" s="216"/>
      <c r="R667" s="286"/>
      <c r="S667" s="215"/>
      <c r="T667" s="286"/>
      <c r="U667" s="215"/>
      <c r="V667" s="216"/>
      <c r="W667" s="25"/>
      <c r="X667" s="215"/>
      <c r="Y667" s="25"/>
      <c r="Z667" s="215"/>
      <c r="AA667" s="216"/>
      <c r="AB667" s="25"/>
      <c r="AC667" s="215"/>
      <c r="AD667" s="25"/>
      <c r="AE667" s="215"/>
      <c r="AF667" s="216"/>
      <c r="AG667" s="25"/>
      <c r="AH667" s="215"/>
      <c r="AI667" s="25"/>
      <c r="AJ667" s="215"/>
      <c r="AK667" s="216"/>
      <c r="AL667" s="25"/>
      <c r="AM667" s="215"/>
      <c r="AN667" s="25"/>
      <c r="AO667" s="215"/>
      <c r="AP667" s="216"/>
      <c r="AQ667" s="25"/>
      <c r="AR667" s="215"/>
      <c r="AS667" s="25"/>
      <c r="AT667" s="215"/>
      <c r="AU667" s="216"/>
      <c r="AV667" s="25"/>
      <c r="AW667" s="215"/>
      <c r="AX667" s="25"/>
      <c r="AY667" s="215"/>
      <c r="AZ667" s="216"/>
      <c r="BA667" s="25"/>
      <c r="BB667" s="215"/>
      <c r="BC667" s="25"/>
      <c r="BD667" s="215"/>
      <c r="BE667" s="216"/>
      <c r="BF667" s="25"/>
      <c r="BG667" s="215"/>
      <c r="BH667" s="25"/>
      <c r="BI667" s="215"/>
      <c r="BJ667" s="216"/>
    </row>
    <row r="668" spans="14:62" ht="15.75" customHeight="1">
      <c r="N668" s="215"/>
      <c r="O668" s="286"/>
      <c r="P668" s="215"/>
      <c r="Q668" s="216"/>
      <c r="R668" s="286"/>
      <c r="S668" s="215"/>
      <c r="T668" s="286"/>
      <c r="U668" s="215"/>
      <c r="V668" s="216"/>
      <c r="W668" s="25"/>
      <c r="X668" s="215"/>
      <c r="Y668" s="25"/>
      <c r="Z668" s="215"/>
      <c r="AA668" s="216"/>
      <c r="AB668" s="25"/>
      <c r="AC668" s="215"/>
      <c r="AD668" s="25"/>
      <c r="AE668" s="215"/>
      <c r="AF668" s="216"/>
      <c r="AG668" s="25"/>
      <c r="AH668" s="215"/>
      <c r="AI668" s="25"/>
      <c r="AJ668" s="215"/>
      <c r="AK668" s="216"/>
      <c r="AL668" s="25"/>
      <c r="AM668" s="215"/>
      <c r="AN668" s="25"/>
      <c r="AO668" s="215"/>
      <c r="AP668" s="216"/>
      <c r="AQ668" s="25"/>
      <c r="AR668" s="215"/>
      <c r="AS668" s="25"/>
      <c r="AT668" s="215"/>
      <c r="AU668" s="216"/>
      <c r="AV668" s="25"/>
      <c r="AW668" s="215"/>
      <c r="AX668" s="25"/>
      <c r="AY668" s="215"/>
      <c r="AZ668" s="216"/>
      <c r="BA668" s="25"/>
      <c r="BB668" s="215"/>
      <c r="BC668" s="25"/>
      <c r="BD668" s="215"/>
      <c r="BE668" s="216"/>
      <c r="BF668" s="25"/>
      <c r="BG668" s="215"/>
      <c r="BH668" s="25"/>
      <c r="BI668" s="215"/>
      <c r="BJ668" s="216"/>
    </row>
    <row r="669" spans="14:62" ht="15.75" customHeight="1">
      <c r="N669" s="215"/>
      <c r="O669" s="286"/>
      <c r="P669" s="215"/>
      <c r="Q669" s="216"/>
      <c r="R669" s="286"/>
      <c r="S669" s="215"/>
      <c r="T669" s="286"/>
      <c r="U669" s="215"/>
      <c r="V669" s="216"/>
      <c r="W669" s="25"/>
      <c r="X669" s="215"/>
      <c r="Y669" s="25"/>
      <c r="Z669" s="215"/>
      <c r="AA669" s="216"/>
      <c r="AB669" s="25"/>
      <c r="AC669" s="215"/>
      <c r="AD669" s="25"/>
      <c r="AE669" s="215"/>
      <c r="AF669" s="216"/>
      <c r="AG669" s="25"/>
      <c r="AH669" s="215"/>
      <c r="AI669" s="25"/>
      <c r="AJ669" s="215"/>
      <c r="AK669" s="216"/>
      <c r="AL669" s="25"/>
      <c r="AM669" s="215"/>
      <c r="AN669" s="25"/>
      <c r="AO669" s="215"/>
      <c r="AP669" s="216"/>
      <c r="AQ669" s="25"/>
      <c r="AR669" s="215"/>
      <c r="AS669" s="25"/>
      <c r="AT669" s="215"/>
      <c r="AU669" s="216"/>
      <c r="AV669" s="25"/>
      <c r="AW669" s="215"/>
      <c r="AX669" s="25"/>
      <c r="AY669" s="215"/>
      <c r="AZ669" s="216"/>
      <c r="BA669" s="25"/>
      <c r="BB669" s="215"/>
      <c r="BC669" s="25"/>
      <c r="BD669" s="215"/>
      <c r="BE669" s="216"/>
      <c r="BF669" s="25"/>
      <c r="BG669" s="215"/>
      <c r="BH669" s="25"/>
      <c r="BI669" s="215"/>
      <c r="BJ669" s="216"/>
    </row>
    <row r="670" spans="14:62" ht="15.75" customHeight="1">
      <c r="N670" s="215"/>
      <c r="O670" s="286"/>
      <c r="P670" s="215"/>
      <c r="Q670" s="216"/>
      <c r="R670" s="286"/>
      <c r="S670" s="215"/>
      <c r="T670" s="286"/>
      <c r="U670" s="215"/>
      <c r="V670" s="216"/>
      <c r="W670" s="25"/>
      <c r="X670" s="215"/>
      <c r="Y670" s="25"/>
      <c r="Z670" s="215"/>
      <c r="AA670" s="216"/>
      <c r="AB670" s="25"/>
      <c r="AC670" s="215"/>
      <c r="AD670" s="25"/>
      <c r="AE670" s="215"/>
      <c r="AF670" s="216"/>
      <c r="AG670" s="25"/>
      <c r="AH670" s="215"/>
      <c r="AI670" s="25"/>
      <c r="AJ670" s="215"/>
      <c r="AK670" s="216"/>
      <c r="AL670" s="25"/>
      <c r="AM670" s="215"/>
      <c r="AN670" s="25"/>
      <c r="AO670" s="215"/>
      <c r="AP670" s="216"/>
      <c r="AQ670" s="25"/>
      <c r="AR670" s="215"/>
      <c r="AS670" s="25"/>
      <c r="AT670" s="215"/>
      <c r="AU670" s="216"/>
      <c r="AV670" s="25"/>
      <c r="AW670" s="215"/>
      <c r="AX670" s="25"/>
      <c r="AY670" s="215"/>
      <c r="AZ670" s="216"/>
      <c r="BA670" s="25"/>
      <c r="BB670" s="215"/>
      <c r="BC670" s="25"/>
      <c r="BD670" s="215"/>
      <c r="BE670" s="216"/>
      <c r="BF670" s="25"/>
      <c r="BG670" s="215"/>
      <c r="BH670" s="25"/>
      <c r="BI670" s="215"/>
      <c r="BJ670" s="216"/>
    </row>
    <row r="671" spans="14:62" ht="15.75" customHeight="1">
      <c r="N671" s="215"/>
      <c r="O671" s="286"/>
      <c r="P671" s="215"/>
      <c r="Q671" s="216"/>
      <c r="R671" s="286"/>
      <c r="S671" s="215"/>
      <c r="T671" s="286"/>
      <c r="U671" s="215"/>
      <c r="V671" s="216"/>
      <c r="W671" s="25"/>
      <c r="X671" s="215"/>
      <c r="Y671" s="25"/>
      <c r="Z671" s="215"/>
      <c r="AA671" s="216"/>
      <c r="AB671" s="25"/>
      <c r="AC671" s="215"/>
      <c r="AD671" s="25"/>
      <c r="AE671" s="215"/>
      <c r="AF671" s="216"/>
      <c r="AG671" s="25"/>
      <c r="AH671" s="215"/>
      <c r="AI671" s="25"/>
      <c r="AJ671" s="215"/>
      <c r="AK671" s="216"/>
      <c r="AL671" s="25"/>
      <c r="AM671" s="215"/>
      <c r="AN671" s="25"/>
      <c r="AO671" s="215"/>
      <c r="AP671" s="216"/>
      <c r="AQ671" s="25"/>
      <c r="AR671" s="215"/>
      <c r="AS671" s="25"/>
      <c r="AT671" s="215"/>
      <c r="AU671" s="216"/>
      <c r="AV671" s="25"/>
      <c r="AW671" s="215"/>
      <c r="AX671" s="25"/>
      <c r="AY671" s="215"/>
      <c r="AZ671" s="216"/>
      <c r="BA671" s="25"/>
      <c r="BB671" s="215"/>
      <c r="BC671" s="25"/>
      <c r="BD671" s="215"/>
      <c r="BE671" s="216"/>
      <c r="BF671" s="25"/>
      <c r="BG671" s="215"/>
      <c r="BH671" s="25"/>
      <c r="BI671" s="215"/>
      <c r="BJ671" s="216"/>
    </row>
    <row r="672" spans="14:62" ht="15.75" customHeight="1">
      <c r="N672" s="215"/>
      <c r="O672" s="286"/>
      <c r="P672" s="215"/>
      <c r="Q672" s="216"/>
      <c r="R672" s="286"/>
      <c r="S672" s="215"/>
      <c r="T672" s="286"/>
      <c r="U672" s="215"/>
      <c r="V672" s="216"/>
      <c r="W672" s="25"/>
      <c r="X672" s="215"/>
      <c r="Y672" s="25"/>
      <c r="Z672" s="215"/>
      <c r="AA672" s="216"/>
      <c r="AB672" s="25"/>
      <c r="AC672" s="215"/>
      <c r="AD672" s="25"/>
      <c r="AE672" s="215"/>
      <c r="AF672" s="216"/>
      <c r="AG672" s="25"/>
      <c r="AH672" s="215"/>
      <c r="AI672" s="25"/>
      <c r="AJ672" s="215"/>
      <c r="AK672" s="216"/>
      <c r="AL672" s="25"/>
      <c r="AM672" s="215"/>
      <c r="AN672" s="25"/>
      <c r="AO672" s="215"/>
      <c r="AP672" s="216"/>
      <c r="AQ672" s="25"/>
      <c r="AR672" s="215"/>
      <c r="AS672" s="25"/>
      <c r="AT672" s="215"/>
      <c r="AU672" s="216"/>
      <c r="AV672" s="25"/>
      <c r="AW672" s="215"/>
      <c r="AX672" s="25"/>
      <c r="AY672" s="215"/>
      <c r="AZ672" s="216"/>
      <c r="BA672" s="25"/>
      <c r="BB672" s="215"/>
      <c r="BC672" s="25"/>
      <c r="BD672" s="215"/>
      <c r="BE672" s="216"/>
      <c r="BF672" s="25"/>
      <c r="BG672" s="215"/>
      <c r="BH672" s="25"/>
      <c r="BI672" s="215"/>
      <c r="BJ672" s="216"/>
    </row>
    <row r="673" spans="14:62" ht="15.75" customHeight="1">
      <c r="N673" s="215"/>
      <c r="O673" s="286"/>
      <c r="P673" s="215"/>
      <c r="Q673" s="216"/>
      <c r="R673" s="286"/>
      <c r="S673" s="215"/>
      <c r="T673" s="286"/>
      <c r="U673" s="215"/>
      <c r="V673" s="216"/>
      <c r="W673" s="25"/>
      <c r="X673" s="215"/>
      <c r="Y673" s="25"/>
      <c r="Z673" s="215"/>
      <c r="AA673" s="216"/>
      <c r="AB673" s="25"/>
      <c r="AC673" s="215"/>
      <c r="AD673" s="25"/>
      <c r="AE673" s="215"/>
      <c r="AF673" s="216"/>
      <c r="AG673" s="25"/>
      <c r="AH673" s="215"/>
      <c r="AI673" s="25"/>
      <c r="AJ673" s="215"/>
      <c r="AK673" s="216"/>
      <c r="AL673" s="25"/>
      <c r="AM673" s="215"/>
      <c r="AN673" s="25"/>
      <c r="AO673" s="215"/>
      <c r="AP673" s="216"/>
      <c r="AQ673" s="25"/>
      <c r="AR673" s="215"/>
      <c r="AS673" s="25"/>
      <c r="AT673" s="215"/>
      <c r="AU673" s="216"/>
      <c r="AV673" s="25"/>
      <c r="AW673" s="215"/>
      <c r="AX673" s="25"/>
      <c r="AY673" s="215"/>
      <c r="AZ673" s="216"/>
      <c r="BA673" s="25"/>
      <c r="BB673" s="215"/>
      <c r="BC673" s="25"/>
      <c r="BD673" s="215"/>
      <c r="BE673" s="216"/>
      <c r="BF673" s="25"/>
      <c r="BG673" s="215"/>
      <c r="BH673" s="25"/>
      <c r="BI673" s="215"/>
      <c r="BJ673" s="216"/>
    </row>
    <row r="674" spans="14:62" ht="15.75" customHeight="1">
      <c r="N674" s="215"/>
      <c r="O674" s="286"/>
      <c r="P674" s="215"/>
      <c r="Q674" s="216"/>
      <c r="R674" s="286"/>
      <c r="S674" s="215"/>
      <c r="T674" s="286"/>
      <c r="U674" s="215"/>
      <c r="V674" s="216"/>
      <c r="W674" s="25"/>
      <c r="X674" s="215"/>
      <c r="Y674" s="25"/>
      <c r="Z674" s="215"/>
      <c r="AA674" s="216"/>
      <c r="AB674" s="25"/>
      <c r="AC674" s="215"/>
      <c r="AD674" s="25"/>
      <c r="AE674" s="215"/>
      <c r="AF674" s="216"/>
      <c r="AG674" s="25"/>
      <c r="AH674" s="215"/>
      <c r="AI674" s="25"/>
      <c r="AJ674" s="215"/>
      <c r="AK674" s="216"/>
      <c r="AL674" s="25"/>
      <c r="AM674" s="215"/>
      <c r="AN674" s="25"/>
      <c r="AO674" s="215"/>
      <c r="AP674" s="216"/>
      <c r="AQ674" s="25"/>
      <c r="AR674" s="215"/>
      <c r="AS674" s="25"/>
      <c r="AT674" s="215"/>
      <c r="AU674" s="216"/>
      <c r="AV674" s="25"/>
      <c r="AW674" s="215"/>
      <c r="AX674" s="25"/>
      <c r="AY674" s="215"/>
      <c r="AZ674" s="216"/>
      <c r="BA674" s="25"/>
      <c r="BB674" s="215"/>
      <c r="BC674" s="25"/>
      <c r="BD674" s="215"/>
      <c r="BE674" s="216"/>
      <c r="BF674" s="25"/>
      <c r="BG674" s="215"/>
      <c r="BH674" s="25"/>
      <c r="BI674" s="215"/>
      <c r="BJ674" s="216"/>
    </row>
    <row r="675" spans="14:62" ht="15.75" customHeight="1">
      <c r="N675" s="215"/>
      <c r="O675" s="286"/>
      <c r="P675" s="215"/>
      <c r="Q675" s="216"/>
      <c r="R675" s="286"/>
      <c r="S675" s="215"/>
      <c r="T675" s="286"/>
      <c r="U675" s="215"/>
      <c r="V675" s="216"/>
      <c r="W675" s="25"/>
      <c r="X675" s="215"/>
      <c r="Y675" s="25"/>
      <c r="Z675" s="215"/>
      <c r="AA675" s="216"/>
      <c r="AB675" s="25"/>
      <c r="AC675" s="215"/>
      <c r="AD675" s="25"/>
      <c r="AE675" s="215"/>
      <c r="AF675" s="216"/>
      <c r="AG675" s="25"/>
      <c r="AH675" s="215"/>
      <c r="AI675" s="25"/>
      <c r="AJ675" s="215"/>
      <c r="AK675" s="216"/>
      <c r="AL675" s="25"/>
      <c r="AM675" s="215"/>
      <c r="AN675" s="25"/>
      <c r="AO675" s="215"/>
      <c r="AP675" s="216"/>
      <c r="AQ675" s="25"/>
      <c r="AR675" s="215"/>
      <c r="AS675" s="25"/>
      <c r="AT675" s="215"/>
      <c r="AU675" s="216"/>
      <c r="AV675" s="25"/>
      <c r="AW675" s="215"/>
      <c r="AX675" s="25"/>
      <c r="AY675" s="215"/>
      <c r="AZ675" s="216"/>
      <c r="BA675" s="25"/>
      <c r="BB675" s="215"/>
      <c r="BC675" s="25"/>
      <c r="BD675" s="215"/>
      <c r="BE675" s="216"/>
      <c r="BF675" s="25"/>
      <c r="BG675" s="215"/>
      <c r="BH675" s="25"/>
      <c r="BI675" s="215"/>
      <c r="BJ675" s="216"/>
    </row>
    <row r="676" spans="14:62" ht="15.75" customHeight="1">
      <c r="N676" s="215"/>
      <c r="O676" s="286"/>
      <c r="P676" s="215"/>
      <c r="Q676" s="216"/>
      <c r="R676" s="286"/>
      <c r="S676" s="215"/>
      <c r="T676" s="286"/>
      <c r="U676" s="215"/>
      <c r="V676" s="216"/>
      <c r="W676" s="25"/>
      <c r="X676" s="215"/>
      <c r="Y676" s="25"/>
      <c r="Z676" s="215"/>
      <c r="AA676" s="216"/>
      <c r="AB676" s="25"/>
      <c r="AC676" s="215"/>
      <c r="AD676" s="25"/>
      <c r="AE676" s="215"/>
      <c r="AF676" s="216"/>
      <c r="AG676" s="25"/>
      <c r="AH676" s="215"/>
      <c r="AI676" s="25"/>
      <c r="AJ676" s="215"/>
      <c r="AK676" s="216"/>
      <c r="AL676" s="25"/>
      <c r="AM676" s="215"/>
      <c r="AN676" s="25"/>
      <c r="AO676" s="215"/>
      <c r="AP676" s="216"/>
      <c r="AQ676" s="25"/>
      <c r="AR676" s="215"/>
      <c r="AS676" s="25"/>
      <c r="AT676" s="215"/>
      <c r="AU676" s="216"/>
      <c r="AV676" s="25"/>
      <c r="AW676" s="215"/>
      <c r="AX676" s="25"/>
      <c r="AY676" s="215"/>
      <c r="AZ676" s="216"/>
      <c r="BA676" s="25"/>
      <c r="BB676" s="215"/>
      <c r="BC676" s="25"/>
      <c r="BD676" s="215"/>
      <c r="BE676" s="216"/>
      <c r="BF676" s="25"/>
      <c r="BG676" s="215"/>
      <c r="BH676" s="25"/>
      <c r="BI676" s="215"/>
      <c r="BJ676" s="216"/>
    </row>
    <row r="677" spans="14:62" ht="15.75" customHeight="1">
      <c r="N677" s="215"/>
      <c r="O677" s="286"/>
      <c r="P677" s="215"/>
      <c r="Q677" s="216"/>
      <c r="R677" s="286"/>
      <c r="S677" s="215"/>
      <c r="T677" s="286"/>
      <c r="U677" s="215"/>
      <c r="V677" s="216"/>
      <c r="W677" s="25"/>
      <c r="X677" s="215"/>
      <c r="Y677" s="25"/>
      <c r="Z677" s="215"/>
      <c r="AA677" s="216"/>
      <c r="AB677" s="25"/>
      <c r="AC677" s="215"/>
      <c r="AD677" s="25"/>
      <c r="AE677" s="215"/>
      <c r="AF677" s="216"/>
      <c r="AG677" s="25"/>
      <c r="AH677" s="215"/>
      <c r="AI677" s="25"/>
      <c r="AJ677" s="215"/>
      <c r="AK677" s="216"/>
      <c r="AL677" s="25"/>
      <c r="AM677" s="215"/>
      <c r="AN677" s="25"/>
      <c r="AO677" s="215"/>
      <c r="AP677" s="216"/>
      <c r="AQ677" s="25"/>
      <c r="AR677" s="215"/>
      <c r="AS677" s="25"/>
      <c r="AT677" s="215"/>
      <c r="AU677" s="216"/>
      <c r="AV677" s="25"/>
      <c r="AW677" s="215"/>
      <c r="AX677" s="25"/>
      <c r="AY677" s="215"/>
      <c r="AZ677" s="216"/>
      <c r="BA677" s="25"/>
      <c r="BB677" s="215"/>
      <c r="BC677" s="25"/>
      <c r="BD677" s="215"/>
      <c r="BE677" s="216"/>
      <c r="BF677" s="25"/>
      <c r="BG677" s="215"/>
      <c r="BH677" s="25"/>
      <c r="BI677" s="215"/>
      <c r="BJ677" s="216"/>
    </row>
    <row r="678" spans="14:62" ht="15.75" customHeight="1">
      <c r="N678" s="215"/>
      <c r="O678" s="286"/>
      <c r="P678" s="215"/>
      <c r="Q678" s="216"/>
      <c r="R678" s="286"/>
      <c r="S678" s="215"/>
      <c r="T678" s="286"/>
      <c r="U678" s="215"/>
      <c r="V678" s="216"/>
      <c r="W678" s="25"/>
      <c r="X678" s="215"/>
      <c r="Y678" s="25"/>
      <c r="Z678" s="215"/>
      <c r="AA678" s="216"/>
      <c r="AB678" s="25"/>
      <c r="AC678" s="215"/>
      <c r="AD678" s="25"/>
      <c r="AE678" s="215"/>
      <c r="AF678" s="216"/>
      <c r="AG678" s="25"/>
      <c r="AH678" s="215"/>
      <c r="AI678" s="25"/>
      <c r="AJ678" s="215"/>
      <c r="AK678" s="216"/>
      <c r="AL678" s="25"/>
      <c r="AM678" s="215"/>
      <c r="AN678" s="25"/>
      <c r="AO678" s="215"/>
      <c r="AP678" s="216"/>
      <c r="AQ678" s="25"/>
      <c r="AR678" s="215"/>
      <c r="AS678" s="25"/>
      <c r="AT678" s="215"/>
      <c r="AU678" s="216"/>
      <c r="AV678" s="25"/>
      <c r="AW678" s="215"/>
      <c r="AX678" s="25"/>
      <c r="AY678" s="215"/>
      <c r="AZ678" s="216"/>
      <c r="BA678" s="25"/>
      <c r="BB678" s="215"/>
      <c r="BC678" s="25"/>
      <c r="BD678" s="215"/>
      <c r="BE678" s="216"/>
      <c r="BF678" s="25"/>
      <c r="BG678" s="215"/>
      <c r="BH678" s="25"/>
      <c r="BI678" s="215"/>
      <c r="BJ678" s="216"/>
    </row>
    <row r="679" spans="14:62" ht="15.75" customHeight="1">
      <c r="N679" s="215"/>
      <c r="O679" s="286"/>
      <c r="P679" s="215"/>
      <c r="Q679" s="216"/>
      <c r="R679" s="286"/>
      <c r="S679" s="215"/>
      <c r="T679" s="286"/>
      <c r="U679" s="215"/>
      <c r="V679" s="216"/>
      <c r="W679" s="25"/>
      <c r="X679" s="215"/>
      <c r="Y679" s="25"/>
      <c r="Z679" s="215"/>
      <c r="AA679" s="216"/>
      <c r="AB679" s="25"/>
      <c r="AC679" s="215"/>
      <c r="AD679" s="25"/>
      <c r="AE679" s="215"/>
      <c r="AF679" s="216"/>
      <c r="AG679" s="25"/>
      <c r="AH679" s="215"/>
      <c r="AI679" s="25"/>
      <c r="AJ679" s="215"/>
      <c r="AK679" s="216"/>
      <c r="AL679" s="25"/>
      <c r="AM679" s="215"/>
      <c r="AN679" s="25"/>
      <c r="AO679" s="215"/>
      <c r="AP679" s="216"/>
      <c r="AQ679" s="25"/>
      <c r="AR679" s="215"/>
      <c r="AS679" s="25"/>
      <c r="AT679" s="215"/>
      <c r="AU679" s="216"/>
      <c r="AV679" s="25"/>
      <c r="AW679" s="215"/>
      <c r="AX679" s="25"/>
      <c r="AY679" s="215"/>
      <c r="AZ679" s="216"/>
      <c r="BA679" s="25"/>
      <c r="BB679" s="215"/>
      <c r="BC679" s="25"/>
      <c r="BD679" s="215"/>
      <c r="BE679" s="216"/>
      <c r="BF679" s="25"/>
      <c r="BG679" s="215"/>
      <c r="BH679" s="25"/>
      <c r="BI679" s="215"/>
      <c r="BJ679" s="216"/>
    </row>
    <row r="680" spans="14:62" ht="15.75" customHeight="1">
      <c r="N680" s="215"/>
      <c r="O680" s="286"/>
      <c r="P680" s="215"/>
      <c r="Q680" s="216"/>
      <c r="R680" s="286"/>
      <c r="S680" s="215"/>
      <c r="T680" s="286"/>
      <c r="U680" s="215"/>
      <c r="V680" s="216"/>
      <c r="W680" s="25"/>
      <c r="X680" s="215"/>
      <c r="Y680" s="25"/>
      <c r="Z680" s="215"/>
      <c r="AA680" s="216"/>
      <c r="AB680" s="25"/>
      <c r="AC680" s="215"/>
      <c r="AD680" s="25"/>
      <c r="AE680" s="215"/>
      <c r="AF680" s="216"/>
      <c r="AG680" s="25"/>
      <c r="AH680" s="215"/>
      <c r="AI680" s="25"/>
      <c r="AJ680" s="215"/>
      <c r="AK680" s="216"/>
      <c r="AL680" s="25"/>
      <c r="AM680" s="215"/>
      <c r="AN680" s="25"/>
      <c r="AO680" s="215"/>
      <c r="AP680" s="216"/>
      <c r="AQ680" s="25"/>
      <c r="AR680" s="215"/>
      <c r="AS680" s="25"/>
      <c r="AT680" s="215"/>
      <c r="AU680" s="216"/>
      <c r="AV680" s="25"/>
      <c r="AW680" s="215"/>
      <c r="AX680" s="25"/>
      <c r="AY680" s="215"/>
      <c r="AZ680" s="216"/>
      <c r="BA680" s="25"/>
      <c r="BB680" s="215"/>
      <c r="BC680" s="25"/>
      <c r="BD680" s="215"/>
      <c r="BE680" s="216"/>
      <c r="BF680" s="25"/>
      <c r="BG680" s="215"/>
      <c r="BH680" s="25"/>
      <c r="BI680" s="215"/>
      <c r="BJ680" s="216"/>
    </row>
    <row r="681" spans="14:62" ht="15.75" customHeight="1">
      <c r="N681" s="215"/>
      <c r="O681" s="286"/>
      <c r="P681" s="215"/>
      <c r="Q681" s="216"/>
      <c r="R681" s="286"/>
      <c r="S681" s="215"/>
      <c r="T681" s="286"/>
      <c r="U681" s="215"/>
      <c r="V681" s="216"/>
      <c r="W681" s="25"/>
      <c r="X681" s="215"/>
      <c r="Y681" s="25"/>
      <c r="Z681" s="215"/>
      <c r="AA681" s="216"/>
      <c r="AB681" s="25"/>
      <c r="AC681" s="215"/>
      <c r="AD681" s="25"/>
      <c r="AE681" s="215"/>
      <c r="AF681" s="216"/>
      <c r="AG681" s="25"/>
      <c r="AH681" s="215"/>
      <c r="AI681" s="25"/>
      <c r="AJ681" s="215"/>
      <c r="AK681" s="216"/>
      <c r="AL681" s="25"/>
      <c r="AM681" s="215"/>
      <c r="AN681" s="25"/>
      <c r="AO681" s="215"/>
      <c r="AP681" s="216"/>
      <c r="AQ681" s="25"/>
      <c r="AR681" s="215"/>
      <c r="AS681" s="25"/>
      <c r="AT681" s="215"/>
      <c r="AU681" s="216"/>
      <c r="AV681" s="25"/>
      <c r="AW681" s="215"/>
      <c r="AX681" s="25"/>
      <c r="AY681" s="215"/>
      <c r="AZ681" s="216"/>
      <c r="BA681" s="25"/>
      <c r="BB681" s="215"/>
      <c r="BC681" s="25"/>
      <c r="BD681" s="215"/>
      <c r="BE681" s="216"/>
      <c r="BF681" s="25"/>
      <c r="BG681" s="215"/>
      <c r="BH681" s="25"/>
      <c r="BI681" s="215"/>
      <c r="BJ681" s="216"/>
    </row>
    <row r="682" spans="14:62" ht="15.75" customHeight="1">
      <c r="N682" s="215"/>
      <c r="O682" s="286"/>
      <c r="P682" s="215"/>
      <c r="Q682" s="216"/>
      <c r="R682" s="286"/>
      <c r="S682" s="215"/>
      <c r="T682" s="286"/>
      <c r="U682" s="215"/>
      <c r="V682" s="216"/>
      <c r="W682" s="25"/>
      <c r="X682" s="215"/>
      <c r="Y682" s="25"/>
      <c r="Z682" s="215"/>
      <c r="AA682" s="216"/>
      <c r="AB682" s="25"/>
      <c r="AC682" s="215"/>
      <c r="AD682" s="25"/>
      <c r="AE682" s="215"/>
      <c r="AF682" s="216"/>
      <c r="AG682" s="25"/>
      <c r="AH682" s="215"/>
      <c r="AI682" s="25"/>
      <c r="AJ682" s="215"/>
      <c r="AK682" s="216"/>
      <c r="AL682" s="25"/>
      <c r="AM682" s="215"/>
      <c r="AN682" s="25"/>
      <c r="AO682" s="215"/>
      <c r="AP682" s="216"/>
      <c r="AQ682" s="25"/>
      <c r="AR682" s="215"/>
      <c r="AS682" s="25"/>
      <c r="AT682" s="215"/>
      <c r="AU682" s="216"/>
      <c r="AV682" s="25"/>
      <c r="AW682" s="215"/>
      <c r="AX682" s="25"/>
      <c r="AY682" s="215"/>
      <c r="AZ682" s="216"/>
      <c r="BA682" s="25"/>
      <c r="BB682" s="215"/>
      <c r="BC682" s="25"/>
      <c r="BD682" s="215"/>
      <c r="BE682" s="216"/>
      <c r="BF682" s="25"/>
      <c r="BG682" s="215"/>
      <c r="BH682" s="25"/>
      <c r="BI682" s="215"/>
      <c r="BJ682" s="216"/>
    </row>
    <row r="683" spans="14:62" ht="15.75" customHeight="1">
      <c r="N683" s="215"/>
      <c r="O683" s="286"/>
      <c r="P683" s="215"/>
      <c r="Q683" s="216"/>
      <c r="R683" s="286"/>
      <c r="S683" s="215"/>
      <c r="T683" s="286"/>
      <c r="U683" s="215"/>
      <c r="V683" s="216"/>
      <c r="W683" s="25"/>
      <c r="X683" s="215"/>
      <c r="Y683" s="25"/>
      <c r="Z683" s="215"/>
      <c r="AA683" s="216"/>
      <c r="AB683" s="25"/>
      <c r="AC683" s="215"/>
      <c r="AD683" s="25"/>
      <c r="AE683" s="215"/>
      <c r="AF683" s="216"/>
      <c r="AG683" s="25"/>
      <c r="AH683" s="215"/>
      <c r="AI683" s="25"/>
      <c r="AJ683" s="215"/>
      <c r="AK683" s="216"/>
      <c r="AL683" s="25"/>
      <c r="AM683" s="215"/>
      <c r="AN683" s="25"/>
      <c r="AO683" s="215"/>
      <c r="AP683" s="216"/>
      <c r="AQ683" s="25"/>
      <c r="AR683" s="215"/>
      <c r="AS683" s="25"/>
      <c r="AT683" s="215"/>
      <c r="AU683" s="216"/>
      <c r="AV683" s="25"/>
      <c r="AW683" s="215"/>
      <c r="AX683" s="25"/>
      <c r="AY683" s="215"/>
      <c r="AZ683" s="216"/>
      <c r="BA683" s="25"/>
      <c r="BB683" s="215"/>
      <c r="BC683" s="25"/>
      <c r="BD683" s="215"/>
      <c r="BE683" s="216"/>
      <c r="BF683" s="25"/>
      <c r="BG683" s="215"/>
      <c r="BH683" s="25"/>
      <c r="BI683" s="215"/>
      <c r="BJ683" s="216"/>
    </row>
    <row r="684" spans="14:62" ht="15.75" customHeight="1">
      <c r="N684" s="215"/>
      <c r="O684" s="286"/>
      <c r="P684" s="215"/>
      <c r="Q684" s="216"/>
      <c r="R684" s="286"/>
      <c r="S684" s="215"/>
      <c r="T684" s="286"/>
      <c r="U684" s="215"/>
      <c r="V684" s="216"/>
      <c r="W684" s="25"/>
      <c r="X684" s="215"/>
      <c r="Y684" s="25"/>
      <c r="Z684" s="215"/>
      <c r="AA684" s="216"/>
      <c r="AB684" s="25"/>
      <c r="AC684" s="215"/>
      <c r="AD684" s="25"/>
      <c r="AE684" s="215"/>
      <c r="AF684" s="216"/>
      <c r="AG684" s="25"/>
      <c r="AH684" s="215"/>
      <c r="AI684" s="25"/>
      <c r="AJ684" s="215"/>
      <c r="AK684" s="216"/>
      <c r="AL684" s="25"/>
      <c r="AM684" s="215"/>
      <c r="AN684" s="25"/>
      <c r="AO684" s="215"/>
      <c r="AP684" s="216"/>
      <c r="AQ684" s="25"/>
      <c r="AR684" s="215"/>
      <c r="AS684" s="25"/>
      <c r="AT684" s="215"/>
      <c r="AU684" s="216"/>
      <c r="AV684" s="25"/>
      <c r="AW684" s="215"/>
      <c r="AX684" s="25"/>
      <c r="AY684" s="215"/>
      <c r="AZ684" s="216"/>
      <c r="BA684" s="25"/>
      <c r="BB684" s="215"/>
      <c r="BC684" s="25"/>
      <c r="BD684" s="215"/>
      <c r="BE684" s="216"/>
      <c r="BF684" s="25"/>
      <c r="BG684" s="215"/>
      <c r="BH684" s="25"/>
      <c r="BI684" s="215"/>
      <c r="BJ684" s="216"/>
    </row>
    <row r="685" spans="14:62" ht="15.75" customHeight="1">
      <c r="N685" s="215"/>
      <c r="O685" s="286"/>
      <c r="P685" s="215"/>
      <c r="Q685" s="216"/>
      <c r="R685" s="286"/>
      <c r="S685" s="215"/>
      <c r="T685" s="286"/>
      <c r="U685" s="215"/>
      <c r="V685" s="216"/>
      <c r="W685" s="25"/>
      <c r="X685" s="215"/>
      <c r="Y685" s="25"/>
      <c r="Z685" s="215"/>
      <c r="AA685" s="216"/>
      <c r="AB685" s="25"/>
      <c r="AC685" s="215"/>
      <c r="AD685" s="25"/>
      <c r="AE685" s="215"/>
      <c r="AF685" s="216"/>
      <c r="AG685" s="25"/>
      <c r="AH685" s="215"/>
      <c r="AI685" s="25"/>
      <c r="AJ685" s="215"/>
      <c r="AK685" s="216"/>
      <c r="AL685" s="25"/>
      <c r="AM685" s="215"/>
      <c r="AN685" s="25"/>
      <c r="AO685" s="215"/>
      <c r="AP685" s="216"/>
      <c r="AQ685" s="25"/>
      <c r="AR685" s="215"/>
      <c r="AS685" s="25"/>
      <c r="AT685" s="215"/>
      <c r="AU685" s="216"/>
      <c r="AV685" s="25"/>
      <c r="AW685" s="215"/>
      <c r="AX685" s="25"/>
      <c r="AY685" s="215"/>
      <c r="AZ685" s="216"/>
      <c r="BA685" s="25"/>
      <c r="BB685" s="215"/>
      <c r="BC685" s="25"/>
      <c r="BD685" s="215"/>
      <c r="BE685" s="216"/>
      <c r="BF685" s="25"/>
      <c r="BG685" s="215"/>
      <c r="BH685" s="25"/>
      <c r="BI685" s="215"/>
      <c r="BJ685" s="216"/>
    </row>
    <row r="686" spans="14:62" ht="15.75" customHeight="1">
      <c r="N686" s="215"/>
      <c r="O686" s="286"/>
      <c r="P686" s="215"/>
      <c r="Q686" s="216"/>
      <c r="R686" s="286"/>
      <c r="S686" s="215"/>
      <c r="T686" s="286"/>
      <c r="U686" s="215"/>
      <c r="V686" s="216"/>
      <c r="W686" s="25"/>
      <c r="X686" s="215"/>
      <c r="Y686" s="25"/>
      <c r="Z686" s="215"/>
      <c r="AA686" s="216"/>
      <c r="AB686" s="25"/>
      <c r="AC686" s="215"/>
      <c r="AD686" s="25"/>
      <c r="AE686" s="215"/>
      <c r="AF686" s="216"/>
      <c r="AG686" s="25"/>
      <c r="AH686" s="215"/>
      <c r="AI686" s="25"/>
      <c r="AJ686" s="215"/>
      <c r="AK686" s="216"/>
      <c r="AL686" s="25"/>
      <c r="AM686" s="215"/>
      <c r="AN686" s="25"/>
      <c r="AO686" s="215"/>
      <c r="AP686" s="216"/>
      <c r="AQ686" s="25"/>
      <c r="AR686" s="215"/>
      <c r="AS686" s="25"/>
      <c r="AT686" s="215"/>
      <c r="AU686" s="216"/>
      <c r="AV686" s="25"/>
      <c r="AW686" s="215"/>
      <c r="AX686" s="25"/>
      <c r="AY686" s="215"/>
      <c r="AZ686" s="216"/>
      <c r="BA686" s="25"/>
      <c r="BB686" s="215"/>
      <c r="BC686" s="25"/>
      <c r="BD686" s="215"/>
      <c r="BE686" s="216"/>
      <c r="BF686" s="25"/>
      <c r="BG686" s="215"/>
      <c r="BH686" s="25"/>
      <c r="BI686" s="215"/>
      <c r="BJ686" s="216"/>
    </row>
    <row r="687" spans="14:62" ht="15.75" customHeight="1">
      <c r="N687" s="215"/>
      <c r="O687" s="286"/>
      <c r="P687" s="215"/>
      <c r="Q687" s="216"/>
      <c r="R687" s="286"/>
      <c r="S687" s="215"/>
      <c r="T687" s="286"/>
      <c r="U687" s="215"/>
      <c r="V687" s="216"/>
      <c r="W687" s="25"/>
      <c r="X687" s="215"/>
      <c r="Y687" s="25"/>
      <c r="Z687" s="215"/>
      <c r="AA687" s="216"/>
      <c r="AB687" s="25"/>
      <c r="AC687" s="215"/>
      <c r="AD687" s="25"/>
      <c r="AE687" s="215"/>
      <c r="AF687" s="216"/>
      <c r="AG687" s="25"/>
      <c r="AH687" s="215"/>
      <c r="AI687" s="25"/>
      <c r="AJ687" s="215"/>
      <c r="AK687" s="216"/>
      <c r="AL687" s="25"/>
      <c r="AM687" s="215"/>
      <c r="AN687" s="25"/>
      <c r="AO687" s="215"/>
      <c r="AP687" s="216"/>
      <c r="AQ687" s="25"/>
      <c r="AR687" s="215"/>
      <c r="AS687" s="25"/>
      <c r="AT687" s="215"/>
      <c r="AU687" s="216"/>
      <c r="AV687" s="25"/>
      <c r="AW687" s="215"/>
      <c r="AX687" s="25"/>
      <c r="AY687" s="215"/>
      <c r="AZ687" s="216"/>
      <c r="BA687" s="25"/>
      <c r="BB687" s="215"/>
      <c r="BC687" s="25"/>
      <c r="BD687" s="215"/>
      <c r="BE687" s="216"/>
      <c r="BF687" s="25"/>
      <c r="BG687" s="215"/>
      <c r="BH687" s="25"/>
      <c r="BI687" s="215"/>
      <c r="BJ687" s="216"/>
    </row>
    <row r="688" spans="14:62" ht="15.75" customHeight="1">
      <c r="N688" s="215"/>
      <c r="O688" s="286"/>
      <c r="P688" s="215"/>
      <c r="Q688" s="216"/>
      <c r="R688" s="286"/>
      <c r="S688" s="215"/>
      <c r="T688" s="286"/>
      <c r="U688" s="215"/>
      <c r="V688" s="216"/>
      <c r="W688" s="25"/>
      <c r="X688" s="215"/>
      <c r="Y688" s="25"/>
      <c r="Z688" s="215"/>
      <c r="AA688" s="216"/>
      <c r="AB688" s="25"/>
      <c r="AC688" s="215"/>
      <c r="AD688" s="25"/>
      <c r="AE688" s="215"/>
      <c r="AF688" s="216"/>
      <c r="AG688" s="25"/>
      <c r="AH688" s="215"/>
      <c r="AI688" s="25"/>
      <c r="AJ688" s="215"/>
      <c r="AK688" s="216"/>
      <c r="AL688" s="25"/>
      <c r="AM688" s="215"/>
      <c r="AN688" s="25"/>
      <c r="AO688" s="215"/>
      <c r="AP688" s="216"/>
      <c r="AQ688" s="25"/>
      <c r="AR688" s="215"/>
      <c r="AS688" s="25"/>
      <c r="AT688" s="215"/>
      <c r="AU688" s="216"/>
      <c r="AV688" s="25"/>
      <c r="AW688" s="215"/>
      <c r="AX688" s="25"/>
      <c r="AY688" s="215"/>
      <c r="AZ688" s="216"/>
      <c r="BA688" s="25"/>
      <c r="BB688" s="215"/>
      <c r="BC688" s="25"/>
      <c r="BD688" s="215"/>
      <c r="BE688" s="216"/>
      <c r="BF688" s="25"/>
      <c r="BG688" s="215"/>
      <c r="BH688" s="25"/>
      <c r="BI688" s="215"/>
      <c r="BJ688" s="216"/>
    </row>
    <row r="689" spans="14:62" ht="15.75" customHeight="1">
      <c r="N689" s="215"/>
      <c r="O689" s="286"/>
      <c r="P689" s="215"/>
      <c r="Q689" s="216"/>
      <c r="R689" s="286"/>
      <c r="S689" s="215"/>
      <c r="T689" s="286"/>
      <c r="U689" s="215"/>
      <c r="V689" s="216"/>
      <c r="W689" s="25"/>
      <c r="X689" s="215"/>
      <c r="Y689" s="25"/>
      <c r="Z689" s="215"/>
      <c r="AA689" s="216"/>
      <c r="AB689" s="25"/>
      <c r="AC689" s="215"/>
      <c r="AD689" s="25"/>
      <c r="AE689" s="215"/>
      <c r="AF689" s="216"/>
      <c r="AG689" s="25"/>
      <c r="AH689" s="215"/>
      <c r="AI689" s="25"/>
      <c r="AJ689" s="215"/>
      <c r="AK689" s="216"/>
      <c r="AL689" s="25"/>
      <c r="AM689" s="215"/>
      <c r="AN689" s="25"/>
      <c r="AO689" s="215"/>
      <c r="AP689" s="216"/>
      <c r="AQ689" s="25"/>
      <c r="AR689" s="215"/>
      <c r="AS689" s="25"/>
      <c r="AT689" s="215"/>
      <c r="AU689" s="216"/>
      <c r="AV689" s="25"/>
      <c r="AW689" s="215"/>
      <c r="AX689" s="25"/>
      <c r="AY689" s="215"/>
      <c r="AZ689" s="216"/>
      <c r="BA689" s="25"/>
      <c r="BB689" s="215"/>
      <c r="BC689" s="25"/>
      <c r="BD689" s="215"/>
      <c r="BE689" s="216"/>
      <c r="BF689" s="25"/>
      <c r="BG689" s="215"/>
      <c r="BH689" s="25"/>
      <c r="BI689" s="215"/>
      <c r="BJ689" s="216"/>
    </row>
    <row r="690" spans="14:62" ht="15.75" customHeight="1">
      <c r="N690" s="215"/>
      <c r="O690" s="286"/>
      <c r="P690" s="215"/>
      <c r="Q690" s="216"/>
      <c r="R690" s="286"/>
      <c r="S690" s="215"/>
      <c r="T690" s="286"/>
      <c r="U690" s="215"/>
      <c r="V690" s="216"/>
      <c r="W690" s="25"/>
      <c r="X690" s="215"/>
      <c r="Y690" s="25"/>
      <c r="Z690" s="215"/>
      <c r="AA690" s="216"/>
      <c r="AB690" s="25"/>
      <c r="AC690" s="215"/>
      <c r="AD690" s="25"/>
      <c r="AE690" s="215"/>
      <c r="AF690" s="216"/>
      <c r="AG690" s="25"/>
      <c r="AH690" s="215"/>
      <c r="AI690" s="25"/>
      <c r="AJ690" s="215"/>
      <c r="AK690" s="216"/>
      <c r="AL690" s="25"/>
      <c r="AM690" s="215"/>
      <c r="AN690" s="25"/>
      <c r="AO690" s="215"/>
      <c r="AP690" s="216"/>
      <c r="AQ690" s="25"/>
      <c r="AR690" s="215"/>
      <c r="AS690" s="25"/>
      <c r="AT690" s="215"/>
      <c r="AU690" s="216"/>
      <c r="AV690" s="25"/>
      <c r="AW690" s="215"/>
      <c r="AX690" s="25"/>
      <c r="AY690" s="215"/>
      <c r="AZ690" s="216"/>
      <c r="BA690" s="25"/>
      <c r="BB690" s="215"/>
      <c r="BC690" s="25"/>
      <c r="BD690" s="215"/>
      <c r="BE690" s="216"/>
      <c r="BF690" s="25"/>
      <c r="BG690" s="215"/>
      <c r="BH690" s="25"/>
      <c r="BI690" s="215"/>
      <c r="BJ690" s="216"/>
    </row>
    <row r="691" spans="14:62" ht="15.75" customHeight="1">
      <c r="N691" s="215"/>
      <c r="O691" s="286"/>
      <c r="P691" s="215"/>
      <c r="Q691" s="216"/>
      <c r="R691" s="286"/>
      <c r="S691" s="215"/>
      <c r="T691" s="286"/>
      <c r="U691" s="215"/>
      <c r="V691" s="216"/>
      <c r="W691" s="25"/>
      <c r="X691" s="215"/>
      <c r="Y691" s="25"/>
      <c r="Z691" s="215"/>
      <c r="AA691" s="216"/>
      <c r="AB691" s="25"/>
      <c r="AC691" s="215"/>
      <c r="AD691" s="25"/>
      <c r="AE691" s="215"/>
      <c r="AF691" s="216"/>
      <c r="AG691" s="25"/>
      <c r="AH691" s="215"/>
      <c r="AI691" s="25"/>
      <c r="AJ691" s="215"/>
      <c r="AK691" s="216"/>
      <c r="AL691" s="25"/>
      <c r="AM691" s="215"/>
      <c r="AN691" s="25"/>
      <c r="AO691" s="215"/>
      <c r="AP691" s="216"/>
      <c r="AQ691" s="25"/>
      <c r="AR691" s="215"/>
      <c r="AS691" s="25"/>
      <c r="AT691" s="215"/>
      <c r="AU691" s="216"/>
      <c r="AV691" s="25"/>
      <c r="AW691" s="215"/>
      <c r="AX691" s="25"/>
      <c r="AY691" s="215"/>
      <c r="AZ691" s="216"/>
      <c r="BA691" s="25"/>
      <c r="BB691" s="215"/>
      <c r="BC691" s="25"/>
      <c r="BD691" s="215"/>
      <c r="BE691" s="216"/>
      <c r="BF691" s="25"/>
      <c r="BG691" s="215"/>
      <c r="BH691" s="25"/>
      <c r="BI691" s="215"/>
      <c r="BJ691" s="216"/>
    </row>
    <row r="692" spans="14:62" ht="15.75" customHeight="1">
      <c r="N692" s="215"/>
      <c r="O692" s="286"/>
      <c r="P692" s="215"/>
      <c r="Q692" s="216"/>
      <c r="R692" s="286"/>
      <c r="S692" s="215"/>
      <c r="T692" s="286"/>
      <c r="U692" s="215"/>
      <c r="V692" s="216"/>
      <c r="W692" s="25"/>
      <c r="X692" s="215"/>
      <c r="Y692" s="25"/>
      <c r="Z692" s="215"/>
      <c r="AA692" s="216"/>
      <c r="AB692" s="25"/>
      <c r="AC692" s="215"/>
      <c r="AD692" s="25"/>
      <c r="AE692" s="215"/>
      <c r="AF692" s="216"/>
      <c r="AG692" s="25"/>
      <c r="AH692" s="215"/>
      <c r="AI692" s="25"/>
      <c r="AJ692" s="215"/>
      <c r="AK692" s="216"/>
      <c r="AL692" s="25"/>
      <c r="AM692" s="215"/>
      <c r="AN692" s="25"/>
      <c r="AO692" s="215"/>
      <c r="AP692" s="216"/>
      <c r="AQ692" s="25"/>
      <c r="AR692" s="215"/>
      <c r="AS692" s="25"/>
      <c r="AT692" s="215"/>
      <c r="AU692" s="216"/>
      <c r="AV692" s="25"/>
      <c r="AW692" s="215"/>
      <c r="AX692" s="25"/>
      <c r="AY692" s="215"/>
      <c r="AZ692" s="216"/>
      <c r="BA692" s="25"/>
      <c r="BB692" s="215"/>
      <c r="BC692" s="25"/>
      <c r="BD692" s="215"/>
      <c r="BE692" s="216"/>
      <c r="BF692" s="25"/>
      <c r="BG692" s="215"/>
      <c r="BH692" s="25"/>
      <c r="BI692" s="215"/>
      <c r="BJ692" s="216"/>
    </row>
    <row r="693" spans="14:62" ht="15.75" customHeight="1">
      <c r="N693" s="215"/>
      <c r="O693" s="286"/>
      <c r="P693" s="215"/>
      <c r="Q693" s="216"/>
      <c r="R693" s="286"/>
      <c r="S693" s="215"/>
      <c r="T693" s="286"/>
      <c r="U693" s="215"/>
      <c r="V693" s="216"/>
      <c r="W693" s="25"/>
      <c r="X693" s="215"/>
      <c r="Y693" s="25"/>
      <c r="Z693" s="215"/>
      <c r="AA693" s="216"/>
      <c r="AB693" s="25"/>
      <c r="AC693" s="215"/>
      <c r="AD693" s="25"/>
      <c r="AE693" s="215"/>
      <c r="AF693" s="216"/>
      <c r="AG693" s="25"/>
      <c r="AH693" s="215"/>
      <c r="AI693" s="25"/>
      <c r="AJ693" s="215"/>
      <c r="AK693" s="216"/>
      <c r="AL693" s="25"/>
      <c r="AM693" s="215"/>
      <c r="AN693" s="25"/>
      <c r="AO693" s="215"/>
      <c r="AP693" s="216"/>
      <c r="AQ693" s="25"/>
      <c r="AR693" s="215"/>
      <c r="AS693" s="25"/>
      <c r="AT693" s="215"/>
      <c r="AU693" s="216"/>
      <c r="AV693" s="25"/>
      <c r="AW693" s="215"/>
      <c r="AX693" s="25"/>
      <c r="AY693" s="215"/>
      <c r="AZ693" s="216"/>
      <c r="BA693" s="25"/>
      <c r="BB693" s="215"/>
      <c r="BC693" s="25"/>
      <c r="BD693" s="215"/>
      <c r="BE693" s="216"/>
      <c r="BF693" s="25"/>
      <c r="BG693" s="215"/>
      <c r="BH693" s="25"/>
      <c r="BI693" s="215"/>
      <c r="BJ693" s="216"/>
    </row>
    <row r="694" spans="14:62" ht="15.75" customHeight="1">
      <c r="N694" s="215"/>
      <c r="O694" s="286"/>
      <c r="P694" s="215"/>
      <c r="Q694" s="216"/>
      <c r="R694" s="286"/>
      <c r="S694" s="215"/>
      <c r="T694" s="286"/>
      <c r="U694" s="215"/>
      <c r="V694" s="216"/>
      <c r="W694" s="25"/>
      <c r="X694" s="215"/>
      <c r="Y694" s="25"/>
      <c r="Z694" s="215"/>
      <c r="AA694" s="216"/>
      <c r="AB694" s="25"/>
      <c r="AC694" s="215"/>
      <c r="AD694" s="25"/>
      <c r="AE694" s="215"/>
      <c r="AF694" s="216"/>
      <c r="AG694" s="25"/>
      <c r="AH694" s="215"/>
      <c r="AI694" s="25"/>
      <c r="AJ694" s="215"/>
      <c r="AK694" s="216"/>
      <c r="AL694" s="25"/>
      <c r="AM694" s="215"/>
      <c r="AN694" s="25"/>
      <c r="AO694" s="215"/>
      <c r="AP694" s="216"/>
      <c r="AQ694" s="25"/>
      <c r="AR694" s="215"/>
      <c r="AS694" s="25"/>
      <c r="AT694" s="215"/>
      <c r="AU694" s="216"/>
      <c r="AV694" s="25"/>
      <c r="AW694" s="215"/>
      <c r="AX694" s="25"/>
      <c r="AY694" s="215"/>
      <c r="AZ694" s="216"/>
      <c r="BA694" s="25"/>
      <c r="BB694" s="215"/>
      <c r="BC694" s="25"/>
      <c r="BD694" s="215"/>
      <c r="BE694" s="216"/>
      <c r="BF694" s="25"/>
      <c r="BG694" s="215"/>
      <c r="BH694" s="25"/>
      <c r="BI694" s="215"/>
      <c r="BJ694" s="216"/>
    </row>
    <row r="695" spans="14:62" ht="15.75" customHeight="1">
      <c r="N695" s="215"/>
      <c r="O695" s="286"/>
      <c r="P695" s="215"/>
      <c r="Q695" s="216"/>
      <c r="R695" s="286"/>
      <c r="S695" s="215"/>
      <c r="T695" s="286"/>
      <c r="U695" s="215"/>
      <c r="V695" s="216"/>
      <c r="W695" s="25"/>
      <c r="X695" s="215"/>
      <c r="Y695" s="25"/>
      <c r="Z695" s="215"/>
      <c r="AA695" s="216"/>
      <c r="AB695" s="25"/>
      <c r="AC695" s="215"/>
      <c r="AD695" s="25"/>
      <c r="AE695" s="215"/>
      <c r="AF695" s="216"/>
      <c r="AG695" s="25"/>
      <c r="AH695" s="215"/>
      <c r="AI695" s="25"/>
      <c r="AJ695" s="215"/>
      <c r="AK695" s="216"/>
      <c r="AL695" s="25"/>
      <c r="AM695" s="215"/>
      <c r="AN695" s="25"/>
      <c r="AO695" s="215"/>
      <c r="AP695" s="216"/>
      <c r="AQ695" s="25"/>
      <c r="AR695" s="215"/>
      <c r="AS695" s="25"/>
      <c r="AT695" s="215"/>
      <c r="AU695" s="216"/>
      <c r="AV695" s="25"/>
      <c r="AW695" s="215"/>
      <c r="AX695" s="25"/>
      <c r="AY695" s="215"/>
      <c r="AZ695" s="216"/>
      <c r="BA695" s="25"/>
      <c r="BB695" s="215"/>
      <c r="BC695" s="25"/>
      <c r="BD695" s="215"/>
      <c r="BE695" s="216"/>
      <c r="BF695" s="25"/>
      <c r="BG695" s="215"/>
      <c r="BH695" s="25"/>
      <c r="BI695" s="215"/>
      <c r="BJ695" s="216"/>
    </row>
    <row r="696" spans="14:62" ht="15.75" customHeight="1">
      <c r="N696" s="215"/>
      <c r="O696" s="286"/>
      <c r="P696" s="215"/>
      <c r="Q696" s="216"/>
      <c r="R696" s="286"/>
      <c r="S696" s="215"/>
      <c r="T696" s="286"/>
      <c r="U696" s="215"/>
      <c r="V696" s="216"/>
      <c r="W696" s="25"/>
      <c r="X696" s="215"/>
      <c r="Y696" s="25"/>
      <c r="Z696" s="215"/>
      <c r="AA696" s="216"/>
      <c r="AB696" s="25"/>
      <c r="AC696" s="215"/>
      <c r="AD696" s="25"/>
      <c r="AE696" s="215"/>
      <c r="AF696" s="216"/>
      <c r="AG696" s="25"/>
      <c r="AH696" s="215"/>
      <c r="AI696" s="25"/>
      <c r="AJ696" s="215"/>
      <c r="AK696" s="216"/>
      <c r="AL696" s="25"/>
      <c r="AM696" s="215"/>
      <c r="AN696" s="25"/>
      <c r="AO696" s="215"/>
      <c r="AP696" s="216"/>
      <c r="AQ696" s="25"/>
      <c r="AR696" s="215"/>
      <c r="AS696" s="25"/>
      <c r="AT696" s="215"/>
      <c r="AU696" s="216"/>
      <c r="AV696" s="25"/>
      <c r="AW696" s="215"/>
      <c r="AX696" s="25"/>
      <c r="AY696" s="215"/>
      <c r="AZ696" s="216"/>
      <c r="BA696" s="25"/>
      <c r="BB696" s="215"/>
      <c r="BC696" s="25"/>
      <c r="BD696" s="215"/>
      <c r="BE696" s="216"/>
      <c r="BF696" s="25"/>
      <c r="BG696" s="215"/>
      <c r="BH696" s="25"/>
      <c r="BI696" s="215"/>
      <c r="BJ696" s="216"/>
    </row>
    <row r="697" spans="14:62" ht="15.75" customHeight="1">
      <c r="N697" s="215"/>
      <c r="O697" s="286"/>
      <c r="P697" s="215"/>
      <c r="Q697" s="216"/>
      <c r="R697" s="286"/>
      <c r="S697" s="215"/>
      <c r="T697" s="286"/>
      <c r="U697" s="215"/>
      <c r="V697" s="216"/>
      <c r="W697" s="25"/>
      <c r="X697" s="215"/>
      <c r="Y697" s="25"/>
      <c r="Z697" s="215"/>
      <c r="AA697" s="216"/>
      <c r="AB697" s="25"/>
      <c r="AC697" s="215"/>
      <c r="AD697" s="25"/>
      <c r="AE697" s="215"/>
      <c r="AF697" s="216"/>
      <c r="AG697" s="25"/>
      <c r="AH697" s="215"/>
      <c r="AI697" s="25"/>
      <c r="AJ697" s="215"/>
      <c r="AK697" s="216"/>
      <c r="AL697" s="25"/>
      <c r="AM697" s="215"/>
      <c r="AN697" s="25"/>
      <c r="AO697" s="215"/>
      <c r="AP697" s="216"/>
      <c r="AQ697" s="25"/>
      <c r="AR697" s="215"/>
      <c r="AS697" s="25"/>
      <c r="AT697" s="215"/>
      <c r="AU697" s="216"/>
      <c r="AV697" s="25"/>
      <c r="AW697" s="215"/>
      <c r="AX697" s="25"/>
      <c r="AY697" s="215"/>
      <c r="AZ697" s="216"/>
      <c r="BA697" s="25"/>
      <c r="BB697" s="215"/>
      <c r="BC697" s="25"/>
      <c r="BD697" s="215"/>
      <c r="BE697" s="216"/>
      <c r="BF697" s="25"/>
      <c r="BG697" s="215"/>
      <c r="BH697" s="25"/>
      <c r="BI697" s="215"/>
      <c r="BJ697" s="216"/>
    </row>
    <row r="698" spans="14:62" ht="15.75" customHeight="1">
      <c r="N698" s="215"/>
      <c r="O698" s="286"/>
      <c r="P698" s="215"/>
      <c r="Q698" s="216"/>
      <c r="R698" s="286"/>
      <c r="S698" s="215"/>
      <c r="T698" s="286"/>
      <c r="U698" s="215"/>
      <c r="V698" s="216"/>
      <c r="W698" s="25"/>
      <c r="X698" s="215"/>
      <c r="Y698" s="25"/>
      <c r="Z698" s="215"/>
      <c r="AA698" s="216"/>
      <c r="AB698" s="25"/>
      <c r="AC698" s="215"/>
      <c r="AD698" s="25"/>
      <c r="AE698" s="215"/>
      <c r="AF698" s="216"/>
      <c r="AG698" s="25"/>
      <c r="AH698" s="215"/>
      <c r="AI698" s="25"/>
      <c r="AJ698" s="215"/>
      <c r="AK698" s="216"/>
      <c r="AL698" s="25"/>
      <c r="AM698" s="215"/>
      <c r="AN698" s="25"/>
      <c r="AO698" s="215"/>
      <c r="AP698" s="216"/>
      <c r="AQ698" s="25"/>
      <c r="AR698" s="215"/>
      <c r="AS698" s="25"/>
      <c r="AT698" s="215"/>
      <c r="AU698" s="216"/>
      <c r="AV698" s="25"/>
      <c r="AW698" s="215"/>
      <c r="AX698" s="25"/>
      <c r="AY698" s="215"/>
      <c r="AZ698" s="216"/>
      <c r="BA698" s="25"/>
      <c r="BB698" s="215"/>
      <c r="BC698" s="25"/>
      <c r="BD698" s="215"/>
      <c r="BE698" s="216"/>
      <c r="BF698" s="25"/>
      <c r="BG698" s="215"/>
      <c r="BH698" s="25"/>
      <c r="BI698" s="215"/>
      <c r="BJ698" s="216"/>
    </row>
    <row r="699" spans="14:62" ht="15.75" customHeight="1">
      <c r="N699" s="215"/>
      <c r="O699" s="286"/>
      <c r="P699" s="215"/>
      <c r="Q699" s="216"/>
      <c r="R699" s="286"/>
      <c r="S699" s="215"/>
      <c r="T699" s="286"/>
      <c r="U699" s="215"/>
      <c r="V699" s="216"/>
      <c r="W699" s="25"/>
      <c r="X699" s="215"/>
      <c r="Y699" s="25"/>
      <c r="Z699" s="215"/>
      <c r="AA699" s="216"/>
      <c r="AB699" s="25"/>
      <c r="AC699" s="215"/>
      <c r="AD699" s="25"/>
      <c r="AE699" s="215"/>
      <c r="AF699" s="216"/>
      <c r="AG699" s="25"/>
      <c r="AH699" s="215"/>
      <c r="AI699" s="25"/>
      <c r="AJ699" s="215"/>
      <c r="AK699" s="216"/>
      <c r="AL699" s="25"/>
      <c r="AM699" s="215"/>
      <c r="AN699" s="25"/>
      <c r="AO699" s="215"/>
      <c r="AP699" s="216"/>
      <c r="AQ699" s="25"/>
      <c r="AR699" s="215"/>
      <c r="AS699" s="25"/>
      <c r="AT699" s="215"/>
      <c r="AU699" s="216"/>
      <c r="AV699" s="25"/>
      <c r="AW699" s="215"/>
      <c r="AX699" s="25"/>
      <c r="AY699" s="215"/>
      <c r="AZ699" s="216"/>
      <c r="BA699" s="25"/>
      <c r="BB699" s="215"/>
      <c r="BC699" s="25"/>
      <c r="BD699" s="215"/>
      <c r="BE699" s="216"/>
      <c r="BF699" s="25"/>
      <c r="BG699" s="215"/>
      <c r="BH699" s="25"/>
      <c r="BI699" s="215"/>
      <c r="BJ699" s="216"/>
    </row>
    <row r="700" spans="14:62" ht="15.75" customHeight="1">
      <c r="N700" s="215"/>
      <c r="O700" s="286"/>
      <c r="P700" s="215"/>
      <c r="Q700" s="216"/>
      <c r="R700" s="286"/>
      <c r="S700" s="215"/>
      <c r="T700" s="286"/>
      <c r="U700" s="215"/>
      <c r="V700" s="216"/>
      <c r="W700" s="25"/>
      <c r="X700" s="215"/>
      <c r="Y700" s="25"/>
      <c r="Z700" s="215"/>
      <c r="AA700" s="216"/>
      <c r="AB700" s="25"/>
      <c r="AC700" s="215"/>
      <c r="AD700" s="25"/>
      <c r="AE700" s="215"/>
      <c r="AF700" s="216"/>
      <c r="AG700" s="25"/>
      <c r="AH700" s="215"/>
      <c r="AI700" s="25"/>
      <c r="AJ700" s="215"/>
      <c r="AK700" s="216"/>
      <c r="AL700" s="25"/>
      <c r="AM700" s="215"/>
      <c r="AN700" s="25"/>
      <c r="AO700" s="215"/>
      <c r="AP700" s="216"/>
      <c r="AQ700" s="25"/>
      <c r="AR700" s="215"/>
      <c r="AS700" s="25"/>
      <c r="AT700" s="215"/>
      <c r="AU700" s="216"/>
      <c r="AV700" s="25"/>
      <c r="AW700" s="215"/>
      <c r="AX700" s="25"/>
      <c r="AY700" s="215"/>
      <c r="AZ700" s="216"/>
      <c r="BA700" s="25"/>
      <c r="BB700" s="215"/>
      <c r="BC700" s="25"/>
      <c r="BD700" s="215"/>
      <c r="BE700" s="216"/>
      <c r="BF700" s="25"/>
      <c r="BG700" s="215"/>
      <c r="BH700" s="25"/>
      <c r="BI700" s="215"/>
      <c r="BJ700" s="216"/>
    </row>
    <row r="701" spans="14:62" ht="15.75" customHeight="1">
      <c r="N701" s="215"/>
      <c r="O701" s="286"/>
      <c r="P701" s="215"/>
      <c r="Q701" s="216"/>
      <c r="R701" s="286"/>
      <c r="S701" s="215"/>
      <c r="T701" s="286"/>
      <c r="U701" s="215"/>
      <c r="V701" s="216"/>
      <c r="W701" s="25"/>
      <c r="X701" s="215"/>
      <c r="Y701" s="25"/>
      <c r="Z701" s="215"/>
      <c r="AA701" s="216"/>
      <c r="AB701" s="25"/>
      <c r="AC701" s="215"/>
      <c r="AD701" s="25"/>
      <c r="AE701" s="215"/>
      <c r="AF701" s="216"/>
      <c r="AG701" s="25"/>
      <c r="AH701" s="215"/>
      <c r="AI701" s="25"/>
      <c r="AJ701" s="215"/>
      <c r="AK701" s="216"/>
      <c r="AL701" s="25"/>
      <c r="AM701" s="215"/>
      <c r="AN701" s="25"/>
      <c r="AO701" s="215"/>
      <c r="AP701" s="216"/>
      <c r="AQ701" s="25"/>
      <c r="AR701" s="215"/>
      <c r="AS701" s="25"/>
      <c r="AT701" s="215"/>
      <c r="AU701" s="216"/>
      <c r="AV701" s="25"/>
      <c r="AW701" s="215"/>
      <c r="AX701" s="25"/>
      <c r="AY701" s="215"/>
      <c r="AZ701" s="216"/>
      <c r="BA701" s="25"/>
      <c r="BB701" s="215"/>
      <c r="BC701" s="25"/>
      <c r="BD701" s="215"/>
      <c r="BE701" s="216"/>
      <c r="BF701" s="25"/>
      <c r="BG701" s="215"/>
      <c r="BH701" s="25"/>
      <c r="BI701" s="215"/>
      <c r="BJ701" s="216"/>
    </row>
    <row r="702" spans="14:62" ht="15.75" customHeight="1">
      <c r="N702" s="215"/>
      <c r="O702" s="286"/>
      <c r="P702" s="215"/>
      <c r="Q702" s="216"/>
      <c r="R702" s="286"/>
      <c r="S702" s="215"/>
      <c r="T702" s="286"/>
      <c r="U702" s="215"/>
      <c r="V702" s="216"/>
      <c r="W702" s="25"/>
      <c r="X702" s="215"/>
      <c r="Y702" s="25"/>
      <c r="Z702" s="215"/>
      <c r="AA702" s="216"/>
      <c r="AB702" s="25"/>
      <c r="AC702" s="215"/>
      <c r="AD702" s="25"/>
      <c r="AE702" s="215"/>
      <c r="AF702" s="216"/>
      <c r="AG702" s="25"/>
      <c r="AH702" s="215"/>
      <c r="AI702" s="25"/>
      <c r="AJ702" s="215"/>
      <c r="AK702" s="216"/>
      <c r="AL702" s="25"/>
      <c r="AM702" s="215"/>
      <c r="AN702" s="25"/>
      <c r="AO702" s="215"/>
      <c r="AP702" s="216"/>
      <c r="AQ702" s="25"/>
      <c r="AR702" s="215"/>
      <c r="AS702" s="25"/>
      <c r="AT702" s="215"/>
      <c r="AU702" s="216"/>
      <c r="AV702" s="25"/>
      <c r="AW702" s="215"/>
      <c r="AX702" s="25"/>
      <c r="AY702" s="215"/>
      <c r="AZ702" s="216"/>
      <c r="BA702" s="25"/>
      <c r="BB702" s="215"/>
      <c r="BC702" s="25"/>
      <c r="BD702" s="215"/>
      <c r="BE702" s="216"/>
      <c r="BF702" s="25"/>
      <c r="BG702" s="215"/>
      <c r="BH702" s="25"/>
      <c r="BI702" s="215"/>
      <c r="BJ702" s="216"/>
    </row>
    <row r="703" spans="14:62" ht="15.75" customHeight="1">
      <c r="N703" s="215"/>
      <c r="O703" s="286"/>
      <c r="P703" s="215"/>
      <c r="Q703" s="216"/>
      <c r="R703" s="286"/>
      <c r="S703" s="215"/>
      <c r="T703" s="286"/>
      <c r="U703" s="215"/>
      <c r="V703" s="216"/>
      <c r="W703" s="25"/>
      <c r="X703" s="215"/>
      <c r="Y703" s="25"/>
      <c r="Z703" s="215"/>
      <c r="AA703" s="216"/>
      <c r="AB703" s="25"/>
      <c r="AC703" s="215"/>
      <c r="AD703" s="25"/>
      <c r="AE703" s="215"/>
      <c r="AF703" s="216"/>
      <c r="AG703" s="25"/>
      <c r="AH703" s="215"/>
      <c r="AI703" s="25"/>
      <c r="AJ703" s="215"/>
      <c r="AK703" s="216"/>
      <c r="AL703" s="25"/>
      <c r="AM703" s="215"/>
      <c r="AN703" s="25"/>
      <c r="AO703" s="215"/>
      <c r="AP703" s="216"/>
      <c r="AQ703" s="25"/>
      <c r="AR703" s="215"/>
      <c r="AS703" s="25"/>
      <c r="AT703" s="215"/>
      <c r="AU703" s="216"/>
      <c r="AV703" s="25"/>
      <c r="AW703" s="215"/>
      <c r="AX703" s="25"/>
      <c r="AY703" s="215"/>
      <c r="AZ703" s="216"/>
      <c r="BA703" s="25"/>
      <c r="BB703" s="215"/>
      <c r="BC703" s="25"/>
      <c r="BD703" s="215"/>
      <c r="BE703" s="216"/>
      <c r="BF703" s="25"/>
      <c r="BG703" s="215"/>
      <c r="BH703" s="25"/>
      <c r="BI703" s="215"/>
      <c r="BJ703" s="216"/>
    </row>
    <row r="704" spans="14:62" ht="15.75" customHeight="1">
      <c r="N704" s="215"/>
      <c r="O704" s="286"/>
      <c r="P704" s="215"/>
      <c r="Q704" s="216"/>
      <c r="R704" s="286"/>
      <c r="S704" s="215"/>
      <c r="T704" s="286"/>
      <c r="U704" s="215"/>
      <c r="V704" s="216"/>
      <c r="W704" s="25"/>
      <c r="X704" s="215"/>
      <c r="Y704" s="25"/>
      <c r="Z704" s="215"/>
      <c r="AA704" s="216"/>
      <c r="AB704" s="25"/>
      <c r="AC704" s="215"/>
      <c r="AD704" s="25"/>
      <c r="AE704" s="215"/>
      <c r="AF704" s="216"/>
      <c r="AG704" s="25"/>
      <c r="AH704" s="215"/>
      <c r="AI704" s="25"/>
      <c r="AJ704" s="215"/>
      <c r="AK704" s="216"/>
      <c r="AL704" s="25"/>
      <c r="AM704" s="215"/>
      <c r="AN704" s="25"/>
      <c r="AO704" s="215"/>
      <c r="AP704" s="216"/>
      <c r="AQ704" s="25"/>
      <c r="AR704" s="215"/>
      <c r="AS704" s="25"/>
      <c r="AT704" s="215"/>
      <c r="AU704" s="216"/>
      <c r="AV704" s="25"/>
      <c r="AW704" s="215"/>
      <c r="AX704" s="25"/>
      <c r="AY704" s="215"/>
      <c r="AZ704" s="216"/>
      <c r="BA704" s="25"/>
      <c r="BB704" s="215"/>
      <c r="BC704" s="25"/>
      <c r="BD704" s="215"/>
      <c r="BE704" s="216"/>
      <c r="BF704" s="25"/>
      <c r="BG704" s="215"/>
      <c r="BH704" s="25"/>
      <c r="BI704" s="215"/>
      <c r="BJ704" s="216"/>
    </row>
    <row r="705" spans="14:62" ht="15.75" customHeight="1">
      <c r="N705" s="215"/>
      <c r="O705" s="286"/>
      <c r="P705" s="215"/>
      <c r="Q705" s="216"/>
      <c r="R705" s="286"/>
      <c r="S705" s="215"/>
      <c r="T705" s="286"/>
      <c r="U705" s="215"/>
      <c r="V705" s="216"/>
      <c r="W705" s="25"/>
      <c r="X705" s="215"/>
      <c r="Y705" s="25"/>
      <c r="Z705" s="215"/>
      <c r="AA705" s="216"/>
      <c r="AB705" s="25"/>
      <c r="AC705" s="215"/>
      <c r="AD705" s="25"/>
      <c r="AE705" s="215"/>
      <c r="AF705" s="216"/>
      <c r="AG705" s="25"/>
      <c r="AH705" s="215"/>
      <c r="AI705" s="25"/>
      <c r="AJ705" s="215"/>
      <c r="AK705" s="216"/>
      <c r="AL705" s="25"/>
      <c r="AM705" s="215"/>
      <c r="AN705" s="25"/>
      <c r="AO705" s="215"/>
      <c r="AP705" s="216"/>
      <c r="AQ705" s="25"/>
      <c r="AR705" s="215"/>
      <c r="AS705" s="25"/>
      <c r="AT705" s="215"/>
      <c r="AU705" s="216"/>
      <c r="AV705" s="25"/>
      <c r="AW705" s="215"/>
      <c r="AX705" s="25"/>
      <c r="AY705" s="215"/>
      <c r="AZ705" s="216"/>
      <c r="BA705" s="25"/>
      <c r="BB705" s="215"/>
      <c r="BC705" s="25"/>
      <c r="BD705" s="215"/>
      <c r="BE705" s="216"/>
      <c r="BF705" s="25"/>
      <c r="BG705" s="215"/>
      <c r="BH705" s="25"/>
      <c r="BI705" s="215"/>
      <c r="BJ705" s="216"/>
    </row>
    <row r="706" spans="14:62" ht="15.75" customHeight="1">
      <c r="N706" s="215"/>
      <c r="O706" s="286"/>
      <c r="P706" s="215"/>
      <c r="Q706" s="216"/>
      <c r="R706" s="286"/>
      <c r="S706" s="215"/>
      <c r="T706" s="286"/>
      <c r="U706" s="215"/>
      <c r="V706" s="216"/>
      <c r="W706" s="25"/>
      <c r="X706" s="215"/>
      <c r="Y706" s="25"/>
      <c r="Z706" s="215"/>
      <c r="AA706" s="216"/>
      <c r="AB706" s="25"/>
      <c r="AC706" s="215"/>
      <c r="AD706" s="25"/>
      <c r="AE706" s="215"/>
      <c r="AF706" s="216"/>
      <c r="AG706" s="25"/>
      <c r="AH706" s="215"/>
      <c r="AI706" s="25"/>
      <c r="AJ706" s="215"/>
      <c r="AK706" s="216"/>
      <c r="AL706" s="25"/>
      <c r="AM706" s="215"/>
      <c r="AN706" s="25"/>
      <c r="AO706" s="215"/>
      <c r="AP706" s="216"/>
      <c r="AQ706" s="25"/>
      <c r="AR706" s="215"/>
      <c r="AS706" s="25"/>
      <c r="AT706" s="215"/>
      <c r="AU706" s="216"/>
      <c r="AV706" s="25"/>
      <c r="AW706" s="215"/>
      <c r="AX706" s="25"/>
      <c r="AY706" s="215"/>
      <c r="AZ706" s="216"/>
      <c r="BA706" s="25"/>
      <c r="BB706" s="215"/>
      <c r="BC706" s="25"/>
      <c r="BD706" s="215"/>
      <c r="BE706" s="216"/>
      <c r="BF706" s="25"/>
      <c r="BG706" s="215"/>
      <c r="BH706" s="25"/>
      <c r="BI706" s="215"/>
      <c r="BJ706" s="216"/>
    </row>
    <row r="707" spans="14:62" ht="15.75" customHeight="1">
      <c r="N707" s="215"/>
      <c r="O707" s="286"/>
      <c r="P707" s="215"/>
      <c r="Q707" s="216"/>
      <c r="R707" s="286"/>
      <c r="S707" s="215"/>
      <c r="T707" s="286"/>
      <c r="U707" s="215"/>
      <c r="V707" s="216"/>
      <c r="W707" s="25"/>
      <c r="X707" s="215"/>
      <c r="Y707" s="25"/>
      <c r="Z707" s="215"/>
      <c r="AA707" s="216"/>
      <c r="AB707" s="25"/>
      <c r="AC707" s="215"/>
      <c r="AD707" s="25"/>
      <c r="AE707" s="215"/>
      <c r="AF707" s="216"/>
      <c r="AG707" s="25"/>
      <c r="AH707" s="215"/>
      <c r="AI707" s="25"/>
      <c r="AJ707" s="215"/>
      <c r="AK707" s="216"/>
      <c r="AL707" s="25"/>
      <c r="AM707" s="215"/>
      <c r="AN707" s="25"/>
      <c r="AO707" s="215"/>
      <c r="AP707" s="216"/>
      <c r="AQ707" s="25"/>
      <c r="AR707" s="215"/>
      <c r="AS707" s="25"/>
      <c r="AT707" s="215"/>
      <c r="AU707" s="216"/>
      <c r="AV707" s="25"/>
      <c r="AW707" s="215"/>
      <c r="AX707" s="25"/>
      <c r="AY707" s="215"/>
      <c r="AZ707" s="216"/>
      <c r="BA707" s="25"/>
      <c r="BB707" s="215"/>
      <c r="BC707" s="25"/>
      <c r="BD707" s="215"/>
      <c r="BE707" s="216"/>
      <c r="BF707" s="25"/>
      <c r="BG707" s="215"/>
      <c r="BH707" s="25"/>
      <c r="BI707" s="215"/>
      <c r="BJ707" s="216"/>
    </row>
    <row r="708" spans="14:62" ht="15.75" customHeight="1">
      <c r="N708" s="215"/>
      <c r="O708" s="286"/>
      <c r="P708" s="215"/>
      <c r="Q708" s="216"/>
      <c r="R708" s="286"/>
      <c r="S708" s="215"/>
      <c r="T708" s="286"/>
      <c r="U708" s="215"/>
      <c r="V708" s="216"/>
      <c r="W708" s="25"/>
      <c r="X708" s="215"/>
      <c r="Y708" s="25"/>
      <c r="Z708" s="215"/>
      <c r="AA708" s="216"/>
      <c r="AB708" s="25"/>
      <c r="AC708" s="215"/>
      <c r="AD708" s="25"/>
      <c r="AE708" s="215"/>
      <c r="AF708" s="216"/>
      <c r="AG708" s="25"/>
      <c r="AH708" s="215"/>
      <c r="AI708" s="25"/>
      <c r="AJ708" s="215"/>
      <c r="AK708" s="216"/>
      <c r="AL708" s="25"/>
      <c r="AM708" s="215"/>
      <c r="AN708" s="25"/>
      <c r="AO708" s="215"/>
      <c r="AP708" s="216"/>
      <c r="AQ708" s="25"/>
      <c r="AR708" s="215"/>
      <c r="AS708" s="25"/>
      <c r="AT708" s="215"/>
      <c r="AU708" s="216"/>
      <c r="AV708" s="25"/>
      <c r="AW708" s="215"/>
      <c r="AX708" s="25"/>
      <c r="AY708" s="215"/>
      <c r="AZ708" s="216"/>
      <c r="BA708" s="25"/>
      <c r="BB708" s="215"/>
      <c r="BC708" s="25"/>
      <c r="BD708" s="215"/>
      <c r="BE708" s="216"/>
      <c r="BF708" s="25"/>
      <c r="BG708" s="215"/>
      <c r="BH708" s="25"/>
      <c r="BI708" s="215"/>
      <c r="BJ708" s="216"/>
    </row>
    <row r="709" spans="14:62" ht="15.75" customHeight="1">
      <c r="N709" s="215"/>
      <c r="O709" s="286"/>
      <c r="P709" s="215"/>
      <c r="Q709" s="216"/>
      <c r="R709" s="286"/>
      <c r="S709" s="215"/>
      <c r="T709" s="286"/>
      <c r="U709" s="215"/>
      <c r="V709" s="216"/>
      <c r="W709" s="25"/>
      <c r="X709" s="215"/>
      <c r="Y709" s="25"/>
      <c r="Z709" s="215"/>
      <c r="AA709" s="216"/>
      <c r="AB709" s="25"/>
      <c r="AC709" s="215"/>
      <c r="AD709" s="25"/>
      <c r="AE709" s="215"/>
      <c r="AF709" s="216"/>
      <c r="AG709" s="25"/>
      <c r="AH709" s="215"/>
      <c r="AI709" s="25"/>
      <c r="AJ709" s="215"/>
      <c r="AK709" s="216"/>
      <c r="AL709" s="25"/>
      <c r="AM709" s="215"/>
      <c r="AN709" s="25"/>
      <c r="AO709" s="215"/>
      <c r="AP709" s="216"/>
      <c r="AQ709" s="25"/>
      <c r="AR709" s="215"/>
      <c r="AS709" s="25"/>
      <c r="AT709" s="215"/>
      <c r="AU709" s="216"/>
      <c r="AV709" s="25"/>
      <c r="AW709" s="215"/>
      <c r="AX709" s="25"/>
      <c r="AY709" s="215"/>
      <c r="AZ709" s="216"/>
      <c r="BA709" s="25"/>
      <c r="BB709" s="215"/>
      <c r="BC709" s="25"/>
      <c r="BD709" s="215"/>
      <c r="BE709" s="216"/>
      <c r="BF709" s="25"/>
      <c r="BG709" s="215"/>
      <c r="BH709" s="25"/>
      <c r="BI709" s="215"/>
      <c r="BJ709" s="216"/>
    </row>
    <row r="710" spans="14:62" ht="15.75" customHeight="1">
      <c r="N710" s="215"/>
      <c r="O710" s="286"/>
      <c r="P710" s="215"/>
      <c r="Q710" s="216"/>
      <c r="R710" s="286"/>
      <c r="S710" s="215"/>
      <c r="T710" s="286"/>
      <c r="U710" s="215"/>
      <c r="V710" s="216"/>
      <c r="W710" s="25"/>
      <c r="X710" s="215"/>
      <c r="Y710" s="25"/>
      <c r="Z710" s="215"/>
      <c r="AA710" s="216"/>
      <c r="AB710" s="25"/>
      <c r="AC710" s="215"/>
      <c r="AD710" s="25"/>
      <c r="AE710" s="215"/>
      <c r="AF710" s="216"/>
      <c r="AG710" s="25"/>
      <c r="AH710" s="215"/>
      <c r="AI710" s="25"/>
      <c r="AJ710" s="215"/>
      <c r="AK710" s="216"/>
      <c r="AL710" s="25"/>
      <c r="AM710" s="215"/>
      <c r="AN710" s="25"/>
      <c r="AO710" s="215"/>
      <c r="AP710" s="216"/>
      <c r="AQ710" s="25"/>
      <c r="AR710" s="215"/>
      <c r="AS710" s="25"/>
      <c r="AT710" s="215"/>
      <c r="AU710" s="216"/>
      <c r="AV710" s="25"/>
      <c r="AW710" s="215"/>
      <c r="AX710" s="25"/>
      <c r="AY710" s="215"/>
      <c r="AZ710" s="216"/>
      <c r="BA710" s="25"/>
      <c r="BB710" s="215"/>
      <c r="BC710" s="25"/>
      <c r="BD710" s="215"/>
      <c r="BE710" s="216"/>
      <c r="BF710" s="25"/>
      <c r="BG710" s="215"/>
      <c r="BH710" s="25"/>
      <c r="BI710" s="215"/>
      <c r="BJ710" s="216"/>
    </row>
    <row r="711" spans="14:62" ht="15.75" customHeight="1">
      <c r="N711" s="215"/>
      <c r="O711" s="286"/>
      <c r="P711" s="215"/>
      <c r="Q711" s="216"/>
      <c r="R711" s="286"/>
      <c r="S711" s="215"/>
      <c r="T711" s="286"/>
      <c r="U711" s="215"/>
      <c r="V711" s="216"/>
      <c r="W711" s="25"/>
      <c r="X711" s="215"/>
      <c r="Y711" s="25"/>
      <c r="Z711" s="215"/>
      <c r="AA711" s="216"/>
      <c r="AB711" s="25"/>
      <c r="AC711" s="215"/>
      <c r="AD711" s="25"/>
      <c r="AE711" s="215"/>
      <c r="AF711" s="216"/>
      <c r="AG711" s="25"/>
      <c r="AH711" s="215"/>
      <c r="AI711" s="25"/>
      <c r="AJ711" s="215"/>
      <c r="AK711" s="216"/>
      <c r="AL711" s="25"/>
      <c r="AM711" s="215"/>
      <c r="AN711" s="25"/>
      <c r="AO711" s="215"/>
      <c r="AP711" s="216"/>
      <c r="AQ711" s="25"/>
      <c r="AR711" s="215"/>
      <c r="AS711" s="25"/>
      <c r="AT711" s="215"/>
      <c r="AU711" s="216"/>
      <c r="AV711" s="25"/>
      <c r="AW711" s="215"/>
      <c r="AX711" s="25"/>
      <c r="AY711" s="215"/>
      <c r="AZ711" s="216"/>
      <c r="BA711" s="25"/>
      <c r="BB711" s="215"/>
      <c r="BC711" s="25"/>
      <c r="BD711" s="215"/>
      <c r="BE711" s="216"/>
      <c r="BF711" s="25"/>
      <c r="BG711" s="215"/>
      <c r="BH711" s="25"/>
      <c r="BI711" s="215"/>
      <c r="BJ711" s="216"/>
    </row>
    <row r="712" spans="14:62" ht="15.75" customHeight="1">
      <c r="N712" s="215"/>
      <c r="O712" s="286"/>
      <c r="P712" s="215"/>
      <c r="Q712" s="216"/>
      <c r="R712" s="286"/>
      <c r="S712" s="215"/>
      <c r="T712" s="286"/>
      <c r="U712" s="215"/>
      <c r="V712" s="216"/>
      <c r="W712" s="25"/>
      <c r="X712" s="215"/>
      <c r="Y712" s="25"/>
      <c r="Z712" s="215"/>
      <c r="AA712" s="216"/>
      <c r="AB712" s="25"/>
      <c r="AC712" s="215"/>
      <c r="AD712" s="25"/>
      <c r="AE712" s="215"/>
      <c r="AF712" s="216"/>
      <c r="AG712" s="25"/>
      <c r="AH712" s="215"/>
      <c r="AI712" s="25"/>
      <c r="AJ712" s="215"/>
      <c r="AK712" s="216"/>
      <c r="AL712" s="25"/>
      <c r="AM712" s="215"/>
      <c r="AN712" s="25"/>
      <c r="AO712" s="215"/>
      <c r="AP712" s="216"/>
      <c r="AQ712" s="25"/>
      <c r="AR712" s="215"/>
      <c r="AS712" s="25"/>
      <c r="AT712" s="215"/>
      <c r="AU712" s="216"/>
      <c r="AV712" s="25"/>
      <c r="AW712" s="215"/>
      <c r="AX712" s="25"/>
      <c r="AY712" s="215"/>
      <c r="AZ712" s="216"/>
      <c r="BA712" s="25"/>
      <c r="BB712" s="215"/>
      <c r="BC712" s="25"/>
      <c r="BD712" s="215"/>
      <c r="BE712" s="216"/>
      <c r="BF712" s="25"/>
      <c r="BG712" s="215"/>
      <c r="BH712" s="25"/>
      <c r="BI712" s="215"/>
      <c r="BJ712" s="216"/>
    </row>
    <row r="713" spans="14:62" ht="15.75" customHeight="1">
      <c r="N713" s="215"/>
      <c r="O713" s="286"/>
      <c r="P713" s="215"/>
      <c r="Q713" s="216"/>
      <c r="R713" s="286"/>
      <c r="S713" s="215"/>
      <c r="T713" s="286"/>
      <c r="U713" s="215"/>
      <c r="V713" s="216"/>
      <c r="W713" s="25"/>
      <c r="X713" s="215"/>
      <c r="Y713" s="25"/>
      <c r="Z713" s="215"/>
      <c r="AA713" s="216"/>
      <c r="AB713" s="25"/>
      <c r="AC713" s="215"/>
      <c r="AD713" s="25"/>
      <c r="AE713" s="215"/>
      <c r="AF713" s="216"/>
      <c r="AG713" s="25"/>
      <c r="AH713" s="215"/>
      <c r="AI713" s="25"/>
      <c r="AJ713" s="215"/>
      <c r="AK713" s="216"/>
      <c r="AL713" s="25"/>
      <c r="AM713" s="215"/>
      <c r="AN713" s="25"/>
      <c r="AO713" s="215"/>
      <c r="AP713" s="216"/>
      <c r="AQ713" s="25"/>
      <c r="AR713" s="215"/>
      <c r="AS713" s="25"/>
      <c r="AT713" s="215"/>
      <c r="AU713" s="216"/>
      <c r="AV713" s="25"/>
      <c r="AW713" s="215"/>
      <c r="AX713" s="25"/>
      <c r="AY713" s="215"/>
      <c r="AZ713" s="216"/>
      <c r="BA713" s="25"/>
      <c r="BB713" s="215"/>
      <c r="BC713" s="25"/>
      <c r="BD713" s="215"/>
      <c r="BE713" s="216"/>
      <c r="BF713" s="25"/>
      <c r="BG713" s="215"/>
      <c r="BH713" s="25"/>
      <c r="BI713" s="215"/>
      <c r="BJ713" s="216"/>
    </row>
    <row r="714" spans="14:62" ht="15.75" customHeight="1">
      <c r="N714" s="215"/>
      <c r="O714" s="286"/>
      <c r="P714" s="215"/>
      <c r="Q714" s="216"/>
      <c r="R714" s="286"/>
      <c r="S714" s="215"/>
      <c r="T714" s="286"/>
      <c r="U714" s="215"/>
      <c r="V714" s="216"/>
      <c r="W714" s="25"/>
      <c r="X714" s="215"/>
      <c r="Y714" s="25"/>
      <c r="Z714" s="215"/>
      <c r="AA714" s="216"/>
      <c r="AB714" s="25"/>
      <c r="AC714" s="215"/>
      <c r="AD714" s="25"/>
      <c r="AE714" s="215"/>
      <c r="AF714" s="216"/>
      <c r="AG714" s="25"/>
      <c r="AH714" s="215"/>
      <c r="AI714" s="25"/>
      <c r="AJ714" s="215"/>
      <c r="AK714" s="216"/>
      <c r="AL714" s="25"/>
      <c r="AM714" s="215"/>
      <c r="AN714" s="25"/>
      <c r="AO714" s="215"/>
      <c r="AP714" s="216"/>
      <c r="AQ714" s="25"/>
      <c r="AR714" s="215"/>
      <c r="AS714" s="25"/>
      <c r="AT714" s="215"/>
      <c r="AU714" s="216"/>
      <c r="AV714" s="25"/>
      <c r="AW714" s="215"/>
      <c r="AX714" s="25"/>
      <c r="AY714" s="215"/>
      <c r="AZ714" s="216"/>
      <c r="BA714" s="25"/>
      <c r="BB714" s="215"/>
      <c r="BC714" s="25"/>
      <c r="BD714" s="215"/>
      <c r="BE714" s="216"/>
      <c r="BF714" s="25"/>
      <c r="BG714" s="215"/>
      <c r="BH714" s="25"/>
      <c r="BI714" s="215"/>
      <c r="BJ714" s="216"/>
    </row>
    <row r="715" spans="14:62" ht="15.75" customHeight="1">
      <c r="N715" s="215"/>
      <c r="O715" s="286"/>
      <c r="P715" s="215"/>
      <c r="Q715" s="216"/>
      <c r="R715" s="286"/>
      <c r="S715" s="215"/>
      <c r="T715" s="286"/>
      <c r="U715" s="215"/>
      <c r="V715" s="216"/>
      <c r="W715" s="25"/>
      <c r="X715" s="215"/>
      <c r="Y715" s="25"/>
      <c r="Z715" s="215"/>
      <c r="AA715" s="216"/>
      <c r="AB715" s="25"/>
      <c r="AC715" s="215"/>
      <c r="AD715" s="25"/>
      <c r="AE715" s="215"/>
      <c r="AF715" s="216"/>
      <c r="AG715" s="25"/>
      <c r="AH715" s="215"/>
      <c r="AI715" s="25"/>
      <c r="AJ715" s="215"/>
      <c r="AK715" s="216"/>
      <c r="AL715" s="25"/>
      <c r="AM715" s="215"/>
      <c r="AN715" s="25"/>
      <c r="AO715" s="215"/>
      <c r="AP715" s="216"/>
      <c r="AQ715" s="25"/>
      <c r="AR715" s="215"/>
      <c r="AS715" s="25"/>
      <c r="AT715" s="215"/>
      <c r="AU715" s="216"/>
      <c r="AV715" s="25"/>
      <c r="AW715" s="215"/>
      <c r="AX715" s="25"/>
      <c r="AY715" s="215"/>
      <c r="AZ715" s="216"/>
      <c r="BA715" s="25"/>
      <c r="BB715" s="215"/>
      <c r="BC715" s="25"/>
      <c r="BD715" s="215"/>
      <c r="BE715" s="216"/>
      <c r="BF715" s="25"/>
      <c r="BG715" s="215"/>
      <c r="BH715" s="25"/>
      <c r="BI715" s="215"/>
      <c r="BJ715" s="216"/>
    </row>
    <row r="716" spans="14:62" ht="15.75" customHeight="1">
      <c r="N716" s="215"/>
      <c r="O716" s="286"/>
      <c r="P716" s="215"/>
      <c r="Q716" s="216"/>
      <c r="R716" s="286"/>
      <c r="S716" s="215"/>
      <c r="T716" s="286"/>
      <c r="U716" s="215"/>
      <c r="V716" s="216"/>
      <c r="W716" s="25"/>
      <c r="X716" s="215"/>
      <c r="Y716" s="25"/>
      <c r="Z716" s="215"/>
      <c r="AA716" s="216"/>
      <c r="AB716" s="25"/>
      <c r="AC716" s="215"/>
      <c r="AD716" s="25"/>
      <c r="AE716" s="215"/>
      <c r="AF716" s="216"/>
      <c r="AG716" s="25"/>
      <c r="AH716" s="215"/>
      <c r="AI716" s="25"/>
      <c r="AJ716" s="215"/>
      <c r="AK716" s="216"/>
      <c r="AL716" s="25"/>
      <c r="AM716" s="215"/>
      <c r="AN716" s="25"/>
      <c r="AO716" s="215"/>
      <c r="AP716" s="216"/>
      <c r="AQ716" s="25"/>
      <c r="AR716" s="215"/>
      <c r="AS716" s="25"/>
      <c r="AT716" s="215"/>
      <c r="AU716" s="216"/>
      <c r="AV716" s="25"/>
      <c r="AW716" s="215"/>
      <c r="AX716" s="25"/>
      <c r="AY716" s="215"/>
      <c r="AZ716" s="216"/>
      <c r="BA716" s="25"/>
      <c r="BB716" s="215"/>
      <c r="BC716" s="25"/>
      <c r="BD716" s="215"/>
      <c r="BE716" s="216"/>
      <c r="BF716" s="25"/>
      <c r="BG716" s="215"/>
      <c r="BH716" s="25"/>
      <c r="BI716" s="215"/>
      <c r="BJ716" s="216"/>
    </row>
    <row r="717" spans="14:62" ht="15.75" customHeight="1">
      <c r="N717" s="215"/>
      <c r="O717" s="286"/>
      <c r="P717" s="215"/>
      <c r="Q717" s="216"/>
      <c r="R717" s="286"/>
      <c r="S717" s="215"/>
      <c r="T717" s="286"/>
      <c r="U717" s="215"/>
      <c r="V717" s="216"/>
      <c r="W717" s="25"/>
      <c r="X717" s="215"/>
      <c r="Y717" s="25"/>
      <c r="Z717" s="215"/>
      <c r="AA717" s="216"/>
      <c r="AB717" s="25"/>
      <c r="AC717" s="215"/>
      <c r="AD717" s="25"/>
      <c r="AE717" s="215"/>
      <c r="AF717" s="216"/>
      <c r="AG717" s="25"/>
      <c r="AH717" s="215"/>
      <c r="AI717" s="25"/>
      <c r="AJ717" s="215"/>
      <c r="AK717" s="216"/>
      <c r="AL717" s="25"/>
      <c r="AM717" s="215"/>
      <c r="AN717" s="25"/>
      <c r="AO717" s="215"/>
      <c r="AP717" s="216"/>
      <c r="AQ717" s="25"/>
      <c r="AR717" s="215"/>
      <c r="AS717" s="25"/>
      <c r="AT717" s="215"/>
      <c r="AU717" s="216"/>
      <c r="AV717" s="25"/>
      <c r="AW717" s="215"/>
      <c r="AX717" s="25"/>
      <c r="AY717" s="215"/>
      <c r="AZ717" s="216"/>
      <c r="BA717" s="25"/>
      <c r="BB717" s="215"/>
      <c r="BC717" s="25"/>
      <c r="BD717" s="215"/>
      <c r="BE717" s="216"/>
      <c r="BF717" s="25"/>
      <c r="BG717" s="215"/>
      <c r="BH717" s="25"/>
      <c r="BI717" s="215"/>
      <c r="BJ717" s="216"/>
    </row>
    <row r="718" spans="14:62" ht="15.75" customHeight="1">
      <c r="N718" s="215"/>
      <c r="O718" s="286"/>
      <c r="P718" s="215"/>
      <c r="Q718" s="216"/>
      <c r="R718" s="286"/>
      <c r="S718" s="215"/>
      <c r="T718" s="286"/>
      <c r="U718" s="215"/>
      <c r="V718" s="216"/>
      <c r="W718" s="25"/>
      <c r="X718" s="215"/>
      <c r="Y718" s="25"/>
      <c r="Z718" s="215"/>
      <c r="AA718" s="216"/>
      <c r="AB718" s="25"/>
      <c r="AC718" s="215"/>
      <c r="AD718" s="25"/>
      <c r="AE718" s="215"/>
      <c r="AF718" s="216"/>
      <c r="AG718" s="25"/>
      <c r="AH718" s="215"/>
      <c r="AI718" s="25"/>
      <c r="AJ718" s="215"/>
      <c r="AK718" s="216"/>
      <c r="AL718" s="25"/>
      <c r="AM718" s="215"/>
      <c r="AN718" s="25"/>
      <c r="AO718" s="215"/>
      <c r="AP718" s="216"/>
      <c r="AQ718" s="25"/>
      <c r="AR718" s="215"/>
      <c r="AS718" s="25"/>
      <c r="AT718" s="215"/>
      <c r="AU718" s="216"/>
      <c r="AV718" s="25"/>
      <c r="AW718" s="215"/>
      <c r="AX718" s="25"/>
      <c r="AY718" s="215"/>
      <c r="AZ718" s="216"/>
      <c r="BA718" s="25"/>
      <c r="BB718" s="215"/>
      <c r="BC718" s="25"/>
      <c r="BD718" s="215"/>
      <c r="BE718" s="216"/>
      <c r="BF718" s="25"/>
      <c r="BG718" s="215"/>
      <c r="BH718" s="25"/>
      <c r="BI718" s="215"/>
      <c r="BJ718" s="216"/>
    </row>
    <row r="719" spans="14:62" ht="15.75" customHeight="1">
      <c r="N719" s="215"/>
      <c r="O719" s="286"/>
      <c r="P719" s="215"/>
      <c r="Q719" s="216"/>
      <c r="R719" s="286"/>
      <c r="S719" s="215"/>
      <c r="T719" s="286"/>
      <c r="U719" s="215"/>
      <c r="V719" s="216"/>
      <c r="W719" s="25"/>
      <c r="X719" s="215"/>
      <c r="Y719" s="25"/>
      <c r="Z719" s="215"/>
      <c r="AA719" s="216"/>
      <c r="AB719" s="25"/>
      <c r="AC719" s="215"/>
      <c r="AD719" s="25"/>
      <c r="AE719" s="215"/>
      <c r="AF719" s="216"/>
      <c r="AG719" s="25"/>
      <c r="AH719" s="215"/>
      <c r="AI719" s="25"/>
      <c r="AJ719" s="215"/>
      <c r="AK719" s="216"/>
      <c r="AL719" s="25"/>
      <c r="AM719" s="215"/>
      <c r="AN719" s="25"/>
      <c r="AO719" s="215"/>
      <c r="AP719" s="216"/>
      <c r="AQ719" s="25"/>
      <c r="AR719" s="215"/>
      <c r="AS719" s="25"/>
      <c r="AT719" s="215"/>
      <c r="AU719" s="216"/>
      <c r="AV719" s="25"/>
      <c r="AW719" s="215"/>
      <c r="AX719" s="25"/>
      <c r="AY719" s="215"/>
      <c r="AZ719" s="216"/>
      <c r="BA719" s="25"/>
      <c r="BB719" s="215"/>
      <c r="BC719" s="25"/>
      <c r="BD719" s="215"/>
      <c r="BE719" s="216"/>
      <c r="BF719" s="25"/>
      <c r="BG719" s="215"/>
      <c r="BH719" s="25"/>
      <c r="BI719" s="215"/>
      <c r="BJ719" s="216"/>
    </row>
    <row r="720" spans="14:62" ht="15.75" customHeight="1">
      <c r="N720" s="215"/>
      <c r="O720" s="286"/>
      <c r="P720" s="215"/>
      <c r="Q720" s="216"/>
      <c r="R720" s="286"/>
      <c r="S720" s="215"/>
      <c r="T720" s="286"/>
      <c r="U720" s="215"/>
      <c r="V720" s="216"/>
      <c r="W720" s="25"/>
      <c r="X720" s="215"/>
      <c r="Y720" s="25"/>
      <c r="Z720" s="215"/>
      <c r="AA720" s="216"/>
      <c r="AB720" s="25"/>
      <c r="AC720" s="215"/>
      <c r="AD720" s="25"/>
      <c r="AE720" s="215"/>
      <c r="AF720" s="216"/>
      <c r="AG720" s="25"/>
      <c r="AH720" s="215"/>
      <c r="AI720" s="25"/>
      <c r="AJ720" s="215"/>
      <c r="AK720" s="216"/>
      <c r="AL720" s="25"/>
      <c r="AM720" s="215"/>
      <c r="AN720" s="25"/>
      <c r="AO720" s="215"/>
      <c r="AP720" s="216"/>
      <c r="AQ720" s="25"/>
      <c r="AR720" s="215"/>
      <c r="AS720" s="25"/>
      <c r="AT720" s="215"/>
      <c r="AU720" s="216"/>
      <c r="AV720" s="25"/>
      <c r="AW720" s="215"/>
      <c r="AX720" s="25"/>
      <c r="AY720" s="215"/>
      <c r="AZ720" s="216"/>
      <c r="BA720" s="25"/>
      <c r="BB720" s="215"/>
      <c r="BC720" s="25"/>
      <c r="BD720" s="215"/>
      <c r="BE720" s="216"/>
      <c r="BF720" s="25"/>
      <c r="BG720" s="215"/>
      <c r="BH720" s="25"/>
      <c r="BI720" s="215"/>
      <c r="BJ720" s="216"/>
    </row>
    <row r="721" spans="14:62" ht="15.75" customHeight="1">
      <c r="N721" s="215"/>
      <c r="O721" s="286"/>
      <c r="P721" s="215"/>
      <c r="Q721" s="216"/>
      <c r="R721" s="286"/>
      <c r="S721" s="215"/>
      <c r="T721" s="286"/>
      <c r="U721" s="215"/>
      <c r="V721" s="216"/>
      <c r="W721" s="25"/>
      <c r="X721" s="215"/>
      <c r="Y721" s="25"/>
      <c r="Z721" s="215"/>
      <c r="AA721" s="216"/>
      <c r="AB721" s="25"/>
      <c r="AC721" s="215"/>
      <c r="AD721" s="25"/>
      <c r="AE721" s="215"/>
      <c r="AF721" s="216"/>
      <c r="AG721" s="25"/>
      <c r="AH721" s="215"/>
      <c r="AI721" s="25"/>
      <c r="AJ721" s="215"/>
      <c r="AK721" s="216"/>
      <c r="AL721" s="25"/>
      <c r="AM721" s="215"/>
      <c r="AN721" s="25"/>
      <c r="AO721" s="215"/>
      <c r="AP721" s="216"/>
      <c r="AQ721" s="25"/>
      <c r="AR721" s="215"/>
      <c r="AS721" s="25"/>
      <c r="AT721" s="215"/>
      <c r="AU721" s="216"/>
      <c r="AV721" s="25"/>
      <c r="AW721" s="215"/>
      <c r="AX721" s="25"/>
      <c r="AY721" s="215"/>
      <c r="AZ721" s="216"/>
      <c r="BA721" s="25"/>
      <c r="BB721" s="215"/>
      <c r="BC721" s="25"/>
      <c r="BD721" s="215"/>
      <c r="BE721" s="216"/>
      <c r="BF721" s="25"/>
      <c r="BG721" s="215"/>
      <c r="BH721" s="25"/>
      <c r="BI721" s="215"/>
      <c r="BJ721" s="216"/>
    </row>
    <row r="722" spans="14:62" ht="15.75" customHeight="1">
      <c r="N722" s="215"/>
      <c r="O722" s="286"/>
      <c r="P722" s="215"/>
      <c r="Q722" s="216"/>
      <c r="R722" s="286"/>
      <c r="S722" s="215"/>
      <c r="T722" s="286"/>
      <c r="U722" s="215"/>
      <c r="V722" s="216"/>
      <c r="W722" s="25"/>
      <c r="X722" s="215"/>
      <c r="Y722" s="25"/>
      <c r="Z722" s="215"/>
      <c r="AA722" s="216"/>
      <c r="AB722" s="25"/>
      <c r="AC722" s="215"/>
      <c r="AD722" s="25"/>
      <c r="AE722" s="215"/>
      <c r="AF722" s="216"/>
      <c r="AG722" s="25"/>
      <c r="AH722" s="215"/>
      <c r="AI722" s="25"/>
      <c r="AJ722" s="215"/>
      <c r="AK722" s="216"/>
      <c r="AL722" s="25"/>
      <c r="AM722" s="215"/>
      <c r="AN722" s="25"/>
      <c r="AO722" s="215"/>
      <c r="AP722" s="216"/>
      <c r="AQ722" s="25"/>
      <c r="AR722" s="215"/>
      <c r="AS722" s="25"/>
      <c r="AT722" s="215"/>
      <c r="AU722" s="216"/>
      <c r="AV722" s="25"/>
      <c r="AW722" s="215"/>
      <c r="AX722" s="25"/>
      <c r="AY722" s="215"/>
      <c r="AZ722" s="216"/>
      <c r="BA722" s="25"/>
      <c r="BB722" s="215"/>
      <c r="BC722" s="25"/>
      <c r="BD722" s="215"/>
      <c r="BE722" s="216"/>
      <c r="BF722" s="25"/>
      <c r="BG722" s="215"/>
      <c r="BH722" s="25"/>
      <c r="BI722" s="215"/>
      <c r="BJ722" s="216"/>
    </row>
    <row r="723" spans="14:62" ht="15.75" customHeight="1">
      <c r="N723" s="215"/>
      <c r="O723" s="286"/>
      <c r="P723" s="215"/>
      <c r="Q723" s="216"/>
      <c r="R723" s="286"/>
      <c r="S723" s="215"/>
      <c r="T723" s="286"/>
      <c r="U723" s="215"/>
      <c r="V723" s="216"/>
      <c r="W723" s="25"/>
      <c r="X723" s="215"/>
      <c r="Y723" s="25"/>
      <c r="Z723" s="215"/>
      <c r="AA723" s="216"/>
      <c r="AB723" s="25"/>
      <c r="AC723" s="215"/>
      <c r="AD723" s="25"/>
      <c r="AE723" s="215"/>
      <c r="AF723" s="216"/>
      <c r="AG723" s="25"/>
      <c r="AH723" s="215"/>
      <c r="AI723" s="25"/>
      <c r="AJ723" s="215"/>
      <c r="AK723" s="216"/>
      <c r="AL723" s="25"/>
      <c r="AM723" s="215"/>
      <c r="AN723" s="25"/>
      <c r="AO723" s="215"/>
      <c r="AP723" s="216"/>
      <c r="AQ723" s="25"/>
      <c r="AR723" s="215"/>
      <c r="AS723" s="25"/>
      <c r="AT723" s="215"/>
      <c r="AU723" s="216"/>
      <c r="AV723" s="25"/>
      <c r="AW723" s="215"/>
      <c r="AX723" s="25"/>
      <c r="AY723" s="215"/>
      <c r="AZ723" s="216"/>
      <c r="BA723" s="25"/>
      <c r="BB723" s="215"/>
      <c r="BC723" s="25"/>
      <c r="BD723" s="215"/>
      <c r="BE723" s="216"/>
      <c r="BF723" s="25"/>
      <c r="BG723" s="215"/>
      <c r="BH723" s="25"/>
      <c r="BI723" s="215"/>
      <c r="BJ723" s="216"/>
    </row>
    <row r="724" spans="14:62" ht="15.75" customHeight="1">
      <c r="N724" s="215"/>
      <c r="O724" s="286"/>
      <c r="P724" s="215"/>
      <c r="Q724" s="216"/>
      <c r="R724" s="286"/>
      <c r="S724" s="215"/>
      <c r="T724" s="286"/>
      <c r="U724" s="215"/>
      <c r="V724" s="216"/>
      <c r="W724" s="25"/>
      <c r="X724" s="215"/>
      <c r="Y724" s="25"/>
      <c r="Z724" s="215"/>
      <c r="AA724" s="216"/>
      <c r="AB724" s="25"/>
      <c r="AC724" s="215"/>
      <c r="AD724" s="25"/>
      <c r="AE724" s="215"/>
      <c r="AF724" s="216"/>
      <c r="AG724" s="25"/>
      <c r="AH724" s="215"/>
      <c r="AI724" s="25"/>
      <c r="AJ724" s="215"/>
      <c r="AK724" s="216"/>
      <c r="AL724" s="25"/>
      <c r="AM724" s="215"/>
      <c r="AN724" s="25"/>
      <c r="AO724" s="215"/>
      <c r="AP724" s="216"/>
      <c r="AQ724" s="25"/>
      <c r="AR724" s="215"/>
      <c r="AS724" s="25"/>
      <c r="AT724" s="215"/>
      <c r="AU724" s="216"/>
      <c r="AV724" s="25"/>
      <c r="AW724" s="215"/>
      <c r="AX724" s="25"/>
      <c r="AY724" s="215"/>
      <c r="AZ724" s="216"/>
      <c r="BA724" s="25"/>
      <c r="BB724" s="215"/>
      <c r="BC724" s="25"/>
      <c r="BD724" s="215"/>
      <c r="BE724" s="216"/>
      <c r="BF724" s="25"/>
      <c r="BG724" s="215"/>
      <c r="BH724" s="25"/>
      <c r="BI724" s="215"/>
      <c r="BJ724" s="216"/>
    </row>
    <row r="725" spans="14:62" ht="15.75" customHeight="1">
      <c r="N725" s="215"/>
      <c r="O725" s="286"/>
      <c r="P725" s="215"/>
      <c r="Q725" s="216"/>
      <c r="R725" s="286"/>
      <c r="S725" s="215"/>
      <c r="T725" s="286"/>
      <c r="U725" s="215"/>
      <c r="V725" s="216"/>
      <c r="W725" s="25"/>
      <c r="X725" s="215"/>
      <c r="Y725" s="25"/>
      <c r="Z725" s="215"/>
      <c r="AA725" s="216"/>
      <c r="AB725" s="25"/>
      <c r="AC725" s="215"/>
      <c r="AD725" s="25"/>
      <c r="AE725" s="215"/>
      <c r="AF725" s="216"/>
      <c r="AG725" s="25"/>
      <c r="AH725" s="215"/>
      <c r="AI725" s="25"/>
      <c r="AJ725" s="215"/>
      <c r="AK725" s="216"/>
      <c r="AL725" s="25"/>
      <c r="AM725" s="215"/>
      <c r="AN725" s="25"/>
      <c r="AO725" s="215"/>
      <c r="AP725" s="216"/>
      <c r="AQ725" s="25"/>
      <c r="AR725" s="215"/>
      <c r="AS725" s="25"/>
      <c r="AT725" s="215"/>
      <c r="AU725" s="216"/>
      <c r="AV725" s="25"/>
      <c r="AW725" s="215"/>
      <c r="AX725" s="25"/>
      <c r="AY725" s="215"/>
      <c r="AZ725" s="216"/>
      <c r="BA725" s="25"/>
      <c r="BB725" s="215"/>
      <c r="BC725" s="25"/>
      <c r="BD725" s="215"/>
      <c r="BE725" s="216"/>
      <c r="BF725" s="25"/>
      <c r="BG725" s="215"/>
      <c r="BH725" s="25"/>
      <c r="BI725" s="215"/>
      <c r="BJ725" s="216"/>
    </row>
    <row r="726" spans="14:62" ht="15.75" customHeight="1">
      <c r="N726" s="215"/>
      <c r="O726" s="286"/>
      <c r="P726" s="215"/>
      <c r="Q726" s="216"/>
      <c r="R726" s="286"/>
      <c r="S726" s="215"/>
      <c r="T726" s="286"/>
      <c r="U726" s="215"/>
      <c r="V726" s="216"/>
      <c r="W726" s="25"/>
      <c r="X726" s="215"/>
      <c r="Y726" s="25"/>
      <c r="Z726" s="215"/>
      <c r="AA726" s="216"/>
      <c r="AB726" s="25"/>
      <c r="AC726" s="215"/>
      <c r="AD726" s="25"/>
      <c r="AE726" s="215"/>
      <c r="AF726" s="216"/>
      <c r="AG726" s="25"/>
      <c r="AH726" s="215"/>
      <c r="AI726" s="25"/>
      <c r="AJ726" s="215"/>
      <c r="AK726" s="216"/>
      <c r="AL726" s="25"/>
      <c r="AM726" s="215"/>
      <c r="AN726" s="25"/>
      <c r="AO726" s="215"/>
      <c r="AP726" s="216"/>
      <c r="AQ726" s="25"/>
      <c r="AR726" s="215"/>
      <c r="AS726" s="25"/>
      <c r="AT726" s="215"/>
      <c r="AU726" s="216"/>
      <c r="AV726" s="25"/>
      <c r="AW726" s="215"/>
      <c r="AX726" s="25"/>
      <c r="AY726" s="215"/>
      <c r="AZ726" s="216"/>
      <c r="BA726" s="25"/>
      <c r="BB726" s="215"/>
      <c r="BC726" s="25"/>
      <c r="BD726" s="215"/>
      <c r="BE726" s="216"/>
      <c r="BF726" s="25"/>
      <c r="BG726" s="215"/>
      <c r="BH726" s="25"/>
      <c r="BI726" s="215"/>
      <c r="BJ726" s="216"/>
    </row>
    <row r="727" spans="14:62" ht="15.75" customHeight="1">
      <c r="N727" s="215"/>
      <c r="O727" s="286"/>
      <c r="P727" s="215"/>
      <c r="Q727" s="216"/>
      <c r="R727" s="286"/>
      <c r="S727" s="215"/>
      <c r="T727" s="286"/>
      <c r="U727" s="215"/>
      <c r="V727" s="216"/>
      <c r="W727" s="25"/>
      <c r="X727" s="215"/>
      <c r="Y727" s="25"/>
      <c r="Z727" s="215"/>
      <c r="AA727" s="216"/>
      <c r="AB727" s="25"/>
      <c r="AC727" s="215"/>
      <c r="AD727" s="25"/>
      <c r="AE727" s="215"/>
      <c r="AF727" s="216"/>
      <c r="AG727" s="25"/>
      <c r="AH727" s="215"/>
      <c r="AI727" s="25"/>
      <c r="AJ727" s="215"/>
      <c r="AK727" s="216"/>
      <c r="AL727" s="25"/>
      <c r="AM727" s="215"/>
      <c r="AN727" s="25"/>
      <c r="AO727" s="215"/>
      <c r="AP727" s="216"/>
      <c r="AQ727" s="25"/>
      <c r="AR727" s="215"/>
      <c r="AS727" s="25"/>
      <c r="AT727" s="215"/>
      <c r="AU727" s="216"/>
      <c r="AV727" s="25"/>
      <c r="AW727" s="215"/>
      <c r="AX727" s="25"/>
      <c r="AY727" s="215"/>
      <c r="AZ727" s="216"/>
      <c r="BA727" s="25"/>
      <c r="BB727" s="215"/>
      <c r="BC727" s="25"/>
      <c r="BD727" s="215"/>
      <c r="BE727" s="216"/>
      <c r="BF727" s="25"/>
      <c r="BG727" s="215"/>
      <c r="BH727" s="25"/>
      <c r="BI727" s="215"/>
      <c r="BJ727" s="216"/>
    </row>
    <row r="728" spans="14:62" ht="15.75" customHeight="1">
      <c r="N728" s="215"/>
      <c r="O728" s="286"/>
      <c r="P728" s="215"/>
      <c r="Q728" s="216"/>
      <c r="R728" s="286"/>
      <c r="S728" s="215"/>
      <c r="T728" s="286"/>
      <c r="U728" s="215"/>
      <c r="V728" s="216"/>
      <c r="W728" s="25"/>
      <c r="X728" s="215"/>
      <c r="Y728" s="25"/>
      <c r="Z728" s="215"/>
      <c r="AA728" s="216"/>
      <c r="AB728" s="25"/>
      <c r="AC728" s="215"/>
      <c r="AD728" s="25"/>
      <c r="AE728" s="215"/>
      <c r="AF728" s="216"/>
      <c r="AG728" s="25"/>
      <c r="AH728" s="215"/>
      <c r="AI728" s="25"/>
      <c r="AJ728" s="215"/>
      <c r="AK728" s="216"/>
      <c r="AL728" s="25"/>
      <c r="AM728" s="215"/>
      <c r="AN728" s="25"/>
      <c r="AO728" s="215"/>
      <c r="AP728" s="216"/>
      <c r="AQ728" s="25"/>
      <c r="AR728" s="215"/>
      <c r="AS728" s="25"/>
      <c r="AT728" s="215"/>
      <c r="AU728" s="216"/>
      <c r="AV728" s="25"/>
      <c r="AW728" s="215"/>
      <c r="AX728" s="25"/>
      <c r="AY728" s="215"/>
      <c r="AZ728" s="216"/>
      <c r="BA728" s="25"/>
      <c r="BB728" s="215"/>
      <c r="BC728" s="25"/>
      <c r="BD728" s="215"/>
      <c r="BE728" s="216"/>
      <c r="BF728" s="25"/>
      <c r="BG728" s="215"/>
      <c r="BH728" s="25"/>
      <c r="BI728" s="215"/>
      <c r="BJ728" s="216"/>
    </row>
    <row r="729" spans="14:62" ht="15.75" customHeight="1">
      <c r="N729" s="215"/>
      <c r="O729" s="286"/>
      <c r="P729" s="215"/>
      <c r="Q729" s="216"/>
      <c r="R729" s="286"/>
      <c r="S729" s="215"/>
      <c r="T729" s="286"/>
      <c r="U729" s="215"/>
      <c r="V729" s="216"/>
      <c r="W729" s="25"/>
      <c r="X729" s="215"/>
      <c r="Y729" s="25"/>
      <c r="Z729" s="215"/>
      <c r="AA729" s="216"/>
      <c r="AB729" s="25"/>
      <c r="AC729" s="215"/>
      <c r="AD729" s="25"/>
      <c r="AE729" s="215"/>
      <c r="AF729" s="216"/>
      <c r="AG729" s="25"/>
      <c r="AH729" s="215"/>
      <c r="AI729" s="25"/>
      <c r="AJ729" s="215"/>
      <c r="AK729" s="216"/>
      <c r="AL729" s="25"/>
      <c r="AM729" s="215"/>
      <c r="AN729" s="25"/>
      <c r="AO729" s="215"/>
      <c r="AP729" s="216"/>
      <c r="AQ729" s="25"/>
      <c r="AR729" s="215"/>
      <c r="AS729" s="25"/>
      <c r="AT729" s="215"/>
      <c r="AU729" s="216"/>
      <c r="AV729" s="25"/>
      <c r="AW729" s="215"/>
      <c r="AX729" s="25"/>
      <c r="AY729" s="215"/>
      <c r="AZ729" s="216"/>
      <c r="BA729" s="25"/>
      <c r="BB729" s="215"/>
      <c r="BC729" s="25"/>
      <c r="BD729" s="215"/>
      <c r="BE729" s="216"/>
      <c r="BF729" s="25"/>
      <c r="BG729" s="215"/>
      <c r="BH729" s="25"/>
      <c r="BI729" s="215"/>
      <c r="BJ729" s="216"/>
    </row>
    <row r="730" spans="14:62" ht="15.75" customHeight="1">
      <c r="N730" s="215"/>
      <c r="O730" s="286"/>
      <c r="P730" s="215"/>
      <c r="Q730" s="216"/>
      <c r="R730" s="286"/>
      <c r="S730" s="215"/>
      <c r="T730" s="286"/>
      <c r="U730" s="215"/>
      <c r="V730" s="216"/>
      <c r="W730" s="25"/>
      <c r="X730" s="215"/>
      <c r="Y730" s="25"/>
      <c r="Z730" s="215"/>
      <c r="AA730" s="216"/>
      <c r="AB730" s="25"/>
      <c r="AC730" s="215"/>
      <c r="AD730" s="25"/>
      <c r="AE730" s="215"/>
      <c r="AF730" s="216"/>
      <c r="AG730" s="25"/>
      <c r="AH730" s="215"/>
      <c r="AI730" s="25"/>
      <c r="AJ730" s="215"/>
      <c r="AK730" s="216"/>
      <c r="AL730" s="25"/>
      <c r="AM730" s="215"/>
      <c r="AN730" s="25"/>
      <c r="AO730" s="215"/>
      <c r="AP730" s="216"/>
      <c r="AQ730" s="25"/>
      <c r="AR730" s="215"/>
      <c r="AS730" s="25"/>
      <c r="AT730" s="215"/>
      <c r="AU730" s="216"/>
      <c r="AV730" s="25"/>
      <c r="AW730" s="215"/>
      <c r="AX730" s="25"/>
      <c r="AY730" s="215"/>
      <c r="AZ730" s="216"/>
      <c r="BA730" s="25"/>
      <c r="BB730" s="215"/>
      <c r="BC730" s="25"/>
      <c r="BD730" s="215"/>
      <c r="BE730" s="216"/>
      <c r="BF730" s="25"/>
      <c r="BG730" s="215"/>
      <c r="BH730" s="25"/>
      <c r="BI730" s="215"/>
      <c r="BJ730" s="216"/>
    </row>
    <row r="731" spans="14:62" ht="15.75" customHeight="1">
      <c r="N731" s="215"/>
      <c r="O731" s="286"/>
      <c r="P731" s="215"/>
      <c r="Q731" s="216"/>
      <c r="R731" s="286"/>
      <c r="S731" s="215"/>
      <c r="T731" s="286"/>
      <c r="U731" s="215"/>
      <c r="V731" s="216"/>
      <c r="W731" s="25"/>
      <c r="X731" s="215"/>
      <c r="Y731" s="25"/>
      <c r="Z731" s="215"/>
      <c r="AA731" s="216"/>
      <c r="AB731" s="25"/>
      <c r="AC731" s="215"/>
      <c r="AD731" s="25"/>
      <c r="AE731" s="215"/>
      <c r="AF731" s="216"/>
      <c r="AG731" s="25"/>
      <c r="AH731" s="215"/>
      <c r="AI731" s="25"/>
      <c r="AJ731" s="215"/>
      <c r="AK731" s="216"/>
      <c r="AL731" s="25"/>
      <c r="AM731" s="215"/>
      <c r="AN731" s="25"/>
      <c r="AO731" s="215"/>
      <c r="AP731" s="216"/>
      <c r="AQ731" s="25"/>
      <c r="AR731" s="215"/>
      <c r="AS731" s="25"/>
      <c r="AT731" s="215"/>
      <c r="AU731" s="216"/>
      <c r="AV731" s="25"/>
      <c r="AW731" s="215"/>
      <c r="AX731" s="25"/>
      <c r="AY731" s="215"/>
      <c r="AZ731" s="216"/>
      <c r="BA731" s="25"/>
      <c r="BB731" s="215"/>
      <c r="BC731" s="25"/>
      <c r="BD731" s="215"/>
      <c r="BE731" s="216"/>
      <c r="BF731" s="25"/>
      <c r="BG731" s="215"/>
      <c r="BH731" s="25"/>
      <c r="BI731" s="215"/>
      <c r="BJ731" s="216"/>
    </row>
    <row r="732" spans="14:62" ht="15.75" customHeight="1">
      <c r="N732" s="215"/>
      <c r="O732" s="286"/>
      <c r="P732" s="215"/>
      <c r="Q732" s="216"/>
      <c r="R732" s="286"/>
      <c r="S732" s="215"/>
      <c r="T732" s="286"/>
      <c r="U732" s="215"/>
      <c r="V732" s="216"/>
      <c r="W732" s="25"/>
      <c r="X732" s="215"/>
      <c r="Y732" s="25"/>
      <c r="Z732" s="215"/>
      <c r="AA732" s="216"/>
      <c r="AB732" s="25"/>
      <c r="AC732" s="215"/>
      <c r="AD732" s="25"/>
      <c r="AE732" s="215"/>
      <c r="AF732" s="216"/>
      <c r="AG732" s="25"/>
      <c r="AH732" s="215"/>
      <c r="AI732" s="25"/>
      <c r="AJ732" s="215"/>
      <c r="AK732" s="216"/>
      <c r="AL732" s="25"/>
      <c r="AM732" s="215"/>
      <c r="AN732" s="25"/>
      <c r="AO732" s="215"/>
      <c r="AP732" s="216"/>
      <c r="AQ732" s="25"/>
      <c r="AR732" s="215"/>
      <c r="AS732" s="25"/>
      <c r="AT732" s="215"/>
      <c r="AU732" s="216"/>
      <c r="AV732" s="25"/>
      <c r="AW732" s="215"/>
      <c r="AX732" s="25"/>
      <c r="AY732" s="215"/>
      <c r="AZ732" s="216"/>
      <c r="BA732" s="25"/>
      <c r="BB732" s="215"/>
      <c r="BC732" s="25"/>
      <c r="BD732" s="215"/>
      <c r="BE732" s="216"/>
      <c r="BF732" s="25"/>
      <c r="BG732" s="215"/>
      <c r="BH732" s="25"/>
      <c r="BI732" s="215"/>
      <c r="BJ732" s="216"/>
    </row>
    <row r="733" spans="14:62" ht="15.75" customHeight="1">
      <c r="N733" s="215"/>
      <c r="O733" s="286"/>
      <c r="P733" s="215"/>
      <c r="Q733" s="216"/>
      <c r="R733" s="286"/>
      <c r="S733" s="215"/>
      <c r="T733" s="286"/>
      <c r="U733" s="215"/>
      <c r="V733" s="216"/>
      <c r="W733" s="25"/>
      <c r="X733" s="215"/>
      <c r="Y733" s="25"/>
      <c r="Z733" s="215"/>
      <c r="AA733" s="216"/>
      <c r="AB733" s="25"/>
      <c r="AC733" s="215"/>
      <c r="AD733" s="25"/>
      <c r="AE733" s="215"/>
      <c r="AF733" s="216"/>
      <c r="AG733" s="25"/>
      <c r="AH733" s="215"/>
      <c r="AI733" s="25"/>
      <c r="AJ733" s="215"/>
      <c r="AK733" s="216"/>
      <c r="AL733" s="25"/>
      <c r="AM733" s="215"/>
      <c r="AN733" s="25"/>
      <c r="AO733" s="215"/>
      <c r="AP733" s="216"/>
      <c r="AQ733" s="25"/>
      <c r="AR733" s="215"/>
      <c r="AS733" s="25"/>
      <c r="AT733" s="215"/>
      <c r="AU733" s="216"/>
      <c r="AV733" s="25"/>
      <c r="AW733" s="215"/>
      <c r="AX733" s="25"/>
      <c r="AY733" s="215"/>
      <c r="AZ733" s="216"/>
      <c r="BA733" s="25"/>
      <c r="BB733" s="215"/>
      <c r="BC733" s="25"/>
      <c r="BD733" s="215"/>
      <c r="BE733" s="216"/>
      <c r="BF733" s="25"/>
      <c r="BG733" s="215"/>
      <c r="BH733" s="25"/>
      <c r="BI733" s="215"/>
      <c r="BJ733" s="216"/>
    </row>
    <row r="734" spans="14:62" ht="15.75" customHeight="1">
      <c r="N734" s="215"/>
      <c r="O734" s="286"/>
      <c r="P734" s="215"/>
      <c r="Q734" s="216"/>
      <c r="R734" s="286"/>
      <c r="S734" s="215"/>
      <c r="T734" s="286"/>
      <c r="U734" s="215"/>
      <c r="V734" s="216"/>
      <c r="W734" s="25"/>
      <c r="X734" s="215"/>
      <c r="Y734" s="25"/>
      <c r="Z734" s="215"/>
      <c r="AA734" s="216"/>
      <c r="AB734" s="25"/>
      <c r="AC734" s="215"/>
      <c r="AD734" s="25"/>
      <c r="AE734" s="215"/>
      <c r="AF734" s="216"/>
      <c r="AG734" s="25"/>
      <c r="AH734" s="215"/>
      <c r="AI734" s="25"/>
      <c r="AJ734" s="215"/>
      <c r="AK734" s="216"/>
      <c r="AL734" s="25"/>
      <c r="AM734" s="215"/>
      <c r="AN734" s="25"/>
      <c r="AO734" s="215"/>
      <c r="AP734" s="216"/>
      <c r="AQ734" s="25"/>
      <c r="AR734" s="215"/>
      <c r="AS734" s="25"/>
      <c r="AT734" s="215"/>
      <c r="AU734" s="216"/>
      <c r="AV734" s="25"/>
      <c r="AW734" s="215"/>
      <c r="AX734" s="25"/>
      <c r="AY734" s="215"/>
      <c r="AZ734" s="216"/>
      <c r="BA734" s="25"/>
      <c r="BB734" s="215"/>
      <c r="BC734" s="25"/>
      <c r="BD734" s="215"/>
      <c r="BE734" s="216"/>
      <c r="BF734" s="25"/>
      <c r="BG734" s="215"/>
      <c r="BH734" s="25"/>
      <c r="BI734" s="215"/>
      <c r="BJ734" s="216"/>
    </row>
    <row r="735" spans="14:62" ht="15.75" customHeight="1">
      <c r="N735" s="215"/>
      <c r="O735" s="286"/>
      <c r="P735" s="215"/>
      <c r="Q735" s="216"/>
      <c r="R735" s="286"/>
      <c r="S735" s="215"/>
      <c r="T735" s="286"/>
      <c r="U735" s="215"/>
      <c r="V735" s="216"/>
      <c r="W735" s="25"/>
      <c r="X735" s="215"/>
      <c r="Y735" s="25"/>
      <c r="Z735" s="215"/>
      <c r="AA735" s="216"/>
      <c r="AB735" s="25"/>
      <c r="AC735" s="215"/>
      <c r="AD735" s="25"/>
      <c r="AE735" s="215"/>
      <c r="AF735" s="216"/>
      <c r="AG735" s="25"/>
      <c r="AH735" s="215"/>
      <c r="AI735" s="25"/>
      <c r="AJ735" s="215"/>
      <c r="AK735" s="216"/>
      <c r="AL735" s="25"/>
      <c r="AM735" s="215"/>
      <c r="AN735" s="25"/>
      <c r="AO735" s="215"/>
      <c r="AP735" s="216"/>
      <c r="AQ735" s="25"/>
      <c r="AR735" s="215"/>
      <c r="AS735" s="25"/>
      <c r="AT735" s="215"/>
      <c r="AU735" s="216"/>
      <c r="AV735" s="25"/>
      <c r="AW735" s="215"/>
      <c r="AX735" s="25"/>
      <c r="AY735" s="215"/>
      <c r="AZ735" s="216"/>
      <c r="BA735" s="25"/>
      <c r="BB735" s="215"/>
      <c r="BC735" s="25"/>
      <c r="BD735" s="215"/>
      <c r="BE735" s="216"/>
      <c r="BF735" s="25"/>
      <c r="BG735" s="215"/>
      <c r="BH735" s="25"/>
      <c r="BI735" s="215"/>
      <c r="BJ735" s="216"/>
    </row>
    <row r="736" spans="14:62" ht="15.75" customHeight="1">
      <c r="N736" s="215"/>
      <c r="O736" s="286"/>
      <c r="P736" s="215"/>
      <c r="Q736" s="216"/>
      <c r="R736" s="286"/>
      <c r="S736" s="215"/>
      <c r="T736" s="286"/>
      <c r="U736" s="215"/>
      <c r="V736" s="216"/>
      <c r="W736" s="25"/>
      <c r="X736" s="215"/>
      <c r="Y736" s="25"/>
      <c r="Z736" s="215"/>
      <c r="AA736" s="216"/>
      <c r="AB736" s="25"/>
      <c r="AC736" s="215"/>
      <c r="AD736" s="25"/>
      <c r="AE736" s="215"/>
      <c r="AF736" s="216"/>
      <c r="AG736" s="25"/>
      <c r="AH736" s="215"/>
      <c r="AI736" s="25"/>
      <c r="AJ736" s="215"/>
      <c r="AK736" s="216"/>
      <c r="AL736" s="25"/>
      <c r="AM736" s="215"/>
      <c r="AN736" s="25"/>
      <c r="AO736" s="215"/>
      <c r="AP736" s="216"/>
      <c r="AQ736" s="25"/>
      <c r="AR736" s="215"/>
      <c r="AS736" s="25"/>
      <c r="AT736" s="215"/>
      <c r="AU736" s="216"/>
      <c r="AV736" s="25"/>
      <c r="AW736" s="215"/>
      <c r="AX736" s="25"/>
      <c r="AY736" s="215"/>
      <c r="AZ736" s="216"/>
      <c r="BA736" s="25"/>
      <c r="BB736" s="215"/>
      <c r="BC736" s="25"/>
      <c r="BD736" s="215"/>
      <c r="BE736" s="216"/>
      <c r="BF736" s="25"/>
      <c r="BG736" s="215"/>
      <c r="BH736" s="25"/>
      <c r="BI736" s="215"/>
      <c r="BJ736" s="216"/>
    </row>
    <row r="737" spans="14:62" ht="15.75" customHeight="1">
      <c r="N737" s="215"/>
      <c r="O737" s="286"/>
      <c r="P737" s="215"/>
      <c r="Q737" s="216"/>
      <c r="R737" s="286"/>
      <c r="S737" s="215"/>
      <c r="T737" s="286"/>
      <c r="U737" s="215"/>
      <c r="V737" s="216"/>
      <c r="W737" s="25"/>
      <c r="X737" s="215"/>
      <c r="Y737" s="25"/>
      <c r="Z737" s="215"/>
      <c r="AA737" s="216"/>
      <c r="AB737" s="25"/>
      <c r="AC737" s="215"/>
      <c r="AD737" s="25"/>
      <c r="AE737" s="215"/>
      <c r="AF737" s="216"/>
      <c r="AG737" s="25"/>
      <c r="AH737" s="215"/>
      <c r="AI737" s="25"/>
      <c r="AJ737" s="215"/>
      <c r="AK737" s="216"/>
      <c r="AL737" s="25"/>
      <c r="AM737" s="215"/>
      <c r="AN737" s="25"/>
      <c r="AO737" s="215"/>
      <c r="AP737" s="216"/>
      <c r="AQ737" s="25"/>
      <c r="AR737" s="215"/>
      <c r="AS737" s="25"/>
      <c r="AT737" s="215"/>
      <c r="AU737" s="216"/>
      <c r="AV737" s="25"/>
      <c r="AW737" s="215"/>
      <c r="AX737" s="25"/>
      <c r="AY737" s="215"/>
      <c r="AZ737" s="216"/>
      <c r="BA737" s="25"/>
      <c r="BB737" s="215"/>
      <c r="BC737" s="25"/>
      <c r="BD737" s="215"/>
      <c r="BE737" s="216"/>
      <c r="BF737" s="25"/>
      <c r="BG737" s="215"/>
      <c r="BH737" s="25"/>
      <c r="BI737" s="215"/>
      <c r="BJ737" s="216"/>
    </row>
    <row r="738" spans="14:62" ht="15.75" customHeight="1">
      <c r="N738" s="215"/>
      <c r="O738" s="286"/>
      <c r="P738" s="215"/>
      <c r="Q738" s="216"/>
      <c r="R738" s="286"/>
      <c r="S738" s="215"/>
      <c r="T738" s="286"/>
      <c r="U738" s="215"/>
      <c r="V738" s="216"/>
      <c r="W738" s="25"/>
      <c r="X738" s="215"/>
      <c r="Y738" s="25"/>
      <c r="Z738" s="215"/>
      <c r="AA738" s="216"/>
      <c r="AB738" s="25"/>
      <c r="AC738" s="215"/>
      <c r="AD738" s="25"/>
      <c r="AE738" s="215"/>
      <c r="AF738" s="216"/>
      <c r="AG738" s="25"/>
      <c r="AH738" s="215"/>
      <c r="AI738" s="25"/>
      <c r="AJ738" s="215"/>
      <c r="AK738" s="216"/>
      <c r="AL738" s="25"/>
      <c r="AM738" s="215"/>
      <c r="AN738" s="25"/>
      <c r="AO738" s="215"/>
      <c r="AP738" s="216"/>
      <c r="AQ738" s="25"/>
      <c r="AR738" s="215"/>
      <c r="AS738" s="25"/>
      <c r="AT738" s="215"/>
      <c r="AU738" s="216"/>
      <c r="AV738" s="25"/>
      <c r="AW738" s="215"/>
      <c r="AX738" s="25"/>
      <c r="AY738" s="215"/>
      <c r="AZ738" s="216"/>
      <c r="BA738" s="25"/>
      <c r="BB738" s="215"/>
      <c r="BC738" s="25"/>
      <c r="BD738" s="215"/>
      <c r="BE738" s="216"/>
      <c r="BF738" s="25"/>
      <c r="BG738" s="215"/>
      <c r="BH738" s="25"/>
      <c r="BI738" s="215"/>
      <c r="BJ738" s="216"/>
    </row>
    <row r="739" spans="14:62" ht="15.75" customHeight="1">
      <c r="N739" s="215"/>
      <c r="O739" s="286"/>
      <c r="P739" s="215"/>
      <c r="Q739" s="216"/>
      <c r="R739" s="286"/>
      <c r="S739" s="215"/>
      <c r="T739" s="286"/>
      <c r="U739" s="215"/>
      <c r="V739" s="216"/>
      <c r="W739" s="25"/>
      <c r="X739" s="215"/>
      <c r="Y739" s="25"/>
      <c r="Z739" s="215"/>
      <c r="AA739" s="216"/>
      <c r="AB739" s="25"/>
      <c r="AC739" s="215"/>
      <c r="AD739" s="25"/>
      <c r="AE739" s="215"/>
      <c r="AF739" s="216"/>
      <c r="AG739" s="25"/>
      <c r="AH739" s="215"/>
      <c r="AI739" s="25"/>
      <c r="AJ739" s="215"/>
      <c r="AK739" s="216"/>
      <c r="AL739" s="25"/>
      <c r="AM739" s="215"/>
      <c r="AN739" s="25"/>
      <c r="AO739" s="215"/>
      <c r="AP739" s="216"/>
      <c r="AQ739" s="25"/>
      <c r="AR739" s="215"/>
      <c r="AS739" s="25"/>
      <c r="AT739" s="215"/>
      <c r="AU739" s="216"/>
      <c r="AV739" s="25"/>
      <c r="AW739" s="215"/>
      <c r="AX739" s="25"/>
      <c r="AY739" s="215"/>
      <c r="AZ739" s="216"/>
      <c r="BA739" s="25"/>
      <c r="BB739" s="215"/>
      <c r="BC739" s="25"/>
      <c r="BD739" s="215"/>
      <c r="BE739" s="216"/>
      <c r="BF739" s="25"/>
      <c r="BG739" s="215"/>
      <c r="BH739" s="25"/>
      <c r="BI739" s="215"/>
      <c r="BJ739" s="216"/>
    </row>
    <row r="740" spans="14:62" ht="15.75" customHeight="1">
      <c r="N740" s="215"/>
      <c r="O740" s="286"/>
      <c r="P740" s="215"/>
      <c r="Q740" s="216"/>
      <c r="R740" s="286"/>
      <c r="S740" s="215"/>
      <c r="T740" s="286"/>
      <c r="U740" s="215"/>
      <c r="V740" s="216"/>
      <c r="W740" s="25"/>
      <c r="X740" s="215"/>
      <c r="Y740" s="25"/>
      <c r="Z740" s="215"/>
      <c r="AA740" s="216"/>
      <c r="AB740" s="25"/>
      <c r="AC740" s="215"/>
      <c r="AD740" s="25"/>
      <c r="AE740" s="215"/>
      <c r="AF740" s="216"/>
      <c r="AG740" s="25"/>
      <c r="AH740" s="215"/>
      <c r="AI740" s="25"/>
      <c r="AJ740" s="215"/>
      <c r="AK740" s="216"/>
      <c r="AL740" s="25"/>
      <c r="AM740" s="215"/>
      <c r="AN740" s="25"/>
      <c r="AO740" s="215"/>
      <c r="AP740" s="216"/>
      <c r="AQ740" s="25"/>
      <c r="AR740" s="215"/>
      <c r="AS740" s="25"/>
      <c r="AT740" s="215"/>
      <c r="AU740" s="216"/>
      <c r="AV740" s="25"/>
      <c r="AW740" s="215"/>
      <c r="AX740" s="25"/>
      <c r="AY740" s="215"/>
      <c r="AZ740" s="216"/>
      <c r="BA740" s="25"/>
      <c r="BB740" s="215"/>
      <c r="BC740" s="25"/>
      <c r="BD740" s="215"/>
      <c r="BE740" s="216"/>
      <c r="BF740" s="25"/>
      <c r="BG740" s="215"/>
      <c r="BH740" s="25"/>
      <c r="BI740" s="215"/>
      <c r="BJ740" s="216"/>
    </row>
    <row r="741" spans="14:62" ht="15.75" customHeight="1">
      <c r="N741" s="215"/>
      <c r="O741" s="286"/>
      <c r="P741" s="215"/>
      <c r="Q741" s="216"/>
      <c r="R741" s="286"/>
      <c r="S741" s="215"/>
      <c r="T741" s="286"/>
      <c r="U741" s="215"/>
      <c r="V741" s="216"/>
      <c r="W741" s="25"/>
      <c r="X741" s="215"/>
      <c r="Y741" s="25"/>
      <c r="Z741" s="215"/>
      <c r="AA741" s="216"/>
      <c r="AB741" s="25"/>
      <c r="AC741" s="215"/>
      <c r="AD741" s="25"/>
      <c r="AE741" s="215"/>
      <c r="AF741" s="216"/>
      <c r="AG741" s="25"/>
      <c r="AH741" s="215"/>
      <c r="AI741" s="25"/>
      <c r="AJ741" s="215"/>
      <c r="AK741" s="216"/>
      <c r="AL741" s="25"/>
      <c r="AM741" s="215"/>
      <c r="AN741" s="25"/>
      <c r="AO741" s="215"/>
      <c r="AP741" s="216"/>
      <c r="AQ741" s="25"/>
      <c r="AR741" s="215"/>
      <c r="AS741" s="25"/>
      <c r="AT741" s="215"/>
      <c r="AU741" s="216"/>
      <c r="AV741" s="25"/>
      <c r="AW741" s="215"/>
      <c r="AX741" s="25"/>
      <c r="AY741" s="215"/>
      <c r="AZ741" s="216"/>
      <c r="BA741" s="25"/>
      <c r="BB741" s="215"/>
      <c r="BC741" s="25"/>
      <c r="BD741" s="215"/>
      <c r="BE741" s="216"/>
      <c r="BF741" s="25"/>
      <c r="BG741" s="215"/>
      <c r="BH741" s="25"/>
      <c r="BI741" s="215"/>
      <c r="BJ741" s="216"/>
    </row>
    <row r="742" spans="14:62" ht="15.75" customHeight="1">
      <c r="N742" s="215"/>
      <c r="O742" s="286"/>
      <c r="P742" s="215"/>
      <c r="Q742" s="216"/>
      <c r="R742" s="286"/>
      <c r="S742" s="215"/>
      <c r="T742" s="286"/>
      <c r="U742" s="215"/>
      <c r="V742" s="216"/>
      <c r="W742" s="25"/>
      <c r="X742" s="215"/>
      <c r="Y742" s="25"/>
      <c r="Z742" s="215"/>
      <c r="AA742" s="216"/>
      <c r="AB742" s="25"/>
      <c r="AC742" s="215"/>
      <c r="AD742" s="25"/>
      <c r="AE742" s="215"/>
      <c r="AF742" s="216"/>
      <c r="AG742" s="25"/>
      <c r="AH742" s="215"/>
      <c r="AI742" s="25"/>
      <c r="AJ742" s="215"/>
      <c r="AK742" s="216"/>
      <c r="AL742" s="25"/>
      <c r="AM742" s="215"/>
      <c r="AN742" s="25"/>
      <c r="AO742" s="215"/>
      <c r="AP742" s="216"/>
      <c r="AQ742" s="25"/>
      <c r="AR742" s="215"/>
      <c r="AS742" s="25"/>
      <c r="AT742" s="215"/>
      <c r="AU742" s="216"/>
      <c r="AV742" s="25"/>
      <c r="AW742" s="215"/>
      <c r="AX742" s="25"/>
      <c r="AY742" s="215"/>
      <c r="AZ742" s="216"/>
      <c r="BA742" s="25"/>
      <c r="BB742" s="215"/>
      <c r="BC742" s="25"/>
      <c r="BD742" s="215"/>
      <c r="BE742" s="216"/>
      <c r="BF742" s="25"/>
      <c r="BG742" s="215"/>
      <c r="BH742" s="25"/>
      <c r="BI742" s="215"/>
      <c r="BJ742" s="216"/>
    </row>
    <row r="743" spans="14:62" ht="15.75" customHeight="1">
      <c r="N743" s="215"/>
      <c r="O743" s="286"/>
      <c r="P743" s="215"/>
      <c r="Q743" s="216"/>
      <c r="R743" s="286"/>
      <c r="S743" s="215"/>
      <c r="T743" s="286"/>
      <c r="U743" s="215"/>
      <c r="V743" s="216"/>
      <c r="W743" s="25"/>
      <c r="X743" s="215"/>
      <c r="Y743" s="25"/>
      <c r="Z743" s="215"/>
      <c r="AA743" s="216"/>
      <c r="AB743" s="25"/>
      <c r="AC743" s="215"/>
      <c r="AD743" s="25"/>
      <c r="AE743" s="215"/>
      <c r="AF743" s="216"/>
      <c r="AG743" s="25"/>
      <c r="AH743" s="215"/>
      <c r="AI743" s="25"/>
      <c r="AJ743" s="215"/>
      <c r="AK743" s="216"/>
      <c r="AL743" s="25"/>
      <c r="AM743" s="215"/>
      <c r="AN743" s="25"/>
      <c r="AO743" s="215"/>
      <c r="AP743" s="216"/>
      <c r="AQ743" s="25"/>
      <c r="AR743" s="215"/>
      <c r="AS743" s="25"/>
      <c r="AT743" s="215"/>
      <c r="AU743" s="216"/>
      <c r="AV743" s="25"/>
      <c r="AW743" s="215"/>
      <c r="AX743" s="25"/>
      <c r="AY743" s="215"/>
      <c r="AZ743" s="216"/>
      <c r="BA743" s="25"/>
      <c r="BB743" s="215"/>
      <c r="BC743" s="25"/>
      <c r="BD743" s="215"/>
      <c r="BE743" s="216"/>
      <c r="BF743" s="25"/>
      <c r="BG743" s="215"/>
      <c r="BH743" s="25"/>
      <c r="BI743" s="215"/>
      <c r="BJ743" s="216"/>
    </row>
    <row r="744" spans="14:62" ht="15.75" customHeight="1">
      <c r="N744" s="215"/>
      <c r="O744" s="286"/>
      <c r="P744" s="215"/>
      <c r="Q744" s="216"/>
      <c r="R744" s="286"/>
      <c r="S744" s="215"/>
      <c r="T744" s="286"/>
      <c r="U744" s="215"/>
      <c r="V744" s="216"/>
      <c r="W744" s="25"/>
      <c r="X744" s="215"/>
      <c r="Y744" s="25"/>
      <c r="Z744" s="215"/>
      <c r="AA744" s="216"/>
      <c r="AB744" s="25"/>
      <c r="AC744" s="215"/>
      <c r="AD744" s="25"/>
      <c r="AE744" s="215"/>
      <c r="AF744" s="216"/>
      <c r="AG744" s="25"/>
      <c r="AH744" s="215"/>
      <c r="AI744" s="25"/>
      <c r="AJ744" s="215"/>
      <c r="AK744" s="216"/>
      <c r="AL744" s="25"/>
      <c r="AM744" s="215"/>
      <c r="AN744" s="25"/>
      <c r="AO744" s="215"/>
      <c r="AP744" s="216"/>
      <c r="AQ744" s="25"/>
      <c r="AR744" s="215"/>
      <c r="AS744" s="25"/>
      <c r="AT744" s="215"/>
      <c r="AU744" s="216"/>
      <c r="AV744" s="25"/>
      <c r="AW744" s="215"/>
      <c r="AX744" s="25"/>
      <c r="AY744" s="215"/>
      <c r="AZ744" s="216"/>
      <c r="BA744" s="25"/>
      <c r="BB744" s="215"/>
      <c r="BC744" s="25"/>
      <c r="BD744" s="215"/>
      <c r="BE744" s="216"/>
      <c r="BF744" s="25"/>
      <c r="BG744" s="215"/>
      <c r="BH744" s="25"/>
      <c r="BI744" s="215"/>
      <c r="BJ744" s="216"/>
    </row>
    <row r="745" spans="14:62" ht="15.75" customHeight="1">
      <c r="N745" s="215"/>
      <c r="O745" s="286"/>
      <c r="P745" s="215"/>
      <c r="Q745" s="216"/>
      <c r="R745" s="286"/>
      <c r="S745" s="215"/>
      <c r="T745" s="286"/>
      <c r="U745" s="215"/>
      <c r="V745" s="216"/>
      <c r="W745" s="25"/>
      <c r="X745" s="215"/>
      <c r="Y745" s="25"/>
      <c r="Z745" s="215"/>
      <c r="AA745" s="216"/>
      <c r="AB745" s="25"/>
      <c r="AC745" s="215"/>
      <c r="AD745" s="25"/>
      <c r="AE745" s="215"/>
      <c r="AF745" s="216"/>
      <c r="AG745" s="25"/>
      <c r="AH745" s="215"/>
      <c r="AI745" s="25"/>
      <c r="AJ745" s="215"/>
      <c r="AK745" s="216"/>
      <c r="AL745" s="25"/>
      <c r="AM745" s="215"/>
      <c r="AN745" s="25"/>
      <c r="AO745" s="215"/>
      <c r="AP745" s="216"/>
      <c r="AQ745" s="25"/>
      <c r="AR745" s="215"/>
      <c r="AS745" s="25"/>
      <c r="AT745" s="215"/>
      <c r="AU745" s="216"/>
      <c r="AV745" s="25"/>
      <c r="AW745" s="215"/>
      <c r="AX745" s="25"/>
      <c r="AY745" s="215"/>
      <c r="AZ745" s="216"/>
      <c r="BA745" s="25"/>
      <c r="BB745" s="215"/>
      <c r="BC745" s="25"/>
      <c r="BD745" s="215"/>
      <c r="BE745" s="216"/>
      <c r="BF745" s="25"/>
      <c r="BG745" s="215"/>
      <c r="BH745" s="25"/>
      <c r="BI745" s="215"/>
      <c r="BJ745" s="216"/>
    </row>
    <row r="746" spans="14:62" ht="15.75" customHeight="1">
      <c r="N746" s="215"/>
      <c r="O746" s="286"/>
      <c r="P746" s="215"/>
      <c r="Q746" s="216"/>
      <c r="R746" s="286"/>
      <c r="S746" s="215"/>
      <c r="T746" s="286"/>
      <c r="U746" s="215"/>
      <c r="V746" s="216"/>
      <c r="W746" s="25"/>
      <c r="X746" s="215"/>
      <c r="Y746" s="25"/>
      <c r="Z746" s="215"/>
      <c r="AA746" s="216"/>
      <c r="AB746" s="25"/>
      <c r="AC746" s="215"/>
      <c r="AD746" s="25"/>
      <c r="AE746" s="215"/>
      <c r="AF746" s="216"/>
      <c r="AG746" s="25"/>
      <c r="AH746" s="215"/>
      <c r="AI746" s="25"/>
      <c r="AJ746" s="215"/>
      <c r="AK746" s="216"/>
      <c r="AL746" s="25"/>
      <c r="AM746" s="215"/>
      <c r="AN746" s="25"/>
      <c r="AO746" s="215"/>
      <c r="AP746" s="216"/>
      <c r="AQ746" s="25"/>
      <c r="AR746" s="215"/>
      <c r="AS746" s="25"/>
      <c r="AT746" s="215"/>
      <c r="AU746" s="216"/>
      <c r="AV746" s="25"/>
      <c r="AW746" s="215"/>
      <c r="AX746" s="25"/>
      <c r="AY746" s="215"/>
      <c r="AZ746" s="216"/>
      <c r="BA746" s="25"/>
      <c r="BB746" s="215"/>
      <c r="BC746" s="25"/>
      <c r="BD746" s="215"/>
      <c r="BE746" s="216"/>
      <c r="BF746" s="25"/>
      <c r="BG746" s="215"/>
      <c r="BH746" s="25"/>
      <c r="BI746" s="215"/>
      <c r="BJ746" s="216"/>
    </row>
    <row r="747" spans="14:62" ht="15.75" customHeight="1">
      <c r="N747" s="215"/>
      <c r="O747" s="286"/>
      <c r="P747" s="215"/>
      <c r="Q747" s="216"/>
      <c r="R747" s="286"/>
      <c r="S747" s="215"/>
      <c r="T747" s="286"/>
      <c r="U747" s="215"/>
      <c r="V747" s="216"/>
      <c r="W747" s="25"/>
      <c r="X747" s="215"/>
      <c r="Y747" s="25"/>
      <c r="Z747" s="215"/>
      <c r="AA747" s="216"/>
      <c r="AB747" s="25"/>
      <c r="AC747" s="215"/>
      <c r="AD747" s="25"/>
      <c r="AE747" s="215"/>
      <c r="AF747" s="216"/>
      <c r="AG747" s="25"/>
      <c r="AH747" s="215"/>
      <c r="AI747" s="25"/>
      <c r="AJ747" s="215"/>
      <c r="AK747" s="216"/>
      <c r="AL747" s="25"/>
      <c r="AM747" s="215"/>
      <c r="AN747" s="25"/>
      <c r="AO747" s="215"/>
      <c r="AP747" s="216"/>
      <c r="AQ747" s="25"/>
      <c r="AR747" s="215"/>
      <c r="AS747" s="25"/>
      <c r="AT747" s="215"/>
      <c r="AU747" s="216"/>
      <c r="AV747" s="25"/>
      <c r="AW747" s="215"/>
      <c r="AX747" s="25"/>
      <c r="AY747" s="215"/>
      <c r="AZ747" s="216"/>
      <c r="BA747" s="25"/>
      <c r="BB747" s="215"/>
      <c r="BC747" s="25"/>
      <c r="BD747" s="215"/>
      <c r="BE747" s="216"/>
      <c r="BF747" s="25"/>
      <c r="BG747" s="215"/>
      <c r="BH747" s="25"/>
      <c r="BI747" s="215"/>
      <c r="BJ747" s="216"/>
    </row>
    <row r="748" spans="14:62" ht="15.75" customHeight="1">
      <c r="N748" s="215"/>
      <c r="O748" s="286"/>
      <c r="P748" s="215"/>
      <c r="Q748" s="216"/>
      <c r="R748" s="286"/>
      <c r="S748" s="215"/>
      <c r="T748" s="286"/>
      <c r="U748" s="215"/>
      <c r="V748" s="216"/>
      <c r="W748" s="25"/>
      <c r="X748" s="215"/>
      <c r="Y748" s="25"/>
      <c r="Z748" s="215"/>
      <c r="AA748" s="216"/>
      <c r="AB748" s="25"/>
      <c r="AC748" s="215"/>
      <c r="AD748" s="25"/>
      <c r="AE748" s="215"/>
      <c r="AF748" s="216"/>
      <c r="AG748" s="25"/>
      <c r="AH748" s="215"/>
      <c r="AI748" s="25"/>
      <c r="AJ748" s="215"/>
      <c r="AK748" s="216"/>
      <c r="AL748" s="25"/>
      <c r="AM748" s="215"/>
      <c r="AN748" s="25"/>
      <c r="AO748" s="215"/>
      <c r="AP748" s="216"/>
      <c r="AQ748" s="25"/>
      <c r="AR748" s="215"/>
      <c r="AS748" s="25"/>
      <c r="AT748" s="215"/>
      <c r="AU748" s="216"/>
      <c r="AV748" s="25"/>
      <c r="AW748" s="215"/>
      <c r="AX748" s="25"/>
      <c r="AY748" s="215"/>
      <c r="AZ748" s="216"/>
      <c r="BA748" s="25"/>
      <c r="BB748" s="215"/>
      <c r="BC748" s="25"/>
      <c r="BD748" s="215"/>
      <c r="BE748" s="216"/>
      <c r="BF748" s="25"/>
      <c r="BG748" s="215"/>
      <c r="BH748" s="25"/>
      <c r="BI748" s="215"/>
      <c r="BJ748" s="216"/>
    </row>
    <row r="749" spans="14:62" ht="15.75" customHeight="1">
      <c r="N749" s="215"/>
      <c r="O749" s="286"/>
      <c r="P749" s="215"/>
      <c r="Q749" s="216"/>
      <c r="R749" s="286"/>
      <c r="S749" s="215"/>
      <c r="T749" s="286"/>
      <c r="U749" s="215"/>
      <c r="V749" s="216"/>
      <c r="W749" s="25"/>
      <c r="X749" s="215"/>
      <c r="Y749" s="25"/>
      <c r="Z749" s="215"/>
      <c r="AA749" s="216"/>
      <c r="AB749" s="25"/>
      <c r="AC749" s="215"/>
      <c r="AD749" s="25"/>
      <c r="AE749" s="215"/>
      <c r="AF749" s="216"/>
      <c r="AG749" s="25"/>
      <c r="AH749" s="215"/>
      <c r="AI749" s="25"/>
      <c r="AJ749" s="215"/>
      <c r="AK749" s="216"/>
      <c r="AL749" s="25"/>
      <c r="AM749" s="215"/>
      <c r="AN749" s="25"/>
      <c r="AO749" s="215"/>
      <c r="AP749" s="216"/>
      <c r="AQ749" s="25"/>
      <c r="AR749" s="215"/>
      <c r="AS749" s="25"/>
      <c r="AT749" s="215"/>
      <c r="AU749" s="216"/>
      <c r="AV749" s="25"/>
      <c r="AW749" s="215"/>
      <c r="AX749" s="25"/>
      <c r="AY749" s="215"/>
      <c r="AZ749" s="216"/>
      <c r="BA749" s="25"/>
      <c r="BB749" s="215"/>
      <c r="BC749" s="25"/>
      <c r="BD749" s="215"/>
      <c r="BE749" s="216"/>
      <c r="BF749" s="25"/>
      <c r="BG749" s="215"/>
      <c r="BH749" s="25"/>
      <c r="BI749" s="215"/>
      <c r="BJ749" s="216"/>
    </row>
    <row r="750" spans="14:62" ht="15.75" customHeight="1">
      <c r="N750" s="215"/>
      <c r="O750" s="286"/>
      <c r="P750" s="215"/>
      <c r="Q750" s="216"/>
      <c r="R750" s="286"/>
      <c r="S750" s="215"/>
      <c r="T750" s="286"/>
      <c r="U750" s="215"/>
      <c r="V750" s="216"/>
      <c r="W750" s="25"/>
      <c r="X750" s="215"/>
      <c r="Y750" s="25"/>
      <c r="Z750" s="215"/>
      <c r="AA750" s="216"/>
      <c r="AB750" s="25"/>
      <c r="AC750" s="215"/>
      <c r="AD750" s="25"/>
      <c r="AE750" s="215"/>
      <c r="AF750" s="216"/>
      <c r="AG750" s="25"/>
      <c r="AH750" s="215"/>
      <c r="AI750" s="25"/>
      <c r="AJ750" s="215"/>
      <c r="AK750" s="216"/>
      <c r="AL750" s="25"/>
      <c r="AM750" s="215"/>
      <c r="AN750" s="25"/>
      <c r="AO750" s="215"/>
      <c r="AP750" s="216"/>
      <c r="AQ750" s="25"/>
      <c r="AR750" s="215"/>
      <c r="AS750" s="25"/>
      <c r="AT750" s="215"/>
      <c r="AU750" s="216"/>
      <c r="AV750" s="25"/>
      <c r="AW750" s="215"/>
      <c r="AX750" s="25"/>
      <c r="AY750" s="215"/>
      <c r="AZ750" s="216"/>
      <c r="BA750" s="25"/>
      <c r="BB750" s="215"/>
      <c r="BC750" s="25"/>
      <c r="BD750" s="215"/>
      <c r="BE750" s="216"/>
      <c r="BF750" s="25"/>
      <c r="BG750" s="215"/>
      <c r="BH750" s="25"/>
      <c r="BI750" s="215"/>
      <c r="BJ750" s="216"/>
    </row>
    <row r="751" spans="14:62" ht="15.75" customHeight="1">
      <c r="N751" s="215"/>
      <c r="O751" s="286"/>
      <c r="P751" s="215"/>
      <c r="Q751" s="216"/>
      <c r="R751" s="286"/>
      <c r="S751" s="215"/>
      <c r="T751" s="286"/>
      <c r="U751" s="215"/>
      <c r="V751" s="216"/>
      <c r="W751" s="25"/>
      <c r="X751" s="215"/>
      <c r="Y751" s="25"/>
      <c r="Z751" s="215"/>
      <c r="AA751" s="216"/>
      <c r="AB751" s="25"/>
      <c r="AC751" s="215"/>
      <c r="AD751" s="25"/>
      <c r="AE751" s="215"/>
      <c r="AF751" s="216"/>
      <c r="AG751" s="25"/>
      <c r="AH751" s="215"/>
      <c r="AI751" s="25"/>
      <c r="AJ751" s="215"/>
      <c r="AK751" s="216"/>
      <c r="AL751" s="25"/>
      <c r="AM751" s="215"/>
      <c r="AN751" s="25"/>
      <c r="AO751" s="215"/>
      <c r="AP751" s="216"/>
      <c r="AQ751" s="25"/>
      <c r="AR751" s="215"/>
      <c r="AS751" s="25"/>
      <c r="AT751" s="215"/>
      <c r="AU751" s="216"/>
      <c r="AV751" s="25"/>
      <c r="AW751" s="215"/>
      <c r="AX751" s="25"/>
      <c r="AY751" s="215"/>
      <c r="AZ751" s="216"/>
      <c r="BA751" s="25"/>
      <c r="BB751" s="215"/>
      <c r="BC751" s="25"/>
      <c r="BD751" s="215"/>
      <c r="BE751" s="216"/>
      <c r="BF751" s="25"/>
      <c r="BG751" s="215"/>
      <c r="BH751" s="25"/>
      <c r="BI751" s="215"/>
      <c r="BJ751" s="216"/>
    </row>
    <row r="752" spans="14:62" ht="15.75" customHeight="1">
      <c r="N752" s="215"/>
      <c r="O752" s="286"/>
      <c r="P752" s="215"/>
      <c r="Q752" s="216"/>
      <c r="R752" s="286"/>
      <c r="S752" s="215"/>
      <c r="T752" s="286"/>
      <c r="U752" s="215"/>
      <c r="V752" s="216"/>
      <c r="W752" s="25"/>
      <c r="X752" s="215"/>
      <c r="Y752" s="25"/>
      <c r="Z752" s="215"/>
      <c r="AA752" s="216"/>
      <c r="AB752" s="25"/>
      <c r="AC752" s="215"/>
      <c r="AD752" s="25"/>
      <c r="AE752" s="215"/>
      <c r="AF752" s="216"/>
      <c r="AG752" s="25"/>
      <c r="AH752" s="215"/>
      <c r="AI752" s="25"/>
      <c r="AJ752" s="215"/>
      <c r="AK752" s="216"/>
      <c r="AL752" s="25"/>
      <c r="AM752" s="215"/>
      <c r="AN752" s="25"/>
      <c r="AO752" s="215"/>
      <c r="AP752" s="216"/>
      <c r="AQ752" s="25"/>
      <c r="AR752" s="215"/>
      <c r="AS752" s="25"/>
      <c r="AT752" s="215"/>
      <c r="AU752" s="216"/>
      <c r="AV752" s="25"/>
      <c r="AW752" s="215"/>
      <c r="AX752" s="25"/>
      <c r="AY752" s="215"/>
      <c r="AZ752" s="216"/>
      <c r="BA752" s="25"/>
      <c r="BB752" s="215"/>
      <c r="BC752" s="25"/>
      <c r="BD752" s="215"/>
      <c r="BE752" s="216"/>
      <c r="BF752" s="25"/>
      <c r="BG752" s="215"/>
      <c r="BH752" s="25"/>
      <c r="BI752" s="215"/>
      <c r="BJ752" s="216"/>
    </row>
    <row r="753" spans="14:62" ht="15.75" customHeight="1">
      <c r="N753" s="215"/>
      <c r="O753" s="286"/>
      <c r="P753" s="215"/>
      <c r="Q753" s="216"/>
      <c r="R753" s="286"/>
      <c r="S753" s="215"/>
      <c r="T753" s="286"/>
      <c r="U753" s="215"/>
      <c r="V753" s="216"/>
      <c r="W753" s="25"/>
      <c r="X753" s="215"/>
      <c r="Y753" s="25"/>
      <c r="Z753" s="215"/>
      <c r="AA753" s="216"/>
      <c r="AB753" s="25"/>
      <c r="AC753" s="215"/>
      <c r="AD753" s="25"/>
      <c r="AE753" s="215"/>
      <c r="AF753" s="216"/>
      <c r="AG753" s="25"/>
      <c r="AH753" s="215"/>
      <c r="AI753" s="25"/>
      <c r="AJ753" s="215"/>
      <c r="AK753" s="216"/>
      <c r="AL753" s="25"/>
      <c r="AM753" s="215"/>
      <c r="AN753" s="25"/>
      <c r="AO753" s="215"/>
      <c r="AP753" s="216"/>
      <c r="AQ753" s="25"/>
      <c r="AR753" s="215"/>
      <c r="AS753" s="25"/>
      <c r="AT753" s="215"/>
      <c r="AU753" s="216"/>
      <c r="AV753" s="25"/>
      <c r="AW753" s="215"/>
      <c r="AX753" s="25"/>
      <c r="AY753" s="215"/>
      <c r="AZ753" s="216"/>
      <c r="BA753" s="25"/>
      <c r="BB753" s="215"/>
      <c r="BC753" s="25"/>
      <c r="BD753" s="215"/>
      <c r="BE753" s="216"/>
      <c r="BF753" s="25"/>
      <c r="BG753" s="215"/>
      <c r="BH753" s="25"/>
      <c r="BI753" s="215"/>
      <c r="BJ753" s="216"/>
    </row>
    <row r="754" spans="14:62" ht="15.75" customHeight="1">
      <c r="N754" s="215"/>
      <c r="O754" s="286"/>
      <c r="P754" s="215"/>
      <c r="Q754" s="216"/>
      <c r="R754" s="286"/>
      <c r="S754" s="215"/>
      <c r="T754" s="286"/>
      <c r="U754" s="215"/>
      <c r="V754" s="216"/>
      <c r="W754" s="25"/>
      <c r="X754" s="215"/>
      <c r="Y754" s="25"/>
      <c r="Z754" s="215"/>
      <c r="AA754" s="216"/>
      <c r="AB754" s="25"/>
      <c r="AC754" s="215"/>
      <c r="AD754" s="25"/>
      <c r="AE754" s="215"/>
      <c r="AF754" s="216"/>
      <c r="AG754" s="25"/>
      <c r="AH754" s="215"/>
      <c r="AI754" s="25"/>
      <c r="AJ754" s="215"/>
      <c r="AK754" s="216"/>
      <c r="AL754" s="25"/>
      <c r="AM754" s="215"/>
      <c r="AN754" s="25"/>
      <c r="AO754" s="215"/>
      <c r="AP754" s="216"/>
      <c r="AQ754" s="25"/>
      <c r="AR754" s="215"/>
      <c r="AS754" s="25"/>
      <c r="AT754" s="215"/>
      <c r="AU754" s="216"/>
      <c r="AV754" s="25"/>
      <c r="AW754" s="215"/>
      <c r="AX754" s="25"/>
      <c r="AY754" s="215"/>
      <c r="AZ754" s="216"/>
      <c r="BA754" s="25"/>
      <c r="BB754" s="215"/>
      <c r="BC754" s="25"/>
      <c r="BD754" s="215"/>
      <c r="BE754" s="216"/>
      <c r="BF754" s="25"/>
      <c r="BG754" s="215"/>
      <c r="BH754" s="25"/>
      <c r="BI754" s="215"/>
      <c r="BJ754" s="216"/>
    </row>
    <row r="755" spans="14:62" ht="15.75" customHeight="1">
      <c r="N755" s="215"/>
      <c r="O755" s="286"/>
      <c r="P755" s="215"/>
      <c r="Q755" s="216"/>
      <c r="R755" s="286"/>
      <c r="S755" s="215"/>
      <c r="T755" s="286"/>
      <c r="U755" s="215"/>
      <c r="V755" s="216"/>
      <c r="W755" s="25"/>
      <c r="X755" s="215"/>
      <c r="Y755" s="25"/>
      <c r="Z755" s="215"/>
      <c r="AA755" s="216"/>
      <c r="AB755" s="25"/>
      <c r="AC755" s="215"/>
      <c r="AD755" s="25"/>
      <c r="AE755" s="215"/>
      <c r="AF755" s="216"/>
      <c r="AG755" s="25"/>
      <c r="AH755" s="215"/>
      <c r="AI755" s="25"/>
      <c r="AJ755" s="215"/>
      <c r="AK755" s="216"/>
      <c r="AL755" s="25"/>
      <c r="AM755" s="215"/>
      <c r="AN755" s="25"/>
      <c r="AO755" s="215"/>
      <c r="AP755" s="216"/>
      <c r="AQ755" s="25"/>
      <c r="AR755" s="215"/>
      <c r="AS755" s="25"/>
      <c r="AT755" s="215"/>
      <c r="AU755" s="216"/>
      <c r="AV755" s="25"/>
      <c r="AW755" s="215"/>
      <c r="AX755" s="25"/>
      <c r="AY755" s="215"/>
      <c r="AZ755" s="216"/>
      <c r="BA755" s="25"/>
      <c r="BB755" s="215"/>
      <c r="BC755" s="25"/>
      <c r="BD755" s="215"/>
      <c r="BE755" s="216"/>
      <c r="BF755" s="25"/>
      <c r="BG755" s="215"/>
      <c r="BH755" s="25"/>
      <c r="BI755" s="215"/>
      <c r="BJ755" s="216"/>
    </row>
    <row r="756" spans="14:62" ht="15.75" customHeight="1">
      <c r="N756" s="215"/>
      <c r="O756" s="286"/>
      <c r="P756" s="215"/>
      <c r="Q756" s="216"/>
      <c r="R756" s="286"/>
      <c r="S756" s="215"/>
      <c r="T756" s="286"/>
      <c r="U756" s="215"/>
      <c r="V756" s="216"/>
      <c r="W756" s="25"/>
      <c r="X756" s="215"/>
      <c r="Y756" s="25"/>
      <c r="Z756" s="215"/>
      <c r="AA756" s="216"/>
      <c r="AB756" s="25"/>
      <c r="AC756" s="215"/>
      <c r="AD756" s="25"/>
      <c r="AE756" s="215"/>
      <c r="AF756" s="216"/>
      <c r="AG756" s="25"/>
      <c r="AH756" s="215"/>
      <c r="AI756" s="25"/>
      <c r="AJ756" s="215"/>
      <c r="AK756" s="216"/>
      <c r="AL756" s="25"/>
      <c r="AM756" s="215"/>
      <c r="AN756" s="25"/>
      <c r="AO756" s="215"/>
      <c r="AP756" s="216"/>
      <c r="AQ756" s="25"/>
      <c r="AR756" s="215"/>
      <c r="AS756" s="25"/>
      <c r="AT756" s="215"/>
      <c r="AU756" s="216"/>
      <c r="AV756" s="25"/>
      <c r="AW756" s="215"/>
      <c r="AX756" s="25"/>
      <c r="AY756" s="215"/>
      <c r="AZ756" s="216"/>
      <c r="BA756" s="25"/>
      <c r="BB756" s="215"/>
      <c r="BC756" s="25"/>
      <c r="BD756" s="215"/>
      <c r="BE756" s="216"/>
      <c r="BF756" s="25"/>
      <c r="BG756" s="215"/>
      <c r="BH756" s="25"/>
      <c r="BI756" s="215"/>
      <c r="BJ756" s="216"/>
    </row>
    <row r="757" spans="14:62" ht="15.75" customHeight="1">
      <c r="N757" s="215"/>
      <c r="O757" s="286"/>
      <c r="P757" s="215"/>
      <c r="Q757" s="216"/>
      <c r="R757" s="286"/>
      <c r="S757" s="215"/>
      <c r="T757" s="286"/>
      <c r="U757" s="215"/>
      <c r="V757" s="216"/>
      <c r="W757" s="25"/>
      <c r="X757" s="215"/>
      <c r="Y757" s="25"/>
      <c r="Z757" s="215"/>
      <c r="AA757" s="216"/>
      <c r="AB757" s="25"/>
      <c r="AC757" s="215"/>
      <c r="AD757" s="25"/>
      <c r="AE757" s="215"/>
      <c r="AF757" s="216"/>
      <c r="AG757" s="25"/>
      <c r="AH757" s="215"/>
      <c r="AI757" s="25"/>
      <c r="AJ757" s="215"/>
      <c r="AK757" s="216"/>
      <c r="AL757" s="25"/>
      <c r="AM757" s="215"/>
      <c r="AN757" s="25"/>
      <c r="AO757" s="215"/>
      <c r="AP757" s="216"/>
      <c r="AQ757" s="25"/>
      <c r="AR757" s="215"/>
      <c r="AS757" s="25"/>
      <c r="AT757" s="215"/>
      <c r="AU757" s="216"/>
      <c r="AV757" s="25"/>
      <c r="AW757" s="215"/>
      <c r="AX757" s="25"/>
      <c r="AY757" s="215"/>
      <c r="AZ757" s="216"/>
      <c r="BA757" s="25"/>
      <c r="BB757" s="215"/>
      <c r="BC757" s="25"/>
      <c r="BD757" s="215"/>
      <c r="BE757" s="216"/>
      <c r="BF757" s="25"/>
      <c r="BG757" s="215"/>
      <c r="BH757" s="25"/>
      <c r="BI757" s="215"/>
      <c r="BJ757" s="216"/>
    </row>
    <row r="758" spans="14:62" ht="15.75" customHeight="1">
      <c r="N758" s="215"/>
      <c r="O758" s="286"/>
      <c r="P758" s="215"/>
      <c r="Q758" s="216"/>
      <c r="R758" s="286"/>
      <c r="S758" s="215"/>
      <c r="T758" s="286"/>
      <c r="U758" s="215"/>
      <c r="V758" s="216"/>
      <c r="W758" s="25"/>
      <c r="X758" s="215"/>
      <c r="Y758" s="25"/>
      <c r="Z758" s="215"/>
      <c r="AA758" s="216"/>
      <c r="AB758" s="25"/>
      <c r="AC758" s="215"/>
      <c r="AD758" s="25"/>
      <c r="AE758" s="215"/>
      <c r="AF758" s="216"/>
      <c r="AG758" s="25"/>
      <c r="AH758" s="215"/>
      <c r="AI758" s="25"/>
      <c r="AJ758" s="215"/>
      <c r="AK758" s="216"/>
      <c r="AL758" s="25"/>
      <c r="AM758" s="215"/>
      <c r="AN758" s="25"/>
      <c r="AO758" s="215"/>
      <c r="AP758" s="216"/>
      <c r="AQ758" s="25"/>
      <c r="AR758" s="215"/>
      <c r="AS758" s="25"/>
      <c r="AT758" s="215"/>
      <c r="AU758" s="216"/>
      <c r="AV758" s="25"/>
      <c r="AW758" s="215"/>
      <c r="AX758" s="25"/>
      <c r="AY758" s="215"/>
      <c r="AZ758" s="216"/>
      <c r="BA758" s="25"/>
      <c r="BB758" s="215"/>
      <c r="BC758" s="25"/>
      <c r="BD758" s="215"/>
      <c r="BE758" s="216"/>
      <c r="BF758" s="25"/>
      <c r="BG758" s="215"/>
      <c r="BH758" s="25"/>
      <c r="BI758" s="215"/>
      <c r="BJ758" s="216"/>
    </row>
    <row r="759" spans="14:62" ht="15.75" customHeight="1">
      <c r="N759" s="215"/>
      <c r="O759" s="286"/>
      <c r="P759" s="215"/>
      <c r="Q759" s="216"/>
      <c r="R759" s="286"/>
      <c r="S759" s="215"/>
      <c r="T759" s="286"/>
      <c r="U759" s="215"/>
      <c r="V759" s="216"/>
      <c r="W759" s="25"/>
      <c r="X759" s="215"/>
      <c r="Y759" s="25"/>
      <c r="Z759" s="215"/>
      <c r="AA759" s="216"/>
      <c r="AB759" s="25"/>
      <c r="AC759" s="215"/>
      <c r="AD759" s="25"/>
      <c r="AE759" s="215"/>
      <c r="AF759" s="216"/>
      <c r="AG759" s="25"/>
      <c r="AH759" s="215"/>
      <c r="AI759" s="25"/>
      <c r="AJ759" s="215"/>
      <c r="AK759" s="216"/>
      <c r="AL759" s="25"/>
      <c r="AM759" s="215"/>
      <c r="AN759" s="25"/>
      <c r="AO759" s="215"/>
      <c r="AP759" s="216"/>
      <c r="AQ759" s="25"/>
      <c r="AR759" s="215"/>
      <c r="AS759" s="25"/>
      <c r="AT759" s="215"/>
      <c r="AU759" s="216"/>
      <c r="AV759" s="25"/>
      <c r="AW759" s="215"/>
      <c r="AX759" s="25"/>
      <c r="AY759" s="215"/>
      <c r="AZ759" s="216"/>
      <c r="BA759" s="25"/>
      <c r="BB759" s="215"/>
      <c r="BC759" s="25"/>
      <c r="BD759" s="215"/>
      <c r="BE759" s="216"/>
      <c r="BF759" s="25"/>
      <c r="BG759" s="215"/>
      <c r="BH759" s="25"/>
      <c r="BI759" s="215"/>
      <c r="BJ759" s="216"/>
    </row>
    <row r="760" spans="14:62" ht="15.75" customHeight="1">
      <c r="N760" s="215"/>
      <c r="O760" s="286"/>
      <c r="P760" s="215"/>
      <c r="Q760" s="216"/>
      <c r="R760" s="286"/>
      <c r="S760" s="215"/>
      <c r="T760" s="286"/>
      <c r="U760" s="215"/>
      <c r="V760" s="216"/>
      <c r="W760" s="25"/>
      <c r="X760" s="215"/>
      <c r="Y760" s="25"/>
      <c r="Z760" s="215"/>
      <c r="AA760" s="216"/>
      <c r="AB760" s="25"/>
      <c r="AC760" s="215"/>
      <c r="AD760" s="25"/>
      <c r="AE760" s="215"/>
      <c r="AF760" s="216"/>
      <c r="AG760" s="25"/>
      <c r="AH760" s="215"/>
      <c r="AI760" s="25"/>
      <c r="AJ760" s="215"/>
      <c r="AK760" s="216"/>
      <c r="AL760" s="25"/>
      <c r="AM760" s="215"/>
      <c r="AN760" s="25"/>
      <c r="AO760" s="215"/>
      <c r="AP760" s="216"/>
      <c r="AQ760" s="25"/>
      <c r="AR760" s="215"/>
      <c r="AS760" s="25"/>
      <c r="AT760" s="215"/>
      <c r="AU760" s="216"/>
      <c r="AV760" s="25"/>
      <c r="AW760" s="215"/>
      <c r="AX760" s="25"/>
      <c r="AY760" s="215"/>
      <c r="AZ760" s="216"/>
      <c r="BA760" s="25"/>
      <c r="BB760" s="215"/>
      <c r="BC760" s="25"/>
      <c r="BD760" s="215"/>
      <c r="BE760" s="216"/>
      <c r="BF760" s="25"/>
      <c r="BG760" s="215"/>
      <c r="BH760" s="25"/>
      <c r="BI760" s="215"/>
      <c r="BJ760" s="216"/>
    </row>
    <row r="761" spans="14:62" ht="15.75" customHeight="1">
      <c r="N761" s="215"/>
      <c r="O761" s="286"/>
      <c r="P761" s="215"/>
      <c r="Q761" s="216"/>
      <c r="R761" s="286"/>
      <c r="S761" s="215"/>
      <c r="T761" s="286"/>
      <c r="U761" s="215"/>
      <c r="V761" s="216"/>
      <c r="W761" s="25"/>
      <c r="X761" s="215"/>
      <c r="Y761" s="25"/>
      <c r="Z761" s="215"/>
      <c r="AA761" s="216"/>
      <c r="AB761" s="25"/>
      <c r="AC761" s="215"/>
      <c r="AD761" s="25"/>
      <c r="AE761" s="215"/>
      <c r="AF761" s="216"/>
      <c r="AG761" s="25"/>
      <c r="AH761" s="215"/>
      <c r="AI761" s="25"/>
      <c r="AJ761" s="215"/>
      <c r="AK761" s="216"/>
      <c r="AL761" s="25"/>
      <c r="AM761" s="215"/>
      <c r="AN761" s="25"/>
      <c r="AO761" s="215"/>
      <c r="AP761" s="216"/>
      <c r="AQ761" s="25"/>
      <c r="AR761" s="215"/>
      <c r="AS761" s="25"/>
      <c r="AT761" s="215"/>
      <c r="AU761" s="216"/>
      <c r="AV761" s="25"/>
      <c r="AW761" s="215"/>
      <c r="AX761" s="25"/>
      <c r="AY761" s="215"/>
      <c r="AZ761" s="216"/>
      <c r="BA761" s="25"/>
      <c r="BB761" s="215"/>
      <c r="BC761" s="25"/>
      <c r="BD761" s="215"/>
      <c r="BE761" s="216"/>
      <c r="BF761" s="25"/>
      <c r="BG761" s="215"/>
      <c r="BH761" s="25"/>
      <c r="BI761" s="215"/>
      <c r="BJ761" s="216"/>
    </row>
    <row r="762" spans="14:62" ht="15.75" customHeight="1">
      <c r="N762" s="215"/>
      <c r="O762" s="286"/>
      <c r="P762" s="215"/>
      <c r="Q762" s="216"/>
      <c r="R762" s="286"/>
      <c r="S762" s="215"/>
      <c r="T762" s="286"/>
      <c r="U762" s="215"/>
      <c r="V762" s="216"/>
      <c r="W762" s="25"/>
      <c r="X762" s="215"/>
      <c r="Y762" s="25"/>
      <c r="Z762" s="215"/>
      <c r="AA762" s="216"/>
      <c r="AB762" s="25"/>
      <c r="AC762" s="215"/>
      <c r="AD762" s="25"/>
      <c r="AE762" s="215"/>
      <c r="AF762" s="216"/>
      <c r="AG762" s="25"/>
      <c r="AH762" s="215"/>
      <c r="AI762" s="25"/>
      <c r="AJ762" s="215"/>
      <c r="AK762" s="216"/>
      <c r="AL762" s="25"/>
      <c r="AM762" s="215"/>
      <c r="AN762" s="25"/>
      <c r="AO762" s="215"/>
      <c r="AP762" s="216"/>
      <c r="AQ762" s="25"/>
      <c r="AR762" s="215"/>
      <c r="AS762" s="25"/>
      <c r="AT762" s="215"/>
      <c r="AU762" s="216"/>
      <c r="AV762" s="25"/>
      <c r="AW762" s="215"/>
      <c r="AX762" s="25"/>
      <c r="AY762" s="215"/>
      <c r="AZ762" s="216"/>
      <c r="BA762" s="25"/>
      <c r="BB762" s="215"/>
      <c r="BC762" s="25"/>
      <c r="BD762" s="215"/>
      <c r="BE762" s="216"/>
      <c r="BF762" s="25"/>
      <c r="BG762" s="215"/>
      <c r="BH762" s="25"/>
      <c r="BI762" s="215"/>
      <c r="BJ762" s="216"/>
    </row>
    <row r="763" spans="14:62" ht="15.75" customHeight="1">
      <c r="N763" s="215"/>
      <c r="O763" s="286"/>
      <c r="P763" s="215"/>
      <c r="Q763" s="216"/>
      <c r="R763" s="286"/>
      <c r="S763" s="215"/>
      <c r="T763" s="286"/>
      <c r="U763" s="215"/>
      <c r="V763" s="216"/>
      <c r="W763" s="25"/>
      <c r="X763" s="215"/>
      <c r="Y763" s="25"/>
      <c r="Z763" s="215"/>
      <c r="AA763" s="216"/>
      <c r="AB763" s="25"/>
      <c r="AC763" s="215"/>
      <c r="AD763" s="25"/>
      <c r="AE763" s="215"/>
      <c r="AF763" s="216"/>
      <c r="AG763" s="25"/>
      <c r="AH763" s="215"/>
      <c r="AI763" s="25"/>
      <c r="AJ763" s="215"/>
      <c r="AK763" s="216"/>
      <c r="AL763" s="25"/>
      <c r="AM763" s="215"/>
      <c r="AN763" s="25"/>
      <c r="AO763" s="215"/>
      <c r="AP763" s="216"/>
      <c r="AQ763" s="25"/>
      <c r="AR763" s="215"/>
      <c r="AS763" s="25"/>
      <c r="AT763" s="215"/>
      <c r="AU763" s="216"/>
      <c r="AV763" s="25"/>
      <c r="AW763" s="215"/>
      <c r="AX763" s="25"/>
      <c r="AY763" s="215"/>
      <c r="AZ763" s="216"/>
      <c r="BA763" s="25"/>
      <c r="BB763" s="215"/>
      <c r="BC763" s="25"/>
      <c r="BD763" s="215"/>
      <c r="BE763" s="216"/>
      <c r="BF763" s="25"/>
      <c r="BG763" s="215"/>
      <c r="BH763" s="25"/>
      <c r="BI763" s="215"/>
      <c r="BJ763" s="216"/>
    </row>
    <row r="764" spans="14:62" ht="15.75" customHeight="1">
      <c r="N764" s="215"/>
      <c r="O764" s="286"/>
      <c r="P764" s="215"/>
      <c r="Q764" s="216"/>
      <c r="R764" s="286"/>
      <c r="S764" s="215"/>
      <c r="T764" s="286"/>
      <c r="U764" s="215"/>
      <c r="V764" s="216"/>
      <c r="W764" s="25"/>
      <c r="X764" s="215"/>
      <c r="Y764" s="25"/>
      <c r="Z764" s="215"/>
      <c r="AA764" s="216"/>
      <c r="AB764" s="25"/>
      <c r="AC764" s="215"/>
      <c r="AD764" s="25"/>
      <c r="AE764" s="215"/>
      <c r="AF764" s="216"/>
      <c r="AG764" s="25"/>
      <c r="AH764" s="215"/>
      <c r="AI764" s="25"/>
      <c r="AJ764" s="215"/>
      <c r="AK764" s="216"/>
      <c r="AL764" s="25"/>
      <c r="AM764" s="215"/>
      <c r="AN764" s="25"/>
      <c r="AO764" s="215"/>
      <c r="AP764" s="216"/>
      <c r="AQ764" s="25"/>
      <c r="AR764" s="215"/>
      <c r="AS764" s="25"/>
      <c r="AT764" s="215"/>
      <c r="AU764" s="216"/>
      <c r="AV764" s="25"/>
      <c r="AW764" s="215"/>
      <c r="AX764" s="25"/>
      <c r="AY764" s="215"/>
      <c r="AZ764" s="216"/>
      <c r="BA764" s="25"/>
      <c r="BB764" s="215"/>
      <c r="BC764" s="25"/>
      <c r="BD764" s="215"/>
      <c r="BE764" s="216"/>
      <c r="BF764" s="25"/>
      <c r="BG764" s="215"/>
      <c r="BH764" s="25"/>
      <c r="BI764" s="215"/>
      <c r="BJ764" s="216"/>
    </row>
    <row r="765" spans="14:62" ht="15.75" customHeight="1">
      <c r="N765" s="215"/>
      <c r="O765" s="286"/>
      <c r="P765" s="215"/>
      <c r="Q765" s="216"/>
      <c r="R765" s="286"/>
      <c r="S765" s="215"/>
      <c r="T765" s="286"/>
      <c r="U765" s="215"/>
      <c r="V765" s="216"/>
      <c r="W765" s="25"/>
      <c r="X765" s="215"/>
      <c r="Y765" s="25"/>
      <c r="Z765" s="215"/>
      <c r="AA765" s="216"/>
      <c r="AB765" s="25"/>
      <c r="AC765" s="215"/>
      <c r="AD765" s="25"/>
      <c r="AE765" s="215"/>
      <c r="AF765" s="216"/>
      <c r="AG765" s="25"/>
      <c r="AH765" s="215"/>
      <c r="AI765" s="25"/>
      <c r="AJ765" s="215"/>
      <c r="AK765" s="216"/>
      <c r="AL765" s="25"/>
      <c r="AM765" s="215"/>
      <c r="AN765" s="25"/>
      <c r="AO765" s="215"/>
      <c r="AP765" s="216"/>
      <c r="AQ765" s="25"/>
      <c r="AR765" s="215"/>
      <c r="AS765" s="25"/>
      <c r="AT765" s="215"/>
      <c r="AU765" s="216"/>
      <c r="AV765" s="25"/>
      <c r="AW765" s="215"/>
      <c r="AX765" s="25"/>
      <c r="AY765" s="215"/>
      <c r="AZ765" s="216"/>
      <c r="BA765" s="25"/>
      <c r="BB765" s="215"/>
      <c r="BC765" s="25"/>
      <c r="BD765" s="215"/>
      <c r="BE765" s="216"/>
      <c r="BF765" s="25"/>
      <c r="BG765" s="215"/>
      <c r="BH765" s="25"/>
      <c r="BI765" s="215"/>
      <c r="BJ765" s="216"/>
    </row>
    <row r="766" spans="14:62" ht="15.75" customHeight="1">
      <c r="N766" s="215"/>
      <c r="O766" s="286"/>
      <c r="P766" s="215"/>
      <c r="Q766" s="216"/>
      <c r="R766" s="286"/>
      <c r="S766" s="215"/>
      <c r="T766" s="286"/>
      <c r="U766" s="215"/>
      <c r="V766" s="216"/>
      <c r="W766" s="25"/>
      <c r="X766" s="215"/>
      <c r="Y766" s="25"/>
      <c r="Z766" s="215"/>
      <c r="AA766" s="216"/>
      <c r="AB766" s="25"/>
      <c r="AC766" s="215"/>
      <c r="AD766" s="25"/>
      <c r="AE766" s="215"/>
      <c r="AF766" s="216"/>
      <c r="AG766" s="25"/>
      <c r="AH766" s="215"/>
      <c r="AI766" s="25"/>
      <c r="AJ766" s="215"/>
      <c r="AK766" s="216"/>
      <c r="AL766" s="25"/>
      <c r="AM766" s="215"/>
      <c r="AN766" s="25"/>
      <c r="AO766" s="215"/>
      <c r="AP766" s="216"/>
      <c r="AQ766" s="25"/>
      <c r="AR766" s="215"/>
      <c r="AS766" s="25"/>
      <c r="AT766" s="215"/>
      <c r="AU766" s="216"/>
      <c r="AV766" s="25"/>
      <c r="AW766" s="215"/>
      <c r="AX766" s="25"/>
      <c r="AY766" s="215"/>
      <c r="AZ766" s="216"/>
      <c r="BA766" s="25"/>
      <c r="BB766" s="215"/>
      <c r="BC766" s="25"/>
      <c r="BD766" s="215"/>
      <c r="BE766" s="216"/>
      <c r="BF766" s="25"/>
      <c r="BG766" s="215"/>
      <c r="BH766" s="25"/>
      <c r="BI766" s="215"/>
      <c r="BJ766" s="216"/>
    </row>
    <row r="767" spans="14:62" ht="15.75" customHeight="1">
      <c r="N767" s="215"/>
      <c r="O767" s="286"/>
      <c r="P767" s="215"/>
      <c r="Q767" s="216"/>
      <c r="R767" s="286"/>
      <c r="S767" s="215"/>
      <c r="T767" s="286"/>
      <c r="U767" s="215"/>
      <c r="V767" s="216"/>
      <c r="W767" s="25"/>
      <c r="X767" s="215"/>
      <c r="Y767" s="25"/>
      <c r="Z767" s="215"/>
      <c r="AA767" s="216"/>
      <c r="AB767" s="25"/>
      <c r="AC767" s="215"/>
      <c r="AD767" s="25"/>
      <c r="AE767" s="215"/>
      <c r="AF767" s="216"/>
      <c r="AG767" s="25"/>
      <c r="AH767" s="215"/>
      <c r="AI767" s="25"/>
      <c r="AJ767" s="215"/>
      <c r="AK767" s="216"/>
      <c r="AL767" s="25"/>
      <c r="AM767" s="215"/>
      <c r="AN767" s="25"/>
      <c r="AO767" s="215"/>
      <c r="AP767" s="216"/>
      <c r="AQ767" s="25"/>
      <c r="AR767" s="215"/>
      <c r="AS767" s="25"/>
      <c r="AT767" s="215"/>
      <c r="AU767" s="216"/>
      <c r="AV767" s="25"/>
      <c r="AW767" s="215"/>
      <c r="AX767" s="25"/>
      <c r="AY767" s="215"/>
      <c r="AZ767" s="216"/>
      <c r="BA767" s="25"/>
      <c r="BB767" s="215"/>
      <c r="BC767" s="25"/>
      <c r="BD767" s="215"/>
      <c r="BE767" s="216"/>
      <c r="BF767" s="25"/>
      <c r="BG767" s="215"/>
      <c r="BH767" s="25"/>
      <c r="BI767" s="215"/>
      <c r="BJ767" s="216"/>
    </row>
    <row r="768" spans="14:62" ht="15.75" customHeight="1">
      <c r="N768" s="215"/>
      <c r="O768" s="286"/>
      <c r="P768" s="215"/>
      <c r="Q768" s="216"/>
      <c r="R768" s="286"/>
      <c r="S768" s="215"/>
      <c r="T768" s="286"/>
      <c r="U768" s="215"/>
      <c r="V768" s="216"/>
      <c r="W768" s="25"/>
      <c r="X768" s="215"/>
      <c r="Y768" s="25"/>
      <c r="Z768" s="215"/>
      <c r="AA768" s="216"/>
      <c r="AB768" s="25"/>
      <c r="AC768" s="215"/>
      <c r="AD768" s="25"/>
      <c r="AE768" s="215"/>
      <c r="AF768" s="216"/>
      <c r="AG768" s="25"/>
      <c r="AH768" s="215"/>
      <c r="AI768" s="25"/>
      <c r="AJ768" s="215"/>
      <c r="AK768" s="216"/>
      <c r="AL768" s="25"/>
      <c r="AM768" s="215"/>
      <c r="AN768" s="25"/>
      <c r="AO768" s="215"/>
      <c r="AP768" s="216"/>
      <c r="AQ768" s="25"/>
      <c r="AR768" s="215"/>
      <c r="AS768" s="25"/>
      <c r="AT768" s="215"/>
      <c r="AU768" s="216"/>
      <c r="AV768" s="25"/>
      <c r="AW768" s="215"/>
      <c r="AX768" s="25"/>
      <c r="AY768" s="215"/>
      <c r="AZ768" s="216"/>
      <c r="BA768" s="25"/>
      <c r="BB768" s="215"/>
      <c r="BC768" s="25"/>
      <c r="BD768" s="215"/>
      <c r="BE768" s="216"/>
      <c r="BF768" s="25"/>
      <c r="BG768" s="215"/>
      <c r="BH768" s="25"/>
      <c r="BI768" s="215"/>
      <c r="BJ768" s="216"/>
    </row>
    <row r="769" spans="14:62" ht="15.75" customHeight="1">
      <c r="N769" s="215"/>
      <c r="O769" s="286"/>
      <c r="P769" s="215"/>
      <c r="Q769" s="216"/>
      <c r="R769" s="286"/>
      <c r="S769" s="215"/>
      <c r="T769" s="286"/>
      <c r="U769" s="215"/>
      <c r="V769" s="216"/>
      <c r="W769" s="25"/>
      <c r="X769" s="215"/>
      <c r="Y769" s="25"/>
      <c r="Z769" s="215"/>
      <c r="AA769" s="216"/>
      <c r="AB769" s="25"/>
      <c r="AC769" s="215"/>
      <c r="AD769" s="25"/>
      <c r="AE769" s="215"/>
      <c r="AF769" s="216"/>
      <c r="AG769" s="25"/>
      <c r="AH769" s="215"/>
      <c r="AI769" s="25"/>
      <c r="AJ769" s="215"/>
      <c r="AK769" s="216"/>
      <c r="AL769" s="25"/>
      <c r="AM769" s="215"/>
      <c r="AN769" s="25"/>
      <c r="AO769" s="215"/>
      <c r="AP769" s="216"/>
      <c r="AQ769" s="25"/>
      <c r="AR769" s="215"/>
      <c r="AS769" s="25"/>
      <c r="AT769" s="215"/>
      <c r="AU769" s="216"/>
      <c r="AV769" s="25"/>
      <c r="AW769" s="215"/>
      <c r="AX769" s="25"/>
      <c r="AY769" s="215"/>
      <c r="AZ769" s="216"/>
      <c r="BA769" s="25"/>
      <c r="BB769" s="215"/>
      <c r="BC769" s="25"/>
      <c r="BD769" s="215"/>
      <c r="BE769" s="216"/>
      <c r="BF769" s="25"/>
      <c r="BG769" s="215"/>
      <c r="BH769" s="25"/>
      <c r="BI769" s="215"/>
      <c r="BJ769" s="216"/>
    </row>
    <row r="770" spans="14:62" ht="15.75" customHeight="1">
      <c r="N770" s="215"/>
      <c r="O770" s="286"/>
      <c r="P770" s="215"/>
      <c r="Q770" s="216"/>
      <c r="R770" s="286"/>
      <c r="S770" s="215"/>
      <c r="T770" s="286"/>
      <c r="U770" s="215"/>
      <c r="V770" s="216"/>
      <c r="W770" s="25"/>
      <c r="X770" s="215"/>
      <c r="Y770" s="25"/>
      <c r="Z770" s="215"/>
      <c r="AA770" s="216"/>
      <c r="AB770" s="25"/>
      <c r="AC770" s="215"/>
      <c r="AD770" s="25"/>
      <c r="AE770" s="215"/>
      <c r="AF770" s="216"/>
      <c r="AG770" s="25"/>
      <c r="AH770" s="215"/>
      <c r="AI770" s="25"/>
      <c r="AJ770" s="215"/>
      <c r="AK770" s="216"/>
      <c r="AL770" s="25"/>
      <c r="AM770" s="215"/>
      <c r="AN770" s="25"/>
      <c r="AO770" s="215"/>
      <c r="AP770" s="216"/>
      <c r="AQ770" s="25"/>
      <c r="AR770" s="215"/>
      <c r="AS770" s="25"/>
      <c r="AT770" s="215"/>
      <c r="AU770" s="216"/>
      <c r="AV770" s="25"/>
      <c r="AW770" s="215"/>
      <c r="AX770" s="25"/>
      <c r="AY770" s="215"/>
      <c r="AZ770" s="216"/>
      <c r="BA770" s="25"/>
      <c r="BB770" s="215"/>
      <c r="BC770" s="25"/>
      <c r="BD770" s="215"/>
      <c r="BE770" s="216"/>
      <c r="BF770" s="25"/>
      <c r="BG770" s="215"/>
      <c r="BH770" s="25"/>
      <c r="BI770" s="215"/>
      <c r="BJ770" s="216"/>
    </row>
    <row r="771" spans="14:62" ht="15.75" customHeight="1">
      <c r="N771" s="215"/>
      <c r="O771" s="286"/>
      <c r="P771" s="215"/>
      <c r="Q771" s="216"/>
      <c r="R771" s="286"/>
      <c r="S771" s="215"/>
      <c r="T771" s="286"/>
      <c r="U771" s="215"/>
      <c r="V771" s="216"/>
      <c r="W771" s="25"/>
      <c r="X771" s="215"/>
      <c r="Y771" s="25"/>
      <c r="Z771" s="215"/>
      <c r="AA771" s="216"/>
      <c r="AB771" s="25"/>
      <c r="AC771" s="215"/>
      <c r="AD771" s="25"/>
      <c r="AE771" s="215"/>
      <c r="AF771" s="216"/>
      <c r="AG771" s="25"/>
      <c r="AH771" s="215"/>
      <c r="AI771" s="25"/>
      <c r="AJ771" s="215"/>
      <c r="AK771" s="216"/>
      <c r="AL771" s="25"/>
      <c r="AM771" s="215"/>
      <c r="AN771" s="25"/>
      <c r="AO771" s="215"/>
      <c r="AP771" s="216"/>
      <c r="AQ771" s="25"/>
      <c r="AR771" s="215"/>
      <c r="AS771" s="25"/>
      <c r="AT771" s="215"/>
      <c r="AU771" s="216"/>
      <c r="AV771" s="25"/>
      <c r="AW771" s="215"/>
      <c r="AX771" s="25"/>
      <c r="AY771" s="215"/>
      <c r="AZ771" s="216"/>
      <c r="BA771" s="25"/>
      <c r="BB771" s="215"/>
      <c r="BC771" s="25"/>
      <c r="BD771" s="215"/>
      <c r="BE771" s="216"/>
      <c r="BF771" s="25"/>
      <c r="BG771" s="215"/>
      <c r="BH771" s="25"/>
      <c r="BI771" s="215"/>
      <c r="BJ771" s="216"/>
    </row>
    <row r="772" spans="14:62" ht="15.75" customHeight="1">
      <c r="N772" s="215"/>
      <c r="O772" s="286"/>
      <c r="P772" s="215"/>
      <c r="Q772" s="216"/>
      <c r="R772" s="286"/>
      <c r="S772" s="215"/>
      <c r="T772" s="286"/>
      <c r="U772" s="215"/>
      <c r="V772" s="216"/>
      <c r="W772" s="25"/>
      <c r="X772" s="215"/>
      <c r="Y772" s="25"/>
      <c r="Z772" s="215"/>
      <c r="AA772" s="216"/>
      <c r="AB772" s="25"/>
      <c r="AC772" s="215"/>
      <c r="AD772" s="25"/>
      <c r="AE772" s="215"/>
      <c r="AF772" s="216"/>
      <c r="AG772" s="25"/>
      <c r="AH772" s="215"/>
      <c r="AI772" s="25"/>
      <c r="AJ772" s="215"/>
      <c r="AK772" s="216"/>
      <c r="AL772" s="25"/>
      <c r="AM772" s="215"/>
      <c r="AN772" s="25"/>
      <c r="AO772" s="215"/>
      <c r="AP772" s="216"/>
      <c r="AQ772" s="25"/>
      <c r="AR772" s="215"/>
      <c r="AS772" s="25"/>
      <c r="AT772" s="215"/>
      <c r="AU772" s="216"/>
      <c r="AV772" s="25"/>
      <c r="AW772" s="215"/>
      <c r="AX772" s="25"/>
      <c r="AY772" s="215"/>
      <c r="AZ772" s="216"/>
      <c r="BA772" s="25"/>
      <c r="BB772" s="215"/>
      <c r="BC772" s="25"/>
      <c r="BD772" s="215"/>
      <c r="BE772" s="216"/>
      <c r="BF772" s="25"/>
      <c r="BG772" s="215"/>
      <c r="BH772" s="25"/>
      <c r="BI772" s="215"/>
      <c r="BJ772" s="216"/>
    </row>
    <row r="773" spans="14:62" ht="15.75" customHeight="1">
      <c r="N773" s="215"/>
      <c r="O773" s="286"/>
      <c r="P773" s="215"/>
      <c r="Q773" s="216"/>
      <c r="R773" s="286"/>
      <c r="S773" s="215"/>
      <c r="T773" s="286"/>
      <c r="U773" s="215"/>
      <c r="V773" s="216"/>
      <c r="W773" s="25"/>
      <c r="X773" s="215"/>
      <c r="Y773" s="25"/>
      <c r="Z773" s="215"/>
      <c r="AA773" s="216"/>
      <c r="AB773" s="25"/>
      <c r="AC773" s="215"/>
      <c r="AD773" s="25"/>
      <c r="AE773" s="215"/>
      <c r="AF773" s="216"/>
      <c r="AG773" s="25"/>
      <c r="AH773" s="215"/>
      <c r="AI773" s="25"/>
      <c r="AJ773" s="215"/>
      <c r="AK773" s="216"/>
      <c r="AL773" s="25"/>
      <c r="AM773" s="215"/>
      <c r="AN773" s="25"/>
      <c r="AO773" s="215"/>
      <c r="AP773" s="216"/>
      <c r="AQ773" s="25"/>
      <c r="AR773" s="215"/>
      <c r="AS773" s="25"/>
      <c r="AT773" s="215"/>
      <c r="AU773" s="216"/>
      <c r="AV773" s="25"/>
      <c r="AW773" s="215"/>
      <c r="AX773" s="25"/>
      <c r="AY773" s="215"/>
      <c r="AZ773" s="216"/>
      <c r="BA773" s="25"/>
      <c r="BB773" s="215"/>
      <c r="BC773" s="25"/>
      <c r="BD773" s="215"/>
      <c r="BE773" s="216"/>
      <c r="BF773" s="25"/>
      <c r="BG773" s="215"/>
      <c r="BH773" s="25"/>
      <c r="BI773" s="215"/>
      <c r="BJ773" s="216"/>
    </row>
    <row r="774" spans="14:62" ht="15.75" customHeight="1">
      <c r="N774" s="215"/>
      <c r="O774" s="286"/>
      <c r="P774" s="215"/>
      <c r="Q774" s="216"/>
      <c r="R774" s="286"/>
      <c r="S774" s="215"/>
      <c r="T774" s="286"/>
      <c r="U774" s="215"/>
      <c r="V774" s="216"/>
      <c r="W774" s="25"/>
      <c r="X774" s="215"/>
      <c r="Y774" s="25"/>
      <c r="Z774" s="215"/>
      <c r="AA774" s="216"/>
      <c r="AB774" s="25"/>
      <c r="AC774" s="215"/>
      <c r="AD774" s="25"/>
      <c r="AE774" s="215"/>
      <c r="AF774" s="216"/>
      <c r="AG774" s="25"/>
      <c r="AH774" s="215"/>
      <c r="AI774" s="25"/>
      <c r="AJ774" s="215"/>
      <c r="AK774" s="216"/>
      <c r="AL774" s="25"/>
      <c r="AM774" s="215"/>
      <c r="AN774" s="25"/>
      <c r="AO774" s="215"/>
      <c r="AP774" s="216"/>
      <c r="AQ774" s="25"/>
      <c r="AR774" s="215"/>
      <c r="AS774" s="25"/>
      <c r="AT774" s="215"/>
      <c r="AU774" s="216"/>
      <c r="AV774" s="25"/>
      <c r="AW774" s="215"/>
      <c r="AX774" s="25"/>
      <c r="AY774" s="215"/>
      <c r="AZ774" s="216"/>
      <c r="BA774" s="25"/>
      <c r="BB774" s="215"/>
      <c r="BC774" s="25"/>
      <c r="BD774" s="215"/>
      <c r="BE774" s="216"/>
      <c r="BF774" s="25"/>
      <c r="BG774" s="215"/>
      <c r="BH774" s="25"/>
      <c r="BI774" s="215"/>
      <c r="BJ774" s="216"/>
    </row>
    <row r="775" spans="14:62" ht="15.75" customHeight="1">
      <c r="N775" s="215"/>
      <c r="O775" s="286"/>
      <c r="P775" s="215"/>
      <c r="Q775" s="216"/>
      <c r="R775" s="286"/>
      <c r="S775" s="215"/>
      <c r="T775" s="286"/>
      <c r="U775" s="215"/>
      <c r="V775" s="216"/>
      <c r="W775" s="25"/>
      <c r="X775" s="215"/>
      <c r="Y775" s="25"/>
      <c r="Z775" s="215"/>
      <c r="AA775" s="216"/>
      <c r="AB775" s="25"/>
      <c r="AC775" s="215"/>
      <c r="AD775" s="25"/>
      <c r="AE775" s="215"/>
      <c r="AF775" s="216"/>
      <c r="AG775" s="25"/>
      <c r="AH775" s="215"/>
      <c r="AI775" s="25"/>
      <c r="AJ775" s="215"/>
      <c r="AK775" s="216"/>
      <c r="AL775" s="25"/>
      <c r="AM775" s="215"/>
      <c r="AN775" s="25"/>
      <c r="AO775" s="215"/>
      <c r="AP775" s="216"/>
      <c r="AQ775" s="25"/>
      <c r="AR775" s="215"/>
      <c r="AS775" s="25"/>
      <c r="AT775" s="215"/>
      <c r="AU775" s="216"/>
      <c r="AV775" s="25"/>
      <c r="AW775" s="215"/>
      <c r="AX775" s="25"/>
      <c r="AY775" s="215"/>
      <c r="AZ775" s="216"/>
      <c r="BA775" s="25"/>
      <c r="BB775" s="215"/>
      <c r="BC775" s="25"/>
      <c r="BD775" s="215"/>
      <c r="BE775" s="216"/>
      <c r="BF775" s="25"/>
      <c r="BG775" s="215"/>
      <c r="BH775" s="25"/>
      <c r="BI775" s="215"/>
      <c r="BJ775" s="216"/>
    </row>
    <row r="776" spans="14:62" ht="15.75" customHeight="1">
      <c r="N776" s="215"/>
      <c r="O776" s="286"/>
      <c r="P776" s="215"/>
      <c r="Q776" s="216"/>
      <c r="R776" s="286"/>
      <c r="S776" s="215"/>
      <c r="T776" s="286"/>
      <c r="U776" s="215"/>
      <c r="V776" s="216"/>
      <c r="W776" s="25"/>
      <c r="X776" s="215"/>
      <c r="Y776" s="25"/>
      <c r="Z776" s="215"/>
      <c r="AA776" s="216"/>
      <c r="AB776" s="25"/>
      <c r="AC776" s="215"/>
      <c r="AD776" s="25"/>
      <c r="AE776" s="215"/>
      <c r="AF776" s="216"/>
      <c r="AG776" s="25"/>
      <c r="AH776" s="215"/>
      <c r="AI776" s="25"/>
      <c r="AJ776" s="215"/>
      <c r="AK776" s="216"/>
      <c r="AL776" s="25"/>
      <c r="AM776" s="215"/>
      <c r="AN776" s="25"/>
      <c r="AO776" s="215"/>
      <c r="AP776" s="216"/>
      <c r="AQ776" s="25"/>
      <c r="AR776" s="215"/>
      <c r="AS776" s="25"/>
      <c r="AT776" s="215"/>
      <c r="AU776" s="216"/>
      <c r="AV776" s="25"/>
      <c r="AW776" s="215"/>
      <c r="AX776" s="25"/>
      <c r="AY776" s="215"/>
      <c r="AZ776" s="216"/>
      <c r="BA776" s="25"/>
      <c r="BB776" s="215"/>
      <c r="BC776" s="25"/>
      <c r="BD776" s="215"/>
      <c r="BE776" s="216"/>
      <c r="BF776" s="25"/>
      <c r="BG776" s="215"/>
      <c r="BH776" s="25"/>
      <c r="BI776" s="215"/>
      <c r="BJ776" s="216"/>
    </row>
    <row r="777" spans="14:62" ht="15.75" customHeight="1">
      <c r="N777" s="215"/>
      <c r="O777" s="286"/>
      <c r="P777" s="215"/>
      <c r="Q777" s="216"/>
      <c r="R777" s="286"/>
      <c r="S777" s="215"/>
      <c r="T777" s="286"/>
      <c r="U777" s="215"/>
      <c r="V777" s="216"/>
      <c r="W777" s="25"/>
      <c r="X777" s="215"/>
      <c r="Y777" s="25"/>
      <c r="Z777" s="215"/>
      <c r="AA777" s="216"/>
      <c r="AB777" s="25"/>
      <c r="AC777" s="215"/>
      <c r="AD777" s="25"/>
      <c r="AE777" s="215"/>
      <c r="AF777" s="216"/>
      <c r="AG777" s="25"/>
      <c r="AH777" s="215"/>
      <c r="AI777" s="25"/>
      <c r="AJ777" s="215"/>
      <c r="AK777" s="216"/>
      <c r="AL777" s="25"/>
      <c r="AM777" s="215"/>
      <c r="AN777" s="25"/>
      <c r="AO777" s="215"/>
      <c r="AP777" s="216"/>
      <c r="AQ777" s="25"/>
      <c r="AR777" s="215"/>
      <c r="AS777" s="25"/>
      <c r="AT777" s="215"/>
      <c r="AU777" s="216"/>
      <c r="AV777" s="25"/>
      <c r="AW777" s="215"/>
      <c r="AX777" s="25"/>
      <c r="AY777" s="215"/>
      <c r="AZ777" s="216"/>
      <c r="BA777" s="25"/>
      <c r="BB777" s="215"/>
      <c r="BC777" s="25"/>
      <c r="BD777" s="215"/>
      <c r="BE777" s="216"/>
      <c r="BF777" s="25"/>
      <c r="BG777" s="215"/>
      <c r="BH777" s="25"/>
      <c r="BI777" s="215"/>
      <c r="BJ777" s="216"/>
    </row>
    <row r="778" spans="14:62" ht="15.75" customHeight="1">
      <c r="N778" s="215"/>
      <c r="O778" s="286"/>
      <c r="P778" s="215"/>
      <c r="Q778" s="216"/>
      <c r="R778" s="286"/>
      <c r="S778" s="215"/>
      <c r="T778" s="286"/>
      <c r="U778" s="215"/>
      <c r="V778" s="216"/>
      <c r="W778" s="25"/>
      <c r="X778" s="215"/>
      <c r="Y778" s="25"/>
      <c r="Z778" s="215"/>
      <c r="AA778" s="216"/>
      <c r="AB778" s="25"/>
      <c r="AC778" s="215"/>
      <c r="AD778" s="25"/>
      <c r="AE778" s="215"/>
      <c r="AF778" s="216"/>
      <c r="AG778" s="25"/>
      <c r="AH778" s="215"/>
      <c r="AI778" s="25"/>
      <c r="AJ778" s="215"/>
      <c r="AK778" s="216"/>
      <c r="AL778" s="25"/>
      <c r="AM778" s="215"/>
      <c r="AN778" s="25"/>
      <c r="AO778" s="215"/>
      <c r="AP778" s="216"/>
      <c r="AQ778" s="25"/>
      <c r="AR778" s="215"/>
      <c r="AS778" s="25"/>
      <c r="AT778" s="215"/>
      <c r="AU778" s="216"/>
      <c r="AV778" s="25"/>
      <c r="AW778" s="215"/>
      <c r="AX778" s="25"/>
      <c r="AY778" s="215"/>
      <c r="AZ778" s="216"/>
      <c r="BA778" s="25"/>
      <c r="BB778" s="215"/>
      <c r="BC778" s="25"/>
      <c r="BD778" s="215"/>
      <c r="BE778" s="216"/>
      <c r="BF778" s="25"/>
      <c r="BG778" s="215"/>
      <c r="BH778" s="25"/>
      <c r="BI778" s="215"/>
      <c r="BJ778" s="216"/>
    </row>
    <row r="779" spans="14:62" ht="15.75" customHeight="1">
      <c r="N779" s="215"/>
      <c r="O779" s="286"/>
      <c r="P779" s="215"/>
      <c r="Q779" s="216"/>
      <c r="R779" s="286"/>
      <c r="S779" s="215"/>
      <c r="T779" s="286"/>
      <c r="U779" s="215"/>
      <c r="V779" s="216"/>
      <c r="W779" s="25"/>
      <c r="X779" s="215"/>
      <c r="Y779" s="25"/>
      <c r="Z779" s="215"/>
      <c r="AA779" s="216"/>
      <c r="AB779" s="25"/>
      <c r="AC779" s="215"/>
      <c r="AD779" s="25"/>
      <c r="AE779" s="215"/>
      <c r="AF779" s="216"/>
      <c r="AG779" s="25"/>
      <c r="AH779" s="215"/>
      <c r="AI779" s="25"/>
      <c r="AJ779" s="215"/>
      <c r="AK779" s="216"/>
      <c r="AL779" s="25"/>
      <c r="AM779" s="215"/>
      <c r="AN779" s="25"/>
      <c r="AO779" s="215"/>
      <c r="AP779" s="216"/>
      <c r="AQ779" s="25"/>
      <c r="AR779" s="215"/>
      <c r="AS779" s="25"/>
      <c r="AT779" s="215"/>
      <c r="AU779" s="216"/>
      <c r="AV779" s="25"/>
      <c r="AW779" s="215"/>
      <c r="AX779" s="25"/>
      <c r="AY779" s="215"/>
      <c r="AZ779" s="216"/>
      <c r="BA779" s="25"/>
      <c r="BB779" s="215"/>
      <c r="BC779" s="25"/>
      <c r="BD779" s="215"/>
      <c r="BE779" s="216"/>
      <c r="BF779" s="25"/>
      <c r="BG779" s="215"/>
      <c r="BH779" s="25"/>
      <c r="BI779" s="215"/>
      <c r="BJ779" s="216"/>
    </row>
    <row r="780" spans="14:62" ht="15.75" customHeight="1">
      <c r="N780" s="215"/>
      <c r="O780" s="286"/>
      <c r="P780" s="215"/>
      <c r="Q780" s="216"/>
      <c r="R780" s="286"/>
      <c r="S780" s="215"/>
      <c r="T780" s="286"/>
      <c r="U780" s="215"/>
      <c r="V780" s="216"/>
      <c r="W780" s="25"/>
      <c r="X780" s="215"/>
      <c r="Y780" s="25"/>
      <c r="Z780" s="215"/>
      <c r="AA780" s="216"/>
      <c r="AB780" s="25"/>
      <c r="AC780" s="215"/>
      <c r="AD780" s="25"/>
      <c r="AE780" s="215"/>
      <c r="AF780" s="216"/>
      <c r="AG780" s="25"/>
      <c r="AH780" s="215"/>
      <c r="AI780" s="25"/>
      <c r="AJ780" s="215"/>
      <c r="AK780" s="216"/>
      <c r="AL780" s="25"/>
      <c r="AM780" s="215"/>
      <c r="AN780" s="25"/>
      <c r="AO780" s="215"/>
      <c r="AP780" s="216"/>
      <c r="AQ780" s="25"/>
      <c r="AR780" s="215"/>
      <c r="AS780" s="25"/>
      <c r="AT780" s="215"/>
      <c r="AU780" s="216"/>
      <c r="AV780" s="25"/>
      <c r="AW780" s="215"/>
      <c r="AX780" s="25"/>
      <c r="AY780" s="215"/>
      <c r="AZ780" s="216"/>
      <c r="BA780" s="25"/>
      <c r="BB780" s="215"/>
      <c r="BC780" s="25"/>
      <c r="BD780" s="215"/>
      <c r="BE780" s="216"/>
      <c r="BF780" s="25"/>
      <c r="BG780" s="215"/>
      <c r="BH780" s="25"/>
      <c r="BI780" s="215"/>
      <c r="BJ780" s="216"/>
    </row>
    <row r="781" spans="14:62" ht="15.75" customHeight="1">
      <c r="N781" s="215"/>
      <c r="O781" s="286"/>
      <c r="P781" s="215"/>
      <c r="Q781" s="216"/>
      <c r="R781" s="286"/>
      <c r="S781" s="215"/>
      <c r="T781" s="286"/>
      <c r="U781" s="215"/>
      <c r="V781" s="216"/>
      <c r="W781" s="25"/>
      <c r="X781" s="215"/>
      <c r="Y781" s="25"/>
      <c r="Z781" s="215"/>
      <c r="AA781" s="216"/>
      <c r="AB781" s="25"/>
      <c r="AC781" s="215"/>
      <c r="AD781" s="25"/>
      <c r="AE781" s="215"/>
      <c r="AF781" s="216"/>
      <c r="AG781" s="25"/>
      <c r="AH781" s="215"/>
      <c r="AI781" s="25"/>
      <c r="AJ781" s="215"/>
      <c r="AK781" s="216"/>
      <c r="AL781" s="25"/>
      <c r="AM781" s="215"/>
      <c r="AN781" s="25"/>
      <c r="AO781" s="215"/>
      <c r="AP781" s="216"/>
      <c r="AQ781" s="25"/>
      <c r="AR781" s="215"/>
      <c r="AS781" s="25"/>
      <c r="AT781" s="215"/>
      <c r="AU781" s="216"/>
      <c r="AV781" s="25"/>
      <c r="AW781" s="215"/>
      <c r="AX781" s="25"/>
      <c r="AY781" s="215"/>
      <c r="AZ781" s="216"/>
      <c r="BA781" s="25"/>
      <c r="BB781" s="215"/>
      <c r="BC781" s="25"/>
      <c r="BD781" s="215"/>
      <c r="BE781" s="216"/>
      <c r="BF781" s="25"/>
      <c r="BG781" s="215"/>
      <c r="BH781" s="25"/>
      <c r="BI781" s="215"/>
      <c r="BJ781" s="216"/>
    </row>
    <row r="782" spans="14:62" ht="15.75" customHeight="1">
      <c r="N782" s="215"/>
      <c r="O782" s="286"/>
      <c r="P782" s="215"/>
      <c r="Q782" s="216"/>
      <c r="R782" s="286"/>
      <c r="S782" s="215"/>
      <c r="T782" s="286"/>
      <c r="U782" s="215"/>
      <c r="V782" s="216"/>
      <c r="W782" s="25"/>
      <c r="X782" s="215"/>
      <c r="Y782" s="25"/>
      <c r="Z782" s="215"/>
      <c r="AA782" s="216"/>
      <c r="AB782" s="25"/>
      <c r="AC782" s="215"/>
      <c r="AD782" s="25"/>
      <c r="AE782" s="215"/>
      <c r="AF782" s="216"/>
      <c r="AG782" s="25"/>
      <c r="AH782" s="215"/>
      <c r="AI782" s="25"/>
      <c r="AJ782" s="215"/>
      <c r="AK782" s="216"/>
      <c r="AL782" s="25"/>
      <c r="AM782" s="215"/>
      <c r="AN782" s="25"/>
      <c r="AO782" s="215"/>
      <c r="AP782" s="216"/>
      <c r="AQ782" s="25"/>
      <c r="AR782" s="215"/>
      <c r="AS782" s="25"/>
      <c r="AT782" s="215"/>
      <c r="AU782" s="216"/>
      <c r="AV782" s="25"/>
      <c r="AW782" s="215"/>
      <c r="AX782" s="25"/>
      <c r="AY782" s="215"/>
      <c r="AZ782" s="216"/>
      <c r="BA782" s="25"/>
      <c r="BB782" s="215"/>
      <c r="BC782" s="25"/>
      <c r="BD782" s="215"/>
      <c r="BE782" s="216"/>
      <c r="BF782" s="25"/>
      <c r="BG782" s="215"/>
      <c r="BH782" s="25"/>
      <c r="BI782" s="215"/>
      <c r="BJ782" s="216"/>
    </row>
    <row r="783" spans="14:62" ht="15.75" customHeight="1">
      <c r="N783" s="215"/>
      <c r="O783" s="286"/>
      <c r="P783" s="215"/>
      <c r="Q783" s="216"/>
      <c r="R783" s="286"/>
      <c r="S783" s="215"/>
      <c r="T783" s="286"/>
      <c r="U783" s="215"/>
      <c r="V783" s="216"/>
      <c r="W783" s="25"/>
      <c r="X783" s="215"/>
      <c r="Y783" s="25"/>
      <c r="Z783" s="215"/>
      <c r="AA783" s="216"/>
      <c r="AB783" s="25"/>
      <c r="AC783" s="215"/>
      <c r="AD783" s="25"/>
      <c r="AE783" s="215"/>
      <c r="AF783" s="216"/>
      <c r="AG783" s="25"/>
      <c r="AH783" s="215"/>
      <c r="AI783" s="25"/>
      <c r="AJ783" s="215"/>
      <c r="AK783" s="216"/>
      <c r="AL783" s="25"/>
      <c r="AM783" s="215"/>
      <c r="AN783" s="25"/>
      <c r="AO783" s="215"/>
      <c r="AP783" s="216"/>
      <c r="AQ783" s="25"/>
      <c r="AR783" s="215"/>
      <c r="AS783" s="25"/>
      <c r="AT783" s="215"/>
      <c r="AU783" s="216"/>
      <c r="AV783" s="25"/>
      <c r="AW783" s="215"/>
      <c r="AX783" s="25"/>
      <c r="AY783" s="215"/>
      <c r="AZ783" s="216"/>
      <c r="BA783" s="25"/>
      <c r="BB783" s="215"/>
      <c r="BC783" s="25"/>
      <c r="BD783" s="215"/>
      <c r="BE783" s="216"/>
      <c r="BF783" s="25"/>
      <c r="BG783" s="215"/>
      <c r="BH783" s="25"/>
      <c r="BI783" s="215"/>
      <c r="BJ783" s="216"/>
    </row>
    <row r="784" spans="14:62" ht="15.75" customHeight="1">
      <c r="N784" s="215"/>
      <c r="O784" s="286"/>
      <c r="P784" s="215"/>
      <c r="Q784" s="216"/>
      <c r="R784" s="286"/>
      <c r="S784" s="215"/>
      <c r="T784" s="286"/>
      <c r="U784" s="215"/>
      <c r="V784" s="216"/>
      <c r="W784" s="25"/>
      <c r="X784" s="215"/>
      <c r="Y784" s="25"/>
      <c r="Z784" s="215"/>
      <c r="AA784" s="216"/>
      <c r="AB784" s="25"/>
      <c r="AC784" s="215"/>
      <c r="AD784" s="25"/>
      <c r="AE784" s="215"/>
      <c r="AF784" s="216"/>
      <c r="AG784" s="25"/>
      <c r="AH784" s="215"/>
      <c r="AI784" s="25"/>
      <c r="AJ784" s="215"/>
      <c r="AK784" s="216"/>
      <c r="AL784" s="25"/>
      <c r="AM784" s="215"/>
      <c r="AN784" s="25"/>
      <c r="AO784" s="215"/>
      <c r="AP784" s="216"/>
      <c r="AQ784" s="25"/>
      <c r="AR784" s="215"/>
      <c r="AS784" s="25"/>
      <c r="AT784" s="215"/>
      <c r="AU784" s="216"/>
      <c r="AV784" s="25"/>
      <c r="AW784" s="215"/>
      <c r="AX784" s="25"/>
      <c r="AY784" s="215"/>
      <c r="AZ784" s="216"/>
      <c r="BA784" s="25"/>
      <c r="BB784" s="215"/>
      <c r="BC784" s="25"/>
      <c r="BD784" s="215"/>
      <c r="BE784" s="216"/>
      <c r="BF784" s="25"/>
      <c r="BG784" s="215"/>
      <c r="BH784" s="25"/>
      <c r="BI784" s="215"/>
      <c r="BJ784" s="216"/>
    </row>
    <row r="785" spans="14:62" ht="15.75" customHeight="1">
      <c r="N785" s="215"/>
      <c r="O785" s="286"/>
      <c r="P785" s="215"/>
      <c r="Q785" s="216"/>
      <c r="R785" s="286"/>
      <c r="S785" s="215"/>
      <c r="T785" s="286"/>
      <c r="U785" s="215"/>
      <c r="V785" s="216"/>
      <c r="W785" s="25"/>
      <c r="X785" s="215"/>
      <c r="Y785" s="25"/>
      <c r="Z785" s="215"/>
      <c r="AA785" s="216"/>
      <c r="AB785" s="25"/>
      <c r="AC785" s="215"/>
      <c r="AD785" s="25"/>
      <c r="AE785" s="215"/>
      <c r="AF785" s="216"/>
      <c r="AG785" s="25"/>
      <c r="AH785" s="215"/>
      <c r="AI785" s="25"/>
      <c r="AJ785" s="215"/>
      <c r="AK785" s="216"/>
      <c r="AL785" s="25"/>
      <c r="AM785" s="215"/>
      <c r="AN785" s="25"/>
      <c r="AO785" s="215"/>
      <c r="AP785" s="216"/>
      <c r="AQ785" s="25"/>
      <c r="AR785" s="215"/>
      <c r="AS785" s="25"/>
      <c r="AT785" s="215"/>
      <c r="AU785" s="216"/>
      <c r="AV785" s="25"/>
      <c r="AW785" s="215"/>
      <c r="AX785" s="25"/>
      <c r="AY785" s="215"/>
      <c r="AZ785" s="216"/>
      <c r="BA785" s="25"/>
      <c r="BB785" s="215"/>
      <c r="BC785" s="25"/>
      <c r="BD785" s="215"/>
      <c r="BE785" s="216"/>
      <c r="BF785" s="25"/>
      <c r="BG785" s="215"/>
      <c r="BH785" s="25"/>
      <c r="BI785" s="215"/>
      <c r="BJ785" s="216"/>
    </row>
    <row r="786" spans="14:62" ht="15.75" customHeight="1">
      <c r="N786" s="215"/>
      <c r="O786" s="286"/>
      <c r="P786" s="215"/>
      <c r="Q786" s="216"/>
      <c r="R786" s="286"/>
      <c r="S786" s="215"/>
      <c r="T786" s="286"/>
      <c r="U786" s="215"/>
      <c r="V786" s="216"/>
      <c r="W786" s="25"/>
      <c r="X786" s="215"/>
      <c r="Y786" s="25"/>
      <c r="Z786" s="215"/>
      <c r="AA786" s="216"/>
      <c r="AB786" s="25"/>
      <c r="AC786" s="215"/>
      <c r="AD786" s="25"/>
      <c r="AE786" s="215"/>
      <c r="AF786" s="216"/>
      <c r="AG786" s="25"/>
      <c r="AH786" s="215"/>
      <c r="AI786" s="25"/>
      <c r="AJ786" s="215"/>
      <c r="AK786" s="216"/>
      <c r="AL786" s="25"/>
      <c r="AM786" s="215"/>
      <c r="AN786" s="25"/>
      <c r="AO786" s="215"/>
      <c r="AP786" s="216"/>
      <c r="AQ786" s="25"/>
      <c r="AR786" s="215"/>
      <c r="AS786" s="25"/>
      <c r="AT786" s="215"/>
      <c r="AU786" s="216"/>
      <c r="AV786" s="25"/>
      <c r="AW786" s="215"/>
      <c r="AX786" s="25"/>
      <c r="AY786" s="215"/>
      <c r="AZ786" s="216"/>
      <c r="BA786" s="25"/>
      <c r="BB786" s="215"/>
      <c r="BC786" s="25"/>
      <c r="BD786" s="215"/>
      <c r="BE786" s="216"/>
      <c r="BF786" s="25"/>
      <c r="BG786" s="215"/>
      <c r="BH786" s="25"/>
      <c r="BI786" s="215"/>
      <c r="BJ786" s="216"/>
    </row>
    <row r="787" spans="14:62" ht="15.75" customHeight="1">
      <c r="N787" s="215"/>
      <c r="O787" s="286"/>
      <c r="P787" s="215"/>
      <c r="Q787" s="216"/>
      <c r="R787" s="286"/>
      <c r="S787" s="215"/>
      <c r="T787" s="286"/>
      <c r="U787" s="215"/>
      <c r="V787" s="216"/>
      <c r="W787" s="25"/>
      <c r="X787" s="215"/>
      <c r="Y787" s="25"/>
      <c r="Z787" s="215"/>
      <c r="AA787" s="216"/>
      <c r="AB787" s="25"/>
      <c r="AC787" s="215"/>
      <c r="AD787" s="25"/>
      <c r="AE787" s="215"/>
      <c r="AF787" s="216"/>
      <c r="AG787" s="25"/>
      <c r="AH787" s="215"/>
      <c r="AI787" s="25"/>
      <c r="AJ787" s="215"/>
      <c r="AK787" s="216"/>
      <c r="AL787" s="25"/>
      <c r="AM787" s="215"/>
      <c r="AN787" s="25"/>
      <c r="AO787" s="215"/>
      <c r="AP787" s="216"/>
      <c r="AQ787" s="25"/>
      <c r="AR787" s="215"/>
      <c r="AS787" s="25"/>
      <c r="AT787" s="215"/>
      <c r="AU787" s="216"/>
      <c r="AV787" s="25"/>
      <c r="AW787" s="215"/>
      <c r="AX787" s="25"/>
      <c r="AY787" s="215"/>
      <c r="AZ787" s="216"/>
      <c r="BA787" s="25"/>
      <c r="BB787" s="215"/>
      <c r="BC787" s="25"/>
      <c r="BD787" s="215"/>
      <c r="BE787" s="216"/>
      <c r="BF787" s="25"/>
      <c r="BG787" s="215"/>
      <c r="BH787" s="25"/>
      <c r="BI787" s="215"/>
      <c r="BJ787" s="216"/>
    </row>
    <row r="788" spans="14:62" ht="15.75" customHeight="1">
      <c r="N788" s="215"/>
      <c r="O788" s="286"/>
      <c r="P788" s="215"/>
      <c r="Q788" s="216"/>
      <c r="R788" s="286"/>
      <c r="S788" s="215"/>
      <c r="T788" s="286"/>
      <c r="U788" s="215"/>
      <c r="V788" s="216"/>
      <c r="W788" s="25"/>
      <c r="X788" s="215"/>
      <c r="Y788" s="25"/>
      <c r="Z788" s="215"/>
      <c r="AA788" s="216"/>
      <c r="AB788" s="25"/>
      <c r="AC788" s="215"/>
      <c r="AD788" s="25"/>
      <c r="AE788" s="215"/>
      <c r="AF788" s="216"/>
      <c r="AG788" s="25"/>
      <c r="AH788" s="215"/>
      <c r="AI788" s="25"/>
      <c r="AJ788" s="215"/>
      <c r="AK788" s="216"/>
      <c r="AL788" s="25"/>
      <c r="AM788" s="215"/>
      <c r="AN788" s="25"/>
      <c r="AO788" s="215"/>
      <c r="AP788" s="216"/>
      <c r="AQ788" s="25"/>
      <c r="AR788" s="215"/>
      <c r="AS788" s="25"/>
      <c r="AT788" s="215"/>
      <c r="AU788" s="216"/>
      <c r="AV788" s="25"/>
      <c r="AW788" s="215"/>
      <c r="AX788" s="25"/>
      <c r="AY788" s="215"/>
      <c r="AZ788" s="216"/>
      <c r="BA788" s="25"/>
      <c r="BB788" s="215"/>
      <c r="BC788" s="25"/>
      <c r="BD788" s="215"/>
      <c r="BE788" s="216"/>
      <c r="BF788" s="25"/>
      <c r="BG788" s="215"/>
      <c r="BH788" s="25"/>
      <c r="BI788" s="215"/>
      <c r="BJ788" s="216"/>
    </row>
    <row r="789" spans="14:62" ht="15.75" customHeight="1">
      <c r="N789" s="215"/>
      <c r="O789" s="286"/>
      <c r="P789" s="215"/>
      <c r="Q789" s="216"/>
      <c r="R789" s="286"/>
      <c r="S789" s="215"/>
      <c r="T789" s="286"/>
      <c r="U789" s="215"/>
      <c r="V789" s="216"/>
      <c r="W789" s="25"/>
      <c r="X789" s="215"/>
      <c r="Y789" s="25"/>
      <c r="Z789" s="215"/>
      <c r="AA789" s="216"/>
      <c r="AB789" s="25"/>
      <c r="AC789" s="215"/>
      <c r="AD789" s="25"/>
      <c r="AE789" s="215"/>
      <c r="AF789" s="216"/>
      <c r="AG789" s="25"/>
      <c r="AH789" s="215"/>
      <c r="AI789" s="25"/>
      <c r="AJ789" s="215"/>
      <c r="AK789" s="216"/>
      <c r="AL789" s="25"/>
      <c r="AM789" s="215"/>
      <c r="AN789" s="25"/>
      <c r="AO789" s="215"/>
      <c r="AP789" s="216"/>
      <c r="AQ789" s="25"/>
      <c r="AR789" s="215"/>
      <c r="AS789" s="25"/>
      <c r="AT789" s="215"/>
      <c r="AU789" s="216"/>
      <c r="AV789" s="25"/>
      <c r="AW789" s="215"/>
      <c r="AX789" s="25"/>
      <c r="AY789" s="215"/>
      <c r="AZ789" s="216"/>
      <c r="BA789" s="25"/>
      <c r="BB789" s="215"/>
      <c r="BC789" s="25"/>
      <c r="BD789" s="215"/>
      <c r="BE789" s="216"/>
      <c r="BF789" s="25"/>
      <c r="BG789" s="215"/>
      <c r="BH789" s="25"/>
      <c r="BI789" s="215"/>
      <c r="BJ789" s="216"/>
    </row>
    <row r="790" spans="14:62" ht="15.75" customHeight="1">
      <c r="N790" s="215"/>
      <c r="O790" s="286"/>
      <c r="P790" s="215"/>
      <c r="Q790" s="216"/>
      <c r="R790" s="286"/>
      <c r="S790" s="215"/>
      <c r="T790" s="286"/>
      <c r="U790" s="215"/>
      <c r="V790" s="216"/>
      <c r="W790" s="25"/>
      <c r="X790" s="215"/>
      <c r="Y790" s="25"/>
      <c r="Z790" s="215"/>
      <c r="AA790" s="216"/>
      <c r="AB790" s="25"/>
      <c r="AC790" s="215"/>
      <c r="AD790" s="25"/>
      <c r="AE790" s="215"/>
      <c r="AF790" s="216"/>
      <c r="AG790" s="25"/>
      <c r="AH790" s="215"/>
      <c r="AI790" s="25"/>
      <c r="AJ790" s="215"/>
      <c r="AK790" s="216"/>
      <c r="AL790" s="25"/>
      <c r="AM790" s="215"/>
      <c r="AN790" s="25"/>
      <c r="AO790" s="215"/>
      <c r="AP790" s="216"/>
      <c r="AQ790" s="25"/>
      <c r="AR790" s="215"/>
      <c r="AS790" s="25"/>
      <c r="AT790" s="215"/>
      <c r="AU790" s="216"/>
      <c r="AV790" s="25"/>
      <c r="AW790" s="215"/>
      <c r="AX790" s="25"/>
      <c r="AY790" s="215"/>
      <c r="AZ790" s="216"/>
      <c r="BA790" s="25"/>
      <c r="BB790" s="215"/>
      <c r="BC790" s="25"/>
      <c r="BD790" s="215"/>
      <c r="BE790" s="216"/>
      <c r="BF790" s="25"/>
      <c r="BG790" s="215"/>
      <c r="BH790" s="25"/>
      <c r="BI790" s="215"/>
      <c r="BJ790" s="216"/>
    </row>
    <row r="791" spans="14:62" ht="15.75" customHeight="1">
      <c r="N791" s="215"/>
      <c r="O791" s="286"/>
      <c r="P791" s="215"/>
      <c r="Q791" s="216"/>
      <c r="R791" s="286"/>
      <c r="S791" s="215"/>
      <c r="T791" s="286"/>
      <c r="U791" s="215"/>
      <c r="V791" s="216"/>
      <c r="W791" s="25"/>
      <c r="X791" s="215"/>
      <c r="Y791" s="25"/>
      <c r="Z791" s="215"/>
      <c r="AA791" s="216"/>
      <c r="AB791" s="25"/>
      <c r="AC791" s="215"/>
      <c r="AD791" s="25"/>
      <c r="AE791" s="215"/>
      <c r="AF791" s="216"/>
      <c r="AG791" s="25"/>
      <c r="AH791" s="215"/>
      <c r="AI791" s="25"/>
      <c r="AJ791" s="215"/>
      <c r="AK791" s="216"/>
      <c r="AL791" s="25"/>
      <c r="AM791" s="215"/>
      <c r="AN791" s="25"/>
      <c r="AO791" s="215"/>
      <c r="AP791" s="216"/>
      <c r="AQ791" s="25"/>
      <c r="AR791" s="215"/>
      <c r="AS791" s="25"/>
      <c r="AT791" s="215"/>
      <c r="AU791" s="216"/>
      <c r="AV791" s="25"/>
      <c r="AW791" s="215"/>
      <c r="AX791" s="25"/>
      <c r="AY791" s="215"/>
      <c r="AZ791" s="216"/>
      <c r="BA791" s="25"/>
      <c r="BB791" s="215"/>
      <c r="BC791" s="25"/>
      <c r="BD791" s="215"/>
      <c r="BE791" s="216"/>
      <c r="BF791" s="25"/>
      <c r="BG791" s="215"/>
      <c r="BH791" s="25"/>
      <c r="BI791" s="215"/>
      <c r="BJ791" s="216"/>
    </row>
    <row r="792" spans="14:62" ht="15.75" customHeight="1">
      <c r="N792" s="215"/>
      <c r="O792" s="286"/>
      <c r="P792" s="215"/>
      <c r="Q792" s="216"/>
      <c r="R792" s="286"/>
      <c r="S792" s="215"/>
      <c r="T792" s="286"/>
      <c r="U792" s="215"/>
      <c r="V792" s="216"/>
      <c r="W792" s="25"/>
      <c r="X792" s="215"/>
      <c r="Y792" s="25"/>
      <c r="Z792" s="215"/>
      <c r="AA792" s="216"/>
      <c r="AB792" s="25"/>
      <c r="AC792" s="215"/>
      <c r="AD792" s="25"/>
      <c r="AE792" s="215"/>
      <c r="AF792" s="216"/>
      <c r="AG792" s="25"/>
      <c r="AH792" s="215"/>
      <c r="AI792" s="25"/>
      <c r="AJ792" s="215"/>
      <c r="AK792" s="216"/>
      <c r="AL792" s="25"/>
      <c r="AM792" s="215"/>
      <c r="AN792" s="25"/>
      <c r="AO792" s="215"/>
      <c r="AP792" s="216"/>
      <c r="AQ792" s="25"/>
      <c r="AR792" s="215"/>
      <c r="AS792" s="25"/>
      <c r="AT792" s="215"/>
      <c r="AU792" s="216"/>
      <c r="AV792" s="25"/>
      <c r="AW792" s="215"/>
      <c r="AX792" s="25"/>
      <c r="AY792" s="215"/>
      <c r="AZ792" s="216"/>
      <c r="BA792" s="25"/>
      <c r="BB792" s="215"/>
      <c r="BC792" s="25"/>
      <c r="BD792" s="215"/>
      <c r="BE792" s="216"/>
      <c r="BF792" s="25"/>
      <c r="BG792" s="215"/>
      <c r="BH792" s="25"/>
      <c r="BI792" s="215"/>
      <c r="BJ792" s="216"/>
    </row>
    <row r="793" spans="14:62" ht="15.75" customHeight="1">
      <c r="N793" s="215"/>
      <c r="O793" s="286"/>
      <c r="P793" s="215"/>
      <c r="Q793" s="216"/>
      <c r="R793" s="286"/>
      <c r="S793" s="215"/>
      <c r="T793" s="286"/>
      <c r="U793" s="215"/>
      <c r="V793" s="216"/>
      <c r="W793" s="25"/>
      <c r="X793" s="215"/>
      <c r="Y793" s="25"/>
      <c r="Z793" s="215"/>
      <c r="AA793" s="216"/>
      <c r="AB793" s="25"/>
      <c r="AC793" s="215"/>
      <c r="AD793" s="25"/>
      <c r="AE793" s="215"/>
      <c r="AF793" s="216"/>
      <c r="AG793" s="25"/>
      <c r="AH793" s="215"/>
      <c r="AI793" s="25"/>
      <c r="AJ793" s="215"/>
      <c r="AK793" s="216"/>
      <c r="AL793" s="25"/>
      <c r="AM793" s="215"/>
      <c r="AN793" s="25"/>
      <c r="AO793" s="215"/>
      <c r="AP793" s="216"/>
      <c r="AQ793" s="25"/>
      <c r="AR793" s="215"/>
      <c r="AS793" s="25"/>
      <c r="AT793" s="215"/>
      <c r="AU793" s="216"/>
      <c r="AV793" s="25"/>
      <c r="AW793" s="215"/>
      <c r="AX793" s="25"/>
      <c r="AY793" s="215"/>
      <c r="AZ793" s="216"/>
      <c r="BA793" s="25"/>
      <c r="BB793" s="215"/>
      <c r="BC793" s="25"/>
      <c r="BD793" s="215"/>
      <c r="BE793" s="216"/>
      <c r="BF793" s="25"/>
      <c r="BG793" s="215"/>
      <c r="BH793" s="25"/>
      <c r="BI793" s="215"/>
      <c r="BJ793" s="216"/>
    </row>
    <row r="794" spans="14:62" ht="15.75" customHeight="1">
      <c r="N794" s="215"/>
      <c r="O794" s="286"/>
      <c r="P794" s="215"/>
      <c r="Q794" s="216"/>
      <c r="R794" s="286"/>
      <c r="S794" s="215"/>
      <c r="T794" s="286"/>
      <c r="U794" s="215"/>
      <c r="V794" s="216"/>
      <c r="W794" s="25"/>
      <c r="X794" s="215"/>
      <c r="Y794" s="25"/>
      <c r="Z794" s="215"/>
      <c r="AA794" s="216"/>
      <c r="AB794" s="25"/>
      <c r="AC794" s="215"/>
      <c r="AD794" s="25"/>
      <c r="AE794" s="215"/>
      <c r="AF794" s="216"/>
      <c r="AG794" s="25"/>
      <c r="AH794" s="215"/>
      <c r="AI794" s="25"/>
      <c r="AJ794" s="215"/>
      <c r="AK794" s="216"/>
      <c r="AL794" s="25"/>
      <c r="AM794" s="215"/>
      <c r="AN794" s="25"/>
      <c r="AO794" s="215"/>
      <c r="AP794" s="216"/>
      <c r="AQ794" s="25"/>
      <c r="AR794" s="215"/>
      <c r="AS794" s="25"/>
      <c r="AT794" s="215"/>
      <c r="AU794" s="216"/>
      <c r="AV794" s="25"/>
      <c r="AW794" s="215"/>
      <c r="AX794" s="25"/>
      <c r="AY794" s="215"/>
      <c r="AZ794" s="216"/>
      <c r="BA794" s="25"/>
      <c r="BB794" s="215"/>
      <c r="BC794" s="25"/>
      <c r="BD794" s="215"/>
      <c r="BE794" s="216"/>
      <c r="BF794" s="25"/>
      <c r="BG794" s="215"/>
      <c r="BH794" s="25"/>
      <c r="BI794" s="215"/>
      <c r="BJ794" s="216"/>
    </row>
    <row r="795" spans="14:62" ht="15.75" customHeight="1">
      <c r="N795" s="215"/>
      <c r="O795" s="286"/>
      <c r="P795" s="215"/>
      <c r="Q795" s="216"/>
      <c r="R795" s="286"/>
      <c r="S795" s="215"/>
      <c r="T795" s="286"/>
      <c r="U795" s="215"/>
      <c r="V795" s="216"/>
      <c r="W795" s="25"/>
      <c r="X795" s="215"/>
      <c r="Y795" s="25"/>
      <c r="Z795" s="215"/>
      <c r="AA795" s="216"/>
      <c r="AB795" s="25"/>
      <c r="AC795" s="215"/>
      <c r="AD795" s="25"/>
      <c r="AE795" s="215"/>
      <c r="AF795" s="216"/>
      <c r="AG795" s="25"/>
      <c r="AH795" s="215"/>
      <c r="AI795" s="25"/>
      <c r="AJ795" s="215"/>
      <c r="AK795" s="216"/>
      <c r="AL795" s="25"/>
      <c r="AM795" s="215"/>
      <c r="AN795" s="25"/>
      <c r="AO795" s="215"/>
      <c r="AP795" s="216"/>
      <c r="AQ795" s="25"/>
      <c r="AR795" s="215"/>
      <c r="AS795" s="25"/>
      <c r="AT795" s="215"/>
      <c r="AU795" s="216"/>
      <c r="AV795" s="25"/>
      <c r="AW795" s="215"/>
      <c r="AX795" s="25"/>
      <c r="AY795" s="215"/>
      <c r="AZ795" s="216"/>
      <c r="BA795" s="25"/>
      <c r="BB795" s="215"/>
      <c r="BC795" s="25"/>
      <c r="BD795" s="215"/>
      <c r="BE795" s="216"/>
      <c r="BF795" s="25"/>
      <c r="BG795" s="215"/>
      <c r="BH795" s="25"/>
      <c r="BI795" s="215"/>
      <c r="BJ795" s="216"/>
    </row>
    <row r="796" spans="14:62" ht="15.75" customHeight="1">
      <c r="N796" s="215"/>
      <c r="O796" s="286"/>
      <c r="P796" s="215"/>
      <c r="Q796" s="216"/>
      <c r="R796" s="286"/>
      <c r="S796" s="215"/>
      <c r="T796" s="286"/>
      <c r="U796" s="215"/>
      <c r="V796" s="216"/>
      <c r="W796" s="25"/>
      <c r="X796" s="215"/>
      <c r="Y796" s="25"/>
      <c r="Z796" s="215"/>
      <c r="AA796" s="216"/>
      <c r="AB796" s="25"/>
      <c r="AC796" s="215"/>
      <c r="AD796" s="25"/>
      <c r="AE796" s="215"/>
      <c r="AF796" s="216"/>
      <c r="AG796" s="25"/>
      <c r="AH796" s="215"/>
      <c r="AI796" s="25"/>
      <c r="AJ796" s="215"/>
      <c r="AK796" s="216"/>
      <c r="AL796" s="25"/>
      <c r="AM796" s="215"/>
      <c r="AN796" s="25"/>
      <c r="AO796" s="215"/>
      <c r="AP796" s="216"/>
      <c r="AQ796" s="25"/>
      <c r="AR796" s="215"/>
      <c r="AS796" s="25"/>
      <c r="AT796" s="215"/>
      <c r="AU796" s="216"/>
      <c r="AV796" s="25"/>
      <c r="AW796" s="215"/>
      <c r="AX796" s="25"/>
      <c r="AY796" s="215"/>
      <c r="AZ796" s="216"/>
      <c r="BA796" s="25"/>
      <c r="BB796" s="215"/>
      <c r="BC796" s="25"/>
      <c r="BD796" s="215"/>
      <c r="BE796" s="216"/>
      <c r="BF796" s="25"/>
      <c r="BG796" s="215"/>
      <c r="BH796" s="25"/>
      <c r="BI796" s="215"/>
      <c r="BJ796" s="216"/>
    </row>
    <row r="797" spans="14:62" ht="15.75" customHeight="1">
      <c r="N797" s="215"/>
      <c r="O797" s="286"/>
      <c r="P797" s="215"/>
      <c r="Q797" s="216"/>
      <c r="R797" s="286"/>
      <c r="S797" s="215"/>
      <c r="T797" s="286"/>
      <c r="U797" s="215"/>
      <c r="V797" s="216"/>
      <c r="W797" s="25"/>
      <c r="X797" s="215"/>
      <c r="Y797" s="25"/>
      <c r="Z797" s="215"/>
      <c r="AA797" s="216"/>
      <c r="AB797" s="25"/>
      <c r="AC797" s="215"/>
      <c r="AD797" s="25"/>
      <c r="AE797" s="215"/>
      <c r="AF797" s="216"/>
      <c r="AG797" s="25"/>
      <c r="AH797" s="215"/>
      <c r="AI797" s="25"/>
      <c r="AJ797" s="215"/>
      <c r="AK797" s="216"/>
      <c r="AL797" s="25"/>
      <c r="AM797" s="215"/>
      <c r="AN797" s="25"/>
      <c r="AO797" s="215"/>
      <c r="AP797" s="216"/>
      <c r="AQ797" s="25"/>
      <c r="AR797" s="215"/>
      <c r="AS797" s="25"/>
      <c r="AT797" s="215"/>
      <c r="AU797" s="216"/>
      <c r="AV797" s="25"/>
      <c r="AW797" s="215"/>
      <c r="AX797" s="25"/>
      <c r="AY797" s="215"/>
      <c r="AZ797" s="216"/>
      <c r="BA797" s="25"/>
      <c r="BB797" s="215"/>
      <c r="BC797" s="25"/>
      <c r="BD797" s="215"/>
      <c r="BE797" s="216"/>
      <c r="BF797" s="25"/>
      <c r="BG797" s="215"/>
      <c r="BH797" s="25"/>
      <c r="BI797" s="215"/>
      <c r="BJ797" s="216"/>
    </row>
    <row r="798" spans="14:62" ht="15.75" customHeight="1">
      <c r="N798" s="215"/>
      <c r="O798" s="286"/>
      <c r="P798" s="215"/>
      <c r="Q798" s="216"/>
      <c r="R798" s="286"/>
      <c r="S798" s="215"/>
      <c r="T798" s="286"/>
      <c r="U798" s="215"/>
      <c r="V798" s="216"/>
      <c r="W798" s="25"/>
      <c r="X798" s="215"/>
      <c r="Y798" s="25"/>
      <c r="Z798" s="215"/>
      <c r="AA798" s="216"/>
      <c r="AB798" s="25"/>
      <c r="AC798" s="215"/>
      <c r="AD798" s="25"/>
      <c r="AE798" s="215"/>
      <c r="AF798" s="216"/>
      <c r="AG798" s="25"/>
      <c r="AH798" s="215"/>
      <c r="AI798" s="25"/>
      <c r="AJ798" s="215"/>
      <c r="AK798" s="216"/>
      <c r="AL798" s="25"/>
      <c r="AM798" s="215"/>
      <c r="AN798" s="25"/>
      <c r="AO798" s="215"/>
      <c r="AP798" s="216"/>
      <c r="AQ798" s="25"/>
      <c r="AR798" s="215"/>
      <c r="AS798" s="25"/>
      <c r="AT798" s="215"/>
      <c r="AU798" s="216"/>
      <c r="AV798" s="25"/>
      <c r="AW798" s="215"/>
      <c r="AX798" s="25"/>
      <c r="AY798" s="215"/>
      <c r="AZ798" s="216"/>
      <c r="BA798" s="25"/>
      <c r="BB798" s="215"/>
      <c r="BC798" s="25"/>
      <c r="BD798" s="215"/>
      <c r="BE798" s="216"/>
      <c r="BF798" s="25"/>
      <c r="BG798" s="215"/>
      <c r="BH798" s="25"/>
      <c r="BI798" s="215"/>
      <c r="BJ798" s="216"/>
    </row>
    <row r="799" spans="14:62" ht="15.75" customHeight="1">
      <c r="N799" s="215"/>
      <c r="O799" s="286"/>
      <c r="P799" s="215"/>
      <c r="Q799" s="216"/>
      <c r="R799" s="286"/>
      <c r="S799" s="215"/>
      <c r="T799" s="286"/>
      <c r="U799" s="215"/>
      <c r="V799" s="216"/>
      <c r="W799" s="25"/>
      <c r="X799" s="215"/>
      <c r="Y799" s="25"/>
      <c r="Z799" s="215"/>
      <c r="AA799" s="216"/>
      <c r="AB799" s="25"/>
      <c r="AC799" s="215"/>
      <c r="AD799" s="25"/>
      <c r="AE799" s="215"/>
      <c r="AF799" s="216"/>
      <c r="AG799" s="25"/>
      <c r="AH799" s="215"/>
      <c r="AI799" s="25"/>
      <c r="AJ799" s="215"/>
      <c r="AK799" s="216"/>
      <c r="AL799" s="25"/>
      <c r="AM799" s="215"/>
      <c r="AN799" s="25"/>
      <c r="AO799" s="215"/>
      <c r="AP799" s="216"/>
      <c r="AQ799" s="25"/>
      <c r="AR799" s="215"/>
      <c r="AS799" s="25"/>
      <c r="AT799" s="215"/>
      <c r="AU799" s="216"/>
      <c r="AV799" s="25"/>
      <c r="AW799" s="215"/>
      <c r="AX799" s="25"/>
      <c r="AY799" s="215"/>
      <c r="AZ799" s="216"/>
      <c r="BA799" s="25"/>
      <c r="BB799" s="215"/>
      <c r="BC799" s="25"/>
      <c r="BD799" s="215"/>
      <c r="BE799" s="216"/>
      <c r="BF799" s="25"/>
      <c r="BG799" s="215"/>
      <c r="BH799" s="25"/>
      <c r="BI799" s="215"/>
      <c r="BJ799" s="216"/>
    </row>
    <row r="800" spans="14:62" ht="15.75" customHeight="1">
      <c r="N800" s="215"/>
      <c r="O800" s="286"/>
      <c r="P800" s="215"/>
      <c r="Q800" s="216"/>
      <c r="R800" s="286"/>
      <c r="S800" s="215"/>
      <c r="T800" s="286"/>
      <c r="U800" s="215"/>
      <c r="V800" s="216"/>
      <c r="W800" s="25"/>
      <c r="X800" s="215"/>
      <c r="Y800" s="25"/>
      <c r="Z800" s="215"/>
      <c r="AA800" s="216"/>
      <c r="AB800" s="25"/>
      <c r="AC800" s="215"/>
      <c r="AD800" s="25"/>
      <c r="AE800" s="215"/>
      <c r="AF800" s="216"/>
      <c r="AG800" s="25"/>
      <c r="AH800" s="215"/>
      <c r="AI800" s="25"/>
      <c r="AJ800" s="215"/>
      <c r="AK800" s="216"/>
      <c r="AL800" s="25"/>
      <c r="AM800" s="215"/>
      <c r="AN800" s="25"/>
      <c r="AO800" s="215"/>
      <c r="AP800" s="216"/>
      <c r="AQ800" s="25"/>
      <c r="AR800" s="215"/>
      <c r="AS800" s="25"/>
      <c r="AT800" s="215"/>
      <c r="AU800" s="216"/>
      <c r="AV800" s="25"/>
      <c r="AW800" s="215"/>
      <c r="AX800" s="25"/>
      <c r="AY800" s="215"/>
      <c r="AZ800" s="216"/>
      <c r="BA800" s="25"/>
      <c r="BB800" s="215"/>
      <c r="BC800" s="25"/>
      <c r="BD800" s="215"/>
      <c r="BE800" s="216"/>
      <c r="BF800" s="25"/>
      <c r="BG800" s="215"/>
      <c r="BH800" s="25"/>
      <c r="BI800" s="215"/>
      <c r="BJ800" s="216"/>
    </row>
    <row r="801" spans="14:62" ht="15.75" customHeight="1">
      <c r="N801" s="215"/>
      <c r="O801" s="286"/>
      <c r="P801" s="215"/>
      <c r="Q801" s="216"/>
      <c r="R801" s="286"/>
      <c r="S801" s="215"/>
      <c r="T801" s="286"/>
      <c r="U801" s="215"/>
      <c r="V801" s="216"/>
      <c r="W801" s="25"/>
      <c r="X801" s="215"/>
      <c r="Y801" s="25"/>
      <c r="Z801" s="215"/>
      <c r="AA801" s="216"/>
      <c r="AB801" s="25"/>
      <c r="AC801" s="215"/>
      <c r="AD801" s="25"/>
      <c r="AE801" s="215"/>
      <c r="AF801" s="216"/>
      <c r="AG801" s="25"/>
      <c r="AH801" s="215"/>
      <c r="AI801" s="25"/>
      <c r="AJ801" s="215"/>
      <c r="AK801" s="216"/>
      <c r="AL801" s="25"/>
      <c r="AM801" s="215"/>
      <c r="AN801" s="25"/>
      <c r="AO801" s="215"/>
      <c r="AP801" s="216"/>
      <c r="AQ801" s="25"/>
      <c r="AR801" s="215"/>
      <c r="AS801" s="25"/>
      <c r="AT801" s="215"/>
      <c r="AU801" s="216"/>
      <c r="AV801" s="25"/>
      <c r="AW801" s="215"/>
      <c r="AX801" s="25"/>
      <c r="AY801" s="215"/>
      <c r="AZ801" s="216"/>
      <c r="BA801" s="25"/>
      <c r="BB801" s="215"/>
      <c r="BC801" s="25"/>
      <c r="BD801" s="215"/>
      <c r="BE801" s="216"/>
      <c r="BF801" s="25"/>
      <c r="BG801" s="215"/>
      <c r="BH801" s="25"/>
      <c r="BI801" s="215"/>
      <c r="BJ801" s="216"/>
    </row>
    <row r="802" spans="14:62" ht="15.75" customHeight="1">
      <c r="N802" s="215"/>
      <c r="O802" s="286"/>
      <c r="P802" s="215"/>
      <c r="Q802" s="216"/>
      <c r="R802" s="286"/>
      <c r="S802" s="215"/>
      <c r="T802" s="286"/>
      <c r="U802" s="215"/>
      <c r="V802" s="216"/>
      <c r="W802" s="25"/>
      <c r="X802" s="215"/>
      <c r="Y802" s="25"/>
      <c r="Z802" s="215"/>
      <c r="AA802" s="216"/>
      <c r="AB802" s="25"/>
      <c r="AC802" s="215"/>
      <c r="AD802" s="25"/>
      <c r="AE802" s="215"/>
      <c r="AF802" s="216"/>
      <c r="AG802" s="25"/>
      <c r="AH802" s="215"/>
      <c r="AI802" s="25"/>
      <c r="AJ802" s="215"/>
      <c r="AK802" s="216"/>
      <c r="AL802" s="25"/>
      <c r="AM802" s="215"/>
      <c r="AN802" s="25"/>
      <c r="AO802" s="215"/>
      <c r="AP802" s="216"/>
      <c r="AQ802" s="25"/>
      <c r="AR802" s="215"/>
      <c r="AS802" s="25"/>
      <c r="AT802" s="215"/>
      <c r="AU802" s="216"/>
      <c r="AV802" s="25"/>
      <c r="AW802" s="215"/>
      <c r="AX802" s="25"/>
      <c r="AY802" s="215"/>
      <c r="AZ802" s="216"/>
      <c r="BA802" s="25"/>
      <c r="BB802" s="215"/>
      <c r="BC802" s="25"/>
      <c r="BD802" s="215"/>
      <c r="BE802" s="216"/>
      <c r="BF802" s="25"/>
      <c r="BG802" s="215"/>
      <c r="BH802" s="25"/>
      <c r="BI802" s="215"/>
      <c r="BJ802" s="216"/>
    </row>
    <row r="803" spans="14:62" ht="15.75" customHeight="1">
      <c r="N803" s="215"/>
      <c r="O803" s="286"/>
      <c r="P803" s="215"/>
      <c r="Q803" s="216"/>
      <c r="R803" s="286"/>
      <c r="S803" s="215"/>
      <c r="T803" s="286"/>
      <c r="U803" s="215"/>
      <c r="V803" s="216"/>
      <c r="W803" s="25"/>
      <c r="X803" s="215"/>
      <c r="Y803" s="25"/>
      <c r="Z803" s="215"/>
      <c r="AA803" s="216"/>
      <c r="AB803" s="25"/>
      <c r="AC803" s="215"/>
      <c r="AD803" s="25"/>
      <c r="AE803" s="215"/>
      <c r="AF803" s="216"/>
      <c r="AG803" s="25"/>
      <c r="AH803" s="215"/>
      <c r="AI803" s="25"/>
      <c r="AJ803" s="215"/>
      <c r="AK803" s="216"/>
      <c r="AL803" s="25"/>
      <c r="AM803" s="215"/>
      <c r="AN803" s="25"/>
      <c r="AO803" s="215"/>
      <c r="AP803" s="216"/>
      <c r="AQ803" s="25"/>
      <c r="AR803" s="215"/>
      <c r="AS803" s="25"/>
      <c r="AT803" s="215"/>
      <c r="AU803" s="216"/>
      <c r="AV803" s="25"/>
      <c r="AW803" s="215"/>
      <c r="AX803" s="25"/>
      <c r="AY803" s="215"/>
      <c r="AZ803" s="216"/>
      <c r="BA803" s="25"/>
      <c r="BB803" s="215"/>
      <c r="BC803" s="25"/>
      <c r="BD803" s="215"/>
      <c r="BE803" s="216"/>
      <c r="BF803" s="25"/>
      <c r="BG803" s="215"/>
      <c r="BH803" s="25"/>
      <c r="BI803" s="215"/>
      <c r="BJ803" s="216"/>
    </row>
    <row r="804" spans="14:62" ht="15.75" customHeight="1">
      <c r="N804" s="215"/>
      <c r="O804" s="286"/>
      <c r="P804" s="215"/>
      <c r="Q804" s="216"/>
      <c r="R804" s="286"/>
      <c r="S804" s="215"/>
      <c r="T804" s="286"/>
      <c r="U804" s="215"/>
      <c r="V804" s="216"/>
      <c r="W804" s="25"/>
      <c r="X804" s="215"/>
      <c r="Y804" s="25"/>
      <c r="Z804" s="215"/>
      <c r="AA804" s="216"/>
      <c r="AB804" s="25"/>
      <c r="AC804" s="215"/>
      <c r="AD804" s="25"/>
      <c r="AE804" s="215"/>
      <c r="AF804" s="216"/>
      <c r="AG804" s="25"/>
      <c r="AH804" s="215"/>
      <c r="AI804" s="25"/>
      <c r="AJ804" s="215"/>
      <c r="AK804" s="216"/>
      <c r="AL804" s="25"/>
      <c r="AM804" s="215"/>
      <c r="AN804" s="25"/>
      <c r="AO804" s="215"/>
      <c r="AP804" s="216"/>
      <c r="AQ804" s="25"/>
      <c r="AR804" s="215"/>
      <c r="AS804" s="25"/>
      <c r="AT804" s="215"/>
      <c r="AU804" s="216"/>
      <c r="AV804" s="25"/>
      <c r="AW804" s="215"/>
      <c r="AX804" s="25"/>
      <c r="AY804" s="215"/>
      <c r="AZ804" s="216"/>
      <c r="BA804" s="25"/>
      <c r="BB804" s="215"/>
      <c r="BC804" s="25"/>
      <c r="BD804" s="215"/>
      <c r="BE804" s="216"/>
      <c r="BF804" s="25"/>
      <c r="BG804" s="215"/>
      <c r="BH804" s="25"/>
      <c r="BI804" s="215"/>
      <c r="BJ804" s="216"/>
    </row>
    <row r="805" spans="14:62" ht="15.75" customHeight="1">
      <c r="N805" s="215"/>
      <c r="O805" s="286"/>
      <c r="P805" s="215"/>
      <c r="Q805" s="216"/>
      <c r="R805" s="286"/>
      <c r="S805" s="215"/>
      <c r="T805" s="286"/>
      <c r="U805" s="215"/>
      <c r="V805" s="216"/>
      <c r="W805" s="25"/>
      <c r="X805" s="215"/>
      <c r="Y805" s="25"/>
      <c r="Z805" s="215"/>
      <c r="AA805" s="216"/>
      <c r="AB805" s="25"/>
      <c r="AC805" s="215"/>
      <c r="AD805" s="25"/>
      <c r="AE805" s="215"/>
      <c r="AF805" s="216"/>
      <c r="AG805" s="25"/>
      <c r="AH805" s="215"/>
      <c r="AI805" s="25"/>
      <c r="AJ805" s="215"/>
      <c r="AK805" s="216"/>
      <c r="AL805" s="25"/>
      <c r="AM805" s="215"/>
      <c r="AN805" s="25"/>
      <c r="AO805" s="215"/>
      <c r="AP805" s="216"/>
      <c r="AQ805" s="25"/>
      <c r="AR805" s="215"/>
      <c r="AS805" s="25"/>
      <c r="AT805" s="215"/>
      <c r="AU805" s="216"/>
      <c r="AV805" s="25"/>
      <c r="AW805" s="215"/>
      <c r="AX805" s="25"/>
      <c r="AY805" s="215"/>
      <c r="AZ805" s="216"/>
      <c r="BA805" s="25"/>
      <c r="BB805" s="215"/>
      <c r="BC805" s="25"/>
      <c r="BD805" s="215"/>
      <c r="BE805" s="216"/>
      <c r="BF805" s="25"/>
      <c r="BG805" s="215"/>
      <c r="BH805" s="25"/>
      <c r="BI805" s="215"/>
      <c r="BJ805" s="216"/>
    </row>
    <row r="806" spans="14:62" ht="15.75" customHeight="1">
      <c r="N806" s="215"/>
      <c r="O806" s="286"/>
      <c r="P806" s="215"/>
      <c r="Q806" s="216"/>
      <c r="R806" s="286"/>
      <c r="S806" s="215"/>
      <c r="T806" s="286"/>
      <c r="U806" s="215"/>
      <c r="V806" s="216"/>
      <c r="W806" s="25"/>
      <c r="X806" s="215"/>
      <c r="Y806" s="25"/>
      <c r="Z806" s="215"/>
      <c r="AA806" s="216"/>
      <c r="AB806" s="25"/>
      <c r="AC806" s="215"/>
      <c r="AD806" s="25"/>
      <c r="AE806" s="215"/>
      <c r="AF806" s="216"/>
      <c r="AG806" s="25"/>
      <c r="AH806" s="215"/>
      <c r="AI806" s="25"/>
      <c r="AJ806" s="215"/>
      <c r="AK806" s="216"/>
      <c r="AL806" s="25"/>
      <c r="AM806" s="215"/>
      <c r="AN806" s="25"/>
      <c r="AO806" s="215"/>
      <c r="AP806" s="216"/>
      <c r="AQ806" s="25"/>
      <c r="AR806" s="215"/>
      <c r="AS806" s="25"/>
      <c r="AT806" s="215"/>
      <c r="AU806" s="216"/>
      <c r="AV806" s="25"/>
      <c r="AW806" s="215"/>
      <c r="AX806" s="25"/>
      <c r="AY806" s="215"/>
      <c r="AZ806" s="216"/>
      <c r="BA806" s="25"/>
      <c r="BB806" s="215"/>
      <c r="BC806" s="25"/>
      <c r="BD806" s="215"/>
      <c r="BE806" s="216"/>
      <c r="BF806" s="25"/>
      <c r="BG806" s="215"/>
      <c r="BH806" s="25"/>
      <c r="BI806" s="215"/>
      <c r="BJ806" s="216"/>
    </row>
    <row r="807" spans="14:62" ht="15.75" customHeight="1">
      <c r="N807" s="215"/>
      <c r="O807" s="286"/>
      <c r="P807" s="215"/>
      <c r="Q807" s="216"/>
      <c r="R807" s="286"/>
      <c r="S807" s="215"/>
      <c r="T807" s="286"/>
      <c r="U807" s="215"/>
      <c r="V807" s="216"/>
      <c r="W807" s="25"/>
      <c r="X807" s="215"/>
      <c r="Y807" s="25"/>
      <c r="Z807" s="215"/>
      <c r="AA807" s="216"/>
      <c r="AB807" s="25"/>
      <c r="AC807" s="215"/>
      <c r="AD807" s="25"/>
      <c r="AE807" s="215"/>
      <c r="AF807" s="216"/>
      <c r="AG807" s="25"/>
      <c r="AH807" s="215"/>
      <c r="AI807" s="25"/>
      <c r="AJ807" s="215"/>
      <c r="AK807" s="216"/>
      <c r="AL807" s="25"/>
      <c r="AM807" s="215"/>
      <c r="AN807" s="25"/>
      <c r="AO807" s="215"/>
      <c r="AP807" s="216"/>
      <c r="AQ807" s="25"/>
      <c r="AR807" s="215"/>
      <c r="AS807" s="25"/>
      <c r="AT807" s="215"/>
      <c r="AU807" s="216"/>
      <c r="AV807" s="25"/>
      <c r="AW807" s="215"/>
      <c r="AX807" s="25"/>
      <c r="AY807" s="215"/>
      <c r="AZ807" s="216"/>
      <c r="BA807" s="25"/>
      <c r="BB807" s="215"/>
      <c r="BC807" s="25"/>
      <c r="BD807" s="215"/>
      <c r="BE807" s="216"/>
      <c r="BF807" s="25"/>
      <c r="BG807" s="215"/>
      <c r="BH807" s="25"/>
      <c r="BI807" s="215"/>
      <c r="BJ807" s="216"/>
    </row>
    <row r="808" spans="14:62" ht="15.75" customHeight="1">
      <c r="N808" s="215"/>
      <c r="O808" s="286"/>
      <c r="P808" s="215"/>
      <c r="Q808" s="216"/>
      <c r="R808" s="286"/>
      <c r="S808" s="215"/>
      <c r="T808" s="286"/>
      <c r="U808" s="215"/>
      <c r="V808" s="216"/>
      <c r="W808" s="25"/>
      <c r="X808" s="215"/>
      <c r="Y808" s="25"/>
      <c r="Z808" s="215"/>
      <c r="AA808" s="216"/>
      <c r="AB808" s="25"/>
      <c r="AC808" s="215"/>
      <c r="AD808" s="25"/>
      <c r="AE808" s="215"/>
      <c r="AF808" s="216"/>
      <c r="AG808" s="25"/>
      <c r="AH808" s="215"/>
      <c r="AI808" s="25"/>
      <c r="AJ808" s="215"/>
      <c r="AK808" s="216"/>
      <c r="AL808" s="25"/>
      <c r="AM808" s="215"/>
      <c r="AN808" s="25"/>
      <c r="AO808" s="215"/>
      <c r="AP808" s="216"/>
      <c r="AQ808" s="25"/>
      <c r="AR808" s="215"/>
      <c r="AS808" s="25"/>
      <c r="AT808" s="215"/>
      <c r="AU808" s="216"/>
      <c r="AV808" s="25"/>
      <c r="AW808" s="215"/>
      <c r="AX808" s="25"/>
      <c r="AY808" s="215"/>
      <c r="AZ808" s="216"/>
      <c r="BA808" s="25"/>
      <c r="BB808" s="215"/>
      <c r="BC808" s="25"/>
      <c r="BD808" s="215"/>
      <c r="BE808" s="216"/>
      <c r="BF808" s="25"/>
      <c r="BG808" s="215"/>
      <c r="BH808" s="25"/>
      <c r="BI808" s="215"/>
      <c r="BJ808" s="216"/>
    </row>
    <row r="809" spans="14:62" ht="15.75" customHeight="1">
      <c r="N809" s="215"/>
      <c r="O809" s="286"/>
      <c r="P809" s="215"/>
      <c r="Q809" s="216"/>
      <c r="R809" s="286"/>
      <c r="S809" s="215"/>
      <c r="T809" s="286"/>
      <c r="U809" s="215"/>
      <c r="V809" s="216"/>
      <c r="W809" s="25"/>
      <c r="X809" s="215"/>
      <c r="Y809" s="25"/>
      <c r="Z809" s="215"/>
      <c r="AA809" s="216"/>
      <c r="AB809" s="25"/>
      <c r="AC809" s="215"/>
      <c r="AD809" s="25"/>
      <c r="AE809" s="215"/>
      <c r="AF809" s="216"/>
      <c r="AG809" s="25"/>
      <c r="AH809" s="215"/>
      <c r="AI809" s="25"/>
      <c r="AJ809" s="215"/>
      <c r="AK809" s="216"/>
      <c r="AL809" s="25"/>
      <c r="AM809" s="215"/>
      <c r="AN809" s="25"/>
      <c r="AO809" s="215"/>
      <c r="AP809" s="216"/>
      <c r="AQ809" s="25"/>
      <c r="AR809" s="215"/>
      <c r="AS809" s="25"/>
      <c r="AT809" s="215"/>
      <c r="AU809" s="216"/>
      <c r="AV809" s="25"/>
      <c r="AW809" s="215"/>
      <c r="AX809" s="25"/>
      <c r="AY809" s="215"/>
      <c r="AZ809" s="216"/>
      <c r="BA809" s="25"/>
      <c r="BB809" s="215"/>
      <c r="BC809" s="25"/>
      <c r="BD809" s="215"/>
      <c r="BE809" s="216"/>
      <c r="BF809" s="25"/>
      <c r="BG809" s="215"/>
      <c r="BH809" s="25"/>
      <c r="BI809" s="215"/>
      <c r="BJ809" s="216"/>
    </row>
    <row r="810" spans="14:62" ht="15.75" customHeight="1">
      <c r="N810" s="215"/>
      <c r="O810" s="286"/>
      <c r="P810" s="215"/>
      <c r="Q810" s="216"/>
      <c r="R810" s="286"/>
      <c r="S810" s="215"/>
      <c r="T810" s="286"/>
      <c r="U810" s="215"/>
      <c r="V810" s="216"/>
      <c r="W810" s="25"/>
      <c r="X810" s="215"/>
      <c r="Y810" s="25"/>
      <c r="Z810" s="215"/>
      <c r="AA810" s="216"/>
      <c r="AB810" s="25"/>
      <c r="AC810" s="215"/>
      <c r="AD810" s="25"/>
      <c r="AE810" s="215"/>
      <c r="AF810" s="216"/>
      <c r="AG810" s="25"/>
      <c r="AH810" s="215"/>
      <c r="AI810" s="25"/>
      <c r="AJ810" s="215"/>
      <c r="AK810" s="216"/>
      <c r="AL810" s="25"/>
      <c r="AM810" s="215"/>
      <c r="AN810" s="25"/>
      <c r="AO810" s="215"/>
      <c r="AP810" s="216"/>
      <c r="AQ810" s="25"/>
      <c r="AR810" s="215"/>
      <c r="AS810" s="25"/>
      <c r="AT810" s="215"/>
      <c r="AU810" s="216"/>
      <c r="AV810" s="25"/>
      <c r="AW810" s="215"/>
      <c r="AX810" s="25"/>
      <c r="AY810" s="215"/>
      <c r="AZ810" s="216"/>
      <c r="BA810" s="25"/>
      <c r="BB810" s="215"/>
      <c r="BC810" s="25"/>
      <c r="BD810" s="215"/>
      <c r="BE810" s="216"/>
      <c r="BF810" s="25"/>
      <c r="BG810" s="215"/>
      <c r="BH810" s="25"/>
      <c r="BI810" s="215"/>
      <c r="BJ810" s="216"/>
    </row>
    <row r="811" spans="14:62" ht="15.75" customHeight="1">
      <c r="N811" s="215"/>
      <c r="O811" s="286"/>
      <c r="P811" s="215"/>
      <c r="Q811" s="216"/>
      <c r="R811" s="286"/>
      <c r="S811" s="215"/>
      <c r="T811" s="286"/>
      <c r="U811" s="215"/>
      <c r="V811" s="216"/>
      <c r="W811" s="25"/>
      <c r="X811" s="215"/>
      <c r="Y811" s="25"/>
      <c r="Z811" s="215"/>
      <c r="AA811" s="216"/>
      <c r="AB811" s="25"/>
      <c r="AC811" s="215"/>
      <c r="AD811" s="25"/>
      <c r="AE811" s="215"/>
      <c r="AF811" s="216"/>
      <c r="AG811" s="25"/>
      <c r="AH811" s="215"/>
      <c r="AI811" s="25"/>
      <c r="AJ811" s="215"/>
      <c r="AK811" s="216"/>
      <c r="AL811" s="25"/>
      <c r="AM811" s="215"/>
      <c r="AN811" s="25"/>
      <c r="AO811" s="215"/>
      <c r="AP811" s="216"/>
      <c r="AQ811" s="25"/>
      <c r="AR811" s="215"/>
      <c r="AS811" s="25"/>
      <c r="AT811" s="215"/>
      <c r="AU811" s="216"/>
      <c r="AV811" s="25"/>
      <c r="AW811" s="215"/>
      <c r="AX811" s="25"/>
      <c r="AY811" s="215"/>
      <c r="AZ811" s="216"/>
      <c r="BA811" s="25"/>
      <c r="BB811" s="215"/>
      <c r="BC811" s="25"/>
      <c r="BD811" s="215"/>
      <c r="BE811" s="216"/>
      <c r="BF811" s="25"/>
      <c r="BG811" s="215"/>
      <c r="BH811" s="25"/>
      <c r="BI811" s="215"/>
      <c r="BJ811" s="216"/>
    </row>
    <row r="812" spans="14:62" ht="15.75" customHeight="1">
      <c r="N812" s="215"/>
      <c r="O812" s="286"/>
      <c r="P812" s="215"/>
      <c r="Q812" s="216"/>
      <c r="R812" s="286"/>
      <c r="S812" s="215"/>
      <c r="T812" s="286"/>
      <c r="U812" s="215"/>
      <c r="V812" s="216"/>
      <c r="W812" s="25"/>
      <c r="X812" s="215"/>
      <c r="Y812" s="25"/>
      <c r="Z812" s="215"/>
      <c r="AA812" s="216"/>
      <c r="AB812" s="25"/>
      <c r="AC812" s="215"/>
      <c r="AD812" s="25"/>
      <c r="AE812" s="215"/>
      <c r="AF812" s="216"/>
      <c r="AG812" s="25"/>
      <c r="AH812" s="215"/>
      <c r="AI812" s="25"/>
      <c r="AJ812" s="215"/>
      <c r="AK812" s="216"/>
      <c r="AL812" s="25"/>
      <c r="AM812" s="215"/>
      <c r="AN812" s="25"/>
      <c r="AO812" s="215"/>
      <c r="AP812" s="216"/>
      <c r="AQ812" s="25"/>
      <c r="AR812" s="215"/>
      <c r="AS812" s="25"/>
      <c r="AT812" s="215"/>
      <c r="AU812" s="216"/>
      <c r="AV812" s="25"/>
      <c r="AW812" s="215"/>
      <c r="AX812" s="25"/>
      <c r="AY812" s="215"/>
      <c r="AZ812" s="216"/>
      <c r="BA812" s="25"/>
      <c r="BB812" s="215"/>
      <c r="BC812" s="25"/>
      <c r="BD812" s="215"/>
      <c r="BE812" s="216"/>
      <c r="BF812" s="25"/>
      <c r="BG812" s="215"/>
      <c r="BH812" s="25"/>
      <c r="BI812" s="215"/>
      <c r="BJ812" s="216"/>
    </row>
    <row r="813" spans="14:62" ht="15.75" customHeight="1">
      <c r="N813" s="215"/>
      <c r="O813" s="286"/>
      <c r="P813" s="215"/>
      <c r="Q813" s="216"/>
      <c r="R813" s="286"/>
      <c r="S813" s="215"/>
      <c r="T813" s="286"/>
      <c r="U813" s="215"/>
      <c r="V813" s="216"/>
      <c r="W813" s="25"/>
      <c r="X813" s="215"/>
      <c r="Y813" s="25"/>
      <c r="Z813" s="215"/>
      <c r="AA813" s="216"/>
      <c r="AB813" s="25"/>
      <c r="AC813" s="215"/>
      <c r="AD813" s="25"/>
      <c r="AE813" s="215"/>
      <c r="AF813" s="216"/>
      <c r="AG813" s="25"/>
      <c r="AH813" s="215"/>
      <c r="AI813" s="25"/>
      <c r="AJ813" s="215"/>
      <c r="AK813" s="216"/>
      <c r="AL813" s="25"/>
      <c r="AM813" s="215"/>
      <c r="AN813" s="25"/>
      <c r="AO813" s="215"/>
      <c r="AP813" s="216"/>
      <c r="AQ813" s="25"/>
      <c r="AR813" s="215"/>
      <c r="AS813" s="25"/>
      <c r="AT813" s="215"/>
      <c r="AU813" s="216"/>
      <c r="AV813" s="25"/>
      <c r="AW813" s="215"/>
      <c r="AX813" s="25"/>
      <c r="AY813" s="215"/>
      <c r="AZ813" s="216"/>
      <c r="BA813" s="25"/>
      <c r="BB813" s="215"/>
      <c r="BC813" s="25"/>
      <c r="BD813" s="215"/>
      <c r="BE813" s="216"/>
      <c r="BF813" s="25"/>
      <c r="BG813" s="215"/>
      <c r="BH813" s="25"/>
      <c r="BI813" s="215"/>
      <c r="BJ813" s="216"/>
    </row>
    <row r="814" spans="14:62" ht="15.75" customHeight="1">
      <c r="N814" s="215"/>
      <c r="O814" s="286"/>
      <c r="P814" s="215"/>
      <c r="Q814" s="216"/>
      <c r="R814" s="286"/>
      <c r="S814" s="215"/>
      <c r="T814" s="286"/>
      <c r="U814" s="215"/>
      <c r="V814" s="216"/>
      <c r="W814" s="25"/>
      <c r="X814" s="215"/>
      <c r="Y814" s="25"/>
      <c r="Z814" s="215"/>
      <c r="AA814" s="216"/>
      <c r="AB814" s="25"/>
      <c r="AC814" s="215"/>
      <c r="AD814" s="25"/>
      <c r="AE814" s="215"/>
      <c r="AF814" s="216"/>
      <c r="AG814" s="25"/>
      <c r="AH814" s="215"/>
      <c r="AI814" s="25"/>
      <c r="AJ814" s="215"/>
      <c r="AK814" s="216"/>
      <c r="AL814" s="25"/>
      <c r="AM814" s="215"/>
      <c r="AN814" s="25"/>
      <c r="AO814" s="215"/>
      <c r="AP814" s="216"/>
      <c r="AQ814" s="25"/>
      <c r="AR814" s="215"/>
      <c r="AS814" s="25"/>
      <c r="AT814" s="215"/>
      <c r="AU814" s="216"/>
      <c r="AV814" s="25"/>
      <c r="AW814" s="215"/>
      <c r="AX814" s="25"/>
      <c r="AY814" s="215"/>
      <c r="AZ814" s="216"/>
      <c r="BA814" s="25"/>
      <c r="BB814" s="215"/>
      <c r="BC814" s="25"/>
      <c r="BD814" s="215"/>
      <c r="BE814" s="216"/>
      <c r="BF814" s="25"/>
      <c r="BG814" s="215"/>
      <c r="BH814" s="25"/>
      <c r="BI814" s="215"/>
      <c r="BJ814" s="216"/>
    </row>
    <row r="815" spans="14:62" ht="15.75" customHeight="1">
      <c r="N815" s="215"/>
      <c r="O815" s="286"/>
      <c r="P815" s="215"/>
      <c r="Q815" s="216"/>
      <c r="R815" s="286"/>
      <c r="S815" s="215"/>
      <c r="T815" s="286"/>
      <c r="U815" s="215"/>
      <c r="V815" s="216"/>
      <c r="W815" s="25"/>
      <c r="X815" s="215"/>
      <c r="Y815" s="25"/>
      <c r="Z815" s="215"/>
      <c r="AA815" s="216"/>
      <c r="AB815" s="25"/>
      <c r="AC815" s="215"/>
      <c r="AD815" s="25"/>
      <c r="AE815" s="215"/>
      <c r="AF815" s="216"/>
      <c r="AG815" s="25"/>
      <c r="AH815" s="215"/>
      <c r="AI815" s="25"/>
      <c r="AJ815" s="215"/>
      <c r="AK815" s="216"/>
      <c r="AL815" s="25"/>
      <c r="AM815" s="215"/>
      <c r="AN815" s="25"/>
      <c r="AO815" s="215"/>
      <c r="AP815" s="216"/>
      <c r="AQ815" s="25"/>
      <c r="AR815" s="215"/>
      <c r="AS815" s="25"/>
      <c r="AT815" s="215"/>
      <c r="AU815" s="216"/>
      <c r="AV815" s="25"/>
      <c r="AW815" s="215"/>
      <c r="AX815" s="25"/>
      <c r="AY815" s="215"/>
      <c r="AZ815" s="216"/>
      <c r="BA815" s="25"/>
      <c r="BB815" s="215"/>
      <c r="BC815" s="25"/>
      <c r="BD815" s="215"/>
      <c r="BE815" s="216"/>
      <c r="BF815" s="25"/>
      <c r="BG815" s="215"/>
      <c r="BH815" s="25"/>
      <c r="BI815" s="215"/>
      <c r="BJ815" s="216"/>
    </row>
    <row r="816" spans="14:62" ht="15.75" customHeight="1">
      <c r="N816" s="215"/>
      <c r="O816" s="286"/>
      <c r="P816" s="215"/>
      <c r="Q816" s="216"/>
      <c r="R816" s="286"/>
      <c r="S816" s="215"/>
      <c r="T816" s="286"/>
      <c r="U816" s="215"/>
      <c r="V816" s="216"/>
      <c r="W816" s="25"/>
      <c r="X816" s="215"/>
      <c r="Y816" s="25"/>
      <c r="Z816" s="215"/>
      <c r="AA816" s="216"/>
      <c r="AB816" s="25"/>
      <c r="AC816" s="215"/>
      <c r="AD816" s="25"/>
      <c r="AE816" s="215"/>
      <c r="AF816" s="216"/>
      <c r="AG816" s="25"/>
      <c r="AH816" s="215"/>
      <c r="AI816" s="25"/>
      <c r="AJ816" s="215"/>
      <c r="AK816" s="216"/>
      <c r="AL816" s="25"/>
      <c r="AM816" s="215"/>
      <c r="AN816" s="25"/>
      <c r="AO816" s="215"/>
      <c r="AP816" s="216"/>
      <c r="AQ816" s="25"/>
      <c r="AR816" s="215"/>
      <c r="AS816" s="25"/>
      <c r="AT816" s="215"/>
      <c r="AU816" s="216"/>
      <c r="AV816" s="25"/>
      <c r="AW816" s="215"/>
      <c r="AX816" s="25"/>
      <c r="AY816" s="215"/>
      <c r="AZ816" s="216"/>
      <c r="BA816" s="25"/>
      <c r="BB816" s="215"/>
      <c r="BC816" s="25"/>
      <c r="BD816" s="215"/>
      <c r="BE816" s="216"/>
      <c r="BF816" s="25"/>
      <c r="BG816" s="215"/>
      <c r="BH816" s="25"/>
      <c r="BI816" s="215"/>
      <c r="BJ816" s="216"/>
    </row>
    <row r="817" spans="14:62" ht="15.75" customHeight="1">
      <c r="N817" s="215"/>
      <c r="O817" s="286"/>
      <c r="P817" s="215"/>
      <c r="Q817" s="216"/>
      <c r="R817" s="286"/>
      <c r="S817" s="215"/>
      <c r="T817" s="286"/>
      <c r="U817" s="215"/>
      <c r="V817" s="216"/>
      <c r="W817" s="25"/>
      <c r="X817" s="215"/>
      <c r="Y817" s="25"/>
      <c r="Z817" s="215"/>
      <c r="AA817" s="216"/>
      <c r="AB817" s="25"/>
      <c r="AC817" s="215"/>
      <c r="AD817" s="25"/>
      <c r="AE817" s="215"/>
      <c r="AF817" s="216"/>
      <c r="AG817" s="25"/>
      <c r="AH817" s="215"/>
      <c r="AI817" s="25"/>
      <c r="AJ817" s="215"/>
      <c r="AK817" s="216"/>
      <c r="AL817" s="25"/>
      <c r="AM817" s="215"/>
      <c r="AN817" s="25"/>
      <c r="AO817" s="215"/>
      <c r="AP817" s="216"/>
      <c r="AQ817" s="25"/>
      <c r="AR817" s="215"/>
      <c r="AS817" s="25"/>
      <c r="AT817" s="215"/>
      <c r="AU817" s="216"/>
      <c r="AV817" s="25"/>
      <c r="AW817" s="215"/>
      <c r="AX817" s="25"/>
      <c r="AY817" s="215"/>
      <c r="AZ817" s="216"/>
      <c r="BA817" s="25"/>
      <c r="BB817" s="215"/>
      <c r="BC817" s="25"/>
      <c r="BD817" s="215"/>
      <c r="BE817" s="216"/>
      <c r="BF817" s="25"/>
      <c r="BG817" s="215"/>
      <c r="BH817" s="25"/>
      <c r="BI817" s="215"/>
      <c r="BJ817" s="216"/>
    </row>
    <row r="818" spans="14:62" ht="15.75" customHeight="1">
      <c r="N818" s="215"/>
      <c r="O818" s="286"/>
      <c r="P818" s="215"/>
      <c r="Q818" s="216"/>
      <c r="R818" s="286"/>
      <c r="S818" s="215"/>
      <c r="T818" s="286"/>
      <c r="U818" s="215"/>
      <c r="V818" s="216"/>
      <c r="W818" s="25"/>
      <c r="X818" s="215"/>
      <c r="Y818" s="25"/>
      <c r="Z818" s="215"/>
      <c r="AA818" s="216"/>
      <c r="AB818" s="25"/>
      <c r="AC818" s="215"/>
      <c r="AD818" s="25"/>
      <c r="AE818" s="215"/>
      <c r="AF818" s="216"/>
      <c r="AG818" s="25"/>
      <c r="AH818" s="215"/>
      <c r="AI818" s="25"/>
      <c r="AJ818" s="215"/>
      <c r="AK818" s="216"/>
      <c r="AL818" s="25"/>
      <c r="AM818" s="215"/>
      <c r="AN818" s="25"/>
      <c r="AO818" s="215"/>
      <c r="AP818" s="216"/>
      <c r="AQ818" s="25"/>
      <c r="AR818" s="215"/>
      <c r="AS818" s="25"/>
      <c r="AT818" s="215"/>
      <c r="AU818" s="216"/>
      <c r="AV818" s="25"/>
      <c r="AW818" s="215"/>
      <c r="AX818" s="25"/>
      <c r="AY818" s="215"/>
      <c r="AZ818" s="216"/>
      <c r="BA818" s="25"/>
      <c r="BB818" s="215"/>
      <c r="BC818" s="25"/>
      <c r="BD818" s="215"/>
      <c r="BE818" s="216"/>
      <c r="BF818" s="25"/>
      <c r="BG818" s="215"/>
      <c r="BH818" s="25"/>
      <c r="BI818" s="215"/>
      <c r="BJ818" s="216"/>
    </row>
    <row r="819" spans="14:62" ht="15.75" customHeight="1">
      <c r="N819" s="215"/>
      <c r="O819" s="286"/>
      <c r="P819" s="215"/>
      <c r="Q819" s="216"/>
      <c r="R819" s="286"/>
      <c r="S819" s="215"/>
      <c r="T819" s="286"/>
      <c r="U819" s="215"/>
      <c r="V819" s="216"/>
      <c r="W819" s="25"/>
      <c r="X819" s="215"/>
      <c r="Y819" s="25"/>
      <c r="Z819" s="215"/>
      <c r="AA819" s="216"/>
      <c r="AB819" s="25"/>
      <c r="AC819" s="215"/>
      <c r="AD819" s="25"/>
      <c r="AE819" s="215"/>
      <c r="AF819" s="216"/>
      <c r="AG819" s="25"/>
      <c r="AH819" s="215"/>
      <c r="AI819" s="25"/>
      <c r="AJ819" s="215"/>
      <c r="AK819" s="216"/>
      <c r="AL819" s="25"/>
      <c r="AM819" s="215"/>
      <c r="AN819" s="25"/>
      <c r="AO819" s="215"/>
      <c r="AP819" s="216"/>
      <c r="AQ819" s="25"/>
      <c r="AR819" s="215"/>
      <c r="AS819" s="25"/>
      <c r="AT819" s="215"/>
      <c r="AU819" s="216"/>
      <c r="AV819" s="25"/>
      <c r="AW819" s="215"/>
      <c r="AX819" s="25"/>
      <c r="AY819" s="215"/>
      <c r="AZ819" s="216"/>
      <c r="BA819" s="25"/>
      <c r="BB819" s="215"/>
      <c r="BC819" s="25"/>
      <c r="BD819" s="215"/>
      <c r="BE819" s="216"/>
      <c r="BF819" s="25"/>
      <c r="BG819" s="215"/>
      <c r="BH819" s="25"/>
      <c r="BI819" s="215"/>
      <c r="BJ819" s="216"/>
    </row>
    <row r="820" spans="14:62" ht="15.75" customHeight="1">
      <c r="N820" s="215"/>
      <c r="O820" s="286"/>
      <c r="P820" s="215"/>
      <c r="Q820" s="216"/>
      <c r="R820" s="286"/>
      <c r="S820" s="215"/>
      <c r="T820" s="286"/>
      <c r="U820" s="215"/>
      <c r="V820" s="216"/>
      <c r="W820" s="25"/>
      <c r="X820" s="215"/>
      <c r="Y820" s="25"/>
      <c r="Z820" s="215"/>
      <c r="AA820" s="216"/>
      <c r="AB820" s="25"/>
      <c r="AC820" s="215"/>
      <c r="AD820" s="25"/>
      <c r="AE820" s="215"/>
      <c r="AF820" s="216"/>
      <c r="AG820" s="25"/>
      <c r="AH820" s="215"/>
      <c r="AI820" s="25"/>
      <c r="AJ820" s="215"/>
      <c r="AK820" s="216"/>
      <c r="AL820" s="25"/>
      <c r="AM820" s="215"/>
      <c r="AN820" s="25"/>
      <c r="AO820" s="215"/>
      <c r="AP820" s="216"/>
      <c r="AQ820" s="25"/>
      <c r="AR820" s="215"/>
      <c r="AS820" s="25"/>
      <c r="AT820" s="215"/>
      <c r="AU820" s="216"/>
      <c r="AV820" s="25"/>
      <c r="AW820" s="215"/>
      <c r="AX820" s="25"/>
      <c r="AY820" s="215"/>
      <c r="AZ820" s="216"/>
      <c r="BA820" s="25"/>
      <c r="BB820" s="215"/>
      <c r="BC820" s="25"/>
      <c r="BD820" s="215"/>
      <c r="BE820" s="216"/>
      <c r="BF820" s="25"/>
      <c r="BG820" s="215"/>
      <c r="BH820" s="25"/>
      <c r="BI820" s="215"/>
      <c r="BJ820" s="216"/>
    </row>
    <row r="821" spans="14:62" ht="15.75" customHeight="1">
      <c r="N821" s="215"/>
      <c r="O821" s="286"/>
      <c r="P821" s="215"/>
      <c r="Q821" s="216"/>
      <c r="R821" s="286"/>
      <c r="S821" s="215"/>
      <c r="T821" s="286"/>
      <c r="U821" s="215"/>
      <c r="V821" s="216"/>
      <c r="W821" s="25"/>
      <c r="X821" s="215"/>
      <c r="Y821" s="25"/>
      <c r="Z821" s="215"/>
      <c r="AA821" s="216"/>
      <c r="AB821" s="25"/>
      <c r="AC821" s="215"/>
      <c r="AD821" s="25"/>
      <c r="AE821" s="215"/>
      <c r="AF821" s="216"/>
      <c r="AG821" s="25"/>
      <c r="AH821" s="215"/>
      <c r="AI821" s="25"/>
      <c r="AJ821" s="215"/>
      <c r="AK821" s="216"/>
      <c r="AL821" s="25"/>
      <c r="AM821" s="215"/>
      <c r="AN821" s="25"/>
      <c r="AO821" s="215"/>
      <c r="AP821" s="216"/>
      <c r="AQ821" s="25"/>
      <c r="AR821" s="215"/>
      <c r="AS821" s="25"/>
      <c r="AT821" s="215"/>
      <c r="AU821" s="216"/>
      <c r="AV821" s="25"/>
      <c r="AW821" s="215"/>
      <c r="AX821" s="25"/>
      <c r="AY821" s="215"/>
      <c r="AZ821" s="216"/>
      <c r="BA821" s="25"/>
      <c r="BB821" s="215"/>
      <c r="BC821" s="25"/>
      <c r="BD821" s="215"/>
      <c r="BE821" s="216"/>
      <c r="BF821" s="25"/>
      <c r="BG821" s="215"/>
      <c r="BH821" s="25"/>
      <c r="BI821" s="215"/>
      <c r="BJ821" s="216"/>
    </row>
    <row r="822" spans="14:62" ht="15.75" customHeight="1">
      <c r="N822" s="215"/>
      <c r="O822" s="286"/>
      <c r="P822" s="215"/>
      <c r="Q822" s="216"/>
      <c r="R822" s="286"/>
      <c r="S822" s="215"/>
      <c r="T822" s="286"/>
      <c r="U822" s="215"/>
      <c r="V822" s="216"/>
      <c r="W822" s="25"/>
      <c r="X822" s="215"/>
      <c r="Y822" s="25"/>
      <c r="Z822" s="215"/>
      <c r="AA822" s="216"/>
      <c r="AB822" s="25"/>
      <c r="AC822" s="215"/>
      <c r="AD822" s="25"/>
      <c r="AE822" s="215"/>
      <c r="AF822" s="216"/>
      <c r="AG822" s="25"/>
      <c r="AH822" s="215"/>
      <c r="AI822" s="25"/>
      <c r="AJ822" s="215"/>
      <c r="AK822" s="216"/>
      <c r="AL822" s="25"/>
      <c r="AM822" s="215"/>
      <c r="AN822" s="25"/>
      <c r="AO822" s="215"/>
      <c r="AP822" s="216"/>
      <c r="AQ822" s="25"/>
      <c r="AR822" s="215"/>
      <c r="AS822" s="25"/>
      <c r="AT822" s="215"/>
      <c r="AU822" s="216"/>
      <c r="AV822" s="25"/>
      <c r="AW822" s="215"/>
      <c r="AX822" s="25"/>
      <c r="AY822" s="215"/>
      <c r="AZ822" s="216"/>
      <c r="BA822" s="25"/>
      <c r="BB822" s="215"/>
      <c r="BC822" s="25"/>
      <c r="BD822" s="215"/>
      <c r="BE822" s="216"/>
      <c r="BF822" s="25"/>
      <c r="BG822" s="215"/>
      <c r="BH822" s="25"/>
      <c r="BI822" s="215"/>
      <c r="BJ822" s="216"/>
    </row>
    <row r="823" spans="14:62" ht="15.75" customHeight="1">
      <c r="N823" s="215"/>
      <c r="O823" s="286"/>
      <c r="P823" s="215"/>
      <c r="Q823" s="216"/>
      <c r="R823" s="286"/>
      <c r="S823" s="215"/>
      <c r="T823" s="286"/>
      <c r="U823" s="215"/>
      <c r="V823" s="216"/>
      <c r="W823" s="25"/>
      <c r="X823" s="215"/>
      <c r="Y823" s="25"/>
      <c r="Z823" s="215"/>
      <c r="AA823" s="216"/>
      <c r="AB823" s="25"/>
      <c r="AC823" s="215"/>
      <c r="AD823" s="25"/>
      <c r="AE823" s="215"/>
      <c r="AF823" s="216"/>
      <c r="AG823" s="25"/>
      <c r="AH823" s="215"/>
      <c r="AI823" s="25"/>
      <c r="AJ823" s="215"/>
      <c r="AK823" s="216"/>
      <c r="AL823" s="25"/>
      <c r="AM823" s="215"/>
      <c r="AN823" s="25"/>
      <c r="AO823" s="215"/>
      <c r="AP823" s="216"/>
      <c r="AQ823" s="25"/>
      <c r="AR823" s="215"/>
      <c r="AS823" s="25"/>
      <c r="AT823" s="215"/>
      <c r="AU823" s="216"/>
      <c r="AV823" s="25"/>
      <c r="AW823" s="215"/>
      <c r="AX823" s="25"/>
      <c r="AY823" s="215"/>
      <c r="AZ823" s="216"/>
      <c r="BA823" s="25"/>
      <c r="BB823" s="215"/>
      <c r="BC823" s="25"/>
      <c r="BD823" s="215"/>
      <c r="BE823" s="216"/>
      <c r="BF823" s="25"/>
      <c r="BG823" s="215"/>
      <c r="BH823" s="25"/>
      <c r="BI823" s="215"/>
      <c r="BJ823" s="216"/>
    </row>
    <row r="824" spans="14:62" ht="15.75" customHeight="1">
      <c r="N824" s="215"/>
      <c r="O824" s="286"/>
      <c r="P824" s="215"/>
      <c r="Q824" s="216"/>
      <c r="R824" s="286"/>
      <c r="S824" s="215"/>
      <c r="T824" s="286"/>
      <c r="U824" s="215"/>
      <c r="V824" s="216"/>
      <c r="W824" s="25"/>
      <c r="X824" s="215"/>
      <c r="Y824" s="25"/>
      <c r="Z824" s="215"/>
      <c r="AA824" s="216"/>
      <c r="AB824" s="25"/>
      <c r="AC824" s="215"/>
      <c r="AD824" s="25"/>
      <c r="AE824" s="215"/>
      <c r="AF824" s="216"/>
      <c r="AG824" s="25"/>
      <c r="AH824" s="215"/>
      <c r="AI824" s="25"/>
      <c r="AJ824" s="215"/>
      <c r="AK824" s="216"/>
      <c r="AL824" s="25"/>
      <c r="AM824" s="215"/>
      <c r="AN824" s="25"/>
      <c r="AO824" s="215"/>
      <c r="AP824" s="216"/>
      <c r="AQ824" s="25"/>
      <c r="AR824" s="215"/>
      <c r="AS824" s="25"/>
      <c r="AT824" s="215"/>
      <c r="AU824" s="216"/>
      <c r="AV824" s="25"/>
      <c r="AW824" s="215"/>
      <c r="AX824" s="25"/>
      <c r="AY824" s="215"/>
      <c r="AZ824" s="216"/>
      <c r="BA824" s="25"/>
      <c r="BB824" s="215"/>
      <c r="BC824" s="25"/>
      <c r="BD824" s="215"/>
      <c r="BE824" s="216"/>
      <c r="BF824" s="25"/>
      <c r="BG824" s="215"/>
      <c r="BH824" s="25"/>
      <c r="BI824" s="215"/>
      <c r="BJ824" s="216"/>
    </row>
    <row r="825" spans="14:62" ht="15.75" customHeight="1">
      <c r="N825" s="215"/>
      <c r="O825" s="286"/>
      <c r="P825" s="215"/>
      <c r="Q825" s="216"/>
      <c r="R825" s="286"/>
      <c r="S825" s="215"/>
      <c r="T825" s="286"/>
      <c r="U825" s="215"/>
      <c r="V825" s="216"/>
      <c r="W825" s="25"/>
      <c r="X825" s="215"/>
      <c r="Y825" s="25"/>
      <c r="Z825" s="215"/>
      <c r="AA825" s="216"/>
      <c r="AB825" s="25"/>
      <c r="AC825" s="215"/>
      <c r="AD825" s="25"/>
      <c r="AE825" s="215"/>
      <c r="AF825" s="216"/>
      <c r="AG825" s="25"/>
      <c r="AH825" s="215"/>
      <c r="AI825" s="25"/>
      <c r="AJ825" s="215"/>
      <c r="AK825" s="216"/>
      <c r="AL825" s="25"/>
      <c r="AM825" s="215"/>
      <c r="AN825" s="25"/>
      <c r="AO825" s="215"/>
      <c r="AP825" s="216"/>
      <c r="AQ825" s="25"/>
      <c r="AR825" s="215"/>
      <c r="AS825" s="25"/>
      <c r="AT825" s="215"/>
      <c r="AU825" s="216"/>
      <c r="AV825" s="25"/>
      <c r="AW825" s="215"/>
      <c r="AX825" s="25"/>
      <c r="AY825" s="215"/>
      <c r="AZ825" s="216"/>
      <c r="BA825" s="25"/>
      <c r="BB825" s="215"/>
      <c r="BC825" s="25"/>
      <c r="BD825" s="215"/>
      <c r="BE825" s="216"/>
      <c r="BF825" s="25"/>
      <c r="BG825" s="215"/>
      <c r="BH825" s="25"/>
      <c r="BI825" s="215"/>
      <c r="BJ825" s="216"/>
    </row>
    <row r="826" spans="14:62" ht="15.75" customHeight="1">
      <c r="N826" s="215"/>
      <c r="O826" s="286"/>
      <c r="P826" s="215"/>
      <c r="Q826" s="216"/>
      <c r="R826" s="286"/>
      <c r="S826" s="215"/>
      <c r="T826" s="286"/>
      <c r="U826" s="215"/>
      <c r="V826" s="216"/>
      <c r="W826" s="25"/>
      <c r="X826" s="215"/>
      <c r="Y826" s="25"/>
      <c r="Z826" s="215"/>
      <c r="AA826" s="216"/>
      <c r="AB826" s="25"/>
      <c r="AC826" s="215"/>
      <c r="AD826" s="25"/>
      <c r="AE826" s="215"/>
      <c r="AF826" s="216"/>
      <c r="AG826" s="25"/>
      <c r="AH826" s="215"/>
      <c r="AI826" s="25"/>
      <c r="AJ826" s="215"/>
      <c r="AK826" s="216"/>
      <c r="AL826" s="25"/>
      <c r="AM826" s="215"/>
      <c r="AN826" s="25"/>
      <c r="AO826" s="215"/>
      <c r="AP826" s="216"/>
      <c r="AQ826" s="25"/>
      <c r="AR826" s="215"/>
      <c r="AS826" s="25"/>
      <c r="AT826" s="215"/>
      <c r="AU826" s="216"/>
      <c r="AV826" s="25"/>
      <c r="AW826" s="215"/>
      <c r="AX826" s="25"/>
      <c r="AY826" s="215"/>
      <c r="AZ826" s="216"/>
      <c r="BA826" s="25"/>
      <c r="BB826" s="215"/>
      <c r="BC826" s="25"/>
      <c r="BD826" s="215"/>
      <c r="BE826" s="216"/>
      <c r="BF826" s="25"/>
      <c r="BG826" s="215"/>
      <c r="BH826" s="25"/>
      <c r="BI826" s="215"/>
      <c r="BJ826" s="216"/>
    </row>
    <row r="827" spans="14:62" ht="15.75" customHeight="1">
      <c r="N827" s="215"/>
      <c r="O827" s="286"/>
      <c r="P827" s="215"/>
      <c r="Q827" s="216"/>
      <c r="R827" s="286"/>
      <c r="S827" s="215"/>
      <c r="T827" s="286"/>
      <c r="U827" s="215"/>
      <c r="V827" s="216"/>
      <c r="W827" s="25"/>
      <c r="X827" s="215"/>
      <c r="Y827" s="25"/>
      <c r="Z827" s="215"/>
      <c r="AA827" s="216"/>
      <c r="AB827" s="25"/>
      <c r="AC827" s="215"/>
      <c r="AD827" s="25"/>
      <c r="AE827" s="215"/>
      <c r="AF827" s="216"/>
      <c r="AG827" s="25"/>
      <c r="AH827" s="215"/>
      <c r="AI827" s="25"/>
      <c r="AJ827" s="215"/>
      <c r="AK827" s="216"/>
      <c r="AL827" s="25"/>
      <c r="AM827" s="215"/>
      <c r="AN827" s="25"/>
      <c r="AO827" s="215"/>
      <c r="AP827" s="216"/>
      <c r="AQ827" s="25"/>
      <c r="AR827" s="215"/>
      <c r="AS827" s="25"/>
      <c r="AT827" s="215"/>
      <c r="AU827" s="216"/>
      <c r="AV827" s="25"/>
      <c r="AW827" s="215"/>
      <c r="AX827" s="25"/>
      <c r="AY827" s="215"/>
      <c r="AZ827" s="216"/>
      <c r="BA827" s="25"/>
      <c r="BB827" s="215"/>
      <c r="BC827" s="25"/>
      <c r="BD827" s="215"/>
      <c r="BE827" s="216"/>
      <c r="BF827" s="25"/>
      <c r="BG827" s="215"/>
      <c r="BH827" s="25"/>
      <c r="BI827" s="215"/>
      <c r="BJ827" s="216"/>
    </row>
    <row r="828" spans="14:62" ht="15.75" customHeight="1">
      <c r="N828" s="215"/>
      <c r="O828" s="286"/>
      <c r="P828" s="215"/>
      <c r="Q828" s="216"/>
      <c r="R828" s="286"/>
      <c r="S828" s="215"/>
      <c r="T828" s="286"/>
      <c r="U828" s="215"/>
      <c r="V828" s="216"/>
      <c r="W828" s="25"/>
      <c r="X828" s="215"/>
      <c r="Y828" s="25"/>
      <c r="Z828" s="215"/>
      <c r="AA828" s="216"/>
      <c r="AB828" s="25"/>
      <c r="AC828" s="215"/>
      <c r="AD828" s="25"/>
      <c r="AE828" s="215"/>
      <c r="AF828" s="216"/>
      <c r="AG828" s="25"/>
      <c r="AH828" s="215"/>
      <c r="AI828" s="25"/>
      <c r="AJ828" s="215"/>
      <c r="AK828" s="216"/>
      <c r="AL828" s="25"/>
      <c r="AM828" s="215"/>
      <c r="AN828" s="25"/>
      <c r="AO828" s="215"/>
      <c r="AP828" s="216"/>
      <c r="AQ828" s="25"/>
      <c r="AR828" s="215"/>
      <c r="AS828" s="25"/>
      <c r="AT828" s="215"/>
      <c r="AU828" s="216"/>
      <c r="AV828" s="25"/>
      <c r="AW828" s="215"/>
      <c r="AX828" s="25"/>
      <c r="AY828" s="215"/>
      <c r="AZ828" s="216"/>
      <c r="BA828" s="25"/>
      <c r="BB828" s="215"/>
      <c r="BC828" s="25"/>
      <c r="BD828" s="215"/>
      <c r="BE828" s="216"/>
      <c r="BF828" s="25"/>
      <c r="BG828" s="215"/>
      <c r="BH828" s="25"/>
      <c r="BI828" s="215"/>
      <c r="BJ828" s="216"/>
    </row>
    <row r="829" spans="14:62" ht="15.75" customHeight="1">
      <c r="N829" s="215"/>
      <c r="O829" s="286"/>
      <c r="P829" s="215"/>
      <c r="Q829" s="216"/>
      <c r="R829" s="286"/>
      <c r="S829" s="215"/>
      <c r="T829" s="286"/>
      <c r="U829" s="215"/>
      <c r="V829" s="216"/>
      <c r="W829" s="25"/>
      <c r="X829" s="215"/>
      <c r="Y829" s="25"/>
      <c r="Z829" s="215"/>
      <c r="AA829" s="216"/>
      <c r="AB829" s="25"/>
      <c r="AC829" s="215"/>
      <c r="AD829" s="25"/>
      <c r="AE829" s="215"/>
      <c r="AF829" s="216"/>
      <c r="AG829" s="25"/>
      <c r="AH829" s="215"/>
      <c r="AI829" s="25"/>
      <c r="AJ829" s="215"/>
      <c r="AK829" s="216"/>
      <c r="AL829" s="25"/>
      <c r="AM829" s="215"/>
      <c r="AN829" s="25"/>
      <c r="AO829" s="215"/>
      <c r="AP829" s="216"/>
      <c r="AQ829" s="25"/>
      <c r="AR829" s="215"/>
      <c r="AS829" s="25"/>
      <c r="AT829" s="215"/>
      <c r="AU829" s="216"/>
      <c r="AV829" s="25"/>
      <c r="AW829" s="215"/>
      <c r="AX829" s="25"/>
      <c r="AY829" s="215"/>
      <c r="AZ829" s="216"/>
      <c r="BA829" s="25"/>
      <c r="BB829" s="215"/>
      <c r="BC829" s="25"/>
      <c r="BD829" s="215"/>
      <c r="BE829" s="216"/>
      <c r="BF829" s="25"/>
      <c r="BG829" s="215"/>
      <c r="BH829" s="25"/>
      <c r="BI829" s="215"/>
      <c r="BJ829" s="216"/>
    </row>
    <row r="830" spans="14:62" ht="15.75" customHeight="1">
      <c r="N830" s="215"/>
      <c r="O830" s="286"/>
      <c r="P830" s="215"/>
      <c r="Q830" s="216"/>
      <c r="R830" s="286"/>
      <c r="S830" s="215"/>
      <c r="T830" s="286"/>
      <c r="U830" s="215"/>
      <c r="V830" s="216"/>
      <c r="W830" s="25"/>
      <c r="X830" s="215"/>
      <c r="Y830" s="25"/>
      <c r="Z830" s="215"/>
      <c r="AA830" s="216"/>
      <c r="AB830" s="25"/>
      <c r="AC830" s="215"/>
      <c r="AD830" s="25"/>
      <c r="AE830" s="215"/>
      <c r="AF830" s="216"/>
      <c r="AG830" s="25"/>
      <c r="AH830" s="215"/>
      <c r="AI830" s="25"/>
      <c r="AJ830" s="215"/>
      <c r="AK830" s="216"/>
      <c r="AL830" s="25"/>
      <c r="AM830" s="215"/>
      <c r="AN830" s="25"/>
      <c r="AO830" s="215"/>
      <c r="AP830" s="216"/>
      <c r="AQ830" s="25"/>
      <c r="AR830" s="215"/>
      <c r="AS830" s="25"/>
      <c r="AT830" s="215"/>
      <c r="AU830" s="216"/>
      <c r="AV830" s="25"/>
      <c r="AW830" s="215"/>
      <c r="AX830" s="25"/>
      <c r="AY830" s="215"/>
      <c r="AZ830" s="216"/>
      <c r="BA830" s="25"/>
      <c r="BB830" s="215"/>
      <c r="BC830" s="25"/>
      <c r="BD830" s="215"/>
      <c r="BE830" s="216"/>
      <c r="BF830" s="25"/>
      <c r="BG830" s="215"/>
      <c r="BH830" s="25"/>
      <c r="BI830" s="215"/>
      <c r="BJ830" s="216"/>
    </row>
    <row r="831" spans="14:62" ht="15.75" customHeight="1">
      <c r="N831" s="215"/>
      <c r="O831" s="286"/>
      <c r="P831" s="215"/>
      <c r="Q831" s="216"/>
      <c r="R831" s="286"/>
      <c r="S831" s="215"/>
      <c r="T831" s="286"/>
      <c r="U831" s="215"/>
      <c r="V831" s="216"/>
      <c r="W831" s="25"/>
      <c r="X831" s="215"/>
      <c r="Y831" s="25"/>
      <c r="Z831" s="215"/>
      <c r="AA831" s="216"/>
      <c r="AB831" s="25"/>
      <c r="AC831" s="215"/>
      <c r="AD831" s="25"/>
      <c r="AE831" s="215"/>
      <c r="AF831" s="216"/>
      <c r="AG831" s="25"/>
      <c r="AH831" s="215"/>
      <c r="AI831" s="25"/>
      <c r="AJ831" s="215"/>
      <c r="AK831" s="216"/>
      <c r="AL831" s="25"/>
      <c r="AM831" s="215"/>
      <c r="AN831" s="25"/>
      <c r="AO831" s="215"/>
      <c r="AP831" s="216"/>
      <c r="AQ831" s="25"/>
      <c r="AR831" s="215"/>
      <c r="AS831" s="25"/>
      <c r="AT831" s="215"/>
      <c r="AU831" s="216"/>
      <c r="AV831" s="25"/>
      <c r="AW831" s="215"/>
      <c r="AX831" s="25"/>
      <c r="AY831" s="215"/>
      <c r="AZ831" s="216"/>
      <c r="BA831" s="25"/>
      <c r="BB831" s="215"/>
      <c r="BC831" s="25"/>
      <c r="BD831" s="215"/>
      <c r="BE831" s="216"/>
      <c r="BF831" s="25"/>
      <c r="BG831" s="215"/>
      <c r="BH831" s="25"/>
      <c r="BI831" s="215"/>
      <c r="BJ831" s="216"/>
    </row>
    <row r="832" spans="14:62" ht="15.75" customHeight="1">
      <c r="N832" s="215"/>
      <c r="O832" s="286"/>
      <c r="P832" s="215"/>
      <c r="Q832" s="216"/>
      <c r="R832" s="286"/>
      <c r="S832" s="215"/>
      <c r="T832" s="286"/>
      <c r="U832" s="215"/>
      <c r="V832" s="216"/>
      <c r="W832" s="25"/>
      <c r="X832" s="215"/>
      <c r="Y832" s="25"/>
      <c r="Z832" s="215"/>
      <c r="AA832" s="216"/>
      <c r="AB832" s="25"/>
      <c r="AC832" s="215"/>
      <c r="AD832" s="25"/>
      <c r="AE832" s="215"/>
      <c r="AF832" s="216"/>
      <c r="AG832" s="25"/>
      <c r="AH832" s="215"/>
      <c r="AI832" s="25"/>
      <c r="AJ832" s="215"/>
      <c r="AK832" s="216"/>
      <c r="AL832" s="25"/>
      <c r="AM832" s="215"/>
      <c r="AN832" s="25"/>
      <c r="AO832" s="215"/>
      <c r="AP832" s="216"/>
      <c r="AQ832" s="25"/>
      <c r="AR832" s="215"/>
      <c r="AS832" s="25"/>
      <c r="AT832" s="215"/>
      <c r="AU832" s="216"/>
      <c r="AV832" s="25"/>
      <c r="AW832" s="215"/>
      <c r="AX832" s="25"/>
      <c r="AY832" s="215"/>
      <c r="AZ832" s="216"/>
      <c r="BA832" s="25"/>
      <c r="BB832" s="215"/>
      <c r="BC832" s="25"/>
      <c r="BD832" s="215"/>
      <c r="BE832" s="216"/>
      <c r="BF832" s="25"/>
      <c r="BG832" s="215"/>
      <c r="BH832" s="25"/>
      <c r="BI832" s="215"/>
      <c r="BJ832" s="216"/>
    </row>
    <row r="833" spans="14:62" ht="15.75" customHeight="1">
      <c r="N833" s="215"/>
      <c r="O833" s="286"/>
      <c r="P833" s="215"/>
      <c r="Q833" s="216"/>
      <c r="R833" s="286"/>
      <c r="S833" s="215"/>
      <c r="T833" s="286"/>
      <c r="U833" s="215"/>
      <c r="V833" s="216"/>
      <c r="W833" s="25"/>
      <c r="X833" s="215"/>
      <c r="Y833" s="25"/>
      <c r="Z833" s="215"/>
      <c r="AA833" s="216"/>
      <c r="AB833" s="25"/>
      <c r="AC833" s="215"/>
      <c r="AD833" s="25"/>
      <c r="AE833" s="215"/>
      <c r="AF833" s="216"/>
      <c r="AG833" s="25"/>
      <c r="AH833" s="215"/>
      <c r="AI833" s="25"/>
      <c r="AJ833" s="215"/>
      <c r="AK833" s="216"/>
      <c r="AL833" s="25"/>
      <c r="AM833" s="215"/>
      <c r="AN833" s="25"/>
      <c r="AO833" s="215"/>
      <c r="AP833" s="216"/>
      <c r="AQ833" s="25"/>
      <c r="AR833" s="215"/>
      <c r="AS833" s="25"/>
      <c r="AT833" s="215"/>
      <c r="AU833" s="216"/>
      <c r="AV833" s="25"/>
      <c r="AW833" s="215"/>
      <c r="AX833" s="25"/>
      <c r="AY833" s="215"/>
      <c r="AZ833" s="216"/>
      <c r="BA833" s="25"/>
      <c r="BB833" s="215"/>
      <c r="BC833" s="25"/>
      <c r="BD833" s="215"/>
      <c r="BE833" s="216"/>
      <c r="BF833" s="25"/>
      <c r="BG833" s="215"/>
      <c r="BH833" s="25"/>
      <c r="BI833" s="215"/>
      <c r="BJ833" s="216"/>
    </row>
    <row r="834" spans="14:62" ht="15.75" customHeight="1">
      <c r="N834" s="215"/>
      <c r="O834" s="286"/>
      <c r="P834" s="215"/>
      <c r="Q834" s="216"/>
      <c r="R834" s="286"/>
      <c r="S834" s="215"/>
      <c r="T834" s="286"/>
      <c r="U834" s="215"/>
      <c r="V834" s="216"/>
      <c r="W834" s="25"/>
      <c r="X834" s="215"/>
      <c r="Y834" s="25"/>
      <c r="Z834" s="215"/>
      <c r="AA834" s="216"/>
      <c r="AB834" s="25"/>
      <c r="AC834" s="215"/>
      <c r="AD834" s="25"/>
      <c r="AE834" s="215"/>
      <c r="AF834" s="216"/>
      <c r="AG834" s="25"/>
      <c r="AH834" s="215"/>
      <c r="AI834" s="25"/>
      <c r="AJ834" s="215"/>
      <c r="AK834" s="216"/>
      <c r="AL834" s="25"/>
      <c r="AM834" s="215"/>
      <c r="AN834" s="25"/>
      <c r="AO834" s="215"/>
      <c r="AP834" s="216"/>
      <c r="AQ834" s="25"/>
      <c r="AR834" s="215"/>
      <c r="AS834" s="25"/>
      <c r="AT834" s="215"/>
      <c r="AU834" s="216"/>
      <c r="AV834" s="25"/>
      <c r="AW834" s="215"/>
      <c r="AX834" s="25"/>
      <c r="AY834" s="215"/>
      <c r="AZ834" s="216"/>
      <c r="BA834" s="25"/>
      <c r="BB834" s="215"/>
      <c r="BC834" s="25"/>
      <c r="BD834" s="215"/>
      <c r="BE834" s="216"/>
      <c r="BF834" s="25"/>
      <c r="BG834" s="215"/>
      <c r="BH834" s="25"/>
      <c r="BI834" s="215"/>
      <c r="BJ834" s="216"/>
    </row>
    <row r="835" spans="14:62" ht="15.75" customHeight="1">
      <c r="N835" s="215"/>
      <c r="O835" s="286"/>
      <c r="P835" s="215"/>
      <c r="Q835" s="216"/>
      <c r="R835" s="286"/>
      <c r="S835" s="215"/>
      <c r="T835" s="286"/>
      <c r="U835" s="215"/>
      <c r="V835" s="216"/>
      <c r="W835" s="25"/>
      <c r="X835" s="215"/>
      <c r="Y835" s="25"/>
      <c r="Z835" s="215"/>
      <c r="AA835" s="216"/>
      <c r="AB835" s="25"/>
      <c r="AC835" s="215"/>
      <c r="AD835" s="25"/>
      <c r="AE835" s="215"/>
      <c r="AF835" s="216"/>
      <c r="AG835" s="25"/>
      <c r="AH835" s="215"/>
      <c r="AI835" s="25"/>
      <c r="AJ835" s="215"/>
      <c r="AK835" s="216"/>
      <c r="AL835" s="25"/>
      <c r="AM835" s="215"/>
      <c r="AN835" s="25"/>
      <c r="AO835" s="215"/>
      <c r="AP835" s="216"/>
      <c r="AQ835" s="25"/>
      <c r="AR835" s="215"/>
      <c r="AS835" s="25"/>
      <c r="AT835" s="215"/>
      <c r="AU835" s="216"/>
      <c r="AV835" s="25"/>
      <c r="AW835" s="215"/>
      <c r="AX835" s="25"/>
      <c r="AY835" s="215"/>
      <c r="AZ835" s="216"/>
      <c r="BA835" s="25"/>
      <c r="BB835" s="215"/>
      <c r="BC835" s="25"/>
      <c r="BD835" s="215"/>
      <c r="BE835" s="216"/>
      <c r="BF835" s="25"/>
      <c r="BG835" s="215"/>
      <c r="BH835" s="25"/>
      <c r="BI835" s="215"/>
      <c r="BJ835" s="216"/>
    </row>
    <row r="836" spans="14:62" ht="15.75" customHeight="1">
      <c r="N836" s="215"/>
      <c r="O836" s="286"/>
      <c r="P836" s="215"/>
      <c r="Q836" s="216"/>
      <c r="R836" s="286"/>
      <c r="S836" s="215"/>
      <c r="T836" s="286"/>
      <c r="U836" s="215"/>
      <c r="V836" s="216"/>
      <c r="W836" s="25"/>
      <c r="X836" s="215"/>
      <c r="Y836" s="25"/>
      <c r="Z836" s="215"/>
      <c r="AA836" s="216"/>
      <c r="AB836" s="25"/>
      <c r="AC836" s="215"/>
      <c r="AD836" s="25"/>
      <c r="AE836" s="215"/>
      <c r="AF836" s="216"/>
      <c r="AG836" s="25"/>
      <c r="AH836" s="215"/>
      <c r="AI836" s="25"/>
      <c r="AJ836" s="215"/>
      <c r="AK836" s="216"/>
      <c r="AL836" s="25"/>
      <c r="AM836" s="215"/>
      <c r="AN836" s="25"/>
      <c r="AO836" s="215"/>
      <c r="AP836" s="216"/>
      <c r="AQ836" s="25"/>
      <c r="AR836" s="215"/>
      <c r="AS836" s="25"/>
      <c r="AT836" s="215"/>
      <c r="AU836" s="216"/>
      <c r="AV836" s="25"/>
      <c r="AW836" s="215"/>
      <c r="AX836" s="25"/>
      <c r="AY836" s="215"/>
      <c r="AZ836" s="216"/>
      <c r="BA836" s="25"/>
      <c r="BB836" s="215"/>
      <c r="BC836" s="25"/>
      <c r="BD836" s="215"/>
      <c r="BE836" s="216"/>
      <c r="BF836" s="25"/>
      <c r="BG836" s="215"/>
      <c r="BH836" s="25"/>
      <c r="BI836" s="215"/>
      <c r="BJ836" s="216"/>
    </row>
    <row r="837" spans="14:62" ht="15.75" customHeight="1">
      <c r="N837" s="215"/>
      <c r="O837" s="286"/>
      <c r="P837" s="215"/>
      <c r="Q837" s="216"/>
      <c r="R837" s="286"/>
      <c r="S837" s="215"/>
      <c r="T837" s="286"/>
      <c r="U837" s="215"/>
      <c r="V837" s="216"/>
      <c r="W837" s="25"/>
      <c r="X837" s="215"/>
      <c r="Y837" s="25"/>
      <c r="Z837" s="215"/>
      <c r="AA837" s="216"/>
      <c r="AB837" s="25"/>
      <c r="AC837" s="215"/>
      <c r="AD837" s="25"/>
      <c r="AE837" s="215"/>
      <c r="AF837" s="216"/>
      <c r="AG837" s="25"/>
      <c r="AH837" s="215"/>
      <c r="AI837" s="25"/>
      <c r="AJ837" s="215"/>
      <c r="AK837" s="216"/>
      <c r="AL837" s="25"/>
      <c r="AM837" s="215"/>
      <c r="AN837" s="25"/>
      <c r="AO837" s="215"/>
      <c r="AP837" s="216"/>
      <c r="AQ837" s="25"/>
      <c r="AR837" s="215"/>
      <c r="AS837" s="25"/>
      <c r="AT837" s="215"/>
      <c r="AU837" s="216"/>
      <c r="AV837" s="25"/>
      <c r="AW837" s="215"/>
      <c r="AX837" s="25"/>
      <c r="AY837" s="215"/>
      <c r="AZ837" s="216"/>
      <c r="BA837" s="25"/>
      <c r="BB837" s="215"/>
      <c r="BC837" s="25"/>
      <c r="BD837" s="215"/>
      <c r="BE837" s="216"/>
      <c r="BF837" s="25"/>
      <c r="BG837" s="215"/>
      <c r="BH837" s="25"/>
      <c r="BI837" s="215"/>
      <c r="BJ837" s="216"/>
    </row>
    <row r="838" spans="14:62" ht="15.75" customHeight="1">
      <c r="N838" s="215"/>
      <c r="O838" s="286"/>
      <c r="P838" s="215"/>
      <c r="Q838" s="216"/>
      <c r="R838" s="286"/>
      <c r="S838" s="215"/>
      <c r="T838" s="286"/>
      <c r="U838" s="215"/>
      <c r="V838" s="216"/>
      <c r="W838" s="25"/>
      <c r="X838" s="215"/>
      <c r="Y838" s="25"/>
      <c r="Z838" s="215"/>
      <c r="AA838" s="216"/>
      <c r="AB838" s="25"/>
      <c r="AC838" s="215"/>
      <c r="AD838" s="25"/>
      <c r="AE838" s="215"/>
      <c r="AF838" s="216"/>
      <c r="AG838" s="25"/>
      <c r="AH838" s="215"/>
      <c r="AI838" s="25"/>
      <c r="AJ838" s="215"/>
      <c r="AK838" s="216"/>
      <c r="AL838" s="25"/>
      <c r="AM838" s="215"/>
      <c r="AN838" s="25"/>
      <c r="AO838" s="215"/>
      <c r="AP838" s="216"/>
      <c r="AQ838" s="25"/>
      <c r="AR838" s="215"/>
      <c r="AS838" s="25"/>
      <c r="AT838" s="215"/>
      <c r="AU838" s="216"/>
      <c r="AV838" s="25"/>
      <c r="AW838" s="215"/>
      <c r="AX838" s="25"/>
      <c r="AY838" s="215"/>
      <c r="AZ838" s="216"/>
      <c r="BA838" s="25"/>
      <c r="BB838" s="215"/>
      <c r="BC838" s="25"/>
      <c r="BD838" s="215"/>
      <c r="BE838" s="216"/>
      <c r="BF838" s="25"/>
      <c r="BG838" s="215"/>
      <c r="BH838" s="25"/>
      <c r="BI838" s="215"/>
      <c r="BJ838" s="216"/>
    </row>
    <row r="839" spans="14:62" ht="15.75" customHeight="1">
      <c r="N839" s="215"/>
      <c r="O839" s="286"/>
      <c r="P839" s="215"/>
      <c r="Q839" s="216"/>
      <c r="R839" s="286"/>
      <c r="S839" s="215"/>
      <c r="T839" s="286"/>
      <c r="U839" s="215"/>
      <c r="V839" s="216"/>
      <c r="W839" s="25"/>
      <c r="X839" s="215"/>
      <c r="Y839" s="25"/>
      <c r="Z839" s="215"/>
      <c r="AA839" s="216"/>
      <c r="AB839" s="25"/>
      <c r="AC839" s="215"/>
      <c r="AD839" s="25"/>
      <c r="AE839" s="215"/>
      <c r="AF839" s="216"/>
      <c r="AG839" s="25"/>
      <c r="AH839" s="215"/>
      <c r="AI839" s="25"/>
      <c r="AJ839" s="215"/>
      <c r="AK839" s="216"/>
      <c r="AL839" s="25"/>
      <c r="AM839" s="215"/>
      <c r="AN839" s="25"/>
      <c r="AO839" s="215"/>
      <c r="AP839" s="216"/>
      <c r="AQ839" s="25"/>
      <c r="AR839" s="215"/>
      <c r="AS839" s="25"/>
      <c r="AT839" s="215"/>
      <c r="AU839" s="216"/>
      <c r="AV839" s="25"/>
      <c r="AW839" s="215"/>
      <c r="AX839" s="25"/>
      <c r="AY839" s="215"/>
      <c r="AZ839" s="216"/>
      <c r="BA839" s="25"/>
      <c r="BB839" s="215"/>
      <c r="BC839" s="25"/>
      <c r="BD839" s="215"/>
      <c r="BE839" s="216"/>
      <c r="BF839" s="25"/>
      <c r="BG839" s="215"/>
      <c r="BH839" s="25"/>
      <c r="BI839" s="215"/>
      <c r="BJ839" s="216"/>
    </row>
    <row r="840" spans="14:62" ht="15.75" customHeight="1">
      <c r="N840" s="215"/>
      <c r="O840" s="286"/>
      <c r="P840" s="215"/>
      <c r="Q840" s="216"/>
      <c r="R840" s="286"/>
      <c r="S840" s="215"/>
      <c r="T840" s="286"/>
      <c r="U840" s="215"/>
      <c r="V840" s="216"/>
      <c r="W840" s="25"/>
      <c r="X840" s="215"/>
      <c r="Y840" s="25"/>
      <c r="Z840" s="215"/>
      <c r="AA840" s="216"/>
      <c r="AB840" s="25"/>
      <c r="AC840" s="215"/>
      <c r="AD840" s="25"/>
      <c r="AE840" s="215"/>
      <c r="AF840" s="216"/>
      <c r="AG840" s="25"/>
      <c r="AH840" s="215"/>
      <c r="AI840" s="25"/>
      <c r="AJ840" s="215"/>
      <c r="AK840" s="216"/>
      <c r="AL840" s="25"/>
      <c r="AM840" s="215"/>
      <c r="AN840" s="25"/>
      <c r="AO840" s="215"/>
      <c r="AP840" s="216"/>
      <c r="AQ840" s="25"/>
      <c r="AR840" s="215"/>
      <c r="AS840" s="25"/>
      <c r="AT840" s="215"/>
      <c r="AU840" s="216"/>
      <c r="AV840" s="25"/>
      <c r="AW840" s="215"/>
      <c r="AX840" s="25"/>
      <c r="AY840" s="215"/>
      <c r="AZ840" s="216"/>
      <c r="BA840" s="25"/>
      <c r="BB840" s="215"/>
      <c r="BC840" s="25"/>
      <c r="BD840" s="215"/>
      <c r="BE840" s="216"/>
      <c r="BF840" s="25"/>
      <c r="BG840" s="215"/>
      <c r="BH840" s="25"/>
      <c r="BI840" s="215"/>
      <c r="BJ840" s="216"/>
    </row>
    <row r="841" spans="14:62" ht="15.75" customHeight="1">
      <c r="N841" s="215"/>
      <c r="O841" s="286"/>
      <c r="P841" s="215"/>
      <c r="Q841" s="216"/>
      <c r="R841" s="286"/>
      <c r="S841" s="215"/>
      <c r="T841" s="286"/>
      <c r="U841" s="215"/>
      <c r="V841" s="216"/>
      <c r="W841" s="25"/>
      <c r="X841" s="215"/>
      <c r="Y841" s="25"/>
      <c r="Z841" s="215"/>
      <c r="AA841" s="216"/>
      <c r="AB841" s="25"/>
      <c r="AC841" s="215"/>
      <c r="AD841" s="25"/>
      <c r="AE841" s="215"/>
      <c r="AF841" s="216"/>
      <c r="AG841" s="25"/>
      <c r="AH841" s="215"/>
      <c r="AI841" s="25"/>
      <c r="AJ841" s="215"/>
      <c r="AK841" s="216"/>
      <c r="AL841" s="25"/>
      <c r="AM841" s="215"/>
      <c r="AN841" s="25"/>
      <c r="AO841" s="215"/>
      <c r="AP841" s="216"/>
      <c r="AQ841" s="25"/>
      <c r="AR841" s="215"/>
      <c r="AS841" s="25"/>
      <c r="AT841" s="215"/>
      <c r="AU841" s="216"/>
      <c r="AV841" s="25"/>
      <c r="AW841" s="215"/>
      <c r="AX841" s="25"/>
      <c r="AY841" s="215"/>
      <c r="AZ841" s="216"/>
      <c r="BA841" s="25"/>
      <c r="BB841" s="215"/>
      <c r="BC841" s="25"/>
      <c r="BD841" s="215"/>
      <c r="BE841" s="216"/>
      <c r="BF841" s="25"/>
      <c r="BG841" s="215"/>
      <c r="BH841" s="25"/>
      <c r="BI841" s="215"/>
      <c r="BJ841" s="216"/>
    </row>
    <row r="842" spans="14:62" ht="15.75" customHeight="1">
      <c r="N842" s="215"/>
      <c r="O842" s="286"/>
      <c r="P842" s="215"/>
      <c r="Q842" s="216"/>
      <c r="R842" s="286"/>
      <c r="S842" s="215"/>
      <c r="T842" s="286"/>
      <c r="U842" s="215"/>
      <c r="V842" s="216"/>
      <c r="W842" s="25"/>
      <c r="X842" s="215"/>
      <c r="Y842" s="25"/>
      <c r="Z842" s="215"/>
      <c r="AA842" s="216"/>
      <c r="AB842" s="25"/>
      <c r="AC842" s="215"/>
      <c r="AD842" s="25"/>
      <c r="AE842" s="215"/>
      <c r="AF842" s="216"/>
      <c r="AG842" s="25"/>
      <c r="AH842" s="215"/>
      <c r="AI842" s="25"/>
      <c r="AJ842" s="215"/>
      <c r="AK842" s="216"/>
      <c r="AL842" s="25"/>
      <c r="AM842" s="215"/>
      <c r="AN842" s="25"/>
      <c r="AO842" s="215"/>
      <c r="AP842" s="216"/>
      <c r="AQ842" s="25"/>
      <c r="AR842" s="215"/>
      <c r="AS842" s="25"/>
      <c r="AT842" s="215"/>
      <c r="AU842" s="216"/>
      <c r="AV842" s="25"/>
      <c r="AW842" s="215"/>
      <c r="AX842" s="25"/>
      <c r="AY842" s="215"/>
      <c r="AZ842" s="216"/>
      <c r="BA842" s="25"/>
      <c r="BB842" s="215"/>
      <c r="BC842" s="25"/>
      <c r="BD842" s="215"/>
      <c r="BE842" s="216"/>
      <c r="BF842" s="25"/>
      <c r="BG842" s="215"/>
      <c r="BH842" s="25"/>
      <c r="BI842" s="215"/>
      <c r="BJ842" s="216"/>
    </row>
    <row r="843" spans="14:62" ht="15.75" customHeight="1">
      <c r="N843" s="215"/>
      <c r="O843" s="286"/>
      <c r="P843" s="215"/>
      <c r="Q843" s="216"/>
      <c r="R843" s="286"/>
      <c r="S843" s="215"/>
      <c r="T843" s="286"/>
      <c r="U843" s="215"/>
      <c r="V843" s="216"/>
      <c r="W843" s="25"/>
      <c r="X843" s="215"/>
      <c r="Y843" s="25"/>
      <c r="Z843" s="215"/>
      <c r="AA843" s="216"/>
      <c r="AB843" s="25"/>
      <c r="AC843" s="215"/>
      <c r="AD843" s="25"/>
      <c r="AE843" s="215"/>
      <c r="AF843" s="216"/>
      <c r="AG843" s="25"/>
      <c r="AH843" s="215"/>
      <c r="AI843" s="25"/>
      <c r="AJ843" s="215"/>
      <c r="AK843" s="216"/>
      <c r="AL843" s="25"/>
      <c r="AM843" s="215"/>
      <c r="AN843" s="25"/>
      <c r="AO843" s="215"/>
      <c r="AP843" s="216"/>
      <c r="AQ843" s="25"/>
      <c r="AR843" s="215"/>
      <c r="AS843" s="25"/>
      <c r="AT843" s="215"/>
      <c r="AU843" s="216"/>
      <c r="AV843" s="25"/>
      <c r="AW843" s="215"/>
      <c r="AX843" s="25"/>
      <c r="AY843" s="215"/>
      <c r="AZ843" s="216"/>
      <c r="BA843" s="25"/>
      <c r="BB843" s="215"/>
      <c r="BC843" s="25"/>
      <c r="BD843" s="215"/>
      <c r="BE843" s="216"/>
      <c r="BF843" s="25"/>
      <c r="BG843" s="215"/>
      <c r="BH843" s="25"/>
      <c r="BI843" s="215"/>
      <c r="BJ843" s="216"/>
    </row>
    <row r="844" spans="14:62" ht="15.75" customHeight="1">
      <c r="N844" s="215"/>
      <c r="O844" s="286"/>
      <c r="P844" s="215"/>
      <c r="Q844" s="216"/>
      <c r="R844" s="286"/>
      <c r="S844" s="215"/>
      <c r="T844" s="286"/>
      <c r="U844" s="215"/>
      <c r="V844" s="216"/>
      <c r="W844" s="25"/>
      <c r="X844" s="215"/>
      <c r="Y844" s="25"/>
      <c r="Z844" s="215"/>
      <c r="AA844" s="216"/>
      <c r="AB844" s="25"/>
      <c r="AC844" s="215"/>
      <c r="AD844" s="25"/>
      <c r="AE844" s="215"/>
      <c r="AF844" s="216"/>
      <c r="AG844" s="25"/>
      <c r="AH844" s="215"/>
      <c r="AI844" s="25"/>
      <c r="AJ844" s="215"/>
      <c r="AK844" s="216"/>
      <c r="AL844" s="25"/>
      <c r="AM844" s="215"/>
      <c r="AN844" s="25"/>
      <c r="AO844" s="215"/>
      <c r="AP844" s="216"/>
      <c r="AQ844" s="25"/>
      <c r="AR844" s="215"/>
      <c r="AS844" s="25"/>
      <c r="AT844" s="215"/>
      <c r="AU844" s="216"/>
      <c r="AV844" s="25"/>
      <c r="AW844" s="215"/>
      <c r="AX844" s="25"/>
      <c r="AY844" s="215"/>
      <c r="AZ844" s="216"/>
      <c r="BA844" s="25"/>
      <c r="BB844" s="215"/>
      <c r="BC844" s="25"/>
      <c r="BD844" s="215"/>
      <c r="BE844" s="216"/>
      <c r="BF844" s="25"/>
      <c r="BG844" s="215"/>
      <c r="BH844" s="25"/>
      <c r="BI844" s="215"/>
      <c r="BJ844" s="216"/>
    </row>
    <row r="845" spans="14:62" ht="15.75" customHeight="1">
      <c r="N845" s="215"/>
      <c r="O845" s="286"/>
      <c r="P845" s="215"/>
      <c r="Q845" s="216"/>
      <c r="R845" s="286"/>
      <c r="S845" s="215"/>
      <c r="T845" s="286"/>
      <c r="U845" s="215"/>
      <c r="V845" s="216"/>
      <c r="W845" s="25"/>
      <c r="X845" s="215"/>
      <c r="Y845" s="25"/>
      <c r="Z845" s="215"/>
      <c r="AA845" s="216"/>
      <c r="AB845" s="25"/>
      <c r="AC845" s="215"/>
      <c r="AD845" s="25"/>
      <c r="AE845" s="215"/>
      <c r="AF845" s="216"/>
      <c r="AG845" s="25"/>
      <c r="AH845" s="215"/>
      <c r="AI845" s="25"/>
      <c r="AJ845" s="215"/>
      <c r="AK845" s="216"/>
      <c r="AL845" s="25"/>
      <c r="AM845" s="215"/>
      <c r="AN845" s="25"/>
      <c r="AO845" s="215"/>
      <c r="AP845" s="216"/>
      <c r="AQ845" s="25"/>
      <c r="AR845" s="215"/>
      <c r="AS845" s="25"/>
      <c r="AT845" s="215"/>
      <c r="AU845" s="216"/>
      <c r="AV845" s="25"/>
      <c r="AW845" s="215"/>
      <c r="AX845" s="25"/>
      <c r="AY845" s="215"/>
      <c r="AZ845" s="216"/>
      <c r="BA845" s="25"/>
      <c r="BB845" s="215"/>
      <c r="BC845" s="25"/>
      <c r="BD845" s="215"/>
      <c r="BE845" s="216"/>
      <c r="BF845" s="25"/>
      <c r="BG845" s="215"/>
      <c r="BH845" s="25"/>
      <c r="BI845" s="215"/>
      <c r="BJ845" s="216"/>
    </row>
    <row r="846" spans="14:62" ht="15.75" customHeight="1">
      <c r="N846" s="215"/>
      <c r="O846" s="286"/>
      <c r="P846" s="215"/>
      <c r="Q846" s="216"/>
      <c r="R846" s="286"/>
      <c r="S846" s="215"/>
      <c r="T846" s="286"/>
      <c r="U846" s="215"/>
      <c r="V846" s="216"/>
      <c r="W846" s="25"/>
      <c r="X846" s="215"/>
      <c r="Y846" s="25"/>
      <c r="Z846" s="215"/>
      <c r="AA846" s="216"/>
      <c r="AB846" s="25"/>
      <c r="AC846" s="215"/>
      <c r="AD846" s="25"/>
      <c r="AE846" s="215"/>
      <c r="AF846" s="216"/>
      <c r="AG846" s="25"/>
      <c r="AH846" s="215"/>
      <c r="AI846" s="25"/>
      <c r="AJ846" s="215"/>
      <c r="AK846" s="216"/>
      <c r="AL846" s="25"/>
      <c r="AM846" s="215"/>
      <c r="AN846" s="25"/>
      <c r="AO846" s="215"/>
      <c r="AP846" s="216"/>
      <c r="AQ846" s="25"/>
      <c r="AR846" s="215"/>
      <c r="AS846" s="25"/>
      <c r="AT846" s="215"/>
      <c r="AU846" s="216"/>
      <c r="AV846" s="25"/>
      <c r="AW846" s="215"/>
      <c r="AX846" s="25"/>
      <c r="AY846" s="215"/>
      <c r="AZ846" s="216"/>
      <c r="BA846" s="25"/>
      <c r="BB846" s="215"/>
      <c r="BC846" s="25"/>
      <c r="BD846" s="215"/>
      <c r="BE846" s="216"/>
      <c r="BF846" s="25"/>
      <c r="BG846" s="215"/>
      <c r="BH846" s="25"/>
      <c r="BI846" s="215"/>
      <c r="BJ846" s="216"/>
    </row>
    <row r="847" spans="14:62" ht="15.75" customHeight="1">
      <c r="N847" s="215"/>
      <c r="O847" s="286"/>
      <c r="P847" s="215"/>
      <c r="Q847" s="216"/>
      <c r="R847" s="286"/>
      <c r="S847" s="215"/>
      <c r="T847" s="286"/>
      <c r="U847" s="215"/>
      <c r="V847" s="216"/>
      <c r="W847" s="25"/>
      <c r="X847" s="215"/>
      <c r="Y847" s="25"/>
      <c r="Z847" s="215"/>
      <c r="AA847" s="216"/>
      <c r="AB847" s="25"/>
      <c r="AC847" s="215"/>
      <c r="AD847" s="25"/>
      <c r="AE847" s="215"/>
      <c r="AF847" s="216"/>
      <c r="AG847" s="25"/>
      <c r="AH847" s="215"/>
      <c r="AI847" s="25"/>
      <c r="AJ847" s="215"/>
      <c r="AK847" s="216"/>
      <c r="AL847" s="25"/>
      <c r="AM847" s="215"/>
      <c r="AN847" s="25"/>
      <c r="AO847" s="215"/>
      <c r="AP847" s="216"/>
      <c r="AQ847" s="25"/>
      <c r="AR847" s="215"/>
      <c r="AS847" s="25"/>
      <c r="AT847" s="215"/>
      <c r="AU847" s="216"/>
      <c r="AV847" s="25"/>
      <c r="AW847" s="215"/>
      <c r="AX847" s="25"/>
      <c r="AY847" s="215"/>
      <c r="AZ847" s="216"/>
      <c r="BA847" s="25"/>
      <c r="BB847" s="215"/>
      <c r="BC847" s="25"/>
      <c r="BD847" s="215"/>
      <c r="BE847" s="216"/>
      <c r="BF847" s="25"/>
      <c r="BG847" s="215"/>
      <c r="BH847" s="25"/>
      <c r="BI847" s="215"/>
      <c r="BJ847" s="216"/>
    </row>
    <row r="848" spans="14:62" ht="15.75" customHeight="1">
      <c r="N848" s="215"/>
      <c r="O848" s="286"/>
      <c r="P848" s="215"/>
      <c r="Q848" s="216"/>
      <c r="R848" s="286"/>
      <c r="S848" s="215"/>
      <c r="T848" s="286"/>
      <c r="U848" s="215"/>
      <c r="V848" s="216"/>
      <c r="W848" s="25"/>
      <c r="X848" s="215"/>
      <c r="Y848" s="25"/>
      <c r="Z848" s="215"/>
      <c r="AA848" s="216"/>
      <c r="AB848" s="25"/>
      <c r="AC848" s="215"/>
      <c r="AD848" s="25"/>
      <c r="AE848" s="215"/>
      <c r="AF848" s="216"/>
      <c r="AG848" s="25"/>
      <c r="AH848" s="215"/>
      <c r="AI848" s="25"/>
      <c r="AJ848" s="215"/>
      <c r="AK848" s="216"/>
      <c r="AL848" s="25"/>
      <c r="AM848" s="215"/>
      <c r="AN848" s="25"/>
      <c r="AO848" s="215"/>
      <c r="AP848" s="216"/>
      <c r="AQ848" s="25"/>
      <c r="AR848" s="215"/>
      <c r="AS848" s="25"/>
      <c r="AT848" s="215"/>
      <c r="AU848" s="216"/>
      <c r="AV848" s="25"/>
      <c r="AW848" s="215"/>
      <c r="AX848" s="25"/>
      <c r="AY848" s="215"/>
      <c r="AZ848" s="216"/>
      <c r="BA848" s="25"/>
      <c r="BB848" s="215"/>
      <c r="BC848" s="25"/>
      <c r="BD848" s="215"/>
      <c r="BE848" s="216"/>
      <c r="BF848" s="25"/>
      <c r="BG848" s="215"/>
      <c r="BH848" s="25"/>
      <c r="BI848" s="215"/>
      <c r="BJ848" s="216"/>
    </row>
    <row r="849" spans="14:62" ht="15.75" customHeight="1">
      <c r="N849" s="215"/>
      <c r="O849" s="286"/>
      <c r="P849" s="215"/>
      <c r="Q849" s="216"/>
      <c r="R849" s="286"/>
      <c r="S849" s="215"/>
      <c r="T849" s="286"/>
      <c r="U849" s="215"/>
      <c r="V849" s="216"/>
      <c r="W849" s="25"/>
      <c r="X849" s="215"/>
      <c r="Y849" s="25"/>
      <c r="Z849" s="215"/>
      <c r="AA849" s="216"/>
      <c r="AB849" s="25"/>
      <c r="AC849" s="215"/>
      <c r="AD849" s="25"/>
      <c r="AE849" s="215"/>
      <c r="AF849" s="216"/>
      <c r="AG849" s="25"/>
      <c r="AH849" s="215"/>
      <c r="AI849" s="25"/>
      <c r="AJ849" s="215"/>
      <c r="AK849" s="216"/>
      <c r="AL849" s="25"/>
      <c r="AM849" s="215"/>
      <c r="AN849" s="25"/>
      <c r="AO849" s="215"/>
      <c r="AP849" s="216"/>
      <c r="AQ849" s="25"/>
      <c r="AR849" s="215"/>
      <c r="AS849" s="25"/>
      <c r="AT849" s="215"/>
      <c r="AU849" s="216"/>
      <c r="AV849" s="25"/>
      <c r="AW849" s="215"/>
      <c r="AX849" s="25"/>
      <c r="AY849" s="215"/>
      <c r="AZ849" s="216"/>
      <c r="BA849" s="25"/>
      <c r="BB849" s="215"/>
      <c r="BC849" s="25"/>
      <c r="BD849" s="215"/>
      <c r="BE849" s="216"/>
      <c r="BF849" s="25"/>
      <c r="BG849" s="215"/>
      <c r="BH849" s="25"/>
      <c r="BI849" s="215"/>
      <c r="BJ849" s="216"/>
    </row>
    <row r="850" spans="14:62" ht="15.75" customHeight="1">
      <c r="N850" s="215"/>
      <c r="O850" s="286"/>
      <c r="P850" s="215"/>
      <c r="Q850" s="216"/>
      <c r="R850" s="286"/>
      <c r="S850" s="215"/>
      <c r="T850" s="286"/>
      <c r="U850" s="215"/>
      <c r="V850" s="216"/>
      <c r="W850" s="25"/>
      <c r="X850" s="215"/>
      <c r="Y850" s="25"/>
      <c r="Z850" s="215"/>
      <c r="AA850" s="216"/>
      <c r="AB850" s="25"/>
      <c r="AC850" s="215"/>
      <c r="AD850" s="25"/>
      <c r="AE850" s="215"/>
      <c r="AF850" s="216"/>
      <c r="AG850" s="25"/>
      <c r="AH850" s="215"/>
      <c r="AI850" s="25"/>
      <c r="AJ850" s="215"/>
      <c r="AK850" s="216"/>
      <c r="AL850" s="25"/>
      <c r="AM850" s="215"/>
      <c r="AN850" s="25"/>
      <c r="AO850" s="215"/>
      <c r="AP850" s="216"/>
      <c r="AQ850" s="25"/>
      <c r="AR850" s="215"/>
      <c r="AS850" s="25"/>
      <c r="AT850" s="215"/>
      <c r="AU850" s="216"/>
      <c r="AV850" s="25"/>
      <c r="AW850" s="215"/>
      <c r="AX850" s="25"/>
      <c r="AY850" s="215"/>
      <c r="AZ850" s="216"/>
      <c r="BA850" s="25"/>
      <c r="BB850" s="215"/>
      <c r="BC850" s="25"/>
      <c r="BD850" s="215"/>
      <c r="BE850" s="216"/>
      <c r="BF850" s="25"/>
      <c r="BG850" s="215"/>
      <c r="BH850" s="25"/>
      <c r="BI850" s="215"/>
      <c r="BJ850" s="216"/>
    </row>
    <row r="851" spans="14:62" ht="15.75" customHeight="1">
      <c r="N851" s="215"/>
      <c r="O851" s="286"/>
      <c r="P851" s="215"/>
      <c r="Q851" s="216"/>
      <c r="R851" s="286"/>
      <c r="S851" s="215"/>
      <c r="T851" s="286"/>
      <c r="U851" s="215"/>
      <c r="V851" s="216"/>
      <c r="W851" s="25"/>
      <c r="X851" s="215"/>
      <c r="Y851" s="25"/>
      <c r="Z851" s="215"/>
      <c r="AA851" s="216"/>
      <c r="AB851" s="25"/>
      <c r="AC851" s="215"/>
      <c r="AD851" s="25"/>
      <c r="AE851" s="215"/>
      <c r="AF851" s="216"/>
      <c r="AG851" s="25"/>
      <c r="AH851" s="215"/>
      <c r="AI851" s="25"/>
      <c r="AJ851" s="215"/>
      <c r="AK851" s="216"/>
      <c r="AL851" s="25"/>
      <c r="AM851" s="215"/>
      <c r="AN851" s="25"/>
      <c r="AO851" s="215"/>
      <c r="AP851" s="216"/>
      <c r="AQ851" s="25"/>
      <c r="AR851" s="215"/>
      <c r="AS851" s="25"/>
      <c r="AT851" s="215"/>
      <c r="AU851" s="216"/>
      <c r="AV851" s="25"/>
      <c r="AW851" s="215"/>
      <c r="AX851" s="25"/>
      <c r="AY851" s="215"/>
      <c r="AZ851" s="216"/>
      <c r="BA851" s="25"/>
      <c r="BB851" s="215"/>
      <c r="BC851" s="25"/>
      <c r="BD851" s="215"/>
      <c r="BE851" s="216"/>
      <c r="BF851" s="25"/>
      <c r="BG851" s="215"/>
      <c r="BH851" s="25"/>
      <c r="BI851" s="215"/>
      <c r="BJ851" s="216"/>
    </row>
    <row r="852" spans="14:62" ht="15.75" customHeight="1">
      <c r="N852" s="215"/>
      <c r="O852" s="286"/>
      <c r="P852" s="215"/>
      <c r="Q852" s="216"/>
      <c r="R852" s="286"/>
      <c r="S852" s="215"/>
      <c r="T852" s="286"/>
      <c r="U852" s="215"/>
      <c r="V852" s="216"/>
      <c r="W852" s="25"/>
      <c r="X852" s="215"/>
      <c r="Y852" s="25"/>
      <c r="Z852" s="215"/>
      <c r="AA852" s="216"/>
      <c r="AB852" s="25"/>
      <c r="AC852" s="215"/>
      <c r="AD852" s="25"/>
      <c r="AE852" s="215"/>
      <c r="AF852" s="216"/>
      <c r="AG852" s="25"/>
      <c r="AH852" s="215"/>
      <c r="AI852" s="25"/>
      <c r="AJ852" s="215"/>
      <c r="AK852" s="216"/>
      <c r="AL852" s="25"/>
      <c r="AM852" s="215"/>
      <c r="AN852" s="25"/>
      <c r="AO852" s="215"/>
      <c r="AP852" s="216"/>
      <c r="AQ852" s="25"/>
      <c r="AR852" s="215"/>
      <c r="AS852" s="25"/>
      <c r="AT852" s="215"/>
      <c r="AU852" s="216"/>
      <c r="AV852" s="25"/>
      <c r="AW852" s="215"/>
      <c r="AX852" s="25"/>
      <c r="AY852" s="215"/>
      <c r="AZ852" s="216"/>
      <c r="BA852" s="25"/>
      <c r="BB852" s="215"/>
      <c r="BC852" s="25"/>
      <c r="BD852" s="215"/>
      <c r="BE852" s="216"/>
      <c r="BF852" s="25"/>
      <c r="BG852" s="215"/>
      <c r="BH852" s="25"/>
      <c r="BI852" s="215"/>
      <c r="BJ852" s="216"/>
    </row>
    <row r="853" spans="14:62" ht="15.75" customHeight="1">
      <c r="N853" s="215"/>
      <c r="O853" s="286"/>
      <c r="P853" s="215"/>
      <c r="Q853" s="216"/>
      <c r="R853" s="286"/>
      <c r="S853" s="215"/>
      <c r="T853" s="286"/>
      <c r="U853" s="215"/>
      <c r="V853" s="216"/>
      <c r="W853" s="25"/>
      <c r="X853" s="215"/>
      <c r="Y853" s="25"/>
      <c r="Z853" s="215"/>
      <c r="AA853" s="216"/>
      <c r="AB853" s="25"/>
      <c r="AC853" s="215"/>
      <c r="AD853" s="25"/>
      <c r="AE853" s="215"/>
      <c r="AF853" s="216"/>
      <c r="AG853" s="25"/>
      <c r="AH853" s="215"/>
      <c r="AI853" s="25"/>
      <c r="AJ853" s="215"/>
      <c r="AK853" s="216"/>
      <c r="AL853" s="25"/>
      <c r="AM853" s="215"/>
      <c r="AN853" s="25"/>
      <c r="AO853" s="215"/>
      <c r="AP853" s="216"/>
      <c r="AQ853" s="25"/>
      <c r="AR853" s="215"/>
      <c r="AS853" s="25"/>
      <c r="AT853" s="215"/>
      <c r="AU853" s="216"/>
      <c r="AV853" s="25"/>
      <c r="AW853" s="215"/>
      <c r="AX853" s="25"/>
      <c r="AY853" s="215"/>
      <c r="AZ853" s="216"/>
      <c r="BA853" s="25"/>
      <c r="BB853" s="215"/>
      <c r="BC853" s="25"/>
      <c r="BD853" s="215"/>
      <c r="BE853" s="216"/>
      <c r="BF853" s="25"/>
      <c r="BG853" s="215"/>
      <c r="BH853" s="25"/>
      <c r="BI853" s="215"/>
      <c r="BJ853" s="216"/>
    </row>
    <row r="854" spans="14:62" ht="15.75" customHeight="1">
      <c r="N854" s="215"/>
      <c r="O854" s="286"/>
      <c r="P854" s="215"/>
      <c r="Q854" s="216"/>
      <c r="R854" s="286"/>
      <c r="S854" s="215"/>
      <c r="T854" s="286"/>
      <c r="U854" s="215"/>
      <c r="V854" s="216"/>
      <c r="W854" s="25"/>
      <c r="X854" s="215"/>
      <c r="Y854" s="25"/>
      <c r="Z854" s="215"/>
      <c r="AA854" s="216"/>
      <c r="AB854" s="25"/>
      <c r="AC854" s="215"/>
      <c r="AD854" s="25"/>
      <c r="AE854" s="215"/>
      <c r="AF854" s="216"/>
      <c r="AG854" s="25"/>
      <c r="AH854" s="215"/>
      <c r="AI854" s="25"/>
      <c r="AJ854" s="215"/>
      <c r="AK854" s="216"/>
      <c r="AL854" s="25"/>
      <c r="AM854" s="215"/>
      <c r="AN854" s="25"/>
      <c r="AO854" s="215"/>
      <c r="AP854" s="216"/>
      <c r="AQ854" s="25"/>
      <c r="AR854" s="215"/>
      <c r="AS854" s="25"/>
      <c r="AT854" s="215"/>
      <c r="AU854" s="216"/>
      <c r="AV854" s="25"/>
      <c r="AW854" s="215"/>
      <c r="AX854" s="25"/>
      <c r="AY854" s="215"/>
      <c r="AZ854" s="216"/>
      <c r="BA854" s="25"/>
      <c r="BB854" s="215"/>
      <c r="BC854" s="25"/>
      <c r="BD854" s="215"/>
      <c r="BE854" s="216"/>
      <c r="BF854" s="25"/>
      <c r="BG854" s="215"/>
      <c r="BH854" s="25"/>
      <c r="BI854" s="215"/>
      <c r="BJ854" s="216"/>
    </row>
    <row r="855" spans="14:62" ht="15.75" customHeight="1">
      <c r="N855" s="215"/>
      <c r="O855" s="286"/>
      <c r="P855" s="215"/>
      <c r="Q855" s="216"/>
      <c r="R855" s="286"/>
      <c r="S855" s="215"/>
      <c r="T855" s="286"/>
      <c r="U855" s="215"/>
      <c r="V855" s="216"/>
      <c r="W855" s="25"/>
      <c r="X855" s="215"/>
      <c r="Y855" s="25"/>
      <c r="Z855" s="215"/>
      <c r="AA855" s="216"/>
      <c r="AB855" s="25"/>
      <c r="AC855" s="215"/>
      <c r="AD855" s="25"/>
      <c r="AE855" s="215"/>
      <c r="AF855" s="216"/>
      <c r="AG855" s="25"/>
      <c r="AH855" s="215"/>
      <c r="AI855" s="25"/>
      <c r="AJ855" s="215"/>
      <c r="AK855" s="216"/>
      <c r="AL855" s="25"/>
      <c r="AM855" s="215"/>
      <c r="AN855" s="25"/>
      <c r="AO855" s="215"/>
      <c r="AP855" s="216"/>
      <c r="AQ855" s="25"/>
      <c r="AR855" s="215"/>
      <c r="AS855" s="25"/>
      <c r="AT855" s="215"/>
      <c r="AU855" s="216"/>
      <c r="AV855" s="25"/>
      <c r="AW855" s="215"/>
      <c r="AX855" s="25"/>
      <c r="AY855" s="215"/>
      <c r="AZ855" s="216"/>
      <c r="BA855" s="25"/>
      <c r="BB855" s="215"/>
      <c r="BC855" s="25"/>
      <c r="BD855" s="215"/>
      <c r="BE855" s="216"/>
      <c r="BF855" s="25"/>
      <c r="BG855" s="215"/>
      <c r="BH855" s="25"/>
      <c r="BI855" s="215"/>
      <c r="BJ855" s="216"/>
    </row>
    <row r="856" spans="14:62" ht="15.75" customHeight="1">
      <c r="N856" s="215"/>
      <c r="O856" s="286"/>
      <c r="P856" s="215"/>
      <c r="Q856" s="216"/>
      <c r="R856" s="286"/>
      <c r="S856" s="215"/>
      <c r="T856" s="286"/>
      <c r="U856" s="215"/>
      <c r="V856" s="216"/>
      <c r="W856" s="25"/>
      <c r="X856" s="215"/>
      <c r="Y856" s="25"/>
      <c r="Z856" s="215"/>
      <c r="AA856" s="216"/>
      <c r="AB856" s="25"/>
      <c r="AC856" s="215"/>
      <c r="AD856" s="25"/>
      <c r="AE856" s="215"/>
      <c r="AF856" s="216"/>
      <c r="AG856" s="25"/>
      <c r="AH856" s="215"/>
      <c r="AI856" s="25"/>
      <c r="AJ856" s="215"/>
      <c r="AK856" s="216"/>
      <c r="AL856" s="25"/>
      <c r="AM856" s="215"/>
      <c r="AN856" s="25"/>
      <c r="AO856" s="215"/>
      <c r="AP856" s="216"/>
      <c r="AQ856" s="25"/>
      <c r="AR856" s="215"/>
      <c r="AS856" s="25"/>
      <c r="AT856" s="215"/>
      <c r="AU856" s="216"/>
      <c r="AV856" s="25"/>
      <c r="AW856" s="215"/>
      <c r="AX856" s="25"/>
      <c r="AY856" s="215"/>
      <c r="AZ856" s="216"/>
      <c r="BA856" s="25"/>
      <c r="BB856" s="215"/>
      <c r="BC856" s="25"/>
      <c r="BD856" s="215"/>
      <c r="BE856" s="216"/>
      <c r="BF856" s="25"/>
      <c r="BG856" s="215"/>
      <c r="BH856" s="25"/>
      <c r="BI856" s="215"/>
      <c r="BJ856" s="216"/>
    </row>
    <row r="857" spans="14:62" ht="15.75" customHeight="1">
      <c r="N857" s="215"/>
      <c r="O857" s="286"/>
      <c r="P857" s="215"/>
      <c r="Q857" s="216"/>
      <c r="R857" s="286"/>
      <c r="S857" s="215"/>
      <c r="T857" s="286"/>
      <c r="U857" s="215"/>
      <c r="V857" s="216"/>
      <c r="W857" s="25"/>
      <c r="X857" s="215"/>
      <c r="Y857" s="25"/>
      <c r="Z857" s="215"/>
      <c r="AA857" s="216"/>
      <c r="AB857" s="25"/>
      <c r="AC857" s="215"/>
      <c r="AD857" s="25"/>
      <c r="AE857" s="215"/>
      <c r="AF857" s="216"/>
      <c r="AG857" s="25"/>
      <c r="AH857" s="215"/>
      <c r="AI857" s="25"/>
      <c r="AJ857" s="215"/>
      <c r="AK857" s="216"/>
      <c r="AL857" s="25"/>
      <c r="AM857" s="215"/>
      <c r="AN857" s="25"/>
      <c r="AO857" s="215"/>
      <c r="AP857" s="216"/>
      <c r="AQ857" s="25"/>
      <c r="AR857" s="215"/>
      <c r="AS857" s="25"/>
      <c r="AT857" s="215"/>
      <c r="AU857" s="216"/>
      <c r="AV857" s="25"/>
      <c r="AW857" s="215"/>
      <c r="AX857" s="25"/>
      <c r="AY857" s="215"/>
      <c r="AZ857" s="216"/>
      <c r="BA857" s="25"/>
      <c r="BB857" s="215"/>
      <c r="BC857" s="25"/>
      <c r="BD857" s="215"/>
      <c r="BE857" s="216"/>
      <c r="BF857" s="25"/>
      <c r="BG857" s="215"/>
      <c r="BH857" s="25"/>
      <c r="BI857" s="215"/>
      <c r="BJ857" s="216"/>
    </row>
    <row r="858" spans="14:62" ht="15.75" customHeight="1">
      <c r="N858" s="215"/>
      <c r="O858" s="286"/>
      <c r="P858" s="215"/>
      <c r="Q858" s="216"/>
      <c r="R858" s="286"/>
      <c r="S858" s="215"/>
      <c r="T858" s="286"/>
      <c r="U858" s="215"/>
      <c r="V858" s="216"/>
      <c r="W858" s="25"/>
      <c r="X858" s="215"/>
      <c r="Y858" s="25"/>
      <c r="Z858" s="215"/>
      <c r="AA858" s="216"/>
      <c r="AB858" s="25"/>
      <c r="AC858" s="215"/>
      <c r="AD858" s="25"/>
      <c r="AE858" s="215"/>
      <c r="AF858" s="216"/>
      <c r="AG858" s="25"/>
      <c r="AH858" s="215"/>
      <c r="AI858" s="25"/>
      <c r="AJ858" s="215"/>
      <c r="AK858" s="216"/>
      <c r="AL858" s="25"/>
      <c r="AM858" s="215"/>
      <c r="AN858" s="25"/>
      <c r="AO858" s="215"/>
      <c r="AP858" s="216"/>
      <c r="AQ858" s="25"/>
      <c r="AR858" s="215"/>
      <c r="AS858" s="25"/>
      <c r="AT858" s="215"/>
      <c r="AU858" s="216"/>
      <c r="AV858" s="25"/>
      <c r="AW858" s="215"/>
      <c r="AX858" s="25"/>
      <c r="AY858" s="215"/>
      <c r="AZ858" s="216"/>
      <c r="BA858" s="25"/>
      <c r="BB858" s="215"/>
      <c r="BC858" s="25"/>
      <c r="BD858" s="215"/>
      <c r="BE858" s="216"/>
      <c r="BF858" s="25"/>
      <c r="BG858" s="215"/>
      <c r="BH858" s="25"/>
      <c r="BI858" s="215"/>
      <c r="BJ858" s="216"/>
    </row>
    <row r="859" spans="14:62" ht="15.75" customHeight="1">
      <c r="N859" s="215"/>
      <c r="O859" s="286"/>
      <c r="P859" s="215"/>
      <c r="Q859" s="216"/>
      <c r="R859" s="286"/>
      <c r="S859" s="215"/>
      <c r="T859" s="286"/>
      <c r="U859" s="215"/>
      <c r="V859" s="216"/>
      <c r="W859" s="25"/>
      <c r="X859" s="215"/>
      <c r="Y859" s="25"/>
      <c r="Z859" s="215"/>
      <c r="AA859" s="216"/>
      <c r="AB859" s="25"/>
      <c r="AC859" s="215"/>
      <c r="AD859" s="25"/>
      <c r="AE859" s="215"/>
      <c r="AF859" s="216"/>
      <c r="AG859" s="25"/>
      <c r="AH859" s="215"/>
      <c r="AI859" s="25"/>
      <c r="AJ859" s="215"/>
      <c r="AK859" s="216"/>
      <c r="AL859" s="25"/>
      <c r="AM859" s="215"/>
      <c r="AN859" s="25"/>
      <c r="AO859" s="215"/>
      <c r="AP859" s="216"/>
      <c r="AQ859" s="25"/>
      <c r="AR859" s="215"/>
      <c r="AS859" s="25"/>
      <c r="AT859" s="215"/>
      <c r="AU859" s="216"/>
      <c r="AV859" s="25"/>
      <c r="AW859" s="215"/>
      <c r="AX859" s="25"/>
      <c r="AY859" s="215"/>
      <c r="AZ859" s="216"/>
      <c r="BA859" s="25"/>
      <c r="BB859" s="215"/>
      <c r="BC859" s="25"/>
      <c r="BD859" s="215"/>
      <c r="BE859" s="216"/>
      <c r="BF859" s="25"/>
      <c r="BG859" s="215"/>
      <c r="BH859" s="25"/>
      <c r="BI859" s="215"/>
      <c r="BJ859" s="216"/>
    </row>
    <row r="860" spans="14:62" ht="15.75" customHeight="1">
      <c r="N860" s="215"/>
      <c r="O860" s="286"/>
      <c r="P860" s="215"/>
      <c r="Q860" s="216"/>
      <c r="R860" s="286"/>
      <c r="S860" s="215"/>
      <c r="T860" s="286"/>
      <c r="U860" s="215"/>
      <c r="V860" s="216"/>
      <c r="W860" s="25"/>
      <c r="X860" s="215"/>
      <c r="Y860" s="25"/>
      <c r="Z860" s="215"/>
      <c r="AA860" s="216"/>
      <c r="AB860" s="25"/>
      <c r="AC860" s="215"/>
      <c r="AD860" s="25"/>
      <c r="AE860" s="215"/>
      <c r="AF860" s="216"/>
      <c r="AG860" s="25"/>
      <c r="AH860" s="215"/>
      <c r="AI860" s="25"/>
      <c r="AJ860" s="215"/>
      <c r="AK860" s="216"/>
      <c r="AL860" s="25"/>
      <c r="AM860" s="215"/>
      <c r="AN860" s="25"/>
      <c r="AO860" s="215"/>
      <c r="AP860" s="216"/>
      <c r="AQ860" s="25"/>
      <c r="AR860" s="215"/>
      <c r="AS860" s="25"/>
      <c r="AT860" s="215"/>
      <c r="AU860" s="216"/>
      <c r="AV860" s="25"/>
      <c r="AW860" s="215"/>
      <c r="AX860" s="25"/>
      <c r="AY860" s="215"/>
      <c r="AZ860" s="216"/>
      <c r="BA860" s="25"/>
      <c r="BB860" s="215"/>
      <c r="BC860" s="25"/>
      <c r="BD860" s="215"/>
      <c r="BE860" s="216"/>
      <c r="BF860" s="25"/>
      <c r="BG860" s="215"/>
      <c r="BH860" s="25"/>
      <c r="BI860" s="215"/>
      <c r="BJ860" s="216"/>
    </row>
    <row r="861" spans="14:62" ht="15.75" customHeight="1">
      <c r="N861" s="215"/>
      <c r="O861" s="286"/>
      <c r="P861" s="215"/>
      <c r="Q861" s="216"/>
      <c r="R861" s="286"/>
      <c r="S861" s="215"/>
      <c r="T861" s="286"/>
      <c r="U861" s="215"/>
      <c r="V861" s="216"/>
      <c r="W861" s="25"/>
      <c r="X861" s="215"/>
      <c r="Y861" s="25"/>
      <c r="Z861" s="215"/>
      <c r="AA861" s="216"/>
      <c r="AB861" s="25"/>
      <c r="AC861" s="215"/>
      <c r="AD861" s="25"/>
      <c r="AE861" s="215"/>
      <c r="AF861" s="216"/>
      <c r="AG861" s="25"/>
      <c r="AH861" s="215"/>
      <c r="AI861" s="25"/>
      <c r="AJ861" s="215"/>
      <c r="AK861" s="216"/>
      <c r="AL861" s="25"/>
      <c r="AM861" s="215"/>
      <c r="AN861" s="25"/>
      <c r="AO861" s="215"/>
      <c r="AP861" s="216"/>
      <c r="AQ861" s="25"/>
      <c r="AR861" s="215"/>
      <c r="AS861" s="25"/>
      <c r="AT861" s="215"/>
      <c r="AU861" s="216"/>
      <c r="AV861" s="25"/>
      <c r="AW861" s="215"/>
      <c r="AX861" s="25"/>
      <c r="AY861" s="215"/>
      <c r="AZ861" s="216"/>
      <c r="BA861" s="25"/>
      <c r="BB861" s="215"/>
      <c r="BC861" s="25"/>
      <c r="BD861" s="215"/>
      <c r="BE861" s="216"/>
      <c r="BF861" s="25"/>
      <c r="BG861" s="215"/>
      <c r="BH861" s="25"/>
      <c r="BI861" s="215"/>
      <c r="BJ861" s="216"/>
    </row>
    <row r="862" spans="14:62" ht="15.75" customHeight="1">
      <c r="N862" s="215"/>
      <c r="O862" s="286"/>
      <c r="P862" s="215"/>
      <c r="Q862" s="216"/>
      <c r="R862" s="286"/>
      <c r="S862" s="215"/>
      <c r="T862" s="286"/>
      <c r="U862" s="215"/>
      <c r="V862" s="216"/>
      <c r="W862" s="25"/>
      <c r="X862" s="215"/>
      <c r="Y862" s="25"/>
      <c r="Z862" s="215"/>
      <c r="AA862" s="216"/>
      <c r="AB862" s="25"/>
      <c r="AC862" s="215"/>
      <c r="AD862" s="25"/>
      <c r="AE862" s="215"/>
      <c r="AF862" s="216"/>
      <c r="AG862" s="25"/>
      <c r="AH862" s="215"/>
      <c r="AI862" s="25"/>
      <c r="AJ862" s="215"/>
      <c r="AK862" s="216"/>
      <c r="AL862" s="25"/>
      <c r="AM862" s="215"/>
      <c r="AN862" s="25"/>
      <c r="AO862" s="215"/>
      <c r="AP862" s="216"/>
      <c r="AQ862" s="25"/>
      <c r="AR862" s="215"/>
      <c r="AS862" s="25"/>
      <c r="AT862" s="215"/>
      <c r="AU862" s="216"/>
      <c r="AV862" s="25"/>
      <c r="AW862" s="215"/>
      <c r="AX862" s="25"/>
      <c r="AY862" s="215"/>
      <c r="AZ862" s="216"/>
      <c r="BA862" s="25"/>
      <c r="BB862" s="215"/>
      <c r="BC862" s="25"/>
      <c r="BD862" s="215"/>
      <c r="BE862" s="216"/>
      <c r="BF862" s="25"/>
      <c r="BG862" s="215"/>
      <c r="BH862" s="25"/>
      <c r="BI862" s="215"/>
      <c r="BJ862" s="216"/>
    </row>
    <row r="863" spans="14:62" ht="15.75" customHeight="1">
      <c r="N863" s="215"/>
      <c r="O863" s="286"/>
      <c r="P863" s="215"/>
      <c r="Q863" s="216"/>
      <c r="R863" s="286"/>
      <c r="S863" s="215"/>
      <c r="T863" s="286"/>
      <c r="U863" s="215"/>
      <c r="V863" s="216"/>
      <c r="W863" s="25"/>
      <c r="X863" s="215"/>
      <c r="Y863" s="25"/>
      <c r="Z863" s="215"/>
      <c r="AA863" s="216"/>
      <c r="AB863" s="25"/>
      <c r="AC863" s="215"/>
      <c r="AD863" s="25"/>
      <c r="AE863" s="215"/>
      <c r="AF863" s="216"/>
      <c r="AG863" s="25"/>
      <c r="AH863" s="215"/>
      <c r="AI863" s="25"/>
      <c r="AJ863" s="215"/>
      <c r="AK863" s="216"/>
      <c r="AL863" s="25"/>
      <c r="AM863" s="215"/>
      <c r="AN863" s="25"/>
      <c r="AO863" s="215"/>
      <c r="AP863" s="216"/>
      <c r="AQ863" s="25"/>
      <c r="AR863" s="215"/>
      <c r="AS863" s="25"/>
      <c r="AT863" s="215"/>
      <c r="AU863" s="216"/>
      <c r="AV863" s="25"/>
      <c r="AW863" s="215"/>
      <c r="AX863" s="25"/>
      <c r="AY863" s="215"/>
      <c r="AZ863" s="216"/>
      <c r="BA863" s="25"/>
      <c r="BB863" s="215"/>
      <c r="BC863" s="25"/>
      <c r="BD863" s="215"/>
      <c r="BE863" s="216"/>
      <c r="BF863" s="25"/>
      <c r="BG863" s="215"/>
      <c r="BH863" s="25"/>
      <c r="BI863" s="215"/>
      <c r="BJ863" s="216"/>
    </row>
    <row r="864" spans="14:62" ht="15.75" customHeight="1">
      <c r="N864" s="215"/>
      <c r="O864" s="286"/>
      <c r="P864" s="215"/>
      <c r="Q864" s="216"/>
      <c r="R864" s="286"/>
      <c r="S864" s="215"/>
      <c r="T864" s="286"/>
      <c r="U864" s="215"/>
      <c r="V864" s="216"/>
      <c r="W864" s="25"/>
      <c r="X864" s="215"/>
      <c r="Y864" s="25"/>
      <c r="Z864" s="215"/>
      <c r="AA864" s="216"/>
      <c r="AB864" s="25"/>
      <c r="AC864" s="215"/>
      <c r="AD864" s="25"/>
      <c r="AE864" s="215"/>
      <c r="AF864" s="216"/>
      <c r="AG864" s="25"/>
      <c r="AH864" s="215"/>
      <c r="AI864" s="25"/>
      <c r="AJ864" s="215"/>
      <c r="AK864" s="216"/>
      <c r="AL864" s="25"/>
      <c r="AM864" s="215"/>
      <c r="AN864" s="25"/>
      <c r="AO864" s="215"/>
      <c r="AP864" s="216"/>
      <c r="AQ864" s="25"/>
      <c r="AR864" s="215"/>
      <c r="AS864" s="25"/>
      <c r="AT864" s="215"/>
      <c r="AU864" s="216"/>
      <c r="AV864" s="25"/>
      <c r="AW864" s="215"/>
      <c r="AX864" s="25"/>
      <c r="AY864" s="215"/>
      <c r="AZ864" s="216"/>
      <c r="BA864" s="25"/>
      <c r="BB864" s="215"/>
      <c r="BC864" s="25"/>
      <c r="BD864" s="215"/>
      <c r="BE864" s="216"/>
      <c r="BF864" s="25"/>
      <c r="BG864" s="215"/>
      <c r="BH864" s="25"/>
      <c r="BI864" s="215"/>
      <c r="BJ864" s="216"/>
    </row>
    <row r="865" spans="14:62" ht="15.75" customHeight="1">
      <c r="N865" s="215"/>
      <c r="O865" s="286"/>
      <c r="P865" s="215"/>
      <c r="Q865" s="216"/>
      <c r="R865" s="286"/>
      <c r="S865" s="215"/>
      <c r="T865" s="286"/>
      <c r="U865" s="215"/>
      <c r="V865" s="216"/>
      <c r="W865" s="25"/>
      <c r="X865" s="215"/>
      <c r="Y865" s="25"/>
      <c r="Z865" s="215"/>
      <c r="AA865" s="216"/>
      <c r="AB865" s="25"/>
      <c r="AC865" s="215"/>
      <c r="AD865" s="25"/>
      <c r="AE865" s="215"/>
      <c r="AF865" s="216"/>
      <c r="AG865" s="25"/>
      <c r="AH865" s="215"/>
      <c r="AI865" s="25"/>
      <c r="AJ865" s="215"/>
      <c r="AK865" s="216"/>
      <c r="AL865" s="25"/>
      <c r="AM865" s="215"/>
      <c r="AN865" s="25"/>
      <c r="AO865" s="215"/>
      <c r="AP865" s="216"/>
      <c r="AQ865" s="25"/>
      <c r="AR865" s="215"/>
      <c r="AS865" s="25"/>
      <c r="AT865" s="215"/>
      <c r="AU865" s="216"/>
      <c r="AV865" s="25"/>
      <c r="AW865" s="215"/>
      <c r="AX865" s="25"/>
      <c r="AY865" s="215"/>
      <c r="AZ865" s="216"/>
      <c r="BA865" s="25"/>
      <c r="BB865" s="215"/>
      <c r="BC865" s="25"/>
      <c r="BD865" s="215"/>
      <c r="BE865" s="216"/>
      <c r="BF865" s="25"/>
      <c r="BG865" s="215"/>
      <c r="BH865" s="25"/>
      <c r="BI865" s="215"/>
      <c r="BJ865" s="216"/>
    </row>
    <row r="866" spans="14:62" ht="15.75" customHeight="1">
      <c r="N866" s="215"/>
      <c r="O866" s="286"/>
      <c r="P866" s="215"/>
      <c r="Q866" s="216"/>
      <c r="R866" s="286"/>
      <c r="S866" s="215"/>
      <c r="T866" s="286"/>
      <c r="U866" s="215"/>
      <c r="V866" s="216"/>
      <c r="W866" s="25"/>
      <c r="X866" s="215"/>
      <c r="Y866" s="25"/>
      <c r="Z866" s="215"/>
      <c r="AA866" s="216"/>
      <c r="AB866" s="25"/>
      <c r="AC866" s="215"/>
      <c r="AD866" s="25"/>
      <c r="AE866" s="215"/>
      <c r="AF866" s="216"/>
      <c r="AG866" s="25"/>
      <c r="AH866" s="215"/>
      <c r="AI866" s="25"/>
      <c r="AJ866" s="215"/>
      <c r="AK866" s="216"/>
      <c r="AL866" s="25"/>
      <c r="AM866" s="215"/>
      <c r="AN866" s="25"/>
      <c r="AO866" s="215"/>
      <c r="AP866" s="216"/>
      <c r="AQ866" s="25"/>
      <c r="AR866" s="215"/>
      <c r="AS866" s="25"/>
      <c r="AT866" s="215"/>
      <c r="AU866" s="216"/>
      <c r="AV866" s="25"/>
      <c r="AW866" s="215"/>
      <c r="AX866" s="25"/>
      <c r="AY866" s="215"/>
      <c r="AZ866" s="216"/>
      <c r="BA866" s="25"/>
      <c r="BB866" s="215"/>
      <c r="BC866" s="25"/>
      <c r="BD866" s="215"/>
      <c r="BE866" s="216"/>
      <c r="BF866" s="25"/>
      <c r="BG866" s="215"/>
      <c r="BH866" s="25"/>
      <c r="BI866" s="215"/>
      <c r="BJ866" s="216"/>
    </row>
    <row r="867" spans="14:62" ht="15.75" customHeight="1">
      <c r="N867" s="215"/>
      <c r="O867" s="286"/>
      <c r="P867" s="215"/>
      <c r="Q867" s="216"/>
      <c r="R867" s="286"/>
      <c r="S867" s="215"/>
      <c r="T867" s="286"/>
      <c r="U867" s="215"/>
      <c r="V867" s="216"/>
      <c r="W867" s="25"/>
      <c r="X867" s="215"/>
      <c r="Y867" s="25"/>
      <c r="Z867" s="215"/>
      <c r="AA867" s="216"/>
      <c r="AB867" s="25"/>
      <c r="AC867" s="215"/>
      <c r="AD867" s="25"/>
      <c r="AE867" s="215"/>
      <c r="AF867" s="216"/>
      <c r="AG867" s="25"/>
      <c r="AH867" s="215"/>
      <c r="AI867" s="25"/>
      <c r="AJ867" s="215"/>
      <c r="AK867" s="216"/>
      <c r="AL867" s="25"/>
      <c r="AM867" s="215"/>
      <c r="AN867" s="25"/>
      <c r="AO867" s="215"/>
      <c r="AP867" s="216"/>
      <c r="AQ867" s="25"/>
      <c r="AR867" s="215"/>
      <c r="AS867" s="25"/>
      <c r="AT867" s="215"/>
      <c r="AU867" s="216"/>
      <c r="AV867" s="25"/>
      <c r="AW867" s="215"/>
      <c r="AX867" s="25"/>
      <c r="AY867" s="215"/>
      <c r="AZ867" s="216"/>
      <c r="BA867" s="25"/>
      <c r="BB867" s="215"/>
      <c r="BC867" s="25"/>
      <c r="BD867" s="215"/>
      <c r="BE867" s="216"/>
      <c r="BF867" s="25"/>
      <c r="BG867" s="215"/>
      <c r="BH867" s="25"/>
      <c r="BI867" s="215"/>
      <c r="BJ867" s="216"/>
    </row>
    <row r="868" spans="14:62" ht="15.75" customHeight="1">
      <c r="N868" s="215"/>
      <c r="O868" s="286"/>
      <c r="P868" s="215"/>
      <c r="Q868" s="216"/>
      <c r="R868" s="286"/>
      <c r="S868" s="215"/>
      <c r="T868" s="286"/>
      <c r="U868" s="215"/>
      <c r="V868" s="216"/>
      <c r="W868" s="25"/>
      <c r="X868" s="215"/>
      <c r="Y868" s="25"/>
      <c r="Z868" s="215"/>
      <c r="AA868" s="216"/>
      <c r="AB868" s="25"/>
      <c r="AC868" s="215"/>
      <c r="AD868" s="25"/>
      <c r="AE868" s="215"/>
      <c r="AF868" s="216"/>
      <c r="AG868" s="25"/>
      <c r="AH868" s="215"/>
      <c r="AI868" s="25"/>
      <c r="AJ868" s="215"/>
      <c r="AK868" s="216"/>
      <c r="AL868" s="25"/>
      <c r="AM868" s="215"/>
      <c r="AN868" s="25"/>
      <c r="AO868" s="215"/>
      <c r="AP868" s="216"/>
      <c r="AQ868" s="25"/>
      <c r="AR868" s="215"/>
      <c r="AS868" s="25"/>
      <c r="AT868" s="215"/>
      <c r="AU868" s="216"/>
      <c r="AV868" s="25"/>
      <c r="AW868" s="215"/>
      <c r="AX868" s="25"/>
      <c r="AY868" s="215"/>
      <c r="AZ868" s="216"/>
      <c r="BA868" s="25"/>
      <c r="BB868" s="215"/>
      <c r="BC868" s="25"/>
      <c r="BD868" s="215"/>
      <c r="BE868" s="216"/>
      <c r="BF868" s="25"/>
      <c r="BG868" s="215"/>
      <c r="BH868" s="25"/>
      <c r="BI868" s="215"/>
      <c r="BJ868" s="216"/>
    </row>
    <row r="869" spans="14:62" ht="15.75" customHeight="1">
      <c r="N869" s="215"/>
      <c r="O869" s="286"/>
      <c r="P869" s="215"/>
      <c r="Q869" s="216"/>
      <c r="R869" s="286"/>
      <c r="S869" s="215"/>
      <c r="T869" s="286"/>
      <c r="U869" s="215"/>
      <c r="V869" s="216"/>
      <c r="W869" s="25"/>
      <c r="X869" s="215"/>
      <c r="Y869" s="25"/>
      <c r="Z869" s="215"/>
      <c r="AA869" s="216"/>
      <c r="AB869" s="25"/>
      <c r="AC869" s="215"/>
      <c r="AD869" s="25"/>
      <c r="AE869" s="215"/>
      <c r="AF869" s="216"/>
      <c r="AG869" s="25"/>
      <c r="AH869" s="215"/>
      <c r="AI869" s="25"/>
      <c r="AJ869" s="215"/>
      <c r="AK869" s="216"/>
      <c r="AL869" s="25"/>
      <c r="AM869" s="215"/>
      <c r="AN869" s="25"/>
      <c r="AO869" s="215"/>
      <c r="AP869" s="216"/>
      <c r="AQ869" s="25"/>
      <c r="AR869" s="215"/>
      <c r="AS869" s="25"/>
      <c r="AT869" s="215"/>
      <c r="AU869" s="216"/>
      <c r="AV869" s="25"/>
      <c r="AW869" s="215"/>
      <c r="AX869" s="25"/>
      <c r="AY869" s="215"/>
      <c r="AZ869" s="216"/>
      <c r="BA869" s="25"/>
      <c r="BB869" s="215"/>
      <c r="BC869" s="25"/>
      <c r="BD869" s="215"/>
      <c r="BE869" s="216"/>
      <c r="BF869" s="25"/>
      <c r="BG869" s="215"/>
      <c r="BH869" s="25"/>
      <c r="BI869" s="215"/>
      <c r="BJ869" s="216"/>
    </row>
    <row r="870" spans="14:62" ht="15.75" customHeight="1">
      <c r="N870" s="215"/>
      <c r="O870" s="286"/>
      <c r="P870" s="215"/>
      <c r="Q870" s="216"/>
      <c r="R870" s="286"/>
      <c r="S870" s="215"/>
      <c r="T870" s="286"/>
      <c r="U870" s="215"/>
      <c r="V870" s="216"/>
      <c r="W870" s="25"/>
      <c r="X870" s="215"/>
      <c r="Y870" s="25"/>
      <c r="Z870" s="215"/>
      <c r="AA870" s="216"/>
      <c r="AB870" s="25"/>
      <c r="AC870" s="215"/>
      <c r="AD870" s="25"/>
      <c r="AE870" s="215"/>
      <c r="AF870" s="216"/>
      <c r="AG870" s="25"/>
      <c r="AH870" s="215"/>
      <c r="AI870" s="25"/>
      <c r="AJ870" s="215"/>
      <c r="AK870" s="216"/>
      <c r="AL870" s="25"/>
      <c r="AM870" s="215"/>
      <c r="AN870" s="25"/>
      <c r="AO870" s="215"/>
      <c r="AP870" s="216"/>
      <c r="AQ870" s="25"/>
      <c r="AR870" s="215"/>
      <c r="AS870" s="25"/>
      <c r="AT870" s="215"/>
      <c r="AU870" s="216"/>
      <c r="AV870" s="25"/>
      <c r="AW870" s="215"/>
      <c r="AX870" s="25"/>
      <c r="AY870" s="215"/>
      <c r="AZ870" s="216"/>
      <c r="BA870" s="25"/>
      <c r="BB870" s="215"/>
      <c r="BC870" s="25"/>
      <c r="BD870" s="215"/>
      <c r="BE870" s="216"/>
      <c r="BF870" s="25"/>
      <c r="BG870" s="215"/>
      <c r="BH870" s="25"/>
      <c r="BI870" s="215"/>
      <c r="BJ870" s="216"/>
    </row>
    <row r="871" spans="14:62" ht="15.75" customHeight="1">
      <c r="N871" s="215"/>
      <c r="O871" s="286"/>
      <c r="P871" s="215"/>
      <c r="Q871" s="216"/>
      <c r="R871" s="286"/>
      <c r="S871" s="215"/>
      <c r="T871" s="286"/>
      <c r="U871" s="215"/>
      <c r="V871" s="216"/>
      <c r="W871" s="25"/>
      <c r="X871" s="215"/>
      <c r="Y871" s="25"/>
      <c r="Z871" s="215"/>
      <c r="AA871" s="216"/>
      <c r="AB871" s="25"/>
      <c r="AC871" s="215"/>
      <c r="AD871" s="25"/>
      <c r="AE871" s="215"/>
      <c r="AF871" s="216"/>
      <c r="AG871" s="25"/>
      <c r="AH871" s="215"/>
      <c r="AI871" s="25"/>
      <c r="AJ871" s="215"/>
      <c r="AK871" s="216"/>
      <c r="AL871" s="25"/>
      <c r="AM871" s="215"/>
      <c r="AN871" s="25"/>
      <c r="AO871" s="215"/>
      <c r="AP871" s="216"/>
      <c r="AQ871" s="25"/>
      <c r="AR871" s="215"/>
      <c r="AS871" s="25"/>
      <c r="AT871" s="215"/>
      <c r="AU871" s="216"/>
      <c r="AV871" s="25"/>
      <c r="AW871" s="215"/>
      <c r="AX871" s="25"/>
      <c r="AY871" s="215"/>
      <c r="AZ871" s="216"/>
      <c r="BA871" s="25"/>
      <c r="BB871" s="215"/>
      <c r="BC871" s="25"/>
      <c r="BD871" s="215"/>
      <c r="BE871" s="216"/>
      <c r="BF871" s="25"/>
      <c r="BG871" s="215"/>
      <c r="BH871" s="25"/>
      <c r="BI871" s="215"/>
      <c r="BJ871" s="216"/>
    </row>
    <row r="872" spans="14:62" ht="15.75" customHeight="1">
      <c r="N872" s="215"/>
      <c r="O872" s="286"/>
      <c r="P872" s="215"/>
      <c r="Q872" s="216"/>
      <c r="R872" s="286"/>
      <c r="S872" s="215"/>
      <c r="T872" s="286"/>
      <c r="U872" s="215"/>
      <c r="V872" s="216"/>
      <c r="W872" s="25"/>
      <c r="X872" s="215"/>
      <c r="Y872" s="25"/>
      <c r="Z872" s="215"/>
      <c r="AA872" s="216"/>
      <c r="AB872" s="25"/>
      <c r="AC872" s="215"/>
      <c r="AD872" s="25"/>
      <c r="AE872" s="215"/>
      <c r="AF872" s="216"/>
      <c r="AG872" s="25"/>
      <c r="AH872" s="215"/>
      <c r="AI872" s="25"/>
      <c r="AJ872" s="215"/>
      <c r="AK872" s="216"/>
      <c r="AL872" s="25"/>
      <c r="AM872" s="215"/>
      <c r="AN872" s="25"/>
      <c r="AO872" s="215"/>
      <c r="AP872" s="216"/>
      <c r="AQ872" s="25"/>
      <c r="AR872" s="215"/>
      <c r="AS872" s="25"/>
      <c r="AT872" s="215"/>
      <c r="AU872" s="216"/>
      <c r="AV872" s="25"/>
      <c r="AW872" s="215"/>
      <c r="AX872" s="25"/>
      <c r="AY872" s="215"/>
      <c r="AZ872" s="216"/>
      <c r="BA872" s="25"/>
      <c r="BB872" s="215"/>
      <c r="BC872" s="25"/>
      <c r="BD872" s="215"/>
      <c r="BE872" s="216"/>
      <c r="BF872" s="25"/>
      <c r="BG872" s="215"/>
      <c r="BH872" s="25"/>
      <c r="BI872" s="215"/>
      <c r="BJ872" s="216"/>
    </row>
    <row r="873" spans="14:62" ht="15.75" customHeight="1">
      <c r="N873" s="215"/>
      <c r="O873" s="286"/>
      <c r="P873" s="215"/>
      <c r="Q873" s="216"/>
      <c r="R873" s="286"/>
      <c r="S873" s="215"/>
      <c r="T873" s="286"/>
      <c r="U873" s="215"/>
      <c r="V873" s="216"/>
      <c r="W873" s="25"/>
      <c r="X873" s="215"/>
      <c r="Y873" s="25"/>
      <c r="Z873" s="215"/>
      <c r="AA873" s="216"/>
      <c r="AB873" s="25"/>
      <c r="AC873" s="215"/>
      <c r="AD873" s="25"/>
      <c r="AE873" s="215"/>
      <c r="AF873" s="216"/>
      <c r="AG873" s="25"/>
      <c r="AH873" s="215"/>
      <c r="AI873" s="25"/>
      <c r="AJ873" s="215"/>
      <c r="AK873" s="216"/>
      <c r="AL873" s="25"/>
      <c r="AM873" s="215"/>
      <c r="AN873" s="25"/>
      <c r="AO873" s="215"/>
      <c r="AP873" s="216"/>
      <c r="AQ873" s="25"/>
      <c r="AR873" s="215"/>
      <c r="AS873" s="25"/>
      <c r="AT873" s="215"/>
      <c r="AU873" s="216"/>
      <c r="AV873" s="25"/>
      <c r="AW873" s="215"/>
      <c r="AX873" s="25"/>
      <c r="AY873" s="215"/>
      <c r="AZ873" s="216"/>
      <c r="BA873" s="25"/>
      <c r="BB873" s="215"/>
      <c r="BC873" s="25"/>
      <c r="BD873" s="215"/>
      <c r="BE873" s="216"/>
      <c r="BF873" s="25"/>
      <c r="BG873" s="215"/>
      <c r="BH873" s="25"/>
      <c r="BI873" s="215"/>
      <c r="BJ873" s="216"/>
    </row>
    <row r="874" spans="14:62" ht="15.75" customHeight="1">
      <c r="N874" s="215"/>
      <c r="O874" s="286"/>
      <c r="P874" s="215"/>
      <c r="Q874" s="216"/>
      <c r="R874" s="286"/>
      <c r="S874" s="215"/>
      <c r="T874" s="286"/>
      <c r="U874" s="215"/>
      <c r="V874" s="216"/>
      <c r="W874" s="25"/>
      <c r="X874" s="215"/>
      <c r="Y874" s="25"/>
      <c r="Z874" s="215"/>
      <c r="AA874" s="216"/>
      <c r="AB874" s="25"/>
      <c r="AC874" s="215"/>
      <c r="AD874" s="25"/>
      <c r="AE874" s="215"/>
      <c r="AF874" s="216"/>
      <c r="AG874" s="25"/>
      <c r="AH874" s="215"/>
      <c r="AI874" s="25"/>
      <c r="AJ874" s="215"/>
      <c r="AK874" s="216"/>
      <c r="AL874" s="25"/>
      <c r="AM874" s="215"/>
      <c r="AN874" s="25"/>
      <c r="AO874" s="215"/>
      <c r="AP874" s="216"/>
      <c r="AQ874" s="25"/>
      <c r="AR874" s="215"/>
      <c r="AS874" s="25"/>
      <c r="AT874" s="215"/>
      <c r="AU874" s="216"/>
      <c r="AV874" s="25"/>
      <c r="AW874" s="215"/>
      <c r="AX874" s="25"/>
      <c r="AY874" s="215"/>
      <c r="AZ874" s="216"/>
      <c r="BA874" s="25"/>
      <c r="BB874" s="215"/>
      <c r="BC874" s="25"/>
      <c r="BD874" s="215"/>
      <c r="BE874" s="216"/>
      <c r="BF874" s="25"/>
      <c r="BG874" s="215"/>
      <c r="BH874" s="25"/>
      <c r="BI874" s="215"/>
      <c r="BJ874" s="216"/>
    </row>
    <row r="875" spans="14:62" ht="15.75" customHeight="1">
      <c r="N875" s="215"/>
      <c r="O875" s="286"/>
      <c r="P875" s="215"/>
      <c r="Q875" s="216"/>
      <c r="R875" s="286"/>
      <c r="S875" s="215"/>
      <c r="T875" s="286"/>
      <c r="U875" s="215"/>
      <c r="V875" s="216"/>
      <c r="W875" s="25"/>
      <c r="X875" s="215"/>
      <c r="Y875" s="25"/>
      <c r="Z875" s="215"/>
      <c r="AA875" s="216"/>
      <c r="AB875" s="25"/>
      <c r="AC875" s="215"/>
      <c r="AD875" s="25"/>
      <c r="AE875" s="215"/>
      <c r="AF875" s="216"/>
      <c r="AG875" s="25"/>
      <c r="AH875" s="215"/>
      <c r="AI875" s="25"/>
      <c r="AJ875" s="215"/>
      <c r="AK875" s="216"/>
      <c r="AL875" s="25"/>
      <c r="AM875" s="215"/>
      <c r="AN875" s="25"/>
      <c r="AO875" s="215"/>
      <c r="AP875" s="216"/>
      <c r="AQ875" s="25"/>
      <c r="AR875" s="215"/>
      <c r="AS875" s="25"/>
      <c r="AT875" s="215"/>
      <c r="AU875" s="216"/>
      <c r="AV875" s="25"/>
      <c r="AW875" s="215"/>
      <c r="AX875" s="25"/>
      <c r="AY875" s="215"/>
      <c r="AZ875" s="216"/>
      <c r="BA875" s="25"/>
      <c r="BB875" s="215"/>
      <c r="BC875" s="25"/>
      <c r="BD875" s="215"/>
      <c r="BE875" s="216"/>
      <c r="BF875" s="25"/>
      <c r="BG875" s="215"/>
      <c r="BH875" s="25"/>
      <c r="BI875" s="215"/>
      <c r="BJ875" s="216"/>
    </row>
    <row r="876" spans="14:62" ht="15.75" customHeight="1">
      <c r="N876" s="215"/>
      <c r="O876" s="286"/>
      <c r="P876" s="215"/>
      <c r="Q876" s="216"/>
      <c r="R876" s="286"/>
      <c r="S876" s="215"/>
      <c r="T876" s="286"/>
      <c r="U876" s="215"/>
      <c r="V876" s="216"/>
      <c r="W876" s="25"/>
      <c r="X876" s="215"/>
      <c r="Y876" s="25"/>
      <c r="Z876" s="215"/>
      <c r="AA876" s="216"/>
      <c r="AB876" s="25"/>
      <c r="AC876" s="215"/>
      <c r="AD876" s="25"/>
      <c r="AE876" s="215"/>
      <c r="AF876" s="216"/>
      <c r="AG876" s="25"/>
      <c r="AH876" s="215"/>
      <c r="AI876" s="25"/>
      <c r="AJ876" s="215"/>
      <c r="AK876" s="216"/>
      <c r="AL876" s="25"/>
      <c r="AM876" s="215"/>
      <c r="AN876" s="25"/>
      <c r="AO876" s="215"/>
      <c r="AP876" s="216"/>
      <c r="AQ876" s="25"/>
      <c r="AR876" s="215"/>
      <c r="AS876" s="25"/>
      <c r="AT876" s="215"/>
      <c r="AU876" s="216"/>
      <c r="AV876" s="25"/>
      <c r="AW876" s="215"/>
      <c r="AX876" s="25"/>
      <c r="AY876" s="215"/>
      <c r="AZ876" s="216"/>
      <c r="BA876" s="25"/>
      <c r="BB876" s="215"/>
      <c r="BC876" s="25"/>
      <c r="BD876" s="215"/>
      <c r="BE876" s="216"/>
      <c r="BF876" s="25"/>
      <c r="BG876" s="215"/>
      <c r="BH876" s="25"/>
      <c r="BI876" s="215"/>
      <c r="BJ876" s="216"/>
    </row>
    <row r="877" spans="14:62" ht="15.75" customHeight="1">
      <c r="N877" s="215"/>
      <c r="O877" s="286"/>
      <c r="P877" s="215"/>
      <c r="Q877" s="216"/>
      <c r="R877" s="286"/>
      <c r="S877" s="215"/>
      <c r="T877" s="286"/>
      <c r="U877" s="215"/>
      <c r="V877" s="216"/>
      <c r="W877" s="25"/>
      <c r="X877" s="215"/>
      <c r="Y877" s="25"/>
      <c r="Z877" s="215"/>
      <c r="AA877" s="216"/>
      <c r="AB877" s="25"/>
      <c r="AC877" s="215"/>
      <c r="AD877" s="25"/>
      <c r="AE877" s="215"/>
      <c r="AF877" s="216"/>
      <c r="AG877" s="25"/>
      <c r="AH877" s="215"/>
      <c r="AI877" s="25"/>
      <c r="AJ877" s="215"/>
      <c r="AK877" s="216"/>
      <c r="AL877" s="25"/>
      <c r="AM877" s="215"/>
      <c r="AN877" s="25"/>
      <c r="AO877" s="215"/>
      <c r="AP877" s="216"/>
      <c r="AQ877" s="25"/>
      <c r="AR877" s="215"/>
      <c r="AS877" s="25"/>
      <c r="AT877" s="215"/>
      <c r="AU877" s="216"/>
      <c r="AV877" s="25"/>
      <c r="AW877" s="215"/>
      <c r="AX877" s="25"/>
      <c r="AY877" s="215"/>
      <c r="AZ877" s="216"/>
      <c r="BA877" s="25"/>
      <c r="BB877" s="215"/>
      <c r="BC877" s="25"/>
      <c r="BD877" s="215"/>
      <c r="BE877" s="216"/>
      <c r="BF877" s="25"/>
      <c r="BG877" s="215"/>
      <c r="BH877" s="25"/>
      <c r="BI877" s="215"/>
      <c r="BJ877" s="216"/>
    </row>
    <row r="878" spans="14:62" ht="15.75" customHeight="1">
      <c r="N878" s="215"/>
      <c r="O878" s="286"/>
      <c r="P878" s="215"/>
      <c r="Q878" s="216"/>
      <c r="R878" s="286"/>
      <c r="S878" s="215"/>
      <c r="T878" s="286"/>
      <c r="U878" s="215"/>
      <c r="V878" s="216"/>
      <c r="W878" s="25"/>
      <c r="X878" s="215"/>
      <c r="Y878" s="25"/>
      <c r="Z878" s="215"/>
      <c r="AA878" s="216"/>
      <c r="AB878" s="25"/>
      <c r="AC878" s="215"/>
      <c r="AD878" s="25"/>
      <c r="AE878" s="215"/>
      <c r="AF878" s="216"/>
      <c r="AG878" s="25"/>
      <c r="AH878" s="215"/>
      <c r="AI878" s="25"/>
      <c r="AJ878" s="215"/>
      <c r="AK878" s="216"/>
      <c r="AL878" s="25"/>
      <c r="AM878" s="215"/>
      <c r="AN878" s="25"/>
      <c r="AO878" s="215"/>
      <c r="AP878" s="216"/>
      <c r="AQ878" s="25"/>
      <c r="AR878" s="215"/>
      <c r="AS878" s="25"/>
      <c r="AT878" s="215"/>
      <c r="AU878" s="216"/>
      <c r="AV878" s="25"/>
      <c r="AW878" s="215"/>
      <c r="AX878" s="25"/>
      <c r="AY878" s="215"/>
      <c r="AZ878" s="216"/>
      <c r="BA878" s="25"/>
      <c r="BB878" s="215"/>
      <c r="BC878" s="25"/>
      <c r="BD878" s="215"/>
      <c r="BE878" s="216"/>
      <c r="BF878" s="25"/>
      <c r="BG878" s="215"/>
      <c r="BH878" s="25"/>
      <c r="BI878" s="215"/>
      <c r="BJ878" s="216"/>
    </row>
    <row r="879" spans="14:62" ht="15.75" customHeight="1">
      <c r="N879" s="215"/>
      <c r="O879" s="286"/>
      <c r="P879" s="215"/>
      <c r="Q879" s="216"/>
      <c r="R879" s="286"/>
      <c r="S879" s="215"/>
      <c r="T879" s="286"/>
      <c r="U879" s="215"/>
      <c r="V879" s="216"/>
      <c r="W879" s="25"/>
      <c r="X879" s="215"/>
      <c r="Y879" s="25"/>
      <c r="Z879" s="215"/>
      <c r="AA879" s="216"/>
      <c r="AB879" s="25"/>
      <c r="AC879" s="215"/>
      <c r="AD879" s="25"/>
      <c r="AE879" s="215"/>
      <c r="AF879" s="216"/>
      <c r="AG879" s="25"/>
      <c r="AH879" s="215"/>
      <c r="AI879" s="25"/>
      <c r="AJ879" s="215"/>
      <c r="AK879" s="216"/>
      <c r="AL879" s="25"/>
      <c r="AM879" s="215"/>
      <c r="AN879" s="25"/>
      <c r="AO879" s="215"/>
      <c r="AP879" s="216"/>
      <c r="AQ879" s="25"/>
      <c r="AR879" s="215"/>
      <c r="AS879" s="25"/>
      <c r="AT879" s="215"/>
      <c r="AU879" s="216"/>
      <c r="AV879" s="25"/>
      <c r="AW879" s="215"/>
      <c r="AX879" s="25"/>
      <c r="AY879" s="215"/>
      <c r="AZ879" s="216"/>
      <c r="BA879" s="25"/>
      <c r="BB879" s="215"/>
      <c r="BC879" s="25"/>
      <c r="BD879" s="215"/>
      <c r="BE879" s="216"/>
      <c r="BF879" s="25"/>
      <c r="BG879" s="215"/>
      <c r="BH879" s="25"/>
      <c r="BI879" s="215"/>
      <c r="BJ879" s="216"/>
    </row>
    <row r="880" spans="14:62" ht="15.75" customHeight="1">
      <c r="N880" s="215"/>
      <c r="O880" s="286"/>
      <c r="P880" s="215"/>
      <c r="Q880" s="216"/>
      <c r="R880" s="286"/>
      <c r="S880" s="215"/>
      <c r="T880" s="286"/>
      <c r="U880" s="215"/>
      <c r="V880" s="216"/>
      <c r="W880" s="25"/>
      <c r="X880" s="215"/>
      <c r="Y880" s="25"/>
      <c r="Z880" s="215"/>
      <c r="AA880" s="216"/>
      <c r="AB880" s="25"/>
      <c r="AC880" s="215"/>
      <c r="AD880" s="25"/>
      <c r="AE880" s="215"/>
      <c r="AF880" s="216"/>
      <c r="AG880" s="25"/>
      <c r="AH880" s="215"/>
      <c r="AI880" s="25"/>
      <c r="AJ880" s="215"/>
      <c r="AK880" s="216"/>
      <c r="AL880" s="25"/>
      <c r="AM880" s="215"/>
      <c r="AN880" s="25"/>
      <c r="AO880" s="215"/>
      <c r="AP880" s="216"/>
      <c r="AQ880" s="25"/>
      <c r="AR880" s="215"/>
      <c r="AS880" s="25"/>
      <c r="AT880" s="215"/>
      <c r="AU880" s="216"/>
      <c r="AV880" s="25"/>
      <c r="AW880" s="215"/>
      <c r="AX880" s="25"/>
      <c r="AY880" s="215"/>
      <c r="AZ880" s="216"/>
      <c r="BA880" s="25"/>
      <c r="BB880" s="215"/>
      <c r="BC880" s="25"/>
      <c r="BD880" s="215"/>
      <c r="BE880" s="216"/>
      <c r="BF880" s="25"/>
      <c r="BG880" s="215"/>
      <c r="BH880" s="25"/>
      <c r="BI880" s="215"/>
      <c r="BJ880" s="216"/>
    </row>
    <row r="881" spans="14:62" ht="15.75" customHeight="1">
      <c r="N881" s="215"/>
      <c r="O881" s="286"/>
      <c r="P881" s="215"/>
      <c r="Q881" s="216"/>
      <c r="R881" s="286"/>
      <c r="S881" s="215"/>
      <c r="T881" s="286"/>
      <c r="U881" s="215"/>
      <c r="V881" s="216"/>
      <c r="W881" s="25"/>
      <c r="X881" s="215"/>
      <c r="Y881" s="25"/>
      <c r="Z881" s="215"/>
      <c r="AA881" s="216"/>
      <c r="AB881" s="25"/>
      <c r="AC881" s="215"/>
      <c r="AD881" s="25"/>
      <c r="AE881" s="215"/>
      <c r="AF881" s="216"/>
      <c r="AG881" s="25"/>
      <c r="AH881" s="215"/>
      <c r="AI881" s="25"/>
      <c r="AJ881" s="215"/>
      <c r="AK881" s="216"/>
      <c r="AL881" s="25"/>
      <c r="AM881" s="215"/>
      <c r="AN881" s="25"/>
      <c r="AO881" s="215"/>
      <c r="AP881" s="216"/>
      <c r="AQ881" s="25"/>
      <c r="AR881" s="215"/>
      <c r="AS881" s="25"/>
      <c r="AT881" s="215"/>
      <c r="AU881" s="216"/>
      <c r="AV881" s="25"/>
      <c r="AW881" s="215"/>
      <c r="AX881" s="25"/>
      <c r="AY881" s="215"/>
      <c r="AZ881" s="216"/>
      <c r="BA881" s="25"/>
      <c r="BB881" s="215"/>
      <c r="BC881" s="25"/>
      <c r="BD881" s="215"/>
      <c r="BE881" s="216"/>
      <c r="BF881" s="25"/>
      <c r="BG881" s="215"/>
      <c r="BH881" s="25"/>
      <c r="BI881" s="215"/>
      <c r="BJ881" s="216"/>
    </row>
    <row r="882" spans="14:62" ht="15.75" customHeight="1">
      <c r="N882" s="215"/>
      <c r="O882" s="286"/>
      <c r="P882" s="215"/>
      <c r="Q882" s="216"/>
      <c r="R882" s="286"/>
      <c r="S882" s="215"/>
      <c r="T882" s="286"/>
      <c r="U882" s="215"/>
      <c r="V882" s="216"/>
      <c r="W882" s="25"/>
      <c r="X882" s="215"/>
      <c r="Y882" s="25"/>
      <c r="Z882" s="215"/>
      <c r="AA882" s="216"/>
      <c r="AB882" s="25"/>
      <c r="AC882" s="215"/>
      <c r="AD882" s="25"/>
      <c r="AE882" s="215"/>
      <c r="AF882" s="216"/>
      <c r="AG882" s="25"/>
      <c r="AH882" s="215"/>
      <c r="AI882" s="25"/>
      <c r="AJ882" s="215"/>
      <c r="AK882" s="216"/>
      <c r="AL882" s="25"/>
      <c r="AM882" s="215"/>
      <c r="AN882" s="25"/>
      <c r="AO882" s="215"/>
      <c r="AP882" s="216"/>
      <c r="AQ882" s="25"/>
      <c r="AR882" s="215"/>
      <c r="AS882" s="25"/>
      <c r="AT882" s="215"/>
      <c r="AU882" s="216"/>
      <c r="AV882" s="25"/>
      <c r="AW882" s="215"/>
      <c r="AX882" s="25"/>
      <c r="AY882" s="215"/>
      <c r="AZ882" s="216"/>
      <c r="BA882" s="25"/>
      <c r="BB882" s="215"/>
      <c r="BC882" s="25"/>
      <c r="BD882" s="215"/>
      <c r="BE882" s="216"/>
      <c r="BF882" s="25"/>
      <c r="BG882" s="215"/>
      <c r="BH882" s="25"/>
      <c r="BI882" s="215"/>
      <c r="BJ882" s="216"/>
    </row>
    <row r="883" spans="14:62" ht="15.75" customHeight="1">
      <c r="N883" s="215"/>
      <c r="O883" s="286"/>
      <c r="P883" s="215"/>
      <c r="Q883" s="216"/>
      <c r="R883" s="286"/>
      <c r="S883" s="215"/>
      <c r="T883" s="286"/>
      <c r="U883" s="215"/>
      <c r="V883" s="216"/>
      <c r="W883" s="25"/>
      <c r="X883" s="215"/>
      <c r="Y883" s="25"/>
      <c r="Z883" s="215"/>
      <c r="AA883" s="216"/>
      <c r="AB883" s="25"/>
      <c r="AC883" s="215"/>
      <c r="AD883" s="25"/>
      <c r="AE883" s="215"/>
      <c r="AF883" s="216"/>
      <c r="AG883" s="25"/>
      <c r="AH883" s="215"/>
      <c r="AI883" s="25"/>
      <c r="AJ883" s="215"/>
      <c r="AK883" s="216"/>
      <c r="AL883" s="25"/>
      <c r="AM883" s="215"/>
      <c r="AN883" s="25"/>
      <c r="AO883" s="215"/>
      <c r="AP883" s="216"/>
      <c r="AQ883" s="25"/>
      <c r="AR883" s="215"/>
      <c r="AS883" s="25"/>
      <c r="AT883" s="215"/>
      <c r="AU883" s="216"/>
      <c r="AV883" s="25"/>
      <c r="AW883" s="215"/>
      <c r="AX883" s="25"/>
      <c r="AY883" s="215"/>
      <c r="AZ883" s="216"/>
      <c r="BA883" s="25"/>
      <c r="BB883" s="215"/>
      <c r="BC883" s="25"/>
      <c r="BD883" s="215"/>
      <c r="BE883" s="216"/>
      <c r="BF883" s="25"/>
      <c r="BG883" s="215"/>
      <c r="BH883" s="25"/>
      <c r="BI883" s="215"/>
      <c r="BJ883" s="216"/>
    </row>
    <row r="884" spans="14:62" ht="15.75" customHeight="1">
      <c r="N884" s="215"/>
      <c r="O884" s="286"/>
      <c r="P884" s="215"/>
      <c r="Q884" s="216"/>
      <c r="R884" s="286"/>
      <c r="S884" s="215"/>
      <c r="T884" s="286"/>
      <c r="U884" s="215"/>
      <c r="V884" s="216"/>
      <c r="W884" s="25"/>
      <c r="X884" s="215"/>
      <c r="Y884" s="25"/>
      <c r="Z884" s="215"/>
      <c r="AA884" s="216"/>
      <c r="AB884" s="25"/>
      <c r="AC884" s="215"/>
      <c r="AD884" s="25"/>
      <c r="AE884" s="215"/>
      <c r="AF884" s="216"/>
      <c r="AG884" s="25"/>
      <c r="AH884" s="215"/>
      <c r="AI884" s="25"/>
      <c r="AJ884" s="215"/>
      <c r="AK884" s="216"/>
      <c r="AL884" s="25"/>
      <c r="AM884" s="215"/>
      <c r="AN884" s="25"/>
      <c r="AO884" s="215"/>
      <c r="AP884" s="216"/>
      <c r="AQ884" s="25"/>
      <c r="AR884" s="215"/>
      <c r="AS884" s="25"/>
      <c r="AT884" s="215"/>
      <c r="AU884" s="216"/>
      <c r="AV884" s="25"/>
      <c r="AW884" s="215"/>
      <c r="AX884" s="25"/>
      <c r="AY884" s="215"/>
      <c r="AZ884" s="216"/>
      <c r="BA884" s="25"/>
      <c r="BB884" s="215"/>
      <c r="BC884" s="25"/>
      <c r="BD884" s="215"/>
      <c r="BE884" s="216"/>
      <c r="BF884" s="25"/>
      <c r="BG884" s="215"/>
      <c r="BH884" s="25"/>
      <c r="BI884" s="215"/>
      <c r="BJ884" s="216"/>
    </row>
    <row r="885" spans="14:62" ht="15.75" customHeight="1">
      <c r="N885" s="215"/>
      <c r="O885" s="286"/>
      <c r="P885" s="215"/>
      <c r="Q885" s="216"/>
      <c r="R885" s="286"/>
      <c r="S885" s="215"/>
      <c r="T885" s="286"/>
      <c r="U885" s="215"/>
      <c r="V885" s="216"/>
      <c r="W885" s="25"/>
      <c r="X885" s="215"/>
      <c r="Y885" s="25"/>
      <c r="Z885" s="215"/>
      <c r="AA885" s="216"/>
      <c r="AB885" s="25"/>
      <c r="AC885" s="215"/>
      <c r="AD885" s="25"/>
      <c r="AE885" s="215"/>
      <c r="AF885" s="216"/>
      <c r="AG885" s="25"/>
      <c r="AH885" s="215"/>
      <c r="AI885" s="25"/>
      <c r="AJ885" s="215"/>
      <c r="AK885" s="216"/>
      <c r="AL885" s="25"/>
      <c r="AM885" s="215"/>
      <c r="AN885" s="25"/>
      <c r="AO885" s="215"/>
      <c r="AP885" s="216"/>
      <c r="AQ885" s="25"/>
      <c r="AR885" s="215"/>
      <c r="AS885" s="25"/>
      <c r="AT885" s="215"/>
      <c r="AU885" s="216"/>
      <c r="AV885" s="25"/>
      <c r="AW885" s="215"/>
      <c r="AX885" s="25"/>
      <c r="AY885" s="215"/>
      <c r="AZ885" s="216"/>
      <c r="BA885" s="25"/>
      <c r="BB885" s="215"/>
      <c r="BC885" s="25"/>
      <c r="BD885" s="215"/>
      <c r="BE885" s="216"/>
      <c r="BF885" s="25"/>
      <c r="BG885" s="215"/>
      <c r="BH885" s="25"/>
      <c r="BI885" s="215"/>
      <c r="BJ885" s="216"/>
    </row>
    <row r="886" spans="14:62" ht="15.75" customHeight="1">
      <c r="N886" s="215"/>
      <c r="O886" s="286"/>
      <c r="P886" s="215"/>
      <c r="Q886" s="216"/>
      <c r="R886" s="286"/>
      <c r="S886" s="215"/>
      <c r="T886" s="286"/>
      <c r="U886" s="215"/>
      <c r="V886" s="216"/>
      <c r="W886" s="25"/>
      <c r="X886" s="215"/>
      <c r="Y886" s="25"/>
      <c r="Z886" s="215"/>
      <c r="AA886" s="216"/>
      <c r="AB886" s="25"/>
      <c r="AC886" s="215"/>
      <c r="AD886" s="25"/>
      <c r="AE886" s="215"/>
      <c r="AF886" s="216"/>
      <c r="AG886" s="25"/>
      <c r="AH886" s="215"/>
      <c r="AI886" s="25"/>
      <c r="AJ886" s="215"/>
      <c r="AK886" s="216"/>
      <c r="AL886" s="25"/>
      <c r="AM886" s="215"/>
      <c r="AN886" s="25"/>
      <c r="AO886" s="215"/>
      <c r="AP886" s="216"/>
      <c r="AQ886" s="25"/>
      <c r="AR886" s="215"/>
      <c r="AS886" s="25"/>
      <c r="AT886" s="215"/>
      <c r="AU886" s="216"/>
      <c r="AV886" s="25"/>
      <c r="AW886" s="215"/>
      <c r="AX886" s="25"/>
      <c r="AY886" s="215"/>
      <c r="AZ886" s="216"/>
      <c r="BA886" s="25"/>
      <c r="BB886" s="215"/>
      <c r="BC886" s="25"/>
      <c r="BD886" s="215"/>
      <c r="BE886" s="216"/>
      <c r="BF886" s="25"/>
      <c r="BG886" s="215"/>
      <c r="BH886" s="25"/>
      <c r="BI886" s="215"/>
      <c r="BJ886" s="216"/>
    </row>
    <row r="887" spans="14:62" ht="15.75" customHeight="1">
      <c r="N887" s="215"/>
      <c r="O887" s="286"/>
      <c r="P887" s="215"/>
      <c r="Q887" s="216"/>
      <c r="R887" s="286"/>
      <c r="S887" s="215"/>
      <c r="T887" s="286"/>
      <c r="U887" s="215"/>
      <c r="V887" s="216"/>
      <c r="W887" s="25"/>
      <c r="X887" s="215"/>
      <c r="Y887" s="25"/>
      <c r="Z887" s="215"/>
      <c r="AA887" s="216"/>
      <c r="AB887" s="25"/>
      <c r="AC887" s="215"/>
      <c r="AD887" s="25"/>
      <c r="AE887" s="215"/>
      <c r="AF887" s="216"/>
      <c r="AG887" s="25"/>
      <c r="AH887" s="215"/>
      <c r="AI887" s="25"/>
      <c r="AJ887" s="215"/>
      <c r="AK887" s="216"/>
      <c r="AL887" s="25"/>
      <c r="AM887" s="215"/>
      <c r="AN887" s="25"/>
      <c r="AO887" s="215"/>
      <c r="AP887" s="216"/>
      <c r="AQ887" s="25"/>
      <c r="AR887" s="215"/>
      <c r="AS887" s="25"/>
      <c r="AT887" s="215"/>
      <c r="AU887" s="216"/>
      <c r="AV887" s="25"/>
      <c r="AW887" s="215"/>
      <c r="AX887" s="25"/>
      <c r="AY887" s="215"/>
      <c r="AZ887" s="216"/>
      <c r="BA887" s="25"/>
      <c r="BB887" s="215"/>
      <c r="BC887" s="25"/>
      <c r="BD887" s="215"/>
      <c r="BE887" s="216"/>
      <c r="BF887" s="25"/>
      <c r="BG887" s="215"/>
      <c r="BH887" s="25"/>
      <c r="BI887" s="215"/>
      <c r="BJ887" s="216"/>
    </row>
    <row r="888" spans="14:62" ht="15.75" customHeight="1">
      <c r="N888" s="215"/>
      <c r="O888" s="286"/>
      <c r="P888" s="215"/>
      <c r="Q888" s="216"/>
      <c r="R888" s="286"/>
      <c r="S888" s="215"/>
      <c r="T888" s="286"/>
      <c r="U888" s="215"/>
      <c r="V888" s="216"/>
      <c r="W888" s="25"/>
      <c r="X888" s="215"/>
      <c r="Y888" s="25"/>
      <c r="Z888" s="215"/>
      <c r="AA888" s="216"/>
      <c r="AB888" s="25"/>
      <c r="AC888" s="215"/>
      <c r="AD888" s="25"/>
      <c r="AE888" s="215"/>
      <c r="AF888" s="216"/>
      <c r="AG888" s="25"/>
      <c r="AH888" s="215"/>
      <c r="AI888" s="25"/>
      <c r="AJ888" s="215"/>
      <c r="AK888" s="216"/>
      <c r="AL888" s="25"/>
      <c r="AM888" s="215"/>
      <c r="AN888" s="25"/>
      <c r="AO888" s="215"/>
      <c r="AP888" s="216"/>
      <c r="AQ888" s="25"/>
      <c r="AR888" s="215"/>
      <c r="AS888" s="25"/>
      <c r="AT888" s="215"/>
      <c r="AU888" s="216"/>
      <c r="AV888" s="25"/>
      <c r="AW888" s="215"/>
      <c r="AX888" s="25"/>
      <c r="AY888" s="215"/>
      <c r="AZ888" s="216"/>
      <c r="BA888" s="25"/>
      <c r="BB888" s="215"/>
      <c r="BC888" s="25"/>
      <c r="BD888" s="215"/>
      <c r="BE888" s="216"/>
      <c r="BF888" s="25"/>
      <c r="BG888" s="215"/>
      <c r="BH888" s="25"/>
      <c r="BI888" s="215"/>
      <c r="BJ888" s="216"/>
    </row>
    <row r="889" spans="14:62" ht="15.75" customHeight="1">
      <c r="N889" s="215"/>
      <c r="O889" s="286"/>
      <c r="P889" s="215"/>
      <c r="Q889" s="216"/>
      <c r="R889" s="286"/>
      <c r="S889" s="215"/>
      <c r="T889" s="286"/>
      <c r="U889" s="215"/>
      <c r="V889" s="216"/>
      <c r="W889" s="25"/>
      <c r="X889" s="215"/>
      <c r="Y889" s="25"/>
      <c r="Z889" s="215"/>
      <c r="AA889" s="216"/>
      <c r="AB889" s="25"/>
      <c r="AC889" s="215"/>
      <c r="AD889" s="25"/>
      <c r="AE889" s="215"/>
      <c r="AF889" s="216"/>
      <c r="AG889" s="25"/>
      <c r="AH889" s="215"/>
      <c r="AI889" s="25"/>
      <c r="AJ889" s="215"/>
      <c r="AK889" s="216"/>
      <c r="AL889" s="25"/>
      <c r="AM889" s="215"/>
      <c r="AN889" s="25"/>
      <c r="AO889" s="215"/>
      <c r="AP889" s="216"/>
      <c r="AQ889" s="25"/>
      <c r="AR889" s="215"/>
      <c r="AS889" s="25"/>
      <c r="AT889" s="215"/>
      <c r="AU889" s="216"/>
      <c r="AV889" s="25"/>
      <c r="AW889" s="215"/>
      <c r="AX889" s="25"/>
      <c r="AY889" s="215"/>
      <c r="AZ889" s="216"/>
      <c r="BA889" s="25"/>
      <c r="BB889" s="215"/>
      <c r="BC889" s="25"/>
      <c r="BD889" s="215"/>
      <c r="BE889" s="216"/>
      <c r="BF889" s="25"/>
      <c r="BG889" s="215"/>
      <c r="BH889" s="25"/>
      <c r="BI889" s="215"/>
      <c r="BJ889" s="216"/>
    </row>
    <row r="890" spans="14:62" ht="15.75" customHeight="1">
      <c r="N890" s="215"/>
      <c r="O890" s="286"/>
      <c r="P890" s="215"/>
      <c r="Q890" s="216"/>
      <c r="R890" s="286"/>
      <c r="S890" s="215"/>
      <c r="T890" s="286"/>
      <c r="U890" s="215"/>
      <c r="V890" s="216"/>
      <c r="W890" s="25"/>
      <c r="X890" s="215"/>
      <c r="Y890" s="25"/>
      <c r="Z890" s="215"/>
      <c r="AA890" s="216"/>
      <c r="AB890" s="25"/>
      <c r="AC890" s="215"/>
      <c r="AD890" s="25"/>
      <c r="AE890" s="215"/>
      <c r="AF890" s="216"/>
      <c r="AG890" s="25"/>
      <c r="AH890" s="215"/>
      <c r="AI890" s="25"/>
      <c r="AJ890" s="215"/>
      <c r="AK890" s="216"/>
      <c r="AL890" s="25"/>
      <c r="AM890" s="215"/>
      <c r="AN890" s="25"/>
      <c r="AO890" s="215"/>
      <c r="AP890" s="216"/>
      <c r="AQ890" s="25"/>
      <c r="AR890" s="215"/>
      <c r="AS890" s="25"/>
      <c r="AT890" s="215"/>
      <c r="AU890" s="216"/>
      <c r="AV890" s="25"/>
      <c r="AW890" s="215"/>
      <c r="AX890" s="25"/>
      <c r="AY890" s="215"/>
      <c r="AZ890" s="216"/>
      <c r="BA890" s="25"/>
      <c r="BB890" s="215"/>
      <c r="BC890" s="25"/>
      <c r="BD890" s="215"/>
      <c r="BE890" s="216"/>
      <c r="BF890" s="25"/>
      <c r="BG890" s="215"/>
      <c r="BH890" s="25"/>
      <c r="BI890" s="215"/>
      <c r="BJ890" s="216"/>
    </row>
    <row r="891" spans="14:62" ht="15.75" customHeight="1">
      <c r="N891" s="215"/>
      <c r="O891" s="286"/>
      <c r="P891" s="215"/>
      <c r="Q891" s="216"/>
      <c r="R891" s="286"/>
      <c r="S891" s="215"/>
      <c r="T891" s="286"/>
      <c r="U891" s="215"/>
      <c r="V891" s="216"/>
      <c r="W891" s="25"/>
      <c r="X891" s="215"/>
      <c r="Y891" s="25"/>
      <c r="Z891" s="215"/>
      <c r="AA891" s="216"/>
      <c r="AB891" s="25"/>
      <c r="AC891" s="215"/>
      <c r="AD891" s="25"/>
      <c r="AE891" s="215"/>
      <c r="AF891" s="216"/>
      <c r="AG891" s="25"/>
      <c r="AH891" s="215"/>
      <c r="AI891" s="25"/>
      <c r="AJ891" s="215"/>
      <c r="AK891" s="216"/>
      <c r="AL891" s="25"/>
      <c r="AM891" s="215"/>
      <c r="AN891" s="25"/>
      <c r="AO891" s="215"/>
      <c r="AP891" s="216"/>
      <c r="AQ891" s="25"/>
      <c r="AR891" s="215"/>
      <c r="AS891" s="25"/>
      <c r="AT891" s="215"/>
      <c r="AU891" s="216"/>
      <c r="AV891" s="25"/>
      <c r="AW891" s="215"/>
      <c r="AX891" s="25"/>
      <c r="AY891" s="215"/>
      <c r="AZ891" s="216"/>
      <c r="BA891" s="25"/>
      <c r="BB891" s="215"/>
      <c r="BC891" s="25"/>
      <c r="BD891" s="215"/>
      <c r="BE891" s="216"/>
      <c r="BF891" s="25"/>
      <c r="BG891" s="215"/>
      <c r="BH891" s="25"/>
      <c r="BI891" s="215"/>
      <c r="BJ891" s="216"/>
    </row>
    <row r="892" spans="14:62" ht="15.75" customHeight="1">
      <c r="N892" s="215"/>
      <c r="O892" s="286"/>
      <c r="P892" s="215"/>
      <c r="Q892" s="216"/>
      <c r="R892" s="286"/>
      <c r="S892" s="215"/>
      <c r="T892" s="286"/>
      <c r="U892" s="215"/>
      <c r="V892" s="216"/>
      <c r="W892" s="25"/>
      <c r="X892" s="215"/>
      <c r="Y892" s="25"/>
      <c r="Z892" s="215"/>
      <c r="AA892" s="216"/>
      <c r="AB892" s="25"/>
      <c r="AC892" s="215"/>
      <c r="AD892" s="25"/>
      <c r="AE892" s="215"/>
      <c r="AF892" s="216"/>
      <c r="AG892" s="25"/>
      <c r="AH892" s="215"/>
      <c r="AI892" s="25"/>
      <c r="AJ892" s="215"/>
      <c r="AK892" s="216"/>
      <c r="AL892" s="25"/>
      <c r="AM892" s="215"/>
      <c r="AN892" s="25"/>
      <c r="AO892" s="215"/>
      <c r="AP892" s="216"/>
      <c r="AQ892" s="25"/>
      <c r="AR892" s="215"/>
      <c r="AS892" s="25"/>
      <c r="AT892" s="215"/>
      <c r="AU892" s="216"/>
      <c r="AV892" s="25"/>
      <c r="AW892" s="215"/>
      <c r="AX892" s="25"/>
      <c r="AY892" s="215"/>
      <c r="AZ892" s="216"/>
      <c r="BA892" s="25"/>
      <c r="BB892" s="215"/>
      <c r="BC892" s="25"/>
      <c r="BD892" s="215"/>
      <c r="BE892" s="216"/>
      <c r="BF892" s="25"/>
      <c r="BG892" s="215"/>
      <c r="BH892" s="25"/>
      <c r="BI892" s="215"/>
      <c r="BJ892" s="216"/>
    </row>
    <row r="893" spans="14:62" ht="15.75" customHeight="1">
      <c r="N893" s="215"/>
      <c r="O893" s="286"/>
      <c r="P893" s="215"/>
      <c r="Q893" s="216"/>
      <c r="R893" s="286"/>
      <c r="S893" s="215"/>
      <c r="T893" s="286"/>
      <c r="U893" s="215"/>
      <c r="V893" s="216"/>
      <c r="W893" s="25"/>
      <c r="X893" s="215"/>
      <c r="Y893" s="25"/>
      <c r="Z893" s="215"/>
      <c r="AA893" s="216"/>
      <c r="AB893" s="25"/>
      <c r="AC893" s="215"/>
      <c r="AD893" s="25"/>
      <c r="AE893" s="215"/>
      <c r="AF893" s="216"/>
      <c r="AG893" s="25"/>
      <c r="AH893" s="215"/>
      <c r="AI893" s="25"/>
      <c r="AJ893" s="215"/>
      <c r="AK893" s="216"/>
      <c r="AL893" s="25"/>
      <c r="AM893" s="215"/>
      <c r="AN893" s="25"/>
      <c r="AO893" s="215"/>
      <c r="AP893" s="216"/>
      <c r="AQ893" s="25"/>
      <c r="AR893" s="215"/>
      <c r="AS893" s="25"/>
      <c r="AT893" s="215"/>
      <c r="AU893" s="216"/>
      <c r="AV893" s="25"/>
      <c r="AW893" s="215"/>
      <c r="AX893" s="25"/>
      <c r="AY893" s="215"/>
      <c r="AZ893" s="216"/>
      <c r="BA893" s="25"/>
      <c r="BB893" s="215"/>
      <c r="BC893" s="25"/>
      <c r="BD893" s="215"/>
      <c r="BE893" s="216"/>
      <c r="BF893" s="25"/>
      <c r="BG893" s="215"/>
      <c r="BH893" s="25"/>
      <c r="BI893" s="215"/>
      <c r="BJ893" s="216"/>
    </row>
    <row r="894" spans="14:62" ht="15.75" customHeight="1">
      <c r="N894" s="215"/>
      <c r="O894" s="286"/>
      <c r="P894" s="215"/>
      <c r="Q894" s="216"/>
      <c r="R894" s="286"/>
      <c r="S894" s="215"/>
      <c r="T894" s="286"/>
      <c r="U894" s="215"/>
      <c r="V894" s="216"/>
      <c r="W894" s="25"/>
      <c r="X894" s="215"/>
      <c r="Y894" s="25"/>
      <c r="Z894" s="215"/>
      <c r="AA894" s="216"/>
      <c r="AB894" s="25"/>
      <c r="AC894" s="215"/>
      <c r="AD894" s="25"/>
      <c r="AE894" s="215"/>
      <c r="AF894" s="216"/>
      <c r="AG894" s="25"/>
      <c r="AH894" s="215"/>
      <c r="AI894" s="25"/>
      <c r="AJ894" s="215"/>
      <c r="AK894" s="216"/>
      <c r="AL894" s="25"/>
      <c r="AM894" s="215"/>
      <c r="AN894" s="25"/>
      <c r="AO894" s="215"/>
      <c r="AP894" s="216"/>
      <c r="AQ894" s="25"/>
      <c r="AR894" s="215"/>
      <c r="AS894" s="25"/>
      <c r="AT894" s="215"/>
      <c r="AU894" s="216"/>
      <c r="AV894" s="25"/>
      <c r="AW894" s="215"/>
      <c r="AX894" s="25"/>
      <c r="AY894" s="215"/>
      <c r="AZ894" s="216"/>
      <c r="BA894" s="25"/>
      <c r="BB894" s="215"/>
      <c r="BC894" s="25"/>
      <c r="BD894" s="215"/>
      <c r="BE894" s="216"/>
      <c r="BF894" s="25"/>
      <c r="BG894" s="215"/>
      <c r="BH894" s="25"/>
      <c r="BI894" s="215"/>
      <c r="BJ894" s="216"/>
    </row>
    <row r="895" spans="14:62" ht="15.75" customHeight="1">
      <c r="N895" s="215"/>
      <c r="O895" s="286"/>
      <c r="P895" s="215"/>
      <c r="Q895" s="216"/>
      <c r="R895" s="286"/>
      <c r="S895" s="215"/>
      <c r="T895" s="286"/>
      <c r="U895" s="215"/>
      <c r="V895" s="216"/>
      <c r="W895" s="25"/>
      <c r="X895" s="215"/>
      <c r="Y895" s="25"/>
      <c r="Z895" s="215"/>
      <c r="AA895" s="216"/>
      <c r="AB895" s="25"/>
      <c r="AC895" s="215"/>
      <c r="AD895" s="25"/>
      <c r="AE895" s="215"/>
      <c r="AF895" s="216"/>
      <c r="AG895" s="25"/>
      <c r="AH895" s="215"/>
      <c r="AI895" s="25"/>
      <c r="AJ895" s="215"/>
      <c r="AK895" s="216"/>
      <c r="AL895" s="25"/>
      <c r="AM895" s="215"/>
      <c r="AN895" s="25"/>
      <c r="AO895" s="215"/>
      <c r="AP895" s="216"/>
      <c r="AQ895" s="25"/>
      <c r="AR895" s="215"/>
      <c r="AS895" s="25"/>
      <c r="AT895" s="215"/>
      <c r="AU895" s="216"/>
      <c r="AV895" s="25"/>
      <c r="AW895" s="215"/>
      <c r="AX895" s="25"/>
      <c r="AY895" s="215"/>
      <c r="AZ895" s="216"/>
      <c r="BA895" s="25"/>
      <c r="BB895" s="215"/>
      <c r="BC895" s="25"/>
      <c r="BD895" s="215"/>
      <c r="BE895" s="216"/>
      <c r="BF895" s="25"/>
      <c r="BG895" s="215"/>
      <c r="BH895" s="25"/>
      <c r="BI895" s="215"/>
      <c r="BJ895" s="216"/>
    </row>
    <row r="896" spans="14:62" ht="15.75" customHeight="1">
      <c r="N896" s="215"/>
      <c r="O896" s="286"/>
      <c r="P896" s="215"/>
      <c r="Q896" s="216"/>
      <c r="R896" s="286"/>
      <c r="S896" s="215"/>
      <c r="T896" s="286"/>
      <c r="U896" s="215"/>
      <c r="V896" s="216"/>
      <c r="W896" s="25"/>
      <c r="X896" s="215"/>
      <c r="Y896" s="25"/>
      <c r="Z896" s="215"/>
      <c r="AA896" s="216"/>
      <c r="AB896" s="25"/>
      <c r="AC896" s="215"/>
      <c r="AD896" s="25"/>
      <c r="AE896" s="215"/>
      <c r="AF896" s="216"/>
      <c r="AG896" s="25"/>
      <c r="AH896" s="215"/>
      <c r="AI896" s="25"/>
      <c r="AJ896" s="215"/>
      <c r="AK896" s="216"/>
      <c r="AL896" s="25"/>
      <c r="AM896" s="215"/>
      <c r="AN896" s="25"/>
      <c r="AO896" s="215"/>
      <c r="AP896" s="216"/>
      <c r="AQ896" s="25"/>
      <c r="AR896" s="215"/>
      <c r="AS896" s="25"/>
      <c r="AT896" s="215"/>
      <c r="AU896" s="216"/>
      <c r="AV896" s="25"/>
      <c r="AW896" s="215"/>
      <c r="AX896" s="25"/>
      <c r="AY896" s="215"/>
      <c r="AZ896" s="216"/>
      <c r="BA896" s="25"/>
      <c r="BB896" s="215"/>
      <c r="BC896" s="25"/>
      <c r="BD896" s="215"/>
      <c r="BE896" s="216"/>
      <c r="BF896" s="25"/>
      <c r="BG896" s="215"/>
      <c r="BH896" s="25"/>
      <c r="BI896" s="215"/>
      <c r="BJ896" s="216"/>
    </row>
    <row r="897" spans="14:62" ht="15.75" customHeight="1">
      <c r="N897" s="215"/>
      <c r="O897" s="286"/>
      <c r="P897" s="215"/>
      <c r="Q897" s="216"/>
      <c r="R897" s="286"/>
      <c r="S897" s="215"/>
      <c r="T897" s="286"/>
      <c r="U897" s="215"/>
      <c r="V897" s="216"/>
      <c r="W897" s="25"/>
      <c r="X897" s="215"/>
      <c r="Y897" s="25"/>
      <c r="Z897" s="215"/>
      <c r="AA897" s="216"/>
      <c r="AB897" s="25"/>
      <c r="AC897" s="215"/>
      <c r="AD897" s="25"/>
      <c r="AE897" s="215"/>
      <c r="AF897" s="216"/>
      <c r="AG897" s="25"/>
      <c r="AH897" s="215"/>
      <c r="AI897" s="25"/>
      <c r="AJ897" s="215"/>
      <c r="AK897" s="216"/>
      <c r="AL897" s="25"/>
      <c r="AM897" s="215"/>
      <c r="AN897" s="25"/>
      <c r="AO897" s="215"/>
      <c r="AP897" s="216"/>
      <c r="AQ897" s="25"/>
      <c r="AR897" s="215"/>
      <c r="AS897" s="25"/>
      <c r="AT897" s="215"/>
      <c r="AU897" s="216"/>
      <c r="AV897" s="25"/>
      <c r="AW897" s="215"/>
      <c r="AX897" s="25"/>
      <c r="AY897" s="215"/>
      <c r="AZ897" s="216"/>
      <c r="BA897" s="25"/>
      <c r="BB897" s="215"/>
      <c r="BC897" s="25"/>
      <c r="BD897" s="215"/>
      <c r="BE897" s="216"/>
      <c r="BF897" s="25"/>
      <c r="BG897" s="215"/>
      <c r="BH897" s="25"/>
      <c r="BI897" s="215"/>
      <c r="BJ897" s="216"/>
    </row>
    <row r="898" spans="14:62" ht="15.75" customHeight="1">
      <c r="N898" s="215"/>
      <c r="O898" s="286"/>
      <c r="P898" s="215"/>
      <c r="Q898" s="216"/>
      <c r="R898" s="286"/>
      <c r="S898" s="215"/>
      <c r="T898" s="286"/>
      <c r="U898" s="215"/>
      <c r="V898" s="216"/>
      <c r="W898" s="25"/>
      <c r="X898" s="215"/>
      <c r="Y898" s="25"/>
      <c r="Z898" s="215"/>
      <c r="AA898" s="216"/>
      <c r="AB898" s="25"/>
      <c r="AC898" s="215"/>
      <c r="AD898" s="25"/>
      <c r="AE898" s="215"/>
      <c r="AF898" s="216"/>
      <c r="AG898" s="25"/>
      <c r="AH898" s="215"/>
      <c r="AI898" s="25"/>
      <c r="AJ898" s="215"/>
      <c r="AK898" s="216"/>
      <c r="AL898" s="25"/>
      <c r="AM898" s="215"/>
      <c r="AN898" s="25"/>
      <c r="AO898" s="215"/>
      <c r="AP898" s="216"/>
      <c r="AQ898" s="25"/>
      <c r="AR898" s="215"/>
      <c r="AS898" s="25"/>
      <c r="AT898" s="215"/>
      <c r="AU898" s="216"/>
      <c r="AV898" s="25"/>
      <c r="AW898" s="215"/>
      <c r="AX898" s="25"/>
      <c r="AY898" s="215"/>
      <c r="AZ898" s="216"/>
      <c r="BA898" s="25"/>
      <c r="BB898" s="215"/>
      <c r="BC898" s="25"/>
      <c r="BD898" s="215"/>
      <c r="BE898" s="216"/>
      <c r="BF898" s="25"/>
      <c r="BG898" s="215"/>
      <c r="BH898" s="25"/>
      <c r="BI898" s="215"/>
      <c r="BJ898" s="216"/>
    </row>
    <row r="899" spans="14:62" ht="15.75" customHeight="1">
      <c r="N899" s="215"/>
      <c r="O899" s="286"/>
      <c r="P899" s="215"/>
      <c r="Q899" s="216"/>
      <c r="R899" s="286"/>
      <c r="S899" s="215"/>
      <c r="T899" s="286"/>
      <c r="U899" s="215"/>
      <c r="V899" s="216"/>
      <c r="W899" s="25"/>
      <c r="X899" s="215"/>
      <c r="Y899" s="25"/>
      <c r="Z899" s="215"/>
      <c r="AA899" s="216"/>
      <c r="AB899" s="25"/>
      <c r="AC899" s="215"/>
      <c r="AD899" s="25"/>
      <c r="AE899" s="215"/>
      <c r="AF899" s="216"/>
      <c r="AG899" s="25"/>
      <c r="AH899" s="215"/>
      <c r="AI899" s="25"/>
      <c r="AJ899" s="215"/>
      <c r="AK899" s="216"/>
      <c r="AL899" s="25"/>
      <c r="AM899" s="215"/>
      <c r="AN899" s="25"/>
      <c r="AO899" s="215"/>
      <c r="AP899" s="216"/>
      <c r="AQ899" s="25"/>
      <c r="AR899" s="215"/>
      <c r="AS899" s="25"/>
      <c r="AT899" s="215"/>
      <c r="AU899" s="216"/>
      <c r="AV899" s="25"/>
      <c r="AW899" s="215"/>
      <c r="AX899" s="25"/>
      <c r="AY899" s="215"/>
      <c r="AZ899" s="216"/>
      <c r="BA899" s="25"/>
      <c r="BB899" s="215"/>
      <c r="BC899" s="25"/>
      <c r="BD899" s="215"/>
      <c r="BE899" s="216"/>
      <c r="BF899" s="25"/>
      <c r="BG899" s="215"/>
      <c r="BH899" s="25"/>
      <c r="BI899" s="215"/>
      <c r="BJ899" s="216"/>
    </row>
    <row r="900" spans="14:62" ht="15.75" customHeight="1">
      <c r="N900" s="215"/>
      <c r="O900" s="286"/>
      <c r="P900" s="215"/>
      <c r="Q900" s="216"/>
      <c r="R900" s="286"/>
      <c r="S900" s="215"/>
      <c r="T900" s="286"/>
      <c r="U900" s="215"/>
      <c r="V900" s="216"/>
      <c r="W900" s="25"/>
      <c r="X900" s="215"/>
      <c r="Y900" s="25"/>
      <c r="Z900" s="215"/>
      <c r="AA900" s="216"/>
      <c r="AB900" s="25"/>
      <c r="AC900" s="215"/>
      <c r="AD900" s="25"/>
      <c r="AE900" s="215"/>
      <c r="AF900" s="216"/>
      <c r="AG900" s="25"/>
      <c r="AH900" s="215"/>
      <c r="AI900" s="25"/>
      <c r="AJ900" s="215"/>
      <c r="AK900" s="216"/>
      <c r="AL900" s="25"/>
      <c r="AM900" s="215"/>
      <c r="AN900" s="25"/>
      <c r="AO900" s="215"/>
      <c r="AP900" s="216"/>
      <c r="AQ900" s="25"/>
      <c r="AR900" s="215"/>
      <c r="AS900" s="25"/>
      <c r="AT900" s="215"/>
      <c r="AU900" s="216"/>
      <c r="AV900" s="25"/>
      <c r="AW900" s="215"/>
      <c r="AX900" s="25"/>
      <c r="AY900" s="215"/>
      <c r="AZ900" s="216"/>
      <c r="BA900" s="25"/>
      <c r="BB900" s="215"/>
      <c r="BC900" s="25"/>
      <c r="BD900" s="215"/>
      <c r="BE900" s="216"/>
      <c r="BF900" s="25"/>
      <c r="BG900" s="215"/>
      <c r="BH900" s="25"/>
      <c r="BI900" s="215"/>
      <c r="BJ900" s="216"/>
    </row>
    <row r="901" spans="14:62" ht="15.75" customHeight="1">
      <c r="N901" s="215"/>
      <c r="O901" s="286"/>
      <c r="P901" s="215"/>
      <c r="Q901" s="216"/>
      <c r="R901" s="286"/>
      <c r="S901" s="215"/>
      <c r="T901" s="286"/>
      <c r="U901" s="215"/>
      <c r="V901" s="216"/>
      <c r="W901" s="25"/>
      <c r="X901" s="215"/>
      <c r="Y901" s="25"/>
      <c r="Z901" s="215"/>
      <c r="AA901" s="216"/>
      <c r="AB901" s="25"/>
      <c r="AC901" s="215"/>
      <c r="AD901" s="25"/>
      <c r="AE901" s="215"/>
      <c r="AF901" s="216"/>
      <c r="AG901" s="25"/>
      <c r="AH901" s="215"/>
      <c r="AI901" s="25"/>
      <c r="AJ901" s="215"/>
      <c r="AK901" s="216"/>
      <c r="AL901" s="25"/>
      <c r="AM901" s="215"/>
      <c r="AN901" s="25"/>
      <c r="AO901" s="215"/>
      <c r="AP901" s="216"/>
      <c r="AQ901" s="25"/>
      <c r="AR901" s="215"/>
      <c r="AS901" s="25"/>
      <c r="AT901" s="215"/>
      <c r="AU901" s="216"/>
      <c r="AV901" s="25"/>
      <c r="AW901" s="215"/>
      <c r="AX901" s="25"/>
      <c r="AY901" s="215"/>
      <c r="AZ901" s="216"/>
      <c r="BA901" s="25"/>
      <c r="BB901" s="215"/>
      <c r="BC901" s="25"/>
      <c r="BD901" s="215"/>
      <c r="BE901" s="216"/>
      <c r="BF901" s="25"/>
      <c r="BG901" s="215"/>
      <c r="BH901" s="25"/>
      <c r="BI901" s="215"/>
      <c r="BJ901" s="216"/>
    </row>
    <row r="902" spans="14:62" ht="15.75" customHeight="1">
      <c r="N902" s="215"/>
      <c r="O902" s="286"/>
      <c r="P902" s="215"/>
      <c r="Q902" s="216"/>
      <c r="R902" s="286"/>
      <c r="S902" s="215"/>
      <c r="T902" s="286"/>
      <c r="U902" s="215"/>
      <c r="V902" s="216"/>
      <c r="W902" s="25"/>
      <c r="X902" s="215"/>
      <c r="Y902" s="25"/>
      <c r="Z902" s="215"/>
      <c r="AA902" s="216"/>
      <c r="AB902" s="25"/>
      <c r="AC902" s="215"/>
      <c r="AD902" s="25"/>
      <c r="AE902" s="215"/>
      <c r="AF902" s="216"/>
      <c r="AG902" s="25"/>
      <c r="AH902" s="215"/>
      <c r="AI902" s="25"/>
      <c r="AJ902" s="215"/>
      <c r="AK902" s="216"/>
      <c r="AL902" s="25"/>
      <c r="AM902" s="215"/>
      <c r="AN902" s="25"/>
      <c r="AO902" s="215"/>
      <c r="AP902" s="216"/>
      <c r="AQ902" s="25"/>
      <c r="AR902" s="215"/>
      <c r="AS902" s="25"/>
      <c r="AT902" s="215"/>
      <c r="AU902" s="216"/>
      <c r="AV902" s="25"/>
      <c r="AW902" s="215"/>
      <c r="AX902" s="25"/>
      <c r="AY902" s="215"/>
      <c r="AZ902" s="216"/>
      <c r="BA902" s="25"/>
      <c r="BB902" s="215"/>
      <c r="BC902" s="25"/>
      <c r="BD902" s="215"/>
      <c r="BE902" s="216"/>
      <c r="BF902" s="25"/>
      <c r="BG902" s="215"/>
      <c r="BH902" s="25"/>
      <c r="BI902" s="215"/>
      <c r="BJ902" s="216"/>
    </row>
    <row r="903" spans="14:62" ht="15.75" customHeight="1">
      <c r="N903" s="215"/>
      <c r="O903" s="286"/>
      <c r="P903" s="215"/>
      <c r="Q903" s="216"/>
      <c r="R903" s="286"/>
      <c r="S903" s="215"/>
      <c r="T903" s="286"/>
      <c r="U903" s="215"/>
      <c r="V903" s="216"/>
      <c r="W903" s="25"/>
      <c r="X903" s="215"/>
      <c r="Y903" s="25"/>
      <c r="Z903" s="215"/>
      <c r="AA903" s="216"/>
      <c r="AB903" s="25"/>
      <c r="AC903" s="215"/>
      <c r="AD903" s="25"/>
      <c r="AE903" s="215"/>
      <c r="AF903" s="216"/>
      <c r="AG903" s="25"/>
      <c r="AH903" s="215"/>
      <c r="AI903" s="25"/>
      <c r="AJ903" s="215"/>
      <c r="AK903" s="216"/>
      <c r="AL903" s="25"/>
      <c r="AM903" s="215"/>
      <c r="AN903" s="25"/>
      <c r="AO903" s="215"/>
      <c r="AP903" s="216"/>
      <c r="AQ903" s="25"/>
      <c r="AR903" s="215"/>
      <c r="AS903" s="25"/>
      <c r="AT903" s="215"/>
      <c r="AU903" s="216"/>
      <c r="AV903" s="25"/>
      <c r="AW903" s="215"/>
      <c r="AX903" s="25"/>
      <c r="AY903" s="215"/>
      <c r="AZ903" s="216"/>
      <c r="BA903" s="25"/>
      <c r="BB903" s="215"/>
      <c r="BC903" s="25"/>
      <c r="BD903" s="215"/>
      <c r="BE903" s="216"/>
      <c r="BF903" s="25"/>
      <c r="BG903" s="215"/>
      <c r="BH903" s="25"/>
      <c r="BI903" s="215"/>
      <c r="BJ903" s="216"/>
    </row>
    <row r="904" spans="14:62" ht="15.75" customHeight="1">
      <c r="N904" s="215"/>
      <c r="O904" s="286"/>
      <c r="P904" s="215"/>
      <c r="Q904" s="216"/>
      <c r="R904" s="286"/>
      <c r="S904" s="215"/>
      <c r="T904" s="286"/>
      <c r="U904" s="215"/>
      <c r="V904" s="216"/>
      <c r="W904" s="25"/>
      <c r="X904" s="215"/>
      <c r="Y904" s="25"/>
      <c r="Z904" s="215"/>
      <c r="AA904" s="216"/>
      <c r="AB904" s="25"/>
      <c r="AC904" s="215"/>
      <c r="AD904" s="25"/>
      <c r="AE904" s="215"/>
      <c r="AF904" s="216"/>
      <c r="AG904" s="25"/>
      <c r="AH904" s="215"/>
      <c r="AI904" s="25"/>
      <c r="AJ904" s="215"/>
      <c r="AK904" s="216"/>
      <c r="AL904" s="25"/>
      <c r="AM904" s="215"/>
      <c r="AN904" s="25"/>
      <c r="AO904" s="215"/>
      <c r="AP904" s="216"/>
      <c r="AQ904" s="25"/>
      <c r="AR904" s="215"/>
      <c r="AS904" s="25"/>
      <c r="AT904" s="215"/>
      <c r="AU904" s="216"/>
      <c r="AV904" s="25"/>
      <c r="AW904" s="215"/>
      <c r="AX904" s="25"/>
      <c r="AY904" s="215"/>
      <c r="AZ904" s="216"/>
      <c r="BA904" s="25"/>
      <c r="BB904" s="215"/>
      <c r="BC904" s="25"/>
      <c r="BD904" s="215"/>
      <c r="BE904" s="216"/>
      <c r="BF904" s="25"/>
      <c r="BG904" s="215"/>
      <c r="BH904" s="25"/>
      <c r="BI904" s="215"/>
      <c r="BJ904" s="216"/>
    </row>
    <row r="905" spans="14:62" ht="15.75" customHeight="1">
      <c r="N905" s="215"/>
      <c r="O905" s="286"/>
      <c r="P905" s="215"/>
      <c r="Q905" s="216"/>
      <c r="R905" s="286"/>
      <c r="S905" s="215"/>
      <c r="T905" s="286"/>
      <c r="U905" s="215"/>
      <c r="V905" s="216"/>
      <c r="W905" s="25"/>
      <c r="X905" s="215"/>
      <c r="Y905" s="25"/>
      <c r="Z905" s="215"/>
      <c r="AA905" s="216"/>
      <c r="AB905" s="25"/>
      <c r="AC905" s="215"/>
      <c r="AD905" s="25"/>
      <c r="AE905" s="215"/>
      <c r="AF905" s="216"/>
      <c r="AG905" s="25"/>
      <c r="AH905" s="215"/>
      <c r="AI905" s="25"/>
      <c r="AJ905" s="215"/>
      <c r="AK905" s="216"/>
      <c r="AL905" s="25"/>
      <c r="AM905" s="215"/>
      <c r="AN905" s="25"/>
      <c r="AO905" s="215"/>
      <c r="AP905" s="216"/>
      <c r="AQ905" s="25"/>
      <c r="AR905" s="215"/>
      <c r="AS905" s="25"/>
      <c r="AT905" s="215"/>
      <c r="AU905" s="216"/>
      <c r="AV905" s="25"/>
      <c r="AW905" s="215"/>
      <c r="AX905" s="25"/>
      <c r="AY905" s="215"/>
      <c r="AZ905" s="216"/>
      <c r="BA905" s="25"/>
      <c r="BB905" s="215"/>
      <c r="BC905" s="25"/>
      <c r="BD905" s="215"/>
      <c r="BE905" s="216"/>
      <c r="BF905" s="25"/>
      <c r="BG905" s="215"/>
      <c r="BH905" s="25"/>
      <c r="BI905" s="215"/>
      <c r="BJ905" s="216"/>
    </row>
    <row r="906" spans="14:62" ht="15.75" customHeight="1">
      <c r="N906" s="215"/>
      <c r="O906" s="286"/>
      <c r="P906" s="215"/>
      <c r="Q906" s="216"/>
      <c r="R906" s="286"/>
      <c r="S906" s="215"/>
      <c r="T906" s="286"/>
      <c r="U906" s="215"/>
      <c r="V906" s="216"/>
      <c r="W906" s="25"/>
      <c r="X906" s="215"/>
      <c r="Y906" s="25"/>
      <c r="Z906" s="215"/>
      <c r="AA906" s="216"/>
      <c r="AB906" s="25"/>
      <c r="AC906" s="215"/>
      <c r="AD906" s="25"/>
      <c r="AE906" s="215"/>
      <c r="AF906" s="216"/>
      <c r="AG906" s="25"/>
      <c r="AH906" s="215"/>
      <c r="AI906" s="25"/>
      <c r="AJ906" s="215"/>
      <c r="AK906" s="216"/>
      <c r="AL906" s="25"/>
      <c r="AM906" s="215"/>
      <c r="AN906" s="25"/>
      <c r="AO906" s="215"/>
      <c r="AP906" s="216"/>
      <c r="AQ906" s="25"/>
      <c r="AR906" s="215"/>
      <c r="AS906" s="25"/>
      <c r="AT906" s="215"/>
      <c r="AU906" s="216"/>
      <c r="AV906" s="25"/>
      <c r="AW906" s="215"/>
      <c r="AX906" s="25"/>
      <c r="AY906" s="215"/>
      <c r="AZ906" s="216"/>
      <c r="BA906" s="25"/>
      <c r="BB906" s="215"/>
      <c r="BC906" s="25"/>
      <c r="BD906" s="215"/>
      <c r="BE906" s="216"/>
      <c r="BF906" s="25"/>
      <c r="BG906" s="215"/>
      <c r="BH906" s="25"/>
      <c r="BI906" s="215"/>
      <c r="BJ906" s="216"/>
    </row>
    <row r="907" spans="14:62" ht="15.75" customHeight="1">
      <c r="N907" s="215"/>
      <c r="O907" s="286"/>
      <c r="P907" s="215"/>
      <c r="Q907" s="216"/>
      <c r="R907" s="286"/>
      <c r="S907" s="215"/>
      <c r="T907" s="286"/>
      <c r="U907" s="215"/>
      <c r="V907" s="216"/>
      <c r="W907" s="25"/>
      <c r="X907" s="215"/>
      <c r="Y907" s="25"/>
      <c r="Z907" s="215"/>
      <c r="AA907" s="216"/>
      <c r="AB907" s="25"/>
      <c r="AC907" s="215"/>
      <c r="AD907" s="25"/>
      <c r="AE907" s="215"/>
      <c r="AF907" s="216"/>
      <c r="AG907" s="25"/>
      <c r="AH907" s="215"/>
      <c r="AI907" s="25"/>
      <c r="AJ907" s="215"/>
      <c r="AK907" s="216"/>
      <c r="AL907" s="25"/>
      <c r="AM907" s="215"/>
      <c r="AN907" s="25"/>
      <c r="AO907" s="215"/>
      <c r="AP907" s="216"/>
      <c r="AQ907" s="25"/>
      <c r="AR907" s="215"/>
      <c r="AS907" s="25"/>
      <c r="AT907" s="215"/>
      <c r="AU907" s="216"/>
      <c r="AV907" s="25"/>
      <c r="AW907" s="215"/>
      <c r="AX907" s="25"/>
      <c r="AY907" s="215"/>
      <c r="AZ907" s="216"/>
      <c r="BA907" s="25"/>
      <c r="BB907" s="215"/>
      <c r="BC907" s="25"/>
      <c r="BD907" s="215"/>
      <c r="BE907" s="216"/>
      <c r="BF907" s="25"/>
      <c r="BG907" s="215"/>
      <c r="BH907" s="25"/>
      <c r="BI907" s="215"/>
      <c r="BJ907" s="216"/>
    </row>
    <row r="908" spans="14:62" ht="15.75" customHeight="1">
      <c r="N908" s="215"/>
      <c r="O908" s="286"/>
      <c r="P908" s="215"/>
      <c r="Q908" s="216"/>
      <c r="R908" s="286"/>
      <c r="S908" s="215"/>
      <c r="T908" s="286"/>
      <c r="U908" s="215"/>
      <c r="V908" s="216"/>
      <c r="W908" s="25"/>
      <c r="X908" s="215"/>
      <c r="Y908" s="25"/>
      <c r="Z908" s="215"/>
      <c r="AA908" s="216"/>
      <c r="AB908" s="25"/>
      <c r="AC908" s="215"/>
      <c r="AD908" s="25"/>
      <c r="AE908" s="215"/>
      <c r="AF908" s="216"/>
      <c r="AG908" s="25"/>
      <c r="AH908" s="215"/>
      <c r="AI908" s="25"/>
      <c r="AJ908" s="215"/>
      <c r="AK908" s="216"/>
      <c r="AL908" s="25"/>
      <c r="AM908" s="215"/>
      <c r="AN908" s="25"/>
      <c r="AO908" s="215"/>
      <c r="AP908" s="216"/>
      <c r="AQ908" s="25"/>
      <c r="AR908" s="215"/>
      <c r="AS908" s="25"/>
      <c r="AT908" s="215"/>
      <c r="AU908" s="216"/>
      <c r="AV908" s="25"/>
      <c r="AW908" s="215"/>
      <c r="AX908" s="25"/>
      <c r="AY908" s="215"/>
      <c r="AZ908" s="216"/>
      <c r="BA908" s="25"/>
      <c r="BB908" s="215"/>
      <c r="BC908" s="25"/>
      <c r="BD908" s="215"/>
      <c r="BE908" s="216"/>
      <c r="BF908" s="25"/>
      <c r="BG908" s="215"/>
      <c r="BH908" s="25"/>
      <c r="BI908" s="215"/>
      <c r="BJ908" s="216"/>
    </row>
    <row r="909" spans="14:62" ht="15.75" customHeight="1">
      <c r="N909" s="215"/>
      <c r="O909" s="286"/>
      <c r="P909" s="215"/>
      <c r="Q909" s="216"/>
      <c r="R909" s="286"/>
      <c r="S909" s="215"/>
      <c r="T909" s="286"/>
      <c r="U909" s="215"/>
      <c r="V909" s="216"/>
      <c r="W909" s="25"/>
      <c r="X909" s="215"/>
      <c r="Y909" s="25"/>
      <c r="Z909" s="215"/>
      <c r="AA909" s="216"/>
      <c r="AB909" s="25"/>
      <c r="AC909" s="215"/>
      <c r="AD909" s="25"/>
      <c r="AE909" s="215"/>
      <c r="AF909" s="216"/>
      <c r="AG909" s="25"/>
      <c r="AH909" s="215"/>
      <c r="AI909" s="25"/>
      <c r="AJ909" s="215"/>
      <c r="AK909" s="216"/>
      <c r="AL909" s="25"/>
      <c r="AM909" s="215"/>
      <c r="AN909" s="25"/>
      <c r="AO909" s="215"/>
      <c r="AP909" s="216"/>
      <c r="AQ909" s="25"/>
      <c r="AR909" s="215"/>
      <c r="AS909" s="25"/>
      <c r="AT909" s="215"/>
      <c r="AU909" s="216"/>
      <c r="AV909" s="25"/>
      <c r="AW909" s="215"/>
      <c r="AX909" s="25"/>
      <c r="AY909" s="215"/>
      <c r="AZ909" s="216"/>
      <c r="BA909" s="25"/>
      <c r="BB909" s="215"/>
      <c r="BC909" s="25"/>
      <c r="BD909" s="215"/>
      <c r="BE909" s="216"/>
      <c r="BF909" s="25"/>
      <c r="BG909" s="215"/>
      <c r="BH909" s="25"/>
      <c r="BI909" s="215"/>
      <c r="BJ909" s="216"/>
    </row>
    <row r="910" spans="14:62" ht="15.75" customHeight="1">
      <c r="N910" s="215"/>
      <c r="O910" s="286"/>
      <c r="P910" s="215"/>
      <c r="Q910" s="216"/>
      <c r="R910" s="286"/>
      <c r="S910" s="215"/>
      <c r="T910" s="286"/>
      <c r="U910" s="215"/>
      <c r="V910" s="216"/>
      <c r="W910" s="25"/>
      <c r="X910" s="215"/>
      <c r="Y910" s="25"/>
      <c r="Z910" s="215"/>
      <c r="AA910" s="216"/>
      <c r="AB910" s="25"/>
      <c r="AC910" s="215"/>
      <c r="AD910" s="25"/>
      <c r="AE910" s="215"/>
      <c r="AF910" s="216"/>
      <c r="AG910" s="25"/>
      <c r="AH910" s="215"/>
      <c r="AI910" s="25"/>
      <c r="AJ910" s="215"/>
      <c r="AK910" s="216"/>
      <c r="AL910" s="25"/>
      <c r="AM910" s="215"/>
      <c r="AN910" s="25"/>
      <c r="AO910" s="215"/>
      <c r="AP910" s="216"/>
      <c r="AQ910" s="25"/>
      <c r="AR910" s="215"/>
      <c r="AS910" s="25"/>
      <c r="AT910" s="215"/>
      <c r="AU910" s="216"/>
      <c r="AV910" s="25"/>
      <c r="AW910" s="215"/>
      <c r="AX910" s="25"/>
      <c r="AY910" s="215"/>
      <c r="AZ910" s="216"/>
      <c r="BA910" s="25"/>
      <c r="BB910" s="215"/>
      <c r="BC910" s="25"/>
      <c r="BD910" s="215"/>
      <c r="BE910" s="216"/>
      <c r="BF910" s="25"/>
      <c r="BG910" s="215"/>
      <c r="BH910" s="25"/>
      <c r="BI910" s="215"/>
      <c r="BJ910" s="216"/>
    </row>
    <row r="911" spans="14:62" ht="15.75" customHeight="1">
      <c r="N911" s="215"/>
      <c r="O911" s="286"/>
      <c r="P911" s="215"/>
      <c r="Q911" s="216"/>
      <c r="R911" s="286"/>
      <c r="S911" s="215"/>
      <c r="T911" s="286"/>
      <c r="U911" s="215"/>
      <c r="V911" s="216"/>
      <c r="W911" s="25"/>
      <c r="X911" s="215"/>
      <c r="Y911" s="25"/>
      <c r="Z911" s="215"/>
      <c r="AA911" s="216"/>
      <c r="AB911" s="25"/>
      <c r="AC911" s="215"/>
      <c r="AD911" s="25"/>
      <c r="AE911" s="215"/>
      <c r="AF911" s="216"/>
      <c r="AG911" s="25"/>
      <c r="AH911" s="215"/>
      <c r="AI911" s="25"/>
      <c r="AJ911" s="215"/>
      <c r="AK911" s="216"/>
      <c r="AL911" s="25"/>
      <c r="AM911" s="215"/>
      <c r="AN911" s="25"/>
      <c r="AO911" s="215"/>
      <c r="AP911" s="216"/>
      <c r="AQ911" s="25"/>
      <c r="AR911" s="215"/>
      <c r="AS911" s="25"/>
      <c r="AT911" s="215"/>
      <c r="AU911" s="216"/>
      <c r="AV911" s="25"/>
      <c r="AW911" s="215"/>
      <c r="AX911" s="25"/>
      <c r="AY911" s="215"/>
      <c r="AZ911" s="216"/>
      <c r="BA911" s="25"/>
      <c r="BB911" s="215"/>
      <c r="BC911" s="25"/>
      <c r="BD911" s="215"/>
      <c r="BE911" s="216"/>
      <c r="BF911" s="25"/>
      <c r="BG911" s="215"/>
      <c r="BH911" s="25"/>
      <c r="BI911" s="215"/>
      <c r="BJ911" s="216"/>
    </row>
    <row r="912" spans="14:62" ht="15.75" customHeight="1">
      <c r="N912" s="215"/>
      <c r="O912" s="286"/>
      <c r="P912" s="215"/>
      <c r="Q912" s="216"/>
      <c r="R912" s="286"/>
      <c r="S912" s="215"/>
      <c r="T912" s="286"/>
      <c r="U912" s="215"/>
      <c r="V912" s="216"/>
      <c r="W912" s="25"/>
      <c r="X912" s="215"/>
      <c r="Y912" s="25"/>
      <c r="Z912" s="215"/>
      <c r="AA912" s="216"/>
      <c r="AB912" s="25"/>
      <c r="AC912" s="215"/>
      <c r="AD912" s="25"/>
      <c r="AE912" s="215"/>
      <c r="AF912" s="216"/>
      <c r="AG912" s="25"/>
      <c r="AH912" s="215"/>
      <c r="AI912" s="25"/>
      <c r="AJ912" s="215"/>
      <c r="AK912" s="216"/>
      <c r="AL912" s="25"/>
      <c r="AM912" s="215"/>
      <c r="AN912" s="25"/>
      <c r="AO912" s="215"/>
      <c r="AP912" s="216"/>
      <c r="AQ912" s="25"/>
      <c r="AR912" s="215"/>
      <c r="AS912" s="25"/>
      <c r="AT912" s="215"/>
      <c r="AU912" s="216"/>
      <c r="AV912" s="25"/>
      <c r="AW912" s="215"/>
      <c r="AX912" s="25"/>
      <c r="AY912" s="215"/>
      <c r="AZ912" s="216"/>
      <c r="BA912" s="25"/>
      <c r="BB912" s="215"/>
      <c r="BC912" s="25"/>
      <c r="BD912" s="215"/>
      <c r="BE912" s="216"/>
      <c r="BF912" s="25"/>
      <c r="BG912" s="215"/>
      <c r="BH912" s="25"/>
      <c r="BI912" s="215"/>
      <c r="BJ912" s="216"/>
    </row>
    <row r="913" spans="14:62" ht="15.75" customHeight="1">
      <c r="N913" s="215"/>
      <c r="O913" s="286"/>
      <c r="P913" s="215"/>
      <c r="Q913" s="216"/>
      <c r="R913" s="286"/>
      <c r="S913" s="215"/>
      <c r="T913" s="286"/>
      <c r="U913" s="215"/>
      <c r="V913" s="216"/>
      <c r="W913" s="25"/>
      <c r="X913" s="215"/>
      <c r="Y913" s="25"/>
      <c r="Z913" s="215"/>
      <c r="AA913" s="216"/>
      <c r="AB913" s="25"/>
      <c r="AC913" s="215"/>
      <c r="AD913" s="25"/>
      <c r="AE913" s="215"/>
      <c r="AF913" s="216"/>
      <c r="AG913" s="25"/>
      <c r="AH913" s="215"/>
      <c r="AI913" s="25"/>
      <c r="AJ913" s="215"/>
      <c r="AK913" s="216"/>
      <c r="AL913" s="25"/>
      <c r="AM913" s="215"/>
      <c r="AN913" s="25"/>
      <c r="AO913" s="215"/>
      <c r="AP913" s="216"/>
      <c r="AQ913" s="25"/>
      <c r="AR913" s="215"/>
      <c r="AS913" s="25"/>
      <c r="AT913" s="215"/>
      <c r="AU913" s="216"/>
      <c r="AV913" s="25"/>
      <c r="AW913" s="215"/>
      <c r="AX913" s="25"/>
      <c r="AY913" s="215"/>
      <c r="AZ913" s="216"/>
      <c r="BA913" s="25"/>
      <c r="BB913" s="215"/>
      <c r="BC913" s="25"/>
      <c r="BD913" s="215"/>
      <c r="BE913" s="216"/>
      <c r="BF913" s="25"/>
      <c r="BG913" s="215"/>
      <c r="BH913" s="25"/>
      <c r="BI913" s="215"/>
      <c r="BJ913" s="216"/>
    </row>
    <row r="914" spans="14:62" ht="15.75" customHeight="1">
      <c r="N914" s="215"/>
      <c r="O914" s="286"/>
      <c r="P914" s="215"/>
      <c r="Q914" s="216"/>
      <c r="R914" s="286"/>
      <c r="S914" s="215"/>
      <c r="T914" s="286"/>
      <c r="U914" s="215"/>
      <c r="V914" s="216"/>
      <c r="W914" s="25"/>
      <c r="X914" s="215"/>
      <c r="Y914" s="25"/>
      <c r="Z914" s="215"/>
      <c r="AA914" s="216"/>
      <c r="AB914" s="25"/>
      <c r="AC914" s="215"/>
      <c r="AD914" s="25"/>
      <c r="AE914" s="215"/>
      <c r="AF914" s="216"/>
      <c r="AG914" s="25"/>
      <c r="AH914" s="215"/>
      <c r="AI914" s="25"/>
      <c r="AJ914" s="215"/>
      <c r="AK914" s="216"/>
      <c r="AL914" s="25"/>
      <c r="AM914" s="215"/>
      <c r="AN914" s="25"/>
      <c r="AO914" s="215"/>
      <c r="AP914" s="216"/>
      <c r="AQ914" s="25"/>
      <c r="AR914" s="215"/>
      <c r="AS914" s="25"/>
      <c r="AT914" s="215"/>
      <c r="AU914" s="216"/>
      <c r="AV914" s="25"/>
      <c r="AW914" s="215"/>
      <c r="AX914" s="25"/>
      <c r="AY914" s="215"/>
      <c r="AZ914" s="216"/>
      <c r="BA914" s="25"/>
      <c r="BB914" s="215"/>
      <c r="BC914" s="25"/>
      <c r="BD914" s="215"/>
      <c r="BE914" s="216"/>
      <c r="BF914" s="25"/>
      <c r="BG914" s="215"/>
      <c r="BH914" s="25"/>
      <c r="BI914" s="215"/>
      <c r="BJ914" s="216"/>
    </row>
    <row r="915" spans="14:62" ht="15.75" customHeight="1">
      <c r="N915" s="215"/>
      <c r="O915" s="286"/>
      <c r="P915" s="215"/>
      <c r="Q915" s="216"/>
      <c r="R915" s="286"/>
      <c r="S915" s="215"/>
      <c r="T915" s="286"/>
      <c r="U915" s="215"/>
      <c r="V915" s="216"/>
      <c r="W915" s="25"/>
      <c r="X915" s="215"/>
      <c r="Y915" s="25"/>
      <c r="Z915" s="215"/>
      <c r="AA915" s="216"/>
      <c r="AB915" s="25"/>
      <c r="AC915" s="215"/>
      <c r="AD915" s="25"/>
      <c r="AE915" s="215"/>
      <c r="AF915" s="216"/>
      <c r="AG915" s="25"/>
      <c r="AH915" s="215"/>
      <c r="AI915" s="25"/>
      <c r="AJ915" s="215"/>
      <c r="AK915" s="216"/>
      <c r="AL915" s="25"/>
      <c r="AM915" s="215"/>
      <c r="AN915" s="25"/>
      <c r="AO915" s="215"/>
      <c r="AP915" s="216"/>
      <c r="AQ915" s="25"/>
      <c r="AR915" s="215"/>
      <c r="AS915" s="25"/>
      <c r="AT915" s="215"/>
      <c r="AU915" s="216"/>
      <c r="AV915" s="25"/>
      <c r="AW915" s="215"/>
      <c r="AX915" s="25"/>
      <c r="AY915" s="215"/>
      <c r="AZ915" s="216"/>
      <c r="BA915" s="25"/>
      <c r="BB915" s="215"/>
      <c r="BC915" s="25"/>
      <c r="BD915" s="215"/>
      <c r="BE915" s="216"/>
      <c r="BF915" s="25"/>
      <c r="BG915" s="215"/>
      <c r="BH915" s="25"/>
      <c r="BI915" s="215"/>
      <c r="BJ915" s="216"/>
    </row>
    <row r="916" spans="14:62" ht="15.75" customHeight="1">
      <c r="N916" s="215"/>
      <c r="O916" s="286"/>
      <c r="P916" s="215"/>
      <c r="Q916" s="216"/>
      <c r="R916" s="286"/>
      <c r="S916" s="215"/>
      <c r="T916" s="286"/>
      <c r="U916" s="215"/>
      <c r="V916" s="216"/>
      <c r="W916" s="25"/>
      <c r="X916" s="215"/>
      <c r="Y916" s="25"/>
      <c r="Z916" s="215"/>
      <c r="AA916" s="216"/>
      <c r="AB916" s="25"/>
      <c r="AC916" s="215"/>
      <c r="AD916" s="25"/>
      <c r="AE916" s="215"/>
      <c r="AF916" s="216"/>
      <c r="AG916" s="25"/>
      <c r="AH916" s="215"/>
      <c r="AI916" s="25"/>
      <c r="AJ916" s="215"/>
      <c r="AK916" s="216"/>
      <c r="AL916" s="25"/>
      <c r="AM916" s="215"/>
      <c r="AN916" s="25"/>
      <c r="AO916" s="215"/>
      <c r="AP916" s="216"/>
      <c r="AQ916" s="25"/>
      <c r="AR916" s="215"/>
      <c r="AS916" s="25"/>
      <c r="AT916" s="215"/>
      <c r="AU916" s="216"/>
      <c r="AV916" s="25"/>
      <c r="AW916" s="215"/>
      <c r="AX916" s="25"/>
      <c r="AY916" s="215"/>
      <c r="AZ916" s="216"/>
      <c r="BA916" s="25"/>
      <c r="BB916" s="215"/>
      <c r="BC916" s="25"/>
      <c r="BD916" s="215"/>
      <c r="BE916" s="216"/>
      <c r="BF916" s="25"/>
      <c r="BG916" s="215"/>
      <c r="BH916" s="25"/>
      <c r="BI916" s="215"/>
      <c r="BJ916" s="216"/>
    </row>
    <row r="917" spans="14:62" ht="15.75" customHeight="1">
      <c r="N917" s="215"/>
      <c r="O917" s="286"/>
      <c r="P917" s="215"/>
      <c r="Q917" s="216"/>
      <c r="R917" s="286"/>
      <c r="S917" s="215"/>
      <c r="T917" s="286"/>
      <c r="U917" s="215"/>
      <c r="V917" s="216"/>
      <c r="W917" s="25"/>
      <c r="X917" s="215"/>
      <c r="Y917" s="25"/>
      <c r="Z917" s="215"/>
      <c r="AA917" s="216"/>
      <c r="AB917" s="25"/>
      <c r="AC917" s="215"/>
      <c r="AD917" s="25"/>
      <c r="AE917" s="215"/>
      <c r="AF917" s="216"/>
      <c r="AG917" s="25"/>
      <c r="AH917" s="215"/>
      <c r="AI917" s="25"/>
      <c r="AJ917" s="215"/>
      <c r="AK917" s="216"/>
      <c r="AL917" s="25"/>
      <c r="AM917" s="215"/>
      <c r="AN917" s="25"/>
      <c r="AO917" s="215"/>
      <c r="AP917" s="216"/>
      <c r="AQ917" s="25"/>
      <c r="AR917" s="215"/>
      <c r="AS917" s="25"/>
      <c r="AT917" s="215"/>
      <c r="AU917" s="216"/>
      <c r="AV917" s="25"/>
      <c r="AW917" s="215"/>
      <c r="AX917" s="25"/>
      <c r="AY917" s="215"/>
      <c r="AZ917" s="216"/>
      <c r="BA917" s="25"/>
      <c r="BB917" s="215"/>
      <c r="BC917" s="25"/>
      <c r="BD917" s="215"/>
      <c r="BE917" s="216"/>
      <c r="BF917" s="25"/>
      <c r="BG917" s="215"/>
      <c r="BH917" s="25"/>
      <c r="BI917" s="215"/>
      <c r="BJ917" s="216"/>
    </row>
    <row r="918" spans="14:62" ht="15.75" customHeight="1">
      <c r="N918" s="215"/>
      <c r="O918" s="286"/>
      <c r="P918" s="215"/>
      <c r="Q918" s="216"/>
      <c r="R918" s="286"/>
      <c r="S918" s="215"/>
      <c r="T918" s="286"/>
      <c r="U918" s="215"/>
      <c r="V918" s="216"/>
      <c r="W918" s="25"/>
      <c r="X918" s="215"/>
      <c r="Y918" s="25"/>
      <c r="Z918" s="215"/>
      <c r="AA918" s="216"/>
      <c r="AB918" s="25"/>
      <c r="AC918" s="215"/>
      <c r="AD918" s="25"/>
      <c r="AE918" s="215"/>
      <c r="AF918" s="216"/>
      <c r="AG918" s="25"/>
      <c r="AH918" s="215"/>
      <c r="AI918" s="25"/>
      <c r="AJ918" s="215"/>
      <c r="AK918" s="216"/>
      <c r="AL918" s="25"/>
      <c r="AM918" s="215"/>
      <c r="AN918" s="25"/>
      <c r="AO918" s="215"/>
      <c r="AP918" s="216"/>
      <c r="AQ918" s="25"/>
      <c r="AR918" s="215"/>
      <c r="AS918" s="25"/>
      <c r="AT918" s="215"/>
      <c r="AU918" s="216"/>
      <c r="AV918" s="25"/>
      <c r="AW918" s="215"/>
      <c r="AX918" s="25"/>
      <c r="AY918" s="215"/>
      <c r="AZ918" s="216"/>
      <c r="BA918" s="25"/>
      <c r="BB918" s="215"/>
      <c r="BC918" s="25"/>
      <c r="BD918" s="215"/>
      <c r="BE918" s="216"/>
      <c r="BF918" s="25"/>
      <c r="BG918" s="215"/>
      <c r="BH918" s="25"/>
      <c r="BI918" s="215"/>
      <c r="BJ918" s="216"/>
    </row>
    <row r="919" spans="14:62" ht="15.75" customHeight="1">
      <c r="N919" s="215"/>
      <c r="O919" s="286"/>
      <c r="P919" s="215"/>
      <c r="Q919" s="216"/>
      <c r="R919" s="286"/>
      <c r="S919" s="215"/>
      <c r="T919" s="286"/>
      <c r="U919" s="215"/>
      <c r="V919" s="216"/>
      <c r="W919" s="25"/>
      <c r="X919" s="215"/>
      <c r="Y919" s="25"/>
      <c r="Z919" s="215"/>
      <c r="AA919" s="216"/>
      <c r="AB919" s="25"/>
      <c r="AC919" s="215"/>
      <c r="AD919" s="25"/>
      <c r="AE919" s="215"/>
      <c r="AF919" s="216"/>
      <c r="AG919" s="25"/>
      <c r="AH919" s="215"/>
      <c r="AI919" s="25"/>
      <c r="AJ919" s="215"/>
      <c r="AK919" s="216"/>
      <c r="AL919" s="25"/>
      <c r="AM919" s="215"/>
      <c r="AN919" s="25"/>
      <c r="AO919" s="215"/>
      <c r="AP919" s="216"/>
      <c r="AQ919" s="25"/>
      <c r="AR919" s="215"/>
      <c r="AS919" s="25"/>
      <c r="AT919" s="215"/>
      <c r="AU919" s="216"/>
      <c r="AV919" s="25"/>
      <c r="AW919" s="215"/>
      <c r="AX919" s="25"/>
      <c r="AY919" s="215"/>
      <c r="AZ919" s="216"/>
      <c r="BA919" s="25"/>
      <c r="BB919" s="215"/>
      <c r="BC919" s="25"/>
      <c r="BD919" s="215"/>
      <c r="BE919" s="216"/>
      <c r="BF919" s="25"/>
      <c r="BG919" s="215"/>
      <c r="BH919" s="25"/>
      <c r="BI919" s="215"/>
      <c r="BJ919" s="216"/>
    </row>
    <row r="920" spans="14:62" ht="15.75" customHeight="1">
      <c r="N920" s="215"/>
      <c r="O920" s="286"/>
      <c r="P920" s="215"/>
      <c r="Q920" s="216"/>
      <c r="R920" s="286"/>
      <c r="S920" s="215"/>
      <c r="T920" s="286"/>
      <c r="U920" s="215"/>
      <c r="V920" s="216"/>
      <c r="W920" s="25"/>
      <c r="X920" s="215"/>
      <c r="Y920" s="25"/>
      <c r="Z920" s="215"/>
      <c r="AA920" s="216"/>
      <c r="AB920" s="25"/>
      <c r="AC920" s="215"/>
      <c r="AD920" s="25"/>
      <c r="AE920" s="215"/>
      <c r="AF920" s="216"/>
      <c r="AG920" s="25"/>
      <c r="AH920" s="215"/>
      <c r="AI920" s="25"/>
      <c r="AJ920" s="215"/>
      <c r="AK920" s="216"/>
      <c r="AL920" s="25"/>
      <c r="AM920" s="215"/>
      <c r="AN920" s="25"/>
      <c r="AO920" s="215"/>
      <c r="AP920" s="216"/>
      <c r="AQ920" s="25"/>
      <c r="AR920" s="215"/>
      <c r="AS920" s="25"/>
      <c r="AT920" s="215"/>
      <c r="AU920" s="216"/>
      <c r="AV920" s="25"/>
      <c r="AW920" s="215"/>
      <c r="AX920" s="25"/>
      <c r="AY920" s="215"/>
      <c r="AZ920" s="216"/>
      <c r="BA920" s="25"/>
      <c r="BB920" s="215"/>
      <c r="BC920" s="25"/>
      <c r="BD920" s="215"/>
      <c r="BE920" s="216"/>
      <c r="BF920" s="25"/>
      <c r="BG920" s="215"/>
      <c r="BH920" s="25"/>
      <c r="BI920" s="215"/>
      <c r="BJ920" s="216"/>
    </row>
    <row r="921" spans="14:62" ht="15.75" customHeight="1">
      <c r="N921" s="215"/>
      <c r="O921" s="286"/>
      <c r="P921" s="215"/>
      <c r="Q921" s="216"/>
      <c r="R921" s="286"/>
      <c r="S921" s="215"/>
      <c r="T921" s="286"/>
      <c r="U921" s="215"/>
      <c r="V921" s="216"/>
      <c r="W921" s="25"/>
      <c r="X921" s="215"/>
      <c r="Y921" s="25"/>
      <c r="Z921" s="215"/>
      <c r="AA921" s="216"/>
      <c r="AB921" s="25"/>
      <c r="AC921" s="215"/>
      <c r="AD921" s="25"/>
      <c r="AE921" s="215"/>
      <c r="AF921" s="216"/>
      <c r="AG921" s="25"/>
      <c r="AH921" s="215"/>
      <c r="AI921" s="25"/>
      <c r="AJ921" s="215"/>
      <c r="AK921" s="216"/>
      <c r="AL921" s="25"/>
      <c r="AM921" s="215"/>
      <c r="AN921" s="25"/>
      <c r="AO921" s="215"/>
      <c r="AP921" s="216"/>
      <c r="AQ921" s="25"/>
      <c r="AR921" s="215"/>
      <c r="AS921" s="25"/>
      <c r="AT921" s="215"/>
      <c r="AU921" s="216"/>
      <c r="AV921" s="25"/>
      <c r="AW921" s="215"/>
      <c r="AX921" s="25"/>
      <c r="AY921" s="215"/>
      <c r="AZ921" s="216"/>
      <c r="BA921" s="25"/>
      <c r="BB921" s="215"/>
      <c r="BC921" s="25"/>
      <c r="BD921" s="215"/>
      <c r="BE921" s="216"/>
      <c r="BF921" s="25"/>
      <c r="BG921" s="215"/>
      <c r="BH921" s="25"/>
      <c r="BI921" s="215"/>
      <c r="BJ921" s="216"/>
    </row>
    <row r="922" spans="14:62" ht="15.75" customHeight="1">
      <c r="N922" s="215"/>
      <c r="O922" s="286"/>
      <c r="P922" s="215"/>
      <c r="Q922" s="216"/>
      <c r="R922" s="286"/>
      <c r="S922" s="215"/>
      <c r="T922" s="286"/>
      <c r="U922" s="215"/>
      <c r="V922" s="216"/>
      <c r="W922" s="25"/>
      <c r="X922" s="215"/>
      <c r="Y922" s="25"/>
      <c r="Z922" s="215"/>
      <c r="AA922" s="216"/>
      <c r="AB922" s="25"/>
      <c r="AC922" s="215"/>
      <c r="AD922" s="25"/>
      <c r="AE922" s="215"/>
      <c r="AF922" s="216"/>
      <c r="AG922" s="25"/>
      <c r="AH922" s="215"/>
      <c r="AI922" s="25"/>
      <c r="AJ922" s="215"/>
      <c r="AK922" s="216"/>
      <c r="AL922" s="25"/>
      <c r="AM922" s="215"/>
      <c r="AN922" s="25"/>
      <c r="AO922" s="215"/>
      <c r="AP922" s="216"/>
      <c r="AQ922" s="25"/>
      <c r="AR922" s="215"/>
      <c r="AS922" s="25"/>
      <c r="AT922" s="215"/>
      <c r="AU922" s="216"/>
      <c r="AV922" s="25"/>
      <c r="AW922" s="215"/>
      <c r="AX922" s="25"/>
      <c r="AY922" s="215"/>
      <c r="AZ922" s="216"/>
      <c r="BA922" s="25"/>
      <c r="BB922" s="215"/>
      <c r="BC922" s="25"/>
      <c r="BD922" s="215"/>
      <c r="BE922" s="216"/>
      <c r="BF922" s="25"/>
      <c r="BG922" s="215"/>
      <c r="BH922" s="25"/>
      <c r="BI922" s="215"/>
      <c r="BJ922" s="216"/>
    </row>
    <row r="923" spans="14:62" ht="15.75" customHeight="1">
      <c r="N923" s="215"/>
      <c r="O923" s="286"/>
      <c r="P923" s="215"/>
      <c r="Q923" s="216"/>
      <c r="R923" s="286"/>
      <c r="S923" s="215"/>
      <c r="T923" s="286"/>
      <c r="U923" s="215"/>
      <c r="V923" s="216"/>
      <c r="W923" s="25"/>
      <c r="X923" s="215"/>
      <c r="Y923" s="25"/>
      <c r="Z923" s="215"/>
      <c r="AA923" s="216"/>
      <c r="AB923" s="25"/>
      <c r="AC923" s="215"/>
      <c r="AD923" s="25"/>
      <c r="AE923" s="215"/>
      <c r="AF923" s="216"/>
      <c r="AG923" s="25"/>
      <c r="AH923" s="215"/>
      <c r="AI923" s="25"/>
      <c r="AJ923" s="215"/>
      <c r="AK923" s="216"/>
      <c r="AL923" s="25"/>
      <c r="AM923" s="215"/>
      <c r="AN923" s="25"/>
      <c r="AO923" s="215"/>
      <c r="AP923" s="216"/>
      <c r="AQ923" s="25"/>
      <c r="AR923" s="215"/>
      <c r="AS923" s="25"/>
      <c r="AT923" s="215"/>
      <c r="AU923" s="216"/>
      <c r="AV923" s="25"/>
      <c r="AW923" s="215"/>
      <c r="AX923" s="25"/>
      <c r="AY923" s="215"/>
      <c r="AZ923" s="216"/>
      <c r="BA923" s="25"/>
      <c r="BB923" s="215"/>
      <c r="BC923" s="25"/>
      <c r="BD923" s="215"/>
      <c r="BE923" s="216"/>
      <c r="BF923" s="25"/>
      <c r="BG923" s="215"/>
      <c r="BH923" s="25"/>
      <c r="BI923" s="215"/>
      <c r="BJ923" s="216"/>
    </row>
    <row r="924" spans="14:62" ht="15.75" customHeight="1">
      <c r="N924" s="215"/>
      <c r="O924" s="286"/>
      <c r="P924" s="215"/>
      <c r="Q924" s="216"/>
      <c r="R924" s="286"/>
      <c r="S924" s="215"/>
      <c r="T924" s="286"/>
      <c r="U924" s="215"/>
      <c r="V924" s="216"/>
      <c r="W924" s="25"/>
      <c r="X924" s="215"/>
      <c r="Y924" s="25"/>
      <c r="Z924" s="215"/>
      <c r="AA924" s="216"/>
      <c r="AB924" s="25"/>
      <c r="AC924" s="215"/>
      <c r="AD924" s="25"/>
      <c r="AE924" s="215"/>
      <c r="AF924" s="216"/>
      <c r="AG924" s="25"/>
      <c r="AH924" s="215"/>
      <c r="AI924" s="25"/>
      <c r="AJ924" s="215"/>
      <c r="AK924" s="216"/>
      <c r="AL924" s="25"/>
      <c r="AM924" s="215"/>
      <c r="AN924" s="25"/>
      <c r="AO924" s="215"/>
      <c r="AP924" s="216"/>
      <c r="AQ924" s="25"/>
      <c r="AR924" s="215"/>
      <c r="AS924" s="25"/>
      <c r="AT924" s="215"/>
      <c r="AU924" s="216"/>
      <c r="AV924" s="25"/>
      <c r="AW924" s="215"/>
      <c r="AX924" s="25"/>
      <c r="AY924" s="215"/>
      <c r="AZ924" s="216"/>
      <c r="BA924" s="25"/>
      <c r="BB924" s="215"/>
      <c r="BC924" s="25"/>
      <c r="BD924" s="215"/>
      <c r="BE924" s="216"/>
      <c r="BF924" s="25"/>
      <c r="BG924" s="215"/>
      <c r="BH924" s="25"/>
      <c r="BI924" s="215"/>
      <c r="BJ924" s="216"/>
    </row>
    <row r="925" spans="14:62" ht="15.75" customHeight="1">
      <c r="N925" s="215"/>
      <c r="O925" s="286"/>
      <c r="P925" s="215"/>
      <c r="Q925" s="216"/>
      <c r="R925" s="286"/>
      <c r="S925" s="215"/>
      <c r="T925" s="286"/>
      <c r="U925" s="215"/>
      <c r="V925" s="216"/>
      <c r="W925" s="25"/>
      <c r="X925" s="215"/>
      <c r="Y925" s="25"/>
      <c r="Z925" s="215"/>
      <c r="AA925" s="216"/>
      <c r="AB925" s="25"/>
      <c r="AC925" s="215"/>
      <c r="AD925" s="25"/>
      <c r="AE925" s="215"/>
      <c r="AF925" s="216"/>
      <c r="AG925" s="25"/>
      <c r="AH925" s="215"/>
      <c r="AI925" s="25"/>
      <c r="AJ925" s="215"/>
      <c r="AK925" s="216"/>
      <c r="AL925" s="25"/>
      <c r="AM925" s="215"/>
      <c r="AN925" s="25"/>
      <c r="AO925" s="215"/>
      <c r="AP925" s="216"/>
      <c r="AQ925" s="25"/>
      <c r="AR925" s="215"/>
      <c r="AS925" s="25"/>
      <c r="AT925" s="215"/>
      <c r="AU925" s="216"/>
      <c r="AV925" s="25"/>
      <c r="AW925" s="215"/>
      <c r="AX925" s="25"/>
      <c r="AY925" s="215"/>
      <c r="AZ925" s="216"/>
      <c r="BA925" s="25"/>
      <c r="BB925" s="215"/>
      <c r="BC925" s="25"/>
      <c r="BD925" s="215"/>
      <c r="BE925" s="216"/>
      <c r="BF925" s="25"/>
      <c r="BG925" s="215"/>
      <c r="BH925" s="25"/>
      <c r="BI925" s="215"/>
      <c r="BJ925" s="216"/>
    </row>
    <row r="926" spans="14:62" ht="15.75" customHeight="1">
      <c r="N926" s="215"/>
      <c r="O926" s="286"/>
      <c r="P926" s="215"/>
      <c r="Q926" s="216"/>
      <c r="R926" s="286"/>
      <c r="S926" s="215"/>
      <c r="T926" s="286"/>
      <c r="U926" s="215"/>
      <c r="V926" s="216"/>
      <c r="W926" s="25"/>
      <c r="X926" s="215"/>
      <c r="Y926" s="25"/>
      <c r="Z926" s="215"/>
      <c r="AA926" s="216"/>
      <c r="AB926" s="25"/>
      <c r="AC926" s="215"/>
      <c r="AD926" s="25"/>
      <c r="AE926" s="215"/>
      <c r="AF926" s="216"/>
      <c r="AG926" s="25"/>
      <c r="AH926" s="215"/>
      <c r="AI926" s="25"/>
      <c r="AJ926" s="215"/>
      <c r="AK926" s="216"/>
      <c r="AL926" s="25"/>
      <c r="AM926" s="215"/>
      <c r="AN926" s="25"/>
      <c r="AO926" s="215"/>
      <c r="AP926" s="216"/>
      <c r="AQ926" s="25"/>
      <c r="AR926" s="215"/>
      <c r="AS926" s="25"/>
      <c r="AT926" s="215"/>
      <c r="AU926" s="216"/>
      <c r="AV926" s="25"/>
      <c r="AW926" s="215"/>
      <c r="AX926" s="25"/>
      <c r="AY926" s="215"/>
      <c r="AZ926" s="216"/>
      <c r="BA926" s="25"/>
      <c r="BB926" s="215"/>
      <c r="BC926" s="25"/>
      <c r="BD926" s="215"/>
      <c r="BE926" s="216"/>
      <c r="BF926" s="25"/>
      <c r="BG926" s="215"/>
      <c r="BH926" s="25"/>
      <c r="BI926" s="215"/>
      <c r="BJ926" s="216"/>
    </row>
    <row r="927" spans="14:62" ht="15.75" customHeight="1">
      <c r="N927" s="215"/>
      <c r="O927" s="286"/>
      <c r="P927" s="215"/>
      <c r="Q927" s="216"/>
      <c r="R927" s="286"/>
      <c r="S927" s="215"/>
      <c r="T927" s="286"/>
      <c r="U927" s="215"/>
      <c r="V927" s="216"/>
      <c r="W927" s="25"/>
      <c r="X927" s="215"/>
      <c r="Y927" s="25"/>
      <c r="Z927" s="215"/>
      <c r="AA927" s="216"/>
      <c r="AB927" s="25"/>
      <c r="AC927" s="215"/>
      <c r="AD927" s="25"/>
      <c r="AE927" s="215"/>
      <c r="AF927" s="216"/>
      <c r="AG927" s="25"/>
      <c r="AH927" s="215"/>
      <c r="AI927" s="25"/>
      <c r="AJ927" s="215"/>
      <c r="AK927" s="216"/>
      <c r="AL927" s="25"/>
      <c r="AM927" s="215"/>
      <c r="AN927" s="25"/>
      <c r="AO927" s="215"/>
      <c r="AP927" s="216"/>
      <c r="AQ927" s="25"/>
      <c r="AR927" s="215"/>
      <c r="AS927" s="25"/>
      <c r="AT927" s="215"/>
      <c r="AU927" s="216"/>
      <c r="AV927" s="25"/>
      <c r="AW927" s="215"/>
      <c r="AX927" s="25"/>
      <c r="AY927" s="215"/>
      <c r="AZ927" s="216"/>
      <c r="BA927" s="25"/>
      <c r="BB927" s="215"/>
      <c r="BC927" s="25"/>
      <c r="BD927" s="215"/>
      <c r="BE927" s="216"/>
      <c r="BF927" s="25"/>
      <c r="BG927" s="215"/>
      <c r="BH927" s="25"/>
      <c r="BI927" s="215"/>
      <c r="BJ927" s="216"/>
    </row>
    <row r="928" spans="14:62" ht="15.75" customHeight="1">
      <c r="N928" s="215"/>
      <c r="O928" s="286"/>
      <c r="P928" s="215"/>
      <c r="Q928" s="216"/>
      <c r="R928" s="286"/>
      <c r="S928" s="215"/>
      <c r="T928" s="286"/>
      <c r="U928" s="215"/>
      <c r="V928" s="216"/>
      <c r="W928" s="25"/>
      <c r="X928" s="215"/>
      <c r="Y928" s="25"/>
      <c r="Z928" s="215"/>
      <c r="AA928" s="216"/>
      <c r="AB928" s="25"/>
      <c r="AC928" s="215"/>
      <c r="AD928" s="25"/>
      <c r="AE928" s="215"/>
      <c r="AF928" s="216"/>
      <c r="AG928" s="25"/>
      <c r="AH928" s="215"/>
      <c r="AI928" s="25"/>
      <c r="AJ928" s="215"/>
      <c r="AK928" s="216"/>
      <c r="AL928" s="25"/>
      <c r="AM928" s="215"/>
      <c r="AN928" s="25"/>
      <c r="AO928" s="215"/>
      <c r="AP928" s="216"/>
      <c r="AQ928" s="25"/>
      <c r="AR928" s="215"/>
      <c r="AS928" s="25"/>
      <c r="AT928" s="215"/>
      <c r="AU928" s="216"/>
      <c r="AV928" s="25"/>
      <c r="AW928" s="215"/>
      <c r="AX928" s="25"/>
      <c r="AY928" s="215"/>
      <c r="AZ928" s="216"/>
      <c r="BA928" s="25"/>
      <c r="BB928" s="215"/>
      <c r="BC928" s="25"/>
      <c r="BD928" s="215"/>
      <c r="BE928" s="216"/>
      <c r="BF928" s="25"/>
      <c r="BG928" s="215"/>
      <c r="BH928" s="25"/>
      <c r="BI928" s="215"/>
      <c r="BJ928" s="216"/>
    </row>
    <row r="929" spans="14:62" ht="15.75" customHeight="1">
      <c r="N929" s="215"/>
      <c r="O929" s="286"/>
      <c r="P929" s="215"/>
      <c r="Q929" s="216"/>
      <c r="R929" s="286"/>
      <c r="S929" s="215"/>
      <c r="T929" s="286"/>
      <c r="U929" s="215"/>
      <c r="V929" s="216"/>
      <c r="W929" s="25"/>
      <c r="X929" s="215"/>
      <c r="Y929" s="25"/>
      <c r="Z929" s="215"/>
      <c r="AA929" s="216"/>
      <c r="AB929" s="25"/>
      <c r="AC929" s="215"/>
      <c r="AD929" s="25"/>
      <c r="AE929" s="215"/>
      <c r="AF929" s="216"/>
      <c r="AG929" s="25"/>
      <c r="AH929" s="215"/>
      <c r="AI929" s="25"/>
      <c r="AJ929" s="215"/>
      <c r="AK929" s="216"/>
      <c r="AL929" s="25"/>
      <c r="AM929" s="215"/>
      <c r="AN929" s="25"/>
      <c r="AO929" s="215"/>
      <c r="AP929" s="216"/>
      <c r="AQ929" s="25"/>
      <c r="AR929" s="215"/>
      <c r="AS929" s="25"/>
      <c r="AT929" s="215"/>
      <c r="AU929" s="216"/>
      <c r="AV929" s="25"/>
      <c r="AW929" s="215"/>
      <c r="AX929" s="25"/>
      <c r="AY929" s="215"/>
      <c r="AZ929" s="216"/>
      <c r="BA929" s="25"/>
      <c r="BB929" s="215"/>
      <c r="BC929" s="25"/>
      <c r="BD929" s="215"/>
      <c r="BE929" s="216"/>
      <c r="BF929" s="25"/>
      <c r="BG929" s="215"/>
      <c r="BH929" s="25"/>
      <c r="BI929" s="215"/>
      <c r="BJ929" s="216"/>
    </row>
    <row r="930" spans="14:62" ht="15.75" customHeight="1">
      <c r="N930" s="215"/>
      <c r="O930" s="286"/>
      <c r="P930" s="215"/>
      <c r="Q930" s="216"/>
      <c r="R930" s="286"/>
      <c r="S930" s="215"/>
      <c r="T930" s="286"/>
      <c r="U930" s="215"/>
      <c r="V930" s="216"/>
      <c r="W930" s="25"/>
      <c r="X930" s="215"/>
      <c r="Y930" s="25"/>
      <c r="Z930" s="215"/>
      <c r="AA930" s="216"/>
      <c r="AB930" s="25"/>
      <c r="AC930" s="215"/>
      <c r="AD930" s="25"/>
      <c r="AE930" s="215"/>
      <c r="AF930" s="216"/>
      <c r="AG930" s="25"/>
      <c r="AH930" s="215"/>
      <c r="AI930" s="25"/>
      <c r="AJ930" s="215"/>
      <c r="AK930" s="216"/>
      <c r="AL930" s="25"/>
      <c r="AM930" s="215"/>
      <c r="AN930" s="25"/>
      <c r="AO930" s="215"/>
      <c r="AP930" s="216"/>
      <c r="AQ930" s="25"/>
      <c r="AR930" s="215"/>
      <c r="AS930" s="25"/>
      <c r="AT930" s="215"/>
      <c r="AU930" s="216"/>
      <c r="AV930" s="25"/>
      <c r="AW930" s="215"/>
      <c r="AX930" s="25"/>
      <c r="AY930" s="215"/>
      <c r="AZ930" s="216"/>
      <c r="BA930" s="25"/>
      <c r="BB930" s="215"/>
      <c r="BC930" s="25"/>
      <c r="BD930" s="215"/>
      <c r="BE930" s="216"/>
      <c r="BF930" s="25"/>
      <c r="BG930" s="215"/>
      <c r="BH930" s="25"/>
      <c r="BI930" s="215"/>
      <c r="BJ930" s="216"/>
    </row>
    <row r="931" spans="14:62" ht="15.75" customHeight="1">
      <c r="N931" s="215"/>
      <c r="O931" s="286"/>
      <c r="P931" s="215"/>
      <c r="Q931" s="216"/>
      <c r="R931" s="286"/>
      <c r="S931" s="215"/>
      <c r="T931" s="286"/>
      <c r="U931" s="215"/>
      <c r="V931" s="216"/>
      <c r="W931" s="25"/>
      <c r="X931" s="215"/>
      <c r="Y931" s="25"/>
      <c r="Z931" s="215"/>
      <c r="AA931" s="216"/>
      <c r="AB931" s="25"/>
      <c r="AC931" s="215"/>
      <c r="AD931" s="25"/>
      <c r="AE931" s="215"/>
      <c r="AF931" s="216"/>
      <c r="AG931" s="25"/>
      <c r="AH931" s="215"/>
      <c r="AI931" s="25"/>
      <c r="AJ931" s="215"/>
      <c r="AK931" s="216"/>
      <c r="AL931" s="25"/>
      <c r="AM931" s="215"/>
      <c r="AN931" s="25"/>
      <c r="AO931" s="215"/>
      <c r="AP931" s="216"/>
      <c r="AQ931" s="25"/>
      <c r="AR931" s="215"/>
      <c r="AS931" s="25"/>
      <c r="AT931" s="215"/>
      <c r="AU931" s="216"/>
      <c r="AV931" s="25"/>
      <c r="AW931" s="215"/>
      <c r="AX931" s="25"/>
      <c r="AY931" s="215"/>
      <c r="AZ931" s="216"/>
      <c r="BA931" s="25"/>
      <c r="BB931" s="215"/>
      <c r="BC931" s="25"/>
      <c r="BD931" s="215"/>
      <c r="BE931" s="216"/>
      <c r="BF931" s="25"/>
      <c r="BG931" s="215"/>
      <c r="BH931" s="25"/>
      <c r="BI931" s="215"/>
      <c r="BJ931" s="216"/>
    </row>
    <row r="932" spans="14:62" ht="15.75" customHeight="1">
      <c r="N932" s="215"/>
      <c r="O932" s="286"/>
      <c r="P932" s="215"/>
      <c r="Q932" s="216"/>
      <c r="R932" s="286"/>
      <c r="S932" s="215"/>
      <c r="T932" s="286"/>
      <c r="U932" s="215"/>
      <c r="V932" s="216"/>
      <c r="W932" s="25"/>
      <c r="X932" s="215"/>
      <c r="Y932" s="25"/>
      <c r="Z932" s="215"/>
      <c r="AA932" s="216"/>
      <c r="AB932" s="25"/>
      <c r="AC932" s="215"/>
      <c r="AD932" s="25"/>
      <c r="AE932" s="215"/>
      <c r="AF932" s="216"/>
      <c r="AG932" s="25"/>
      <c r="AH932" s="215"/>
      <c r="AI932" s="25"/>
      <c r="AJ932" s="215"/>
      <c r="AK932" s="216"/>
      <c r="AL932" s="25"/>
      <c r="AM932" s="215"/>
      <c r="AN932" s="25"/>
      <c r="AO932" s="215"/>
      <c r="AP932" s="216"/>
      <c r="AQ932" s="25"/>
      <c r="AR932" s="215"/>
      <c r="AS932" s="25"/>
      <c r="AT932" s="215"/>
      <c r="AU932" s="216"/>
      <c r="AV932" s="25"/>
      <c r="AW932" s="215"/>
      <c r="AX932" s="25"/>
      <c r="AY932" s="215"/>
      <c r="AZ932" s="216"/>
      <c r="BA932" s="25"/>
      <c r="BB932" s="215"/>
      <c r="BC932" s="25"/>
      <c r="BD932" s="215"/>
      <c r="BE932" s="216"/>
      <c r="BF932" s="25"/>
      <c r="BG932" s="215"/>
      <c r="BH932" s="25"/>
      <c r="BI932" s="215"/>
      <c r="BJ932" s="216"/>
    </row>
    <row r="933" spans="14:62" ht="15.75" customHeight="1">
      <c r="N933" s="215"/>
      <c r="O933" s="286"/>
      <c r="P933" s="215"/>
      <c r="Q933" s="216"/>
      <c r="R933" s="286"/>
      <c r="S933" s="215"/>
      <c r="T933" s="286"/>
      <c r="U933" s="215"/>
      <c r="V933" s="216"/>
      <c r="W933" s="25"/>
      <c r="X933" s="215"/>
      <c r="Y933" s="25"/>
      <c r="Z933" s="215"/>
      <c r="AA933" s="216"/>
      <c r="AB933" s="25"/>
      <c r="AC933" s="215"/>
      <c r="AD933" s="25"/>
      <c r="AE933" s="215"/>
      <c r="AF933" s="216"/>
      <c r="AG933" s="25"/>
      <c r="AH933" s="215"/>
      <c r="AI933" s="25"/>
      <c r="AJ933" s="215"/>
      <c r="AK933" s="216"/>
      <c r="AL933" s="25"/>
      <c r="AM933" s="215"/>
      <c r="AN933" s="25"/>
      <c r="AO933" s="215"/>
      <c r="AP933" s="216"/>
      <c r="AQ933" s="25"/>
      <c r="AR933" s="215"/>
      <c r="AS933" s="25"/>
      <c r="AT933" s="215"/>
      <c r="AU933" s="216"/>
      <c r="AV933" s="25"/>
      <c r="AW933" s="215"/>
      <c r="AX933" s="25"/>
      <c r="AY933" s="215"/>
      <c r="AZ933" s="216"/>
      <c r="BA933" s="25"/>
      <c r="BB933" s="215"/>
      <c r="BC933" s="25"/>
      <c r="BD933" s="215"/>
      <c r="BE933" s="216"/>
      <c r="BF933" s="25"/>
      <c r="BG933" s="215"/>
      <c r="BH933" s="25"/>
      <c r="BI933" s="215"/>
      <c r="BJ933" s="216"/>
    </row>
    <row r="934" spans="14:62" ht="15.75" customHeight="1">
      <c r="N934" s="215"/>
      <c r="O934" s="286"/>
      <c r="P934" s="215"/>
      <c r="Q934" s="216"/>
      <c r="R934" s="286"/>
      <c r="S934" s="215"/>
      <c r="T934" s="286"/>
      <c r="U934" s="215"/>
      <c r="V934" s="216"/>
      <c r="W934" s="25"/>
      <c r="X934" s="215"/>
      <c r="Y934" s="25"/>
      <c r="Z934" s="215"/>
      <c r="AA934" s="216"/>
      <c r="AB934" s="25"/>
      <c r="AC934" s="215"/>
      <c r="AD934" s="25"/>
      <c r="AE934" s="215"/>
      <c r="AF934" s="216"/>
      <c r="AG934" s="25"/>
      <c r="AH934" s="215"/>
      <c r="AI934" s="25"/>
      <c r="AJ934" s="215"/>
      <c r="AK934" s="216"/>
      <c r="AL934" s="25"/>
      <c r="AM934" s="215"/>
      <c r="AN934" s="25"/>
      <c r="AO934" s="215"/>
      <c r="AP934" s="216"/>
      <c r="AQ934" s="25"/>
      <c r="AR934" s="215"/>
      <c r="AS934" s="25"/>
      <c r="AT934" s="215"/>
      <c r="AU934" s="216"/>
      <c r="AV934" s="25"/>
      <c r="AW934" s="215"/>
      <c r="AX934" s="25"/>
      <c r="AY934" s="215"/>
      <c r="AZ934" s="216"/>
      <c r="BA934" s="25"/>
      <c r="BB934" s="215"/>
      <c r="BC934" s="25"/>
      <c r="BD934" s="215"/>
      <c r="BE934" s="216"/>
      <c r="BF934" s="25"/>
      <c r="BG934" s="215"/>
      <c r="BH934" s="25"/>
      <c r="BI934" s="215"/>
      <c r="BJ934" s="216"/>
    </row>
    <row r="935" spans="14:62" ht="15.75" customHeight="1">
      <c r="N935" s="215"/>
      <c r="O935" s="286"/>
      <c r="P935" s="215"/>
      <c r="Q935" s="216"/>
      <c r="R935" s="286"/>
      <c r="S935" s="215"/>
      <c r="T935" s="286"/>
      <c r="U935" s="215"/>
      <c r="V935" s="216"/>
      <c r="W935" s="25"/>
      <c r="X935" s="215"/>
      <c r="Y935" s="25"/>
      <c r="Z935" s="215"/>
      <c r="AA935" s="216"/>
      <c r="AB935" s="25"/>
      <c r="AC935" s="215"/>
      <c r="AD935" s="25"/>
      <c r="AE935" s="215"/>
      <c r="AF935" s="216"/>
      <c r="AG935" s="25"/>
      <c r="AH935" s="215"/>
      <c r="AI935" s="25"/>
      <c r="AJ935" s="215"/>
      <c r="AK935" s="216"/>
      <c r="AL935" s="25"/>
      <c r="AM935" s="215"/>
      <c r="AN935" s="25"/>
      <c r="AO935" s="215"/>
      <c r="AP935" s="216"/>
      <c r="AQ935" s="25"/>
      <c r="AR935" s="215"/>
      <c r="AS935" s="25"/>
      <c r="AT935" s="215"/>
      <c r="AU935" s="216"/>
      <c r="AV935" s="25"/>
      <c r="AW935" s="215"/>
      <c r="AX935" s="25"/>
      <c r="AY935" s="215"/>
      <c r="AZ935" s="216"/>
      <c r="BA935" s="25"/>
      <c r="BB935" s="215"/>
      <c r="BC935" s="25"/>
      <c r="BD935" s="215"/>
      <c r="BE935" s="216"/>
      <c r="BF935" s="25"/>
      <c r="BG935" s="215"/>
      <c r="BH935" s="25"/>
      <c r="BI935" s="215"/>
      <c r="BJ935" s="216"/>
    </row>
    <row r="936" spans="14:62" ht="15.75" customHeight="1">
      <c r="N936" s="215"/>
      <c r="O936" s="286"/>
      <c r="P936" s="215"/>
      <c r="Q936" s="216"/>
      <c r="R936" s="286"/>
      <c r="S936" s="215"/>
      <c r="T936" s="286"/>
      <c r="U936" s="215"/>
      <c r="V936" s="216"/>
      <c r="W936" s="25"/>
      <c r="X936" s="215"/>
      <c r="Y936" s="25"/>
      <c r="Z936" s="215"/>
      <c r="AA936" s="216"/>
      <c r="AB936" s="25"/>
      <c r="AC936" s="215"/>
      <c r="AD936" s="25"/>
      <c r="AE936" s="215"/>
      <c r="AF936" s="216"/>
      <c r="AG936" s="25"/>
      <c r="AH936" s="215"/>
      <c r="AI936" s="25"/>
      <c r="AJ936" s="215"/>
      <c r="AK936" s="216"/>
      <c r="AL936" s="25"/>
      <c r="AM936" s="215"/>
      <c r="AN936" s="25"/>
      <c r="AO936" s="215"/>
      <c r="AP936" s="216"/>
      <c r="AQ936" s="25"/>
      <c r="AR936" s="215"/>
      <c r="AS936" s="25"/>
      <c r="AT936" s="215"/>
      <c r="AU936" s="216"/>
      <c r="AV936" s="25"/>
      <c r="AW936" s="215"/>
      <c r="AX936" s="25"/>
      <c r="AY936" s="215"/>
      <c r="AZ936" s="216"/>
      <c r="BA936" s="25"/>
      <c r="BB936" s="215"/>
      <c r="BC936" s="25"/>
      <c r="BD936" s="215"/>
      <c r="BE936" s="216"/>
      <c r="BF936" s="25"/>
      <c r="BG936" s="215"/>
      <c r="BH936" s="25"/>
      <c r="BI936" s="215"/>
      <c r="BJ936" s="216"/>
    </row>
    <row r="937" spans="14:62" ht="15.75" customHeight="1">
      <c r="N937" s="215"/>
      <c r="O937" s="286"/>
      <c r="P937" s="215"/>
      <c r="Q937" s="216"/>
      <c r="R937" s="286"/>
      <c r="S937" s="215"/>
      <c r="T937" s="286"/>
      <c r="U937" s="215"/>
      <c r="V937" s="216"/>
      <c r="W937" s="25"/>
      <c r="X937" s="215"/>
      <c r="Y937" s="25"/>
      <c r="Z937" s="215"/>
      <c r="AA937" s="216"/>
      <c r="AB937" s="25"/>
      <c r="AC937" s="215"/>
      <c r="AD937" s="25"/>
      <c r="AE937" s="215"/>
      <c r="AF937" s="216"/>
      <c r="AG937" s="25"/>
      <c r="AH937" s="215"/>
      <c r="AI937" s="25"/>
      <c r="AJ937" s="215"/>
      <c r="AK937" s="216"/>
      <c r="AL937" s="25"/>
      <c r="AM937" s="215"/>
      <c r="AN937" s="25"/>
      <c r="AO937" s="215"/>
      <c r="AP937" s="216"/>
      <c r="AQ937" s="25"/>
      <c r="AR937" s="215"/>
      <c r="AS937" s="25"/>
      <c r="AT937" s="215"/>
      <c r="AU937" s="216"/>
      <c r="AV937" s="25"/>
      <c r="AW937" s="215"/>
      <c r="AX937" s="25"/>
      <c r="AY937" s="215"/>
      <c r="AZ937" s="216"/>
      <c r="BA937" s="25"/>
      <c r="BB937" s="215"/>
      <c r="BC937" s="25"/>
      <c r="BD937" s="215"/>
      <c r="BE937" s="216"/>
      <c r="BF937" s="25"/>
      <c r="BG937" s="215"/>
      <c r="BH937" s="25"/>
      <c r="BI937" s="215"/>
      <c r="BJ937" s="216"/>
    </row>
    <row r="938" spans="14:62" ht="15.75" customHeight="1">
      <c r="N938" s="215"/>
      <c r="O938" s="286"/>
      <c r="P938" s="215"/>
      <c r="Q938" s="216"/>
      <c r="R938" s="286"/>
      <c r="S938" s="215"/>
      <c r="T938" s="286"/>
      <c r="U938" s="215"/>
      <c r="V938" s="216"/>
      <c r="W938" s="25"/>
      <c r="X938" s="215"/>
      <c r="Y938" s="25"/>
      <c r="Z938" s="215"/>
      <c r="AA938" s="216"/>
      <c r="AB938" s="25"/>
      <c r="AC938" s="215"/>
      <c r="AD938" s="25"/>
      <c r="AE938" s="215"/>
      <c r="AF938" s="216"/>
      <c r="AG938" s="25"/>
      <c r="AH938" s="215"/>
      <c r="AI938" s="25"/>
      <c r="AJ938" s="215"/>
      <c r="AK938" s="216"/>
      <c r="AL938" s="25"/>
      <c r="AM938" s="215"/>
      <c r="AN938" s="25"/>
      <c r="AO938" s="215"/>
      <c r="AP938" s="216"/>
      <c r="AQ938" s="25"/>
      <c r="AR938" s="215"/>
      <c r="AS938" s="25"/>
      <c r="AT938" s="215"/>
      <c r="AU938" s="216"/>
      <c r="AV938" s="25"/>
      <c r="AW938" s="215"/>
      <c r="AX938" s="25"/>
      <c r="AY938" s="215"/>
      <c r="AZ938" s="216"/>
      <c r="BA938" s="25"/>
      <c r="BB938" s="215"/>
      <c r="BC938" s="25"/>
      <c r="BD938" s="215"/>
      <c r="BE938" s="216"/>
      <c r="BF938" s="25"/>
      <c r="BG938" s="215"/>
      <c r="BH938" s="25"/>
      <c r="BI938" s="215"/>
      <c r="BJ938" s="216"/>
    </row>
    <row r="939" spans="14:62" ht="15.75" customHeight="1">
      <c r="N939" s="215"/>
      <c r="O939" s="286"/>
      <c r="P939" s="215"/>
      <c r="Q939" s="216"/>
      <c r="R939" s="286"/>
      <c r="S939" s="215"/>
      <c r="T939" s="286"/>
      <c r="U939" s="215"/>
      <c r="V939" s="216"/>
      <c r="W939" s="25"/>
      <c r="X939" s="215"/>
      <c r="Y939" s="25"/>
      <c r="Z939" s="215"/>
      <c r="AA939" s="216"/>
      <c r="AB939" s="25"/>
      <c r="AC939" s="215"/>
      <c r="AD939" s="25"/>
      <c r="AE939" s="215"/>
      <c r="AF939" s="216"/>
      <c r="AG939" s="25"/>
      <c r="AH939" s="215"/>
      <c r="AI939" s="25"/>
      <c r="AJ939" s="215"/>
      <c r="AK939" s="216"/>
      <c r="AL939" s="25"/>
      <c r="AM939" s="215"/>
      <c r="AN939" s="25"/>
      <c r="AO939" s="215"/>
      <c r="AP939" s="216"/>
      <c r="AQ939" s="25"/>
      <c r="AR939" s="215"/>
      <c r="AS939" s="25"/>
      <c r="AT939" s="215"/>
      <c r="AU939" s="216"/>
      <c r="AV939" s="25"/>
      <c r="AW939" s="215"/>
      <c r="AX939" s="25"/>
      <c r="AY939" s="215"/>
      <c r="AZ939" s="216"/>
      <c r="BA939" s="25"/>
      <c r="BB939" s="215"/>
      <c r="BC939" s="25"/>
      <c r="BD939" s="215"/>
      <c r="BE939" s="216"/>
      <c r="BF939" s="25"/>
      <c r="BG939" s="215"/>
      <c r="BH939" s="25"/>
      <c r="BI939" s="215"/>
      <c r="BJ939" s="216"/>
    </row>
    <row r="940" spans="14:62" ht="15.75" customHeight="1">
      <c r="N940" s="215"/>
      <c r="O940" s="286"/>
      <c r="P940" s="215"/>
      <c r="Q940" s="216"/>
      <c r="R940" s="286"/>
      <c r="S940" s="215"/>
      <c r="T940" s="286"/>
      <c r="U940" s="215"/>
      <c r="V940" s="216"/>
      <c r="W940" s="25"/>
      <c r="X940" s="215"/>
      <c r="Y940" s="25"/>
      <c r="Z940" s="215"/>
      <c r="AA940" s="216"/>
      <c r="AB940" s="25"/>
      <c r="AC940" s="215"/>
      <c r="AD940" s="25"/>
      <c r="AE940" s="215"/>
      <c r="AF940" s="216"/>
      <c r="AG940" s="25"/>
      <c r="AH940" s="215"/>
      <c r="AI940" s="25"/>
      <c r="AJ940" s="215"/>
      <c r="AK940" s="216"/>
      <c r="AL940" s="25"/>
      <c r="AM940" s="215"/>
      <c r="AN940" s="25"/>
      <c r="AO940" s="215"/>
      <c r="AP940" s="216"/>
      <c r="AQ940" s="25"/>
      <c r="AR940" s="215"/>
      <c r="AS940" s="25"/>
      <c r="AT940" s="215"/>
      <c r="AU940" s="216"/>
      <c r="AV940" s="25"/>
      <c r="AW940" s="215"/>
      <c r="AX940" s="25"/>
      <c r="AY940" s="215"/>
      <c r="AZ940" s="216"/>
      <c r="BA940" s="25"/>
      <c r="BB940" s="215"/>
      <c r="BC940" s="25"/>
      <c r="BD940" s="215"/>
      <c r="BE940" s="216"/>
      <c r="BF940" s="25"/>
      <c r="BG940" s="215"/>
      <c r="BH940" s="25"/>
      <c r="BI940" s="215"/>
      <c r="BJ940" s="216"/>
    </row>
    <row r="941" spans="14:62" ht="15.75" customHeight="1">
      <c r="N941" s="215"/>
      <c r="O941" s="286"/>
      <c r="P941" s="215"/>
      <c r="Q941" s="216"/>
      <c r="R941" s="286"/>
      <c r="S941" s="215"/>
      <c r="T941" s="286"/>
      <c r="U941" s="215"/>
      <c r="V941" s="216"/>
      <c r="W941" s="25"/>
      <c r="X941" s="215"/>
      <c r="Y941" s="25"/>
      <c r="Z941" s="215"/>
      <c r="AA941" s="216"/>
      <c r="AB941" s="25"/>
      <c r="AC941" s="215"/>
      <c r="AD941" s="25"/>
      <c r="AE941" s="215"/>
      <c r="AF941" s="216"/>
      <c r="AG941" s="25"/>
      <c r="AH941" s="215"/>
      <c r="AI941" s="25"/>
      <c r="AJ941" s="215"/>
      <c r="AK941" s="216"/>
      <c r="AL941" s="25"/>
      <c r="AM941" s="215"/>
      <c r="AN941" s="25"/>
      <c r="AO941" s="215"/>
      <c r="AP941" s="216"/>
      <c r="AQ941" s="25"/>
      <c r="AR941" s="215"/>
      <c r="AS941" s="25"/>
      <c r="AT941" s="215"/>
      <c r="AU941" s="216"/>
      <c r="AV941" s="25"/>
      <c r="AW941" s="215"/>
      <c r="AX941" s="25"/>
      <c r="AY941" s="215"/>
      <c r="AZ941" s="216"/>
      <c r="BA941" s="25"/>
      <c r="BB941" s="215"/>
      <c r="BC941" s="25"/>
      <c r="BD941" s="215"/>
      <c r="BE941" s="216"/>
      <c r="BF941" s="25"/>
      <c r="BG941" s="215"/>
      <c r="BH941" s="25"/>
      <c r="BI941" s="215"/>
      <c r="BJ941" s="216"/>
    </row>
    <row r="942" spans="14:62" ht="15.75" customHeight="1">
      <c r="N942" s="215"/>
      <c r="O942" s="286"/>
      <c r="P942" s="215"/>
      <c r="Q942" s="216"/>
      <c r="R942" s="286"/>
      <c r="S942" s="215"/>
      <c r="T942" s="286"/>
      <c r="U942" s="215"/>
      <c r="V942" s="216"/>
      <c r="W942" s="25"/>
      <c r="X942" s="215"/>
      <c r="Y942" s="25"/>
      <c r="Z942" s="215"/>
      <c r="AA942" s="216"/>
      <c r="AB942" s="25"/>
      <c r="AC942" s="215"/>
      <c r="AD942" s="25"/>
      <c r="AE942" s="215"/>
      <c r="AF942" s="216"/>
      <c r="AG942" s="25"/>
      <c r="AH942" s="215"/>
      <c r="AI942" s="25"/>
      <c r="AJ942" s="215"/>
      <c r="AK942" s="216"/>
      <c r="AL942" s="25"/>
      <c r="AM942" s="215"/>
      <c r="AN942" s="25"/>
      <c r="AO942" s="215"/>
      <c r="AP942" s="216"/>
      <c r="AQ942" s="25"/>
      <c r="AR942" s="215"/>
      <c r="AS942" s="25"/>
      <c r="AT942" s="215"/>
      <c r="AU942" s="216"/>
      <c r="AV942" s="25"/>
      <c r="AW942" s="215"/>
      <c r="AX942" s="25"/>
      <c r="AY942" s="215"/>
      <c r="AZ942" s="216"/>
      <c r="BA942" s="25"/>
      <c r="BB942" s="215"/>
      <c r="BC942" s="25"/>
      <c r="BD942" s="215"/>
      <c r="BE942" s="216"/>
      <c r="BF942" s="25"/>
      <c r="BG942" s="215"/>
      <c r="BH942" s="25"/>
      <c r="BI942" s="215"/>
      <c r="BJ942" s="216"/>
    </row>
    <row r="943" spans="14:62" ht="15.75" customHeight="1">
      <c r="N943" s="215"/>
      <c r="O943" s="286"/>
      <c r="P943" s="215"/>
      <c r="Q943" s="216"/>
      <c r="R943" s="286"/>
      <c r="S943" s="215"/>
      <c r="T943" s="286"/>
      <c r="U943" s="215"/>
      <c r="V943" s="216"/>
      <c r="W943" s="25"/>
      <c r="X943" s="215"/>
      <c r="Y943" s="25"/>
      <c r="Z943" s="215"/>
      <c r="AA943" s="216"/>
      <c r="AB943" s="25"/>
      <c r="AC943" s="215"/>
      <c r="AD943" s="25"/>
      <c r="AE943" s="215"/>
      <c r="AF943" s="216"/>
      <c r="AG943" s="25"/>
      <c r="AH943" s="215"/>
      <c r="AI943" s="25"/>
      <c r="AJ943" s="215"/>
      <c r="AK943" s="216"/>
      <c r="AL943" s="25"/>
      <c r="AM943" s="215"/>
      <c r="AN943" s="25"/>
      <c r="AO943" s="215"/>
      <c r="AP943" s="216"/>
      <c r="AQ943" s="25"/>
      <c r="AR943" s="215"/>
      <c r="AS943" s="25"/>
      <c r="AT943" s="215"/>
      <c r="AU943" s="216"/>
      <c r="AV943" s="25"/>
      <c r="AW943" s="215"/>
      <c r="AX943" s="25"/>
      <c r="AY943" s="215"/>
      <c r="AZ943" s="216"/>
      <c r="BA943" s="25"/>
      <c r="BB943" s="215"/>
      <c r="BC943" s="25"/>
      <c r="BD943" s="215"/>
      <c r="BE943" s="216"/>
      <c r="BF943" s="25"/>
      <c r="BG943" s="215"/>
      <c r="BH943" s="25"/>
      <c r="BI943" s="215"/>
      <c r="BJ943" s="216"/>
    </row>
    <row r="944" spans="14:62" ht="15.75" customHeight="1">
      <c r="N944" s="215"/>
      <c r="O944" s="286"/>
      <c r="P944" s="215"/>
      <c r="Q944" s="216"/>
      <c r="R944" s="286"/>
      <c r="S944" s="215"/>
      <c r="T944" s="286"/>
      <c r="U944" s="215"/>
      <c r="V944" s="216"/>
      <c r="W944" s="25"/>
      <c r="X944" s="215"/>
      <c r="Y944" s="25"/>
      <c r="Z944" s="215"/>
      <c r="AA944" s="216"/>
      <c r="AB944" s="25"/>
      <c r="AC944" s="215"/>
      <c r="AD944" s="25"/>
      <c r="AE944" s="215"/>
      <c r="AF944" s="216"/>
      <c r="AG944" s="25"/>
      <c r="AH944" s="215"/>
      <c r="AI944" s="25"/>
      <c r="AJ944" s="215"/>
      <c r="AK944" s="216"/>
      <c r="AL944" s="25"/>
      <c r="AM944" s="215"/>
      <c r="AN944" s="25"/>
      <c r="AO944" s="215"/>
      <c r="AP944" s="216"/>
      <c r="AQ944" s="25"/>
      <c r="AR944" s="215"/>
      <c r="AS944" s="25"/>
      <c r="AT944" s="215"/>
      <c r="AU944" s="216"/>
      <c r="AV944" s="25"/>
      <c r="AW944" s="215"/>
      <c r="AX944" s="25"/>
      <c r="AY944" s="215"/>
      <c r="AZ944" s="216"/>
      <c r="BA944" s="25"/>
      <c r="BB944" s="215"/>
      <c r="BC944" s="25"/>
      <c r="BD944" s="215"/>
      <c r="BE944" s="216"/>
      <c r="BF944" s="25"/>
      <c r="BG944" s="215"/>
      <c r="BH944" s="25"/>
      <c r="BI944" s="215"/>
      <c r="BJ944" s="216"/>
    </row>
    <row r="945" spans="14:62" ht="15.75" customHeight="1">
      <c r="N945" s="215"/>
      <c r="O945" s="286"/>
      <c r="P945" s="215"/>
      <c r="Q945" s="216"/>
      <c r="R945" s="286"/>
      <c r="S945" s="215"/>
      <c r="T945" s="286"/>
      <c r="U945" s="215"/>
      <c r="V945" s="216"/>
      <c r="W945" s="25"/>
      <c r="X945" s="215"/>
      <c r="Y945" s="25"/>
      <c r="Z945" s="215"/>
      <c r="AA945" s="216"/>
      <c r="AB945" s="25"/>
      <c r="AC945" s="215"/>
      <c r="AD945" s="25"/>
      <c r="AE945" s="215"/>
      <c r="AF945" s="216"/>
      <c r="AG945" s="25"/>
      <c r="AH945" s="215"/>
      <c r="AI945" s="25"/>
      <c r="AJ945" s="215"/>
      <c r="AK945" s="216"/>
      <c r="AL945" s="25"/>
      <c r="AM945" s="215"/>
      <c r="AN945" s="25"/>
      <c r="AO945" s="215"/>
      <c r="AP945" s="216"/>
      <c r="AQ945" s="25"/>
      <c r="AR945" s="215"/>
      <c r="AS945" s="25"/>
      <c r="AT945" s="215"/>
      <c r="AU945" s="216"/>
      <c r="AV945" s="25"/>
      <c r="AW945" s="215"/>
      <c r="AX945" s="25"/>
      <c r="AY945" s="215"/>
      <c r="AZ945" s="216"/>
      <c r="BA945" s="25"/>
      <c r="BB945" s="215"/>
      <c r="BC945" s="25"/>
      <c r="BD945" s="215"/>
      <c r="BE945" s="216"/>
      <c r="BF945" s="25"/>
      <c r="BG945" s="215"/>
      <c r="BH945" s="25"/>
      <c r="BI945" s="215"/>
      <c r="BJ945" s="216"/>
    </row>
    <row r="946" spans="14:62" ht="15.75" customHeight="1">
      <c r="N946" s="215"/>
      <c r="O946" s="286"/>
      <c r="P946" s="215"/>
      <c r="Q946" s="216"/>
      <c r="R946" s="286"/>
      <c r="S946" s="215"/>
      <c r="T946" s="286"/>
      <c r="U946" s="215"/>
      <c r="V946" s="216"/>
      <c r="W946" s="25"/>
      <c r="X946" s="215"/>
      <c r="Y946" s="25"/>
      <c r="Z946" s="215"/>
      <c r="AA946" s="216"/>
      <c r="AB946" s="25"/>
      <c r="AC946" s="215"/>
      <c r="AD946" s="25"/>
      <c r="AE946" s="215"/>
      <c r="AF946" s="216"/>
      <c r="AG946" s="25"/>
      <c r="AH946" s="215"/>
      <c r="AI946" s="25"/>
      <c r="AJ946" s="215"/>
      <c r="AK946" s="216"/>
      <c r="AL946" s="25"/>
      <c r="AM946" s="215"/>
      <c r="AN946" s="25"/>
      <c r="AO946" s="215"/>
      <c r="AP946" s="216"/>
      <c r="AQ946" s="25"/>
      <c r="AR946" s="215"/>
      <c r="AS946" s="25"/>
      <c r="AT946" s="215"/>
      <c r="AU946" s="216"/>
      <c r="AV946" s="25"/>
      <c r="AW946" s="215"/>
      <c r="AX946" s="25"/>
      <c r="AY946" s="215"/>
      <c r="AZ946" s="216"/>
      <c r="BA946" s="25"/>
      <c r="BB946" s="215"/>
      <c r="BC946" s="25"/>
      <c r="BD946" s="215"/>
      <c r="BE946" s="216"/>
      <c r="BF946" s="25"/>
      <c r="BG946" s="215"/>
      <c r="BH946" s="25"/>
      <c r="BI946" s="215"/>
      <c r="BJ946" s="216"/>
    </row>
    <row r="947" spans="14:62" ht="15.75" customHeight="1">
      <c r="N947" s="215"/>
      <c r="O947" s="286"/>
      <c r="P947" s="215"/>
      <c r="Q947" s="216"/>
      <c r="R947" s="286"/>
      <c r="S947" s="215"/>
      <c r="T947" s="286"/>
      <c r="U947" s="215"/>
      <c r="V947" s="216"/>
      <c r="W947" s="25"/>
      <c r="X947" s="215"/>
      <c r="Y947" s="25"/>
      <c r="Z947" s="215"/>
      <c r="AA947" s="216"/>
      <c r="AB947" s="25"/>
      <c r="AC947" s="215"/>
      <c r="AD947" s="25"/>
      <c r="AE947" s="215"/>
      <c r="AF947" s="216"/>
      <c r="AG947" s="25"/>
      <c r="AH947" s="215"/>
      <c r="AI947" s="25"/>
      <c r="AJ947" s="215"/>
      <c r="AK947" s="216"/>
      <c r="AL947" s="25"/>
      <c r="AM947" s="215"/>
      <c r="AN947" s="25"/>
      <c r="AO947" s="215"/>
      <c r="AP947" s="216"/>
      <c r="AQ947" s="25"/>
      <c r="AR947" s="215"/>
      <c r="AS947" s="25"/>
      <c r="AT947" s="215"/>
      <c r="AU947" s="216"/>
      <c r="AV947" s="25"/>
      <c r="AW947" s="215"/>
      <c r="AX947" s="25"/>
      <c r="AY947" s="215"/>
      <c r="AZ947" s="216"/>
      <c r="BA947" s="25"/>
      <c r="BB947" s="215"/>
      <c r="BC947" s="25"/>
      <c r="BD947" s="215"/>
      <c r="BE947" s="216"/>
      <c r="BF947" s="25"/>
      <c r="BG947" s="215"/>
      <c r="BH947" s="25"/>
      <c r="BI947" s="215"/>
      <c r="BJ947" s="216"/>
    </row>
    <row r="948" spans="14:62" ht="15.75" customHeight="1">
      <c r="N948" s="215"/>
      <c r="O948" s="286"/>
      <c r="P948" s="215"/>
      <c r="Q948" s="216"/>
      <c r="R948" s="286"/>
      <c r="S948" s="215"/>
      <c r="T948" s="286"/>
      <c r="U948" s="215"/>
      <c r="V948" s="216"/>
      <c r="W948" s="25"/>
      <c r="X948" s="215"/>
      <c r="Y948" s="25"/>
      <c r="Z948" s="215"/>
      <c r="AA948" s="216"/>
      <c r="AB948" s="25"/>
      <c r="AC948" s="215"/>
      <c r="AD948" s="25"/>
      <c r="AE948" s="215"/>
      <c r="AF948" s="216"/>
      <c r="AG948" s="25"/>
      <c r="AH948" s="215"/>
      <c r="AI948" s="25"/>
      <c r="AJ948" s="215"/>
      <c r="AK948" s="216"/>
      <c r="AL948" s="25"/>
      <c r="AM948" s="215"/>
      <c r="AN948" s="25"/>
      <c r="AO948" s="215"/>
      <c r="AP948" s="216"/>
      <c r="AQ948" s="25"/>
      <c r="AR948" s="215"/>
      <c r="AS948" s="25"/>
      <c r="AT948" s="215"/>
      <c r="AU948" s="216"/>
      <c r="AV948" s="25"/>
      <c r="AW948" s="215"/>
      <c r="AX948" s="25"/>
      <c r="AY948" s="215"/>
      <c r="AZ948" s="216"/>
      <c r="BA948" s="25"/>
      <c r="BB948" s="215"/>
      <c r="BC948" s="25"/>
      <c r="BD948" s="215"/>
      <c r="BE948" s="216"/>
      <c r="BF948" s="25"/>
      <c r="BG948" s="215"/>
      <c r="BH948" s="25"/>
      <c r="BI948" s="215"/>
      <c r="BJ948" s="216"/>
    </row>
    <row r="949" spans="14:62" ht="15.75" customHeight="1">
      <c r="N949" s="215"/>
      <c r="O949" s="286"/>
      <c r="P949" s="215"/>
      <c r="Q949" s="216"/>
      <c r="R949" s="286"/>
      <c r="S949" s="215"/>
      <c r="T949" s="286"/>
      <c r="U949" s="215"/>
      <c r="V949" s="216"/>
      <c r="W949" s="25"/>
      <c r="X949" s="215"/>
      <c r="Y949" s="25"/>
      <c r="Z949" s="215"/>
      <c r="AA949" s="216"/>
      <c r="AB949" s="25"/>
      <c r="AC949" s="215"/>
      <c r="AD949" s="25"/>
      <c r="AE949" s="215"/>
      <c r="AF949" s="216"/>
      <c r="AG949" s="25"/>
      <c r="AH949" s="215"/>
      <c r="AI949" s="25"/>
      <c r="AJ949" s="215"/>
      <c r="AK949" s="216"/>
      <c r="AL949" s="25"/>
      <c r="AM949" s="215"/>
      <c r="AN949" s="25"/>
      <c r="AO949" s="215"/>
      <c r="AP949" s="216"/>
      <c r="AQ949" s="25"/>
      <c r="AR949" s="215"/>
      <c r="AS949" s="25"/>
      <c r="AT949" s="215"/>
      <c r="AU949" s="216"/>
      <c r="AV949" s="25"/>
      <c r="AW949" s="215"/>
      <c r="AX949" s="25"/>
      <c r="AY949" s="215"/>
      <c r="AZ949" s="216"/>
      <c r="BA949" s="25"/>
      <c r="BB949" s="215"/>
      <c r="BC949" s="25"/>
      <c r="BD949" s="215"/>
      <c r="BE949" s="216"/>
      <c r="BF949" s="25"/>
      <c r="BG949" s="215"/>
      <c r="BH949" s="25"/>
      <c r="BI949" s="215"/>
      <c r="BJ949" s="216"/>
    </row>
    <row r="950" spans="14:62" ht="15.75" customHeight="1">
      <c r="N950" s="215"/>
      <c r="O950" s="286"/>
      <c r="P950" s="215"/>
      <c r="Q950" s="216"/>
      <c r="R950" s="286"/>
      <c r="S950" s="215"/>
      <c r="T950" s="286"/>
      <c r="U950" s="215"/>
      <c r="V950" s="216"/>
      <c r="W950" s="25"/>
      <c r="X950" s="215"/>
      <c r="Y950" s="25"/>
      <c r="Z950" s="215"/>
      <c r="AA950" s="216"/>
      <c r="AB950" s="25"/>
      <c r="AC950" s="215"/>
      <c r="AD950" s="25"/>
      <c r="AE950" s="215"/>
      <c r="AF950" s="216"/>
      <c r="AG950" s="25"/>
      <c r="AH950" s="215"/>
      <c r="AI950" s="25"/>
      <c r="AJ950" s="215"/>
      <c r="AK950" s="216"/>
      <c r="AL950" s="25"/>
      <c r="AM950" s="215"/>
      <c r="AN950" s="25"/>
      <c r="AO950" s="215"/>
      <c r="AP950" s="216"/>
      <c r="AQ950" s="25"/>
      <c r="AR950" s="215"/>
      <c r="AS950" s="25"/>
      <c r="AT950" s="215"/>
      <c r="AU950" s="216"/>
      <c r="AV950" s="25"/>
      <c r="AW950" s="215"/>
      <c r="AX950" s="25"/>
      <c r="AY950" s="215"/>
      <c r="AZ950" s="216"/>
      <c r="BA950" s="25"/>
      <c r="BB950" s="215"/>
      <c r="BC950" s="25"/>
      <c r="BD950" s="215"/>
      <c r="BE950" s="216"/>
      <c r="BF950" s="25"/>
      <c r="BG950" s="215"/>
      <c r="BH950" s="25"/>
      <c r="BI950" s="215"/>
      <c r="BJ950" s="216"/>
    </row>
    <row r="951" spans="14:62" ht="15.75" customHeight="1">
      <c r="N951" s="215"/>
      <c r="O951" s="286"/>
      <c r="P951" s="215"/>
      <c r="Q951" s="216"/>
      <c r="R951" s="286"/>
      <c r="S951" s="215"/>
      <c r="T951" s="286"/>
      <c r="U951" s="215"/>
      <c r="V951" s="216"/>
      <c r="W951" s="25"/>
      <c r="X951" s="215"/>
      <c r="Y951" s="25"/>
      <c r="Z951" s="215"/>
      <c r="AA951" s="216"/>
      <c r="AB951" s="25"/>
      <c r="AC951" s="215"/>
      <c r="AD951" s="25"/>
      <c r="AE951" s="215"/>
      <c r="AF951" s="216"/>
      <c r="AG951" s="25"/>
      <c r="AH951" s="215"/>
      <c r="AI951" s="25"/>
      <c r="AJ951" s="215"/>
      <c r="AK951" s="216"/>
      <c r="AL951" s="25"/>
      <c r="AM951" s="215"/>
      <c r="AN951" s="25"/>
      <c r="AO951" s="215"/>
      <c r="AP951" s="216"/>
      <c r="AQ951" s="25"/>
      <c r="AR951" s="215"/>
      <c r="AS951" s="25"/>
      <c r="AT951" s="215"/>
      <c r="AU951" s="216"/>
      <c r="AV951" s="25"/>
      <c r="AW951" s="215"/>
      <c r="AX951" s="25"/>
      <c r="AY951" s="215"/>
      <c r="AZ951" s="216"/>
      <c r="BA951" s="25"/>
      <c r="BB951" s="215"/>
      <c r="BC951" s="25"/>
      <c r="BD951" s="215"/>
      <c r="BE951" s="216"/>
      <c r="BF951" s="25"/>
      <c r="BG951" s="215"/>
      <c r="BH951" s="25"/>
      <c r="BI951" s="215"/>
      <c r="BJ951" s="216"/>
    </row>
    <row r="952" spans="14:62" ht="15.75" customHeight="1">
      <c r="N952" s="215"/>
      <c r="O952" s="286"/>
      <c r="P952" s="215"/>
      <c r="Q952" s="216"/>
      <c r="R952" s="286"/>
      <c r="S952" s="215"/>
      <c r="T952" s="286"/>
      <c r="U952" s="215"/>
      <c r="V952" s="216"/>
      <c r="W952" s="25"/>
      <c r="X952" s="215"/>
      <c r="Y952" s="25"/>
      <c r="Z952" s="215"/>
      <c r="AA952" s="216"/>
      <c r="AB952" s="25"/>
      <c r="AC952" s="215"/>
      <c r="AD952" s="25"/>
      <c r="AE952" s="215"/>
      <c r="AF952" s="216"/>
      <c r="AG952" s="25"/>
      <c r="AH952" s="215"/>
      <c r="AI952" s="25"/>
      <c r="AJ952" s="215"/>
      <c r="AK952" s="216"/>
      <c r="AL952" s="25"/>
      <c r="AM952" s="215"/>
      <c r="AN952" s="25"/>
      <c r="AO952" s="215"/>
      <c r="AP952" s="216"/>
      <c r="AQ952" s="25"/>
      <c r="AR952" s="215"/>
      <c r="AS952" s="25"/>
      <c r="AT952" s="215"/>
      <c r="AU952" s="216"/>
      <c r="AV952" s="25"/>
      <c r="AW952" s="215"/>
      <c r="AX952" s="25"/>
      <c r="AY952" s="215"/>
      <c r="AZ952" s="216"/>
      <c r="BA952" s="25"/>
      <c r="BB952" s="215"/>
      <c r="BC952" s="25"/>
      <c r="BD952" s="215"/>
      <c r="BE952" s="216"/>
      <c r="BF952" s="25"/>
      <c r="BG952" s="215"/>
      <c r="BH952" s="25"/>
      <c r="BI952" s="215"/>
      <c r="BJ952" s="216"/>
    </row>
    <row r="953" spans="14:62" ht="15.75" customHeight="1">
      <c r="N953" s="215"/>
      <c r="O953" s="286"/>
      <c r="P953" s="215"/>
      <c r="Q953" s="216"/>
      <c r="R953" s="286"/>
      <c r="S953" s="215"/>
      <c r="T953" s="286"/>
      <c r="U953" s="215"/>
      <c r="V953" s="216"/>
      <c r="W953" s="25"/>
      <c r="X953" s="215"/>
      <c r="Y953" s="25"/>
      <c r="Z953" s="215"/>
      <c r="AA953" s="216"/>
      <c r="AB953" s="25"/>
      <c r="AC953" s="215"/>
      <c r="AD953" s="25"/>
      <c r="AE953" s="215"/>
      <c r="AF953" s="216"/>
      <c r="AG953" s="25"/>
      <c r="AH953" s="215"/>
      <c r="AI953" s="25"/>
      <c r="AJ953" s="215"/>
      <c r="AK953" s="216"/>
      <c r="AL953" s="25"/>
      <c r="AM953" s="215"/>
      <c r="AN953" s="25"/>
      <c r="AO953" s="215"/>
      <c r="AP953" s="216"/>
      <c r="AQ953" s="25"/>
      <c r="AR953" s="215"/>
      <c r="AS953" s="25"/>
      <c r="AT953" s="215"/>
      <c r="AU953" s="216"/>
      <c r="AV953" s="25"/>
      <c r="AW953" s="215"/>
      <c r="AX953" s="25"/>
      <c r="AY953" s="215"/>
      <c r="AZ953" s="216"/>
      <c r="BA953" s="25"/>
      <c r="BB953" s="215"/>
      <c r="BC953" s="25"/>
      <c r="BD953" s="215"/>
      <c r="BE953" s="216"/>
      <c r="BF953" s="25"/>
      <c r="BG953" s="215"/>
      <c r="BH953" s="25"/>
      <c r="BI953" s="215"/>
      <c r="BJ953" s="216"/>
    </row>
    <row r="954" spans="14:62" ht="15.75" customHeight="1">
      <c r="N954" s="215"/>
      <c r="O954" s="286"/>
      <c r="P954" s="215"/>
      <c r="Q954" s="216"/>
      <c r="R954" s="286"/>
      <c r="S954" s="215"/>
      <c r="T954" s="286"/>
      <c r="U954" s="215"/>
      <c r="V954" s="216"/>
      <c r="W954" s="25"/>
      <c r="X954" s="215"/>
      <c r="Y954" s="25"/>
      <c r="Z954" s="215"/>
      <c r="AA954" s="216"/>
      <c r="AB954" s="25"/>
      <c r="AC954" s="215"/>
      <c r="AD954" s="25"/>
      <c r="AE954" s="215"/>
      <c r="AF954" s="216"/>
      <c r="AG954" s="25"/>
      <c r="AH954" s="215"/>
      <c r="AI954" s="25"/>
      <c r="AJ954" s="215"/>
      <c r="AK954" s="216"/>
      <c r="AL954" s="25"/>
      <c r="AM954" s="215"/>
      <c r="AN954" s="25"/>
      <c r="AO954" s="215"/>
      <c r="AP954" s="216"/>
      <c r="AQ954" s="25"/>
      <c r="AR954" s="215"/>
      <c r="AS954" s="25"/>
      <c r="AT954" s="215"/>
      <c r="AU954" s="216"/>
      <c r="AV954" s="25"/>
      <c r="AW954" s="215"/>
      <c r="AX954" s="25"/>
      <c r="AY954" s="215"/>
      <c r="AZ954" s="216"/>
      <c r="BA954" s="25"/>
      <c r="BB954" s="215"/>
      <c r="BC954" s="25"/>
      <c r="BD954" s="215"/>
      <c r="BE954" s="216"/>
      <c r="BF954" s="25"/>
      <c r="BG954" s="215"/>
      <c r="BH954" s="25"/>
      <c r="BI954" s="215"/>
      <c r="BJ954" s="216"/>
    </row>
    <row r="955" spans="14:62" ht="15.75" customHeight="1">
      <c r="N955" s="215"/>
      <c r="O955" s="286"/>
      <c r="P955" s="215"/>
      <c r="Q955" s="216"/>
      <c r="R955" s="286"/>
      <c r="S955" s="215"/>
      <c r="T955" s="286"/>
      <c r="U955" s="215"/>
      <c r="V955" s="216"/>
      <c r="W955" s="25"/>
      <c r="X955" s="215"/>
      <c r="Y955" s="25"/>
      <c r="Z955" s="215"/>
      <c r="AA955" s="216"/>
      <c r="AB955" s="25"/>
      <c r="AC955" s="215"/>
      <c r="AD955" s="25"/>
      <c r="AE955" s="215"/>
      <c r="AF955" s="216"/>
      <c r="AG955" s="25"/>
      <c r="AH955" s="215"/>
      <c r="AI955" s="25"/>
      <c r="AJ955" s="215"/>
      <c r="AK955" s="216"/>
      <c r="AL955" s="25"/>
      <c r="AM955" s="215"/>
      <c r="AN955" s="25"/>
      <c r="AO955" s="215"/>
      <c r="AP955" s="216"/>
      <c r="AQ955" s="25"/>
      <c r="AR955" s="215"/>
      <c r="AS955" s="25"/>
      <c r="AT955" s="215"/>
      <c r="AU955" s="216"/>
      <c r="AV955" s="25"/>
      <c r="AW955" s="215"/>
      <c r="AX955" s="25"/>
      <c r="AY955" s="215"/>
      <c r="AZ955" s="216"/>
      <c r="BA955" s="25"/>
      <c r="BB955" s="215"/>
      <c r="BC955" s="25"/>
      <c r="BD955" s="215"/>
      <c r="BE955" s="216"/>
      <c r="BF955" s="25"/>
      <c r="BG955" s="215"/>
      <c r="BH955" s="25"/>
      <c r="BI955" s="215"/>
      <c r="BJ955" s="216"/>
    </row>
    <row r="956" spans="14:62" ht="15.75" customHeight="1">
      <c r="N956" s="215"/>
      <c r="O956" s="286"/>
      <c r="P956" s="215"/>
      <c r="Q956" s="216"/>
      <c r="R956" s="286"/>
      <c r="S956" s="215"/>
      <c r="T956" s="286"/>
      <c r="U956" s="215"/>
      <c r="V956" s="216"/>
      <c r="W956" s="25"/>
      <c r="X956" s="215"/>
      <c r="Y956" s="25"/>
      <c r="Z956" s="215"/>
      <c r="AA956" s="216"/>
      <c r="AB956" s="25"/>
      <c r="AC956" s="215"/>
      <c r="AD956" s="25"/>
      <c r="AE956" s="215"/>
      <c r="AF956" s="216"/>
      <c r="AG956" s="25"/>
      <c r="AH956" s="215"/>
      <c r="AI956" s="25"/>
      <c r="AJ956" s="215"/>
      <c r="AK956" s="216"/>
      <c r="AL956" s="25"/>
      <c r="AM956" s="215"/>
      <c r="AN956" s="25"/>
      <c r="AO956" s="215"/>
      <c r="AP956" s="216"/>
      <c r="AQ956" s="25"/>
      <c r="AR956" s="215"/>
      <c r="AS956" s="25"/>
      <c r="AT956" s="215"/>
      <c r="AU956" s="216"/>
      <c r="AV956" s="25"/>
      <c r="AW956" s="215"/>
      <c r="AX956" s="25"/>
      <c r="AY956" s="215"/>
      <c r="AZ956" s="216"/>
      <c r="BA956" s="25"/>
      <c r="BB956" s="215"/>
      <c r="BC956" s="25"/>
      <c r="BD956" s="215"/>
      <c r="BE956" s="216"/>
      <c r="BF956" s="25"/>
      <c r="BG956" s="215"/>
      <c r="BH956" s="25"/>
      <c r="BI956" s="215"/>
      <c r="BJ956" s="216"/>
    </row>
    <row r="957" spans="14:62" ht="15.75" customHeight="1">
      <c r="N957" s="215"/>
      <c r="O957" s="286"/>
      <c r="P957" s="215"/>
      <c r="Q957" s="216"/>
      <c r="R957" s="286"/>
      <c r="S957" s="215"/>
      <c r="T957" s="286"/>
      <c r="U957" s="215"/>
      <c r="V957" s="216"/>
      <c r="W957" s="25"/>
      <c r="X957" s="215"/>
      <c r="Y957" s="25"/>
      <c r="Z957" s="215"/>
      <c r="AA957" s="216"/>
      <c r="AB957" s="25"/>
      <c r="AC957" s="215"/>
      <c r="AD957" s="25"/>
      <c r="AE957" s="215"/>
      <c r="AF957" s="216"/>
      <c r="AG957" s="25"/>
      <c r="AH957" s="215"/>
      <c r="AI957" s="25"/>
      <c r="AJ957" s="215"/>
      <c r="AK957" s="216"/>
      <c r="AL957" s="25"/>
      <c r="AM957" s="215"/>
      <c r="AN957" s="25"/>
      <c r="AO957" s="215"/>
      <c r="AP957" s="216"/>
      <c r="AQ957" s="25"/>
      <c r="AR957" s="215"/>
      <c r="AS957" s="25"/>
      <c r="AT957" s="215"/>
      <c r="AU957" s="216"/>
      <c r="AV957" s="25"/>
      <c r="AW957" s="215"/>
      <c r="AX957" s="25"/>
      <c r="AY957" s="215"/>
      <c r="AZ957" s="216"/>
      <c r="BA957" s="25"/>
      <c r="BB957" s="215"/>
      <c r="BC957" s="25"/>
      <c r="BD957" s="215"/>
      <c r="BE957" s="216"/>
      <c r="BF957" s="25"/>
      <c r="BG957" s="215"/>
      <c r="BH957" s="25"/>
      <c r="BI957" s="215"/>
      <c r="BJ957" s="216"/>
    </row>
    <row r="958" spans="14:62" ht="15.75" customHeight="1">
      <c r="N958" s="215"/>
      <c r="O958" s="286"/>
      <c r="P958" s="215"/>
      <c r="Q958" s="216"/>
      <c r="R958" s="286"/>
      <c r="S958" s="215"/>
      <c r="T958" s="286"/>
      <c r="U958" s="215"/>
      <c r="V958" s="216"/>
      <c r="W958" s="25"/>
      <c r="X958" s="215"/>
      <c r="Y958" s="25"/>
      <c r="Z958" s="215"/>
      <c r="AA958" s="216"/>
      <c r="AB958" s="25"/>
      <c r="AC958" s="215"/>
      <c r="AD958" s="25"/>
      <c r="AE958" s="215"/>
      <c r="AF958" s="216"/>
      <c r="AG958" s="25"/>
      <c r="AH958" s="215"/>
      <c r="AI958" s="25"/>
      <c r="AJ958" s="215"/>
      <c r="AK958" s="216"/>
      <c r="AL958" s="25"/>
      <c r="AM958" s="215"/>
      <c r="AN958" s="25"/>
      <c r="AO958" s="215"/>
      <c r="AP958" s="216"/>
      <c r="AQ958" s="25"/>
      <c r="AR958" s="215"/>
      <c r="AS958" s="25"/>
      <c r="AT958" s="215"/>
      <c r="AU958" s="216"/>
      <c r="AV958" s="25"/>
      <c r="AW958" s="215"/>
      <c r="AX958" s="25"/>
      <c r="AY958" s="215"/>
      <c r="AZ958" s="216"/>
      <c r="BA958" s="25"/>
      <c r="BB958" s="215"/>
      <c r="BC958" s="25"/>
      <c r="BD958" s="215"/>
      <c r="BE958" s="216"/>
      <c r="BF958" s="25"/>
      <c r="BG958" s="215"/>
      <c r="BH958" s="25"/>
      <c r="BI958" s="215"/>
      <c r="BJ958" s="216"/>
    </row>
    <row r="959" spans="14:62" ht="15.75" customHeight="1">
      <c r="N959" s="215"/>
      <c r="O959" s="286"/>
      <c r="P959" s="215"/>
      <c r="Q959" s="216"/>
      <c r="R959" s="286"/>
      <c r="S959" s="215"/>
      <c r="T959" s="286"/>
      <c r="U959" s="215"/>
      <c r="V959" s="216"/>
      <c r="W959" s="25"/>
      <c r="X959" s="215"/>
      <c r="Y959" s="25"/>
      <c r="Z959" s="215"/>
      <c r="AA959" s="216"/>
      <c r="AB959" s="25"/>
      <c r="AC959" s="215"/>
      <c r="AD959" s="25"/>
      <c r="AE959" s="215"/>
      <c r="AF959" s="216"/>
      <c r="AG959" s="25"/>
      <c r="AH959" s="215"/>
      <c r="AI959" s="25"/>
      <c r="AJ959" s="215"/>
      <c r="AK959" s="216"/>
      <c r="AL959" s="25"/>
      <c r="AM959" s="215"/>
      <c r="AN959" s="25"/>
      <c r="AO959" s="215"/>
      <c r="AP959" s="216"/>
      <c r="AQ959" s="25"/>
      <c r="AR959" s="215"/>
      <c r="AS959" s="25"/>
      <c r="AT959" s="215"/>
      <c r="AU959" s="216"/>
      <c r="AV959" s="25"/>
      <c r="AW959" s="215"/>
      <c r="AX959" s="25"/>
      <c r="AY959" s="215"/>
      <c r="AZ959" s="216"/>
      <c r="BA959" s="25"/>
      <c r="BB959" s="215"/>
      <c r="BC959" s="25"/>
      <c r="BD959" s="215"/>
      <c r="BE959" s="216"/>
      <c r="BF959" s="25"/>
      <c r="BG959" s="215"/>
      <c r="BH959" s="25"/>
      <c r="BI959" s="215"/>
      <c r="BJ959" s="216"/>
    </row>
    <row r="960" spans="14:62" ht="15.75" customHeight="1">
      <c r="N960" s="215"/>
      <c r="O960" s="286"/>
      <c r="P960" s="215"/>
      <c r="Q960" s="216"/>
      <c r="R960" s="286"/>
      <c r="S960" s="215"/>
      <c r="T960" s="286"/>
      <c r="U960" s="215"/>
      <c r="V960" s="216"/>
      <c r="W960" s="25"/>
      <c r="X960" s="215"/>
      <c r="Y960" s="25"/>
      <c r="Z960" s="215"/>
      <c r="AA960" s="216"/>
      <c r="AB960" s="25"/>
      <c r="AC960" s="215"/>
      <c r="AD960" s="25"/>
      <c r="AE960" s="215"/>
      <c r="AF960" s="216"/>
      <c r="AG960" s="25"/>
      <c r="AH960" s="215"/>
      <c r="AI960" s="25"/>
      <c r="AJ960" s="215"/>
      <c r="AK960" s="216"/>
      <c r="AL960" s="25"/>
      <c r="AM960" s="215"/>
      <c r="AN960" s="25"/>
      <c r="AO960" s="215"/>
      <c r="AP960" s="216"/>
      <c r="AQ960" s="25"/>
      <c r="AR960" s="215"/>
      <c r="AS960" s="25"/>
      <c r="AT960" s="215"/>
      <c r="AU960" s="216"/>
      <c r="AV960" s="25"/>
      <c r="AW960" s="215"/>
      <c r="AX960" s="25"/>
      <c r="AY960" s="215"/>
      <c r="AZ960" s="216"/>
      <c r="BA960" s="25"/>
      <c r="BB960" s="215"/>
      <c r="BC960" s="25"/>
      <c r="BD960" s="215"/>
      <c r="BE960" s="216"/>
      <c r="BF960" s="25"/>
      <c r="BG960" s="215"/>
      <c r="BH960" s="25"/>
      <c r="BI960" s="215"/>
      <c r="BJ960" s="216"/>
    </row>
    <row r="961" spans="14:62" ht="15.75" customHeight="1">
      <c r="N961" s="215"/>
      <c r="O961" s="286"/>
      <c r="P961" s="215"/>
      <c r="Q961" s="216"/>
      <c r="R961" s="286"/>
      <c r="S961" s="215"/>
      <c r="T961" s="286"/>
      <c r="U961" s="215"/>
      <c r="V961" s="216"/>
      <c r="W961" s="25"/>
      <c r="X961" s="215"/>
      <c r="Y961" s="25"/>
      <c r="Z961" s="215"/>
      <c r="AA961" s="216"/>
      <c r="AB961" s="25"/>
      <c r="AC961" s="215"/>
      <c r="AD961" s="25"/>
      <c r="AE961" s="215"/>
      <c r="AF961" s="216"/>
      <c r="AG961" s="25"/>
      <c r="AH961" s="215"/>
      <c r="AI961" s="25"/>
      <c r="AJ961" s="215"/>
      <c r="AK961" s="216"/>
      <c r="AL961" s="25"/>
      <c r="AM961" s="215"/>
      <c r="AN961" s="25"/>
      <c r="AO961" s="215"/>
      <c r="AP961" s="216"/>
      <c r="AQ961" s="25"/>
      <c r="AR961" s="215"/>
      <c r="AS961" s="25"/>
      <c r="AT961" s="215"/>
      <c r="AU961" s="216"/>
      <c r="AV961" s="25"/>
      <c r="AW961" s="215"/>
      <c r="AX961" s="25"/>
      <c r="AY961" s="215"/>
      <c r="AZ961" s="216"/>
      <c r="BA961" s="25"/>
      <c r="BB961" s="215"/>
      <c r="BC961" s="25"/>
      <c r="BD961" s="215"/>
      <c r="BE961" s="216"/>
      <c r="BF961" s="25"/>
      <c r="BG961" s="215"/>
      <c r="BH961" s="25"/>
      <c r="BI961" s="215"/>
      <c r="BJ961" s="216"/>
    </row>
    <row r="962" spans="14:62" ht="15.75" customHeight="1">
      <c r="N962" s="215"/>
      <c r="O962" s="286"/>
      <c r="P962" s="215"/>
      <c r="Q962" s="216"/>
      <c r="R962" s="286"/>
      <c r="S962" s="215"/>
      <c r="T962" s="286"/>
      <c r="U962" s="215"/>
      <c r="V962" s="216"/>
      <c r="W962" s="25"/>
      <c r="X962" s="215"/>
      <c r="Y962" s="25"/>
      <c r="Z962" s="215"/>
      <c r="AA962" s="216"/>
      <c r="AB962" s="25"/>
      <c r="AC962" s="215"/>
      <c r="AD962" s="25"/>
      <c r="AE962" s="215"/>
      <c r="AF962" s="216"/>
      <c r="AG962" s="25"/>
      <c r="AH962" s="215"/>
      <c r="AI962" s="25"/>
      <c r="AJ962" s="215"/>
      <c r="AK962" s="216"/>
      <c r="AL962" s="25"/>
      <c r="AM962" s="215"/>
      <c r="AN962" s="25"/>
      <c r="AO962" s="215"/>
      <c r="AP962" s="216"/>
      <c r="AQ962" s="25"/>
      <c r="AR962" s="215"/>
      <c r="AS962" s="25"/>
      <c r="AT962" s="215"/>
      <c r="AU962" s="216"/>
      <c r="AV962" s="25"/>
      <c r="AW962" s="215"/>
      <c r="AX962" s="25"/>
      <c r="AY962" s="215"/>
      <c r="AZ962" s="216"/>
      <c r="BA962" s="25"/>
      <c r="BB962" s="215"/>
      <c r="BC962" s="25"/>
      <c r="BD962" s="215"/>
      <c r="BE962" s="216"/>
      <c r="BF962" s="25"/>
      <c r="BG962" s="215"/>
      <c r="BH962" s="25"/>
      <c r="BI962" s="215"/>
      <c r="BJ962" s="216"/>
    </row>
    <row r="963" spans="14:62" ht="15.75" customHeight="1">
      <c r="N963" s="215"/>
      <c r="O963" s="286"/>
      <c r="P963" s="215"/>
      <c r="Q963" s="216"/>
      <c r="R963" s="286"/>
      <c r="S963" s="215"/>
      <c r="T963" s="286"/>
      <c r="U963" s="215"/>
      <c r="V963" s="216"/>
      <c r="W963" s="25"/>
      <c r="X963" s="215"/>
      <c r="Y963" s="25"/>
      <c r="Z963" s="215"/>
      <c r="AA963" s="216"/>
      <c r="AB963" s="25"/>
      <c r="AC963" s="215"/>
      <c r="AD963" s="25"/>
      <c r="AE963" s="215"/>
      <c r="AF963" s="216"/>
      <c r="AG963" s="25"/>
      <c r="AH963" s="215"/>
      <c r="AI963" s="25"/>
      <c r="AJ963" s="215"/>
      <c r="AK963" s="216"/>
      <c r="AL963" s="25"/>
      <c r="AM963" s="215"/>
      <c r="AN963" s="25"/>
      <c r="AO963" s="215"/>
      <c r="AP963" s="216"/>
      <c r="AQ963" s="25"/>
      <c r="AR963" s="215"/>
      <c r="AS963" s="25"/>
      <c r="AT963" s="215"/>
      <c r="AU963" s="216"/>
      <c r="AV963" s="25"/>
      <c r="AW963" s="215"/>
      <c r="AX963" s="25"/>
      <c r="AY963" s="215"/>
      <c r="AZ963" s="216"/>
      <c r="BA963" s="25"/>
      <c r="BB963" s="215"/>
      <c r="BC963" s="25"/>
      <c r="BD963" s="215"/>
      <c r="BE963" s="216"/>
      <c r="BF963" s="25"/>
      <c r="BG963" s="215"/>
      <c r="BH963" s="25"/>
      <c r="BI963" s="215"/>
      <c r="BJ963" s="216"/>
    </row>
    <row r="964" spans="14:62" ht="15.75" customHeight="1">
      <c r="N964" s="215"/>
      <c r="O964" s="286"/>
      <c r="P964" s="215"/>
      <c r="Q964" s="216"/>
      <c r="R964" s="286"/>
      <c r="S964" s="215"/>
      <c r="T964" s="286"/>
      <c r="U964" s="215"/>
      <c r="V964" s="216"/>
      <c r="W964" s="25"/>
      <c r="X964" s="215"/>
      <c r="Y964" s="25"/>
      <c r="Z964" s="215"/>
      <c r="AA964" s="216"/>
      <c r="AB964" s="25"/>
      <c r="AC964" s="215"/>
      <c r="AD964" s="25"/>
      <c r="AE964" s="215"/>
      <c r="AF964" s="216"/>
      <c r="AG964" s="25"/>
      <c r="AH964" s="215"/>
      <c r="AI964" s="25"/>
      <c r="AJ964" s="215"/>
      <c r="AK964" s="216"/>
      <c r="AL964" s="25"/>
      <c r="AM964" s="215"/>
      <c r="AN964" s="25"/>
      <c r="AO964" s="215"/>
      <c r="AP964" s="216"/>
      <c r="AQ964" s="25"/>
      <c r="AR964" s="215"/>
      <c r="AS964" s="25"/>
      <c r="AT964" s="215"/>
      <c r="AU964" s="216"/>
      <c r="AV964" s="25"/>
      <c r="AW964" s="215"/>
      <c r="AX964" s="25"/>
      <c r="AY964" s="215"/>
      <c r="AZ964" s="216"/>
      <c r="BA964" s="25"/>
      <c r="BB964" s="215"/>
      <c r="BC964" s="25"/>
      <c r="BD964" s="215"/>
      <c r="BE964" s="216"/>
      <c r="BF964" s="25"/>
      <c r="BG964" s="215"/>
      <c r="BH964" s="25"/>
      <c r="BI964" s="215"/>
      <c r="BJ964" s="216"/>
    </row>
    <row r="965" spans="14:62" ht="15.75" customHeight="1">
      <c r="N965" s="215"/>
      <c r="O965" s="286"/>
      <c r="P965" s="215"/>
      <c r="Q965" s="216"/>
      <c r="R965" s="286"/>
      <c r="S965" s="215"/>
      <c r="T965" s="286"/>
      <c r="U965" s="215"/>
      <c r="V965" s="216"/>
      <c r="W965" s="25"/>
      <c r="X965" s="215"/>
      <c r="Y965" s="25"/>
      <c r="Z965" s="215"/>
      <c r="AA965" s="216"/>
      <c r="AB965" s="25"/>
      <c r="AC965" s="215"/>
      <c r="AD965" s="25"/>
      <c r="AE965" s="215"/>
      <c r="AF965" s="216"/>
      <c r="AG965" s="25"/>
      <c r="AH965" s="215"/>
      <c r="AI965" s="25"/>
      <c r="AJ965" s="215"/>
      <c r="AK965" s="216"/>
      <c r="AL965" s="25"/>
      <c r="AM965" s="215"/>
      <c r="AN965" s="25"/>
      <c r="AO965" s="215"/>
      <c r="AP965" s="216"/>
      <c r="AQ965" s="25"/>
      <c r="AR965" s="215"/>
      <c r="AS965" s="25"/>
      <c r="AT965" s="215"/>
      <c r="AU965" s="216"/>
      <c r="AV965" s="25"/>
      <c r="AW965" s="215"/>
      <c r="AX965" s="25"/>
      <c r="AY965" s="215"/>
      <c r="AZ965" s="216"/>
      <c r="BA965" s="25"/>
      <c r="BB965" s="215"/>
      <c r="BC965" s="25"/>
      <c r="BD965" s="215"/>
      <c r="BE965" s="216"/>
      <c r="BF965" s="25"/>
      <c r="BG965" s="215"/>
      <c r="BH965" s="25"/>
      <c r="BI965" s="215"/>
      <c r="BJ965" s="216"/>
    </row>
    <row r="966" spans="14:62" ht="15.75" customHeight="1">
      <c r="N966" s="215"/>
      <c r="O966" s="286"/>
      <c r="P966" s="215"/>
      <c r="Q966" s="216"/>
      <c r="R966" s="286"/>
      <c r="S966" s="215"/>
      <c r="T966" s="286"/>
      <c r="U966" s="215"/>
      <c r="V966" s="216"/>
      <c r="W966" s="25"/>
      <c r="X966" s="215"/>
      <c r="Y966" s="25"/>
      <c r="Z966" s="215"/>
      <c r="AA966" s="216"/>
      <c r="AB966" s="25"/>
      <c r="AC966" s="215"/>
      <c r="AD966" s="25"/>
      <c r="AE966" s="215"/>
      <c r="AF966" s="216"/>
      <c r="AG966" s="25"/>
      <c r="AH966" s="215"/>
      <c r="AI966" s="25"/>
      <c r="AJ966" s="215"/>
      <c r="AK966" s="216"/>
      <c r="AL966" s="25"/>
      <c r="AM966" s="215"/>
      <c r="AN966" s="25"/>
      <c r="AO966" s="215"/>
      <c r="AP966" s="216"/>
      <c r="AQ966" s="25"/>
      <c r="AR966" s="215"/>
      <c r="AS966" s="25"/>
      <c r="AT966" s="215"/>
      <c r="AU966" s="216"/>
      <c r="AV966" s="25"/>
      <c r="AW966" s="215"/>
      <c r="AX966" s="25"/>
      <c r="AY966" s="215"/>
      <c r="AZ966" s="216"/>
      <c r="BA966" s="25"/>
      <c r="BB966" s="215"/>
      <c r="BC966" s="25"/>
      <c r="BD966" s="215"/>
      <c r="BE966" s="216"/>
      <c r="BF966" s="25"/>
      <c r="BG966" s="215"/>
      <c r="BH966" s="25"/>
      <c r="BI966" s="215"/>
      <c r="BJ966" s="216"/>
    </row>
    <row r="967" spans="14:62" ht="15.75" customHeight="1">
      <c r="N967" s="215"/>
      <c r="O967" s="286"/>
      <c r="P967" s="215"/>
      <c r="Q967" s="216"/>
      <c r="R967" s="286"/>
      <c r="S967" s="215"/>
      <c r="T967" s="286"/>
      <c r="U967" s="215"/>
      <c r="V967" s="216"/>
      <c r="W967" s="25"/>
      <c r="X967" s="215"/>
      <c r="Y967" s="25"/>
      <c r="Z967" s="215"/>
      <c r="AA967" s="216"/>
      <c r="AB967" s="25"/>
      <c r="AC967" s="215"/>
      <c r="AD967" s="25"/>
      <c r="AE967" s="215"/>
      <c r="AF967" s="216"/>
      <c r="AG967" s="25"/>
      <c r="AH967" s="215"/>
      <c r="AI967" s="25"/>
      <c r="AJ967" s="215"/>
      <c r="AK967" s="216"/>
      <c r="AL967" s="25"/>
      <c r="AM967" s="215"/>
      <c r="AN967" s="25"/>
      <c r="AO967" s="215"/>
      <c r="AP967" s="216"/>
      <c r="AQ967" s="25"/>
      <c r="AR967" s="215"/>
      <c r="AS967" s="25"/>
      <c r="AT967" s="215"/>
      <c r="AU967" s="216"/>
      <c r="AV967" s="25"/>
      <c r="AW967" s="215"/>
      <c r="AX967" s="25"/>
      <c r="AY967" s="215"/>
      <c r="AZ967" s="216"/>
      <c r="BA967" s="25"/>
      <c r="BB967" s="215"/>
      <c r="BC967" s="25"/>
      <c r="BD967" s="215"/>
      <c r="BE967" s="216"/>
      <c r="BF967" s="25"/>
      <c r="BG967" s="215"/>
      <c r="BH967" s="25"/>
      <c r="BI967" s="215"/>
      <c r="BJ967" s="216"/>
    </row>
    <row r="968" spans="14:62" ht="15.75" customHeight="1">
      <c r="N968" s="215"/>
      <c r="O968" s="286"/>
      <c r="P968" s="215"/>
      <c r="Q968" s="216"/>
      <c r="R968" s="286"/>
      <c r="S968" s="215"/>
      <c r="T968" s="286"/>
      <c r="U968" s="215"/>
      <c r="V968" s="216"/>
      <c r="W968" s="25"/>
      <c r="X968" s="215"/>
      <c r="Y968" s="25"/>
      <c r="Z968" s="215"/>
      <c r="AA968" s="216"/>
      <c r="AB968" s="25"/>
      <c r="AC968" s="215"/>
      <c r="AD968" s="25"/>
      <c r="AE968" s="215"/>
      <c r="AF968" s="216"/>
      <c r="AG968" s="25"/>
      <c r="AH968" s="215"/>
      <c r="AI968" s="25"/>
      <c r="AJ968" s="215"/>
      <c r="AK968" s="216"/>
      <c r="AL968" s="25"/>
      <c r="AM968" s="215"/>
      <c r="AN968" s="25"/>
      <c r="AO968" s="215"/>
      <c r="AP968" s="216"/>
      <c r="AQ968" s="25"/>
      <c r="AR968" s="215"/>
      <c r="AS968" s="25"/>
      <c r="AT968" s="215"/>
      <c r="AU968" s="216"/>
      <c r="AV968" s="25"/>
      <c r="AW968" s="215"/>
      <c r="AX968" s="25"/>
      <c r="AY968" s="215"/>
      <c r="AZ968" s="216"/>
      <c r="BA968" s="25"/>
      <c r="BB968" s="215"/>
      <c r="BC968" s="25"/>
      <c r="BD968" s="215"/>
      <c r="BE968" s="216"/>
      <c r="BF968" s="25"/>
      <c r="BG968" s="215"/>
      <c r="BH968" s="25"/>
      <c r="BI968" s="215"/>
      <c r="BJ968" s="216"/>
    </row>
    <row r="969" spans="14:62" ht="15.75" customHeight="1">
      <c r="N969" s="215"/>
      <c r="O969" s="286"/>
      <c r="P969" s="215"/>
      <c r="Q969" s="216"/>
      <c r="R969" s="286"/>
      <c r="S969" s="215"/>
      <c r="T969" s="286"/>
      <c r="U969" s="215"/>
      <c r="V969" s="216"/>
      <c r="W969" s="25"/>
      <c r="X969" s="215"/>
      <c r="Y969" s="25"/>
      <c r="Z969" s="215"/>
      <c r="AA969" s="216"/>
      <c r="AB969" s="25"/>
      <c r="AC969" s="215"/>
      <c r="AD969" s="25"/>
      <c r="AE969" s="215"/>
      <c r="AF969" s="216"/>
      <c r="AG969" s="25"/>
      <c r="AH969" s="215"/>
      <c r="AI969" s="25"/>
      <c r="AJ969" s="215"/>
      <c r="AK969" s="216"/>
      <c r="AL969" s="25"/>
      <c r="AM969" s="215"/>
      <c r="AN969" s="25"/>
      <c r="AO969" s="215"/>
      <c r="AP969" s="216"/>
      <c r="AQ969" s="25"/>
      <c r="AR969" s="215"/>
      <c r="AS969" s="25"/>
      <c r="AT969" s="215"/>
      <c r="AU969" s="216"/>
      <c r="AV969" s="25"/>
      <c r="AW969" s="215"/>
      <c r="AX969" s="25"/>
      <c r="AY969" s="215"/>
      <c r="AZ969" s="216"/>
      <c r="BA969" s="25"/>
      <c r="BB969" s="215"/>
      <c r="BC969" s="25"/>
      <c r="BD969" s="215"/>
      <c r="BE969" s="216"/>
      <c r="BF969" s="25"/>
      <c r="BG969" s="215"/>
      <c r="BH969" s="25"/>
      <c r="BI969" s="215"/>
      <c r="BJ969" s="216"/>
    </row>
    <row r="970" spans="14:62" ht="15.75" customHeight="1">
      <c r="N970" s="215"/>
      <c r="O970" s="286"/>
      <c r="P970" s="215"/>
      <c r="Q970" s="216"/>
      <c r="R970" s="286"/>
      <c r="S970" s="215"/>
      <c r="T970" s="286"/>
      <c r="U970" s="215"/>
      <c r="V970" s="216"/>
      <c r="W970" s="25"/>
      <c r="X970" s="215"/>
      <c r="Y970" s="25"/>
      <c r="Z970" s="215"/>
      <c r="AA970" s="216"/>
      <c r="AB970" s="25"/>
      <c r="AC970" s="215"/>
      <c r="AD970" s="25"/>
      <c r="AE970" s="215"/>
      <c r="AF970" s="216"/>
      <c r="AG970" s="25"/>
      <c r="AH970" s="215"/>
      <c r="AI970" s="25"/>
      <c r="AJ970" s="215"/>
      <c r="AK970" s="216"/>
      <c r="AL970" s="25"/>
      <c r="AM970" s="215"/>
      <c r="AN970" s="25"/>
      <c r="AO970" s="215"/>
      <c r="AP970" s="216"/>
      <c r="AQ970" s="25"/>
      <c r="AR970" s="215"/>
      <c r="AS970" s="25"/>
      <c r="AT970" s="215"/>
      <c r="AU970" s="216"/>
      <c r="AV970" s="25"/>
      <c r="AW970" s="215"/>
      <c r="AX970" s="25"/>
      <c r="AY970" s="215"/>
      <c r="AZ970" s="216"/>
      <c r="BA970" s="25"/>
      <c r="BB970" s="215"/>
      <c r="BC970" s="25"/>
      <c r="BD970" s="215"/>
      <c r="BE970" s="216"/>
      <c r="BF970" s="25"/>
      <c r="BG970" s="215"/>
      <c r="BH970" s="25"/>
      <c r="BI970" s="215"/>
      <c r="BJ970" s="216"/>
    </row>
    <row r="971" spans="14:62" ht="15.75" customHeight="1">
      <c r="N971" s="215"/>
      <c r="O971" s="286"/>
      <c r="P971" s="215"/>
      <c r="Q971" s="216"/>
      <c r="R971" s="286"/>
      <c r="S971" s="215"/>
      <c r="T971" s="286"/>
      <c r="U971" s="215"/>
      <c r="V971" s="216"/>
      <c r="W971" s="25"/>
      <c r="X971" s="215"/>
      <c r="Y971" s="25"/>
      <c r="Z971" s="215"/>
      <c r="AA971" s="216"/>
      <c r="AB971" s="25"/>
      <c r="AC971" s="215"/>
      <c r="AD971" s="25"/>
      <c r="AE971" s="215"/>
      <c r="AF971" s="216"/>
      <c r="AG971" s="25"/>
      <c r="AH971" s="215"/>
      <c r="AI971" s="25"/>
      <c r="AJ971" s="215"/>
      <c r="AK971" s="216"/>
      <c r="AL971" s="25"/>
      <c r="AM971" s="215"/>
      <c r="AN971" s="25"/>
      <c r="AO971" s="215"/>
      <c r="AP971" s="216"/>
      <c r="AQ971" s="25"/>
      <c r="AR971" s="215"/>
      <c r="AS971" s="25"/>
      <c r="AT971" s="215"/>
      <c r="AU971" s="216"/>
      <c r="AV971" s="25"/>
      <c r="AW971" s="215"/>
      <c r="AX971" s="25"/>
      <c r="AY971" s="215"/>
      <c r="AZ971" s="216"/>
      <c r="BA971" s="25"/>
      <c r="BB971" s="215"/>
      <c r="BC971" s="25"/>
      <c r="BD971" s="215"/>
      <c r="BE971" s="216"/>
      <c r="BF971" s="25"/>
      <c r="BG971" s="215"/>
      <c r="BH971" s="25"/>
      <c r="BI971" s="215"/>
      <c r="BJ971" s="216"/>
    </row>
    <row r="972" spans="14:62" ht="15.75" customHeight="1">
      <c r="N972" s="215"/>
      <c r="O972" s="286"/>
      <c r="P972" s="215"/>
      <c r="Q972" s="216"/>
      <c r="R972" s="286"/>
      <c r="S972" s="215"/>
      <c r="T972" s="286"/>
      <c r="U972" s="215"/>
      <c r="V972" s="216"/>
      <c r="W972" s="25"/>
      <c r="X972" s="215"/>
      <c r="Y972" s="25"/>
      <c r="Z972" s="215"/>
      <c r="AA972" s="216"/>
      <c r="AB972" s="25"/>
      <c r="AC972" s="215"/>
      <c r="AD972" s="25"/>
      <c r="AE972" s="215"/>
      <c r="AF972" s="216"/>
      <c r="AG972" s="25"/>
      <c r="AH972" s="215"/>
      <c r="AI972" s="25"/>
      <c r="AJ972" s="215"/>
      <c r="AK972" s="216"/>
      <c r="AL972" s="25"/>
      <c r="AM972" s="215"/>
      <c r="AN972" s="25"/>
      <c r="AO972" s="215"/>
      <c r="AP972" s="216"/>
      <c r="AQ972" s="25"/>
      <c r="AR972" s="215"/>
      <c r="AS972" s="25"/>
      <c r="AT972" s="215"/>
      <c r="AU972" s="216"/>
      <c r="AV972" s="25"/>
      <c r="AW972" s="215"/>
      <c r="AX972" s="25"/>
      <c r="AY972" s="215"/>
      <c r="AZ972" s="216"/>
      <c r="BA972" s="25"/>
      <c r="BB972" s="215"/>
      <c r="BC972" s="25"/>
      <c r="BD972" s="215"/>
      <c r="BE972" s="216"/>
      <c r="BF972" s="25"/>
      <c r="BG972" s="215"/>
      <c r="BH972" s="25"/>
      <c r="BI972" s="215"/>
      <c r="BJ972" s="216"/>
    </row>
    <row r="973" spans="14:62" ht="15.75" customHeight="1">
      <c r="N973" s="215"/>
      <c r="O973" s="286"/>
      <c r="P973" s="215"/>
      <c r="Q973" s="216"/>
      <c r="R973" s="286"/>
      <c r="S973" s="215"/>
      <c r="T973" s="286"/>
      <c r="U973" s="215"/>
      <c r="V973" s="216"/>
      <c r="W973" s="25"/>
      <c r="X973" s="215"/>
      <c r="Y973" s="25"/>
      <c r="Z973" s="215"/>
      <c r="AA973" s="216"/>
      <c r="AB973" s="25"/>
      <c r="AC973" s="215"/>
      <c r="AD973" s="25"/>
      <c r="AE973" s="215"/>
      <c r="AF973" s="216"/>
      <c r="AG973" s="25"/>
      <c r="AH973" s="215"/>
      <c r="AI973" s="25"/>
      <c r="AJ973" s="215"/>
      <c r="AK973" s="216"/>
      <c r="AL973" s="25"/>
      <c r="AM973" s="215"/>
      <c r="AN973" s="25"/>
      <c r="AO973" s="215"/>
      <c r="AP973" s="216"/>
      <c r="AQ973" s="25"/>
      <c r="AR973" s="215"/>
      <c r="AS973" s="25"/>
      <c r="AT973" s="215"/>
      <c r="AU973" s="216"/>
      <c r="AV973" s="25"/>
      <c r="AW973" s="215"/>
      <c r="AX973" s="25"/>
      <c r="AY973" s="215"/>
      <c r="AZ973" s="216"/>
      <c r="BA973" s="25"/>
      <c r="BB973" s="215"/>
      <c r="BC973" s="25"/>
      <c r="BD973" s="215"/>
      <c r="BE973" s="216"/>
      <c r="BF973" s="25"/>
      <c r="BG973" s="215"/>
      <c r="BH973" s="25"/>
      <c r="BI973" s="215"/>
      <c r="BJ973" s="216"/>
    </row>
    <row r="974" spans="14:62" ht="15.75" customHeight="1">
      <c r="N974" s="215"/>
      <c r="O974" s="286"/>
      <c r="P974" s="215"/>
      <c r="Q974" s="216"/>
      <c r="R974" s="286"/>
      <c r="S974" s="215"/>
      <c r="T974" s="286"/>
      <c r="U974" s="215"/>
      <c r="V974" s="216"/>
      <c r="W974" s="25"/>
      <c r="X974" s="215"/>
      <c r="Y974" s="25"/>
      <c r="Z974" s="215"/>
      <c r="AA974" s="216"/>
      <c r="AB974" s="25"/>
      <c r="AC974" s="215"/>
      <c r="AD974" s="25"/>
      <c r="AE974" s="215"/>
      <c r="AF974" s="216"/>
      <c r="AG974" s="25"/>
      <c r="AH974" s="215"/>
      <c r="AI974" s="25"/>
      <c r="AJ974" s="215"/>
      <c r="AK974" s="216"/>
      <c r="AL974" s="25"/>
      <c r="AM974" s="215"/>
      <c r="AN974" s="25"/>
      <c r="AO974" s="215"/>
      <c r="AP974" s="216"/>
      <c r="AQ974" s="25"/>
      <c r="AR974" s="215"/>
      <c r="AS974" s="25"/>
      <c r="AT974" s="215"/>
      <c r="AU974" s="216"/>
      <c r="AV974" s="25"/>
      <c r="AW974" s="215"/>
      <c r="AX974" s="25"/>
      <c r="AY974" s="215"/>
      <c r="AZ974" s="216"/>
      <c r="BA974" s="25"/>
      <c r="BB974" s="215"/>
      <c r="BC974" s="25"/>
      <c r="BD974" s="215"/>
      <c r="BE974" s="216"/>
      <c r="BF974" s="25"/>
      <c r="BG974" s="215"/>
      <c r="BH974" s="25"/>
      <c r="BI974" s="215"/>
      <c r="BJ974" s="216"/>
    </row>
    <row r="975" spans="14:62" ht="15.75" customHeight="1">
      <c r="N975" s="215"/>
      <c r="O975" s="286"/>
      <c r="P975" s="215"/>
      <c r="Q975" s="216"/>
      <c r="R975" s="286"/>
      <c r="S975" s="215"/>
      <c r="T975" s="286"/>
      <c r="U975" s="215"/>
      <c r="V975" s="216"/>
      <c r="W975" s="25"/>
      <c r="X975" s="215"/>
      <c r="Y975" s="25"/>
      <c r="Z975" s="215"/>
      <c r="AA975" s="216"/>
      <c r="AB975" s="25"/>
      <c r="AC975" s="215"/>
      <c r="AD975" s="25"/>
      <c r="AE975" s="215"/>
      <c r="AF975" s="216"/>
      <c r="AG975" s="25"/>
      <c r="AH975" s="215"/>
      <c r="AI975" s="25"/>
      <c r="AJ975" s="215"/>
      <c r="AK975" s="216"/>
      <c r="AL975" s="25"/>
      <c r="AM975" s="215"/>
      <c r="AN975" s="25"/>
      <c r="AO975" s="215"/>
      <c r="AP975" s="216"/>
      <c r="AQ975" s="25"/>
      <c r="AR975" s="215"/>
      <c r="AS975" s="25"/>
      <c r="AT975" s="215"/>
      <c r="AU975" s="216"/>
      <c r="AV975" s="25"/>
      <c r="AW975" s="215"/>
      <c r="AX975" s="25"/>
      <c r="AY975" s="215"/>
      <c r="AZ975" s="216"/>
      <c r="BA975" s="25"/>
      <c r="BB975" s="215"/>
      <c r="BC975" s="25"/>
      <c r="BD975" s="215"/>
      <c r="BE975" s="216"/>
      <c r="BF975" s="25"/>
      <c r="BG975" s="215"/>
      <c r="BH975" s="25"/>
      <c r="BI975" s="215"/>
      <c r="BJ975" s="216"/>
    </row>
    <row r="976" spans="14:62" ht="15.75" customHeight="1">
      <c r="N976" s="215"/>
      <c r="O976" s="286"/>
      <c r="P976" s="215"/>
      <c r="Q976" s="216"/>
      <c r="R976" s="286"/>
      <c r="S976" s="215"/>
      <c r="T976" s="286"/>
      <c r="U976" s="215"/>
      <c r="V976" s="216"/>
      <c r="W976" s="25"/>
      <c r="X976" s="215"/>
      <c r="Y976" s="25"/>
      <c r="Z976" s="215"/>
      <c r="AA976" s="216"/>
      <c r="AB976" s="25"/>
      <c r="AC976" s="215"/>
      <c r="AD976" s="25"/>
      <c r="AE976" s="215"/>
      <c r="AF976" s="216"/>
      <c r="AG976" s="25"/>
      <c r="AH976" s="215"/>
      <c r="AI976" s="25"/>
      <c r="AJ976" s="215"/>
      <c r="AK976" s="216"/>
      <c r="AL976" s="25"/>
      <c r="AM976" s="215"/>
      <c r="AN976" s="25"/>
      <c r="AO976" s="215"/>
      <c r="AP976" s="216"/>
      <c r="AQ976" s="25"/>
      <c r="AR976" s="215"/>
      <c r="AS976" s="25"/>
      <c r="AT976" s="215"/>
      <c r="AU976" s="216"/>
      <c r="AV976" s="25"/>
      <c r="AW976" s="215"/>
      <c r="AX976" s="25"/>
      <c r="AY976" s="215"/>
      <c r="AZ976" s="216"/>
      <c r="BA976" s="25"/>
      <c r="BB976" s="215"/>
      <c r="BC976" s="25"/>
      <c r="BD976" s="215"/>
      <c r="BE976" s="216"/>
      <c r="BF976" s="25"/>
      <c r="BG976" s="215"/>
      <c r="BH976" s="25"/>
      <c r="BI976" s="215"/>
      <c r="BJ976" s="216"/>
    </row>
    <row r="977" spans="14:62" ht="15.75" customHeight="1">
      <c r="N977" s="215"/>
      <c r="O977" s="286"/>
      <c r="P977" s="215"/>
      <c r="Q977" s="216"/>
      <c r="R977" s="286"/>
      <c r="S977" s="215"/>
      <c r="T977" s="286"/>
      <c r="U977" s="215"/>
      <c r="V977" s="216"/>
      <c r="W977" s="25"/>
      <c r="X977" s="215"/>
      <c r="Y977" s="25"/>
      <c r="Z977" s="215"/>
      <c r="AA977" s="216"/>
      <c r="AB977" s="25"/>
      <c r="AC977" s="215"/>
      <c r="AD977" s="25"/>
      <c r="AE977" s="215"/>
      <c r="AF977" s="216"/>
      <c r="AG977" s="25"/>
      <c r="AH977" s="215"/>
      <c r="AI977" s="25"/>
      <c r="AJ977" s="215"/>
      <c r="AK977" s="216"/>
      <c r="AL977" s="25"/>
      <c r="AM977" s="215"/>
      <c r="AN977" s="25"/>
      <c r="AO977" s="215"/>
      <c r="AP977" s="216"/>
      <c r="AQ977" s="25"/>
      <c r="AR977" s="215"/>
      <c r="AS977" s="25"/>
      <c r="AT977" s="215"/>
      <c r="AU977" s="216"/>
      <c r="AV977" s="25"/>
      <c r="AW977" s="215"/>
      <c r="AX977" s="25"/>
      <c r="AY977" s="215"/>
      <c r="AZ977" s="216"/>
      <c r="BA977" s="25"/>
      <c r="BB977" s="215"/>
      <c r="BC977" s="25"/>
      <c r="BD977" s="215"/>
      <c r="BE977" s="216"/>
      <c r="BF977" s="25"/>
      <c r="BG977" s="215"/>
      <c r="BH977" s="25"/>
      <c r="BI977" s="215"/>
      <c r="BJ977" s="216"/>
    </row>
    <row r="978" spans="14:62" ht="15.75" customHeight="1">
      <c r="N978" s="215"/>
      <c r="O978" s="286"/>
      <c r="P978" s="215"/>
      <c r="Q978" s="216"/>
      <c r="R978" s="286"/>
      <c r="S978" s="215"/>
      <c r="T978" s="286"/>
      <c r="U978" s="215"/>
      <c r="V978" s="216"/>
      <c r="W978" s="25"/>
      <c r="X978" s="215"/>
      <c r="Y978" s="25"/>
      <c r="Z978" s="215"/>
      <c r="AA978" s="216"/>
      <c r="AB978" s="25"/>
      <c r="AC978" s="215"/>
      <c r="AD978" s="25"/>
      <c r="AE978" s="215"/>
      <c r="AF978" s="216"/>
      <c r="AG978" s="25"/>
      <c r="AH978" s="215"/>
      <c r="AI978" s="25"/>
      <c r="AJ978" s="215"/>
      <c r="AK978" s="216"/>
      <c r="AL978" s="25"/>
      <c r="AM978" s="215"/>
      <c r="AN978" s="25"/>
      <c r="AO978" s="215"/>
      <c r="AP978" s="216"/>
      <c r="AQ978" s="25"/>
      <c r="AR978" s="215"/>
      <c r="AS978" s="25"/>
      <c r="AT978" s="215"/>
      <c r="AU978" s="216"/>
      <c r="AV978" s="25"/>
      <c r="AW978" s="215"/>
      <c r="AX978" s="25"/>
      <c r="AY978" s="215"/>
      <c r="AZ978" s="216"/>
      <c r="BA978" s="25"/>
      <c r="BB978" s="215"/>
      <c r="BC978" s="25"/>
      <c r="BD978" s="215"/>
      <c r="BE978" s="216"/>
      <c r="BF978" s="25"/>
      <c r="BG978" s="215"/>
      <c r="BH978" s="25"/>
      <c r="BI978" s="215"/>
      <c r="BJ978" s="216"/>
    </row>
    <row r="979" spans="14:62" ht="15.75" customHeight="1">
      <c r="N979" s="215"/>
      <c r="O979" s="286"/>
      <c r="P979" s="215"/>
      <c r="Q979" s="216"/>
      <c r="R979" s="286"/>
      <c r="S979" s="215"/>
      <c r="T979" s="286"/>
      <c r="U979" s="215"/>
      <c r="V979" s="216"/>
      <c r="W979" s="25"/>
      <c r="X979" s="215"/>
      <c r="Y979" s="25"/>
      <c r="Z979" s="215"/>
      <c r="AA979" s="216"/>
      <c r="AB979" s="25"/>
      <c r="AC979" s="215"/>
      <c r="AD979" s="25"/>
      <c r="AE979" s="215"/>
      <c r="AF979" s="216"/>
      <c r="AG979" s="25"/>
      <c r="AH979" s="215"/>
      <c r="AI979" s="25"/>
      <c r="AJ979" s="215"/>
      <c r="AK979" s="216"/>
      <c r="AL979" s="25"/>
      <c r="AM979" s="215"/>
      <c r="AN979" s="25"/>
      <c r="AO979" s="215"/>
      <c r="AP979" s="216"/>
      <c r="AQ979" s="25"/>
      <c r="AR979" s="215"/>
      <c r="AS979" s="25"/>
      <c r="AT979" s="215"/>
      <c r="AU979" s="216"/>
      <c r="AV979" s="25"/>
      <c r="AW979" s="215"/>
      <c r="AX979" s="25"/>
      <c r="AY979" s="215"/>
      <c r="AZ979" s="216"/>
      <c r="BA979" s="25"/>
      <c r="BB979" s="215"/>
      <c r="BC979" s="25"/>
      <c r="BD979" s="215"/>
      <c r="BE979" s="216"/>
      <c r="BF979" s="25"/>
      <c r="BG979" s="215"/>
      <c r="BH979" s="25"/>
      <c r="BI979" s="215"/>
      <c r="BJ979" s="216"/>
    </row>
    <row r="980" spans="14:62" ht="15.75" customHeight="1">
      <c r="N980" s="215"/>
      <c r="O980" s="286"/>
      <c r="P980" s="215"/>
      <c r="Q980" s="216"/>
      <c r="R980" s="286"/>
      <c r="S980" s="215"/>
      <c r="T980" s="286"/>
      <c r="U980" s="215"/>
      <c r="V980" s="216"/>
      <c r="W980" s="25"/>
      <c r="X980" s="215"/>
      <c r="Y980" s="25"/>
      <c r="Z980" s="215"/>
      <c r="AA980" s="216"/>
      <c r="AB980" s="25"/>
      <c r="AC980" s="215"/>
      <c r="AD980" s="25"/>
      <c r="AE980" s="215"/>
      <c r="AF980" s="216"/>
      <c r="AG980" s="25"/>
      <c r="AH980" s="215"/>
      <c r="AI980" s="25"/>
      <c r="AJ980" s="215"/>
      <c r="AK980" s="216"/>
      <c r="AL980" s="25"/>
      <c r="AM980" s="215"/>
      <c r="AN980" s="25"/>
      <c r="AO980" s="215"/>
      <c r="AP980" s="216"/>
      <c r="AQ980" s="25"/>
      <c r="AR980" s="215"/>
      <c r="AS980" s="25"/>
      <c r="AT980" s="215"/>
      <c r="AU980" s="216"/>
      <c r="AV980" s="25"/>
      <c r="AW980" s="215"/>
      <c r="AX980" s="25"/>
      <c r="AY980" s="215"/>
      <c r="AZ980" s="216"/>
      <c r="BA980" s="25"/>
      <c r="BB980" s="215"/>
      <c r="BC980" s="25"/>
      <c r="BD980" s="215"/>
      <c r="BE980" s="216"/>
      <c r="BF980" s="25"/>
      <c r="BG980" s="215"/>
      <c r="BH980" s="25"/>
      <c r="BI980" s="215"/>
      <c r="BJ980" s="216"/>
    </row>
    <row r="981" spans="14:62" ht="15.75" customHeight="1">
      <c r="N981" s="215"/>
      <c r="O981" s="286"/>
      <c r="P981" s="215"/>
      <c r="Q981" s="216"/>
      <c r="R981" s="286"/>
      <c r="S981" s="215"/>
      <c r="T981" s="286"/>
      <c r="U981" s="215"/>
      <c r="V981" s="216"/>
      <c r="W981" s="25"/>
      <c r="X981" s="215"/>
      <c r="Y981" s="25"/>
      <c r="Z981" s="215"/>
      <c r="AA981" s="216"/>
      <c r="AB981" s="25"/>
      <c r="AC981" s="215"/>
      <c r="AD981" s="25"/>
      <c r="AE981" s="215"/>
      <c r="AF981" s="216"/>
      <c r="AG981" s="25"/>
      <c r="AH981" s="215"/>
      <c r="AI981" s="25"/>
      <c r="AJ981" s="215"/>
      <c r="AK981" s="216"/>
      <c r="AL981" s="25"/>
      <c r="AM981" s="215"/>
      <c r="AN981" s="25"/>
      <c r="AO981" s="215"/>
      <c r="AP981" s="216"/>
      <c r="AQ981" s="25"/>
      <c r="AR981" s="215"/>
      <c r="AS981" s="25"/>
      <c r="AT981" s="215"/>
      <c r="AU981" s="216"/>
      <c r="AV981" s="25"/>
      <c r="AW981" s="215"/>
      <c r="AX981" s="25"/>
      <c r="AY981" s="215"/>
      <c r="AZ981" s="216"/>
      <c r="BA981" s="25"/>
      <c r="BB981" s="215"/>
      <c r="BC981" s="25"/>
      <c r="BD981" s="215"/>
      <c r="BE981" s="216"/>
      <c r="BF981" s="25"/>
      <c r="BG981" s="215"/>
      <c r="BH981" s="25"/>
      <c r="BI981" s="215"/>
      <c r="BJ981" s="216"/>
    </row>
    <row r="982" spans="14:62" ht="15.75" customHeight="1">
      <c r="N982" s="215"/>
      <c r="O982" s="286"/>
      <c r="P982" s="215"/>
      <c r="Q982" s="216"/>
      <c r="R982" s="286"/>
      <c r="S982" s="215"/>
      <c r="T982" s="286"/>
      <c r="U982" s="215"/>
      <c r="V982" s="216"/>
      <c r="W982" s="25"/>
      <c r="X982" s="215"/>
      <c r="Y982" s="25"/>
      <c r="Z982" s="215"/>
      <c r="AA982" s="216"/>
      <c r="AB982" s="25"/>
      <c r="AC982" s="215"/>
      <c r="AD982" s="25"/>
      <c r="AE982" s="215"/>
      <c r="AF982" s="216"/>
      <c r="AG982" s="25"/>
      <c r="AH982" s="215"/>
      <c r="AI982" s="25"/>
      <c r="AJ982" s="215"/>
      <c r="AK982" s="216"/>
      <c r="AL982" s="25"/>
      <c r="AM982" s="215"/>
      <c r="AN982" s="25"/>
      <c r="AO982" s="215"/>
      <c r="AP982" s="216"/>
      <c r="AQ982" s="25"/>
      <c r="AR982" s="215"/>
      <c r="AS982" s="25"/>
      <c r="AT982" s="215"/>
      <c r="AU982" s="216"/>
      <c r="AV982" s="25"/>
      <c r="AW982" s="215"/>
      <c r="AX982" s="25"/>
      <c r="AY982" s="215"/>
      <c r="AZ982" s="216"/>
      <c r="BA982" s="25"/>
      <c r="BB982" s="215"/>
      <c r="BC982" s="25"/>
      <c r="BD982" s="215"/>
      <c r="BE982" s="216"/>
      <c r="BF982" s="25"/>
      <c r="BG982" s="215"/>
      <c r="BH982" s="25"/>
      <c r="BI982" s="215"/>
      <c r="BJ982" s="216"/>
    </row>
    <row r="983" spans="14:62" ht="15.75" customHeight="1">
      <c r="N983" s="215"/>
      <c r="O983" s="286"/>
      <c r="P983" s="215"/>
      <c r="Q983" s="216"/>
      <c r="R983" s="286"/>
      <c r="S983" s="215"/>
      <c r="T983" s="286"/>
      <c r="U983" s="215"/>
      <c r="V983" s="216"/>
      <c r="W983" s="25"/>
      <c r="X983" s="215"/>
      <c r="Y983" s="25"/>
      <c r="Z983" s="215"/>
      <c r="AA983" s="216"/>
      <c r="AB983" s="25"/>
      <c r="AC983" s="215"/>
      <c r="AD983" s="25"/>
      <c r="AE983" s="215"/>
      <c r="AF983" s="216"/>
      <c r="AG983" s="25"/>
      <c r="AH983" s="215"/>
      <c r="AI983" s="25"/>
      <c r="AJ983" s="215"/>
      <c r="AK983" s="216"/>
      <c r="AL983" s="25"/>
      <c r="AM983" s="215"/>
      <c r="AN983" s="25"/>
      <c r="AO983" s="215"/>
      <c r="AP983" s="216"/>
      <c r="AQ983" s="25"/>
      <c r="AR983" s="215"/>
      <c r="AS983" s="25"/>
      <c r="AT983" s="215"/>
      <c r="AU983" s="216"/>
      <c r="AV983" s="25"/>
      <c r="AW983" s="215"/>
      <c r="AX983" s="25"/>
      <c r="AY983" s="215"/>
      <c r="AZ983" s="216"/>
      <c r="BA983" s="25"/>
      <c r="BB983" s="215"/>
      <c r="BC983" s="25"/>
      <c r="BD983" s="215"/>
      <c r="BE983" s="216"/>
      <c r="BF983" s="25"/>
      <c r="BG983" s="215"/>
      <c r="BH983" s="25"/>
      <c r="BI983" s="215"/>
      <c r="BJ983" s="216"/>
    </row>
    <row r="984" spans="14:62" ht="15.75" customHeight="1">
      <c r="N984" s="215"/>
      <c r="O984" s="286"/>
      <c r="P984" s="215"/>
      <c r="Q984" s="216"/>
      <c r="R984" s="286"/>
      <c r="S984" s="215"/>
      <c r="T984" s="286"/>
      <c r="U984" s="215"/>
      <c r="V984" s="216"/>
      <c r="W984" s="25"/>
      <c r="X984" s="215"/>
      <c r="Y984" s="25"/>
      <c r="Z984" s="215"/>
      <c r="AA984" s="216"/>
      <c r="AB984" s="25"/>
      <c r="AC984" s="215"/>
      <c r="AD984" s="25"/>
      <c r="AE984" s="215"/>
      <c r="AF984" s="216"/>
      <c r="AG984" s="25"/>
      <c r="AH984" s="215"/>
      <c r="AI984" s="25"/>
      <c r="AJ984" s="215"/>
      <c r="AK984" s="216"/>
      <c r="AL984" s="25"/>
      <c r="AM984" s="215"/>
      <c r="AN984" s="25"/>
      <c r="AO984" s="215"/>
      <c r="AP984" s="216"/>
      <c r="AQ984" s="25"/>
      <c r="AR984" s="215"/>
      <c r="AS984" s="25"/>
      <c r="AT984" s="215"/>
      <c r="AU984" s="216"/>
      <c r="AV984" s="25"/>
      <c r="AW984" s="215"/>
      <c r="AX984" s="25"/>
      <c r="AY984" s="215"/>
      <c r="AZ984" s="216"/>
      <c r="BA984" s="25"/>
      <c r="BB984" s="215"/>
      <c r="BC984" s="25"/>
      <c r="BD984" s="215"/>
      <c r="BE984" s="216"/>
      <c r="BF984" s="25"/>
      <c r="BG984" s="215"/>
      <c r="BH984" s="25"/>
      <c r="BI984" s="215"/>
      <c r="BJ984" s="216"/>
    </row>
    <row r="985" spans="14:62" ht="15.75" customHeight="1">
      <c r="N985" s="215"/>
      <c r="O985" s="286"/>
      <c r="P985" s="215"/>
      <c r="Q985" s="216"/>
      <c r="R985" s="286"/>
      <c r="S985" s="215"/>
      <c r="T985" s="286"/>
      <c r="U985" s="215"/>
      <c r="V985" s="216"/>
      <c r="W985" s="25"/>
      <c r="X985" s="215"/>
      <c r="Y985" s="25"/>
      <c r="Z985" s="215"/>
      <c r="AA985" s="216"/>
      <c r="AB985" s="25"/>
      <c r="AC985" s="215"/>
      <c r="AD985" s="25"/>
      <c r="AE985" s="215"/>
      <c r="AF985" s="216"/>
      <c r="AG985" s="25"/>
      <c r="AH985" s="215"/>
      <c r="AI985" s="25"/>
      <c r="AJ985" s="215"/>
      <c r="AK985" s="216"/>
      <c r="AL985" s="25"/>
      <c r="AM985" s="215"/>
      <c r="AN985" s="25"/>
      <c r="AO985" s="215"/>
      <c r="AP985" s="216"/>
      <c r="AQ985" s="25"/>
      <c r="AR985" s="215"/>
      <c r="AS985" s="25"/>
      <c r="AT985" s="215"/>
      <c r="AU985" s="216"/>
      <c r="AV985" s="25"/>
      <c r="AW985" s="215"/>
      <c r="AX985" s="25"/>
      <c r="AY985" s="215"/>
      <c r="AZ985" s="216"/>
      <c r="BA985" s="25"/>
      <c r="BB985" s="215"/>
      <c r="BC985" s="25"/>
      <c r="BD985" s="215"/>
      <c r="BE985" s="216"/>
      <c r="BF985" s="25"/>
      <c r="BG985" s="215"/>
      <c r="BH985" s="25"/>
      <c r="BI985" s="215"/>
      <c r="BJ985" s="216"/>
    </row>
    <row r="986" spans="14:62" ht="15.75" customHeight="1">
      <c r="N986" s="215"/>
      <c r="O986" s="286"/>
      <c r="P986" s="215"/>
      <c r="Q986" s="216"/>
      <c r="R986" s="286"/>
      <c r="S986" s="215"/>
      <c r="T986" s="286"/>
      <c r="U986" s="215"/>
      <c r="V986" s="216"/>
      <c r="W986" s="25"/>
      <c r="X986" s="215"/>
      <c r="Y986" s="25"/>
      <c r="Z986" s="215"/>
      <c r="AA986" s="216"/>
      <c r="AB986" s="25"/>
      <c r="AC986" s="215"/>
      <c r="AD986" s="25"/>
      <c r="AE986" s="215"/>
      <c r="AF986" s="216"/>
      <c r="AG986" s="25"/>
      <c r="AH986" s="215"/>
      <c r="AI986" s="25"/>
      <c r="AJ986" s="215"/>
      <c r="AK986" s="216"/>
      <c r="AL986" s="25"/>
      <c r="AM986" s="215"/>
      <c r="AN986" s="25"/>
      <c r="AO986" s="215"/>
      <c r="AP986" s="216"/>
      <c r="AQ986" s="25"/>
      <c r="AR986" s="215"/>
      <c r="AS986" s="25"/>
      <c r="AT986" s="215"/>
      <c r="AU986" s="216"/>
      <c r="AV986" s="25"/>
      <c r="AW986" s="215"/>
      <c r="AX986" s="25"/>
      <c r="AY986" s="215"/>
      <c r="AZ986" s="216"/>
      <c r="BA986" s="25"/>
      <c r="BB986" s="215"/>
      <c r="BC986" s="25"/>
      <c r="BD986" s="215"/>
      <c r="BE986" s="216"/>
      <c r="BF986" s="25"/>
      <c r="BG986" s="215"/>
      <c r="BH986" s="25"/>
      <c r="BI986" s="215"/>
      <c r="BJ986" s="216"/>
    </row>
    <row r="987" spans="14:62" ht="15.75" customHeight="1">
      <c r="N987" s="215"/>
      <c r="O987" s="286"/>
      <c r="P987" s="215"/>
      <c r="Q987" s="216"/>
      <c r="R987" s="286"/>
      <c r="S987" s="215"/>
      <c r="T987" s="286"/>
      <c r="U987" s="215"/>
      <c r="V987" s="216"/>
      <c r="W987" s="25"/>
      <c r="X987" s="215"/>
      <c r="Y987" s="25"/>
      <c r="Z987" s="215"/>
      <c r="AA987" s="216"/>
      <c r="AB987" s="25"/>
      <c r="AC987" s="215"/>
      <c r="AD987" s="25"/>
      <c r="AE987" s="215"/>
      <c r="AF987" s="216"/>
      <c r="AG987" s="25"/>
      <c r="AH987" s="215"/>
      <c r="AI987" s="25"/>
      <c r="AJ987" s="215"/>
      <c r="AK987" s="216"/>
      <c r="AL987" s="25"/>
      <c r="AM987" s="215"/>
      <c r="AN987" s="25"/>
      <c r="AO987" s="215"/>
      <c r="AP987" s="216"/>
      <c r="AQ987" s="25"/>
      <c r="AR987" s="215"/>
      <c r="AS987" s="25"/>
      <c r="AT987" s="215"/>
      <c r="AU987" s="216"/>
      <c r="AV987" s="25"/>
      <c r="AW987" s="215"/>
      <c r="AX987" s="25"/>
      <c r="AY987" s="215"/>
      <c r="AZ987" s="216"/>
      <c r="BA987" s="25"/>
      <c r="BB987" s="215"/>
      <c r="BC987" s="25"/>
      <c r="BD987" s="215"/>
      <c r="BE987" s="216"/>
      <c r="BF987" s="25"/>
      <c r="BG987" s="215"/>
      <c r="BH987" s="25"/>
      <c r="BI987" s="215"/>
      <c r="BJ987" s="216"/>
    </row>
    <row r="988" spans="14:62" ht="15.75" customHeight="1">
      <c r="N988" s="215"/>
      <c r="O988" s="286"/>
      <c r="P988" s="215"/>
      <c r="Q988" s="216"/>
      <c r="R988" s="286"/>
      <c r="S988" s="215"/>
      <c r="T988" s="286"/>
      <c r="U988" s="215"/>
      <c r="V988" s="216"/>
      <c r="W988" s="25"/>
      <c r="X988" s="215"/>
      <c r="Y988" s="25"/>
      <c r="Z988" s="215"/>
      <c r="AA988" s="216"/>
      <c r="AB988" s="25"/>
      <c r="AC988" s="215"/>
      <c r="AD988" s="25"/>
      <c r="AE988" s="215"/>
      <c r="AF988" s="216"/>
      <c r="AG988" s="25"/>
      <c r="AH988" s="215"/>
      <c r="AI988" s="25"/>
      <c r="AJ988" s="215"/>
      <c r="AK988" s="216"/>
      <c r="AL988" s="25"/>
      <c r="AM988" s="215"/>
      <c r="AN988" s="25"/>
      <c r="AO988" s="215"/>
      <c r="AP988" s="216"/>
      <c r="AQ988" s="25"/>
      <c r="AR988" s="215"/>
      <c r="AS988" s="25"/>
      <c r="AT988" s="215"/>
      <c r="AU988" s="216"/>
      <c r="AV988" s="25"/>
      <c r="AW988" s="215"/>
      <c r="AX988" s="25"/>
      <c r="AY988" s="215"/>
      <c r="AZ988" s="216"/>
      <c r="BA988" s="25"/>
      <c r="BB988" s="215"/>
      <c r="BC988" s="25"/>
      <c r="BD988" s="215"/>
      <c r="BE988" s="216"/>
      <c r="BF988" s="25"/>
      <c r="BG988" s="215"/>
      <c r="BH988" s="25"/>
      <c r="BI988" s="215"/>
      <c r="BJ988" s="216"/>
    </row>
    <row r="989" spans="14:62" ht="15.75" customHeight="1">
      <c r="N989" s="215"/>
      <c r="O989" s="286"/>
      <c r="P989" s="215"/>
      <c r="Q989" s="216"/>
      <c r="R989" s="286"/>
      <c r="S989" s="215"/>
      <c r="T989" s="286"/>
      <c r="U989" s="215"/>
      <c r="V989" s="216"/>
      <c r="W989" s="25"/>
      <c r="X989" s="215"/>
      <c r="Y989" s="25"/>
      <c r="Z989" s="215"/>
      <c r="AA989" s="216"/>
      <c r="AB989" s="25"/>
      <c r="AC989" s="215"/>
      <c r="AD989" s="25"/>
      <c r="AE989" s="215"/>
      <c r="AF989" s="216"/>
      <c r="AG989" s="25"/>
      <c r="AH989" s="215"/>
      <c r="AI989" s="25"/>
      <c r="AJ989" s="215"/>
      <c r="AK989" s="216"/>
      <c r="AL989" s="25"/>
      <c r="AM989" s="215"/>
      <c r="AN989" s="25"/>
      <c r="AO989" s="215"/>
      <c r="AP989" s="216"/>
      <c r="AQ989" s="25"/>
      <c r="AR989" s="215"/>
      <c r="AS989" s="25"/>
      <c r="AT989" s="215"/>
      <c r="AU989" s="216"/>
      <c r="AV989" s="25"/>
      <c r="AW989" s="215"/>
      <c r="AX989" s="25"/>
      <c r="AY989" s="215"/>
      <c r="AZ989" s="216"/>
      <c r="BA989" s="25"/>
      <c r="BB989" s="215"/>
      <c r="BC989" s="25"/>
      <c r="BD989" s="215"/>
      <c r="BE989" s="216"/>
      <c r="BF989" s="25"/>
      <c r="BG989" s="215"/>
      <c r="BH989" s="25"/>
      <c r="BI989" s="215"/>
      <c r="BJ989" s="216"/>
    </row>
    <row r="990" spans="14:62" ht="15.75" customHeight="1">
      <c r="N990" s="215"/>
      <c r="O990" s="286"/>
      <c r="P990" s="215"/>
      <c r="Q990" s="216"/>
      <c r="R990" s="286"/>
      <c r="S990" s="215"/>
      <c r="T990" s="286"/>
      <c r="U990" s="215"/>
      <c r="V990" s="216"/>
      <c r="W990" s="25"/>
      <c r="X990" s="215"/>
      <c r="Y990" s="25"/>
      <c r="Z990" s="215"/>
      <c r="AA990" s="216"/>
      <c r="AB990" s="25"/>
      <c r="AC990" s="215"/>
      <c r="AD990" s="25"/>
      <c r="AE990" s="215"/>
      <c r="AF990" s="216"/>
      <c r="AG990" s="25"/>
      <c r="AH990" s="215"/>
      <c r="AI990" s="25"/>
      <c r="AJ990" s="215"/>
      <c r="AK990" s="216"/>
      <c r="AL990" s="25"/>
      <c r="AM990" s="215"/>
      <c r="AN990" s="25"/>
      <c r="AO990" s="215"/>
      <c r="AP990" s="216"/>
      <c r="AQ990" s="25"/>
      <c r="AR990" s="215"/>
      <c r="AS990" s="25"/>
      <c r="AT990" s="215"/>
      <c r="AU990" s="216"/>
      <c r="AV990" s="25"/>
      <c r="AW990" s="215"/>
      <c r="AX990" s="25"/>
      <c r="AY990" s="215"/>
      <c r="AZ990" s="216"/>
      <c r="BA990" s="25"/>
      <c r="BB990" s="215"/>
      <c r="BC990" s="25"/>
      <c r="BD990" s="215"/>
      <c r="BE990" s="216"/>
      <c r="BF990" s="25"/>
      <c r="BG990" s="215"/>
      <c r="BH990" s="25"/>
      <c r="BI990" s="215"/>
      <c r="BJ990" s="216"/>
    </row>
    <row r="991" spans="14:62" ht="15.75" customHeight="1">
      <c r="N991" s="215"/>
      <c r="O991" s="286"/>
      <c r="P991" s="215"/>
      <c r="Q991" s="216"/>
      <c r="R991" s="286"/>
      <c r="S991" s="215"/>
      <c r="T991" s="286"/>
      <c r="U991" s="215"/>
      <c r="V991" s="216"/>
      <c r="W991" s="25"/>
      <c r="X991" s="215"/>
      <c r="Y991" s="25"/>
      <c r="Z991" s="215"/>
      <c r="AA991" s="216"/>
      <c r="AB991" s="25"/>
      <c r="AC991" s="215"/>
      <c r="AD991" s="25"/>
      <c r="AE991" s="215"/>
      <c r="AF991" s="216"/>
      <c r="AG991" s="25"/>
      <c r="AH991" s="215"/>
      <c r="AI991" s="25"/>
      <c r="AJ991" s="215"/>
      <c r="AK991" s="216"/>
      <c r="AL991" s="25"/>
      <c r="AM991" s="215"/>
      <c r="AN991" s="25"/>
      <c r="AO991" s="215"/>
      <c r="AP991" s="216"/>
      <c r="AQ991" s="25"/>
      <c r="AR991" s="215"/>
      <c r="AS991" s="25"/>
      <c r="AT991" s="215"/>
      <c r="AU991" s="216"/>
      <c r="AV991" s="25"/>
      <c r="AW991" s="215"/>
      <c r="AX991" s="25"/>
      <c r="AY991" s="215"/>
      <c r="AZ991" s="216"/>
      <c r="BA991" s="25"/>
      <c r="BB991" s="215"/>
      <c r="BC991" s="25"/>
      <c r="BD991" s="215"/>
      <c r="BE991" s="216"/>
      <c r="BF991" s="25"/>
      <c r="BG991" s="215"/>
      <c r="BH991" s="25"/>
      <c r="BI991" s="215"/>
      <c r="BJ991" s="216"/>
    </row>
    <row r="992" spans="14:62" ht="15.75" customHeight="1">
      <c r="N992" s="215"/>
      <c r="O992" s="286"/>
      <c r="P992" s="215"/>
      <c r="Q992" s="216"/>
      <c r="R992" s="286"/>
      <c r="S992" s="215"/>
      <c r="T992" s="286"/>
      <c r="U992" s="215"/>
      <c r="V992" s="216"/>
      <c r="W992" s="25"/>
      <c r="X992" s="215"/>
      <c r="Y992" s="25"/>
      <c r="Z992" s="215"/>
      <c r="AA992" s="216"/>
      <c r="AB992" s="25"/>
      <c r="AC992" s="215"/>
      <c r="AD992" s="25"/>
      <c r="AE992" s="215"/>
      <c r="AF992" s="216"/>
      <c r="AG992" s="25"/>
      <c r="AH992" s="215"/>
      <c r="AI992" s="25"/>
      <c r="AJ992" s="215"/>
      <c r="AK992" s="216"/>
      <c r="AL992" s="25"/>
      <c r="AM992" s="215"/>
      <c r="AN992" s="25"/>
      <c r="AO992" s="215"/>
      <c r="AP992" s="216"/>
      <c r="AQ992" s="25"/>
      <c r="AR992" s="215"/>
      <c r="AS992" s="25"/>
      <c r="AT992" s="215"/>
      <c r="AU992" s="216"/>
      <c r="AV992" s="25"/>
      <c r="AW992" s="215"/>
      <c r="AX992" s="25"/>
      <c r="AY992" s="215"/>
      <c r="AZ992" s="216"/>
      <c r="BA992" s="25"/>
      <c r="BB992" s="215"/>
      <c r="BC992" s="25"/>
      <c r="BD992" s="215"/>
      <c r="BE992" s="216"/>
      <c r="BF992" s="25"/>
      <c r="BG992" s="215"/>
      <c r="BH992" s="25"/>
      <c r="BI992" s="215"/>
      <c r="BJ992" s="216"/>
    </row>
    <row r="993" spans="14:62" ht="15.75" customHeight="1">
      <c r="N993" s="215"/>
      <c r="O993" s="286"/>
      <c r="P993" s="215"/>
      <c r="Q993" s="216"/>
      <c r="R993" s="286"/>
      <c r="S993" s="215"/>
      <c r="T993" s="286"/>
      <c r="U993" s="215"/>
      <c r="V993" s="216"/>
      <c r="W993" s="25"/>
      <c r="X993" s="215"/>
      <c r="Y993" s="25"/>
      <c r="Z993" s="215"/>
      <c r="AA993" s="216"/>
      <c r="AB993" s="25"/>
      <c r="AC993" s="215"/>
      <c r="AD993" s="25"/>
      <c r="AE993" s="215"/>
      <c r="AF993" s="216"/>
      <c r="AG993" s="25"/>
      <c r="AH993" s="215"/>
      <c r="AI993" s="25"/>
      <c r="AJ993" s="215"/>
      <c r="AK993" s="216"/>
      <c r="AL993" s="25"/>
      <c r="AM993" s="215"/>
      <c r="AN993" s="25"/>
      <c r="AO993" s="215"/>
      <c r="AP993" s="216"/>
      <c r="AQ993" s="25"/>
      <c r="AR993" s="215"/>
      <c r="AS993" s="25"/>
      <c r="AT993" s="215"/>
      <c r="AU993" s="216"/>
      <c r="AV993" s="25"/>
      <c r="AW993" s="215"/>
      <c r="AX993" s="25"/>
      <c r="AY993" s="215"/>
      <c r="AZ993" s="216"/>
      <c r="BA993" s="25"/>
      <c r="BB993" s="215"/>
      <c r="BC993" s="25"/>
      <c r="BD993" s="215"/>
      <c r="BE993" s="216"/>
      <c r="BF993" s="25"/>
      <c r="BG993" s="215"/>
      <c r="BH993" s="25"/>
      <c r="BI993" s="215"/>
      <c r="BJ993" s="216"/>
    </row>
    <row r="994" spans="14:62" ht="15.75" customHeight="1">
      <c r="N994" s="215"/>
      <c r="O994" s="286"/>
      <c r="P994" s="215"/>
      <c r="Q994" s="216"/>
      <c r="R994" s="286"/>
      <c r="S994" s="215"/>
      <c r="T994" s="286"/>
      <c r="U994" s="215"/>
      <c r="V994" s="216"/>
      <c r="W994" s="25"/>
      <c r="X994" s="215"/>
      <c r="Y994" s="25"/>
      <c r="Z994" s="215"/>
      <c r="AA994" s="216"/>
      <c r="AB994" s="25"/>
      <c r="AC994" s="215"/>
      <c r="AD994" s="25"/>
      <c r="AE994" s="215"/>
      <c r="AF994" s="216"/>
      <c r="AG994" s="25"/>
      <c r="AH994" s="215"/>
      <c r="AI994" s="25"/>
      <c r="AJ994" s="215"/>
      <c r="AK994" s="216"/>
      <c r="AL994" s="25"/>
      <c r="AM994" s="215"/>
      <c r="AN994" s="25"/>
      <c r="AO994" s="215"/>
      <c r="AP994" s="216"/>
      <c r="AQ994" s="25"/>
      <c r="AR994" s="215"/>
      <c r="AS994" s="25"/>
      <c r="AT994" s="215"/>
      <c r="AU994" s="216"/>
      <c r="AV994" s="25"/>
      <c r="AW994" s="215"/>
      <c r="AX994" s="25"/>
      <c r="AY994" s="215"/>
      <c r="AZ994" s="216"/>
      <c r="BA994" s="25"/>
      <c r="BB994" s="215"/>
      <c r="BC994" s="25"/>
      <c r="BD994" s="215"/>
      <c r="BE994" s="216"/>
      <c r="BF994" s="25"/>
      <c r="BG994" s="215"/>
      <c r="BH994" s="25"/>
      <c r="BI994" s="215"/>
      <c r="BJ994" s="216"/>
    </row>
    <row r="995" spans="14:62" ht="15.75" customHeight="1">
      <c r="N995" s="215"/>
      <c r="O995" s="286"/>
      <c r="P995" s="215"/>
      <c r="Q995" s="216"/>
      <c r="R995" s="286"/>
      <c r="S995" s="215"/>
      <c r="T995" s="286"/>
      <c r="U995" s="215"/>
      <c r="V995" s="216"/>
      <c r="W995" s="25"/>
      <c r="X995" s="215"/>
      <c r="Y995" s="25"/>
      <c r="Z995" s="215"/>
      <c r="AA995" s="216"/>
      <c r="AB995" s="25"/>
      <c r="AC995" s="215"/>
      <c r="AD995" s="25"/>
      <c r="AE995" s="215"/>
      <c r="AF995" s="216"/>
      <c r="AG995" s="25"/>
      <c r="AH995" s="215"/>
      <c r="AI995" s="25"/>
      <c r="AJ995" s="215"/>
      <c r="AK995" s="216"/>
      <c r="AL995" s="25"/>
      <c r="AM995" s="215"/>
      <c r="AN995" s="25"/>
      <c r="AO995" s="215"/>
      <c r="AP995" s="216"/>
      <c r="AQ995" s="25"/>
      <c r="AR995" s="215"/>
      <c r="AS995" s="25"/>
      <c r="AT995" s="215"/>
      <c r="AU995" s="216"/>
      <c r="AV995" s="25"/>
      <c r="AW995" s="215"/>
      <c r="AX995" s="25"/>
      <c r="AY995" s="215"/>
      <c r="AZ995" s="216"/>
      <c r="BA995" s="25"/>
      <c r="BB995" s="215"/>
      <c r="BC995" s="25"/>
      <c r="BD995" s="215"/>
      <c r="BE995" s="216"/>
      <c r="BF995" s="25"/>
      <c r="BG995" s="215"/>
      <c r="BH995" s="25"/>
      <c r="BI995" s="215"/>
      <c r="BJ995" s="216"/>
    </row>
    <row r="996" spans="14:62" ht="15.75" customHeight="1">
      <c r="N996" s="215"/>
      <c r="O996" s="286"/>
      <c r="P996" s="215"/>
      <c r="Q996" s="216"/>
      <c r="R996" s="286"/>
      <c r="S996" s="215"/>
      <c r="T996" s="286"/>
      <c r="U996" s="215"/>
      <c r="V996" s="216"/>
      <c r="W996" s="25"/>
      <c r="X996" s="215"/>
      <c r="Y996" s="25"/>
      <c r="Z996" s="215"/>
      <c r="AA996" s="216"/>
      <c r="AB996" s="25"/>
      <c r="AC996" s="215"/>
      <c r="AD996" s="25"/>
      <c r="AE996" s="215"/>
      <c r="AF996" s="216"/>
      <c r="AG996" s="25"/>
      <c r="AH996" s="215"/>
      <c r="AI996" s="25"/>
      <c r="AJ996" s="215"/>
      <c r="AK996" s="216"/>
      <c r="AL996" s="25"/>
      <c r="AM996" s="215"/>
      <c r="AN996" s="25"/>
      <c r="AO996" s="215"/>
      <c r="AP996" s="216"/>
      <c r="AQ996" s="25"/>
      <c r="AR996" s="215"/>
      <c r="AS996" s="25"/>
      <c r="AT996" s="215"/>
      <c r="AU996" s="216"/>
      <c r="AV996" s="25"/>
      <c r="AW996" s="215"/>
      <c r="AX996" s="25"/>
      <c r="AY996" s="215"/>
      <c r="AZ996" s="216"/>
      <c r="BA996" s="25"/>
      <c r="BB996" s="215"/>
      <c r="BC996" s="25"/>
      <c r="BD996" s="215"/>
      <c r="BE996" s="216"/>
      <c r="BF996" s="25"/>
      <c r="BG996" s="215"/>
      <c r="BH996" s="25"/>
      <c r="BI996" s="215"/>
      <c r="BJ996" s="216"/>
    </row>
    <row r="997" spans="14:62" ht="15.75" customHeight="1">
      <c r="N997" s="215"/>
      <c r="O997" s="286"/>
      <c r="P997" s="215"/>
      <c r="Q997" s="216"/>
      <c r="R997" s="286"/>
      <c r="S997" s="215"/>
      <c r="T997" s="286"/>
      <c r="U997" s="215"/>
      <c r="V997" s="216"/>
      <c r="W997" s="25"/>
      <c r="X997" s="215"/>
      <c r="Y997" s="25"/>
      <c r="Z997" s="215"/>
      <c r="AA997" s="216"/>
      <c r="AB997" s="25"/>
      <c r="AC997" s="215"/>
      <c r="AD997" s="25"/>
      <c r="AE997" s="215"/>
      <c r="AF997" s="216"/>
      <c r="AG997" s="25"/>
      <c r="AH997" s="215"/>
      <c r="AI997" s="25"/>
      <c r="AJ997" s="215"/>
      <c r="AK997" s="216"/>
      <c r="AL997" s="25"/>
      <c r="AM997" s="215"/>
      <c r="AN997" s="25"/>
      <c r="AO997" s="215"/>
      <c r="AP997" s="216"/>
      <c r="AQ997" s="25"/>
      <c r="AR997" s="215"/>
      <c r="AS997" s="25"/>
      <c r="AT997" s="215"/>
      <c r="AU997" s="216"/>
      <c r="AV997" s="25"/>
      <c r="AW997" s="215"/>
      <c r="AX997" s="25"/>
      <c r="AY997" s="215"/>
      <c r="AZ997" s="216"/>
      <c r="BA997" s="25"/>
      <c r="BB997" s="215"/>
      <c r="BC997" s="25"/>
      <c r="BD997" s="215"/>
      <c r="BE997" s="216"/>
      <c r="BF997" s="25"/>
      <c r="BG997" s="215"/>
      <c r="BH997" s="25"/>
      <c r="BI997" s="215"/>
      <c r="BJ997" s="216"/>
    </row>
    <row r="998" spans="14:62" ht="15.75" customHeight="1">
      <c r="N998" s="215"/>
      <c r="O998" s="286"/>
      <c r="P998" s="215"/>
      <c r="Q998" s="216"/>
      <c r="R998" s="286"/>
      <c r="S998" s="215"/>
      <c r="T998" s="286"/>
      <c r="U998" s="215"/>
      <c r="V998" s="216"/>
      <c r="W998" s="25"/>
      <c r="X998" s="215"/>
      <c r="Y998" s="25"/>
      <c r="Z998" s="215"/>
      <c r="AA998" s="216"/>
      <c r="AB998" s="25"/>
      <c r="AC998" s="215"/>
      <c r="AD998" s="25"/>
      <c r="AE998" s="215"/>
      <c r="AF998" s="216"/>
      <c r="AG998" s="25"/>
      <c r="AH998" s="215"/>
      <c r="AI998" s="25"/>
      <c r="AJ998" s="215"/>
      <c r="AK998" s="216"/>
      <c r="AL998" s="25"/>
      <c r="AM998" s="215"/>
      <c r="AN998" s="25"/>
      <c r="AO998" s="215"/>
      <c r="AP998" s="216"/>
      <c r="AQ998" s="25"/>
      <c r="AR998" s="215"/>
      <c r="AS998" s="25"/>
      <c r="AT998" s="215"/>
      <c r="AU998" s="216"/>
      <c r="AV998" s="25"/>
      <c r="AW998" s="215"/>
      <c r="AX998" s="25"/>
      <c r="AY998" s="215"/>
      <c r="AZ998" s="216"/>
      <c r="BA998" s="25"/>
      <c r="BB998" s="215"/>
      <c r="BC998" s="25"/>
      <c r="BD998" s="215"/>
      <c r="BE998" s="216"/>
      <c r="BF998" s="25"/>
      <c r="BG998" s="215"/>
      <c r="BH998" s="25"/>
      <c r="BI998" s="215"/>
      <c r="BJ998" s="216"/>
    </row>
    <row r="999" spans="14:62" ht="15.75" customHeight="1">
      <c r="N999" s="215"/>
      <c r="O999" s="286"/>
      <c r="P999" s="215"/>
      <c r="Q999" s="216"/>
      <c r="R999" s="286"/>
      <c r="S999" s="215"/>
      <c r="T999" s="286"/>
      <c r="U999" s="215"/>
      <c r="V999" s="216"/>
      <c r="W999" s="25"/>
      <c r="X999" s="215"/>
      <c r="Y999" s="25"/>
      <c r="Z999" s="215"/>
      <c r="AA999" s="216"/>
      <c r="AB999" s="25"/>
      <c r="AC999" s="215"/>
      <c r="AD999" s="25"/>
      <c r="AE999" s="215"/>
      <c r="AF999" s="216"/>
      <c r="AG999" s="25"/>
      <c r="AH999" s="215"/>
      <c r="AI999" s="25"/>
      <c r="AJ999" s="215"/>
      <c r="AK999" s="216"/>
      <c r="AL999" s="25"/>
      <c r="AM999" s="215"/>
      <c r="AN999" s="25"/>
      <c r="AO999" s="215"/>
      <c r="AP999" s="216"/>
      <c r="AQ999" s="25"/>
      <c r="AR999" s="215"/>
      <c r="AS999" s="25"/>
      <c r="AT999" s="215"/>
      <c r="AU999" s="216"/>
      <c r="AV999" s="25"/>
      <c r="AW999" s="215"/>
      <c r="AX999" s="25"/>
      <c r="AY999" s="215"/>
      <c r="AZ999" s="216"/>
      <c r="BA999" s="25"/>
      <c r="BB999" s="215"/>
      <c r="BC999" s="25"/>
      <c r="BD999" s="215"/>
      <c r="BE999" s="216"/>
      <c r="BF999" s="25"/>
      <c r="BG999" s="215"/>
      <c r="BH999" s="25"/>
      <c r="BI999" s="215"/>
      <c r="BJ999" s="216"/>
    </row>
    <row r="1000" spans="14:62" ht="15.75" customHeight="1">
      <c r="N1000" s="215"/>
      <c r="O1000" s="286"/>
      <c r="P1000" s="215"/>
      <c r="Q1000" s="216"/>
      <c r="R1000" s="286"/>
      <c r="S1000" s="215"/>
      <c r="T1000" s="286"/>
      <c r="U1000" s="215"/>
      <c r="V1000" s="216"/>
      <c r="W1000" s="25"/>
      <c r="X1000" s="215"/>
      <c r="Y1000" s="25"/>
      <c r="Z1000" s="215"/>
      <c r="AA1000" s="216"/>
      <c r="AB1000" s="25"/>
      <c r="AC1000" s="215"/>
      <c r="AD1000" s="25"/>
      <c r="AE1000" s="215"/>
      <c r="AF1000" s="216"/>
      <c r="AG1000" s="25"/>
      <c r="AH1000" s="215"/>
      <c r="AI1000" s="25"/>
      <c r="AJ1000" s="215"/>
      <c r="AK1000" s="216"/>
      <c r="AL1000" s="25"/>
      <c r="AM1000" s="215"/>
      <c r="AN1000" s="25"/>
      <c r="AO1000" s="215"/>
      <c r="AP1000" s="216"/>
      <c r="AQ1000" s="25"/>
      <c r="AR1000" s="215"/>
      <c r="AS1000" s="25"/>
      <c r="AT1000" s="215"/>
      <c r="AU1000" s="216"/>
      <c r="AV1000" s="25"/>
      <c r="AW1000" s="215"/>
      <c r="AX1000" s="25"/>
      <c r="AY1000" s="215"/>
      <c r="AZ1000" s="216"/>
      <c r="BA1000" s="25"/>
      <c r="BB1000" s="215"/>
      <c r="BC1000" s="25"/>
      <c r="BD1000" s="215"/>
      <c r="BE1000" s="216"/>
      <c r="BF1000" s="25"/>
      <c r="BG1000" s="215"/>
      <c r="BH1000" s="25"/>
      <c r="BI1000" s="215"/>
      <c r="BJ1000" s="216"/>
    </row>
  </sheetData>
  <sheetProtection algorithmName="SHA-512" hashValue="+o4WATOScHuO5x88MfqC7i2tIVLjYXz1DujUyWUXlIcsDLsq/DUs+XuVmpOkqZGxDiexU+8slm6v7zmIh9MwJQ==" saltValue="uwWW59Boqd84zT/e3FXkyA==" spinCount="100000" sheet="1" objects="1" scenarios="1" formatCells="0" formatRows="0"/>
  <mergeCells count="328">
    <mergeCell ref="K272:L272"/>
    <mergeCell ref="K273:L273"/>
    <mergeCell ref="K274:L274"/>
    <mergeCell ref="K275:L275"/>
    <mergeCell ref="K276:L276"/>
    <mergeCell ref="K277:L277"/>
    <mergeCell ref="K278:L278"/>
    <mergeCell ref="K263:L263"/>
    <mergeCell ref="K264:L264"/>
    <mergeCell ref="K265:L265"/>
    <mergeCell ref="K266:L266"/>
    <mergeCell ref="K267:L267"/>
    <mergeCell ref="K268:L268"/>
    <mergeCell ref="K269:L269"/>
    <mergeCell ref="K270:L270"/>
    <mergeCell ref="K271:L271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45:L245"/>
    <mergeCell ref="K246:L246"/>
    <mergeCell ref="K247:L247"/>
    <mergeCell ref="K248:L248"/>
    <mergeCell ref="K249:L249"/>
    <mergeCell ref="K250:L250"/>
    <mergeCell ref="K251:L251"/>
    <mergeCell ref="K252:L252"/>
    <mergeCell ref="K253:L253"/>
    <mergeCell ref="K305:L305"/>
    <mergeCell ref="K306:L306"/>
    <mergeCell ref="K314:L314"/>
    <mergeCell ref="K315:L315"/>
    <mergeCell ref="K316:L316"/>
    <mergeCell ref="K317:L317"/>
    <mergeCell ref="K318:L318"/>
    <mergeCell ref="K319:L319"/>
    <mergeCell ref="P339:Q339"/>
    <mergeCell ref="K307:L307"/>
    <mergeCell ref="K308:L308"/>
    <mergeCell ref="K309:L309"/>
    <mergeCell ref="K310:L310"/>
    <mergeCell ref="K311:L311"/>
    <mergeCell ref="K312:L312"/>
    <mergeCell ref="K313:L313"/>
    <mergeCell ref="K296:L296"/>
    <mergeCell ref="K297:L297"/>
    <mergeCell ref="K298:L298"/>
    <mergeCell ref="K299:L299"/>
    <mergeCell ref="K300:L300"/>
    <mergeCell ref="K301:L301"/>
    <mergeCell ref="K302:L302"/>
    <mergeCell ref="K303:L303"/>
    <mergeCell ref="K304:L304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29:L229"/>
    <mergeCell ref="K279:L279"/>
    <mergeCell ref="K280:L280"/>
    <mergeCell ref="K281:L281"/>
    <mergeCell ref="K282:L282"/>
    <mergeCell ref="K283:L283"/>
    <mergeCell ref="K284:L284"/>
    <mergeCell ref="K285:L285"/>
    <mergeCell ref="K286:L286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201:L201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66:L166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48:L148"/>
    <mergeCell ref="K149:L149"/>
    <mergeCell ref="K150:L150"/>
    <mergeCell ref="K151:L151"/>
    <mergeCell ref="K152:L152"/>
    <mergeCell ref="K153:L153"/>
    <mergeCell ref="K154:L154"/>
    <mergeCell ref="K155:L155"/>
    <mergeCell ref="K156:L156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0:L120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94:L94"/>
    <mergeCell ref="K95:L95"/>
    <mergeCell ref="K96:L96"/>
    <mergeCell ref="K97:L97"/>
    <mergeCell ref="K98:L98"/>
    <mergeCell ref="K99:L99"/>
    <mergeCell ref="K100:L100"/>
    <mergeCell ref="K101:L101"/>
    <mergeCell ref="K102:L102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A16:A19"/>
    <mergeCell ref="B16:B19"/>
    <mergeCell ref="G16:G18"/>
    <mergeCell ref="H16:H18"/>
    <mergeCell ref="I16:I18"/>
    <mergeCell ref="J16:J19"/>
    <mergeCell ref="K16:L19"/>
    <mergeCell ref="K20:L20"/>
    <mergeCell ref="K21:L21"/>
    <mergeCell ref="AV18:AZ18"/>
    <mergeCell ref="BA18:BE18"/>
    <mergeCell ref="BF18:BJ18"/>
    <mergeCell ref="M18:Q18"/>
    <mergeCell ref="R18:V18"/>
    <mergeCell ref="W18:AA18"/>
    <mergeCell ref="AB18:AF18"/>
    <mergeCell ref="AG18:AK18"/>
    <mergeCell ref="AL18:AP18"/>
    <mergeCell ref="AQ18:AU18"/>
    <mergeCell ref="B1:L1"/>
    <mergeCell ref="B2:L2"/>
    <mergeCell ref="B4:I4"/>
    <mergeCell ref="J4:L4"/>
    <mergeCell ref="D6:H6"/>
    <mergeCell ref="D7:E9"/>
    <mergeCell ref="F7:H9"/>
    <mergeCell ref="C16:F17"/>
    <mergeCell ref="D18:D19"/>
    <mergeCell ref="F18:F19"/>
  </mergeCells>
  <conditionalFormatting sqref="K20:K319">
    <cfRule type="containsText" dxfId="7" priority="1" operator="containsText" text="FAILED">
      <formula>NOT(ISERROR(SEARCH(("FAILED"),(K20))))</formula>
    </cfRule>
    <cfRule type="containsText" dxfId="6" priority="2" operator="containsText" text="FAILED">
      <formula>NOT(ISERROR(SEARCH(("FAILED"),(K20))))</formula>
    </cfRule>
  </conditionalFormatting>
  <dataValidations count="1">
    <dataValidation type="list" allowBlank="1" showErrorMessage="1" sqref="B13" xr:uid="{00000000-0002-0000-0600-000000000000}">
      <formula1>$V$5:$V$8</formula1>
    </dataValidation>
  </dataValidations>
  <printOptions horizontalCentered="1"/>
  <pageMargins left="0.25" right="0.25" top="0.75" bottom="0.75" header="0.3" footer="0.3"/>
  <pageSetup paperSize="9" scale="52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FFFF00"/>
  </sheetPr>
  <dimension ref="A1:P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1.125" defaultRowHeight="15" customHeight="1"/>
  <cols>
    <col min="1" max="1" width="20.375" customWidth="1"/>
    <col min="2" max="2" width="33.125" customWidth="1"/>
    <col min="3" max="3" width="12.625" customWidth="1"/>
    <col min="4" max="16" width="11" customWidth="1"/>
    <col min="17" max="26" width="11.125" customWidth="1"/>
  </cols>
  <sheetData>
    <row r="1" spans="1:16" ht="15.75" customHeight="1">
      <c r="A1" s="286"/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</row>
    <row r="2" spans="1:16" ht="15.75" customHeight="1">
      <c r="A2" s="6" t="s">
        <v>11</v>
      </c>
      <c r="B2" s="12" t="str">
        <f>'Database (LECTURE-RES-PRAC)'!B3</f>
        <v>SECOND SEMESTER SY 2024-2025</v>
      </c>
      <c r="C2" s="286"/>
      <c r="D2" s="286"/>
      <c r="E2" s="286"/>
      <c r="F2" s="286"/>
      <c r="G2" s="383" t="s">
        <v>225</v>
      </c>
      <c r="H2" s="459"/>
      <c r="I2" s="459"/>
      <c r="J2" s="459"/>
      <c r="K2" s="459"/>
      <c r="L2" s="460"/>
      <c r="M2" s="286"/>
      <c r="N2" s="286"/>
      <c r="O2" s="286"/>
      <c r="P2" s="286"/>
    </row>
    <row r="3" spans="1:16" ht="15.75" customHeight="1">
      <c r="A3" s="6" t="s">
        <v>14</v>
      </c>
      <c r="B3" s="12" t="str">
        <f>'Database (LECTURE-RES-PRAC)'!B4</f>
        <v/>
      </c>
      <c r="C3" s="286"/>
      <c r="D3" s="286"/>
      <c r="E3" s="286"/>
      <c r="F3" s="286"/>
      <c r="G3" s="12"/>
      <c r="H3" s="12" t="s">
        <v>155</v>
      </c>
      <c r="I3" s="12" t="s">
        <v>156</v>
      </c>
      <c r="J3" s="12" t="s">
        <v>157</v>
      </c>
      <c r="K3" s="12" t="s">
        <v>158</v>
      </c>
      <c r="L3" s="12" t="s">
        <v>223</v>
      </c>
      <c r="M3" s="286"/>
      <c r="N3" s="286"/>
      <c r="O3" s="286"/>
      <c r="P3" s="286"/>
    </row>
    <row r="4" spans="1:16" ht="15.75" customHeight="1">
      <c r="A4" s="6" t="s">
        <v>17</v>
      </c>
      <c r="B4" s="10" t="str">
        <f>'Database (LECTURE-RES-PRAC)'!B5</f>
        <v/>
      </c>
      <c r="C4" s="286"/>
      <c r="D4" s="286"/>
      <c r="E4" s="286"/>
      <c r="F4" s="286"/>
      <c r="G4" s="12" t="s">
        <v>173</v>
      </c>
      <c r="H4" s="7">
        <f>SUMIF('Database (LECTURE-RES-PRAC)'!D$14:AG$14, "CO1", 'Database (LECTURE-RES-PRAC)'!D$16:AG$16)</f>
        <v>0</v>
      </c>
      <c r="I4" s="7">
        <f>SUMIF('Database (LECTURE-RES-PRAC)'!AJ$14:BM$14, "CO1", 'Database (LECTURE-RES-PRAC)'!AJ$16:BM$16)</f>
        <v>0</v>
      </c>
      <c r="J4" s="7">
        <f>SUMIF('Database (LECTURE-RES-PRAC)'!BP$14:CS$14, "CO1", 'Database (LECTURE-RES-PRAC)'!BP$16:CS$16)</f>
        <v>0</v>
      </c>
      <c r="K4" s="7">
        <f t="shared" ref="K4:K8" si="0">SUM(H4:J4)</f>
        <v>0</v>
      </c>
      <c r="L4" s="39">
        <f>'CO-PO Attainment'!J6</f>
        <v>0</v>
      </c>
      <c r="M4" s="286"/>
      <c r="N4" s="286"/>
      <c r="O4" s="286"/>
      <c r="P4" s="286"/>
    </row>
    <row r="5" spans="1:16" ht="15.75" customHeight="1">
      <c r="A5" s="6" t="s">
        <v>186</v>
      </c>
      <c r="B5" s="12" t="str">
        <f>'Database (LECTURE-RES-PRAC)'!B6</f>
        <v>LECTURE</v>
      </c>
      <c r="C5" s="286"/>
      <c r="D5" s="286"/>
      <c r="E5" s="286"/>
      <c r="F5" s="286"/>
      <c r="G5" s="12" t="s">
        <v>174</v>
      </c>
      <c r="H5" s="7">
        <f>SUMIF('Database (LECTURE-RES-PRAC)'!D$14:AG$14, "CO2", 'Database (LECTURE-RES-PRAC)'!D$16:AG$16)</f>
        <v>0</v>
      </c>
      <c r="I5" s="7">
        <f>SUMIF('Database (LECTURE-RES-PRAC)'!AJ$14:BM$14, "CO2", 'Database (LECTURE-RES-PRAC)'!AJ$16:BM$16)</f>
        <v>0</v>
      </c>
      <c r="J5" s="7">
        <f>SUMIF('Database (LECTURE-RES-PRAC)'!BP$14:CS$14, "CO2", 'Database (LECTURE-RES-PRAC)'!BP$16:CS$16)</f>
        <v>0</v>
      </c>
      <c r="K5" s="7">
        <f t="shared" si="0"/>
        <v>0</v>
      </c>
      <c r="L5" s="39">
        <f>'CO-PO Attainment'!J7</f>
        <v>0</v>
      </c>
      <c r="M5" s="286"/>
      <c r="N5" s="286"/>
      <c r="O5" s="286"/>
      <c r="P5" s="286"/>
    </row>
    <row r="6" spans="1:16" ht="15.75" customHeight="1">
      <c r="A6" s="6" t="s">
        <v>20</v>
      </c>
      <c r="B6" s="12" t="str">
        <f>'Database (LECTURE-RES-PRAC)'!B7</f>
        <v/>
      </c>
      <c r="C6" s="286"/>
      <c r="D6" s="286"/>
      <c r="E6" s="286"/>
      <c r="F6" s="286"/>
      <c r="G6" s="12" t="s">
        <v>175</v>
      </c>
      <c r="H6" s="7">
        <f>SUMIF('Database (LECTURE-RES-PRAC)'!D$14:AG$14, "CO3", 'Database (LECTURE-RES-PRAC)'!D$16:AG$16)</f>
        <v>0</v>
      </c>
      <c r="I6" s="7">
        <f>SUMIF('Database (LECTURE-RES-PRAC)'!AJ$14:BM$14, "CO3", 'Database (LECTURE-RES-PRAC)'!AJ$16:BM$16)</f>
        <v>0</v>
      </c>
      <c r="J6" s="7">
        <f>SUMIF('Database (LECTURE-RES-PRAC)'!BP$14:CS$14, "CO3", 'Database (LECTURE-RES-PRAC)'!BP$16:CS$16)</f>
        <v>0</v>
      </c>
      <c r="K6" s="7">
        <f t="shared" si="0"/>
        <v>0</v>
      </c>
      <c r="L6" s="39">
        <f>'CO-PO Attainment'!J8</f>
        <v>0</v>
      </c>
      <c r="M6" s="286"/>
      <c r="N6" s="286"/>
      <c r="O6" s="286"/>
      <c r="P6" s="286"/>
    </row>
    <row r="7" spans="1:16" ht="15.75" customHeight="1">
      <c r="A7" s="6" t="s">
        <v>21</v>
      </c>
      <c r="B7" s="12">
        <f>'Database (LECTURE-RES-PRAC)'!B8</f>
        <v>3</v>
      </c>
      <c r="C7" s="286"/>
      <c r="D7" s="286"/>
      <c r="E7" s="286"/>
      <c r="F7" s="286"/>
      <c r="G7" s="12" t="s">
        <v>176</v>
      </c>
      <c r="H7" s="7">
        <f>SUMIF('Database (LECTURE-RES-PRAC)'!D$14:AG$14, "CO4", 'Database (LECTURE-RES-PRAC)'!D$16:AG$16)</f>
        <v>0</v>
      </c>
      <c r="I7" s="7">
        <f>SUMIF('Database (LECTURE-RES-PRAC)'!AJ$14:BM$14, "CO4", 'Database (LECTURE-RES-PRAC)'!AJ$16:BM$16)</f>
        <v>0</v>
      </c>
      <c r="J7" s="7">
        <f>SUMIF('Database (LECTURE-RES-PRAC)'!BP$14:CS$14, "CO4", 'Database (LECTURE-RES-PRAC)'!BP$16:CS$16)</f>
        <v>0</v>
      </c>
      <c r="K7" s="7">
        <f t="shared" si="0"/>
        <v>0</v>
      </c>
      <c r="L7" s="39">
        <f>'CO-PO Attainment'!J9</f>
        <v>0</v>
      </c>
      <c r="M7" s="286"/>
      <c r="N7" s="286"/>
      <c r="O7" s="286"/>
      <c r="P7" s="286"/>
    </row>
    <row r="8" spans="1:16" ht="15.75" customHeight="1">
      <c r="A8" s="6" t="s">
        <v>187</v>
      </c>
      <c r="B8" s="12" t="str">
        <f>'Database (LECTURE-RES-PRAC)'!B9</f>
        <v/>
      </c>
      <c r="C8" s="286"/>
      <c r="D8" s="286"/>
      <c r="E8" s="286"/>
      <c r="F8" s="286"/>
      <c r="G8" s="12" t="s">
        <v>177</v>
      </c>
      <c r="H8" s="7">
        <f>SUMIF('Database (LECTURE-RES-PRAC)'!D$14:AG$14, "CO5", 'Database (LECTURE-RES-PRAC)'!D$16:AG$16)</f>
        <v>0</v>
      </c>
      <c r="I8" s="7">
        <f>SUMIF('Database (LECTURE-RES-PRAC)'!AJ$14:BM$14, "CO5", 'Database (LECTURE-RES-PRAC)'!AJ$16:BM$16)</f>
        <v>0</v>
      </c>
      <c r="J8" s="7">
        <f>SUMIF('Database (LECTURE-RES-PRAC)'!BP$14:CS$14, "CO5", 'Database (LECTURE-RES-PRAC)'!BP$16:CS$16)</f>
        <v>0</v>
      </c>
      <c r="K8" s="7">
        <f t="shared" si="0"/>
        <v>0</v>
      </c>
      <c r="L8" s="39">
        <f>'CO-PO Attainment'!J10</f>
        <v>0</v>
      </c>
      <c r="M8" s="286"/>
      <c r="N8" s="286"/>
      <c r="O8" s="286"/>
      <c r="P8" s="286"/>
    </row>
    <row r="9" spans="1:16" ht="15.75" customHeight="1">
      <c r="A9" s="6" t="s">
        <v>88</v>
      </c>
      <c r="B9" s="21">
        <f>'Database (LECTURE-RES-PRAC)'!B10</f>
        <v>0.6</v>
      </c>
      <c r="C9" s="286"/>
      <c r="D9" s="286"/>
      <c r="E9" s="286"/>
      <c r="F9" s="286"/>
      <c r="G9" s="15"/>
      <c r="H9" s="15"/>
      <c r="I9" s="15"/>
      <c r="J9" s="15"/>
      <c r="K9" s="7">
        <f>SUM(K4:K8)</f>
        <v>0</v>
      </c>
      <c r="L9" s="39">
        <v>1</v>
      </c>
      <c r="M9" s="286"/>
      <c r="N9" s="286"/>
      <c r="O9" s="286"/>
      <c r="P9" s="286"/>
    </row>
    <row r="10" spans="1:16" ht="15.75" customHeight="1">
      <c r="A10" s="286"/>
      <c r="B10" s="286"/>
      <c r="C10" s="286"/>
      <c r="D10" s="286"/>
      <c r="E10" s="286"/>
      <c r="F10" s="286"/>
      <c r="G10" s="286"/>
      <c r="H10" s="286"/>
      <c r="I10" s="286"/>
      <c r="J10" s="286"/>
      <c r="K10" s="286"/>
      <c r="L10" s="286"/>
      <c r="M10" s="286"/>
      <c r="N10" s="286"/>
      <c r="O10" s="286"/>
      <c r="P10" s="286"/>
    </row>
    <row r="11" spans="1:16" ht="15.75" customHeight="1">
      <c r="A11" s="286"/>
      <c r="B11" s="286"/>
      <c r="C11" s="286"/>
      <c r="D11" s="286"/>
      <c r="E11" s="286"/>
      <c r="F11" s="286"/>
      <c r="G11" s="286"/>
      <c r="H11" s="286"/>
      <c r="I11" s="286"/>
      <c r="J11" s="286"/>
      <c r="K11" s="286"/>
      <c r="L11" s="286"/>
      <c r="M11" s="286"/>
      <c r="N11" s="286"/>
      <c r="O11" s="286"/>
      <c r="P11" s="286"/>
    </row>
    <row r="12" spans="1:16" ht="15.75" customHeight="1">
      <c r="A12" s="24" t="s">
        <v>226</v>
      </c>
      <c r="B12" s="286"/>
      <c r="C12" s="286"/>
      <c r="D12" s="286"/>
      <c r="E12" s="286"/>
      <c r="F12" s="286"/>
      <c r="G12" s="286"/>
      <c r="H12" s="286"/>
      <c r="I12" s="286"/>
      <c r="J12" s="286"/>
      <c r="K12" s="286"/>
      <c r="L12" s="286"/>
      <c r="M12" s="286"/>
      <c r="N12" s="286"/>
      <c r="O12" s="286"/>
      <c r="P12" s="286"/>
    </row>
    <row r="13" spans="1:16" ht="15.75" customHeight="1">
      <c r="A13" s="384" t="s">
        <v>94</v>
      </c>
      <c r="B13" s="384" t="s">
        <v>95</v>
      </c>
      <c r="C13" s="385" t="s">
        <v>91</v>
      </c>
      <c r="D13" s="461"/>
      <c r="E13" s="461"/>
      <c r="F13" s="461"/>
      <c r="G13" s="461"/>
      <c r="H13" s="461"/>
      <c r="I13" s="461"/>
      <c r="J13" s="461"/>
      <c r="K13" s="461"/>
      <c r="L13" s="462"/>
      <c r="M13" s="380" t="s">
        <v>227</v>
      </c>
      <c r="N13" s="386" t="s">
        <v>228</v>
      </c>
      <c r="O13" s="380" t="s">
        <v>229</v>
      </c>
      <c r="P13" s="381" t="s">
        <v>192</v>
      </c>
    </row>
    <row r="14" spans="1:16" ht="15.75" customHeight="1">
      <c r="A14" s="463"/>
      <c r="B14" s="463"/>
      <c r="C14" s="464"/>
      <c r="D14" s="465"/>
      <c r="E14" s="465"/>
      <c r="F14" s="465"/>
      <c r="G14" s="465"/>
      <c r="H14" s="465"/>
      <c r="I14" s="465"/>
      <c r="J14" s="465"/>
      <c r="K14" s="465"/>
      <c r="L14" s="466"/>
      <c r="M14" s="463"/>
      <c r="N14" s="463"/>
      <c r="O14" s="463"/>
      <c r="P14" s="463"/>
    </row>
    <row r="15" spans="1:16" ht="15.75" customHeight="1">
      <c r="A15" s="463"/>
      <c r="B15" s="463"/>
      <c r="C15" s="387" t="s">
        <v>173</v>
      </c>
      <c r="D15" s="382" t="s">
        <v>223</v>
      </c>
      <c r="E15" s="387" t="s">
        <v>174</v>
      </c>
      <c r="F15" s="382" t="s">
        <v>223</v>
      </c>
      <c r="G15" s="387" t="s">
        <v>175</v>
      </c>
      <c r="H15" s="382" t="s">
        <v>230</v>
      </c>
      <c r="I15" s="387" t="s">
        <v>176</v>
      </c>
      <c r="J15" s="382" t="s">
        <v>223</v>
      </c>
      <c r="K15" s="387" t="s">
        <v>177</v>
      </c>
      <c r="L15" s="382" t="s">
        <v>223</v>
      </c>
      <c r="M15" s="463"/>
      <c r="N15" s="463"/>
      <c r="O15" s="463"/>
      <c r="P15" s="463"/>
    </row>
    <row r="16" spans="1:16" ht="15.75" customHeight="1">
      <c r="A16" s="467"/>
      <c r="B16" s="467"/>
      <c r="C16" s="467"/>
      <c r="D16" s="467"/>
      <c r="E16" s="467"/>
      <c r="F16" s="467"/>
      <c r="G16" s="467"/>
      <c r="H16" s="467"/>
      <c r="I16" s="467"/>
      <c r="J16" s="467"/>
      <c r="K16" s="467"/>
      <c r="L16" s="467"/>
      <c r="M16" s="467"/>
      <c r="N16" s="467"/>
      <c r="O16" s="467"/>
      <c r="P16" s="467"/>
    </row>
    <row r="17" spans="1:16" ht="15.75" customHeight="1">
      <c r="A17" s="40" t="s">
        <v>231</v>
      </c>
      <c r="B17" s="20" t="s">
        <v>232</v>
      </c>
      <c r="C17" s="27">
        <f>SUMIFS('Database (LECTURE-RES-PRAC)'!D17:AG17, 'Database (LECTURE-RES-PRAC)'!D$13:AG$13,"TLA", 'Database (LECTURE-RES-PRAC)'!D$14:AG$14, "CO1")</f>
        <v>0</v>
      </c>
      <c r="D17" s="28">
        <f t="shared" ref="D17:D26" si="1">C17*L$4</f>
        <v>0</v>
      </c>
      <c r="E17" s="27" t="e">
        <f>SUMIF('Database (LECTURE-RES-PRAC)'!D$14:AG$14, "CO2", 'Database (LECTURE-RES-PRAC)'!D17:AG17)/H$5*100</f>
        <v>#DIV/0!</v>
      </c>
      <c r="F17" s="28" t="e">
        <f t="shared" ref="F17:F26" si="2">E17*L$5</f>
        <v>#DIV/0!</v>
      </c>
      <c r="G17" s="27" t="e">
        <f>SUMIF('Database (LECTURE-RES-PRAC)'!D$14:AG$14, "CO3", 'Database (LECTURE-RES-PRAC)'!D17:AG17)/H$6*100</f>
        <v>#DIV/0!</v>
      </c>
      <c r="H17" s="28" t="e">
        <f t="shared" ref="H17:H26" si="3">G17*L$6</f>
        <v>#DIV/0!</v>
      </c>
      <c r="I17" s="27" t="e">
        <f>SUMIF('Database (LECTURE-RES-PRAC)'!D$14:AG$14, "CO4", 'Database (LECTURE-RES-PRAC)'!D17:AG17)/H$7*100</f>
        <v>#DIV/0!</v>
      </c>
      <c r="J17" s="28" t="e">
        <f t="shared" ref="J17:J26" si="4">I17*L$7</f>
        <v>#DIV/0!</v>
      </c>
      <c r="K17" s="27" t="e">
        <f>SUMIF('Database (LECTURE-RES-PRAC)'!D$14:AG$14, "CO5", 'Database (LECTURE-RES-PRAC)'!D17:AG17)/H$8*100</f>
        <v>#DIV/0!</v>
      </c>
      <c r="L17" s="28" t="e">
        <f t="shared" ref="L17:L26" si="5">K17*L$8</f>
        <v>#DIV/0!</v>
      </c>
      <c r="M17" s="41" t="e">
        <f t="shared" ref="M17:M26" si="6">SUM(D17,F17,H17,J17,L17)*0.6</f>
        <v>#DIV/0!</v>
      </c>
      <c r="N17" s="20" t="e">
        <f>('Database (LECTURE-RES-PRAC)'!#REF!/'Database (LECTURE-RES-PRAC)'!#REF!)*100</f>
        <v>#REF!</v>
      </c>
      <c r="O17" s="42" t="e">
        <f t="shared" ref="O17:O26" si="7">N17*0.4</f>
        <v>#REF!</v>
      </c>
      <c r="P17" s="43" t="e">
        <f t="shared" ref="P17:P26" si="8">M17+O17</f>
        <v>#DIV/0!</v>
      </c>
    </row>
    <row r="18" spans="1:16" ht="15.75" customHeight="1">
      <c r="A18" s="40" t="s">
        <v>233</v>
      </c>
      <c r="B18" s="20" t="s">
        <v>234</v>
      </c>
      <c r="C18" s="27">
        <f>SUMIFS('Database (LECTURE-RES-PRAC)'!D18:AG18, 'Database (LECTURE-RES-PRAC)'!D$13:AG$13,"TLA", 'Database (LECTURE-RES-PRAC)'!D$14:AG$14, "CO1")</f>
        <v>0</v>
      </c>
      <c r="D18" s="28">
        <f t="shared" si="1"/>
        <v>0</v>
      </c>
      <c r="E18" s="27" t="e">
        <f>SUMIF('Database (LECTURE-RES-PRAC)'!D$14:AG$14, "CO2", 'Database (LECTURE-RES-PRAC)'!D18:AG18)/H$5*100</f>
        <v>#DIV/0!</v>
      </c>
      <c r="F18" s="28" t="e">
        <f t="shared" si="2"/>
        <v>#DIV/0!</v>
      </c>
      <c r="G18" s="27" t="e">
        <f>SUMIF('Database (LECTURE-RES-PRAC)'!D$14:AG$14, "CO3", 'Database (LECTURE-RES-PRAC)'!D18:AG18)/H$6*100</f>
        <v>#DIV/0!</v>
      </c>
      <c r="H18" s="28" t="e">
        <f t="shared" si="3"/>
        <v>#DIV/0!</v>
      </c>
      <c r="I18" s="27" t="e">
        <f>SUMIF('Database (LECTURE-RES-PRAC)'!D$14:AG$14, "CO4", 'Database (LECTURE-RES-PRAC)'!D18:AG18)/H$7*100</f>
        <v>#DIV/0!</v>
      </c>
      <c r="J18" s="28" t="e">
        <f t="shared" si="4"/>
        <v>#DIV/0!</v>
      </c>
      <c r="K18" s="27" t="e">
        <f>SUMIF('Database (LECTURE-RES-PRAC)'!D$14:AG$14, "CO5", 'Database (LECTURE-RES-PRAC)'!D18:AG18)/H$8*100</f>
        <v>#DIV/0!</v>
      </c>
      <c r="L18" s="28" t="e">
        <f t="shared" si="5"/>
        <v>#DIV/0!</v>
      </c>
      <c r="M18" s="41" t="e">
        <f t="shared" si="6"/>
        <v>#DIV/0!</v>
      </c>
      <c r="N18" s="20" t="e">
        <f>('Database (LECTURE-RES-PRAC)'!#REF!/'Database (LECTURE-RES-PRAC)'!#REF!)*100</f>
        <v>#REF!</v>
      </c>
      <c r="O18" s="42" t="e">
        <f t="shared" si="7"/>
        <v>#REF!</v>
      </c>
      <c r="P18" s="43" t="e">
        <f t="shared" si="8"/>
        <v>#DIV/0!</v>
      </c>
    </row>
    <row r="19" spans="1:16" ht="15.75" customHeight="1">
      <c r="A19" s="40" t="s">
        <v>235</v>
      </c>
      <c r="B19" s="20" t="s">
        <v>236</v>
      </c>
      <c r="C19" s="27">
        <f>SUMIFS('Database (LECTURE-RES-PRAC)'!D19:AG19, 'Database (LECTURE-RES-PRAC)'!D$13:AG$13,"TLA", 'Database (LECTURE-RES-PRAC)'!D$14:AG$14, "CO1")</f>
        <v>0</v>
      </c>
      <c r="D19" s="28">
        <f t="shared" si="1"/>
        <v>0</v>
      </c>
      <c r="E19" s="27" t="e">
        <f>SUMIF('Database (LECTURE-RES-PRAC)'!D$14:AG$14, "CO2", 'Database (LECTURE-RES-PRAC)'!D19:AG19)/H$5*100</f>
        <v>#DIV/0!</v>
      </c>
      <c r="F19" s="28" t="e">
        <f t="shared" si="2"/>
        <v>#DIV/0!</v>
      </c>
      <c r="G19" s="27" t="e">
        <f>SUMIF('Database (LECTURE-RES-PRAC)'!D$14:AG$14, "CO3", 'Database (LECTURE-RES-PRAC)'!D19:AG19)/H$6*100</f>
        <v>#DIV/0!</v>
      </c>
      <c r="H19" s="28" t="e">
        <f t="shared" si="3"/>
        <v>#DIV/0!</v>
      </c>
      <c r="I19" s="27" t="e">
        <f>SUMIF('Database (LECTURE-RES-PRAC)'!D$14:AG$14, "CO4", 'Database (LECTURE-RES-PRAC)'!D19:AG19)/H$7*100</f>
        <v>#DIV/0!</v>
      </c>
      <c r="J19" s="28" t="e">
        <f t="shared" si="4"/>
        <v>#DIV/0!</v>
      </c>
      <c r="K19" s="27" t="e">
        <f>SUMIF('Database (LECTURE-RES-PRAC)'!D$14:AG$14, "CO5", 'Database (LECTURE-RES-PRAC)'!D19:AG19)/H$8*100</f>
        <v>#DIV/0!</v>
      </c>
      <c r="L19" s="28" t="e">
        <f t="shared" si="5"/>
        <v>#DIV/0!</v>
      </c>
      <c r="M19" s="41" t="e">
        <f t="shared" si="6"/>
        <v>#DIV/0!</v>
      </c>
      <c r="N19" s="20" t="e">
        <f>('Database (LECTURE-RES-PRAC)'!#REF!/'Database (LECTURE-RES-PRAC)'!#REF!)*100</f>
        <v>#REF!</v>
      </c>
      <c r="O19" s="42" t="e">
        <f t="shared" si="7"/>
        <v>#REF!</v>
      </c>
      <c r="P19" s="43" t="e">
        <f t="shared" si="8"/>
        <v>#DIV/0!</v>
      </c>
    </row>
    <row r="20" spans="1:16" ht="15.75" customHeight="1">
      <c r="A20" s="40" t="s">
        <v>237</v>
      </c>
      <c r="B20" s="20" t="s">
        <v>238</v>
      </c>
      <c r="C20" s="27">
        <f>SUMIFS('Database (LECTURE-RES-PRAC)'!D20:AG20, 'Database (LECTURE-RES-PRAC)'!D$13:AG$13,"TLA", 'Database (LECTURE-RES-PRAC)'!D$14:AG$14, "CO1")</f>
        <v>0</v>
      </c>
      <c r="D20" s="28">
        <f t="shared" si="1"/>
        <v>0</v>
      </c>
      <c r="E20" s="27" t="e">
        <f>SUMIF('Database (LECTURE-RES-PRAC)'!D$14:AG$14, "CO2", 'Database (LECTURE-RES-PRAC)'!D20:AG20)/H$5*100</f>
        <v>#DIV/0!</v>
      </c>
      <c r="F20" s="28" t="e">
        <f t="shared" si="2"/>
        <v>#DIV/0!</v>
      </c>
      <c r="G20" s="27" t="e">
        <f>SUMIF('Database (LECTURE-RES-PRAC)'!D$14:AG$14, "CO3", 'Database (LECTURE-RES-PRAC)'!D20:AG20)/H$6*100</f>
        <v>#DIV/0!</v>
      </c>
      <c r="H20" s="28" t="e">
        <f t="shared" si="3"/>
        <v>#DIV/0!</v>
      </c>
      <c r="I20" s="27" t="e">
        <f>SUMIF('Database (LECTURE-RES-PRAC)'!D$14:AG$14, "CO4", 'Database (LECTURE-RES-PRAC)'!D20:AG20)/H$7*100</f>
        <v>#DIV/0!</v>
      </c>
      <c r="J20" s="28" t="e">
        <f t="shared" si="4"/>
        <v>#DIV/0!</v>
      </c>
      <c r="K20" s="27" t="e">
        <f>SUMIF('Database (LECTURE-RES-PRAC)'!D$14:AG$14, "CO5", 'Database (LECTURE-RES-PRAC)'!D20:AG20)/H$8*100</f>
        <v>#DIV/0!</v>
      </c>
      <c r="L20" s="28" t="e">
        <f t="shared" si="5"/>
        <v>#DIV/0!</v>
      </c>
      <c r="M20" s="41" t="e">
        <f t="shared" si="6"/>
        <v>#DIV/0!</v>
      </c>
      <c r="N20" s="20" t="e">
        <f>('Database (LECTURE-RES-PRAC)'!#REF!/'Database (LECTURE-RES-PRAC)'!#REF!)*100</f>
        <v>#REF!</v>
      </c>
      <c r="O20" s="42" t="e">
        <f t="shared" si="7"/>
        <v>#REF!</v>
      </c>
      <c r="P20" s="43" t="e">
        <f t="shared" si="8"/>
        <v>#DIV/0!</v>
      </c>
    </row>
    <row r="21" spans="1:16" ht="15.75" customHeight="1">
      <c r="A21" s="40" t="s">
        <v>239</v>
      </c>
      <c r="B21" s="20" t="s">
        <v>240</v>
      </c>
      <c r="C21" s="27">
        <f>SUMIFS('Database (LECTURE-RES-PRAC)'!D21:AG21, 'Database (LECTURE-RES-PRAC)'!D$13:AG$13,"TLA", 'Database (LECTURE-RES-PRAC)'!D$14:AG$14, "CO1")</f>
        <v>0</v>
      </c>
      <c r="D21" s="28">
        <f t="shared" si="1"/>
        <v>0</v>
      </c>
      <c r="E21" s="27" t="e">
        <f>SUMIF('Database (LECTURE-RES-PRAC)'!D$14:AG$14, "CO2", 'Database (LECTURE-RES-PRAC)'!D21:AG21)/H$5*100</f>
        <v>#DIV/0!</v>
      </c>
      <c r="F21" s="28" t="e">
        <f t="shared" si="2"/>
        <v>#DIV/0!</v>
      </c>
      <c r="G21" s="27" t="e">
        <f>SUMIF('Database (LECTURE-RES-PRAC)'!D$14:AG$14, "CO3", 'Database (LECTURE-RES-PRAC)'!D21:AG21)/H$6*100</f>
        <v>#DIV/0!</v>
      </c>
      <c r="H21" s="28" t="e">
        <f t="shared" si="3"/>
        <v>#DIV/0!</v>
      </c>
      <c r="I21" s="27" t="e">
        <f>SUMIF('Database (LECTURE-RES-PRAC)'!D$14:AG$14, "CO4", 'Database (LECTURE-RES-PRAC)'!D21:AG21)/H$7*100</f>
        <v>#DIV/0!</v>
      </c>
      <c r="J21" s="28" t="e">
        <f t="shared" si="4"/>
        <v>#DIV/0!</v>
      </c>
      <c r="K21" s="27" t="e">
        <f>SUMIF('Database (LECTURE-RES-PRAC)'!D$14:AG$14, "CO5", 'Database (LECTURE-RES-PRAC)'!D21:AG21)/H$8*100</f>
        <v>#DIV/0!</v>
      </c>
      <c r="L21" s="28" t="e">
        <f t="shared" si="5"/>
        <v>#DIV/0!</v>
      </c>
      <c r="M21" s="41" t="e">
        <f t="shared" si="6"/>
        <v>#DIV/0!</v>
      </c>
      <c r="N21" s="20" t="e">
        <f>('Database (LECTURE-RES-PRAC)'!#REF!/'Database (LECTURE-RES-PRAC)'!#REF!)*100</f>
        <v>#REF!</v>
      </c>
      <c r="O21" s="42" t="e">
        <f t="shared" si="7"/>
        <v>#REF!</v>
      </c>
      <c r="P21" s="43" t="e">
        <f t="shared" si="8"/>
        <v>#DIV/0!</v>
      </c>
    </row>
    <row r="22" spans="1:16" ht="15.75" customHeight="1">
      <c r="A22" s="40" t="s">
        <v>241</v>
      </c>
      <c r="B22" s="20" t="s">
        <v>242</v>
      </c>
      <c r="C22" s="27">
        <f>SUMIFS('Database (LECTURE-RES-PRAC)'!D22:AG22, 'Database (LECTURE-RES-PRAC)'!D$13:AG$13,"TLA", 'Database (LECTURE-RES-PRAC)'!D$14:AG$14, "CO1")</f>
        <v>0</v>
      </c>
      <c r="D22" s="28">
        <f t="shared" si="1"/>
        <v>0</v>
      </c>
      <c r="E22" s="27" t="e">
        <f>SUMIF('Database (LECTURE-RES-PRAC)'!D$14:AG$14, "CO2", 'Database (LECTURE-RES-PRAC)'!D22:AG22)/H$5*100</f>
        <v>#DIV/0!</v>
      </c>
      <c r="F22" s="28" t="e">
        <f t="shared" si="2"/>
        <v>#DIV/0!</v>
      </c>
      <c r="G22" s="27" t="e">
        <f>SUMIF('Database (LECTURE-RES-PRAC)'!D$14:AG$14, "CO3", 'Database (LECTURE-RES-PRAC)'!D22:AG22)/H$6*100</f>
        <v>#DIV/0!</v>
      </c>
      <c r="H22" s="28" t="e">
        <f t="shared" si="3"/>
        <v>#DIV/0!</v>
      </c>
      <c r="I22" s="27" t="e">
        <f>SUMIF('Database (LECTURE-RES-PRAC)'!D$14:AG$14, "CO4", 'Database (LECTURE-RES-PRAC)'!D22:AG22)/H$7*100</f>
        <v>#DIV/0!</v>
      </c>
      <c r="J22" s="28" t="e">
        <f t="shared" si="4"/>
        <v>#DIV/0!</v>
      </c>
      <c r="K22" s="27" t="e">
        <f>SUMIF('Database (LECTURE-RES-PRAC)'!D$14:AG$14, "CO5", 'Database (LECTURE-RES-PRAC)'!D22:AG22)/H$8*100</f>
        <v>#DIV/0!</v>
      </c>
      <c r="L22" s="28" t="e">
        <f t="shared" si="5"/>
        <v>#DIV/0!</v>
      </c>
      <c r="M22" s="41" t="e">
        <f t="shared" si="6"/>
        <v>#DIV/0!</v>
      </c>
      <c r="N22" s="20" t="e">
        <f>('Database (LECTURE-RES-PRAC)'!#REF!/'Database (LECTURE-RES-PRAC)'!#REF!)*100</f>
        <v>#REF!</v>
      </c>
      <c r="O22" s="42" t="e">
        <f t="shared" si="7"/>
        <v>#REF!</v>
      </c>
      <c r="P22" s="43" t="e">
        <f t="shared" si="8"/>
        <v>#DIV/0!</v>
      </c>
    </row>
    <row r="23" spans="1:16" ht="15.75" customHeight="1">
      <c r="A23" s="40" t="s">
        <v>243</v>
      </c>
      <c r="B23" s="20" t="s">
        <v>244</v>
      </c>
      <c r="C23" s="27">
        <f>SUMIFS('Database (LECTURE-RES-PRAC)'!D23:AG23, 'Database (LECTURE-RES-PRAC)'!D$13:AG$13,"TLA", 'Database (LECTURE-RES-PRAC)'!D$14:AG$14, "CO1")</f>
        <v>0</v>
      </c>
      <c r="D23" s="28">
        <f t="shared" si="1"/>
        <v>0</v>
      </c>
      <c r="E23" s="27" t="e">
        <f>SUMIF('Database (LECTURE-RES-PRAC)'!D$14:AG$14, "CO2", 'Database (LECTURE-RES-PRAC)'!D23:AG23)/H$5*100</f>
        <v>#DIV/0!</v>
      </c>
      <c r="F23" s="28" t="e">
        <f t="shared" si="2"/>
        <v>#DIV/0!</v>
      </c>
      <c r="G23" s="27" t="e">
        <f>SUMIF('Database (LECTURE-RES-PRAC)'!D$14:AG$14, "CO3", 'Database (LECTURE-RES-PRAC)'!D23:AG23)/H$6*100</f>
        <v>#DIV/0!</v>
      </c>
      <c r="H23" s="28" t="e">
        <f t="shared" si="3"/>
        <v>#DIV/0!</v>
      </c>
      <c r="I23" s="27" t="e">
        <f>SUMIF('Database (LECTURE-RES-PRAC)'!D$14:AG$14, "CO4", 'Database (LECTURE-RES-PRAC)'!D23:AG23)/H$7*100</f>
        <v>#DIV/0!</v>
      </c>
      <c r="J23" s="28" t="e">
        <f t="shared" si="4"/>
        <v>#DIV/0!</v>
      </c>
      <c r="K23" s="27" t="e">
        <f>SUMIF('Database (LECTURE-RES-PRAC)'!D$14:AG$14, "CO5", 'Database (LECTURE-RES-PRAC)'!D23:AG23)/H$8*100</f>
        <v>#DIV/0!</v>
      </c>
      <c r="L23" s="28" t="e">
        <f t="shared" si="5"/>
        <v>#DIV/0!</v>
      </c>
      <c r="M23" s="41" t="e">
        <f t="shared" si="6"/>
        <v>#DIV/0!</v>
      </c>
      <c r="N23" s="20" t="e">
        <f>('Database (LECTURE-RES-PRAC)'!#REF!/'Database (LECTURE-RES-PRAC)'!#REF!)*100</f>
        <v>#REF!</v>
      </c>
      <c r="O23" s="42" t="e">
        <f t="shared" si="7"/>
        <v>#REF!</v>
      </c>
      <c r="P23" s="43" t="e">
        <f t="shared" si="8"/>
        <v>#DIV/0!</v>
      </c>
    </row>
    <row r="24" spans="1:16" ht="15.75" customHeight="1">
      <c r="A24" s="40" t="s">
        <v>245</v>
      </c>
      <c r="B24" s="20" t="s">
        <v>246</v>
      </c>
      <c r="C24" s="27">
        <f>SUMIFS('Database (LECTURE-RES-PRAC)'!D24:AG24, 'Database (LECTURE-RES-PRAC)'!D$13:AG$13,"TLA", 'Database (LECTURE-RES-PRAC)'!D$14:AG$14, "CO1")</f>
        <v>0</v>
      </c>
      <c r="D24" s="28">
        <f t="shared" si="1"/>
        <v>0</v>
      </c>
      <c r="E24" s="27" t="e">
        <f>SUMIF('Database (LECTURE-RES-PRAC)'!D$14:AG$14, "CO2", 'Database (LECTURE-RES-PRAC)'!D24:AG24)/H$5*100</f>
        <v>#DIV/0!</v>
      </c>
      <c r="F24" s="28" t="e">
        <f t="shared" si="2"/>
        <v>#DIV/0!</v>
      </c>
      <c r="G24" s="27" t="e">
        <f>SUMIF('Database (LECTURE-RES-PRAC)'!D$14:AG$14, "CO3", 'Database (LECTURE-RES-PRAC)'!D24:AG24)/H$6*100</f>
        <v>#DIV/0!</v>
      </c>
      <c r="H24" s="28" t="e">
        <f t="shared" si="3"/>
        <v>#DIV/0!</v>
      </c>
      <c r="I24" s="27" t="e">
        <f>SUMIF('Database (LECTURE-RES-PRAC)'!D$14:AG$14, "CO4", 'Database (LECTURE-RES-PRAC)'!D24:AG24)/H$7*100</f>
        <v>#DIV/0!</v>
      </c>
      <c r="J24" s="28" t="e">
        <f t="shared" si="4"/>
        <v>#DIV/0!</v>
      </c>
      <c r="K24" s="27" t="e">
        <f>SUMIF('Database (LECTURE-RES-PRAC)'!D$14:AG$14, "CO5", 'Database (LECTURE-RES-PRAC)'!D24:AG24)/H$8*100</f>
        <v>#DIV/0!</v>
      </c>
      <c r="L24" s="28" t="e">
        <f t="shared" si="5"/>
        <v>#DIV/0!</v>
      </c>
      <c r="M24" s="41" t="e">
        <f t="shared" si="6"/>
        <v>#DIV/0!</v>
      </c>
      <c r="N24" s="20" t="e">
        <f>('Database (LECTURE-RES-PRAC)'!#REF!/'Database (LECTURE-RES-PRAC)'!#REF!)*100</f>
        <v>#REF!</v>
      </c>
      <c r="O24" s="42" t="e">
        <f t="shared" si="7"/>
        <v>#REF!</v>
      </c>
      <c r="P24" s="43" t="e">
        <f t="shared" si="8"/>
        <v>#DIV/0!</v>
      </c>
    </row>
    <row r="25" spans="1:16" ht="15.75" customHeight="1">
      <c r="A25" s="40" t="s">
        <v>247</v>
      </c>
      <c r="B25" s="20" t="s">
        <v>248</v>
      </c>
      <c r="C25" s="27">
        <f>SUMIFS('Database (LECTURE-RES-PRAC)'!D25:AG25, 'Database (LECTURE-RES-PRAC)'!D$13:AG$13,"TLA", 'Database (LECTURE-RES-PRAC)'!D$14:AG$14, "CO1")</f>
        <v>0</v>
      </c>
      <c r="D25" s="28">
        <f t="shared" si="1"/>
        <v>0</v>
      </c>
      <c r="E25" s="27" t="e">
        <f>SUMIF('Database (LECTURE-RES-PRAC)'!D$14:AG$14, "CO2", 'Database (LECTURE-RES-PRAC)'!D25:AG25)/H$5*100</f>
        <v>#DIV/0!</v>
      </c>
      <c r="F25" s="28" t="e">
        <f t="shared" si="2"/>
        <v>#DIV/0!</v>
      </c>
      <c r="G25" s="27" t="e">
        <f>SUMIF('Database (LECTURE-RES-PRAC)'!D$14:AG$14, "CO3", 'Database (LECTURE-RES-PRAC)'!D25:AG25)/H$6*100</f>
        <v>#DIV/0!</v>
      </c>
      <c r="H25" s="28" t="e">
        <f t="shared" si="3"/>
        <v>#DIV/0!</v>
      </c>
      <c r="I25" s="27" t="e">
        <f>SUMIF('Database (LECTURE-RES-PRAC)'!D$14:AG$14, "CO4", 'Database (LECTURE-RES-PRAC)'!D25:AG25)/H$7*100</f>
        <v>#DIV/0!</v>
      </c>
      <c r="J25" s="28" t="e">
        <f t="shared" si="4"/>
        <v>#DIV/0!</v>
      </c>
      <c r="K25" s="27" t="e">
        <f>SUMIF('Database (LECTURE-RES-PRAC)'!D$14:AG$14, "CO5", 'Database (LECTURE-RES-PRAC)'!D25:AG25)/H$8*100</f>
        <v>#DIV/0!</v>
      </c>
      <c r="L25" s="28" t="e">
        <f t="shared" si="5"/>
        <v>#DIV/0!</v>
      </c>
      <c r="M25" s="41" t="e">
        <f t="shared" si="6"/>
        <v>#DIV/0!</v>
      </c>
      <c r="N25" s="20" t="e">
        <f>('Database (LECTURE-RES-PRAC)'!#REF!/'Database (LECTURE-RES-PRAC)'!#REF!)*100</f>
        <v>#REF!</v>
      </c>
      <c r="O25" s="42" t="e">
        <f t="shared" si="7"/>
        <v>#REF!</v>
      </c>
      <c r="P25" s="43" t="e">
        <f t="shared" si="8"/>
        <v>#DIV/0!</v>
      </c>
    </row>
    <row r="26" spans="1:16" ht="15.75" customHeight="1">
      <c r="A26" s="40" t="s">
        <v>249</v>
      </c>
      <c r="B26" s="20" t="s">
        <v>250</v>
      </c>
      <c r="C26" s="27">
        <f>SUMIFS('Database (LECTURE-RES-PRAC)'!D26:AG26, 'Database (LECTURE-RES-PRAC)'!D$13:AG$13,"TLA", 'Database (LECTURE-RES-PRAC)'!D$14:AG$14, "CO1")</f>
        <v>0</v>
      </c>
      <c r="D26" s="28">
        <f t="shared" si="1"/>
        <v>0</v>
      </c>
      <c r="E26" s="27" t="e">
        <f>SUMIF('Database (LECTURE-RES-PRAC)'!D$14:AG$14, "CO2", 'Database (LECTURE-RES-PRAC)'!D26:AG26)/H$5*100</f>
        <v>#DIV/0!</v>
      </c>
      <c r="F26" s="28" t="e">
        <f t="shared" si="2"/>
        <v>#DIV/0!</v>
      </c>
      <c r="G26" s="27" t="e">
        <f>SUMIF('Database (LECTURE-RES-PRAC)'!D$14:AG$14, "CO3", 'Database (LECTURE-RES-PRAC)'!D26:AG26)/H$6*100</f>
        <v>#DIV/0!</v>
      </c>
      <c r="H26" s="28" t="e">
        <f t="shared" si="3"/>
        <v>#DIV/0!</v>
      </c>
      <c r="I26" s="27" t="e">
        <f>SUMIF('Database (LECTURE-RES-PRAC)'!D$14:AG$14, "CO4", 'Database (LECTURE-RES-PRAC)'!D26:AG26)/H$7*100</f>
        <v>#DIV/0!</v>
      </c>
      <c r="J26" s="28" t="e">
        <f t="shared" si="4"/>
        <v>#DIV/0!</v>
      </c>
      <c r="K26" s="27" t="e">
        <f>SUMIF('Database (LECTURE-RES-PRAC)'!D$14:AG$14, "CO5", 'Database (LECTURE-RES-PRAC)'!D26:AG26)/H$8*100</f>
        <v>#DIV/0!</v>
      </c>
      <c r="L26" s="28" t="e">
        <f t="shared" si="5"/>
        <v>#DIV/0!</v>
      </c>
      <c r="M26" s="41" t="e">
        <f t="shared" si="6"/>
        <v>#DIV/0!</v>
      </c>
      <c r="N26" s="20" t="e">
        <f>('Database (LECTURE-RES-PRAC)'!#REF!/'Database (LECTURE-RES-PRAC)'!#REF!)*100</f>
        <v>#REF!</v>
      </c>
      <c r="O26" s="42" t="e">
        <f t="shared" si="7"/>
        <v>#REF!</v>
      </c>
      <c r="P26" s="43" t="e">
        <f t="shared" si="8"/>
        <v>#DIV/0!</v>
      </c>
    </row>
    <row r="27" spans="1:16" ht="15.75" customHeight="1">
      <c r="A27" s="286"/>
      <c r="B27" s="286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286"/>
      <c r="O27" s="286"/>
      <c r="P27" s="286"/>
    </row>
    <row r="28" spans="1:16" ht="15.75" customHeight="1">
      <c r="A28" s="286"/>
      <c r="B28" s="286"/>
      <c r="C28" s="286"/>
      <c r="D28" s="286"/>
      <c r="E28" s="286"/>
      <c r="F28" s="286"/>
      <c r="G28" s="286"/>
      <c r="H28" s="286"/>
      <c r="I28" s="286"/>
      <c r="J28" s="286"/>
      <c r="K28" s="286"/>
      <c r="L28" s="286"/>
      <c r="M28" s="286"/>
      <c r="N28" s="286"/>
      <c r="O28" s="286"/>
      <c r="P28" s="286"/>
    </row>
    <row r="29" spans="1:16" ht="15.75" customHeight="1">
      <c r="A29" s="286"/>
      <c r="B29" s="286"/>
      <c r="C29" s="286"/>
      <c r="D29" s="286"/>
      <c r="E29" s="286"/>
      <c r="F29" s="286"/>
      <c r="G29" s="286"/>
      <c r="H29" s="286"/>
      <c r="I29" s="286"/>
      <c r="J29" s="286"/>
      <c r="K29" s="286"/>
      <c r="L29" s="286"/>
      <c r="M29" s="286"/>
      <c r="N29" s="286"/>
      <c r="O29" s="286"/>
      <c r="P29" s="286"/>
    </row>
    <row r="30" spans="1:16" ht="15.75" customHeight="1">
      <c r="A30" s="286"/>
      <c r="B30" s="286"/>
      <c r="C30" s="286"/>
      <c r="D30" s="286"/>
      <c r="E30" s="286"/>
      <c r="F30" s="286"/>
      <c r="G30" s="286"/>
      <c r="H30" s="286"/>
      <c r="I30" s="286"/>
      <c r="J30" s="286"/>
      <c r="K30" s="286"/>
      <c r="L30" s="286"/>
      <c r="M30" s="286"/>
      <c r="N30" s="286"/>
      <c r="O30" s="286"/>
      <c r="P30" s="286"/>
    </row>
    <row r="31" spans="1:16" ht="15.75" customHeight="1">
      <c r="A31" s="286"/>
      <c r="B31" s="286"/>
      <c r="C31" s="286"/>
      <c r="D31" s="286"/>
      <c r="E31" s="286"/>
      <c r="F31" s="286"/>
      <c r="G31" s="286"/>
      <c r="H31" s="286"/>
      <c r="I31" s="286"/>
      <c r="J31" s="286"/>
      <c r="K31" s="286"/>
      <c r="L31" s="286"/>
      <c r="M31" s="286"/>
      <c r="N31" s="286"/>
      <c r="O31" s="286"/>
      <c r="P31" s="286"/>
    </row>
    <row r="32" spans="1:16" ht="15.75" customHeight="1">
      <c r="A32" s="286"/>
      <c r="B32" s="286"/>
      <c r="C32" s="286"/>
      <c r="D32" s="286"/>
      <c r="E32" s="286"/>
      <c r="F32" s="286"/>
      <c r="G32" s="286"/>
      <c r="H32" s="286"/>
      <c r="I32" s="286"/>
      <c r="J32" s="286"/>
      <c r="K32" s="286"/>
      <c r="L32" s="286"/>
      <c r="M32" s="286"/>
      <c r="N32" s="286"/>
      <c r="O32" s="286"/>
      <c r="P32" s="286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E15:E16"/>
    <mergeCell ref="F15:F16"/>
    <mergeCell ref="O13:O16"/>
    <mergeCell ref="P13:P16"/>
    <mergeCell ref="L15:L16"/>
    <mergeCell ref="G2:L2"/>
    <mergeCell ref="A13:A16"/>
    <mergeCell ref="C13:L14"/>
    <mergeCell ref="M13:M16"/>
    <mergeCell ref="N13:N16"/>
    <mergeCell ref="G15:G16"/>
    <mergeCell ref="H15:H16"/>
    <mergeCell ref="I15:I16"/>
    <mergeCell ref="J15:J16"/>
    <mergeCell ref="K15:K16"/>
    <mergeCell ref="B13:B16"/>
    <mergeCell ref="C15:C16"/>
    <mergeCell ref="D15:D16"/>
  </mergeCells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G1000"/>
  <sheetViews>
    <sheetView workbookViewId="0"/>
  </sheetViews>
  <sheetFormatPr defaultColWidth="11.125" defaultRowHeight="15" customHeight="1"/>
  <cols>
    <col min="1" max="1" width="23.125" customWidth="1"/>
    <col min="2" max="2" width="21.125" customWidth="1"/>
    <col min="3" max="33" width="11" customWidth="1"/>
  </cols>
  <sheetData>
    <row r="1" spans="1:33" ht="15.75" customHeight="1">
      <c r="A1" s="8" t="s">
        <v>251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pans="1:33" ht="15.75" customHeight="1">
      <c r="A2" s="286"/>
      <c r="B2" s="286"/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6"/>
      <c r="Q2" s="286"/>
      <c r="R2" s="286"/>
      <c r="S2" s="286"/>
      <c r="T2" s="286"/>
      <c r="U2" s="286"/>
      <c r="V2" s="286"/>
      <c r="W2" s="286"/>
      <c r="X2" s="286"/>
      <c r="Y2" s="286"/>
      <c r="Z2" s="286"/>
      <c r="AA2" s="286"/>
      <c r="AB2" s="286"/>
      <c r="AC2" s="286"/>
      <c r="AD2" s="286"/>
      <c r="AE2" s="286"/>
      <c r="AF2" s="286"/>
      <c r="AG2" s="286"/>
    </row>
    <row r="3" spans="1:33" ht="15.75" customHeight="1">
      <c r="A3" s="6" t="s">
        <v>11</v>
      </c>
      <c r="B3" s="20"/>
      <c r="C3" s="286"/>
      <c r="D3" s="286"/>
      <c r="E3" s="286"/>
      <c r="F3" s="286"/>
      <c r="G3" s="286"/>
      <c r="H3" s="388" t="s">
        <v>225</v>
      </c>
      <c r="I3" s="459"/>
      <c r="J3" s="459"/>
      <c r="K3" s="459"/>
      <c r="L3" s="459"/>
      <c r="M3" s="460"/>
      <c r="N3" s="286"/>
      <c r="O3" s="286"/>
      <c r="P3" s="286"/>
      <c r="Q3" s="286"/>
      <c r="R3" s="286"/>
      <c r="S3" s="286"/>
      <c r="T3" s="286"/>
      <c r="U3" s="286"/>
      <c r="V3" s="286"/>
      <c r="W3" s="286"/>
      <c r="X3" s="394" t="s">
        <v>252</v>
      </c>
      <c r="Y3" s="461"/>
      <c r="Z3" s="461"/>
      <c r="AA3" s="462"/>
      <c r="AB3" s="286"/>
      <c r="AC3" s="286"/>
      <c r="AD3" s="286"/>
      <c r="AE3" s="286"/>
      <c r="AF3" s="286"/>
      <c r="AG3" s="286"/>
    </row>
    <row r="4" spans="1:33" ht="15.75" customHeight="1">
      <c r="A4" s="6" t="s">
        <v>14</v>
      </c>
      <c r="B4" s="20"/>
      <c r="C4" s="286"/>
      <c r="D4" s="286"/>
      <c r="E4" s="286"/>
      <c r="F4" s="286"/>
      <c r="G4" s="286"/>
      <c r="H4" s="12"/>
      <c r="I4" s="12" t="s">
        <v>155</v>
      </c>
      <c r="J4" s="12" t="s">
        <v>156</v>
      </c>
      <c r="K4" s="12" t="s">
        <v>157</v>
      </c>
      <c r="L4" s="12" t="s">
        <v>158</v>
      </c>
      <c r="M4" s="12" t="s">
        <v>223</v>
      </c>
      <c r="N4" s="286"/>
      <c r="O4" s="286"/>
      <c r="P4" s="286"/>
      <c r="Q4" s="286"/>
      <c r="R4" s="286"/>
      <c r="S4" s="286"/>
      <c r="T4" s="286"/>
      <c r="U4" s="286"/>
      <c r="V4" s="286"/>
      <c r="W4" s="286"/>
      <c r="X4" s="464"/>
      <c r="Y4" s="465"/>
      <c r="Z4" s="465"/>
      <c r="AA4" s="466"/>
      <c r="AB4" s="286"/>
      <c r="AC4" s="286"/>
      <c r="AD4" s="286"/>
      <c r="AE4" s="286"/>
      <c r="AF4" s="286"/>
      <c r="AG4" s="286"/>
    </row>
    <row r="5" spans="1:33" ht="15.75" customHeight="1">
      <c r="A5" s="6" t="s">
        <v>17</v>
      </c>
      <c r="B5" s="20"/>
      <c r="C5" s="286"/>
      <c r="D5" s="286"/>
      <c r="E5" s="286"/>
      <c r="F5" s="286"/>
      <c r="G5" s="286"/>
      <c r="H5" s="12" t="s">
        <v>173</v>
      </c>
      <c r="I5" s="7"/>
      <c r="J5" s="7"/>
      <c r="K5" s="7"/>
      <c r="L5" s="7"/>
      <c r="M5" s="39">
        <v>0.2</v>
      </c>
      <c r="N5" s="286"/>
      <c r="O5" s="286"/>
      <c r="P5" s="286"/>
      <c r="Q5" s="286"/>
      <c r="R5" s="286"/>
      <c r="S5" s="286"/>
      <c r="T5" s="286"/>
      <c r="U5" s="286"/>
      <c r="V5" s="286"/>
      <c r="W5" s="286"/>
      <c r="X5" s="391" t="s">
        <v>253</v>
      </c>
      <c r="Y5" s="459"/>
      <c r="Z5" s="460"/>
      <c r="AA5" s="12" t="s">
        <v>80</v>
      </c>
      <c r="AB5" s="286"/>
      <c r="AC5" s="286"/>
      <c r="AD5" s="286"/>
      <c r="AE5" s="286"/>
      <c r="AF5" s="286"/>
      <c r="AG5" s="286"/>
    </row>
    <row r="6" spans="1:33" ht="15.75" customHeight="1">
      <c r="A6" s="6" t="s">
        <v>186</v>
      </c>
      <c r="B6" s="20"/>
      <c r="C6" s="286"/>
      <c r="D6" s="286"/>
      <c r="E6" s="286"/>
      <c r="F6" s="286"/>
      <c r="G6" s="286"/>
      <c r="H6" s="12" t="s">
        <v>174</v>
      </c>
      <c r="I6" s="7"/>
      <c r="J6" s="7"/>
      <c r="K6" s="7"/>
      <c r="L6" s="7"/>
      <c r="M6" s="39">
        <v>0.28000000000000003</v>
      </c>
      <c r="N6" s="286"/>
      <c r="O6" s="286"/>
      <c r="P6" s="286"/>
      <c r="Q6" s="286"/>
      <c r="R6" s="286"/>
      <c r="S6" s="286"/>
      <c r="T6" s="286"/>
      <c r="U6" s="286"/>
      <c r="V6" s="286"/>
      <c r="W6" s="286"/>
      <c r="X6" s="391" t="s">
        <v>254</v>
      </c>
      <c r="Y6" s="459"/>
      <c r="Z6" s="460"/>
      <c r="AA6" s="12" t="s">
        <v>83</v>
      </c>
      <c r="AB6" s="286"/>
      <c r="AC6" s="286"/>
      <c r="AD6" s="286"/>
      <c r="AE6" s="286"/>
      <c r="AF6" s="286"/>
      <c r="AG6" s="286"/>
    </row>
    <row r="7" spans="1:33" ht="15.75" customHeight="1">
      <c r="A7" s="6" t="s">
        <v>20</v>
      </c>
      <c r="B7" s="20"/>
      <c r="C7" s="286"/>
      <c r="D7" s="286"/>
      <c r="E7" s="286"/>
      <c r="F7" s="286"/>
      <c r="G7" s="286"/>
      <c r="H7" s="12" t="s">
        <v>175</v>
      </c>
      <c r="I7" s="7"/>
      <c r="J7" s="7"/>
      <c r="K7" s="7"/>
      <c r="L7" s="7"/>
      <c r="M7" s="39">
        <v>0.28000000000000003</v>
      </c>
      <c r="N7" s="286"/>
      <c r="O7" s="286"/>
      <c r="P7" s="286"/>
      <c r="Q7" s="286"/>
      <c r="R7" s="286"/>
      <c r="S7" s="286"/>
      <c r="T7" s="286"/>
      <c r="U7" s="286"/>
      <c r="V7" s="286"/>
      <c r="W7" s="286"/>
      <c r="X7" s="286"/>
      <c r="Y7" s="286"/>
      <c r="Z7" s="286"/>
      <c r="AA7" s="286"/>
      <c r="AB7" s="286"/>
      <c r="AC7" s="286"/>
      <c r="AD7" s="286"/>
      <c r="AE7" s="286"/>
      <c r="AF7" s="286"/>
      <c r="AG7" s="286"/>
    </row>
    <row r="8" spans="1:33" ht="15.75" customHeight="1">
      <c r="A8" s="6" t="s">
        <v>21</v>
      </c>
      <c r="B8" s="20"/>
      <c r="C8" s="286"/>
      <c r="D8" s="286"/>
      <c r="E8" s="286"/>
      <c r="F8" s="286"/>
      <c r="G8" s="286"/>
      <c r="H8" s="12" t="s">
        <v>176</v>
      </c>
      <c r="I8" s="7"/>
      <c r="J8" s="7"/>
      <c r="K8" s="7"/>
      <c r="L8" s="7"/>
      <c r="M8" s="39">
        <v>0.12</v>
      </c>
      <c r="N8" s="286"/>
      <c r="O8" s="286"/>
      <c r="P8" s="286"/>
      <c r="Q8" s="286"/>
      <c r="R8" s="286"/>
      <c r="S8" s="286"/>
      <c r="T8" s="286"/>
      <c r="U8" s="286"/>
      <c r="V8" s="286"/>
      <c r="W8" s="286"/>
      <c r="X8" s="286"/>
      <c r="Y8" s="286"/>
      <c r="Z8" s="286"/>
      <c r="AA8" s="286"/>
      <c r="AB8" s="286"/>
      <c r="AC8" s="286"/>
      <c r="AD8" s="286"/>
      <c r="AE8" s="286"/>
      <c r="AF8" s="286"/>
      <c r="AG8" s="286"/>
    </row>
    <row r="9" spans="1:33" ht="15.75" customHeight="1">
      <c r="A9" s="6" t="s">
        <v>255</v>
      </c>
      <c r="B9" s="20"/>
      <c r="C9" s="286"/>
      <c r="D9" s="286"/>
      <c r="E9" s="286"/>
      <c r="F9" s="286"/>
      <c r="G9" s="286"/>
      <c r="H9" s="12" t="s">
        <v>177</v>
      </c>
      <c r="I9" s="7"/>
      <c r="J9" s="7"/>
      <c r="K9" s="7"/>
      <c r="L9" s="7"/>
      <c r="M9" s="39">
        <v>0.12</v>
      </c>
      <c r="N9" s="286"/>
      <c r="O9" s="286"/>
      <c r="P9" s="286"/>
      <c r="Q9" s="286"/>
      <c r="R9" s="286"/>
      <c r="S9" s="286"/>
      <c r="T9" s="286"/>
      <c r="U9" s="286"/>
      <c r="V9" s="286"/>
      <c r="W9" s="286"/>
      <c r="X9" s="286"/>
      <c r="Y9" s="286"/>
      <c r="Z9" s="286"/>
      <c r="AA9" s="286"/>
      <c r="AB9" s="286"/>
      <c r="AC9" s="286"/>
      <c r="AD9" s="286"/>
      <c r="AE9" s="286"/>
      <c r="AF9" s="286"/>
      <c r="AG9" s="286"/>
    </row>
    <row r="10" spans="1:33" ht="15.75" customHeight="1">
      <c r="A10" s="6" t="s">
        <v>88</v>
      </c>
      <c r="B10" s="20"/>
      <c r="C10" s="286"/>
      <c r="D10" s="286"/>
      <c r="E10" s="286"/>
      <c r="F10" s="286"/>
      <c r="G10" s="286"/>
      <c r="H10" s="15"/>
      <c r="I10" s="15"/>
      <c r="J10" s="15"/>
      <c r="K10" s="15"/>
      <c r="L10" s="7"/>
      <c r="M10" s="39">
        <v>1</v>
      </c>
      <c r="N10" s="286"/>
      <c r="O10" s="286"/>
      <c r="P10" s="286"/>
      <c r="Q10" s="286"/>
      <c r="R10" s="286"/>
      <c r="S10" s="286"/>
      <c r="T10" s="286"/>
      <c r="U10" s="286"/>
      <c r="V10" s="286"/>
      <c r="W10" s="286"/>
      <c r="X10" s="286"/>
      <c r="Y10" s="286"/>
      <c r="Z10" s="286"/>
      <c r="AA10" s="286"/>
      <c r="AB10" s="286"/>
      <c r="AC10" s="286"/>
      <c r="AD10" s="286"/>
      <c r="AE10" s="286"/>
      <c r="AF10" s="286"/>
      <c r="AG10" s="286"/>
    </row>
    <row r="11" spans="1:33" ht="15.75" customHeight="1">
      <c r="A11" s="286"/>
      <c r="B11" s="286"/>
      <c r="C11" s="286"/>
      <c r="D11" s="286"/>
      <c r="E11" s="286"/>
      <c r="F11" s="286"/>
      <c r="G11" s="286"/>
      <c r="H11" s="286"/>
      <c r="I11" s="286"/>
      <c r="J11" s="286"/>
      <c r="K11" s="286"/>
      <c r="L11" s="286"/>
      <c r="M11" s="286"/>
      <c r="N11" s="286"/>
      <c r="O11" s="286"/>
      <c r="P11" s="286"/>
      <c r="Q11" s="286"/>
      <c r="R11" s="286"/>
      <c r="S11" s="286"/>
      <c r="T11" s="286"/>
      <c r="U11" s="286"/>
      <c r="V11" s="286"/>
      <c r="W11" s="286"/>
      <c r="X11" s="286"/>
      <c r="Y11" s="286"/>
      <c r="Z11" s="286"/>
      <c r="AA11" s="286"/>
      <c r="AB11" s="286"/>
      <c r="AC11" s="286"/>
      <c r="AD11" s="286"/>
      <c r="AE11" s="286"/>
      <c r="AF11" s="286"/>
      <c r="AG11" s="286"/>
    </row>
    <row r="12" spans="1:33" ht="15.75" customHeight="1">
      <c r="A12" s="384" t="s">
        <v>94</v>
      </c>
      <c r="B12" s="384" t="s">
        <v>95</v>
      </c>
      <c r="C12" s="388" t="s">
        <v>155</v>
      </c>
      <c r="D12" s="459"/>
      <c r="E12" s="459"/>
      <c r="F12" s="459"/>
      <c r="G12" s="459"/>
      <c r="H12" s="460"/>
      <c r="I12" s="390" t="s">
        <v>161</v>
      </c>
      <c r="J12" s="388" t="s">
        <v>156</v>
      </c>
      <c r="K12" s="459"/>
      <c r="L12" s="459"/>
      <c r="M12" s="459"/>
      <c r="N12" s="459"/>
      <c r="O12" s="460"/>
      <c r="P12" s="390" t="s">
        <v>161</v>
      </c>
      <c r="Q12" s="388" t="s">
        <v>157</v>
      </c>
      <c r="R12" s="459"/>
      <c r="S12" s="459"/>
      <c r="T12" s="459"/>
      <c r="U12" s="459"/>
      <c r="V12" s="460"/>
      <c r="W12" s="390" t="s">
        <v>161</v>
      </c>
      <c r="X12" s="389" t="s">
        <v>256</v>
      </c>
      <c r="Y12" s="459"/>
      <c r="Z12" s="459"/>
      <c r="AA12" s="459"/>
      <c r="AB12" s="459"/>
      <c r="AC12" s="459"/>
      <c r="AD12" s="459"/>
      <c r="AE12" s="459"/>
      <c r="AF12" s="459"/>
      <c r="AG12" s="460"/>
    </row>
    <row r="13" spans="1:33" ht="15.75" customHeight="1">
      <c r="A13" s="463"/>
      <c r="B13" s="463"/>
      <c r="C13" s="12" t="s">
        <v>257</v>
      </c>
      <c r="D13" s="12" t="s">
        <v>258</v>
      </c>
      <c r="E13" s="12" t="s">
        <v>259</v>
      </c>
      <c r="F13" s="12" t="s">
        <v>260</v>
      </c>
      <c r="G13" s="12" t="s">
        <v>261</v>
      </c>
      <c r="H13" s="12" t="s">
        <v>262</v>
      </c>
      <c r="I13" s="463"/>
      <c r="J13" s="12" t="s">
        <v>257</v>
      </c>
      <c r="K13" s="12" t="s">
        <v>258</v>
      </c>
      <c r="L13" s="12" t="s">
        <v>259</v>
      </c>
      <c r="M13" s="12" t="s">
        <v>260</v>
      </c>
      <c r="N13" s="12" t="s">
        <v>261</v>
      </c>
      <c r="O13" s="12" t="s">
        <v>262</v>
      </c>
      <c r="P13" s="463"/>
      <c r="Q13" s="12" t="s">
        <v>257</v>
      </c>
      <c r="R13" s="12" t="s">
        <v>258</v>
      </c>
      <c r="S13" s="12" t="s">
        <v>259</v>
      </c>
      <c r="T13" s="12" t="s">
        <v>260</v>
      </c>
      <c r="U13" s="12" t="s">
        <v>261</v>
      </c>
      <c r="V13" s="12" t="s">
        <v>262</v>
      </c>
      <c r="W13" s="463"/>
      <c r="X13" s="390" t="s">
        <v>263</v>
      </c>
      <c r="Y13" s="390" t="s">
        <v>264</v>
      </c>
      <c r="Z13" s="390" t="s">
        <v>265</v>
      </c>
      <c r="AA13" s="390" t="s">
        <v>266</v>
      </c>
      <c r="AB13" s="390" t="s">
        <v>267</v>
      </c>
      <c r="AC13" s="390" t="s">
        <v>268</v>
      </c>
      <c r="AD13" s="390" t="s">
        <v>269</v>
      </c>
      <c r="AE13" s="390" t="s">
        <v>270</v>
      </c>
      <c r="AF13" s="390" t="s">
        <v>271</v>
      </c>
      <c r="AG13" s="390" t="s">
        <v>272</v>
      </c>
    </row>
    <row r="14" spans="1:33" ht="15.75" customHeight="1">
      <c r="A14" s="463"/>
      <c r="B14" s="463"/>
      <c r="C14" s="12" t="s">
        <v>173</v>
      </c>
      <c r="D14" s="12" t="s">
        <v>174</v>
      </c>
      <c r="E14" s="12" t="s">
        <v>175</v>
      </c>
      <c r="F14" s="12" t="s">
        <v>176</v>
      </c>
      <c r="G14" s="12" t="s">
        <v>177</v>
      </c>
      <c r="H14" s="12" t="s">
        <v>178</v>
      </c>
      <c r="I14" s="463"/>
      <c r="J14" s="12" t="s">
        <v>173</v>
      </c>
      <c r="K14" s="12" t="s">
        <v>174</v>
      </c>
      <c r="L14" s="12" t="s">
        <v>175</v>
      </c>
      <c r="M14" s="12" t="s">
        <v>176</v>
      </c>
      <c r="N14" s="12" t="s">
        <v>177</v>
      </c>
      <c r="O14" s="12" t="s">
        <v>178</v>
      </c>
      <c r="P14" s="463"/>
      <c r="Q14" s="12" t="s">
        <v>173</v>
      </c>
      <c r="R14" s="12" t="s">
        <v>174</v>
      </c>
      <c r="S14" s="12" t="s">
        <v>175</v>
      </c>
      <c r="T14" s="12" t="s">
        <v>176</v>
      </c>
      <c r="U14" s="12" t="s">
        <v>177</v>
      </c>
      <c r="V14" s="12" t="s">
        <v>178</v>
      </c>
      <c r="W14" s="463"/>
      <c r="X14" s="463"/>
      <c r="Y14" s="463"/>
      <c r="Z14" s="463"/>
      <c r="AA14" s="463"/>
      <c r="AB14" s="463"/>
      <c r="AC14" s="463"/>
      <c r="AD14" s="463"/>
      <c r="AE14" s="463"/>
      <c r="AF14" s="463"/>
      <c r="AG14" s="463"/>
    </row>
    <row r="15" spans="1:33" ht="15.75" customHeight="1">
      <c r="A15" s="467"/>
      <c r="B15" s="467"/>
      <c r="C15" s="18"/>
      <c r="D15" s="18"/>
      <c r="E15" s="18"/>
      <c r="F15" s="18"/>
      <c r="G15" s="18"/>
      <c r="H15" s="18"/>
      <c r="I15" s="10">
        <f>SUM(C15:H15)</f>
        <v>0</v>
      </c>
      <c r="J15" s="18"/>
      <c r="K15" s="18"/>
      <c r="L15" s="18"/>
      <c r="M15" s="18"/>
      <c r="N15" s="18"/>
      <c r="O15" s="18"/>
      <c r="P15" s="10">
        <f>SUM(J15:O15)</f>
        <v>0</v>
      </c>
      <c r="Q15" s="18"/>
      <c r="R15" s="18"/>
      <c r="S15" s="18"/>
      <c r="T15" s="18"/>
      <c r="U15" s="18"/>
      <c r="V15" s="18"/>
      <c r="W15" s="10">
        <f>SUM(Q15:V15)</f>
        <v>0</v>
      </c>
      <c r="X15" s="467"/>
      <c r="Y15" s="467"/>
      <c r="Z15" s="467"/>
      <c r="AA15" s="467"/>
      <c r="AB15" s="467"/>
      <c r="AC15" s="467"/>
      <c r="AD15" s="467"/>
      <c r="AE15" s="467"/>
      <c r="AF15" s="467"/>
      <c r="AG15" s="467"/>
    </row>
    <row r="16" spans="1:33" ht="15.75" customHeight="1">
      <c r="A16" s="20"/>
      <c r="B16" s="20" t="s">
        <v>232</v>
      </c>
      <c r="C16" s="7"/>
      <c r="D16" s="7"/>
      <c r="E16" s="7"/>
      <c r="F16" s="7"/>
      <c r="G16" s="7"/>
      <c r="H16" s="7"/>
      <c r="I16" s="19"/>
      <c r="J16" s="7"/>
      <c r="K16" s="7"/>
      <c r="L16" s="7"/>
      <c r="M16" s="7"/>
      <c r="N16" s="7"/>
      <c r="O16" s="7"/>
      <c r="P16" s="19"/>
      <c r="Q16" s="7"/>
      <c r="R16" s="7"/>
      <c r="S16" s="7"/>
      <c r="T16" s="7"/>
      <c r="U16" s="7"/>
      <c r="V16" s="7"/>
      <c r="W16" s="34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spans="1:33" ht="15.75" customHeight="1">
      <c r="A17" s="20"/>
      <c r="B17" s="20" t="s">
        <v>234</v>
      </c>
      <c r="C17" s="7"/>
      <c r="D17" s="7"/>
      <c r="E17" s="7"/>
      <c r="F17" s="7"/>
      <c r="G17" s="7"/>
      <c r="H17" s="7"/>
      <c r="I17" s="19"/>
      <c r="J17" s="7"/>
      <c r="K17" s="7"/>
      <c r="L17" s="7"/>
      <c r="M17" s="7"/>
      <c r="N17" s="7"/>
      <c r="O17" s="7"/>
      <c r="P17" s="19"/>
      <c r="Q17" s="7"/>
      <c r="R17" s="7"/>
      <c r="S17" s="7"/>
      <c r="T17" s="7"/>
      <c r="U17" s="7"/>
      <c r="V17" s="7"/>
      <c r="W17" s="34"/>
      <c r="X17" s="7"/>
      <c r="Y17" s="7"/>
      <c r="Z17" s="7"/>
      <c r="AA17" s="7"/>
      <c r="AB17" s="7"/>
      <c r="AC17" s="7"/>
      <c r="AD17" s="7"/>
      <c r="AE17" s="7"/>
      <c r="AF17" s="7"/>
      <c r="AG17" s="7"/>
    </row>
    <row r="18" spans="1:33" ht="15.75" customHeight="1">
      <c r="A18" s="20"/>
      <c r="B18" s="20" t="s">
        <v>236</v>
      </c>
      <c r="C18" s="7"/>
      <c r="D18" s="7"/>
      <c r="E18" s="7"/>
      <c r="F18" s="7"/>
      <c r="G18" s="7"/>
      <c r="H18" s="7"/>
      <c r="I18" s="19"/>
      <c r="J18" s="7"/>
      <c r="K18" s="7"/>
      <c r="L18" s="7"/>
      <c r="M18" s="7"/>
      <c r="N18" s="7"/>
      <c r="O18" s="7"/>
      <c r="P18" s="19"/>
      <c r="Q18" s="7"/>
      <c r="R18" s="7"/>
      <c r="S18" s="7"/>
      <c r="T18" s="7"/>
      <c r="U18" s="7"/>
      <c r="V18" s="7"/>
      <c r="W18" s="34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spans="1:33" ht="15.75" customHeight="1">
      <c r="A19" s="20"/>
      <c r="B19" s="20" t="s">
        <v>238</v>
      </c>
      <c r="C19" s="7"/>
      <c r="D19" s="7"/>
      <c r="E19" s="7"/>
      <c r="F19" s="7"/>
      <c r="G19" s="7"/>
      <c r="H19" s="7"/>
      <c r="I19" s="19"/>
      <c r="J19" s="7"/>
      <c r="K19" s="7"/>
      <c r="L19" s="7"/>
      <c r="M19" s="7"/>
      <c r="N19" s="7"/>
      <c r="O19" s="7"/>
      <c r="P19" s="19"/>
      <c r="Q19" s="7"/>
      <c r="R19" s="7"/>
      <c r="S19" s="7"/>
      <c r="T19" s="7"/>
      <c r="U19" s="7"/>
      <c r="V19" s="7"/>
      <c r="W19" s="34"/>
      <c r="X19" s="7"/>
      <c r="Y19" s="7"/>
      <c r="Z19" s="7"/>
      <c r="AA19" s="7"/>
      <c r="AB19" s="7"/>
      <c r="AC19" s="7"/>
      <c r="AD19" s="7"/>
      <c r="AE19" s="7"/>
      <c r="AF19" s="7"/>
      <c r="AG19" s="7"/>
    </row>
    <row r="20" spans="1:33" ht="15.75" customHeight="1">
      <c r="A20" s="20"/>
      <c r="B20" s="20" t="s">
        <v>240</v>
      </c>
      <c r="C20" s="7"/>
      <c r="D20" s="7"/>
      <c r="E20" s="7"/>
      <c r="F20" s="7"/>
      <c r="G20" s="7"/>
      <c r="H20" s="7"/>
      <c r="I20" s="19"/>
      <c r="J20" s="7"/>
      <c r="K20" s="7"/>
      <c r="L20" s="7"/>
      <c r="M20" s="7"/>
      <c r="N20" s="7"/>
      <c r="O20" s="7"/>
      <c r="P20" s="19"/>
      <c r="Q20" s="7"/>
      <c r="R20" s="7"/>
      <c r="S20" s="7"/>
      <c r="T20" s="7"/>
      <c r="U20" s="7"/>
      <c r="V20" s="7"/>
      <c r="W20" s="34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1:33" ht="15.75" customHeight="1">
      <c r="A21" s="20"/>
      <c r="B21" s="20" t="s">
        <v>242</v>
      </c>
      <c r="C21" s="7"/>
      <c r="D21" s="7"/>
      <c r="E21" s="7"/>
      <c r="F21" s="7"/>
      <c r="G21" s="7"/>
      <c r="H21" s="7"/>
      <c r="I21" s="19"/>
      <c r="J21" s="7"/>
      <c r="K21" s="7"/>
      <c r="L21" s="7"/>
      <c r="M21" s="7"/>
      <c r="N21" s="7"/>
      <c r="O21" s="7"/>
      <c r="P21" s="19"/>
      <c r="Q21" s="7"/>
      <c r="R21" s="7"/>
      <c r="S21" s="7"/>
      <c r="T21" s="7"/>
      <c r="U21" s="7"/>
      <c r="V21" s="7"/>
      <c r="W21" s="34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1:33" ht="15.75" customHeight="1">
      <c r="A22" s="20"/>
      <c r="B22" s="20" t="s">
        <v>244</v>
      </c>
      <c r="C22" s="7"/>
      <c r="D22" s="7"/>
      <c r="E22" s="7"/>
      <c r="F22" s="7"/>
      <c r="G22" s="7"/>
      <c r="H22" s="7"/>
      <c r="I22" s="19"/>
      <c r="J22" s="7"/>
      <c r="K22" s="7"/>
      <c r="L22" s="7"/>
      <c r="M22" s="7"/>
      <c r="N22" s="7"/>
      <c r="O22" s="7"/>
      <c r="P22" s="19"/>
      <c r="Q22" s="7"/>
      <c r="R22" s="7"/>
      <c r="S22" s="7"/>
      <c r="T22" s="7"/>
      <c r="U22" s="7"/>
      <c r="V22" s="7"/>
      <c r="W22" s="34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ht="15.75" customHeight="1">
      <c r="A23" s="20"/>
      <c r="B23" s="20" t="s">
        <v>246</v>
      </c>
      <c r="C23" s="7"/>
      <c r="D23" s="7"/>
      <c r="E23" s="7"/>
      <c r="F23" s="7"/>
      <c r="G23" s="7"/>
      <c r="H23" s="7"/>
      <c r="I23" s="19"/>
      <c r="J23" s="7"/>
      <c r="K23" s="7"/>
      <c r="L23" s="7"/>
      <c r="M23" s="7"/>
      <c r="N23" s="7"/>
      <c r="O23" s="7"/>
      <c r="P23" s="19"/>
      <c r="Q23" s="7"/>
      <c r="R23" s="7"/>
      <c r="S23" s="7"/>
      <c r="T23" s="7"/>
      <c r="U23" s="7"/>
      <c r="V23" s="7"/>
      <c r="W23" s="34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33" ht="15.75" customHeight="1">
      <c r="A24" s="20"/>
      <c r="B24" s="20" t="s">
        <v>248</v>
      </c>
      <c r="C24" s="7"/>
      <c r="D24" s="7"/>
      <c r="E24" s="7"/>
      <c r="F24" s="7"/>
      <c r="G24" s="7"/>
      <c r="H24" s="7"/>
      <c r="I24" s="19"/>
      <c r="J24" s="7"/>
      <c r="K24" s="7"/>
      <c r="L24" s="7"/>
      <c r="M24" s="7"/>
      <c r="N24" s="7"/>
      <c r="O24" s="7"/>
      <c r="P24" s="19"/>
      <c r="Q24" s="7"/>
      <c r="R24" s="7"/>
      <c r="S24" s="7"/>
      <c r="T24" s="7"/>
      <c r="U24" s="7"/>
      <c r="V24" s="7"/>
      <c r="W24" s="34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ht="15.75" customHeight="1">
      <c r="A25" s="20"/>
      <c r="B25" s="20" t="s">
        <v>250</v>
      </c>
      <c r="C25" s="7"/>
      <c r="D25" s="7"/>
      <c r="E25" s="7"/>
      <c r="F25" s="7"/>
      <c r="G25" s="7"/>
      <c r="H25" s="7"/>
      <c r="I25" s="19"/>
      <c r="J25" s="7"/>
      <c r="K25" s="7"/>
      <c r="L25" s="7"/>
      <c r="M25" s="7"/>
      <c r="N25" s="7"/>
      <c r="O25" s="7"/>
      <c r="P25" s="19"/>
      <c r="Q25" s="7"/>
      <c r="R25" s="7"/>
      <c r="S25" s="7"/>
      <c r="T25" s="7"/>
      <c r="U25" s="7"/>
      <c r="V25" s="7"/>
      <c r="W25" s="34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33" ht="21" customHeight="1">
      <c r="A26" s="391" t="s">
        <v>145</v>
      </c>
      <c r="B26" s="460"/>
      <c r="C26" s="7"/>
      <c r="D26" s="7"/>
      <c r="E26" s="7"/>
      <c r="F26" s="7"/>
      <c r="G26" s="7"/>
      <c r="H26" s="7"/>
      <c r="I26" s="286"/>
      <c r="J26" s="7"/>
      <c r="K26" s="7"/>
      <c r="L26" s="7"/>
      <c r="M26" s="7"/>
      <c r="N26" s="7"/>
      <c r="O26" s="7"/>
      <c r="P26" s="286"/>
      <c r="Q26" s="7"/>
      <c r="R26" s="7"/>
      <c r="S26" s="7"/>
      <c r="T26" s="7"/>
      <c r="U26" s="7"/>
      <c r="V26" s="7"/>
      <c r="W26" s="396" t="s">
        <v>273</v>
      </c>
      <c r="X26" s="462"/>
      <c r="Y26" s="392"/>
      <c r="Z26" s="392"/>
      <c r="AA26" s="392"/>
      <c r="AB26" s="392"/>
      <c r="AC26" s="392"/>
      <c r="AD26" s="392"/>
      <c r="AE26" s="392"/>
      <c r="AF26" s="392"/>
      <c r="AG26" s="392"/>
    </row>
    <row r="27" spans="1:33" ht="21" customHeight="1">
      <c r="A27" s="391" t="s">
        <v>147</v>
      </c>
      <c r="B27" s="460"/>
      <c r="C27" s="7"/>
      <c r="D27" s="7"/>
      <c r="E27" s="7"/>
      <c r="F27" s="7"/>
      <c r="G27" s="7"/>
      <c r="H27" s="7"/>
      <c r="I27" s="286"/>
      <c r="J27" s="7"/>
      <c r="K27" s="7"/>
      <c r="L27" s="7"/>
      <c r="M27" s="7"/>
      <c r="N27" s="7"/>
      <c r="O27" s="7"/>
      <c r="P27" s="286"/>
      <c r="Q27" s="7"/>
      <c r="R27" s="7"/>
      <c r="S27" s="7"/>
      <c r="T27" s="7"/>
      <c r="U27" s="7"/>
      <c r="V27" s="7"/>
      <c r="W27" s="464"/>
      <c r="X27" s="466"/>
      <c r="Y27" s="467"/>
      <c r="Z27" s="467"/>
      <c r="AA27" s="467"/>
      <c r="AB27" s="467"/>
      <c r="AC27" s="467"/>
      <c r="AD27" s="467"/>
      <c r="AE27" s="467"/>
      <c r="AF27" s="467"/>
      <c r="AG27" s="467"/>
    </row>
    <row r="28" spans="1:33" ht="21" customHeight="1">
      <c r="A28" s="388" t="s">
        <v>148</v>
      </c>
      <c r="B28" s="460"/>
      <c r="C28" s="7"/>
      <c r="D28" s="7"/>
      <c r="E28" s="7"/>
      <c r="F28" s="7"/>
      <c r="G28" s="7"/>
      <c r="H28" s="7"/>
      <c r="I28" s="286"/>
      <c r="J28" s="7"/>
      <c r="K28" s="7"/>
      <c r="L28" s="7"/>
      <c r="M28" s="7"/>
      <c r="N28" s="7"/>
      <c r="O28" s="7"/>
      <c r="P28" s="286"/>
      <c r="Q28" s="7"/>
      <c r="R28" s="7"/>
      <c r="S28" s="7"/>
      <c r="T28" s="7"/>
      <c r="U28" s="7"/>
      <c r="V28" s="7"/>
      <c r="W28" s="6" t="s">
        <v>274</v>
      </c>
      <c r="X28" s="6"/>
      <c r="Y28" s="7"/>
      <c r="Z28" s="7"/>
      <c r="AA28" s="7"/>
      <c r="AB28" s="7"/>
      <c r="AC28" s="7"/>
      <c r="AD28" s="7"/>
      <c r="AE28" s="7"/>
      <c r="AF28" s="7"/>
      <c r="AG28" s="7"/>
    </row>
    <row r="29" spans="1:33" ht="21" customHeight="1">
      <c r="A29" s="391" t="s">
        <v>275</v>
      </c>
      <c r="B29" s="460"/>
      <c r="C29" s="7"/>
      <c r="D29" s="7"/>
      <c r="E29" s="7"/>
      <c r="F29" s="7"/>
      <c r="G29" s="7"/>
      <c r="H29" s="7"/>
      <c r="I29" s="286"/>
      <c r="J29" s="7"/>
      <c r="K29" s="7"/>
      <c r="L29" s="7"/>
      <c r="M29" s="7"/>
      <c r="N29" s="7"/>
      <c r="O29" s="7"/>
      <c r="P29" s="286"/>
      <c r="Q29" s="7"/>
      <c r="R29" s="7"/>
      <c r="S29" s="7"/>
      <c r="T29" s="7"/>
      <c r="U29" s="7"/>
      <c r="V29" s="7"/>
      <c r="W29" s="394" t="s">
        <v>276</v>
      </c>
      <c r="X29" s="462"/>
      <c r="Y29" s="7"/>
      <c r="Z29" s="7"/>
      <c r="AA29" s="7"/>
      <c r="AB29" s="7"/>
      <c r="AC29" s="7"/>
      <c r="AD29" s="7"/>
      <c r="AE29" s="7"/>
      <c r="AF29" s="7"/>
      <c r="AG29" s="7"/>
    </row>
    <row r="30" spans="1:33" ht="21" customHeight="1">
      <c r="A30" s="391" t="s">
        <v>277</v>
      </c>
      <c r="B30" s="460"/>
      <c r="C30" s="7"/>
      <c r="D30" s="7"/>
      <c r="E30" s="7"/>
      <c r="F30" s="7"/>
      <c r="G30" s="7"/>
      <c r="H30" s="7"/>
      <c r="I30" s="286"/>
      <c r="J30" s="7"/>
      <c r="K30" s="7"/>
      <c r="L30" s="7"/>
      <c r="M30" s="7"/>
      <c r="N30" s="7"/>
      <c r="O30" s="7"/>
      <c r="P30" s="286"/>
      <c r="Q30" s="7"/>
      <c r="R30" s="7"/>
      <c r="S30" s="7"/>
      <c r="T30" s="7"/>
      <c r="U30" s="7"/>
      <c r="V30" s="7"/>
      <c r="W30" s="464"/>
      <c r="X30" s="466"/>
      <c r="Y30" s="7"/>
      <c r="Z30" s="7"/>
      <c r="AA30" s="7"/>
      <c r="AB30" s="7"/>
      <c r="AC30" s="7"/>
      <c r="AD30" s="7"/>
      <c r="AE30" s="7"/>
      <c r="AF30" s="7"/>
      <c r="AG30" s="7"/>
    </row>
    <row r="31" spans="1:33" ht="15.75" customHeight="1">
      <c r="A31" s="286"/>
      <c r="B31" s="286"/>
      <c r="C31" s="286"/>
      <c r="D31" s="286"/>
      <c r="E31" s="286"/>
      <c r="F31" s="286"/>
      <c r="G31" s="286"/>
      <c r="H31" s="286"/>
      <c r="I31" s="286"/>
      <c r="J31" s="286"/>
      <c r="K31" s="286"/>
      <c r="L31" s="286"/>
      <c r="M31" s="286"/>
      <c r="N31" s="286"/>
      <c r="O31" s="286"/>
      <c r="P31" s="286"/>
      <c r="Q31" s="286"/>
      <c r="R31" s="286"/>
      <c r="S31" s="286"/>
      <c r="T31" s="286"/>
      <c r="U31" s="286"/>
      <c r="V31" s="286"/>
      <c r="W31" s="286"/>
      <c r="X31" s="286"/>
      <c r="Y31" s="286"/>
      <c r="Z31" s="286"/>
      <c r="AA31" s="286"/>
      <c r="AB31" s="286"/>
      <c r="AC31" s="286"/>
      <c r="AD31" s="286"/>
      <c r="AE31" s="286"/>
      <c r="AF31" s="286"/>
      <c r="AG31" s="286"/>
    </row>
    <row r="32" spans="1:33" ht="15.75" customHeight="1">
      <c r="A32" s="286"/>
      <c r="B32" s="286"/>
      <c r="C32" s="286"/>
      <c r="D32" s="286"/>
      <c r="E32" s="286"/>
      <c r="F32" s="286"/>
      <c r="G32" s="286"/>
      <c r="H32" s="286"/>
      <c r="I32" s="286"/>
      <c r="J32" s="286"/>
      <c r="K32" s="286"/>
      <c r="L32" s="286"/>
      <c r="M32" s="286"/>
      <c r="N32" s="286"/>
      <c r="O32" s="286"/>
      <c r="P32" s="286"/>
      <c r="Q32" s="286"/>
      <c r="R32" s="286"/>
      <c r="S32" s="286"/>
      <c r="T32" s="286"/>
      <c r="U32" s="286"/>
      <c r="V32" s="286"/>
      <c r="W32" s="286"/>
      <c r="X32" s="286"/>
      <c r="Y32" s="286"/>
      <c r="Z32" s="286"/>
      <c r="AA32" s="286"/>
      <c r="AB32" s="286"/>
      <c r="AC32" s="286"/>
      <c r="AD32" s="286"/>
      <c r="AE32" s="286"/>
      <c r="AF32" s="286"/>
      <c r="AG32" s="286"/>
    </row>
    <row r="33" spans="4:13" ht="15.75" customHeight="1">
      <c r="D33" s="395" t="s">
        <v>278</v>
      </c>
      <c r="E33" s="415"/>
      <c r="F33" s="415"/>
      <c r="G33" s="415"/>
      <c r="H33" s="415"/>
      <c r="I33" s="415"/>
      <c r="J33" s="415"/>
      <c r="K33" s="415"/>
      <c r="L33" s="415"/>
      <c r="M33" s="415"/>
    </row>
    <row r="34" spans="4:13" ht="15.75" customHeight="1">
      <c r="D34" s="415"/>
      <c r="E34" s="415"/>
      <c r="F34" s="415"/>
      <c r="G34" s="415"/>
      <c r="H34" s="415"/>
      <c r="I34" s="415"/>
      <c r="J34" s="415"/>
      <c r="K34" s="415"/>
      <c r="L34" s="415"/>
      <c r="M34" s="415"/>
    </row>
    <row r="35" spans="4:13" ht="15.75" customHeight="1">
      <c r="D35" s="286"/>
      <c r="E35" s="286"/>
      <c r="F35" s="286"/>
      <c r="G35" s="286"/>
      <c r="H35" s="286"/>
      <c r="I35" s="286"/>
      <c r="J35" s="286"/>
      <c r="K35" s="286"/>
      <c r="L35" s="286"/>
      <c r="M35" s="286"/>
    </row>
    <row r="36" spans="4:13" ht="31.5" customHeight="1">
      <c r="D36" s="12" t="s">
        <v>279</v>
      </c>
      <c r="E36" s="12" t="s">
        <v>276</v>
      </c>
      <c r="F36" s="12" t="s">
        <v>280</v>
      </c>
      <c r="G36" s="12" t="s">
        <v>281</v>
      </c>
      <c r="H36" s="12" t="s">
        <v>282</v>
      </c>
      <c r="I36" s="12" t="s">
        <v>283</v>
      </c>
      <c r="J36" s="12" t="s">
        <v>284</v>
      </c>
      <c r="K36" s="12" t="s">
        <v>285</v>
      </c>
      <c r="L36" s="12" t="s">
        <v>286</v>
      </c>
      <c r="M36" s="12" t="s">
        <v>287</v>
      </c>
    </row>
    <row r="37" spans="4:13" ht="15.75" customHeight="1">
      <c r="D37" s="12" t="s">
        <v>173</v>
      </c>
      <c r="E37" s="7"/>
      <c r="F37" s="7"/>
      <c r="G37" s="7"/>
      <c r="H37" s="7"/>
      <c r="I37" s="7"/>
      <c r="J37" s="7"/>
      <c r="K37" s="7"/>
      <c r="L37" s="7"/>
      <c r="M37" s="7"/>
    </row>
    <row r="38" spans="4:13" ht="15.75" customHeight="1">
      <c r="D38" s="12" t="s">
        <v>174</v>
      </c>
      <c r="E38" s="7"/>
      <c r="F38" s="7"/>
      <c r="G38" s="7"/>
      <c r="H38" s="7"/>
      <c r="I38" s="7"/>
      <c r="J38" s="7"/>
      <c r="K38" s="7"/>
      <c r="L38" s="7"/>
      <c r="M38" s="7"/>
    </row>
    <row r="39" spans="4:13" ht="15.75" customHeight="1">
      <c r="D39" s="12" t="s">
        <v>175</v>
      </c>
      <c r="E39" s="7"/>
      <c r="F39" s="7"/>
      <c r="G39" s="7"/>
      <c r="H39" s="7"/>
      <c r="I39" s="7"/>
      <c r="J39" s="7"/>
      <c r="K39" s="7"/>
      <c r="L39" s="7"/>
      <c r="M39" s="7"/>
    </row>
    <row r="40" spans="4:13" ht="15.75" customHeight="1">
      <c r="D40" s="12" t="s">
        <v>176</v>
      </c>
      <c r="E40" s="7"/>
      <c r="F40" s="7"/>
      <c r="G40" s="7"/>
      <c r="H40" s="7"/>
      <c r="I40" s="7"/>
      <c r="J40" s="7"/>
      <c r="K40" s="7"/>
      <c r="L40" s="7"/>
      <c r="M40" s="7"/>
    </row>
    <row r="41" spans="4:13" ht="15.75" customHeight="1">
      <c r="D41" s="12" t="s">
        <v>177</v>
      </c>
      <c r="E41" s="7"/>
      <c r="F41" s="7"/>
      <c r="G41" s="7"/>
      <c r="H41" s="7"/>
      <c r="I41" s="7"/>
      <c r="J41" s="7"/>
      <c r="K41" s="7"/>
      <c r="L41" s="7"/>
      <c r="M41" s="7"/>
    </row>
    <row r="42" spans="4:13" ht="33.75" customHeight="1">
      <c r="D42" s="393" t="s">
        <v>288</v>
      </c>
      <c r="E42" s="460"/>
      <c r="F42" s="20"/>
      <c r="G42" s="20"/>
      <c r="H42" s="20"/>
      <c r="I42" s="20"/>
      <c r="J42" s="20"/>
      <c r="K42" s="20"/>
      <c r="L42" s="20"/>
      <c r="M42" s="20"/>
    </row>
    <row r="43" spans="4:13" ht="15.75" customHeight="1">
      <c r="D43" s="286"/>
      <c r="E43" s="286"/>
      <c r="F43" s="286"/>
      <c r="G43" s="286"/>
      <c r="H43" s="286"/>
      <c r="I43" s="286"/>
      <c r="J43" s="286"/>
      <c r="K43" s="286"/>
      <c r="L43" s="286"/>
      <c r="M43" s="286"/>
    </row>
    <row r="44" spans="4:13" ht="15.75" customHeight="1">
      <c r="D44" s="286"/>
      <c r="E44" s="286"/>
      <c r="F44" s="286"/>
      <c r="G44" s="286"/>
      <c r="H44" s="286"/>
      <c r="I44" s="286"/>
      <c r="J44" s="286"/>
      <c r="K44" s="286"/>
      <c r="L44" s="286"/>
      <c r="M44" s="286"/>
    </row>
    <row r="45" spans="4:13" ht="15.75" customHeight="1">
      <c r="D45" s="286"/>
      <c r="E45" s="286"/>
      <c r="F45" s="286"/>
      <c r="G45" s="286"/>
      <c r="H45" s="286"/>
      <c r="I45" s="286"/>
      <c r="J45" s="286"/>
      <c r="K45" s="286"/>
      <c r="L45" s="286"/>
      <c r="M45" s="286"/>
    </row>
    <row r="46" spans="4:13" ht="15.75" customHeight="1">
      <c r="D46" s="286"/>
      <c r="E46" s="286"/>
      <c r="F46" s="286"/>
      <c r="G46" s="286"/>
      <c r="H46" s="286"/>
      <c r="I46" s="286"/>
      <c r="J46" s="286"/>
      <c r="K46" s="286"/>
      <c r="L46" s="286"/>
      <c r="M46" s="286"/>
    </row>
    <row r="47" spans="4:13" ht="15.75" customHeight="1">
      <c r="D47" s="286"/>
      <c r="E47" s="286"/>
      <c r="F47" s="286"/>
      <c r="G47" s="286"/>
      <c r="H47" s="286"/>
      <c r="I47" s="286"/>
      <c r="J47" s="286"/>
      <c r="K47" s="286"/>
      <c r="L47" s="286"/>
      <c r="M47" s="286"/>
    </row>
    <row r="48" spans="4:13" ht="15.75" customHeight="1">
      <c r="D48" s="286"/>
      <c r="E48" s="286"/>
      <c r="F48" s="286"/>
      <c r="G48" s="286"/>
      <c r="H48" s="286"/>
      <c r="I48" s="286"/>
      <c r="J48" s="286"/>
      <c r="K48" s="286"/>
      <c r="L48" s="286"/>
      <c r="M48" s="286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AB26:AB27"/>
    <mergeCell ref="W29:X30"/>
    <mergeCell ref="AC26:AC27"/>
    <mergeCell ref="AD26:AD27"/>
    <mergeCell ref="AE26:AE27"/>
    <mergeCell ref="Z26:Z27"/>
    <mergeCell ref="AA26:AA27"/>
    <mergeCell ref="AF26:AF27"/>
    <mergeCell ref="AG26:AG27"/>
    <mergeCell ref="A30:B30"/>
    <mergeCell ref="D42:E42"/>
    <mergeCell ref="H3:M3"/>
    <mergeCell ref="X3:AA4"/>
    <mergeCell ref="X5:Z5"/>
    <mergeCell ref="X6:Z6"/>
    <mergeCell ref="A12:A15"/>
    <mergeCell ref="I12:I14"/>
    <mergeCell ref="AA13:AA15"/>
    <mergeCell ref="D33:M34"/>
    <mergeCell ref="W12:W14"/>
    <mergeCell ref="X13:X15"/>
    <mergeCell ref="W26:X27"/>
    <mergeCell ref="Y26:Y27"/>
    <mergeCell ref="B12:B15"/>
    <mergeCell ref="A26:B26"/>
    <mergeCell ref="A27:B27"/>
    <mergeCell ref="A28:B28"/>
    <mergeCell ref="A29:B29"/>
    <mergeCell ref="C12:H12"/>
    <mergeCell ref="J12:O12"/>
    <mergeCell ref="X12:AG12"/>
    <mergeCell ref="P12:P14"/>
    <mergeCell ref="Q12:V12"/>
    <mergeCell ref="Y13:Y15"/>
    <mergeCell ref="Z13:Z15"/>
    <mergeCell ref="AB13:AB15"/>
    <mergeCell ref="AC13:AC15"/>
    <mergeCell ref="AD13:AD15"/>
    <mergeCell ref="AE13:AE15"/>
    <mergeCell ref="AF13:AF15"/>
    <mergeCell ref="AG13:AG15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3">
    <tabColor rgb="FFFFC000"/>
  </sheetPr>
  <dimension ref="A1:AP1000"/>
  <sheetViews>
    <sheetView showGridLines="0" view="pageBreakPreview" topLeftCell="A12" zoomScale="82" zoomScaleNormal="100" zoomScaleSheetLayoutView="82" workbookViewId="0">
      <selection activeCell="D10" sqref="D10"/>
    </sheetView>
  </sheetViews>
  <sheetFormatPr defaultColWidth="0" defaultRowHeight="15" customHeight="1"/>
  <cols>
    <col min="1" max="1" width="18.625" customWidth="1"/>
    <col min="2" max="2" width="56.625" customWidth="1"/>
    <col min="3" max="5" width="16.625" customWidth="1"/>
    <col min="6" max="6" width="18.125" customWidth="1"/>
    <col min="7" max="7" width="10.625" customWidth="1"/>
    <col min="8" max="8" width="11.375" customWidth="1"/>
    <col min="9" max="9" width="5.125" customWidth="1"/>
    <col min="10" max="11" width="6.625" hidden="1" customWidth="1"/>
    <col min="12" max="12" width="8.125" hidden="1" customWidth="1"/>
    <col min="13" max="13" width="6.375" hidden="1" customWidth="1"/>
    <col min="14" max="42" width="5.625" hidden="1" customWidth="1"/>
    <col min="43" max="16384" width="11.125" hidden="1"/>
  </cols>
  <sheetData>
    <row r="1" spans="1:42" ht="42" customHeight="1">
      <c r="A1" s="287"/>
      <c r="B1" s="365" t="s">
        <v>196</v>
      </c>
      <c r="C1" s="416"/>
      <c r="D1" s="416"/>
      <c r="E1" s="416"/>
      <c r="F1" s="416"/>
      <c r="G1" s="416"/>
      <c r="H1" s="416"/>
      <c r="I1" s="416"/>
      <c r="J1" s="2"/>
      <c r="K1" s="215"/>
      <c r="L1" s="2"/>
      <c r="M1" s="215"/>
      <c r="N1" s="216"/>
      <c r="O1" s="2"/>
      <c r="P1" s="215"/>
      <c r="Q1" s="2"/>
      <c r="R1" s="215"/>
      <c r="S1" s="216"/>
      <c r="T1" s="25"/>
      <c r="U1" s="215"/>
      <c r="V1" s="25"/>
      <c r="W1" s="215"/>
      <c r="X1" s="216"/>
      <c r="Y1" s="25"/>
      <c r="Z1" s="215"/>
      <c r="AA1" s="25"/>
      <c r="AB1" s="215"/>
      <c r="AC1" s="216"/>
      <c r="AD1" s="25"/>
      <c r="AE1" s="215"/>
      <c r="AF1" s="25"/>
      <c r="AG1" s="215"/>
      <c r="AH1" s="216"/>
      <c r="AI1" s="25"/>
      <c r="AJ1" s="215"/>
      <c r="AK1" s="25"/>
      <c r="AL1" s="215"/>
      <c r="AM1" s="216"/>
      <c r="AN1" s="25"/>
      <c r="AO1" s="215"/>
      <c r="AP1" s="25"/>
    </row>
    <row r="2" spans="1:42" ht="15.75" customHeight="1">
      <c r="A2" s="287"/>
      <c r="B2" s="366" t="s">
        <v>197</v>
      </c>
      <c r="C2" s="416"/>
      <c r="D2" s="416"/>
      <c r="E2" s="416"/>
      <c r="F2" s="416"/>
      <c r="G2" s="416"/>
      <c r="H2" s="416"/>
      <c r="I2" s="416"/>
      <c r="J2" s="2"/>
      <c r="K2" s="215"/>
      <c r="L2" s="2"/>
      <c r="M2" s="217"/>
      <c r="N2" s="218"/>
      <c r="O2" s="14"/>
      <c r="P2" s="217"/>
      <c r="Q2" s="14"/>
      <c r="R2" s="217"/>
      <c r="S2" s="218"/>
      <c r="T2" s="29"/>
      <c r="U2" s="217"/>
      <c r="V2" s="29"/>
      <c r="W2" s="217"/>
      <c r="X2" s="218"/>
      <c r="Y2" s="25"/>
      <c r="Z2" s="215"/>
      <c r="AA2" s="25"/>
      <c r="AB2" s="215"/>
      <c r="AC2" s="216"/>
      <c r="AD2" s="25"/>
      <c r="AE2" s="215"/>
      <c r="AF2" s="25"/>
      <c r="AG2" s="215"/>
      <c r="AH2" s="216"/>
      <c r="AI2" s="25"/>
      <c r="AJ2" s="215"/>
      <c r="AK2" s="25"/>
      <c r="AL2" s="215"/>
      <c r="AM2" s="216"/>
      <c r="AN2" s="25"/>
      <c r="AO2" s="215"/>
      <c r="AP2" s="25"/>
    </row>
    <row r="3" spans="1:42" ht="4.5" customHeight="1">
      <c r="A3" s="219"/>
      <c r="B3" s="219"/>
      <c r="C3" s="219"/>
      <c r="D3" s="219"/>
      <c r="E3" s="219"/>
      <c r="F3" s="219"/>
      <c r="G3" s="219"/>
      <c r="H3" s="219"/>
      <c r="I3" s="219"/>
      <c r="J3" s="30"/>
      <c r="K3" s="220"/>
      <c r="L3" s="30"/>
      <c r="M3" s="220"/>
      <c r="N3" s="221"/>
      <c r="O3" s="14"/>
      <c r="P3" s="217"/>
      <c r="Q3" s="14"/>
      <c r="R3" s="217"/>
      <c r="S3" s="218"/>
      <c r="T3" s="29"/>
      <c r="U3" s="217"/>
      <c r="V3" s="29"/>
      <c r="W3" s="217"/>
      <c r="X3" s="218"/>
      <c r="Y3" s="25"/>
      <c r="Z3" s="215"/>
      <c r="AA3" s="25"/>
      <c r="AB3" s="215"/>
      <c r="AC3" s="216"/>
      <c r="AD3" s="25"/>
      <c r="AE3" s="215"/>
      <c r="AF3" s="25"/>
      <c r="AG3" s="215"/>
      <c r="AH3" s="216"/>
      <c r="AI3" s="25"/>
      <c r="AJ3" s="215"/>
      <c r="AK3" s="25"/>
      <c r="AL3" s="215"/>
      <c r="AM3" s="216"/>
      <c r="AN3" s="25"/>
      <c r="AO3" s="215"/>
      <c r="AP3" s="25"/>
    </row>
    <row r="4" spans="1:42" ht="33.75" customHeight="1">
      <c r="A4" s="45"/>
      <c r="B4" s="451" t="s">
        <v>289</v>
      </c>
      <c r="C4" s="416"/>
      <c r="D4" s="416"/>
      <c r="E4" s="416"/>
      <c r="F4" s="452"/>
      <c r="G4" s="468" t="s">
        <v>199</v>
      </c>
      <c r="H4" s="149"/>
      <c r="I4" s="150"/>
      <c r="J4" s="14"/>
      <c r="K4" s="217"/>
      <c r="L4" s="14"/>
      <c r="M4" s="217"/>
      <c r="N4" s="218"/>
      <c r="O4" s="14"/>
      <c r="P4" s="217"/>
      <c r="Q4" s="14"/>
      <c r="R4" s="217"/>
      <c r="S4" s="14"/>
      <c r="T4" s="14"/>
      <c r="U4" s="14"/>
      <c r="V4" s="14"/>
      <c r="W4" s="14"/>
      <c r="X4" s="14"/>
      <c r="Y4" s="29"/>
      <c r="Z4" s="215"/>
      <c r="AA4" s="25"/>
      <c r="AB4" s="215"/>
      <c r="AC4" s="216"/>
      <c r="AD4" s="25"/>
      <c r="AE4" s="215"/>
      <c r="AF4" s="25"/>
      <c r="AG4" s="215"/>
      <c r="AH4" s="216"/>
      <c r="AI4" s="25"/>
      <c r="AJ4" s="215"/>
      <c r="AK4" s="25"/>
      <c r="AL4" s="215"/>
      <c r="AM4" s="216"/>
      <c r="AN4" s="25"/>
      <c r="AO4" s="215"/>
      <c r="AP4" s="25"/>
    </row>
    <row r="5" spans="1:42" ht="15.75" customHeight="1">
      <c r="A5" s="141" t="s">
        <v>11</v>
      </c>
      <c r="B5" s="222" t="str">
        <f>IF(COVERPAGE!S3=0,"",COVERPAGE!S3)</f>
        <v>SECOND SEMESTER SY 2024-2025</v>
      </c>
      <c r="C5" s="45"/>
      <c r="D5" s="45"/>
      <c r="E5" s="45"/>
      <c r="F5" s="45"/>
      <c r="G5" s="142" t="s">
        <v>65</v>
      </c>
      <c r="H5" s="143">
        <f>'CO-PO Attainment'!AC20</f>
        <v>0.8</v>
      </c>
      <c r="I5" s="144" t="str">
        <f t="shared" ref="I5:I14" si="0">IF(H5&lt;&gt;"",IFERROR(IF(H5&gt;=0.6,"Y","N"),""),"")</f>
        <v>Y</v>
      </c>
      <c r="J5" s="31" t="s">
        <v>35</v>
      </c>
      <c r="K5" s="223"/>
      <c r="L5" s="31" t="s">
        <v>42</v>
      </c>
      <c r="M5" s="223"/>
      <c r="N5" s="31"/>
      <c r="O5" s="31"/>
      <c r="P5" s="223"/>
      <c r="Q5" s="218"/>
      <c r="R5" s="215"/>
      <c r="S5" s="26" t="s">
        <v>155</v>
      </c>
      <c r="T5" s="30">
        <v>0.1</v>
      </c>
      <c r="U5" s="30" t="s">
        <v>13</v>
      </c>
      <c r="V5" s="30" t="s">
        <v>16</v>
      </c>
      <c r="W5" s="14"/>
      <c r="X5" s="14"/>
      <c r="Y5" s="29"/>
      <c r="Z5" s="224"/>
      <c r="AA5" s="25"/>
      <c r="AB5" s="215"/>
      <c r="AC5" s="216"/>
      <c r="AD5" s="25"/>
      <c r="AE5" s="215"/>
      <c r="AF5" s="25"/>
      <c r="AG5" s="215"/>
      <c r="AH5" s="216"/>
      <c r="AI5" s="25"/>
      <c r="AJ5" s="215"/>
      <c r="AK5" s="25"/>
      <c r="AL5" s="215"/>
      <c r="AM5" s="216"/>
      <c r="AN5" s="25"/>
      <c r="AO5" s="215"/>
      <c r="AP5" s="25"/>
    </row>
    <row r="6" spans="1:42" ht="15.75" customHeight="1">
      <c r="A6" s="141" t="s">
        <v>14</v>
      </c>
      <c r="B6" s="225" t="str">
        <f>IF(COVERPAGE!S4=0,"",COVERPAGE!S4)</f>
        <v/>
      </c>
      <c r="C6" s="45"/>
      <c r="D6" s="368" t="s">
        <v>290</v>
      </c>
      <c r="E6" s="419"/>
      <c r="F6" s="108"/>
      <c r="G6" s="142" t="s">
        <v>66</v>
      </c>
      <c r="H6" s="143">
        <f>'CO-PO Attainment'!AC21</f>
        <v>1</v>
      </c>
      <c r="I6" s="144" t="str">
        <f t="shared" si="0"/>
        <v>Y</v>
      </c>
      <c r="J6" s="32">
        <v>0</v>
      </c>
      <c r="K6" s="226"/>
      <c r="L6" s="26">
        <v>2</v>
      </c>
      <c r="M6" s="227" t="s">
        <v>201</v>
      </c>
      <c r="N6" s="26"/>
      <c r="O6" s="26"/>
      <c r="P6" s="227"/>
      <c r="Q6" s="218"/>
      <c r="R6" s="215"/>
      <c r="S6" s="26" t="s">
        <v>156</v>
      </c>
      <c r="T6" s="14">
        <v>0.2</v>
      </c>
      <c r="U6" s="14">
        <v>80</v>
      </c>
      <c r="V6" s="14">
        <v>60</v>
      </c>
      <c r="W6" s="14"/>
      <c r="X6" s="14"/>
      <c r="Y6" s="29"/>
      <c r="Z6" s="224"/>
      <c r="AA6" s="25"/>
      <c r="AB6" s="215"/>
      <c r="AC6" s="216"/>
      <c r="AD6" s="25"/>
      <c r="AE6" s="215"/>
      <c r="AF6" s="25"/>
      <c r="AG6" s="215"/>
      <c r="AH6" s="216"/>
      <c r="AI6" s="25"/>
      <c r="AJ6" s="215"/>
      <c r="AK6" s="25"/>
      <c r="AL6" s="215"/>
      <c r="AM6" s="216"/>
      <c r="AN6" s="25"/>
      <c r="AO6" s="215"/>
      <c r="AP6" s="25"/>
    </row>
    <row r="7" spans="1:42" ht="16.5" customHeight="1">
      <c r="A7" s="141" t="s">
        <v>17</v>
      </c>
      <c r="B7" s="225" t="str">
        <f>IF(COVERPAGE!S5=0,"",COVERPAGE!S5)</f>
        <v/>
      </c>
      <c r="C7" s="45"/>
      <c r="D7" s="369">
        <f>IFERROR('CO-PO Attainment'!V34,"")</f>
        <v>2.8400000000000012</v>
      </c>
      <c r="E7" s="398" t="str">
        <f>IF(D7="","",IF(AND(D7&gt;=J6,D7&lt;L6),M6,IF(AND(D7&gt;=J7,D7&lt;L7),M7,IF(D73&gt;=J8,M8,""))))</f>
        <v>Moderate attainment</v>
      </c>
      <c r="F7" s="45"/>
      <c r="G7" s="142" t="s">
        <v>67</v>
      </c>
      <c r="H7" s="143">
        <f>'CO-PO Attainment'!AC22</f>
        <v>1</v>
      </c>
      <c r="I7" s="144" t="str">
        <f t="shared" si="0"/>
        <v>Y</v>
      </c>
      <c r="J7" s="32">
        <v>2</v>
      </c>
      <c r="K7" s="226"/>
      <c r="L7" s="26">
        <v>3</v>
      </c>
      <c r="M7" s="228" t="s">
        <v>202</v>
      </c>
      <c r="N7" s="33"/>
      <c r="O7" s="33"/>
      <c r="P7" s="228"/>
      <c r="Q7" s="218"/>
      <c r="R7" s="215"/>
      <c r="S7" s="26" t="s">
        <v>157</v>
      </c>
      <c r="T7" s="14">
        <v>0.3</v>
      </c>
      <c r="U7" s="14">
        <v>20</v>
      </c>
      <c r="V7" s="14">
        <v>40</v>
      </c>
      <c r="W7" s="14"/>
      <c r="X7" s="14"/>
      <c r="Y7" s="29"/>
      <c r="Z7" s="224"/>
      <c r="AA7" s="25"/>
      <c r="AB7" s="215"/>
      <c r="AC7" s="216"/>
      <c r="AD7" s="25"/>
      <c r="AE7" s="215"/>
      <c r="AF7" s="25"/>
      <c r="AG7" s="215"/>
      <c r="AH7" s="216"/>
      <c r="AI7" s="25"/>
      <c r="AJ7" s="215"/>
      <c r="AK7" s="25"/>
      <c r="AL7" s="215"/>
      <c r="AM7" s="216"/>
      <c r="AN7" s="25"/>
      <c r="AO7" s="215"/>
      <c r="AP7" s="25"/>
    </row>
    <row r="8" spans="1:42" ht="16.5" customHeight="1">
      <c r="A8" s="141" t="s">
        <v>18</v>
      </c>
      <c r="B8" s="225" t="str">
        <f>IF(COVERPAGE!S6=0,"",COVERPAGE!S6)</f>
        <v>LECTURE</v>
      </c>
      <c r="C8" s="45"/>
      <c r="D8" s="419"/>
      <c r="E8" s="419"/>
      <c r="F8" s="151"/>
      <c r="G8" s="142" t="s">
        <v>68</v>
      </c>
      <c r="H8" s="143">
        <f>'CO-PO Attainment'!AC23</f>
        <v>0.4</v>
      </c>
      <c r="I8" s="144" t="str">
        <f t="shared" si="0"/>
        <v>N</v>
      </c>
      <c r="J8" s="32">
        <v>3</v>
      </c>
      <c r="K8" s="226"/>
      <c r="L8" s="26"/>
      <c r="M8" s="227" t="s">
        <v>203</v>
      </c>
      <c r="N8" s="26"/>
      <c r="O8" s="26"/>
      <c r="P8" s="227"/>
      <c r="Q8" s="218"/>
      <c r="R8" s="215"/>
      <c r="S8" s="14"/>
      <c r="T8" s="14">
        <v>0.4</v>
      </c>
      <c r="U8" s="14"/>
      <c r="V8" s="14"/>
      <c r="W8" s="14"/>
      <c r="X8" s="14"/>
      <c r="Y8" s="29"/>
      <c r="Z8" s="224"/>
      <c r="AA8" s="25"/>
      <c r="AB8" s="215"/>
      <c r="AC8" s="216"/>
      <c r="AD8" s="25"/>
      <c r="AE8" s="215"/>
      <c r="AF8" s="25"/>
      <c r="AG8" s="215"/>
      <c r="AH8" s="216"/>
      <c r="AI8" s="25"/>
      <c r="AJ8" s="215"/>
      <c r="AK8" s="25"/>
      <c r="AL8" s="215"/>
      <c r="AM8" s="216"/>
      <c r="AN8" s="25"/>
      <c r="AO8" s="215"/>
      <c r="AP8" s="25"/>
    </row>
    <row r="9" spans="1:42" ht="16.5" customHeight="1">
      <c r="A9" s="141" t="s">
        <v>20</v>
      </c>
      <c r="B9" s="225" t="str">
        <f>IF(COVERPAGE!S7=0,"",COVERPAGE!S7)</f>
        <v/>
      </c>
      <c r="C9" s="45"/>
      <c r="D9" s="419"/>
      <c r="E9" s="419"/>
      <c r="F9" s="151"/>
      <c r="G9" s="142" t="s">
        <v>69</v>
      </c>
      <c r="H9" s="143">
        <f>'CO-PO Attainment'!AC24</f>
        <v>0.60000000000000009</v>
      </c>
      <c r="I9" s="144" t="str">
        <f t="shared" si="0"/>
        <v>Y</v>
      </c>
      <c r="J9" s="2"/>
      <c r="K9" s="215"/>
      <c r="L9" s="2"/>
      <c r="M9" s="217"/>
      <c r="N9" s="218"/>
      <c r="O9" s="14"/>
      <c r="P9" s="217"/>
      <c r="Q9" s="14"/>
      <c r="R9" s="217"/>
      <c r="S9" s="14"/>
      <c r="T9" s="14">
        <v>0.5</v>
      </c>
      <c r="U9" s="14"/>
      <c r="V9" s="14"/>
      <c r="W9" s="14"/>
      <c r="X9" s="14"/>
      <c r="Y9" s="29"/>
      <c r="Z9" s="215"/>
      <c r="AA9" s="25"/>
      <c r="AB9" s="215"/>
      <c r="AC9" s="216"/>
      <c r="AD9" s="25"/>
      <c r="AE9" s="215"/>
      <c r="AF9" s="25"/>
      <c r="AG9" s="215"/>
      <c r="AH9" s="216"/>
      <c r="AI9" s="25"/>
      <c r="AJ9" s="215"/>
      <c r="AK9" s="25"/>
      <c r="AL9" s="215"/>
      <c r="AM9" s="216"/>
      <c r="AN9" s="25"/>
      <c r="AO9" s="215"/>
      <c r="AP9" s="25"/>
    </row>
    <row r="10" spans="1:42" ht="15.75" customHeight="1">
      <c r="A10" s="141" t="s">
        <v>21</v>
      </c>
      <c r="B10" s="300">
        <f>IF(COVERPAGE!S8=0,"",COVERPAGE!S8)</f>
        <v>3</v>
      </c>
      <c r="C10" s="45"/>
      <c r="D10" s="45"/>
      <c r="E10" s="45"/>
      <c r="F10" s="45"/>
      <c r="G10" s="142" t="s">
        <v>70</v>
      </c>
      <c r="H10" s="143" t="str">
        <f>'CO-PO Attainment'!AC25</f>
        <v/>
      </c>
      <c r="I10" s="144" t="str">
        <f t="shared" si="0"/>
        <v/>
      </c>
      <c r="J10" s="2"/>
      <c r="K10" s="215"/>
      <c r="L10" s="2"/>
      <c r="M10" s="215"/>
      <c r="N10" s="216"/>
      <c r="O10" s="2"/>
      <c r="P10" s="215"/>
      <c r="Q10" s="2"/>
      <c r="R10" s="215"/>
      <c r="S10" s="14"/>
      <c r="T10" s="14">
        <v>0.6</v>
      </c>
      <c r="U10" s="14"/>
      <c r="V10" s="14"/>
      <c r="W10" s="14"/>
      <c r="X10" s="14"/>
      <c r="Y10" s="29"/>
      <c r="Z10" s="215"/>
      <c r="AA10" s="25"/>
      <c r="AB10" s="215"/>
      <c r="AC10" s="216"/>
      <c r="AD10" s="25"/>
      <c r="AE10" s="215"/>
      <c r="AF10" s="25"/>
      <c r="AG10" s="215"/>
      <c r="AH10" s="216"/>
      <c r="AI10" s="25"/>
      <c r="AJ10" s="215"/>
      <c r="AK10" s="25"/>
      <c r="AL10" s="215"/>
      <c r="AM10" s="216"/>
      <c r="AN10" s="25"/>
      <c r="AO10" s="215"/>
      <c r="AP10" s="25"/>
    </row>
    <row r="11" spans="1:42" ht="15.75" customHeight="1">
      <c r="A11" s="141" t="s">
        <v>23</v>
      </c>
      <c r="B11" s="225" t="str">
        <f>IF(COVERPAGE!S9=0,"",COVERPAGE!S9)</f>
        <v>60-40</v>
      </c>
      <c r="C11" s="45"/>
      <c r="D11" s="45"/>
      <c r="E11" s="45"/>
      <c r="F11" s="45"/>
      <c r="G11" s="142" t="s">
        <v>71</v>
      </c>
      <c r="H11" s="143" t="str">
        <f>'CO-PO Attainment'!AC26</f>
        <v/>
      </c>
      <c r="I11" s="144" t="str">
        <f t="shared" si="0"/>
        <v/>
      </c>
      <c r="J11" s="2"/>
      <c r="K11" s="215"/>
      <c r="L11" s="2"/>
      <c r="M11" s="215"/>
      <c r="N11" s="216"/>
      <c r="O11" s="2"/>
      <c r="P11" s="215"/>
      <c r="Q11" s="2"/>
      <c r="R11" s="215"/>
      <c r="S11" s="14"/>
      <c r="T11" s="14"/>
      <c r="U11" s="14"/>
      <c r="V11" s="14"/>
      <c r="W11" s="14"/>
      <c r="X11" s="14"/>
      <c r="Y11" s="29"/>
      <c r="Z11" s="215"/>
      <c r="AA11" s="25"/>
      <c r="AB11" s="215"/>
      <c r="AC11" s="216"/>
      <c r="AD11" s="25"/>
      <c r="AE11" s="215"/>
      <c r="AF11" s="25"/>
      <c r="AG11" s="215"/>
      <c r="AH11" s="216"/>
      <c r="AI11" s="25"/>
      <c r="AJ11" s="215"/>
      <c r="AK11" s="25"/>
      <c r="AL11" s="215"/>
      <c r="AM11" s="216"/>
      <c r="AN11" s="25"/>
      <c r="AO11" s="215"/>
      <c r="AP11" s="25"/>
    </row>
    <row r="12" spans="1:42" ht="15.75" customHeight="1">
      <c r="A12" s="141" t="s">
        <v>25</v>
      </c>
      <c r="B12" s="225" t="str">
        <f>IF(COVERPAGE!S10=0,"",COVERPAGE!S10)</f>
        <v/>
      </c>
      <c r="C12" s="45"/>
      <c r="D12" s="45"/>
      <c r="E12" s="45"/>
      <c r="F12" s="45"/>
      <c r="G12" s="142" t="s">
        <v>72</v>
      </c>
      <c r="H12" s="143" t="str">
        <f>'CO-PO Attainment'!AC27</f>
        <v/>
      </c>
      <c r="I12" s="144" t="str">
        <f t="shared" si="0"/>
        <v/>
      </c>
      <c r="J12" s="2"/>
      <c r="K12" s="215"/>
      <c r="L12" s="2"/>
      <c r="M12" s="215"/>
      <c r="N12" s="216"/>
      <c r="O12" s="2"/>
      <c r="P12" s="215"/>
      <c r="Q12" s="2"/>
      <c r="R12" s="215"/>
      <c r="S12" s="216"/>
      <c r="T12" s="25"/>
      <c r="U12" s="215"/>
      <c r="V12" s="25"/>
      <c r="W12" s="215"/>
      <c r="X12" s="216"/>
      <c r="Y12" s="25"/>
      <c r="Z12" s="215"/>
      <c r="AA12" s="25"/>
      <c r="AB12" s="215"/>
      <c r="AC12" s="216"/>
      <c r="AD12" s="25"/>
      <c r="AE12" s="215"/>
      <c r="AF12" s="25"/>
      <c r="AG12" s="215"/>
      <c r="AH12" s="216"/>
      <c r="AI12" s="25"/>
      <c r="AJ12" s="215"/>
      <c r="AK12" s="25"/>
      <c r="AL12" s="215"/>
      <c r="AM12" s="216"/>
      <c r="AN12" s="25"/>
      <c r="AO12" s="215"/>
      <c r="AP12" s="25"/>
    </row>
    <row r="13" spans="1:42" ht="15.75" customHeight="1">
      <c r="A13" s="141" t="s">
        <v>206</v>
      </c>
      <c r="B13" s="301">
        <f ca="1">TODAY()</f>
        <v>46220</v>
      </c>
      <c r="C13" s="45"/>
      <c r="D13" s="45"/>
      <c r="E13" s="45"/>
      <c r="F13" s="45"/>
      <c r="G13" s="142" t="s">
        <v>73</v>
      </c>
      <c r="H13" s="143" t="str">
        <f>'CO-PO Attainment'!AC28</f>
        <v/>
      </c>
      <c r="I13" s="144" t="str">
        <f t="shared" si="0"/>
        <v/>
      </c>
      <c r="J13" s="2"/>
      <c r="K13" s="215"/>
      <c r="L13" s="2"/>
      <c r="M13" s="215"/>
      <c r="N13" s="216"/>
      <c r="O13" s="2"/>
      <c r="P13" s="215"/>
      <c r="Q13" s="2"/>
      <c r="R13" s="215"/>
      <c r="S13" s="216"/>
      <c r="T13" s="25"/>
      <c r="U13" s="215"/>
      <c r="V13" s="25"/>
      <c r="W13" s="215"/>
      <c r="X13" s="216"/>
      <c r="Y13" s="25"/>
      <c r="Z13" s="215"/>
      <c r="AA13" s="25"/>
      <c r="AB13" s="215"/>
      <c r="AC13" s="216"/>
      <c r="AD13" s="25"/>
      <c r="AE13" s="215"/>
      <c r="AF13" s="25"/>
      <c r="AG13" s="215"/>
      <c r="AH13" s="216"/>
      <c r="AI13" s="25"/>
      <c r="AJ13" s="215"/>
      <c r="AK13" s="25"/>
      <c r="AL13" s="215"/>
      <c r="AM13" s="216"/>
      <c r="AN13" s="25"/>
      <c r="AO13" s="215"/>
      <c r="AP13" s="25"/>
    </row>
    <row r="14" spans="1:42" ht="15.75" customHeight="1">
      <c r="A14" s="141"/>
      <c r="B14" s="152"/>
      <c r="C14" s="45"/>
      <c r="D14" s="45"/>
      <c r="E14" s="45"/>
      <c r="F14" s="45"/>
      <c r="G14" s="146" t="s">
        <v>74</v>
      </c>
      <c r="H14" s="147" t="str">
        <f>'CO-PO Attainment'!AC29</f>
        <v/>
      </c>
      <c r="I14" s="148" t="str">
        <f t="shared" si="0"/>
        <v/>
      </c>
      <c r="J14" s="2"/>
      <c r="K14" s="215"/>
      <c r="L14" s="2"/>
      <c r="M14" s="215"/>
      <c r="N14" s="216"/>
      <c r="O14" s="2"/>
      <c r="P14" s="215"/>
      <c r="Q14" s="2"/>
      <c r="R14" s="215"/>
      <c r="S14" s="216"/>
      <c r="T14" s="25"/>
      <c r="U14" s="215"/>
      <c r="V14" s="25"/>
      <c r="W14" s="215"/>
      <c r="X14" s="216"/>
      <c r="Y14" s="25"/>
      <c r="Z14" s="215"/>
      <c r="AA14" s="25"/>
      <c r="AB14" s="215"/>
      <c r="AC14" s="216"/>
      <c r="AD14" s="25"/>
      <c r="AE14" s="215"/>
      <c r="AF14" s="25"/>
      <c r="AG14" s="215"/>
      <c r="AH14" s="216"/>
      <c r="AI14" s="25"/>
      <c r="AJ14" s="215"/>
      <c r="AK14" s="25"/>
      <c r="AL14" s="215"/>
      <c r="AM14" s="216"/>
      <c r="AN14" s="25"/>
      <c r="AO14" s="215"/>
      <c r="AP14" s="25"/>
    </row>
    <row r="15" spans="1:42" ht="15.75" customHeight="1">
      <c r="A15" s="45"/>
      <c r="B15" s="45"/>
      <c r="C15" s="45"/>
      <c r="D15" s="45"/>
      <c r="E15" s="45"/>
      <c r="F15" s="45"/>
      <c r="G15" s="45"/>
      <c r="H15" s="45"/>
      <c r="I15" s="45"/>
      <c r="J15" s="2"/>
      <c r="K15" s="215"/>
      <c r="L15" s="2"/>
      <c r="M15" s="215"/>
      <c r="N15" s="216"/>
      <c r="O15" s="2"/>
      <c r="P15" s="215"/>
      <c r="Q15" s="2"/>
      <c r="R15" s="215"/>
      <c r="S15" s="216"/>
      <c r="T15" s="25"/>
      <c r="U15" s="215"/>
      <c r="V15" s="25"/>
      <c r="W15" s="215"/>
      <c r="X15" s="216"/>
      <c r="Y15" s="25"/>
      <c r="Z15" s="215"/>
      <c r="AA15" s="25"/>
      <c r="AB15" s="215"/>
      <c r="AC15" s="216"/>
      <c r="AD15" s="25"/>
      <c r="AE15" s="215"/>
      <c r="AF15" s="25"/>
      <c r="AG15" s="215"/>
      <c r="AH15" s="216"/>
      <c r="AI15" s="25"/>
      <c r="AJ15" s="215"/>
      <c r="AK15" s="25"/>
      <c r="AL15" s="215"/>
      <c r="AM15" s="216"/>
      <c r="AN15" s="25"/>
      <c r="AO15" s="215"/>
      <c r="AP15" s="25"/>
    </row>
    <row r="16" spans="1:42" ht="15.75" customHeight="1">
      <c r="A16" s="363" t="s">
        <v>94</v>
      </c>
      <c r="B16" s="364" t="s">
        <v>95</v>
      </c>
      <c r="C16" s="360" t="s">
        <v>91</v>
      </c>
      <c r="D16" s="360" t="s">
        <v>92</v>
      </c>
      <c r="E16" s="360" t="s">
        <v>93</v>
      </c>
      <c r="F16" s="355" t="s">
        <v>194</v>
      </c>
      <c r="G16" s="397" t="s">
        <v>195</v>
      </c>
      <c r="H16" s="419"/>
      <c r="I16" s="469"/>
      <c r="J16" s="2"/>
      <c r="K16" s="215"/>
      <c r="L16" s="2"/>
      <c r="M16" s="215"/>
      <c r="N16" s="216"/>
      <c r="O16" s="2"/>
      <c r="P16" s="215"/>
      <c r="Q16" s="2"/>
      <c r="R16" s="215"/>
      <c r="S16" s="216"/>
      <c r="T16" s="25"/>
      <c r="U16" s="215"/>
      <c r="V16" s="25"/>
      <c r="W16" s="215"/>
      <c r="X16" s="216"/>
      <c r="Y16" s="25"/>
      <c r="Z16" s="215"/>
      <c r="AA16" s="25"/>
      <c r="AB16" s="215"/>
      <c r="AC16" s="216"/>
      <c r="AD16" s="25"/>
      <c r="AE16" s="215"/>
      <c r="AF16" s="25"/>
      <c r="AG16" s="215"/>
      <c r="AH16" s="216"/>
      <c r="AI16" s="25"/>
      <c r="AJ16" s="215"/>
      <c r="AK16" s="25"/>
      <c r="AL16" s="215"/>
      <c r="AM16" s="216"/>
      <c r="AN16" s="25"/>
      <c r="AO16" s="215"/>
      <c r="AP16" s="25"/>
    </row>
    <row r="17" spans="1:42" ht="15.75" customHeight="1">
      <c r="A17" s="442"/>
      <c r="B17" s="435"/>
      <c r="C17" s="435"/>
      <c r="D17" s="435"/>
      <c r="E17" s="435"/>
      <c r="F17" s="444"/>
      <c r="G17" s="444"/>
      <c r="H17" s="416"/>
      <c r="I17" s="469"/>
      <c r="J17" s="2"/>
      <c r="K17" s="215"/>
      <c r="L17" s="2"/>
      <c r="M17" s="215"/>
      <c r="N17" s="216"/>
      <c r="O17" s="2"/>
      <c r="P17" s="215"/>
      <c r="Q17" s="2"/>
      <c r="R17" s="215"/>
      <c r="S17" s="216"/>
      <c r="T17" s="25"/>
      <c r="U17" s="215"/>
      <c r="V17" s="25"/>
      <c r="W17" s="215"/>
      <c r="X17" s="216"/>
      <c r="Y17" s="25"/>
      <c r="Z17" s="215"/>
      <c r="AA17" s="25"/>
      <c r="AB17" s="215"/>
      <c r="AC17" s="216"/>
      <c r="AD17" s="25"/>
      <c r="AE17" s="215"/>
      <c r="AF17" s="25"/>
      <c r="AG17" s="215"/>
      <c r="AH17" s="216"/>
      <c r="AI17" s="25"/>
      <c r="AJ17" s="215"/>
      <c r="AK17" s="25"/>
      <c r="AL17" s="215"/>
      <c r="AM17" s="216"/>
      <c r="AN17" s="25"/>
      <c r="AO17" s="215"/>
      <c r="AP17" s="25"/>
    </row>
    <row r="18" spans="1:42" ht="16.5" customHeight="1">
      <c r="A18" s="442"/>
      <c r="B18" s="435"/>
      <c r="C18" s="435"/>
      <c r="D18" s="435"/>
      <c r="E18" s="435"/>
      <c r="F18" s="444"/>
      <c r="G18" s="444"/>
      <c r="H18" s="416"/>
      <c r="I18" s="469"/>
      <c r="J18" s="373"/>
      <c r="K18" s="455"/>
      <c r="L18" s="455"/>
      <c r="M18" s="455"/>
      <c r="N18" s="455"/>
      <c r="O18" s="372"/>
      <c r="P18" s="455"/>
      <c r="Q18" s="455"/>
      <c r="R18" s="455"/>
      <c r="S18" s="455"/>
      <c r="T18" s="373"/>
      <c r="U18" s="455"/>
      <c r="V18" s="455"/>
      <c r="W18" s="455"/>
      <c r="X18" s="455"/>
      <c r="Y18" s="372"/>
      <c r="Z18" s="455"/>
      <c r="AA18" s="455"/>
      <c r="AB18" s="455"/>
      <c r="AC18" s="455"/>
      <c r="AD18" s="374"/>
      <c r="AE18" s="415"/>
      <c r="AF18" s="415"/>
      <c r="AG18" s="415"/>
      <c r="AH18" s="415"/>
      <c r="AI18" s="371"/>
      <c r="AJ18" s="455"/>
      <c r="AK18" s="455"/>
      <c r="AL18" s="455"/>
      <c r="AM18" s="455"/>
      <c r="AN18" s="372"/>
      <c r="AO18" s="455"/>
      <c r="AP18" s="455"/>
    </row>
    <row r="19" spans="1:42" ht="16.5" customHeight="1">
      <c r="A19" s="446"/>
      <c r="B19" s="447"/>
      <c r="C19" s="447"/>
      <c r="D19" s="447"/>
      <c r="E19" s="447"/>
      <c r="F19" s="449"/>
      <c r="G19" s="444"/>
      <c r="H19" s="419"/>
      <c r="I19" s="469"/>
      <c r="J19" s="15"/>
      <c r="K19" s="230"/>
      <c r="L19" s="15"/>
      <c r="M19" s="230"/>
      <c r="N19" s="231"/>
      <c r="O19" s="15"/>
      <c r="P19" s="230"/>
      <c r="Q19" s="15"/>
      <c r="R19" s="230"/>
      <c r="S19" s="15"/>
      <c r="T19" s="16"/>
      <c r="U19" s="230"/>
      <c r="V19" s="16"/>
      <c r="W19" s="230"/>
      <c r="X19" s="231"/>
      <c r="Y19" s="16"/>
      <c r="Z19" s="230"/>
      <c r="AA19" s="16"/>
      <c r="AB19" s="230"/>
      <c r="AC19" s="231"/>
      <c r="AD19" s="16"/>
      <c r="AE19" s="230"/>
      <c r="AF19" s="16"/>
      <c r="AG19" s="230"/>
      <c r="AH19" s="231"/>
      <c r="AI19" s="16"/>
      <c r="AJ19" s="230"/>
      <c r="AK19" s="16"/>
      <c r="AL19" s="230"/>
      <c r="AM19" s="231"/>
      <c r="AN19" s="16"/>
      <c r="AO19" s="230"/>
      <c r="AP19" s="16"/>
    </row>
    <row r="20" spans="1:42" ht="19.5" customHeight="1">
      <c r="A20" s="212" t="str">
        <f>IF(ISBLANK('Database (LECTURE-RES-PRAC)'!A17),"",'Database (LECTURE-RES-PRAC)'!A17)</f>
        <v/>
      </c>
      <c r="B20" s="213" t="str">
        <f>IF(ISBLANK('Database (LECTURE-RES-PRAC)'!B17),"",'Database (LECTURE-RES-PRAC)'!B17)</f>
        <v>aa</v>
      </c>
      <c r="C20" s="239">
        <f>'Grade computation'!J20</f>
        <v>81.920000000000016</v>
      </c>
      <c r="D20" s="239">
        <f>'Grade computation'!R20</f>
        <v>80.004705882352937</v>
      </c>
      <c r="E20" s="239">
        <f>'Grade computation'!Z20</f>
        <v>83.92</v>
      </c>
      <c r="F20" s="153">
        <f>'Grade computation'!AA20</f>
        <v>81.948235294117652</v>
      </c>
      <c r="G20" s="399" t="str">
        <f>'Grade computation'!AB20</f>
        <v>PASSED</v>
      </c>
      <c r="H20" s="432"/>
      <c r="I20" s="137"/>
      <c r="J20" s="25"/>
      <c r="K20" s="232"/>
      <c r="L20" s="25"/>
      <c r="M20" s="232"/>
      <c r="N20" s="233"/>
      <c r="O20" s="25"/>
      <c r="P20" s="232"/>
      <c r="Q20" s="25"/>
      <c r="R20" s="232"/>
      <c r="S20" s="233"/>
      <c r="T20" s="25"/>
      <c r="U20" s="232"/>
      <c r="V20" s="25"/>
      <c r="W20" s="232"/>
      <c r="X20" s="233"/>
      <c r="Y20" s="25"/>
      <c r="Z20" s="232"/>
      <c r="AA20" s="25"/>
      <c r="AB20" s="232"/>
      <c r="AC20" s="233"/>
      <c r="AD20" s="25"/>
      <c r="AE20" s="232"/>
      <c r="AF20" s="25"/>
      <c r="AG20" s="232"/>
      <c r="AH20" s="233"/>
      <c r="AI20" s="25"/>
      <c r="AJ20" s="232"/>
      <c r="AK20" s="25"/>
      <c r="AL20" s="232"/>
      <c r="AM20" s="233"/>
      <c r="AN20" s="25"/>
      <c r="AO20" s="232"/>
      <c r="AP20" s="25"/>
    </row>
    <row r="21" spans="1:42" ht="19.5" customHeight="1">
      <c r="A21" s="118" t="str">
        <f>IF(ISBLANK('Database (LECTURE-RES-PRAC)'!A18),"",'Database (LECTURE-RES-PRAC)'!A18)</f>
        <v/>
      </c>
      <c r="B21" s="119" t="str">
        <f>IF(ISBLANK('Database (LECTURE-RES-PRAC)'!B18),"",'Database (LECTURE-RES-PRAC)'!B18)</f>
        <v>bbb</v>
      </c>
      <c r="C21" s="239">
        <f>'Grade computation'!J21</f>
        <v>84.539999999999992</v>
      </c>
      <c r="D21" s="239">
        <f>'Grade computation'!R21</f>
        <v>88.508235294117654</v>
      </c>
      <c r="E21" s="239">
        <f>'Grade computation'!Z21</f>
        <v>94.419999999999987</v>
      </c>
      <c r="F21" s="153">
        <f>'Grade computation'!AA21</f>
        <v>89.156078431372563</v>
      </c>
      <c r="G21" s="399" t="str">
        <f>'Grade computation'!AB21</f>
        <v>PASSED</v>
      </c>
      <c r="H21" s="432"/>
      <c r="I21" s="137"/>
      <c r="J21" s="25"/>
      <c r="K21" s="232"/>
      <c r="L21" s="25"/>
      <c r="M21" s="232"/>
      <c r="N21" s="233"/>
      <c r="O21" s="25"/>
      <c r="P21" s="232"/>
      <c r="Q21" s="25"/>
      <c r="R21" s="232"/>
      <c r="S21" s="233"/>
      <c r="T21" s="25"/>
      <c r="U21" s="232"/>
      <c r="V21" s="25"/>
      <c r="W21" s="232"/>
      <c r="X21" s="233"/>
      <c r="Y21" s="25"/>
      <c r="Z21" s="232"/>
      <c r="AA21" s="25"/>
      <c r="AB21" s="232"/>
      <c r="AC21" s="233"/>
      <c r="AD21" s="25"/>
      <c r="AE21" s="232"/>
      <c r="AF21" s="25"/>
      <c r="AG21" s="232"/>
      <c r="AH21" s="233"/>
      <c r="AI21" s="25"/>
      <c r="AJ21" s="232"/>
      <c r="AK21" s="25"/>
      <c r="AL21" s="232"/>
      <c r="AM21" s="233"/>
      <c r="AN21" s="25"/>
      <c r="AO21" s="232"/>
      <c r="AP21" s="25"/>
    </row>
    <row r="22" spans="1:42" ht="19.5" customHeight="1">
      <c r="A22" s="212" t="str">
        <f>IF(ISBLANK('Database (LECTURE-RES-PRAC)'!A19),"",'Database (LECTURE-RES-PRAC)'!A19)</f>
        <v/>
      </c>
      <c r="B22" s="213" t="str">
        <f>IF(ISBLANK('Database (LECTURE-RES-PRAC)'!B19),"",'Database (LECTURE-RES-PRAC)'!B19)</f>
        <v>ccc</v>
      </c>
      <c r="C22" s="239">
        <f>'Grade computation'!J22</f>
        <v>86.88000000000001</v>
      </c>
      <c r="D22" s="239">
        <f>'Grade computation'!R22</f>
        <v>88.903529411764708</v>
      </c>
      <c r="E22" s="239">
        <f>'Grade computation'!Z22</f>
        <v>93.68</v>
      </c>
      <c r="F22" s="153">
        <f>'Grade computation'!AA22</f>
        <v>89.821176470588242</v>
      </c>
      <c r="G22" s="399" t="str">
        <f>'Grade computation'!AB22</f>
        <v>PASSED</v>
      </c>
      <c r="H22" s="432"/>
      <c r="I22" s="137"/>
      <c r="J22" s="25"/>
      <c r="K22" s="232"/>
      <c r="L22" s="25"/>
      <c r="M22" s="232"/>
      <c r="N22" s="233"/>
      <c r="O22" s="25"/>
      <c r="P22" s="232"/>
      <c r="Q22" s="25"/>
      <c r="R22" s="232"/>
      <c r="S22" s="233"/>
      <c r="T22" s="25"/>
      <c r="U22" s="232"/>
      <c r="V22" s="25"/>
      <c r="W22" s="232"/>
      <c r="X22" s="233"/>
      <c r="Y22" s="25"/>
      <c r="Z22" s="232"/>
      <c r="AA22" s="25"/>
      <c r="AB22" s="232"/>
      <c r="AC22" s="233"/>
      <c r="AD22" s="25"/>
      <c r="AE22" s="232"/>
      <c r="AF22" s="25"/>
      <c r="AG22" s="232"/>
      <c r="AH22" s="233"/>
      <c r="AI22" s="25"/>
      <c r="AJ22" s="232"/>
      <c r="AK22" s="25"/>
      <c r="AL22" s="232"/>
      <c r="AM22" s="233"/>
      <c r="AN22" s="25"/>
      <c r="AO22" s="232"/>
      <c r="AP22" s="25"/>
    </row>
    <row r="23" spans="1:42" ht="19.5" customHeight="1">
      <c r="A23" s="118" t="str">
        <f>IF(ISBLANK('Database (LECTURE-RES-PRAC)'!A20),"",'Database (LECTURE-RES-PRAC)'!A20)</f>
        <v/>
      </c>
      <c r="B23" s="119" t="str">
        <f>IF(ISBLANK('Database (LECTURE-RES-PRAC)'!B20),"",'Database (LECTURE-RES-PRAC)'!B20)</f>
        <v/>
      </c>
      <c r="C23" s="239" t="str">
        <f>'Grade computation'!J23</f>
        <v/>
      </c>
      <c r="D23" s="239" t="str">
        <f>'Grade computation'!R23</f>
        <v/>
      </c>
      <c r="E23" s="239" t="str">
        <f>'Grade computation'!Z23</f>
        <v/>
      </c>
      <c r="F23" s="153" t="str">
        <f>'Grade computation'!AA23</f>
        <v/>
      </c>
      <c r="G23" s="399" t="str">
        <f>'Grade computation'!AB23</f>
        <v/>
      </c>
      <c r="H23" s="432"/>
      <c r="I23" s="137"/>
      <c r="J23" s="25"/>
      <c r="K23" s="232"/>
      <c r="L23" s="25"/>
      <c r="M23" s="232"/>
      <c r="N23" s="233"/>
      <c r="O23" s="25"/>
      <c r="P23" s="232"/>
      <c r="Q23" s="25"/>
      <c r="R23" s="232"/>
      <c r="S23" s="233"/>
      <c r="T23" s="25"/>
      <c r="U23" s="232"/>
      <c r="V23" s="25"/>
      <c r="W23" s="232"/>
      <c r="X23" s="233"/>
      <c r="Y23" s="25"/>
      <c r="Z23" s="232"/>
      <c r="AA23" s="25"/>
      <c r="AB23" s="232"/>
      <c r="AC23" s="233"/>
      <c r="AD23" s="25"/>
      <c r="AE23" s="232"/>
      <c r="AF23" s="25"/>
      <c r="AG23" s="232"/>
      <c r="AH23" s="233"/>
      <c r="AI23" s="25"/>
      <c r="AJ23" s="232"/>
      <c r="AK23" s="25"/>
      <c r="AL23" s="232"/>
      <c r="AM23" s="233"/>
      <c r="AN23" s="25"/>
      <c r="AO23" s="232"/>
      <c r="AP23" s="25"/>
    </row>
    <row r="24" spans="1:42" ht="19.5" customHeight="1">
      <c r="A24" s="212" t="str">
        <f>IF(ISBLANK('Database (LECTURE-RES-PRAC)'!A21),"",'Database (LECTURE-RES-PRAC)'!A21)</f>
        <v/>
      </c>
      <c r="B24" s="213" t="str">
        <f>IF(ISBLANK('Database (LECTURE-RES-PRAC)'!B21),"",'Database (LECTURE-RES-PRAC)'!B21)</f>
        <v/>
      </c>
      <c r="C24" s="239" t="str">
        <f>'Grade computation'!J24</f>
        <v/>
      </c>
      <c r="D24" s="239" t="str">
        <f>'Grade computation'!R24</f>
        <v/>
      </c>
      <c r="E24" s="239" t="str">
        <f>'Grade computation'!Z24</f>
        <v/>
      </c>
      <c r="F24" s="153" t="str">
        <f>'Grade computation'!AA24</f>
        <v/>
      </c>
      <c r="G24" s="399" t="str">
        <f>'Grade computation'!AB24</f>
        <v/>
      </c>
      <c r="H24" s="432"/>
      <c r="I24" s="137"/>
      <c r="J24" s="25"/>
      <c r="K24" s="232"/>
      <c r="L24" s="25"/>
      <c r="M24" s="232"/>
      <c r="N24" s="233"/>
      <c r="O24" s="25"/>
      <c r="P24" s="232"/>
      <c r="Q24" s="25"/>
      <c r="R24" s="232"/>
      <c r="S24" s="233"/>
      <c r="T24" s="25"/>
      <c r="U24" s="232"/>
      <c r="V24" s="25"/>
      <c r="W24" s="232"/>
      <c r="X24" s="233"/>
      <c r="Y24" s="25"/>
      <c r="Z24" s="232"/>
      <c r="AA24" s="25"/>
      <c r="AB24" s="232"/>
      <c r="AC24" s="233"/>
      <c r="AD24" s="25"/>
      <c r="AE24" s="232"/>
      <c r="AF24" s="25"/>
      <c r="AG24" s="232"/>
      <c r="AH24" s="233"/>
      <c r="AI24" s="25"/>
      <c r="AJ24" s="232"/>
      <c r="AK24" s="25"/>
      <c r="AL24" s="232"/>
      <c r="AM24" s="233"/>
      <c r="AN24" s="25"/>
      <c r="AO24" s="232"/>
      <c r="AP24" s="25"/>
    </row>
    <row r="25" spans="1:42" ht="19.5" customHeight="1">
      <c r="A25" s="118" t="str">
        <f>IF(ISBLANK('Database (LECTURE-RES-PRAC)'!A22),"",'Database (LECTURE-RES-PRAC)'!A22)</f>
        <v/>
      </c>
      <c r="B25" s="119" t="str">
        <f>IF(ISBLANK('Database (LECTURE-RES-PRAC)'!B22),"",'Database (LECTURE-RES-PRAC)'!B22)</f>
        <v/>
      </c>
      <c r="C25" s="239" t="str">
        <f>'Grade computation'!J25</f>
        <v/>
      </c>
      <c r="D25" s="239" t="str">
        <f>'Grade computation'!R25</f>
        <v/>
      </c>
      <c r="E25" s="239" t="str">
        <f>'Grade computation'!Z25</f>
        <v/>
      </c>
      <c r="F25" s="153" t="str">
        <f>'Grade computation'!AA25</f>
        <v/>
      </c>
      <c r="G25" s="399" t="str">
        <f>'Grade computation'!AB25</f>
        <v/>
      </c>
      <c r="H25" s="432"/>
      <c r="I25" s="137"/>
      <c r="J25" s="25"/>
      <c r="K25" s="232"/>
      <c r="L25" s="25"/>
      <c r="M25" s="232"/>
      <c r="N25" s="233"/>
      <c r="O25" s="25"/>
      <c r="P25" s="232"/>
      <c r="Q25" s="25"/>
      <c r="R25" s="232"/>
      <c r="S25" s="233"/>
      <c r="T25" s="25"/>
      <c r="U25" s="232"/>
      <c r="V25" s="25"/>
      <c r="W25" s="232"/>
      <c r="X25" s="233"/>
      <c r="Y25" s="25"/>
      <c r="Z25" s="232"/>
      <c r="AA25" s="25"/>
      <c r="AB25" s="232"/>
      <c r="AC25" s="233"/>
      <c r="AD25" s="25"/>
      <c r="AE25" s="232"/>
      <c r="AF25" s="25"/>
      <c r="AG25" s="232"/>
      <c r="AH25" s="233"/>
      <c r="AI25" s="25"/>
      <c r="AJ25" s="232"/>
      <c r="AK25" s="25"/>
      <c r="AL25" s="232"/>
      <c r="AM25" s="233"/>
      <c r="AN25" s="25"/>
      <c r="AO25" s="232"/>
      <c r="AP25" s="25"/>
    </row>
    <row r="26" spans="1:42" ht="19.5" customHeight="1">
      <c r="A26" s="212" t="str">
        <f>IF(ISBLANK('Database (LECTURE-RES-PRAC)'!A23),"",'Database (LECTURE-RES-PRAC)'!A23)</f>
        <v/>
      </c>
      <c r="B26" s="213" t="str">
        <f>IF(ISBLANK('Database (LECTURE-RES-PRAC)'!B23),"",'Database (LECTURE-RES-PRAC)'!B23)</f>
        <v/>
      </c>
      <c r="C26" s="239" t="str">
        <f>'Grade computation'!J26</f>
        <v/>
      </c>
      <c r="D26" s="239" t="str">
        <f>'Grade computation'!R26</f>
        <v/>
      </c>
      <c r="E26" s="239" t="str">
        <f>'Grade computation'!Z26</f>
        <v/>
      </c>
      <c r="F26" s="153" t="str">
        <f>'Grade computation'!AA26</f>
        <v/>
      </c>
      <c r="G26" s="399" t="str">
        <f>'Grade computation'!AB26</f>
        <v/>
      </c>
      <c r="H26" s="432"/>
      <c r="I26" s="137"/>
      <c r="J26" s="25"/>
      <c r="K26" s="232"/>
      <c r="L26" s="25"/>
      <c r="M26" s="232"/>
      <c r="N26" s="233"/>
      <c r="O26" s="25"/>
      <c r="P26" s="232"/>
      <c r="Q26" s="25"/>
      <c r="R26" s="232"/>
      <c r="S26" s="233"/>
      <c r="T26" s="25"/>
      <c r="U26" s="232"/>
      <c r="V26" s="25"/>
      <c r="W26" s="232"/>
      <c r="X26" s="233"/>
      <c r="Y26" s="25"/>
      <c r="Z26" s="232"/>
      <c r="AA26" s="25"/>
      <c r="AB26" s="232"/>
      <c r="AC26" s="233"/>
      <c r="AD26" s="25"/>
      <c r="AE26" s="232"/>
      <c r="AF26" s="25"/>
      <c r="AG26" s="232"/>
      <c r="AH26" s="233"/>
      <c r="AI26" s="25"/>
      <c r="AJ26" s="232"/>
      <c r="AK26" s="25"/>
      <c r="AL26" s="232"/>
      <c r="AM26" s="233"/>
      <c r="AN26" s="25"/>
      <c r="AO26" s="232"/>
      <c r="AP26" s="25"/>
    </row>
    <row r="27" spans="1:42" ht="19.5" customHeight="1">
      <c r="A27" s="118" t="str">
        <f>IF(ISBLANK('Database (LECTURE-RES-PRAC)'!A24),"",'Database (LECTURE-RES-PRAC)'!A24)</f>
        <v/>
      </c>
      <c r="B27" s="119" t="str">
        <f>IF(ISBLANK('Database (LECTURE-RES-PRAC)'!B24),"",'Database (LECTURE-RES-PRAC)'!B24)</f>
        <v/>
      </c>
      <c r="C27" s="239" t="str">
        <f>'Grade computation'!J27</f>
        <v/>
      </c>
      <c r="D27" s="239" t="str">
        <f>'Grade computation'!R27</f>
        <v/>
      </c>
      <c r="E27" s="239" t="str">
        <f>'Grade computation'!Z27</f>
        <v/>
      </c>
      <c r="F27" s="153" t="str">
        <f>'Grade computation'!AA27</f>
        <v/>
      </c>
      <c r="G27" s="399" t="str">
        <f>'Grade computation'!AB27</f>
        <v/>
      </c>
      <c r="H27" s="432"/>
      <c r="I27" s="137"/>
      <c r="J27" s="25"/>
      <c r="K27" s="232"/>
      <c r="L27" s="25"/>
      <c r="M27" s="232"/>
      <c r="N27" s="233"/>
      <c r="O27" s="25"/>
      <c r="P27" s="232"/>
      <c r="Q27" s="25"/>
      <c r="R27" s="232"/>
      <c r="S27" s="233"/>
      <c r="T27" s="25"/>
      <c r="U27" s="232"/>
      <c r="V27" s="25"/>
      <c r="W27" s="232"/>
      <c r="X27" s="233"/>
      <c r="Y27" s="25"/>
      <c r="Z27" s="232"/>
      <c r="AA27" s="25"/>
      <c r="AB27" s="232"/>
      <c r="AC27" s="233"/>
      <c r="AD27" s="25"/>
      <c r="AE27" s="232"/>
      <c r="AF27" s="25"/>
      <c r="AG27" s="232"/>
      <c r="AH27" s="233"/>
      <c r="AI27" s="25"/>
      <c r="AJ27" s="232"/>
      <c r="AK27" s="25"/>
      <c r="AL27" s="232"/>
      <c r="AM27" s="233"/>
      <c r="AN27" s="25"/>
      <c r="AO27" s="232"/>
      <c r="AP27" s="25"/>
    </row>
    <row r="28" spans="1:42" ht="19.5" customHeight="1">
      <c r="A28" s="212" t="str">
        <f>IF(ISBLANK('Database (LECTURE-RES-PRAC)'!A25),"",'Database (LECTURE-RES-PRAC)'!A25)</f>
        <v/>
      </c>
      <c r="B28" s="213" t="str">
        <f>IF(ISBLANK('Database (LECTURE-RES-PRAC)'!B25),"",'Database (LECTURE-RES-PRAC)'!B25)</f>
        <v/>
      </c>
      <c r="C28" s="239" t="str">
        <f>'Grade computation'!J28</f>
        <v/>
      </c>
      <c r="D28" s="239" t="str">
        <f>'Grade computation'!R28</f>
        <v/>
      </c>
      <c r="E28" s="239" t="str">
        <f>'Grade computation'!Z28</f>
        <v/>
      </c>
      <c r="F28" s="153" t="str">
        <f>'Grade computation'!AA28</f>
        <v/>
      </c>
      <c r="G28" s="399" t="str">
        <f>'Grade computation'!AB28</f>
        <v/>
      </c>
      <c r="H28" s="432"/>
      <c r="I28" s="137"/>
      <c r="J28" s="25"/>
      <c r="K28" s="232"/>
      <c r="L28" s="25"/>
      <c r="M28" s="232"/>
      <c r="N28" s="233"/>
      <c r="O28" s="25"/>
      <c r="P28" s="232"/>
      <c r="Q28" s="25"/>
      <c r="R28" s="232"/>
      <c r="S28" s="233"/>
      <c r="T28" s="25"/>
      <c r="U28" s="232"/>
      <c r="V28" s="25"/>
      <c r="W28" s="232"/>
      <c r="X28" s="233"/>
      <c r="Y28" s="25"/>
      <c r="Z28" s="232"/>
      <c r="AA28" s="25"/>
      <c r="AB28" s="232"/>
      <c r="AC28" s="233"/>
      <c r="AD28" s="25"/>
      <c r="AE28" s="232"/>
      <c r="AF28" s="25"/>
      <c r="AG28" s="232"/>
      <c r="AH28" s="233"/>
      <c r="AI28" s="25"/>
      <c r="AJ28" s="232"/>
      <c r="AK28" s="25"/>
      <c r="AL28" s="232"/>
      <c r="AM28" s="233"/>
      <c r="AN28" s="25"/>
      <c r="AO28" s="232"/>
      <c r="AP28" s="25"/>
    </row>
    <row r="29" spans="1:42" ht="19.5" customHeight="1">
      <c r="A29" s="118" t="str">
        <f>IF(ISBLANK('Database (LECTURE-RES-PRAC)'!A26),"",'Database (LECTURE-RES-PRAC)'!A26)</f>
        <v/>
      </c>
      <c r="B29" s="119" t="str">
        <f>IF(ISBLANK('Database (LECTURE-RES-PRAC)'!B26),"",'Database (LECTURE-RES-PRAC)'!B26)</f>
        <v/>
      </c>
      <c r="C29" s="239" t="str">
        <f>'Grade computation'!J29</f>
        <v/>
      </c>
      <c r="D29" s="239" t="str">
        <f>'Grade computation'!R29</f>
        <v/>
      </c>
      <c r="E29" s="239" t="str">
        <f>'Grade computation'!Z29</f>
        <v/>
      </c>
      <c r="F29" s="153" t="str">
        <f>'Grade computation'!AA29</f>
        <v/>
      </c>
      <c r="G29" s="399" t="str">
        <f>'Grade computation'!AB29</f>
        <v/>
      </c>
      <c r="H29" s="432"/>
      <c r="I29" s="137"/>
      <c r="J29" s="25"/>
      <c r="K29" s="232"/>
      <c r="L29" s="25"/>
      <c r="M29" s="232"/>
      <c r="N29" s="233"/>
      <c r="O29" s="25"/>
      <c r="P29" s="232"/>
      <c r="Q29" s="25"/>
      <c r="R29" s="232"/>
      <c r="S29" s="233"/>
      <c r="T29" s="25"/>
      <c r="U29" s="232"/>
      <c r="V29" s="25"/>
      <c r="W29" s="232"/>
      <c r="X29" s="233"/>
      <c r="Y29" s="25"/>
      <c r="Z29" s="232"/>
      <c r="AA29" s="25"/>
      <c r="AB29" s="232"/>
      <c r="AC29" s="233"/>
      <c r="AD29" s="25"/>
      <c r="AE29" s="232"/>
      <c r="AF29" s="25"/>
      <c r="AG29" s="232"/>
      <c r="AH29" s="233"/>
      <c r="AI29" s="25"/>
      <c r="AJ29" s="232"/>
      <c r="AK29" s="25"/>
      <c r="AL29" s="232"/>
      <c r="AM29" s="233"/>
      <c r="AN29" s="25"/>
      <c r="AO29" s="232"/>
      <c r="AP29" s="25"/>
    </row>
    <row r="30" spans="1:42" ht="19.5" customHeight="1">
      <c r="A30" s="212" t="str">
        <f>IF(ISBLANK('Database (LECTURE-RES-PRAC)'!A27),"",'Database (LECTURE-RES-PRAC)'!A27)</f>
        <v/>
      </c>
      <c r="B30" s="213" t="str">
        <f>IF(ISBLANK('Database (LECTURE-RES-PRAC)'!B27),"",'Database (LECTURE-RES-PRAC)'!B27)</f>
        <v/>
      </c>
      <c r="C30" s="239" t="str">
        <f>'Grade computation'!J30</f>
        <v/>
      </c>
      <c r="D30" s="239" t="str">
        <f>'Grade computation'!R30</f>
        <v/>
      </c>
      <c r="E30" s="239" t="str">
        <f>'Grade computation'!Z30</f>
        <v/>
      </c>
      <c r="F30" s="153" t="str">
        <f>'Grade computation'!AA30</f>
        <v/>
      </c>
      <c r="G30" s="399" t="str">
        <f>'Grade computation'!AB30</f>
        <v/>
      </c>
      <c r="H30" s="432"/>
      <c r="I30" s="137"/>
      <c r="J30" s="25"/>
      <c r="K30" s="232"/>
      <c r="L30" s="25"/>
      <c r="M30" s="232"/>
      <c r="N30" s="233"/>
      <c r="O30" s="25"/>
      <c r="P30" s="232"/>
      <c r="Q30" s="25"/>
      <c r="R30" s="232"/>
      <c r="S30" s="233"/>
      <c r="T30" s="25"/>
      <c r="U30" s="232"/>
      <c r="V30" s="25"/>
      <c r="W30" s="232"/>
      <c r="X30" s="233"/>
      <c r="Y30" s="25"/>
      <c r="Z30" s="232"/>
      <c r="AA30" s="25"/>
      <c r="AB30" s="232"/>
      <c r="AC30" s="233"/>
      <c r="AD30" s="25"/>
      <c r="AE30" s="232"/>
      <c r="AF30" s="25"/>
      <c r="AG30" s="232"/>
      <c r="AH30" s="233"/>
      <c r="AI30" s="25"/>
      <c r="AJ30" s="232"/>
      <c r="AK30" s="25"/>
      <c r="AL30" s="232"/>
      <c r="AM30" s="233"/>
      <c r="AN30" s="25"/>
      <c r="AO30" s="232"/>
      <c r="AP30" s="25"/>
    </row>
    <row r="31" spans="1:42" ht="19.5" customHeight="1">
      <c r="A31" s="118" t="str">
        <f>IF(ISBLANK('Database (LECTURE-RES-PRAC)'!A28),"",'Database (LECTURE-RES-PRAC)'!A28)</f>
        <v/>
      </c>
      <c r="B31" s="119" t="str">
        <f>IF(ISBLANK('Database (LECTURE-RES-PRAC)'!B28),"",'Database (LECTURE-RES-PRAC)'!B28)</f>
        <v/>
      </c>
      <c r="C31" s="239" t="str">
        <f>'Grade computation'!J31</f>
        <v/>
      </c>
      <c r="D31" s="239" t="str">
        <f>'Grade computation'!R31</f>
        <v/>
      </c>
      <c r="E31" s="239" t="str">
        <f>'Grade computation'!Z31</f>
        <v/>
      </c>
      <c r="F31" s="153" t="str">
        <f>'Grade computation'!AA31</f>
        <v/>
      </c>
      <c r="G31" s="399" t="str">
        <f>'Grade computation'!AB31</f>
        <v/>
      </c>
      <c r="H31" s="432"/>
      <c r="I31" s="137"/>
      <c r="J31" s="25"/>
      <c r="K31" s="232"/>
      <c r="L31" s="25"/>
      <c r="M31" s="232"/>
      <c r="N31" s="233"/>
      <c r="O31" s="25"/>
      <c r="P31" s="232"/>
      <c r="Q31" s="25"/>
      <c r="R31" s="232"/>
      <c r="S31" s="233"/>
      <c r="T31" s="25"/>
      <c r="U31" s="232"/>
      <c r="V31" s="25"/>
      <c r="W31" s="232"/>
      <c r="X31" s="233"/>
      <c r="Y31" s="25"/>
      <c r="Z31" s="232"/>
      <c r="AA31" s="25"/>
      <c r="AB31" s="232"/>
      <c r="AC31" s="233"/>
      <c r="AD31" s="25"/>
      <c r="AE31" s="232"/>
      <c r="AF31" s="25"/>
      <c r="AG31" s="232"/>
      <c r="AH31" s="233"/>
      <c r="AI31" s="25"/>
      <c r="AJ31" s="232"/>
      <c r="AK31" s="25"/>
      <c r="AL31" s="232"/>
      <c r="AM31" s="233"/>
      <c r="AN31" s="25"/>
      <c r="AO31" s="232"/>
      <c r="AP31" s="25"/>
    </row>
    <row r="32" spans="1:42" ht="19.5" customHeight="1">
      <c r="A32" s="212" t="str">
        <f>IF(ISBLANK('Database (LECTURE-RES-PRAC)'!A29),"",'Database (LECTURE-RES-PRAC)'!A29)</f>
        <v/>
      </c>
      <c r="B32" s="213" t="str">
        <f>IF(ISBLANK('Database (LECTURE-RES-PRAC)'!B29),"",'Database (LECTURE-RES-PRAC)'!B29)</f>
        <v/>
      </c>
      <c r="C32" s="239" t="str">
        <f>'Grade computation'!J32</f>
        <v/>
      </c>
      <c r="D32" s="239" t="str">
        <f>'Grade computation'!R32</f>
        <v/>
      </c>
      <c r="E32" s="239" t="str">
        <f>'Grade computation'!Z32</f>
        <v/>
      </c>
      <c r="F32" s="153" t="str">
        <f>'Grade computation'!AA32</f>
        <v/>
      </c>
      <c r="G32" s="399" t="str">
        <f>'Grade computation'!AB32</f>
        <v/>
      </c>
      <c r="H32" s="432"/>
      <c r="I32" s="137"/>
      <c r="J32" s="25"/>
      <c r="K32" s="232"/>
      <c r="L32" s="25"/>
      <c r="M32" s="232"/>
      <c r="N32" s="233"/>
      <c r="O32" s="25"/>
      <c r="P32" s="232"/>
      <c r="Q32" s="25"/>
      <c r="R32" s="232"/>
      <c r="S32" s="233"/>
      <c r="T32" s="25"/>
      <c r="U32" s="232"/>
      <c r="V32" s="25"/>
      <c r="W32" s="232"/>
      <c r="X32" s="233"/>
      <c r="Y32" s="25"/>
      <c r="Z32" s="232"/>
      <c r="AA32" s="25"/>
      <c r="AB32" s="232"/>
      <c r="AC32" s="233"/>
      <c r="AD32" s="25"/>
      <c r="AE32" s="232"/>
      <c r="AF32" s="25"/>
      <c r="AG32" s="232"/>
      <c r="AH32" s="233"/>
      <c r="AI32" s="25"/>
      <c r="AJ32" s="232"/>
      <c r="AK32" s="25"/>
      <c r="AL32" s="232"/>
      <c r="AM32" s="233"/>
      <c r="AN32" s="25"/>
      <c r="AO32" s="232"/>
      <c r="AP32" s="25"/>
    </row>
    <row r="33" spans="1:42" ht="19.5" customHeight="1">
      <c r="A33" s="118" t="str">
        <f>IF(ISBLANK('Database (LECTURE-RES-PRAC)'!A30),"",'Database (LECTURE-RES-PRAC)'!A30)</f>
        <v/>
      </c>
      <c r="B33" s="119" t="str">
        <f>IF(ISBLANK('Database (LECTURE-RES-PRAC)'!B30),"",'Database (LECTURE-RES-PRAC)'!B30)</f>
        <v/>
      </c>
      <c r="C33" s="239" t="str">
        <f>'Grade computation'!J33</f>
        <v/>
      </c>
      <c r="D33" s="239" t="str">
        <f>'Grade computation'!R33</f>
        <v/>
      </c>
      <c r="E33" s="239" t="str">
        <f>'Grade computation'!Z33</f>
        <v/>
      </c>
      <c r="F33" s="153" t="str">
        <f>'Grade computation'!AA33</f>
        <v/>
      </c>
      <c r="G33" s="399" t="str">
        <f>'Grade computation'!AB33</f>
        <v/>
      </c>
      <c r="H33" s="432"/>
      <c r="I33" s="137"/>
      <c r="J33" s="25"/>
      <c r="K33" s="232"/>
      <c r="L33" s="25"/>
      <c r="M33" s="232"/>
      <c r="N33" s="233"/>
      <c r="O33" s="25"/>
      <c r="P33" s="232"/>
      <c r="Q33" s="25"/>
      <c r="R33" s="232"/>
      <c r="S33" s="233"/>
      <c r="T33" s="25"/>
      <c r="U33" s="232"/>
      <c r="V33" s="25"/>
      <c r="W33" s="232"/>
      <c r="X33" s="233"/>
      <c r="Y33" s="25"/>
      <c r="Z33" s="232"/>
      <c r="AA33" s="25"/>
      <c r="AB33" s="232"/>
      <c r="AC33" s="233"/>
      <c r="AD33" s="25"/>
      <c r="AE33" s="232"/>
      <c r="AF33" s="25"/>
      <c r="AG33" s="232"/>
      <c r="AH33" s="233"/>
      <c r="AI33" s="25"/>
      <c r="AJ33" s="232"/>
      <c r="AK33" s="25"/>
      <c r="AL33" s="232"/>
      <c r="AM33" s="233"/>
      <c r="AN33" s="25"/>
      <c r="AO33" s="232"/>
      <c r="AP33" s="25"/>
    </row>
    <row r="34" spans="1:42" ht="19.5" customHeight="1">
      <c r="A34" s="212" t="str">
        <f>IF(ISBLANK('Database (LECTURE-RES-PRAC)'!A31),"",'Database (LECTURE-RES-PRAC)'!A31)</f>
        <v/>
      </c>
      <c r="B34" s="213" t="str">
        <f>IF(ISBLANK('Database (LECTURE-RES-PRAC)'!B31),"",'Database (LECTURE-RES-PRAC)'!B31)</f>
        <v/>
      </c>
      <c r="C34" s="239" t="str">
        <f>'Grade computation'!J34</f>
        <v/>
      </c>
      <c r="D34" s="239" t="str">
        <f>'Grade computation'!R34</f>
        <v/>
      </c>
      <c r="E34" s="239" t="str">
        <f>'Grade computation'!Z34</f>
        <v/>
      </c>
      <c r="F34" s="153" t="str">
        <f>'Grade computation'!AA34</f>
        <v/>
      </c>
      <c r="G34" s="399" t="str">
        <f>'Grade computation'!AB34</f>
        <v/>
      </c>
      <c r="H34" s="432"/>
      <c r="I34" s="137"/>
      <c r="J34" s="25"/>
      <c r="K34" s="232"/>
      <c r="L34" s="25"/>
      <c r="M34" s="232"/>
      <c r="N34" s="233"/>
      <c r="O34" s="25"/>
      <c r="P34" s="232"/>
      <c r="Q34" s="25"/>
      <c r="R34" s="232"/>
      <c r="S34" s="233"/>
      <c r="T34" s="25"/>
      <c r="U34" s="232"/>
      <c r="V34" s="25"/>
      <c r="W34" s="232"/>
      <c r="X34" s="233"/>
      <c r="Y34" s="25"/>
      <c r="Z34" s="232"/>
      <c r="AA34" s="25"/>
      <c r="AB34" s="232"/>
      <c r="AC34" s="233"/>
      <c r="AD34" s="25"/>
      <c r="AE34" s="232"/>
      <c r="AF34" s="25"/>
      <c r="AG34" s="232"/>
      <c r="AH34" s="233"/>
      <c r="AI34" s="25"/>
      <c r="AJ34" s="232"/>
      <c r="AK34" s="25"/>
      <c r="AL34" s="232"/>
      <c r="AM34" s="233"/>
      <c r="AN34" s="25"/>
      <c r="AO34" s="232"/>
      <c r="AP34" s="25"/>
    </row>
    <row r="35" spans="1:42" ht="19.5" customHeight="1">
      <c r="A35" s="118" t="str">
        <f>IF(ISBLANK('Database (LECTURE-RES-PRAC)'!A32),"",'Database (LECTURE-RES-PRAC)'!A32)</f>
        <v/>
      </c>
      <c r="B35" s="119" t="str">
        <f>IF(ISBLANK('Database (LECTURE-RES-PRAC)'!B32),"",'Database (LECTURE-RES-PRAC)'!B32)</f>
        <v/>
      </c>
      <c r="C35" s="239" t="str">
        <f>'Grade computation'!J35</f>
        <v/>
      </c>
      <c r="D35" s="239" t="str">
        <f>'Grade computation'!R35</f>
        <v/>
      </c>
      <c r="E35" s="239" t="str">
        <f>'Grade computation'!Z35</f>
        <v/>
      </c>
      <c r="F35" s="153" t="str">
        <f>'Grade computation'!AA35</f>
        <v/>
      </c>
      <c r="G35" s="399" t="str">
        <f>'Grade computation'!AB35</f>
        <v/>
      </c>
      <c r="H35" s="432"/>
      <c r="I35" s="137"/>
      <c r="J35" s="25"/>
      <c r="K35" s="232"/>
      <c r="L35" s="25"/>
      <c r="M35" s="232"/>
      <c r="N35" s="233"/>
      <c r="O35" s="25"/>
      <c r="P35" s="232"/>
      <c r="Q35" s="25"/>
      <c r="R35" s="232"/>
      <c r="S35" s="233"/>
      <c r="T35" s="25"/>
      <c r="U35" s="232"/>
      <c r="V35" s="25"/>
      <c r="W35" s="232"/>
      <c r="X35" s="233"/>
      <c r="Y35" s="25"/>
      <c r="Z35" s="232"/>
      <c r="AA35" s="25"/>
      <c r="AB35" s="232"/>
      <c r="AC35" s="233"/>
      <c r="AD35" s="25"/>
      <c r="AE35" s="232"/>
      <c r="AF35" s="25"/>
      <c r="AG35" s="232"/>
      <c r="AH35" s="233"/>
      <c r="AI35" s="25"/>
      <c r="AJ35" s="232"/>
      <c r="AK35" s="25"/>
      <c r="AL35" s="232"/>
      <c r="AM35" s="233"/>
      <c r="AN35" s="25"/>
      <c r="AO35" s="232"/>
      <c r="AP35" s="25"/>
    </row>
    <row r="36" spans="1:42" ht="19.5" customHeight="1">
      <c r="A36" s="212" t="str">
        <f>IF(ISBLANK('Database (LECTURE-RES-PRAC)'!A33),"",'Database (LECTURE-RES-PRAC)'!A33)</f>
        <v/>
      </c>
      <c r="B36" s="213" t="str">
        <f>IF(ISBLANK('Database (LECTURE-RES-PRAC)'!B33),"",'Database (LECTURE-RES-PRAC)'!B33)</f>
        <v/>
      </c>
      <c r="C36" s="239" t="str">
        <f>'Grade computation'!J36</f>
        <v/>
      </c>
      <c r="D36" s="239" t="str">
        <f>'Grade computation'!R36</f>
        <v/>
      </c>
      <c r="E36" s="239" t="str">
        <f>'Grade computation'!Z36</f>
        <v/>
      </c>
      <c r="F36" s="153" t="str">
        <f>'Grade computation'!AA36</f>
        <v/>
      </c>
      <c r="G36" s="399" t="str">
        <f>'Grade computation'!AB36</f>
        <v/>
      </c>
      <c r="H36" s="432"/>
      <c r="I36" s="137"/>
      <c r="J36" s="25"/>
      <c r="K36" s="232"/>
      <c r="L36" s="25"/>
      <c r="M36" s="232"/>
      <c r="N36" s="233"/>
      <c r="O36" s="25"/>
      <c r="P36" s="232"/>
      <c r="Q36" s="25"/>
      <c r="R36" s="232"/>
      <c r="S36" s="233"/>
      <c r="T36" s="25"/>
      <c r="U36" s="232"/>
      <c r="V36" s="25"/>
      <c r="W36" s="232"/>
      <c r="X36" s="233"/>
      <c r="Y36" s="25"/>
      <c r="Z36" s="232"/>
      <c r="AA36" s="25"/>
      <c r="AB36" s="232"/>
      <c r="AC36" s="233"/>
      <c r="AD36" s="25"/>
      <c r="AE36" s="232"/>
      <c r="AF36" s="25"/>
      <c r="AG36" s="232"/>
      <c r="AH36" s="233"/>
      <c r="AI36" s="25"/>
      <c r="AJ36" s="232"/>
      <c r="AK36" s="25"/>
      <c r="AL36" s="232"/>
      <c r="AM36" s="233"/>
      <c r="AN36" s="25"/>
      <c r="AO36" s="232"/>
      <c r="AP36" s="25"/>
    </row>
    <row r="37" spans="1:42" ht="19.5" customHeight="1">
      <c r="A37" s="118" t="str">
        <f>IF(ISBLANK('Database (LECTURE-RES-PRAC)'!A34),"",'Database (LECTURE-RES-PRAC)'!A34)</f>
        <v/>
      </c>
      <c r="B37" s="119" t="str">
        <f>IF(ISBLANK('Database (LECTURE-RES-PRAC)'!B34),"",'Database (LECTURE-RES-PRAC)'!B34)</f>
        <v/>
      </c>
      <c r="C37" s="239" t="str">
        <f>'Grade computation'!J37</f>
        <v/>
      </c>
      <c r="D37" s="239" t="str">
        <f>'Grade computation'!R37</f>
        <v/>
      </c>
      <c r="E37" s="239" t="str">
        <f>'Grade computation'!Z37</f>
        <v/>
      </c>
      <c r="F37" s="153" t="str">
        <f>'Grade computation'!AA37</f>
        <v/>
      </c>
      <c r="G37" s="399" t="str">
        <f>'Grade computation'!AB37</f>
        <v/>
      </c>
      <c r="H37" s="432"/>
      <c r="I37" s="137"/>
      <c r="J37" s="25"/>
      <c r="K37" s="232"/>
      <c r="L37" s="25"/>
      <c r="M37" s="232"/>
      <c r="N37" s="233"/>
      <c r="O37" s="25"/>
      <c r="P37" s="232"/>
      <c r="Q37" s="25"/>
      <c r="R37" s="232"/>
      <c r="S37" s="233"/>
      <c r="T37" s="25"/>
      <c r="U37" s="232"/>
      <c r="V37" s="25"/>
      <c r="W37" s="232"/>
      <c r="X37" s="233"/>
      <c r="Y37" s="25"/>
      <c r="Z37" s="232"/>
      <c r="AA37" s="25"/>
      <c r="AB37" s="232"/>
      <c r="AC37" s="233"/>
      <c r="AD37" s="25"/>
      <c r="AE37" s="232"/>
      <c r="AF37" s="25"/>
      <c r="AG37" s="232"/>
      <c r="AH37" s="233"/>
      <c r="AI37" s="25"/>
      <c r="AJ37" s="232"/>
      <c r="AK37" s="25"/>
      <c r="AL37" s="232"/>
      <c r="AM37" s="233"/>
      <c r="AN37" s="25"/>
      <c r="AO37" s="232"/>
      <c r="AP37" s="25"/>
    </row>
    <row r="38" spans="1:42" ht="19.5" customHeight="1">
      <c r="A38" s="212" t="str">
        <f>IF(ISBLANK('Database (LECTURE-RES-PRAC)'!A35),"",'Database (LECTURE-RES-PRAC)'!A35)</f>
        <v/>
      </c>
      <c r="B38" s="213" t="str">
        <f>IF(ISBLANK('Database (LECTURE-RES-PRAC)'!B35),"",'Database (LECTURE-RES-PRAC)'!B35)</f>
        <v/>
      </c>
      <c r="C38" s="239" t="str">
        <f>'Grade computation'!J38</f>
        <v/>
      </c>
      <c r="D38" s="239" t="str">
        <f>'Grade computation'!R38</f>
        <v/>
      </c>
      <c r="E38" s="239" t="str">
        <f>'Grade computation'!Z38</f>
        <v/>
      </c>
      <c r="F38" s="153" t="str">
        <f>'Grade computation'!AA38</f>
        <v/>
      </c>
      <c r="G38" s="399" t="str">
        <f>'Grade computation'!AB38</f>
        <v/>
      </c>
      <c r="H38" s="432"/>
      <c r="I38" s="137"/>
      <c r="J38" s="25"/>
      <c r="K38" s="232"/>
      <c r="L38" s="25"/>
      <c r="M38" s="232"/>
      <c r="N38" s="233"/>
      <c r="O38" s="25"/>
      <c r="P38" s="232"/>
      <c r="Q38" s="25"/>
      <c r="R38" s="232"/>
      <c r="S38" s="233"/>
      <c r="T38" s="25"/>
      <c r="U38" s="232"/>
      <c r="V38" s="25"/>
      <c r="W38" s="232"/>
      <c r="X38" s="233"/>
      <c r="Y38" s="25"/>
      <c r="Z38" s="232"/>
      <c r="AA38" s="25"/>
      <c r="AB38" s="232"/>
      <c r="AC38" s="233"/>
      <c r="AD38" s="25"/>
      <c r="AE38" s="232"/>
      <c r="AF38" s="25"/>
      <c r="AG38" s="232"/>
      <c r="AH38" s="233"/>
      <c r="AI38" s="25"/>
      <c r="AJ38" s="232"/>
      <c r="AK38" s="25"/>
      <c r="AL38" s="232"/>
      <c r="AM38" s="233"/>
      <c r="AN38" s="25"/>
      <c r="AO38" s="232"/>
      <c r="AP38" s="25"/>
    </row>
    <row r="39" spans="1:42" ht="19.5" customHeight="1">
      <c r="A39" s="118" t="str">
        <f>IF(ISBLANK('Database (LECTURE-RES-PRAC)'!A36),"",'Database (LECTURE-RES-PRAC)'!A36)</f>
        <v/>
      </c>
      <c r="B39" s="119" t="str">
        <f>IF(ISBLANK('Database (LECTURE-RES-PRAC)'!B36),"",'Database (LECTURE-RES-PRAC)'!B36)</f>
        <v/>
      </c>
      <c r="C39" s="239" t="str">
        <f>'Grade computation'!J39</f>
        <v/>
      </c>
      <c r="D39" s="239" t="str">
        <f>'Grade computation'!R39</f>
        <v/>
      </c>
      <c r="E39" s="239" t="str">
        <f>'Grade computation'!Z39</f>
        <v/>
      </c>
      <c r="F39" s="153" t="str">
        <f>'Grade computation'!AA39</f>
        <v/>
      </c>
      <c r="G39" s="399" t="str">
        <f>'Grade computation'!AB39</f>
        <v/>
      </c>
      <c r="H39" s="432"/>
      <c r="I39" s="137"/>
      <c r="J39" s="25"/>
      <c r="K39" s="232"/>
      <c r="L39" s="25"/>
      <c r="M39" s="232"/>
      <c r="N39" s="233"/>
      <c r="O39" s="25"/>
      <c r="P39" s="232"/>
      <c r="Q39" s="25"/>
      <c r="R39" s="232"/>
      <c r="S39" s="233"/>
      <c r="T39" s="25"/>
      <c r="U39" s="232"/>
      <c r="V39" s="25"/>
      <c r="W39" s="232"/>
      <c r="X39" s="233"/>
      <c r="Y39" s="25"/>
      <c r="Z39" s="232"/>
      <c r="AA39" s="25"/>
      <c r="AB39" s="232"/>
      <c r="AC39" s="233"/>
      <c r="AD39" s="25"/>
      <c r="AE39" s="232"/>
      <c r="AF39" s="25"/>
      <c r="AG39" s="232"/>
      <c r="AH39" s="233"/>
      <c r="AI39" s="25"/>
      <c r="AJ39" s="232"/>
      <c r="AK39" s="25"/>
      <c r="AL39" s="232"/>
      <c r="AM39" s="233"/>
      <c r="AN39" s="25"/>
      <c r="AO39" s="232"/>
      <c r="AP39" s="25"/>
    </row>
    <row r="40" spans="1:42" ht="19.5" customHeight="1">
      <c r="A40" s="212" t="str">
        <f>IF(ISBLANK('Database (LECTURE-RES-PRAC)'!A37),"",'Database (LECTURE-RES-PRAC)'!A37)</f>
        <v/>
      </c>
      <c r="B40" s="213" t="str">
        <f>IF(ISBLANK('Database (LECTURE-RES-PRAC)'!B37),"",'Database (LECTURE-RES-PRAC)'!B37)</f>
        <v/>
      </c>
      <c r="C40" s="239" t="str">
        <f>'Grade computation'!J40</f>
        <v/>
      </c>
      <c r="D40" s="239" t="str">
        <f>'Grade computation'!R40</f>
        <v/>
      </c>
      <c r="E40" s="239" t="str">
        <f>'Grade computation'!Z40</f>
        <v/>
      </c>
      <c r="F40" s="153" t="str">
        <f>'Grade computation'!AA40</f>
        <v/>
      </c>
      <c r="G40" s="399" t="str">
        <f>'Grade computation'!AB40</f>
        <v/>
      </c>
      <c r="H40" s="432"/>
      <c r="I40" s="137"/>
      <c r="J40" s="25"/>
      <c r="K40" s="232"/>
      <c r="L40" s="25"/>
      <c r="M40" s="232"/>
      <c r="N40" s="233"/>
      <c r="O40" s="25"/>
      <c r="P40" s="232"/>
      <c r="Q40" s="25"/>
      <c r="R40" s="232"/>
      <c r="S40" s="233"/>
      <c r="T40" s="25"/>
      <c r="U40" s="232"/>
      <c r="V40" s="25"/>
      <c r="W40" s="232"/>
      <c r="X40" s="233"/>
      <c r="Y40" s="25"/>
      <c r="Z40" s="232"/>
      <c r="AA40" s="25"/>
      <c r="AB40" s="232"/>
      <c r="AC40" s="233"/>
      <c r="AD40" s="25"/>
      <c r="AE40" s="232"/>
      <c r="AF40" s="25"/>
      <c r="AG40" s="232"/>
      <c r="AH40" s="233"/>
      <c r="AI40" s="25"/>
      <c r="AJ40" s="232"/>
      <c r="AK40" s="25"/>
      <c r="AL40" s="232"/>
      <c r="AM40" s="233"/>
      <c r="AN40" s="25"/>
      <c r="AO40" s="232"/>
      <c r="AP40" s="25"/>
    </row>
    <row r="41" spans="1:42" ht="19.5" customHeight="1">
      <c r="A41" s="118" t="str">
        <f>IF(ISBLANK('Database (LECTURE-RES-PRAC)'!A38),"",'Database (LECTURE-RES-PRAC)'!A38)</f>
        <v/>
      </c>
      <c r="B41" s="119" t="str">
        <f>IF(ISBLANK('Database (LECTURE-RES-PRAC)'!B38),"",'Database (LECTURE-RES-PRAC)'!B38)</f>
        <v/>
      </c>
      <c r="C41" s="239" t="str">
        <f>'Grade computation'!J41</f>
        <v/>
      </c>
      <c r="D41" s="239" t="str">
        <f>'Grade computation'!R41</f>
        <v/>
      </c>
      <c r="E41" s="239" t="str">
        <f>'Grade computation'!Z41</f>
        <v/>
      </c>
      <c r="F41" s="153" t="str">
        <f>'Grade computation'!AA41</f>
        <v/>
      </c>
      <c r="G41" s="399" t="str">
        <f>'Grade computation'!AB41</f>
        <v/>
      </c>
      <c r="H41" s="432"/>
      <c r="I41" s="137"/>
      <c r="J41" s="25"/>
      <c r="K41" s="232"/>
      <c r="L41" s="25"/>
      <c r="M41" s="232"/>
      <c r="N41" s="233"/>
      <c r="O41" s="25"/>
      <c r="P41" s="232"/>
      <c r="Q41" s="25"/>
      <c r="R41" s="232"/>
      <c r="S41" s="233"/>
      <c r="T41" s="25"/>
      <c r="U41" s="232"/>
      <c r="V41" s="25"/>
      <c r="W41" s="232"/>
      <c r="X41" s="233"/>
      <c r="Y41" s="25"/>
      <c r="Z41" s="232"/>
      <c r="AA41" s="25"/>
      <c r="AB41" s="232"/>
      <c r="AC41" s="233"/>
      <c r="AD41" s="25"/>
      <c r="AE41" s="232"/>
      <c r="AF41" s="25"/>
      <c r="AG41" s="232"/>
      <c r="AH41" s="233"/>
      <c r="AI41" s="25"/>
      <c r="AJ41" s="232"/>
      <c r="AK41" s="25"/>
      <c r="AL41" s="232"/>
      <c r="AM41" s="233"/>
      <c r="AN41" s="25"/>
      <c r="AO41" s="232"/>
      <c r="AP41" s="25"/>
    </row>
    <row r="42" spans="1:42" ht="19.5" customHeight="1">
      <c r="A42" s="212" t="str">
        <f>IF(ISBLANK('Database (LECTURE-RES-PRAC)'!A39),"",'Database (LECTURE-RES-PRAC)'!A39)</f>
        <v/>
      </c>
      <c r="B42" s="213" t="str">
        <f>IF(ISBLANK('Database (LECTURE-RES-PRAC)'!B39),"",'Database (LECTURE-RES-PRAC)'!B39)</f>
        <v/>
      </c>
      <c r="C42" s="239" t="str">
        <f>'Grade computation'!J42</f>
        <v/>
      </c>
      <c r="D42" s="239" t="str">
        <f>'Grade computation'!R42</f>
        <v/>
      </c>
      <c r="E42" s="239" t="str">
        <f>'Grade computation'!Z42</f>
        <v/>
      </c>
      <c r="F42" s="153" t="str">
        <f>'Grade computation'!AA42</f>
        <v/>
      </c>
      <c r="G42" s="399" t="str">
        <f>'Grade computation'!AB42</f>
        <v/>
      </c>
      <c r="H42" s="432"/>
      <c r="I42" s="137"/>
      <c r="J42" s="25"/>
      <c r="K42" s="232"/>
      <c r="L42" s="25"/>
      <c r="M42" s="232"/>
      <c r="N42" s="233"/>
      <c r="O42" s="25"/>
      <c r="P42" s="232"/>
      <c r="Q42" s="25"/>
      <c r="R42" s="232"/>
      <c r="S42" s="233"/>
      <c r="T42" s="25"/>
      <c r="U42" s="232"/>
      <c r="V42" s="25"/>
      <c r="W42" s="232"/>
      <c r="X42" s="233"/>
      <c r="Y42" s="25"/>
      <c r="Z42" s="232"/>
      <c r="AA42" s="25"/>
      <c r="AB42" s="232"/>
      <c r="AC42" s="233"/>
      <c r="AD42" s="25"/>
      <c r="AE42" s="232"/>
      <c r="AF42" s="25"/>
      <c r="AG42" s="232"/>
      <c r="AH42" s="233"/>
      <c r="AI42" s="25"/>
      <c r="AJ42" s="232"/>
      <c r="AK42" s="25"/>
      <c r="AL42" s="232"/>
      <c r="AM42" s="233"/>
      <c r="AN42" s="25"/>
      <c r="AO42" s="232"/>
      <c r="AP42" s="25"/>
    </row>
    <row r="43" spans="1:42" ht="19.5" customHeight="1">
      <c r="A43" s="118" t="str">
        <f>IF(ISBLANK('Database (LECTURE-RES-PRAC)'!A40),"",'Database (LECTURE-RES-PRAC)'!A40)</f>
        <v/>
      </c>
      <c r="B43" s="119" t="str">
        <f>IF(ISBLANK('Database (LECTURE-RES-PRAC)'!B40),"",'Database (LECTURE-RES-PRAC)'!B40)</f>
        <v/>
      </c>
      <c r="C43" s="239" t="str">
        <f>'Grade computation'!J43</f>
        <v/>
      </c>
      <c r="D43" s="239" t="str">
        <f>'Grade computation'!R43</f>
        <v/>
      </c>
      <c r="E43" s="239" t="str">
        <f>'Grade computation'!Z43</f>
        <v/>
      </c>
      <c r="F43" s="153" t="str">
        <f>'Grade computation'!AA43</f>
        <v/>
      </c>
      <c r="G43" s="399" t="str">
        <f>'Grade computation'!AB43</f>
        <v/>
      </c>
      <c r="H43" s="432"/>
      <c r="I43" s="137"/>
      <c r="J43" s="25"/>
      <c r="K43" s="232"/>
      <c r="L43" s="25"/>
      <c r="M43" s="232"/>
      <c r="N43" s="233"/>
      <c r="O43" s="25"/>
      <c r="P43" s="232"/>
      <c r="Q43" s="25"/>
      <c r="R43" s="232"/>
      <c r="S43" s="233"/>
      <c r="T43" s="25"/>
      <c r="U43" s="232"/>
      <c r="V43" s="25"/>
      <c r="W43" s="232"/>
      <c r="X43" s="233"/>
      <c r="Y43" s="25"/>
      <c r="Z43" s="232"/>
      <c r="AA43" s="25"/>
      <c r="AB43" s="232"/>
      <c r="AC43" s="233"/>
      <c r="AD43" s="25"/>
      <c r="AE43" s="232"/>
      <c r="AF43" s="25"/>
      <c r="AG43" s="232"/>
      <c r="AH43" s="233"/>
      <c r="AI43" s="25"/>
      <c r="AJ43" s="232"/>
      <c r="AK43" s="25"/>
      <c r="AL43" s="232"/>
      <c r="AM43" s="233"/>
      <c r="AN43" s="25"/>
      <c r="AO43" s="232"/>
      <c r="AP43" s="25"/>
    </row>
    <row r="44" spans="1:42" ht="19.5" customHeight="1">
      <c r="A44" s="212" t="str">
        <f>IF(ISBLANK('Database (LECTURE-RES-PRAC)'!A41),"",'Database (LECTURE-RES-PRAC)'!A41)</f>
        <v/>
      </c>
      <c r="B44" s="213" t="str">
        <f>IF(ISBLANK('Database (LECTURE-RES-PRAC)'!B41),"",'Database (LECTURE-RES-PRAC)'!B41)</f>
        <v/>
      </c>
      <c r="C44" s="239" t="str">
        <f>'Grade computation'!J44</f>
        <v/>
      </c>
      <c r="D44" s="239" t="str">
        <f>'Grade computation'!R44</f>
        <v/>
      </c>
      <c r="E44" s="239" t="str">
        <f>'Grade computation'!Z44</f>
        <v/>
      </c>
      <c r="F44" s="153" t="str">
        <f>'Grade computation'!AA44</f>
        <v/>
      </c>
      <c r="G44" s="399" t="str">
        <f>'Grade computation'!AB44</f>
        <v/>
      </c>
      <c r="H44" s="432"/>
      <c r="I44" s="137"/>
      <c r="J44" s="25"/>
      <c r="K44" s="232"/>
      <c r="L44" s="25"/>
      <c r="M44" s="232"/>
      <c r="N44" s="233"/>
      <c r="O44" s="25"/>
      <c r="P44" s="232"/>
      <c r="Q44" s="25"/>
      <c r="R44" s="232"/>
      <c r="S44" s="233"/>
      <c r="T44" s="25"/>
      <c r="U44" s="232"/>
      <c r="V44" s="25"/>
      <c r="W44" s="232"/>
      <c r="X44" s="233"/>
      <c r="Y44" s="25"/>
      <c r="Z44" s="232"/>
      <c r="AA44" s="25"/>
      <c r="AB44" s="232"/>
      <c r="AC44" s="233"/>
      <c r="AD44" s="25"/>
      <c r="AE44" s="232"/>
      <c r="AF44" s="25"/>
      <c r="AG44" s="232"/>
      <c r="AH44" s="233"/>
      <c r="AI44" s="25"/>
      <c r="AJ44" s="232"/>
      <c r="AK44" s="25"/>
      <c r="AL44" s="232"/>
      <c r="AM44" s="233"/>
      <c r="AN44" s="25"/>
      <c r="AO44" s="232"/>
      <c r="AP44" s="25"/>
    </row>
    <row r="45" spans="1:42" ht="19.5" customHeight="1">
      <c r="A45" s="118" t="str">
        <f>IF(ISBLANK('Database (LECTURE-RES-PRAC)'!A42),"",'Database (LECTURE-RES-PRAC)'!A42)</f>
        <v/>
      </c>
      <c r="B45" s="213" t="str">
        <f>IF(ISBLANK('Database (LECTURE-RES-PRAC)'!B42),"",'Database (LECTURE-RES-PRAC)'!B42)</f>
        <v/>
      </c>
      <c r="C45" s="239" t="str">
        <f>'Grade computation'!J45</f>
        <v/>
      </c>
      <c r="D45" s="239" t="str">
        <f>'Grade computation'!R45</f>
        <v/>
      </c>
      <c r="E45" s="239" t="str">
        <f>'Grade computation'!Z45</f>
        <v/>
      </c>
      <c r="F45" s="153" t="str">
        <f>'Grade computation'!AA45</f>
        <v/>
      </c>
      <c r="G45" s="399" t="str">
        <f>'Grade computation'!AB45</f>
        <v/>
      </c>
      <c r="H45" s="432"/>
      <c r="I45" s="137"/>
      <c r="J45" s="25"/>
      <c r="K45" s="232"/>
      <c r="L45" s="25"/>
      <c r="M45" s="232"/>
      <c r="N45" s="233"/>
      <c r="O45" s="25"/>
      <c r="P45" s="232"/>
      <c r="Q45" s="25"/>
      <c r="R45" s="232"/>
      <c r="S45" s="233"/>
      <c r="T45" s="25"/>
      <c r="U45" s="232"/>
      <c r="V45" s="25"/>
      <c r="W45" s="232"/>
      <c r="X45" s="233"/>
      <c r="Y45" s="25"/>
      <c r="Z45" s="232"/>
      <c r="AA45" s="25"/>
      <c r="AB45" s="232"/>
      <c r="AC45" s="233"/>
      <c r="AD45" s="25"/>
      <c r="AE45" s="232"/>
      <c r="AF45" s="25"/>
      <c r="AG45" s="232"/>
      <c r="AH45" s="233"/>
      <c r="AI45" s="25"/>
      <c r="AJ45" s="232"/>
      <c r="AK45" s="25"/>
      <c r="AL45" s="232"/>
      <c r="AM45" s="233"/>
      <c r="AN45" s="25"/>
      <c r="AO45" s="232"/>
      <c r="AP45" s="25"/>
    </row>
    <row r="46" spans="1:42" ht="19.5" customHeight="1">
      <c r="A46" s="212" t="str">
        <f>IF(ISBLANK('Database (LECTURE-RES-PRAC)'!A43),"",'Database (LECTURE-RES-PRAC)'!A43)</f>
        <v/>
      </c>
      <c r="B46" s="213" t="str">
        <f>IF(ISBLANK('Database (LECTURE-RES-PRAC)'!B43),"",'Database (LECTURE-RES-PRAC)'!B43)</f>
        <v/>
      </c>
      <c r="C46" s="239" t="str">
        <f>'Grade computation'!J46</f>
        <v/>
      </c>
      <c r="D46" s="239" t="str">
        <f>'Grade computation'!R46</f>
        <v/>
      </c>
      <c r="E46" s="239" t="str">
        <f>'Grade computation'!Z46</f>
        <v/>
      </c>
      <c r="F46" s="153" t="str">
        <f>'Grade computation'!AA46</f>
        <v/>
      </c>
      <c r="G46" s="399" t="str">
        <f>'Grade computation'!AB46</f>
        <v/>
      </c>
      <c r="H46" s="432"/>
      <c r="I46" s="137"/>
      <c r="J46" s="25"/>
      <c r="K46" s="232"/>
      <c r="L46" s="25"/>
      <c r="M46" s="232"/>
      <c r="N46" s="233"/>
      <c r="O46" s="25"/>
      <c r="P46" s="232"/>
      <c r="Q46" s="25"/>
      <c r="R46" s="232"/>
      <c r="S46" s="233"/>
      <c r="T46" s="25"/>
      <c r="U46" s="232"/>
      <c r="V46" s="25"/>
      <c r="W46" s="232"/>
      <c r="X46" s="233"/>
      <c r="Y46" s="25"/>
      <c r="Z46" s="232"/>
      <c r="AA46" s="25"/>
      <c r="AB46" s="232"/>
      <c r="AC46" s="233"/>
      <c r="AD46" s="25"/>
      <c r="AE46" s="232"/>
      <c r="AF46" s="25"/>
      <c r="AG46" s="232"/>
      <c r="AH46" s="233"/>
      <c r="AI46" s="25"/>
      <c r="AJ46" s="232"/>
      <c r="AK46" s="25"/>
      <c r="AL46" s="232"/>
      <c r="AM46" s="233"/>
      <c r="AN46" s="25"/>
      <c r="AO46" s="232"/>
      <c r="AP46" s="25"/>
    </row>
    <row r="47" spans="1:42" ht="19.5" customHeight="1">
      <c r="A47" s="118" t="str">
        <f>IF(ISBLANK('Database (LECTURE-RES-PRAC)'!A44),"",'Database (LECTURE-RES-PRAC)'!A44)</f>
        <v/>
      </c>
      <c r="B47" s="119" t="str">
        <f>IF(ISBLANK('Database (LECTURE-RES-PRAC)'!B44),"",'Database (LECTURE-RES-PRAC)'!B44)</f>
        <v/>
      </c>
      <c r="C47" s="239" t="str">
        <f>'Grade computation'!J47</f>
        <v/>
      </c>
      <c r="D47" s="239" t="str">
        <f>'Grade computation'!R47</f>
        <v/>
      </c>
      <c r="E47" s="239" t="str">
        <f>'Grade computation'!Z47</f>
        <v/>
      </c>
      <c r="F47" s="153" t="str">
        <f>'Grade computation'!AA47</f>
        <v/>
      </c>
      <c r="G47" s="399" t="str">
        <f>'Grade computation'!AB47</f>
        <v/>
      </c>
      <c r="H47" s="432"/>
      <c r="I47" s="137"/>
      <c r="J47" s="25"/>
      <c r="K47" s="232"/>
      <c r="L47" s="25"/>
      <c r="M47" s="232"/>
      <c r="N47" s="233"/>
      <c r="O47" s="25"/>
      <c r="P47" s="232"/>
      <c r="Q47" s="25"/>
      <c r="R47" s="232"/>
      <c r="S47" s="233"/>
      <c r="T47" s="25"/>
      <c r="U47" s="232"/>
      <c r="V47" s="25"/>
      <c r="W47" s="232"/>
      <c r="X47" s="233"/>
      <c r="Y47" s="25"/>
      <c r="Z47" s="232"/>
      <c r="AA47" s="25"/>
      <c r="AB47" s="232"/>
      <c r="AC47" s="233"/>
      <c r="AD47" s="25"/>
      <c r="AE47" s="232"/>
      <c r="AF47" s="25"/>
      <c r="AG47" s="232"/>
      <c r="AH47" s="233"/>
      <c r="AI47" s="25"/>
      <c r="AJ47" s="232"/>
      <c r="AK47" s="25"/>
      <c r="AL47" s="232"/>
      <c r="AM47" s="233"/>
      <c r="AN47" s="25"/>
      <c r="AO47" s="232"/>
      <c r="AP47" s="25"/>
    </row>
    <row r="48" spans="1:42" ht="19.5" customHeight="1">
      <c r="A48" s="212" t="str">
        <f>IF(ISBLANK('Database (LECTURE-RES-PRAC)'!A45),"",'Database (LECTURE-RES-PRAC)'!A45)</f>
        <v/>
      </c>
      <c r="B48" s="213" t="str">
        <f>IF(ISBLANK('Database (LECTURE-RES-PRAC)'!B45),"",'Database (LECTURE-RES-PRAC)'!B45)</f>
        <v/>
      </c>
      <c r="C48" s="239" t="str">
        <f>'Grade computation'!J48</f>
        <v/>
      </c>
      <c r="D48" s="239" t="str">
        <f>'Grade computation'!R48</f>
        <v/>
      </c>
      <c r="E48" s="239" t="str">
        <f>'Grade computation'!Z48</f>
        <v/>
      </c>
      <c r="F48" s="153" t="str">
        <f>'Grade computation'!AA48</f>
        <v/>
      </c>
      <c r="G48" s="399" t="str">
        <f>'Grade computation'!AB48</f>
        <v/>
      </c>
      <c r="H48" s="432"/>
      <c r="I48" s="137"/>
      <c r="J48" s="25"/>
      <c r="K48" s="232"/>
      <c r="L48" s="25"/>
      <c r="M48" s="232"/>
      <c r="N48" s="233"/>
      <c r="O48" s="25"/>
      <c r="P48" s="232"/>
      <c r="Q48" s="25"/>
      <c r="R48" s="232"/>
      <c r="S48" s="233"/>
      <c r="T48" s="25"/>
      <c r="U48" s="232"/>
      <c r="V48" s="25"/>
      <c r="W48" s="232"/>
      <c r="X48" s="233"/>
      <c r="Y48" s="25"/>
      <c r="Z48" s="232"/>
      <c r="AA48" s="25"/>
      <c r="AB48" s="232"/>
      <c r="AC48" s="233"/>
      <c r="AD48" s="25"/>
      <c r="AE48" s="232"/>
      <c r="AF48" s="25"/>
      <c r="AG48" s="232"/>
      <c r="AH48" s="233"/>
      <c r="AI48" s="25"/>
      <c r="AJ48" s="232"/>
      <c r="AK48" s="25"/>
      <c r="AL48" s="232"/>
      <c r="AM48" s="233"/>
      <c r="AN48" s="25"/>
      <c r="AO48" s="232"/>
      <c r="AP48" s="25"/>
    </row>
    <row r="49" spans="1:42" ht="19.5" customHeight="1">
      <c r="A49" s="118" t="str">
        <f>IF(ISBLANK('Database (LECTURE-RES-PRAC)'!A46),"",'Database (LECTURE-RES-PRAC)'!A46)</f>
        <v/>
      </c>
      <c r="B49" s="119" t="str">
        <f>IF(ISBLANK('Database (LECTURE-RES-PRAC)'!B46),"",'Database (LECTURE-RES-PRAC)'!B46)</f>
        <v/>
      </c>
      <c r="C49" s="239" t="str">
        <f>'Grade computation'!J49</f>
        <v/>
      </c>
      <c r="D49" s="239" t="str">
        <f>'Grade computation'!R49</f>
        <v/>
      </c>
      <c r="E49" s="239" t="str">
        <f>'Grade computation'!Z49</f>
        <v/>
      </c>
      <c r="F49" s="153" t="str">
        <f>'Grade computation'!AA49</f>
        <v/>
      </c>
      <c r="G49" s="399" t="str">
        <f>'Grade computation'!AB49</f>
        <v/>
      </c>
      <c r="H49" s="432"/>
      <c r="I49" s="137"/>
      <c r="J49" s="25"/>
      <c r="K49" s="232"/>
      <c r="L49" s="25"/>
      <c r="M49" s="232"/>
      <c r="N49" s="233"/>
      <c r="O49" s="25"/>
      <c r="P49" s="232"/>
      <c r="Q49" s="25"/>
      <c r="R49" s="232"/>
      <c r="S49" s="233"/>
      <c r="T49" s="25"/>
      <c r="U49" s="232"/>
      <c r="V49" s="25"/>
      <c r="W49" s="232"/>
      <c r="X49" s="233"/>
      <c r="Y49" s="25"/>
      <c r="Z49" s="232"/>
      <c r="AA49" s="25"/>
      <c r="AB49" s="232"/>
      <c r="AC49" s="233"/>
      <c r="AD49" s="25"/>
      <c r="AE49" s="232"/>
      <c r="AF49" s="25"/>
      <c r="AG49" s="232"/>
      <c r="AH49" s="233"/>
      <c r="AI49" s="25"/>
      <c r="AJ49" s="232"/>
      <c r="AK49" s="25"/>
      <c r="AL49" s="232"/>
      <c r="AM49" s="233"/>
      <c r="AN49" s="25"/>
      <c r="AO49" s="232"/>
      <c r="AP49" s="25"/>
    </row>
    <row r="50" spans="1:42" ht="19.5" customHeight="1">
      <c r="A50" s="212" t="str">
        <f>IF(ISBLANK('Database (LECTURE-RES-PRAC)'!A47),"",'Database (LECTURE-RES-PRAC)'!A47)</f>
        <v/>
      </c>
      <c r="B50" s="213" t="str">
        <f>IF(ISBLANK('Database (LECTURE-RES-PRAC)'!B47),"",'Database (LECTURE-RES-PRAC)'!B47)</f>
        <v/>
      </c>
      <c r="C50" s="239" t="str">
        <f>'Grade computation'!J50</f>
        <v/>
      </c>
      <c r="D50" s="239" t="str">
        <f>'Grade computation'!R50</f>
        <v/>
      </c>
      <c r="E50" s="239" t="str">
        <f>'Grade computation'!Z50</f>
        <v/>
      </c>
      <c r="F50" s="153" t="str">
        <f>'Grade computation'!AA50</f>
        <v/>
      </c>
      <c r="G50" s="399" t="str">
        <f>'Grade computation'!AB50</f>
        <v/>
      </c>
      <c r="H50" s="432"/>
      <c r="I50" s="137"/>
      <c r="J50" s="25"/>
      <c r="K50" s="232"/>
      <c r="L50" s="25"/>
      <c r="M50" s="232"/>
      <c r="N50" s="233"/>
      <c r="O50" s="25"/>
      <c r="P50" s="232"/>
      <c r="Q50" s="25"/>
      <c r="R50" s="232"/>
      <c r="S50" s="233"/>
      <c r="T50" s="25"/>
      <c r="U50" s="232"/>
      <c r="V50" s="25"/>
      <c r="W50" s="232"/>
      <c r="X50" s="233"/>
      <c r="Y50" s="25"/>
      <c r="Z50" s="232"/>
      <c r="AA50" s="25"/>
      <c r="AB50" s="232"/>
      <c r="AC50" s="233"/>
      <c r="AD50" s="25"/>
      <c r="AE50" s="232"/>
      <c r="AF50" s="25"/>
      <c r="AG50" s="232"/>
      <c r="AH50" s="233"/>
      <c r="AI50" s="25"/>
      <c r="AJ50" s="232"/>
      <c r="AK50" s="25"/>
      <c r="AL50" s="232"/>
      <c r="AM50" s="233"/>
      <c r="AN50" s="25"/>
      <c r="AO50" s="232"/>
      <c r="AP50" s="25"/>
    </row>
    <row r="51" spans="1:42" ht="19.5" customHeight="1">
      <c r="A51" s="118" t="str">
        <f>IF(ISBLANK('Database (LECTURE-RES-PRAC)'!A48),"",'Database (LECTURE-RES-PRAC)'!A48)</f>
        <v/>
      </c>
      <c r="B51" s="119" t="str">
        <f>IF(ISBLANK('Database (LECTURE-RES-PRAC)'!B48),"",'Database (LECTURE-RES-PRAC)'!B48)</f>
        <v/>
      </c>
      <c r="C51" s="239" t="str">
        <f>'Grade computation'!J51</f>
        <v/>
      </c>
      <c r="D51" s="239" t="str">
        <f>'Grade computation'!R51</f>
        <v/>
      </c>
      <c r="E51" s="239" t="str">
        <f>'Grade computation'!Z51</f>
        <v/>
      </c>
      <c r="F51" s="153" t="str">
        <f>'Grade computation'!AA51</f>
        <v/>
      </c>
      <c r="G51" s="399" t="str">
        <f>'Grade computation'!AB51</f>
        <v/>
      </c>
      <c r="H51" s="432"/>
      <c r="I51" s="137"/>
      <c r="J51" s="25"/>
      <c r="K51" s="232"/>
      <c r="L51" s="25"/>
      <c r="M51" s="232"/>
      <c r="N51" s="233"/>
      <c r="O51" s="25"/>
      <c r="P51" s="232"/>
      <c r="Q51" s="25"/>
      <c r="R51" s="232"/>
      <c r="S51" s="233"/>
      <c r="T51" s="25"/>
      <c r="U51" s="232"/>
      <c r="V51" s="25"/>
      <c r="W51" s="232"/>
      <c r="X51" s="233"/>
      <c r="Y51" s="25"/>
      <c r="Z51" s="232"/>
      <c r="AA51" s="25"/>
      <c r="AB51" s="232"/>
      <c r="AC51" s="233"/>
      <c r="AD51" s="25"/>
      <c r="AE51" s="232"/>
      <c r="AF51" s="25"/>
      <c r="AG51" s="232"/>
      <c r="AH51" s="233"/>
      <c r="AI51" s="25"/>
      <c r="AJ51" s="232"/>
      <c r="AK51" s="25"/>
      <c r="AL51" s="232"/>
      <c r="AM51" s="233"/>
      <c r="AN51" s="25"/>
      <c r="AO51" s="232"/>
      <c r="AP51" s="25"/>
    </row>
    <row r="52" spans="1:42" ht="19.5" customHeight="1">
      <c r="A52" s="212" t="str">
        <f>IF(ISBLANK('Database (LECTURE-RES-PRAC)'!A49),"",'Database (LECTURE-RES-PRAC)'!A49)</f>
        <v/>
      </c>
      <c r="B52" s="213" t="str">
        <f>IF(ISBLANK('Database (LECTURE-RES-PRAC)'!B49),"",'Database (LECTURE-RES-PRAC)'!B49)</f>
        <v/>
      </c>
      <c r="C52" s="239" t="str">
        <f>'Grade computation'!J52</f>
        <v/>
      </c>
      <c r="D52" s="239" t="str">
        <f>'Grade computation'!R52</f>
        <v/>
      </c>
      <c r="E52" s="239" t="str">
        <f>'Grade computation'!Z52</f>
        <v/>
      </c>
      <c r="F52" s="153" t="str">
        <f>'Grade computation'!AA52</f>
        <v/>
      </c>
      <c r="G52" s="399" t="str">
        <f>'Grade computation'!AB52</f>
        <v/>
      </c>
      <c r="H52" s="432"/>
      <c r="I52" s="137"/>
      <c r="J52" s="25"/>
      <c r="K52" s="232"/>
      <c r="L52" s="25"/>
      <c r="M52" s="232"/>
      <c r="N52" s="233"/>
      <c r="O52" s="25"/>
      <c r="P52" s="232"/>
      <c r="Q52" s="25"/>
      <c r="R52" s="232"/>
      <c r="S52" s="233"/>
      <c r="T52" s="25"/>
      <c r="U52" s="232"/>
      <c r="V52" s="25"/>
      <c r="W52" s="232"/>
      <c r="X52" s="233"/>
      <c r="Y52" s="25"/>
      <c r="Z52" s="232"/>
      <c r="AA52" s="25"/>
      <c r="AB52" s="232"/>
      <c r="AC52" s="233"/>
      <c r="AD52" s="25"/>
      <c r="AE52" s="232"/>
      <c r="AF52" s="25"/>
      <c r="AG52" s="232"/>
      <c r="AH52" s="233"/>
      <c r="AI52" s="25"/>
      <c r="AJ52" s="232"/>
      <c r="AK52" s="25"/>
      <c r="AL52" s="232"/>
      <c r="AM52" s="233"/>
      <c r="AN52" s="25"/>
      <c r="AO52" s="232"/>
      <c r="AP52" s="25"/>
    </row>
    <row r="53" spans="1:42" ht="19.5" customHeight="1">
      <c r="A53" s="118" t="str">
        <f>IF(ISBLANK('Database (LECTURE-RES-PRAC)'!A50),"",'Database (LECTURE-RES-PRAC)'!A50)</f>
        <v/>
      </c>
      <c r="B53" s="119" t="str">
        <f>IF(ISBLANK('Database (LECTURE-RES-PRAC)'!B50),"",'Database (LECTURE-RES-PRAC)'!B50)</f>
        <v/>
      </c>
      <c r="C53" s="239" t="str">
        <f>'Grade computation'!J53</f>
        <v/>
      </c>
      <c r="D53" s="239" t="str">
        <f>'Grade computation'!R53</f>
        <v/>
      </c>
      <c r="E53" s="239" t="str">
        <f>'Grade computation'!Z53</f>
        <v/>
      </c>
      <c r="F53" s="153" t="str">
        <f>'Grade computation'!AA53</f>
        <v/>
      </c>
      <c r="G53" s="399" t="str">
        <f>'Grade computation'!AB53</f>
        <v/>
      </c>
      <c r="H53" s="432"/>
      <c r="I53" s="137"/>
      <c r="J53" s="25"/>
      <c r="K53" s="232"/>
      <c r="L53" s="25"/>
      <c r="M53" s="232"/>
      <c r="N53" s="233"/>
      <c r="O53" s="25"/>
      <c r="P53" s="232"/>
      <c r="Q53" s="25"/>
      <c r="R53" s="232"/>
      <c r="S53" s="233"/>
      <c r="T53" s="25"/>
      <c r="U53" s="232"/>
      <c r="V53" s="25"/>
      <c r="W53" s="232"/>
      <c r="X53" s="233"/>
      <c r="Y53" s="25"/>
      <c r="Z53" s="232"/>
      <c r="AA53" s="25"/>
      <c r="AB53" s="232"/>
      <c r="AC53" s="233"/>
      <c r="AD53" s="25"/>
      <c r="AE53" s="232"/>
      <c r="AF53" s="25"/>
      <c r="AG53" s="232"/>
      <c r="AH53" s="233"/>
      <c r="AI53" s="25"/>
      <c r="AJ53" s="232"/>
      <c r="AK53" s="25"/>
      <c r="AL53" s="232"/>
      <c r="AM53" s="233"/>
      <c r="AN53" s="25"/>
      <c r="AO53" s="232"/>
      <c r="AP53" s="25"/>
    </row>
    <row r="54" spans="1:42" ht="19.5" customHeight="1">
      <c r="A54" s="212" t="str">
        <f>IF(ISBLANK('Database (LECTURE-RES-PRAC)'!A51),"",'Database (LECTURE-RES-PRAC)'!A51)</f>
        <v/>
      </c>
      <c r="B54" s="213" t="str">
        <f>IF(ISBLANK('Database (LECTURE-RES-PRAC)'!B51),"",'Database (LECTURE-RES-PRAC)'!B51)</f>
        <v/>
      </c>
      <c r="C54" s="239" t="str">
        <f>'Grade computation'!J54</f>
        <v/>
      </c>
      <c r="D54" s="239" t="str">
        <f>'Grade computation'!R54</f>
        <v/>
      </c>
      <c r="E54" s="239" t="str">
        <f>'Grade computation'!Z54</f>
        <v/>
      </c>
      <c r="F54" s="153" t="str">
        <f>'Grade computation'!AA54</f>
        <v/>
      </c>
      <c r="G54" s="399" t="str">
        <f>'Grade computation'!AB54</f>
        <v/>
      </c>
      <c r="H54" s="432"/>
      <c r="I54" s="137"/>
      <c r="J54" s="25"/>
      <c r="K54" s="232"/>
      <c r="L54" s="25"/>
      <c r="M54" s="232"/>
      <c r="N54" s="233"/>
      <c r="O54" s="25"/>
      <c r="P54" s="232"/>
      <c r="Q54" s="25"/>
      <c r="R54" s="232"/>
      <c r="S54" s="233"/>
      <c r="T54" s="25"/>
      <c r="U54" s="232"/>
      <c r="V54" s="25"/>
      <c r="W54" s="232"/>
      <c r="X54" s="233"/>
      <c r="Y54" s="25"/>
      <c r="Z54" s="232"/>
      <c r="AA54" s="25"/>
      <c r="AB54" s="232"/>
      <c r="AC54" s="233"/>
      <c r="AD54" s="25"/>
      <c r="AE54" s="232"/>
      <c r="AF54" s="25"/>
      <c r="AG54" s="232"/>
      <c r="AH54" s="233"/>
      <c r="AI54" s="25"/>
      <c r="AJ54" s="232"/>
      <c r="AK54" s="25"/>
      <c r="AL54" s="232"/>
      <c r="AM54" s="233"/>
      <c r="AN54" s="25"/>
      <c r="AO54" s="232"/>
      <c r="AP54" s="25"/>
    </row>
    <row r="55" spans="1:42" ht="19.5" customHeight="1">
      <c r="A55" s="118" t="str">
        <f>IF(ISBLANK('Database (LECTURE-RES-PRAC)'!A52),"",'Database (LECTURE-RES-PRAC)'!A52)</f>
        <v/>
      </c>
      <c r="B55" s="119" t="str">
        <f>IF(ISBLANK('Database (LECTURE-RES-PRAC)'!B52),"",'Database (LECTURE-RES-PRAC)'!B52)</f>
        <v/>
      </c>
      <c r="C55" s="239" t="str">
        <f>'Grade computation'!J55</f>
        <v/>
      </c>
      <c r="D55" s="239" t="str">
        <f>'Grade computation'!R55</f>
        <v/>
      </c>
      <c r="E55" s="239" t="str">
        <f>'Grade computation'!Z55</f>
        <v/>
      </c>
      <c r="F55" s="153" t="str">
        <f>'Grade computation'!AA55</f>
        <v/>
      </c>
      <c r="G55" s="399" t="str">
        <f>'Grade computation'!AB55</f>
        <v/>
      </c>
      <c r="H55" s="432"/>
      <c r="I55" s="137"/>
      <c r="J55" s="25"/>
      <c r="K55" s="232"/>
      <c r="L55" s="25"/>
      <c r="M55" s="232"/>
      <c r="N55" s="233"/>
      <c r="O55" s="25"/>
      <c r="P55" s="232"/>
      <c r="Q55" s="25"/>
      <c r="R55" s="232"/>
      <c r="S55" s="233"/>
      <c r="T55" s="25"/>
      <c r="U55" s="232"/>
      <c r="V55" s="25"/>
      <c r="W55" s="232"/>
      <c r="X55" s="233"/>
      <c r="Y55" s="25"/>
      <c r="Z55" s="232"/>
      <c r="AA55" s="25"/>
      <c r="AB55" s="232"/>
      <c r="AC55" s="233"/>
      <c r="AD55" s="25"/>
      <c r="AE55" s="232"/>
      <c r="AF55" s="25"/>
      <c r="AG55" s="232"/>
      <c r="AH55" s="233"/>
      <c r="AI55" s="25"/>
      <c r="AJ55" s="232"/>
      <c r="AK55" s="25"/>
      <c r="AL55" s="232"/>
      <c r="AM55" s="233"/>
      <c r="AN55" s="25"/>
      <c r="AO55" s="232"/>
      <c r="AP55" s="25"/>
    </row>
    <row r="56" spans="1:42" ht="19.5" customHeight="1">
      <c r="A56" s="212" t="str">
        <f>IF(ISBLANK('Database (LECTURE-RES-PRAC)'!A53),"",'Database (LECTURE-RES-PRAC)'!A53)</f>
        <v/>
      </c>
      <c r="B56" s="213" t="str">
        <f>IF(ISBLANK('Database (LECTURE-RES-PRAC)'!B53),"",'Database (LECTURE-RES-PRAC)'!B53)</f>
        <v/>
      </c>
      <c r="C56" s="239" t="str">
        <f>'Grade computation'!J56</f>
        <v/>
      </c>
      <c r="D56" s="239" t="str">
        <f>'Grade computation'!R56</f>
        <v/>
      </c>
      <c r="E56" s="239" t="str">
        <f>'Grade computation'!Z56</f>
        <v/>
      </c>
      <c r="F56" s="153" t="str">
        <f>'Grade computation'!AA56</f>
        <v/>
      </c>
      <c r="G56" s="399" t="str">
        <f>'Grade computation'!AB56</f>
        <v/>
      </c>
      <c r="H56" s="432"/>
      <c r="I56" s="137"/>
      <c r="J56" s="25"/>
      <c r="K56" s="232"/>
      <c r="L56" s="25"/>
      <c r="M56" s="232"/>
      <c r="N56" s="233"/>
      <c r="O56" s="25"/>
      <c r="P56" s="232"/>
      <c r="Q56" s="25"/>
      <c r="R56" s="232"/>
      <c r="S56" s="233"/>
      <c r="T56" s="25"/>
      <c r="U56" s="232"/>
      <c r="V56" s="25"/>
      <c r="W56" s="232"/>
      <c r="X56" s="233"/>
      <c r="Y56" s="25"/>
      <c r="Z56" s="232"/>
      <c r="AA56" s="25"/>
      <c r="AB56" s="232"/>
      <c r="AC56" s="233"/>
      <c r="AD56" s="25"/>
      <c r="AE56" s="232"/>
      <c r="AF56" s="25"/>
      <c r="AG56" s="232"/>
      <c r="AH56" s="233"/>
      <c r="AI56" s="25"/>
      <c r="AJ56" s="232"/>
      <c r="AK56" s="25"/>
      <c r="AL56" s="232"/>
      <c r="AM56" s="233"/>
      <c r="AN56" s="25"/>
      <c r="AO56" s="232"/>
      <c r="AP56" s="25"/>
    </row>
    <row r="57" spans="1:42" ht="19.5" customHeight="1">
      <c r="A57" s="118" t="str">
        <f>IF(ISBLANK('Database (LECTURE-RES-PRAC)'!A54),"",'Database (LECTURE-RES-PRAC)'!A54)</f>
        <v/>
      </c>
      <c r="B57" s="119" t="str">
        <f>IF(ISBLANK('Database (LECTURE-RES-PRAC)'!B54),"",'Database (LECTURE-RES-PRAC)'!B54)</f>
        <v/>
      </c>
      <c r="C57" s="239" t="str">
        <f>'Grade computation'!J57</f>
        <v/>
      </c>
      <c r="D57" s="239" t="str">
        <f>'Grade computation'!R57</f>
        <v/>
      </c>
      <c r="E57" s="239" t="str">
        <f>'Grade computation'!Z57</f>
        <v/>
      </c>
      <c r="F57" s="153" t="str">
        <f>'Grade computation'!AA57</f>
        <v/>
      </c>
      <c r="G57" s="399" t="str">
        <f>'Grade computation'!AB57</f>
        <v/>
      </c>
      <c r="H57" s="432"/>
      <c r="I57" s="137"/>
      <c r="J57" s="25"/>
      <c r="K57" s="232"/>
      <c r="L57" s="25"/>
      <c r="M57" s="232"/>
      <c r="N57" s="233"/>
      <c r="O57" s="25"/>
      <c r="P57" s="232"/>
      <c r="Q57" s="25"/>
      <c r="R57" s="232"/>
      <c r="S57" s="233"/>
      <c r="T57" s="25"/>
      <c r="U57" s="232"/>
      <c r="V57" s="25"/>
      <c r="W57" s="232"/>
      <c r="X57" s="233"/>
      <c r="Y57" s="25"/>
      <c r="Z57" s="232"/>
      <c r="AA57" s="25"/>
      <c r="AB57" s="232"/>
      <c r="AC57" s="233"/>
      <c r="AD57" s="25"/>
      <c r="AE57" s="232"/>
      <c r="AF57" s="25"/>
      <c r="AG57" s="232"/>
      <c r="AH57" s="233"/>
      <c r="AI57" s="25"/>
      <c r="AJ57" s="232"/>
      <c r="AK57" s="25"/>
      <c r="AL57" s="232"/>
      <c r="AM57" s="233"/>
      <c r="AN57" s="25"/>
      <c r="AO57" s="232"/>
      <c r="AP57" s="25"/>
    </row>
    <row r="58" spans="1:42" ht="19.5" customHeight="1">
      <c r="A58" s="212" t="str">
        <f>IF(ISBLANK('Database (LECTURE-RES-PRAC)'!A55),"",'Database (LECTURE-RES-PRAC)'!A55)</f>
        <v/>
      </c>
      <c r="B58" s="213" t="str">
        <f>IF(ISBLANK('Database (LECTURE-RES-PRAC)'!B55),"",'Database (LECTURE-RES-PRAC)'!B55)</f>
        <v/>
      </c>
      <c r="C58" s="239" t="str">
        <f>'Grade computation'!J58</f>
        <v/>
      </c>
      <c r="D58" s="239" t="str">
        <f>'Grade computation'!R58</f>
        <v/>
      </c>
      <c r="E58" s="239" t="str">
        <f>'Grade computation'!Z58</f>
        <v/>
      </c>
      <c r="F58" s="153" t="str">
        <f>'Grade computation'!AA58</f>
        <v/>
      </c>
      <c r="G58" s="399" t="str">
        <f>'Grade computation'!AB58</f>
        <v/>
      </c>
      <c r="H58" s="432"/>
      <c r="I58" s="137"/>
      <c r="J58" s="25"/>
      <c r="K58" s="232"/>
      <c r="L58" s="25"/>
      <c r="M58" s="232"/>
      <c r="N58" s="233"/>
      <c r="O58" s="25"/>
      <c r="P58" s="232"/>
      <c r="Q58" s="25"/>
      <c r="R58" s="232"/>
      <c r="S58" s="233"/>
      <c r="T58" s="25"/>
      <c r="U58" s="232"/>
      <c r="V58" s="25"/>
      <c r="W58" s="232"/>
      <c r="X58" s="233"/>
      <c r="Y58" s="25"/>
      <c r="Z58" s="232"/>
      <c r="AA58" s="25"/>
      <c r="AB58" s="232"/>
      <c r="AC58" s="233"/>
      <c r="AD58" s="25"/>
      <c r="AE58" s="232"/>
      <c r="AF58" s="25"/>
      <c r="AG58" s="232"/>
      <c r="AH58" s="233"/>
      <c r="AI58" s="25"/>
      <c r="AJ58" s="232"/>
      <c r="AK58" s="25"/>
      <c r="AL58" s="232"/>
      <c r="AM58" s="233"/>
      <c r="AN58" s="25"/>
      <c r="AO58" s="232"/>
      <c r="AP58" s="25"/>
    </row>
    <row r="59" spans="1:42" ht="19.5" customHeight="1">
      <c r="A59" s="118" t="str">
        <f>IF(ISBLANK('Database (LECTURE-RES-PRAC)'!A56),"",'Database (LECTURE-RES-PRAC)'!A56)</f>
        <v/>
      </c>
      <c r="B59" s="119" t="str">
        <f>IF(ISBLANK('Database (LECTURE-RES-PRAC)'!B56),"",'Database (LECTURE-RES-PRAC)'!B56)</f>
        <v/>
      </c>
      <c r="C59" s="239" t="str">
        <f>'Grade computation'!J59</f>
        <v/>
      </c>
      <c r="D59" s="239" t="str">
        <f>'Grade computation'!R59</f>
        <v/>
      </c>
      <c r="E59" s="239" t="str">
        <f>'Grade computation'!Z59</f>
        <v/>
      </c>
      <c r="F59" s="153" t="str">
        <f>'Grade computation'!AA59</f>
        <v/>
      </c>
      <c r="G59" s="399" t="str">
        <f>'Grade computation'!AB59</f>
        <v/>
      </c>
      <c r="H59" s="432"/>
      <c r="I59" s="137"/>
      <c r="J59" s="25"/>
      <c r="K59" s="232"/>
      <c r="L59" s="25"/>
      <c r="M59" s="232"/>
      <c r="N59" s="233"/>
      <c r="O59" s="25"/>
      <c r="P59" s="232"/>
      <c r="Q59" s="25"/>
      <c r="R59" s="232"/>
      <c r="S59" s="233"/>
      <c r="T59" s="25"/>
      <c r="U59" s="232"/>
      <c r="V59" s="25"/>
      <c r="W59" s="232"/>
      <c r="X59" s="233"/>
      <c r="Y59" s="25"/>
      <c r="Z59" s="232"/>
      <c r="AA59" s="25"/>
      <c r="AB59" s="232"/>
      <c r="AC59" s="233"/>
      <c r="AD59" s="25"/>
      <c r="AE59" s="232"/>
      <c r="AF59" s="25"/>
      <c r="AG59" s="232"/>
      <c r="AH59" s="233"/>
      <c r="AI59" s="25"/>
      <c r="AJ59" s="232"/>
      <c r="AK59" s="25"/>
      <c r="AL59" s="232"/>
      <c r="AM59" s="233"/>
      <c r="AN59" s="25"/>
      <c r="AO59" s="232"/>
      <c r="AP59" s="25"/>
    </row>
    <row r="60" spans="1:42" ht="19.5" customHeight="1">
      <c r="A60" s="212" t="str">
        <f>IF(ISBLANK('Database (LECTURE-RES-PRAC)'!A57),"",'Database (LECTURE-RES-PRAC)'!A57)</f>
        <v/>
      </c>
      <c r="B60" s="213" t="str">
        <f>IF(ISBLANK('Database (LECTURE-RES-PRAC)'!B57),"",'Database (LECTURE-RES-PRAC)'!B57)</f>
        <v/>
      </c>
      <c r="C60" s="239" t="str">
        <f>'Grade computation'!J60</f>
        <v/>
      </c>
      <c r="D60" s="239" t="str">
        <f>'Grade computation'!R60</f>
        <v/>
      </c>
      <c r="E60" s="239" t="str">
        <f>'Grade computation'!Z60</f>
        <v/>
      </c>
      <c r="F60" s="153" t="str">
        <f>'Grade computation'!AA60</f>
        <v/>
      </c>
      <c r="G60" s="399" t="str">
        <f>'Grade computation'!AB60</f>
        <v/>
      </c>
      <c r="H60" s="432"/>
      <c r="I60" s="137"/>
      <c r="J60" s="25"/>
      <c r="K60" s="232"/>
      <c r="L60" s="25"/>
      <c r="M60" s="232"/>
      <c r="N60" s="233"/>
      <c r="O60" s="25"/>
      <c r="P60" s="232"/>
      <c r="Q60" s="25"/>
      <c r="R60" s="232"/>
      <c r="S60" s="233"/>
      <c r="T60" s="25"/>
      <c r="U60" s="232"/>
      <c r="V60" s="25"/>
      <c r="W60" s="232"/>
      <c r="X60" s="233"/>
      <c r="Y60" s="25"/>
      <c r="Z60" s="232"/>
      <c r="AA60" s="25"/>
      <c r="AB60" s="232"/>
      <c r="AC60" s="233"/>
      <c r="AD60" s="25"/>
      <c r="AE60" s="232"/>
      <c r="AF60" s="25"/>
      <c r="AG60" s="232"/>
      <c r="AH60" s="233"/>
      <c r="AI60" s="25"/>
      <c r="AJ60" s="232"/>
      <c r="AK60" s="25"/>
      <c r="AL60" s="232"/>
      <c r="AM60" s="233"/>
      <c r="AN60" s="25"/>
      <c r="AO60" s="232"/>
      <c r="AP60" s="25"/>
    </row>
    <row r="61" spans="1:42" ht="19.5" customHeight="1">
      <c r="A61" s="118" t="str">
        <f>IF(ISBLANK('Database (LECTURE-RES-PRAC)'!A58),"",'Database (LECTURE-RES-PRAC)'!A58)</f>
        <v/>
      </c>
      <c r="B61" s="119" t="str">
        <f>IF(ISBLANK('Database (LECTURE-RES-PRAC)'!B58),"",'Database (LECTURE-RES-PRAC)'!B58)</f>
        <v/>
      </c>
      <c r="C61" s="239" t="str">
        <f>'Grade computation'!J61</f>
        <v/>
      </c>
      <c r="D61" s="239" t="str">
        <f>'Grade computation'!R61</f>
        <v/>
      </c>
      <c r="E61" s="239" t="str">
        <f>'Grade computation'!Z61</f>
        <v/>
      </c>
      <c r="F61" s="153" t="str">
        <f>'Grade computation'!AA61</f>
        <v/>
      </c>
      <c r="G61" s="399" t="str">
        <f>'Grade computation'!AB61</f>
        <v/>
      </c>
      <c r="H61" s="432"/>
      <c r="I61" s="137"/>
      <c r="J61" s="25"/>
      <c r="K61" s="232"/>
      <c r="L61" s="25"/>
      <c r="M61" s="232"/>
      <c r="N61" s="233"/>
      <c r="O61" s="25"/>
      <c r="P61" s="232"/>
      <c r="Q61" s="25"/>
      <c r="R61" s="232"/>
      <c r="S61" s="233"/>
      <c r="T61" s="25"/>
      <c r="U61" s="232"/>
      <c r="V61" s="25"/>
      <c r="W61" s="232"/>
      <c r="X61" s="233"/>
      <c r="Y61" s="25"/>
      <c r="Z61" s="232"/>
      <c r="AA61" s="25"/>
      <c r="AB61" s="232"/>
      <c r="AC61" s="233"/>
      <c r="AD61" s="25"/>
      <c r="AE61" s="232"/>
      <c r="AF61" s="25"/>
      <c r="AG61" s="232"/>
      <c r="AH61" s="233"/>
      <c r="AI61" s="25"/>
      <c r="AJ61" s="232"/>
      <c r="AK61" s="25"/>
      <c r="AL61" s="232"/>
      <c r="AM61" s="233"/>
      <c r="AN61" s="25"/>
      <c r="AO61" s="232"/>
      <c r="AP61" s="25"/>
    </row>
    <row r="62" spans="1:42" ht="19.5" customHeight="1">
      <c r="A62" s="212" t="str">
        <f>IF(ISBLANK('Database (LECTURE-RES-PRAC)'!A59),"",'Database (LECTURE-RES-PRAC)'!A59)</f>
        <v/>
      </c>
      <c r="B62" s="213" t="str">
        <f>IF(ISBLANK('Database (LECTURE-RES-PRAC)'!B59),"",'Database (LECTURE-RES-PRAC)'!B59)</f>
        <v/>
      </c>
      <c r="C62" s="239" t="str">
        <f>'Grade computation'!J62</f>
        <v/>
      </c>
      <c r="D62" s="239" t="str">
        <f>'Grade computation'!R62</f>
        <v/>
      </c>
      <c r="E62" s="239" t="str">
        <f>'Grade computation'!Z62</f>
        <v/>
      </c>
      <c r="F62" s="153" t="str">
        <f>'Grade computation'!AA62</f>
        <v/>
      </c>
      <c r="G62" s="399" t="str">
        <f>'Grade computation'!AB62</f>
        <v/>
      </c>
      <c r="H62" s="432"/>
      <c r="I62" s="137"/>
      <c r="J62" s="25"/>
      <c r="K62" s="232"/>
      <c r="L62" s="25"/>
      <c r="M62" s="232"/>
      <c r="N62" s="233"/>
      <c r="O62" s="25"/>
      <c r="P62" s="232"/>
      <c r="Q62" s="25"/>
      <c r="R62" s="232"/>
      <c r="S62" s="233"/>
      <c r="T62" s="25"/>
      <c r="U62" s="232"/>
      <c r="V62" s="25"/>
      <c r="W62" s="232"/>
      <c r="X62" s="233"/>
      <c r="Y62" s="25"/>
      <c r="Z62" s="232"/>
      <c r="AA62" s="25"/>
      <c r="AB62" s="232"/>
      <c r="AC62" s="233"/>
      <c r="AD62" s="25"/>
      <c r="AE62" s="232"/>
      <c r="AF62" s="25"/>
      <c r="AG62" s="232"/>
      <c r="AH62" s="233"/>
      <c r="AI62" s="25"/>
      <c r="AJ62" s="232"/>
      <c r="AK62" s="25"/>
      <c r="AL62" s="232"/>
      <c r="AM62" s="233"/>
      <c r="AN62" s="25"/>
      <c r="AO62" s="232"/>
      <c r="AP62" s="25"/>
    </row>
    <row r="63" spans="1:42" ht="19.5" customHeight="1">
      <c r="A63" s="118" t="str">
        <f>IF(ISBLANK('Database (LECTURE-RES-PRAC)'!A60),"",'Database (LECTURE-RES-PRAC)'!A60)</f>
        <v/>
      </c>
      <c r="B63" s="119" t="str">
        <f>IF(ISBLANK('Database (LECTURE-RES-PRAC)'!B60),"",'Database (LECTURE-RES-PRAC)'!B60)</f>
        <v/>
      </c>
      <c r="C63" s="239" t="str">
        <f>'Grade computation'!J63</f>
        <v/>
      </c>
      <c r="D63" s="239" t="str">
        <f>'Grade computation'!R63</f>
        <v/>
      </c>
      <c r="E63" s="239" t="str">
        <f>'Grade computation'!Z63</f>
        <v/>
      </c>
      <c r="F63" s="153" t="str">
        <f>'Grade computation'!AA63</f>
        <v/>
      </c>
      <c r="G63" s="399" t="str">
        <f>'Grade computation'!AB63</f>
        <v/>
      </c>
      <c r="H63" s="432"/>
      <c r="I63" s="137"/>
      <c r="J63" s="25"/>
      <c r="K63" s="232"/>
      <c r="L63" s="25"/>
      <c r="M63" s="232"/>
      <c r="N63" s="233"/>
      <c r="O63" s="25"/>
      <c r="P63" s="232"/>
      <c r="Q63" s="25"/>
      <c r="R63" s="232"/>
      <c r="S63" s="233"/>
      <c r="T63" s="25"/>
      <c r="U63" s="232"/>
      <c r="V63" s="25"/>
      <c r="W63" s="232"/>
      <c r="X63" s="233"/>
      <c r="Y63" s="25"/>
      <c r="Z63" s="232"/>
      <c r="AA63" s="25"/>
      <c r="AB63" s="232"/>
      <c r="AC63" s="233"/>
      <c r="AD63" s="25"/>
      <c r="AE63" s="232"/>
      <c r="AF63" s="25"/>
      <c r="AG63" s="232"/>
      <c r="AH63" s="233"/>
      <c r="AI63" s="25"/>
      <c r="AJ63" s="232"/>
      <c r="AK63" s="25"/>
      <c r="AL63" s="232"/>
      <c r="AM63" s="233"/>
      <c r="AN63" s="25"/>
      <c r="AO63" s="232"/>
      <c r="AP63" s="25"/>
    </row>
    <row r="64" spans="1:42" ht="19.5" customHeight="1">
      <c r="A64" s="212" t="str">
        <f>IF(ISBLANK('Database (LECTURE-RES-PRAC)'!A61),"",'Database (LECTURE-RES-PRAC)'!A61)</f>
        <v/>
      </c>
      <c r="B64" s="213" t="str">
        <f>IF(ISBLANK('Database (LECTURE-RES-PRAC)'!B61),"",'Database (LECTURE-RES-PRAC)'!B61)</f>
        <v/>
      </c>
      <c r="C64" s="239" t="str">
        <f>'Grade computation'!J64</f>
        <v/>
      </c>
      <c r="D64" s="239" t="str">
        <f>'Grade computation'!R64</f>
        <v/>
      </c>
      <c r="E64" s="239" t="str">
        <f>'Grade computation'!Z64</f>
        <v/>
      </c>
      <c r="F64" s="153" t="str">
        <f>'Grade computation'!AA64</f>
        <v/>
      </c>
      <c r="G64" s="399" t="str">
        <f>'Grade computation'!AB64</f>
        <v/>
      </c>
      <c r="H64" s="432"/>
      <c r="I64" s="137"/>
      <c r="J64" s="25"/>
      <c r="K64" s="232"/>
      <c r="L64" s="25"/>
      <c r="M64" s="232"/>
      <c r="N64" s="233"/>
      <c r="O64" s="25"/>
      <c r="P64" s="232"/>
      <c r="Q64" s="25"/>
      <c r="R64" s="232"/>
      <c r="S64" s="233"/>
      <c r="T64" s="25"/>
      <c r="U64" s="232"/>
      <c r="V64" s="25"/>
      <c r="W64" s="232"/>
      <c r="X64" s="233"/>
      <c r="Y64" s="25"/>
      <c r="Z64" s="232"/>
      <c r="AA64" s="25"/>
      <c r="AB64" s="232"/>
      <c r="AC64" s="233"/>
      <c r="AD64" s="25"/>
      <c r="AE64" s="232"/>
      <c r="AF64" s="25"/>
      <c r="AG64" s="232"/>
      <c r="AH64" s="233"/>
      <c r="AI64" s="25"/>
      <c r="AJ64" s="232"/>
      <c r="AK64" s="25"/>
      <c r="AL64" s="232"/>
      <c r="AM64" s="233"/>
      <c r="AN64" s="25"/>
      <c r="AO64" s="232"/>
      <c r="AP64" s="25"/>
    </row>
    <row r="65" spans="1:42" ht="19.5" customHeight="1">
      <c r="A65" s="118" t="str">
        <f>IF(ISBLANK('Database (LECTURE-RES-PRAC)'!A62),"",'Database (LECTURE-RES-PRAC)'!A62)</f>
        <v/>
      </c>
      <c r="B65" s="119" t="str">
        <f>IF(ISBLANK('Database (LECTURE-RES-PRAC)'!B62),"",'Database (LECTURE-RES-PRAC)'!B62)</f>
        <v/>
      </c>
      <c r="C65" s="239" t="str">
        <f>'Grade computation'!J65</f>
        <v/>
      </c>
      <c r="D65" s="239" t="str">
        <f>'Grade computation'!R65</f>
        <v/>
      </c>
      <c r="E65" s="239" t="str">
        <f>'Grade computation'!Z65</f>
        <v/>
      </c>
      <c r="F65" s="153" t="str">
        <f>'Grade computation'!AA65</f>
        <v/>
      </c>
      <c r="G65" s="399" t="str">
        <f>'Grade computation'!AB65</f>
        <v/>
      </c>
      <c r="H65" s="432"/>
      <c r="I65" s="137"/>
      <c r="J65" s="25"/>
      <c r="K65" s="232"/>
      <c r="L65" s="25"/>
      <c r="M65" s="232"/>
      <c r="N65" s="233"/>
      <c r="O65" s="25"/>
      <c r="P65" s="232"/>
      <c r="Q65" s="25"/>
      <c r="R65" s="232"/>
      <c r="S65" s="233"/>
      <c r="T65" s="25"/>
      <c r="U65" s="232"/>
      <c r="V65" s="25"/>
      <c r="W65" s="232"/>
      <c r="X65" s="233"/>
      <c r="Y65" s="25"/>
      <c r="Z65" s="232"/>
      <c r="AA65" s="25"/>
      <c r="AB65" s="232"/>
      <c r="AC65" s="233"/>
      <c r="AD65" s="25"/>
      <c r="AE65" s="232"/>
      <c r="AF65" s="25"/>
      <c r="AG65" s="232"/>
      <c r="AH65" s="233"/>
      <c r="AI65" s="25"/>
      <c r="AJ65" s="232"/>
      <c r="AK65" s="25"/>
      <c r="AL65" s="232"/>
      <c r="AM65" s="233"/>
      <c r="AN65" s="25"/>
      <c r="AO65" s="232"/>
      <c r="AP65" s="25"/>
    </row>
    <row r="66" spans="1:42" ht="19.5" customHeight="1">
      <c r="A66" s="212" t="str">
        <f>IF(ISBLANK('Database (LECTURE-RES-PRAC)'!A63),"",'Database (LECTURE-RES-PRAC)'!A63)</f>
        <v/>
      </c>
      <c r="B66" s="213" t="str">
        <f>IF(ISBLANK('Database (LECTURE-RES-PRAC)'!B63),"",'Database (LECTURE-RES-PRAC)'!B63)</f>
        <v/>
      </c>
      <c r="C66" s="239" t="str">
        <f>'Grade computation'!J66</f>
        <v/>
      </c>
      <c r="D66" s="239" t="str">
        <f>'Grade computation'!R66</f>
        <v/>
      </c>
      <c r="E66" s="239" t="str">
        <f>'Grade computation'!Z66</f>
        <v/>
      </c>
      <c r="F66" s="153" t="str">
        <f>'Grade computation'!AA66</f>
        <v/>
      </c>
      <c r="G66" s="399" t="str">
        <f>'Grade computation'!AB66</f>
        <v/>
      </c>
      <c r="H66" s="432"/>
      <c r="I66" s="137"/>
      <c r="J66" s="25"/>
      <c r="K66" s="232"/>
      <c r="L66" s="25"/>
      <c r="M66" s="232"/>
      <c r="N66" s="233"/>
      <c r="O66" s="25"/>
      <c r="P66" s="232"/>
      <c r="Q66" s="25"/>
      <c r="R66" s="232"/>
      <c r="S66" s="233"/>
      <c r="T66" s="25"/>
      <c r="U66" s="232"/>
      <c r="V66" s="25"/>
      <c r="W66" s="232"/>
      <c r="X66" s="233"/>
      <c r="Y66" s="25"/>
      <c r="Z66" s="232"/>
      <c r="AA66" s="25"/>
      <c r="AB66" s="232"/>
      <c r="AC66" s="233"/>
      <c r="AD66" s="25"/>
      <c r="AE66" s="232"/>
      <c r="AF66" s="25"/>
      <c r="AG66" s="232"/>
      <c r="AH66" s="233"/>
      <c r="AI66" s="25"/>
      <c r="AJ66" s="232"/>
      <c r="AK66" s="25"/>
      <c r="AL66" s="232"/>
      <c r="AM66" s="233"/>
      <c r="AN66" s="25"/>
      <c r="AO66" s="232"/>
      <c r="AP66" s="25"/>
    </row>
    <row r="67" spans="1:42" ht="19.5" customHeight="1">
      <c r="A67" s="118" t="str">
        <f>IF(ISBLANK('Database (LECTURE-RES-PRAC)'!A64),"",'Database (LECTURE-RES-PRAC)'!A64)</f>
        <v/>
      </c>
      <c r="B67" s="119" t="str">
        <f>IF(ISBLANK('Database (LECTURE-RES-PRAC)'!B64),"",'Database (LECTURE-RES-PRAC)'!B64)</f>
        <v/>
      </c>
      <c r="C67" s="239" t="str">
        <f>'Grade computation'!J67</f>
        <v/>
      </c>
      <c r="D67" s="239" t="str">
        <f>'Grade computation'!R67</f>
        <v/>
      </c>
      <c r="E67" s="239" t="str">
        <f>'Grade computation'!Z67</f>
        <v/>
      </c>
      <c r="F67" s="153" t="str">
        <f>'Grade computation'!AA67</f>
        <v/>
      </c>
      <c r="G67" s="399" t="str">
        <f>'Grade computation'!AB67</f>
        <v/>
      </c>
      <c r="H67" s="432"/>
      <c r="I67" s="137"/>
      <c r="J67" s="25"/>
      <c r="K67" s="232"/>
      <c r="L67" s="25"/>
      <c r="M67" s="232"/>
      <c r="N67" s="233"/>
      <c r="O67" s="25"/>
      <c r="P67" s="232"/>
      <c r="Q67" s="25"/>
      <c r="R67" s="232"/>
      <c r="S67" s="233"/>
      <c r="T67" s="25"/>
      <c r="U67" s="232"/>
      <c r="V67" s="25"/>
      <c r="W67" s="232"/>
      <c r="X67" s="233"/>
      <c r="Y67" s="25"/>
      <c r="Z67" s="232"/>
      <c r="AA67" s="25"/>
      <c r="AB67" s="232"/>
      <c r="AC67" s="233"/>
      <c r="AD67" s="25"/>
      <c r="AE67" s="232"/>
      <c r="AF67" s="25"/>
      <c r="AG67" s="232"/>
      <c r="AH67" s="233"/>
      <c r="AI67" s="25"/>
      <c r="AJ67" s="232"/>
      <c r="AK67" s="25"/>
      <c r="AL67" s="232"/>
      <c r="AM67" s="233"/>
      <c r="AN67" s="25"/>
      <c r="AO67" s="232"/>
      <c r="AP67" s="25"/>
    </row>
    <row r="68" spans="1:42" ht="19.5" customHeight="1">
      <c r="A68" s="212" t="str">
        <f>IF(ISBLANK('Database (LECTURE-RES-PRAC)'!A65),"",'Database (LECTURE-RES-PRAC)'!A65)</f>
        <v/>
      </c>
      <c r="B68" s="213" t="str">
        <f>IF(ISBLANK('Database (LECTURE-RES-PRAC)'!B65),"",'Database (LECTURE-RES-PRAC)'!B65)</f>
        <v/>
      </c>
      <c r="C68" s="239" t="str">
        <f>'Grade computation'!J68</f>
        <v/>
      </c>
      <c r="D68" s="239" t="str">
        <f>'Grade computation'!R68</f>
        <v/>
      </c>
      <c r="E68" s="239" t="str">
        <f>'Grade computation'!Z68</f>
        <v/>
      </c>
      <c r="F68" s="153" t="str">
        <f>'Grade computation'!AA68</f>
        <v/>
      </c>
      <c r="G68" s="399" t="str">
        <f>'Grade computation'!AB68</f>
        <v/>
      </c>
      <c r="H68" s="432"/>
      <c r="I68" s="137"/>
      <c r="J68" s="25"/>
      <c r="K68" s="232"/>
      <c r="L68" s="25"/>
      <c r="M68" s="232"/>
      <c r="N68" s="233"/>
      <c r="O68" s="25"/>
      <c r="P68" s="232"/>
      <c r="Q68" s="25"/>
      <c r="R68" s="232"/>
      <c r="S68" s="233"/>
      <c r="T68" s="25"/>
      <c r="U68" s="232"/>
      <c r="V68" s="25"/>
      <c r="W68" s="232"/>
      <c r="X68" s="233"/>
      <c r="Y68" s="25"/>
      <c r="Z68" s="232"/>
      <c r="AA68" s="25"/>
      <c r="AB68" s="232"/>
      <c r="AC68" s="233"/>
      <c r="AD68" s="25"/>
      <c r="AE68" s="232"/>
      <c r="AF68" s="25"/>
      <c r="AG68" s="232"/>
      <c r="AH68" s="233"/>
      <c r="AI68" s="25"/>
      <c r="AJ68" s="232"/>
      <c r="AK68" s="25"/>
      <c r="AL68" s="232"/>
      <c r="AM68" s="233"/>
      <c r="AN68" s="25"/>
      <c r="AO68" s="232"/>
      <c r="AP68" s="25"/>
    </row>
    <row r="69" spans="1:42" ht="19.5" customHeight="1">
      <c r="A69" s="118" t="str">
        <f>IF(ISBLANK('Database (LECTURE-RES-PRAC)'!A66),"",'Database (LECTURE-RES-PRAC)'!A66)</f>
        <v/>
      </c>
      <c r="B69" s="119" t="str">
        <f>IF(ISBLANK('Database (LECTURE-RES-PRAC)'!B66),"",'Database (LECTURE-RES-PRAC)'!B66)</f>
        <v/>
      </c>
      <c r="C69" s="239" t="str">
        <f>'Grade computation'!J69</f>
        <v/>
      </c>
      <c r="D69" s="239" t="str">
        <f>'Grade computation'!R69</f>
        <v/>
      </c>
      <c r="E69" s="239" t="str">
        <f>'Grade computation'!Z69</f>
        <v/>
      </c>
      <c r="F69" s="153" t="str">
        <f>'Grade computation'!AA69</f>
        <v/>
      </c>
      <c r="G69" s="399" t="str">
        <f>'Grade computation'!AB69</f>
        <v/>
      </c>
      <c r="H69" s="432"/>
      <c r="I69" s="137"/>
      <c r="J69" s="25"/>
      <c r="K69" s="232"/>
      <c r="L69" s="25"/>
      <c r="M69" s="232"/>
      <c r="N69" s="233"/>
      <c r="O69" s="25"/>
      <c r="P69" s="232"/>
      <c r="Q69" s="25"/>
      <c r="R69" s="232"/>
      <c r="S69" s="233"/>
      <c r="T69" s="25"/>
      <c r="U69" s="232"/>
      <c r="V69" s="25"/>
      <c r="W69" s="232"/>
      <c r="X69" s="233"/>
      <c r="Y69" s="25"/>
      <c r="Z69" s="232"/>
      <c r="AA69" s="25"/>
      <c r="AB69" s="232"/>
      <c r="AC69" s="233"/>
      <c r="AD69" s="25"/>
      <c r="AE69" s="232"/>
      <c r="AF69" s="25"/>
      <c r="AG69" s="232"/>
      <c r="AH69" s="233"/>
      <c r="AI69" s="25"/>
      <c r="AJ69" s="232"/>
      <c r="AK69" s="25"/>
      <c r="AL69" s="232"/>
      <c r="AM69" s="233"/>
      <c r="AN69" s="25"/>
      <c r="AO69" s="232"/>
      <c r="AP69" s="25"/>
    </row>
    <row r="70" spans="1:42" ht="19.5" customHeight="1">
      <c r="A70" s="212" t="str">
        <f>IF(ISBLANK('Database (LECTURE-RES-PRAC)'!A67),"",'Database (LECTURE-RES-PRAC)'!A67)</f>
        <v/>
      </c>
      <c r="B70" s="213" t="str">
        <f>IF(ISBLANK('Database (LECTURE-RES-PRAC)'!B67),"",'Database (LECTURE-RES-PRAC)'!B67)</f>
        <v/>
      </c>
      <c r="C70" s="239" t="str">
        <f>'Grade computation'!J70</f>
        <v/>
      </c>
      <c r="D70" s="239" t="str">
        <f>'Grade computation'!R70</f>
        <v/>
      </c>
      <c r="E70" s="239" t="str">
        <f>'Grade computation'!Z70</f>
        <v/>
      </c>
      <c r="F70" s="153" t="str">
        <f>'Grade computation'!AA70</f>
        <v/>
      </c>
      <c r="G70" s="399" t="str">
        <f>'Grade computation'!AB70</f>
        <v/>
      </c>
      <c r="H70" s="432"/>
      <c r="I70" s="137"/>
      <c r="J70" s="25"/>
      <c r="K70" s="232"/>
      <c r="L70" s="25"/>
      <c r="M70" s="232"/>
      <c r="N70" s="233"/>
      <c r="O70" s="25"/>
      <c r="P70" s="232"/>
      <c r="Q70" s="25"/>
      <c r="R70" s="232"/>
      <c r="S70" s="233"/>
      <c r="T70" s="25"/>
      <c r="U70" s="232"/>
      <c r="V70" s="25"/>
      <c r="W70" s="232"/>
      <c r="X70" s="233"/>
      <c r="Y70" s="25"/>
      <c r="Z70" s="232"/>
      <c r="AA70" s="25"/>
      <c r="AB70" s="232"/>
      <c r="AC70" s="233"/>
      <c r="AD70" s="25"/>
      <c r="AE70" s="232"/>
      <c r="AF70" s="25"/>
      <c r="AG70" s="232"/>
      <c r="AH70" s="233"/>
      <c r="AI70" s="25"/>
      <c r="AJ70" s="232"/>
      <c r="AK70" s="25"/>
      <c r="AL70" s="232"/>
      <c r="AM70" s="233"/>
      <c r="AN70" s="25"/>
      <c r="AO70" s="232"/>
      <c r="AP70" s="25"/>
    </row>
    <row r="71" spans="1:42" ht="19.5" customHeight="1">
      <c r="A71" s="118" t="str">
        <f>IF(ISBLANK('Database (LECTURE-RES-PRAC)'!A68),"",'Database (LECTURE-RES-PRAC)'!A68)</f>
        <v/>
      </c>
      <c r="B71" s="119" t="str">
        <f>IF(ISBLANK('Database (LECTURE-RES-PRAC)'!B68),"",'Database (LECTURE-RES-PRAC)'!B68)</f>
        <v/>
      </c>
      <c r="C71" s="239" t="str">
        <f>'Grade computation'!J71</f>
        <v/>
      </c>
      <c r="D71" s="239" t="str">
        <f>'Grade computation'!R71</f>
        <v/>
      </c>
      <c r="E71" s="239" t="str">
        <f>'Grade computation'!Z71</f>
        <v/>
      </c>
      <c r="F71" s="153" t="str">
        <f>'Grade computation'!AA71</f>
        <v/>
      </c>
      <c r="G71" s="399" t="str">
        <f>'Grade computation'!AB71</f>
        <v/>
      </c>
      <c r="H71" s="432"/>
      <c r="I71" s="137"/>
      <c r="J71" s="25"/>
      <c r="K71" s="232"/>
      <c r="L71" s="25"/>
      <c r="M71" s="232"/>
      <c r="N71" s="233"/>
      <c r="O71" s="25"/>
      <c r="P71" s="232"/>
      <c r="Q71" s="25"/>
      <c r="R71" s="232"/>
      <c r="S71" s="233"/>
      <c r="T71" s="25"/>
      <c r="U71" s="232"/>
      <c r="V71" s="25"/>
      <c r="W71" s="232"/>
      <c r="X71" s="233"/>
      <c r="Y71" s="25"/>
      <c r="Z71" s="232"/>
      <c r="AA71" s="25"/>
      <c r="AB71" s="232"/>
      <c r="AC71" s="233"/>
      <c r="AD71" s="25"/>
      <c r="AE71" s="232"/>
      <c r="AF71" s="25"/>
      <c r="AG71" s="232"/>
      <c r="AH71" s="233"/>
      <c r="AI71" s="25"/>
      <c r="AJ71" s="232"/>
      <c r="AK71" s="25"/>
      <c r="AL71" s="232"/>
      <c r="AM71" s="233"/>
      <c r="AN71" s="25"/>
      <c r="AO71" s="232"/>
      <c r="AP71" s="25"/>
    </row>
    <row r="72" spans="1:42" ht="19.5" customHeight="1">
      <c r="A72" s="212" t="str">
        <f>IF(ISBLANK('Database (LECTURE-RES-PRAC)'!A69),"",'Database (LECTURE-RES-PRAC)'!A69)</f>
        <v/>
      </c>
      <c r="B72" s="213" t="str">
        <f>IF(ISBLANK('Database (LECTURE-RES-PRAC)'!B69),"",'Database (LECTURE-RES-PRAC)'!B69)</f>
        <v/>
      </c>
      <c r="C72" s="239" t="str">
        <f>'Grade computation'!J72</f>
        <v/>
      </c>
      <c r="D72" s="239" t="str">
        <f>'Grade computation'!R72</f>
        <v/>
      </c>
      <c r="E72" s="239" t="str">
        <f>'Grade computation'!Z72</f>
        <v/>
      </c>
      <c r="F72" s="153" t="str">
        <f>'Grade computation'!AA72</f>
        <v/>
      </c>
      <c r="G72" s="399" t="str">
        <f>'Grade computation'!AB72</f>
        <v/>
      </c>
      <c r="H72" s="432"/>
      <c r="I72" s="137"/>
      <c r="J72" s="25"/>
      <c r="K72" s="232"/>
      <c r="L72" s="25"/>
      <c r="M72" s="232"/>
      <c r="N72" s="233"/>
      <c r="O72" s="25"/>
      <c r="P72" s="232"/>
      <c r="Q72" s="25"/>
      <c r="R72" s="232"/>
      <c r="S72" s="233"/>
      <c r="T72" s="25"/>
      <c r="U72" s="232"/>
      <c r="V72" s="25"/>
      <c r="W72" s="232"/>
      <c r="X72" s="233"/>
      <c r="Y72" s="25"/>
      <c r="Z72" s="232"/>
      <c r="AA72" s="25"/>
      <c r="AB72" s="232"/>
      <c r="AC72" s="233"/>
      <c r="AD72" s="25"/>
      <c r="AE72" s="232"/>
      <c r="AF72" s="25"/>
      <c r="AG72" s="232"/>
      <c r="AH72" s="233"/>
      <c r="AI72" s="25"/>
      <c r="AJ72" s="232"/>
      <c r="AK72" s="25"/>
      <c r="AL72" s="232"/>
      <c r="AM72" s="233"/>
      <c r="AN72" s="25"/>
      <c r="AO72" s="232"/>
      <c r="AP72" s="25"/>
    </row>
    <row r="73" spans="1:42" ht="19.5" customHeight="1">
      <c r="A73" s="118" t="str">
        <f>IF(ISBLANK('Database (LECTURE-RES-PRAC)'!A70),"",'Database (LECTURE-RES-PRAC)'!A70)</f>
        <v/>
      </c>
      <c r="B73" s="119" t="str">
        <f>IF(ISBLANK('Database (LECTURE-RES-PRAC)'!B70),"",'Database (LECTURE-RES-PRAC)'!B70)</f>
        <v/>
      </c>
      <c r="C73" s="239" t="str">
        <f>'Grade computation'!J73</f>
        <v/>
      </c>
      <c r="D73" s="239" t="str">
        <f>'Grade computation'!R73</f>
        <v/>
      </c>
      <c r="E73" s="239" t="str">
        <f>'Grade computation'!Z73</f>
        <v/>
      </c>
      <c r="F73" s="153" t="str">
        <f>'Grade computation'!AA73</f>
        <v/>
      </c>
      <c r="G73" s="399" t="str">
        <f>'Grade computation'!AB73</f>
        <v/>
      </c>
      <c r="H73" s="432"/>
      <c r="I73" s="137"/>
      <c r="J73" s="25"/>
      <c r="K73" s="232"/>
      <c r="L73" s="25"/>
      <c r="M73" s="232"/>
      <c r="N73" s="233"/>
      <c r="O73" s="25"/>
      <c r="P73" s="232"/>
      <c r="Q73" s="25"/>
      <c r="R73" s="232"/>
      <c r="S73" s="233"/>
      <c r="T73" s="25"/>
      <c r="U73" s="232"/>
      <c r="V73" s="25"/>
      <c r="W73" s="232"/>
      <c r="X73" s="233"/>
      <c r="Y73" s="25"/>
      <c r="Z73" s="232"/>
      <c r="AA73" s="25"/>
      <c r="AB73" s="232"/>
      <c r="AC73" s="233"/>
      <c r="AD73" s="25"/>
      <c r="AE73" s="232"/>
      <c r="AF73" s="25"/>
      <c r="AG73" s="232"/>
      <c r="AH73" s="233"/>
      <c r="AI73" s="25"/>
      <c r="AJ73" s="232"/>
      <c r="AK73" s="25"/>
      <c r="AL73" s="232"/>
      <c r="AM73" s="233"/>
      <c r="AN73" s="25"/>
      <c r="AO73" s="232"/>
      <c r="AP73" s="25"/>
    </row>
    <row r="74" spans="1:42" ht="19.5" customHeight="1">
      <c r="A74" s="212" t="str">
        <f>IF(ISBLANK('Database (LECTURE-RES-PRAC)'!A71),"",'Database (LECTURE-RES-PRAC)'!A71)</f>
        <v/>
      </c>
      <c r="B74" s="213" t="str">
        <f>IF(ISBLANK('Database (LECTURE-RES-PRAC)'!B71),"",'Database (LECTURE-RES-PRAC)'!B71)</f>
        <v/>
      </c>
      <c r="C74" s="239" t="str">
        <f>'Grade computation'!J74</f>
        <v/>
      </c>
      <c r="D74" s="239" t="str">
        <f>'Grade computation'!R74</f>
        <v/>
      </c>
      <c r="E74" s="239" t="str">
        <f>'Grade computation'!Z74</f>
        <v/>
      </c>
      <c r="F74" s="153" t="str">
        <f>'Grade computation'!AA74</f>
        <v/>
      </c>
      <c r="G74" s="399" t="str">
        <f>'Grade computation'!AB74</f>
        <v/>
      </c>
      <c r="H74" s="432"/>
      <c r="I74" s="137"/>
      <c r="J74" s="25"/>
      <c r="K74" s="232"/>
      <c r="L74" s="25"/>
      <c r="M74" s="232"/>
      <c r="N74" s="233"/>
      <c r="O74" s="25"/>
      <c r="P74" s="232"/>
      <c r="Q74" s="25"/>
      <c r="R74" s="232"/>
      <c r="S74" s="233"/>
      <c r="T74" s="25"/>
      <c r="U74" s="232"/>
      <c r="V74" s="25"/>
      <c r="W74" s="232"/>
      <c r="X74" s="233"/>
      <c r="Y74" s="25"/>
      <c r="Z74" s="232"/>
      <c r="AA74" s="25"/>
      <c r="AB74" s="232"/>
      <c r="AC74" s="233"/>
      <c r="AD74" s="25"/>
      <c r="AE74" s="232"/>
      <c r="AF74" s="25"/>
      <c r="AG74" s="232"/>
      <c r="AH74" s="233"/>
      <c r="AI74" s="25"/>
      <c r="AJ74" s="232"/>
      <c r="AK74" s="25"/>
      <c r="AL74" s="232"/>
      <c r="AM74" s="233"/>
      <c r="AN74" s="25"/>
      <c r="AO74" s="232"/>
      <c r="AP74" s="25"/>
    </row>
    <row r="75" spans="1:42" ht="19.5" customHeight="1">
      <c r="A75" s="118" t="str">
        <f>IF(ISBLANK('Database (LECTURE-RES-PRAC)'!A72),"",'Database (LECTURE-RES-PRAC)'!A72)</f>
        <v/>
      </c>
      <c r="B75" s="119" t="str">
        <f>IF(ISBLANK('Database (LECTURE-RES-PRAC)'!B72),"",'Database (LECTURE-RES-PRAC)'!B72)</f>
        <v/>
      </c>
      <c r="C75" s="239" t="str">
        <f>'Grade computation'!J75</f>
        <v/>
      </c>
      <c r="D75" s="239" t="str">
        <f>'Grade computation'!R75</f>
        <v/>
      </c>
      <c r="E75" s="239" t="str">
        <f>'Grade computation'!Z75</f>
        <v/>
      </c>
      <c r="F75" s="153" t="str">
        <f>'Grade computation'!AA75</f>
        <v/>
      </c>
      <c r="G75" s="399" t="str">
        <f>'Grade computation'!AB75</f>
        <v/>
      </c>
      <c r="H75" s="432"/>
      <c r="I75" s="137"/>
      <c r="J75" s="25"/>
      <c r="K75" s="232"/>
      <c r="L75" s="25"/>
      <c r="M75" s="232"/>
      <c r="N75" s="233"/>
      <c r="O75" s="25"/>
      <c r="P75" s="232"/>
      <c r="Q75" s="25"/>
      <c r="R75" s="232"/>
      <c r="S75" s="233"/>
      <c r="T75" s="25"/>
      <c r="U75" s="232"/>
      <c r="V75" s="25"/>
      <c r="W75" s="232"/>
      <c r="X75" s="233"/>
      <c r="Y75" s="25"/>
      <c r="Z75" s="232"/>
      <c r="AA75" s="25"/>
      <c r="AB75" s="232"/>
      <c r="AC75" s="233"/>
      <c r="AD75" s="25"/>
      <c r="AE75" s="232"/>
      <c r="AF75" s="25"/>
      <c r="AG75" s="232"/>
      <c r="AH75" s="233"/>
      <c r="AI75" s="25"/>
      <c r="AJ75" s="232"/>
      <c r="AK75" s="25"/>
      <c r="AL75" s="232"/>
      <c r="AM75" s="233"/>
      <c r="AN75" s="25"/>
      <c r="AO75" s="232"/>
      <c r="AP75" s="25"/>
    </row>
    <row r="76" spans="1:42" ht="19.5" customHeight="1">
      <c r="A76" s="212" t="str">
        <f>IF(ISBLANK('Database (LECTURE-RES-PRAC)'!A73),"",'Database (LECTURE-RES-PRAC)'!A73)</f>
        <v/>
      </c>
      <c r="B76" s="213" t="str">
        <f>IF(ISBLANK('Database (LECTURE-RES-PRAC)'!B73),"",'Database (LECTURE-RES-PRAC)'!B73)</f>
        <v/>
      </c>
      <c r="C76" s="239" t="str">
        <f>'Grade computation'!J76</f>
        <v/>
      </c>
      <c r="D76" s="239" t="str">
        <f>'Grade computation'!R76</f>
        <v/>
      </c>
      <c r="E76" s="239" t="str">
        <f>'Grade computation'!Z76</f>
        <v/>
      </c>
      <c r="F76" s="153" t="str">
        <f>'Grade computation'!AA76</f>
        <v/>
      </c>
      <c r="G76" s="399" t="str">
        <f>'Grade computation'!AB76</f>
        <v/>
      </c>
      <c r="H76" s="432"/>
      <c r="I76" s="137"/>
      <c r="J76" s="25"/>
      <c r="K76" s="232"/>
      <c r="L76" s="25"/>
      <c r="M76" s="232"/>
      <c r="N76" s="233"/>
      <c r="O76" s="25"/>
      <c r="P76" s="232"/>
      <c r="Q76" s="25"/>
      <c r="R76" s="232"/>
      <c r="S76" s="233"/>
      <c r="T76" s="25"/>
      <c r="U76" s="232"/>
      <c r="V76" s="25"/>
      <c r="W76" s="232"/>
      <c r="X76" s="233"/>
      <c r="Y76" s="25"/>
      <c r="Z76" s="232"/>
      <c r="AA76" s="25"/>
      <c r="AB76" s="232"/>
      <c r="AC76" s="233"/>
      <c r="AD76" s="25"/>
      <c r="AE76" s="232"/>
      <c r="AF76" s="25"/>
      <c r="AG76" s="232"/>
      <c r="AH76" s="233"/>
      <c r="AI76" s="25"/>
      <c r="AJ76" s="232"/>
      <c r="AK76" s="25"/>
      <c r="AL76" s="232"/>
      <c r="AM76" s="233"/>
      <c r="AN76" s="25"/>
      <c r="AO76" s="232"/>
      <c r="AP76" s="25"/>
    </row>
    <row r="77" spans="1:42" ht="19.5" customHeight="1">
      <c r="A77" s="118" t="str">
        <f>IF(ISBLANK('Database (LECTURE-RES-PRAC)'!A74),"",'Database (LECTURE-RES-PRAC)'!A74)</f>
        <v/>
      </c>
      <c r="B77" s="119" t="str">
        <f>IF(ISBLANK('Database (LECTURE-RES-PRAC)'!B74),"",'Database (LECTURE-RES-PRAC)'!B74)</f>
        <v/>
      </c>
      <c r="C77" s="239" t="str">
        <f>'Grade computation'!J77</f>
        <v/>
      </c>
      <c r="D77" s="239" t="str">
        <f>'Grade computation'!R77</f>
        <v/>
      </c>
      <c r="E77" s="239" t="str">
        <f>'Grade computation'!Z77</f>
        <v/>
      </c>
      <c r="F77" s="153" t="str">
        <f>'Grade computation'!AA77</f>
        <v/>
      </c>
      <c r="G77" s="399" t="str">
        <f>'Grade computation'!AB77</f>
        <v/>
      </c>
      <c r="H77" s="432"/>
      <c r="I77" s="137"/>
      <c r="J77" s="25"/>
      <c r="K77" s="232"/>
      <c r="L77" s="25"/>
      <c r="M77" s="232"/>
      <c r="N77" s="233"/>
      <c r="O77" s="25"/>
      <c r="P77" s="232"/>
      <c r="Q77" s="25"/>
      <c r="R77" s="232"/>
      <c r="S77" s="233"/>
      <c r="T77" s="25"/>
      <c r="U77" s="232"/>
      <c r="V77" s="25"/>
      <c r="W77" s="232"/>
      <c r="X77" s="233"/>
      <c r="Y77" s="25"/>
      <c r="Z77" s="232"/>
      <c r="AA77" s="25"/>
      <c r="AB77" s="232"/>
      <c r="AC77" s="233"/>
      <c r="AD77" s="25"/>
      <c r="AE77" s="232"/>
      <c r="AF77" s="25"/>
      <c r="AG77" s="232"/>
      <c r="AH77" s="233"/>
      <c r="AI77" s="25"/>
      <c r="AJ77" s="232"/>
      <c r="AK77" s="25"/>
      <c r="AL77" s="232"/>
      <c r="AM77" s="233"/>
      <c r="AN77" s="25"/>
      <c r="AO77" s="232"/>
      <c r="AP77" s="25"/>
    </row>
    <row r="78" spans="1:42" ht="19.5" customHeight="1">
      <c r="A78" s="212" t="str">
        <f>IF(ISBLANK('Database (LECTURE-RES-PRAC)'!A75),"",'Database (LECTURE-RES-PRAC)'!A75)</f>
        <v/>
      </c>
      <c r="B78" s="213" t="str">
        <f>IF(ISBLANK('Database (LECTURE-RES-PRAC)'!B75),"",'Database (LECTURE-RES-PRAC)'!B75)</f>
        <v/>
      </c>
      <c r="C78" s="239" t="str">
        <f>'Grade computation'!J78</f>
        <v/>
      </c>
      <c r="D78" s="239" t="str">
        <f>'Grade computation'!R78</f>
        <v/>
      </c>
      <c r="E78" s="239" t="str">
        <f>'Grade computation'!Z78</f>
        <v/>
      </c>
      <c r="F78" s="153" t="str">
        <f>'Grade computation'!AA78</f>
        <v/>
      </c>
      <c r="G78" s="399" t="str">
        <f>'Grade computation'!AB78</f>
        <v/>
      </c>
      <c r="H78" s="432"/>
      <c r="I78" s="137"/>
      <c r="J78" s="25"/>
      <c r="K78" s="232"/>
      <c r="L78" s="25"/>
      <c r="M78" s="232"/>
      <c r="N78" s="233"/>
      <c r="O78" s="25"/>
      <c r="P78" s="232"/>
      <c r="Q78" s="25"/>
      <c r="R78" s="232"/>
      <c r="S78" s="233"/>
      <c r="T78" s="25"/>
      <c r="U78" s="232"/>
      <c r="V78" s="25"/>
      <c r="W78" s="232"/>
      <c r="X78" s="233"/>
      <c r="Y78" s="25"/>
      <c r="Z78" s="232"/>
      <c r="AA78" s="25"/>
      <c r="AB78" s="232"/>
      <c r="AC78" s="233"/>
      <c r="AD78" s="25"/>
      <c r="AE78" s="232"/>
      <c r="AF78" s="25"/>
      <c r="AG78" s="232"/>
      <c r="AH78" s="233"/>
      <c r="AI78" s="25"/>
      <c r="AJ78" s="232"/>
      <c r="AK78" s="25"/>
      <c r="AL78" s="232"/>
      <c r="AM78" s="233"/>
      <c r="AN78" s="25"/>
      <c r="AO78" s="232"/>
      <c r="AP78" s="25"/>
    </row>
    <row r="79" spans="1:42" ht="19.5" customHeight="1">
      <c r="A79" s="118" t="str">
        <f>IF(ISBLANK('Database (LECTURE-RES-PRAC)'!A76),"",'Database (LECTURE-RES-PRAC)'!A76)</f>
        <v/>
      </c>
      <c r="B79" s="119" t="str">
        <f>IF(ISBLANK('Database (LECTURE-RES-PRAC)'!B76),"",'Database (LECTURE-RES-PRAC)'!B76)</f>
        <v/>
      </c>
      <c r="C79" s="239" t="str">
        <f>'Grade computation'!J79</f>
        <v/>
      </c>
      <c r="D79" s="239" t="str">
        <f>'Grade computation'!R79</f>
        <v/>
      </c>
      <c r="E79" s="239" t="str">
        <f>'Grade computation'!Z79</f>
        <v/>
      </c>
      <c r="F79" s="153" t="str">
        <f>'Grade computation'!AA79</f>
        <v/>
      </c>
      <c r="G79" s="399" t="str">
        <f>'Grade computation'!AB79</f>
        <v/>
      </c>
      <c r="H79" s="432"/>
      <c r="I79" s="137"/>
      <c r="J79" s="25"/>
      <c r="K79" s="232"/>
      <c r="L79" s="25"/>
      <c r="M79" s="232"/>
      <c r="N79" s="233"/>
      <c r="O79" s="25"/>
      <c r="P79" s="232"/>
      <c r="Q79" s="25"/>
      <c r="R79" s="232"/>
      <c r="S79" s="233"/>
      <c r="T79" s="25"/>
      <c r="U79" s="232"/>
      <c r="V79" s="25"/>
      <c r="W79" s="232"/>
      <c r="X79" s="233"/>
      <c r="Y79" s="25"/>
      <c r="Z79" s="232"/>
      <c r="AA79" s="25"/>
      <c r="AB79" s="232"/>
      <c r="AC79" s="233"/>
      <c r="AD79" s="25"/>
      <c r="AE79" s="232"/>
      <c r="AF79" s="25"/>
      <c r="AG79" s="232"/>
      <c r="AH79" s="233"/>
      <c r="AI79" s="25"/>
      <c r="AJ79" s="232"/>
      <c r="AK79" s="25"/>
      <c r="AL79" s="232"/>
      <c r="AM79" s="233"/>
      <c r="AN79" s="25"/>
      <c r="AO79" s="232"/>
      <c r="AP79" s="25"/>
    </row>
    <row r="80" spans="1:42" ht="19.5" customHeight="1">
      <c r="A80" s="212" t="str">
        <f>IF(ISBLANK('Database (LECTURE-RES-PRAC)'!A77),"",'Database (LECTURE-RES-PRAC)'!A77)</f>
        <v/>
      </c>
      <c r="B80" s="213" t="str">
        <f>IF(ISBLANK('Database (LECTURE-RES-PRAC)'!B77),"",'Database (LECTURE-RES-PRAC)'!B77)</f>
        <v/>
      </c>
      <c r="C80" s="239" t="str">
        <f>'Grade computation'!J80</f>
        <v/>
      </c>
      <c r="D80" s="239" t="str">
        <f>'Grade computation'!R80</f>
        <v/>
      </c>
      <c r="E80" s="239" t="str">
        <f>'Grade computation'!Z80</f>
        <v/>
      </c>
      <c r="F80" s="153" t="str">
        <f>'Grade computation'!AA80</f>
        <v/>
      </c>
      <c r="G80" s="399" t="str">
        <f>'Grade computation'!AB80</f>
        <v/>
      </c>
      <c r="H80" s="432"/>
      <c r="I80" s="137"/>
      <c r="J80" s="25"/>
      <c r="K80" s="232"/>
      <c r="L80" s="25"/>
      <c r="M80" s="232"/>
      <c r="N80" s="233"/>
      <c r="O80" s="25"/>
      <c r="P80" s="232"/>
      <c r="Q80" s="25"/>
      <c r="R80" s="232"/>
      <c r="S80" s="233"/>
      <c r="T80" s="25"/>
      <c r="U80" s="232"/>
      <c r="V80" s="25"/>
      <c r="W80" s="232"/>
      <c r="X80" s="233"/>
      <c r="Y80" s="25"/>
      <c r="Z80" s="232"/>
      <c r="AA80" s="25"/>
      <c r="AB80" s="232"/>
      <c r="AC80" s="233"/>
      <c r="AD80" s="25"/>
      <c r="AE80" s="232"/>
      <c r="AF80" s="25"/>
      <c r="AG80" s="232"/>
      <c r="AH80" s="233"/>
      <c r="AI80" s="25"/>
      <c r="AJ80" s="232"/>
      <c r="AK80" s="25"/>
      <c r="AL80" s="232"/>
      <c r="AM80" s="233"/>
      <c r="AN80" s="25"/>
      <c r="AO80" s="232"/>
      <c r="AP80" s="25"/>
    </row>
    <row r="81" spans="1:42" ht="19.5" customHeight="1">
      <c r="A81" s="118" t="str">
        <f>IF(ISBLANK('Database (LECTURE-RES-PRAC)'!A78),"",'Database (LECTURE-RES-PRAC)'!A78)</f>
        <v/>
      </c>
      <c r="B81" s="119" t="str">
        <f>IF(ISBLANK('Database (LECTURE-RES-PRAC)'!B78),"",'Database (LECTURE-RES-PRAC)'!B78)</f>
        <v/>
      </c>
      <c r="C81" s="239" t="str">
        <f>'Grade computation'!J81</f>
        <v/>
      </c>
      <c r="D81" s="239" t="str">
        <f>'Grade computation'!R81</f>
        <v/>
      </c>
      <c r="E81" s="239" t="str">
        <f>'Grade computation'!Z81</f>
        <v/>
      </c>
      <c r="F81" s="153" t="str">
        <f>'Grade computation'!AA81</f>
        <v/>
      </c>
      <c r="G81" s="399" t="str">
        <f>'Grade computation'!AB81</f>
        <v/>
      </c>
      <c r="H81" s="432"/>
      <c r="I81" s="137"/>
      <c r="J81" s="25"/>
      <c r="K81" s="232"/>
      <c r="L81" s="25"/>
      <c r="M81" s="232"/>
      <c r="N81" s="233"/>
      <c r="O81" s="25"/>
      <c r="P81" s="232"/>
      <c r="Q81" s="25"/>
      <c r="R81" s="232"/>
      <c r="S81" s="233"/>
      <c r="T81" s="25"/>
      <c r="U81" s="232"/>
      <c r="V81" s="25"/>
      <c r="W81" s="232"/>
      <c r="X81" s="233"/>
      <c r="Y81" s="25"/>
      <c r="Z81" s="232"/>
      <c r="AA81" s="25"/>
      <c r="AB81" s="232"/>
      <c r="AC81" s="233"/>
      <c r="AD81" s="25"/>
      <c r="AE81" s="232"/>
      <c r="AF81" s="25"/>
      <c r="AG81" s="232"/>
      <c r="AH81" s="233"/>
      <c r="AI81" s="25"/>
      <c r="AJ81" s="232"/>
      <c r="AK81" s="25"/>
      <c r="AL81" s="232"/>
      <c r="AM81" s="233"/>
      <c r="AN81" s="25"/>
      <c r="AO81" s="232"/>
      <c r="AP81" s="25"/>
    </row>
    <row r="82" spans="1:42" ht="19.5" customHeight="1">
      <c r="A82" s="212" t="str">
        <f>IF(ISBLANK('Database (LECTURE-RES-PRAC)'!A79),"",'Database (LECTURE-RES-PRAC)'!A79)</f>
        <v/>
      </c>
      <c r="B82" s="213" t="str">
        <f>IF(ISBLANK('Database (LECTURE-RES-PRAC)'!B79),"",'Database (LECTURE-RES-PRAC)'!B79)</f>
        <v/>
      </c>
      <c r="C82" s="239" t="str">
        <f>'Grade computation'!J82</f>
        <v/>
      </c>
      <c r="D82" s="239" t="str">
        <f>'Grade computation'!R82</f>
        <v/>
      </c>
      <c r="E82" s="239" t="str">
        <f>'Grade computation'!Z82</f>
        <v/>
      </c>
      <c r="F82" s="153" t="str">
        <f>'Grade computation'!AA82</f>
        <v/>
      </c>
      <c r="G82" s="399" t="str">
        <f>'Grade computation'!AB82</f>
        <v/>
      </c>
      <c r="H82" s="432"/>
      <c r="I82" s="137"/>
      <c r="J82" s="25"/>
      <c r="K82" s="232"/>
      <c r="L82" s="25"/>
      <c r="M82" s="232"/>
      <c r="N82" s="233"/>
      <c r="O82" s="25"/>
      <c r="P82" s="232"/>
      <c r="Q82" s="25"/>
      <c r="R82" s="232"/>
      <c r="S82" s="233"/>
      <c r="T82" s="25"/>
      <c r="U82" s="232"/>
      <c r="V82" s="25"/>
      <c r="W82" s="232"/>
      <c r="X82" s="233"/>
      <c r="Y82" s="25"/>
      <c r="Z82" s="232"/>
      <c r="AA82" s="25"/>
      <c r="AB82" s="232"/>
      <c r="AC82" s="233"/>
      <c r="AD82" s="25"/>
      <c r="AE82" s="232"/>
      <c r="AF82" s="25"/>
      <c r="AG82" s="232"/>
      <c r="AH82" s="233"/>
      <c r="AI82" s="25"/>
      <c r="AJ82" s="232"/>
      <c r="AK82" s="25"/>
      <c r="AL82" s="232"/>
      <c r="AM82" s="233"/>
      <c r="AN82" s="25"/>
      <c r="AO82" s="232"/>
      <c r="AP82" s="25"/>
    </row>
    <row r="83" spans="1:42" ht="19.5" customHeight="1">
      <c r="A83" s="118" t="str">
        <f>IF(ISBLANK('Database (LECTURE-RES-PRAC)'!A80),"",'Database (LECTURE-RES-PRAC)'!A80)</f>
        <v/>
      </c>
      <c r="B83" s="119" t="str">
        <f>IF(ISBLANK('Database (LECTURE-RES-PRAC)'!B80),"",'Database (LECTURE-RES-PRAC)'!B80)</f>
        <v/>
      </c>
      <c r="C83" s="239" t="str">
        <f>'Grade computation'!J83</f>
        <v/>
      </c>
      <c r="D83" s="239" t="str">
        <f>'Grade computation'!R83</f>
        <v/>
      </c>
      <c r="E83" s="239" t="str">
        <f>'Grade computation'!Z83</f>
        <v/>
      </c>
      <c r="F83" s="153" t="str">
        <f>'Grade computation'!AA83</f>
        <v/>
      </c>
      <c r="G83" s="399" t="str">
        <f>'Grade computation'!AB83</f>
        <v/>
      </c>
      <c r="H83" s="432"/>
      <c r="I83" s="137"/>
      <c r="J83" s="25"/>
      <c r="K83" s="232"/>
      <c r="L83" s="25"/>
      <c r="M83" s="232"/>
      <c r="N83" s="233"/>
      <c r="O83" s="25"/>
      <c r="P83" s="232"/>
      <c r="Q83" s="25"/>
      <c r="R83" s="232"/>
      <c r="S83" s="233"/>
      <c r="T83" s="25"/>
      <c r="U83" s="232"/>
      <c r="V83" s="25"/>
      <c r="W83" s="232"/>
      <c r="X83" s="233"/>
      <c r="Y83" s="25"/>
      <c r="Z83" s="232"/>
      <c r="AA83" s="25"/>
      <c r="AB83" s="232"/>
      <c r="AC83" s="233"/>
      <c r="AD83" s="25"/>
      <c r="AE83" s="232"/>
      <c r="AF83" s="25"/>
      <c r="AG83" s="232"/>
      <c r="AH83" s="233"/>
      <c r="AI83" s="25"/>
      <c r="AJ83" s="232"/>
      <c r="AK83" s="25"/>
      <c r="AL83" s="232"/>
      <c r="AM83" s="233"/>
      <c r="AN83" s="25"/>
      <c r="AO83" s="232"/>
      <c r="AP83" s="25"/>
    </row>
    <row r="84" spans="1:42" ht="19.5" customHeight="1">
      <c r="A84" s="212" t="str">
        <f>IF(ISBLANK('Database (LECTURE-RES-PRAC)'!A81),"",'Database (LECTURE-RES-PRAC)'!A81)</f>
        <v/>
      </c>
      <c r="B84" s="213" t="str">
        <f>IF(ISBLANK('Database (LECTURE-RES-PRAC)'!B81),"",'Database (LECTURE-RES-PRAC)'!B81)</f>
        <v/>
      </c>
      <c r="C84" s="239" t="str">
        <f>'Grade computation'!J84</f>
        <v/>
      </c>
      <c r="D84" s="239" t="str">
        <f>'Grade computation'!R84</f>
        <v/>
      </c>
      <c r="E84" s="239" t="str">
        <f>'Grade computation'!Z84</f>
        <v/>
      </c>
      <c r="F84" s="153" t="str">
        <f>'Grade computation'!AA84</f>
        <v/>
      </c>
      <c r="G84" s="399" t="str">
        <f>'Grade computation'!AB84</f>
        <v/>
      </c>
      <c r="H84" s="432"/>
      <c r="I84" s="137"/>
      <c r="J84" s="25"/>
      <c r="K84" s="232"/>
      <c r="L84" s="25"/>
      <c r="M84" s="232"/>
      <c r="N84" s="233"/>
      <c r="O84" s="25"/>
      <c r="P84" s="232"/>
      <c r="Q84" s="25"/>
      <c r="R84" s="232"/>
      <c r="S84" s="233"/>
      <c r="T84" s="25"/>
      <c r="U84" s="232"/>
      <c r="V84" s="25"/>
      <c r="W84" s="232"/>
      <c r="X84" s="233"/>
      <c r="Y84" s="25"/>
      <c r="Z84" s="232"/>
      <c r="AA84" s="25"/>
      <c r="AB84" s="232"/>
      <c r="AC84" s="233"/>
      <c r="AD84" s="25"/>
      <c r="AE84" s="232"/>
      <c r="AF84" s="25"/>
      <c r="AG84" s="232"/>
      <c r="AH84" s="233"/>
      <c r="AI84" s="25"/>
      <c r="AJ84" s="232"/>
      <c r="AK84" s="25"/>
      <c r="AL84" s="232"/>
      <c r="AM84" s="233"/>
      <c r="AN84" s="25"/>
      <c r="AO84" s="232"/>
      <c r="AP84" s="25"/>
    </row>
    <row r="85" spans="1:42" ht="19.5" customHeight="1">
      <c r="A85" s="118" t="str">
        <f>IF(ISBLANK('Database (LECTURE-RES-PRAC)'!A82),"",'Database (LECTURE-RES-PRAC)'!A82)</f>
        <v/>
      </c>
      <c r="B85" s="119" t="str">
        <f>IF(ISBLANK('Database (LECTURE-RES-PRAC)'!B82),"",'Database (LECTURE-RES-PRAC)'!B82)</f>
        <v/>
      </c>
      <c r="C85" s="239" t="str">
        <f>'Grade computation'!J85</f>
        <v/>
      </c>
      <c r="D85" s="239" t="str">
        <f>'Grade computation'!R85</f>
        <v/>
      </c>
      <c r="E85" s="239" t="str">
        <f>'Grade computation'!Z85</f>
        <v/>
      </c>
      <c r="F85" s="153" t="str">
        <f>'Grade computation'!AA85</f>
        <v/>
      </c>
      <c r="G85" s="399" t="str">
        <f>'Grade computation'!AB85</f>
        <v/>
      </c>
      <c r="H85" s="432"/>
      <c r="I85" s="137"/>
      <c r="J85" s="25"/>
      <c r="K85" s="232"/>
      <c r="L85" s="25"/>
      <c r="M85" s="232"/>
      <c r="N85" s="233"/>
      <c r="O85" s="25"/>
      <c r="P85" s="232"/>
      <c r="Q85" s="25"/>
      <c r="R85" s="232"/>
      <c r="S85" s="233"/>
      <c r="T85" s="25"/>
      <c r="U85" s="232"/>
      <c r="V85" s="25"/>
      <c r="W85" s="232"/>
      <c r="X85" s="233"/>
      <c r="Y85" s="25"/>
      <c r="Z85" s="232"/>
      <c r="AA85" s="25"/>
      <c r="AB85" s="232"/>
      <c r="AC85" s="233"/>
      <c r="AD85" s="25"/>
      <c r="AE85" s="232"/>
      <c r="AF85" s="25"/>
      <c r="AG85" s="232"/>
      <c r="AH85" s="233"/>
      <c r="AI85" s="25"/>
      <c r="AJ85" s="232"/>
      <c r="AK85" s="25"/>
      <c r="AL85" s="232"/>
      <c r="AM85" s="233"/>
      <c r="AN85" s="25"/>
      <c r="AO85" s="232"/>
      <c r="AP85" s="25"/>
    </row>
    <row r="86" spans="1:42" ht="19.5" customHeight="1">
      <c r="A86" s="212" t="str">
        <f>IF(ISBLANK('Database (LECTURE-RES-PRAC)'!A83),"",'Database (LECTURE-RES-PRAC)'!A83)</f>
        <v/>
      </c>
      <c r="B86" s="213" t="str">
        <f>IF(ISBLANK('Database (LECTURE-RES-PRAC)'!B83),"",'Database (LECTURE-RES-PRAC)'!B83)</f>
        <v/>
      </c>
      <c r="C86" s="239" t="str">
        <f>'Grade computation'!J86</f>
        <v/>
      </c>
      <c r="D86" s="239" t="str">
        <f>'Grade computation'!R86</f>
        <v/>
      </c>
      <c r="E86" s="239" t="str">
        <f>'Grade computation'!Z86</f>
        <v/>
      </c>
      <c r="F86" s="153" t="str">
        <f>'Grade computation'!AA86</f>
        <v/>
      </c>
      <c r="G86" s="399" t="str">
        <f>'Grade computation'!AB86</f>
        <v/>
      </c>
      <c r="H86" s="432"/>
      <c r="I86" s="137"/>
      <c r="J86" s="25"/>
      <c r="K86" s="232"/>
      <c r="L86" s="25"/>
      <c r="M86" s="232"/>
      <c r="N86" s="233"/>
      <c r="O86" s="25"/>
      <c r="P86" s="232"/>
      <c r="Q86" s="25"/>
      <c r="R86" s="232"/>
      <c r="S86" s="233"/>
      <c r="T86" s="25"/>
      <c r="U86" s="232"/>
      <c r="V86" s="25"/>
      <c r="W86" s="232"/>
      <c r="X86" s="233"/>
      <c r="Y86" s="25"/>
      <c r="Z86" s="232"/>
      <c r="AA86" s="25"/>
      <c r="AB86" s="232"/>
      <c r="AC86" s="233"/>
      <c r="AD86" s="25"/>
      <c r="AE86" s="232"/>
      <c r="AF86" s="25"/>
      <c r="AG86" s="232"/>
      <c r="AH86" s="233"/>
      <c r="AI86" s="25"/>
      <c r="AJ86" s="232"/>
      <c r="AK86" s="25"/>
      <c r="AL86" s="232"/>
      <c r="AM86" s="233"/>
      <c r="AN86" s="25"/>
      <c r="AO86" s="232"/>
      <c r="AP86" s="25"/>
    </row>
    <row r="87" spans="1:42" ht="19.5" customHeight="1">
      <c r="A87" s="118" t="str">
        <f>IF(ISBLANK('Database (LECTURE-RES-PRAC)'!A84),"",'Database (LECTURE-RES-PRAC)'!A84)</f>
        <v/>
      </c>
      <c r="B87" s="119" t="str">
        <f>IF(ISBLANK('Database (LECTURE-RES-PRAC)'!B84),"",'Database (LECTURE-RES-PRAC)'!B84)</f>
        <v/>
      </c>
      <c r="C87" s="239" t="str">
        <f>'Grade computation'!J87</f>
        <v/>
      </c>
      <c r="D87" s="239" t="str">
        <f>'Grade computation'!R87</f>
        <v/>
      </c>
      <c r="E87" s="239" t="str">
        <f>'Grade computation'!Z87</f>
        <v/>
      </c>
      <c r="F87" s="153" t="str">
        <f>'Grade computation'!AA87</f>
        <v/>
      </c>
      <c r="G87" s="399" t="str">
        <f>'Grade computation'!AB87</f>
        <v/>
      </c>
      <c r="H87" s="432"/>
      <c r="I87" s="137"/>
      <c r="J87" s="25"/>
      <c r="K87" s="232"/>
      <c r="L87" s="25"/>
      <c r="M87" s="232"/>
      <c r="N87" s="233"/>
      <c r="O87" s="25"/>
      <c r="P87" s="232"/>
      <c r="Q87" s="25"/>
      <c r="R87" s="232"/>
      <c r="S87" s="233"/>
      <c r="T87" s="25"/>
      <c r="U87" s="232"/>
      <c r="V87" s="25"/>
      <c r="W87" s="232"/>
      <c r="X87" s="233"/>
      <c r="Y87" s="25"/>
      <c r="Z87" s="232"/>
      <c r="AA87" s="25"/>
      <c r="AB87" s="232"/>
      <c r="AC87" s="233"/>
      <c r="AD87" s="25"/>
      <c r="AE87" s="232"/>
      <c r="AF87" s="25"/>
      <c r="AG87" s="232"/>
      <c r="AH87" s="233"/>
      <c r="AI87" s="25"/>
      <c r="AJ87" s="232"/>
      <c r="AK87" s="25"/>
      <c r="AL87" s="232"/>
      <c r="AM87" s="233"/>
      <c r="AN87" s="25"/>
      <c r="AO87" s="232"/>
      <c r="AP87" s="25"/>
    </row>
    <row r="88" spans="1:42" ht="19.5" customHeight="1">
      <c r="A88" s="212" t="str">
        <f>IF(ISBLANK('Database (LECTURE-RES-PRAC)'!A85),"",'Database (LECTURE-RES-PRAC)'!A85)</f>
        <v/>
      </c>
      <c r="B88" s="213" t="str">
        <f>IF(ISBLANK('Database (LECTURE-RES-PRAC)'!B85),"",'Database (LECTURE-RES-PRAC)'!B85)</f>
        <v/>
      </c>
      <c r="C88" s="239" t="str">
        <f>'Grade computation'!J88</f>
        <v/>
      </c>
      <c r="D88" s="239" t="str">
        <f>'Grade computation'!R88</f>
        <v/>
      </c>
      <c r="E88" s="239" t="str">
        <f>'Grade computation'!Z88</f>
        <v/>
      </c>
      <c r="F88" s="153" t="str">
        <f>'Grade computation'!AA88</f>
        <v/>
      </c>
      <c r="G88" s="399" t="str">
        <f>'Grade computation'!AB88</f>
        <v/>
      </c>
      <c r="H88" s="432"/>
      <c r="I88" s="137"/>
      <c r="J88" s="25"/>
      <c r="K88" s="232"/>
      <c r="L88" s="25"/>
      <c r="M88" s="232"/>
      <c r="N88" s="233"/>
      <c r="O88" s="25"/>
      <c r="P88" s="232"/>
      <c r="Q88" s="25"/>
      <c r="R88" s="232"/>
      <c r="S88" s="233"/>
      <c r="T88" s="25"/>
      <c r="U88" s="232"/>
      <c r="V88" s="25"/>
      <c r="W88" s="232"/>
      <c r="X88" s="233"/>
      <c r="Y88" s="25"/>
      <c r="Z88" s="232"/>
      <c r="AA88" s="25"/>
      <c r="AB88" s="232"/>
      <c r="AC88" s="233"/>
      <c r="AD88" s="25"/>
      <c r="AE88" s="232"/>
      <c r="AF88" s="25"/>
      <c r="AG88" s="232"/>
      <c r="AH88" s="233"/>
      <c r="AI88" s="25"/>
      <c r="AJ88" s="232"/>
      <c r="AK88" s="25"/>
      <c r="AL88" s="232"/>
      <c r="AM88" s="233"/>
      <c r="AN88" s="25"/>
      <c r="AO88" s="232"/>
      <c r="AP88" s="25"/>
    </row>
    <row r="89" spans="1:42" ht="19.5" customHeight="1">
      <c r="A89" s="118" t="str">
        <f>IF(ISBLANK('Database (LECTURE-RES-PRAC)'!A86),"",'Database (LECTURE-RES-PRAC)'!A86)</f>
        <v/>
      </c>
      <c r="B89" s="119" t="str">
        <f>IF(ISBLANK('Database (LECTURE-RES-PRAC)'!B86),"",'Database (LECTURE-RES-PRAC)'!B86)</f>
        <v/>
      </c>
      <c r="C89" s="239" t="str">
        <f>'Grade computation'!J89</f>
        <v/>
      </c>
      <c r="D89" s="239" t="str">
        <f>'Grade computation'!R89</f>
        <v/>
      </c>
      <c r="E89" s="239" t="str">
        <f>'Grade computation'!Z89</f>
        <v/>
      </c>
      <c r="F89" s="153" t="str">
        <f>'Grade computation'!AA89</f>
        <v/>
      </c>
      <c r="G89" s="399" t="str">
        <f>'Grade computation'!AB89</f>
        <v/>
      </c>
      <c r="H89" s="432"/>
      <c r="I89" s="137"/>
      <c r="J89" s="25"/>
      <c r="K89" s="232"/>
      <c r="L89" s="25"/>
      <c r="M89" s="232"/>
      <c r="N89" s="233"/>
      <c r="O89" s="25"/>
      <c r="P89" s="232"/>
      <c r="Q89" s="25"/>
      <c r="R89" s="232"/>
      <c r="S89" s="233"/>
      <c r="T89" s="25"/>
      <c r="U89" s="232"/>
      <c r="V89" s="25"/>
      <c r="W89" s="232"/>
      <c r="X89" s="233"/>
      <c r="Y89" s="25"/>
      <c r="Z89" s="232"/>
      <c r="AA89" s="25"/>
      <c r="AB89" s="232"/>
      <c r="AC89" s="233"/>
      <c r="AD89" s="25"/>
      <c r="AE89" s="232"/>
      <c r="AF89" s="25"/>
      <c r="AG89" s="232"/>
      <c r="AH89" s="233"/>
      <c r="AI89" s="25"/>
      <c r="AJ89" s="232"/>
      <c r="AK89" s="25"/>
      <c r="AL89" s="232"/>
      <c r="AM89" s="233"/>
      <c r="AN89" s="25"/>
      <c r="AO89" s="232"/>
      <c r="AP89" s="25"/>
    </row>
    <row r="90" spans="1:42" ht="19.5" customHeight="1">
      <c r="A90" s="212" t="str">
        <f>IF(ISBLANK('Database (LECTURE-RES-PRAC)'!A87),"",'Database (LECTURE-RES-PRAC)'!A87)</f>
        <v/>
      </c>
      <c r="B90" s="213" t="str">
        <f>IF(ISBLANK('Database (LECTURE-RES-PRAC)'!B87),"",'Database (LECTURE-RES-PRAC)'!B87)</f>
        <v/>
      </c>
      <c r="C90" s="239" t="str">
        <f>'Grade computation'!J90</f>
        <v/>
      </c>
      <c r="D90" s="239" t="str">
        <f>'Grade computation'!R90</f>
        <v/>
      </c>
      <c r="E90" s="239" t="str">
        <f>'Grade computation'!Z90</f>
        <v/>
      </c>
      <c r="F90" s="153" t="str">
        <f>'Grade computation'!AA90</f>
        <v/>
      </c>
      <c r="G90" s="399" t="str">
        <f>'Grade computation'!AB90</f>
        <v/>
      </c>
      <c r="H90" s="432"/>
      <c r="I90" s="137"/>
      <c r="J90" s="25"/>
      <c r="K90" s="232"/>
      <c r="L90" s="25"/>
      <c r="M90" s="232"/>
      <c r="N90" s="233"/>
      <c r="O90" s="25"/>
      <c r="P90" s="232"/>
      <c r="Q90" s="25"/>
      <c r="R90" s="232"/>
      <c r="S90" s="233"/>
      <c r="T90" s="25"/>
      <c r="U90" s="232"/>
      <c r="V90" s="25"/>
      <c r="W90" s="232"/>
      <c r="X90" s="233"/>
      <c r="Y90" s="25"/>
      <c r="Z90" s="232"/>
      <c r="AA90" s="25"/>
      <c r="AB90" s="232"/>
      <c r="AC90" s="233"/>
      <c r="AD90" s="25"/>
      <c r="AE90" s="232"/>
      <c r="AF90" s="25"/>
      <c r="AG90" s="232"/>
      <c r="AH90" s="233"/>
      <c r="AI90" s="25"/>
      <c r="AJ90" s="232"/>
      <c r="AK90" s="25"/>
      <c r="AL90" s="232"/>
      <c r="AM90" s="233"/>
      <c r="AN90" s="25"/>
      <c r="AO90" s="232"/>
      <c r="AP90" s="25"/>
    </row>
    <row r="91" spans="1:42" ht="19.5" customHeight="1">
      <c r="A91" s="118" t="str">
        <f>IF(ISBLANK('Database (LECTURE-RES-PRAC)'!A88),"",'Database (LECTURE-RES-PRAC)'!A88)</f>
        <v/>
      </c>
      <c r="B91" s="119" t="str">
        <f>IF(ISBLANK('Database (LECTURE-RES-PRAC)'!B88),"",'Database (LECTURE-RES-PRAC)'!B88)</f>
        <v/>
      </c>
      <c r="C91" s="239" t="str">
        <f>'Grade computation'!J91</f>
        <v/>
      </c>
      <c r="D91" s="239" t="str">
        <f>'Grade computation'!R91</f>
        <v/>
      </c>
      <c r="E91" s="239" t="str">
        <f>'Grade computation'!Z91</f>
        <v/>
      </c>
      <c r="F91" s="153" t="str">
        <f>'Grade computation'!AA91</f>
        <v/>
      </c>
      <c r="G91" s="399" t="str">
        <f>'Grade computation'!AB91</f>
        <v/>
      </c>
      <c r="H91" s="432"/>
      <c r="I91" s="137"/>
      <c r="J91" s="25"/>
      <c r="K91" s="232"/>
      <c r="L91" s="25"/>
      <c r="M91" s="232"/>
      <c r="N91" s="233"/>
      <c r="O91" s="25"/>
      <c r="P91" s="232"/>
      <c r="Q91" s="25"/>
      <c r="R91" s="232"/>
      <c r="S91" s="233"/>
      <c r="T91" s="25"/>
      <c r="U91" s="232"/>
      <c r="V91" s="25"/>
      <c r="W91" s="232"/>
      <c r="X91" s="233"/>
      <c r="Y91" s="25"/>
      <c r="Z91" s="232"/>
      <c r="AA91" s="25"/>
      <c r="AB91" s="232"/>
      <c r="AC91" s="233"/>
      <c r="AD91" s="25"/>
      <c r="AE91" s="232"/>
      <c r="AF91" s="25"/>
      <c r="AG91" s="232"/>
      <c r="AH91" s="233"/>
      <c r="AI91" s="25"/>
      <c r="AJ91" s="232"/>
      <c r="AK91" s="25"/>
      <c r="AL91" s="232"/>
      <c r="AM91" s="233"/>
      <c r="AN91" s="25"/>
      <c r="AO91" s="232"/>
      <c r="AP91" s="25"/>
    </row>
    <row r="92" spans="1:42" ht="19.5" customHeight="1">
      <c r="A92" s="212" t="str">
        <f>IF(ISBLANK('Database (LECTURE-RES-PRAC)'!A89),"",'Database (LECTURE-RES-PRAC)'!A89)</f>
        <v/>
      </c>
      <c r="B92" s="213" t="str">
        <f>IF(ISBLANK('Database (LECTURE-RES-PRAC)'!B89),"",'Database (LECTURE-RES-PRAC)'!B89)</f>
        <v/>
      </c>
      <c r="C92" s="239" t="str">
        <f>'Grade computation'!J92</f>
        <v/>
      </c>
      <c r="D92" s="239" t="str">
        <f>'Grade computation'!R92</f>
        <v/>
      </c>
      <c r="E92" s="239" t="str">
        <f>'Grade computation'!Z92</f>
        <v/>
      </c>
      <c r="F92" s="153" t="str">
        <f>'Grade computation'!AA92</f>
        <v/>
      </c>
      <c r="G92" s="399" t="str">
        <f>'Grade computation'!AB92</f>
        <v/>
      </c>
      <c r="H92" s="432"/>
      <c r="I92" s="137"/>
      <c r="J92" s="25"/>
      <c r="K92" s="232"/>
      <c r="L92" s="25"/>
      <c r="M92" s="232"/>
      <c r="N92" s="233"/>
      <c r="O92" s="25"/>
      <c r="P92" s="232"/>
      <c r="Q92" s="25"/>
      <c r="R92" s="232"/>
      <c r="S92" s="233"/>
      <c r="T92" s="25"/>
      <c r="U92" s="232"/>
      <c r="V92" s="25"/>
      <c r="W92" s="232"/>
      <c r="X92" s="233"/>
      <c r="Y92" s="25"/>
      <c r="Z92" s="232"/>
      <c r="AA92" s="25"/>
      <c r="AB92" s="232"/>
      <c r="AC92" s="233"/>
      <c r="AD92" s="25"/>
      <c r="AE92" s="232"/>
      <c r="AF92" s="25"/>
      <c r="AG92" s="232"/>
      <c r="AH92" s="233"/>
      <c r="AI92" s="25"/>
      <c r="AJ92" s="232"/>
      <c r="AK92" s="25"/>
      <c r="AL92" s="232"/>
      <c r="AM92" s="233"/>
      <c r="AN92" s="25"/>
      <c r="AO92" s="232"/>
      <c r="AP92" s="25"/>
    </row>
    <row r="93" spans="1:42" ht="19.5" customHeight="1">
      <c r="A93" s="118" t="str">
        <f>IF(ISBLANK('Database (LECTURE-RES-PRAC)'!A90),"",'Database (LECTURE-RES-PRAC)'!A90)</f>
        <v/>
      </c>
      <c r="B93" s="119" t="str">
        <f>IF(ISBLANK('Database (LECTURE-RES-PRAC)'!B90),"",'Database (LECTURE-RES-PRAC)'!B90)</f>
        <v/>
      </c>
      <c r="C93" s="239" t="str">
        <f>'Grade computation'!J93</f>
        <v/>
      </c>
      <c r="D93" s="239" t="str">
        <f>'Grade computation'!R93</f>
        <v/>
      </c>
      <c r="E93" s="239" t="str">
        <f>'Grade computation'!Z93</f>
        <v/>
      </c>
      <c r="F93" s="153" t="str">
        <f>'Grade computation'!AA93</f>
        <v/>
      </c>
      <c r="G93" s="399" t="str">
        <f>'Grade computation'!AB93</f>
        <v/>
      </c>
      <c r="H93" s="432"/>
      <c r="I93" s="137"/>
      <c r="J93" s="25"/>
      <c r="K93" s="232"/>
      <c r="L93" s="25"/>
      <c r="M93" s="232"/>
      <c r="N93" s="233"/>
      <c r="O93" s="25"/>
      <c r="P93" s="232"/>
      <c r="Q93" s="25"/>
      <c r="R93" s="232"/>
      <c r="S93" s="233"/>
      <c r="T93" s="25"/>
      <c r="U93" s="232"/>
      <c r="V93" s="25"/>
      <c r="W93" s="232"/>
      <c r="X93" s="233"/>
      <c r="Y93" s="25"/>
      <c r="Z93" s="232"/>
      <c r="AA93" s="25"/>
      <c r="AB93" s="232"/>
      <c r="AC93" s="233"/>
      <c r="AD93" s="25"/>
      <c r="AE93" s="232"/>
      <c r="AF93" s="25"/>
      <c r="AG93" s="232"/>
      <c r="AH93" s="233"/>
      <c r="AI93" s="25"/>
      <c r="AJ93" s="232"/>
      <c r="AK93" s="25"/>
      <c r="AL93" s="232"/>
      <c r="AM93" s="233"/>
      <c r="AN93" s="25"/>
      <c r="AO93" s="232"/>
      <c r="AP93" s="25"/>
    </row>
    <row r="94" spans="1:42" ht="19.5" customHeight="1">
      <c r="A94" s="212" t="str">
        <f>IF(ISBLANK('Database (LECTURE-RES-PRAC)'!A91),"",'Database (LECTURE-RES-PRAC)'!A91)</f>
        <v/>
      </c>
      <c r="B94" s="213" t="str">
        <f>IF(ISBLANK('Database (LECTURE-RES-PRAC)'!B91),"",'Database (LECTURE-RES-PRAC)'!B91)</f>
        <v/>
      </c>
      <c r="C94" s="239" t="str">
        <f>'Grade computation'!J94</f>
        <v/>
      </c>
      <c r="D94" s="239" t="str">
        <f>'Grade computation'!R94</f>
        <v/>
      </c>
      <c r="E94" s="239" t="str">
        <f>'Grade computation'!Z94</f>
        <v/>
      </c>
      <c r="F94" s="153" t="str">
        <f>'Grade computation'!AA94</f>
        <v/>
      </c>
      <c r="G94" s="399" t="str">
        <f>'Grade computation'!AB94</f>
        <v/>
      </c>
      <c r="H94" s="432"/>
      <c r="I94" s="137"/>
      <c r="J94" s="25"/>
      <c r="K94" s="232"/>
      <c r="L94" s="25"/>
      <c r="M94" s="232"/>
      <c r="N94" s="233"/>
      <c r="O94" s="25"/>
      <c r="P94" s="232"/>
      <c r="Q94" s="25"/>
      <c r="R94" s="232"/>
      <c r="S94" s="233"/>
      <c r="T94" s="25"/>
      <c r="U94" s="232"/>
      <c r="V94" s="25"/>
      <c r="W94" s="232"/>
      <c r="X94" s="233"/>
      <c r="Y94" s="25"/>
      <c r="Z94" s="232"/>
      <c r="AA94" s="25"/>
      <c r="AB94" s="232"/>
      <c r="AC94" s="233"/>
      <c r="AD94" s="25"/>
      <c r="AE94" s="232"/>
      <c r="AF94" s="25"/>
      <c r="AG94" s="232"/>
      <c r="AH94" s="233"/>
      <c r="AI94" s="25"/>
      <c r="AJ94" s="232"/>
      <c r="AK94" s="25"/>
      <c r="AL94" s="232"/>
      <c r="AM94" s="233"/>
      <c r="AN94" s="25"/>
      <c r="AO94" s="232"/>
      <c r="AP94" s="25"/>
    </row>
    <row r="95" spans="1:42" ht="19.5" customHeight="1">
      <c r="A95" s="118" t="str">
        <f>IF(ISBLANK('Database (LECTURE-RES-PRAC)'!A92),"",'Database (LECTURE-RES-PRAC)'!A92)</f>
        <v/>
      </c>
      <c r="B95" s="119" t="str">
        <f>IF(ISBLANK('Database (LECTURE-RES-PRAC)'!B92),"",'Database (LECTURE-RES-PRAC)'!B92)</f>
        <v/>
      </c>
      <c r="C95" s="239" t="str">
        <f>'Grade computation'!J95</f>
        <v/>
      </c>
      <c r="D95" s="239" t="str">
        <f>'Grade computation'!R95</f>
        <v/>
      </c>
      <c r="E95" s="239" t="str">
        <f>'Grade computation'!Z95</f>
        <v/>
      </c>
      <c r="F95" s="153" t="str">
        <f>'Grade computation'!AA95</f>
        <v/>
      </c>
      <c r="G95" s="399" t="str">
        <f>'Grade computation'!AB95</f>
        <v/>
      </c>
      <c r="H95" s="432"/>
      <c r="I95" s="137"/>
      <c r="J95" s="25"/>
      <c r="K95" s="232"/>
      <c r="L95" s="25"/>
      <c r="M95" s="232"/>
      <c r="N95" s="233"/>
      <c r="O95" s="25"/>
      <c r="P95" s="232"/>
      <c r="Q95" s="25"/>
      <c r="R95" s="232"/>
      <c r="S95" s="233"/>
      <c r="T95" s="25"/>
      <c r="U95" s="232"/>
      <c r="V95" s="25"/>
      <c r="W95" s="232"/>
      <c r="X95" s="233"/>
      <c r="Y95" s="25"/>
      <c r="Z95" s="232"/>
      <c r="AA95" s="25"/>
      <c r="AB95" s="232"/>
      <c r="AC95" s="233"/>
      <c r="AD95" s="25"/>
      <c r="AE95" s="232"/>
      <c r="AF95" s="25"/>
      <c r="AG95" s="232"/>
      <c r="AH95" s="233"/>
      <c r="AI95" s="25"/>
      <c r="AJ95" s="232"/>
      <c r="AK95" s="25"/>
      <c r="AL95" s="232"/>
      <c r="AM95" s="233"/>
      <c r="AN95" s="25"/>
      <c r="AO95" s="232"/>
      <c r="AP95" s="25"/>
    </row>
    <row r="96" spans="1:42" ht="19.5" customHeight="1">
      <c r="A96" s="212" t="str">
        <f>IF(ISBLANK('Database (LECTURE-RES-PRAC)'!A93),"",'Database (LECTURE-RES-PRAC)'!A93)</f>
        <v/>
      </c>
      <c r="B96" s="213" t="str">
        <f>IF(ISBLANK('Database (LECTURE-RES-PRAC)'!B93),"",'Database (LECTURE-RES-PRAC)'!B93)</f>
        <v/>
      </c>
      <c r="C96" s="239" t="str">
        <f>'Grade computation'!J96</f>
        <v/>
      </c>
      <c r="D96" s="239" t="str">
        <f>'Grade computation'!R96</f>
        <v/>
      </c>
      <c r="E96" s="239" t="str">
        <f>'Grade computation'!Z96</f>
        <v/>
      </c>
      <c r="F96" s="153" t="str">
        <f>'Grade computation'!AA96</f>
        <v/>
      </c>
      <c r="G96" s="399" t="str">
        <f>'Grade computation'!AB96</f>
        <v/>
      </c>
      <c r="H96" s="432"/>
      <c r="I96" s="137"/>
      <c r="J96" s="25"/>
      <c r="K96" s="232"/>
      <c r="L96" s="25"/>
      <c r="M96" s="232"/>
      <c r="N96" s="233"/>
      <c r="O96" s="25"/>
      <c r="P96" s="232"/>
      <c r="Q96" s="25"/>
      <c r="R96" s="232"/>
      <c r="S96" s="233"/>
      <c r="T96" s="25"/>
      <c r="U96" s="232"/>
      <c r="V96" s="25"/>
      <c r="W96" s="232"/>
      <c r="X96" s="233"/>
      <c r="Y96" s="25"/>
      <c r="Z96" s="232"/>
      <c r="AA96" s="25"/>
      <c r="AB96" s="232"/>
      <c r="AC96" s="233"/>
      <c r="AD96" s="25"/>
      <c r="AE96" s="232"/>
      <c r="AF96" s="25"/>
      <c r="AG96" s="232"/>
      <c r="AH96" s="233"/>
      <c r="AI96" s="25"/>
      <c r="AJ96" s="232"/>
      <c r="AK96" s="25"/>
      <c r="AL96" s="232"/>
      <c r="AM96" s="233"/>
      <c r="AN96" s="25"/>
      <c r="AO96" s="232"/>
      <c r="AP96" s="25"/>
    </row>
    <row r="97" spans="1:42" ht="19.5" customHeight="1">
      <c r="A97" s="118" t="str">
        <f>IF(ISBLANK('Database (LECTURE-RES-PRAC)'!A94),"",'Database (LECTURE-RES-PRAC)'!A94)</f>
        <v/>
      </c>
      <c r="B97" s="119" t="str">
        <f>IF(ISBLANK('Database (LECTURE-RES-PRAC)'!B94),"",'Database (LECTURE-RES-PRAC)'!B94)</f>
        <v/>
      </c>
      <c r="C97" s="239" t="str">
        <f>'Grade computation'!J97</f>
        <v/>
      </c>
      <c r="D97" s="239" t="str">
        <f>'Grade computation'!R97</f>
        <v/>
      </c>
      <c r="E97" s="239" t="str">
        <f>'Grade computation'!Z97</f>
        <v/>
      </c>
      <c r="F97" s="153" t="str">
        <f>'Grade computation'!AA97</f>
        <v/>
      </c>
      <c r="G97" s="399" t="str">
        <f>'Grade computation'!AB97</f>
        <v/>
      </c>
      <c r="H97" s="432"/>
      <c r="I97" s="137"/>
      <c r="J97" s="25"/>
      <c r="K97" s="232"/>
      <c r="L97" s="25"/>
      <c r="M97" s="232"/>
      <c r="N97" s="233"/>
      <c r="O97" s="25"/>
      <c r="P97" s="232"/>
      <c r="Q97" s="25"/>
      <c r="R97" s="232"/>
      <c r="S97" s="233"/>
      <c r="T97" s="25"/>
      <c r="U97" s="232"/>
      <c r="V97" s="25"/>
      <c r="W97" s="232"/>
      <c r="X97" s="233"/>
      <c r="Y97" s="25"/>
      <c r="Z97" s="232"/>
      <c r="AA97" s="25"/>
      <c r="AB97" s="232"/>
      <c r="AC97" s="233"/>
      <c r="AD97" s="25"/>
      <c r="AE97" s="232"/>
      <c r="AF97" s="25"/>
      <c r="AG97" s="232"/>
      <c r="AH97" s="233"/>
      <c r="AI97" s="25"/>
      <c r="AJ97" s="232"/>
      <c r="AK97" s="25"/>
      <c r="AL97" s="232"/>
      <c r="AM97" s="233"/>
      <c r="AN97" s="25"/>
      <c r="AO97" s="232"/>
      <c r="AP97" s="25"/>
    </row>
    <row r="98" spans="1:42" ht="19.5" customHeight="1">
      <c r="A98" s="212" t="str">
        <f>IF(ISBLANK('Database (LECTURE-RES-PRAC)'!A95),"",'Database (LECTURE-RES-PRAC)'!A95)</f>
        <v/>
      </c>
      <c r="B98" s="213" t="str">
        <f>IF(ISBLANK('Database (LECTURE-RES-PRAC)'!B95),"",'Database (LECTURE-RES-PRAC)'!B95)</f>
        <v/>
      </c>
      <c r="C98" s="239" t="str">
        <f>'Grade computation'!J98</f>
        <v/>
      </c>
      <c r="D98" s="239" t="str">
        <f>'Grade computation'!R98</f>
        <v/>
      </c>
      <c r="E98" s="239" t="str">
        <f>'Grade computation'!Z98</f>
        <v/>
      </c>
      <c r="F98" s="153" t="str">
        <f>'Grade computation'!AA98</f>
        <v/>
      </c>
      <c r="G98" s="399" t="str">
        <f>'Grade computation'!AB98</f>
        <v/>
      </c>
      <c r="H98" s="432"/>
      <c r="I98" s="137"/>
      <c r="J98" s="25"/>
      <c r="K98" s="232"/>
      <c r="L98" s="25"/>
      <c r="M98" s="232"/>
      <c r="N98" s="233"/>
      <c r="O98" s="25"/>
      <c r="P98" s="232"/>
      <c r="Q98" s="25"/>
      <c r="R98" s="232"/>
      <c r="S98" s="233"/>
      <c r="T98" s="25"/>
      <c r="U98" s="232"/>
      <c r="V98" s="25"/>
      <c r="W98" s="232"/>
      <c r="X98" s="233"/>
      <c r="Y98" s="25"/>
      <c r="Z98" s="232"/>
      <c r="AA98" s="25"/>
      <c r="AB98" s="232"/>
      <c r="AC98" s="233"/>
      <c r="AD98" s="25"/>
      <c r="AE98" s="232"/>
      <c r="AF98" s="25"/>
      <c r="AG98" s="232"/>
      <c r="AH98" s="233"/>
      <c r="AI98" s="25"/>
      <c r="AJ98" s="232"/>
      <c r="AK98" s="25"/>
      <c r="AL98" s="232"/>
      <c r="AM98" s="233"/>
      <c r="AN98" s="25"/>
      <c r="AO98" s="232"/>
      <c r="AP98" s="25"/>
    </row>
    <row r="99" spans="1:42" ht="19.5" customHeight="1">
      <c r="A99" s="118" t="str">
        <f>IF(ISBLANK('Database (LECTURE-RES-PRAC)'!A96),"",'Database (LECTURE-RES-PRAC)'!A96)</f>
        <v/>
      </c>
      <c r="B99" s="119" t="str">
        <f>IF(ISBLANK('Database (LECTURE-RES-PRAC)'!B96),"",'Database (LECTURE-RES-PRAC)'!B96)</f>
        <v/>
      </c>
      <c r="C99" s="239" t="str">
        <f>'Grade computation'!J99</f>
        <v/>
      </c>
      <c r="D99" s="239" t="str">
        <f>'Grade computation'!R99</f>
        <v/>
      </c>
      <c r="E99" s="239" t="str">
        <f>'Grade computation'!Z99</f>
        <v/>
      </c>
      <c r="F99" s="153" t="str">
        <f>'Grade computation'!AA99</f>
        <v/>
      </c>
      <c r="G99" s="399" t="str">
        <f>'Grade computation'!AB99</f>
        <v/>
      </c>
      <c r="H99" s="432"/>
      <c r="I99" s="137"/>
      <c r="J99" s="25"/>
      <c r="K99" s="232"/>
      <c r="L99" s="25"/>
      <c r="M99" s="232"/>
      <c r="N99" s="233"/>
      <c r="O99" s="25"/>
      <c r="P99" s="232"/>
      <c r="Q99" s="25"/>
      <c r="R99" s="232"/>
      <c r="S99" s="233"/>
      <c r="T99" s="25"/>
      <c r="U99" s="232"/>
      <c r="V99" s="25"/>
      <c r="W99" s="232"/>
      <c r="X99" s="233"/>
      <c r="Y99" s="25"/>
      <c r="Z99" s="232"/>
      <c r="AA99" s="25"/>
      <c r="AB99" s="232"/>
      <c r="AC99" s="233"/>
      <c r="AD99" s="25"/>
      <c r="AE99" s="232"/>
      <c r="AF99" s="25"/>
      <c r="AG99" s="232"/>
      <c r="AH99" s="233"/>
      <c r="AI99" s="25"/>
      <c r="AJ99" s="232"/>
      <c r="AK99" s="25"/>
      <c r="AL99" s="232"/>
      <c r="AM99" s="233"/>
      <c r="AN99" s="25"/>
      <c r="AO99" s="232"/>
      <c r="AP99" s="25"/>
    </row>
    <row r="100" spans="1:42" ht="19.5" customHeight="1">
      <c r="A100" s="212" t="str">
        <f>IF(ISBLANK('Database (LECTURE-RES-PRAC)'!A97),"",'Database (LECTURE-RES-PRAC)'!A97)</f>
        <v/>
      </c>
      <c r="B100" s="213" t="str">
        <f>IF(ISBLANK('Database (LECTURE-RES-PRAC)'!B97),"",'Database (LECTURE-RES-PRAC)'!B97)</f>
        <v/>
      </c>
      <c r="C100" s="239" t="str">
        <f>'Grade computation'!J100</f>
        <v/>
      </c>
      <c r="D100" s="239" t="str">
        <f>'Grade computation'!R100</f>
        <v/>
      </c>
      <c r="E100" s="239" t="str">
        <f>'Grade computation'!Z100</f>
        <v/>
      </c>
      <c r="F100" s="153" t="str">
        <f>'Grade computation'!AA100</f>
        <v/>
      </c>
      <c r="G100" s="399" t="str">
        <f>'Grade computation'!AB100</f>
        <v/>
      </c>
      <c r="H100" s="432"/>
      <c r="I100" s="137"/>
      <c r="J100" s="25"/>
      <c r="K100" s="232"/>
      <c r="L100" s="25"/>
      <c r="M100" s="232"/>
      <c r="N100" s="233"/>
      <c r="O100" s="25"/>
      <c r="P100" s="232"/>
      <c r="Q100" s="25"/>
      <c r="R100" s="232"/>
      <c r="S100" s="233"/>
      <c r="T100" s="25"/>
      <c r="U100" s="232"/>
      <c r="V100" s="25"/>
      <c r="W100" s="232"/>
      <c r="X100" s="233"/>
      <c r="Y100" s="25"/>
      <c r="Z100" s="232"/>
      <c r="AA100" s="25"/>
      <c r="AB100" s="232"/>
      <c r="AC100" s="233"/>
      <c r="AD100" s="25"/>
      <c r="AE100" s="232"/>
      <c r="AF100" s="25"/>
      <c r="AG100" s="232"/>
      <c r="AH100" s="233"/>
      <c r="AI100" s="25"/>
      <c r="AJ100" s="232"/>
      <c r="AK100" s="25"/>
      <c r="AL100" s="232"/>
      <c r="AM100" s="233"/>
      <c r="AN100" s="25"/>
      <c r="AO100" s="232"/>
      <c r="AP100" s="25"/>
    </row>
    <row r="101" spans="1:42" ht="19.5" customHeight="1">
      <c r="A101" s="118" t="str">
        <f>IF(ISBLANK('Database (LECTURE-RES-PRAC)'!A98),"",'Database (LECTURE-RES-PRAC)'!A98)</f>
        <v/>
      </c>
      <c r="B101" s="119" t="str">
        <f>IF(ISBLANK('Database (LECTURE-RES-PRAC)'!B98),"",'Database (LECTURE-RES-PRAC)'!B98)</f>
        <v/>
      </c>
      <c r="C101" s="239" t="str">
        <f>'Grade computation'!J101</f>
        <v/>
      </c>
      <c r="D101" s="239" t="str">
        <f>'Grade computation'!R101</f>
        <v/>
      </c>
      <c r="E101" s="239" t="str">
        <f>'Grade computation'!Z101</f>
        <v/>
      </c>
      <c r="F101" s="153" t="str">
        <f>'Grade computation'!AA101</f>
        <v/>
      </c>
      <c r="G101" s="399" t="str">
        <f>'Grade computation'!AB101</f>
        <v/>
      </c>
      <c r="H101" s="432"/>
      <c r="I101" s="137"/>
      <c r="J101" s="25"/>
      <c r="K101" s="232"/>
      <c r="L101" s="25"/>
      <c r="M101" s="232"/>
      <c r="N101" s="233"/>
      <c r="O101" s="25"/>
      <c r="P101" s="232"/>
      <c r="Q101" s="25"/>
      <c r="R101" s="232"/>
      <c r="S101" s="233"/>
      <c r="T101" s="25"/>
      <c r="U101" s="232"/>
      <c r="V101" s="25"/>
      <c r="W101" s="232"/>
      <c r="X101" s="233"/>
      <c r="Y101" s="25"/>
      <c r="Z101" s="232"/>
      <c r="AA101" s="25"/>
      <c r="AB101" s="232"/>
      <c r="AC101" s="233"/>
      <c r="AD101" s="25"/>
      <c r="AE101" s="232"/>
      <c r="AF101" s="25"/>
      <c r="AG101" s="232"/>
      <c r="AH101" s="233"/>
      <c r="AI101" s="25"/>
      <c r="AJ101" s="232"/>
      <c r="AK101" s="25"/>
      <c r="AL101" s="232"/>
      <c r="AM101" s="233"/>
      <c r="AN101" s="25"/>
      <c r="AO101" s="232"/>
      <c r="AP101" s="25"/>
    </row>
    <row r="102" spans="1:42" ht="19.5" customHeight="1">
      <c r="A102" s="212" t="str">
        <f>IF(ISBLANK('Database (LECTURE-RES-PRAC)'!A99),"",'Database (LECTURE-RES-PRAC)'!A99)</f>
        <v/>
      </c>
      <c r="B102" s="213" t="str">
        <f>IF(ISBLANK('Database (LECTURE-RES-PRAC)'!B99),"",'Database (LECTURE-RES-PRAC)'!B99)</f>
        <v/>
      </c>
      <c r="C102" s="239" t="str">
        <f>'Grade computation'!J102</f>
        <v/>
      </c>
      <c r="D102" s="239" t="str">
        <f>'Grade computation'!R102</f>
        <v/>
      </c>
      <c r="E102" s="239" t="str">
        <f>'Grade computation'!Z102</f>
        <v/>
      </c>
      <c r="F102" s="153" t="str">
        <f>'Grade computation'!AA102</f>
        <v/>
      </c>
      <c r="G102" s="399" t="str">
        <f>'Grade computation'!AB102</f>
        <v/>
      </c>
      <c r="H102" s="432"/>
      <c r="I102" s="137"/>
      <c r="J102" s="25"/>
      <c r="K102" s="232"/>
      <c r="L102" s="25"/>
      <c r="M102" s="232"/>
      <c r="N102" s="233"/>
      <c r="O102" s="25"/>
      <c r="P102" s="232"/>
      <c r="Q102" s="25"/>
      <c r="R102" s="232"/>
      <c r="S102" s="233"/>
      <c r="T102" s="25"/>
      <c r="U102" s="232"/>
      <c r="V102" s="25"/>
      <c r="W102" s="232"/>
      <c r="X102" s="233"/>
      <c r="Y102" s="25"/>
      <c r="Z102" s="232"/>
      <c r="AA102" s="25"/>
      <c r="AB102" s="232"/>
      <c r="AC102" s="233"/>
      <c r="AD102" s="25"/>
      <c r="AE102" s="232"/>
      <c r="AF102" s="25"/>
      <c r="AG102" s="232"/>
      <c r="AH102" s="233"/>
      <c r="AI102" s="25"/>
      <c r="AJ102" s="232"/>
      <c r="AK102" s="25"/>
      <c r="AL102" s="232"/>
      <c r="AM102" s="233"/>
      <c r="AN102" s="25"/>
      <c r="AO102" s="232"/>
      <c r="AP102" s="25"/>
    </row>
    <row r="103" spans="1:42" ht="19.5" customHeight="1">
      <c r="A103" s="118" t="str">
        <f>IF(ISBLANK('Database (LECTURE-RES-PRAC)'!A100),"",'Database (LECTURE-RES-PRAC)'!A100)</f>
        <v/>
      </c>
      <c r="B103" s="119" t="str">
        <f>IF(ISBLANK('Database (LECTURE-RES-PRAC)'!B100),"",'Database (LECTURE-RES-PRAC)'!B100)</f>
        <v/>
      </c>
      <c r="C103" s="239" t="str">
        <f>'Grade computation'!J103</f>
        <v/>
      </c>
      <c r="D103" s="239" t="str">
        <f>'Grade computation'!R103</f>
        <v/>
      </c>
      <c r="E103" s="239" t="str">
        <f>'Grade computation'!Z103</f>
        <v/>
      </c>
      <c r="F103" s="153" t="str">
        <f>'Grade computation'!AA103</f>
        <v/>
      </c>
      <c r="G103" s="399" t="str">
        <f>'Grade computation'!AB103</f>
        <v/>
      </c>
      <c r="H103" s="432"/>
      <c r="I103" s="137"/>
      <c r="J103" s="25"/>
      <c r="K103" s="232"/>
      <c r="L103" s="25"/>
      <c r="M103" s="232"/>
      <c r="N103" s="233"/>
      <c r="O103" s="25"/>
      <c r="P103" s="232"/>
      <c r="Q103" s="25"/>
      <c r="R103" s="232"/>
      <c r="S103" s="233"/>
      <c r="T103" s="25"/>
      <c r="U103" s="232"/>
      <c r="V103" s="25"/>
      <c r="W103" s="232"/>
      <c r="X103" s="233"/>
      <c r="Y103" s="25"/>
      <c r="Z103" s="232"/>
      <c r="AA103" s="25"/>
      <c r="AB103" s="232"/>
      <c r="AC103" s="233"/>
      <c r="AD103" s="25"/>
      <c r="AE103" s="232"/>
      <c r="AF103" s="25"/>
      <c r="AG103" s="232"/>
      <c r="AH103" s="233"/>
      <c r="AI103" s="25"/>
      <c r="AJ103" s="232"/>
      <c r="AK103" s="25"/>
      <c r="AL103" s="232"/>
      <c r="AM103" s="233"/>
      <c r="AN103" s="25"/>
      <c r="AO103" s="232"/>
      <c r="AP103" s="25"/>
    </row>
    <row r="104" spans="1:42" ht="19.5" customHeight="1">
      <c r="A104" s="212" t="str">
        <f>IF(ISBLANK('Database (LECTURE-RES-PRAC)'!A101),"",'Database (LECTURE-RES-PRAC)'!A101)</f>
        <v/>
      </c>
      <c r="B104" s="213" t="str">
        <f>IF(ISBLANK('Database (LECTURE-RES-PRAC)'!B101),"",'Database (LECTURE-RES-PRAC)'!B101)</f>
        <v/>
      </c>
      <c r="C104" s="239" t="str">
        <f>'Grade computation'!J104</f>
        <v/>
      </c>
      <c r="D104" s="239" t="str">
        <f>'Grade computation'!R104</f>
        <v/>
      </c>
      <c r="E104" s="239" t="str">
        <f>'Grade computation'!Z104</f>
        <v/>
      </c>
      <c r="F104" s="153" t="str">
        <f>'Grade computation'!AA104</f>
        <v/>
      </c>
      <c r="G104" s="399" t="str">
        <f>'Grade computation'!AB104</f>
        <v/>
      </c>
      <c r="H104" s="432"/>
      <c r="I104" s="137"/>
      <c r="J104" s="25"/>
      <c r="K104" s="232"/>
      <c r="L104" s="25"/>
      <c r="M104" s="232"/>
      <c r="N104" s="233"/>
      <c r="O104" s="25"/>
      <c r="P104" s="232"/>
      <c r="Q104" s="25"/>
      <c r="R104" s="232"/>
      <c r="S104" s="233"/>
      <c r="T104" s="25"/>
      <c r="U104" s="232"/>
      <c r="V104" s="25"/>
      <c r="W104" s="232"/>
      <c r="X104" s="233"/>
      <c r="Y104" s="25"/>
      <c r="Z104" s="232"/>
      <c r="AA104" s="25"/>
      <c r="AB104" s="232"/>
      <c r="AC104" s="233"/>
      <c r="AD104" s="25"/>
      <c r="AE104" s="232"/>
      <c r="AF104" s="25"/>
      <c r="AG104" s="232"/>
      <c r="AH104" s="233"/>
      <c r="AI104" s="25"/>
      <c r="AJ104" s="232"/>
      <c r="AK104" s="25"/>
      <c r="AL104" s="232"/>
      <c r="AM104" s="233"/>
      <c r="AN104" s="25"/>
      <c r="AO104" s="232"/>
      <c r="AP104" s="25"/>
    </row>
    <row r="105" spans="1:42" ht="19.5" customHeight="1">
      <c r="A105" s="118" t="str">
        <f>IF(ISBLANK('Database (LECTURE-RES-PRAC)'!A102),"",'Database (LECTURE-RES-PRAC)'!A102)</f>
        <v/>
      </c>
      <c r="B105" s="119" t="str">
        <f>IF(ISBLANK('Database (LECTURE-RES-PRAC)'!B102),"",'Database (LECTURE-RES-PRAC)'!B102)</f>
        <v/>
      </c>
      <c r="C105" s="239" t="str">
        <f>'Grade computation'!J105</f>
        <v/>
      </c>
      <c r="D105" s="239" t="str">
        <f>'Grade computation'!R105</f>
        <v/>
      </c>
      <c r="E105" s="239" t="str">
        <f>'Grade computation'!Z105</f>
        <v/>
      </c>
      <c r="F105" s="153" t="str">
        <f>'Grade computation'!AA105</f>
        <v/>
      </c>
      <c r="G105" s="399" t="str">
        <f>'Grade computation'!AB105</f>
        <v/>
      </c>
      <c r="H105" s="432"/>
      <c r="I105" s="137"/>
      <c r="J105" s="25"/>
      <c r="K105" s="232"/>
      <c r="L105" s="25"/>
      <c r="M105" s="232"/>
      <c r="N105" s="233"/>
      <c r="O105" s="25"/>
      <c r="P105" s="232"/>
      <c r="Q105" s="25"/>
      <c r="R105" s="232"/>
      <c r="S105" s="233"/>
      <c r="T105" s="25"/>
      <c r="U105" s="232"/>
      <c r="V105" s="25"/>
      <c r="W105" s="232"/>
      <c r="X105" s="233"/>
      <c r="Y105" s="25"/>
      <c r="Z105" s="232"/>
      <c r="AA105" s="25"/>
      <c r="AB105" s="232"/>
      <c r="AC105" s="233"/>
      <c r="AD105" s="25"/>
      <c r="AE105" s="232"/>
      <c r="AF105" s="25"/>
      <c r="AG105" s="232"/>
      <c r="AH105" s="233"/>
      <c r="AI105" s="25"/>
      <c r="AJ105" s="232"/>
      <c r="AK105" s="25"/>
      <c r="AL105" s="232"/>
      <c r="AM105" s="233"/>
      <c r="AN105" s="25"/>
      <c r="AO105" s="232"/>
      <c r="AP105" s="25"/>
    </row>
    <row r="106" spans="1:42" ht="19.5" customHeight="1">
      <c r="A106" s="212" t="str">
        <f>IF(ISBLANK('Database (LECTURE-RES-PRAC)'!A103),"",'Database (LECTURE-RES-PRAC)'!A103)</f>
        <v/>
      </c>
      <c r="B106" s="213" t="str">
        <f>IF(ISBLANK('Database (LECTURE-RES-PRAC)'!B103),"",'Database (LECTURE-RES-PRAC)'!B103)</f>
        <v/>
      </c>
      <c r="C106" s="239" t="str">
        <f>'Grade computation'!J106</f>
        <v/>
      </c>
      <c r="D106" s="239" t="str">
        <f>'Grade computation'!R106</f>
        <v/>
      </c>
      <c r="E106" s="239" t="str">
        <f>'Grade computation'!Z106</f>
        <v/>
      </c>
      <c r="F106" s="153" t="str">
        <f>'Grade computation'!AA106</f>
        <v/>
      </c>
      <c r="G106" s="399" t="str">
        <f>'Grade computation'!AB106</f>
        <v/>
      </c>
      <c r="H106" s="432"/>
      <c r="I106" s="137"/>
      <c r="J106" s="25"/>
      <c r="K106" s="232"/>
      <c r="L106" s="25"/>
      <c r="M106" s="232"/>
      <c r="N106" s="233"/>
      <c r="O106" s="25"/>
      <c r="P106" s="232"/>
      <c r="Q106" s="25"/>
      <c r="R106" s="232"/>
      <c r="S106" s="233"/>
      <c r="T106" s="25"/>
      <c r="U106" s="232"/>
      <c r="V106" s="25"/>
      <c r="W106" s="232"/>
      <c r="X106" s="233"/>
      <c r="Y106" s="25"/>
      <c r="Z106" s="232"/>
      <c r="AA106" s="25"/>
      <c r="AB106" s="232"/>
      <c r="AC106" s="233"/>
      <c r="AD106" s="25"/>
      <c r="AE106" s="232"/>
      <c r="AF106" s="25"/>
      <c r="AG106" s="232"/>
      <c r="AH106" s="233"/>
      <c r="AI106" s="25"/>
      <c r="AJ106" s="232"/>
      <c r="AK106" s="25"/>
      <c r="AL106" s="232"/>
      <c r="AM106" s="233"/>
      <c r="AN106" s="25"/>
      <c r="AO106" s="232"/>
      <c r="AP106" s="25"/>
    </row>
    <row r="107" spans="1:42" ht="19.5" customHeight="1">
      <c r="A107" s="118" t="str">
        <f>IF(ISBLANK('Database (LECTURE-RES-PRAC)'!A104),"",'Database (LECTURE-RES-PRAC)'!A104)</f>
        <v/>
      </c>
      <c r="B107" s="119" t="str">
        <f>IF(ISBLANK('Database (LECTURE-RES-PRAC)'!B104),"",'Database (LECTURE-RES-PRAC)'!B104)</f>
        <v/>
      </c>
      <c r="C107" s="239" t="str">
        <f>'Grade computation'!J107</f>
        <v/>
      </c>
      <c r="D107" s="239" t="str">
        <f>'Grade computation'!R107</f>
        <v/>
      </c>
      <c r="E107" s="239" t="str">
        <f>'Grade computation'!Z107</f>
        <v/>
      </c>
      <c r="F107" s="153" t="str">
        <f>'Grade computation'!AA107</f>
        <v/>
      </c>
      <c r="G107" s="399" t="str">
        <f>'Grade computation'!AB107</f>
        <v/>
      </c>
      <c r="H107" s="432"/>
      <c r="I107" s="137"/>
      <c r="J107" s="25"/>
      <c r="K107" s="232"/>
      <c r="L107" s="25"/>
      <c r="M107" s="232"/>
      <c r="N107" s="233"/>
      <c r="O107" s="25"/>
      <c r="P107" s="232"/>
      <c r="Q107" s="25"/>
      <c r="R107" s="232"/>
      <c r="S107" s="233"/>
      <c r="T107" s="25"/>
      <c r="U107" s="232"/>
      <c r="V107" s="25"/>
      <c r="W107" s="232"/>
      <c r="X107" s="233"/>
      <c r="Y107" s="25"/>
      <c r="Z107" s="232"/>
      <c r="AA107" s="25"/>
      <c r="AB107" s="232"/>
      <c r="AC107" s="233"/>
      <c r="AD107" s="25"/>
      <c r="AE107" s="232"/>
      <c r="AF107" s="25"/>
      <c r="AG107" s="232"/>
      <c r="AH107" s="233"/>
      <c r="AI107" s="25"/>
      <c r="AJ107" s="232"/>
      <c r="AK107" s="25"/>
      <c r="AL107" s="232"/>
      <c r="AM107" s="233"/>
      <c r="AN107" s="25"/>
      <c r="AO107" s="232"/>
      <c r="AP107" s="25"/>
    </row>
    <row r="108" spans="1:42" ht="19.5" customHeight="1">
      <c r="A108" s="212" t="str">
        <f>IF(ISBLANK('Database (LECTURE-RES-PRAC)'!A105),"",'Database (LECTURE-RES-PRAC)'!A105)</f>
        <v/>
      </c>
      <c r="B108" s="213" t="str">
        <f>IF(ISBLANK('Database (LECTURE-RES-PRAC)'!B105),"",'Database (LECTURE-RES-PRAC)'!B105)</f>
        <v/>
      </c>
      <c r="C108" s="239" t="str">
        <f>'Grade computation'!J108</f>
        <v/>
      </c>
      <c r="D108" s="239" t="str">
        <f>'Grade computation'!R108</f>
        <v/>
      </c>
      <c r="E108" s="239" t="str">
        <f>'Grade computation'!Z108</f>
        <v/>
      </c>
      <c r="F108" s="153" t="str">
        <f>'Grade computation'!AA108</f>
        <v/>
      </c>
      <c r="G108" s="399" t="str">
        <f>'Grade computation'!AB108</f>
        <v/>
      </c>
      <c r="H108" s="432"/>
      <c r="I108" s="137"/>
      <c r="J108" s="25"/>
      <c r="K108" s="232"/>
      <c r="L108" s="25"/>
      <c r="M108" s="232"/>
      <c r="N108" s="233"/>
      <c r="O108" s="25"/>
      <c r="P108" s="232"/>
      <c r="Q108" s="25"/>
      <c r="R108" s="232"/>
      <c r="S108" s="233"/>
      <c r="T108" s="25"/>
      <c r="U108" s="232"/>
      <c r="V108" s="25"/>
      <c r="W108" s="232"/>
      <c r="X108" s="233"/>
      <c r="Y108" s="25"/>
      <c r="Z108" s="232"/>
      <c r="AA108" s="25"/>
      <c r="AB108" s="232"/>
      <c r="AC108" s="233"/>
      <c r="AD108" s="25"/>
      <c r="AE108" s="232"/>
      <c r="AF108" s="25"/>
      <c r="AG108" s="232"/>
      <c r="AH108" s="233"/>
      <c r="AI108" s="25"/>
      <c r="AJ108" s="232"/>
      <c r="AK108" s="25"/>
      <c r="AL108" s="232"/>
      <c r="AM108" s="233"/>
      <c r="AN108" s="25"/>
      <c r="AO108" s="232"/>
      <c r="AP108" s="25"/>
    </row>
    <row r="109" spans="1:42" ht="19.5" customHeight="1">
      <c r="A109" s="118" t="str">
        <f>IF(ISBLANK('Database (LECTURE-RES-PRAC)'!A106),"",'Database (LECTURE-RES-PRAC)'!A106)</f>
        <v/>
      </c>
      <c r="B109" s="119" t="str">
        <f>IF(ISBLANK('Database (LECTURE-RES-PRAC)'!B106),"",'Database (LECTURE-RES-PRAC)'!B106)</f>
        <v/>
      </c>
      <c r="C109" s="239" t="str">
        <f>'Grade computation'!J109</f>
        <v/>
      </c>
      <c r="D109" s="239" t="str">
        <f>'Grade computation'!R109</f>
        <v/>
      </c>
      <c r="E109" s="239" t="str">
        <f>'Grade computation'!Z109</f>
        <v/>
      </c>
      <c r="F109" s="153" t="str">
        <f>'Grade computation'!AA109</f>
        <v/>
      </c>
      <c r="G109" s="399" t="str">
        <f>'Grade computation'!AB109</f>
        <v/>
      </c>
      <c r="H109" s="432"/>
      <c r="I109" s="137"/>
      <c r="J109" s="25"/>
      <c r="K109" s="232"/>
      <c r="L109" s="25"/>
      <c r="M109" s="232"/>
      <c r="N109" s="233"/>
      <c r="O109" s="25"/>
      <c r="P109" s="232"/>
      <c r="Q109" s="25"/>
      <c r="R109" s="232"/>
      <c r="S109" s="233"/>
      <c r="T109" s="25"/>
      <c r="U109" s="232"/>
      <c r="V109" s="25"/>
      <c r="W109" s="232"/>
      <c r="X109" s="233"/>
      <c r="Y109" s="25"/>
      <c r="Z109" s="232"/>
      <c r="AA109" s="25"/>
      <c r="AB109" s="232"/>
      <c r="AC109" s="233"/>
      <c r="AD109" s="25"/>
      <c r="AE109" s="232"/>
      <c r="AF109" s="25"/>
      <c r="AG109" s="232"/>
      <c r="AH109" s="233"/>
      <c r="AI109" s="25"/>
      <c r="AJ109" s="232"/>
      <c r="AK109" s="25"/>
      <c r="AL109" s="232"/>
      <c r="AM109" s="233"/>
      <c r="AN109" s="25"/>
      <c r="AO109" s="232"/>
      <c r="AP109" s="25"/>
    </row>
    <row r="110" spans="1:42" ht="19.5" customHeight="1">
      <c r="A110" s="212" t="str">
        <f>IF(ISBLANK('Database (LECTURE-RES-PRAC)'!A107),"",'Database (LECTURE-RES-PRAC)'!A107)</f>
        <v/>
      </c>
      <c r="B110" s="213" t="str">
        <f>IF(ISBLANK('Database (LECTURE-RES-PRAC)'!B107),"",'Database (LECTURE-RES-PRAC)'!B107)</f>
        <v/>
      </c>
      <c r="C110" s="239" t="str">
        <f>'Grade computation'!J110</f>
        <v/>
      </c>
      <c r="D110" s="239" t="str">
        <f>'Grade computation'!R110</f>
        <v/>
      </c>
      <c r="E110" s="239" t="str">
        <f>'Grade computation'!Z110</f>
        <v/>
      </c>
      <c r="F110" s="153" t="str">
        <f>'Grade computation'!AA110</f>
        <v/>
      </c>
      <c r="G110" s="399" t="str">
        <f>'Grade computation'!AB110</f>
        <v/>
      </c>
      <c r="H110" s="432"/>
      <c r="I110" s="137"/>
      <c r="J110" s="25"/>
      <c r="K110" s="232"/>
      <c r="L110" s="25"/>
      <c r="M110" s="232"/>
      <c r="N110" s="233"/>
      <c r="O110" s="25"/>
      <c r="P110" s="232"/>
      <c r="Q110" s="25"/>
      <c r="R110" s="232"/>
      <c r="S110" s="233"/>
      <c r="T110" s="25"/>
      <c r="U110" s="232"/>
      <c r="V110" s="25"/>
      <c r="W110" s="232"/>
      <c r="X110" s="233"/>
      <c r="Y110" s="25"/>
      <c r="Z110" s="232"/>
      <c r="AA110" s="25"/>
      <c r="AB110" s="232"/>
      <c r="AC110" s="233"/>
      <c r="AD110" s="25"/>
      <c r="AE110" s="232"/>
      <c r="AF110" s="25"/>
      <c r="AG110" s="232"/>
      <c r="AH110" s="233"/>
      <c r="AI110" s="25"/>
      <c r="AJ110" s="232"/>
      <c r="AK110" s="25"/>
      <c r="AL110" s="232"/>
      <c r="AM110" s="233"/>
      <c r="AN110" s="25"/>
      <c r="AO110" s="232"/>
      <c r="AP110" s="25"/>
    </row>
    <row r="111" spans="1:42" ht="19.5" customHeight="1">
      <c r="A111" s="118" t="str">
        <f>IF(ISBLANK('Database (LECTURE-RES-PRAC)'!A108),"",'Database (LECTURE-RES-PRAC)'!A108)</f>
        <v/>
      </c>
      <c r="B111" s="119" t="str">
        <f>IF(ISBLANK('Database (LECTURE-RES-PRAC)'!B108),"",'Database (LECTURE-RES-PRAC)'!B108)</f>
        <v/>
      </c>
      <c r="C111" s="239" t="str">
        <f>'Grade computation'!J111</f>
        <v/>
      </c>
      <c r="D111" s="239" t="str">
        <f>'Grade computation'!R111</f>
        <v/>
      </c>
      <c r="E111" s="239" t="str">
        <f>'Grade computation'!Z111</f>
        <v/>
      </c>
      <c r="F111" s="153" t="str">
        <f>'Grade computation'!AA111</f>
        <v/>
      </c>
      <c r="G111" s="399" t="str">
        <f>'Grade computation'!AB111</f>
        <v/>
      </c>
      <c r="H111" s="432"/>
      <c r="I111" s="137"/>
      <c r="J111" s="25"/>
      <c r="K111" s="232"/>
      <c r="L111" s="25"/>
      <c r="M111" s="232"/>
      <c r="N111" s="233"/>
      <c r="O111" s="25"/>
      <c r="P111" s="232"/>
      <c r="Q111" s="25"/>
      <c r="R111" s="232"/>
      <c r="S111" s="233"/>
      <c r="T111" s="25"/>
      <c r="U111" s="232"/>
      <c r="V111" s="25"/>
      <c r="W111" s="232"/>
      <c r="X111" s="233"/>
      <c r="Y111" s="25"/>
      <c r="Z111" s="232"/>
      <c r="AA111" s="25"/>
      <c r="AB111" s="232"/>
      <c r="AC111" s="233"/>
      <c r="AD111" s="25"/>
      <c r="AE111" s="232"/>
      <c r="AF111" s="25"/>
      <c r="AG111" s="232"/>
      <c r="AH111" s="233"/>
      <c r="AI111" s="25"/>
      <c r="AJ111" s="232"/>
      <c r="AK111" s="25"/>
      <c r="AL111" s="232"/>
      <c r="AM111" s="233"/>
      <c r="AN111" s="25"/>
      <c r="AO111" s="232"/>
      <c r="AP111" s="25"/>
    </row>
    <row r="112" spans="1:42" ht="19.5" customHeight="1">
      <c r="A112" s="212" t="str">
        <f>IF(ISBLANK('Database (LECTURE-RES-PRAC)'!A109),"",'Database (LECTURE-RES-PRAC)'!A109)</f>
        <v/>
      </c>
      <c r="B112" s="213" t="str">
        <f>IF(ISBLANK('Database (LECTURE-RES-PRAC)'!B109),"",'Database (LECTURE-RES-PRAC)'!B109)</f>
        <v/>
      </c>
      <c r="C112" s="239" t="str">
        <f>'Grade computation'!J112</f>
        <v/>
      </c>
      <c r="D112" s="239" t="str">
        <f>'Grade computation'!R112</f>
        <v/>
      </c>
      <c r="E112" s="239" t="str">
        <f>'Grade computation'!Z112</f>
        <v/>
      </c>
      <c r="F112" s="153" t="str">
        <f>'Grade computation'!AA112</f>
        <v/>
      </c>
      <c r="G112" s="399" t="str">
        <f>'Grade computation'!AB112</f>
        <v/>
      </c>
      <c r="H112" s="432"/>
      <c r="I112" s="137"/>
      <c r="J112" s="25"/>
      <c r="K112" s="232"/>
      <c r="L112" s="25"/>
      <c r="M112" s="232"/>
      <c r="N112" s="233"/>
      <c r="O112" s="25"/>
      <c r="P112" s="232"/>
      <c r="Q112" s="25"/>
      <c r="R112" s="232"/>
      <c r="S112" s="233"/>
      <c r="T112" s="25"/>
      <c r="U112" s="232"/>
      <c r="V112" s="25"/>
      <c r="W112" s="232"/>
      <c r="X112" s="233"/>
      <c r="Y112" s="25"/>
      <c r="Z112" s="232"/>
      <c r="AA112" s="25"/>
      <c r="AB112" s="232"/>
      <c r="AC112" s="233"/>
      <c r="AD112" s="25"/>
      <c r="AE112" s="232"/>
      <c r="AF112" s="25"/>
      <c r="AG112" s="232"/>
      <c r="AH112" s="233"/>
      <c r="AI112" s="25"/>
      <c r="AJ112" s="232"/>
      <c r="AK112" s="25"/>
      <c r="AL112" s="232"/>
      <c r="AM112" s="233"/>
      <c r="AN112" s="25"/>
      <c r="AO112" s="232"/>
      <c r="AP112" s="25"/>
    </row>
    <row r="113" spans="1:42" ht="19.5" customHeight="1">
      <c r="A113" s="118" t="str">
        <f>IF(ISBLANK('Database (LECTURE-RES-PRAC)'!A110),"",'Database (LECTURE-RES-PRAC)'!A110)</f>
        <v/>
      </c>
      <c r="B113" s="119" t="str">
        <f>IF(ISBLANK('Database (LECTURE-RES-PRAC)'!B110),"",'Database (LECTURE-RES-PRAC)'!B110)</f>
        <v/>
      </c>
      <c r="C113" s="239" t="str">
        <f>'Grade computation'!J113</f>
        <v/>
      </c>
      <c r="D113" s="239" t="str">
        <f>'Grade computation'!R113</f>
        <v/>
      </c>
      <c r="E113" s="239" t="str">
        <f>'Grade computation'!Z113</f>
        <v/>
      </c>
      <c r="F113" s="153" t="str">
        <f>'Grade computation'!AA113</f>
        <v/>
      </c>
      <c r="G113" s="399" t="str">
        <f>'Grade computation'!AB113</f>
        <v/>
      </c>
      <c r="H113" s="432"/>
      <c r="I113" s="137"/>
      <c r="J113" s="25"/>
      <c r="K113" s="232"/>
      <c r="L113" s="25"/>
      <c r="M113" s="232"/>
      <c r="N113" s="233"/>
      <c r="O113" s="25"/>
      <c r="P113" s="232"/>
      <c r="Q113" s="25"/>
      <c r="R113" s="232"/>
      <c r="S113" s="233"/>
      <c r="T113" s="25"/>
      <c r="U113" s="232"/>
      <c r="V113" s="25"/>
      <c r="W113" s="232"/>
      <c r="X113" s="233"/>
      <c r="Y113" s="25"/>
      <c r="Z113" s="232"/>
      <c r="AA113" s="25"/>
      <c r="AB113" s="232"/>
      <c r="AC113" s="233"/>
      <c r="AD113" s="25"/>
      <c r="AE113" s="232"/>
      <c r="AF113" s="25"/>
      <c r="AG113" s="232"/>
      <c r="AH113" s="233"/>
      <c r="AI113" s="25"/>
      <c r="AJ113" s="232"/>
      <c r="AK113" s="25"/>
      <c r="AL113" s="232"/>
      <c r="AM113" s="233"/>
      <c r="AN113" s="25"/>
      <c r="AO113" s="232"/>
      <c r="AP113" s="25"/>
    </row>
    <row r="114" spans="1:42" ht="19.5" customHeight="1">
      <c r="A114" s="212" t="str">
        <f>IF(ISBLANK('Database (LECTURE-RES-PRAC)'!A111),"",'Database (LECTURE-RES-PRAC)'!A111)</f>
        <v/>
      </c>
      <c r="B114" s="213" t="str">
        <f>IF(ISBLANK('Database (LECTURE-RES-PRAC)'!B111),"",'Database (LECTURE-RES-PRAC)'!B111)</f>
        <v/>
      </c>
      <c r="C114" s="239" t="str">
        <f>'Grade computation'!J114</f>
        <v/>
      </c>
      <c r="D114" s="239" t="str">
        <f>'Grade computation'!R114</f>
        <v/>
      </c>
      <c r="E114" s="239" t="str">
        <f>'Grade computation'!Z114</f>
        <v/>
      </c>
      <c r="F114" s="153" t="str">
        <f>'Grade computation'!AA114</f>
        <v/>
      </c>
      <c r="G114" s="399" t="str">
        <f>'Grade computation'!AB114</f>
        <v/>
      </c>
      <c r="H114" s="432"/>
      <c r="I114" s="137"/>
      <c r="J114" s="25"/>
      <c r="K114" s="232"/>
      <c r="L114" s="25"/>
      <c r="M114" s="232"/>
      <c r="N114" s="233"/>
      <c r="O114" s="25"/>
      <c r="P114" s="232"/>
      <c r="Q114" s="25"/>
      <c r="R114" s="232"/>
      <c r="S114" s="233"/>
      <c r="T114" s="25"/>
      <c r="U114" s="232"/>
      <c r="V114" s="25"/>
      <c r="W114" s="232"/>
      <c r="X114" s="233"/>
      <c r="Y114" s="25"/>
      <c r="Z114" s="232"/>
      <c r="AA114" s="25"/>
      <c r="AB114" s="232"/>
      <c r="AC114" s="233"/>
      <c r="AD114" s="25"/>
      <c r="AE114" s="232"/>
      <c r="AF114" s="25"/>
      <c r="AG114" s="232"/>
      <c r="AH114" s="233"/>
      <c r="AI114" s="25"/>
      <c r="AJ114" s="232"/>
      <c r="AK114" s="25"/>
      <c r="AL114" s="232"/>
      <c r="AM114" s="233"/>
      <c r="AN114" s="25"/>
      <c r="AO114" s="232"/>
      <c r="AP114" s="25"/>
    </row>
    <row r="115" spans="1:42" ht="19.5" customHeight="1">
      <c r="A115" s="118" t="str">
        <f>IF(ISBLANK('Database (LECTURE-RES-PRAC)'!A112),"",'Database (LECTURE-RES-PRAC)'!A112)</f>
        <v/>
      </c>
      <c r="B115" s="119" t="str">
        <f>IF(ISBLANK('Database (LECTURE-RES-PRAC)'!B112),"",'Database (LECTURE-RES-PRAC)'!B112)</f>
        <v/>
      </c>
      <c r="C115" s="239" t="str">
        <f>'Grade computation'!J115</f>
        <v/>
      </c>
      <c r="D115" s="239" t="str">
        <f>'Grade computation'!R115</f>
        <v/>
      </c>
      <c r="E115" s="239" t="str">
        <f>'Grade computation'!Z115</f>
        <v/>
      </c>
      <c r="F115" s="153" t="str">
        <f>'Grade computation'!AA115</f>
        <v/>
      </c>
      <c r="G115" s="399" t="str">
        <f>'Grade computation'!AB115</f>
        <v/>
      </c>
      <c r="H115" s="432"/>
      <c r="I115" s="137"/>
      <c r="J115" s="25"/>
      <c r="K115" s="232"/>
      <c r="L115" s="25"/>
      <c r="M115" s="232"/>
      <c r="N115" s="233"/>
      <c r="O115" s="25"/>
      <c r="P115" s="232"/>
      <c r="Q115" s="25"/>
      <c r="R115" s="232"/>
      <c r="S115" s="233"/>
      <c r="T115" s="25"/>
      <c r="U115" s="232"/>
      <c r="V115" s="25"/>
      <c r="W115" s="232"/>
      <c r="X115" s="233"/>
      <c r="Y115" s="25"/>
      <c r="Z115" s="232"/>
      <c r="AA115" s="25"/>
      <c r="AB115" s="232"/>
      <c r="AC115" s="233"/>
      <c r="AD115" s="25"/>
      <c r="AE115" s="232"/>
      <c r="AF115" s="25"/>
      <c r="AG115" s="232"/>
      <c r="AH115" s="233"/>
      <c r="AI115" s="25"/>
      <c r="AJ115" s="232"/>
      <c r="AK115" s="25"/>
      <c r="AL115" s="232"/>
      <c r="AM115" s="233"/>
      <c r="AN115" s="25"/>
      <c r="AO115" s="232"/>
      <c r="AP115" s="25"/>
    </row>
    <row r="116" spans="1:42" ht="19.5" customHeight="1">
      <c r="A116" s="212" t="str">
        <f>IF(ISBLANK('Database (LECTURE-RES-PRAC)'!A113),"",'Database (LECTURE-RES-PRAC)'!A113)</f>
        <v/>
      </c>
      <c r="B116" s="213" t="str">
        <f>IF(ISBLANK('Database (LECTURE-RES-PRAC)'!B113),"",'Database (LECTURE-RES-PRAC)'!B113)</f>
        <v/>
      </c>
      <c r="C116" s="239" t="str">
        <f>'Grade computation'!J116</f>
        <v/>
      </c>
      <c r="D116" s="239" t="str">
        <f>'Grade computation'!R116</f>
        <v/>
      </c>
      <c r="E116" s="239" t="str">
        <f>'Grade computation'!Z116</f>
        <v/>
      </c>
      <c r="F116" s="153" t="str">
        <f>'Grade computation'!AA116</f>
        <v/>
      </c>
      <c r="G116" s="399" t="str">
        <f>'Grade computation'!AB116</f>
        <v/>
      </c>
      <c r="H116" s="432"/>
      <c r="I116" s="137"/>
      <c r="J116" s="25"/>
      <c r="K116" s="232"/>
      <c r="L116" s="25"/>
      <c r="M116" s="232"/>
      <c r="N116" s="233"/>
      <c r="O116" s="25"/>
      <c r="P116" s="232"/>
      <c r="Q116" s="25"/>
      <c r="R116" s="232"/>
      <c r="S116" s="233"/>
      <c r="T116" s="25"/>
      <c r="U116" s="232"/>
      <c r="V116" s="25"/>
      <c r="W116" s="232"/>
      <c r="X116" s="233"/>
      <c r="Y116" s="25"/>
      <c r="Z116" s="232"/>
      <c r="AA116" s="25"/>
      <c r="AB116" s="232"/>
      <c r="AC116" s="233"/>
      <c r="AD116" s="25"/>
      <c r="AE116" s="232"/>
      <c r="AF116" s="25"/>
      <c r="AG116" s="232"/>
      <c r="AH116" s="233"/>
      <c r="AI116" s="25"/>
      <c r="AJ116" s="232"/>
      <c r="AK116" s="25"/>
      <c r="AL116" s="232"/>
      <c r="AM116" s="233"/>
      <c r="AN116" s="25"/>
      <c r="AO116" s="232"/>
      <c r="AP116" s="25"/>
    </row>
    <row r="117" spans="1:42" ht="19.5" customHeight="1">
      <c r="A117" s="118" t="str">
        <f>IF(ISBLANK('Database (LECTURE-RES-PRAC)'!A114),"",'Database (LECTURE-RES-PRAC)'!A114)</f>
        <v/>
      </c>
      <c r="B117" s="119" t="str">
        <f>IF(ISBLANK('Database (LECTURE-RES-PRAC)'!B114),"",'Database (LECTURE-RES-PRAC)'!B114)</f>
        <v/>
      </c>
      <c r="C117" s="239" t="str">
        <f>'Grade computation'!J117</f>
        <v/>
      </c>
      <c r="D117" s="239" t="str">
        <f>'Grade computation'!R117</f>
        <v/>
      </c>
      <c r="E117" s="239" t="str">
        <f>'Grade computation'!Z117</f>
        <v/>
      </c>
      <c r="F117" s="153" t="str">
        <f>'Grade computation'!AA117</f>
        <v/>
      </c>
      <c r="G117" s="399" t="str">
        <f>'Grade computation'!AB117</f>
        <v/>
      </c>
      <c r="H117" s="432"/>
      <c r="I117" s="137"/>
      <c r="J117" s="25"/>
      <c r="K117" s="232"/>
      <c r="L117" s="25"/>
      <c r="M117" s="232"/>
      <c r="N117" s="233"/>
      <c r="O117" s="25"/>
      <c r="P117" s="232"/>
      <c r="Q117" s="25"/>
      <c r="R117" s="232"/>
      <c r="S117" s="233"/>
      <c r="T117" s="25"/>
      <c r="U117" s="232"/>
      <c r="V117" s="25"/>
      <c r="W117" s="232"/>
      <c r="X117" s="233"/>
      <c r="Y117" s="25"/>
      <c r="Z117" s="232"/>
      <c r="AA117" s="25"/>
      <c r="AB117" s="232"/>
      <c r="AC117" s="233"/>
      <c r="AD117" s="25"/>
      <c r="AE117" s="232"/>
      <c r="AF117" s="25"/>
      <c r="AG117" s="232"/>
      <c r="AH117" s="233"/>
      <c r="AI117" s="25"/>
      <c r="AJ117" s="232"/>
      <c r="AK117" s="25"/>
      <c r="AL117" s="232"/>
      <c r="AM117" s="233"/>
      <c r="AN117" s="25"/>
      <c r="AO117" s="232"/>
      <c r="AP117" s="25"/>
    </row>
    <row r="118" spans="1:42" ht="19.5" customHeight="1">
      <c r="A118" s="212" t="str">
        <f>IF(ISBLANK('Database (LECTURE-RES-PRAC)'!A115),"",'Database (LECTURE-RES-PRAC)'!A115)</f>
        <v/>
      </c>
      <c r="B118" s="213" t="str">
        <f>IF(ISBLANK('Database (LECTURE-RES-PRAC)'!B115),"",'Database (LECTURE-RES-PRAC)'!B115)</f>
        <v/>
      </c>
      <c r="C118" s="239" t="str">
        <f>'Grade computation'!J118</f>
        <v/>
      </c>
      <c r="D118" s="239" t="str">
        <f>'Grade computation'!R118</f>
        <v/>
      </c>
      <c r="E118" s="239" t="str">
        <f>'Grade computation'!Z118</f>
        <v/>
      </c>
      <c r="F118" s="153" t="str">
        <f>'Grade computation'!AA118</f>
        <v/>
      </c>
      <c r="G118" s="399" t="str">
        <f>'Grade computation'!AB118</f>
        <v/>
      </c>
      <c r="H118" s="432"/>
      <c r="I118" s="137"/>
      <c r="J118" s="25"/>
      <c r="K118" s="232"/>
      <c r="L118" s="25"/>
      <c r="M118" s="232"/>
      <c r="N118" s="233"/>
      <c r="O118" s="25"/>
      <c r="P118" s="232"/>
      <c r="Q118" s="25"/>
      <c r="R118" s="232"/>
      <c r="S118" s="233"/>
      <c r="T118" s="25"/>
      <c r="U118" s="232"/>
      <c r="V118" s="25"/>
      <c r="W118" s="232"/>
      <c r="X118" s="233"/>
      <c r="Y118" s="25"/>
      <c r="Z118" s="232"/>
      <c r="AA118" s="25"/>
      <c r="AB118" s="232"/>
      <c r="AC118" s="233"/>
      <c r="AD118" s="25"/>
      <c r="AE118" s="232"/>
      <c r="AF118" s="25"/>
      <c r="AG118" s="232"/>
      <c r="AH118" s="233"/>
      <c r="AI118" s="25"/>
      <c r="AJ118" s="232"/>
      <c r="AK118" s="25"/>
      <c r="AL118" s="232"/>
      <c r="AM118" s="233"/>
      <c r="AN118" s="25"/>
      <c r="AO118" s="232"/>
      <c r="AP118" s="25"/>
    </row>
    <row r="119" spans="1:42" ht="19.5" customHeight="1">
      <c r="A119" s="118" t="str">
        <f>IF(ISBLANK('Database (LECTURE-RES-PRAC)'!A116),"",'Database (LECTURE-RES-PRAC)'!A116)</f>
        <v/>
      </c>
      <c r="B119" s="119" t="str">
        <f>IF(ISBLANK('Database (LECTURE-RES-PRAC)'!B116),"",'Database (LECTURE-RES-PRAC)'!B116)</f>
        <v/>
      </c>
      <c r="C119" s="239" t="str">
        <f>'Grade computation'!J119</f>
        <v/>
      </c>
      <c r="D119" s="239" t="str">
        <f>'Grade computation'!R119</f>
        <v/>
      </c>
      <c r="E119" s="239" t="str">
        <f>'Grade computation'!Z119</f>
        <v/>
      </c>
      <c r="F119" s="153" t="str">
        <f>'Grade computation'!AA119</f>
        <v/>
      </c>
      <c r="G119" s="399" t="str">
        <f>'Grade computation'!AB119</f>
        <v/>
      </c>
      <c r="H119" s="432"/>
      <c r="I119" s="137"/>
      <c r="J119" s="25"/>
      <c r="K119" s="232"/>
      <c r="L119" s="25"/>
      <c r="M119" s="232"/>
      <c r="N119" s="233"/>
      <c r="O119" s="25"/>
      <c r="P119" s="232"/>
      <c r="Q119" s="25"/>
      <c r="R119" s="232"/>
      <c r="S119" s="233"/>
      <c r="T119" s="25"/>
      <c r="U119" s="232"/>
      <c r="V119" s="25"/>
      <c r="W119" s="232"/>
      <c r="X119" s="233"/>
      <c r="Y119" s="25"/>
      <c r="Z119" s="232"/>
      <c r="AA119" s="25"/>
      <c r="AB119" s="232"/>
      <c r="AC119" s="233"/>
      <c r="AD119" s="25"/>
      <c r="AE119" s="232"/>
      <c r="AF119" s="25"/>
      <c r="AG119" s="232"/>
      <c r="AH119" s="233"/>
      <c r="AI119" s="25"/>
      <c r="AJ119" s="232"/>
      <c r="AK119" s="25"/>
      <c r="AL119" s="232"/>
      <c r="AM119" s="233"/>
      <c r="AN119" s="25"/>
      <c r="AO119" s="232"/>
      <c r="AP119" s="25"/>
    </row>
    <row r="120" spans="1:42" ht="19.5" customHeight="1">
      <c r="A120" s="212" t="str">
        <f>IF(ISBLANK('Database (LECTURE-RES-PRAC)'!A117),"",'Database (LECTURE-RES-PRAC)'!A117)</f>
        <v/>
      </c>
      <c r="B120" s="213" t="str">
        <f>IF(ISBLANK('Database (LECTURE-RES-PRAC)'!B117),"",'Database (LECTURE-RES-PRAC)'!B117)</f>
        <v/>
      </c>
      <c r="C120" s="239" t="str">
        <f>'Grade computation'!J120</f>
        <v/>
      </c>
      <c r="D120" s="239" t="str">
        <f>'Grade computation'!R120</f>
        <v/>
      </c>
      <c r="E120" s="239" t="str">
        <f>'Grade computation'!Z120</f>
        <v/>
      </c>
      <c r="F120" s="153" t="str">
        <f>'Grade computation'!AA120</f>
        <v/>
      </c>
      <c r="G120" s="399" t="str">
        <f>'Grade computation'!AB120</f>
        <v/>
      </c>
      <c r="H120" s="432"/>
      <c r="I120" s="137"/>
      <c r="J120" s="25"/>
      <c r="K120" s="232"/>
      <c r="L120" s="25"/>
      <c r="M120" s="232"/>
      <c r="N120" s="233"/>
      <c r="O120" s="25"/>
      <c r="P120" s="232"/>
      <c r="Q120" s="25"/>
      <c r="R120" s="232"/>
      <c r="S120" s="233"/>
      <c r="T120" s="25"/>
      <c r="U120" s="232"/>
      <c r="V120" s="25"/>
      <c r="W120" s="232"/>
      <c r="X120" s="233"/>
      <c r="Y120" s="25"/>
      <c r="Z120" s="232"/>
      <c r="AA120" s="25"/>
      <c r="AB120" s="232"/>
      <c r="AC120" s="233"/>
      <c r="AD120" s="25"/>
      <c r="AE120" s="232"/>
      <c r="AF120" s="25"/>
      <c r="AG120" s="232"/>
      <c r="AH120" s="233"/>
      <c r="AI120" s="25"/>
      <c r="AJ120" s="232"/>
      <c r="AK120" s="25"/>
      <c r="AL120" s="232"/>
      <c r="AM120" s="233"/>
      <c r="AN120" s="25"/>
      <c r="AO120" s="232"/>
      <c r="AP120" s="25"/>
    </row>
    <row r="121" spans="1:42" ht="19.5" customHeight="1">
      <c r="A121" s="118" t="str">
        <f>IF(ISBLANK('Database (LECTURE-RES-PRAC)'!A118),"",'Database (LECTURE-RES-PRAC)'!A118)</f>
        <v/>
      </c>
      <c r="B121" s="119" t="str">
        <f>IF(ISBLANK('Database (LECTURE-RES-PRAC)'!B118),"",'Database (LECTURE-RES-PRAC)'!B118)</f>
        <v/>
      </c>
      <c r="C121" s="239" t="str">
        <f>'Grade computation'!J121</f>
        <v/>
      </c>
      <c r="D121" s="239" t="str">
        <f>'Grade computation'!R121</f>
        <v/>
      </c>
      <c r="E121" s="239" t="str">
        <f>'Grade computation'!Z121</f>
        <v/>
      </c>
      <c r="F121" s="153" t="str">
        <f>'Grade computation'!AA121</f>
        <v/>
      </c>
      <c r="G121" s="399" t="str">
        <f>'Grade computation'!AB121</f>
        <v/>
      </c>
      <c r="H121" s="432"/>
      <c r="I121" s="137"/>
      <c r="J121" s="25"/>
      <c r="K121" s="232"/>
      <c r="L121" s="25"/>
      <c r="M121" s="232"/>
      <c r="N121" s="233"/>
      <c r="O121" s="25"/>
      <c r="P121" s="232"/>
      <c r="Q121" s="25"/>
      <c r="R121" s="232"/>
      <c r="S121" s="233"/>
      <c r="T121" s="25"/>
      <c r="U121" s="232"/>
      <c r="V121" s="25"/>
      <c r="W121" s="232"/>
      <c r="X121" s="233"/>
      <c r="Y121" s="25"/>
      <c r="Z121" s="232"/>
      <c r="AA121" s="25"/>
      <c r="AB121" s="232"/>
      <c r="AC121" s="233"/>
      <c r="AD121" s="25"/>
      <c r="AE121" s="232"/>
      <c r="AF121" s="25"/>
      <c r="AG121" s="232"/>
      <c r="AH121" s="233"/>
      <c r="AI121" s="25"/>
      <c r="AJ121" s="232"/>
      <c r="AK121" s="25"/>
      <c r="AL121" s="232"/>
      <c r="AM121" s="233"/>
      <c r="AN121" s="25"/>
      <c r="AO121" s="232"/>
      <c r="AP121" s="25"/>
    </row>
    <row r="122" spans="1:42" ht="19.5" customHeight="1">
      <c r="A122" s="212" t="str">
        <f>IF(ISBLANK('Database (LECTURE-RES-PRAC)'!A119),"",'Database (LECTURE-RES-PRAC)'!A119)</f>
        <v/>
      </c>
      <c r="B122" s="213" t="str">
        <f>IF(ISBLANK('Database (LECTURE-RES-PRAC)'!B119),"",'Database (LECTURE-RES-PRAC)'!B119)</f>
        <v/>
      </c>
      <c r="C122" s="239" t="str">
        <f>'Grade computation'!J122</f>
        <v/>
      </c>
      <c r="D122" s="239" t="str">
        <f>'Grade computation'!R122</f>
        <v/>
      </c>
      <c r="E122" s="239" t="str">
        <f>'Grade computation'!Z122</f>
        <v/>
      </c>
      <c r="F122" s="153" t="str">
        <f>'Grade computation'!AA122</f>
        <v/>
      </c>
      <c r="G122" s="399" t="str">
        <f>'Grade computation'!AB122</f>
        <v/>
      </c>
      <c r="H122" s="432"/>
      <c r="I122" s="137"/>
      <c r="J122" s="25"/>
      <c r="K122" s="232"/>
      <c r="L122" s="25"/>
      <c r="M122" s="232"/>
      <c r="N122" s="233"/>
      <c r="O122" s="25"/>
      <c r="P122" s="232"/>
      <c r="Q122" s="25"/>
      <c r="R122" s="232"/>
      <c r="S122" s="233"/>
      <c r="T122" s="25"/>
      <c r="U122" s="232"/>
      <c r="V122" s="25"/>
      <c r="W122" s="232"/>
      <c r="X122" s="233"/>
      <c r="Y122" s="25"/>
      <c r="Z122" s="232"/>
      <c r="AA122" s="25"/>
      <c r="AB122" s="232"/>
      <c r="AC122" s="233"/>
      <c r="AD122" s="25"/>
      <c r="AE122" s="232"/>
      <c r="AF122" s="25"/>
      <c r="AG122" s="232"/>
      <c r="AH122" s="233"/>
      <c r="AI122" s="25"/>
      <c r="AJ122" s="232"/>
      <c r="AK122" s="25"/>
      <c r="AL122" s="232"/>
      <c r="AM122" s="233"/>
      <c r="AN122" s="25"/>
      <c r="AO122" s="232"/>
      <c r="AP122" s="25"/>
    </row>
    <row r="123" spans="1:42" ht="19.5" customHeight="1">
      <c r="A123" s="118" t="str">
        <f>IF(ISBLANK('Database (LECTURE-RES-PRAC)'!A120),"",'Database (LECTURE-RES-PRAC)'!A120)</f>
        <v/>
      </c>
      <c r="B123" s="119" t="str">
        <f>IF(ISBLANK('Database (LECTURE-RES-PRAC)'!B120),"",'Database (LECTURE-RES-PRAC)'!B120)</f>
        <v/>
      </c>
      <c r="C123" s="239" t="str">
        <f>'Grade computation'!J123</f>
        <v/>
      </c>
      <c r="D123" s="239" t="str">
        <f>'Grade computation'!R123</f>
        <v/>
      </c>
      <c r="E123" s="239" t="str">
        <f>'Grade computation'!Z123</f>
        <v/>
      </c>
      <c r="F123" s="153" t="str">
        <f>'Grade computation'!AA123</f>
        <v/>
      </c>
      <c r="G123" s="399" t="str">
        <f>'Grade computation'!AB123</f>
        <v/>
      </c>
      <c r="H123" s="432"/>
      <c r="I123" s="137"/>
      <c r="J123" s="25"/>
      <c r="K123" s="232"/>
      <c r="L123" s="25"/>
      <c r="M123" s="232"/>
      <c r="N123" s="233"/>
      <c r="O123" s="25"/>
      <c r="P123" s="232"/>
      <c r="Q123" s="25"/>
      <c r="R123" s="232"/>
      <c r="S123" s="233"/>
      <c r="T123" s="25"/>
      <c r="U123" s="232"/>
      <c r="V123" s="25"/>
      <c r="W123" s="232"/>
      <c r="X123" s="233"/>
      <c r="Y123" s="25"/>
      <c r="Z123" s="232"/>
      <c r="AA123" s="25"/>
      <c r="AB123" s="232"/>
      <c r="AC123" s="233"/>
      <c r="AD123" s="25"/>
      <c r="AE123" s="232"/>
      <c r="AF123" s="25"/>
      <c r="AG123" s="232"/>
      <c r="AH123" s="233"/>
      <c r="AI123" s="25"/>
      <c r="AJ123" s="232"/>
      <c r="AK123" s="25"/>
      <c r="AL123" s="232"/>
      <c r="AM123" s="233"/>
      <c r="AN123" s="25"/>
      <c r="AO123" s="232"/>
      <c r="AP123" s="25"/>
    </row>
    <row r="124" spans="1:42" ht="19.5" customHeight="1">
      <c r="A124" s="212" t="str">
        <f>IF(ISBLANK('Database (LECTURE-RES-PRAC)'!A121),"",'Database (LECTURE-RES-PRAC)'!A121)</f>
        <v/>
      </c>
      <c r="B124" s="213" t="str">
        <f>IF(ISBLANK('Database (LECTURE-RES-PRAC)'!B121),"",'Database (LECTURE-RES-PRAC)'!B121)</f>
        <v/>
      </c>
      <c r="C124" s="239" t="str">
        <f>'Grade computation'!J124</f>
        <v/>
      </c>
      <c r="D124" s="239" t="str">
        <f>'Grade computation'!R124</f>
        <v/>
      </c>
      <c r="E124" s="239" t="str">
        <f>'Grade computation'!Z124</f>
        <v/>
      </c>
      <c r="F124" s="153" t="str">
        <f>'Grade computation'!AA124</f>
        <v/>
      </c>
      <c r="G124" s="399" t="str">
        <f>'Grade computation'!AB124</f>
        <v/>
      </c>
      <c r="H124" s="432"/>
      <c r="I124" s="137"/>
      <c r="J124" s="25"/>
      <c r="K124" s="232"/>
      <c r="L124" s="25"/>
      <c r="M124" s="232"/>
      <c r="N124" s="233"/>
      <c r="O124" s="25"/>
      <c r="P124" s="232"/>
      <c r="Q124" s="25"/>
      <c r="R124" s="232"/>
      <c r="S124" s="233"/>
      <c r="T124" s="25"/>
      <c r="U124" s="232"/>
      <c r="V124" s="25"/>
      <c r="W124" s="232"/>
      <c r="X124" s="233"/>
      <c r="Y124" s="25"/>
      <c r="Z124" s="232"/>
      <c r="AA124" s="25"/>
      <c r="AB124" s="232"/>
      <c r="AC124" s="233"/>
      <c r="AD124" s="25"/>
      <c r="AE124" s="232"/>
      <c r="AF124" s="25"/>
      <c r="AG124" s="232"/>
      <c r="AH124" s="233"/>
      <c r="AI124" s="25"/>
      <c r="AJ124" s="232"/>
      <c r="AK124" s="25"/>
      <c r="AL124" s="232"/>
      <c r="AM124" s="233"/>
      <c r="AN124" s="25"/>
      <c r="AO124" s="232"/>
      <c r="AP124" s="25"/>
    </row>
    <row r="125" spans="1:42" ht="19.5" customHeight="1">
      <c r="A125" s="118" t="str">
        <f>IF(ISBLANK('Database (LECTURE-RES-PRAC)'!A122),"",'Database (LECTURE-RES-PRAC)'!A122)</f>
        <v/>
      </c>
      <c r="B125" s="119" t="str">
        <f>IF(ISBLANK('Database (LECTURE-RES-PRAC)'!B122),"",'Database (LECTURE-RES-PRAC)'!B122)</f>
        <v/>
      </c>
      <c r="C125" s="239" t="str">
        <f>'Grade computation'!J125</f>
        <v/>
      </c>
      <c r="D125" s="239" t="str">
        <f>'Grade computation'!R125</f>
        <v/>
      </c>
      <c r="E125" s="239" t="str">
        <f>'Grade computation'!Z125</f>
        <v/>
      </c>
      <c r="F125" s="153" t="str">
        <f>'Grade computation'!AA125</f>
        <v/>
      </c>
      <c r="G125" s="399" t="str">
        <f>'Grade computation'!AB125</f>
        <v/>
      </c>
      <c r="H125" s="432"/>
      <c r="I125" s="137"/>
      <c r="J125" s="25"/>
      <c r="K125" s="232"/>
      <c r="L125" s="25"/>
      <c r="M125" s="232"/>
      <c r="N125" s="233"/>
      <c r="O125" s="25"/>
      <c r="P125" s="232"/>
      <c r="Q125" s="25"/>
      <c r="R125" s="232"/>
      <c r="S125" s="233"/>
      <c r="T125" s="25"/>
      <c r="U125" s="232"/>
      <c r="V125" s="25"/>
      <c r="W125" s="232"/>
      <c r="X125" s="233"/>
      <c r="Y125" s="25"/>
      <c r="Z125" s="232"/>
      <c r="AA125" s="25"/>
      <c r="AB125" s="232"/>
      <c r="AC125" s="233"/>
      <c r="AD125" s="25"/>
      <c r="AE125" s="232"/>
      <c r="AF125" s="25"/>
      <c r="AG125" s="232"/>
      <c r="AH125" s="233"/>
      <c r="AI125" s="25"/>
      <c r="AJ125" s="232"/>
      <c r="AK125" s="25"/>
      <c r="AL125" s="232"/>
      <c r="AM125" s="233"/>
      <c r="AN125" s="25"/>
      <c r="AO125" s="232"/>
      <c r="AP125" s="25"/>
    </row>
    <row r="126" spans="1:42" ht="19.5" customHeight="1">
      <c r="A126" s="212" t="str">
        <f>IF(ISBLANK('Database (LECTURE-RES-PRAC)'!A123),"",'Database (LECTURE-RES-PRAC)'!A123)</f>
        <v/>
      </c>
      <c r="B126" s="213" t="str">
        <f>IF(ISBLANK('Database (LECTURE-RES-PRAC)'!B123),"",'Database (LECTURE-RES-PRAC)'!B123)</f>
        <v/>
      </c>
      <c r="C126" s="239" t="str">
        <f>'Grade computation'!J126</f>
        <v/>
      </c>
      <c r="D126" s="239" t="str">
        <f>'Grade computation'!R126</f>
        <v/>
      </c>
      <c r="E126" s="239" t="str">
        <f>'Grade computation'!Z126</f>
        <v/>
      </c>
      <c r="F126" s="153" t="str">
        <f>'Grade computation'!AA126</f>
        <v/>
      </c>
      <c r="G126" s="399" t="str">
        <f>'Grade computation'!AB126</f>
        <v/>
      </c>
      <c r="H126" s="432"/>
      <c r="I126" s="137"/>
      <c r="J126" s="25"/>
      <c r="K126" s="232"/>
      <c r="L126" s="25"/>
      <c r="M126" s="232"/>
      <c r="N126" s="233"/>
      <c r="O126" s="25"/>
      <c r="P126" s="232"/>
      <c r="Q126" s="25"/>
      <c r="R126" s="232"/>
      <c r="S126" s="233"/>
      <c r="T126" s="25"/>
      <c r="U126" s="232"/>
      <c r="V126" s="25"/>
      <c r="W126" s="232"/>
      <c r="X126" s="233"/>
      <c r="Y126" s="25"/>
      <c r="Z126" s="232"/>
      <c r="AA126" s="25"/>
      <c r="AB126" s="232"/>
      <c r="AC126" s="233"/>
      <c r="AD126" s="25"/>
      <c r="AE126" s="232"/>
      <c r="AF126" s="25"/>
      <c r="AG126" s="232"/>
      <c r="AH126" s="233"/>
      <c r="AI126" s="25"/>
      <c r="AJ126" s="232"/>
      <c r="AK126" s="25"/>
      <c r="AL126" s="232"/>
      <c r="AM126" s="233"/>
      <c r="AN126" s="25"/>
      <c r="AO126" s="232"/>
      <c r="AP126" s="25"/>
    </row>
    <row r="127" spans="1:42" ht="19.5" customHeight="1">
      <c r="A127" s="118" t="str">
        <f>IF(ISBLANK('Database (LECTURE-RES-PRAC)'!A124),"",'Database (LECTURE-RES-PRAC)'!A124)</f>
        <v/>
      </c>
      <c r="B127" s="119" t="str">
        <f>IF(ISBLANK('Database (LECTURE-RES-PRAC)'!B124),"",'Database (LECTURE-RES-PRAC)'!B124)</f>
        <v/>
      </c>
      <c r="C127" s="239" t="str">
        <f>'Grade computation'!J127</f>
        <v/>
      </c>
      <c r="D127" s="239" t="str">
        <f>'Grade computation'!R127</f>
        <v/>
      </c>
      <c r="E127" s="239" t="str">
        <f>'Grade computation'!Z127</f>
        <v/>
      </c>
      <c r="F127" s="153" t="str">
        <f>'Grade computation'!AA127</f>
        <v/>
      </c>
      <c r="G127" s="399" t="str">
        <f>'Grade computation'!AB127</f>
        <v/>
      </c>
      <c r="H127" s="432"/>
      <c r="I127" s="137"/>
      <c r="J127" s="25"/>
      <c r="K127" s="232"/>
      <c r="L127" s="25"/>
      <c r="M127" s="232"/>
      <c r="N127" s="233"/>
      <c r="O127" s="25"/>
      <c r="P127" s="232"/>
      <c r="Q127" s="25"/>
      <c r="R127" s="232"/>
      <c r="S127" s="233"/>
      <c r="T127" s="25"/>
      <c r="U127" s="232"/>
      <c r="V127" s="25"/>
      <c r="W127" s="232"/>
      <c r="X127" s="233"/>
      <c r="Y127" s="25"/>
      <c r="Z127" s="232"/>
      <c r="AA127" s="25"/>
      <c r="AB127" s="232"/>
      <c r="AC127" s="233"/>
      <c r="AD127" s="25"/>
      <c r="AE127" s="232"/>
      <c r="AF127" s="25"/>
      <c r="AG127" s="232"/>
      <c r="AH127" s="233"/>
      <c r="AI127" s="25"/>
      <c r="AJ127" s="232"/>
      <c r="AK127" s="25"/>
      <c r="AL127" s="232"/>
      <c r="AM127" s="233"/>
      <c r="AN127" s="25"/>
      <c r="AO127" s="232"/>
      <c r="AP127" s="25"/>
    </row>
    <row r="128" spans="1:42" ht="19.5" customHeight="1">
      <c r="A128" s="212" t="str">
        <f>IF(ISBLANK('Database (LECTURE-RES-PRAC)'!A125),"",'Database (LECTURE-RES-PRAC)'!A125)</f>
        <v/>
      </c>
      <c r="B128" s="213" t="str">
        <f>IF(ISBLANK('Database (LECTURE-RES-PRAC)'!B125),"",'Database (LECTURE-RES-PRAC)'!B125)</f>
        <v/>
      </c>
      <c r="C128" s="239" t="str">
        <f>'Grade computation'!J128</f>
        <v/>
      </c>
      <c r="D128" s="239" t="str">
        <f>'Grade computation'!R128</f>
        <v/>
      </c>
      <c r="E128" s="239" t="str">
        <f>'Grade computation'!Z128</f>
        <v/>
      </c>
      <c r="F128" s="153" t="str">
        <f>'Grade computation'!AA128</f>
        <v/>
      </c>
      <c r="G128" s="399" t="str">
        <f>'Grade computation'!AB128</f>
        <v/>
      </c>
      <c r="H128" s="432"/>
      <c r="I128" s="137"/>
      <c r="J128" s="25"/>
      <c r="K128" s="232"/>
      <c r="L128" s="25"/>
      <c r="M128" s="232"/>
      <c r="N128" s="233"/>
      <c r="O128" s="25"/>
      <c r="P128" s="232"/>
      <c r="Q128" s="25"/>
      <c r="R128" s="232"/>
      <c r="S128" s="233"/>
      <c r="T128" s="25"/>
      <c r="U128" s="232"/>
      <c r="V128" s="25"/>
      <c r="W128" s="232"/>
      <c r="X128" s="233"/>
      <c r="Y128" s="25"/>
      <c r="Z128" s="232"/>
      <c r="AA128" s="25"/>
      <c r="AB128" s="232"/>
      <c r="AC128" s="233"/>
      <c r="AD128" s="25"/>
      <c r="AE128" s="232"/>
      <c r="AF128" s="25"/>
      <c r="AG128" s="232"/>
      <c r="AH128" s="233"/>
      <c r="AI128" s="25"/>
      <c r="AJ128" s="232"/>
      <c r="AK128" s="25"/>
      <c r="AL128" s="232"/>
      <c r="AM128" s="233"/>
      <c r="AN128" s="25"/>
      <c r="AO128" s="232"/>
      <c r="AP128" s="25"/>
    </row>
    <row r="129" spans="1:42" ht="19.5" customHeight="1">
      <c r="A129" s="118" t="str">
        <f>IF(ISBLANK('Database (LECTURE-RES-PRAC)'!A126),"",'Database (LECTURE-RES-PRAC)'!A126)</f>
        <v/>
      </c>
      <c r="B129" s="119" t="str">
        <f>IF(ISBLANK('Database (LECTURE-RES-PRAC)'!B126),"",'Database (LECTURE-RES-PRAC)'!B126)</f>
        <v/>
      </c>
      <c r="C129" s="239" t="str">
        <f>'Grade computation'!J129</f>
        <v/>
      </c>
      <c r="D129" s="239" t="str">
        <f>'Grade computation'!R129</f>
        <v/>
      </c>
      <c r="E129" s="239" t="str">
        <f>'Grade computation'!Z129</f>
        <v/>
      </c>
      <c r="F129" s="153" t="str">
        <f>'Grade computation'!AA129</f>
        <v/>
      </c>
      <c r="G129" s="399" t="str">
        <f>'Grade computation'!AB129</f>
        <v/>
      </c>
      <c r="H129" s="432"/>
      <c r="I129" s="137"/>
      <c r="J129" s="25"/>
      <c r="K129" s="232"/>
      <c r="L129" s="25"/>
      <c r="M129" s="232"/>
      <c r="N129" s="233"/>
      <c r="O129" s="25"/>
      <c r="P129" s="232"/>
      <c r="Q129" s="25"/>
      <c r="R129" s="232"/>
      <c r="S129" s="233"/>
      <c r="T129" s="25"/>
      <c r="U129" s="232"/>
      <c r="V129" s="25"/>
      <c r="W129" s="232"/>
      <c r="X129" s="233"/>
      <c r="Y129" s="25"/>
      <c r="Z129" s="232"/>
      <c r="AA129" s="25"/>
      <c r="AB129" s="232"/>
      <c r="AC129" s="233"/>
      <c r="AD129" s="25"/>
      <c r="AE129" s="232"/>
      <c r="AF129" s="25"/>
      <c r="AG129" s="232"/>
      <c r="AH129" s="233"/>
      <c r="AI129" s="25"/>
      <c r="AJ129" s="232"/>
      <c r="AK129" s="25"/>
      <c r="AL129" s="232"/>
      <c r="AM129" s="233"/>
      <c r="AN129" s="25"/>
      <c r="AO129" s="232"/>
      <c r="AP129" s="25"/>
    </row>
    <row r="130" spans="1:42" ht="19.5" customHeight="1">
      <c r="A130" s="212" t="str">
        <f>IF(ISBLANK('Database (LECTURE-RES-PRAC)'!A127),"",'Database (LECTURE-RES-PRAC)'!A127)</f>
        <v/>
      </c>
      <c r="B130" s="213" t="str">
        <f>IF(ISBLANK('Database (LECTURE-RES-PRAC)'!B127),"",'Database (LECTURE-RES-PRAC)'!B127)</f>
        <v/>
      </c>
      <c r="C130" s="239" t="str">
        <f>'Grade computation'!J130</f>
        <v/>
      </c>
      <c r="D130" s="239" t="str">
        <f>'Grade computation'!R130</f>
        <v/>
      </c>
      <c r="E130" s="239" t="str">
        <f>'Grade computation'!Z130</f>
        <v/>
      </c>
      <c r="F130" s="153" t="str">
        <f>'Grade computation'!AA130</f>
        <v/>
      </c>
      <c r="G130" s="399" t="str">
        <f>'Grade computation'!AB130</f>
        <v/>
      </c>
      <c r="H130" s="432"/>
      <c r="I130" s="137"/>
      <c r="J130" s="25"/>
      <c r="K130" s="232"/>
      <c r="L130" s="25"/>
      <c r="M130" s="232"/>
      <c r="N130" s="233"/>
      <c r="O130" s="25"/>
      <c r="P130" s="232"/>
      <c r="Q130" s="25"/>
      <c r="R130" s="232"/>
      <c r="S130" s="233"/>
      <c r="T130" s="25"/>
      <c r="U130" s="232"/>
      <c r="V130" s="25"/>
      <c r="W130" s="232"/>
      <c r="X130" s="233"/>
      <c r="Y130" s="25"/>
      <c r="Z130" s="232"/>
      <c r="AA130" s="25"/>
      <c r="AB130" s="232"/>
      <c r="AC130" s="233"/>
      <c r="AD130" s="25"/>
      <c r="AE130" s="232"/>
      <c r="AF130" s="25"/>
      <c r="AG130" s="232"/>
      <c r="AH130" s="233"/>
      <c r="AI130" s="25"/>
      <c r="AJ130" s="232"/>
      <c r="AK130" s="25"/>
      <c r="AL130" s="232"/>
      <c r="AM130" s="233"/>
      <c r="AN130" s="25"/>
      <c r="AO130" s="232"/>
      <c r="AP130" s="25"/>
    </row>
    <row r="131" spans="1:42" ht="19.5" customHeight="1">
      <c r="A131" s="118" t="str">
        <f>IF(ISBLANK('Database (LECTURE-RES-PRAC)'!A128),"",'Database (LECTURE-RES-PRAC)'!A128)</f>
        <v/>
      </c>
      <c r="B131" s="119" t="str">
        <f>IF(ISBLANK('Database (LECTURE-RES-PRAC)'!B128),"",'Database (LECTURE-RES-PRAC)'!B128)</f>
        <v/>
      </c>
      <c r="C131" s="239" t="str">
        <f>'Grade computation'!J131</f>
        <v/>
      </c>
      <c r="D131" s="239" t="str">
        <f>'Grade computation'!R131</f>
        <v/>
      </c>
      <c r="E131" s="239" t="str">
        <f>'Grade computation'!Z131</f>
        <v/>
      </c>
      <c r="F131" s="153" t="str">
        <f>'Grade computation'!AA131</f>
        <v/>
      </c>
      <c r="G131" s="399" t="str">
        <f>'Grade computation'!AB131</f>
        <v/>
      </c>
      <c r="H131" s="432"/>
      <c r="I131" s="137"/>
      <c r="J131" s="25"/>
      <c r="K131" s="232"/>
      <c r="L131" s="25"/>
      <c r="M131" s="232"/>
      <c r="N131" s="233"/>
      <c r="O131" s="25"/>
      <c r="P131" s="232"/>
      <c r="Q131" s="25"/>
      <c r="R131" s="232"/>
      <c r="S131" s="233"/>
      <c r="T131" s="25"/>
      <c r="U131" s="232"/>
      <c r="V131" s="25"/>
      <c r="W131" s="232"/>
      <c r="X131" s="233"/>
      <c r="Y131" s="25"/>
      <c r="Z131" s="232"/>
      <c r="AA131" s="25"/>
      <c r="AB131" s="232"/>
      <c r="AC131" s="233"/>
      <c r="AD131" s="25"/>
      <c r="AE131" s="232"/>
      <c r="AF131" s="25"/>
      <c r="AG131" s="232"/>
      <c r="AH131" s="233"/>
      <c r="AI131" s="25"/>
      <c r="AJ131" s="232"/>
      <c r="AK131" s="25"/>
      <c r="AL131" s="232"/>
      <c r="AM131" s="233"/>
      <c r="AN131" s="25"/>
      <c r="AO131" s="232"/>
      <c r="AP131" s="25"/>
    </row>
    <row r="132" spans="1:42" ht="19.5" customHeight="1">
      <c r="A132" s="212" t="str">
        <f>IF(ISBLANK('Database (LECTURE-RES-PRAC)'!A129),"",'Database (LECTURE-RES-PRAC)'!A129)</f>
        <v/>
      </c>
      <c r="B132" s="213" t="str">
        <f>IF(ISBLANK('Database (LECTURE-RES-PRAC)'!B129),"",'Database (LECTURE-RES-PRAC)'!B129)</f>
        <v/>
      </c>
      <c r="C132" s="239" t="str">
        <f>'Grade computation'!J132</f>
        <v/>
      </c>
      <c r="D132" s="239" t="str">
        <f>'Grade computation'!R132</f>
        <v/>
      </c>
      <c r="E132" s="239" t="str">
        <f>'Grade computation'!Z132</f>
        <v/>
      </c>
      <c r="F132" s="153" t="str">
        <f>'Grade computation'!AA132</f>
        <v/>
      </c>
      <c r="G132" s="399" t="str">
        <f>'Grade computation'!AB132</f>
        <v/>
      </c>
      <c r="H132" s="432"/>
      <c r="I132" s="137"/>
      <c r="J132" s="25"/>
      <c r="K132" s="232"/>
      <c r="L132" s="25"/>
      <c r="M132" s="232"/>
      <c r="N132" s="233"/>
      <c r="O132" s="25"/>
      <c r="P132" s="232"/>
      <c r="Q132" s="25"/>
      <c r="R132" s="232"/>
      <c r="S132" s="233"/>
      <c r="T132" s="25"/>
      <c r="U132" s="232"/>
      <c r="V132" s="25"/>
      <c r="W132" s="232"/>
      <c r="X132" s="233"/>
      <c r="Y132" s="25"/>
      <c r="Z132" s="232"/>
      <c r="AA132" s="25"/>
      <c r="AB132" s="232"/>
      <c r="AC132" s="233"/>
      <c r="AD132" s="25"/>
      <c r="AE132" s="232"/>
      <c r="AF132" s="25"/>
      <c r="AG132" s="232"/>
      <c r="AH132" s="233"/>
      <c r="AI132" s="25"/>
      <c r="AJ132" s="232"/>
      <c r="AK132" s="25"/>
      <c r="AL132" s="232"/>
      <c r="AM132" s="233"/>
      <c r="AN132" s="25"/>
      <c r="AO132" s="232"/>
      <c r="AP132" s="25"/>
    </row>
    <row r="133" spans="1:42" ht="19.5" customHeight="1">
      <c r="A133" s="118" t="str">
        <f>IF(ISBLANK('Database (LECTURE-RES-PRAC)'!A130),"",'Database (LECTURE-RES-PRAC)'!A130)</f>
        <v/>
      </c>
      <c r="B133" s="119" t="str">
        <f>IF(ISBLANK('Database (LECTURE-RES-PRAC)'!B130),"",'Database (LECTURE-RES-PRAC)'!B130)</f>
        <v/>
      </c>
      <c r="C133" s="239" t="str">
        <f>'Grade computation'!J133</f>
        <v/>
      </c>
      <c r="D133" s="239" t="str">
        <f>'Grade computation'!R133</f>
        <v/>
      </c>
      <c r="E133" s="239" t="str">
        <f>'Grade computation'!Z133</f>
        <v/>
      </c>
      <c r="F133" s="153" t="str">
        <f>'Grade computation'!AA133</f>
        <v/>
      </c>
      <c r="G133" s="399" t="str">
        <f>'Grade computation'!AB133</f>
        <v/>
      </c>
      <c r="H133" s="432"/>
      <c r="I133" s="137"/>
      <c r="J133" s="25"/>
      <c r="K133" s="232"/>
      <c r="L133" s="25"/>
      <c r="M133" s="232"/>
      <c r="N133" s="233"/>
      <c r="O133" s="25"/>
      <c r="P133" s="232"/>
      <c r="Q133" s="25"/>
      <c r="R133" s="232"/>
      <c r="S133" s="233"/>
      <c r="T133" s="25"/>
      <c r="U133" s="232"/>
      <c r="V133" s="25"/>
      <c r="W133" s="232"/>
      <c r="X133" s="233"/>
      <c r="Y133" s="25"/>
      <c r="Z133" s="232"/>
      <c r="AA133" s="25"/>
      <c r="AB133" s="232"/>
      <c r="AC133" s="233"/>
      <c r="AD133" s="25"/>
      <c r="AE133" s="232"/>
      <c r="AF133" s="25"/>
      <c r="AG133" s="232"/>
      <c r="AH133" s="233"/>
      <c r="AI133" s="25"/>
      <c r="AJ133" s="232"/>
      <c r="AK133" s="25"/>
      <c r="AL133" s="232"/>
      <c r="AM133" s="233"/>
      <c r="AN133" s="25"/>
      <c r="AO133" s="232"/>
      <c r="AP133" s="25"/>
    </row>
    <row r="134" spans="1:42" ht="19.5" customHeight="1">
      <c r="A134" s="212" t="str">
        <f>IF(ISBLANK('Database (LECTURE-RES-PRAC)'!A131),"",'Database (LECTURE-RES-PRAC)'!A131)</f>
        <v/>
      </c>
      <c r="B134" s="213" t="str">
        <f>IF(ISBLANK('Database (LECTURE-RES-PRAC)'!B131),"",'Database (LECTURE-RES-PRAC)'!B131)</f>
        <v/>
      </c>
      <c r="C134" s="239" t="str">
        <f>'Grade computation'!J134</f>
        <v/>
      </c>
      <c r="D134" s="239" t="str">
        <f>'Grade computation'!R134</f>
        <v/>
      </c>
      <c r="E134" s="239" t="str">
        <f>'Grade computation'!Z134</f>
        <v/>
      </c>
      <c r="F134" s="153" t="str">
        <f>'Grade computation'!AA134</f>
        <v/>
      </c>
      <c r="G134" s="399" t="str">
        <f>'Grade computation'!AB134</f>
        <v/>
      </c>
      <c r="H134" s="432"/>
      <c r="I134" s="137"/>
      <c r="J134" s="25"/>
      <c r="K134" s="232"/>
      <c r="L134" s="25"/>
      <c r="M134" s="232"/>
      <c r="N134" s="233"/>
      <c r="O134" s="25"/>
      <c r="P134" s="232"/>
      <c r="Q134" s="25"/>
      <c r="R134" s="232"/>
      <c r="S134" s="233"/>
      <c r="T134" s="25"/>
      <c r="U134" s="232"/>
      <c r="V134" s="25"/>
      <c r="W134" s="232"/>
      <c r="X134" s="233"/>
      <c r="Y134" s="25"/>
      <c r="Z134" s="232"/>
      <c r="AA134" s="25"/>
      <c r="AB134" s="232"/>
      <c r="AC134" s="233"/>
      <c r="AD134" s="25"/>
      <c r="AE134" s="232"/>
      <c r="AF134" s="25"/>
      <c r="AG134" s="232"/>
      <c r="AH134" s="233"/>
      <c r="AI134" s="25"/>
      <c r="AJ134" s="232"/>
      <c r="AK134" s="25"/>
      <c r="AL134" s="232"/>
      <c r="AM134" s="233"/>
      <c r="AN134" s="25"/>
      <c r="AO134" s="232"/>
      <c r="AP134" s="25"/>
    </row>
    <row r="135" spans="1:42" ht="19.5" customHeight="1">
      <c r="A135" s="118" t="str">
        <f>IF(ISBLANK('Database (LECTURE-RES-PRAC)'!A132),"",'Database (LECTURE-RES-PRAC)'!A132)</f>
        <v/>
      </c>
      <c r="B135" s="119" t="str">
        <f>IF(ISBLANK('Database (LECTURE-RES-PRAC)'!B132),"",'Database (LECTURE-RES-PRAC)'!B132)</f>
        <v/>
      </c>
      <c r="C135" s="239" t="str">
        <f>'Grade computation'!J135</f>
        <v/>
      </c>
      <c r="D135" s="239" t="str">
        <f>'Grade computation'!R135</f>
        <v/>
      </c>
      <c r="E135" s="239" t="str">
        <f>'Grade computation'!Z135</f>
        <v/>
      </c>
      <c r="F135" s="153" t="str">
        <f>'Grade computation'!AA135</f>
        <v/>
      </c>
      <c r="G135" s="399" t="str">
        <f>'Grade computation'!AB135</f>
        <v/>
      </c>
      <c r="H135" s="432"/>
      <c r="I135" s="137"/>
      <c r="J135" s="25"/>
      <c r="K135" s="232"/>
      <c r="L135" s="25"/>
      <c r="M135" s="232"/>
      <c r="N135" s="233"/>
      <c r="O135" s="25"/>
      <c r="P135" s="232"/>
      <c r="Q135" s="25"/>
      <c r="R135" s="232"/>
      <c r="S135" s="233"/>
      <c r="T135" s="25"/>
      <c r="U135" s="232"/>
      <c r="V135" s="25"/>
      <c r="W135" s="232"/>
      <c r="X135" s="233"/>
      <c r="Y135" s="25"/>
      <c r="Z135" s="232"/>
      <c r="AA135" s="25"/>
      <c r="AB135" s="232"/>
      <c r="AC135" s="233"/>
      <c r="AD135" s="25"/>
      <c r="AE135" s="232"/>
      <c r="AF135" s="25"/>
      <c r="AG135" s="232"/>
      <c r="AH135" s="233"/>
      <c r="AI135" s="25"/>
      <c r="AJ135" s="232"/>
      <c r="AK135" s="25"/>
      <c r="AL135" s="232"/>
      <c r="AM135" s="233"/>
      <c r="AN135" s="25"/>
      <c r="AO135" s="232"/>
      <c r="AP135" s="25"/>
    </row>
    <row r="136" spans="1:42" ht="19.5" customHeight="1">
      <c r="A136" s="212" t="str">
        <f>IF(ISBLANK('Database (LECTURE-RES-PRAC)'!A133),"",'Database (LECTURE-RES-PRAC)'!A133)</f>
        <v/>
      </c>
      <c r="B136" s="213" t="str">
        <f>IF(ISBLANK('Database (LECTURE-RES-PRAC)'!B133),"",'Database (LECTURE-RES-PRAC)'!B133)</f>
        <v/>
      </c>
      <c r="C136" s="239" t="str">
        <f>'Grade computation'!J136</f>
        <v/>
      </c>
      <c r="D136" s="239" t="str">
        <f>'Grade computation'!R136</f>
        <v/>
      </c>
      <c r="E136" s="239" t="str">
        <f>'Grade computation'!Z136</f>
        <v/>
      </c>
      <c r="F136" s="153" t="str">
        <f>'Grade computation'!AA136</f>
        <v/>
      </c>
      <c r="G136" s="399" t="str">
        <f>'Grade computation'!AB136</f>
        <v/>
      </c>
      <c r="H136" s="432"/>
      <c r="I136" s="137"/>
      <c r="J136" s="25"/>
      <c r="K136" s="232"/>
      <c r="L136" s="25"/>
      <c r="M136" s="232"/>
      <c r="N136" s="233"/>
      <c r="O136" s="25"/>
      <c r="P136" s="232"/>
      <c r="Q136" s="25"/>
      <c r="R136" s="232"/>
      <c r="S136" s="233"/>
      <c r="T136" s="25"/>
      <c r="U136" s="232"/>
      <c r="V136" s="25"/>
      <c r="W136" s="232"/>
      <c r="X136" s="233"/>
      <c r="Y136" s="25"/>
      <c r="Z136" s="232"/>
      <c r="AA136" s="25"/>
      <c r="AB136" s="232"/>
      <c r="AC136" s="233"/>
      <c r="AD136" s="25"/>
      <c r="AE136" s="232"/>
      <c r="AF136" s="25"/>
      <c r="AG136" s="232"/>
      <c r="AH136" s="233"/>
      <c r="AI136" s="25"/>
      <c r="AJ136" s="232"/>
      <c r="AK136" s="25"/>
      <c r="AL136" s="232"/>
      <c r="AM136" s="233"/>
      <c r="AN136" s="25"/>
      <c r="AO136" s="232"/>
      <c r="AP136" s="25"/>
    </row>
    <row r="137" spans="1:42" ht="19.5" customHeight="1">
      <c r="A137" s="118" t="str">
        <f>IF(ISBLANK('Database (LECTURE-RES-PRAC)'!A134),"",'Database (LECTURE-RES-PRAC)'!A134)</f>
        <v/>
      </c>
      <c r="B137" s="119" t="str">
        <f>IF(ISBLANK('Database (LECTURE-RES-PRAC)'!B134),"",'Database (LECTURE-RES-PRAC)'!B134)</f>
        <v/>
      </c>
      <c r="C137" s="239" t="str">
        <f>'Grade computation'!J137</f>
        <v/>
      </c>
      <c r="D137" s="239" t="str">
        <f>'Grade computation'!R137</f>
        <v/>
      </c>
      <c r="E137" s="239" t="str">
        <f>'Grade computation'!Z137</f>
        <v/>
      </c>
      <c r="F137" s="153" t="str">
        <f>'Grade computation'!AA137</f>
        <v/>
      </c>
      <c r="G137" s="399" t="str">
        <f>'Grade computation'!AB137</f>
        <v/>
      </c>
      <c r="H137" s="432"/>
      <c r="I137" s="137"/>
      <c r="J137" s="25"/>
      <c r="K137" s="232"/>
      <c r="L137" s="25"/>
      <c r="M137" s="232"/>
      <c r="N137" s="233"/>
      <c r="O137" s="25"/>
      <c r="P137" s="232"/>
      <c r="Q137" s="25"/>
      <c r="R137" s="232"/>
      <c r="S137" s="233"/>
      <c r="T137" s="25"/>
      <c r="U137" s="232"/>
      <c r="V137" s="25"/>
      <c r="W137" s="232"/>
      <c r="X137" s="233"/>
      <c r="Y137" s="25"/>
      <c r="Z137" s="232"/>
      <c r="AA137" s="25"/>
      <c r="AB137" s="232"/>
      <c r="AC137" s="233"/>
      <c r="AD137" s="25"/>
      <c r="AE137" s="232"/>
      <c r="AF137" s="25"/>
      <c r="AG137" s="232"/>
      <c r="AH137" s="233"/>
      <c r="AI137" s="25"/>
      <c r="AJ137" s="232"/>
      <c r="AK137" s="25"/>
      <c r="AL137" s="232"/>
      <c r="AM137" s="233"/>
      <c r="AN137" s="25"/>
      <c r="AO137" s="232"/>
      <c r="AP137" s="25"/>
    </row>
    <row r="138" spans="1:42" ht="19.5" customHeight="1">
      <c r="A138" s="212" t="str">
        <f>IF(ISBLANK('Database (LECTURE-RES-PRAC)'!A135),"",'Database (LECTURE-RES-PRAC)'!A135)</f>
        <v/>
      </c>
      <c r="B138" s="213" t="str">
        <f>IF(ISBLANK('Database (LECTURE-RES-PRAC)'!B135),"",'Database (LECTURE-RES-PRAC)'!B135)</f>
        <v/>
      </c>
      <c r="C138" s="239" t="str">
        <f>'Grade computation'!J138</f>
        <v/>
      </c>
      <c r="D138" s="239" t="str">
        <f>'Grade computation'!R138</f>
        <v/>
      </c>
      <c r="E138" s="239" t="str">
        <f>'Grade computation'!Z138</f>
        <v/>
      </c>
      <c r="F138" s="153" t="str">
        <f>'Grade computation'!AA138</f>
        <v/>
      </c>
      <c r="G138" s="399" t="str">
        <f>'Grade computation'!AB138</f>
        <v/>
      </c>
      <c r="H138" s="432"/>
      <c r="I138" s="137"/>
      <c r="J138" s="25"/>
      <c r="K138" s="232"/>
      <c r="L138" s="25"/>
      <c r="M138" s="232"/>
      <c r="N138" s="233"/>
      <c r="O138" s="25"/>
      <c r="P138" s="232"/>
      <c r="Q138" s="25"/>
      <c r="R138" s="232"/>
      <c r="S138" s="233"/>
      <c r="T138" s="25"/>
      <c r="U138" s="232"/>
      <c r="V138" s="25"/>
      <c r="W138" s="232"/>
      <c r="X138" s="233"/>
      <c r="Y138" s="25"/>
      <c r="Z138" s="232"/>
      <c r="AA138" s="25"/>
      <c r="AB138" s="232"/>
      <c r="AC138" s="233"/>
      <c r="AD138" s="25"/>
      <c r="AE138" s="232"/>
      <c r="AF138" s="25"/>
      <c r="AG138" s="232"/>
      <c r="AH138" s="233"/>
      <c r="AI138" s="25"/>
      <c r="AJ138" s="232"/>
      <c r="AK138" s="25"/>
      <c r="AL138" s="232"/>
      <c r="AM138" s="233"/>
      <c r="AN138" s="25"/>
      <c r="AO138" s="232"/>
      <c r="AP138" s="25"/>
    </row>
    <row r="139" spans="1:42" ht="19.5" customHeight="1">
      <c r="A139" s="118" t="str">
        <f>IF(ISBLANK('Database (LECTURE-RES-PRAC)'!A136),"",'Database (LECTURE-RES-PRAC)'!A136)</f>
        <v/>
      </c>
      <c r="B139" s="119" t="str">
        <f>IF(ISBLANK('Database (LECTURE-RES-PRAC)'!B136),"",'Database (LECTURE-RES-PRAC)'!B136)</f>
        <v/>
      </c>
      <c r="C139" s="239" t="str">
        <f>'Grade computation'!J139</f>
        <v/>
      </c>
      <c r="D139" s="239" t="str">
        <f>'Grade computation'!R139</f>
        <v/>
      </c>
      <c r="E139" s="239" t="str">
        <f>'Grade computation'!Z139</f>
        <v/>
      </c>
      <c r="F139" s="153" t="str">
        <f>'Grade computation'!AA139</f>
        <v/>
      </c>
      <c r="G139" s="399" t="str">
        <f>'Grade computation'!AB139</f>
        <v/>
      </c>
      <c r="H139" s="432"/>
      <c r="I139" s="137"/>
      <c r="J139" s="25"/>
      <c r="K139" s="232"/>
      <c r="L139" s="25"/>
      <c r="M139" s="232"/>
      <c r="N139" s="233"/>
      <c r="O139" s="25"/>
      <c r="P139" s="232"/>
      <c r="Q139" s="25"/>
      <c r="R139" s="232"/>
      <c r="S139" s="233"/>
      <c r="T139" s="25"/>
      <c r="U139" s="232"/>
      <c r="V139" s="25"/>
      <c r="W139" s="232"/>
      <c r="X139" s="233"/>
      <c r="Y139" s="25"/>
      <c r="Z139" s="232"/>
      <c r="AA139" s="25"/>
      <c r="AB139" s="232"/>
      <c r="AC139" s="233"/>
      <c r="AD139" s="25"/>
      <c r="AE139" s="232"/>
      <c r="AF139" s="25"/>
      <c r="AG139" s="232"/>
      <c r="AH139" s="233"/>
      <c r="AI139" s="25"/>
      <c r="AJ139" s="232"/>
      <c r="AK139" s="25"/>
      <c r="AL139" s="232"/>
      <c r="AM139" s="233"/>
      <c r="AN139" s="25"/>
      <c r="AO139" s="232"/>
      <c r="AP139" s="25"/>
    </row>
    <row r="140" spans="1:42" ht="19.5" customHeight="1">
      <c r="A140" s="212" t="str">
        <f>IF(ISBLANK('Database (LECTURE-RES-PRAC)'!A137),"",'Database (LECTURE-RES-PRAC)'!A137)</f>
        <v/>
      </c>
      <c r="B140" s="213" t="str">
        <f>IF(ISBLANK('Database (LECTURE-RES-PRAC)'!B137),"",'Database (LECTURE-RES-PRAC)'!B137)</f>
        <v/>
      </c>
      <c r="C140" s="239" t="str">
        <f>'Grade computation'!J140</f>
        <v/>
      </c>
      <c r="D140" s="239" t="str">
        <f>'Grade computation'!R140</f>
        <v/>
      </c>
      <c r="E140" s="239" t="str">
        <f>'Grade computation'!Z140</f>
        <v/>
      </c>
      <c r="F140" s="153" t="str">
        <f>'Grade computation'!AA140</f>
        <v/>
      </c>
      <c r="G140" s="399" t="str">
        <f>'Grade computation'!AB140</f>
        <v/>
      </c>
      <c r="H140" s="432"/>
      <c r="I140" s="137"/>
      <c r="J140" s="25"/>
      <c r="K140" s="232"/>
      <c r="L140" s="25"/>
      <c r="M140" s="232"/>
      <c r="N140" s="233"/>
      <c r="O140" s="25"/>
      <c r="P140" s="232"/>
      <c r="Q140" s="25"/>
      <c r="R140" s="232"/>
      <c r="S140" s="233"/>
      <c r="T140" s="25"/>
      <c r="U140" s="232"/>
      <c r="V140" s="25"/>
      <c r="W140" s="232"/>
      <c r="X140" s="233"/>
      <c r="Y140" s="25"/>
      <c r="Z140" s="232"/>
      <c r="AA140" s="25"/>
      <c r="AB140" s="232"/>
      <c r="AC140" s="233"/>
      <c r="AD140" s="25"/>
      <c r="AE140" s="232"/>
      <c r="AF140" s="25"/>
      <c r="AG140" s="232"/>
      <c r="AH140" s="233"/>
      <c r="AI140" s="25"/>
      <c r="AJ140" s="232"/>
      <c r="AK140" s="25"/>
      <c r="AL140" s="232"/>
      <c r="AM140" s="233"/>
      <c r="AN140" s="25"/>
      <c r="AO140" s="232"/>
      <c r="AP140" s="25"/>
    </row>
    <row r="141" spans="1:42" ht="19.5" customHeight="1">
      <c r="A141" s="118" t="str">
        <f>IF(ISBLANK('Database (LECTURE-RES-PRAC)'!A138),"",'Database (LECTURE-RES-PRAC)'!A138)</f>
        <v/>
      </c>
      <c r="B141" s="119" t="str">
        <f>IF(ISBLANK('Database (LECTURE-RES-PRAC)'!B138),"",'Database (LECTURE-RES-PRAC)'!B138)</f>
        <v/>
      </c>
      <c r="C141" s="239" t="str">
        <f>'Grade computation'!J141</f>
        <v/>
      </c>
      <c r="D141" s="239" t="str">
        <f>'Grade computation'!R141</f>
        <v/>
      </c>
      <c r="E141" s="239" t="str">
        <f>'Grade computation'!Z141</f>
        <v/>
      </c>
      <c r="F141" s="153" t="str">
        <f>'Grade computation'!AA141</f>
        <v/>
      </c>
      <c r="G141" s="399" t="str">
        <f>'Grade computation'!AB141</f>
        <v/>
      </c>
      <c r="H141" s="432"/>
      <c r="I141" s="137"/>
      <c r="J141" s="25"/>
      <c r="K141" s="232"/>
      <c r="L141" s="25"/>
      <c r="M141" s="232"/>
      <c r="N141" s="233"/>
      <c r="O141" s="25"/>
      <c r="P141" s="232"/>
      <c r="Q141" s="25"/>
      <c r="R141" s="232"/>
      <c r="S141" s="233"/>
      <c r="T141" s="25"/>
      <c r="U141" s="232"/>
      <c r="V141" s="25"/>
      <c r="W141" s="232"/>
      <c r="X141" s="233"/>
      <c r="Y141" s="25"/>
      <c r="Z141" s="232"/>
      <c r="AA141" s="25"/>
      <c r="AB141" s="232"/>
      <c r="AC141" s="233"/>
      <c r="AD141" s="25"/>
      <c r="AE141" s="232"/>
      <c r="AF141" s="25"/>
      <c r="AG141" s="232"/>
      <c r="AH141" s="233"/>
      <c r="AI141" s="25"/>
      <c r="AJ141" s="232"/>
      <c r="AK141" s="25"/>
      <c r="AL141" s="232"/>
      <c r="AM141" s="233"/>
      <c r="AN141" s="25"/>
      <c r="AO141" s="232"/>
      <c r="AP141" s="25"/>
    </row>
    <row r="142" spans="1:42" ht="19.5" customHeight="1">
      <c r="A142" s="212" t="str">
        <f>IF(ISBLANK('Database (LECTURE-RES-PRAC)'!A139),"",'Database (LECTURE-RES-PRAC)'!A139)</f>
        <v/>
      </c>
      <c r="B142" s="213" t="str">
        <f>IF(ISBLANK('Database (LECTURE-RES-PRAC)'!B139),"",'Database (LECTURE-RES-PRAC)'!B139)</f>
        <v/>
      </c>
      <c r="C142" s="239" t="str">
        <f>'Grade computation'!J142</f>
        <v/>
      </c>
      <c r="D142" s="239" t="str">
        <f>'Grade computation'!R142</f>
        <v/>
      </c>
      <c r="E142" s="239" t="str">
        <f>'Grade computation'!Z142</f>
        <v/>
      </c>
      <c r="F142" s="153" t="str">
        <f>'Grade computation'!AA142</f>
        <v/>
      </c>
      <c r="G142" s="399" t="str">
        <f>'Grade computation'!AB142</f>
        <v/>
      </c>
      <c r="H142" s="432"/>
      <c r="I142" s="137"/>
      <c r="J142" s="25"/>
      <c r="K142" s="232"/>
      <c r="L142" s="25"/>
      <c r="M142" s="232"/>
      <c r="N142" s="233"/>
      <c r="O142" s="25"/>
      <c r="P142" s="232"/>
      <c r="Q142" s="25"/>
      <c r="R142" s="232"/>
      <c r="S142" s="233"/>
      <c r="T142" s="25"/>
      <c r="U142" s="232"/>
      <c r="V142" s="25"/>
      <c r="W142" s="232"/>
      <c r="X142" s="233"/>
      <c r="Y142" s="25"/>
      <c r="Z142" s="232"/>
      <c r="AA142" s="25"/>
      <c r="AB142" s="232"/>
      <c r="AC142" s="233"/>
      <c r="AD142" s="25"/>
      <c r="AE142" s="232"/>
      <c r="AF142" s="25"/>
      <c r="AG142" s="232"/>
      <c r="AH142" s="233"/>
      <c r="AI142" s="25"/>
      <c r="AJ142" s="232"/>
      <c r="AK142" s="25"/>
      <c r="AL142" s="232"/>
      <c r="AM142" s="233"/>
      <c r="AN142" s="25"/>
      <c r="AO142" s="232"/>
      <c r="AP142" s="25"/>
    </row>
    <row r="143" spans="1:42" ht="19.5" customHeight="1">
      <c r="A143" s="118" t="str">
        <f>IF(ISBLANK('Database (LECTURE-RES-PRAC)'!A140),"",'Database (LECTURE-RES-PRAC)'!A140)</f>
        <v/>
      </c>
      <c r="B143" s="119" t="str">
        <f>IF(ISBLANK('Database (LECTURE-RES-PRAC)'!B140),"",'Database (LECTURE-RES-PRAC)'!B140)</f>
        <v/>
      </c>
      <c r="C143" s="239" t="str">
        <f>'Grade computation'!J143</f>
        <v/>
      </c>
      <c r="D143" s="239" t="str">
        <f>'Grade computation'!R143</f>
        <v/>
      </c>
      <c r="E143" s="239" t="str">
        <f>'Grade computation'!Z143</f>
        <v/>
      </c>
      <c r="F143" s="153" t="str">
        <f>'Grade computation'!AA143</f>
        <v/>
      </c>
      <c r="G143" s="399" t="str">
        <f>'Grade computation'!AB143</f>
        <v/>
      </c>
      <c r="H143" s="432"/>
      <c r="I143" s="137"/>
      <c r="J143" s="25"/>
      <c r="K143" s="232"/>
      <c r="L143" s="25"/>
      <c r="M143" s="232"/>
      <c r="N143" s="233"/>
      <c r="O143" s="25"/>
      <c r="P143" s="232"/>
      <c r="Q143" s="25"/>
      <c r="R143" s="232"/>
      <c r="S143" s="233"/>
      <c r="T143" s="25"/>
      <c r="U143" s="232"/>
      <c r="V143" s="25"/>
      <c r="W143" s="232"/>
      <c r="X143" s="233"/>
      <c r="Y143" s="25"/>
      <c r="Z143" s="232"/>
      <c r="AA143" s="25"/>
      <c r="AB143" s="232"/>
      <c r="AC143" s="233"/>
      <c r="AD143" s="25"/>
      <c r="AE143" s="232"/>
      <c r="AF143" s="25"/>
      <c r="AG143" s="232"/>
      <c r="AH143" s="233"/>
      <c r="AI143" s="25"/>
      <c r="AJ143" s="232"/>
      <c r="AK143" s="25"/>
      <c r="AL143" s="232"/>
      <c r="AM143" s="233"/>
      <c r="AN143" s="25"/>
      <c r="AO143" s="232"/>
      <c r="AP143" s="25"/>
    </row>
    <row r="144" spans="1:42" ht="19.5" customHeight="1">
      <c r="A144" s="212" t="str">
        <f>IF(ISBLANK('Database (LECTURE-RES-PRAC)'!A141),"",'Database (LECTURE-RES-PRAC)'!A141)</f>
        <v/>
      </c>
      <c r="B144" s="213" t="str">
        <f>IF(ISBLANK('Database (LECTURE-RES-PRAC)'!B141),"",'Database (LECTURE-RES-PRAC)'!B141)</f>
        <v/>
      </c>
      <c r="C144" s="239" t="str">
        <f>'Grade computation'!J144</f>
        <v/>
      </c>
      <c r="D144" s="239" t="str">
        <f>'Grade computation'!R144</f>
        <v/>
      </c>
      <c r="E144" s="239" t="str">
        <f>'Grade computation'!Z144</f>
        <v/>
      </c>
      <c r="F144" s="153" t="str">
        <f>'Grade computation'!AA144</f>
        <v/>
      </c>
      <c r="G144" s="399" t="str">
        <f>'Grade computation'!AB144</f>
        <v/>
      </c>
      <c r="H144" s="432"/>
      <c r="I144" s="137"/>
      <c r="J144" s="25"/>
      <c r="K144" s="232"/>
      <c r="L144" s="25"/>
      <c r="M144" s="232"/>
      <c r="N144" s="233"/>
      <c r="O144" s="25"/>
      <c r="P144" s="232"/>
      <c r="Q144" s="25"/>
      <c r="R144" s="232"/>
      <c r="S144" s="233"/>
      <c r="T144" s="25"/>
      <c r="U144" s="232"/>
      <c r="V144" s="25"/>
      <c r="W144" s="232"/>
      <c r="X144" s="233"/>
      <c r="Y144" s="25"/>
      <c r="Z144" s="232"/>
      <c r="AA144" s="25"/>
      <c r="AB144" s="232"/>
      <c r="AC144" s="233"/>
      <c r="AD144" s="25"/>
      <c r="AE144" s="232"/>
      <c r="AF144" s="25"/>
      <c r="AG144" s="232"/>
      <c r="AH144" s="233"/>
      <c r="AI144" s="25"/>
      <c r="AJ144" s="232"/>
      <c r="AK144" s="25"/>
      <c r="AL144" s="232"/>
      <c r="AM144" s="233"/>
      <c r="AN144" s="25"/>
      <c r="AO144" s="232"/>
      <c r="AP144" s="25"/>
    </row>
    <row r="145" spans="1:42" ht="19.5" customHeight="1">
      <c r="A145" s="118" t="str">
        <f>IF(ISBLANK('Database (LECTURE-RES-PRAC)'!A142),"",'Database (LECTURE-RES-PRAC)'!A142)</f>
        <v/>
      </c>
      <c r="B145" s="119" t="str">
        <f>IF(ISBLANK('Database (LECTURE-RES-PRAC)'!B142),"",'Database (LECTURE-RES-PRAC)'!B142)</f>
        <v/>
      </c>
      <c r="C145" s="239" t="str">
        <f>'Grade computation'!J145</f>
        <v/>
      </c>
      <c r="D145" s="239" t="str">
        <f>'Grade computation'!R145</f>
        <v/>
      </c>
      <c r="E145" s="239" t="str">
        <f>'Grade computation'!Z145</f>
        <v/>
      </c>
      <c r="F145" s="153" t="str">
        <f>'Grade computation'!AA145</f>
        <v/>
      </c>
      <c r="G145" s="399" t="str">
        <f>'Grade computation'!AB145</f>
        <v/>
      </c>
      <c r="H145" s="432"/>
      <c r="I145" s="137"/>
      <c r="J145" s="25"/>
      <c r="K145" s="232"/>
      <c r="L145" s="25"/>
      <c r="M145" s="232"/>
      <c r="N145" s="233"/>
      <c r="O145" s="25"/>
      <c r="P145" s="232"/>
      <c r="Q145" s="25"/>
      <c r="R145" s="232"/>
      <c r="S145" s="233"/>
      <c r="T145" s="25"/>
      <c r="U145" s="232"/>
      <c r="V145" s="25"/>
      <c r="W145" s="232"/>
      <c r="X145" s="233"/>
      <c r="Y145" s="25"/>
      <c r="Z145" s="232"/>
      <c r="AA145" s="25"/>
      <c r="AB145" s="232"/>
      <c r="AC145" s="233"/>
      <c r="AD145" s="25"/>
      <c r="AE145" s="232"/>
      <c r="AF145" s="25"/>
      <c r="AG145" s="232"/>
      <c r="AH145" s="233"/>
      <c r="AI145" s="25"/>
      <c r="AJ145" s="232"/>
      <c r="AK145" s="25"/>
      <c r="AL145" s="232"/>
      <c r="AM145" s="233"/>
      <c r="AN145" s="25"/>
      <c r="AO145" s="232"/>
      <c r="AP145" s="25"/>
    </row>
    <row r="146" spans="1:42" ht="19.5" customHeight="1">
      <c r="A146" s="212" t="str">
        <f>IF(ISBLANK('Database (LECTURE-RES-PRAC)'!A143),"",'Database (LECTURE-RES-PRAC)'!A143)</f>
        <v/>
      </c>
      <c r="B146" s="213" t="str">
        <f>IF(ISBLANK('Database (LECTURE-RES-PRAC)'!B143),"",'Database (LECTURE-RES-PRAC)'!B143)</f>
        <v/>
      </c>
      <c r="C146" s="239" t="str">
        <f>'Grade computation'!J146</f>
        <v/>
      </c>
      <c r="D146" s="239" t="str">
        <f>'Grade computation'!R146</f>
        <v/>
      </c>
      <c r="E146" s="239" t="str">
        <f>'Grade computation'!Z146</f>
        <v/>
      </c>
      <c r="F146" s="153" t="str">
        <f>'Grade computation'!AA146</f>
        <v/>
      </c>
      <c r="G146" s="399" t="str">
        <f>'Grade computation'!AB146</f>
        <v/>
      </c>
      <c r="H146" s="432"/>
      <c r="I146" s="137"/>
      <c r="J146" s="25"/>
      <c r="K146" s="232"/>
      <c r="L146" s="25"/>
      <c r="M146" s="232"/>
      <c r="N146" s="233"/>
      <c r="O146" s="25"/>
      <c r="P146" s="232"/>
      <c r="Q146" s="25"/>
      <c r="R146" s="232"/>
      <c r="S146" s="233"/>
      <c r="T146" s="25"/>
      <c r="U146" s="232"/>
      <c r="V146" s="25"/>
      <c r="W146" s="232"/>
      <c r="X146" s="233"/>
      <c r="Y146" s="25"/>
      <c r="Z146" s="232"/>
      <c r="AA146" s="25"/>
      <c r="AB146" s="232"/>
      <c r="AC146" s="233"/>
      <c r="AD146" s="25"/>
      <c r="AE146" s="232"/>
      <c r="AF146" s="25"/>
      <c r="AG146" s="232"/>
      <c r="AH146" s="233"/>
      <c r="AI146" s="25"/>
      <c r="AJ146" s="232"/>
      <c r="AK146" s="25"/>
      <c r="AL146" s="232"/>
      <c r="AM146" s="233"/>
      <c r="AN146" s="25"/>
      <c r="AO146" s="232"/>
      <c r="AP146" s="25"/>
    </row>
    <row r="147" spans="1:42" ht="19.5" customHeight="1">
      <c r="A147" s="118" t="str">
        <f>IF(ISBLANK('Database (LECTURE-RES-PRAC)'!A144),"",'Database (LECTURE-RES-PRAC)'!A144)</f>
        <v/>
      </c>
      <c r="B147" s="119" t="str">
        <f>IF(ISBLANK('Database (LECTURE-RES-PRAC)'!B144),"",'Database (LECTURE-RES-PRAC)'!B144)</f>
        <v/>
      </c>
      <c r="C147" s="239" t="str">
        <f>'Grade computation'!J147</f>
        <v/>
      </c>
      <c r="D147" s="239" t="str">
        <f>'Grade computation'!R147</f>
        <v/>
      </c>
      <c r="E147" s="239" t="str">
        <f>'Grade computation'!Z147</f>
        <v/>
      </c>
      <c r="F147" s="153" t="str">
        <f>'Grade computation'!AA147</f>
        <v/>
      </c>
      <c r="G147" s="399" t="str">
        <f>'Grade computation'!AB147</f>
        <v/>
      </c>
      <c r="H147" s="432"/>
      <c r="I147" s="137"/>
      <c r="J147" s="25"/>
      <c r="K147" s="232"/>
      <c r="L147" s="25"/>
      <c r="M147" s="232"/>
      <c r="N147" s="233"/>
      <c r="O147" s="25"/>
      <c r="P147" s="232"/>
      <c r="Q147" s="25"/>
      <c r="R147" s="232"/>
      <c r="S147" s="233"/>
      <c r="T147" s="25"/>
      <c r="U147" s="232"/>
      <c r="V147" s="25"/>
      <c r="W147" s="232"/>
      <c r="X147" s="233"/>
      <c r="Y147" s="25"/>
      <c r="Z147" s="232"/>
      <c r="AA147" s="25"/>
      <c r="AB147" s="232"/>
      <c r="AC147" s="233"/>
      <c r="AD147" s="25"/>
      <c r="AE147" s="232"/>
      <c r="AF147" s="25"/>
      <c r="AG147" s="232"/>
      <c r="AH147" s="233"/>
      <c r="AI147" s="25"/>
      <c r="AJ147" s="232"/>
      <c r="AK147" s="25"/>
      <c r="AL147" s="232"/>
      <c r="AM147" s="233"/>
      <c r="AN147" s="25"/>
      <c r="AO147" s="232"/>
      <c r="AP147" s="25"/>
    </row>
    <row r="148" spans="1:42" ht="19.5" customHeight="1">
      <c r="A148" s="212" t="str">
        <f>IF(ISBLANK('Database (LECTURE-RES-PRAC)'!A145),"",'Database (LECTURE-RES-PRAC)'!A145)</f>
        <v/>
      </c>
      <c r="B148" s="213" t="str">
        <f>IF(ISBLANK('Database (LECTURE-RES-PRAC)'!B145),"",'Database (LECTURE-RES-PRAC)'!B145)</f>
        <v/>
      </c>
      <c r="C148" s="239" t="str">
        <f>'Grade computation'!J148</f>
        <v/>
      </c>
      <c r="D148" s="239" t="str">
        <f>'Grade computation'!R148</f>
        <v/>
      </c>
      <c r="E148" s="239" t="str">
        <f>'Grade computation'!Z148</f>
        <v/>
      </c>
      <c r="F148" s="153" t="str">
        <f>'Grade computation'!AA148</f>
        <v/>
      </c>
      <c r="G148" s="399" t="str">
        <f>'Grade computation'!AB148</f>
        <v/>
      </c>
      <c r="H148" s="432"/>
      <c r="I148" s="137"/>
      <c r="J148" s="25"/>
      <c r="K148" s="232"/>
      <c r="L148" s="25"/>
      <c r="M148" s="232"/>
      <c r="N148" s="233"/>
      <c r="O148" s="25"/>
      <c r="P148" s="232"/>
      <c r="Q148" s="25"/>
      <c r="R148" s="232"/>
      <c r="S148" s="233"/>
      <c r="T148" s="25"/>
      <c r="U148" s="232"/>
      <c r="V148" s="25"/>
      <c r="W148" s="232"/>
      <c r="X148" s="233"/>
      <c r="Y148" s="25"/>
      <c r="Z148" s="232"/>
      <c r="AA148" s="25"/>
      <c r="AB148" s="232"/>
      <c r="AC148" s="233"/>
      <c r="AD148" s="25"/>
      <c r="AE148" s="232"/>
      <c r="AF148" s="25"/>
      <c r="AG148" s="232"/>
      <c r="AH148" s="233"/>
      <c r="AI148" s="25"/>
      <c r="AJ148" s="232"/>
      <c r="AK148" s="25"/>
      <c r="AL148" s="232"/>
      <c r="AM148" s="233"/>
      <c r="AN148" s="25"/>
      <c r="AO148" s="232"/>
      <c r="AP148" s="25"/>
    </row>
    <row r="149" spans="1:42" ht="19.5" customHeight="1">
      <c r="A149" s="118" t="str">
        <f>IF(ISBLANK('Database (LECTURE-RES-PRAC)'!A146),"",'Database (LECTURE-RES-PRAC)'!A146)</f>
        <v/>
      </c>
      <c r="B149" s="119" t="str">
        <f>IF(ISBLANK('Database (LECTURE-RES-PRAC)'!B146),"",'Database (LECTURE-RES-PRAC)'!B146)</f>
        <v/>
      </c>
      <c r="C149" s="239" t="str">
        <f>'Grade computation'!J149</f>
        <v/>
      </c>
      <c r="D149" s="239" t="str">
        <f>'Grade computation'!R149</f>
        <v/>
      </c>
      <c r="E149" s="239" t="str">
        <f>'Grade computation'!Z149</f>
        <v/>
      </c>
      <c r="F149" s="153" t="str">
        <f>'Grade computation'!AA149</f>
        <v/>
      </c>
      <c r="G149" s="399" t="str">
        <f>'Grade computation'!AB149</f>
        <v/>
      </c>
      <c r="H149" s="432"/>
      <c r="I149" s="137"/>
      <c r="J149" s="25"/>
      <c r="K149" s="232"/>
      <c r="L149" s="25"/>
      <c r="M149" s="232"/>
      <c r="N149" s="233"/>
      <c r="O149" s="25"/>
      <c r="P149" s="232"/>
      <c r="Q149" s="25"/>
      <c r="R149" s="232"/>
      <c r="S149" s="233"/>
      <c r="T149" s="25"/>
      <c r="U149" s="232"/>
      <c r="V149" s="25"/>
      <c r="W149" s="232"/>
      <c r="X149" s="233"/>
      <c r="Y149" s="25"/>
      <c r="Z149" s="232"/>
      <c r="AA149" s="25"/>
      <c r="AB149" s="232"/>
      <c r="AC149" s="233"/>
      <c r="AD149" s="25"/>
      <c r="AE149" s="232"/>
      <c r="AF149" s="25"/>
      <c r="AG149" s="232"/>
      <c r="AH149" s="233"/>
      <c r="AI149" s="25"/>
      <c r="AJ149" s="232"/>
      <c r="AK149" s="25"/>
      <c r="AL149" s="232"/>
      <c r="AM149" s="233"/>
      <c r="AN149" s="25"/>
      <c r="AO149" s="232"/>
      <c r="AP149" s="25"/>
    </row>
    <row r="150" spans="1:42" ht="19.5" customHeight="1">
      <c r="A150" s="212" t="str">
        <f>IF(ISBLANK('Database (LECTURE-RES-PRAC)'!A147),"",'Database (LECTURE-RES-PRAC)'!A147)</f>
        <v/>
      </c>
      <c r="B150" s="213" t="str">
        <f>IF(ISBLANK('Database (LECTURE-RES-PRAC)'!B147),"",'Database (LECTURE-RES-PRAC)'!B147)</f>
        <v/>
      </c>
      <c r="C150" s="239" t="str">
        <f>'Grade computation'!J150</f>
        <v/>
      </c>
      <c r="D150" s="239" t="str">
        <f>'Grade computation'!R150</f>
        <v/>
      </c>
      <c r="E150" s="239" t="str">
        <f>'Grade computation'!Z150</f>
        <v/>
      </c>
      <c r="F150" s="153" t="str">
        <f>'Grade computation'!AA150</f>
        <v/>
      </c>
      <c r="G150" s="399" t="str">
        <f>'Grade computation'!AB150</f>
        <v/>
      </c>
      <c r="H150" s="432"/>
      <c r="I150" s="137"/>
      <c r="J150" s="25"/>
      <c r="K150" s="232"/>
      <c r="L150" s="25"/>
      <c r="M150" s="232"/>
      <c r="N150" s="233"/>
      <c r="O150" s="25"/>
      <c r="P150" s="232"/>
      <c r="Q150" s="25"/>
      <c r="R150" s="232"/>
      <c r="S150" s="233"/>
      <c r="T150" s="25"/>
      <c r="U150" s="232"/>
      <c r="V150" s="25"/>
      <c r="W150" s="232"/>
      <c r="X150" s="233"/>
      <c r="Y150" s="25"/>
      <c r="Z150" s="232"/>
      <c r="AA150" s="25"/>
      <c r="AB150" s="232"/>
      <c r="AC150" s="233"/>
      <c r="AD150" s="25"/>
      <c r="AE150" s="232"/>
      <c r="AF150" s="25"/>
      <c r="AG150" s="232"/>
      <c r="AH150" s="233"/>
      <c r="AI150" s="25"/>
      <c r="AJ150" s="232"/>
      <c r="AK150" s="25"/>
      <c r="AL150" s="232"/>
      <c r="AM150" s="233"/>
      <c r="AN150" s="25"/>
      <c r="AO150" s="232"/>
      <c r="AP150" s="25"/>
    </row>
    <row r="151" spans="1:42" ht="19.5" customHeight="1">
      <c r="A151" s="118" t="str">
        <f>IF(ISBLANK('Database (LECTURE-RES-PRAC)'!A148),"",'Database (LECTURE-RES-PRAC)'!A148)</f>
        <v/>
      </c>
      <c r="B151" s="119" t="str">
        <f>IF(ISBLANK('Database (LECTURE-RES-PRAC)'!B148),"",'Database (LECTURE-RES-PRAC)'!B148)</f>
        <v/>
      </c>
      <c r="C151" s="239" t="str">
        <f>'Grade computation'!J151</f>
        <v/>
      </c>
      <c r="D151" s="239" t="str">
        <f>'Grade computation'!R151</f>
        <v/>
      </c>
      <c r="E151" s="239" t="str">
        <f>'Grade computation'!Z151</f>
        <v/>
      </c>
      <c r="F151" s="153" t="str">
        <f>'Grade computation'!AA151</f>
        <v/>
      </c>
      <c r="G151" s="399" t="str">
        <f>'Grade computation'!AB151</f>
        <v/>
      </c>
      <c r="H151" s="432"/>
      <c r="I151" s="137"/>
      <c r="J151" s="25"/>
      <c r="K151" s="232"/>
      <c r="L151" s="25"/>
      <c r="M151" s="232"/>
      <c r="N151" s="233"/>
      <c r="O151" s="25"/>
      <c r="P151" s="232"/>
      <c r="Q151" s="25"/>
      <c r="R151" s="232"/>
      <c r="S151" s="233"/>
      <c r="T151" s="25"/>
      <c r="U151" s="232"/>
      <c r="V151" s="25"/>
      <c r="W151" s="232"/>
      <c r="X151" s="233"/>
      <c r="Y151" s="25"/>
      <c r="Z151" s="232"/>
      <c r="AA151" s="25"/>
      <c r="AB151" s="232"/>
      <c r="AC151" s="233"/>
      <c r="AD151" s="25"/>
      <c r="AE151" s="232"/>
      <c r="AF151" s="25"/>
      <c r="AG151" s="232"/>
      <c r="AH151" s="233"/>
      <c r="AI151" s="25"/>
      <c r="AJ151" s="232"/>
      <c r="AK151" s="25"/>
      <c r="AL151" s="232"/>
      <c r="AM151" s="233"/>
      <c r="AN151" s="25"/>
      <c r="AO151" s="232"/>
      <c r="AP151" s="25"/>
    </row>
    <row r="152" spans="1:42" ht="19.5" customHeight="1">
      <c r="A152" s="212" t="str">
        <f>IF(ISBLANK('Database (LECTURE-RES-PRAC)'!A149),"",'Database (LECTURE-RES-PRAC)'!A149)</f>
        <v/>
      </c>
      <c r="B152" s="213" t="str">
        <f>IF(ISBLANK('Database (LECTURE-RES-PRAC)'!B149),"",'Database (LECTURE-RES-PRAC)'!B149)</f>
        <v/>
      </c>
      <c r="C152" s="239" t="str">
        <f>'Grade computation'!J152</f>
        <v/>
      </c>
      <c r="D152" s="239" t="str">
        <f>'Grade computation'!R152</f>
        <v/>
      </c>
      <c r="E152" s="239" t="str">
        <f>'Grade computation'!Z152</f>
        <v/>
      </c>
      <c r="F152" s="153" t="str">
        <f>'Grade computation'!AA152</f>
        <v/>
      </c>
      <c r="G152" s="399" t="str">
        <f>'Grade computation'!AB152</f>
        <v/>
      </c>
      <c r="H152" s="432"/>
      <c r="I152" s="137"/>
      <c r="J152" s="25"/>
      <c r="K152" s="232"/>
      <c r="L152" s="25"/>
      <c r="M152" s="232"/>
      <c r="N152" s="233"/>
      <c r="O152" s="25"/>
      <c r="P152" s="232"/>
      <c r="Q152" s="25"/>
      <c r="R152" s="232"/>
      <c r="S152" s="233"/>
      <c r="T152" s="25"/>
      <c r="U152" s="232"/>
      <c r="V152" s="25"/>
      <c r="W152" s="232"/>
      <c r="X152" s="233"/>
      <c r="Y152" s="25"/>
      <c r="Z152" s="232"/>
      <c r="AA152" s="25"/>
      <c r="AB152" s="232"/>
      <c r="AC152" s="233"/>
      <c r="AD152" s="25"/>
      <c r="AE152" s="232"/>
      <c r="AF152" s="25"/>
      <c r="AG152" s="232"/>
      <c r="AH152" s="233"/>
      <c r="AI152" s="25"/>
      <c r="AJ152" s="232"/>
      <c r="AK152" s="25"/>
      <c r="AL152" s="232"/>
      <c r="AM152" s="233"/>
      <c r="AN152" s="25"/>
      <c r="AO152" s="232"/>
      <c r="AP152" s="25"/>
    </row>
    <row r="153" spans="1:42" ht="19.5" customHeight="1">
      <c r="A153" s="118" t="str">
        <f>IF(ISBLANK('Database (LECTURE-RES-PRAC)'!A150),"",'Database (LECTURE-RES-PRAC)'!A150)</f>
        <v/>
      </c>
      <c r="B153" s="119" t="str">
        <f>IF(ISBLANK('Database (LECTURE-RES-PRAC)'!B150),"",'Database (LECTURE-RES-PRAC)'!B150)</f>
        <v/>
      </c>
      <c r="C153" s="239" t="str">
        <f>'Grade computation'!J153</f>
        <v/>
      </c>
      <c r="D153" s="239" t="str">
        <f>'Grade computation'!R153</f>
        <v/>
      </c>
      <c r="E153" s="239" t="str">
        <f>'Grade computation'!Z153</f>
        <v/>
      </c>
      <c r="F153" s="153" t="str">
        <f>'Grade computation'!AA153</f>
        <v/>
      </c>
      <c r="G153" s="399" t="str">
        <f>'Grade computation'!AB153</f>
        <v/>
      </c>
      <c r="H153" s="432"/>
      <c r="I153" s="137"/>
      <c r="J153" s="25"/>
      <c r="K153" s="232"/>
      <c r="L153" s="25"/>
      <c r="M153" s="232"/>
      <c r="N153" s="233"/>
      <c r="O153" s="25"/>
      <c r="P153" s="232"/>
      <c r="Q153" s="25"/>
      <c r="R153" s="232"/>
      <c r="S153" s="233"/>
      <c r="T153" s="25"/>
      <c r="U153" s="232"/>
      <c r="V153" s="25"/>
      <c r="W153" s="232"/>
      <c r="X153" s="233"/>
      <c r="Y153" s="25"/>
      <c r="Z153" s="232"/>
      <c r="AA153" s="25"/>
      <c r="AB153" s="232"/>
      <c r="AC153" s="233"/>
      <c r="AD153" s="25"/>
      <c r="AE153" s="232"/>
      <c r="AF153" s="25"/>
      <c r="AG153" s="232"/>
      <c r="AH153" s="233"/>
      <c r="AI153" s="25"/>
      <c r="AJ153" s="232"/>
      <c r="AK153" s="25"/>
      <c r="AL153" s="232"/>
      <c r="AM153" s="233"/>
      <c r="AN153" s="25"/>
      <c r="AO153" s="232"/>
      <c r="AP153" s="25"/>
    </row>
    <row r="154" spans="1:42" ht="19.5" customHeight="1">
      <c r="A154" s="212" t="str">
        <f>IF(ISBLANK('Database (LECTURE-RES-PRAC)'!A151),"",'Database (LECTURE-RES-PRAC)'!A151)</f>
        <v/>
      </c>
      <c r="B154" s="213" t="str">
        <f>IF(ISBLANK('Database (LECTURE-RES-PRAC)'!B151),"",'Database (LECTURE-RES-PRAC)'!B151)</f>
        <v/>
      </c>
      <c r="C154" s="239" t="str">
        <f>'Grade computation'!J154</f>
        <v/>
      </c>
      <c r="D154" s="239" t="str">
        <f>'Grade computation'!R154</f>
        <v/>
      </c>
      <c r="E154" s="239" t="str">
        <f>'Grade computation'!Z154</f>
        <v/>
      </c>
      <c r="F154" s="153" t="str">
        <f>'Grade computation'!AA154</f>
        <v/>
      </c>
      <c r="G154" s="399" t="str">
        <f>'Grade computation'!AB154</f>
        <v/>
      </c>
      <c r="H154" s="432"/>
      <c r="I154" s="137"/>
      <c r="J154" s="25"/>
      <c r="K154" s="232"/>
      <c r="L154" s="25"/>
      <c r="M154" s="232"/>
      <c r="N154" s="233"/>
      <c r="O154" s="25"/>
      <c r="P154" s="232"/>
      <c r="Q154" s="25"/>
      <c r="R154" s="232"/>
      <c r="S154" s="233"/>
      <c r="T154" s="25"/>
      <c r="U154" s="232"/>
      <c r="V154" s="25"/>
      <c r="W154" s="232"/>
      <c r="X154" s="233"/>
      <c r="Y154" s="25"/>
      <c r="Z154" s="232"/>
      <c r="AA154" s="25"/>
      <c r="AB154" s="232"/>
      <c r="AC154" s="233"/>
      <c r="AD154" s="25"/>
      <c r="AE154" s="232"/>
      <c r="AF154" s="25"/>
      <c r="AG154" s="232"/>
      <c r="AH154" s="233"/>
      <c r="AI154" s="25"/>
      <c r="AJ154" s="232"/>
      <c r="AK154" s="25"/>
      <c r="AL154" s="232"/>
      <c r="AM154" s="233"/>
      <c r="AN154" s="25"/>
      <c r="AO154" s="232"/>
      <c r="AP154" s="25"/>
    </row>
    <row r="155" spans="1:42" ht="19.5" customHeight="1">
      <c r="A155" s="118" t="str">
        <f>IF(ISBLANK('Database (LECTURE-RES-PRAC)'!A152),"",'Database (LECTURE-RES-PRAC)'!A152)</f>
        <v/>
      </c>
      <c r="B155" s="119" t="str">
        <f>IF(ISBLANK('Database (LECTURE-RES-PRAC)'!B152),"",'Database (LECTURE-RES-PRAC)'!B152)</f>
        <v/>
      </c>
      <c r="C155" s="239" t="str">
        <f>'Grade computation'!J155</f>
        <v/>
      </c>
      <c r="D155" s="239" t="str">
        <f>'Grade computation'!R155</f>
        <v/>
      </c>
      <c r="E155" s="239" t="str">
        <f>'Grade computation'!Z155</f>
        <v/>
      </c>
      <c r="F155" s="153" t="str">
        <f>'Grade computation'!AA155</f>
        <v/>
      </c>
      <c r="G155" s="399" t="str">
        <f>'Grade computation'!AB155</f>
        <v/>
      </c>
      <c r="H155" s="432"/>
      <c r="I155" s="137"/>
      <c r="J155" s="25"/>
      <c r="K155" s="232"/>
      <c r="L155" s="25"/>
      <c r="M155" s="232"/>
      <c r="N155" s="233"/>
      <c r="O155" s="25"/>
      <c r="P155" s="232"/>
      <c r="Q155" s="25"/>
      <c r="R155" s="232"/>
      <c r="S155" s="233"/>
      <c r="T155" s="25"/>
      <c r="U155" s="232"/>
      <c r="V155" s="25"/>
      <c r="W155" s="232"/>
      <c r="X155" s="233"/>
      <c r="Y155" s="25"/>
      <c r="Z155" s="232"/>
      <c r="AA155" s="25"/>
      <c r="AB155" s="232"/>
      <c r="AC155" s="233"/>
      <c r="AD155" s="25"/>
      <c r="AE155" s="232"/>
      <c r="AF155" s="25"/>
      <c r="AG155" s="232"/>
      <c r="AH155" s="233"/>
      <c r="AI155" s="25"/>
      <c r="AJ155" s="232"/>
      <c r="AK155" s="25"/>
      <c r="AL155" s="232"/>
      <c r="AM155" s="233"/>
      <c r="AN155" s="25"/>
      <c r="AO155" s="232"/>
      <c r="AP155" s="25"/>
    </row>
    <row r="156" spans="1:42" ht="19.5" customHeight="1">
      <c r="A156" s="212" t="str">
        <f>IF(ISBLANK('Database (LECTURE-RES-PRAC)'!A153),"",'Database (LECTURE-RES-PRAC)'!A153)</f>
        <v/>
      </c>
      <c r="B156" s="213" t="str">
        <f>IF(ISBLANK('Database (LECTURE-RES-PRAC)'!B153),"",'Database (LECTURE-RES-PRAC)'!B153)</f>
        <v/>
      </c>
      <c r="C156" s="239" t="str">
        <f>'Grade computation'!J156</f>
        <v/>
      </c>
      <c r="D156" s="239" t="str">
        <f>'Grade computation'!R156</f>
        <v/>
      </c>
      <c r="E156" s="239" t="str">
        <f>'Grade computation'!Z156</f>
        <v/>
      </c>
      <c r="F156" s="153" t="str">
        <f>'Grade computation'!AA156</f>
        <v/>
      </c>
      <c r="G156" s="399" t="str">
        <f>'Grade computation'!AB156</f>
        <v/>
      </c>
      <c r="H156" s="432"/>
      <c r="I156" s="137"/>
      <c r="J156" s="25"/>
      <c r="K156" s="232"/>
      <c r="L156" s="25"/>
      <c r="M156" s="232"/>
      <c r="N156" s="233"/>
      <c r="O156" s="25"/>
      <c r="P156" s="232"/>
      <c r="Q156" s="25"/>
      <c r="R156" s="232"/>
      <c r="S156" s="233"/>
      <c r="T156" s="25"/>
      <c r="U156" s="232"/>
      <c r="V156" s="25"/>
      <c r="W156" s="232"/>
      <c r="X156" s="233"/>
      <c r="Y156" s="25"/>
      <c r="Z156" s="232"/>
      <c r="AA156" s="25"/>
      <c r="AB156" s="232"/>
      <c r="AC156" s="233"/>
      <c r="AD156" s="25"/>
      <c r="AE156" s="232"/>
      <c r="AF156" s="25"/>
      <c r="AG156" s="232"/>
      <c r="AH156" s="233"/>
      <c r="AI156" s="25"/>
      <c r="AJ156" s="232"/>
      <c r="AK156" s="25"/>
      <c r="AL156" s="232"/>
      <c r="AM156" s="233"/>
      <c r="AN156" s="25"/>
      <c r="AO156" s="232"/>
      <c r="AP156" s="25"/>
    </row>
    <row r="157" spans="1:42" ht="19.5" customHeight="1">
      <c r="A157" s="118" t="str">
        <f>IF(ISBLANK('Database (LECTURE-RES-PRAC)'!A154),"",'Database (LECTURE-RES-PRAC)'!A154)</f>
        <v/>
      </c>
      <c r="B157" s="119" t="str">
        <f>IF(ISBLANK('Database (LECTURE-RES-PRAC)'!B154),"",'Database (LECTURE-RES-PRAC)'!B154)</f>
        <v/>
      </c>
      <c r="C157" s="239" t="str">
        <f>'Grade computation'!J157</f>
        <v/>
      </c>
      <c r="D157" s="239" t="str">
        <f>'Grade computation'!R157</f>
        <v/>
      </c>
      <c r="E157" s="239" t="str">
        <f>'Grade computation'!Z157</f>
        <v/>
      </c>
      <c r="F157" s="153" t="str">
        <f>'Grade computation'!AA157</f>
        <v/>
      </c>
      <c r="G157" s="399" t="str">
        <f>'Grade computation'!AB157</f>
        <v/>
      </c>
      <c r="H157" s="432"/>
      <c r="I157" s="137"/>
      <c r="J157" s="25"/>
      <c r="K157" s="232"/>
      <c r="L157" s="25"/>
      <c r="M157" s="232"/>
      <c r="N157" s="233"/>
      <c r="O157" s="25"/>
      <c r="P157" s="232"/>
      <c r="Q157" s="25"/>
      <c r="R157" s="232"/>
      <c r="S157" s="233"/>
      <c r="T157" s="25"/>
      <c r="U157" s="232"/>
      <c r="V157" s="25"/>
      <c r="W157" s="232"/>
      <c r="X157" s="233"/>
      <c r="Y157" s="25"/>
      <c r="Z157" s="232"/>
      <c r="AA157" s="25"/>
      <c r="AB157" s="232"/>
      <c r="AC157" s="233"/>
      <c r="AD157" s="25"/>
      <c r="AE157" s="232"/>
      <c r="AF157" s="25"/>
      <c r="AG157" s="232"/>
      <c r="AH157" s="233"/>
      <c r="AI157" s="25"/>
      <c r="AJ157" s="232"/>
      <c r="AK157" s="25"/>
      <c r="AL157" s="232"/>
      <c r="AM157" s="233"/>
      <c r="AN157" s="25"/>
      <c r="AO157" s="232"/>
      <c r="AP157" s="25"/>
    </row>
    <row r="158" spans="1:42" ht="19.5" customHeight="1">
      <c r="A158" s="212" t="str">
        <f>IF(ISBLANK('Database (LECTURE-RES-PRAC)'!A155),"",'Database (LECTURE-RES-PRAC)'!A155)</f>
        <v/>
      </c>
      <c r="B158" s="213" t="str">
        <f>IF(ISBLANK('Database (LECTURE-RES-PRAC)'!B155),"",'Database (LECTURE-RES-PRAC)'!B155)</f>
        <v/>
      </c>
      <c r="C158" s="239" t="str">
        <f>'Grade computation'!J158</f>
        <v/>
      </c>
      <c r="D158" s="239" t="str">
        <f>'Grade computation'!R158</f>
        <v/>
      </c>
      <c r="E158" s="239" t="str">
        <f>'Grade computation'!Z158</f>
        <v/>
      </c>
      <c r="F158" s="153" t="str">
        <f>'Grade computation'!AA158</f>
        <v/>
      </c>
      <c r="G158" s="399" t="str">
        <f>'Grade computation'!AB158</f>
        <v/>
      </c>
      <c r="H158" s="432"/>
      <c r="I158" s="137"/>
      <c r="J158" s="25"/>
      <c r="K158" s="232"/>
      <c r="L158" s="25"/>
      <c r="M158" s="232"/>
      <c r="N158" s="233"/>
      <c r="O158" s="25"/>
      <c r="P158" s="232"/>
      <c r="Q158" s="25"/>
      <c r="R158" s="232"/>
      <c r="S158" s="233"/>
      <c r="T158" s="25"/>
      <c r="U158" s="232"/>
      <c r="V158" s="25"/>
      <c r="W158" s="232"/>
      <c r="X158" s="233"/>
      <c r="Y158" s="25"/>
      <c r="Z158" s="232"/>
      <c r="AA158" s="25"/>
      <c r="AB158" s="232"/>
      <c r="AC158" s="233"/>
      <c r="AD158" s="25"/>
      <c r="AE158" s="232"/>
      <c r="AF158" s="25"/>
      <c r="AG158" s="232"/>
      <c r="AH158" s="233"/>
      <c r="AI158" s="25"/>
      <c r="AJ158" s="232"/>
      <c r="AK158" s="25"/>
      <c r="AL158" s="232"/>
      <c r="AM158" s="233"/>
      <c r="AN158" s="25"/>
      <c r="AO158" s="232"/>
      <c r="AP158" s="25"/>
    </row>
    <row r="159" spans="1:42" ht="19.5" customHeight="1">
      <c r="A159" s="118" t="str">
        <f>IF(ISBLANK('Database (LECTURE-RES-PRAC)'!A156),"",'Database (LECTURE-RES-PRAC)'!A156)</f>
        <v/>
      </c>
      <c r="B159" s="119" t="str">
        <f>IF(ISBLANK('Database (LECTURE-RES-PRAC)'!B156),"",'Database (LECTURE-RES-PRAC)'!B156)</f>
        <v/>
      </c>
      <c r="C159" s="239" t="str">
        <f>'Grade computation'!J159</f>
        <v/>
      </c>
      <c r="D159" s="239" t="str">
        <f>'Grade computation'!R159</f>
        <v/>
      </c>
      <c r="E159" s="239" t="str">
        <f>'Grade computation'!Z159</f>
        <v/>
      </c>
      <c r="F159" s="153" t="str">
        <f>'Grade computation'!AA159</f>
        <v/>
      </c>
      <c r="G159" s="399" t="str">
        <f>'Grade computation'!AB159</f>
        <v/>
      </c>
      <c r="H159" s="432"/>
      <c r="I159" s="137"/>
      <c r="J159" s="25"/>
      <c r="K159" s="232"/>
      <c r="L159" s="25"/>
      <c r="M159" s="232"/>
      <c r="N159" s="233"/>
      <c r="O159" s="25"/>
      <c r="P159" s="232"/>
      <c r="Q159" s="25"/>
      <c r="R159" s="232"/>
      <c r="S159" s="233"/>
      <c r="T159" s="25"/>
      <c r="U159" s="232"/>
      <c r="V159" s="25"/>
      <c r="W159" s="232"/>
      <c r="X159" s="233"/>
      <c r="Y159" s="25"/>
      <c r="Z159" s="232"/>
      <c r="AA159" s="25"/>
      <c r="AB159" s="232"/>
      <c r="AC159" s="233"/>
      <c r="AD159" s="25"/>
      <c r="AE159" s="232"/>
      <c r="AF159" s="25"/>
      <c r="AG159" s="232"/>
      <c r="AH159" s="233"/>
      <c r="AI159" s="25"/>
      <c r="AJ159" s="232"/>
      <c r="AK159" s="25"/>
      <c r="AL159" s="232"/>
      <c r="AM159" s="233"/>
      <c r="AN159" s="25"/>
      <c r="AO159" s="232"/>
      <c r="AP159" s="25"/>
    </row>
    <row r="160" spans="1:42" ht="19.5" customHeight="1">
      <c r="A160" s="212" t="str">
        <f>IF(ISBLANK('Database (LECTURE-RES-PRAC)'!A157),"",'Database (LECTURE-RES-PRAC)'!A157)</f>
        <v/>
      </c>
      <c r="B160" s="213" t="str">
        <f>IF(ISBLANK('Database (LECTURE-RES-PRAC)'!B157),"",'Database (LECTURE-RES-PRAC)'!B157)</f>
        <v/>
      </c>
      <c r="C160" s="239" t="str">
        <f>'Grade computation'!J160</f>
        <v/>
      </c>
      <c r="D160" s="239" t="str">
        <f>'Grade computation'!R160</f>
        <v/>
      </c>
      <c r="E160" s="239" t="str">
        <f>'Grade computation'!Z160</f>
        <v/>
      </c>
      <c r="F160" s="153" t="str">
        <f>'Grade computation'!AA160</f>
        <v/>
      </c>
      <c r="G160" s="399" t="str">
        <f>'Grade computation'!AB160</f>
        <v/>
      </c>
      <c r="H160" s="432"/>
      <c r="I160" s="137"/>
      <c r="J160" s="25"/>
      <c r="K160" s="232"/>
      <c r="L160" s="25"/>
      <c r="M160" s="232"/>
      <c r="N160" s="233"/>
      <c r="O160" s="25"/>
      <c r="P160" s="232"/>
      <c r="Q160" s="25"/>
      <c r="R160" s="232"/>
      <c r="S160" s="233"/>
      <c r="T160" s="25"/>
      <c r="U160" s="232"/>
      <c r="V160" s="25"/>
      <c r="W160" s="232"/>
      <c r="X160" s="233"/>
      <c r="Y160" s="25"/>
      <c r="Z160" s="232"/>
      <c r="AA160" s="25"/>
      <c r="AB160" s="232"/>
      <c r="AC160" s="233"/>
      <c r="AD160" s="25"/>
      <c r="AE160" s="232"/>
      <c r="AF160" s="25"/>
      <c r="AG160" s="232"/>
      <c r="AH160" s="233"/>
      <c r="AI160" s="25"/>
      <c r="AJ160" s="232"/>
      <c r="AK160" s="25"/>
      <c r="AL160" s="232"/>
      <c r="AM160" s="233"/>
      <c r="AN160" s="25"/>
      <c r="AO160" s="232"/>
      <c r="AP160" s="25"/>
    </row>
    <row r="161" spans="1:42" ht="19.5" customHeight="1">
      <c r="A161" s="118" t="str">
        <f>IF(ISBLANK('Database (LECTURE-RES-PRAC)'!A158),"",'Database (LECTURE-RES-PRAC)'!A158)</f>
        <v/>
      </c>
      <c r="B161" s="119" t="str">
        <f>IF(ISBLANK('Database (LECTURE-RES-PRAC)'!B158),"",'Database (LECTURE-RES-PRAC)'!B158)</f>
        <v/>
      </c>
      <c r="C161" s="239" t="str">
        <f>'Grade computation'!J161</f>
        <v/>
      </c>
      <c r="D161" s="239" t="str">
        <f>'Grade computation'!R161</f>
        <v/>
      </c>
      <c r="E161" s="239" t="str">
        <f>'Grade computation'!Z161</f>
        <v/>
      </c>
      <c r="F161" s="153" t="str">
        <f>'Grade computation'!AA161</f>
        <v/>
      </c>
      <c r="G161" s="399" t="str">
        <f>'Grade computation'!AB161</f>
        <v/>
      </c>
      <c r="H161" s="432"/>
      <c r="I161" s="137"/>
      <c r="J161" s="25"/>
      <c r="K161" s="232"/>
      <c r="L161" s="25"/>
      <c r="M161" s="232"/>
      <c r="N161" s="233"/>
      <c r="O161" s="25"/>
      <c r="P161" s="232"/>
      <c r="Q161" s="25"/>
      <c r="R161" s="232"/>
      <c r="S161" s="233"/>
      <c r="T161" s="25"/>
      <c r="U161" s="232"/>
      <c r="V161" s="25"/>
      <c r="W161" s="232"/>
      <c r="X161" s="233"/>
      <c r="Y161" s="25"/>
      <c r="Z161" s="232"/>
      <c r="AA161" s="25"/>
      <c r="AB161" s="232"/>
      <c r="AC161" s="233"/>
      <c r="AD161" s="25"/>
      <c r="AE161" s="232"/>
      <c r="AF161" s="25"/>
      <c r="AG161" s="232"/>
      <c r="AH161" s="233"/>
      <c r="AI161" s="25"/>
      <c r="AJ161" s="232"/>
      <c r="AK161" s="25"/>
      <c r="AL161" s="232"/>
      <c r="AM161" s="233"/>
      <c r="AN161" s="25"/>
      <c r="AO161" s="232"/>
      <c r="AP161" s="25"/>
    </row>
    <row r="162" spans="1:42" ht="19.5" customHeight="1">
      <c r="A162" s="212" t="str">
        <f>IF(ISBLANK('Database (LECTURE-RES-PRAC)'!A159),"",'Database (LECTURE-RES-PRAC)'!A159)</f>
        <v/>
      </c>
      <c r="B162" s="213" t="str">
        <f>IF(ISBLANK('Database (LECTURE-RES-PRAC)'!B159),"",'Database (LECTURE-RES-PRAC)'!B159)</f>
        <v/>
      </c>
      <c r="C162" s="239" t="str">
        <f>'Grade computation'!J162</f>
        <v/>
      </c>
      <c r="D162" s="239" t="str">
        <f>'Grade computation'!R162</f>
        <v/>
      </c>
      <c r="E162" s="239" t="str">
        <f>'Grade computation'!Z162</f>
        <v/>
      </c>
      <c r="F162" s="153" t="str">
        <f>'Grade computation'!AA162</f>
        <v/>
      </c>
      <c r="G162" s="399" t="str">
        <f>'Grade computation'!AB162</f>
        <v/>
      </c>
      <c r="H162" s="432"/>
      <c r="I162" s="137"/>
      <c r="J162" s="25"/>
      <c r="K162" s="232"/>
      <c r="L162" s="25"/>
      <c r="M162" s="232"/>
      <c r="N162" s="233"/>
      <c r="O162" s="25"/>
      <c r="P162" s="232"/>
      <c r="Q162" s="25"/>
      <c r="R162" s="232"/>
      <c r="S162" s="233"/>
      <c r="T162" s="25"/>
      <c r="U162" s="232"/>
      <c r="V162" s="25"/>
      <c r="W162" s="232"/>
      <c r="X162" s="233"/>
      <c r="Y162" s="25"/>
      <c r="Z162" s="232"/>
      <c r="AA162" s="25"/>
      <c r="AB162" s="232"/>
      <c r="AC162" s="233"/>
      <c r="AD162" s="25"/>
      <c r="AE162" s="232"/>
      <c r="AF162" s="25"/>
      <c r="AG162" s="232"/>
      <c r="AH162" s="233"/>
      <c r="AI162" s="25"/>
      <c r="AJ162" s="232"/>
      <c r="AK162" s="25"/>
      <c r="AL162" s="232"/>
      <c r="AM162" s="233"/>
      <c r="AN162" s="25"/>
      <c r="AO162" s="232"/>
      <c r="AP162" s="25"/>
    </row>
    <row r="163" spans="1:42" ht="19.5" customHeight="1">
      <c r="A163" s="118" t="str">
        <f>IF(ISBLANK('Database (LECTURE-RES-PRAC)'!A160),"",'Database (LECTURE-RES-PRAC)'!A160)</f>
        <v/>
      </c>
      <c r="B163" s="119" t="str">
        <f>IF(ISBLANK('Database (LECTURE-RES-PRAC)'!B160),"",'Database (LECTURE-RES-PRAC)'!B160)</f>
        <v/>
      </c>
      <c r="C163" s="239" t="str">
        <f>'Grade computation'!J163</f>
        <v/>
      </c>
      <c r="D163" s="239" t="str">
        <f>'Grade computation'!R163</f>
        <v/>
      </c>
      <c r="E163" s="239" t="str">
        <f>'Grade computation'!Z163</f>
        <v/>
      </c>
      <c r="F163" s="153" t="str">
        <f>'Grade computation'!AA163</f>
        <v/>
      </c>
      <c r="G163" s="399" t="str">
        <f>'Grade computation'!AB163</f>
        <v/>
      </c>
      <c r="H163" s="432"/>
      <c r="I163" s="137"/>
      <c r="J163" s="25"/>
      <c r="K163" s="232"/>
      <c r="L163" s="25"/>
      <c r="M163" s="232"/>
      <c r="N163" s="233"/>
      <c r="O163" s="25"/>
      <c r="P163" s="232"/>
      <c r="Q163" s="25"/>
      <c r="R163" s="232"/>
      <c r="S163" s="233"/>
      <c r="T163" s="25"/>
      <c r="U163" s="232"/>
      <c r="V163" s="25"/>
      <c r="W163" s="232"/>
      <c r="X163" s="233"/>
      <c r="Y163" s="25"/>
      <c r="Z163" s="232"/>
      <c r="AA163" s="25"/>
      <c r="AB163" s="232"/>
      <c r="AC163" s="233"/>
      <c r="AD163" s="25"/>
      <c r="AE163" s="232"/>
      <c r="AF163" s="25"/>
      <c r="AG163" s="232"/>
      <c r="AH163" s="233"/>
      <c r="AI163" s="25"/>
      <c r="AJ163" s="232"/>
      <c r="AK163" s="25"/>
      <c r="AL163" s="232"/>
      <c r="AM163" s="233"/>
      <c r="AN163" s="25"/>
      <c r="AO163" s="232"/>
      <c r="AP163" s="25"/>
    </row>
    <row r="164" spans="1:42" ht="19.5" customHeight="1">
      <c r="A164" s="212" t="str">
        <f>IF(ISBLANK('Database (LECTURE-RES-PRAC)'!A161),"",'Database (LECTURE-RES-PRAC)'!A161)</f>
        <v/>
      </c>
      <c r="B164" s="213" t="str">
        <f>IF(ISBLANK('Database (LECTURE-RES-PRAC)'!B161),"",'Database (LECTURE-RES-PRAC)'!B161)</f>
        <v/>
      </c>
      <c r="C164" s="239" t="str">
        <f>'Grade computation'!J164</f>
        <v/>
      </c>
      <c r="D164" s="239" t="str">
        <f>'Grade computation'!R164</f>
        <v/>
      </c>
      <c r="E164" s="239" t="str">
        <f>'Grade computation'!Z164</f>
        <v/>
      </c>
      <c r="F164" s="153" t="str">
        <f>'Grade computation'!AA164</f>
        <v/>
      </c>
      <c r="G164" s="399" t="str">
        <f>'Grade computation'!AB164</f>
        <v/>
      </c>
      <c r="H164" s="432"/>
      <c r="I164" s="137"/>
      <c r="J164" s="25"/>
      <c r="K164" s="232"/>
      <c r="L164" s="25"/>
      <c r="M164" s="232"/>
      <c r="N164" s="233"/>
      <c r="O164" s="25"/>
      <c r="P164" s="232"/>
      <c r="Q164" s="25"/>
      <c r="R164" s="232"/>
      <c r="S164" s="233"/>
      <c r="T164" s="25"/>
      <c r="U164" s="232"/>
      <c r="V164" s="25"/>
      <c r="W164" s="232"/>
      <c r="X164" s="233"/>
      <c r="Y164" s="25"/>
      <c r="Z164" s="232"/>
      <c r="AA164" s="25"/>
      <c r="AB164" s="232"/>
      <c r="AC164" s="233"/>
      <c r="AD164" s="25"/>
      <c r="AE164" s="232"/>
      <c r="AF164" s="25"/>
      <c r="AG164" s="232"/>
      <c r="AH164" s="233"/>
      <c r="AI164" s="25"/>
      <c r="AJ164" s="232"/>
      <c r="AK164" s="25"/>
      <c r="AL164" s="232"/>
      <c r="AM164" s="233"/>
      <c r="AN164" s="25"/>
      <c r="AO164" s="232"/>
      <c r="AP164" s="25"/>
    </row>
    <row r="165" spans="1:42" ht="19.5" customHeight="1">
      <c r="A165" s="118" t="str">
        <f>IF(ISBLANK('Database (LECTURE-RES-PRAC)'!A162),"",'Database (LECTURE-RES-PRAC)'!A162)</f>
        <v/>
      </c>
      <c r="B165" s="119" t="str">
        <f>IF(ISBLANK('Database (LECTURE-RES-PRAC)'!B162),"",'Database (LECTURE-RES-PRAC)'!B162)</f>
        <v/>
      </c>
      <c r="C165" s="239" t="str">
        <f>'Grade computation'!J165</f>
        <v/>
      </c>
      <c r="D165" s="239" t="str">
        <f>'Grade computation'!R165</f>
        <v/>
      </c>
      <c r="E165" s="239" t="str">
        <f>'Grade computation'!Z165</f>
        <v/>
      </c>
      <c r="F165" s="153" t="str">
        <f>'Grade computation'!AA165</f>
        <v/>
      </c>
      <c r="G165" s="399" t="str">
        <f>'Grade computation'!AB165</f>
        <v/>
      </c>
      <c r="H165" s="432"/>
      <c r="I165" s="137"/>
      <c r="J165" s="25"/>
      <c r="K165" s="232"/>
      <c r="L165" s="25"/>
      <c r="M165" s="232"/>
      <c r="N165" s="233"/>
      <c r="O165" s="25"/>
      <c r="P165" s="232"/>
      <c r="Q165" s="25"/>
      <c r="R165" s="232"/>
      <c r="S165" s="233"/>
      <c r="T165" s="25"/>
      <c r="U165" s="232"/>
      <c r="V165" s="25"/>
      <c r="W165" s="232"/>
      <c r="X165" s="233"/>
      <c r="Y165" s="25"/>
      <c r="Z165" s="232"/>
      <c r="AA165" s="25"/>
      <c r="AB165" s="232"/>
      <c r="AC165" s="233"/>
      <c r="AD165" s="25"/>
      <c r="AE165" s="232"/>
      <c r="AF165" s="25"/>
      <c r="AG165" s="232"/>
      <c r="AH165" s="233"/>
      <c r="AI165" s="25"/>
      <c r="AJ165" s="232"/>
      <c r="AK165" s="25"/>
      <c r="AL165" s="232"/>
      <c r="AM165" s="233"/>
      <c r="AN165" s="25"/>
      <c r="AO165" s="232"/>
      <c r="AP165" s="25"/>
    </row>
    <row r="166" spans="1:42" ht="19.5" customHeight="1">
      <c r="A166" s="212" t="str">
        <f>IF(ISBLANK('Database (LECTURE-RES-PRAC)'!A163),"",'Database (LECTURE-RES-PRAC)'!A163)</f>
        <v/>
      </c>
      <c r="B166" s="213" t="str">
        <f>IF(ISBLANK('Database (LECTURE-RES-PRAC)'!B163),"",'Database (LECTURE-RES-PRAC)'!B163)</f>
        <v/>
      </c>
      <c r="C166" s="239" t="str">
        <f>'Grade computation'!J166</f>
        <v/>
      </c>
      <c r="D166" s="239" t="str">
        <f>'Grade computation'!R166</f>
        <v/>
      </c>
      <c r="E166" s="239" t="str">
        <f>'Grade computation'!Z166</f>
        <v/>
      </c>
      <c r="F166" s="153" t="str">
        <f>'Grade computation'!AA166</f>
        <v/>
      </c>
      <c r="G166" s="399" t="str">
        <f>'Grade computation'!AB166</f>
        <v/>
      </c>
      <c r="H166" s="432"/>
      <c r="I166" s="137"/>
      <c r="J166" s="25"/>
      <c r="K166" s="232"/>
      <c r="L166" s="25"/>
      <c r="M166" s="232"/>
      <c r="N166" s="233"/>
      <c r="O166" s="25"/>
      <c r="P166" s="232"/>
      <c r="Q166" s="25"/>
      <c r="R166" s="232"/>
      <c r="S166" s="233"/>
      <c r="T166" s="25"/>
      <c r="U166" s="232"/>
      <c r="V166" s="25"/>
      <c r="W166" s="232"/>
      <c r="X166" s="233"/>
      <c r="Y166" s="25"/>
      <c r="Z166" s="232"/>
      <c r="AA166" s="25"/>
      <c r="AB166" s="232"/>
      <c r="AC166" s="233"/>
      <c r="AD166" s="25"/>
      <c r="AE166" s="232"/>
      <c r="AF166" s="25"/>
      <c r="AG166" s="232"/>
      <c r="AH166" s="233"/>
      <c r="AI166" s="25"/>
      <c r="AJ166" s="232"/>
      <c r="AK166" s="25"/>
      <c r="AL166" s="232"/>
      <c r="AM166" s="233"/>
      <c r="AN166" s="25"/>
      <c r="AO166" s="232"/>
      <c r="AP166" s="25"/>
    </row>
    <row r="167" spans="1:42" ht="19.5" customHeight="1">
      <c r="A167" s="118" t="str">
        <f>IF(ISBLANK('Database (LECTURE-RES-PRAC)'!A164),"",'Database (LECTURE-RES-PRAC)'!A164)</f>
        <v/>
      </c>
      <c r="B167" s="119" t="str">
        <f>IF(ISBLANK('Database (LECTURE-RES-PRAC)'!B164),"",'Database (LECTURE-RES-PRAC)'!B164)</f>
        <v/>
      </c>
      <c r="C167" s="239" t="str">
        <f>'Grade computation'!J167</f>
        <v/>
      </c>
      <c r="D167" s="239" t="str">
        <f>'Grade computation'!R167</f>
        <v/>
      </c>
      <c r="E167" s="239" t="str">
        <f>'Grade computation'!Z167</f>
        <v/>
      </c>
      <c r="F167" s="153" t="str">
        <f>'Grade computation'!AA167</f>
        <v/>
      </c>
      <c r="G167" s="399" t="str">
        <f>'Grade computation'!AB167</f>
        <v/>
      </c>
      <c r="H167" s="432"/>
      <c r="I167" s="137"/>
      <c r="J167" s="25"/>
      <c r="K167" s="232"/>
      <c r="L167" s="25"/>
      <c r="M167" s="232"/>
      <c r="N167" s="233"/>
      <c r="O167" s="25"/>
      <c r="P167" s="232"/>
      <c r="Q167" s="25"/>
      <c r="R167" s="232"/>
      <c r="S167" s="233"/>
      <c r="T167" s="25"/>
      <c r="U167" s="232"/>
      <c r="V167" s="25"/>
      <c r="W167" s="232"/>
      <c r="X167" s="233"/>
      <c r="Y167" s="25"/>
      <c r="Z167" s="232"/>
      <c r="AA167" s="25"/>
      <c r="AB167" s="232"/>
      <c r="AC167" s="233"/>
      <c r="AD167" s="25"/>
      <c r="AE167" s="232"/>
      <c r="AF167" s="25"/>
      <c r="AG167" s="232"/>
      <c r="AH167" s="233"/>
      <c r="AI167" s="25"/>
      <c r="AJ167" s="232"/>
      <c r="AK167" s="25"/>
      <c r="AL167" s="232"/>
      <c r="AM167" s="233"/>
      <c r="AN167" s="25"/>
      <c r="AO167" s="232"/>
      <c r="AP167" s="25"/>
    </row>
    <row r="168" spans="1:42" ht="19.5" customHeight="1">
      <c r="A168" s="212" t="str">
        <f>IF(ISBLANK('Database (LECTURE-RES-PRAC)'!A165),"",'Database (LECTURE-RES-PRAC)'!A165)</f>
        <v/>
      </c>
      <c r="B168" s="213" t="str">
        <f>IF(ISBLANK('Database (LECTURE-RES-PRAC)'!B165),"",'Database (LECTURE-RES-PRAC)'!B165)</f>
        <v/>
      </c>
      <c r="C168" s="239" t="str">
        <f>'Grade computation'!J168</f>
        <v/>
      </c>
      <c r="D168" s="239" t="str">
        <f>'Grade computation'!R168</f>
        <v/>
      </c>
      <c r="E168" s="239" t="str">
        <f>'Grade computation'!Z168</f>
        <v/>
      </c>
      <c r="F168" s="153" t="str">
        <f>'Grade computation'!AA168</f>
        <v/>
      </c>
      <c r="G168" s="399" t="str">
        <f>'Grade computation'!AB168</f>
        <v/>
      </c>
      <c r="H168" s="432"/>
      <c r="I168" s="137"/>
      <c r="J168" s="25"/>
      <c r="K168" s="232"/>
      <c r="L168" s="25"/>
      <c r="M168" s="232"/>
      <c r="N168" s="233"/>
      <c r="O168" s="25"/>
      <c r="P168" s="232"/>
      <c r="Q168" s="25"/>
      <c r="R168" s="232"/>
      <c r="S168" s="233"/>
      <c r="T168" s="25"/>
      <c r="U168" s="232"/>
      <c r="V168" s="25"/>
      <c r="W168" s="232"/>
      <c r="X168" s="233"/>
      <c r="Y168" s="25"/>
      <c r="Z168" s="232"/>
      <c r="AA168" s="25"/>
      <c r="AB168" s="232"/>
      <c r="AC168" s="233"/>
      <c r="AD168" s="25"/>
      <c r="AE168" s="232"/>
      <c r="AF168" s="25"/>
      <c r="AG168" s="232"/>
      <c r="AH168" s="233"/>
      <c r="AI168" s="25"/>
      <c r="AJ168" s="232"/>
      <c r="AK168" s="25"/>
      <c r="AL168" s="232"/>
      <c r="AM168" s="233"/>
      <c r="AN168" s="25"/>
      <c r="AO168" s="232"/>
      <c r="AP168" s="25"/>
    </row>
    <row r="169" spans="1:42" ht="19.5" customHeight="1">
      <c r="A169" s="118" t="str">
        <f>IF(ISBLANK('Database (LECTURE-RES-PRAC)'!A166),"",'Database (LECTURE-RES-PRAC)'!A166)</f>
        <v/>
      </c>
      <c r="B169" s="119" t="str">
        <f>IF(ISBLANK('Database (LECTURE-RES-PRAC)'!B166),"",'Database (LECTURE-RES-PRAC)'!B166)</f>
        <v/>
      </c>
      <c r="C169" s="239" t="str">
        <f>'Grade computation'!J169</f>
        <v/>
      </c>
      <c r="D169" s="239" t="str">
        <f>'Grade computation'!R169</f>
        <v/>
      </c>
      <c r="E169" s="239" t="str">
        <f>'Grade computation'!Z169</f>
        <v/>
      </c>
      <c r="F169" s="153" t="str">
        <f>'Grade computation'!AA169</f>
        <v/>
      </c>
      <c r="G169" s="399" t="str">
        <f>'Grade computation'!AB169</f>
        <v/>
      </c>
      <c r="H169" s="432"/>
      <c r="I169" s="137"/>
      <c r="J169" s="25"/>
      <c r="K169" s="232"/>
      <c r="L169" s="25"/>
      <c r="M169" s="232"/>
      <c r="N169" s="233"/>
      <c r="O169" s="25"/>
      <c r="P169" s="232"/>
      <c r="Q169" s="25"/>
      <c r="R169" s="232"/>
      <c r="S169" s="233"/>
      <c r="T169" s="25"/>
      <c r="U169" s="232"/>
      <c r="V169" s="25"/>
      <c r="W169" s="232"/>
      <c r="X169" s="233"/>
      <c r="Y169" s="25"/>
      <c r="Z169" s="232"/>
      <c r="AA169" s="25"/>
      <c r="AB169" s="232"/>
      <c r="AC169" s="233"/>
      <c r="AD169" s="25"/>
      <c r="AE169" s="232"/>
      <c r="AF169" s="25"/>
      <c r="AG169" s="232"/>
      <c r="AH169" s="233"/>
      <c r="AI169" s="25"/>
      <c r="AJ169" s="232"/>
      <c r="AK169" s="25"/>
      <c r="AL169" s="232"/>
      <c r="AM169" s="233"/>
      <c r="AN169" s="25"/>
      <c r="AO169" s="232"/>
      <c r="AP169" s="25"/>
    </row>
    <row r="170" spans="1:42" ht="19.5" customHeight="1">
      <c r="A170" s="212" t="str">
        <f>IF(ISBLANK('Database (LECTURE-RES-PRAC)'!A167),"",'Database (LECTURE-RES-PRAC)'!A167)</f>
        <v/>
      </c>
      <c r="B170" s="213" t="str">
        <f>IF(ISBLANK('Database (LECTURE-RES-PRAC)'!B167),"",'Database (LECTURE-RES-PRAC)'!B167)</f>
        <v/>
      </c>
      <c r="C170" s="239" t="str">
        <f>'Grade computation'!J170</f>
        <v/>
      </c>
      <c r="D170" s="239" t="str">
        <f>'Grade computation'!R170</f>
        <v/>
      </c>
      <c r="E170" s="239" t="str">
        <f>'Grade computation'!Z170</f>
        <v/>
      </c>
      <c r="F170" s="153" t="str">
        <f>'Grade computation'!AA170</f>
        <v/>
      </c>
      <c r="G170" s="399" t="str">
        <f>'Grade computation'!AB170</f>
        <v/>
      </c>
      <c r="H170" s="432"/>
      <c r="I170" s="137"/>
      <c r="J170" s="25"/>
      <c r="K170" s="232"/>
      <c r="L170" s="25"/>
      <c r="M170" s="232"/>
      <c r="N170" s="233"/>
      <c r="O170" s="25"/>
      <c r="P170" s="232"/>
      <c r="Q170" s="25"/>
      <c r="R170" s="232"/>
      <c r="S170" s="233"/>
      <c r="T170" s="25"/>
      <c r="U170" s="232"/>
      <c r="V170" s="25"/>
      <c r="W170" s="232"/>
      <c r="X170" s="233"/>
      <c r="Y170" s="25"/>
      <c r="Z170" s="232"/>
      <c r="AA170" s="25"/>
      <c r="AB170" s="232"/>
      <c r="AC170" s="233"/>
      <c r="AD170" s="25"/>
      <c r="AE170" s="232"/>
      <c r="AF170" s="25"/>
      <c r="AG170" s="232"/>
      <c r="AH170" s="233"/>
      <c r="AI170" s="25"/>
      <c r="AJ170" s="232"/>
      <c r="AK170" s="25"/>
      <c r="AL170" s="232"/>
      <c r="AM170" s="233"/>
      <c r="AN170" s="25"/>
      <c r="AO170" s="232"/>
      <c r="AP170" s="25"/>
    </row>
    <row r="171" spans="1:42" ht="19.5" customHeight="1">
      <c r="A171" s="118" t="str">
        <f>IF(ISBLANK('Database (LECTURE-RES-PRAC)'!A168),"",'Database (LECTURE-RES-PRAC)'!A168)</f>
        <v/>
      </c>
      <c r="B171" s="119" t="str">
        <f>IF(ISBLANK('Database (LECTURE-RES-PRAC)'!B168),"",'Database (LECTURE-RES-PRAC)'!B168)</f>
        <v/>
      </c>
      <c r="C171" s="239" t="str">
        <f>'Grade computation'!J171</f>
        <v/>
      </c>
      <c r="D171" s="239" t="str">
        <f>'Grade computation'!R171</f>
        <v/>
      </c>
      <c r="E171" s="239" t="str">
        <f>'Grade computation'!Z171</f>
        <v/>
      </c>
      <c r="F171" s="153" t="str">
        <f>'Grade computation'!AA171</f>
        <v/>
      </c>
      <c r="G171" s="399" t="str">
        <f>'Grade computation'!AB171</f>
        <v/>
      </c>
      <c r="H171" s="432"/>
      <c r="I171" s="137"/>
      <c r="J171" s="25"/>
      <c r="K171" s="232"/>
      <c r="L171" s="25"/>
      <c r="M171" s="232"/>
      <c r="N171" s="233"/>
      <c r="O171" s="25"/>
      <c r="P171" s="232"/>
      <c r="Q171" s="25"/>
      <c r="R171" s="232"/>
      <c r="S171" s="233"/>
      <c r="T171" s="25"/>
      <c r="U171" s="232"/>
      <c r="V171" s="25"/>
      <c r="W171" s="232"/>
      <c r="X171" s="233"/>
      <c r="Y171" s="25"/>
      <c r="Z171" s="232"/>
      <c r="AA171" s="25"/>
      <c r="AB171" s="232"/>
      <c r="AC171" s="233"/>
      <c r="AD171" s="25"/>
      <c r="AE171" s="232"/>
      <c r="AF171" s="25"/>
      <c r="AG171" s="232"/>
      <c r="AH171" s="233"/>
      <c r="AI171" s="25"/>
      <c r="AJ171" s="232"/>
      <c r="AK171" s="25"/>
      <c r="AL171" s="232"/>
      <c r="AM171" s="233"/>
      <c r="AN171" s="25"/>
      <c r="AO171" s="232"/>
      <c r="AP171" s="25"/>
    </row>
    <row r="172" spans="1:42" ht="19.5" customHeight="1">
      <c r="A172" s="212" t="str">
        <f>IF(ISBLANK('Database (LECTURE-RES-PRAC)'!A169),"",'Database (LECTURE-RES-PRAC)'!A169)</f>
        <v/>
      </c>
      <c r="B172" s="213" t="str">
        <f>IF(ISBLANK('Database (LECTURE-RES-PRAC)'!B169),"",'Database (LECTURE-RES-PRAC)'!B169)</f>
        <v/>
      </c>
      <c r="C172" s="239" t="str">
        <f>'Grade computation'!J172</f>
        <v/>
      </c>
      <c r="D172" s="239" t="str">
        <f>'Grade computation'!R172</f>
        <v/>
      </c>
      <c r="E172" s="239" t="str">
        <f>'Grade computation'!Z172</f>
        <v/>
      </c>
      <c r="F172" s="153" t="str">
        <f>'Grade computation'!AA172</f>
        <v/>
      </c>
      <c r="G172" s="399" t="str">
        <f>'Grade computation'!AB172</f>
        <v/>
      </c>
      <c r="H172" s="432"/>
      <c r="I172" s="137"/>
      <c r="J172" s="25"/>
      <c r="K172" s="232"/>
      <c r="L172" s="25"/>
      <c r="M172" s="232"/>
      <c r="N172" s="233"/>
      <c r="O172" s="25"/>
      <c r="P172" s="232"/>
      <c r="Q172" s="25"/>
      <c r="R172" s="232"/>
      <c r="S172" s="233"/>
      <c r="T172" s="25"/>
      <c r="U172" s="232"/>
      <c r="V172" s="25"/>
      <c r="W172" s="232"/>
      <c r="X172" s="233"/>
      <c r="Y172" s="25"/>
      <c r="Z172" s="232"/>
      <c r="AA172" s="25"/>
      <c r="AB172" s="232"/>
      <c r="AC172" s="233"/>
      <c r="AD172" s="25"/>
      <c r="AE172" s="232"/>
      <c r="AF172" s="25"/>
      <c r="AG172" s="232"/>
      <c r="AH172" s="233"/>
      <c r="AI172" s="25"/>
      <c r="AJ172" s="232"/>
      <c r="AK172" s="25"/>
      <c r="AL172" s="232"/>
      <c r="AM172" s="233"/>
      <c r="AN172" s="25"/>
      <c r="AO172" s="232"/>
      <c r="AP172" s="25"/>
    </row>
    <row r="173" spans="1:42" ht="19.5" customHeight="1">
      <c r="A173" s="118" t="str">
        <f>IF(ISBLANK('Database (LECTURE-RES-PRAC)'!A170),"",'Database (LECTURE-RES-PRAC)'!A170)</f>
        <v/>
      </c>
      <c r="B173" s="119" t="str">
        <f>IF(ISBLANK('Database (LECTURE-RES-PRAC)'!B170),"",'Database (LECTURE-RES-PRAC)'!B170)</f>
        <v/>
      </c>
      <c r="C173" s="239" t="str">
        <f>'Grade computation'!J173</f>
        <v/>
      </c>
      <c r="D173" s="239" t="str">
        <f>'Grade computation'!R173</f>
        <v/>
      </c>
      <c r="E173" s="239" t="str">
        <f>'Grade computation'!Z173</f>
        <v/>
      </c>
      <c r="F173" s="153" t="str">
        <f>'Grade computation'!AA173</f>
        <v/>
      </c>
      <c r="G173" s="399" t="str">
        <f>'Grade computation'!AB173</f>
        <v/>
      </c>
      <c r="H173" s="432"/>
      <c r="I173" s="137"/>
      <c r="J173" s="25"/>
      <c r="K173" s="232"/>
      <c r="L173" s="25"/>
      <c r="M173" s="232"/>
      <c r="N173" s="233"/>
      <c r="O173" s="25"/>
      <c r="P173" s="232"/>
      <c r="Q173" s="25"/>
      <c r="R173" s="232"/>
      <c r="S173" s="233"/>
      <c r="T173" s="25"/>
      <c r="U173" s="232"/>
      <c r="V173" s="25"/>
      <c r="W173" s="232"/>
      <c r="X173" s="233"/>
      <c r="Y173" s="25"/>
      <c r="Z173" s="232"/>
      <c r="AA173" s="25"/>
      <c r="AB173" s="232"/>
      <c r="AC173" s="233"/>
      <c r="AD173" s="25"/>
      <c r="AE173" s="232"/>
      <c r="AF173" s="25"/>
      <c r="AG173" s="232"/>
      <c r="AH173" s="233"/>
      <c r="AI173" s="25"/>
      <c r="AJ173" s="232"/>
      <c r="AK173" s="25"/>
      <c r="AL173" s="232"/>
      <c r="AM173" s="233"/>
      <c r="AN173" s="25"/>
      <c r="AO173" s="232"/>
      <c r="AP173" s="25"/>
    </row>
    <row r="174" spans="1:42" ht="19.5" customHeight="1">
      <c r="A174" s="212" t="str">
        <f>IF(ISBLANK('Database (LECTURE-RES-PRAC)'!A171),"",'Database (LECTURE-RES-PRAC)'!A171)</f>
        <v/>
      </c>
      <c r="B174" s="213" t="str">
        <f>IF(ISBLANK('Database (LECTURE-RES-PRAC)'!B171),"",'Database (LECTURE-RES-PRAC)'!B171)</f>
        <v/>
      </c>
      <c r="C174" s="239" t="str">
        <f>'Grade computation'!J174</f>
        <v/>
      </c>
      <c r="D174" s="239" t="str">
        <f>'Grade computation'!R174</f>
        <v/>
      </c>
      <c r="E174" s="239" t="str">
        <f>'Grade computation'!Z174</f>
        <v/>
      </c>
      <c r="F174" s="153" t="str">
        <f>'Grade computation'!AA174</f>
        <v/>
      </c>
      <c r="G174" s="399" t="str">
        <f>'Grade computation'!AB174</f>
        <v/>
      </c>
      <c r="H174" s="432"/>
      <c r="I174" s="137"/>
      <c r="J174" s="25"/>
      <c r="K174" s="232"/>
      <c r="L174" s="25"/>
      <c r="M174" s="232"/>
      <c r="N174" s="233"/>
      <c r="O174" s="25"/>
      <c r="P174" s="232"/>
      <c r="Q174" s="25"/>
      <c r="R174" s="232"/>
      <c r="S174" s="233"/>
      <c r="T174" s="25"/>
      <c r="U174" s="232"/>
      <c r="V174" s="25"/>
      <c r="W174" s="232"/>
      <c r="X174" s="233"/>
      <c r="Y174" s="25"/>
      <c r="Z174" s="232"/>
      <c r="AA174" s="25"/>
      <c r="AB174" s="232"/>
      <c r="AC174" s="233"/>
      <c r="AD174" s="25"/>
      <c r="AE174" s="232"/>
      <c r="AF174" s="25"/>
      <c r="AG174" s="232"/>
      <c r="AH174" s="233"/>
      <c r="AI174" s="25"/>
      <c r="AJ174" s="232"/>
      <c r="AK174" s="25"/>
      <c r="AL174" s="232"/>
      <c r="AM174" s="233"/>
      <c r="AN174" s="25"/>
      <c r="AO174" s="232"/>
      <c r="AP174" s="25"/>
    </row>
    <row r="175" spans="1:42" ht="19.5" customHeight="1">
      <c r="A175" s="118" t="str">
        <f>IF(ISBLANK('Database (LECTURE-RES-PRAC)'!A172),"",'Database (LECTURE-RES-PRAC)'!A172)</f>
        <v/>
      </c>
      <c r="B175" s="119" t="str">
        <f>IF(ISBLANK('Database (LECTURE-RES-PRAC)'!B172),"",'Database (LECTURE-RES-PRAC)'!B172)</f>
        <v/>
      </c>
      <c r="C175" s="239" t="str">
        <f>'Grade computation'!J175</f>
        <v/>
      </c>
      <c r="D175" s="239" t="str">
        <f>'Grade computation'!R175</f>
        <v/>
      </c>
      <c r="E175" s="239" t="str">
        <f>'Grade computation'!Z175</f>
        <v/>
      </c>
      <c r="F175" s="153" t="str">
        <f>'Grade computation'!AA175</f>
        <v/>
      </c>
      <c r="G175" s="399" t="str">
        <f>'Grade computation'!AB175</f>
        <v/>
      </c>
      <c r="H175" s="432"/>
      <c r="I175" s="137"/>
      <c r="J175" s="25"/>
      <c r="K175" s="232"/>
      <c r="L175" s="25"/>
      <c r="M175" s="232"/>
      <c r="N175" s="233"/>
      <c r="O175" s="25"/>
      <c r="P175" s="232"/>
      <c r="Q175" s="25"/>
      <c r="R175" s="232"/>
      <c r="S175" s="233"/>
      <c r="T175" s="25"/>
      <c r="U175" s="232"/>
      <c r="V175" s="25"/>
      <c r="W175" s="232"/>
      <c r="X175" s="233"/>
      <c r="Y175" s="25"/>
      <c r="Z175" s="232"/>
      <c r="AA175" s="25"/>
      <c r="AB175" s="232"/>
      <c r="AC175" s="233"/>
      <c r="AD175" s="25"/>
      <c r="AE175" s="232"/>
      <c r="AF175" s="25"/>
      <c r="AG175" s="232"/>
      <c r="AH175" s="233"/>
      <c r="AI175" s="25"/>
      <c r="AJ175" s="232"/>
      <c r="AK175" s="25"/>
      <c r="AL175" s="232"/>
      <c r="AM175" s="233"/>
      <c r="AN175" s="25"/>
      <c r="AO175" s="232"/>
      <c r="AP175" s="25"/>
    </row>
    <row r="176" spans="1:42" ht="19.5" customHeight="1">
      <c r="A176" s="212" t="str">
        <f>IF(ISBLANK('Database (LECTURE-RES-PRAC)'!A173),"",'Database (LECTURE-RES-PRAC)'!A173)</f>
        <v/>
      </c>
      <c r="B176" s="213" t="str">
        <f>IF(ISBLANK('Database (LECTURE-RES-PRAC)'!B173),"",'Database (LECTURE-RES-PRAC)'!B173)</f>
        <v/>
      </c>
      <c r="C176" s="239" t="str">
        <f>'Grade computation'!J176</f>
        <v/>
      </c>
      <c r="D176" s="239" t="str">
        <f>'Grade computation'!R176</f>
        <v/>
      </c>
      <c r="E176" s="239" t="str">
        <f>'Grade computation'!Z176</f>
        <v/>
      </c>
      <c r="F176" s="153" t="str">
        <f>'Grade computation'!AA176</f>
        <v/>
      </c>
      <c r="G176" s="399" t="str">
        <f>'Grade computation'!AB176</f>
        <v/>
      </c>
      <c r="H176" s="432"/>
      <c r="I176" s="137"/>
      <c r="J176" s="25"/>
      <c r="K176" s="232"/>
      <c r="L176" s="25"/>
      <c r="M176" s="232"/>
      <c r="N176" s="233"/>
      <c r="O176" s="25"/>
      <c r="P176" s="232"/>
      <c r="Q176" s="25"/>
      <c r="R176" s="232"/>
      <c r="S176" s="233"/>
      <c r="T176" s="25"/>
      <c r="U176" s="232"/>
      <c r="V176" s="25"/>
      <c r="W176" s="232"/>
      <c r="X176" s="233"/>
      <c r="Y176" s="25"/>
      <c r="Z176" s="232"/>
      <c r="AA176" s="25"/>
      <c r="AB176" s="232"/>
      <c r="AC176" s="233"/>
      <c r="AD176" s="25"/>
      <c r="AE176" s="232"/>
      <c r="AF176" s="25"/>
      <c r="AG176" s="232"/>
      <c r="AH176" s="233"/>
      <c r="AI176" s="25"/>
      <c r="AJ176" s="232"/>
      <c r="AK176" s="25"/>
      <c r="AL176" s="232"/>
      <c r="AM176" s="233"/>
      <c r="AN176" s="25"/>
      <c r="AO176" s="232"/>
      <c r="AP176" s="25"/>
    </row>
    <row r="177" spans="1:42" ht="19.5" customHeight="1">
      <c r="A177" s="118" t="str">
        <f>IF(ISBLANK('Database (LECTURE-RES-PRAC)'!A174),"",'Database (LECTURE-RES-PRAC)'!A174)</f>
        <v/>
      </c>
      <c r="B177" s="119" t="str">
        <f>IF(ISBLANK('Database (LECTURE-RES-PRAC)'!B174),"",'Database (LECTURE-RES-PRAC)'!B174)</f>
        <v/>
      </c>
      <c r="C177" s="239" t="str">
        <f>'Grade computation'!J177</f>
        <v/>
      </c>
      <c r="D177" s="239" t="str">
        <f>'Grade computation'!R177</f>
        <v/>
      </c>
      <c r="E177" s="239" t="str">
        <f>'Grade computation'!Z177</f>
        <v/>
      </c>
      <c r="F177" s="153" t="str">
        <f>'Grade computation'!AA177</f>
        <v/>
      </c>
      <c r="G177" s="399" t="str">
        <f>'Grade computation'!AB177</f>
        <v/>
      </c>
      <c r="H177" s="432"/>
      <c r="I177" s="137"/>
      <c r="J177" s="25"/>
      <c r="K177" s="232"/>
      <c r="L177" s="25"/>
      <c r="M177" s="232"/>
      <c r="N177" s="233"/>
      <c r="O177" s="25"/>
      <c r="P177" s="232"/>
      <c r="Q177" s="25"/>
      <c r="R177" s="232"/>
      <c r="S177" s="233"/>
      <c r="T177" s="25"/>
      <c r="U177" s="232"/>
      <c r="V177" s="25"/>
      <c r="W177" s="232"/>
      <c r="X177" s="233"/>
      <c r="Y177" s="25"/>
      <c r="Z177" s="232"/>
      <c r="AA177" s="25"/>
      <c r="AB177" s="232"/>
      <c r="AC177" s="233"/>
      <c r="AD177" s="25"/>
      <c r="AE177" s="232"/>
      <c r="AF177" s="25"/>
      <c r="AG177" s="232"/>
      <c r="AH177" s="233"/>
      <c r="AI177" s="25"/>
      <c r="AJ177" s="232"/>
      <c r="AK177" s="25"/>
      <c r="AL177" s="232"/>
      <c r="AM177" s="233"/>
      <c r="AN177" s="25"/>
      <c r="AO177" s="232"/>
      <c r="AP177" s="25"/>
    </row>
    <row r="178" spans="1:42" ht="19.5" customHeight="1">
      <c r="A178" s="212" t="str">
        <f>IF(ISBLANK('Database (LECTURE-RES-PRAC)'!A175),"",'Database (LECTURE-RES-PRAC)'!A175)</f>
        <v/>
      </c>
      <c r="B178" s="213" t="str">
        <f>IF(ISBLANK('Database (LECTURE-RES-PRAC)'!B175),"",'Database (LECTURE-RES-PRAC)'!B175)</f>
        <v/>
      </c>
      <c r="C178" s="239" t="str">
        <f>'Grade computation'!J178</f>
        <v/>
      </c>
      <c r="D178" s="239" t="str">
        <f>'Grade computation'!R178</f>
        <v/>
      </c>
      <c r="E178" s="239" t="str">
        <f>'Grade computation'!Z178</f>
        <v/>
      </c>
      <c r="F178" s="153" t="str">
        <f>'Grade computation'!AA178</f>
        <v/>
      </c>
      <c r="G178" s="399" t="str">
        <f>'Grade computation'!AB178</f>
        <v/>
      </c>
      <c r="H178" s="432"/>
      <c r="I178" s="137"/>
      <c r="J178" s="25"/>
      <c r="K178" s="232"/>
      <c r="L178" s="25"/>
      <c r="M178" s="232"/>
      <c r="N178" s="233"/>
      <c r="O178" s="25"/>
      <c r="P178" s="232"/>
      <c r="Q178" s="25"/>
      <c r="R178" s="232"/>
      <c r="S178" s="233"/>
      <c r="T178" s="25"/>
      <c r="U178" s="232"/>
      <c r="V178" s="25"/>
      <c r="W178" s="232"/>
      <c r="X178" s="233"/>
      <c r="Y178" s="25"/>
      <c r="Z178" s="232"/>
      <c r="AA178" s="25"/>
      <c r="AB178" s="232"/>
      <c r="AC178" s="233"/>
      <c r="AD178" s="25"/>
      <c r="AE178" s="232"/>
      <c r="AF178" s="25"/>
      <c r="AG178" s="232"/>
      <c r="AH178" s="233"/>
      <c r="AI178" s="25"/>
      <c r="AJ178" s="232"/>
      <c r="AK178" s="25"/>
      <c r="AL178" s="232"/>
      <c r="AM178" s="233"/>
      <c r="AN178" s="25"/>
      <c r="AO178" s="232"/>
      <c r="AP178" s="25"/>
    </row>
    <row r="179" spans="1:42" ht="19.5" customHeight="1">
      <c r="A179" s="118" t="str">
        <f>IF(ISBLANK('Database (LECTURE-RES-PRAC)'!A176),"",'Database (LECTURE-RES-PRAC)'!A176)</f>
        <v/>
      </c>
      <c r="B179" s="119" t="str">
        <f>IF(ISBLANK('Database (LECTURE-RES-PRAC)'!B176),"",'Database (LECTURE-RES-PRAC)'!B176)</f>
        <v/>
      </c>
      <c r="C179" s="239" t="str">
        <f>'Grade computation'!J179</f>
        <v/>
      </c>
      <c r="D179" s="239" t="str">
        <f>'Grade computation'!R179</f>
        <v/>
      </c>
      <c r="E179" s="239" t="str">
        <f>'Grade computation'!Z179</f>
        <v/>
      </c>
      <c r="F179" s="153" t="str">
        <f>'Grade computation'!AA179</f>
        <v/>
      </c>
      <c r="G179" s="399" t="str">
        <f>'Grade computation'!AB179</f>
        <v/>
      </c>
      <c r="H179" s="432"/>
      <c r="I179" s="137"/>
      <c r="J179" s="25"/>
      <c r="K179" s="232"/>
      <c r="L179" s="25"/>
      <c r="M179" s="232"/>
      <c r="N179" s="233"/>
      <c r="O179" s="25"/>
      <c r="P179" s="232"/>
      <c r="Q179" s="25"/>
      <c r="R179" s="232"/>
      <c r="S179" s="233"/>
      <c r="T179" s="25"/>
      <c r="U179" s="232"/>
      <c r="V179" s="25"/>
      <c r="W179" s="232"/>
      <c r="X179" s="233"/>
      <c r="Y179" s="25"/>
      <c r="Z179" s="232"/>
      <c r="AA179" s="25"/>
      <c r="AB179" s="232"/>
      <c r="AC179" s="233"/>
      <c r="AD179" s="25"/>
      <c r="AE179" s="232"/>
      <c r="AF179" s="25"/>
      <c r="AG179" s="232"/>
      <c r="AH179" s="233"/>
      <c r="AI179" s="25"/>
      <c r="AJ179" s="232"/>
      <c r="AK179" s="25"/>
      <c r="AL179" s="232"/>
      <c r="AM179" s="233"/>
      <c r="AN179" s="25"/>
      <c r="AO179" s="232"/>
      <c r="AP179" s="25"/>
    </row>
    <row r="180" spans="1:42" ht="19.5" customHeight="1">
      <c r="A180" s="212" t="str">
        <f>IF(ISBLANK('Database (LECTURE-RES-PRAC)'!A177),"",'Database (LECTURE-RES-PRAC)'!A177)</f>
        <v/>
      </c>
      <c r="B180" s="213" t="str">
        <f>IF(ISBLANK('Database (LECTURE-RES-PRAC)'!B177),"",'Database (LECTURE-RES-PRAC)'!B177)</f>
        <v/>
      </c>
      <c r="C180" s="239" t="str">
        <f>'Grade computation'!J180</f>
        <v/>
      </c>
      <c r="D180" s="239" t="str">
        <f>'Grade computation'!R180</f>
        <v/>
      </c>
      <c r="E180" s="239" t="str">
        <f>'Grade computation'!Z180</f>
        <v/>
      </c>
      <c r="F180" s="153" t="str">
        <f>'Grade computation'!AA180</f>
        <v/>
      </c>
      <c r="G180" s="399" t="str">
        <f>'Grade computation'!AB180</f>
        <v/>
      </c>
      <c r="H180" s="432"/>
      <c r="I180" s="137"/>
      <c r="J180" s="25"/>
      <c r="K180" s="232"/>
      <c r="L180" s="25"/>
      <c r="M180" s="232"/>
      <c r="N180" s="233"/>
      <c r="O180" s="25"/>
      <c r="P180" s="232"/>
      <c r="Q180" s="25"/>
      <c r="R180" s="232"/>
      <c r="S180" s="233"/>
      <c r="T180" s="25"/>
      <c r="U180" s="232"/>
      <c r="V180" s="25"/>
      <c r="W180" s="232"/>
      <c r="X180" s="233"/>
      <c r="Y180" s="25"/>
      <c r="Z180" s="232"/>
      <c r="AA180" s="25"/>
      <c r="AB180" s="232"/>
      <c r="AC180" s="233"/>
      <c r="AD180" s="25"/>
      <c r="AE180" s="232"/>
      <c r="AF180" s="25"/>
      <c r="AG180" s="232"/>
      <c r="AH180" s="233"/>
      <c r="AI180" s="25"/>
      <c r="AJ180" s="232"/>
      <c r="AK180" s="25"/>
      <c r="AL180" s="232"/>
      <c r="AM180" s="233"/>
      <c r="AN180" s="25"/>
      <c r="AO180" s="232"/>
      <c r="AP180" s="25"/>
    </row>
    <row r="181" spans="1:42" ht="19.5" customHeight="1">
      <c r="A181" s="118" t="str">
        <f>IF(ISBLANK('Database (LECTURE-RES-PRAC)'!A178),"",'Database (LECTURE-RES-PRAC)'!A178)</f>
        <v/>
      </c>
      <c r="B181" s="119" t="str">
        <f>IF(ISBLANK('Database (LECTURE-RES-PRAC)'!B178),"",'Database (LECTURE-RES-PRAC)'!B178)</f>
        <v/>
      </c>
      <c r="C181" s="239" t="str">
        <f>'Grade computation'!J181</f>
        <v/>
      </c>
      <c r="D181" s="239" t="str">
        <f>'Grade computation'!R181</f>
        <v/>
      </c>
      <c r="E181" s="239" t="str">
        <f>'Grade computation'!Z181</f>
        <v/>
      </c>
      <c r="F181" s="153" t="str">
        <f>'Grade computation'!AA181</f>
        <v/>
      </c>
      <c r="G181" s="399" t="str">
        <f>'Grade computation'!AB181</f>
        <v/>
      </c>
      <c r="H181" s="432"/>
      <c r="I181" s="137"/>
      <c r="J181" s="25"/>
      <c r="K181" s="232"/>
      <c r="L181" s="25"/>
      <c r="M181" s="232"/>
      <c r="N181" s="233"/>
      <c r="O181" s="25"/>
      <c r="P181" s="232"/>
      <c r="Q181" s="25"/>
      <c r="R181" s="232"/>
      <c r="S181" s="233"/>
      <c r="T181" s="25"/>
      <c r="U181" s="232"/>
      <c r="V181" s="25"/>
      <c r="W181" s="232"/>
      <c r="X181" s="233"/>
      <c r="Y181" s="25"/>
      <c r="Z181" s="232"/>
      <c r="AA181" s="25"/>
      <c r="AB181" s="232"/>
      <c r="AC181" s="233"/>
      <c r="AD181" s="25"/>
      <c r="AE181" s="232"/>
      <c r="AF181" s="25"/>
      <c r="AG181" s="232"/>
      <c r="AH181" s="233"/>
      <c r="AI181" s="25"/>
      <c r="AJ181" s="232"/>
      <c r="AK181" s="25"/>
      <c r="AL181" s="232"/>
      <c r="AM181" s="233"/>
      <c r="AN181" s="25"/>
      <c r="AO181" s="232"/>
      <c r="AP181" s="25"/>
    </row>
    <row r="182" spans="1:42" ht="19.5" customHeight="1">
      <c r="A182" s="212" t="str">
        <f>IF(ISBLANK('Database (LECTURE-RES-PRAC)'!A179),"",'Database (LECTURE-RES-PRAC)'!A179)</f>
        <v/>
      </c>
      <c r="B182" s="213" t="str">
        <f>IF(ISBLANK('Database (LECTURE-RES-PRAC)'!B179),"",'Database (LECTURE-RES-PRAC)'!B179)</f>
        <v/>
      </c>
      <c r="C182" s="239" t="str">
        <f>'Grade computation'!J182</f>
        <v/>
      </c>
      <c r="D182" s="239" t="str">
        <f>'Grade computation'!R182</f>
        <v/>
      </c>
      <c r="E182" s="239" t="str">
        <f>'Grade computation'!Z182</f>
        <v/>
      </c>
      <c r="F182" s="153" t="str">
        <f>'Grade computation'!AA182</f>
        <v/>
      </c>
      <c r="G182" s="399" t="str">
        <f>'Grade computation'!AB182</f>
        <v/>
      </c>
      <c r="H182" s="432"/>
      <c r="I182" s="137"/>
      <c r="J182" s="25"/>
      <c r="K182" s="232"/>
      <c r="L182" s="25"/>
      <c r="M182" s="232"/>
      <c r="N182" s="233"/>
      <c r="O182" s="25"/>
      <c r="P182" s="232"/>
      <c r="Q182" s="25"/>
      <c r="R182" s="232"/>
      <c r="S182" s="233"/>
      <c r="T182" s="25"/>
      <c r="U182" s="232"/>
      <c r="V182" s="25"/>
      <c r="W182" s="232"/>
      <c r="X182" s="233"/>
      <c r="Y182" s="25"/>
      <c r="Z182" s="232"/>
      <c r="AA182" s="25"/>
      <c r="AB182" s="232"/>
      <c r="AC182" s="233"/>
      <c r="AD182" s="25"/>
      <c r="AE182" s="232"/>
      <c r="AF182" s="25"/>
      <c r="AG182" s="232"/>
      <c r="AH182" s="233"/>
      <c r="AI182" s="25"/>
      <c r="AJ182" s="232"/>
      <c r="AK182" s="25"/>
      <c r="AL182" s="232"/>
      <c r="AM182" s="233"/>
      <c r="AN182" s="25"/>
      <c r="AO182" s="232"/>
      <c r="AP182" s="25"/>
    </row>
    <row r="183" spans="1:42" ht="19.5" customHeight="1">
      <c r="A183" s="118" t="str">
        <f>IF(ISBLANK('Database (LECTURE-RES-PRAC)'!A180),"",'Database (LECTURE-RES-PRAC)'!A180)</f>
        <v/>
      </c>
      <c r="B183" s="119" t="str">
        <f>IF(ISBLANK('Database (LECTURE-RES-PRAC)'!B180),"",'Database (LECTURE-RES-PRAC)'!B180)</f>
        <v/>
      </c>
      <c r="C183" s="239" t="str">
        <f>'Grade computation'!J183</f>
        <v/>
      </c>
      <c r="D183" s="239" t="str">
        <f>'Grade computation'!R183</f>
        <v/>
      </c>
      <c r="E183" s="239" t="str">
        <f>'Grade computation'!Z183</f>
        <v/>
      </c>
      <c r="F183" s="153" t="str">
        <f>'Grade computation'!AA183</f>
        <v/>
      </c>
      <c r="G183" s="399" t="str">
        <f>'Grade computation'!AB183</f>
        <v/>
      </c>
      <c r="H183" s="432"/>
      <c r="I183" s="137"/>
      <c r="J183" s="25"/>
      <c r="K183" s="232"/>
      <c r="L183" s="25"/>
      <c r="M183" s="232"/>
      <c r="N183" s="233"/>
      <c r="O183" s="25"/>
      <c r="P183" s="232"/>
      <c r="Q183" s="25"/>
      <c r="R183" s="232"/>
      <c r="S183" s="233"/>
      <c r="T183" s="25"/>
      <c r="U183" s="232"/>
      <c r="V183" s="25"/>
      <c r="W183" s="232"/>
      <c r="X183" s="233"/>
      <c r="Y183" s="25"/>
      <c r="Z183" s="232"/>
      <c r="AA183" s="25"/>
      <c r="AB183" s="232"/>
      <c r="AC183" s="233"/>
      <c r="AD183" s="25"/>
      <c r="AE183" s="232"/>
      <c r="AF183" s="25"/>
      <c r="AG183" s="232"/>
      <c r="AH183" s="233"/>
      <c r="AI183" s="25"/>
      <c r="AJ183" s="232"/>
      <c r="AK183" s="25"/>
      <c r="AL183" s="232"/>
      <c r="AM183" s="233"/>
      <c r="AN183" s="25"/>
      <c r="AO183" s="232"/>
      <c r="AP183" s="25"/>
    </row>
    <row r="184" spans="1:42" ht="19.5" customHeight="1">
      <c r="A184" s="212" t="str">
        <f>IF(ISBLANK('Database (LECTURE-RES-PRAC)'!A181),"",'Database (LECTURE-RES-PRAC)'!A181)</f>
        <v/>
      </c>
      <c r="B184" s="213" t="str">
        <f>IF(ISBLANK('Database (LECTURE-RES-PRAC)'!B181),"",'Database (LECTURE-RES-PRAC)'!B181)</f>
        <v/>
      </c>
      <c r="C184" s="239" t="str">
        <f>'Grade computation'!J184</f>
        <v/>
      </c>
      <c r="D184" s="239" t="str">
        <f>'Grade computation'!R184</f>
        <v/>
      </c>
      <c r="E184" s="239" t="str">
        <f>'Grade computation'!Z184</f>
        <v/>
      </c>
      <c r="F184" s="153" t="str">
        <f>'Grade computation'!AA184</f>
        <v/>
      </c>
      <c r="G184" s="399" t="str">
        <f>'Grade computation'!AB184</f>
        <v/>
      </c>
      <c r="H184" s="432"/>
      <c r="I184" s="137"/>
      <c r="J184" s="25"/>
      <c r="K184" s="232"/>
      <c r="L184" s="25"/>
      <c r="M184" s="232"/>
      <c r="N184" s="233"/>
      <c r="O184" s="25"/>
      <c r="P184" s="232"/>
      <c r="Q184" s="25"/>
      <c r="R184" s="232"/>
      <c r="S184" s="233"/>
      <c r="T184" s="25"/>
      <c r="U184" s="232"/>
      <c r="V184" s="25"/>
      <c r="W184" s="232"/>
      <c r="X184" s="233"/>
      <c r="Y184" s="25"/>
      <c r="Z184" s="232"/>
      <c r="AA184" s="25"/>
      <c r="AB184" s="232"/>
      <c r="AC184" s="233"/>
      <c r="AD184" s="25"/>
      <c r="AE184" s="232"/>
      <c r="AF184" s="25"/>
      <c r="AG184" s="232"/>
      <c r="AH184" s="233"/>
      <c r="AI184" s="25"/>
      <c r="AJ184" s="232"/>
      <c r="AK184" s="25"/>
      <c r="AL184" s="232"/>
      <c r="AM184" s="233"/>
      <c r="AN184" s="25"/>
      <c r="AO184" s="232"/>
      <c r="AP184" s="25"/>
    </row>
    <row r="185" spans="1:42" ht="19.5" customHeight="1">
      <c r="A185" s="118" t="str">
        <f>IF(ISBLANK('Database (LECTURE-RES-PRAC)'!A182),"",'Database (LECTURE-RES-PRAC)'!A182)</f>
        <v/>
      </c>
      <c r="B185" s="119" t="str">
        <f>IF(ISBLANK('Database (LECTURE-RES-PRAC)'!B182),"",'Database (LECTURE-RES-PRAC)'!B182)</f>
        <v/>
      </c>
      <c r="C185" s="239" t="str">
        <f>'Grade computation'!J185</f>
        <v/>
      </c>
      <c r="D185" s="239" t="str">
        <f>'Grade computation'!R185</f>
        <v/>
      </c>
      <c r="E185" s="239" t="str">
        <f>'Grade computation'!Z185</f>
        <v/>
      </c>
      <c r="F185" s="153" t="str">
        <f>'Grade computation'!AA185</f>
        <v/>
      </c>
      <c r="G185" s="399" t="str">
        <f>'Grade computation'!AB185</f>
        <v/>
      </c>
      <c r="H185" s="432"/>
      <c r="I185" s="137"/>
      <c r="J185" s="25"/>
      <c r="K185" s="232"/>
      <c r="L185" s="25"/>
      <c r="M185" s="232"/>
      <c r="N185" s="233"/>
      <c r="O185" s="25"/>
      <c r="P185" s="232"/>
      <c r="Q185" s="25"/>
      <c r="R185" s="232"/>
      <c r="S185" s="233"/>
      <c r="T185" s="25"/>
      <c r="U185" s="232"/>
      <c r="V185" s="25"/>
      <c r="W185" s="232"/>
      <c r="X185" s="233"/>
      <c r="Y185" s="25"/>
      <c r="Z185" s="232"/>
      <c r="AA185" s="25"/>
      <c r="AB185" s="232"/>
      <c r="AC185" s="233"/>
      <c r="AD185" s="25"/>
      <c r="AE185" s="232"/>
      <c r="AF185" s="25"/>
      <c r="AG185" s="232"/>
      <c r="AH185" s="233"/>
      <c r="AI185" s="25"/>
      <c r="AJ185" s="232"/>
      <c r="AK185" s="25"/>
      <c r="AL185" s="232"/>
      <c r="AM185" s="233"/>
      <c r="AN185" s="25"/>
      <c r="AO185" s="232"/>
      <c r="AP185" s="25"/>
    </row>
    <row r="186" spans="1:42" ht="19.5" customHeight="1">
      <c r="A186" s="212" t="str">
        <f>IF(ISBLANK('Database (LECTURE-RES-PRAC)'!A183),"",'Database (LECTURE-RES-PRAC)'!A183)</f>
        <v/>
      </c>
      <c r="B186" s="213" t="str">
        <f>IF(ISBLANK('Database (LECTURE-RES-PRAC)'!B183),"",'Database (LECTURE-RES-PRAC)'!B183)</f>
        <v/>
      </c>
      <c r="C186" s="239" t="str">
        <f>'Grade computation'!J186</f>
        <v/>
      </c>
      <c r="D186" s="239" t="str">
        <f>'Grade computation'!R186</f>
        <v/>
      </c>
      <c r="E186" s="239" t="str">
        <f>'Grade computation'!Z186</f>
        <v/>
      </c>
      <c r="F186" s="153" t="str">
        <f>'Grade computation'!AA186</f>
        <v/>
      </c>
      <c r="G186" s="399" t="str">
        <f>'Grade computation'!AB186</f>
        <v/>
      </c>
      <c r="H186" s="432"/>
      <c r="I186" s="137"/>
      <c r="J186" s="25"/>
      <c r="K186" s="232"/>
      <c r="L186" s="25"/>
      <c r="M186" s="232"/>
      <c r="N186" s="233"/>
      <c r="O186" s="25"/>
      <c r="P186" s="232"/>
      <c r="Q186" s="25"/>
      <c r="R186" s="232"/>
      <c r="S186" s="233"/>
      <c r="T186" s="25"/>
      <c r="U186" s="232"/>
      <c r="V186" s="25"/>
      <c r="W186" s="232"/>
      <c r="X186" s="233"/>
      <c r="Y186" s="25"/>
      <c r="Z186" s="232"/>
      <c r="AA186" s="25"/>
      <c r="AB186" s="232"/>
      <c r="AC186" s="233"/>
      <c r="AD186" s="25"/>
      <c r="AE186" s="232"/>
      <c r="AF186" s="25"/>
      <c r="AG186" s="232"/>
      <c r="AH186" s="233"/>
      <c r="AI186" s="25"/>
      <c r="AJ186" s="232"/>
      <c r="AK186" s="25"/>
      <c r="AL186" s="232"/>
      <c r="AM186" s="233"/>
      <c r="AN186" s="25"/>
      <c r="AO186" s="232"/>
      <c r="AP186" s="25"/>
    </row>
    <row r="187" spans="1:42" ht="19.5" customHeight="1">
      <c r="A187" s="118" t="str">
        <f>IF(ISBLANK('Database (LECTURE-RES-PRAC)'!A184),"",'Database (LECTURE-RES-PRAC)'!A184)</f>
        <v/>
      </c>
      <c r="B187" s="119" t="str">
        <f>IF(ISBLANK('Database (LECTURE-RES-PRAC)'!B184),"",'Database (LECTURE-RES-PRAC)'!B184)</f>
        <v/>
      </c>
      <c r="C187" s="239" t="str">
        <f>'Grade computation'!J187</f>
        <v/>
      </c>
      <c r="D187" s="239" t="str">
        <f>'Grade computation'!R187</f>
        <v/>
      </c>
      <c r="E187" s="239" t="str">
        <f>'Grade computation'!Z187</f>
        <v/>
      </c>
      <c r="F187" s="153" t="str">
        <f>'Grade computation'!AA187</f>
        <v/>
      </c>
      <c r="G187" s="399" t="str">
        <f>'Grade computation'!AB187</f>
        <v/>
      </c>
      <c r="H187" s="432"/>
      <c r="I187" s="137"/>
      <c r="J187" s="25"/>
      <c r="K187" s="232"/>
      <c r="L187" s="25"/>
      <c r="M187" s="232"/>
      <c r="N187" s="233"/>
      <c r="O187" s="25"/>
      <c r="P187" s="232"/>
      <c r="Q187" s="25"/>
      <c r="R187" s="232"/>
      <c r="S187" s="233"/>
      <c r="T187" s="25"/>
      <c r="U187" s="232"/>
      <c r="V187" s="25"/>
      <c r="W187" s="232"/>
      <c r="X187" s="233"/>
      <c r="Y187" s="25"/>
      <c r="Z187" s="232"/>
      <c r="AA187" s="25"/>
      <c r="AB187" s="232"/>
      <c r="AC187" s="233"/>
      <c r="AD187" s="25"/>
      <c r="AE187" s="232"/>
      <c r="AF187" s="25"/>
      <c r="AG187" s="232"/>
      <c r="AH187" s="233"/>
      <c r="AI187" s="25"/>
      <c r="AJ187" s="232"/>
      <c r="AK187" s="25"/>
      <c r="AL187" s="232"/>
      <c r="AM187" s="233"/>
      <c r="AN187" s="25"/>
      <c r="AO187" s="232"/>
      <c r="AP187" s="25"/>
    </row>
    <row r="188" spans="1:42" ht="19.5" customHeight="1">
      <c r="A188" s="212" t="str">
        <f>IF(ISBLANK('Database (LECTURE-RES-PRAC)'!A185),"",'Database (LECTURE-RES-PRAC)'!A185)</f>
        <v/>
      </c>
      <c r="B188" s="213" t="str">
        <f>IF(ISBLANK('Database (LECTURE-RES-PRAC)'!B185),"",'Database (LECTURE-RES-PRAC)'!B185)</f>
        <v/>
      </c>
      <c r="C188" s="239" t="str">
        <f>'Grade computation'!J188</f>
        <v/>
      </c>
      <c r="D188" s="239" t="str">
        <f>'Grade computation'!R188</f>
        <v/>
      </c>
      <c r="E188" s="239" t="str">
        <f>'Grade computation'!Z188</f>
        <v/>
      </c>
      <c r="F188" s="153" t="str">
        <f>'Grade computation'!AA188</f>
        <v/>
      </c>
      <c r="G188" s="399" t="str">
        <f>'Grade computation'!AB188</f>
        <v/>
      </c>
      <c r="H188" s="432"/>
      <c r="I188" s="137"/>
      <c r="J188" s="25"/>
      <c r="K188" s="232"/>
      <c r="L188" s="25"/>
      <c r="M188" s="232"/>
      <c r="N188" s="233"/>
      <c r="O188" s="25"/>
      <c r="P188" s="232"/>
      <c r="Q188" s="25"/>
      <c r="R188" s="232"/>
      <c r="S188" s="233"/>
      <c r="T188" s="25"/>
      <c r="U188" s="232"/>
      <c r="V188" s="25"/>
      <c r="W188" s="232"/>
      <c r="X188" s="233"/>
      <c r="Y188" s="25"/>
      <c r="Z188" s="232"/>
      <c r="AA188" s="25"/>
      <c r="AB188" s="232"/>
      <c r="AC188" s="233"/>
      <c r="AD188" s="25"/>
      <c r="AE188" s="232"/>
      <c r="AF188" s="25"/>
      <c r="AG188" s="232"/>
      <c r="AH188" s="233"/>
      <c r="AI188" s="25"/>
      <c r="AJ188" s="232"/>
      <c r="AK188" s="25"/>
      <c r="AL188" s="232"/>
      <c r="AM188" s="233"/>
      <c r="AN188" s="25"/>
      <c r="AO188" s="232"/>
      <c r="AP188" s="25"/>
    </row>
    <row r="189" spans="1:42" ht="19.5" customHeight="1">
      <c r="A189" s="118" t="str">
        <f>IF(ISBLANK('Database (LECTURE-RES-PRAC)'!A186),"",'Database (LECTURE-RES-PRAC)'!A186)</f>
        <v/>
      </c>
      <c r="B189" s="119" t="str">
        <f>IF(ISBLANK('Database (LECTURE-RES-PRAC)'!B186),"",'Database (LECTURE-RES-PRAC)'!B186)</f>
        <v/>
      </c>
      <c r="C189" s="239" t="str">
        <f>'Grade computation'!J189</f>
        <v/>
      </c>
      <c r="D189" s="239" t="str">
        <f>'Grade computation'!R189</f>
        <v/>
      </c>
      <c r="E189" s="239" t="str">
        <f>'Grade computation'!Z189</f>
        <v/>
      </c>
      <c r="F189" s="153" t="str">
        <f>'Grade computation'!AA189</f>
        <v/>
      </c>
      <c r="G189" s="399" t="str">
        <f>'Grade computation'!AB189</f>
        <v/>
      </c>
      <c r="H189" s="432"/>
      <c r="I189" s="137"/>
      <c r="J189" s="25"/>
      <c r="K189" s="232"/>
      <c r="L189" s="25"/>
      <c r="M189" s="232"/>
      <c r="N189" s="233"/>
      <c r="O189" s="25"/>
      <c r="P189" s="232"/>
      <c r="Q189" s="25"/>
      <c r="R189" s="232"/>
      <c r="S189" s="233"/>
      <c r="T189" s="25"/>
      <c r="U189" s="232"/>
      <c r="V189" s="25"/>
      <c r="W189" s="232"/>
      <c r="X189" s="233"/>
      <c r="Y189" s="25"/>
      <c r="Z189" s="232"/>
      <c r="AA189" s="25"/>
      <c r="AB189" s="232"/>
      <c r="AC189" s="233"/>
      <c r="AD189" s="25"/>
      <c r="AE189" s="232"/>
      <c r="AF189" s="25"/>
      <c r="AG189" s="232"/>
      <c r="AH189" s="233"/>
      <c r="AI189" s="25"/>
      <c r="AJ189" s="232"/>
      <c r="AK189" s="25"/>
      <c r="AL189" s="232"/>
      <c r="AM189" s="233"/>
      <c r="AN189" s="25"/>
      <c r="AO189" s="232"/>
      <c r="AP189" s="25"/>
    </row>
    <row r="190" spans="1:42" ht="19.5" customHeight="1">
      <c r="A190" s="212" t="str">
        <f>IF(ISBLANK('Database (LECTURE-RES-PRAC)'!A187),"",'Database (LECTURE-RES-PRAC)'!A187)</f>
        <v/>
      </c>
      <c r="B190" s="213" t="str">
        <f>IF(ISBLANK('Database (LECTURE-RES-PRAC)'!B187),"",'Database (LECTURE-RES-PRAC)'!B187)</f>
        <v/>
      </c>
      <c r="C190" s="239" t="str">
        <f>'Grade computation'!J190</f>
        <v/>
      </c>
      <c r="D190" s="239" t="str">
        <f>'Grade computation'!R190</f>
        <v/>
      </c>
      <c r="E190" s="239" t="str">
        <f>'Grade computation'!Z190</f>
        <v/>
      </c>
      <c r="F190" s="153" t="str">
        <f>'Grade computation'!AA190</f>
        <v/>
      </c>
      <c r="G190" s="399" t="str">
        <f>'Grade computation'!AB190</f>
        <v/>
      </c>
      <c r="H190" s="432"/>
      <c r="I190" s="137"/>
      <c r="J190" s="25"/>
      <c r="K190" s="232"/>
      <c r="L190" s="25"/>
      <c r="M190" s="232"/>
      <c r="N190" s="233"/>
      <c r="O190" s="25"/>
      <c r="P190" s="232"/>
      <c r="Q190" s="25"/>
      <c r="R190" s="232"/>
      <c r="S190" s="233"/>
      <c r="T190" s="25"/>
      <c r="U190" s="232"/>
      <c r="V190" s="25"/>
      <c r="W190" s="232"/>
      <c r="X190" s="233"/>
      <c r="Y190" s="25"/>
      <c r="Z190" s="232"/>
      <c r="AA190" s="25"/>
      <c r="AB190" s="232"/>
      <c r="AC190" s="233"/>
      <c r="AD190" s="25"/>
      <c r="AE190" s="232"/>
      <c r="AF190" s="25"/>
      <c r="AG190" s="232"/>
      <c r="AH190" s="233"/>
      <c r="AI190" s="25"/>
      <c r="AJ190" s="232"/>
      <c r="AK190" s="25"/>
      <c r="AL190" s="232"/>
      <c r="AM190" s="233"/>
      <c r="AN190" s="25"/>
      <c r="AO190" s="232"/>
      <c r="AP190" s="25"/>
    </row>
    <row r="191" spans="1:42" ht="19.5" customHeight="1">
      <c r="A191" s="118" t="str">
        <f>IF(ISBLANK('Database (LECTURE-RES-PRAC)'!A188),"",'Database (LECTURE-RES-PRAC)'!A188)</f>
        <v/>
      </c>
      <c r="B191" s="119" t="str">
        <f>IF(ISBLANK('Database (LECTURE-RES-PRAC)'!B188),"",'Database (LECTURE-RES-PRAC)'!B188)</f>
        <v/>
      </c>
      <c r="C191" s="239" t="str">
        <f>'Grade computation'!J191</f>
        <v/>
      </c>
      <c r="D191" s="239" t="str">
        <f>'Grade computation'!R191</f>
        <v/>
      </c>
      <c r="E191" s="239" t="str">
        <f>'Grade computation'!Z191</f>
        <v/>
      </c>
      <c r="F191" s="153" t="str">
        <f>'Grade computation'!AA191</f>
        <v/>
      </c>
      <c r="G191" s="399" t="str">
        <f>'Grade computation'!AB191</f>
        <v/>
      </c>
      <c r="H191" s="432"/>
      <c r="I191" s="137"/>
      <c r="J191" s="25"/>
      <c r="K191" s="232"/>
      <c r="L191" s="25"/>
      <c r="M191" s="232"/>
      <c r="N191" s="233"/>
      <c r="O191" s="25"/>
      <c r="P191" s="232"/>
      <c r="Q191" s="25"/>
      <c r="R191" s="232"/>
      <c r="S191" s="233"/>
      <c r="T191" s="25"/>
      <c r="U191" s="232"/>
      <c r="V191" s="25"/>
      <c r="W191" s="232"/>
      <c r="X191" s="233"/>
      <c r="Y191" s="25"/>
      <c r="Z191" s="232"/>
      <c r="AA191" s="25"/>
      <c r="AB191" s="232"/>
      <c r="AC191" s="233"/>
      <c r="AD191" s="25"/>
      <c r="AE191" s="232"/>
      <c r="AF191" s="25"/>
      <c r="AG191" s="232"/>
      <c r="AH191" s="233"/>
      <c r="AI191" s="25"/>
      <c r="AJ191" s="232"/>
      <c r="AK191" s="25"/>
      <c r="AL191" s="232"/>
      <c r="AM191" s="233"/>
      <c r="AN191" s="25"/>
      <c r="AO191" s="232"/>
      <c r="AP191" s="25"/>
    </row>
    <row r="192" spans="1:42" ht="19.5" customHeight="1">
      <c r="A192" s="212" t="str">
        <f>IF(ISBLANK('Database (LECTURE-RES-PRAC)'!A189),"",'Database (LECTURE-RES-PRAC)'!A189)</f>
        <v/>
      </c>
      <c r="B192" s="213" t="str">
        <f>IF(ISBLANK('Database (LECTURE-RES-PRAC)'!B189),"",'Database (LECTURE-RES-PRAC)'!B189)</f>
        <v/>
      </c>
      <c r="C192" s="239" t="str">
        <f>'Grade computation'!J192</f>
        <v/>
      </c>
      <c r="D192" s="239" t="str">
        <f>'Grade computation'!R192</f>
        <v/>
      </c>
      <c r="E192" s="239" t="str">
        <f>'Grade computation'!Z192</f>
        <v/>
      </c>
      <c r="F192" s="153" t="str">
        <f>'Grade computation'!AA192</f>
        <v/>
      </c>
      <c r="G192" s="399" t="str">
        <f>'Grade computation'!AB192</f>
        <v/>
      </c>
      <c r="H192" s="432"/>
      <c r="I192" s="137"/>
      <c r="J192" s="25"/>
      <c r="K192" s="232"/>
      <c r="L192" s="25"/>
      <c r="M192" s="232"/>
      <c r="N192" s="233"/>
      <c r="O192" s="25"/>
      <c r="P192" s="232"/>
      <c r="Q192" s="25"/>
      <c r="R192" s="232"/>
      <c r="S192" s="233"/>
      <c r="T192" s="25"/>
      <c r="U192" s="232"/>
      <c r="V192" s="25"/>
      <c r="W192" s="232"/>
      <c r="X192" s="233"/>
      <c r="Y192" s="25"/>
      <c r="Z192" s="232"/>
      <c r="AA192" s="25"/>
      <c r="AB192" s="232"/>
      <c r="AC192" s="233"/>
      <c r="AD192" s="25"/>
      <c r="AE192" s="232"/>
      <c r="AF192" s="25"/>
      <c r="AG192" s="232"/>
      <c r="AH192" s="233"/>
      <c r="AI192" s="25"/>
      <c r="AJ192" s="232"/>
      <c r="AK192" s="25"/>
      <c r="AL192" s="232"/>
      <c r="AM192" s="233"/>
      <c r="AN192" s="25"/>
      <c r="AO192" s="232"/>
      <c r="AP192" s="25"/>
    </row>
    <row r="193" spans="1:42" ht="19.5" customHeight="1">
      <c r="A193" s="118" t="str">
        <f>IF(ISBLANK('Database (LECTURE-RES-PRAC)'!A190),"",'Database (LECTURE-RES-PRAC)'!A190)</f>
        <v/>
      </c>
      <c r="B193" s="119" t="str">
        <f>IF(ISBLANK('Database (LECTURE-RES-PRAC)'!B190),"",'Database (LECTURE-RES-PRAC)'!B190)</f>
        <v/>
      </c>
      <c r="C193" s="239" t="str">
        <f>'Grade computation'!J193</f>
        <v/>
      </c>
      <c r="D193" s="239" t="str">
        <f>'Grade computation'!R193</f>
        <v/>
      </c>
      <c r="E193" s="239" t="str">
        <f>'Grade computation'!Z193</f>
        <v/>
      </c>
      <c r="F193" s="153" t="str">
        <f>'Grade computation'!AA193</f>
        <v/>
      </c>
      <c r="G193" s="399" t="str">
        <f>'Grade computation'!AB193</f>
        <v/>
      </c>
      <c r="H193" s="432"/>
      <c r="I193" s="137"/>
      <c r="J193" s="25"/>
      <c r="K193" s="232"/>
      <c r="L193" s="25"/>
      <c r="M193" s="232"/>
      <c r="N193" s="233"/>
      <c r="O193" s="25"/>
      <c r="P193" s="232"/>
      <c r="Q193" s="25"/>
      <c r="R193" s="232"/>
      <c r="S193" s="233"/>
      <c r="T193" s="25"/>
      <c r="U193" s="232"/>
      <c r="V193" s="25"/>
      <c r="W193" s="232"/>
      <c r="X193" s="233"/>
      <c r="Y193" s="25"/>
      <c r="Z193" s="232"/>
      <c r="AA193" s="25"/>
      <c r="AB193" s="232"/>
      <c r="AC193" s="233"/>
      <c r="AD193" s="25"/>
      <c r="AE193" s="232"/>
      <c r="AF193" s="25"/>
      <c r="AG193" s="232"/>
      <c r="AH193" s="233"/>
      <c r="AI193" s="25"/>
      <c r="AJ193" s="232"/>
      <c r="AK193" s="25"/>
      <c r="AL193" s="232"/>
      <c r="AM193" s="233"/>
      <c r="AN193" s="25"/>
      <c r="AO193" s="232"/>
      <c r="AP193" s="25"/>
    </row>
    <row r="194" spans="1:42" ht="19.5" customHeight="1">
      <c r="A194" s="212" t="str">
        <f>IF(ISBLANK('Database (LECTURE-RES-PRAC)'!A191),"",'Database (LECTURE-RES-PRAC)'!A191)</f>
        <v/>
      </c>
      <c r="B194" s="213" t="str">
        <f>IF(ISBLANK('Database (LECTURE-RES-PRAC)'!B191),"",'Database (LECTURE-RES-PRAC)'!B191)</f>
        <v/>
      </c>
      <c r="C194" s="239" t="str">
        <f>'Grade computation'!J194</f>
        <v/>
      </c>
      <c r="D194" s="239" t="str">
        <f>'Grade computation'!R194</f>
        <v/>
      </c>
      <c r="E194" s="239" t="str">
        <f>'Grade computation'!Z194</f>
        <v/>
      </c>
      <c r="F194" s="153" t="str">
        <f>'Grade computation'!AA194</f>
        <v/>
      </c>
      <c r="G194" s="399" t="str">
        <f>'Grade computation'!AB194</f>
        <v/>
      </c>
      <c r="H194" s="432"/>
      <c r="I194" s="137"/>
      <c r="J194" s="25"/>
      <c r="K194" s="232"/>
      <c r="L194" s="25"/>
      <c r="M194" s="232"/>
      <c r="N194" s="233"/>
      <c r="O194" s="25"/>
      <c r="P194" s="232"/>
      <c r="Q194" s="25"/>
      <c r="R194" s="232"/>
      <c r="S194" s="233"/>
      <c r="T194" s="25"/>
      <c r="U194" s="232"/>
      <c r="V194" s="25"/>
      <c r="W194" s="232"/>
      <c r="X194" s="233"/>
      <c r="Y194" s="25"/>
      <c r="Z194" s="232"/>
      <c r="AA194" s="25"/>
      <c r="AB194" s="232"/>
      <c r="AC194" s="233"/>
      <c r="AD194" s="25"/>
      <c r="AE194" s="232"/>
      <c r="AF194" s="25"/>
      <c r="AG194" s="232"/>
      <c r="AH194" s="233"/>
      <c r="AI194" s="25"/>
      <c r="AJ194" s="232"/>
      <c r="AK194" s="25"/>
      <c r="AL194" s="232"/>
      <c r="AM194" s="233"/>
      <c r="AN194" s="25"/>
      <c r="AO194" s="232"/>
      <c r="AP194" s="25"/>
    </row>
    <row r="195" spans="1:42" ht="19.5" customHeight="1">
      <c r="A195" s="118" t="str">
        <f>IF(ISBLANK('Database (LECTURE-RES-PRAC)'!A192),"",'Database (LECTURE-RES-PRAC)'!A192)</f>
        <v/>
      </c>
      <c r="B195" s="119" t="str">
        <f>IF(ISBLANK('Database (LECTURE-RES-PRAC)'!B192),"",'Database (LECTURE-RES-PRAC)'!B192)</f>
        <v/>
      </c>
      <c r="C195" s="239" t="str">
        <f>'Grade computation'!J195</f>
        <v/>
      </c>
      <c r="D195" s="239" t="str">
        <f>'Grade computation'!R195</f>
        <v/>
      </c>
      <c r="E195" s="239" t="str">
        <f>'Grade computation'!Z195</f>
        <v/>
      </c>
      <c r="F195" s="153" t="str">
        <f>'Grade computation'!AA195</f>
        <v/>
      </c>
      <c r="G195" s="399" t="str">
        <f>'Grade computation'!AB195</f>
        <v/>
      </c>
      <c r="H195" s="432"/>
      <c r="I195" s="137"/>
      <c r="J195" s="25"/>
      <c r="K195" s="232"/>
      <c r="L195" s="25"/>
      <c r="M195" s="232"/>
      <c r="N195" s="233"/>
      <c r="O195" s="25"/>
      <c r="P195" s="232"/>
      <c r="Q195" s="25"/>
      <c r="R195" s="232"/>
      <c r="S195" s="233"/>
      <c r="T195" s="25"/>
      <c r="U195" s="232"/>
      <c r="V195" s="25"/>
      <c r="W195" s="232"/>
      <c r="X195" s="233"/>
      <c r="Y195" s="25"/>
      <c r="Z195" s="232"/>
      <c r="AA195" s="25"/>
      <c r="AB195" s="232"/>
      <c r="AC195" s="233"/>
      <c r="AD195" s="25"/>
      <c r="AE195" s="232"/>
      <c r="AF195" s="25"/>
      <c r="AG195" s="232"/>
      <c r="AH195" s="233"/>
      <c r="AI195" s="25"/>
      <c r="AJ195" s="232"/>
      <c r="AK195" s="25"/>
      <c r="AL195" s="232"/>
      <c r="AM195" s="233"/>
      <c r="AN195" s="25"/>
      <c r="AO195" s="232"/>
      <c r="AP195" s="25"/>
    </row>
    <row r="196" spans="1:42" ht="19.5" customHeight="1">
      <c r="A196" s="212" t="str">
        <f>IF(ISBLANK('Database (LECTURE-RES-PRAC)'!A193),"",'Database (LECTURE-RES-PRAC)'!A193)</f>
        <v/>
      </c>
      <c r="B196" s="213" t="str">
        <f>IF(ISBLANK('Database (LECTURE-RES-PRAC)'!B193),"",'Database (LECTURE-RES-PRAC)'!B193)</f>
        <v/>
      </c>
      <c r="C196" s="239" t="str">
        <f>'Grade computation'!J196</f>
        <v/>
      </c>
      <c r="D196" s="239" t="str">
        <f>'Grade computation'!R196</f>
        <v/>
      </c>
      <c r="E196" s="239" t="str">
        <f>'Grade computation'!Z196</f>
        <v/>
      </c>
      <c r="F196" s="153" t="str">
        <f>'Grade computation'!AA196</f>
        <v/>
      </c>
      <c r="G196" s="399" t="str">
        <f>'Grade computation'!AB196</f>
        <v/>
      </c>
      <c r="H196" s="432"/>
      <c r="I196" s="137"/>
      <c r="J196" s="25"/>
      <c r="K196" s="232"/>
      <c r="L196" s="25"/>
      <c r="M196" s="232"/>
      <c r="N196" s="233"/>
      <c r="O196" s="25"/>
      <c r="P196" s="232"/>
      <c r="Q196" s="25"/>
      <c r="R196" s="232"/>
      <c r="S196" s="233"/>
      <c r="T196" s="25"/>
      <c r="U196" s="232"/>
      <c r="V196" s="25"/>
      <c r="W196" s="232"/>
      <c r="X196" s="233"/>
      <c r="Y196" s="25"/>
      <c r="Z196" s="232"/>
      <c r="AA196" s="25"/>
      <c r="AB196" s="232"/>
      <c r="AC196" s="233"/>
      <c r="AD196" s="25"/>
      <c r="AE196" s="232"/>
      <c r="AF196" s="25"/>
      <c r="AG196" s="232"/>
      <c r="AH196" s="233"/>
      <c r="AI196" s="25"/>
      <c r="AJ196" s="232"/>
      <c r="AK196" s="25"/>
      <c r="AL196" s="232"/>
      <c r="AM196" s="233"/>
      <c r="AN196" s="25"/>
      <c r="AO196" s="232"/>
      <c r="AP196" s="25"/>
    </row>
    <row r="197" spans="1:42" ht="19.5" customHeight="1">
      <c r="A197" s="118" t="str">
        <f>IF(ISBLANK('Database (LECTURE-RES-PRAC)'!A194),"",'Database (LECTURE-RES-PRAC)'!A194)</f>
        <v/>
      </c>
      <c r="B197" s="119" t="str">
        <f>IF(ISBLANK('Database (LECTURE-RES-PRAC)'!B194),"",'Database (LECTURE-RES-PRAC)'!B194)</f>
        <v/>
      </c>
      <c r="C197" s="239" t="str">
        <f>'Grade computation'!J197</f>
        <v/>
      </c>
      <c r="D197" s="239" t="str">
        <f>'Grade computation'!R197</f>
        <v/>
      </c>
      <c r="E197" s="239" t="str">
        <f>'Grade computation'!Z197</f>
        <v/>
      </c>
      <c r="F197" s="153" t="str">
        <f>'Grade computation'!AA197</f>
        <v/>
      </c>
      <c r="G197" s="399" t="str">
        <f>'Grade computation'!AB197</f>
        <v/>
      </c>
      <c r="H197" s="432"/>
      <c r="I197" s="137"/>
      <c r="J197" s="25"/>
      <c r="K197" s="232"/>
      <c r="L197" s="25"/>
      <c r="M197" s="232"/>
      <c r="N197" s="233"/>
      <c r="O197" s="25"/>
      <c r="P197" s="232"/>
      <c r="Q197" s="25"/>
      <c r="R197" s="232"/>
      <c r="S197" s="233"/>
      <c r="T197" s="25"/>
      <c r="U197" s="232"/>
      <c r="V197" s="25"/>
      <c r="W197" s="232"/>
      <c r="X197" s="233"/>
      <c r="Y197" s="25"/>
      <c r="Z197" s="232"/>
      <c r="AA197" s="25"/>
      <c r="AB197" s="232"/>
      <c r="AC197" s="233"/>
      <c r="AD197" s="25"/>
      <c r="AE197" s="232"/>
      <c r="AF197" s="25"/>
      <c r="AG197" s="232"/>
      <c r="AH197" s="233"/>
      <c r="AI197" s="25"/>
      <c r="AJ197" s="232"/>
      <c r="AK197" s="25"/>
      <c r="AL197" s="232"/>
      <c r="AM197" s="233"/>
      <c r="AN197" s="25"/>
      <c r="AO197" s="232"/>
      <c r="AP197" s="25"/>
    </row>
    <row r="198" spans="1:42" ht="19.5" customHeight="1">
      <c r="A198" s="212" t="str">
        <f>IF(ISBLANK('Database (LECTURE-RES-PRAC)'!A195),"",'Database (LECTURE-RES-PRAC)'!A195)</f>
        <v/>
      </c>
      <c r="B198" s="213" t="str">
        <f>IF(ISBLANK('Database (LECTURE-RES-PRAC)'!B195),"",'Database (LECTURE-RES-PRAC)'!B195)</f>
        <v/>
      </c>
      <c r="C198" s="239" t="str">
        <f>'Grade computation'!J198</f>
        <v/>
      </c>
      <c r="D198" s="239" t="str">
        <f>'Grade computation'!R198</f>
        <v/>
      </c>
      <c r="E198" s="239" t="str">
        <f>'Grade computation'!Z198</f>
        <v/>
      </c>
      <c r="F198" s="153" t="str">
        <f>'Grade computation'!AA198</f>
        <v/>
      </c>
      <c r="G198" s="399" t="str">
        <f>'Grade computation'!AB198</f>
        <v/>
      </c>
      <c r="H198" s="432"/>
      <c r="I198" s="137"/>
      <c r="J198" s="25"/>
      <c r="K198" s="232"/>
      <c r="L198" s="25"/>
      <c r="M198" s="232"/>
      <c r="N198" s="233"/>
      <c r="O198" s="25"/>
      <c r="P198" s="232"/>
      <c r="Q198" s="25"/>
      <c r="R198" s="232"/>
      <c r="S198" s="233"/>
      <c r="T198" s="25"/>
      <c r="U198" s="232"/>
      <c r="V198" s="25"/>
      <c r="W198" s="232"/>
      <c r="X198" s="233"/>
      <c r="Y198" s="25"/>
      <c r="Z198" s="232"/>
      <c r="AA198" s="25"/>
      <c r="AB198" s="232"/>
      <c r="AC198" s="233"/>
      <c r="AD198" s="25"/>
      <c r="AE198" s="232"/>
      <c r="AF198" s="25"/>
      <c r="AG198" s="232"/>
      <c r="AH198" s="233"/>
      <c r="AI198" s="25"/>
      <c r="AJ198" s="232"/>
      <c r="AK198" s="25"/>
      <c r="AL198" s="232"/>
      <c r="AM198" s="233"/>
      <c r="AN198" s="25"/>
      <c r="AO198" s="232"/>
      <c r="AP198" s="25"/>
    </row>
    <row r="199" spans="1:42" ht="19.5" customHeight="1">
      <c r="A199" s="118" t="str">
        <f>IF(ISBLANK('Database (LECTURE-RES-PRAC)'!A196),"",'Database (LECTURE-RES-PRAC)'!A196)</f>
        <v/>
      </c>
      <c r="B199" s="119" t="str">
        <f>IF(ISBLANK('Database (LECTURE-RES-PRAC)'!B196),"",'Database (LECTURE-RES-PRAC)'!B196)</f>
        <v/>
      </c>
      <c r="C199" s="239" t="str">
        <f>'Grade computation'!J199</f>
        <v/>
      </c>
      <c r="D199" s="239" t="str">
        <f>'Grade computation'!R199</f>
        <v/>
      </c>
      <c r="E199" s="239" t="str">
        <f>'Grade computation'!Z199</f>
        <v/>
      </c>
      <c r="F199" s="153" t="str">
        <f>'Grade computation'!AA199</f>
        <v/>
      </c>
      <c r="G199" s="399" t="str">
        <f>'Grade computation'!AB199</f>
        <v/>
      </c>
      <c r="H199" s="432"/>
      <c r="I199" s="137"/>
      <c r="J199" s="25"/>
      <c r="K199" s="232"/>
      <c r="L199" s="25"/>
      <c r="M199" s="232"/>
      <c r="N199" s="233"/>
      <c r="O199" s="25"/>
      <c r="P199" s="232"/>
      <c r="Q199" s="25"/>
      <c r="R199" s="232"/>
      <c r="S199" s="233"/>
      <c r="T199" s="25"/>
      <c r="U199" s="232"/>
      <c r="V199" s="25"/>
      <c r="W199" s="232"/>
      <c r="X199" s="233"/>
      <c r="Y199" s="25"/>
      <c r="Z199" s="232"/>
      <c r="AA199" s="25"/>
      <c r="AB199" s="232"/>
      <c r="AC199" s="233"/>
      <c r="AD199" s="25"/>
      <c r="AE199" s="232"/>
      <c r="AF199" s="25"/>
      <c r="AG199" s="232"/>
      <c r="AH199" s="233"/>
      <c r="AI199" s="25"/>
      <c r="AJ199" s="232"/>
      <c r="AK199" s="25"/>
      <c r="AL199" s="232"/>
      <c r="AM199" s="233"/>
      <c r="AN199" s="25"/>
      <c r="AO199" s="232"/>
      <c r="AP199" s="25"/>
    </row>
    <row r="200" spans="1:42" ht="19.5" customHeight="1">
      <c r="A200" s="212" t="str">
        <f>IF(ISBLANK('Database (LECTURE-RES-PRAC)'!A197),"",'Database (LECTURE-RES-PRAC)'!A197)</f>
        <v/>
      </c>
      <c r="B200" s="213" t="str">
        <f>IF(ISBLANK('Database (LECTURE-RES-PRAC)'!B197),"",'Database (LECTURE-RES-PRAC)'!B197)</f>
        <v/>
      </c>
      <c r="C200" s="239" t="str">
        <f>'Grade computation'!J200</f>
        <v/>
      </c>
      <c r="D200" s="239" t="str">
        <f>'Grade computation'!R200</f>
        <v/>
      </c>
      <c r="E200" s="239" t="str">
        <f>'Grade computation'!Z200</f>
        <v/>
      </c>
      <c r="F200" s="153" t="str">
        <f>'Grade computation'!AA200</f>
        <v/>
      </c>
      <c r="G200" s="399" t="str">
        <f>'Grade computation'!AB200</f>
        <v/>
      </c>
      <c r="H200" s="432"/>
      <c r="I200" s="137"/>
      <c r="J200" s="25"/>
      <c r="K200" s="232"/>
      <c r="L200" s="25"/>
      <c r="M200" s="232"/>
      <c r="N200" s="233"/>
      <c r="O200" s="25"/>
      <c r="P200" s="232"/>
      <c r="Q200" s="25"/>
      <c r="R200" s="232"/>
      <c r="S200" s="233"/>
      <c r="T200" s="25"/>
      <c r="U200" s="232"/>
      <c r="V200" s="25"/>
      <c r="W200" s="232"/>
      <c r="X200" s="233"/>
      <c r="Y200" s="25"/>
      <c r="Z200" s="232"/>
      <c r="AA200" s="25"/>
      <c r="AB200" s="232"/>
      <c r="AC200" s="233"/>
      <c r="AD200" s="25"/>
      <c r="AE200" s="232"/>
      <c r="AF200" s="25"/>
      <c r="AG200" s="232"/>
      <c r="AH200" s="233"/>
      <c r="AI200" s="25"/>
      <c r="AJ200" s="232"/>
      <c r="AK200" s="25"/>
      <c r="AL200" s="232"/>
      <c r="AM200" s="233"/>
      <c r="AN200" s="25"/>
      <c r="AO200" s="232"/>
      <c r="AP200" s="25"/>
    </row>
    <row r="201" spans="1:42" ht="19.5" customHeight="1">
      <c r="A201" s="118" t="str">
        <f>IF(ISBLANK('Database (LECTURE-RES-PRAC)'!A198),"",'Database (LECTURE-RES-PRAC)'!A198)</f>
        <v/>
      </c>
      <c r="B201" s="119" t="str">
        <f>IF(ISBLANK('Database (LECTURE-RES-PRAC)'!B198),"",'Database (LECTURE-RES-PRAC)'!B198)</f>
        <v/>
      </c>
      <c r="C201" s="239" t="str">
        <f>'Grade computation'!J201</f>
        <v/>
      </c>
      <c r="D201" s="239" t="str">
        <f>'Grade computation'!R201</f>
        <v/>
      </c>
      <c r="E201" s="239" t="str">
        <f>'Grade computation'!Z201</f>
        <v/>
      </c>
      <c r="F201" s="153" t="str">
        <f>'Grade computation'!AA201</f>
        <v/>
      </c>
      <c r="G201" s="399" t="str">
        <f>'Grade computation'!AB201</f>
        <v/>
      </c>
      <c r="H201" s="432"/>
      <c r="I201" s="137"/>
      <c r="J201" s="25"/>
      <c r="K201" s="232"/>
      <c r="L201" s="25"/>
      <c r="M201" s="232"/>
      <c r="N201" s="233"/>
      <c r="O201" s="25"/>
      <c r="P201" s="232"/>
      <c r="Q201" s="25"/>
      <c r="R201" s="232"/>
      <c r="S201" s="233"/>
      <c r="T201" s="25"/>
      <c r="U201" s="232"/>
      <c r="V201" s="25"/>
      <c r="W201" s="232"/>
      <c r="X201" s="233"/>
      <c r="Y201" s="25"/>
      <c r="Z201" s="232"/>
      <c r="AA201" s="25"/>
      <c r="AB201" s="232"/>
      <c r="AC201" s="233"/>
      <c r="AD201" s="25"/>
      <c r="AE201" s="232"/>
      <c r="AF201" s="25"/>
      <c r="AG201" s="232"/>
      <c r="AH201" s="233"/>
      <c r="AI201" s="25"/>
      <c r="AJ201" s="232"/>
      <c r="AK201" s="25"/>
      <c r="AL201" s="232"/>
      <c r="AM201" s="233"/>
      <c r="AN201" s="25"/>
      <c r="AO201" s="232"/>
      <c r="AP201" s="25"/>
    </row>
    <row r="202" spans="1:42" ht="19.5" customHeight="1">
      <c r="A202" s="212" t="str">
        <f>IF(ISBLANK('Database (LECTURE-RES-PRAC)'!A199),"",'Database (LECTURE-RES-PRAC)'!A199)</f>
        <v/>
      </c>
      <c r="B202" s="213" t="str">
        <f>IF(ISBLANK('Database (LECTURE-RES-PRAC)'!B199),"",'Database (LECTURE-RES-PRAC)'!B199)</f>
        <v/>
      </c>
      <c r="C202" s="239" t="str">
        <f>'Grade computation'!J202</f>
        <v/>
      </c>
      <c r="D202" s="239" t="str">
        <f>'Grade computation'!R202</f>
        <v/>
      </c>
      <c r="E202" s="239" t="str">
        <f>'Grade computation'!Z202</f>
        <v/>
      </c>
      <c r="F202" s="153" t="str">
        <f>'Grade computation'!AA202</f>
        <v/>
      </c>
      <c r="G202" s="399" t="str">
        <f>'Grade computation'!AB202</f>
        <v/>
      </c>
      <c r="H202" s="432"/>
      <c r="I202" s="137"/>
      <c r="J202" s="25"/>
      <c r="K202" s="232"/>
      <c r="L202" s="25"/>
      <c r="M202" s="232"/>
      <c r="N202" s="233"/>
      <c r="O202" s="25"/>
      <c r="P202" s="232"/>
      <c r="Q202" s="25"/>
      <c r="R202" s="232"/>
      <c r="S202" s="233"/>
      <c r="T202" s="25"/>
      <c r="U202" s="232"/>
      <c r="V202" s="25"/>
      <c r="W202" s="232"/>
      <c r="X202" s="233"/>
      <c r="Y202" s="25"/>
      <c r="Z202" s="232"/>
      <c r="AA202" s="25"/>
      <c r="AB202" s="232"/>
      <c r="AC202" s="233"/>
      <c r="AD202" s="25"/>
      <c r="AE202" s="232"/>
      <c r="AF202" s="25"/>
      <c r="AG202" s="232"/>
      <c r="AH202" s="233"/>
      <c r="AI202" s="25"/>
      <c r="AJ202" s="232"/>
      <c r="AK202" s="25"/>
      <c r="AL202" s="232"/>
      <c r="AM202" s="233"/>
      <c r="AN202" s="25"/>
      <c r="AO202" s="232"/>
      <c r="AP202" s="25"/>
    </row>
    <row r="203" spans="1:42" ht="19.5" customHeight="1">
      <c r="A203" s="118" t="str">
        <f>IF(ISBLANK('Database (LECTURE-RES-PRAC)'!A200),"",'Database (LECTURE-RES-PRAC)'!A200)</f>
        <v/>
      </c>
      <c r="B203" s="119" t="str">
        <f>IF(ISBLANK('Database (LECTURE-RES-PRAC)'!B200),"",'Database (LECTURE-RES-PRAC)'!B200)</f>
        <v/>
      </c>
      <c r="C203" s="239" t="str">
        <f>'Grade computation'!J203</f>
        <v/>
      </c>
      <c r="D203" s="239" t="str">
        <f>'Grade computation'!R203</f>
        <v/>
      </c>
      <c r="E203" s="239" t="str">
        <f>'Grade computation'!Z203</f>
        <v/>
      </c>
      <c r="F203" s="153" t="str">
        <f>'Grade computation'!AA203</f>
        <v/>
      </c>
      <c r="G203" s="399" t="str">
        <f>'Grade computation'!AB203</f>
        <v/>
      </c>
      <c r="H203" s="432"/>
      <c r="I203" s="137"/>
      <c r="J203" s="25"/>
      <c r="K203" s="232"/>
      <c r="L203" s="25"/>
      <c r="M203" s="232"/>
      <c r="N203" s="233"/>
      <c r="O203" s="25"/>
      <c r="P203" s="232"/>
      <c r="Q203" s="25"/>
      <c r="R203" s="232"/>
      <c r="S203" s="233"/>
      <c r="T203" s="25"/>
      <c r="U203" s="232"/>
      <c r="V203" s="25"/>
      <c r="W203" s="232"/>
      <c r="X203" s="233"/>
      <c r="Y203" s="25"/>
      <c r="Z203" s="232"/>
      <c r="AA203" s="25"/>
      <c r="AB203" s="232"/>
      <c r="AC203" s="233"/>
      <c r="AD203" s="25"/>
      <c r="AE203" s="232"/>
      <c r="AF203" s="25"/>
      <c r="AG203" s="232"/>
      <c r="AH203" s="233"/>
      <c r="AI203" s="25"/>
      <c r="AJ203" s="232"/>
      <c r="AK203" s="25"/>
      <c r="AL203" s="232"/>
      <c r="AM203" s="233"/>
      <c r="AN203" s="25"/>
      <c r="AO203" s="232"/>
      <c r="AP203" s="25"/>
    </row>
    <row r="204" spans="1:42" ht="19.5" customHeight="1">
      <c r="A204" s="212" t="str">
        <f>IF(ISBLANK('Database (LECTURE-RES-PRAC)'!A201),"",'Database (LECTURE-RES-PRAC)'!A201)</f>
        <v/>
      </c>
      <c r="B204" s="213" t="str">
        <f>IF(ISBLANK('Database (LECTURE-RES-PRAC)'!B201),"",'Database (LECTURE-RES-PRAC)'!B201)</f>
        <v/>
      </c>
      <c r="C204" s="239" t="str">
        <f>'Grade computation'!J204</f>
        <v/>
      </c>
      <c r="D204" s="239" t="str">
        <f>'Grade computation'!R204</f>
        <v/>
      </c>
      <c r="E204" s="239" t="str">
        <f>'Grade computation'!Z204</f>
        <v/>
      </c>
      <c r="F204" s="153" t="str">
        <f>'Grade computation'!AA204</f>
        <v/>
      </c>
      <c r="G204" s="399" t="str">
        <f>'Grade computation'!AB204</f>
        <v/>
      </c>
      <c r="H204" s="432"/>
      <c r="I204" s="137"/>
      <c r="J204" s="25"/>
      <c r="K204" s="232"/>
      <c r="L204" s="25"/>
      <c r="M204" s="232"/>
      <c r="N204" s="233"/>
      <c r="O204" s="25"/>
      <c r="P204" s="232"/>
      <c r="Q204" s="25"/>
      <c r="R204" s="232"/>
      <c r="S204" s="233"/>
      <c r="T204" s="25"/>
      <c r="U204" s="232"/>
      <c r="V204" s="25"/>
      <c r="W204" s="232"/>
      <c r="X204" s="233"/>
      <c r="Y204" s="25"/>
      <c r="Z204" s="232"/>
      <c r="AA204" s="25"/>
      <c r="AB204" s="232"/>
      <c r="AC204" s="233"/>
      <c r="AD204" s="25"/>
      <c r="AE204" s="232"/>
      <c r="AF204" s="25"/>
      <c r="AG204" s="232"/>
      <c r="AH204" s="233"/>
      <c r="AI204" s="25"/>
      <c r="AJ204" s="232"/>
      <c r="AK204" s="25"/>
      <c r="AL204" s="232"/>
      <c r="AM204" s="233"/>
      <c r="AN204" s="25"/>
      <c r="AO204" s="232"/>
      <c r="AP204" s="25"/>
    </row>
    <row r="205" spans="1:42" ht="19.5" customHeight="1">
      <c r="A205" s="118" t="str">
        <f>IF(ISBLANK('Database (LECTURE-RES-PRAC)'!A202),"",'Database (LECTURE-RES-PRAC)'!A202)</f>
        <v/>
      </c>
      <c r="B205" s="119" t="str">
        <f>IF(ISBLANK('Database (LECTURE-RES-PRAC)'!B202),"",'Database (LECTURE-RES-PRAC)'!B202)</f>
        <v/>
      </c>
      <c r="C205" s="239" t="str">
        <f>'Grade computation'!J205</f>
        <v/>
      </c>
      <c r="D205" s="239" t="str">
        <f>'Grade computation'!R205</f>
        <v/>
      </c>
      <c r="E205" s="239" t="str">
        <f>'Grade computation'!Z205</f>
        <v/>
      </c>
      <c r="F205" s="153" t="str">
        <f>'Grade computation'!AA205</f>
        <v/>
      </c>
      <c r="G205" s="399" t="str">
        <f>'Grade computation'!AB205</f>
        <v/>
      </c>
      <c r="H205" s="432"/>
      <c r="I205" s="137"/>
      <c r="J205" s="25"/>
      <c r="K205" s="232"/>
      <c r="L205" s="25"/>
      <c r="M205" s="232"/>
      <c r="N205" s="233"/>
      <c r="O205" s="25"/>
      <c r="P205" s="232"/>
      <c r="Q205" s="25"/>
      <c r="R205" s="232"/>
      <c r="S205" s="233"/>
      <c r="T205" s="25"/>
      <c r="U205" s="232"/>
      <c r="V205" s="25"/>
      <c r="W205" s="232"/>
      <c r="X205" s="233"/>
      <c r="Y205" s="25"/>
      <c r="Z205" s="232"/>
      <c r="AA205" s="25"/>
      <c r="AB205" s="232"/>
      <c r="AC205" s="233"/>
      <c r="AD205" s="25"/>
      <c r="AE205" s="232"/>
      <c r="AF205" s="25"/>
      <c r="AG205" s="232"/>
      <c r="AH205" s="233"/>
      <c r="AI205" s="25"/>
      <c r="AJ205" s="232"/>
      <c r="AK205" s="25"/>
      <c r="AL205" s="232"/>
      <c r="AM205" s="233"/>
      <c r="AN205" s="25"/>
      <c r="AO205" s="232"/>
      <c r="AP205" s="25"/>
    </row>
    <row r="206" spans="1:42" ht="19.5" customHeight="1">
      <c r="A206" s="212" t="str">
        <f>IF(ISBLANK('Database (LECTURE-RES-PRAC)'!A203),"",'Database (LECTURE-RES-PRAC)'!A203)</f>
        <v/>
      </c>
      <c r="B206" s="213" t="str">
        <f>IF(ISBLANK('Database (LECTURE-RES-PRAC)'!B203),"",'Database (LECTURE-RES-PRAC)'!B203)</f>
        <v/>
      </c>
      <c r="C206" s="239" t="str">
        <f>'Grade computation'!J206</f>
        <v/>
      </c>
      <c r="D206" s="239" t="str">
        <f>'Grade computation'!R206</f>
        <v/>
      </c>
      <c r="E206" s="239" t="str">
        <f>'Grade computation'!Z206</f>
        <v/>
      </c>
      <c r="F206" s="153" t="str">
        <f>'Grade computation'!AA206</f>
        <v/>
      </c>
      <c r="G206" s="399" t="str">
        <f>'Grade computation'!AB206</f>
        <v/>
      </c>
      <c r="H206" s="432"/>
      <c r="I206" s="137"/>
      <c r="J206" s="25"/>
      <c r="K206" s="232"/>
      <c r="L206" s="25"/>
      <c r="M206" s="232"/>
      <c r="N206" s="233"/>
      <c r="O206" s="25"/>
      <c r="P206" s="232"/>
      <c r="Q206" s="25"/>
      <c r="R206" s="232"/>
      <c r="S206" s="233"/>
      <c r="T206" s="25"/>
      <c r="U206" s="232"/>
      <c r="V206" s="25"/>
      <c r="W206" s="232"/>
      <c r="X206" s="233"/>
      <c r="Y206" s="25"/>
      <c r="Z206" s="232"/>
      <c r="AA206" s="25"/>
      <c r="AB206" s="232"/>
      <c r="AC206" s="233"/>
      <c r="AD206" s="25"/>
      <c r="AE206" s="232"/>
      <c r="AF206" s="25"/>
      <c r="AG206" s="232"/>
      <c r="AH206" s="233"/>
      <c r="AI206" s="25"/>
      <c r="AJ206" s="232"/>
      <c r="AK206" s="25"/>
      <c r="AL206" s="232"/>
      <c r="AM206" s="233"/>
      <c r="AN206" s="25"/>
      <c r="AO206" s="232"/>
      <c r="AP206" s="25"/>
    </row>
    <row r="207" spans="1:42" ht="19.5" customHeight="1">
      <c r="A207" s="118" t="str">
        <f>IF(ISBLANK('Database (LECTURE-RES-PRAC)'!A204),"",'Database (LECTURE-RES-PRAC)'!A204)</f>
        <v/>
      </c>
      <c r="B207" s="119" t="str">
        <f>IF(ISBLANK('Database (LECTURE-RES-PRAC)'!B204),"",'Database (LECTURE-RES-PRAC)'!B204)</f>
        <v/>
      </c>
      <c r="C207" s="239" t="str">
        <f>'Grade computation'!J207</f>
        <v/>
      </c>
      <c r="D207" s="239" t="str">
        <f>'Grade computation'!R207</f>
        <v/>
      </c>
      <c r="E207" s="239" t="str">
        <f>'Grade computation'!Z207</f>
        <v/>
      </c>
      <c r="F207" s="153" t="str">
        <f>'Grade computation'!AA207</f>
        <v/>
      </c>
      <c r="G207" s="399" t="str">
        <f>'Grade computation'!AB207</f>
        <v/>
      </c>
      <c r="H207" s="432"/>
      <c r="I207" s="137"/>
      <c r="J207" s="25"/>
      <c r="K207" s="232"/>
      <c r="L207" s="25"/>
      <c r="M207" s="232"/>
      <c r="N207" s="233"/>
      <c r="O207" s="25"/>
      <c r="P207" s="232"/>
      <c r="Q207" s="25"/>
      <c r="R207" s="232"/>
      <c r="S207" s="233"/>
      <c r="T207" s="25"/>
      <c r="U207" s="232"/>
      <c r="V207" s="25"/>
      <c r="W207" s="232"/>
      <c r="X207" s="233"/>
      <c r="Y207" s="25"/>
      <c r="Z207" s="232"/>
      <c r="AA207" s="25"/>
      <c r="AB207" s="232"/>
      <c r="AC207" s="233"/>
      <c r="AD207" s="25"/>
      <c r="AE207" s="232"/>
      <c r="AF207" s="25"/>
      <c r="AG207" s="232"/>
      <c r="AH207" s="233"/>
      <c r="AI207" s="25"/>
      <c r="AJ207" s="232"/>
      <c r="AK207" s="25"/>
      <c r="AL207" s="232"/>
      <c r="AM207" s="233"/>
      <c r="AN207" s="25"/>
      <c r="AO207" s="232"/>
      <c r="AP207" s="25"/>
    </row>
    <row r="208" spans="1:42" ht="19.5" customHeight="1">
      <c r="A208" s="212" t="str">
        <f>IF(ISBLANK('Database (LECTURE-RES-PRAC)'!A205),"",'Database (LECTURE-RES-PRAC)'!A205)</f>
        <v/>
      </c>
      <c r="B208" s="213" t="str">
        <f>IF(ISBLANK('Database (LECTURE-RES-PRAC)'!B205),"",'Database (LECTURE-RES-PRAC)'!B205)</f>
        <v/>
      </c>
      <c r="C208" s="239" t="str">
        <f>'Grade computation'!J208</f>
        <v/>
      </c>
      <c r="D208" s="239" t="str">
        <f>'Grade computation'!R208</f>
        <v/>
      </c>
      <c r="E208" s="239" t="str">
        <f>'Grade computation'!Z208</f>
        <v/>
      </c>
      <c r="F208" s="153" t="str">
        <f>'Grade computation'!AA208</f>
        <v/>
      </c>
      <c r="G208" s="399" t="str">
        <f>'Grade computation'!AB208</f>
        <v/>
      </c>
      <c r="H208" s="432"/>
      <c r="I208" s="137"/>
      <c r="J208" s="25"/>
      <c r="K208" s="232"/>
      <c r="L208" s="25"/>
      <c r="M208" s="232"/>
      <c r="N208" s="233"/>
      <c r="O208" s="25"/>
      <c r="P208" s="232"/>
      <c r="Q208" s="25"/>
      <c r="R208" s="232"/>
      <c r="S208" s="233"/>
      <c r="T208" s="25"/>
      <c r="U208" s="232"/>
      <c r="V208" s="25"/>
      <c r="W208" s="232"/>
      <c r="X208" s="233"/>
      <c r="Y208" s="25"/>
      <c r="Z208" s="232"/>
      <c r="AA208" s="25"/>
      <c r="AB208" s="232"/>
      <c r="AC208" s="233"/>
      <c r="AD208" s="25"/>
      <c r="AE208" s="232"/>
      <c r="AF208" s="25"/>
      <c r="AG208" s="232"/>
      <c r="AH208" s="233"/>
      <c r="AI208" s="25"/>
      <c r="AJ208" s="232"/>
      <c r="AK208" s="25"/>
      <c r="AL208" s="232"/>
      <c r="AM208" s="233"/>
      <c r="AN208" s="25"/>
      <c r="AO208" s="232"/>
      <c r="AP208" s="25"/>
    </row>
    <row r="209" spans="1:42" ht="19.5" customHeight="1">
      <c r="A209" s="118" t="str">
        <f>IF(ISBLANK('Database (LECTURE-RES-PRAC)'!A206),"",'Database (LECTURE-RES-PRAC)'!A206)</f>
        <v/>
      </c>
      <c r="B209" s="119" t="str">
        <f>IF(ISBLANK('Database (LECTURE-RES-PRAC)'!B206),"",'Database (LECTURE-RES-PRAC)'!B206)</f>
        <v/>
      </c>
      <c r="C209" s="239" t="str">
        <f>'Grade computation'!J209</f>
        <v/>
      </c>
      <c r="D209" s="239" t="str">
        <f>'Grade computation'!R209</f>
        <v/>
      </c>
      <c r="E209" s="239" t="str">
        <f>'Grade computation'!Z209</f>
        <v/>
      </c>
      <c r="F209" s="153" t="str">
        <f>'Grade computation'!AA209</f>
        <v/>
      </c>
      <c r="G209" s="399" t="str">
        <f>'Grade computation'!AB209</f>
        <v/>
      </c>
      <c r="H209" s="432"/>
      <c r="I209" s="137"/>
      <c r="J209" s="25"/>
      <c r="K209" s="232"/>
      <c r="L209" s="25"/>
      <c r="M209" s="232"/>
      <c r="N209" s="233"/>
      <c r="O209" s="25"/>
      <c r="P209" s="232"/>
      <c r="Q209" s="25"/>
      <c r="R209" s="232"/>
      <c r="S209" s="233"/>
      <c r="T209" s="25"/>
      <c r="U209" s="232"/>
      <c r="V209" s="25"/>
      <c r="W209" s="232"/>
      <c r="X209" s="233"/>
      <c r="Y209" s="25"/>
      <c r="Z209" s="232"/>
      <c r="AA209" s="25"/>
      <c r="AB209" s="232"/>
      <c r="AC209" s="233"/>
      <c r="AD209" s="25"/>
      <c r="AE209" s="232"/>
      <c r="AF209" s="25"/>
      <c r="AG209" s="232"/>
      <c r="AH209" s="233"/>
      <c r="AI209" s="25"/>
      <c r="AJ209" s="232"/>
      <c r="AK209" s="25"/>
      <c r="AL209" s="232"/>
      <c r="AM209" s="233"/>
      <c r="AN209" s="25"/>
      <c r="AO209" s="232"/>
      <c r="AP209" s="25"/>
    </row>
    <row r="210" spans="1:42" ht="19.5" customHeight="1">
      <c r="A210" s="212" t="str">
        <f>IF(ISBLANK('Database (LECTURE-RES-PRAC)'!A207),"",'Database (LECTURE-RES-PRAC)'!A207)</f>
        <v/>
      </c>
      <c r="B210" s="213" t="str">
        <f>IF(ISBLANK('Database (LECTURE-RES-PRAC)'!B207),"",'Database (LECTURE-RES-PRAC)'!B207)</f>
        <v/>
      </c>
      <c r="C210" s="239" t="str">
        <f>'Grade computation'!J210</f>
        <v/>
      </c>
      <c r="D210" s="239" t="str">
        <f>'Grade computation'!R210</f>
        <v/>
      </c>
      <c r="E210" s="239" t="str">
        <f>'Grade computation'!Z210</f>
        <v/>
      </c>
      <c r="F210" s="153" t="str">
        <f>'Grade computation'!AA210</f>
        <v/>
      </c>
      <c r="G210" s="399" t="str">
        <f>'Grade computation'!AB210</f>
        <v/>
      </c>
      <c r="H210" s="432"/>
      <c r="I210" s="137"/>
      <c r="J210" s="25"/>
      <c r="K210" s="232"/>
      <c r="L210" s="25"/>
      <c r="M210" s="232"/>
      <c r="N210" s="233"/>
      <c r="O210" s="25"/>
      <c r="P210" s="232"/>
      <c r="Q210" s="25"/>
      <c r="R210" s="232"/>
      <c r="S210" s="233"/>
      <c r="T210" s="25"/>
      <c r="U210" s="232"/>
      <c r="V210" s="25"/>
      <c r="W210" s="232"/>
      <c r="X210" s="233"/>
      <c r="Y210" s="25"/>
      <c r="Z210" s="232"/>
      <c r="AA210" s="25"/>
      <c r="AB210" s="232"/>
      <c r="AC210" s="233"/>
      <c r="AD210" s="25"/>
      <c r="AE210" s="232"/>
      <c r="AF210" s="25"/>
      <c r="AG210" s="232"/>
      <c r="AH210" s="233"/>
      <c r="AI210" s="25"/>
      <c r="AJ210" s="232"/>
      <c r="AK210" s="25"/>
      <c r="AL210" s="232"/>
      <c r="AM210" s="233"/>
      <c r="AN210" s="25"/>
      <c r="AO210" s="232"/>
      <c r="AP210" s="25"/>
    </row>
    <row r="211" spans="1:42" ht="19.5" customHeight="1">
      <c r="A211" s="118" t="str">
        <f>IF(ISBLANK('Database (LECTURE-RES-PRAC)'!A208),"",'Database (LECTURE-RES-PRAC)'!A208)</f>
        <v/>
      </c>
      <c r="B211" s="119" t="str">
        <f>IF(ISBLANK('Database (LECTURE-RES-PRAC)'!B208),"",'Database (LECTURE-RES-PRAC)'!B208)</f>
        <v/>
      </c>
      <c r="C211" s="239" t="str">
        <f>'Grade computation'!J211</f>
        <v/>
      </c>
      <c r="D211" s="239" t="str">
        <f>'Grade computation'!R211</f>
        <v/>
      </c>
      <c r="E211" s="239" t="str">
        <f>'Grade computation'!Z211</f>
        <v/>
      </c>
      <c r="F211" s="153" t="str">
        <f>'Grade computation'!AA211</f>
        <v/>
      </c>
      <c r="G211" s="399" t="str">
        <f>'Grade computation'!AB211</f>
        <v/>
      </c>
      <c r="H211" s="432"/>
      <c r="I211" s="137"/>
      <c r="J211" s="25"/>
      <c r="K211" s="232"/>
      <c r="L211" s="25"/>
      <c r="M211" s="232"/>
      <c r="N211" s="233"/>
      <c r="O211" s="25"/>
      <c r="P211" s="232"/>
      <c r="Q211" s="25"/>
      <c r="R211" s="232"/>
      <c r="S211" s="233"/>
      <c r="T211" s="25"/>
      <c r="U211" s="232"/>
      <c r="V211" s="25"/>
      <c r="W211" s="232"/>
      <c r="X211" s="233"/>
      <c r="Y211" s="25"/>
      <c r="Z211" s="232"/>
      <c r="AA211" s="25"/>
      <c r="AB211" s="232"/>
      <c r="AC211" s="233"/>
      <c r="AD211" s="25"/>
      <c r="AE211" s="232"/>
      <c r="AF211" s="25"/>
      <c r="AG211" s="232"/>
      <c r="AH211" s="233"/>
      <c r="AI211" s="25"/>
      <c r="AJ211" s="232"/>
      <c r="AK211" s="25"/>
      <c r="AL211" s="232"/>
      <c r="AM211" s="233"/>
      <c r="AN211" s="25"/>
      <c r="AO211" s="232"/>
      <c r="AP211" s="25"/>
    </row>
    <row r="212" spans="1:42" ht="19.5" customHeight="1">
      <c r="A212" s="212" t="str">
        <f>IF(ISBLANK('Database (LECTURE-RES-PRAC)'!A209),"",'Database (LECTURE-RES-PRAC)'!A209)</f>
        <v/>
      </c>
      <c r="B212" s="213" t="str">
        <f>IF(ISBLANK('Database (LECTURE-RES-PRAC)'!B209),"",'Database (LECTURE-RES-PRAC)'!B209)</f>
        <v/>
      </c>
      <c r="C212" s="239" t="str">
        <f>'Grade computation'!J212</f>
        <v/>
      </c>
      <c r="D212" s="239" t="str">
        <f>'Grade computation'!R212</f>
        <v/>
      </c>
      <c r="E212" s="239" t="str">
        <f>'Grade computation'!Z212</f>
        <v/>
      </c>
      <c r="F212" s="153" t="str">
        <f>'Grade computation'!AA212</f>
        <v/>
      </c>
      <c r="G212" s="399" t="str">
        <f>'Grade computation'!AB212</f>
        <v/>
      </c>
      <c r="H212" s="432"/>
      <c r="I212" s="137"/>
      <c r="J212" s="25"/>
      <c r="K212" s="232"/>
      <c r="L212" s="25"/>
      <c r="M212" s="232"/>
      <c r="N212" s="233"/>
      <c r="O212" s="25"/>
      <c r="P212" s="232"/>
      <c r="Q212" s="25"/>
      <c r="R212" s="232"/>
      <c r="S212" s="233"/>
      <c r="T212" s="25"/>
      <c r="U212" s="232"/>
      <c r="V212" s="25"/>
      <c r="W212" s="232"/>
      <c r="X212" s="233"/>
      <c r="Y212" s="25"/>
      <c r="Z212" s="232"/>
      <c r="AA212" s="25"/>
      <c r="AB212" s="232"/>
      <c r="AC212" s="233"/>
      <c r="AD212" s="25"/>
      <c r="AE212" s="232"/>
      <c r="AF212" s="25"/>
      <c r="AG212" s="232"/>
      <c r="AH212" s="233"/>
      <c r="AI212" s="25"/>
      <c r="AJ212" s="232"/>
      <c r="AK212" s="25"/>
      <c r="AL212" s="232"/>
      <c r="AM212" s="233"/>
      <c r="AN212" s="25"/>
      <c r="AO212" s="232"/>
      <c r="AP212" s="25"/>
    </row>
    <row r="213" spans="1:42" ht="19.5" customHeight="1">
      <c r="A213" s="118" t="str">
        <f>IF(ISBLANK('Database (LECTURE-RES-PRAC)'!A210),"",'Database (LECTURE-RES-PRAC)'!A210)</f>
        <v/>
      </c>
      <c r="B213" s="119" t="str">
        <f>IF(ISBLANK('Database (LECTURE-RES-PRAC)'!B210),"",'Database (LECTURE-RES-PRAC)'!B210)</f>
        <v/>
      </c>
      <c r="C213" s="239" t="str">
        <f>'Grade computation'!J213</f>
        <v/>
      </c>
      <c r="D213" s="239" t="str">
        <f>'Grade computation'!R213</f>
        <v/>
      </c>
      <c r="E213" s="239" t="str">
        <f>'Grade computation'!Z213</f>
        <v/>
      </c>
      <c r="F213" s="153" t="str">
        <f>'Grade computation'!AA213</f>
        <v/>
      </c>
      <c r="G213" s="399" t="str">
        <f>'Grade computation'!AB213</f>
        <v/>
      </c>
      <c r="H213" s="432"/>
      <c r="I213" s="137"/>
      <c r="J213" s="25"/>
      <c r="K213" s="232"/>
      <c r="L213" s="25"/>
      <c r="M213" s="232"/>
      <c r="N213" s="233"/>
      <c r="O213" s="25"/>
      <c r="P213" s="232"/>
      <c r="Q213" s="25"/>
      <c r="R213" s="232"/>
      <c r="S213" s="233"/>
      <c r="T213" s="25"/>
      <c r="U213" s="232"/>
      <c r="V213" s="25"/>
      <c r="W213" s="232"/>
      <c r="X213" s="233"/>
      <c r="Y213" s="25"/>
      <c r="Z213" s="232"/>
      <c r="AA213" s="25"/>
      <c r="AB213" s="232"/>
      <c r="AC213" s="233"/>
      <c r="AD213" s="25"/>
      <c r="AE213" s="232"/>
      <c r="AF213" s="25"/>
      <c r="AG213" s="232"/>
      <c r="AH213" s="233"/>
      <c r="AI213" s="25"/>
      <c r="AJ213" s="232"/>
      <c r="AK213" s="25"/>
      <c r="AL213" s="232"/>
      <c r="AM213" s="233"/>
      <c r="AN213" s="25"/>
      <c r="AO213" s="232"/>
      <c r="AP213" s="25"/>
    </row>
    <row r="214" spans="1:42" ht="19.5" customHeight="1">
      <c r="A214" s="212" t="str">
        <f>IF(ISBLANK('Database (LECTURE-RES-PRAC)'!A211),"",'Database (LECTURE-RES-PRAC)'!A211)</f>
        <v/>
      </c>
      <c r="B214" s="213" t="str">
        <f>IF(ISBLANK('Database (LECTURE-RES-PRAC)'!B211),"",'Database (LECTURE-RES-PRAC)'!B211)</f>
        <v/>
      </c>
      <c r="C214" s="239" t="str">
        <f>'Grade computation'!J214</f>
        <v/>
      </c>
      <c r="D214" s="239" t="str">
        <f>'Grade computation'!R214</f>
        <v/>
      </c>
      <c r="E214" s="239" t="str">
        <f>'Grade computation'!Z214</f>
        <v/>
      </c>
      <c r="F214" s="153" t="str">
        <f>'Grade computation'!AA214</f>
        <v/>
      </c>
      <c r="G214" s="399" t="str">
        <f>'Grade computation'!AB214</f>
        <v/>
      </c>
      <c r="H214" s="432"/>
      <c r="I214" s="137"/>
      <c r="J214" s="25"/>
      <c r="K214" s="232"/>
      <c r="L214" s="25"/>
      <c r="M214" s="232"/>
      <c r="N214" s="233"/>
      <c r="O214" s="25"/>
      <c r="P214" s="232"/>
      <c r="Q214" s="25"/>
      <c r="R214" s="232"/>
      <c r="S214" s="233"/>
      <c r="T214" s="25"/>
      <c r="U214" s="232"/>
      <c r="V214" s="25"/>
      <c r="W214" s="232"/>
      <c r="X214" s="233"/>
      <c r="Y214" s="25"/>
      <c r="Z214" s="232"/>
      <c r="AA214" s="25"/>
      <c r="AB214" s="232"/>
      <c r="AC214" s="233"/>
      <c r="AD214" s="25"/>
      <c r="AE214" s="232"/>
      <c r="AF214" s="25"/>
      <c r="AG214" s="232"/>
      <c r="AH214" s="233"/>
      <c r="AI214" s="25"/>
      <c r="AJ214" s="232"/>
      <c r="AK214" s="25"/>
      <c r="AL214" s="232"/>
      <c r="AM214" s="233"/>
      <c r="AN214" s="25"/>
      <c r="AO214" s="232"/>
      <c r="AP214" s="25"/>
    </row>
    <row r="215" spans="1:42" ht="19.5" customHeight="1">
      <c r="A215" s="118" t="str">
        <f>IF(ISBLANK('Database (LECTURE-RES-PRAC)'!A212),"",'Database (LECTURE-RES-PRAC)'!A212)</f>
        <v/>
      </c>
      <c r="B215" s="119" t="str">
        <f>IF(ISBLANK('Database (LECTURE-RES-PRAC)'!B212),"",'Database (LECTURE-RES-PRAC)'!B212)</f>
        <v/>
      </c>
      <c r="C215" s="239" t="str">
        <f>'Grade computation'!J215</f>
        <v/>
      </c>
      <c r="D215" s="239" t="str">
        <f>'Grade computation'!R215</f>
        <v/>
      </c>
      <c r="E215" s="239" t="str">
        <f>'Grade computation'!Z215</f>
        <v/>
      </c>
      <c r="F215" s="153" t="str">
        <f>'Grade computation'!AA215</f>
        <v/>
      </c>
      <c r="G215" s="399" t="str">
        <f>'Grade computation'!AB215</f>
        <v/>
      </c>
      <c r="H215" s="432"/>
      <c r="I215" s="137"/>
      <c r="J215" s="25"/>
      <c r="K215" s="232"/>
      <c r="L215" s="25"/>
      <c r="M215" s="232"/>
      <c r="N215" s="233"/>
      <c r="O215" s="25"/>
      <c r="P215" s="232"/>
      <c r="Q215" s="25"/>
      <c r="R215" s="232"/>
      <c r="S215" s="233"/>
      <c r="T215" s="25"/>
      <c r="U215" s="232"/>
      <c r="V215" s="25"/>
      <c r="W215" s="232"/>
      <c r="X215" s="233"/>
      <c r="Y215" s="25"/>
      <c r="Z215" s="232"/>
      <c r="AA215" s="25"/>
      <c r="AB215" s="232"/>
      <c r="AC215" s="233"/>
      <c r="AD215" s="25"/>
      <c r="AE215" s="232"/>
      <c r="AF215" s="25"/>
      <c r="AG215" s="232"/>
      <c r="AH215" s="233"/>
      <c r="AI215" s="25"/>
      <c r="AJ215" s="232"/>
      <c r="AK215" s="25"/>
      <c r="AL215" s="232"/>
      <c r="AM215" s="233"/>
      <c r="AN215" s="25"/>
      <c r="AO215" s="232"/>
      <c r="AP215" s="25"/>
    </row>
    <row r="216" spans="1:42" ht="19.5" customHeight="1">
      <c r="A216" s="212" t="str">
        <f>IF(ISBLANK('Database (LECTURE-RES-PRAC)'!A213),"",'Database (LECTURE-RES-PRAC)'!A213)</f>
        <v/>
      </c>
      <c r="B216" s="213" t="str">
        <f>IF(ISBLANK('Database (LECTURE-RES-PRAC)'!B213),"",'Database (LECTURE-RES-PRAC)'!B213)</f>
        <v/>
      </c>
      <c r="C216" s="239" t="str">
        <f>'Grade computation'!J216</f>
        <v/>
      </c>
      <c r="D216" s="239" t="str">
        <f>'Grade computation'!R216</f>
        <v/>
      </c>
      <c r="E216" s="239" t="str">
        <f>'Grade computation'!Z216</f>
        <v/>
      </c>
      <c r="F216" s="153" t="str">
        <f>'Grade computation'!AA216</f>
        <v/>
      </c>
      <c r="G216" s="399" t="str">
        <f>'Grade computation'!AB216</f>
        <v/>
      </c>
      <c r="H216" s="432"/>
      <c r="I216" s="137"/>
      <c r="J216" s="25"/>
      <c r="K216" s="232"/>
      <c r="L216" s="25"/>
      <c r="M216" s="232"/>
      <c r="N216" s="233"/>
      <c r="O216" s="25"/>
      <c r="P216" s="232"/>
      <c r="Q216" s="25"/>
      <c r="R216" s="232"/>
      <c r="S216" s="233"/>
      <c r="T216" s="25"/>
      <c r="U216" s="232"/>
      <c r="V216" s="25"/>
      <c r="W216" s="232"/>
      <c r="X216" s="233"/>
      <c r="Y216" s="25"/>
      <c r="Z216" s="232"/>
      <c r="AA216" s="25"/>
      <c r="AB216" s="232"/>
      <c r="AC216" s="233"/>
      <c r="AD216" s="25"/>
      <c r="AE216" s="232"/>
      <c r="AF216" s="25"/>
      <c r="AG216" s="232"/>
      <c r="AH216" s="233"/>
      <c r="AI216" s="25"/>
      <c r="AJ216" s="232"/>
      <c r="AK216" s="25"/>
      <c r="AL216" s="232"/>
      <c r="AM216" s="233"/>
      <c r="AN216" s="25"/>
      <c r="AO216" s="232"/>
      <c r="AP216" s="25"/>
    </row>
    <row r="217" spans="1:42" ht="19.5" customHeight="1">
      <c r="A217" s="118" t="str">
        <f>IF(ISBLANK('Database (LECTURE-RES-PRAC)'!A214),"",'Database (LECTURE-RES-PRAC)'!A214)</f>
        <v/>
      </c>
      <c r="B217" s="119" t="str">
        <f>IF(ISBLANK('Database (LECTURE-RES-PRAC)'!B214),"",'Database (LECTURE-RES-PRAC)'!B214)</f>
        <v/>
      </c>
      <c r="C217" s="239" t="str">
        <f>'Grade computation'!J217</f>
        <v/>
      </c>
      <c r="D217" s="239" t="str">
        <f>'Grade computation'!R217</f>
        <v/>
      </c>
      <c r="E217" s="239" t="str">
        <f>'Grade computation'!Z217</f>
        <v/>
      </c>
      <c r="F217" s="153" t="str">
        <f>'Grade computation'!AA217</f>
        <v/>
      </c>
      <c r="G217" s="399" t="str">
        <f>'Grade computation'!AB217</f>
        <v/>
      </c>
      <c r="H217" s="432"/>
      <c r="I217" s="137"/>
      <c r="J217" s="25"/>
      <c r="K217" s="232"/>
      <c r="L217" s="25"/>
      <c r="M217" s="232"/>
      <c r="N217" s="233"/>
      <c r="O217" s="25"/>
      <c r="P217" s="232"/>
      <c r="Q217" s="25"/>
      <c r="R217" s="232"/>
      <c r="S217" s="233"/>
      <c r="T217" s="25"/>
      <c r="U217" s="232"/>
      <c r="V217" s="25"/>
      <c r="W217" s="232"/>
      <c r="X217" s="233"/>
      <c r="Y217" s="25"/>
      <c r="Z217" s="232"/>
      <c r="AA217" s="25"/>
      <c r="AB217" s="232"/>
      <c r="AC217" s="233"/>
      <c r="AD217" s="25"/>
      <c r="AE217" s="232"/>
      <c r="AF217" s="25"/>
      <c r="AG217" s="232"/>
      <c r="AH217" s="233"/>
      <c r="AI217" s="25"/>
      <c r="AJ217" s="232"/>
      <c r="AK217" s="25"/>
      <c r="AL217" s="232"/>
      <c r="AM217" s="233"/>
      <c r="AN217" s="25"/>
      <c r="AO217" s="232"/>
      <c r="AP217" s="25"/>
    </row>
    <row r="218" spans="1:42" ht="19.5" customHeight="1">
      <c r="A218" s="212" t="str">
        <f>IF(ISBLANK('Database (LECTURE-RES-PRAC)'!A215),"",'Database (LECTURE-RES-PRAC)'!A215)</f>
        <v/>
      </c>
      <c r="B218" s="213" t="str">
        <f>IF(ISBLANK('Database (LECTURE-RES-PRAC)'!B215),"",'Database (LECTURE-RES-PRAC)'!B215)</f>
        <v/>
      </c>
      <c r="C218" s="239" t="str">
        <f>'Grade computation'!J218</f>
        <v/>
      </c>
      <c r="D218" s="239" t="str">
        <f>'Grade computation'!R218</f>
        <v/>
      </c>
      <c r="E218" s="239" t="str">
        <f>'Grade computation'!Z218</f>
        <v/>
      </c>
      <c r="F218" s="153" t="str">
        <f>'Grade computation'!AA218</f>
        <v/>
      </c>
      <c r="G218" s="399" t="str">
        <f>'Grade computation'!AB218</f>
        <v/>
      </c>
      <c r="H218" s="432"/>
      <c r="I218" s="137"/>
      <c r="J218" s="25"/>
      <c r="K218" s="232"/>
      <c r="L218" s="25"/>
      <c r="M218" s="232"/>
      <c r="N218" s="233"/>
      <c r="O218" s="25"/>
      <c r="P218" s="232"/>
      <c r="Q218" s="25"/>
      <c r="R218" s="232"/>
      <c r="S218" s="233"/>
      <c r="T218" s="25"/>
      <c r="U218" s="232"/>
      <c r="V218" s="25"/>
      <c r="W218" s="232"/>
      <c r="X218" s="233"/>
      <c r="Y218" s="25"/>
      <c r="Z218" s="232"/>
      <c r="AA218" s="25"/>
      <c r="AB218" s="232"/>
      <c r="AC218" s="233"/>
      <c r="AD218" s="25"/>
      <c r="AE218" s="232"/>
      <c r="AF218" s="25"/>
      <c r="AG218" s="232"/>
      <c r="AH218" s="233"/>
      <c r="AI218" s="25"/>
      <c r="AJ218" s="232"/>
      <c r="AK218" s="25"/>
      <c r="AL218" s="232"/>
      <c r="AM218" s="233"/>
      <c r="AN218" s="25"/>
      <c r="AO218" s="232"/>
      <c r="AP218" s="25"/>
    </row>
    <row r="219" spans="1:42" ht="19.5" customHeight="1">
      <c r="A219" s="118" t="str">
        <f>IF(ISBLANK('Database (LECTURE-RES-PRAC)'!A216),"",'Database (LECTURE-RES-PRAC)'!A216)</f>
        <v/>
      </c>
      <c r="B219" s="119" t="str">
        <f>IF(ISBLANK('Database (LECTURE-RES-PRAC)'!B216),"",'Database (LECTURE-RES-PRAC)'!B216)</f>
        <v/>
      </c>
      <c r="C219" s="239" t="str">
        <f>'Grade computation'!J219</f>
        <v/>
      </c>
      <c r="D219" s="239" t="str">
        <f>'Grade computation'!R219</f>
        <v/>
      </c>
      <c r="E219" s="239" t="str">
        <f>'Grade computation'!Z219</f>
        <v/>
      </c>
      <c r="F219" s="153" t="str">
        <f>'Grade computation'!AA219</f>
        <v/>
      </c>
      <c r="G219" s="399" t="str">
        <f>'Grade computation'!AB219</f>
        <v/>
      </c>
      <c r="H219" s="432"/>
      <c r="I219" s="137"/>
      <c r="J219" s="25"/>
      <c r="K219" s="232"/>
      <c r="L219" s="25"/>
      <c r="M219" s="232"/>
      <c r="N219" s="233"/>
      <c r="O219" s="25"/>
      <c r="P219" s="232"/>
      <c r="Q219" s="25"/>
      <c r="R219" s="232"/>
      <c r="S219" s="233"/>
      <c r="T219" s="25"/>
      <c r="U219" s="232"/>
      <c r="V219" s="25"/>
      <c r="W219" s="232"/>
      <c r="X219" s="233"/>
      <c r="Y219" s="25"/>
      <c r="Z219" s="232"/>
      <c r="AA219" s="25"/>
      <c r="AB219" s="232"/>
      <c r="AC219" s="233"/>
      <c r="AD219" s="25"/>
      <c r="AE219" s="232"/>
      <c r="AF219" s="25"/>
      <c r="AG219" s="232"/>
      <c r="AH219" s="233"/>
      <c r="AI219" s="25"/>
      <c r="AJ219" s="232"/>
      <c r="AK219" s="25"/>
      <c r="AL219" s="232"/>
      <c r="AM219" s="233"/>
      <c r="AN219" s="25"/>
      <c r="AO219" s="232"/>
      <c r="AP219" s="25"/>
    </row>
    <row r="220" spans="1:42" ht="19.5" customHeight="1">
      <c r="A220" s="212" t="str">
        <f>IF(ISBLANK('Database (LECTURE-RES-PRAC)'!A217),"",'Database (LECTURE-RES-PRAC)'!A217)</f>
        <v/>
      </c>
      <c r="B220" s="213" t="str">
        <f>IF(ISBLANK('Database (LECTURE-RES-PRAC)'!B217),"",'Database (LECTURE-RES-PRAC)'!B217)</f>
        <v/>
      </c>
      <c r="C220" s="239" t="str">
        <f>'Grade computation'!J220</f>
        <v/>
      </c>
      <c r="D220" s="239" t="str">
        <f>'Grade computation'!R220</f>
        <v/>
      </c>
      <c r="E220" s="239" t="str">
        <f>'Grade computation'!Z220</f>
        <v/>
      </c>
      <c r="F220" s="153" t="str">
        <f>'Grade computation'!AA220</f>
        <v/>
      </c>
      <c r="G220" s="399" t="str">
        <f>'Grade computation'!AB220</f>
        <v/>
      </c>
      <c r="H220" s="432"/>
      <c r="I220" s="137"/>
      <c r="J220" s="25"/>
      <c r="K220" s="232"/>
      <c r="L220" s="25"/>
      <c r="M220" s="232"/>
      <c r="N220" s="233"/>
      <c r="O220" s="25"/>
      <c r="P220" s="232"/>
      <c r="Q220" s="25"/>
      <c r="R220" s="232"/>
      <c r="S220" s="233"/>
      <c r="T220" s="25"/>
      <c r="U220" s="232"/>
      <c r="V220" s="25"/>
      <c r="W220" s="232"/>
      <c r="X220" s="233"/>
      <c r="Y220" s="25"/>
      <c r="Z220" s="232"/>
      <c r="AA220" s="25"/>
      <c r="AB220" s="232"/>
      <c r="AC220" s="233"/>
      <c r="AD220" s="25"/>
      <c r="AE220" s="232"/>
      <c r="AF220" s="25"/>
      <c r="AG220" s="232"/>
      <c r="AH220" s="233"/>
      <c r="AI220" s="25"/>
      <c r="AJ220" s="232"/>
      <c r="AK220" s="25"/>
      <c r="AL220" s="232"/>
      <c r="AM220" s="233"/>
      <c r="AN220" s="25"/>
      <c r="AO220" s="232"/>
      <c r="AP220" s="25"/>
    </row>
    <row r="221" spans="1:42" ht="19.5" customHeight="1">
      <c r="A221" s="118" t="str">
        <f>IF(ISBLANK('Database (LECTURE-RES-PRAC)'!A218),"",'Database (LECTURE-RES-PRAC)'!A218)</f>
        <v/>
      </c>
      <c r="B221" s="119" t="str">
        <f>IF(ISBLANK('Database (LECTURE-RES-PRAC)'!B218),"",'Database (LECTURE-RES-PRAC)'!B218)</f>
        <v/>
      </c>
      <c r="C221" s="239" t="str">
        <f>'Grade computation'!J221</f>
        <v/>
      </c>
      <c r="D221" s="239" t="str">
        <f>'Grade computation'!R221</f>
        <v/>
      </c>
      <c r="E221" s="239" t="str">
        <f>'Grade computation'!Z221</f>
        <v/>
      </c>
      <c r="F221" s="153" t="str">
        <f>'Grade computation'!AA221</f>
        <v/>
      </c>
      <c r="G221" s="399" t="str">
        <f>'Grade computation'!AB221</f>
        <v/>
      </c>
      <c r="H221" s="432"/>
      <c r="I221" s="137"/>
      <c r="J221" s="25"/>
      <c r="K221" s="232"/>
      <c r="L221" s="25"/>
      <c r="M221" s="232"/>
      <c r="N221" s="233"/>
      <c r="O221" s="25"/>
      <c r="P221" s="232"/>
      <c r="Q221" s="25"/>
      <c r="R221" s="232"/>
      <c r="S221" s="233"/>
      <c r="T221" s="25"/>
      <c r="U221" s="232"/>
      <c r="V221" s="25"/>
      <c r="W221" s="232"/>
      <c r="X221" s="233"/>
      <c r="Y221" s="25"/>
      <c r="Z221" s="232"/>
      <c r="AA221" s="25"/>
      <c r="AB221" s="232"/>
      <c r="AC221" s="233"/>
      <c r="AD221" s="25"/>
      <c r="AE221" s="232"/>
      <c r="AF221" s="25"/>
      <c r="AG221" s="232"/>
      <c r="AH221" s="233"/>
      <c r="AI221" s="25"/>
      <c r="AJ221" s="232"/>
      <c r="AK221" s="25"/>
      <c r="AL221" s="232"/>
      <c r="AM221" s="233"/>
      <c r="AN221" s="25"/>
      <c r="AO221" s="232"/>
      <c r="AP221" s="25"/>
    </row>
    <row r="222" spans="1:42" ht="19.5" customHeight="1">
      <c r="A222" s="212" t="str">
        <f>IF(ISBLANK('Database (LECTURE-RES-PRAC)'!A219),"",'Database (LECTURE-RES-PRAC)'!A219)</f>
        <v/>
      </c>
      <c r="B222" s="213" t="str">
        <f>IF(ISBLANK('Database (LECTURE-RES-PRAC)'!B219),"",'Database (LECTURE-RES-PRAC)'!B219)</f>
        <v/>
      </c>
      <c r="C222" s="239" t="str">
        <f>'Grade computation'!J222</f>
        <v/>
      </c>
      <c r="D222" s="239" t="str">
        <f>'Grade computation'!R222</f>
        <v/>
      </c>
      <c r="E222" s="239" t="str">
        <f>'Grade computation'!Z222</f>
        <v/>
      </c>
      <c r="F222" s="153" t="str">
        <f>'Grade computation'!AA222</f>
        <v/>
      </c>
      <c r="G222" s="399" t="str">
        <f>'Grade computation'!AB222</f>
        <v/>
      </c>
      <c r="H222" s="432"/>
      <c r="I222" s="137"/>
      <c r="J222" s="25"/>
      <c r="K222" s="232"/>
      <c r="L222" s="25"/>
      <c r="M222" s="232"/>
      <c r="N222" s="233"/>
      <c r="O222" s="25"/>
      <c r="P222" s="232"/>
      <c r="Q222" s="25"/>
      <c r="R222" s="232"/>
      <c r="S222" s="233"/>
      <c r="T222" s="25"/>
      <c r="U222" s="232"/>
      <c r="V222" s="25"/>
      <c r="W222" s="232"/>
      <c r="X222" s="233"/>
      <c r="Y222" s="25"/>
      <c r="Z222" s="232"/>
      <c r="AA222" s="25"/>
      <c r="AB222" s="232"/>
      <c r="AC222" s="233"/>
      <c r="AD222" s="25"/>
      <c r="AE222" s="232"/>
      <c r="AF222" s="25"/>
      <c r="AG222" s="232"/>
      <c r="AH222" s="233"/>
      <c r="AI222" s="25"/>
      <c r="AJ222" s="232"/>
      <c r="AK222" s="25"/>
      <c r="AL222" s="232"/>
      <c r="AM222" s="233"/>
      <c r="AN222" s="25"/>
      <c r="AO222" s="232"/>
      <c r="AP222" s="25"/>
    </row>
    <row r="223" spans="1:42" ht="19.5" customHeight="1">
      <c r="A223" s="118" t="str">
        <f>IF(ISBLANK('Database (LECTURE-RES-PRAC)'!A220),"",'Database (LECTURE-RES-PRAC)'!A220)</f>
        <v/>
      </c>
      <c r="B223" s="119" t="str">
        <f>IF(ISBLANK('Database (LECTURE-RES-PRAC)'!B220),"",'Database (LECTURE-RES-PRAC)'!B220)</f>
        <v/>
      </c>
      <c r="C223" s="239" t="str">
        <f>'Grade computation'!J223</f>
        <v/>
      </c>
      <c r="D223" s="239" t="str">
        <f>'Grade computation'!R223</f>
        <v/>
      </c>
      <c r="E223" s="239" t="str">
        <f>'Grade computation'!Z223</f>
        <v/>
      </c>
      <c r="F223" s="153" t="str">
        <f>'Grade computation'!AA223</f>
        <v/>
      </c>
      <c r="G223" s="399" t="str">
        <f>'Grade computation'!AB223</f>
        <v/>
      </c>
      <c r="H223" s="432"/>
      <c r="I223" s="137"/>
      <c r="J223" s="25"/>
      <c r="K223" s="232"/>
      <c r="L223" s="25"/>
      <c r="M223" s="232"/>
      <c r="N223" s="233"/>
      <c r="O223" s="25"/>
      <c r="P223" s="232"/>
      <c r="Q223" s="25"/>
      <c r="R223" s="232"/>
      <c r="S223" s="233"/>
      <c r="T223" s="25"/>
      <c r="U223" s="232"/>
      <c r="V223" s="25"/>
      <c r="W223" s="232"/>
      <c r="X223" s="233"/>
      <c r="Y223" s="25"/>
      <c r="Z223" s="232"/>
      <c r="AA223" s="25"/>
      <c r="AB223" s="232"/>
      <c r="AC223" s="233"/>
      <c r="AD223" s="25"/>
      <c r="AE223" s="232"/>
      <c r="AF223" s="25"/>
      <c r="AG223" s="232"/>
      <c r="AH223" s="233"/>
      <c r="AI223" s="25"/>
      <c r="AJ223" s="232"/>
      <c r="AK223" s="25"/>
      <c r="AL223" s="232"/>
      <c r="AM223" s="233"/>
      <c r="AN223" s="25"/>
      <c r="AO223" s="232"/>
      <c r="AP223" s="25"/>
    </row>
    <row r="224" spans="1:42" ht="19.5" customHeight="1">
      <c r="A224" s="212" t="str">
        <f>IF(ISBLANK('Database (LECTURE-RES-PRAC)'!A221),"",'Database (LECTURE-RES-PRAC)'!A221)</f>
        <v/>
      </c>
      <c r="B224" s="213" t="str">
        <f>IF(ISBLANK('Database (LECTURE-RES-PRAC)'!B221),"",'Database (LECTURE-RES-PRAC)'!B221)</f>
        <v/>
      </c>
      <c r="C224" s="239" t="str">
        <f>'Grade computation'!J224</f>
        <v/>
      </c>
      <c r="D224" s="239" t="str">
        <f>'Grade computation'!R224</f>
        <v/>
      </c>
      <c r="E224" s="239" t="str">
        <f>'Grade computation'!Z224</f>
        <v/>
      </c>
      <c r="F224" s="153" t="str">
        <f>'Grade computation'!AA224</f>
        <v/>
      </c>
      <c r="G224" s="399" t="str">
        <f>'Grade computation'!AB224</f>
        <v/>
      </c>
      <c r="H224" s="432"/>
      <c r="I224" s="137"/>
      <c r="J224" s="25"/>
      <c r="K224" s="232"/>
      <c r="L224" s="25"/>
      <c r="M224" s="232"/>
      <c r="N224" s="233"/>
      <c r="O224" s="25"/>
      <c r="P224" s="232"/>
      <c r="Q224" s="25"/>
      <c r="R224" s="232"/>
      <c r="S224" s="233"/>
      <c r="T224" s="25"/>
      <c r="U224" s="232"/>
      <c r="V224" s="25"/>
      <c r="W224" s="232"/>
      <c r="X224" s="233"/>
      <c r="Y224" s="25"/>
      <c r="Z224" s="232"/>
      <c r="AA224" s="25"/>
      <c r="AB224" s="232"/>
      <c r="AC224" s="233"/>
      <c r="AD224" s="25"/>
      <c r="AE224" s="232"/>
      <c r="AF224" s="25"/>
      <c r="AG224" s="232"/>
      <c r="AH224" s="233"/>
      <c r="AI224" s="25"/>
      <c r="AJ224" s="232"/>
      <c r="AK224" s="25"/>
      <c r="AL224" s="232"/>
      <c r="AM224" s="233"/>
      <c r="AN224" s="25"/>
      <c r="AO224" s="232"/>
      <c r="AP224" s="25"/>
    </row>
    <row r="225" spans="1:42" ht="19.5" customHeight="1">
      <c r="A225" s="118" t="str">
        <f>IF(ISBLANK('Database (LECTURE-RES-PRAC)'!A222),"",'Database (LECTURE-RES-PRAC)'!A222)</f>
        <v/>
      </c>
      <c r="B225" s="119" t="str">
        <f>IF(ISBLANK('Database (LECTURE-RES-PRAC)'!B222),"",'Database (LECTURE-RES-PRAC)'!B222)</f>
        <v/>
      </c>
      <c r="C225" s="239" t="str">
        <f>'Grade computation'!J225</f>
        <v/>
      </c>
      <c r="D225" s="239" t="str">
        <f>'Grade computation'!R225</f>
        <v/>
      </c>
      <c r="E225" s="239" t="str">
        <f>'Grade computation'!Z225</f>
        <v/>
      </c>
      <c r="F225" s="153" t="str">
        <f>'Grade computation'!AA225</f>
        <v/>
      </c>
      <c r="G225" s="399" t="str">
        <f>'Grade computation'!AB225</f>
        <v/>
      </c>
      <c r="H225" s="432"/>
      <c r="I225" s="137"/>
      <c r="J225" s="25"/>
      <c r="K225" s="232"/>
      <c r="L225" s="25"/>
      <c r="M225" s="232"/>
      <c r="N225" s="233"/>
      <c r="O225" s="25"/>
      <c r="P225" s="232"/>
      <c r="Q225" s="25"/>
      <c r="R225" s="232"/>
      <c r="S225" s="233"/>
      <c r="T225" s="25"/>
      <c r="U225" s="232"/>
      <c r="V225" s="25"/>
      <c r="W225" s="232"/>
      <c r="X225" s="233"/>
      <c r="Y225" s="25"/>
      <c r="Z225" s="232"/>
      <c r="AA225" s="25"/>
      <c r="AB225" s="232"/>
      <c r="AC225" s="233"/>
      <c r="AD225" s="25"/>
      <c r="AE225" s="232"/>
      <c r="AF225" s="25"/>
      <c r="AG225" s="232"/>
      <c r="AH225" s="233"/>
      <c r="AI225" s="25"/>
      <c r="AJ225" s="232"/>
      <c r="AK225" s="25"/>
      <c r="AL225" s="232"/>
      <c r="AM225" s="233"/>
      <c r="AN225" s="25"/>
      <c r="AO225" s="232"/>
      <c r="AP225" s="25"/>
    </row>
    <row r="226" spans="1:42" ht="19.5" customHeight="1">
      <c r="A226" s="212" t="str">
        <f>IF(ISBLANK('Database (LECTURE-RES-PRAC)'!A223),"",'Database (LECTURE-RES-PRAC)'!A223)</f>
        <v/>
      </c>
      <c r="B226" s="213" t="str">
        <f>IF(ISBLANK('Database (LECTURE-RES-PRAC)'!B223),"",'Database (LECTURE-RES-PRAC)'!B223)</f>
        <v/>
      </c>
      <c r="C226" s="239" t="str">
        <f>'Grade computation'!J226</f>
        <v/>
      </c>
      <c r="D226" s="239" t="str">
        <f>'Grade computation'!R226</f>
        <v/>
      </c>
      <c r="E226" s="239" t="str">
        <f>'Grade computation'!Z226</f>
        <v/>
      </c>
      <c r="F226" s="153" t="str">
        <f>'Grade computation'!AA226</f>
        <v/>
      </c>
      <c r="G226" s="399" t="str">
        <f>'Grade computation'!AB226</f>
        <v/>
      </c>
      <c r="H226" s="432"/>
      <c r="I226" s="137"/>
      <c r="J226" s="25"/>
      <c r="K226" s="232"/>
      <c r="L226" s="25"/>
      <c r="M226" s="232"/>
      <c r="N226" s="233"/>
      <c r="O226" s="25"/>
      <c r="P226" s="232"/>
      <c r="Q226" s="25"/>
      <c r="R226" s="232"/>
      <c r="S226" s="233"/>
      <c r="T226" s="25"/>
      <c r="U226" s="232"/>
      <c r="V226" s="25"/>
      <c r="W226" s="232"/>
      <c r="X226" s="233"/>
      <c r="Y226" s="25"/>
      <c r="Z226" s="232"/>
      <c r="AA226" s="25"/>
      <c r="AB226" s="232"/>
      <c r="AC226" s="233"/>
      <c r="AD226" s="25"/>
      <c r="AE226" s="232"/>
      <c r="AF226" s="25"/>
      <c r="AG226" s="232"/>
      <c r="AH226" s="233"/>
      <c r="AI226" s="25"/>
      <c r="AJ226" s="232"/>
      <c r="AK226" s="25"/>
      <c r="AL226" s="232"/>
      <c r="AM226" s="233"/>
      <c r="AN226" s="25"/>
      <c r="AO226" s="232"/>
      <c r="AP226" s="25"/>
    </row>
    <row r="227" spans="1:42" ht="19.5" customHeight="1">
      <c r="A227" s="118" t="str">
        <f>IF(ISBLANK('Database (LECTURE-RES-PRAC)'!A224),"",'Database (LECTURE-RES-PRAC)'!A224)</f>
        <v/>
      </c>
      <c r="B227" s="119" t="str">
        <f>IF(ISBLANK('Database (LECTURE-RES-PRAC)'!B224),"",'Database (LECTURE-RES-PRAC)'!B224)</f>
        <v/>
      </c>
      <c r="C227" s="239" t="str">
        <f>'Grade computation'!J227</f>
        <v/>
      </c>
      <c r="D227" s="239" t="str">
        <f>'Grade computation'!R227</f>
        <v/>
      </c>
      <c r="E227" s="239" t="str">
        <f>'Grade computation'!Z227</f>
        <v/>
      </c>
      <c r="F227" s="153" t="str">
        <f>'Grade computation'!AA227</f>
        <v/>
      </c>
      <c r="G227" s="399" t="str">
        <f>'Grade computation'!AB227</f>
        <v/>
      </c>
      <c r="H227" s="432"/>
      <c r="I227" s="137"/>
      <c r="J227" s="25"/>
      <c r="K227" s="232"/>
      <c r="L227" s="25"/>
      <c r="M227" s="232"/>
      <c r="N227" s="233"/>
      <c r="O227" s="25"/>
      <c r="P227" s="232"/>
      <c r="Q227" s="25"/>
      <c r="R227" s="232"/>
      <c r="S227" s="233"/>
      <c r="T227" s="25"/>
      <c r="U227" s="232"/>
      <c r="V227" s="25"/>
      <c r="W227" s="232"/>
      <c r="X227" s="233"/>
      <c r="Y227" s="25"/>
      <c r="Z227" s="232"/>
      <c r="AA227" s="25"/>
      <c r="AB227" s="232"/>
      <c r="AC227" s="233"/>
      <c r="AD227" s="25"/>
      <c r="AE227" s="232"/>
      <c r="AF227" s="25"/>
      <c r="AG227" s="232"/>
      <c r="AH227" s="233"/>
      <c r="AI227" s="25"/>
      <c r="AJ227" s="232"/>
      <c r="AK227" s="25"/>
      <c r="AL227" s="232"/>
      <c r="AM227" s="233"/>
      <c r="AN227" s="25"/>
      <c r="AO227" s="232"/>
      <c r="AP227" s="25"/>
    </row>
    <row r="228" spans="1:42" ht="19.5" customHeight="1">
      <c r="A228" s="212" t="str">
        <f>IF(ISBLANK('Database (LECTURE-RES-PRAC)'!A225),"",'Database (LECTURE-RES-PRAC)'!A225)</f>
        <v/>
      </c>
      <c r="B228" s="213" t="str">
        <f>IF(ISBLANK('Database (LECTURE-RES-PRAC)'!B225),"",'Database (LECTURE-RES-PRAC)'!B225)</f>
        <v/>
      </c>
      <c r="C228" s="239" t="str">
        <f>'Grade computation'!J228</f>
        <v/>
      </c>
      <c r="D228" s="239" t="str">
        <f>'Grade computation'!R228</f>
        <v/>
      </c>
      <c r="E228" s="239" t="str">
        <f>'Grade computation'!Z228</f>
        <v/>
      </c>
      <c r="F228" s="153" t="str">
        <f>'Grade computation'!AA228</f>
        <v/>
      </c>
      <c r="G228" s="399" t="str">
        <f>'Grade computation'!AB228</f>
        <v/>
      </c>
      <c r="H228" s="432"/>
      <c r="I228" s="137"/>
      <c r="J228" s="25"/>
      <c r="K228" s="232"/>
      <c r="L228" s="25"/>
      <c r="M228" s="232"/>
      <c r="N228" s="233"/>
      <c r="O228" s="25"/>
      <c r="P228" s="232"/>
      <c r="Q228" s="25"/>
      <c r="R228" s="232"/>
      <c r="S228" s="233"/>
      <c r="T228" s="25"/>
      <c r="U228" s="232"/>
      <c r="V228" s="25"/>
      <c r="W228" s="232"/>
      <c r="X228" s="233"/>
      <c r="Y228" s="25"/>
      <c r="Z228" s="232"/>
      <c r="AA228" s="25"/>
      <c r="AB228" s="232"/>
      <c r="AC228" s="233"/>
      <c r="AD228" s="25"/>
      <c r="AE228" s="232"/>
      <c r="AF228" s="25"/>
      <c r="AG228" s="232"/>
      <c r="AH228" s="233"/>
      <c r="AI228" s="25"/>
      <c r="AJ228" s="232"/>
      <c r="AK228" s="25"/>
      <c r="AL228" s="232"/>
      <c r="AM228" s="233"/>
      <c r="AN228" s="25"/>
      <c r="AO228" s="232"/>
      <c r="AP228" s="25"/>
    </row>
    <row r="229" spans="1:42" ht="19.5" customHeight="1">
      <c r="A229" s="118" t="str">
        <f>IF(ISBLANK('Database (LECTURE-RES-PRAC)'!A226),"",'Database (LECTURE-RES-PRAC)'!A226)</f>
        <v/>
      </c>
      <c r="B229" s="119" t="str">
        <f>IF(ISBLANK('Database (LECTURE-RES-PRAC)'!B226),"",'Database (LECTURE-RES-PRAC)'!B226)</f>
        <v/>
      </c>
      <c r="C229" s="239" t="str">
        <f>'Grade computation'!J229</f>
        <v/>
      </c>
      <c r="D229" s="239" t="str">
        <f>'Grade computation'!R229</f>
        <v/>
      </c>
      <c r="E229" s="239" t="str">
        <f>'Grade computation'!Z229</f>
        <v/>
      </c>
      <c r="F229" s="153" t="str">
        <f>'Grade computation'!AA229</f>
        <v/>
      </c>
      <c r="G229" s="399" t="str">
        <f>'Grade computation'!AB229</f>
        <v/>
      </c>
      <c r="H229" s="432"/>
      <c r="I229" s="137"/>
      <c r="J229" s="25"/>
      <c r="K229" s="232"/>
      <c r="L229" s="25"/>
      <c r="M229" s="232"/>
      <c r="N229" s="233"/>
      <c r="O229" s="25"/>
      <c r="P229" s="232"/>
      <c r="Q229" s="25"/>
      <c r="R229" s="232"/>
      <c r="S229" s="233"/>
      <c r="T229" s="25"/>
      <c r="U229" s="232"/>
      <c r="V229" s="25"/>
      <c r="W229" s="232"/>
      <c r="X229" s="233"/>
      <c r="Y229" s="25"/>
      <c r="Z229" s="232"/>
      <c r="AA229" s="25"/>
      <c r="AB229" s="232"/>
      <c r="AC229" s="233"/>
      <c r="AD229" s="25"/>
      <c r="AE229" s="232"/>
      <c r="AF229" s="25"/>
      <c r="AG229" s="232"/>
      <c r="AH229" s="233"/>
      <c r="AI229" s="25"/>
      <c r="AJ229" s="232"/>
      <c r="AK229" s="25"/>
      <c r="AL229" s="232"/>
      <c r="AM229" s="233"/>
      <c r="AN229" s="25"/>
      <c r="AO229" s="232"/>
      <c r="AP229" s="25"/>
    </row>
    <row r="230" spans="1:42" ht="19.5" customHeight="1">
      <c r="A230" s="212" t="str">
        <f>IF(ISBLANK('Database (LECTURE-RES-PRAC)'!A227),"",'Database (LECTURE-RES-PRAC)'!A227)</f>
        <v/>
      </c>
      <c r="B230" s="213" t="str">
        <f>IF(ISBLANK('Database (LECTURE-RES-PRAC)'!B227),"",'Database (LECTURE-RES-PRAC)'!B227)</f>
        <v/>
      </c>
      <c r="C230" s="239" t="str">
        <f>'Grade computation'!J230</f>
        <v/>
      </c>
      <c r="D230" s="239" t="str">
        <f>'Grade computation'!R230</f>
        <v/>
      </c>
      <c r="E230" s="239" t="str">
        <f>'Grade computation'!Z230</f>
        <v/>
      </c>
      <c r="F230" s="153" t="str">
        <f>'Grade computation'!AA230</f>
        <v/>
      </c>
      <c r="G230" s="399" t="str">
        <f>'Grade computation'!AB230</f>
        <v/>
      </c>
      <c r="H230" s="432"/>
      <c r="I230" s="137"/>
      <c r="J230" s="25"/>
      <c r="K230" s="232"/>
      <c r="L230" s="25"/>
      <c r="M230" s="232"/>
      <c r="N230" s="233"/>
      <c r="O230" s="25"/>
      <c r="P230" s="232"/>
      <c r="Q230" s="25"/>
      <c r="R230" s="232"/>
      <c r="S230" s="233"/>
      <c r="T230" s="25"/>
      <c r="U230" s="232"/>
      <c r="V230" s="25"/>
      <c r="W230" s="232"/>
      <c r="X230" s="233"/>
      <c r="Y230" s="25"/>
      <c r="Z230" s="232"/>
      <c r="AA230" s="25"/>
      <c r="AB230" s="232"/>
      <c r="AC230" s="233"/>
      <c r="AD230" s="25"/>
      <c r="AE230" s="232"/>
      <c r="AF230" s="25"/>
      <c r="AG230" s="232"/>
      <c r="AH230" s="233"/>
      <c r="AI230" s="25"/>
      <c r="AJ230" s="232"/>
      <c r="AK230" s="25"/>
      <c r="AL230" s="232"/>
      <c r="AM230" s="233"/>
      <c r="AN230" s="25"/>
      <c r="AO230" s="232"/>
      <c r="AP230" s="25"/>
    </row>
    <row r="231" spans="1:42" ht="19.5" customHeight="1">
      <c r="A231" s="118" t="str">
        <f>IF(ISBLANK('Database (LECTURE-RES-PRAC)'!A228),"",'Database (LECTURE-RES-PRAC)'!A228)</f>
        <v/>
      </c>
      <c r="B231" s="119" t="str">
        <f>IF(ISBLANK('Database (LECTURE-RES-PRAC)'!B228),"",'Database (LECTURE-RES-PRAC)'!B228)</f>
        <v/>
      </c>
      <c r="C231" s="239" t="str">
        <f>'Grade computation'!J231</f>
        <v/>
      </c>
      <c r="D231" s="239" t="str">
        <f>'Grade computation'!R231</f>
        <v/>
      </c>
      <c r="E231" s="239" t="str">
        <f>'Grade computation'!Z231</f>
        <v/>
      </c>
      <c r="F231" s="153" t="str">
        <f>'Grade computation'!AA231</f>
        <v/>
      </c>
      <c r="G231" s="399" t="str">
        <f>'Grade computation'!AB231</f>
        <v/>
      </c>
      <c r="H231" s="432"/>
      <c r="I231" s="137"/>
      <c r="J231" s="25"/>
      <c r="K231" s="232"/>
      <c r="L231" s="25"/>
      <c r="M231" s="232"/>
      <c r="N231" s="233"/>
      <c r="O231" s="25"/>
      <c r="P231" s="232"/>
      <c r="Q231" s="25"/>
      <c r="R231" s="232"/>
      <c r="S231" s="233"/>
      <c r="T231" s="25"/>
      <c r="U231" s="232"/>
      <c r="V231" s="25"/>
      <c r="W231" s="232"/>
      <c r="X231" s="233"/>
      <c r="Y231" s="25"/>
      <c r="Z231" s="232"/>
      <c r="AA231" s="25"/>
      <c r="AB231" s="232"/>
      <c r="AC231" s="233"/>
      <c r="AD231" s="25"/>
      <c r="AE231" s="232"/>
      <c r="AF231" s="25"/>
      <c r="AG231" s="232"/>
      <c r="AH231" s="233"/>
      <c r="AI231" s="25"/>
      <c r="AJ231" s="232"/>
      <c r="AK231" s="25"/>
      <c r="AL231" s="232"/>
      <c r="AM231" s="233"/>
      <c r="AN231" s="25"/>
      <c r="AO231" s="232"/>
      <c r="AP231" s="25"/>
    </row>
    <row r="232" spans="1:42" ht="19.5" customHeight="1">
      <c r="A232" s="212" t="str">
        <f>IF(ISBLANK('Database (LECTURE-RES-PRAC)'!A229),"",'Database (LECTURE-RES-PRAC)'!A229)</f>
        <v/>
      </c>
      <c r="B232" s="213" t="str">
        <f>IF(ISBLANK('Database (LECTURE-RES-PRAC)'!B229),"",'Database (LECTURE-RES-PRAC)'!B229)</f>
        <v/>
      </c>
      <c r="C232" s="239" t="str">
        <f>'Grade computation'!J232</f>
        <v/>
      </c>
      <c r="D232" s="239" t="str">
        <f>'Grade computation'!R232</f>
        <v/>
      </c>
      <c r="E232" s="239" t="str">
        <f>'Grade computation'!Z232</f>
        <v/>
      </c>
      <c r="F232" s="153" t="str">
        <f>'Grade computation'!AA232</f>
        <v/>
      </c>
      <c r="G232" s="399" t="str">
        <f>'Grade computation'!AB232</f>
        <v/>
      </c>
      <c r="H232" s="432"/>
      <c r="I232" s="137"/>
      <c r="J232" s="25"/>
      <c r="K232" s="232"/>
      <c r="L232" s="25"/>
      <c r="M232" s="232"/>
      <c r="N232" s="233"/>
      <c r="O232" s="25"/>
      <c r="P232" s="232"/>
      <c r="Q232" s="25"/>
      <c r="R232" s="232"/>
      <c r="S232" s="233"/>
      <c r="T232" s="25"/>
      <c r="U232" s="232"/>
      <c r="V232" s="25"/>
      <c r="W232" s="232"/>
      <c r="X232" s="233"/>
      <c r="Y232" s="25"/>
      <c r="Z232" s="232"/>
      <c r="AA232" s="25"/>
      <c r="AB232" s="232"/>
      <c r="AC232" s="233"/>
      <c r="AD232" s="25"/>
      <c r="AE232" s="232"/>
      <c r="AF232" s="25"/>
      <c r="AG232" s="232"/>
      <c r="AH232" s="233"/>
      <c r="AI232" s="25"/>
      <c r="AJ232" s="232"/>
      <c r="AK232" s="25"/>
      <c r="AL232" s="232"/>
      <c r="AM232" s="233"/>
      <c r="AN232" s="25"/>
      <c r="AO232" s="232"/>
      <c r="AP232" s="25"/>
    </row>
    <row r="233" spans="1:42" ht="19.5" customHeight="1">
      <c r="A233" s="118" t="str">
        <f>IF(ISBLANK('Database (LECTURE-RES-PRAC)'!A230),"",'Database (LECTURE-RES-PRAC)'!A230)</f>
        <v/>
      </c>
      <c r="B233" s="119" t="str">
        <f>IF(ISBLANK('Database (LECTURE-RES-PRAC)'!B230),"",'Database (LECTURE-RES-PRAC)'!B230)</f>
        <v/>
      </c>
      <c r="C233" s="239" t="str">
        <f>'Grade computation'!J233</f>
        <v/>
      </c>
      <c r="D233" s="239" t="str">
        <f>'Grade computation'!R233</f>
        <v/>
      </c>
      <c r="E233" s="239" t="str">
        <f>'Grade computation'!Z233</f>
        <v/>
      </c>
      <c r="F233" s="153" t="str">
        <f>'Grade computation'!AA233</f>
        <v/>
      </c>
      <c r="G233" s="399" t="str">
        <f>'Grade computation'!AB233</f>
        <v/>
      </c>
      <c r="H233" s="432"/>
      <c r="I233" s="137"/>
      <c r="J233" s="25"/>
      <c r="K233" s="232"/>
      <c r="L233" s="25"/>
      <c r="M233" s="232"/>
      <c r="N233" s="233"/>
      <c r="O233" s="25"/>
      <c r="P233" s="232"/>
      <c r="Q233" s="25"/>
      <c r="R233" s="232"/>
      <c r="S233" s="233"/>
      <c r="T233" s="25"/>
      <c r="U233" s="232"/>
      <c r="V233" s="25"/>
      <c r="W233" s="232"/>
      <c r="X233" s="233"/>
      <c r="Y233" s="25"/>
      <c r="Z233" s="232"/>
      <c r="AA233" s="25"/>
      <c r="AB233" s="232"/>
      <c r="AC233" s="233"/>
      <c r="AD233" s="25"/>
      <c r="AE233" s="232"/>
      <c r="AF233" s="25"/>
      <c r="AG233" s="232"/>
      <c r="AH233" s="233"/>
      <c r="AI233" s="25"/>
      <c r="AJ233" s="232"/>
      <c r="AK233" s="25"/>
      <c r="AL233" s="232"/>
      <c r="AM233" s="233"/>
      <c r="AN233" s="25"/>
      <c r="AO233" s="232"/>
      <c r="AP233" s="25"/>
    </row>
    <row r="234" spans="1:42" ht="19.5" customHeight="1">
      <c r="A234" s="212" t="str">
        <f>IF(ISBLANK('Database (LECTURE-RES-PRAC)'!A231),"",'Database (LECTURE-RES-PRAC)'!A231)</f>
        <v/>
      </c>
      <c r="B234" s="213" t="str">
        <f>IF(ISBLANK('Database (LECTURE-RES-PRAC)'!B231),"",'Database (LECTURE-RES-PRAC)'!B231)</f>
        <v/>
      </c>
      <c r="C234" s="239" t="str">
        <f>'Grade computation'!J234</f>
        <v/>
      </c>
      <c r="D234" s="239" t="str">
        <f>'Grade computation'!R234</f>
        <v/>
      </c>
      <c r="E234" s="239" t="str">
        <f>'Grade computation'!Z234</f>
        <v/>
      </c>
      <c r="F234" s="153" t="str">
        <f>'Grade computation'!AA234</f>
        <v/>
      </c>
      <c r="G234" s="399" t="str">
        <f>'Grade computation'!AB234</f>
        <v/>
      </c>
      <c r="H234" s="432"/>
      <c r="I234" s="137"/>
      <c r="J234" s="25"/>
      <c r="K234" s="232"/>
      <c r="L234" s="25"/>
      <c r="M234" s="232"/>
      <c r="N234" s="233"/>
      <c r="O234" s="25"/>
      <c r="P234" s="232"/>
      <c r="Q234" s="25"/>
      <c r="R234" s="232"/>
      <c r="S234" s="233"/>
      <c r="T234" s="25"/>
      <c r="U234" s="232"/>
      <c r="V234" s="25"/>
      <c r="W234" s="232"/>
      <c r="X234" s="233"/>
      <c r="Y234" s="25"/>
      <c r="Z234" s="232"/>
      <c r="AA234" s="25"/>
      <c r="AB234" s="232"/>
      <c r="AC234" s="233"/>
      <c r="AD234" s="25"/>
      <c r="AE234" s="232"/>
      <c r="AF234" s="25"/>
      <c r="AG234" s="232"/>
      <c r="AH234" s="233"/>
      <c r="AI234" s="25"/>
      <c r="AJ234" s="232"/>
      <c r="AK234" s="25"/>
      <c r="AL234" s="232"/>
      <c r="AM234" s="233"/>
      <c r="AN234" s="25"/>
      <c r="AO234" s="232"/>
      <c r="AP234" s="25"/>
    </row>
    <row r="235" spans="1:42" ht="19.5" customHeight="1">
      <c r="A235" s="118" t="str">
        <f>IF(ISBLANK('Database (LECTURE-RES-PRAC)'!A232),"",'Database (LECTURE-RES-PRAC)'!A232)</f>
        <v/>
      </c>
      <c r="B235" s="119" t="str">
        <f>IF(ISBLANK('Database (LECTURE-RES-PRAC)'!B232),"",'Database (LECTURE-RES-PRAC)'!B232)</f>
        <v/>
      </c>
      <c r="C235" s="239" t="str">
        <f>'Grade computation'!J235</f>
        <v/>
      </c>
      <c r="D235" s="239" t="str">
        <f>'Grade computation'!R235</f>
        <v/>
      </c>
      <c r="E235" s="239" t="str">
        <f>'Grade computation'!Z235</f>
        <v/>
      </c>
      <c r="F235" s="153" t="str">
        <f>'Grade computation'!AA235</f>
        <v/>
      </c>
      <c r="G235" s="399" t="str">
        <f>'Grade computation'!AB235</f>
        <v/>
      </c>
      <c r="H235" s="432"/>
      <c r="I235" s="137"/>
      <c r="J235" s="25"/>
      <c r="K235" s="232"/>
      <c r="L235" s="25"/>
      <c r="M235" s="232"/>
      <c r="N235" s="233"/>
      <c r="O235" s="25"/>
      <c r="P235" s="232"/>
      <c r="Q235" s="25"/>
      <c r="R235" s="232"/>
      <c r="S235" s="233"/>
      <c r="T235" s="25"/>
      <c r="U235" s="232"/>
      <c r="V235" s="25"/>
      <c r="W235" s="232"/>
      <c r="X235" s="233"/>
      <c r="Y235" s="25"/>
      <c r="Z235" s="232"/>
      <c r="AA235" s="25"/>
      <c r="AB235" s="232"/>
      <c r="AC235" s="233"/>
      <c r="AD235" s="25"/>
      <c r="AE235" s="232"/>
      <c r="AF235" s="25"/>
      <c r="AG235" s="232"/>
      <c r="AH235" s="233"/>
      <c r="AI235" s="25"/>
      <c r="AJ235" s="232"/>
      <c r="AK235" s="25"/>
      <c r="AL235" s="232"/>
      <c r="AM235" s="233"/>
      <c r="AN235" s="25"/>
      <c r="AO235" s="232"/>
      <c r="AP235" s="25"/>
    </row>
    <row r="236" spans="1:42" ht="19.5" customHeight="1">
      <c r="A236" s="212" t="str">
        <f>IF(ISBLANK('Database (LECTURE-RES-PRAC)'!A233),"",'Database (LECTURE-RES-PRAC)'!A233)</f>
        <v/>
      </c>
      <c r="B236" s="213" t="str">
        <f>IF(ISBLANK('Database (LECTURE-RES-PRAC)'!B233),"",'Database (LECTURE-RES-PRAC)'!B233)</f>
        <v/>
      </c>
      <c r="C236" s="239" t="str">
        <f>'Grade computation'!J236</f>
        <v/>
      </c>
      <c r="D236" s="239" t="str">
        <f>'Grade computation'!R236</f>
        <v/>
      </c>
      <c r="E236" s="239" t="str">
        <f>'Grade computation'!Z236</f>
        <v/>
      </c>
      <c r="F236" s="153" t="str">
        <f>'Grade computation'!AA236</f>
        <v/>
      </c>
      <c r="G236" s="399" t="str">
        <f>'Grade computation'!AB236</f>
        <v/>
      </c>
      <c r="H236" s="432"/>
      <c r="I236" s="137"/>
      <c r="J236" s="25"/>
      <c r="K236" s="232"/>
      <c r="L236" s="25"/>
      <c r="M236" s="232"/>
      <c r="N236" s="233"/>
      <c r="O236" s="25"/>
      <c r="P236" s="232"/>
      <c r="Q236" s="25"/>
      <c r="R236" s="232"/>
      <c r="S236" s="233"/>
      <c r="T236" s="25"/>
      <c r="U236" s="232"/>
      <c r="V236" s="25"/>
      <c r="W236" s="232"/>
      <c r="X236" s="233"/>
      <c r="Y236" s="25"/>
      <c r="Z236" s="232"/>
      <c r="AA236" s="25"/>
      <c r="AB236" s="232"/>
      <c r="AC236" s="233"/>
      <c r="AD236" s="25"/>
      <c r="AE236" s="232"/>
      <c r="AF236" s="25"/>
      <c r="AG236" s="232"/>
      <c r="AH236" s="233"/>
      <c r="AI236" s="25"/>
      <c r="AJ236" s="232"/>
      <c r="AK236" s="25"/>
      <c r="AL236" s="232"/>
      <c r="AM236" s="233"/>
      <c r="AN236" s="25"/>
      <c r="AO236" s="232"/>
      <c r="AP236" s="25"/>
    </row>
    <row r="237" spans="1:42" ht="19.5" customHeight="1">
      <c r="A237" s="118" t="str">
        <f>IF(ISBLANK('Database (LECTURE-RES-PRAC)'!A234),"",'Database (LECTURE-RES-PRAC)'!A234)</f>
        <v/>
      </c>
      <c r="B237" s="119" t="str">
        <f>IF(ISBLANK('Database (LECTURE-RES-PRAC)'!B234),"",'Database (LECTURE-RES-PRAC)'!B234)</f>
        <v/>
      </c>
      <c r="C237" s="239" t="str">
        <f>'Grade computation'!J237</f>
        <v/>
      </c>
      <c r="D237" s="239" t="str">
        <f>'Grade computation'!R237</f>
        <v/>
      </c>
      <c r="E237" s="239" t="str">
        <f>'Grade computation'!Z237</f>
        <v/>
      </c>
      <c r="F237" s="153" t="str">
        <f>'Grade computation'!AA237</f>
        <v/>
      </c>
      <c r="G237" s="399" t="str">
        <f>'Grade computation'!AB237</f>
        <v/>
      </c>
      <c r="H237" s="432"/>
      <c r="I237" s="137"/>
      <c r="J237" s="25"/>
      <c r="K237" s="232"/>
      <c r="L237" s="25"/>
      <c r="M237" s="232"/>
      <c r="N237" s="233"/>
      <c r="O237" s="25"/>
      <c r="P237" s="232"/>
      <c r="Q237" s="25"/>
      <c r="R237" s="232"/>
      <c r="S237" s="233"/>
      <c r="T237" s="25"/>
      <c r="U237" s="232"/>
      <c r="V237" s="25"/>
      <c r="W237" s="232"/>
      <c r="X237" s="233"/>
      <c r="Y237" s="25"/>
      <c r="Z237" s="232"/>
      <c r="AA237" s="25"/>
      <c r="AB237" s="232"/>
      <c r="AC237" s="233"/>
      <c r="AD237" s="25"/>
      <c r="AE237" s="232"/>
      <c r="AF237" s="25"/>
      <c r="AG237" s="232"/>
      <c r="AH237" s="233"/>
      <c r="AI237" s="25"/>
      <c r="AJ237" s="232"/>
      <c r="AK237" s="25"/>
      <c r="AL237" s="232"/>
      <c r="AM237" s="233"/>
      <c r="AN237" s="25"/>
      <c r="AO237" s="232"/>
      <c r="AP237" s="25"/>
    </row>
    <row r="238" spans="1:42" ht="19.5" customHeight="1">
      <c r="A238" s="212" t="str">
        <f>IF(ISBLANK('Database (LECTURE-RES-PRAC)'!A235),"",'Database (LECTURE-RES-PRAC)'!A235)</f>
        <v/>
      </c>
      <c r="B238" s="213" t="str">
        <f>IF(ISBLANK('Database (LECTURE-RES-PRAC)'!B235),"",'Database (LECTURE-RES-PRAC)'!B235)</f>
        <v/>
      </c>
      <c r="C238" s="239" t="str">
        <f>'Grade computation'!J238</f>
        <v/>
      </c>
      <c r="D238" s="239" t="str">
        <f>'Grade computation'!R238</f>
        <v/>
      </c>
      <c r="E238" s="239" t="str">
        <f>'Grade computation'!Z238</f>
        <v/>
      </c>
      <c r="F238" s="153" t="str">
        <f>'Grade computation'!AA238</f>
        <v/>
      </c>
      <c r="G238" s="399" t="str">
        <f>'Grade computation'!AB238</f>
        <v/>
      </c>
      <c r="H238" s="432"/>
      <c r="I238" s="137"/>
      <c r="J238" s="25"/>
      <c r="K238" s="232"/>
      <c r="L238" s="25"/>
      <c r="M238" s="232"/>
      <c r="N238" s="233"/>
      <c r="O238" s="25"/>
      <c r="P238" s="232"/>
      <c r="Q238" s="25"/>
      <c r="R238" s="232"/>
      <c r="S238" s="233"/>
      <c r="T238" s="25"/>
      <c r="U238" s="232"/>
      <c r="V238" s="25"/>
      <c r="W238" s="232"/>
      <c r="X238" s="233"/>
      <c r="Y238" s="25"/>
      <c r="Z238" s="232"/>
      <c r="AA238" s="25"/>
      <c r="AB238" s="232"/>
      <c r="AC238" s="233"/>
      <c r="AD238" s="25"/>
      <c r="AE238" s="232"/>
      <c r="AF238" s="25"/>
      <c r="AG238" s="232"/>
      <c r="AH238" s="233"/>
      <c r="AI238" s="25"/>
      <c r="AJ238" s="232"/>
      <c r="AK238" s="25"/>
      <c r="AL238" s="232"/>
      <c r="AM238" s="233"/>
      <c r="AN238" s="25"/>
      <c r="AO238" s="232"/>
      <c r="AP238" s="25"/>
    </row>
    <row r="239" spans="1:42" ht="19.5" customHeight="1">
      <c r="A239" s="118" t="str">
        <f>IF(ISBLANK('Database (LECTURE-RES-PRAC)'!A236),"",'Database (LECTURE-RES-PRAC)'!A236)</f>
        <v/>
      </c>
      <c r="B239" s="119" t="str">
        <f>IF(ISBLANK('Database (LECTURE-RES-PRAC)'!B236),"",'Database (LECTURE-RES-PRAC)'!B236)</f>
        <v/>
      </c>
      <c r="C239" s="239" t="str">
        <f>'Grade computation'!J239</f>
        <v/>
      </c>
      <c r="D239" s="239" t="str">
        <f>'Grade computation'!R239</f>
        <v/>
      </c>
      <c r="E239" s="239" t="str">
        <f>'Grade computation'!Z239</f>
        <v/>
      </c>
      <c r="F239" s="153" t="str">
        <f>'Grade computation'!AA239</f>
        <v/>
      </c>
      <c r="G239" s="399" t="str">
        <f>'Grade computation'!AB239</f>
        <v/>
      </c>
      <c r="H239" s="432"/>
      <c r="I239" s="137"/>
      <c r="J239" s="25"/>
      <c r="K239" s="232"/>
      <c r="L239" s="25"/>
      <c r="M239" s="232"/>
      <c r="N239" s="233"/>
      <c r="O239" s="25"/>
      <c r="P239" s="232"/>
      <c r="Q239" s="25"/>
      <c r="R239" s="232"/>
      <c r="S239" s="233"/>
      <c r="T239" s="25"/>
      <c r="U239" s="232"/>
      <c r="V239" s="25"/>
      <c r="W239" s="232"/>
      <c r="X239" s="233"/>
      <c r="Y239" s="25"/>
      <c r="Z239" s="232"/>
      <c r="AA239" s="25"/>
      <c r="AB239" s="232"/>
      <c r="AC239" s="233"/>
      <c r="AD239" s="25"/>
      <c r="AE239" s="232"/>
      <c r="AF239" s="25"/>
      <c r="AG239" s="232"/>
      <c r="AH239" s="233"/>
      <c r="AI239" s="25"/>
      <c r="AJ239" s="232"/>
      <c r="AK239" s="25"/>
      <c r="AL239" s="232"/>
      <c r="AM239" s="233"/>
      <c r="AN239" s="25"/>
      <c r="AO239" s="232"/>
      <c r="AP239" s="25"/>
    </row>
    <row r="240" spans="1:42" ht="19.5" customHeight="1">
      <c r="A240" s="212" t="str">
        <f>IF(ISBLANK('Database (LECTURE-RES-PRAC)'!A237),"",'Database (LECTURE-RES-PRAC)'!A237)</f>
        <v/>
      </c>
      <c r="B240" s="213" t="str">
        <f>IF(ISBLANK('Database (LECTURE-RES-PRAC)'!B237),"",'Database (LECTURE-RES-PRAC)'!B237)</f>
        <v/>
      </c>
      <c r="C240" s="239" t="str">
        <f>'Grade computation'!J240</f>
        <v/>
      </c>
      <c r="D240" s="239" t="str">
        <f>'Grade computation'!R240</f>
        <v/>
      </c>
      <c r="E240" s="239" t="str">
        <f>'Grade computation'!Z240</f>
        <v/>
      </c>
      <c r="F240" s="153" t="str">
        <f>'Grade computation'!AA240</f>
        <v/>
      </c>
      <c r="G240" s="399" t="str">
        <f>'Grade computation'!AB240</f>
        <v/>
      </c>
      <c r="H240" s="432"/>
      <c r="I240" s="137"/>
      <c r="J240" s="25"/>
      <c r="K240" s="232"/>
      <c r="L240" s="25"/>
      <c r="M240" s="232"/>
      <c r="N240" s="233"/>
      <c r="O240" s="25"/>
      <c r="P240" s="232"/>
      <c r="Q240" s="25"/>
      <c r="R240" s="232"/>
      <c r="S240" s="233"/>
      <c r="T240" s="25"/>
      <c r="U240" s="232"/>
      <c r="V240" s="25"/>
      <c r="W240" s="232"/>
      <c r="X240" s="233"/>
      <c r="Y240" s="25"/>
      <c r="Z240" s="232"/>
      <c r="AA240" s="25"/>
      <c r="AB240" s="232"/>
      <c r="AC240" s="233"/>
      <c r="AD240" s="25"/>
      <c r="AE240" s="232"/>
      <c r="AF240" s="25"/>
      <c r="AG240" s="232"/>
      <c r="AH240" s="233"/>
      <c r="AI240" s="25"/>
      <c r="AJ240" s="232"/>
      <c r="AK240" s="25"/>
      <c r="AL240" s="232"/>
      <c r="AM240" s="233"/>
      <c r="AN240" s="25"/>
      <c r="AO240" s="232"/>
      <c r="AP240" s="25"/>
    </row>
    <row r="241" spans="1:42" ht="19.5" customHeight="1">
      <c r="A241" s="118" t="str">
        <f>IF(ISBLANK('Database (LECTURE-RES-PRAC)'!A238),"",'Database (LECTURE-RES-PRAC)'!A238)</f>
        <v/>
      </c>
      <c r="B241" s="119" t="str">
        <f>IF(ISBLANK('Database (LECTURE-RES-PRAC)'!B238),"",'Database (LECTURE-RES-PRAC)'!B238)</f>
        <v/>
      </c>
      <c r="C241" s="239" t="str">
        <f>'Grade computation'!J241</f>
        <v/>
      </c>
      <c r="D241" s="239" t="str">
        <f>'Grade computation'!R241</f>
        <v/>
      </c>
      <c r="E241" s="239" t="str">
        <f>'Grade computation'!Z241</f>
        <v/>
      </c>
      <c r="F241" s="153" t="str">
        <f>'Grade computation'!AA241</f>
        <v/>
      </c>
      <c r="G241" s="399" t="str">
        <f>'Grade computation'!AB241</f>
        <v/>
      </c>
      <c r="H241" s="432"/>
      <c r="I241" s="137"/>
      <c r="J241" s="25"/>
      <c r="K241" s="232"/>
      <c r="L241" s="25"/>
      <c r="M241" s="232"/>
      <c r="N241" s="233"/>
      <c r="O241" s="25"/>
      <c r="P241" s="232"/>
      <c r="Q241" s="25"/>
      <c r="R241" s="232"/>
      <c r="S241" s="233"/>
      <c r="T241" s="25"/>
      <c r="U241" s="232"/>
      <c r="V241" s="25"/>
      <c r="W241" s="232"/>
      <c r="X241" s="233"/>
      <c r="Y241" s="25"/>
      <c r="Z241" s="232"/>
      <c r="AA241" s="25"/>
      <c r="AB241" s="232"/>
      <c r="AC241" s="233"/>
      <c r="AD241" s="25"/>
      <c r="AE241" s="232"/>
      <c r="AF241" s="25"/>
      <c r="AG241" s="232"/>
      <c r="AH241" s="233"/>
      <c r="AI241" s="25"/>
      <c r="AJ241" s="232"/>
      <c r="AK241" s="25"/>
      <c r="AL241" s="232"/>
      <c r="AM241" s="233"/>
      <c r="AN241" s="25"/>
      <c r="AO241" s="232"/>
      <c r="AP241" s="25"/>
    </row>
    <row r="242" spans="1:42" ht="19.5" customHeight="1">
      <c r="A242" s="212" t="str">
        <f>IF(ISBLANK('Database (LECTURE-RES-PRAC)'!A239),"",'Database (LECTURE-RES-PRAC)'!A239)</f>
        <v/>
      </c>
      <c r="B242" s="213" t="str">
        <f>IF(ISBLANK('Database (LECTURE-RES-PRAC)'!B239),"",'Database (LECTURE-RES-PRAC)'!B239)</f>
        <v/>
      </c>
      <c r="C242" s="239" t="str">
        <f>'Grade computation'!J242</f>
        <v/>
      </c>
      <c r="D242" s="239" t="str">
        <f>'Grade computation'!R242</f>
        <v/>
      </c>
      <c r="E242" s="239" t="str">
        <f>'Grade computation'!Z242</f>
        <v/>
      </c>
      <c r="F242" s="153" t="str">
        <f>'Grade computation'!AA242</f>
        <v/>
      </c>
      <c r="G242" s="399" t="str">
        <f>'Grade computation'!AB242</f>
        <v/>
      </c>
      <c r="H242" s="432"/>
      <c r="I242" s="137"/>
      <c r="J242" s="25"/>
      <c r="K242" s="232"/>
      <c r="L242" s="25"/>
      <c r="M242" s="232"/>
      <c r="N242" s="233"/>
      <c r="O242" s="25"/>
      <c r="P242" s="232"/>
      <c r="Q242" s="25"/>
      <c r="R242" s="232"/>
      <c r="S242" s="233"/>
      <c r="T242" s="25"/>
      <c r="U242" s="232"/>
      <c r="V242" s="25"/>
      <c r="W242" s="232"/>
      <c r="X242" s="233"/>
      <c r="Y242" s="25"/>
      <c r="Z242" s="232"/>
      <c r="AA242" s="25"/>
      <c r="AB242" s="232"/>
      <c r="AC242" s="233"/>
      <c r="AD242" s="25"/>
      <c r="AE242" s="232"/>
      <c r="AF242" s="25"/>
      <c r="AG242" s="232"/>
      <c r="AH242" s="233"/>
      <c r="AI242" s="25"/>
      <c r="AJ242" s="232"/>
      <c r="AK242" s="25"/>
      <c r="AL242" s="232"/>
      <c r="AM242" s="233"/>
      <c r="AN242" s="25"/>
      <c r="AO242" s="232"/>
      <c r="AP242" s="25"/>
    </row>
    <row r="243" spans="1:42" ht="19.5" customHeight="1">
      <c r="A243" s="118" t="str">
        <f>IF(ISBLANK('Database (LECTURE-RES-PRAC)'!A240),"",'Database (LECTURE-RES-PRAC)'!A240)</f>
        <v/>
      </c>
      <c r="B243" s="119" t="str">
        <f>IF(ISBLANK('Database (LECTURE-RES-PRAC)'!B240),"",'Database (LECTURE-RES-PRAC)'!B240)</f>
        <v/>
      </c>
      <c r="C243" s="239" t="str">
        <f>'Grade computation'!J243</f>
        <v/>
      </c>
      <c r="D243" s="239" t="str">
        <f>'Grade computation'!R243</f>
        <v/>
      </c>
      <c r="E243" s="239" t="str">
        <f>'Grade computation'!Z243</f>
        <v/>
      </c>
      <c r="F243" s="153" t="str">
        <f>'Grade computation'!AA243</f>
        <v/>
      </c>
      <c r="G243" s="399" t="str">
        <f>'Grade computation'!AB243</f>
        <v/>
      </c>
      <c r="H243" s="432"/>
      <c r="I243" s="137"/>
      <c r="J243" s="25"/>
      <c r="K243" s="232"/>
      <c r="L243" s="25"/>
      <c r="M243" s="232"/>
      <c r="N243" s="233"/>
      <c r="O243" s="25"/>
      <c r="P243" s="232"/>
      <c r="Q243" s="25"/>
      <c r="R243" s="232"/>
      <c r="S243" s="233"/>
      <c r="T243" s="25"/>
      <c r="U243" s="232"/>
      <c r="V243" s="25"/>
      <c r="W243" s="232"/>
      <c r="X243" s="233"/>
      <c r="Y243" s="25"/>
      <c r="Z243" s="232"/>
      <c r="AA243" s="25"/>
      <c r="AB243" s="232"/>
      <c r="AC243" s="233"/>
      <c r="AD243" s="25"/>
      <c r="AE243" s="232"/>
      <c r="AF243" s="25"/>
      <c r="AG243" s="232"/>
      <c r="AH243" s="233"/>
      <c r="AI243" s="25"/>
      <c r="AJ243" s="232"/>
      <c r="AK243" s="25"/>
      <c r="AL243" s="232"/>
      <c r="AM243" s="233"/>
      <c r="AN243" s="25"/>
      <c r="AO243" s="232"/>
      <c r="AP243" s="25"/>
    </row>
    <row r="244" spans="1:42" ht="19.5" customHeight="1">
      <c r="A244" s="212" t="str">
        <f>IF(ISBLANK('Database (LECTURE-RES-PRAC)'!A241),"",'Database (LECTURE-RES-PRAC)'!A241)</f>
        <v/>
      </c>
      <c r="B244" s="213" t="str">
        <f>IF(ISBLANK('Database (LECTURE-RES-PRAC)'!B241),"",'Database (LECTURE-RES-PRAC)'!B241)</f>
        <v/>
      </c>
      <c r="C244" s="239" t="str">
        <f>'Grade computation'!J244</f>
        <v/>
      </c>
      <c r="D244" s="239" t="str">
        <f>'Grade computation'!R244</f>
        <v/>
      </c>
      <c r="E244" s="239" t="str">
        <f>'Grade computation'!Z244</f>
        <v/>
      </c>
      <c r="F244" s="153" t="str">
        <f>'Grade computation'!AA244</f>
        <v/>
      </c>
      <c r="G244" s="399" t="str">
        <f>'Grade computation'!AB244</f>
        <v/>
      </c>
      <c r="H244" s="432"/>
      <c r="I244" s="137"/>
      <c r="J244" s="25"/>
      <c r="K244" s="232"/>
      <c r="L244" s="25"/>
      <c r="M244" s="232"/>
      <c r="N244" s="233"/>
      <c r="O244" s="25"/>
      <c r="P244" s="232"/>
      <c r="Q244" s="25"/>
      <c r="R244" s="232"/>
      <c r="S244" s="233"/>
      <c r="T244" s="25"/>
      <c r="U244" s="232"/>
      <c r="V244" s="25"/>
      <c r="W244" s="232"/>
      <c r="X244" s="233"/>
      <c r="Y244" s="25"/>
      <c r="Z244" s="232"/>
      <c r="AA244" s="25"/>
      <c r="AB244" s="232"/>
      <c r="AC244" s="233"/>
      <c r="AD244" s="25"/>
      <c r="AE244" s="232"/>
      <c r="AF244" s="25"/>
      <c r="AG244" s="232"/>
      <c r="AH244" s="233"/>
      <c r="AI244" s="25"/>
      <c r="AJ244" s="232"/>
      <c r="AK244" s="25"/>
      <c r="AL244" s="232"/>
      <c r="AM244" s="233"/>
      <c r="AN244" s="25"/>
      <c r="AO244" s="232"/>
      <c r="AP244" s="25"/>
    </row>
    <row r="245" spans="1:42" ht="19.5" customHeight="1">
      <c r="A245" s="118" t="str">
        <f>IF(ISBLANK('Database (LECTURE-RES-PRAC)'!A242),"",'Database (LECTURE-RES-PRAC)'!A242)</f>
        <v/>
      </c>
      <c r="B245" s="119" t="str">
        <f>IF(ISBLANK('Database (LECTURE-RES-PRAC)'!B242),"",'Database (LECTURE-RES-PRAC)'!B242)</f>
        <v/>
      </c>
      <c r="C245" s="239" t="str">
        <f>'Grade computation'!J245</f>
        <v/>
      </c>
      <c r="D245" s="239" t="str">
        <f>'Grade computation'!R245</f>
        <v/>
      </c>
      <c r="E245" s="239" t="str">
        <f>'Grade computation'!Z245</f>
        <v/>
      </c>
      <c r="F245" s="153" t="str">
        <f>'Grade computation'!AA245</f>
        <v/>
      </c>
      <c r="G245" s="399" t="str">
        <f>'Grade computation'!AB245</f>
        <v/>
      </c>
      <c r="H245" s="432"/>
      <c r="I245" s="137"/>
      <c r="J245" s="25"/>
      <c r="K245" s="232"/>
      <c r="L245" s="25"/>
      <c r="M245" s="232"/>
      <c r="N245" s="233"/>
      <c r="O245" s="25"/>
      <c r="P245" s="232"/>
      <c r="Q245" s="25"/>
      <c r="R245" s="232"/>
      <c r="S245" s="233"/>
      <c r="T245" s="25"/>
      <c r="U245" s="232"/>
      <c r="V245" s="25"/>
      <c r="W245" s="232"/>
      <c r="X245" s="233"/>
      <c r="Y245" s="25"/>
      <c r="Z245" s="232"/>
      <c r="AA245" s="25"/>
      <c r="AB245" s="232"/>
      <c r="AC245" s="233"/>
      <c r="AD245" s="25"/>
      <c r="AE245" s="232"/>
      <c r="AF245" s="25"/>
      <c r="AG245" s="232"/>
      <c r="AH245" s="233"/>
      <c r="AI245" s="25"/>
      <c r="AJ245" s="232"/>
      <c r="AK245" s="25"/>
      <c r="AL245" s="232"/>
      <c r="AM245" s="233"/>
      <c r="AN245" s="25"/>
      <c r="AO245" s="232"/>
      <c r="AP245" s="25"/>
    </row>
    <row r="246" spans="1:42" ht="19.5" customHeight="1">
      <c r="A246" s="212" t="str">
        <f>IF(ISBLANK('Database (LECTURE-RES-PRAC)'!A243),"",'Database (LECTURE-RES-PRAC)'!A243)</f>
        <v/>
      </c>
      <c r="B246" s="213" t="str">
        <f>IF(ISBLANK('Database (LECTURE-RES-PRAC)'!B243),"",'Database (LECTURE-RES-PRAC)'!B243)</f>
        <v/>
      </c>
      <c r="C246" s="239" t="str">
        <f>'Grade computation'!J246</f>
        <v/>
      </c>
      <c r="D246" s="239" t="str">
        <f>'Grade computation'!R246</f>
        <v/>
      </c>
      <c r="E246" s="239" t="str">
        <f>'Grade computation'!Z246</f>
        <v/>
      </c>
      <c r="F246" s="153" t="str">
        <f>'Grade computation'!AA246</f>
        <v/>
      </c>
      <c r="G246" s="399" t="str">
        <f>'Grade computation'!AB246</f>
        <v/>
      </c>
      <c r="H246" s="432"/>
      <c r="I246" s="137"/>
      <c r="J246" s="25"/>
      <c r="K246" s="232"/>
      <c r="L246" s="25"/>
      <c r="M246" s="232"/>
      <c r="N246" s="233"/>
      <c r="O246" s="25"/>
      <c r="P246" s="232"/>
      <c r="Q246" s="25"/>
      <c r="R246" s="232"/>
      <c r="S246" s="233"/>
      <c r="T246" s="25"/>
      <c r="U246" s="232"/>
      <c r="V246" s="25"/>
      <c r="W246" s="232"/>
      <c r="X246" s="233"/>
      <c r="Y246" s="25"/>
      <c r="Z246" s="232"/>
      <c r="AA246" s="25"/>
      <c r="AB246" s="232"/>
      <c r="AC246" s="233"/>
      <c r="AD246" s="25"/>
      <c r="AE246" s="232"/>
      <c r="AF246" s="25"/>
      <c r="AG246" s="232"/>
      <c r="AH246" s="233"/>
      <c r="AI246" s="25"/>
      <c r="AJ246" s="232"/>
      <c r="AK246" s="25"/>
      <c r="AL246" s="232"/>
      <c r="AM246" s="233"/>
      <c r="AN246" s="25"/>
      <c r="AO246" s="232"/>
      <c r="AP246" s="25"/>
    </row>
    <row r="247" spans="1:42" ht="19.5" customHeight="1">
      <c r="A247" s="118" t="str">
        <f>IF(ISBLANK('Database (LECTURE-RES-PRAC)'!A244),"",'Database (LECTURE-RES-PRAC)'!A244)</f>
        <v/>
      </c>
      <c r="B247" s="119" t="str">
        <f>IF(ISBLANK('Database (LECTURE-RES-PRAC)'!B244),"",'Database (LECTURE-RES-PRAC)'!B244)</f>
        <v/>
      </c>
      <c r="C247" s="239" t="str">
        <f>'Grade computation'!J247</f>
        <v/>
      </c>
      <c r="D247" s="239" t="str">
        <f>'Grade computation'!R247</f>
        <v/>
      </c>
      <c r="E247" s="239" t="str">
        <f>'Grade computation'!Z247</f>
        <v/>
      </c>
      <c r="F247" s="153" t="str">
        <f>'Grade computation'!AA247</f>
        <v/>
      </c>
      <c r="G247" s="399" t="str">
        <f>'Grade computation'!AB247</f>
        <v/>
      </c>
      <c r="H247" s="432"/>
      <c r="I247" s="137"/>
      <c r="J247" s="25"/>
      <c r="K247" s="232"/>
      <c r="L247" s="25"/>
      <c r="M247" s="232"/>
      <c r="N247" s="233"/>
      <c r="O247" s="25"/>
      <c r="P247" s="232"/>
      <c r="Q247" s="25"/>
      <c r="R247" s="232"/>
      <c r="S247" s="233"/>
      <c r="T247" s="25"/>
      <c r="U247" s="232"/>
      <c r="V247" s="25"/>
      <c r="W247" s="232"/>
      <c r="X247" s="233"/>
      <c r="Y247" s="25"/>
      <c r="Z247" s="232"/>
      <c r="AA247" s="25"/>
      <c r="AB247" s="232"/>
      <c r="AC247" s="233"/>
      <c r="AD247" s="25"/>
      <c r="AE247" s="232"/>
      <c r="AF247" s="25"/>
      <c r="AG247" s="232"/>
      <c r="AH247" s="233"/>
      <c r="AI247" s="25"/>
      <c r="AJ247" s="232"/>
      <c r="AK247" s="25"/>
      <c r="AL247" s="232"/>
      <c r="AM247" s="233"/>
      <c r="AN247" s="25"/>
      <c r="AO247" s="232"/>
      <c r="AP247" s="25"/>
    </row>
    <row r="248" spans="1:42" ht="19.5" customHeight="1">
      <c r="A248" s="212" t="str">
        <f>IF(ISBLANK('Database (LECTURE-RES-PRAC)'!A245),"",'Database (LECTURE-RES-PRAC)'!A245)</f>
        <v/>
      </c>
      <c r="B248" s="213" t="str">
        <f>IF(ISBLANK('Database (LECTURE-RES-PRAC)'!B245),"",'Database (LECTURE-RES-PRAC)'!B245)</f>
        <v/>
      </c>
      <c r="C248" s="239" t="str">
        <f>'Grade computation'!J248</f>
        <v/>
      </c>
      <c r="D248" s="239" t="str">
        <f>'Grade computation'!R248</f>
        <v/>
      </c>
      <c r="E248" s="239" t="str">
        <f>'Grade computation'!Z248</f>
        <v/>
      </c>
      <c r="F248" s="153" t="str">
        <f>'Grade computation'!AA248</f>
        <v/>
      </c>
      <c r="G248" s="399" t="str">
        <f>'Grade computation'!AB248</f>
        <v/>
      </c>
      <c r="H248" s="432"/>
      <c r="I248" s="137"/>
      <c r="J248" s="25"/>
      <c r="K248" s="232"/>
      <c r="L248" s="25"/>
      <c r="M248" s="232"/>
      <c r="N248" s="233"/>
      <c r="O248" s="25"/>
      <c r="P248" s="232"/>
      <c r="Q248" s="25"/>
      <c r="R248" s="232"/>
      <c r="S248" s="233"/>
      <c r="T248" s="25"/>
      <c r="U248" s="232"/>
      <c r="V248" s="25"/>
      <c r="W248" s="232"/>
      <c r="X248" s="233"/>
      <c r="Y248" s="25"/>
      <c r="Z248" s="232"/>
      <c r="AA248" s="25"/>
      <c r="AB248" s="232"/>
      <c r="AC248" s="233"/>
      <c r="AD248" s="25"/>
      <c r="AE248" s="232"/>
      <c r="AF248" s="25"/>
      <c r="AG248" s="232"/>
      <c r="AH248" s="233"/>
      <c r="AI248" s="25"/>
      <c r="AJ248" s="232"/>
      <c r="AK248" s="25"/>
      <c r="AL248" s="232"/>
      <c r="AM248" s="233"/>
      <c r="AN248" s="25"/>
      <c r="AO248" s="232"/>
      <c r="AP248" s="25"/>
    </row>
    <row r="249" spans="1:42" ht="19.5" customHeight="1">
      <c r="A249" s="118" t="str">
        <f>IF(ISBLANK('Database (LECTURE-RES-PRAC)'!A246),"",'Database (LECTURE-RES-PRAC)'!A246)</f>
        <v/>
      </c>
      <c r="B249" s="119" t="str">
        <f>IF(ISBLANK('Database (LECTURE-RES-PRAC)'!B246),"",'Database (LECTURE-RES-PRAC)'!B246)</f>
        <v/>
      </c>
      <c r="C249" s="239" t="str">
        <f>'Grade computation'!J249</f>
        <v/>
      </c>
      <c r="D249" s="239" t="str">
        <f>'Grade computation'!R249</f>
        <v/>
      </c>
      <c r="E249" s="239" t="str">
        <f>'Grade computation'!Z249</f>
        <v/>
      </c>
      <c r="F249" s="153" t="str">
        <f>'Grade computation'!AA249</f>
        <v/>
      </c>
      <c r="G249" s="399" t="str">
        <f>'Grade computation'!AB249</f>
        <v/>
      </c>
      <c r="H249" s="432"/>
      <c r="I249" s="137"/>
      <c r="J249" s="25"/>
      <c r="K249" s="232"/>
      <c r="L249" s="25"/>
      <c r="M249" s="232"/>
      <c r="N249" s="233"/>
      <c r="O249" s="25"/>
      <c r="P249" s="232"/>
      <c r="Q249" s="25"/>
      <c r="R249" s="232"/>
      <c r="S249" s="233"/>
      <c r="T249" s="25"/>
      <c r="U249" s="232"/>
      <c r="V249" s="25"/>
      <c r="W249" s="232"/>
      <c r="X249" s="233"/>
      <c r="Y249" s="25"/>
      <c r="Z249" s="232"/>
      <c r="AA249" s="25"/>
      <c r="AB249" s="232"/>
      <c r="AC249" s="233"/>
      <c r="AD249" s="25"/>
      <c r="AE249" s="232"/>
      <c r="AF249" s="25"/>
      <c r="AG249" s="232"/>
      <c r="AH249" s="233"/>
      <c r="AI249" s="25"/>
      <c r="AJ249" s="232"/>
      <c r="AK249" s="25"/>
      <c r="AL249" s="232"/>
      <c r="AM249" s="233"/>
      <c r="AN249" s="25"/>
      <c r="AO249" s="232"/>
      <c r="AP249" s="25"/>
    </row>
    <row r="250" spans="1:42" ht="19.5" customHeight="1">
      <c r="A250" s="212" t="str">
        <f>IF(ISBLANK('Database (LECTURE-RES-PRAC)'!A247),"",'Database (LECTURE-RES-PRAC)'!A247)</f>
        <v/>
      </c>
      <c r="B250" s="213" t="str">
        <f>IF(ISBLANK('Database (LECTURE-RES-PRAC)'!B247),"",'Database (LECTURE-RES-PRAC)'!B247)</f>
        <v/>
      </c>
      <c r="C250" s="239" t="str">
        <f>'Grade computation'!J250</f>
        <v/>
      </c>
      <c r="D250" s="239" t="str">
        <f>'Grade computation'!R250</f>
        <v/>
      </c>
      <c r="E250" s="239" t="str">
        <f>'Grade computation'!Z250</f>
        <v/>
      </c>
      <c r="F250" s="153" t="str">
        <f>'Grade computation'!AA250</f>
        <v/>
      </c>
      <c r="G250" s="399" t="str">
        <f>'Grade computation'!AB250</f>
        <v/>
      </c>
      <c r="H250" s="432"/>
      <c r="I250" s="137"/>
      <c r="J250" s="25"/>
      <c r="K250" s="232"/>
      <c r="L250" s="25"/>
      <c r="M250" s="232"/>
      <c r="N250" s="233"/>
      <c r="O250" s="25"/>
      <c r="P250" s="232"/>
      <c r="Q250" s="25"/>
      <c r="R250" s="232"/>
      <c r="S250" s="233"/>
      <c r="T250" s="25"/>
      <c r="U250" s="232"/>
      <c r="V250" s="25"/>
      <c r="W250" s="232"/>
      <c r="X250" s="233"/>
      <c r="Y250" s="25"/>
      <c r="Z250" s="232"/>
      <c r="AA250" s="25"/>
      <c r="AB250" s="232"/>
      <c r="AC250" s="233"/>
      <c r="AD250" s="25"/>
      <c r="AE250" s="232"/>
      <c r="AF250" s="25"/>
      <c r="AG250" s="232"/>
      <c r="AH250" s="233"/>
      <c r="AI250" s="25"/>
      <c r="AJ250" s="232"/>
      <c r="AK250" s="25"/>
      <c r="AL250" s="232"/>
      <c r="AM250" s="233"/>
      <c r="AN250" s="25"/>
      <c r="AO250" s="232"/>
      <c r="AP250" s="25"/>
    </row>
    <row r="251" spans="1:42" ht="19.5" customHeight="1">
      <c r="A251" s="118" t="str">
        <f>IF(ISBLANK('Database (LECTURE-RES-PRAC)'!A248),"",'Database (LECTURE-RES-PRAC)'!A248)</f>
        <v/>
      </c>
      <c r="B251" s="119" t="str">
        <f>IF(ISBLANK('Database (LECTURE-RES-PRAC)'!B248),"",'Database (LECTURE-RES-PRAC)'!B248)</f>
        <v/>
      </c>
      <c r="C251" s="239" t="str">
        <f>'Grade computation'!J251</f>
        <v/>
      </c>
      <c r="D251" s="239" t="str">
        <f>'Grade computation'!R251</f>
        <v/>
      </c>
      <c r="E251" s="239" t="str">
        <f>'Grade computation'!Z251</f>
        <v/>
      </c>
      <c r="F251" s="153" t="str">
        <f>'Grade computation'!AA251</f>
        <v/>
      </c>
      <c r="G251" s="399" t="str">
        <f>'Grade computation'!AB251</f>
        <v/>
      </c>
      <c r="H251" s="432"/>
      <c r="I251" s="137"/>
      <c r="J251" s="25"/>
      <c r="K251" s="232"/>
      <c r="L251" s="25"/>
      <c r="M251" s="232"/>
      <c r="N251" s="233"/>
      <c r="O251" s="25"/>
      <c r="P251" s="232"/>
      <c r="Q251" s="25"/>
      <c r="R251" s="232"/>
      <c r="S251" s="233"/>
      <c r="T251" s="25"/>
      <c r="U251" s="232"/>
      <c r="V251" s="25"/>
      <c r="W251" s="232"/>
      <c r="X251" s="233"/>
      <c r="Y251" s="25"/>
      <c r="Z251" s="232"/>
      <c r="AA251" s="25"/>
      <c r="AB251" s="232"/>
      <c r="AC251" s="233"/>
      <c r="AD251" s="25"/>
      <c r="AE251" s="232"/>
      <c r="AF251" s="25"/>
      <c r="AG251" s="232"/>
      <c r="AH251" s="233"/>
      <c r="AI251" s="25"/>
      <c r="AJ251" s="232"/>
      <c r="AK251" s="25"/>
      <c r="AL251" s="232"/>
      <c r="AM251" s="233"/>
      <c r="AN251" s="25"/>
      <c r="AO251" s="232"/>
      <c r="AP251" s="25"/>
    </row>
    <row r="252" spans="1:42" ht="19.5" customHeight="1">
      <c r="A252" s="212" t="str">
        <f>IF(ISBLANK('Database (LECTURE-RES-PRAC)'!A249),"",'Database (LECTURE-RES-PRAC)'!A249)</f>
        <v/>
      </c>
      <c r="B252" s="213" t="str">
        <f>IF(ISBLANK('Database (LECTURE-RES-PRAC)'!B249),"",'Database (LECTURE-RES-PRAC)'!B249)</f>
        <v/>
      </c>
      <c r="C252" s="239" t="str">
        <f>'Grade computation'!J252</f>
        <v/>
      </c>
      <c r="D252" s="239" t="str">
        <f>'Grade computation'!R252</f>
        <v/>
      </c>
      <c r="E252" s="239" t="str">
        <f>'Grade computation'!Z252</f>
        <v/>
      </c>
      <c r="F252" s="153" t="str">
        <f>'Grade computation'!AA252</f>
        <v/>
      </c>
      <c r="G252" s="399" t="str">
        <f>'Grade computation'!AB252</f>
        <v/>
      </c>
      <c r="H252" s="432"/>
      <c r="I252" s="137"/>
      <c r="J252" s="25"/>
      <c r="K252" s="232"/>
      <c r="L252" s="25"/>
      <c r="M252" s="232"/>
      <c r="N252" s="233"/>
      <c r="O252" s="25"/>
      <c r="P252" s="232"/>
      <c r="Q252" s="25"/>
      <c r="R252" s="232"/>
      <c r="S252" s="233"/>
      <c r="T252" s="25"/>
      <c r="U252" s="232"/>
      <c r="V252" s="25"/>
      <c r="W252" s="232"/>
      <c r="X252" s="233"/>
      <c r="Y252" s="25"/>
      <c r="Z252" s="232"/>
      <c r="AA252" s="25"/>
      <c r="AB252" s="232"/>
      <c r="AC252" s="233"/>
      <c r="AD252" s="25"/>
      <c r="AE252" s="232"/>
      <c r="AF252" s="25"/>
      <c r="AG252" s="232"/>
      <c r="AH252" s="233"/>
      <c r="AI252" s="25"/>
      <c r="AJ252" s="232"/>
      <c r="AK252" s="25"/>
      <c r="AL252" s="232"/>
      <c r="AM252" s="233"/>
      <c r="AN252" s="25"/>
      <c r="AO252" s="232"/>
      <c r="AP252" s="25"/>
    </row>
    <row r="253" spans="1:42" ht="19.5" customHeight="1">
      <c r="A253" s="118" t="str">
        <f>IF(ISBLANK('Database (LECTURE-RES-PRAC)'!A250),"",'Database (LECTURE-RES-PRAC)'!A250)</f>
        <v/>
      </c>
      <c r="B253" s="119" t="str">
        <f>IF(ISBLANK('Database (LECTURE-RES-PRAC)'!B250),"",'Database (LECTURE-RES-PRAC)'!B250)</f>
        <v/>
      </c>
      <c r="C253" s="239" t="str">
        <f>'Grade computation'!J253</f>
        <v/>
      </c>
      <c r="D253" s="239" t="str">
        <f>'Grade computation'!R253</f>
        <v/>
      </c>
      <c r="E253" s="239" t="str">
        <f>'Grade computation'!Z253</f>
        <v/>
      </c>
      <c r="F253" s="153" t="str">
        <f>'Grade computation'!AA253</f>
        <v/>
      </c>
      <c r="G253" s="399" t="str">
        <f>'Grade computation'!AB253</f>
        <v/>
      </c>
      <c r="H253" s="432"/>
      <c r="I253" s="137"/>
      <c r="J253" s="25"/>
      <c r="K253" s="232"/>
      <c r="L253" s="25"/>
      <c r="M253" s="232"/>
      <c r="N253" s="233"/>
      <c r="O253" s="25"/>
      <c r="P253" s="232"/>
      <c r="Q253" s="25"/>
      <c r="R253" s="232"/>
      <c r="S253" s="233"/>
      <c r="T253" s="25"/>
      <c r="U253" s="232"/>
      <c r="V253" s="25"/>
      <c r="W253" s="232"/>
      <c r="X253" s="233"/>
      <c r="Y253" s="25"/>
      <c r="Z253" s="232"/>
      <c r="AA253" s="25"/>
      <c r="AB253" s="232"/>
      <c r="AC253" s="233"/>
      <c r="AD253" s="25"/>
      <c r="AE253" s="232"/>
      <c r="AF253" s="25"/>
      <c r="AG253" s="232"/>
      <c r="AH253" s="233"/>
      <c r="AI253" s="25"/>
      <c r="AJ253" s="232"/>
      <c r="AK253" s="25"/>
      <c r="AL253" s="232"/>
      <c r="AM253" s="233"/>
      <c r="AN253" s="25"/>
      <c r="AO253" s="232"/>
      <c r="AP253" s="25"/>
    </row>
    <row r="254" spans="1:42" ht="19.5" customHeight="1">
      <c r="A254" s="212" t="str">
        <f>IF(ISBLANK('Database (LECTURE-RES-PRAC)'!A251),"",'Database (LECTURE-RES-PRAC)'!A251)</f>
        <v/>
      </c>
      <c r="B254" s="213" t="str">
        <f>IF(ISBLANK('Database (LECTURE-RES-PRAC)'!B251),"",'Database (LECTURE-RES-PRAC)'!B251)</f>
        <v/>
      </c>
      <c r="C254" s="239" t="str">
        <f>'Grade computation'!J254</f>
        <v/>
      </c>
      <c r="D254" s="239" t="str">
        <f>'Grade computation'!R254</f>
        <v/>
      </c>
      <c r="E254" s="239" t="str">
        <f>'Grade computation'!Z254</f>
        <v/>
      </c>
      <c r="F254" s="153" t="str">
        <f>'Grade computation'!AA254</f>
        <v/>
      </c>
      <c r="G254" s="399" t="str">
        <f>'Grade computation'!AB254</f>
        <v/>
      </c>
      <c r="H254" s="432"/>
      <c r="I254" s="137"/>
      <c r="J254" s="25"/>
      <c r="K254" s="232"/>
      <c r="L254" s="25"/>
      <c r="M254" s="232"/>
      <c r="N254" s="233"/>
      <c r="O254" s="25"/>
      <c r="P254" s="232"/>
      <c r="Q254" s="25"/>
      <c r="R254" s="232"/>
      <c r="S254" s="233"/>
      <c r="T254" s="25"/>
      <c r="U254" s="232"/>
      <c r="V254" s="25"/>
      <c r="W254" s="232"/>
      <c r="X254" s="233"/>
      <c r="Y254" s="25"/>
      <c r="Z254" s="232"/>
      <c r="AA254" s="25"/>
      <c r="AB254" s="232"/>
      <c r="AC254" s="233"/>
      <c r="AD254" s="25"/>
      <c r="AE254" s="232"/>
      <c r="AF254" s="25"/>
      <c r="AG254" s="232"/>
      <c r="AH254" s="233"/>
      <c r="AI254" s="25"/>
      <c r="AJ254" s="232"/>
      <c r="AK254" s="25"/>
      <c r="AL254" s="232"/>
      <c r="AM254" s="233"/>
      <c r="AN254" s="25"/>
      <c r="AO254" s="232"/>
      <c r="AP254" s="25"/>
    </row>
    <row r="255" spans="1:42" ht="19.5" customHeight="1">
      <c r="A255" s="118" t="str">
        <f>IF(ISBLANK('Database (LECTURE-RES-PRAC)'!A252),"",'Database (LECTURE-RES-PRAC)'!A252)</f>
        <v/>
      </c>
      <c r="B255" s="119" t="str">
        <f>IF(ISBLANK('Database (LECTURE-RES-PRAC)'!B252),"",'Database (LECTURE-RES-PRAC)'!B252)</f>
        <v/>
      </c>
      <c r="C255" s="239" t="str">
        <f>'Grade computation'!J255</f>
        <v/>
      </c>
      <c r="D255" s="239" t="str">
        <f>'Grade computation'!R255</f>
        <v/>
      </c>
      <c r="E255" s="239" t="str">
        <f>'Grade computation'!Z255</f>
        <v/>
      </c>
      <c r="F255" s="153" t="str">
        <f>'Grade computation'!AA255</f>
        <v/>
      </c>
      <c r="G255" s="399" t="str">
        <f>'Grade computation'!AB255</f>
        <v/>
      </c>
      <c r="H255" s="432"/>
      <c r="I255" s="137"/>
      <c r="J255" s="25"/>
      <c r="K255" s="232"/>
      <c r="L255" s="25"/>
      <c r="M255" s="232"/>
      <c r="N255" s="233"/>
      <c r="O255" s="25"/>
      <c r="P255" s="232"/>
      <c r="Q255" s="25"/>
      <c r="R255" s="232"/>
      <c r="S255" s="233"/>
      <c r="T255" s="25"/>
      <c r="U255" s="232"/>
      <c r="V255" s="25"/>
      <c r="W255" s="232"/>
      <c r="X255" s="233"/>
      <c r="Y255" s="25"/>
      <c r="Z255" s="232"/>
      <c r="AA255" s="25"/>
      <c r="AB255" s="232"/>
      <c r="AC255" s="233"/>
      <c r="AD255" s="25"/>
      <c r="AE255" s="232"/>
      <c r="AF255" s="25"/>
      <c r="AG255" s="232"/>
      <c r="AH255" s="233"/>
      <c r="AI255" s="25"/>
      <c r="AJ255" s="232"/>
      <c r="AK255" s="25"/>
      <c r="AL255" s="232"/>
      <c r="AM255" s="233"/>
      <c r="AN255" s="25"/>
      <c r="AO255" s="232"/>
      <c r="AP255" s="25"/>
    </row>
    <row r="256" spans="1:42" ht="19.5" customHeight="1">
      <c r="A256" s="212" t="str">
        <f>IF(ISBLANK('Database (LECTURE-RES-PRAC)'!A253),"",'Database (LECTURE-RES-PRAC)'!A253)</f>
        <v/>
      </c>
      <c r="B256" s="213" t="str">
        <f>IF(ISBLANK('Database (LECTURE-RES-PRAC)'!B253),"",'Database (LECTURE-RES-PRAC)'!B253)</f>
        <v/>
      </c>
      <c r="C256" s="239" t="str">
        <f>'Grade computation'!J256</f>
        <v/>
      </c>
      <c r="D256" s="239" t="str">
        <f>'Grade computation'!R256</f>
        <v/>
      </c>
      <c r="E256" s="239" t="str">
        <f>'Grade computation'!Z256</f>
        <v/>
      </c>
      <c r="F256" s="153" t="str">
        <f>'Grade computation'!AA256</f>
        <v/>
      </c>
      <c r="G256" s="399" t="str">
        <f>'Grade computation'!AB256</f>
        <v/>
      </c>
      <c r="H256" s="432"/>
      <c r="I256" s="137"/>
      <c r="J256" s="25"/>
      <c r="K256" s="232"/>
      <c r="L256" s="25"/>
      <c r="M256" s="232"/>
      <c r="N256" s="233"/>
      <c r="O256" s="25"/>
      <c r="P256" s="232"/>
      <c r="Q256" s="25"/>
      <c r="R256" s="232"/>
      <c r="S256" s="233"/>
      <c r="T256" s="25"/>
      <c r="U256" s="232"/>
      <c r="V256" s="25"/>
      <c r="W256" s="232"/>
      <c r="X256" s="233"/>
      <c r="Y256" s="25"/>
      <c r="Z256" s="232"/>
      <c r="AA256" s="25"/>
      <c r="AB256" s="232"/>
      <c r="AC256" s="233"/>
      <c r="AD256" s="25"/>
      <c r="AE256" s="232"/>
      <c r="AF256" s="25"/>
      <c r="AG256" s="232"/>
      <c r="AH256" s="233"/>
      <c r="AI256" s="25"/>
      <c r="AJ256" s="232"/>
      <c r="AK256" s="25"/>
      <c r="AL256" s="232"/>
      <c r="AM256" s="233"/>
      <c r="AN256" s="25"/>
      <c r="AO256" s="232"/>
      <c r="AP256" s="25"/>
    </row>
    <row r="257" spans="1:42" ht="19.5" customHeight="1">
      <c r="A257" s="118" t="str">
        <f>IF(ISBLANK('Database (LECTURE-RES-PRAC)'!A254),"",'Database (LECTURE-RES-PRAC)'!A254)</f>
        <v/>
      </c>
      <c r="B257" s="119" t="str">
        <f>IF(ISBLANK('Database (LECTURE-RES-PRAC)'!B254),"",'Database (LECTURE-RES-PRAC)'!B254)</f>
        <v/>
      </c>
      <c r="C257" s="239" t="str">
        <f>'Grade computation'!J257</f>
        <v/>
      </c>
      <c r="D257" s="239" t="str">
        <f>'Grade computation'!R257</f>
        <v/>
      </c>
      <c r="E257" s="239" t="str">
        <f>'Grade computation'!Z257</f>
        <v/>
      </c>
      <c r="F257" s="153" t="str">
        <f>'Grade computation'!AA257</f>
        <v/>
      </c>
      <c r="G257" s="399" t="str">
        <f>'Grade computation'!AB257</f>
        <v/>
      </c>
      <c r="H257" s="432"/>
      <c r="I257" s="137"/>
      <c r="J257" s="25"/>
      <c r="K257" s="232"/>
      <c r="L257" s="25"/>
      <c r="M257" s="232"/>
      <c r="N257" s="233"/>
      <c r="O257" s="25"/>
      <c r="P257" s="232"/>
      <c r="Q257" s="25"/>
      <c r="R257" s="232"/>
      <c r="S257" s="233"/>
      <c r="T257" s="25"/>
      <c r="U257" s="232"/>
      <c r="V257" s="25"/>
      <c r="W257" s="232"/>
      <c r="X257" s="233"/>
      <c r="Y257" s="25"/>
      <c r="Z257" s="232"/>
      <c r="AA257" s="25"/>
      <c r="AB257" s="232"/>
      <c r="AC257" s="233"/>
      <c r="AD257" s="25"/>
      <c r="AE257" s="232"/>
      <c r="AF257" s="25"/>
      <c r="AG257" s="232"/>
      <c r="AH257" s="233"/>
      <c r="AI257" s="25"/>
      <c r="AJ257" s="232"/>
      <c r="AK257" s="25"/>
      <c r="AL257" s="232"/>
      <c r="AM257" s="233"/>
      <c r="AN257" s="25"/>
      <c r="AO257" s="232"/>
      <c r="AP257" s="25"/>
    </row>
    <row r="258" spans="1:42" ht="19.5" customHeight="1">
      <c r="A258" s="212" t="str">
        <f>IF(ISBLANK('Database (LECTURE-RES-PRAC)'!A255),"",'Database (LECTURE-RES-PRAC)'!A255)</f>
        <v/>
      </c>
      <c r="B258" s="213" t="str">
        <f>IF(ISBLANK('Database (LECTURE-RES-PRAC)'!B255),"",'Database (LECTURE-RES-PRAC)'!B255)</f>
        <v/>
      </c>
      <c r="C258" s="239" t="str">
        <f>'Grade computation'!J258</f>
        <v/>
      </c>
      <c r="D258" s="239" t="str">
        <f>'Grade computation'!R258</f>
        <v/>
      </c>
      <c r="E258" s="239" t="str">
        <f>'Grade computation'!Z258</f>
        <v/>
      </c>
      <c r="F258" s="153" t="str">
        <f>'Grade computation'!AA258</f>
        <v/>
      </c>
      <c r="G258" s="399" t="str">
        <f>'Grade computation'!AB258</f>
        <v/>
      </c>
      <c r="H258" s="432"/>
      <c r="I258" s="137"/>
      <c r="J258" s="25"/>
      <c r="K258" s="232"/>
      <c r="L258" s="25"/>
      <c r="M258" s="232"/>
      <c r="N258" s="233"/>
      <c r="O258" s="25"/>
      <c r="P258" s="232"/>
      <c r="Q258" s="25"/>
      <c r="R258" s="232"/>
      <c r="S258" s="233"/>
      <c r="T258" s="25"/>
      <c r="U258" s="232"/>
      <c r="V258" s="25"/>
      <c r="W258" s="232"/>
      <c r="X258" s="233"/>
      <c r="Y258" s="25"/>
      <c r="Z258" s="232"/>
      <c r="AA258" s="25"/>
      <c r="AB258" s="232"/>
      <c r="AC258" s="233"/>
      <c r="AD258" s="25"/>
      <c r="AE258" s="232"/>
      <c r="AF258" s="25"/>
      <c r="AG258" s="232"/>
      <c r="AH258" s="233"/>
      <c r="AI258" s="25"/>
      <c r="AJ258" s="232"/>
      <c r="AK258" s="25"/>
      <c r="AL258" s="232"/>
      <c r="AM258" s="233"/>
      <c r="AN258" s="25"/>
      <c r="AO258" s="232"/>
      <c r="AP258" s="25"/>
    </row>
    <row r="259" spans="1:42" ht="19.5" customHeight="1">
      <c r="A259" s="118" t="str">
        <f>IF(ISBLANK('Database (LECTURE-RES-PRAC)'!A256),"",'Database (LECTURE-RES-PRAC)'!A256)</f>
        <v/>
      </c>
      <c r="B259" s="119" t="str">
        <f>IF(ISBLANK('Database (LECTURE-RES-PRAC)'!B256),"",'Database (LECTURE-RES-PRAC)'!B256)</f>
        <v/>
      </c>
      <c r="C259" s="239" t="str">
        <f>'Grade computation'!J259</f>
        <v/>
      </c>
      <c r="D259" s="239" t="str">
        <f>'Grade computation'!R259</f>
        <v/>
      </c>
      <c r="E259" s="239" t="str">
        <f>'Grade computation'!Z259</f>
        <v/>
      </c>
      <c r="F259" s="153" t="str">
        <f>'Grade computation'!AA259</f>
        <v/>
      </c>
      <c r="G259" s="399" t="str">
        <f>'Grade computation'!AB259</f>
        <v/>
      </c>
      <c r="H259" s="432"/>
      <c r="I259" s="137"/>
      <c r="J259" s="25"/>
      <c r="K259" s="232"/>
      <c r="L259" s="25"/>
      <c r="M259" s="232"/>
      <c r="N259" s="233"/>
      <c r="O259" s="25"/>
      <c r="P259" s="232"/>
      <c r="Q259" s="25"/>
      <c r="R259" s="232"/>
      <c r="S259" s="233"/>
      <c r="T259" s="25"/>
      <c r="U259" s="232"/>
      <c r="V259" s="25"/>
      <c r="W259" s="232"/>
      <c r="X259" s="233"/>
      <c r="Y259" s="25"/>
      <c r="Z259" s="232"/>
      <c r="AA259" s="25"/>
      <c r="AB259" s="232"/>
      <c r="AC259" s="233"/>
      <c r="AD259" s="25"/>
      <c r="AE259" s="232"/>
      <c r="AF259" s="25"/>
      <c r="AG259" s="232"/>
      <c r="AH259" s="233"/>
      <c r="AI259" s="25"/>
      <c r="AJ259" s="232"/>
      <c r="AK259" s="25"/>
      <c r="AL259" s="232"/>
      <c r="AM259" s="233"/>
      <c r="AN259" s="25"/>
      <c r="AO259" s="232"/>
      <c r="AP259" s="25"/>
    </row>
    <row r="260" spans="1:42" ht="19.5" customHeight="1">
      <c r="A260" s="212" t="str">
        <f>IF(ISBLANK('Database (LECTURE-RES-PRAC)'!A257),"",'Database (LECTURE-RES-PRAC)'!A257)</f>
        <v/>
      </c>
      <c r="B260" s="213" t="str">
        <f>IF(ISBLANK('Database (LECTURE-RES-PRAC)'!B257),"",'Database (LECTURE-RES-PRAC)'!B257)</f>
        <v/>
      </c>
      <c r="C260" s="239" t="str">
        <f>'Grade computation'!J260</f>
        <v/>
      </c>
      <c r="D260" s="239" t="str">
        <f>'Grade computation'!R260</f>
        <v/>
      </c>
      <c r="E260" s="239" t="str">
        <f>'Grade computation'!Z260</f>
        <v/>
      </c>
      <c r="F260" s="153" t="str">
        <f>'Grade computation'!AA260</f>
        <v/>
      </c>
      <c r="G260" s="399" t="str">
        <f>'Grade computation'!AB260</f>
        <v/>
      </c>
      <c r="H260" s="432"/>
      <c r="I260" s="137"/>
      <c r="J260" s="25"/>
      <c r="K260" s="232"/>
      <c r="L260" s="25"/>
      <c r="M260" s="232"/>
      <c r="N260" s="233"/>
      <c r="O260" s="25"/>
      <c r="P260" s="232"/>
      <c r="Q260" s="25"/>
      <c r="R260" s="232"/>
      <c r="S260" s="233"/>
      <c r="T260" s="25"/>
      <c r="U260" s="232"/>
      <c r="V260" s="25"/>
      <c r="W260" s="232"/>
      <c r="X260" s="233"/>
      <c r="Y260" s="25"/>
      <c r="Z260" s="232"/>
      <c r="AA260" s="25"/>
      <c r="AB260" s="232"/>
      <c r="AC260" s="233"/>
      <c r="AD260" s="25"/>
      <c r="AE260" s="232"/>
      <c r="AF260" s="25"/>
      <c r="AG260" s="232"/>
      <c r="AH260" s="233"/>
      <c r="AI260" s="25"/>
      <c r="AJ260" s="232"/>
      <c r="AK260" s="25"/>
      <c r="AL260" s="232"/>
      <c r="AM260" s="233"/>
      <c r="AN260" s="25"/>
      <c r="AO260" s="232"/>
      <c r="AP260" s="25"/>
    </row>
    <row r="261" spans="1:42" ht="19.5" customHeight="1">
      <c r="A261" s="118" t="str">
        <f>IF(ISBLANK('Database (LECTURE-RES-PRAC)'!A258),"",'Database (LECTURE-RES-PRAC)'!A258)</f>
        <v/>
      </c>
      <c r="B261" s="119" t="str">
        <f>IF(ISBLANK('Database (LECTURE-RES-PRAC)'!B258),"",'Database (LECTURE-RES-PRAC)'!B258)</f>
        <v/>
      </c>
      <c r="C261" s="239" t="str">
        <f>'Grade computation'!J261</f>
        <v/>
      </c>
      <c r="D261" s="239" t="str">
        <f>'Grade computation'!R261</f>
        <v/>
      </c>
      <c r="E261" s="239" t="str">
        <f>'Grade computation'!Z261</f>
        <v/>
      </c>
      <c r="F261" s="153" t="str">
        <f>'Grade computation'!AA261</f>
        <v/>
      </c>
      <c r="G261" s="399" t="str">
        <f>'Grade computation'!AB261</f>
        <v/>
      </c>
      <c r="H261" s="432"/>
      <c r="I261" s="137"/>
      <c r="J261" s="25"/>
      <c r="K261" s="232"/>
      <c r="L261" s="25"/>
      <c r="M261" s="232"/>
      <c r="N261" s="233"/>
      <c r="O261" s="25"/>
      <c r="P261" s="232"/>
      <c r="Q261" s="25"/>
      <c r="R261" s="232"/>
      <c r="S261" s="233"/>
      <c r="T261" s="25"/>
      <c r="U261" s="232"/>
      <c r="V261" s="25"/>
      <c r="W261" s="232"/>
      <c r="X261" s="233"/>
      <c r="Y261" s="25"/>
      <c r="Z261" s="232"/>
      <c r="AA261" s="25"/>
      <c r="AB261" s="232"/>
      <c r="AC261" s="233"/>
      <c r="AD261" s="25"/>
      <c r="AE261" s="232"/>
      <c r="AF261" s="25"/>
      <c r="AG261" s="232"/>
      <c r="AH261" s="233"/>
      <c r="AI261" s="25"/>
      <c r="AJ261" s="232"/>
      <c r="AK261" s="25"/>
      <c r="AL261" s="232"/>
      <c r="AM261" s="233"/>
      <c r="AN261" s="25"/>
      <c r="AO261" s="232"/>
      <c r="AP261" s="25"/>
    </row>
    <row r="262" spans="1:42" ht="19.5" customHeight="1">
      <c r="A262" s="212" t="str">
        <f>IF(ISBLANK('Database (LECTURE-RES-PRAC)'!A259),"",'Database (LECTURE-RES-PRAC)'!A259)</f>
        <v/>
      </c>
      <c r="B262" s="213" t="str">
        <f>IF(ISBLANK('Database (LECTURE-RES-PRAC)'!B259),"",'Database (LECTURE-RES-PRAC)'!B259)</f>
        <v/>
      </c>
      <c r="C262" s="239" t="str">
        <f>'Grade computation'!J262</f>
        <v/>
      </c>
      <c r="D262" s="239" t="str">
        <f>'Grade computation'!R262</f>
        <v/>
      </c>
      <c r="E262" s="239" t="str">
        <f>'Grade computation'!Z262</f>
        <v/>
      </c>
      <c r="F262" s="153" t="str">
        <f>'Grade computation'!AA262</f>
        <v/>
      </c>
      <c r="G262" s="399" t="str">
        <f>'Grade computation'!AB262</f>
        <v/>
      </c>
      <c r="H262" s="432"/>
      <c r="I262" s="137"/>
      <c r="J262" s="25"/>
      <c r="K262" s="232"/>
      <c r="L262" s="25"/>
      <c r="M262" s="232"/>
      <c r="N262" s="233"/>
      <c r="O262" s="25"/>
      <c r="P262" s="232"/>
      <c r="Q262" s="25"/>
      <c r="R262" s="232"/>
      <c r="S262" s="233"/>
      <c r="T262" s="25"/>
      <c r="U262" s="232"/>
      <c r="V262" s="25"/>
      <c r="W262" s="232"/>
      <c r="X262" s="233"/>
      <c r="Y262" s="25"/>
      <c r="Z262" s="232"/>
      <c r="AA262" s="25"/>
      <c r="AB262" s="232"/>
      <c r="AC262" s="233"/>
      <c r="AD262" s="25"/>
      <c r="AE262" s="232"/>
      <c r="AF262" s="25"/>
      <c r="AG262" s="232"/>
      <c r="AH262" s="233"/>
      <c r="AI262" s="25"/>
      <c r="AJ262" s="232"/>
      <c r="AK262" s="25"/>
      <c r="AL262" s="232"/>
      <c r="AM262" s="233"/>
      <c r="AN262" s="25"/>
      <c r="AO262" s="232"/>
      <c r="AP262" s="25"/>
    </row>
    <row r="263" spans="1:42" ht="19.5" customHeight="1">
      <c r="A263" s="118" t="str">
        <f>IF(ISBLANK('Database (LECTURE-RES-PRAC)'!A260),"",'Database (LECTURE-RES-PRAC)'!A260)</f>
        <v/>
      </c>
      <c r="B263" s="119" t="str">
        <f>IF(ISBLANK('Database (LECTURE-RES-PRAC)'!B260),"",'Database (LECTURE-RES-PRAC)'!B260)</f>
        <v/>
      </c>
      <c r="C263" s="239" t="str">
        <f>'Grade computation'!J263</f>
        <v/>
      </c>
      <c r="D263" s="239" t="str">
        <f>'Grade computation'!R263</f>
        <v/>
      </c>
      <c r="E263" s="239" t="str">
        <f>'Grade computation'!Z263</f>
        <v/>
      </c>
      <c r="F263" s="153" t="str">
        <f>'Grade computation'!AA263</f>
        <v/>
      </c>
      <c r="G263" s="399" t="str">
        <f>'Grade computation'!AB263</f>
        <v/>
      </c>
      <c r="H263" s="432"/>
      <c r="I263" s="137"/>
      <c r="J263" s="25"/>
      <c r="K263" s="232"/>
      <c r="L263" s="25"/>
      <c r="M263" s="232"/>
      <c r="N263" s="233"/>
      <c r="O263" s="25"/>
      <c r="P263" s="232"/>
      <c r="Q263" s="25"/>
      <c r="R263" s="232"/>
      <c r="S263" s="233"/>
      <c r="T263" s="25"/>
      <c r="U263" s="232"/>
      <c r="V263" s="25"/>
      <c r="W263" s="232"/>
      <c r="X263" s="233"/>
      <c r="Y263" s="25"/>
      <c r="Z263" s="232"/>
      <c r="AA263" s="25"/>
      <c r="AB263" s="232"/>
      <c r="AC263" s="233"/>
      <c r="AD263" s="25"/>
      <c r="AE263" s="232"/>
      <c r="AF263" s="25"/>
      <c r="AG263" s="232"/>
      <c r="AH263" s="233"/>
      <c r="AI263" s="25"/>
      <c r="AJ263" s="232"/>
      <c r="AK263" s="25"/>
      <c r="AL263" s="232"/>
      <c r="AM263" s="233"/>
      <c r="AN263" s="25"/>
      <c r="AO263" s="232"/>
      <c r="AP263" s="25"/>
    </row>
    <row r="264" spans="1:42" ht="19.5" customHeight="1">
      <c r="A264" s="212" t="str">
        <f>IF(ISBLANK('Database (LECTURE-RES-PRAC)'!A261),"",'Database (LECTURE-RES-PRAC)'!A261)</f>
        <v/>
      </c>
      <c r="B264" s="213" t="str">
        <f>IF(ISBLANK('Database (LECTURE-RES-PRAC)'!B261),"",'Database (LECTURE-RES-PRAC)'!B261)</f>
        <v/>
      </c>
      <c r="C264" s="239" t="str">
        <f>'Grade computation'!J264</f>
        <v/>
      </c>
      <c r="D264" s="239" t="str">
        <f>'Grade computation'!R264</f>
        <v/>
      </c>
      <c r="E264" s="239" t="str">
        <f>'Grade computation'!Z264</f>
        <v/>
      </c>
      <c r="F264" s="153" t="str">
        <f>'Grade computation'!AA264</f>
        <v/>
      </c>
      <c r="G264" s="399" t="str">
        <f>'Grade computation'!AB264</f>
        <v/>
      </c>
      <c r="H264" s="432"/>
      <c r="I264" s="137"/>
      <c r="J264" s="25"/>
      <c r="K264" s="232"/>
      <c r="L264" s="25"/>
      <c r="M264" s="232"/>
      <c r="N264" s="233"/>
      <c r="O264" s="25"/>
      <c r="P264" s="232"/>
      <c r="Q264" s="25"/>
      <c r="R264" s="232"/>
      <c r="S264" s="233"/>
      <c r="T264" s="25"/>
      <c r="U264" s="232"/>
      <c r="V264" s="25"/>
      <c r="W264" s="232"/>
      <c r="X264" s="233"/>
      <c r="Y264" s="25"/>
      <c r="Z264" s="232"/>
      <c r="AA264" s="25"/>
      <c r="AB264" s="232"/>
      <c r="AC264" s="233"/>
      <c r="AD264" s="25"/>
      <c r="AE264" s="232"/>
      <c r="AF264" s="25"/>
      <c r="AG264" s="232"/>
      <c r="AH264" s="233"/>
      <c r="AI264" s="25"/>
      <c r="AJ264" s="232"/>
      <c r="AK264" s="25"/>
      <c r="AL264" s="232"/>
      <c r="AM264" s="233"/>
      <c r="AN264" s="25"/>
      <c r="AO264" s="232"/>
      <c r="AP264" s="25"/>
    </row>
    <row r="265" spans="1:42" ht="19.5" customHeight="1">
      <c r="A265" s="118" t="str">
        <f>IF(ISBLANK('Database (LECTURE-RES-PRAC)'!A262),"",'Database (LECTURE-RES-PRAC)'!A262)</f>
        <v/>
      </c>
      <c r="B265" s="119" t="str">
        <f>IF(ISBLANK('Database (LECTURE-RES-PRAC)'!B262),"",'Database (LECTURE-RES-PRAC)'!B262)</f>
        <v/>
      </c>
      <c r="C265" s="239" t="str">
        <f>'Grade computation'!J265</f>
        <v/>
      </c>
      <c r="D265" s="239" t="str">
        <f>'Grade computation'!R265</f>
        <v/>
      </c>
      <c r="E265" s="239" t="str">
        <f>'Grade computation'!Z265</f>
        <v/>
      </c>
      <c r="F265" s="153" t="str">
        <f>'Grade computation'!AA265</f>
        <v/>
      </c>
      <c r="G265" s="399" t="str">
        <f>'Grade computation'!AB265</f>
        <v/>
      </c>
      <c r="H265" s="432"/>
      <c r="I265" s="137"/>
      <c r="J265" s="25"/>
      <c r="K265" s="232"/>
      <c r="L265" s="25"/>
      <c r="M265" s="232"/>
      <c r="N265" s="233"/>
      <c r="O265" s="25"/>
      <c r="P265" s="232"/>
      <c r="Q265" s="25"/>
      <c r="R265" s="232"/>
      <c r="S265" s="233"/>
      <c r="T265" s="25"/>
      <c r="U265" s="232"/>
      <c r="V265" s="25"/>
      <c r="W265" s="232"/>
      <c r="X265" s="233"/>
      <c r="Y265" s="25"/>
      <c r="Z265" s="232"/>
      <c r="AA265" s="25"/>
      <c r="AB265" s="232"/>
      <c r="AC265" s="233"/>
      <c r="AD265" s="25"/>
      <c r="AE265" s="232"/>
      <c r="AF265" s="25"/>
      <c r="AG265" s="232"/>
      <c r="AH265" s="233"/>
      <c r="AI265" s="25"/>
      <c r="AJ265" s="232"/>
      <c r="AK265" s="25"/>
      <c r="AL265" s="232"/>
      <c r="AM265" s="233"/>
      <c r="AN265" s="25"/>
      <c r="AO265" s="232"/>
      <c r="AP265" s="25"/>
    </row>
    <row r="266" spans="1:42" ht="19.5" customHeight="1">
      <c r="A266" s="212" t="str">
        <f>IF(ISBLANK('Database (LECTURE-RES-PRAC)'!A263),"",'Database (LECTURE-RES-PRAC)'!A263)</f>
        <v/>
      </c>
      <c r="B266" s="213" t="str">
        <f>IF(ISBLANK('Database (LECTURE-RES-PRAC)'!B263),"",'Database (LECTURE-RES-PRAC)'!B263)</f>
        <v/>
      </c>
      <c r="C266" s="239" t="str">
        <f>'Grade computation'!J266</f>
        <v/>
      </c>
      <c r="D266" s="239" t="str">
        <f>'Grade computation'!R266</f>
        <v/>
      </c>
      <c r="E266" s="239" t="str">
        <f>'Grade computation'!Z266</f>
        <v/>
      </c>
      <c r="F266" s="153" t="str">
        <f>'Grade computation'!AA266</f>
        <v/>
      </c>
      <c r="G266" s="399" t="str">
        <f>'Grade computation'!AB266</f>
        <v/>
      </c>
      <c r="H266" s="432"/>
      <c r="I266" s="137"/>
      <c r="J266" s="25"/>
      <c r="K266" s="232"/>
      <c r="L266" s="25"/>
      <c r="M266" s="232"/>
      <c r="N266" s="233"/>
      <c r="O266" s="25"/>
      <c r="P266" s="232"/>
      <c r="Q266" s="25"/>
      <c r="R266" s="232"/>
      <c r="S266" s="233"/>
      <c r="T266" s="25"/>
      <c r="U266" s="232"/>
      <c r="V266" s="25"/>
      <c r="W266" s="232"/>
      <c r="X266" s="233"/>
      <c r="Y266" s="25"/>
      <c r="Z266" s="232"/>
      <c r="AA266" s="25"/>
      <c r="AB266" s="232"/>
      <c r="AC266" s="233"/>
      <c r="AD266" s="25"/>
      <c r="AE266" s="232"/>
      <c r="AF266" s="25"/>
      <c r="AG266" s="232"/>
      <c r="AH266" s="233"/>
      <c r="AI266" s="25"/>
      <c r="AJ266" s="232"/>
      <c r="AK266" s="25"/>
      <c r="AL266" s="232"/>
      <c r="AM266" s="233"/>
      <c r="AN266" s="25"/>
      <c r="AO266" s="232"/>
      <c r="AP266" s="25"/>
    </row>
    <row r="267" spans="1:42" ht="19.5" customHeight="1">
      <c r="A267" s="118" t="str">
        <f>IF(ISBLANK('Database (LECTURE-RES-PRAC)'!A264),"",'Database (LECTURE-RES-PRAC)'!A264)</f>
        <v/>
      </c>
      <c r="B267" s="119" t="str">
        <f>IF(ISBLANK('Database (LECTURE-RES-PRAC)'!B264),"",'Database (LECTURE-RES-PRAC)'!B264)</f>
        <v/>
      </c>
      <c r="C267" s="239" t="str">
        <f>'Grade computation'!J267</f>
        <v/>
      </c>
      <c r="D267" s="239" t="str">
        <f>'Grade computation'!R267</f>
        <v/>
      </c>
      <c r="E267" s="239" t="str">
        <f>'Grade computation'!Z267</f>
        <v/>
      </c>
      <c r="F267" s="153" t="str">
        <f>'Grade computation'!AA267</f>
        <v/>
      </c>
      <c r="G267" s="399" t="str">
        <f>'Grade computation'!AB267</f>
        <v/>
      </c>
      <c r="H267" s="432"/>
      <c r="I267" s="137"/>
      <c r="J267" s="25"/>
      <c r="K267" s="232"/>
      <c r="L267" s="25"/>
      <c r="M267" s="232"/>
      <c r="N267" s="233"/>
      <c r="O267" s="25"/>
      <c r="P267" s="232"/>
      <c r="Q267" s="25"/>
      <c r="R267" s="232"/>
      <c r="S267" s="233"/>
      <c r="T267" s="25"/>
      <c r="U267" s="232"/>
      <c r="V267" s="25"/>
      <c r="W267" s="232"/>
      <c r="X267" s="233"/>
      <c r="Y267" s="25"/>
      <c r="Z267" s="232"/>
      <c r="AA267" s="25"/>
      <c r="AB267" s="232"/>
      <c r="AC267" s="233"/>
      <c r="AD267" s="25"/>
      <c r="AE267" s="232"/>
      <c r="AF267" s="25"/>
      <c r="AG267" s="232"/>
      <c r="AH267" s="233"/>
      <c r="AI267" s="25"/>
      <c r="AJ267" s="232"/>
      <c r="AK267" s="25"/>
      <c r="AL267" s="232"/>
      <c r="AM267" s="233"/>
      <c r="AN267" s="25"/>
      <c r="AO267" s="232"/>
      <c r="AP267" s="25"/>
    </row>
    <row r="268" spans="1:42" ht="19.5" customHeight="1">
      <c r="A268" s="212" t="str">
        <f>IF(ISBLANK('Database (LECTURE-RES-PRAC)'!A265),"",'Database (LECTURE-RES-PRAC)'!A265)</f>
        <v/>
      </c>
      <c r="B268" s="213" t="str">
        <f>IF(ISBLANK('Database (LECTURE-RES-PRAC)'!B265),"",'Database (LECTURE-RES-PRAC)'!B265)</f>
        <v/>
      </c>
      <c r="C268" s="239" t="str">
        <f>'Grade computation'!J268</f>
        <v/>
      </c>
      <c r="D268" s="239" t="str">
        <f>'Grade computation'!R268</f>
        <v/>
      </c>
      <c r="E268" s="239" t="str">
        <f>'Grade computation'!Z268</f>
        <v/>
      </c>
      <c r="F268" s="153" t="str">
        <f>'Grade computation'!AA268</f>
        <v/>
      </c>
      <c r="G268" s="399" t="str">
        <f>'Grade computation'!AB268</f>
        <v/>
      </c>
      <c r="H268" s="432"/>
      <c r="I268" s="137"/>
      <c r="J268" s="25"/>
      <c r="K268" s="232"/>
      <c r="L268" s="25"/>
      <c r="M268" s="232"/>
      <c r="N268" s="233"/>
      <c r="O268" s="25"/>
      <c r="P268" s="232"/>
      <c r="Q268" s="25"/>
      <c r="R268" s="232"/>
      <c r="S268" s="233"/>
      <c r="T268" s="25"/>
      <c r="U268" s="232"/>
      <c r="V268" s="25"/>
      <c r="W268" s="232"/>
      <c r="X268" s="233"/>
      <c r="Y268" s="25"/>
      <c r="Z268" s="232"/>
      <c r="AA268" s="25"/>
      <c r="AB268" s="232"/>
      <c r="AC268" s="233"/>
      <c r="AD268" s="25"/>
      <c r="AE268" s="232"/>
      <c r="AF268" s="25"/>
      <c r="AG268" s="232"/>
      <c r="AH268" s="233"/>
      <c r="AI268" s="25"/>
      <c r="AJ268" s="232"/>
      <c r="AK268" s="25"/>
      <c r="AL268" s="232"/>
      <c r="AM268" s="233"/>
      <c r="AN268" s="25"/>
      <c r="AO268" s="232"/>
      <c r="AP268" s="25"/>
    </row>
    <row r="269" spans="1:42" ht="19.5" customHeight="1">
      <c r="A269" s="118" t="str">
        <f>IF(ISBLANK('Database (LECTURE-RES-PRAC)'!A266),"",'Database (LECTURE-RES-PRAC)'!A266)</f>
        <v/>
      </c>
      <c r="B269" s="119" t="str">
        <f>IF(ISBLANK('Database (LECTURE-RES-PRAC)'!B266),"",'Database (LECTURE-RES-PRAC)'!B266)</f>
        <v/>
      </c>
      <c r="C269" s="239" t="str">
        <f>'Grade computation'!J269</f>
        <v/>
      </c>
      <c r="D269" s="239" t="str">
        <f>'Grade computation'!R269</f>
        <v/>
      </c>
      <c r="E269" s="239" t="str">
        <f>'Grade computation'!Z269</f>
        <v/>
      </c>
      <c r="F269" s="153" t="str">
        <f>'Grade computation'!AA269</f>
        <v/>
      </c>
      <c r="G269" s="399" t="str">
        <f>'Grade computation'!AB269</f>
        <v/>
      </c>
      <c r="H269" s="432"/>
      <c r="I269" s="137"/>
      <c r="J269" s="25"/>
      <c r="K269" s="232"/>
      <c r="L269" s="25"/>
      <c r="M269" s="232"/>
      <c r="N269" s="233"/>
      <c r="O269" s="25"/>
      <c r="P269" s="232"/>
      <c r="Q269" s="25"/>
      <c r="R269" s="232"/>
      <c r="S269" s="233"/>
      <c r="T269" s="25"/>
      <c r="U269" s="232"/>
      <c r="V269" s="25"/>
      <c r="W269" s="232"/>
      <c r="X269" s="233"/>
      <c r="Y269" s="25"/>
      <c r="Z269" s="232"/>
      <c r="AA269" s="25"/>
      <c r="AB269" s="232"/>
      <c r="AC269" s="233"/>
      <c r="AD269" s="25"/>
      <c r="AE269" s="232"/>
      <c r="AF269" s="25"/>
      <c r="AG269" s="232"/>
      <c r="AH269" s="233"/>
      <c r="AI269" s="25"/>
      <c r="AJ269" s="232"/>
      <c r="AK269" s="25"/>
      <c r="AL269" s="232"/>
      <c r="AM269" s="233"/>
      <c r="AN269" s="25"/>
      <c r="AO269" s="232"/>
      <c r="AP269" s="25"/>
    </row>
    <row r="270" spans="1:42" ht="19.5" customHeight="1">
      <c r="A270" s="212" t="str">
        <f>IF(ISBLANK('Database (LECTURE-RES-PRAC)'!A267),"",'Database (LECTURE-RES-PRAC)'!A267)</f>
        <v/>
      </c>
      <c r="B270" s="213" t="str">
        <f>IF(ISBLANK('Database (LECTURE-RES-PRAC)'!B267),"",'Database (LECTURE-RES-PRAC)'!B267)</f>
        <v/>
      </c>
      <c r="C270" s="239" t="str">
        <f>'Grade computation'!J270</f>
        <v/>
      </c>
      <c r="D270" s="239" t="str">
        <f>'Grade computation'!R270</f>
        <v/>
      </c>
      <c r="E270" s="239" t="str">
        <f>'Grade computation'!Z270</f>
        <v/>
      </c>
      <c r="F270" s="153" t="str">
        <f>'Grade computation'!AA270</f>
        <v/>
      </c>
      <c r="G270" s="399" t="str">
        <f>'Grade computation'!AB270</f>
        <v/>
      </c>
      <c r="H270" s="432"/>
      <c r="I270" s="137"/>
      <c r="J270" s="25"/>
      <c r="K270" s="232"/>
      <c r="L270" s="25"/>
      <c r="M270" s="232"/>
      <c r="N270" s="233"/>
      <c r="O270" s="25"/>
      <c r="P270" s="232"/>
      <c r="Q270" s="25"/>
      <c r="R270" s="232"/>
      <c r="S270" s="233"/>
      <c r="T270" s="25"/>
      <c r="U270" s="232"/>
      <c r="V270" s="25"/>
      <c r="W270" s="232"/>
      <c r="X270" s="233"/>
      <c r="Y270" s="25"/>
      <c r="Z270" s="232"/>
      <c r="AA270" s="25"/>
      <c r="AB270" s="232"/>
      <c r="AC270" s="233"/>
      <c r="AD270" s="25"/>
      <c r="AE270" s="232"/>
      <c r="AF270" s="25"/>
      <c r="AG270" s="232"/>
      <c r="AH270" s="233"/>
      <c r="AI270" s="25"/>
      <c r="AJ270" s="232"/>
      <c r="AK270" s="25"/>
      <c r="AL270" s="232"/>
      <c r="AM270" s="233"/>
      <c r="AN270" s="25"/>
      <c r="AO270" s="232"/>
      <c r="AP270" s="25"/>
    </row>
    <row r="271" spans="1:42" ht="19.5" customHeight="1">
      <c r="A271" s="118" t="str">
        <f>IF(ISBLANK('Database (LECTURE-RES-PRAC)'!A268),"",'Database (LECTURE-RES-PRAC)'!A268)</f>
        <v/>
      </c>
      <c r="B271" s="119" t="str">
        <f>IF(ISBLANK('Database (LECTURE-RES-PRAC)'!B268),"",'Database (LECTURE-RES-PRAC)'!B268)</f>
        <v/>
      </c>
      <c r="C271" s="239" t="str">
        <f>'Grade computation'!J271</f>
        <v/>
      </c>
      <c r="D271" s="239" t="str">
        <f>'Grade computation'!R271</f>
        <v/>
      </c>
      <c r="E271" s="239" t="str">
        <f>'Grade computation'!Z271</f>
        <v/>
      </c>
      <c r="F271" s="153" t="str">
        <f>'Grade computation'!AA271</f>
        <v/>
      </c>
      <c r="G271" s="399" t="str">
        <f>'Grade computation'!AB271</f>
        <v/>
      </c>
      <c r="H271" s="432"/>
      <c r="I271" s="137"/>
      <c r="J271" s="25"/>
      <c r="K271" s="232"/>
      <c r="L271" s="25"/>
      <c r="M271" s="232"/>
      <c r="N271" s="233"/>
      <c r="O271" s="25"/>
      <c r="P271" s="232"/>
      <c r="Q271" s="25"/>
      <c r="R271" s="232"/>
      <c r="S271" s="233"/>
      <c r="T271" s="25"/>
      <c r="U271" s="232"/>
      <c r="V271" s="25"/>
      <c r="W271" s="232"/>
      <c r="X271" s="233"/>
      <c r="Y271" s="25"/>
      <c r="Z271" s="232"/>
      <c r="AA271" s="25"/>
      <c r="AB271" s="232"/>
      <c r="AC271" s="233"/>
      <c r="AD271" s="25"/>
      <c r="AE271" s="232"/>
      <c r="AF271" s="25"/>
      <c r="AG271" s="232"/>
      <c r="AH271" s="233"/>
      <c r="AI271" s="25"/>
      <c r="AJ271" s="232"/>
      <c r="AK271" s="25"/>
      <c r="AL271" s="232"/>
      <c r="AM271" s="233"/>
      <c r="AN271" s="25"/>
      <c r="AO271" s="232"/>
      <c r="AP271" s="25"/>
    </row>
    <row r="272" spans="1:42" ht="19.5" customHeight="1">
      <c r="A272" s="212" t="str">
        <f>IF(ISBLANK('Database (LECTURE-RES-PRAC)'!A269),"",'Database (LECTURE-RES-PRAC)'!A269)</f>
        <v/>
      </c>
      <c r="B272" s="213" t="str">
        <f>IF(ISBLANK('Database (LECTURE-RES-PRAC)'!B269),"",'Database (LECTURE-RES-PRAC)'!B269)</f>
        <v/>
      </c>
      <c r="C272" s="239" t="str">
        <f>'Grade computation'!J272</f>
        <v/>
      </c>
      <c r="D272" s="239" t="str">
        <f>'Grade computation'!R272</f>
        <v/>
      </c>
      <c r="E272" s="239" t="str">
        <f>'Grade computation'!Z272</f>
        <v/>
      </c>
      <c r="F272" s="153" t="str">
        <f>'Grade computation'!AA272</f>
        <v/>
      </c>
      <c r="G272" s="399" t="str">
        <f>'Grade computation'!AB272</f>
        <v/>
      </c>
      <c r="H272" s="432"/>
      <c r="I272" s="137"/>
      <c r="J272" s="25"/>
      <c r="K272" s="232"/>
      <c r="L272" s="25"/>
      <c r="M272" s="232"/>
      <c r="N272" s="233"/>
      <c r="O272" s="25"/>
      <c r="P272" s="232"/>
      <c r="Q272" s="25"/>
      <c r="R272" s="232"/>
      <c r="S272" s="233"/>
      <c r="T272" s="25"/>
      <c r="U272" s="232"/>
      <c r="V272" s="25"/>
      <c r="W272" s="232"/>
      <c r="X272" s="233"/>
      <c r="Y272" s="25"/>
      <c r="Z272" s="232"/>
      <c r="AA272" s="25"/>
      <c r="AB272" s="232"/>
      <c r="AC272" s="233"/>
      <c r="AD272" s="25"/>
      <c r="AE272" s="232"/>
      <c r="AF272" s="25"/>
      <c r="AG272" s="232"/>
      <c r="AH272" s="233"/>
      <c r="AI272" s="25"/>
      <c r="AJ272" s="232"/>
      <c r="AK272" s="25"/>
      <c r="AL272" s="232"/>
      <c r="AM272" s="233"/>
      <c r="AN272" s="25"/>
      <c r="AO272" s="232"/>
      <c r="AP272" s="25"/>
    </row>
    <row r="273" spans="1:42" ht="19.5" customHeight="1">
      <c r="A273" s="118" t="str">
        <f>IF(ISBLANK('Database (LECTURE-RES-PRAC)'!A270),"",'Database (LECTURE-RES-PRAC)'!A270)</f>
        <v/>
      </c>
      <c r="B273" s="119" t="str">
        <f>IF(ISBLANK('Database (LECTURE-RES-PRAC)'!B270),"",'Database (LECTURE-RES-PRAC)'!B270)</f>
        <v/>
      </c>
      <c r="C273" s="239" t="str">
        <f>'Grade computation'!J273</f>
        <v/>
      </c>
      <c r="D273" s="239" t="str">
        <f>'Grade computation'!R273</f>
        <v/>
      </c>
      <c r="E273" s="239" t="str">
        <f>'Grade computation'!Z273</f>
        <v/>
      </c>
      <c r="F273" s="153" t="str">
        <f>'Grade computation'!AA273</f>
        <v/>
      </c>
      <c r="G273" s="399" t="str">
        <f>'Grade computation'!AB273</f>
        <v/>
      </c>
      <c r="H273" s="432"/>
      <c r="I273" s="137"/>
      <c r="J273" s="25"/>
      <c r="K273" s="232"/>
      <c r="L273" s="25"/>
      <c r="M273" s="232"/>
      <c r="N273" s="233"/>
      <c r="O273" s="25"/>
      <c r="P273" s="232"/>
      <c r="Q273" s="25"/>
      <c r="R273" s="232"/>
      <c r="S273" s="233"/>
      <c r="T273" s="25"/>
      <c r="U273" s="232"/>
      <c r="V273" s="25"/>
      <c r="W273" s="232"/>
      <c r="X273" s="233"/>
      <c r="Y273" s="25"/>
      <c r="Z273" s="232"/>
      <c r="AA273" s="25"/>
      <c r="AB273" s="232"/>
      <c r="AC273" s="233"/>
      <c r="AD273" s="25"/>
      <c r="AE273" s="232"/>
      <c r="AF273" s="25"/>
      <c r="AG273" s="232"/>
      <c r="AH273" s="233"/>
      <c r="AI273" s="25"/>
      <c r="AJ273" s="232"/>
      <c r="AK273" s="25"/>
      <c r="AL273" s="232"/>
      <c r="AM273" s="233"/>
      <c r="AN273" s="25"/>
      <c r="AO273" s="232"/>
      <c r="AP273" s="25"/>
    </row>
    <row r="274" spans="1:42" ht="19.5" customHeight="1">
      <c r="A274" s="212" t="str">
        <f>IF(ISBLANK('Database (LECTURE-RES-PRAC)'!A271),"",'Database (LECTURE-RES-PRAC)'!A271)</f>
        <v/>
      </c>
      <c r="B274" s="213" t="str">
        <f>IF(ISBLANK('Database (LECTURE-RES-PRAC)'!B271),"",'Database (LECTURE-RES-PRAC)'!B271)</f>
        <v/>
      </c>
      <c r="C274" s="239" t="str">
        <f>'Grade computation'!J274</f>
        <v/>
      </c>
      <c r="D274" s="239" t="str">
        <f>'Grade computation'!R274</f>
        <v/>
      </c>
      <c r="E274" s="239" t="str">
        <f>'Grade computation'!Z274</f>
        <v/>
      </c>
      <c r="F274" s="153" t="str">
        <f>'Grade computation'!AA274</f>
        <v/>
      </c>
      <c r="G274" s="399" t="str">
        <f>'Grade computation'!AB274</f>
        <v/>
      </c>
      <c r="H274" s="432"/>
      <c r="I274" s="137"/>
      <c r="J274" s="25"/>
      <c r="K274" s="232"/>
      <c r="L274" s="25"/>
      <c r="M274" s="232"/>
      <c r="N274" s="233"/>
      <c r="O274" s="25"/>
      <c r="P274" s="232"/>
      <c r="Q274" s="25"/>
      <c r="R274" s="232"/>
      <c r="S274" s="233"/>
      <c r="T274" s="25"/>
      <c r="U274" s="232"/>
      <c r="V274" s="25"/>
      <c r="W274" s="232"/>
      <c r="X274" s="233"/>
      <c r="Y274" s="25"/>
      <c r="Z274" s="232"/>
      <c r="AA274" s="25"/>
      <c r="AB274" s="232"/>
      <c r="AC274" s="233"/>
      <c r="AD274" s="25"/>
      <c r="AE274" s="232"/>
      <c r="AF274" s="25"/>
      <c r="AG274" s="232"/>
      <c r="AH274" s="233"/>
      <c r="AI274" s="25"/>
      <c r="AJ274" s="232"/>
      <c r="AK274" s="25"/>
      <c r="AL274" s="232"/>
      <c r="AM274" s="233"/>
      <c r="AN274" s="25"/>
      <c r="AO274" s="232"/>
      <c r="AP274" s="25"/>
    </row>
    <row r="275" spans="1:42" ht="19.5" customHeight="1">
      <c r="A275" s="118" t="str">
        <f>IF(ISBLANK('Database (LECTURE-RES-PRAC)'!A272),"",'Database (LECTURE-RES-PRAC)'!A272)</f>
        <v/>
      </c>
      <c r="B275" s="119" t="str">
        <f>IF(ISBLANK('Database (LECTURE-RES-PRAC)'!B272),"",'Database (LECTURE-RES-PRAC)'!B272)</f>
        <v/>
      </c>
      <c r="C275" s="239" t="str">
        <f>'Grade computation'!J275</f>
        <v/>
      </c>
      <c r="D275" s="239" t="str">
        <f>'Grade computation'!R275</f>
        <v/>
      </c>
      <c r="E275" s="239" t="str">
        <f>'Grade computation'!Z275</f>
        <v/>
      </c>
      <c r="F275" s="153" t="str">
        <f>'Grade computation'!AA275</f>
        <v/>
      </c>
      <c r="G275" s="399" t="str">
        <f>'Grade computation'!AB275</f>
        <v/>
      </c>
      <c r="H275" s="432"/>
      <c r="I275" s="137"/>
      <c r="J275" s="25"/>
      <c r="K275" s="232"/>
      <c r="L275" s="25"/>
      <c r="M275" s="232"/>
      <c r="N275" s="233"/>
      <c r="O275" s="25"/>
      <c r="P275" s="232"/>
      <c r="Q275" s="25"/>
      <c r="R275" s="232"/>
      <c r="S275" s="233"/>
      <c r="T275" s="25"/>
      <c r="U275" s="232"/>
      <c r="V275" s="25"/>
      <c r="W275" s="232"/>
      <c r="X275" s="233"/>
      <c r="Y275" s="25"/>
      <c r="Z275" s="232"/>
      <c r="AA275" s="25"/>
      <c r="AB275" s="232"/>
      <c r="AC275" s="233"/>
      <c r="AD275" s="25"/>
      <c r="AE275" s="232"/>
      <c r="AF275" s="25"/>
      <c r="AG275" s="232"/>
      <c r="AH275" s="233"/>
      <c r="AI275" s="25"/>
      <c r="AJ275" s="232"/>
      <c r="AK275" s="25"/>
      <c r="AL275" s="232"/>
      <c r="AM275" s="233"/>
      <c r="AN275" s="25"/>
      <c r="AO275" s="232"/>
      <c r="AP275" s="25"/>
    </row>
    <row r="276" spans="1:42" ht="19.5" customHeight="1">
      <c r="A276" s="212" t="str">
        <f>IF(ISBLANK('Database (LECTURE-RES-PRAC)'!A273),"",'Database (LECTURE-RES-PRAC)'!A273)</f>
        <v/>
      </c>
      <c r="B276" s="213" t="str">
        <f>IF(ISBLANK('Database (LECTURE-RES-PRAC)'!B273),"",'Database (LECTURE-RES-PRAC)'!B273)</f>
        <v/>
      </c>
      <c r="C276" s="239" t="str">
        <f>'Grade computation'!J276</f>
        <v/>
      </c>
      <c r="D276" s="239" t="str">
        <f>'Grade computation'!R276</f>
        <v/>
      </c>
      <c r="E276" s="239" t="str">
        <f>'Grade computation'!Z276</f>
        <v/>
      </c>
      <c r="F276" s="153" t="str">
        <f>'Grade computation'!AA276</f>
        <v/>
      </c>
      <c r="G276" s="399" t="str">
        <f>'Grade computation'!AB276</f>
        <v/>
      </c>
      <c r="H276" s="432"/>
      <c r="I276" s="137"/>
      <c r="J276" s="25"/>
      <c r="K276" s="232"/>
      <c r="L276" s="25"/>
      <c r="M276" s="232"/>
      <c r="N276" s="233"/>
      <c r="O276" s="25"/>
      <c r="P276" s="232"/>
      <c r="Q276" s="25"/>
      <c r="R276" s="232"/>
      <c r="S276" s="233"/>
      <c r="T276" s="25"/>
      <c r="U276" s="232"/>
      <c r="V276" s="25"/>
      <c r="W276" s="232"/>
      <c r="X276" s="233"/>
      <c r="Y276" s="25"/>
      <c r="Z276" s="232"/>
      <c r="AA276" s="25"/>
      <c r="AB276" s="232"/>
      <c r="AC276" s="233"/>
      <c r="AD276" s="25"/>
      <c r="AE276" s="232"/>
      <c r="AF276" s="25"/>
      <c r="AG276" s="232"/>
      <c r="AH276" s="233"/>
      <c r="AI276" s="25"/>
      <c r="AJ276" s="232"/>
      <c r="AK276" s="25"/>
      <c r="AL276" s="232"/>
      <c r="AM276" s="233"/>
      <c r="AN276" s="25"/>
      <c r="AO276" s="232"/>
      <c r="AP276" s="25"/>
    </row>
    <row r="277" spans="1:42" ht="19.5" customHeight="1">
      <c r="A277" s="118" t="str">
        <f>IF(ISBLANK('Database (LECTURE-RES-PRAC)'!A274),"",'Database (LECTURE-RES-PRAC)'!A274)</f>
        <v/>
      </c>
      <c r="B277" s="119" t="str">
        <f>IF(ISBLANK('Database (LECTURE-RES-PRAC)'!B274),"",'Database (LECTURE-RES-PRAC)'!B274)</f>
        <v/>
      </c>
      <c r="C277" s="239" t="str">
        <f>'Grade computation'!J277</f>
        <v/>
      </c>
      <c r="D277" s="239" t="str">
        <f>'Grade computation'!R277</f>
        <v/>
      </c>
      <c r="E277" s="239" t="str">
        <f>'Grade computation'!Z277</f>
        <v/>
      </c>
      <c r="F277" s="153" t="str">
        <f>'Grade computation'!AA277</f>
        <v/>
      </c>
      <c r="G277" s="399" t="str">
        <f>'Grade computation'!AB277</f>
        <v/>
      </c>
      <c r="H277" s="432"/>
      <c r="I277" s="137"/>
      <c r="J277" s="25"/>
      <c r="K277" s="232"/>
      <c r="L277" s="25"/>
      <c r="M277" s="232"/>
      <c r="N277" s="233"/>
      <c r="O277" s="25"/>
      <c r="P277" s="232"/>
      <c r="Q277" s="25"/>
      <c r="R277" s="232"/>
      <c r="S277" s="233"/>
      <c r="T277" s="25"/>
      <c r="U277" s="232"/>
      <c r="V277" s="25"/>
      <c r="W277" s="232"/>
      <c r="X277" s="233"/>
      <c r="Y277" s="25"/>
      <c r="Z277" s="232"/>
      <c r="AA277" s="25"/>
      <c r="AB277" s="232"/>
      <c r="AC277" s="233"/>
      <c r="AD277" s="25"/>
      <c r="AE277" s="232"/>
      <c r="AF277" s="25"/>
      <c r="AG277" s="232"/>
      <c r="AH277" s="233"/>
      <c r="AI277" s="25"/>
      <c r="AJ277" s="232"/>
      <c r="AK277" s="25"/>
      <c r="AL277" s="232"/>
      <c r="AM277" s="233"/>
      <c r="AN277" s="25"/>
      <c r="AO277" s="232"/>
      <c r="AP277" s="25"/>
    </row>
    <row r="278" spans="1:42" ht="19.5" customHeight="1">
      <c r="A278" s="212" t="str">
        <f>IF(ISBLANK('Database (LECTURE-RES-PRAC)'!A275),"",'Database (LECTURE-RES-PRAC)'!A275)</f>
        <v/>
      </c>
      <c r="B278" s="213" t="str">
        <f>IF(ISBLANK('Database (LECTURE-RES-PRAC)'!B275),"",'Database (LECTURE-RES-PRAC)'!B275)</f>
        <v/>
      </c>
      <c r="C278" s="239" t="str">
        <f>'Grade computation'!J278</f>
        <v/>
      </c>
      <c r="D278" s="239" t="str">
        <f>'Grade computation'!R278</f>
        <v/>
      </c>
      <c r="E278" s="239" t="str">
        <f>'Grade computation'!Z278</f>
        <v/>
      </c>
      <c r="F278" s="153" t="str">
        <f>'Grade computation'!AA278</f>
        <v/>
      </c>
      <c r="G278" s="399" t="str">
        <f>'Grade computation'!AB278</f>
        <v/>
      </c>
      <c r="H278" s="432"/>
      <c r="I278" s="137"/>
      <c r="J278" s="25"/>
      <c r="K278" s="232"/>
      <c r="L278" s="25"/>
      <c r="M278" s="232"/>
      <c r="N278" s="233"/>
      <c r="O278" s="25"/>
      <c r="P278" s="232"/>
      <c r="Q278" s="25"/>
      <c r="R278" s="232"/>
      <c r="S278" s="233"/>
      <c r="T278" s="25"/>
      <c r="U278" s="232"/>
      <c r="V278" s="25"/>
      <c r="W278" s="232"/>
      <c r="X278" s="233"/>
      <c r="Y278" s="25"/>
      <c r="Z278" s="232"/>
      <c r="AA278" s="25"/>
      <c r="AB278" s="232"/>
      <c r="AC278" s="233"/>
      <c r="AD278" s="25"/>
      <c r="AE278" s="232"/>
      <c r="AF278" s="25"/>
      <c r="AG278" s="232"/>
      <c r="AH278" s="233"/>
      <c r="AI278" s="25"/>
      <c r="AJ278" s="232"/>
      <c r="AK278" s="25"/>
      <c r="AL278" s="232"/>
      <c r="AM278" s="233"/>
      <c r="AN278" s="25"/>
      <c r="AO278" s="232"/>
      <c r="AP278" s="25"/>
    </row>
    <row r="279" spans="1:42" ht="19.5" customHeight="1">
      <c r="A279" s="118" t="str">
        <f>IF(ISBLANK('Database (LECTURE-RES-PRAC)'!A276),"",'Database (LECTURE-RES-PRAC)'!A276)</f>
        <v/>
      </c>
      <c r="B279" s="119" t="str">
        <f>IF(ISBLANK('Database (LECTURE-RES-PRAC)'!B276),"",'Database (LECTURE-RES-PRAC)'!B276)</f>
        <v/>
      </c>
      <c r="C279" s="239" t="str">
        <f>'Grade computation'!J279</f>
        <v/>
      </c>
      <c r="D279" s="239" t="str">
        <f>'Grade computation'!R279</f>
        <v/>
      </c>
      <c r="E279" s="239" t="str">
        <f>'Grade computation'!Z279</f>
        <v/>
      </c>
      <c r="F279" s="153" t="str">
        <f>'Grade computation'!AA279</f>
        <v/>
      </c>
      <c r="G279" s="399" t="str">
        <f>'Grade computation'!AB279</f>
        <v/>
      </c>
      <c r="H279" s="432"/>
      <c r="I279" s="137"/>
      <c r="J279" s="25"/>
      <c r="K279" s="232"/>
      <c r="L279" s="25"/>
      <c r="M279" s="232"/>
      <c r="N279" s="233"/>
      <c r="O279" s="25"/>
      <c r="P279" s="232"/>
      <c r="Q279" s="25"/>
      <c r="R279" s="232"/>
      <c r="S279" s="233"/>
      <c r="T279" s="25"/>
      <c r="U279" s="232"/>
      <c r="V279" s="25"/>
      <c r="W279" s="232"/>
      <c r="X279" s="233"/>
      <c r="Y279" s="25"/>
      <c r="Z279" s="232"/>
      <c r="AA279" s="25"/>
      <c r="AB279" s="232"/>
      <c r="AC279" s="233"/>
      <c r="AD279" s="25"/>
      <c r="AE279" s="232"/>
      <c r="AF279" s="25"/>
      <c r="AG279" s="232"/>
      <c r="AH279" s="233"/>
      <c r="AI279" s="25"/>
      <c r="AJ279" s="232"/>
      <c r="AK279" s="25"/>
      <c r="AL279" s="232"/>
      <c r="AM279" s="233"/>
      <c r="AN279" s="25"/>
      <c r="AO279" s="232"/>
      <c r="AP279" s="25"/>
    </row>
    <row r="280" spans="1:42" ht="19.5" customHeight="1">
      <c r="A280" s="212" t="str">
        <f>IF(ISBLANK('Database (LECTURE-RES-PRAC)'!A277),"",'Database (LECTURE-RES-PRAC)'!A277)</f>
        <v/>
      </c>
      <c r="B280" s="213" t="str">
        <f>IF(ISBLANK('Database (LECTURE-RES-PRAC)'!B277),"",'Database (LECTURE-RES-PRAC)'!B277)</f>
        <v/>
      </c>
      <c r="C280" s="239" t="str">
        <f>'Grade computation'!J280</f>
        <v/>
      </c>
      <c r="D280" s="239" t="str">
        <f>'Grade computation'!R280</f>
        <v/>
      </c>
      <c r="E280" s="239" t="str">
        <f>'Grade computation'!Z280</f>
        <v/>
      </c>
      <c r="F280" s="153" t="str">
        <f>'Grade computation'!AA280</f>
        <v/>
      </c>
      <c r="G280" s="399" t="str">
        <f>'Grade computation'!AB280</f>
        <v/>
      </c>
      <c r="H280" s="432"/>
      <c r="I280" s="137"/>
      <c r="J280" s="25"/>
      <c r="K280" s="232"/>
      <c r="L280" s="25"/>
      <c r="M280" s="232"/>
      <c r="N280" s="233"/>
      <c r="O280" s="25"/>
      <c r="P280" s="232"/>
      <c r="Q280" s="25"/>
      <c r="R280" s="232"/>
      <c r="S280" s="233"/>
      <c r="T280" s="25"/>
      <c r="U280" s="232"/>
      <c r="V280" s="25"/>
      <c r="W280" s="232"/>
      <c r="X280" s="233"/>
      <c r="Y280" s="25"/>
      <c r="Z280" s="232"/>
      <c r="AA280" s="25"/>
      <c r="AB280" s="232"/>
      <c r="AC280" s="233"/>
      <c r="AD280" s="25"/>
      <c r="AE280" s="232"/>
      <c r="AF280" s="25"/>
      <c r="AG280" s="232"/>
      <c r="AH280" s="233"/>
      <c r="AI280" s="25"/>
      <c r="AJ280" s="232"/>
      <c r="AK280" s="25"/>
      <c r="AL280" s="232"/>
      <c r="AM280" s="233"/>
      <c r="AN280" s="25"/>
      <c r="AO280" s="232"/>
      <c r="AP280" s="25"/>
    </row>
    <row r="281" spans="1:42" ht="19.5" customHeight="1">
      <c r="A281" s="118" t="str">
        <f>IF(ISBLANK('Database (LECTURE-RES-PRAC)'!A278),"",'Database (LECTURE-RES-PRAC)'!A278)</f>
        <v/>
      </c>
      <c r="B281" s="119" t="str">
        <f>IF(ISBLANK('Database (LECTURE-RES-PRAC)'!B278),"",'Database (LECTURE-RES-PRAC)'!B278)</f>
        <v/>
      </c>
      <c r="C281" s="239" t="str">
        <f>'Grade computation'!J281</f>
        <v/>
      </c>
      <c r="D281" s="239" t="str">
        <f>'Grade computation'!R281</f>
        <v/>
      </c>
      <c r="E281" s="239" t="str">
        <f>'Grade computation'!Z281</f>
        <v/>
      </c>
      <c r="F281" s="153" t="str">
        <f>'Grade computation'!AA281</f>
        <v/>
      </c>
      <c r="G281" s="399" t="str">
        <f>'Grade computation'!AB281</f>
        <v/>
      </c>
      <c r="H281" s="432"/>
      <c r="I281" s="137"/>
      <c r="J281" s="25"/>
      <c r="K281" s="232"/>
      <c r="L281" s="25"/>
      <c r="M281" s="232"/>
      <c r="N281" s="233"/>
      <c r="O281" s="25"/>
      <c r="P281" s="232"/>
      <c r="Q281" s="25"/>
      <c r="R281" s="232"/>
      <c r="S281" s="233"/>
      <c r="T281" s="25"/>
      <c r="U281" s="232"/>
      <c r="V281" s="25"/>
      <c r="W281" s="232"/>
      <c r="X281" s="233"/>
      <c r="Y281" s="25"/>
      <c r="Z281" s="232"/>
      <c r="AA281" s="25"/>
      <c r="AB281" s="232"/>
      <c r="AC281" s="233"/>
      <c r="AD281" s="25"/>
      <c r="AE281" s="232"/>
      <c r="AF281" s="25"/>
      <c r="AG281" s="232"/>
      <c r="AH281" s="233"/>
      <c r="AI281" s="25"/>
      <c r="AJ281" s="232"/>
      <c r="AK281" s="25"/>
      <c r="AL281" s="232"/>
      <c r="AM281" s="233"/>
      <c r="AN281" s="25"/>
      <c r="AO281" s="232"/>
      <c r="AP281" s="25"/>
    </row>
    <row r="282" spans="1:42" ht="19.5" customHeight="1">
      <c r="A282" s="212" t="str">
        <f>IF(ISBLANK('Database (LECTURE-RES-PRAC)'!A279),"",'Database (LECTURE-RES-PRAC)'!A279)</f>
        <v/>
      </c>
      <c r="B282" s="213" t="str">
        <f>IF(ISBLANK('Database (LECTURE-RES-PRAC)'!B279),"",'Database (LECTURE-RES-PRAC)'!B279)</f>
        <v/>
      </c>
      <c r="C282" s="239" t="str">
        <f>'Grade computation'!J282</f>
        <v/>
      </c>
      <c r="D282" s="239" t="str">
        <f>'Grade computation'!R282</f>
        <v/>
      </c>
      <c r="E282" s="239" t="str">
        <f>'Grade computation'!Z282</f>
        <v/>
      </c>
      <c r="F282" s="153" t="str">
        <f>'Grade computation'!AA282</f>
        <v/>
      </c>
      <c r="G282" s="399" t="str">
        <f>'Grade computation'!AB282</f>
        <v/>
      </c>
      <c r="H282" s="432"/>
      <c r="I282" s="137"/>
      <c r="J282" s="25"/>
      <c r="K282" s="232"/>
      <c r="L282" s="25"/>
      <c r="M282" s="232"/>
      <c r="N282" s="233"/>
      <c r="O282" s="25"/>
      <c r="P282" s="232"/>
      <c r="Q282" s="25"/>
      <c r="R282" s="232"/>
      <c r="S282" s="233"/>
      <c r="T282" s="25"/>
      <c r="U282" s="232"/>
      <c r="V282" s="25"/>
      <c r="W282" s="232"/>
      <c r="X282" s="233"/>
      <c r="Y282" s="25"/>
      <c r="Z282" s="232"/>
      <c r="AA282" s="25"/>
      <c r="AB282" s="232"/>
      <c r="AC282" s="233"/>
      <c r="AD282" s="25"/>
      <c r="AE282" s="232"/>
      <c r="AF282" s="25"/>
      <c r="AG282" s="232"/>
      <c r="AH282" s="233"/>
      <c r="AI282" s="25"/>
      <c r="AJ282" s="232"/>
      <c r="AK282" s="25"/>
      <c r="AL282" s="232"/>
      <c r="AM282" s="233"/>
      <c r="AN282" s="25"/>
      <c r="AO282" s="232"/>
      <c r="AP282" s="25"/>
    </row>
    <row r="283" spans="1:42" ht="19.5" customHeight="1">
      <c r="A283" s="118" t="str">
        <f>IF(ISBLANK('Database (LECTURE-RES-PRAC)'!A280),"",'Database (LECTURE-RES-PRAC)'!A280)</f>
        <v/>
      </c>
      <c r="B283" s="119" t="str">
        <f>IF(ISBLANK('Database (LECTURE-RES-PRAC)'!B280),"",'Database (LECTURE-RES-PRAC)'!B280)</f>
        <v/>
      </c>
      <c r="C283" s="239" t="str">
        <f>'Grade computation'!J283</f>
        <v/>
      </c>
      <c r="D283" s="239" t="str">
        <f>'Grade computation'!R283</f>
        <v/>
      </c>
      <c r="E283" s="239" t="str">
        <f>'Grade computation'!Z283</f>
        <v/>
      </c>
      <c r="F283" s="153" t="str">
        <f>'Grade computation'!AA283</f>
        <v/>
      </c>
      <c r="G283" s="399" t="str">
        <f>'Grade computation'!AB283</f>
        <v/>
      </c>
      <c r="H283" s="432"/>
      <c r="I283" s="137"/>
      <c r="J283" s="25"/>
      <c r="K283" s="232"/>
      <c r="L283" s="25"/>
      <c r="M283" s="232"/>
      <c r="N283" s="233"/>
      <c r="O283" s="25"/>
      <c r="P283" s="232"/>
      <c r="Q283" s="25"/>
      <c r="R283" s="232"/>
      <c r="S283" s="233"/>
      <c r="T283" s="25"/>
      <c r="U283" s="232"/>
      <c r="V283" s="25"/>
      <c r="W283" s="232"/>
      <c r="X283" s="233"/>
      <c r="Y283" s="25"/>
      <c r="Z283" s="232"/>
      <c r="AA283" s="25"/>
      <c r="AB283" s="232"/>
      <c r="AC283" s="233"/>
      <c r="AD283" s="25"/>
      <c r="AE283" s="232"/>
      <c r="AF283" s="25"/>
      <c r="AG283" s="232"/>
      <c r="AH283" s="233"/>
      <c r="AI283" s="25"/>
      <c r="AJ283" s="232"/>
      <c r="AK283" s="25"/>
      <c r="AL283" s="232"/>
      <c r="AM283" s="233"/>
      <c r="AN283" s="25"/>
      <c r="AO283" s="232"/>
      <c r="AP283" s="25"/>
    </row>
    <row r="284" spans="1:42" ht="19.5" customHeight="1">
      <c r="A284" s="212" t="str">
        <f>IF(ISBLANK('Database (LECTURE-RES-PRAC)'!A281),"",'Database (LECTURE-RES-PRAC)'!A281)</f>
        <v/>
      </c>
      <c r="B284" s="213" t="str">
        <f>IF(ISBLANK('Database (LECTURE-RES-PRAC)'!B281),"",'Database (LECTURE-RES-PRAC)'!B281)</f>
        <v/>
      </c>
      <c r="C284" s="239" t="str">
        <f>'Grade computation'!J284</f>
        <v/>
      </c>
      <c r="D284" s="239" t="str">
        <f>'Grade computation'!R284</f>
        <v/>
      </c>
      <c r="E284" s="239" t="str">
        <f>'Grade computation'!Z284</f>
        <v/>
      </c>
      <c r="F284" s="153" t="str">
        <f>'Grade computation'!AA284</f>
        <v/>
      </c>
      <c r="G284" s="399" t="str">
        <f>'Grade computation'!AB284</f>
        <v/>
      </c>
      <c r="H284" s="432"/>
      <c r="I284" s="137"/>
      <c r="J284" s="25"/>
      <c r="K284" s="232"/>
      <c r="L284" s="25"/>
      <c r="M284" s="232"/>
      <c r="N284" s="233"/>
      <c r="O284" s="25"/>
      <c r="P284" s="232"/>
      <c r="Q284" s="25"/>
      <c r="R284" s="232"/>
      <c r="S284" s="233"/>
      <c r="T284" s="25"/>
      <c r="U284" s="232"/>
      <c r="V284" s="25"/>
      <c r="W284" s="232"/>
      <c r="X284" s="233"/>
      <c r="Y284" s="25"/>
      <c r="Z284" s="232"/>
      <c r="AA284" s="25"/>
      <c r="AB284" s="232"/>
      <c r="AC284" s="233"/>
      <c r="AD284" s="25"/>
      <c r="AE284" s="232"/>
      <c r="AF284" s="25"/>
      <c r="AG284" s="232"/>
      <c r="AH284" s="233"/>
      <c r="AI284" s="25"/>
      <c r="AJ284" s="232"/>
      <c r="AK284" s="25"/>
      <c r="AL284" s="232"/>
      <c r="AM284" s="233"/>
      <c r="AN284" s="25"/>
      <c r="AO284" s="232"/>
      <c r="AP284" s="25"/>
    </row>
    <row r="285" spans="1:42" ht="19.5" customHeight="1">
      <c r="A285" s="118" t="str">
        <f>IF(ISBLANK('Database (LECTURE-RES-PRAC)'!A282),"",'Database (LECTURE-RES-PRAC)'!A282)</f>
        <v/>
      </c>
      <c r="B285" s="119" t="str">
        <f>IF(ISBLANK('Database (LECTURE-RES-PRAC)'!B282),"",'Database (LECTURE-RES-PRAC)'!B282)</f>
        <v/>
      </c>
      <c r="C285" s="239" t="str">
        <f>'Grade computation'!J285</f>
        <v/>
      </c>
      <c r="D285" s="239" t="str">
        <f>'Grade computation'!R285</f>
        <v/>
      </c>
      <c r="E285" s="239" t="str">
        <f>'Grade computation'!Z285</f>
        <v/>
      </c>
      <c r="F285" s="153" t="str">
        <f>'Grade computation'!AA285</f>
        <v/>
      </c>
      <c r="G285" s="399" t="str">
        <f>'Grade computation'!AB285</f>
        <v/>
      </c>
      <c r="H285" s="432"/>
      <c r="I285" s="137"/>
      <c r="J285" s="25"/>
      <c r="K285" s="232"/>
      <c r="L285" s="25"/>
      <c r="M285" s="232"/>
      <c r="N285" s="233"/>
      <c r="O285" s="25"/>
      <c r="P285" s="232"/>
      <c r="Q285" s="25"/>
      <c r="R285" s="232"/>
      <c r="S285" s="233"/>
      <c r="T285" s="25"/>
      <c r="U285" s="232"/>
      <c r="V285" s="25"/>
      <c r="W285" s="232"/>
      <c r="X285" s="233"/>
      <c r="Y285" s="25"/>
      <c r="Z285" s="232"/>
      <c r="AA285" s="25"/>
      <c r="AB285" s="232"/>
      <c r="AC285" s="233"/>
      <c r="AD285" s="25"/>
      <c r="AE285" s="232"/>
      <c r="AF285" s="25"/>
      <c r="AG285" s="232"/>
      <c r="AH285" s="233"/>
      <c r="AI285" s="25"/>
      <c r="AJ285" s="232"/>
      <c r="AK285" s="25"/>
      <c r="AL285" s="232"/>
      <c r="AM285" s="233"/>
      <c r="AN285" s="25"/>
      <c r="AO285" s="232"/>
      <c r="AP285" s="25"/>
    </row>
    <row r="286" spans="1:42" ht="19.5" customHeight="1">
      <c r="A286" s="212" t="str">
        <f>IF(ISBLANK('Database (LECTURE-RES-PRAC)'!A283),"",'Database (LECTURE-RES-PRAC)'!A283)</f>
        <v/>
      </c>
      <c r="B286" s="213" t="str">
        <f>IF(ISBLANK('Database (LECTURE-RES-PRAC)'!B283),"",'Database (LECTURE-RES-PRAC)'!B283)</f>
        <v/>
      </c>
      <c r="C286" s="239" t="str">
        <f>'Grade computation'!J286</f>
        <v/>
      </c>
      <c r="D286" s="239" t="str">
        <f>'Grade computation'!R286</f>
        <v/>
      </c>
      <c r="E286" s="239" t="str">
        <f>'Grade computation'!Z286</f>
        <v/>
      </c>
      <c r="F286" s="153" t="str">
        <f>'Grade computation'!AA286</f>
        <v/>
      </c>
      <c r="G286" s="399" t="str">
        <f>'Grade computation'!AB286</f>
        <v/>
      </c>
      <c r="H286" s="432"/>
      <c r="I286" s="137"/>
      <c r="J286" s="25"/>
      <c r="K286" s="232"/>
      <c r="L286" s="25"/>
      <c r="M286" s="232"/>
      <c r="N286" s="233"/>
      <c r="O286" s="25"/>
      <c r="P286" s="232"/>
      <c r="Q286" s="25"/>
      <c r="R286" s="232"/>
      <c r="S286" s="233"/>
      <c r="T286" s="25"/>
      <c r="U286" s="232"/>
      <c r="V286" s="25"/>
      <c r="W286" s="232"/>
      <c r="X286" s="233"/>
      <c r="Y286" s="25"/>
      <c r="Z286" s="232"/>
      <c r="AA286" s="25"/>
      <c r="AB286" s="232"/>
      <c r="AC286" s="233"/>
      <c r="AD286" s="25"/>
      <c r="AE286" s="232"/>
      <c r="AF286" s="25"/>
      <c r="AG286" s="232"/>
      <c r="AH286" s="233"/>
      <c r="AI286" s="25"/>
      <c r="AJ286" s="232"/>
      <c r="AK286" s="25"/>
      <c r="AL286" s="232"/>
      <c r="AM286" s="233"/>
      <c r="AN286" s="25"/>
      <c r="AO286" s="232"/>
      <c r="AP286" s="25"/>
    </row>
    <row r="287" spans="1:42" ht="19.5" customHeight="1">
      <c r="A287" s="118" t="str">
        <f>IF(ISBLANK('Database (LECTURE-RES-PRAC)'!A284),"",'Database (LECTURE-RES-PRAC)'!A284)</f>
        <v/>
      </c>
      <c r="B287" s="119" t="str">
        <f>IF(ISBLANK('Database (LECTURE-RES-PRAC)'!B284),"",'Database (LECTURE-RES-PRAC)'!B284)</f>
        <v/>
      </c>
      <c r="C287" s="239" t="str">
        <f>'Grade computation'!J287</f>
        <v/>
      </c>
      <c r="D287" s="239" t="str">
        <f>'Grade computation'!R287</f>
        <v/>
      </c>
      <c r="E287" s="239" t="str">
        <f>'Grade computation'!Z287</f>
        <v/>
      </c>
      <c r="F287" s="153" t="str">
        <f>'Grade computation'!AA287</f>
        <v/>
      </c>
      <c r="G287" s="399" t="str">
        <f>'Grade computation'!AB287</f>
        <v/>
      </c>
      <c r="H287" s="432"/>
      <c r="I287" s="137"/>
      <c r="J287" s="25"/>
      <c r="K287" s="232"/>
      <c r="L287" s="25"/>
      <c r="M287" s="232"/>
      <c r="N287" s="233"/>
      <c r="O287" s="25"/>
      <c r="P287" s="232"/>
      <c r="Q287" s="25"/>
      <c r="R287" s="232"/>
      <c r="S287" s="233"/>
      <c r="T287" s="25"/>
      <c r="U287" s="232"/>
      <c r="V287" s="25"/>
      <c r="W287" s="232"/>
      <c r="X287" s="233"/>
      <c r="Y287" s="25"/>
      <c r="Z287" s="232"/>
      <c r="AA287" s="25"/>
      <c r="AB287" s="232"/>
      <c r="AC287" s="233"/>
      <c r="AD287" s="25"/>
      <c r="AE287" s="232"/>
      <c r="AF287" s="25"/>
      <c r="AG287" s="232"/>
      <c r="AH287" s="233"/>
      <c r="AI287" s="25"/>
      <c r="AJ287" s="232"/>
      <c r="AK287" s="25"/>
      <c r="AL287" s="232"/>
      <c r="AM287" s="233"/>
      <c r="AN287" s="25"/>
      <c r="AO287" s="232"/>
      <c r="AP287" s="25"/>
    </row>
    <row r="288" spans="1:42" ht="19.5" customHeight="1">
      <c r="A288" s="212" t="str">
        <f>IF(ISBLANK('Database (LECTURE-RES-PRAC)'!A285),"",'Database (LECTURE-RES-PRAC)'!A285)</f>
        <v/>
      </c>
      <c r="B288" s="213" t="str">
        <f>IF(ISBLANK('Database (LECTURE-RES-PRAC)'!B285),"",'Database (LECTURE-RES-PRAC)'!B285)</f>
        <v/>
      </c>
      <c r="C288" s="239" t="str">
        <f>'Grade computation'!J288</f>
        <v/>
      </c>
      <c r="D288" s="239" t="str">
        <f>'Grade computation'!R288</f>
        <v/>
      </c>
      <c r="E288" s="239" t="str">
        <f>'Grade computation'!Z288</f>
        <v/>
      </c>
      <c r="F288" s="153" t="str">
        <f>'Grade computation'!AA288</f>
        <v/>
      </c>
      <c r="G288" s="399" t="str">
        <f>'Grade computation'!AB288</f>
        <v/>
      </c>
      <c r="H288" s="432"/>
      <c r="I288" s="137"/>
      <c r="J288" s="25"/>
      <c r="K288" s="232"/>
      <c r="L288" s="25"/>
      <c r="M288" s="232"/>
      <c r="N288" s="233"/>
      <c r="O288" s="25"/>
      <c r="P288" s="232"/>
      <c r="Q288" s="25"/>
      <c r="R288" s="232"/>
      <c r="S288" s="233"/>
      <c r="T288" s="25"/>
      <c r="U288" s="232"/>
      <c r="V288" s="25"/>
      <c r="W288" s="232"/>
      <c r="X288" s="233"/>
      <c r="Y288" s="25"/>
      <c r="Z288" s="232"/>
      <c r="AA288" s="25"/>
      <c r="AB288" s="232"/>
      <c r="AC288" s="233"/>
      <c r="AD288" s="25"/>
      <c r="AE288" s="232"/>
      <c r="AF288" s="25"/>
      <c r="AG288" s="232"/>
      <c r="AH288" s="233"/>
      <c r="AI288" s="25"/>
      <c r="AJ288" s="232"/>
      <c r="AK288" s="25"/>
      <c r="AL288" s="232"/>
      <c r="AM288" s="233"/>
      <c r="AN288" s="25"/>
      <c r="AO288" s="232"/>
      <c r="AP288" s="25"/>
    </row>
    <row r="289" spans="1:42" ht="19.5" customHeight="1">
      <c r="A289" s="118" t="str">
        <f>IF(ISBLANK('Database (LECTURE-RES-PRAC)'!A286),"",'Database (LECTURE-RES-PRAC)'!A286)</f>
        <v/>
      </c>
      <c r="B289" s="119" t="str">
        <f>IF(ISBLANK('Database (LECTURE-RES-PRAC)'!B286),"",'Database (LECTURE-RES-PRAC)'!B286)</f>
        <v/>
      </c>
      <c r="C289" s="239" t="str">
        <f>'Grade computation'!J289</f>
        <v/>
      </c>
      <c r="D289" s="239" t="str">
        <f>'Grade computation'!R289</f>
        <v/>
      </c>
      <c r="E289" s="239" t="str">
        <f>'Grade computation'!Z289</f>
        <v/>
      </c>
      <c r="F289" s="153" t="str">
        <f>'Grade computation'!AA289</f>
        <v/>
      </c>
      <c r="G289" s="399" t="str">
        <f>'Grade computation'!AB289</f>
        <v/>
      </c>
      <c r="H289" s="432"/>
      <c r="I289" s="137"/>
      <c r="J289" s="25"/>
      <c r="K289" s="232"/>
      <c r="L289" s="25"/>
      <c r="M289" s="232"/>
      <c r="N289" s="233"/>
      <c r="O289" s="25"/>
      <c r="P289" s="232"/>
      <c r="Q289" s="25"/>
      <c r="R289" s="232"/>
      <c r="S289" s="233"/>
      <c r="T289" s="25"/>
      <c r="U289" s="232"/>
      <c r="V289" s="25"/>
      <c r="W289" s="232"/>
      <c r="X289" s="233"/>
      <c r="Y289" s="25"/>
      <c r="Z289" s="232"/>
      <c r="AA289" s="25"/>
      <c r="AB289" s="232"/>
      <c r="AC289" s="233"/>
      <c r="AD289" s="25"/>
      <c r="AE289" s="232"/>
      <c r="AF289" s="25"/>
      <c r="AG289" s="232"/>
      <c r="AH289" s="233"/>
      <c r="AI289" s="25"/>
      <c r="AJ289" s="232"/>
      <c r="AK289" s="25"/>
      <c r="AL289" s="232"/>
      <c r="AM289" s="233"/>
      <c r="AN289" s="25"/>
      <c r="AO289" s="232"/>
      <c r="AP289" s="25"/>
    </row>
    <row r="290" spans="1:42" ht="19.5" customHeight="1">
      <c r="A290" s="212" t="str">
        <f>IF(ISBLANK('Database (LECTURE-RES-PRAC)'!A287),"",'Database (LECTURE-RES-PRAC)'!A287)</f>
        <v/>
      </c>
      <c r="B290" s="213" t="str">
        <f>IF(ISBLANK('Database (LECTURE-RES-PRAC)'!B287),"",'Database (LECTURE-RES-PRAC)'!B287)</f>
        <v/>
      </c>
      <c r="C290" s="239" t="str">
        <f>'Grade computation'!J290</f>
        <v/>
      </c>
      <c r="D290" s="239" t="str">
        <f>'Grade computation'!R290</f>
        <v/>
      </c>
      <c r="E290" s="239" t="str">
        <f>'Grade computation'!Z290</f>
        <v/>
      </c>
      <c r="F290" s="153" t="str">
        <f>'Grade computation'!AA290</f>
        <v/>
      </c>
      <c r="G290" s="399" t="str">
        <f>'Grade computation'!AB290</f>
        <v/>
      </c>
      <c r="H290" s="432"/>
      <c r="I290" s="137"/>
      <c r="J290" s="25"/>
      <c r="K290" s="232"/>
      <c r="L290" s="25"/>
      <c r="M290" s="232"/>
      <c r="N290" s="233"/>
      <c r="O290" s="25"/>
      <c r="P290" s="232"/>
      <c r="Q290" s="25"/>
      <c r="R290" s="232"/>
      <c r="S290" s="233"/>
      <c r="T290" s="25"/>
      <c r="U290" s="232"/>
      <c r="V290" s="25"/>
      <c r="W290" s="232"/>
      <c r="X290" s="233"/>
      <c r="Y290" s="25"/>
      <c r="Z290" s="232"/>
      <c r="AA290" s="25"/>
      <c r="AB290" s="232"/>
      <c r="AC290" s="233"/>
      <c r="AD290" s="25"/>
      <c r="AE290" s="232"/>
      <c r="AF290" s="25"/>
      <c r="AG290" s="232"/>
      <c r="AH290" s="233"/>
      <c r="AI290" s="25"/>
      <c r="AJ290" s="232"/>
      <c r="AK290" s="25"/>
      <c r="AL290" s="232"/>
      <c r="AM290" s="233"/>
      <c r="AN290" s="25"/>
      <c r="AO290" s="232"/>
      <c r="AP290" s="25"/>
    </row>
    <row r="291" spans="1:42" ht="19.5" customHeight="1">
      <c r="A291" s="118" t="str">
        <f>IF(ISBLANK('Database (LECTURE-RES-PRAC)'!A288),"",'Database (LECTURE-RES-PRAC)'!A288)</f>
        <v/>
      </c>
      <c r="B291" s="119" t="str">
        <f>IF(ISBLANK('Database (LECTURE-RES-PRAC)'!B288),"",'Database (LECTURE-RES-PRAC)'!B288)</f>
        <v/>
      </c>
      <c r="C291" s="239" t="str">
        <f>'Grade computation'!J291</f>
        <v/>
      </c>
      <c r="D291" s="239" t="str">
        <f>'Grade computation'!R291</f>
        <v/>
      </c>
      <c r="E291" s="239" t="str">
        <f>'Grade computation'!Z291</f>
        <v/>
      </c>
      <c r="F291" s="153" t="str">
        <f>'Grade computation'!AA291</f>
        <v/>
      </c>
      <c r="G291" s="399" t="str">
        <f>'Grade computation'!AB291</f>
        <v/>
      </c>
      <c r="H291" s="432"/>
      <c r="I291" s="137"/>
      <c r="J291" s="25"/>
      <c r="K291" s="232"/>
      <c r="L291" s="25"/>
      <c r="M291" s="232"/>
      <c r="N291" s="233"/>
      <c r="O291" s="25"/>
      <c r="P291" s="232"/>
      <c r="Q291" s="25"/>
      <c r="R291" s="232"/>
      <c r="S291" s="233"/>
      <c r="T291" s="25"/>
      <c r="U291" s="232"/>
      <c r="V291" s="25"/>
      <c r="W291" s="232"/>
      <c r="X291" s="233"/>
      <c r="Y291" s="25"/>
      <c r="Z291" s="232"/>
      <c r="AA291" s="25"/>
      <c r="AB291" s="232"/>
      <c r="AC291" s="233"/>
      <c r="AD291" s="25"/>
      <c r="AE291" s="232"/>
      <c r="AF291" s="25"/>
      <c r="AG291" s="232"/>
      <c r="AH291" s="233"/>
      <c r="AI291" s="25"/>
      <c r="AJ291" s="232"/>
      <c r="AK291" s="25"/>
      <c r="AL291" s="232"/>
      <c r="AM291" s="233"/>
      <c r="AN291" s="25"/>
      <c r="AO291" s="232"/>
      <c r="AP291" s="25"/>
    </row>
    <row r="292" spans="1:42" ht="19.5" customHeight="1">
      <c r="A292" s="212" t="str">
        <f>IF(ISBLANK('Database (LECTURE-RES-PRAC)'!A289),"",'Database (LECTURE-RES-PRAC)'!A289)</f>
        <v/>
      </c>
      <c r="B292" s="213" t="str">
        <f>IF(ISBLANK('Database (LECTURE-RES-PRAC)'!B289),"",'Database (LECTURE-RES-PRAC)'!B289)</f>
        <v/>
      </c>
      <c r="C292" s="239" t="str">
        <f>'Grade computation'!J292</f>
        <v/>
      </c>
      <c r="D292" s="239" t="str">
        <f>'Grade computation'!R292</f>
        <v/>
      </c>
      <c r="E292" s="239" t="str">
        <f>'Grade computation'!Z292</f>
        <v/>
      </c>
      <c r="F292" s="153" t="str">
        <f>'Grade computation'!AA292</f>
        <v/>
      </c>
      <c r="G292" s="399" t="str">
        <f>'Grade computation'!AB292</f>
        <v/>
      </c>
      <c r="H292" s="432"/>
      <c r="I292" s="137"/>
      <c r="J292" s="25"/>
      <c r="K292" s="232"/>
      <c r="L292" s="25"/>
      <c r="M292" s="232"/>
      <c r="N292" s="233"/>
      <c r="O292" s="25"/>
      <c r="P292" s="232"/>
      <c r="Q292" s="25"/>
      <c r="R292" s="232"/>
      <c r="S292" s="233"/>
      <c r="T292" s="25"/>
      <c r="U292" s="232"/>
      <c r="V292" s="25"/>
      <c r="W292" s="232"/>
      <c r="X292" s="233"/>
      <c r="Y292" s="25"/>
      <c r="Z292" s="232"/>
      <c r="AA292" s="25"/>
      <c r="AB292" s="232"/>
      <c r="AC292" s="233"/>
      <c r="AD292" s="25"/>
      <c r="AE292" s="232"/>
      <c r="AF292" s="25"/>
      <c r="AG292" s="232"/>
      <c r="AH292" s="233"/>
      <c r="AI292" s="25"/>
      <c r="AJ292" s="232"/>
      <c r="AK292" s="25"/>
      <c r="AL292" s="232"/>
      <c r="AM292" s="233"/>
      <c r="AN292" s="25"/>
      <c r="AO292" s="232"/>
      <c r="AP292" s="25"/>
    </row>
    <row r="293" spans="1:42" ht="19.5" customHeight="1">
      <c r="A293" s="118" t="str">
        <f>IF(ISBLANK('Database (LECTURE-RES-PRAC)'!A290),"",'Database (LECTURE-RES-PRAC)'!A290)</f>
        <v/>
      </c>
      <c r="B293" s="119" t="str">
        <f>IF(ISBLANK('Database (LECTURE-RES-PRAC)'!B290),"",'Database (LECTURE-RES-PRAC)'!B290)</f>
        <v/>
      </c>
      <c r="C293" s="239" t="str">
        <f>'Grade computation'!J293</f>
        <v/>
      </c>
      <c r="D293" s="239" t="str">
        <f>'Grade computation'!R293</f>
        <v/>
      </c>
      <c r="E293" s="239" t="str">
        <f>'Grade computation'!Z293</f>
        <v/>
      </c>
      <c r="F293" s="153" t="str">
        <f>'Grade computation'!AA293</f>
        <v/>
      </c>
      <c r="G293" s="399" t="str">
        <f>'Grade computation'!AB293</f>
        <v/>
      </c>
      <c r="H293" s="432"/>
      <c r="I293" s="137"/>
      <c r="J293" s="25"/>
      <c r="K293" s="232"/>
      <c r="L293" s="25"/>
      <c r="M293" s="232"/>
      <c r="N293" s="233"/>
      <c r="O293" s="25"/>
      <c r="P293" s="232"/>
      <c r="Q293" s="25"/>
      <c r="R293" s="232"/>
      <c r="S293" s="233"/>
      <c r="T293" s="25"/>
      <c r="U293" s="232"/>
      <c r="V293" s="25"/>
      <c r="W293" s="232"/>
      <c r="X293" s="233"/>
      <c r="Y293" s="25"/>
      <c r="Z293" s="232"/>
      <c r="AA293" s="25"/>
      <c r="AB293" s="232"/>
      <c r="AC293" s="233"/>
      <c r="AD293" s="25"/>
      <c r="AE293" s="232"/>
      <c r="AF293" s="25"/>
      <c r="AG293" s="232"/>
      <c r="AH293" s="233"/>
      <c r="AI293" s="25"/>
      <c r="AJ293" s="232"/>
      <c r="AK293" s="25"/>
      <c r="AL293" s="232"/>
      <c r="AM293" s="233"/>
      <c r="AN293" s="25"/>
      <c r="AO293" s="232"/>
      <c r="AP293" s="25"/>
    </row>
    <row r="294" spans="1:42" ht="19.5" customHeight="1">
      <c r="A294" s="212" t="str">
        <f>IF(ISBLANK('Database (LECTURE-RES-PRAC)'!A291),"",'Database (LECTURE-RES-PRAC)'!A291)</f>
        <v/>
      </c>
      <c r="B294" s="213" t="str">
        <f>IF(ISBLANK('Database (LECTURE-RES-PRAC)'!B291),"",'Database (LECTURE-RES-PRAC)'!B291)</f>
        <v/>
      </c>
      <c r="C294" s="239" t="str">
        <f>'Grade computation'!J294</f>
        <v/>
      </c>
      <c r="D294" s="239" t="str">
        <f>'Grade computation'!R294</f>
        <v/>
      </c>
      <c r="E294" s="239" t="str">
        <f>'Grade computation'!Z294</f>
        <v/>
      </c>
      <c r="F294" s="153" t="str">
        <f>'Grade computation'!AA294</f>
        <v/>
      </c>
      <c r="G294" s="399" t="str">
        <f>'Grade computation'!AB294</f>
        <v/>
      </c>
      <c r="H294" s="432"/>
      <c r="I294" s="137"/>
      <c r="J294" s="25"/>
      <c r="K294" s="232"/>
      <c r="L294" s="25"/>
      <c r="M294" s="232"/>
      <c r="N294" s="233"/>
      <c r="O294" s="25"/>
      <c r="P294" s="232"/>
      <c r="Q294" s="25"/>
      <c r="R294" s="232"/>
      <c r="S294" s="233"/>
      <c r="T294" s="25"/>
      <c r="U294" s="232"/>
      <c r="V294" s="25"/>
      <c r="W294" s="232"/>
      <c r="X294" s="233"/>
      <c r="Y294" s="25"/>
      <c r="Z294" s="232"/>
      <c r="AA294" s="25"/>
      <c r="AB294" s="232"/>
      <c r="AC294" s="233"/>
      <c r="AD294" s="25"/>
      <c r="AE294" s="232"/>
      <c r="AF294" s="25"/>
      <c r="AG294" s="232"/>
      <c r="AH294" s="233"/>
      <c r="AI294" s="25"/>
      <c r="AJ294" s="232"/>
      <c r="AK294" s="25"/>
      <c r="AL294" s="232"/>
      <c r="AM294" s="233"/>
      <c r="AN294" s="25"/>
      <c r="AO294" s="232"/>
      <c r="AP294" s="25"/>
    </row>
    <row r="295" spans="1:42" ht="19.5" customHeight="1">
      <c r="A295" s="118" t="str">
        <f>IF(ISBLANK('Database (LECTURE-RES-PRAC)'!A292),"",'Database (LECTURE-RES-PRAC)'!A292)</f>
        <v/>
      </c>
      <c r="B295" s="119" t="str">
        <f>IF(ISBLANK('Database (LECTURE-RES-PRAC)'!B292),"",'Database (LECTURE-RES-PRAC)'!B292)</f>
        <v/>
      </c>
      <c r="C295" s="239" t="str">
        <f>'Grade computation'!J295</f>
        <v/>
      </c>
      <c r="D295" s="239" t="str">
        <f>'Grade computation'!R295</f>
        <v/>
      </c>
      <c r="E295" s="239" t="str">
        <f>'Grade computation'!Z295</f>
        <v/>
      </c>
      <c r="F295" s="153" t="str">
        <f>'Grade computation'!AA295</f>
        <v/>
      </c>
      <c r="G295" s="399" t="str">
        <f>'Grade computation'!AB295</f>
        <v/>
      </c>
      <c r="H295" s="432"/>
      <c r="I295" s="137"/>
      <c r="J295" s="25"/>
      <c r="K295" s="232"/>
      <c r="L295" s="25"/>
      <c r="M295" s="232"/>
      <c r="N295" s="233"/>
      <c r="O295" s="25"/>
      <c r="P295" s="232"/>
      <c r="Q295" s="25"/>
      <c r="R295" s="232"/>
      <c r="S295" s="233"/>
      <c r="T295" s="25"/>
      <c r="U295" s="232"/>
      <c r="V295" s="25"/>
      <c r="W295" s="232"/>
      <c r="X295" s="233"/>
      <c r="Y295" s="25"/>
      <c r="Z295" s="232"/>
      <c r="AA295" s="25"/>
      <c r="AB295" s="232"/>
      <c r="AC295" s="233"/>
      <c r="AD295" s="25"/>
      <c r="AE295" s="232"/>
      <c r="AF295" s="25"/>
      <c r="AG295" s="232"/>
      <c r="AH295" s="233"/>
      <c r="AI295" s="25"/>
      <c r="AJ295" s="232"/>
      <c r="AK295" s="25"/>
      <c r="AL295" s="232"/>
      <c r="AM295" s="233"/>
      <c r="AN295" s="25"/>
      <c r="AO295" s="232"/>
      <c r="AP295" s="25"/>
    </row>
    <row r="296" spans="1:42" ht="19.5" customHeight="1">
      <c r="A296" s="212" t="str">
        <f>IF(ISBLANK('Database (LECTURE-RES-PRAC)'!A293),"",'Database (LECTURE-RES-PRAC)'!A293)</f>
        <v/>
      </c>
      <c r="B296" s="213" t="str">
        <f>IF(ISBLANK('Database (LECTURE-RES-PRAC)'!B293),"",'Database (LECTURE-RES-PRAC)'!B293)</f>
        <v/>
      </c>
      <c r="C296" s="239" t="str">
        <f>'Grade computation'!J296</f>
        <v/>
      </c>
      <c r="D296" s="239" t="str">
        <f>'Grade computation'!R296</f>
        <v/>
      </c>
      <c r="E296" s="239" t="str">
        <f>'Grade computation'!Z296</f>
        <v/>
      </c>
      <c r="F296" s="153" t="str">
        <f>'Grade computation'!AA296</f>
        <v/>
      </c>
      <c r="G296" s="399" t="str">
        <f>'Grade computation'!AB296</f>
        <v/>
      </c>
      <c r="H296" s="432"/>
      <c r="I296" s="137"/>
      <c r="J296" s="25"/>
      <c r="K296" s="232"/>
      <c r="L296" s="25"/>
      <c r="M296" s="232"/>
      <c r="N296" s="233"/>
      <c r="O296" s="25"/>
      <c r="P296" s="232"/>
      <c r="Q296" s="25"/>
      <c r="R296" s="232"/>
      <c r="S296" s="233"/>
      <c r="T296" s="25"/>
      <c r="U296" s="232"/>
      <c r="V296" s="25"/>
      <c r="W296" s="232"/>
      <c r="X296" s="233"/>
      <c r="Y296" s="25"/>
      <c r="Z296" s="232"/>
      <c r="AA296" s="25"/>
      <c r="AB296" s="232"/>
      <c r="AC296" s="233"/>
      <c r="AD296" s="25"/>
      <c r="AE296" s="232"/>
      <c r="AF296" s="25"/>
      <c r="AG296" s="232"/>
      <c r="AH296" s="233"/>
      <c r="AI296" s="25"/>
      <c r="AJ296" s="232"/>
      <c r="AK296" s="25"/>
      <c r="AL296" s="232"/>
      <c r="AM296" s="233"/>
      <c r="AN296" s="25"/>
      <c r="AO296" s="232"/>
      <c r="AP296" s="25"/>
    </row>
    <row r="297" spans="1:42" ht="19.5" customHeight="1">
      <c r="A297" s="118" t="str">
        <f>IF(ISBLANK('Database (LECTURE-RES-PRAC)'!A294),"",'Database (LECTURE-RES-PRAC)'!A294)</f>
        <v/>
      </c>
      <c r="B297" s="119" t="str">
        <f>IF(ISBLANK('Database (LECTURE-RES-PRAC)'!B294),"",'Database (LECTURE-RES-PRAC)'!B294)</f>
        <v/>
      </c>
      <c r="C297" s="239" t="str">
        <f>'Grade computation'!J297</f>
        <v/>
      </c>
      <c r="D297" s="239" t="str">
        <f>'Grade computation'!R297</f>
        <v/>
      </c>
      <c r="E297" s="239" t="str">
        <f>'Grade computation'!Z297</f>
        <v/>
      </c>
      <c r="F297" s="153" t="str">
        <f>'Grade computation'!AA297</f>
        <v/>
      </c>
      <c r="G297" s="399" t="str">
        <f>'Grade computation'!AB297</f>
        <v/>
      </c>
      <c r="H297" s="432"/>
      <c r="I297" s="137"/>
      <c r="J297" s="25"/>
      <c r="K297" s="232"/>
      <c r="L297" s="25"/>
      <c r="M297" s="232"/>
      <c r="N297" s="233"/>
      <c r="O297" s="25"/>
      <c r="P297" s="232"/>
      <c r="Q297" s="25"/>
      <c r="R297" s="232"/>
      <c r="S297" s="233"/>
      <c r="T297" s="25"/>
      <c r="U297" s="232"/>
      <c r="V297" s="25"/>
      <c r="W297" s="232"/>
      <c r="X297" s="233"/>
      <c r="Y297" s="25"/>
      <c r="Z297" s="232"/>
      <c r="AA297" s="25"/>
      <c r="AB297" s="232"/>
      <c r="AC297" s="233"/>
      <c r="AD297" s="25"/>
      <c r="AE297" s="232"/>
      <c r="AF297" s="25"/>
      <c r="AG297" s="232"/>
      <c r="AH297" s="233"/>
      <c r="AI297" s="25"/>
      <c r="AJ297" s="232"/>
      <c r="AK297" s="25"/>
      <c r="AL297" s="232"/>
      <c r="AM297" s="233"/>
      <c r="AN297" s="25"/>
      <c r="AO297" s="232"/>
      <c r="AP297" s="25"/>
    </row>
    <row r="298" spans="1:42" ht="19.5" customHeight="1">
      <c r="A298" s="212" t="str">
        <f>IF(ISBLANK('Database (LECTURE-RES-PRAC)'!A295),"",'Database (LECTURE-RES-PRAC)'!A295)</f>
        <v/>
      </c>
      <c r="B298" s="213" t="str">
        <f>IF(ISBLANK('Database (LECTURE-RES-PRAC)'!B295),"",'Database (LECTURE-RES-PRAC)'!B295)</f>
        <v/>
      </c>
      <c r="C298" s="239" t="str">
        <f>'Grade computation'!J298</f>
        <v/>
      </c>
      <c r="D298" s="239" t="str">
        <f>'Grade computation'!R298</f>
        <v/>
      </c>
      <c r="E298" s="239" t="str">
        <f>'Grade computation'!Z298</f>
        <v/>
      </c>
      <c r="F298" s="153" t="str">
        <f>'Grade computation'!AA298</f>
        <v/>
      </c>
      <c r="G298" s="399" t="str">
        <f>'Grade computation'!AB298</f>
        <v/>
      </c>
      <c r="H298" s="432"/>
      <c r="I298" s="137"/>
      <c r="J298" s="25"/>
      <c r="K298" s="232"/>
      <c r="L298" s="25"/>
      <c r="M298" s="232"/>
      <c r="N298" s="233"/>
      <c r="O298" s="25"/>
      <c r="P298" s="232"/>
      <c r="Q298" s="25"/>
      <c r="R298" s="232"/>
      <c r="S298" s="233"/>
      <c r="T298" s="25"/>
      <c r="U298" s="232"/>
      <c r="V298" s="25"/>
      <c r="W298" s="232"/>
      <c r="X298" s="233"/>
      <c r="Y298" s="25"/>
      <c r="Z298" s="232"/>
      <c r="AA298" s="25"/>
      <c r="AB298" s="232"/>
      <c r="AC298" s="233"/>
      <c r="AD298" s="25"/>
      <c r="AE298" s="232"/>
      <c r="AF298" s="25"/>
      <c r="AG298" s="232"/>
      <c r="AH298" s="233"/>
      <c r="AI298" s="25"/>
      <c r="AJ298" s="232"/>
      <c r="AK298" s="25"/>
      <c r="AL298" s="232"/>
      <c r="AM298" s="233"/>
      <c r="AN298" s="25"/>
      <c r="AO298" s="232"/>
      <c r="AP298" s="25"/>
    </row>
    <row r="299" spans="1:42" ht="19.5" customHeight="1">
      <c r="A299" s="118" t="str">
        <f>IF(ISBLANK('Database (LECTURE-RES-PRAC)'!A296),"",'Database (LECTURE-RES-PRAC)'!A296)</f>
        <v/>
      </c>
      <c r="B299" s="119" t="str">
        <f>IF(ISBLANK('Database (LECTURE-RES-PRAC)'!B296),"",'Database (LECTURE-RES-PRAC)'!B296)</f>
        <v/>
      </c>
      <c r="C299" s="239" t="str">
        <f>'Grade computation'!J299</f>
        <v/>
      </c>
      <c r="D299" s="239" t="str">
        <f>'Grade computation'!R299</f>
        <v/>
      </c>
      <c r="E299" s="239" t="str">
        <f>'Grade computation'!Z299</f>
        <v/>
      </c>
      <c r="F299" s="153" t="str">
        <f>'Grade computation'!AA299</f>
        <v/>
      </c>
      <c r="G299" s="399" t="str">
        <f>'Grade computation'!AB299</f>
        <v/>
      </c>
      <c r="H299" s="432"/>
      <c r="I299" s="137"/>
      <c r="J299" s="25"/>
      <c r="K299" s="232"/>
      <c r="L299" s="25"/>
      <c r="M299" s="232"/>
      <c r="N299" s="233"/>
      <c r="O299" s="25"/>
      <c r="P299" s="232"/>
      <c r="Q299" s="25"/>
      <c r="R299" s="232"/>
      <c r="S299" s="233"/>
      <c r="T299" s="25"/>
      <c r="U299" s="232"/>
      <c r="V299" s="25"/>
      <c r="W299" s="232"/>
      <c r="X299" s="233"/>
      <c r="Y299" s="25"/>
      <c r="Z299" s="232"/>
      <c r="AA299" s="25"/>
      <c r="AB299" s="232"/>
      <c r="AC299" s="233"/>
      <c r="AD299" s="25"/>
      <c r="AE299" s="232"/>
      <c r="AF299" s="25"/>
      <c r="AG299" s="232"/>
      <c r="AH299" s="233"/>
      <c r="AI299" s="25"/>
      <c r="AJ299" s="232"/>
      <c r="AK299" s="25"/>
      <c r="AL299" s="232"/>
      <c r="AM299" s="233"/>
      <c r="AN299" s="25"/>
      <c r="AO299" s="232"/>
      <c r="AP299" s="25"/>
    </row>
    <row r="300" spans="1:42" ht="19.5" customHeight="1">
      <c r="A300" s="212" t="str">
        <f>IF(ISBLANK('Database (LECTURE-RES-PRAC)'!A297),"",'Database (LECTURE-RES-PRAC)'!A297)</f>
        <v/>
      </c>
      <c r="B300" s="213" t="str">
        <f>IF(ISBLANK('Database (LECTURE-RES-PRAC)'!B297),"",'Database (LECTURE-RES-PRAC)'!B297)</f>
        <v/>
      </c>
      <c r="C300" s="239" t="str">
        <f>'Grade computation'!J300</f>
        <v/>
      </c>
      <c r="D300" s="239" t="str">
        <f>'Grade computation'!R300</f>
        <v/>
      </c>
      <c r="E300" s="239" t="str">
        <f>'Grade computation'!Z300</f>
        <v/>
      </c>
      <c r="F300" s="153" t="str">
        <f>'Grade computation'!AA300</f>
        <v/>
      </c>
      <c r="G300" s="399" t="str">
        <f>'Grade computation'!AB300</f>
        <v/>
      </c>
      <c r="H300" s="432"/>
      <c r="I300" s="137"/>
      <c r="J300" s="25"/>
      <c r="K300" s="232"/>
      <c r="L300" s="25"/>
      <c r="M300" s="232"/>
      <c r="N300" s="233"/>
      <c r="O300" s="25"/>
      <c r="P300" s="232"/>
      <c r="Q300" s="25"/>
      <c r="R300" s="232"/>
      <c r="S300" s="233"/>
      <c r="T300" s="25"/>
      <c r="U300" s="232"/>
      <c r="V300" s="25"/>
      <c r="W300" s="232"/>
      <c r="X300" s="233"/>
      <c r="Y300" s="25"/>
      <c r="Z300" s="232"/>
      <c r="AA300" s="25"/>
      <c r="AB300" s="232"/>
      <c r="AC300" s="233"/>
      <c r="AD300" s="25"/>
      <c r="AE300" s="232"/>
      <c r="AF300" s="25"/>
      <c r="AG300" s="232"/>
      <c r="AH300" s="233"/>
      <c r="AI300" s="25"/>
      <c r="AJ300" s="232"/>
      <c r="AK300" s="25"/>
      <c r="AL300" s="232"/>
      <c r="AM300" s="233"/>
      <c r="AN300" s="25"/>
      <c r="AO300" s="232"/>
      <c r="AP300" s="25"/>
    </row>
    <row r="301" spans="1:42" ht="19.5" customHeight="1">
      <c r="A301" s="118" t="str">
        <f>IF(ISBLANK('Database (LECTURE-RES-PRAC)'!A298),"",'Database (LECTURE-RES-PRAC)'!A298)</f>
        <v/>
      </c>
      <c r="B301" s="119" t="str">
        <f>IF(ISBLANK('Database (LECTURE-RES-PRAC)'!B298),"",'Database (LECTURE-RES-PRAC)'!B298)</f>
        <v/>
      </c>
      <c r="C301" s="239" t="str">
        <f>'Grade computation'!J301</f>
        <v/>
      </c>
      <c r="D301" s="239" t="str">
        <f>'Grade computation'!R301</f>
        <v/>
      </c>
      <c r="E301" s="239" t="str">
        <f>'Grade computation'!Z301</f>
        <v/>
      </c>
      <c r="F301" s="153" t="str">
        <f>'Grade computation'!AA301</f>
        <v/>
      </c>
      <c r="G301" s="399" t="str">
        <f>'Grade computation'!AB301</f>
        <v/>
      </c>
      <c r="H301" s="432"/>
      <c r="I301" s="137"/>
      <c r="J301" s="25"/>
      <c r="K301" s="232"/>
      <c r="L301" s="25"/>
      <c r="M301" s="232"/>
      <c r="N301" s="233"/>
      <c r="O301" s="25"/>
      <c r="P301" s="232"/>
      <c r="Q301" s="25"/>
      <c r="R301" s="232"/>
      <c r="S301" s="233"/>
      <c r="T301" s="25"/>
      <c r="U301" s="232"/>
      <c r="V301" s="25"/>
      <c r="W301" s="232"/>
      <c r="X301" s="233"/>
      <c r="Y301" s="25"/>
      <c r="Z301" s="232"/>
      <c r="AA301" s="25"/>
      <c r="AB301" s="232"/>
      <c r="AC301" s="233"/>
      <c r="AD301" s="25"/>
      <c r="AE301" s="232"/>
      <c r="AF301" s="25"/>
      <c r="AG301" s="232"/>
      <c r="AH301" s="233"/>
      <c r="AI301" s="25"/>
      <c r="AJ301" s="232"/>
      <c r="AK301" s="25"/>
      <c r="AL301" s="232"/>
      <c r="AM301" s="233"/>
      <c r="AN301" s="25"/>
      <c r="AO301" s="232"/>
      <c r="AP301" s="25"/>
    </row>
    <row r="302" spans="1:42" ht="19.5" customHeight="1">
      <c r="A302" s="212" t="str">
        <f>IF(ISBLANK('Database (LECTURE-RES-PRAC)'!A299),"",'Database (LECTURE-RES-PRAC)'!A299)</f>
        <v/>
      </c>
      <c r="B302" s="213" t="str">
        <f>IF(ISBLANK('Database (LECTURE-RES-PRAC)'!B299),"",'Database (LECTURE-RES-PRAC)'!B299)</f>
        <v/>
      </c>
      <c r="C302" s="239" t="str">
        <f>'Grade computation'!J302</f>
        <v/>
      </c>
      <c r="D302" s="239" t="str">
        <f>'Grade computation'!R302</f>
        <v/>
      </c>
      <c r="E302" s="239" t="str">
        <f>'Grade computation'!Z302</f>
        <v/>
      </c>
      <c r="F302" s="153" t="str">
        <f>'Grade computation'!AA302</f>
        <v/>
      </c>
      <c r="G302" s="399" t="str">
        <f>'Grade computation'!AB302</f>
        <v/>
      </c>
      <c r="H302" s="432"/>
      <c r="I302" s="137"/>
      <c r="J302" s="25"/>
      <c r="K302" s="232"/>
      <c r="L302" s="25"/>
      <c r="M302" s="232"/>
      <c r="N302" s="233"/>
      <c r="O302" s="25"/>
      <c r="P302" s="232"/>
      <c r="Q302" s="25"/>
      <c r="R302" s="232"/>
      <c r="S302" s="233"/>
      <c r="T302" s="25"/>
      <c r="U302" s="232"/>
      <c r="V302" s="25"/>
      <c r="W302" s="232"/>
      <c r="X302" s="233"/>
      <c r="Y302" s="25"/>
      <c r="Z302" s="232"/>
      <c r="AA302" s="25"/>
      <c r="AB302" s="232"/>
      <c r="AC302" s="233"/>
      <c r="AD302" s="25"/>
      <c r="AE302" s="232"/>
      <c r="AF302" s="25"/>
      <c r="AG302" s="232"/>
      <c r="AH302" s="233"/>
      <c r="AI302" s="25"/>
      <c r="AJ302" s="232"/>
      <c r="AK302" s="25"/>
      <c r="AL302" s="232"/>
      <c r="AM302" s="233"/>
      <c r="AN302" s="25"/>
      <c r="AO302" s="232"/>
      <c r="AP302" s="25"/>
    </row>
    <row r="303" spans="1:42" ht="19.5" customHeight="1">
      <c r="A303" s="118" t="str">
        <f>IF(ISBLANK('Database (LECTURE-RES-PRAC)'!A300),"",'Database (LECTURE-RES-PRAC)'!A300)</f>
        <v/>
      </c>
      <c r="B303" s="119" t="str">
        <f>IF(ISBLANK('Database (LECTURE-RES-PRAC)'!B300),"",'Database (LECTURE-RES-PRAC)'!B300)</f>
        <v/>
      </c>
      <c r="C303" s="239" t="str">
        <f>'Grade computation'!J303</f>
        <v/>
      </c>
      <c r="D303" s="239" t="str">
        <f>'Grade computation'!R303</f>
        <v/>
      </c>
      <c r="E303" s="239" t="str">
        <f>'Grade computation'!Z303</f>
        <v/>
      </c>
      <c r="F303" s="153" t="str">
        <f>'Grade computation'!AA303</f>
        <v/>
      </c>
      <c r="G303" s="399" t="str">
        <f>'Grade computation'!AB303</f>
        <v/>
      </c>
      <c r="H303" s="432"/>
      <c r="I303" s="137"/>
      <c r="J303" s="25"/>
      <c r="K303" s="232"/>
      <c r="L303" s="25"/>
      <c r="M303" s="232"/>
      <c r="N303" s="233"/>
      <c r="O303" s="25"/>
      <c r="P303" s="232"/>
      <c r="Q303" s="25"/>
      <c r="R303" s="232"/>
      <c r="S303" s="233"/>
      <c r="T303" s="25"/>
      <c r="U303" s="232"/>
      <c r="V303" s="25"/>
      <c r="W303" s="232"/>
      <c r="X303" s="233"/>
      <c r="Y303" s="25"/>
      <c r="Z303" s="232"/>
      <c r="AA303" s="25"/>
      <c r="AB303" s="232"/>
      <c r="AC303" s="233"/>
      <c r="AD303" s="25"/>
      <c r="AE303" s="232"/>
      <c r="AF303" s="25"/>
      <c r="AG303" s="232"/>
      <c r="AH303" s="233"/>
      <c r="AI303" s="25"/>
      <c r="AJ303" s="232"/>
      <c r="AK303" s="25"/>
      <c r="AL303" s="232"/>
      <c r="AM303" s="233"/>
      <c r="AN303" s="25"/>
      <c r="AO303" s="232"/>
      <c r="AP303" s="25"/>
    </row>
    <row r="304" spans="1:42" ht="19.5" customHeight="1">
      <c r="A304" s="212" t="str">
        <f>IF(ISBLANK('Database (LECTURE-RES-PRAC)'!A301),"",'Database (LECTURE-RES-PRAC)'!A301)</f>
        <v/>
      </c>
      <c r="B304" s="213" t="str">
        <f>IF(ISBLANK('Database (LECTURE-RES-PRAC)'!B301),"",'Database (LECTURE-RES-PRAC)'!B301)</f>
        <v/>
      </c>
      <c r="C304" s="239" t="str">
        <f>'Grade computation'!J304</f>
        <v/>
      </c>
      <c r="D304" s="239" t="str">
        <f>'Grade computation'!R304</f>
        <v/>
      </c>
      <c r="E304" s="239" t="str">
        <f>'Grade computation'!Z304</f>
        <v/>
      </c>
      <c r="F304" s="153" t="str">
        <f>'Grade computation'!AA304</f>
        <v/>
      </c>
      <c r="G304" s="399" t="str">
        <f>'Grade computation'!AB304</f>
        <v/>
      </c>
      <c r="H304" s="432"/>
      <c r="I304" s="137"/>
      <c r="J304" s="25"/>
      <c r="K304" s="232"/>
      <c r="L304" s="25"/>
      <c r="M304" s="232"/>
      <c r="N304" s="233"/>
      <c r="O304" s="25"/>
      <c r="P304" s="232"/>
      <c r="Q304" s="25"/>
      <c r="R304" s="232"/>
      <c r="S304" s="233"/>
      <c r="T304" s="25"/>
      <c r="U304" s="232"/>
      <c r="V304" s="25"/>
      <c r="W304" s="232"/>
      <c r="X304" s="233"/>
      <c r="Y304" s="25"/>
      <c r="Z304" s="232"/>
      <c r="AA304" s="25"/>
      <c r="AB304" s="232"/>
      <c r="AC304" s="233"/>
      <c r="AD304" s="25"/>
      <c r="AE304" s="232"/>
      <c r="AF304" s="25"/>
      <c r="AG304" s="232"/>
      <c r="AH304" s="233"/>
      <c r="AI304" s="25"/>
      <c r="AJ304" s="232"/>
      <c r="AK304" s="25"/>
      <c r="AL304" s="232"/>
      <c r="AM304" s="233"/>
      <c r="AN304" s="25"/>
      <c r="AO304" s="232"/>
      <c r="AP304" s="25"/>
    </row>
    <row r="305" spans="1:42" ht="19.5" customHeight="1">
      <c r="A305" s="118" t="str">
        <f>IF(ISBLANK('Database (LECTURE-RES-PRAC)'!A302),"",'Database (LECTURE-RES-PRAC)'!A302)</f>
        <v/>
      </c>
      <c r="B305" s="119" t="str">
        <f>IF(ISBLANK('Database (LECTURE-RES-PRAC)'!B302),"",'Database (LECTURE-RES-PRAC)'!B302)</f>
        <v/>
      </c>
      <c r="C305" s="239" t="str">
        <f>'Grade computation'!J305</f>
        <v/>
      </c>
      <c r="D305" s="239" t="str">
        <f>'Grade computation'!R305</f>
        <v/>
      </c>
      <c r="E305" s="239" t="str">
        <f>'Grade computation'!Z305</f>
        <v/>
      </c>
      <c r="F305" s="153" t="str">
        <f>'Grade computation'!AA305</f>
        <v/>
      </c>
      <c r="G305" s="399" t="str">
        <f>'Grade computation'!AB305</f>
        <v/>
      </c>
      <c r="H305" s="432"/>
      <c r="I305" s="137"/>
      <c r="J305" s="25"/>
      <c r="K305" s="232"/>
      <c r="L305" s="25"/>
      <c r="M305" s="232"/>
      <c r="N305" s="233"/>
      <c r="O305" s="25"/>
      <c r="P305" s="232"/>
      <c r="Q305" s="25"/>
      <c r="R305" s="232"/>
      <c r="S305" s="233"/>
      <c r="T305" s="25"/>
      <c r="U305" s="232"/>
      <c r="V305" s="25"/>
      <c r="W305" s="232"/>
      <c r="X305" s="233"/>
      <c r="Y305" s="25"/>
      <c r="Z305" s="232"/>
      <c r="AA305" s="25"/>
      <c r="AB305" s="232"/>
      <c r="AC305" s="233"/>
      <c r="AD305" s="25"/>
      <c r="AE305" s="232"/>
      <c r="AF305" s="25"/>
      <c r="AG305" s="232"/>
      <c r="AH305" s="233"/>
      <c r="AI305" s="25"/>
      <c r="AJ305" s="232"/>
      <c r="AK305" s="25"/>
      <c r="AL305" s="232"/>
      <c r="AM305" s="233"/>
      <c r="AN305" s="25"/>
      <c r="AO305" s="232"/>
      <c r="AP305" s="25"/>
    </row>
    <row r="306" spans="1:42" ht="19.5" customHeight="1">
      <c r="A306" s="212" t="str">
        <f>IF(ISBLANK('Database (LECTURE-RES-PRAC)'!A303),"",'Database (LECTURE-RES-PRAC)'!A303)</f>
        <v/>
      </c>
      <c r="B306" s="213" t="str">
        <f>IF(ISBLANK('Database (LECTURE-RES-PRAC)'!B303),"",'Database (LECTURE-RES-PRAC)'!B303)</f>
        <v/>
      </c>
      <c r="C306" s="239" t="str">
        <f>'Grade computation'!J306</f>
        <v/>
      </c>
      <c r="D306" s="239" t="str">
        <f>'Grade computation'!R306</f>
        <v/>
      </c>
      <c r="E306" s="239" t="str">
        <f>'Grade computation'!Z306</f>
        <v/>
      </c>
      <c r="F306" s="153" t="str">
        <f>'Grade computation'!AA306</f>
        <v/>
      </c>
      <c r="G306" s="399" t="str">
        <f>'Grade computation'!AB306</f>
        <v/>
      </c>
      <c r="H306" s="432"/>
      <c r="I306" s="137"/>
      <c r="J306" s="25"/>
      <c r="K306" s="232"/>
      <c r="L306" s="25"/>
      <c r="M306" s="232"/>
      <c r="N306" s="233"/>
      <c r="O306" s="25"/>
      <c r="P306" s="232"/>
      <c r="Q306" s="25"/>
      <c r="R306" s="232"/>
      <c r="S306" s="233"/>
      <c r="T306" s="25"/>
      <c r="U306" s="232"/>
      <c r="V306" s="25"/>
      <c r="W306" s="232"/>
      <c r="X306" s="233"/>
      <c r="Y306" s="25"/>
      <c r="Z306" s="232"/>
      <c r="AA306" s="25"/>
      <c r="AB306" s="232"/>
      <c r="AC306" s="233"/>
      <c r="AD306" s="25"/>
      <c r="AE306" s="232"/>
      <c r="AF306" s="25"/>
      <c r="AG306" s="232"/>
      <c r="AH306" s="233"/>
      <c r="AI306" s="25"/>
      <c r="AJ306" s="232"/>
      <c r="AK306" s="25"/>
      <c r="AL306" s="232"/>
      <c r="AM306" s="233"/>
      <c r="AN306" s="25"/>
      <c r="AO306" s="232"/>
      <c r="AP306" s="25"/>
    </row>
    <row r="307" spans="1:42" ht="19.5" customHeight="1">
      <c r="A307" s="118" t="str">
        <f>IF(ISBLANK('Database (LECTURE-RES-PRAC)'!A304),"",'Database (LECTURE-RES-PRAC)'!A304)</f>
        <v/>
      </c>
      <c r="B307" s="119" t="str">
        <f>IF(ISBLANK('Database (LECTURE-RES-PRAC)'!B304),"",'Database (LECTURE-RES-PRAC)'!B304)</f>
        <v/>
      </c>
      <c r="C307" s="239" t="str">
        <f>'Grade computation'!J307</f>
        <v/>
      </c>
      <c r="D307" s="239" t="str">
        <f>'Grade computation'!R307</f>
        <v/>
      </c>
      <c r="E307" s="239" t="str">
        <f>'Grade computation'!Z307</f>
        <v/>
      </c>
      <c r="F307" s="153" t="str">
        <f>'Grade computation'!AA307</f>
        <v/>
      </c>
      <c r="G307" s="399" t="str">
        <f>'Grade computation'!AB307</f>
        <v/>
      </c>
      <c r="H307" s="432"/>
      <c r="I307" s="137"/>
      <c r="J307" s="25"/>
      <c r="K307" s="232"/>
      <c r="L307" s="25"/>
      <c r="M307" s="232"/>
      <c r="N307" s="233"/>
      <c r="O307" s="25"/>
      <c r="P307" s="232"/>
      <c r="Q307" s="25"/>
      <c r="R307" s="232"/>
      <c r="S307" s="233"/>
      <c r="T307" s="25"/>
      <c r="U307" s="232"/>
      <c r="V307" s="25"/>
      <c r="W307" s="232"/>
      <c r="X307" s="233"/>
      <c r="Y307" s="25"/>
      <c r="Z307" s="232"/>
      <c r="AA307" s="25"/>
      <c r="AB307" s="232"/>
      <c r="AC307" s="233"/>
      <c r="AD307" s="25"/>
      <c r="AE307" s="232"/>
      <c r="AF307" s="25"/>
      <c r="AG307" s="232"/>
      <c r="AH307" s="233"/>
      <c r="AI307" s="25"/>
      <c r="AJ307" s="232"/>
      <c r="AK307" s="25"/>
      <c r="AL307" s="232"/>
      <c r="AM307" s="233"/>
      <c r="AN307" s="25"/>
      <c r="AO307" s="232"/>
      <c r="AP307" s="25"/>
    </row>
    <row r="308" spans="1:42" ht="19.5" customHeight="1">
      <c r="A308" s="212" t="str">
        <f>IF(ISBLANK('Database (LECTURE-RES-PRAC)'!A305),"",'Database (LECTURE-RES-PRAC)'!A305)</f>
        <v/>
      </c>
      <c r="B308" s="213" t="str">
        <f>IF(ISBLANK('Database (LECTURE-RES-PRAC)'!B305),"",'Database (LECTURE-RES-PRAC)'!B305)</f>
        <v/>
      </c>
      <c r="C308" s="239" t="str">
        <f>'Grade computation'!J308</f>
        <v/>
      </c>
      <c r="D308" s="239" t="str">
        <f>'Grade computation'!R308</f>
        <v/>
      </c>
      <c r="E308" s="239" t="str">
        <f>'Grade computation'!Z308</f>
        <v/>
      </c>
      <c r="F308" s="153" t="str">
        <f>'Grade computation'!AA308</f>
        <v/>
      </c>
      <c r="G308" s="399" t="str">
        <f>'Grade computation'!AB308</f>
        <v/>
      </c>
      <c r="H308" s="432"/>
      <c r="I308" s="137"/>
      <c r="J308" s="25"/>
      <c r="K308" s="232"/>
      <c r="L308" s="25"/>
      <c r="M308" s="232"/>
      <c r="N308" s="233"/>
      <c r="O308" s="25"/>
      <c r="P308" s="232"/>
      <c r="Q308" s="25"/>
      <c r="R308" s="232"/>
      <c r="S308" s="233"/>
      <c r="T308" s="25"/>
      <c r="U308" s="232"/>
      <c r="V308" s="25"/>
      <c r="W308" s="232"/>
      <c r="X308" s="233"/>
      <c r="Y308" s="25"/>
      <c r="Z308" s="232"/>
      <c r="AA308" s="25"/>
      <c r="AB308" s="232"/>
      <c r="AC308" s="233"/>
      <c r="AD308" s="25"/>
      <c r="AE308" s="232"/>
      <c r="AF308" s="25"/>
      <c r="AG308" s="232"/>
      <c r="AH308" s="233"/>
      <c r="AI308" s="25"/>
      <c r="AJ308" s="232"/>
      <c r="AK308" s="25"/>
      <c r="AL308" s="232"/>
      <c r="AM308" s="233"/>
      <c r="AN308" s="25"/>
      <c r="AO308" s="232"/>
      <c r="AP308" s="25"/>
    </row>
    <row r="309" spans="1:42" ht="19.5" customHeight="1">
      <c r="A309" s="118" t="str">
        <f>IF(ISBLANK('Database (LECTURE-RES-PRAC)'!A306),"",'Database (LECTURE-RES-PRAC)'!A306)</f>
        <v/>
      </c>
      <c r="B309" s="119" t="str">
        <f>IF(ISBLANK('Database (LECTURE-RES-PRAC)'!B306),"",'Database (LECTURE-RES-PRAC)'!B306)</f>
        <v/>
      </c>
      <c r="C309" s="239" t="str">
        <f>'Grade computation'!J309</f>
        <v/>
      </c>
      <c r="D309" s="239" t="str">
        <f>'Grade computation'!R309</f>
        <v/>
      </c>
      <c r="E309" s="239" t="str">
        <f>'Grade computation'!Z309</f>
        <v/>
      </c>
      <c r="F309" s="153" t="str">
        <f>'Grade computation'!AA309</f>
        <v/>
      </c>
      <c r="G309" s="399" t="str">
        <f>'Grade computation'!AB309</f>
        <v/>
      </c>
      <c r="H309" s="432"/>
      <c r="I309" s="137"/>
      <c r="J309" s="25"/>
      <c r="K309" s="232"/>
      <c r="L309" s="25"/>
      <c r="M309" s="232"/>
      <c r="N309" s="233"/>
      <c r="O309" s="25"/>
      <c r="P309" s="232"/>
      <c r="Q309" s="25"/>
      <c r="R309" s="232"/>
      <c r="S309" s="233"/>
      <c r="T309" s="25"/>
      <c r="U309" s="232"/>
      <c r="V309" s="25"/>
      <c r="W309" s="232"/>
      <c r="X309" s="233"/>
      <c r="Y309" s="25"/>
      <c r="Z309" s="232"/>
      <c r="AA309" s="25"/>
      <c r="AB309" s="232"/>
      <c r="AC309" s="233"/>
      <c r="AD309" s="25"/>
      <c r="AE309" s="232"/>
      <c r="AF309" s="25"/>
      <c r="AG309" s="232"/>
      <c r="AH309" s="233"/>
      <c r="AI309" s="25"/>
      <c r="AJ309" s="232"/>
      <c r="AK309" s="25"/>
      <c r="AL309" s="232"/>
      <c r="AM309" s="233"/>
      <c r="AN309" s="25"/>
      <c r="AO309" s="232"/>
      <c r="AP309" s="25"/>
    </row>
    <row r="310" spans="1:42" ht="19.5" customHeight="1">
      <c r="A310" s="212" t="str">
        <f>IF(ISBLANK('Database (LECTURE-RES-PRAC)'!A307),"",'Database (LECTURE-RES-PRAC)'!A307)</f>
        <v/>
      </c>
      <c r="B310" s="213" t="str">
        <f>IF(ISBLANK('Database (LECTURE-RES-PRAC)'!B307),"",'Database (LECTURE-RES-PRAC)'!B307)</f>
        <v/>
      </c>
      <c r="C310" s="239" t="str">
        <f>'Grade computation'!J310</f>
        <v/>
      </c>
      <c r="D310" s="239" t="str">
        <f>'Grade computation'!R310</f>
        <v/>
      </c>
      <c r="E310" s="239" t="str">
        <f>'Grade computation'!Z310</f>
        <v/>
      </c>
      <c r="F310" s="153" t="str">
        <f>'Grade computation'!AA310</f>
        <v/>
      </c>
      <c r="G310" s="399" t="str">
        <f>'Grade computation'!AB310</f>
        <v/>
      </c>
      <c r="H310" s="432"/>
      <c r="I310" s="137"/>
      <c r="J310" s="25"/>
      <c r="K310" s="232"/>
      <c r="L310" s="25"/>
      <c r="M310" s="232"/>
      <c r="N310" s="233"/>
      <c r="O310" s="25"/>
      <c r="P310" s="232"/>
      <c r="Q310" s="25"/>
      <c r="R310" s="232"/>
      <c r="S310" s="233"/>
      <c r="T310" s="25"/>
      <c r="U310" s="232"/>
      <c r="V310" s="25"/>
      <c r="W310" s="232"/>
      <c r="X310" s="233"/>
      <c r="Y310" s="25"/>
      <c r="Z310" s="232"/>
      <c r="AA310" s="25"/>
      <c r="AB310" s="232"/>
      <c r="AC310" s="233"/>
      <c r="AD310" s="25"/>
      <c r="AE310" s="232"/>
      <c r="AF310" s="25"/>
      <c r="AG310" s="232"/>
      <c r="AH310" s="233"/>
      <c r="AI310" s="25"/>
      <c r="AJ310" s="232"/>
      <c r="AK310" s="25"/>
      <c r="AL310" s="232"/>
      <c r="AM310" s="233"/>
      <c r="AN310" s="25"/>
      <c r="AO310" s="232"/>
      <c r="AP310" s="25"/>
    </row>
    <row r="311" spans="1:42" ht="19.5" customHeight="1">
      <c r="A311" s="118" t="str">
        <f>IF(ISBLANK('Database (LECTURE-RES-PRAC)'!A308),"",'Database (LECTURE-RES-PRAC)'!A308)</f>
        <v/>
      </c>
      <c r="B311" s="119" t="str">
        <f>IF(ISBLANK('Database (LECTURE-RES-PRAC)'!B308),"",'Database (LECTURE-RES-PRAC)'!B308)</f>
        <v/>
      </c>
      <c r="C311" s="239" t="str">
        <f>'Grade computation'!J311</f>
        <v/>
      </c>
      <c r="D311" s="239" t="str">
        <f>'Grade computation'!R311</f>
        <v/>
      </c>
      <c r="E311" s="239" t="str">
        <f>'Grade computation'!Z311</f>
        <v/>
      </c>
      <c r="F311" s="153" t="str">
        <f>'Grade computation'!AA311</f>
        <v/>
      </c>
      <c r="G311" s="399" t="str">
        <f>'Grade computation'!AB311</f>
        <v/>
      </c>
      <c r="H311" s="432"/>
      <c r="I311" s="137"/>
      <c r="J311" s="25"/>
      <c r="K311" s="232"/>
      <c r="L311" s="25"/>
      <c r="M311" s="232"/>
      <c r="N311" s="233"/>
      <c r="O311" s="25"/>
      <c r="P311" s="232"/>
      <c r="Q311" s="25"/>
      <c r="R311" s="232"/>
      <c r="S311" s="233"/>
      <c r="T311" s="25"/>
      <c r="U311" s="232"/>
      <c r="V311" s="25"/>
      <c r="W311" s="232"/>
      <c r="X311" s="233"/>
      <c r="Y311" s="25"/>
      <c r="Z311" s="232"/>
      <c r="AA311" s="25"/>
      <c r="AB311" s="232"/>
      <c r="AC311" s="233"/>
      <c r="AD311" s="25"/>
      <c r="AE311" s="232"/>
      <c r="AF311" s="25"/>
      <c r="AG311" s="232"/>
      <c r="AH311" s="233"/>
      <c r="AI311" s="25"/>
      <c r="AJ311" s="232"/>
      <c r="AK311" s="25"/>
      <c r="AL311" s="232"/>
      <c r="AM311" s="233"/>
      <c r="AN311" s="25"/>
      <c r="AO311" s="232"/>
      <c r="AP311" s="25"/>
    </row>
    <row r="312" spans="1:42" ht="19.5" customHeight="1">
      <c r="A312" s="212" t="str">
        <f>IF(ISBLANK('Database (LECTURE-RES-PRAC)'!A309),"",'Database (LECTURE-RES-PRAC)'!A309)</f>
        <v/>
      </c>
      <c r="B312" s="213" t="str">
        <f>IF(ISBLANK('Database (LECTURE-RES-PRAC)'!B309),"",'Database (LECTURE-RES-PRAC)'!B309)</f>
        <v/>
      </c>
      <c r="C312" s="239" t="str">
        <f>'Grade computation'!J312</f>
        <v/>
      </c>
      <c r="D312" s="239" t="str">
        <f>'Grade computation'!R312</f>
        <v/>
      </c>
      <c r="E312" s="239" t="str">
        <f>'Grade computation'!Z312</f>
        <v/>
      </c>
      <c r="F312" s="153" t="str">
        <f>'Grade computation'!AA312</f>
        <v/>
      </c>
      <c r="G312" s="399" t="str">
        <f>'Grade computation'!AB312</f>
        <v/>
      </c>
      <c r="H312" s="432"/>
      <c r="I312" s="137"/>
      <c r="J312" s="25"/>
      <c r="K312" s="232"/>
      <c r="L312" s="25"/>
      <c r="M312" s="232"/>
      <c r="N312" s="233"/>
      <c r="O312" s="25"/>
      <c r="P312" s="232"/>
      <c r="Q312" s="25"/>
      <c r="R312" s="232"/>
      <c r="S312" s="233"/>
      <c r="T312" s="25"/>
      <c r="U312" s="232"/>
      <c r="V312" s="25"/>
      <c r="W312" s="232"/>
      <c r="X312" s="233"/>
      <c r="Y312" s="25"/>
      <c r="Z312" s="232"/>
      <c r="AA312" s="25"/>
      <c r="AB312" s="232"/>
      <c r="AC312" s="233"/>
      <c r="AD312" s="25"/>
      <c r="AE312" s="232"/>
      <c r="AF312" s="25"/>
      <c r="AG312" s="232"/>
      <c r="AH312" s="233"/>
      <c r="AI312" s="25"/>
      <c r="AJ312" s="232"/>
      <c r="AK312" s="25"/>
      <c r="AL312" s="232"/>
      <c r="AM312" s="233"/>
      <c r="AN312" s="25"/>
      <c r="AO312" s="232"/>
      <c r="AP312" s="25"/>
    </row>
    <row r="313" spans="1:42" ht="19.5" customHeight="1">
      <c r="A313" s="118" t="str">
        <f>IF(ISBLANK('Database (LECTURE-RES-PRAC)'!A310),"",'Database (LECTURE-RES-PRAC)'!A310)</f>
        <v/>
      </c>
      <c r="B313" s="119" t="str">
        <f>IF(ISBLANK('Database (LECTURE-RES-PRAC)'!B310),"",'Database (LECTURE-RES-PRAC)'!B310)</f>
        <v/>
      </c>
      <c r="C313" s="239" t="str">
        <f>'Grade computation'!J313</f>
        <v/>
      </c>
      <c r="D313" s="239" t="str">
        <f>'Grade computation'!R313</f>
        <v/>
      </c>
      <c r="E313" s="239" t="str">
        <f>'Grade computation'!Z313</f>
        <v/>
      </c>
      <c r="F313" s="153" t="str">
        <f>'Grade computation'!AA313</f>
        <v/>
      </c>
      <c r="G313" s="399" t="str">
        <f>'Grade computation'!AB313</f>
        <v/>
      </c>
      <c r="H313" s="432"/>
      <c r="I313" s="137"/>
      <c r="J313" s="25"/>
      <c r="K313" s="232"/>
      <c r="L313" s="25"/>
      <c r="M313" s="232"/>
      <c r="N313" s="233"/>
      <c r="O313" s="25"/>
      <c r="P313" s="232"/>
      <c r="Q313" s="25"/>
      <c r="R313" s="232"/>
      <c r="S313" s="233"/>
      <c r="T313" s="25"/>
      <c r="U313" s="232"/>
      <c r="V313" s="25"/>
      <c r="W313" s="232"/>
      <c r="X313" s="233"/>
      <c r="Y313" s="25"/>
      <c r="Z313" s="232"/>
      <c r="AA313" s="25"/>
      <c r="AB313" s="232"/>
      <c r="AC313" s="233"/>
      <c r="AD313" s="25"/>
      <c r="AE313" s="232"/>
      <c r="AF313" s="25"/>
      <c r="AG313" s="232"/>
      <c r="AH313" s="233"/>
      <c r="AI313" s="25"/>
      <c r="AJ313" s="232"/>
      <c r="AK313" s="25"/>
      <c r="AL313" s="232"/>
      <c r="AM313" s="233"/>
      <c r="AN313" s="25"/>
      <c r="AO313" s="232"/>
      <c r="AP313" s="25"/>
    </row>
    <row r="314" spans="1:42" ht="19.5" customHeight="1">
      <c r="A314" s="212" t="str">
        <f>IF(ISBLANK('Database (LECTURE-RES-PRAC)'!A311),"",'Database (LECTURE-RES-PRAC)'!A311)</f>
        <v/>
      </c>
      <c r="B314" s="213" t="str">
        <f>IF(ISBLANK('Database (LECTURE-RES-PRAC)'!B311),"",'Database (LECTURE-RES-PRAC)'!B311)</f>
        <v/>
      </c>
      <c r="C314" s="239" t="str">
        <f>'Grade computation'!J314</f>
        <v/>
      </c>
      <c r="D314" s="239" t="str">
        <f>'Grade computation'!R314</f>
        <v/>
      </c>
      <c r="E314" s="239" t="str">
        <f>'Grade computation'!Z314</f>
        <v/>
      </c>
      <c r="F314" s="153" t="str">
        <f>'Grade computation'!AA314</f>
        <v/>
      </c>
      <c r="G314" s="399" t="str">
        <f>'Grade computation'!AB314</f>
        <v/>
      </c>
      <c r="H314" s="432"/>
      <c r="I314" s="137"/>
      <c r="J314" s="25"/>
      <c r="K314" s="232"/>
      <c r="L314" s="25"/>
      <c r="M314" s="232"/>
      <c r="N314" s="233"/>
      <c r="O314" s="25"/>
      <c r="P314" s="232"/>
      <c r="Q314" s="25"/>
      <c r="R314" s="232"/>
      <c r="S314" s="233"/>
      <c r="T314" s="25"/>
      <c r="U314" s="232"/>
      <c r="V314" s="25"/>
      <c r="W314" s="232"/>
      <c r="X314" s="233"/>
      <c r="Y314" s="25"/>
      <c r="Z314" s="232"/>
      <c r="AA314" s="25"/>
      <c r="AB314" s="232"/>
      <c r="AC314" s="233"/>
      <c r="AD314" s="25"/>
      <c r="AE314" s="232"/>
      <c r="AF314" s="25"/>
      <c r="AG314" s="232"/>
      <c r="AH314" s="233"/>
      <c r="AI314" s="25"/>
      <c r="AJ314" s="232"/>
      <c r="AK314" s="25"/>
      <c r="AL314" s="232"/>
      <c r="AM314" s="233"/>
      <c r="AN314" s="25"/>
      <c r="AO314" s="232"/>
      <c r="AP314" s="25"/>
    </row>
    <row r="315" spans="1:42" ht="19.5" customHeight="1">
      <c r="A315" s="118" t="str">
        <f>IF(ISBLANK('Database (LECTURE-RES-PRAC)'!A312),"",'Database (LECTURE-RES-PRAC)'!A312)</f>
        <v/>
      </c>
      <c r="B315" s="119" t="str">
        <f>IF(ISBLANK('Database (LECTURE-RES-PRAC)'!B312),"",'Database (LECTURE-RES-PRAC)'!B312)</f>
        <v/>
      </c>
      <c r="C315" s="239" t="str">
        <f>'Grade computation'!J315</f>
        <v/>
      </c>
      <c r="D315" s="239" t="str">
        <f>'Grade computation'!R315</f>
        <v/>
      </c>
      <c r="E315" s="239" t="str">
        <f>'Grade computation'!Z315</f>
        <v/>
      </c>
      <c r="F315" s="153" t="str">
        <f>'Grade computation'!AA315</f>
        <v/>
      </c>
      <c r="G315" s="399" t="str">
        <f>'Grade computation'!AB315</f>
        <v/>
      </c>
      <c r="H315" s="432"/>
      <c r="I315" s="137"/>
      <c r="J315" s="25"/>
      <c r="K315" s="232"/>
      <c r="L315" s="25"/>
      <c r="M315" s="232"/>
      <c r="N315" s="233"/>
      <c r="O315" s="25"/>
      <c r="P315" s="232"/>
      <c r="Q315" s="25"/>
      <c r="R315" s="232"/>
      <c r="S315" s="233"/>
      <c r="T315" s="25"/>
      <c r="U315" s="232"/>
      <c r="V315" s="25"/>
      <c r="W315" s="232"/>
      <c r="X315" s="233"/>
      <c r="Y315" s="25"/>
      <c r="Z315" s="232"/>
      <c r="AA315" s="25"/>
      <c r="AB315" s="232"/>
      <c r="AC315" s="233"/>
      <c r="AD315" s="25"/>
      <c r="AE315" s="232"/>
      <c r="AF315" s="25"/>
      <c r="AG315" s="232"/>
      <c r="AH315" s="233"/>
      <c r="AI315" s="25"/>
      <c r="AJ315" s="232"/>
      <c r="AK315" s="25"/>
      <c r="AL315" s="232"/>
      <c r="AM315" s="233"/>
      <c r="AN315" s="25"/>
      <c r="AO315" s="232"/>
      <c r="AP315" s="25"/>
    </row>
    <row r="316" spans="1:42" ht="19.5" customHeight="1">
      <c r="A316" s="212" t="str">
        <f>IF(ISBLANK('Database (LECTURE-RES-PRAC)'!A313),"",'Database (LECTURE-RES-PRAC)'!A313)</f>
        <v/>
      </c>
      <c r="B316" s="213" t="str">
        <f>IF(ISBLANK('Database (LECTURE-RES-PRAC)'!B313),"",'Database (LECTURE-RES-PRAC)'!B313)</f>
        <v/>
      </c>
      <c r="C316" s="239" t="str">
        <f>'Grade computation'!J316</f>
        <v/>
      </c>
      <c r="D316" s="239" t="str">
        <f>'Grade computation'!R316</f>
        <v/>
      </c>
      <c r="E316" s="239" t="str">
        <f>'Grade computation'!Z316</f>
        <v/>
      </c>
      <c r="F316" s="153" t="str">
        <f>'Grade computation'!AA316</f>
        <v/>
      </c>
      <c r="G316" s="399" t="str">
        <f>'Grade computation'!AB316</f>
        <v/>
      </c>
      <c r="H316" s="432"/>
      <c r="I316" s="137"/>
      <c r="J316" s="25"/>
      <c r="K316" s="232"/>
      <c r="L316" s="25"/>
      <c r="M316" s="232"/>
      <c r="N316" s="233"/>
      <c r="O316" s="25"/>
      <c r="P316" s="232"/>
      <c r="Q316" s="25"/>
      <c r="R316" s="232"/>
      <c r="S316" s="233"/>
      <c r="T316" s="25"/>
      <c r="U316" s="232"/>
      <c r="V316" s="25"/>
      <c r="W316" s="232"/>
      <c r="X316" s="233"/>
      <c r="Y316" s="25"/>
      <c r="Z316" s="232"/>
      <c r="AA316" s="25"/>
      <c r="AB316" s="232"/>
      <c r="AC316" s="233"/>
      <c r="AD316" s="25"/>
      <c r="AE316" s="232"/>
      <c r="AF316" s="25"/>
      <c r="AG316" s="232"/>
      <c r="AH316" s="233"/>
      <c r="AI316" s="25"/>
      <c r="AJ316" s="232"/>
      <c r="AK316" s="25"/>
      <c r="AL316" s="232"/>
      <c r="AM316" s="233"/>
      <c r="AN316" s="25"/>
      <c r="AO316" s="232"/>
      <c r="AP316" s="25"/>
    </row>
    <row r="317" spans="1:42" ht="19.5" customHeight="1">
      <c r="A317" s="118" t="str">
        <f>IF(ISBLANK('Database (LECTURE-RES-PRAC)'!A314),"",'Database (LECTURE-RES-PRAC)'!A314)</f>
        <v/>
      </c>
      <c r="B317" s="119" t="str">
        <f>IF(ISBLANK('Database (LECTURE-RES-PRAC)'!B314),"",'Database (LECTURE-RES-PRAC)'!B314)</f>
        <v/>
      </c>
      <c r="C317" s="239" t="str">
        <f>'Grade computation'!J317</f>
        <v/>
      </c>
      <c r="D317" s="239" t="str">
        <f>'Grade computation'!R317</f>
        <v/>
      </c>
      <c r="E317" s="239" t="str">
        <f>'Grade computation'!Z317</f>
        <v/>
      </c>
      <c r="F317" s="153" t="str">
        <f>'Grade computation'!AA317</f>
        <v/>
      </c>
      <c r="G317" s="399" t="str">
        <f>'Grade computation'!AB317</f>
        <v/>
      </c>
      <c r="H317" s="432"/>
      <c r="I317" s="137"/>
      <c r="J317" s="25"/>
      <c r="K317" s="232"/>
      <c r="L317" s="25"/>
      <c r="M317" s="232"/>
      <c r="N317" s="233"/>
      <c r="O317" s="25"/>
      <c r="P317" s="232"/>
      <c r="Q317" s="25"/>
      <c r="R317" s="232"/>
      <c r="S317" s="233"/>
      <c r="T317" s="25"/>
      <c r="U317" s="232"/>
      <c r="V317" s="25"/>
      <c r="W317" s="232"/>
      <c r="X317" s="233"/>
      <c r="Y317" s="25"/>
      <c r="Z317" s="232"/>
      <c r="AA317" s="25"/>
      <c r="AB317" s="232"/>
      <c r="AC317" s="233"/>
      <c r="AD317" s="25"/>
      <c r="AE317" s="232"/>
      <c r="AF317" s="25"/>
      <c r="AG317" s="232"/>
      <c r="AH317" s="233"/>
      <c r="AI317" s="25"/>
      <c r="AJ317" s="232"/>
      <c r="AK317" s="25"/>
      <c r="AL317" s="232"/>
      <c r="AM317" s="233"/>
      <c r="AN317" s="25"/>
      <c r="AO317" s="232"/>
      <c r="AP317" s="25"/>
    </row>
    <row r="318" spans="1:42" ht="19.5" customHeight="1">
      <c r="A318" s="212" t="str">
        <f>IF(ISBLANK('Database (LECTURE-RES-PRAC)'!A315),"",'Database (LECTURE-RES-PRAC)'!A315)</f>
        <v/>
      </c>
      <c r="B318" s="213" t="str">
        <f>IF(ISBLANK('Database (LECTURE-RES-PRAC)'!B315),"",'Database (LECTURE-RES-PRAC)'!B315)</f>
        <v/>
      </c>
      <c r="C318" s="239" t="str">
        <f>'Grade computation'!J318</f>
        <v/>
      </c>
      <c r="D318" s="239" t="str">
        <f>'Grade computation'!R318</f>
        <v/>
      </c>
      <c r="E318" s="239" t="str">
        <f>'Grade computation'!Z318</f>
        <v/>
      </c>
      <c r="F318" s="153" t="str">
        <f>'Grade computation'!AA318</f>
        <v/>
      </c>
      <c r="G318" s="399" t="str">
        <f>'Grade computation'!AB318</f>
        <v/>
      </c>
      <c r="H318" s="432"/>
      <c r="I318" s="137"/>
      <c r="J318" s="25"/>
      <c r="K318" s="232"/>
      <c r="L318" s="25"/>
      <c r="M318" s="232"/>
      <c r="N318" s="233"/>
      <c r="O318" s="25"/>
      <c r="P318" s="232"/>
      <c r="Q318" s="25"/>
      <c r="R318" s="232"/>
      <c r="S318" s="233"/>
      <c r="T318" s="25"/>
      <c r="U318" s="232"/>
      <c r="V318" s="25"/>
      <c r="W318" s="232"/>
      <c r="X318" s="233"/>
      <c r="Y318" s="25"/>
      <c r="Z318" s="232"/>
      <c r="AA318" s="25"/>
      <c r="AB318" s="232"/>
      <c r="AC318" s="233"/>
      <c r="AD318" s="25"/>
      <c r="AE318" s="232"/>
      <c r="AF318" s="25"/>
      <c r="AG318" s="232"/>
      <c r="AH318" s="233"/>
      <c r="AI318" s="25"/>
      <c r="AJ318" s="232"/>
      <c r="AK318" s="25"/>
      <c r="AL318" s="232"/>
      <c r="AM318" s="233"/>
      <c r="AN318" s="25"/>
      <c r="AO318" s="232"/>
      <c r="AP318" s="25"/>
    </row>
    <row r="319" spans="1:42" ht="19.5" customHeight="1">
      <c r="A319" s="118" t="str">
        <f>IF(ISBLANK('Database (LECTURE-RES-PRAC)'!A316),"",'Database (LECTURE-RES-PRAC)'!A316)</f>
        <v/>
      </c>
      <c r="B319" s="119" t="str">
        <f>IF(ISBLANK('Database (LECTURE-RES-PRAC)'!B316),"",'Database (LECTURE-RES-PRAC)'!B316)</f>
        <v/>
      </c>
      <c r="C319" s="239" t="str">
        <f>'Grade computation'!J319</f>
        <v/>
      </c>
      <c r="D319" s="239" t="str">
        <f>'Grade computation'!R319</f>
        <v/>
      </c>
      <c r="E319" s="239" t="str">
        <f>'Grade computation'!Z319</f>
        <v/>
      </c>
      <c r="F319" s="153" t="str">
        <f>'Grade computation'!AA319</f>
        <v/>
      </c>
      <c r="G319" s="399" t="str">
        <f>'Grade computation'!AB319</f>
        <v/>
      </c>
      <c r="H319" s="432"/>
      <c r="I319" s="137"/>
      <c r="J319" s="25"/>
      <c r="K319" s="232"/>
      <c r="L319" s="25"/>
      <c r="M319" s="232"/>
      <c r="N319" s="233"/>
      <c r="O319" s="25"/>
      <c r="P319" s="232"/>
      <c r="Q319" s="25"/>
      <c r="R319" s="232"/>
      <c r="S319" s="233"/>
      <c r="T319" s="25"/>
      <c r="U319" s="232"/>
      <c r="V319" s="25"/>
      <c r="W319" s="232"/>
      <c r="X319" s="233"/>
      <c r="Y319" s="25"/>
      <c r="Z319" s="232"/>
      <c r="AA319" s="25"/>
      <c r="AB319" s="232"/>
      <c r="AC319" s="233"/>
      <c r="AD319" s="25"/>
      <c r="AE319" s="232"/>
      <c r="AF319" s="25"/>
      <c r="AG319" s="232"/>
      <c r="AH319" s="233"/>
      <c r="AI319" s="25"/>
      <c r="AJ319" s="232"/>
      <c r="AK319" s="25"/>
      <c r="AL319" s="232"/>
      <c r="AM319" s="233"/>
      <c r="AN319" s="25"/>
      <c r="AO319" s="232"/>
      <c r="AP319" s="25"/>
    </row>
    <row r="320" spans="1:42" ht="15.75" customHeight="1">
      <c r="A320" s="287"/>
      <c r="B320" s="287"/>
      <c r="C320" s="287"/>
      <c r="D320" s="287"/>
      <c r="E320" s="287"/>
      <c r="F320" s="287"/>
      <c r="G320" s="287"/>
      <c r="H320" s="287"/>
      <c r="I320" s="287"/>
      <c r="J320" s="2"/>
      <c r="K320" s="215"/>
      <c r="L320" s="2"/>
      <c r="M320" s="215"/>
      <c r="N320" s="216"/>
      <c r="O320" s="25"/>
      <c r="P320" s="232"/>
      <c r="Q320" s="25"/>
      <c r="R320" s="232"/>
      <c r="S320" s="233"/>
      <c r="T320" s="25"/>
      <c r="U320" s="215"/>
      <c r="V320" s="25"/>
      <c r="W320" s="215"/>
      <c r="X320" s="216"/>
      <c r="Y320" s="25"/>
      <c r="Z320" s="215"/>
      <c r="AA320" s="25"/>
      <c r="AB320" s="215"/>
      <c r="AC320" s="216"/>
      <c r="AD320" s="25"/>
      <c r="AE320" s="215"/>
      <c r="AF320" s="25"/>
      <c r="AG320" s="215"/>
      <c r="AH320" s="216"/>
      <c r="AI320" s="25"/>
      <c r="AJ320" s="215"/>
      <c r="AK320" s="25"/>
      <c r="AL320" s="215"/>
      <c r="AM320" s="216"/>
      <c r="AN320" s="25"/>
      <c r="AO320" s="215"/>
      <c r="AP320" s="25"/>
    </row>
    <row r="321" spans="1:42" ht="51" customHeight="1">
      <c r="A321" s="458" t="s">
        <v>215</v>
      </c>
      <c r="B321" s="298" t="str">
        <f>IF(COVERPAGE!S13="","",COVERPAGE!S13)</f>
        <v/>
      </c>
      <c r="C321" s="287"/>
      <c r="D321" s="287"/>
      <c r="E321" s="287"/>
      <c r="F321" s="287"/>
      <c r="G321" s="287"/>
      <c r="H321" s="287"/>
      <c r="I321" s="287"/>
      <c r="J321" s="2"/>
      <c r="K321" s="215"/>
      <c r="L321" s="2"/>
      <c r="M321" s="215"/>
      <c r="N321" s="216"/>
      <c r="O321" s="2"/>
      <c r="P321" s="215"/>
      <c r="Q321" s="2"/>
      <c r="R321" s="215"/>
      <c r="S321" s="216"/>
      <c r="T321" s="25"/>
      <c r="U321" s="215"/>
      <c r="V321" s="25"/>
      <c r="W321" s="215"/>
      <c r="X321" s="216"/>
      <c r="Y321" s="25"/>
      <c r="Z321" s="215"/>
      <c r="AA321" s="25"/>
      <c r="AB321" s="215"/>
      <c r="AC321" s="216"/>
      <c r="AD321" s="25"/>
      <c r="AE321" s="215"/>
      <c r="AF321" s="25"/>
      <c r="AG321" s="215"/>
      <c r="AH321" s="216"/>
      <c r="AI321" s="25"/>
      <c r="AJ321" s="215"/>
      <c r="AK321" s="25"/>
      <c r="AL321" s="215"/>
      <c r="AM321" s="216"/>
      <c r="AN321" s="25"/>
      <c r="AO321" s="215"/>
      <c r="AP321" s="25"/>
    </row>
    <row r="322" spans="1:42" ht="18" customHeight="1">
      <c r="A322" s="287"/>
      <c r="B322" s="299" t="s">
        <v>216</v>
      </c>
      <c r="C322" s="287"/>
      <c r="D322" s="287"/>
      <c r="E322" s="287"/>
      <c r="F322" s="287"/>
      <c r="G322" s="287"/>
      <c r="H322" s="287"/>
      <c r="I322" s="287"/>
      <c r="J322" s="2"/>
      <c r="K322" s="215"/>
      <c r="L322" s="2"/>
      <c r="M322" s="215"/>
      <c r="N322" s="216"/>
      <c r="O322" s="2"/>
      <c r="P322" s="215"/>
      <c r="Q322" s="2"/>
      <c r="R322" s="215"/>
      <c r="S322" s="216"/>
      <c r="T322" s="25"/>
      <c r="U322" s="215"/>
      <c r="V322" s="25"/>
      <c r="W322" s="215"/>
      <c r="X322" s="216"/>
      <c r="Y322" s="25"/>
      <c r="Z322" s="215"/>
      <c r="AA322" s="25"/>
      <c r="AB322" s="215"/>
      <c r="AC322" s="216"/>
      <c r="AD322" s="25"/>
      <c r="AE322" s="215"/>
      <c r="AF322" s="25"/>
      <c r="AG322" s="215"/>
      <c r="AH322" s="216"/>
      <c r="AI322" s="25"/>
      <c r="AJ322" s="215"/>
      <c r="AK322" s="25"/>
      <c r="AL322" s="215"/>
      <c r="AM322" s="216"/>
      <c r="AN322" s="25"/>
      <c r="AO322" s="215"/>
      <c r="AP322" s="25"/>
    </row>
    <row r="323" spans="1:42" ht="51" customHeight="1">
      <c r="A323" s="458" t="s">
        <v>217</v>
      </c>
      <c r="B323" s="298" t="str">
        <f>IF(COVERPAGE!S15="","",COVERPAGE!S15)</f>
        <v/>
      </c>
      <c r="C323" s="287"/>
      <c r="D323" s="287"/>
      <c r="E323" s="287"/>
      <c r="F323" s="287"/>
      <c r="G323" s="287"/>
      <c r="H323" s="287"/>
      <c r="I323" s="287"/>
      <c r="J323" s="2"/>
      <c r="K323" s="215"/>
      <c r="L323" s="2"/>
      <c r="M323" s="215"/>
      <c r="N323" s="216"/>
      <c r="O323" s="2"/>
      <c r="P323" s="215"/>
      <c r="Q323" s="2"/>
      <c r="R323" s="215"/>
      <c r="S323" s="216"/>
      <c r="T323" s="25"/>
      <c r="U323" s="215"/>
      <c r="V323" s="25"/>
      <c r="W323" s="215"/>
      <c r="X323" s="216"/>
      <c r="Y323" s="25"/>
      <c r="Z323" s="215"/>
      <c r="AA323" s="25"/>
      <c r="AB323" s="215"/>
      <c r="AC323" s="216"/>
      <c r="AD323" s="25"/>
      <c r="AE323" s="215"/>
      <c r="AF323" s="25"/>
      <c r="AG323" s="215"/>
      <c r="AH323" s="216"/>
      <c r="AI323" s="25"/>
      <c r="AJ323" s="215"/>
      <c r="AK323" s="25"/>
      <c r="AL323" s="215"/>
      <c r="AM323" s="216"/>
      <c r="AN323" s="25"/>
      <c r="AO323" s="215"/>
      <c r="AP323" s="25"/>
    </row>
    <row r="324" spans="1:42" ht="18.75" customHeight="1">
      <c r="A324" s="287"/>
      <c r="B324" s="297" t="s">
        <v>32</v>
      </c>
      <c r="C324" s="287"/>
      <c r="D324" s="287"/>
      <c r="E324" s="287"/>
      <c r="F324" s="287"/>
      <c r="G324" s="287"/>
      <c r="H324" s="287"/>
      <c r="I324" s="287"/>
      <c r="J324" s="2"/>
      <c r="K324" s="215"/>
      <c r="L324" s="2"/>
      <c r="M324" s="215"/>
      <c r="N324" s="2"/>
      <c r="O324" s="2"/>
      <c r="P324" s="215"/>
      <c r="Q324" s="2"/>
      <c r="R324" s="215"/>
      <c r="S324" s="216"/>
      <c r="T324" s="25"/>
      <c r="U324" s="215"/>
      <c r="V324" s="25"/>
      <c r="W324" s="215"/>
      <c r="X324" s="216"/>
      <c r="Y324" s="25"/>
      <c r="Z324" s="215"/>
      <c r="AA324" s="25"/>
      <c r="AB324" s="215"/>
      <c r="AC324" s="216"/>
      <c r="AD324" s="25"/>
      <c r="AE324" s="215"/>
      <c r="AF324" s="25"/>
      <c r="AG324" s="215"/>
      <c r="AH324" s="216"/>
      <c r="AI324" s="25"/>
      <c r="AJ324" s="215"/>
      <c r="AK324" s="25"/>
      <c r="AL324" s="215"/>
      <c r="AM324" s="216"/>
      <c r="AN324" s="25"/>
      <c r="AO324" s="215"/>
      <c r="AP324" s="25"/>
    </row>
    <row r="325" spans="1:42" ht="57.75" customHeight="1">
      <c r="A325" s="458" t="s">
        <v>219</v>
      </c>
      <c r="B325" s="298" t="str">
        <f>IF(COVERPAGE!S17="","",COVERPAGE!S17)</f>
        <v/>
      </c>
      <c r="C325" s="287"/>
      <c r="D325" s="287"/>
      <c r="E325" s="287"/>
      <c r="F325" s="287"/>
      <c r="G325" s="287"/>
      <c r="H325" s="287"/>
      <c r="I325" s="287"/>
      <c r="J325" s="2"/>
      <c r="K325" s="215"/>
      <c r="L325" s="2"/>
      <c r="M325" s="235"/>
      <c r="N325" s="35"/>
      <c r="O325" s="2"/>
      <c r="P325" s="215"/>
      <c r="Q325" s="2"/>
      <c r="R325" s="215"/>
      <c r="S325" s="216"/>
      <c r="T325" s="25"/>
      <c r="U325" s="215"/>
      <c r="V325" s="25"/>
      <c r="W325" s="215"/>
      <c r="X325" s="216"/>
      <c r="Y325" s="25"/>
      <c r="Z325" s="215"/>
      <c r="AA325" s="25"/>
      <c r="AB325" s="215"/>
      <c r="AC325" s="216"/>
      <c r="AD325" s="25"/>
      <c r="AE325" s="215"/>
      <c r="AF325" s="25"/>
      <c r="AG325" s="215"/>
      <c r="AH325" s="216"/>
      <c r="AI325" s="25"/>
      <c r="AJ325" s="215"/>
      <c r="AK325" s="25"/>
      <c r="AL325" s="215"/>
      <c r="AM325" s="216"/>
      <c r="AN325" s="25"/>
      <c r="AO325" s="215"/>
      <c r="AP325" s="25"/>
    </row>
    <row r="326" spans="1:42" ht="18.75" customHeight="1">
      <c r="A326" s="287"/>
      <c r="B326" s="297" t="s">
        <v>38</v>
      </c>
      <c r="C326" s="287"/>
      <c r="D326" s="287"/>
      <c r="E326" s="287"/>
      <c r="F326" s="287"/>
      <c r="G326" s="287"/>
      <c r="H326" s="287"/>
      <c r="I326" s="287"/>
      <c r="J326" s="2"/>
      <c r="K326" s="215"/>
      <c r="L326" s="2"/>
      <c r="M326" s="232"/>
      <c r="N326" s="36"/>
      <c r="O326" s="2"/>
      <c r="P326" s="215"/>
      <c r="Q326" s="2"/>
      <c r="R326" s="215"/>
      <c r="S326" s="216"/>
      <c r="T326" s="25"/>
      <c r="U326" s="215"/>
      <c r="V326" s="25"/>
      <c r="W326" s="215"/>
      <c r="X326" s="216"/>
      <c r="Y326" s="25"/>
      <c r="Z326" s="215"/>
      <c r="AA326" s="25"/>
      <c r="AB326" s="215"/>
      <c r="AC326" s="216"/>
      <c r="AD326" s="25"/>
      <c r="AE326" s="215"/>
      <c r="AF326" s="25"/>
      <c r="AG326" s="215"/>
      <c r="AH326" s="216"/>
      <c r="AI326" s="25"/>
      <c r="AJ326" s="215"/>
      <c r="AK326" s="25"/>
      <c r="AL326" s="215"/>
      <c r="AM326" s="216"/>
      <c r="AN326" s="25"/>
      <c r="AO326" s="215"/>
      <c r="AP326" s="25"/>
    </row>
    <row r="327" spans="1:42" ht="18.75" customHeight="1">
      <c r="A327" s="287"/>
      <c r="B327" s="287"/>
      <c r="C327" s="287"/>
      <c r="D327" s="287"/>
      <c r="E327" s="287"/>
      <c r="F327" s="287"/>
      <c r="G327" s="287"/>
      <c r="H327" s="287"/>
      <c r="I327" s="287"/>
      <c r="J327" s="2"/>
      <c r="K327" s="215"/>
      <c r="L327" s="2"/>
      <c r="M327" s="232"/>
      <c r="N327" s="36"/>
      <c r="O327" s="2"/>
      <c r="P327" s="215"/>
      <c r="Q327" s="2"/>
      <c r="R327" s="215"/>
      <c r="S327" s="216"/>
      <c r="T327" s="25"/>
      <c r="U327" s="215"/>
      <c r="V327" s="25"/>
      <c r="W327" s="215"/>
      <c r="X327" s="216"/>
      <c r="Y327" s="25"/>
      <c r="Z327" s="215"/>
      <c r="AA327" s="25"/>
      <c r="AB327" s="215"/>
      <c r="AC327" s="216"/>
      <c r="AD327" s="25"/>
      <c r="AE327" s="215"/>
      <c r="AF327" s="25"/>
      <c r="AG327" s="215"/>
      <c r="AH327" s="216"/>
      <c r="AI327" s="25"/>
      <c r="AJ327" s="215"/>
      <c r="AK327" s="25"/>
      <c r="AL327" s="215"/>
      <c r="AM327" s="216"/>
      <c r="AN327" s="25"/>
      <c r="AO327" s="215"/>
      <c r="AP327" s="25"/>
    </row>
    <row r="328" spans="1:42" ht="18.75" customHeight="1">
      <c r="A328" s="286"/>
      <c r="B328" s="286"/>
      <c r="C328" s="286"/>
      <c r="D328" s="286"/>
      <c r="E328" s="286"/>
      <c r="F328" s="286"/>
      <c r="G328" s="286"/>
      <c r="H328" s="286"/>
      <c r="I328" s="286"/>
      <c r="J328" s="2"/>
      <c r="K328" s="215"/>
      <c r="L328" s="2"/>
      <c r="M328" s="232"/>
      <c r="N328" s="36"/>
      <c r="O328" s="2"/>
      <c r="P328" s="215"/>
      <c r="Q328" s="2"/>
      <c r="R328" s="215"/>
      <c r="S328" s="216"/>
      <c r="T328" s="25"/>
      <c r="U328" s="215"/>
      <c r="V328" s="25"/>
      <c r="W328" s="215"/>
      <c r="X328" s="216"/>
      <c r="Y328" s="25"/>
      <c r="Z328" s="215"/>
      <c r="AA328" s="25"/>
      <c r="AB328" s="215"/>
      <c r="AC328" s="216"/>
      <c r="AD328" s="25"/>
      <c r="AE328" s="215"/>
      <c r="AF328" s="25"/>
      <c r="AG328" s="215"/>
      <c r="AH328" s="216"/>
      <c r="AI328" s="25"/>
      <c r="AJ328" s="215"/>
      <c r="AK328" s="25"/>
      <c r="AL328" s="215"/>
      <c r="AM328" s="216"/>
      <c r="AN328" s="25"/>
      <c r="AO328" s="215"/>
      <c r="AP328" s="25"/>
    </row>
    <row r="329" spans="1:42" ht="18.75" customHeight="1">
      <c r="A329" s="286"/>
      <c r="B329" s="286"/>
      <c r="C329" s="286"/>
      <c r="D329" s="286"/>
      <c r="E329" s="286"/>
      <c r="F329" s="286"/>
      <c r="G329" s="286"/>
      <c r="H329" s="286"/>
      <c r="I329" s="286"/>
      <c r="J329" s="2"/>
      <c r="K329" s="215"/>
      <c r="L329" s="2"/>
      <c r="M329" s="232"/>
      <c r="N329" s="36"/>
      <c r="O329" s="2"/>
      <c r="P329" s="215"/>
      <c r="Q329" s="2"/>
      <c r="R329" s="215"/>
      <c r="S329" s="216"/>
      <c r="T329" s="25"/>
      <c r="U329" s="215"/>
      <c r="V329" s="25"/>
      <c r="W329" s="215"/>
      <c r="X329" s="216"/>
      <c r="Y329" s="25"/>
      <c r="Z329" s="215"/>
      <c r="AA329" s="25"/>
      <c r="AB329" s="215"/>
      <c r="AC329" s="216"/>
      <c r="AD329" s="25"/>
      <c r="AE329" s="215"/>
      <c r="AF329" s="25"/>
      <c r="AG329" s="215"/>
      <c r="AH329" s="216"/>
      <c r="AI329" s="25"/>
      <c r="AJ329" s="215"/>
      <c r="AK329" s="25"/>
      <c r="AL329" s="215"/>
      <c r="AM329" s="216"/>
      <c r="AN329" s="25"/>
      <c r="AO329" s="215"/>
      <c r="AP329" s="25"/>
    </row>
    <row r="330" spans="1:42" ht="18.75" customHeight="1">
      <c r="A330" s="286"/>
      <c r="B330" s="286"/>
      <c r="C330" s="286"/>
      <c r="D330" s="286"/>
      <c r="E330" s="286"/>
      <c r="F330" s="286"/>
      <c r="G330" s="286"/>
      <c r="H330" s="286"/>
      <c r="I330" s="286"/>
      <c r="J330" s="2"/>
      <c r="K330" s="215"/>
      <c r="L330" s="2"/>
      <c r="M330" s="232"/>
      <c r="N330" s="36"/>
      <c r="O330" s="2"/>
      <c r="P330" s="215"/>
      <c r="Q330" s="2"/>
      <c r="R330" s="215"/>
      <c r="S330" s="216"/>
      <c r="T330" s="25"/>
      <c r="U330" s="215"/>
      <c r="V330" s="25"/>
      <c r="W330" s="215"/>
      <c r="X330" s="216"/>
      <c r="Y330" s="25"/>
      <c r="Z330" s="215"/>
      <c r="AA330" s="25"/>
      <c r="AB330" s="215"/>
      <c r="AC330" s="216"/>
      <c r="AD330" s="25"/>
      <c r="AE330" s="215"/>
      <c r="AF330" s="25"/>
      <c r="AG330" s="215"/>
      <c r="AH330" s="216"/>
      <c r="AI330" s="25"/>
      <c r="AJ330" s="215"/>
      <c r="AK330" s="25"/>
      <c r="AL330" s="215"/>
      <c r="AM330" s="216"/>
      <c r="AN330" s="25"/>
      <c r="AO330" s="215"/>
      <c r="AP330" s="25"/>
    </row>
    <row r="331" spans="1:42" ht="18.75" customHeight="1">
      <c r="A331" s="286"/>
      <c r="B331" s="286"/>
      <c r="C331" s="286"/>
      <c r="D331" s="286"/>
      <c r="E331" s="286"/>
      <c r="F331" s="286"/>
      <c r="G331" s="286"/>
      <c r="H331" s="286"/>
      <c r="I331" s="286"/>
      <c r="J331" s="2"/>
      <c r="K331" s="215"/>
      <c r="L331" s="2"/>
      <c r="M331" s="232"/>
      <c r="N331" s="36"/>
      <c r="O331" s="2"/>
      <c r="P331" s="215"/>
      <c r="Q331" s="2"/>
      <c r="R331" s="215"/>
      <c r="S331" s="216"/>
      <c r="T331" s="25"/>
      <c r="U331" s="215"/>
      <c r="V331" s="25"/>
      <c r="W331" s="215"/>
      <c r="X331" s="216"/>
      <c r="Y331" s="25"/>
      <c r="Z331" s="215"/>
      <c r="AA331" s="25"/>
      <c r="AB331" s="215"/>
      <c r="AC331" s="216"/>
      <c r="AD331" s="25"/>
      <c r="AE331" s="215"/>
      <c r="AF331" s="25"/>
      <c r="AG331" s="215"/>
      <c r="AH331" s="216"/>
      <c r="AI331" s="25"/>
      <c r="AJ331" s="215"/>
      <c r="AK331" s="25"/>
      <c r="AL331" s="215"/>
      <c r="AM331" s="216"/>
      <c r="AN331" s="25"/>
      <c r="AO331" s="215"/>
      <c r="AP331" s="25"/>
    </row>
    <row r="332" spans="1:42" ht="18.75" customHeight="1">
      <c r="A332" s="286"/>
      <c r="B332" s="286"/>
      <c r="C332" s="286"/>
      <c r="D332" s="286"/>
      <c r="E332" s="286"/>
      <c r="F332" s="286"/>
      <c r="G332" s="286"/>
      <c r="H332" s="286"/>
      <c r="I332" s="286"/>
      <c r="J332" s="2"/>
      <c r="K332" s="215"/>
      <c r="L332" s="2"/>
      <c r="M332" s="232"/>
      <c r="N332" s="36"/>
      <c r="O332" s="2"/>
      <c r="P332" s="215"/>
      <c r="Q332" s="2"/>
      <c r="R332" s="215"/>
      <c r="S332" s="216"/>
      <c r="T332" s="25"/>
      <c r="U332" s="215"/>
      <c r="V332" s="25"/>
      <c r="W332" s="215"/>
      <c r="X332" s="216"/>
      <c r="Y332" s="25"/>
      <c r="Z332" s="215"/>
      <c r="AA332" s="25"/>
      <c r="AB332" s="215"/>
      <c r="AC332" s="216"/>
      <c r="AD332" s="25"/>
      <c r="AE332" s="215"/>
      <c r="AF332" s="25"/>
      <c r="AG332" s="215"/>
      <c r="AH332" s="216"/>
      <c r="AI332" s="25"/>
      <c r="AJ332" s="215"/>
      <c r="AK332" s="25"/>
      <c r="AL332" s="215"/>
      <c r="AM332" s="216"/>
      <c r="AN332" s="25"/>
      <c r="AO332" s="215"/>
      <c r="AP332" s="25"/>
    </row>
    <row r="333" spans="1:42" ht="18.75" customHeight="1">
      <c r="A333" s="286"/>
      <c r="B333" s="286"/>
      <c r="C333" s="286"/>
      <c r="D333" s="286"/>
      <c r="E333" s="286"/>
      <c r="F333" s="286"/>
      <c r="G333" s="286"/>
      <c r="H333" s="286"/>
      <c r="I333" s="286"/>
      <c r="J333" s="2"/>
      <c r="K333" s="215"/>
      <c r="L333" s="2"/>
      <c r="M333" s="232"/>
      <c r="N333" s="36"/>
      <c r="O333" s="2"/>
      <c r="P333" s="215"/>
      <c r="Q333" s="2"/>
      <c r="R333" s="215"/>
      <c r="S333" s="216"/>
      <c r="T333" s="25"/>
      <c r="U333" s="215"/>
      <c r="V333" s="25"/>
      <c r="W333" s="215"/>
      <c r="X333" s="216"/>
      <c r="Y333" s="25"/>
      <c r="Z333" s="215"/>
      <c r="AA333" s="25"/>
      <c r="AB333" s="215"/>
      <c r="AC333" s="216"/>
      <c r="AD333" s="25"/>
      <c r="AE333" s="215"/>
      <c r="AF333" s="25"/>
      <c r="AG333" s="215"/>
      <c r="AH333" s="216"/>
      <c r="AI333" s="25"/>
      <c r="AJ333" s="215"/>
      <c r="AK333" s="25"/>
      <c r="AL333" s="215"/>
      <c r="AM333" s="216"/>
      <c r="AN333" s="25"/>
      <c r="AO333" s="215"/>
      <c r="AP333" s="25"/>
    </row>
    <row r="334" spans="1:42" ht="15.75" customHeight="1">
      <c r="A334" s="286"/>
      <c r="B334" s="286"/>
      <c r="C334" s="286"/>
      <c r="D334" s="286"/>
      <c r="E334" s="286"/>
      <c r="F334" s="286"/>
      <c r="G334" s="286"/>
      <c r="H334" s="286"/>
      <c r="I334" s="286"/>
      <c r="J334" s="2"/>
      <c r="K334" s="215"/>
      <c r="L334" s="2"/>
      <c r="M334" s="232"/>
      <c r="N334" s="36"/>
      <c r="O334" s="2"/>
      <c r="P334" s="215"/>
      <c r="Q334" s="2"/>
      <c r="R334" s="215"/>
      <c r="S334" s="216"/>
      <c r="T334" s="25"/>
      <c r="U334" s="215"/>
      <c r="V334" s="25"/>
      <c r="W334" s="215"/>
      <c r="X334" s="216"/>
      <c r="Y334" s="25"/>
      <c r="Z334" s="215"/>
      <c r="AA334" s="25"/>
      <c r="AB334" s="215"/>
      <c r="AC334" s="216"/>
      <c r="AD334" s="25"/>
      <c r="AE334" s="215"/>
      <c r="AF334" s="25"/>
      <c r="AG334" s="215"/>
      <c r="AH334" s="216"/>
      <c r="AI334" s="25"/>
      <c r="AJ334" s="215"/>
      <c r="AK334" s="25"/>
      <c r="AL334" s="215"/>
      <c r="AM334" s="216"/>
      <c r="AN334" s="25"/>
      <c r="AO334" s="215"/>
      <c r="AP334" s="25"/>
    </row>
    <row r="335" spans="1:42" ht="15.75" customHeight="1">
      <c r="A335" s="286"/>
      <c r="B335" s="286"/>
      <c r="C335" s="286"/>
      <c r="D335" s="286"/>
      <c r="E335" s="286"/>
      <c r="F335" s="286"/>
      <c r="G335" s="286"/>
      <c r="H335" s="286"/>
      <c r="I335" s="286"/>
      <c r="J335" s="2"/>
      <c r="K335" s="215"/>
      <c r="L335" s="2"/>
      <c r="M335" s="232"/>
      <c r="N335" s="36"/>
      <c r="O335" s="2"/>
      <c r="P335" s="215"/>
      <c r="Q335" s="2"/>
      <c r="R335" s="215"/>
      <c r="S335" s="216"/>
      <c r="T335" s="25"/>
      <c r="U335" s="215"/>
      <c r="V335" s="25"/>
      <c r="W335" s="215"/>
      <c r="X335" s="216"/>
      <c r="Y335" s="25"/>
      <c r="Z335" s="215"/>
      <c r="AA335" s="25"/>
      <c r="AB335" s="215"/>
      <c r="AC335" s="216"/>
      <c r="AD335" s="25"/>
      <c r="AE335" s="215"/>
      <c r="AF335" s="25"/>
      <c r="AG335" s="215"/>
      <c r="AH335" s="216"/>
      <c r="AI335" s="25"/>
      <c r="AJ335" s="215"/>
      <c r="AK335" s="25"/>
      <c r="AL335" s="215"/>
      <c r="AM335" s="216"/>
      <c r="AN335" s="25"/>
      <c r="AO335" s="215"/>
      <c r="AP335" s="25"/>
    </row>
    <row r="336" spans="1:42" ht="15.75" customHeight="1">
      <c r="A336" s="286"/>
      <c r="B336" s="286"/>
      <c r="C336" s="286"/>
      <c r="D336" s="286"/>
      <c r="E336" s="286"/>
      <c r="F336" s="286"/>
      <c r="G336" s="286"/>
      <c r="H336" s="286"/>
      <c r="I336" s="286"/>
      <c r="J336" s="2"/>
      <c r="K336" s="215"/>
      <c r="L336" s="14"/>
      <c r="M336" s="236"/>
      <c r="N336" s="37"/>
      <c r="O336" s="2"/>
      <c r="P336" s="215"/>
      <c r="Q336" s="2"/>
      <c r="R336" s="215"/>
      <c r="S336" s="216"/>
      <c r="T336" s="25"/>
      <c r="U336" s="215"/>
      <c r="V336" s="25"/>
      <c r="W336" s="215"/>
      <c r="X336" s="216"/>
      <c r="Y336" s="25"/>
      <c r="Z336" s="215"/>
      <c r="AA336" s="25"/>
      <c r="AB336" s="215"/>
      <c r="AC336" s="216"/>
      <c r="AD336" s="25"/>
      <c r="AE336" s="215"/>
      <c r="AF336" s="25"/>
      <c r="AG336" s="215"/>
      <c r="AH336" s="216"/>
      <c r="AI336" s="25"/>
      <c r="AJ336" s="215"/>
      <c r="AK336" s="25"/>
      <c r="AL336" s="215"/>
      <c r="AM336" s="216"/>
      <c r="AN336" s="25"/>
      <c r="AO336" s="215"/>
      <c r="AP336" s="25"/>
    </row>
    <row r="337" spans="10:42" ht="15.75" customHeight="1">
      <c r="J337" s="2"/>
      <c r="K337" s="215"/>
      <c r="L337" s="2"/>
      <c r="M337" s="237"/>
      <c r="N337" s="25"/>
      <c r="O337" s="2"/>
      <c r="P337" s="215"/>
      <c r="Q337" s="2"/>
      <c r="R337" s="215"/>
      <c r="S337" s="216"/>
      <c r="T337" s="25"/>
      <c r="U337" s="215"/>
      <c r="V337" s="25"/>
      <c r="W337" s="215"/>
      <c r="X337" s="216"/>
      <c r="Y337" s="25"/>
      <c r="Z337" s="215"/>
      <c r="AA337" s="25"/>
      <c r="AB337" s="215"/>
      <c r="AC337" s="216"/>
      <c r="AD337" s="25"/>
      <c r="AE337" s="215"/>
      <c r="AF337" s="25"/>
      <c r="AG337" s="215"/>
      <c r="AH337" s="216"/>
      <c r="AI337" s="25"/>
      <c r="AJ337" s="215"/>
      <c r="AK337" s="25"/>
      <c r="AL337" s="215"/>
      <c r="AM337" s="216"/>
      <c r="AN337" s="25"/>
      <c r="AO337" s="215"/>
      <c r="AP337" s="25"/>
    </row>
    <row r="338" spans="10:42" ht="15.75" customHeight="1">
      <c r="J338" s="2"/>
      <c r="K338" s="215"/>
      <c r="L338" s="14"/>
      <c r="M338" s="238"/>
      <c r="N338" s="38"/>
      <c r="O338" s="2"/>
      <c r="P338" s="215"/>
      <c r="Q338" s="2"/>
      <c r="R338" s="215"/>
      <c r="S338" s="216"/>
      <c r="T338" s="25"/>
      <c r="U338" s="215"/>
      <c r="V338" s="25"/>
      <c r="W338" s="215"/>
      <c r="X338" s="216"/>
      <c r="Y338" s="25"/>
      <c r="Z338" s="215"/>
      <c r="AA338" s="25"/>
      <c r="AB338" s="215"/>
      <c r="AC338" s="216"/>
      <c r="AD338" s="25"/>
      <c r="AE338" s="215"/>
      <c r="AF338" s="25"/>
      <c r="AG338" s="215"/>
      <c r="AH338" s="216"/>
      <c r="AI338" s="25"/>
      <c r="AJ338" s="215"/>
      <c r="AK338" s="25"/>
      <c r="AL338" s="215"/>
      <c r="AM338" s="216"/>
      <c r="AN338" s="25"/>
      <c r="AO338" s="215"/>
      <c r="AP338" s="25"/>
    </row>
    <row r="339" spans="10:42" ht="15.75" customHeight="1">
      <c r="J339" s="2"/>
      <c r="K339" s="215"/>
      <c r="L339" s="2"/>
      <c r="M339" s="379"/>
      <c r="N339" s="415"/>
      <c r="O339" s="2"/>
      <c r="P339" s="215"/>
      <c r="Q339" s="2"/>
      <c r="R339" s="215"/>
      <c r="S339" s="216"/>
      <c r="T339" s="25"/>
      <c r="U339" s="215"/>
      <c r="V339" s="25"/>
      <c r="W339" s="215"/>
      <c r="X339" s="216"/>
      <c r="Y339" s="25"/>
      <c r="Z339" s="215"/>
      <c r="AA339" s="25"/>
      <c r="AB339" s="215"/>
      <c r="AC339" s="216"/>
      <c r="AD339" s="25"/>
      <c r="AE339" s="215"/>
      <c r="AF339" s="25"/>
      <c r="AG339" s="215"/>
      <c r="AH339" s="216"/>
      <c r="AI339" s="25"/>
      <c r="AJ339" s="215"/>
      <c r="AK339" s="25"/>
      <c r="AL339" s="215"/>
      <c r="AM339" s="216"/>
      <c r="AN339" s="25"/>
      <c r="AO339" s="215"/>
      <c r="AP339" s="25"/>
    </row>
    <row r="340" spans="10:42" ht="15.75" customHeight="1">
      <c r="J340" s="286"/>
      <c r="K340" s="215"/>
      <c r="L340" s="286"/>
      <c r="M340" s="215"/>
      <c r="N340" s="216"/>
      <c r="O340" s="286"/>
      <c r="P340" s="215"/>
      <c r="Q340" s="286"/>
      <c r="R340" s="215"/>
      <c r="S340" s="216"/>
      <c r="T340" s="25"/>
      <c r="U340" s="215"/>
      <c r="V340" s="25"/>
      <c r="W340" s="215"/>
      <c r="X340" s="216"/>
      <c r="Y340" s="25"/>
      <c r="Z340" s="215"/>
      <c r="AA340" s="25"/>
      <c r="AB340" s="215"/>
      <c r="AC340" s="216"/>
      <c r="AD340" s="25"/>
      <c r="AE340" s="215"/>
      <c r="AF340" s="25"/>
      <c r="AG340" s="215"/>
      <c r="AH340" s="216"/>
      <c r="AI340" s="25"/>
      <c r="AJ340" s="215"/>
      <c r="AK340" s="25"/>
      <c r="AL340" s="215"/>
      <c r="AM340" s="216"/>
      <c r="AN340" s="25"/>
      <c r="AO340" s="215"/>
      <c r="AP340" s="25"/>
    </row>
    <row r="341" spans="10:42" ht="15.75" customHeight="1">
      <c r="J341" s="286"/>
      <c r="K341" s="215"/>
      <c r="L341" s="286"/>
      <c r="M341" s="215"/>
      <c r="N341" s="216"/>
      <c r="O341" s="286"/>
      <c r="P341" s="215"/>
      <c r="Q341" s="286"/>
      <c r="R341" s="215"/>
      <c r="S341" s="216"/>
      <c r="T341" s="25"/>
      <c r="U341" s="215"/>
      <c r="V341" s="25"/>
      <c r="W341" s="215"/>
      <c r="X341" s="216"/>
      <c r="Y341" s="25"/>
      <c r="Z341" s="215"/>
      <c r="AA341" s="25"/>
      <c r="AB341" s="215"/>
      <c r="AC341" s="216"/>
      <c r="AD341" s="25"/>
      <c r="AE341" s="215"/>
      <c r="AF341" s="25"/>
      <c r="AG341" s="215"/>
      <c r="AH341" s="216"/>
      <c r="AI341" s="25"/>
      <c r="AJ341" s="215"/>
      <c r="AK341" s="25"/>
      <c r="AL341" s="215"/>
      <c r="AM341" s="216"/>
      <c r="AN341" s="25"/>
      <c r="AO341" s="215"/>
      <c r="AP341" s="25"/>
    </row>
    <row r="342" spans="10:42" ht="15.75" customHeight="1">
      <c r="J342" s="286"/>
      <c r="K342" s="215"/>
      <c r="L342" s="286"/>
      <c r="M342" s="215"/>
      <c r="N342" s="216"/>
      <c r="O342" s="286"/>
      <c r="P342" s="215"/>
      <c r="Q342" s="286"/>
      <c r="R342" s="215"/>
      <c r="S342" s="216"/>
      <c r="T342" s="25"/>
      <c r="U342" s="215"/>
      <c r="V342" s="25"/>
      <c r="W342" s="215"/>
      <c r="X342" s="216"/>
      <c r="Y342" s="25"/>
      <c r="Z342" s="215"/>
      <c r="AA342" s="25"/>
      <c r="AB342" s="215"/>
      <c r="AC342" s="216"/>
      <c r="AD342" s="25"/>
      <c r="AE342" s="215"/>
      <c r="AF342" s="25"/>
      <c r="AG342" s="215"/>
      <c r="AH342" s="216"/>
      <c r="AI342" s="25"/>
      <c r="AJ342" s="215"/>
      <c r="AK342" s="25"/>
      <c r="AL342" s="215"/>
      <c r="AM342" s="216"/>
      <c r="AN342" s="25"/>
      <c r="AO342" s="215"/>
      <c r="AP342" s="25"/>
    </row>
    <row r="343" spans="10:42" ht="15.75" customHeight="1">
      <c r="J343" s="286"/>
      <c r="K343" s="215"/>
      <c r="L343" s="286"/>
      <c r="M343" s="215"/>
      <c r="N343" s="216"/>
      <c r="O343" s="286"/>
      <c r="P343" s="215"/>
      <c r="Q343" s="286"/>
      <c r="R343" s="215"/>
      <c r="S343" s="216"/>
      <c r="T343" s="25"/>
      <c r="U343" s="215"/>
      <c r="V343" s="25"/>
      <c r="W343" s="215"/>
      <c r="X343" s="216"/>
      <c r="Y343" s="25"/>
      <c r="Z343" s="215"/>
      <c r="AA343" s="25"/>
      <c r="AB343" s="215"/>
      <c r="AC343" s="216"/>
      <c r="AD343" s="25"/>
      <c r="AE343" s="215"/>
      <c r="AF343" s="25"/>
      <c r="AG343" s="215"/>
      <c r="AH343" s="216"/>
      <c r="AI343" s="25"/>
      <c r="AJ343" s="215"/>
      <c r="AK343" s="25"/>
      <c r="AL343" s="215"/>
      <c r="AM343" s="216"/>
      <c r="AN343" s="25"/>
      <c r="AO343" s="215"/>
      <c r="AP343" s="25"/>
    </row>
    <row r="344" spans="10:42" ht="15.75" customHeight="1">
      <c r="J344" s="286"/>
      <c r="K344" s="215"/>
      <c r="L344" s="286"/>
      <c r="M344" s="215"/>
      <c r="N344" s="216"/>
      <c r="O344" s="286"/>
      <c r="P344" s="215"/>
      <c r="Q344" s="286"/>
      <c r="R344" s="215"/>
      <c r="S344" s="216"/>
      <c r="T344" s="25"/>
      <c r="U344" s="215"/>
      <c r="V344" s="25"/>
      <c r="W344" s="215"/>
      <c r="X344" s="216"/>
      <c r="Y344" s="25"/>
      <c r="Z344" s="215"/>
      <c r="AA344" s="25"/>
      <c r="AB344" s="215"/>
      <c r="AC344" s="216"/>
      <c r="AD344" s="25"/>
      <c r="AE344" s="215"/>
      <c r="AF344" s="25"/>
      <c r="AG344" s="215"/>
      <c r="AH344" s="216"/>
      <c r="AI344" s="25"/>
      <c r="AJ344" s="215"/>
      <c r="AK344" s="25"/>
      <c r="AL344" s="215"/>
      <c r="AM344" s="216"/>
      <c r="AN344" s="25"/>
      <c r="AO344" s="215"/>
      <c r="AP344" s="25"/>
    </row>
    <row r="345" spans="10:42" ht="15.75" customHeight="1">
      <c r="J345" s="286"/>
      <c r="K345" s="215"/>
      <c r="L345" s="286"/>
      <c r="M345" s="215"/>
      <c r="N345" s="216"/>
      <c r="O345" s="286"/>
      <c r="P345" s="215"/>
      <c r="Q345" s="286"/>
      <c r="R345" s="215"/>
      <c r="S345" s="216"/>
      <c r="T345" s="25"/>
      <c r="U345" s="215"/>
      <c r="V345" s="25"/>
      <c r="W345" s="215"/>
      <c r="X345" s="216"/>
      <c r="Y345" s="25"/>
      <c r="Z345" s="215"/>
      <c r="AA345" s="25"/>
      <c r="AB345" s="215"/>
      <c r="AC345" s="216"/>
      <c r="AD345" s="25"/>
      <c r="AE345" s="215"/>
      <c r="AF345" s="25"/>
      <c r="AG345" s="215"/>
      <c r="AH345" s="216"/>
      <c r="AI345" s="25"/>
      <c r="AJ345" s="215"/>
      <c r="AK345" s="25"/>
      <c r="AL345" s="215"/>
      <c r="AM345" s="216"/>
      <c r="AN345" s="25"/>
      <c r="AO345" s="215"/>
      <c r="AP345" s="25"/>
    </row>
    <row r="346" spans="10:42" ht="15.75" customHeight="1">
      <c r="J346" s="286"/>
      <c r="K346" s="215"/>
      <c r="L346" s="286"/>
      <c r="M346" s="215"/>
      <c r="N346" s="216"/>
      <c r="O346" s="286"/>
      <c r="P346" s="215"/>
      <c r="Q346" s="286"/>
      <c r="R346" s="215"/>
      <c r="S346" s="216"/>
      <c r="T346" s="25"/>
      <c r="U346" s="215"/>
      <c r="V346" s="25"/>
      <c r="W346" s="215"/>
      <c r="X346" s="216"/>
      <c r="Y346" s="25"/>
      <c r="Z346" s="215"/>
      <c r="AA346" s="25"/>
      <c r="AB346" s="215"/>
      <c r="AC346" s="216"/>
      <c r="AD346" s="25"/>
      <c r="AE346" s="215"/>
      <c r="AF346" s="25"/>
      <c r="AG346" s="215"/>
      <c r="AH346" s="216"/>
      <c r="AI346" s="25"/>
      <c r="AJ346" s="215"/>
      <c r="AK346" s="25"/>
      <c r="AL346" s="215"/>
      <c r="AM346" s="216"/>
      <c r="AN346" s="25"/>
      <c r="AO346" s="215"/>
      <c r="AP346" s="25"/>
    </row>
    <row r="347" spans="10:42" ht="15.75" customHeight="1">
      <c r="J347" s="286"/>
      <c r="K347" s="215"/>
      <c r="L347" s="286"/>
      <c r="M347" s="215"/>
      <c r="N347" s="216"/>
      <c r="O347" s="286"/>
      <c r="P347" s="215"/>
      <c r="Q347" s="286"/>
      <c r="R347" s="215"/>
      <c r="S347" s="216"/>
      <c r="T347" s="25"/>
      <c r="U347" s="215"/>
      <c r="V347" s="25"/>
      <c r="W347" s="215"/>
      <c r="X347" s="216"/>
      <c r="Y347" s="25"/>
      <c r="Z347" s="215"/>
      <c r="AA347" s="25"/>
      <c r="AB347" s="215"/>
      <c r="AC347" s="216"/>
      <c r="AD347" s="25"/>
      <c r="AE347" s="215"/>
      <c r="AF347" s="25"/>
      <c r="AG347" s="215"/>
      <c r="AH347" s="216"/>
      <c r="AI347" s="25"/>
      <c r="AJ347" s="215"/>
      <c r="AK347" s="25"/>
      <c r="AL347" s="215"/>
      <c r="AM347" s="216"/>
      <c r="AN347" s="25"/>
      <c r="AO347" s="215"/>
      <c r="AP347" s="25"/>
    </row>
    <row r="348" spans="10:42" ht="15.75" customHeight="1">
      <c r="J348" s="286"/>
      <c r="K348" s="215"/>
      <c r="L348" s="286"/>
      <c r="M348" s="215"/>
      <c r="N348" s="216"/>
      <c r="O348" s="286"/>
      <c r="P348" s="215"/>
      <c r="Q348" s="286"/>
      <c r="R348" s="215"/>
      <c r="S348" s="216"/>
      <c r="T348" s="25"/>
      <c r="U348" s="215"/>
      <c r="V348" s="25"/>
      <c r="W348" s="215"/>
      <c r="X348" s="216"/>
      <c r="Y348" s="25"/>
      <c r="Z348" s="215"/>
      <c r="AA348" s="25"/>
      <c r="AB348" s="215"/>
      <c r="AC348" s="216"/>
      <c r="AD348" s="25"/>
      <c r="AE348" s="215"/>
      <c r="AF348" s="25"/>
      <c r="AG348" s="215"/>
      <c r="AH348" s="216"/>
      <c r="AI348" s="25"/>
      <c r="AJ348" s="215"/>
      <c r="AK348" s="25"/>
      <c r="AL348" s="215"/>
      <c r="AM348" s="216"/>
      <c r="AN348" s="25"/>
      <c r="AO348" s="215"/>
      <c r="AP348" s="25"/>
    </row>
    <row r="349" spans="10:42" ht="15.75" customHeight="1">
      <c r="J349" s="286"/>
      <c r="K349" s="215"/>
      <c r="L349" s="286"/>
      <c r="M349" s="215"/>
      <c r="N349" s="216"/>
      <c r="O349" s="286"/>
      <c r="P349" s="215"/>
      <c r="Q349" s="286"/>
      <c r="R349" s="215"/>
      <c r="S349" s="216"/>
      <c r="T349" s="25"/>
      <c r="U349" s="215"/>
      <c r="V349" s="25"/>
      <c r="W349" s="215"/>
      <c r="X349" s="216"/>
      <c r="Y349" s="25"/>
      <c r="Z349" s="215"/>
      <c r="AA349" s="25"/>
      <c r="AB349" s="215"/>
      <c r="AC349" s="216"/>
      <c r="AD349" s="25"/>
      <c r="AE349" s="215"/>
      <c r="AF349" s="25"/>
      <c r="AG349" s="215"/>
      <c r="AH349" s="216"/>
      <c r="AI349" s="25"/>
      <c r="AJ349" s="215"/>
      <c r="AK349" s="25"/>
      <c r="AL349" s="215"/>
      <c r="AM349" s="216"/>
      <c r="AN349" s="25"/>
      <c r="AO349" s="215"/>
      <c r="AP349" s="25"/>
    </row>
    <row r="350" spans="10:42" ht="15.75" customHeight="1">
      <c r="J350" s="286"/>
      <c r="K350" s="215"/>
      <c r="L350" s="286"/>
      <c r="M350" s="215"/>
      <c r="N350" s="216"/>
      <c r="O350" s="286"/>
      <c r="P350" s="215"/>
      <c r="Q350" s="286"/>
      <c r="R350" s="215"/>
      <c r="S350" s="216"/>
      <c r="T350" s="25"/>
      <c r="U350" s="215"/>
      <c r="V350" s="25"/>
      <c r="W350" s="215"/>
      <c r="X350" s="216"/>
      <c r="Y350" s="25"/>
      <c r="Z350" s="215"/>
      <c r="AA350" s="25"/>
      <c r="AB350" s="215"/>
      <c r="AC350" s="216"/>
      <c r="AD350" s="25"/>
      <c r="AE350" s="215"/>
      <c r="AF350" s="25"/>
      <c r="AG350" s="215"/>
      <c r="AH350" s="216"/>
      <c r="AI350" s="25"/>
      <c r="AJ350" s="215"/>
      <c r="AK350" s="25"/>
      <c r="AL350" s="215"/>
      <c r="AM350" s="216"/>
      <c r="AN350" s="25"/>
      <c r="AO350" s="215"/>
      <c r="AP350" s="25"/>
    </row>
    <row r="351" spans="10:42" ht="15.75" customHeight="1">
      <c r="J351" s="286"/>
      <c r="K351" s="215"/>
      <c r="L351" s="286"/>
      <c r="M351" s="215"/>
      <c r="N351" s="216"/>
      <c r="O351" s="286"/>
      <c r="P351" s="215"/>
      <c r="Q351" s="286"/>
      <c r="R351" s="215"/>
      <c r="S351" s="216"/>
      <c r="T351" s="25"/>
      <c r="U351" s="215"/>
      <c r="V351" s="25"/>
      <c r="W351" s="215"/>
      <c r="X351" s="216"/>
      <c r="Y351" s="25"/>
      <c r="Z351" s="215"/>
      <c r="AA351" s="25"/>
      <c r="AB351" s="215"/>
      <c r="AC351" s="216"/>
      <c r="AD351" s="25"/>
      <c r="AE351" s="215"/>
      <c r="AF351" s="25"/>
      <c r="AG351" s="215"/>
      <c r="AH351" s="216"/>
      <c r="AI351" s="25"/>
      <c r="AJ351" s="215"/>
      <c r="AK351" s="25"/>
      <c r="AL351" s="215"/>
      <c r="AM351" s="216"/>
      <c r="AN351" s="25"/>
      <c r="AO351" s="215"/>
      <c r="AP351" s="25"/>
    </row>
    <row r="352" spans="10:42" ht="15.75" customHeight="1">
      <c r="J352" s="286"/>
      <c r="K352" s="215"/>
      <c r="L352" s="286"/>
      <c r="M352" s="215"/>
      <c r="N352" s="216"/>
      <c r="O352" s="286"/>
      <c r="P352" s="215"/>
      <c r="Q352" s="286"/>
      <c r="R352" s="215"/>
      <c r="S352" s="216"/>
      <c r="T352" s="25"/>
      <c r="U352" s="215"/>
      <c r="V352" s="25"/>
      <c r="W352" s="215"/>
      <c r="X352" s="216"/>
      <c r="Y352" s="25"/>
      <c r="Z352" s="215"/>
      <c r="AA352" s="25"/>
      <c r="AB352" s="215"/>
      <c r="AC352" s="216"/>
      <c r="AD352" s="25"/>
      <c r="AE352" s="215"/>
      <c r="AF352" s="25"/>
      <c r="AG352" s="215"/>
      <c r="AH352" s="216"/>
      <c r="AI352" s="25"/>
      <c r="AJ352" s="215"/>
      <c r="AK352" s="25"/>
      <c r="AL352" s="215"/>
      <c r="AM352" s="216"/>
      <c r="AN352" s="25"/>
      <c r="AO352" s="215"/>
      <c r="AP352" s="25"/>
    </row>
    <row r="353" spans="11:42" ht="15.75" customHeight="1">
      <c r="K353" s="215"/>
      <c r="L353" s="286"/>
      <c r="M353" s="215"/>
      <c r="N353" s="216"/>
      <c r="O353" s="286"/>
      <c r="P353" s="215"/>
      <c r="Q353" s="286"/>
      <c r="R353" s="215"/>
      <c r="S353" s="216"/>
      <c r="T353" s="25"/>
      <c r="U353" s="215"/>
      <c r="V353" s="25"/>
      <c r="W353" s="215"/>
      <c r="X353" s="216"/>
      <c r="Y353" s="25"/>
      <c r="Z353" s="215"/>
      <c r="AA353" s="25"/>
      <c r="AB353" s="215"/>
      <c r="AC353" s="216"/>
      <c r="AD353" s="25"/>
      <c r="AE353" s="215"/>
      <c r="AF353" s="25"/>
      <c r="AG353" s="215"/>
      <c r="AH353" s="216"/>
      <c r="AI353" s="25"/>
      <c r="AJ353" s="215"/>
      <c r="AK353" s="25"/>
      <c r="AL353" s="215"/>
      <c r="AM353" s="216"/>
      <c r="AN353" s="25"/>
      <c r="AO353" s="215"/>
      <c r="AP353" s="25"/>
    </row>
    <row r="354" spans="11:42" ht="15.75" customHeight="1">
      <c r="K354" s="215"/>
      <c r="L354" s="286"/>
      <c r="M354" s="215"/>
      <c r="N354" s="216"/>
      <c r="O354" s="286"/>
      <c r="P354" s="215"/>
      <c r="Q354" s="286"/>
      <c r="R354" s="215"/>
      <c r="S354" s="216"/>
      <c r="T354" s="25"/>
      <c r="U354" s="215"/>
      <c r="V354" s="25"/>
      <c r="W354" s="215"/>
      <c r="X354" s="216"/>
      <c r="Y354" s="25"/>
      <c r="Z354" s="215"/>
      <c r="AA354" s="25"/>
      <c r="AB354" s="215"/>
      <c r="AC354" s="216"/>
      <c r="AD354" s="25"/>
      <c r="AE354" s="215"/>
      <c r="AF354" s="25"/>
      <c r="AG354" s="215"/>
      <c r="AH354" s="216"/>
      <c r="AI354" s="25"/>
      <c r="AJ354" s="215"/>
      <c r="AK354" s="25"/>
      <c r="AL354" s="215"/>
      <c r="AM354" s="216"/>
      <c r="AN354" s="25"/>
      <c r="AO354" s="215"/>
      <c r="AP354" s="25"/>
    </row>
    <row r="355" spans="11:42" ht="15.75" customHeight="1">
      <c r="K355" s="215"/>
      <c r="L355" s="286"/>
      <c r="M355" s="215"/>
      <c r="N355" s="216"/>
      <c r="O355" s="286"/>
      <c r="P355" s="215"/>
      <c r="Q355" s="286"/>
      <c r="R355" s="215"/>
      <c r="S355" s="216"/>
      <c r="T355" s="25"/>
      <c r="U355" s="215"/>
      <c r="V355" s="25"/>
      <c r="W355" s="215"/>
      <c r="X355" s="216"/>
      <c r="Y355" s="25"/>
      <c r="Z355" s="215"/>
      <c r="AA355" s="25"/>
      <c r="AB355" s="215"/>
      <c r="AC355" s="216"/>
      <c r="AD355" s="25"/>
      <c r="AE355" s="215"/>
      <c r="AF355" s="25"/>
      <c r="AG355" s="215"/>
      <c r="AH355" s="216"/>
      <c r="AI355" s="25"/>
      <c r="AJ355" s="215"/>
      <c r="AK355" s="25"/>
      <c r="AL355" s="215"/>
      <c r="AM355" s="216"/>
      <c r="AN355" s="25"/>
      <c r="AO355" s="215"/>
      <c r="AP355" s="25"/>
    </row>
    <row r="356" spans="11:42" ht="15.75" customHeight="1">
      <c r="K356" s="215"/>
      <c r="L356" s="286"/>
      <c r="M356" s="215"/>
      <c r="N356" s="216"/>
      <c r="O356" s="286"/>
      <c r="P356" s="215"/>
      <c r="Q356" s="286"/>
      <c r="R356" s="215"/>
      <c r="S356" s="216"/>
      <c r="T356" s="25"/>
      <c r="U356" s="215"/>
      <c r="V356" s="25"/>
      <c r="W356" s="215"/>
      <c r="X356" s="216"/>
      <c r="Y356" s="25"/>
      <c r="Z356" s="215"/>
      <c r="AA356" s="25"/>
      <c r="AB356" s="215"/>
      <c r="AC356" s="216"/>
      <c r="AD356" s="25"/>
      <c r="AE356" s="215"/>
      <c r="AF356" s="25"/>
      <c r="AG356" s="215"/>
      <c r="AH356" s="216"/>
      <c r="AI356" s="25"/>
      <c r="AJ356" s="215"/>
      <c r="AK356" s="25"/>
      <c r="AL356" s="215"/>
      <c r="AM356" s="216"/>
      <c r="AN356" s="25"/>
      <c r="AO356" s="215"/>
      <c r="AP356" s="25"/>
    </row>
    <row r="357" spans="11:42" ht="15.75" customHeight="1">
      <c r="K357" s="215"/>
      <c r="L357" s="286"/>
      <c r="M357" s="215"/>
      <c r="N357" s="216"/>
      <c r="O357" s="286"/>
      <c r="P357" s="215"/>
      <c r="Q357" s="286"/>
      <c r="R357" s="215"/>
      <c r="S357" s="216"/>
      <c r="T357" s="25"/>
      <c r="U357" s="215"/>
      <c r="V357" s="25"/>
      <c r="W357" s="215"/>
      <c r="X357" s="216"/>
      <c r="Y357" s="25"/>
      <c r="Z357" s="215"/>
      <c r="AA357" s="25"/>
      <c r="AB357" s="215"/>
      <c r="AC357" s="216"/>
      <c r="AD357" s="25"/>
      <c r="AE357" s="215"/>
      <c r="AF357" s="25"/>
      <c r="AG357" s="215"/>
      <c r="AH357" s="216"/>
      <c r="AI357" s="25"/>
      <c r="AJ357" s="215"/>
      <c r="AK357" s="25"/>
      <c r="AL357" s="215"/>
      <c r="AM357" s="216"/>
      <c r="AN357" s="25"/>
      <c r="AO357" s="215"/>
      <c r="AP357" s="25"/>
    </row>
    <row r="358" spans="11:42" ht="15.75" customHeight="1">
      <c r="K358" s="215"/>
      <c r="L358" s="286"/>
      <c r="M358" s="215"/>
      <c r="N358" s="216"/>
      <c r="O358" s="286"/>
      <c r="P358" s="215"/>
      <c r="Q358" s="286"/>
      <c r="R358" s="215"/>
      <c r="S358" s="216"/>
      <c r="T358" s="25"/>
      <c r="U358" s="215"/>
      <c r="V358" s="25"/>
      <c r="W358" s="215"/>
      <c r="X358" s="216"/>
      <c r="Y358" s="25"/>
      <c r="Z358" s="215"/>
      <c r="AA358" s="25"/>
      <c r="AB358" s="215"/>
      <c r="AC358" s="216"/>
      <c r="AD358" s="25"/>
      <c r="AE358" s="215"/>
      <c r="AF358" s="25"/>
      <c r="AG358" s="215"/>
      <c r="AH358" s="216"/>
      <c r="AI358" s="25"/>
      <c r="AJ358" s="215"/>
      <c r="AK358" s="25"/>
      <c r="AL358" s="215"/>
      <c r="AM358" s="216"/>
      <c r="AN358" s="25"/>
      <c r="AO358" s="215"/>
      <c r="AP358" s="25"/>
    </row>
    <row r="359" spans="11:42" ht="15.75" customHeight="1">
      <c r="K359" s="215"/>
      <c r="L359" s="286"/>
      <c r="M359" s="215"/>
      <c r="N359" s="216"/>
      <c r="O359" s="286"/>
      <c r="P359" s="215"/>
      <c r="Q359" s="286"/>
      <c r="R359" s="215"/>
      <c r="S359" s="216"/>
      <c r="T359" s="25"/>
      <c r="U359" s="215"/>
      <c r="V359" s="25"/>
      <c r="W359" s="215"/>
      <c r="X359" s="216"/>
      <c r="Y359" s="25"/>
      <c r="Z359" s="215"/>
      <c r="AA359" s="25"/>
      <c r="AB359" s="215"/>
      <c r="AC359" s="216"/>
      <c r="AD359" s="25"/>
      <c r="AE359" s="215"/>
      <c r="AF359" s="25"/>
      <c r="AG359" s="215"/>
      <c r="AH359" s="216"/>
      <c r="AI359" s="25"/>
      <c r="AJ359" s="215"/>
      <c r="AK359" s="25"/>
      <c r="AL359" s="215"/>
      <c r="AM359" s="216"/>
      <c r="AN359" s="25"/>
      <c r="AO359" s="215"/>
      <c r="AP359" s="25"/>
    </row>
    <row r="360" spans="11:42" ht="15.75" customHeight="1">
      <c r="K360" s="215"/>
      <c r="L360" s="286"/>
      <c r="M360" s="215"/>
      <c r="N360" s="216"/>
      <c r="O360" s="286"/>
      <c r="P360" s="215"/>
      <c r="Q360" s="286"/>
      <c r="R360" s="215"/>
      <c r="S360" s="216"/>
      <c r="T360" s="25"/>
      <c r="U360" s="215"/>
      <c r="V360" s="25"/>
      <c r="W360" s="215"/>
      <c r="X360" s="216"/>
      <c r="Y360" s="25"/>
      <c r="Z360" s="215"/>
      <c r="AA360" s="25"/>
      <c r="AB360" s="215"/>
      <c r="AC360" s="216"/>
      <c r="AD360" s="25"/>
      <c r="AE360" s="215"/>
      <c r="AF360" s="25"/>
      <c r="AG360" s="215"/>
      <c r="AH360" s="216"/>
      <c r="AI360" s="25"/>
      <c r="AJ360" s="215"/>
      <c r="AK360" s="25"/>
      <c r="AL360" s="215"/>
      <c r="AM360" s="216"/>
      <c r="AN360" s="25"/>
      <c r="AO360" s="215"/>
      <c r="AP360" s="25"/>
    </row>
    <row r="361" spans="11:42" ht="15.75" customHeight="1">
      <c r="K361" s="215"/>
      <c r="L361" s="286"/>
      <c r="M361" s="215"/>
      <c r="N361" s="216"/>
      <c r="O361" s="286"/>
      <c r="P361" s="215"/>
      <c r="Q361" s="286"/>
      <c r="R361" s="215"/>
      <c r="S361" s="216"/>
      <c r="T361" s="25"/>
      <c r="U361" s="215"/>
      <c r="V361" s="25"/>
      <c r="W361" s="215"/>
      <c r="X361" s="216"/>
      <c r="Y361" s="25"/>
      <c r="Z361" s="215"/>
      <c r="AA361" s="25"/>
      <c r="AB361" s="215"/>
      <c r="AC361" s="216"/>
      <c r="AD361" s="25"/>
      <c r="AE361" s="215"/>
      <c r="AF361" s="25"/>
      <c r="AG361" s="215"/>
      <c r="AH361" s="216"/>
      <c r="AI361" s="25"/>
      <c r="AJ361" s="215"/>
      <c r="AK361" s="25"/>
      <c r="AL361" s="215"/>
      <c r="AM361" s="216"/>
      <c r="AN361" s="25"/>
      <c r="AO361" s="215"/>
      <c r="AP361" s="25"/>
    </row>
    <row r="362" spans="11:42" ht="15.75" customHeight="1">
      <c r="K362" s="215"/>
      <c r="L362" s="286"/>
      <c r="M362" s="215"/>
      <c r="N362" s="216"/>
      <c r="O362" s="286"/>
      <c r="P362" s="215"/>
      <c r="Q362" s="286"/>
      <c r="R362" s="215"/>
      <c r="S362" s="216"/>
      <c r="T362" s="25"/>
      <c r="U362" s="215"/>
      <c r="V362" s="25"/>
      <c r="W362" s="215"/>
      <c r="X362" s="216"/>
      <c r="Y362" s="25"/>
      <c r="Z362" s="215"/>
      <c r="AA362" s="25"/>
      <c r="AB362" s="215"/>
      <c r="AC362" s="216"/>
      <c r="AD362" s="25"/>
      <c r="AE362" s="215"/>
      <c r="AF362" s="25"/>
      <c r="AG362" s="215"/>
      <c r="AH362" s="216"/>
      <c r="AI362" s="25"/>
      <c r="AJ362" s="215"/>
      <c r="AK362" s="25"/>
      <c r="AL362" s="215"/>
      <c r="AM362" s="216"/>
      <c r="AN362" s="25"/>
      <c r="AO362" s="215"/>
      <c r="AP362" s="25"/>
    </row>
    <row r="363" spans="11:42" ht="15.75" customHeight="1">
      <c r="K363" s="215"/>
      <c r="L363" s="286"/>
      <c r="M363" s="215"/>
      <c r="N363" s="216"/>
      <c r="O363" s="286"/>
      <c r="P363" s="215"/>
      <c r="Q363" s="286"/>
      <c r="R363" s="215"/>
      <c r="S363" s="216"/>
      <c r="T363" s="25"/>
      <c r="U363" s="215"/>
      <c r="V363" s="25"/>
      <c r="W363" s="215"/>
      <c r="X363" s="216"/>
      <c r="Y363" s="25"/>
      <c r="Z363" s="215"/>
      <c r="AA363" s="25"/>
      <c r="AB363" s="215"/>
      <c r="AC363" s="216"/>
      <c r="AD363" s="25"/>
      <c r="AE363" s="215"/>
      <c r="AF363" s="25"/>
      <c r="AG363" s="215"/>
      <c r="AH363" s="216"/>
      <c r="AI363" s="25"/>
      <c r="AJ363" s="215"/>
      <c r="AK363" s="25"/>
      <c r="AL363" s="215"/>
      <c r="AM363" s="216"/>
      <c r="AN363" s="25"/>
      <c r="AO363" s="215"/>
      <c r="AP363" s="25"/>
    </row>
    <row r="364" spans="11:42" ht="15.75" customHeight="1">
      <c r="K364" s="215"/>
      <c r="L364" s="286"/>
      <c r="M364" s="215"/>
      <c r="N364" s="216"/>
      <c r="O364" s="286"/>
      <c r="P364" s="215"/>
      <c r="Q364" s="286"/>
      <c r="R364" s="215"/>
      <c r="S364" s="216"/>
      <c r="T364" s="25"/>
      <c r="U364" s="215"/>
      <c r="V364" s="25"/>
      <c r="W364" s="215"/>
      <c r="X364" s="216"/>
      <c r="Y364" s="25"/>
      <c r="Z364" s="215"/>
      <c r="AA364" s="25"/>
      <c r="AB364" s="215"/>
      <c r="AC364" s="216"/>
      <c r="AD364" s="25"/>
      <c r="AE364" s="215"/>
      <c r="AF364" s="25"/>
      <c r="AG364" s="215"/>
      <c r="AH364" s="216"/>
      <c r="AI364" s="25"/>
      <c r="AJ364" s="215"/>
      <c r="AK364" s="25"/>
      <c r="AL364" s="215"/>
      <c r="AM364" s="216"/>
      <c r="AN364" s="25"/>
      <c r="AO364" s="215"/>
      <c r="AP364" s="25"/>
    </row>
    <row r="365" spans="11:42" ht="15.75" customHeight="1">
      <c r="K365" s="215"/>
      <c r="L365" s="286"/>
      <c r="M365" s="215"/>
      <c r="N365" s="216"/>
      <c r="O365" s="286"/>
      <c r="P365" s="215"/>
      <c r="Q365" s="286"/>
      <c r="R365" s="215"/>
      <c r="S365" s="216"/>
      <c r="T365" s="25"/>
      <c r="U365" s="215"/>
      <c r="V365" s="25"/>
      <c r="W365" s="215"/>
      <c r="X365" s="216"/>
      <c r="Y365" s="25"/>
      <c r="Z365" s="215"/>
      <c r="AA365" s="25"/>
      <c r="AB365" s="215"/>
      <c r="AC365" s="216"/>
      <c r="AD365" s="25"/>
      <c r="AE365" s="215"/>
      <c r="AF365" s="25"/>
      <c r="AG365" s="215"/>
      <c r="AH365" s="216"/>
      <c r="AI365" s="25"/>
      <c r="AJ365" s="215"/>
      <c r="AK365" s="25"/>
      <c r="AL365" s="215"/>
      <c r="AM365" s="216"/>
      <c r="AN365" s="25"/>
      <c r="AO365" s="215"/>
      <c r="AP365" s="25"/>
    </row>
    <row r="366" spans="11:42" ht="15.75" customHeight="1">
      <c r="K366" s="215"/>
      <c r="L366" s="286"/>
      <c r="M366" s="215"/>
      <c r="N366" s="216"/>
      <c r="O366" s="286"/>
      <c r="P366" s="215"/>
      <c r="Q366" s="286"/>
      <c r="R366" s="215"/>
      <c r="S366" s="216"/>
      <c r="T366" s="25"/>
      <c r="U366" s="215"/>
      <c r="V366" s="25"/>
      <c r="W366" s="215"/>
      <c r="X366" s="216"/>
      <c r="Y366" s="25"/>
      <c r="Z366" s="215"/>
      <c r="AA366" s="25"/>
      <c r="AB366" s="215"/>
      <c r="AC366" s="216"/>
      <c r="AD366" s="25"/>
      <c r="AE366" s="215"/>
      <c r="AF366" s="25"/>
      <c r="AG366" s="215"/>
      <c r="AH366" s="216"/>
      <c r="AI366" s="25"/>
      <c r="AJ366" s="215"/>
      <c r="AK366" s="25"/>
      <c r="AL366" s="215"/>
      <c r="AM366" s="216"/>
      <c r="AN366" s="25"/>
      <c r="AO366" s="215"/>
      <c r="AP366" s="25"/>
    </row>
    <row r="367" spans="11:42" ht="15.75" customHeight="1">
      <c r="K367" s="215"/>
      <c r="L367" s="286"/>
      <c r="M367" s="215"/>
      <c r="N367" s="216"/>
      <c r="O367" s="286"/>
      <c r="P367" s="215"/>
      <c r="Q367" s="286"/>
      <c r="R367" s="215"/>
      <c r="S367" s="216"/>
      <c r="T367" s="25"/>
      <c r="U367" s="215"/>
      <c r="V367" s="25"/>
      <c r="W367" s="215"/>
      <c r="X367" s="216"/>
      <c r="Y367" s="25"/>
      <c r="Z367" s="215"/>
      <c r="AA367" s="25"/>
      <c r="AB367" s="215"/>
      <c r="AC367" s="216"/>
      <c r="AD367" s="25"/>
      <c r="AE367" s="215"/>
      <c r="AF367" s="25"/>
      <c r="AG367" s="215"/>
      <c r="AH367" s="216"/>
      <c r="AI367" s="25"/>
      <c r="AJ367" s="215"/>
      <c r="AK367" s="25"/>
      <c r="AL367" s="215"/>
      <c r="AM367" s="216"/>
      <c r="AN367" s="25"/>
      <c r="AO367" s="215"/>
      <c r="AP367" s="25"/>
    </row>
    <row r="368" spans="11:42" ht="15.75" customHeight="1">
      <c r="K368" s="215"/>
      <c r="L368" s="286"/>
      <c r="M368" s="215"/>
      <c r="N368" s="216"/>
      <c r="O368" s="286"/>
      <c r="P368" s="215"/>
      <c r="Q368" s="286"/>
      <c r="R368" s="215"/>
      <c r="S368" s="216"/>
      <c r="T368" s="25"/>
      <c r="U368" s="215"/>
      <c r="V368" s="25"/>
      <c r="W368" s="215"/>
      <c r="X368" s="216"/>
      <c r="Y368" s="25"/>
      <c r="Z368" s="215"/>
      <c r="AA368" s="25"/>
      <c r="AB368" s="215"/>
      <c r="AC368" s="216"/>
      <c r="AD368" s="25"/>
      <c r="AE368" s="215"/>
      <c r="AF368" s="25"/>
      <c r="AG368" s="215"/>
      <c r="AH368" s="216"/>
      <c r="AI368" s="25"/>
      <c r="AJ368" s="215"/>
      <c r="AK368" s="25"/>
      <c r="AL368" s="215"/>
      <c r="AM368" s="216"/>
      <c r="AN368" s="25"/>
      <c r="AO368" s="215"/>
      <c r="AP368" s="25"/>
    </row>
    <row r="369" spans="11:42" ht="15.75" customHeight="1">
      <c r="K369" s="215"/>
      <c r="L369" s="286"/>
      <c r="M369" s="215"/>
      <c r="N369" s="216"/>
      <c r="O369" s="286"/>
      <c r="P369" s="215"/>
      <c r="Q369" s="286"/>
      <c r="R369" s="215"/>
      <c r="S369" s="216"/>
      <c r="T369" s="25"/>
      <c r="U369" s="215"/>
      <c r="V369" s="25"/>
      <c r="W369" s="215"/>
      <c r="X369" s="216"/>
      <c r="Y369" s="25"/>
      <c r="Z369" s="215"/>
      <c r="AA369" s="25"/>
      <c r="AB369" s="215"/>
      <c r="AC369" s="216"/>
      <c r="AD369" s="25"/>
      <c r="AE369" s="215"/>
      <c r="AF369" s="25"/>
      <c r="AG369" s="215"/>
      <c r="AH369" s="216"/>
      <c r="AI369" s="25"/>
      <c r="AJ369" s="215"/>
      <c r="AK369" s="25"/>
      <c r="AL369" s="215"/>
      <c r="AM369" s="216"/>
      <c r="AN369" s="25"/>
      <c r="AO369" s="215"/>
      <c r="AP369" s="25"/>
    </row>
    <row r="370" spans="11:42" ht="15.75" customHeight="1">
      <c r="K370" s="215"/>
      <c r="L370" s="286"/>
      <c r="M370" s="215"/>
      <c r="N370" s="216"/>
      <c r="O370" s="286"/>
      <c r="P370" s="215"/>
      <c r="Q370" s="286"/>
      <c r="R370" s="215"/>
      <c r="S370" s="216"/>
      <c r="T370" s="25"/>
      <c r="U370" s="215"/>
      <c r="V370" s="25"/>
      <c r="W370" s="215"/>
      <c r="X370" s="216"/>
      <c r="Y370" s="25"/>
      <c r="Z370" s="215"/>
      <c r="AA370" s="25"/>
      <c r="AB370" s="215"/>
      <c r="AC370" s="216"/>
      <c r="AD370" s="25"/>
      <c r="AE370" s="215"/>
      <c r="AF370" s="25"/>
      <c r="AG370" s="215"/>
      <c r="AH370" s="216"/>
      <c r="AI370" s="25"/>
      <c r="AJ370" s="215"/>
      <c r="AK370" s="25"/>
      <c r="AL370" s="215"/>
      <c r="AM370" s="216"/>
      <c r="AN370" s="25"/>
      <c r="AO370" s="215"/>
      <c r="AP370" s="25"/>
    </row>
    <row r="371" spans="11:42" ht="15.75" customHeight="1">
      <c r="K371" s="215"/>
      <c r="L371" s="286"/>
      <c r="M371" s="215"/>
      <c r="N371" s="216"/>
      <c r="O371" s="286"/>
      <c r="P371" s="215"/>
      <c r="Q371" s="286"/>
      <c r="R371" s="215"/>
      <c r="S371" s="216"/>
      <c r="T371" s="25"/>
      <c r="U371" s="215"/>
      <c r="V371" s="25"/>
      <c r="W371" s="215"/>
      <c r="X371" s="216"/>
      <c r="Y371" s="25"/>
      <c r="Z371" s="215"/>
      <c r="AA371" s="25"/>
      <c r="AB371" s="215"/>
      <c r="AC371" s="216"/>
      <c r="AD371" s="25"/>
      <c r="AE371" s="215"/>
      <c r="AF371" s="25"/>
      <c r="AG371" s="215"/>
      <c r="AH371" s="216"/>
      <c r="AI371" s="25"/>
      <c r="AJ371" s="215"/>
      <c r="AK371" s="25"/>
      <c r="AL371" s="215"/>
      <c r="AM371" s="216"/>
      <c r="AN371" s="25"/>
      <c r="AO371" s="215"/>
      <c r="AP371" s="25"/>
    </row>
    <row r="372" spans="11:42" ht="15.75" customHeight="1">
      <c r="K372" s="215"/>
      <c r="L372" s="286"/>
      <c r="M372" s="215"/>
      <c r="N372" s="216"/>
      <c r="O372" s="286"/>
      <c r="P372" s="215"/>
      <c r="Q372" s="286"/>
      <c r="R372" s="215"/>
      <c r="S372" s="216"/>
      <c r="T372" s="25"/>
      <c r="U372" s="215"/>
      <c r="V372" s="25"/>
      <c r="W372" s="215"/>
      <c r="X372" s="216"/>
      <c r="Y372" s="25"/>
      <c r="Z372" s="215"/>
      <c r="AA372" s="25"/>
      <c r="AB372" s="215"/>
      <c r="AC372" s="216"/>
      <c r="AD372" s="25"/>
      <c r="AE372" s="215"/>
      <c r="AF372" s="25"/>
      <c r="AG372" s="215"/>
      <c r="AH372" s="216"/>
      <c r="AI372" s="25"/>
      <c r="AJ372" s="215"/>
      <c r="AK372" s="25"/>
      <c r="AL372" s="215"/>
      <c r="AM372" s="216"/>
      <c r="AN372" s="25"/>
      <c r="AO372" s="215"/>
      <c r="AP372" s="25"/>
    </row>
    <row r="373" spans="11:42" ht="15.75" customHeight="1">
      <c r="K373" s="215"/>
      <c r="L373" s="286"/>
      <c r="M373" s="215"/>
      <c r="N373" s="216"/>
      <c r="O373" s="286"/>
      <c r="P373" s="215"/>
      <c r="Q373" s="286"/>
      <c r="R373" s="215"/>
      <c r="S373" s="216"/>
      <c r="T373" s="25"/>
      <c r="U373" s="215"/>
      <c r="V373" s="25"/>
      <c r="W373" s="215"/>
      <c r="X373" s="216"/>
      <c r="Y373" s="25"/>
      <c r="Z373" s="215"/>
      <c r="AA373" s="25"/>
      <c r="AB373" s="215"/>
      <c r="AC373" s="216"/>
      <c r="AD373" s="25"/>
      <c r="AE373" s="215"/>
      <c r="AF373" s="25"/>
      <c r="AG373" s="215"/>
      <c r="AH373" s="216"/>
      <c r="AI373" s="25"/>
      <c r="AJ373" s="215"/>
      <c r="AK373" s="25"/>
      <c r="AL373" s="215"/>
      <c r="AM373" s="216"/>
      <c r="AN373" s="25"/>
      <c r="AO373" s="215"/>
      <c r="AP373" s="25"/>
    </row>
    <row r="374" spans="11:42" ht="15.75" customHeight="1">
      <c r="K374" s="215"/>
      <c r="L374" s="286"/>
      <c r="M374" s="215"/>
      <c r="N374" s="216"/>
      <c r="O374" s="286"/>
      <c r="P374" s="215"/>
      <c r="Q374" s="286"/>
      <c r="R374" s="215"/>
      <c r="S374" s="216"/>
      <c r="T374" s="25"/>
      <c r="U374" s="215"/>
      <c r="V374" s="25"/>
      <c r="W374" s="215"/>
      <c r="X374" s="216"/>
      <c r="Y374" s="25"/>
      <c r="Z374" s="215"/>
      <c r="AA374" s="25"/>
      <c r="AB374" s="215"/>
      <c r="AC374" s="216"/>
      <c r="AD374" s="25"/>
      <c r="AE374" s="215"/>
      <c r="AF374" s="25"/>
      <c r="AG374" s="215"/>
      <c r="AH374" s="216"/>
      <c r="AI374" s="25"/>
      <c r="AJ374" s="215"/>
      <c r="AK374" s="25"/>
      <c r="AL374" s="215"/>
      <c r="AM374" s="216"/>
      <c r="AN374" s="25"/>
      <c r="AO374" s="215"/>
      <c r="AP374" s="25"/>
    </row>
    <row r="375" spans="11:42" ht="15.75" customHeight="1">
      <c r="K375" s="215"/>
      <c r="L375" s="286"/>
      <c r="M375" s="215"/>
      <c r="N375" s="216"/>
      <c r="O375" s="286"/>
      <c r="P375" s="215"/>
      <c r="Q375" s="286"/>
      <c r="R375" s="215"/>
      <c r="S375" s="216"/>
      <c r="T375" s="25"/>
      <c r="U375" s="215"/>
      <c r="V375" s="25"/>
      <c r="W375" s="215"/>
      <c r="X375" s="216"/>
      <c r="Y375" s="25"/>
      <c r="Z375" s="215"/>
      <c r="AA375" s="25"/>
      <c r="AB375" s="215"/>
      <c r="AC375" s="216"/>
      <c r="AD375" s="25"/>
      <c r="AE375" s="215"/>
      <c r="AF375" s="25"/>
      <c r="AG375" s="215"/>
      <c r="AH375" s="216"/>
      <c r="AI375" s="25"/>
      <c r="AJ375" s="215"/>
      <c r="AK375" s="25"/>
      <c r="AL375" s="215"/>
      <c r="AM375" s="216"/>
      <c r="AN375" s="25"/>
      <c r="AO375" s="215"/>
      <c r="AP375" s="25"/>
    </row>
    <row r="376" spans="11:42" ht="15.75" customHeight="1">
      <c r="K376" s="215"/>
      <c r="L376" s="286"/>
      <c r="M376" s="215"/>
      <c r="N376" s="216"/>
      <c r="O376" s="286"/>
      <c r="P376" s="215"/>
      <c r="Q376" s="286"/>
      <c r="R376" s="215"/>
      <c r="S376" s="216"/>
      <c r="T376" s="25"/>
      <c r="U376" s="215"/>
      <c r="V376" s="25"/>
      <c r="W376" s="215"/>
      <c r="X376" s="216"/>
      <c r="Y376" s="25"/>
      <c r="Z376" s="215"/>
      <c r="AA376" s="25"/>
      <c r="AB376" s="215"/>
      <c r="AC376" s="216"/>
      <c r="AD376" s="25"/>
      <c r="AE376" s="215"/>
      <c r="AF376" s="25"/>
      <c r="AG376" s="215"/>
      <c r="AH376" s="216"/>
      <c r="AI376" s="25"/>
      <c r="AJ376" s="215"/>
      <c r="AK376" s="25"/>
      <c r="AL376" s="215"/>
      <c r="AM376" s="216"/>
      <c r="AN376" s="25"/>
      <c r="AO376" s="215"/>
      <c r="AP376" s="25"/>
    </row>
    <row r="377" spans="11:42" ht="15.75" customHeight="1">
      <c r="K377" s="215"/>
      <c r="L377" s="286"/>
      <c r="M377" s="215"/>
      <c r="N377" s="216"/>
      <c r="O377" s="286"/>
      <c r="P377" s="215"/>
      <c r="Q377" s="286"/>
      <c r="R377" s="215"/>
      <c r="S377" s="216"/>
      <c r="T377" s="25"/>
      <c r="U377" s="215"/>
      <c r="V377" s="25"/>
      <c r="W377" s="215"/>
      <c r="X377" s="216"/>
      <c r="Y377" s="25"/>
      <c r="Z377" s="215"/>
      <c r="AA377" s="25"/>
      <c r="AB377" s="215"/>
      <c r="AC377" s="216"/>
      <c r="AD377" s="25"/>
      <c r="AE377" s="215"/>
      <c r="AF377" s="25"/>
      <c r="AG377" s="215"/>
      <c r="AH377" s="216"/>
      <c r="AI377" s="25"/>
      <c r="AJ377" s="215"/>
      <c r="AK377" s="25"/>
      <c r="AL377" s="215"/>
      <c r="AM377" s="216"/>
      <c r="AN377" s="25"/>
      <c r="AO377" s="215"/>
      <c r="AP377" s="25"/>
    </row>
    <row r="378" spans="11:42" ht="15.75" customHeight="1">
      <c r="K378" s="215"/>
      <c r="L378" s="286"/>
      <c r="M378" s="215"/>
      <c r="N378" s="216"/>
      <c r="O378" s="286"/>
      <c r="P378" s="215"/>
      <c r="Q378" s="286"/>
      <c r="R378" s="215"/>
      <c r="S378" s="216"/>
      <c r="T378" s="25"/>
      <c r="U378" s="215"/>
      <c r="V378" s="25"/>
      <c r="W378" s="215"/>
      <c r="X378" s="216"/>
      <c r="Y378" s="25"/>
      <c r="Z378" s="215"/>
      <c r="AA378" s="25"/>
      <c r="AB378" s="215"/>
      <c r="AC378" s="216"/>
      <c r="AD378" s="25"/>
      <c r="AE378" s="215"/>
      <c r="AF378" s="25"/>
      <c r="AG378" s="215"/>
      <c r="AH378" s="216"/>
      <c r="AI378" s="25"/>
      <c r="AJ378" s="215"/>
      <c r="AK378" s="25"/>
      <c r="AL378" s="215"/>
      <c r="AM378" s="216"/>
      <c r="AN378" s="25"/>
      <c r="AO378" s="215"/>
      <c r="AP378" s="25"/>
    </row>
    <row r="379" spans="11:42" ht="15.75" customHeight="1">
      <c r="K379" s="215"/>
      <c r="L379" s="286"/>
      <c r="M379" s="215"/>
      <c r="N379" s="216"/>
      <c r="O379" s="286"/>
      <c r="P379" s="215"/>
      <c r="Q379" s="286"/>
      <c r="R379" s="215"/>
      <c r="S379" s="216"/>
      <c r="T379" s="25"/>
      <c r="U379" s="215"/>
      <c r="V379" s="25"/>
      <c r="W379" s="215"/>
      <c r="X379" s="216"/>
      <c r="Y379" s="25"/>
      <c r="Z379" s="215"/>
      <c r="AA379" s="25"/>
      <c r="AB379" s="215"/>
      <c r="AC379" s="216"/>
      <c r="AD379" s="25"/>
      <c r="AE379" s="215"/>
      <c r="AF379" s="25"/>
      <c r="AG379" s="215"/>
      <c r="AH379" s="216"/>
      <c r="AI379" s="25"/>
      <c r="AJ379" s="215"/>
      <c r="AK379" s="25"/>
      <c r="AL379" s="215"/>
      <c r="AM379" s="216"/>
      <c r="AN379" s="25"/>
      <c r="AO379" s="215"/>
      <c r="AP379" s="25"/>
    </row>
    <row r="380" spans="11:42" ht="15.75" customHeight="1">
      <c r="K380" s="215"/>
      <c r="L380" s="286"/>
      <c r="M380" s="215"/>
      <c r="N380" s="216"/>
      <c r="O380" s="286"/>
      <c r="P380" s="215"/>
      <c r="Q380" s="286"/>
      <c r="R380" s="215"/>
      <c r="S380" s="216"/>
      <c r="T380" s="25"/>
      <c r="U380" s="215"/>
      <c r="V380" s="25"/>
      <c r="W380" s="215"/>
      <c r="X380" s="216"/>
      <c r="Y380" s="25"/>
      <c r="Z380" s="215"/>
      <c r="AA380" s="25"/>
      <c r="AB380" s="215"/>
      <c r="AC380" s="216"/>
      <c r="AD380" s="25"/>
      <c r="AE380" s="215"/>
      <c r="AF380" s="25"/>
      <c r="AG380" s="215"/>
      <c r="AH380" s="216"/>
      <c r="AI380" s="25"/>
      <c r="AJ380" s="215"/>
      <c r="AK380" s="25"/>
      <c r="AL380" s="215"/>
      <c r="AM380" s="216"/>
      <c r="AN380" s="25"/>
      <c r="AO380" s="215"/>
      <c r="AP380" s="25"/>
    </row>
    <row r="381" spans="11:42" ht="15.75" customHeight="1">
      <c r="K381" s="215"/>
      <c r="L381" s="286"/>
      <c r="M381" s="215"/>
      <c r="N381" s="216"/>
      <c r="O381" s="286"/>
      <c r="P381" s="215"/>
      <c r="Q381" s="286"/>
      <c r="R381" s="215"/>
      <c r="S381" s="216"/>
      <c r="T381" s="25"/>
      <c r="U381" s="215"/>
      <c r="V381" s="25"/>
      <c r="W381" s="215"/>
      <c r="X381" s="216"/>
      <c r="Y381" s="25"/>
      <c r="Z381" s="215"/>
      <c r="AA381" s="25"/>
      <c r="AB381" s="215"/>
      <c r="AC381" s="216"/>
      <c r="AD381" s="25"/>
      <c r="AE381" s="215"/>
      <c r="AF381" s="25"/>
      <c r="AG381" s="215"/>
      <c r="AH381" s="216"/>
      <c r="AI381" s="25"/>
      <c r="AJ381" s="215"/>
      <c r="AK381" s="25"/>
      <c r="AL381" s="215"/>
      <c r="AM381" s="216"/>
      <c r="AN381" s="25"/>
      <c r="AO381" s="215"/>
      <c r="AP381" s="25"/>
    </row>
    <row r="382" spans="11:42" ht="15.75" customHeight="1">
      <c r="K382" s="215"/>
      <c r="L382" s="286"/>
      <c r="M382" s="215"/>
      <c r="N382" s="216"/>
      <c r="O382" s="286"/>
      <c r="P382" s="215"/>
      <c r="Q382" s="286"/>
      <c r="R382" s="215"/>
      <c r="S382" s="216"/>
      <c r="T382" s="25"/>
      <c r="U382" s="215"/>
      <c r="V382" s="25"/>
      <c r="W382" s="215"/>
      <c r="X382" s="216"/>
      <c r="Y382" s="25"/>
      <c r="Z382" s="215"/>
      <c r="AA382" s="25"/>
      <c r="AB382" s="215"/>
      <c r="AC382" s="216"/>
      <c r="AD382" s="25"/>
      <c r="AE382" s="215"/>
      <c r="AF382" s="25"/>
      <c r="AG382" s="215"/>
      <c r="AH382" s="216"/>
      <c r="AI382" s="25"/>
      <c r="AJ382" s="215"/>
      <c r="AK382" s="25"/>
      <c r="AL382" s="215"/>
      <c r="AM382" s="216"/>
      <c r="AN382" s="25"/>
      <c r="AO382" s="215"/>
      <c r="AP382" s="25"/>
    </row>
    <row r="383" spans="11:42" ht="15.75" customHeight="1">
      <c r="K383" s="215"/>
      <c r="L383" s="286"/>
      <c r="M383" s="215"/>
      <c r="N383" s="216"/>
      <c r="O383" s="286"/>
      <c r="P383" s="215"/>
      <c r="Q383" s="286"/>
      <c r="R383" s="215"/>
      <c r="S383" s="216"/>
      <c r="T383" s="25"/>
      <c r="U383" s="215"/>
      <c r="V383" s="25"/>
      <c r="W383" s="215"/>
      <c r="X383" s="216"/>
      <c r="Y383" s="25"/>
      <c r="Z383" s="215"/>
      <c r="AA383" s="25"/>
      <c r="AB383" s="215"/>
      <c r="AC383" s="216"/>
      <c r="AD383" s="25"/>
      <c r="AE383" s="215"/>
      <c r="AF383" s="25"/>
      <c r="AG383" s="215"/>
      <c r="AH383" s="216"/>
      <c r="AI383" s="25"/>
      <c r="AJ383" s="215"/>
      <c r="AK383" s="25"/>
      <c r="AL383" s="215"/>
      <c r="AM383" s="216"/>
      <c r="AN383" s="25"/>
      <c r="AO383" s="215"/>
      <c r="AP383" s="25"/>
    </row>
    <row r="384" spans="11:42" ht="15.75" customHeight="1">
      <c r="K384" s="215"/>
      <c r="L384" s="286"/>
      <c r="M384" s="215"/>
      <c r="N384" s="216"/>
      <c r="O384" s="286"/>
      <c r="P384" s="215"/>
      <c r="Q384" s="286"/>
      <c r="R384" s="215"/>
      <c r="S384" s="216"/>
      <c r="T384" s="25"/>
      <c r="U384" s="215"/>
      <c r="V384" s="25"/>
      <c r="W384" s="215"/>
      <c r="X384" s="216"/>
      <c r="Y384" s="25"/>
      <c r="Z384" s="215"/>
      <c r="AA384" s="25"/>
      <c r="AB384" s="215"/>
      <c r="AC384" s="216"/>
      <c r="AD384" s="25"/>
      <c r="AE384" s="215"/>
      <c r="AF384" s="25"/>
      <c r="AG384" s="215"/>
      <c r="AH384" s="216"/>
      <c r="AI384" s="25"/>
      <c r="AJ384" s="215"/>
      <c r="AK384" s="25"/>
      <c r="AL384" s="215"/>
      <c r="AM384" s="216"/>
      <c r="AN384" s="25"/>
      <c r="AO384" s="215"/>
      <c r="AP384" s="25"/>
    </row>
    <row r="385" spans="11:42" ht="15.75" customHeight="1">
      <c r="K385" s="215"/>
      <c r="L385" s="286"/>
      <c r="M385" s="215"/>
      <c r="N385" s="216"/>
      <c r="O385" s="286"/>
      <c r="P385" s="215"/>
      <c r="Q385" s="286"/>
      <c r="R385" s="215"/>
      <c r="S385" s="216"/>
      <c r="T385" s="25"/>
      <c r="U385" s="215"/>
      <c r="V385" s="25"/>
      <c r="W385" s="215"/>
      <c r="X385" s="216"/>
      <c r="Y385" s="25"/>
      <c r="Z385" s="215"/>
      <c r="AA385" s="25"/>
      <c r="AB385" s="215"/>
      <c r="AC385" s="216"/>
      <c r="AD385" s="25"/>
      <c r="AE385" s="215"/>
      <c r="AF385" s="25"/>
      <c r="AG385" s="215"/>
      <c r="AH385" s="216"/>
      <c r="AI385" s="25"/>
      <c r="AJ385" s="215"/>
      <c r="AK385" s="25"/>
      <c r="AL385" s="215"/>
      <c r="AM385" s="216"/>
      <c r="AN385" s="25"/>
      <c r="AO385" s="215"/>
      <c r="AP385" s="25"/>
    </row>
    <row r="386" spans="11:42" ht="15.75" customHeight="1">
      <c r="K386" s="215"/>
      <c r="L386" s="286"/>
      <c r="M386" s="215"/>
      <c r="N386" s="216"/>
      <c r="O386" s="286"/>
      <c r="P386" s="215"/>
      <c r="Q386" s="286"/>
      <c r="R386" s="215"/>
      <c r="S386" s="216"/>
      <c r="T386" s="25"/>
      <c r="U386" s="215"/>
      <c r="V386" s="25"/>
      <c r="W386" s="215"/>
      <c r="X386" s="216"/>
      <c r="Y386" s="25"/>
      <c r="Z386" s="215"/>
      <c r="AA386" s="25"/>
      <c r="AB386" s="215"/>
      <c r="AC386" s="216"/>
      <c r="AD386" s="25"/>
      <c r="AE386" s="215"/>
      <c r="AF386" s="25"/>
      <c r="AG386" s="215"/>
      <c r="AH386" s="216"/>
      <c r="AI386" s="25"/>
      <c r="AJ386" s="215"/>
      <c r="AK386" s="25"/>
      <c r="AL386" s="215"/>
      <c r="AM386" s="216"/>
      <c r="AN386" s="25"/>
      <c r="AO386" s="215"/>
      <c r="AP386" s="25"/>
    </row>
    <row r="387" spans="11:42" ht="15.75" customHeight="1">
      <c r="K387" s="215"/>
      <c r="L387" s="286"/>
      <c r="M387" s="215"/>
      <c r="N387" s="216"/>
      <c r="O387" s="286"/>
      <c r="P387" s="215"/>
      <c r="Q387" s="286"/>
      <c r="R387" s="215"/>
      <c r="S387" s="216"/>
      <c r="T387" s="25"/>
      <c r="U387" s="215"/>
      <c r="V387" s="25"/>
      <c r="W387" s="215"/>
      <c r="X387" s="216"/>
      <c r="Y387" s="25"/>
      <c r="Z387" s="215"/>
      <c r="AA387" s="25"/>
      <c r="AB387" s="215"/>
      <c r="AC387" s="216"/>
      <c r="AD387" s="25"/>
      <c r="AE387" s="215"/>
      <c r="AF387" s="25"/>
      <c r="AG387" s="215"/>
      <c r="AH387" s="216"/>
      <c r="AI387" s="25"/>
      <c r="AJ387" s="215"/>
      <c r="AK387" s="25"/>
      <c r="AL387" s="215"/>
      <c r="AM387" s="216"/>
      <c r="AN387" s="25"/>
      <c r="AO387" s="215"/>
      <c r="AP387" s="25"/>
    </row>
    <row r="388" spans="11:42" ht="15.75" customHeight="1">
      <c r="K388" s="215"/>
      <c r="L388" s="286"/>
      <c r="M388" s="215"/>
      <c r="N388" s="216"/>
      <c r="O388" s="286"/>
      <c r="P388" s="215"/>
      <c r="Q388" s="286"/>
      <c r="R388" s="215"/>
      <c r="S388" s="216"/>
      <c r="T388" s="25"/>
      <c r="U388" s="215"/>
      <c r="V388" s="25"/>
      <c r="W388" s="215"/>
      <c r="X388" s="216"/>
      <c r="Y388" s="25"/>
      <c r="Z388" s="215"/>
      <c r="AA388" s="25"/>
      <c r="AB388" s="215"/>
      <c r="AC388" s="216"/>
      <c r="AD388" s="25"/>
      <c r="AE388" s="215"/>
      <c r="AF388" s="25"/>
      <c r="AG388" s="215"/>
      <c r="AH388" s="216"/>
      <c r="AI388" s="25"/>
      <c r="AJ388" s="215"/>
      <c r="AK388" s="25"/>
      <c r="AL388" s="215"/>
      <c r="AM388" s="216"/>
      <c r="AN388" s="25"/>
      <c r="AO388" s="215"/>
      <c r="AP388" s="25"/>
    </row>
    <row r="389" spans="11:42" ht="15.75" customHeight="1">
      <c r="K389" s="215"/>
      <c r="L389" s="286"/>
      <c r="M389" s="215"/>
      <c r="N389" s="216"/>
      <c r="O389" s="286"/>
      <c r="P389" s="215"/>
      <c r="Q389" s="286"/>
      <c r="R389" s="215"/>
      <c r="S389" s="216"/>
      <c r="T389" s="25"/>
      <c r="U389" s="215"/>
      <c r="V389" s="25"/>
      <c r="W389" s="215"/>
      <c r="X389" s="216"/>
      <c r="Y389" s="25"/>
      <c r="Z389" s="215"/>
      <c r="AA389" s="25"/>
      <c r="AB389" s="215"/>
      <c r="AC389" s="216"/>
      <c r="AD389" s="25"/>
      <c r="AE389" s="215"/>
      <c r="AF389" s="25"/>
      <c r="AG389" s="215"/>
      <c r="AH389" s="216"/>
      <c r="AI389" s="25"/>
      <c r="AJ389" s="215"/>
      <c r="AK389" s="25"/>
      <c r="AL389" s="215"/>
      <c r="AM389" s="216"/>
      <c r="AN389" s="25"/>
      <c r="AO389" s="215"/>
      <c r="AP389" s="25"/>
    </row>
    <row r="390" spans="11:42" ht="15.75" customHeight="1">
      <c r="K390" s="215"/>
      <c r="L390" s="286"/>
      <c r="M390" s="215"/>
      <c r="N390" s="216"/>
      <c r="O390" s="286"/>
      <c r="P390" s="215"/>
      <c r="Q390" s="286"/>
      <c r="R390" s="215"/>
      <c r="S390" s="216"/>
      <c r="T390" s="25"/>
      <c r="U390" s="215"/>
      <c r="V390" s="25"/>
      <c r="W390" s="215"/>
      <c r="X390" s="216"/>
      <c r="Y390" s="25"/>
      <c r="Z390" s="215"/>
      <c r="AA390" s="25"/>
      <c r="AB390" s="215"/>
      <c r="AC390" s="216"/>
      <c r="AD390" s="25"/>
      <c r="AE390" s="215"/>
      <c r="AF390" s="25"/>
      <c r="AG390" s="215"/>
      <c r="AH390" s="216"/>
      <c r="AI390" s="25"/>
      <c r="AJ390" s="215"/>
      <c r="AK390" s="25"/>
      <c r="AL390" s="215"/>
      <c r="AM390" s="216"/>
      <c r="AN390" s="25"/>
      <c r="AO390" s="215"/>
      <c r="AP390" s="25"/>
    </row>
    <row r="391" spans="11:42" ht="15.75" customHeight="1">
      <c r="K391" s="215"/>
      <c r="L391" s="286"/>
      <c r="M391" s="215"/>
      <c r="N391" s="216"/>
      <c r="O391" s="286"/>
      <c r="P391" s="215"/>
      <c r="Q391" s="286"/>
      <c r="R391" s="215"/>
      <c r="S391" s="216"/>
      <c r="T391" s="25"/>
      <c r="U391" s="215"/>
      <c r="V391" s="25"/>
      <c r="W391" s="215"/>
      <c r="X391" s="216"/>
      <c r="Y391" s="25"/>
      <c r="Z391" s="215"/>
      <c r="AA391" s="25"/>
      <c r="AB391" s="215"/>
      <c r="AC391" s="216"/>
      <c r="AD391" s="25"/>
      <c r="AE391" s="215"/>
      <c r="AF391" s="25"/>
      <c r="AG391" s="215"/>
      <c r="AH391" s="216"/>
      <c r="AI391" s="25"/>
      <c r="AJ391" s="215"/>
      <c r="AK391" s="25"/>
      <c r="AL391" s="215"/>
      <c r="AM391" s="216"/>
      <c r="AN391" s="25"/>
      <c r="AO391" s="215"/>
      <c r="AP391" s="25"/>
    </row>
    <row r="392" spans="11:42" ht="15.75" customHeight="1">
      <c r="K392" s="215"/>
      <c r="L392" s="286"/>
      <c r="M392" s="215"/>
      <c r="N392" s="216"/>
      <c r="O392" s="286"/>
      <c r="P392" s="215"/>
      <c r="Q392" s="286"/>
      <c r="R392" s="215"/>
      <c r="S392" s="216"/>
      <c r="T392" s="25"/>
      <c r="U392" s="215"/>
      <c r="V392" s="25"/>
      <c r="W392" s="215"/>
      <c r="X392" s="216"/>
      <c r="Y392" s="25"/>
      <c r="Z392" s="215"/>
      <c r="AA392" s="25"/>
      <c r="AB392" s="215"/>
      <c r="AC392" s="216"/>
      <c r="AD392" s="25"/>
      <c r="AE392" s="215"/>
      <c r="AF392" s="25"/>
      <c r="AG392" s="215"/>
      <c r="AH392" s="216"/>
      <c r="AI392" s="25"/>
      <c r="AJ392" s="215"/>
      <c r="AK392" s="25"/>
      <c r="AL392" s="215"/>
      <c r="AM392" s="216"/>
      <c r="AN392" s="25"/>
      <c r="AO392" s="215"/>
      <c r="AP392" s="25"/>
    </row>
    <row r="393" spans="11:42" ht="15.75" customHeight="1">
      <c r="K393" s="215"/>
      <c r="L393" s="286"/>
      <c r="M393" s="215"/>
      <c r="N393" s="216"/>
      <c r="O393" s="286"/>
      <c r="P393" s="215"/>
      <c r="Q393" s="286"/>
      <c r="R393" s="215"/>
      <c r="S393" s="216"/>
      <c r="T393" s="25"/>
      <c r="U393" s="215"/>
      <c r="V393" s="25"/>
      <c r="W393" s="215"/>
      <c r="X393" s="216"/>
      <c r="Y393" s="25"/>
      <c r="Z393" s="215"/>
      <c r="AA393" s="25"/>
      <c r="AB393" s="215"/>
      <c r="AC393" s="216"/>
      <c r="AD393" s="25"/>
      <c r="AE393" s="215"/>
      <c r="AF393" s="25"/>
      <c r="AG393" s="215"/>
      <c r="AH393" s="216"/>
      <c r="AI393" s="25"/>
      <c r="AJ393" s="215"/>
      <c r="AK393" s="25"/>
      <c r="AL393" s="215"/>
      <c r="AM393" s="216"/>
      <c r="AN393" s="25"/>
      <c r="AO393" s="215"/>
      <c r="AP393" s="25"/>
    </row>
    <row r="394" spans="11:42" ht="15.75" customHeight="1">
      <c r="K394" s="215"/>
      <c r="L394" s="286"/>
      <c r="M394" s="215"/>
      <c r="N394" s="216"/>
      <c r="O394" s="286"/>
      <c r="P394" s="215"/>
      <c r="Q394" s="286"/>
      <c r="R394" s="215"/>
      <c r="S394" s="216"/>
      <c r="T394" s="25"/>
      <c r="U394" s="215"/>
      <c r="V394" s="25"/>
      <c r="W394" s="215"/>
      <c r="X394" s="216"/>
      <c r="Y394" s="25"/>
      <c r="Z394" s="215"/>
      <c r="AA394" s="25"/>
      <c r="AB394" s="215"/>
      <c r="AC394" s="216"/>
      <c r="AD394" s="25"/>
      <c r="AE394" s="215"/>
      <c r="AF394" s="25"/>
      <c r="AG394" s="215"/>
      <c r="AH394" s="216"/>
      <c r="AI394" s="25"/>
      <c r="AJ394" s="215"/>
      <c r="AK394" s="25"/>
      <c r="AL394" s="215"/>
      <c r="AM394" s="216"/>
      <c r="AN394" s="25"/>
      <c r="AO394" s="215"/>
      <c r="AP394" s="25"/>
    </row>
    <row r="395" spans="11:42" ht="15.75" customHeight="1">
      <c r="K395" s="215"/>
      <c r="L395" s="286"/>
      <c r="M395" s="215"/>
      <c r="N395" s="216"/>
      <c r="O395" s="286"/>
      <c r="P395" s="215"/>
      <c r="Q395" s="286"/>
      <c r="R395" s="215"/>
      <c r="S395" s="216"/>
      <c r="T395" s="25"/>
      <c r="U395" s="215"/>
      <c r="V395" s="25"/>
      <c r="W395" s="215"/>
      <c r="X395" s="216"/>
      <c r="Y395" s="25"/>
      <c r="Z395" s="215"/>
      <c r="AA395" s="25"/>
      <c r="AB395" s="215"/>
      <c r="AC395" s="216"/>
      <c r="AD395" s="25"/>
      <c r="AE395" s="215"/>
      <c r="AF395" s="25"/>
      <c r="AG395" s="215"/>
      <c r="AH395" s="216"/>
      <c r="AI395" s="25"/>
      <c r="AJ395" s="215"/>
      <c r="AK395" s="25"/>
      <c r="AL395" s="215"/>
      <c r="AM395" s="216"/>
      <c r="AN395" s="25"/>
      <c r="AO395" s="215"/>
      <c r="AP395" s="25"/>
    </row>
    <row r="396" spans="11:42" ht="15.75" customHeight="1">
      <c r="K396" s="215"/>
      <c r="L396" s="286"/>
      <c r="M396" s="215"/>
      <c r="N396" s="216"/>
      <c r="O396" s="286"/>
      <c r="P396" s="215"/>
      <c r="Q396" s="286"/>
      <c r="R396" s="215"/>
      <c r="S396" s="216"/>
      <c r="T396" s="25"/>
      <c r="U396" s="215"/>
      <c r="V396" s="25"/>
      <c r="W396" s="215"/>
      <c r="X396" s="216"/>
      <c r="Y396" s="25"/>
      <c r="Z396" s="215"/>
      <c r="AA396" s="25"/>
      <c r="AB396" s="215"/>
      <c r="AC396" s="216"/>
      <c r="AD396" s="25"/>
      <c r="AE396" s="215"/>
      <c r="AF396" s="25"/>
      <c r="AG396" s="215"/>
      <c r="AH396" s="216"/>
      <c r="AI396" s="25"/>
      <c r="AJ396" s="215"/>
      <c r="AK396" s="25"/>
      <c r="AL396" s="215"/>
      <c r="AM396" s="216"/>
      <c r="AN396" s="25"/>
      <c r="AO396" s="215"/>
      <c r="AP396" s="25"/>
    </row>
    <row r="397" spans="11:42" ht="15.75" customHeight="1">
      <c r="K397" s="215"/>
      <c r="L397" s="286"/>
      <c r="M397" s="215"/>
      <c r="N397" s="216"/>
      <c r="O397" s="286"/>
      <c r="P397" s="215"/>
      <c r="Q397" s="286"/>
      <c r="R397" s="215"/>
      <c r="S397" s="216"/>
      <c r="T397" s="25"/>
      <c r="U397" s="215"/>
      <c r="V397" s="25"/>
      <c r="W397" s="215"/>
      <c r="X397" s="216"/>
      <c r="Y397" s="25"/>
      <c r="Z397" s="215"/>
      <c r="AA397" s="25"/>
      <c r="AB397" s="215"/>
      <c r="AC397" s="216"/>
      <c r="AD397" s="25"/>
      <c r="AE397" s="215"/>
      <c r="AF397" s="25"/>
      <c r="AG397" s="215"/>
      <c r="AH397" s="216"/>
      <c r="AI397" s="25"/>
      <c r="AJ397" s="215"/>
      <c r="AK397" s="25"/>
      <c r="AL397" s="215"/>
      <c r="AM397" s="216"/>
      <c r="AN397" s="25"/>
      <c r="AO397" s="215"/>
      <c r="AP397" s="25"/>
    </row>
    <row r="398" spans="11:42" ht="15.75" customHeight="1">
      <c r="K398" s="215"/>
      <c r="L398" s="286"/>
      <c r="M398" s="215"/>
      <c r="N398" s="216"/>
      <c r="O398" s="286"/>
      <c r="P398" s="215"/>
      <c r="Q398" s="286"/>
      <c r="R398" s="215"/>
      <c r="S398" s="216"/>
      <c r="T398" s="25"/>
      <c r="U398" s="215"/>
      <c r="V398" s="25"/>
      <c r="W398" s="215"/>
      <c r="X398" s="216"/>
      <c r="Y398" s="25"/>
      <c r="Z398" s="215"/>
      <c r="AA398" s="25"/>
      <c r="AB398" s="215"/>
      <c r="AC398" s="216"/>
      <c r="AD398" s="25"/>
      <c r="AE398" s="215"/>
      <c r="AF398" s="25"/>
      <c r="AG398" s="215"/>
      <c r="AH398" s="216"/>
      <c r="AI398" s="25"/>
      <c r="AJ398" s="215"/>
      <c r="AK398" s="25"/>
      <c r="AL398" s="215"/>
      <c r="AM398" s="216"/>
      <c r="AN398" s="25"/>
      <c r="AO398" s="215"/>
      <c r="AP398" s="25"/>
    </row>
    <row r="399" spans="11:42" ht="15.75" customHeight="1">
      <c r="K399" s="215"/>
      <c r="L399" s="286"/>
      <c r="M399" s="215"/>
      <c r="N399" s="216"/>
      <c r="O399" s="286"/>
      <c r="P399" s="215"/>
      <c r="Q399" s="286"/>
      <c r="R399" s="215"/>
      <c r="S399" s="216"/>
      <c r="T399" s="25"/>
      <c r="U399" s="215"/>
      <c r="V399" s="25"/>
      <c r="W399" s="215"/>
      <c r="X399" s="216"/>
      <c r="Y399" s="25"/>
      <c r="Z399" s="215"/>
      <c r="AA399" s="25"/>
      <c r="AB399" s="215"/>
      <c r="AC399" s="216"/>
      <c r="AD399" s="25"/>
      <c r="AE399" s="215"/>
      <c r="AF399" s="25"/>
      <c r="AG399" s="215"/>
      <c r="AH399" s="216"/>
      <c r="AI399" s="25"/>
      <c r="AJ399" s="215"/>
      <c r="AK399" s="25"/>
      <c r="AL399" s="215"/>
      <c r="AM399" s="216"/>
      <c r="AN399" s="25"/>
      <c r="AO399" s="215"/>
      <c r="AP399" s="25"/>
    </row>
    <row r="400" spans="11:42" ht="15.75" customHeight="1">
      <c r="K400" s="215"/>
      <c r="L400" s="286"/>
      <c r="M400" s="215"/>
      <c r="N400" s="216"/>
      <c r="O400" s="286"/>
      <c r="P400" s="215"/>
      <c r="Q400" s="286"/>
      <c r="R400" s="215"/>
      <c r="S400" s="216"/>
      <c r="T400" s="25"/>
      <c r="U400" s="215"/>
      <c r="V400" s="25"/>
      <c r="W400" s="215"/>
      <c r="X400" s="216"/>
      <c r="Y400" s="25"/>
      <c r="Z400" s="215"/>
      <c r="AA400" s="25"/>
      <c r="AB400" s="215"/>
      <c r="AC400" s="216"/>
      <c r="AD400" s="25"/>
      <c r="AE400" s="215"/>
      <c r="AF400" s="25"/>
      <c r="AG400" s="215"/>
      <c r="AH400" s="216"/>
      <c r="AI400" s="25"/>
      <c r="AJ400" s="215"/>
      <c r="AK400" s="25"/>
      <c r="AL400" s="215"/>
      <c r="AM400" s="216"/>
      <c r="AN400" s="25"/>
      <c r="AO400" s="215"/>
      <c r="AP400" s="25"/>
    </row>
    <row r="401" spans="11:42" ht="15.75" customHeight="1">
      <c r="K401" s="215"/>
      <c r="L401" s="286"/>
      <c r="M401" s="215"/>
      <c r="N401" s="216"/>
      <c r="O401" s="286"/>
      <c r="P401" s="215"/>
      <c r="Q401" s="286"/>
      <c r="R401" s="215"/>
      <c r="S401" s="216"/>
      <c r="T401" s="25"/>
      <c r="U401" s="215"/>
      <c r="V401" s="25"/>
      <c r="W401" s="215"/>
      <c r="X401" s="216"/>
      <c r="Y401" s="25"/>
      <c r="Z401" s="215"/>
      <c r="AA401" s="25"/>
      <c r="AB401" s="215"/>
      <c r="AC401" s="216"/>
      <c r="AD401" s="25"/>
      <c r="AE401" s="215"/>
      <c r="AF401" s="25"/>
      <c r="AG401" s="215"/>
      <c r="AH401" s="216"/>
      <c r="AI401" s="25"/>
      <c r="AJ401" s="215"/>
      <c r="AK401" s="25"/>
      <c r="AL401" s="215"/>
      <c r="AM401" s="216"/>
      <c r="AN401" s="25"/>
      <c r="AO401" s="215"/>
      <c r="AP401" s="25"/>
    </row>
    <row r="402" spans="11:42" ht="15.75" customHeight="1">
      <c r="K402" s="215"/>
      <c r="L402" s="286"/>
      <c r="M402" s="215"/>
      <c r="N402" s="216"/>
      <c r="O402" s="286"/>
      <c r="P402" s="215"/>
      <c r="Q402" s="286"/>
      <c r="R402" s="215"/>
      <c r="S402" s="216"/>
      <c r="T402" s="25"/>
      <c r="U402" s="215"/>
      <c r="V402" s="25"/>
      <c r="W402" s="215"/>
      <c r="X402" s="216"/>
      <c r="Y402" s="25"/>
      <c r="Z402" s="215"/>
      <c r="AA402" s="25"/>
      <c r="AB402" s="215"/>
      <c r="AC402" s="216"/>
      <c r="AD402" s="25"/>
      <c r="AE402" s="215"/>
      <c r="AF402" s="25"/>
      <c r="AG402" s="215"/>
      <c r="AH402" s="216"/>
      <c r="AI402" s="25"/>
      <c r="AJ402" s="215"/>
      <c r="AK402" s="25"/>
      <c r="AL402" s="215"/>
      <c r="AM402" s="216"/>
      <c r="AN402" s="25"/>
      <c r="AO402" s="215"/>
      <c r="AP402" s="25"/>
    </row>
    <row r="403" spans="11:42" ht="15.75" customHeight="1">
      <c r="K403" s="215"/>
      <c r="L403" s="286"/>
      <c r="M403" s="215"/>
      <c r="N403" s="216"/>
      <c r="O403" s="286"/>
      <c r="P403" s="215"/>
      <c r="Q403" s="286"/>
      <c r="R403" s="215"/>
      <c r="S403" s="216"/>
      <c r="T403" s="25"/>
      <c r="U403" s="215"/>
      <c r="V403" s="25"/>
      <c r="W403" s="215"/>
      <c r="X403" s="216"/>
      <c r="Y403" s="25"/>
      <c r="Z403" s="215"/>
      <c r="AA403" s="25"/>
      <c r="AB403" s="215"/>
      <c r="AC403" s="216"/>
      <c r="AD403" s="25"/>
      <c r="AE403" s="215"/>
      <c r="AF403" s="25"/>
      <c r="AG403" s="215"/>
      <c r="AH403" s="216"/>
      <c r="AI403" s="25"/>
      <c r="AJ403" s="215"/>
      <c r="AK403" s="25"/>
      <c r="AL403" s="215"/>
      <c r="AM403" s="216"/>
      <c r="AN403" s="25"/>
      <c r="AO403" s="215"/>
      <c r="AP403" s="25"/>
    </row>
    <row r="404" spans="11:42" ht="15.75" customHeight="1">
      <c r="K404" s="215"/>
      <c r="L404" s="286"/>
      <c r="M404" s="215"/>
      <c r="N404" s="216"/>
      <c r="O404" s="286"/>
      <c r="P404" s="215"/>
      <c r="Q404" s="286"/>
      <c r="R404" s="215"/>
      <c r="S404" s="216"/>
      <c r="T404" s="25"/>
      <c r="U404" s="215"/>
      <c r="V404" s="25"/>
      <c r="W404" s="215"/>
      <c r="X404" s="216"/>
      <c r="Y404" s="25"/>
      <c r="Z404" s="215"/>
      <c r="AA404" s="25"/>
      <c r="AB404" s="215"/>
      <c r="AC404" s="216"/>
      <c r="AD404" s="25"/>
      <c r="AE404" s="215"/>
      <c r="AF404" s="25"/>
      <c r="AG404" s="215"/>
      <c r="AH404" s="216"/>
      <c r="AI404" s="25"/>
      <c r="AJ404" s="215"/>
      <c r="AK404" s="25"/>
      <c r="AL404" s="215"/>
      <c r="AM404" s="216"/>
      <c r="AN404" s="25"/>
      <c r="AO404" s="215"/>
      <c r="AP404" s="25"/>
    </row>
    <row r="405" spans="11:42" ht="15.75" customHeight="1">
      <c r="K405" s="215"/>
      <c r="L405" s="286"/>
      <c r="M405" s="215"/>
      <c r="N405" s="216"/>
      <c r="O405" s="286"/>
      <c r="P405" s="215"/>
      <c r="Q405" s="286"/>
      <c r="R405" s="215"/>
      <c r="S405" s="216"/>
      <c r="T405" s="25"/>
      <c r="U405" s="215"/>
      <c r="V405" s="25"/>
      <c r="W405" s="215"/>
      <c r="X405" s="216"/>
      <c r="Y405" s="25"/>
      <c r="Z405" s="215"/>
      <c r="AA405" s="25"/>
      <c r="AB405" s="215"/>
      <c r="AC405" s="216"/>
      <c r="AD405" s="25"/>
      <c r="AE405" s="215"/>
      <c r="AF405" s="25"/>
      <c r="AG405" s="215"/>
      <c r="AH405" s="216"/>
      <c r="AI405" s="25"/>
      <c r="AJ405" s="215"/>
      <c r="AK405" s="25"/>
      <c r="AL405" s="215"/>
      <c r="AM405" s="216"/>
      <c r="AN405" s="25"/>
      <c r="AO405" s="215"/>
      <c r="AP405" s="25"/>
    </row>
    <row r="406" spans="11:42" ht="15.75" customHeight="1">
      <c r="K406" s="215"/>
      <c r="L406" s="286"/>
      <c r="M406" s="215"/>
      <c r="N406" s="216"/>
      <c r="O406" s="286"/>
      <c r="P406" s="215"/>
      <c r="Q406" s="286"/>
      <c r="R406" s="215"/>
      <c r="S406" s="216"/>
      <c r="T406" s="25"/>
      <c r="U406" s="215"/>
      <c r="V406" s="25"/>
      <c r="W406" s="215"/>
      <c r="X406" s="216"/>
      <c r="Y406" s="25"/>
      <c r="Z406" s="215"/>
      <c r="AA406" s="25"/>
      <c r="AB406" s="215"/>
      <c r="AC406" s="216"/>
      <c r="AD406" s="25"/>
      <c r="AE406" s="215"/>
      <c r="AF406" s="25"/>
      <c r="AG406" s="215"/>
      <c r="AH406" s="216"/>
      <c r="AI406" s="25"/>
      <c r="AJ406" s="215"/>
      <c r="AK406" s="25"/>
      <c r="AL406" s="215"/>
      <c r="AM406" s="216"/>
      <c r="AN406" s="25"/>
      <c r="AO406" s="215"/>
      <c r="AP406" s="25"/>
    </row>
    <row r="407" spans="11:42" ht="15.75" customHeight="1">
      <c r="K407" s="215"/>
      <c r="L407" s="286"/>
      <c r="M407" s="215"/>
      <c r="N407" s="216"/>
      <c r="O407" s="286"/>
      <c r="P407" s="215"/>
      <c r="Q407" s="286"/>
      <c r="R407" s="215"/>
      <c r="S407" s="216"/>
      <c r="T407" s="25"/>
      <c r="U407" s="215"/>
      <c r="V407" s="25"/>
      <c r="W407" s="215"/>
      <c r="X407" s="216"/>
      <c r="Y407" s="25"/>
      <c r="Z407" s="215"/>
      <c r="AA407" s="25"/>
      <c r="AB407" s="215"/>
      <c r="AC407" s="216"/>
      <c r="AD407" s="25"/>
      <c r="AE407" s="215"/>
      <c r="AF407" s="25"/>
      <c r="AG407" s="215"/>
      <c r="AH407" s="216"/>
      <c r="AI407" s="25"/>
      <c r="AJ407" s="215"/>
      <c r="AK407" s="25"/>
      <c r="AL407" s="215"/>
      <c r="AM407" s="216"/>
      <c r="AN407" s="25"/>
      <c r="AO407" s="215"/>
      <c r="AP407" s="25"/>
    </row>
    <row r="408" spans="11:42" ht="15.75" customHeight="1">
      <c r="K408" s="215"/>
      <c r="L408" s="286"/>
      <c r="M408" s="215"/>
      <c r="N408" s="216"/>
      <c r="O408" s="286"/>
      <c r="P408" s="215"/>
      <c r="Q408" s="286"/>
      <c r="R408" s="215"/>
      <c r="S408" s="216"/>
      <c r="T408" s="25"/>
      <c r="U408" s="215"/>
      <c r="V408" s="25"/>
      <c r="W408" s="215"/>
      <c r="X408" s="216"/>
      <c r="Y408" s="25"/>
      <c r="Z408" s="215"/>
      <c r="AA408" s="25"/>
      <c r="AB408" s="215"/>
      <c r="AC408" s="216"/>
      <c r="AD408" s="25"/>
      <c r="AE408" s="215"/>
      <c r="AF408" s="25"/>
      <c r="AG408" s="215"/>
      <c r="AH408" s="216"/>
      <c r="AI408" s="25"/>
      <c r="AJ408" s="215"/>
      <c r="AK408" s="25"/>
      <c r="AL408" s="215"/>
      <c r="AM408" s="216"/>
      <c r="AN408" s="25"/>
      <c r="AO408" s="215"/>
      <c r="AP408" s="25"/>
    </row>
    <row r="409" spans="11:42" ht="15.75" customHeight="1">
      <c r="K409" s="215"/>
      <c r="L409" s="286"/>
      <c r="M409" s="215"/>
      <c r="N409" s="216"/>
      <c r="O409" s="286"/>
      <c r="P409" s="215"/>
      <c r="Q409" s="286"/>
      <c r="R409" s="215"/>
      <c r="S409" s="216"/>
      <c r="T409" s="25"/>
      <c r="U409" s="215"/>
      <c r="V409" s="25"/>
      <c r="W409" s="215"/>
      <c r="X409" s="216"/>
      <c r="Y409" s="25"/>
      <c r="Z409" s="215"/>
      <c r="AA409" s="25"/>
      <c r="AB409" s="215"/>
      <c r="AC409" s="216"/>
      <c r="AD409" s="25"/>
      <c r="AE409" s="215"/>
      <c r="AF409" s="25"/>
      <c r="AG409" s="215"/>
      <c r="AH409" s="216"/>
      <c r="AI409" s="25"/>
      <c r="AJ409" s="215"/>
      <c r="AK409" s="25"/>
      <c r="AL409" s="215"/>
      <c r="AM409" s="216"/>
      <c r="AN409" s="25"/>
      <c r="AO409" s="215"/>
      <c r="AP409" s="25"/>
    </row>
    <row r="410" spans="11:42" ht="15.75" customHeight="1">
      <c r="K410" s="215"/>
      <c r="L410" s="286"/>
      <c r="M410" s="215"/>
      <c r="N410" s="216"/>
      <c r="O410" s="286"/>
      <c r="P410" s="215"/>
      <c r="Q410" s="286"/>
      <c r="R410" s="215"/>
      <c r="S410" s="216"/>
      <c r="T410" s="25"/>
      <c r="U410" s="215"/>
      <c r="V410" s="25"/>
      <c r="W410" s="215"/>
      <c r="X410" s="216"/>
      <c r="Y410" s="25"/>
      <c r="Z410" s="215"/>
      <c r="AA410" s="25"/>
      <c r="AB410" s="215"/>
      <c r="AC410" s="216"/>
      <c r="AD410" s="25"/>
      <c r="AE410" s="215"/>
      <c r="AF410" s="25"/>
      <c r="AG410" s="215"/>
      <c r="AH410" s="216"/>
      <c r="AI410" s="25"/>
      <c r="AJ410" s="215"/>
      <c r="AK410" s="25"/>
      <c r="AL410" s="215"/>
      <c r="AM410" s="216"/>
      <c r="AN410" s="25"/>
      <c r="AO410" s="215"/>
      <c r="AP410" s="25"/>
    </row>
    <row r="411" spans="11:42" ht="15.75" customHeight="1">
      <c r="K411" s="215"/>
      <c r="L411" s="286"/>
      <c r="M411" s="215"/>
      <c r="N411" s="216"/>
      <c r="O411" s="286"/>
      <c r="P411" s="215"/>
      <c r="Q411" s="286"/>
      <c r="R411" s="215"/>
      <c r="S411" s="216"/>
      <c r="T411" s="25"/>
      <c r="U411" s="215"/>
      <c r="V411" s="25"/>
      <c r="W411" s="215"/>
      <c r="X411" s="216"/>
      <c r="Y411" s="25"/>
      <c r="Z411" s="215"/>
      <c r="AA411" s="25"/>
      <c r="AB411" s="215"/>
      <c r="AC411" s="216"/>
      <c r="AD411" s="25"/>
      <c r="AE411" s="215"/>
      <c r="AF411" s="25"/>
      <c r="AG411" s="215"/>
      <c r="AH411" s="216"/>
      <c r="AI411" s="25"/>
      <c r="AJ411" s="215"/>
      <c r="AK411" s="25"/>
      <c r="AL411" s="215"/>
      <c r="AM411" s="216"/>
      <c r="AN411" s="25"/>
      <c r="AO411" s="215"/>
      <c r="AP411" s="25"/>
    </row>
    <row r="412" spans="11:42" ht="15.75" customHeight="1">
      <c r="K412" s="215"/>
      <c r="L412" s="286"/>
      <c r="M412" s="215"/>
      <c r="N412" s="216"/>
      <c r="O412" s="286"/>
      <c r="P412" s="215"/>
      <c r="Q412" s="286"/>
      <c r="R412" s="215"/>
      <c r="S412" s="216"/>
      <c r="T412" s="25"/>
      <c r="U412" s="215"/>
      <c r="V412" s="25"/>
      <c r="W412" s="215"/>
      <c r="X412" s="216"/>
      <c r="Y412" s="25"/>
      <c r="Z412" s="215"/>
      <c r="AA412" s="25"/>
      <c r="AB412" s="215"/>
      <c r="AC412" s="216"/>
      <c r="AD412" s="25"/>
      <c r="AE412" s="215"/>
      <c r="AF412" s="25"/>
      <c r="AG412" s="215"/>
      <c r="AH412" s="216"/>
      <c r="AI412" s="25"/>
      <c r="AJ412" s="215"/>
      <c r="AK412" s="25"/>
      <c r="AL412" s="215"/>
      <c r="AM412" s="216"/>
      <c r="AN412" s="25"/>
      <c r="AO412" s="215"/>
      <c r="AP412" s="25"/>
    </row>
    <row r="413" spans="11:42" ht="15.75" customHeight="1">
      <c r="K413" s="215"/>
      <c r="L413" s="286"/>
      <c r="M413" s="215"/>
      <c r="N413" s="216"/>
      <c r="O413" s="286"/>
      <c r="P413" s="215"/>
      <c r="Q413" s="286"/>
      <c r="R413" s="215"/>
      <c r="S413" s="216"/>
      <c r="T413" s="25"/>
      <c r="U413" s="215"/>
      <c r="V413" s="25"/>
      <c r="W413" s="215"/>
      <c r="X413" s="216"/>
      <c r="Y413" s="25"/>
      <c r="Z413" s="215"/>
      <c r="AA413" s="25"/>
      <c r="AB413" s="215"/>
      <c r="AC413" s="216"/>
      <c r="AD413" s="25"/>
      <c r="AE413" s="215"/>
      <c r="AF413" s="25"/>
      <c r="AG413" s="215"/>
      <c r="AH413" s="216"/>
      <c r="AI413" s="25"/>
      <c r="AJ413" s="215"/>
      <c r="AK413" s="25"/>
      <c r="AL413" s="215"/>
      <c r="AM413" s="216"/>
      <c r="AN413" s="25"/>
      <c r="AO413" s="215"/>
      <c r="AP413" s="25"/>
    </row>
    <row r="414" spans="11:42" ht="15.75" customHeight="1">
      <c r="K414" s="215"/>
      <c r="L414" s="286"/>
      <c r="M414" s="215"/>
      <c r="N414" s="216"/>
      <c r="O414" s="286"/>
      <c r="P414" s="215"/>
      <c r="Q414" s="286"/>
      <c r="R414" s="215"/>
      <c r="S414" s="216"/>
      <c r="T414" s="25"/>
      <c r="U414" s="215"/>
      <c r="V414" s="25"/>
      <c r="W414" s="215"/>
      <c r="X414" s="216"/>
      <c r="Y414" s="25"/>
      <c r="Z414" s="215"/>
      <c r="AA414" s="25"/>
      <c r="AB414" s="215"/>
      <c r="AC414" s="216"/>
      <c r="AD414" s="25"/>
      <c r="AE414" s="215"/>
      <c r="AF414" s="25"/>
      <c r="AG414" s="215"/>
      <c r="AH414" s="216"/>
      <c r="AI414" s="25"/>
      <c r="AJ414" s="215"/>
      <c r="AK414" s="25"/>
      <c r="AL414" s="215"/>
      <c r="AM414" s="216"/>
      <c r="AN414" s="25"/>
      <c r="AO414" s="215"/>
      <c r="AP414" s="25"/>
    </row>
    <row r="415" spans="11:42" ht="15.75" customHeight="1">
      <c r="K415" s="215"/>
      <c r="L415" s="286"/>
      <c r="M415" s="215"/>
      <c r="N415" s="216"/>
      <c r="O415" s="286"/>
      <c r="P415" s="215"/>
      <c r="Q415" s="286"/>
      <c r="R415" s="215"/>
      <c r="S415" s="216"/>
      <c r="T415" s="25"/>
      <c r="U415" s="215"/>
      <c r="V415" s="25"/>
      <c r="W415" s="215"/>
      <c r="X415" s="216"/>
      <c r="Y415" s="25"/>
      <c r="Z415" s="215"/>
      <c r="AA415" s="25"/>
      <c r="AB415" s="215"/>
      <c r="AC415" s="216"/>
      <c r="AD415" s="25"/>
      <c r="AE415" s="215"/>
      <c r="AF415" s="25"/>
      <c r="AG415" s="215"/>
      <c r="AH415" s="216"/>
      <c r="AI415" s="25"/>
      <c r="AJ415" s="215"/>
      <c r="AK415" s="25"/>
      <c r="AL415" s="215"/>
      <c r="AM415" s="216"/>
      <c r="AN415" s="25"/>
      <c r="AO415" s="215"/>
      <c r="AP415" s="25"/>
    </row>
    <row r="416" spans="11:42" ht="15.75" customHeight="1">
      <c r="K416" s="215"/>
      <c r="L416" s="286"/>
      <c r="M416" s="215"/>
      <c r="N416" s="216"/>
      <c r="O416" s="286"/>
      <c r="P416" s="215"/>
      <c r="Q416" s="286"/>
      <c r="R416" s="215"/>
      <c r="S416" s="216"/>
      <c r="T416" s="25"/>
      <c r="U416" s="215"/>
      <c r="V416" s="25"/>
      <c r="W416" s="215"/>
      <c r="X416" s="216"/>
      <c r="Y416" s="25"/>
      <c r="Z416" s="215"/>
      <c r="AA416" s="25"/>
      <c r="AB416" s="215"/>
      <c r="AC416" s="216"/>
      <c r="AD416" s="25"/>
      <c r="AE416" s="215"/>
      <c r="AF416" s="25"/>
      <c r="AG416" s="215"/>
      <c r="AH416" s="216"/>
      <c r="AI416" s="25"/>
      <c r="AJ416" s="215"/>
      <c r="AK416" s="25"/>
      <c r="AL416" s="215"/>
      <c r="AM416" s="216"/>
      <c r="AN416" s="25"/>
      <c r="AO416" s="215"/>
      <c r="AP416" s="25"/>
    </row>
    <row r="417" spans="11:42" ht="15.75" customHeight="1">
      <c r="K417" s="215"/>
      <c r="L417" s="286"/>
      <c r="M417" s="215"/>
      <c r="N417" s="216"/>
      <c r="O417" s="286"/>
      <c r="P417" s="215"/>
      <c r="Q417" s="286"/>
      <c r="R417" s="215"/>
      <c r="S417" s="216"/>
      <c r="T417" s="25"/>
      <c r="U417" s="215"/>
      <c r="V417" s="25"/>
      <c r="W417" s="215"/>
      <c r="X417" s="216"/>
      <c r="Y417" s="25"/>
      <c r="Z417" s="215"/>
      <c r="AA417" s="25"/>
      <c r="AB417" s="215"/>
      <c r="AC417" s="216"/>
      <c r="AD417" s="25"/>
      <c r="AE417" s="215"/>
      <c r="AF417" s="25"/>
      <c r="AG417" s="215"/>
      <c r="AH417" s="216"/>
      <c r="AI417" s="25"/>
      <c r="AJ417" s="215"/>
      <c r="AK417" s="25"/>
      <c r="AL417" s="215"/>
      <c r="AM417" s="216"/>
      <c r="AN417" s="25"/>
      <c r="AO417" s="215"/>
      <c r="AP417" s="25"/>
    </row>
    <row r="418" spans="11:42" ht="15.75" customHeight="1">
      <c r="K418" s="215"/>
      <c r="L418" s="286"/>
      <c r="M418" s="215"/>
      <c r="N418" s="216"/>
      <c r="O418" s="286"/>
      <c r="P418" s="215"/>
      <c r="Q418" s="286"/>
      <c r="R418" s="215"/>
      <c r="S418" s="216"/>
      <c r="T418" s="25"/>
      <c r="U418" s="215"/>
      <c r="V418" s="25"/>
      <c r="W418" s="215"/>
      <c r="X418" s="216"/>
      <c r="Y418" s="25"/>
      <c r="Z418" s="215"/>
      <c r="AA418" s="25"/>
      <c r="AB418" s="215"/>
      <c r="AC418" s="216"/>
      <c r="AD418" s="25"/>
      <c r="AE418" s="215"/>
      <c r="AF418" s="25"/>
      <c r="AG418" s="215"/>
      <c r="AH418" s="216"/>
      <c r="AI418" s="25"/>
      <c r="AJ418" s="215"/>
      <c r="AK418" s="25"/>
      <c r="AL418" s="215"/>
      <c r="AM418" s="216"/>
      <c r="AN418" s="25"/>
      <c r="AO418" s="215"/>
      <c r="AP418" s="25"/>
    </row>
    <row r="419" spans="11:42" ht="15.75" customHeight="1">
      <c r="K419" s="215"/>
      <c r="L419" s="286"/>
      <c r="M419" s="215"/>
      <c r="N419" s="216"/>
      <c r="O419" s="286"/>
      <c r="P419" s="215"/>
      <c r="Q419" s="286"/>
      <c r="R419" s="215"/>
      <c r="S419" s="216"/>
      <c r="T419" s="25"/>
      <c r="U419" s="215"/>
      <c r="V419" s="25"/>
      <c r="W419" s="215"/>
      <c r="X419" s="216"/>
      <c r="Y419" s="25"/>
      <c r="Z419" s="215"/>
      <c r="AA419" s="25"/>
      <c r="AB419" s="215"/>
      <c r="AC419" s="216"/>
      <c r="AD419" s="25"/>
      <c r="AE419" s="215"/>
      <c r="AF419" s="25"/>
      <c r="AG419" s="215"/>
      <c r="AH419" s="216"/>
      <c r="AI419" s="25"/>
      <c r="AJ419" s="215"/>
      <c r="AK419" s="25"/>
      <c r="AL419" s="215"/>
      <c r="AM419" s="216"/>
      <c r="AN419" s="25"/>
      <c r="AO419" s="215"/>
      <c r="AP419" s="25"/>
    </row>
    <row r="420" spans="11:42" ht="15.75" customHeight="1">
      <c r="K420" s="215"/>
      <c r="L420" s="286"/>
      <c r="M420" s="215"/>
      <c r="N420" s="216"/>
      <c r="O420" s="286"/>
      <c r="P420" s="215"/>
      <c r="Q420" s="286"/>
      <c r="R420" s="215"/>
      <c r="S420" s="216"/>
      <c r="T420" s="25"/>
      <c r="U420" s="215"/>
      <c r="V420" s="25"/>
      <c r="W420" s="215"/>
      <c r="X420" s="216"/>
      <c r="Y420" s="25"/>
      <c r="Z420" s="215"/>
      <c r="AA420" s="25"/>
      <c r="AB420" s="215"/>
      <c r="AC420" s="216"/>
      <c r="AD420" s="25"/>
      <c r="AE420" s="215"/>
      <c r="AF420" s="25"/>
      <c r="AG420" s="215"/>
      <c r="AH420" s="216"/>
      <c r="AI420" s="25"/>
      <c r="AJ420" s="215"/>
      <c r="AK420" s="25"/>
      <c r="AL420" s="215"/>
      <c r="AM420" s="216"/>
      <c r="AN420" s="25"/>
      <c r="AO420" s="215"/>
      <c r="AP420" s="25"/>
    </row>
    <row r="421" spans="11:42" ht="15.75" customHeight="1">
      <c r="K421" s="215"/>
      <c r="L421" s="286"/>
      <c r="M421" s="215"/>
      <c r="N421" s="216"/>
      <c r="O421" s="286"/>
      <c r="P421" s="215"/>
      <c r="Q421" s="286"/>
      <c r="R421" s="215"/>
      <c r="S421" s="216"/>
      <c r="T421" s="25"/>
      <c r="U421" s="215"/>
      <c r="V421" s="25"/>
      <c r="W421" s="215"/>
      <c r="X421" s="216"/>
      <c r="Y421" s="25"/>
      <c r="Z421" s="215"/>
      <c r="AA421" s="25"/>
      <c r="AB421" s="215"/>
      <c r="AC421" s="216"/>
      <c r="AD421" s="25"/>
      <c r="AE421" s="215"/>
      <c r="AF421" s="25"/>
      <c r="AG421" s="215"/>
      <c r="AH421" s="216"/>
      <c r="AI421" s="25"/>
      <c r="AJ421" s="215"/>
      <c r="AK421" s="25"/>
      <c r="AL421" s="215"/>
      <c r="AM421" s="216"/>
      <c r="AN421" s="25"/>
      <c r="AO421" s="215"/>
      <c r="AP421" s="25"/>
    </row>
    <row r="422" spans="11:42" ht="15.75" customHeight="1">
      <c r="K422" s="215"/>
      <c r="L422" s="286"/>
      <c r="M422" s="215"/>
      <c r="N422" s="216"/>
      <c r="O422" s="286"/>
      <c r="P422" s="215"/>
      <c r="Q422" s="286"/>
      <c r="R422" s="215"/>
      <c r="S422" s="216"/>
      <c r="T422" s="25"/>
      <c r="U422" s="215"/>
      <c r="V422" s="25"/>
      <c r="W422" s="215"/>
      <c r="X422" s="216"/>
      <c r="Y422" s="25"/>
      <c r="Z422" s="215"/>
      <c r="AA422" s="25"/>
      <c r="AB422" s="215"/>
      <c r="AC422" s="216"/>
      <c r="AD422" s="25"/>
      <c r="AE422" s="215"/>
      <c r="AF422" s="25"/>
      <c r="AG422" s="215"/>
      <c r="AH422" s="216"/>
      <c r="AI422" s="25"/>
      <c r="AJ422" s="215"/>
      <c r="AK422" s="25"/>
      <c r="AL422" s="215"/>
      <c r="AM422" s="216"/>
      <c r="AN422" s="25"/>
      <c r="AO422" s="215"/>
      <c r="AP422" s="25"/>
    </row>
    <row r="423" spans="11:42" ht="15.75" customHeight="1">
      <c r="K423" s="215"/>
      <c r="L423" s="286"/>
      <c r="M423" s="215"/>
      <c r="N423" s="216"/>
      <c r="O423" s="286"/>
      <c r="P423" s="215"/>
      <c r="Q423" s="286"/>
      <c r="R423" s="215"/>
      <c r="S423" s="216"/>
      <c r="T423" s="25"/>
      <c r="U423" s="215"/>
      <c r="V423" s="25"/>
      <c r="W423" s="215"/>
      <c r="X423" s="216"/>
      <c r="Y423" s="25"/>
      <c r="Z423" s="215"/>
      <c r="AA423" s="25"/>
      <c r="AB423" s="215"/>
      <c r="AC423" s="216"/>
      <c r="AD423" s="25"/>
      <c r="AE423" s="215"/>
      <c r="AF423" s="25"/>
      <c r="AG423" s="215"/>
      <c r="AH423" s="216"/>
      <c r="AI423" s="25"/>
      <c r="AJ423" s="215"/>
      <c r="AK423" s="25"/>
      <c r="AL423" s="215"/>
      <c r="AM423" s="216"/>
      <c r="AN423" s="25"/>
      <c r="AO423" s="215"/>
      <c r="AP423" s="25"/>
    </row>
    <row r="424" spans="11:42" ht="15.75" customHeight="1">
      <c r="K424" s="215"/>
      <c r="L424" s="286"/>
      <c r="M424" s="215"/>
      <c r="N424" s="216"/>
      <c r="O424" s="286"/>
      <c r="P424" s="215"/>
      <c r="Q424" s="286"/>
      <c r="R424" s="215"/>
      <c r="S424" s="216"/>
      <c r="T424" s="25"/>
      <c r="U424" s="215"/>
      <c r="V424" s="25"/>
      <c r="W424" s="215"/>
      <c r="X424" s="216"/>
      <c r="Y424" s="25"/>
      <c r="Z424" s="215"/>
      <c r="AA424" s="25"/>
      <c r="AB424" s="215"/>
      <c r="AC424" s="216"/>
      <c r="AD424" s="25"/>
      <c r="AE424" s="215"/>
      <c r="AF424" s="25"/>
      <c r="AG424" s="215"/>
      <c r="AH424" s="216"/>
      <c r="AI424" s="25"/>
      <c r="AJ424" s="215"/>
      <c r="AK424" s="25"/>
      <c r="AL424" s="215"/>
      <c r="AM424" s="216"/>
      <c r="AN424" s="25"/>
      <c r="AO424" s="215"/>
      <c r="AP424" s="25"/>
    </row>
    <row r="425" spans="11:42" ht="15.75" customHeight="1">
      <c r="K425" s="215"/>
      <c r="L425" s="286"/>
      <c r="M425" s="215"/>
      <c r="N425" s="216"/>
      <c r="O425" s="286"/>
      <c r="P425" s="215"/>
      <c r="Q425" s="286"/>
      <c r="R425" s="215"/>
      <c r="S425" s="216"/>
      <c r="T425" s="25"/>
      <c r="U425" s="215"/>
      <c r="V425" s="25"/>
      <c r="W425" s="215"/>
      <c r="X425" s="216"/>
      <c r="Y425" s="25"/>
      <c r="Z425" s="215"/>
      <c r="AA425" s="25"/>
      <c r="AB425" s="215"/>
      <c r="AC425" s="216"/>
      <c r="AD425" s="25"/>
      <c r="AE425" s="215"/>
      <c r="AF425" s="25"/>
      <c r="AG425" s="215"/>
      <c r="AH425" s="216"/>
      <c r="AI425" s="25"/>
      <c r="AJ425" s="215"/>
      <c r="AK425" s="25"/>
      <c r="AL425" s="215"/>
      <c r="AM425" s="216"/>
      <c r="AN425" s="25"/>
      <c r="AO425" s="215"/>
      <c r="AP425" s="25"/>
    </row>
    <row r="426" spans="11:42" ht="15.75" customHeight="1">
      <c r="K426" s="215"/>
      <c r="L426" s="286"/>
      <c r="M426" s="215"/>
      <c r="N426" s="216"/>
      <c r="O426" s="286"/>
      <c r="P426" s="215"/>
      <c r="Q426" s="286"/>
      <c r="R426" s="215"/>
      <c r="S426" s="216"/>
      <c r="T426" s="25"/>
      <c r="U426" s="215"/>
      <c r="V426" s="25"/>
      <c r="W426" s="215"/>
      <c r="X426" s="216"/>
      <c r="Y426" s="25"/>
      <c r="Z426" s="215"/>
      <c r="AA426" s="25"/>
      <c r="AB426" s="215"/>
      <c r="AC426" s="216"/>
      <c r="AD426" s="25"/>
      <c r="AE426" s="215"/>
      <c r="AF426" s="25"/>
      <c r="AG426" s="215"/>
      <c r="AH426" s="216"/>
      <c r="AI426" s="25"/>
      <c r="AJ426" s="215"/>
      <c r="AK426" s="25"/>
      <c r="AL426" s="215"/>
      <c r="AM426" s="216"/>
      <c r="AN426" s="25"/>
      <c r="AO426" s="215"/>
      <c r="AP426" s="25"/>
    </row>
    <row r="427" spans="11:42" ht="15.75" customHeight="1">
      <c r="K427" s="215"/>
      <c r="L427" s="286"/>
      <c r="M427" s="215"/>
      <c r="N427" s="216"/>
      <c r="O427" s="286"/>
      <c r="P427" s="215"/>
      <c r="Q427" s="286"/>
      <c r="R427" s="215"/>
      <c r="S427" s="216"/>
      <c r="T427" s="25"/>
      <c r="U427" s="215"/>
      <c r="V427" s="25"/>
      <c r="W427" s="215"/>
      <c r="X427" s="216"/>
      <c r="Y427" s="25"/>
      <c r="Z427" s="215"/>
      <c r="AA427" s="25"/>
      <c r="AB427" s="215"/>
      <c r="AC427" s="216"/>
      <c r="AD427" s="25"/>
      <c r="AE427" s="215"/>
      <c r="AF427" s="25"/>
      <c r="AG427" s="215"/>
      <c r="AH427" s="216"/>
      <c r="AI427" s="25"/>
      <c r="AJ427" s="215"/>
      <c r="AK427" s="25"/>
      <c r="AL427" s="215"/>
      <c r="AM427" s="216"/>
      <c r="AN427" s="25"/>
      <c r="AO427" s="215"/>
      <c r="AP427" s="25"/>
    </row>
    <row r="428" spans="11:42" ht="15.75" customHeight="1">
      <c r="K428" s="215"/>
      <c r="L428" s="286"/>
      <c r="M428" s="215"/>
      <c r="N428" s="216"/>
      <c r="O428" s="286"/>
      <c r="P428" s="215"/>
      <c r="Q428" s="286"/>
      <c r="R428" s="215"/>
      <c r="S428" s="216"/>
      <c r="T428" s="25"/>
      <c r="U428" s="215"/>
      <c r="V428" s="25"/>
      <c r="W428" s="215"/>
      <c r="X428" s="216"/>
      <c r="Y428" s="25"/>
      <c r="Z428" s="215"/>
      <c r="AA428" s="25"/>
      <c r="AB428" s="215"/>
      <c r="AC428" s="216"/>
      <c r="AD428" s="25"/>
      <c r="AE428" s="215"/>
      <c r="AF428" s="25"/>
      <c r="AG428" s="215"/>
      <c r="AH428" s="216"/>
      <c r="AI428" s="25"/>
      <c r="AJ428" s="215"/>
      <c r="AK428" s="25"/>
      <c r="AL428" s="215"/>
      <c r="AM428" s="216"/>
      <c r="AN428" s="25"/>
      <c r="AO428" s="215"/>
      <c r="AP428" s="25"/>
    </row>
    <row r="429" spans="11:42" ht="15.75" customHeight="1">
      <c r="K429" s="215"/>
      <c r="L429" s="286"/>
      <c r="M429" s="215"/>
      <c r="N429" s="216"/>
      <c r="O429" s="286"/>
      <c r="P429" s="215"/>
      <c r="Q429" s="286"/>
      <c r="R429" s="215"/>
      <c r="S429" s="216"/>
      <c r="T429" s="25"/>
      <c r="U429" s="215"/>
      <c r="V429" s="25"/>
      <c r="W429" s="215"/>
      <c r="X429" s="216"/>
      <c r="Y429" s="25"/>
      <c r="Z429" s="215"/>
      <c r="AA429" s="25"/>
      <c r="AB429" s="215"/>
      <c r="AC429" s="216"/>
      <c r="AD429" s="25"/>
      <c r="AE429" s="215"/>
      <c r="AF429" s="25"/>
      <c r="AG429" s="215"/>
      <c r="AH429" s="216"/>
      <c r="AI429" s="25"/>
      <c r="AJ429" s="215"/>
      <c r="AK429" s="25"/>
      <c r="AL429" s="215"/>
      <c r="AM429" s="216"/>
      <c r="AN429" s="25"/>
      <c r="AO429" s="215"/>
      <c r="AP429" s="25"/>
    </row>
    <row r="430" spans="11:42" ht="15.75" customHeight="1">
      <c r="K430" s="215"/>
      <c r="L430" s="286"/>
      <c r="M430" s="215"/>
      <c r="N430" s="216"/>
      <c r="O430" s="286"/>
      <c r="P430" s="215"/>
      <c r="Q430" s="286"/>
      <c r="R430" s="215"/>
      <c r="S430" s="216"/>
      <c r="T430" s="25"/>
      <c r="U430" s="215"/>
      <c r="V430" s="25"/>
      <c r="W430" s="215"/>
      <c r="X430" s="216"/>
      <c r="Y430" s="25"/>
      <c r="Z430" s="215"/>
      <c r="AA430" s="25"/>
      <c r="AB430" s="215"/>
      <c r="AC430" s="216"/>
      <c r="AD430" s="25"/>
      <c r="AE430" s="215"/>
      <c r="AF430" s="25"/>
      <c r="AG430" s="215"/>
      <c r="AH430" s="216"/>
      <c r="AI430" s="25"/>
      <c r="AJ430" s="215"/>
      <c r="AK430" s="25"/>
      <c r="AL430" s="215"/>
      <c r="AM430" s="216"/>
      <c r="AN430" s="25"/>
      <c r="AO430" s="215"/>
      <c r="AP430" s="25"/>
    </row>
    <row r="431" spans="11:42" ht="15.75" customHeight="1">
      <c r="K431" s="215"/>
      <c r="L431" s="286"/>
      <c r="M431" s="215"/>
      <c r="N431" s="216"/>
      <c r="O431" s="286"/>
      <c r="P431" s="215"/>
      <c r="Q431" s="286"/>
      <c r="R431" s="215"/>
      <c r="S431" s="216"/>
      <c r="T431" s="25"/>
      <c r="U431" s="215"/>
      <c r="V431" s="25"/>
      <c r="W431" s="215"/>
      <c r="X431" s="216"/>
      <c r="Y431" s="25"/>
      <c r="Z431" s="215"/>
      <c r="AA431" s="25"/>
      <c r="AB431" s="215"/>
      <c r="AC431" s="216"/>
      <c r="AD431" s="25"/>
      <c r="AE431" s="215"/>
      <c r="AF431" s="25"/>
      <c r="AG431" s="215"/>
      <c r="AH431" s="216"/>
      <c r="AI431" s="25"/>
      <c r="AJ431" s="215"/>
      <c r="AK431" s="25"/>
      <c r="AL431" s="215"/>
      <c r="AM431" s="216"/>
      <c r="AN431" s="25"/>
      <c r="AO431" s="215"/>
      <c r="AP431" s="25"/>
    </row>
    <row r="432" spans="11:42" ht="15.75" customHeight="1">
      <c r="K432" s="215"/>
      <c r="L432" s="286"/>
      <c r="M432" s="215"/>
      <c r="N432" s="216"/>
      <c r="O432" s="286"/>
      <c r="P432" s="215"/>
      <c r="Q432" s="286"/>
      <c r="R432" s="215"/>
      <c r="S432" s="216"/>
      <c r="T432" s="25"/>
      <c r="U432" s="215"/>
      <c r="V432" s="25"/>
      <c r="W432" s="215"/>
      <c r="X432" s="216"/>
      <c r="Y432" s="25"/>
      <c r="Z432" s="215"/>
      <c r="AA432" s="25"/>
      <c r="AB432" s="215"/>
      <c r="AC432" s="216"/>
      <c r="AD432" s="25"/>
      <c r="AE432" s="215"/>
      <c r="AF432" s="25"/>
      <c r="AG432" s="215"/>
      <c r="AH432" s="216"/>
      <c r="AI432" s="25"/>
      <c r="AJ432" s="215"/>
      <c r="AK432" s="25"/>
      <c r="AL432" s="215"/>
      <c r="AM432" s="216"/>
      <c r="AN432" s="25"/>
      <c r="AO432" s="215"/>
      <c r="AP432" s="25"/>
    </row>
    <row r="433" spans="11:42" ht="15.75" customHeight="1">
      <c r="K433" s="215"/>
      <c r="L433" s="286"/>
      <c r="M433" s="215"/>
      <c r="N433" s="216"/>
      <c r="O433" s="286"/>
      <c r="P433" s="215"/>
      <c r="Q433" s="286"/>
      <c r="R433" s="215"/>
      <c r="S433" s="216"/>
      <c r="T433" s="25"/>
      <c r="U433" s="215"/>
      <c r="V433" s="25"/>
      <c r="W433" s="215"/>
      <c r="X433" s="216"/>
      <c r="Y433" s="25"/>
      <c r="Z433" s="215"/>
      <c r="AA433" s="25"/>
      <c r="AB433" s="215"/>
      <c r="AC433" s="216"/>
      <c r="AD433" s="25"/>
      <c r="AE433" s="215"/>
      <c r="AF433" s="25"/>
      <c r="AG433" s="215"/>
      <c r="AH433" s="216"/>
      <c r="AI433" s="25"/>
      <c r="AJ433" s="215"/>
      <c r="AK433" s="25"/>
      <c r="AL433" s="215"/>
      <c r="AM433" s="216"/>
      <c r="AN433" s="25"/>
      <c r="AO433" s="215"/>
      <c r="AP433" s="25"/>
    </row>
    <row r="434" spans="11:42" ht="15.75" customHeight="1">
      <c r="K434" s="215"/>
      <c r="L434" s="286"/>
      <c r="M434" s="215"/>
      <c r="N434" s="216"/>
      <c r="O434" s="286"/>
      <c r="P434" s="215"/>
      <c r="Q434" s="286"/>
      <c r="R434" s="215"/>
      <c r="S434" s="216"/>
      <c r="T434" s="25"/>
      <c r="U434" s="215"/>
      <c r="V434" s="25"/>
      <c r="W434" s="215"/>
      <c r="X434" s="216"/>
      <c r="Y434" s="25"/>
      <c r="Z434" s="215"/>
      <c r="AA434" s="25"/>
      <c r="AB434" s="215"/>
      <c r="AC434" s="216"/>
      <c r="AD434" s="25"/>
      <c r="AE434" s="215"/>
      <c r="AF434" s="25"/>
      <c r="AG434" s="215"/>
      <c r="AH434" s="216"/>
      <c r="AI434" s="25"/>
      <c r="AJ434" s="215"/>
      <c r="AK434" s="25"/>
      <c r="AL434" s="215"/>
      <c r="AM434" s="216"/>
      <c r="AN434" s="25"/>
      <c r="AO434" s="215"/>
      <c r="AP434" s="25"/>
    </row>
    <row r="435" spans="11:42" ht="15.75" customHeight="1">
      <c r="K435" s="215"/>
      <c r="L435" s="286"/>
      <c r="M435" s="215"/>
      <c r="N435" s="216"/>
      <c r="O435" s="286"/>
      <c r="P435" s="215"/>
      <c r="Q435" s="286"/>
      <c r="R435" s="215"/>
      <c r="S435" s="216"/>
      <c r="T435" s="25"/>
      <c r="U435" s="215"/>
      <c r="V435" s="25"/>
      <c r="W435" s="215"/>
      <c r="X435" s="216"/>
      <c r="Y435" s="25"/>
      <c r="Z435" s="215"/>
      <c r="AA435" s="25"/>
      <c r="AB435" s="215"/>
      <c r="AC435" s="216"/>
      <c r="AD435" s="25"/>
      <c r="AE435" s="215"/>
      <c r="AF435" s="25"/>
      <c r="AG435" s="215"/>
      <c r="AH435" s="216"/>
      <c r="AI435" s="25"/>
      <c r="AJ435" s="215"/>
      <c r="AK435" s="25"/>
      <c r="AL435" s="215"/>
      <c r="AM435" s="216"/>
      <c r="AN435" s="25"/>
      <c r="AO435" s="215"/>
      <c r="AP435" s="25"/>
    </row>
    <row r="436" spans="11:42" ht="15.75" customHeight="1">
      <c r="K436" s="215"/>
      <c r="L436" s="286"/>
      <c r="M436" s="215"/>
      <c r="N436" s="216"/>
      <c r="O436" s="286"/>
      <c r="P436" s="215"/>
      <c r="Q436" s="286"/>
      <c r="R436" s="215"/>
      <c r="S436" s="216"/>
      <c r="T436" s="25"/>
      <c r="U436" s="215"/>
      <c r="V436" s="25"/>
      <c r="W436" s="215"/>
      <c r="X436" s="216"/>
      <c r="Y436" s="25"/>
      <c r="Z436" s="215"/>
      <c r="AA436" s="25"/>
      <c r="AB436" s="215"/>
      <c r="AC436" s="216"/>
      <c r="AD436" s="25"/>
      <c r="AE436" s="215"/>
      <c r="AF436" s="25"/>
      <c r="AG436" s="215"/>
      <c r="AH436" s="216"/>
      <c r="AI436" s="25"/>
      <c r="AJ436" s="215"/>
      <c r="AK436" s="25"/>
      <c r="AL436" s="215"/>
      <c r="AM436" s="216"/>
      <c r="AN436" s="25"/>
      <c r="AO436" s="215"/>
      <c r="AP436" s="25"/>
    </row>
    <row r="437" spans="11:42" ht="15.75" customHeight="1">
      <c r="K437" s="215"/>
      <c r="L437" s="286"/>
      <c r="M437" s="215"/>
      <c r="N437" s="216"/>
      <c r="O437" s="286"/>
      <c r="P437" s="215"/>
      <c r="Q437" s="286"/>
      <c r="R437" s="215"/>
      <c r="S437" s="216"/>
      <c r="T437" s="25"/>
      <c r="U437" s="215"/>
      <c r="V437" s="25"/>
      <c r="W437" s="215"/>
      <c r="X437" s="216"/>
      <c r="Y437" s="25"/>
      <c r="Z437" s="215"/>
      <c r="AA437" s="25"/>
      <c r="AB437" s="215"/>
      <c r="AC437" s="216"/>
      <c r="AD437" s="25"/>
      <c r="AE437" s="215"/>
      <c r="AF437" s="25"/>
      <c r="AG437" s="215"/>
      <c r="AH437" s="216"/>
      <c r="AI437" s="25"/>
      <c r="AJ437" s="215"/>
      <c r="AK437" s="25"/>
      <c r="AL437" s="215"/>
      <c r="AM437" s="216"/>
      <c r="AN437" s="25"/>
      <c r="AO437" s="215"/>
      <c r="AP437" s="25"/>
    </row>
    <row r="438" spans="11:42" ht="15.75" customHeight="1">
      <c r="K438" s="215"/>
      <c r="L438" s="286"/>
      <c r="M438" s="215"/>
      <c r="N438" s="216"/>
      <c r="O438" s="286"/>
      <c r="P438" s="215"/>
      <c r="Q438" s="286"/>
      <c r="R438" s="215"/>
      <c r="S438" s="216"/>
      <c r="T438" s="25"/>
      <c r="U438" s="215"/>
      <c r="V438" s="25"/>
      <c r="W438" s="215"/>
      <c r="X438" s="216"/>
      <c r="Y438" s="25"/>
      <c r="Z438" s="215"/>
      <c r="AA438" s="25"/>
      <c r="AB438" s="215"/>
      <c r="AC438" s="216"/>
      <c r="AD438" s="25"/>
      <c r="AE438" s="215"/>
      <c r="AF438" s="25"/>
      <c r="AG438" s="215"/>
      <c r="AH438" s="216"/>
      <c r="AI438" s="25"/>
      <c r="AJ438" s="215"/>
      <c r="AK438" s="25"/>
      <c r="AL438" s="215"/>
      <c r="AM438" s="216"/>
      <c r="AN438" s="25"/>
      <c r="AO438" s="215"/>
      <c r="AP438" s="25"/>
    </row>
    <row r="439" spans="11:42" ht="15.75" customHeight="1">
      <c r="K439" s="215"/>
      <c r="L439" s="286"/>
      <c r="M439" s="215"/>
      <c r="N439" s="216"/>
      <c r="O439" s="286"/>
      <c r="P439" s="215"/>
      <c r="Q439" s="286"/>
      <c r="R439" s="215"/>
      <c r="S439" s="216"/>
      <c r="T439" s="25"/>
      <c r="U439" s="215"/>
      <c r="V439" s="25"/>
      <c r="W439" s="215"/>
      <c r="X439" s="216"/>
      <c r="Y439" s="25"/>
      <c r="Z439" s="215"/>
      <c r="AA439" s="25"/>
      <c r="AB439" s="215"/>
      <c r="AC439" s="216"/>
      <c r="AD439" s="25"/>
      <c r="AE439" s="215"/>
      <c r="AF439" s="25"/>
      <c r="AG439" s="215"/>
      <c r="AH439" s="216"/>
      <c r="AI439" s="25"/>
      <c r="AJ439" s="215"/>
      <c r="AK439" s="25"/>
      <c r="AL439" s="215"/>
      <c r="AM439" s="216"/>
      <c r="AN439" s="25"/>
      <c r="AO439" s="215"/>
      <c r="AP439" s="25"/>
    </row>
    <row r="440" spans="11:42" ht="15.75" customHeight="1">
      <c r="K440" s="215"/>
      <c r="L440" s="286"/>
      <c r="M440" s="215"/>
      <c r="N440" s="216"/>
      <c r="O440" s="286"/>
      <c r="P440" s="215"/>
      <c r="Q440" s="286"/>
      <c r="R440" s="215"/>
      <c r="S440" s="216"/>
      <c r="T440" s="25"/>
      <c r="U440" s="215"/>
      <c r="V440" s="25"/>
      <c r="W440" s="215"/>
      <c r="X440" s="216"/>
      <c r="Y440" s="25"/>
      <c r="Z440" s="215"/>
      <c r="AA440" s="25"/>
      <c r="AB440" s="215"/>
      <c r="AC440" s="216"/>
      <c r="AD440" s="25"/>
      <c r="AE440" s="215"/>
      <c r="AF440" s="25"/>
      <c r="AG440" s="215"/>
      <c r="AH440" s="216"/>
      <c r="AI440" s="25"/>
      <c r="AJ440" s="215"/>
      <c r="AK440" s="25"/>
      <c r="AL440" s="215"/>
      <c r="AM440" s="216"/>
      <c r="AN440" s="25"/>
      <c r="AO440" s="215"/>
      <c r="AP440" s="25"/>
    </row>
    <row r="441" spans="11:42" ht="15.75" customHeight="1">
      <c r="K441" s="215"/>
      <c r="L441" s="286"/>
      <c r="M441" s="215"/>
      <c r="N441" s="216"/>
      <c r="O441" s="286"/>
      <c r="P441" s="215"/>
      <c r="Q441" s="286"/>
      <c r="R441" s="215"/>
      <c r="S441" s="216"/>
      <c r="T441" s="25"/>
      <c r="U441" s="215"/>
      <c r="V441" s="25"/>
      <c r="W441" s="215"/>
      <c r="X441" s="216"/>
      <c r="Y441" s="25"/>
      <c r="Z441" s="215"/>
      <c r="AA441" s="25"/>
      <c r="AB441" s="215"/>
      <c r="AC441" s="216"/>
      <c r="AD441" s="25"/>
      <c r="AE441" s="215"/>
      <c r="AF441" s="25"/>
      <c r="AG441" s="215"/>
      <c r="AH441" s="216"/>
      <c r="AI441" s="25"/>
      <c r="AJ441" s="215"/>
      <c r="AK441" s="25"/>
      <c r="AL441" s="215"/>
      <c r="AM441" s="216"/>
      <c r="AN441" s="25"/>
      <c r="AO441" s="215"/>
      <c r="AP441" s="25"/>
    </row>
    <row r="442" spans="11:42" ht="15.75" customHeight="1">
      <c r="K442" s="215"/>
      <c r="L442" s="286"/>
      <c r="M442" s="215"/>
      <c r="N442" s="216"/>
      <c r="O442" s="286"/>
      <c r="P442" s="215"/>
      <c r="Q442" s="286"/>
      <c r="R442" s="215"/>
      <c r="S442" s="216"/>
      <c r="T442" s="25"/>
      <c r="U442" s="215"/>
      <c r="V442" s="25"/>
      <c r="W442" s="215"/>
      <c r="X442" s="216"/>
      <c r="Y442" s="25"/>
      <c r="Z442" s="215"/>
      <c r="AA442" s="25"/>
      <c r="AB442" s="215"/>
      <c r="AC442" s="216"/>
      <c r="AD442" s="25"/>
      <c r="AE442" s="215"/>
      <c r="AF442" s="25"/>
      <c r="AG442" s="215"/>
      <c r="AH442" s="216"/>
      <c r="AI442" s="25"/>
      <c r="AJ442" s="215"/>
      <c r="AK442" s="25"/>
      <c r="AL442" s="215"/>
      <c r="AM442" s="216"/>
      <c r="AN442" s="25"/>
      <c r="AO442" s="215"/>
      <c r="AP442" s="25"/>
    </row>
    <row r="443" spans="11:42" ht="15.75" customHeight="1">
      <c r="K443" s="215"/>
      <c r="L443" s="286"/>
      <c r="M443" s="215"/>
      <c r="N443" s="216"/>
      <c r="O443" s="286"/>
      <c r="P443" s="215"/>
      <c r="Q443" s="286"/>
      <c r="R443" s="215"/>
      <c r="S443" s="216"/>
      <c r="T443" s="25"/>
      <c r="U443" s="215"/>
      <c r="V443" s="25"/>
      <c r="W443" s="215"/>
      <c r="X443" s="216"/>
      <c r="Y443" s="25"/>
      <c r="Z443" s="215"/>
      <c r="AA443" s="25"/>
      <c r="AB443" s="215"/>
      <c r="AC443" s="216"/>
      <c r="AD443" s="25"/>
      <c r="AE443" s="215"/>
      <c r="AF443" s="25"/>
      <c r="AG443" s="215"/>
      <c r="AH443" s="216"/>
      <c r="AI443" s="25"/>
      <c r="AJ443" s="215"/>
      <c r="AK443" s="25"/>
      <c r="AL443" s="215"/>
      <c r="AM443" s="216"/>
      <c r="AN443" s="25"/>
      <c r="AO443" s="215"/>
      <c r="AP443" s="25"/>
    </row>
    <row r="444" spans="11:42" ht="15.75" customHeight="1">
      <c r="K444" s="215"/>
      <c r="L444" s="286"/>
      <c r="M444" s="215"/>
      <c r="N444" s="216"/>
      <c r="O444" s="286"/>
      <c r="P444" s="215"/>
      <c r="Q444" s="286"/>
      <c r="R444" s="215"/>
      <c r="S444" s="216"/>
      <c r="T444" s="25"/>
      <c r="U444" s="215"/>
      <c r="V444" s="25"/>
      <c r="W444" s="215"/>
      <c r="X444" s="216"/>
      <c r="Y444" s="25"/>
      <c r="Z444" s="215"/>
      <c r="AA444" s="25"/>
      <c r="AB444" s="215"/>
      <c r="AC444" s="216"/>
      <c r="AD444" s="25"/>
      <c r="AE444" s="215"/>
      <c r="AF444" s="25"/>
      <c r="AG444" s="215"/>
      <c r="AH444" s="216"/>
      <c r="AI444" s="25"/>
      <c r="AJ444" s="215"/>
      <c r="AK444" s="25"/>
      <c r="AL444" s="215"/>
      <c r="AM444" s="216"/>
      <c r="AN444" s="25"/>
      <c r="AO444" s="215"/>
      <c r="AP444" s="25"/>
    </row>
    <row r="445" spans="11:42" ht="15.75" customHeight="1">
      <c r="K445" s="215"/>
      <c r="L445" s="286"/>
      <c r="M445" s="215"/>
      <c r="N445" s="216"/>
      <c r="O445" s="286"/>
      <c r="P445" s="215"/>
      <c r="Q445" s="286"/>
      <c r="R445" s="215"/>
      <c r="S445" s="216"/>
      <c r="T445" s="25"/>
      <c r="U445" s="215"/>
      <c r="V445" s="25"/>
      <c r="W445" s="215"/>
      <c r="X445" s="216"/>
      <c r="Y445" s="25"/>
      <c r="Z445" s="215"/>
      <c r="AA445" s="25"/>
      <c r="AB445" s="215"/>
      <c r="AC445" s="216"/>
      <c r="AD445" s="25"/>
      <c r="AE445" s="215"/>
      <c r="AF445" s="25"/>
      <c r="AG445" s="215"/>
      <c r="AH445" s="216"/>
      <c r="AI445" s="25"/>
      <c r="AJ445" s="215"/>
      <c r="AK445" s="25"/>
      <c r="AL445" s="215"/>
      <c r="AM445" s="216"/>
      <c r="AN445" s="25"/>
      <c r="AO445" s="215"/>
      <c r="AP445" s="25"/>
    </row>
    <row r="446" spans="11:42" ht="15.75" customHeight="1">
      <c r="K446" s="215"/>
      <c r="L446" s="286"/>
      <c r="M446" s="215"/>
      <c r="N446" s="216"/>
      <c r="O446" s="286"/>
      <c r="P446" s="215"/>
      <c r="Q446" s="286"/>
      <c r="R446" s="215"/>
      <c r="S446" s="216"/>
      <c r="T446" s="25"/>
      <c r="U446" s="215"/>
      <c r="V446" s="25"/>
      <c r="W446" s="215"/>
      <c r="X446" s="216"/>
      <c r="Y446" s="25"/>
      <c r="Z446" s="215"/>
      <c r="AA446" s="25"/>
      <c r="AB446" s="215"/>
      <c r="AC446" s="216"/>
      <c r="AD446" s="25"/>
      <c r="AE446" s="215"/>
      <c r="AF446" s="25"/>
      <c r="AG446" s="215"/>
      <c r="AH446" s="216"/>
      <c r="AI446" s="25"/>
      <c r="AJ446" s="215"/>
      <c r="AK446" s="25"/>
      <c r="AL446" s="215"/>
      <c r="AM446" s="216"/>
      <c r="AN446" s="25"/>
      <c r="AO446" s="215"/>
      <c r="AP446" s="25"/>
    </row>
    <row r="447" spans="11:42" ht="15.75" customHeight="1">
      <c r="K447" s="215"/>
      <c r="L447" s="286"/>
      <c r="M447" s="215"/>
      <c r="N447" s="216"/>
      <c r="O447" s="286"/>
      <c r="P447" s="215"/>
      <c r="Q447" s="286"/>
      <c r="R447" s="215"/>
      <c r="S447" s="216"/>
      <c r="T447" s="25"/>
      <c r="U447" s="215"/>
      <c r="V447" s="25"/>
      <c r="W447" s="215"/>
      <c r="X447" s="216"/>
      <c r="Y447" s="25"/>
      <c r="Z447" s="215"/>
      <c r="AA447" s="25"/>
      <c r="AB447" s="215"/>
      <c r="AC447" s="216"/>
      <c r="AD447" s="25"/>
      <c r="AE447" s="215"/>
      <c r="AF447" s="25"/>
      <c r="AG447" s="215"/>
      <c r="AH447" s="216"/>
      <c r="AI447" s="25"/>
      <c r="AJ447" s="215"/>
      <c r="AK447" s="25"/>
      <c r="AL447" s="215"/>
      <c r="AM447" s="216"/>
      <c r="AN447" s="25"/>
      <c r="AO447" s="215"/>
      <c r="AP447" s="25"/>
    </row>
    <row r="448" spans="11:42" ht="15.75" customHeight="1">
      <c r="K448" s="215"/>
      <c r="L448" s="286"/>
      <c r="M448" s="215"/>
      <c r="N448" s="216"/>
      <c r="O448" s="286"/>
      <c r="P448" s="215"/>
      <c r="Q448" s="286"/>
      <c r="R448" s="215"/>
      <c r="S448" s="216"/>
      <c r="T448" s="25"/>
      <c r="U448" s="215"/>
      <c r="V448" s="25"/>
      <c r="W448" s="215"/>
      <c r="X448" s="216"/>
      <c r="Y448" s="25"/>
      <c r="Z448" s="215"/>
      <c r="AA448" s="25"/>
      <c r="AB448" s="215"/>
      <c r="AC448" s="216"/>
      <c r="AD448" s="25"/>
      <c r="AE448" s="215"/>
      <c r="AF448" s="25"/>
      <c r="AG448" s="215"/>
      <c r="AH448" s="216"/>
      <c r="AI448" s="25"/>
      <c r="AJ448" s="215"/>
      <c r="AK448" s="25"/>
      <c r="AL448" s="215"/>
      <c r="AM448" s="216"/>
      <c r="AN448" s="25"/>
      <c r="AO448" s="215"/>
      <c r="AP448" s="25"/>
    </row>
    <row r="449" spans="11:42" ht="15.75" customHeight="1">
      <c r="K449" s="215"/>
      <c r="L449" s="286"/>
      <c r="M449" s="215"/>
      <c r="N449" s="216"/>
      <c r="O449" s="286"/>
      <c r="P449" s="215"/>
      <c r="Q449" s="286"/>
      <c r="R449" s="215"/>
      <c r="S449" s="216"/>
      <c r="T449" s="25"/>
      <c r="U449" s="215"/>
      <c r="V449" s="25"/>
      <c r="W449" s="215"/>
      <c r="X449" s="216"/>
      <c r="Y449" s="25"/>
      <c r="Z449" s="215"/>
      <c r="AA449" s="25"/>
      <c r="AB449" s="215"/>
      <c r="AC449" s="216"/>
      <c r="AD449" s="25"/>
      <c r="AE449" s="215"/>
      <c r="AF449" s="25"/>
      <c r="AG449" s="215"/>
      <c r="AH449" s="216"/>
      <c r="AI449" s="25"/>
      <c r="AJ449" s="215"/>
      <c r="AK449" s="25"/>
      <c r="AL449" s="215"/>
      <c r="AM449" s="216"/>
      <c r="AN449" s="25"/>
      <c r="AO449" s="215"/>
      <c r="AP449" s="25"/>
    </row>
    <row r="450" spans="11:42" ht="15.75" customHeight="1">
      <c r="K450" s="215"/>
      <c r="L450" s="286"/>
      <c r="M450" s="215"/>
      <c r="N450" s="216"/>
      <c r="O450" s="286"/>
      <c r="P450" s="215"/>
      <c r="Q450" s="286"/>
      <c r="R450" s="215"/>
      <c r="S450" s="216"/>
      <c r="T450" s="25"/>
      <c r="U450" s="215"/>
      <c r="V450" s="25"/>
      <c r="W450" s="215"/>
      <c r="X450" s="216"/>
      <c r="Y450" s="25"/>
      <c r="Z450" s="215"/>
      <c r="AA450" s="25"/>
      <c r="AB450" s="215"/>
      <c r="AC450" s="216"/>
      <c r="AD450" s="25"/>
      <c r="AE450" s="215"/>
      <c r="AF450" s="25"/>
      <c r="AG450" s="215"/>
      <c r="AH450" s="216"/>
      <c r="AI450" s="25"/>
      <c r="AJ450" s="215"/>
      <c r="AK450" s="25"/>
      <c r="AL450" s="215"/>
      <c r="AM450" s="216"/>
      <c r="AN450" s="25"/>
      <c r="AO450" s="215"/>
      <c r="AP450" s="25"/>
    </row>
    <row r="451" spans="11:42" ht="15.75" customHeight="1">
      <c r="K451" s="215"/>
      <c r="L451" s="286"/>
      <c r="M451" s="215"/>
      <c r="N451" s="216"/>
      <c r="O451" s="286"/>
      <c r="P451" s="215"/>
      <c r="Q451" s="286"/>
      <c r="R451" s="215"/>
      <c r="S451" s="216"/>
      <c r="T451" s="25"/>
      <c r="U451" s="215"/>
      <c r="V451" s="25"/>
      <c r="W451" s="215"/>
      <c r="X451" s="216"/>
      <c r="Y451" s="25"/>
      <c r="Z451" s="215"/>
      <c r="AA451" s="25"/>
      <c r="AB451" s="215"/>
      <c r="AC451" s="216"/>
      <c r="AD451" s="25"/>
      <c r="AE451" s="215"/>
      <c r="AF451" s="25"/>
      <c r="AG451" s="215"/>
      <c r="AH451" s="216"/>
      <c r="AI451" s="25"/>
      <c r="AJ451" s="215"/>
      <c r="AK451" s="25"/>
      <c r="AL451" s="215"/>
      <c r="AM451" s="216"/>
      <c r="AN451" s="25"/>
      <c r="AO451" s="215"/>
      <c r="AP451" s="25"/>
    </row>
    <row r="452" spans="11:42" ht="15.75" customHeight="1">
      <c r="K452" s="215"/>
      <c r="L452" s="286"/>
      <c r="M452" s="215"/>
      <c r="N452" s="216"/>
      <c r="O452" s="286"/>
      <c r="P452" s="215"/>
      <c r="Q452" s="286"/>
      <c r="R452" s="215"/>
      <c r="S452" s="216"/>
      <c r="T452" s="25"/>
      <c r="U452" s="215"/>
      <c r="V452" s="25"/>
      <c r="W452" s="215"/>
      <c r="X452" s="216"/>
      <c r="Y452" s="25"/>
      <c r="Z452" s="215"/>
      <c r="AA452" s="25"/>
      <c r="AB452" s="215"/>
      <c r="AC452" s="216"/>
      <c r="AD452" s="25"/>
      <c r="AE452" s="215"/>
      <c r="AF452" s="25"/>
      <c r="AG452" s="215"/>
      <c r="AH452" s="216"/>
      <c r="AI452" s="25"/>
      <c r="AJ452" s="215"/>
      <c r="AK452" s="25"/>
      <c r="AL452" s="215"/>
      <c r="AM452" s="216"/>
      <c r="AN452" s="25"/>
      <c r="AO452" s="215"/>
      <c r="AP452" s="25"/>
    </row>
    <row r="453" spans="11:42" ht="15.75" customHeight="1">
      <c r="K453" s="215"/>
      <c r="L453" s="286"/>
      <c r="M453" s="215"/>
      <c r="N453" s="216"/>
      <c r="O453" s="286"/>
      <c r="P453" s="215"/>
      <c r="Q453" s="286"/>
      <c r="R453" s="215"/>
      <c r="S453" s="216"/>
      <c r="T453" s="25"/>
      <c r="U453" s="215"/>
      <c r="V453" s="25"/>
      <c r="W453" s="215"/>
      <c r="X453" s="216"/>
      <c r="Y453" s="25"/>
      <c r="Z453" s="215"/>
      <c r="AA453" s="25"/>
      <c r="AB453" s="215"/>
      <c r="AC453" s="216"/>
      <c r="AD453" s="25"/>
      <c r="AE453" s="215"/>
      <c r="AF453" s="25"/>
      <c r="AG453" s="215"/>
      <c r="AH453" s="216"/>
      <c r="AI453" s="25"/>
      <c r="AJ453" s="215"/>
      <c r="AK453" s="25"/>
      <c r="AL453" s="215"/>
      <c r="AM453" s="216"/>
      <c r="AN453" s="25"/>
      <c r="AO453" s="215"/>
      <c r="AP453" s="25"/>
    </row>
    <row r="454" spans="11:42" ht="15.75" customHeight="1">
      <c r="K454" s="215"/>
      <c r="L454" s="286"/>
      <c r="M454" s="215"/>
      <c r="N454" s="216"/>
      <c r="O454" s="286"/>
      <c r="P454" s="215"/>
      <c r="Q454" s="286"/>
      <c r="R454" s="215"/>
      <c r="S454" s="216"/>
      <c r="T454" s="25"/>
      <c r="U454" s="215"/>
      <c r="V454" s="25"/>
      <c r="W454" s="215"/>
      <c r="X454" s="216"/>
      <c r="Y454" s="25"/>
      <c r="Z454" s="215"/>
      <c r="AA454" s="25"/>
      <c r="AB454" s="215"/>
      <c r="AC454" s="216"/>
      <c r="AD454" s="25"/>
      <c r="AE454" s="215"/>
      <c r="AF454" s="25"/>
      <c r="AG454" s="215"/>
      <c r="AH454" s="216"/>
      <c r="AI454" s="25"/>
      <c r="AJ454" s="215"/>
      <c r="AK454" s="25"/>
      <c r="AL454" s="215"/>
      <c r="AM454" s="216"/>
      <c r="AN454" s="25"/>
      <c r="AO454" s="215"/>
      <c r="AP454" s="25"/>
    </row>
    <row r="455" spans="11:42" ht="15.75" customHeight="1">
      <c r="K455" s="215"/>
      <c r="L455" s="286"/>
      <c r="M455" s="215"/>
      <c r="N455" s="216"/>
      <c r="O455" s="286"/>
      <c r="P455" s="215"/>
      <c r="Q455" s="286"/>
      <c r="R455" s="215"/>
      <c r="S455" s="216"/>
      <c r="T455" s="25"/>
      <c r="U455" s="215"/>
      <c r="V455" s="25"/>
      <c r="W455" s="215"/>
      <c r="X455" s="216"/>
      <c r="Y455" s="25"/>
      <c r="Z455" s="215"/>
      <c r="AA455" s="25"/>
      <c r="AB455" s="215"/>
      <c r="AC455" s="216"/>
      <c r="AD455" s="25"/>
      <c r="AE455" s="215"/>
      <c r="AF455" s="25"/>
      <c r="AG455" s="215"/>
      <c r="AH455" s="216"/>
      <c r="AI455" s="25"/>
      <c r="AJ455" s="215"/>
      <c r="AK455" s="25"/>
      <c r="AL455" s="215"/>
      <c r="AM455" s="216"/>
      <c r="AN455" s="25"/>
      <c r="AO455" s="215"/>
      <c r="AP455" s="25"/>
    </row>
    <row r="456" spans="11:42" ht="15.75" customHeight="1">
      <c r="K456" s="215"/>
      <c r="L456" s="286"/>
      <c r="M456" s="215"/>
      <c r="N456" s="216"/>
      <c r="O456" s="286"/>
      <c r="P456" s="215"/>
      <c r="Q456" s="286"/>
      <c r="R456" s="215"/>
      <c r="S456" s="216"/>
      <c r="T456" s="25"/>
      <c r="U456" s="215"/>
      <c r="V456" s="25"/>
      <c r="W456" s="215"/>
      <c r="X456" s="216"/>
      <c r="Y456" s="25"/>
      <c r="Z456" s="215"/>
      <c r="AA456" s="25"/>
      <c r="AB456" s="215"/>
      <c r="AC456" s="216"/>
      <c r="AD456" s="25"/>
      <c r="AE456" s="215"/>
      <c r="AF456" s="25"/>
      <c r="AG456" s="215"/>
      <c r="AH456" s="216"/>
      <c r="AI456" s="25"/>
      <c r="AJ456" s="215"/>
      <c r="AK456" s="25"/>
      <c r="AL456" s="215"/>
      <c r="AM456" s="216"/>
      <c r="AN456" s="25"/>
      <c r="AO456" s="215"/>
      <c r="AP456" s="25"/>
    </row>
    <row r="457" spans="11:42" ht="15.75" customHeight="1">
      <c r="K457" s="215"/>
      <c r="L457" s="286"/>
      <c r="M457" s="215"/>
      <c r="N457" s="216"/>
      <c r="O457" s="286"/>
      <c r="P457" s="215"/>
      <c r="Q457" s="286"/>
      <c r="R457" s="215"/>
      <c r="S457" s="216"/>
      <c r="T457" s="25"/>
      <c r="U457" s="215"/>
      <c r="V457" s="25"/>
      <c r="W457" s="215"/>
      <c r="X457" s="216"/>
      <c r="Y457" s="25"/>
      <c r="Z457" s="215"/>
      <c r="AA457" s="25"/>
      <c r="AB457" s="215"/>
      <c r="AC457" s="216"/>
      <c r="AD457" s="25"/>
      <c r="AE457" s="215"/>
      <c r="AF457" s="25"/>
      <c r="AG457" s="215"/>
      <c r="AH457" s="216"/>
      <c r="AI457" s="25"/>
      <c r="AJ457" s="215"/>
      <c r="AK457" s="25"/>
      <c r="AL457" s="215"/>
      <c r="AM457" s="216"/>
      <c r="AN457" s="25"/>
      <c r="AO457" s="215"/>
      <c r="AP457" s="25"/>
    </row>
    <row r="458" spans="11:42" ht="15.75" customHeight="1">
      <c r="K458" s="215"/>
      <c r="L458" s="286"/>
      <c r="M458" s="215"/>
      <c r="N458" s="216"/>
      <c r="O458" s="286"/>
      <c r="P458" s="215"/>
      <c r="Q458" s="286"/>
      <c r="R458" s="215"/>
      <c r="S458" s="216"/>
      <c r="T458" s="25"/>
      <c r="U458" s="215"/>
      <c r="V458" s="25"/>
      <c r="W458" s="215"/>
      <c r="X458" s="216"/>
      <c r="Y458" s="25"/>
      <c r="Z458" s="215"/>
      <c r="AA458" s="25"/>
      <c r="AB458" s="215"/>
      <c r="AC458" s="216"/>
      <c r="AD458" s="25"/>
      <c r="AE458" s="215"/>
      <c r="AF458" s="25"/>
      <c r="AG458" s="215"/>
      <c r="AH458" s="216"/>
      <c r="AI458" s="25"/>
      <c r="AJ458" s="215"/>
      <c r="AK458" s="25"/>
      <c r="AL458" s="215"/>
      <c r="AM458" s="216"/>
      <c r="AN458" s="25"/>
      <c r="AO458" s="215"/>
      <c r="AP458" s="25"/>
    </row>
    <row r="459" spans="11:42" ht="15.75" customHeight="1">
      <c r="K459" s="215"/>
      <c r="L459" s="286"/>
      <c r="M459" s="215"/>
      <c r="N459" s="216"/>
      <c r="O459" s="286"/>
      <c r="P459" s="215"/>
      <c r="Q459" s="286"/>
      <c r="R459" s="215"/>
      <c r="S459" s="216"/>
      <c r="T459" s="25"/>
      <c r="U459" s="215"/>
      <c r="V459" s="25"/>
      <c r="W459" s="215"/>
      <c r="X459" s="216"/>
      <c r="Y459" s="25"/>
      <c r="Z459" s="215"/>
      <c r="AA459" s="25"/>
      <c r="AB459" s="215"/>
      <c r="AC459" s="216"/>
      <c r="AD459" s="25"/>
      <c r="AE459" s="215"/>
      <c r="AF459" s="25"/>
      <c r="AG459" s="215"/>
      <c r="AH459" s="216"/>
      <c r="AI459" s="25"/>
      <c r="AJ459" s="215"/>
      <c r="AK459" s="25"/>
      <c r="AL459" s="215"/>
      <c r="AM459" s="216"/>
      <c r="AN459" s="25"/>
      <c r="AO459" s="215"/>
      <c r="AP459" s="25"/>
    </row>
    <row r="460" spans="11:42" ht="15.75" customHeight="1">
      <c r="K460" s="215"/>
      <c r="L460" s="286"/>
      <c r="M460" s="215"/>
      <c r="N460" s="216"/>
      <c r="O460" s="286"/>
      <c r="P460" s="215"/>
      <c r="Q460" s="286"/>
      <c r="R460" s="215"/>
      <c r="S460" s="216"/>
      <c r="T460" s="25"/>
      <c r="U460" s="215"/>
      <c r="V460" s="25"/>
      <c r="W460" s="215"/>
      <c r="X460" s="216"/>
      <c r="Y460" s="25"/>
      <c r="Z460" s="215"/>
      <c r="AA460" s="25"/>
      <c r="AB460" s="215"/>
      <c r="AC460" s="216"/>
      <c r="AD460" s="25"/>
      <c r="AE460" s="215"/>
      <c r="AF460" s="25"/>
      <c r="AG460" s="215"/>
      <c r="AH460" s="216"/>
      <c r="AI460" s="25"/>
      <c r="AJ460" s="215"/>
      <c r="AK460" s="25"/>
      <c r="AL460" s="215"/>
      <c r="AM460" s="216"/>
      <c r="AN460" s="25"/>
      <c r="AO460" s="215"/>
      <c r="AP460" s="25"/>
    </row>
    <row r="461" spans="11:42" ht="15.75" customHeight="1">
      <c r="K461" s="215"/>
      <c r="L461" s="286"/>
      <c r="M461" s="215"/>
      <c r="N461" s="216"/>
      <c r="O461" s="286"/>
      <c r="P461" s="215"/>
      <c r="Q461" s="286"/>
      <c r="R461" s="215"/>
      <c r="S461" s="216"/>
      <c r="T461" s="25"/>
      <c r="U461" s="215"/>
      <c r="V461" s="25"/>
      <c r="W461" s="215"/>
      <c r="X461" s="216"/>
      <c r="Y461" s="25"/>
      <c r="Z461" s="215"/>
      <c r="AA461" s="25"/>
      <c r="AB461" s="215"/>
      <c r="AC461" s="216"/>
      <c r="AD461" s="25"/>
      <c r="AE461" s="215"/>
      <c r="AF461" s="25"/>
      <c r="AG461" s="215"/>
      <c r="AH461" s="216"/>
      <c r="AI461" s="25"/>
      <c r="AJ461" s="215"/>
      <c r="AK461" s="25"/>
      <c r="AL461" s="215"/>
      <c r="AM461" s="216"/>
      <c r="AN461" s="25"/>
      <c r="AO461" s="215"/>
      <c r="AP461" s="25"/>
    </row>
    <row r="462" spans="11:42" ht="15.75" customHeight="1">
      <c r="K462" s="215"/>
      <c r="L462" s="286"/>
      <c r="M462" s="215"/>
      <c r="N462" s="216"/>
      <c r="O462" s="286"/>
      <c r="P462" s="215"/>
      <c r="Q462" s="286"/>
      <c r="R462" s="215"/>
      <c r="S462" s="216"/>
      <c r="T462" s="25"/>
      <c r="U462" s="215"/>
      <c r="V462" s="25"/>
      <c r="W462" s="215"/>
      <c r="X462" s="216"/>
      <c r="Y462" s="25"/>
      <c r="Z462" s="215"/>
      <c r="AA462" s="25"/>
      <c r="AB462" s="215"/>
      <c r="AC462" s="216"/>
      <c r="AD462" s="25"/>
      <c r="AE462" s="215"/>
      <c r="AF462" s="25"/>
      <c r="AG462" s="215"/>
      <c r="AH462" s="216"/>
      <c r="AI462" s="25"/>
      <c r="AJ462" s="215"/>
      <c r="AK462" s="25"/>
      <c r="AL462" s="215"/>
      <c r="AM462" s="216"/>
      <c r="AN462" s="25"/>
      <c r="AO462" s="215"/>
      <c r="AP462" s="25"/>
    </row>
    <row r="463" spans="11:42" ht="15.75" customHeight="1">
      <c r="K463" s="215"/>
      <c r="L463" s="286"/>
      <c r="M463" s="215"/>
      <c r="N463" s="216"/>
      <c r="O463" s="286"/>
      <c r="P463" s="215"/>
      <c r="Q463" s="286"/>
      <c r="R463" s="215"/>
      <c r="S463" s="216"/>
      <c r="T463" s="25"/>
      <c r="U463" s="215"/>
      <c r="V463" s="25"/>
      <c r="W463" s="215"/>
      <c r="X463" s="216"/>
      <c r="Y463" s="25"/>
      <c r="Z463" s="215"/>
      <c r="AA463" s="25"/>
      <c r="AB463" s="215"/>
      <c r="AC463" s="216"/>
      <c r="AD463" s="25"/>
      <c r="AE463" s="215"/>
      <c r="AF463" s="25"/>
      <c r="AG463" s="215"/>
      <c r="AH463" s="216"/>
      <c r="AI463" s="25"/>
      <c r="AJ463" s="215"/>
      <c r="AK463" s="25"/>
      <c r="AL463" s="215"/>
      <c r="AM463" s="216"/>
      <c r="AN463" s="25"/>
      <c r="AO463" s="215"/>
      <c r="AP463" s="25"/>
    </row>
    <row r="464" spans="11:42" ht="15.75" customHeight="1">
      <c r="K464" s="215"/>
      <c r="L464" s="286"/>
      <c r="M464" s="215"/>
      <c r="N464" s="216"/>
      <c r="O464" s="286"/>
      <c r="P464" s="215"/>
      <c r="Q464" s="286"/>
      <c r="R464" s="215"/>
      <c r="S464" s="216"/>
      <c r="T464" s="25"/>
      <c r="U464" s="215"/>
      <c r="V464" s="25"/>
      <c r="W464" s="215"/>
      <c r="X464" s="216"/>
      <c r="Y464" s="25"/>
      <c r="Z464" s="215"/>
      <c r="AA464" s="25"/>
      <c r="AB464" s="215"/>
      <c r="AC464" s="216"/>
      <c r="AD464" s="25"/>
      <c r="AE464" s="215"/>
      <c r="AF464" s="25"/>
      <c r="AG464" s="215"/>
      <c r="AH464" s="216"/>
      <c r="AI464" s="25"/>
      <c r="AJ464" s="215"/>
      <c r="AK464" s="25"/>
      <c r="AL464" s="215"/>
      <c r="AM464" s="216"/>
      <c r="AN464" s="25"/>
      <c r="AO464" s="215"/>
      <c r="AP464" s="25"/>
    </row>
    <row r="465" spans="11:42" ht="15.75" customHeight="1">
      <c r="K465" s="215"/>
      <c r="L465" s="286"/>
      <c r="M465" s="215"/>
      <c r="N465" s="216"/>
      <c r="O465" s="286"/>
      <c r="P465" s="215"/>
      <c r="Q465" s="286"/>
      <c r="R465" s="215"/>
      <c r="S465" s="216"/>
      <c r="T465" s="25"/>
      <c r="U465" s="215"/>
      <c r="V465" s="25"/>
      <c r="W465" s="215"/>
      <c r="X465" s="216"/>
      <c r="Y465" s="25"/>
      <c r="Z465" s="215"/>
      <c r="AA465" s="25"/>
      <c r="AB465" s="215"/>
      <c r="AC465" s="216"/>
      <c r="AD465" s="25"/>
      <c r="AE465" s="215"/>
      <c r="AF465" s="25"/>
      <c r="AG465" s="215"/>
      <c r="AH465" s="216"/>
      <c r="AI465" s="25"/>
      <c r="AJ465" s="215"/>
      <c r="AK465" s="25"/>
      <c r="AL465" s="215"/>
      <c r="AM465" s="216"/>
      <c r="AN465" s="25"/>
      <c r="AO465" s="215"/>
      <c r="AP465" s="25"/>
    </row>
    <row r="466" spans="11:42" ht="15.75" customHeight="1">
      <c r="K466" s="215"/>
      <c r="L466" s="286"/>
      <c r="M466" s="215"/>
      <c r="N466" s="216"/>
      <c r="O466" s="286"/>
      <c r="P466" s="215"/>
      <c r="Q466" s="286"/>
      <c r="R466" s="215"/>
      <c r="S466" s="216"/>
      <c r="T466" s="25"/>
      <c r="U466" s="215"/>
      <c r="V466" s="25"/>
      <c r="W466" s="215"/>
      <c r="X466" s="216"/>
      <c r="Y466" s="25"/>
      <c r="Z466" s="215"/>
      <c r="AA466" s="25"/>
      <c r="AB466" s="215"/>
      <c r="AC466" s="216"/>
      <c r="AD466" s="25"/>
      <c r="AE466" s="215"/>
      <c r="AF466" s="25"/>
      <c r="AG466" s="215"/>
      <c r="AH466" s="216"/>
      <c r="AI466" s="25"/>
      <c r="AJ466" s="215"/>
      <c r="AK466" s="25"/>
      <c r="AL466" s="215"/>
      <c r="AM466" s="216"/>
      <c r="AN466" s="25"/>
      <c r="AO466" s="215"/>
      <c r="AP466" s="25"/>
    </row>
    <row r="467" spans="11:42" ht="15.75" customHeight="1">
      <c r="K467" s="215"/>
      <c r="L467" s="286"/>
      <c r="M467" s="215"/>
      <c r="N467" s="216"/>
      <c r="O467" s="286"/>
      <c r="P467" s="215"/>
      <c r="Q467" s="286"/>
      <c r="R467" s="215"/>
      <c r="S467" s="216"/>
      <c r="T467" s="25"/>
      <c r="U467" s="215"/>
      <c r="V467" s="25"/>
      <c r="W467" s="215"/>
      <c r="X467" s="216"/>
      <c r="Y467" s="25"/>
      <c r="Z467" s="215"/>
      <c r="AA467" s="25"/>
      <c r="AB467" s="215"/>
      <c r="AC467" s="216"/>
      <c r="AD467" s="25"/>
      <c r="AE467" s="215"/>
      <c r="AF467" s="25"/>
      <c r="AG467" s="215"/>
      <c r="AH467" s="216"/>
      <c r="AI467" s="25"/>
      <c r="AJ467" s="215"/>
      <c r="AK467" s="25"/>
      <c r="AL467" s="215"/>
      <c r="AM467" s="216"/>
      <c r="AN467" s="25"/>
      <c r="AO467" s="215"/>
      <c r="AP467" s="25"/>
    </row>
    <row r="468" spans="11:42" ht="15.75" customHeight="1">
      <c r="K468" s="215"/>
      <c r="L468" s="286"/>
      <c r="M468" s="215"/>
      <c r="N468" s="216"/>
      <c r="O468" s="286"/>
      <c r="P468" s="215"/>
      <c r="Q468" s="286"/>
      <c r="R468" s="215"/>
      <c r="S468" s="216"/>
      <c r="T468" s="25"/>
      <c r="U468" s="215"/>
      <c r="V468" s="25"/>
      <c r="W468" s="215"/>
      <c r="X468" s="216"/>
      <c r="Y468" s="25"/>
      <c r="Z468" s="215"/>
      <c r="AA468" s="25"/>
      <c r="AB468" s="215"/>
      <c r="AC468" s="216"/>
      <c r="AD468" s="25"/>
      <c r="AE468" s="215"/>
      <c r="AF468" s="25"/>
      <c r="AG468" s="215"/>
      <c r="AH468" s="216"/>
      <c r="AI468" s="25"/>
      <c r="AJ468" s="215"/>
      <c r="AK468" s="25"/>
      <c r="AL468" s="215"/>
      <c r="AM468" s="216"/>
      <c r="AN468" s="25"/>
      <c r="AO468" s="215"/>
      <c r="AP468" s="25"/>
    </row>
    <row r="469" spans="11:42" ht="15.75" customHeight="1">
      <c r="K469" s="215"/>
      <c r="L469" s="286"/>
      <c r="M469" s="215"/>
      <c r="N469" s="216"/>
      <c r="O469" s="286"/>
      <c r="P469" s="215"/>
      <c r="Q469" s="286"/>
      <c r="R469" s="215"/>
      <c r="S469" s="216"/>
      <c r="T469" s="25"/>
      <c r="U469" s="215"/>
      <c r="V469" s="25"/>
      <c r="W469" s="215"/>
      <c r="X469" s="216"/>
      <c r="Y469" s="25"/>
      <c r="Z469" s="215"/>
      <c r="AA469" s="25"/>
      <c r="AB469" s="215"/>
      <c r="AC469" s="216"/>
      <c r="AD469" s="25"/>
      <c r="AE469" s="215"/>
      <c r="AF469" s="25"/>
      <c r="AG469" s="215"/>
      <c r="AH469" s="216"/>
      <c r="AI469" s="25"/>
      <c r="AJ469" s="215"/>
      <c r="AK469" s="25"/>
      <c r="AL469" s="215"/>
      <c r="AM469" s="216"/>
      <c r="AN469" s="25"/>
      <c r="AO469" s="215"/>
      <c r="AP469" s="25"/>
    </row>
    <row r="470" spans="11:42" ht="15.75" customHeight="1">
      <c r="K470" s="215"/>
      <c r="L470" s="286"/>
      <c r="M470" s="215"/>
      <c r="N470" s="216"/>
      <c r="O470" s="286"/>
      <c r="P470" s="215"/>
      <c r="Q470" s="286"/>
      <c r="R470" s="215"/>
      <c r="S470" s="216"/>
      <c r="T470" s="25"/>
      <c r="U470" s="215"/>
      <c r="V470" s="25"/>
      <c r="W470" s="215"/>
      <c r="X470" s="216"/>
      <c r="Y470" s="25"/>
      <c r="Z470" s="215"/>
      <c r="AA470" s="25"/>
      <c r="AB470" s="215"/>
      <c r="AC470" s="216"/>
      <c r="AD470" s="25"/>
      <c r="AE470" s="215"/>
      <c r="AF470" s="25"/>
      <c r="AG470" s="215"/>
      <c r="AH470" s="216"/>
      <c r="AI470" s="25"/>
      <c r="AJ470" s="215"/>
      <c r="AK470" s="25"/>
      <c r="AL470" s="215"/>
      <c r="AM470" s="216"/>
      <c r="AN470" s="25"/>
      <c r="AO470" s="215"/>
      <c r="AP470" s="25"/>
    </row>
    <row r="471" spans="11:42" ht="15.75" customHeight="1">
      <c r="K471" s="215"/>
      <c r="L471" s="286"/>
      <c r="M471" s="215"/>
      <c r="N471" s="216"/>
      <c r="O471" s="286"/>
      <c r="P471" s="215"/>
      <c r="Q471" s="286"/>
      <c r="R471" s="215"/>
      <c r="S471" s="216"/>
      <c r="T471" s="25"/>
      <c r="U471" s="215"/>
      <c r="V471" s="25"/>
      <c r="W471" s="215"/>
      <c r="X471" s="216"/>
      <c r="Y471" s="25"/>
      <c r="Z471" s="215"/>
      <c r="AA471" s="25"/>
      <c r="AB471" s="215"/>
      <c r="AC471" s="216"/>
      <c r="AD471" s="25"/>
      <c r="AE471" s="215"/>
      <c r="AF471" s="25"/>
      <c r="AG471" s="215"/>
      <c r="AH471" s="216"/>
      <c r="AI471" s="25"/>
      <c r="AJ471" s="215"/>
      <c r="AK471" s="25"/>
      <c r="AL471" s="215"/>
      <c r="AM471" s="216"/>
      <c r="AN471" s="25"/>
      <c r="AO471" s="215"/>
      <c r="AP471" s="25"/>
    </row>
    <row r="472" spans="11:42" ht="15.75" customHeight="1">
      <c r="K472" s="215"/>
      <c r="L472" s="286"/>
      <c r="M472" s="215"/>
      <c r="N472" s="216"/>
      <c r="O472" s="286"/>
      <c r="P472" s="215"/>
      <c r="Q472" s="286"/>
      <c r="R472" s="215"/>
      <c r="S472" s="216"/>
      <c r="T472" s="25"/>
      <c r="U472" s="215"/>
      <c r="V472" s="25"/>
      <c r="W472" s="215"/>
      <c r="X472" s="216"/>
      <c r="Y472" s="25"/>
      <c r="Z472" s="215"/>
      <c r="AA472" s="25"/>
      <c r="AB472" s="215"/>
      <c r="AC472" s="216"/>
      <c r="AD472" s="25"/>
      <c r="AE472" s="215"/>
      <c r="AF472" s="25"/>
      <c r="AG472" s="215"/>
      <c r="AH472" s="216"/>
      <c r="AI472" s="25"/>
      <c r="AJ472" s="215"/>
      <c r="AK472" s="25"/>
      <c r="AL472" s="215"/>
      <c r="AM472" s="216"/>
      <c r="AN472" s="25"/>
      <c r="AO472" s="215"/>
      <c r="AP472" s="25"/>
    </row>
    <row r="473" spans="11:42" ht="15.75" customHeight="1">
      <c r="K473" s="215"/>
      <c r="L473" s="286"/>
      <c r="M473" s="215"/>
      <c r="N473" s="216"/>
      <c r="O473" s="286"/>
      <c r="P473" s="215"/>
      <c r="Q473" s="286"/>
      <c r="R473" s="215"/>
      <c r="S473" s="216"/>
      <c r="T473" s="25"/>
      <c r="U473" s="215"/>
      <c r="V473" s="25"/>
      <c r="W473" s="215"/>
      <c r="X473" s="216"/>
      <c r="Y473" s="25"/>
      <c r="Z473" s="215"/>
      <c r="AA473" s="25"/>
      <c r="AB473" s="215"/>
      <c r="AC473" s="216"/>
      <c r="AD473" s="25"/>
      <c r="AE473" s="215"/>
      <c r="AF473" s="25"/>
      <c r="AG473" s="215"/>
      <c r="AH473" s="216"/>
      <c r="AI473" s="25"/>
      <c r="AJ473" s="215"/>
      <c r="AK473" s="25"/>
      <c r="AL473" s="215"/>
      <c r="AM473" s="216"/>
      <c r="AN473" s="25"/>
      <c r="AO473" s="215"/>
      <c r="AP473" s="25"/>
    </row>
    <row r="474" spans="11:42" ht="15.75" customHeight="1">
      <c r="K474" s="215"/>
      <c r="L474" s="286"/>
      <c r="M474" s="215"/>
      <c r="N474" s="216"/>
      <c r="O474" s="286"/>
      <c r="P474" s="215"/>
      <c r="Q474" s="286"/>
      <c r="R474" s="215"/>
      <c r="S474" s="216"/>
      <c r="T474" s="25"/>
      <c r="U474" s="215"/>
      <c r="V474" s="25"/>
      <c r="W474" s="215"/>
      <c r="X474" s="216"/>
      <c r="Y474" s="25"/>
      <c r="Z474" s="215"/>
      <c r="AA474" s="25"/>
      <c r="AB474" s="215"/>
      <c r="AC474" s="216"/>
      <c r="AD474" s="25"/>
      <c r="AE474" s="215"/>
      <c r="AF474" s="25"/>
      <c r="AG474" s="215"/>
      <c r="AH474" s="216"/>
      <c r="AI474" s="25"/>
      <c r="AJ474" s="215"/>
      <c r="AK474" s="25"/>
      <c r="AL474" s="215"/>
      <c r="AM474" s="216"/>
      <c r="AN474" s="25"/>
      <c r="AO474" s="215"/>
      <c r="AP474" s="25"/>
    </row>
    <row r="475" spans="11:42" ht="15.75" customHeight="1">
      <c r="K475" s="215"/>
      <c r="L475" s="286"/>
      <c r="M475" s="215"/>
      <c r="N475" s="216"/>
      <c r="O475" s="286"/>
      <c r="P475" s="215"/>
      <c r="Q475" s="286"/>
      <c r="R475" s="215"/>
      <c r="S475" s="216"/>
      <c r="T475" s="25"/>
      <c r="U475" s="215"/>
      <c r="V475" s="25"/>
      <c r="W475" s="215"/>
      <c r="X475" s="216"/>
      <c r="Y475" s="25"/>
      <c r="Z475" s="215"/>
      <c r="AA475" s="25"/>
      <c r="AB475" s="215"/>
      <c r="AC475" s="216"/>
      <c r="AD475" s="25"/>
      <c r="AE475" s="215"/>
      <c r="AF475" s="25"/>
      <c r="AG475" s="215"/>
      <c r="AH475" s="216"/>
      <c r="AI475" s="25"/>
      <c r="AJ475" s="215"/>
      <c r="AK475" s="25"/>
      <c r="AL475" s="215"/>
      <c r="AM475" s="216"/>
      <c r="AN475" s="25"/>
      <c r="AO475" s="215"/>
      <c r="AP475" s="25"/>
    </row>
    <row r="476" spans="11:42" ht="15.75" customHeight="1">
      <c r="K476" s="215"/>
      <c r="L476" s="286"/>
      <c r="M476" s="215"/>
      <c r="N476" s="216"/>
      <c r="O476" s="286"/>
      <c r="P476" s="215"/>
      <c r="Q476" s="286"/>
      <c r="R476" s="215"/>
      <c r="S476" s="216"/>
      <c r="T476" s="25"/>
      <c r="U476" s="215"/>
      <c r="V476" s="25"/>
      <c r="W476" s="215"/>
      <c r="X476" s="216"/>
      <c r="Y476" s="25"/>
      <c r="Z476" s="215"/>
      <c r="AA476" s="25"/>
      <c r="AB476" s="215"/>
      <c r="AC476" s="216"/>
      <c r="AD476" s="25"/>
      <c r="AE476" s="215"/>
      <c r="AF476" s="25"/>
      <c r="AG476" s="215"/>
      <c r="AH476" s="216"/>
      <c r="AI476" s="25"/>
      <c r="AJ476" s="215"/>
      <c r="AK476" s="25"/>
      <c r="AL476" s="215"/>
      <c r="AM476" s="216"/>
      <c r="AN476" s="25"/>
      <c r="AO476" s="215"/>
      <c r="AP476" s="25"/>
    </row>
    <row r="477" spans="11:42" ht="15.75" customHeight="1">
      <c r="K477" s="215"/>
      <c r="L477" s="286"/>
      <c r="M477" s="215"/>
      <c r="N477" s="216"/>
      <c r="O477" s="286"/>
      <c r="P477" s="215"/>
      <c r="Q477" s="286"/>
      <c r="R477" s="215"/>
      <c r="S477" s="216"/>
      <c r="T477" s="25"/>
      <c r="U477" s="215"/>
      <c r="V477" s="25"/>
      <c r="W477" s="215"/>
      <c r="X477" s="216"/>
      <c r="Y477" s="25"/>
      <c r="Z477" s="215"/>
      <c r="AA477" s="25"/>
      <c r="AB477" s="215"/>
      <c r="AC477" s="216"/>
      <c r="AD477" s="25"/>
      <c r="AE477" s="215"/>
      <c r="AF477" s="25"/>
      <c r="AG477" s="215"/>
      <c r="AH477" s="216"/>
      <c r="AI477" s="25"/>
      <c r="AJ477" s="215"/>
      <c r="AK477" s="25"/>
      <c r="AL477" s="215"/>
      <c r="AM477" s="216"/>
      <c r="AN477" s="25"/>
      <c r="AO477" s="215"/>
      <c r="AP477" s="25"/>
    </row>
    <row r="478" spans="11:42" ht="15.75" customHeight="1">
      <c r="K478" s="215"/>
      <c r="L478" s="286"/>
      <c r="M478" s="215"/>
      <c r="N478" s="216"/>
      <c r="O478" s="286"/>
      <c r="P478" s="215"/>
      <c r="Q478" s="286"/>
      <c r="R478" s="215"/>
      <c r="S478" s="216"/>
      <c r="T478" s="25"/>
      <c r="U478" s="215"/>
      <c r="V478" s="25"/>
      <c r="W478" s="215"/>
      <c r="X478" s="216"/>
      <c r="Y478" s="25"/>
      <c r="Z478" s="215"/>
      <c r="AA478" s="25"/>
      <c r="AB478" s="215"/>
      <c r="AC478" s="216"/>
      <c r="AD478" s="25"/>
      <c r="AE478" s="215"/>
      <c r="AF478" s="25"/>
      <c r="AG478" s="215"/>
      <c r="AH478" s="216"/>
      <c r="AI478" s="25"/>
      <c r="AJ478" s="215"/>
      <c r="AK478" s="25"/>
      <c r="AL478" s="215"/>
      <c r="AM478" s="216"/>
      <c r="AN478" s="25"/>
      <c r="AO478" s="215"/>
      <c r="AP478" s="25"/>
    </row>
    <row r="479" spans="11:42" ht="15.75" customHeight="1">
      <c r="K479" s="215"/>
      <c r="L479" s="286"/>
      <c r="M479" s="215"/>
      <c r="N479" s="216"/>
      <c r="O479" s="286"/>
      <c r="P479" s="215"/>
      <c r="Q479" s="286"/>
      <c r="R479" s="215"/>
      <c r="S479" s="216"/>
      <c r="T479" s="25"/>
      <c r="U479" s="215"/>
      <c r="V479" s="25"/>
      <c r="W479" s="215"/>
      <c r="X479" s="216"/>
      <c r="Y479" s="25"/>
      <c r="Z479" s="215"/>
      <c r="AA479" s="25"/>
      <c r="AB479" s="215"/>
      <c r="AC479" s="216"/>
      <c r="AD479" s="25"/>
      <c r="AE479" s="215"/>
      <c r="AF479" s="25"/>
      <c r="AG479" s="215"/>
      <c r="AH479" s="216"/>
      <c r="AI479" s="25"/>
      <c r="AJ479" s="215"/>
      <c r="AK479" s="25"/>
      <c r="AL479" s="215"/>
      <c r="AM479" s="216"/>
      <c r="AN479" s="25"/>
      <c r="AO479" s="215"/>
      <c r="AP479" s="25"/>
    </row>
    <row r="480" spans="11:42" ht="15.75" customHeight="1">
      <c r="K480" s="215"/>
      <c r="L480" s="286"/>
      <c r="M480" s="215"/>
      <c r="N480" s="216"/>
      <c r="O480" s="286"/>
      <c r="P480" s="215"/>
      <c r="Q480" s="286"/>
      <c r="R480" s="215"/>
      <c r="S480" s="216"/>
      <c r="T480" s="25"/>
      <c r="U480" s="215"/>
      <c r="V480" s="25"/>
      <c r="W480" s="215"/>
      <c r="X480" s="216"/>
      <c r="Y480" s="25"/>
      <c r="Z480" s="215"/>
      <c r="AA480" s="25"/>
      <c r="AB480" s="215"/>
      <c r="AC480" s="216"/>
      <c r="AD480" s="25"/>
      <c r="AE480" s="215"/>
      <c r="AF480" s="25"/>
      <c r="AG480" s="215"/>
      <c r="AH480" s="216"/>
      <c r="AI480" s="25"/>
      <c r="AJ480" s="215"/>
      <c r="AK480" s="25"/>
      <c r="AL480" s="215"/>
      <c r="AM480" s="216"/>
      <c r="AN480" s="25"/>
      <c r="AO480" s="215"/>
      <c r="AP480" s="25"/>
    </row>
    <row r="481" spans="11:42" ht="15.75" customHeight="1">
      <c r="K481" s="215"/>
      <c r="L481" s="286"/>
      <c r="M481" s="215"/>
      <c r="N481" s="216"/>
      <c r="O481" s="286"/>
      <c r="P481" s="215"/>
      <c r="Q481" s="286"/>
      <c r="R481" s="215"/>
      <c r="S481" s="216"/>
      <c r="T481" s="25"/>
      <c r="U481" s="215"/>
      <c r="V481" s="25"/>
      <c r="W481" s="215"/>
      <c r="X481" s="216"/>
      <c r="Y481" s="25"/>
      <c r="Z481" s="215"/>
      <c r="AA481" s="25"/>
      <c r="AB481" s="215"/>
      <c r="AC481" s="216"/>
      <c r="AD481" s="25"/>
      <c r="AE481" s="215"/>
      <c r="AF481" s="25"/>
      <c r="AG481" s="215"/>
      <c r="AH481" s="216"/>
      <c r="AI481" s="25"/>
      <c r="AJ481" s="215"/>
      <c r="AK481" s="25"/>
      <c r="AL481" s="215"/>
      <c r="AM481" s="216"/>
      <c r="AN481" s="25"/>
      <c r="AO481" s="215"/>
      <c r="AP481" s="25"/>
    </row>
    <row r="482" spans="11:42" ht="15.75" customHeight="1">
      <c r="K482" s="215"/>
      <c r="L482" s="286"/>
      <c r="M482" s="215"/>
      <c r="N482" s="216"/>
      <c r="O482" s="286"/>
      <c r="P482" s="215"/>
      <c r="Q482" s="286"/>
      <c r="R482" s="215"/>
      <c r="S482" s="216"/>
      <c r="T482" s="25"/>
      <c r="U482" s="215"/>
      <c r="V482" s="25"/>
      <c r="W482" s="215"/>
      <c r="X482" s="216"/>
      <c r="Y482" s="25"/>
      <c r="Z482" s="215"/>
      <c r="AA482" s="25"/>
      <c r="AB482" s="215"/>
      <c r="AC482" s="216"/>
      <c r="AD482" s="25"/>
      <c r="AE482" s="215"/>
      <c r="AF482" s="25"/>
      <c r="AG482" s="215"/>
      <c r="AH482" s="216"/>
      <c r="AI482" s="25"/>
      <c r="AJ482" s="215"/>
      <c r="AK482" s="25"/>
      <c r="AL482" s="215"/>
      <c r="AM482" s="216"/>
      <c r="AN482" s="25"/>
      <c r="AO482" s="215"/>
      <c r="AP482" s="25"/>
    </row>
    <row r="483" spans="11:42" ht="15.75" customHeight="1">
      <c r="K483" s="215"/>
      <c r="L483" s="286"/>
      <c r="M483" s="215"/>
      <c r="N483" s="216"/>
      <c r="O483" s="286"/>
      <c r="P483" s="215"/>
      <c r="Q483" s="286"/>
      <c r="R483" s="215"/>
      <c r="S483" s="216"/>
      <c r="T483" s="25"/>
      <c r="U483" s="215"/>
      <c r="V483" s="25"/>
      <c r="W483" s="215"/>
      <c r="X483" s="216"/>
      <c r="Y483" s="25"/>
      <c r="Z483" s="215"/>
      <c r="AA483" s="25"/>
      <c r="AB483" s="215"/>
      <c r="AC483" s="216"/>
      <c r="AD483" s="25"/>
      <c r="AE483" s="215"/>
      <c r="AF483" s="25"/>
      <c r="AG483" s="215"/>
      <c r="AH483" s="216"/>
      <c r="AI483" s="25"/>
      <c r="AJ483" s="215"/>
      <c r="AK483" s="25"/>
      <c r="AL483" s="215"/>
      <c r="AM483" s="216"/>
      <c r="AN483" s="25"/>
      <c r="AO483" s="215"/>
      <c r="AP483" s="25"/>
    </row>
    <row r="484" spans="11:42" ht="15.75" customHeight="1">
      <c r="K484" s="215"/>
      <c r="L484" s="286"/>
      <c r="M484" s="215"/>
      <c r="N484" s="216"/>
      <c r="O484" s="286"/>
      <c r="P484" s="215"/>
      <c r="Q484" s="286"/>
      <c r="R484" s="215"/>
      <c r="S484" s="216"/>
      <c r="T484" s="25"/>
      <c r="U484" s="215"/>
      <c r="V484" s="25"/>
      <c r="W484" s="215"/>
      <c r="X484" s="216"/>
      <c r="Y484" s="25"/>
      <c r="Z484" s="215"/>
      <c r="AA484" s="25"/>
      <c r="AB484" s="215"/>
      <c r="AC484" s="216"/>
      <c r="AD484" s="25"/>
      <c r="AE484" s="215"/>
      <c r="AF484" s="25"/>
      <c r="AG484" s="215"/>
      <c r="AH484" s="216"/>
      <c r="AI484" s="25"/>
      <c r="AJ484" s="215"/>
      <c r="AK484" s="25"/>
      <c r="AL484" s="215"/>
      <c r="AM484" s="216"/>
      <c r="AN484" s="25"/>
      <c r="AO484" s="215"/>
      <c r="AP484" s="25"/>
    </row>
    <row r="485" spans="11:42" ht="15.75" customHeight="1">
      <c r="K485" s="215"/>
      <c r="L485" s="286"/>
      <c r="M485" s="215"/>
      <c r="N485" s="216"/>
      <c r="O485" s="286"/>
      <c r="P485" s="215"/>
      <c r="Q485" s="286"/>
      <c r="R485" s="215"/>
      <c r="S485" s="216"/>
      <c r="T485" s="25"/>
      <c r="U485" s="215"/>
      <c r="V485" s="25"/>
      <c r="W485" s="215"/>
      <c r="X485" s="216"/>
      <c r="Y485" s="25"/>
      <c r="Z485" s="215"/>
      <c r="AA485" s="25"/>
      <c r="AB485" s="215"/>
      <c r="AC485" s="216"/>
      <c r="AD485" s="25"/>
      <c r="AE485" s="215"/>
      <c r="AF485" s="25"/>
      <c r="AG485" s="215"/>
      <c r="AH485" s="216"/>
      <c r="AI485" s="25"/>
      <c r="AJ485" s="215"/>
      <c r="AK485" s="25"/>
      <c r="AL485" s="215"/>
      <c r="AM485" s="216"/>
      <c r="AN485" s="25"/>
      <c r="AO485" s="215"/>
      <c r="AP485" s="25"/>
    </row>
    <row r="486" spans="11:42" ht="15.75" customHeight="1">
      <c r="K486" s="215"/>
      <c r="L486" s="286"/>
      <c r="M486" s="215"/>
      <c r="N486" s="216"/>
      <c r="O486" s="286"/>
      <c r="P486" s="215"/>
      <c r="Q486" s="286"/>
      <c r="R486" s="215"/>
      <c r="S486" s="216"/>
      <c r="T486" s="25"/>
      <c r="U486" s="215"/>
      <c r="V486" s="25"/>
      <c r="W486" s="215"/>
      <c r="X486" s="216"/>
      <c r="Y486" s="25"/>
      <c r="Z486" s="215"/>
      <c r="AA486" s="25"/>
      <c r="AB486" s="215"/>
      <c r="AC486" s="216"/>
      <c r="AD486" s="25"/>
      <c r="AE486" s="215"/>
      <c r="AF486" s="25"/>
      <c r="AG486" s="215"/>
      <c r="AH486" s="216"/>
      <c r="AI486" s="25"/>
      <c r="AJ486" s="215"/>
      <c r="AK486" s="25"/>
      <c r="AL486" s="215"/>
      <c r="AM486" s="216"/>
      <c r="AN486" s="25"/>
      <c r="AO486" s="215"/>
      <c r="AP486" s="25"/>
    </row>
    <row r="487" spans="11:42" ht="15.75" customHeight="1">
      <c r="K487" s="215"/>
      <c r="L487" s="286"/>
      <c r="M487" s="215"/>
      <c r="N487" s="216"/>
      <c r="O487" s="286"/>
      <c r="P487" s="215"/>
      <c r="Q487" s="286"/>
      <c r="R487" s="215"/>
      <c r="S487" s="216"/>
      <c r="T487" s="25"/>
      <c r="U487" s="215"/>
      <c r="V487" s="25"/>
      <c r="W487" s="215"/>
      <c r="X487" s="216"/>
      <c r="Y487" s="25"/>
      <c r="Z487" s="215"/>
      <c r="AA487" s="25"/>
      <c r="AB487" s="215"/>
      <c r="AC487" s="216"/>
      <c r="AD487" s="25"/>
      <c r="AE487" s="215"/>
      <c r="AF487" s="25"/>
      <c r="AG487" s="215"/>
      <c r="AH487" s="216"/>
      <c r="AI487" s="25"/>
      <c r="AJ487" s="215"/>
      <c r="AK487" s="25"/>
      <c r="AL487" s="215"/>
      <c r="AM487" s="216"/>
      <c r="AN487" s="25"/>
      <c r="AO487" s="215"/>
      <c r="AP487" s="25"/>
    </row>
    <row r="488" spans="11:42" ht="15.75" customHeight="1">
      <c r="K488" s="215"/>
      <c r="L488" s="286"/>
      <c r="M488" s="215"/>
      <c r="N488" s="216"/>
      <c r="O488" s="286"/>
      <c r="P488" s="215"/>
      <c r="Q488" s="286"/>
      <c r="R488" s="215"/>
      <c r="S488" s="216"/>
      <c r="T488" s="25"/>
      <c r="U488" s="215"/>
      <c r="V488" s="25"/>
      <c r="W488" s="215"/>
      <c r="X488" s="216"/>
      <c r="Y488" s="25"/>
      <c r="Z488" s="215"/>
      <c r="AA488" s="25"/>
      <c r="AB488" s="215"/>
      <c r="AC488" s="216"/>
      <c r="AD488" s="25"/>
      <c r="AE488" s="215"/>
      <c r="AF488" s="25"/>
      <c r="AG488" s="215"/>
      <c r="AH488" s="216"/>
      <c r="AI488" s="25"/>
      <c r="AJ488" s="215"/>
      <c r="AK488" s="25"/>
      <c r="AL488" s="215"/>
      <c r="AM488" s="216"/>
      <c r="AN488" s="25"/>
      <c r="AO488" s="215"/>
      <c r="AP488" s="25"/>
    </row>
    <row r="489" spans="11:42" ht="15.75" customHeight="1">
      <c r="K489" s="215"/>
      <c r="L489" s="286"/>
      <c r="M489" s="215"/>
      <c r="N489" s="216"/>
      <c r="O489" s="286"/>
      <c r="P489" s="215"/>
      <c r="Q489" s="286"/>
      <c r="R489" s="215"/>
      <c r="S489" s="216"/>
      <c r="T489" s="25"/>
      <c r="U489" s="215"/>
      <c r="V489" s="25"/>
      <c r="W489" s="215"/>
      <c r="X489" s="216"/>
      <c r="Y489" s="25"/>
      <c r="Z489" s="215"/>
      <c r="AA489" s="25"/>
      <c r="AB489" s="215"/>
      <c r="AC489" s="216"/>
      <c r="AD489" s="25"/>
      <c r="AE489" s="215"/>
      <c r="AF489" s="25"/>
      <c r="AG489" s="215"/>
      <c r="AH489" s="216"/>
      <c r="AI489" s="25"/>
      <c r="AJ489" s="215"/>
      <c r="AK489" s="25"/>
      <c r="AL489" s="215"/>
      <c r="AM489" s="216"/>
      <c r="AN489" s="25"/>
      <c r="AO489" s="215"/>
      <c r="AP489" s="25"/>
    </row>
    <row r="490" spans="11:42" ht="15.75" customHeight="1">
      <c r="K490" s="215"/>
      <c r="L490" s="286"/>
      <c r="M490" s="215"/>
      <c r="N490" s="216"/>
      <c r="O490" s="286"/>
      <c r="P490" s="215"/>
      <c r="Q490" s="286"/>
      <c r="R490" s="215"/>
      <c r="S490" s="216"/>
      <c r="T490" s="25"/>
      <c r="U490" s="215"/>
      <c r="V490" s="25"/>
      <c r="W490" s="215"/>
      <c r="X490" s="216"/>
      <c r="Y490" s="25"/>
      <c r="Z490" s="215"/>
      <c r="AA490" s="25"/>
      <c r="AB490" s="215"/>
      <c r="AC490" s="216"/>
      <c r="AD490" s="25"/>
      <c r="AE490" s="215"/>
      <c r="AF490" s="25"/>
      <c r="AG490" s="215"/>
      <c r="AH490" s="216"/>
      <c r="AI490" s="25"/>
      <c r="AJ490" s="215"/>
      <c r="AK490" s="25"/>
      <c r="AL490" s="215"/>
      <c r="AM490" s="216"/>
      <c r="AN490" s="25"/>
      <c r="AO490" s="215"/>
      <c r="AP490" s="25"/>
    </row>
    <row r="491" spans="11:42" ht="15.75" customHeight="1">
      <c r="K491" s="215"/>
      <c r="L491" s="286"/>
      <c r="M491" s="215"/>
      <c r="N491" s="216"/>
      <c r="O491" s="286"/>
      <c r="P491" s="215"/>
      <c r="Q491" s="286"/>
      <c r="R491" s="215"/>
      <c r="S491" s="216"/>
      <c r="T491" s="25"/>
      <c r="U491" s="215"/>
      <c r="V491" s="25"/>
      <c r="W491" s="215"/>
      <c r="X491" s="216"/>
      <c r="Y491" s="25"/>
      <c r="Z491" s="215"/>
      <c r="AA491" s="25"/>
      <c r="AB491" s="215"/>
      <c r="AC491" s="216"/>
      <c r="AD491" s="25"/>
      <c r="AE491" s="215"/>
      <c r="AF491" s="25"/>
      <c r="AG491" s="215"/>
      <c r="AH491" s="216"/>
      <c r="AI491" s="25"/>
      <c r="AJ491" s="215"/>
      <c r="AK491" s="25"/>
      <c r="AL491" s="215"/>
      <c r="AM491" s="216"/>
      <c r="AN491" s="25"/>
      <c r="AO491" s="215"/>
      <c r="AP491" s="25"/>
    </row>
    <row r="492" spans="11:42" ht="15.75" customHeight="1">
      <c r="K492" s="215"/>
      <c r="L492" s="286"/>
      <c r="M492" s="215"/>
      <c r="N492" s="216"/>
      <c r="O492" s="286"/>
      <c r="P492" s="215"/>
      <c r="Q492" s="286"/>
      <c r="R492" s="215"/>
      <c r="S492" s="216"/>
      <c r="T492" s="25"/>
      <c r="U492" s="215"/>
      <c r="V492" s="25"/>
      <c r="W492" s="215"/>
      <c r="X492" s="216"/>
      <c r="Y492" s="25"/>
      <c r="Z492" s="215"/>
      <c r="AA492" s="25"/>
      <c r="AB492" s="215"/>
      <c r="AC492" s="216"/>
      <c r="AD492" s="25"/>
      <c r="AE492" s="215"/>
      <c r="AF492" s="25"/>
      <c r="AG492" s="215"/>
      <c r="AH492" s="216"/>
      <c r="AI492" s="25"/>
      <c r="AJ492" s="215"/>
      <c r="AK492" s="25"/>
      <c r="AL492" s="215"/>
      <c r="AM492" s="216"/>
      <c r="AN492" s="25"/>
      <c r="AO492" s="215"/>
      <c r="AP492" s="25"/>
    </row>
    <row r="493" spans="11:42" ht="15.75" customHeight="1">
      <c r="K493" s="215"/>
      <c r="L493" s="286"/>
      <c r="M493" s="215"/>
      <c r="N493" s="216"/>
      <c r="O493" s="286"/>
      <c r="P493" s="215"/>
      <c r="Q493" s="286"/>
      <c r="R493" s="215"/>
      <c r="S493" s="216"/>
      <c r="T493" s="25"/>
      <c r="U493" s="215"/>
      <c r="V493" s="25"/>
      <c r="W493" s="215"/>
      <c r="X493" s="216"/>
      <c r="Y493" s="25"/>
      <c r="Z493" s="215"/>
      <c r="AA493" s="25"/>
      <c r="AB493" s="215"/>
      <c r="AC493" s="216"/>
      <c r="AD493" s="25"/>
      <c r="AE493" s="215"/>
      <c r="AF493" s="25"/>
      <c r="AG493" s="215"/>
      <c r="AH493" s="216"/>
      <c r="AI493" s="25"/>
      <c r="AJ493" s="215"/>
      <c r="AK493" s="25"/>
      <c r="AL493" s="215"/>
      <c r="AM493" s="216"/>
      <c r="AN493" s="25"/>
      <c r="AO493" s="215"/>
      <c r="AP493" s="25"/>
    </row>
    <row r="494" spans="11:42" ht="15.75" customHeight="1">
      <c r="K494" s="215"/>
      <c r="L494" s="286"/>
      <c r="M494" s="215"/>
      <c r="N494" s="216"/>
      <c r="O494" s="286"/>
      <c r="P494" s="215"/>
      <c r="Q494" s="286"/>
      <c r="R494" s="215"/>
      <c r="S494" s="216"/>
      <c r="T494" s="25"/>
      <c r="U494" s="215"/>
      <c r="V494" s="25"/>
      <c r="W494" s="215"/>
      <c r="X494" s="216"/>
      <c r="Y494" s="25"/>
      <c r="Z494" s="215"/>
      <c r="AA494" s="25"/>
      <c r="AB494" s="215"/>
      <c r="AC494" s="216"/>
      <c r="AD494" s="25"/>
      <c r="AE494" s="215"/>
      <c r="AF494" s="25"/>
      <c r="AG494" s="215"/>
      <c r="AH494" s="216"/>
      <c r="AI494" s="25"/>
      <c r="AJ494" s="215"/>
      <c r="AK494" s="25"/>
      <c r="AL494" s="215"/>
      <c r="AM494" s="216"/>
      <c r="AN494" s="25"/>
      <c r="AO494" s="215"/>
      <c r="AP494" s="25"/>
    </row>
    <row r="495" spans="11:42" ht="15.75" customHeight="1">
      <c r="K495" s="215"/>
      <c r="L495" s="286"/>
      <c r="M495" s="215"/>
      <c r="N495" s="216"/>
      <c r="O495" s="286"/>
      <c r="P495" s="215"/>
      <c r="Q495" s="286"/>
      <c r="R495" s="215"/>
      <c r="S495" s="216"/>
      <c r="T495" s="25"/>
      <c r="U495" s="215"/>
      <c r="V495" s="25"/>
      <c r="W495" s="215"/>
      <c r="X495" s="216"/>
      <c r="Y495" s="25"/>
      <c r="Z495" s="215"/>
      <c r="AA495" s="25"/>
      <c r="AB495" s="215"/>
      <c r="AC495" s="216"/>
      <c r="AD495" s="25"/>
      <c r="AE495" s="215"/>
      <c r="AF495" s="25"/>
      <c r="AG495" s="215"/>
      <c r="AH495" s="216"/>
      <c r="AI495" s="25"/>
      <c r="AJ495" s="215"/>
      <c r="AK495" s="25"/>
      <c r="AL495" s="215"/>
      <c r="AM495" s="216"/>
      <c r="AN495" s="25"/>
      <c r="AO495" s="215"/>
      <c r="AP495" s="25"/>
    </row>
    <row r="496" spans="11:42" ht="15.75" customHeight="1">
      <c r="K496" s="215"/>
      <c r="L496" s="286"/>
      <c r="M496" s="215"/>
      <c r="N496" s="216"/>
      <c r="O496" s="286"/>
      <c r="P496" s="215"/>
      <c r="Q496" s="286"/>
      <c r="R496" s="215"/>
      <c r="S496" s="216"/>
      <c r="T496" s="25"/>
      <c r="U496" s="215"/>
      <c r="V496" s="25"/>
      <c r="W496" s="215"/>
      <c r="X496" s="216"/>
      <c r="Y496" s="25"/>
      <c r="Z496" s="215"/>
      <c r="AA496" s="25"/>
      <c r="AB496" s="215"/>
      <c r="AC496" s="216"/>
      <c r="AD496" s="25"/>
      <c r="AE496" s="215"/>
      <c r="AF496" s="25"/>
      <c r="AG496" s="215"/>
      <c r="AH496" s="216"/>
      <c r="AI496" s="25"/>
      <c r="AJ496" s="215"/>
      <c r="AK496" s="25"/>
      <c r="AL496" s="215"/>
      <c r="AM496" s="216"/>
      <c r="AN496" s="25"/>
      <c r="AO496" s="215"/>
      <c r="AP496" s="25"/>
    </row>
    <row r="497" spans="11:42" ht="15.75" customHeight="1">
      <c r="K497" s="215"/>
      <c r="L497" s="286"/>
      <c r="M497" s="215"/>
      <c r="N497" s="216"/>
      <c r="O497" s="286"/>
      <c r="P497" s="215"/>
      <c r="Q497" s="286"/>
      <c r="R497" s="215"/>
      <c r="S497" s="216"/>
      <c r="T497" s="25"/>
      <c r="U497" s="215"/>
      <c r="V497" s="25"/>
      <c r="W497" s="215"/>
      <c r="X497" s="216"/>
      <c r="Y497" s="25"/>
      <c r="Z497" s="215"/>
      <c r="AA497" s="25"/>
      <c r="AB497" s="215"/>
      <c r="AC497" s="216"/>
      <c r="AD497" s="25"/>
      <c r="AE497" s="215"/>
      <c r="AF497" s="25"/>
      <c r="AG497" s="215"/>
      <c r="AH497" s="216"/>
      <c r="AI497" s="25"/>
      <c r="AJ497" s="215"/>
      <c r="AK497" s="25"/>
      <c r="AL497" s="215"/>
      <c r="AM497" s="216"/>
      <c r="AN497" s="25"/>
      <c r="AO497" s="215"/>
      <c r="AP497" s="25"/>
    </row>
    <row r="498" spans="11:42" ht="15.75" customHeight="1">
      <c r="K498" s="215"/>
      <c r="L498" s="286"/>
      <c r="M498" s="215"/>
      <c r="N498" s="216"/>
      <c r="O498" s="286"/>
      <c r="P498" s="215"/>
      <c r="Q498" s="286"/>
      <c r="R498" s="215"/>
      <c r="S498" s="216"/>
      <c r="T498" s="25"/>
      <c r="U498" s="215"/>
      <c r="V498" s="25"/>
      <c r="W498" s="215"/>
      <c r="X498" s="216"/>
      <c r="Y498" s="25"/>
      <c r="Z498" s="215"/>
      <c r="AA498" s="25"/>
      <c r="AB498" s="215"/>
      <c r="AC498" s="216"/>
      <c r="AD498" s="25"/>
      <c r="AE498" s="215"/>
      <c r="AF498" s="25"/>
      <c r="AG498" s="215"/>
      <c r="AH498" s="216"/>
      <c r="AI498" s="25"/>
      <c r="AJ498" s="215"/>
      <c r="AK498" s="25"/>
      <c r="AL498" s="215"/>
      <c r="AM498" s="216"/>
      <c r="AN498" s="25"/>
      <c r="AO498" s="215"/>
      <c r="AP498" s="25"/>
    </row>
    <row r="499" spans="11:42" ht="15.75" customHeight="1">
      <c r="K499" s="215"/>
      <c r="L499" s="286"/>
      <c r="M499" s="215"/>
      <c r="N499" s="216"/>
      <c r="O499" s="286"/>
      <c r="P499" s="215"/>
      <c r="Q499" s="286"/>
      <c r="R499" s="215"/>
      <c r="S499" s="216"/>
      <c r="T499" s="25"/>
      <c r="U499" s="215"/>
      <c r="V499" s="25"/>
      <c r="W499" s="215"/>
      <c r="X499" s="216"/>
      <c r="Y499" s="25"/>
      <c r="Z499" s="215"/>
      <c r="AA499" s="25"/>
      <c r="AB499" s="215"/>
      <c r="AC499" s="216"/>
      <c r="AD499" s="25"/>
      <c r="AE499" s="215"/>
      <c r="AF499" s="25"/>
      <c r="AG499" s="215"/>
      <c r="AH499" s="216"/>
      <c r="AI499" s="25"/>
      <c r="AJ499" s="215"/>
      <c r="AK499" s="25"/>
      <c r="AL499" s="215"/>
      <c r="AM499" s="216"/>
      <c r="AN499" s="25"/>
      <c r="AO499" s="215"/>
      <c r="AP499" s="25"/>
    </row>
    <row r="500" spans="11:42" ht="15.75" customHeight="1">
      <c r="K500" s="215"/>
      <c r="L500" s="286"/>
      <c r="M500" s="215"/>
      <c r="N500" s="216"/>
      <c r="O500" s="286"/>
      <c r="P500" s="215"/>
      <c r="Q500" s="286"/>
      <c r="R500" s="215"/>
      <c r="S500" s="216"/>
      <c r="T500" s="25"/>
      <c r="U500" s="215"/>
      <c r="V500" s="25"/>
      <c r="W500" s="215"/>
      <c r="X500" s="216"/>
      <c r="Y500" s="25"/>
      <c r="Z500" s="215"/>
      <c r="AA500" s="25"/>
      <c r="AB500" s="215"/>
      <c r="AC500" s="216"/>
      <c r="AD500" s="25"/>
      <c r="AE500" s="215"/>
      <c r="AF500" s="25"/>
      <c r="AG500" s="215"/>
      <c r="AH500" s="216"/>
      <c r="AI500" s="25"/>
      <c r="AJ500" s="215"/>
      <c r="AK500" s="25"/>
      <c r="AL500" s="215"/>
      <c r="AM500" s="216"/>
      <c r="AN500" s="25"/>
      <c r="AO500" s="215"/>
      <c r="AP500" s="25"/>
    </row>
    <row r="501" spans="11:42" ht="15.75" customHeight="1">
      <c r="K501" s="215"/>
      <c r="L501" s="286"/>
      <c r="M501" s="215"/>
      <c r="N501" s="216"/>
      <c r="O501" s="286"/>
      <c r="P501" s="215"/>
      <c r="Q501" s="286"/>
      <c r="R501" s="215"/>
      <c r="S501" s="216"/>
      <c r="T501" s="25"/>
      <c r="U501" s="215"/>
      <c r="V501" s="25"/>
      <c r="W501" s="215"/>
      <c r="X501" s="216"/>
      <c r="Y501" s="25"/>
      <c r="Z501" s="215"/>
      <c r="AA501" s="25"/>
      <c r="AB501" s="215"/>
      <c r="AC501" s="216"/>
      <c r="AD501" s="25"/>
      <c r="AE501" s="215"/>
      <c r="AF501" s="25"/>
      <c r="AG501" s="215"/>
      <c r="AH501" s="216"/>
      <c r="AI501" s="25"/>
      <c r="AJ501" s="215"/>
      <c r="AK501" s="25"/>
      <c r="AL501" s="215"/>
      <c r="AM501" s="216"/>
      <c r="AN501" s="25"/>
      <c r="AO501" s="215"/>
      <c r="AP501" s="25"/>
    </row>
    <row r="502" spans="11:42" ht="15.75" customHeight="1">
      <c r="K502" s="215"/>
      <c r="L502" s="286"/>
      <c r="M502" s="215"/>
      <c r="N502" s="216"/>
      <c r="O502" s="286"/>
      <c r="P502" s="215"/>
      <c r="Q502" s="286"/>
      <c r="R502" s="215"/>
      <c r="S502" s="216"/>
      <c r="T502" s="25"/>
      <c r="U502" s="215"/>
      <c r="V502" s="25"/>
      <c r="W502" s="215"/>
      <c r="X502" s="216"/>
      <c r="Y502" s="25"/>
      <c r="Z502" s="215"/>
      <c r="AA502" s="25"/>
      <c r="AB502" s="215"/>
      <c r="AC502" s="216"/>
      <c r="AD502" s="25"/>
      <c r="AE502" s="215"/>
      <c r="AF502" s="25"/>
      <c r="AG502" s="215"/>
      <c r="AH502" s="216"/>
      <c r="AI502" s="25"/>
      <c r="AJ502" s="215"/>
      <c r="AK502" s="25"/>
      <c r="AL502" s="215"/>
      <c r="AM502" s="216"/>
      <c r="AN502" s="25"/>
      <c r="AO502" s="215"/>
      <c r="AP502" s="25"/>
    </row>
    <row r="503" spans="11:42" ht="15.75" customHeight="1">
      <c r="K503" s="215"/>
      <c r="L503" s="286"/>
      <c r="M503" s="215"/>
      <c r="N503" s="216"/>
      <c r="O503" s="286"/>
      <c r="P503" s="215"/>
      <c r="Q503" s="286"/>
      <c r="R503" s="215"/>
      <c r="S503" s="216"/>
      <c r="T503" s="25"/>
      <c r="U503" s="215"/>
      <c r="V503" s="25"/>
      <c r="W503" s="215"/>
      <c r="X503" s="216"/>
      <c r="Y503" s="25"/>
      <c r="Z503" s="215"/>
      <c r="AA503" s="25"/>
      <c r="AB503" s="215"/>
      <c r="AC503" s="216"/>
      <c r="AD503" s="25"/>
      <c r="AE503" s="215"/>
      <c r="AF503" s="25"/>
      <c r="AG503" s="215"/>
      <c r="AH503" s="216"/>
      <c r="AI503" s="25"/>
      <c r="AJ503" s="215"/>
      <c r="AK503" s="25"/>
      <c r="AL503" s="215"/>
      <c r="AM503" s="216"/>
      <c r="AN503" s="25"/>
      <c r="AO503" s="215"/>
      <c r="AP503" s="25"/>
    </row>
    <row r="504" spans="11:42" ht="15.75" customHeight="1">
      <c r="K504" s="215"/>
      <c r="L504" s="286"/>
      <c r="M504" s="215"/>
      <c r="N504" s="216"/>
      <c r="O504" s="286"/>
      <c r="P504" s="215"/>
      <c r="Q504" s="286"/>
      <c r="R504" s="215"/>
      <c r="S504" s="216"/>
      <c r="T504" s="25"/>
      <c r="U504" s="215"/>
      <c r="V504" s="25"/>
      <c r="W504" s="215"/>
      <c r="X504" s="216"/>
      <c r="Y504" s="25"/>
      <c r="Z504" s="215"/>
      <c r="AA504" s="25"/>
      <c r="AB504" s="215"/>
      <c r="AC504" s="216"/>
      <c r="AD504" s="25"/>
      <c r="AE504" s="215"/>
      <c r="AF504" s="25"/>
      <c r="AG504" s="215"/>
      <c r="AH504" s="216"/>
      <c r="AI504" s="25"/>
      <c r="AJ504" s="215"/>
      <c r="AK504" s="25"/>
      <c r="AL504" s="215"/>
      <c r="AM504" s="216"/>
      <c r="AN504" s="25"/>
      <c r="AO504" s="215"/>
      <c r="AP504" s="25"/>
    </row>
    <row r="505" spans="11:42" ht="15.75" customHeight="1">
      <c r="K505" s="215"/>
      <c r="L505" s="286"/>
      <c r="M505" s="215"/>
      <c r="N505" s="216"/>
      <c r="O505" s="286"/>
      <c r="P505" s="215"/>
      <c r="Q505" s="286"/>
      <c r="R505" s="215"/>
      <c r="S505" s="216"/>
      <c r="T505" s="25"/>
      <c r="U505" s="215"/>
      <c r="V505" s="25"/>
      <c r="W505" s="215"/>
      <c r="X505" s="216"/>
      <c r="Y505" s="25"/>
      <c r="Z505" s="215"/>
      <c r="AA505" s="25"/>
      <c r="AB505" s="215"/>
      <c r="AC505" s="216"/>
      <c r="AD505" s="25"/>
      <c r="AE505" s="215"/>
      <c r="AF505" s="25"/>
      <c r="AG505" s="215"/>
      <c r="AH505" s="216"/>
      <c r="AI505" s="25"/>
      <c r="AJ505" s="215"/>
      <c r="AK505" s="25"/>
      <c r="AL505" s="215"/>
      <c r="AM505" s="216"/>
      <c r="AN505" s="25"/>
      <c r="AO505" s="215"/>
      <c r="AP505" s="25"/>
    </row>
    <row r="506" spans="11:42" ht="15.75" customHeight="1">
      <c r="K506" s="215"/>
      <c r="L506" s="286"/>
      <c r="M506" s="215"/>
      <c r="N506" s="216"/>
      <c r="O506" s="286"/>
      <c r="P506" s="215"/>
      <c r="Q506" s="286"/>
      <c r="R506" s="215"/>
      <c r="S506" s="216"/>
      <c r="T506" s="25"/>
      <c r="U506" s="215"/>
      <c r="V506" s="25"/>
      <c r="W506" s="215"/>
      <c r="X506" s="216"/>
      <c r="Y506" s="25"/>
      <c r="Z506" s="215"/>
      <c r="AA506" s="25"/>
      <c r="AB506" s="215"/>
      <c r="AC506" s="216"/>
      <c r="AD506" s="25"/>
      <c r="AE506" s="215"/>
      <c r="AF506" s="25"/>
      <c r="AG506" s="215"/>
      <c r="AH506" s="216"/>
      <c r="AI506" s="25"/>
      <c r="AJ506" s="215"/>
      <c r="AK506" s="25"/>
      <c r="AL506" s="215"/>
      <c r="AM506" s="216"/>
      <c r="AN506" s="25"/>
      <c r="AO506" s="215"/>
      <c r="AP506" s="25"/>
    </row>
    <row r="507" spans="11:42" ht="15.75" customHeight="1">
      <c r="K507" s="215"/>
      <c r="L507" s="286"/>
      <c r="M507" s="215"/>
      <c r="N507" s="216"/>
      <c r="O507" s="286"/>
      <c r="P507" s="215"/>
      <c r="Q507" s="286"/>
      <c r="R507" s="215"/>
      <c r="S507" s="216"/>
      <c r="T507" s="25"/>
      <c r="U507" s="215"/>
      <c r="V507" s="25"/>
      <c r="W507" s="215"/>
      <c r="X507" s="216"/>
      <c r="Y507" s="25"/>
      <c r="Z507" s="215"/>
      <c r="AA507" s="25"/>
      <c r="AB507" s="215"/>
      <c r="AC507" s="216"/>
      <c r="AD507" s="25"/>
      <c r="AE507" s="215"/>
      <c r="AF507" s="25"/>
      <c r="AG507" s="215"/>
      <c r="AH507" s="216"/>
      <c r="AI507" s="25"/>
      <c r="AJ507" s="215"/>
      <c r="AK507" s="25"/>
      <c r="AL507" s="215"/>
      <c r="AM507" s="216"/>
      <c r="AN507" s="25"/>
      <c r="AO507" s="215"/>
      <c r="AP507" s="25"/>
    </row>
    <row r="508" spans="11:42" ht="15.75" customHeight="1">
      <c r="K508" s="215"/>
      <c r="L508" s="286"/>
      <c r="M508" s="215"/>
      <c r="N508" s="216"/>
      <c r="O508" s="286"/>
      <c r="P508" s="215"/>
      <c r="Q508" s="286"/>
      <c r="R508" s="215"/>
      <c r="S508" s="216"/>
      <c r="T508" s="25"/>
      <c r="U508" s="215"/>
      <c r="V508" s="25"/>
      <c r="W508" s="215"/>
      <c r="X508" s="216"/>
      <c r="Y508" s="25"/>
      <c r="Z508" s="215"/>
      <c r="AA508" s="25"/>
      <c r="AB508" s="215"/>
      <c r="AC508" s="216"/>
      <c r="AD508" s="25"/>
      <c r="AE508" s="215"/>
      <c r="AF508" s="25"/>
      <c r="AG508" s="215"/>
      <c r="AH508" s="216"/>
      <c r="AI508" s="25"/>
      <c r="AJ508" s="215"/>
      <c r="AK508" s="25"/>
      <c r="AL508" s="215"/>
      <c r="AM508" s="216"/>
      <c r="AN508" s="25"/>
      <c r="AO508" s="215"/>
      <c r="AP508" s="25"/>
    </row>
    <row r="509" spans="11:42" ht="15.75" customHeight="1">
      <c r="K509" s="215"/>
      <c r="L509" s="286"/>
      <c r="M509" s="215"/>
      <c r="N509" s="216"/>
      <c r="O509" s="286"/>
      <c r="P509" s="215"/>
      <c r="Q509" s="286"/>
      <c r="R509" s="215"/>
      <c r="S509" s="216"/>
      <c r="T509" s="25"/>
      <c r="U509" s="215"/>
      <c r="V509" s="25"/>
      <c r="W509" s="215"/>
      <c r="X509" s="216"/>
      <c r="Y509" s="25"/>
      <c r="Z509" s="215"/>
      <c r="AA509" s="25"/>
      <c r="AB509" s="215"/>
      <c r="AC509" s="216"/>
      <c r="AD509" s="25"/>
      <c r="AE509" s="215"/>
      <c r="AF509" s="25"/>
      <c r="AG509" s="215"/>
      <c r="AH509" s="216"/>
      <c r="AI509" s="25"/>
      <c r="AJ509" s="215"/>
      <c r="AK509" s="25"/>
      <c r="AL509" s="215"/>
      <c r="AM509" s="216"/>
      <c r="AN509" s="25"/>
      <c r="AO509" s="215"/>
      <c r="AP509" s="25"/>
    </row>
    <row r="510" spans="11:42" ht="15.75" customHeight="1">
      <c r="K510" s="215"/>
      <c r="L510" s="286"/>
      <c r="M510" s="215"/>
      <c r="N510" s="216"/>
      <c r="O510" s="286"/>
      <c r="P510" s="215"/>
      <c r="Q510" s="286"/>
      <c r="R510" s="215"/>
      <c r="S510" s="216"/>
      <c r="T510" s="25"/>
      <c r="U510" s="215"/>
      <c r="V510" s="25"/>
      <c r="W510" s="215"/>
      <c r="X510" s="216"/>
      <c r="Y510" s="25"/>
      <c r="Z510" s="215"/>
      <c r="AA510" s="25"/>
      <c r="AB510" s="215"/>
      <c r="AC510" s="216"/>
      <c r="AD510" s="25"/>
      <c r="AE510" s="215"/>
      <c r="AF510" s="25"/>
      <c r="AG510" s="215"/>
      <c r="AH510" s="216"/>
      <c r="AI510" s="25"/>
      <c r="AJ510" s="215"/>
      <c r="AK510" s="25"/>
      <c r="AL510" s="215"/>
      <c r="AM510" s="216"/>
      <c r="AN510" s="25"/>
      <c r="AO510" s="215"/>
      <c r="AP510" s="25"/>
    </row>
    <row r="511" spans="11:42" ht="15.75" customHeight="1">
      <c r="K511" s="215"/>
      <c r="L511" s="286"/>
      <c r="M511" s="215"/>
      <c r="N511" s="216"/>
      <c r="O511" s="286"/>
      <c r="P511" s="215"/>
      <c r="Q511" s="286"/>
      <c r="R511" s="215"/>
      <c r="S511" s="216"/>
      <c r="T511" s="25"/>
      <c r="U511" s="215"/>
      <c r="V511" s="25"/>
      <c r="W511" s="215"/>
      <c r="X511" s="216"/>
      <c r="Y511" s="25"/>
      <c r="Z511" s="215"/>
      <c r="AA511" s="25"/>
      <c r="AB511" s="215"/>
      <c r="AC511" s="216"/>
      <c r="AD511" s="25"/>
      <c r="AE511" s="215"/>
      <c r="AF511" s="25"/>
      <c r="AG511" s="215"/>
      <c r="AH511" s="216"/>
      <c r="AI511" s="25"/>
      <c r="AJ511" s="215"/>
      <c r="AK511" s="25"/>
      <c r="AL511" s="215"/>
      <c r="AM511" s="216"/>
      <c r="AN511" s="25"/>
      <c r="AO511" s="215"/>
      <c r="AP511" s="25"/>
    </row>
    <row r="512" spans="11:42" ht="15.75" customHeight="1">
      <c r="K512" s="215"/>
      <c r="L512" s="286"/>
      <c r="M512" s="215"/>
      <c r="N512" s="216"/>
      <c r="O512" s="286"/>
      <c r="P512" s="215"/>
      <c r="Q512" s="286"/>
      <c r="R512" s="215"/>
      <c r="S512" s="216"/>
      <c r="T512" s="25"/>
      <c r="U512" s="215"/>
      <c r="V512" s="25"/>
      <c r="W512" s="215"/>
      <c r="X512" s="216"/>
      <c r="Y512" s="25"/>
      <c r="Z512" s="215"/>
      <c r="AA512" s="25"/>
      <c r="AB512" s="215"/>
      <c r="AC512" s="216"/>
      <c r="AD512" s="25"/>
      <c r="AE512" s="215"/>
      <c r="AF512" s="25"/>
      <c r="AG512" s="215"/>
      <c r="AH512" s="216"/>
      <c r="AI512" s="25"/>
      <c r="AJ512" s="215"/>
      <c r="AK512" s="25"/>
      <c r="AL512" s="215"/>
      <c r="AM512" s="216"/>
      <c r="AN512" s="25"/>
      <c r="AO512" s="215"/>
      <c r="AP512" s="25"/>
    </row>
    <row r="513" spans="11:42" ht="15.75" customHeight="1">
      <c r="K513" s="215"/>
      <c r="L513" s="286"/>
      <c r="M513" s="215"/>
      <c r="N513" s="216"/>
      <c r="O513" s="286"/>
      <c r="P513" s="215"/>
      <c r="Q513" s="286"/>
      <c r="R513" s="215"/>
      <c r="S513" s="216"/>
      <c r="T513" s="25"/>
      <c r="U513" s="215"/>
      <c r="V513" s="25"/>
      <c r="W513" s="215"/>
      <c r="X513" s="216"/>
      <c r="Y513" s="25"/>
      <c r="Z513" s="215"/>
      <c r="AA513" s="25"/>
      <c r="AB513" s="215"/>
      <c r="AC513" s="216"/>
      <c r="AD513" s="25"/>
      <c r="AE513" s="215"/>
      <c r="AF513" s="25"/>
      <c r="AG513" s="215"/>
      <c r="AH513" s="216"/>
      <c r="AI513" s="25"/>
      <c r="AJ513" s="215"/>
      <c r="AK513" s="25"/>
      <c r="AL513" s="215"/>
      <c r="AM513" s="216"/>
      <c r="AN513" s="25"/>
      <c r="AO513" s="215"/>
      <c r="AP513" s="25"/>
    </row>
    <row r="514" spans="11:42" ht="15.75" customHeight="1">
      <c r="K514" s="215"/>
      <c r="L514" s="286"/>
      <c r="M514" s="215"/>
      <c r="N514" s="216"/>
      <c r="O514" s="286"/>
      <c r="P514" s="215"/>
      <c r="Q514" s="286"/>
      <c r="R514" s="215"/>
      <c r="S514" s="216"/>
      <c r="T514" s="25"/>
      <c r="U514" s="215"/>
      <c r="V514" s="25"/>
      <c r="W514" s="215"/>
      <c r="X514" s="216"/>
      <c r="Y514" s="25"/>
      <c r="Z514" s="215"/>
      <c r="AA514" s="25"/>
      <c r="AB514" s="215"/>
      <c r="AC514" s="216"/>
      <c r="AD514" s="25"/>
      <c r="AE514" s="215"/>
      <c r="AF514" s="25"/>
      <c r="AG514" s="215"/>
      <c r="AH514" s="216"/>
      <c r="AI514" s="25"/>
      <c r="AJ514" s="215"/>
      <c r="AK514" s="25"/>
      <c r="AL514" s="215"/>
      <c r="AM514" s="216"/>
      <c r="AN514" s="25"/>
      <c r="AO514" s="215"/>
      <c r="AP514" s="25"/>
    </row>
    <row r="515" spans="11:42" ht="15.75" customHeight="1">
      <c r="K515" s="215"/>
      <c r="L515" s="286"/>
      <c r="M515" s="215"/>
      <c r="N515" s="216"/>
      <c r="O515" s="286"/>
      <c r="P515" s="215"/>
      <c r="Q515" s="286"/>
      <c r="R515" s="215"/>
      <c r="S515" s="216"/>
      <c r="T515" s="25"/>
      <c r="U515" s="215"/>
      <c r="V515" s="25"/>
      <c r="W515" s="215"/>
      <c r="X515" s="216"/>
      <c r="Y515" s="25"/>
      <c r="Z515" s="215"/>
      <c r="AA515" s="25"/>
      <c r="AB515" s="215"/>
      <c r="AC515" s="216"/>
      <c r="AD515" s="25"/>
      <c r="AE515" s="215"/>
      <c r="AF515" s="25"/>
      <c r="AG515" s="215"/>
      <c r="AH515" s="216"/>
      <c r="AI515" s="25"/>
      <c r="AJ515" s="215"/>
      <c r="AK515" s="25"/>
      <c r="AL515" s="215"/>
      <c r="AM515" s="216"/>
      <c r="AN515" s="25"/>
      <c r="AO515" s="215"/>
      <c r="AP515" s="25"/>
    </row>
    <row r="516" spans="11:42" ht="15.75" customHeight="1">
      <c r="K516" s="215"/>
      <c r="L516" s="286"/>
      <c r="M516" s="215"/>
      <c r="N516" s="216"/>
      <c r="O516" s="286"/>
      <c r="P516" s="215"/>
      <c r="Q516" s="286"/>
      <c r="R516" s="215"/>
      <c r="S516" s="216"/>
      <c r="T516" s="25"/>
      <c r="U516" s="215"/>
      <c r="V516" s="25"/>
      <c r="W516" s="215"/>
      <c r="X516" s="216"/>
      <c r="Y516" s="25"/>
      <c r="Z516" s="215"/>
      <c r="AA516" s="25"/>
      <c r="AB516" s="215"/>
      <c r="AC516" s="216"/>
      <c r="AD516" s="25"/>
      <c r="AE516" s="215"/>
      <c r="AF516" s="25"/>
      <c r="AG516" s="215"/>
      <c r="AH516" s="216"/>
      <c r="AI516" s="25"/>
      <c r="AJ516" s="215"/>
      <c r="AK516" s="25"/>
      <c r="AL516" s="215"/>
      <c r="AM516" s="216"/>
      <c r="AN516" s="25"/>
      <c r="AO516" s="215"/>
      <c r="AP516" s="25"/>
    </row>
    <row r="517" spans="11:42" ht="15.75" customHeight="1">
      <c r="K517" s="215"/>
      <c r="L517" s="286"/>
      <c r="M517" s="215"/>
      <c r="N517" s="216"/>
      <c r="O517" s="286"/>
      <c r="P517" s="215"/>
      <c r="Q517" s="286"/>
      <c r="R517" s="215"/>
      <c r="S517" s="216"/>
      <c r="T517" s="25"/>
      <c r="U517" s="215"/>
      <c r="V517" s="25"/>
      <c r="W517" s="215"/>
      <c r="X517" s="216"/>
      <c r="Y517" s="25"/>
      <c r="Z517" s="215"/>
      <c r="AA517" s="25"/>
      <c r="AB517" s="215"/>
      <c r="AC517" s="216"/>
      <c r="AD517" s="25"/>
      <c r="AE517" s="215"/>
      <c r="AF517" s="25"/>
      <c r="AG517" s="215"/>
      <c r="AH517" s="216"/>
      <c r="AI517" s="25"/>
      <c r="AJ517" s="215"/>
      <c r="AK517" s="25"/>
      <c r="AL517" s="215"/>
      <c r="AM517" s="216"/>
      <c r="AN517" s="25"/>
      <c r="AO517" s="215"/>
      <c r="AP517" s="25"/>
    </row>
    <row r="518" spans="11:42" ht="15.75" customHeight="1">
      <c r="K518" s="215"/>
      <c r="L518" s="286"/>
      <c r="M518" s="215"/>
      <c r="N518" s="216"/>
      <c r="O518" s="286"/>
      <c r="P518" s="215"/>
      <c r="Q518" s="286"/>
      <c r="R518" s="215"/>
      <c r="S518" s="216"/>
      <c r="T518" s="25"/>
      <c r="U518" s="215"/>
      <c r="V518" s="25"/>
      <c r="W518" s="215"/>
      <c r="X518" s="216"/>
      <c r="Y518" s="25"/>
      <c r="Z518" s="215"/>
      <c r="AA518" s="25"/>
      <c r="AB518" s="215"/>
      <c r="AC518" s="216"/>
      <c r="AD518" s="25"/>
      <c r="AE518" s="215"/>
      <c r="AF518" s="25"/>
      <c r="AG518" s="215"/>
      <c r="AH518" s="216"/>
      <c r="AI518" s="25"/>
      <c r="AJ518" s="215"/>
      <c r="AK518" s="25"/>
      <c r="AL518" s="215"/>
      <c r="AM518" s="216"/>
      <c r="AN518" s="25"/>
      <c r="AO518" s="215"/>
      <c r="AP518" s="25"/>
    </row>
    <row r="519" spans="11:42" ht="15.75" customHeight="1">
      <c r="K519" s="215"/>
      <c r="L519" s="286"/>
      <c r="M519" s="215"/>
      <c r="N519" s="216"/>
      <c r="O519" s="286"/>
      <c r="P519" s="215"/>
      <c r="Q519" s="286"/>
      <c r="R519" s="215"/>
      <c r="S519" s="216"/>
      <c r="T519" s="25"/>
      <c r="U519" s="215"/>
      <c r="V519" s="25"/>
      <c r="W519" s="215"/>
      <c r="X519" s="216"/>
      <c r="Y519" s="25"/>
      <c r="Z519" s="215"/>
      <c r="AA519" s="25"/>
      <c r="AB519" s="215"/>
      <c r="AC519" s="216"/>
      <c r="AD519" s="25"/>
      <c r="AE519" s="215"/>
      <c r="AF519" s="25"/>
      <c r="AG519" s="215"/>
      <c r="AH519" s="216"/>
      <c r="AI519" s="25"/>
      <c r="AJ519" s="215"/>
      <c r="AK519" s="25"/>
      <c r="AL519" s="215"/>
      <c r="AM519" s="216"/>
      <c r="AN519" s="25"/>
      <c r="AO519" s="215"/>
      <c r="AP519" s="25"/>
    </row>
    <row r="520" spans="11:42" ht="15.75" customHeight="1">
      <c r="K520" s="215"/>
      <c r="L520" s="286"/>
      <c r="M520" s="215"/>
      <c r="N520" s="216"/>
      <c r="O520" s="286"/>
      <c r="P520" s="215"/>
      <c r="Q520" s="286"/>
      <c r="R520" s="215"/>
      <c r="S520" s="216"/>
      <c r="T520" s="25"/>
      <c r="U520" s="215"/>
      <c r="V520" s="25"/>
      <c r="W520" s="215"/>
      <c r="X520" s="216"/>
      <c r="Y520" s="25"/>
      <c r="Z520" s="215"/>
      <c r="AA520" s="25"/>
      <c r="AB520" s="215"/>
      <c r="AC520" s="216"/>
      <c r="AD520" s="25"/>
      <c r="AE520" s="215"/>
      <c r="AF520" s="25"/>
      <c r="AG520" s="215"/>
      <c r="AH520" s="216"/>
      <c r="AI520" s="25"/>
      <c r="AJ520" s="215"/>
      <c r="AK520" s="25"/>
      <c r="AL520" s="215"/>
      <c r="AM520" s="216"/>
      <c r="AN520" s="25"/>
      <c r="AO520" s="215"/>
      <c r="AP520" s="25"/>
    </row>
    <row r="521" spans="11:42" ht="15.75" customHeight="1">
      <c r="K521" s="215"/>
      <c r="L521" s="286"/>
      <c r="M521" s="215"/>
      <c r="N521" s="216"/>
      <c r="O521" s="286"/>
      <c r="P521" s="215"/>
      <c r="Q521" s="286"/>
      <c r="R521" s="215"/>
      <c r="S521" s="216"/>
      <c r="T521" s="25"/>
      <c r="U521" s="215"/>
      <c r="V521" s="25"/>
      <c r="W521" s="215"/>
      <c r="X521" s="216"/>
      <c r="Y521" s="25"/>
      <c r="Z521" s="215"/>
      <c r="AA521" s="25"/>
      <c r="AB521" s="215"/>
      <c r="AC521" s="216"/>
      <c r="AD521" s="25"/>
      <c r="AE521" s="215"/>
      <c r="AF521" s="25"/>
      <c r="AG521" s="215"/>
      <c r="AH521" s="216"/>
      <c r="AI521" s="25"/>
      <c r="AJ521" s="215"/>
      <c r="AK521" s="25"/>
      <c r="AL521" s="215"/>
      <c r="AM521" s="216"/>
      <c r="AN521" s="25"/>
      <c r="AO521" s="215"/>
      <c r="AP521" s="25"/>
    </row>
    <row r="522" spans="11:42" ht="15.75" customHeight="1">
      <c r="K522" s="215"/>
      <c r="L522" s="286"/>
      <c r="M522" s="215"/>
      <c r="N522" s="216"/>
      <c r="O522" s="286"/>
      <c r="P522" s="215"/>
      <c r="Q522" s="286"/>
      <c r="R522" s="215"/>
      <c r="S522" s="216"/>
      <c r="T522" s="25"/>
      <c r="U522" s="215"/>
      <c r="V522" s="25"/>
      <c r="W522" s="215"/>
      <c r="X522" s="216"/>
      <c r="Y522" s="25"/>
      <c r="Z522" s="215"/>
      <c r="AA522" s="25"/>
      <c r="AB522" s="215"/>
      <c r="AC522" s="216"/>
      <c r="AD522" s="25"/>
      <c r="AE522" s="215"/>
      <c r="AF522" s="25"/>
      <c r="AG522" s="215"/>
      <c r="AH522" s="216"/>
      <c r="AI522" s="25"/>
      <c r="AJ522" s="215"/>
      <c r="AK522" s="25"/>
      <c r="AL522" s="215"/>
      <c r="AM522" s="216"/>
      <c r="AN522" s="25"/>
      <c r="AO522" s="215"/>
      <c r="AP522" s="25"/>
    </row>
    <row r="523" spans="11:42" ht="15.75" customHeight="1">
      <c r="K523" s="215"/>
      <c r="L523" s="286"/>
      <c r="M523" s="215"/>
      <c r="N523" s="216"/>
      <c r="O523" s="286"/>
      <c r="P523" s="215"/>
      <c r="Q523" s="286"/>
      <c r="R523" s="215"/>
      <c r="S523" s="216"/>
      <c r="T523" s="25"/>
      <c r="U523" s="215"/>
      <c r="V523" s="25"/>
      <c r="W523" s="215"/>
      <c r="X523" s="216"/>
      <c r="Y523" s="25"/>
      <c r="Z523" s="215"/>
      <c r="AA523" s="25"/>
      <c r="AB523" s="215"/>
      <c r="AC523" s="216"/>
      <c r="AD523" s="25"/>
      <c r="AE523" s="215"/>
      <c r="AF523" s="25"/>
      <c r="AG523" s="215"/>
      <c r="AH523" s="216"/>
      <c r="AI523" s="25"/>
      <c r="AJ523" s="215"/>
      <c r="AK523" s="25"/>
      <c r="AL523" s="215"/>
      <c r="AM523" s="216"/>
      <c r="AN523" s="25"/>
      <c r="AO523" s="215"/>
      <c r="AP523" s="25"/>
    </row>
    <row r="524" spans="11:42" ht="15.75" customHeight="1">
      <c r="K524" s="215"/>
      <c r="L524" s="286"/>
      <c r="M524" s="215"/>
      <c r="N524" s="216"/>
      <c r="O524" s="286"/>
      <c r="P524" s="215"/>
      <c r="Q524" s="286"/>
      <c r="R524" s="215"/>
      <c r="S524" s="216"/>
      <c r="T524" s="25"/>
      <c r="U524" s="215"/>
      <c r="V524" s="25"/>
      <c r="W524" s="215"/>
      <c r="X524" s="216"/>
      <c r="Y524" s="25"/>
      <c r="Z524" s="215"/>
      <c r="AA524" s="25"/>
      <c r="AB524" s="215"/>
      <c r="AC524" s="216"/>
      <c r="AD524" s="25"/>
      <c r="AE524" s="215"/>
      <c r="AF524" s="25"/>
      <c r="AG524" s="215"/>
      <c r="AH524" s="216"/>
      <c r="AI524" s="25"/>
      <c r="AJ524" s="215"/>
      <c r="AK524" s="25"/>
      <c r="AL524" s="215"/>
      <c r="AM524" s="216"/>
      <c r="AN524" s="25"/>
      <c r="AO524" s="215"/>
      <c r="AP524" s="25"/>
    </row>
    <row r="525" spans="11:42" ht="15.75" customHeight="1">
      <c r="K525" s="215"/>
      <c r="L525" s="286"/>
      <c r="M525" s="215"/>
      <c r="N525" s="216"/>
      <c r="O525" s="286"/>
      <c r="P525" s="215"/>
      <c r="Q525" s="286"/>
      <c r="R525" s="215"/>
      <c r="S525" s="216"/>
      <c r="T525" s="25"/>
      <c r="U525" s="215"/>
      <c r="V525" s="25"/>
      <c r="W525" s="215"/>
      <c r="X525" s="216"/>
      <c r="Y525" s="25"/>
      <c r="Z525" s="215"/>
      <c r="AA525" s="25"/>
      <c r="AB525" s="215"/>
      <c r="AC525" s="216"/>
      <c r="AD525" s="25"/>
      <c r="AE525" s="215"/>
      <c r="AF525" s="25"/>
      <c r="AG525" s="215"/>
      <c r="AH525" s="216"/>
      <c r="AI525" s="25"/>
      <c r="AJ525" s="215"/>
      <c r="AK525" s="25"/>
      <c r="AL525" s="215"/>
      <c r="AM525" s="216"/>
      <c r="AN525" s="25"/>
      <c r="AO525" s="215"/>
      <c r="AP525" s="25"/>
    </row>
    <row r="526" spans="11:42" ht="15.75" customHeight="1">
      <c r="K526" s="215"/>
      <c r="L526" s="286"/>
      <c r="M526" s="215"/>
      <c r="N526" s="216"/>
      <c r="O526" s="286"/>
      <c r="P526" s="215"/>
      <c r="Q526" s="286"/>
      <c r="R526" s="215"/>
      <c r="S526" s="216"/>
      <c r="T526" s="25"/>
      <c r="U526" s="215"/>
      <c r="V526" s="25"/>
      <c r="W526" s="215"/>
      <c r="X526" s="216"/>
      <c r="Y526" s="25"/>
      <c r="Z526" s="215"/>
      <c r="AA526" s="25"/>
      <c r="AB526" s="215"/>
      <c r="AC526" s="216"/>
      <c r="AD526" s="25"/>
      <c r="AE526" s="215"/>
      <c r="AF526" s="25"/>
      <c r="AG526" s="215"/>
      <c r="AH526" s="216"/>
      <c r="AI526" s="25"/>
      <c r="AJ526" s="215"/>
      <c r="AK526" s="25"/>
      <c r="AL526" s="215"/>
      <c r="AM526" s="216"/>
      <c r="AN526" s="25"/>
      <c r="AO526" s="215"/>
      <c r="AP526" s="25"/>
    </row>
    <row r="527" spans="11:42" ht="15.75" customHeight="1">
      <c r="K527" s="215"/>
      <c r="L527" s="286"/>
      <c r="M527" s="215"/>
      <c r="N527" s="216"/>
      <c r="O527" s="286"/>
      <c r="P527" s="215"/>
      <c r="Q527" s="286"/>
      <c r="R527" s="215"/>
      <c r="S527" s="216"/>
      <c r="T527" s="25"/>
      <c r="U527" s="215"/>
      <c r="V527" s="25"/>
      <c r="W527" s="215"/>
      <c r="X527" s="216"/>
      <c r="Y527" s="25"/>
      <c r="Z527" s="215"/>
      <c r="AA527" s="25"/>
      <c r="AB527" s="215"/>
      <c r="AC527" s="216"/>
      <c r="AD527" s="25"/>
      <c r="AE527" s="215"/>
      <c r="AF527" s="25"/>
      <c r="AG527" s="215"/>
      <c r="AH527" s="216"/>
      <c r="AI527" s="25"/>
      <c r="AJ527" s="215"/>
      <c r="AK527" s="25"/>
      <c r="AL527" s="215"/>
      <c r="AM527" s="216"/>
      <c r="AN527" s="25"/>
      <c r="AO527" s="215"/>
      <c r="AP527" s="25"/>
    </row>
    <row r="528" spans="11:42" ht="15.75" customHeight="1">
      <c r="K528" s="215"/>
      <c r="L528" s="286"/>
      <c r="M528" s="215"/>
      <c r="N528" s="216"/>
      <c r="O528" s="286"/>
      <c r="P528" s="215"/>
      <c r="Q528" s="286"/>
      <c r="R528" s="215"/>
      <c r="S528" s="216"/>
      <c r="T528" s="25"/>
      <c r="U528" s="215"/>
      <c r="V528" s="25"/>
      <c r="W528" s="215"/>
      <c r="X528" s="216"/>
      <c r="Y528" s="25"/>
      <c r="Z528" s="215"/>
      <c r="AA528" s="25"/>
      <c r="AB528" s="215"/>
      <c r="AC528" s="216"/>
      <c r="AD528" s="25"/>
      <c r="AE528" s="215"/>
      <c r="AF528" s="25"/>
      <c r="AG528" s="215"/>
      <c r="AH528" s="216"/>
      <c r="AI528" s="25"/>
      <c r="AJ528" s="215"/>
      <c r="AK528" s="25"/>
      <c r="AL528" s="215"/>
      <c r="AM528" s="216"/>
      <c r="AN528" s="25"/>
      <c r="AO528" s="215"/>
      <c r="AP528" s="25"/>
    </row>
    <row r="529" spans="11:42" ht="15.75" customHeight="1">
      <c r="K529" s="215"/>
      <c r="L529" s="286"/>
      <c r="M529" s="215"/>
      <c r="N529" s="216"/>
      <c r="O529" s="286"/>
      <c r="P529" s="215"/>
      <c r="Q529" s="286"/>
      <c r="R529" s="215"/>
      <c r="S529" s="216"/>
      <c r="T529" s="25"/>
      <c r="U529" s="215"/>
      <c r="V529" s="25"/>
      <c r="W529" s="215"/>
      <c r="X529" s="216"/>
      <c r="Y529" s="25"/>
      <c r="Z529" s="215"/>
      <c r="AA529" s="25"/>
      <c r="AB529" s="215"/>
      <c r="AC529" s="216"/>
      <c r="AD529" s="25"/>
      <c r="AE529" s="215"/>
      <c r="AF529" s="25"/>
      <c r="AG529" s="215"/>
      <c r="AH529" s="216"/>
      <c r="AI529" s="25"/>
      <c r="AJ529" s="215"/>
      <c r="AK529" s="25"/>
      <c r="AL529" s="215"/>
      <c r="AM529" s="216"/>
      <c r="AN529" s="25"/>
      <c r="AO529" s="215"/>
      <c r="AP529" s="25"/>
    </row>
    <row r="530" spans="11:42" ht="15.75" customHeight="1">
      <c r="K530" s="215"/>
      <c r="L530" s="286"/>
      <c r="M530" s="215"/>
      <c r="N530" s="216"/>
      <c r="O530" s="286"/>
      <c r="P530" s="215"/>
      <c r="Q530" s="286"/>
      <c r="R530" s="215"/>
      <c r="S530" s="216"/>
      <c r="T530" s="25"/>
      <c r="U530" s="215"/>
      <c r="V530" s="25"/>
      <c r="W530" s="215"/>
      <c r="X530" s="216"/>
      <c r="Y530" s="25"/>
      <c r="Z530" s="215"/>
      <c r="AA530" s="25"/>
      <c r="AB530" s="215"/>
      <c r="AC530" s="216"/>
      <c r="AD530" s="25"/>
      <c r="AE530" s="215"/>
      <c r="AF530" s="25"/>
      <c r="AG530" s="215"/>
      <c r="AH530" s="216"/>
      <c r="AI530" s="25"/>
      <c r="AJ530" s="215"/>
      <c r="AK530" s="25"/>
      <c r="AL530" s="215"/>
      <c r="AM530" s="216"/>
      <c r="AN530" s="25"/>
      <c r="AO530" s="215"/>
      <c r="AP530" s="25"/>
    </row>
    <row r="531" spans="11:42" ht="15.75" customHeight="1">
      <c r="K531" s="215"/>
      <c r="L531" s="286"/>
      <c r="M531" s="215"/>
      <c r="N531" s="216"/>
      <c r="O531" s="286"/>
      <c r="P531" s="215"/>
      <c r="Q531" s="286"/>
      <c r="R531" s="215"/>
      <c r="S531" s="216"/>
      <c r="T531" s="25"/>
      <c r="U531" s="215"/>
      <c r="V531" s="25"/>
      <c r="W531" s="215"/>
      <c r="X531" s="216"/>
      <c r="Y531" s="25"/>
      <c r="Z531" s="215"/>
      <c r="AA531" s="25"/>
      <c r="AB531" s="215"/>
      <c r="AC531" s="216"/>
      <c r="AD531" s="25"/>
      <c r="AE531" s="215"/>
      <c r="AF531" s="25"/>
      <c r="AG531" s="215"/>
      <c r="AH531" s="216"/>
      <c r="AI531" s="25"/>
      <c r="AJ531" s="215"/>
      <c r="AK531" s="25"/>
      <c r="AL531" s="215"/>
      <c r="AM531" s="216"/>
      <c r="AN531" s="25"/>
      <c r="AO531" s="215"/>
      <c r="AP531" s="25"/>
    </row>
    <row r="532" spans="11:42" ht="15.75" customHeight="1">
      <c r="K532" s="215"/>
      <c r="L532" s="286"/>
      <c r="M532" s="215"/>
      <c r="N532" s="216"/>
      <c r="O532" s="286"/>
      <c r="P532" s="215"/>
      <c r="Q532" s="286"/>
      <c r="R532" s="215"/>
      <c r="S532" s="216"/>
      <c r="T532" s="25"/>
      <c r="U532" s="215"/>
      <c r="V532" s="25"/>
      <c r="W532" s="215"/>
      <c r="X532" s="216"/>
      <c r="Y532" s="25"/>
      <c r="Z532" s="215"/>
      <c r="AA532" s="25"/>
      <c r="AB532" s="215"/>
      <c r="AC532" s="216"/>
      <c r="AD532" s="25"/>
      <c r="AE532" s="215"/>
      <c r="AF532" s="25"/>
      <c r="AG532" s="215"/>
      <c r="AH532" s="216"/>
      <c r="AI532" s="25"/>
      <c r="AJ532" s="215"/>
      <c r="AK532" s="25"/>
      <c r="AL532" s="215"/>
      <c r="AM532" s="216"/>
      <c r="AN532" s="25"/>
      <c r="AO532" s="215"/>
      <c r="AP532" s="25"/>
    </row>
    <row r="533" spans="11:42" ht="15.75" customHeight="1">
      <c r="K533" s="215"/>
      <c r="L533" s="286"/>
      <c r="M533" s="215"/>
      <c r="N533" s="216"/>
      <c r="O533" s="286"/>
      <c r="P533" s="215"/>
      <c r="Q533" s="286"/>
      <c r="R533" s="215"/>
      <c r="S533" s="216"/>
      <c r="T533" s="25"/>
      <c r="U533" s="215"/>
      <c r="V533" s="25"/>
      <c r="W533" s="215"/>
      <c r="X533" s="216"/>
      <c r="Y533" s="25"/>
      <c r="Z533" s="215"/>
      <c r="AA533" s="25"/>
      <c r="AB533" s="215"/>
      <c r="AC533" s="216"/>
      <c r="AD533" s="25"/>
      <c r="AE533" s="215"/>
      <c r="AF533" s="25"/>
      <c r="AG533" s="215"/>
      <c r="AH533" s="216"/>
      <c r="AI533" s="25"/>
      <c r="AJ533" s="215"/>
      <c r="AK533" s="25"/>
      <c r="AL533" s="215"/>
      <c r="AM533" s="216"/>
      <c r="AN533" s="25"/>
      <c r="AO533" s="215"/>
      <c r="AP533" s="25"/>
    </row>
    <row r="534" spans="11:42" ht="15.75" customHeight="1">
      <c r="K534" s="215"/>
      <c r="L534" s="286"/>
      <c r="M534" s="215"/>
      <c r="N534" s="216"/>
      <c r="O534" s="286"/>
      <c r="P534" s="215"/>
      <c r="Q534" s="286"/>
      <c r="R534" s="215"/>
      <c r="S534" s="216"/>
      <c r="T534" s="25"/>
      <c r="U534" s="215"/>
      <c r="V534" s="25"/>
      <c r="W534" s="215"/>
      <c r="X534" s="216"/>
      <c r="Y534" s="25"/>
      <c r="Z534" s="215"/>
      <c r="AA534" s="25"/>
      <c r="AB534" s="215"/>
      <c r="AC534" s="216"/>
      <c r="AD534" s="25"/>
      <c r="AE534" s="215"/>
      <c r="AF534" s="25"/>
      <c r="AG534" s="215"/>
      <c r="AH534" s="216"/>
      <c r="AI534" s="25"/>
      <c r="AJ534" s="215"/>
      <c r="AK534" s="25"/>
      <c r="AL534" s="215"/>
      <c r="AM534" s="216"/>
      <c r="AN534" s="25"/>
      <c r="AO534" s="215"/>
      <c r="AP534" s="25"/>
    </row>
    <row r="535" spans="11:42" ht="15.75" customHeight="1">
      <c r="K535" s="215"/>
      <c r="L535" s="286"/>
      <c r="M535" s="215"/>
      <c r="N535" s="216"/>
      <c r="O535" s="286"/>
      <c r="P535" s="215"/>
      <c r="Q535" s="286"/>
      <c r="R535" s="215"/>
      <c r="S535" s="216"/>
      <c r="T535" s="25"/>
      <c r="U535" s="215"/>
      <c r="V535" s="25"/>
      <c r="W535" s="215"/>
      <c r="X535" s="216"/>
      <c r="Y535" s="25"/>
      <c r="Z535" s="215"/>
      <c r="AA535" s="25"/>
      <c r="AB535" s="215"/>
      <c r="AC535" s="216"/>
      <c r="AD535" s="25"/>
      <c r="AE535" s="215"/>
      <c r="AF535" s="25"/>
      <c r="AG535" s="215"/>
      <c r="AH535" s="216"/>
      <c r="AI535" s="25"/>
      <c r="AJ535" s="215"/>
      <c r="AK535" s="25"/>
      <c r="AL535" s="215"/>
      <c r="AM535" s="216"/>
      <c r="AN535" s="25"/>
      <c r="AO535" s="215"/>
      <c r="AP535" s="25"/>
    </row>
    <row r="536" spans="11:42" ht="15.75" customHeight="1">
      <c r="K536" s="215"/>
      <c r="L536" s="286"/>
      <c r="M536" s="215"/>
      <c r="N536" s="216"/>
      <c r="O536" s="286"/>
      <c r="P536" s="215"/>
      <c r="Q536" s="286"/>
      <c r="R536" s="215"/>
      <c r="S536" s="216"/>
      <c r="T536" s="25"/>
      <c r="U536" s="215"/>
      <c r="V536" s="25"/>
      <c r="W536" s="215"/>
      <c r="X536" s="216"/>
      <c r="Y536" s="25"/>
      <c r="Z536" s="215"/>
      <c r="AA536" s="25"/>
      <c r="AB536" s="215"/>
      <c r="AC536" s="216"/>
      <c r="AD536" s="25"/>
      <c r="AE536" s="215"/>
      <c r="AF536" s="25"/>
      <c r="AG536" s="215"/>
      <c r="AH536" s="216"/>
      <c r="AI536" s="25"/>
      <c r="AJ536" s="215"/>
      <c r="AK536" s="25"/>
      <c r="AL536" s="215"/>
      <c r="AM536" s="216"/>
      <c r="AN536" s="25"/>
      <c r="AO536" s="215"/>
      <c r="AP536" s="25"/>
    </row>
    <row r="537" spans="11:42" ht="15.75" customHeight="1">
      <c r="K537" s="215"/>
      <c r="L537" s="286"/>
      <c r="M537" s="215"/>
      <c r="N537" s="216"/>
      <c r="O537" s="286"/>
      <c r="P537" s="215"/>
      <c r="Q537" s="286"/>
      <c r="R537" s="215"/>
      <c r="S537" s="216"/>
      <c r="T537" s="25"/>
      <c r="U537" s="215"/>
      <c r="V537" s="25"/>
      <c r="W537" s="215"/>
      <c r="X537" s="216"/>
      <c r="Y537" s="25"/>
      <c r="Z537" s="215"/>
      <c r="AA537" s="25"/>
      <c r="AB537" s="215"/>
      <c r="AC537" s="216"/>
      <c r="AD537" s="25"/>
      <c r="AE537" s="215"/>
      <c r="AF537" s="25"/>
      <c r="AG537" s="215"/>
      <c r="AH537" s="216"/>
      <c r="AI537" s="25"/>
      <c r="AJ537" s="215"/>
      <c r="AK537" s="25"/>
      <c r="AL537" s="215"/>
      <c r="AM537" s="216"/>
      <c r="AN537" s="25"/>
      <c r="AO537" s="215"/>
      <c r="AP537" s="25"/>
    </row>
    <row r="538" spans="11:42" ht="15.75" customHeight="1">
      <c r="K538" s="215"/>
      <c r="L538" s="286"/>
      <c r="M538" s="215"/>
      <c r="N538" s="216"/>
      <c r="O538" s="286"/>
      <c r="P538" s="215"/>
      <c r="Q538" s="286"/>
      <c r="R538" s="215"/>
      <c r="S538" s="216"/>
      <c r="T538" s="25"/>
      <c r="U538" s="215"/>
      <c r="V538" s="25"/>
      <c r="W538" s="215"/>
      <c r="X538" s="216"/>
      <c r="Y538" s="25"/>
      <c r="Z538" s="215"/>
      <c r="AA538" s="25"/>
      <c r="AB538" s="215"/>
      <c r="AC538" s="216"/>
      <c r="AD538" s="25"/>
      <c r="AE538" s="215"/>
      <c r="AF538" s="25"/>
      <c r="AG538" s="215"/>
      <c r="AH538" s="216"/>
      <c r="AI538" s="25"/>
      <c r="AJ538" s="215"/>
      <c r="AK538" s="25"/>
      <c r="AL538" s="215"/>
      <c r="AM538" s="216"/>
      <c r="AN538" s="25"/>
      <c r="AO538" s="215"/>
      <c r="AP538" s="25"/>
    </row>
    <row r="539" spans="11:42" ht="15.75" customHeight="1">
      <c r="K539" s="215"/>
      <c r="L539" s="286"/>
      <c r="M539" s="215"/>
      <c r="N539" s="216"/>
      <c r="O539" s="286"/>
      <c r="P539" s="215"/>
      <c r="Q539" s="286"/>
      <c r="R539" s="215"/>
      <c r="S539" s="216"/>
      <c r="T539" s="25"/>
      <c r="U539" s="215"/>
      <c r="V539" s="25"/>
      <c r="W539" s="215"/>
      <c r="X539" s="216"/>
      <c r="Y539" s="25"/>
      <c r="Z539" s="215"/>
      <c r="AA539" s="25"/>
      <c r="AB539" s="215"/>
      <c r="AC539" s="216"/>
      <c r="AD539" s="25"/>
      <c r="AE539" s="215"/>
      <c r="AF539" s="25"/>
      <c r="AG539" s="215"/>
      <c r="AH539" s="216"/>
      <c r="AI539" s="25"/>
      <c r="AJ539" s="215"/>
      <c r="AK539" s="25"/>
      <c r="AL539" s="215"/>
      <c r="AM539" s="216"/>
      <c r="AN539" s="25"/>
      <c r="AO539" s="215"/>
      <c r="AP539" s="25"/>
    </row>
    <row r="540" spans="11:42" ht="15.75" customHeight="1">
      <c r="K540" s="215"/>
      <c r="L540" s="286"/>
      <c r="M540" s="215"/>
      <c r="N540" s="216"/>
      <c r="O540" s="286"/>
      <c r="P540" s="215"/>
      <c r="Q540" s="286"/>
      <c r="R540" s="215"/>
      <c r="S540" s="216"/>
      <c r="T540" s="25"/>
      <c r="U540" s="215"/>
      <c r="V540" s="25"/>
      <c r="W540" s="215"/>
      <c r="X540" s="216"/>
      <c r="Y540" s="25"/>
      <c r="Z540" s="215"/>
      <c r="AA540" s="25"/>
      <c r="AB540" s="215"/>
      <c r="AC540" s="216"/>
      <c r="AD540" s="25"/>
      <c r="AE540" s="215"/>
      <c r="AF540" s="25"/>
      <c r="AG540" s="215"/>
      <c r="AH540" s="216"/>
      <c r="AI540" s="25"/>
      <c r="AJ540" s="215"/>
      <c r="AK540" s="25"/>
      <c r="AL540" s="215"/>
      <c r="AM540" s="216"/>
      <c r="AN540" s="25"/>
      <c r="AO540" s="215"/>
      <c r="AP540" s="25"/>
    </row>
    <row r="541" spans="11:42" ht="15.75" customHeight="1">
      <c r="K541" s="215"/>
      <c r="L541" s="286"/>
      <c r="M541" s="215"/>
      <c r="N541" s="216"/>
      <c r="O541" s="286"/>
      <c r="P541" s="215"/>
      <c r="Q541" s="286"/>
      <c r="R541" s="215"/>
      <c r="S541" s="216"/>
      <c r="T541" s="25"/>
      <c r="U541" s="215"/>
      <c r="V541" s="25"/>
      <c r="W541" s="215"/>
      <c r="X541" s="216"/>
      <c r="Y541" s="25"/>
      <c r="Z541" s="215"/>
      <c r="AA541" s="25"/>
      <c r="AB541" s="215"/>
      <c r="AC541" s="216"/>
      <c r="AD541" s="25"/>
      <c r="AE541" s="215"/>
      <c r="AF541" s="25"/>
      <c r="AG541" s="215"/>
      <c r="AH541" s="216"/>
      <c r="AI541" s="25"/>
      <c r="AJ541" s="215"/>
      <c r="AK541" s="25"/>
      <c r="AL541" s="215"/>
      <c r="AM541" s="216"/>
      <c r="AN541" s="25"/>
      <c r="AO541" s="215"/>
      <c r="AP541" s="25"/>
    </row>
    <row r="542" spans="11:42" ht="15.75" customHeight="1">
      <c r="K542" s="215"/>
      <c r="L542" s="286"/>
      <c r="M542" s="215"/>
      <c r="N542" s="216"/>
      <c r="O542" s="286"/>
      <c r="P542" s="215"/>
      <c r="Q542" s="286"/>
      <c r="R542" s="215"/>
      <c r="S542" s="216"/>
      <c r="T542" s="25"/>
      <c r="U542" s="215"/>
      <c r="V542" s="25"/>
      <c r="W542" s="215"/>
      <c r="X542" s="216"/>
      <c r="Y542" s="25"/>
      <c r="Z542" s="215"/>
      <c r="AA542" s="25"/>
      <c r="AB542" s="215"/>
      <c r="AC542" s="216"/>
      <c r="AD542" s="25"/>
      <c r="AE542" s="215"/>
      <c r="AF542" s="25"/>
      <c r="AG542" s="215"/>
      <c r="AH542" s="216"/>
      <c r="AI542" s="25"/>
      <c r="AJ542" s="215"/>
      <c r="AK542" s="25"/>
      <c r="AL542" s="215"/>
      <c r="AM542" s="216"/>
      <c r="AN542" s="25"/>
      <c r="AO542" s="215"/>
      <c r="AP542" s="25"/>
    </row>
    <row r="543" spans="11:42" ht="15.75" customHeight="1">
      <c r="K543" s="215"/>
      <c r="L543" s="286"/>
      <c r="M543" s="215"/>
      <c r="N543" s="216"/>
      <c r="O543" s="286"/>
      <c r="P543" s="215"/>
      <c r="Q543" s="286"/>
      <c r="R543" s="215"/>
      <c r="S543" s="216"/>
      <c r="T543" s="25"/>
      <c r="U543" s="215"/>
      <c r="V543" s="25"/>
      <c r="W543" s="215"/>
      <c r="X543" s="216"/>
      <c r="Y543" s="25"/>
      <c r="Z543" s="215"/>
      <c r="AA543" s="25"/>
      <c r="AB543" s="215"/>
      <c r="AC543" s="216"/>
      <c r="AD543" s="25"/>
      <c r="AE543" s="215"/>
      <c r="AF543" s="25"/>
      <c r="AG543" s="215"/>
      <c r="AH543" s="216"/>
      <c r="AI543" s="25"/>
      <c r="AJ543" s="215"/>
      <c r="AK543" s="25"/>
      <c r="AL543" s="215"/>
      <c r="AM543" s="216"/>
      <c r="AN543" s="25"/>
      <c r="AO543" s="215"/>
      <c r="AP543" s="25"/>
    </row>
    <row r="544" spans="11:42" ht="15.75" customHeight="1">
      <c r="K544" s="215"/>
      <c r="L544" s="286"/>
      <c r="M544" s="215"/>
      <c r="N544" s="216"/>
      <c r="O544" s="286"/>
      <c r="P544" s="215"/>
      <c r="Q544" s="286"/>
      <c r="R544" s="215"/>
      <c r="S544" s="216"/>
      <c r="T544" s="25"/>
      <c r="U544" s="215"/>
      <c r="V544" s="25"/>
      <c r="W544" s="215"/>
      <c r="X544" s="216"/>
      <c r="Y544" s="25"/>
      <c r="Z544" s="215"/>
      <c r="AA544" s="25"/>
      <c r="AB544" s="215"/>
      <c r="AC544" s="216"/>
      <c r="AD544" s="25"/>
      <c r="AE544" s="215"/>
      <c r="AF544" s="25"/>
      <c r="AG544" s="215"/>
      <c r="AH544" s="216"/>
      <c r="AI544" s="25"/>
      <c r="AJ544" s="215"/>
      <c r="AK544" s="25"/>
      <c r="AL544" s="215"/>
      <c r="AM544" s="216"/>
      <c r="AN544" s="25"/>
      <c r="AO544" s="215"/>
      <c r="AP544" s="25"/>
    </row>
    <row r="545" spans="11:42" ht="15.75" customHeight="1">
      <c r="K545" s="215"/>
      <c r="L545" s="286"/>
      <c r="M545" s="215"/>
      <c r="N545" s="216"/>
      <c r="O545" s="286"/>
      <c r="P545" s="215"/>
      <c r="Q545" s="286"/>
      <c r="R545" s="215"/>
      <c r="S545" s="216"/>
      <c r="T545" s="25"/>
      <c r="U545" s="215"/>
      <c r="V545" s="25"/>
      <c r="W545" s="215"/>
      <c r="X545" s="216"/>
      <c r="Y545" s="25"/>
      <c r="Z545" s="215"/>
      <c r="AA545" s="25"/>
      <c r="AB545" s="215"/>
      <c r="AC545" s="216"/>
      <c r="AD545" s="25"/>
      <c r="AE545" s="215"/>
      <c r="AF545" s="25"/>
      <c r="AG545" s="215"/>
      <c r="AH545" s="216"/>
      <c r="AI545" s="25"/>
      <c r="AJ545" s="215"/>
      <c r="AK545" s="25"/>
      <c r="AL545" s="215"/>
      <c r="AM545" s="216"/>
      <c r="AN545" s="25"/>
      <c r="AO545" s="215"/>
      <c r="AP545" s="25"/>
    </row>
    <row r="546" spans="11:42" ht="15.75" customHeight="1">
      <c r="K546" s="215"/>
      <c r="L546" s="286"/>
      <c r="M546" s="215"/>
      <c r="N546" s="216"/>
      <c r="O546" s="286"/>
      <c r="P546" s="215"/>
      <c r="Q546" s="286"/>
      <c r="R546" s="215"/>
      <c r="S546" s="216"/>
      <c r="T546" s="25"/>
      <c r="U546" s="215"/>
      <c r="V546" s="25"/>
      <c r="W546" s="215"/>
      <c r="X546" s="216"/>
      <c r="Y546" s="25"/>
      <c r="Z546" s="215"/>
      <c r="AA546" s="25"/>
      <c r="AB546" s="215"/>
      <c r="AC546" s="216"/>
      <c r="AD546" s="25"/>
      <c r="AE546" s="215"/>
      <c r="AF546" s="25"/>
      <c r="AG546" s="215"/>
      <c r="AH546" s="216"/>
      <c r="AI546" s="25"/>
      <c r="AJ546" s="215"/>
      <c r="AK546" s="25"/>
      <c r="AL546" s="215"/>
      <c r="AM546" s="216"/>
      <c r="AN546" s="25"/>
      <c r="AO546" s="215"/>
      <c r="AP546" s="25"/>
    </row>
    <row r="547" spans="11:42" ht="15.75" customHeight="1">
      <c r="K547" s="215"/>
      <c r="L547" s="286"/>
      <c r="M547" s="215"/>
      <c r="N547" s="216"/>
      <c r="O547" s="286"/>
      <c r="P547" s="215"/>
      <c r="Q547" s="286"/>
      <c r="R547" s="215"/>
      <c r="S547" s="216"/>
      <c r="T547" s="25"/>
      <c r="U547" s="215"/>
      <c r="V547" s="25"/>
      <c r="W547" s="215"/>
      <c r="X547" s="216"/>
      <c r="Y547" s="25"/>
      <c r="Z547" s="215"/>
      <c r="AA547" s="25"/>
      <c r="AB547" s="215"/>
      <c r="AC547" s="216"/>
      <c r="AD547" s="25"/>
      <c r="AE547" s="215"/>
      <c r="AF547" s="25"/>
      <c r="AG547" s="215"/>
      <c r="AH547" s="216"/>
      <c r="AI547" s="25"/>
      <c r="AJ547" s="215"/>
      <c r="AK547" s="25"/>
      <c r="AL547" s="215"/>
      <c r="AM547" s="216"/>
      <c r="AN547" s="25"/>
      <c r="AO547" s="215"/>
      <c r="AP547" s="25"/>
    </row>
    <row r="548" spans="11:42" ht="15.75" customHeight="1">
      <c r="K548" s="215"/>
      <c r="L548" s="286"/>
      <c r="M548" s="215"/>
      <c r="N548" s="216"/>
      <c r="O548" s="286"/>
      <c r="P548" s="215"/>
      <c r="Q548" s="286"/>
      <c r="R548" s="215"/>
      <c r="S548" s="216"/>
      <c r="T548" s="25"/>
      <c r="U548" s="215"/>
      <c r="V548" s="25"/>
      <c r="W548" s="215"/>
      <c r="X548" s="216"/>
      <c r="Y548" s="25"/>
      <c r="Z548" s="215"/>
      <c r="AA548" s="25"/>
      <c r="AB548" s="215"/>
      <c r="AC548" s="216"/>
      <c r="AD548" s="25"/>
      <c r="AE548" s="215"/>
      <c r="AF548" s="25"/>
      <c r="AG548" s="215"/>
      <c r="AH548" s="216"/>
      <c r="AI548" s="25"/>
      <c r="AJ548" s="215"/>
      <c r="AK548" s="25"/>
      <c r="AL548" s="215"/>
      <c r="AM548" s="216"/>
      <c r="AN548" s="25"/>
      <c r="AO548" s="215"/>
      <c r="AP548" s="25"/>
    </row>
    <row r="549" spans="11:42" ht="15.75" customHeight="1">
      <c r="K549" s="215"/>
      <c r="L549" s="286"/>
      <c r="M549" s="215"/>
      <c r="N549" s="216"/>
      <c r="O549" s="286"/>
      <c r="P549" s="215"/>
      <c r="Q549" s="286"/>
      <c r="R549" s="215"/>
      <c r="S549" s="216"/>
      <c r="T549" s="25"/>
      <c r="U549" s="215"/>
      <c r="V549" s="25"/>
      <c r="W549" s="215"/>
      <c r="X549" s="216"/>
      <c r="Y549" s="25"/>
      <c r="Z549" s="215"/>
      <c r="AA549" s="25"/>
      <c r="AB549" s="215"/>
      <c r="AC549" s="216"/>
      <c r="AD549" s="25"/>
      <c r="AE549" s="215"/>
      <c r="AF549" s="25"/>
      <c r="AG549" s="215"/>
      <c r="AH549" s="216"/>
      <c r="AI549" s="25"/>
      <c r="AJ549" s="215"/>
      <c r="AK549" s="25"/>
      <c r="AL549" s="215"/>
      <c r="AM549" s="216"/>
      <c r="AN549" s="25"/>
      <c r="AO549" s="215"/>
      <c r="AP549" s="25"/>
    </row>
    <row r="550" spans="11:42" ht="15.75" customHeight="1">
      <c r="K550" s="215"/>
      <c r="L550" s="286"/>
      <c r="M550" s="215"/>
      <c r="N550" s="216"/>
      <c r="O550" s="286"/>
      <c r="P550" s="215"/>
      <c r="Q550" s="286"/>
      <c r="R550" s="215"/>
      <c r="S550" s="216"/>
      <c r="T550" s="25"/>
      <c r="U550" s="215"/>
      <c r="V550" s="25"/>
      <c r="W550" s="215"/>
      <c r="X550" s="216"/>
      <c r="Y550" s="25"/>
      <c r="Z550" s="215"/>
      <c r="AA550" s="25"/>
      <c r="AB550" s="215"/>
      <c r="AC550" s="216"/>
      <c r="AD550" s="25"/>
      <c r="AE550" s="215"/>
      <c r="AF550" s="25"/>
      <c r="AG550" s="215"/>
      <c r="AH550" s="216"/>
      <c r="AI550" s="25"/>
      <c r="AJ550" s="215"/>
      <c r="AK550" s="25"/>
      <c r="AL550" s="215"/>
      <c r="AM550" s="216"/>
      <c r="AN550" s="25"/>
      <c r="AO550" s="215"/>
      <c r="AP550" s="25"/>
    </row>
    <row r="551" spans="11:42" ht="15.75" customHeight="1">
      <c r="K551" s="215"/>
      <c r="L551" s="286"/>
      <c r="M551" s="215"/>
      <c r="N551" s="216"/>
      <c r="O551" s="286"/>
      <c r="P551" s="215"/>
      <c r="Q551" s="286"/>
      <c r="R551" s="215"/>
      <c r="S551" s="216"/>
      <c r="T551" s="25"/>
      <c r="U551" s="215"/>
      <c r="V551" s="25"/>
      <c r="W551" s="215"/>
      <c r="X551" s="216"/>
      <c r="Y551" s="25"/>
      <c r="Z551" s="215"/>
      <c r="AA551" s="25"/>
      <c r="AB551" s="215"/>
      <c r="AC551" s="216"/>
      <c r="AD551" s="25"/>
      <c r="AE551" s="215"/>
      <c r="AF551" s="25"/>
      <c r="AG551" s="215"/>
      <c r="AH551" s="216"/>
      <c r="AI551" s="25"/>
      <c r="AJ551" s="215"/>
      <c r="AK551" s="25"/>
      <c r="AL551" s="215"/>
      <c r="AM551" s="216"/>
      <c r="AN551" s="25"/>
      <c r="AO551" s="215"/>
      <c r="AP551" s="25"/>
    </row>
    <row r="552" spans="11:42" ht="15.75" customHeight="1">
      <c r="K552" s="215"/>
      <c r="L552" s="286"/>
      <c r="M552" s="215"/>
      <c r="N552" s="216"/>
      <c r="O552" s="286"/>
      <c r="P552" s="215"/>
      <c r="Q552" s="286"/>
      <c r="R552" s="215"/>
      <c r="S552" s="216"/>
      <c r="T552" s="25"/>
      <c r="U552" s="215"/>
      <c r="V552" s="25"/>
      <c r="W552" s="215"/>
      <c r="X552" s="216"/>
      <c r="Y552" s="25"/>
      <c r="Z552" s="215"/>
      <c r="AA552" s="25"/>
      <c r="AB552" s="215"/>
      <c r="AC552" s="216"/>
      <c r="AD552" s="25"/>
      <c r="AE552" s="215"/>
      <c r="AF552" s="25"/>
      <c r="AG552" s="215"/>
      <c r="AH552" s="216"/>
      <c r="AI552" s="25"/>
      <c r="AJ552" s="215"/>
      <c r="AK552" s="25"/>
      <c r="AL552" s="215"/>
      <c r="AM552" s="216"/>
      <c r="AN552" s="25"/>
      <c r="AO552" s="215"/>
      <c r="AP552" s="25"/>
    </row>
    <row r="553" spans="11:42" ht="15.75" customHeight="1">
      <c r="K553" s="215"/>
      <c r="L553" s="286"/>
      <c r="M553" s="215"/>
      <c r="N553" s="216"/>
      <c r="O553" s="286"/>
      <c r="P553" s="215"/>
      <c r="Q553" s="286"/>
      <c r="R553" s="215"/>
      <c r="S553" s="216"/>
      <c r="T553" s="25"/>
      <c r="U553" s="215"/>
      <c r="V553" s="25"/>
      <c r="W553" s="215"/>
      <c r="X553" s="216"/>
      <c r="Y553" s="25"/>
      <c r="Z553" s="215"/>
      <c r="AA553" s="25"/>
      <c r="AB553" s="215"/>
      <c r="AC553" s="216"/>
      <c r="AD553" s="25"/>
      <c r="AE553" s="215"/>
      <c r="AF553" s="25"/>
      <c r="AG553" s="215"/>
      <c r="AH553" s="216"/>
      <c r="AI553" s="25"/>
      <c r="AJ553" s="215"/>
      <c r="AK553" s="25"/>
      <c r="AL553" s="215"/>
      <c r="AM553" s="216"/>
      <c r="AN553" s="25"/>
      <c r="AO553" s="215"/>
      <c r="AP553" s="25"/>
    </row>
    <row r="554" spans="11:42" ht="15.75" customHeight="1">
      <c r="K554" s="215"/>
      <c r="L554" s="286"/>
      <c r="M554" s="215"/>
      <c r="N554" s="216"/>
      <c r="O554" s="286"/>
      <c r="P554" s="215"/>
      <c r="Q554" s="286"/>
      <c r="R554" s="215"/>
      <c r="S554" s="216"/>
      <c r="T554" s="25"/>
      <c r="U554" s="215"/>
      <c r="V554" s="25"/>
      <c r="W554" s="215"/>
      <c r="X554" s="216"/>
      <c r="Y554" s="25"/>
      <c r="Z554" s="215"/>
      <c r="AA554" s="25"/>
      <c r="AB554" s="215"/>
      <c r="AC554" s="216"/>
      <c r="AD554" s="25"/>
      <c r="AE554" s="215"/>
      <c r="AF554" s="25"/>
      <c r="AG554" s="215"/>
      <c r="AH554" s="216"/>
      <c r="AI554" s="25"/>
      <c r="AJ554" s="215"/>
      <c r="AK554" s="25"/>
      <c r="AL554" s="215"/>
      <c r="AM554" s="216"/>
      <c r="AN554" s="25"/>
      <c r="AO554" s="215"/>
      <c r="AP554" s="25"/>
    </row>
    <row r="555" spans="11:42" ht="15.75" customHeight="1">
      <c r="K555" s="215"/>
      <c r="L555" s="286"/>
      <c r="M555" s="215"/>
      <c r="N555" s="216"/>
      <c r="O555" s="286"/>
      <c r="P555" s="215"/>
      <c r="Q555" s="286"/>
      <c r="R555" s="215"/>
      <c r="S555" s="216"/>
      <c r="T555" s="25"/>
      <c r="U555" s="215"/>
      <c r="V555" s="25"/>
      <c r="W555" s="215"/>
      <c r="X555" s="216"/>
      <c r="Y555" s="25"/>
      <c r="Z555" s="215"/>
      <c r="AA555" s="25"/>
      <c r="AB555" s="215"/>
      <c r="AC555" s="216"/>
      <c r="AD555" s="25"/>
      <c r="AE555" s="215"/>
      <c r="AF555" s="25"/>
      <c r="AG555" s="215"/>
      <c r="AH555" s="216"/>
      <c r="AI555" s="25"/>
      <c r="AJ555" s="215"/>
      <c r="AK555" s="25"/>
      <c r="AL555" s="215"/>
      <c r="AM555" s="216"/>
      <c r="AN555" s="25"/>
      <c r="AO555" s="215"/>
      <c r="AP555" s="25"/>
    </row>
    <row r="556" spans="11:42" ht="15.75" customHeight="1">
      <c r="K556" s="215"/>
      <c r="L556" s="286"/>
      <c r="M556" s="215"/>
      <c r="N556" s="216"/>
      <c r="O556" s="286"/>
      <c r="P556" s="215"/>
      <c r="Q556" s="286"/>
      <c r="R556" s="215"/>
      <c r="S556" s="216"/>
      <c r="T556" s="25"/>
      <c r="U556" s="215"/>
      <c r="V556" s="25"/>
      <c r="W556" s="215"/>
      <c r="X556" s="216"/>
      <c r="Y556" s="25"/>
      <c r="Z556" s="215"/>
      <c r="AA556" s="25"/>
      <c r="AB556" s="215"/>
      <c r="AC556" s="216"/>
      <c r="AD556" s="25"/>
      <c r="AE556" s="215"/>
      <c r="AF556" s="25"/>
      <c r="AG556" s="215"/>
      <c r="AH556" s="216"/>
      <c r="AI556" s="25"/>
      <c r="AJ556" s="215"/>
      <c r="AK556" s="25"/>
      <c r="AL556" s="215"/>
      <c r="AM556" s="216"/>
      <c r="AN556" s="25"/>
      <c r="AO556" s="215"/>
      <c r="AP556" s="25"/>
    </row>
    <row r="557" spans="11:42" ht="15.75" customHeight="1">
      <c r="K557" s="215"/>
      <c r="L557" s="286"/>
      <c r="M557" s="215"/>
      <c r="N557" s="216"/>
      <c r="O557" s="286"/>
      <c r="P557" s="215"/>
      <c r="Q557" s="286"/>
      <c r="R557" s="215"/>
      <c r="S557" s="216"/>
      <c r="T557" s="25"/>
      <c r="U557" s="215"/>
      <c r="V557" s="25"/>
      <c r="W557" s="215"/>
      <c r="X557" s="216"/>
      <c r="Y557" s="25"/>
      <c r="Z557" s="215"/>
      <c r="AA557" s="25"/>
      <c r="AB557" s="215"/>
      <c r="AC557" s="216"/>
      <c r="AD557" s="25"/>
      <c r="AE557" s="215"/>
      <c r="AF557" s="25"/>
      <c r="AG557" s="215"/>
      <c r="AH557" s="216"/>
      <c r="AI557" s="25"/>
      <c r="AJ557" s="215"/>
      <c r="AK557" s="25"/>
      <c r="AL557" s="215"/>
      <c r="AM557" s="216"/>
      <c r="AN557" s="25"/>
      <c r="AO557" s="215"/>
      <c r="AP557" s="25"/>
    </row>
    <row r="558" spans="11:42" ht="15.75" customHeight="1">
      <c r="K558" s="215"/>
      <c r="L558" s="286"/>
      <c r="M558" s="215"/>
      <c r="N558" s="216"/>
      <c r="O558" s="286"/>
      <c r="P558" s="215"/>
      <c r="Q558" s="286"/>
      <c r="R558" s="215"/>
      <c r="S558" s="216"/>
      <c r="T558" s="25"/>
      <c r="U558" s="215"/>
      <c r="V558" s="25"/>
      <c r="W558" s="215"/>
      <c r="X558" s="216"/>
      <c r="Y558" s="25"/>
      <c r="Z558" s="215"/>
      <c r="AA558" s="25"/>
      <c r="AB558" s="215"/>
      <c r="AC558" s="216"/>
      <c r="AD558" s="25"/>
      <c r="AE558" s="215"/>
      <c r="AF558" s="25"/>
      <c r="AG558" s="215"/>
      <c r="AH558" s="216"/>
      <c r="AI558" s="25"/>
      <c r="AJ558" s="215"/>
      <c r="AK558" s="25"/>
      <c r="AL558" s="215"/>
      <c r="AM558" s="216"/>
      <c r="AN558" s="25"/>
      <c r="AO558" s="215"/>
      <c r="AP558" s="25"/>
    </row>
    <row r="559" spans="11:42" ht="15.75" customHeight="1">
      <c r="K559" s="215"/>
      <c r="L559" s="286"/>
      <c r="M559" s="215"/>
      <c r="N559" s="216"/>
      <c r="O559" s="286"/>
      <c r="P559" s="215"/>
      <c r="Q559" s="286"/>
      <c r="R559" s="215"/>
      <c r="S559" s="216"/>
      <c r="T559" s="25"/>
      <c r="U559" s="215"/>
      <c r="V559" s="25"/>
      <c r="W559" s="215"/>
      <c r="X559" s="216"/>
      <c r="Y559" s="25"/>
      <c r="Z559" s="215"/>
      <c r="AA559" s="25"/>
      <c r="AB559" s="215"/>
      <c r="AC559" s="216"/>
      <c r="AD559" s="25"/>
      <c r="AE559" s="215"/>
      <c r="AF559" s="25"/>
      <c r="AG559" s="215"/>
      <c r="AH559" s="216"/>
      <c r="AI559" s="25"/>
      <c r="AJ559" s="215"/>
      <c r="AK559" s="25"/>
      <c r="AL559" s="215"/>
      <c r="AM559" s="216"/>
      <c r="AN559" s="25"/>
      <c r="AO559" s="215"/>
      <c r="AP559" s="25"/>
    </row>
    <row r="560" spans="11:42" ht="15.75" customHeight="1">
      <c r="K560" s="215"/>
      <c r="L560" s="286"/>
      <c r="M560" s="215"/>
      <c r="N560" s="216"/>
      <c r="O560" s="286"/>
      <c r="P560" s="215"/>
      <c r="Q560" s="286"/>
      <c r="R560" s="215"/>
      <c r="S560" s="216"/>
      <c r="T560" s="25"/>
      <c r="U560" s="215"/>
      <c r="V560" s="25"/>
      <c r="W560" s="215"/>
      <c r="X560" s="216"/>
      <c r="Y560" s="25"/>
      <c r="Z560" s="215"/>
      <c r="AA560" s="25"/>
      <c r="AB560" s="215"/>
      <c r="AC560" s="216"/>
      <c r="AD560" s="25"/>
      <c r="AE560" s="215"/>
      <c r="AF560" s="25"/>
      <c r="AG560" s="215"/>
      <c r="AH560" s="216"/>
      <c r="AI560" s="25"/>
      <c r="AJ560" s="215"/>
      <c r="AK560" s="25"/>
      <c r="AL560" s="215"/>
      <c r="AM560" s="216"/>
      <c r="AN560" s="25"/>
      <c r="AO560" s="215"/>
      <c r="AP560" s="25"/>
    </row>
    <row r="561" spans="11:42" ht="15.75" customHeight="1">
      <c r="K561" s="215"/>
      <c r="L561" s="286"/>
      <c r="M561" s="215"/>
      <c r="N561" s="216"/>
      <c r="O561" s="286"/>
      <c r="P561" s="215"/>
      <c r="Q561" s="286"/>
      <c r="R561" s="215"/>
      <c r="S561" s="216"/>
      <c r="T561" s="25"/>
      <c r="U561" s="215"/>
      <c r="V561" s="25"/>
      <c r="W561" s="215"/>
      <c r="X561" s="216"/>
      <c r="Y561" s="25"/>
      <c r="Z561" s="215"/>
      <c r="AA561" s="25"/>
      <c r="AB561" s="215"/>
      <c r="AC561" s="216"/>
      <c r="AD561" s="25"/>
      <c r="AE561" s="215"/>
      <c r="AF561" s="25"/>
      <c r="AG561" s="215"/>
      <c r="AH561" s="216"/>
      <c r="AI561" s="25"/>
      <c r="AJ561" s="215"/>
      <c r="AK561" s="25"/>
      <c r="AL561" s="215"/>
      <c r="AM561" s="216"/>
      <c r="AN561" s="25"/>
      <c r="AO561" s="215"/>
      <c r="AP561" s="25"/>
    </row>
    <row r="562" spans="11:42" ht="15.75" customHeight="1">
      <c r="K562" s="215"/>
      <c r="L562" s="286"/>
      <c r="M562" s="215"/>
      <c r="N562" s="216"/>
      <c r="O562" s="286"/>
      <c r="P562" s="215"/>
      <c r="Q562" s="286"/>
      <c r="R562" s="215"/>
      <c r="S562" s="216"/>
      <c r="T562" s="25"/>
      <c r="U562" s="215"/>
      <c r="V562" s="25"/>
      <c r="W562" s="215"/>
      <c r="X562" s="216"/>
      <c r="Y562" s="25"/>
      <c r="Z562" s="215"/>
      <c r="AA562" s="25"/>
      <c r="AB562" s="215"/>
      <c r="AC562" s="216"/>
      <c r="AD562" s="25"/>
      <c r="AE562" s="215"/>
      <c r="AF562" s="25"/>
      <c r="AG562" s="215"/>
      <c r="AH562" s="216"/>
      <c r="AI562" s="25"/>
      <c r="AJ562" s="215"/>
      <c r="AK562" s="25"/>
      <c r="AL562" s="215"/>
      <c r="AM562" s="216"/>
      <c r="AN562" s="25"/>
      <c r="AO562" s="215"/>
      <c r="AP562" s="25"/>
    </row>
    <row r="563" spans="11:42" ht="15.75" customHeight="1">
      <c r="K563" s="215"/>
      <c r="L563" s="286"/>
      <c r="M563" s="215"/>
      <c r="N563" s="216"/>
      <c r="O563" s="286"/>
      <c r="P563" s="215"/>
      <c r="Q563" s="286"/>
      <c r="R563" s="215"/>
      <c r="S563" s="216"/>
      <c r="T563" s="25"/>
      <c r="U563" s="215"/>
      <c r="V563" s="25"/>
      <c r="W563" s="215"/>
      <c r="X563" s="216"/>
      <c r="Y563" s="25"/>
      <c r="Z563" s="215"/>
      <c r="AA563" s="25"/>
      <c r="AB563" s="215"/>
      <c r="AC563" s="216"/>
      <c r="AD563" s="25"/>
      <c r="AE563" s="215"/>
      <c r="AF563" s="25"/>
      <c r="AG563" s="215"/>
      <c r="AH563" s="216"/>
      <c r="AI563" s="25"/>
      <c r="AJ563" s="215"/>
      <c r="AK563" s="25"/>
      <c r="AL563" s="215"/>
      <c r="AM563" s="216"/>
      <c r="AN563" s="25"/>
      <c r="AO563" s="215"/>
      <c r="AP563" s="25"/>
    </row>
    <row r="564" spans="11:42" ht="15.75" customHeight="1">
      <c r="K564" s="215"/>
      <c r="L564" s="286"/>
      <c r="M564" s="215"/>
      <c r="N564" s="216"/>
      <c r="O564" s="286"/>
      <c r="P564" s="215"/>
      <c r="Q564" s="286"/>
      <c r="R564" s="215"/>
      <c r="S564" s="216"/>
      <c r="T564" s="25"/>
      <c r="U564" s="215"/>
      <c r="V564" s="25"/>
      <c r="W564" s="215"/>
      <c r="X564" s="216"/>
      <c r="Y564" s="25"/>
      <c r="Z564" s="215"/>
      <c r="AA564" s="25"/>
      <c r="AB564" s="215"/>
      <c r="AC564" s="216"/>
      <c r="AD564" s="25"/>
      <c r="AE564" s="215"/>
      <c r="AF564" s="25"/>
      <c r="AG564" s="215"/>
      <c r="AH564" s="216"/>
      <c r="AI564" s="25"/>
      <c r="AJ564" s="215"/>
      <c r="AK564" s="25"/>
      <c r="AL564" s="215"/>
      <c r="AM564" s="216"/>
      <c r="AN564" s="25"/>
      <c r="AO564" s="215"/>
      <c r="AP564" s="25"/>
    </row>
    <row r="565" spans="11:42" ht="15.75" customHeight="1">
      <c r="K565" s="215"/>
      <c r="L565" s="286"/>
      <c r="M565" s="215"/>
      <c r="N565" s="216"/>
      <c r="O565" s="286"/>
      <c r="P565" s="215"/>
      <c r="Q565" s="286"/>
      <c r="R565" s="215"/>
      <c r="S565" s="216"/>
      <c r="T565" s="25"/>
      <c r="U565" s="215"/>
      <c r="V565" s="25"/>
      <c r="W565" s="215"/>
      <c r="X565" s="216"/>
      <c r="Y565" s="25"/>
      <c r="Z565" s="215"/>
      <c r="AA565" s="25"/>
      <c r="AB565" s="215"/>
      <c r="AC565" s="216"/>
      <c r="AD565" s="25"/>
      <c r="AE565" s="215"/>
      <c r="AF565" s="25"/>
      <c r="AG565" s="215"/>
      <c r="AH565" s="216"/>
      <c r="AI565" s="25"/>
      <c r="AJ565" s="215"/>
      <c r="AK565" s="25"/>
      <c r="AL565" s="215"/>
      <c r="AM565" s="216"/>
      <c r="AN565" s="25"/>
      <c r="AO565" s="215"/>
      <c r="AP565" s="25"/>
    </row>
    <row r="566" spans="11:42" ht="15.75" customHeight="1">
      <c r="K566" s="215"/>
      <c r="L566" s="286"/>
      <c r="M566" s="215"/>
      <c r="N566" s="216"/>
      <c r="O566" s="286"/>
      <c r="P566" s="215"/>
      <c r="Q566" s="286"/>
      <c r="R566" s="215"/>
      <c r="S566" s="216"/>
      <c r="T566" s="25"/>
      <c r="U566" s="215"/>
      <c r="V566" s="25"/>
      <c r="W566" s="215"/>
      <c r="X566" s="216"/>
      <c r="Y566" s="25"/>
      <c r="Z566" s="215"/>
      <c r="AA566" s="25"/>
      <c r="AB566" s="215"/>
      <c r="AC566" s="216"/>
      <c r="AD566" s="25"/>
      <c r="AE566" s="215"/>
      <c r="AF566" s="25"/>
      <c r="AG566" s="215"/>
      <c r="AH566" s="216"/>
      <c r="AI566" s="25"/>
      <c r="AJ566" s="215"/>
      <c r="AK566" s="25"/>
      <c r="AL566" s="215"/>
      <c r="AM566" s="216"/>
      <c r="AN566" s="25"/>
      <c r="AO566" s="215"/>
      <c r="AP566" s="25"/>
    </row>
    <row r="567" spans="11:42" ht="15.75" customHeight="1">
      <c r="K567" s="215"/>
      <c r="L567" s="286"/>
      <c r="M567" s="215"/>
      <c r="N567" s="216"/>
      <c r="O567" s="286"/>
      <c r="P567" s="215"/>
      <c r="Q567" s="286"/>
      <c r="R567" s="215"/>
      <c r="S567" s="216"/>
      <c r="T567" s="25"/>
      <c r="U567" s="215"/>
      <c r="V567" s="25"/>
      <c r="W567" s="215"/>
      <c r="X567" s="216"/>
      <c r="Y567" s="25"/>
      <c r="Z567" s="215"/>
      <c r="AA567" s="25"/>
      <c r="AB567" s="215"/>
      <c r="AC567" s="216"/>
      <c r="AD567" s="25"/>
      <c r="AE567" s="215"/>
      <c r="AF567" s="25"/>
      <c r="AG567" s="215"/>
      <c r="AH567" s="216"/>
      <c r="AI567" s="25"/>
      <c r="AJ567" s="215"/>
      <c r="AK567" s="25"/>
      <c r="AL567" s="215"/>
      <c r="AM567" s="216"/>
      <c r="AN567" s="25"/>
      <c r="AO567" s="215"/>
      <c r="AP567" s="25"/>
    </row>
    <row r="568" spans="11:42" ht="15.75" customHeight="1">
      <c r="K568" s="215"/>
      <c r="L568" s="286"/>
      <c r="M568" s="215"/>
      <c r="N568" s="216"/>
      <c r="O568" s="286"/>
      <c r="P568" s="215"/>
      <c r="Q568" s="286"/>
      <c r="R568" s="215"/>
      <c r="S568" s="216"/>
      <c r="T568" s="25"/>
      <c r="U568" s="215"/>
      <c r="V568" s="25"/>
      <c r="W568" s="215"/>
      <c r="X568" s="216"/>
      <c r="Y568" s="25"/>
      <c r="Z568" s="215"/>
      <c r="AA568" s="25"/>
      <c r="AB568" s="215"/>
      <c r="AC568" s="216"/>
      <c r="AD568" s="25"/>
      <c r="AE568" s="215"/>
      <c r="AF568" s="25"/>
      <c r="AG568" s="215"/>
      <c r="AH568" s="216"/>
      <c r="AI568" s="25"/>
      <c r="AJ568" s="215"/>
      <c r="AK568" s="25"/>
      <c r="AL568" s="215"/>
      <c r="AM568" s="216"/>
      <c r="AN568" s="25"/>
      <c r="AO568" s="215"/>
      <c r="AP568" s="25"/>
    </row>
    <row r="569" spans="11:42" ht="15.75" customHeight="1">
      <c r="K569" s="215"/>
      <c r="L569" s="286"/>
      <c r="M569" s="215"/>
      <c r="N569" s="216"/>
      <c r="O569" s="286"/>
      <c r="P569" s="215"/>
      <c r="Q569" s="286"/>
      <c r="R569" s="215"/>
      <c r="S569" s="216"/>
      <c r="T569" s="25"/>
      <c r="U569" s="215"/>
      <c r="V569" s="25"/>
      <c r="W569" s="215"/>
      <c r="X569" s="216"/>
      <c r="Y569" s="25"/>
      <c r="Z569" s="215"/>
      <c r="AA569" s="25"/>
      <c r="AB569" s="215"/>
      <c r="AC569" s="216"/>
      <c r="AD569" s="25"/>
      <c r="AE569" s="215"/>
      <c r="AF569" s="25"/>
      <c r="AG569" s="215"/>
      <c r="AH569" s="216"/>
      <c r="AI569" s="25"/>
      <c r="AJ569" s="215"/>
      <c r="AK569" s="25"/>
      <c r="AL569" s="215"/>
      <c r="AM569" s="216"/>
      <c r="AN569" s="25"/>
      <c r="AO569" s="215"/>
      <c r="AP569" s="25"/>
    </row>
    <row r="570" spans="11:42" ht="15.75" customHeight="1">
      <c r="K570" s="215"/>
      <c r="L570" s="286"/>
      <c r="M570" s="215"/>
      <c r="N570" s="216"/>
      <c r="O570" s="286"/>
      <c r="P570" s="215"/>
      <c r="Q570" s="286"/>
      <c r="R570" s="215"/>
      <c r="S570" s="216"/>
      <c r="T570" s="25"/>
      <c r="U570" s="215"/>
      <c r="V570" s="25"/>
      <c r="W570" s="215"/>
      <c r="X570" s="216"/>
      <c r="Y570" s="25"/>
      <c r="Z570" s="215"/>
      <c r="AA570" s="25"/>
      <c r="AB570" s="215"/>
      <c r="AC570" s="216"/>
      <c r="AD570" s="25"/>
      <c r="AE570" s="215"/>
      <c r="AF570" s="25"/>
      <c r="AG570" s="215"/>
      <c r="AH570" s="216"/>
      <c r="AI570" s="25"/>
      <c r="AJ570" s="215"/>
      <c r="AK570" s="25"/>
      <c r="AL570" s="215"/>
      <c r="AM570" s="216"/>
      <c r="AN570" s="25"/>
      <c r="AO570" s="215"/>
      <c r="AP570" s="25"/>
    </row>
    <row r="571" spans="11:42" ht="15.75" customHeight="1">
      <c r="K571" s="215"/>
      <c r="L571" s="286"/>
      <c r="M571" s="215"/>
      <c r="N571" s="216"/>
      <c r="O571" s="286"/>
      <c r="P571" s="215"/>
      <c r="Q571" s="286"/>
      <c r="R571" s="215"/>
      <c r="S571" s="216"/>
      <c r="T571" s="25"/>
      <c r="U571" s="215"/>
      <c r="V571" s="25"/>
      <c r="W571" s="215"/>
      <c r="X571" s="216"/>
      <c r="Y571" s="25"/>
      <c r="Z571" s="215"/>
      <c r="AA571" s="25"/>
      <c r="AB571" s="215"/>
      <c r="AC571" s="216"/>
      <c r="AD571" s="25"/>
      <c r="AE571" s="215"/>
      <c r="AF571" s="25"/>
      <c r="AG571" s="215"/>
      <c r="AH571" s="216"/>
      <c r="AI571" s="25"/>
      <c r="AJ571" s="215"/>
      <c r="AK571" s="25"/>
      <c r="AL571" s="215"/>
      <c r="AM571" s="216"/>
      <c r="AN571" s="25"/>
      <c r="AO571" s="215"/>
      <c r="AP571" s="25"/>
    </row>
    <row r="572" spans="11:42" ht="15.75" customHeight="1">
      <c r="K572" s="215"/>
      <c r="L572" s="286"/>
      <c r="M572" s="215"/>
      <c r="N572" s="216"/>
      <c r="O572" s="286"/>
      <c r="P572" s="215"/>
      <c r="Q572" s="286"/>
      <c r="R572" s="215"/>
      <c r="S572" s="216"/>
      <c r="T572" s="25"/>
      <c r="U572" s="215"/>
      <c r="V572" s="25"/>
      <c r="W572" s="215"/>
      <c r="X572" s="216"/>
      <c r="Y572" s="25"/>
      <c r="Z572" s="215"/>
      <c r="AA572" s="25"/>
      <c r="AB572" s="215"/>
      <c r="AC572" s="216"/>
      <c r="AD572" s="25"/>
      <c r="AE572" s="215"/>
      <c r="AF572" s="25"/>
      <c r="AG572" s="215"/>
      <c r="AH572" s="216"/>
      <c r="AI572" s="25"/>
      <c r="AJ572" s="215"/>
      <c r="AK572" s="25"/>
      <c r="AL572" s="215"/>
      <c r="AM572" s="216"/>
      <c r="AN572" s="25"/>
      <c r="AO572" s="215"/>
      <c r="AP572" s="25"/>
    </row>
    <row r="573" spans="11:42" ht="15.75" customHeight="1">
      <c r="K573" s="215"/>
      <c r="L573" s="286"/>
      <c r="M573" s="215"/>
      <c r="N573" s="216"/>
      <c r="O573" s="286"/>
      <c r="P573" s="215"/>
      <c r="Q573" s="286"/>
      <c r="R573" s="215"/>
      <c r="S573" s="216"/>
      <c r="T573" s="25"/>
      <c r="U573" s="215"/>
      <c r="V573" s="25"/>
      <c r="W573" s="215"/>
      <c r="X573" s="216"/>
      <c r="Y573" s="25"/>
      <c r="Z573" s="215"/>
      <c r="AA573" s="25"/>
      <c r="AB573" s="215"/>
      <c r="AC573" s="216"/>
      <c r="AD573" s="25"/>
      <c r="AE573" s="215"/>
      <c r="AF573" s="25"/>
      <c r="AG573" s="215"/>
      <c r="AH573" s="216"/>
      <c r="AI573" s="25"/>
      <c r="AJ573" s="215"/>
      <c r="AK573" s="25"/>
      <c r="AL573" s="215"/>
      <c r="AM573" s="216"/>
      <c r="AN573" s="25"/>
      <c r="AO573" s="215"/>
      <c r="AP573" s="25"/>
    </row>
    <row r="574" spans="11:42" ht="15.75" customHeight="1">
      <c r="K574" s="215"/>
      <c r="L574" s="286"/>
      <c r="M574" s="215"/>
      <c r="N574" s="216"/>
      <c r="O574" s="286"/>
      <c r="P574" s="215"/>
      <c r="Q574" s="286"/>
      <c r="R574" s="215"/>
      <c r="S574" s="216"/>
      <c r="T574" s="25"/>
      <c r="U574" s="215"/>
      <c r="V574" s="25"/>
      <c r="W574" s="215"/>
      <c r="X574" s="216"/>
      <c r="Y574" s="25"/>
      <c r="Z574" s="215"/>
      <c r="AA574" s="25"/>
      <c r="AB574" s="215"/>
      <c r="AC574" s="216"/>
      <c r="AD574" s="25"/>
      <c r="AE574" s="215"/>
      <c r="AF574" s="25"/>
      <c r="AG574" s="215"/>
      <c r="AH574" s="216"/>
      <c r="AI574" s="25"/>
      <c r="AJ574" s="215"/>
      <c r="AK574" s="25"/>
      <c r="AL574" s="215"/>
      <c r="AM574" s="216"/>
      <c r="AN574" s="25"/>
      <c r="AO574" s="215"/>
      <c r="AP574" s="25"/>
    </row>
    <row r="575" spans="11:42" ht="15.75" customHeight="1">
      <c r="K575" s="215"/>
      <c r="L575" s="286"/>
      <c r="M575" s="215"/>
      <c r="N575" s="216"/>
      <c r="O575" s="286"/>
      <c r="P575" s="215"/>
      <c r="Q575" s="286"/>
      <c r="R575" s="215"/>
      <c r="S575" s="216"/>
      <c r="T575" s="25"/>
      <c r="U575" s="215"/>
      <c r="V575" s="25"/>
      <c r="W575" s="215"/>
      <c r="X575" s="216"/>
      <c r="Y575" s="25"/>
      <c r="Z575" s="215"/>
      <c r="AA575" s="25"/>
      <c r="AB575" s="215"/>
      <c r="AC575" s="216"/>
      <c r="AD575" s="25"/>
      <c r="AE575" s="215"/>
      <c r="AF575" s="25"/>
      <c r="AG575" s="215"/>
      <c r="AH575" s="216"/>
      <c r="AI575" s="25"/>
      <c r="AJ575" s="215"/>
      <c r="AK575" s="25"/>
      <c r="AL575" s="215"/>
      <c r="AM575" s="216"/>
      <c r="AN575" s="25"/>
      <c r="AO575" s="215"/>
      <c r="AP575" s="25"/>
    </row>
    <row r="576" spans="11:42" ht="15.75" customHeight="1">
      <c r="K576" s="215"/>
      <c r="L576" s="286"/>
      <c r="M576" s="215"/>
      <c r="N576" s="216"/>
      <c r="O576" s="286"/>
      <c r="P576" s="215"/>
      <c r="Q576" s="286"/>
      <c r="R576" s="215"/>
      <c r="S576" s="216"/>
      <c r="T576" s="25"/>
      <c r="U576" s="215"/>
      <c r="V576" s="25"/>
      <c r="W576" s="215"/>
      <c r="X576" s="216"/>
      <c r="Y576" s="25"/>
      <c r="Z576" s="215"/>
      <c r="AA576" s="25"/>
      <c r="AB576" s="215"/>
      <c r="AC576" s="216"/>
      <c r="AD576" s="25"/>
      <c r="AE576" s="215"/>
      <c r="AF576" s="25"/>
      <c r="AG576" s="215"/>
      <c r="AH576" s="216"/>
      <c r="AI576" s="25"/>
      <c r="AJ576" s="215"/>
      <c r="AK576" s="25"/>
      <c r="AL576" s="215"/>
      <c r="AM576" s="216"/>
      <c r="AN576" s="25"/>
      <c r="AO576" s="215"/>
      <c r="AP576" s="25"/>
    </row>
    <row r="577" spans="11:42" ht="15.75" customHeight="1">
      <c r="K577" s="215"/>
      <c r="L577" s="286"/>
      <c r="M577" s="215"/>
      <c r="N577" s="216"/>
      <c r="O577" s="286"/>
      <c r="P577" s="215"/>
      <c r="Q577" s="286"/>
      <c r="R577" s="215"/>
      <c r="S577" s="216"/>
      <c r="T577" s="25"/>
      <c r="U577" s="215"/>
      <c r="V577" s="25"/>
      <c r="W577" s="215"/>
      <c r="X577" s="216"/>
      <c r="Y577" s="25"/>
      <c r="Z577" s="215"/>
      <c r="AA577" s="25"/>
      <c r="AB577" s="215"/>
      <c r="AC577" s="216"/>
      <c r="AD577" s="25"/>
      <c r="AE577" s="215"/>
      <c r="AF577" s="25"/>
      <c r="AG577" s="215"/>
      <c r="AH577" s="216"/>
      <c r="AI577" s="25"/>
      <c r="AJ577" s="215"/>
      <c r="AK577" s="25"/>
      <c r="AL577" s="215"/>
      <c r="AM577" s="216"/>
      <c r="AN577" s="25"/>
      <c r="AO577" s="215"/>
      <c r="AP577" s="25"/>
    </row>
    <row r="578" spans="11:42" ht="15.75" customHeight="1">
      <c r="K578" s="215"/>
      <c r="L578" s="286"/>
      <c r="M578" s="215"/>
      <c r="N578" s="216"/>
      <c r="O578" s="286"/>
      <c r="P578" s="215"/>
      <c r="Q578" s="286"/>
      <c r="R578" s="215"/>
      <c r="S578" s="216"/>
      <c r="T578" s="25"/>
      <c r="U578" s="215"/>
      <c r="V578" s="25"/>
      <c r="W578" s="215"/>
      <c r="X578" s="216"/>
      <c r="Y578" s="25"/>
      <c r="Z578" s="215"/>
      <c r="AA578" s="25"/>
      <c r="AB578" s="215"/>
      <c r="AC578" s="216"/>
      <c r="AD578" s="25"/>
      <c r="AE578" s="215"/>
      <c r="AF578" s="25"/>
      <c r="AG578" s="215"/>
      <c r="AH578" s="216"/>
      <c r="AI578" s="25"/>
      <c r="AJ578" s="215"/>
      <c r="AK578" s="25"/>
      <c r="AL578" s="215"/>
      <c r="AM578" s="216"/>
      <c r="AN578" s="25"/>
      <c r="AO578" s="215"/>
      <c r="AP578" s="25"/>
    </row>
    <row r="579" spans="11:42" ht="15.75" customHeight="1">
      <c r="K579" s="215"/>
      <c r="L579" s="286"/>
      <c r="M579" s="215"/>
      <c r="N579" s="216"/>
      <c r="O579" s="286"/>
      <c r="P579" s="215"/>
      <c r="Q579" s="286"/>
      <c r="R579" s="215"/>
      <c r="S579" s="216"/>
      <c r="T579" s="25"/>
      <c r="U579" s="215"/>
      <c r="V579" s="25"/>
      <c r="W579" s="215"/>
      <c r="X579" s="216"/>
      <c r="Y579" s="25"/>
      <c r="Z579" s="215"/>
      <c r="AA579" s="25"/>
      <c r="AB579" s="215"/>
      <c r="AC579" s="216"/>
      <c r="AD579" s="25"/>
      <c r="AE579" s="215"/>
      <c r="AF579" s="25"/>
      <c r="AG579" s="215"/>
      <c r="AH579" s="216"/>
      <c r="AI579" s="25"/>
      <c r="AJ579" s="215"/>
      <c r="AK579" s="25"/>
      <c r="AL579" s="215"/>
      <c r="AM579" s="216"/>
      <c r="AN579" s="25"/>
      <c r="AO579" s="215"/>
      <c r="AP579" s="25"/>
    </row>
    <row r="580" spans="11:42" ht="15.75" customHeight="1">
      <c r="K580" s="215"/>
      <c r="L580" s="286"/>
      <c r="M580" s="215"/>
      <c r="N580" s="216"/>
      <c r="O580" s="286"/>
      <c r="P580" s="215"/>
      <c r="Q580" s="286"/>
      <c r="R580" s="215"/>
      <c r="S580" s="216"/>
      <c r="T580" s="25"/>
      <c r="U580" s="215"/>
      <c r="V580" s="25"/>
      <c r="W580" s="215"/>
      <c r="X580" s="216"/>
      <c r="Y580" s="25"/>
      <c r="Z580" s="215"/>
      <c r="AA580" s="25"/>
      <c r="AB580" s="215"/>
      <c r="AC580" s="216"/>
      <c r="AD580" s="25"/>
      <c r="AE580" s="215"/>
      <c r="AF580" s="25"/>
      <c r="AG580" s="215"/>
      <c r="AH580" s="216"/>
      <c r="AI580" s="25"/>
      <c r="AJ580" s="215"/>
      <c r="AK580" s="25"/>
      <c r="AL580" s="215"/>
      <c r="AM580" s="216"/>
      <c r="AN580" s="25"/>
      <c r="AO580" s="215"/>
      <c r="AP580" s="25"/>
    </row>
    <row r="581" spans="11:42" ht="15.75" customHeight="1">
      <c r="K581" s="215"/>
      <c r="L581" s="286"/>
      <c r="M581" s="215"/>
      <c r="N581" s="216"/>
      <c r="O581" s="286"/>
      <c r="P581" s="215"/>
      <c r="Q581" s="286"/>
      <c r="R581" s="215"/>
      <c r="S581" s="216"/>
      <c r="T581" s="25"/>
      <c r="U581" s="215"/>
      <c r="V581" s="25"/>
      <c r="W581" s="215"/>
      <c r="X581" s="216"/>
      <c r="Y581" s="25"/>
      <c r="Z581" s="215"/>
      <c r="AA581" s="25"/>
      <c r="AB581" s="215"/>
      <c r="AC581" s="216"/>
      <c r="AD581" s="25"/>
      <c r="AE581" s="215"/>
      <c r="AF581" s="25"/>
      <c r="AG581" s="215"/>
      <c r="AH581" s="216"/>
      <c r="AI581" s="25"/>
      <c r="AJ581" s="215"/>
      <c r="AK581" s="25"/>
      <c r="AL581" s="215"/>
      <c r="AM581" s="216"/>
      <c r="AN581" s="25"/>
      <c r="AO581" s="215"/>
      <c r="AP581" s="25"/>
    </row>
    <row r="582" spans="11:42" ht="15.75" customHeight="1">
      <c r="K582" s="215"/>
      <c r="L582" s="286"/>
      <c r="M582" s="215"/>
      <c r="N582" s="216"/>
      <c r="O582" s="286"/>
      <c r="P582" s="215"/>
      <c r="Q582" s="286"/>
      <c r="R582" s="215"/>
      <c r="S582" s="216"/>
      <c r="T582" s="25"/>
      <c r="U582" s="215"/>
      <c r="V582" s="25"/>
      <c r="W582" s="215"/>
      <c r="X582" s="216"/>
      <c r="Y582" s="25"/>
      <c r="Z582" s="215"/>
      <c r="AA582" s="25"/>
      <c r="AB582" s="215"/>
      <c r="AC582" s="216"/>
      <c r="AD582" s="25"/>
      <c r="AE582" s="215"/>
      <c r="AF582" s="25"/>
      <c r="AG582" s="215"/>
      <c r="AH582" s="216"/>
      <c r="AI582" s="25"/>
      <c r="AJ582" s="215"/>
      <c r="AK582" s="25"/>
      <c r="AL582" s="215"/>
      <c r="AM582" s="216"/>
      <c r="AN582" s="25"/>
      <c r="AO582" s="215"/>
      <c r="AP582" s="25"/>
    </row>
    <row r="583" spans="11:42" ht="15.75" customHeight="1">
      <c r="K583" s="215"/>
      <c r="L583" s="286"/>
      <c r="M583" s="215"/>
      <c r="N583" s="216"/>
      <c r="O583" s="286"/>
      <c r="P583" s="215"/>
      <c r="Q583" s="286"/>
      <c r="R583" s="215"/>
      <c r="S583" s="216"/>
      <c r="T583" s="25"/>
      <c r="U583" s="215"/>
      <c r="V583" s="25"/>
      <c r="W583" s="215"/>
      <c r="X583" s="216"/>
      <c r="Y583" s="25"/>
      <c r="Z583" s="215"/>
      <c r="AA583" s="25"/>
      <c r="AB583" s="215"/>
      <c r="AC583" s="216"/>
      <c r="AD583" s="25"/>
      <c r="AE583" s="215"/>
      <c r="AF583" s="25"/>
      <c r="AG583" s="215"/>
      <c r="AH583" s="216"/>
      <c r="AI583" s="25"/>
      <c r="AJ583" s="215"/>
      <c r="AK583" s="25"/>
      <c r="AL583" s="215"/>
      <c r="AM583" s="216"/>
      <c r="AN583" s="25"/>
      <c r="AO583" s="215"/>
      <c r="AP583" s="25"/>
    </row>
    <row r="584" spans="11:42" ht="15.75" customHeight="1">
      <c r="K584" s="215"/>
      <c r="L584" s="286"/>
      <c r="M584" s="215"/>
      <c r="N584" s="216"/>
      <c r="O584" s="286"/>
      <c r="P584" s="215"/>
      <c r="Q584" s="286"/>
      <c r="R584" s="215"/>
      <c r="S584" s="216"/>
      <c r="T584" s="25"/>
      <c r="U584" s="215"/>
      <c r="V584" s="25"/>
      <c r="W584" s="215"/>
      <c r="X584" s="216"/>
      <c r="Y584" s="25"/>
      <c r="Z584" s="215"/>
      <c r="AA584" s="25"/>
      <c r="AB584" s="215"/>
      <c r="AC584" s="216"/>
      <c r="AD584" s="25"/>
      <c r="AE584" s="215"/>
      <c r="AF584" s="25"/>
      <c r="AG584" s="215"/>
      <c r="AH584" s="216"/>
      <c r="AI584" s="25"/>
      <c r="AJ584" s="215"/>
      <c r="AK584" s="25"/>
      <c r="AL584" s="215"/>
      <c r="AM584" s="216"/>
      <c r="AN584" s="25"/>
      <c r="AO584" s="215"/>
      <c r="AP584" s="25"/>
    </row>
    <row r="585" spans="11:42" ht="15.75" customHeight="1">
      <c r="K585" s="215"/>
      <c r="L585" s="286"/>
      <c r="M585" s="215"/>
      <c r="N585" s="216"/>
      <c r="O585" s="286"/>
      <c r="P585" s="215"/>
      <c r="Q585" s="286"/>
      <c r="R585" s="215"/>
      <c r="S585" s="216"/>
      <c r="T585" s="25"/>
      <c r="U585" s="215"/>
      <c r="V585" s="25"/>
      <c r="W585" s="215"/>
      <c r="X585" s="216"/>
      <c r="Y585" s="25"/>
      <c r="Z585" s="215"/>
      <c r="AA585" s="25"/>
      <c r="AB585" s="215"/>
      <c r="AC585" s="216"/>
      <c r="AD585" s="25"/>
      <c r="AE585" s="215"/>
      <c r="AF585" s="25"/>
      <c r="AG585" s="215"/>
      <c r="AH585" s="216"/>
      <c r="AI585" s="25"/>
      <c r="AJ585" s="215"/>
      <c r="AK585" s="25"/>
      <c r="AL585" s="215"/>
      <c r="AM585" s="216"/>
      <c r="AN585" s="25"/>
      <c r="AO585" s="215"/>
      <c r="AP585" s="25"/>
    </row>
    <row r="586" spans="11:42" ht="15.75" customHeight="1">
      <c r="K586" s="215"/>
      <c r="L586" s="286"/>
      <c r="M586" s="215"/>
      <c r="N586" s="216"/>
      <c r="O586" s="286"/>
      <c r="P586" s="215"/>
      <c r="Q586" s="286"/>
      <c r="R586" s="215"/>
      <c r="S586" s="216"/>
      <c r="T586" s="25"/>
      <c r="U586" s="215"/>
      <c r="V586" s="25"/>
      <c r="W586" s="215"/>
      <c r="X586" s="216"/>
      <c r="Y586" s="25"/>
      <c r="Z586" s="215"/>
      <c r="AA586" s="25"/>
      <c r="AB586" s="215"/>
      <c r="AC586" s="216"/>
      <c r="AD586" s="25"/>
      <c r="AE586" s="215"/>
      <c r="AF586" s="25"/>
      <c r="AG586" s="215"/>
      <c r="AH586" s="216"/>
      <c r="AI586" s="25"/>
      <c r="AJ586" s="215"/>
      <c r="AK586" s="25"/>
      <c r="AL586" s="215"/>
      <c r="AM586" s="216"/>
      <c r="AN586" s="25"/>
      <c r="AO586" s="215"/>
      <c r="AP586" s="25"/>
    </row>
    <row r="587" spans="11:42" ht="15.75" customHeight="1">
      <c r="K587" s="215"/>
      <c r="L587" s="286"/>
      <c r="M587" s="215"/>
      <c r="N587" s="216"/>
      <c r="O587" s="286"/>
      <c r="P587" s="215"/>
      <c r="Q587" s="286"/>
      <c r="R587" s="215"/>
      <c r="S587" s="216"/>
      <c r="T587" s="25"/>
      <c r="U587" s="215"/>
      <c r="V587" s="25"/>
      <c r="W587" s="215"/>
      <c r="X587" s="216"/>
      <c r="Y587" s="25"/>
      <c r="Z587" s="215"/>
      <c r="AA587" s="25"/>
      <c r="AB587" s="215"/>
      <c r="AC587" s="216"/>
      <c r="AD587" s="25"/>
      <c r="AE587" s="215"/>
      <c r="AF587" s="25"/>
      <c r="AG587" s="215"/>
      <c r="AH587" s="216"/>
      <c r="AI587" s="25"/>
      <c r="AJ587" s="215"/>
      <c r="AK587" s="25"/>
      <c r="AL587" s="215"/>
      <c r="AM587" s="216"/>
      <c r="AN587" s="25"/>
      <c r="AO587" s="215"/>
      <c r="AP587" s="25"/>
    </row>
    <row r="588" spans="11:42" ht="15.75" customHeight="1">
      <c r="K588" s="215"/>
      <c r="L588" s="286"/>
      <c r="M588" s="215"/>
      <c r="N588" s="216"/>
      <c r="O588" s="286"/>
      <c r="P588" s="215"/>
      <c r="Q588" s="286"/>
      <c r="R588" s="215"/>
      <c r="S588" s="216"/>
      <c r="T588" s="25"/>
      <c r="U588" s="215"/>
      <c r="V588" s="25"/>
      <c r="W588" s="215"/>
      <c r="X588" s="216"/>
      <c r="Y588" s="25"/>
      <c r="Z588" s="215"/>
      <c r="AA588" s="25"/>
      <c r="AB588" s="215"/>
      <c r="AC588" s="216"/>
      <c r="AD588" s="25"/>
      <c r="AE588" s="215"/>
      <c r="AF588" s="25"/>
      <c r="AG588" s="215"/>
      <c r="AH588" s="216"/>
      <c r="AI588" s="25"/>
      <c r="AJ588" s="215"/>
      <c r="AK588" s="25"/>
      <c r="AL588" s="215"/>
      <c r="AM588" s="216"/>
      <c r="AN588" s="25"/>
      <c r="AO588" s="215"/>
      <c r="AP588" s="25"/>
    </row>
    <row r="589" spans="11:42" ht="15.75" customHeight="1">
      <c r="K589" s="215"/>
      <c r="L589" s="286"/>
      <c r="M589" s="215"/>
      <c r="N589" s="216"/>
      <c r="O589" s="286"/>
      <c r="P589" s="215"/>
      <c r="Q589" s="286"/>
      <c r="R589" s="215"/>
      <c r="S589" s="216"/>
      <c r="T589" s="25"/>
      <c r="U589" s="215"/>
      <c r="V589" s="25"/>
      <c r="W589" s="215"/>
      <c r="X589" s="216"/>
      <c r="Y589" s="25"/>
      <c r="Z589" s="215"/>
      <c r="AA589" s="25"/>
      <c r="AB589" s="215"/>
      <c r="AC589" s="216"/>
      <c r="AD589" s="25"/>
      <c r="AE589" s="215"/>
      <c r="AF589" s="25"/>
      <c r="AG589" s="215"/>
      <c r="AH589" s="216"/>
      <c r="AI589" s="25"/>
      <c r="AJ589" s="215"/>
      <c r="AK589" s="25"/>
      <c r="AL589" s="215"/>
      <c r="AM589" s="216"/>
      <c r="AN589" s="25"/>
      <c r="AO589" s="215"/>
      <c r="AP589" s="25"/>
    </row>
    <row r="590" spans="11:42" ht="15.75" customHeight="1">
      <c r="K590" s="215"/>
      <c r="L590" s="286"/>
      <c r="M590" s="215"/>
      <c r="N590" s="216"/>
      <c r="O590" s="286"/>
      <c r="P590" s="215"/>
      <c r="Q590" s="286"/>
      <c r="R590" s="215"/>
      <c r="S590" s="216"/>
      <c r="T590" s="25"/>
      <c r="U590" s="215"/>
      <c r="V590" s="25"/>
      <c r="W590" s="215"/>
      <c r="X590" s="216"/>
      <c r="Y590" s="25"/>
      <c r="Z590" s="215"/>
      <c r="AA590" s="25"/>
      <c r="AB590" s="215"/>
      <c r="AC590" s="216"/>
      <c r="AD590" s="25"/>
      <c r="AE590" s="215"/>
      <c r="AF590" s="25"/>
      <c r="AG590" s="215"/>
      <c r="AH590" s="216"/>
      <c r="AI590" s="25"/>
      <c r="AJ590" s="215"/>
      <c r="AK590" s="25"/>
      <c r="AL590" s="215"/>
      <c r="AM590" s="216"/>
      <c r="AN590" s="25"/>
      <c r="AO590" s="215"/>
      <c r="AP590" s="25"/>
    </row>
    <row r="591" spans="11:42" ht="15.75" customHeight="1">
      <c r="K591" s="215"/>
      <c r="L591" s="286"/>
      <c r="M591" s="215"/>
      <c r="N591" s="216"/>
      <c r="O591" s="286"/>
      <c r="P591" s="215"/>
      <c r="Q591" s="286"/>
      <c r="R591" s="215"/>
      <c r="S591" s="216"/>
      <c r="T591" s="25"/>
      <c r="U591" s="215"/>
      <c r="V591" s="25"/>
      <c r="W591" s="215"/>
      <c r="X591" s="216"/>
      <c r="Y591" s="25"/>
      <c r="Z591" s="215"/>
      <c r="AA591" s="25"/>
      <c r="AB591" s="215"/>
      <c r="AC591" s="216"/>
      <c r="AD591" s="25"/>
      <c r="AE591" s="215"/>
      <c r="AF591" s="25"/>
      <c r="AG591" s="215"/>
      <c r="AH591" s="216"/>
      <c r="AI591" s="25"/>
      <c r="AJ591" s="215"/>
      <c r="AK591" s="25"/>
      <c r="AL591" s="215"/>
      <c r="AM591" s="216"/>
      <c r="AN591" s="25"/>
      <c r="AO591" s="215"/>
      <c r="AP591" s="25"/>
    </row>
    <row r="592" spans="11:42" ht="15.75" customHeight="1">
      <c r="K592" s="215"/>
      <c r="L592" s="286"/>
      <c r="M592" s="215"/>
      <c r="N592" s="216"/>
      <c r="O592" s="286"/>
      <c r="P592" s="215"/>
      <c r="Q592" s="286"/>
      <c r="R592" s="215"/>
      <c r="S592" s="216"/>
      <c r="T592" s="25"/>
      <c r="U592" s="215"/>
      <c r="V592" s="25"/>
      <c r="W592" s="215"/>
      <c r="X592" s="216"/>
      <c r="Y592" s="25"/>
      <c r="Z592" s="215"/>
      <c r="AA592" s="25"/>
      <c r="AB592" s="215"/>
      <c r="AC592" s="216"/>
      <c r="AD592" s="25"/>
      <c r="AE592" s="215"/>
      <c r="AF592" s="25"/>
      <c r="AG592" s="215"/>
      <c r="AH592" s="216"/>
      <c r="AI592" s="25"/>
      <c r="AJ592" s="215"/>
      <c r="AK592" s="25"/>
      <c r="AL592" s="215"/>
      <c r="AM592" s="216"/>
      <c r="AN592" s="25"/>
      <c r="AO592" s="215"/>
      <c r="AP592" s="25"/>
    </row>
    <row r="593" spans="11:42" ht="15.75" customHeight="1">
      <c r="K593" s="215"/>
      <c r="L593" s="286"/>
      <c r="M593" s="215"/>
      <c r="N593" s="216"/>
      <c r="O593" s="286"/>
      <c r="P593" s="215"/>
      <c r="Q593" s="286"/>
      <c r="R593" s="215"/>
      <c r="S593" s="216"/>
      <c r="T593" s="25"/>
      <c r="U593" s="215"/>
      <c r="V593" s="25"/>
      <c r="W593" s="215"/>
      <c r="X593" s="216"/>
      <c r="Y593" s="25"/>
      <c r="Z593" s="215"/>
      <c r="AA593" s="25"/>
      <c r="AB593" s="215"/>
      <c r="AC593" s="216"/>
      <c r="AD593" s="25"/>
      <c r="AE593" s="215"/>
      <c r="AF593" s="25"/>
      <c r="AG593" s="215"/>
      <c r="AH593" s="216"/>
      <c r="AI593" s="25"/>
      <c r="AJ593" s="215"/>
      <c r="AK593" s="25"/>
      <c r="AL593" s="215"/>
      <c r="AM593" s="216"/>
      <c r="AN593" s="25"/>
      <c r="AO593" s="215"/>
      <c r="AP593" s="25"/>
    </row>
    <row r="594" spans="11:42" ht="15.75" customHeight="1">
      <c r="K594" s="215"/>
      <c r="L594" s="286"/>
      <c r="M594" s="215"/>
      <c r="N594" s="216"/>
      <c r="O594" s="286"/>
      <c r="P594" s="215"/>
      <c r="Q594" s="286"/>
      <c r="R594" s="215"/>
      <c r="S594" s="216"/>
      <c r="T594" s="25"/>
      <c r="U594" s="215"/>
      <c r="V594" s="25"/>
      <c r="W594" s="215"/>
      <c r="X594" s="216"/>
      <c r="Y594" s="25"/>
      <c r="Z594" s="215"/>
      <c r="AA594" s="25"/>
      <c r="AB594" s="215"/>
      <c r="AC594" s="216"/>
      <c r="AD594" s="25"/>
      <c r="AE594" s="215"/>
      <c r="AF594" s="25"/>
      <c r="AG594" s="215"/>
      <c r="AH594" s="216"/>
      <c r="AI594" s="25"/>
      <c r="AJ594" s="215"/>
      <c r="AK594" s="25"/>
      <c r="AL594" s="215"/>
      <c r="AM594" s="216"/>
      <c r="AN594" s="25"/>
      <c r="AO594" s="215"/>
      <c r="AP594" s="25"/>
    </row>
    <row r="595" spans="11:42" ht="15.75" customHeight="1">
      <c r="K595" s="215"/>
      <c r="L595" s="286"/>
      <c r="M595" s="215"/>
      <c r="N595" s="216"/>
      <c r="O595" s="286"/>
      <c r="P595" s="215"/>
      <c r="Q595" s="286"/>
      <c r="R595" s="215"/>
      <c r="S595" s="216"/>
      <c r="T595" s="25"/>
      <c r="U595" s="215"/>
      <c r="V595" s="25"/>
      <c r="W595" s="215"/>
      <c r="X595" s="216"/>
      <c r="Y595" s="25"/>
      <c r="Z595" s="215"/>
      <c r="AA595" s="25"/>
      <c r="AB595" s="215"/>
      <c r="AC595" s="216"/>
      <c r="AD595" s="25"/>
      <c r="AE595" s="215"/>
      <c r="AF595" s="25"/>
      <c r="AG595" s="215"/>
      <c r="AH595" s="216"/>
      <c r="AI595" s="25"/>
      <c r="AJ595" s="215"/>
      <c r="AK595" s="25"/>
      <c r="AL595" s="215"/>
      <c r="AM595" s="216"/>
      <c r="AN595" s="25"/>
      <c r="AO595" s="215"/>
      <c r="AP595" s="25"/>
    </row>
    <row r="596" spans="11:42" ht="15.75" customHeight="1">
      <c r="K596" s="215"/>
      <c r="L596" s="286"/>
      <c r="M596" s="215"/>
      <c r="N596" s="216"/>
      <c r="O596" s="286"/>
      <c r="P596" s="215"/>
      <c r="Q596" s="286"/>
      <c r="R596" s="215"/>
      <c r="S596" s="216"/>
      <c r="T596" s="25"/>
      <c r="U596" s="215"/>
      <c r="V596" s="25"/>
      <c r="W596" s="215"/>
      <c r="X596" s="216"/>
      <c r="Y596" s="25"/>
      <c r="Z596" s="215"/>
      <c r="AA596" s="25"/>
      <c r="AB596" s="215"/>
      <c r="AC596" s="216"/>
      <c r="AD596" s="25"/>
      <c r="AE596" s="215"/>
      <c r="AF596" s="25"/>
      <c r="AG596" s="215"/>
      <c r="AH596" s="216"/>
      <c r="AI596" s="25"/>
      <c r="AJ596" s="215"/>
      <c r="AK596" s="25"/>
      <c r="AL596" s="215"/>
      <c r="AM596" s="216"/>
      <c r="AN596" s="25"/>
      <c r="AO596" s="215"/>
      <c r="AP596" s="25"/>
    </row>
    <row r="597" spans="11:42" ht="15.75" customHeight="1">
      <c r="K597" s="215"/>
      <c r="L597" s="286"/>
      <c r="M597" s="215"/>
      <c r="N597" s="216"/>
      <c r="O597" s="286"/>
      <c r="P597" s="215"/>
      <c r="Q597" s="286"/>
      <c r="R597" s="215"/>
      <c r="S597" s="216"/>
      <c r="T597" s="25"/>
      <c r="U597" s="215"/>
      <c r="V597" s="25"/>
      <c r="W597" s="215"/>
      <c r="X597" s="216"/>
      <c r="Y597" s="25"/>
      <c r="Z597" s="215"/>
      <c r="AA597" s="25"/>
      <c r="AB597" s="215"/>
      <c r="AC597" s="216"/>
      <c r="AD597" s="25"/>
      <c r="AE597" s="215"/>
      <c r="AF597" s="25"/>
      <c r="AG597" s="215"/>
      <c r="AH597" s="216"/>
      <c r="AI597" s="25"/>
      <c r="AJ597" s="215"/>
      <c r="AK597" s="25"/>
      <c r="AL597" s="215"/>
      <c r="AM597" s="216"/>
      <c r="AN597" s="25"/>
      <c r="AO597" s="215"/>
      <c r="AP597" s="25"/>
    </row>
    <row r="598" spans="11:42" ht="15.75" customHeight="1">
      <c r="K598" s="215"/>
      <c r="L598" s="286"/>
      <c r="M598" s="215"/>
      <c r="N598" s="216"/>
      <c r="O598" s="286"/>
      <c r="P598" s="215"/>
      <c r="Q598" s="286"/>
      <c r="R598" s="215"/>
      <c r="S598" s="216"/>
      <c r="T598" s="25"/>
      <c r="U598" s="215"/>
      <c r="V598" s="25"/>
      <c r="W598" s="215"/>
      <c r="X598" s="216"/>
      <c r="Y598" s="25"/>
      <c r="Z598" s="215"/>
      <c r="AA598" s="25"/>
      <c r="AB598" s="215"/>
      <c r="AC598" s="216"/>
      <c r="AD598" s="25"/>
      <c r="AE598" s="215"/>
      <c r="AF598" s="25"/>
      <c r="AG598" s="215"/>
      <c r="AH598" s="216"/>
      <c r="AI598" s="25"/>
      <c r="AJ598" s="215"/>
      <c r="AK598" s="25"/>
      <c r="AL598" s="215"/>
      <c r="AM598" s="216"/>
      <c r="AN598" s="25"/>
      <c r="AO598" s="215"/>
      <c r="AP598" s="25"/>
    </row>
    <row r="599" spans="11:42" ht="15.75" customHeight="1">
      <c r="K599" s="215"/>
      <c r="L599" s="286"/>
      <c r="M599" s="215"/>
      <c r="N599" s="216"/>
      <c r="O599" s="286"/>
      <c r="P599" s="215"/>
      <c r="Q599" s="286"/>
      <c r="R599" s="215"/>
      <c r="S599" s="216"/>
      <c r="T599" s="25"/>
      <c r="U599" s="215"/>
      <c r="V599" s="25"/>
      <c r="W599" s="215"/>
      <c r="X599" s="216"/>
      <c r="Y599" s="25"/>
      <c r="Z599" s="215"/>
      <c r="AA599" s="25"/>
      <c r="AB599" s="215"/>
      <c r="AC599" s="216"/>
      <c r="AD599" s="25"/>
      <c r="AE599" s="215"/>
      <c r="AF599" s="25"/>
      <c r="AG599" s="215"/>
      <c r="AH599" s="216"/>
      <c r="AI599" s="25"/>
      <c r="AJ599" s="215"/>
      <c r="AK599" s="25"/>
      <c r="AL599" s="215"/>
      <c r="AM599" s="216"/>
      <c r="AN599" s="25"/>
      <c r="AO599" s="215"/>
      <c r="AP599" s="25"/>
    </row>
    <row r="600" spans="11:42" ht="15.75" customHeight="1">
      <c r="K600" s="215"/>
      <c r="L600" s="286"/>
      <c r="M600" s="215"/>
      <c r="N600" s="216"/>
      <c r="O600" s="286"/>
      <c r="P600" s="215"/>
      <c r="Q600" s="286"/>
      <c r="R600" s="215"/>
      <c r="S600" s="216"/>
      <c r="T600" s="25"/>
      <c r="U600" s="215"/>
      <c r="V600" s="25"/>
      <c r="W600" s="215"/>
      <c r="X600" s="216"/>
      <c r="Y600" s="25"/>
      <c r="Z600" s="215"/>
      <c r="AA600" s="25"/>
      <c r="AB600" s="215"/>
      <c r="AC600" s="216"/>
      <c r="AD600" s="25"/>
      <c r="AE600" s="215"/>
      <c r="AF600" s="25"/>
      <c r="AG600" s="215"/>
      <c r="AH600" s="216"/>
      <c r="AI600" s="25"/>
      <c r="AJ600" s="215"/>
      <c r="AK600" s="25"/>
      <c r="AL600" s="215"/>
      <c r="AM600" s="216"/>
      <c r="AN600" s="25"/>
      <c r="AO600" s="215"/>
      <c r="AP600" s="25"/>
    </row>
    <row r="601" spans="11:42" ht="15.75" customHeight="1">
      <c r="K601" s="215"/>
      <c r="L601" s="286"/>
      <c r="M601" s="215"/>
      <c r="N601" s="216"/>
      <c r="O601" s="286"/>
      <c r="P601" s="215"/>
      <c r="Q601" s="286"/>
      <c r="R601" s="215"/>
      <c r="S601" s="216"/>
      <c r="T601" s="25"/>
      <c r="U601" s="215"/>
      <c r="V601" s="25"/>
      <c r="W601" s="215"/>
      <c r="X601" s="216"/>
      <c r="Y601" s="25"/>
      <c r="Z601" s="215"/>
      <c r="AA601" s="25"/>
      <c r="AB601" s="215"/>
      <c r="AC601" s="216"/>
      <c r="AD601" s="25"/>
      <c r="AE601" s="215"/>
      <c r="AF601" s="25"/>
      <c r="AG601" s="215"/>
      <c r="AH601" s="216"/>
      <c r="AI601" s="25"/>
      <c r="AJ601" s="215"/>
      <c r="AK601" s="25"/>
      <c r="AL601" s="215"/>
      <c r="AM601" s="216"/>
      <c r="AN601" s="25"/>
      <c r="AO601" s="215"/>
      <c r="AP601" s="25"/>
    </row>
    <row r="602" spans="11:42" ht="15.75" customHeight="1">
      <c r="K602" s="215"/>
      <c r="L602" s="286"/>
      <c r="M602" s="215"/>
      <c r="N602" s="216"/>
      <c r="O602" s="286"/>
      <c r="P602" s="215"/>
      <c r="Q602" s="286"/>
      <c r="R602" s="215"/>
      <c r="S602" s="216"/>
      <c r="T602" s="25"/>
      <c r="U602" s="215"/>
      <c r="V602" s="25"/>
      <c r="W602" s="215"/>
      <c r="X602" s="216"/>
      <c r="Y602" s="25"/>
      <c r="Z602" s="215"/>
      <c r="AA602" s="25"/>
      <c r="AB602" s="215"/>
      <c r="AC602" s="216"/>
      <c r="AD602" s="25"/>
      <c r="AE602" s="215"/>
      <c r="AF602" s="25"/>
      <c r="AG602" s="215"/>
      <c r="AH602" s="216"/>
      <c r="AI602" s="25"/>
      <c r="AJ602" s="215"/>
      <c r="AK602" s="25"/>
      <c r="AL602" s="215"/>
      <c r="AM602" s="216"/>
      <c r="AN602" s="25"/>
      <c r="AO602" s="215"/>
      <c r="AP602" s="25"/>
    </row>
    <row r="603" spans="11:42" ht="15.75" customHeight="1">
      <c r="K603" s="215"/>
      <c r="L603" s="286"/>
      <c r="M603" s="215"/>
      <c r="N603" s="216"/>
      <c r="O603" s="286"/>
      <c r="P603" s="215"/>
      <c r="Q603" s="286"/>
      <c r="R603" s="215"/>
      <c r="S603" s="216"/>
      <c r="T603" s="25"/>
      <c r="U603" s="215"/>
      <c r="V603" s="25"/>
      <c r="W603" s="215"/>
      <c r="X603" s="216"/>
      <c r="Y603" s="25"/>
      <c r="Z603" s="215"/>
      <c r="AA603" s="25"/>
      <c r="AB603" s="215"/>
      <c r="AC603" s="216"/>
      <c r="AD603" s="25"/>
      <c r="AE603" s="215"/>
      <c r="AF603" s="25"/>
      <c r="AG603" s="215"/>
      <c r="AH603" s="216"/>
      <c r="AI603" s="25"/>
      <c r="AJ603" s="215"/>
      <c r="AK603" s="25"/>
      <c r="AL603" s="215"/>
      <c r="AM603" s="216"/>
      <c r="AN603" s="25"/>
      <c r="AO603" s="215"/>
      <c r="AP603" s="25"/>
    </row>
    <row r="604" spans="11:42" ht="15.75" customHeight="1">
      <c r="K604" s="215"/>
      <c r="L604" s="286"/>
      <c r="M604" s="215"/>
      <c r="N604" s="216"/>
      <c r="O604" s="286"/>
      <c r="P604" s="215"/>
      <c r="Q604" s="286"/>
      <c r="R604" s="215"/>
      <c r="S604" s="216"/>
      <c r="T604" s="25"/>
      <c r="U604" s="215"/>
      <c r="V604" s="25"/>
      <c r="W604" s="215"/>
      <c r="X604" s="216"/>
      <c r="Y604" s="25"/>
      <c r="Z604" s="215"/>
      <c r="AA604" s="25"/>
      <c r="AB604" s="215"/>
      <c r="AC604" s="216"/>
      <c r="AD604" s="25"/>
      <c r="AE604" s="215"/>
      <c r="AF604" s="25"/>
      <c r="AG604" s="215"/>
      <c r="AH604" s="216"/>
      <c r="AI604" s="25"/>
      <c r="AJ604" s="215"/>
      <c r="AK604" s="25"/>
      <c r="AL604" s="215"/>
      <c r="AM604" s="216"/>
      <c r="AN604" s="25"/>
      <c r="AO604" s="215"/>
      <c r="AP604" s="25"/>
    </row>
    <row r="605" spans="11:42" ht="15.75" customHeight="1">
      <c r="K605" s="215"/>
      <c r="L605" s="286"/>
      <c r="M605" s="215"/>
      <c r="N605" s="216"/>
      <c r="O605" s="286"/>
      <c r="P605" s="215"/>
      <c r="Q605" s="286"/>
      <c r="R605" s="215"/>
      <c r="S605" s="216"/>
      <c r="T605" s="25"/>
      <c r="U605" s="215"/>
      <c r="V605" s="25"/>
      <c r="W605" s="215"/>
      <c r="X605" s="216"/>
      <c r="Y605" s="25"/>
      <c r="Z605" s="215"/>
      <c r="AA605" s="25"/>
      <c r="AB605" s="215"/>
      <c r="AC605" s="216"/>
      <c r="AD605" s="25"/>
      <c r="AE605" s="215"/>
      <c r="AF605" s="25"/>
      <c r="AG605" s="215"/>
      <c r="AH605" s="216"/>
      <c r="AI605" s="25"/>
      <c r="AJ605" s="215"/>
      <c r="AK605" s="25"/>
      <c r="AL605" s="215"/>
      <c r="AM605" s="216"/>
      <c r="AN605" s="25"/>
      <c r="AO605" s="215"/>
      <c r="AP605" s="25"/>
    </row>
    <row r="606" spans="11:42" ht="15.75" customHeight="1">
      <c r="K606" s="215"/>
      <c r="L606" s="286"/>
      <c r="M606" s="215"/>
      <c r="N606" s="216"/>
      <c r="O606" s="286"/>
      <c r="P606" s="215"/>
      <c r="Q606" s="286"/>
      <c r="R606" s="215"/>
      <c r="S606" s="216"/>
      <c r="T606" s="25"/>
      <c r="U606" s="215"/>
      <c r="V606" s="25"/>
      <c r="W606" s="215"/>
      <c r="X606" s="216"/>
      <c r="Y606" s="25"/>
      <c r="Z606" s="215"/>
      <c r="AA606" s="25"/>
      <c r="AB606" s="215"/>
      <c r="AC606" s="216"/>
      <c r="AD606" s="25"/>
      <c r="AE606" s="215"/>
      <c r="AF606" s="25"/>
      <c r="AG606" s="215"/>
      <c r="AH606" s="216"/>
      <c r="AI606" s="25"/>
      <c r="AJ606" s="215"/>
      <c r="AK606" s="25"/>
      <c r="AL606" s="215"/>
      <c r="AM606" s="216"/>
      <c r="AN606" s="25"/>
      <c r="AO606" s="215"/>
      <c r="AP606" s="25"/>
    </row>
    <row r="607" spans="11:42" ht="15.75" customHeight="1">
      <c r="K607" s="215"/>
      <c r="L607" s="286"/>
      <c r="M607" s="215"/>
      <c r="N607" s="216"/>
      <c r="O607" s="286"/>
      <c r="P607" s="215"/>
      <c r="Q607" s="286"/>
      <c r="R607" s="215"/>
      <c r="S607" s="216"/>
      <c r="T607" s="25"/>
      <c r="U607" s="215"/>
      <c r="V607" s="25"/>
      <c r="W607" s="215"/>
      <c r="X607" s="216"/>
      <c r="Y607" s="25"/>
      <c r="Z607" s="215"/>
      <c r="AA607" s="25"/>
      <c r="AB607" s="215"/>
      <c r="AC607" s="216"/>
      <c r="AD607" s="25"/>
      <c r="AE607" s="215"/>
      <c r="AF607" s="25"/>
      <c r="AG607" s="215"/>
      <c r="AH607" s="216"/>
      <c r="AI607" s="25"/>
      <c r="AJ607" s="215"/>
      <c r="AK607" s="25"/>
      <c r="AL607" s="215"/>
      <c r="AM607" s="216"/>
      <c r="AN607" s="25"/>
      <c r="AO607" s="215"/>
      <c r="AP607" s="25"/>
    </row>
    <row r="608" spans="11:42" ht="15.75" customHeight="1">
      <c r="K608" s="215"/>
      <c r="L608" s="286"/>
      <c r="M608" s="215"/>
      <c r="N608" s="216"/>
      <c r="O608" s="286"/>
      <c r="P608" s="215"/>
      <c r="Q608" s="286"/>
      <c r="R608" s="215"/>
      <c r="S608" s="216"/>
      <c r="T608" s="25"/>
      <c r="U608" s="215"/>
      <c r="V608" s="25"/>
      <c r="W608" s="215"/>
      <c r="X608" s="216"/>
      <c r="Y608" s="25"/>
      <c r="Z608" s="215"/>
      <c r="AA608" s="25"/>
      <c r="AB608" s="215"/>
      <c r="AC608" s="216"/>
      <c r="AD608" s="25"/>
      <c r="AE608" s="215"/>
      <c r="AF608" s="25"/>
      <c r="AG608" s="215"/>
      <c r="AH608" s="216"/>
      <c r="AI608" s="25"/>
      <c r="AJ608" s="215"/>
      <c r="AK608" s="25"/>
      <c r="AL608" s="215"/>
      <c r="AM608" s="216"/>
      <c r="AN608" s="25"/>
      <c r="AO608" s="215"/>
      <c r="AP608" s="25"/>
    </row>
    <row r="609" spans="11:42" ht="15.75" customHeight="1">
      <c r="K609" s="215"/>
      <c r="L609" s="286"/>
      <c r="M609" s="215"/>
      <c r="N609" s="216"/>
      <c r="O609" s="286"/>
      <c r="P609" s="215"/>
      <c r="Q609" s="286"/>
      <c r="R609" s="215"/>
      <c r="S609" s="216"/>
      <c r="T609" s="25"/>
      <c r="U609" s="215"/>
      <c r="V609" s="25"/>
      <c r="W609" s="215"/>
      <c r="X609" s="216"/>
      <c r="Y609" s="25"/>
      <c r="Z609" s="215"/>
      <c r="AA609" s="25"/>
      <c r="AB609" s="215"/>
      <c r="AC609" s="216"/>
      <c r="AD609" s="25"/>
      <c r="AE609" s="215"/>
      <c r="AF609" s="25"/>
      <c r="AG609" s="215"/>
      <c r="AH609" s="216"/>
      <c r="AI609" s="25"/>
      <c r="AJ609" s="215"/>
      <c r="AK609" s="25"/>
      <c r="AL609" s="215"/>
      <c r="AM609" s="216"/>
      <c r="AN609" s="25"/>
      <c r="AO609" s="215"/>
      <c r="AP609" s="25"/>
    </row>
    <row r="610" spans="11:42" ht="15.75" customHeight="1">
      <c r="K610" s="215"/>
      <c r="L610" s="286"/>
      <c r="M610" s="215"/>
      <c r="N610" s="216"/>
      <c r="O610" s="286"/>
      <c r="P610" s="215"/>
      <c r="Q610" s="286"/>
      <c r="R610" s="215"/>
      <c r="S610" s="216"/>
      <c r="T610" s="25"/>
      <c r="U610" s="215"/>
      <c r="V610" s="25"/>
      <c r="W610" s="215"/>
      <c r="X610" s="216"/>
      <c r="Y610" s="25"/>
      <c r="Z610" s="215"/>
      <c r="AA610" s="25"/>
      <c r="AB610" s="215"/>
      <c r="AC610" s="216"/>
      <c r="AD610" s="25"/>
      <c r="AE610" s="215"/>
      <c r="AF610" s="25"/>
      <c r="AG610" s="215"/>
      <c r="AH610" s="216"/>
      <c r="AI610" s="25"/>
      <c r="AJ610" s="215"/>
      <c r="AK610" s="25"/>
      <c r="AL610" s="215"/>
      <c r="AM610" s="216"/>
      <c r="AN610" s="25"/>
      <c r="AO610" s="215"/>
      <c r="AP610" s="25"/>
    </row>
    <row r="611" spans="11:42" ht="15.75" customHeight="1">
      <c r="K611" s="215"/>
      <c r="L611" s="286"/>
      <c r="M611" s="215"/>
      <c r="N611" s="216"/>
      <c r="O611" s="286"/>
      <c r="P611" s="215"/>
      <c r="Q611" s="286"/>
      <c r="R611" s="215"/>
      <c r="S611" s="216"/>
      <c r="T611" s="25"/>
      <c r="U611" s="215"/>
      <c r="V611" s="25"/>
      <c r="W611" s="215"/>
      <c r="X611" s="216"/>
      <c r="Y611" s="25"/>
      <c r="Z611" s="215"/>
      <c r="AA611" s="25"/>
      <c r="AB611" s="215"/>
      <c r="AC611" s="216"/>
      <c r="AD611" s="25"/>
      <c r="AE611" s="215"/>
      <c r="AF611" s="25"/>
      <c r="AG611" s="215"/>
      <c r="AH611" s="216"/>
      <c r="AI611" s="25"/>
      <c r="AJ611" s="215"/>
      <c r="AK611" s="25"/>
      <c r="AL611" s="215"/>
      <c r="AM611" s="216"/>
      <c r="AN611" s="25"/>
      <c r="AO611" s="215"/>
      <c r="AP611" s="25"/>
    </row>
    <row r="612" spans="11:42" ht="15.75" customHeight="1">
      <c r="K612" s="215"/>
      <c r="L612" s="286"/>
      <c r="M612" s="215"/>
      <c r="N612" s="216"/>
      <c r="O612" s="286"/>
      <c r="P612" s="215"/>
      <c r="Q612" s="286"/>
      <c r="R612" s="215"/>
      <c r="S612" s="216"/>
      <c r="T612" s="25"/>
      <c r="U612" s="215"/>
      <c r="V612" s="25"/>
      <c r="W612" s="215"/>
      <c r="X612" s="216"/>
      <c r="Y612" s="25"/>
      <c r="Z612" s="215"/>
      <c r="AA612" s="25"/>
      <c r="AB612" s="215"/>
      <c r="AC612" s="216"/>
      <c r="AD612" s="25"/>
      <c r="AE612" s="215"/>
      <c r="AF612" s="25"/>
      <c r="AG612" s="215"/>
      <c r="AH612" s="216"/>
      <c r="AI612" s="25"/>
      <c r="AJ612" s="215"/>
      <c r="AK612" s="25"/>
      <c r="AL612" s="215"/>
      <c r="AM612" s="216"/>
      <c r="AN612" s="25"/>
      <c r="AO612" s="215"/>
      <c r="AP612" s="25"/>
    </row>
    <row r="613" spans="11:42" ht="15.75" customHeight="1">
      <c r="K613" s="215"/>
      <c r="L613" s="286"/>
      <c r="M613" s="215"/>
      <c r="N613" s="216"/>
      <c r="O613" s="286"/>
      <c r="P613" s="215"/>
      <c r="Q613" s="286"/>
      <c r="R613" s="215"/>
      <c r="S613" s="216"/>
      <c r="T613" s="25"/>
      <c r="U613" s="215"/>
      <c r="V613" s="25"/>
      <c r="W613" s="215"/>
      <c r="X613" s="216"/>
      <c r="Y613" s="25"/>
      <c r="Z613" s="215"/>
      <c r="AA613" s="25"/>
      <c r="AB613" s="215"/>
      <c r="AC613" s="216"/>
      <c r="AD613" s="25"/>
      <c r="AE613" s="215"/>
      <c r="AF613" s="25"/>
      <c r="AG613" s="215"/>
      <c r="AH613" s="216"/>
      <c r="AI613" s="25"/>
      <c r="AJ613" s="215"/>
      <c r="AK613" s="25"/>
      <c r="AL613" s="215"/>
      <c r="AM613" s="216"/>
      <c r="AN613" s="25"/>
      <c r="AO613" s="215"/>
      <c r="AP613" s="25"/>
    </row>
    <row r="614" spans="11:42" ht="15.75" customHeight="1">
      <c r="K614" s="215"/>
      <c r="L614" s="286"/>
      <c r="M614" s="215"/>
      <c r="N614" s="216"/>
      <c r="O614" s="286"/>
      <c r="P614" s="215"/>
      <c r="Q614" s="286"/>
      <c r="R614" s="215"/>
      <c r="S614" s="216"/>
      <c r="T614" s="25"/>
      <c r="U614" s="215"/>
      <c r="V614" s="25"/>
      <c r="W614" s="215"/>
      <c r="X614" s="216"/>
      <c r="Y614" s="25"/>
      <c r="Z614" s="215"/>
      <c r="AA614" s="25"/>
      <c r="AB614" s="215"/>
      <c r="AC614" s="216"/>
      <c r="AD614" s="25"/>
      <c r="AE614" s="215"/>
      <c r="AF614" s="25"/>
      <c r="AG614" s="215"/>
      <c r="AH614" s="216"/>
      <c r="AI614" s="25"/>
      <c r="AJ614" s="215"/>
      <c r="AK614" s="25"/>
      <c r="AL614" s="215"/>
      <c r="AM614" s="216"/>
      <c r="AN614" s="25"/>
      <c r="AO614" s="215"/>
      <c r="AP614" s="25"/>
    </row>
    <row r="615" spans="11:42" ht="15.75" customHeight="1">
      <c r="K615" s="215"/>
      <c r="L615" s="286"/>
      <c r="M615" s="215"/>
      <c r="N615" s="216"/>
      <c r="O615" s="286"/>
      <c r="P615" s="215"/>
      <c r="Q615" s="286"/>
      <c r="R615" s="215"/>
      <c r="S615" s="216"/>
      <c r="T615" s="25"/>
      <c r="U615" s="215"/>
      <c r="V615" s="25"/>
      <c r="W615" s="215"/>
      <c r="X615" s="216"/>
      <c r="Y615" s="25"/>
      <c r="Z615" s="215"/>
      <c r="AA615" s="25"/>
      <c r="AB615" s="215"/>
      <c r="AC615" s="216"/>
      <c r="AD615" s="25"/>
      <c r="AE615" s="215"/>
      <c r="AF615" s="25"/>
      <c r="AG615" s="215"/>
      <c r="AH615" s="216"/>
      <c r="AI615" s="25"/>
      <c r="AJ615" s="215"/>
      <c r="AK615" s="25"/>
      <c r="AL615" s="215"/>
      <c r="AM615" s="216"/>
      <c r="AN615" s="25"/>
      <c r="AO615" s="215"/>
      <c r="AP615" s="25"/>
    </row>
    <row r="616" spans="11:42" ht="15.75" customHeight="1">
      <c r="K616" s="215"/>
      <c r="L616" s="286"/>
      <c r="M616" s="215"/>
      <c r="N616" s="216"/>
      <c r="O616" s="286"/>
      <c r="P616" s="215"/>
      <c r="Q616" s="286"/>
      <c r="R616" s="215"/>
      <c r="S616" s="216"/>
      <c r="T616" s="25"/>
      <c r="U616" s="215"/>
      <c r="V616" s="25"/>
      <c r="W616" s="215"/>
      <c r="X616" s="216"/>
      <c r="Y616" s="25"/>
      <c r="Z616" s="215"/>
      <c r="AA616" s="25"/>
      <c r="AB616" s="215"/>
      <c r="AC616" s="216"/>
      <c r="AD616" s="25"/>
      <c r="AE616" s="215"/>
      <c r="AF616" s="25"/>
      <c r="AG616" s="215"/>
      <c r="AH616" s="216"/>
      <c r="AI616" s="25"/>
      <c r="AJ616" s="215"/>
      <c r="AK616" s="25"/>
      <c r="AL616" s="215"/>
      <c r="AM616" s="216"/>
      <c r="AN616" s="25"/>
      <c r="AO616" s="215"/>
      <c r="AP616" s="25"/>
    </row>
    <row r="617" spans="11:42" ht="15.75" customHeight="1">
      <c r="K617" s="215"/>
      <c r="L617" s="286"/>
      <c r="M617" s="215"/>
      <c r="N617" s="216"/>
      <c r="O617" s="286"/>
      <c r="P617" s="215"/>
      <c r="Q617" s="286"/>
      <c r="R617" s="215"/>
      <c r="S617" s="216"/>
      <c r="T617" s="25"/>
      <c r="U617" s="215"/>
      <c r="V617" s="25"/>
      <c r="W617" s="215"/>
      <c r="X617" s="216"/>
      <c r="Y617" s="25"/>
      <c r="Z617" s="215"/>
      <c r="AA617" s="25"/>
      <c r="AB617" s="215"/>
      <c r="AC617" s="216"/>
      <c r="AD617" s="25"/>
      <c r="AE617" s="215"/>
      <c r="AF617" s="25"/>
      <c r="AG617" s="215"/>
      <c r="AH617" s="216"/>
      <c r="AI617" s="25"/>
      <c r="AJ617" s="215"/>
      <c r="AK617" s="25"/>
      <c r="AL617" s="215"/>
      <c r="AM617" s="216"/>
      <c r="AN617" s="25"/>
      <c r="AO617" s="215"/>
      <c r="AP617" s="25"/>
    </row>
    <row r="618" spans="11:42" ht="15.75" customHeight="1">
      <c r="K618" s="215"/>
      <c r="L618" s="286"/>
      <c r="M618" s="215"/>
      <c r="N618" s="216"/>
      <c r="O618" s="286"/>
      <c r="P618" s="215"/>
      <c r="Q618" s="286"/>
      <c r="R618" s="215"/>
      <c r="S618" s="216"/>
      <c r="T618" s="25"/>
      <c r="U618" s="215"/>
      <c r="V618" s="25"/>
      <c r="W618" s="215"/>
      <c r="X618" s="216"/>
      <c r="Y618" s="25"/>
      <c r="Z618" s="215"/>
      <c r="AA618" s="25"/>
      <c r="AB618" s="215"/>
      <c r="AC618" s="216"/>
      <c r="AD618" s="25"/>
      <c r="AE618" s="215"/>
      <c r="AF618" s="25"/>
      <c r="AG618" s="215"/>
      <c r="AH618" s="216"/>
      <c r="AI618" s="25"/>
      <c r="AJ618" s="215"/>
      <c r="AK618" s="25"/>
      <c r="AL618" s="215"/>
      <c r="AM618" s="216"/>
      <c r="AN618" s="25"/>
      <c r="AO618" s="215"/>
      <c r="AP618" s="25"/>
    </row>
    <row r="619" spans="11:42" ht="15.75" customHeight="1">
      <c r="K619" s="215"/>
      <c r="L619" s="286"/>
      <c r="M619" s="215"/>
      <c r="N619" s="216"/>
      <c r="O619" s="286"/>
      <c r="P619" s="215"/>
      <c r="Q619" s="286"/>
      <c r="R619" s="215"/>
      <c r="S619" s="216"/>
      <c r="T619" s="25"/>
      <c r="U619" s="215"/>
      <c r="V619" s="25"/>
      <c r="W619" s="215"/>
      <c r="X619" s="216"/>
      <c r="Y619" s="25"/>
      <c r="Z619" s="215"/>
      <c r="AA619" s="25"/>
      <c r="AB619" s="215"/>
      <c r="AC619" s="216"/>
      <c r="AD619" s="25"/>
      <c r="AE619" s="215"/>
      <c r="AF619" s="25"/>
      <c r="AG619" s="215"/>
      <c r="AH619" s="216"/>
      <c r="AI619" s="25"/>
      <c r="AJ619" s="215"/>
      <c r="AK619" s="25"/>
      <c r="AL619" s="215"/>
      <c r="AM619" s="216"/>
      <c r="AN619" s="25"/>
      <c r="AO619" s="215"/>
      <c r="AP619" s="25"/>
    </row>
    <row r="620" spans="11:42" ht="15.75" customHeight="1">
      <c r="K620" s="215"/>
      <c r="L620" s="286"/>
      <c r="M620" s="215"/>
      <c r="N620" s="216"/>
      <c r="O620" s="286"/>
      <c r="P620" s="215"/>
      <c r="Q620" s="286"/>
      <c r="R620" s="215"/>
      <c r="S620" s="216"/>
      <c r="T620" s="25"/>
      <c r="U620" s="215"/>
      <c r="V620" s="25"/>
      <c r="W620" s="215"/>
      <c r="X620" s="216"/>
      <c r="Y620" s="25"/>
      <c r="Z620" s="215"/>
      <c r="AA620" s="25"/>
      <c r="AB620" s="215"/>
      <c r="AC620" s="216"/>
      <c r="AD620" s="25"/>
      <c r="AE620" s="215"/>
      <c r="AF620" s="25"/>
      <c r="AG620" s="215"/>
      <c r="AH620" s="216"/>
      <c r="AI620" s="25"/>
      <c r="AJ620" s="215"/>
      <c r="AK620" s="25"/>
      <c r="AL620" s="215"/>
      <c r="AM620" s="216"/>
      <c r="AN620" s="25"/>
      <c r="AO620" s="215"/>
      <c r="AP620" s="25"/>
    </row>
    <row r="621" spans="11:42" ht="15.75" customHeight="1">
      <c r="K621" s="215"/>
      <c r="L621" s="286"/>
      <c r="M621" s="215"/>
      <c r="N621" s="216"/>
      <c r="O621" s="286"/>
      <c r="P621" s="215"/>
      <c r="Q621" s="286"/>
      <c r="R621" s="215"/>
      <c r="S621" s="216"/>
      <c r="T621" s="25"/>
      <c r="U621" s="215"/>
      <c r="V621" s="25"/>
      <c r="W621" s="215"/>
      <c r="X621" s="216"/>
      <c r="Y621" s="25"/>
      <c r="Z621" s="215"/>
      <c r="AA621" s="25"/>
      <c r="AB621" s="215"/>
      <c r="AC621" s="216"/>
      <c r="AD621" s="25"/>
      <c r="AE621" s="215"/>
      <c r="AF621" s="25"/>
      <c r="AG621" s="215"/>
      <c r="AH621" s="216"/>
      <c r="AI621" s="25"/>
      <c r="AJ621" s="215"/>
      <c r="AK621" s="25"/>
      <c r="AL621" s="215"/>
      <c r="AM621" s="216"/>
      <c r="AN621" s="25"/>
      <c r="AO621" s="215"/>
      <c r="AP621" s="25"/>
    </row>
    <row r="622" spans="11:42" ht="15.75" customHeight="1">
      <c r="K622" s="215"/>
      <c r="L622" s="286"/>
      <c r="M622" s="215"/>
      <c r="N622" s="216"/>
      <c r="O622" s="286"/>
      <c r="P622" s="215"/>
      <c r="Q622" s="286"/>
      <c r="R622" s="215"/>
      <c r="S622" s="216"/>
      <c r="T622" s="25"/>
      <c r="U622" s="215"/>
      <c r="V622" s="25"/>
      <c r="W622" s="215"/>
      <c r="X622" s="216"/>
      <c r="Y622" s="25"/>
      <c r="Z622" s="215"/>
      <c r="AA622" s="25"/>
      <c r="AB622" s="215"/>
      <c r="AC622" s="216"/>
      <c r="AD622" s="25"/>
      <c r="AE622" s="215"/>
      <c r="AF622" s="25"/>
      <c r="AG622" s="215"/>
      <c r="AH622" s="216"/>
      <c r="AI622" s="25"/>
      <c r="AJ622" s="215"/>
      <c r="AK622" s="25"/>
      <c r="AL622" s="215"/>
      <c r="AM622" s="216"/>
      <c r="AN622" s="25"/>
      <c r="AO622" s="215"/>
      <c r="AP622" s="25"/>
    </row>
    <row r="623" spans="11:42" ht="15.75" customHeight="1">
      <c r="K623" s="215"/>
      <c r="L623" s="286"/>
      <c r="M623" s="215"/>
      <c r="N623" s="216"/>
      <c r="O623" s="286"/>
      <c r="P623" s="215"/>
      <c r="Q623" s="286"/>
      <c r="R623" s="215"/>
      <c r="S623" s="216"/>
      <c r="T623" s="25"/>
      <c r="U623" s="215"/>
      <c r="V623" s="25"/>
      <c r="W623" s="215"/>
      <c r="X623" s="216"/>
      <c r="Y623" s="25"/>
      <c r="Z623" s="215"/>
      <c r="AA623" s="25"/>
      <c r="AB623" s="215"/>
      <c r="AC623" s="216"/>
      <c r="AD623" s="25"/>
      <c r="AE623" s="215"/>
      <c r="AF623" s="25"/>
      <c r="AG623" s="215"/>
      <c r="AH623" s="216"/>
      <c r="AI623" s="25"/>
      <c r="AJ623" s="215"/>
      <c r="AK623" s="25"/>
      <c r="AL623" s="215"/>
      <c r="AM623" s="216"/>
      <c r="AN623" s="25"/>
      <c r="AO623" s="215"/>
      <c r="AP623" s="25"/>
    </row>
    <row r="624" spans="11:42" ht="15.75" customHeight="1">
      <c r="K624" s="215"/>
      <c r="L624" s="286"/>
      <c r="M624" s="215"/>
      <c r="N624" s="216"/>
      <c r="O624" s="286"/>
      <c r="P624" s="215"/>
      <c r="Q624" s="286"/>
      <c r="R624" s="215"/>
      <c r="S624" s="216"/>
      <c r="T624" s="25"/>
      <c r="U624" s="215"/>
      <c r="V624" s="25"/>
      <c r="W624" s="215"/>
      <c r="X624" s="216"/>
      <c r="Y624" s="25"/>
      <c r="Z624" s="215"/>
      <c r="AA624" s="25"/>
      <c r="AB624" s="215"/>
      <c r="AC624" s="216"/>
      <c r="AD624" s="25"/>
      <c r="AE624" s="215"/>
      <c r="AF624" s="25"/>
      <c r="AG624" s="215"/>
      <c r="AH624" s="216"/>
      <c r="AI624" s="25"/>
      <c r="AJ624" s="215"/>
      <c r="AK624" s="25"/>
      <c r="AL624" s="215"/>
      <c r="AM624" s="216"/>
      <c r="AN624" s="25"/>
      <c r="AO624" s="215"/>
      <c r="AP624" s="25"/>
    </row>
    <row r="625" spans="11:42" ht="15.75" customHeight="1">
      <c r="K625" s="215"/>
      <c r="L625" s="286"/>
      <c r="M625" s="215"/>
      <c r="N625" s="216"/>
      <c r="O625" s="286"/>
      <c r="P625" s="215"/>
      <c r="Q625" s="286"/>
      <c r="R625" s="215"/>
      <c r="S625" s="216"/>
      <c r="T625" s="25"/>
      <c r="U625" s="215"/>
      <c r="V625" s="25"/>
      <c r="W625" s="215"/>
      <c r="X625" s="216"/>
      <c r="Y625" s="25"/>
      <c r="Z625" s="215"/>
      <c r="AA625" s="25"/>
      <c r="AB625" s="215"/>
      <c r="AC625" s="216"/>
      <c r="AD625" s="25"/>
      <c r="AE625" s="215"/>
      <c r="AF625" s="25"/>
      <c r="AG625" s="215"/>
      <c r="AH625" s="216"/>
      <c r="AI625" s="25"/>
      <c r="AJ625" s="215"/>
      <c r="AK625" s="25"/>
      <c r="AL625" s="215"/>
      <c r="AM625" s="216"/>
      <c r="AN625" s="25"/>
      <c r="AO625" s="215"/>
      <c r="AP625" s="25"/>
    </row>
    <row r="626" spans="11:42" ht="15.75" customHeight="1">
      <c r="K626" s="215"/>
      <c r="L626" s="286"/>
      <c r="M626" s="215"/>
      <c r="N626" s="216"/>
      <c r="O626" s="286"/>
      <c r="P626" s="215"/>
      <c r="Q626" s="286"/>
      <c r="R626" s="215"/>
      <c r="S626" s="216"/>
      <c r="T626" s="25"/>
      <c r="U626" s="215"/>
      <c r="V626" s="25"/>
      <c r="W626" s="215"/>
      <c r="X626" s="216"/>
      <c r="Y626" s="25"/>
      <c r="Z626" s="215"/>
      <c r="AA626" s="25"/>
      <c r="AB626" s="215"/>
      <c r="AC626" s="216"/>
      <c r="AD626" s="25"/>
      <c r="AE626" s="215"/>
      <c r="AF626" s="25"/>
      <c r="AG626" s="215"/>
      <c r="AH626" s="216"/>
      <c r="AI626" s="25"/>
      <c r="AJ626" s="215"/>
      <c r="AK626" s="25"/>
      <c r="AL626" s="215"/>
      <c r="AM626" s="216"/>
      <c r="AN626" s="25"/>
      <c r="AO626" s="215"/>
      <c r="AP626" s="25"/>
    </row>
    <row r="627" spans="11:42" ht="15.75" customHeight="1">
      <c r="K627" s="215"/>
      <c r="L627" s="286"/>
      <c r="M627" s="215"/>
      <c r="N627" s="216"/>
      <c r="O627" s="286"/>
      <c r="P627" s="215"/>
      <c r="Q627" s="286"/>
      <c r="R627" s="215"/>
      <c r="S627" s="216"/>
      <c r="T627" s="25"/>
      <c r="U627" s="215"/>
      <c r="V627" s="25"/>
      <c r="W627" s="215"/>
      <c r="X627" s="216"/>
      <c r="Y627" s="25"/>
      <c r="Z627" s="215"/>
      <c r="AA627" s="25"/>
      <c r="AB627" s="215"/>
      <c r="AC627" s="216"/>
      <c r="AD627" s="25"/>
      <c r="AE627" s="215"/>
      <c r="AF627" s="25"/>
      <c r="AG627" s="215"/>
      <c r="AH627" s="216"/>
      <c r="AI627" s="25"/>
      <c r="AJ627" s="215"/>
      <c r="AK627" s="25"/>
      <c r="AL627" s="215"/>
      <c r="AM627" s="216"/>
      <c r="AN627" s="25"/>
      <c r="AO627" s="215"/>
      <c r="AP627" s="25"/>
    </row>
    <row r="628" spans="11:42" ht="15.75" customHeight="1">
      <c r="K628" s="215"/>
      <c r="L628" s="286"/>
      <c r="M628" s="215"/>
      <c r="N628" s="216"/>
      <c r="O628" s="286"/>
      <c r="P628" s="215"/>
      <c r="Q628" s="286"/>
      <c r="R628" s="215"/>
      <c r="S628" s="216"/>
      <c r="T628" s="25"/>
      <c r="U628" s="215"/>
      <c r="V628" s="25"/>
      <c r="W628" s="215"/>
      <c r="X628" s="216"/>
      <c r="Y628" s="25"/>
      <c r="Z628" s="215"/>
      <c r="AA628" s="25"/>
      <c r="AB628" s="215"/>
      <c r="AC628" s="216"/>
      <c r="AD628" s="25"/>
      <c r="AE628" s="215"/>
      <c r="AF628" s="25"/>
      <c r="AG628" s="215"/>
      <c r="AH628" s="216"/>
      <c r="AI628" s="25"/>
      <c r="AJ628" s="215"/>
      <c r="AK628" s="25"/>
      <c r="AL628" s="215"/>
      <c r="AM628" s="216"/>
      <c r="AN628" s="25"/>
      <c r="AO628" s="215"/>
      <c r="AP628" s="25"/>
    </row>
    <row r="629" spans="11:42" ht="15.75" customHeight="1">
      <c r="K629" s="215"/>
      <c r="L629" s="286"/>
      <c r="M629" s="215"/>
      <c r="N629" s="216"/>
      <c r="O629" s="286"/>
      <c r="P629" s="215"/>
      <c r="Q629" s="286"/>
      <c r="R629" s="215"/>
      <c r="S629" s="216"/>
      <c r="T629" s="25"/>
      <c r="U629" s="215"/>
      <c r="V629" s="25"/>
      <c r="W629" s="215"/>
      <c r="X629" s="216"/>
      <c r="Y629" s="25"/>
      <c r="Z629" s="215"/>
      <c r="AA629" s="25"/>
      <c r="AB629" s="215"/>
      <c r="AC629" s="216"/>
      <c r="AD629" s="25"/>
      <c r="AE629" s="215"/>
      <c r="AF629" s="25"/>
      <c r="AG629" s="215"/>
      <c r="AH629" s="216"/>
      <c r="AI629" s="25"/>
      <c r="AJ629" s="215"/>
      <c r="AK629" s="25"/>
      <c r="AL629" s="215"/>
      <c r="AM629" s="216"/>
      <c r="AN629" s="25"/>
      <c r="AO629" s="215"/>
      <c r="AP629" s="25"/>
    </row>
    <row r="630" spans="11:42" ht="15.75" customHeight="1">
      <c r="K630" s="215"/>
      <c r="L630" s="286"/>
      <c r="M630" s="215"/>
      <c r="N630" s="216"/>
      <c r="O630" s="286"/>
      <c r="P630" s="215"/>
      <c r="Q630" s="286"/>
      <c r="R630" s="215"/>
      <c r="S630" s="216"/>
      <c r="T630" s="25"/>
      <c r="U630" s="215"/>
      <c r="V630" s="25"/>
      <c r="W630" s="215"/>
      <c r="X630" s="216"/>
      <c r="Y630" s="25"/>
      <c r="Z630" s="215"/>
      <c r="AA630" s="25"/>
      <c r="AB630" s="215"/>
      <c r="AC630" s="216"/>
      <c r="AD630" s="25"/>
      <c r="AE630" s="215"/>
      <c r="AF630" s="25"/>
      <c r="AG630" s="215"/>
      <c r="AH630" s="216"/>
      <c r="AI630" s="25"/>
      <c r="AJ630" s="215"/>
      <c r="AK630" s="25"/>
      <c r="AL630" s="215"/>
      <c r="AM630" s="216"/>
      <c r="AN630" s="25"/>
      <c r="AO630" s="215"/>
      <c r="AP630" s="25"/>
    </row>
    <row r="631" spans="11:42" ht="15.75" customHeight="1">
      <c r="K631" s="215"/>
      <c r="L631" s="286"/>
      <c r="M631" s="215"/>
      <c r="N631" s="216"/>
      <c r="O631" s="286"/>
      <c r="P631" s="215"/>
      <c r="Q631" s="286"/>
      <c r="R631" s="215"/>
      <c r="S631" s="216"/>
      <c r="T631" s="25"/>
      <c r="U631" s="215"/>
      <c r="V631" s="25"/>
      <c r="W631" s="215"/>
      <c r="X631" s="216"/>
      <c r="Y631" s="25"/>
      <c r="Z631" s="215"/>
      <c r="AA631" s="25"/>
      <c r="AB631" s="215"/>
      <c r="AC631" s="216"/>
      <c r="AD631" s="25"/>
      <c r="AE631" s="215"/>
      <c r="AF631" s="25"/>
      <c r="AG631" s="215"/>
      <c r="AH631" s="216"/>
      <c r="AI631" s="25"/>
      <c r="AJ631" s="215"/>
      <c r="AK631" s="25"/>
      <c r="AL631" s="215"/>
      <c r="AM631" s="216"/>
      <c r="AN631" s="25"/>
      <c r="AO631" s="215"/>
      <c r="AP631" s="25"/>
    </row>
    <row r="632" spans="11:42" ht="15.75" customHeight="1">
      <c r="K632" s="215"/>
      <c r="L632" s="286"/>
      <c r="M632" s="215"/>
      <c r="N632" s="216"/>
      <c r="O632" s="286"/>
      <c r="P632" s="215"/>
      <c r="Q632" s="286"/>
      <c r="R632" s="215"/>
      <c r="S632" s="216"/>
      <c r="T632" s="25"/>
      <c r="U632" s="215"/>
      <c r="V632" s="25"/>
      <c r="W632" s="215"/>
      <c r="X632" s="216"/>
      <c r="Y632" s="25"/>
      <c r="Z632" s="215"/>
      <c r="AA632" s="25"/>
      <c r="AB632" s="215"/>
      <c r="AC632" s="216"/>
      <c r="AD632" s="25"/>
      <c r="AE632" s="215"/>
      <c r="AF632" s="25"/>
      <c r="AG632" s="215"/>
      <c r="AH632" s="216"/>
      <c r="AI632" s="25"/>
      <c r="AJ632" s="215"/>
      <c r="AK632" s="25"/>
      <c r="AL632" s="215"/>
      <c r="AM632" s="216"/>
      <c r="AN632" s="25"/>
      <c r="AO632" s="215"/>
      <c r="AP632" s="25"/>
    </row>
    <row r="633" spans="11:42" ht="15.75" customHeight="1">
      <c r="K633" s="215"/>
      <c r="L633" s="286"/>
      <c r="M633" s="215"/>
      <c r="N633" s="216"/>
      <c r="O633" s="286"/>
      <c r="P633" s="215"/>
      <c r="Q633" s="286"/>
      <c r="R633" s="215"/>
      <c r="S633" s="216"/>
      <c r="T633" s="25"/>
      <c r="U633" s="215"/>
      <c r="V633" s="25"/>
      <c r="W633" s="215"/>
      <c r="X633" s="216"/>
      <c r="Y633" s="25"/>
      <c r="Z633" s="215"/>
      <c r="AA633" s="25"/>
      <c r="AB633" s="215"/>
      <c r="AC633" s="216"/>
      <c r="AD633" s="25"/>
      <c r="AE633" s="215"/>
      <c r="AF633" s="25"/>
      <c r="AG633" s="215"/>
      <c r="AH633" s="216"/>
      <c r="AI633" s="25"/>
      <c r="AJ633" s="215"/>
      <c r="AK633" s="25"/>
      <c r="AL633" s="215"/>
      <c r="AM633" s="216"/>
      <c r="AN633" s="25"/>
      <c r="AO633" s="215"/>
      <c r="AP633" s="25"/>
    </row>
    <row r="634" spans="11:42" ht="15.75" customHeight="1">
      <c r="K634" s="215"/>
      <c r="L634" s="286"/>
      <c r="M634" s="215"/>
      <c r="N634" s="216"/>
      <c r="O634" s="286"/>
      <c r="P634" s="215"/>
      <c r="Q634" s="286"/>
      <c r="R634" s="215"/>
      <c r="S634" s="216"/>
      <c r="T634" s="25"/>
      <c r="U634" s="215"/>
      <c r="V634" s="25"/>
      <c r="W634" s="215"/>
      <c r="X634" s="216"/>
      <c r="Y634" s="25"/>
      <c r="Z634" s="215"/>
      <c r="AA634" s="25"/>
      <c r="AB634" s="215"/>
      <c r="AC634" s="216"/>
      <c r="AD634" s="25"/>
      <c r="AE634" s="215"/>
      <c r="AF634" s="25"/>
      <c r="AG634" s="215"/>
      <c r="AH634" s="216"/>
      <c r="AI634" s="25"/>
      <c r="AJ634" s="215"/>
      <c r="AK634" s="25"/>
      <c r="AL634" s="215"/>
      <c r="AM634" s="216"/>
      <c r="AN634" s="25"/>
      <c r="AO634" s="215"/>
      <c r="AP634" s="25"/>
    </row>
    <row r="635" spans="11:42" ht="15.75" customHeight="1">
      <c r="K635" s="215"/>
      <c r="L635" s="286"/>
      <c r="M635" s="215"/>
      <c r="N635" s="216"/>
      <c r="O635" s="286"/>
      <c r="P635" s="215"/>
      <c r="Q635" s="286"/>
      <c r="R635" s="215"/>
      <c r="S635" s="216"/>
      <c r="T635" s="25"/>
      <c r="U635" s="215"/>
      <c r="V635" s="25"/>
      <c r="W635" s="215"/>
      <c r="X635" s="216"/>
      <c r="Y635" s="25"/>
      <c r="Z635" s="215"/>
      <c r="AA635" s="25"/>
      <c r="AB635" s="215"/>
      <c r="AC635" s="216"/>
      <c r="AD635" s="25"/>
      <c r="AE635" s="215"/>
      <c r="AF635" s="25"/>
      <c r="AG635" s="215"/>
      <c r="AH635" s="216"/>
      <c r="AI635" s="25"/>
      <c r="AJ635" s="215"/>
      <c r="AK635" s="25"/>
      <c r="AL635" s="215"/>
      <c r="AM635" s="216"/>
      <c r="AN635" s="25"/>
      <c r="AO635" s="215"/>
      <c r="AP635" s="25"/>
    </row>
    <row r="636" spans="11:42" ht="15.75" customHeight="1">
      <c r="K636" s="215"/>
      <c r="L636" s="286"/>
      <c r="M636" s="215"/>
      <c r="N636" s="216"/>
      <c r="O636" s="286"/>
      <c r="P636" s="215"/>
      <c r="Q636" s="286"/>
      <c r="R636" s="215"/>
      <c r="S636" s="216"/>
      <c r="T636" s="25"/>
      <c r="U636" s="215"/>
      <c r="V636" s="25"/>
      <c r="W636" s="215"/>
      <c r="X636" s="216"/>
      <c r="Y636" s="25"/>
      <c r="Z636" s="215"/>
      <c r="AA636" s="25"/>
      <c r="AB636" s="215"/>
      <c r="AC636" s="216"/>
      <c r="AD636" s="25"/>
      <c r="AE636" s="215"/>
      <c r="AF636" s="25"/>
      <c r="AG636" s="215"/>
      <c r="AH636" s="216"/>
      <c r="AI636" s="25"/>
      <c r="AJ636" s="215"/>
      <c r="AK636" s="25"/>
      <c r="AL636" s="215"/>
      <c r="AM636" s="216"/>
      <c r="AN636" s="25"/>
      <c r="AO636" s="215"/>
      <c r="AP636" s="25"/>
    </row>
    <row r="637" spans="11:42" ht="15.75" customHeight="1">
      <c r="K637" s="215"/>
      <c r="L637" s="286"/>
      <c r="M637" s="215"/>
      <c r="N637" s="216"/>
      <c r="O637" s="286"/>
      <c r="P637" s="215"/>
      <c r="Q637" s="286"/>
      <c r="R637" s="215"/>
      <c r="S637" s="216"/>
      <c r="T637" s="25"/>
      <c r="U637" s="215"/>
      <c r="V637" s="25"/>
      <c r="W637" s="215"/>
      <c r="X637" s="216"/>
      <c r="Y637" s="25"/>
      <c r="Z637" s="215"/>
      <c r="AA637" s="25"/>
      <c r="AB637" s="215"/>
      <c r="AC637" s="216"/>
      <c r="AD637" s="25"/>
      <c r="AE637" s="215"/>
      <c r="AF637" s="25"/>
      <c r="AG637" s="215"/>
      <c r="AH637" s="216"/>
      <c r="AI637" s="25"/>
      <c r="AJ637" s="215"/>
      <c r="AK637" s="25"/>
      <c r="AL637" s="215"/>
      <c r="AM637" s="216"/>
      <c r="AN637" s="25"/>
      <c r="AO637" s="215"/>
      <c r="AP637" s="25"/>
    </row>
    <row r="638" spans="11:42" ht="15.75" customHeight="1">
      <c r="K638" s="215"/>
      <c r="L638" s="286"/>
      <c r="M638" s="215"/>
      <c r="N638" s="216"/>
      <c r="O638" s="286"/>
      <c r="P638" s="215"/>
      <c r="Q638" s="286"/>
      <c r="R638" s="215"/>
      <c r="S638" s="216"/>
      <c r="T638" s="25"/>
      <c r="U638" s="215"/>
      <c r="V638" s="25"/>
      <c r="W638" s="215"/>
      <c r="X638" s="216"/>
      <c r="Y638" s="25"/>
      <c r="Z638" s="215"/>
      <c r="AA638" s="25"/>
      <c r="AB638" s="215"/>
      <c r="AC638" s="216"/>
      <c r="AD638" s="25"/>
      <c r="AE638" s="215"/>
      <c r="AF638" s="25"/>
      <c r="AG638" s="215"/>
      <c r="AH638" s="216"/>
      <c r="AI638" s="25"/>
      <c r="AJ638" s="215"/>
      <c r="AK638" s="25"/>
      <c r="AL638" s="215"/>
      <c r="AM638" s="216"/>
      <c r="AN638" s="25"/>
      <c r="AO638" s="215"/>
      <c r="AP638" s="25"/>
    </row>
    <row r="639" spans="11:42" ht="15.75" customHeight="1">
      <c r="K639" s="215"/>
      <c r="L639" s="286"/>
      <c r="M639" s="215"/>
      <c r="N639" s="216"/>
      <c r="O639" s="286"/>
      <c r="P639" s="215"/>
      <c r="Q639" s="286"/>
      <c r="R639" s="215"/>
      <c r="S639" s="216"/>
      <c r="T639" s="25"/>
      <c r="U639" s="215"/>
      <c r="V639" s="25"/>
      <c r="W639" s="215"/>
      <c r="X639" s="216"/>
      <c r="Y639" s="25"/>
      <c r="Z639" s="215"/>
      <c r="AA639" s="25"/>
      <c r="AB639" s="215"/>
      <c r="AC639" s="216"/>
      <c r="AD639" s="25"/>
      <c r="AE639" s="215"/>
      <c r="AF639" s="25"/>
      <c r="AG639" s="215"/>
      <c r="AH639" s="216"/>
      <c r="AI639" s="25"/>
      <c r="AJ639" s="215"/>
      <c r="AK639" s="25"/>
      <c r="AL639" s="215"/>
      <c r="AM639" s="216"/>
      <c r="AN639" s="25"/>
      <c r="AO639" s="215"/>
      <c r="AP639" s="25"/>
    </row>
    <row r="640" spans="11:42" ht="15.75" customHeight="1">
      <c r="K640" s="215"/>
      <c r="L640" s="286"/>
      <c r="M640" s="215"/>
      <c r="N640" s="216"/>
      <c r="O640" s="286"/>
      <c r="P640" s="215"/>
      <c r="Q640" s="286"/>
      <c r="R640" s="215"/>
      <c r="S640" s="216"/>
      <c r="T640" s="25"/>
      <c r="U640" s="215"/>
      <c r="V640" s="25"/>
      <c r="W640" s="215"/>
      <c r="X640" s="216"/>
      <c r="Y640" s="25"/>
      <c r="Z640" s="215"/>
      <c r="AA640" s="25"/>
      <c r="AB640" s="215"/>
      <c r="AC640" s="216"/>
      <c r="AD640" s="25"/>
      <c r="AE640" s="215"/>
      <c r="AF640" s="25"/>
      <c r="AG640" s="215"/>
      <c r="AH640" s="216"/>
      <c r="AI640" s="25"/>
      <c r="AJ640" s="215"/>
      <c r="AK640" s="25"/>
      <c r="AL640" s="215"/>
      <c r="AM640" s="216"/>
      <c r="AN640" s="25"/>
      <c r="AO640" s="215"/>
      <c r="AP640" s="25"/>
    </row>
    <row r="641" spans="11:42" ht="15.75" customHeight="1">
      <c r="K641" s="215"/>
      <c r="L641" s="286"/>
      <c r="M641" s="215"/>
      <c r="N641" s="216"/>
      <c r="O641" s="286"/>
      <c r="P641" s="215"/>
      <c r="Q641" s="286"/>
      <c r="R641" s="215"/>
      <c r="S641" s="216"/>
      <c r="T641" s="25"/>
      <c r="U641" s="215"/>
      <c r="V641" s="25"/>
      <c r="W641" s="215"/>
      <c r="X641" s="216"/>
      <c r="Y641" s="25"/>
      <c r="Z641" s="215"/>
      <c r="AA641" s="25"/>
      <c r="AB641" s="215"/>
      <c r="AC641" s="216"/>
      <c r="AD641" s="25"/>
      <c r="AE641" s="215"/>
      <c r="AF641" s="25"/>
      <c r="AG641" s="215"/>
      <c r="AH641" s="216"/>
      <c r="AI641" s="25"/>
      <c r="AJ641" s="215"/>
      <c r="AK641" s="25"/>
      <c r="AL641" s="215"/>
      <c r="AM641" s="216"/>
      <c r="AN641" s="25"/>
      <c r="AO641" s="215"/>
      <c r="AP641" s="25"/>
    </row>
    <row r="642" spans="11:42" ht="15.75" customHeight="1">
      <c r="K642" s="215"/>
      <c r="L642" s="286"/>
      <c r="M642" s="215"/>
      <c r="N642" s="216"/>
      <c r="O642" s="286"/>
      <c r="P642" s="215"/>
      <c r="Q642" s="286"/>
      <c r="R642" s="215"/>
      <c r="S642" s="216"/>
      <c r="T642" s="25"/>
      <c r="U642" s="215"/>
      <c r="V642" s="25"/>
      <c r="W642" s="215"/>
      <c r="X642" s="216"/>
      <c r="Y642" s="25"/>
      <c r="Z642" s="215"/>
      <c r="AA642" s="25"/>
      <c r="AB642" s="215"/>
      <c r="AC642" s="216"/>
      <c r="AD642" s="25"/>
      <c r="AE642" s="215"/>
      <c r="AF642" s="25"/>
      <c r="AG642" s="215"/>
      <c r="AH642" s="216"/>
      <c r="AI642" s="25"/>
      <c r="AJ642" s="215"/>
      <c r="AK642" s="25"/>
      <c r="AL642" s="215"/>
      <c r="AM642" s="216"/>
      <c r="AN642" s="25"/>
      <c r="AO642" s="215"/>
      <c r="AP642" s="25"/>
    </row>
    <row r="643" spans="11:42" ht="15.75" customHeight="1">
      <c r="K643" s="215"/>
      <c r="L643" s="286"/>
      <c r="M643" s="215"/>
      <c r="N643" s="216"/>
      <c r="O643" s="286"/>
      <c r="P643" s="215"/>
      <c r="Q643" s="286"/>
      <c r="R643" s="215"/>
      <c r="S643" s="216"/>
      <c r="T643" s="25"/>
      <c r="U643" s="215"/>
      <c r="V643" s="25"/>
      <c r="W643" s="215"/>
      <c r="X643" s="216"/>
      <c r="Y643" s="25"/>
      <c r="Z643" s="215"/>
      <c r="AA643" s="25"/>
      <c r="AB643" s="215"/>
      <c r="AC643" s="216"/>
      <c r="AD643" s="25"/>
      <c r="AE643" s="215"/>
      <c r="AF643" s="25"/>
      <c r="AG643" s="215"/>
      <c r="AH643" s="216"/>
      <c r="AI643" s="25"/>
      <c r="AJ643" s="215"/>
      <c r="AK643" s="25"/>
      <c r="AL643" s="215"/>
      <c r="AM643" s="216"/>
      <c r="AN643" s="25"/>
      <c r="AO643" s="215"/>
      <c r="AP643" s="25"/>
    </row>
    <row r="644" spans="11:42" ht="15.75" customHeight="1">
      <c r="K644" s="215"/>
      <c r="L644" s="286"/>
      <c r="M644" s="215"/>
      <c r="N644" s="216"/>
      <c r="O644" s="286"/>
      <c r="P644" s="215"/>
      <c r="Q644" s="286"/>
      <c r="R644" s="215"/>
      <c r="S644" s="216"/>
      <c r="T644" s="25"/>
      <c r="U644" s="215"/>
      <c r="V644" s="25"/>
      <c r="W644" s="215"/>
      <c r="X644" s="216"/>
      <c r="Y644" s="25"/>
      <c r="Z644" s="215"/>
      <c r="AA644" s="25"/>
      <c r="AB644" s="215"/>
      <c r="AC644" s="216"/>
      <c r="AD644" s="25"/>
      <c r="AE644" s="215"/>
      <c r="AF644" s="25"/>
      <c r="AG644" s="215"/>
      <c r="AH644" s="216"/>
      <c r="AI644" s="25"/>
      <c r="AJ644" s="215"/>
      <c r="AK644" s="25"/>
      <c r="AL644" s="215"/>
      <c r="AM644" s="216"/>
      <c r="AN644" s="25"/>
      <c r="AO644" s="215"/>
      <c r="AP644" s="25"/>
    </row>
    <row r="645" spans="11:42" ht="15.75" customHeight="1">
      <c r="K645" s="215"/>
      <c r="L645" s="286"/>
      <c r="M645" s="215"/>
      <c r="N645" s="216"/>
      <c r="O645" s="286"/>
      <c r="P645" s="215"/>
      <c r="Q645" s="286"/>
      <c r="R645" s="215"/>
      <c r="S645" s="216"/>
      <c r="T645" s="25"/>
      <c r="U645" s="215"/>
      <c r="V645" s="25"/>
      <c r="W645" s="215"/>
      <c r="X645" s="216"/>
      <c r="Y645" s="25"/>
      <c r="Z645" s="215"/>
      <c r="AA645" s="25"/>
      <c r="AB645" s="215"/>
      <c r="AC645" s="216"/>
      <c r="AD645" s="25"/>
      <c r="AE645" s="215"/>
      <c r="AF645" s="25"/>
      <c r="AG645" s="215"/>
      <c r="AH645" s="216"/>
      <c r="AI645" s="25"/>
      <c r="AJ645" s="215"/>
      <c r="AK645" s="25"/>
      <c r="AL645" s="215"/>
      <c r="AM645" s="216"/>
      <c r="AN645" s="25"/>
      <c r="AO645" s="215"/>
      <c r="AP645" s="25"/>
    </row>
    <row r="646" spans="11:42" ht="15.75" customHeight="1">
      <c r="K646" s="215"/>
      <c r="L646" s="286"/>
      <c r="M646" s="215"/>
      <c r="N646" s="216"/>
      <c r="O646" s="286"/>
      <c r="P646" s="215"/>
      <c r="Q646" s="286"/>
      <c r="R646" s="215"/>
      <c r="S646" s="216"/>
      <c r="T646" s="25"/>
      <c r="U646" s="215"/>
      <c r="V646" s="25"/>
      <c r="W646" s="215"/>
      <c r="X646" s="216"/>
      <c r="Y646" s="25"/>
      <c r="Z646" s="215"/>
      <c r="AA646" s="25"/>
      <c r="AB646" s="215"/>
      <c r="AC646" s="216"/>
      <c r="AD646" s="25"/>
      <c r="AE646" s="215"/>
      <c r="AF646" s="25"/>
      <c r="AG646" s="215"/>
      <c r="AH646" s="216"/>
      <c r="AI646" s="25"/>
      <c r="AJ646" s="215"/>
      <c r="AK646" s="25"/>
      <c r="AL646" s="215"/>
      <c r="AM646" s="216"/>
      <c r="AN646" s="25"/>
      <c r="AO646" s="215"/>
      <c r="AP646" s="25"/>
    </row>
    <row r="647" spans="11:42" ht="15.75" customHeight="1">
      <c r="K647" s="215"/>
      <c r="L647" s="286"/>
      <c r="M647" s="215"/>
      <c r="N647" s="216"/>
      <c r="O647" s="286"/>
      <c r="P647" s="215"/>
      <c r="Q647" s="286"/>
      <c r="R647" s="215"/>
      <c r="S647" s="216"/>
      <c r="T647" s="25"/>
      <c r="U647" s="215"/>
      <c r="V647" s="25"/>
      <c r="W647" s="215"/>
      <c r="X647" s="216"/>
      <c r="Y647" s="25"/>
      <c r="Z647" s="215"/>
      <c r="AA647" s="25"/>
      <c r="AB647" s="215"/>
      <c r="AC647" s="216"/>
      <c r="AD647" s="25"/>
      <c r="AE647" s="215"/>
      <c r="AF647" s="25"/>
      <c r="AG647" s="215"/>
      <c r="AH647" s="216"/>
      <c r="AI647" s="25"/>
      <c r="AJ647" s="215"/>
      <c r="AK647" s="25"/>
      <c r="AL647" s="215"/>
      <c r="AM647" s="216"/>
      <c r="AN647" s="25"/>
      <c r="AO647" s="215"/>
      <c r="AP647" s="25"/>
    </row>
    <row r="648" spans="11:42" ht="15.75" customHeight="1">
      <c r="K648" s="215"/>
      <c r="L648" s="286"/>
      <c r="M648" s="215"/>
      <c r="N648" s="216"/>
      <c r="O648" s="286"/>
      <c r="P648" s="215"/>
      <c r="Q648" s="286"/>
      <c r="R648" s="215"/>
      <c r="S648" s="216"/>
      <c r="T648" s="25"/>
      <c r="U648" s="215"/>
      <c r="V648" s="25"/>
      <c r="W648" s="215"/>
      <c r="X648" s="216"/>
      <c r="Y648" s="25"/>
      <c r="Z648" s="215"/>
      <c r="AA648" s="25"/>
      <c r="AB648" s="215"/>
      <c r="AC648" s="216"/>
      <c r="AD648" s="25"/>
      <c r="AE648" s="215"/>
      <c r="AF648" s="25"/>
      <c r="AG648" s="215"/>
      <c r="AH648" s="216"/>
      <c r="AI648" s="25"/>
      <c r="AJ648" s="215"/>
      <c r="AK648" s="25"/>
      <c r="AL648" s="215"/>
      <c r="AM648" s="216"/>
      <c r="AN648" s="25"/>
      <c r="AO648" s="215"/>
      <c r="AP648" s="25"/>
    </row>
    <row r="649" spans="11:42" ht="15.75" customHeight="1">
      <c r="K649" s="215"/>
      <c r="L649" s="286"/>
      <c r="M649" s="215"/>
      <c r="N649" s="216"/>
      <c r="O649" s="286"/>
      <c r="P649" s="215"/>
      <c r="Q649" s="286"/>
      <c r="R649" s="215"/>
      <c r="S649" s="216"/>
      <c r="T649" s="25"/>
      <c r="U649" s="215"/>
      <c r="V649" s="25"/>
      <c r="W649" s="215"/>
      <c r="X649" s="216"/>
      <c r="Y649" s="25"/>
      <c r="Z649" s="215"/>
      <c r="AA649" s="25"/>
      <c r="AB649" s="215"/>
      <c r="AC649" s="216"/>
      <c r="AD649" s="25"/>
      <c r="AE649" s="215"/>
      <c r="AF649" s="25"/>
      <c r="AG649" s="215"/>
      <c r="AH649" s="216"/>
      <c r="AI649" s="25"/>
      <c r="AJ649" s="215"/>
      <c r="AK649" s="25"/>
      <c r="AL649" s="215"/>
      <c r="AM649" s="216"/>
      <c r="AN649" s="25"/>
      <c r="AO649" s="215"/>
      <c r="AP649" s="25"/>
    </row>
    <row r="650" spans="11:42" ht="15.75" customHeight="1">
      <c r="K650" s="215"/>
      <c r="L650" s="286"/>
      <c r="M650" s="215"/>
      <c r="N650" s="216"/>
      <c r="O650" s="286"/>
      <c r="P650" s="215"/>
      <c r="Q650" s="286"/>
      <c r="R650" s="215"/>
      <c r="S650" s="216"/>
      <c r="T650" s="25"/>
      <c r="U650" s="215"/>
      <c r="V650" s="25"/>
      <c r="W650" s="215"/>
      <c r="X650" s="216"/>
      <c r="Y650" s="25"/>
      <c r="Z650" s="215"/>
      <c r="AA650" s="25"/>
      <c r="AB650" s="215"/>
      <c r="AC650" s="216"/>
      <c r="AD650" s="25"/>
      <c r="AE650" s="215"/>
      <c r="AF650" s="25"/>
      <c r="AG650" s="215"/>
      <c r="AH650" s="216"/>
      <c r="AI650" s="25"/>
      <c r="AJ650" s="215"/>
      <c r="AK650" s="25"/>
      <c r="AL650" s="215"/>
      <c r="AM650" s="216"/>
      <c r="AN650" s="25"/>
      <c r="AO650" s="215"/>
      <c r="AP650" s="25"/>
    </row>
    <row r="651" spans="11:42" ht="15.75" customHeight="1">
      <c r="K651" s="215"/>
      <c r="L651" s="286"/>
      <c r="M651" s="215"/>
      <c r="N651" s="216"/>
      <c r="O651" s="286"/>
      <c r="P651" s="215"/>
      <c r="Q651" s="286"/>
      <c r="R651" s="215"/>
      <c r="S651" s="216"/>
      <c r="T651" s="25"/>
      <c r="U651" s="215"/>
      <c r="V651" s="25"/>
      <c r="W651" s="215"/>
      <c r="X651" s="216"/>
      <c r="Y651" s="25"/>
      <c r="Z651" s="215"/>
      <c r="AA651" s="25"/>
      <c r="AB651" s="215"/>
      <c r="AC651" s="216"/>
      <c r="AD651" s="25"/>
      <c r="AE651" s="215"/>
      <c r="AF651" s="25"/>
      <c r="AG651" s="215"/>
      <c r="AH651" s="216"/>
      <c r="AI651" s="25"/>
      <c r="AJ651" s="215"/>
      <c r="AK651" s="25"/>
      <c r="AL651" s="215"/>
      <c r="AM651" s="216"/>
      <c r="AN651" s="25"/>
      <c r="AO651" s="215"/>
      <c r="AP651" s="25"/>
    </row>
    <row r="652" spans="11:42" ht="15.75" customHeight="1">
      <c r="K652" s="215"/>
      <c r="L652" s="286"/>
      <c r="M652" s="215"/>
      <c r="N652" s="216"/>
      <c r="O652" s="286"/>
      <c r="P652" s="215"/>
      <c r="Q652" s="286"/>
      <c r="R652" s="215"/>
      <c r="S652" s="216"/>
      <c r="T652" s="25"/>
      <c r="U652" s="215"/>
      <c r="V652" s="25"/>
      <c r="W652" s="215"/>
      <c r="X652" s="216"/>
      <c r="Y652" s="25"/>
      <c r="Z652" s="215"/>
      <c r="AA652" s="25"/>
      <c r="AB652" s="215"/>
      <c r="AC652" s="216"/>
      <c r="AD652" s="25"/>
      <c r="AE652" s="215"/>
      <c r="AF652" s="25"/>
      <c r="AG652" s="215"/>
      <c r="AH652" s="216"/>
      <c r="AI652" s="25"/>
      <c r="AJ652" s="215"/>
      <c r="AK652" s="25"/>
      <c r="AL652" s="215"/>
      <c r="AM652" s="216"/>
      <c r="AN652" s="25"/>
      <c r="AO652" s="215"/>
      <c r="AP652" s="25"/>
    </row>
    <row r="653" spans="11:42" ht="15.75" customHeight="1">
      <c r="K653" s="215"/>
      <c r="L653" s="286"/>
      <c r="M653" s="215"/>
      <c r="N653" s="216"/>
      <c r="O653" s="286"/>
      <c r="P653" s="215"/>
      <c r="Q653" s="286"/>
      <c r="R653" s="215"/>
      <c r="S653" s="216"/>
      <c r="T653" s="25"/>
      <c r="U653" s="215"/>
      <c r="V653" s="25"/>
      <c r="W653" s="215"/>
      <c r="X653" s="216"/>
      <c r="Y653" s="25"/>
      <c r="Z653" s="215"/>
      <c r="AA653" s="25"/>
      <c r="AB653" s="215"/>
      <c r="AC653" s="216"/>
      <c r="AD653" s="25"/>
      <c r="AE653" s="215"/>
      <c r="AF653" s="25"/>
      <c r="AG653" s="215"/>
      <c r="AH653" s="216"/>
      <c r="AI653" s="25"/>
      <c r="AJ653" s="215"/>
      <c r="AK653" s="25"/>
      <c r="AL653" s="215"/>
      <c r="AM653" s="216"/>
      <c r="AN653" s="25"/>
      <c r="AO653" s="215"/>
      <c r="AP653" s="25"/>
    </row>
    <row r="654" spans="11:42" ht="15.75" customHeight="1">
      <c r="K654" s="215"/>
      <c r="L654" s="286"/>
      <c r="M654" s="215"/>
      <c r="N654" s="216"/>
      <c r="O654" s="286"/>
      <c r="P654" s="215"/>
      <c r="Q654" s="286"/>
      <c r="R654" s="215"/>
      <c r="S654" s="216"/>
      <c r="T654" s="25"/>
      <c r="U654" s="215"/>
      <c r="V654" s="25"/>
      <c r="W654" s="215"/>
      <c r="X654" s="216"/>
      <c r="Y654" s="25"/>
      <c r="Z654" s="215"/>
      <c r="AA654" s="25"/>
      <c r="AB654" s="215"/>
      <c r="AC654" s="216"/>
      <c r="AD654" s="25"/>
      <c r="AE654" s="215"/>
      <c r="AF654" s="25"/>
      <c r="AG654" s="215"/>
      <c r="AH654" s="216"/>
      <c r="AI654" s="25"/>
      <c r="AJ654" s="215"/>
      <c r="AK654" s="25"/>
      <c r="AL654" s="215"/>
      <c r="AM654" s="216"/>
      <c r="AN654" s="25"/>
      <c r="AO654" s="215"/>
      <c r="AP654" s="25"/>
    </row>
    <row r="655" spans="11:42" ht="15.75" customHeight="1">
      <c r="K655" s="215"/>
      <c r="L655" s="286"/>
      <c r="M655" s="215"/>
      <c r="N655" s="216"/>
      <c r="O655" s="286"/>
      <c r="P655" s="215"/>
      <c r="Q655" s="286"/>
      <c r="R655" s="215"/>
      <c r="S655" s="216"/>
      <c r="T655" s="25"/>
      <c r="U655" s="215"/>
      <c r="V655" s="25"/>
      <c r="W655" s="215"/>
      <c r="X655" s="216"/>
      <c r="Y655" s="25"/>
      <c r="Z655" s="215"/>
      <c r="AA655" s="25"/>
      <c r="AB655" s="215"/>
      <c r="AC655" s="216"/>
      <c r="AD655" s="25"/>
      <c r="AE655" s="215"/>
      <c r="AF655" s="25"/>
      <c r="AG655" s="215"/>
      <c r="AH655" s="216"/>
      <c r="AI655" s="25"/>
      <c r="AJ655" s="215"/>
      <c r="AK655" s="25"/>
      <c r="AL655" s="215"/>
      <c r="AM655" s="216"/>
      <c r="AN655" s="25"/>
      <c r="AO655" s="215"/>
      <c r="AP655" s="25"/>
    </row>
    <row r="656" spans="11:42" ht="15.75" customHeight="1">
      <c r="K656" s="215"/>
      <c r="L656" s="286"/>
      <c r="M656" s="215"/>
      <c r="N656" s="216"/>
      <c r="O656" s="286"/>
      <c r="P656" s="215"/>
      <c r="Q656" s="286"/>
      <c r="R656" s="215"/>
      <c r="S656" s="216"/>
      <c r="T656" s="25"/>
      <c r="U656" s="215"/>
      <c r="V656" s="25"/>
      <c r="W656" s="215"/>
      <c r="X656" s="216"/>
      <c r="Y656" s="25"/>
      <c r="Z656" s="215"/>
      <c r="AA656" s="25"/>
      <c r="AB656" s="215"/>
      <c r="AC656" s="216"/>
      <c r="AD656" s="25"/>
      <c r="AE656" s="215"/>
      <c r="AF656" s="25"/>
      <c r="AG656" s="215"/>
      <c r="AH656" s="216"/>
      <c r="AI656" s="25"/>
      <c r="AJ656" s="215"/>
      <c r="AK656" s="25"/>
      <c r="AL656" s="215"/>
      <c r="AM656" s="216"/>
      <c r="AN656" s="25"/>
      <c r="AO656" s="215"/>
      <c r="AP656" s="25"/>
    </row>
    <row r="657" spans="11:42" ht="15.75" customHeight="1">
      <c r="K657" s="215"/>
      <c r="L657" s="286"/>
      <c r="M657" s="215"/>
      <c r="N657" s="216"/>
      <c r="O657" s="286"/>
      <c r="P657" s="215"/>
      <c r="Q657" s="286"/>
      <c r="R657" s="215"/>
      <c r="S657" s="216"/>
      <c r="T657" s="25"/>
      <c r="U657" s="215"/>
      <c r="V657" s="25"/>
      <c r="W657" s="215"/>
      <c r="X657" s="216"/>
      <c r="Y657" s="25"/>
      <c r="Z657" s="215"/>
      <c r="AA657" s="25"/>
      <c r="AB657" s="215"/>
      <c r="AC657" s="216"/>
      <c r="AD657" s="25"/>
      <c r="AE657" s="215"/>
      <c r="AF657" s="25"/>
      <c r="AG657" s="215"/>
      <c r="AH657" s="216"/>
      <c r="AI657" s="25"/>
      <c r="AJ657" s="215"/>
      <c r="AK657" s="25"/>
      <c r="AL657" s="215"/>
      <c r="AM657" s="216"/>
      <c r="AN657" s="25"/>
      <c r="AO657" s="215"/>
      <c r="AP657" s="25"/>
    </row>
    <row r="658" spans="11:42" ht="15.75" customHeight="1">
      <c r="K658" s="215"/>
      <c r="L658" s="286"/>
      <c r="M658" s="215"/>
      <c r="N658" s="216"/>
      <c r="O658" s="286"/>
      <c r="P658" s="215"/>
      <c r="Q658" s="286"/>
      <c r="R658" s="215"/>
      <c r="S658" s="216"/>
      <c r="T658" s="25"/>
      <c r="U658" s="215"/>
      <c r="V658" s="25"/>
      <c r="W658" s="215"/>
      <c r="X658" s="216"/>
      <c r="Y658" s="25"/>
      <c r="Z658" s="215"/>
      <c r="AA658" s="25"/>
      <c r="AB658" s="215"/>
      <c r="AC658" s="216"/>
      <c r="AD658" s="25"/>
      <c r="AE658" s="215"/>
      <c r="AF658" s="25"/>
      <c r="AG658" s="215"/>
      <c r="AH658" s="216"/>
      <c r="AI658" s="25"/>
      <c r="AJ658" s="215"/>
      <c r="AK658" s="25"/>
      <c r="AL658" s="215"/>
      <c r="AM658" s="216"/>
      <c r="AN658" s="25"/>
      <c r="AO658" s="215"/>
      <c r="AP658" s="25"/>
    </row>
    <row r="659" spans="11:42" ht="15.75" customHeight="1">
      <c r="K659" s="215"/>
      <c r="L659" s="286"/>
      <c r="M659" s="215"/>
      <c r="N659" s="216"/>
      <c r="O659" s="286"/>
      <c r="P659" s="215"/>
      <c r="Q659" s="286"/>
      <c r="R659" s="215"/>
      <c r="S659" s="216"/>
      <c r="T659" s="25"/>
      <c r="U659" s="215"/>
      <c r="V659" s="25"/>
      <c r="W659" s="215"/>
      <c r="X659" s="216"/>
      <c r="Y659" s="25"/>
      <c r="Z659" s="215"/>
      <c r="AA659" s="25"/>
      <c r="AB659" s="215"/>
      <c r="AC659" s="216"/>
      <c r="AD659" s="25"/>
      <c r="AE659" s="215"/>
      <c r="AF659" s="25"/>
      <c r="AG659" s="215"/>
      <c r="AH659" s="216"/>
      <c r="AI659" s="25"/>
      <c r="AJ659" s="215"/>
      <c r="AK659" s="25"/>
      <c r="AL659" s="215"/>
      <c r="AM659" s="216"/>
      <c r="AN659" s="25"/>
      <c r="AO659" s="215"/>
      <c r="AP659" s="25"/>
    </row>
    <row r="660" spans="11:42" ht="15.75" customHeight="1">
      <c r="K660" s="215"/>
      <c r="L660" s="286"/>
      <c r="M660" s="215"/>
      <c r="N660" s="216"/>
      <c r="O660" s="286"/>
      <c r="P660" s="215"/>
      <c r="Q660" s="286"/>
      <c r="R660" s="215"/>
      <c r="S660" s="216"/>
      <c r="T660" s="25"/>
      <c r="U660" s="215"/>
      <c r="V660" s="25"/>
      <c r="W660" s="215"/>
      <c r="X660" s="216"/>
      <c r="Y660" s="25"/>
      <c r="Z660" s="215"/>
      <c r="AA660" s="25"/>
      <c r="AB660" s="215"/>
      <c r="AC660" s="216"/>
      <c r="AD660" s="25"/>
      <c r="AE660" s="215"/>
      <c r="AF660" s="25"/>
      <c r="AG660" s="215"/>
      <c r="AH660" s="216"/>
      <c r="AI660" s="25"/>
      <c r="AJ660" s="215"/>
      <c r="AK660" s="25"/>
      <c r="AL660" s="215"/>
      <c r="AM660" s="216"/>
      <c r="AN660" s="25"/>
      <c r="AO660" s="215"/>
      <c r="AP660" s="25"/>
    </row>
    <row r="661" spans="11:42" ht="15.75" customHeight="1">
      <c r="K661" s="215"/>
      <c r="L661" s="286"/>
      <c r="M661" s="215"/>
      <c r="N661" s="216"/>
      <c r="O661" s="286"/>
      <c r="P661" s="215"/>
      <c r="Q661" s="286"/>
      <c r="R661" s="215"/>
      <c r="S661" s="216"/>
      <c r="T661" s="25"/>
      <c r="U661" s="215"/>
      <c r="V661" s="25"/>
      <c r="W661" s="215"/>
      <c r="X661" s="216"/>
      <c r="Y661" s="25"/>
      <c r="Z661" s="215"/>
      <c r="AA661" s="25"/>
      <c r="AB661" s="215"/>
      <c r="AC661" s="216"/>
      <c r="AD661" s="25"/>
      <c r="AE661" s="215"/>
      <c r="AF661" s="25"/>
      <c r="AG661" s="215"/>
      <c r="AH661" s="216"/>
      <c r="AI661" s="25"/>
      <c r="AJ661" s="215"/>
      <c r="AK661" s="25"/>
      <c r="AL661" s="215"/>
      <c r="AM661" s="216"/>
      <c r="AN661" s="25"/>
      <c r="AO661" s="215"/>
      <c r="AP661" s="25"/>
    </row>
    <row r="662" spans="11:42" ht="15.75" customHeight="1">
      <c r="K662" s="215"/>
      <c r="L662" s="286"/>
      <c r="M662" s="215"/>
      <c r="N662" s="216"/>
      <c r="O662" s="286"/>
      <c r="P662" s="215"/>
      <c r="Q662" s="286"/>
      <c r="R662" s="215"/>
      <c r="S662" s="216"/>
      <c r="T662" s="25"/>
      <c r="U662" s="215"/>
      <c r="V662" s="25"/>
      <c r="W662" s="215"/>
      <c r="X662" s="216"/>
      <c r="Y662" s="25"/>
      <c r="Z662" s="215"/>
      <c r="AA662" s="25"/>
      <c r="AB662" s="215"/>
      <c r="AC662" s="216"/>
      <c r="AD662" s="25"/>
      <c r="AE662" s="215"/>
      <c r="AF662" s="25"/>
      <c r="AG662" s="215"/>
      <c r="AH662" s="216"/>
      <c r="AI662" s="25"/>
      <c r="AJ662" s="215"/>
      <c r="AK662" s="25"/>
      <c r="AL662" s="215"/>
      <c r="AM662" s="216"/>
      <c r="AN662" s="25"/>
      <c r="AO662" s="215"/>
      <c r="AP662" s="25"/>
    </row>
    <row r="663" spans="11:42" ht="15.75" customHeight="1">
      <c r="K663" s="215"/>
      <c r="L663" s="286"/>
      <c r="M663" s="215"/>
      <c r="N663" s="216"/>
      <c r="O663" s="286"/>
      <c r="P663" s="215"/>
      <c r="Q663" s="286"/>
      <c r="R663" s="215"/>
      <c r="S663" s="216"/>
      <c r="T663" s="25"/>
      <c r="U663" s="215"/>
      <c r="V663" s="25"/>
      <c r="W663" s="215"/>
      <c r="X663" s="216"/>
      <c r="Y663" s="25"/>
      <c r="Z663" s="215"/>
      <c r="AA663" s="25"/>
      <c r="AB663" s="215"/>
      <c r="AC663" s="216"/>
      <c r="AD663" s="25"/>
      <c r="AE663" s="215"/>
      <c r="AF663" s="25"/>
      <c r="AG663" s="215"/>
      <c r="AH663" s="216"/>
      <c r="AI663" s="25"/>
      <c r="AJ663" s="215"/>
      <c r="AK663" s="25"/>
      <c r="AL663" s="215"/>
      <c r="AM663" s="216"/>
      <c r="AN663" s="25"/>
      <c r="AO663" s="215"/>
      <c r="AP663" s="25"/>
    </row>
    <row r="664" spans="11:42" ht="15.75" customHeight="1">
      <c r="K664" s="215"/>
      <c r="L664" s="286"/>
      <c r="M664" s="215"/>
      <c r="N664" s="216"/>
      <c r="O664" s="286"/>
      <c r="P664" s="215"/>
      <c r="Q664" s="286"/>
      <c r="R664" s="215"/>
      <c r="S664" s="216"/>
      <c r="T664" s="25"/>
      <c r="U664" s="215"/>
      <c r="V664" s="25"/>
      <c r="W664" s="215"/>
      <c r="X664" s="216"/>
      <c r="Y664" s="25"/>
      <c r="Z664" s="215"/>
      <c r="AA664" s="25"/>
      <c r="AB664" s="215"/>
      <c r="AC664" s="216"/>
      <c r="AD664" s="25"/>
      <c r="AE664" s="215"/>
      <c r="AF664" s="25"/>
      <c r="AG664" s="215"/>
      <c r="AH664" s="216"/>
      <c r="AI664" s="25"/>
      <c r="AJ664" s="215"/>
      <c r="AK664" s="25"/>
      <c r="AL664" s="215"/>
      <c r="AM664" s="216"/>
      <c r="AN664" s="25"/>
      <c r="AO664" s="215"/>
      <c r="AP664" s="25"/>
    </row>
    <row r="665" spans="11:42" ht="15.75" customHeight="1">
      <c r="K665" s="215"/>
      <c r="L665" s="286"/>
      <c r="M665" s="215"/>
      <c r="N665" s="216"/>
      <c r="O665" s="286"/>
      <c r="P665" s="215"/>
      <c r="Q665" s="286"/>
      <c r="R665" s="215"/>
      <c r="S665" s="216"/>
      <c r="T665" s="25"/>
      <c r="U665" s="215"/>
      <c r="V665" s="25"/>
      <c r="W665" s="215"/>
      <c r="X665" s="216"/>
      <c r="Y665" s="25"/>
      <c r="Z665" s="215"/>
      <c r="AA665" s="25"/>
      <c r="AB665" s="215"/>
      <c r="AC665" s="216"/>
      <c r="AD665" s="25"/>
      <c r="AE665" s="215"/>
      <c r="AF665" s="25"/>
      <c r="AG665" s="215"/>
      <c r="AH665" s="216"/>
      <c r="AI665" s="25"/>
      <c r="AJ665" s="215"/>
      <c r="AK665" s="25"/>
      <c r="AL665" s="215"/>
      <c r="AM665" s="216"/>
      <c r="AN665" s="25"/>
      <c r="AO665" s="215"/>
      <c r="AP665" s="25"/>
    </row>
    <row r="666" spans="11:42" ht="15.75" customHeight="1">
      <c r="K666" s="215"/>
      <c r="L666" s="286"/>
      <c r="M666" s="215"/>
      <c r="N666" s="216"/>
      <c r="O666" s="286"/>
      <c r="P666" s="215"/>
      <c r="Q666" s="286"/>
      <c r="R666" s="215"/>
      <c r="S666" s="216"/>
      <c r="T666" s="25"/>
      <c r="U666" s="215"/>
      <c r="V666" s="25"/>
      <c r="W666" s="215"/>
      <c r="X666" s="216"/>
      <c r="Y666" s="25"/>
      <c r="Z666" s="215"/>
      <c r="AA666" s="25"/>
      <c r="AB666" s="215"/>
      <c r="AC666" s="216"/>
      <c r="AD666" s="25"/>
      <c r="AE666" s="215"/>
      <c r="AF666" s="25"/>
      <c r="AG666" s="215"/>
      <c r="AH666" s="216"/>
      <c r="AI666" s="25"/>
      <c r="AJ666" s="215"/>
      <c r="AK666" s="25"/>
      <c r="AL666" s="215"/>
      <c r="AM666" s="216"/>
      <c r="AN666" s="25"/>
      <c r="AO666" s="215"/>
      <c r="AP666" s="25"/>
    </row>
    <row r="667" spans="11:42" ht="15.75" customHeight="1">
      <c r="K667" s="215"/>
      <c r="L667" s="286"/>
      <c r="M667" s="215"/>
      <c r="N667" s="216"/>
      <c r="O667" s="286"/>
      <c r="P667" s="215"/>
      <c r="Q667" s="286"/>
      <c r="R667" s="215"/>
      <c r="S667" s="216"/>
      <c r="T667" s="25"/>
      <c r="U667" s="215"/>
      <c r="V667" s="25"/>
      <c r="W667" s="215"/>
      <c r="X667" s="216"/>
      <c r="Y667" s="25"/>
      <c r="Z667" s="215"/>
      <c r="AA667" s="25"/>
      <c r="AB667" s="215"/>
      <c r="AC667" s="216"/>
      <c r="AD667" s="25"/>
      <c r="AE667" s="215"/>
      <c r="AF667" s="25"/>
      <c r="AG667" s="215"/>
      <c r="AH667" s="216"/>
      <c r="AI667" s="25"/>
      <c r="AJ667" s="215"/>
      <c r="AK667" s="25"/>
      <c r="AL667" s="215"/>
      <c r="AM667" s="216"/>
      <c r="AN667" s="25"/>
      <c r="AO667" s="215"/>
      <c r="AP667" s="25"/>
    </row>
    <row r="668" spans="11:42" ht="15.75" customHeight="1">
      <c r="K668" s="215"/>
      <c r="L668" s="286"/>
      <c r="M668" s="215"/>
      <c r="N668" s="216"/>
      <c r="O668" s="286"/>
      <c r="P668" s="215"/>
      <c r="Q668" s="286"/>
      <c r="R668" s="215"/>
      <c r="S668" s="216"/>
      <c r="T668" s="25"/>
      <c r="U668" s="215"/>
      <c r="V668" s="25"/>
      <c r="W668" s="215"/>
      <c r="X668" s="216"/>
      <c r="Y668" s="25"/>
      <c r="Z668" s="215"/>
      <c r="AA668" s="25"/>
      <c r="AB668" s="215"/>
      <c r="AC668" s="216"/>
      <c r="AD668" s="25"/>
      <c r="AE668" s="215"/>
      <c r="AF668" s="25"/>
      <c r="AG668" s="215"/>
      <c r="AH668" s="216"/>
      <c r="AI668" s="25"/>
      <c r="AJ668" s="215"/>
      <c r="AK668" s="25"/>
      <c r="AL668" s="215"/>
      <c r="AM668" s="216"/>
      <c r="AN668" s="25"/>
      <c r="AO668" s="215"/>
      <c r="AP668" s="25"/>
    </row>
    <row r="669" spans="11:42" ht="15.75" customHeight="1">
      <c r="K669" s="215"/>
      <c r="L669" s="286"/>
      <c r="M669" s="215"/>
      <c r="N669" s="216"/>
      <c r="O669" s="286"/>
      <c r="P669" s="215"/>
      <c r="Q669" s="286"/>
      <c r="R669" s="215"/>
      <c r="S669" s="216"/>
      <c r="T669" s="25"/>
      <c r="U669" s="215"/>
      <c r="V669" s="25"/>
      <c r="W669" s="215"/>
      <c r="X669" s="216"/>
      <c r="Y669" s="25"/>
      <c r="Z669" s="215"/>
      <c r="AA669" s="25"/>
      <c r="AB669" s="215"/>
      <c r="AC669" s="216"/>
      <c r="AD669" s="25"/>
      <c r="AE669" s="215"/>
      <c r="AF669" s="25"/>
      <c r="AG669" s="215"/>
      <c r="AH669" s="216"/>
      <c r="AI669" s="25"/>
      <c r="AJ669" s="215"/>
      <c r="AK669" s="25"/>
      <c r="AL669" s="215"/>
      <c r="AM669" s="216"/>
      <c r="AN669" s="25"/>
      <c r="AO669" s="215"/>
      <c r="AP669" s="25"/>
    </row>
    <row r="670" spans="11:42" ht="15.75" customHeight="1">
      <c r="K670" s="215"/>
      <c r="L670" s="286"/>
      <c r="M670" s="215"/>
      <c r="N670" s="216"/>
      <c r="O670" s="286"/>
      <c r="P670" s="215"/>
      <c r="Q670" s="286"/>
      <c r="R670" s="215"/>
      <c r="S670" s="216"/>
      <c r="T670" s="25"/>
      <c r="U670" s="215"/>
      <c r="V670" s="25"/>
      <c r="W670" s="215"/>
      <c r="X670" s="216"/>
      <c r="Y670" s="25"/>
      <c r="Z670" s="215"/>
      <c r="AA670" s="25"/>
      <c r="AB670" s="215"/>
      <c r="AC670" s="216"/>
      <c r="AD670" s="25"/>
      <c r="AE670" s="215"/>
      <c r="AF670" s="25"/>
      <c r="AG670" s="215"/>
      <c r="AH670" s="216"/>
      <c r="AI670" s="25"/>
      <c r="AJ670" s="215"/>
      <c r="AK670" s="25"/>
      <c r="AL670" s="215"/>
      <c r="AM670" s="216"/>
      <c r="AN670" s="25"/>
      <c r="AO670" s="215"/>
      <c r="AP670" s="25"/>
    </row>
    <row r="671" spans="11:42" ht="15.75" customHeight="1">
      <c r="K671" s="215"/>
      <c r="L671" s="286"/>
      <c r="M671" s="215"/>
      <c r="N671" s="216"/>
      <c r="O671" s="286"/>
      <c r="P671" s="215"/>
      <c r="Q671" s="286"/>
      <c r="R671" s="215"/>
      <c r="S671" s="216"/>
      <c r="T671" s="25"/>
      <c r="U671" s="215"/>
      <c r="V671" s="25"/>
      <c r="W671" s="215"/>
      <c r="X671" s="216"/>
      <c r="Y671" s="25"/>
      <c r="Z671" s="215"/>
      <c r="AA671" s="25"/>
      <c r="AB671" s="215"/>
      <c r="AC671" s="216"/>
      <c r="AD671" s="25"/>
      <c r="AE671" s="215"/>
      <c r="AF671" s="25"/>
      <c r="AG671" s="215"/>
      <c r="AH671" s="216"/>
      <c r="AI671" s="25"/>
      <c r="AJ671" s="215"/>
      <c r="AK671" s="25"/>
      <c r="AL671" s="215"/>
      <c r="AM671" s="216"/>
      <c r="AN671" s="25"/>
      <c r="AO671" s="215"/>
      <c r="AP671" s="25"/>
    </row>
    <row r="672" spans="11:42" ht="15.75" customHeight="1">
      <c r="K672" s="215"/>
      <c r="L672" s="286"/>
      <c r="M672" s="215"/>
      <c r="N672" s="216"/>
      <c r="O672" s="286"/>
      <c r="P672" s="215"/>
      <c r="Q672" s="286"/>
      <c r="R672" s="215"/>
      <c r="S672" s="216"/>
      <c r="T672" s="25"/>
      <c r="U672" s="215"/>
      <c r="V672" s="25"/>
      <c r="W672" s="215"/>
      <c r="X672" s="216"/>
      <c r="Y672" s="25"/>
      <c r="Z672" s="215"/>
      <c r="AA672" s="25"/>
      <c r="AB672" s="215"/>
      <c r="AC672" s="216"/>
      <c r="AD672" s="25"/>
      <c r="AE672" s="215"/>
      <c r="AF672" s="25"/>
      <c r="AG672" s="215"/>
      <c r="AH672" s="216"/>
      <c r="AI672" s="25"/>
      <c r="AJ672" s="215"/>
      <c r="AK672" s="25"/>
      <c r="AL672" s="215"/>
      <c r="AM672" s="216"/>
      <c r="AN672" s="25"/>
      <c r="AO672" s="215"/>
      <c r="AP672" s="25"/>
    </row>
    <row r="673" spans="11:42" ht="15.75" customHeight="1">
      <c r="K673" s="215"/>
      <c r="L673" s="286"/>
      <c r="M673" s="215"/>
      <c r="N673" s="216"/>
      <c r="O673" s="286"/>
      <c r="P673" s="215"/>
      <c r="Q673" s="286"/>
      <c r="R673" s="215"/>
      <c r="S673" s="216"/>
      <c r="T673" s="25"/>
      <c r="U673" s="215"/>
      <c r="V673" s="25"/>
      <c r="W673" s="215"/>
      <c r="X673" s="216"/>
      <c r="Y673" s="25"/>
      <c r="Z673" s="215"/>
      <c r="AA673" s="25"/>
      <c r="AB673" s="215"/>
      <c r="AC673" s="216"/>
      <c r="AD673" s="25"/>
      <c r="AE673" s="215"/>
      <c r="AF673" s="25"/>
      <c r="AG673" s="215"/>
      <c r="AH673" s="216"/>
      <c r="AI673" s="25"/>
      <c r="AJ673" s="215"/>
      <c r="AK673" s="25"/>
      <c r="AL673" s="215"/>
      <c r="AM673" s="216"/>
      <c r="AN673" s="25"/>
      <c r="AO673" s="215"/>
      <c r="AP673" s="25"/>
    </row>
    <row r="674" spans="11:42" ht="15.75" customHeight="1">
      <c r="K674" s="215"/>
      <c r="L674" s="286"/>
      <c r="M674" s="215"/>
      <c r="N674" s="216"/>
      <c r="O674" s="286"/>
      <c r="P674" s="215"/>
      <c r="Q674" s="286"/>
      <c r="R674" s="215"/>
      <c r="S674" s="216"/>
      <c r="T674" s="25"/>
      <c r="U674" s="215"/>
      <c r="V674" s="25"/>
      <c r="W674" s="215"/>
      <c r="X674" s="216"/>
      <c r="Y674" s="25"/>
      <c r="Z674" s="215"/>
      <c r="AA674" s="25"/>
      <c r="AB674" s="215"/>
      <c r="AC674" s="216"/>
      <c r="AD674" s="25"/>
      <c r="AE674" s="215"/>
      <c r="AF674" s="25"/>
      <c r="AG674" s="215"/>
      <c r="AH674" s="216"/>
      <c r="AI674" s="25"/>
      <c r="AJ674" s="215"/>
      <c r="AK674" s="25"/>
      <c r="AL674" s="215"/>
      <c r="AM674" s="216"/>
      <c r="AN674" s="25"/>
      <c r="AO674" s="215"/>
      <c r="AP674" s="25"/>
    </row>
    <row r="675" spans="11:42" ht="15.75" customHeight="1">
      <c r="K675" s="215"/>
      <c r="L675" s="286"/>
      <c r="M675" s="215"/>
      <c r="N675" s="216"/>
      <c r="O675" s="286"/>
      <c r="P675" s="215"/>
      <c r="Q675" s="286"/>
      <c r="R675" s="215"/>
      <c r="S675" s="216"/>
      <c r="T675" s="25"/>
      <c r="U675" s="215"/>
      <c r="V675" s="25"/>
      <c r="W675" s="215"/>
      <c r="X675" s="216"/>
      <c r="Y675" s="25"/>
      <c r="Z675" s="215"/>
      <c r="AA675" s="25"/>
      <c r="AB675" s="215"/>
      <c r="AC675" s="216"/>
      <c r="AD675" s="25"/>
      <c r="AE675" s="215"/>
      <c r="AF675" s="25"/>
      <c r="AG675" s="215"/>
      <c r="AH675" s="216"/>
      <c r="AI675" s="25"/>
      <c r="AJ675" s="215"/>
      <c r="AK675" s="25"/>
      <c r="AL675" s="215"/>
      <c r="AM675" s="216"/>
      <c r="AN675" s="25"/>
      <c r="AO675" s="215"/>
      <c r="AP675" s="25"/>
    </row>
    <row r="676" spans="11:42" ht="15.75" customHeight="1">
      <c r="K676" s="215"/>
      <c r="L676" s="286"/>
      <c r="M676" s="215"/>
      <c r="N676" s="216"/>
      <c r="O676" s="286"/>
      <c r="P676" s="215"/>
      <c r="Q676" s="286"/>
      <c r="R676" s="215"/>
      <c r="S676" s="216"/>
      <c r="T676" s="25"/>
      <c r="U676" s="215"/>
      <c r="V676" s="25"/>
      <c r="W676" s="215"/>
      <c r="X676" s="216"/>
      <c r="Y676" s="25"/>
      <c r="Z676" s="215"/>
      <c r="AA676" s="25"/>
      <c r="AB676" s="215"/>
      <c r="AC676" s="216"/>
      <c r="AD676" s="25"/>
      <c r="AE676" s="215"/>
      <c r="AF676" s="25"/>
      <c r="AG676" s="215"/>
      <c r="AH676" s="216"/>
      <c r="AI676" s="25"/>
      <c r="AJ676" s="215"/>
      <c r="AK676" s="25"/>
      <c r="AL676" s="215"/>
      <c r="AM676" s="216"/>
      <c r="AN676" s="25"/>
      <c r="AO676" s="215"/>
      <c r="AP676" s="25"/>
    </row>
    <row r="677" spans="11:42" ht="15.75" customHeight="1">
      <c r="K677" s="215"/>
      <c r="L677" s="286"/>
      <c r="M677" s="215"/>
      <c r="N677" s="216"/>
      <c r="O677" s="286"/>
      <c r="P677" s="215"/>
      <c r="Q677" s="286"/>
      <c r="R677" s="215"/>
      <c r="S677" s="216"/>
      <c r="T677" s="25"/>
      <c r="U677" s="215"/>
      <c r="V677" s="25"/>
      <c r="W677" s="215"/>
      <c r="X677" s="216"/>
      <c r="Y677" s="25"/>
      <c r="Z677" s="215"/>
      <c r="AA677" s="25"/>
      <c r="AB677" s="215"/>
      <c r="AC677" s="216"/>
      <c r="AD677" s="25"/>
      <c r="AE677" s="215"/>
      <c r="AF677" s="25"/>
      <c r="AG677" s="215"/>
      <c r="AH677" s="216"/>
      <c r="AI677" s="25"/>
      <c r="AJ677" s="215"/>
      <c r="AK677" s="25"/>
      <c r="AL677" s="215"/>
      <c r="AM677" s="216"/>
      <c r="AN677" s="25"/>
      <c r="AO677" s="215"/>
      <c r="AP677" s="25"/>
    </row>
    <row r="678" spans="11:42" ht="15.75" customHeight="1">
      <c r="K678" s="215"/>
      <c r="L678" s="286"/>
      <c r="M678" s="215"/>
      <c r="N678" s="216"/>
      <c r="O678" s="286"/>
      <c r="P678" s="215"/>
      <c r="Q678" s="286"/>
      <c r="R678" s="215"/>
      <c r="S678" s="216"/>
      <c r="T678" s="25"/>
      <c r="U678" s="215"/>
      <c r="V678" s="25"/>
      <c r="W678" s="215"/>
      <c r="X678" s="216"/>
      <c r="Y678" s="25"/>
      <c r="Z678" s="215"/>
      <c r="AA678" s="25"/>
      <c r="AB678" s="215"/>
      <c r="AC678" s="216"/>
      <c r="AD678" s="25"/>
      <c r="AE678" s="215"/>
      <c r="AF678" s="25"/>
      <c r="AG678" s="215"/>
      <c r="AH678" s="216"/>
      <c r="AI678" s="25"/>
      <c r="AJ678" s="215"/>
      <c r="AK678" s="25"/>
      <c r="AL678" s="215"/>
      <c r="AM678" s="216"/>
      <c r="AN678" s="25"/>
      <c r="AO678" s="215"/>
      <c r="AP678" s="25"/>
    </row>
    <row r="679" spans="11:42" ht="15.75" customHeight="1">
      <c r="K679" s="215"/>
      <c r="L679" s="286"/>
      <c r="M679" s="215"/>
      <c r="N679" s="216"/>
      <c r="O679" s="286"/>
      <c r="P679" s="215"/>
      <c r="Q679" s="286"/>
      <c r="R679" s="215"/>
      <c r="S679" s="216"/>
      <c r="T679" s="25"/>
      <c r="U679" s="215"/>
      <c r="V679" s="25"/>
      <c r="W679" s="215"/>
      <c r="X679" s="216"/>
      <c r="Y679" s="25"/>
      <c r="Z679" s="215"/>
      <c r="AA679" s="25"/>
      <c r="AB679" s="215"/>
      <c r="AC679" s="216"/>
      <c r="AD679" s="25"/>
      <c r="AE679" s="215"/>
      <c r="AF679" s="25"/>
      <c r="AG679" s="215"/>
      <c r="AH679" s="216"/>
      <c r="AI679" s="25"/>
      <c r="AJ679" s="215"/>
      <c r="AK679" s="25"/>
      <c r="AL679" s="215"/>
      <c r="AM679" s="216"/>
      <c r="AN679" s="25"/>
      <c r="AO679" s="215"/>
      <c r="AP679" s="25"/>
    </row>
    <row r="680" spans="11:42" ht="15.75" customHeight="1">
      <c r="K680" s="215"/>
      <c r="L680" s="286"/>
      <c r="M680" s="215"/>
      <c r="N680" s="216"/>
      <c r="O680" s="286"/>
      <c r="P680" s="215"/>
      <c r="Q680" s="286"/>
      <c r="R680" s="215"/>
      <c r="S680" s="216"/>
      <c r="T680" s="25"/>
      <c r="U680" s="215"/>
      <c r="V680" s="25"/>
      <c r="W680" s="215"/>
      <c r="X680" s="216"/>
      <c r="Y680" s="25"/>
      <c r="Z680" s="215"/>
      <c r="AA680" s="25"/>
      <c r="AB680" s="215"/>
      <c r="AC680" s="216"/>
      <c r="AD680" s="25"/>
      <c r="AE680" s="215"/>
      <c r="AF680" s="25"/>
      <c r="AG680" s="215"/>
      <c r="AH680" s="216"/>
      <c r="AI680" s="25"/>
      <c r="AJ680" s="215"/>
      <c r="AK680" s="25"/>
      <c r="AL680" s="215"/>
      <c r="AM680" s="216"/>
      <c r="AN680" s="25"/>
      <c r="AO680" s="215"/>
      <c r="AP680" s="25"/>
    </row>
    <row r="681" spans="11:42" ht="15.75" customHeight="1">
      <c r="K681" s="215"/>
      <c r="L681" s="286"/>
      <c r="M681" s="215"/>
      <c r="N681" s="216"/>
      <c r="O681" s="286"/>
      <c r="P681" s="215"/>
      <c r="Q681" s="286"/>
      <c r="R681" s="215"/>
      <c r="S681" s="216"/>
      <c r="T681" s="25"/>
      <c r="U681" s="215"/>
      <c r="V681" s="25"/>
      <c r="W681" s="215"/>
      <c r="X681" s="216"/>
      <c r="Y681" s="25"/>
      <c r="Z681" s="215"/>
      <c r="AA681" s="25"/>
      <c r="AB681" s="215"/>
      <c r="AC681" s="216"/>
      <c r="AD681" s="25"/>
      <c r="AE681" s="215"/>
      <c r="AF681" s="25"/>
      <c r="AG681" s="215"/>
      <c r="AH681" s="216"/>
      <c r="AI681" s="25"/>
      <c r="AJ681" s="215"/>
      <c r="AK681" s="25"/>
      <c r="AL681" s="215"/>
      <c r="AM681" s="216"/>
      <c r="AN681" s="25"/>
      <c r="AO681" s="215"/>
      <c r="AP681" s="25"/>
    </row>
    <row r="682" spans="11:42" ht="15.75" customHeight="1">
      <c r="K682" s="215"/>
      <c r="L682" s="286"/>
      <c r="M682" s="215"/>
      <c r="N682" s="216"/>
      <c r="O682" s="286"/>
      <c r="P682" s="215"/>
      <c r="Q682" s="286"/>
      <c r="R682" s="215"/>
      <c r="S682" s="216"/>
      <c r="T682" s="25"/>
      <c r="U682" s="215"/>
      <c r="V682" s="25"/>
      <c r="W682" s="215"/>
      <c r="X682" s="216"/>
      <c r="Y682" s="25"/>
      <c r="Z682" s="215"/>
      <c r="AA682" s="25"/>
      <c r="AB682" s="215"/>
      <c r="AC682" s="216"/>
      <c r="AD682" s="25"/>
      <c r="AE682" s="215"/>
      <c r="AF682" s="25"/>
      <c r="AG682" s="215"/>
      <c r="AH682" s="216"/>
      <c r="AI682" s="25"/>
      <c r="AJ682" s="215"/>
      <c r="AK682" s="25"/>
      <c r="AL682" s="215"/>
      <c r="AM682" s="216"/>
      <c r="AN682" s="25"/>
      <c r="AO682" s="215"/>
      <c r="AP682" s="25"/>
    </row>
    <row r="683" spans="11:42" ht="15.75" customHeight="1">
      <c r="K683" s="215"/>
      <c r="L683" s="286"/>
      <c r="M683" s="215"/>
      <c r="N683" s="216"/>
      <c r="O683" s="286"/>
      <c r="P683" s="215"/>
      <c r="Q683" s="286"/>
      <c r="R683" s="215"/>
      <c r="S683" s="216"/>
      <c r="T683" s="25"/>
      <c r="U683" s="215"/>
      <c r="V683" s="25"/>
      <c r="W683" s="215"/>
      <c r="X683" s="216"/>
      <c r="Y683" s="25"/>
      <c r="Z683" s="215"/>
      <c r="AA683" s="25"/>
      <c r="AB683" s="215"/>
      <c r="AC683" s="216"/>
      <c r="AD683" s="25"/>
      <c r="AE683" s="215"/>
      <c r="AF683" s="25"/>
      <c r="AG683" s="215"/>
      <c r="AH683" s="216"/>
      <c r="AI683" s="25"/>
      <c r="AJ683" s="215"/>
      <c r="AK683" s="25"/>
      <c r="AL683" s="215"/>
      <c r="AM683" s="216"/>
      <c r="AN683" s="25"/>
      <c r="AO683" s="215"/>
      <c r="AP683" s="25"/>
    </row>
    <row r="684" spans="11:42" ht="15.75" customHeight="1">
      <c r="K684" s="215"/>
      <c r="L684" s="286"/>
      <c r="M684" s="215"/>
      <c r="N684" s="216"/>
      <c r="O684" s="286"/>
      <c r="P684" s="215"/>
      <c r="Q684" s="286"/>
      <c r="R684" s="215"/>
      <c r="S684" s="216"/>
      <c r="T684" s="25"/>
      <c r="U684" s="215"/>
      <c r="V684" s="25"/>
      <c r="W684" s="215"/>
      <c r="X684" s="216"/>
      <c r="Y684" s="25"/>
      <c r="Z684" s="215"/>
      <c r="AA684" s="25"/>
      <c r="AB684" s="215"/>
      <c r="AC684" s="216"/>
      <c r="AD684" s="25"/>
      <c r="AE684" s="215"/>
      <c r="AF684" s="25"/>
      <c r="AG684" s="215"/>
      <c r="AH684" s="216"/>
      <c r="AI684" s="25"/>
      <c r="AJ684" s="215"/>
      <c r="AK684" s="25"/>
      <c r="AL684" s="215"/>
      <c r="AM684" s="216"/>
      <c r="AN684" s="25"/>
      <c r="AO684" s="215"/>
      <c r="AP684" s="25"/>
    </row>
    <row r="685" spans="11:42" ht="15.75" customHeight="1">
      <c r="K685" s="215"/>
      <c r="L685" s="286"/>
      <c r="M685" s="215"/>
      <c r="N685" s="216"/>
      <c r="O685" s="286"/>
      <c r="P685" s="215"/>
      <c r="Q685" s="286"/>
      <c r="R685" s="215"/>
      <c r="S685" s="216"/>
      <c r="T685" s="25"/>
      <c r="U685" s="215"/>
      <c r="V685" s="25"/>
      <c r="W685" s="215"/>
      <c r="X685" s="216"/>
      <c r="Y685" s="25"/>
      <c r="Z685" s="215"/>
      <c r="AA685" s="25"/>
      <c r="AB685" s="215"/>
      <c r="AC685" s="216"/>
      <c r="AD685" s="25"/>
      <c r="AE685" s="215"/>
      <c r="AF685" s="25"/>
      <c r="AG685" s="215"/>
      <c r="AH685" s="216"/>
      <c r="AI685" s="25"/>
      <c r="AJ685" s="215"/>
      <c r="AK685" s="25"/>
      <c r="AL685" s="215"/>
      <c r="AM685" s="216"/>
      <c r="AN685" s="25"/>
      <c r="AO685" s="215"/>
      <c r="AP685" s="25"/>
    </row>
    <row r="686" spans="11:42" ht="15.75" customHeight="1">
      <c r="K686" s="215"/>
      <c r="L686" s="286"/>
      <c r="M686" s="215"/>
      <c r="N686" s="216"/>
      <c r="O686" s="286"/>
      <c r="P686" s="215"/>
      <c r="Q686" s="286"/>
      <c r="R686" s="215"/>
      <c r="S686" s="216"/>
      <c r="T686" s="25"/>
      <c r="U686" s="215"/>
      <c r="V686" s="25"/>
      <c r="W686" s="215"/>
      <c r="X686" s="216"/>
      <c r="Y686" s="25"/>
      <c r="Z686" s="215"/>
      <c r="AA686" s="25"/>
      <c r="AB686" s="215"/>
      <c r="AC686" s="216"/>
      <c r="AD686" s="25"/>
      <c r="AE686" s="215"/>
      <c r="AF686" s="25"/>
      <c r="AG686" s="215"/>
      <c r="AH686" s="216"/>
      <c r="AI686" s="25"/>
      <c r="AJ686" s="215"/>
      <c r="AK686" s="25"/>
      <c r="AL686" s="215"/>
      <c r="AM686" s="216"/>
      <c r="AN686" s="25"/>
      <c r="AO686" s="215"/>
      <c r="AP686" s="25"/>
    </row>
    <row r="687" spans="11:42" ht="15.75" customHeight="1">
      <c r="K687" s="215"/>
      <c r="L687" s="286"/>
      <c r="M687" s="215"/>
      <c r="N687" s="216"/>
      <c r="O687" s="286"/>
      <c r="P687" s="215"/>
      <c r="Q687" s="286"/>
      <c r="R687" s="215"/>
      <c r="S687" s="216"/>
      <c r="T687" s="25"/>
      <c r="U687" s="215"/>
      <c r="V687" s="25"/>
      <c r="W687" s="215"/>
      <c r="X687" s="216"/>
      <c r="Y687" s="25"/>
      <c r="Z687" s="215"/>
      <c r="AA687" s="25"/>
      <c r="AB687" s="215"/>
      <c r="AC687" s="216"/>
      <c r="AD687" s="25"/>
      <c r="AE687" s="215"/>
      <c r="AF687" s="25"/>
      <c r="AG687" s="215"/>
      <c r="AH687" s="216"/>
      <c r="AI687" s="25"/>
      <c r="AJ687" s="215"/>
      <c r="AK687" s="25"/>
      <c r="AL687" s="215"/>
      <c r="AM687" s="216"/>
      <c r="AN687" s="25"/>
      <c r="AO687" s="215"/>
      <c r="AP687" s="25"/>
    </row>
    <row r="688" spans="11:42" ht="15.75" customHeight="1">
      <c r="K688" s="215"/>
      <c r="L688" s="286"/>
      <c r="M688" s="215"/>
      <c r="N688" s="216"/>
      <c r="O688" s="286"/>
      <c r="P688" s="215"/>
      <c r="Q688" s="286"/>
      <c r="R688" s="215"/>
      <c r="S688" s="216"/>
      <c r="T688" s="25"/>
      <c r="U688" s="215"/>
      <c r="V688" s="25"/>
      <c r="W688" s="215"/>
      <c r="X688" s="216"/>
      <c r="Y688" s="25"/>
      <c r="Z688" s="215"/>
      <c r="AA688" s="25"/>
      <c r="AB688" s="215"/>
      <c r="AC688" s="216"/>
      <c r="AD688" s="25"/>
      <c r="AE688" s="215"/>
      <c r="AF688" s="25"/>
      <c r="AG688" s="215"/>
      <c r="AH688" s="216"/>
      <c r="AI688" s="25"/>
      <c r="AJ688" s="215"/>
      <c r="AK688" s="25"/>
      <c r="AL688" s="215"/>
      <c r="AM688" s="216"/>
      <c r="AN688" s="25"/>
      <c r="AO688" s="215"/>
      <c r="AP688" s="25"/>
    </row>
    <row r="689" spans="11:42" ht="15.75" customHeight="1">
      <c r="K689" s="215"/>
      <c r="L689" s="286"/>
      <c r="M689" s="215"/>
      <c r="N689" s="216"/>
      <c r="O689" s="286"/>
      <c r="P689" s="215"/>
      <c r="Q689" s="286"/>
      <c r="R689" s="215"/>
      <c r="S689" s="216"/>
      <c r="T689" s="25"/>
      <c r="U689" s="215"/>
      <c r="V689" s="25"/>
      <c r="W689" s="215"/>
      <c r="X689" s="216"/>
      <c r="Y689" s="25"/>
      <c r="Z689" s="215"/>
      <c r="AA689" s="25"/>
      <c r="AB689" s="215"/>
      <c r="AC689" s="216"/>
      <c r="AD689" s="25"/>
      <c r="AE689" s="215"/>
      <c r="AF689" s="25"/>
      <c r="AG689" s="215"/>
      <c r="AH689" s="216"/>
      <c r="AI689" s="25"/>
      <c r="AJ689" s="215"/>
      <c r="AK689" s="25"/>
      <c r="AL689" s="215"/>
      <c r="AM689" s="216"/>
      <c r="AN689" s="25"/>
      <c r="AO689" s="215"/>
      <c r="AP689" s="25"/>
    </row>
    <row r="690" spans="11:42" ht="15.75" customHeight="1">
      <c r="K690" s="215"/>
      <c r="L690" s="286"/>
      <c r="M690" s="215"/>
      <c r="N690" s="216"/>
      <c r="O690" s="286"/>
      <c r="P690" s="215"/>
      <c r="Q690" s="286"/>
      <c r="R690" s="215"/>
      <c r="S690" s="216"/>
      <c r="T690" s="25"/>
      <c r="U690" s="215"/>
      <c r="V690" s="25"/>
      <c r="W690" s="215"/>
      <c r="X690" s="216"/>
      <c r="Y690" s="25"/>
      <c r="Z690" s="215"/>
      <c r="AA690" s="25"/>
      <c r="AB690" s="215"/>
      <c r="AC690" s="216"/>
      <c r="AD690" s="25"/>
      <c r="AE690" s="215"/>
      <c r="AF690" s="25"/>
      <c r="AG690" s="215"/>
      <c r="AH690" s="216"/>
      <c r="AI690" s="25"/>
      <c r="AJ690" s="215"/>
      <c r="AK690" s="25"/>
      <c r="AL690" s="215"/>
      <c r="AM690" s="216"/>
      <c r="AN690" s="25"/>
      <c r="AO690" s="215"/>
      <c r="AP690" s="25"/>
    </row>
    <row r="691" spans="11:42" ht="15.75" customHeight="1">
      <c r="K691" s="215"/>
      <c r="L691" s="286"/>
      <c r="M691" s="215"/>
      <c r="N691" s="216"/>
      <c r="O691" s="286"/>
      <c r="P691" s="215"/>
      <c r="Q691" s="286"/>
      <c r="R691" s="215"/>
      <c r="S691" s="216"/>
      <c r="T691" s="25"/>
      <c r="U691" s="215"/>
      <c r="V691" s="25"/>
      <c r="W691" s="215"/>
      <c r="X691" s="216"/>
      <c r="Y691" s="25"/>
      <c r="Z691" s="215"/>
      <c r="AA691" s="25"/>
      <c r="AB691" s="215"/>
      <c r="AC691" s="216"/>
      <c r="AD691" s="25"/>
      <c r="AE691" s="215"/>
      <c r="AF691" s="25"/>
      <c r="AG691" s="215"/>
      <c r="AH691" s="216"/>
      <c r="AI691" s="25"/>
      <c r="AJ691" s="215"/>
      <c r="AK691" s="25"/>
      <c r="AL691" s="215"/>
      <c r="AM691" s="216"/>
      <c r="AN691" s="25"/>
      <c r="AO691" s="215"/>
      <c r="AP691" s="25"/>
    </row>
    <row r="692" spans="11:42" ht="15.75" customHeight="1">
      <c r="K692" s="215"/>
      <c r="L692" s="286"/>
      <c r="M692" s="215"/>
      <c r="N692" s="216"/>
      <c r="O692" s="286"/>
      <c r="P692" s="215"/>
      <c r="Q692" s="286"/>
      <c r="R692" s="215"/>
      <c r="S692" s="216"/>
      <c r="T692" s="25"/>
      <c r="U692" s="215"/>
      <c r="V692" s="25"/>
      <c r="W692" s="215"/>
      <c r="X692" s="216"/>
      <c r="Y692" s="25"/>
      <c r="Z692" s="215"/>
      <c r="AA692" s="25"/>
      <c r="AB692" s="215"/>
      <c r="AC692" s="216"/>
      <c r="AD692" s="25"/>
      <c r="AE692" s="215"/>
      <c r="AF692" s="25"/>
      <c r="AG692" s="215"/>
      <c r="AH692" s="216"/>
      <c r="AI692" s="25"/>
      <c r="AJ692" s="215"/>
      <c r="AK692" s="25"/>
      <c r="AL692" s="215"/>
      <c r="AM692" s="216"/>
      <c r="AN692" s="25"/>
      <c r="AO692" s="215"/>
      <c r="AP692" s="25"/>
    </row>
    <row r="693" spans="11:42" ht="15.75" customHeight="1">
      <c r="K693" s="215"/>
      <c r="L693" s="286"/>
      <c r="M693" s="215"/>
      <c r="N693" s="216"/>
      <c r="O693" s="286"/>
      <c r="P693" s="215"/>
      <c r="Q693" s="286"/>
      <c r="R693" s="215"/>
      <c r="S693" s="216"/>
      <c r="T693" s="25"/>
      <c r="U693" s="215"/>
      <c r="V693" s="25"/>
      <c r="W693" s="215"/>
      <c r="X693" s="216"/>
      <c r="Y693" s="25"/>
      <c r="Z693" s="215"/>
      <c r="AA693" s="25"/>
      <c r="AB693" s="215"/>
      <c r="AC693" s="216"/>
      <c r="AD693" s="25"/>
      <c r="AE693" s="215"/>
      <c r="AF693" s="25"/>
      <c r="AG693" s="215"/>
      <c r="AH693" s="216"/>
      <c r="AI693" s="25"/>
      <c r="AJ693" s="215"/>
      <c r="AK693" s="25"/>
      <c r="AL693" s="215"/>
      <c r="AM693" s="216"/>
      <c r="AN693" s="25"/>
      <c r="AO693" s="215"/>
      <c r="AP693" s="25"/>
    </row>
    <row r="694" spans="11:42" ht="15.75" customHeight="1">
      <c r="K694" s="215"/>
      <c r="L694" s="286"/>
      <c r="M694" s="215"/>
      <c r="N694" s="216"/>
      <c r="O694" s="286"/>
      <c r="P694" s="215"/>
      <c r="Q694" s="286"/>
      <c r="R694" s="215"/>
      <c r="S694" s="216"/>
      <c r="T694" s="25"/>
      <c r="U694" s="215"/>
      <c r="V694" s="25"/>
      <c r="W694" s="215"/>
      <c r="X694" s="216"/>
      <c r="Y694" s="25"/>
      <c r="Z694" s="215"/>
      <c r="AA694" s="25"/>
      <c r="AB694" s="215"/>
      <c r="AC694" s="216"/>
      <c r="AD694" s="25"/>
      <c r="AE694" s="215"/>
      <c r="AF694" s="25"/>
      <c r="AG694" s="215"/>
      <c r="AH694" s="216"/>
      <c r="AI694" s="25"/>
      <c r="AJ694" s="215"/>
      <c r="AK694" s="25"/>
      <c r="AL694" s="215"/>
      <c r="AM694" s="216"/>
      <c r="AN694" s="25"/>
      <c r="AO694" s="215"/>
      <c r="AP694" s="25"/>
    </row>
    <row r="695" spans="11:42" ht="15.75" customHeight="1">
      <c r="K695" s="215"/>
      <c r="L695" s="286"/>
      <c r="M695" s="215"/>
      <c r="N695" s="216"/>
      <c r="O695" s="286"/>
      <c r="P695" s="215"/>
      <c r="Q695" s="286"/>
      <c r="R695" s="215"/>
      <c r="S695" s="216"/>
      <c r="T695" s="25"/>
      <c r="U695" s="215"/>
      <c r="V695" s="25"/>
      <c r="W695" s="215"/>
      <c r="X695" s="216"/>
      <c r="Y695" s="25"/>
      <c r="Z695" s="215"/>
      <c r="AA695" s="25"/>
      <c r="AB695" s="215"/>
      <c r="AC695" s="216"/>
      <c r="AD695" s="25"/>
      <c r="AE695" s="215"/>
      <c r="AF695" s="25"/>
      <c r="AG695" s="215"/>
      <c r="AH695" s="216"/>
      <c r="AI695" s="25"/>
      <c r="AJ695" s="215"/>
      <c r="AK695" s="25"/>
      <c r="AL695" s="215"/>
      <c r="AM695" s="216"/>
      <c r="AN695" s="25"/>
      <c r="AO695" s="215"/>
      <c r="AP695" s="25"/>
    </row>
    <row r="696" spans="11:42" ht="15.75" customHeight="1">
      <c r="K696" s="215"/>
      <c r="L696" s="286"/>
      <c r="M696" s="215"/>
      <c r="N696" s="216"/>
      <c r="O696" s="286"/>
      <c r="P696" s="215"/>
      <c r="Q696" s="286"/>
      <c r="R696" s="215"/>
      <c r="S696" s="216"/>
      <c r="T696" s="25"/>
      <c r="U696" s="215"/>
      <c r="V696" s="25"/>
      <c r="W696" s="215"/>
      <c r="X696" s="216"/>
      <c r="Y696" s="25"/>
      <c r="Z696" s="215"/>
      <c r="AA696" s="25"/>
      <c r="AB696" s="215"/>
      <c r="AC696" s="216"/>
      <c r="AD696" s="25"/>
      <c r="AE696" s="215"/>
      <c r="AF696" s="25"/>
      <c r="AG696" s="215"/>
      <c r="AH696" s="216"/>
      <c r="AI696" s="25"/>
      <c r="AJ696" s="215"/>
      <c r="AK696" s="25"/>
      <c r="AL696" s="215"/>
      <c r="AM696" s="216"/>
      <c r="AN696" s="25"/>
      <c r="AO696" s="215"/>
      <c r="AP696" s="25"/>
    </row>
    <row r="697" spans="11:42" ht="15.75" customHeight="1">
      <c r="K697" s="215"/>
      <c r="L697" s="286"/>
      <c r="M697" s="215"/>
      <c r="N697" s="216"/>
      <c r="O697" s="286"/>
      <c r="P697" s="215"/>
      <c r="Q697" s="286"/>
      <c r="R697" s="215"/>
      <c r="S697" s="216"/>
      <c r="T697" s="25"/>
      <c r="U697" s="215"/>
      <c r="V697" s="25"/>
      <c r="W697" s="215"/>
      <c r="X697" s="216"/>
      <c r="Y697" s="25"/>
      <c r="Z697" s="215"/>
      <c r="AA697" s="25"/>
      <c r="AB697" s="215"/>
      <c r="AC697" s="216"/>
      <c r="AD697" s="25"/>
      <c r="AE697" s="215"/>
      <c r="AF697" s="25"/>
      <c r="AG697" s="215"/>
      <c r="AH697" s="216"/>
      <c r="AI697" s="25"/>
      <c r="AJ697" s="215"/>
      <c r="AK697" s="25"/>
      <c r="AL697" s="215"/>
      <c r="AM697" s="216"/>
      <c r="AN697" s="25"/>
      <c r="AO697" s="215"/>
      <c r="AP697" s="25"/>
    </row>
    <row r="698" spans="11:42" ht="15.75" customHeight="1">
      <c r="K698" s="215"/>
      <c r="L698" s="286"/>
      <c r="M698" s="215"/>
      <c r="N698" s="216"/>
      <c r="O698" s="286"/>
      <c r="P698" s="215"/>
      <c r="Q698" s="286"/>
      <c r="R698" s="215"/>
      <c r="S698" s="216"/>
      <c r="T698" s="25"/>
      <c r="U698" s="215"/>
      <c r="V698" s="25"/>
      <c r="W698" s="215"/>
      <c r="X698" s="216"/>
      <c r="Y698" s="25"/>
      <c r="Z698" s="215"/>
      <c r="AA698" s="25"/>
      <c r="AB698" s="215"/>
      <c r="AC698" s="216"/>
      <c r="AD698" s="25"/>
      <c r="AE698" s="215"/>
      <c r="AF698" s="25"/>
      <c r="AG698" s="215"/>
      <c r="AH698" s="216"/>
      <c r="AI698" s="25"/>
      <c r="AJ698" s="215"/>
      <c r="AK698" s="25"/>
      <c r="AL698" s="215"/>
      <c r="AM698" s="216"/>
      <c r="AN698" s="25"/>
      <c r="AO698" s="215"/>
      <c r="AP698" s="25"/>
    </row>
    <row r="699" spans="11:42" ht="15.75" customHeight="1">
      <c r="K699" s="215"/>
      <c r="L699" s="286"/>
      <c r="M699" s="215"/>
      <c r="N699" s="216"/>
      <c r="O699" s="286"/>
      <c r="P699" s="215"/>
      <c r="Q699" s="286"/>
      <c r="R699" s="215"/>
      <c r="S699" s="216"/>
      <c r="T699" s="25"/>
      <c r="U699" s="215"/>
      <c r="V699" s="25"/>
      <c r="W699" s="215"/>
      <c r="X699" s="216"/>
      <c r="Y699" s="25"/>
      <c r="Z699" s="215"/>
      <c r="AA699" s="25"/>
      <c r="AB699" s="215"/>
      <c r="AC699" s="216"/>
      <c r="AD699" s="25"/>
      <c r="AE699" s="215"/>
      <c r="AF699" s="25"/>
      <c r="AG699" s="215"/>
      <c r="AH699" s="216"/>
      <c r="AI699" s="25"/>
      <c r="AJ699" s="215"/>
      <c r="AK699" s="25"/>
      <c r="AL699" s="215"/>
      <c r="AM699" s="216"/>
      <c r="AN699" s="25"/>
      <c r="AO699" s="215"/>
      <c r="AP699" s="25"/>
    </row>
    <row r="700" spans="11:42" ht="15.75" customHeight="1">
      <c r="K700" s="215"/>
      <c r="L700" s="286"/>
      <c r="M700" s="215"/>
      <c r="N700" s="216"/>
      <c r="O700" s="286"/>
      <c r="P700" s="215"/>
      <c r="Q700" s="286"/>
      <c r="R700" s="215"/>
      <c r="S700" s="216"/>
      <c r="T700" s="25"/>
      <c r="U700" s="215"/>
      <c r="V700" s="25"/>
      <c r="W700" s="215"/>
      <c r="X700" s="216"/>
      <c r="Y700" s="25"/>
      <c r="Z700" s="215"/>
      <c r="AA700" s="25"/>
      <c r="AB700" s="215"/>
      <c r="AC700" s="216"/>
      <c r="AD700" s="25"/>
      <c r="AE700" s="215"/>
      <c r="AF700" s="25"/>
      <c r="AG700" s="215"/>
      <c r="AH700" s="216"/>
      <c r="AI700" s="25"/>
      <c r="AJ700" s="215"/>
      <c r="AK700" s="25"/>
      <c r="AL700" s="215"/>
      <c r="AM700" s="216"/>
      <c r="AN700" s="25"/>
      <c r="AO700" s="215"/>
      <c r="AP700" s="25"/>
    </row>
    <row r="701" spans="11:42" ht="15.75" customHeight="1">
      <c r="K701" s="215"/>
      <c r="L701" s="286"/>
      <c r="M701" s="215"/>
      <c r="N701" s="216"/>
      <c r="O701" s="286"/>
      <c r="P701" s="215"/>
      <c r="Q701" s="286"/>
      <c r="R701" s="215"/>
      <c r="S701" s="216"/>
      <c r="T701" s="25"/>
      <c r="U701" s="215"/>
      <c r="V701" s="25"/>
      <c r="W701" s="215"/>
      <c r="X701" s="216"/>
      <c r="Y701" s="25"/>
      <c r="Z701" s="215"/>
      <c r="AA701" s="25"/>
      <c r="AB701" s="215"/>
      <c r="AC701" s="216"/>
      <c r="AD701" s="25"/>
      <c r="AE701" s="215"/>
      <c r="AF701" s="25"/>
      <c r="AG701" s="215"/>
      <c r="AH701" s="216"/>
      <c r="AI701" s="25"/>
      <c r="AJ701" s="215"/>
      <c r="AK701" s="25"/>
      <c r="AL701" s="215"/>
      <c r="AM701" s="216"/>
      <c r="AN701" s="25"/>
      <c r="AO701" s="215"/>
      <c r="AP701" s="25"/>
    </row>
    <row r="702" spans="11:42" ht="15.75" customHeight="1">
      <c r="K702" s="215"/>
      <c r="L702" s="286"/>
      <c r="M702" s="215"/>
      <c r="N702" s="216"/>
      <c r="O702" s="286"/>
      <c r="P702" s="215"/>
      <c r="Q702" s="286"/>
      <c r="R702" s="215"/>
      <c r="S702" s="216"/>
      <c r="T702" s="25"/>
      <c r="U702" s="215"/>
      <c r="V702" s="25"/>
      <c r="W702" s="215"/>
      <c r="X702" s="216"/>
      <c r="Y702" s="25"/>
      <c r="Z702" s="215"/>
      <c r="AA702" s="25"/>
      <c r="AB702" s="215"/>
      <c r="AC702" s="216"/>
      <c r="AD702" s="25"/>
      <c r="AE702" s="215"/>
      <c r="AF702" s="25"/>
      <c r="AG702" s="215"/>
      <c r="AH702" s="216"/>
      <c r="AI702" s="25"/>
      <c r="AJ702" s="215"/>
      <c r="AK702" s="25"/>
      <c r="AL702" s="215"/>
      <c r="AM702" s="216"/>
      <c r="AN702" s="25"/>
      <c r="AO702" s="215"/>
      <c r="AP702" s="25"/>
    </row>
    <row r="703" spans="11:42" ht="15.75" customHeight="1">
      <c r="K703" s="215"/>
      <c r="L703" s="286"/>
      <c r="M703" s="215"/>
      <c r="N703" s="216"/>
      <c r="O703" s="286"/>
      <c r="P703" s="215"/>
      <c r="Q703" s="286"/>
      <c r="R703" s="215"/>
      <c r="S703" s="216"/>
      <c r="T703" s="25"/>
      <c r="U703" s="215"/>
      <c r="V703" s="25"/>
      <c r="W703" s="215"/>
      <c r="X703" s="216"/>
      <c r="Y703" s="25"/>
      <c r="Z703" s="215"/>
      <c r="AA703" s="25"/>
      <c r="AB703" s="215"/>
      <c r="AC703" s="216"/>
      <c r="AD703" s="25"/>
      <c r="AE703" s="215"/>
      <c r="AF703" s="25"/>
      <c r="AG703" s="215"/>
      <c r="AH703" s="216"/>
      <c r="AI703" s="25"/>
      <c r="AJ703" s="215"/>
      <c r="AK703" s="25"/>
      <c r="AL703" s="215"/>
      <c r="AM703" s="216"/>
      <c r="AN703" s="25"/>
      <c r="AO703" s="215"/>
      <c r="AP703" s="25"/>
    </row>
    <row r="704" spans="11:42" ht="15.75" customHeight="1">
      <c r="K704" s="215"/>
      <c r="L704" s="286"/>
      <c r="M704" s="215"/>
      <c r="N704" s="216"/>
      <c r="O704" s="286"/>
      <c r="P704" s="215"/>
      <c r="Q704" s="286"/>
      <c r="R704" s="215"/>
      <c r="S704" s="216"/>
      <c r="T704" s="25"/>
      <c r="U704" s="215"/>
      <c r="V704" s="25"/>
      <c r="W704" s="215"/>
      <c r="X704" s="216"/>
      <c r="Y704" s="25"/>
      <c r="Z704" s="215"/>
      <c r="AA704" s="25"/>
      <c r="AB704" s="215"/>
      <c r="AC704" s="216"/>
      <c r="AD704" s="25"/>
      <c r="AE704" s="215"/>
      <c r="AF704" s="25"/>
      <c r="AG704" s="215"/>
      <c r="AH704" s="216"/>
      <c r="AI704" s="25"/>
      <c r="AJ704" s="215"/>
      <c r="AK704" s="25"/>
      <c r="AL704" s="215"/>
      <c r="AM704" s="216"/>
      <c r="AN704" s="25"/>
      <c r="AO704" s="215"/>
      <c r="AP704" s="25"/>
    </row>
    <row r="705" spans="11:42" ht="15.75" customHeight="1">
      <c r="K705" s="215"/>
      <c r="L705" s="286"/>
      <c r="M705" s="215"/>
      <c r="N705" s="216"/>
      <c r="O705" s="286"/>
      <c r="P705" s="215"/>
      <c r="Q705" s="286"/>
      <c r="R705" s="215"/>
      <c r="S705" s="216"/>
      <c r="T705" s="25"/>
      <c r="U705" s="215"/>
      <c r="V705" s="25"/>
      <c r="W705" s="215"/>
      <c r="X705" s="216"/>
      <c r="Y705" s="25"/>
      <c r="Z705" s="215"/>
      <c r="AA705" s="25"/>
      <c r="AB705" s="215"/>
      <c r="AC705" s="216"/>
      <c r="AD705" s="25"/>
      <c r="AE705" s="215"/>
      <c r="AF705" s="25"/>
      <c r="AG705" s="215"/>
      <c r="AH705" s="216"/>
      <c r="AI705" s="25"/>
      <c r="AJ705" s="215"/>
      <c r="AK705" s="25"/>
      <c r="AL705" s="215"/>
      <c r="AM705" s="216"/>
      <c r="AN705" s="25"/>
      <c r="AO705" s="215"/>
      <c r="AP705" s="25"/>
    </row>
    <row r="706" spans="11:42" ht="15.75" customHeight="1">
      <c r="K706" s="215"/>
      <c r="L706" s="286"/>
      <c r="M706" s="215"/>
      <c r="N706" s="216"/>
      <c r="O706" s="286"/>
      <c r="P706" s="215"/>
      <c r="Q706" s="286"/>
      <c r="R706" s="215"/>
      <c r="S706" s="216"/>
      <c r="T706" s="25"/>
      <c r="U706" s="215"/>
      <c r="V706" s="25"/>
      <c r="W706" s="215"/>
      <c r="X706" s="216"/>
      <c r="Y706" s="25"/>
      <c r="Z706" s="215"/>
      <c r="AA706" s="25"/>
      <c r="AB706" s="215"/>
      <c r="AC706" s="216"/>
      <c r="AD706" s="25"/>
      <c r="AE706" s="215"/>
      <c r="AF706" s="25"/>
      <c r="AG706" s="215"/>
      <c r="AH706" s="216"/>
      <c r="AI706" s="25"/>
      <c r="AJ706" s="215"/>
      <c r="AK706" s="25"/>
      <c r="AL706" s="215"/>
      <c r="AM706" s="216"/>
      <c r="AN706" s="25"/>
      <c r="AO706" s="215"/>
      <c r="AP706" s="25"/>
    </row>
    <row r="707" spans="11:42" ht="15.75" customHeight="1">
      <c r="K707" s="215"/>
      <c r="L707" s="286"/>
      <c r="M707" s="215"/>
      <c r="N707" s="216"/>
      <c r="O707" s="286"/>
      <c r="P707" s="215"/>
      <c r="Q707" s="286"/>
      <c r="R707" s="215"/>
      <c r="S707" s="216"/>
      <c r="T707" s="25"/>
      <c r="U707" s="215"/>
      <c r="V707" s="25"/>
      <c r="W707" s="215"/>
      <c r="X707" s="216"/>
      <c r="Y707" s="25"/>
      <c r="Z707" s="215"/>
      <c r="AA707" s="25"/>
      <c r="AB707" s="215"/>
      <c r="AC707" s="216"/>
      <c r="AD707" s="25"/>
      <c r="AE707" s="215"/>
      <c r="AF707" s="25"/>
      <c r="AG707" s="215"/>
      <c r="AH707" s="216"/>
      <c r="AI707" s="25"/>
      <c r="AJ707" s="215"/>
      <c r="AK707" s="25"/>
      <c r="AL707" s="215"/>
      <c r="AM707" s="216"/>
      <c r="AN707" s="25"/>
      <c r="AO707" s="215"/>
      <c r="AP707" s="25"/>
    </row>
    <row r="708" spans="11:42" ht="15.75" customHeight="1">
      <c r="K708" s="215"/>
      <c r="L708" s="286"/>
      <c r="M708" s="215"/>
      <c r="N708" s="216"/>
      <c r="O708" s="286"/>
      <c r="P708" s="215"/>
      <c r="Q708" s="286"/>
      <c r="R708" s="215"/>
      <c r="S708" s="216"/>
      <c r="T708" s="25"/>
      <c r="U708" s="215"/>
      <c r="V708" s="25"/>
      <c r="W708" s="215"/>
      <c r="X708" s="216"/>
      <c r="Y708" s="25"/>
      <c r="Z708" s="215"/>
      <c r="AA708" s="25"/>
      <c r="AB708" s="215"/>
      <c r="AC708" s="216"/>
      <c r="AD708" s="25"/>
      <c r="AE708" s="215"/>
      <c r="AF708" s="25"/>
      <c r="AG708" s="215"/>
      <c r="AH708" s="216"/>
      <c r="AI708" s="25"/>
      <c r="AJ708" s="215"/>
      <c r="AK708" s="25"/>
      <c r="AL708" s="215"/>
      <c r="AM708" s="216"/>
      <c r="AN708" s="25"/>
      <c r="AO708" s="215"/>
      <c r="AP708" s="25"/>
    </row>
    <row r="709" spans="11:42" ht="15.75" customHeight="1">
      <c r="K709" s="215"/>
      <c r="L709" s="286"/>
      <c r="M709" s="215"/>
      <c r="N709" s="216"/>
      <c r="O709" s="286"/>
      <c r="P709" s="215"/>
      <c r="Q709" s="286"/>
      <c r="R709" s="215"/>
      <c r="S709" s="216"/>
      <c r="T709" s="25"/>
      <c r="U709" s="215"/>
      <c r="V709" s="25"/>
      <c r="W709" s="215"/>
      <c r="X709" s="216"/>
      <c r="Y709" s="25"/>
      <c r="Z709" s="215"/>
      <c r="AA709" s="25"/>
      <c r="AB709" s="215"/>
      <c r="AC709" s="216"/>
      <c r="AD709" s="25"/>
      <c r="AE709" s="215"/>
      <c r="AF709" s="25"/>
      <c r="AG709" s="215"/>
      <c r="AH709" s="216"/>
      <c r="AI709" s="25"/>
      <c r="AJ709" s="215"/>
      <c r="AK709" s="25"/>
      <c r="AL709" s="215"/>
      <c r="AM709" s="216"/>
      <c r="AN709" s="25"/>
      <c r="AO709" s="215"/>
      <c r="AP709" s="25"/>
    </row>
    <row r="710" spans="11:42" ht="15.75" customHeight="1">
      <c r="K710" s="215"/>
      <c r="L710" s="286"/>
      <c r="M710" s="215"/>
      <c r="N710" s="216"/>
      <c r="O710" s="286"/>
      <c r="P710" s="215"/>
      <c r="Q710" s="286"/>
      <c r="R710" s="215"/>
      <c r="S710" s="216"/>
      <c r="T710" s="25"/>
      <c r="U710" s="215"/>
      <c r="V710" s="25"/>
      <c r="W710" s="215"/>
      <c r="X710" s="216"/>
      <c r="Y710" s="25"/>
      <c r="Z710" s="215"/>
      <c r="AA710" s="25"/>
      <c r="AB710" s="215"/>
      <c r="AC710" s="216"/>
      <c r="AD710" s="25"/>
      <c r="AE710" s="215"/>
      <c r="AF710" s="25"/>
      <c r="AG710" s="215"/>
      <c r="AH710" s="216"/>
      <c r="AI710" s="25"/>
      <c r="AJ710" s="215"/>
      <c r="AK710" s="25"/>
      <c r="AL710" s="215"/>
      <c r="AM710" s="216"/>
      <c r="AN710" s="25"/>
      <c r="AO710" s="215"/>
      <c r="AP710" s="25"/>
    </row>
    <row r="711" spans="11:42" ht="15.75" customHeight="1">
      <c r="K711" s="215"/>
      <c r="L711" s="286"/>
      <c r="M711" s="215"/>
      <c r="N711" s="216"/>
      <c r="O711" s="286"/>
      <c r="P711" s="215"/>
      <c r="Q711" s="286"/>
      <c r="R711" s="215"/>
      <c r="S711" s="216"/>
      <c r="T711" s="25"/>
      <c r="U711" s="215"/>
      <c r="V711" s="25"/>
      <c r="W711" s="215"/>
      <c r="X711" s="216"/>
      <c r="Y711" s="25"/>
      <c r="Z711" s="215"/>
      <c r="AA711" s="25"/>
      <c r="AB711" s="215"/>
      <c r="AC711" s="216"/>
      <c r="AD711" s="25"/>
      <c r="AE711" s="215"/>
      <c r="AF711" s="25"/>
      <c r="AG711" s="215"/>
      <c r="AH711" s="216"/>
      <c r="AI711" s="25"/>
      <c r="AJ711" s="215"/>
      <c r="AK711" s="25"/>
      <c r="AL711" s="215"/>
      <c r="AM711" s="216"/>
      <c r="AN711" s="25"/>
      <c r="AO711" s="215"/>
      <c r="AP711" s="25"/>
    </row>
    <row r="712" spans="11:42" ht="15.75" customHeight="1">
      <c r="K712" s="215"/>
      <c r="L712" s="286"/>
      <c r="M712" s="215"/>
      <c r="N712" s="216"/>
      <c r="O712" s="286"/>
      <c r="P712" s="215"/>
      <c r="Q712" s="286"/>
      <c r="R712" s="215"/>
      <c r="S712" s="216"/>
      <c r="T712" s="25"/>
      <c r="U712" s="215"/>
      <c r="V712" s="25"/>
      <c r="W712" s="215"/>
      <c r="X712" s="216"/>
      <c r="Y712" s="25"/>
      <c r="Z712" s="215"/>
      <c r="AA712" s="25"/>
      <c r="AB712" s="215"/>
      <c r="AC712" s="216"/>
      <c r="AD712" s="25"/>
      <c r="AE712" s="215"/>
      <c r="AF712" s="25"/>
      <c r="AG712" s="215"/>
      <c r="AH712" s="216"/>
      <c r="AI712" s="25"/>
      <c r="AJ712" s="215"/>
      <c r="AK712" s="25"/>
      <c r="AL712" s="215"/>
      <c r="AM712" s="216"/>
      <c r="AN712" s="25"/>
      <c r="AO712" s="215"/>
      <c r="AP712" s="25"/>
    </row>
    <row r="713" spans="11:42" ht="15.75" customHeight="1">
      <c r="K713" s="215"/>
      <c r="L713" s="286"/>
      <c r="M713" s="215"/>
      <c r="N713" s="216"/>
      <c r="O713" s="286"/>
      <c r="P713" s="215"/>
      <c r="Q713" s="286"/>
      <c r="R713" s="215"/>
      <c r="S713" s="216"/>
      <c r="T713" s="25"/>
      <c r="U713" s="215"/>
      <c r="V713" s="25"/>
      <c r="W713" s="215"/>
      <c r="X713" s="216"/>
      <c r="Y713" s="25"/>
      <c r="Z713" s="215"/>
      <c r="AA713" s="25"/>
      <c r="AB713" s="215"/>
      <c r="AC713" s="216"/>
      <c r="AD713" s="25"/>
      <c r="AE713" s="215"/>
      <c r="AF713" s="25"/>
      <c r="AG713" s="215"/>
      <c r="AH713" s="216"/>
      <c r="AI713" s="25"/>
      <c r="AJ713" s="215"/>
      <c r="AK713" s="25"/>
      <c r="AL713" s="215"/>
      <c r="AM713" s="216"/>
      <c r="AN713" s="25"/>
      <c r="AO713" s="215"/>
      <c r="AP713" s="25"/>
    </row>
    <row r="714" spans="11:42" ht="15.75" customHeight="1">
      <c r="K714" s="215"/>
      <c r="L714" s="286"/>
      <c r="M714" s="215"/>
      <c r="N714" s="216"/>
      <c r="O714" s="286"/>
      <c r="P714" s="215"/>
      <c r="Q714" s="286"/>
      <c r="R714" s="215"/>
      <c r="S714" s="216"/>
      <c r="T714" s="25"/>
      <c r="U714" s="215"/>
      <c r="V714" s="25"/>
      <c r="W714" s="215"/>
      <c r="X714" s="216"/>
      <c r="Y714" s="25"/>
      <c r="Z714" s="215"/>
      <c r="AA714" s="25"/>
      <c r="AB714" s="215"/>
      <c r="AC714" s="216"/>
      <c r="AD714" s="25"/>
      <c r="AE714" s="215"/>
      <c r="AF714" s="25"/>
      <c r="AG714" s="215"/>
      <c r="AH714" s="216"/>
      <c r="AI714" s="25"/>
      <c r="AJ714" s="215"/>
      <c r="AK714" s="25"/>
      <c r="AL714" s="215"/>
      <c r="AM714" s="216"/>
      <c r="AN714" s="25"/>
      <c r="AO714" s="215"/>
      <c r="AP714" s="25"/>
    </row>
    <row r="715" spans="11:42" ht="15.75" customHeight="1">
      <c r="K715" s="215"/>
      <c r="L715" s="286"/>
      <c r="M715" s="215"/>
      <c r="N715" s="216"/>
      <c r="O715" s="286"/>
      <c r="P715" s="215"/>
      <c r="Q715" s="286"/>
      <c r="R715" s="215"/>
      <c r="S715" s="216"/>
      <c r="T715" s="25"/>
      <c r="U715" s="215"/>
      <c r="V715" s="25"/>
      <c r="W715" s="215"/>
      <c r="X715" s="216"/>
      <c r="Y715" s="25"/>
      <c r="Z715" s="215"/>
      <c r="AA715" s="25"/>
      <c r="AB715" s="215"/>
      <c r="AC715" s="216"/>
      <c r="AD715" s="25"/>
      <c r="AE715" s="215"/>
      <c r="AF715" s="25"/>
      <c r="AG715" s="215"/>
      <c r="AH715" s="216"/>
      <c r="AI715" s="25"/>
      <c r="AJ715" s="215"/>
      <c r="AK715" s="25"/>
      <c r="AL715" s="215"/>
      <c r="AM715" s="216"/>
      <c r="AN715" s="25"/>
      <c r="AO715" s="215"/>
      <c r="AP715" s="25"/>
    </row>
    <row r="716" spans="11:42" ht="15.75" customHeight="1">
      <c r="K716" s="215"/>
      <c r="L716" s="286"/>
      <c r="M716" s="215"/>
      <c r="N716" s="216"/>
      <c r="O716" s="286"/>
      <c r="P716" s="215"/>
      <c r="Q716" s="286"/>
      <c r="R716" s="215"/>
      <c r="S716" s="216"/>
      <c r="T716" s="25"/>
      <c r="U716" s="215"/>
      <c r="V716" s="25"/>
      <c r="W716" s="215"/>
      <c r="X716" s="216"/>
      <c r="Y716" s="25"/>
      <c r="Z716" s="215"/>
      <c r="AA716" s="25"/>
      <c r="AB716" s="215"/>
      <c r="AC716" s="216"/>
      <c r="AD716" s="25"/>
      <c r="AE716" s="215"/>
      <c r="AF716" s="25"/>
      <c r="AG716" s="215"/>
      <c r="AH716" s="216"/>
      <c r="AI716" s="25"/>
      <c r="AJ716" s="215"/>
      <c r="AK716" s="25"/>
      <c r="AL716" s="215"/>
      <c r="AM716" s="216"/>
      <c r="AN716" s="25"/>
      <c r="AO716" s="215"/>
      <c r="AP716" s="25"/>
    </row>
    <row r="717" spans="11:42" ht="15.75" customHeight="1">
      <c r="K717" s="215"/>
      <c r="L717" s="286"/>
      <c r="M717" s="215"/>
      <c r="N717" s="216"/>
      <c r="O717" s="286"/>
      <c r="P717" s="215"/>
      <c r="Q717" s="286"/>
      <c r="R717" s="215"/>
      <c r="S717" s="216"/>
      <c r="T717" s="25"/>
      <c r="U717" s="215"/>
      <c r="V717" s="25"/>
      <c r="W717" s="215"/>
      <c r="X717" s="216"/>
      <c r="Y717" s="25"/>
      <c r="Z717" s="215"/>
      <c r="AA717" s="25"/>
      <c r="AB717" s="215"/>
      <c r="AC717" s="216"/>
      <c r="AD717" s="25"/>
      <c r="AE717" s="215"/>
      <c r="AF717" s="25"/>
      <c r="AG717" s="215"/>
      <c r="AH717" s="216"/>
      <c r="AI717" s="25"/>
      <c r="AJ717" s="215"/>
      <c r="AK717" s="25"/>
      <c r="AL717" s="215"/>
      <c r="AM717" s="216"/>
      <c r="AN717" s="25"/>
      <c r="AO717" s="215"/>
      <c r="AP717" s="25"/>
    </row>
    <row r="718" spans="11:42" ht="15.75" customHeight="1">
      <c r="K718" s="215"/>
      <c r="L718" s="286"/>
      <c r="M718" s="215"/>
      <c r="N718" s="216"/>
      <c r="O718" s="286"/>
      <c r="P718" s="215"/>
      <c r="Q718" s="286"/>
      <c r="R718" s="215"/>
      <c r="S718" s="216"/>
      <c r="T718" s="25"/>
      <c r="U718" s="215"/>
      <c r="V718" s="25"/>
      <c r="W718" s="215"/>
      <c r="X718" s="216"/>
      <c r="Y718" s="25"/>
      <c r="Z718" s="215"/>
      <c r="AA718" s="25"/>
      <c r="AB718" s="215"/>
      <c r="AC718" s="216"/>
      <c r="AD718" s="25"/>
      <c r="AE718" s="215"/>
      <c r="AF718" s="25"/>
      <c r="AG718" s="215"/>
      <c r="AH718" s="216"/>
      <c r="AI718" s="25"/>
      <c r="AJ718" s="215"/>
      <c r="AK718" s="25"/>
      <c r="AL718" s="215"/>
      <c r="AM718" s="216"/>
      <c r="AN718" s="25"/>
      <c r="AO718" s="215"/>
      <c r="AP718" s="25"/>
    </row>
    <row r="719" spans="11:42" ht="15.75" customHeight="1">
      <c r="K719" s="215"/>
      <c r="L719" s="286"/>
      <c r="M719" s="215"/>
      <c r="N719" s="216"/>
      <c r="O719" s="286"/>
      <c r="P719" s="215"/>
      <c r="Q719" s="286"/>
      <c r="R719" s="215"/>
      <c r="S719" s="216"/>
      <c r="T719" s="25"/>
      <c r="U719" s="215"/>
      <c r="V719" s="25"/>
      <c r="W719" s="215"/>
      <c r="X719" s="216"/>
      <c r="Y719" s="25"/>
      <c r="Z719" s="215"/>
      <c r="AA719" s="25"/>
      <c r="AB719" s="215"/>
      <c r="AC719" s="216"/>
      <c r="AD719" s="25"/>
      <c r="AE719" s="215"/>
      <c r="AF719" s="25"/>
      <c r="AG719" s="215"/>
      <c r="AH719" s="216"/>
      <c r="AI719" s="25"/>
      <c r="AJ719" s="215"/>
      <c r="AK719" s="25"/>
      <c r="AL719" s="215"/>
      <c r="AM719" s="216"/>
      <c r="AN719" s="25"/>
      <c r="AO719" s="215"/>
      <c r="AP719" s="25"/>
    </row>
    <row r="720" spans="11:42" ht="15.75" customHeight="1">
      <c r="K720" s="215"/>
      <c r="L720" s="286"/>
      <c r="M720" s="215"/>
      <c r="N720" s="216"/>
      <c r="O720" s="286"/>
      <c r="P720" s="215"/>
      <c r="Q720" s="286"/>
      <c r="R720" s="215"/>
      <c r="S720" s="216"/>
      <c r="T720" s="25"/>
      <c r="U720" s="215"/>
      <c r="V720" s="25"/>
      <c r="W720" s="215"/>
      <c r="X720" s="216"/>
      <c r="Y720" s="25"/>
      <c r="Z720" s="215"/>
      <c r="AA720" s="25"/>
      <c r="AB720" s="215"/>
      <c r="AC720" s="216"/>
      <c r="AD720" s="25"/>
      <c r="AE720" s="215"/>
      <c r="AF720" s="25"/>
      <c r="AG720" s="215"/>
      <c r="AH720" s="216"/>
      <c r="AI720" s="25"/>
      <c r="AJ720" s="215"/>
      <c r="AK720" s="25"/>
      <c r="AL720" s="215"/>
      <c r="AM720" s="216"/>
      <c r="AN720" s="25"/>
      <c r="AO720" s="215"/>
      <c r="AP720" s="25"/>
    </row>
    <row r="721" spans="11:42" ht="15.75" customHeight="1">
      <c r="K721" s="215"/>
      <c r="L721" s="286"/>
      <c r="M721" s="215"/>
      <c r="N721" s="216"/>
      <c r="O721" s="286"/>
      <c r="P721" s="215"/>
      <c r="Q721" s="286"/>
      <c r="R721" s="215"/>
      <c r="S721" s="216"/>
      <c r="T721" s="25"/>
      <c r="U721" s="215"/>
      <c r="V721" s="25"/>
      <c r="W721" s="215"/>
      <c r="X721" s="216"/>
      <c r="Y721" s="25"/>
      <c r="Z721" s="215"/>
      <c r="AA721" s="25"/>
      <c r="AB721" s="215"/>
      <c r="AC721" s="216"/>
      <c r="AD721" s="25"/>
      <c r="AE721" s="215"/>
      <c r="AF721" s="25"/>
      <c r="AG721" s="215"/>
      <c r="AH721" s="216"/>
      <c r="AI721" s="25"/>
      <c r="AJ721" s="215"/>
      <c r="AK721" s="25"/>
      <c r="AL721" s="215"/>
      <c r="AM721" s="216"/>
      <c r="AN721" s="25"/>
      <c r="AO721" s="215"/>
      <c r="AP721" s="25"/>
    </row>
    <row r="722" spans="11:42" ht="15.75" customHeight="1">
      <c r="K722" s="215"/>
      <c r="L722" s="286"/>
      <c r="M722" s="215"/>
      <c r="N722" s="216"/>
      <c r="O722" s="286"/>
      <c r="P722" s="215"/>
      <c r="Q722" s="286"/>
      <c r="R722" s="215"/>
      <c r="S722" s="216"/>
      <c r="T722" s="25"/>
      <c r="U722" s="215"/>
      <c r="V722" s="25"/>
      <c r="W722" s="215"/>
      <c r="X722" s="216"/>
      <c r="Y722" s="25"/>
      <c r="Z722" s="215"/>
      <c r="AA722" s="25"/>
      <c r="AB722" s="215"/>
      <c r="AC722" s="216"/>
      <c r="AD722" s="25"/>
      <c r="AE722" s="215"/>
      <c r="AF722" s="25"/>
      <c r="AG722" s="215"/>
      <c r="AH722" s="216"/>
      <c r="AI722" s="25"/>
      <c r="AJ722" s="215"/>
      <c r="AK722" s="25"/>
      <c r="AL722" s="215"/>
      <c r="AM722" s="216"/>
      <c r="AN722" s="25"/>
      <c r="AO722" s="215"/>
      <c r="AP722" s="25"/>
    </row>
    <row r="723" spans="11:42" ht="15.75" customHeight="1">
      <c r="K723" s="215"/>
      <c r="L723" s="286"/>
      <c r="M723" s="215"/>
      <c r="N723" s="216"/>
      <c r="O723" s="286"/>
      <c r="P723" s="215"/>
      <c r="Q723" s="286"/>
      <c r="R723" s="215"/>
      <c r="S723" s="216"/>
      <c r="T723" s="25"/>
      <c r="U723" s="215"/>
      <c r="V723" s="25"/>
      <c r="W723" s="215"/>
      <c r="X723" s="216"/>
      <c r="Y723" s="25"/>
      <c r="Z723" s="215"/>
      <c r="AA723" s="25"/>
      <c r="AB723" s="215"/>
      <c r="AC723" s="216"/>
      <c r="AD723" s="25"/>
      <c r="AE723" s="215"/>
      <c r="AF723" s="25"/>
      <c r="AG723" s="215"/>
      <c r="AH723" s="216"/>
      <c r="AI723" s="25"/>
      <c r="AJ723" s="215"/>
      <c r="AK723" s="25"/>
      <c r="AL723" s="215"/>
      <c r="AM723" s="216"/>
      <c r="AN723" s="25"/>
      <c r="AO723" s="215"/>
      <c r="AP723" s="25"/>
    </row>
    <row r="724" spans="11:42" ht="15.75" customHeight="1">
      <c r="K724" s="215"/>
      <c r="L724" s="286"/>
      <c r="M724" s="215"/>
      <c r="N724" s="216"/>
      <c r="O724" s="286"/>
      <c r="P724" s="215"/>
      <c r="Q724" s="286"/>
      <c r="R724" s="215"/>
      <c r="S724" s="216"/>
      <c r="T724" s="25"/>
      <c r="U724" s="215"/>
      <c r="V724" s="25"/>
      <c r="W724" s="215"/>
      <c r="X724" s="216"/>
      <c r="Y724" s="25"/>
      <c r="Z724" s="215"/>
      <c r="AA724" s="25"/>
      <c r="AB724" s="215"/>
      <c r="AC724" s="216"/>
      <c r="AD724" s="25"/>
      <c r="AE724" s="215"/>
      <c r="AF724" s="25"/>
      <c r="AG724" s="215"/>
      <c r="AH724" s="216"/>
      <c r="AI724" s="25"/>
      <c r="AJ724" s="215"/>
      <c r="AK724" s="25"/>
      <c r="AL724" s="215"/>
      <c r="AM724" s="216"/>
      <c r="AN724" s="25"/>
      <c r="AO724" s="215"/>
      <c r="AP724" s="25"/>
    </row>
    <row r="725" spans="11:42" ht="15.75" customHeight="1">
      <c r="K725" s="215"/>
      <c r="L725" s="286"/>
      <c r="M725" s="215"/>
      <c r="N725" s="216"/>
      <c r="O725" s="286"/>
      <c r="P725" s="215"/>
      <c r="Q725" s="286"/>
      <c r="R725" s="215"/>
      <c r="S725" s="216"/>
      <c r="T725" s="25"/>
      <c r="U725" s="215"/>
      <c r="V725" s="25"/>
      <c r="W725" s="215"/>
      <c r="X725" s="216"/>
      <c r="Y725" s="25"/>
      <c r="Z725" s="215"/>
      <c r="AA725" s="25"/>
      <c r="AB725" s="215"/>
      <c r="AC725" s="216"/>
      <c r="AD725" s="25"/>
      <c r="AE725" s="215"/>
      <c r="AF725" s="25"/>
      <c r="AG725" s="215"/>
      <c r="AH725" s="216"/>
      <c r="AI725" s="25"/>
      <c r="AJ725" s="215"/>
      <c r="AK725" s="25"/>
      <c r="AL725" s="215"/>
      <c r="AM725" s="216"/>
      <c r="AN725" s="25"/>
      <c r="AO725" s="215"/>
      <c r="AP725" s="25"/>
    </row>
    <row r="726" spans="11:42" ht="15.75" customHeight="1">
      <c r="K726" s="215"/>
      <c r="L726" s="286"/>
      <c r="M726" s="215"/>
      <c r="N726" s="216"/>
      <c r="O726" s="286"/>
      <c r="P726" s="215"/>
      <c r="Q726" s="286"/>
      <c r="R726" s="215"/>
      <c r="S726" s="216"/>
      <c r="T726" s="25"/>
      <c r="U726" s="215"/>
      <c r="V726" s="25"/>
      <c r="W726" s="215"/>
      <c r="X726" s="216"/>
      <c r="Y726" s="25"/>
      <c r="Z726" s="215"/>
      <c r="AA726" s="25"/>
      <c r="AB726" s="215"/>
      <c r="AC726" s="216"/>
      <c r="AD726" s="25"/>
      <c r="AE726" s="215"/>
      <c r="AF726" s="25"/>
      <c r="AG726" s="215"/>
      <c r="AH726" s="216"/>
      <c r="AI726" s="25"/>
      <c r="AJ726" s="215"/>
      <c r="AK726" s="25"/>
      <c r="AL726" s="215"/>
      <c r="AM726" s="216"/>
      <c r="AN726" s="25"/>
      <c r="AO726" s="215"/>
      <c r="AP726" s="25"/>
    </row>
    <row r="727" spans="11:42" ht="15.75" customHeight="1">
      <c r="K727" s="215"/>
      <c r="L727" s="286"/>
      <c r="M727" s="215"/>
      <c r="N727" s="216"/>
      <c r="O727" s="286"/>
      <c r="P727" s="215"/>
      <c r="Q727" s="286"/>
      <c r="R727" s="215"/>
      <c r="S727" s="216"/>
      <c r="T727" s="25"/>
      <c r="U727" s="215"/>
      <c r="V727" s="25"/>
      <c r="W727" s="215"/>
      <c r="X727" s="216"/>
      <c r="Y727" s="25"/>
      <c r="Z727" s="215"/>
      <c r="AA727" s="25"/>
      <c r="AB727" s="215"/>
      <c r="AC727" s="216"/>
      <c r="AD727" s="25"/>
      <c r="AE727" s="215"/>
      <c r="AF727" s="25"/>
      <c r="AG727" s="215"/>
      <c r="AH727" s="216"/>
      <c r="AI727" s="25"/>
      <c r="AJ727" s="215"/>
      <c r="AK727" s="25"/>
      <c r="AL727" s="215"/>
      <c r="AM727" s="216"/>
      <c r="AN727" s="25"/>
      <c r="AO727" s="215"/>
      <c r="AP727" s="25"/>
    </row>
    <row r="728" spans="11:42" ht="15.75" customHeight="1">
      <c r="K728" s="215"/>
      <c r="L728" s="286"/>
      <c r="M728" s="215"/>
      <c r="N728" s="216"/>
      <c r="O728" s="286"/>
      <c r="P728" s="215"/>
      <c r="Q728" s="286"/>
      <c r="R728" s="215"/>
      <c r="S728" s="216"/>
      <c r="T728" s="25"/>
      <c r="U728" s="215"/>
      <c r="V728" s="25"/>
      <c r="W728" s="215"/>
      <c r="X728" s="216"/>
      <c r="Y728" s="25"/>
      <c r="Z728" s="215"/>
      <c r="AA728" s="25"/>
      <c r="AB728" s="215"/>
      <c r="AC728" s="216"/>
      <c r="AD728" s="25"/>
      <c r="AE728" s="215"/>
      <c r="AF728" s="25"/>
      <c r="AG728" s="215"/>
      <c r="AH728" s="216"/>
      <c r="AI728" s="25"/>
      <c r="AJ728" s="215"/>
      <c r="AK728" s="25"/>
      <c r="AL728" s="215"/>
      <c r="AM728" s="216"/>
      <c r="AN728" s="25"/>
      <c r="AO728" s="215"/>
      <c r="AP728" s="25"/>
    </row>
    <row r="729" spans="11:42" ht="15.75" customHeight="1">
      <c r="K729" s="215"/>
      <c r="L729" s="286"/>
      <c r="M729" s="215"/>
      <c r="N729" s="216"/>
      <c r="O729" s="286"/>
      <c r="P729" s="215"/>
      <c r="Q729" s="286"/>
      <c r="R729" s="215"/>
      <c r="S729" s="216"/>
      <c r="T729" s="25"/>
      <c r="U729" s="215"/>
      <c r="V729" s="25"/>
      <c r="W729" s="215"/>
      <c r="X729" s="216"/>
      <c r="Y729" s="25"/>
      <c r="Z729" s="215"/>
      <c r="AA729" s="25"/>
      <c r="AB729" s="215"/>
      <c r="AC729" s="216"/>
      <c r="AD729" s="25"/>
      <c r="AE729" s="215"/>
      <c r="AF729" s="25"/>
      <c r="AG729" s="215"/>
      <c r="AH729" s="216"/>
      <c r="AI729" s="25"/>
      <c r="AJ729" s="215"/>
      <c r="AK729" s="25"/>
      <c r="AL729" s="215"/>
      <c r="AM729" s="216"/>
      <c r="AN729" s="25"/>
      <c r="AO729" s="215"/>
      <c r="AP729" s="25"/>
    </row>
    <row r="730" spans="11:42" ht="15.75" customHeight="1">
      <c r="K730" s="215"/>
      <c r="L730" s="286"/>
      <c r="M730" s="215"/>
      <c r="N730" s="216"/>
      <c r="O730" s="286"/>
      <c r="P730" s="215"/>
      <c r="Q730" s="286"/>
      <c r="R730" s="215"/>
      <c r="S730" s="216"/>
      <c r="T730" s="25"/>
      <c r="U730" s="215"/>
      <c r="V730" s="25"/>
      <c r="W730" s="215"/>
      <c r="X730" s="216"/>
      <c r="Y730" s="25"/>
      <c r="Z730" s="215"/>
      <c r="AA730" s="25"/>
      <c r="AB730" s="215"/>
      <c r="AC730" s="216"/>
      <c r="AD730" s="25"/>
      <c r="AE730" s="215"/>
      <c r="AF730" s="25"/>
      <c r="AG730" s="215"/>
      <c r="AH730" s="216"/>
      <c r="AI730" s="25"/>
      <c r="AJ730" s="215"/>
      <c r="AK730" s="25"/>
      <c r="AL730" s="215"/>
      <c r="AM730" s="216"/>
      <c r="AN730" s="25"/>
      <c r="AO730" s="215"/>
      <c r="AP730" s="25"/>
    </row>
    <row r="731" spans="11:42" ht="15.75" customHeight="1">
      <c r="K731" s="215"/>
      <c r="L731" s="286"/>
      <c r="M731" s="215"/>
      <c r="N731" s="216"/>
      <c r="O731" s="286"/>
      <c r="P731" s="215"/>
      <c r="Q731" s="286"/>
      <c r="R731" s="215"/>
      <c r="S731" s="216"/>
      <c r="T731" s="25"/>
      <c r="U731" s="215"/>
      <c r="V731" s="25"/>
      <c r="W731" s="215"/>
      <c r="X731" s="216"/>
      <c r="Y731" s="25"/>
      <c r="Z731" s="215"/>
      <c r="AA731" s="25"/>
      <c r="AB731" s="215"/>
      <c r="AC731" s="216"/>
      <c r="AD731" s="25"/>
      <c r="AE731" s="215"/>
      <c r="AF731" s="25"/>
      <c r="AG731" s="215"/>
      <c r="AH731" s="216"/>
      <c r="AI731" s="25"/>
      <c r="AJ731" s="215"/>
      <c r="AK731" s="25"/>
      <c r="AL731" s="215"/>
      <c r="AM731" s="216"/>
      <c r="AN731" s="25"/>
      <c r="AO731" s="215"/>
      <c r="AP731" s="25"/>
    </row>
    <row r="732" spans="11:42" ht="15.75" customHeight="1">
      <c r="K732" s="215"/>
      <c r="L732" s="286"/>
      <c r="M732" s="215"/>
      <c r="N732" s="216"/>
      <c r="O732" s="286"/>
      <c r="P732" s="215"/>
      <c r="Q732" s="286"/>
      <c r="R732" s="215"/>
      <c r="S732" s="216"/>
      <c r="T732" s="25"/>
      <c r="U732" s="215"/>
      <c r="V732" s="25"/>
      <c r="W732" s="215"/>
      <c r="X732" s="216"/>
      <c r="Y732" s="25"/>
      <c r="Z732" s="215"/>
      <c r="AA732" s="25"/>
      <c r="AB732" s="215"/>
      <c r="AC732" s="216"/>
      <c r="AD732" s="25"/>
      <c r="AE732" s="215"/>
      <c r="AF732" s="25"/>
      <c r="AG732" s="215"/>
      <c r="AH732" s="216"/>
      <c r="AI732" s="25"/>
      <c r="AJ732" s="215"/>
      <c r="AK732" s="25"/>
      <c r="AL732" s="215"/>
      <c r="AM732" s="216"/>
      <c r="AN732" s="25"/>
      <c r="AO732" s="215"/>
      <c r="AP732" s="25"/>
    </row>
    <row r="733" spans="11:42" ht="15.75" customHeight="1">
      <c r="K733" s="215"/>
      <c r="L733" s="286"/>
      <c r="M733" s="215"/>
      <c r="N733" s="216"/>
      <c r="O733" s="286"/>
      <c r="P733" s="215"/>
      <c r="Q733" s="286"/>
      <c r="R733" s="215"/>
      <c r="S733" s="216"/>
      <c r="T733" s="25"/>
      <c r="U733" s="215"/>
      <c r="V733" s="25"/>
      <c r="W733" s="215"/>
      <c r="X733" s="216"/>
      <c r="Y733" s="25"/>
      <c r="Z733" s="215"/>
      <c r="AA733" s="25"/>
      <c r="AB733" s="215"/>
      <c r="AC733" s="216"/>
      <c r="AD733" s="25"/>
      <c r="AE733" s="215"/>
      <c r="AF733" s="25"/>
      <c r="AG733" s="215"/>
      <c r="AH733" s="216"/>
      <c r="AI733" s="25"/>
      <c r="AJ733" s="215"/>
      <c r="AK733" s="25"/>
      <c r="AL733" s="215"/>
      <c r="AM733" s="216"/>
      <c r="AN733" s="25"/>
      <c r="AO733" s="215"/>
      <c r="AP733" s="25"/>
    </row>
    <row r="734" spans="11:42" ht="15.75" customHeight="1">
      <c r="K734" s="215"/>
      <c r="L734" s="286"/>
      <c r="M734" s="215"/>
      <c r="N734" s="216"/>
      <c r="O734" s="286"/>
      <c r="P734" s="215"/>
      <c r="Q734" s="286"/>
      <c r="R734" s="215"/>
      <c r="S734" s="216"/>
      <c r="T734" s="25"/>
      <c r="U734" s="215"/>
      <c r="V734" s="25"/>
      <c r="W734" s="215"/>
      <c r="X734" s="216"/>
      <c r="Y734" s="25"/>
      <c r="Z734" s="215"/>
      <c r="AA734" s="25"/>
      <c r="AB734" s="215"/>
      <c r="AC734" s="216"/>
      <c r="AD734" s="25"/>
      <c r="AE734" s="215"/>
      <c r="AF734" s="25"/>
      <c r="AG734" s="215"/>
      <c r="AH734" s="216"/>
      <c r="AI734" s="25"/>
      <c r="AJ734" s="215"/>
      <c r="AK734" s="25"/>
      <c r="AL734" s="215"/>
      <c r="AM734" s="216"/>
      <c r="AN734" s="25"/>
      <c r="AO734" s="215"/>
      <c r="AP734" s="25"/>
    </row>
    <row r="735" spans="11:42" ht="15.75" customHeight="1">
      <c r="K735" s="215"/>
      <c r="L735" s="286"/>
      <c r="M735" s="215"/>
      <c r="N735" s="216"/>
      <c r="O735" s="286"/>
      <c r="P735" s="215"/>
      <c r="Q735" s="286"/>
      <c r="R735" s="215"/>
      <c r="S735" s="216"/>
      <c r="T735" s="25"/>
      <c r="U735" s="215"/>
      <c r="V735" s="25"/>
      <c r="W735" s="215"/>
      <c r="X735" s="216"/>
      <c r="Y735" s="25"/>
      <c r="Z735" s="215"/>
      <c r="AA735" s="25"/>
      <c r="AB735" s="215"/>
      <c r="AC735" s="216"/>
      <c r="AD735" s="25"/>
      <c r="AE735" s="215"/>
      <c r="AF735" s="25"/>
      <c r="AG735" s="215"/>
      <c r="AH735" s="216"/>
      <c r="AI735" s="25"/>
      <c r="AJ735" s="215"/>
      <c r="AK735" s="25"/>
      <c r="AL735" s="215"/>
      <c r="AM735" s="216"/>
      <c r="AN735" s="25"/>
      <c r="AO735" s="215"/>
      <c r="AP735" s="25"/>
    </row>
    <row r="736" spans="11:42" ht="15.75" customHeight="1">
      <c r="K736" s="215"/>
      <c r="L736" s="286"/>
      <c r="M736" s="215"/>
      <c r="N736" s="216"/>
      <c r="O736" s="286"/>
      <c r="P736" s="215"/>
      <c r="Q736" s="286"/>
      <c r="R736" s="215"/>
      <c r="S736" s="216"/>
      <c r="T736" s="25"/>
      <c r="U736" s="215"/>
      <c r="V736" s="25"/>
      <c r="W736" s="215"/>
      <c r="X736" s="216"/>
      <c r="Y736" s="25"/>
      <c r="Z736" s="215"/>
      <c r="AA736" s="25"/>
      <c r="AB736" s="215"/>
      <c r="AC736" s="216"/>
      <c r="AD736" s="25"/>
      <c r="AE736" s="215"/>
      <c r="AF736" s="25"/>
      <c r="AG736" s="215"/>
      <c r="AH736" s="216"/>
      <c r="AI736" s="25"/>
      <c r="AJ736" s="215"/>
      <c r="AK736" s="25"/>
      <c r="AL736" s="215"/>
      <c r="AM736" s="216"/>
      <c r="AN736" s="25"/>
      <c r="AO736" s="215"/>
      <c r="AP736" s="25"/>
    </row>
    <row r="737" spans="11:42" ht="15.75" customHeight="1">
      <c r="K737" s="215"/>
      <c r="L737" s="286"/>
      <c r="M737" s="215"/>
      <c r="N737" s="216"/>
      <c r="O737" s="286"/>
      <c r="P737" s="215"/>
      <c r="Q737" s="286"/>
      <c r="R737" s="215"/>
      <c r="S737" s="216"/>
      <c r="T737" s="25"/>
      <c r="U737" s="215"/>
      <c r="V737" s="25"/>
      <c r="W737" s="215"/>
      <c r="X737" s="216"/>
      <c r="Y737" s="25"/>
      <c r="Z737" s="215"/>
      <c r="AA737" s="25"/>
      <c r="AB737" s="215"/>
      <c r="AC737" s="216"/>
      <c r="AD737" s="25"/>
      <c r="AE737" s="215"/>
      <c r="AF737" s="25"/>
      <c r="AG737" s="215"/>
      <c r="AH737" s="216"/>
      <c r="AI737" s="25"/>
      <c r="AJ737" s="215"/>
      <c r="AK737" s="25"/>
      <c r="AL737" s="215"/>
      <c r="AM737" s="216"/>
      <c r="AN737" s="25"/>
      <c r="AO737" s="215"/>
      <c r="AP737" s="25"/>
    </row>
    <row r="738" spans="11:42" ht="15.75" customHeight="1">
      <c r="K738" s="215"/>
      <c r="L738" s="286"/>
      <c r="M738" s="215"/>
      <c r="N738" s="216"/>
      <c r="O738" s="286"/>
      <c r="P738" s="215"/>
      <c r="Q738" s="286"/>
      <c r="R738" s="215"/>
      <c r="S738" s="216"/>
      <c r="T738" s="25"/>
      <c r="U738" s="215"/>
      <c r="V738" s="25"/>
      <c r="W738" s="215"/>
      <c r="X738" s="216"/>
      <c r="Y738" s="25"/>
      <c r="Z738" s="215"/>
      <c r="AA738" s="25"/>
      <c r="AB738" s="215"/>
      <c r="AC738" s="216"/>
      <c r="AD738" s="25"/>
      <c r="AE738" s="215"/>
      <c r="AF738" s="25"/>
      <c r="AG738" s="215"/>
      <c r="AH738" s="216"/>
      <c r="AI738" s="25"/>
      <c r="AJ738" s="215"/>
      <c r="AK738" s="25"/>
      <c r="AL738" s="215"/>
      <c r="AM738" s="216"/>
      <c r="AN738" s="25"/>
      <c r="AO738" s="215"/>
      <c r="AP738" s="25"/>
    </row>
    <row r="739" spans="11:42" ht="15.75" customHeight="1">
      <c r="K739" s="215"/>
      <c r="L739" s="286"/>
      <c r="M739" s="215"/>
      <c r="N739" s="216"/>
      <c r="O739" s="286"/>
      <c r="P739" s="215"/>
      <c r="Q739" s="286"/>
      <c r="R739" s="215"/>
      <c r="S739" s="216"/>
      <c r="T739" s="25"/>
      <c r="U739" s="215"/>
      <c r="V739" s="25"/>
      <c r="W739" s="215"/>
      <c r="X739" s="216"/>
      <c r="Y739" s="25"/>
      <c r="Z739" s="215"/>
      <c r="AA739" s="25"/>
      <c r="AB739" s="215"/>
      <c r="AC739" s="216"/>
      <c r="AD739" s="25"/>
      <c r="AE739" s="215"/>
      <c r="AF739" s="25"/>
      <c r="AG739" s="215"/>
      <c r="AH739" s="216"/>
      <c r="AI739" s="25"/>
      <c r="AJ739" s="215"/>
      <c r="AK739" s="25"/>
      <c r="AL739" s="215"/>
      <c r="AM739" s="216"/>
      <c r="AN739" s="25"/>
      <c r="AO739" s="215"/>
      <c r="AP739" s="25"/>
    </row>
    <row r="740" spans="11:42" ht="15.75" customHeight="1">
      <c r="K740" s="215"/>
      <c r="L740" s="286"/>
      <c r="M740" s="215"/>
      <c r="N740" s="216"/>
      <c r="O740" s="286"/>
      <c r="P740" s="215"/>
      <c r="Q740" s="286"/>
      <c r="R740" s="215"/>
      <c r="S740" s="216"/>
      <c r="T740" s="25"/>
      <c r="U740" s="215"/>
      <c r="V740" s="25"/>
      <c r="W740" s="215"/>
      <c r="X740" s="216"/>
      <c r="Y740" s="25"/>
      <c r="Z740" s="215"/>
      <c r="AA740" s="25"/>
      <c r="AB740" s="215"/>
      <c r="AC740" s="216"/>
      <c r="AD740" s="25"/>
      <c r="AE740" s="215"/>
      <c r="AF740" s="25"/>
      <c r="AG740" s="215"/>
      <c r="AH740" s="216"/>
      <c r="AI740" s="25"/>
      <c r="AJ740" s="215"/>
      <c r="AK740" s="25"/>
      <c r="AL740" s="215"/>
      <c r="AM740" s="216"/>
      <c r="AN740" s="25"/>
      <c r="AO740" s="215"/>
      <c r="AP740" s="25"/>
    </row>
    <row r="741" spans="11:42" ht="15.75" customHeight="1">
      <c r="K741" s="215"/>
      <c r="L741" s="286"/>
      <c r="M741" s="215"/>
      <c r="N741" s="216"/>
      <c r="O741" s="286"/>
      <c r="P741" s="215"/>
      <c r="Q741" s="286"/>
      <c r="R741" s="215"/>
      <c r="S741" s="216"/>
      <c r="T741" s="25"/>
      <c r="U741" s="215"/>
      <c r="V741" s="25"/>
      <c r="W741" s="215"/>
      <c r="X741" s="216"/>
      <c r="Y741" s="25"/>
      <c r="Z741" s="215"/>
      <c r="AA741" s="25"/>
      <c r="AB741" s="215"/>
      <c r="AC741" s="216"/>
      <c r="AD741" s="25"/>
      <c r="AE741" s="215"/>
      <c r="AF741" s="25"/>
      <c r="AG741" s="215"/>
      <c r="AH741" s="216"/>
      <c r="AI741" s="25"/>
      <c r="AJ741" s="215"/>
      <c r="AK741" s="25"/>
      <c r="AL741" s="215"/>
      <c r="AM741" s="216"/>
      <c r="AN741" s="25"/>
      <c r="AO741" s="215"/>
      <c r="AP741" s="25"/>
    </row>
    <row r="742" spans="11:42" ht="15.75" customHeight="1">
      <c r="K742" s="215"/>
      <c r="L742" s="286"/>
      <c r="M742" s="215"/>
      <c r="N742" s="216"/>
      <c r="O742" s="286"/>
      <c r="P742" s="215"/>
      <c r="Q742" s="286"/>
      <c r="R742" s="215"/>
      <c r="S742" s="216"/>
      <c r="T742" s="25"/>
      <c r="U742" s="215"/>
      <c r="V742" s="25"/>
      <c r="W742" s="215"/>
      <c r="X742" s="216"/>
      <c r="Y742" s="25"/>
      <c r="Z742" s="215"/>
      <c r="AA742" s="25"/>
      <c r="AB742" s="215"/>
      <c r="AC742" s="216"/>
      <c r="AD742" s="25"/>
      <c r="AE742" s="215"/>
      <c r="AF742" s="25"/>
      <c r="AG742" s="215"/>
      <c r="AH742" s="216"/>
      <c r="AI742" s="25"/>
      <c r="AJ742" s="215"/>
      <c r="AK742" s="25"/>
      <c r="AL742" s="215"/>
      <c r="AM742" s="216"/>
      <c r="AN742" s="25"/>
      <c r="AO742" s="215"/>
      <c r="AP742" s="25"/>
    </row>
    <row r="743" spans="11:42" ht="15.75" customHeight="1">
      <c r="K743" s="215"/>
      <c r="L743" s="286"/>
      <c r="M743" s="215"/>
      <c r="N743" s="216"/>
      <c r="O743" s="286"/>
      <c r="P743" s="215"/>
      <c r="Q743" s="286"/>
      <c r="R743" s="215"/>
      <c r="S743" s="216"/>
      <c r="T743" s="25"/>
      <c r="U743" s="215"/>
      <c r="V743" s="25"/>
      <c r="W743" s="215"/>
      <c r="X743" s="216"/>
      <c r="Y743" s="25"/>
      <c r="Z743" s="215"/>
      <c r="AA743" s="25"/>
      <c r="AB743" s="215"/>
      <c r="AC743" s="216"/>
      <c r="AD743" s="25"/>
      <c r="AE743" s="215"/>
      <c r="AF743" s="25"/>
      <c r="AG743" s="215"/>
      <c r="AH743" s="216"/>
      <c r="AI743" s="25"/>
      <c r="AJ743" s="215"/>
      <c r="AK743" s="25"/>
      <c r="AL743" s="215"/>
      <c r="AM743" s="216"/>
      <c r="AN743" s="25"/>
      <c r="AO743" s="215"/>
      <c r="AP743" s="25"/>
    </row>
    <row r="744" spans="11:42" ht="15.75" customHeight="1">
      <c r="K744" s="215"/>
      <c r="L744" s="286"/>
      <c r="M744" s="215"/>
      <c r="N744" s="216"/>
      <c r="O744" s="286"/>
      <c r="P744" s="215"/>
      <c r="Q744" s="286"/>
      <c r="R744" s="215"/>
      <c r="S744" s="216"/>
      <c r="T744" s="25"/>
      <c r="U744" s="215"/>
      <c r="V744" s="25"/>
      <c r="W744" s="215"/>
      <c r="X744" s="216"/>
      <c r="Y744" s="25"/>
      <c r="Z744" s="215"/>
      <c r="AA744" s="25"/>
      <c r="AB744" s="215"/>
      <c r="AC744" s="216"/>
      <c r="AD744" s="25"/>
      <c r="AE744" s="215"/>
      <c r="AF744" s="25"/>
      <c r="AG744" s="215"/>
      <c r="AH744" s="216"/>
      <c r="AI744" s="25"/>
      <c r="AJ744" s="215"/>
      <c r="AK744" s="25"/>
      <c r="AL744" s="215"/>
      <c r="AM744" s="216"/>
      <c r="AN744" s="25"/>
      <c r="AO744" s="215"/>
      <c r="AP744" s="25"/>
    </row>
    <row r="745" spans="11:42" ht="15.75" customHeight="1">
      <c r="K745" s="215"/>
      <c r="L745" s="286"/>
      <c r="M745" s="215"/>
      <c r="N745" s="216"/>
      <c r="O745" s="286"/>
      <c r="P745" s="215"/>
      <c r="Q745" s="286"/>
      <c r="R745" s="215"/>
      <c r="S745" s="216"/>
      <c r="T745" s="25"/>
      <c r="U745" s="215"/>
      <c r="V745" s="25"/>
      <c r="W745" s="215"/>
      <c r="X745" s="216"/>
      <c r="Y745" s="25"/>
      <c r="Z745" s="215"/>
      <c r="AA745" s="25"/>
      <c r="AB745" s="215"/>
      <c r="AC745" s="216"/>
      <c r="AD745" s="25"/>
      <c r="AE745" s="215"/>
      <c r="AF745" s="25"/>
      <c r="AG745" s="215"/>
      <c r="AH745" s="216"/>
      <c r="AI745" s="25"/>
      <c r="AJ745" s="215"/>
      <c r="AK745" s="25"/>
      <c r="AL745" s="215"/>
      <c r="AM745" s="216"/>
      <c r="AN745" s="25"/>
      <c r="AO745" s="215"/>
      <c r="AP745" s="25"/>
    </row>
    <row r="746" spans="11:42" ht="15.75" customHeight="1">
      <c r="K746" s="215"/>
      <c r="L746" s="286"/>
      <c r="M746" s="215"/>
      <c r="N746" s="216"/>
      <c r="O746" s="286"/>
      <c r="P746" s="215"/>
      <c r="Q746" s="286"/>
      <c r="R746" s="215"/>
      <c r="S746" s="216"/>
      <c r="T746" s="25"/>
      <c r="U746" s="215"/>
      <c r="V746" s="25"/>
      <c r="W746" s="215"/>
      <c r="X746" s="216"/>
      <c r="Y746" s="25"/>
      <c r="Z746" s="215"/>
      <c r="AA746" s="25"/>
      <c r="AB746" s="215"/>
      <c r="AC746" s="216"/>
      <c r="AD746" s="25"/>
      <c r="AE746" s="215"/>
      <c r="AF746" s="25"/>
      <c r="AG746" s="215"/>
      <c r="AH746" s="216"/>
      <c r="AI746" s="25"/>
      <c r="AJ746" s="215"/>
      <c r="AK746" s="25"/>
      <c r="AL746" s="215"/>
      <c r="AM746" s="216"/>
      <c r="AN746" s="25"/>
      <c r="AO746" s="215"/>
      <c r="AP746" s="25"/>
    </row>
    <row r="747" spans="11:42" ht="15.75" customHeight="1">
      <c r="K747" s="215"/>
      <c r="L747" s="286"/>
      <c r="M747" s="215"/>
      <c r="N747" s="216"/>
      <c r="O747" s="286"/>
      <c r="P747" s="215"/>
      <c r="Q747" s="286"/>
      <c r="R747" s="215"/>
      <c r="S747" s="216"/>
      <c r="T747" s="25"/>
      <c r="U747" s="215"/>
      <c r="V747" s="25"/>
      <c r="W747" s="215"/>
      <c r="X747" s="216"/>
      <c r="Y747" s="25"/>
      <c r="Z747" s="215"/>
      <c r="AA747" s="25"/>
      <c r="AB747" s="215"/>
      <c r="AC747" s="216"/>
      <c r="AD747" s="25"/>
      <c r="AE747" s="215"/>
      <c r="AF747" s="25"/>
      <c r="AG747" s="215"/>
      <c r="AH747" s="216"/>
      <c r="AI747" s="25"/>
      <c r="AJ747" s="215"/>
      <c r="AK747" s="25"/>
      <c r="AL747" s="215"/>
      <c r="AM747" s="216"/>
      <c r="AN747" s="25"/>
      <c r="AO747" s="215"/>
      <c r="AP747" s="25"/>
    </row>
    <row r="748" spans="11:42" ht="15.75" customHeight="1">
      <c r="K748" s="215"/>
      <c r="L748" s="286"/>
      <c r="M748" s="215"/>
      <c r="N748" s="216"/>
      <c r="O748" s="286"/>
      <c r="P748" s="215"/>
      <c r="Q748" s="286"/>
      <c r="R748" s="215"/>
      <c r="S748" s="216"/>
      <c r="T748" s="25"/>
      <c r="U748" s="215"/>
      <c r="V748" s="25"/>
      <c r="W748" s="215"/>
      <c r="X748" s="216"/>
      <c r="Y748" s="25"/>
      <c r="Z748" s="215"/>
      <c r="AA748" s="25"/>
      <c r="AB748" s="215"/>
      <c r="AC748" s="216"/>
      <c r="AD748" s="25"/>
      <c r="AE748" s="215"/>
      <c r="AF748" s="25"/>
      <c r="AG748" s="215"/>
      <c r="AH748" s="216"/>
      <c r="AI748" s="25"/>
      <c r="AJ748" s="215"/>
      <c r="AK748" s="25"/>
      <c r="AL748" s="215"/>
      <c r="AM748" s="216"/>
      <c r="AN748" s="25"/>
      <c r="AO748" s="215"/>
      <c r="AP748" s="25"/>
    </row>
    <row r="749" spans="11:42" ht="15.75" customHeight="1">
      <c r="K749" s="215"/>
      <c r="L749" s="286"/>
      <c r="M749" s="215"/>
      <c r="N749" s="216"/>
      <c r="O749" s="286"/>
      <c r="P749" s="215"/>
      <c r="Q749" s="286"/>
      <c r="R749" s="215"/>
      <c r="S749" s="216"/>
      <c r="T749" s="25"/>
      <c r="U749" s="215"/>
      <c r="V749" s="25"/>
      <c r="W749" s="215"/>
      <c r="X749" s="216"/>
      <c r="Y749" s="25"/>
      <c r="Z749" s="215"/>
      <c r="AA749" s="25"/>
      <c r="AB749" s="215"/>
      <c r="AC749" s="216"/>
      <c r="AD749" s="25"/>
      <c r="AE749" s="215"/>
      <c r="AF749" s="25"/>
      <c r="AG749" s="215"/>
      <c r="AH749" s="216"/>
      <c r="AI749" s="25"/>
      <c r="AJ749" s="215"/>
      <c r="AK749" s="25"/>
      <c r="AL749" s="215"/>
      <c r="AM749" s="216"/>
      <c r="AN749" s="25"/>
      <c r="AO749" s="215"/>
      <c r="AP749" s="25"/>
    </row>
    <row r="750" spans="11:42" ht="15.75" customHeight="1">
      <c r="K750" s="215"/>
      <c r="L750" s="286"/>
      <c r="M750" s="215"/>
      <c r="N750" s="216"/>
      <c r="O750" s="286"/>
      <c r="P750" s="215"/>
      <c r="Q750" s="286"/>
      <c r="R750" s="215"/>
      <c r="S750" s="216"/>
      <c r="T750" s="25"/>
      <c r="U750" s="215"/>
      <c r="V750" s="25"/>
      <c r="W750" s="215"/>
      <c r="X750" s="216"/>
      <c r="Y750" s="25"/>
      <c r="Z750" s="215"/>
      <c r="AA750" s="25"/>
      <c r="AB750" s="215"/>
      <c r="AC750" s="216"/>
      <c r="AD750" s="25"/>
      <c r="AE750" s="215"/>
      <c r="AF750" s="25"/>
      <c r="AG750" s="215"/>
      <c r="AH750" s="216"/>
      <c r="AI750" s="25"/>
      <c r="AJ750" s="215"/>
      <c r="AK750" s="25"/>
      <c r="AL750" s="215"/>
      <c r="AM750" s="216"/>
      <c r="AN750" s="25"/>
      <c r="AO750" s="215"/>
      <c r="AP750" s="25"/>
    </row>
    <row r="751" spans="11:42" ht="15.75" customHeight="1">
      <c r="K751" s="215"/>
      <c r="L751" s="286"/>
      <c r="M751" s="215"/>
      <c r="N751" s="216"/>
      <c r="O751" s="286"/>
      <c r="P751" s="215"/>
      <c r="Q751" s="286"/>
      <c r="R751" s="215"/>
      <c r="S751" s="216"/>
      <c r="T751" s="25"/>
      <c r="U751" s="215"/>
      <c r="V751" s="25"/>
      <c r="W751" s="215"/>
      <c r="X751" s="216"/>
      <c r="Y751" s="25"/>
      <c r="Z751" s="215"/>
      <c r="AA751" s="25"/>
      <c r="AB751" s="215"/>
      <c r="AC751" s="216"/>
      <c r="AD751" s="25"/>
      <c r="AE751" s="215"/>
      <c r="AF751" s="25"/>
      <c r="AG751" s="215"/>
      <c r="AH751" s="216"/>
      <c r="AI751" s="25"/>
      <c r="AJ751" s="215"/>
      <c r="AK751" s="25"/>
      <c r="AL751" s="215"/>
      <c r="AM751" s="216"/>
      <c r="AN751" s="25"/>
      <c r="AO751" s="215"/>
      <c r="AP751" s="25"/>
    </row>
    <row r="752" spans="11:42" ht="15.75" customHeight="1">
      <c r="K752" s="215"/>
      <c r="L752" s="286"/>
      <c r="M752" s="215"/>
      <c r="N752" s="216"/>
      <c r="O752" s="286"/>
      <c r="P752" s="215"/>
      <c r="Q752" s="286"/>
      <c r="R752" s="215"/>
      <c r="S752" s="216"/>
      <c r="T752" s="25"/>
      <c r="U752" s="215"/>
      <c r="V752" s="25"/>
      <c r="W752" s="215"/>
      <c r="X752" s="216"/>
      <c r="Y752" s="25"/>
      <c r="Z752" s="215"/>
      <c r="AA752" s="25"/>
      <c r="AB752" s="215"/>
      <c r="AC752" s="216"/>
      <c r="AD752" s="25"/>
      <c r="AE752" s="215"/>
      <c r="AF752" s="25"/>
      <c r="AG752" s="215"/>
      <c r="AH752" s="216"/>
      <c r="AI752" s="25"/>
      <c r="AJ752" s="215"/>
      <c r="AK752" s="25"/>
      <c r="AL752" s="215"/>
      <c r="AM752" s="216"/>
      <c r="AN752" s="25"/>
      <c r="AO752" s="215"/>
      <c r="AP752" s="25"/>
    </row>
    <row r="753" spans="11:42" ht="15.75" customHeight="1">
      <c r="K753" s="215"/>
      <c r="L753" s="286"/>
      <c r="M753" s="215"/>
      <c r="N753" s="216"/>
      <c r="O753" s="286"/>
      <c r="P753" s="215"/>
      <c r="Q753" s="286"/>
      <c r="R753" s="215"/>
      <c r="S753" s="216"/>
      <c r="T753" s="25"/>
      <c r="U753" s="215"/>
      <c r="V753" s="25"/>
      <c r="W753" s="215"/>
      <c r="X753" s="216"/>
      <c r="Y753" s="25"/>
      <c r="Z753" s="215"/>
      <c r="AA753" s="25"/>
      <c r="AB753" s="215"/>
      <c r="AC753" s="216"/>
      <c r="AD753" s="25"/>
      <c r="AE753" s="215"/>
      <c r="AF753" s="25"/>
      <c r="AG753" s="215"/>
      <c r="AH753" s="216"/>
      <c r="AI753" s="25"/>
      <c r="AJ753" s="215"/>
      <c r="AK753" s="25"/>
      <c r="AL753" s="215"/>
      <c r="AM753" s="216"/>
      <c r="AN753" s="25"/>
      <c r="AO753" s="215"/>
      <c r="AP753" s="25"/>
    </row>
    <row r="754" spans="11:42" ht="15.75" customHeight="1">
      <c r="K754" s="215"/>
      <c r="L754" s="286"/>
      <c r="M754" s="215"/>
      <c r="N754" s="216"/>
      <c r="O754" s="286"/>
      <c r="P754" s="215"/>
      <c r="Q754" s="286"/>
      <c r="R754" s="215"/>
      <c r="S754" s="216"/>
      <c r="T754" s="25"/>
      <c r="U754" s="215"/>
      <c r="V754" s="25"/>
      <c r="W754" s="215"/>
      <c r="X754" s="216"/>
      <c r="Y754" s="25"/>
      <c r="Z754" s="215"/>
      <c r="AA754" s="25"/>
      <c r="AB754" s="215"/>
      <c r="AC754" s="216"/>
      <c r="AD754" s="25"/>
      <c r="AE754" s="215"/>
      <c r="AF754" s="25"/>
      <c r="AG754" s="215"/>
      <c r="AH754" s="216"/>
      <c r="AI754" s="25"/>
      <c r="AJ754" s="215"/>
      <c r="AK754" s="25"/>
      <c r="AL754" s="215"/>
      <c r="AM754" s="216"/>
      <c r="AN754" s="25"/>
      <c r="AO754" s="215"/>
      <c r="AP754" s="25"/>
    </row>
    <row r="755" spans="11:42" ht="15.75" customHeight="1">
      <c r="K755" s="215"/>
      <c r="L755" s="286"/>
      <c r="M755" s="215"/>
      <c r="N755" s="216"/>
      <c r="O755" s="286"/>
      <c r="P755" s="215"/>
      <c r="Q755" s="286"/>
      <c r="R755" s="215"/>
      <c r="S755" s="216"/>
      <c r="T755" s="25"/>
      <c r="U755" s="215"/>
      <c r="V755" s="25"/>
      <c r="W755" s="215"/>
      <c r="X755" s="216"/>
      <c r="Y755" s="25"/>
      <c r="Z755" s="215"/>
      <c r="AA755" s="25"/>
      <c r="AB755" s="215"/>
      <c r="AC755" s="216"/>
      <c r="AD755" s="25"/>
      <c r="AE755" s="215"/>
      <c r="AF755" s="25"/>
      <c r="AG755" s="215"/>
      <c r="AH755" s="216"/>
      <c r="AI755" s="25"/>
      <c r="AJ755" s="215"/>
      <c r="AK755" s="25"/>
      <c r="AL755" s="215"/>
      <c r="AM755" s="216"/>
      <c r="AN755" s="25"/>
      <c r="AO755" s="215"/>
      <c r="AP755" s="25"/>
    </row>
    <row r="756" spans="11:42" ht="15.75" customHeight="1">
      <c r="K756" s="215"/>
      <c r="L756" s="286"/>
      <c r="M756" s="215"/>
      <c r="N756" s="216"/>
      <c r="O756" s="286"/>
      <c r="P756" s="215"/>
      <c r="Q756" s="286"/>
      <c r="R756" s="215"/>
      <c r="S756" s="216"/>
      <c r="T756" s="25"/>
      <c r="U756" s="215"/>
      <c r="V756" s="25"/>
      <c r="W756" s="215"/>
      <c r="X756" s="216"/>
      <c r="Y756" s="25"/>
      <c r="Z756" s="215"/>
      <c r="AA756" s="25"/>
      <c r="AB756" s="215"/>
      <c r="AC756" s="216"/>
      <c r="AD756" s="25"/>
      <c r="AE756" s="215"/>
      <c r="AF756" s="25"/>
      <c r="AG756" s="215"/>
      <c r="AH756" s="216"/>
      <c r="AI756" s="25"/>
      <c r="AJ756" s="215"/>
      <c r="AK756" s="25"/>
      <c r="AL756" s="215"/>
      <c r="AM756" s="216"/>
      <c r="AN756" s="25"/>
      <c r="AO756" s="215"/>
      <c r="AP756" s="25"/>
    </row>
    <row r="757" spans="11:42" ht="15.75" customHeight="1">
      <c r="K757" s="215"/>
      <c r="L757" s="286"/>
      <c r="M757" s="215"/>
      <c r="N757" s="216"/>
      <c r="O757" s="286"/>
      <c r="P757" s="215"/>
      <c r="Q757" s="286"/>
      <c r="R757" s="215"/>
      <c r="S757" s="216"/>
      <c r="T757" s="25"/>
      <c r="U757" s="215"/>
      <c r="V757" s="25"/>
      <c r="W757" s="215"/>
      <c r="X757" s="216"/>
      <c r="Y757" s="25"/>
      <c r="Z757" s="215"/>
      <c r="AA757" s="25"/>
      <c r="AB757" s="215"/>
      <c r="AC757" s="216"/>
      <c r="AD757" s="25"/>
      <c r="AE757" s="215"/>
      <c r="AF757" s="25"/>
      <c r="AG757" s="215"/>
      <c r="AH757" s="216"/>
      <c r="AI757" s="25"/>
      <c r="AJ757" s="215"/>
      <c r="AK757" s="25"/>
      <c r="AL757" s="215"/>
      <c r="AM757" s="216"/>
      <c r="AN757" s="25"/>
      <c r="AO757" s="215"/>
      <c r="AP757" s="25"/>
    </row>
    <row r="758" spans="11:42" ht="15.75" customHeight="1">
      <c r="K758" s="215"/>
      <c r="L758" s="286"/>
      <c r="M758" s="215"/>
      <c r="N758" s="216"/>
      <c r="O758" s="286"/>
      <c r="P758" s="215"/>
      <c r="Q758" s="286"/>
      <c r="R758" s="215"/>
      <c r="S758" s="216"/>
      <c r="T758" s="25"/>
      <c r="U758" s="215"/>
      <c r="V758" s="25"/>
      <c r="W758" s="215"/>
      <c r="X758" s="216"/>
      <c r="Y758" s="25"/>
      <c r="Z758" s="215"/>
      <c r="AA758" s="25"/>
      <c r="AB758" s="215"/>
      <c r="AC758" s="216"/>
      <c r="AD758" s="25"/>
      <c r="AE758" s="215"/>
      <c r="AF758" s="25"/>
      <c r="AG758" s="215"/>
      <c r="AH758" s="216"/>
      <c r="AI758" s="25"/>
      <c r="AJ758" s="215"/>
      <c r="AK758" s="25"/>
      <c r="AL758" s="215"/>
      <c r="AM758" s="216"/>
      <c r="AN758" s="25"/>
      <c r="AO758" s="215"/>
      <c r="AP758" s="25"/>
    </row>
    <row r="759" spans="11:42" ht="15.75" customHeight="1">
      <c r="K759" s="215"/>
      <c r="L759" s="286"/>
      <c r="M759" s="215"/>
      <c r="N759" s="216"/>
      <c r="O759" s="286"/>
      <c r="P759" s="215"/>
      <c r="Q759" s="286"/>
      <c r="R759" s="215"/>
      <c r="S759" s="216"/>
      <c r="T759" s="25"/>
      <c r="U759" s="215"/>
      <c r="V759" s="25"/>
      <c r="W759" s="215"/>
      <c r="X759" s="216"/>
      <c r="Y759" s="25"/>
      <c r="Z759" s="215"/>
      <c r="AA759" s="25"/>
      <c r="AB759" s="215"/>
      <c r="AC759" s="216"/>
      <c r="AD759" s="25"/>
      <c r="AE759" s="215"/>
      <c r="AF759" s="25"/>
      <c r="AG759" s="215"/>
      <c r="AH759" s="216"/>
      <c r="AI759" s="25"/>
      <c r="AJ759" s="215"/>
      <c r="AK759" s="25"/>
      <c r="AL759" s="215"/>
      <c r="AM759" s="216"/>
      <c r="AN759" s="25"/>
      <c r="AO759" s="215"/>
      <c r="AP759" s="25"/>
    </row>
    <row r="760" spans="11:42" ht="15.75" customHeight="1">
      <c r="K760" s="215"/>
      <c r="L760" s="286"/>
      <c r="M760" s="215"/>
      <c r="N760" s="216"/>
      <c r="O760" s="286"/>
      <c r="P760" s="215"/>
      <c r="Q760" s="286"/>
      <c r="R760" s="215"/>
      <c r="S760" s="216"/>
      <c r="T760" s="25"/>
      <c r="U760" s="215"/>
      <c r="V760" s="25"/>
      <c r="W760" s="215"/>
      <c r="X760" s="216"/>
      <c r="Y760" s="25"/>
      <c r="Z760" s="215"/>
      <c r="AA760" s="25"/>
      <c r="AB760" s="215"/>
      <c r="AC760" s="216"/>
      <c r="AD760" s="25"/>
      <c r="AE760" s="215"/>
      <c r="AF760" s="25"/>
      <c r="AG760" s="215"/>
      <c r="AH760" s="216"/>
      <c r="AI760" s="25"/>
      <c r="AJ760" s="215"/>
      <c r="AK760" s="25"/>
      <c r="AL760" s="215"/>
      <c r="AM760" s="216"/>
      <c r="AN760" s="25"/>
      <c r="AO760" s="215"/>
      <c r="AP760" s="25"/>
    </row>
    <row r="761" spans="11:42" ht="15.75" customHeight="1">
      <c r="K761" s="215"/>
      <c r="L761" s="286"/>
      <c r="M761" s="215"/>
      <c r="N761" s="216"/>
      <c r="O761" s="286"/>
      <c r="P761" s="215"/>
      <c r="Q761" s="286"/>
      <c r="R761" s="215"/>
      <c r="S761" s="216"/>
      <c r="T761" s="25"/>
      <c r="U761" s="215"/>
      <c r="V761" s="25"/>
      <c r="W761" s="215"/>
      <c r="X761" s="216"/>
      <c r="Y761" s="25"/>
      <c r="Z761" s="215"/>
      <c r="AA761" s="25"/>
      <c r="AB761" s="215"/>
      <c r="AC761" s="216"/>
      <c r="AD761" s="25"/>
      <c r="AE761" s="215"/>
      <c r="AF761" s="25"/>
      <c r="AG761" s="215"/>
      <c r="AH761" s="216"/>
      <c r="AI761" s="25"/>
      <c r="AJ761" s="215"/>
      <c r="AK761" s="25"/>
      <c r="AL761" s="215"/>
      <c r="AM761" s="216"/>
      <c r="AN761" s="25"/>
      <c r="AO761" s="215"/>
      <c r="AP761" s="25"/>
    </row>
    <row r="762" spans="11:42" ht="15.75" customHeight="1">
      <c r="K762" s="215"/>
      <c r="L762" s="286"/>
      <c r="M762" s="215"/>
      <c r="N762" s="216"/>
      <c r="O762" s="286"/>
      <c r="P762" s="215"/>
      <c r="Q762" s="286"/>
      <c r="R762" s="215"/>
      <c r="S762" s="216"/>
      <c r="T762" s="25"/>
      <c r="U762" s="215"/>
      <c r="V762" s="25"/>
      <c r="W762" s="215"/>
      <c r="X762" s="216"/>
      <c r="Y762" s="25"/>
      <c r="Z762" s="215"/>
      <c r="AA762" s="25"/>
      <c r="AB762" s="215"/>
      <c r="AC762" s="216"/>
      <c r="AD762" s="25"/>
      <c r="AE762" s="215"/>
      <c r="AF762" s="25"/>
      <c r="AG762" s="215"/>
      <c r="AH762" s="216"/>
      <c r="AI762" s="25"/>
      <c r="AJ762" s="215"/>
      <c r="AK762" s="25"/>
      <c r="AL762" s="215"/>
      <c r="AM762" s="216"/>
      <c r="AN762" s="25"/>
      <c r="AO762" s="215"/>
      <c r="AP762" s="25"/>
    </row>
    <row r="763" spans="11:42" ht="15.75" customHeight="1">
      <c r="K763" s="215"/>
      <c r="L763" s="286"/>
      <c r="M763" s="215"/>
      <c r="N763" s="216"/>
      <c r="O763" s="286"/>
      <c r="P763" s="215"/>
      <c r="Q763" s="286"/>
      <c r="R763" s="215"/>
      <c r="S763" s="216"/>
      <c r="T763" s="25"/>
      <c r="U763" s="215"/>
      <c r="V763" s="25"/>
      <c r="W763" s="215"/>
      <c r="X763" s="216"/>
      <c r="Y763" s="25"/>
      <c r="Z763" s="215"/>
      <c r="AA763" s="25"/>
      <c r="AB763" s="215"/>
      <c r="AC763" s="216"/>
      <c r="AD763" s="25"/>
      <c r="AE763" s="215"/>
      <c r="AF763" s="25"/>
      <c r="AG763" s="215"/>
      <c r="AH763" s="216"/>
      <c r="AI763" s="25"/>
      <c r="AJ763" s="215"/>
      <c r="AK763" s="25"/>
      <c r="AL763" s="215"/>
      <c r="AM763" s="216"/>
      <c r="AN763" s="25"/>
      <c r="AO763" s="215"/>
      <c r="AP763" s="25"/>
    </row>
    <row r="764" spans="11:42" ht="15.75" customHeight="1">
      <c r="K764" s="215"/>
      <c r="L764" s="286"/>
      <c r="M764" s="215"/>
      <c r="N764" s="216"/>
      <c r="O764" s="286"/>
      <c r="P764" s="215"/>
      <c r="Q764" s="286"/>
      <c r="R764" s="215"/>
      <c r="S764" s="216"/>
      <c r="T764" s="25"/>
      <c r="U764" s="215"/>
      <c r="V764" s="25"/>
      <c r="W764" s="215"/>
      <c r="X764" s="216"/>
      <c r="Y764" s="25"/>
      <c r="Z764" s="215"/>
      <c r="AA764" s="25"/>
      <c r="AB764" s="215"/>
      <c r="AC764" s="216"/>
      <c r="AD764" s="25"/>
      <c r="AE764" s="215"/>
      <c r="AF764" s="25"/>
      <c r="AG764" s="215"/>
      <c r="AH764" s="216"/>
      <c r="AI764" s="25"/>
      <c r="AJ764" s="215"/>
      <c r="AK764" s="25"/>
      <c r="AL764" s="215"/>
      <c r="AM764" s="216"/>
      <c r="AN764" s="25"/>
      <c r="AO764" s="215"/>
      <c r="AP764" s="25"/>
    </row>
    <row r="765" spans="11:42" ht="15.75" customHeight="1">
      <c r="K765" s="215"/>
      <c r="L765" s="286"/>
      <c r="M765" s="215"/>
      <c r="N765" s="216"/>
      <c r="O765" s="286"/>
      <c r="P765" s="215"/>
      <c r="Q765" s="286"/>
      <c r="R765" s="215"/>
      <c r="S765" s="216"/>
      <c r="T765" s="25"/>
      <c r="U765" s="215"/>
      <c r="V765" s="25"/>
      <c r="W765" s="215"/>
      <c r="X765" s="216"/>
      <c r="Y765" s="25"/>
      <c r="Z765" s="215"/>
      <c r="AA765" s="25"/>
      <c r="AB765" s="215"/>
      <c r="AC765" s="216"/>
      <c r="AD765" s="25"/>
      <c r="AE765" s="215"/>
      <c r="AF765" s="25"/>
      <c r="AG765" s="215"/>
      <c r="AH765" s="216"/>
      <c r="AI765" s="25"/>
      <c r="AJ765" s="215"/>
      <c r="AK765" s="25"/>
      <c r="AL765" s="215"/>
      <c r="AM765" s="216"/>
      <c r="AN765" s="25"/>
      <c r="AO765" s="215"/>
      <c r="AP765" s="25"/>
    </row>
    <row r="766" spans="11:42" ht="15.75" customHeight="1">
      <c r="K766" s="215"/>
      <c r="L766" s="286"/>
      <c r="M766" s="215"/>
      <c r="N766" s="216"/>
      <c r="O766" s="286"/>
      <c r="P766" s="215"/>
      <c r="Q766" s="286"/>
      <c r="R766" s="215"/>
      <c r="S766" s="216"/>
      <c r="T766" s="25"/>
      <c r="U766" s="215"/>
      <c r="V766" s="25"/>
      <c r="W766" s="215"/>
      <c r="X766" s="216"/>
      <c r="Y766" s="25"/>
      <c r="Z766" s="215"/>
      <c r="AA766" s="25"/>
      <c r="AB766" s="215"/>
      <c r="AC766" s="216"/>
      <c r="AD766" s="25"/>
      <c r="AE766" s="215"/>
      <c r="AF766" s="25"/>
      <c r="AG766" s="215"/>
      <c r="AH766" s="216"/>
      <c r="AI766" s="25"/>
      <c r="AJ766" s="215"/>
      <c r="AK766" s="25"/>
      <c r="AL766" s="215"/>
      <c r="AM766" s="216"/>
      <c r="AN766" s="25"/>
      <c r="AO766" s="215"/>
      <c r="AP766" s="25"/>
    </row>
    <row r="767" spans="11:42" ht="15.75" customHeight="1">
      <c r="K767" s="215"/>
      <c r="L767" s="286"/>
      <c r="M767" s="215"/>
      <c r="N767" s="216"/>
      <c r="O767" s="286"/>
      <c r="P767" s="215"/>
      <c r="Q767" s="286"/>
      <c r="R767" s="215"/>
      <c r="S767" s="216"/>
      <c r="T767" s="25"/>
      <c r="U767" s="215"/>
      <c r="V767" s="25"/>
      <c r="W767" s="215"/>
      <c r="X767" s="216"/>
      <c r="Y767" s="25"/>
      <c r="Z767" s="215"/>
      <c r="AA767" s="25"/>
      <c r="AB767" s="215"/>
      <c r="AC767" s="216"/>
      <c r="AD767" s="25"/>
      <c r="AE767" s="215"/>
      <c r="AF767" s="25"/>
      <c r="AG767" s="215"/>
      <c r="AH767" s="216"/>
      <c r="AI767" s="25"/>
      <c r="AJ767" s="215"/>
      <c r="AK767" s="25"/>
      <c r="AL767" s="215"/>
      <c r="AM767" s="216"/>
      <c r="AN767" s="25"/>
      <c r="AO767" s="215"/>
      <c r="AP767" s="25"/>
    </row>
    <row r="768" spans="11:42" ht="15.75" customHeight="1">
      <c r="K768" s="215"/>
      <c r="L768" s="286"/>
      <c r="M768" s="215"/>
      <c r="N768" s="216"/>
      <c r="O768" s="286"/>
      <c r="P768" s="215"/>
      <c r="Q768" s="286"/>
      <c r="R768" s="215"/>
      <c r="S768" s="216"/>
      <c r="T768" s="25"/>
      <c r="U768" s="215"/>
      <c r="V768" s="25"/>
      <c r="W768" s="215"/>
      <c r="X768" s="216"/>
      <c r="Y768" s="25"/>
      <c r="Z768" s="215"/>
      <c r="AA768" s="25"/>
      <c r="AB768" s="215"/>
      <c r="AC768" s="216"/>
      <c r="AD768" s="25"/>
      <c r="AE768" s="215"/>
      <c r="AF768" s="25"/>
      <c r="AG768" s="215"/>
      <c r="AH768" s="216"/>
      <c r="AI768" s="25"/>
      <c r="AJ768" s="215"/>
      <c r="AK768" s="25"/>
      <c r="AL768" s="215"/>
      <c r="AM768" s="216"/>
      <c r="AN768" s="25"/>
      <c r="AO768" s="215"/>
      <c r="AP768" s="25"/>
    </row>
    <row r="769" spans="11:42" ht="15.75" customHeight="1">
      <c r="K769" s="215"/>
      <c r="L769" s="286"/>
      <c r="M769" s="215"/>
      <c r="N769" s="216"/>
      <c r="O769" s="286"/>
      <c r="P769" s="215"/>
      <c r="Q769" s="286"/>
      <c r="R769" s="215"/>
      <c r="S769" s="216"/>
      <c r="T769" s="25"/>
      <c r="U769" s="215"/>
      <c r="V769" s="25"/>
      <c r="W769" s="215"/>
      <c r="X769" s="216"/>
      <c r="Y769" s="25"/>
      <c r="Z769" s="215"/>
      <c r="AA769" s="25"/>
      <c r="AB769" s="215"/>
      <c r="AC769" s="216"/>
      <c r="AD769" s="25"/>
      <c r="AE769" s="215"/>
      <c r="AF769" s="25"/>
      <c r="AG769" s="215"/>
      <c r="AH769" s="216"/>
      <c r="AI769" s="25"/>
      <c r="AJ769" s="215"/>
      <c r="AK769" s="25"/>
      <c r="AL769" s="215"/>
      <c r="AM769" s="216"/>
      <c r="AN769" s="25"/>
      <c r="AO769" s="215"/>
      <c r="AP769" s="25"/>
    </row>
    <row r="770" spans="11:42" ht="15.75" customHeight="1">
      <c r="K770" s="215"/>
      <c r="L770" s="286"/>
      <c r="M770" s="215"/>
      <c r="N770" s="216"/>
      <c r="O770" s="286"/>
      <c r="P770" s="215"/>
      <c r="Q770" s="286"/>
      <c r="R770" s="215"/>
      <c r="S770" s="216"/>
      <c r="T770" s="25"/>
      <c r="U770" s="215"/>
      <c r="V770" s="25"/>
      <c r="W770" s="215"/>
      <c r="X770" s="216"/>
      <c r="Y770" s="25"/>
      <c r="Z770" s="215"/>
      <c r="AA770" s="25"/>
      <c r="AB770" s="215"/>
      <c r="AC770" s="216"/>
      <c r="AD770" s="25"/>
      <c r="AE770" s="215"/>
      <c r="AF770" s="25"/>
      <c r="AG770" s="215"/>
      <c r="AH770" s="216"/>
      <c r="AI770" s="25"/>
      <c r="AJ770" s="215"/>
      <c r="AK770" s="25"/>
      <c r="AL770" s="215"/>
      <c r="AM770" s="216"/>
      <c r="AN770" s="25"/>
      <c r="AO770" s="215"/>
      <c r="AP770" s="25"/>
    </row>
    <row r="771" spans="11:42" ht="15.75" customHeight="1">
      <c r="K771" s="215"/>
      <c r="L771" s="286"/>
      <c r="M771" s="215"/>
      <c r="N771" s="216"/>
      <c r="O771" s="286"/>
      <c r="P771" s="215"/>
      <c r="Q771" s="286"/>
      <c r="R771" s="215"/>
      <c r="S771" s="216"/>
      <c r="T771" s="25"/>
      <c r="U771" s="215"/>
      <c r="V771" s="25"/>
      <c r="W771" s="215"/>
      <c r="X771" s="216"/>
      <c r="Y771" s="25"/>
      <c r="Z771" s="215"/>
      <c r="AA771" s="25"/>
      <c r="AB771" s="215"/>
      <c r="AC771" s="216"/>
      <c r="AD771" s="25"/>
      <c r="AE771" s="215"/>
      <c r="AF771" s="25"/>
      <c r="AG771" s="215"/>
      <c r="AH771" s="216"/>
      <c r="AI771" s="25"/>
      <c r="AJ771" s="215"/>
      <c r="AK771" s="25"/>
      <c r="AL771" s="215"/>
      <c r="AM771" s="216"/>
      <c r="AN771" s="25"/>
      <c r="AO771" s="215"/>
      <c r="AP771" s="25"/>
    </row>
    <row r="772" spans="11:42" ht="15.75" customHeight="1">
      <c r="K772" s="215"/>
      <c r="L772" s="286"/>
      <c r="M772" s="215"/>
      <c r="N772" s="216"/>
      <c r="O772" s="286"/>
      <c r="P772" s="215"/>
      <c r="Q772" s="286"/>
      <c r="R772" s="215"/>
      <c r="S772" s="216"/>
      <c r="T772" s="25"/>
      <c r="U772" s="215"/>
      <c r="V772" s="25"/>
      <c r="W772" s="215"/>
      <c r="X772" s="216"/>
      <c r="Y772" s="25"/>
      <c r="Z772" s="215"/>
      <c r="AA772" s="25"/>
      <c r="AB772" s="215"/>
      <c r="AC772" s="216"/>
      <c r="AD772" s="25"/>
      <c r="AE772" s="215"/>
      <c r="AF772" s="25"/>
      <c r="AG772" s="215"/>
      <c r="AH772" s="216"/>
      <c r="AI772" s="25"/>
      <c r="AJ772" s="215"/>
      <c r="AK772" s="25"/>
      <c r="AL772" s="215"/>
      <c r="AM772" s="216"/>
      <c r="AN772" s="25"/>
      <c r="AO772" s="215"/>
      <c r="AP772" s="25"/>
    </row>
    <row r="773" spans="11:42" ht="15.75" customHeight="1">
      <c r="K773" s="215"/>
      <c r="L773" s="286"/>
      <c r="M773" s="215"/>
      <c r="N773" s="216"/>
      <c r="O773" s="286"/>
      <c r="P773" s="215"/>
      <c r="Q773" s="286"/>
      <c r="R773" s="215"/>
      <c r="S773" s="216"/>
      <c r="T773" s="25"/>
      <c r="U773" s="215"/>
      <c r="V773" s="25"/>
      <c r="W773" s="215"/>
      <c r="X773" s="216"/>
      <c r="Y773" s="25"/>
      <c r="Z773" s="215"/>
      <c r="AA773" s="25"/>
      <c r="AB773" s="215"/>
      <c r="AC773" s="216"/>
      <c r="AD773" s="25"/>
      <c r="AE773" s="215"/>
      <c r="AF773" s="25"/>
      <c r="AG773" s="215"/>
      <c r="AH773" s="216"/>
      <c r="AI773" s="25"/>
      <c r="AJ773" s="215"/>
      <c r="AK773" s="25"/>
      <c r="AL773" s="215"/>
      <c r="AM773" s="216"/>
      <c r="AN773" s="25"/>
      <c r="AO773" s="215"/>
      <c r="AP773" s="25"/>
    </row>
    <row r="774" spans="11:42" ht="15.75" customHeight="1">
      <c r="K774" s="215"/>
      <c r="L774" s="286"/>
      <c r="M774" s="215"/>
      <c r="N774" s="216"/>
      <c r="O774" s="286"/>
      <c r="P774" s="215"/>
      <c r="Q774" s="286"/>
      <c r="R774" s="215"/>
      <c r="S774" s="216"/>
      <c r="T774" s="25"/>
      <c r="U774" s="215"/>
      <c r="V774" s="25"/>
      <c r="W774" s="215"/>
      <c r="X774" s="216"/>
      <c r="Y774" s="25"/>
      <c r="Z774" s="215"/>
      <c r="AA774" s="25"/>
      <c r="AB774" s="215"/>
      <c r="AC774" s="216"/>
      <c r="AD774" s="25"/>
      <c r="AE774" s="215"/>
      <c r="AF774" s="25"/>
      <c r="AG774" s="215"/>
      <c r="AH774" s="216"/>
      <c r="AI774" s="25"/>
      <c r="AJ774" s="215"/>
      <c r="AK774" s="25"/>
      <c r="AL774" s="215"/>
      <c r="AM774" s="216"/>
      <c r="AN774" s="25"/>
      <c r="AO774" s="215"/>
      <c r="AP774" s="25"/>
    </row>
    <row r="775" spans="11:42" ht="15.75" customHeight="1">
      <c r="K775" s="215"/>
      <c r="L775" s="286"/>
      <c r="M775" s="215"/>
      <c r="N775" s="216"/>
      <c r="O775" s="286"/>
      <c r="P775" s="215"/>
      <c r="Q775" s="286"/>
      <c r="R775" s="215"/>
      <c r="S775" s="216"/>
      <c r="T775" s="25"/>
      <c r="U775" s="215"/>
      <c r="V775" s="25"/>
      <c r="W775" s="215"/>
      <c r="X775" s="216"/>
      <c r="Y775" s="25"/>
      <c r="Z775" s="215"/>
      <c r="AA775" s="25"/>
      <c r="AB775" s="215"/>
      <c r="AC775" s="216"/>
      <c r="AD775" s="25"/>
      <c r="AE775" s="215"/>
      <c r="AF775" s="25"/>
      <c r="AG775" s="215"/>
      <c r="AH775" s="216"/>
      <c r="AI775" s="25"/>
      <c r="AJ775" s="215"/>
      <c r="AK775" s="25"/>
      <c r="AL775" s="215"/>
      <c r="AM775" s="216"/>
      <c r="AN775" s="25"/>
      <c r="AO775" s="215"/>
      <c r="AP775" s="25"/>
    </row>
    <row r="776" spans="11:42" ht="15.75" customHeight="1">
      <c r="K776" s="215"/>
      <c r="L776" s="286"/>
      <c r="M776" s="215"/>
      <c r="N776" s="216"/>
      <c r="O776" s="286"/>
      <c r="P776" s="215"/>
      <c r="Q776" s="286"/>
      <c r="R776" s="215"/>
      <c r="S776" s="216"/>
      <c r="T776" s="25"/>
      <c r="U776" s="215"/>
      <c r="V776" s="25"/>
      <c r="W776" s="215"/>
      <c r="X776" s="216"/>
      <c r="Y776" s="25"/>
      <c r="Z776" s="215"/>
      <c r="AA776" s="25"/>
      <c r="AB776" s="215"/>
      <c r="AC776" s="216"/>
      <c r="AD776" s="25"/>
      <c r="AE776" s="215"/>
      <c r="AF776" s="25"/>
      <c r="AG776" s="215"/>
      <c r="AH776" s="216"/>
      <c r="AI776" s="25"/>
      <c r="AJ776" s="215"/>
      <c r="AK776" s="25"/>
      <c r="AL776" s="215"/>
      <c r="AM776" s="216"/>
      <c r="AN776" s="25"/>
      <c r="AO776" s="215"/>
      <c r="AP776" s="25"/>
    </row>
    <row r="777" spans="11:42" ht="15.75" customHeight="1">
      <c r="K777" s="215"/>
      <c r="L777" s="286"/>
      <c r="M777" s="215"/>
      <c r="N777" s="216"/>
      <c r="O777" s="286"/>
      <c r="P777" s="215"/>
      <c r="Q777" s="286"/>
      <c r="R777" s="215"/>
      <c r="S777" s="216"/>
      <c r="T777" s="25"/>
      <c r="U777" s="215"/>
      <c r="V777" s="25"/>
      <c r="W777" s="215"/>
      <c r="X777" s="216"/>
      <c r="Y777" s="25"/>
      <c r="Z777" s="215"/>
      <c r="AA777" s="25"/>
      <c r="AB777" s="215"/>
      <c r="AC777" s="216"/>
      <c r="AD777" s="25"/>
      <c r="AE777" s="215"/>
      <c r="AF777" s="25"/>
      <c r="AG777" s="215"/>
      <c r="AH777" s="216"/>
      <c r="AI777" s="25"/>
      <c r="AJ777" s="215"/>
      <c r="AK777" s="25"/>
      <c r="AL777" s="215"/>
      <c r="AM777" s="216"/>
      <c r="AN777" s="25"/>
      <c r="AO777" s="215"/>
      <c r="AP777" s="25"/>
    </row>
    <row r="778" spans="11:42" ht="15.75" customHeight="1">
      <c r="K778" s="215"/>
      <c r="L778" s="286"/>
      <c r="M778" s="215"/>
      <c r="N778" s="216"/>
      <c r="O778" s="286"/>
      <c r="P778" s="215"/>
      <c r="Q778" s="286"/>
      <c r="R778" s="215"/>
      <c r="S778" s="216"/>
      <c r="T778" s="25"/>
      <c r="U778" s="215"/>
      <c r="V778" s="25"/>
      <c r="W778" s="215"/>
      <c r="X778" s="216"/>
      <c r="Y778" s="25"/>
      <c r="Z778" s="215"/>
      <c r="AA778" s="25"/>
      <c r="AB778" s="215"/>
      <c r="AC778" s="216"/>
      <c r="AD778" s="25"/>
      <c r="AE778" s="215"/>
      <c r="AF778" s="25"/>
      <c r="AG778" s="215"/>
      <c r="AH778" s="216"/>
      <c r="AI778" s="25"/>
      <c r="AJ778" s="215"/>
      <c r="AK778" s="25"/>
      <c r="AL778" s="215"/>
      <c r="AM778" s="216"/>
      <c r="AN778" s="25"/>
      <c r="AO778" s="215"/>
      <c r="AP778" s="25"/>
    </row>
    <row r="779" spans="11:42" ht="15.75" customHeight="1">
      <c r="K779" s="215"/>
      <c r="L779" s="286"/>
      <c r="M779" s="215"/>
      <c r="N779" s="216"/>
      <c r="O779" s="286"/>
      <c r="P779" s="215"/>
      <c r="Q779" s="286"/>
      <c r="R779" s="215"/>
      <c r="S779" s="216"/>
      <c r="T779" s="25"/>
      <c r="U779" s="215"/>
      <c r="V779" s="25"/>
      <c r="W779" s="215"/>
      <c r="X779" s="216"/>
      <c r="Y779" s="25"/>
      <c r="Z779" s="215"/>
      <c r="AA779" s="25"/>
      <c r="AB779" s="215"/>
      <c r="AC779" s="216"/>
      <c r="AD779" s="25"/>
      <c r="AE779" s="215"/>
      <c r="AF779" s="25"/>
      <c r="AG779" s="215"/>
      <c r="AH779" s="216"/>
      <c r="AI779" s="25"/>
      <c r="AJ779" s="215"/>
      <c r="AK779" s="25"/>
      <c r="AL779" s="215"/>
      <c r="AM779" s="216"/>
      <c r="AN779" s="25"/>
      <c r="AO779" s="215"/>
      <c r="AP779" s="25"/>
    </row>
    <row r="780" spans="11:42" ht="15.75" customHeight="1">
      <c r="K780" s="215"/>
      <c r="L780" s="286"/>
      <c r="M780" s="215"/>
      <c r="N780" s="216"/>
      <c r="O780" s="286"/>
      <c r="P780" s="215"/>
      <c r="Q780" s="286"/>
      <c r="R780" s="215"/>
      <c r="S780" s="216"/>
      <c r="T780" s="25"/>
      <c r="U780" s="215"/>
      <c r="V780" s="25"/>
      <c r="W780" s="215"/>
      <c r="X780" s="216"/>
      <c r="Y780" s="25"/>
      <c r="Z780" s="215"/>
      <c r="AA780" s="25"/>
      <c r="AB780" s="215"/>
      <c r="AC780" s="216"/>
      <c r="AD780" s="25"/>
      <c r="AE780" s="215"/>
      <c r="AF780" s="25"/>
      <c r="AG780" s="215"/>
      <c r="AH780" s="216"/>
      <c r="AI780" s="25"/>
      <c r="AJ780" s="215"/>
      <c r="AK780" s="25"/>
      <c r="AL780" s="215"/>
      <c r="AM780" s="216"/>
      <c r="AN780" s="25"/>
      <c r="AO780" s="215"/>
      <c r="AP780" s="25"/>
    </row>
    <row r="781" spans="11:42" ht="15.75" customHeight="1">
      <c r="K781" s="215"/>
      <c r="L781" s="286"/>
      <c r="M781" s="215"/>
      <c r="N781" s="216"/>
      <c r="O781" s="286"/>
      <c r="P781" s="215"/>
      <c r="Q781" s="286"/>
      <c r="R781" s="215"/>
      <c r="S781" s="216"/>
      <c r="T781" s="25"/>
      <c r="U781" s="215"/>
      <c r="V781" s="25"/>
      <c r="W781" s="215"/>
      <c r="X781" s="216"/>
      <c r="Y781" s="25"/>
      <c r="Z781" s="215"/>
      <c r="AA781" s="25"/>
      <c r="AB781" s="215"/>
      <c r="AC781" s="216"/>
      <c r="AD781" s="25"/>
      <c r="AE781" s="215"/>
      <c r="AF781" s="25"/>
      <c r="AG781" s="215"/>
      <c r="AH781" s="216"/>
      <c r="AI781" s="25"/>
      <c r="AJ781" s="215"/>
      <c r="AK781" s="25"/>
      <c r="AL781" s="215"/>
      <c r="AM781" s="216"/>
      <c r="AN781" s="25"/>
      <c r="AO781" s="215"/>
      <c r="AP781" s="25"/>
    </row>
    <row r="782" spans="11:42" ht="15.75" customHeight="1">
      <c r="K782" s="215"/>
      <c r="L782" s="286"/>
      <c r="M782" s="215"/>
      <c r="N782" s="216"/>
      <c r="O782" s="286"/>
      <c r="P782" s="215"/>
      <c r="Q782" s="286"/>
      <c r="R782" s="215"/>
      <c r="S782" s="216"/>
      <c r="T782" s="25"/>
      <c r="U782" s="215"/>
      <c r="V782" s="25"/>
      <c r="W782" s="215"/>
      <c r="X782" s="216"/>
      <c r="Y782" s="25"/>
      <c r="Z782" s="215"/>
      <c r="AA782" s="25"/>
      <c r="AB782" s="215"/>
      <c r="AC782" s="216"/>
      <c r="AD782" s="25"/>
      <c r="AE782" s="215"/>
      <c r="AF782" s="25"/>
      <c r="AG782" s="215"/>
      <c r="AH782" s="216"/>
      <c r="AI782" s="25"/>
      <c r="AJ782" s="215"/>
      <c r="AK782" s="25"/>
      <c r="AL782" s="215"/>
      <c r="AM782" s="216"/>
      <c r="AN782" s="25"/>
      <c r="AO782" s="215"/>
      <c r="AP782" s="25"/>
    </row>
    <row r="783" spans="11:42" ht="15.75" customHeight="1">
      <c r="K783" s="215"/>
      <c r="L783" s="286"/>
      <c r="M783" s="215"/>
      <c r="N783" s="216"/>
      <c r="O783" s="286"/>
      <c r="P783" s="215"/>
      <c r="Q783" s="286"/>
      <c r="R783" s="215"/>
      <c r="S783" s="216"/>
      <c r="T783" s="25"/>
      <c r="U783" s="215"/>
      <c r="V783" s="25"/>
      <c r="W783" s="215"/>
      <c r="X783" s="216"/>
      <c r="Y783" s="25"/>
      <c r="Z783" s="215"/>
      <c r="AA783" s="25"/>
      <c r="AB783" s="215"/>
      <c r="AC783" s="216"/>
      <c r="AD783" s="25"/>
      <c r="AE783" s="215"/>
      <c r="AF783" s="25"/>
      <c r="AG783" s="215"/>
      <c r="AH783" s="216"/>
      <c r="AI783" s="25"/>
      <c r="AJ783" s="215"/>
      <c r="AK783" s="25"/>
      <c r="AL783" s="215"/>
      <c r="AM783" s="216"/>
      <c r="AN783" s="25"/>
      <c r="AO783" s="215"/>
      <c r="AP783" s="25"/>
    </row>
    <row r="784" spans="11:42" ht="15.75" customHeight="1">
      <c r="K784" s="215"/>
      <c r="L784" s="286"/>
      <c r="M784" s="215"/>
      <c r="N784" s="216"/>
      <c r="O784" s="286"/>
      <c r="P784" s="215"/>
      <c r="Q784" s="286"/>
      <c r="R784" s="215"/>
      <c r="S784" s="216"/>
      <c r="T784" s="25"/>
      <c r="U784" s="215"/>
      <c r="V784" s="25"/>
      <c r="W784" s="215"/>
      <c r="X784" s="216"/>
      <c r="Y784" s="25"/>
      <c r="Z784" s="215"/>
      <c r="AA784" s="25"/>
      <c r="AB784" s="215"/>
      <c r="AC784" s="216"/>
      <c r="AD784" s="25"/>
      <c r="AE784" s="215"/>
      <c r="AF784" s="25"/>
      <c r="AG784" s="215"/>
      <c r="AH784" s="216"/>
      <c r="AI784" s="25"/>
      <c r="AJ784" s="215"/>
      <c r="AK784" s="25"/>
      <c r="AL784" s="215"/>
      <c r="AM784" s="216"/>
      <c r="AN784" s="25"/>
      <c r="AO784" s="215"/>
      <c r="AP784" s="25"/>
    </row>
    <row r="785" spans="11:42" ht="15.75" customHeight="1">
      <c r="K785" s="215"/>
      <c r="L785" s="286"/>
      <c r="M785" s="215"/>
      <c r="N785" s="216"/>
      <c r="O785" s="286"/>
      <c r="P785" s="215"/>
      <c r="Q785" s="286"/>
      <c r="R785" s="215"/>
      <c r="S785" s="216"/>
      <c r="T785" s="25"/>
      <c r="U785" s="215"/>
      <c r="V785" s="25"/>
      <c r="W785" s="215"/>
      <c r="X785" s="216"/>
      <c r="Y785" s="25"/>
      <c r="Z785" s="215"/>
      <c r="AA785" s="25"/>
      <c r="AB785" s="215"/>
      <c r="AC785" s="216"/>
      <c r="AD785" s="25"/>
      <c r="AE785" s="215"/>
      <c r="AF785" s="25"/>
      <c r="AG785" s="215"/>
      <c r="AH785" s="216"/>
      <c r="AI785" s="25"/>
      <c r="AJ785" s="215"/>
      <c r="AK785" s="25"/>
      <c r="AL785" s="215"/>
      <c r="AM785" s="216"/>
      <c r="AN785" s="25"/>
      <c r="AO785" s="215"/>
      <c r="AP785" s="25"/>
    </row>
    <row r="786" spans="11:42" ht="15.75" customHeight="1">
      <c r="K786" s="215"/>
      <c r="L786" s="286"/>
      <c r="M786" s="215"/>
      <c r="N786" s="216"/>
      <c r="O786" s="286"/>
      <c r="P786" s="215"/>
      <c r="Q786" s="286"/>
      <c r="R786" s="215"/>
      <c r="S786" s="216"/>
      <c r="T786" s="25"/>
      <c r="U786" s="215"/>
      <c r="V786" s="25"/>
      <c r="W786" s="215"/>
      <c r="X786" s="216"/>
      <c r="Y786" s="25"/>
      <c r="Z786" s="215"/>
      <c r="AA786" s="25"/>
      <c r="AB786" s="215"/>
      <c r="AC786" s="216"/>
      <c r="AD786" s="25"/>
      <c r="AE786" s="215"/>
      <c r="AF786" s="25"/>
      <c r="AG786" s="215"/>
      <c r="AH786" s="216"/>
      <c r="AI786" s="25"/>
      <c r="AJ786" s="215"/>
      <c r="AK786" s="25"/>
      <c r="AL786" s="215"/>
      <c r="AM786" s="216"/>
      <c r="AN786" s="25"/>
      <c r="AO786" s="215"/>
      <c r="AP786" s="25"/>
    </row>
    <row r="787" spans="11:42" ht="15.75" customHeight="1">
      <c r="K787" s="215"/>
      <c r="L787" s="286"/>
      <c r="M787" s="215"/>
      <c r="N787" s="216"/>
      <c r="O787" s="286"/>
      <c r="P787" s="215"/>
      <c r="Q787" s="286"/>
      <c r="R787" s="215"/>
      <c r="S787" s="216"/>
      <c r="T787" s="25"/>
      <c r="U787" s="215"/>
      <c r="V787" s="25"/>
      <c r="W787" s="215"/>
      <c r="X787" s="216"/>
      <c r="Y787" s="25"/>
      <c r="Z787" s="215"/>
      <c r="AA787" s="25"/>
      <c r="AB787" s="215"/>
      <c r="AC787" s="216"/>
      <c r="AD787" s="25"/>
      <c r="AE787" s="215"/>
      <c r="AF787" s="25"/>
      <c r="AG787" s="215"/>
      <c r="AH787" s="216"/>
      <c r="AI787" s="25"/>
      <c r="AJ787" s="215"/>
      <c r="AK787" s="25"/>
      <c r="AL787" s="215"/>
      <c r="AM787" s="216"/>
      <c r="AN787" s="25"/>
      <c r="AO787" s="215"/>
      <c r="AP787" s="25"/>
    </row>
    <row r="788" spans="11:42" ht="15.75" customHeight="1">
      <c r="K788" s="215"/>
      <c r="L788" s="286"/>
      <c r="M788" s="215"/>
      <c r="N788" s="216"/>
      <c r="O788" s="286"/>
      <c r="P788" s="215"/>
      <c r="Q788" s="286"/>
      <c r="R788" s="215"/>
      <c r="S788" s="216"/>
      <c r="T788" s="25"/>
      <c r="U788" s="215"/>
      <c r="V788" s="25"/>
      <c r="W788" s="215"/>
      <c r="X788" s="216"/>
      <c r="Y788" s="25"/>
      <c r="Z788" s="215"/>
      <c r="AA788" s="25"/>
      <c r="AB788" s="215"/>
      <c r="AC788" s="216"/>
      <c r="AD788" s="25"/>
      <c r="AE788" s="215"/>
      <c r="AF788" s="25"/>
      <c r="AG788" s="215"/>
      <c r="AH788" s="216"/>
      <c r="AI788" s="25"/>
      <c r="AJ788" s="215"/>
      <c r="AK788" s="25"/>
      <c r="AL788" s="215"/>
      <c r="AM788" s="216"/>
      <c r="AN788" s="25"/>
      <c r="AO788" s="215"/>
      <c r="AP788" s="25"/>
    </row>
    <row r="789" spans="11:42" ht="15.75" customHeight="1">
      <c r="K789" s="215"/>
      <c r="L789" s="286"/>
      <c r="M789" s="215"/>
      <c r="N789" s="216"/>
      <c r="O789" s="286"/>
      <c r="P789" s="215"/>
      <c r="Q789" s="286"/>
      <c r="R789" s="215"/>
      <c r="S789" s="216"/>
      <c r="T789" s="25"/>
      <c r="U789" s="215"/>
      <c r="V789" s="25"/>
      <c r="W789" s="215"/>
      <c r="X789" s="216"/>
      <c r="Y789" s="25"/>
      <c r="Z789" s="215"/>
      <c r="AA789" s="25"/>
      <c r="AB789" s="215"/>
      <c r="AC789" s="216"/>
      <c r="AD789" s="25"/>
      <c r="AE789" s="215"/>
      <c r="AF789" s="25"/>
      <c r="AG789" s="215"/>
      <c r="AH789" s="216"/>
      <c r="AI789" s="25"/>
      <c r="AJ789" s="215"/>
      <c r="AK789" s="25"/>
      <c r="AL789" s="215"/>
      <c r="AM789" s="216"/>
      <c r="AN789" s="25"/>
      <c r="AO789" s="215"/>
      <c r="AP789" s="25"/>
    </row>
    <row r="790" spans="11:42" ht="15.75" customHeight="1">
      <c r="K790" s="215"/>
      <c r="L790" s="286"/>
      <c r="M790" s="215"/>
      <c r="N790" s="216"/>
      <c r="O790" s="286"/>
      <c r="P790" s="215"/>
      <c r="Q790" s="286"/>
      <c r="R790" s="215"/>
      <c r="S790" s="216"/>
      <c r="T790" s="25"/>
      <c r="U790" s="215"/>
      <c r="V790" s="25"/>
      <c r="W790" s="215"/>
      <c r="X790" s="216"/>
      <c r="Y790" s="25"/>
      <c r="Z790" s="215"/>
      <c r="AA790" s="25"/>
      <c r="AB790" s="215"/>
      <c r="AC790" s="216"/>
      <c r="AD790" s="25"/>
      <c r="AE790" s="215"/>
      <c r="AF790" s="25"/>
      <c r="AG790" s="215"/>
      <c r="AH790" s="216"/>
      <c r="AI790" s="25"/>
      <c r="AJ790" s="215"/>
      <c r="AK790" s="25"/>
      <c r="AL790" s="215"/>
      <c r="AM790" s="216"/>
      <c r="AN790" s="25"/>
      <c r="AO790" s="215"/>
      <c r="AP790" s="25"/>
    </row>
    <row r="791" spans="11:42" ht="15.75" customHeight="1">
      <c r="K791" s="215"/>
      <c r="L791" s="286"/>
      <c r="M791" s="215"/>
      <c r="N791" s="216"/>
      <c r="O791" s="286"/>
      <c r="P791" s="215"/>
      <c r="Q791" s="286"/>
      <c r="R791" s="215"/>
      <c r="S791" s="216"/>
      <c r="T791" s="25"/>
      <c r="U791" s="215"/>
      <c r="V791" s="25"/>
      <c r="W791" s="215"/>
      <c r="X791" s="216"/>
      <c r="Y791" s="25"/>
      <c r="Z791" s="215"/>
      <c r="AA791" s="25"/>
      <c r="AB791" s="215"/>
      <c r="AC791" s="216"/>
      <c r="AD791" s="25"/>
      <c r="AE791" s="215"/>
      <c r="AF791" s="25"/>
      <c r="AG791" s="215"/>
      <c r="AH791" s="216"/>
      <c r="AI791" s="25"/>
      <c r="AJ791" s="215"/>
      <c r="AK791" s="25"/>
      <c r="AL791" s="215"/>
      <c r="AM791" s="216"/>
      <c r="AN791" s="25"/>
      <c r="AO791" s="215"/>
      <c r="AP791" s="25"/>
    </row>
    <row r="792" spans="11:42" ht="15.75" customHeight="1">
      <c r="K792" s="215"/>
      <c r="L792" s="286"/>
      <c r="M792" s="215"/>
      <c r="N792" s="216"/>
      <c r="O792" s="286"/>
      <c r="P792" s="215"/>
      <c r="Q792" s="286"/>
      <c r="R792" s="215"/>
      <c r="S792" s="216"/>
      <c r="T792" s="25"/>
      <c r="U792" s="215"/>
      <c r="V792" s="25"/>
      <c r="W792" s="215"/>
      <c r="X792" s="216"/>
      <c r="Y792" s="25"/>
      <c r="Z792" s="215"/>
      <c r="AA792" s="25"/>
      <c r="AB792" s="215"/>
      <c r="AC792" s="216"/>
      <c r="AD792" s="25"/>
      <c r="AE792" s="215"/>
      <c r="AF792" s="25"/>
      <c r="AG792" s="215"/>
      <c r="AH792" s="216"/>
      <c r="AI792" s="25"/>
      <c r="AJ792" s="215"/>
      <c r="AK792" s="25"/>
      <c r="AL792" s="215"/>
      <c r="AM792" s="216"/>
      <c r="AN792" s="25"/>
      <c r="AO792" s="215"/>
      <c r="AP792" s="25"/>
    </row>
    <row r="793" spans="11:42" ht="15.75" customHeight="1">
      <c r="K793" s="215"/>
      <c r="L793" s="286"/>
      <c r="M793" s="215"/>
      <c r="N793" s="216"/>
      <c r="O793" s="286"/>
      <c r="P793" s="215"/>
      <c r="Q793" s="286"/>
      <c r="R793" s="215"/>
      <c r="S793" s="216"/>
      <c r="T793" s="25"/>
      <c r="U793" s="215"/>
      <c r="V793" s="25"/>
      <c r="W793" s="215"/>
      <c r="X793" s="216"/>
      <c r="Y793" s="25"/>
      <c r="Z793" s="215"/>
      <c r="AA793" s="25"/>
      <c r="AB793" s="215"/>
      <c r="AC793" s="216"/>
      <c r="AD793" s="25"/>
      <c r="AE793" s="215"/>
      <c r="AF793" s="25"/>
      <c r="AG793" s="215"/>
      <c r="AH793" s="216"/>
      <c r="AI793" s="25"/>
      <c r="AJ793" s="215"/>
      <c r="AK793" s="25"/>
      <c r="AL793" s="215"/>
      <c r="AM793" s="216"/>
      <c r="AN793" s="25"/>
      <c r="AO793" s="215"/>
      <c r="AP793" s="25"/>
    </row>
    <row r="794" spans="11:42" ht="15.75" customHeight="1">
      <c r="K794" s="215"/>
      <c r="L794" s="286"/>
      <c r="M794" s="215"/>
      <c r="N794" s="216"/>
      <c r="O794" s="286"/>
      <c r="P794" s="215"/>
      <c r="Q794" s="286"/>
      <c r="R794" s="215"/>
      <c r="S794" s="216"/>
      <c r="T794" s="25"/>
      <c r="U794" s="215"/>
      <c r="V794" s="25"/>
      <c r="W794" s="215"/>
      <c r="X794" s="216"/>
      <c r="Y794" s="25"/>
      <c r="Z794" s="215"/>
      <c r="AA794" s="25"/>
      <c r="AB794" s="215"/>
      <c r="AC794" s="216"/>
      <c r="AD794" s="25"/>
      <c r="AE794" s="215"/>
      <c r="AF794" s="25"/>
      <c r="AG794" s="215"/>
      <c r="AH794" s="216"/>
      <c r="AI794" s="25"/>
      <c r="AJ794" s="215"/>
      <c r="AK794" s="25"/>
      <c r="AL794" s="215"/>
      <c r="AM794" s="216"/>
      <c r="AN794" s="25"/>
      <c r="AO794" s="215"/>
      <c r="AP794" s="25"/>
    </row>
    <row r="795" spans="11:42" ht="15.75" customHeight="1">
      <c r="K795" s="215"/>
      <c r="L795" s="286"/>
      <c r="M795" s="215"/>
      <c r="N795" s="216"/>
      <c r="O795" s="286"/>
      <c r="P795" s="215"/>
      <c r="Q795" s="286"/>
      <c r="R795" s="215"/>
      <c r="S795" s="216"/>
      <c r="T795" s="25"/>
      <c r="U795" s="215"/>
      <c r="V795" s="25"/>
      <c r="W795" s="215"/>
      <c r="X795" s="216"/>
      <c r="Y795" s="25"/>
      <c r="Z795" s="215"/>
      <c r="AA795" s="25"/>
      <c r="AB795" s="215"/>
      <c r="AC795" s="216"/>
      <c r="AD795" s="25"/>
      <c r="AE795" s="215"/>
      <c r="AF795" s="25"/>
      <c r="AG795" s="215"/>
      <c r="AH795" s="216"/>
      <c r="AI795" s="25"/>
      <c r="AJ795" s="215"/>
      <c r="AK795" s="25"/>
      <c r="AL795" s="215"/>
      <c r="AM795" s="216"/>
      <c r="AN795" s="25"/>
      <c r="AO795" s="215"/>
      <c r="AP795" s="25"/>
    </row>
    <row r="796" spans="11:42" ht="15.75" customHeight="1">
      <c r="K796" s="215"/>
      <c r="L796" s="286"/>
      <c r="M796" s="215"/>
      <c r="N796" s="216"/>
      <c r="O796" s="286"/>
      <c r="P796" s="215"/>
      <c r="Q796" s="286"/>
      <c r="R796" s="215"/>
      <c r="S796" s="216"/>
      <c r="T796" s="25"/>
      <c r="U796" s="215"/>
      <c r="V796" s="25"/>
      <c r="W796" s="215"/>
      <c r="X796" s="216"/>
      <c r="Y796" s="25"/>
      <c r="Z796" s="215"/>
      <c r="AA796" s="25"/>
      <c r="AB796" s="215"/>
      <c r="AC796" s="216"/>
      <c r="AD796" s="25"/>
      <c r="AE796" s="215"/>
      <c r="AF796" s="25"/>
      <c r="AG796" s="215"/>
      <c r="AH796" s="216"/>
      <c r="AI796" s="25"/>
      <c r="AJ796" s="215"/>
      <c r="AK796" s="25"/>
      <c r="AL796" s="215"/>
      <c r="AM796" s="216"/>
      <c r="AN796" s="25"/>
      <c r="AO796" s="215"/>
      <c r="AP796" s="25"/>
    </row>
    <row r="797" spans="11:42" ht="15.75" customHeight="1">
      <c r="K797" s="215"/>
      <c r="L797" s="286"/>
      <c r="M797" s="215"/>
      <c r="N797" s="216"/>
      <c r="O797" s="286"/>
      <c r="P797" s="215"/>
      <c r="Q797" s="286"/>
      <c r="R797" s="215"/>
      <c r="S797" s="216"/>
      <c r="T797" s="25"/>
      <c r="U797" s="215"/>
      <c r="V797" s="25"/>
      <c r="W797" s="215"/>
      <c r="X797" s="216"/>
      <c r="Y797" s="25"/>
      <c r="Z797" s="215"/>
      <c r="AA797" s="25"/>
      <c r="AB797" s="215"/>
      <c r="AC797" s="216"/>
      <c r="AD797" s="25"/>
      <c r="AE797" s="215"/>
      <c r="AF797" s="25"/>
      <c r="AG797" s="215"/>
      <c r="AH797" s="216"/>
      <c r="AI797" s="25"/>
      <c r="AJ797" s="215"/>
      <c r="AK797" s="25"/>
      <c r="AL797" s="215"/>
      <c r="AM797" s="216"/>
      <c r="AN797" s="25"/>
      <c r="AO797" s="215"/>
      <c r="AP797" s="25"/>
    </row>
    <row r="798" spans="11:42" ht="15.75" customHeight="1">
      <c r="K798" s="215"/>
      <c r="L798" s="286"/>
      <c r="M798" s="215"/>
      <c r="N798" s="216"/>
      <c r="O798" s="286"/>
      <c r="P798" s="215"/>
      <c r="Q798" s="286"/>
      <c r="R798" s="215"/>
      <c r="S798" s="216"/>
      <c r="T798" s="25"/>
      <c r="U798" s="215"/>
      <c r="V798" s="25"/>
      <c r="W798" s="215"/>
      <c r="X798" s="216"/>
      <c r="Y798" s="25"/>
      <c r="Z798" s="215"/>
      <c r="AA798" s="25"/>
      <c r="AB798" s="215"/>
      <c r="AC798" s="216"/>
      <c r="AD798" s="25"/>
      <c r="AE798" s="215"/>
      <c r="AF798" s="25"/>
      <c r="AG798" s="215"/>
      <c r="AH798" s="216"/>
      <c r="AI798" s="25"/>
      <c r="AJ798" s="215"/>
      <c r="AK798" s="25"/>
      <c r="AL798" s="215"/>
      <c r="AM798" s="216"/>
      <c r="AN798" s="25"/>
      <c r="AO798" s="215"/>
      <c r="AP798" s="25"/>
    </row>
    <row r="799" spans="11:42" ht="15.75" customHeight="1">
      <c r="K799" s="215"/>
      <c r="L799" s="286"/>
      <c r="M799" s="215"/>
      <c r="N799" s="216"/>
      <c r="O799" s="286"/>
      <c r="P799" s="215"/>
      <c r="Q799" s="286"/>
      <c r="R799" s="215"/>
      <c r="S799" s="216"/>
      <c r="T799" s="25"/>
      <c r="U799" s="215"/>
      <c r="V799" s="25"/>
      <c r="W799" s="215"/>
      <c r="X799" s="216"/>
      <c r="Y799" s="25"/>
      <c r="Z799" s="215"/>
      <c r="AA799" s="25"/>
      <c r="AB799" s="215"/>
      <c r="AC799" s="216"/>
      <c r="AD799" s="25"/>
      <c r="AE799" s="215"/>
      <c r="AF799" s="25"/>
      <c r="AG799" s="215"/>
      <c r="AH799" s="216"/>
      <c r="AI799" s="25"/>
      <c r="AJ799" s="215"/>
      <c r="AK799" s="25"/>
      <c r="AL799" s="215"/>
      <c r="AM799" s="216"/>
      <c r="AN799" s="25"/>
      <c r="AO799" s="215"/>
      <c r="AP799" s="25"/>
    </row>
    <row r="800" spans="11:42" ht="15.75" customHeight="1">
      <c r="K800" s="215"/>
      <c r="L800" s="286"/>
      <c r="M800" s="215"/>
      <c r="N800" s="216"/>
      <c r="O800" s="286"/>
      <c r="P800" s="215"/>
      <c r="Q800" s="286"/>
      <c r="R800" s="215"/>
      <c r="S800" s="216"/>
      <c r="T800" s="25"/>
      <c r="U800" s="215"/>
      <c r="V800" s="25"/>
      <c r="W800" s="215"/>
      <c r="X800" s="216"/>
      <c r="Y800" s="25"/>
      <c r="Z800" s="215"/>
      <c r="AA800" s="25"/>
      <c r="AB800" s="215"/>
      <c r="AC800" s="216"/>
      <c r="AD800" s="25"/>
      <c r="AE800" s="215"/>
      <c r="AF800" s="25"/>
      <c r="AG800" s="215"/>
      <c r="AH800" s="216"/>
      <c r="AI800" s="25"/>
      <c r="AJ800" s="215"/>
      <c r="AK800" s="25"/>
      <c r="AL800" s="215"/>
      <c r="AM800" s="216"/>
      <c r="AN800" s="25"/>
      <c r="AO800" s="215"/>
      <c r="AP800" s="25"/>
    </row>
    <row r="801" spans="11:42" ht="15.75" customHeight="1">
      <c r="K801" s="215"/>
      <c r="L801" s="286"/>
      <c r="M801" s="215"/>
      <c r="N801" s="216"/>
      <c r="O801" s="286"/>
      <c r="P801" s="215"/>
      <c r="Q801" s="286"/>
      <c r="R801" s="215"/>
      <c r="S801" s="216"/>
      <c r="T801" s="25"/>
      <c r="U801" s="215"/>
      <c r="V801" s="25"/>
      <c r="W801" s="215"/>
      <c r="X801" s="216"/>
      <c r="Y801" s="25"/>
      <c r="Z801" s="215"/>
      <c r="AA801" s="25"/>
      <c r="AB801" s="215"/>
      <c r="AC801" s="216"/>
      <c r="AD801" s="25"/>
      <c r="AE801" s="215"/>
      <c r="AF801" s="25"/>
      <c r="AG801" s="215"/>
      <c r="AH801" s="216"/>
      <c r="AI801" s="25"/>
      <c r="AJ801" s="215"/>
      <c r="AK801" s="25"/>
      <c r="AL801" s="215"/>
      <c r="AM801" s="216"/>
      <c r="AN801" s="25"/>
      <c r="AO801" s="215"/>
      <c r="AP801" s="25"/>
    </row>
    <row r="802" spans="11:42" ht="15.75" customHeight="1">
      <c r="K802" s="215"/>
      <c r="L802" s="286"/>
      <c r="M802" s="215"/>
      <c r="N802" s="216"/>
      <c r="O802" s="286"/>
      <c r="P802" s="215"/>
      <c r="Q802" s="286"/>
      <c r="R802" s="215"/>
      <c r="S802" s="216"/>
      <c r="T802" s="25"/>
      <c r="U802" s="215"/>
      <c r="V802" s="25"/>
      <c r="W802" s="215"/>
      <c r="X802" s="216"/>
      <c r="Y802" s="25"/>
      <c r="Z802" s="215"/>
      <c r="AA802" s="25"/>
      <c r="AB802" s="215"/>
      <c r="AC802" s="216"/>
      <c r="AD802" s="25"/>
      <c r="AE802" s="215"/>
      <c r="AF802" s="25"/>
      <c r="AG802" s="215"/>
      <c r="AH802" s="216"/>
      <c r="AI802" s="25"/>
      <c r="AJ802" s="215"/>
      <c r="AK802" s="25"/>
      <c r="AL802" s="215"/>
      <c r="AM802" s="216"/>
      <c r="AN802" s="25"/>
      <c r="AO802" s="215"/>
      <c r="AP802" s="25"/>
    </row>
    <row r="803" spans="11:42" ht="15.75" customHeight="1">
      <c r="K803" s="215"/>
      <c r="L803" s="286"/>
      <c r="M803" s="215"/>
      <c r="N803" s="216"/>
      <c r="O803" s="286"/>
      <c r="P803" s="215"/>
      <c r="Q803" s="286"/>
      <c r="R803" s="215"/>
      <c r="S803" s="216"/>
      <c r="T803" s="25"/>
      <c r="U803" s="215"/>
      <c r="V803" s="25"/>
      <c r="W803" s="215"/>
      <c r="X803" s="216"/>
      <c r="Y803" s="25"/>
      <c r="Z803" s="215"/>
      <c r="AA803" s="25"/>
      <c r="AB803" s="215"/>
      <c r="AC803" s="216"/>
      <c r="AD803" s="25"/>
      <c r="AE803" s="215"/>
      <c r="AF803" s="25"/>
      <c r="AG803" s="215"/>
      <c r="AH803" s="216"/>
      <c r="AI803" s="25"/>
      <c r="AJ803" s="215"/>
      <c r="AK803" s="25"/>
      <c r="AL803" s="215"/>
      <c r="AM803" s="216"/>
      <c r="AN803" s="25"/>
      <c r="AO803" s="215"/>
      <c r="AP803" s="25"/>
    </row>
    <row r="804" spans="11:42" ht="15.75" customHeight="1">
      <c r="K804" s="215"/>
      <c r="L804" s="286"/>
      <c r="M804" s="215"/>
      <c r="N804" s="216"/>
      <c r="O804" s="286"/>
      <c r="P804" s="215"/>
      <c r="Q804" s="286"/>
      <c r="R804" s="215"/>
      <c r="S804" s="216"/>
      <c r="T804" s="25"/>
      <c r="U804" s="215"/>
      <c r="V804" s="25"/>
      <c r="W804" s="215"/>
      <c r="X804" s="216"/>
      <c r="Y804" s="25"/>
      <c r="Z804" s="215"/>
      <c r="AA804" s="25"/>
      <c r="AB804" s="215"/>
      <c r="AC804" s="216"/>
      <c r="AD804" s="25"/>
      <c r="AE804" s="215"/>
      <c r="AF804" s="25"/>
      <c r="AG804" s="215"/>
      <c r="AH804" s="216"/>
      <c r="AI804" s="25"/>
      <c r="AJ804" s="215"/>
      <c r="AK804" s="25"/>
      <c r="AL804" s="215"/>
      <c r="AM804" s="216"/>
      <c r="AN804" s="25"/>
      <c r="AO804" s="215"/>
      <c r="AP804" s="25"/>
    </row>
    <row r="805" spans="11:42" ht="15.75" customHeight="1">
      <c r="K805" s="215"/>
      <c r="L805" s="286"/>
      <c r="M805" s="215"/>
      <c r="N805" s="216"/>
      <c r="O805" s="286"/>
      <c r="P805" s="215"/>
      <c r="Q805" s="286"/>
      <c r="R805" s="215"/>
      <c r="S805" s="216"/>
      <c r="T805" s="25"/>
      <c r="U805" s="215"/>
      <c r="V805" s="25"/>
      <c r="W805" s="215"/>
      <c r="X805" s="216"/>
      <c r="Y805" s="25"/>
      <c r="Z805" s="215"/>
      <c r="AA805" s="25"/>
      <c r="AB805" s="215"/>
      <c r="AC805" s="216"/>
      <c r="AD805" s="25"/>
      <c r="AE805" s="215"/>
      <c r="AF805" s="25"/>
      <c r="AG805" s="215"/>
      <c r="AH805" s="216"/>
      <c r="AI805" s="25"/>
      <c r="AJ805" s="215"/>
      <c r="AK805" s="25"/>
      <c r="AL805" s="215"/>
      <c r="AM805" s="216"/>
      <c r="AN805" s="25"/>
      <c r="AO805" s="215"/>
      <c r="AP805" s="25"/>
    </row>
    <row r="806" spans="11:42" ht="15.75" customHeight="1">
      <c r="K806" s="215"/>
      <c r="L806" s="286"/>
      <c r="M806" s="215"/>
      <c r="N806" s="216"/>
      <c r="O806" s="286"/>
      <c r="P806" s="215"/>
      <c r="Q806" s="286"/>
      <c r="R806" s="215"/>
      <c r="S806" s="216"/>
      <c r="T806" s="25"/>
      <c r="U806" s="215"/>
      <c r="V806" s="25"/>
      <c r="W806" s="215"/>
      <c r="X806" s="216"/>
      <c r="Y806" s="25"/>
      <c r="Z806" s="215"/>
      <c r="AA806" s="25"/>
      <c r="AB806" s="215"/>
      <c r="AC806" s="216"/>
      <c r="AD806" s="25"/>
      <c r="AE806" s="215"/>
      <c r="AF806" s="25"/>
      <c r="AG806" s="215"/>
      <c r="AH806" s="216"/>
      <c r="AI806" s="25"/>
      <c r="AJ806" s="215"/>
      <c r="AK806" s="25"/>
      <c r="AL806" s="215"/>
      <c r="AM806" s="216"/>
      <c r="AN806" s="25"/>
      <c r="AO806" s="215"/>
      <c r="AP806" s="25"/>
    </row>
    <row r="807" spans="11:42" ht="15.75" customHeight="1">
      <c r="K807" s="215"/>
      <c r="L807" s="286"/>
      <c r="M807" s="215"/>
      <c r="N807" s="216"/>
      <c r="O807" s="286"/>
      <c r="P807" s="215"/>
      <c r="Q807" s="286"/>
      <c r="R807" s="215"/>
      <c r="S807" s="216"/>
      <c r="T807" s="25"/>
      <c r="U807" s="215"/>
      <c r="V807" s="25"/>
      <c r="W807" s="215"/>
      <c r="X807" s="216"/>
      <c r="Y807" s="25"/>
      <c r="Z807" s="215"/>
      <c r="AA807" s="25"/>
      <c r="AB807" s="215"/>
      <c r="AC807" s="216"/>
      <c r="AD807" s="25"/>
      <c r="AE807" s="215"/>
      <c r="AF807" s="25"/>
      <c r="AG807" s="215"/>
      <c r="AH807" s="216"/>
      <c r="AI807" s="25"/>
      <c r="AJ807" s="215"/>
      <c r="AK807" s="25"/>
      <c r="AL807" s="215"/>
      <c r="AM807" s="216"/>
      <c r="AN807" s="25"/>
      <c r="AO807" s="215"/>
      <c r="AP807" s="25"/>
    </row>
    <row r="808" spans="11:42" ht="15.75" customHeight="1">
      <c r="K808" s="215"/>
      <c r="L808" s="286"/>
      <c r="M808" s="215"/>
      <c r="N808" s="216"/>
      <c r="O808" s="286"/>
      <c r="P808" s="215"/>
      <c r="Q808" s="286"/>
      <c r="R808" s="215"/>
      <c r="S808" s="216"/>
      <c r="T808" s="25"/>
      <c r="U808" s="215"/>
      <c r="V808" s="25"/>
      <c r="W808" s="215"/>
      <c r="X808" s="216"/>
      <c r="Y808" s="25"/>
      <c r="Z808" s="215"/>
      <c r="AA808" s="25"/>
      <c r="AB808" s="215"/>
      <c r="AC808" s="216"/>
      <c r="AD808" s="25"/>
      <c r="AE808" s="215"/>
      <c r="AF808" s="25"/>
      <c r="AG808" s="215"/>
      <c r="AH808" s="216"/>
      <c r="AI808" s="25"/>
      <c r="AJ808" s="215"/>
      <c r="AK808" s="25"/>
      <c r="AL808" s="215"/>
      <c r="AM808" s="216"/>
      <c r="AN808" s="25"/>
      <c r="AO808" s="215"/>
      <c r="AP808" s="25"/>
    </row>
    <row r="809" spans="11:42" ht="15.75" customHeight="1">
      <c r="K809" s="215"/>
      <c r="L809" s="286"/>
      <c r="M809" s="215"/>
      <c r="N809" s="216"/>
      <c r="O809" s="286"/>
      <c r="P809" s="215"/>
      <c r="Q809" s="286"/>
      <c r="R809" s="215"/>
      <c r="S809" s="216"/>
      <c r="T809" s="25"/>
      <c r="U809" s="215"/>
      <c r="V809" s="25"/>
      <c r="W809" s="215"/>
      <c r="X809" s="216"/>
      <c r="Y809" s="25"/>
      <c r="Z809" s="215"/>
      <c r="AA809" s="25"/>
      <c r="AB809" s="215"/>
      <c r="AC809" s="216"/>
      <c r="AD809" s="25"/>
      <c r="AE809" s="215"/>
      <c r="AF809" s="25"/>
      <c r="AG809" s="215"/>
      <c r="AH809" s="216"/>
      <c r="AI809" s="25"/>
      <c r="AJ809" s="215"/>
      <c r="AK809" s="25"/>
      <c r="AL809" s="215"/>
      <c r="AM809" s="216"/>
      <c r="AN809" s="25"/>
      <c r="AO809" s="215"/>
      <c r="AP809" s="25"/>
    </row>
    <row r="810" spans="11:42" ht="15.75" customHeight="1">
      <c r="K810" s="215"/>
      <c r="L810" s="286"/>
      <c r="M810" s="215"/>
      <c r="N810" s="216"/>
      <c r="O810" s="286"/>
      <c r="P810" s="215"/>
      <c r="Q810" s="286"/>
      <c r="R810" s="215"/>
      <c r="S810" s="216"/>
      <c r="T810" s="25"/>
      <c r="U810" s="215"/>
      <c r="V810" s="25"/>
      <c r="W810" s="215"/>
      <c r="X810" s="216"/>
      <c r="Y810" s="25"/>
      <c r="Z810" s="215"/>
      <c r="AA810" s="25"/>
      <c r="AB810" s="215"/>
      <c r="AC810" s="216"/>
      <c r="AD810" s="25"/>
      <c r="AE810" s="215"/>
      <c r="AF810" s="25"/>
      <c r="AG810" s="215"/>
      <c r="AH810" s="216"/>
      <c r="AI810" s="25"/>
      <c r="AJ810" s="215"/>
      <c r="AK810" s="25"/>
      <c r="AL810" s="215"/>
      <c r="AM810" s="216"/>
      <c r="AN810" s="25"/>
      <c r="AO810" s="215"/>
      <c r="AP810" s="25"/>
    </row>
    <row r="811" spans="11:42" ht="15.75" customHeight="1">
      <c r="K811" s="215"/>
      <c r="L811" s="286"/>
      <c r="M811" s="215"/>
      <c r="N811" s="216"/>
      <c r="O811" s="286"/>
      <c r="P811" s="215"/>
      <c r="Q811" s="286"/>
      <c r="R811" s="215"/>
      <c r="S811" s="216"/>
      <c r="T811" s="25"/>
      <c r="U811" s="215"/>
      <c r="V811" s="25"/>
      <c r="W811" s="215"/>
      <c r="X811" s="216"/>
      <c r="Y811" s="25"/>
      <c r="Z811" s="215"/>
      <c r="AA811" s="25"/>
      <c r="AB811" s="215"/>
      <c r="AC811" s="216"/>
      <c r="AD811" s="25"/>
      <c r="AE811" s="215"/>
      <c r="AF811" s="25"/>
      <c r="AG811" s="215"/>
      <c r="AH811" s="216"/>
      <c r="AI811" s="25"/>
      <c r="AJ811" s="215"/>
      <c r="AK811" s="25"/>
      <c r="AL811" s="215"/>
      <c r="AM811" s="216"/>
      <c r="AN811" s="25"/>
      <c r="AO811" s="215"/>
      <c r="AP811" s="25"/>
    </row>
    <row r="812" spans="11:42" ht="15.75" customHeight="1">
      <c r="K812" s="215"/>
      <c r="L812" s="286"/>
      <c r="M812" s="215"/>
      <c r="N812" s="216"/>
      <c r="O812" s="286"/>
      <c r="P812" s="215"/>
      <c r="Q812" s="286"/>
      <c r="R812" s="215"/>
      <c r="S812" s="216"/>
      <c r="T812" s="25"/>
      <c r="U812" s="215"/>
      <c r="V812" s="25"/>
      <c r="W812" s="215"/>
      <c r="X812" s="216"/>
      <c r="Y812" s="25"/>
      <c r="Z812" s="215"/>
      <c r="AA812" s="25"/>
      <c r="AB812" s="215"/>
      <c r="AC812" s="216"/>
      <c r="AD812" s="25"/>
      <c r="AE812" s="215"/>
      <c r="AF812" s="25"/>
      <c r="AG812" s="215"/>
      <c r="AH812" s="216"/>
      <c r="AI812" s="25"/>
      <c r="AJ812" s="215"/>
      <c r="AK812" s="25"/>
      <c r="AL812" s="215"/>
      <c r="AM812" s="216"/>
      <c r="AN812" s="25"/>
      <c r="AO812" s="215"/>
      <c r="AP812" s="25"/>
    </row>
    <row r="813" spans="11:42" ht="15.75" customHeight="1">
      <c r="K813" s="215"/>
      <c r="L813" s="286"/>
      <c r="M813" s="215"/>
      <c r="N813" s="216"/>
      <c r="O813" s="286"/>
      <c r="P813" s="215"/>
      <c r="Q813" s="286"/>
      <c r="R813" s="215"/>
      <c r="S813" s="216"/>
      <c r="T813" s="25"/>
      <c r="U813" s="215"/>
      <c r="V813" s="25"/>
      <c r="W813" s="215"/>
      <c r="X813" s="216"/>
      <c r="Y813" s="25"/>
      <c r="Z813" s="215"/>
      <c r="AA813" s="25"/>
      <c r="AB813" s="215"/>
      <c r="AC813" s="216"/>
      <c r="AD813" s="25"/>
      <c r="AE813" s="215"/>
      <c r="AF813" s="25"/>
      <c r="AG813" s="215"/>
      <c r="AH813" s="216"/>
      <c r="AI813" s="25"/>
      <c r="AJ813" s="215"/>
      <c r="AK813" s="25"/>
      <c r="AL813" s="215"/>
      <c r="AM813" s="216"/>
      <c r="AN813" s="25"/>
      <c r="AO813" s="215"/>
      <c r="AP813" s="25"/>
    </row>
    <row r="814" spans="11:42" ht="15.75" customHeight="1">
      <c r="K814" s="215"/>
      <c r="L814" s="286"/>
      <c r="M814" s="215"/>
      <c r="N814" s="216"/>
      <c r="O814" s="286"/>
      <c r="P814" s="215"/>
      <c r="Q814" s="286"/>
      <c r="R814" s="215"/>
      <c r="S814" s="216"/>
      <c r="T814" s="25"/>
      <c r="U814" s="215"/>
      <c r="V814" s="25"/>
      <c r="W814" s="215"/>
      <c r="X814" s="216"/>
      <c r="Y814" s="25"/>
      <c r="Z814" s="215"/>
      <c r="AA814" s="25"/>
      <c r="AB814" s="215"/>
      <c r="AC814" s="216"/>
      <c r="AD814" s="25"/>
      <c r="AE814" s="215"/>
      <c r="AF814" s="25"/>
      <c r="AG814" s="215"/>
      <c r="AH814" s="216"/>
      <c r="AI814" s="25"/>
      <c r="AJ814" s="215"/>
      <c r="AK814" s="25"/>
      <c r="AL814" s="215"/>
      <c r="AM814" s="216"/>
      <c r="AN814" s="25"/>
      <c r="AO814" s="215"/>
      <c r="AP814" s="25"/>
    </row>
    <row r="815" spans="11:42" ht="15.75" customHeight="1">
      <c r="K815" s="215"/>
      <c r="L815" s="286"/>
      <c r="M815" s="215"/>
      <c r="N815" s="216"/>
      <c r="O815" s="286"/>
      <c r="P815" s="215"/>
      <c r="Q815" s="286"/>
      <c r="R815" s="215"/>
      <c r="S815" s="216"/>
      <c r="T815" s="25"/>
      <c r="U815" s="215"/>
      <c r="V815" s="25"/>
      <c r="W815" s="215"/>
      <c r="X815" s="216"/>
      <c r="Y815" s="25"/>
      <c r="Z815" s="215"/>
      <c r="AA815" s="25"/>
      <c r="AB815" s="215"/>
      <c r="AC815" s="216"/>
      <c r="AD815" s="25"/>
      <c r="AE815" s="215"/>
      <c r="AF815" s="25"/>
      <c r="AG815" s="215"/>
      <c r="AH815" s="216"/>
      <c r="AI815" s="25"/>
      <c r="AJ815" s="215"/>
      <c r="AK815" s="25"/>
      <c r="AL815" s="215"/>
      <c r="AM815" s="216"/>
      <c r="AN815" s="25"/>
      <c r="AO815" s="215"/>
      <c r="AP815" s="25"/>
    </row>
    <row r="816" spans="11:42" ht="15.75" customHeight="1">
      <c r="K816" s="215"/>
      <c r="L816" s="286"/>
      <c r="M816" s="215"/>
      <c r="N816" s="216"/>
      <c r="O816" s="286"/>
      <c r="P816" s="215"/>
      <c r="Q816" s="286"/>
      <c r="R816" s="215"/>
      <c r="S816" s="216"/>
      <c r="T816" s="25"/>
      <c r="U816" s="215"/>
      <c r="V816" s="25"/>
      <c r="W816" s="215"/>
      <c r="X816" s="216"/>
      <c r="Y816" s="25"/>
      <c r="Z816" s="215"/>
      <c r="AA816" s="25"/>
      <c r="AB816" s="215"/>
      <c r="AC816" s="216"/>
      <c r="AD816" s="25"/>
      <c r="AE816" s="215"/>
      <c r="AF816" s="25"/>
      <c r="AG816" s="215"/>
      <c r="AH816" s="216"/>
      <c r="AI816" s="25"/>
      <c r="AJ816" s="215"/>
      <c r="AK816" s="25"/>
      <c r="AL816" s="215"/>
      <c r="AM816" s="216"/>
      <c r="AN816" s="25"/>
      <c r="AO816" s="215"/>
      <c r="AP816" s="25"/>
    </row>
    <row r="817" spans="11:42" ht="15.75" customHeight="1">
      <c r="K817" s="215"/>
      <c r="L817" s="286"/>
      <c r="M817" s="215"/>
      <c r="N817" s="216"/>
      <c r="O817" s="286"/>
      <c r="P817" s="215"/>
      <c r="Q817" s="286"/>
      <c r="R817" s="215"/>
      <c r="S817" s="216"/>
      <c r="T817" s="25"/>
      <c r="U817" s="215"/>
      <c r="V817" s="25"/>
      <c r="W817" s="215"/>
      <c r="X817" s="216"/>
      <c r="Y817" s="25"/>
      <c r="Z817" s="215"/>
      <c r="AA817" s="25"/>
      <c r="AB817" s="215"/>
      <c r="AC817" s="216"/>
      <c r="AD817" s="25"/>
      <c r="AE817" s="215"/>
      <c r="AF817" s="25"/>
      <c r="AG817" s="215"/>
      <c r="AH817" s="216"/>
      <c r="AI817" s="25"/>
      <c r="AJ817" s="215"/>
      <c r="AK817" s="25"/>
      <c r="AL817" s="215"/>
      <c r="AM817" s="216"/>
      <c r="AN817" s="25"/>
      <c r="AO817" s="215"/>
      <c r="AP817" s="25"/>
    </row>
    <row r="818" spans="11:42" ht="15.75" customHeight="1">
      <c r="K818" s="215"/>
      <c r="L818" s="286"/>
      <c r="M818" s="215"/>
      <c r="N818" s="216"/>
      <c r="O818" s="286"/>
      <c r="P818" s="215"/>
      <c r="Q818" s="286"/>
      <c r="R818" s="215"/>
      <c r="S818" s="216"/>
      <c r="T818" s="25"/>
      <c r="U818" s="215"/>
      <c r="V818" s="25"/>
      <c r="W818" s="215"/>
      <c r="X818" s="216"/>
      <c r="Y818" s="25"/>
      <c r="Z818" s="215"/>
      <c r="AA818" s="25"/>
      <c r="AB818" s="215"/>
      <c r="AC818" s="216"/>
      <c r="AD818" s="25"/>
      <c r="AE818" s="215"/>
      <c r="AF818" s="25"/>
      <c r="AG818" s="215"/>
      <c r="AH818" s="216"/>
      <c r="AI818" s="25"/>
      <c r="AJ818" s="215"/>
      <c r="AK818" s="25"/>
      <c r="AL818" s="215"/>
      <c r="AM818" s="216"/>
      <c r="AN818" s="25"/>
      <c r="AO818" s="215"/>
      <c r="AP818" s="25"/>
    </row>
    <row r="819" spans="11:42" ht="15.75" customHeight="1">
      <c r="K819" s="215"/>
      <c r="L819" s="286"/>
      <c r="M819" s="215"/>
      <c r="N819" s="216"/>
      <c r="O819" s="286"/>
      <c r="P819" s="215"/>
      <c r="Q819" s="286"/>
      <c r="R819" s="215"/>
      <c r="S819" s="216"/>
      <c r="T819" s="25"/>
      <c r="U819" s="215"/>
      <c r="V819" s="25"/>
      <c r="W819" s="215"/>
      <c r="X819" s="216"/>
      <c r="Y819" s="25"/>
      <c r="Z819" s="215"/>
      <c r="AA819" s="25"/>
      <c r="AB819" s="215"/>
      <c r="AC819" s="216"/>
      <c r="AD819" s="25"/>
      <c r="AE819" s="215"/>
      <c r="AF819" s="25"/>
      <c r="AG819" s="215"/>
      <c r="AH819" s="216"/>
      <c r="AI819" s="25"/>
      <c r="AJ819" s="215"/>
      <c r="AK819" s="25"/>
      <c r="AL819" s="215"/>
      <c r="AM819" s="216"/>
      <c r="AN819" s="25"/>
      <c r="AO819" s="215"/>
      <c r="AP819" s="25"/>
    </row>
    <row r="820" spans="11:42" ht="15.75" customHeight="1">
      <c r="K820" s="215"/>
      <c r="L820" s="286"/>
      <c r="M820" s="215"/>
      <c r="N820" s="216"/>
      <c r="O820" s="286"/>
      <c r="P820" s="215"/>
      <c r="Q820" s="286"/>
      <c r="R820" s="215"/>
      <c r="S820" s="216"/>
      <c r="T820" s="25"/>
      <c r="U820" s="215"/>
      <c r="V820" s="25"/>
      <c r="W820" s="215"/>
      <c r="X820" s="216"/>
      <c r="Y820" s="25"/>
      <c r="Z820" s="215"/>
      <c r="AA820" s="25"/>
      <c r="AB820" s="215"/>
      <c r="AC820" s="216"/>
      <c r="AD820" s="25"/>
      <c r="AE820" s="215"/>
      <c r="AF820" s="25"/>
      <c r="AG820" s="215"/>
      <c r="AH820" s="216"/>
      <c r="AI820" s="25"/>
      <c r="AJ820" s="215"/>
      <c r="AK820" s="25"/>
      <c r="AL820" s="215"/>
      <c r="AM820" s="216"/>
      <c r="AN820" s="25"/>
      <c r="AO820" s="215"/>
      <c r="AP820" s="25"/>
    </row>
    <row r="821" spans="11:42" ht="15.75" customHeight="1">
      <c r="K821" s="215"/>
      <c r="L821" s="286"/>
      <c r="M821" s="215"/>
      <c r="N821" s="216"/>
      <c r="O821" s="286"/>
      <c r="P821" s="215"/>
      <c r="Q821" s="286"/>
      <c r="R821" s="215"/>
      <c r="S821" s="216"/>
      <c r="T821" s="25"/>
      <c r="U821" s="215"/>
      <c r="V821" s="25"/>
      <c r="W821" s="215"/>
      <c r="X821" s="216"/>
      <c r="Y821" s="25"/>
      <c r="Z821" s="215"/>
      <c r="AA821" s="25"/>
      <c r="AB821" s="215"/>
      <c r="AC821" s="216"/>
      <c r="AD821" s="25"/>
      <c r="AE821" s="215"/>
      <c r="AF821" s="25"/>
      <c r="AG821" s="215"/>
      <c r="AH821" s="216"/>
      <c r="AI821" s="25"/>
      <c r="AJ821" s="215"/>
      <c r="AK821" s="25"/>
      <c r="AL821" s="215"/>
      <c r="AM821" s="216"/>
      <c r="AN821" s="25"/>
      <c r="AO821" s="215"/>
      <c r="AP821" s="25"/>
    </row>
    <row r="822" spans="11:42" ht="15.75" customHeight="1">
      <c r="K822" s="215"/>
      <c r="L822" s="286"/>
      <c r="M822" s="215"/>
      <c r="N822" s="216"/>
      <c r="O822" s="286"/>
      <c r="P822" s="215"/>
      <c r="Q822" s="286"/>
      <c r="R822" s="215"/>
      <c r="S822" s="216"/>
      <c r="T822" s="25"/>
      <c r="U822" s="215"/>
      <c r="V822" s="25"/>
      <c r="W822" s="215"/>
      <c r="X822" s="216"/>
      <c r="Y822" s="25"/>
      <c r="Z822" s="215"/>
      <c r="AA822" s="25"/>
      <c r="AB822" s="215"/>
      <c r="AC822" s="216"/>
      <c r="AD822" s="25"/>
      <c r="AE822" s="215"/>
      <c r="AF822" s="25"/>
      <c r="AG822" s="215"/>
      <c r="AH822" s="216"/>
      <c r="AI822" s="25"/>
      <c r="AJ822" s="215"/>
      <c r="AK822" s="25"/>
      <c r="AL822" s="215"/>
      <c r="AM822" s="216"/>
      <c r="AN822" s="25"/>
      <c r="AO822" s="215"/>
      <c r="AP822" s="25"/>
    </row>
    <row r="823" spans="11:42" ht="15.75" customHeight="1">
      <c r="K823" s="215"/>
      <c r="L823" s="286"/>
      <c r="M823" s="215"/>
      <c r="N823" s="216"/>
      <c r="O823" s="286"/>
      <c r="P823" s="215"/>
      <c r="Q823" s="286"/>
      <c r="R823" s="215"/>
      <c r="S823" s="216"/>
      <c r="T823" s="25"/>
      <c r="U823" s="215"/>
      <c r="V823" s="25"/>
      <c r="W823" s="215"/>
      <c r="X823" s="216"/>
      <c r="Y823" s="25"/>
      <c r="Z823" s="215"/>
      <c r="AA823" s="25"/>
      <c r="AB823" s="215"/>
      <c r="AC823" s="216"/>
      <c r="AD823" s="25"/>
      <c r="AE823" s="215"/>
      <c r="AF823" s="25"/>
      <c r="AG823" s="215"/>
      <c r="AH823" s="216"/>
      <c r="AI823" s="25"/>
      <c r="AJ823" s="215"/>
      <c r="AK823" s="25"/>
      <c r="AL823" s="215"/>
      <c r="AM823" s="216"/>
      <c r="AN823" s="25"/>
      <c r="AO823" s="215"/>
      <c r="AP823" s="25"/>
    </row>
    <row r="824" spans="11:42" ht="15.75" customHeight="1">
      <c r="K824" s="215"/>
      <c r="L824" s="286"/>
      <c r="M824" s="215"/>
      <c r="N824" s="216"/>
      <c r="O824" s="286"/>
      <c r="P824" s="215"/>
      <c r="Q824" s="286"/>
      <c r="R824" s="215"/>
      <c r="S824" s="216"/>
      <c r="T824" s="25"/>
      <c r="U824" s="215"/>
      <c r="V824" s="25"/>
      <c r="W824" s="215"/>
      <c r="X824" s="216"/>
      <c r="Y824" s="25"/>
      <c r="Z824" s="215"/>
      <c r="AA824" s="25"/>
      <c r="AB824" s="215"/>
      <c r="AC824" s="216"/>
      <c r="AD824" s="25"/>
      <c r="AE824" s="215"/>
      <c r="AF824" s="25"/>
      <c r="AG824" s="215"/>
      <c r="AH824" s="216"/>
      <c r="AI824" s="25"/>
      <c r="AJ824" s="215"/>
      <c r="AK824" s="25"/>
      <c r="AL824" s="215"/>
      <c r="AM824" s="216"/>
      <c r="AN824" s="25"/>
      <c r="AO824" s="215"/>
      <c r="AP824" s="25"/>
    </row>
    <row r="825" spans="11:42" ht="15.75" customHeight="1">
      <c r="K825" s="215"/>
      <c r="L825" s="286"/>
      <c r="M825" s="215"/>
      <c r="N825" s="216"/>
      <c r="O825" s="286"/>
      <c r="P825" s="215"/>
      <c r="Q825" s="286"/>
      <c r="R825" s="215"/>
      <c r="S825" s="216"/>
      <c r="T825" s="25"/>
      <c r="U825" s="215"/>
      <c r="V825" s="25"/>
      <c r="W825" s="215"/>
      <c r="X825" s="216"/>
      <c r="Y825" s="25"/>
      <c r="Z825" s="215"/>
      <c r="AA825" s="25"/>
      <c r="AB825" s="215"/>
      <c r="AC825" s="216"/>
      <c r="AD825" s="25"/>
      <c r="AE825" s="215"/>
      <c r="AF825" s="25"/>
      <c r="AG825" s="215"/>
      <c r="AH825" s="216"/>
      <c r="AI825" s="25"/>
      <c r="AJ825" s="215"/>
      <c r="AK825" s="25"/>
      <c r="AL825" s="215"/>
      <c r="AM825" s="216"/>
      <c r="AN825" s="25"/>
      <c r="AO825" s="215"/>
      <c r="AP825" s="25"/>
    </row>
    <row r="826" spans="11:42" ht="15.75" customHeight="1">
      <c r="K826" s="215"/>
      <c r="L826" s="286"/>
      <c r="M826" s="215"/>
      <c r="N826" s="216"/>
      <c r="O826" s="286"/>
      <c r="P826" s="215"/>
      <c r="Q826" s="286"/>
      <c r="R826" s="215"/>
      <c r="S826" s="216"/>
      <c r="T826" s="25"/>
      <c r="U826" s="215"/>
      <c r="V826" s="25"/>
      <c r="W826" s="215"/>
      <c r="X826" s="216"/>
      <c r="Y826" s="25"/>
      <c r="Z826" s="215"/>
      <c r="AA826" s="25"/>
      <c r="AB826" s="215"/>
      <c r="AC826" s="216"/>
      <c r="AD826" s="25"/>
      <c r="AE826" s="215"/>
      <c r="AF826" s="25"/>
      <c r="AG826" s="215"/>
      <c r="AH826" s="216"/>
      <c r="AI826" s="25"/>
      <c r="AJ826" s="215"/>
      <c r="AK826" s="25"/>
      <c r="AL826" s="215"/>
      <c r="AM826" s="216"/>
      <c r="AN826" s="25"/>
      <c r="AO826" s="215"/>
      <c r="AP826" s="25"/>
    </row>
    <row r="827" spans="11:42" ht="15.75" customHeight="1">
      <c r="K827" s="215"/>
      <c r="L827" s="286"/>
      <c r="M827" s="215"/>
      <c r="N827" s="216"/>
      <c r="O827" s="286"/>
      <c r="P827" s="215"/>
      <c r="Q827" s="286"/>
      <c r="R827" s="215"/>
      <c r="S827" s="216"/>
      <c r="T827" s="25"/>
      <c r="U827" s="215"/>
      <c r="V827" s="25"/>
      <c r="W827" s="215"/>
      <c r="X827" s="216"/>
      <c r="Y827" s="25"/>
      <c r="Z827" s="215"/>
      <c r="AA827" s="25"/>
      <c r="AB827" s="215"/>
      <c r="AC827" s="216"/>
      <c r="AD827" s="25"/>
      <c r="AE827" s="215"/>
      <c r="AF827" s="25"/>
      <c r="AG827" s="215"/>
      <c r="AH827" s="216"/>
      <c r="AI827" s="25"/>
      <c r="AJ827" s="215"/>
      <c r="AK827" s="25"/>
      <c r="AL827" s="215"/>
      <c r="AM827" s="216"/>
      <c r="AN827" s="25"/>
      <c r="AO827" s="215"/>
      <c r="AP827" s="25"/>
    </row>
    <row r="828" spans="11:42" ht="15.75" customHeight="1">
      <c r="K828" s="215"/>
      <c r="L828" s="286"/>
      <c r="M828" s="215"/>
      <c r="N828" s="216"/>
      <c r="O828" s="286"/>
      <c r="P828" s="215"/>
      <c r="Q828" s="286"/>
      <c r="R828" s="215"/>
      <c r="S828" s="216"/>
      <c r="T828" s="25"/>
      <c r="U828" s="215"/>
      <c r="V828" s="25"/>
      <c r="W828" s="215"/>
      <c r="X828" s="216"/>
      <c r="Y828" s="25"/>
      <c r="Z828" s="215"/>
      <c r="AA828" s="25"/>
      <c r="AB828" s="215"/>
      <c r="AC828" s="216"/>
      <c r="AD828" s="25"/>
      <c r="AE828" s="215"/>
      <c r="AF828" s="25"/>
      <c r="AG828" s="215"/>
      <c r="AH828" s="216"/>
      <c r="AI828" s="25"/>
      <c r="AJ828" s="215"/>
      <c r="AK828" s="25"/>
      <c r="AL828" s="215"/>
      <c r="AM828" s="216"/>
      <c r="AN828" s="25"/>
      <c r="AO828" s="215"/>
      <c r="AP828" s="25"/>
    </row>
    <row r="829" spans="11:42" ht="15.75" customHeight="1">
      <c r="K829" s="215"/>
      <c r="L829" s="286"/>
      <c r="M829" s="215"/>
      <c r="N829" s="216"/>
      <c r="O829" s="286"/>
      <c r="P829" s="215"/>
      <c r="Q829" s="286"/>
      <c r="R829" s="215"/>
      <c r="S829" s="216"/>
      <c r="T829" s="25"/>
      <c r="U829" s="215"/>
      <c r="V829" s="25"/>
      <c r="W829" s="215"/>
      <c r="X829" s="216"/>
      <c r="Y829" s="25"/>
      <c r="Z829" s="215"/>
      <c r="AA829" s="25"/>
      <c r="AB829" s="215"/>
      <c r="AC829" s="216"/>
      <c r="AD829" s="25"/>
      <c r="AE829" s="215"/>
      <c r="AF829" s="25"/>
      <c r="AG829" s="215"/>
      <c r="AH829" s="216"/>
      <c r="AI829" s="25"/>
      <c r="AJ829" s="215"/>
      <c r="AK829" s="25"/>
      <c r="AL829" s="215"/>
      <c r="AM829" s="216"/>
      <c r="AN829" s="25"/>
      <c r="AO829" s="215"/>
      <c r="AP829" s="25"/>
    </row>
    <row r="830" spans="11:42" ht="15.75" customHeight="1">
      <c r="K830" s="215"/>
      <c r="L830" s="286"/>
      <c r="M830" s="215"/>
      <c r="N830" s="216"/>
      <c r="O830" s="286"/>
      <c r="P830" s="215"/>
      <c r="Q830" s="286"/>
      <c r="R830" s="215"/>
      <c r="S830" s="216"/>
      <c r="T830" s="25"/>
      <c r="U830" s="215"/>
      <c r="V830" s="25"/>
      <c r="W830" s="215"/>
      <c r="X830" s="216"/>
      <c r="Y830" s="25"/>
      <c r="Z830" s="215"/>
      <c r="AA830" s="25"/>
      <c r="AB830" s="215"/>
      <c r="AC830" s="216"/>
      <c r="AD830" s="25"/>
      <c r="AE830" s="215"/>
      <c r="AF830" s="25"/>
      <c r="AG830" s="215"/>
      <c r="AH830" s="216"/>
      <c r="AI830" s="25"/>
      <c r="AJ830" s="215"/>
      <c r="AK830" s="25"/>
      <c r="AL830" s="215"/>
      <c r="AM830" s="216"/>
      <c r="AN830" s="25"/>
      <c r="AO830" s="215"/>
      <c r="AP830" s="25"/>
    </row>
    <row r="831" spans="11:42" ht="15.75" customHeight="1">
      <c r="K831" s="215"/>
      <c r="L831" s="286"/>
      <c r="M831" s="215"/>
      <c r="N831" s="216"/>
      <c r="O831" s="286"/>
      <c r="P831" s="215"/>
      <c r="Q831" s="286"/>
      <c r="R831" s="215"/>
      <c r="S831" s="216"/>
      <c r="T831" s="25"/>
      <c r="U831" s="215"/>
      <c r="V831" s="25"/>
      <c r="W831" s="215"/>
      <c r="X831" s="216"/>
      <c r="Y831" s="25"/>
      <c r="Z831" s="215"/>
      <c r="AA831" s="25"/>
      <c r="AB831" s="215"/>
      <c r="AC831" s="216"/>
      <c r="AD831" s="25"/>
      <c r="AE831" s="215"/>
      <c r="AF831" s="25"/>
      <c r="AG831" s="215"/>
      <c r="AH831" s="216"/>
      <c r="AI831" s="25"/>
      <c r="AJ831" s="215"/>
      <c r="AK831" s="25"/>
      <c r="AL831" s="215"/>
      <c r="AM831" s="216"/>
      <c r="AN831" s="25"/>
      <c r="AO831" s="215"/>
      <c r="AP831" s="25"/>
    </row>
    <row r="832" spans="11:42" ht="15.75" customHeight="1">
      <c r="K832" s="215"/>
      <c r="L832" s="286"/>
      <c r="M832" s="215"/>
      <c r="N832" s="216"/>
      <c r="O832" s="286"/>
      <c r="P832" s="215"/>
      <c r="Q832" s="286"/>
      <c r="R832" s="215"/>
      <c r="S832" s="216"/>
      <c r="T832" s="25"/>
      <c r="U832" s="215"/>
      <c r="V832" s="25"/>
      <c r="W832" s="215"/>
      <c r="X832" s="216"/>
      <c r="Y832" s="25"/>
      <c r="Z832" s="215"/>
      <c r="AA832" s="25"/>
      <c r="AB832" s="215"/>
      <c r="AC832" s="216"/>
      <c r="AD832" s="25"/>
      <c r="AE832" s="215"/>
      <c r="AF832" s="25"/>
      <c r="AG832" s="215"/>
      <c r="AH832" s="216"/>
      <c r="AI832" s="25"/>
      <c r="AJ832" s="215"/>
      <c r="AK832" s="25"/>
      <c r="AL832" s="215"/>
      <c r="AM832" s="216"/>
      <c r="AN832" s="25"/>
      <c r="AO832" s="215"/>
      <c r="AP832" s="25"/>
    </row>
    <row r="833" spans="11:42" ht="15.75" customHeight="1">
      <c r="K833" s="215"/>
      <c r="L833" s="286"/>
      <c r="M833" s="215"/>
      <c r="N833" s="216"/>
      <c r="O833" s="286"/>
      <c r="P833" s="215"/>
      <c r="Q833" s="286"/>
      <c r="R833" s="215"/>
      <c r="S833" s="216"/>
      <c r="T833" s="25"/>
      <c r="U833" s="215"/>
      <c r="V833" s="25"/>
      <c r="W833" s="215"/>
      <c r="X833" s="216"/>
      <c r="Y833" s="25"/>
      <c r="Z833" s="215"/>
      <c r="AA833" s="25"/>
      <c r="AB833" s="215"/>
      <c r="AC833" s="216"/>
      <c r="AD833" s="25"/>
      <c r="AE833" s="215"/>
      <c r="AF833" s="25"/>
      <c r="AG833" s="215"/>
      <c r="AH833" s="216"/>
      <c r="AI833" s="25"/>
      <c r="AJ833" s="215"/>
      <c r="AK833" s="25"/>
      <c r="AL833" s="215"/>
      <c r="AM833" s="216"/>
      <c r="AN833" s="25"/>
      <c r="AO833" s="215"/>
      <c r="AP833" s="25"/>
    </row>
    <row r="834" spans="11:42" ht="15.75" customHeight="1">
      <c r="K834" s="215"/>
      <c r="L834" s="286"/>
      <c r="M834" s="215"/>
      <c r="N834" s="216"/>
      <c r="O834" s="286"/>
      <c r="P834" s="215"/>
      <c r="Q834" s="286"/>
      <c r="R834" s="215"/>
      <c r="S834" s="216"/>
      <c r="T834" s="25"/>
      <c r="U834" s="215"/>
      <c r="V834" s="25"/>
      <c r="W834" s="215"/>
      <c r="X834" s="216"/>
      <c r="Y834" s="25"/>
      <c r="Z834" s="215"/>
      <c r="AA834" s="25"/>
      <c r="AB834" s="215"/>
      <c r="AC834" s="216"/>
      <c r="AD834" s="25"/>
      <c r="AE834" s="215"/>
      <c r="AF834" s="25"/>
      <c r="AG834" s="215"/>
      <c r="AH834" s="216"/>
      <c r="AI834" s="25"/>
      <c r="AJ834" s="215"/>
      <c r="AK834" s="25"/>
      <c r="AL834" s="215"/>
      <c r="AM834" s="216"/>
      <c r="AN834" s="25"/>
      <c r="AO834" s="215"/>
      <c r="AP834" s="25"/>
    </row>
    <row r="835" spans="11:42" ht="15.75" customHeight="1">
      <c r="K835" s="215"/>
      <c r="L835" s="286"/>
      <c r="M835" s="215"/>
      <c r="N835" s="216"/>
      <c r="O835" s="286"/>
      <c r="P835" s="215"/>
      <c r="Q835" s="286"/>
      <c r="R835" s="215"/>
      <c r="S835" s="216"/>
      <c r="T835" s="25"/>
      <c r="U835" s="215"/>
      <c r="V835" s="25"/>
      <c r="W835" s="215"/>
      <c r="X835" s="216"/>
      <c r="Y835" s="25"/>
      <c r="Z835" s="215"/>
      <c r="AA835" s="25"/>
      <c r="AB835" s="215"/>
      <c r="AC835" s="216"/>
      <c r="AD835" s="25"/>
      <c r="AE835" s="215"/>
      <c r="AF835" s="25"/>
      <c r="AG835" s="215"/>
      <c r="AH835" s="216"/>
      <c r="AI835" s="25"/>
      <c r="AJ835" s="215"/>
      <c r="AK835" s="25"/>
      <c r="AL835" s="215"/>
      <c r="AM835" s="216"/>
      <c r="AN835" s="25"/>
      <c r="AO835" s="215"/>
      <c r="AP835" s="25"/>
    </row>
    <row r="836" spans="11:42" ht="15.75" customHeight="1">
      <c r="K836" s="215"/>
      <c r="L836" s="286"/>
      <c r="M836" s="215"/>
      <c r="N836" s="216"/>
      <c r="O836" s="286"/>
      <c r="P836" s="215"/>
      <c r="Q836" s="286"/>
      <c r="R836" s="215"/>
      <c r="S836" s="216"/>
      <c r="T836" s="25"/>
      <c r="U836" s="215"/>
      <c r="V836" s="25"/>
      <c r="W836" s="215"/>
      <c r="X836" s="216"/>
      <c r="Y836" s="25"/>
      <c r="Z836" s="215"/>
      <c r="AA836" s="25"/>
      <c r="AB836" s="215"/>
      <c r="AC836" s="216"/>
      <c r="AD836" s="25"/>
      <c r="AE836" s="215"/>
      <c r="AF836" s="25"/>
      <c r="AG836" s="215"/>
      <c r="AH836" s="216"/>
      <c r="AI836" s="25"/>
      <c r="AJ836" s="215"/>
      <c r="AK836" s="25"/>
      <c r="AL836" s="215"/>
      <c r="AM836" s="216"/>
      <c r="AN836" s="25"/>
      <c r="AO836" s="215"/>
      <c r="AP836" s="25"/>
    </row>
    <row r="837" spans="11:42" ht="15.75" customHeight="1">
      <c r="K837" s="215"/>
      <c r="L837" s="286"/>
      <c r="M837" s="215"/>
      <c r="N837" s="216"/>
      <c r="O837" s="286"/>
      <c r="P837" s="215"/>
      <c r="Q837" s="286"/>
      <c r="R837" s="215"/>
      <c r="S837" s="216"/>
      <c r="T837" s="25"/>
      <c r="U837" s="215"/>
      <c r="V837" s="25"/>
      <c r="W837" s="215"/>
      <c r="X837" s="216"/>
      <c r="Y837" s="25"/>
      <c r="Z837" s="215"/>
      <c r="AA837" s="25"/>
      <c r="AB837" s="215"/>
      <c r="AC837" s="216"/>
      <c r="AD837" s="25"/>
      <c r="AE837" s="215"/>
      <c r="AF837" s="25"/>
      <c r="AG837" s="215"/>
      <c r="AH837" s="216"/>
      <c r="AI837" s="25"/>
      <c r="AJ837" s="215"/>
      <c r="AK837" s="25"/>
      <c r="AL837" s="215"/>
      <c r="AM837" s="216"/>
      <c r="AN837" s="25"/>
      <c r="AO837" s="215"/>
      <c r="AP837" s="25"/>
    </row>
    <row r="838" spans="11:42" ht="15.75" customHeight="1">
      <c r="K838" s="215"/>
      <c r="L838" s="286"/>
      <c r="M838" s="215"/>
      <c r="N838" s="216"/>
      <c r="O838" s="286"/>
      <c r="P838" s="215"/>
      <c r="Q838" s="286"/>
      <c r="R838" s="215"/>
      <c r="S838" s="216"/>
      <c r="T838" s="25"/>
      <c r="U838" s="215"/>
      <c r="V838" s="25"/>
      <c r="W838" s="215"/>
      <c r="X838" s="216"/>
      <c r="Y838" s="25"/>
      <c r="Z838" s="215"/>
      <c r="AA838" s="25"/>
      <c r="AB838" s="215"/>
      <c r="AC838" s="216"/>
      <c r="AD838" s="25"/>
      <c r="AE838" s="215"/>
      <c r="AF838" s="25"/>
      <c r="AG838" s="215"/>
      <c r="AH838" s="216"/>
      <c r="AI838" s="25"/>
      <c r="AJ838" s="215"/>
      <c r="AK838" s="25"/>
      <c r="AL838" s="215"/>
      <c r="AM838" s="216"/>
      <c r="AN838" s="25"/>
      <c r="AO838" s="215"/>
      <c r="AP838" s="25"/>
    </row>
    <row r="839" spans="11:42" ht="15.75" customHeight="1">
      <c r="K839" s="215"/>
      <c r="L839" s="286"/>
      <c r="M839" s="215"/>
      <c r="N839" s="216"/>
      <c r="O839" s="286"/>
      <c r="P839" s="215"/>
      <c r="Q839" s="286"/>
      <c r="R839" s="215"/>
      <c r="S839" s="216"/>
      <c r="T839" s="25"/>
      <c r="U839" s="215"/>
      <c r="V839" s="25"/>
      <c r="W839" s="215"/>
      <c r="X839" s="216"/>
      <c r="Y839" s="25"/>
      <c r="Z839" s="215"/>
      <c r="AA839" s="25"/>
      <c r="AB839" s="215"/>
      <c r="AC839" s="216"/>
      <c r="AD839" s="25"/>
      <c r="AE839" s="215"/>
      <c r="AF839" s="25"/>
      <c r="AG839" s="215"/>
      <c r="AH839" s="216"/>
      <c r="AI839" s="25"/>
      <c r="AJ839" s="215"/>
      <c r="AK839" s="25"/>
      <c r="AL839" s="215"/>
      <c r="AM839" s="216"/>
      <c r="AN839" s="25"/>
      <c r="AO839" s="215"/>
      <c r="AP839" s="25"/>
    </row>
    <row r="840" spans="11:42" ht="15.75" customHeight="1">
      <c r="K840" s="215"/>
      <c r="L840" s="286"/>
      <c r="M840" s="215"/>
      <c r="N840" s="216"/>
      <c r="O840" s="286"/>
      <c r="P840" s="215"/>
      <c r="Q840" s="286"/>
      <c r="R840" s="215"/>
      <c r="S840" s="216"/>
      <c r="T840" s="25"/>
      <c r="U840" s="215"/>
      <c r="V840" s="25"/>
      <c r="W840" s="215"/>
      <c r="X840" s="216"/>
      <c r="Y840" s="25"/>
      <c r="Z840" s="215"/>
      <c r="AA840" s="25"/>
      <c r="AB840" s="215"/>
      <c r="AC840" s="216"/>
      <c r="AD840" s="25"/>
      <c r="AE840" s="215"/>
      <c r="AF840" s="25"/>
      <c r="AG840" s="215"/>
      <c r="AH840" s="216"/>
      <c r="AI840" s="25"/>
      <c r="AJ840" s="215"/>
      <c r="AK840" s="25"/>
      <c r="AL840" s="215"/>
      <c r="AM840" s="216"/>
      <c r="AN840" s="25"/>
      <c r="AO840" s="215"/>
      <c r="AP840" s="25"/>
    </row>
    <row r="841" spans="11:42" ht="15.75" customHeight="1">
      <c r="K841" s="215"/>
      <c r="L841" s="286"/>
      <c r="M841" s="215"/>
      <c r="N841" s="216"/>
      <c r="O841" s="286"/>
      <c r="P841" s="215"/>
      <c r="Q841" s="286"/>
      <c r="R841" s="215"/>
      <c r="S841" s="216"/>
      <c r="T841" s="25"/>
      <c r="U841" s="215"/>
      <c r="V841" s="25"/>
      <c r="W841" s="215"/>
      <c r="X841" s="216"/>
      <c r="Y841" s="25"/>
      <c r="Z841" s="215"/>
      <c r="AA841" s="25"/>
      <c r="AB841" s="215"/>
      <c r="AC841" s="216"/>
      <c r="AD841" s="25"/>
      <c r="AE841" s="215"/>
      <c r="AF841" s="25"/>
      <c r="AG841" s="215"/>
      <c r="AH841" s="216"/>
      <c r="AI841" s="25"/>
      <c r="AJ841" s="215"/>
      <c r="AK841" s="25"/>
      <c r="AL841" s="215"/>
      <c r="AM841" s="216"/>
      <c r="AN841" s="25"/>
      <c r="AO841" s="215"/>
      <c r="AP841" s="25"/>
    </row>
    <row r="842" spans="11:42" ht="15.75" customHeight="1">
      <c r="K842" s="215"/>
      <c r="L842" s="286"/>
      <c r="M842" s="215"/>
      <c r="N842" s="216"/>
      <c r="O842" s="286"/>
      <c r="P842" s="215"/>
      <c r="Q842" s="286"/>
      <c r="R842" s="215"/>
      <c r="S842" s="216"/>
      <c r="T842" s="25"/>
      <c r="U842" s="215"/>
      <c r="V842" s="25"/>
      <c r="W842" s="215"/>
      <c r="X842" s="216"/>
      <c r="Y842" s="25"/>
      <c r="Z842" s="215"/>
      <c r="AA842" s="25"/>
      <c r="AB842" s="215"/>
      <c r="AC842" s="216"/>
      <c r="AD842" s="25"/>
      <c r="AE842" s="215"/>
      <c r="AF842" s="25"/>
      <c r="AG842" s="215"/>
      <c r="AH842" s="216"/>
      <c r="AI842" s="25"/>
      <c r="AJ842" s="215"/>
      <c r="AK842" s="25"/>
      <c r="AL842" s="215"/>
      <c r="AM842" s="216"/>
      <c r="AN842" s="25"/>
      <c r="AO842" s="215"/>
      <c r="AP842" s="25"/>
    </row>
    <row r="843" spans="11:42" ht="15.75" customHeight="1">
      <c r="K843" s="215"/>
      <c r="L843" s="286"/>
      <c r="M843" s="215"/>
      <c r="N843" s="216"/>
      <c r="O843" s="286"/>
      <c r="P843" s="215"/>
      <c r="Q843" s="286"/>
      <c r="R843" s="215"/>
      <c r="S843" s="216"/>
      <c r="T843" s="25"/>
      <c r="U843" s="215"/>
      <c r="V843" s="25"/>
      <c r="W843" s="215"/>
      <c r="X843" s="216"/>
      <c r="Y843" s="25"/>
      <c r="Z843" s="215"/>
      <c r="AA843" s="25"/>
      <c r="AB843" s="215"/>
      <c r="AC843" s="216"/>
      <c r="AD843" s="25"/>
      <c r="AE843" s="215"/>
      <c r="AF843" s="25"/>
      <c r="AG843" s="215"/>
      <c r="AH843" s="216"/>
      <c r="AI843" s="25"/>
      <c r="AJ843" s="215"/>
      <c r="AK843" s="25"/>
      <c r="AL843" s="215"/>
      <c r="AM843" s="216"/>
      <c r="AN843" s="25"/>
      <c r="AO843" s="215"/>
      <c r="AP843" s="25"/>
    </row>
    <row r="844" spans="11:42" ht="15.75" customHeight="1">
      <c r="K844" s="215"/>
      <c r="L844" s="286"/>
      <c r="M844" s="215"/>
      <c r="N844" s="216"/>
      <c r="O844" s="286"/>
      <c r="P844" s="215"/>
      <c r="Q844" s="286"/>
      <c r="R844" s="215"/>
      <c r="S844" s="216"/>
      <c r="T844" s="25"/>
      <c r="U844" s="215"/>
      <c r="V844" s="25"/>
      <c r="W844" s="215"/>
      <c r="X844" s="216"/>
      <c r="Y844" s="25"/>
      <c r="Z844" s="215"/>
      <c r="AA844" s="25"/>
      <c r="AB844" s="215"/>
      <c r="AC844" s="216"/>
      <c r="AD844" s="25"/>
      <c r="AE844" s="215"/>
      <c r="AF844" s="25"/>
      <c r="AG844" s="215"/>
      <c r="AH844" s="216"/>
      <c r="AI844" s="25"/>
      <c r="AJ844" s="215"/>
      <c r="AK844" s="25"/>
      <c r="AL844" s="215"/>
      <c r="AM844" s="216"/>
      <c r="AN844" s="25"/>
      <c r="AO844" s="215"/>
      <c r="AP844" s="25"/>
    </row>
    <row r="845" spans="11:42" ht="15.75" customHeight="1">
      <c r="K845" s="215"/>
      <c r="L845" s="286"/>
      <c r="M845" s="215"/>
      <c r="N845" s="216"/>
      <c r="O845" s="286"/>
      <c r="P845" s="215"/>
      <c r="Q845" s="286"/>
      <c r="R845" s="215"/>
      <c r="S845" s="216"/>
      <c r="T845" s="25"/>
      <c r="U845" s="215"/>
      <c r="V845" s="25"/>
      <c r="W845" s="215"/>
      <c r="X845" s="216"/>
      <c r="Y845" s="25"/>
      <c r="Z845" s="215"/>
      <c r="AA845" s="25"/>
      <c r="AB845" s="215"/>
      <c r="AC845" s="216"/>
      <c r="AD845" s="25"/>
      <c r="AE845" s="215"/>
      <c r="AF845" s="25"/>
      <c r="AG845" s="215"/>
      <c r="AH845" s="216"/>
      <c r="AI845" s="25"/>
      <c r="AJ845" s="215"/>
      <c r="AK845" s="25"/>
      <c r="AL845" s="215"/>
      <c r="AM845" s="216"/>
      <c r="AN845" s="25"/>
      <c r="AO845" s="215"/>
      <c r="AP845" s="25"/>
    </row>
    <row r="846" spans="11:42" ht="15.75" customHeight="1">
      <c r="K846" s="215"/>
      <c r="L846" s="286"/>
      <c r="M846" s="215"/>
      <c r="N846" s="216"/>
      <c r="O846" s="286"/>
      <c r="P846" s="215"/>
      <c r="Q846" s="286"/>
      <c r="R846" s="215"/>
      <c r="S846" s="216"/>
      <c r="T846" s="25"/>
      <c r="U846" s="215"/>
      <c r="V846" s="25"/>
      <c r="W846" s="215"/>
      <c r="X846" s="216"/>
      <c r="Y846" s="25"/>
      <c r="Z846" s="215"/>
      <c r="AA846" s="25"/>
      <c r="AB846" s="215"/>
      <c r="AC846" s="216"/>
      <c r="AD846" s="25"/>
      <c r="AE846" s="215"/>
      <c r="AF846" s="25"/>
      <c r="AG846" s="215"/>
      <c r="AH846" s="216"/>
      <c r="AI846" s="25"/>
      <c r="AJ846" s="215"/>
      <c r="AK846" s="25"/>
      <c r="AL846" s="215"/>
      <c r="AM846" s="216"/>
      <c r="AN846" s="25"/>
      <c r="AO846" s="215"/>
      <c r="AP846" s="25"/>
    </row>
    <row r="847" spans="11:42" ht="15.75" customHeight="1">
      <c r="K847" s="215"/>
      <c r="L847" s="286"/>
      <c r="M847" s="215"/>
      <c r="N847" s="216"/>
      <c r="O847" s="286"/>
      <c r="P847" s="215"/>
      <c r="Q847" s="286"/>
      <c r="R847" s="215"/>
      <c r="S847" s="216"/>
      <c r="T847" s="25"/>
      <c r="U847" s="215"/>
      <c r="V847" s="25"/>
      <c r="W847" s="215"/>
      <c r="X847" s="216"/>
      <c r="Y847" s="25"/>
      <c r="Z847" s="215"/>
      <c r="AA847" s="25"/>
      <c r="AB847" s="215"/>
      <c r="AC847" s="216"/>
      <c r="AD847" s="25"/>
      <c r="AE847" s="215"/>
      <c r="AF847" s="25"/>
      <c r="AG847" s="215"/>
      <c r="AH847" s="216"/>
      <c r="AI847" s="25"/>
      <c r="AJ847" s="215"/>
      <c r="AK847" s="25"/>
      <c r="AL847" s="215"/>
      <c r="AM847" s="216"/>
      <c r="AN847" s="25"/>
      <c r="AO847" s="215"/>
      <c r="AP847" s="25"/>
    </row>
    <row r="848" spans="11:42" ht="15.75" customHeight="1">
      <c r="K848" s="215"/>
      <c r="L848" s="286"/>
      <c r="M848" s="215"/>
      <c r="N848" s="216"/>
      <c r="O848" s="286"/>
      <c r="P848" s="215"/>
      <c r="Q848" s="286"/>
      <c r="R848" s="215"/>
      <c r="S848" s="216"/>
      <c r="T848" s="25"/>
      <c r="U848" s="215"/>
      <c r="V848" s="25"/>
      <c r="W848" s="215"/>
      <c r="X848" s="216"/>
      <c r="Y848" s="25"/>
      <c r="Z848" s="215"/>
      <c r="AA848" s="25"/>
      <c r="AB848" s="215"/>
      <c r="AC848" s="216"/>
      <c r="AD848" s="25"/>
      <c r="AE848" s="215"/>
      <c r="AF848" s="25"/>
      <c r="AG848" s="215"/>
      <c r="AH848" s="216"/>
      <c r="AI848" s="25"/>
      <c r="AJ848" s="215"/>
      <c r="AK848" s="25"/>
      <c r="AL848" s="215"/>
      <c r="AM848" s="216"/>
      <c r="AN848" s="25"/>
      <c r="AO848" s="215"/>
      <c r="AP848" s="25"/>
    </row>
    <row r="849" spans="11:42" ht="15.75" customHeight="1">
      <c r="K849" s="215"/>
      <c r="L849" s="286"/>
      <c r="M849" s="215"/>
      <c r="N849" s="216"/>
      <c r="O849" s="286"/>
      <c r="P849" s="215"/>
      <c r="Q849" s="286"/>
      <c r="R849" s="215"/>
      <c r="S849" s="216"/>
      <c r="T849" s="25"/>
      <c r="U849" s="215"/>
      <c r="V849" s="25"/>
      <c r="W849" s="215"/>
      <c r="X849" s="216"/>
      <c r="Y849" s="25"/>
      <c r="Z849" s="215"/>
      <c r="AA849" s="25"/>
      <c r="AB849" s="215"/>
      <c r="AC849" s="216"/>
      <c r="AD849" s="25"/>
      <c r="AE849" s="215"/>
      <c r="AF849" s="25"/>
      <c r="AG849" s="215"/>
      <c r="AH849" s="216"/>
      <c r="AI849" s="25"/>
      <c r="AJ849" s="215"/>
      <c r="AK849" s="25"/>
      <c r="AL849" s="215"/>
      <c r="AM849" s="216"/>
      <c r="AN849" s="25"/>
      <c r="AO849" s="215"/>
      <c r="AP849" s="25"/>
    </row>
    <row r="850" spans="11:42" ht="15.75" customHeight="1">
      <c r="K850" s="215"/>
      <c r="L850" s="286"/>
      <c r="M850" s="215"/>
      <c r="N850" s="216"/>
      <c r="O850" s="286"/>
      <c r="P850" s="215"/>
      <c r="Q850" s="286"/>
      <c r="R850" s="215"/>
      <c r="S850" s="216"/>
      <c r="T850" s="25"/>
      <c r="U850" s="215"/>
      <c r="V850" s="25"/>
      <c r="W850" s="215"/>
      <c r="X850" s="216"/>
      <c r="Y850" s="25"/>
      <c r="Z850" s="215"/>
      <c r="AA850" s="25"/>
      <c r="AB850" s="215"/>
      <c r="AC850" s="216"/>
      <c r="AD850" s="25"/>
      <c r="AE850" s="215"/>
      <c r="AF850" s="25"/>
      <c r="AG850" s="215"/>
      <c r="AH850" s="216"/>
      <c r="AI850" s="25"/>
      <c r="AJ850" s="215"/>
      <c r="AK850" s="25"/>
      <c r="AL850" s="215"/>
      <c r="AM850" s="216"/>
      <c r="AN850" s="25"/>
      <c r="AO850" s="215"/>
      <c r="AP850" s="25"/>
    </row>
    <row r="851" spans="11:42" ht="15.75" customHeight="1">
      <c r="K851" s="215"/>
      <c r="L851" s="286"/>
      <c r="M851" s="215"/>
      <c r="N851" s="216"/>
      <c r="O851" s="286"/>
      <c r="P851" s="215"/>
      <c r="Q851" s="286"/>
      <c r="R851" s="215"/>
      <c r="S851" s="216"/>
      <c r="T851" s="25"/>
      <c r="U851" s="215"/>
      <c r="V851" s="25"/>
      <c r="W851" s="215"/>
      <c r="X851" s="216"/>
      <c r="Y851" s="25"/>
      <c r="Z851" s="215"/>
      <c r="AA851" s="25"/>
      <c r="AB851" s="215"/>
      <c r="AC851" s="216"/>
      <c r="AD851" s="25"/>
      <c r="AE851" s="215"/>
      <c r="AF851" s="25"/>
      <c r="AG851" s="215"/>
      <c r="AH851" s="216"/>
      <c r="AI851" s="25"/>
      <c r="AJ851" s="215"/>
      <c r="AK851" s="25"/>
      <c r="AL851" s="215"/>
      <c r="AM851" s="216"/>
      <c r="AN851" s="25"/>
      <c r="AO851" s="215"/>
      <c r="AP851" s="25"/>
    </row>
    <row r="852" spans="11:42" ht="15.75" customHeight="1">
      <c r="K852" s="215"/>
      <c r="L852" s="286"/>
      <c r="M852" s="215"/>
      <c r="N852" s="216"/>
      <c r="O852" s="286"/>
      <c r="P852" s="215"/>
      <c r="Q852" s="286"/>
      <c r="R852" s="215"/>
      <c r="S852" s="216"/>
      <c r="T852" s="25"/>
      <c r="U852" s="215"/>
      <c r="V852" s="25"/>
      <c r="W852" s="215"/>
      <c r="X852" s="216"/>
      <c r="Y852" s="25"/>
      <c r="Z852" s="215"/>
      <c r="AA852" s="25"/>
      <c r="AB852" s="215"/>
      <c r="AC852" s="216"/>
      <c r="AD852" s="25"/>
      <c r="AE852" s="215"/>
      <c r="AF852" s="25"/>
      <c r="AG852" s="215"/>
      <c r="AH852" s="216"/>
      <c r="AI852" s="25"/>
      <c r="AJ852" s="215"/>
      <c r="AK852" s="25"/>
      <c r="AL852" s="215"/>
      <c r="AM852" s="216"/>
      <c r="AN852" s="25"/>
      <c r="AO852" s="215"/>
      <c r="AP852" s="25"/>
    </row>
    <row r="853" spans="11:42" ht="15.75" customHeight="1">
      <c r="K853" s="215"/>
      <c r="L853" s="286"/>
      <c r="M853" s="215"/>
      <c r="N853" s="216"/>
      <c r="O853" s="286"/>
      <c r="P853" s="215"/>
      <c r="Q853" s="286"/>
      <c r="R853" s="215"/>
      <c r="S853" s="216"/>
      <c r="T853" s="25"/>
      <c r="U853" s="215"/>
      <c r="V853" s="25"/>
      <c r="W853" s="215"/>
      <c r="X853" s="216"/>
      <c r="Y853" s="25"/>
      <c r="Z853" s="215"/>
      <c r="AA853" s="25"/>
      <c r="AB853" s="215"/>
      <c r="AC853" s="216"/>
      <c r="AD853" s="25"/>
      <c r="AE853" s="215"/>
      <c r="AF853" s="25"/>
      <c r="AG853" s="215"/>
      <c r="AH853" s="216"/>
      <c r="AI853" s="25"/>
      <c r="AJ853" s="215"/>
      <c r="AK853" s="25"/>
      <c r="AL853" s="215"/>
      <c r="AM853" s="216"/>
      <c r="AN853" s="25"/>
      <c r="AO853" s="215"/>
      <c r="AP853" s="25"/>
    </row>
    <row r="854" spans="11:42" ht="15.75" customHeight="1">
      <c r="K854" s="215"/>
      <c r="L854" s="286"/>
      <c r="M854" s="215"/>
      <c r="N854" s="216"/>
      <c r="O854" s="286"/>
      <c r="P854" s="215"/>
      <c r="Q854" s="286"/>
      <c r="R854" s="215"/>
      <c r="S854" s="216"/>
      <c r="T854" s="25"/>
      <c r="U854" s="215"/>
      <c r="V854" s="25"/>
      <c r="W854" s="215"/>
      <c r="X854" s="216"/>
      <c r="Y854" s="25"/>
      <c r="Z854" s="215"/>
      <c r="AA854" s="25"/>
      <c r="AB854" s="215"/>
      <c r="AC854" s="216"/>
      <c r="AD854" s="25"/>
      <c r="AE854" s="215"/>
      <c r="AF854" s="25"/>
      <c r="AG854" s="215"/>
      <c r="AH854" s="216"/>
      <c r="AI854" s="25"/>
      <c r="AJ854" s="215"/>
      <c r="AK854" s="25"/>
      <c r="AL854" s="215"/>
      <c r="AM854" s="216"/>
      <c r="AN854" s="25"/>
      <c r="AO854" s="215"/>
      <c r="AP854" s="25"/>
    </row>
    <row r="855" spans="11:42" ht="15.75" customHeight="1">
      <c r="K855" s="215"/>
      <c r="L855" s="286"/>
      <c r="M855" s="215"/>
      <c r="N855" s="216"/>
      <c r="O855" s="286"/>
      <c r="P855" s="215"/>
      <c r="Q855" s="286"/>
      <c r="R855" s="215"/>
      <c r="S855" s="216"/>
      <c r="T855" s="25"/>
      <c r="U855" s="215"/>
      <c r="V855" s="25"/>
      <c r="W855" s="215"/>
      <c r="X855" s="216"/>
      <c r="Y855" s="25"/>
      <c r="Z855" s="215"/>
      <c r="AA855" s="25"/>
      <c r="AB855" s="215"/>
      <c r="AC855" s="216"/>
      <c r="AD855" s="25"/>
      <c r="AE855" s="215"/>
      <c r="AF855" s="25"/>
      <c r="AG855" s="215"/>
      <c r="AH855" s="216"/>
      <c r="AI855" s="25"/>
      <c r="AJ855" s="215"/>
      <c r="AK855" s="25"/>
      <c r="AL855" s="215"/>
      <c r="AM855" s="216"/>
      <c r="AN855" s="25"/>
      <c r="AO855" s="215"/>
      <c r="AP855" s="25"/>
    </row>
    <row r="856" spans="11:42" ht="15.75" customHeight="1">
      <c r="K856" s="215"/>
      <c r="L856" s="286"/>
      <c r="M856" s="215"/>
      <c r="N856" s="216"/>
      <c r="O856" s="286"/>
      <c r="P856" s="215"/>
      <c r="Q856" s="286"/>
      <c r="R856" s="215"/>
      <c r="S856" s="216"/>
      <c r="T856" s="25"/>
      <c r="U856" s="215"/>
      <c r="V856" s="25"/>
      <c r="W856" s="215"/>
      <c r="X856" s="216"/>
      <c r="Y856" s="25"/>
      <c r="Z856" s="215"/>
      <c r="AA856" s="25"/>
      <c r="AB856" s="215"/>
      <c r="AC856" s="216"/>
      <c r="AD856" s="25"/>
      <c r="AE856" s="215"/>
      <c r="AF856" s="25"/>
      <c r="AG856" s="215"/>
      <c r="AH856" s="216"/>
      <c r="AI856" s="25"/>
      <c r="AJ856" s="215"/>
      <c r="AK856" s="25"/>
      <c r="AL856" s="215"/>
      <c r="AM856" s="216"/>
      <c r="AN856" s="25"/>
      <c r="AO856" s="215"/>
      <c r="AP856" s="25"/>
    </row>
    <row r="857" spans="11:42" ht="15.75" customHeight="1">
      <c r="K857" s="215"/>
      <c r="L857" s="286"/>
      <c r="M857" s="215"/>
      <c r="N857" s="216"/>
      <c r="O857" s="286"/>
      <c r="P857" s="215"/>
      <c r="Q857" s="286"/>
      <c r="R857" s="215"/>
      <c r="S857" s="216"/>
      <c r="T857" s="25"/>
      <c r="U857" s="215"/>
      <c r="V857" s="25"/>
      <c r="W857" s="215"/>
      <c r="X857" s="216"/>
      <c r="Y857" s="25"/>
      <c r="Z857" s="215"/>
      <c r="AA857" s="25"/>
      <c r="AB857" s="215"/>
      <c r="AC857" s="216"/>
      <c r="AD857" s="25"/>
      <c r="AE857" s="215"/>
      <c r="AF857" s="25"/>
      <c r="AG857" s="215"/>
      <c r="AH857" s="216"/>
      <c r="AI857" s="25"/>
      <c r="AJ857" s="215"/>
      <c r="AK857" s="25"/>
      <c r="AL857" s="215"/>
      <c r="AM857" s="216"/>
      <c r="AN857" s="25"/>
      <c r="AO857" s="215"/>
      <c r="AP857" s="25"/>
    </row>
    <row r="858" spans="11:42" ht="15.75" customHeight="1">
      <c r="K858" s="215"/>
      <c r="L858" s="286"/>
      <c r="M858" s="215"/>
      <c r="N858" s="216"/>
      <c r="O858" s="286"/>
      <c r="P858" s="215"/>
      <c r="Q858" s="286"/>
      <c r="R858" s="215"/>
      <c r="S858" s="216"/>
      <c r="T858" s="25"/>
      <c r="U858" s="215"/>
      <c r="V858" s="25"/>
      <c r="W858" s="215"/>
      <c r="X858" s="216"/>
      <c r="Y858" s="25"/>
      <c r="Z858" s="215"/>
      <c r="AA858" s="25"/>
      <c r="AB858" s="215"/>
      <c r="AC858" s="216"/>
      <c r="AD858" s="25"/>
      <c r="AE858" s="215"/>
      <c r="AF858" s="25"/>
      <c r="AG858" s="215"/>
      <c r="AH858" s="216"/>
      <c r="AI858" s="25"/>
      <c r="AJ858" s="215"/>
      <c r="AK858" s="25"/>
      <c r="AL858" s="215"/>
      <c r="AM858" s="216"/>
      <c r="AN858" s="25"/>
      <c r="AO858" s="215"/>
      <c r="AP858" s="25"/>
    </row>
    <row r="859" spans="11:42" ht="15.75" customHeight="1">
      <c r="K859" s="215"/>
      <c r="L859" s="286"/>
      <c r="M859" s="215"/>
      <c r="N859" s="216"/>
      <c r="O859" s="286"/>
      <c r="P859" s="215"/>
      <c r="Q859" s="286"/>
      <c r="R859" s="215"/>
      <c r="S859" s="216"/>
      <c r="T859" s="25"/>
      <c r="U859" s="215"/>
      <c r="V859" s="25"/>
      <c r="W859" s="215"/>
      <c r="X859" s="216"/>
      <c r="Y859" s="25"/>
      <c r="Z859" s="215"/>
      <c r="AA859" s="25"/>
      <c r="AB859" s="215"/>
      <c r="AC859" s="216"/>
      <c r="AD859" s="25"/>
      <c r="AE859" s="215"/>
      <c r="AF859" s="25"/>
      <c r="AG859" s="215"/>
      <c r="AH859" s="216"/>
      <c r="AI859" s="25"/>
      <c r="AJ859" s="215"/>
      <c r="AK859" s="25"/>
      <c r="AL859" s="215"/>
      <c r="AM859" s="216"/>
      <c r="AN859" s="25"/>
      <c r="AO859" s="215"/>
      <c r="AP859" s="25"/>
    </row>
    <row r="860" spans="11:42" ht="15.75" customHeight="1">
      <c r="K860" s="215"/>
      <c r="L860" s="286"/>
      <c r="M860" s="215"/>
      <c r="N860" s="216"/>
      <c r="O860" s="286"/>
      <c r="P860" s="215"/>
      <c r="Q860" s="286"/>
      <c r="R860" s="215"/>
      <c r="S860" s="216"/>
      <c r="T860" s="25"/>
      <c r="U860" s="215"/>
      <c r="V860" s="25"/>
      <c r="W860" s="215"/>
      <c r="X860" s="216"/>
      <c r="Y860" s="25"/>
      <c r="Z860" s="215"/>
      <c r="AA860" s="25"/>
      <c r="AB860" s="215"/>
      <c r="AC860" s="216"/>
      <c r="AD860" s="25"/>
      <c r="AE860" s="215"/>
      <c r="AF860" s="25"/>
      <c r="AG860" s="215"/>
      <c r="AH860" s="216"/>
      <c r="AI860" s="25"/>
      <c r="AJ860" s="215"/>
      <c r="AK860" s="25"/>
      <c r="AL860" s="215"/>
      <c r="AM860" s="216"/>
      <c r="AN860" s="25"/>
      <c r="AO860" s="215"/>
      <c r="AP860" s="25"/>
    </row>
    <row r="861" spans="11:42" ht="15.75" customHeight="1">
      <c r="K861" s="215"/>
      <c r="L861" s="286"/>
      <c r="M861" s="215"/>
      <c r="N861" s="216"/>
      <c r="O861" s="286"/>
      <c r="P861" s="215"/>
      <c r="Q861" s="286"/>
      <c r="R861" s="215"/>
      <c r="S861" s="216"/>
      <c r="T861" s="25"/>
      <c r="U861" s="215"/>
      <c r="V861" s="25"/>
      <c r="W861" s="215"/>
      <c r="X861" s="216"/>
      <c r="Y861" s="25"/>
      <c r="Z861" s="215"/>
      <c r="AA861" s="25"/>
      <c r="AB861" s="215"/>
      <c r="AC861" s="216"/>
      <c r="AD861" s="25"/>
      <c r="AE861" s="215"/>
      <c r="AF861" s="25"/>
      <c r="AG861" s="215"/>
      <c r="AH861" s="216"/>
      <c r="AI861" s="25"/>
      <c r="AJ861" s="215"/>
      <c r="AK861" s="25"/>
      <c r="AL861" s="215"/>
      <c r="AM861" s="216"/>
      <c r="AN861" s="25"/>
      <c r="AO861" s="215"/>
      <c r="AP861" s="25"/>
    </row>
    <row r="862" spans="11:42" ht="15.75" customHeight="1">
      <c r="K862" s="215"/>
      <c r="L862" s="286"/>
      <c r="M862" s="215"/>
      <c r="N862" s="216"/>
      <c r="O862" s="286"/>
      <c r="P862" s="215"/>
      <c r="Q862" s="286"/>
      <c r="R862" s="215"/>
      <c r="S862" s="216"/>
      <c r="T862" s="25"/>
      <c r="U862" s="215"/>
      <c r="V862" s="25"/>
      <c r="W862" s="215"/>
      <c r="X862" s="216"/>
      <c r="Y862" s="25"/>
      <c r="Z862" s="215"/>
      <c r="AA862" s="25"/>
      <c r="AB862" s="215"/>
      <c r="AC862" s="216"/>
      <c r="AD862" s="25"/>
      <c r="AE862" s="215"/>
      <c r="AF862" s="25"/>
      <c r="AG862" s="215"/>
      <c r="AH862" s="216"/>
      <c r="AI862" s="25"/>
      <c r="AJ862" s="215"/>
      <c r="AK862" s="25"/>
      <c r="AL862" s="215"/>
      <c r="AM862" s="216"/>
      <c r="AN862" s="25"/>
      <c r="AO862" s="215"/>
      <c r="AP862" s="25"/>
    </row>
    <row r="863" spans="11:42" ht="15.75" customHeight="1">
      <c r="K863" s="215"/>
      <c r="L863" s="286"/>
      <c r="M863" s="215"/>
      <c r="N863" s="216"/>
      <c r="O863" s="286"/>
      <c r="P863" s="215"/>
      <c r="Q863" s="286"/>
      <c r="R863" s="215"/>
      <c r="S863" s="216"/>
      <c r="T863" s="25"/>
      <c r="U863" s="215"/>
      <c r="V863" s="25"/>
      <c r="W863" s="215"/>
      <c r="X863" s="216"/>
      <c r="Y863" s="25"/>
      <c r="Z863" s="215"/>
      <c r="AA863" s="25"/>
      <c r="AB863" s="215"/>
      <c r="AC863" s="216"/>
      <c r="AD863" s="25"/>
      <c r="AE863" s="215"/>
      <c r="AF863" s="25"/>
      <c r="AG863" s="215"/>
      <c r="AH863" s="216"/>
      <c r="AI863" s="25"/>
      <c r="AJ863" s="215"/>
      <c r="AK863" s="25"/>
      <c r="AL863" s="215"/>
      <c r="AM863" s="216"/>
      <c r="AN863" s="25"/>
      <c r="AO863" s="215"/>
      <c r="AP863" s="25"/>
    </row>
    <row r="864" spans="11:42" ht="15.75" customHeight="1">
      <c r="K864" s="215"/>
      <c r="L864" s="286"/>
      <c r="M864" s="215"/>
      <c r="N864" s="216"/>
      <c r="O864" s="286"/>
      <c r="P864" s="215"/>
      <c r="Q864" s="286"/>
      <c r="R864" s="215"/>
      <c r="S864" s="216"/>
      <c r="T864" s="25"/>
      <c r="U864" s="215"/>
      <c r="V864" s="25"/>
      <c r="W864" s="215"/>
      <c r="X864" s="216"/>
      <c r="Y864" s="25"/>
      <c r="Z864" s="215"/>
      <c r="AA864" s="25"/>
      <c r="AB864" s="215"/>
      <c r="AC864" s="216"/>
      <c r="AD864" s="25"/>
      <c r="AE864" s="215"/>
      <c r="AF864" s="25"/>
      <c r="AG864" s="215"/>
      <c r="AH864" s="216"/>
      <c r="AI864" s="25"/>
      <c r="AJ864" s="215"/>
      <c r="AK864" s="25"/>
      <c r="AL864" s="215"/>
      <c r="AM864" s="216"/>
      <c r="AN864" s="25"/>
      <c r="AO864" s="215"/>
      <c r="AP864" s="25"/>
    </row>
    <row r="865" spans="11:42" ht="15.75" customHeight="1">
      <c r="K865" s="215"/>
      <c r="L865" s="286"/>
      <c r="M865" s="215"/>
      <c r="N865" s="216"/>
      <c r="O865" s="286"/>
      <c r="P865" s="215"/>
      <c r="Q865" s="286"/>
      <c r="R865" s="215"/>
      <c r="S865" s="216"/>
      <c r="T865" s="25"/>
      <c r="U865" s="215"/>
      <c r="V865" s="25"/>
      <c r="W865" s="215"/>
      <c r="X865" s="216"/>
      <c r="Y865" s="25"/>
      <c r="Z865" s="215"/>
      <c r="AA865" s="25"/>
      <c r="AB865" s="215"/>
      <c r="AC865" s="216"/>
      <c r="AD865" s="25"/>
      <c r="AE865" s="215"/>
      <c r="AF865" s="25"/>
      <c r="AG865" s="215"/>
      <c r="AH865" s="216"/>
      <c r="AI865" s="25"/>
      <c r="AJ865" s="215"/>
      <c r="AK865" s="25"/>
      <c r="AL865" s="215"/>
      <c r="AM865" s="216"/>
      <c r="AN865" s="25"/>
      <c r="AO865" s="215"/>
      <c r="AP865" s="25"/>
    </row>
    <row r="866" spans="11:42" ht="15.75" customHeight="1">
      <c r="K866" s="215"/>
      <c r="L866" s="286"/>
      <c r="M866" s="215"/>
      <c r="N866" s="216"/>
      <c r="O866" s="286"/>
      <c r="P866" s="215"/>
      <c r="Q866" s="286"/>
      <c r="R866" s="215"/>
      <c r="S866" s="216"/>
      <c r="T866" s="25"/>
      <c r="U866" s="215"/>
      <c r="V866" s="25"/>
      <c r="W866" s="215"/>
      <c r="X866" s="216"/>
      <c r="Y866" s="25"/>
      <c r="Z866" s="215"/>
      <c r="AA866" s="25"/>
      <c r="AB866" s="215"/>
      <c r="AC866" s="216"/>
      <c r="AD866" s="25"/>
      <c r="AE866" s="215"/>
      <c r="AF866" s="25"/>
      <c r="AG866" s="215"/>
      <c r="AH866" s="216"/>
      <c r="AI866" s="25"/>
      <c r="AJ866" s="215"/>
      <c r="AK866" s="25"/>
      <c r="AL866" s="215"/>
      <c r="AM866" s="216"/>
      <c r="AN866" s="25"/>
      <c r="AO866" s="215"/>
      <c r="AP866" s="25"/>
    </row>
    <row r="867" spans="11:42" ht="15.75" customHeight="1">
      <c r="K867" s="215"/>
      <c r="L867" s="286"/>
      <c r="M867" s="215"/>
      <c r="N867" s="216"/>
      <c r="O867" s="286"/>
      <c r="P867" s="215"/>
      <c r="Q867" s="286"/>
      <c r="R867" s="215"/>
      <c r="S867" s="216"/>
      <c r="T867" s="25"/>
      <c r="U867" s="215"/>
      <c r="V867" s="25"/>
      <c r="W867" s="215"/>
      <c r="X867" s="216"/>
      <c r="Y867" s="25"/>
      <c r="Z867" s="215"/>
      <c r="AA867" s="25"/>
      <c r="AB867" s="215"/>
      <c r="AC867" s="216"/>
      <c r="AD867" s="25"/>
      <c r="AE867" s="215"/>
      <c r="AF867" s="25"/>
      <c r="AG867" s="215"/>
      <c r="AH867" s="216"/>
      <c r="AI867" s="25"/>
      <c r="AJ867" s="215"/>
      <c r="AK867" s="25"/>
      <c r="AL867" s="215"/>
      <c r="AM867" s="216"/>
      <c r="AN867" s="25"/>
      <c r="AO867" s="215"/>
      <c r="AP867" s="25"/>
    </row>
    <row r="868" spans="11:42" ht="15.75" customHeight="1">
      <c r="K868" s="215"/>
      <c r="L868" s="286"/>
      <c r="M868" s="215"/>
      <c r="N868" s="216"/>
      <c r="O868" s="286"/>
      <c r="P868" s="215"/>
      <c r="Q868" s="286"/>
      <c r="R868" s="215"/>
      <c r="S868" s="216"/>
      <c r="T868" s="25"/>
      <c r="U868" s="215"/>
      <c r="V868" s="25"/>
      <c r="W868" s="215"/>
      <c r="X868" s="216"/>
      <c r="Y868" s="25"/>
      <c r="Z868" s="215"/>
      <c r="AA868" s="25"/>
      <c r="AB868" s="215"/>
      <c r="AC868" s="216"/>
      <c r="AD868" s="25"/>
      <c r="AE868" s="215"/>
      <c r="AF868" s="25"/>
      <c r="AG868" s="215"/>
      <c r="AH868" s="216"/>
      <c r="AI868" s="25"/>
      <c r="AJ868" s="215"/>
      <c r="AK868" s="25"/>
      <c r="AL868" s="215"/>
      <c r="AM868" s="216"/>
      <c r="AN868" s="25"/>
      <c r="AO868" s="215"/>
      <c r="AP868" s="25"/>
    </row>
    <row r="869" spans="11:42" ht="15.75" customHeight="1">
      <c r="K869" s="215"/>
      <c r="L869" s="286"/>
      <c r="M869" s="215"/>
      <c r="N869" s="216"/>
      <c r="O869" s="286"/>
      <c r="P869" s="215"/>
      <c r="Q869" s="286"/>
      <c r="R869" s="215"/>
      <c r="S869" s="216"/>
      <c r="T869" s="25"/>
      <c r="U869" s="215"/>
      <c r="V869" s="25"/>
      <c r="W869" s="215"/>
      <c r="X869" s="216"/>
      <c r="Y869" s="25"/>
      <c r="Z869" s="215"/>
      <c r="AA869" s="25"/>
      <c r="AB869" s="215"/>
      <c r="AC869" s="216"/>
      <c r="AD869" s="25"/>
      <c r="AE869" s="215"/>
      <c r="AF869" s="25"/>
      <c r="AG869" s="215"/>
      <c r="AH869" s="216"/>
      <c r="AI869" s="25"/>
      <c r="AJ869" s="215"/>
      <c r="AK869" s="25"/>
      <c r="AL869" s="215"/>
      <c r="AM869" s="216"/>
      <c r="AN869" s="25"/>
      <c r="AO869" s="215"/>
      <c r="AP869" s="25"/>
    </row>
    <row r="870" spans="11:42" ht="15.75" customHeight="1">
      <c r="K870" s="215"/>
      <c r="L870" s="286"/>
      <c r="M870" s="215"/>
      <c r="N870" s="216"/>
      <c r="O870" s="286"/>
      <c r="P870" s="215"/>
      <c r="Q870" s="286"/>
      <c r="R870" s="215"/>
      <c r="S870" s="216"/>
      <c r="T870" s="25"/>
      <c r="U870" s="215"/>
      <c r="V870" s="25"/>
      <c r="W870" s="215"/>
      <c r="X870" s="216"/>
      <c r="Y870" s="25"/>
      <c r="Z870" s="215"/>
      <c r="AA870" s="25"/>
      <c r="AB870" s="215"/>
      <c r="AC870" s="216"/>
      <c r="AD870" s="25"/>
      <c r="AE870" s="215"/>
      <c r="AF870" s="25"/>
      <c r="AG870" s="215"/>
      <c r="AH870" s="216"/>
      <c r="AI870" s="25"/>
      <c r="AJ870" s="215"/>
      <c r="AK870" s="25"/>
      <c r="AL870" s="215"/>
      <c r="AM870" s="216"/>
      <c r="AN870" s="25"/>
      <c r="AO870" s="215"/>
      <c r="AP870" s="25"/>
    </row>
    <row r="871" spans="11:42" ht="15.75" customHeight="1">
      <c r="K871" s="215"/>
      <c r="L871" s="286"/>
      <c r="M871" s="215"/>
      <c r="N871" s="216"/>
      <c r="O871" s="286"/>
      <c r="P871" s="215"/>
      <c r="Q871" s="286"/>
      <c r="R871" s="215"/>
      <c r="S871" s="216"/>
      <c r="T871" s="25"/>
      <c r="U871" s="215"/>
      <c r="V871" s="25"/>
      <c r="W871" s="215"/>
      <c r="X871" s="216"/>
      <c r="Y871" s="25"/>
      <c r="Z871" s="215"/>
      <c r="AA871" s="25"/>
      <c r="AB871" s="215"/>
      <c r="AC871" s="216"/>
      <c r="AD871" s="25"/>
      <c r="AE871" s="215"/>
      <c r="AF871" s="25"/>
      <c r="AG871" s="215"/>
      <c r="AH871" s="216"/>
      <c r="AI871" s="25"/>
      <c r="AJ871" s="215"/>
      <c r="AK871" s="25"/>
      <c r="AL871" s="215"/>
      <c r="AM871" s="216"/>
      <c r="AN871" s="25"/>
      <c r="AO871" s="215"/>
      <c r="AP871" s="25"/>
    </row>
    <row r="872" spans="11:42" ht="15.75" customHeight="1">
      <c r="K872" s="215"/>
      <c r="L872" s="286"/>
      <c r="M872" s="215"/>
      <c r="N872" s="216"/>
      <c r="O872" s="286"/>
      <c r="P872" s="215"/>
      <c r="Q872" s="286"/>
      <c r="R872" s="215"/>
      <c r="S872" s="216"/>
      <c r="T872" s="25"/>
      <c r="U872" s="215"/>
      <c r="V872" s="25"/>
      <c r="W872" s="215"/>
      <c r="X872" s="216"/>
      <c r="Y872" s="25"/>
      <c r="Z872" s="215"/>
      <c r="AA872" s="25"/>
      <c r="AB872" s="215"/>
      <c r="AC872" s="216"/>
      <c r="AD872" s="25"/>
      <c r="AE872" s="215"/>
      <c r="AF872" s="25"/>
      <c r="AG872" s="215"/>
      <c r="AH872" s="216"/>
      <c r="AI872" s="25"/>
      <c r="AJ872" s="215"/>
      <c r="AK872" s="25"/>
      <c r="AL872" s="215"/>
      <c r="AM872" s="216"/>
      <c r="AN872" s="25"/>
      <c r="AO872" s="215"/>
      <c r="AP872" s="25"/>
    </row>
    <row r="873" spans="11:42" ht="15.75" customHeight="1">
      <c r="K873" s="215"/>
      <c r="L873" s="286"/>
      <c r="M873" s="215"/>
      <c r="N873" s="216"/>
      <c r="O873" s="286"/>
      <c r="P873" s="215"/>
      <c r="Q873" s="286"/>
      <c r="R873" s="215"/>
      <c r="S873" s="216"/>
      <c r="T873" s="25"/>
      <c r="U873" s="215"/>
      <c r="V873" s="25"/>
      <c r="W873" s="215"/>
      <c r="X873" s="216"/>
      <c r="Y873" s="25"/>
      <c r="Z873" s="215"/>
      <c r="AA873" s="25"/>
      <c r="AB873" s="215"/>
      <c r="AC873" s="216"/>
      <c r="AD873" s="25"/>
      <c r="AE873" s="215"/>
      <c r="AF873" s="25"/>
      <c r="AG873" s="215"/>
      <c r="AH873" s="216"/>
      <c r="AI873" s="25"/>
      <c r="AJ873" s="215"/>
      <c r="AK873" s="25"/>
      <c r="AL873" s="215"/>
      <c r="AM873" s="216"/>
      <c r="AN873" s="25"/>
      <c r="AO873" s="215"/>
      <c r="AP873" s="25"/>
    </row>
    <row r="874" spans="11:42" ht="15.75" customHeight="1">
      <c r="K874" s="215"/>
      <c r="L874" s="286"/>
      <c r="M874" s="215"/>
      <c r="N874" s="216"/>
      <c r="O874" s="286"/>
      <c r="P874" s="215"/>
      <c r="Q874" s="286"/>
      <c r="R874" s="215"/>
      <c r="S874" s="216"/>
      <c r="T874" s="25"/>
      <c r="U874" s="215"/>
      <c r="V874" s="25"/>
      <c r="W874" s="215"/>
      <c r="X874" s="216"/>
      <c r="Y874" s="25"/>
      <c r="Z874" s="215"/>
      <c r="AA874" s="25"/>
      <c r="AB874" s="215"/>
      <c r="AC874" s="216"/>
      <c r="AD874" s="25"/>
      <c r="AE874" s="215"/>
      <c r="AF874" s="25"/>
      <c r="AG874" s="215"/>
      <c r="AH874" s="216"/>
      <c r="AI874" s="25"/>
      <c r="AJ874" s="215"/>
      <c r="AK874" s="25"/>
      <c r="AL874" s="215"/>
      <c r="AM874" s="216"/>
      <c r="AN874" s="25"/>
      <c r="AO874" s="215"/>
      <c r="AP874" s="25"/>
    </row>
    <row r="875" spans="11:42" ht="15.75" customHeight="1">
      <c r="K875" s="215"/>
      <c r="L875" s="286"/>
      <c r="M875" s="215"/>
      <c r="N875" s="216"/>
      <c r="O875" s="286"/>
      <c r="P875" s="215"/>
      <c r="Q875" s="286"/>
      <c r="R875" s="215"/>
      <c r="S875" s="216"/>
      <c r="T875" s="25"/>
      <c r="U875" s="215"/>
      <c r="V875" s="25"/>
      <c r="W875" s="215"/>
      <c r="X875" s="216"/>
      <c r="Y875" s="25"/>
      <c r="Z875" s="215"/>
      <c r="AA875" s="25"/>
      <c r="AB875" s="215"/>
      <c r="AC875" s="216"/>
      <c r="AD875" s="25"/>
      <c r="AE875" s="215"/>
      <c r="AF875" s="25"/>
      <c r="AG875" s="215"/>
      <c r="AH875" s="216"/>
      <c r="AI875" s="25"/>
      <c r="AJ875" s="215"/>
      <c r="AK875" s="25"/>
      <c r="AL875" s="215"/>
      <c r="AM875" s="216"/>
      <c r="AN875" s="25"/>
      <c r="AO875" s="215"/>
      <c r="AP875" s="25"/>
    </row>
    <row r="876" spans="11:42" ht="15.75" customHeight="1">
      <c r="K876" s="215"/>
      <c r="L876" s="286"/>
      <c r="M876" s="215"/>
      <c r="N876" s="216"/>
      <c r="O876" s="286"/>
      <c r="P876" s="215"/>
      <c r="Q876" s="286"/>
      <c r="R876" s="215"/>
      <c r="S876" s="216"/>
      <c r="T876" s="25"/>
      <c r="U876" s="215"/>
      <c r="V876" s="25"/>
      <c r="W876" s="215"/>
      <c r="X876" s="216"/>
      <c r="Y876" s="25"/>
      <c r="Z876" s="215"/>
      <c r="AA876" s="25"/>
      <c r="AB876" s="215"/>
      <c r="AC876" s="216"/>
      <c r="AD876" s="25"/>
      <c r="AE876" s="215"/>
      <c r="AF876" s="25"/>
      <c r="AG876" s="215"/>
      <c r="AH876" s="216"/>
      <c r="AI876" s="25"/>
      <c r="AJ876" s="215"/>
      <c r="AK876" s="25"/>
      <c r="AL876" s="215"/>
      <c r="AM876" s="216"/>
      <c r="AN876" s="25"/>
      <c r="AO876" s="215"/>
      <c r="AP876" s="25"/>
    </row>
    <row r="877" spans="11:42" ht="15.75" customHeight="1">
      <c r="K877" s="215"/>
      <c r="L877" s="286"/>
      <c r="M877" s="215"/>
      <c r="N877" s="216"/>
      <c r="O877" s="286"/>
      <c r="P877" s="215"/>
      <c r="Q877" s="286"/>
      <c r="R877" s="215"/>
      <c r="S877" s="216"/>
      <c r="T877" s="25"/>
      <c r="U877" s="215"/>
      <c r="V877" s="25"/>
      <c r="W877" s="215"/>
      <c r="X877" s="216"/>
      <c r="Y877" s="25"/>
      <c r="Z877" s="215"/>
      <c r="AA877" s="25"/>
      <c r="AB877" s="215"/>
      <c r="AC877" s="216"/>
      <c r="AD877" s="25"/>
      <c r="AE877" s="215"/>
      <c r="AF877" s="25"/>
      <c r="AG877" s="215"/>
      <c r="AH877" s="216"/>
      <c r="AI877" s="25"/>
      <c r="AJ877" s="215"/>
      <c r="AK877" s="25"/>
      <c r="AL877" s="215"/>
      <c r="AM877" s="216"/>
      <c r="AN877" s="25"/>
      <c r="AO877" s="215"/>
      <c r="AP877" s="25"/>
    </row>
    <row r="878" spans="11:42" ht="15.75" customHeight="1">
      <c r="K878" s="215"/>
      <c r="L878" s="286"/>
      <c r="M878" s="215"/>
      <c r="N878" s="216"/>
      <c r="O878" s="286"/>
      <c r="P878" s="215"/>
      <c r="Q878" s="286"/>
      <c r="R878" s="215"/>
      <c r="S878" s="216"/>
      <c r="T878" s="25"/>
      <c r="U878" s="215"/>
      <c r="V878" s="25"/>
      <c r="W878" s="215"/>
      <c r="X878" s="216"/>
      <c r="Y878" s="25"/>
      <c r="Z878" s="215"/>
      <c r="AA878" s="25"/>
      <c r="AB878" s="215"/>
      <c r="AC878" s="216"/>
      <c r="AD878" s="25"/>
      <c r="AE878" s="215"/>
      <c r="AF878" s="25"/>
      <c r="AG878" s="215"/>
      <c r="AH878" s="216"/>
      <c r="AI878" s="25"/>
      <c r="AJ878" s="215"/>
      <c r="AK878" s="25"/>
      <c r="AL878" s="215"/>
      <c r="AM878" s="216"/>
      <c r="AN878" s="25"/>
      <c r="AO878" s="215"/>
      <c r="AP878" s="25"/>
    </row>
    <row r="879" spans="11:42" ht="15.75" customHeight="1">
      <c r="K879" s="215"/>
      <c r="L879" s="286"/>
      <c r="M879" s="215"/>
      <c r="N879" s="216"/>
      <c r="O879" s="286"/>
      <c r="P879" s="215"/>
      <c r="Q879" s="286"/>
      <c r="R879" s="215"/>
      <c r="S879" s="216"/>
      <c r="T879" s="25"/>
      <c r="U879" s="215"/>
      <c r="V879" s="25"/>
      <c r="W879" s="215"/>
      <c r="X879" s="216"/>
      <c r="Y879" s="25"/>
      <c r="Z879" s="215"/>
      <c r="AA879" s="25"/>
      <c r="AB879" s="215"/>
      <c r="AC879" s="216"/>
      <c r="AD879" s="25"/>
      <c r="AE879" s="215"/>
      <c r="AF879" s="25"/>
      <c r="AG879" s="215"/>
      <c r="AH879" s="216"/>
      <c r="AI879" s="25"/>
      <c r="AJ879" s="215"/>
      <c r="AK879" s="25"/>
      <c r="AL879" s="215"/>
      <c r="AM879" s="216"/>
      <c r="AN879" s="25"/>
      <c r="AO879" s="215"/>
      <c r="AP879" s="25"/>
    </row>
    <row r="880" spans="11:42" ht="15.75" customHeight="1">
      <c r="K880" s="215"/>
      <c r="L880" s="286"/>
      <c r="M880" s="215"/>
      <c r="N880" s="216"/>
      <c r="O880" s="286"/>
      <c r="P880" s="215"/>
      <c r="Q880" s="286"/>
      <c r="R880" s="215"/>
      <c r="S880" s="216"/>
      <c r="T880" s="25"/>
      <c r="U880" s="215"/>
      <c r="V880" s="25"/>
      <c r="W880" s="215"/>
      <c r="X880" s="216"/>
      <c r="Y880" s="25"/>
      <c r="Z880" s="215"/>
      <c r="AA880" s="25"/>
      <c r="AB880" s="215"/>
      <c r="AC880" s="216"/>
      <c r="AD880" s="25"/>
      <c r="AE880" s="215"/>
      <c r="AF880" s="25"/>
      <c r="AG880" s="215"/>
      <c r="AH880" s="216"/>
      <c r="AI880" s="25"/>
      <c r="AJ880" s="215"/>
      <c r="AK880" s="25"/>
      <c r="AL880" s="215"/>
      <c r="AM880" s="216"/>
      <c r="AN880" s="25"/>
      <c r="AO880" s="215"/>
      <c r="AP880" s="25"/>
    </row>
    <row r="881" spans="11:42" ht="15.75" customHeight="1">
      <c r="K881" s="215"/>
      <c r="L881" s="286"/>
      <c r="M881" s="215"/>
      <c r="N881" s="216"/>
      <c r="O881" s="286"/>
      <c r="P881" s="215"/>
      <c r="Q881" s="286"/>
      <c r="R881" s="215"/>
      <c r="S881" s="216"/>
      <c r="T881" s="25"/>
      <c r="U881" s="215"/>
      <c r="V881" s="25"/>
      <c r="W881" s="215"/>
      <c r="X881" s="216"/>
      <c r="Y881" s="25"/>
      <c r="Z881" s="215"/>
      <c r="AA881" s="25"/>
      <c r="AB881" s="215"/>
      <c r="AC881" s="216"/>
      <c r="AD881" s="25"/>
      <c r="AE881" s="215"/>
      <c r="AF881" s="25"/>
      <c r="AG881" s="215"/>
      <c r="AH881" s="216"/>
      <c r="AI881" s="25"/>
      <c r="AJ881" s="215"/>
      <c r="AK881" s="25"/>
      <c r="AL881" s="215"/>
      <c r="AM881" s="216"/>
      <c r="AN881" s="25"/>
      <c r="AO881" s="215"/>
      <c r="AP881" s="25"/>
    </row>
    <row r="882" spans="11:42" ht="15.75" customHeight="1">
      <c r="K882" s="215"/>
      <c r="L882" s="286"/>
      <c r="M882" s="215"/>
      <c r="N882" s="216"/>
      <c r="O882" s="286"/>
      <c r="P882" s="215"/>
      <c r="Q882" s="286"/>
      <c r="R882" s="215"/>
      <c r="S882" s="216"/>
      <c r="T882" s="25"/>
      <c r="U882" s="215"/>
      <c r="V882" s="25"/>
      <c r="W882" s="215"/>
      <c r="X882" s="216"/>
      <c r="Y882" s="25"/>
      <c r="Z882" s="215"/>
      <c r="AA882" s="25"/>
      <c r="AB882" s="215"/>
      <c r="AC882" s="216"/>
      <c r="AD882" s="25"/>
      <c r="AE882" s="215"/>
      <c r="AF882" s="25"/>
      <c r="AG882" s="215"/>
      <c r="AH882" s="216"/>
      <c r="AI882" s="25"/>
      <c r="AJ882" s="215"/>
      <c r="AK882" s="25"/>
      <c r="AL882" s="215"/>
      <c r="AM882" s="216"/>
      <c r="AN882" s="25"/>
      <c r="AO882" s="215"/>
      <c r="AP882" s="25"/>
    </row>
    <row r="883" spans="11:42" ht="15.75" customHeight="1">
      <c r="K883" s="215"/>
      <c r="L883" s="286"/>
      <c r="M883" s="215"/>
      <c r="N883" s="216"/>
      <c r="O883" s="286"/>
      <c r="P883" s="215"/>
      <c r="Q883" s="286"/>
      <c r="R883" s="215"/>
      <c r="S883" s="216"/>
      <c r="T883" s="25"/>
      <c r="U883" s="215"/>
      <c r="V883" s="25"/>
      <c r="W883" s="215"/>
      <c r="X883" s="216"/>
      <c r="Y883" s="25"/>
      <c r="Z883" s="215"/>
      <c r="AA883" s="25"/>
      <c r="AB883" s="215"/>
      <c r="AC883" s="216"/>
      <c r="AD883" s="25"/>
      <c r="AE883" s="215"/>
      <c r="AF883" s="25"/>
      <c r="AG883" s="215"/>
      <c r="AH883" s="216"/>
      <c r="AI883" s="25"/>
      <c r="AJ883" s="215"/>
      <c r="AK883" s="25"/>
      <c r="AL883" s="215"/>
      <c r="AM883" s="216"/>
      <c r="AN883" s="25"/>
      <c r="AO883" s="215"/>
      <c r="AP883" s="25"/>
    </row>
    <row r="884" spans="11:42" ht="15.75" customHeight="1">
      <c r="K884" s="215"/>
      <c r="L884" s="286"/>
      <c r="M884" s="215"/>
      <c r="N884" s="216"/>
      <c r="O884" s="286"/>
      <c r="P884" s="215"/>
      <c r="Q884" s="286"/>
      <c r="R884" s="215"/>
      <c r="S884" s="216"/>
      <c r="T884" s="25"/>
      <c r="U884" s="215"/>
      <c r="V884" s="25"/>
      <c r="W884" s="215"/>
      <c r="X884" s="216"/>
      <c r="Y884" s="25"/>
      <c r="Z884" s="215"/>
      <c r="AA884" s="25"/>
      <c r="AB884" s="215"/>
      <c r="AC884" s="216"/>
      <c r="AD884" s="25"/>
      <c r="AE884" s="215"/>
      <c r="AF884" s="25"/>
      <c r="AG884" s="215"/>
      <c r="AH884" s="216"/>
      <c r="AI884" s="25"/>
      <c r="AJ884" s="215"/>
      <c r="AK884" s="25"/>
      <c r="AL884" s="215"/>
      <c r="AM884" s="216"/>
      <c r="AN884" s="25"/>
      <c r="AO884" s="215"/>
      <c r="AP884" s="25"/>
    </row>
    <row r="885" spans="11:42" ht="15.75" customHeight="1">
      <c r="K885" s="215"/>
      <c r="L885" s="286"/>
      <c r="M885" s="215"/>
      <c r="N885" s="216"/>
      <c r="O885" s="286"/>
      <c r="P885" s="215"/>
      <c r="Q885" s="286"/>
      <c r="R885" s="215"/>
      <c r="S885" s="216"/>
      <c r="T885" s="25"/>
      <c r="U885" s="215"/>
      <c r="V885" s="25"/>
      <c r="W885" s="215"/>
      <c r="X885" s="216"/>
      <c r="Y885" s="25"/>
      <c r="Z885" s="215"/>
      <c r="AA885" s="25"/>
      <c r="AB885" s="215"/>
      <c r="AC885" s="216"/>
      <c r="AD885" s="25"/>
      <c r="AE885" s="215"/>
      <c r="AF885" s="25"/>
      <c r="AG885" s="215"/>
      <c r="AH885" s="216"/>
      <c r="AI885" s="25"/>
      <c r="AJ885" s="215"/>
      <c r="AK885" s="25"/>
      <c r="AL885" s="215"/>
      <c r="AM885" s="216"/>
      <c r="AN885" s="25"/>
      <c r="AO885" s="215"/>
      <c r="AP885" s="25"/>
    </row>
    <row r="886" spans="11:42" ht="15.75" customHeight="1">
      <c r="K886" s="215"/>
      <c r="L886" s="286"/>
      <c r="M886" s="215"/>
      <c r="N886" s="216"/>
      <c r="O886" s="286"/>
      <c r="P886" s="215"/>
      <c r="Q886" s="286"/>
      <c r="R886" s="215"/>
      <c r="S886" s="216"/>
      <c r="T886" s="25"/>
      <c r="U886" s="215"/>
      <c r="V886" s="25"/>
      <c r="W886" s="215"/>
      <c r="X886" s="216"/>
      <c r="Y886" s="25"/>
      <c r="Z886" s="215"/>
      <c r="AA886" s="25"/>
      <c r="AB886" s="215"/>
      <c r="AC886" s="216"/>
      <c r="AD886" s="25"/>
      <c r="AE886" s="215"/>
      <c r="AF886" s="25"/>
      <c r="AG886" s="215"/>
      <c r="AH886" s="216"/>
      <c r="AI886" s="25"/>
      <c r="AJ886" s="215"/>
      <c r="AK886" s="25"/>
      <c r="AL886" s="215"/>
      <c r="AM886" s="216"/>
      <c r="AN886" s="25"/>
      <c r="AO886" s="215"/>
      <c r="AP886" s="25"/>
    </row>
    <row r="887" spans="11:42" ht="15.75" customHeight="1">
      <c r="K887" s="215"/>
      <c r="L887" s="286"/>
      <c r="M887" s="215"/>
      <c r="N887" s="216"/>
      <c r="O887" s="286"/>
      <c r="P887" s="215"/>
      <c r="Q887" s="286"/>
      <c r="R887" s="215"/>
      <c r="S887" s="216"/>
      <c r="T887" s="25"/>
      <c r="U887" s="215"/>
      <c r="V887" s="25"/>
      <c r="W887" s="215"/>
      <c r="X887" s="216"/>
      <c r="Y887" s="25"/>
      <c r="Z887" s="215"/>
      <c r="AA887" s="25"/>
      <c r="AB887" s="215"/>
      <c r="AC887" s="216"/>
      <c r="AD887" s="25"/>
      <c r="AE887" s="215"/>
      <c r="AF887" s="25"/>
      <c r="AG887" s="215"/>
      <c r="AH887" s="216"/>
      <c r="AI887" s="25"/>
      <c r="AJ887" s="215"/>
      <c r="AK887" s="25"/>
      <c r="AL887" s="215"/>
      <c r="AM887" s="216"/>
      <c r="AN887" s="25"/>
      <c r="AO887" s="215"/>
      <c r="AP887" s="25"/>
    </row>
    <row r="888" spans="11:42" ht="15.75" customHeight="1">
      <c r="K888" s="215"/>
      <c r="L888" s="286"/>
      <c r="M888" s="215"/>
      <c r="N888" s="216"/>
      <c r="O888" s="286"/>
      <c r="P888" s="215"/>
      <c r="Q888" s="286"/>
      <c r="R888" s="215"/>
      <c r="S888" s="216"/>
      <c r="T888" s="25"/>
      <c r="U888" s="215"/>
      <c r="V888" s="25"/>
      <c r="W888" s="215"/>
      <c r="X888" s="216"/>
      <c r="Y888" s="25"/>
      <c r="Z888" s="215"/>
      <c r="AA888" s="25"/>
      <c r="AB888" s="215"/>
      <c r="AC888" s="216"/>
      <c r="AD888" s="25"/>
      <c r="AE888" s="215"/>
      <c r="AF888" s="25"/>
      <c r="AG888" s="215"/>
      <c r="AH888" s="216"/>
      <c r="AI888" s="25"/>
      <c r="AJ888" s="215"/>
      <c r="AK888" s="25"/>
      <c r="AL888" s="215"/>
      <c r="AM888" s="216"/>
      <c r="AN888" s="25"/>
      <c r="AO888" s="215"/>
      <c r="AP888" s="25"/>
    </row>
    <row r="889" spans="11:42" ht="15.75" customHeight="1">
      <c r="K889" s="215"/>
      <c r="L889" s="286"/>
      <c r="M889" s="215"/>
      <c r="N889" s="216"/>
      <c r="O889" s="286"/>
      <c r="P889" s="215"/>
      <c r="Q889" s="286"/>
      <c r="R889" s="215"/>
      <c r="S889" s="216"/>
      <c r="T889" s="25"/>
      <c r="U889" s="215"/>
      <c r="V889" s="25"/>
      <c r="W889" s="215"/>
      <c r="X889" s="216"/>
      <c r="Y889" s="25"/>
      <c r="Z889" s="215"/>
      <c r="AA889" s="25"/>
      <c r="AB889" s="215"/>
      <c r="AC889" s="216"/>
      <c r="AD889" s="25"/>
      <c r="AE889" s="215"/>
      <c r="AF889" s="25"/>
      <c r="AG889" s="215"/>
      <c r="AH889" s="216"/>
      <c r="AI889" s="25"/>
      <c r="AJ889" s="215"/>
      <c r="AK889" s="25"/>
      <c r="AL889" s="215"/>
      <c r="AM889" s="216"/>
      <c r="AN889" s="25"/>
      <c r="AO889" s="215"/>
      <c r="AP889" s="25"/>
    </row>
    <row r="890" spans="11:42" ht="15.75" customHeight="1">
      <c r="K890" s="215"/>
      <c r="L890" s="286"/>
      <c r="M890" s="215"/>
      <c r="N890" s="216"/>
      <c r="O890" s="286"/>
      <c r="P890" s="215"/>
      <c r="Q890" s="286"/>
      <c r="R890" s="215"/>
      <c r="S890" s="216"/>
      <c r="T890" s="25"/>
      <c r="U890" s="215"/>
      <c r="V890" s="25"/>
      <c r="W890" s="215"/>
      <c r="X890" s="216"/>
      <c r="Y890" s="25"/>
      <c r="Z890" s="215"/>
      <c r="AA890" s="25"/>
      <c r="AB890" s="215"/>
      <c r="AC890" s="216"/>
      <c r="AD890" s="25"/>
      <c r="AE890" s="215"/>
      <c r="AF890" s="25"/>
      <c r="AG890" s="215"/>
      <c r="AH890" s="216"/>
      <c r="AI890" s="25"/>
      <c r="AJ890" s="215"/>
      <c r="AK890" s="25"/>
      <c r="AL890" s="215"/>
      <c r="AM890" s="216"/>
      <c r="AN890" s="25"/>
      <c r="AO890" s="215"/>
      <c r="AP890" s="25"/>
    </row>
    <row r="891" spans="11:42" ht="15.75" customHeight="1">
      <c r="K891" s="215"/>
      <c r="L891" s="286"/>
      <c r="M891" s="215"/>
      <c r="N891" s="216"/>
      <c r="O891" s="286"/>
      <c r="P891" s="215"/>
      <c r="Q891" s="286"/>
      <c r="R891" s="215"/>
      <c r="S891" s="216"/>
      <c r="T891" s="25"/>
      <c r="U891" s="215"/>
      <c r="V891" s="25"/>
      <c r="W891" s="215"/>
      <c r="X891" s="216"/>
      <c r="Y891" s="25"/>
      <c r="Z891" s="215"/>
      <c r="AA891" s="25"/>
      <c r="AB891" s="215"/>
      <c r="AC891" s="216"/>
      <c r="AD891" s="25"/>
      <c r="AE891" s="215"/>
      <c r="AF891" s="25"/>
      <c r="AG891" s="215"/>
      <c r="AH891" s="216"/>
      <c r="AI891" s="25"/>
      <c r="AJ891" s="215"/>
      <c r="AK891" s="25"/>
      <c r="AL891" s="215"/>
      <c r="AM891" s="216"/>
      <c r="AN891" s="25"/>
      <c r="AO891" s="215"/>
      <c r="AP891" s="25"/>
    </row>
    <row r="892" spans="11:42" ht="15.75" customHeight="1">
      <c r="K892" s="215"/>
      <c r="L892" s="286"/>
      <c r="M892" s="215"/>
      <c r="N892" s="216"/>
      <c r="O892" s="286"/>
      <c r="P892" s="215"/>
      <c r="Q892" s="286"/>
      <c r="R892" s="215"/>
      <c r="S892" s="216"/>
      <c r="T892" s="25"/>
      <c r="U892" s="215"/>
      <c r="V892" s="25"/>
      <c r="W892" s="215"/>
      <c r="X892" s="216"/>
      <c r="Y892" s="25"/>
      <c r="Z892" s="215"/>
      <c r="AA892" s="25"/>
      <c r="AB892" s="215"/>
      <c r="AC892" s="216"/>
      <c r="AD892" s="25"/>
      <c r="AE892" s="215"/>
      <c r="AF892" s="25"/>
      <c r="AG892" s="215"/>
      <c r="AH892" s="216"/>
      <c r="AI892" s="25"/>
      <c r="AJ892" s="215"/>
      <c r="AK892" s="25"/>
      <c r="AL892" s="215"/>
      <c r="AM892" s="216"/>
      <c r="AN892" s="25"/>
      <c r="AO892" s="215"/>
      <c r="AP892" s="25"/>
    </row>
    <row r="893" spans="11:42" ht="15.75" customHeight="1">
      <c r="K893" s="215"/>
      <c r="L893" s="286"/>
      <c r="M893" s="215"/>
      <c r="N893" s="216"/>
      <c r="O893" s="286"/>
      <c r="P893" s="215"/>
      <c r="Q893" s="286"/>
      <c r="R893" s="215"/>
      <c r="S893" s="216"/>
      <c r="T893" s="25"/>
      <c r="U893" s="215"/>
      <c r="V893" s="25"/>
      <c r="W893" s="215"/>
      <c r="X893" s="216"/>
      <c r="Y893" s="25"/>
      <c r="Z893" s="215"/>
      <c r="AA893" s="25"/>
      <c r="AB893" s="215"/>
      <c r="AC893" s="216"/>
      <c r="AD893" s="25"/>
      <c r="AE893" s="215"/>
      <c r="AF893" s="25"/>
      <c r="AG893" s="215"/>
      <c r="AH893" s="216"/>
      <c r="AI893" s="25"/>
      <c r="AJ893" s="215"/>
      <c r="AK893" s="25"/>
      <c r="AL893" s="215"/>
      <c r="AM893" s="216"/>
      <c r="AN893" s="25"/>
      <c r="AO893" s="215"/>
      <c r="AP893" s="25"/>
    </row>
    <row r="894" spans="11:42" ht="15.75" customHeight="1">
      <c r="K894" s="215"/>
      <c r="L894" s="286"/>
      <c r="M894" s="215"/>
      <c r="N894" s="216"/>
      <c r="O894" s="286"/>
      <c r="P894" s="215"/>
      <c r="Q894" s="286"/>
      <c r="R894" s="215"/>
      <c r="S894" s="216"/>
      <c r="T894" s="25"/>
      <c r="U894" s="215"/>
      <c r="V894" s="25"/>
      <c r="W894" s="215"/>
      <c r="X894" s="216"/>
      <c r="Y894" s="25"/>
      <c r="Z894" s="215"/>
      <c r="AA894" s="25"/>
      <c r="AB894" s="215"/>
      <c r="AC894" s="216"/>
      <c r="AD894" s="25"/>
      <c r="AE894" s="215"/>
      <c r="AF894" s="25"/>
      <c r="AG894" s="215"/>
      <c r="AH894" s="216"/>
      <c r="AI894" s="25"/>
      <c r="AJ894" s="215"/>
      <c r="AK894" s="25"/>
      <c r="AL894" s="215"/>
      <c r="AM894" s="216"/>
      <c r="AN894" s="25"/>
      <c r="AO894" s="215"/>
      <c r="AP894" s="25"/>
    </row>
    <row r="895" spans="11:42" ht="15.75" customHeight="1">
      <c r="K895" s="215"/>
      <c r="L895" s="286"/>
      <c r="M895" s="215"/>
      <c r="N895" s="216"/>
      <c r="O895" s="286"/>
      <c r="P895" s="215"/>
      <c r="Q895" s="286"/>
      <c r="R895" s="215"/>
      <c r="S895" s="216"/>
      <c r="T895" s="25"/>
      <c r="U895" s="215"/>
      <c r="V895" s="25"/>
      <c r="W895" s="215"/>
      <c r="X895" s="216"/>
      <c r="Y895" s="25"/>
      <c r="Z895" s="215"/>
      <c r="AA895" s="25"/>
      <c r="AB895" s="215"/>
      <c r="AC895" s="216"/>
      <c r="AD895" s="25"/>
      <c r="AE895" s="215"/>
      <c r="AF895" s="25"/>
      <c r="AG895" s="215"/>
      <c r="AH895" s="216"/>
      <c r="AI895" s="25"/>
      <c r="AJ895" s="215"/>
      <c r="AK895" s="25"/>
      <c r="AL895" s="215"/>
      <c r="AM895" s="216"/>
      <c r="AN895" s="25"/>
      <c r="AO895" s="215"/>
      <c r="AP895" s="25"/>
    </row>
    <row r="896" spans="11:42" ht="15.75" customHeight="1">
      <c r="K896" s="215"/>
      <c r="L896" s="286"/>
      <c r="M896" s="215"/>
      <c r="N896" s="216"/>
      <c r="O896" s="286"/>
      <c r="P896" s="215"/>
      <c r="Q896" s="286"/>
      <c r="R896" s="215"/>
      <c r="S896" s="216"/>
      <c r="T896" s="25"/>
      <c r="U896" s="215"/>
      <c r="V896" s="25"/>
      <c r="W896" s="215"/>
      <c r="X896" s="216"/>
      <c r="Y896" s="25"/>
      <c r="Z896" s="215"/>
      <c r="AA896" s="25"/>
      <c r="AB896" s="215"/>
      <c r="AC896" s="216"/>
      <c r="AD896" s="25"/>
      <c r="AE896" s="215"/>
      <c r="AF896" s="25"/>
      <c r="AG896" s="215"/>
      <c r="AH896" s="216"/>
      <c r="AI896" s="25"/>
      <c r="AJ896" s="215"/>
      <c r="AK896" s="25"/>
      <c r="AL896" s="215"/>
      <c r="AM896" s="216"/>
      <c r="AN896" s="25"/>
      <c r="AO896" s="215"/>
      <c r="AP896" s="25"/>
    </row>
    <row r="897" spans="11:42" ht="15.75" customHeight="1">
      <c r="K897" s="215"/>
      <c r="L897" s="286"/>
      <c r="M897" s="215"/>
      <c r="N897" s="216"/>
      <c r="O897" s="286"/>
      <c r="P897" s="215"/>
      <c r="Q897" s="286"/>
      <c r="R897" s="215"/>
      <c r="S897" s="216"/>
      <c r="T897" s="25"/>
      <c r="U897" s="215"/>
      <c r="V897" s="25"/>
      <c r="W897" s="215"/>
      <c r="X897" s="216"/>
      <c r="Y897" s="25"/>
      <c r="Z897" s="215"/>
      <c r="AA897" s="25"/>
      <c r="AB897" s="215"/>
      <c r="AC897" s="216"/>
      <c r="AD897" s="25"/>
      <c r="AE897" s="215"/>
      <c r="AF897" s="25"/>
      <c r="AG897" s="215"/>
      <c r="AH897" s="216"/>
      <c r="AI897" s="25"/>
      <c r="AJ897" s="215"/>
      <c r="AK897" s="25"/>
      <c r="AL897" s="215"/>
      <c r="AM897" s="216"/>
      <c r="AN897" s="25"/>
      <c r="AO897" s="215"/>
      <c r="AP897" s="25"/>
    </row>
    <row r="898" spans="11:42" ht="15.75" customHeight="1">
      <c r="K898" s="215"/>
      <c r="L898" s="286"/>
      <c r="M898" s="215"/>
      <c r="N898" s="216"/>
      <c r="O898" s="286"/>
      <c r="P898" s="215"/>
      <c r="Q898" s="286"/>
      <c r="R898" s="215"/>
      <c r="S898" s="216"/>
      <c r="T898" s="25"/>
      <c r="U898" s="215"/>
      <c r="V898" s="25"/>
      <c r="W898" s="215"/>
      <c r="X898" s="216"/>
      <c r="Y898" s="25"/>
      <c r="Z898" s="215"/>
      <c r="AA898" s="25"/>
      <c r="AB898" s="215"/>
      <c r="AC898" s="216"/>
      <c r="AD898" s="25"/>
      <c r="AE898" s="215"/>
      <c r="AF898" s="25"/>
      <c r="AG898" s="215"/>
      <c r="AH898" s="216"/>
      <c r="AI898" s="25"/>
      <c r="AJ898" s="215"/>
      <c r="AK898" s="25"/>
      <c r="AL898" s="215"/>
      <c r="AM898" s="216"/>
      <c r="AN898" s="25"/>
      <c r="AO898" s="215"/>
      <c r="AP898" s="25"/>
    </row>
    <row r="899" spans="11:42" ht="15.75" customHeight="1">
      <c r="K899" s="215"/>
      <c r="L899" s="286"/>
      <c r="M899" s="215"/>
      <c r="N899" s="216"/>
      <c r="O899" s="286"/>
      <c r="P899" s="215"/>
      <c r="Q899" s="286"/>
      <c r="R899" s="215"/>
      <c r="S899" s="216"/>
      <c r="T899" s="25"/>
      <c r="U899" s="215"/>
      <c r="V899" s="25"/>
      <c r="W899" s="215"/>
      <c r="X899" s="216"/>
      <c r="Y899" s="25"/>
      <c r="Z899" s="215"/>
      <c r="AA899" s="25"/>
      <c r="AB899" s="215"/>
      <c r="AC899" s="216"/>
      <c r="AD899" s="25"/>
      <c r="AE899" s="215"/>
      <c r="AF899" s="25"/>
      <c r="AG899" s="215"/>
      <c r="AH899" s="216"/>
      <c r="AI899" s="25"/>
      <c r="AJ899" s="215"/>
      <c r="AK899" s="25"/>
      <c r="AL899" s="215"/>
      <c r="AM899" s="216"/>
      <c r="AN899" s="25"/>
      <c r="AO899" s="215"/>
      <c r="AP899" s="25"/>
    </row>
    <row r="900" spans="11:42" ht="15.75" customHeight="1">
      <c r="K900" s="215"/>
      <c r="L900" s="286"/>
      <c r="M900" s="215"/>
      <c r="N900" s="216"/>
      <c r="O900" s="286"/>
      <c r="P900" s="215"/>
      <c r="Q900" s="286"/>
      <c r="R900" s="215"/>
      <c r="S900" s="216"/>
      <c r="T900" s="25"/>
      <c r="U900" s="215"/>
      <c r="V900" s="25"/>
      <c r="W900" s="215"/>
      <c r="X900" s="216"/>
      <c r="Y900" s="25"/>
      <c r="Z900" s="215"/>
      <c r="AA900" s="25"/>
      <c r="AB900" s="215"/>
      <c r="AC900" s="216"/>
      <c r="AD900" s="25"/>
      <c r="AE900" s="215"/>
      <c r="AF900" s="25"/>
      <c r="AG900" s="215"/>
      <c r="AH900" s="216"/>
      <c r="AI900" s="25"/>
      <c r="AJ900" s="215"/>
      <c r="AK900" s="25"/>
      <c r="AL900" s="215"/>
      <c r="AM900" s="216"/>
      <c r="AN900" s="25"/>
      <c r="AO900" s="215"/>
      <c r="AP900" s="25"/>
    </row>
    <row r="901" spans="11:42" ht="15.75" customHeight="1">
      <c r="K901" s="215"/>
      <c r="L901" s="286"/>
      <c r="M901" s="215"/>
      <c r="N901" s="216"/>
      <c r="O901" s="286"/>
      <c r="P901" s="215"/>
      <c r="Q901" s="286"/>
      <c r="R901" s="215"/>
      <c r="S901" s="216"/>
      <c r="T901" s="25"/>
      <c r="U901" s="215"/>
      <c r="V901" s="25"/>
      <c r="W901" s="215"/>
      <c r="X901" s="216"/>
      <c r="Y901" s="25"/>
      <c r="Z901" s="215"/>
      <c r="AA901" s="25"/>
      <c r="AB901" s="215"/>
      <c r="AC901" s="216"/>
      <c r="AD901" s="25"/>
      <c r="AE901" s="215"/>
      <c r="AF901" s="25"/>
      <c r="AG901" s="215"/>
      <c r="AH901" s="216"/>
      <c r="AI901" s="25"/>
      <c r="AJ901" s="215"/>
      <c r="AK901" s="25"/>
      <c r="AL901" s="215"/>
      <c r="AM901" s="216"/>
      <c r="AN901" s="25"/>
      <c r="AO901" s="215"/>
      <c r="AP901" s="25"/>
    </row>
    <row r="902" spans="11:42" ht="15.75" customHeight="1">
      <c r="K902" s="215"/>
      <c r="L902" s="286"/>
      <c r="M902" s="215"/>
      <c r="N902" s="216"/>
      <c r="O902" s="286"/>
      <c r="P902" s="215"/>
      <c r="Q902" s="286"/>
      <c r="R902" s="215"/>
      <c r="S902" s="216"/>
      <c r="T902" s="25"/>
      <c r="U902" s="215"/>
      <c r="V902" s="25"/>
      <c r="W902" s="215"/>
      <c r="X902" s="216"/>
      <c r="Y902" s="25"/>
      <c r="Z902" s="215"/>
      <c r="AA902" s="25"/>
      <c r="AB902" s="215"/>
      <c r="AC902" s="216"/>
      <c r="AD902" s="25"/>
      <c r="AE902" s="215"/>
      <c r="AF902" s="25"/>
      <c r="AG902" s="215"/>
      <c r="AH902" s="216"/>
      <c r="AI902" s="25"/>
      <c r="AJ902" s="215"/>
      <c r="AK902" s="25"/>
      <c r="AL902" s="215"/>
      <c r="AM902" s="216"/>
      <c r="AN902" s="25"/>
      <c r="AO902" s="215"/>
      <c r="AP902" s="25"/>
    </row>
    <row r="903" spans="11:42" ht="15.75" customHeight="1">
      <c r="K903" s="215"/>
      <c r="L903" s="286"/>
      <c r="M903" s="215"/>
      <c r="N903" s="216"/>
      <c r="O903" s="286"/>
      <c r="P903" s="215"/>
      <c r="Q903" s="286"/>
      <c r="R903" s="215"/>
      <c r="S903" s="216"/>
      <c r="T903" s="25"/>
      <c r="U903" s="215"/>
      <c r="V903" s="25"/>
      <c r="W903" s="215"/>
      <c r="X903" s="216"/>
      <c r="Y903" s="25"/>
      <c r="Z903" s="215"/>
      <c r="AA903" s="25"/>
      <c r="AB903" s="215"/>
      <c r="AC903" s="216"/>
      <c r="AD903" s="25"/>
      <c r="AE903" s="215"/>
      <c r="AF903" s="25"/>
      <c r="AG903" s="215"/>
      <c r="AH903" s="216"/>
      <c r="AI903" s="25"/>
      <c r="AJ903" s="215"/>
      <c r="AK903" s="25"/>
      <c r="AL903" s="215"/>
      <c r="AM903" s="216"/>
      <c r="AN903" s="25"/>
      <c r="AO903" s="215"/>
      <c r="AP903" s="25"/>
    </row>
    <row r="904" spans="11:42" ht="15.75" customHeight="1">
      <c r="K904" s="215"/>
      <c r="L904" s="286"/>
      <c r="M904" s="215"/>
      <c r="N904" s="216"/>
      <c r="O904" s="286"/>
      <c r="P904" s="215"/>
      <c r="Q904" s="286"/>
      <c r="R904" s="215"/>
      <c r="S904" s="216"/>
      <c r="T904" s="25"/>
      <c r="U904" s="215"/>
      <c r="V904" s="25"/>
      <c r="W904" s="215"/>
      <c r="X904" s="216"/>
      <c r="Y904" s="25"/>
      <c r="Z904" s="215"/>
      <c r="AA904" s="25"/>
      <c r="AB904" s="215"/>
      <c r="AC904" s="216"/>
      <c r="AD904" s="25"/>
      <c r="AE904" s="215"/>
      <c r="AF904" s="25"/>
      <c r="AG904" s="215"/>
      <c r="AH904" s="216"/>
      <c r="AI904" s="25"/>
      <c r="AJ904" s="215"/>
      <c r="AK904" s="25"/>
      <c r="AL904" s="215"/>
      <c r="AM904" s="216"/>
      <c r="AN904" s="25"/>
      <c r="AO904" s="215"/>
      <c r="AP904" s="25"/>
    </row>
    <row r="905" spans="11:42" ht="15.75" customHeight="1">
      <c r="K905" s="215"/>
      <c r="L905" s="286"/>
      <c r="M905" s="215"/>
      <c r="N905" s="216"/>
      <c r="O905" s="286"/>
      <c r="P905" s="215"/>
      <c r="Q905" s="286"/>
      <c r="R905" s="215"/>
      <c r="S905" s="216"/>
      <c r="T905" s="25"/>
      <c r="U905" s="215"/>
      <c r="V905" s="25"/>
      <c r="W905" s="215"/>
      <c r="X905" s="216"/>
      <c r="Y905" s="25"/>
      <c r="Z905" s="215"/>
      <c r="AA905" s="25"/>
      <c r="AB905" s="215"/>
      <c r="AC905" s="216"/>
      <c r="AD905" s="25"/>
      <c r="AE905" s="215"/>
      <c r="AF905" s="25"/>
      <c r="AG905" s="215"/>
      <c r="AH905" s="216"/>
      <c r="AI905" s="25"/>
      <c r="AJ905" s="215"/>
      <c r="AK905" s="25"/>
      <c r="AL905" s="215"/>
      <c r="AM905" s="216"/>
      <c r="AN905" s="25"/>
      <c r="AO905" s="215"/>
      <c r="AP905" s="25"/>
    </row>
    <row r="906" spans="11:42" ht="15.75" customHeight="1">
      <c r="K906" s="215"/>
      <c r="L906" s="286"/>
      <c r="M906" s="215"/>
      <c r="N906" s="216"/>
      <c r="O906" s="286"/>
      <c r="P906" s="215"/>
      <c r="Q906" s="286"/>
      <c r="R906" s="215"/>
      <c r="S906" s="216"/>
      <c r="T906" s="25"/>
      <c r="U906" s="215"/>
      <c r="V906" s="25"/>
      <c r="W906" s="215"/>
      <c r="X906" s="216"/>
      <c r="Y906" s="25"/>
      <c r="Z906" s="215"/>
      <c r="AA906" s="25"/>
      <c r="AB906" s="215"/>
      <c r="AC906" s="216"/>
      <c r="AD906" s="25"/>
      <c r="AE906" s="215"/>
      <c r="AF906" s="25"/>
      <c r="AG906" s="215"/>
      <c r="AH906" s="216"/>
      <c r="AI906" s="25"/>
      <c r="AJ906" s="215"/>
      <c r="AK906" s="25"/>
      <c r="AL906" s="215"/>
      <c r="AM906" s="216"/>
      <c r="AN906" s="25"/>
      <c r="AO906" s="215"/>
      <c r="AP906" s="25"/>
    </row>
    <row r="907" spans="11:42" ht="15.75" customHeight="1">
      <c r="K907" s="215"/>
      <c r="L907" s="286"/>
      <c r="M907" s="215"/>
      <c r="N907" s="216"/>
      <c r="O907" s="286"/>
      <c r="P907" s="215"/>
      <c r="Q907" s="286"/>
      <c r="R907" s="215"/>
      <c r="S907" s="216"/>
      <c r="T907" s="25"/>
      <c r="U907" s="215"/>
      <c r="V907" s="25"/>
      <c r="W907" s="215"/>
      <c r="X907" s="216"/>
      <c r="Y907" s="25"/>
      <c r="Z907" s="215"/>
      <c r="AA907" s="25"/>
      <c r="AB907" s="215"/>
      <c r="AC907" s="216"/>
      <c r="AD907" s="25"/>
      <c r="AE907" s="215"/>
      <c r="AF907" s="25"/>
      <c r="AG907" s="215"/>
      <c r="AH907" s="216"/>
      <c r="AI907" s="25"/>
      <c r="AJ907" s="215"/>
      <c r="AK907" s="25"/>
      <c r="AL907" s="215"/>
      <c r="AM907" s="216"/>
      <c r="AN907" s="25"/>
      <c r="AO907" s="215"/>
      <c r="AP907" s="25"/>
    </row>
    <row r="908" spans="11:42" ht="15.75" customHeight="1">
      <c r="K908" s="215"/>
      <c r="L908" s="286"/>
      <c r="M908" s="215"/>
      <c r="N908" s="216"/>
      <c r="O908" s="286"/>
      <c r="P908" s="215"/>
      <c r="Q908" s="286"/>
      <c r="R908" s="215"/>
      <c r="S908" s="216"/>
      <c r="T908" s="25"/>
      <c r="U908" s="215"/>
      <c r="V908" s="25"/>
      <c r="W908" s="215"/>
      <c r="X908" s="216"/>
      <c r="Y908" s="25"/>
      <c r="Z908" s="215"/>
      <c r="AA908" s="25"/>
      <c r="AB908" s="215"/>
      <c r="AC908" s="216"/>
      <c r="AD908" s="25"/>
      <c r="AE908" s="215"/>
      <c r="AF908" s="25"/>
      <c r="AG908" s="215"/>
      <c r="AH908" s="216"/>
      <c r="AI908" s="25"/>
      <c r="AJ908" s="215"/>
      <c r="AK908" s="25"/>
      <c r="AL908" s="215"/>
      <c r="AM908" s="216"/>
      <c r="AN908" s="25"/>
      <c r="AO908" s="215"/>
      <c r="AP908" s="25"/>
    </row>
    <row r="909" spans="11:42" ht="15.75" customHeight="1">
      <c r="K909" s="215"/>
      <c r="L909" s="286"/>
      <c r="M909" s="215"/>
      <c r="N909" s="216"/>
      <c r="O909" s="286"/>
      <c r="P909" s="215"/>
      <c r="Q909" s="286"/>
      <c r="R909" s="215"/>
      <c r="S909" s="216"/>
      <c r="T909" s="25"/>
      <c r="U909" s="215"/>
      <c r="V909" s="25"/>
      <c r="W909" s="215"/>
      <c r="X909" s="216"/>
      <c r="Y909" s="25"/>
      <c r="Z909" s="215"/>
      <c r="AA909" s="25"/>
      <c r="AB909" s="215"/>
      <c r="AC909" s="216"/>
      <c r="AD909" s="25"/>
      <c r="AE909" s="215"/>
      <c r="AF909" s="25"/>
      <c r="AG909" s="215"/>
      <c r="AH909" s="216"/>
      <c r="AI909" s="25"/>
      <c r="AJ909" s="215"/>
      <c r="AK909" s="25"/>
      <c r="AL909" s="215"/>
      <c r="AM909" s="216"/>
      <c r="AN909" s="25"/>
      <c r="AO909" s="215"/>
      <c r="AP909" s="25"/>
    </row>
    <row r="910" spans="11:42" ht="15.75" customHeight="1">
      <c r="K910" s="215"/>
      <c r="L910" s="286"/>
      <c r="M910" s="215"/>
      <c r="N910" s="216"/>
      <c r="O910" s="286"/>
      <c r="P910" s="215"/>
      <c r="Q910" s="286"/>
      <c r="R910" s="215"/>
      <c r="S910" s="216"/>
      <c r="T910" s="25"/>
      <c r="U910" s="215"/>
      <c r="V910" s="25"/>
      <c r="W910" s="215"/>
      <c r="X910" s="216"/>
      <c r="Y910" s="25"/>
      <c r="Z910" s="215"/>
      <c r="AA910" s="25"/>
      <c r="AB910" s="215"/>
      <c r="AC910" s="216"/>
      <c r="AD910" s="25"/>
      <c r="AE910" s="215"/>
      <c r="AF910" s="25"/>
      <c r="AG910" s="215"/>
      <c r="AH910" s="216"/>
      <c r="AI910" s="25"/>
      <c r="AJ910" s="215"/>
      <c r="AK910" s="25"/>
      <c r="AL910" s="215"/>
      <c r="AM910" s="216"/>
      <c r="AN910" s="25"/>
      <c r="AO910" s="215"/>
      <c r="AP910" s="25"/>
    </row>
    <row r="911" spans="11:42" ht="15.75" customHeight="1">
      <c r="K911" s="215"/>
      <c r="L911" s="286"/>
      <c r="M911" s="215"/>
      <c r="N911" s="216"/>
      <c r="O911" s="286"/>
      <c r="P911" s="215"/>
      <c r="Q911" s="286"/>
      <c r="R911" s="215"/>
      <c r="S911" s="216"/>
      <c r="T911" s="25"/>
      <c r="U911" s="215"/>
      <c r="V911" s="25"/>
      <c r="W911" s="215"/>
      <c r="X911" s="216"/>
      <c r="Y911" s="25"/>
      <c r="Z911" s="215"/>
      <c r="AA911" s="25"/>
      <c r="AB911" s="215"/>
      <c r="AC911" s="216"/>
      <c r="AD911" s="25"/>
      <c r="AE911" s="215"/>
      <c r="AF911" s="25"/>
      <c r="AG911" s="215"/>
      <c r="AH911" s="216"/>
      <c r="AI911" s="25"/>
      <c r="AJ911" s="215"/>
      <c r="AK911" s="25"/>
      <c r="AL911" s="215"/>
      <c r="AM911" s="216"/>
      <c r="AN911" s="25"/>
      <c r="AO911" s="215"/>
      <c r="AP911" s="25"/>
    </row>
    <row r="912" spans="11:42" ht="15.75" customHeight="1">
      <c r="K912" s="215"/>
      <c r="L912" s="286"/>
      <c r="M912" s="215"/>
      <c r="N912" s="216"/>
      <c r="O912" s="286"/>
      <c r="P912" s="215"/>
      <c r="Q912" s="286"/>
      <c r="R912" s="215"/>
      <c r="S912" s="216"/>
      <c r="T912" s="25"/>
      <c r="U912" s="215"/>
      <c r="V912" s="25"/>
      <c r="W912" s="215"/>
      <c r="X912" s="216"/>
      <c r="Y912" s="25"/>
      <c r="Z912" s="215"/>
      <c r="AA912" s="25"/>
      <c r="AB912" s="215"/>
      <c r="AC912" s="216"/>
      <c r="AD912" s="25"/>
      <c r="AE912" s="215"/>
      <c r="AF912" s="25"/>
      <c r="AG912" s="215"/>
      <c r="AH912" s="216"/>
      <c r="AI912" s="25"/>
      <c r="AJ912" s="215"/>
      <c r="AK912" s="25"/>
      <c r="AL912" s="215"/>
      <c r="AM912" s="216"/>
      <c r="AN912" s="25"/>
      <c r="AO912" s="215"/>
      <c r="AP912" s="25"/>
    </row>
    <row r="913" spans="11:42" ht="15.75" customHeight="1">
      <c r="K913" s="215"/>
      <c r="L913" s="286"/>
      <c r="M913" s="215"/>
      <c r="N913" s="216"/>
      <c r="O913" s="286"/>
      <c r="P913" s="215"/>
      <c r="Q913" s="286"/>
      <c r="R913" s="215"/>
      <c r="S913" s="216"/>
      <c r="T913" s="25"/>
      <c r="U913" s="215"/>
      <c r="V913" s="25"/>
      <c r="W913" s="215"/>
      <c r="X913" s="216"/>
      <c r="Y913" s="25"/>
      <c r="Z913" s="215"/>
      <c r="AA913" s="25"/>
      <c r="AB913" s="215"/>
      <c r="AC913" s="216"/>
      <c r="AD913" s="25"/>
      <c r="AE913" s="215"/>
      <c r="AF913" s="25"/>
      <c r="AG913" s="215"/>
      <c r="AH913" s="216"/>
      <c r="AI913" s="25"/>
      <c r="AJ913" s="215"/>
      <c r="AK913" s="25"/>
      <c r="AL913" s="215"/>
      <c r="AM913" s="216"/>
      <c r="AN913" s="25"/>
      <c r="AO913" s="215"/>
      <c r="AP913" s="25"/>
    </row>
    <row r="914" spans="11:42" ht="15.75" customHeight="1">
      <c r="K914" s="215"/>
      <c r="L914" s="286"/>
      <c r="M914" s="215"/>
      <c r="N914" s="216"/>
      <c r="O914" s="286"/>
      <c r="P914" s="215"/>
      <c r="Q914" s="286"/>
      <c r="R914" s="215"/>
      <c r="S914" s="216"/>
      <c r="T914" s="25"/>
      <c r="U914" s="215"/>
      <c r="V914" s="25"/>
      <c r="W914" s="215"/>
      <c r="X914" s="216"/>
      <c r="Y914" s="25"/>
      <c r="Z914" s="215"/>
      <c r="AA914" s="25"/>
      <c r="AB914" s="215"/>
      <c r="AC914" s="216"/>
      <c r="AD914" s="25"/>
      <c r="AE914" s="215"/>
      <c r="AF914" s="25"/>
      <c r="AG914" s="215"/>
      <c r="AH914" s="216"/>
      <c r="AI914" s="25"/>
      <c r="AJ914" s="215"/>
      <c r="AK914" s="25"/>
      <c r="AL914" s="215"/>
      <c r="AM914" s="216"/>
      <c r="AN914" s="25"/>
      <c r="AO914" s="215"/>
      <c r="AP914" s="25"/>
    </row>
    <row r="915" spans="11:42" ht="15.75" customHeight="1">
      <c r="K915" s="215"/>
      <c r="L915" s="286"/>
      <c r="M915" s="215"/>
      <c r="N915" s="216"/>
      <c r="O915" s="286"/>
      <c r="P915" s="215"/>
      <c r="Q915" s="286"/>
      <c r="R915" s="215"/>
      <c r="S915" s="216"/>
      <c r="T915" s="25"/>
      <c r="U915" s="215"/>
      <c r="V915" s="25"/>
      <c r="W915" s="215"/>
      <c r="X915" s="216"/>
      <c r="Y915" s="25"/>
      <c r="Z915" s="215"/>
      <c r="AA915" s="25"/>
      <c r="AB915" s="215"/>
      <c r="AC915" s="216"/>
      <c r="AD915" s="25"/>
      <c r="AE915" s="215"/>
      <c r="AF915" s="25"/>
      <c r="AG915" s="215"/>
      <c r="AH915" s="216"/>
      <c r="AI915" s="25"/>
      <c r="AJ915" s="215"/>
      <c r="AK915" s="25"/>
      <c r="AL915" s="215"/>
      <c r="AM915" s="216"/>
      <c r="AN915" s="25"/>
      <c r="AO915" s="215"/>
      <c r="AP915" s="25"/>
    </row>
    <row r="916" spans="11:42" ht="15.75" customHeight="1">
      <c r="K916" s="215"/>
      <c r="L916" s="286"/>
      <c r="M916" s="215"/>
      <c r="N916" s="216"/>
      <c r="O916" s="286"/>
      <c r="P916" s="215"/>
      <c r="Q916" s="286"/>
      <c r="R916" s="215"/>
      <c r="S916" s="216"/>
      <c r="T916" s="25"/>
      <c r="U916" s="215"/>
      <c r="V916" s="25"/>
      <c r="W916" s="215"/>
      <c r="X916" s="216"/>
      <c r="Y916" s="25"/>
      <c r="Z916" s="215"/>
      <c r="AA916" s="25"/>
      <c r="AB916" s="215"/>
      <c r="AC916" s="216"/>
      <c r="AD916" s="25"/>
      <c r="AE916" s="215"/>
      <c r="AF916" s="25"/>
      <c r="AG916" s="215"/>
      <c r="AH916" s="216"/>
      <c r="AI916" s="25"/>
      <c r="AJ916" s="215"/>
      <c r="AK916" s="25"/>
      <c r="AL916" s="215"/>
      <c r="AM916" s="216"/>
      <c r="AN916" s="25"/>
      <c r="AO916" s="215"/>
      <c r="AP916" s="25"/>
    </row>
    <row r="917" spans="11:42" ht="15.75" customHeight="1">
      <c r="K917" s="215"/>
      <c r="L917" s="286"/>
      <c r="M917" s="215"/>
      <c r="N917" s="216"/>
      <c r="O917" s="286"/>
      <c r="P917" s="215"/>
      <c r="Q917" s="286"/>
      <c r="R917" s="215"/>
      <c r="S917" s="216"/>
      <c r="T917" s="25"/>
      <c r="U917" s="215"/>
      <c r="V917" s="25"/>
      <c r="W917" s="215"/>
      <c r="X917" s="216"/>
      <c r="Y917" s="25"/>
      <c r="Z917" s="215"/>
      <c r="AA917" s="25"/>
      <c r="AB917" s="215"/>
      <c r="AC917" s="216"/>
      <c r="AD917" s="25"/>
      <c r="AE917" s="215"/>
      <c r="AF917" s="25"/>
      <c r="AG917" s="215"/>
      <c r="AH917" s="216"/>
      <c r="AI917" s="25"/>
      <c r="AJ917" s="215"/>
      <c r="AK917" s="25"/>
      <c r="AL917" s="215"/>
      <c r="AM917" s="216"/>
      <c r="AN917" s="25"/>
      <c r="AO917" s="215"/>
      <c r="AP917" s="25"/>
    </row>
    <row r="918" spans="11:42" ht="15.75" customHeight="1">
      <c r="K918" s="215"/>
      <c r="L918" s="286"/>
      <c r="M918" s="215"/>
      <c r="N918" s="216"/>
      <c r="O918" s="286"/>
      <c r="P918" s="215"/>
      <c r="Q918" s="286"/>
      <c r="R918" s="215"/>
      <c r="S918" s="216"/>
      <c r="T918" s="25"/>
      <c r="U918" s="215"/>
      <c r="V918" s="25"/>
      <c r="W918" s="215"/>
      <c r="X918" s="216"/>
      <c r="Y918" s="25"/>
      <c r="Z918" s="215"/>
      <c r="AA918" s="25"/>
      <c r="AB918" s="215"/>
      <c r="AC918" s="216"/>
      <c r="AD918" s="25"/>
      <c r="AE918" s="215"/>
      <c r="AF918" s="25"/>
      <c r="AG918" s="215"/>
      <c r="AH918" s="216"/>
      <c r="AI918" s="25"/>
      <c r="AJ918" s="215"/>
      <c r="AK918" s="25"/>
      <c r="AL918" s="215"/>
      <c r="AM918" s="216"/>
      <c r="AN918" s="25"/>
      <c r="AO918" s="215"/>
      <c r="AP918" s="25"/>
    </row>
    <row r="919" spans="11:42" ht="15.75" customHeight="1">
      <c r="K919" s="215"/>
      <c r="L919" s="286"/>
      <c r="M919" s="215"/>
      <c r="N919" s="216"/>
      <c r="O919" s="286"/>
      <c r="P919" s="215"/>
      <c r="Q919" s="286"/>
      <c r="R919" s="215"/>
      <c r="S919" s="216"/>
      <c r="T919" s="25"/>
      <c r="U919" s="215"/>
      <c r="V919" s="25"/>
      <c r="W919" s="215"/>
      <c r="X919" s="216"/>
      <c r="Y919" s="25"/>
      <c r="Z919" s="215"/>
      <c r="AA919" s="25"/>
      <c r="AB919" s="215"/>
      <c r="AC919" s="216"/>
      <c r="AD919" s="25"/>
      <c r="AE919" s="215"/>
      <c r="AF919" s="25"/>
      <c r="AG919" s="215"/>
      <c r="AH919" s="216"/>
      <c r="AI919" s="25"/>
      <c r="AJ919" s="215"/>
      <c r="AK919" s="25"/>
      <c r="AL919" s="215"/>
      <c r="AM919" s="216"/>
      <c r="AN919" s="25"/>
      <c r="AO919" s="215"/>
      <c r="AP919" s="25"/>
    </row>
    <row r="920" spans="11:42" ht="15.75" customHeight="1">
      <c r="K920" s="215"/>
      <c r="L920" s="286"/>
      <c r="M920" s="215"/>
      <c r="N920" s="216"/>
      <c r="O920" s="286"/>
      <c r="P920" s="215"/>
      <c r="Q920" s="286"/>
      <c r="R920" s="215"/>
      <c r="S920" s="216"/>
      <c r="T920" s="25"/>
      <c r="U920" s="215"/>
      <c r="V920" s="25"/>
      <c r="W920" s="215"/>
      <c r="X920" s="216"/>
      <c r="Y920" s="25"/>
      <c r="Z920" s="215"/>
      <c r="AA920" s="25"/>
      <c r="AB920" s="215"/>
      <c r="AC920" s="216"/>
      <c r="AD920" s="25"/>
      <c r="AE920" s="215"/>
      <c r="AF920" s="25"/>
      <c r="AG920" s="215"/>
      <c r="AH920" s="216"/>
      <c r="AI920" s="25"/>
      <c r="AJ920" s="215"/>
      <c r="AK920" s="25"/>
      <c r="AL920" s="215"/>
      <c r="AM920" s="216"/>
      <c r="AN920" s="25"/>
      <c r="AO920" s="215"/>
      <c r="AP920" s="25"/>
    </row>
    <row r="921" spans="11:42" ht="15.75" customHeight="1">
      <c r="K921" s="215"/>
      <c r="L921" s="286"/>
      <c r="M921" s="215"/>
      <c r="N921" s="216"/>
      <c r="O921" s="286"/>
      <c r="P921" s="215"/>
      <c r="Q921" s="286"/>
      <c r="R921" s="215"/>
      <c r="S921" s="216"/>
      <c r="T921" s="25"/>
      <c r="U921" s="215"/>
      <c r="V921" s="25"/>
      <c r="W921" s="215"/>
      <c r="X921" s="216"/>
      <c r="Y921" s="25"/>
      <c r="Z921" s="215"/>
      <c r="AA921" s="25"/>
      <c r="AB921" s="215"/>
      <c r="AC921" s="216"/>
      <c r="AD921" s="25"/>
      <c r="AE921" s="215"/>
      <c r="AF921" s="25"/>
      <c r="AG921" s="215"/>
      <c r="AH921" s="216"/>
      <c r="AI921" s="25"/>
      <c r="AJ921" s="215"/>
      <c r="AK921" s="25"/>
      <c r="AL921" s="215"/>
      <c r="AM921" s="216"/>
      <c r="AN921" s="25"/>
      <c r="AO921" s="215"/>
      <c r="AP921" s="25"/>
    </row>
    <row r="922" spans="11:42" ht="15.75" customHeight="1">
      <c r="K922" s="215"/>
      <c r="L922" s="286"/>
      <c r="M922" s="215"/>
      <c r="N922" s="216"/>
      <c r="O922" s="286"/>
      <c r="P922" s="215"/>
      <c r="Q922" s="286"/>
      <c r="R922" s="215"/>
      <c r="S922" s="216"/>
      <c r="T922" s="25"/>
      <c r="U922" s="215"/>
      <c r="V922" s="25"/>
      <c r="W922" s="215"/>
      <c r="X922" s="216"/>
      <c r="Y922" s="25"/>
      <c r="Z922" s="215"/>
      <c r="AA922" s="25"/>
      <c r="AB922" s="215"/>
      <c r="AC922" s="216"/>
      <c r="AD922" s="25"/>
      <c r="AE922" s="215"/>
      <c r="AF922" s="25"/>
      <c r="AG922" s="215"/>
      <c r="AH922" s="216"/>
      <c r="AI922" s="25"/>
      <c r="AJ922" s="215"/>
      <c r="AK922" s="25"/>
      <c r="AL922" s="215"/>
      <c r="AM922" s="216"/>
      <c r="AN922" s="25"/>
      <c r="AO922" s="215"/>
      <c r="AP922" s="25"/>
    </row>
    <row r="923" spans="11:42" ht="15.75" customHeight="1">
      <c r="K923" s="215"/>
      <c r="L923" s="286"/>
      <c r="M923" s="215"/>
      <c r="N923" s="216"/>
      <c r="O923" s="286"/>
      <c r="P923" s="215"/>
      <c r="Q923" s="286"/>
      <c r="R923" s="215"/>
      <c r="S923" s="216"/>
      <c r="T923" s="25"/>
      <c r="U923" s="215"/>
      <c r="V923" s="25"/>
      <c r="W923" s="215"/>
      <c r="X923" s="216"/>
      <c r="Y923" s="25"/>
      <c r="Z923" s="215"/>
      <c r="AA923" s="25"/>
      <c r="AB923" s="215"/>
      <c r="AC923" s="216"/>
      <c r="AD923" s="25"/>
      <c r="AE923" s="215"/>
      <c r="AF923" s="25"/>
      <c r="AG923" s="215"/>
      <c r="AH923" s="216"/>
      <c r="AI923" s="25"/>
      <c r="AJ923" s="215"/>
      <c r="AK923" s="25"/>
      <c r="AL923" s="215"/>
      <c r="AM923" s="216"/>
      <c r="AN923" s="25"/>
      <c r="AO923" s="215"/>
      <c r="AP923" s="25"/>
    </row>
    <row r="924" spans="11:42" ht="15.75" customHeight="1">
      <c r="K924" s="215"/>
      <c r="L924" s="286"/>
      <c r="M924" s="215"/>
      <c r="N924" s="216"/>
      <c r="O924" s="286"/>
      <c r="P924" s="215"/>
      <c r="Q924" s="286"/>
      <c r="R924" s="215"/>
      <c r="S924" s="216"/>
      <c r="T924" s="25"/>
      <c r="U924" s="215"/>
      <c r="V924" s="25"/>
      <c r="W924" s="215"/>
      <c r="X924" s="216"/>
      <c r="Y924" s="25"/>
      <c r="Z924" s="215"/>
      <c r="AA924" s="25"/>
      <c r="AB924" s="215"/>
      <c r="AC924" s="216"/>
      <c r="AD924" s="25"/>
      <c r="AE924" s="215"/>
      <c r="AF924" s="25"/>
      <c r="AG924" s="215"/>
      <c r="AH924" s="216"/>
      <c r="AI924" s="25"/>
      <c r="AJ924" s="215"/>
      <c r="AK924" s="25"/>
      <c r="AL924" s="215"/>
      <c r="AM924" s="216"/>
      <c r="AN924" s="25"/>
      <c r="AO924" s="215"/>
      <c r="AP924" s="25"/>
    </row>
    <row r="925" spans="11:42" ht="15.75" customHeight="1">
      <c r="K925" s="215"/>
      <c r="L925" s="286"/>
      <c r="M925" s="215"/>
      <c r="N925" s="216"/>
      <c r="O925" s="286"/>
      <c r="P925" s="215"/>
      <c r="Q925" s="286"/>
      <c r="R925" s="215"/>
      <c r="S925" s="216"/>
      <c r="T925" s="25"/>
      <c r="U925" s="215"/>
      <c r="V925" s="25"/>
      <c r="W925" s="215"/>
      <c r="X925" s="216"/>
      <c r="Y925" s="25"/>
      <c r="Z925" s="215"/>
      <c r="AA925" s="25"/>
      <c r="AB925" s="215"/>
      <c r="AC925" s="216"/>
      <c r="AD925" s="25"/>
      <c r="AE925" s="215"/>
      <c r="AF925" s="25"/>
      <c r="AG925" s="215"/>
      <c r="AH925" s="216"/>
      <c r="AI925" s="25"/>
      <c r="AJ925" s="215"/>
      <c r="AK925" s="25"/>
      <c r="AL925" s="215"/>
      <c r="AM925" s="216"/>
      <c r="AN925" s="25"/>
      <c r="AO925" s="215"/>
      <c r="AP925" s="25"/>
    </row>
    <row r="926" spans="11:42" ht="15.75" customHeight="1">
      <c r="K926" s="215"/>
      <c r="L926" s="286"/>
      <c r="M926" s="215"/>
      <c r="N926" s="216"/>
      <c r="O926" s="286"/>
      <c r="P926" s="215"/>
      <c r="Q926" s="286"/>
      <c r="R926" s="215"/>
      <c r="S926" s="216"/>
      <c r="T926" s="25"/>
      <c r="U926" s="215"/>
      <c r="V926" s="25"/>
      <c r="W926" s="215"/>
      <c r="X926" s="216"/>
      <c r="Y926" s="25"/>
      <c r="Z926" s="215"/>
      <c r="AA926" s="25"/>
      <c r="AB926" s="215"/>
      <c r="AC926" s="216"/>
      <c r="AD926" s="25"/>
      <c r="AE926" s="215"/>
      <c r="AF926" s="25"/>
      <c r="AG926" s="215"/>
      <c r="AH926" s="216"/>
      <c r="AI926" s="25"/>
      <c r="AJ926" s="215"/>
      <c r="AK926" s="25"/>
      <c r="AL926" s="215"/>
      <c r="AM926" s="216"/>
      <c r="AN926" s="25"/>
      <c r="AO926" s="215"/>
      <c r="AP926" s="25"/>
    </row>
    <row r="927" spans="11:42" ht="15.75" customHeight="1">
      <c r="K927" s="215"/>
      <c r="L927" s="286"/>
      <c r="M927" s="215"/>
      <c r="N927" s="216"/>
      <c r="O927" s="286"/>
      <c r="P927" s="215"/>
      <c r="Q927" s="286"/>
      <c r="R927" s="215"/>
      <c r="S927" s="216"/>
      <c r="T927" s="25"/>
      <c r="U927" s="215"/>
      <c r="V927" s="25"/>
      <c r="W927" s="215"/>
      <c r="X927" s="216"/>
      <c r="Y927" s="25"/>
      <c r="Z927" s="215"/>
      <c r="AA927" s="25"/>
      <c r="AB927" s="215"/>
      <c r="AC927" s="216"/>
      <c r="AD927" s="25"/>
      <c r="AE927" s="215"/>
      <c r="AF927" s="25"/>
      <c r="AG927" s="215"/>
      <c r="AH927" s="216"/>
      <c r="AI927" s="25"/>
      <c r="AJ927" s="215"/>
      <c r="AK927" s="25"/>
      <c r="AL927" s="215"/>
      <c r="AM927" s="216"/>
      <c r="AN927" s="25"/>
      <c r="AO927" s="215"/>
      <c r="AP927" s="25"/>
    </row>
    <row r="928" spans="11:42" ht="15.75" customHeight="1">
      <c r="K928" s="215"/>
      <c r="L928" s="286"/>
      <c r="M928" s="215"/>
      <c r="N928" s="216"/>
      <c r="O928" s="286"/>
      <c r="P928" s="215"/>
      <c r="Q928" s="286"/>
      <c r="R928" s="215"/>
      <c r="S928" s="216"/>
      <c r="T928" s="25"/>
      <c r="U928" s="215"/>
      <c r="V928" s="25"/>
      <c r="W928" s="215"/>
      <c r="X928" s="216"/>
      <c r="Y928" s="25"/>
      <c r="Z928" s="215"/>
      <c r="AA928" s="25"/>
      <c r="AB928" s="215"/>
      <c r="AC928" s="216"/>
      <c r="AD928" s="25"/>
      <c r="AE928" s="215"/>
      <c r="AF928" s="25"/>
      <c r="AG928" s="215"/>
      <c r="AH928" s="216"/>
      <c r="AI928" s="25"/>
      <c r="AJ928" s="215"/>
      <c r="AK928" s="25"/>
      <c r="AL928" s="215"/>
      <c r="AM928" s="216"/>
      <c r="AN928" s="25"/>
      <c r="AO928" s="215"/>
      <c r="AP928" s="25"/>
    </row>
    <row r="929" spans="11:42" ht="15.75" customHeight="1">
      <c r="K929" s="215"/>
      <c r="L929" s="286"/>
      <c r="M929" s="215"/>
      <c r="N929" s="216"/>
      <c r="O929" s="286"/>
      <c r="P929" s="215"/>
      <c r="Q929" s="286"/>
      <c r="R929" s="215"/>
      <c r="S929" s="216"/>
      <c r="T929" s="25"/>
      <c r="U929" s="215"/>
      <c r="V929" s="25"/>
      <c r="W929" s="215"/>
      <c r="X929" s="216"/>
      <c r="Y929" s="25"/>
      <c r="Z929" s="215"/>
      <c r="AA929" s="25"/>
      <c r="AB929" s="215"/>
      <c r="AC929" s="216"/>
      <c r="AD929" s="25"/>
      <c r="AE929" s="215"/>
      <c r="AF929" s="25"/>
      <c r="AG929" s="215"/>
      <c r="AH929" s="216"/>
      <c r="AI929" s="25"/>
      <c r="AJ929" s="215"/>
      <c r="AK929" s="25"/>
      <c r="AL929" s="215"/>
      <c r="AM929" s="216"/>
      <c r="AN929" s="25"/>
      <c r="AO929" s="215"/>
      <c r="AP929" s="25"/>
    </row>
    <row r="930" spans="11:42" ht="15.75" customHeight="1">
      <c r="K930" s="215"/>
      <c r="L930" s="286"/>
      <c r="M930" s="215"/>
      <c r="N930" s="216"/>
      <c r="O930" s="286"/>
      <c r="P930" s="215"/>
      <c r="Q930" s="286"/>
      <c r="R930" s="215"/>
      <c r="S930" s="216"/>
      <c r="T930" s="25"/>
      <c r="U930" s="215"/>
      <c r="V930" s="25"/>
      <c r="W930" s="215"/>
      <c r="X930" s="216"/>
      <c r="Y930" s="25"/>
      <c r="Z930" s="215"/>
      <c r="AA930" s="25"/>
      <c r="AB930" s="215"/>
      <c r="AC930" s="216"/>
      <c r="AD930" s="25"/>
      <c r="AE930" s="215"/>
      <c r="AF930" s="25"/>
      <c r="AG930" s="215"/>
      <c r="AH930" s="216"/>
      <c r="AI930" s="25"/>
      <c r="AJ930" s="215"/>
      <c r="AK930" s="25"/>
      <c r="AL930" s="215"/>
      <c r="AM930" s="216"/>
      <c r="AN930" s="25"/>
      <c r="AO930" s="215"/>
      <c r="AP930" s="25"/>
    </row>
    <row r="931" spans="11:42" ht="15.75" customHeight="1">
      <c r="K931" s="215"/>
      <c r="L931" s="286"/>
      <c r="M931" s="215"/>
      <c r="N931" s="216"/>
      <c r="O931" s="286"/>
      <c r="P931" s="215"/>
      <c r="Q931" s="286"/>
      <c r="R931" s="215"/>
      <c r="S931" s="216"/>
      <c r="T931" s="25"/>
      <c r="U931" s="215"/>
      <c r="V931" s="25"/>
      <c r="W931" s="215"/>
      <c r="X931" s="216"/>
      <c r="Y931" s="25"/>
      <c r="Z931" s="215"/>
      <c r="AA931" s="25"/>
      <c r="AB931" s="215"/>
      <c r="AC931" s="216"/>
      <c r="AD931" s="25"/>
      <c r="AE931" s="215"/>
      <c r="AF931" s="25"/>
      <c r="AG931" s="215"/>
      <c r="AH931" s="216"/>
      <c r="AI931" s="25"/>
      <c r="AJ931" s="215"/>
      <c r="AK931" s="25"/>
      <c r="AL931" s="215"/>
      <c r="AM931" s="216"/>
      <c r="AN931" s="25"/>
      <c r="AO931" s="215"/>
      <c r="AP931" s="25"/>
    </row>
    <row r="932" spans="11:42" ht="15.75" customHeight="1">
      <c r="K932" s="215"/>
      <c r="L932" s="286"/>
      <c r="M932" s="215"/>
      <c r="N932" s="216"/>
      <c r="O932" s="286"/>
      <c r="P932" s="215"/>
      <c r="Q932" s="286"/>
      <c r="R932" s="215"/>
      <c r="S932" s="216"/>
      <c r="T932" s="25"/>
      <c r="U932" s="215"/>
      <c r="V932" s="25"/>
      <c r="W932" s="215"/>
      <c r="X932" s="216"/>
      <c r="Y932" s="25"/>
      <c r="Z932" s="215"/>
      <c r="AA932" s="25"/>
      <c r="AB932" s="215"/>
      <c r="AC932" s="216"/>
      <c r="AD932" s="25"/>
      <c r="AE932" s="215"/>
      <c r="AF932" s="25"/>
      <c r="AG932" s="215"/>
      <c r="AH932" s="216"/>
      <c r="AI932" s="25"/>
      <c r="AJ932" s="215"/>
      <c r="AK932" s="25"/>
      <c r="AL932" s="215"/>
      <c r="AM932" s="216"/>
      <c r="AN932" s="25"/>
      <c r="AO932" s="215"/>
      <c r="AP932" s="25"/>
    </row>
    <row r="933" spans="11:42" ht="15.75" customHeight="1">
      <c r="K933" s="215"/>
      <c r="L933" s="286"/>
      <c r="M933" s="215"/>
      <c r="N933" s="216"/>
      <c r="O933" s="286"/>
      <c r="P933" s="215"/>
      <c r="Q933" s="286"/>
      <c r="R933" s="215"/>
      <c r="S933" s="216"/>
      <c r="T933" s="25"/>
      <c r="U933" s="215"/>
      <c r="V933" s="25"/>
      <c r="W933" s="215"/>
      <c r="X933" s="216"/>
      <c r="Y933" s="25"/>
      <c r="Z933" s="215"/>
      <c r="AA933" s="25"/>
      <c r="AB933" s="215"/>
      <c r="AC933" s="216"/>
      <c r="AD933" s="25"/>
      <c r="AE933" s="215"/>
      <c r="AF933" s="25"/>
      <c r="AG933" s="215"/>
      <c r="AH933" s="216"/>
      <c r="AI933" s="25"/>
      <c r="AJ933" s="215"/>
      <c r="AK933" s="25"/>
      <c r="AL933" s="215"/>
      <c r="AM933" s="216"/>
      <c r="AN933" s="25"/>
      <c r="AO933" s="215"/>
      <c r="AP933" s="25"/>
    </row>
    <row r="934" spans="11:42" ht="15.75" customHeight="1">
      <c r="K934" s="215"/>
      <c r="L934" s="286"/>
      <c r="M934" s="215"/>
      <c r="N934" s="216"/>
      <c r="O934" s="286"/>
      <c r="P934" s="215"/>
      <c r="Q934" s="286"/>
      <c r="R934" s="215"/>
      <c r="S934" s="216"/>
      <c r="T934" s="25"/>
      <c r="U934" s="215"/>
      <c r="V934" s="25"/>
      <c r="W934" s="215"/>
      <c r="X934" s="216"/>
      <c r="Y934" s="25"/>
      <c r="Z934" s="215"/>
      <c r="AA934" s="25"/>
      <c r="AB934" s="215"/>
      <c r="AC934" s="216"/>
      <c r="AD934" s="25"/>
      <c r="AE934" s="215"/>
      <c r="AF934" s="25"/>
      <c r="AG934" s="215"/>
      <c r="AH934" s="216"/>
      <c r="AI934" s="25"/>
      <c r="AJ934" s="215"/>
      <c r="AK934" s="25"/>
      <c r="AL934" s="215"/>
      <c r="AM934" s="216"/>
      <c r="AN934" s="25"/>
      <c r="AO934" s="215"/>
      <c r="AP934" s="25"/>
    </row>
    <row r="935" spans="11:42" ht="15.75" customHeight="1">
      <c r="K935" s="215"/>
      <c r="L935" s="286"/>
      <c r="M935" s="215"/>
      <c r="N935" s="216"/>
      <c r="O935" s="286"/>
      <c r="P935" s="215"/>
      <c r="Q935" s="286"/>
      <c r="R935" s="215"/>
      <c r="S935" s="216"/>
      <c r="T935" s="25"/>
      <c r="U935" s="215"/>
      <c r="V935" s="25"/>
      <c r="W935" s="215"/>
      <c r="X935" s="216"/>
      <c r="Y935" s="25"/>
      <c r="Z935" s="215"/>
      <c r="AA935" s="25"/>
      <c r="AB935" s="215"/>
      <c r="AC935" s="216"/>
      <c r="AD935" s="25"/>
      <c r="AE935" s="215"/>
      <c r="AF935" s="25"/>
      <c r="AG935" s="215"/>
      <c r="AH935" s="216"/>
      <c r="AI935" s="25"/>
      <c r="AJ935" s="215"/>
      <c r="AK935" s="25"/>
      <c r="AL935" s="215"/>
      <c r="AM935" s="216"/>
      <c r="AN935" s="25"/>
      <c r="AO935" s="215"/>
      <c r="AP935" s="25"/>
    </row>
    <row r="936" spans="11:42" ht="15.75" customHeight="1">
      <c r="K936" s="215"/>
      <c r="L936" s="286"/>
      <c r="M936" s="215"/>
      <c r="N936" s="216"/>
      <c r="O936" s="286"/>
      <c r="P936" s="215"/>
      <c r="Q936" s="286"/>
      <c r="R936" s="215"/>
      <c r="S936" s="216"/>
      <c r="T936" s="25"/>
      <c r="U936" s="215"/>
      <c r="V936" s="25"/>
      <c r="W936" s="215"/>
      <c r="X936" s="216"/>
      <c r="Y936" s="25"/>
      <c r="Z936" s="215"/>
      <c r="AA936" s="25"/>
      <c r="AB936" s="215"/>
      <c r="AC936" s="216"/>
      <c r="AD936" s="25"/>
      <c r="AE936" s="215"/>
      <c r="AF936" s="25"/>
      <c r="AG936" s="215"/>
      <c r="AH936" s="216"/>
      <c r="AI936" s="25"/>
      <c r="AJ936" s="215"/>
      <c r="AK936" s="25"/>
      <c r="AL936" s="215"/>
      <c r="AM936" s="216"/>
      <c r="AN936" s="25"/>
      <c r="AO936" s="215"/>
      <c r="AP936" s="25"/>
    </row>
    <row r="937" spans="11:42" ht="15.75" customHeight="1">
      <c r="K937" s="215"/>
      <c r="L937" s="286"/>
      <c r="M937" s="215"/>
      <c r="N937" s="216"/>
      <c r="O937" s="286"/>
      <c r="P937" s="215"/>
      <c r="Q937" s="286"/>
      <c r="R937" s="215"/>
      <c r="S937" s="216"/>
      <c r="T937" s="25"/>
      <c r="U937" s="215"/>
      <c r="V937" s="25"/>
      <c r="W937" s="215"/>
      <c r="X937" s="216"/>
      <c r="Y937" s="25"/>
      <c r="Z937" s="215"/>
      <c r="AA937" s="25"/>
      <c r="AB937" s="215"/>
      <c r="AC937" s="216"/>
      <c r="AD937" s="25"/>
      <c r="AE937" s="215"/>
      <c r="AF937" s="25"/>
      <c r="AG937" s="215"/>
      <c r="AH937" s="216"/>
      <c r="AI937" s="25"/>
      <c r="AJ937" s="215"/>
      <c r="AK937" s="25"/>
      <c r="AL937" s="215"/>
      <c r="AM937" s="216"/>
      <c r="AN937" s="25"/>
      <c r="AO937" s="215"/>
      <c r="AP937" s="25"/>
    </row>
    <row r="938" spans="11:42" ht="15.75" customHeight="1">
      <c r="K938" s="215"/>
      <c r="L938" s="286"/>
      <c r="M938" s="215"/>
      <c r="N938" s="216"/>
      <c r="O938" s="286"/>
      <c r="P938" s="215"/>
      <c r="Q938" s="286"/>
      <c r="R938" s="215"/>
      <c r="S938" s="216"/>
      <c r="T938" s="25"/>
      <c r="U938" s="215"/>
      <c r="V938" s="25"/>
      <c r="W938" s="215"/>
      <c r="X938" s="216"/>
      <c r="Y938" s="25"/>
      <c r="Z938" s="215"/>
      <c r="AA938" s="25"/>
      <c r="AB938" s="215"/>
      <c r="AC938" s="216"/>
      <c r="AD938" s="25"/>
      <c r="AE938" s="215"/>
      <c r="AF938" s="25"/>
      <c r="AG938" s="215"/>
      <c r="AH938" s="216"/>
      <c r="AI938" s="25"/>
      <c r="AJ938" s="215"/>
      <c r="AK938" s="25"/>
      <c r="AL938" s="215"/>
      <c r="AM938" s="216"/>
      <c r="AN938" s="25"/>
      <c r="AO938" s="215"/>
      <c r="AP938" s="25"/>
    </row>
    <row r="939" spans="11:42" ht="15.75" customHeight="1">
      <c r="K939" s="215"/>
      <c r="L939" s="286"/>
      <c r="M939" s="215"/>
      <c r="N939" s="216"/>
      <c r="O939" s="286"/>
      <c r="P939" s="215"/>
      <c r="Q939" s="286"/>
      <c r="R939" s="215"/>
      <c r="S939" s="216"/>
      <c r="T939" s="25"/>
      <c r="U939" s="215"/>
      <c r="V939" s="25"/>
      <c r="W939" s="215"/>
      <c r="X939" s="216"/>
      <c r="Y939" s="25"/>
      <c r="Z939" s="215"/>
      <c r="AA939" s="25"/>
      <c r="AB939" s="215"/>
      <c r="AC939" s="216"/>
      <c r="AD939" s="25"/>
      <c r="AE939" s="215"/>
      <c r="AF939" s="25"/>
      <c r="AG939" s="215"/>
      <c r="AH939" s="216"/>
      <c r="AI939" s="25"/>
      <c r="AJ939" s="215"/>
      <c r="AK939" s="25"/>
      <c r="AL939" s="215"/>
      <c r="AM939" s="216"/>
      <c r="AN939" s="25"/>
      <c r="AO939" s="215"/>
      <c r="AP939" s="25"/>
    </row>
    <row r="940" spans="11:42" ht="15.75" customHeight="1">
      <c r="K940" s="215"/>
      <c r="L940" s="286"/>
      <c r="M940" s="215"/>
      <c r="N940" s="216"/>
      <c r="O940" s="286"/>
      <c r="P940" s="215"/>
      <c r="Q940" s="286"/>
      <c r="R940" s="215"/>
      <c r="S940" s="216"/>
      <c r="T940" s="25"/>
      <c r="U940" s="215"/>
      <c r="V940" s="25"/>
      <c r="W940" s="215"/>
      <c r="X940" s="216"/>
      <c r="Y940" s="25"/>
      <c r="Z940" s="215"/>
      <c r="AA940" s="25"/>
      <c r="AB940" s="215"/>
      <c r="AC940" s="216"/>
      <c r="AD940" s="25"/>
      <c r="AE940" s="215"/>
      <c r="AF940" s="25"/>
      <c r="AG940" s="215"/>
      <c r="AH940" s="216"/>
      <c r="AI940" s="25"/>
      <c r="AJ940" s="215"/>
      <c r="AK940" s="25"/>
      <c r="AL940" s="215"/>
      <c r="AM940" s="216"/>
      <c r="AN940" s="25"/>
      <c r="AO940" s="215"/>
      <c r="AP940" s="25"/>
    </row>
    <row r="941" spans="11:42" ht="15.75" customHeight="1">
      <c r="K941" s="215"/>
      <c r="L941" s="286"/>
      <c r="M941" s="215"/>
      <c r="N941" s="216"/>
      <c r="O941" s="286"/>
      <c r="P941" s="215"/>
      <c r="Q941" s="286"/>
      <c r="R941" s="215"/>
      <c r="S941" s="216"/>
      <c r="T941" s="25"/>
      <c r="U941" s="215"/>
      <c r="V941" s="25"/>
      <c r="W941" s="215"/>
      <c r="X941" s="216"/>
      <c r="Y941" s="25"/>
      <c r="Z941" s="215"/>
      <c r="AA941" s="25"/>
      <c r="AB941" s="215"/>
      <c r="AC941" s="216"/>
      <c r="AD941" s="25"/>
      <c r="AE941" s="215"/>
      <c r="AF941" s="25"/>
      <c r="AG941" s="215"/>
      <c r="AH941" s="216"/>
      <c r="AI941" s="25"/>
      <c r="AJ941" s="215"/>
      <c r="AK941" s="25"/>
      <c r="AL941" s="215"/>
      <c r="AM941" s="216"/>
      <c r="AN941" s="25"/>
      <c r="AO941" s="215"/>
      <c r="AP941" s="25"/>
    </row>
    <row r="942" spans="11:42" ht="15.75" customHeight="1">
      <c r="K942" s="215"/>
      <c r="L942" s="286"/>
      <c r="M942" s="215"/>
      <c r="N942" s="216"/>
      <c r="O942" s="286"/>
      <c r="P942" s="215"/>
      <c r="Q942" s="286"/>
      <c r="R942" s="215"/>
      <c r="S942" s="216"/>
      <c r="T942" s="25"/>
      <c r="U942" s="215"/>
      <c r="V942" s="25"/>
      <c r="W942" s="215"/>
      <c r="X942" s="216"/>
      <c r="Y942" s="25"/>
      <c r="Z942" s="215"/>
      <c r="AA942" s="25"/>
      <c r="AB942" s="215"/>
      <c r="AC942" s="216"/>
      <c r="AD942" s="25"/>
      <c r="AE942" s="215"/>
      <c r="AF942" s="25"/>
      <c r="AG942" s="215"/>
      <c r="AH942" s="216"/>
      <c r="AI942" s="25"/>
      <c r="AJ942" s="215"/>
      <c r="AK942" s="25"/>
      <c r="AL942" s="215"/>
      <c r="AM942" s="216"/>
      <c r="AN942" s="25"/>
      <c r="AO942" s="215"/>
      <c r="AP942" s="25"/>
    </row>
    <row r="943" spans="11:42" ht="15.75" customHeight="1">
      <c r="K943" s="215"/>
      <c r="L943" s="286"/>
      <c r="M943" s="215"/>
      <c r="N943" s="216"/>
      <c r="O943" s="286"/>
      <c r="P943" s="215"/>
      <c r="Q943" s="286"/>
      <c r="R943" s="215"/>
      <c r="S943" s="216"/>
      <c r="T943" s="25"/>
      <c r="U943" s="215"/>
      <c r="V943" s="25"/>
      <c r="W943" s="215"/>
      <c r="X943" s="216"/>
      <c r="Y943" s="25"/>
      <c r="Z943" s="215"/>
      <c r="AA943" s="25"/>
      <c r="AB943" s="215"/>
      <c r="AC943" s="216"/>
      <c r="AD943" s="25"/>
      <c r="AE943" s="215"/>
      <c r="AF943" s="25"/>
      <c r="AG943" s="215"/>
      <c r="AH943" s="216"/>
      <c r="AI943" s="25"/>
      <c r="AJ943" s="215"/>
      <c r="AK943" s="25"/>
      <c r="AL943" s="215"/>
      <c r="AM943" s="216"/>
      <c r="AN943" s="25"/>
      <c r="AO943" s="215"/>
      <c r="AP943" s="25"/>
    </row>
    <row r="944" spans="11:42" ht="15.75" customHeight="1">
      <c r="K944" s="215"/>
      <c r="L944" s="286"/>
      <c r="M944" s="215"/>
      <c r="N944" s="216"/>
      <c r="O944" s="286"/>
      <c r="P944" s="215"/>
      <c r="Q944" s="286"/>
      <c r="R944" s="215"/>
      <c r="S944" s="216"/>
      <c r="T944" s="25"/>
      <c r="U944" s="215"/>
      <c r="V944" s="25"/>
      <c r="W944" s="215"/>
      <c r="X944" s="216"/>
      <c r="Y944" s="25"/>
      <c r="Z944" s="215"/>
      <c r="AA944" s="25"/>
      <c r="AB944" s="215"/>
      <c r="AC944" s="216"/>
      <c r="AD944" s="25"/>
      <c r="AE944" s="215"/>
      <c r="AF944" s="25"/>
      <c r="AG944" s="215"/>
      <c r="AH944" s="216"/>
      <c r="AI944" s="25"/>
      <c r="AJ944" s="215"/>
      <c r="AK944" s="25"/>
      <c r="AL944" s="215"/>
      <c r="AM944" s="216"/>
      <c r="AN944" s="25"/>
      <c r="AO944" s="215"/>
      <c r="AP944" s="25"/>
    </row>
    <row r="945" spans="11:42" ht="15.75" customHeight="1">
      <c r="K945" s="215"/>
      <c r="L945" s="286"/>
      <c r="M945" s="215"/>
      <c r="N945" s="216"/>
      <c r="O945" s="286"/>
      <c r="P945" s="215"/>
      <c r="Q945" s="286"/>
      <c r="R945" s="215"/>
      <c r="S945" s="216"/>
      <c r="T945" s="25"/>
      <c r="U945" s="215"/>
      <c r="V945" s="25"/>
      <c r="W945" s="215"/>
      <c r="X945" s="216"/>
      <c r="Y945" s="25"/>
      <c r="Z945" s="215"/>
      <c r="AA945" s="25"/>
      <c r="AB945" s="215"/>
      <c r="AC945" s="216"/>
      <c r="AD945" s="25"/>
      <c r="AE945" s="215"/>
      <c r="AF945" s="25"/>
      <c r="AG945" s="215"/>
      <c r="AH945" s="216"/>
      <c r="AI945" s="25"/>
      <c r="AJ945" s="215"/>
      <c r="AK945" s="25"/>
      <c r="AL945" s="215"/>
      <c r="AM945" s="216"/>
      <c r="AN945" s="25"/>
      <c r="AO945" s="215"/>
      <c r="AP945" s="25"/>
    </row>
    <row r="946" spans="11:42" ht="15.75" customHeight="1">
      <c r="K946" s="215"/>
      <c r="L946" s="286"/>
      <c r="M946" s="215"/>
      <c r="N946" s="216"/>
      <c r="O946" s="286"/>
      <c r="P946" s="215"/>
      <c r="Q946" s="286"/>
      <c r="R946" s="215"/>
      <c r="S946" s="216"/>
      <c r="T946" s="25"/>
      <c r="U946" s="215"/>
      <c r="V946" s="25"/>
      <c r="W946" s="215"/>
      <c r="X946" s="216"/>
      <c r="Y946" s="25"/>
      <c r="Z946" s="215"/>
      <c r="AA946" s="25"/>
      <c r="AB946" s="215"/>
      <c r="AC946" s="216"/>
      <c r="AD946" s="25"/>
      <c r="AE946" s="215"/>
      <c r="AF946" s="25"/>
      <c r="AG946" s="215"/>
      <c r="AH946" s="216"/>
      <c r="AI946" s="25"/>
      <c r="AJ946" s="215"/>
      <c r="AK946" s="25"/>
      <c r="AL946" s="215"/>
      <c r="AM946" s="216"/>
      <c r="AN946" s="25"/>
      <c r="AO946" s="215"/>
      <c r="AP946" s="25"/>
    </row>
    <row r="947" spans="11:42" ht="15.75" customHeight="1">
      <c r="K947" s="215"/>
      <c r="L947" s="286"/>
      <c r="M947" s="215"/>
      <c r="N947" s="216"/>
      <c r="O947" s="286"/>
      <c r="P947" s="215"/>
      <c r="Q947" s="286"/>
      <c r="R947" s="215"/>
      <c r="S947" s="216"/>
      <c r="T947" s="25"/>
      <c r="U947" s="215"/>
      <c r="V947" s="25"/>
      <c r="W947" s="215"/>
      <c r="X947" s="216"/>
      <c r="Y947" s="25"/>
      <c r="Z947" s="215"/>
      <c r="AA947" s="25"/>
      <c r="AB947" s="215"/>
      <c r="AC947" s="216"/>
      <c r="AD947" s="25"/>
      <c r="AE947" s="215"/>
      <c r="AF947" s="25"/>
      <c r="AG947" s="215"/>
      <c r="AH947" s="216"/>
      <c r="AI947" s="25"/>
      <c r="AJ947" s="215"/>
      <c r="AK947" s="25"/>
      <c r="AL947" s="215"/>
      <c r="AM947" s="216"/>
      <c r="AN947" s="25"/>
      <c r="AO947" s="215"/>
      <c r="AP947" s="25"/>
    </row>
    <row r="948" spans="11:42" ht="15.75" customHeight="1">
      <c r="K948" s="215"/>
      <c r="L948" s="286"/>
      <c r="M948" s="215"/>
      <c r="N948" s="216"/>
      <c r="O948" s="286"/>
      <c r="P948" s="215"/>
      <c r="Q948" s="286"/>
      <c r="R948" s="215"/>
      <c r="S948" s="216"/>
      <c r="T948" s="25"/>
      <c r="U948" s="215"/>
      <c r="V948" s="25"/>
      <c r="W948" s="215"/>
      <c r="X948" s="216"/>
      <c r="Y948" s="25"/>
      <c r="Z948" s="215"/>
      <c r="AA948" s="25"/>
      <c r="AB948" s="215"/>
      <c r="AC948" s="216"/>
      <c r="AD948" s="25"/>
      <c r="AE948" s="215"/>
      <c r="AF948" s="25"/>
      <c r="AG948" s="215"/>
      <c r="AH948" s="216"/>
      <c r="AI948" s="25"/>
      <c r="AJ948" s="215"/>
      <c r="AK948" s="25"/>
      <c r="AL948" s="215"/>
      <c r="AM948" s="216"/>
      <c r="AN948" s="25"/>
      <c r="AO948" s="215"/>
      <c r="AP948" s="25"/>
    </row>
    <row r="949" spans="11:42" ht="15.75" customHeight="1">
      <c r="K949" s="215"/>
      <c r="L949" s="286"/>
      <c r="M949" s="215"/>
      <c r="N949" s="216"/>
      <c r="O949" s="286"/>
      <c r="P949" s="215"/>
      <c r="Q949" s="286"/>
      <c r="R949" s="215"/>
      <c r="S949" s="216"/>
      <c r="T949" s="25"/>
      <c r="U949" s="215"/>
      <c r="V949" s="25"/>
      <c r="W949" s="215"/>
      <c r="X949" s="216"/>
      <c r="Y949" s="25"/>
      <c r="Z949" s="215"/>
      <c r="AA949" s="25"/>
      <c r="AB949" s="215"/>
      <c r="AC949" s="216"/>
      <c r="AD949" s="25"/>
      <c r="AE949" s="215"/>
      <c r="AF949" s="25"/>
      <c r="AG949" s="215"/>
      <c r="AH949" s="216"/>
      <c r="AI949" s="25"/>
      <c r="AJ949" s="215"/>
      <c r="AK949" s="25"/>
      <c r="AL949" s="215"/>
      <c r="AM949" s="216"/>
      <c r="AN949" s="25"/>
      <c r="AO949" s="215"/>
      <c r="AP949" s="25"/>
    </row>
    <row r="950" spans="11:42" ht="15.75" customHeight="1">
      <c r="K950" s="215"/>
      <c r="L950" s="286"/>
      <c r="M950" s="215"/>
      <c r="N950" s="216"/>
      <c r="O950" s="286"/>
      <c r="P950" s="215"/>
      <c r="Q950" s="286"/>
      <c r="R950" s="215"/>
      <c r="S950" s="216"/>
      <c r="T950" s="25"/>
      <c r="U950" s="215"/>
      <c r="V950" s="25"/>
      <c r="W950" s="215"/>
      <c r="X950" s="216"/>
      <c r="Y950" s="25"/>
      <c r="Z950" s="215"/>
      <c r="AA950" s="25"/>
      <c r="AB950" s="215"/>
      <c r="AC950" s="216"/>
      <c r="AD950" s="25"/>
      <c r="AE950" s="215"/>
      <c r="AF950" s="25"/>
      <c r="AG950" s="215"/>
      <c r="AH950" s="216"/>
      <c r="AI950" s="25"/>
      <c r="AJ950" s="215"/>
      <c r="AK950" s="25"/>
      <c r="AL950" s="215"/>
      <c r="AM950" s="216"/>
      <c r="AN950" s="25"/>
      <c r="AO950" s="215"/>
      <c r="AP950" s="25"/>
    </row>
    <row r="951" spans="11:42" ht="15.75" customHeight="1">
      <c r="K951" s="215"/>
      <c r="L951" s="286"/>
      <c r="M951" s="215"/>
      <c r="N951" s="216"/>
      <c r="O951" s="286"/>
      <c r="P951" s="215"/>
      <c r="Q951" s="286"/>
      <c r="R951" s="215"/>
      <c r="S951" s="216"/>
      <c r="T951" s="25"/>
      <c r="U951" s="215"/>
      <c r="V951" s="25"/>
      <c r="W951" s="215"/>
      <c r="X951" s="216"/>
      <c r="Y951" s="25"/>
      <c r="Z951" s="215"/>
      <c r="AA951" s="25"/>
      <c r="AB951" s="215"/>
      <c r="AC951" s="216"/>
      <c r="AD951" s="25"/>
      <c r="AE951" s="215"/>
      <c r="AF951" s="25"/>
      <c r="AG951" s="215"/>
      <c r="AH951" s="216"/>
      <c r="AI951" s="25"/>
      <c r="AJ951" s="215"/>
      <c r="AK951" s="25"/>
      <c r="AL951" s="215"/>
      <c r="AM951" s="216"/>
      <c r="AN951" s="25"/>
      <c r="AO951" s="215"/>
      <c r="AP951" s="25"/>
    </row>
    <row r="952" spans="11:42" ht="15.75" customHeight="1">
      <c r="K952" s="215"/>
      <c r="L952" s="286"/>
      <c r="M952" s="215"/>
      <c r="N952" s="216"/>
      <c r="O952" s="286"/>
      <c r="P952" s="215"/>
      <c r="Q952" s="286"/>
      <c r="R952" s="215"/>
      <c r="S952" s="216"/>
      <c r="T952" s="25"/>
      <c r="U952" s="215"/>
      <c r="V952" s="25"/>
      <c r="W952" s="215"/>
      <c r="X952" s="216"/>
      <c r="Y952" s="25"/>
      <c r="Z952" s="215"/>
      <c r="AA952" s="25"/>
      <c r="AB952" s="215"/>
      <c r="AC952" s="216"/>
      <c r="AD952" s="25"/>
      <c r="AE952" s="215"/>
      <c r="AF952" s="25"/>
      <c r="AG952" s="215"/>
      <c r="AH952" s="216"/>
      <c r="AI952" s="25"/>
      <c r="AJ952" s="215"/>
      <c r="AK952" s="25"/>
      <c r="AL952" s="215"/>
      <c r="AM952" s="216"/>
      <c r="AN952" s="25"/>
      <c r="AO952" s="215"/>
      <c r="AP952" s="25"/>
    </row>
    <row r="953" spans="11:42" ht="15.75" customHeight="1">
      <c r="K953" s="215"/>
      <c r="L953" s="286"/>
      <c r="M953" s="215"/>
      <c r="N953" s="216"/>
      <c r="O953" s="286"/>
      <c r="P953" s="215"/>
      <c r="Q953" s="286"/>
      <c r="R953" s="215"/>
      <c r="S953" s="216"/>
      <c r="T953" s="25"/>
      <c r="U953" s="215"/>
      <c r="V953" s="25"/>
      <c r="W953" s="215"/>
      <c r="X953" s="216"/>
      <c r="Y953" s="25"/>
      <c r="Z953" s="215"/>
      <c r="AA953" s="25"/>
      <c r="AB953" s="215"/>
      <c r="AC953" s="216"/>
      <c r="AD953" s="25"/>
      <c r="AE953" s="215"/>
      <c r="AF953" s="25"/>
      <c r="AG953" s="215"/>
      <c r="AH953" s="216"/>
      <c r="AI953" s="25"/>
      <c r="AJ953" s="215"/>
      <c r="AK953" s="25"/>
      <c r="AL953" s="215"/>
      <c r="AM953" s="216"/>
      <c r="AN953" s="25"/>
      <c r="AO953" s="215"/>
      <c r="AP953" s="25"/>
    </row>
    <row r="954" spans="11:42" ht="15.75" customHeight="1">
      <c r="K954" s="215"/>
      <c r="L954" s="286"/>
      <c r="M954" s="215"/>
      <c r="N954" s="216"/>
      <c r="O954" s="286"/>
      <c r="P954" s="215"/>
      <c r="Q954" s="286"/>
      <c r="R954" s="215"/>
      <c r="S954" s="216"/>
      <c r="T954" s="25"/>
      <c r="U954" s="215"/>
      <c r="V954" s="25"/>
      <c r="W954" s="215"/>
      <c r="X954" s="216"/>
      <c r="Y954" s="25"/>
      <c r="Z954" s="215"/>
      <c r="AA954" s="25"/>
      <c r="AB954" s="215"/>
      <c r="AC954" s="216"/>
      <c r="AD954" s="25"/>
      <c r="AE954" s="215"/>
      <c r="AF954" s="25"/>
      <c r="AG954" s="215"/>
      <c r="AH954" s="216"/>
      <c r="AI954" s="25"/>
      <c r="AJ954" s="215"/>
      <c r="AK954" s="25"/>
      <c r="AL954" s="215"/>
      <c r="AM954" s="216"/>
      <c r="AN954" s="25"/>
      <c r="AO954" s="215"/>
      <c r="AP954" s="25"/>
    </row>
    <row r="955" spans="11:42" ht="15.75" customHeight="1">
      <c r="K955" s="215"/>
      <c r="L955" s="286"/>
      <c r="M955" s="215"/>
      <c r="N955" s="216"/>
      <c r="O955" s="286"/>
      <c r="P955" s="215"/>
      <c r="Q955" s="286"/>
      <c r="R955" s="215"/>
      <c r="S955" s="216"/>
      <c r="T955" s="25"/>
      <c r="U955" s="215"/>
      <c r="V955" s="25"/>
      <c r="W955" s="215"/>
      <c r="X955" s="216"/>
      <c r="Y955" s="25"/>
      <c r="Z955" s="215"/>
      <c r="AA955" s="25"/>
      <c r="AB955" s="215"/>
      <c r="AC955" s="216"/>
      <c r="AD955" s="25"/>
      <c r="AE955" s="215"/>
      <c r="AF955" s="25"/>
      <c r="AG955" s="215"/>
      <c r="AH955" s="216"/>
      <c r="AI955" s="25"/>
      <c r="AJ955" s="215"/>
      <c r="AK955" s="25"/>
      <c r="AL955" s="215"/>
      <c r="AM955" s="216"/>
      <c r="AN955" s="25"/>
      <c r="AO955" s="215"/>
      <c r="AP955" s="25"/>
    </row>
    <row r="956" spans="11:42" ht="15.75" customHeight="1">
      <c r="K956" s="215"/>
      <c r="L956" s="286"/>
      <c r="M956" s="215"/>
      <c r="N956" s="216"/>
      <c r="O956" s="286"/>
      <c r="P956" s="215"/>
      <c r="Q956" s="286"/>
      <c r="R956" s="215"/>
      <c r="S956" s="216"/>
      <c r="T956" s="25"/>
      <c r="U956" s="215"/>
      <c r="V956" s="25"/>
      <c r="W956" s="215"/>
      <c r="X956" s="216"/>
      <c r="Y956" s="25"/>
      <c r="Z956" s="215"/>
      <c r="AA956" s="25"/>
      <c r="AB956" s="215"/>
      <c r="AC956" s="216"/>
      <c r="AD956" s="25"/>
      <c r="AE956" s="215"/>
      <c r="AF956" s="25"/>
      <c r="AG956" s="215"/>
      <c r="AH956" s="216"/>
      <c r="AI956" s="25"/>
      <c r="AJ956" s="215"/>
      <c r="AK956" s="25"/>
      <c r="AL956" s="215"/>
      <c r="AM956" s="216"/>
      <c r="AN956" s="25"/>
      <c r="AO956" s="215"/>
      <c r="AP956" s="25"/>
    </row>
    <row r="957" spans="11:42" ht="15.75" customHeight="1">
      <c r="K957" s="215"/>
      <c r="L957" s="286"/>
      <c r="M957" s="215"/>
      <c r="N957" s="216"/>
      <c r="O957" s="286"/>
      <c r="P957" s="215"/>
      <c r="Q957" s="286"/>
      <c r="R957" s="215"/>
      <c r="S957" s="216"/>
      <c r="T957" s="25"/>
      <c r="U957" s="215"/>
      <c r="V957" s="25"/>
      <c r="W957" s="215"/>
      <c r="X957" s="216"/>
      <c r="Y957" s="25"/>
      <c r="Z957" s="215"/>
      <c r="AA957" s="25"/>
      <c r="AB957" s="215"/>
      <c r="AC957" s="216"/>
      <c r="AD957" s="25"/>
      <c r="AE957" s="215"/>
      <c r="AF957" s="25"/>
      <c r="AG957" s="215"/>
      <c r="AH957" s="216"/>
      <c r="AI957" s="25"/>
      <c r="AJ957" s="215"/>
      <c r="AK957" s="25"/>
      <c r="AL957" s="215"/>
      <c r="AM957" s="216"/>
      <c r="AN957" s="25"/>
      <c r="AO957" s="215"/>
      <c r="AP957" s="25"/>
    </row>
    <row r="958" spans="11:42" ht="15.75" customHeight="1">
      <c r="K958" s="215"/>
      <c r="L958" s="286"/>
      <c r="M958" s="215"/>
      <c r="N958" s="216"/>
      <c r="O958" s="286"/>
      <c r="P958" s="215"/>
      <c r="Q958" s="286"/>
      <c r="R958" s="215"/>
      <c r="S958" s="216"/>
      <c r="T958" s="25"/>
      <c r="U958" s="215"/>
      <c r="V958" s="25"/>
      <c r="W958" s="215"/>
      <c r="X958" s="216"/>
      <c r="Y958" s="25"/>
      <c r="Z958" s="215"/>
      <c r="AA958" s="25"/>
      <c r="AB958" s="215"/>
      <c r="AC958" s="216"/>
      <c r="AD958" s="25"/>
      <c r="AE958" s="215"/>
      <c r="AF958" s="25"/>
      <c r="AG958" s="215"/>
      <c r="AH958" s="216"/>
      <c r="AI958" s="25"/>
      <c r="AJ958" s="215"/>
      <c r="AK958" s="25"/>
      <c r="AL958" s="215"/>
      <c r="AM958" s="216"/>
      <c r="AN958" s="25"/>
      <c r="AO958" s="215"/>
      <c r="AP958" s="25"/>
    </row>
    <row r="959" spans="11:42" ht="15.75" customHeight="1">
      <c r="K959" s="215"/>
      <c r="L959" s="286"/>
      <c r="M959" s="215"/>
      <c r="N959" s="216"/>
      <c r="O959" s="286"/>
      <c r="P959" s="215"/>
      <c r="Q959" s="286"/>
      <c r="R959" s="215"/>
      <c r="S959" s="216"/>
      <c r="T959" s="25"/>
      <c r="U959" s="215"/>
      <c r="V959" s="25"/>
      <c r="W959" s="215"/>
      <c r="X959" s="216"/>
      <c r="Y959" s="25"/>
      <c r="Z959" s="215"/>
      <c r="AA959" s="25"/>
      <c r="AB959" s="215"/>
      <c r="AC959" s="216"/>
      <c r="AD959" s="25"/>
      <c r="AE959" s="215"/>
      <c r="AF959" s="25"/>
      <c r="AG959" s="215"/>
      <c r="AH959" s="216"/>
      <c r="AI959" s="25"/>
      <c r="AJ959" s="215"/>
      <c r="AK959" s="25"/>
      <c r="AL959" s="215"/>
      <c r="AM959" s="216"/>
      <c r="AN959" s="25"/>
      <c r="AO959" s="215"/>
      <c r="AP959" s="25"/>
    </row>
    <row r="960" spans="11:42" ht="15.75" customHeight="1">
      <c r="K960" s="215"/>
      <c r="L960" s="286"/>
      <c r="M960" s="215"/>
      <c r="N960" s="216"/>
      <c r="O960" s="286"/>
      <c r="P960" s="215"/>
      <c r="Q960" s="286"/>
      <c r="R960" s="215"/>
      <c r="S960" s="216"/>
      <c r="T960" s="25"/>
      <c r="U960" s="215"/>
      <c r="V960" s="25"/>
      <c r="W960" s="215"/>
      <c r="X960" s="216"/>
      <c r="Y960" s="25"/>
      <c r="Z960" s="215"/>
      <c r="AA960" s="25"/>
      <c r="AB960" s="215"/>
      <c r="AC960" s="216"/>
      <c r="AD960" s="25"/>
      <c r="AE960" s="215"/>
      <c r="AF960" s="25"/>
      <c r="AG960" s="215"/>
      <c r="AH960" s="216"/>
      <c r="AI960" s="25"/>
      <c r="AJ960" s="215"/>
      <c r="AK960" s="25"/>
      <c r="AL960" s="215"/>
      <c r="AM960" s="216"/>
      <c r="AN960" s="25"/>
      <c r="AO960" s="215"/>
      <c r="AP960" s="25"/>
    </row>
    <row r="961" spans="11:42" ht="15.75" customHeight="1">
      <c r="K961" s="215"/>
      <c r="L961" s="286"/>
      <c r="M961" s="215"/>
      <c r="N961" s="216"/>
      <c r="O961" s="286"/>
      <c r="P961" s="215"/>
      <c r="Q961" s="286"/>
      <c r="R961" s="215"/>
      <c r="S961" s="216"/>
      <c r="T961" s="25"/>
      <c r="U961" s="215"/>
      <c r="V961" s="25"/>
      <c r="W961" s="215"/>
      <c r="X961" s="216"/>
      <c r="Y961" s="25"/>
      <c r="Z961" s="215"/>
      <c r="AA961" s="25"/>
      <c r="AB961" s="215"/>
      <c r="AC961" s="216"/>
      <c r="AD961" s="25"/>
      <c r="AE961" s="215"/>
      <c r="AF961" s="25"/>
      <c r="AG961" s="215"/>
      <c r="AH961" s="216"/>
      <c r="AI961" s="25"/>
      <c r="AJ961" s="215"/>
      <c r="AK961" s="25"/>
      <c r="AL961" s="215"/>
      <c r="AM961" s="216"/>
      <c r="AN961" s="25"/>
      <c r="AO961" s="215"/>
      <c r="AP961" s="25"/>
    </row>
    <row r="962" spans="11:42" ht="15.75" customHeight="1">
      <c r="K962" s="215"/>
      <c r="L962" s="286"/>
      <c r="M962" s="215"/>
      <c r="N962" s="216"/>
      <c r="O962" s="286"/>
      <c r="P962" s="215"/>
      <c r="Q962" s="286"/>
      <c r="R962" s="215"/>
      <c r="S962" s="216"/>
      <c r="T962" s="25"/>
      <c r="U962" s="215"/>
      <c r="V962" s="25"/>
      <c r="W962" s="215"/>
      <c r="X962" s="216"/>
      <c r="Y962" s="25"/>
      <c r="Z962" s="215"/>
      <c r="AA962" s="25"/>
      <c r="AB962" s="215"/>
      <c r="AC962" s="216"/>
      <c r="AD962" s="25"/>
      <c r="AE962" s="215"/>
      <c r="AF962" s="25"/>
      <c r="AG962" s="215"/>
      <c r="AH962" s="216"/>
      <c r="AI962" s="25"/>
      <c r="AJ962" s="215"/>
      <c r="AK962" s="25"/>
      <c r="AL962" s="215"/>
      <c r="AM962" s="216"/>
      <c r="AN962" s="25"/>
      <c r="AO962" s="215"/>
      <c r="AP962" s="25"/>
    </row>
    <row r="963" spans="11:42" ht="15.75" customHeight="1">
      <c r="K963" s="215"/>
      <c r="L963" s="286"/>
      <c r="M963" s="215"/>
      <c r="N963" s="216"/>
      <c r="O963" s="286"/>
      <c r="P963" s="215"/>
      <c r="Q963" s="286"/>
      <c r="R963" s="215"/>
      <c r="S963" s="216"/>
      <c r="T963" s="25"/>
      <c r="U963" s="215"/>
      <c r="V963" s="25"/>
      <c r="W963" s="215"/>
      <c r="X963" s="216"/>
      <c r="Y963" s="25"/>
      <c r="Z963" s="215"/>
      <c r="AA963" s="25"/>
      <c r="AB963" s="215"/>
      <c r="AC963" s="216"/>
      <c r="AD963" s="25"/>
      <c r="AE963" s="215"/>
      <c r="AF963" s="25"/>
      <c r="AG963" s="215"/>
      <c r="AH963" s="216"/>
      <c r="AI963" s="25"/>
      <c r="AJ963" s="215"/>
      <c r="AK963" s="25"/>
      <c r="AL963" s="215"/>
      <c r="AM963" s="216"/>
      <c r="AN963" s="25"/>
      <c r="AO963" s="215"/>
      <c r="AP963" s="25"/>
    </row>
    <row r="964" spans="11:42" ht="15.75" customHeight="1">
      <c r="K964" s="215"/>
      <c r="L964" s="286"/>
      <c r="M964" s="215"/>
      <c r="N964" s="216"/>
      <c r="O964" s="286"/>
      <c r="P964" s="215"/>
      <c r="Q964" s="286"/>
      <c r="R964" s="215"/>
      <c r="S964" s="216"/>
      <c r="T964" s="25"/>
      <c r="U964" s="215"/>
      <c r="V964" s="25"/>
      <c r="W964" s="215"/>
      <c r="X964" s="216"/>
      <c r="Y964" s="25"/>
      <c r="Z964" s="215"/>
      <c r="AA964" s="25"/>
      <c r="AB964" s="215"/>
      <c r="AC964" s="216"/>
      <c r="AD964" s="25"/>
      <c r="AE964" s="215"/>
      <c r="AF964" s="25"/>
      <c r="AG964" s="215"/>
      <c r="AH964" s="216"/>
      <c r="AI964" s="25"/>
      <c r="AJ964" s="215"/>
      <c r="AK964" s="25"/>
      <c r="AL964" s="215"/>
      <c r="AM964" s="216"/>
      <c r="AN964" s="25"/>
      <c r="AO964" s="215"/>
      <c r="AP964" s="25"/>
    </row>
    <row r="965" spans="11:42" ht="15.75" customHeight="1">
      <c r="K965" s="215"/>
      <c r="L965" s="286"/>
      <c r="M965" s="215"/>
      <c r="N965" s="216"/>
      <c r="O965" s="286"/>
      <c r="P965" s="215"/>
      <c r="Q965" s="286"/>
      <c r="R965" s="215"/>
      <c r="S965" s="216"/>
      <c r="T965" s="25"/>
      <c r="U965" s="215"/>
      <c r="V965" s="25"/>
      <c r="W965" s="215"/>
      <c r="X965" s="216"/>
      <c r="Y965" s="25"/>
      <c r="Z965" s="215"/>
      <c r="AA965" s="25"/>
      <c r="AB965" s="215"/>
      <c r="AC965" s="216"/>
      <c r="AD965" s="25"/>
      <c r="AE965" s="215"/>
      <c r="AF965" s="25"/>
      <c r="AG965" s="215"/>
      <c r="AH965" s="216"/>
      <c r="AI965" s="25"/>
      <c r="AJ965" s="215"/>
      <c r="AK965" s="25"/>
      <c r="AL965" s="215"/>
      <c r="AM965" s="216"/>
      <c r="AN965" s="25"/>
      <c r="AO965" s="215"/>
      <c r="AP965" s="25"/>
    </row>
    <row r="966" spans="11:42" ht="15.75" customHeight="1">
      <c r="K966" s="215"/>
      <c r="L966" s="286"/>
      <c r="M966" s="215"/>
      <c r="N966" s="216"/>
      <c r="O966" s="286"/>
      <c r="P966" s="215"/>
      <c r="Q966" s="286"/>
      <c r="R966" s="215"/>
      <c r="S966" s="216"/>
      <c r="T966" s="25"/>
      <c r="U966" s="215"/>
      <c r="V966" s="25"/>
      <c r="W966" s="215"/>
      <c r="X966" s="216"/>
      <c r="Y966" s="25"/>
      <c r="Z966" s="215"/>
      <c r="AA966" s="25"/>
      <c r="AB966" s="215"/>
      <c r="AC966" s="216"/>
      <c r="AD966" s="25"/>
      <c r="AE966" s="215"/>
      <c r="AF966" s="25"/>
      <c r="AG966" s="215"/>
      <c r="AH966" s="216"/>
      <c r="AI966" s="25"/>
      <c r="AJ966" s="215"/>
      <c r="AK966" s="25"/>
      <c r="AL966" s="215"/>
      <c r="AM966" s="216"/>
      <c r="AN966" s="25"/>
      <c r="AO966" s="215"/>
      <c r="AP966" s="25"/>
    </row>
    <row r="967" spans="11:42" ht="15.75" customHeight="1">
      <c r="K967" s="215"/>
      <c r="L967" s="286"/>
      <c r="M967" s="215"/>
      <c r="N967" s="216"/>
      <c r="O967" s="286"/>
      <c r="P967" s="215"/>
      <c r="Q967" s="286"/>
      <c r="R967" s="215"/>
      <c r="S967" s="216"/>
      <c r="T967" s="25"/>
      <c r="U967" s="215"/>
      <c r="V967" s="25"/>
      <c r="W967" s="215"/>
      <c r="X967" s="216"/>
      <c r="Y967" s="25"/>
      <c r="Z967" s="215"/>
      <c r="AA967" s="25"/>
      <c r="AB967" s="215"/>
      <c r="AC967" s="216"/>
      <c r="AD967" s="25"/>
      <c r="AE967" s="215"/>
      <c r="AF967" s="25"/>
      <c r="AG967" s="215"/>
      <c r="AH967" s="216"/>
      <c r="AI967" s="25"/>
      <c r="AJ967" s="215"/>
      <c r="AK967" s="25"/>
      <c r="AL967" s="215"/>
      <c r="AM967" s="216"/>
      <c r="AN967" s="25"/>
      <c r="AO967" s="215"/>
      <c r="AP967" s="25"/>
    </row>
    <row r="968" spans="11:42" ht="15.75" customHeight="1">
      <c r="K968" s="215"/>
      <c r="L968" s="286"/>
      <c r="M968" s="215"/>
      <c r="N968" s="216"/>
      <c r="O968" s="286"/>
      <c r="P968" s="215"/>
      <c r="Q968" s="286"/>
      <c r="R968" s="215"/>
      <c r="S968" s="216"/>
      <c r="T968" s="25"/>
      <c r="U968" s="215"/>
      <c r="V968" s="25"/>
      <c r="W968" s="215"/>
      <c r="X968" s="216"/>
      <c r="Y968" s="25"/>
      <c r="Z968" s="215"/>
      <c r="AA968" s="25"/>
      <c r="AB968" s="215"/>
      <c r="AC968" s="216"/>
      <c r="AD968" s="25"/>
      <c r="AE968" s="215"/>
      <c r="AF968" s="25"/>
      <c r="AG968" s="215"/>
      <c r="AH968" s="216"/>
      <c r="AI968" s="25"/>
      <c r="AJ968" s="215"/>
      <c r="AK968" s="25"/>
      <c r="AL968" s="215"/>
      <c r="AM968" s="216"/>
      <c r="AN968" s="25"/>
      <c r="AO968" s="215"/>
      <c r="AP968" s="25"/>
    </row>
    <row r="969" spans="11:42" ht="15.75" customHeight="1">
      <c r="K969" s="215"/>
      <c r="L969" s="286"/>
      <c r="M969" s="215"/>
      <c r="N969" s="216"/>
      <c r="O969" s="286"/>
      <c r="P969" s="215"/>
      <c r="Q969" s="286"/>
      <c r="R969" s="215"/>
      <c r="S969" s="216"/>
      <c r="T969" s="25"/>
      <c r="U969" s="215"/>
      <c r="V969" s="25"/>
      <c r="W969" s="215"/>
      <c r="X969" s="216"/>
      <c r="Y969" s="25"/>
      <c r="Z969" s="215"/>
      <c r="AA969" s="25"/>
      <c r="AB969" s="215"/>
      <c r="AC969" s="216"/>
      <c r="AD969" s="25"/>
      <c r="AE969" s="215"/>
      <c r="AF969" s="25"/>
      <c r="AG969" s="215"/>
      <c r="AH969" s="216"/>
      <c r="AI969" s="25"/>
      <c r="AJ969" s="215"/>
      <c r="AK969" s="25"/>
      <c r="AL969" s="215"/>
      <c r="AM969" s="216"/>
      <c r="AN969" s="25"/>
      <c r="AO969" s="215"/>
      <c r="AP969" s="25"/>
    </row>
    <row r="970" spans="11:42" ht="15.75" customHeight="1">
      <c r="K970" s="215"/>
      <c r="L970" s="286"/>
      <c r="M970" s="215"/>
      <c r="N970" s="216"/>
      <c r="O970" s="286"/>
      <c r="P970" s="215"/>
      <c r="Q970" s="286"/>
      <c r="R970" s="215"/>
      <c r="S970" s="216"/>
      <c r="T970" s="25"/>
      <c r="U970" s="215"/>
      <c r="V970" s="25"/>
      <c r="W970" s="215"/>
      <c r="X970" s="216"/>
      <c r="Y970" s="25"/>
      <c r="Z970" s="215"/>
      <c r="AA970" s="25"/>
      <c r="AB970" s="215"/>
      <c r="AC970" s="216"/>
      <c r="AD970" s="25"/>
      <c r="AE970" s="215"/>
      <c r="AF970" s="25"/>
      <c r="AG970" s="215"/>
      <c r="AH970" s="216"/>
      <c r="AI970" s="25"/>
      <c r="AJ970" s="215"/>
      <c r="AK970" s="25"/>
      <c r="AL970" s="215"/>
      <c r="AM970" s="216"/>
      <c r="AN970" s="25"/>
      <c r="AO970" s="215"/>
      <c r="AP970" s="25"/>
    </row>
    <row r="971" spans="11:42" ht="15.75" customHeight="1">
      <c r="K971" s="215"/>
      <c r="L971" s="286"/>
      <c r="M971" s="215"/>
      <c r="N971" s="216"/>
      <c r="O971" s="286"/>
      <c r="P971" s="215"/>
      <c r="Q971" s="286"/>
      <c r="R971" s="215"/>
      <c r="S971" s="216"/>
      <c r="T971" s="25"/>
      <c r="U971" s="215"/>
      <c r="V971" s="25"/>
      <c r="W971" s="215"/>
      <c r="X971" s="216"/>
      <c r="Y971" s="25"/>
      <c r="Z971" s="215"/>
      <c r="AA971" s="25"/>
      <c r="AB971" s="215"/>
      <c r="AC971" s="216"/>
      <c r="AD971" s="25"/>
      <c r="AE971" s="215"/>
      <c r="AF971" s="25"/>
      <c r="AG971" s="215"/>
      <c r="AH971" s="216"/>
      <c r="AI971" s="25"/>
      <c r="AJ971" s="215"/>
      <c r="AK971" s="25"/>
      <c r="AL971" s="215"/>
      <c r="AM971" s="216"/>
      <c r="AN971" s="25"/>
      <c r="AO971" s="215"/>
      <c r="AP971" s="25"/>
    </row>
    <row r="972" spans="11:42" ht="15.75" customHeight="1">
      <c r="K972" s="215"/>
      <c r="L972" s="286"/>
      <c r="M972" s="215"/>
      <c r="N972" s="216"/>
      <c r="O972" s="286"/>
      <c r="P972" s="215"/>
      <c r="Q972" s="286"/>
      <c r="R972" s="215"/>
      <c r="S972" s="216"/>
      <c r="T972" s="25"/>
      <c r="U972" s="215"/>
      <c r="V972" s="25"/>
      <c r="W972" s="215"/>
      <c r="X972" s="216"/>
      <c r="Y972" s="25"/>
      <c r="Z972" s="215"/>
      <c r="AA972" s="25"/>
      <c r="AB972" s="215"/>
      <c r="AC972" s="216"/>
      <c r="AD972" s="25"/>
      <c r="AE972" s="215"/>
      <c r="AF972" s="25"/>
      <c r="AG972" s="215"/>
      <c r="AH972" s="216"/>
      <c r="AI972" s="25"/>
      <c r="AJ972" s="215"/>
      <c r="AK972" s="25"/>
      <c r="AL972" s="215"/>
      <c r="AM972" s="216"/>
      <c r="AN972" s="25"/>
      <c r="AO972" s="215"/>
      <c r="AP972" s="25"/>
    </row>
    <row r="973" spans="11:42" ht="15.75" customHeight="1">
      <c r="K973" s="215"/>
      <c r="L973" s="286"/>
      <c r="M973" s="215"/>
      <c r="N973" s="216"/>
      <c r="O973" s="286"/>
      <c r="P973" s="215"/>
      <c r="Q973" s="286"/>
      <c r="R973" s="215"/>
      <c r="S973" s="216"/>
      <c r="T973" s="25"/>
      <c r="U973" s="215"/>
      <c r="V973" s="25"/>
      <c r="W973" s="215"/>
      <c r="X973" s="216"/>
      <c r="Y973" s="25"/>
      <c r="Z973" s="215"/>
      <c r="AA973" s="25"/>
      <c r="AB973" s="215"/>
      <c r="AC973" s="216"/>
      <c r="AD973" s="25"/>
      <c r="AE973" s="215"/>
      <c r="AF973" s="25"/>
      <c r="AG973" s="215"/>
      <c r="AH973" s="216"/>
      <c r="AI973" s="25"/>
      <c r="AJ973" s="215"/>
      <c r="AK973" s="25"/>
      <c r="AL973" s="215"/>
      <c r="AM973" s="216"/>
      <c r="AN973" s="25"/>
      <c r="AO973" s="215"/>
      <c r="AP973" s="25"/>
    </row>
    <row r="974" spans="11:42" ht="15.75" customHeight="1">
      <c r="K974" s="215"/>
      <c r="L974" s="286"/>
      <c r="M974" s="215"/>
      <c r="N974" s="216"/>
      <c r="O974" s="286"/>
      <c r="P974" s="215"/>
      <c r="Q974" s="286"/>
      <c r="R974" s="215"/>
      <c r="S974" s="216"/>
      <c r="T974" s="25"/>
      <c r="U974" s="215"/>
      <c r="V974" s="25"/>
      <c r="W974" s="215"/>
      <c r="X974" s="216"/>
      <c r="Y974" s="25"/>
      <c r="Z974" s="215"/>
      <c r="AA974" s="25"/>
      <c r="AB974" s="215"/>
      <c r="AC974" s="216"/>
      <c r="AD974" s="25"/>
      <c r="AE974" s="215"/>
      <c r="AF974" s="25"/>
      <c r="AG974" s="215"/>
      <c r="AH974" s="216"/>
      <c r="AI974" s="25"/>
      <c r="AJ974" s="215"/>
      <c r="AK974" s="25"/>
      <c r="AL974" s="215"/>
      <c r="AM974" s="216"/>
      <c r="AN974" s="25"/>
      <c r="AO974" s="215"/>
      <c r="AP974" s="25"/>
    </row>
    <row r="975" spans="11:42" ht="15.75" customHeight="1">
      <c r="K975" s="215"/>
      <c r="L975" s="286"/>
      <c r="M975" s="215"/>
      <c r="N975" s="216"/>
      <c r="O975" s="286"/>
      <c r="P975" s="215"/>
      <c r="Q975" s="286"/>
      <c r="R975" s="215"/>
      <c r="S975" s="216"/>
      <c r="T975" s="25"/>
      <c r="U975" s="215"/>
      <c r="V975" s="25"/>
      <c r="W975" s="215"/>
      <c r="X975" s="216"/>
      <c r="Y975" s="25"/>
      <c r="Z975" s="215"/>
      <c r="AA975" s="25"/>
      <c r="AB975" s="215"/>
      <c r="AC975" s="216"/>
      <c r="AD975" s="25"/>
      <c r="AE975" s="215"/>
      <c r="AF975" s="25"/>
      <c r="AG975" s="215"/>
      <c r="AH975" s="216"/>
      <c r="AI975" s="25"/>
      <c r="AJ975" s="215"/>
      <c r="AK975" s="25"/>
      <c r="AL975" s="215"/>
      <c r="AM975" s="216"/>
      <c r="AN975" s="25"/>
      <c r="AO975" s="215"/>
      <c r="AP975" s="25"/>
    </row>
    <row r="976" spans="11:42" ht="15.75" customHeight="1">
      <c r="K976" s="215"/>
      <c r="L976" s="286"/>
      <c r="M976" s="215"/>
      <c r="N976" s="216"/>
      <c r="O976" s="286"/>
      <c r="P976" s="215"/>
      <c r="Q976" s="286"/>
      <c r="R976" s="215"/>
      <c r="S976" s="216"/>
      <c r="T976" s="25"/>
      <c r="U976" s="215"/>
      <c r="V976" s="25"/>
      <c r="W976" s="215"/>
      <c r="X976" s="216"/>
      <c r="Y976" s="25"/>
      <c r="Z976" s="215"/>
      <c r="AA976" s="25"/>
      <c r="AB976" s="215"/>
      <c r="AC976" s="216"/>
      <c r="AD976" s="25"/>
      <c r="AE976" s="215"/>
      <c r="AF976" s="25"/>
      <c r="AG976" s="215"/>
      <c r="AH976" s="216"/>
      <c r="AI976" s="25"/>
      <c r="AJ976" s="215"/>
      <c r="AK976" s="25"/>
      <c r="AL976" s="215"/>
      <c r="AM976" s="216"/>
      <c r="AN976" s="25"/>
      <c r="AO976" s="215"/>
      <c r="AP976" s="25"/>
    </row>
    <row r="977" spans="11:42" ht="15.75" customHeight="1">
      <c r="K977" s="215"/>
      <c r="L977" s="286"/>
      <c r="M977" s="215"/>
      <c r="N977" s="216"/>
      <c r="O977" s="286"/>
      <c r="P977" s="215"/>
      <c r="Q977" s="286"/>
      <c r="R977" s="215"/>
      <c r="S977" s="216"/>
      <c r="T977" s="25"/>
      <c r="U977" s="215"/>
      <c r="V977" s="25"/>
      <c r="W977" s="215"/>
      <c r="X977" s="216"/>
      <c r="Y977" s="25"/>
      <c r="Z977" s="215"/>
      <c r="AA977" s="25"/>
      <c r="AB977" s="215"/>
      <c r="AC977" s="216"/>
      <c r="AD977" s="25"/>
      <c r="AE977" s="215"/>
      <c r="AF977" s="25"/>
      <c r="AG977" s="215"/>
      <c r="AH977" s="216"/>
      <c r="AI977" s="25"/>
      <c r="AJ977" s="215"/>
      <c r="AK977" s="25"/>
      <c r="AL977" s="215"/>
      <c r="AM977" s="216"/>
      <c r="AN977" s="25"/>
      <c r="AO977" s="215"/>
      <c r="AP977" s="25"/>
    </row>
    <row r="978" spans="11:42" ht="15.75" customHeight="1">
      <c r="K978" s="215"/>
      <c r="L978" s="286"/>
      <c r="M978" s="215"/>
      <c r="N978" s="216"/>
      <c r="O978" s="286"/>
      <c r="P978" s="215"/>
      <c r="Q978" s="286"/>
      <c r="R978" s="215"/>
      <c r="S978" s="216"/>
      <c r="T978" s="25"/>
      <c r="U978" s="215"/>
      <c r="V978" s="25"/>
      <c r="W978" s="215"/>
      <c r="X978" s="216"/>
      <c r="Y978" s="25"/>
      <c r="Z978" s="215"/>
      <c r="AA978" s="25"/>
      <c r="AB978" s="215"/>
      <c r="AC978" s="216"/>
      <c r="AD978" s="25"/>
      <c r="AE978" s="215"/>
      <c r="AF978" s="25"/>
      <c r="AG978" s="215"/>
      <c r="AH978" s="216"/>
      <c r="AI978" s="25"/>
      <c r="AJ978" s="215"/>
      <c r="AK978" s="25"/>
      <c r="AL978" s="215"/>
      <c r="AM978" s="216"/>
      <c r="AN978" s="25"/>
      <c r="AO978" s="215"/>
      <c r="AP978" s="25"/>
    </row>
    <row r="979" spans="11:42" ht="15.75" customHeight="1">
      <c r="K979" s="215"/>
      <c r="L979" s="286"/>
      <c r="M979" s="215"/>
      <c r="N979" s="216"/>
      <c r="O979" s="286"/>
      <c r="P979" s="215"/>
      <c r="Q979" s="286"/>
      <c r="R979" s="215"/>
      <c r="S979" s="216"/>
      <c r="T979" s="25"/>
      <c r="U979" s="215"/>
      <c r="V979" s="25"/>
      <c r="W979" s="215"/>
      <c r="X979" s="216"/>
      <c r="Y979" s="25"/>
      <c r="Z979" s="215"/>
      <c r="AA979" s="25"/>
      <c r="AB979" s="215"/>
      <c r="AC979" s="216"/>
      <c r="AD979" s="25"/>
      <c r="AE979" s="215"/>
      <c r="AF979" s="25"/>
      <c r="AG979" s="215"/>
      <c r="AH979" s="216"/>
      <c r="AI979" s="25"/>
      <c r="AJ979" s="215"/>
      <c r="AK979" s="25"/>
      <c r="AL979" s="215"/>
      <c r="AM979" s="216"/>
      <c r="AN979" s="25"/>
      <c r="AO979" s="215"/>
      <c r="AP979" s="25"/>
    </row>
    <row r="980" spans="11:42" ht="15.75" customHeight="1">
      <c r="K980" s="215"/>
      <c r="L980" s="286"/>
      <c r="M980" s="215"/>
      <c r="N980" s="216"/>
      <c r="O980" s="286"/>
      <c r="P980" s="215"/>
      <c r="Q980" s="286"/>
      <c r="R980" s="215"/>
      <c r="S980" s="216"/>
      <c r="T980" s="25"/>
      <c r="U980" s="215"/>
      <c r="V980" s="25"/>
      <c r="W980" s="215"/>
      <c r="X980" s="216"/>
      <c r="Y980" s="25"/>
      <c r="Z980" s="215"/>
      <c r="AA980" s="25"/>
      <c r="AB980" s="215"/>
      <c r="AC980" s="216"/>
      <c r="AD980" s="25"/>
      <c r="AE980" s="215"/>
      <c r="AF980" s="25"/>
      <c r="AG980" s="215"/>
      <c r="AH980" s="216"/>
      <c r="AI980" s="25"/>
      <c r="AJ980" s="215"/>
      <c r="AK980" s="25"/>
      <c r="AL980" s="215"/>
      <c r="AM980" s="216"/>
      <c r="AN980" s="25"/>
      <c r="AO980" s="215"/>
      <c r="AP980" s="25"/>
    </row>
    <row r="981" spans="11:42" ht="15.75" customHeight="1">
      <c r="K981" s="215"/>
      <c r="L981" s="286"/>
      <c r="M981" s="215"/>
      <c r="N981" s="216"/>
      <c r="O981" s="286"/>
      <c r="P981" s="215"/>
      <c r="Q981" s="286"/>
      <c r="R981" s="215"/>
      <c r="S981" s="216"/>
      <c r="T981" s="25"/>
      <c r="U981" s="215"/>
      <c r="V981" s="25"/>
      <c r="W981" s="215"/>
      <c r="X981" s="216"/>
      <c r="Y981" s="25"/>
      <c r="Z981" s="215"/>
      <c r="AA981" s="25"/>
      <c r="AB981" s="215"/>
      <c r="AC981" s="216"/>
      <c r="AD981" s="25"/>
      <c r="AE981" s="215"/>
      <c r="AF981" s="25"/>
      <c r="AG981" s="215"/>
      <c r="AH981" s="216"/>
      <c r="AI981" s="25"/>
      <c r="AJ981" s="215"/>
      <c r="AK981" s="25"/>
      <c r="AL981" s="215"/>
      <c r="AM981" s="216"/>
      <c r="AN981" s="25"/>
      <c r="AO981" s="215"/>
      <c r="AP981" s="25"/>
    </row>
    <row r="982" spans="11:42" ht="15.75" customHeight="1">
      <c r="K982" s="215"/>
      <c r="L982" s="286"/>
      <c r="M982" s="215"/>
      <c r="N982" s="216"/>
      <c r="O982" s="286"/>
      <c r="P982" s="215"/>
      <c r="Q982" s="286"/>
      <c r="R982" s="215"/>
      <c r="S982" s="216"/>
      <c r="T982" s="25"/>
      <c r="U982" s="215"/>
      <c r="V982" s="25"/>
      <c r="W982" s="215"/>
      <c r="X982" s="216"/>
      <c r="Y982" s="25"/>
      <c r="Z982" s="215"/>
      <c r="AA982" s="25"/>
      <c r="AB982" s="215"/>
      <c r="AC982" s="216"/>
      <c r="AD982" s="25"/>
      <c r="AE982" s="215"/>
      <c r="AF982" s="25"/>
      <c r="AG982" s="215"/>
      <c r="AH982" s="216"/>
      <c r="AI982" s="25"/>
      <c r="AJ982" s="215"/>
      <c r="AK982" s="25"/>
      <c r="AL982" s="215"/>
      <c r="AM982" s="216"/>
      <c r="AN982" s="25"/>
      <c r="AO982" s="215"/>
      <c r="AP982" s="25"/>
    </row>
    <row r="983" spans="11:42" ht="15.75" customHeight="1">
      <c r="K983" s="215"/>
      <c r="L983" s="286"/>
      <c r="M983" s="215"/>
      <c r="N983" s="216"/>
      <c r="O983" s="286"/>
      <c r="P983" s="215"/>
      <c r="Q983" s="286"/>
      <c r="R983" s="215"/>
      <c r="S983" s="216"/>
      <c r="T983" s="25"/>
      <c r="U983" s="215"/>
      <c r="V983" s="25"/>
      <c r="W983" s="215"/>
      <c r="X983" s="216"/>
      <c r="Y983" s="25"/>
      <c r="Z983" s="215"/>
      <c r="AA983" s="25"/>
      <c r="AB983" s="215"/>
      <c r="AC983" s="216"/>
      <c r="AD983" s="25"/>
      <c r="AE983" s="215"/>
      <c r="AF983" s="25"/>
      <c r="AG983" s="215"/>
      <c r="AH983" s="216"/>
      <c r="AI983" s="25"/>
      <c r="AJ983" s="215"/>
      <c r="AK983" s="25"/>
      <c r="AL983" s="215"/>
      <c r="AM983" s="216"/>
      <c r="AN983" s="25"/>
      <c r="AO983" s="215"/>
      <c r="AP983" s="25"/>
    </row>
    <row r="984" spans="11:42" ht="15.75" customHeight="1">
      <c r="K984" s="215"/>
      <c r="L984" s="286"/>
      <c r="M984" s="215"/>
      <c r="N984" s="216"/>
      <c r="O984" s="286"/>
      <c r="P984" s="215"/>
      <c r="Q984" s="286"/>
      <c r="R984" s="215"/>
      <c r="S984" s="216"/>
      <c r="T984" s="25"/>
      <c r="U984" s="215"/>
      <c r="V984" s="25"/>
      <c r="W984" s="215"/>
      <c r="X984" s="216"/>
      <c r="Y984" s="25"/>
      <c r="Z984" s="215"/>
      <c r="AA984" s="25"/>
      <c r="AB984" s="215"/>
      <c r="AC984" s="216"/>
      <c r="AD984" s="25"/>
      <c r="AE984" s="215"/>
      <c r="AF984" s="25"/>
      <c r="AG984" s="215"/>
      <c r="AH984" s="216"/>
      <c r="AI984" s="25"/>
      <c r="AJ984" s="215"/>
      <c r="AK984" s="25"/>
      <c r="AL984" s="215"/>
      <c r="AM984" s="216"/>
      <c r="AN984" s="25"/>
      <c r="AO984" s="215"/>
      <c r="AP984" s="25"/>
    </row>
    <row r="985" spans="11:42" ht="15.75" customHeight="1">
      <c r="K985" s="215"/>
      <c r="L985" s="286"/>
      <c r="M985" s="215"/>
      <c r="N985" s="216"/>
      <c r="O985" s="286"/>
      <c r="P985" s="215"/>
      <c r="Q985" s="286"/>
      <c r="R985" s="215"/>
      <c r="S985" s="216"/>
      <c r="T985" s="25"/>
      <c r="U985" s="215"/>
      <c r="V985" s="25"/>
      <c r="W985" s="215"/>
      <c r="X985" s="216"/>
      <c r="Y985" s="25"/>
      <c r="Z985" s="215"/>
      <c r="AA985" s="25"/>
      <c r="AB985" s="215"/>
      <c r="AC985" s="216"/>
      <c r="AD985" s="25"/>
      <c r="AE985" s="215"/>
      <c r="AF985" s="25"/>
      <c r="AG985" s="215"/>
      <c r="AH985" s="216"/>
      <c r="AI985" s="25"/>
      <c r="AJ985" s="215"/>
      <c r="AK985" s="25"/>
      <c r="AL985" s="215"/>
      <c r="AM985" s="216"/>
      <c r="AN985" s="25"/>
      <c r="AO985" s="215"/>
      <c r="AP985" s="25"/>
    </row>
    <row r="986" spans="11:42" ht="15.75" customHeight="1">
      <c r="K986" s="215"/>
      <c r="L986" s="286"/>
      <c r="M986" s="215"/>
      <c r="N986" s="216"/>
      <c r="O986" s="286"/>
      <c r="P986" s="215"/>
      <c r="Q986" s="286"/>
      <c r="R986" s="215"/>
      <c r="S986" s="216"/>
      <c r="T986" s="25"/>
      <c r="U986" s="215"/>
      <c r="V986" s="25"/>
      <c r="W986" s="215"/>
      <c r="X986" s="216"/>
      <c r="Y986" s="25"/>
      <c r="Z986" s="215"/>
      <c r="AA986" s="25"/>
      <c r="AB986" s="215"/>
      <c r="AC986" s="216"/>
      <c r="AD986" s="25"/>
      <c r="AE986" s="215"/>
      <c r="AF986" s="25"/>
      <c r="AG986" s="215"/>
      <c r="AH986" s="216"/>
      <c r="AI986" s="25"/>
      <c r="AJ986" s="215"/>
      <c r="AK986" s="25"/>
      <c r="AL986" s="215"/>
      <c r="AM986" s="216"/>
      <c r="AN986" s="25"/>
      <c r="AO986" s="215"/>
      <c r="AP986" s="25"/>
    </row>
    <row r="987" spans="11:42" ht="15.75" customHeight="1">
      <c r="K987" s="215"/>
      <c r="L987" s="286"/>
      <c r="M987" s="215"/>
      <c r="N987" s="216"/>
      <c r="O987" s="286"/>
      <c r="P987" s="215"/>
      <c r="Q987" s="286"/>
      <c r="R987" s="215"/>
      <c r="S987" s="216"/>
      <c r="T987" s="25"/>
      <c r="U987" s="215"/>
      <c r="V987" s="25"/>
      <c r="W987" s="215"/>
      <c r="X987" s="216"/>
      <c r="Y987" s="25"/>
      <c r="Z987" s="215"/>
      <c r="AA987" s="25"/>
      <c r="AB987" s="215"/>
      <c r="AC987" s="216"/>
      <c r="AD987" s="25"/>
      <c r="AE987" s="215"/>
      <c r="AF987" s="25"/>
      <c r="AG987" s="215"/>
      <c r="AH987" s="216"/>
      <c r="AI987" s="25"/>
      <c r="AJ987" s="215"/>
      <c r="AK987" s="25"/>
      <c r="AL987" s="215"/>
      <c r="AM987" s="216"/>
      <c r="AN987" s="25"/>
      <c r="AO987" s="215"/>
      <c r="AP987" s="25"/>
    </row>
    <row r="988" spans="11:42" ht="15.75" customHeight="1">
      <c r="K988" s="215"/>
      <c r="L988" s="286"/>
      <c r="M988" s="215"/>
      <c r="N988" s="216"/>
      <c r="O988" s="286"/>
      <c r="P988" s="215"/>
      <c r="Q988" s="286"/>
      <c r="R988" s="215"/>
      <c r="S988" s="216"/>
      <c r="T988" s="25"/>
      <c r="U988" s="215"/>
      <c r="V988" s="25"/>
      <c r="W988" s="215"/>
      <c r="X988" s="216"/>
      <c r="Y988" s="25"/>
      <c r="Z988" s="215"/>
      <c r="AA988" s="25"/>
      <c r="AB988" s="215"/>
      <c r="AC988" s="216"/>
      <c r="AD988" s="25"/>
      <c r="AE988" s="215"/>
      <c r="AF988" s="25"/>
      <c r="AG988" s="215"/>
      <c r="AH988" s="216"/>
      <c r="AI988" s="25"/>
      <c r="AJ988" s="215"/>
      <c r="AK988" s="25"/>
      <c r="AL988" s="215"/>
      <c r="AM988" s="216"/>
      <c r="AN988" s="25"/>
      <c r="AO988" s="215"/>
      <c r="AP988" s="25"/>
    </row>
    <row r="989" spans="11:42" ht="15.75" customHeight="1">
      <c r="K989" s="215"/>
      <c r="L989" s="286"/>
      <c r="M989" s="215"/>
      <c r="N989" s="216"/>
      <c r="O989" s="286"/>
      <c r="P989" s="215"/>
      <c r="Q989" s="286"/>
      <c r="R989" s="215"/>
      <c r="S989" s="216"/>
      <c r="T989" s="25"/>
      <c r="U989" s="215"/>
      <c r="V989" s="25"/>
      <c r="W989" s="215"/>
      <c r="X989" s="216"/>
      <c r="Y989" s="25"/>
      <c r="Z989" s="215"/>
      <c r="AA989" s="25"/>
      <c r="AB989" s="215"/>
      <c r="AC989" s="216"/>
      <c r="AD989" s="25"/>
      <c r="AE989" s="215"/>
      <c r="AF989" s="25"/>
      <c r="AG989" s="215"/>
      <c r="AH989" s="216"/>
      <c r="AI989" s="25"/>
      <c r="AJ989" s="215"/>
      <c r="AK989" s="25"/>
      <c r="AL989" s="215"/>
      <c r="AM989" s="216"/>
      <c r="AN989" s="25"/>
      <c r="AO989" s="215"/>
      <c r="AP989" s="25"/>
    </row>
    <row r="990" spans="11:42" ht="15.75" customHeight="1">
      <c r="K990" s="215"/>
      <c r="L990" s="286"/>
      <c r="M990" s="215"/>
      <c r="N990" s="216"/>
      <c r="O990" s="286"/>
      <c r="P990" s="215"/>
      <c r="Q990" s="286"/>
      <c r="R990" s="215"/>
      <c r="S990" s="216"/>
      <c r="T990" s="25"/>
      <c r="U990" s="215"/>
      <c r="V990" s="25"/>
      <c r="W990" s="215"/>
      <c r="X990" s="216"/>
      <c r="Y990" s="25"/>
      <c r="Z990" s="215"/>
      <c r="AA990" s="25"/>
      <c r="AB990" s="215"/>
      <c r="AC990" s="216"/>
      <c r="AD990" s="25"/>
      <c r="AE990" s="215"/>
      <c r="AF990" s="25"/>
      <c r="AG990" s="215"/>
      <c r="AH990" s="216"/>
      <c r="AI990" s="25"/>
      <c r="AJ990" s="215"/>
      <c r="AK990" s="25"/>
      <c r="AL990" s="215"/>
      <c r="AM990" s="216"/>
      <c r="AN990" s="25"/>
      <c r="AO990" s="215"/>
      <c r="AP990" s="25"/>
    </row>
    <row r="991" spans="11:42" ht="15.75" customHeight="1">
      <c r="K991" s="215"/>
      <c r="L991" s="286"/>
      <c r="M991" s="215"/>
      <c r="N991" s="216"/>
      <c r="O991" s="286"/>
      <c r="P991" s="215"/>
      <c r="Q991" s="286"/>
      <c r="R991" s="215"/>
      <c r="S991" s="216"/>
      <c r="T991" s="25"/>
      <c r="U991" s="215"/>
      <c r="V991" s="25"/>
      <c r="W991" s="215"/>
      <c r="X991" s="216"/>
      <c r="Y991" s="25"/>
      <c r="Z991" s="215"/>
      <c r="AA991" s="25"/>
      <c r="AB991" s="215"/>
      <c r="AC991" s="216"/>
      <c r="AD991" s="25"/>
      <c r="AE991" s="215"/>
      <c r="AF991" s="25"/>
      <c r="AG991" s="215"/>
      <c r="AH991" s="216"/>
      <c r="AI991" s="25"/>
      <c r="AJ991" s="215"/>
      <c r="AK991" s="25"/>
      <c r="AL991" s="215"/>
      <c r="AM991" s="216"/>
      <c r="AN991" s="25"/>
      <c r="AO991" s="215"/>
      <c r="AP991" s="25"/>
    </row>
    <row r="992" spans="11:42" ht="15.75" customHeight="1">
      <c r="K992" s="215"/>
      <c r="L992" s="286"/>
      <c r="M992" s="215"/>
      <c r="N992" s="216"/>
      <c r="O992" s="286"/>
      <c r="P992" s="215"/>
      <c r="Q992" s="286"/>
      <c r="R992" s="215"/>
      <c r="S992" s="216"/>
      <c r="T992" s="25"/>
      <c r="U992" s="215"/>
      <c r="V992" s="25"/>
      <c r="W992" s="215"/>
      <c r="X992" s="216"/>
      <c r="Y992" s="25"/>
      <c r="Z992" s="215"/>
      <c r="AA992" s="25"/>
      <c r="AB992" s="215"/>
      <c r="AC992" s="216"/>
      <c r="AD992" s="25"/>
      <c r="AE992" s="215"/>
      <c r="AF992" s="25"/>
      <c r="AG992" s="215"/>
      <c r="AH992" s="216"/>
      <c r="AI992" s="25"/>
      <c r="AJ992" s="215"/>
      <c r="AK992" s="25"/>
      <c r="AL992" s="215"/>
      <c r="AM992" s="216"/>
      <c r="AN992" s="25"/>
      <c r="AO992" s="215"/>
      <c r="AP992" s="25"/>
    </row>
    <row r="993" spans="11:42" ht="15.75" customHeight="1">
      <c r="K993" s="215"/>
      <c r="L993" s="286"/>
      <c r="M993" s="215"/>
      <c r="N993" s="216"/>
      <c r="O993" s="286"/>
      <c r="P993" s="215"/>
      <c r="Q993" s="286"/>
      <c r="R993" s="215"/>
      <c r="S993" s="216"/>
      <c r="T993" s="25"/>
      <c r="U993" s="215"/>
      <c r="V993" s="25"/>
      <c r="W993" s="215"/>
      <c r="X993" s="216"/>
      <c r="Y993" s="25"/>
      <c r="Z993" s="215"/>
      <c r="AA993" s="25"/>
      <c r="AB993" s="215"/>
      <c r="AC993" s="216"/>
      <c r="AD993" s="25"/>
      <c r="AE993" s="215"/>
      <c r="AF993" s="25"/>
      <c r="AG993" s="215"/>
      <c r="AH993" s="216"/>
      <c r="AI993" s="25"/>
      <c r="AJ993" s="215"/>
      <c r="AK993" s="25"/>
      <c r="AL993" s="215"/>
      <c r="AM993" s="216"/>
      <c r="AN993" s="25"/>
      <c r="AO993" s="215"/>
      <c r="AP993" s="25"/>
    </row>
    <row r="994" spans="11:42" ht="15.75" customHeight="1">
      <c r="K994" s="215"/>
      <c r="L994" s="286"/>
      <c r="M994" s="215"/>
      <c r="N994" s="216"/>
      <c r="O994" s="286"/>
      <c r="P994" s="215"/>
      <c r="Q994" s="286"/>
      <c r="R994" s="215"/>
      <c r="S994" s="216"/>
      <c r="T994" s="25"/>
      <c r="U994" s="215"/>
      <c r="V994" s="25"/>
      <c r="W994" s="215"/>
      <c r="X994" s="216"/>
      <c r="Y994" s="25"/>
      <c r="Z994" s="215"/>
      <c r="AA994" s="25"/>
      <c r="AB994" s="215"/>
      <c r="AC994" s="216"/>
      <c r="AD994" s="25"/>
      <c r="AE994" s="215"/>
      <c r="AF994" s="25"/>
      <c r="AG994" s="215"/>
      <c r="AH994" s="216"/>
      <c r="AI994" s="25"/>
      <c r="AJ994" s="215"/>
      <c r="AK994" s="25"/>
      <c r="AL994" s="215"/>
      <c r="AM994" s="216"/>
      <c r="AN994" s="25"/>
      <c r="AO994" s="215"/>
      <c r="AP994" s="25"/>
    </row>
    <row r="995" spans="11:42" ht="15.75" customHeight="1">
      <c r="K995" s="215"/>
      <c r="L995" s="286"/>
      <c r="M995" s="215"/>
      <c r="N995" s="216"/>
      <c r="O995" s="286"/>
      <c r="P995" s="215"/>
      <c r="Q995" s="286"/>
      <c r="R995" s="215"/>
      <c r="S995" s="216"/>
      <c r="T995" s="25"/>
      <c r="U995" s="215"/>
      <c r="V995" s="25"/>
      <c r="W995" s="215"/>
      <c r="X995" s="216"/>
      <c r="Y995" s="25"/>
      <c r="Z995" s="215"/>
      <c r="AA995" s="25"/>
      <c r="AB995" s="215"/>
      <c r="AC995" s="216"/>
      <c r="AD995" s="25"/>
      <c r="AE995" s="215"/>
      <c r="AF995" s="25"/>
      <c r="AG995" s="215"/>
      <c r="AH995" s="216"/>
      <c r="AI995" s="25"/>
      <c r="AJ995" s="215"/>
      <c r="AK995" s="25"/>
      <c r="AL995" s="215"/>
      <c r="AM995" s="216"/>
      <c r="AN995" s="25"/>
      <c r="AO995" s="215"/>
      <c r="AP995" s="25"/>
    </row>
    <row r="996" spans="11:42" ht="15.75" customHeight="1">
      <c r="K996" s="215"/>
      <c r="L996" s="286"/>
      <c r="M996" s="215"/>
      <c r="N996" s="216"/>
      <c r="O996" s="286"/>
      <c r="P996" s="215"/>
      <c r="Q996" s="286"/>
      <c r="R996" s="215"/>
      <c r="S996" s="216"/>
      <c r="T996" s="25"/>
      <c r="U996" s="215"/>
      <c r="V996" s="25"/>
      <c r="W996" s="215"/>
      <c r="X996" s="216"/>
      <c r="Y996" s="25"/>
      <c r="Z996" s="215"/>
      <c r="AA996" s="25"/>
      <c r="AB996" s="215"/>
      <c r="AC996" s="216"/>
      <c r="AD996" s="25"/>
      <c r="AE996" s="215"/>
      <c r="AF996" s="25"/>
      <c r="AG996" s="215"/>
      <c r="AH996" s="216"/>
      <c r="AI996" s="25"/>
      <c r="AJ996" s="215"/>
      <c r="AK996" s="25"/>
      <c r="AL996" s="215"/>
      <c r="AM996" s="216"/>
      <c r="AN996" s="25"/>
      <c r="AO996" s="215"/>
      <c r="AP996" s="25"/>
    </row>
    <row r="997" spans="11:42" ht="15.75" customHeight="1">
      <c r="K997" s="215"/>
      <c r="L997" s="286"/>
      <c r="M997" s="215"/>
      <c r="N997" s="216"/>
      <c r="O997" s="286"/>
      <c r="P997" s="215"/>
      <c r="Q997" s="286"/>
      <c r="R997" s="215"/>
      <c r="S997" s="216"/>
      <c r="T997" s="25"/>
      <c r="U997" s="215"/>
      <c r="V997" s="25"/>
      <c r="W997" s="215"/>
      <c r="X997" s="216"/>
      <c r="Y997" s="25"/>
      <c r="Z997" s="215"/>
      <c r="AA997" s="25"/>
      <c r="AB997" s="215"/>
      <c r="AC997" s="216"/>
      <c r="AD997" s="25"/>
      <c r="AE997" s="215"/>
      <c r="AF997" s="25"/>
      <c r="AG997" s="215"/>
      <c r="AH997" s="216"/>
      <c r="AI997" s="25"/>
      <c r="AJ997" s="215"/>
      <c r="AK997" s="25"/>
      <c r="AL997" s="215"/>
      <c r="AM997" s="216"/>
      <c r="AN997" s="25"/>
      <c r="AO997" s="215"/>
      <c r="AP997" s="25"/>
    </row>
    <row r="998" spans="11:42" ht="15.75" customHeight="1">
      <c r="K998" s="215"/>
      <c r="L998" s="286"/>
      <c r="M998" s="215"/>
      <c r="N998" s="216"/>
      <c r="O998" s="286"/>
      <c r="P998" s="215"/>
      <c r="Q998" s="286"/>
      <c r="R998" s="215"/>
      <c r="S998" s="216"/>
      <c r="T998" s="25"/>
      <c r="U998" s="215"/>
      <c r="V998" s="25"/>
      <c r="W998" s="215"/>
      <c r="X998" s="216"/>
      <c r="Y998" s="25"/>
      <c r="Z998" s="215"/>
      <c r="AA998" s="25"/>
      <c r="AB998" s="215"/>
      <c r="AC998" s="216"/>
      <c r="AD998" s="25"/>
      <c r="AE998" s="215"/>
      <c r="AF998" s="25"/>
      <c r="AG998" s="215"/>
      <c r="AH998" s="216"/>
      <c r="AI998" s="25"/>
      <c r="AJ998" s="215"/>
      <c r="AK998" s="25"/>
      <c r="AL998" s="215"/>
      <c r="AM998" s="216"/>
      <c r="AN998" s="25"/>
      <c r="AO998" s="215"/>
      <c r="AP998" s="25"/>
    </row>
    <row r="999" spans="11:42" ht="15.75" customHeight="1">
      <c r="K999" s="215"/>
      <c r="L999" s="286"/>
      <c r="M999" s="215"/>
      <c r="N999" s="216"/>
      <c r="O999" s="286"/>
      <c r="P999" s="215"/>
      <c r="Q999" s="286"/>
      <c r="R999" s="215"/>
      <c r="S999" s="216"/>
      <c r="T999" s="25"/>
      <c r="U999" s="215"/>
      <c r="V999" s="25"/>
      <c r="W999" s="215"/>
      <c r="X999" s="216"/>
      <c r="Y999" s="25"/>
      <c r="Z999" s="215"/>
      <c r="AA999" s="25"/>
      <c r="AB999" s="215"/>
      <c r="AC999" s="216"/>
      <c r="AD999" s="25"/>
      <c r="AE999" s="215"/>
      <c r="AF999" s="25"/>
      <c r="AG999" s="215"/>
      <c r="AH999" s="216"/>
      <c r="AI999" s="25"/>
      <c r="AJ999" s="215"/>
      <c r="AK999" s="25"/>
      <c r="AL999" s="215"/>
      <c r="AM999" s="216"/>
      <c r="AN999" s="25"/>
      <c r="AO999" s="215"/>
      <c r="AP999" s="25"/>
    </row>
    <row r="1000" spans="11:42" ht="15.75" customHeight="1">
      <c r="K1000" s="215"/>
      <c r="L1000" s="286"/>
      <c r="M1000" s="215"/>
      <c r="N1000" s="216"/>
      <c r="O1000" s="286"/>
      <c r="P1000" s="215"/>
      <c r="Q1000" s="286"/>
      <c r="R1000" s="215"/>
      <c r="S1000" s="216"/>
      <c r="T1000" s="25"/>
      <c r="U1000" s="215"/>
      <c r="V1000" s="25"/>
      <c r="W1000" s="215"/>
      <c r="X1000" s="216"/>
      <c r="Y1000" s="25"/>
      <c r="Z1000" s="215"/>
      <c r="AA1000" s="25"/>
      <c r="AB1000" s="215"/>
      <c r="AC1000" s="216"/>
      <c r="AD1000" s="25"/>
      <c r="AE1000" s="215"/>
      <c r="AF1000" s="25"/>
      <c r="AG1000" s="215"/>
      <c r="AH1000" s="216"/>
      <c r="AI1000" s="25"/>
      <c r="AJ1000" s="215"/>
      <c r="AK1000" s="25"/>
      <c r="AL1000" s="215"/>
      <c r="AM1000" s="216"/>
      <c r="AN1000" s="25"/>
      <c r="AO1000" s="215"/>
      <c r="AP1000" s="25"/>
    </row>
  </sheetData>
  <sheetProtection algorithmName="SHA-512" hashValue="CWtyaNeinc0P1On69+YfDJtl2hCTd32j1ax4+KtnguOHJWSNvZdw26XlLHPl5lUpQvqyJremDCf8kDIGfCPQGA==" saltValue="Z2mMOldmj/BrazJk2wuYIA==" spinCount="100000" sheet="1" objects="1" scenarios="1" formatCells="0" formatRows="0"/>
  <mergeCells count="321">
    <mergeCell ref="G272:H272"/>
    <mergeCell ref="G273:H273"/>
    <mergeCell ref="G274:H274"/>
    <mergeCell ref="G275:H275"/>
    <mergeCell ref="G276:H276"/>
    <mergeCell ref="G277:H277"/>
    <mergeCell ref="G278:H278"/>
    <mergeCell ref="G263:H263"/>
    <mergeCell ref="G264:H264"/>
    <mergeCell ref="G265:H265"/>
    <mergeCell ref="G266:H266"/>
    <mergeCell ref="G267:H267"/>
    <mergeCell ref="G268:H268"/>
    <mergeCell ref="G269:H269"/>
    <mergeCell ref="G270:H270"/>
    <mergeCell ref="G271:H271"/>
    <mergeCell ref="G254:H254"/>
    <mergeCell ref="G255:H255"/>
    <mergeCell ref="G256:H256"/>
    <mergeCell ref="G257:H257"/>
    <mergeCell ref="G258:H258"/>
    <mergeCell ref="G259:H259"/>
    <mergeCell ref="G260:H260"/>
    <mergeCell ref="G261:H261"/>
    <mergeCell ref="G262:H262"/>
    <mergeCell ref="G245:H245"/>
    <mergeCell ref="G246:H246"/>
    <mergeCell ref="G247:H247"/>
    <mergeCell ref="G248:H248"/>
    <mergeCell ref="G249:H249"/>
    <mergeCell ref="G250:H250"/>
    <mergeCell ref="G251:H251"/>
    <mergeCell ref="G252:H252"/>
    <mergeCell ref="G253:H253"/>
    <mergeCell ref="G305:H305"/>
    <mergeCell ref="G306:H306"/>
    <mergeCell ref="G314:H314"/>
    <mergeCell ref="G315:H315"/>
    <mergeCell ref="G316:H316"/>
    <mergeCell ref="G317:H317"/>
    <mergeCell ref="G318:H318"/>
    <mergeCell ref="G319:H319"/>
    <mergeCell ref="M339:N339"/>
    <mergeCell ref="G307:H307"/>
    <mergeCell ref="G308:H308"/>
    <mergeCell ref="G309:H309"/>
    <mergeCell ref="G310:H310"/>
    <mergeCell ref="G311:H311"/>
    <mergeCell ref="G312:H312"/>
    <mergeCell ref="G313:H313"/>
    <mergeCell ref="G296:H296"/>
    <mergeCell ref="G297:H297"/>
    <mergeCell ref="G298:H298"/>
    <mergeCell ref="G299:H299"/>
    <mergeCell ref="G300:H300"/>
    <mergeCell ref="G301:H301"/>
    <mergeCell ref="G302:H302"/>
    <mergeCell ref="G303:H303"/>
    <mergeCell ref="G304:H304"/>
    <mergeCell ref="G287:H287"/>
    <mergeCell ref="G288:H288"/>
    <mergeCell ref="G289:H289"/>
    <mergeCell ref="G290:H290"/>
    <mergeCell ref="G291:H291"/>
    <mergeCell ref="G292:H292"/>
    <mergeCell ref="G293:H293"/>
    <mergeCell ref="G294:H294"/>
    <mergeCell ref="G295:H295"/>
    <mergeCell ref="G229:H229"/>
    <mergeCell ref="G279:H279"/>
    <mergeCell ref="G280:H280"/>
    <mergeCell ref="G281:H281"/>
    <mergeCell ref="G282:H282"/>
    <mergeCell ref="G283:H283"/>
    <mergeCell ref="G284:H284"/>
    <mergeCell ref="G285:H285"/>
    <mergeCell ref="G286:H286"/>
    <mergeCell ref="G230:H230"/>
    <mergeCell ref="G231:H231"/>
    <mergeCell ref="G232:H232"/>
    <mergeCell ref="G233:H233"/>
    <mergeCell ref="G234:H234"/>
    <mergeCell ref="G235:H235"/>
    <mergeCell ref="G236:H236"/>
    <mergeCell ref="G237:H237"/>
    <mergeCell ref="G238:H238"/>
    <mergeCell ref="G239:H239"/>
    <mergeCell ref="G240:H240"/>
    <mergeCell ref="G241:H241"/>
    <mergeCell ref="G242:H242"/>
    <mergeCell ref="G243:H243"/>
    <mergeCell ref="G244:H244"/>
    <mergeCell ref="G220:H220"/>
    <mergeCell ref="G221:H221"/>
    <mergeCell ref="G222:H222"/>
    <mergeCell ref="G223:H223"/>
    <mergeCell ref="G224:H224"/>
    <mergeCell ref="G225:H225"/>
    <mergeCell ref="G226:H226"/>
    <mergeCell ref="G227:H227"/>
    <mergeCell ref="G228:H228"/>
    <mergeCell ref="G211:H211"/>
    <mergeCell ref="G212:H212"/>
    <mergeCell ref="G213:H213"/>
    <mergeCell ref="G214:H214"/>
    <mergeCell ref="G215:H215"/>
    <mergeCell ref="G216:H216"/>
    <mergeCell ref="G217:H217"/>
    <mergeCell ref="G218:H218"/>
    <mergeCell ref="G219:H219"/>
    <mergeCell ref="G202:H202"/>
    <mergeCell ref="G203:H203"/>
    <mergeCell ref="G204:H204"/>
    <mergeCell ref="G205:H205"/>
    <mergeCell ref="G206:H206"/>
    <mergeCell ref="G207:H207"/>
    <mergeCell ref="G208:H208"/>
    <mergeCell ref="G209:H209"/>
    <mergeCell ref="G210:H210"/>
    <mergeCell ref="G193:H193"/>
    <mergeCell ref="G194:H194"/>
    <mergeCell ref="G195:H195"/>
    <mergeCell ref="G196:H196"/>
    <mergeCell ref="G197:H197"/>
    <mergeCell ref="G198:H198"/>
    <mergeCell ref="G199:H199"/>
    <mergeCell ref="G200:H200"/>
    <mergeCell ref="G201:H201"/>
    <mergeCell ref="G184:H184"/>
    <mergeCell ref="G185:H185"/>
    <mergeCell ref="G186:H186"/>
    <mergeCell ref="G187:H187"/>
    <mergeCell ref="G188:H188"/>
    <mergeCell ref="G189:H189"/>
    <mergeCell ref="G190:H190"/>
    <mergeCell ref="G191:H191"/>
    <mergeCell ref="G192:H192"/>
    <mergeCell ref="G175:H175"/>
    <mergeCell ref="G176:H176"/>
    <mergeCell ref="G177:H177"/>
    <mergeCell ref="G178:H178"/>
    <mergeCell ref="G179:H179"/>
    <mergeCell ref="G180:H180"/>
    <mergeCell ref="G181:H181"/>
    <mergeCell ref="G182:H182"/>
    <mergeCell ref="G183:H183"/>
    <mergeCell ref="G166:H166"/>
    <mergeCell ref="G167:H167"/>
    <mergeCell ref="G168:H168"/>
    <mergeCell ref="G169:H169"/>
    <mergeCell ref="G170:H170"/>
    <mergeCell ref="G171:H171"/>
    <mergeCell ref="G172:H172"/>
    <mergeCell ref="G173:H173"/>
    <mergeCell ref="G174:H174"/>
    <mergeCell ref="G157:H157"/>
    <mergeCell ref="G158:H158"/>
    <mergeCell ref="G159:H159"/>
    <mergeCell ref="G160:H160"/>
    <mergeCell ref="G161:H161"/>
    <mergeCell ref="G162:H162"/>
    <mergeCell ref="G163:H163"/>
    <mergeCell ref="G164:H164"/>
    <mergeCell ref="G165:H165"/>
    <mergeCell ref="G148:H148"/>
    <mergeCell ref="G149:H149"/>
    <mergeCell ref="G150:H150"/>
    <mergeCell ref="G151:H151"/>
    <mergeCell ref="G152:H152"/>
    <mergeCell ref="G153:H153"/>
    <mergeCell ref="G154:H154"/>
    <mergeCell ref="G155:H155"/>
    <mergeCell ref="G156:H156"/>
    <mergeCell ref="G139:H139"/>
    <mergeCell ref="G140:H140"/>
    <mergeCell ref="G141:H141"/>
    <mergeCell ref="G142:H142"/>
    <mergeCell ref="G143:H143"/>
    <mergeCell ref="G144:H144"/>
    <mergeCell ref="G145:H145"/>
    <mergeCell ref="G146:H146"/>
    <mergeCell ref="G147:H147"/>
    <mergeCell ref="G130:H130"/>
    <mergeCell ref="G131:H131"/>
    <mergeCell ref="G132:H132"/>
    <mergeCell ref="G133:H133"/>
    <mergeCell ref="G134:H134"/>
    <mergeCell ref="G135:H135"/>
    <mergeCell ref="G136:H136"/>
    <mergeCell ref="G137:H137"/>
    <mergeCell ref="G138:H138"/>
    <mergeCell ref="G121:H121"/>
    <mergeCell ref="G122:H122"/>
    <mergeCell ref="G123:H123"/>
    <mergeCell ref="G124:H124"/>
    <mergeCell ref="G125:H125"/>
    <mergeCell ref="G126:H126"/>
    <mergeCell ref="G127:H127"/>
    <mergeCell ref="G128:H128"/>
    <mergeCell ref="G129:H129"/>
    <mergeCell ref="G112:H112"/>
    <mergeCell ref="G113:H113"/>
    <mergeCell ref="G114:H114"/>
    <mergeCell ref="G115:H115"/>
    <mergeCell ref="G116:H116"/>
    <mergeCell ref="G117:H117"/>
    <mergeCell ref="G118:H118"/>
    <mergeCell ref="G119:H119"/>
    <mergeCell ref="G120:H120"/>
    <mergeCell ref="G103:H103"/>
    <mergeCell ref="G104:H104"/>
    <mergeCell ref="G105:H105"/>
    <mergeCell ref="G106:H106"/>
    <mergeCell ref="G107:H107"/>
    <mergeCell ref="G108:H108"/>
    <mergeCell ref="G109:H109"/>
    <mergeCell ref="G110:H110"/>
    <mergeCell ref="G111:H111"/>
    <mergeCell ref="G94:H94"/>
    <mergeCell ref="G95:H95"/>
    <mergeCell ref="G96:H96"/>
    <mergeCell ref="G97:H97"/>
    <mergeCell ref="G98:H98"/>
    <mergeCell ref="G99:H99"/>
    <mergeCell ref="G100:H100"/>
    <mergeCell ref="G101:H101"/>
    <mergeCell ref="G102:H102"/>
    <mergeCell ref="G85:H85"/>
    <mergeCell ref="G86:H86"/>
    <mergeCell ref="G87:H87"/>
    <mergeCell ref="G88:H88"/>
    <mergeCell ref="G89:H89"/>
    <mergeCell ref="G90:H90"/>
    <mergeCell ref="G91:H91"/>
    <mergeCell ref="G92:H92"/>
    <mergeCell ref="G93:H93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B1:I1"/>
    <mergeCell ref="B2:I2"/>
    <mergeCell ref="B4:F4"/>
    <mergeCell ref="D6:E6"/>
    <mergeCell ref="D7:D9"/>
    <mergeCell ref="E7:E9"/>
    <mergeCell ref="A16:A19"/>
    <mergeCell ref="G20:H20"/>
    <mergeCell ref="G21:H21"/>
    <mergeCell ref="B16:B19"/>
    <mergeCell ref="C16:C19"/>
    <mergeCell ref="D16:D19"/>
    <mergeCell ref="E16:E19"/>
    <mergeCell ref="AI18:AM18"/>
    <mergeCell ref="AN18:AP18"/>
    <mergeCell ref="F16:F19"/>
    <mergeCell ref="G16:I19"/>
    <mergeCell ref="J18:N18"/>
    <mergeCell ref="O18:S18"/>
    <mergeCell ref="T18:X18"/>
    <mergeCell ref="Y18:AC18"/>
    <mergeCell ref="AD18:AH18"/>
  </mergeCells>
  <conditionalFormatting sqref="G20:G319">
    <cfRule type="containsText" dxfId="5" priority="1" operator="containsText" text="FAILED">
      <formula>NOT(ISERROR(SEARCH(("FAILED"),(G20))))</formula>
    </cfRule>
    <cfRule type="containsText" dxfId="4" priority="2" operator="containsText" text="FAILED">
      <formula>NOT(ISERROR(SEARCH(("FAILED"),(G20))))</formula>
    </cfRule>
  </conditionalFormatting>
  <printOptions horizontalCentered="1"/>
  <pageMargins left="0.51181102362204722" right="0.51181102362204722" top="0.74803149606299213" bottom="0.74803149606299213" header="0" footer="0"/>
  <pageSetup scale="51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4">
    <tabColor rgb="FFFFC000"/>
  </sheetPr>
  <dimension ref="A1:BC1000"/>
  <sheetViews>
    <sheetView showGridLines="0" view="pageBreakPreview" topLeftCell="A17" zoomScale="75" zoomScaleNormal="100" zoomScaleSheetLayoutView="75" workbookViewId="0">
      <selection activeCell="N10" sqref="N10"/>
    </sheetView>
  </sheetViews>
  <sheetFormatPr defaultColWidth="11.125" defaultRowHeight="15" customHeight="1"/>
  <cols>
    <col min="1" max="1" width="18.625" customWidth="1"/>
    <col min="2" max="21" width="7.125" customWidth="1"/>
    <col min="22" max="22" width="11.125" customWidth="1"/>
    <col min="23" max="24" width="6.625" hidden="1" customWidth="1"/>
    <col min="25" max="25" width="8.125" hidden="1" customWidth="1"/>
    <col min="26" max="26" width="6.375" hidden="1" customWidth="1"/>
    <col min="27" max="55" width="5.625" hidden="1" customWidth="1"/>
  </cols>
  <sheetData>
    <row r="1" spans="1:55" ht="42" customHeight="1">
      <c r="A1" s="287"/>
      <c r="B1" s="365" t="s">
        <v>196</v>
      </c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416"/>
      <c r="N1" s="416"/>
      <c r="O1" s="416"/>
      <c r="P1" s="416"/>
      <c r="Q1" s="416"/>
      <c r="R1" s="416"/>
      <c r="S1" s="416"/>
      <c r="T1" s="416"/>
      <c r="U1" s="416"/>
      <c r="V1" s="416"/>
      <c r="W1" s="2"/>
      <c r="X1" s="215"/>
      <c r="Y1" s="2"/>
      <c r="Z1" s="215"/>
      <c r="AA1" s="216"/>
      <c r="AB1" s="2"/>
      <c r="AC1" s="215"/>
      <c r="AD1" s="2"/>
      <c r="AE1" s="215"/>
      <c r="AF1" s="216"/>
      <c r="AG1" s="25"/>
      <c r="AH1" s="215"/>
      <c r="AI1" s="25"/>
      <c r="AJ1" s="215"/>
      <c r="AK1" s="216"/>
      <c r="AL1" s="25"/>
      <c r="AM1" s="215"/>
      <c r="AN1" s="25"/>
      <c r="AO1" s="215"/>
      <c r="AP1" s="216"/>
      <c r="AQ1" s="25"/>
      <c r="AR1" s="215"/>
      <c r="AS1" s="25"/>
      <c r="AT1" s="215"/>
      <c r="AU1" s="216"/>
      <c r="AV1" s="25"/>
      <c r="AW1" s="215"/>
      <c r="AX1" s="25"/>
      <c r="AY1" s="215"/>
      <c r="AZ1" s="216"/>
      <c r="BA1" s="25"/>
      <c r="BB1" s="215"/>
      <c r="BC1" s="25"/>
    </row>
    <row r="2" spans="1:55" ht="15.75" customHeight="1">
      <c r="A2" s="287"/>
      <c r="B2" s="366" t="s">
        <v>197</v>
      </c>
      <c r="C2" s="416"/>
      <c r="D2" s="416"/>
      <c r="E2" s="416"/>
      <c r="F2" s="416"/>
      <c r="G2" s="416"/>
      <c r="H2" s="416"/>
      <c r="I2" s="416"/>
      <c r="J2" s="416"/>
      <c r="K2" s="416"/>
      <c r="L2" s="416"/>
      <c r="M2" s="416"/>
      <c r="N2" s="416"/>
      <c r="O2" s="416"/>
      <c r="P2" s="416"/>
      <c r="Q2" s="416"/>
      <c r="R2" s="416"/>
      <c r="S2" s="416"/>
      <c r="T2" s="416"/>
      <c r="U2" s="416"/>
      <c r="V2" s="416"/>
      <c r="W2" s="2"/>
      <c r="X2" s="215"/>
      <c r="Y2" s="2"/>
      <c r="Z2" s="217"/>
      <c r="AA2" s="218"/>
      <c r="AB2" s="14"/>
      <c r="AC2" s="217"/>
      <c r="AD2" s="14"/>
      <c r="AE2" s="217"/>
      <c r="AF2" s="218"/>
      <c r="AG2" s="29"/>
      <c r="AH2" s="217"/>
      <c r="AI2" s="29"/>
      <c r="AJ2" s="217"/>
      <c r="AK2" s="218"/>
      <c r="AL2" s="25"/>
      <c r="AM2" s="215"/>
      <c r="AN2" s="25"/>
      <c r="AO2" s="215"/>
      <c r="AP2" s="216"/>
      <c r="AQ2" s="25"/>
      <c r="AR2" s="215"/>
      <c r="AS2" s="25"/>
      <c r="AT2" s="215"/>
      <c r="AU2" s="216"/>
      <c r="AV2" s="25"/>
      <c r="AW2" s="215"/>
      <c r="AX2" s="25"/>
      <c r="AY2" s="215"/>
      <c r="AZ2" s="216"/>
      <c r="BA2" s="25"/>
      <c r="BB2" s="215"/>
      <c r="BC2" s="25"/>
    </row>
    <row r="3" spans="1:55" ht="4.5" customHeight="1">
      <c r="A3" s="219"/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30"/>
      <c r="X3" s="220"/>
      <c r="Y3" s="30"/>
      <c r="Z3" s="220"/>
      <c r="AA3" s="221"/>
      <c r="AB3" s="14"/>
      <c r="AC3" s="217"/>
      <c r="AD3" s="14"/>
      <c r="AE3" s="217"/>
      <c r="AF3" s="218"/>
      <c r="AG3" s="29"/>
      <c r="AH3" s="217"/>
      <c r="AI3" s="29"/>
      <c r="AJ3" s="217"/>
      <c r="AK3" s="218"/>
      <c r="AL3" s="25"/>
      <c r="AM3" s="215"/>
      <c r="AN3" s="25"/>
      <c r="AO3" s="215"/>
      <c r="AP3" s="216"/>
      <c r="AQ3" s="25"/>
      <c r="AR3" s="215"/>
      <c r="AS3" s="25"/>
      <c r="AT3" s="215"/>
      <c r="AU3" s="216"/>
      <c r="AV3" s="25"/>
      <c r="AW3" s="215"/>
      <c r="AX3" s="25"/>
      <c r="AY3" s="215"/>
      <c r="AZ3" s="216"/>
      <c r="BA3" s="25"/>
      <c r="BB3" s="215"/>
      <c r="BC3" s="25"/>
    </row>
    <row r="4" spans="1:55" ht="33.75" customHeight="1">
      <c r="A4" s="45"/>
      <c r="B4" s="451" t="s">
        <v>291</v>
      </c>
      <c r="C4" s="416"/>
      <c r="D4" s="416"/>
      <c r="E4" s="416"/>
      <c r="F4" s="416"/>
      <c r="G4" s="416"/>
      <c r="H4" s="416"/>
      <c r="I4" s="416"/>
      <c r="J4" s="416"/>
      <c r="K4" s="416"/>
      <c r="L4" s="416"/>
      <c r="M4" s="416"/>
      <c r="N4" s="416"/>
      <c r="O4" s="416"/>
      <c r="P4" s="416"/>
      <c r="Q4" s="416"/>
      <c r="R4" s="416"/>
      <c r="S4" s="452"/>
      <c r="T4" s="470" t="s">
        <v>199</v>
      </c>
      <c r="U4" s="416"/>
      <c r="V4" s="452"/>
      <c r="W4" s="14"/>
      <c r="X4" s="217"/>
      <c r="Y4" s="14"/>
      <c r="Z4" s="217"/>
      <c r="AA4" s="218"/>
      <c r="AB4" s="14"/>
      <c r="AC4" s="217"/>
      <c r="AD4" s="14"/>
      <c r="AE4" s="217"/>
      <c r="AF4" s="14"/>
      <c r="AG4" s="14"/>
      <c r="AH4" s="14"/>
      <c r="AI4" s="14"/>
      <c r="AJ4" s="14"/>
      <c r="AK4" s="14"/>
      <c r="AL4" s="29"/>
      <c r="AM4" s="215"/>
      <c r="AN4" s="25"/>
      <c r="AO4" s="215"/>
      <c r="AP4" s="216"/>
      <c r="AQ4" s="25"/>
      <c r="AR4" s="215"/>
      <c r="AS4" s="25"/>
      <c r="AT4" s="215"/>
      <c r="AU4" s="216"/>
      <c r="AV4" s="25"/>
      <c r="AW4" s="215"/>
      <c r="AX4" s="25"/>
      <c r="AY4" s="215"/>
      <c r="AZ4" s="216"/>
      <c r="BA4" s="25"/>
      <c r="BB4" s="215"/>
      <c r="BC4" s="25"/>
    </row>
    <row r="5" spans="1:55" ht="15.75" customHeight="1">
      <c r="A5" s="141" t="s">
        <v>11</v>
      </c>
      <c r="B5" s="402" t="str">
        <f>IF(COVERPAGE!S3=0,"",COVERPAGE!S3)</f>
        <v>SECOND SEMESTER SY 2024-2025</v>
      </c>
      <c r="C5" s="471"/>
      <c r="D5" s="471"/>
      <c r="E5" s="471"/>
      <c r="F5" s="471"/>
      <c r="G5" s="471"/>
      <c r="H5" s="471"/>
      <c r="I5" s="471"/>
      <c r="J5" s="108"/>
      <c r="K5" s="108"/>
      <c r="L5" s="108"/>
      <c r="M5" s="108"/>
      <c r="N5" s="108"/>
      <c r="O5" s="108"/>
      <c r="P5" s="45"/>
      <c r="Q5" s="45"/>
      <c r="R5" s="45"/>
      <c r="S5" s="45"/>
      <c r="T5" s="142" t="s">
        <v>65</v>
      </c>
      <c r="U5" s="143">
        <f>'CO-PO Attainment'!AC20</f>
        <v>0.8</v>
      </c>
      <c r="V5" s="144" t="str">
        <f t="shared" ref="V5:V14" si="0">IF(U5&lt;&gt;"",IFERROR(IF(U5&gt;=0.6,"Y","N"),""),"")</f>
        <v>Y</v>
      </c>
      <c r="W5" s="31" t="s">
        <v>35</v>
      </c>
      <c r="X5" s="223"/>
      <c r="Y5" s="31" t="s">
        <v>42</v>
      </c>
      <c r="Z5" s="223"/>
      <c r="AA5" s="31"/>
      <c r="AB5" s="31"/>
      <c r="AC5" s="223"/>
      <c r="AD5" s="218"/>
      <c r="AE5" s="215"/>
      <c r="AF5" s="26" t="s">
        <v>155</v>
      </c>
      <c r="AG5" s="30">
        <v>0.1</v>
      </c>
      <c r="AH5" s="30" t="s">
        <v>13</v>
      </c>
      <c r="AI5" s="30" t="s">
        <v>16</v>
      </c>
      <c r="AJ5" s="14"/>
      <c r="AK5" s="14"/>
      <c r="AL5" s="29"/>
      <c r="AM5" s="224"/>
      <c r="AN5" s="25"/>
      <c r="AO5" s="215"/>
      <c r="AP5" s="216"/>
      <c r="AQ5" s="25"/>
      <c r="AR5" s="215"/>
      <c r="AS5" s="25"/>
      <c r="AT5" s="215"/>
      <c r="AU5" s="216"/>
      <c r="AV5" s="25"/>
      <c r="AW5" s="215"/>
      <c r="AX5" s="25"/>
      <c r="AY5" s="215"/>
      <c r="AZ5" s="216"/>
      <c r="BA5" s="25"/>
      <c r="BB5" s="215"/>
      <c r="BC5" s="25"/>
    </row>
    <row r="6" spans="1:55" ht="15.75" customHeight="1">
      <c r="A6" s="141" t="s">
        <v>14</v>
      </c>
      <c r="B6" s="402" t="str">
        <f>IF(COVERPAGE!S4=0,"",COVERPAGE!S4)</f>
        <v/>
      </c>
      <c r="C6" s="471"/>
      <c r="D6" s="471"/>
      <c r="E6" s="471"/>
      <c r="F6" s="471"/>
      <c r="G6" s="471"/>
      <c r="H6" s="471"/>
      <c r="I6" s="471"/>
      <c r="J6" s="108"/>
      <c r="K6" s="108"/>
      <c r="L6" s="472" t="s">
        <v>292</v>
      </c>
      <c r="M6" s="419"/>
      <c r="N6" s="419"/>
      <c r="O6" s="419"/>
      <c r="P6" s="419"/>
      <c r="Q6" s="419"/>
      <c r="R6" s="419"/>
      <c r="S6" s="108"/>
      <c r="T6" s="142" t="s">
        <v>66</v>
      </c>
      <c r="U6" s="143">
        <f>'CO-PO Attainment'!AC21</f>
        <v>1</v>
      </c>
      <c r="V6" s="144" t="str">
        <f t="shared" si="0"/>
        <v>Y</v>
      </c>
      <c r="W6" s="32">
        <v>0</v>
      </c>
      <c r="X6" s="226"/>
      <c r="Y6" s="26">
        <v>2</v>
      </c>
      <c r="Z6" s="227" t="s">
        <v>201</v>
      </c>
      <c r="AA6" s="26"/>
      <c r="AB6" s="26"/>
      <c r="AC6" s="227"/>
      <c r="AD6" s="218"/>
      <c r="AE6" s="215"/>
      <c r="AF6" s="26" t="s">
        <v>156</v>
      </c>
      <c r="AG6" s="14">
        <v>0.2</v>
      </c>
      <c r="AH6" s="14">
        <v>80</v>
      </c>
      <c r="AI6" s="14">
        <v>60</v>
      </c>
      <c r="AJ6" s="14"/>
      <c r="AK6" s="14"/>
      <c r="AL6" s="29"/>
      <c r="AM6" s="224"/>
      <c r="AN6" s="25"/>
      <c r="AO6" s="215"/>
      <c r="AP6" s="216"/>
      <c r="AQ6" s="25"/>
      <c r="AR6" s="215"/>
      <c r="AS6" s="25"/>
      <c r="AT6" s="215"/>
      <c r="AU6" s="216"/>
      <c r="AV6" s="25"/>
      <c r="AW6" s="215"/>
      <c r="AX6" s="25"/>
      <c r="AY6" s="215"/>
      <c r="AZ6" s="216"/>
      <c r="BA6" s="25"/>
      <c r="BB6" s="215"/>
      <c r="BC6" s="25"/>
    </row>
    <row r="7" spans="1:55" ht="16.5" customHeight="1">
      <c r="A7" s="141" t="s">
        <v>17</v>
      </c>
      <c r="B7" s="402" t="str">
        <f>IF(COVERPAGE!S5=0,"",COVERPAGE!S5)</f>
        <v/>
      </c>
      <c r="C7" s="471"/>
      <c r="D7" s="471"/>
      <c r="E7" s="471"/>
      <c r="F7" s="471"/>
      <c r="G7" s="471"/>
      <c r="H7" s="471"/>
      <c r="I7" s="471"/>
      <c r="J7" s="108"/>
      <c r="K7" s="108"/>
      <c r="L7" s="400">
        <f>IFERROR('CO-PO Attainment'!V34,"")</f>
        <v>2.8400000000000012</v>
      </c>
      <c r="M7" s="419"/>
      <c r="N7" s="401" t="str">
        <f>IF(L7="","",IF(AND(L7&gt;=W6,L7&lt;Y6),Z6,IF(AND(L7&gt;=W7,L7&lt;Y7),Z7,IF(L7&gt;=W8,Z8,""))))</f>
        <v>Moderate attainment</v>
      </c>
      <c r="O7" s="419"/>
      <c r="P7" s="419"/>
      <c r="Q7" s="419"/>
      <c r="R7" s="419"/>
      <c r="S7" s="45"/>
      <c r="T7" s="142" t="s">
        <v>175</v>
      </c>
      <c r="U7" s="143">
        <f>'CO-PO Attainment'!AC22</f>
        <v>1</v>
      </c>
      <c r="V7" s="144" t="str">
        <f t="shared" si="0"/>
        <v>Y</v>
      </c>
      <c r="W7" s="32">
        <v>2</v>
      </c>
      <c r="X7" s="226"/>
      <c r="Y7" s="26">
        <v>3</v>
      </c>
      <c r="Z7" s="228" t="s">
        <v>202</v>
      </c>
      <c r="AA7" s="33"/>
      <c r="AB7" s="33"/>
      <c r="AC7" s="228"/>
      <c r="AD7" s="218"/>
      <c r="AE7" s="215"/>
      <c r="AF7" s="26" t="s">
        <v>157</v>
      </c>
      <c r="AG7" s="14">
        <v>0.3</v>
      </c>
      <c r="AH7" s="14">
        <v>20</v>
      </c>
      <c r="AI7" s="14">
        <v>40</v>
      </c>
      <c r="AJ7" s="14"/>
      <c r="AK7" s="14"/>
      <c r="AL7" s="29"/>
      <c r="AM7" s="224"/>
      <c r="AN7" s="25"/>
      <c r="AO7" s="215"/>
      <c r="AP7" s="216"/>
      <c r="AQ7" s="25"/>
      <c r="AR7" s="215"/>
      <c r="AS7" s="25"/>
      <c r="AT7" s="215"/>
      <c r="AU7" s="216"/>
      <c r="AV7" s="25"/>
      <c r="AW7" s="215"/>
      <c r="AX7" s="25"/>
      <c r="AY7" s="215"/>
      <c r="AZ7" s="216"/>
      <c r="BA7" s="25"/>
      <c r="BB7" s="215"/>
      <c r="BC7" s="25"/>
    </row>
    <row r="8" spans="1:55" ht="16.5" customHeight="1">
      <c r="A8" s="141" t="s">
        <v>18</v>
      </c>
      <c r="B8" s="403" t="str">
        <f>IF(COVERPAGE!S6=0,"",COVERPAGE!S6)</f>
        <v>LECTURE</v>
      </c>
      <c r="C8" s="473"/>
      <c r="D8" s="473"/>
      <c r="E8" s="473"/>
      <c r="F8" s="473"/>
      <c r="G8" s="473"/>
      <c r="H8" s="473"/>
      <c r="I8" s="473"/>
      <c r="J8" s="108"/>
      <c r="K8" s="108"/>
      <c r="L8" s="419"/>
      <c r="M8" s="419"/>
      <c r="N8" s="419"/>
      <c r="O8" s="416"/>
      <c r="P8" s="416"/>
      <c r="Q8" s="416"/>
      <c r="R8" s="419"/>
      <c r="S8" s="151"/>
      <c r="T8" s="142" t="s">
        <v>176</v>
      </c>
      <c r="U8" s="143">
        <f>'CO-PO Attainment'!AC23</f>
        <v>0.4</v>
      </c>
      <c r="V8" s="144" t="str">
        <f t="shared" si="0"/>
        <v>N</v>
      </c>
      <c r="W8" s="32">
        <v>3</v>
      </c>
      <c r="X8" s="226"/>
      <c r="Y8" s="26"/>
      <c r="Z8" s="227" t="s">
        <v>203</v>
      </c>
      <c r="AA8" s="26"/>
      <c r="AB8" s="26"/>
      <c r="AC8" s="227"/>
      <c r="AD8" s="218"/>
      <c r="AE8" s="215"/>
      <c r="AF8" s="14"/>
      <c r="AG8" s="14">
        <v>0.4</v>
      </c>
      <c r="AH8" s="14"/>
      <c r="AI8" s="14"/>
      <c r="AJ8" s="14"/>
      <c r="AK8" s="14"/>
      <c r="AL8" s="29"/>
      <c r="AM8" s="224"/>
      <c r="AN8" s="25"/>
      <c r="AO8" s="215"/>
      <c r="AP8" s="216"/>
      <c r="AQ8" s="25"/>
      <c r="AR8" s="215"/>
      <c r="AS8" s="25"/>
      <c r="AT8" s="215"/>
      <c r="AU8" s="216"/>
      <c r="AV8" s="25"/>
      <c r="AW8" s="215"/>
      <c r="AX8" s="25"/>
      <c r="AY8" s="215"/>
      <c r="AZ8" s="216"/>
      <c r="BA8" s="25"/>
      <c r="BB8" s="215"/>
      <c r="BC8" s="25"/>
    </row>
    <row r="9" spans="1:55" ht="16.5" customHeight="1">
      <c r="A9" s="141" t="s">
        <v>20</v>
      </c>
      <c r="B9" s="403" t="str">
        <f>IF(COVERPAGE!S7=0,"",COVERPAGE!S7)</f>
        <v/>
      </c>
      <c r="C9" s="473"/>
      <c r="D9" s="473"/>
      <c r="E9" s="473"/>
      <c r="F9" s="473"/>
      <c r="G9" s="473"/>
      <c r="H9" s="473"/>
      <c r="I9" s="473"/>
      <c r="J9" s="108"/>
      <c r="K9" s="108"/>
      <c r="L9" s="419"/>
      <c r="M9" s="419"/>
      <c r="N9" s="419"/>
      <c r="O9" s="419"/>
      <c r="P9" s="419"/>
      <c r="Q9" s="419"/>
      <c r="R9" s="419"/>
      <c r="S9" s="151"/>
      <c r="T9" s="142" t="s">
        <v>177</v>
      </c>
      <c r="U9" s="143">
        <f>'CO-PO Attainment'!AC24</f>
        <v>0.60000000000000009</v>
      </c>
      <c r="V9" s="144" t="str">
        <f t="shared" si="0"/>
        <v>Y</v>
      </c>
      <c r="W9" s="2"/>
      <c r="X9" s="215"/>
      <c r="Y9" s="2"/>
      <c r="Z9" s="217"/>
      <c r="AA9" s="218"/>
      <c r="AB9" s="14"/>
      <c r="AC9" s="217"/>
      <c r="AD9" s="14"/>
      <c r="AE9" s="217"/>
      <c r="AF9" s="14"/>
      <c r="AG9" s="14">
        <v>0.5</v>
      </c>
      <c r="AH9" s="14"/>
      <c r="AI9" s="14"/>
      <c r="AJ9" s="14"/>
      <c r="AK9" s="14"/>
      <c r="AL9" s="29"/>
      <c r="AM9" s="215"/>
      <c r="AN9" s="25"/>
      <c r="AO9" s="215"/>
      <c r="AP9" s="216"/>
      <c r="AQ9" s="25"/>
      <c r="AR9" s="215"/>
      <c r="AS9" s="25"/>
      <c r="AT9" s="215"/>
      <c r="AU9" s="216"/>
      <c r="AV9" s="25"/>
      <c r="AW9" s="215"/>
      <c r="AX9" s="25"/>
      <c r="AY9" s="215"/>
      <c r="AZ9" s="216"/>
      <c r="BA9" s="25"/>
      <c r="BB9" s="215"/>
      <c r="BC9" s="25"/>
    </row>
    <row r="10" spans="1:55" ht="15.75" customHeight="1">
      <c r="A10" s="141" t="s">
        <v>21</v>
      </c>
      <c r="B10" s="403">
        <f>IF(COVERPAGE!S8=0,"",COVERPAGE!S8)</f>
        <v>3</v>
      </c>
      <c r="C10" s="473"/>
      <c r="D10" s="473"/>
      <c r="E10" s="473"/>
      <c r="F10" s="473"/>
      <c r="G10" s="473"/>
      <c r="H10" s="473"/>
      <c r="I10" s="473"/>
      <c r="J10" s="154"/>
      <c r="K10" s="154"/>
      <c r="L10" s="154"/>
      <c r="M10" s="154"/>
      <c r="N10" s="154"/>
      <c r="O10" s="154"/>
      <c r="P10" s="45"/>
      <c r="Q10" s="45"/>
      <c r="R10" s="45"/>
      <c r="S10" s="45"/>
      <c r="T10" s="142" t="s">
        <v>178</v>
      </c>
      <c r="U10" s="143" t="str">
        <f>'CO-PO Attainment'!AC25</f>
        <v/>
      </c>
      <c r="V10" s="144" t="str">
        <f t="shared" si="0"/>
        <v/>
      </c>
      <c r="W10" s="2"/>
      <c r="X10" s="215"/>
      <c r="Y10" s="2"/>
      <c r="Z10" s="215"/>
      <c r="AA10" s="216"/>
      <c r="AB10" s="2"/>
      <c r="AC10" s="215"/>
      <c r="AD10" s="2"/>
      <c r="AE10" s="215"/>
      <c r="AF10" s="14"/>
      <c r="AG10" s="14">
        <v>0.6</v>
      </c>
      <c r="AH10" s="14"/>
      <c r="AI10" s="14"/>
      <c r="AJ10" s="14"/>
      <c r="AK10" s="14"/>
      <c r="AL10" s="29"/>
      <c r="AM10" s="215"/>
      <c r="AN10" s="25"/>
      <c r="AO10" s="215"/>
      <c r="AP10" s="216"/>
      <c r="AQ10" s="25"/>
      <c r="AR10" s="215"/>
      <c r="AS10" s="25"/>
      <c r="AT10" s="215"/>
      <c r="AU10" s="216"/>
      <c r="AV10" s="25"/>
      <c r="AW10" s="215"/>
      <c r="AX10" s="25"/>
      <c r="AY10" s="215"/>
      <c r="AZ10" s="216"/>
      <c r="BA10" s="25"/>
      <c r="BB10" s="215"/>
      <c r="BC10" s="25"/>
    </row>
    <row r="11" spans="1:55" ht="15.75" customHeight="1">
      <c r="A11" s="141" t="s">
        <v>23</v>
      </c>
      <c r="B11" s="403" t="str">
        <f>IF(COVERPAGE!S9=0,"",COVERPAGE!S9)</f>
        <v>60-40</v>
      </c>
      <c r="C11" s="473"/>
      <c r="D11" s="473"/>
      <c r="E11" s="473"/>
      <c r="F11" s="473"/>
      <c r="G11" s="473"/>
      <c r="H11" s="473"/>
      <c r="I11" s="473"/>
      <c r="J11" s="108"/>
      <c r="K11" s="108"/>
      <c r="L11" s="108"/>
      <c r="M11" s="108"/>
      <c r="N11" s="108"/>
      <c r="O11" s="108"/>
      <c r="P11" s="45"/>
      <c r="Q11" s="45"/>
      <c r="R11" s="45"/>
      <c r="S11" s="45"/>
      <c r="T11" s="142" t="s">
        <v>179</v>
      </c>
      <c r="U11" s="143" t="str">
        <f>'CO-PO Attainment'!AC26</f>
        <v/>
      </c>
      <c r="V11" s="144" t="str">
        <f t="shared" si="0"/>
        <v/>
      </c>
      <c r="W11" s="2"/>
      <c r="X11" s="215"/>
      <c r="Y11" s="2"/>
      <c r="Z11" s="215"/>
      <c r="AA11" s="216"/>
      <c r="AB11" s="2"/>
      <c r="AC11" s="215"/>
      <c r="AD11" s="2"/>
      <c r="AE11" s="215"/>
      <c r="AF11" s="14"/>
      <c r="AG11" s="14"/>
      <c r="AH11" s="14"/>
      <c r="AI11" s="14"/>
      <c r="AJ11" s="14"/>
      <c r="AK11" s="14"/>
      <c r="AL11" s="29"/>
      <c r="AM11" s="215"/>
      <c r="AN11" s="25"/>
      <c r="AO11" s="215"/>
      <c r="AP11" s="216"/>
      <c r="AQ11" s="25"/>
      <c r="AR11" s="215"/>
      <c r="AS11" s="25"/>
      <c r="AT11" s="215"/>
      <c r="AU11" s="216"/>
      <c r="AV11" s="25"/>
      <c r="AW11" s="215"/>
      <c r="AX11" s="25"/>
      <c r="AY11" s="215"/>
      <c r="AZ11" s="216"/>
      <c r="BA11" s="25"/>
      <c r="BB11" s="215"/>
      <c r="BC11" s="25"/>
    </row>
    <row r="12" spans="1:55" ht="15.75" customHeight="1">
      <c r="A12" s="141" t="s">
        <v>25</v>
      </c>
      <c r="B12" s="403" t="str">
        <f>IF(COVERPAGE!S10=0,"",COVERPAGE!S10)</f>
        <v/>
      </c>
      <c r="C12" s="473"/>
      <c r="D12" s="473"/>
      <c r="E12" s="473"/>
      <c r="F12" s="473"/>
      <c r="G12" s="473"/>
      <c r="H12" s="473"/>
      <c r="I12" s="473"/>
      <c r="J12" s="108"/>
      <c r="K12" s="108"/>
      <c r="L12" s="108"/>
      <c r="M12" s="108"/>
      <c r="N12" s="268"/>
      <c r="O12" s="108"/>
      <c r="P12" s="45"/>
      <c r="Q12" s="45"/>
      <c r="R12" s="45"/>
      <c r="S12" s="45"/>
      <c r="T12" s="142" t="s">
        <v>180</v>
      </c>
      <c r="U12" s="143" t="str">
        <f>'CO-PO Attainment'!AC27</f>
        <v/>
      </c>
      <c r="V12" s="144" t="str">
        <f t="shared" si="0"/>
        <v/>
      </c>
      <c r="W12" s="2"/>
      <c r="X12" s="215"/>
      <c r="Y12" s="2"/>
      <c r="Z12" s="215"/>
      <c r="AA12" s="216"/>
      <c r="AB12" s="2"/>
      <c r="AC12" s="215"/>
      <c r="AD12" s="2"/>
      <c r="AE12" s="215"/>
      <c r="AF12" s="216"/>
      <c r="AG12" s="25"/>
      <c r="AH12" s="215"/>
      <c r="AI12" s="25"/>
      <c r="AJ12" s="215"/>
      <c r="AK12" s="216"/>
      <c r="AL12" s="25"/>
      <c r="AM12" s="215"/>
      <c r="AN12" s="25"/>
      <c r="AO12" s="215"/>
      <c r="AP12" s="216"/>
      <c r="AQ12" s="25"/>
      <c r="AR12" s="215"/>
      <c r="AS12" s="25"/>
      <c r="AT12" s="215"/>
      <c r="AU12" s="216"/>
      <c r="AV12" s="25"/>
      <c r="AW12" s="215"/>
      <c r="AX12" s="25"/>
      <c r="AY12" s="215"/>
      <c r="AZ12" s="216"/>
      <c r="BA12" s="25"/>
      <c r="BB12" s="215"/>
      <c r="BC12" s="25"/>
    </row>
    <row r="13" spans="1:55" ht="15.75" customHeight="1">
      <c r="A13" s="141" t="s">
        <v>206</v>
      </c>
      <c r="B13" s="404">
        <f ca="1">TODAY()</f>
        <v>46220</v>
      </c>
      <c r="C13" s="473"/>
      <c r="D13" s="473"/>
      <c r="E13" s="473"/>
      <c r="F13" s="473"/>
      <c r="G13" s="473"/>
      <c r="H13" s="473"/>
      <c r="I13" s="473"/>
      <c r="J13" s="152"/>
      <c r="K13" s="152"/>
      <c r="L13" s="152"/>
      <c r="M13" s="152"/>
      <c r="N13" s="152"/>
      <c r="O13" s="152"/>
      <c r="P13" s="45"/>
      <c r="Q13" s="45"/>
      <c r="R13" s="45"/>
      <c r="S13" s="45"/>
      <c r="T13" s="142" t="s">
        <v>181</v>
      </c>
      <c r="U13" s="143" t="str">
        <f>'CO-PO Attainment'!AC28</f>
        <v/>
      </c>
      <c r="V13" s="144" t="str">
        <f t="shared" si="0"/>
        <v/>
      </c>
      <c r="W13" s="2"/>
      <c r="X13" s="215"/>
      <c r="Y13" s="2"/>
      <c r="Z13" s="215"/>
      <c r="AA13" s="216"/>
      <c r="AB13" s="2"/>
      <c r="AC13" s="215"/>
      <c r="AD13" s="2"/>
      <c r="AE13" s="215"/>
      <c r="AF13" s="216"/>
      <c r="AG13" s="25"/>
      <c r="AH13" s="215"/>
      <c r="AI13" s="25"/>
      <c r="AJ13" s="215"/>
      <c r="AK13" s="216"/>
      <c r="AL13" s="25"/>
      <c r="AM13" s="215"/>
      <c r="AN13" s="25"/>
      <c r="AO13" s="215"/>
      <c r="AP13" s="216"/>
      <c r="AQ13" s="25"/>
      <c r="AR13" s="215"/>
      <c r="AS13" s="25"/>
      <c r="AT13" s="215"/>
      <c r="AU13" s="216"/>
      <c r="AV13" s="25"/>
      <c r="AW13" s="215"/>
      <c r="AX13" s="25"/>
      <c r="AY13" s="215"/>
      <c r="AZ13" s="216"/>
      <c r="BA13" s="25"/>
      <c r="BB13" s="215"/>
      <c r="BC13" s="25"/>
    </row>
    <row r="14" spans="1:55" ht="15.75" customHeight="1">
      <c r="A14" s="141"/>
      <c r="B14" s="152"/>
      <c r="C14" s="152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45"/>
      <c r="Q14" s="45"/>
      <c r="R14" s="45"/>
      <c r="S14" s="45"/>
      <c r="T14" s="146" t="s">
        <v>293</v>
      </c>
      <c r="U14" s="147" t="str">
        <f>'CO-PO Attainment'!AC29</f>
        <v/>
      </c>
      <c r="V14" s="148" t="str">
        <f t="shared" si="0"/>
        <v/>
      </c>
      <c r="W14" s="2"/>
      <c r="X14" s="215"/>
      <c r="Y14" s="2"/>
      <c r="Z14" s="215"/>
      <c r="AA14" s="216"/>
      <c r="AB14" s="2"/>
      <c r="AC14" s="215"/>
      <c r="AD14" s="2"/>
      <c r="AE14" s="215"/>
      <c r="AF14" s="216"/>
      <c r="AG14" s="25"/>
      <c r="AH14" s="215"/>
      <c r="AI14" s="25"/>
      <c r="AJ14" s="215"/>
      <c r="AK14" s="216"/>
      <c r="AL14" s="25"/>
      <c r="AM14" s="215"/>
      <c r="AN14" s="25"/>
      <c r="AO14" s="215"/>
      <c r="AP14" s="216"/>
      <c r="AQ14" s="25"/>
      <c r="AR14" s="215"/>
      <c r="AS14" s="25"/>
      <c r="AT14" s="215"/>
      <c r="AU14" s="216"/>
      <c r="AV14" s="25"/>
      <c r="AW14" s="215"/>
      <c r="AX14" s="25"/>
      <c r="AY14" s="215"/>
      <c r="AZ14" s="216"/>
      <c r="BA14" s="25"/>
      <c r="BB14" s="215"/>
      <c r="BC14" s="25"/>
    </row>
    <row r="15" spans="1:55" ht="15.75" customHeight="1">
      <c r="A15" s="141"/>
      <c r="B15" s="152"/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45"/>
      <c r="Q15" s="45"/>
      <c r="R15" s="45"/>
      <c r="S15" s="45"/>
      <c r="T15" s="155"/>
      <c r="U15" s="143"/>
      <c r="V15" s="156"/>
      <c r="W15" s="2"/>
      <c r="X15" s="215"/>
      <c r="Y15" s="2"/>
      <c r="Z15" s="215"/>
      <c r="AA15" s="216"/>
      <c r="AB15" s="2"/>
      <c r="AC15" s="215"/>
      <c r="AD15" s="2"/>
      <c r="AE15" s="215"/>
      <c r="AF15" s="216"/>
      <c r="AG15" s="25"/>
      <c r="AH15" s="215"/>
      <c r="AI15" s="25"/>
      <c r="AJ15" s="215"/>
      <c r="AK15" s="216"/>
      <c r="AL15" s="25"/>
      <c r="AM15" s="215"/>
      <c r="AN15" s="25"/>
      <c r="AO15" s="215"/>
      <c r="AP15" s="216"/>
      <c r="AQ15" s="25"/>
      <c r="AR15" s="215"/>
      <c r="AS15" s="25"/>
      <c r="AT15" s="215"/>
      <c r="AU15" s="216"/>
      <c r="AV15" s="25"/>
      <c r="AW15" s="215"/>
      <c r="AX15" s="25"/>
      <c r="AY15" s="215"/>
      <c r="AZ15" s="216"/>
      <c r="BA15" s="25"/>
      <c r="BB15" s="215"/>
      <c r="BC15" s="25"/>
    </row>
    <row r="16" spans="1:55" ht="15.75" customHeight="1">
      <c r="A16" s="141"/>
      <c r="B16" s="152"/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45"/>
      <c r="Q16" s="45"/>
      <c r="R16" s="45"/>
      <c r="S16" s="45"/>
      <c r="T16" s="155"/>
      <c r="U16" s="143"/>
      <c r="V16" s="156"/>
      <c r="W16" s="2"/>
      <c r="X16" s="215"/>
      <c r="Y16" s="2"/>
      <c r="Z16" s="215"/>
      <c r="AA16" s="216"/>
      <c r="AB16" s="2"/>
      <c r="AC16" s="215"/>
      <c r="AD16" s="2"/>
      <c r="AE16" s="215"/>
      <c r="AF16" s="216"/>
      <c r="AG16" s="25"/>
      <c r="AH16" s="215"/>
      <c r="AI16" s="25"/>
      <c r="AJ16" s="215"/>
      <c r="AK16" s="216"/>
      <c r="AL16" s="25"/>
      <c r="AM16" s="215"/>
      <c r="AN16" s="25"/>
      <c r="AO16" s="215"/>
      <c r="AP16" s="216"/>
      <c r="AQ16" s="25"/>
      <c r="AR16" s="215"/>
      <c r="AS16" s="25"/>
      <c r="AT16" s="215"/>
      <c r="AU16" s="216"/>
      <c r="AV16" s="25"/>
      <c r="AW16" s="215"/>
      <c r="AX16" s="25"/>
      <c r="AY16" s="215"/>
      <c r="AZ16" s="216"/>
      <c r="BA16" s="25"/>
      <c r="BB16" s="215"/>
      <c r="BC16" s="25"/>
    </row>
    <row r="17" spans="1:55" ht="15.75" customHeight="1">
      <c r="A17" s="141"/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45"/>
      <c r="Q17" s="45"/>
      <c r="R17" s="45"/>
      <c r="S17" s="45"/>
      <c r="T17" s="155"/>
      <c r="U17" s="143"/>
      <c r="V17" s="156"/>
      <c r="W17" s="2"/>
      <c r="X17" s="215"/>
      <c r="Y17" s="2"/>
      <c r="Z17" s="215"/>
      <c r="AA17" s="216"/>
      <c r="AB17" s="2"/>
      <c r="AC17" s="215"/>
      <c r="AD17" s="2"/>
      <c r="AE17" s="215"/>
      <c r="AF17" s="216"/>
      <c r="AG17" s="25"/>
      <c r="AH17" s="215"/>
      <c r="AI17" s="25"/>
      <c r="AJ17" s="215"/>
      <c r="AK17" s="216"/>
      <c r="AL17" s="25"/>
      <c r="AM17" s="215"/>
      <c r="AN17" s="25"/>
      <c r="AO17" s="215"/>
      <c r="AP17" s="216"/>
      <c r="AQ17" s="25"/>
      <c r="AR17" s="215"/>
      <c r="AS17" s="25"/>
      <c r="AT17" s="215"/>
      <c r="AU17" s="216"/>
      <c r="AV17" s="25"/>
      <c r="AW17" s="215"/>
      <c r="AX17" s="25"/>
      <c r="AY17" s="215"/>
      <c r="AZ17" s="216"/>
      <c r="BA17" s="25"/>
      <c r="BB17" s="215"/>
      <c r="BC17" s="25"/>
    </row>
    <row r="18" spans="1:55" ht="15.75" customHeight="1">
      <c r="A18" s="45"/>
      <c r="B18" s="318" t="s">
        <v>294</v>
      </c>
      <c r="C18" s="419"/>
      <c r="D18" s="419"/>
      <c r="E18" s="419"/>
      <c r="F18" s="419"/>
      <c r="G18" s="419"/>
      <c r="H18" s="419"/>
      <c r="I18" s="419"/>
      <c r="J18" s="419"/>
      <c r="K18" s="419"/>
      <c r="L18" s="419"/>
      <c r="M18" s="419"/>
      <c r="N18" s="419"/>
      <c r="O18" s="419"/>
      <c r="P18" s="419"/>
      <c r="Q18" s="419"/>
      <c r="R18" s="419"/>
      <c r="S18" s="419"/>
      <c r="T18" s="155"/>
      <c r="U18" s="143"/>
      <c r="V18" s="156"/>
      <c r="W18" s="2"/>
      <c r="X18" s="215"/>
      <c r="Y18" s="2"/>
      <c r="Z18" s="215"/>
      <c r="AA18" s="216"/>
      <c r="AB18" s="2"/>
      <c r="AC18" s="215"/>
      <c r="AD18" s="2"/>
      <c r="AE18" s="215"/>
      <c r="AF18" s="216"/>
      <c r="AG18" s="25"/>
      <c r="AH18" s="215"/>
      <c r="AI18" s="25"/>
      <c r="AJ18" s="215"/>
      <c r="AK18" s="216"/>
      <c r="AL18" s="25"/>
      <c r="AM18" s="215"/>
      <c r="AN18" s="25"/>
      <c r="AO18" s="215"/>
      <c r="AP18" s="216"/>
      <c r="AQ18" s="25"/>
      <c r="AR18" s="215"/>
      <c r="AS18" s="25"/>
      <c r="AT18" s="215"/>
      <c r="AU18" s="216"/>
      <c r="AV18" s="25"/>
      <c r="AW18" s="215"/>
      <c r="AX18" s="25"/>
      <c r="AY18" s="215"/>
      <c r="AZ18" s="216"/>
      <c r="BA18" s="25"/>
      <c r="BB18" s="215"/>
      <c r="BC18" s="25"/>
    </row>
    <row r="19" spans="1:55" ht="15.75" customHeight="1">
      <c r="A19" s="45"/>
      <c r="B19" s="419"/>
      <c r="C19" s="419"/>
      <c r="D19" s="419"/>
      <c r="E19" s="419"/>
      <c r="F19" s="419"/>
      <c r="G19" s="419"/>
      <c r="H19" s="419"/>
      <c r="I19" s="419"/>
      <c r="J19" s="419"/>
      <c r="K19" s="419"/>
      <c r="L19" s="419"/>
      <c r="M19" s="419"/>
      <c r="N19" s="419"/>
      <c r="O19" s="419"/>
      <c r="P19" s="419"/>
      <c r="Q19" s="419"/>
      <c r="R19" s="419"/>
      <c r="S19" s="419"/>
      <c r="T19" s="155"/>
      <c r="U19" s="143"/>
      <c r="V19" s="156"/>
      <c r="W19" s="2"/>
      <c r="X19" s="215"/>
      <c r="Y19" s="2"/>
      <c r="Z19" s="215"/>
      <c r="AA19" s="216"/>
      <c r="AB19" s="2"/>
      <c r="AC19" s="215"/>
      <c r="AD19" s="2"/>
      <c r="AE19" s="215"/>
      <c r="AF19" s="216"/>
      <c r="AG19" s="25"/>
      <c r="AH19" s="215"/>
      <c r="AI19" s="25"/>
      <c r="AJ19" s="215"/>
      <c r="AK19" s="216"/>
      <c r="AL19" s="25"/>
      <c r="AM19" s="215"/>
      <c r="AN19" s="25"/>
      <c r="AO19" s="215"/>
      <c r="AP19" s="216"/>
      <c r="AQ19" s="25"/>
      <c r="AR19" s="215"/>
      <c r="AS19" s="25"/>
      <c r="AT19" s="215"/>
      <c r="AU19" s="216"/>
      <c r="AV19" s="25"/>
      <c r="AW19" s="215"/>
      <c r="AX19" s="25"/>
      <c r="AY19" s="215"/>
      <c r="AZ19" s="216"/>
      <c r="BA19" s="25"/>
      <c r="BB19" s="215"/>
      <c r="BC19" s="25"/>
    </row>
    <row r="20" spans="1:55" ht="15.75" customHeight="1">
      <c r="A20" s="45"/>
      <c r="B20" s="141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155"/>
      <c r="U20" s="143"/>
      <c r="V20" s="156"/>
      <c r="W20" s="2"/>
      <c r="X20" s="215"/>
      <c r="Y20" s="2"/>
      <c r="Z20" s="215"/>
      <c r="AA20" s="216"/>
      <c r="AB20" s="2"/>
      <c r="AC20" s="215"/>
      <c r="AD20" s="2"/>
      <c r="AE20" s="215"/>
      <c r="AF20" s="216"/>
      <c r="AG20" s="25"/>
      <c r="AH20" s="215"/>
      <c r="AI20" s="25"/>
      <c r="AJ20" s="215"/>
      <c r="AK20" s="216"/>
      <c r="AL20" s="25"/>
      <c r="AM20" s="215"/>
      <c r="AN20" s="25"/>
      <c r="AO20" s="215"/>
      <c r="AP20" s="216"/>
      <c r="AQ20" s="25"/>
      <c r="AR20" s="215"/>
      <c r="AS20" s="25"/>
      <c r="AT20" s="215"/>
      <c r="AU20" s="216"/>
      <c r="AV20" s="25"/>
      <c r="AW20" s="215"/>
      <c r="AX20" s="25"/>
      <c r="AY20" s="215"/>
      <c r="AZ20" s="216"/>
      <c r="BA20" s="25"/>
      <c r="BB20" s="215"/>
      <c r="BC20" s="25"/>
    </row>
    <row r="21" spans="1:55" ht="27" customHeight="1">
      <c r="A21" s="45"/>
      <c r="B21" s="407"/>
      <c r="C21" s="474"/>
      <c r="D21" s="475" t="s">
        <v>49</v>
      </c>
      <c r="E21" s="422" t="s">
        <v>50</v>
      </c>
      <c r="F21" s="475" t="s">
        <v>51</v>
      </c>
      <c r="G21" s="422" t="s">
        <v>52</v>
      </c>
      <c r="H21" s="475" t="s">
        <v>53</v>
      </c>
      <c r="I21" s="422" t="s">
        <v>54</v>
      </c>
      <c r="J21" s="475" t="s">
        <v>55</v>
      </c>
      <c r="K21" s="422" t="s">
        <v>56</v>
      </c>
      <c r="L21" s="475" t="s">
        <v>57</v>
      </c>
      <c r="M21" s="422" t="s">
        <v>58</v>
      </c>
      <c r="N21" s="475" t="s">
        <v>59</v>
      </c>
      <c r="O21" s="422" t="s">
        <v>60</v>
      </c>
      <c r="P21" s="475" t="s">
        <v>61</v>
      </c>
      <c r="Q21" s="422" t="s">
        <v>62</v>
      </c>
      <c r="R21" s="475" t="s">
        <v>63</v>
      </c>
      <c r="S21" s="422" t="s">
        <v>64</v>
      </c>
      <c r="T21" s="155"/>
      <c r="U21" s="143"/>
      <c r="V21" s="156"/>
      <c r="W21" s="2"/>
      <c r="X21" s="215"/>
      <c r="Y21" s="2"/>
      <c r="Z21" s="215"/>
      <c r="AA21" s="216"/>
      <c r="AB21" s="2"/>
      <c r="AC21" s="215"/>
      <c r="AD21" s="2"/>
      <c r="AE21" s="215"/>
      <c r="AF21" s="216"/>
      <c r="AG21" s="25"/>
      <c r="AH21" s="215"/>
      <c r="AI21" s="25"/>
      <c r="AJ21" s="215"/>
      <c r="AK21" s="216"/>
      <c r="AL21" s="25"/>
      <c r="AM21" s="215"/>
      <c r="AN21" s="25"/>
      <c r="AO21" s="215"/>
      <c r="AP21" s="216"/>
      <c r="AQ21" s="25"/>
      <c r="AR21" s="215"/>
      <c r="AS21" s="25"/>
      <c r="AT21" s="215"/>
      <c r="AU21" s="216"/>
      <c r="AV21" s="25"/>
      <c r="AW21" s="215"/>
      <c r="AX21" s="25"/>
      <c r="AY21" s="215"/>
      <c r="AZ21" s="216"/>
      <c r="BA21" s="25"/>
      <c r="BB21" s="215"/>
      <c r="BC21" s="25"/>
    </row>
    <row r="22" spans="1:55" ht="27" customHeight="1">
      <c r="A22" s="45"/>
      <c r="B22" s="408" t="s">
        <v>295</v>
      </c>
      <c r="C22" s="476"/>
      <c r="D22" s="240">
        <f>IF('CO-PO Attainment'!C49="","",'CO-PO Attainment'!C49)</f>
        <v>3</v>
      </c>
      <c r="E22" s="240">
        <f>IF('CO-PO Attainment'!D49="","",'CO-PO Attainment'!D49)</f>
        <v>3</v>
      </c>
      <c r="F22" s="240">
        <f>IF('CO-PO Attainment'!E49="","",'CO-PO Attainment'!E49)</f>
        <v>3</v>
      </c>
      <c r="G22" s="240">
        <f>IF('CO-PO Attainment'!F49="","",'CO-PO Attainment'!F49)</f>
        <v>3</v>
      </c>
      <c r="H22" s="240">
        <f>IF('CO-PO Attainment'!G49="","",'CO-PO Attainment'!G49)</f>
        <v>3</v>
      </c>
      <c r="I22" s="240">
        <f>IF('CO-PO Attainment'!H49="","",'CO-PO Attainment'!H49)</f>
        <v>3</v>
      </c>
      <c r="J22" s="240">
        <f>IF('CO-PO Attainment'!I49="","",'CO-PO Attainment'!I49)</f>
        <v>3</v>
      </c>
      <c r="K22" s="240">
        <f>IF('CO-PO Attainment'!J49="","",'CO-PO Attainment'!J49)</f>
        <v>3</v>
      </c>
      <c r="L22" s="240">
        <f>IF('CO-PO Attainment'!K49="","",'CO-PO Attainment'!K49)</f>
        <v>3</v>
      </c>
      <c r="M22" s="240">
        <f>IF('CO-PO Attainment'!L49="","",'CO-PO Attainment'!L49)</f>
        <v>3</v>
      </c>
      <c r="N22" s="240" t="str">
        <f>IF('CO-PO Attainment'!M49="","",'CO-PO Attainment'!M49)</f>
        <v/>
      </c>
      <c r="O22" s="240" t="str">
        <f>IF('CO-PO Attainment'!N49="","",'CO-PO Attainment'!N49)</f>
        <v/>
      </c>
      <c r="P22" s="240" t="str">
        <f>IF('CO-PO Attainment'!O49="","",'CO-PO Attainment'!O49)</f>
        <v/>
      </c>
      <c r="Q22" s="240" t="str">
        <f>IF('CO-PO Attainment'!P49="","",'CO-PO Attainment'!P49)</f>
        <v/>
      </c>
      <c r="R22" s="240" t="str">
        <f>IF('CO-PO Attainment'!Q49="","",'CO-PO Attainment'!Q49)</f>
        <v/>
      </c>
      <c r="S22" s="157" t="str">
        <f>IF('CO-PO Attainment'!R49="","",'CO-PO Attainment'!R49)</f>
        <v/>
      </c>
      <c r="T22" s="155"/>
      <c r="U22" s="143"/>
      <c r="V22" s="156"/>
      <c r="W22" s="2"/>
      <c r="X22" s="215"/>
      <c r="Y22" s="2"/>
      <c r="Z22" s="215"/>
      <c r="AA22" s="216"/>
      <c r="AB22" s="2"/>
      <c r="AC22" s="215"/>
      <c r="AD22" s="2"/>
      <c r="AE22" s="215"/>
      <c r="AF22" s="216"/>
      <c r="AG22" s="25"/>
      <c r="AH22" s="215"/>
      <c r="AI22" s="25"/>
      <c r="AJ22" s="215"/>
      <c r="AK22" s="216"/>
      <c r="AL22" s="25"/>
      <c r="AM22" s="215"/>
      <c r="AN22" s="25"/>
      <c r="AO22" s="215"/>
      <c r="AP22" s="216"/>
      <c r="AQ22" s="25"/>
      <c r="AR22" s="215"/>
      <c r="AS22" s="25"/>
      <c r="AT22" s="215"/>
      <c r="AU22" s="216"/>
      <c r="AV22" s="25"/>
      <c r="AW22" s="215"/>
      <c r="AX22" s="25"/>
      <c r="AY22" s="215"/>
      <c r="AZ22" s="216"/>
      <c r="BA22" s="25"/>
      <c r="BB22" s="215"/>
      <c r="BC22" s="25"/>
    </row>
    <row r="23" spans="1:55" ht="27" customHeight="1">
      <c r="A23" s="45"/>
      <c r="B23" s="409" t="s">
        <v>296</v>
      </c>
      <c r="C23" s="434"/>
      <c r="D23" s="240">
        <f>IF('CO-PO Attainment'!D32="","",'CO-PO Attainment'!D32)</f>
        <v>2.8400000000000012</v>
      </c>
      <c r="E23" s="240">
        <f>IF('CO-PO Attainment'!E32="","",'CO-PO Attainment'!E32)</f>
        <v>2.8400000000000012</v>
      </c>
      <c r="F23" s="240">
        <f>IF('CO-PO Attainment'!F32="","",'CO-PO Attainment'!F32)</f>
        <v>2.8400000000000012</v>
      </c>
      <c r="G23" s="240">
        <f>IF('CO-PO Attainment'!G32="","",'CO-PO Attainment'!G32)</f>
        <v>2.8400000000000012</v>
      </c>
      <c r="H23" s="240">
        <f>IF('CO-PO Attainment'!H32="","",'CO-PO Attainment'!H32)</f>
        <v>2.8400000000000012</v>
      </c>
      <c r="I23" s="240">
        <f>IF('CO-PO Attainment'!I32="","",'CO-PO Attainment'!I32)</f>
        <v>2.8400000000000012</v>
      </c>
      <c r="J23" s="240">
        <f>IF('CO-PO Attainment'!J32="","",'CO-PO Attainment'!J32)</f>
        <v>2.8400000000000012</v>
      </c>
      <c r="K23" s="240">
        <f>IF('CO-PO Attainment'!K32="","",'CO-PO Attainment'!K32)</f>
        <v>2.8400000000000012</v>
      </c>
      <c r="L23" s="240">
        <f>IF('CO-PO Attainment'!L32="","",'CO-PO Attainment'!L32)</f>
        <v>2.8400000000000012</v>
      </c>
      <c r="M23" s="240">
        <f>IF('CO-PO Attainment'!M32="","",'CO-PO Attainment'!M32)</f>
        <v>2.8400000000000012</v>
      </c>
      <c r="N23" s="240" t="str">
        <f>IF('CO-PO Attainment'!N32="","",'CO-PO Attainment'!N32)</f>
        <v/>
      </c>
      <c r="O23" s="240" t="str">
        <f>IF('CO-PO Attainment'!O32="","",'CO-PO Attainment'!O32)</f>
        <v/>
      </c>
      <c r="P23" s="240" t="str">
        <f>IF('CO-PO Attainment'!P32="","",'CO-PO Attainment'!P32)</f>
        <v/>
      </c>
      <c r="Q23" s="240" t="str">
        <f>IF('CO-PO Attainment'!Q32="","",'CO-PO Attainment'!Q32)</f>
        <v/>
      </c>
      <c r="R23" s="240" t="str">
        <f>IF('CO-PO Attainment'!R32="","",'CO-PO Attainment'!R32)</f>
        <v/>
      </c>
      <c r="S23" s="157" t="str">
        <f>IF('CO-PO Attainment'!S32="","",'CO-PO Attainment'!S32)</f>
        <v/>
      </c>
      <c r="T23" s="155"/>
      <c r="U23" s="143"/>
      <c r="V23" s="156"/>
      <c r="W23" s="2"/>
      <c r="X23" s="215"/>
      <c r="Y23" s="2"/>
      <c r="Z23" s="215"/>
      <c r="AA23" s="216"/>
      <c r="AB23" s="2"/>
      <c r="AC23" s="215"/>
      <c r="AD23" s="2"/>
      <c r="AE23" s="215"/>
      <c r="AF23" s="216"/>
      <c r="AG23" s="25"/>
      <c r="AH23" s="215"/>
      <c r="AI23" s="25"/>
      <c r="AJ23" s="215"/>
      <c r="AK23" s="216"/>
      <c r="AL23" s="25"/>
      <c r="AM23" s="215"/>
      <c r="AN23" s="25"/>
      <c r="AO23" s="215"/>
      <c r="AP23" s="216"/>
      <c r="AQ23" s="25"/>
      <c r="AR23" s="215"/>
      <c r="AS23" s="25"/>
      <c r="AT23" s="215"/>
      <c r="AU23" s="216"/>
      <c r="AV23" s="25"/>
      <c r="AW23" s="215"/>
      <c r="AX23" s="25"/>
      <c r="AY23" s="215"/>
      <c r="AZ23" s="216"/>
      <c r="BA23" s="25"/>
      <c r="BB23" s="215"/>
      <c r="BC23" s="25"/>
    </row>
    <row r="24" spans="1:55" ht="27" customHeight="1">
      <c r="A24" s="45"/>
      <c r="B24" s="410" t="s">
        <v>297</v>
      </c>
      <c r="C24" s="477"/>
      <c r="D24" s="158">
        <f t="shared" ref="D24:S24" si="1">IFERROR(D23-D22,"")</f>
        <v>-0.15999999999999881</v>
      </c>
      <c r="E24" s="158">
        <f t="shared" si="1"/>
        <v>-0.15999999999999881</v>
      </c>
      <c r="F24" s="158">
        <f t="shared" si="1"/>
        <v>-0.15999999999999881</v>
      </c>
      <c r="G24" s="158">
        <f t="shared" si="1"/>
        <v>-0.15999999999999881</v>
      </c>
      <c r="H24" s="158">
        <f t="shared" si="1"/>
        <v>-0.15999999999999881</v>
      </c>
      <c r="I24" s="158">
        <f t="shared" si="1"/>
        <v>-0.15999999999999881</v>
      </c>
      <c r="J24" s="158">
        <f t="shared" si="1"/>
        <v>-0.15999999999999881</v>
      </c>
      <c r="K24" s="158">
        <f t="shared" si="1"/>
        <v>-0.15999999999999881</v>
      </c>
      <c r="L24" s="158">
        <f t="shared" si="1"/>
        <v>-0.15999999999999881</v>
      </c>
      <c r="M24" s="158">
        <f t="shared" si="1"/>
        <v>-0.15999999999999881</v>
      </c>
      <c r="N24" s="158" t="str">
        <f t="shared" si="1"/>
        <v/>
      </c>
      <c r="O24" s="158" t="str">
        <f t="shared" si="1"/>
        <v/>
      </c>
      <c r="P24" s="158" t="str">
        <f t="shared" si="1"/>
        <v/>
      </c>
      <c r="Q24" s="158" t="str">
        <f t="shared" si="1"/>
        <v/>
      </c>
      <c r="R24" s="158" t="str">
        <f t="shared" si="1"/>
        <v/>
      </c>
      <c r="S24" s="159" t="str">
        <f t="shared" si="1"/>
        <v/>
      </c>
      <c r="T24" s="155"/>
      <c r="U24" s="143"/>
      <c r="V24" s="156"/>
      <c r="W24" s="2"/>
      <c r="X24" s="215"/>
      <c r="Y24" s="2"/>
      <c r="Z24" s="215"/>
      <c r="AA24" s="216"/>
      <c r="AB24" s="2"/>
      <c r="AC24" s="215"/>
      <c r="AD24" s="2"/>
      <c r="AE24" s="215"/>
      <c r="AF24" s="216"/>
      <c r="AG24" s="25"/>
      <c r="AH24" s="215"/>
      <c r="AI24" s="25"/>
      <c r="AJ24" s="215"/>
      <c r="AK24" s="216"/>
      <c r="AL24" s="25"/>
      <c r="AM24" s="215"/>
      <c r="AN24" s="25"/>
      <c r="AO24" s="215"/>
      <c r="AP24" s="216"/>
      <c r="AQ24" s="25"/>
      <c r="AR24" s="215"/>
      <c r="AS24" s="25"/>
      <c r="AT24" s="215"/>
      <c r="AU24" s="216"/>
      <c r="AV24" s="25"/>
      <c r="AW24" s="215"/>
      <c r="AX24" s="25"/>
      <c r="AY24" s="215"/>
      <c r="AZ24" s="216"/>
      <c r="BA24" s="25"/>
      <c r="BB24" s="215"/>
      <c r="BC24" s="25"/>
    </row>
    <row r="25" spans="1:55" ht="15.75" customHeight="1">
      <c r="A25" s="14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45"/>
      <c r="Q25" s="45"/>
      <c r="R25" s="45"/>
      <c r="S25" s="45"/>
      <c r="T25" s="155"/>
      <c r="U25" s="143"/>
      <c r="V25" s="156"/>
      <c r="W25" s="2"/>
      <c r="X25" s="215"/>
      <c r="Y25" s="2"/>
      <c r="Z25" s="215"/>
      <c r="AA25" s="216"/>
      <c r="AB25" s="2"/>
      <c r="AC25" s="215"/>
      <c r="AD25" s="2"/>
      <c r="AE25" s="215"/>
      <c r="AF25" s="216"/>
      <c r="AG25" s="25"/>
      <c r="AH25" s="215"/>
      <c r="AI25" s="25"/>
      <c r="AJ25" s="215"/>
      <c r="AK25" s="216"/>
      <c r="AL25" s="25"/>
      <c r="AM25" s="215"/>
      <c r="AN25" s="25"/>
      <c r="AO25" s="215"/>
      <c r="AP25" s="216"/>
      <c r="AQ25" s="25"/>
      <c r="AR25" s="215"/>
      <c r="AS25" s="25"/>
      <c r="AT25" s="215"/>
      <c r="AU25" s="216"/>
      <c r="AV25" s="25"/>
      <c r="AW25" s="215"/>
      <c r="AX25" s="25"/>
      <c r="AY25" s="215"/>
      <c r="AZ25" s="216"/>
      <c r="BA25" s="25"/>
      <c r="BB25" s="215"/>
      <c r="BC25" s="25"/>
    </row>
    <row r="26" spans="1:55" ht="15.75" customHeight="1">
      <c r="A26" s="14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45"/>
      <c r="Q26" s="45"/>
      <c r="R26" s="45"/>
      <c r="S26" s="45"/>
      <c r="T26" s="155"/>
      <c r="U26" s="143"/>
      <c r="V26" s="156"/>
      <c r="W26" s="2"/>
      <c r="X26" s="215"/>
      <c r="Y26" s="2"/>
      <c r="Z26" s="215"/>
      <c r="AA26" s="216"/>
      <c r="AB26" s="2"/>
      <c r="AC26" s="215"/>
      <c r="AD26" s="2"/>
      <c r="AE26" s="215"/>
      <c r="AF26" s="216"/>
      <c r="AG26" s="25"/>
      <c r="AH26" s="215"/>
      <c r="AI26" s="25"/>
      <c r="AJ26" s="215"/>
      <c r="AK26" s="216"/>
      <c r="AL26" s="25"/>
      <c r="AM26" s="215"/>
      <c r="AN26" s="25"/>
      <c r="AO26" s="215"/>
      <c r="AP26" s="216"/>
      <c r="AQ26" s="25"/>
      <c r="AR26" s="215"/>
      <c r="AS26" s="25"/>
      <c r="AT26" s="215"/>
      <c r="AU26" s="216"/>
      <c r="AV26" s="25"/>
      <c r="AW26" s="215"/>
      <c r="AX26" s="25"/>
      <c r="AY26" s="215"/>
      <c r="AZ26" s="216"/>
      <c r="BA26" s="25"/>
      <c r="BB26" s="215"/>
      <c r="BC26" s="25"/>
    </row>
    <row r="27" spans="1:55" ht="15.75" customHeight="1">
      <c r="A27" s="14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45"/>
      <c r="Q27" s="45"/>
      <c r="R27" s="45"/>
      <c r="S27" s="45"/>
      <c r="T27" s="155"/>
      <c r="U27" s="143"/>
      <c r="V27" s="156"/>
      <c r="W27" s="2"/>
      <c r="X27" s="215"/>
      <c r="Y27" s="2"/>
      <c r="Z27" s="215"/>
      <c r="AA27" s="216"/>
      <c r="AB27" s="2"/>
      <c r="AC27" s="215"/>
      <c r="AD27" s="2"/>
      <c r="AE27" s="215"/>
      <c r="AF27" s="216"/>
      <c r="AG27" s="25"/>
      <c r="AH27" s="215"/>
      <c r="AI27" s="25"/>
      <c r="AJ27" s="215"/>
      <c r="AK27" s="216"/>
      <c r="AL27" s="25"/>
      <c r="AM27" s="215"/>
      <c r="AN27" s="25"/>
      <c r="AO27" s="215"/>
      <c r="AP27" s="216"/>
      <c r="AQ27" s="25"/>
      <c r="AR27" s="215"/>
      <c r="AS27" s="25"/>
      <c r="AT27" s="215"/>
      <c r="AU27" s="216"/>
      <c r="AV27" s="25"/>
      <c r="AW27" s="215"/>
      <c r="AX27" s="25"/>
      <c r="AY27" s="215"/>
      <c r="AZ27" s="216"/>
      <c r="BA27" s="25"/>
      <c r="BB27" s="215"/>
      <c r="BC27" s="25"/>
    </row>
    <row r="28" spans="1:55" ht="15.75" customHeight="1">
      <c r="A28" s="14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45"/>
      <c r="Q28" s="45"/>
      <c r="R28" s="45"/>
      <c r="S28" s="45"/>
      <c r="T28" s="155"/>
      <c r="U28" s="143"/>
      <c r="V28" s="156"/>
      <c r="W28" s="2"/>
      <c r="X28" s="215"/>
      <c r="Y28" s="2"/>
      <c r="Z28" s="215"/>
      <c r="AA28" s="216"/>
      <c r="AB28" s="2"/>
      <c r="AC28" s="215"/>
      <c r="AD28" s="2"/>
      <c r="AE28" s="215"/>
      <c r="AF28" s="216"/>
      <c r="AG28" s="25"/>
      <c r="AH28" s="215"/>
      <c r="AI28" s="25"/>
      <c r="AJ28" s="215"/>
      <c r="AK28" s="216"/>
      <c r="AL28" s="25"/>
      <c r="AM28" s="215"/>
      <c r="AN28" s="25"/>
      <c r="AO28" s="215"/>
      <c r="AP28" s="216"/>
      <c r="AQ28" s="25"/>
      <c r="AR28" s="215"/>
      <c r="AS28" s="25"/>
      <c r="AT28" s="215"/>
      <c r="AU28" s="216"/>
      <c r="AV28" s="25"/>
      <c r="AW28" s="215"/>
      <c r="AX28" s="25"/>
      <c r="AY28" s="215"/>
      <c r="AZ28" s="216"/>
      <c r="BA28" s="25"/>
      <c r="BB28" s="215"/>
      <c r="BC28" s="25"/>
    </row>
    <row r="29" spans="1:55" ht="15.75" customHeight="1">
      <c r="A29" s="14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45"/>
      <c r="Q29" s="45"/>
      <c r="R29" s="45"/>
      <c r="S29" s="45"/>
      <c r="T29" s="155"/>
      <c r="U29" s="143"/>
      <c r="V29" s="156"/>
      <c r="W29" s="2"/>
      <c r="X29" s="215"/>
      <c r="Y29" s="2"/>
      <c r="Z29" s="215"/>
      <c r="AA29" s="216"/>
      <c r="AB29" s="2"/>
      <c r="AC29" s="215"/>
      <c r="AD29" s="2"/>
      <c r="AE29" s="215"/>
      <c r="AF29" s="216"/>
      <c r="AG29" s="25"/>
      <c r="AH29" s="215"/>
      <c r="AI29" s="25"/>
      <c r="AJ29" s="215"/>
      <c r="AK29" s="216"/>
      <c r="AL29" s="25"/>
      <c r="AM29" s="215"/>
      <c r="AN29" s="25"/>
      <c r="AO29" s="215"/>
      <c r="AP29" s="216"/>
      <c r="AQ29" s="25"/>
      <c r="AR29" s="215"/>
      <c r="AS29" s="25"/>
      <c r="AT29" s="215"/>
      <c r="AU29" s="216"/>
      <c r="AV29" s="25"/>
      <c r="AW29" s="215"/>
      <c r="AX29" s="25"/>
      <c r="AY29" s="215"/>
      <c r="AZ29" s="216"/>
      <c r="BA29" s="25"/>
      <c r="BB29" s="215"/>
      <c r="BC29" s="25"/>
    </row>
    <row r="30" spans="1:55" ht="15.75" customHeight="1">
      <c r="A30" s="14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45"/>
      <c r="Q30" s="45"/>
      <c r="R30" s="45"/>
      <c r="S30" s="45"/>
      <c r="T30" s="155"/>
      <c r="U30" s="143"/>
      <c r="V30" s="156"/>
      <c r="W30" s="2"/>
      <c r="X30" s="215"/>
      <c r="Y30" s="2"/>
      <c r="Z30" s="215"/>
      <c r="AA30" s="216"/>
      <c r="AB30" s="2"/>
      <c r="AC30" s="215"/>
      <c r="AD30" s="2"/>
      <c r="AE30" s="215"/>
      <c r="AF30" s="216"/>
      <c r="AG30" s="25"/>
      <c r="AH30" s="215"/>
      <c r="AI30" s="25"/>
      <c r="AJ30" s="215"/>
      <c r="AK30" s="216"/>
      <c r="AL30" s="25"/>
      <c r="AM30" s="215"/>
      <c r="AN30" s="25"/>
      <c r="AO30" s="215"/>
      <c r="AP30" s="216"/>
      <c r="AQ30" s="25"/>
      <c r="AR30" s="215"/>
      <c r="AS30" s="25"/>
      <c r="AT30" s="215"/>
      <c r="AU30" s="216"/>
      <c r="AV30" s="25"/>
      <c r="AW30" s="215"/>
      <c r="AX30" s="25"/>
      <c r="AY30" s="215"/>
      <c r="AZ30" s="216"/>
      <c r="BA30" s="25"/>
      <c r="BB30" s="215"/>
      <c r="BC30" s="25"/>
    </row>
    <row r="31" spans="1:55" ht="15.75" customHeight="1">
      <c r="A31" s="14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45"/>
      <c r="Q31" s="45"/>
      <c r="R31" s="45"/>
      <c r="S31" s="45"/>
      <c r="T31" s="155"/>
      <c r="U31" s="143"/>
      <c r="V31" s="156"/>
      <c r="W31" s="2"/>
      <c r="X31" s="215"/>
      <c r="Y31" s="2"/>
      <c r="Z31" s="215"/>
      <c r="AA31" s="216"/>
      <c r="AB31" s="2"/>
      <c r="AC31" s="215"/>
      <c r="AD31" s="2"/>
      <c r="AE31" s="215"/>
      <c r="AF31" s="216"/>
      <c r="AG31" s="25"/>
      <c r="AH31" s="215"/>
      <c r="AI31" s="25"/>
      <c r="AJ31" s="215"/>
      <c r="AK31" s="216"/>
      <c r="AL31" s="25"/>
      <c r="AM31" s="215"/>
      <c r="AN31" s="25"/>
      <c r="AO31" s="215"/>
      <c r="AP31" s="216"/>
      <c r="AQ31" s="25"/>
      <c r="AR31" s="215"/>
      <c r="AS31" s="25"/>
      <c r="AT31" s="215"/>
      <c r="AU31" s="216"/>
      <c r="AV31" s="25"/>
      <c r="AW31" s="215"/>
      <c r="AX31" s="25"/>
      <c r="AY31" s="215"/>
      <c r="AZ31" s="216"/>
      <c r="BA31" s="25"/>
      <c r="BB31" s="215"/>
      <c r="BC31" s="25"/>
    </row>
    <row r="32" spans="1:55" ht="15.75" customHeight="1">
      <c r="A32" s="14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45"/>
      <c r="Q32" s="45"/>
      <c r="R32" s="45"/>
      <c r="S32" s="45"/>
      <c r="T32" s="155"/>
      <c r="U32" s="143"/>
      <c r="V32" s="156"/>
      <c r="W32" s="2"/>
      <c r="X32" s="215"/>
      <c r="Y32" s="2"/>
      <c r="Z32" s="215"/>
      <c r="AA32" s="216"/>
      <c r="AB32" s="2"/>
      <c r="AC32" s="215"/>
      <c r="AD32" s="2"/>
      <c r="AE32" s="215"/>
      <c r="AF32" s="216"/>
      <c r="AG32" s="25"/>
      <c r="AH32" s="215"/>
      <c r="AI32" s="25"/>
      <c r="AJ32" s="215"/>
      <c r="AK32" s="216"/>
      <c r="AL32" s="25"/>
      <c r="AM32" s="215"/>
      <c r="AN32" s="25"/>
      <c r="AO32" s="215"/>
      <c r="AP32" s="216"/>
      <c r="AQ32" s="25"/>
      <c r="AR32" s="215"/>
      <c r="AS32" s="25"/>
      <c r="AT32" s="215"/>
      <c r="AU32" s="216"/>
      <c r="AV32" s="25"/>
      <c r="AW32" s="215"/>
      <c r="AX32" s="25"/>
      <c r="AY32" s="215"/>
      <c r="AZ32" s="216"/>
      <c r="BA32" s="25"/>
      <c r="BB32" s="215"/>
      <c r="BC32" s="25"/>
    </row>
    <row r="33" spans="1:55" ht="15.75" customHeight="1">
      <c r="A33" s="14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45"/>
      <c r="Q33" s="45"/>
      <c r="R33" s="45"/>
      <c r="S33" s="45"/>
      <c r="T33" s="155"/>
      <c r="U33" s="143"/>
      <c r="V33" s="156"/>
      <c r="W33" s="2"/>
      <c r="X33" s="215"/>
      <c r="Y33" s="2"/>
      <c r="Z33" s="215"/>
      <c r="AA33" s="216"/>
      <c r="AB33" s="2"/>
      <c r="AC33" s="215"/>
      <c r="AD33" s="2"/>
      <c r="AE33" s="215"/>
      <c r="AF33" s="216"/>
      <c r="AG33" s="25"/>
      <c r="AH33" s="215"/>
      <c r="AI33" s="25"/>
      <c r="AJ33" s="215"/>
      <c r="AK33" s="216"/>
      <c r="AL33" s="25"/>
      <c r="AM33" s="215"/>
      <c r="AN33" s="25"/>
      <c r="AO33" s="215"/>
      <c r="AP33" s="216"/>
      <c r="AQ33" s="25"/>
      <c r="AR33" s="215"/>
      <c r="AS33" s="25"/>
      <c r="AT33" s="215"/>
      <c r="AU33" s="216"/>
      <c r="AV33" s="25"/>
      <c r="AW33" s="215"/>
      <c r="AX33" s="25"/>
      <c r="AY33" s="215"/>
      <c r="AZ33" s="216"/>
      <c r="BA33" s="25"/>
      <c r="BB33" s="215"/>
      <c r="BC33" s="25"/>
    </row>
    <row r="34" spans="1:55" ht="15.75" customHeight="1">
      <c r="A34" s="14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45"/>
      <c r="Q34" s="45"/>
      <c r="R34" s="45"/>
      <c r="S34" s="45"/>
      <c r="T34" s="155"/>
      <c r="U34" s="143"/>
      <c r="V34" s="156"/>
      <c r="W34" s="2"/>
      <c r="X34" s="215"/>
      <c r="Y34" s="2"/>
      <c r="Z34" s="215"/>
      <c r="AA34" s="216"/>
      <c r="AB34" s="2"/>
      <c r="AC34" s="215"/>
      <c r="AD34" s="2"/>
      <c r="AE34" s="215"/>
      <c r="AF34" s="216"/>
      <c r="AG34" s="25"/>
      <c r="AH34" s="215"/>
      <c r="AI34" s="25"/>
      <c r="AJ34" s="215"/>
      <c r="AK34" s="216"/>
      <c r="AL34" s="25"/>
      <c r="AM34" s="215"/>
      <c r="AN34" s="25"/>
      <c r="AO34" s="215"/>
      <c r="AP34" s="216"/>
      <c r="AQ34" s="25"/>
      <c r="AR34" s="215"/>
      <c r="AS34" s="25"/>
      <c r="AT34" s="215"/>
      <c r="AU34" s="216"/>
      <c r="AV34" s="25"/>
      <c r="AW34" s="215"/>
      <c r="AX34" s="25"/>
      <c r="AY34" s="215"/>
      <c r="AZ34" s="216"/>
      <c r="BA34" s="25"/>
      <c r="BB34" s="215"/>
      <c r="BC34" s="25"/>
    </row>
    <row r="35" spans="1:55" ht="15.75" customHeight="1">
      <c r="A35" s="14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45"/>
      <c r="Q35" s="45"/>
      <c r="R35" s="45"/>
      <c r="S35" s="45"/>
      <c r="T35" s="155"/>
      <c r="U35" s="143"/>
      <c r="V35" s="156"/>
      <c r="W35" s="2"/>
      <c r="X35" s="215"/>
      <c r="Y35" s="2"/>
      <c r="Z35" s="215"/>
      <c r="AA35" s="216"/>
      <c r="AB35" s="2"/>
      <c r="AC35" s="215"/>
      <c r="AD35" s="2"/>
      <c r="AE35" s="215"/>
      <c r="AF35" s="216"/>
      <c r="AG35" s="25"/>
      <c r="AH35" s="215"/>
      <c r="AI35" s="25"/>
      <c r="AJ35" s="215"/>
      <c r="AK35" s="216"/>
      <c r="AL35" s="25"/>
      <c r="AM35" s="215"/>
      <c r="AN35" s="25"/>
      <c r="AO35" s="215"/>
      <c r="AP35" s="216"/>
      <c r="AQ35" s="25"/>
      <c r="AR35" s="215"/>
      <c r="AS35" s="25"/>
      <c r="AT35" s="215"/>
      <c r="AU35" s="216"/>
      <c r="AV35" s="25"/>
      <c r="AW35" s="215"/>
      <c r="AX35" s="25"/>
      <c r="AY35" s="215"/>
      <c r="AZ35" s="216"/>
      <c r="BA35" s="25"/>
      <c r="BB35" s="215"/>
      <c r="BC35" s="25"/>
    </row>
    <row r="36" spans="1:55" ht="15.75" customHeight="1">
      <c r="A36" s="14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45"/>
      <c r="Q36" s="45"/>
      <c r="R36" s="45"/>
      <c r="S36" s="45"/>
      <c r="T36" s="155"/>
      <c r="U36" s="143"/>
      <c r="V36" s="156"/>
      <c r="W36" s="2"/>
      <c r="X36" s="215"/>
      <c r="Y36" s="2"/>
      <c r="Z36" s="215"/>
      <c r="AA36" s="216"/>
      <c r="AB36" s="2"/>
      <c r="AC36" s="215"/>
      <c r="AD36" s="2"/>
      <c r="AE36" s="215"/>
      <c r="AF36" s="216"/>
      <c r="AG36" s="25"/>
      <c r="AH36" s="215"/>
      <c r="AI36" s="25"/>
      <c r="AJ36" s="215"/>
      <c r="AK36" s="216"/>
      <c r="AL36" s="25"/>
      <c r="AM36" s="215"/>
      <c r="AN36" s="25"/>
      <c r="AO36" s="215"/>
      <c r="AP36" s="216"/>
      <c r="AQ36" s="25"/>
      <c r="AR36" s="215"/>
      <c r="AS36" s="25"/>
      <c r="AT36" s="215"/>
      <c r="AU36" s="216"/>
      <c r="AV36" s="25"/>
      <c r="AW36" s="215"/>
      <c r="AX36" s="25"/>
      <c r="AY36" s="215"/>
      <c r="AZ36" s="216"/>
      <c r="BA36" s="25"/>
      <c r="BB36" s="215"/>
      <c r="BC36" s="25"/>
    </row>
    <row r="37" spans="1:55" ht="15.75" customHeight="1">
      <c r="A37" s="14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45"/>
      <c r="Q37" s="45"/>
      <c r="R37" s="45"/>
      <c r="S37" s="45"/>
      <c r="T37" s="155"/>
      <c r="U37" s="143"/>
      <c r="V37" s="156"/>
      <c r="W37" s="2"/>
      <c r="X37" s="215"/>
      <c r="Y37" s="2"/>
      <c r="Z37" s="215"/>
      <c r="AA37" s="216"/>
      <c r="AB37" s="2"/>
      <c r="AC37" s="215"/>
      <c r="AD37" s="2"/>
      <c r="AE37" s="215"/>
      <c r="AF37" s="216"/>
      <c r="AG37" s="25"/>
      <c r="AH37" s="215"/>
      <c r="AI37" s="25"/>
      <c r="AJ37" s="215"/>
      <c r="AK37" s="216"/>
      <c r="AL37" s="25"/>
      <c r="AM37" s="215"/>
      <c r="AN37" s="25"/>
      <c r="AO37" s="215"/>
      <c r="AP37" s="216"/>
      <c r="AQ37" s="25"/>
      <c r="AR37" s="215"/>
      <c r="AS37" s="25"/>
      <c r="AT37" s="215"/>
      <c r="AU37" s="216"/>
      <c r="AV37" s="25"/>
      <c r="AW37" s="215"/>
      <c r="AX37" s="25"/>
      <c r="AY37" s="215"/>
      <c r="AZ37" s="216"/>
      <c r="BA37" s="25"/>
      <c r="BB37" s="215"/>
      <c r="BC37" s="25"/>
    </row>
    <row r="38" spans="1:55" ht="15.75" customHeight="1">
      <c r="A38" s="14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45"/>
      <c r="Q38" s="45"/>
      <c r="R38" s="45"/>
      <c r="S38" s="45"/>
      <c r="T38" s="155"/>
      <c r="U38" s="143"/>
      <c r="V38" s="156"/>
      <c r="W38" s="2"/>
      <c r="X38" s="215"/>
      <c r="Y38" s="2"/>
      <c r="Z38" s="215"/>
      <c r="AA38" s="216"/>
      <c r="AB38" s="2"/>
      <c r="AC38" s="215"/>
      <c r="AD38" s="2"/>
      <c r="AE38" s="215"/>
      <c r="AF38" s="216"/>
      <c r="AG38" s="25"/>
      <c r="AH38" s="215"/>
      <c r="AI38" s="25"/>
      <c r="AJ38" s="215"/>
      <c r="AK38" s="216"/>
      <c r="AL38" s="25"/>
      <c r="AM38" s="215"/>
      <c r="AN38" s="25"/>
      <c r="AO38" s="215"/>
      <c r="AP38" s="216"/>
      <c r="AQ38" s="25"/>
      <c r="AR38" s="215"/>
      <c r="AS38" s="25"/>
      <c r="AT38" s="215"/>
      <c r="AU38" s="216"/>
      <c r="AV38" s="25"/>
      <c r="AW38" s="215"/>
      <c r="AX38" s="25"/>
      <c r="AY38" s="215"/>
      <c r="AZ38" s="216"/>
      <c r="BA38" s="25"/>
      <c r="BB38" s="215"/>
      <c r="BC38" s="25"/>
    </row>
    <row r="39" spans="1:55" ht="15.75" customHeight="1">
      <c r="A39" s="14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45"/>
      <c r="Q39" s="45"/>
      <c r="R39" s="45"/>
      <c r="S39" s="45"/>
      <c r="T39" s="155"/>
      <c r="U39" s="143"/>
      <c r="V39" s="156"/>
      <c r="W39" s="2"/>
      <c r="X39" s="215"/>
      <c r="Y39" s="2"/>
      <c r="Z39" s="215"/>
      <c r="AA39" s="216"/>
      <c r="AB39" s="2"/>
      <c r="AC39" s="215"/>
      <c r="AD39" s="2"/>
      <c r="AE39" s="215"/>
      <c r="AF39" s="216"/>
      <c r="AG39" s="25"/>
      <c r="AH39" s="215"/>
      <c r="AI39" s="25"/>
      <c r="AJ39" s="215"/>
      <c r="AK39" s="216"/>
      <c r="AL39" s="25"/>
      <c r="AM39" s="215"/>
      <c r="AN39" s="25"/>
      <c r="AO39" s="215"/>
      <c r="AP39" s="216"/>
      <c r="AQ39" s="25"/>
      <c r="AR39" s="215"/>
      <c r="AS39" s="25"/>
      <c r="AT39" s="215"/>
      <c r="AU39" s="216"/>
      <c r="AV39" s="25"/>
      <c r="AW39" s="215"/>
      <c r="AX39" s="25"/>
      <c r="AY39" s="215"/>
      <c r="AZ39" s="216"/>
      <c r="BA39" s="25"/>
      <c r="BB39" s="215"/>
      <c r="BC39" s="25"/>
    </row>
    <row r="40" spans="1:55" ht="15.75" customHeight="1">
      <c r="A40" s="14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45"/>
      <c r="Q40" s="45"/>
      <c r="R40" s="45"/>
      <c r="S40" s="45"/>
      <c r="T40" s="155"/>
      <c r="U40" s="143"/>
      <c r="V40" s="156"/>
      <c r="W40" s="2"/>
      <c r="X40" s="215"/>
      <c r="Y40" s="2"/>
      <c r="Z40" s="215"/>
      <c r="AA40" s="216"/>
      <c r="AB40" s="2"/>
      <c r="AC40" s="215"/>
      <c r="AD40" s="2"/>
      <c r="AE40" s="215"/>
      <c r="AF40" s="216"/>
      <c r="AG40" s="25"/>
      <c r="AH40" s="215"/>
      <c r="AI40" s="25"/>
      <c r="AJ40" s="215"/>
      <c r="AK40" s="216"/>
      <c r="AL40" s="25"/>
      <c r="AM40" s="215"/>
      <c r="AN40" s="25"/>
      <c r="AO40" s="215"/>
      <c r="AP40" s="216"/>
      <c r="AQ40" s="25"/>
      <c r="AR40" s="215"/>
      <c r="AS40" s="25"/>
      <c r="AT40" s="215"/>
      <c r="AU40" s="216"/>
      <c r="AV40" s="25"/>
      <c r="AW40" s="215"/>
      <c r="AX40" s="25"/>
      <c r="AY40" s="215"/>
      <c r="AZ40" s="216"/>
      <c r="BA40" s="25"/>
      <c r="BB40" s="215"/>
      <c r="BC40" s="25"/>
    </row>
    <row r="41" spans="1:55" ht="15.75" customHeight="1">
      <c r="A41" s="141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45"/>
      <c r="Q41" s="45"/>
      <c r="R41" s="45"/>
      <c r="S41" s="45"/>
      <c r="T41" s="155"/>
      <c r="U41" s="143"/>
      <c r="V41" s="156"/>
      <c r="W41" s="2"/>
      <c r="X41" s="215"/>
      <c r="Y41" s="2"/>
      <c r="Z41" s="215"/>
      <c r="AA41" s="216"/>
      <c r="AB41" s="2"/>
      <c r="AC41" s="215"/>
      <c r="AD41" s="2"/>
      <c r="AE41" s="215"/>
      <c r="AF41" s="216"/>
      <c r="AG41" s="25"/>
      <c r="AH41" s="215"/>
      <c r="AI41" s="25"/>
      <c r="AJ41" s="215"/>
      <c r="AK41" s="216"/>
      <c r="AL41" s="25"/>
      <c r="AM41" s="215"/>
      <c r="AN41" s="25"/>
      <c r="AO41" s="215"/>
      <c r="AP41" s="216"/>
      <c r="AQ41" s="25"/>
      <c r="AR41" s="215"/>
      <c r="AS41" s="25"/>
      <c r="AT41" s="215"/>
      <c r="AU41" s="216"/>
      <c r="AV41" s="25"/>
      <c r="AW41" s="215"/>
      <c r="AX41" s="25"/>
      <c r="AY41" s="215"/>
      <c r="AZ41" s="216"/>
      <c r="BA41" s="25"/>
      <c r="BB41" s="215"/>
      <c r="BC41" s="25"/>
    </row>
    <row r="42" spans="1:55" ht="15.75" customHeight="1">
      <c r="A42" s="141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45"/>
      <c r="Q42" s="45"/>
      <c r="R42" s="45"/>
      <c r="S42" s="45"/>
      <c r="T42" s="155"/>
      <c r="U42" s="143"/>
      <c r="V42" s="156"/>
      <c r="W42" s="2"/>
      <c r="X42" s="215"/>
      <c r="Y42" s="2"/>
      <c r="Z42" s="215"/>
      <c r="AA42" s="216"/>
      <c r="AB42" s="2"/>
      <c r="AC42" s="215"/>
      <c r="AD42" s="2"/>
      <c r="AE42" s="215"/>
      <c r="AF42" s="216"/>
      <c r="AG42" s="25"/>
      <c r="AH42" s="215"/>
      <c r="AI42" s="25"/>
      <c r="AJ42" s="215"/>
      <c r="AK42" s="216"/>
      <c r="AL42" s="25"/>
      <c r="AM42" s="215"/>
      <c r="AN42" s="25"/>
      <c r="AO42" s="215"/>
      <c r="AP42" s="216"/>
      <c r="AQ42" s="25"/>
      <c r="AR42" s="215"/>
      <c r="AS42" s="25"/>
      <c r="AT42" s="215"/>
      <c r="AU42" s="216"/>
      <c r="AV42" s="25"/>
      <c r="AW42" s="215"/>
      <c r="AX42" s="25"/>
      <c r="AY42" s="215"/>
      <c r="AZ42" s="216"/>
      <c r="BA42" s="25"/>
      <c r="BB42" s="215"/>
      <c r="BC42" s="25"/>
    </row>
    <row r="43" spans="1:55" ht="15.75" customHeight="1">
      <c r="A43" s="141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45"/>
      <c r="Q43" s="45"/>
      <c r="R43" s="45"/>
      <c r="S43" s="45"/>
      <c r="T43" s="155"/>
      <c r="U43" s="143"/>
      <c r="V43" s="156"/>
      <c r="W43" s="2"/>
      <c r="X43" s="215"/>
      <c r="Y43" s="2"/>
      <c r="Z43" s="215"/>
      <c r="AA43" s="216"/>
      <c r="AB43" s="2"/>
      <c r="AC43" s="215"/>
      <c r="AD43" s="2"/>
      <c r="AE43" s="215"/>
      <c r="AF43" s="216"/>
      <c r="AG43" s="25"/>
      <c r="AH43" s="215"/>
      <c r="AI43" s="25"/>
      <c r="AJ43" s="215"/>
      <c r="AK43" s="216"/>
      <c r="AL43" s="25"/>
      <c r="AM43" s="215"/>
      <c r="AN43" s="25"/>
      <c r="AO43" s="215"/>
      <c r="AP43" s="216"/>
      <c r="AQ43" s="25"/>
      <c r="AR43" s="215"/>
      <c r="AS43" s="25"/>
      <c r="AT43" s="215"/>
      <c r="AU43" s="216"/>
      <c r="AV43" s="25"/>
      <c r="AW43" s="215"/>
      <c r="AX43" s="25"/>
      <c r="AY43" s="215"/>
      <c r="AZ43" s="216"/>
      <c r="BA43" s="25"/>
      <c r="BB43" s="215"/>
      <c r="BC43" s="25"/>
    </row>
    <row r="44" spans="1:55" ht="15.75" customHeight="1">
      <c r="A44" s="141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45"/>
      <c r="Q44" s="45"/>
      <c r="R44" s="45"/>
      <c r="S44" s="45"/>
      <c r="T44" s="155"/>
      <c r="U44" s="143"/>
      <c r="V44" s="156"/>
      <c r="W44" s="2"/>
      <c r="X44" s="215"/>
      <c r="Y44" s="2"/>
      <c r="Z44" s="215"/>
      <c r="AA44" s="216"/>
      <c r="AB44" s="2"/>
      <c r="AC44" s="215"/>
      <c r="AD44" s="2"/>
      <c r="AE44" s="215"/>
      <c r="AF44" s="216"/>
      <c r="AG44" s="25"/>
      <c r="AH44" s="215"/>
      <c r="AI44" s="25"/>
      <c r="AJ44" s="215"/>
      <c r="AK44" s="216"/>
      <c r="AL44" s="25"/>
      <c r="AM44" s="215"/>
      <c r="AN44" s="25"/>
      <c r="AO44" s="215"/>
      <c r="AP44" s="216"/>
      <c r="AQ44" s="25"/>
      <c r="AR44" s="215"/>
      <c r="AS44" s="25"/>
      <c r="AT44" s="215"/>
      <c r="AU44" s="216"/>
      <c r="AV44" s="25"/>
      <c r="AW44" s="215"/>
      <c r="AX44" s="25"/>
      <c r="AY44" s="215"/>
      <c r="AZ44" s="216"/>
      <c r="BA44" s="25"/>
      <c r="BB44" s="215"/>
      <c r="BC44" s="25"/>
    </row>
    <row r="45" spans="1:55" ht="15.75" customHeight="1">
      <c r="A45" s="141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45"/>
      <c r="Q45" s="45"/>
      <c r="R45" s="45"/>
      <c r="S45" s="45"/>
      <c r="T45" s="155"/>
      <c r="U45" s="143"/>
      <c r="V45" s="156"/>
      <c r="W45" s="2"/>
      <c r="X45" s="215"/>
      <c r="Y45" s="2"/>
      <c r="Z45" s="215"/>
      <c r="AA45" s="216"/>
      <c r="AB45" s="2"/>
      <c r="AC45" s="215"/>
      <c r="AD45" s="2"/>
      <c r="AE45" s="215"/>
      <c r="AF45" s="216"/>
      <c r="AG45" s="25"/>
      <c r="AH45" s="215"/>
      <c r="AI45" s="25"/>
      <c r="AJ45" s="215"/>
      <c r="AK45" s="216"/>
      <c r="AL45" s="25"/>
      <c r="AM45" s="215"/>
      <c r="AN45" s="25"/>
      <c r="AO45" s="215"/>
      <c r="AP45" s="216"/>
      <c r="AQ45" s="25"/>
      <c r="AR45" s="215"/>
      <c r="AS45" s="25"/>
      <c r="AT45" s="215"/>
      <c r="AU45" s="216"/>
      <c r="AV45" s="25"/>
      <c r="AW45" s="215"/>
      <c r="AX45" s="25"/>
      <c r="AY45" s="215"/>
      <c r="AZ45" s="216"/>
      <c r="BA45" s="25"/>
      <c r="BB45" s="215"/>
      <c r="BC45" s="25"/>
    </row>
    <row r="46" spans="1:55" ht="15.75" customHeight="1">
      <c r="A46" s="141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45"/>
      <c r="Q46" s="45"/>
      <c r="R46" s="45"/>
      <c r="S46" s="45"/>
      <c r="T46" s="155"/>
      <c r="U46" s="143"/>
      <c r="V46" s="156"/>
      <c r="W46" s="2"/>
      <c r="X46" s="215"/>
      <c r="Y46" s="2"/>
      <c r="Z46" s="215"/>
      <c r="AA46" s="216"/>
      <c r="AB46" s="2"/>
      <c r="AC46" s="215"/>
      <c r="AD46" s="2"/>
      <c r="AE46" s="215"/>
      <c r="AF46" s="216"/>
      <c r="AG46" s="25"/>
      <c r="AH46" s="215"/>
      <c r="AI46" s="25"/>
      <c r="AJ46" s="215"/>
      <c r="AK46" s="216"/>
      <c r="AL46" s="25"/>
      <c r="AM46" s="215"/>
      <c r="AN46" s="25"/>
      <c r="AO46" s="215"/>
      <c r="AP46" s="216"/>
      <c r="AQ46" s="25"/>
      <c r="AR46" s="215"/>
      <c r="AS46" s="25"/>
      <c r="AT46" s="215"/>
      <c r="AU46" s="216"/>
      <c r="AV46" s="25"/>
      <c r="AW46" s="215"/>
      <c r="AX46" s="25"/>
      <c r="AY46" s="215"/>
      <c r="AZ46" s="216"/>
      <c r="BA46" s="25"/>
      <c r="BB46" s="215"/>
      <c r="BC46" s="25"/>
    </row>
    <row r="47" spans="1:55" ht="15.75" customHeight="1">
      <c r="A47" s="141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45"/>
      <c r="Q47" s="45"/>
      <c r="R47" s="45"/>
      <c r="S47" s="45"/>
      <c r="T47" s="155"/>
      <c r="U47" s="143"/>
      <c r="V47" s="156"/>
      <c r="W47" s="2"/>
      <c r="X47" s="215"/>
      <c r="Y47" s="2"/>
      <c r="Z47" s="215"/>
      <c r="AA47" s="216"/>
      <c r="AB47" s="2"/>
      <c r="AC47" s="215"/>
      <c r="AD47" s="2"/>
      <c r="AE47" s="215"/>
      <c r="AF47" s="216"/>
      <c r="AG47" s="25"/>
      <c r="AH47" s="215"/>
      <c r="AI47" s="25"/>
      <c r="AJ47" s="215"/>
      <c r="AK47" s="216"/>
      <c r="AL47" s="25"/>
      <c r="AM47" s="215"/>
      <c r="AN47" s="25"/>
      <c r="AO47" s="215"/>
      <c r="AP47" s="216"/>
      <c r="AQ47" s="25"/>
      <c r="AR47" s="215"/>
      <c r="AS47" s="25"/>
      <c r="AT47" s="215"/>
      <c r="AU47" s="216"/>
      <c r="AV47" s="25"/>
      <c r="AW47" s="215"/>
      <c r="AX47" s="25"/>
      <c r="AY47" s="215"/>
      <c r="AZ47" s="216"/>
      <c r="BA47" s="25"/>
      <c r="BB47" s="215"/>
      <c r="BC47" s="25"/>
    </row>
    <row r="48" spans="1:55" ht="15.75" customHeight="1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2"/>
      <c r="X48" s="215"/>
      <c r="Y48" s="2"/>
      <c r="Z48" s="215"/>
      <c r="AA48" s="216"/>
      <c r="AB48" s="2"/>
      <c r="AC48" s="215"/>
      <c r="AD48" s="2"/>
      <c r="AE48" s="215"/>
      <c r="AF48" s="216"/>
      <c r="AG48" s="25"/>
      <c r="AH48" s="215"/>
      <c r="AI48" s="25"/>
      <c r="AJ48" s="215"/>
      <c r="AK48" s="216"/>
      <c r="AL48" s="25"/>
      <c r="AM48" s="215"/>
      <c r="AN48" s="25"/>
      <c r="AO48" s="215"/>
      <c r="AP48" s="216"/>
      <c r="AQ48" s="25"/>
      <c r="AR48" s="215"/>
      <c r="AS48" s="25"/>
      <c r="AT48" s="215"/>
      <c r="AU48" s="216"/>
      <c r="AV48" s="25"/>
      <c r="AW48" s="215"/>
      <c r="AX48" s="25"/>
      <c r="AY48" s="215"/>
      <c r="AZ48" s="216"/>
      <c r="BA48" s="25"/>
      <c r="BB48" s="215"/>
      <c r="BC48" s="25"/>
    </row>
    <row r="49" spans="1:55" ht="28.5" customHeight="1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2"/>
      <c r="X49" s="215"/>
      <c r="Y49" s="2"/>
      <c r="Z49" s="215"/>
      <c r="AA49" s="216"/>
      <c r="AB49" s="25"/>
      <c r="AC49" s="232"/>
      <c r="AD49" s="25"/>
      <c r="AE49" s="232"/>
      <c r="AF49" s="233"/>
      <c r="AG49" s="25"/>
      <c r="AH49" s="215"/>
      <c r="AI49" s="25"/>
      <c r="AJ49" s="215"/>
      <c r="AK49" s="216"/>
      <c r="AL49" s="25"/>
      <c r="AM49" s="215"/>
      <c r="AN49" s="25"/>
      <c r="AO49" s="215"/>
      <c r="AP49" s="216"/>
      <c r="AQ49" s="25"/>
      <c r="AR49" s="215"/>
      <c r="AS49" s="25"/>
      <c r="AT49" s="215"/>
      <c r="AU49" s="216"/>
      <c r="AV49" s="25"/>
      <c r="AW49" s="215"/>
      <c r="AX49" s="25"/>
      <c r="AY49" s="215"/>
      <c r="AZ49" s="216"/>
      <c r="BA49" s="25"/>
      <c r="BB49" s="215"/>
      <c r="BC49" s="25"/>
    </row>
    <row r="50" spans="1:55" ht="67.5" customHeight="1">
      <c r="A50" s="54" t="s">
        <v>215</v>
      </c>
      <c r="B50" s="406" t="str">
        <f>IF(COVERPAGE!S13="","",COVERPAGE!S13)</f>
        <v/>
      </c>
      <c r="C50" s="471"/>
      <c r="D50" s="471"/>
      <c r="E50" s="471"/>
      <c r="F50" s="471"/>
      <c r="G50" s="471"/>
      <c r="H50" s="160"/>
      <c r="I50" s="160"/>
      <c r="J50" s="160"/>
      <c r="K50" s="160"/>
      <c r="L50" s="160"/>
      <c r="M50" s="160"/>
      <c r="N50" s="160"/>
      <c r="O50" s="160"/>
      <c r="P50" s="45"/>
      <c r="Q50" s="45"/>
      <c r="R50" s="45"/>
      <c r="S50" s="45"/>
      <c r="T50" s="45"/>
      <c r="U50" s="45"/>
      <c r="V50" s="45"/>
      <c r="W50" s="2"/>
      <c r="X50" s="215"/>
      <c r="Y50" s="2"/>
      <c r="Z50" s="215"/>
      <c r="AA50" s="216"/>
      <c r="AB50" s="2"/>
      <c r="AC50" s="215"/>
      <c r="AD50" s="2"/>
      <c r="AE50" s="215"/>
      <c r="AF50" s="216"/>
      <c r="AG50" s="25"/>
      <c r="AH50" s="215"/>
      <c r="AI50" s="25"/>
      <c r="AJ50" s="215"/>
      <c r="AK50" s="216"/>
      <c r="AL50" s="25"/>
      <c r="AM50" s="215"/>
      <c r="AN50" s="25"/>
      <c r="AO50" s="215"/>
      <c r="AP50" s="216"/>
      <c r="AQ50" s="25"/>
      <c r="AR50" s="215"/>
      <c r="AS50" s="25"/>
      <c r="AT50" s="215"/>
      <c r="AU50" s="216"/>
      <c r="AV50" s="25"/>
      <c r="AW50" s="215"/>
      <c r="AX50" s="25"/>
      <c r="AY50" s="215"/>
      <c r="AZ50" s="216"/>
      <c r="BA50" s="25"/>
      <c r="BB50" s="215"/>
      <c r="BC50" s="25"/>
    </row>
    <row r="51" spans="1:55" ht="18" customHeight="1">
      <c r="A51" s="54"/>
      <c r="B51" s="411" t="s">
        <v>216</v>
      </c>
      <c r="C51" s="416"/>
      <c r="D51" s="416"/>
      <c r="E51" s="416"/>
      <c r="F51" s="416"/>
      <c r="G51" s="416"/>
      <c r="H51" s="299"/>
      <c r="I51" s="299"/>
      <c r="J51" s="299"/>
      <c r="K51" s="299"/>
      <c r="L51" s="299"/>
      <c r="M51" s="299"/>
      <c r="N51" s="299"/>
      <c r="O51" s="299"/>
      <c r="P51" s="45"/>
      <c r="Q51" s="45"/>
      <c r="R51" s="45"/>
      <c r="S51" s="45"/>
      <c r="T51" s="45"/>
      <c r="U51" s="45"/>
      <c r="V51" s="45"/>
      <c r="W51" s="2"/>
      <c r="X51" s="215"/>
      <c r="Y51" s="2"/>
      <c r="Z51" s="215"/>
      <c r="AA51" s="216"/>
      <c r="AB51" s="2"/>
      <c r="AC51" s="215"/>
      <c r="AD51" s="2"/>
      <c r="AE51" s="215"/>
      <c r="AF51" s="216"/>
      <c r="AG51" s="25"/>
      <c r="AH51" s="215"/>
      <c r="AI51" s="25"/>
      <c r="AJ51" s="215"/>
      <c r="AK51" s="216"/>
      <c r="AL51" s="25"/>
      <c r="AM51" s="215"/>
      <c r="AN51" s="25"/>
      <c r="AO51" s="215"/>
      <c r="AP51" s="216"/>
      <c r="AQ51" s="25"/>
      <c r="AR51" s="215"/>
      <c r="AS51" s="25"/>
      <c r="AT51" s="215"/>
      <c r="AU51" s="216"/>
      <c r="AV51" s="25"/>
      <c r="AW51" s="215"/>
      <c r="AX51" s="25"/>
      <c r="AY51" s="215"/>
      <c r="AZ51" s="216"/>
      <c r="BA51" s="25"/>
      <c r="BB51" s="215"/>
      <c r="BC51" s="25"/>
    </row>
    <row r="52" spans="1:55" ht="51" customHeight="1">
      <c r="A52" s="54" t="s">
        <v>217</v>
      </c>
      <c r="B52" s="406" t="str">
        <f>IF(COVERPAGE!S15="","",COVERPAGE!S15)</f>
        <v/>
      </c>
      <c r="C52" s="471"/>
      <c r="D52" s="471"/>
      <c r="E52" s="471"/>
      <c r="F52" s="471"/>
      <c r="G52" s="471"/>
      <c r="H52" s="160"/>
      <c r="I52" s="160"/>
      <c r="J52" s="160"/>
      <c r="K52" s="160"/>
      <c r="L52" s="160"/>
      <c r="M52" s="160"/>
      <c r="N52" s="160"/>
      <c r="O52" s="160"/>
      <c r="P52" s="45"/>
      <c r="Q52" s="45"/>
      <c r="R52" s="45"/>
      <c r="S52" s="45"/>
      <c r="T52" s="45"/>
      <c r="U52" s="45"/>
      <c r="V52" s="45"/>
      <c r="W52" s="2"/>
      <c r="X52" s="215"/>
      <c r="Y52" s="2"/>
      <c r="Z52" s="215"/>
      <c r="AA52" s="216"/>
      <c r="AB52" s="2"/>
      <c r="AC52" s="215"/>
      <c r="AD52" s="2"/>
      <c r="AE52" s="215"/>
      <c r="AF52" s="216"/>
      <c r="AG52" s="25"/>
      <c r="AH52" s="215"/>
      <c r="AI52" s="25"/>
      <c r="AJ52" s="215"/>
      <c r="AK52" s="216"/>
      <c r="AL52" s="25"/>
      <c r="AM52" s="215"/>
      <c r="AN52" s="25"/>
      <c r="AO52" s="215"/>
      <c r="AP52" s="216"/>
      <c r="AQ52" s="25"/>
      <c r="AR52" s="215"/>
      <c r="AS52" s="25"/>
      <c r="AT52" s="215"/>
      <c r="AU52" s="216"/>
      <c r="AV52" s="25"/>
      <c r="AW52" s="215"/>
      <c r="AX52" s="25"/>
      <c r="AY52" s="215"/>
      <c r="AZ52" s="216"/>
      <c r="BA52" s="25"/>
      <c r="BB52" s="215"/>
      <c r="BC52" s="25"/>
    </row>
    <row r="53" spans="1:55" ht="18.75" customHeight="1">
      <c r="A53" s="54"/>
      <c r="B53" s="405" t="s">
        <v>32</v>
      </c>
      <c r="C53" s="416"/>
      <c r="D53" s="416"/>
      <c r="E53" s="416"/>
      <c r="F53" s="416"/>
      <c r="G53" s="416"/>
      <c r="H53" s="297"/>
      <c r="I53" s="297"/>
      <c r="J53" s="297"/>
      <c r="K53" s="297"/>
      <c r="L53" s="297"/>
      <c r="M53" s="297"/>
      <c r="N53" s="297"/>
      <c r="O53" s="297"/>
      <c r="P53" s="45"/>
      <c r="Q53" s="45"/>
      <c r="R53" s="45"/>
      <c r="S53" s="45"/>
      <c r="T53" s="45"/>
      <c r="U53" s="45"/>
      <c r="V53" s="45"/>
      <c r="W53" s="2"/>
      <c r="X53" s="215"/>
      <c r="Y53" s="2"/>
      <c r="Z53" s="215"/>
      <c r="AA53" s="2"/>
      <c r="AB53" s="2"/>
      <c r="AC53" s="215"/>
      <c r="AD53" s="2"/>
      <c r="AE53" s="215"/>
      <c r="AF53" s="216"/>
      <c r="AG53" s="25"/>
      <c r="AH53" s="215"/>
      <c r="AI53" s="25"/>
      <c r="AJ53" s="215"/>
      <c r="AK53" s="216"/>
      <c r="AL53" s="25"/>
      <c r="AM53" s="215"/>
      <c r="AN53" s="25"/>
      <c r="AO53" s="215"/>
      <c r="AP53" s="216"/>
      <c r="AQ53" s="25"/>
      <c r="AR53" s="215"/>
      <c r="AS53" s="25"/>
      <c r="AT53" s="215"/>
      <c r="AU53" s="216"/>
      <c r="AV53" s="25"/>
      <c r="AW53" s="215"/>
      <c r="AX53" s="25"/>
      <c r="AY53" s="215"/>
      <c r="AZ53" s="216"/>
      <c r="BA53" s="25"/>
      <c r="BB53" s="215"/>
      <c r="BC53" s="25"/>
    </row>
    <row r="54" spans="1:55" ht="57.75" customHeight="1">
      <c r="A54" s="54" t="s">
        <v>219</v>
      </c>
      <c r="B54" s="406" t="str">
        <f>IF(COVERPAGE!S17="","",COVERPAGE!S17)</f>
        <v/>
      </c>
      <c r="C54" s="471"/>
      <c r="D54" s="471"/>
      <c r="E54" s="471"/>
      <c r="F54" s="471"/>
      <c r="G54" s="471"/>
      <c r="H54" s="160"/>
      <c r="I54" s="160"/>
      <c r="J54" s="160"/>
      <c r="K54" s="160"/>
      <c r="L54" s="160"/>
      <c r="M54" s="160"/>
      <c r="N54" s="160"/>
      <c r="O54" s="160"/>
      <c r="P54" s="45"/>
      <c r="Q54" s="45"/>
      <c r="R54" s="45"/>
      <c r="S54" s="45"/>
      <c r="T54" s="45"/>
      <c r="U54" s="45"/>
      <c r="V54" s="45"/>
      <c r="W54" s="2"/>
      <c r="X54" s="215"/>
      <c r="Y54" s="2"/>
      <c r="Z54" s="235"/>
      <c r="AA54" s="35"/>
      <c r="AB54" s="2"/>
      <c r="AC54" s="215"/>
      <c r="AD54" s="2"/>
      <c r="AE54" s="215"/>
      <c r="AF54" s="216"/>
      <c r="AG54" s="25"/>
      <c r="AH54" s="215"/>
      <c r="AI54" s="25"/>
      <c r="AJ54" s="215"/>
      <c r="AK54" s="216"/>
      <c r="AL54" s="25"/>
      <c r="AM54" s="215"/>
      <c r="AN54" s="25"/>
      <c r="AO54" s="215"/>
      <c r="AP54" s="216"/>
      <c r="AQ54" s="25"/>
      <c r="AR54" s="215"/>
      <c r="AS54" s="25"/>
      <c r="AT54" s="215"/>
      <c r="AU54" s="216"/>
      <c r="AV54" s="25"/>
      <c r="AW54" s="215"/>
      <c r="AX54" s="25"/>
      <c r="AY54" s="215"/>
      <c r="AZ54" s="216"/>
      <c r="BA54" s="25"/>
      <c r="BB54" s="215"/>
      <c r="BC54" s="25"/>
    </row>
    <row r="55" spans="1:55" ht="18.75" customHeight="1">
      <c r="A55" s="45"/>
      <c r="B55" s="405" t="s">
        <v>38</v>
      </c>
      <c r="C55" s="416"/>
      <c r="D55" s="416"/>
      <c r="E55" s="416"/>
      <c r="F55" s="416"/>
      <c r="G55" s="416"/>
      <c r="H55" s="297"/>
      <c r="I55" s="297"/>
      <c r="J55" s="297"/>
      <c r="K55" s="297"/>
      <c r="L55" s="297"/>
      <c r="M55" s="297"/>
      <c r="N55" s="297"/>
      <c r="O55" s="297"/>
      <c r="P55" s="45"/>
      <c r="Q55" s="45"/>
      <c r="R55" s="45"/>
      <c r="S55" s="45"/>
      <c r="T55" s="45"/>
      <c r="U55" s="45"/>
      <c r="V55" s="45"/>
      <c r="W55" s="2"/>
      <c r="X55" s="215"/>
      <c r="Y55" s="2"/>
      <c r="Z55" s="232"/>
      <c r="AA55" s="36"/>
      <c r="AB55" s="2"/>
      <c r="AC55" s="215"/>
      <c r="AD55" s="2"/>
      <c r="AE55" s="215"/>
      <c r="AF55" s="216"/>
      <c r="AG55" s="25"/>
      <c r="AH55" s="215"/>
      <c r="AI55" s="25"/>
      <c r="AJ55" s="215"/>
      <c r="AK55" s="216"/>
      <c r="AL55" s="25"/>
      <c r="AM55" s="215"/>
      <c r="AN55" s="25"/>
      <c r="AO55" s="215"/>
      <c r="AP55" s="216"/>
      <c r="AQ55" s="25"/>
      <c r="AR55" s="215"/>
      <c r="AS55" s="25"/>
      <c r="AT55" s="215"/>
      <c r="AU55" s="216"/>
      <c r="AV55" s="25"/>
      <c r="AW55" s="215"/>
      <c r="AX55" s="25"/>
      <c r="AY55" s="215"/>
      <c r="AZ55" s="216"/>
      <c r="BA55" s="25"/>
      <c r="BB55" s="215"/>
      <c r="BC55" s="25"/>
    </row>
    <row r="56" spans="1:55" ht="18.75" customHeight="1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2"/>
      <c r="X56" s="215"/>
      <c r="Y56" s="2"/>
      <c r="Z56" s="232"/>
      <c r="AA56" s="36"/>
      <c r="AB56" s="2"/>
      <c r="AC56" s="215"/>
      <c r="AD56" s="2"/>
      <c r="AE56" s="215"/>
      <c r="AF56" s="216"/>
      <c r="AG56" s="25"/>
      <c r="AH56" s="215"/>
      <c r="AI56" s="25"/>
      <c r="AJ56" s="215"/>
      <c r="AK56" s="216"/>
      <c r="AL56" s="25"/>
      <c r="AM56" s="215"/>
      <c r="AN56" s="25"/>
      <c r="AO56" s="215"/>
      <c r="AP56" s="216"/>
      <c r="AQ56" s="25"/>
      <c r="AR56" s="215"/>
      <c r="AS56" s="25"/>
      <c r="AT56" s="215"/>
      <c r="AU56" s="216"/>
      <c r="AV56" s="25"/>
      <c r="AW56" s="215"/>
      <c r="AX56" s="25"/>
      <c r="AY56" s="215"/>
      <c r="AZ56" s="216"/>
      <c r="BA56" s="25"/>
      <c r="BB56" s="215"/>
      <c r="BC56" s="25"/>
    </row>
    <row r="57" spans="1:55" ht="18.75" customHeight="1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2"/>
      <c r="X57" s="215"/>
      <c r="Y57" s="2"/>
      <c r="Z57" s="232"/>
      <c r="AA57" s="36"/>
      <c r="AB57" s="2"/>
      <c r="AC57" s="215"/>
      <c r="AD57" s="2"/>
      <c r="AE57" s="215"/>
      <c r="AF57" s="216"/>
      <c r="AG57" s="25"/>
      <c r="AH57" s="215"/>
      <c r="AI57" s="25"/>
      <c r="AJ57" s="215"/>
      <c r="AK57" s="216"/>
      <c r="AL57" s="25"/>
      <c r="AM57" s="215"/>
      <c r="AN57" s="25"/>
      <c r="AO57" s="215"/>
      <c r="AP57" s="216"/>
      <c r="AQ57" s="25"/>
      <c r="AR57" s="215"/>
      <c r="AS57" s="25"/>
      <c r="AT57" s="215"/>
      <c r="AU57" s="216"/>
      <c r="AV57" s="25"/>
      <c r="AW57" s="215"/>
      <c r="AX57" s="25"/>
      <c r="AY57" s="215"/>
      <c r="AZ57" s="216"/>
      <c r="BA57" s="25"/>
      <c r="BB57" s="215"/>
      <c r="BC57" s="25"/>
    </row>
    <row r="58" spans="1:55" ht="18.75" customHeight="1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2"/>
      <c r="X58" s="215"/>
      <c r="Y58" s="2"/>
      <c r="Z58" s="232"/>
      <c r="AA58" s="36"/>
      <c r="AB58" s="2"/>
      <c r="AC58" s="215"/>
      <c r="AD58" s="2"/>
      <c r="AE58" s="215"/>
      <c r="AF58" s="216"/>
      <c r="AG58" s="25"/>
      <c r="AH58" s="215"/>
      <c r="AI58" s="25"/>
      <c r="AJ58" s="215"/>
      <c r="AK58" s="216"/>
      <c r="AL58" s="25"/>
      <c r="AM58" s="215"/>
      <c r="AN58" s="25"/>
      <c r="AO58" s="215"/>
      <c r="AP58" s="216"/>
      <c r="AQ58" s="25"/>
      <c r="AR58" s="215"/>
      <c r="AS58" s="25"/>
      <c r="AT58" s="215"/>
      <c r="AU58" s="216"/>
      <c r="AV58" s="25"/>
      <c r="AW58" s="215"/>
      <c r="AX58" s="25"/>
      <c r="AY58" s="215"/>
      <c r="AZ58" s="216"/>
      <c r="BA58" s="25"/>
      <c r="BB58" s="215"/>
      <c r="BC58" s="25"/>
    </row>
    <row r="59" spans="1:55" ht="18.75" customHeight="1">
      <c r="A59" s="286"/>
      <c r="B59" s="286"/>
      <c r="C59" s="286"/>
      <c r="D59" s="286"/>
      <c r="E59" s="286"/>
      <c r="F59" s="286"/>
      <c r="G59" s="286"/>
      <c r="H59" s="286"/>
      <c r="I59" s="286"/>
      <c r="J59" s="286"/>
      <c r="K59" s="286"/>
      <c r="L59" s="286"/>
      <c r="M59" s="286"/>
      <c r="N59" s="286"/>
      <c r="O59" s="286"/>
      <c r="P59" s="286"/>
      <c r="Q59" s="286"/>
      <c r="R59" s="286"/>
      <c r="S59" s="286"/>
      <c r="T59" s="286"/>
      <c r="U59" s="286"/>
      <c r="V59" s="286"/>
      <c r="W59" s="2"/>
      <c r="X59" s="215"/>
      <c r="Y59" s="2"/>
      <c r="Z59" s="232"/>
      <c r="AA59" s="36"/>
      <c r="AB59" s="2"/>
      <c r="AC59" s="215"/>
      <c r="AD59" s="2"/>
      <c r="AE59" s="215"/>
      <c r="AF59" s="216"/>
      <c r="AG59" s="25"/>
      <c r="AH59" s="215"/>
      <c r="AI59" s="25"/>
      <c r="AJ59" s="215"/>
      <c r="AK59" s="216"/>
      <c r="AL59" s="25"/>
      <c r="AM59" s="215"/>
      <c r="AN59" s="25"/>
      <c r="AO59" s="215"/>
      <c r="AP59" s="216"/>
      <c r="AQ59" s="25"/>
      <c r="AR59" s="215"/>
      <c r="AS59" s="25"/>
      <c r="AT59" s="215"/>
      <c r="AU59" s="216"/>
      <c r="AV59" s="25"/>
      <c r="AW59" s="215"/>
      <c r="AX59" s="25"/>
      <c r="AY59" s="215"/>
      <c r="AZ59" s="216"/>
      <c r="BA59" s="25"/>
      <c r="BB59" s="215"/>
      <c r="BC59" s="25"/>
    </row>
    <row r="60" spans="1:55" ht="18.75" customHeight="1">
      <c r="A60" s="286"/>
      <c r="B60" s="286"/>
      <c r="C60" s="286"/>
      <c r="D60" s="286"/>
      <c r="E60" s="286"/>
      <c r="F60" s="286"/>
      <c r="G60" s="286"/>
      <c r="H60" s="286"/>
      <c r="I60" s="286"/>
      <c r="J60" s="286"/>
      <c r="K60" s="286"/>
      <c r="L60" s="286"/>
      <c r="M60" s="286"/>
      <c r="N60" s="286"/>
      <c r="O60" s="286"/>
      <c r="P60" s="286"/>
      <c r="Q60" s="286"/>
      <c r="R60" s="286"/>
      <c r="S60" s="286"/>
      <c r="T60" s="286"/>
      <c r="U60" s="286"/>
      <c r="V60" s="286"/>
      <c r="W60" s="2"/>
      <c r="X60" s="215"/>
      <c r="Y60" s="2"/>
      <c r="Z60" s="232"/>
      <c r="AA60" s="36"/>
      <c r="AB60" s="2"/>
      <c r="AC60" s="215"/>
      <c r="AD60" s="2"/>
      <c r="AE60" s="215"/>
      <c r="AF60" s="216"/>
      <c r="AG60" s="25"/>
      <c r="AH60" s="215"/>
      <c r="AI60" s="25"/>
      <c r="AJ60" s="215"/>
      <c r="AK60" s="216"/>
      <c r="AL60" s="25"/>
      <c r="AM60" s="215"/>
      <c r="AN60" s="25"/>
      <c r="AO60" s="215"/>
      <c r="AP60" s="216"/>
      <c r="AQ60" s="25"/>
      <c r="AR60" s="215"/>
      <c r="AS60" s="25"/>
      <c r="AT60" s="215"/>
      <c r="AU60" s="216"/>
      <c r="AV60" s="25"/>
      <c r="AW60" s="215"/>
      <c r="AX60" s="25"/>
      <c r="AY60" s="215"/>
      <c r="AZ60" s="216"/>
      <c r="BA60" s="25"/>
      <c r="BB60" s="215"/>
      <c r="BC60" s="25"/>
    </row>
    <row r="61" spans="1:55" ht="18.75" customHeight="1">
      <c r="A61" s="286"/>
      <c r="B61" s="286"/>
      <c r="C61" s="286"/>
      <c r="D61" s="286"/>
      <c r="E61" s="286"/>
      <c r="F61" s="286"/>
      <c r="G61" s="286"/>
      <c r="H61" s="286"/>
      <c r="I61" s="286"/>
      <c r="J61" s="286"/>
      <c r="K61" s="286"/>
      <c r="L61" s="286"/>
      <c r="M61" s="286"/>
      <c r="N61" s="286"/>
      <c r="O61" s="286"/>
      <c r="P61" s="286"/>
      <c r="Q61" s="286"/>
      <c r="R61" s="286"/>
      <c r="S61" s="286"/>
      <c r="T61" s="286"/>
      <c r="U61" s="286"/>
      <c r="V61" s="286"/>
      <c r="W61" s="2"/>
      <c r="X61" s="215"/>
      <c r="Y61" s="2"/>
      <c r="Z61" s="232"/>
      <c r="AA61" s="36"/>
      <c r="AB61" s="2"/>
      <c r="AC61" s="215"/>
      <c r="AD61" s="2"/>
      <c r="AE61" s="215"/>
      <c r="AF61" s="216"/>
      <c r="AG61" s="25"/>
      <c r="AH61" s="215"/>
      <c r="AI61" s="25"/>
      <c r="AJ61" s="215"/>
      <c r="AK61" s="216"/>
      <c r="AL61" s="25"/>
      <c r="AM61" s="215"/>
      <c r="AN61" s="25"/>
      <c r="AO61" s="215"/>
      <c r="AP61" s="216"/>
      <c r="AQ61" s="25"/>
      <c r="AR61" s="215"/>
      <c r="AS61" s="25"/>
      <c r="AT61" s="215"/>
      <c r="AU61" s="216"/>
      <c r="AV61" s="25"/>
      <c r="AW61" s="215"/>
      <c r="AX61" s="25"/>
      <c r="AY61" s="215"/>
      <c r="AZ61" s="216"/>
      <c r="BA61" s="25"/>
      <c r="BB61" s="215"/>
      <c r="BC61" s="25"/>
    </row>
    <row r="62" spans="1:55" ht="18.75" customHeight="1">
      <c r="A62" s="286"/>
      <c r="B62" s="286"/>
      <c r="C62" s="286"/>
      <c r="D62" s="286"/>
      <c r="E62" s="286"/>
      <c r="F62" s="286"/>
      <c r="G62" s="286"/>
      <c r="H62" s="286"/>
      <c r="I62" s="286"/>
      <c r="J62" s="286"/>
      <c r="K62" s="286"/>
      <c r="L62" s="286"/>
      <c r="M62" s="286"/>
      <c r="N62" s="286"/>
      <c r="O62" s="286"/>
      <c r="P62" s="286"/>
      <c r="Q62" s="286"/>
      <c r="R62" s="286"/>
      <c r="S62" s="286"/>
      <c r="T62" s="286"/>
      <c r="U62" s="286"/>
      <c r="V62" s="286"/>
      <c r="W62" s="2"/>
      <c r="X62" s="215"/>
      <c r="Y62" s="2"/>
      <c r="Z62" s="232"/>
      <c r="AA62" s="36"/>
      <c r="AB62" s="2"/>
      <c r="AC62" s="215"/>
      <c r="AD62" s="2"/>
      <c r="AE62" s="215"/>
      <c r="AF62" s="216"/>
      <c r="AG62" s="25"/>
      <c r="AH62" s="215"/>
      <c r="AI62" s="25"/>
      <c r="AJ62" s="215"/>
      <c r="AK62" s="216"/>
      <c r="AL62" s="25"/>
      <c r="AM62" s="215"/>
      <c r="AN62" s="25"/>
      <c r="AO62" s="215"/>
      <c r="AP62" s="216"/>
      <c r="AQ62" s="25"/>
      <c r="AR62" s="215"/>
      <c r="AS62" s="25"/>
      <c r="AT62" s="215"/>
      <c r="AU62" s="216"/>
      <c r="AV62" s="25"/>
      <c r="AW62" s="215"/>
      <c r="AX62" s="25"/>
      <c r="AY62" s="215"/>
      <c r="AZ62" s="216"/>
      <c r="BA62" s="25"/>
      <c r="BB62" s="215"/>
      <c r="BC62" s="25"/>
    </row>
    <row r="63" spans="1:55" ht="15.75" customHeight="1">
      <c r="A63" s="286"/>
      <c r="B63" s="286"/>
      <c r="C63" s="286"/>
      <c r="D63" s="286"/>
      <c r="E63" s="286"/>
      <c r="F63" s="286"/>
      <c r="G63" s="286"/>
      <c r="H63" s="286"/>
      <c r="I63" s="286"/>
      <c r="J63" s="286"/>
      <c r="K63" s="286"/>
      <c r="L63" s="286"/>
      <c r="M63" s="286"/>
      <c r="N63" s="286"/>
      <c r="O63" s="286"/>
      <c r="P63" s="286"/>
      <c r="Q63" s="286"/>
      <c r="R63" s="286"/>
      <c r="S63" s="286"/>
      <c r="T63" s="286"/>
      <c r="U63" s="286"/>
      <c r="V63" s="286"/>
      <c r="W63" s="2"/>
      <c r="X63" s="215"/>
      <c r="Y63" s="2"/>
      <c r="Z63" s="232"/>
      <c r="AA63" s="36"/>
      <c r="AB63" s="2"/>
      <c r="AC63" s="215"/>
      <c r="AD63" s="2"/>
      <c r="AE63" s="215"/>
      <c r="AF63" s="216"/>
      <c r="AG63" s="25"/>
      <c r="AH63" s="215"/>
      <c r="AI63" s="25"/>
      <c r="AJ63" s="215"/>
      <c r="AK63" s="216"/>
      <c r="AL63" s="25"/>
      <c r="AM63" s="215"/>
      <c r="AN63" s="25"/>
      <c r="AO63" s="215"/>
      <c r="AP63" s="216"/>
      <c r="AQ63" s="25"/>
      <c r="AR63" s="215"/>
      <c r="AS63" s="25"/>
      <c r="AT63" s="215"/>
      <c r="AU63" s="216"/>
      <c r="AV63" s="25"/>
      <c r="AW63" s="215"/>
      <c r="AX63" s="25"/>
      <c r="AY63" s="215"/>
      <c r="AZ63" s="216"/>
      <c r="BA63" s="25"/>
      <c r="BB63" s="215"/>
      <c r="BC63" s="25"/>
    </row>
    <row r="64" spans="1:55" ht="15.75" customHeight="1">
      <c r="A64" s="286"/>
      <c r="B64" s="286"/>
      <c r="C64" s="286"/>
      <c r="D64" s="286"/>
      <c r="E64" s="286"/>
      <c r="F64" s="286"/>
      <c r="G64" s="286"/>
      <c r="H64" s="286"/>
      <c r="I64" s="286"/>
      <c r="J64" s="286"/>
      <c r="K64" s="286"/>
      <c r="L64" s="286"/>
      <c r="M64" s="286"/>
      <c r="N64" s="286"/>
      <c r="O64" s="286"/>
      <c r="P64" s="286"/>
      <c r="Q64" s="286"/>
      <c r="R64" s="286"/>
      <c r="S64" s="286"/>
      <c r="T64" s="286"/>
      <c r="U64" s="286"/>
      <c r="V64" s="286"/>
      <c r="W64" s="2"/>
      <c r="X64" s="215"/>
      <c r="Y64" s="2"/>
      <c r="Z64" s="232"/>
      <c r="AA64" s="36"/>
      <c r="AB64" s="2"/>
      <c r="AC64" s="215"/>
      <c r="AD64" s="2"/>
      <c r="AE64" s="215"/>
      <c r="AF64" s="216"/>
      <c r="AG64" s="25"/>
      <c r="AH64" s="215"/>
      <c r="AI64" s="25"/>
      <c r="AJ64" s="215"/>
      <c r="AK64" s="216"/>
      <c r="AL64" s="25"/>
      <c r="AM64" s="215"/>
      <c r="AN64" s="25"/>
      <c r="AO64" s="215"/>
      <c r="AP64" s="216"/>
      <c r="AQ64" s="25"/>
      <c r="AR64" s="215"/>
      <c r="AS64" s="25"/>
      <c r="AT64" s="215"/>
      <c r="AU64" s="216"/>
      <c r="AV64" s="25"/>
      <c r="AW64" s="215"/>
      <c r="AX64" s="25"/>
      <c r="AY64" s="215"/>
      <c r="AZ64" s="216"/>
      <c r="BA64" s="25"/>
      <c r="BB64" s="215"/>
      <c r="BC64" s="25"/>
    </row>
    <row r="65" spans="23:55" ht="15.75" customHeight="1">
      <c r="W65" s="2"/>
      <c r="X65" s="215"/>
      <c r="Y65" s="14"/>
      <c r="Z65" s="236"/>
      <c r="AA65" s="37"/>
      <c r="AB65" s="2"/>
      <c r="AC65" s="215"/>
      <c r="AD65" s="2"/>
      <c r="AE65" s="215"/>
      <c r="AF65" s="216"/>
      <c r="AG65" s="25"/>
      <c r="AH65" s="215"/>
      <c r="AI65" s="25"/>
      <c r="AJ65" s="215"/>
      <c r="AK65" s="216"/>
      <c r="AL65" s="25"/>
      <c r="AM65" s="215"/>
      <c r="AN65" s="25"/>
      <c r="AO65" s="215"/>
      <c r="AP65" s="216"/>
      <c r="AQ65" s="25"/>
      <c r="AR65" s="215"/>
      <c r="AS65" s="25"/>
      <c r="AT65" s="215"/>
      <c r="AU65" s="216"/>
      <c r="AV65" s="25"/>
      <c r="AW65" s="215"/>
      <c r="AX65" s="25"/>
      <c r="AY65" s="215"/>
      <c r="AZ65" s="216"/>
      <c r="BA65" s="25"/>
      <c r="BB65" s="215"/>
      <c r="BC65" s="25"/>
    </row>
    <row r="66" spans="23:55" ht="15.75" customHeight="1">
      <c r="W66" s="2"/>
      <c r="X66" s="215"/>
      <c r="Y66" s="2"/>
      <c r="Z66" s="237"/>
      <c r="AA66" s="25"/>
      <c r="AB66" s="2"/>
      <c r="AC66" s="215"/>
      <c r="AD66" s="2"/>
      <c r="AE66" s="215"/>
      <c r="AF66" s="216"/>
      <c r="AG66" s="25"/>
      <c r="AH66" s="215"/>
      <c r="AI66" s="25"/>
      <c r="AJ66" s="215"/>
      <c r="AK66" s="216"/>
      <c r="AL66" s="25"/>
      <c r="AM66" s="215"/>
      <c r="AN66" s="25"/>
      <c r="AO66" s="215"/>
      <c r="AP66" s="216"/>
      <c r="AQ66" s="25"/>
      <c r="AR66" s="215"/>
      <c r="AS66" s="25"/>
      <c r="AT66" s="215"/>
      <c r="AU66" s="216"/>
      <c r="AV66" s="25"/>
      <c r="AW66" s="215"/>
      <c r="AX66" s="25"/>
      <c r="AY66" s="215"/>
      <c r="AZ66" s="216"/>
      <c r="BA66" s="25"/>
      <c r="BB66" s="215"/>
      <c r="BC66" s="25"/>
    </row>
    <row r="67" spans="23:55" ht="15.75" customHeight="1">
      <c r="W67" s="2"/>
      <c r="X67" s="215"/>
      <c r="Y67" s="14"/>
      <c r="Z67" s="238"/>
      <c r="AA67" s="38"/>
      <c r="AB67" s="2"/>
      <c r="AC67" s="215"/>
      <c r="AD67" s="2"/>
      <c r="AE67" s="215"/>
      <c r="AF67" s="216"/>
      <c r="AG67" s="25"/>
      <c r="AH67" s="215"/>
      <c r="AI67" s="25"/>
      <c r="AJ67" s="215"/>
      <c r="AK67" s="216"/>
      <c r="AL67" s="25"/>
      <c r="AM67" s="215"/>
      <c r="AN67" s="25"/>
      <c r="AO67" s="215"/>
      <c r="AP67" s="216"/>
      <c r="AQ67" s="25"/>
      <c r="AR67" s="215"/>
      <c r="AS67" s="25"/>
      <c r="AT67" s="215"/>
      <c r="AU67" s="216"/>
      <c r="AV67" s="25"/>
      <c r="AW67" s="215"/>
      <c r="AX67" s="25"/>
      <c r="AY67" s="215"/>
      <c r="AZ67" s="216"/>
      <c r="BA67" s="25"/>
      <c r="BB67" s="215"/>
      <c r="BC67" s="25"/>
    </row>
    <row r="68" spans="23:55" ht="15.75" customHeight="1">
      <c r="W68" s="2"/>
      <c r="X68" s="215"/>
      <c r="Y68" s="2"/>
      <c r="Z68" s="379"/>
      <c r="AA68" s="415"/>
      <c r="AB68" s="2"/>
      <c r="AC68" s="215"/>
      <c r="AD68" s="2"/>
      <c r="AE68" s="215"/>
      <c r="AF68" s="216"/>
      <c r="AG68" s="25"/>
      <c r="AH68" s="215"/>
      <c r="AI68" s="25"/>
      <c r="AJ68" s="215"/>
      <c r="AK68" s="216"/>
      <c r="AL68" s="25"/>
      <c r="AM68" s="215"/>
      <c r="AN68" s="25"/>
      <c r="AO68" s="215"/>
      <c r="AP68" s="216"/>
      <c r="AQ68" s="25"/>
      <c r="AR68" s="215"/>
      <c r="AS68" s="25"/>
      <c r="AT68" s="215"/>
      <c r="AU68" s="216"/>
      <c r="AV68" s="25"/>
      <c r="AW68" s="215"/>
      <c r="AX68" s="25"/>
      <c r="AY68" s="215"/>
      <c r="AZ68" s="216"/>
      <c r="BA68" s="25"/>
      <c r="BB68" s="215"/>
      <c r="BC68" s="25"/>
    </row>
    <row r="69" spans="23:55" ht="15.75" customHeight="1">
      <c r="W69" s="286"/>
      <c r="X69" s="215"/>
      <c r="Y69" s="286"/>
      <c r="Z69" s="215"/>
      <c r="AA69" s="216"/>
      <c r="AB69" s="286"/>
      <c r="AC69" s="215"/>
      <c r="AD69" s="286"/>
      <c r="AE69" s="215"/>
      <c r="AF69" s="216"/>
      <c r="AG69" s="25"/>
      <c r="AH69" s="215"/>
      <c r="AI69" s="25"/>
      <c r="AJ69" s="215"/>
      <c r="AK69" s="216"/>
      <c r="AL69" s="25"/>
      <c r="AM69" s="215"/>
      <c r="AN69" s="25"/>
      <c r="AO69" s="215"/>
      <c r="AP69" s="216"/>
      <c r="AQ69" s="25"/>
      <c r="AR69" s="215"/>
      <c r="AS69" s="25"/>
      <c r="AT69" s="215"/>
      <c r="AU69" s="216"/>
      <c r="AV69" s="25"/>
      <c r="AW69" s="215"/>
      <c r="AX69" s="25"/>
      <c r="AY69" s="215"/>
      <c r="AZ69" s="216"/>
      <c r="BA69" s="25"/>
      <c r="BB69" s="215"/>
      <c r="BC69" s="25"/>
    </row>
    <row r="70" spans="23:55" ht="15.75" customHeight="1">
      <c r="W70" s="286"/>
      <c r="X70" s="215"/>
      <c r="Y70" s="286"/>
      <c r="Z70" s="215"/>
      <c r="AA70" s="216"/>
      <c r="AB70" s="286"/>
      <c r="AC70" s="215"/>
      <c r="AD70" s="286"/>
      <c r="AE70" s="215"/>
      <c r="AF70" s="216"/>
      <c r="AG70" s="25"/>
      <c r="AH70" s="215"/>
      <c r="AI70" s="25"/>
      <c r="AJ70" s="215"/>
      <c r="AK70" s="216"/>
      <c r="AL70" s="25"/>
      <c r="AM70" s="215"/>
      <c r="AN70" s="25"/>
      <c r="AO70" s="215"/>
      <c r="AP70" s="216"/>
      <c r="AQ70" s="25"/>
      <c r="AR70" s="215"/>
      <c r="AS70" s="25"/>
      <c r="AT70" s="215"/>
      <c r="AU70" s="216"/>
      <c r="AV70" s="25"/>
      <c r="AW70" s="215"/>
      <c r="AX70" s="25"/>
      <c r="AY70" s="215"/>
      <c r="AZ70" s="216"/>
      <c r="BA70" s="25"/>
      <c r="BB70" s="215"/>
      <c r="BC70" s="25"/>
    </row>
    <row r="71" spans="23:55" ht="15.75" customHeight="1">
      <c r="W71" s="286"/>
      <c r="X71" s="215"/>
      <c r="Y71" s="286"/>
      <c r="Z71" s="215"/>
      <c r="AA71" s="216"/>
      <c r="AB71" s="286"/>
      <c r="AC71" s="215"/>
      <c r="AD71" s="286"/>
      <c r="AE71" s="215"/>
      <c r="AF71" s="216"/>
      <c r="AG71" s="25"/>
      <c r="AH71" s="215"/>
      <c r="AI71" s="25"/>
      <c r="AJ71" s="215"/>
      <c r="AK71" s="216"/>
      <c r="AL71" s="25"/>
      <c r="AM71" s="215"/>
      <c r="AN71" s="25"/>
      <c r="AO71" s="215"/>
      <c r="AP71" s="216"/>
      <c r="AQ71" s="25"/>
      <c r="AR71" s="215"/>
      <c r="AS71" s="25"/>
      <c r="AT71" s="215"/>
      <c r="AU71" s="216"/>
      <c r="AV71" s="25"/>
      <c r="AW71" s="215"/>
      <c r="AX71" s="25"/>
      <c r="AY71" s="215"/>
      <c r="AZ71" s="216"/>
      <c r="BA71" s="25"/>
      <c r="BB71" s="215"/>
      <c r="BC71" s="25"/>
    </row>
    <row r="72" spans="23:55" ht="15.75" customHeight="1">
      <c r="W72" s="286"/>
      <c r="X72" s="215"/>
      <c r="Y72" s="286"/>
      <c r="Z72" s="215"/>
      <c r="AA72" s="216"/>
      <c r="AB72" s="286"/>
      <c r="AC72" s="215"/>
      <c r="AD72" s="286"/>
      <c r="AE72" s="215"/>
      <c r="AF72" s="216"/>
      <c r="AG72" s="25"/>
      <c r="AH72" s="215"/>
      <c r="AI72" s="25"/>
      <c r="AJ72" s="215"/>
      <c r="AK72" s="216"/>
      <c r="AL72" s="25"/>
      <c r="AM72" s="215"/>
      <c r="AN72" s="25"/>
      <c r="AO72" s="215"/>
      <c r="AP72" s="216"/>
      <c r="AQ72" s="25"/>
      <c r="AR72" s="215"/>
      <c r="AS72" s="25"/>
      <c r="AT72" s="215"/>
      <c r="AU72" s="216"/>
      <c r="AV72" s="25"/>
      <c r="AW72" s="215"/>
      <c r="AX72" s="25"/>
      <c r="AY72" s="215"/>
      <c r="AZ72" s="216"/>
      <c r="BA72" s="25"/>
      <c r="BB72" s="215"/>
      <c r="BC72" s="25"/>
    </row>
    <row r="73" spans="23:55" ht="15.75" customHeight="1">
      <c r="W73" s="286"/>
      <c r="X73" s="215"/>
      <c r="Y73" s="286"/>
      <c r="Z73" s="215"/>
      <c r="AA73" s="216"/>
      <c r="AB73" s="286"/>
      <c r="AC73" s="215"/>
      <c r="AD73" s="286"/>
      <c r="AE73" s="215"/>
      <c r="AF73" s="216"/>
      <c r="AG73" s="25"/>
      <c r="AH73" s="215"/>
      <c r="AI73" s="25"/>
      <c r="AJ73" s="215"/>
      <c r="AK73" s="216"/>
      <c r="AL73" s="25"/>
      <c r="AM73" s="215"/>
      <c r="AN73" s="25"/>
      <c r="AO73" s="215"/>
      <c r="AP73" s="216"/>
      <c r="AQ73" s="25"/>
      <c r="AR73" s="215"/>
      <c r="AS73" s="25"/>
      <c r="AT73" s="215"/>
      <c r="AU73" s="216"/>
      <c r="AV73" s="25"/>
      <c r="AW73" s="215"/>
      <c r="AX73" s="25"/>
      <c r="AY73" s="215"/>
      <c r="AZ73" s="216"/>
      <c r="BA73" s="25"/>
      <c r="BB73" s="215"/>
      <c r="BC73" s="25"/>
    </row>
    <row r="74" spans="23:55" ht="15.75" customHeight="1">
      <c r="W74" s="286"/>
      <c r="X74" s="215"/>
      <c r="Y74" s="286"/>
      <c r="Z74" s="215"/>
      <c r="AA74" s="216"/>
      <c r="AB74" s="286"/>
      <c r="AC74" s="215"/>
      <c r="AD74" s="286"/>
      <c r="AE74" s="215"/>
      <c r="AF74" s="216"/>
      <c r="AG74" s="25"/>
      <c r="AH74" s="215"/>
      <c r="AI74" s="25"/>
      <c r="AJ74" s="215"/>
      <c r="AK74" s="216"/>
      <c r="AL74" s="25"/>
      <c r="AM74" s="215"/>
      <c r="AN74" s="25"/>
      <c r="AO74" s="215"/>
      <c r="AP74" s="216"/>
      <c r="AQ74" s="25"/>
      <c r="AR74" s="215"/>
      <c r="AS74" s="25"/>
      <c r="AT74" s="215"/>
      <c r="AU74" s="216"/>
      <c r="AV74" s="25"/>
      <c r="AW74" s="215"/>
      <c r="AX74" s="25"/>
      <c r="AY74" s="215"/>
      <c r="AZ74" s="216"/>
      <c r="BA74" s="25"/>
      <c r="BB74" s="215"/>
      <c r="BC74" s="25"/>
    </row>
    <row r="75" spans="23:55" ht="15.75" customHeight="1">
      <c r="W75" s="286"/>
      <c r="X75" s="215"/>
      <c r="Y75" s="286"/>
      <c r="Z75" s="215"/>
      <c r="AA75" s="216"/>
      <c r="AB75" s="286"/>
      <c r="AC75" s="215"/>
      <c r="AD75" s="286"/>
      <c r="AE75" s="215"/>
      <c r="AF75" s="216"/>
      <c r="AG75" s="25"/>
      <c r="AH75" s="215"/>
      <c r="AI75" s="25"/>
      <c r="AJ75" s="215"/>
      <c r="AK75" s="216"/>
      <c r="AL75" s="25"/>
      <c r="AM75" s="215"/>
      <c r="AN75" s="25"/>
      <c r="AO75" s="215"/>
      <c r="AP75" s="216"/>
      <c r="AQ75" s="25"/>
      <c r="AR75" s="215"/>
      <c r="AS75" s="25"/>
      <c r="AT75" s="215"/>
      <c r="AU75" s="216"/>
      <c r="AV75" s="25"/>
      <c r="AW75" s="215"/>
      <c r="AX75" s="25"/>
      <c r="AY75" s="215"/>
      <c r="AZ75" s="216"/>
      <c r="BA75" s="25"/>
      <c r="BB75" s="215"/>
      <c r="BC75" s="25"/>
    </row>
    <row r="76" spans="23:55" ht="15.75" customHeight="1">
      <c r="W76" s="286"/>
      <c r="X76" s="215"/>
      <c r="Y76" s="286"/>
      <c r="Z76" s="215"/>
      <c r="AA76" s="216"/>
      <c r="AB76" s="286"/>
      <c r="AC76" s="215"/>
      <c r="AD76" s="286"/>
      <c r="AE76" s="215"/>
      <c r="AF76" s="216"/>
      <c r="AG76" s="25"/>
      <c r="AH76" s="215"/>
      <c r="AI76" s="25"/>
      <c r="AJ76" s="215"/>
      <c r="AK76" s="216"/>
      <c r="AL76" s="25"/>
      <c r="AM76" s="215"/>
      <c r="AN76" s="25"/>
      <c r="AO76" s="215"/>
      <c r="AP76" s="216"/>
      <c r="AQ76" s="25"/>
      <c r="AR76" s="215"/>
      <c r="AS76" s="25"/>
      <c r="AT76" s="215"/>
      <c r="AU76" s="216"/>
      <c r="AV76" s="25"/>
      <c r="AW76" s="215"/>
      <c r="AX76" s="25"/>
      <c r="AY76" s="215"/>
      <c r="AZ76" s="216"/>
      <c r="BA76" s="25"/>
      <c r="BB76" s="215"/>
      <c r="BC76" s="25"/>
    </row>
    <row r="77" spans="23:55" ht="15.75" customHeight="1">
      <c r="W77" s="286"/>
      <c r="X77" s="215"/>
      <c r="Y77" s="286"/>
      <c r="Z77" s="215"/>
      <c r="AA77" s="216"/>
      <c r="AB77" s="286"/>
      <c r="AC77" s="215"/>
      <c r="AD77" s="286"/>
      <c r="AE77" s="215"/>
      <c r="AF77" s="216"/>
      <c r="AG77" s="25"/>
      <c r="AH77" s="215"/>
      <c r="AI77" s="25"/>
      <c r="AJ77" s="215"/>
      <c r="AK77" s="216"/>
      <c r="AL77" s="25"/>
      <c r="AM77" s="215"/>
      <c r="AN77" s="25"/>
      <c r="AO77" s="215"/>
      <c r="AP77" s="216"/>
      <c r="AQ77" s="25"/>
      <c r="AR77" s="215"/>
      <c r="AS77" s="25"/>
      <c r="AT77" s="215"/>
      <c r="AU77" s="216"/>
      <c r="AV77" s="25"/>
      <c r="AW77" s="215"/>
      <c r="AX77" s="25"/>
      <c r="AY77" s="215"/>
      <c r="AZ77" s="216"/>
      <c r="BA77" s="25"/>
      <c r="BB77" s="215"/>
      <c r="BC77" s="25"/>
    </row>
    <row r="78" spans="23:55" ht="15.75" customHeight="1">
      <c r="W78" s="286"/>
      <c r="X78" s="215"/>
      <c r="Y78" s="286"/>
      <c r="Z78" s="215"/>
      <c r="AA78" s="216"/>
      <c r="AB78" s="286"/>
      <c r="AC78" s="215"/>
      <c r="AD78" s="286"/>
      <c r="AE78" s="215"/>
      <c r="AF78" s="216"/>
      <c r="AG78" s="25"/>
      <c r="AH78" s="215"/>
      <c r="AI78" s="25"/>
      <c r="AJ78" s="215"/>
      <c r="AK78" s="216"/>
      <c r="AL78" s="25"/>
      <c r="AM78" s="215"/>
      <c r="AN78" s="25"/>
      <c r="AO78" s="215"/>
      <c r="AP78" s="216"/>
      <c r="AQ78" s="25"/>
      <c r="AR78" s="215"/>
      <c r="AS78" s="25"/>
      <c r="AT78" s="215"/>
      <c r="AU78" s="216"/>
      <c r="AV78" s="25"/>
      <c r="AW78" s="215"/>
      <c r="AX78" s="25"/>
      <c r="AY78" s="215"/>
      <c r="AZ78" s="216"/>
      <c r="BA78" s="25"/>
      <c r="BB78" s="215"/>
      <c r="BC78" s="25"/>
    </row>
    <row r="79" spans="23:55" ht="15.75" customHeight="1">
      <c r="W79" s="286"/>
      <c r="X79" s="215"/>
      <c r="Y79" s="286"/>
      <c r="Z79" s="215"/>
      <c r="AA79" s="216"/>
      <c r="AB79" s="286"/>
      <c r="AC79" s="215"/>
      <c r="AD79" s="286"/>
      <c r="AE79" s="215"/>
      <c r="AF79" s="216"/>
      <c r="AG79" s="25"/>
      <c r="AH79" s="215"/>
      <c r="AI79" s="25"/>
      <c r="AJ79" s="215"/>
      <c r="AK79" s="216"/>
      <c r="AL79" s="25"/>
      <c r="AM79" s="215"/>
      <c r="AN79" s="25"/>
      <c r="AO79" s="215"/>
      <c r="AP79" s="216"/>
      <c r="AQ79" s="25"/>
      <c r="AR79" s="215"/>
      <c r="AS79" s="25"/>
      <c r="AT79" s="215"/>
      <c r="AU79" s="216"/>
      <c r="AV79" s="25"/>
      <c r="AW79" s="215"/>
      <c r="AX79" s="25"/>
      <c r="AY79" s="215"/>
      <c r="AZ79" s="216"/>
      <c r="BA79" s="25"/>
      <c r="BB79" s="215"/>
      <c r="BC79" s="25"/>
    </row>
    <row r="80" spans="23:55" ht="15.75" customHeight="1">
      <c r="W80" s="286"/>
      <c r="X80" s="215"/>
      <c r="Y80" s="286"/>
      <c r="Z80" s="215"/>
      <c r="AA80" s="216"/>
      <c r="AB80" s="286"/>
      <c r="AC80" s="215"/>
      <c r="AD80" s="286"/>
      <c r="AE80" s="215"/>
      <c r="AF80" s="216"/>
      <c r="AG80" s="25"/>
      <c r="AH80" s="215"/>
      <c r="AI80" s="25"/>
      <c r="AJ80" s="215"/>
      <c r="AK80" s="216"/>
      <c r="AL80" s="25"/>
      <c r="AM80" s="215"/>
      <c r="AN80" s="25"/>
      <c r="AO80" s="215"/>
      <c r="AP80" s="216"/>
      <c r="AQ80" s="25"/>
      <c r="AR80" s="215"/>
      <c r="AS80" s="25"/>
      <c r="AT80" s="215"/>
      <c r="AU80" s="216"/>
      <c r="AV80" s="25"/>
      <c r="AW80" s="215"/>
      <c r="AX80" s="25"/>
      <c r="AY80" s="215"/>
      <c r="AZ80" s="216"/>
      <c r="BA80" s="25"/>
      <c r="BB80" s="215"/>
      <c r="BC80" s="25"/>
    </row>
    <row r="81" spans="24:55" ht="15.75" customHeight="1">
      <c r="X81" s="215"/>
      <c r="Y81" s="286"/>
      <c r="Z81" s="215"/>
      <c r="AA81" s="216"/>
      <c r="AB81" s="286"/>
      <c r="AC81" s="215"/>
      <c r="AD81" s="286"/>
      <c r="AE81" s="215"/>
      <c r="AF81" s="216"/>
      <c r="AG81" s="25"/>
      <c r="AH81" s="215"/>
      <c r="AI81" s="25"/>
      <c r="AJ81" s="215"/>
      <c r="AK81" s="216"/>
      <c r="AL81" s="25"/>
      <c r="AM81" s="215"/>
      <c r="AN81" s="25"/>
      <c r="AO81" s="215"/>
      <c r="AP81" s="216"/>
      <c r="AQ81" s="25"/>
      <c r="AR81" s="215"/>
      <c r="AS81" s="25"/>
      <c r="AT81" s="215"/>
      <c r="AU81" s="216"/>
      <c r="AV81" s="25"/>
      <c r="AW81" s="215"/>
      <c r="AX81" s="25"/>
      <c r="AY81" s="215"/>
      <c r="AZ81" s="216"/>
      <c r="BA81" s="25"/>
      <c r="BB81" s="215"/>
      <c r="BC81" s="25"/>
    </row>
    <row r="82" spans="24:55" ht="15.75" customHeight="1">
      <c r="X82" s="215"/>
      <c r="Y82" s="286"/>
      <c r="Z82" s="215"/>
      <c r="AA82" s="216"/>
      <c r="AB82" s="286"/>
      <c r="AC82" s="215"/>
      <c r="AD82" s="286"/>
      <c r="AE82" s="215"/>
      <c r="AF82" s="216"/>
      <c r="AG82" s="25"/>
      <c r="AH82" s="215"/>
      <c r="AI82" s="25"/>
      <c r="AJ82" s="215"/>
      <c r="AK82" s="216"/>
      <c r="AL82" s="25"/>
      <c r="AM82" s="215"/>
      <c r="AN82" s="25"/>
      <c r="AO82" s="215"/>
      <c r="AP82" s="216"/>
      <c r="AQ82" s="25"/>
      <c r="AR82" s="215"/>
      <c r="AS82" s="25"/>
      <c r="AT82" s="215"/>
      <c r="AU82" s="216"/>
      <c r="AV82" s="25"/>
      <c r="AW82" s="215"/>
      <c r="AX82" s="25"/>
      <c r="AY82" s="215"/>
      <c r="AZ82" s="216"/>
      <c r="BA82" s="25"/>
      <c r="BB82" s="215"/>
      <c r="BC82" s="25"/>
    </row>
    <row r="83" spans="24:55" ht="15.75" customHeight="1">
      <c r="X83" s="215"/>
      <c r="Y83" s="286"/>
      <c r="Z83" s="215"/>
      <c r="AA83" s="216"/>
      <c r="AB83" s="286"/>
      <c r="AC83" s="215"/>
      <c r="AD83" s="286"/>
      <c r="AE83" s="215"/>
      <c r="AF83" s="216"/>
      <c r="AG83" s="25"/>
      <c r="AH83" s="215"/>
      <c r="AI83" s="25"/>
      <c r="AJ83" s="215"/>
      <c r="AK83" s="216"/>
      <c r="AL83" s="25"/>
      <c r="AM83" s="215"/>
      <c r="AN83" s="25"/>
      <c r="AO83" s="215"/>
      <c r="AP83" s="216"/>
      <c r="AQ83" s="25"/>
      <c r="AR83" s="215"/>
      <c r="AS83" s="25"/>
      <c r="AT83" s="215"/>
      <c r="AU83" s="216"/>
      <c r="AV83" s="25"/>
      <c r="AW83" s="215"/>
      <c r="AX83" s="25"/>
      <c r="AY83" s="215"/>
      <c r="AZ83" s="216"/>
      <c r="BA83" s="25"/>
      <c r="BB83" s="215"/>
      <c r="BC83" s="25"/>
    </row>
    <row r="84" spans="24:55" ht="15.75" customHeight="1">
      <c r="X84" s="215"/>
      <c r="Y84" s="286"/>
      <c r="Z84" s="215"/>
      <c r="AA84" s="216"/>
      <c r="AB84" s="286"/>
      <c r="AC84" s="215"/>
      <c r="AD84" s="286"/>
      <c r="AE84" s="215"/>
      <c r="AF84" s="216"/>
      <c r="AG84" s="25"/>
      <c r="AH84" s="215"/>
      <c r="AI84" s="25"/>
      <c r="AJ84" s="215"/>
      <c r="AK84" s="216"/>
      <c r="AL84" s="25"/>
      <c r="AM84" s="215"/>
      <c r="AN84" s="25"/>
      <c r="AO84" s="215"/>
      <c r="AP84" s="216"/>
      <c r="AQ84" s="25"/>
      <c r="AR84" s="215"/>
      <c r="AS84" s="25"/>
      <c r="AT84" s="215"/>
      <c r="AU84" s="216"/>
      <c r="AV84" s="25"/>
      <c r="AW84" s="215"/>
      <c r="AX84" s="25"/>
      <c r="AY84" s="215"/>
      <c r="AZ84" s="216"/>
      <c r="BA84" s="25"/>
      <c r="BB84" s="215"/>
      <c r="BC84" s="25"/>
    </row>
    <row r="85" spans="24:55" ht="15.75" customHeight="1">
      <c r="X85" s="215"/>
      <c r="Y85" s="286"/>
      <c r="Z85" s="215"/>
      <c r="AA85" s="216"/>
      <c r="AB85" s="286"/>
      <c r="AC85" s="215"/>
      <c r="AD85" s="286"/>
      <c r="AE85" s="215"/>
      <c r="AF85" s="216"/>
      <c r="AG85" s="25"/>
      <c r="AH85" s="215"/>
      <c r="AI85" s="25"/>
      <c r="AJ85" s="215"/>
      <c r="AK85" s="216"/>
      <c r="AL85" s="25"/>
      <c r="AM85" s="215"/>
      <c r="AN85" s="25"/>
      <c r="AO85" s="215"/>
      <c r="AP85" s="216"/>
      <c r="AQ85" s="25"/>
      <c r="AR85" s="215"/>
      <c r="AS85" s="25"/>
      <c r="AT85" s="215"/>
      <c r="AU85" s="216"/>
      <c r="AV85" s="25"/>
      <c r="AW85" s="215"/>
      <c r="AX85" s="25"/>
      <c r="AY85" s="215"/>
      <c r="AZ85" s="216"/>
      <c r="BA85" s="25"/>
      <c r="BB85" s="215"/>
      <c r="BC85" s="25"/>
    </row>
    <row r="86" spans="24:55" ht="15.75" customHeight="1">
      <c r="X86" s="215"/>
      <c r="Y86" s="286"/>
      <c r="Z86" s="215"/>
      <c r="AA86" s="216"/>
      <c r="AB86" s="286"/>
      <c r="AC86" s="215"/>
      <c r="AD86" s="286"/>
      <c r="AE86" s="215"/>
      <c r="AF86" s="216"/>
      <c r="AG86" s="25"/>
      <c r="AH86" s="215"/>
      <c r="AI86" s="25"/>
      <c r="AJ86" s="215"/>
      <c r="AK86" s="216"/>
      <c r="AL86" s="25"/>
      <c r="AM86" s="215"/>
      <c r="AN86" s="25"/>
      <c r="AO86" s="215"/>
      <c r="AP86" s="216"/>
      <c r="AQ86" s="25"/>
      <c r="AR86" s="215"/>
      <c r="AS86" s="25"/>
      <c r="AT86" s="215"/>
      <c r="AU86" s="216"/>
      <c r="AV86" s="25"/>
      <c r="AW86" s="215"/>
      <c r="AX86" s="25"/>
      <c r="AY86" s="215"/>
      <c r="AZ86" s="216"/>
      <c r="BA86" s="25"/>
      <c r="BB86" s="215"/>
      <c r="BC86" s="25"/>
    </row>
    <row r="87" spans="24:55" ht="15.75" customHeight="1">
      <c r="X87" s="215"/>
      <c r="Y87" s="286"/>
      <c r="Z87" s="215"/>
      <c r="AA87" s="216"/>
      <c r="AB87" s="286"/>
      <c r="AC87" s="215"/>
      <c r="AD87" s="286"/>
      <c r="AE87" s="215"/>
      <c r="AF87" s="216"/>
      <c r="AG87" s="25"/>
      <c r="AH87" s="215"/>
      <c r="AI87" s="25"/>
      <c r="AJ87" s="215"/>
      <c r="AK87" s="216"/>
      <c r="AL87" s="25"/>
      <c r="AM87" s="215"/>
      <c r="AN87" s="25"/>
      <c r="AO87" s="215"/>
      <c r="AP87" s="216"/>
      <c r="AQ87" s="25"/>
      <c r="AR87" s="215"/>
      <c r="AS87" s="25"/>
      <c r="AT87" s="215"/>
      <c r="AU87" s="216"/>
      <c r="AV87" s="25"/>
      <c r="AW87" s="215"/>
      <c r="AX87" s="25"/>
      <c r="AY87" s="215"/>
      <c r="AZ87" s="216"/>
      <c r="BA87" s="25"/>
      <c r="BB87" s="215"/>
      <c r="BC87" s="25"/>
    </row>
    <row r="88" spans="24:55" ht="15.75" customHeight="1">
      <c r="X88" s="215"/>
      <c r="Y88" s="286"/>
      <c r="Z88" s="215"/>
      <c r="AA88" s="216"/>
      <c r="AB88" s="286"/>
      <c r="AC88" s="215"/>
      <c r="AD88" s="286"/>
      <c r="AE88" s="215"/>
      <c r="AF88" s="216"/>
      <c r="AG88" s="25"/>
      <c r="AH88" s="215"/>
      <c r="AI88" s="25"/>
      <c r="AJ88" s="215"/>
      <c r="AK88" s="216"/>
      <c r="AL88" s="25"/>
      <c r="AM88" s="215"/>
      <c r="AN88" s="25"/>
      <c r="AO88" s="215"/>
      <c r="AP88" s="216"/>
      <c r="AQ88" s="25"/>
      <c r="AR88" s="215"/>
      <c r="AS88" s="25"/>
      <c r="AT88" s="215"/>
      <c r="AU88" s="216"/>
      <c r="AV88" s="25"/>
      <c r="AW88" s="215"/>
      <c r="AX88" s="25"/>
      <c r="AY88" s="215"/>
      <c r="AZ88" s="216"/>
      <c r="BA88" s="25"/>
      <c r="BB88" s="215"/>
      <c r="BC88" s="25"/>
    </row>
    <row r="89" spans="24:55" ht="15.75" customHeight="1">
      <c r="X89" s="215"/>
      <c r="Y89" s="286"/>
      <c r="Z89" s="215"/>
      <c r="AA89" s="216"/>
      <c r="AB89" s="286"/>
      <c r="AC89" s="215"/>
      <c r="AD89" s="286"/>
      <c r="AE89" s="215"/>
      <c r="AF89" s="216"/>
      <c r="AG89" s="25"/>
      <c r="AH89" s="215"/>
      <c r="AI89" s="25"/>
      <c r="AJ89" s="215"/>
      <c r="AK89" s="216"/>
      <c r="AL89" s="25"/>
      <c r="AM89" s="215"/>
      <c r="AN89" s="25"/>
      <c r="AO89" s="215"/>
      <c r="AP89" s="216"/>
      <c r="AQ89" s="25"/>
      <c r="AR89" s="215"/>
      <c r="AS89" s="25"/>
      <c r="AT89" s="215"/>
      <c r="AU89" s="216"/>
      <c r="AV89" s="25"/>
      <c r="AW89" s="215"/>
      <c r="AX89" s="25"/>
      <c r="AY89" s="215"/>
      <c r="AZ89" s="216"/>
      <c r="BA89" s="25"/>
      <c r="BB89" s="215"/>
      <c r="BC89" s="25"/>
    </row>
    <row r="90" spans="24:55" ht="15.75" customHeight="1">
      <c r="X90" s="215"/>
      <c r="Y90" s="286"/>
      <c r="Z90" s="215"/>
      <c r="AA90" s="216"/>
      <c r="AB90" s="286"/>
      <c r="AC90" s="215"/>
      <c r="AD90" s="286"/>
      <c r="AE90" s="215"/>
      <c r="AF90" s="216"/>
      <c r="AG90" s="25"/>
      <c r="AH90" s="215"/>
      <c r="AI90" s="25"/>
      <c r="AJ90" s="215"/>
      <c r="AK90" s="216"/>
      <c r="AL90" s="25"/>
      <c r="AM90" s="215"/>
      <c r="AN90" s="25"/>
      <c r="AO90" s="215"/>
      <c r="AP90" s="216"/>
      <c r="AQ90" s="25"/>
      <c r="AR90" s="215"/>
      <c r="AS90" s="25"/>
      <c r="AT90" s="215"/>
      <c r="AU90" s="216"/>
      <c r="AV90" s="25"/>
      <c r="AW90" s="215"/>
      <c r="AX90" s="25"/>
      <c r="AY90" s="215"/>
      <c r="AZ90" s="216"/>
      <c r="BA90" s="25"/>
      <c r="BB90" s="215"/>
      <c r="BC90" s="25"/>
    </row>
    <row r="91" spans="24:55" ht="15.75" customHeight="1">
      <c r="X91" s="215"/>
      <c r="Y91" s="286"/>
      <c r="Z91" s="215"/>
      <c r="AA91" s="216"/>
      <c r="AB91" s="286"/>
      <c r="AC91" s="215"/>
      <c r="AD91" s="286"/>
      <c r="AE91" s="215"/>
      <c r="AF91" s="216"/>
      <c r="AG91" s="25"/>
      <c r="AH91" s="215"/>
      <c r="AI91" s="25"/>
      <c r="AJ91" s="215"/>
      <c r="AK91" s="216"/>
      <c r="AL91" s="25"/>
      <c r="AM91" s="215"/>
      <c r="AN91" s="25"/>
      <c r="AO91" s="215"/>
      <c r="AP91" s="216"/>
      <c r="AQ91" s="25"/>
      <c r="AR91" s="215"/>
      <c r="AS91" s="25"/>
      <c r="AT91" s="215"/>
      <c r="AU91" s="216"/>
      <c r="AV91" s="25"/>
      <c r="AW91" s="215"/>
      <c r="AX91" s="25"/>
      <c r="AY91" s="215"/>
      <c r="AZ91" s="216"/>
      <c r="BA91" s="25"/>
      <c r="BB91" s="215"/>
      <c r="BC91" s="25"/>
    </row>
    <row r="92" spans="24:55" ht="15.75" customHeight="1">
      <c r="X92" s="215"/>
      <c r="Y92" s="286"/>
      <c r="Z92" s="215"/>
      <c r="AA92" s="216"/>
      <c r="AB92" s="286"/>
      <c r="AC92" s="215"/>
      <c r="AD92" s="286"/>
      <c r="AE92" s="215"/>
      <c r="AF92" s="216"/>
      <c r="AG92" s="25"/>
      <c r="AH92" s="215"/>
      <c r="AI92" s="25"/>
      <c r="AJ92" s="215"/>
      <c r="AK92" s="216"/>
      <c r="AL92" s="25"/>
      <c r="AM92" s="215"/>
      <c r="AN92" s="25"/>
      <c r="AO92" s="215"/>
      <c r="AP92" s="216"/>
      <c r="AQ92" s="25"/>
      <c r="AR92" s="215"/>
      <c r="AS92" s="25"/>
      <c r="AT92" s="215"/>
      <c r="AU92" s="216"/>
      <c r="AV92" s="25"/>
      <c r="AW92" s="215"/>
      <c r="AX92" s="25"/>
      <c r="AY92" s="215"/>
      <c r="AZ92" s="216"/>
      <c r="BA92" s="25"/>
      <c r="BB92" s="215"/>
      <c r="BC92" s="25"/>
    </row>
    <row r="93" spans="24:55" ht="15.75" customHeight="1">
      <c r="X93" s="215"/>
      <c r="Y93" s="286"/>
      <c r="Z93" s="215"/>
      <c r="AA93" s="216"/>
      <c r="AB93" s="286"/>
      <c r="AC93" s="215"/>
      <c r="AD93" s="286"/>
      <c r="AE93" s="215"/>
      <c r="AF93" s="216"/>
      <c r="AG93" s="25"/>
      <c r="AH93" s="215"/>
      <c r="AI93" s="25"/>
      <c r="AJ93" s="215"/>
      <c r="AK93" s="216"/>
      <c r="AL93" s="25"/>
      <c r="AM93" s="215"/>
      <c r="AN93" s="25"/>
      <c r="AO93" s="215"/>
      <c r="AP93" s="216"/>
      <c r="AQ93" s="25"/>
      <c r="AR93" s="215"/>
      <c r="AS93" s="25"/>
      <c r="AT93" s="215"/>
      <c r="AU93" s="216"/>
      <c r="AV93" s="25"/>
      <c r="AW93" s="215"/>
      <c r="AX93" s="25"/>
      <c r="AY93" s="215"/>
      <c r="AZ93" s="216"/>
      <c r="BA93" s="25"/>
      <c r="BB93" s="215"/>
      <c r="BC93" s="25"/>
    </row>
    <row r="94" spans="24:55" ht="15.75" customHeight="1">
      <c r="X94" s="215"/>
      <c r="Y94" s="286"/>
      <c r="Z94" s="215"/>
      <c r="AA94" s="216"/>
      <c r="AB94" s="286"/>
      <c r="AC94" s="215"/>
      <c r="AD94" s="286"/>
      <c r="AE94" s="215"/>
      <c r="AF94" s="216"/>
      <c r="AG94" s="25"/>
      <c r="AH94" s="215"/>
      <c r="AI94" s="25"/>
      <c r="AJ94" s="215"/>
      <c r="AK94" s="216"/>
      <c r="AL94" s="25"/>
      <c r="AM94" s="215"/>
      <c r="AN94" s="25"/>
      <c r="AO94" s="215"/>
      <c r="AP94" s="216"/>
      <c r="AQ94" s="25"/>
      <c r="AR94" s="215"/>
      <c r="AS94" s="25"/>
      <c r="AT94" s="215"/>
      <c r="AU94" s="216"/>
      <c r="AV94" s="25"/>
      <c r="AW94" s="215"/>
      <c r="AX94" s="25"/>
      <c r="AY94" s="215"/>
      <c r="AZ94" s="216"/>
      <c r="BA94" s="25"/>
      <c r="BB94" s="215"/>
      <c r="BC94" s="25"/>
    </row>
    <row r="95" spans="24:55" ht="15.75" customHeight="1">
      <c r="X95" s="215"/>
      <c r="Y95" s="286"/>
      <c r="Z95" s="215"/>
      <c r="AA95" s="216"/>
      <c r="AB95" s="286"/>
      <c r="AC95" s="215"/>
      <c r="AD95" s="286"/>
      <c r="AE95" s="215"/>
      <c r="AF95" s="216"/>
      <c r="AG95" s="25"/>
      <c r="AH95" s="215"/>
      <c r="AI95" s="25"/>
      <c r="AJ95" s="215"/>
      <c r="AK95" s="216"/>
      <c r="AL95" s="25"/>
      <c r="AM95" s="215"/>
      <c r="AN95" s="25"/>
      <c r="AO95" s="215"/>
      <c r="AP95" s="216"/>
      <c r="AQ95" s="25"/>
      <c r="AR95" s="215"/>
      <c r="AS95" s="25"/>
      <c r="AT95" s="215"/>
      <c r="AU95" s="216"/>
      <c r="AV95" s="25"/>
      <c r="AW95" s="215"/>
      <c r="AX95" s="25"/>
      <c r="AY95" s="215"/>
      <c r="AZ95" s="216"/>
      <c r="BA95" s="25"/>
      <c r="BB95" s="215"/>
      <c r="BC95" s="25"/>
    </row>
    <row r="96" spans="24:55" ht="15.75" customHeight="1">
      <c r="X96" s="215"/>
      <c r="Y96" s="286"/>
      <c r="Z96" s="215"/>
      <c r="AA96" s="216"/>
      <c r="AB96" s="286"/>
      <c r="AC96" s="215"/>
      <c r="AD96" s="286"/>
      <c r="AE96" s="215"/>
      <c r="AF96" s="216"/>
      <c r="AG96" s="25"/>
      <c r="AH96" s="215"/>
      <c r="AI96" s="25"/>
      <c r="AJ96" s="215"/>
      <c r="AK96" s="216"/>
      <c r="AL96" s="25"/>
      <c r="AM96" s="215"/>
      <c r="AN96" s="25"/>
      <c r="AO96" s="215"/>
      <c r="AP96" s="216"/>
      <c r="AQ96" s="25"/>
      <c r="AR96" s="215"/>
      <c r="AS96" s="25"/>
      <c r="AT96" s="215"/>
      <c r="AU96" s="216"/>
      <c r="AV96" s="25"/>
      <c r="AW96" s="215"/>
      <c r="AX96" s="25"/>
      <c r="AY96" s="215"/>
      <c r="AZ96" s="216"/>
      <c r="BA96" s="25"/>
      <c r="BB96" s="215"/>
      <c r="BC96" s="25"/>
    </row>
    <row r="97" spans="24:55" ht="15.75" customHeight="1">
      <c r="X97" s="215"/>
      <c r="Y97" s="286"/>
      <c r="Z97" s="215"/>
      <c r="AA97" s="216"/>
      <c r="AB97" s="286"/>
      <c r="AC97" s="215"/>
      <c r="AD97" s="286"/>
      <c r="AE97" s="215"/>
      <c r="AF97" s="216"/>
      <c r="AG97" s="25"/>
      <c r="AH97" s="215"/>
      <c r="AI97" s="25"/>
      <c r="AJ97" s="215"/>
      <c r="AK97" s="216"/>
      <c r="AL97" s="25"/>
      <c r="AM97" s="215"/>
      <c r="AN97" s="25"/>
      <c r="AO97" s="215"/>
      <c r="AP97" s="216"/>
      <c r="AQ97" s="25"/>
      <c r="AR97" s="215"/>
      <c r="AS97" s="25"/>
      <c r="AT97" s="215"/>
      <c r="AU97" s="216"/>
      <c r="AV97" s="25"/>
      <c r="AW97" s="215"/>
      <c r="AX97" s="25"/>
      <c r="AY97" s="215"/>
      <c r="AZ97" s="216"/>
      <c r="BA97" s="25"/>
      <c r="BB97" s="215"/>
      <c r="BC97" s="25"/>
    </row>
    <row r="98" spans="24:55" ht="15.75" customHeight="1">
      <c r="X98" s="215"/>
      <c r="Y98" s="286"/>
      <c r="Z98" s="215"/>
      <c r="AA98" s="216"/>
      <c r="AB98" s="286"/>
      <c r="AC98" s="215"/>
      <c r="AD98" s="286"/>
      <c r="AE98" s="215"/>
      <c r="AF98" s="216"/>
      <c r="AG98" s="25"/>
      <c r="AH98" s="215"/>
      <c r="AI98" s="25"/>
      <c r="AJ98" s="215"/>
      <c r="AK98" s="216"/>
      <c r="AL98" s="25"/>
      <c r="AM98" s="215"/>
      <c r="AN98" s="25"/>
      <c r="AO98" s="215"/>
      <c r="AP98" s="216"/>
      <c r="AQ98" s="25"/>
      <c r="AR98" s="215"/>
      <c r="AS98" s="25"/>
      <c r="AT98" s="215"/>
      <c r="AU98" s="216"/>
      <c r="AV98" s="25"/>
      <c r="AW98" s="215"/>
      <c r="AX98" s="25"/>
      <c r="AY98" s="215"/>
      <c r="AZ98" s="216"/>
      <c r="BA98" s="25"/>
      <c r="BB98" s="215"/>
      <c r="BC98" s="25"/>
    </row>
    <row r="99" spans="24:55" ht="15.75" customHeight="1">
      <c r="X99" s="215"/>
      <c r="Y99" s="286"/>
      <c r="Z99" s="215"/>
      <c r="AA99" s="216"/>
      <c r="AB99" s="286"/>
      <c r="AC99" s="215"/>
      <c r="AD99" s="286"/>
      <c r="AE99" s="215"/>
      <c r="AF99" s="216"/>
      <c r="AG99" s="25"/>
      <c r="AH99" s="215"/>
      <c r="AI99" s="25"/>
      <c r="AJ99" s="215"/>
      <c r="AK99" s="216"/>
      <c r="AL99" s="25"/>
      <c r="AM99" s="215"/>
      <c r="AN99" s="25"/>
      <c r="AO99" s="215"/>
      <c r="AP99" s="216"/>
      <c r="AQ99" s="25"/>
      <c r="AR99" s="215"/>
      <c r="AS99" s="25"/>
      <c r="AT99" s="215"/>
      <c r="AU99" s="216"/>
      <c r="AV99" s="25"/>
      <c r="AW99" s="215"/>
      <c r="AX99" s="25"/>
      <c r="AY99" s="215"/>
      <c r="AZ99" s="216"/>
      <c r="BA99" s="25"/>
      <c r="BB99" s="215"/>
      <c r="BC99" s="25"/>
    </row>
    <row r="100" spans="24:55" ht="15.75" customHeight="1">
      <c r="X100" s="215"/>
      <c r="Y100" s="286"/>
      <c r="Z100" s="215"/>
      <c r="AA100" s="216"/>
      <c r="AB100" s="286"/>
      <c r="AC100" s="215"/>
      <c r="AD100" s="286"/>
      <c r="AE100" s="215"/>
      <c r="AF100" s="216"/>
      <c r="AG100" s="25"/>
      <c r="AH100" s="215"/>
      <c r="AI100" s="25"/>
      <c r="AJ100" s="215"/>
      <c r="AK100" s="216"/>
      <c r="AL100" s="25"/>
      <c r="AM100" s="215"/>
      <c r="AN100" s="25"/>
      <c r="AO100" s="215"/>
      <c r="AP100" s="216"/>
      <c r="AQ100" s="25"/>
      <c r="AR100" s="215"/>
      <c r="AS100" s="25"/>
      <c r="AT100" s="215"/>
      <c r="AU100" s="216"/>
      <c r="AV100" s="25"/>
      <c r="AW100" s="215"/>
      <c r="AX100" s="25"/>
      <c r="AY100" s="215"/>
      <c r="AZ100" s="216"/>
      <c r="BA100" s="25"/>
      <c r="BB100" s="215"/>
      <c r="BC100" s="25"/>
    </row>
    <row r="101" spans="24:55" ht="15.75" customHeight="1">
      <c r="X101" s="215"/>
      <c r="Y101" s="286"/>
      <c r="Z101" s="215"/>
      <c r="AA101" s="216"/>
      <c r="AB101" s="286"/>
      <c r="AC101" s="215"/>
      <c r="AD101" s="286"/>
      <c r="AE101" s="215"/>
      <c r="AF101" s="216"/>
      <c r="AG101" s="25"/>
      <c r="AH101" s="215"/>
      <c r="AI101" s="25"/>
      <c r="AJ101" s="215"/>
      <c r="AK101" s="216"/>
      <c r="AL101" s="25"/>
      <c r="AM101" s="215"/>
      <c r="AN101" s="25"/>
      <c r="AO101" s="215"/>
      <c r="AP101" s="216"/>
      <c r="AQ101" s="25"/>
      <c r="AR101" s="215"/>
      <c r="AS101" s="25"/>
      <c r="AT101" s="215"/>
      <c r="AU101" s="216"/>
      <c r="AV101" s="25"/>
      <c r="AW101" s="215"/>
      <c r="AX101" s="25"/>
      <c r="AY101" s="215"/>
      <c r="AZ101" s="216"/>
      <c r="BA101" s="25"/>
      <c r="BB101" s="215"/>
      <c r="BC101" s="25"/>
    </row>
    <row r="102" spans="24:55" ht="15.75" customHeight="1">
      <c r="X102" s="215"/>
      <c r="Y102" s="286"/>
      <c r="Z102" s="215"/>
      <c r="AA102" s="216"/>
      <c r="AB102" s="286"/>
      <c r="AC102" s="215"/>
      <c r="AD102" s="286"/>
      <c r="AE102" s="215"/>
      <c r="AF102" s="216"/>
      <c r="AG102" s="25"/>
      <c r="AH102" s="215"/>
      <c r="AI102" s="25"/>
      <c r="AJ102" s="215"/>
      <c r="AK102" s="216"/>
      <c r="AL102" s="25"/>
      <c r="AM102" s="215"/>
      <c r="AN102" s="25"/>
      <c r="AO102" s="215"/>
      <c r="AP102" s="216"/>
      <c r="AQ102" s="25"/>
      <c r="AR102" s="215"/>
      <c r="AS102" s="25"/>
      <c r="AT102" s="215"/>
      <c r="AU102" s="216"/>
      <c r="AV102" s="25"/>
      <c r="AW102" s="215"/>
      <c r="AX102" s="25"/>
      <c r="AY102" s="215"/>
      <c r="AZ102" s="216"/>
      <c r="BA102" s="25"/>
      <c r="BB102" s="215"/>
      <c r="BC102" s="25"/>
    </row>
    <row r="103" spans="24:55" ht="15.75" customHeight="1">
      <c r="X103" s="215"/>
      <c r="Y103" s="286"/>
      <c r="Z103" s="215"/>
      <c r="AA103" s="216"/>
      <c r="AB103" s="286"/>
      <c r="AC103" s="215"/>
      <c r="AD103" s="286"/>
      <c r="AE103" s="215"/>
      <c r="AF103" s="216"/>
      <c r="AG103" s="25"/>
      <c r="AH103" s="215"/>
      <c r="AI103" s="25"/>
      <c r="AJ103" s="215"/>
      <c r="AK103" s="216"/>
      <c r="AL103" s="25"/>
      <c r="AM103" s="215"/>
      <c r="AN103" s="25"/>
      <c r="AO103" s="215"/>
      <c r="AP103" s="216"/>
      <c r="AQ103" s="25"/>
      <c r="AR103" s="215"/>
      <c r="AS103" s="25"/>
      <c r="AT103" s="215"/>
      <c r="AU103" s="216"/>
      <c r="AV103" s="25"/>
      <c r="AW103" s="215"/>
      <c r="AX103" s="25"/>
      <c r="AY103" s="215"/>
      <c r="AZ103" s="216"/>
      <c r="BA103" s="25"/>
      <c r="BB103" s="215"/>
      <c r="BC103" s="25"/>
    </row>
    <row r="104" spans="24:55" ht="15.75" customHeight="1">
      <c r="X104" s="215"/>
      <c r="Y104" s="286"/>
      <c r="Z104" s="215"/>
      <c r="AA104" s="216"/>
      <c r="AB104" s="286"/>
      <c r="AC104" s="215"/>
      <c r="AD104" s="286"/>
      <c r="AE104" s="215"/>
      <c r="AF104" s="216"/>
      <c r="AG104" s="25"/>
      <c r="AH104" s="215"/>
      <c r="AI104" s="25"/>
      <c r="AJ104" s="215"/>
      <c r="AK104" s="216"/>
      <c r="AL104" s="25"/>
      <c r="AM104" s="215"/>
      <c r="AN104" s="25"/>
      <c r="AO104" s="215"/>
      <c r="AP104" s="216"/>
      <c r="AQ104" s="25"/>
      <c r="AR104" s="215"/>
      <c r="AS104" s="25"/>
      <c r="AT104" s="215"/>
      <c r="AU104" s="216"/>
      <c r="AV104" s="25"/>
      <c r="AW104" s="215"/>
      <c r="AX104" s="25"/>
      <c r="AY104" s="215"/>
      <c r="AZ104" s="216"/>
      <c r="BA104" s="25"/>
      <c r="BB104" s="215"/>
      <c r="BC104" s="25"/>
    </row>
    <row r="105" spans="24:55" ht="15.75" customHeight="1">
      <c r="X105" s="215"/>
      <c r="Y105" s="286"/>
      <c r="Z105" s="215"/>
      <c r="AA105" s="216"/>
      <c r="AB105" s="286"/>
      <c r="AC105" s="215"/>
      <c r="AD105" s="286"/>
      <c r="AE105" s="215"/>
      <c r="AF105" s="216"/>
      <c r="AG105" s="25"/>
      <c r="AH105" s="215"/>
      <c r="AI105" s="25"/>
      <c r="AJ105" s="215"/>
      <c r="AK105" s="216"/>
      <c r="AL105" s="25"/>
      <c r="AM105" s="215"/>
      <c r="AN105" s="25"/>
      <c r="AO105" s="215"/>
      <c r="AP105" s="216"/>
      <c r="AQ105" s="25"/>
      <c r="AR105" s="215"/>
      <c r="AS105" s="25"/>
      <c r="AT105" s="215"/>
      <c r="AU105" s="216"/>
      <c r="AV105" s="25"/>
      <c r="AW105" s="215"/>
      <c r="AX105" s="25"/>
      <c r="AY105" s="215"/>
      <c r="AZ105" s="216"/>
      <c r="BA105" s="25"/>
      <c r="BB105" s="215"/>
      <c r="BC105" s="25"/>
    </row>
    <row r="106" spans="24:55" ht="15.75" customHeight="1">
      <c r="X106" s="215"/>
      <c r="Y106" s="286"/>
      <c r="Z106" s="215"/>
      <c r="AA106" s="216"/>
      <c r="AB106" s="286"/>
      <c r="AC106" s="215"/>
      <c r="AD106" s="286"/>
      <c r="AE106" s="215"/>
      <c r="AF106" s="216"/>
      <c r="AG106" s="25"/>
      <c r="AH106" s="215"/>
      <c r="AI106" s="25"/>
      <c r="AJ106" s="215"/>
      <c r="AK106" s="216"/>
      <c r="AL106" s="25"/>
      <c r="AM106" s="215"/>
      <c r="AN106" s="25"/>
      <c r="AO106" s="215"/>
      <c r="AP106" s="216"/>
      <c r="AQ106" s="25"/>
      <c r="AR106" s="215"/>
      <c r="AS106" s="25"/>
      <c r="AT106" s="215"/>
      <c r="AU106" s="216"/>
      <c r="AV106" s="25"/>
      <c r="AW106" s="215"/>
      <c r="AX106" s="25"/>
      <c r="AY106" s="215"/>
      <c r="AZ106" s="216"/>
      <c r="BA106" s="25"/>
      <c r="BB106" s="215"/>
      <c r="BC106" s="25"/>
    </row>
    <row r="107" spans="24:55" ht="15.75" customHeight="1">
      <c r="X107" s="215"/>
      <c r="Y107" s="286"/>
      <c r="Z107" s="215"/>
      <c r="AA107" s="216"/>
      <c r="AB107" s="286"/>
      <c r="AC107" s="215"/>
      <c r="AD107" s="286"/>
      <c r="AE107" s="215"/>
      <c r="AF107" s="216"/>
      <c r="AG107" s="25"/>
      <c r="AH107" s="215"/>
      <c r="AI107" s="25"/>
      <c r="AJ107" s="215"/>
      <c r="AK107" s="216"/>
      <c r="AL107" s="25"/>
      <c r="AM107" s="215"/>
      <c r="AN107" s="25"/>
      <c r="AO107" s="215"/>
      <c r="AP107" s="216"/>
      <c r="AQ107" s="25"/>
      <c r="AR107" s="215"/>
      <c r="AS107" s="25"/>
      <c r="AT107" s="215"/>
      <c r="AU107" s="216"/>
      <c r="AV107" s="25"/>
      <c r="AW107" s="215"/>
      <c r="AX107" s="25"/>
      <c r="AY107" s="215"/>
      <c r="AZ107" s="216"/>
      <c r="BA107" s="25"/>
      <c r="BB107" s="215"/>
      <c r="BC107" s="25"/>
    </row>
    <row r="108" spans="24:55" ht="15.75" customHeight="1">
      <c r="X108" s="215"/>
      <c r="Y108" s="286"/>
      <c r="Z108" s="215"/>
      <c r="AA108" s="216"/>
      <c r="AB108" s="286"/>
      <c r="AC108" s="215"/>
      <c r="AD108" s="286"/>
      <c r="AE108" s="215"/>
      <c r="AF108" s="216"/>
      <c r="AG108" s="25"/>
      <c r="AH108" s="215"/>
      <c r="AI108" s="25"/>
      <c r="AJ108" s="215"/>
      <c r="AK108" s="216"/>
      <c r="AL108" s="25"/>
      <c r="AM108" s="215"/>
      <c r="AN108" s="25"/>
      <c r="AO108" s="215"/>
      <c r="AP108" s="216"/>
      <c r="AQ108" s="25"/>
      <c r="AR108" s="215"/>
      <c r="AS108" s="25"/>
      <c r="AT108" s="215"/>
      <c r="AU108" s="216"/>
      <c r="AV108" s="25"/>
      <c r="AW108" s="215"/>
      <c r="AX108" s="25"/>
      <c r="AY108" s="215"/>
      <c r="AZ108" s="216"/>
      <c r="BA108" s="25"/>
      <c r="BB108" s="215"/>
      <c r="BC108" s="25"/>
    </row>
    <row r="109" spans="24:55" ht="15.75" customHeight="1">
      <c r="X109" s="215"/>
      <c r="Y109" s="286"/>
      <c r="Z109" s="215"/>
      <c r="AA109" s="216"/>
      <c r="AB109" s="286"/>
      <c r="AC109" s="215"/>
      <c r="AD109" s="286"/>
      <c r="AE109" s="215"/>
      <c r="AF109" s="216"/>
      <c r="AG109" s="25"/>
      <c r="AH109" s="215"/>
      <c r="AI109" s="25"/>
      <c r="AJ109" s="215"/>
      <c r="AK109" s="216"/>
      <c r="AL109" s="25"/>
      <c r="AM109" s="215"/>
      <c r="AN109" s="25"/>
      <c r="AO109" s="215"/>
      <c r="AP109" s="216"/>
      <c r="AQ109" s="25"/>
      <c r="AR109" s="215"/>
      <c r="AS109" s="25"/>
      <c r="AT109" s="215"/>
      <c r="AU109" s="216"/>
      <c r="AV109" s="25"/>
      <c r="AW109" s="215"/>
      <c r="AX109" s="25"/>
      <c r="AY109" s="215"/>
      <c r="AZ109" s="216"/>
      <c r="BA109" s="25"/>
      <c r="BB109" s="215"/>
      <c r="BC109" s="25"/>
    </row>
    <row r="110" spans="24:55" ht="15.75" customHeight="1">
      <c r="X110" s="215"/>
      <c r="Y110" s="286"/>
      <c r="Z110" s="215"/>
      <c r="AA110" s="216"/>
      <c r="AB110" s="286"/>
      <c r="AC110" s="215"/>
      <c r="AD110" s="286"/>
      <c r="AE110" s="215"/>
      <c r="AF110" s="216"/>
      <c r="AG110" s="25"/>
      <c r="AH110" s="215"/>
      <c r="AI110" s="25"/>
      <c r="AJ110" s="215"/>
      <c r="AK110" s="216"/>
      <c r="AL110" s="25"/>
      <c r="AM110" s="215"/>
      <c r="AN110" s="25"/>
      <c r="AO110" s="215"/>
      <c r="AP110" s="216"/>
      <c r="AQ110" s="25"/>
      <c r="AR110" s="215"/>
      <c r="AS110" s="25"/>
      <c r="AT110" s="215"/>
      <c r="AU110" s="216"/>
      <c r="AV110" s="25"/>
      <c r="AW110" s="215"/>
      <c r="AX110" s="25"/>
      <c r="AY110" s="215"/>
      <c r="AZ110" s="216"/>
      <c r="BA110" s="25"/>
      <c r="BB110" s="215"/>
      <c r="BC110" s="25"/>
    </row>
    <row r="111" spans="24:55" ht="15.75" customHeight="1">
      <c r="X111" s="215"/>
      <c r="Y111" s="286"/>
      <c r="Z111" s="215"/>
      <c r="AA111" s="216"/>
      <c r="AB111" s="286"/>
      <c r="AC111" s="215"/>
      <c r="AD111" s="286"/>
      <c r="AE111" s="215"/>
      <c r="AF111" s="216"/>
      <c r="AG111" s="25"/>
      <c r="AH111" s="215"/>
      <c r="AI111" s="25"/>
      <c r="AJ111" s="215"/>
      <c r="AK111" s="216"/>
      <c r="AL111" s="25"/>
      <c r="AM111" s="215"/>
      <c r="AN111" s="25"/>
      <c r="AO111" s="215"/>
      <c r="AP111" s="216"/>
      <c r="AQ111" s="25"/>
      <c r="AR111" s="215"/>
      <c r="AS111" s="25"/>
      <c r="AT111" s="215"/>
      <c r="AU111" s="216"/>
      <c r="AV111" s="25"/>
      <c r="AW111" s="215"/>
      <c r="AX111" s="25"/>
      <c r="AY111" s="215"/>
      <c r="AZ111" s="216"/>
      <c r="BA111" s="25"/>
      <c r="BB111" s="215"/>
      <c r="BC111" s="25"/>
    </row>
    <row r="112" spans="24:55" ht="15.75" customHeight="1">
      <c r="X112" s="215"/>
      <c r="Y112" s="286"/>
      <c r="Z112" s="215"/>
      <c r="AA112" s="216"/>
      <c r="AB112" s="286"/>
      <c r="AC112" s="215"/>
      <c r="AD112" s="286"/>
      <c r="AE112" s="215"/>
      <c r="AF112" s="216"/>
      <c r="AG112" s="25"/>
      <c r="AH112" s="215"/>
      <c r="AI112" s="25"/>
      <c r="AJ112" s="215"/>
      <c r="AK112" s="216"/>
      <c r="AL112" s="25"/>
      <c r="AM112" s="215"/>
      <c r="AN112" s="25"/>
      <c r="AO112" s="215"/>
      <c r="AP112" s="216"/>
      <c r="AQ112" s="25"/>
      <c r="AR112" s="215"/>
      <c r="AS112" s="25"/>
      <c r="AT112" s="215"/>
      <c r="AU112" s="216"/>
      <c r="AV112" s="25"/>
      <c r="AW112" s="215"/>
      <c r="AX112" s="25"/>
      <c r="AY112" s="215"/>
      <c r="AZ112" s="216"/>
      <c r="BA112" s="25"/>
      <c r="BB112" s="215"/>
      <c r="BC112" s="25"/>
    </row>
    <row r="113" spans="24:55" ht="15.75" customHeight="1">
      <c r="X113" s="215"/>
      <c r="Y113" s="286"/>
      <c r="Z113" s="215"/>
      <c r="AA113" s="216"/>
      <c r="AB113" s="286"/>
      <c r="AC113" s="215"/>
      <c r="AD113" s="286"/>
      <c r="AE113" s="215"/>
      <c r="AF113" s="216"/>
      <c r="AG113" s="25"/>
      <c r="AH113" s="215"/>
      <c r="AI113" s="25"/>
      <c r="AJ113" s="215"/>
      <c r="AK113" s="216"/>
      <c r="AL113" s="25"/>
      <c r="AM113" s="215"/>
      <c r="AN113" s="25"/>
      <c r="AO113" s="215"/>
      <c r="AP113" s="216"/>
      <c r="AQ113" s="25"/>
      <c r="AR113" s="215"/>
      <c r="AS113" s="25"/>
      <c r="AT113" s="215"/>
      <c r="AU113" s="216"/>
      <c r="AV113" s="25"/>
      <c r="AW113" s="215"/>
      <c r="AX113" s="25"/>
      <c r="AY113" s="215"/>
      <c r="AZ113" s="216"/>
      <c r="BA113" s="25"/>
      <c r="BB113" s="215"/>
      <c r="BC113" s="25"/>
    </row>
    <row r="114" spans="24:55" ht="15.75" customHeight="1">
      <c r="X114" s="215"/>
      <c r="Y114" s="286"/>
      <c r="Z114" s="215"/>
      <c r="AA114" s="216"/>
      <c r="AB114" s="286"/>
      <c r="AC114" s="215"/>
      <c r="AD114" s="286"/>
      <c r="AE114" s="215"/>
      <c r="AF114" s="216"/>
      <c r="AG114" s="25"/>
      <c r="AH114" s="215"/>
      <c r="AI114" s="25"/>
      <c r="AJ114" s="215"/>
      <c r="AK114" s="216"/>
      <c r="AL114" s="25"/>
      <c r="AM114" s="215"/>
      <c r="AN114" s="25"/>
      <c r="AO114" s="215"/>
      <c r="AP114" s="216"/>
      <c r="AQ114" s="25"/>
      <c r="AR114" s="215"/>
      <c r="AS114" s="25"/>
      <c r="AT114" s="215"/>
      <c r="AU114" s="216"/>
      <c r="AV114" s="25"/>
      <c r="AW114" s="215"/>
      <c r="AX114" s="25"/>
      <c r="AY114" s="215"/>
      <c r="AZ114" s="216"/>
      <c r="BA114" s="25"/>
      <c r="BB114" s="215"/>
      <c r="BC114" s="25"/>
    </row>
    <row r="115" spans="24:55" ht="15.75" customHeight="1">
      <c r="X115" s="215"/>
      <c r="Y115" s="286"/>
      <c r="Z115" s="215"/>
      <c r="AA115" s="216"/>
      <c r="AB115" s="286"/>
      <c r="AC115" s="215"/>
      <c r="AD115" s="286"/>
      <c r="AE115" s="215"/>
      <c r="AF115" s="216"/>
      <c r="AG115" s="25"/>
      <c r="AH115" s="215"/>
      <c r="AI115" s="25"/>
      <c r="AJ115" s="215"/>
      <c r="AK115" s="216"/>
      <c r="AL115" s="25"/>
      <c r="AM115" s="215"/>
      <c r="AN115" s="25"/>
      <c r="AO115" s="215"/>
      <c r="AP115" s="216"/>
      <c r="AQ115" s="25"/>
      <c r="AR115" s="215"/>
      <c r="AS115" s="25"/>
      <c r="AT115" s="215"/>
      <c r="AU115" s="216"/>
      <c r="AV115" s="25"/>
      <c r="AW115" s="215"/>
      <c r="AX115" s="25"/>
      <c r="AY115" s="215"/>
      <c r="AZ115" s="216"/>
      <c r="BA115" s="25"/>
      <c r="BB115" s="215"/>
      <c r="BC115" s="25"/>
    </row>
    <row r="116" spans="24:55" ht="15.75" customHeight="1">
      <c r="X116" s="215"/>
      <c r="Y116" s="286"/>
      <c r="Z116" s="215"/>
      <c r="AA116" s="216"/>
      <c r="AB116" s="286"/>
      <c r="AC116" s="215"/>
      <c r="AD116" s="286"/>
      <c r="AE116" s="215"/>
      <c r="AF116" s="216"/>
      <c r="AG116" s="25"/>
      <c r="AH116" s="215"/>
      <c r="AI116" s="25"/>
      <c r="AJ116" s="215"/>
      <c r="AK116" s="216"/>
      <c r="AL116" s="25"/>
      <c r="AM116" s="215"/>
      <c r="AN116" s="25"/>
      <c r="AO116" s="215"/>
      <c r="AP116" s="216"/>
      <c r="AQ116" s="25"/>
      <c r="AR116" s="215"/>
      <c r="AS116" s="25"/>
      <c r="AT116" s="215"/>
      <c r="AU116" s="216"/>
      <c r="AV116" s="25"/>
      <c r="AW116" s="215"/>
      <c r="AX116" s="25"/>
      <c r="AY116" s="215"/>
      <c r="AZ116" s="216"/>
      <c r="BA116" s="25"/>
      <c r="BB116" s="215"/>
      <c r="BC116" s="25"/>
    </row>
    <row r="117" spans="24:55" ht="15.75" customHeight="1">
      <c r="X117" s="215"/>
      <c r="Y117" s="286"/>
      <c r="Z117" s="215"/>
      <c r="AA117" s="216"/>
      <c r="AB117" s="286"/>
      <c r="AC117" s="215"/>
      <c r="AD117" s="286"/>
      <c r="AE117" s="215"/>
      <c r="AF117" s="216"/>
      <c r="AG117" s="25"/>
      <c r="AH117" s="215"/>
      <c r="AI117" s="25"/>
      <c r="AJ117" s="215"/>
      <c r="AK117" s="216"/>
      <c r="AL117" s="25"/>
      <c r="AM117" s="215"/>
      <c r="AN117" s="25"/>
      <c r="AO117" s="215"/>
      <c r="AP117" s="216"/>
      <c r="AQ117" s="25"/>
      <c r="AR117" s="215"/>
      <c r="AS117" s="25"/>
      <c r="AT117" s="215"/>
      <c r="AU117" s="216"/>
      <c r="AV117" s="25"/>
      <c r="AW117" s="215"/>
      <c r="AX117" s="25"/>
      <c r="AY117" s="215"/>
      <c r="AZ117" s="216"/>
      <c r="BA117" s="25"/>
      <c r="BB117" s="215"/>
      <c r="BC117" s="25"/>
    </row>
    <row r="118" spans="24:55" ht="15.75" customHeight="1">
      <c r="X118" s="215"/>
      <c r="Y118" s="286"/>
      <c r="Z118" s="215"/>
      <c r="AA118" s="216"/>
      <c r="AB118" s="286"/>
      <c r="AC118" s="215"/>
      <c r="AD118" s="286"/>
      <c r="AE118" s="215"/>
      <c r="AF118" s="216"/>
      <c r="AG118" s="25"/>
      <c r="AH118" s="215"/>
      <c r="AI118" s="25"/>
      <c r="AJ118" s="215"/>
      <c r="AK118" s="216"/>
      <c r="AL118" s="25"/>
      <c r="AM118" s="215"/>
      <c r="AN118" s="25"/>
      <c r="AO118" s="215"/>
      <c r="AP118" s="216"/>
      <c r="AQ118" s="25"/>
      <c r="AR118" s="215"/>
      <c r="AS118" s="25"/>
      <c r="AT118" s="215"/>
      <c r="AU118" s="216"/>
      <c r="AV118" s="25"/>
      <c r="AW118" s="215"/>
      <c r="AX118" s="25"/>
      <c r="AY118" s="215"/>
      <c r="AZ118" s="216"/>
      <c r="BA118" s="25"/>
      <c r="BB118" s="215"/>
      <c r="BC118" s="25"/>
    </row>
    <row r="119" spans="24:55" ht="15.75" customHeight="1">
      <c r="X119" s="215"/>
      <c r="Y119" s="286"/>
      <c r="Z119" s="215"/>
      <c r="AA119" s="216"/>
      <c r="AB119" s="286"/>
      <c r="AC119" s="215"/>
      <c r="AD119" s="286"/>
      <c r="AE119" s="215"/>
      <c r="AF119" s="216"/>
      <c r="AG119" s="25"/>
      <c r="AH119" s="215"/>
      <c r="AI119" s="25"/>
      <c r="AJ119" s="215"/>
      <c r="AK119" s="216"/>
      <c r="AL119" s="25"/>
      <c r="AM119" s="215"/>
      <c r="AN119" s="25"/>
      <c r="AO119" s="215"/>
      <c r="AP119" s="216"/>
      <c r="AQ119" s="25"/>
      <c r="AR119" s="215"/>
      <c r="AS119" s="25"/>
      <c r="AT119" s="215"/>
      <c r="AU119" s="216"/>
      <c r="AV119" s="25"/>
      <c r="AW119" s="215"/>
      <c r="AX119" s="25"/>
      <c r="AY119" s="215"/>
      <c r="AZ119" s="216"/>
      <c r="BA119" s="25"/>
      <c r="BB119" s="215"/>
      <c r="BC119" s="25"/>
    </row>
    <row r="120" spans="24:55" ht="15.75" customHeight="1">
      <c r="X120" s="215"/>
      <c r="Y120" s="286"/>
      <c r="Z120" s="215"/>
      <c r="AA120" s="216"/>
      <c r="AB120" s="286"/>
      <c r="AC120" s="215"/>
      <c r="AD120" s="286"/>
      <c r="AE120" s="215"/>
      <c r="AF120" s="216"/>
      <c r="AG120" s="25"/>
      <c r="AH120" s="215"/>
      <c r="AI120" s="25"/>
      <c r="AJ120" s="215"/>
      <c r="AK120" s="216"/>
      <c r="AL120" s="25"/>
      <c r="AM120" s="215"/>
      <c r="AN120" s="25"/>
      <c r="AO120" s="215"/>
      <c r="AP120" s="216"/>
      <c r="AQ120" s="25"/>
      <c r="AR120" s="215"/>
      <c r="AS120" s="25"/>
      <c r="AT120" s="215"/>
      <c r="AU120" s="216"/>
      <c r="AV120" s="25"/>
      <c r="AW120" s="215"/>
      <c r="AX120" s="25"/>
      <c r="AY120" s="215"/>
      <c r="AZ120" s="216"/>
      <c r="BA120" s="25"/>
      <c r="BB120" s="215"/>
      <c r="BC120" s="25"/>
    </row>
    <row r="121" spans="24:55" ht="15.75" customHeight="1">
      <c r="X121" s="215"/>
      <c r="Y121" s="286"/>
      <c r="Z121" s="215"/>
      <c r="AA121" s="216"/>
      <c r="AB121" s="286"/>
      <c r="AC121" s="215"/>
      <c r="AD121" s="286"/>
      <c r="AE121" s="215"/>
      <c r="AF121" s="216"/>
      <c r="AG121" s="25"/>
      <c r="AH121" s="215"/>
      <c r="AI121" s="25"/>
      <c r="AJ121" s="215"/>
      <c r="AK121" s="216"/>
      <c r="AL121" s="25"/>
      <c r="AM121" s="215"/>
      <c r="AN121" s="25"/>
      <c r="AO121" s="215"/>
      <c r="AP121" s="216"/>
      <c r="AQ121" s="25"/>
      <c r="AR121" s="215"/>
      <c r="AS121" s="25"/>
      <c r="AT121" s="215"/>
      <c r="AU121" s="216"/>
      <c r="AV121" s="25"/>
      <c r="AW121" s="215"/>
      <c r="AX121" s="25"/>
      <c r="AY121" s="215"/>
      <c r="AZ121" s="216"/>
      <c r="BA121" s="25"/>
      <c r="BB121" s="215"/>
      <c r="BC121" s="25"/>
    </row>
    <row r="122" spans="24:55" ht="15.75" customHeight="1">
      <c r="X122" s="215"/>
      <c r="Y122" s="286"/>
      <c r="Z122" s="215"/>
      <c r="AA122" s="216"/>
      <c r="AB122" s="286"/>
      <c r="AC122" s="215"/>
      <c r="AD122" s="286"/>
      <c r="AE122" s="215"/>
      <c r="AF122" s="216"/>
      <c r="AG122" s="25"/>
      <c r="AH122" s="215"/>
      <c r="AI122" s="25"/>
      <c r="AJ122" s="215"/>
      <c r="AK122" s="216"/>
      <c r="AL122" s="25"/>
      <c r="AM122" s="215"/>
      <c r="AN122" s="25"/>
      <c r="AO122" s="215"/>
      <c r="AP122" s="216"/>
      <c r="AQ122" s="25"/>
      <c r="AR122" s="215"/>
      <c r="AS122" s="25"/>
      <c r="AT122" s="215"/>
      <c r="AU122" s="216"/>
      <c r="AV122" s="25"/>
      <c r="AW122" s="215"/>
      <c r="AX122" s="25"/>
      <c r="AY122" s="215"/>
      <c r="AZ122" s="216"/>
      <c r="BA122" s="25"/>
      <c r="BB122" s="215"/>
      <c r="BC122" s="25"/>
    </row>
    <row r="123" spans="24:55" ht="15.75" customHeight="1">
      <c r="X123" s="215"/>
      <c r="Y123" s="286"/>
      <c r="Z123" s="215"/>
      <c r="AA123" s="216"/>
      <c r="AB123" s="286"/>
      <c r="AC123" s="215"/>
      <c r="AD123" s="286"/>
      <c r="AE123" s="215"/>
      <c r="AF123" s="216"/>
      <c r="AG123" s="25"/>
      <c r="AH123" s="215"/>
      <c r="AI123" s="25"/>
      <c r="AJ123" s="215"/>
      <c r="AK123" s="216"/>
      <c r="AL123" s="25"/>
      <c r="AM123" s="215"/>
      <c r="AN123" s="25"/>
      <c r="AO123" s="215"/>
      <c r="AP123" s="216"/>
      <c r="AQ123" s="25"/>
      <c r="AR123" s="215"/>
      <c r="AS123" s="25"/>
      <c r="AT123" s="215"/>
      <c r="AU123" s="216"/>
      <c r="AV123" s="25"/>
      <c r="AW123" s="215"/>
      <c r="AX123" s="25"/>
      <c r="AY123" s="215"/>
      <c r="AZ123" s="216"/>
      <c r="BA123" s="25"/>
      <c r="BB123" s="215"/>
      <c r="BC123" s="25"/>
    </row>
    <row r="124" spans="24:55" ht="15.75" customHeight="1">
      <c r="X124" s="215"/>
      <c r="Y124" s="286"/>
      <c r="Z124" s="215"/>
      <c r="AA124" s="216"/>
      <c r="AB124" s="286"/>
      <c r="AC124" s="215"/>
      <c r="AD124" s="286"/>
      <c r="AE124" s="215"/>
      <c r="AF124" s="216"/>
      <c r="AG124" s="25"/>
      <c r="AH124" s="215"/>
      <c r="AI124" s="25"/>
      <c r="AJ124" s="215"/>
      <c r="AK124" s="216"/>
      <c r="AL124" s="25"/>
      <c r="AM124" s="215"/>
      <c r="AN124" s="25"/>
      <c r="AO124" s="215"/>
      <c r="AP124" s="216"/>
      <c r="AQ124" s="25"/>
      <c r="AR124" s="215"/>
      <c r="AS124" s="25"/>
      <c r="AT124" s="215"/>
      <c r="AU124" s="216"/>
      <c r="AV124" s="25"/>
      <c r="AW124" s="215"/>
      <c r="AX124" s="25"/>
      <c r="AY124" s="215"/>
      <c r="AZ124" s="216"/>
      <c r="BA124" s="25"/>
      <c r="BB124" s="215"/>
      <c r="BC124" s="25"/>
    </row>
    <row r="125" spans="24:55" ht="15.75" customHeight="1">
      <c r="X125" s="215"/>
      <c r="Y125" s="286"/>
      <c r="Z125" s="215"/>
      <c r="AA125" s="216"/>
      <c r="AB125" s="286"/>
      <c r="AC125" s="215"/>
      <c r="AD125" s="286"/>
      <c r="AE125" s="215"/>
      <c r="AF125" s="216"/>
      <c r="AG125" s="25"/>
      <c r="AH125" s="215"/>
      <c r="AI125" s="25"/>
      <c r="AJ125" s="215"/>
      <c r="AK125" s="216"/>
      <c r="AL125" s="25"/>
      <c r="AM125" s="215"/>
      <c r="AN125" s="25"/>
      <c r="AO125" s="215"/>
      <c r="AP125" s="216"/>
      <c r="AQ125" s="25"/>
      <c r="AR125" s="215"/>
      <c r="AS125" s="25"/>
      <c r="AT125" s="215"/>
      <c r="AU125" s="216"/>
      <c r="AV125" s="25"/>
      <c r="AW125" s="215"/>
      <c r="AX125" s="25"/>
      <c r="AY125" s="215"/>
      <c r="AZ125" s="216"/>
      <c r="BA125" s="25"/>
      <c r="BB125" s="215"/>
      <c r="BC125" s="25"/>
    </row>
    <row r="126" spans="24:55" ht="15.75" customHeight="1">
      <c r="X126" s="215"/>
      <c r="Y126" s="286"/>
      <c r="Z126" s="215"/>
      <c r="AA126" s="216"/>
      <c r="AB126" s="286"/>
      <c r="AC126" s="215"/>
      <c r="AD126" s="286"/>
      <c r="AE126" s="215"/>
      <c r="AF126" s="216"/>
      <c r="AG126" s="25"/>
      <c r="AH126" s="215"/>
      <c r="AI126" s="25"/>
      <c r="AJ126" s="215"/>
      <c r="AK126" s="216"/>
      <c r="AL126" s="25"/>
      <c r="AM126" s="215"/>
      <c r="AN126" s="25"/>
      <c r="AO126" s="215"/>
      <c r="AP126" s="216"/>
      <c r="AQ126" s="25"/>
      <c r="AR126" s="215"/>
      <c r="AS126" s="25"/>
      <c r="AT126" s="215"/>
      <c r="AU126" s="216"/>
      <c r="AV126" s="25"/>
      <c r="AW126" s="215"/>
      <c r="AX126" s="25"/>
      <c r="AY126" s="215"/>
      <c r="AZ126" s="216"/>
      <c r="BA126" s="25"/>
      <c r="BB126" s="215"/>
      <c r="BC126" s="25"/>
    </row>
    <row r="127" spans="24:55" ht="15.75" customHeight="1">
      <c r="X127" s="215"/>
      <c r="Y127" s="286"/>
      <c r="Z127" s="215"/>
      <c r="AA127" s="216"/>
      <c r="AB127" s="286"/>
      <c r="AC127" s="215"/>
      <c r="AD127" s="286"/>
      <c r="AE127" s="215"/>
      <c r="AF127" s="216"/>
      <c r="AG127" s="25"/>
      <c r="AH127" s="215"/>
      <c r="AI127" s="25"/>
      <c r="AJ127" s="215"/>
      <c r="AK127" s="216"/>
      <c r="AL127" s="25"/>
      <c r="AM127" s="215"/>
      <c r="AN127" s="25"/>
      <c r="AO127" s="215"/>
      <c r="AP127" s="216"/>
      <c r="AQ127" s="25"/>
      <c r="AR127" s="215"/>
      <c r="AS127" s="25"/>
      <c r="AT127" s="215"/>
      <c r="AU127" s="216"/>
      <c r="AV127" s="25"/>
      <c r="AW127" s="215"/>
      <c r="AX127" s="25"/>
      <c r="AY127" s="215"/>
      <c r="AZ127" s="216"/>
      <c r="BA127" s="25"/>
      <c r="BB127" s="215"/>
      <c r="BC127" s="25"/>
    </row>
    <row r="128" spans="24:55" ht="15.75" customHeight="1">
      <c r="X128" s="215"/>
      <c r="Y128" s="286"/>
      <c r="Z128" s="215"/>
      <c r="AA128" s="216"/>
      <c r="AB128" s="286"/>
      <c r="AC128" s="215"/>
      <c r="AD128" s="286"/>
      <c r="AE128" s="215"/>
      <c r="AF128" s="216"/>
      <c r="AG128" s="25"/>
      <c r="AH128" s="215"/>
      <c r="AI128" s="25"/>
      <c r="AJ128" s="215"/>
      <c r="AK128" s="216"/>
      <c r="AL128" s="25"/>
      <c r="AM128" s="215"/>
      <c r="AN128" s="25"/>
      <c r="AO128" s="215"/>
      <c r="AP128" s="216"/>
      <c r="AQ128" s="25"/>
      <c r="AR128" s="215"/>
      <c r="AS128" s="25"/>
      <c r="AT128" s="215"/>
      <c r="AU128" s="216"/>
      <c r="AV128" s="25"/>
      <c r="AW128" s="215"/>
      <c r="AX128" s="25"/>
      <c r="AY128" s="215"/>
      <c r="AZ128" s="216"/>
      <c r="BA128" s="25"/>
      <c r="BB128" s="215"/>
      <c r="BC128" s="25"/>
    </row>
    <row r="129" spans="24:55" ht="15.75" customHeight="1">
      <c r="X129" s="215"/>
      <c r="Y129" s="286"/>
      <c r="Z129" s="215"/>
      <c r="AA129" s="216"/>
      <c r="AB129" s="286"/>
      <c r="AC129" s="215"/>
      <c r="AD129" s="286"/>
      <c r="AE129" s="215"/>
      <c r="AF129" s="216"/>
      <c r="AG129" s="25"/>
      <c r="AH129" s="215"/>
      <c r="AI129" s="25"/>
      <c r="AJ129" s="215"/>
      <c r="AK129" s="216"/>
      <c r="AL129" s="25"/>
      <c r="AM129" s="215"/>
      <c r="AN129" s="25"/>
      <c r="AO129" s="215"/>
      <c r="AP129" s="216"/>
      <c r="AQ129" s="25"/>
      <c r="AR129" s="215"/>
      <c r="AS129" s="25"/>
      <c r="AT129" s="215"/>
      <c r="AU129" s="216"/>
      <c r="AV129" s="25"/>
      <c r="AW129" s="215"/>
      <c r="AX129" s="25"/>
      <c r="AY129" s="215"/>
      <c r="AZ129" s="216"/>
      <c r="BA129" s="25"/>
      <c r="BB129" s="215"/>
      <c r="BC129" s="25"/>
    </row>
    <row r="130" spans="24:55" ht="15.75" customHeight="1">
      <c r="X130" s="215"/>
      <c r="Y130" s="286"/>
      <c r="Z130" s="215"/>
      <c r="AA130" s="216"/>
      <c r="AB130" s="286"/>
      <c r="AC130" s="215"/>
      <c r="AD130" s="286"/>
      <c r="AE130" s="215"/>
      <c r="AF130" s="216"/>
      <c r="AG130" s="25"/>
      <c r="AH130" s="215"/>
      <c r="AI130" s="25"/>
      <c r="AJ130" s="215"/>
      <c r="AK130" s="216"/>
      <c r="AL130" s="25"/>
      <c r="AM130" s="215"/>
      <c r="AN130" s="25"/>
      <c r="AO130" s="215"/>
      <c r="AP130" s="216"/>
      <c r="AQ130" s="25"/>
      <c r="AR130" s="215"/>
      <c r="AS130" s="25"/>
      <c r="AT130" s="215"/>
      <c r="AU130" s="216"/>
      <c r="AV130" s="25"/>
      <c r="AW130" s="215"/>
      <c r="AX130" s="25"/>
      <c r="AY130" s="215"/>
      <c r="AZ130" s="216"/>
      <c r="BA130" s="25"/>
      <c r="BB130" s="215"/>
      <c r="BC130" s="25"/>
    </row>
    <row r="131" spans="24:55" ht="15.75" customHeight="1">
      <c r="X131" s="215"/>
      <c r="Y131" s="286"/>
      <c r="Z131" s="215"/>
      <c r="AA131" s="216"/>
      <c r="AB131" s="286"/>
      <c r="AC131" s="215"/>
      <c r="AD131" s="286"/>
      <c r="AE131" s="215"/>
      <c r="AF131" s="216"/>
      <c r="AG131" s="25"/>
      <c r="AH131" s="215"/>
      <c r="AI131" s="25"/>
      <c r="AJ131" s="215"/>
      <c r="AK131" s="216"/>
      <c r="AL131" s="25"/>
      <c r="AM131" s="215"/>
      <c r="AN131" s="25"/>
      <c r="AO131" s="215"/>
      <c r="AP131" s="216"/>
      <c r="AQ131" s="25"/>
      <c r="AR131" s="215"/>
      <c r="AS131" s="25"/>
      <c r="AT131" s="215"/>
      <c r="AU131" s="216"/>
      <c r="AV131" s="25"/>
      <c r="AW131" s="215"/>
      <c r="AX131" s="25"/>
      <c r="AY131" s="215"/>
      <c r="AZ131" s="216"/>
      <c r="BA131" s="25"/>
      <c r="BB131" s="215"/>
      <c r="BC131" s="25"/>
    </row>
    <row r="132" spans="24:55" ht="15.75" customHeight="1">
      <c r="X132" s="215"/>
      <c r="Y132" s="286"/>
      <c r="Z132" s="215"/>
      <c r="AA132" s="216"/>
      <c r="AB132" s="286"/>
      <c r="AC132" s="215"/>
      <c r="AD132" s="286"/>
      <c r="AE132" s="215"/>
      <c r="AF132" s="216"/>
      <c r="AG132" s="25"/>
      <c r="AH132" s="215"/>
      <c r="AI132" s="25"/>
      <c r="AJ132" s="215"/>
      <c r="AK132" s="216"/>
      <c r="AL132" s="25"/>
      <c r="AM132" s="215"/>
      <c r="AN132" s="25"/>
      <c r="AO132" s="215"/>
      <c r="AP132" s="216"/>
      <c r="AQ132" s="25"/>
      <c r="AR132" s="215"/>
      <c r="AS132" s="25"/>
      <c r="AT132" s="215"/>
      <c r="AU132" s="216"/>
      <c r="AV132" s="25"/>
      <c r="AW132" s="215"/>
      <c r="AX132" s="25"/>
      <c r="AY132" s="215"/>
      <c r="AZ132" s="216"/>
      <c r="BA132" s="25"/>
      <c r="BB132" s="215"/>
      <c r="BC132" s="25"/>
    </row>
    <row r="133" spans="24:55" ht="15.75" customHeight="1">
      <c r="X133" s="215"/>
      <c r="Y133" s="286"/>
      <c r="Z133" s="215"/>
      <c r="AA133" s="216"/>
      <c r="AB133" s="286"/>
      <c r="AC133" s="215"/>
      <c r="AD133" s="286"/>
      <c r="AE133" s="215"/>
      <c r="AF133" s="216"/>
      <c r="AG133" s="25"/>
      <c r="AH133" s="215"/>
      <c r="AI133" s="25"/>
      <c r="AJ133" s="215"/>
      <c r="AK133" s="216"/>
      <c r="AL133" s="25"/>
      <c r="AM133" s="215"/>
      <c r="AN133" s="25"/>
      <c r="AO133" s="215"/>
      <c r="AP133" s="216"/>
      <c r="AQ133" s="25"/>
      <c r="AR133" s="215"/>
      <c r="AS133" s="25"/>
      <c r="AT133" s="215"/>
      <c r="AU133" s="216"/>
      <c r="AV133" s="25"/>
      <c r="AW133" s="215"/>
      <c r="AX133" s="25"/>
      <c r="AY133" s="215"/>
      <c r="AZ133" s="216"/>
      <c r="BA133" s="25"/>
      <c r="BB133" s="215"/>
      <c r="BC133" s="25"/>
    </row>
    <row r="134" spans="24:55" ht="15.75" customHeight="1">
      <c r="X134" s="215"/>
      <c r="Y134" s="286"/>
      <c r="Z134" s="215"/>
      <c r="AA134" s="216"/>
      <c r="AB134" s="286"/>
      <c r="AC134" s="215"/>
      <c r="AD134" s="286"/>
      <c r="AE134" s="215"/>
      <c r="AF134" s="216"/>
      <c r="AG134" s="25"/>
      <c r="AH134" s="215"/>
      <c r="AI134" s="25"/>
      <c r="AJ134" s="215"/>
      <c r="AK134" s="216"/>
      <c r="AL134" s="25"/>
      <c r="AM134" s="215"/>
      <c r="AN134" s="25"/>
      <c r="AO134" s="215"/>
      <c r="AP134" s="216"/>
      <c r="AQ134" s="25"/>
      <c r="AR134" s="215"/>
      <c r="AS134" s="25"/>
      <c r="AT134" s="215"/>
      <c r="AU134" s="216"/>
      <c r="AV134" s="25"/>
      <c r="AW134" s="215"/>
      <c r="AX134" s="25"/>
      <c r="AY134" s="215"/>
      <c r="AZ134" s="216"/>
      <c r="BA134" s="25"/>
      <c r="BB134" s="215"/>
      <c r="BC134" s="25"/>
    </row>
    <row r="135" spans="24:55" ht="15.75" customHeight="1">
      <c r="X135" s="215"/>
      <c r="Y135" s="286"/>
      <c r="Z135" s="215"/>
      <c r="AA135" s="216"/>
      <c r="AB135" s="286"/>
      <c r="AC135" s="215"/>
      <c r="AD135" s="286"/>
      <c r="AE135" s="215"/>
      <c r="AF135" s="216"/>
      <c r="AG135" s="25"/>
      <c r="AH135" s="215"/>
      <c r="AI135" s="25"/>
      <c r="AJ135" s="215"/>
      <c r="AK135" s="216"/>
      <c r="AL135" s="25"/>
      <c r="AM135" s="215"/>
      <c r="AN135" s="25"/>
      <c r="AO135" s="215"/>
      <c r="AP135" s="216"/>
      <c r="AQ135" s="25"/>
      <c r="AR135" s="215"/>
      <c r="AS135" s="25"/>
      <c r="AT135" s="215"/>
      <c r="AU135" s="216"/>
      <c r="AV135" s="25"/>
      <c r="AW135" s="215"/>
      <c r="AX135" s="25"/>
      <c r="AY135" s="215"/>
      <c r="AZ135" s="216"/>
      <c r="BA135" s="25"/>
      <c r="BB135" s="215"/>
      <c r="BC135" s="25"/>
    </row>
    <row r="136" spans="24:55" ht="15.75" customHeight="1">
      <c r="X136" s="215"/>
      <c r="Y136" s="286"/>
      <c r="Z136" s="215"/>
      <c r="AA136" s="216"/>
      <c r="AB136" s="286"/>
      <c r="AC136" s="215"/>
      <c r="AD136" s="286"/>
      <c r="AE136" s="215"/>
      <c r="AF136" s="216"/>
      <c r="AG136" s="25"/>
      <c r="AH136" s="215"/>
      <c r="AI136" s="25"/>
      <c r="AJ136" s="215"/>
      <c r="AK136" s="216"/>
      <c r="AL136" s="25"/>
      <c r="AM136" s="215"/>
      <c r="AN136" s="25"/>
      <c r="AO136" s="215"/>
      <c r="AP136" s="216"/>
      <c r="AQ136" s="25"/>
      <c r="AR136" s="215"/>
      <c r="AS136" s="25"/>
      <c r="AT136" s="215"/>
      <c r="AU136" s="216"/>
      <c r="AV136" s="25"/>
      <c r="AW136" s="215"/>
      <c r="AX136" s="25"/>
      <c r="AY136" s="215"/>
      <c r="AZ136" s="216"/>
      <c r="BA136" s="25"/>
      <c r="BB136" s="215"/>
      <c r="BC136" s="25"/>
    </row>
    <row r="137" spans="24:55" ht="15.75" customHeight="1">
      <c r="X137" s="215"/>
      <c r="Y137" s="286"/>
      <c r="Z137" s="215"/>
      <c r="AA137" s="216"/>
      <c r="AB137" s="286"/>
      <c r="AC137" s="215"/>
      <c r="AD137" s="286"/>
      <c r="AE137" s="215"/>
      <c r="AF137" s="216"/>
      <c r="AG137" s="25"/>
      <c r="AH137" s="215"/>
      <c r="AI137" s="25"/>
      <c r="AJ137" s="215"/>
      <c r="AK137" s="216"/>
      <c r="AL137" s="25"/>
      <c r="AM137" s="215"/>
      <c r="AN137" s="25"/>
      <c r="AO137" s="215"/>
      <c r="AP137" s="216"/>
      <c r="AQ137" s="25"/>
      <c r="AR137" s="215"/>
      <c r="AS137" s="25"/>
      <c r="AT137" s="215"/>
      <c r="AU137" s="216"/>
      <c r="AV137" s="25"/>
      <c r="AW137" s="215"/>
      <c r="AX137" s="25"/>
      <c r="AY137" s="215"/>
      <c r="AZ137" s="216"/>
      <c r="BA137" s="25"/>
      <c r="BB137" s="215"/>
      <c r="BC137" s="25"/>
    </row>
    <row r="138" spans="24:55" ht="15.75" customHeight="1">
      <c r="X138" s="215"/>
      <c r="Y138" s="286"/>
      <c r="Z138" s="215"/>
      <c r="AA138" s="216"/>
      <c r="AB138" s="286"/>
      <c r="AC138" s="215"/>
      <c r="AD138" s="286"/>
      <c r="AE138" s="215"/>
      <c r="AF138" s="216"/>
      <c r="AG138" s="25"/>
      <c r="AH138" s="215"/>
      <c r="AI138" s="25"/>
      <c r="AJ138" s="215"/>
      <c r="AK138" s="216"/>
      <c r="AL138" s="25"/>
      <c r="AM138" s="215"/>
      <c r="AN138" s="25"/>
      <c r="AO138" s="215"/>
      <c r="AP138" s="216"/>
      <c r="AQ138" s="25"/>
      <c r="AR138" s="215"/>
      <c r="AS138" s="25"/>
      <c r="AT138" s="215"/>
      <c r="AU138" s="216"/>
      <c r="AV138" s="25"/>
      <c r="AW138" s="215"/>
      <c r="AX138" s="25"/>
      <c r="AY138" s="215"/>
      <c r="AZ138" s="216"/>
      <c r="BA138" s="25"/>
      <c r="BB138" s="215"/>
      <c r="BC138" s="25"/>
    </row>
    <row r="139" spans="24:55" ht="15.75" customHeight="1">
      <c r="X139" s="215"/>
      <c r="Y139" s="286"/>
      <c r="Z139" s="215"/>
      <c r="AA139" s="216"/>
      <c r="AB139" s="286"/>
      <c r="AC139" s="215"/>
      <c r="AD139" s="286"/>
      <c r="AE139" s="215"/>
      <c r="AF139" s="216"/>
      <c r="AG139" s="25"/>
      <c r="AH139" s="215"/>
      <c r="AI139" s="25"/>
      <c r="AJ139" s="215"/>
      <c r="AK139" s="216"/>
      <c r="AL139" s="25"/>
      <c r="AM139" s="215"/>
      <c r="AN139" s="25"/>
      <c r="AO139" s="215"/>
      <c r="AP139" s="216"/>
      <c r="AQ139" s="25"/>
      <c r="AR139" s="215"/>
      <c r="AS139" s="25"/>
      <c r="AT139" s="215"/>
      <c r="AU139" s="216"/>
      <c r="AV139" s="25"/>
      <c r="AW139" s="215"/>
      <c r="AX139" s="25"/>
      <c r="AY139" s="215"/>
      <c r="AZ139" s="216"/>
      <c r="BA139" s="25"/>
      <c r="BB139" s="215"/>
      <c r="BC139" s="25"/>
    </row>
    <row r="140" spans="24:55" ht="15.75" customHeight="1">
      <c r="X140" s="215"/>
      <c r="Y140" s="286"/>
      <c r="Z140" s="215"/>
      <c r="AA140" s="216"/>
      <c r="AB140" s="286"/>
      <c r="AC140" s="215"/>
      <c r="AD140" s="286"/>
      <c r="AE140" s="215"/>
      <c r="AF140" s="216"/>
      <c r="AG140" s="25"/>
      <c r="AH140" s="215"/>
      <c r="AI140" s="25"/>
      <c r="AJ140" s="215"/>
      <c r="AK140" s="216"/>
      <c r="AL140" s="25"/>
      <c r="AM140" s="215"/>
      <c r="AN140" s="25"/>
      <c r="AO140" s="215"/>
      <c r="AP140" s="216"/>
      <c r="AQ140" s="25"/>
      <c r="AR140" s="215"/>
      <c r="AS140" s="25"/>
      <c r="AT140" s="215"/>
      <c r="AU140" s="216"/>
      <c r="AV140" s="25"/>
      <c r="AW140" s="215"/>
      <c r="AX140" s="25"/>
      <c r="AY140" s="215"/>
      <c r="AZ140" s="216"/>
      <c r="BA140" s="25"/>
      <c r="BB140" s="215"/>
      <c r="BC140" s="25"/>
    </row>
    <row r="141" spans="24:55" ht="15.75" customHeight="1">
      <c r="X141" s="215"/>
      <c r="Y141" s="286"/>
      <c r="Z141" s="215"/>
      <c r="AA141" s="216"/>
      <c r="AB141" s="286"/>
      <c r="AC141" s="215"/>
      <c r="AD141" s="286"/>
      <c r="AE141" s="215"/>
      <c r="AF141" s="216"/>
      <c r="AG141" s="25"/>
      <c r="AH141" s="215"/>
      <c r="AI141" s="25"/>
      <c r="AJ141" s="215"/>
      <c r="AK141" s="216"/>
      <c r="AL141" s="25"/>
      <c r="AM141" s="215"/>
      <c r="AN141" s="25"/>
      <c r="AO141" s="215"/>
      <c r="AP141" s="216"/>
      <c r="AQ141" s="25"/>
      <c r="AR141" s="215"/>
      <c r="AS141" s="25"/>
      <c r="AT141" s="215"/>
      <c r="AU141" s="216"/>
      <c r="AV141" s="25"/>
      <c r="AW141" s="215"/>
      <c r="AX141" s="25"/>
      <c r="AY141" s="215"/>
      <c r="AZ141" s="216"/>
      <c r="BA141" s="25"/>
      <c r="BB141" s="215"/>
      <c r="BC141" s="25"/>
    </row>
    <row r="142" spans="24:55" ht="15.75" customHeight="1">
      <c r="X142" s="215"/>
      <c r="Y142" s="286"/>
      <c r="Z142" s="215"/>
      <c r="AA142" s="216"/>
      <c r="AB142" s="286"/>
      <c r="AC142" s="215"/>
      <c r="AD142" s="286"/>
      <c r="AE142" s="215"/>
      <c r="AF142" s="216"/>
      <c r="AG142" s="25"/>
      <c r="AH142" s="215"/>
      <c r="AI142" s="25"/>
      <c r="AJ142" s="215"/>
      <c r="AK142" s="216"/>
      <c r="AL142" s="25"/>
      <c r="AM142" s="215"/>
      <c r="AN142" s="25"/>
      <c r="AO142" s="215"/>
      <c r="AP142" s="216"/>
      <c r="AQ142" s="25"/>
      <c r="AR142" s="215"/>
      <c r="AS142" s="25"/>
      <c r="AT142" s="215"/>
      <c r="AU142" s="216"/>
      <c r="AV142" s="25"/>
      <c r="AW142" s="215"/>
      <c r="AX142" s="25"/>
      <c r="AY142" s="215"/>
      <c r="AZ142" s="216"/>
      <c r="BA142" s="25"/>
      <c r="BB142" s="215"/>
      <c r="BC142" s="25"/>
    </row>
    <row r="143" spans="24:55" ht="15.75" customHeight="1">
      <c r="X143" s="215"/>
      <c r="Y143" s="286"/>
      <c r="Z143" s="215"/>
      <c r="AA143" s="216"/>
      <c r="AB143" s="286"/>
      <c r="AC143" s="215"/>
      <c r="AD143" s="286"/>
      <c r="AE143" s="215"/>
      <c r="AF143" s="216"/>
      <c r="AG143" s="25"/>
      <c r="AH143" s="215"/>
      <c r="AI143" s="25"/>
      <c r="AJ143" s="215"/>
      <c r="AK143" s="216"/>
      <c r="AL143" s="25"/>
      <c r="AM143" s="215"/>
      <c r="AN143" s="25"/>
      <c r="AO143" s="215"/>
      <c r="AP143" s="216"/>
      <c r="AQ143" s="25"/>
      <c r="AR143" s="215"/>
      <c r="AS143" s="25"/>
      <c r="AT143" s="215"/>
      <c r="AU143" s="216"/>
      <c r="AV143" s="25"/>
      <c r="AW143" s="215"/>
      <c r="AX143" s="25"/>
      <c r="AY143" s="215"/>
      <c r="AZ143" s="216"/>
      <c r="BA143" s="25"/>
      <c r="BB143" s="215"/>
      <c r="BC143" s="25"/>
    </row>
    <row r="144" spans="24:55" ht="15.75" customHeight="1">
      <c r="X144" s="215"/>
      <c r="Y144" s="286"/>
      <c r="Z144" s="215"/>
      <c r="AA144" s="216"/>
      <c r="AB144" s="286"/>
      <c r="AC144" s="215"/>
      <c r="AD144" s="286"/>
      <c r="AE144" s="215"/>
      <c r="AF144" s="216"/>
      <c r="AG144" s="25"/>
      <c r="AH144" s="215"/>
      <c r="AI144" s="25"/>
      <c r="AJ144" s="215"/>
      <c r="AK144" s="216"/>
      <c r="AL144" s="25"/>
      <c r="AM144" s="215"/>
      <c r="AN144" s="25"/>
      <c r="AO144" s="215"/>
      <c r="AP144" s="216"/>
      <c r="AQ144" s="25"/>
      <c r="AR144" s="215"/>
      <c r="AS144" s="25"/>
      <c r="AT144" s="215"/>
      <c r="AU144" s="216"/>
      <c r="AV144" s="25"/>
      <c r="AW144" s="215"/>
      <c r="AX144" s="25"/>
      <c r="AY144" s="215"/>
      <c r="AZ144" s="216"/>
      <c r="BA144" s="25"/>
      <c r="BB144" s="215"/>
      <c r="BC144" s="25"/>
    </row>
    <row r="145" spans="24:55" ht="15.75" customHeight="1">
      <c r="X145" s="215"/>
      <c r="Y145" s="286"/>
      <c r="Z145" s="215"/>
      <c r="AA145" s="216"/>
      <c r="AB145" s="286"/>
      <c r="AC145" s="215"/>
      <c r="AD145" s="286"/>
      <c r="AE145" s="215"/>
      <c r="AF145" s="216"/>
      <c r="AG145" s="25"/>
      <c r="AH145" s="215"/>
      <c r="AI145" s="25"/>
      <c r="AJ145" s="215"/>
      <c r="AK145" s="216"/>
      <c r="AL145" s="25"/>
      <c r="AM145" s="215"/>
      <c r="AN145" s="25"/>
      <c r="AO145" s="215"/>
      <c r="AP145" s="216"/>
      <c r="AQ145" s="25"/>
      <c r="AR145" s="215"/>
      <c r="AS145" s="25"/>
      <c r="AT145" s="215"/>
      <c r="AU145" s="216"/>
      <c r="AV145" s="25"/>
      <c r="AW145" s="215"/>
      <c r="AX145" s="25"/>
      <c r="AY145" s="215"/>
      <c r="AZ145" s="216"/>
      <c r="BA145" s="25"/>
      <c r="BB145" s="215"/>
      <c r="BC145" s="25"/>
    </row>
    <row r="146" spans="24:55" ht="15.75" customHeight="1">
      <c r="X146" s="215"/>
      <c r="Y146" s="286"/>
      <c r="Z146" s="215"/>
      <c r="AA146" s="216"/>
      <c r="AB146" s="286"/>
      <c r="AC146" s="215"/>
      <c r="AD146" s="286"/>
      <c r="AE146" s="215"/>
      <c r="AF146" s="216"/>
      <c r="AG146" s="25"/>
      <c r="AH146" s="215"/>
      <c r="AI146" s="25"/>
      <c r="AJ146" s="215"/>
      <c r="AK146" s="216"/>
      <c r="AL146" s="25"/>
      <c r="AM146" s="215"/>
      <c r="AN146" s="25"/>
      <c r="AO146" s="215"/>
      <c r="AP146" s="216"/>
      <c r="AQ146" s="25"/>
      <c r="AR146" s="215"/>
      <c r="AS146" s="25"/>
      <c r="AT146" s="215"/>
      <c r="AU146" s="216"/>
      <c r="AV146" s="25"/>
      <c r="AW146" s="215"/>
      <c r="AX146" s="25"/>
      <c r="AY146" s="215"/>
      <c r="AZ146" s="216"/>
      <c r="BA146" s="25"/>
      <c r="BB146" s="215"/>
      <c r="BC146" s="25"/>
    </row>
    <row r="147" spans="24:55" ht="15.75" customHeight="1">
      <c r="X147" s="215"/>
      <c r="Y147" s="286"/>
      <c r="Z147" s="215"/>
      <c r="AA147" s="216"/>
      <c r="AB147" s="286"/>
      <c r="AC147" s="215"/>
      <c r="AD147" s="286"/>
      <c r="AE147" s="215"/>
      <c r="AF147" s="216"/>
      <c r="AG147" s="25"/>
      <c r="AH147" s="215"/>
      <c r="AI147" s="25"/>
      <c r="AJ147" s="215"/>
      <c r="AK147" s="216"/>
      <c r="AL147" s="25"/>
      <c r="AM147" s="215"/>
      <c r="AN147" s="25"/>
      <c r="AO147" s="215"/>
      <c r="AP147" s="216"/>
      <c r="AQ147" s="25"/>
      <c r="AR147" s="215"/>
      <c r="AS147" s="25"/>
      <c r="AT147" s="215"/>
      <c r="AU147" s="216"/>
      <c r="AV147" s="25"/>
      <c r="AW147" s="215"/>
      <c r="AX147" s="25"/>
      <c r="AY147" s="215"/>
      <c r="AZ147" s="216"/>
      <c r="BA147" s="25"/>
      <c r="BB147" s="215"/>
      <c r="BC147" s="25"/>
    </row>
    <row r="148" spans="24:55" ht="15.75" customHeight="1">
      <c r="X148" s="215"/>
      <c r="Y148" s="286"/>
      <c r="Z148" s="215"/>
      <c r="AA148" s="216"/>
      <c r="AB148" s="286"/>
      <c r="AC148" s="215"/>
      <c r="AD148" s="286"/>
      <c r="AE148" s="215"/>
      <c r="AF148" s="216"/>
      <c r="AG148" s="25"/>
      <c r="AH148" s="215"/>
      <c r="AI148" s="25"/>
      <c r="AJ148" s="215"/>
      <c r="AK148" s="216"/>
      <c r="AL148" s="25"/>
      <c r="AM148" s="215"/>
      <c r="AN148" s="25"/>
      <c r="AO148" s="215"/>
      <c r="AP148" s="216"/>
      <c r="AQ148" s="25"/>
      <c r="AR148" s="215"/>
      <c r="AS148" s="25"/>
      <c r="AT148" s="215"/>
      <c r="AU148" s="216"/>
      <c r="AV148" s="25"/>
      <c r="AW148" s="215"/>
      <c r="AX148" s="25"/>
      <c r="AY148" s="215"/>
      <c r="AZ148" s="216"/>
      <c r="BA148" s="25"/>
      <c r="BB148" s="215"/>
      <c r="BC148" s="25"/>
    </row>
    <row r="149" spans="24:55" ht="15.75" customHeight="1">
      <c r="X149" s="215"/>
      <c r="Y149" s="286"/>
      <c r="Z149" s="215"/>
      <c r="AA149" s="216"/>
      <c r="AB149" s="286"/>
      <c r="AC149" s="215"/>
      <c r="AD149" s="286"/>
      <c r="AE149" s="215"/>
      <c r="AF149" s="216"/>
      <c r="AG149" s="25"/>
      <c r="AH149" s="215"/>
      <c r="AI149" s="25"/>
      <c r="AJ149" s="215"/>
      <c r="AK149" s="216"/>
      <c r="AL149" s="25"/>
      <c r="AM149" s="215"/>
      <c r="AN149" s="25"/>
      <c r="AO149" s="215"/>
      <c r="AP149" s="216"/>
      <c r="AQ149" s="25"/>
      <c r="AR149" s="215"/>
      <c r="AS149" s="25"/>
      <c r="AT149" s="215"/>
      <c r="AU149" s="216"/>
      <c r="AV149" s="25"/>
      <c r="AW149" s="215"/>
      <c r="AX149" s="25"/>
      <c r="AY149" s="215"/>
      <c r="AZ149" s="216"/>
      <c r="BA149" s="25"/>
      <c r="BB149" s="215"/>
      <c r="BC149" s="25"/>
    </row>
    <row r="150" spans="24:55" ht="15.75" customHeight="1">
      <c r="X150" s="215"/>
      <c r="Y150" s="286"/>
      <c r="Z150" s="215"/>
      <c r="AA150" s="216"/>
      <c r="AB150" s="286"/>
      <c r="AC150" s="215"/>
      <c r="AD150" s="286"/>
      <c r="AE150" s="215"/>
      <c r="AF150" s="216"/>
      <c r="AG150" s="25"/>
      <c r="AH150" s="215"/>
      <c r="AI150" s="25"/>
      <c r="AJ150" s="215"/>
      <c r="AK150" s="216"/>
      <c r="AL150" s="25"/>
      <c r="AM150" s="215"/>
      <c r="AN150" s="25"/>
      <c r="AO150" s="215"/>
      <c r="AP150" s="216"/>
      <c r="AQ150" s="25"/>
      <c r="AR150" s="215"/>
      <c r="AS150" s="25"/>
      <c r="AT150" s="215"/>
      <c r="AU150" s="216"/>
      <c r="AV150" s="25"/>
      <c r="AW150" s="215"/>
      <c r="AX150" s="25"/>
      <c r="AY150" s="215"/>
      <c r="AZ150" s="216"/>
      <c r="BA150" s="25"/>
      <c r="BB150" s="215"/>
      <c r="BC150" s="25"/>
    </row>
    <row r="151" spans="24:55" ht="15.75" customHeight="1">
      <c r="X151" s="215"/>
      <c r="Y151" s="286"/>
      <c r="Z151" s="215"/>
      <c r="AA151" s="216"/>
      <c r="AB151" s="286"/>
      <c r="AC151" s="215"/>
      <c r="AD151" s="286"/>
      <c r="AE151" s="215"/>
      <c r="AF151" s="216"/>
      <c r="AG151" s="25"/>
      <c r="AH151" s="215"/>
      <c r="AI151" s="25"/>
      <c r="AJ151" s="215"/>
      <c r="AK151" s="216"/>
      <c r="AL151" s="25"/>
      <c r="AM151" s="215"/>
      <c r="AN151" s="25"/>
      <c r="AO151" s="215"/>
      <c r="AP151" s="216"/>
      <c r="AQ151" s="25"/>
      <c r="AR151" s="215"/>
      <c r="AS151" s="25"/>
      <c r="AT151" s="215"/>
      <c r="AU151" s="216"/>
      <c r="AV151" s="25"/>
      <c r="AW151" s="215"/>
      <c r="AX151" s="25"/>
      <c r="AY151" s="215"/>
      <c r="AZ151" s="216"/>
      <c r="BA151" s="25"/>
      <c r="BB151" s="215"/>
      <c r="BC151" s="25"/>
    </row>
    <row r="152" spans="24:55" ht="15.75" customHeight="1">
      <c r="X152" s="215"/>
      <c r="Y152" s="286"/>
      <c r="Z152" s="215"/>
      <c r="AA152" s="216"/>
      <c r="AB152" s="286"/>
      <c r="AC152" s="215"/>
      <c r="AD152" s="286"/>
      <c r="AE152" s="215"/>
      <c r="AF152" s="216"/>
      <c r="AG152" s="25"/>
      <c r="AH152" s="215"/>
      <c r="AI152" s="25"/>
      <c r="AJ152" s="215"/>
      <c r="AK152" s="216"/>
      <c r="AL152" s="25"/>
      <c r="AM152" s="215"/>
      <c r="AN152" s="25"/>
      <c r="AO152" s="215"/>
      <c r="AP152" s="216"/>
      <c r="AQ152" s="25"/>
      <c r="AR152" s="215"/>
      <c r="AS152" s="25"/>
      <c r="AT152" s="215"/>
      <c r="AU152" s="216"/>
      <c r="AV152" s="25"/>
      <c r="AW152" s="215"/>
      <c r="AX152" s="25"/>
      <c r="AY152" s="215"/>
      <c r="AZ152" s="216"/>
      <c r="BA152" s="25"/>
      <c r="BB152" s="215"/>
      <c r="BC152" s="25"/>
    </row>
    <row r="153" spans="24:55" ht="15.75" customHeight="1">
      <c r="X153" s="215"/>
      <c r="Y153" s="286"/>
      <c r="Z153" s="215"/>
      <c r="AA153" s="216"/>
      <c r="AB153" s="286"/>
      <c r="AC153" s="215"/>
      <c r="AD153" s="286"/>
      <c r="AE153" s="215"/>
      <c r="AF153" s="216"/>
      <c r="AG153" s="25"/>
      <c r="AH153" s="215"/>
      <c r="AI153" s="25"/>
      <c r="AJ153" s="215"/>
      <c r="AK153" s="216"/>
      <c r="AL153" s="25"/>
      <c r="AM153" s="215"/>
      <c r="AN153" s="25"/>
      <c r="AO153" s="215"/>
      <c r="AP153" s="216"/>
      <c r="AQ153" s="25"/>
      <c r="AR153" s="215"/>
      <c r="AS153" s="25"/>
      <c r="AT153" s="215"/>
      <c r="AU153" s="216"/>
      <c r="AV153" s="25"/>
      <c r="AW153" s="215"/>
      <c r="AX153" s="25"/>
      <c r="AY153" s="215"/>
      <c r="AZ153" s="216"/>
      <c r="BA153" s="25"/>
      <c r="BB153" s="215"/>
      <c r="BC153" s="25"/>
    </row>
    <row r="154" spans="24:55" ht="15.75" customHeight="1">
      <c r="X154" s="215"/>
      <c r="Y154" s="286"/>
      <c r="Z154" s="215"/>
      <c r="AA154" s="216"/>
      <c r="AB154" s="286"/>
      <c r="AC154" s="215"/>
      <c r="AD154" s="286"/>
      <c r="AE154" s="215"/>
      <c r="AF154" s="216"/>
      <c r="AG154" s="25"/>
      <c r="AH154" s="215"/>
      <c r="AI154" s="25"/>
      <c r="AJ154" s="215"/>
      <c r="AK154" s="216"/>
      <c r="AL154" s="25"/>
      <c r="AM154" s="215"/>
      <c r="AN154" s="25"/>
      <c r="AO154" s="215"/>
      <c r="AP154" s="216"/>
      <c r="AQ154" s="25"/>
      <c r="AR154" s="215"/>
      <c r="AS154" s="25"/>
      <c r="AT154" s="215"/>
      <c r="AU154" s="216"/>
      <c r="AV154" s="25"/>
      <c r="AW154" s="215"/>
      <c r="AX154" s="25"/>
      <c r="AY154" s="215"/>
      <c r="AZ154" s="216"/>
      <c r="BA154" s="25"/>
      <c r="BB154" s="215"/>
      <c r="BC154" s="25"/>
    </row>
    <row r="155" spans="24:55" ht="15.75" customHeight="1">
      <c r="X155" s="215"/>
      <c r="Y155" s="286"/>
      <c r="Z155" s="215"/>
      <c r="AA155" s="216"/>
      <c r="AB155" s="286"/>
      <c r="AC155" s="215"/>
      <c r="AD155" s="286"/>
      <c r="AE155" s="215"/>
      <c r="AF155" s="216"/>
      <c r="AG155" s="25"/>
      <c r="AH155" s="215"/>
      <c r="AI155" s="25"/>
      <c r="AJ155" s="215"/>
      <c r="AK155" s="216"/>
      <c r="AL155" s="25"/>
      <c r="AM155" s="215"/>
      <c r="AN155" s="25"/>
      <c r="AO155" s="215"/>
      <c r="AP155" s="216"/>
      <c r="AQ155" s="25"/>
      <c r="AR155" s="215"/>
      <c r="AS155" s="25"/>
      <c r="AT155" s="215"/>
      <c r="AU155" s="216"/>
      <c r="AV155" s="25"/>
      <c r="AW155" s="215"/>
      <c r="AX155" s="25"/>
      <c r="AY155" s="215"/>
      <c r="AZ155" s="216"/>
      <c r="BA155" s="25"/>
      <c r="BB155" s="215"/>
      <c r="BC155" s="25"/>
    </row>
    <row r="156" spans="24:55" ht="15.75" customHeight="1">
      <c r="X156" s="215"/>
      <c r="Y156" s="286"/>
      <c r="Z156" s="215"/>
      <c r="AA156" s="216"/>
      <c r="AB156" s="286"/>
      <c r="AC156" s="215"/>
      <c r="AD156" s="286"/>
      <c r="AE156" s="215"/>
      <c r="AF156" s="216"/>
      <c r="AG156" s="25"/>
      <c r="AH156" s="215"/>
      <c r="AI156" s="25"/>
      <c r="AJ156" s="215"/>
      <c r="AK156" s="216"/>
      <c r="AL156" s="25"/>
      <c r="AM156" s="215"/>
      <c r="AN156" s="25"/>
      <c r="AO156" s="215"/>
      <c r="AP156" s="216"/>
      <c r="AQ156" s="25"/>
      <c r="AR156" s="215"/>
      <c r="AS156" s="25"/>
      <c r="AT156" s="215"/>
      <c r="AU156" s="216"/>
      <c r="AV156" s="25"/>
      <c r="AW156" s="215"/>
      <c r="AX156" s="25"/>
      <c r="AY156" s="215"/>
      <c r="AZ156" s="216"/>
      <c r="BA156" s="25"/>
      <c r="BB156" s="215"/>
      <c r="BC156" s="25"/>
    </row>
    <row r="157" spans="24:55" ht="15.75" customHeight="1">
      <c r="X157" s="215"/>
      <c r="Y157" s="286"/>
      <c r="Z157" s="215"/>
      <c r="AA157" s="216"/>
      <c r="AB157" s="286"/>
      <c r="AC157" s="215"/>
      <c r="AD157" s="286"/>
      <c r="AE157" s="215"/>
      <c r="AF157" s="216"/>
      <c r="AG157" s="25"/>
      <c r="AH157" s="215"/>
      <c r="AI157" s="25"/>
      <c r="AJ157" s="215"/>
      <c r="AK157" s="216"/>
      <c r="AL157" s="25"/>
      <c r="AM157" s="215"/>
      <c r="AN157" s="25"/>
      <c r="AO157" s="215"/>
      <c r="AP157" s="216"/>
      <c r="AQ157" s="25"/>
      <c r="AR157" s="215"/>
      <c r="AS157" s="25"/>
      <c r="AT157" s="215"/>
      <c r="AU157" s="216"/>
      <c r="AV157" s="25"/>
      <c r="AW157" s="215"/>
      <c r="AX157" s="25"/>
      <c r="AY157" s="215"/>
      <c r="AZ157" s="216"/>
      <c r="BA157" s="25"/>
      <c r="BB157" s="215"/>
      <c r="BC157" s="25"/>
    </row>
    <row r="158" spans="24:55" ht="15.75" customHeight="1">
      <c r="X158" s="215"/>
      <c r="Y158" s="286"/>
      <c r="Z158" s="215"/>
      <c r="AA158" s="216"/>
      <c r="AB158" s="286"/>
      <c r="AC158" s="215"/>
      <c r="AD158" s="286"/>
      <c r="AE158" s="215"/>
      <c r="AF158" s="216"/>
      <c r="AG158" s="25"/>
      <c r="AH158" s="215"/>
      <c r="AI158" s="25"/>
      <c r="AJ158" s="215"/>
      <c r="AK158" s="216"/>
      <c r="AL158" s="25"/>
      <c r="AM158" s="215"/>
      <c r="AN158" s="25"/>
      <c r="AO158" s="215"/>
      <c r="AP158" s="216"/>
      <c r="AQ158" s="25"/>
      <c r="AR158" s="215"/>
      <c r="AS158" s="25"/>
      <c r="AT158" s="215"/>
      <c r="AU158" s="216"/>
      <c r="AV158" s="25"/>
      <c r="AW158" s="215"/>
      <c r="AX158" s="25"/>
      <c r="AY158" s="215"/>
      <c r="AZ158" s="216"/>
      <c r="BA158" s="25"/>
      <c r="BB158" s="215"/>
      <c r="BC158" s="25"/>
    </row>
    <row r="159" spans="24:55" ht="15.75" customHeight="1">
      <c r="X159" s="215"/>
      <c r="Y159" s="286"/>
      <c r="Z159" s="215"/>
      <c r="AA159" s="216"/>
      <c r="AB159" s="286"/>
      <c r="AC159" s="215"/>
      <c r="AD159" s="286"/>
      <c r="AE159" s="215"/>
      <c r="AF159" s="216"/>
      <c r="AG159" s="25"/>
      <c r="AH159" s="215"/>
      <c r="AI159" s="25"/>
      <c r="AJ159" s="215"/>
      <c r="AK159" s="216"/>
      <c r="AL159" s="25"/>
      <c r="AM159" s="215"/>
      <c r="AN159" s="25"/>
      <c r="AO159" s="215"/>
      <c r="AP159" s="216"/>
      <c r="AQ159" s="25"/>
      <c r="AR159" s="215"/>
      <c r="AS159" s="25"/>
      <c r="AT159" s="215"/>
      <c r="AU159" s="216"/>
      <c r="AV159" s="25"/>
      <c r="AW159" s="215"/>
      <c r="AX159" s="25"/>
      <c r="AY159" s="215"/>
      <c r="AZ159" s="216"/>
      <c r="BA159" s="25"/>
      <c r="BB159" s="215"/>
      <c r="BC159" s="25"/>
    </row>
    <row r="160" spans="24:55" ht="15.75" customHeight="1">
      <c r="X160" s="215"/>
      <c r="Y160" s="286"/>
      <c r="Z160" s="215"/>
      <c r="AA160" s="216"/>
      <c r="AB160" s="286"/>
      <c r="AC160" s="215"/>
      <c r="AD160" s="286"/>
      <c r="AE160" s="215"/>
      <c r="AF160" s="216"/>
      <c r="AG160" s="25"/>
      <c r="AH160" s="215"/>
      <c r="AI160" s="25"/>
      <c r="AJ160" s="215"/>
      <c r="AK160" s="216"/>
      <c r="AL160" s="25"/>
      <c r="AM160" s="215"/>
      <c r="AN160" s="25"/>
      <c r="AO160" s="215"/>
      <c r="AP160" s="216"/>
      <c r="AQ160" s="25"/>
      <c r="AR160" s="215"/>
      <c r="AS160" s="25"/>
      <c r="AT160" s="215"/>
      <c r="AU160" s="216"/>
      <c r="AV160" s="25"/>
      <c r="AW160" s="215"/>
      <c r="AX160" s="25"/>
      <c r="AY160" s="215"/>
      <c r="AZ160" s="216"/>
      <c r="BA160" s="25"/>
      <c r="BB160" s="215"/>
      <c r="BC160" s="25"/>
    </row>
    <row r="161" spans="24:55" ht="15.75" customHeight="1">
      <c r="X161" s="215"/>
      <c r="Y161" s="286"/>
      <c r="Z161" s="215"/>
      <c r="AA161" s="216"/>
      <c r="AB161" s="286"/>
      <c r="AC161" s="215"/>
      <c r="AD161" s="286"/>
      <c r="AE161" s="215"/>
      <c r="AF161" s="216"/>
      <c r="AG161" s="25"/>
      <c r="AH161" s="215"/>
      <c r="AI161" s="25"/>
      <c r="AJ161" s="215"/>
      <c r="AK161" s="216"/>
      <c r="AL161" s="25"/>
      <c r="AM161" s="215"/>
      <c r="AN161" s="25"/>
      <c r="AO161" s="215"/>
      <c r="AP161" s="216"/>
      <c r="AQ161" s="25"/>
      <c r="AR161" s="215"/>
      <c r="AS161" s="25"/>
      <c r="AT161" s="215"/>
      <c r="AU161" s="216"/>
      <c r="AV161" s="25"/>
      <c r="AW161" s="215"/>
      <c r="AX161" s="25"/>
      <c r="AY161" s="215"/>
      <c r="AZ161" s="216"/>
      <c r="BA161" s="25"/>
      <c r="BB161" s="215"/>
      <c r="BC161" s="25"/>
    </row>
    <row r="162" spans="24:55" ht="15.75" customHeight="1">
      <c r="X162" s="215"/>
      <c r="Y162" s="286"/>
      <c r="Z162" s="215"/>
      <c r="AA162" s="216"/>
      <c r="AB162" s="286"/>
      <c r="AC162" s="215"/>
      <c r="AD162" s="286"/>
      <c r="AE162" s="215"/>
      <c r="AF162" s="216"/>
      <c r="AG162" s="25"/>
      <c r="AH162" s="215"/>
      <c r="AI162" s="25"/>
      <c r="AJ162" s="215"/>
      <c r="AK162" s="216"/>
      <c r="AL162" s="25"/>
      <c r="AM162" s="215"/>
      <c r="AN162" s="25"/>
      <c r="AO162" s="215"/>
      <c r="AP162" s="216"/>
      <c r="AQ162" s="25"/>
      <c r="AR162" s="215"/>
      <c r="AS162" s="25"/>
      <c r="AT162" s="215"/>
      <c r="AU162" s="216"/>
      <c r="AV162" s="25"/>
      <c r="AW162" s="215"/>
      <c r="AX162" s="25"/>
      <c r="AY162" s="215"/>
      <c r="AZ162" s="216"/>
      <c r="BA162" s="25"/>
      <c r="BB162" s="215"/>
      <c r="BC162" s="25"/>
    </row>
    <row r="163" spans="24:55" ht="15.75" customHeight="1">
      <c r="X163" s="215"/>
      <c r="Y163" s="286"/>
      <c r="Z163" s="215"/>
      <c r="AA163" s="216"/>
      <c r="AB163" s="286"/>
      <c r="AC163" s="215"/>
      <c r="AD163" s="286"/>
      <c r="AE163" s="215"/>
      <c r="AF163" s="216"/>
      <c r="AG163" s="25"/>
      <c r="AH163" s="215"/>
      <c r="AI163" s="25"/>
      <c r="AJ163" s="215"/>
      <c r="AK163" s="216"/>
      <c r="AL163" s="25"/>
      <c r="AM163" s="215"/>
      <c r="AN163" s="25"/>
      <c r="AO163" s="215"/>
      <c r="AP163" s="216"/>
      <c r="AQ163" s="25"/>
      <c r="AR163" s="215"/>
      <c r="AS163" s="25"/>
      <c r="AT163" s="215"/>
      <c r="AU163" s="216"/>
      <c r="AV163" s="25"/>
      <c r="AW163" s="215"/>
      <c r="AX163" s="25"/>
      <c r="AY163" s="215"/>
      <c r="AZ163" s="216"/>
      <c r="BA163" s="25"/>
      <c r="BB163" s="215"/>
      <c r="BC163" s="25"/>
    </row>
    <row r="164" spans="24:55" ht="15.75" customHeight="1">
      <c r="X164" s="215"/>
      <c r="Y164" s="286"/>
      <c r="Z164" s="215"/>
      <c r="AA164" s="216"/>
      <c r="AB164" s="286"/>
      <c r="AC164" s="215"/>
      <c r="AD164" s="286"/>
      <c r="AE164" s="215"/>
      <c r="AF164" s="216"/>
      <c r="AG164" s="25"/>
      <c r="AH164" s="215"/>
      <c r="AI164" s="25"/>
      <c r="AJ164" s="215"/>
      <c r="AK164" s="216"/>
      <c r="AL164" s="25"/>
      <c r="AM164" s="215"/>
      <c r="AN164" s="25"/>
      <c r="AO164" s="215"/>
      <c r="AP164" s="216"/>
      <c r="AQ164" s="25"/>
      <c r="AR164" s="215"/>
      <c r="AS164" s="25"/>
      <c r="AT164" s="215"/>
      <c r="AU164" s="216"/>
      <c r="AV164" s="25"/>
      <c r="AW164" s="215"/>
      <c r="AX164" s="25"/>
      <c r="AY164" s="215"/>
      <c r="AZ164" s="216"/>
      <c r="BA164" s="25"/>
      <c r="BB164" s="215"/>
      <c r="BC164" s="25"/>
    </row>
    <row r="165" spans="24:55" ht="15.75" customHeight="1">
      <c r="X165" s="215"/>
      <c r="Y165" s="286"/>
      <c r="Z165" s="215"/>
      <c r="AA165" s="216"/>
      <c r="AB165" s="286"/>
      <c r="AC165" s="215"/>
      <c r="AD165" s="286"/>
      <c r="AE165" s="215"/>
      <c r="AF165" s="216"/>
      <c r="AG165" s="25"/>
      <c r="AH165" s="215"/>
      <c r="AI165" s="25"/>
      <c r="AJ165" s="215"/>
      <c r="AK165" s="216"/>
      <c r="AL165" s="25"/>
      <c r="AM165" s="215"/>
      <c r="AN165" s="25"/>
      <c r="AO165" s="215"/>
      <c r="AP165" s="216"/>
      <c r="AQ165" s="25"/>
      <c r="AR165" s="215"/>
      <c r="AS165" s="25"/>
      <c r="AT165" s="215"/>
      <c r="AU165" s="216"/>
      <c r="AV165" s="25"/>
      <c r="AW165" s="215"/>
      <c r="AX165" s="25"/>
      <c r="AY165" s="215"/>
      <c r="AZ165" s="216"/>
      <c r="BA165" s="25"/>
      <c r="BB165" s="215"/>
      <c r="BC165" s="25"/>
    </row>
    <row r="166" spans="24:55" ht="15.75" customHeight="1">
      <c r="X166" s="215"/>
      <c r="Y166" s="286"/>
      <c r="Z166" s="215"/>
      <c r="AA166" s="216"/>
      <c r="AB166" s="286"/>
      <c r="AC166" s="215"/>
      <c r="AD166" s="286"/>
      <c r="AE166" s="215"/>
      <c r="AF166" s="216"/>
      <c r="AG166" s="25"/>
      <c r="AH166" s="215"/>
      <c r="AI166" s="25"/>
      <c r="AJ166" s="215"/>
      <c r="AK166" s="216"/>
      <c r="AL166" s="25"/>
      <c r="AM166" s="215"/>
      <c r="AN166" s="25"/>
      <c r="AO166" s="215"/>
      <c r="AP166" s="216"/>
      <c r="AQ166" s="25"/>
      <c r="AR166" s="215"/>
      <c r="AS166" s="25"/>
      <c r="AT166" s="215"/>
      <c r="AU166" s="216"/>
      <c r="AV166" s="25"/>
      <c r="AW166" s="215"/>
      <c r="AX166" s="25"/>
      <c r="AY166" s="215"/>
      <c r="AZ166" s="216"/>
      <c r="BA166" s="25"/>
      <c r="BB166" s="215"/>
      <c r="BC166" s="25"/>
    </row>
    <row r="167" spans="24:55" ht="15.75" customHeight="1">
      <c r="X167" s="215"/>
      <c r="Y167" s="286"/>
      <c r="Z167" s="215"/>
      <c r="AA167" s="216"/>
      <c r="AB167" s="286"/>
      <c r="AC167" s="215"/>
      <c r="AD167" s="286"/>
      <c r="AE167" s="215"/>
      <c r="AF167" s="216"/>
      <c r="AG167" s="25"/>
      <c r="AH167" s="215"/>
      <c r="AI167" s="25"/>
      <c r="AJ167" s="215"/>
      <c r="AK167" s="216"/>
      <c r="AL167" s="25"/>
      <c r="AM167" s="215"/>
      <c r="AN167" s="25"/>
      <c r="AO167" s="215"/>
      <c r="AP167" s="216"/>
      <c r="AQ167" s="25"/>
      <c r="AR167" s="215"/>
      <c r="AS167" s="25"/>
      <c r="AT167" s="215"/>
      <c r="AU167" s="216"/>
      <c r="AV167" s="25"/>
      <c r="AW167" s="215"/>
      <c r="AX167" s="25"/>
      <c r="AY167" s="215"/>
      <c r="AZ167" s="216"/>
      <c r="BA167" s="25"/>
      <c r="BB167" s="215"/>
      <c r="BC167" s="25"/>
    </row>
    <row r="168" spans="24:55" ht="15.75" customHeight="1">
      <c r="X168" s="215"/>
      <c r="Y168" s="286"/>
      <c r="Z168" s="215"/>
      <c r="AA168" s="216"/>
      <c r="AB168" s="286"/>
      <c r="AC168" s="215"/>
      <c r="AD168" s="286"/>
      <c r="AE168" s="215"/>
      <c r="AF168" s="216"/>
      <c r="AG168" s="25"/>
      <c r="AH168" s="215"/>
      <c r="AI168" s="25"/>
      <c r="AJ168" s="215"/>
      <c r="AK168" s="216"/>
      <c r="AL168" s="25"/>
      <c r="AM168" s="215"/>
      <c r="AN168" s="25"/>
      <c r="AO168" s="215"/>
      <c r="AP168" s="216"/>
      <c r="AQ168" s="25"/>
      <c r="AR168" s="215"/>
      <c r="AS168" s="25"/>
      <c r="AT168" s="215"/>
      <c r="AU168" s="216"/>
      <c r="AV168" s="25"/>
      <c r="AW168" s="215"/>
      <c r="AX168" s="25"/>
      <c r="AY168" s="215"/>
      <c r="AZ168" s="216"/>
      <c r="BA168" s="25"/>
      <c r="BB168" s="215"/>
      <c r="BC168" s="25"/>
    </row>
    <row r="169" spans="24:55" ht="15.75" customHeight="1">
      <c r="X169" s="215"/>
      <c r="Y169" s="286"/>
      <c r="Z169" s="215"/>
      <c r="AA169" s="216"/>
      <c r="AB169" s="286"/>
      <c r="AC169" s="215"/>
      <c r="AD169" s="286"/>
      <c r="AE169" s="215"/>
      <c r="AF169" s="216"/>
      <c r="AG169" s="25"/>
      <c r="AH169" s="215"/>
      <c r="AI169" s="25"/>
      <c r="AJ169" s="215"/>
      <c r="AK169" s="216"/>
      <c r="AL169" s="25"/>
      <c r="AM169" s="215"/>
      <c r="AN169" s="25"/>
      <c r="AO169" s="215"/>
      <c r="AP169" s="216"/>
      <c r="AQ169" s="25"/>
      <c r="AR169" s="215"/>
      <c r="AS169" s="25"/>
      <c r="AT169" s="215"/>
      <c r="AU169" s="216"/>
      <c r="AV169" s="25"/>
      <c r="AW169" s="215"/>
      <c r="AX169" s="25"/>
      <c r="AY169" s="215"/>
      <c r="AZ169" s="216"/>
      <c r="BA169" s="25"/>
      <c r="BB169" s="215"/>
      <c r="BC169" s="25"/>
    </row>
    <row r="170" spans="24:55" ht="15.75" customHeight="1">
      <c r="X170" s="215"/>
      <c r="Y170" s="286"/>
      <c r="Z170" s="215"/>
      <c r="AA170" s="216"/>
      <c r="AB170" s="286"/>
      <c r="AC170" s="215"/>
      <c r="AD170" s="286"/>
      <c r="AE170" s="215"/>
      <c r="AF170" s="216"/>
      <c r="AG170" s="25"/>
      <c r="AH170" s="215"/>
      <c r="AI170" s="25"/>
      <c r="AJ170" s="215"/>
      <c r="AK170" s="216"/>
      <c r="AL170" s="25"/>
      <c r="AM170" s="215"/>
      <c r="AN170" s="25"/>
      <c r="AO170" s="215"/>
      <c r="AP170" s="216"/>
      <c r="AQ170" s="25"/>
      <c r="AR170" s="215"/>
      <c r="AS170" s="25"/>
      <c r="AT170" s="215"/>
      <c r="AU170" s="216"/>
      <c r="AV170" s="25"/>
      <c r="AW170" s="215"/>
      <c r="AX170" s="25"/>
      <c r="AY170" s="215"/>
      <c r="AZ170" s="216"/>
      <c r="BA170" s="25"/>
      <c r="BB170" s="215"/>
      <c r="BC170" s="25"/>
    </row>
    <row r="171" spans="24:55" ht="15.75" customHeight="1">
      <c r="X171" s="215"/>
      <c r="Y171" s="286"/>
      <c r="Z171" s="215"/>
      <c r="AA171" s="216"/>
      <c r="AB171" s="286"/>
      <c r="AC171" s="215"/>
      <c r="AD171" s="286"/>
      <c r="AE171" s="215"/>
      <c r="AF171" s="216"/>
      <c r="AG171" s="25"/>
      <c r="AH171" s="215"/>
      <c r="AI171" s="25"/>
      <c r="AJ171" s="215"/>
      <c r="AK171" s="216"/>
      <c r="AL171" s="25"/>
      <c r="AM171" s="215"/>
      <c r="AN171" s="25"/>
      <c r="AO171" s="215"/>
      <c r="AP171" s="216"/>
      <c r="AQ171" s="25"/>
      <c r="AR171" s="215"/>
      <c r="AS171" s="25"/>
      <c r="AT171" s="215"/>
      <c r="AU171" s="216"/>
      <c r="AV171" s="25"/>
      <c r="AW171" s="215"/>
      <c r="AX171" s="25"/>
      <c r="AY171" s="215"/>
      <c r="AZ171" s="216"/>
      <c r="BA171" s="25"/>
      <c r="BB171" s="215"/>
      <c r="BC171" s="25"/>
    </row>
    <row r="172" spans="24:55" ht="15.75" customHeight="1">
      <c r="X172" s="215"/>
      <c r="Y172" s="286"/>
      <c r="Z172" s="215"/>
      <c r="AA172" s="216"/>
      <c r="AB172" s="286"/>
      <c r="AC172" s="215"/>
      <c r="AD172" s="286"/>
      <c r="AE172" s="215"/>
      <c r="AF172" s="216"/>
      <c r="AG172" s="25"/>
      <c r="AH172" s="215"/>
      <c r="AI172" s="25"/>
      <c r="AJ172" s="215"/>
      <c r="AK172" s="216"/>
      <c r="AL172" s="25"/>
      <c r="AM172" s="215"/>
      <c r="AN172" s="25"/>
      <c r="AO172" s="215"/>
      <c r="AP172" s="216"/>
      <c r="AQ172" s="25"/>
      <c r="AR172" s="215"/>
      <c r="AS172" s="25"/>
      <c r="AT172" s="215"/>
      <c r="AU172" s="216"/>
      <c r="AV172" s="25"/>
      <c r="AW172" s="215"/>
      <c r="AX172" s="25"/>
      <c r="AY172" s="215"/>
      <c r="AZ172" s="216"/>
      <c r="BA172" s="25"/>
      <c r="BB172" s="215"/>
      <c r="BC172" s="25"/>
    </row>
    <row r="173" spans="24:55" ht="15.75" customHeight="1">
      <c r="X173" s="215"/>
      <c r="Y173" s="286"/>
      <c r="Z173" s="215"/>
      <c r="AA173" s="216"/>
      <c r="AB173" s="286"/>
      <c r="AC173" s="215"/>
      <c r="AD173" s="286"/>
      <c r="AE173" s="215"/>
      <c r="AF173" s="216"/>
      <c r="AG173" s="25"/>
      <c r="AH173" s="215"/>
      <c r="AI173" s="25"/>
      <c r="AJ173" s="215"/>
      <c r="AK173" s="216"/>
      <c r="AL173" s="25"/>
      <c r="AM173" s="215"/>
      <c r="AN173" s="25"/>
      <c r="AO173" s="215"/>
      <c r="AP173" s="216"/>
      <c r="AQ173" s="25"/>
      <c r="AR173" s="215"/>
      <c r="AS173" s="25"/>
      <c r="AT173" s="215"/>
      <c r="AU173" s="216"/>
      <c r="AV173" s="25"/>
      <c r="AW173" s="215"/>
      <c r="AX173" s="25"/>
      <c r="AY173" s="215"/>
      <c r="AZ173" s="216"/>
      <c r="BA173" s="25"/>
      <c r="BB173" s="215"/>
      <c r="BC173" s="25"/>
    </row>
    <row r="174" spans="24:55" ht="15.75" customHeight="1">
      <c r="X174" s="215"/>
      <c r="Y174" s="286"/>
      <c r="Z174" s="215"/>
      <c r="AA174" s="216"/>
      <c r="AB174" s="286"/>
      <c r="AC174" s="215"/>
      <c r="AD174" s="286"/>
      <c r="AE174" s="215"/>
      <c r="AF174" s="216"/>
      <c r="AG174" s="25"/>
      <c r="AH174" s="215"/>
      <c r="AI174" s="25"/>
      <c r="AJ174" s="215"/>
      <c r="AK174" s="216"/>
      <c r="AL174" s="25"/>
      <c r="AM174" s="215"/>
      <c r="AN174" s="25"/>
      <c r="AO174" s="215"/>
      <c r="AP174" s="216"/>
      <c r="AQ174" s="25"/>
      <c r="AR174" s="215"/>
      <c r="AS174" s="25"/>
      <c r="AT174" s="215"/>
      <c r="AU174" s="216"/>
      <c r="AV174" s="25"/>
      <c r="AW174" s="215"/>
      <c r="AX174" s="25"/>
      <c r="AY174" s="215"/>
      <c r="AZ174" s="216"/>
      <c r="BA174" s="25"/>
      <c r="BB174" s="215"/>
      <c r="BC174" s="25"/>
    </row>
    <row r="175" spans="24:55" ht="15.75" customHeight="1">
      <c r="X175" s="215"/>
      <c r="Y175" s="286"/>
      <c r="Z175" s="215"/>
      <c r="AA175" s="216"/>
      <c r="AB175" s="286"/>
      <c r="AC175" s="215"/>
      <c r="AD175" s="286"/>
      <c r="AE175" s="215"/>
      <c r="AF175" s="216"/>
      <c r="AG175" s="25"/>
      <c r="AH175" s="215"/>
      <c r="AI175" s="25"/>
      <c r="AJ175" s="215"/>
      <c r="AK175" s="216"/>
      <c r="AL175" s="25"/>
      <c r="AM175" s="215"/>
      <c r="AN175" s="25"/>
      <c r="AO175" s="215"/>
      <c r="AP175" s="216"/>
      <c r="AQ175" s="25"/>
      <c r="AR175" s="215"/>
      <c r="AS175" s="25"/>
      <c r="AT175" s="215"/>
      <c r="AU175" s="216"/>
      <c r="AV175" s="25"/>
      <c r="AW175" s="215"/>
      <c r="AX175" s="25"/>
      <c r="AY175" s="215"/>
      <c r="AZ175" s="216"/>
      <c r="BA175" s="25"/>
      <c r="BB175" s="215"/>
      <c r="BC175" s="25"/>
    </row>
    <row r="176" spans="24:55" ht="15.75" customHeight="1">
      <c r="X176" s="215"/>
      <c r="Y176" s="286"/>
      <c r="Z176" s="215"/>
      <c r="AA176" s="216"/>
      <c r="AB176" s="286"/>
      <c r="AC176" s="215"/>
      <c r="AD176" s="286"/>
      <c r="AE176" s="215"/>
      <c r="AF176" s="216"/>
      <c r="AG176" s="25"/>
      <c r="AH176" s="215"/>
      <c r="AI176" s="25"/>
      <c r="AJ176" s="215"/>
      <c r="AK176" s="216"/>
      <c r="AL176" s="25"/>
      <c r="AM176" s="215"/>
      <c r="AN176" s="25"/>
      <c r="AO176" s="215"/>
      <c r="AP176" s="216"/>
      <c r="AQ176" s="25"/>
      <c r="AR176" s="215"/>
      <c r="AS176" s="25"/>
      <c r="AT176" s="215"/>
      <c r="AU176" s="216"/>
      <c r="AV176" s="25"/>
      <c r="AW176" s="215"/>
      <c r="AX176" s="25"/>
      <c r="AY176" s="215"/>
      <c r="AZ176" s="216"/>
      <c r="BA176" s="25"/>
      <c r="BB176" s="215"/>
      <c r="BC176" s="25"/>
    </row>
    <row r="177" spans="24:55" ht="15.75" customHeight="1">
      <c r="X177" s="215"/>
      <c r="Y177" s="286"/>
      <c r="Z177" s="215"/>
      <c r="AA177" s="216"/>
      <c r="AB177" s="286"/>
      <c r="AC177" s="215"/>
      <c r="AD177" s="286"/>
      <c r="AE177" s="215"/>
      <c r="AF177" s="216"/>
      <c r="AG177" s="25"/>
      <c r="AH177" s="215"/>
      <c r="AI177" s="25"/>
      <c r="AJ177" s="215"/>
      <c r="AK177" s="216"/>
      <c r="AL177" s="25"/>
      <c r="AM177" s="215"/>
      <c r="AN177" s="25"/>
      <c r="AO177" s="215"/>
      <c r="AP177" s="216"/>
      <c r="AQ177" s="25"/>
      <c r="AR177" s="215"/>
      <c r="AS177" s="25"/>
      <c r="AT177" s="215"/>
      <c r="AU177" s="216"/>
      <c r="AV177" s="25"/>
      <c r="AW177" s="215"/>
      <c r="AX177" s="25"/>
      <c r="AY177" s="215"/>
      <c r="AZ177" s="216"/>
      <c r="BA177" s="25"/>
      <c r="BB177" s="215"/>
      <c r="BC177" s="25"/>
    </row>
    <row r="178" spans="24:55" ht="15.75" customHeight="1">
      <c r="X178" s="215"/>
      <c r="Y178" s="286"/>
      <c r="Z178" s="215"/>
      <c r="AA178" s="216"/>
      <c r="AB178" s="286"/>
      <c r="AC178" s="215"/>
      <c r="AD178" s="286"/>
      <c r="AE178" s="215"/>
      <c r="AF178" s="216"/>
      <c r="AG178" s="25"/>
      <c r="AH178" s="215"/>
      <c r="AI178" s="25"/>
      <c r="AJ178" s="215"/>
      <c r="AK178" s="216"/>
      <c r="AL178" s="25"/>
      <c r="AM178" s="215"/>
      <c r="AN178" s="25"/>
      <c r="AO178" s="215"/>
      <c r="AP178" s="216"/>
      <c r="AQ178" s="25"/>
      <c r="AR178" s="215"/>
      <c r="AS178" s="25"/>
      <c r="AT178" s="215"/>
      <c r="AU178" s="216"/>
      <c r="AV178" s="25"/>
      <c r="AW178" s="215"/>
      <c r="AX178" s="25"/>
      <c r="AY178" s="215"/>
      <c r="AZ178" s="216"/>
      <c r="BA178" s="25"/>
      <c r="BB178" s="215"/>
      <c r="BC178" s="25"/>
    </row>
    <row r="179" spans="24:55" ht="15.75" customHeight="1">
      <c r="X179" s="215"/>
      <c r="Y179" s="286"/>
      <c r="Z179" s="215"/>
      <c r="AA179" s="216"/>
      <c r="AB179" s="286"/>
      <c r="AC179" s="215"/>
      <c r="AD179" s="286"/>
      <c r="AE179" s="215"/>
      <c r="AF179" s="216"/>
      <c r="AG179" s="25"/>
      <c r="AH179" s="215"/>
      <c r="AI179" s="25"/>
      <c r="AJ179" s="215"/>
      <c r="AK179" s="216"/>
      <c r="AL179" s="25"/>
      <c r="AM179" s="215"/>
      <c r="AN179" s="25"/>
      <c r="AO179" s="215"/>
      <c r="AP179" s="216"/>
      <c r="AQ179" s="25"/>
      <c r="AR179" s="215"/>
      <c r="AS179" s="25"/>
      <c r="AT179" s="215"/>
      <c r="AU179" s="216"/>
      <c r="AV179" s="25"/>
      <c r="AW179" s="215"/>
      <c r="AX179" s="25"/>
      <c r="AY179" s="215"/>
      <c r="AZ179" s="216"/>
      <c r="BA179" s="25"/>
      <c r="BB179" s="215"/>
      <c r="BC179" s="25"/>
    </row>
    <row r="180" spans="24:55" ht="15.75" customHeight="1">
      <c r="X180" s="215"/>
      <c r="Y180" s="286"/>
      <c r="Z180" s="215"/>
      <c r="AA180" s="216"/>
      <c r="AB180" s="286"/>
      <c r="AC180" s="215"/>
      <c r="AD180" s="286"/>
      <c r="AE180" s="215"/>
      <c r="AF180" s="216"/>
      <c r="AG180" s="25"/>
      <c r="AH180" s="215"/>
      <c r="AI180" s="25"/>
      <c r="AJ180" s="215"/>
      <c r="AK180" s="216"/>
      <c r="AL180" s="25"/>
      <c r="AM180" s="215"/>
      <c r="AN180" s="25"/>
      <c r="AO180" s="215"/>
      <c r="AP180" s="216"/>
      <c r="AQ180" s="25"/>
      <c r="AR180" s="215"/>
      <c r="AS180" s="25"/>
      <c r="AT180" s="215"/>
      <c r="AU180" s="216"/>
      <c r="AV180" s="25"/>
      <c r="AW180" s="215"/>
      <c r="AX180" s="25"/>
      <c r="AY180" s="215"/>
      <c r="AZ180" s="216"/>
      <c r="BA180" s="25"/>
      <c r="BB180" s="215"/>
      <c r="BC180" s="25"/>
    </row>
    <row r="181" spans="24:55" ht="15.75" customHeight="1">
      <c r="X181" s="215"/>
      <c r="Y181" s="286"/>
      <c r="Z181" s="215"/>
      <c r="AA181" s="216"/>
      <c r="AB181" s="286"/>
      <c r="AC181" s="215"/>
      <c r="AD181" s="286"/>
      <c r="AE181" s="215"/>
      <c r="AF181" s="216"/>
      <c r="AG181" s="25"/>
      <c r="AH181" s="215"/>
      <c r="AI181" s="25"/>
      <c r="AJ181" s="215"/>
      <c r="AK181" s="216"/>
      <c r="AL181" s="25"/>
      <c r="AM181" s="215"/>
      <c r="AN181" s="25"/>
      <c r="AO181" s="215"/>
      <c r="AP181" s="216"/>
      <c r="AQ181" s="25"/>
      <c r="AR181" s="215"/>
      <c r="AS181" s="25"/>
      <c r="AT181" s="215"/>
      <c r="AU181" s="216"/>
      <c r="AV181" s="25"/>
      <c r="AW181" s="215"/>
      <c r="AX181" s="25"/>
      <c r="AY181" s="215"/>
      <c r="AZ181" s="216"/>
      <c r="BA181" s="25"/>
      <c r="BB181" s="215"/>
      <c r="BC181" s="25"/>
    </row>
    <row r="182" spans="24:55" ht="15.75" customHeight="1">
      <c r="X182" s="215"/>
      <c r="Y182" s="286"/>
      <c r="Z182" s="215"/>
      <c r="AA182" s="216"/>
      <c r="AB182" s="286"/>
      <c r="AC182" s="215"/>
      <c r="AD182" s="286"/>
      <c r="AE182" s="215"/>
      <c r="AF182" s="216"/>
      <c r="AG182" s="25"/>
      <c r="AH182" s="215"/>
      <c r="AI182" s="25"/>
      <c r="AJ182" s="215"/>
      <c r="AK182" s="216"/>
      <c r="AL182" s="25"/>
      <c r="AM182" s="215"/>
      <c r="AN182" s="25"/>
      <c r="AO182" s="215"/>
      <c r="AP182" s="216"/>
      <c r="AQ182" s="25"/>
      <c r="AR182" s="215"/>
      <c r="AS182" s="25"/>
      <c r="AT182" s="215"/>
      <c r="AU182" s="216"/>
      <c r="AV182" s="25"/>
      <c r="AW182" s="215"/>
      <c r="AX182" s="25"/>
      <c r="AY182" s="215"/>
      <c r="AZ182" s="216"/>
      <c r="BA182" s="25"/>
      <c r="BB182" s="215"/>
      <c r="BC182" s="25"/>
    </row>
    <row r="183" spans="24:55" ht="15.75" customHeight="1">
      <c r="X183" s="215"/>
      <c r="Y183" s="286"/>
      <c r="Z183" s="215"/>
      <c r="AA183" s="216"/>
      <c r="AB183" s="286"/>
      <c r="AC183" s="215"/>
      <c r="AD183" s="286"/>
      <c r="AE183" s="215"/>
      <c r="AF183" s="216"/>
      <c r="AG183" s="25"/>
      <c r="AH183" s="215"/>
      <c r="AI183" s="25"/>
      <c r="AJ183" s="215"/>
      <c r="AK183" s="216"/>
      <c r="AL183" s="25"/>
      <c r="AM183" s="215"/>
      <c r="AN183" s="25"/>
      <c r="AO183" s="215"/>
      <c r="AP183" s="216"/>
      <c r="AQ183" s="25"/>
      <c r="AR183" s="215"/>
      <c r="AS183" s="25"/>
      <c r="AT183" s="215"/>
      <c r="AU183" s="216"/>
      <c r="AV183" s="25"/>
      <c r="AW183" s="215"/>
      <c r="AX183" s="25"/>
      <c r="AY183" s="215"/>
      <c r="AZ183" s="216"/>
      <c r="BA183" s="25"/>
      <c r="BB183" s="215"/>
      <c r="BC183" s="25"/>
    </row>
    <row r="184" spans="24:55" ht="15.75" customHeight="1">
      <c r="X184" s="215"/>
      <c r="Y184" s="286"/>
      <c r="Z184" s="215"/>
      <c r="AA184" s="216"/>
      <c r="AB184" s="286"/>
      <c r="AC184" s="215"/>
      <c r="AD184" s="286"/>
      <c r="AE184" s="215"/>
      <c r="AF184" s="216"/>
      <c r="AG184" s="25"/>
      <c r="AH184" s="215"/>
      <c r="AI184" s="25"/>
      <c r="AJ184" s="215"/>
      <c r="AK184" s="216"/>
      <c r="AL184" s="25"/>
      <c r="AM184" s="215"/>
      <c r="AN184" s="25"/>
      <c r="AO184" s="215"/>
      <c r="AP184" s="216"/>
      <c r="AQ184" s="25"/>
      <c r="AR184" s="215"/>
      <c r="AS184" s="25"/>
      <c r="AT184" s="215"/>
      <c r="AU184" s="216"/>
      <c r="AV184" s="25"/>
      <c r="AW184" s="215"/>
      <c r="AX184" s="25"/>
      <c r="AY184" s="215"/>
      <c r="AZ184" s="216"/>
      <c r="BA184" s="25"/>
      <c r="BB184" s="215"/>
      <c r="BC184" s="25"/>
    </row>
    <row r="185" spans="24:55" ht="15.75" customHeight="1">
      <c r="X185" s="215"/>
      <c r="Y185" s="286"/>
      <c r="Z185" s="215"/>
      <c r="AA185" s="216"/>
      <c r="AB185" s="286"/>
      <c r="AC185" s="215"/>
      <c r="AD185" s="286"/>
      <c r="AE185" s="215"/>
      <c r="AF185" s="216"/>
      <c r="AG185" s="25"/>
      <c r="AH185" s="215"/>
      <c r="AI185" s="25"/>
      <c r="AJ185" s="215"/>
      <c r="AK185" s="216"/>
      <c r="AL185" s="25"/>
      <c r="AM185" s="215"/>
      <c r="AN185" s="25"/>
      <c r="AO185" s="215"/>
      <c r="AP185" s="216"/>
      <c r="AQ185" s="25"/>
      <c r="AR185" s="215"/>
      <c r="AS185" s="25"/>
      <c r="AT185" s="215"/>
      <c r="AU185" s="216"/>
      <c r="AV185" s="25"/>
      <c r="AW185" s="215"/>
      <c r="AX185" s="25"/>
      <c r="AY185" s="215"/>
      <c r="AZ185" s="216"/>
      <c r="BA185" s="25"/>
      <c r="BB185" s="215"/>
      <c r="BC185" s="25"/>
    </row>
    <row r="186" spans="24:55" ht="15.75" customHeight="1">
      <c r="X186" s="215"/>
      <c r="Y186" s="286"/>
      <c r="Z186" s="215"/>
      <c r="AA186" s="216"/>
      <c r="AB186" s="286"/>
      <c r="AC186" s="215"/>
      <c r="AD186" s="286"/>
      <c r="AE186" s="215"/>
      <c r="AF186" s="216"/>
      <c r="AG186" s="25"/>
      <c r="AH186" s="215"/>
      <c r="AI186" s="25"/>
      <c r="AJ186" s="215"/>
      <c r="AK186" s="216"/>
      <c r="AL186" s="25"/>
      <c r="AM186" s="215"/>
      <c r="AN186" s="25"/>
      <c r="AO186" s="215"/>
      <c r="AP186" s="216"/>
      <c r="AQ186" s="25"/>
      <c r="AR186" s="215"/>
      <c r="AS186" s="25"/>
      <c r="AT186" s="215"/>
      <c r="AU186" s="216"/>
      <c r="AV186" s="25"/>
      <c r="AW186" s="215"/>
      <c r="AX186" s="25"/>
      <c r="AY186" s="215"/>
      <c r="AZ186" s="216"/>
      <c r="BA186" s="25"/>
      <c r="BB186" s="215"/>
      <c r="BC186" s="25"/>
    </row>
    <row r="187" spans="24:55" ht="15.75" customHeight="1">
      <c r="X187" s="215"/>
      <c r="Y187" s="286"/>
      <c r="Z187" s="215"/>
      <c r="AA187" s="216"/>
      <c r="AB187" s="286"/>
      <c r="AC187" s="215"/>
      <c r="AD187" s="286"/>
      <c r="AE187" s="215"/>
      <c r="AF187" s="216"/>
      <c r="AG187" s="25"/>
      <c r="AH187" s="215"/>
      <c r="AI187" s="25"/>
      <c r="AJ187" s="215"/>
      <c r="AK187" s="216"/>
      <c r="AL187" s="25"/>
      <c r="AM187" s="215"/>
      <c r="AN187" s="25"/>
      <c r="AO187" s="215"/>
      <c r="AP187" s="216"/>
      <c r="AQ187" s="25"/>
      <c r="AR187" s="215"/>
      <c r="AS187" s="25"/>
      <c r="AT187" s="215"/>
      <c r="AU187" s="216"/>
      <c r="AV187" s="25"/>
      <c r="AW187" s="215"/>
      <c r="AX187" s="25"/>
      <c r="AY187" s="215"/>
      <c r="AZ187" s="216"/>
      <c r="BA187" s="25"/>
      <c r="BB187" s="215"/>
      <c r="BC187" s="25"/>
    </row>
    <row r="188" spans="24:55" ht="15.75" customHeight="1">
      <c r="X188" s="215"/>
      <c r="Y188" s="286"/>
      <c r="Z188" s="215"/>
      <c r="AA188" s="216"/>
      <c r="AB188" s="286"/>
      <c r="AC188" s="215"/>
      <c r="AD188" s="286"/>
      <c r="AE188" s="215"/>
      <c r="AF188" s="216"/>
      <c r="AG188" s="25"/>
      <c r="AH188" s="215"/>
      <c r="AI188" s="25"/>
      <c r="AJ188" s="215"/>
      <c r="AK188" s="216"/>
      <c r="AL188" s="25"/>
      <c r="AM188" s="215"/>
      <c r="AN188" s="25"/>
      <c r="AO188" s="215"/>
      <c r="AP188" s="216"/>
      <c r="AQ188" s="25"/>
      <c r="AR188" s="215"/>
      <c r="AS188" s="25"/>
      <c r="AT188" s="215"/>
      <c r="AU188" s="216"/>
      <c r="AV188" s="25"/>
      <c r="AW188" s="215"/>
      <c r="AX188" s="25"/>
      <c r="AY188" s="215"/>
      <c r="AZ188" s="216"/>
      <c r="BA188" s="25"/>
      <c r="BB188" s="215"/>
      <c r="BC188" s="25"/>
    </row>
    <row r="189" spans="24:55" ht="15.75" customHeight="1">
      <c r="X189" s="215"/>
      <c r="Y189" s="286"/>
      <c r="Z189" s="215"/>
      <c r="AA189" s="216"/>
      <c r="AB189" s="286"/>
      <c r="AC189" s="215"/>
      <c r="AD189" s="286"/>
      <c r="AE189" s="215"/>
      <c r="AF189" s="216"/>
      <c r="AG189" s="25"/>
      <c r="AH189" s="215"/>
      <c r="AI189" s="25"/>
      <c r="AJ189" s="215"/>
      <c r="AK189" s="216"/>
      <c r="AL189" s="25"/>
      <c r="AM189" s="215"/>
      <c r="AN189" s="25"/>
      <c r="AO189" s="215"/>
      <c r="AP189" s="216"/>
      <c r="AQ189" s="25"/>
      <c r="AR189" s="215"/>
      <c r="AS189" s="25"/>
      <c r="AT189" s="215"/>
      <c r="AU189" s="216"/>
      <c r="AV189" s="25"/>
      <c r="AW189" s="215"/>
      <c r="AX189" s="25"/>
      <c r="AY189" s="215"/>
      <c r="AZ189" s="216"/>
      <c r="BA189" s="25"/>
      <c r="BB189" s="215"/>
      <c r="BC189" s="25"/>
    </row>
    <row r="190" spans="24:55" ht="15.75" customHeight="1">
      <c r="X190" s="215"/>
      <c r="Y190" s="286"/>
      <c r="Z190" s="215"/>
      <c r="AA190" s="216"/>
      <c r="AB190" s="286"/>
      <c r="AC190" s="215"/>
      <c r="AD190" s="286"/>
      <c r="AE190" s="215"/>
      <c r="AF190" s="216"/>
      <c r="AG190" s="25"/>
      <c r="AH190" s="215"/>
      <c r="AI190" s="25"/>
      <c r="AJ190" s="215"/>
      <c r="AK190" s="216"/>
      <c r="AL190" s="25"/>
      <c r="AM190" s="215"/>
      <c r="AN190" s="25"/>
      <c r="AO190" s="215"/>
      <c r="AP190" s="216"/>
      <c r="AQ190" s="25"/>
      <c r="AR190" s="215"/>
      <c r="AS190" s="25"/>
      <c r="AT190" s="215"/>
      <c r="AU190" s="216"/>
      <c r="AV190" s="25"/>
      <c r="AW190" s="215"/>
      <c r="AX190" s="25"/>
      <c r="AY190" s="215"/>
      <c r="AZ190" s="216"/>
      <c r="BA190" s="25"/>
      <c r="BB190" s="215"/>
      <c r="BC190" s="25"/>
    </row>
    <row r="191" spans="24:55" ht="15.75" customHeight="1">
      <c r="X191" s="215"/>
      <c r="Y191" s="286"/>
      <c r="Z191" s="215"/>
      <c r="AA191" s="216"/>
      <c r="AB191" s="286"/>
      <c r="AC191" s="215"/>
      <c r="AD191" s="286"/>
      <c r="AE191" s="215"/>
      <c r="AF191" s="216"/>
      <c r="AG191" s="25"/>
      <c r="AH191" s="215"/>
      <c r="AI191" s="25"/>
      <c r="AJ191" s="215"/>
      <c r="AK191" s="216"/>
      <c r="AL191" s="25"/>
      <c r="AM191" s="215"/>
      <c r="AN191" s="25"/>
      <c r="AO191" s="215"/>
      <c r="AP191" s="216"/>
      <c r="AQ191" s="25"/>
      <c r="AR191" s="215"/>
      <c r="AS191" s="25"/>
      <c r="AT191" s="215"/>
      <c r="AU191" s="216"/>
      <c r="AV191" s="25"/>
      <c r="AW191" s="215"/>
      <c r="AX191" s="25"/>
      <c r="AY191" s="215"/>
      <c r="AZ191" s="216"/>
      <c r="BA191" s="25"/>
      <c r="BB191" s="215"/>
      <c r="BC191" s="25"/>
    </row>
    <row r="192" spans="24:55" ht="15.75" customHeight="1">
      <c r="X192" s="215"/>
      <c r="Y192" s="286"/>
      <c r="Z192" s="215"/>
      <c r="AA192" s="216"/>
      <c r="AB192" s="286"/>
      <c r="AC192" s="215"/>
      <c r="AD192" s="286"/>
      <c r="AE192" s="215"/>
      <c r="AF192" s="216"/>
      <c r="AG192" s="25"/>
      <c r="AH192" s="215"/>
      <c r="AI192" s="25"/>
      <c r="AJ192" s="215"/>
      <c r="AK192" s="216"/>
      <c r="AL192" s="25"/>
      <c r="AM192" s="215"/>
      <c r="AN192" s="25"/>
      <c r="AO192" s="215"/>
      <c r="AP192" s="216"/>
      <c r="AQ192" s="25"/>
      <c r="AR192" s="215"/>
      <c r="AS192" s="25"/>
      <c r="AT192" s="215"/>
      <c r="AU192" s="216"/>
      <c r="AV192" s="25"/>
      <c r="AW192" s="215"/>
      <c r="AX192" s="25"/>
      <c r="AY192" s="215"/>
      <c r="AZ192" s="216"/>
      <c r="BA192" s="25"/>
      <c r="BB192" s="215"/>
      <c r="BC192" s="25"/>
    </row>
    <row r="193" spans="24:55" ht="15.75" customHeight="1">
      <c r="X193" s="215"/>
      <c r="Y193" s="286"/>
      <c r="Z193" s="215"/>
      <c r="AA193" s="216"/>
      <c r="AB193" s="286"/>
      <c r="AC193" s="215"/>
      <c r="AD193" s="286"/>
      <c r="AE193" s="215"/>
      <c r="AF193" s="216"/>
      <c r="AG193" s="25"/>
      <c r="AH193" s="215"/>
      <c r="AI193" s="25"/>
      <c r="AJ193" s="215"/>
      <c r="AK193" s="216"/>
      <c r="AL193" s="25"/>
      <c r="AM193" s="215"/>
      <c r="AN193" s="25"/>
      <c r="AO193" s="215"/>
      <c r="AP193" s="216"/>
      <c r="AQ193" s="25"/>
      <c r="AR193" s="215"/>
      <c r="AS193" s="25"/>
      <c r="AT193" s="215"/>
      <c r="AU193" s="216"/>
      <c r="AV193" s="25"/>
      <c r="AW193" s="215"/>
      <c r="AX193" s="25"/>
      <c r="AY193" s="215"/>
      <c r="AZ193" s="216"/>
      <c r="BA193" s="25"/>
      <c r="BB193" s="215"/>
      <c r="BC193" s="25"/>
    </row>
    <row r="194" spans="24:55" ht="15.75" customHeight="1">
      <c r="X194" s="215"/>
      <c r="Y194" s="286"/>
      <c r="Z194" s="215"/>
      <c r="AA194" s="216"/>
      <c r="AB194" s="286"/>
      <c r="AC194" s="215"/>
      <c r="AD194" s="286"/>
      <c r="AE194" s="215"/>
      <c r="AF194" s="216"/>
      <c r="AG194" s="25"/>
      <c r="AH194" s="215"/>
      <c r="AI194" s="25"/>
      <c r="AJ194" s="215"/>
      <c r="AK194" s="216"/>
      <c r="AL194" s="25"/>
      <c r="AM194" s="215"/>
      <c r="AN194" s="25"/>
      <c r="AO194" s="215"/>
      <c r="AP194" s="216"/>
      <c r="AQ194" s="25"/>
      <c r="AR194" s="215"/>
      <c r="AS194" s="25"/>
      <c r="AT194" s="215"/>
      <c r="AU194" s="216"/>
      <c r="AV194" s="25"/>
      <c r="AW194" s="215"/>
      <c r="AX194" s="25"/>
      <c r="AY194" s="215"/>
      <c r="AZ194" s="216"/>
      <c r="BA194" s="25"/>
      <c r="BB194" s="215"/>
      <c r="BC194" s="25"/>
    </row>
    <row r="195" spans="24:55" ht="15.75" customHeight="1">
      <c r="X195" s="215"/>
      <c r="Y195" s="286"/>
      <c r="Z195" s="215"/>
      <c r="AA195" s="216"/>
      <c r="AB195" s="286"/>
      <c r="AC195" s="215"/>
      <c r="AD195" s="286"/>
      <c r="AE195" s="215"/>
      <c r="AF195" s="216"/>
      <c r="AG195" s="25"/>
      <c r="AH195" s="215"/>
      <c r="AI195" s="25"/>
      <c r="AJ195" s="215"/>
      <c r="AK195" s="216"/>
      <c r="AL195" s="25"/>
      <c r="AM195" s="215"/>
      <c r="AN195" s="25"/>
      <c r="AO195" s="215"/>
      <c r="AP195" s="216"/>
      <c r="AQ195" s="25"/>
      <c r="AR195" s="215"/>
      <c r="AS195" s="25"/>
      <c r="AT195" s="215"/>
      <c r="AU195" s="216"/>
      <c r="AV195" s="25"/>
      <c r="AW195" s="215"/>
      <c r="AX195" s="25"/>
      <c r="AY195" s="215"/>
      <c r="AZ195" s="216"/>
      <c r="BA195" s="25"/>
      <c r="BB195" s="215"/>
      <c r="BC195" s="25"/>
    </row>
    <row r="196" spans="24:55" ht="15.75" customHeight="1">
      <c r="X196" s="215"/>
      <c r="Y196" s="286"/>
      <c r="Z196" s="215"/>
      <c r="AA196" s="216"/>
      <c r="AB196" s="286"/>
      <c r="AC196" s="215"/>
      <c r="AD196" s="286"/>
      <c r="AE196" s="215"/>
      <c r="AF196" s="216"/>
      <c r="AG196" s="25"/>
      <c r="AH196" s="215"/>
      <c r="AI196" s="25"/>
      <c r="AJ196" s="215"/>
      <c r="AK196" s="216"/>
      <c r="AL196" s="25"/>
      <c r="AM196" s="215"/>
      <c r="AN196" s="25"/>
      <c r="AO196" s="215"/>
      <c r="AP196" s="216"/>
      <c r="AQ196" s="25"/>
      <c r="AR196" s="215"/>
      <c r="AS196" s="25"/>
      <c r="AT196" s="215"/>
      <c r="AU196" s="216"/>
      <c r="AV196" s="25"/>
      <c r="AW196" s="215"/>
      <c r="AX196" s="25"/>
      <c r="AY196" s="215"/>
      <c r="AZ196" s="216"/>
      <c r="BA196" s="25"/>
      <c r="BB196" s="215"/>
      <c r="BC196" s="25"/>
    </row>
    <row r="197" spans="24:55" ht="15.75" customHeight="1">
      <c r="X197" s="215"/>
      <c r="Y197" s="286"/>
      <c r="Z197" s="215"/>
      <c r="AA197" s="216"/>
      <c r="AB197" s="286"/>
      <c r="AC197" s="215"/>
      <c r="AD197" s="286"/>
      <c r="AE197" s="215"/>
      <c r="AF197" s="216"/>
      <c r="AG197" s="25"/>
      <c r="AH197" s="215"/>
      <c r="AI197" s="25"/>
      <c r="AJ197" s="215"/>
      <c r="AK197" s="216"/>
      <c r="AL197" s="25"/>
      <c r="AM197" s="215"/>
      <c r="AN197" s="25"/>
      <c r="AO197" s="215"/>
      <c r="AP197" s="216"/>
      <c r="AQ197" s="25"/>
      <c r="AR197" s="215"/>
      <c r="AS197" s="25"/>
      <c r="AT197" s="215"/>
      <c r="AU197" s="216"/>
      <c r="AV197" s="25"/>
      <c r="AW197" s="215"/>
      <c r="AX197" s="25"/>
      <c r="AY197" s="215"/>
      <c r="AZ197" s="216"/>
      <c r="BA197" s="25"/>
      <c r="BB197" s="215"/>
      <c r="BC197" s="25"/>
    </row>
    <row r="198" spans="24:55" ht="15.75" customHeight="1">
      <c r="X198" s="215"/>
      <c r="Y198" s="286"/>
      <c r="Z198" s="215"/>
      <c r="AA198" s="216"/>
      <c r="AB198" s="286"/>
      <c r="AC198" s="215"/>
      <c r="AD198" s="286"/>
      <c r="AE198" s="215"/>
      <c r="AF198" s="216"/>
      <c r="AG198" s="25"/>
      <c r="AH198" s="215"/>
      <c r="AI198" s="25"/>
      <c r="AJ198" s="215"/>
      <c r="AK198" s="216"/>
      <c r="AL198" s="25"/>
      <c r="AM198" s="215"/>
      <c r="AN198" s="25"/>
      <c r="AO198" s="215"/>
      <c r="AP198" s="216"/>
      <c r="AQ198" s="25"/>
      <c r="AR198" s="215"/>
      <c r="AS198" s="25"/>
      <c r="AT198" s="215"/>
      <c r="AU198" s="216"/>
      <c r="AV198" s="25"/>
      <c r="AW198" s="215"/>
      <c r="AX198" s="25"/>
      <c r="AY198" s="215"/>
      <c r="AZ198" s="216"/>
      <c r="BA198" s="25"/>
      <c r="BB198" s="215"/>
      <c r="BC198" s="25"/>
    </row>
    <row r="199" spans="24:55" ht="15.75" customHeight="1">
      <c r="X199" s="215"/>
      <c r="Y199" s="286"/>
      <c r="Z199" s="215"/>
      <c r="AA199" s="216"/>
      <c r="AB199" s="286"/>
      <c r="AC199" s="215"/>
      <c r="AD199" s="286"/>
      <c r="AE199" s="215"/>
      <c r="AF199" s="216"/>
      <c r="AG199" s="25"/>
      <c r="AH199" s="215"/>
      <c r="AI199" s="25"/>
      <c r="AJ199" s="215"/>
      <c r="AK199" s="216"/>
      <c r="AL199" s="25"/>
      <c r="AM199" s="215"/>
      <c r="AN199" s="25"/>
      <c r="AO199" s="215"/>
      <c r="AP199" s="216"/>
      <c r="AQ199" s="25"/>
      <c r="AR199" s="215"/>
      <c r="AS199" s="25"/>
      <c r="AT199" s="215"/>
      <c r="AU199" s="216"/>
      <c r="AV199" s="25"/>
      <c r="AW199" s="215"/>
      <c r="AX199" s="25"/>
      <c r="AY199" s="215"/>
      <c r="AZ199" s="216"/>
      <c r="BA199" s="25"/>
      <c r="BB199" s="215"/>
      <c r="BC199" s="25"/>
    </row>
    <row r="200" spans="24:55" ht="15.75" customHeight="1">
      <c r="X200" s="215"/>
      <c r="Y200" s="286"/>
      <c r="Z200" s="215"/>
      <c r="AA200" s="216"/>
      <c r="AB200" s="286"/>
      <c r="AC200" s="215"/>
      <c r="AD200" s="286"/>
      <c r="AE200" s="215"/>
      <c r="AF200" s="216"/>
      <c r="AG200" s="25"/>
      <c r="AH200" s="215"/>
      <c r="AI200" s="25"/>
      <c r="AJ200" s="215"/>
      <c r="AK200" s="216"/>
      <c r="AL200" s="25"/>
      <c r="AM200" s="215"/>
      <c r="AN200" s="25"/>
      <c r="AO200" s="215"/>
      <c r="AP200" s="216"/>
      <c r="AQ200" s="25"/>
      <c r="AR200" s="215"/>
      <c r="AS200" s="25"/>
      <c r="AT200" s="215"/>
      <c r="AU200" s="216"/>
      <c r="AV200" s="25"/>
      <c r="AW200" s="215"/>
      <c r="AX200" s="25"/>
      <c r="AY200" s="215"/>
      <c r="AZ200" s="216"/>
      <c r="BA200" s="25"/>
      <c r="BB200" s="215"/>
      <c r="BC200" s="25"/>
    </row>
    <row r="201" spans="24:55" ht="15.75" customHeight="1">
      <c r="X201" s="215"/>
      <c r="Y201" s="286"/>
      <c r="Z201" s="215"/>
      <c r="AA201" s="216"/>
      <c r="AB201" s="286"/>
      <c r="AC201" s="215"/>
      <c r="AD201" s="286"/>
      <c r="AE201" s="215"/>
      <c r="AF201" s="216"/>
      <c r="AG201" s="25"/>
      <c r="AH201" s="215"/>
      <c r="AI201" s="25"/>
      <c r="AJ201" s="215"/>
      <c r="AK201" s="216"/>
      <c r="AL201" s="25"/>
      <c r="AM201" s="215"/>
      <c r="AN201" s="25"/>
      <c r="AO201" s="215"/>
      <c r="AP201" s="216"/>
      <c r="AQ201" s="25"/>
      <c r="AR201" s="215"/>
      <c r="AS201" s="25"/>
      <c r="AT201" s="215"/>
      <c r="AU201" s="216"/>
      <c r="AV201" s="25"/>
      <c r="AW201" s="215"/>
      <c r="AX201" s="25"/>
      <c r="AY201" s="215"/>
      <c r="AZ201" s="216"/>
      <c r="BA201" s="25"/>
      <c r="BB201" s="215"/>
      <c r="BC201" s="25"/>
    </row>
    <row r="202" spans="24:55" ht="15.75" customHeight="1">
      <c r="X202" s="215"/>
      <c r="Y202" s="286"/>
      <c r="Z202" s="215"/>
      <c r="AA202" s="216"/>
      <c r="AB202" s="286"/>
      <c r="AC202" s="215"/>
      <c r="AD202" s="286"/>
      <c r="AE202" s="215"/>
      <c r="AF202" s="216"/>
      <c r="AG202" s="25"/>
      <c r="AH202" s="215"/>
      <c r="AI202" s="25"/>
      <c r="AJ202" s="215"/>
      <c r="AK202" s="216"/>
      <c r="AL202" s="25"/>
      <c r="AM202" s="215"/>
      <c r="AN202" s="25"/>
      <c r="AO202" s="215"/>
      <c r="AP202" s="216"/>
      <c r="AQ202" s="25"/>
      <c r="AR202" s="215"/>
      <c r="AS202" s="25"/>
      <c r="AT202" s="215"/>
      <c r="AU202" s="216"/>
      <c r="AV202" s="25"/>
      <c r="AW202" s="215"/>
      <c r="AX202" s="25"/>
      <c r="AY202" s="215"/>
      <c r="AZ202" s="216"/>
      <c r="BA202" s="25"/>
      <c r="BB202" s="215"/>
      <c r="BC202" s="25"/>
    </row>
    <row r="203" spans="24:55" ht="15.75" customHeight="1">
      <c r="X203" s="215"/>
      <c r="Y203" s="286"/>
      <c r="Z203" s="215"/>
      <c r="AA203" s="216"/>
      <c r="AB203" s="286"/>
      <c r="AC203" s="215"/>
      <c r="AD203" s="286"/>
      <c r="AE203" s="215"/>
      <c r="AF203" s="216"/>
      <c r="AG203" s="25"/>
      <c r="AH203" s="215"/>
      <c r="AI203" s="25"/>
      <c r="AJ203" s="215"/>
      <c r="AK203" s="216"/>
      <c r="AL203" s="25"/>
      <c r="AM203" s="215"/>
      <c r="AN203" s="25"/>
      <c r="AO203" s="215"/>
      <c r="AP203" s="216"/>
      <c r="AQ203" s="25"/>
      <c r="AR203" s="215"/>
      <c r="AS203" s="25"/>
      <c r="AT203" s="215"/>
      <c r="AU203" s="216"/>
      <c r="AV203" s="25"/>
      <c r="AW203" s="215"/>
      <c r="AX203" s="25"/>
      <c r="AY203" s="215"/>
      <c r="AZ203" s="216"/>
      <c r="BA203" s="25"/>
      <c r="BB203" s="215"/>
      <c r="BC203" s="25"/>
    </row>
    <row r="204" spans="24:55" ht="15.75" customHeight="1">
      <c r="X204" s="215"/>
      <c r="Y204" s="286"/>
      <c r="Z204" s="215"/>
      <c r="AA204" s="216"/>
      <c r="AB204" s="286"/>
      <c r="AC204" s="215"/>
      <c r="AD204" s="286"/>
      <c r="AE204" s="215"/>
      <c r="AF204" s="216"/>
      <c r="AG204" s="25"/>
      <c r="AH204" s="215"/>
      <c r="AI204" s="25"/>
      <c r="AJ204" s="215"/>
      <c r="AK204" s="216"/>
      <c r="AL204" s="25"/>
      <c r="AM204" s="215"/>
      <c r="AN204" s="25"/>
      <c r="AO204" s="215"/>
      <c r="AP204" s="216"/>
      <c r="AQ204" s="25"/>
      <c r="AR204" s="215"/>
      <c r="AS204" s="25"/>
      <c r="AT204" s="215"/>
      <c r="AU204" s="216"/>
      <c r="AV204" s="25"/>
      <c r="AW204" s="215"/>
      <c r="AX204" s="25"/>
      <c r="AY204" s="215"/>
      <c r="AZ204" s="216"/>
      <c r="BA204" s="25"/>
      <c r="BB204" s="215"/>
      <c r="BC204" s="25"/>
    </row>
    <row r="205" spans="24:55" ht="15.75" customHeight="1">
      <c r="X205" s="215"/>
      <c r="Y205" s="286"/>
      <c r="Z205" s="215"/>
      <c r="AA205" s="216"/>
      <c r="AB205" s="286"/>
      <c r="AC205" s="215"/>
      <c r="AD205" s="286"/>
      <c r="AE205" s="215"/>
      <c r="AF205" s="216"/>
      <c r="AG205" s="25"/>
      <c r="AH205" s="215"/>
      <c r="AI205" s="25"/>
      <c r="AJ205" s="215"/>
      <c r="AK205" s="216"/>
      <c r="AL205" s="25"/>
      <c r="AM205" s="215"/>
      <c r="AN205" s="25"/>
      <c r="AO205" s="215"/>
      <c r="AP205" s="216"/>
      <c r="AQ205" s="25"/>
      <c r="AR205" s="215"/>
      <c r="AS205" s="25"/>
      <c r="AT205" s="215"/>
      <c r="AU205" s="216"/>
      <c r="AV205" s="25"/>
      <c r="AW205" s="215"/>
      <c r="AX205" s="25"/>
      <c r="AY205" s="215"/>
      <c r="AZ205" s="216"/>
      <c r="BA205" s="25"/>
      <c r="BB205" s="215"/>
      <c r="BC205" s="25"/>
    </row>
    <row r="206" spans="24:55" ht="15.75" customHeight="1">
      <c r="X206" s="215"/>
      <c r="Y206" s="286"/>
      <c r="Z206" s="215"/>
      <c r="AA206" s="216"/>
      <c r="AB206" s="286"/>
      <c r="AC206" s="215"/>
      <c r="AD206" s="286"/>
      <c r="AE206" s="215"/>
      <c r="AF206" s="216"/>
      <c r="AG206" s="25"/>
      <c r="AH206" s="215"/>
      <c r="AI206" s="25"/>
      <c r="AJ206" s="215"/>
      <c r="AK206" s="216"/>
      <c r="AL206" s="25"/>
      <c r="AM206" s="215"/>
      <c r="AN206" s="25"/>
      <c r="AO206" s="215"/>
      <c r="AP206" s="216"/>
      <c r="AQ206" s="25"/>
      <c r="AR206" s="215"/>
      <c r="AS206" s="25"/>
      <c r="AT206" s="215"/>
      <c r="AU206" s="216"/>
      <c r="AV206" s="25"/>
      <c r="AW206" s="215"/>
      <c r="AX206" s="25"/>
      <c r="AY206" s="215"/>
      <c r="AZ206" s="216"/>
      <c r="BA206" s="25"/>
      <c r="BB206" s="215"/>
      <c r="BC206" s="25"/>
    </row>
    <row r="207" spans="24:55" ht="15.75" customHeight="1">
      <c r="X207" s="215"/>
      <c r="Y207" s="286"/>
      <c r="Z207" s="215"/>
      <c r="AA207" s="216"/>
      <c r="AB207" s="286"/>
      <c r="AC207" s="215"/>
      <c r="AD207" s="286"/>
      <c r="AE207" s="215"/>
      <c r="AF207" s="216"/>
      <c r="AG207" s="25"/>
      <c r="AH207" s="215"/>
      <c r="AI207" s="25"/>
      <c r="AJ207" s="215"/>
      <c r="AK207" s="216"/>
      <c r="AL207" s="25"/>
      <c r="AM207" s="215"/>
      <c r="AN207" s="25"/>
      <c r="AO207" s="215"/>
      <c r="AP207" s="216"/>
      <c r="AQ207" s="25"/>
      <c r="AR207" s="215"/>
      <c r="AS207" s="25"/>
      <c r="AT207" s="215"/>
      <c r="AU207" s="216"/>
      <c r="AV207" s="25"/>
      <c r="AW207" s="215"/>
      <c r="AX207" s="25"/>
      <c r="AY207" s="215"/>
      <c r="AZ207" s="216"/>
      <c r="BA207" s="25"/>
      <c r="BB207" s="215"/>
      <c r="BC207" s="25"/>
    </row>
    <row r="208" spans="24:55" ht="15.75" customHeight="1">
      <c r="X208" s="215"/>
      <c r="Y208" s="286"/>
      <c r="Z208" s="215"/>
      <c r="AA208" s="216"/>
      <c r="AB208" s="286"/>
      <c r="AC208" s="215"/>
      <c r="AD208" s="286"/>
      <c r="AE208" s="215"/>
      <c r="AF208" s="216"/>
      <c r="AG208" s="25"/>
      <c r="AH208" s="215"/>
      <c r="AI208" s="25"/>
      <c r="AJ208" s="215"/>
      <c r="AK208" s="216"/>
      <c r="AL208" s="25"/>
      <c r="AM208" s="215"/>
      <c r="AN208" s="25"/>
      <c r="AO208" s="215"/>
      <c r="AP208" s="216"/>
      <c r="AQ208" s="25"/>
      <c r="AR208" s="215"/>
      <c r="AS208" s="25"/>
      <c r="AT208" s="215"/>
      <c r="AU208" s="216"/>
      <c r="AV208" s="25"/>
      <c r="AW208" s="215"/>
      <c r="AX208" s="25"/>
      <c r="AY208" s="215"/>
      <c r="AZ208" s="216"/>
      <c r="BA208" s="25"/>
      <c r="BB208" s="215"/>
      <c r="BC208" s="25"/>
    </row>
    <row r="209" spans="24:55" ht="15.75" customHeight="1">
      <c r="X209" s="215"/>
      <c r="Y209" s="286"/>
      <c r="Z209" s="215"/>
      <c r="AA209" s="216"/>
      <c r="AB209" s="286"/>
      <c r="AC209" s="215"/>
      <c r="AD209" s="286"/>
      <c r="AE209" s="215"/>
      <c r="AF209" s="216"/>
      <c r="AG209" s="25"/>
      <c r="AH209" s="215"/>
      <c r="AI209" s="25"/>
      <c r="AJ209" s="215"/>
      <c r="AK209" s="216"/>
      <c r="AL209" s="25"/>
      <c r="AM209" s="215"/>
      <c r="AN209" s="25"/>
      <c r="AO209" s="215"/>
      <c r="AP209" s="216"/>
      <c r="AQ209" s="25"/>
      <c r="AR209" s="215"/>
      <c r="AS209" s="25"/>
      <c r="AT209" s="215"/>
      <c r="AU209" s="216"/>
      <c r="AV209" s="25"/>
      <c r="AW209" s="215"/>
      <c r="AX209" s="25"/>
      <c r="AY209" s="215"/>
      <c r="AZ209" s="216"/>
      <c r="BA209" s="25"/>
      <c r="BB209" s="215"/>
      <c r="BC209" s="25"/>
    </row>
    <row r="210" spans="24:55" ht="15.75" customHeight="1">
      <c r="X210" s="215"/>
      <c r="Y210" s="286"/>
      <c r="Z210" s="215"/>
      <c r="AA210" s="216"/>
      <c r="AB210" s="286"/>
      <c r="AC210" s="215"/>
      <c r="AD210" s="286"/>
      <c r="AE210" s="215"/>
      <c r="AF210" s="216"/>
      <c r="AG210" s="25"/>
      <c r="AH210" s="215"/>
      <c r="AI210" s="25"/>
      <c r="AJ210" s="215"/>
      <c r="AK210" s="216"/>
      <c r="AL210" s="25"/>
      <c r="AM210" s="215"/>
      <c r="AN210" s="25"/>
      <c r="AO210" s="215"/>
      <c r="AP210" s="216"/>
      <c r="AQ210" s="25"/>
      <c r="AR210" s="215"/>
      <c r="AS210" s="25"/>
      <c r="AT210" s="215"/>
      <c r="AU210" s="216"/>
      <c r="AV210" s="25"/>
      <c r="AW210" s="215"/>
      <c r="AX210" s="25"/>
      <c r="AY210" s="215"/>
      <c r="AZ210" s="216"/>
      <c r="BA210" s="25"/>
      <c r="BB210" s="215"/>
      <c r="BC210" s="25"/>
    </row>
    <row r="211" spans="24:55" ht="15.75" customHeight="1">
      <c r="X211" s="215"/>
      <c r="Y211" s="286"/>
      <c r="Z211" s="215"/>
      <c r="AA211" s="216"/>
      <c r="AB211" s="286"/>
      <c r="AC211" s="215"/>
      <c r="AD211" s="286"/>
      <c r="AE211" s="215"/>
      <c r="AF211" s="216"/>
      <c r="AG211" s="25"/>
      <c r="AH211" s="215"/>
      <c r="AI211" s="25"/>
      <c r="AJ211" s="215"/>
      <c r="AK211" s="216"/>
      <c r="AL211" s="25"/>
      <c r="AM211" s="215"/>
      <c r="AN211" s="25"/>
      <c r="AO211" s="215"/>
      <c r="AP211" s="216"/>
      <c r="AQ211" s="25"/>
      <c r="AR211" s="215"/>
      <c r="AS211" s="25"/>
      <c r="AT211" s="215"/>
      <c r="AU211" s="216"/>
      <c r="AV211" s="25"/>
      <c r="AW211" s="215"/>
      <c r="AX211" s="25"/>
      <c r="AY211" s="215"/>
      <c r="AZ211" s="216"/>
      <c r="BA211" s="25"/>
      <c r="BB211" s="215"/>
      <c r="BC211" s="25"/>
    </row>
    <row r="212" spans="24:55" ht="15.75" customHeight="1">
      <c r="X212" s="215"/>
      <c r="Y212" s="286"/>
      <c r="Z212" s="215"/>
      <c r="AA212" s="216"/>
      <c r="AB212" s="286"/>
      <c r="AC212" s="215"/>
      <c r="AD212" s="286"/>
      <c r="AE212" s="215"/>
      <c r="AF212" s="216"/>
      <c r="AG212" s="25"/>
      <c r="AH212" s="215"/>
      <c r="AI212" s="25"/>
      <c r="AJ212" s="215"/>
      <c r="AK212" s="216"/>
      <c r="AL212" s="25"/>
      <c r="AM212" s="215"/>
      <c r="AN212" s="25"/>
      <c r="AO212" s="215"/>
      <c r="AP212" s="216"/>
      <c r="AQ212" s="25"/>
      <c r="AR212" s="215"/>
      <c r="AS212" s="25"/>
      <c r="AT212" s="215"/>
      <c r="AU212" s="216"/>
      <c r="AV212" s="25"/>
      <c r="AW212" s="215"/>
      <c r="AX212" s="25"/>
      <c r="AY212" s="215"/>
      <c r="AZ212" s="216"/>
      <c r="BA212" s="25"/>
      <c r="BB212" s="215"/>
      <c r="BC212" s="25"/>
    </row>
    <row r="213" spans="24:55" ht="15.75" customHeight="1">
      <c r="X213" s="215"/>
      <c r="Y213" s="286"/>
      <c r="Z213" s="215"/>
      <c r="AA213" s="216"/>
      <c r="AB213" s="286"/>
      <c r="AC213" s="215"/>
      <c r="AD213" s="286"/>
      <c r="AE213" s="215"/>
      <c r="AF213" s="216"/>
      <c r="AG213" s="25"/>
      <c r="AH213" s="215"/>
      <c r="AI213" s="25"/>
      <c r="AJ213" s="215"/>
      <c r="AK213" s="216"/>
      <c r="AL213" s="25"/>
      <c r="AM213" s="215"/>
      <c r="AN213" s="25"/>
      <c r="AO213" s="215"/>
      <c r="AP213" s="216"/>
      <c r="AQ213" s="25"/>
      <c r="AR213" s="215"/>
      <c r="AS213" s="25"/>
      <c r="AT213" s="215"/>
      <c r="AU213" s="216"/>
      <c r="AV213" s="25"/>
      <c r="AW213" s="215"/>
      <c r="AX213" s="25"/>
      <c r="AY213" s="215"/>
      <c r="AZ213" s="216"/>
      <c r="BA213" s="25"/>
      <c r="BB213" s="215"/>
      <c r="BC213" s="25"/>
    </row>
    <row r="214" spans="24:55" ht="15.75" customHeight="1">
      <c r="X214" s="215"/>
      <c r="Y214" s="286"/>
      <c r="Z214" s="215"/>
      <c r="AA214" s="216"/>
      <c r="AB214" s="286"/>
      <c r="AC214" s="215"/>
      <c r="AD214" s="286"/>
      <c r="AE214" s="215"/>
      <c r="AF214" s="216"/>
      <c r="AG214" s="25"/>
      <c r="AH214" s="215"/>
      <c r="AI214" s="25"/>
      <c r="AJ214" s="215"/>
      <c r="AK214" s="216"/>
      <c r="AL214" s="25"/>
      <c r="AM214" s="215"/>
      <c r="AN214" s="25"/>
      <c r="AO214" s="215"/>
      <c r="AP214" s="216"/>
      <c r="AQ214" s="25"/>
      <c r="AR214" s="215"/>
      <c r="AS214" s="25"/>
      <c r="AT214" s="215"/>
      <c r="AU214" s="216"/>
      <c r="AV214" s="25"/>
      <c r="AW214" s="215"/>
      <c r="AX214" s="25"/>
      <c r="AY214" s="215"/>
      <c r="AZ214" s="216"/>
      <c r="BA214" s="25"/>
      <c r="BB214" s="215"/>
      <c r="BC214" s="25"/>
    </row>
    <row r="215" spans="24:55" ht="15.75" customHeight="1">
      <c r="X215" s="215"/>
      <c r="Y215" s="286"/>
      <c r="Z215" s="215"/>
      <c r="AA215" s="216"/>
      <c r="AB215" s="286"/>
      <c r="AC215" s="215"/>
      <c r="AD215" s="286"/>
      <c r="AE215" s="215"/>
      <c r="AF215" s="216"/>
      <c r="AG215" s="25"/>
      <c r="AH215" s="215"/>
      <c r="AI215" s="25"/>
      <c r="AJ215" s="215"/>
      <c r="AK215" s="216"/>
      <c r="AL215" s="25"/>
      <c r="AM215" s="215"/>
      <c r="AN215" s="25"/>
      <c r="AO215" s="215"/>
      <c r="AP215" s="216"/>
      <c r="AQ215" s="25"/>
      <c r="AR215" s="215"/>
      <c r="AS215" s="25"/>
      <c r="AT215" s="215"/>
      <c r="AU215" s="216"/>
      <c r="AV215" s="25"/>
      <c r="AW215" s="215"/>
      <c r="AX215" s="25"/>
      <c r="AY215" s="215"/>
      <c r="AZ215" s="216"/>
      <c r="BA215" s="25"/>
      <c r="BB215" s="215"/>
      <c r="BC215" s="25"/>
    </row>
    <row r="216" spans="24:55" ht="15.75" customHeight="1">
      <c r="X216" s="215"/>
      <c r="Y216" s="286"/>
      <c r="Z216" s="215"/>
      <c r="AA216" s="216"/>
      <c r="AB216" s="286"/>
      <c r="AC216" s="215"/>
      <c r="AD216" s="286"/>
      <c r="AE216" s="215"/>
      <c r="AF216" s="216"/>
      <c r="AG216" s="25"/>
      <c r="AH216" s="215"/>
      <c r="AI216" s="25"/>
      <c r="AJ216" s="215"/>
      <c r="AK216" s="216"/>
      <c r="AL216" s="25"/>
      <c r="AM216" s="215"/>
      <c r="AN216" s="25"/>
      <c r="AO216" s="215"/>
      <c r="AP216" s="216"/>
      <c r="AQ216" s="25"/>
      <c r="AR216" s="215"/>
      <c r="AS216" s="25"/>
      <c r="AT216" s="215"/>
      <c r="AU216" s="216"/>
      <c r="AV216" s="25"/>
      <c r="AW216" s="215"/>
      <c r="AX216" s="25"/>
      <c r="AY216" s="215"/>
      <c r="AZ216" s="216"/>
      <c r="BA216" s="25"/>
      <c r="BB216" s="215"/>
      <c r="BC216" s="25"/>
    </row>
    <row r="217" spans="24:55" ht="15.75" customHeight="1">
      <c r="X217" s="215"/>
      <c r="Y217" s="286"/>
      <c r="Z217" s="215"/>
      <c r="AA217" s="216"/>
      <c r="AB217" s="286"/>
      <c r="AC217" s="215"/>
      <c r="AD217" s="286"/>
      <c r="AE217" s="215"/>
      <c r="AF217" s="216"/>
      <c r="AG217" s="25"/>
      <c r="AH217" s="215"/>
      <c r="AI217" s="25"/>
      <c r="AJ217" s="215"/>
      <c r="AK217" s="216"/>
      <c r="AL217" s="25"/>
      <c r="AM217" s="215"/>
      <c r="AN217" s="25"/>
      <c r="AO217" s="215"/>
      <c r="AP217" s="216"/>
      <c r="AQ217" s="25"/>
      <c r="AR217" s="215"/>
      <c r="AS217" s="25"/>
      <c r="AT217" s="215"/>
      <c r="AU217" s="216"/>
      <c r="AV217" s="25"/>
      <c r="AW217" s="215"/>
      <c r="AX217" s="25"/>
      <c r="AY217" s="215"/>
      <c r="AZ217" s="216"/>
      <c r="BA217" s="25"/>
      <c r="BB217" s="215"/>
      <c r="BC217" s="25"/>
    </row>
    <row r="218" spans="24:55" ht="15.75" customHeight="1">
      <c r="X218" s="215"/>
      <c r="Y218" s="286"/>
      <c r="Z218" s="215"/>
      <c r="AA218" s="216"/>
      <c r="AB218" s="286"/>
      <c r="AC218" s="215"/>
      <c r="AD218" s="286"/>
      <c r="AE218" s="215"/>
      <c r="AF218" s="216"/>
      <c r="AG218" s="25"/>
      <c r="AH218" s="215"/>
      <c r="AI218" s="25"/>
      <c r="AJ218" s="215"/>
      <c r="AK218" s="216"/>
      <c r="AL218" s="25"/>
      <c r="AM218" s="215"/>
      <c r="AN218" s="25"/>
      <c r="AO218" s="215"/>
      <c r="AP218" s="216"/>
      <c r="AQ218" s="25"/>
      <c r="AR218" s="215"/>
      <c r="AS218" s="25"/>
      <c r="AT218" s="215"/>
      <c r="AU218" s="216"/>
      <c r="AV218" s="25"/>
      <c r="AW218" s="215"/>
      <c r="AX218" s="25"/>
      <c r="AY218" s="215"/>
      <c r="AZ218" s="216"/>
      <c r="BA218" s="25"/>
      <c r="BB218" s="215"/>
      <c r="BC218" s="25"/>
    </row>
    <row r="219" spans="24:55" ht="15.75" customHeight="1">
      <c r="X219" s="215"/>
      <c r="Y219" s="286"/>
      <c r="Z219" s="215"/>
      <c r="AA219" s="216"/>
      <c r="AB219" s="286"/>
      <c r="AC219" s="215"/>
      <c r="AD219" s="286"/>
      <c r="AE219" s="215"/>
      <c r="AF219" s="216"/>
      <c r="AG219" s="25"/>
      <c r="AH219" s="215"/>
      <c r="AI219" s="25"/>
      <c r="AJ219" s="215"/>
      <c r="AK219" s="216"/>
      <c r="AL219" s="25"/>
      <c r="AM219" s="215"/>
      <c r="AN219" s="25"/>
      <c r="AO219" s="215"/>
      <c r="AP219" s="216"/>
      <c r="AQ219" s="25"/>
      <c r="AR219" s="215"/>
      <c r="AS219" s="25"/>
      <c r="AT219" s="215"/>
      <c r="AU219" s="216"/>
      <c r="AV219" s="25"/>
      <c r="AW219" s="215"/>
      <c r="AX219" s="25"/>
      <c r="AY219" s="215"/>
      <c r="AZ219" s="216"/>
      <c r="BA219" s="25"/>
      <c r="BB219" s="215"/>
      <c r="BC219" s="25"/>
    </row>
    <row r="220" spans="24:55" ht="15.75" customHeight="1">
      <c r="X220" s="215"/>
      <c r="Y220" s="286"/>
      <c r="Z220" s="215"/>
      <c r="AA220" s="216"/>
      <c r="AB220" s="286"/>
      <c r="AC220" s="215"/>
      <c r="AD220" s="286"/>
      <c r="AE220" s="215"/>
      <c r="AF220" s="216"/>
      <c r="AG220" s="25"/>
      <c r="AH220" s="215"/>
      <c r="AI220" s="25"/>
      <c r="AJ220" s="215"/>
      <c r="AK220" s="216"/>
      <c r="AL220" s="25"/>
      <c r="AM220" s="215"/>
      <c r="AN220" s="25"/>
      <c r="AO220" s="215"/>
      <c r="AP220" s="216"/>
      <c r="AQ220" s="25"/>
      <c r="AR220" s="215"/>
      <c r="AS220" s="25"/>
      <c r="AT220" s="215"/>
      <c r="AU220" s="216"/>
      <c r="AV220" s="25"/>
      <c r="AW220" s="215"/>
      <c r="AX220" s="25"/>
      <c r="AY220" s="215"/>
      <c r="AZ220" s="216"/>
      <c r="BA220" s="25"/>
      <c r="BB220" s="215"/>
      <c r="BC220" s="25"/>
    </row>
    <row r="221" spans="24:55" ht="15.75" customHeight="1">
      <c r="X221" s="215"/>
      <c r="Y221" s="286"/>
      <c r="Z221" s="215"/>
      <c r="AA221" s="216"/>
      <c r="AB221" s="286"/>
      <c r="AC221" s="215"/>
      <c r="AD221" s="286"/>
      <c r="AE221" s="215"/>
      <c r="AF221" s="216"/>
      <c r="AG221" s="25"/>
      <c r="AH221" s="215"/>
      <c r="AI221" s="25"/>
      <c r="AJ221" s="215"/>
      <c r="AK221" s="216"/>
      <c r="AL221" s="25"/>
      <c r="AM221" s="215"/>
      <c r="AN221" s="25"/>
      <c r="AO221" s="215"/>
      <c r="AP221" s="216"/>
      <c r="AQ221" s="25"/>
      <c r="AR221" s="215"/>
      <c r="AS221" s="25"/>
      <c r="AT221" s="215"/>
      <c r="AU221" s="216"/>
      <c r="AV221" s="25"/>
      <c r="AW221" s="215"/>
      <c r="AX221" s="25"/>
      <c r="AY221" s="215"/>
      <c r="AZ221" s="216"/>
      <c r="BA221" s="25"/>
      <c r="BB221" s="215"/>
      <c r="BC221" s="25"/>
    </row>
    <row r="222" spans="24:55" ht="15.75" customHeight="1">
      <c r="X222" s="215"/>
      <c r="Y222" s="286"/>
      <c r="Z222" s="215"/>
      <c r="AA222" s="216"/>
      <c r="AB222" s="286"/>
      <c r="AC222" s="215"/>
      <c r="AD222" s="286"/>
      <c r="AE222" s="215"/>
      <c r="AF222" s="216"/>
      <c r="AG222" s="25"/>
      <c r="AH222" s="215"/>
      <c r="AI222" s="25"/>
      <c r="AJ222" s="215"/>
      <c r="AK222" s="216"/>
      <c r="AL222" s="25"/>
      <c r="AM222" s="215"/>
      <c r="AN222" s="25"/>
      <c r="AO222" s="215"/>
      <c r="AP222" s="216"/>
      <c r="AQ222" s="25"/>
      <c r="AR222" s="215"/>
      <c r="AS222" s="25"/>
      <c r="AT222" s="215"/>
      <c r="AU222" s="216"/>
      <c r="AV222" s="25"/>
      <c r="AW222" s="215"/>
      <c r="AX222" s="25"/>
      <c r="AY222" s="215"/>
      <c r="AZ222" s="216"/>
      <c r="BA222" s="25"/>
      <c r="BB222" s="215"/>
      <c r="BC222" s="25"/>
    </row>
    <row r="223" spans="24:55" ht="15.75" customHeight="1">
      <c r="X223" s="215"/>
      <c r="Y223" s="286"/>
      <c r="Z223" s="215"/>
      <c r="AA223" s="216"/>
      <c r="AB223" s="286"/>
      <c r="AC223" s="215"/>
      <c r="AD223" s="286"/>
      <c r="AE223" s="215"/>
      <c r="AF223" s="216"/>
      <c r="AG223" s="25"/>
      <c r="AH223" s="215"/>
      <c r="AI223" s="25"/>
      <c r="AJ223" s="215"/>
      <c r="AK223" s="216"/>
      <c r="AL223" s="25"/>
      <c r="AM223" s="215"/>
      <c r="AN223" s="25"/>
      <c r="AO223" s="215"/>
      <c r="AP223" s="216"/>
      <c r="AQ223" s="25"/>
      <c r="AR223" s="215"/>
      <c r="AS223" s="25"/>
      <c r="AT223" s="215"/>
      <c r="AU223" s="216"/>
      <c r="AV223" s="25"/>
      <c r="AW223" s="215"/>
      <c r="AX223" s="25"/>
      <c r="AY223" s="215"/>
      <c r="AZ223" s="216"/>
      <c r="BA223" s="25"/>
      <c r="BB223" s="215"/>
      <c r="BC223" s="25"/>
    </row>
    <row r="224" spans="24:55" ht="15.75" customHeight="1">
      <c r="X224" s="215"/>
      <c r="Y224" s="286"/>
      <c r="Z224" s="215"/>
      <c r="AA224" s="216"/>
      <c r="AB224" s="286"/>
      <c r="AC224" s="215"/>
      <c r="AD224" s="286"/>
      <c r="AE224" s="215"/>
      <c r="AF224" s="216"/>
      <c r="AG224" s="25"/>
      <c r="AH224" s="215"/>
      <c r="AI224" s="25"/>
      <c r="AJ224" s="215"/>
      <c r="AK224" s="216"/>
      <c r="AL224" s="25"/>
      <c r="AM224" s="215"/>
      <c r="AN224" s="25"/>
      <c r="AO224" s="215"/>
      <c r="AP224" s="216"/>
      <c r="AQ224" s="25"/>
      <c r="AR224" s="215"/>
      <c r="AS224" s="25"/>
      <c r="AT224" s="215"/>
      <c r="AU224" s="216"/>
      <c r="AV224" s="25"/>
      <c r="AW224" s="215"/>
      <c r="AX224" s="25"/>
      <c r="AY224" s="215"/>
      <c r="AZ224" s="216"/>
      <c r="BA224" s="25"/>
      <c r="BB224" s="215"/>
      <c r="BC224" s="25"/>
    </row>
    <row r="225" spans="24:55" ht="15.75" customHeight="1">
      <c r="X225" s="215"/>
      <c r="Y225" s="286"/>
      <c r="Z225" s="215"/>
      <c r="AA225" s="216"/>
      <c r="AB225" s="286"/>
      <c r="AC225" s="215"/>
      <c r="AD225" s="286"/>
      <c r="AE225" s="215"/>
      <c r="AF225" s="216"/>
      <c r="AG225" s="25"/>
      <c r="AH225" s="215"/>
      <c r="AI225" s="25"/>
      <c r="AJ225" s="215"/>
      <c r="AK225" s="216"/>
      <c r="AL225" s="25"/>
      <c r="AM225" s="215"/>
      <c r="AN225" s="25"/>
      <c r="AO225" s="215"/>
      <c r="AP225" s="216"/>
      <c r="AQ225" s="25"/>
      <c r="AR225" s="215"/>
      <c r="AS225" s="25"/>
      <c r="AT225" s="215"/>
      <c r="AU225" s="216"/>
      <c r="AV225" s="25"/>
      <c r="AW225" s="215"/>
      <c r="AX225" s="25"/>
      <c r="AY225" s="215"/>
      <c r="AZ225" s="216"/>
      <c r="BA225" s="25"/>
      <c r="BB225" s="215"/>
      <c r="BC225" s="25"/>
    </row>
    <row r="226" spans="24:55" ht="15.75" customHeight="1">
      <c r="X226" s="215"/>
      <c r="Y226" s="286"/>
      <c r="Z226" s="215"/>
      <c r="AA226" s="216"/>
      <c r="AB226" s="286"/>
      <c r="AC226" s="215"/>
      <c r="AD226" s="286"/>
      <c r="AE226" s="215"/>
      <c r="AF226" s="216"/>
      <c r="AG226" s="25"/>
      <c r="AH226" s="215"/>
      <c r="AI226" s="25"/>
      <c r="AJ226" s="215"/>
      <c r="AK226" s="216"/>
      <c r="AL226" s="25"/>
      <c r="AM226" s="215"/>
      <c r="AN226" s="25"/>
      <c r="AO226" s="215"/>
      <c r="AP226" s="216"/>
      <c r="AQ226" s="25"/>
      <c r="AR226" s="215"/>
      <c r="AS226" s="25"/>
      <c r="AT226" s="215"/>
      <c r="AU226" s="216"/>
      <c r="AV226" s="25"/>
      <c r="AW226" s="215"/>
      <c r="AX226" s="25"/>
      <c r="AY226" s="215"/>
      <c r="AZ226" s="216"/>
      <c r="BA226" s="25"/>
      <c r="BB226" s="215"/>
      <c r="BC226" s="25"/>
    </row>
    <row r="227" spans="24:55" ht="15.75" customHeight="1">
      <c r="X227" s="215"/>
      <c r="Y227" s="286"/>
      <c r="Z227" s="215"/>
      <c r="AA227" s="216"/>
      <c r="AB227" s="286"/>
      <c r="AC227" s="215"/>
      <c r="AD227" s="286"/>
      <c r="AE227" s="215"/>
      <c r="AF227" s="216"/>
      <c r="AG227" s="25"/>
      <c r="AH227" s="215"/>
      <c r="AI227" s="25"/>
      <c r="AJ227" s="215"/>
      <c r="AK227" s="216"/>
      <c r="AL227" s="25"/>
      <c r="AM227" s="215"/>
      <c r="AN227" s="25"/>
      <c r="AO227" s="215"/>
      <c r="AP227" s="216"/>
      <c r="AQ227" s="25"/>
      <c r="AR227" s="215"/>
      <c r="AS227" s="25"/>
      <c r="AT227" s="215"/>
      <c r="AU227" s="216"/>
      <c r="AV227" s="25"/>
      <c r="AW227" s="215"/>
      <c r="AX227" s="25"/>
      <c r="AY227" s="215"/>
      <c r="AZ227" s="216"/>
      <c r="BA227" s="25"/>
      <c r="BB227" s="215"/>
      <c r="BC227" s="25"/>
    </row>
    <row r="228" spans="24:55" ht="15.75" customHeight="1">
      <c r="X228" s="215"/>
      <c r="Y228" s="286"/>
      <c r="Z228" s="215"/>
      <c r="AA228" s="216"/>
      <c r="AB228" s="286"/>
      <c r="AC228" s="215"/>
      <c r="AD228" s="286"/>
      <c r="AE228" s="215"/>
      <c r="AF228" s="216"/>
      <c r="AG228" s="25"/>
      <c r="AH228" s="215"/>
      <c r="AI228" s="25"/>
      <c r="AJ228" s="215"/>
      <c r="AK228" s="216"/>
      <c r="AL228" s="25"/>
      <c r="AM228" s="215"/>
      <c r="AN228" s="25"/>
      <c r="AO228" s="215"/>
      <c r="AP228" s="216"/>
      <c r="AQ228" s="25"/>
      <c r="AR228" s="215"/>
      <c r="AS228" s="25"/>
      <c r="AT228" s="215"/>
      <c r="AU228" s="216"/>
      <c r="AV228" s="25"/>
      <c r="AW228" s="215"/>
      <c r="AX228" s="25"/>
      <c r="AY228" s="215"/>
      <c r="AZ228" s="216"/>
      <c r="BA228" s="25"/>
      <c r="BB228" s="215"/>
      <c r="BC228" s="25"/>
    </row>
    <row r="229" spans="24:55" ht="15.75" customHeight="1">
      <c r="X229" s="215"/>
      <c r="Y229" s="286"/>
      <c r="Z229" s="215"/>
      <c r="AA229" s="216"/>
      <c r="AB229" s="286"/>
      <c r="AC229" s="215"/>
      <c r="AD229" s="286"/>
      <c r="AE229" s="215"/>
      <c r="AF229" s="216"/>
      <c r="AG229" s="25"/>
      <c r="AH229" s="215"/>
      <c r="AI229" s="25"/>
      <c r="AJ229" s="215"/>
      <c r="AK229" s="216"/>
      <c r="AL229" s="25"/>
      <c r="AM229" s="215"/>
      <c r="AN229" s="25"/>
      <c r="AO229" s="215"/>
      <c r="AP229" s="216"/>
      <c r="AQ229" s="25"/>
      <c r="AR229" s="215"/>
      <c r="AS229" s="25"/>
      <c r="AT229" s="215"/>
      <c r="AU229" s="216"/>
      <c r="AV229" s="25"/>
      <c r="AW229" s="215"/>
      <c r="AX229" s="25"/>
      <c r="AY229" s="215"/>
      <c r="AZ229" s="216"/>
      <c r="BA229" s="25"/>
      <c r="BB229" s="215"/>
      <c r="BC229" s="25"/>
    </row>
    <row r="230" spans="24:55" ht="15.75" customHeight="1">
      <c r="X230" s="215"/>
      <c r="Y230" s="286"/>
      <c r="Z230" s="215"/>
      <c r="AA230" s="216"/>
      <c r="AB230" s="286"/>
      <c r="AC230" s="215"/>
      <c r="AD230" s="286"/>
      <c r="AE230" s="215"/>
      <c r="AF230" s="216"/>
      <c r="AG230" s="25"/>
      <c r="AH230" s="215"/>
      <c r="AI230" s="25"/>
      <c r="AJ230" s="215"/>
      <c r="AK230" s="216"/>
      <c r="AL230" s="25"/>
      <c r="AM230" s="215"/>
      <c r="AN230" s="25"/>
      <c r="AO230" s="215"/>
      <c r="AP230" s="216"/>
      <c r="AQ230" s="25"/>
      <c r="AR230" s="215"/>
      <c r="AS230" s="25"/>
      <c r="AT230" s="215"/>
      <c r="AU230" s="216"/>
      <c r="AV230" s="25"/>
      <c r="AW230" s="215"/>
      <c r="AX230" s="25"/>
      <c r="AY230" s="215"/>
      <c r="AZ230" s="216"/>
      <c r="BA230" s="25"/>
      <c r="BB230" s="215"/>
      <c r="BC230" s="25"/>
    </row>
    <row r="231" spans="24:55" ht="15.75" customHeight="1">
      <c r="X231" s="215"/>
      <c r="Y231" s="286"/>
      <c r="Z231" s="215"/>
      <c r="AA231" s="216"/>
      <c r="AB231" s="286"/>
      <c r="AC231" s="215"/>
      <c r="AD231" s="286"/>
      <c r="AE231" s="215"/>
      <c r="AF231" s="216"/>
      <c r="AG231" s="25"/>
      <c r="AH231" s="215"/>
      <c r="AI231" s="25"/>
      <c r="AJ231" s="215"/>
      <c r="AK231" s="216"/>
      <c r="AL231" s="25"/>
      <c r="AM231" s="215"/>
      <c r="AN231" s="25"/>
      <c r="AO231" s="215"/>
      <c r="AP231" s="216"/>
      <c r="AQ231" s="25"/>
      <c r="AR231" s="215"/>
      <c r="AS231" s="25"/>
      <c r="AT231" s="215"/>
      <c r="AU231" s="216"/>
      <c r="AV231" s="25"/>
      <c r="AW231" s="215"/>
      <c r="AX231" s="25"/>
      <c r="AY231" s="215"/>
      <c r="AZ231" s="216"/>
      <c r="BA231" s="25"/>
      <c r="BB231" s="215"/>
      <c r="BC231" s="25"/>
    </row>
    <row r="232" spans="24:55" ht="15.75" customHeight="1">
      <c r="X232" s="215"/>
      <c r="Y232" s="286"/>
      <c r="Z232" s="215"/>
      <c r="AA232" s="216"/>
      <c r="AB232" s="286"/>
      <c r="AC232" s="215"/>
      <c r="AD232" s="286"/>
      <c r="AE232" s="215"/>
      <c r="AF232" s="216"/>
      <c r="AG232" s="25"/>
      <c r="AH232" s="215"/>
      <c r="AI232" s="25"/>
      <c r="AJ232" s="215"/>
      <c r="AK232" s="216"/>
      <c r="AL232" s="25"/>
      <c r="AM232" s="215"/>
      <c r="AN232" s="25"/>
      <c r="AO232" s="215"/>
      <c r="AP232" s="216"/>
      <c r="AQ232" s="25"/>
      <c r="AR232" s="215"/>
      <c r="AS232" s="25"/>
      <c r="AT232" s="215"/>
      <c r="AU232" s="216"/>
      <c r="AV232" s="25"/>
      <c r="AW232" s="215"/>
      <c r="AX232" s="25"/>
      <c r="AY232" s="215"/>
      <c r="AZ232" s="216"/>
      <c r="BA232" s="25"/>
      <c r="BB232" s="215"/>
      <c r="BC232" s="25"/>
    </row>
    <row r="233" spans="24:55" ht="15.75" customHeight="1">
      <c r="X233" s="215"/>
      <c r="Y233" s="286"/>
      <c r="Z233" s="215"/>
      <c r="AA233" s="216"/>
      <c r="AB233" s="286"/>
      <c r="AC233" s="215"/>
      <c r="AD233" s="286"/>
      <c r="AE233" s="215"/>
      <c r="AF233" s="216"/>
      <c r="AG233" s="25"/>
      <c r="AH233" s="215"/>
      <c r="AI233" s="25"/>
      <c r="AJ233" s="215"/>
      <c r="AK233" s="216"/>
      <c r="AL233" s="25"/>
      <c r="AM233" s="215"/>
      <c r="AN233" s="25"/>
      <c r="AO233" s="215"/>
      <c r="AP233" s="216"/>
      <c r="AQ233" s="25"/>
      <c r="AR233" s="215"/>
      <c r="AS233" s="25"/>
      <c r="AT233" s="215"/>
      <c r="AU233" s="216"/>
      <c r="AV233" s="25"/>
      <c r="AW233" s="215"/>
      <c r="AX233" s="25"/>
      <c r="AY233" s="215"/>
      <c r="AZ233" s="216"/>
      <c r="BA233" s="25"/>
      <c r="BB233" s="215"/>
      <c r="BC233" s="25"/>
    </row>
    <row r="234" spans="24:55" ht="15.75" customHeight="1">
      <c r="X234" s="215"/>
      <c r="Y234" s="286"/>
      <c r="Z234" s="215"/>
      <c r="AA234" s="216"/>
      <c r="AB234" s="286"/>
      <c r="AC234" s="215"/>
      <c r="AD234" s="286"/>
      <c r="AE234" s="215"/>
      <c r="AF234" s="216"/>
      <c r="AG234" s="25"/>
      <c r="AH234" s="215"/>
      <c r="AI234" s="25"/>
      <c r="AJ234" s="215"/>
      <c r="AK234" s="216"/>
      <c r="AL234" s="25"/>
      <c r="AM234" s="215"/>
      <c r="AN234" s="25"/>
      <c r="AO234" s="215"/>
      <c r="AP234" s="216"/>
      <c r="AQ234" s="25"/>
      <c r="AR234" s="215"/>
      <c r="AS234" s="25"/>
      <c r="AT234" s="215"/>
      <c r="AU234" s="216"/>
      <c r="AV234" s="25"/>
      <c r="AW234" s="215"/>
      <c r="AX234" s="25"/>
      <c r="AY234" s="215"/>
      <c r="AZ234" s="216"/>
      <c r="BA234" s="25"/>
      <c r="BB234" s="215"/>
      <c r="BC234" s="25"/>
    </row>
    <row r="235" spans="24:55" ht="15.75" customHeight="1">
      <c r="X235" s="215"/>
      <c r="Y235" s="286"/>
      <c r="Z235" s="215"/>
      <c r="AA235" s="216"/>
      <c r="AB235" s="286"/>
      <c r="AC235" s="215"/>
      <c r="AD235" s="286"/>
      <c r="AE235" s="215"/>
      <c r="AF235" s="216"/>
      <c r="AG235" s="25"/>
      <c r="AH235" s="215"/>
      <c r="AI235" s="25"/>
      <c r="AJ235" s="215"/>
      <c r="AK235" s="216"/>
      <c r="AL235" s="25"/>
      <c r="AM235" s="215"/>
      <c r="AN235" s="25"/>
      <c r="AO235" s="215"/>
      <c r="AP235" s="216"/>
      <c r="AQ235" s="25"/>
      <c r="AR235" s="215"/>
      <c r="AS235" s="25"/>
      <c r="AT235" s="215"/>
      <c r="AU235" s="216"/>
      <c r="AV235" s="25"/>
      <c r="AW235" s="215"/>
      <c r="AX235" s="25"/>
      <c r="AY235" s="215"/>
      <c r="AZ235" s="216"/>
      <c r="BA235" s="25"/>
      <c r="BB235" s="215"/>
      <c r="BC235" s="25"/>
    </row>
    <row r="236" spans="24:55" ht="15.75" customHeight="1">
      <c r="X236" s="215"/>
      <c r="Y236" s="286"/>
      <c r="Z236" s="215"/>
      <c r="AA236" s="216"/>
      <c r="AB236" s="286"/>
      <c r="AC236" s="215"/>
      <c r="AD236" s="286"/>
      <c r="AE236" s="215"/>
      <c r="AF236" s="216"/>
      <c r="AG236" s="25"/>
      <c r="AH236" s="215"/>
      <c r="AI236" s="25"/>
      <c r="AJ236" s="215"/>
      <c r="AK236" s="216"/>
      <c r="AL236" s="25"/>
      <c r="AM236" s="215"/>
      <c r="AN236" s="25"/>
      <c r="AO236" s="215"/>
      <c r="AP236" s="216"/>
      <c r="AQ236" s="25"/>
      <c r="AR236" s="215"/>
      <c r="AS236" s="25"/>
      <c r="AT236" s="215"/>
      <c r="AU236" s="216"/>
      <c r="AV236" s="25"/>
      <c r="AW236" s="215"/>
      <c r="AX236" s="25"/>
      <c r="AY236" s="215"/>
      <c r="AZ236" s="216"/>
      <c r="BA236" s="25"/>
      <c r="BB236" s="215"/>
      <c r="BC236" s="25"/>
    </row>
    <row r="237" spans="24:55" ht="15.75" customHeight="1">
      <c r="X237" s="215"/>
      <c r="Y237" s="286"/>
      <c r="Z237" s="215"/>
      <c r="AA237" s="216"/>
      <c r="AB237" s="286"/>
      <c r="AC237" s="215"/>
      <c r="AD237" s="286"/>
      <c r="AE237" s="215"/>
      <c r="AF237" s="216"/>
      <c r="AG237" s="25"/>
      <c r="AH237" s="215"/>
      <c r="AI237" s="25"/>
      <c r="AJ237" s="215"/>
      <c r="AK237" s="216"/>
      <c r="AL237" s="25"/>
      <c r="AM237" s="215"/>
      <c r="AN237" s="25"/>
      <c r="AO237" s="215"/>
      <c r="AP237" s="216"/>
      <c r="AQ237" s="25"/>
      <c r="AR237" s="215"/>
      <c r="AS237" s="25"/>
      <c r="AT237" s="215"/>
      <c r="AU237" s="216"/>
      <c r="AV237" s="25"/>
      <c r="AW237" s="215"/>
      <c r="AX237" s="25"/>
      <c r="AY237" s="215"/>
      <c r="AZ237" s="216"/>
      <c r="BA237" s="25"/>
      <c r="BB237" s="215"/>
      <c r="BC237" s="25"/>
    </row>
    <row r="238" spans="24:55" ht="15.75" customHeight="1">
      <c r="X238" s="215"/>
      <c r="Y238" s="286"/>
      <c r="Z238" s="215"/>
      <c r="AA238" s="216"/>
      <c r="AB238" s="286"/>
      <c r="AC238" s="215"/>
      <c r="AD238" s="286"/>
      <c r="AE238" s="215"/>
      <c r="AF238" s="216"/>
      <c r="AG238" s="25"/>
      <c r="AH238" s="215"/>
      <c r="AI238" s="25"/>
      <c r="AJ238" s="215"/>
      <c r="AK238" s="216"/>
      <c r="AL238" s="25"/>
      <c r="AM238" s="215"/>
      <c r="AN238" s="25"/>
      <c r="AO238" s="215"/>
      <c r="AP238" s="216"/>
      <c r="AQ238" s="25"/>
      <c r="AR238" s="215"/>
      <c r="AS238" s="25"/>
      <c r="AT238" s="215"/>
      <c r="AU238" s="216"/>
      <c r="AV238" s="25"/>
      <c r="AW238" s="215"/>
      <c r="AX238" s="25"/>
      <c r="AY238" s="215"/>
      <c r="AZ238" s="216"/>
      <c r="BA238" s="25"/>
      <c r="BB238" s="215"/>
      <c r="BC238" s="25"/>
    </row>
    <row r="239" spans="24:55" ht="15.75" customHeight="1">
      <c r="X239" s="215"/>
      <c r="Y239" s="286"/>
      <c r="Z239" s="215"/>
      <c r="AA239" s="216"/>
      <c r="AB239" s="286"/>
      <c r="AC239" s="215"/>
      <c r="AD239" s="286"/>
      <c r="AE239" s="215"/>
      <c r="AF239" s="216"/>
      <c r="AG239" s="25"/>
      <c r="AH239" s="215"/>
      <c r="AI239" s="25"/>
      <c r="AJ239" s="215"/>
      <c r="AK239" s="216"/>
      <c r="AL239" s="25"/>
      <c r="AM239" s="215"/>
      <c r="AN239" s="25"/>
      <c r="AO239" s="215"/>
      <c r="AP239" s="216"/>
      <c r="AQ239" s="25"/>
      <c r="AR239" s="215"/>
      <c r="AS239" s="25"/>
      <c r="AT239" s="215"/>
      <c r="AU239" s="216"/>
      <c r="AV239" s="25"/>
      <c r="AW239" s="215"/>
      <c r="AX239" s="25"/>
      <c r="AY239" s="215"/>
      <c r="AZ239" s="216"/>
      <c r="BA239" s="25"/>
      <c r="BB239" s="215"/>
      <c r="BC239" s="25"/>
    </row>
    <row r="240" spans="24:55" ht="15.75" customHeight="1">
      <c r="X240" s="215"/>
      <c r="Y240" s="286"/>
      <c r="Z240" s="215"/>
      <c r="AA240" s="216"/>
      <c r="AB240" s="286"/>
      <c r="AC240" s="215"/>
      <c r="AD240" s="286"/>
      <c r="AE240" s="215"/>
      <c r="AF240" s="216"/>
      <c r="AG240" s="25"/>
      <c r="AH240" s="215"/>
      <c r="AI240" s="25"/>
      <c r="AJ240" s="215"/>
      <c r="AK240" s="216"/>
      <c r="AL240" s="25"/>
      <c r="AM240" s="215"/>
      <c r="AN240" s="25"/>
      <c r="AO240" s="215"/>
      <c r="AP240" s="216"/>
      <c r="AQ240" s="25"/>
      <c r="AR240" s="215"/>
      <c r="AS240" s="25"/>
      <c r="AT240" s="215"/>
      <c r="AU240" s="216"/>
      <c r="AV240" s="25"/>
      <c r="AW240" s="215"/>
      <c r="AX240" s="25"/>
      <c r="AY240" s="215"/>
      <c r="AZ240" s="216"/>
      <c r="BA240" s="25"/>
      <c r="BB240" s="215"/>
      <c r="BC240" s="25"/>
    </row>
    <row r="241" spans="24:55" ht="15.75" customHeight="1">
      <c r="X241" s="215"/>
      <c r="Y241" s="286"/>
      <c r="Z241" s="215"/>
      <c r="AA241" s="216"/>
      <c r="AB241" s="286"/>
      <c r="AC241" s="215"/>
      <c r="AD241" s="286"/>
      <c r="AE241" s="215"/>
      <c r="AF241" s="216"/>
      <c r="AG241" s="25"/>
      <c r="AH241" s="215"/>
      <c r="AI241" s="25"/>
      <c r="AJ241" s="215"/>
      <c r="AK241" s="216"/>
      <c r="AL241" s="25"/>
      <c r="AM241" s="215"/>
      <c r="AN241" s="25"/>
      <c r="AO241" s="215"/>
      <c r="AP241" s="216"/>
      <c r="AQ241" s="25"/>
      <c r="AR241" s="215"/>
      <c r="AS241" s="25"/>
      <c r="AT241" s="215"/>
      <c r="AU241" s="216"/>
      <c r="AV241" s="25"/>
      <c r="AW241" s="215"/>
      <c r="AX241" s="25"/>
      <c r="AY241" s="215"/>
      <c r="AZ241" s="216"/>
      <c r="BA241" s="25"/>
      <c r="BB241" s="215"/>
      <c r="BC241" s="25"/>
    </row>
    <row r="242" spans="24:55" ht="15.75" customHeight="1">
      <c r="X242" s="215"/>
      <c r="Y242" s="286"/>
      <c r="Z242" s="215"/>
      <c r="AA242" s="216"/>
      <c r="AB242" s="286"/>
      <c r="AC242" s="215"/>
      <c r="AD242" s="286"/>
      <c r="AE242" s="215"/>
      <c r="AF242" s="216"/>
      <c r="AG242" s="25"/>
      <c r="AH242" s="215"/>
      <c r="AI242" s="25"/>
      <c r="AJ242" s="215"/>
      <c r="AK242" s="216"/>
      <c r="AL242" s="25"/>
      <c r="AM242" s="215"/>
      <c r="AN242" s="25"/>
      <c r="AO242" s="215"/>
      <c r="AP242" s="216"/>
      <c r="AQ242" s="25"/>
      <c r="AR242" s="215"/>
      <c r="AS242" s="25"/>
      <c r="AT242" s="215"/>
      <c r="AU242" s="216"/>
      <c r="AV242" s="25"/>
      <c r="AW242" s="215"/>
      <c r="AX242" s="25"/>
      <c r="AY242" s="215"/>
      <c r="AZ242" s="216"/>
      <c r="BA242" s="25"/>
      <c r="BB242" s="215"/>
      <c r="BC242" s="25"/>
    </row>
    <row r="243" spans="24:55" ht="15.75" customHeight="1">
      <c r="X243" s="215"/>
      <c r="Y243" s="286"/>
      <c r="Z243" s="215"/>
      <c r="AA243" s="216"/>
      <c r="AB243" s="286"/>
      <c r="AC243" s="215"/>
      <c r="AD243" s="286"/>
      <c r="AE243" s="215"/>
      <c r="AF243" s="216"/>
      <c r="AG243" s="25"/>
      <c r="AH243" s="215"/>
      <c r="AI243" s="25"/>
      <c r="AJ243" s="215"/>
      <c r="AK243" s="216"/>
      <c r="AL243" s="25"/>
      <c r="AM243" s="215"/>
      <c r="AN243" s="25"/>
      <c r="AO243" s="215"/>
      <c r="AP243" s="216"/>
      <c r="AQ243" s="25"/>
      <c r="AR243" s="215"/>
      <c r="AS243" s="25"/>
      <c r="AT243" s="215"/>
      <c r="AU243" s="216"/>
      <c r="AV243" s="25"/>
      <c r="AW243" s="215"/>
      <c r="AX243" s="25"/>
      <c r="AY243" s="215"/>
      <c r="AZ243" s="216"/>
      <c r="BA243" s="25"/>
      <c r="BB243" s="215"/>
      <c r="BC243" s="25"/>
    </row>
    <row r="244" spans="24:55" ht="15.75" customHeight="1">
      <c r="X244" s="215"/>
      <c r="Y244" s="286"/>
      <c r="Z244" s="215"/>
      <c r="AA244" s="216"/>
      <c r="AB244" s="286"/>
      <c r="AC244" s="215"/>
      <c r="AD244" s="286"/>
      <c r="AE244" s="215"/>
      <c r="AF244" s="216"/>
      <c r="AG244" s="25"/>
      <c r="AH244" s="215"/>
      <c r="AI244" s="25"/>
      <c r="AJ244" s="215"/>
      <c r="AK244" s="216"/>
      <c r="AL244" s="25"/>
      <c r="AM244" s="215"/>
      <c r="AN244" s="25"/>
      <c r="AO244" s="215"/>
      <c r="AP244" s="216"/>
      <c r="AQ244" s="25"/>
      <c r="AR244" s="215"/>
      <c r="AS244" s="25"/>
      <c r="AT244" s="215"/>
      <c r="AU244" s="216"/>
      <c r="AV244" s="25"/>
      <c r="AW244" s="215"/>
      <c r="AX244" s="25"/>
      <c r="AY244" s="215"/>
      <c r="AZ244" s="216"/>
      <c r="BA244" s="25"/>
      <c r="BB244" s="215"/>
      <c r="BC244" s="25"/>
    </row>
    <row r="245" spans="24:55" ht="15.75" customHeight="1">
      <c r="X245" s="215"/>
      <c r="Y245" s="286"/>
      <c r="Z245" s="215"/>
      <c r="AA245" s="216"/>
      <c r="AB245" s="286"/>
      <c r="AC245" s="215"/>
      <c r="AD245" s="286"/>
      <c r="AE245" s="215"/>
      <c r="AF245" s="216"/>
      <c r="AG245" s="25"/>
      <c r="AH245" s="215"/>
      <c r="AI245" s="25"/>
      <c r="AJ245" s="215"/>
      <c r="AK245" s="216"/>
      <c r="AL245" s="25"/>
      <c r="AM245" s="215"/>
      <c r="AN245" s="25"/>
      <c r="AO245" s="215"/>
      <c r="AP245" s="216"/>
      <c r="AQ245" s="25"/>
      <c r="AR245" s="215"/>
      <c r="AS245" s="25"/>
      <c r="AT245" s="215"/>
      <c r="AU245" s="216"/>
      <c r="AV245" s="25"/>
      <c r="AW245" s="215"/>
      <c r="AX245" s="25"/>
      <c r="AY245" s="215"/>
      <c r="AZ245" s="216"/>
      <c r="BA245" s="25"/>
      <c r="BB245" s="215"/>
      <c r="BC245" s="25"/>
    </row>
    <row r="246" spans="24:55" ht="15.75" customHeight="1">
      <c r="X246" s="215"/>
      <c r="Y246" s="286"/>
      <c r="Z246" s="215"/>
      <c r="AA246" s="216"/>
      <c r="AB246" s="286"/>
      <c r="AC246" s="215"/>
      <c r="AD246" s="286"/>
      <c r="AE246" s="215"/>
      <c r="AF246" s="216"/>
      <c r="AG246" s="25"/>
      <c r="AH246" s="215"/>
      <c r="AI246" s="25"/>
      <c r="AJ246" s="215"/>
      <c r="AK246" s="216"/>
      <c r="AL246" s="25"/>
      <c r="AM246" s="215"/>
      <c r="AN246" s="25"/>
      <c r="AO246" s="215"/>
      <c r="AP246" s="216"/>
      <c r="AQ246" s="25"/>
      <c r="AR246" s="215"/>
      <c r="AS246" s="25"/>
      <c r="AT246" s="215"/>
      <c r="AU246" s="216"/>
      <c r="AV246" s="25"/>
      <c r="AW246" s="215"/>
      <c r="AX246" s="25"/>
      <c r="AY246" s="215"/>
      <c r="AZ246" s="216"/>
      <c r="BA246" s="25"/>
      <c r="BB246" s="215"/>
      <c r="BC246" s="25"/>
    </row>
    <row r="247" spans="24:55" ht="15.75" customHeight="1">
      <c r="X247" s="215"/>
      <c r="Y247" s="286"/>
      <c r="Z247" s="215"/>
      <c r="AA247" s="216"/>
      <c r="AB247" s="286"/>
      <c r="AC247" s="215"/>
      <c r="AD247" s="286"/>
      <c r="AE247" s="215"/>
      <c r="AF247" s="216"/>
      <c r="AG247" s="25"/>
      <c r="AH247" s="215"/>
      <c r="AI247" s="25"/>
      <c r="AJ247" s="215"/>
      <c r="AK247" s="216"/>
      <c r="AL247" s="25"/>
      <c r="AM247" s="215"/>
      <c r="AN247" s="25"/>
      <c r="AO247" s="215"/>
      <c r="AP247" s="216"/>
      <c r="AQ247" s="25"/>
      <c r="AR247" s="215"/>
      <c r="AS247" s="25"/>
      <c r="AT247" s="215"/>
      <c r="AU247" s="216"/>
      <c r="AV247" s="25"/>
      <c r="AW247" s="215"/>
      <c r="AX247" s="25"/>
      <c r="AY247" s="215"/>
      <c r="AZ247" s="216"/>
      <c r="BA247" s="25"/>
      <c r="BB247" s="215"/>
      <c r="BC247" s="25"/>
    </row>
    <row r="248" spans="24:55" ht="15.75" customHeight="1">
      <c r="X248" s="215"/>
      <c r="Y248" s="286"/>
      <c r="Z248" s="215"/>
      <c r="AA248" s="216"/>
      <c r="AB248" s="286"/>
      <c r="AC248" s="215"/>
      <c r="AD248" s="286"/>
      <c r="AE248" s="215"/>
      <c r="AF248" s="216"/>
      <c r="AG248" s="25"/>
      <c r="AH248" s="215"/>
      <c r="AI248" s="25"/>
      <c r="AJ248" s="215"/>
      <c r="AK248" s="216"/>
      <c r="AL248" s="25"/>
      <c r="AM248" s="215"/>
      <c r="AN248" s="25"/>
      <c r="AO248" s="215"/>
      <c r="AP248" s="216"/>
      <c r="AQ248" s="25"/>
      <c r="AR248" s="215"/>
      <c r="AS248" s="25"/>
      <c r="AT248" s="215"/>
      <c r="AU248" s="216"/>
      <c r="AV248" s="25"/>
      <c r="AW248" s="215"/>
      <c r="AX248" s="25"/>
      <c r="AY248" s="215"/>
      <c r="AZ248" s="216"/>
      <c r="BA248" s="25"/>
      <c r="BB248" s="215"/>
      <c r="BC248" s="25"/>
    </row>
    <row r="249" spans="24:55" ht="15.75" customHeight="1">
      <c r="X249" s="215"/>
      <c r="Y249" s="286"/>
      <c r="Z249" s="215"/>
      <c r="AA249" s="216"/>
      <c r="AB249" s="286"/>
      <c r="AC249" s="215"/>
      <c r="AD249" s="286"/>
      <c r="AE249" s="215"/>
      <c r="AF249" s="216"/>
      <c r="AG249" s="25"/>
      <c r="AH249" s="215"/>
      <c r="AI249" s="25"/>
      <c r="AJ249" s="215"/>
      <c r="AK249" s="216"/>
      <c r="AL249" s="25"/>
      <c r="AM249" s="215"/>
      <c r="AN249" s="25"/>
      <c r="AO249" s="215"/>
      <c r="AP249" s="216"/>
      <c r="AQ249" s="25"/>
      <c r="AR249" s="215"/>
      <c r="AS249" s="25"/>
      <c r="AT249" s="215"/>
      <c r="AU249" s="216"/>
      <c r="AV249" s="25"/>
      <c r="AW249" s="215"/>
      <c r="AX249" s="25"/>
      <c r="AY249" s="215"/>
      <c r="AZ249" s="216"/>
      <c r="BA249" s="25"/>
      <c r="BB249" s="215"/>
      <c r="BC249" s="25"/>
    </row>
    <row r="250" spans="24:55" ht="15.75" customHeight="1">
      <c r="X250" s="215"/>
      <c r="Y250" s="286"/>
      <c r="Z250" s="215"/>
      <c r="AA250" s="216"/>
      <c r="AB250" s="286"/>
      <c r="AC250" s="215"/>
      <c r="AD250" s="286"/>
      <c r="AE250" s="215"/>
      <c r="AF250" s="216"/>
      <c r="AG250" s="25"/>
      <c r="AH250" s="215"/>
      <c r="AI250" s="25"/>
      <c r="AJ250" s="215"/>
      <c r="AK250" s="216"/>
      <c r="AL250" s="25"/>
      <c r="AM250" s="215"/>
      <c r="AN250" s="25"/>
      <c r="AO250" s="215"/>
      <c r="AP250" s="216"/>
      <c r="AQ250" s="25"/>
      <c r="AR250" s="215"/>
      <c r="AS250" s="25"/>
      <c r="AT250" s="215"/>
      <c r="AU250" s="216"/>
      <c r="AV250" s="25"/>
      <c r="AW250" s="215"/>
      <c r="AX250" s="25"/>
      <c r="AY250" s="215"/>
      <c r="AZ250" s="216"/>
      <c r="BA250" s="25"/>
      <c r="BB250" s="215"/>
      <c r="BC250" s="25"/>
    </row>
    <row r="251" spans="24:55" ht="15.75" customHeight="1">
      <c r="X251" s="215"/>
      <c r="Y251" s="286"/>
      <c r="Z251" s="215"/>
      <c r="AA251" s="216"/>
      <c r="AB251" s="286"/>
      <c r="AC251" s="215"/>
      <c r="AD251" s="286"/>
      <c r="AE251" s="215"/>
      <c r="AF251" s="216"/>
      <c r="AG251" s="25"/>
      <c r="AH251" s="215"/>
      <c r="AI251" s="25"/>
      <c r="AJ251" s="215"/>
      <c r="AK251" s="216"/>
      <c r="AL251" s="25"/>
      <c r="AM251" s="215"/>
      <c r="AN251" s="25"/>
      <c r="AO251" s="215"/>
      <c r="AP251" s="216"/>
      <c r="AQ251" s="25"/>
      <c r="AR251" s="215"/>
      <c r="AS251" s="25"/>
      <c r="AT251" s="215"/>
      <c r="AU251" s="216"/>
      <c r="AV251" s="25"/>
      <c r="AW251" s="215"/>
      <c r="AX251" s="25"/>
      <c r="AY251" s="215"/>
      <c r="AZ251" s="216"/>
      <c r="BA251" s="25"/>
      <c r="BB251" s="215"/>
      <c r="BC251" s="25"/>
    </row>
    <row r="252" spans="24:55" ht="15.75" customHeight="1">
      <c r="X252" s="215"/>
      <c r="Y252" s="286"/>
      <c r="Z252" s="215"/>
      <c r="AA252" s="216"/>
      <c r="AB252" s="286"/>
      <c r="AC252" s="215"/>
      <c r="AD252" s="286"/>
      <c r="AE252" s="215"/>
      <c r="AF252" s="216"/>
      <c r="AG252" s="25"/>
      <c r="AH252" s="215"/>
      <c r="AI252" s="25"/>
      <c r="AJ252" s="215"/>
      <c r="AK252" s="216"/>
      <c r="AL252" s="25"/>
      <c r="AM252" s="215"/>
      <c r="AN252" s="25"/>
      <c r="AO252" s="215"/>
      <c r="AP252" s="216"/>
      <c r="AQ252" s="25"/>
      <c r="AR252" s="215"/>
      <c r="AS252" s="25"/>
      <c r="AT252" s="215"/>
      <c r="AU252" s="216"/>
      <c r="AV252" s="25"/>
      <c r="AW252" s="215"/>
      <c r="AX252" s="25"/>
      <c r="AY252" s="215"/>
      <c r="AZ252" s="216"/>
      <c r="BA252" s="25"/>
      <c r="BB252" s="215"/>
      <c r="BC252" s="25"/>
    </row>
    <row r="253" spans="24:55" ht="15.75" customHeight="1">
      <c r="X253" s="215"/>
      <c r="Y253" s="286"/>
      <c r="Z253" s="215"/>
      <c r="AA253" s="216"/>
      <c r="AB253" s="286"/>
      <c r="AC253" s="215"/>
      <c r="AD253" s="286"/>
      <c r="AE253" s="215"/>
      <c r="AF253" s="216"/>
      <c r="AG253" s="25"/>
      <c r="AH253" s="215"/>
      <c r="AI253" s="25"/>
      <c r="AJ253" s="215"/>
      <c r="AK253" s="216"/>
      <c r="AL253" s="25"/>
      <c r="AM253" s="215"/>
      <c r="AN253" s="25"/>
      <c r="AO253" s="215"/>
      <c r="AP253" s="216"/>
      <c r="AQ253" s="25"/>
      <c r="AR253" s="215"/>
      <c r="AS253" s="25"/>
      <c r="AT253" s="215"/>
      <c r="AU253" s="216"/>
      <c r="AV253" s="25"/>
      <c r="AW253" s="215"/>
      <c r="AX253" s="25"/>
      <c r="AY253" s="215"/>
      <c r="AZ253" s="216"/>
      <c r="BA253" s="25"/>
      <c r="BB253" s="215"/>
      <c r="BC253" s="25"/>
    </row>
    <row r="254" spans="24:55" ht="15.75" customHeight="1">
      <c r="X254" s="215"/>
      <c r="Y254" s="286"/>
      <c r="Z254" s="215"/>
      <c r="AA254" s="216"/>
      <c r="AB254" s="286"/>
      <c r="AC254" s="215"/>
      <c r="AD254" s="286"/>
      <c r="AE254" s="215"/>
      <c r="AF254" s="216"/>
      <c r="AG254" s="25"/>
      <c r="AH254" s="215"/>
      <c r="AI254" s="25"/>
      <c r="AJ254" s="215"/>
      <c r="AK254" s="216"/>
      <c r="AL254" s="25"/>
      <c r="AM254" s="215"/>
      <c r="AN254" s="25"/>
      <c r="AO254" s="215"/>
      <c r="AP254" s="216"/>
      <c r="AQ254" s="25"/>
      <c r="AR254" s="215"/>
      <c r="AS254" s="25"/>
      <c r="AT254" s="215"/>
      <c r="AU254" s="216"/>
      <c r="AV254" s="25"/>
      <c r="AW254" s="215"/>
      <c r="AX254" s="25"/>
      <c r="AY254" s="215"/>
      <c r="AZ254" s="216"/>
      <c r="BA254" s="25"/>
      <c r="BB254" s="215"/>
      <c r="BC254" s="25"/>
    </row>
    <row r="255" spans="24:55" ht="15.75" customHeight="1">
      <c r="X255" s="215"/>
      <c r="Y255" s="286"/>
      <c r="Z255" s="215"/>
      <c r="AA255" s="216"/>
      <c r="AB255" s="286"/>
      <c r="AC255" s="215"/>
      <c r="AD255" s="286"/>
      <c r="AE255" s="215"/>
      <c r="AF255" s="216"/>
      <c r="AG255" s="25"/>
      <c r="AH255" s="215"/>
      <c r="AI255" s="25"/>
      <c r="AJ255" s="215"/>
      <c r="AK255" s="216"/>
      <c r="AL255" s="25"/>
      <c r="AM255" s="215"/>
      <c r="AN255" s="25"/>
      <c r="AO255" s="215"/>
      <c r="AP255" s="216"/>
      <c r="AQ255" s="25"/>
      <c r="AR255" s="215"/>
      <c r="AS255" s="25"/>
      <c r="AT255" s="215"/>
      <c r="AU255" s="216"/>
      <c r="AV255" s="25"/>
      <c r="AW255" s="215"/>
      <c r="AX255" s="25"/>
      <c r="AY255" s="215"/>
      <c r="AZ255" s="216"/>
      <c r="BA255" s="25"/>
      <c r="BB255" s="215"/>
      <c r="BC255" s="25"/>
    </row>
    <row r="256" spans="24:55" ht="15.75" customHeight="1">
      <c r="X256" s="215"/>
      <c r="Y256" s="286"/>
      <c r="Z256" s="215"/>
      <c r="AA256" s="216"/>
      <c r="AB256" s="286"/>
      <c r="AC256" s="215"/>
      <c r="AD256" s="286"/>
      <c r="AE256" s="215"/>
      <c r="AF256" s="216"/>
      <c r="AG256" s="25"/>
      <c r="AH256" s="215"/>
      <c r="AI256" s="25"/>
      <c r="AJ256" s="215"/>
      <c r="AK256" s="216"/>
      <c r="AL256" s="25"/>
      <c r="AM256" s="215"/>
      <c r="AN256" s="25"/>
      <c r="AO256" s="215"/>
      <c r="AP256" s="216"/>
      <c r="AQ256" s="25"/>
      <c r="AR256" s="215"/>
      <c r="AS256" s="25"/>
      <c r="AT256" s="215"/>
      <c r="AU256" s="216"/>
      <c r="AV256" s="25"/>
      <c r="AW256" s="215"/>
      <c r="AX256" s="25"/>
      <c r="AY256" s="215"/>
      <c r="AZ256" s="216"/>
      <c r="BA256" s="25"/>
      <c r="BB256" s="215"/>
      <c r="BC256" s="25"/>
    </row>
    <row r="257" spans="24:55" ht="15.75" customHeight="1">
      <c r="X257" s="215"/>
      <c r="Y257" s="286"/>
      <c r="Z257" s="215"/>
      <c r="AA257" s="216"/>
      <c r="AB257" s="286"/>
      <c r="AC257" s="215"/>
      <c r="AD257" s="286"/>
      <c r="AE257" s="215"/>
      <c r="AF257" s="216"/>
      <c r="AG257" s="25"/>
      <c r="AH257" s="215"/>
      <c r="AI257" s="25"/>
      <c r="AJ257" s="215"/>
      <c r="AK257" s="216"/>
      <c r="AL257" s="25"/>
      <c r="AM257" s="215"/>
      <c r="AN257" s="25"/>
      <c r="AO257" s="215"/>
      <c r="AP257" s="216"/>
      <c r="AQ257" s="25"/>
      <c r="AR257" s="215"/>
      <c r="AS257" s="25"/>
      <c r="AT257" s="215"/>
      <c r="AU257" s="216"/>
      <c r="AV257" s="25"/>
      <c r="AW257" s="215"/>
      <c r="AX257" s="25"/>
      <c r="AY257" s="215"/>
      <c r="AZ257" s="216"/>
      <c r="BA257" s="25"/>
      <c r="BB257" s="215"/>
      <c r="BC257" s="25"/>
    </row>
    <row r="258" spans="24:55" ht="15.75" customHeight="1">
      <c r="X258" s="215"/>
      <c r="Y258" s="286"/>
      <c r="Z258" s="215"/>
      <c r="AA258" s="216"/>
      <c r="AB258" s="286"/>
      <c r="AC258" s="215"/>
      <c r="AD258" s="286"/>
      <c r="AE258" s="215"/>
      <c r="AF258" s="216"/>
      <c r="AG258" s="25"/>
      <c r="AH258" s="215"/>
      <c r="AI258" s="25"/>
      <c r="AJ258" s="215"/>
      <c r="AK258" s="216"/>
      <c r="AL258" s="25"/>
      <c r="AM258" s="215"/>
      <c r="AN258" s="25"/>
      <c r="AO258" s="215"/>
      <c r="AP258" s="216"/>
      <c r="AQ258" s="25"/>
      <c r="AR258" s="215"/>
      <c r="AS258" s="25"/>
      <c r="AT258" s="215"/>
      <c r="AU258" s="216"/>
      <c r="AV258" s="25"/>
      <c r="AW258" s="215"/>
      <c r="AX258" s="25"/>
      <c r="AY258" s="215"/>
      <c r="AZ258" s="216"/>
      <c r="BA258" s="25"/>
      <c r="BB258" s="215"/>
      <c r="BC258" s="25"/>
    </row>
    <row r="259" spans="24:55" ht="15.75" customHeight="1">
      <c r="X259" s="215"/>
      <c r="Y259" s="286"/>
      <c r="Z259" s="215"/>
      <c r="AA259" s="216"/>
      <c r="AB259" s="286"/>
      <c r="AC259" s="215"/>
      <c r="AD259" s="286"/>
      <c r="AE259" s="215"/>
      <c r="AF259" s="216"/>
      <c r="AG259" s="25"/>
      <c r="AH259" s="215"/>
      <c r="AI259" s="25"/>
      <c r="AJ259" s="215"/>
      <c r="AK259" s="216"/>
      <c r="AL259" s="25"/>
      <c r="AM259" s="215"/>
      <c r="AN259" s="25"/>
      <c r="AO259" s="215"/>
      <c r="AP259" s="216"/>
      <c r="AQ259" s="25"/>
      <c r="AR259" s="215"/>
      <c r="AS259" s="25"/>
      <c r="AT259" s="215"/>
      <c r="AU259" s="216"/>
      <c r="AV259" s="25"/>
      <c r="AW259" s="215"/>
      <c r="AX259" s="25"/>
      <c r="AY259" s="215"/>
      <c r="AZ259" s="216"/>
      <c r="BA259" s="25"/>
      <c r="BB259" s="215"/>
      <c r="BC259" s="25"/>
    </row>
    <row r="260" spans="24:55" ht="15.75" customHeight="1">
      <c r="X260" s="215"/>
      <c r="Y260" s="286"/>
      <c r="Z260" s="215"/>
      <c r="AA260" s="216"/>
      <c r="AB260" s="286"/>
      <c r="AC260" s="215"/>
      <c r="AD260" s="286"/>
      <c r="AE260" s="215"/>
      <c r="AF260" s="216"/>
      <c r="AG260" s="25"/>
      <c r="AH260" s="215"/>
      <c r="AI260" s="25"/>
      <c r="AJ260" s="215"/>
      <c r="AK260" s="216"/>
      <c r="AL260" s="25"/>
      <c r="AM260" s="215"/>
      <c r="AN260" s="25"/>
      <c r="AO260" s="215"/>
      <c r="AP260" s="216"/>
      <c r="AQ260" s="25"/>
      <c r="AR260" s="215"/>
      <c r="AS260" s="25"/>
      <c r="AT260" s="215"/>
      <c r="AU260" s="216"/>
      <c r="AV260" s="25"/>
      <c r="AW260" s="215"/>
      <c r="AX260" s="25"/>
      <c r="AY260" s="215"/>
      <c r="AZ260" s="216"/>
      <c r="BA260" s="25"/>
      <c r="BB260" s="215"/>
      <c r="BC260" s="25"/>
    </row>
    <row r="261" spans="24:55" ht="15.75" customHeight="1">
      <c r="X261" s="215"/>
      <c r="Y261" s="286"/>
      <c r="Z261" s="215"/>
      <c r="AA261" s="216"/>
      <c r="AB261" s="286"/>
      <c r="AC261" s="215"/>
      <c r="AD261" s="286"/>
      <c r="AE261" s="215"/>
      <c r="AF261" s="216"/>
      <c r="AG261" s="25"/>
      <c r="AH261" s="215"/>
      <c r="AI261" s="25"/>
      <c r="AJ261" s="215"/>
      <c r="AK261" s="216"/>
      <c r="AL261" s="25"/>
      <c r="AM261" s="215"/>
      <c r="AN261" s="25"/>
      <c r="AO261" s="215"/>
      <c r="AP261" s="216"/>
      <c r="AQ261" s="25"/>
      <c r="AR261" s="215"/>
      <c r="AS261" s="25"/>
      <c r="AT261" s="215"/>
      <c r="AU261" s="216"/>
      <c r="AV261" s="25"/>
      <c r="AW261" s="215"/>
      <c r="AX261" s="25"/>
      <c r="AY261" s="215"/>
      <c r="AZ261" s="216"/>
      <c r="BA261" s="25"/>
      <c r="BB261" s="215"/>
      <c r="BC261" s="25"/>
    </row>
    <row r="262" spans="24:55" ht="15.75" customHeight="1">
      <c r="X262" s="215"/>
      <c r="Y262" s="286"/>
      <c r="Z262" s="215"/>
      <c r="AA262" s="216"/>
      <c r="AB262" s="286"/>
      <c r="AC262" s="215"/>
      <c r="AD262" s="286"/>
      <c r="AE262" s="215"/>
      <c r="AF262" s="216"/>
      <c r="AG262" s="25"/>
      <c r="AH262" s="215"/>
      <c r="AI262" s="25"/>
      <c r="AJ262" s="215"/>
      <c r="AK262" s="216"/>
      <c r="AL262" s="25"/>
      <c r="AM262" s="215"/>
      <c r="AN262" s="25"/>
      <c r="AO262" s="215"/>
      <c r="AP262" s="216"/>
      <c r="AQ262" s="25"/>
      <c r="AR262" s="215"/>
      <c r="AS262" s="25"/>
      <c r="AT262" s="215"/>
      <c r="AU262" s="216"/>
      <c r="AV262" s="25"/>
      <c r="AW262" s="215"/>
      <c r="AX262" s="25"/>
      <c r="AY262" s="215"/>
      <c r="AZ262" s="216"/>
      <c r="BA262" s="25"/>
      <c r="BB262" s="215"/>
      <c r="BC262" s="25"/>
    </row>
    <row r="263" spans="24:55" ht="15.75" customHeight="1">
      <c r="X263" s="215"/>
      <c r="Y263" s="286"/>
      <c r="Z263" s="215"/>
      <c r="AA263" s="216"/>
      <c r="AB263" s="286"/>
      <c r="AC263" s="215"/>
      <c r="AD263" s="286"/>
      <c r="AE263" s="215"/>
      <c r="AF263" s="216"/>
      <c r="AG263" s="25"/>
      <c r="AH263" s="215"/>
      <c r="AI263" s="25"/>
      <c r="AJ263" s="215"/>
      <c r="AK263" s="216"/>
      <c r="AL263" s="25"/>
      <c r="AM263" s="215"/>
      <c r="AN263" s="25"/>
      <c r="AO263" s="215"/>
      <c r="AP263" s="216"/>
      <c r="AQ263" s="25"/>
      <c r="AR263" s="215"/>
      <c r="AS263" s="25"/>
      <c r="AT263" s="215"/>
      <c r="AU263" s="216"/>
      <c r="AV263" s="25"/>
      <c r="AW263" s="215"/>
      <c r="AX263" s="25"/>
      <c r="AY263" s="215"/>
      <c r="AZ263" s="216"/>
      <c r="BA263" s="25"/>
      <c r="BB263" s="215"/>
      <c r="BC263" s="25"/>
    </row>
    <row r="264" spans="24:55" ht="15.75" customHeight="1">
      <c r="X264" s="215"/>
      <c r="Y264" s="286"/>
      <c r="Z264" s="215"/>
      <c r="AA264" s="216"/>
      <c r="AB264" s="286"/>
      <c r="AC264" s="215"/>
      <c r="AD264" s="286"/>
      <c r="AE264" s="215"/>
      <c r="AF264" s="216"/>
      <c r="AG264" s="25"/>
      <c r="AH264" s="215"/>
      <c r="AI264" s="25"/>
      <c r="AJ264" s="215"/>
      <c r="AK264" s="216"/>
      <c r="AL264" s="25"/>
      <c r="AM264" s="215"/>
      <c r="AN264" s="25"/>
      <c r="AO264" s="215"/>
      <c r="AP264" s="216"/>
      <c r="AQ264" s="25"/>
      <c r="AR264" s="215"/>
      <c r="AS264" s="25"/>
      <c r="AT264" s="215"/>
      <c r="AU264" s="216"/>
      <c r="AV264" s="25"/>
      <c r="AW264" s="215"/>
      <c r="AX264" s="25"/>
      <c r="AY264" s="215"/>
      <c r="AZ264" s="216"/>
      <c r="BA264" s="25"/>
      <c r="BB264" s="215"/>
      <c r="BC264" s="25"/>
    </row>
    <row r="265" spans="24:55" ht="15.75" customHeight="1">
      <c r="X265" s="215"/>
      <c r="Y265" s="286"/>
      <c r="Z265" s="215"/>
      <c r="AA265" s="216"/>
      <c r="AB265" s="286"/>
      <c r="AC265" s="215"/>
      <c r="AD265" s="286"/>
      <c r="AE265" s="215"/>
      <c r="AF265" s="216"/>
      <c r="AG265" s="25"/>
      <c r="AH265" s="215"/>
      <c r="AI265" s="25"/>
      <c r="AJ265" s="215"/>
      <c r="AK265" s="216"/>
      <c r="AL265" s="25"/>
      <c r="AM265" s="215"/>
      <c r="AN265" s="25"/>
      <c r="AO265" s="215"/>
      <c r="AP265" s="216"/>
      <c r="AQ265" s="25"/>
      <c r="AR265" s="215"/>
      <c r="AS265" s="25"/>
      <c r="AT265" s="215"/>
      <c r="AU265" s="216"/>
      <c r="AV265" s="25"/>
      <c r="AW265" s="215"/>
      <c r="AX265" s="25"/>
      <c r="AY265" s="215"/>
      <c r="AZ265" s="216"/>
      <c r="BA265" s="25"/>
      <c r="BB265" s="215"/>
      <c r="BC265" s="25"/>
    </row>
    <row r="266" spans="24:55" ht="15.75" customHeight="1">
      <c r="X266" s="215"/>
      <c r="Y266" s="286"/>
      <c r="Z266" s="215"/>
      <c r="AA266" s="216"/>
      <c r="AB266" s="286"/>
      <c r="AC266" s="215"/>
      <c r="AD266" s="286"/>
      <c r="AE266" s="215"/>
      <c r="AF266" s="216"/>
      <c r="AG266" s="25"/>
      <c r="AH266" s="215"/>
      <c r="AI266" s="25"/>
      <c r="AJ266" s="215"/>
      <c r="AK266" s="216"/>
      <c r="AL266" s="25"/>
      <c r="AM266" s="215"/>
      <c r="AN266" s="25"/>
      <c r="AO266" s="215"/>
      <c r="AP266" s="216"/>
      <c r="AQ266" s="25"/>
      <c r="AR266" s="215"/>
      <c r="AS266" s="25"/>
      <c r="AT266" s="215"/>
      <c r="AU266" s="216"/>
      <c r="AV266" s="25"/>
      <c r="AW266" s="215"/>
      <c r="AX266" s="25"/>
      <c r="AY266" s="215"/>
      <c r="AZ266" s="216"/>
      <c r="BA266" s="25"/>
      <c r="BB266" s="215"/>
      <c r="BC266" s="25"/>
    </row>
    <row r="267" spans="24:55" ht="15.75" customHeight="1">
      <c r="X267" s="215"/>
      <c r="Y267" s="286"/>
      <c r="Z267" s="215"/>
      <c r="AA267" s="216"/>
      <c r="AB267" s="286"/>
      <c r="AC267" s="215"/>
      <c r="AD267" s="286"/>
      <c r="AE267" s="215"/>
      <c r="AF267" s="216"/>
      <c r="AG267" s="25"/>
      <c r="AH267" s="215"/>
      <c r="AI267" s="25"/>
      <c r="AJ267" s="215"/>
      <c r="AK267" s="216"/>
      <c r="AL267" s="25"/>
      <c r="AM267" s="215"/>
      <c r="AN267" s="25"/>
      <c r="AO267" s="215"/>
      <c r="AP267" s="216"/>
      <c r="AQ267" s="25"/>
      <c r="AR267" s="215"/>
      <c r="AS267" s="25"/>
      <c r="AT267" s="215"/>
      <c r="AU267" s="216"/>
      <c r="AV267" s="25"/>
      <c r="AW267" s="215"/>
      <c r="AX267" s="25"/>
      <c r="AY267" s="215"/>
      <c r="AZ267" s="216"/>
      <c r="BA267" s="25"/>
      <c r="BB267" s="215"/>
      <c r="BC267" s="25"/>
    </row>
    <row r="268" spans="24:55" ht="15.75" customHeight="1">
      <c r="X268" s="215"/>
      <c r="Y268" s="286"/>
      <c r="Z268" s="215"/>
      <c r="AA268" s="216"/>
      <c r="AB268" s="286"/>
      <c r="AC268" s="215"/>
      <c r="AD268" s="286"/>
      <c r="AE268" s="215"/>
      <c r="AF268" s="216"/>
      <c r="AG268" s="25"/>
      <c r="AH268" s="215"/>
      <c r="AI268" s="25"/>
      <c r="AJ268" s="215"/>
      <c r="AK268" s="216"/>
      <c r="AL268" s="25"/>
      <c r="AM268" s="215"/>
      <c r="AN268" s="25"/>
      <c r="AO268" s="215"/>
      <c r="AP268" s="216"/>
      <c r="AQ268" s="25"/>
      <c r="AR268" s="215"/>
      <c r="AS268" s="25"/>
      <c r="AT268" s="215"/>
      <c r="AU268" s="216"/>
      <c r="AV268" s="25"/>
      <c r="AW268" s="215"/>
      <c r="AX268" s="25"/>
      <c r="AY268" s="215"/>
      <c r="AZ268" s="216"/>
      <c r="BA268" s="25"/>
      <c r="BB268" s="215"/>
      <c r="BC268" s="25"/>
    </row>
    <row r="269" spans="24:55" ht="15.75" customHeight="1">
      <c r="X269" s="215"/>
      <c r="Y269" s="286"/>
      <c r="Z269" s="215"/>
      <c r="AA269" s="216"/>
      <c r="AB269" s="286"/>
      <c r="AC269" s="215"/>
      <c r="AD269" s="286"/>
      <c r="AE269" s="215"/>
      <c r="AF269" s="216"/>
      <c r="AG269" s="25"/>
      <c r="AH269" s="215"/>
      <c r="AI269" s="25"/>
      <c r="AJ269" s="215"/>
      <c r="AK269" s="216"/>
      <c r="AL269" s="25"/>
      <c r="AM269" s="215"/>
      <c r="AN269" s="25"/>
      <c r="AO269" s="215"/>
      <c r="AP269" s="216"/>
      <c r="AQ269" s="25"/>
      <c r="AR269" s="215"/>
      <c r="AS269" s="25"/>
      <c r="AT269" s="215"/>
      <c r="AU269" s="216"/>
      <c r="AV269" s="25"/>
      <c r="AW269" s="215"/>
      <c r="AX269" s="25"/>
      <c r="AY269" s="215"/>
      <c r="AZ269" s="216"/>
      <c r="BA269" s="25"/>
      <c r="BB269" s="215"/>
      <c r="BC269" s="25"/>
    </row>
    <row r="270" spans="24:55" ht="15.75" customHeight="1">
      <c r="X270" s="215"/>
      <c r="Y270" s="286"/>
      <c r="Z270" s="215"/>
      <c r="AA270" s="216"/>
      <c r="AB270" s="286"/>
      <c r="AC270" s="215"/>
      <c r="AD270" s="286"/>
      <c r="AE270" s="215"/>
      <c r="AF270" s="216"/>
      <c r="AG270" s="25"/>
      <c r="AH270" s="215"/>
      <c r="AI270" s="25"/>
      <c r="AJ270" s="215"/>
      <c r="AK270" s="216"/>
      <c r="AL270" s="25"/>
      <c r="AM270" s="215"/>
      <c r="AN270" s="25"/>
      <c r="AO270" s="215"/>
      <c r="AP270" s="216"/>
      <c r="AQ270" s="25"/>
      <c r="AR270" s="215"/>
      <c r="AS270" s="25"/>
      <c r="AT270" s="215"/>
      <c r="AU270" s="216"/>
      <c r="AV270" s="25"/>
      <c r="AW270" s="215"/>
      <c r="AX270" s="25"/>
      <c r="AY270" s="215"/>
      <c r="AZ270" s="216"/>
      <c r="BA270" s="25"/>
      <c r="BB270" s="215"/>
      <c r="BC270" s="25"/>
    </row>
    <row r="271" spans="24:55" ht="15.75" customHeight="1">
      <c r="X271" s="215"/>
      <c r="Y271" s="286"/>
      <c r="Z271" s="215"/>
      <c r="AA271" s="216"/>
      <c r="AB271" s="286"/>
      <c r="AC271" s="215"/>
      <c r="AD271" s="286"/>
      <c r="AE271" s="215"/>
      <c r="AF271" s="216"/>
      <c r="AG271" s="25"/>
      <c r="AH271" s="215"/>
      <c r="AI271" s="25"/>
      <c r="AJ271" s="215"/>
      <c r="AK271" s="216"/>
      <c r="AL271" s="25"/>
      <c r="AM271" s="215"/>
      <c r="AN271" s="25"/>
      <c r="AO271" s="215"/>
      <c r="AP271" s="216"/>
      <c r="AQ271" s="25"/>
      <c r="AR271" s="215"/>
      <c r="AS271" s="25"/>
      <c r="AT271" s="215"/>
      <c r="AU271" s="216"/>
      <c r="AV271" s="25"/>
      <c r="AW271" s="215"/>
      <c r="AX271" s="25"/>
      <c r="AY271" s="215"/>
      <c r="AZ271" s="216"/>
      <c r="BA271" s="25"/>
      <c r="BB271" s="215"/>
      <c r="BC271" s="25"/>
    </row>
    <row r="272" spans="24:55" ht="15.75" customHeight="1">
      <c r="X272" s="215"/>
      <c r="Y272" s="286"/>
      <c r="Z272" s="215"/>
      <c r="AA272" s="216"/>
      <c r="AB272" s="286"/>
      <c r="AC272" s="215"/>
      <c r="AD272" s="286"/>
      <c r="AE272" s="215"/>
      <c r="AF272" s="216"/>
      <c r="AG272" s="25"/>
      <c r="AH272" s="215"/>
      <c r="AI272" s="25"/>
      <c r="AJ272" s="215"/>
      <c r="AK272" s="216"/>
      <c r="AL272" s="25"/>
      <c r="AM272" s="215"/>
      <c r="AN272" s="25"/>
      <c r="AO272" s="215"/>
      <c r="AP272" s="216"/>
      <c r="AQ272" s="25"/>
      <c r="AR272" s="215"/>
      <c r="AS272" s="25"/>
      <c r="AT272" s="215"/>
      <c r="AU272" s="216"/>
      <c r="AV272" s="25"/>
      <c r="AW272" s="215"/>
      <c r="AX272" s="25"/>
      <c r="AY272" s="215"/>
      <c r="AZ272" s="216"/>
      <c r="BA272" s="25"/>
      <c r="BB272" s="215"/>
      <c r="BC272" s="25"/>
    </row>
    <row r="273" spans="24:55" ht="15.75" customHeight="1">
      <c r="X273" s="215"/>
      <c r="Y273" s="286"/>
      <c r="Z273" s="215"/>
      <c r="AA273" s="216"/>
      <c r="AB273" s="286"/>
      <c r="AC273" s="215"/>
      <c r="AD273" s="286"/>
      <c r="AE273" s="215"/>
      <c r="AF273" s="216"/>
      <c r="AG273" s="25"/>
      <c r="AH273" s="215"/>
      <c r="AI273" s="25"/>
      <c r="AJ273" s="215"/>
      <c r="AK273" s="216"/>
      <c r="AL273" s="25"/>
      <c r="AM273" s="215"/>
      <c r="AN273" s="25"/>
      <c r="AO273" s="215"/>
      <c r="AP273" s="216"/>
      <c r="AQ273" s="25"/>
      <c r="AR273" s="215"/>
      <c r="AS273" s="25"/>
      <c r="AT273" s="215"/>
      <c r="AU273" s="216"/>
      <c r="AV273" s="25"/>
      <c r="AW273" s="215"/>
      <c r="AX273" s="25"/>
      <c r="AY273" s="215"/>
      <c r="AZ273" s="216"/>
      <c r="BA273" s="25"/>
      <c r="BB273" s="215"/>
      <c r="BC273" s="25"/>
    </row>
    <row r="274" spans="24:55" ht="15.75" customHeight="1">
      <c r="X274" s="215"/>
      <c r="Y274" s="286"/>
      <c r="Z274" s="215"/>
      <c r="AA274" s="216"/>
      <c r="AB274" s="286"/>
      <c r="AC274" s="215"/>
      <c r="AD274" s="286"/>
      <c r="AE274" s="215"/>
      <c r="AF274" s="216"/>
      <c r="AG274" s="25"/>
      <c r="AH274" s="215"/>
      <c r="AI274" s="25"/>
      <c r="AJ274" s="215"/>
      <c r="AK274" s="216"/>
      <c r="AL274" s="25"/>
      <c r="AM274" s="215"/>
      <c r="AN274" s="25"/>
      <c r="AO274" s="215"/>
      <c r="AP274" s="216"/>
      <c r="AQ274" s="25"/>
      <c r="AR274" s="215"/>
      <c r="AS274" s="25"/>
      <c r="AT274" s="215"/>
      <c r="AU274" s="216"/>
      <c r="AV274" s="25"/>
      <c r="AW274" s="215"/>
      <c r="AX274" s="25"/>
      <c r="AY274" s="215"/>
      <c r="AZ274" s="216"/>
      <c r="BA274" s="25"/>
      <c r="BB274" s="215"/>
      <c r="BC274" s="25"/>
    </row>
    <row r="275" spans="24:55" ht="15.75" customHeight="1">
      <c r="X275" s="215"/>
      <c r="Y275" s="286"/>
      <c r="Z275" s="215"/>
      <c r="AA275" s="216"/>
      <c r="AB275" s="286"/>
      <c r="AC275" s="215"/>
      <c r="AD275" s="286"/>
      <c r="AE275" s="215"/>
      <c r="AF275" s="216"/>
      <c r="AG275" s="25"/>
      <c r="AH275" s="215"/>
      <c r="AI275" s="25"/>
      <c r="AJ275" s="215"/>
      <c r="AK275" s="216"/>
      <c r="AL275" s="25"/>
      <c r="AM275" s="215"/>
      <c r="AN275" s="25"/>
      <c r="AO275" s="215"/>
      <c r="AP275" s="216"/>
      <c r="AQ275" s="25"/>
      <c r="AR275" s="215"/>
      <c r="AS275" s="25"/>
      <c r="AT275" s="215"/>
      <c r="AU275" s="216"/>
      <c r="AV275" s="25"/>
      <c r="AW275" s="215"/>
      <c r="AX275" s="25"/>
      <c r="AY275" s="215"/>
      <c r="AZ275" s="216"/>
      <c r="BA275" s="25"/>
      <c r="BB275" s="215"/>
      <c r="BC275" s="25"/>
    </row>
    <row r="276" spans="24:55" ht="15.75" customHeight="1">
      <c r="X276" s="215"/>
      <c r="Y276" s="286"/>
      <c r="Z276" s="215"/>
      <c r="AA276" s="216"/>
      <c r="AB276" s="286"/>
      <c r="AC276" s="215"/>
      <c r="AD276" s="286"/>
      <c r="AE276" s="215"/>
      <c r="AF276" s="216"/>
      <c r="AG276" s="25"/>
      <c r="AH276" s="215"/>
      <c r="AI276" s="25"/>
      <c r="AJ276" s="215"/>
      <c r="AK276" s="216"/>
      <c r="AL276" s="25"/>
      <c r="AM276" s="215"/>
      <c r="AN276" s="25"/>
      <c r="AO276" s="215"/>
      <c r="AP276" s="216"/>
      <c r="AQ276" s="25"/>
      <c r="AR276" s="215"/>
      <c r="AS276" s="25"/>
      <c r="AT276" s="215"/>
      <c r="AU276" s="216"/>
      <c r="AV276" s="25"/>
      <c r="AW276" s="215"/>
      <c r="AX276" s="25"/>
      <c r="AY276" s="215"/>
      <c r="AZ276" s="216"/>
      <c r="BA276" s="25"/>
      <c r="BB276" s="215"/>
      <c r="BC276" s="25"/>
    </row>
    <row r="277" spans="24:55" ht="15.75" customHeight="1">
      <c r="X277" s="215"/>
      <c r="Y277" s="286"/>
      <c r="Z277" s="215"/>
      <c r="AA277" s="216"/>
      <c r="AB277" s="286"/>
      <c r="AC277" s="215"/>
      <c r="AD277" s="286"/>
      <c r="AE277" s="215"/>
      <c r="AF277" s="216"/>
      <c r="AG277" s="25"/>
      <c r="AH277" s="215"/>
      <c r="AI277" s="25"/>
      <c r="AJ277" s="215"/>
      <c r="AK277" s="216"/>
      <c r="AL277" s="25"/>
      <c r="AM277" s="215"/>
      <c r="AN277" s="25"/>
      <c r="AO277" s="215"/>
      <c r="AP277" s="216"/>
      <c r="AQ277" s="25"/>
      <c r="AR277" s="215"/>
      <c r="AS277" s="25"/>
      <c r="AT277" s="215"/>
      <c r="AU277" s="216"/>
      <c r="AV277" s="25"/>
      <c r="AW277" s="215"/>
      <c r="AX277" s="25"/>
      <c r="AY277" s="215"/>
      <c r="AZ277" s="216"/>
      <c r="BA277" s="25"/>
      <c r="BB277" s="215"/>
      <c r="BC277" s="25"/>
    </row>
    <row r="278" spans="24:55" ht="15.75" customHeight="1">
      <c r="X278" s="215"/>
      <c r="Y278" s="286"/>
      <c r="Z278" s="215"/>
      <c r="AA278" s="216"/>
      <c r="AB278" s="286"/>
      <c r="AC278" s="215"/>
      <c r="AD278" s="286"/>
      <c r="AE278" s="215"/>
      <c r="AF278" s="216"/>
      <c r="AG278" s="25"/>
      <c r="AH278" s="215"/>
      <c r="AI278" s="25"/>
      <c r="AJ278" s="215"/>
      <c r="AK278" s="216"/>
      <c r="AL278" s="25"/>
      <c r="AM278" s="215"/>
      <c r="AN278" s="25"/>
      <c r="AO278" s="215"/>
      <c r="AP278" s="216"/>
      <c r="AQ278" s="25"/>
      <c r="AR278" s="215"/>
      <c r="AS278" s="25"/>
      <c r="AT278" s="215"/>
      <c r="AU278" s="216"/>
      <c r="AV278" s="25"/>
      <c r="AW278" s="215"/>
      <c r="AX278" s="25"/>
      <c r="AY278" s="215"/>
      <c r="AZ278" s="216"/>
      <c r="BA278" s="25"/>
      <c r="BB278" s="215"/>
      <c r="BC278" s="25"/>
    </row>
    <row r="279" spans="24:55" ht="15.75" customHeight="1">
      <c r="X279" s="215"/>
      <c r="Y279" s="286"/>
      <c r="Z279" s="215"/>
      <c r="AA279" s="216"/>
      <c r="AB279" s="286"/>
      <c r="AC279" s="215"/>
      <c r="AD279" s="286"/>
      <c r="AE279" s="215"/>
      <c r="AF279" s="216"/>
      <c r="AG279" s="25"/>
      <c r="AH279" s="215"/>
      <c r="AI279" s="25"/>
      <c r="AJ279" s="215"/>
      <c r="AK279" s="216"/>
      <c r="AL279" s="25"/>
      <c r="AM279" s="215"/>
      <c r="AN279" s="25"/>
      <c r="AO279" s="215"/>
      <c r="AP279" s="216"/>
      <c r="AQ279" s="25"/>
      <c r="AR279" s="215"/>
      <c r="AS279" s="25"/>
      <c r="AT279" s="215"/>
      <c r="AU279" s="216"/>
      <c r="AV279" s="25"/>
      <c r="AW279" s="215"/>
      <c r="AX279" s="25"/>
      <c r="AY279" s="215"/>
      <c r="AZ279" s="216"/>
      <c r="BA279" s="25"/>
      <c r="BB279" s="215"/>
      <c r="BC279" s="25"/>
    </row>
    <row r="280" spans="24:55" ht="15.75" customHeight="1">
      <c r="X280" s="215"/>
      <c r="Y280" s="286"/>
      <c r="Z280" s="215"/>
      <c r="AA280" s="216"/>
      <c r="AB280" s="286"/>
      <c r="AC280" s="215"/>
      <c r="AD280" s="286"/>
      <c r="AE280" s="215"/>
      <c r="AF280" s="216"/>
      <c r="AG280" s="25"/>
      <c r="AH280" s="215"/>
      <c r="AI280" s="25"/>
      <c r="AJ280" s="215"/>
      <c r="AK280" s="216"/>
      <c r="AL280" s="25"/>
      <c r="AM280" s="215"/>
      <c r="AN280" s="25"/>
      <c r="AO280" s="215"/>
      <c r="AP280" s="216"/>
      <c r="AQ280" s="25"/>
      <c r="AR280" s="215"/>
      <c r="AS280" s="25"/>
      <c r="AT280" s="215"/>
      <c r="AU280" s="216"/>
      <c r="AV280" s="25"/>
      <c r="AW280" s="215"/>
      <c r="AX280" s="25"/>
      <c r="AY280" s="215"/>
      <c r="AZ280" s="216"/>
      <c r="BA280" s="25"/>
      <c r="BB280" s="215"/>
      <c r="BC280" s="25"/>
    </row>
    <row r="281" spans="24:55" ht="15.75" customHeight="1">
      <c r="X281" s="215"/>
      <c r="Y281" s="286"/>
      <c r="Z281" s="215"/>
      <c r="AA281" s="216"/>
      <c r="AB281" s="286"/>
      <c r="AC281" s="215"/>
      <c r="AD281" s="286"/>
      <c r="AE281" s="215"/>
      <c r="AF281" s="216"/>
      <c r="AG281" s="25"/>
      <c r="AH281" s="215"/>
      <c r="AI281" s="25"/>
      <c r="AJ281" s="215"/>
      <c r="AK281" s="216"/>
      <c r="AL281" s="25"/>
      <c r="AM281" s="215"/>
      <c r="AN281" s="25"/>
      <c r="AO281" s="215"/>
      <c r="AP281" s="216"/>
      <c r="AQ281" s="25"/>
      <c r="AR281" s="215"/>
      <c r="AS281" s="25"/>
      <c r="AT281" s="215"/>
      <c r="AU281" s="216"/>
      <c r="AV281" s="25"/>
      <c r="AW281" s="215"/>
      <c r="AX281" s="25"/>
      <c r="AY281" s="215"/>
      <c r="AZ281" s="216"/>
      <c r="BA281" s="25"/>
      <c r="BB281" s="215"/>
      <c r="BC281" s="25"/>
    </row>
    <row r="282" spans="24:55" ht="15.75" customHeight="1">
      <c r="X282" s="215"/>
      <c r="Y282" s="286"/>
      <c r="Z282" s="215"/>
      <c r="AA282" s="216"/>
      <c r="AB282" s="286"/>
      <c r="AC282" s="215"/>
      <c r="AD282" s="286"/>
      <c r="AE282" s="215"/>
      <c r="AF282" s="216"/>
      <c r="AG282" s="25"/>
      <c r="AH282" s="215"/>
      <c r="AI282" s="25"/>
      <c r="AJ282" s="215"/>
      <c r="AK282" s="216"/>
      <c r="AL282" s="25"/>
      <c r="AM282" s="215"/>
      <c r="AN282" s="25"/>
      <c r="AO282" s="215"/>
      <c r="AP282" s="216"/>
      <c r="AQ282" s="25"/>
      <c r="AR282" s="215"/>
      <c r="AS282" s="25"/>
      <c r="AT282" s="215"/>
      <c r="AU282" s="216"/>
      <c r="AV282" s="25"/>
      <c r="AW282" s="215"/>
      <c r="AX282" s="25"/>
      <c r="AY282" s="215"/>
      <c r="AZ282" s="216"/>
      <c r="BA282" s="25"/>
      <c r="BB282" s="215"/>
      <c r="BC282" s="25"/>
    </row>
    <row r="283" spans="24:55" ht="15.75" customHeight="1">
      <c r="X283" s="215"/>
      <c r="Y283" s="286"/>
      <c r="Z283" s="215"/>
      <c r="AA283" s="216"/>
      <c r="AB283" s="286"/>
      <c r="AC283" s="215"/>
      <c r="AD283" s="286"/>
      <c r="AE283" s="215"/>
      <c r="AF283" s="216"/>
      <c r="AG283" s="25"/>
      <c r="AH283" s="215"/>
      <c r="AI283" s="25"/>
      <c r="AJ283" s="215"/>
      <c r="AK283" s="216"/>
      <c r="AL283" s="25"/>
      <c r="AM283" s="215"/>
      <c r="AN283" s="25"/>
      <c r="AO283" s="215"/>
      <c r="AP283" s="216"/>
      <c r="AQ283" s="25"/>
      <c r="AR283" s="215"/>
      <c r="AS283" s="25"/>
      <c r="AT283" s="215"/>
      <c r="AU283" s="216"/>
      <c r="AV283" s="25"/>
      <c r="AW283" s="215"/>
      <c r="AX283" s="25"/>
      <c r="AY283" s="215"/>
      <c r="AZ283" s="216"/>
      <c r="BA283" s="25"/>
      <c r="BB283" s="215"/>
      <c r="BC283" s="25"/>
    </row>
    <row r="284" spans="24:55" ht="15.75" customHeight="1">
      <c r="X284" s="215"/>
      <c r="Y284" s="286"/>
      <c r="Z284" s="215"/>
      <c r="AA284" s="216"/>
      <c r="AB284" s="286"/>
      <c r="AC284" s="215"/>
      <c r="AD284" s="286"/>
      <c r="AE284" s="215"/>
      <c r="AF284" s="216"/>
      <c r="AG284" s="25"/>
      <c r="AH284" s="215"/>
      <c r="AI284" s="25"/>
      <c r="AJ284" s="215"/>
      <c r="AK284" s="216"/>
      <c r="AL284" s="25"/>
      <c r="AM284" s="215"/>
      <c r="AN284" s="25"/>
      <c r="AO284" s="215"/>
      <c r="AP284" s="216"/>
      <c r="AQ284" s="25"/>
      <c r="AR284" s="215"/>
      <c r="AS284" s="25"/>
      <c r="AT284" s="215"/>
      <c r="AU284" s="216"/>
      <c r="AV284" s="25"/>
      <c r="AW284" s="215"/>
      <c r="AX284" s="25"/>
      <c r="AY284" s="215"/>
      <c r="AZ284" s="216"/>
      <c r="BA284" s="25"/>
      <c r="BB284" s="215"/>
      <c r="BC284" s="25"/>
    </row>
    <row r="285" spans="24:55" ht="15.75" customHeight="1">
      <c r="X285" s="215"/>
      <c r="Y285" s="286"/>
      <c r="Z285" s="215"/>
      <c r="AA285" s="216"/>
      <c r="AB285" s="286"/>
      <c r="AC285" s="215"/>
      <c r="AD285" s="286"/>
      <c r="AE285" s="215"/>
      <c r="AF285" s="216"/>
      <c r="AG285" s="25"/>
      <c r="AH285" s="215"/>
      <c r="AI285" s="25"/>
      <c r="AJ285" s="215"/>
      <c r="AK285" s="216"/>
      <c r="AL285" s="25"/>
      <c r="AM285" s="215"/>
      <c r="AN285" s="25"/>
      <c r="AO285" s="215"/>
      <c r="AP285" s="216"/>
      <c r="AQ285" s="25"/>
      <c r="AR285" s="215"/>
      <c r="AS285" s="25"/>
      <c r="AT285" s="215"/>
      <c r="AU285" s="216"/>
      <c r="AV285" s="25"/>
      <c r="AW285" s="215"/>
      <c r="AX285" s="25"/>
      <c r="AY285" s="215"/>
      <c r="AZ285" s="216"/>
      <c r="BA285" s="25"/>
      <c r="BB285" s="215"/>
      <c r="BC285" s="25"/>
    </row>
    <row r="286" spans="24:55" ht="15.75" customHeight="1">
      <c r="X286" s="215"/>
      <c r="Y286" s="286"/>
      <c r="Z286" s="215"/>
      <c r="AA286" s="216"/>
      <c r="AB286" s="286"/>
      <c r="AC286" s="215"/>
      <c r="AD286" s="286"/>
      <c r="AE286" s="215"/>
      <c r="AF286" s="216"/>
      <c r="AG286" s="25"/>
      <c r="AH286" s="215"/>
      <c r="AI286" s="25"/>
      <c r="AJ286" s="215"/>
      <c r="AK286" s="216"/>
      <c r="AL286" s="25"/>
      <c r="AM286" s="215"/>
      <c r="AN286" s="25"/>
      <c r="AO286" s="215"/>
      <c r="AP286" s="216"/>
      <c r="AQ286" s="25"/>
      <c r="AR286" s="215"/>
      <c r="AS286" s="25"/>
      <c r="AT286" s="215"/>
      <c r="AU286" s="216"/>
      <c r="AV286" s="25"/>
      <c r="AW286" s="215"/>
      <c r="AX286" s="25"/>
      <c r="AY286" s="215"/>
      <c r="AZ286" s="216"/>
      <c r="BA286" s="25"/>
      <c r="BB286" s="215"/>
      <c r="BC286" s="25"/>
    </row>
    <row r="287" spans="24:55" ht="15.75" customHeight="1">
      <c r="X287" s="215"/>
      <c r="Y287" s="286"/>
      <c r="Z287" s="215"/>
      <c r="AA287" s="216"/>
      <c r="AB287" s="286"/>
      <c r="AC287" s="215"/>
      <c r="AD287" s="286"/>
      <c r="AE287" s="215"/>
      <c r="AF287" s="216"/>
      <c r="AG287" s="25"/>
      <c r="AH287" s="215"/>
      <c r="AI287" s="25"/>
      <c r="AJ287" s="215"/>
      <c r="AK287" s="216"/>
      <c r="AL287" s="25"/>
      <c r="AM287" s="215"/>
      <c r="AN287" s="25"/>
      <c r="AO287" s="215"/>
      <c r="AP287" s="216"/>
      <c r="AQ287" s="25"/>
      <c r="AR287" s="215"/>
      <c r="AS287" s="25"/>
      <c r="AT287" s="215"/>
      <c r="AU287" s="216"/>
      <c r="AV287" s="25"/>
      <c r="AW287" s="215"/>
      <c r="AX287" s="25"/>
      <c r="AY287" s="215"/>
      <c r="AZ287" s="216"/>
      <c r="BA287" s="25"/>
      <c r="BB287" s="215"/>
      <c r="BC287" s="25"/>
    </row>
    <row r="288" spans="24:55" ht="15.75" customHeight="1">
      <c r="X288" s="215"/>
      <c r="Y288" s="286"/>
      <c r="Z288" s="215"/>
      <c r="AA288" s="216"/>
      <c r="AB288" s="286"/>
      <c r="AC288" s="215"/>
      <c r="AD288" s="286"/>
      <c r="AE288" s="215"/>
      <c r="AF288" s="216"/>
      <c r="AG288" s="25"/>
      <c r="AH288" s="215"/>
      <c r="AI288" s="25"/>
      <c r="AJ288" s="215"/>
      <c r="AK288" s="216"/>
      <c r="AL288" s="25"/>
      <c r="AM288" s="215"/>
      <c r="AN288" s="25"/>
      <c r="AO288" s="215"/>
      <c r="AP288" s="216"/>
      <c r="AQ288" s="25"/>
      <c r="AR288" s="215"/>
      <c r="AS288" s="25"/>
      <c r="AT288" s="215"/>
      <c r="AU288" s="216"/>
      <c r="AV288" s="25"/>
      <c r="AW288" s="215"/>
      <c r="AX288" s="25"/>
      <c r="AY288" s="215"/>
      <c r="AZ288" s="216"/>
      <c r="BA288" s="25"/>
      <c r="BB288" s="215"/>
      <c r="BC288" s="25"/>
    </row>
    <row r="289" spans="24:55" ht="15.75" customHeight="1">
      <c r="X289" s="215"/>
      <c r="Y289" s="286"/>
      <c r="Z289" s="215"/>
      <c r="AA289" s="216"/>
      <c r="AB289" s="286"/>
      <c r="AC289" s="215"/>
      <c r="AD289" s="286"/>
      <c r="AE289" s="215"/>
      <c r="AF289" s="216"/>
      <c r="AG289" s="25"/>
      <c r="AH289" s="215"/>
      <c r="AI289" s="25"/>
      <c r="AJ289" s="215"/>
      <c r="AK289" s="216"/>
      <c r="AL289" s="25"/>
      <c r="AM289" s="215"/>
      <c r="AN289" s="25"/>
      <c r="AO289" s="215"/>
      <c r="AP289" s="216"/>
      <c r="AQ289" s="25"/>
      <c r="AR289" s="215"/>
      <c r="AS289" s="25"/>
      <c r="AT289" s="215"/>
      <c r="AU289" s="216"/>
      <c r="AV289" s="25"/>
      <c r="AW289" s="215"/>
      <c r="AX289" s="25"/>
      <c r="AY289" s="215"/>
      <c r="AZ289" s="216"/>
      <c r="BA289" s="25"/>
      <c r="BB289" s="215"/>
      <c r="BC289" s="25"/>
    </row>
    <row r="290" spans="24:55" ht="15.75" customHeight="1">
      <c r="X290" s="215"/>
      <c r="Y290" s="286"/>
      <c r="Z290" s="215"/>
      <c r="AA290" s="216"/>
      <c r="AB290" s="286"/>
      <c r="AC290" s="215"/>
      <c r="AD290" s="286"/>
      <c r="AE290" s="215"/>
      <c r="AF290" s="216"/>
      <c r="AG290" s="25"/>
      <c r="AH290" s="215"/>
      <c r="AI290" s="25"/>
      <c r="AJ290" s="215"/>
      <c r="AK290" s="216"/>
      <c r="AL290" s="25"/>
      <c r="AM290" s="215"/>
      <c r="AN290" s="25"/>
      <c r="AO290" s="215"/>
      <c r="AP290" s="216"/>
      <c r="AQ290" s="25"/>
      <c r="AR290" s="215"/>
      <c r="AS290" s="25"/>
      <c r="AT290" s="215"/>
      <c r="AU290" s="216"/>
      <c r="AV290" s="25"/>
      <c r="AW290" s="215"/>
      <c r="AX290" s="25"/>
      <c r="AY290" s="215"/>
      <c r="AZ290" s="216"/>
      <c r="BA290" s="25"/>
      <c r="BB290" s="215"/>
      <c r="BC290" s="25"/>
    </row>
    <row r="291" spans="24:55" ht="15.75" customHeight="1">
      <c r="X291" s="215"/>
      <c r="Y291" s="286"/>
      <c r="Z291" s="215"/>
      <c r="AA291" s="216"/>
      <c r="AB291" s="286"/>
      <c r="AC291" s="215"/>
      <c r="AD291" s="286"/>
      <c r="AE291" s="215"/>
      <c r="AF291" s="216"/>
      <c r="AG291" s="25"/>
      <c r="AH291" s="215"/>
      <c r="AI291" s="25"/>
      <c r="AJ291" s="215"/>
      <c r="AK291" s="216"/>
      <c r="AL291" s="25"/>
      <c r="AM291" s="215"/>
      <c r="AN291" s="25"/>
      <c r="AO291" s="215"/>
      <c r="AP291" s="216"/>
      <c r="AQ291" s="25"/>
      <c r="AR291" s="215"/>
      <c r="AS291" s="25"/>
      <c r="AT291" s="215"/>
      <c r="AU291" s="216"/>
      <c r="AV291" s="25"/>
      <c r="AW291" s="215"/>
      <c r="AX291" s="25"/>
      <c r="AY291" s="215"/>
      <c r="AZ291" s="216"/>
      <c r="BA291" s="25"/>
      <c r="BB291" s="215"/>
      <c r="BC291" s="25"/>
    </row>
    <row r="292" spans="24:55" ht="15.75" customHeight="1">
      <c r="X292" s="215"/>
      <c r="Y292" s="286"/>
      <c r="Z292" s="215"/>
      <c r="AA292" s="216"/>
      <c r="AB292" s="286"/>
      <c r="AC292" s="215"/>
      <c r="AD292" s="286"/>
      <c r="AE292" s="215"/>
      <c r="AF292" s="216"/>
      <c r="AG292" s="25"/>
      <c r="AH292" s="215"/>
      <c r="AI292" s="25"/>
      <c r="AJ292" s="215"/>
      <c r="AK292" s="216"/>
      <c r="AL292" s="25"/>
      <c r="AM292" s="215"/>
      <c r="AN292" s="25"/>
      <c r="AO292" s="215"/>
      <c r="AP292" s="216"/>
      <c r="AQ292" s="25"/>
      <c r="AR292" s="215"/>
      <c r="AS292" s="25"/>
      <c r="AT292" s="215"/>
      <c r="AU292" s="216"/>
      <c r="AV292" s="25"/>
      <c r="AW292" s="215"/>
      <c r="AX292" s="25"/>
      <c r="AY292" s="215"/>
      <c r="AZ292" s="216"/>
      <c r="BA292" s="25"/>
      <c r="BB292" s="215"/>
      <c r="BC292" s="25"/>
    </row>
    <row r="293" spans="24:55" ht="15.75" customHeight="1">
      <c r="X293" s="215"/>
      <c r="Y293" s="286"/>
      <c r="Z293" s="215"/>
      <c r="AA293" s="216"/>
      <c r="AB293" s="286"/>
      <c r="AC293" s="215"/>
      <c r="AD293" s="286"/>
      <c r="AE293" s="215"/>
      <c r="AF293" s="216"/>
      <c r="AG293" s="25"/>
      <c r="AH293" s="215"/>
      <c r="AI293" s="25"/>
      <c r="AJ293" s="215"/>
      <c r="AK293" s="216"/>
      <c r="AL293" s="25"/>
      <c r="AM293" s="215"/>
      <c r="AN293" s="25"/>
      <c r="AO293" s="215"/>
      <c r="AP293" s="216"/>
      <c r="AQ293" s="25"/>
      <c r="AR293" s="215"/>
      <c r="AS293" s="25"/>
      <c r="AT293" s="215"/>
      <c r="AU293" s="216"/>
      <c r="AV293" s="25"/>
      <c r="AW293" s="215"/>
      <c r="AX293" s="25"/>
      <c r="AY293" s="215"/>
      <c r="AZ293" s="216"/>
      <c r="BA293" s="25"/>
      <c r="BB293" s="215"/>
      <c r="BC293" s="25"/>
    </row>
    <row r="294" spans="24:55" ht="15.75" customHeight="1">
      <c r="X294" s="215"/>
      <c r="Y294" s="286"/>
      <c r="Z294" s="215"/>
      <c r="AA294" s="216"/>
      <c r="AB294" s="286"/>
      <c r="AC294" s="215"/>
      <c r="AD294" s="286"/>
      <c r="AE294" s="215"/>
      <c r="AF294" s="216"/>
      <c r="AG294" s="25"/>
      <c r="AH294" s="215"/>
      <c r="AI294" s="25"/>
      <c r="AJ294" s="215"/>
      <c r="AK294" s="216"/>
      <c r="AL294" s="25"/>
      <c r="AM294" s="215"/>
      <c r="AN294" s="25"/>
      <c r="AO294" s="215"/>
      <c r="AP294" s="216"/>
      <c r="AQ294" s="25"/>
      <c r="AR294" s="215"/>
      <c r="AS294" s="25"/>
      <c r="AT294" s="215"/>
      <c r="AU294" s="216"/>
      <c r="AV294" s="25"/>
      <c r="AW294" s="215"/>
      <c r="AX294" s="25"/>
      <c r="AY294" s="215"/>
      <c r="AZ294" s="216"/>
      <c r="BA294" s="25"/>
      <c r="BB294" s="215"/>
      <c r="BC294" s="25"/>
    </row>
    <row r="295" spans="24:55" ht="15.75" customHeight="1">
      <c r="X295" s="215"/>
      <c r="Y295" s="286"/>
      <c r="Z295" s="215"/>
      <c r="AA295" s="216"/>
      <c r="AB295" s="286"/>
      <c r="AC295" s="215"/>
      <c r="AD295" s="286"/>
      <c r="AE295" s="215"/>
      <c r="AF295" s="216"/>
      <c r="AG295" s="25"/>
      <c r="AH295" s="215"/>
      <c r="AI295" s="25"/>
      <c r="AJ295" s="215"/>
      <c r="AK295" s="216"/>
      <c r="AL295" s="25"/>
      <c r="AM295" s="215"/>
      <c r="AN295" s="25"/>
      <c r="AO295" s="215"/>
      <c r="AP295" s="216"/>
      <c r="AQ295" s="25"/>
      <c r="AR295" s="215"/>
      <c r="AS295" s="25"/>
      <c r="AT295" s="215"/>
      <c r="AU295" s="216"/>
      <c r="AV295" s="25"/>
      <c r="AW295" s="215"/>
      <c r="AX295" s="25"/>
      <c r="AY295" s="215"/>
      <c r="AZ295" s="216"/>
      <c r="BA295" s="25"/>
      <c r="BB295" s="215"/>
      <c r="BC295" s="25"/>
    </row>
    <row r="296" spans="24:55" ht="15.75" customHeight="1">
      <c r="X296" s="215"/>
      <c r="Y296" s="286"/>
      <c r="Z296" s="215"/>
      <c r="AA296" s="216"/>
      <c r="AB296" s="286"/>
      <c r="AC296" s="215"/>
      <c r="AD296" s="286"/>
      <c r="AE296" s="215"/>
      <c r="AF296" s="216"/>
      <c r="AG296" s="25"/>
      <c r="AH296" s="215"/>
      <c r="AI296" s="25"/>
      <c r="AJ296" s="215"/>
      <c r="AK296" s="216"/>
      <c r="AL296" s="25"/>
      <c r="AM296" s="215"/>
      <c r="AN296" s="25"/>
      <c r="AO296" s="215"/>
      <c r="AP296" s="216"/>
      <c r="AQ296" s="25"/>
      <c r="AR296" s="215"/>
      <c r="AS296" s="25"/>
      <c r="AT296" s="215"/>
      <c r="AU296" s="216"/>
      <c r="AV296" s="25"/>
      <c r="AW296" s="215"/>
      <c r="AX296" s="25"/>
      <c r="AY296" s="215"/>
      <c r="AZ296" s="216"/>
      <c r="BA296" s="25"/>
      <c r="BB296" s="215"/>
      <c r="BC296" s="25"/>
    </row>
    <row r="297" spans="24:55" ht="15.75" customHeight="1">
      <c r="X297" s="215"/>
      <c r="Y297" s="286"/>
      <c r="Z297" s="215"/>
      <c r="AA297" s="216"/>
      <c r="AB297" s="286"/>
      <c r="AC297" s="215"/>
      <c r="AD297" s="286"/>
      <c r="AE297" s="215"/>
      <c r="AF297" s="216"/>
      <c r="AG297" s="25"/>
      <c r="AH297" s="215"/>
      <c r="AI297" s="25"/>
      <c r="AJ297" s="215"/>
      <c r="AK297" s="216"/>
      <c r="AL297" s="25"/>
      <c r="AM297" s="215"/>
      <c r="AN297" s="25"/>
      <c r="AO297" s="215"/>
      <c r="AP297" s="216"/>
      <c r="AQ297" s="25"/>
      <c r="AR297" s="215"/>
      <c r="AS297" s="25"/>
      <c r="AT297" s="215"/>
      <c r="AU297" s="216"/>
      <c r="AV297" s="25"/>
      <c r="AW297" s="215"/>
      <c r="AX297" s="25"/>
      <c r="AY297" s="215"/>
      <c r="AZ297" s="216"/>
      <c r="BA297" s="25"/>
      <c r="BB297" s="215"/>
      <c r="BC297" s="25"/>
    </row>
    <row r="298" spans="24:55" ht="15.75" customHeight="1">
      <c r="X298" s="215"/>
      <c r="Y298" s="286"/>
      <c r="Z298" s="215"/>
      <c r="AA298" s="216"/>
      <c r="AB298" s="286"/>
      <c r="AC298" s="215"/>
      <c r="AD298" s="286"/>
      <c r="AE298" s="215"/>
      <c r="AF298" s="216"/>
      <c r="AG298" s="25"/>
      <c r="AH298" s="215"/>
      <c r="AI298" s="25"/>
      <c r="AJ298" s="215"/>
      <c r="AK298" s="216"/>
      <c r="AL298" s="25"/>
      <c r="AM298" s="215"/>
      <c r="AN298" s="25"/>
      <c r="AO298" s="215"/>
      <c r="AP298" s="216"/>
      <c r="AQ298" s="25"/>
      <c r="AR298" s="215"/>
      <c r="AS298" s="25"/>
      <c r="AT298" s="215"/>
      <c r="AU298" s="216"/>
      <c r="AV298" s="25"/>
      <c r="AW298" s="215"/>
      <c r="AX298" s="25"/>
      <c r="AY298" s="215"/>
      <c r="AZ298" s="216"/>
      <c r="BA298" s="25"/>
      <c r="BB298" s="215"/>
      <c r="BC298" s="25"/>
    </row>
    <row r="299" spans="24:55" ht="15.75" customHeight="1">
      <c r="X299" s="215"/>
      <c r="Y299" s="286"/>
      <c r="Z299" s="215"/>
      <c r="AA299" s="216"/>
      <c r="AB299" s="286"/>
      <c r="AC299" s="215"/>
      <c r="AD299" s="286"/>
      <c r="AE299" s="215"/>
      <c r="AF299" s="216"/>
      <c r="AG299" s="25"/>
      <c r="AH299" s="215"/>
      <c r="AI299" s="25"/>
      <c r="AJ299" s="215"/>
      <c r="AK299" s="216"/>
      <c r="AL299" s="25"/>
      <c r="AM299" s="215"/>
      <c r="AN299" s="25"/>
      <c r="AO299" s="215"/>
      <c r="AP299" s="216"/>
      <c r="AQ299" s="25"/>
      <c r="AR299" s="215"/>
      <c r="AS299" s="25"/>
      <c r="AT299" s="215"/>
      <c r="AU299" s="216"/>
      <c r="AV299" s="25"/>
      <c r="AW299" s="215"/>
      <c r="AX299" s="25"/>
      <c r="AY299" s="215"/>
      <c r="AZ299" s="216"/>
      <c r="BA299" s="25"/>
      <c r="BB299" s="215"/>
      <c r="BC299" s="25"/>
    </row>
    <row r="300" spans="24:55" ht="15.75" customHeight="1">
      <c r="X300" s="215"/>
      <c r="Y300" s="286"/>
      <c r="Z300" s="215"/>
      <c r="AA300" s="216"/>
      <c r="AB300" s="286"/>
      <c r="AC300" s="215"/>
      <c r="AD300" s="286"/>
      <c r="AE300" s="215"/>
      <c r="AF300" s="216"/>
      <c r="AG300" s="25"/>
      <c r="AH300" s="215"/>
      <c r="AI300" s="25"/>
      <c r="AJ300" s="215"/>
      <c r="AK300" s="216"/>
      <c r="AL300" s="25"/>
      <c r="AM300" s="215"/>
      <c r="AN300" s="25"/>
      <c r="AO300" s="215"/>
      <c r="AP300" s="216"/>
      <c r="AQ300" s="25"/>
      <c r="AR300" s="215"/>
      <c r="AS300" s="25"/>
      <c r="AT300" s="215"/>
      <c r="AU300" s="216"/>
      <c r="AV300" s="25"/>
      <c r="AW300" s="215"/>
      <c r="AX300" s="25"/>
      <c r="AY300" s="215"/>
      <c r="AZ300" s="216"/>
      <c r="BA300" s="25"/>
      <c r="BB300" s="215"/>
      <c r="BC300" s="25"/>
    </row>
    <row r="301" spans="24:55" ht="15.75" customHeight="1">
      <c r="X301" s="215"/>
      <c r="Y301" s="286"/>
      <c r="Z301" s="215"/>
      <c r="AA301" s="216"/>
      <c r="AB301" s="286"/>
      <c r="AC301" s="215"/>
      <c r="AD301" s="286"/>
      <c r="AE301" s="215"/>
      <c r="AF301" s="216"/>
      <c r="AG301" s="25"/>
      <c r="AH301" s="215"/>
      <c r="AI301" s="25"/>
      <c r="AJ301" s="215"/>
      <c r="AK301" s="216"/>
      <c r="AL301" s="25"/>
      <c r="AM301" s="215"/>
      <c r="AN301" s="25"/>
      <c r="AO301" s="215"/>
      <c r="AP301" s="216"/>
      <c r="AQ301" s="25"/>
      <c r="AR301" s="215"/>
      <c r="AS301" s="25"/>
      <c r="AT301" s="215"/>
      <c r="AU301" s="216"/>
      <c r="AV301" s="25"/>
      <c r="AW301" s="215"/>
      <c r="AX301" s="25"/>
      <c r="AY301" s="215"/>
      <c r="AZ301" s="216"/>
      <c r="BA301" s="25"/>
      <c r="BB301" s="215"/>
      <c r="BC301" s="25"/>
    </row>
    <row r="302" spans="24:55" ht="15.75" customHeight="1">
      <c r="X302" s="215"/>
      <c r="Y302" s="286"/>
      <c r="Z302" s="215"/>
      <c r="AA302" s="216"/>
      <c r="AB302" s="286"/>
      <c r="AC302" s="215"/>
      <c r="AD302" s="286"/>
      <c r="AE302" s="215"/>
      <c r="AF302" s="216"/>
      <c r="AG302" s="25"/>
      <c r="AH302" s="215"/>
      <c r="AI302" s="25"/>
      <c r="AJ302" s="215"/>
      <c r="AK302" s="216"/>
      <c r="AL302" s="25"/>
      <c r="AM302" s="215"/>
      <c r="AN302" s="25"/>
      <c r="AO302" s="215"/>
      <c r="AP302" s="216"/>
      <c r="AQ302" s="25"/>
      <c r="AR302" s="215"/>
      <c r="AS302" s="25"/>
      <c r="AT302" s="215"/>
      <c r="AU302" s="216"/>
      <c r="AV302" s="25"/>
      <c r="AW302" s="215"/>
      <c r="AX302" s="25"/>
      <c r="AY302" s="215"/>
      <c r="AZ302" s="216"/>
      <c r="BA302" s="25"/>
      <c r="BB302" s="215"/>
      <c r="BC302" s="25"/>
    </row>
    <row r="303" spans="24:55" ht="15.75" customHeight="1">
      <c r="X303" s="215"/>
      <c r="Y303" s="286"/>
      <c r="Z303" s="215"/>
      <c r="AA303" s="216"/>
      <c r="AB303" s="286"/>
      <c r="AC303" s="215"/>
      <c r="AD303" s="286"/>
      <c r="AE303" s="215"/>
      <c r="AF303" s="216"/>
      <c r="AG303" s="25"/>
      <c r="AH303" s="215"/>
      <c r="AI303" s="25"/>
      <c r="AJ303" s="215"/>
      <c r="AK303" s="216"/>
      <c r="AL303" s="25"/>
      <c r="AM303" s="215"/>
      <c r="AN303" s="25"/>
      <c r="AO303" s="215"/>
      <c r="AP303" s="216"/>
      <c r="AQ303" s="25"/>
      <c r="AR303" s="215"/>
      <c r="AS303" s="25"/>
      <c r="AT303" s="215"/>
      <c r="AU303" s="216"/>
      <c r="AV303" s="25"/>
      <c r="AW303" s="215"/>
      <c r="AX303" s="25"/>
      <c r="AY303" s="215"/>
      <c r="AZ303" s="216"/>
      <c r="BA303" s="25"/>
      <c r="BB303" s="215"/>
      <c r="BC303" s="25"/>
    </row>
    <row r="304" spans="24:55" ht="15.75" customHeight="1">
      <c r="X304" s="215"/>
      <c r="Y304" s="286"/>
      <c r="Z304" s="215"/>
      <c r="AA304" s="216"/>
      <c r="AB304" s="286"/>
      <c r="AC304" s="215"/>
      <c r="AD304" s="286"/>
      <c r="AE304" s="215"/>
      <c r="AF304" s="216"/>
      <c r="AG304" s="25"/>
      <c r="AH304" s="215"/>
      <c r="AI304" s="25"/>
      <c r="AJ304" s="215"/>
      <c r="AK304" s="216"/>
      <c r="AL304" s="25"/>
      <c r="AM304" s="215"/>
      <c r="AN304" s="25"/>
      <c r="AO304" s="215"/>
      <c r="AP304" s="216"/>
      <c r="AQ304" s="25"/>
      <c r="AR304" s="215"/>
      <c r="AS304" s="25"/>
      <c r="AT304" s="215"/>
      <c r="AU304" s="216"/>
      <c r="AV304" s="25"/>
      <c r="AW304" s="215"/>
      <c r="AX304" s="25"/>
      <c r="AY304" s="215"/>
      <c r="AZ304" s="216"/>
      <c r="BA304" s="25"/>
      <c r="BB304" s="215"/>
      <c r="BC304" s="25"/>
    </row>
    <row r="305" spans="24:55" ht="15.75" customHeight="1">
      <c r="X305" s="215"/>
      <c r="Y305" s="286"/>
      <c r="Z305" s="215"/>
      <c r="AA305" s="216"/>
      <c r="AB305" s="286"/>
      <c r="AC305" s="215"/>
      <c r="AD305" s="286"/>
      <c r="AE305" s="215"/>
      <c r="AF305" s="216"/>
      <c r="AG305" s="25"/>
      <c r="AH305" s="215"/>
      <c r="AI305" s="25"/>
      <c r="AJ305" s="215"/>
      <c r="AK305" s="216"/>
      <c r="AL305" s="25"/>
      <c r="AM305" s="215"/>
      <c r="AN305" s="25"/>
      <c r="AO305" s="215"/>
      <c r="AP305" s="216"/>
      <c r="AQ305" s="25"/>
      <c r="AR305" s="215"/>
      <c r="AS305" s="25"/>
      <c r="AT305" s="215"/>
      <c r="AU305" s="216"/>
      <c r="AV305" s="25"/>
      <c r="AW305" s="215"/>
      <c r="AX305" s="25"/>
      <c r="AY305" s="215"/>
      <c r="AZ305" s="216"/>
      <c r="BA305" s="25"/>
      <c r="BB305" s="215"/>
      <c r="BC305" s="25"/>
    </row>
    <row r="306" spans="24:55" ht="15.75" customHeight="1">
      <c r="X306" s="215"/>
      <c r="Y306" s="286"/>
      <c r="Z306" s="215"/>
      <c r="AA306" s="216"/>
      <c r="AB306" s="286"/>
      <c r="AC306" s="215"/>
      <c r="AD306" s="286"/>
      <c r="AE306" s="215"/>
      <c r="AF306" s="216"/>
      <c r="AG306" s="25"/>
      <c r="AH306" s="215"/>
      <c r="AI306" s="25"/>
      <c r="AJ306" s="215"/>
      <c r="AK306" s="216"/>
      <c r="AL306" s="25"/>
      <c r="AM306" s="215"/>
      <c r="AN306" s="25"/>
      <c r="AO306" s="215"/>
      <c r="AP306" s="216"/>
      <c r="AQ306" s="25"/>
      <c r="AR306" s="215"/>
      <c r="AS306" s="25"/>
      <c r="AT306" s="215"/>
      <c r="AU306" s="216"/>
      <c r="AV306" s="25"/>
      <c r="AW306" s="215"/>
      <c r="AX306" s="25"/>
      <c r="AY306" s="215"/>
      <c r="AZ306" s="216"/>
      <c r="BA306" s="25"/>
      <c r="BB306" s="215"/>
      <c r="BC306" s="25"/>
    </row>
    <row r="307" spans="24:55" ht="15.75" customHeight="1">
      <c r="X307" s="215"/>
      <c r="Y307" s="286"/>
      <c r="Z307" s="215"/>
      <c r="AA307" s="216"/>
      <c r="AB307" s="286"/>
      <c r="AC307" s="215"/>
      <c r="AD307" s="286"/>
      <c r="AE307" s="215"/>
      <c r="AF307" s="216"/>
      <c r="AG307" s="25"/>
      <c r="AH307" s="215"/>
      <c r="AI307" s="25"/>
      <c r="AJ307" s="215"/>
      <c r="AK307" s="216"/>
      <c r="AL307" s="25"/>
      <c r="AM307" s="215"/>
      <c r="AN307" s="25"/>
      <c r="AO307" s="215"/>
      <c r="AP307" s="216"/>
      <c r="AQ307" s="25"/>
      <c r="AR307" s="215"/>
      <c r="AS307" s="25"/>
      <c r="AT307" s="215"/>
      <c r="AU307" s="216"/>
      <c r="AV307" s="25"/>
      <c r="AW307" s="215"/>
      <c r="AX307" s="25"/>
      <c r="AY307" s="215"/>
      <c r="AZ307" s="216"/>
      <c r="BA307" s="25"/>
      <c r="BB307" s="215"/>
      <c r="BC307" s="25"/>
    </row>
    <row r="308" spans="24:55" ht="15.75" customHeight="1">
      <c r="X308" s="215"/>
      <c r="Y308" s="286"/>
      <c r="Z308" s="215"/>
      <c r="AA308" s="216"/>
      <c r="AB308" s="286"/>
      <c r="AC308" s="215"/>
      <c r="AD308" s="286"/>
      <c r="AE308" s="215"/>
      <c r="AF308" s="216"/>
      <c r="AG308" s="25"/>
      <c r="AH308" s="215"/>
      <c r="AI308" s="25"/>
      <c r="AJ308" s="215"/>
      <c r="AK308" s="216"/>
      <c r="AL308" s="25"/>
      <c r="AM308" s="215"/>
      <c r="AN308" s="25"/>
      <c r="AO308" s="215"/>
      <c r="AP308" s="216"/>
      <c r="AQ308" s="25"/>
      <c r="AR308" s="215"/>
      <c r="AS308" s="25"/>
      <c r="AT308" s="215"/>
      <c r="AU308" s="216"/>
      <c r="AV308" s="25"/>
      <c r="AW308" s="215"/>
      <c r="AX308" s="25"/>
      <c r="AY308" s="215"/>
      <c r="AZ308" s="216"/>
      <c r="BA308" s="25"/>
      <c r="BB308" s="215"/>
      <c r="BC308" s="25"/>
    </row>
    <row r="309" spans="24:55" ht="15.75" customHeight="1">
      <c r="X309" s="215"/>
      <c r="Y309" s="286"/>
      <c r="Z309" s="215"/>
      <c r="AA309" s="216"/>
      <c r="AB309" s="286"/>
      <c r="AC309" s="215"/>
      <c r="AD309" s="286"/>
      <c r="AE309" s="215"/>
      <c r="AF309" s="216"/>
      <c r="AG309" s="25"/>
      <c r="AH309" s="215"/>
      <c r="AI309" s="25"/>
      <c r="AJ309" s="215"/>
      <c r="AK309" s="216"/>
      <c r="AL309" s="25"/>
      <c r="AM309" s="215"/>
      <c r="AN309" s="25"/>
      <c r="AO309" s="215"/>
      <c r="AP309" s="216"/>
      <c r="AQ309" s="25"/>
      <c r="AR309" s="215"/>
      <c r="AS309" s="25"/>
      <c r="AT309" s="215"/>
      <c r="AU309" s="216"/>
      <c r="AV309" s="25"/>
      <c r="AW309" s="215"/>
      <c r="AX309" s="25"/>
      <c r="AY309" s="215"/>
      <c r="AZ309" s="216"/>
      <c r="BA309" s="25"/>
      <c r="BB309" s="215"/>
      <c r="BC309" s="25"/>
    </row>
    <row r="310" spans="24:55" ht="15.75" customHeight="1">
      <c r="X310" s="215"/>
      <c r="Y310" s="286"/>
      <c r="Z310" s="215"/>
      <c r="AA310" s="216"/>
      <c r="AB310" s="286"/>
      <c r="AC310" s="215"/>
      <c r="AD310" s="286"/>
      <c r="AE310" s="215"/>
      <c r="AF310" s="216"/>
      <c r="AG310" s="25"/>
      <c r="AH310" s="215"/>
      <c r="AI310" s="25"/>
      <c r="AJ310" s="215"/>
      <c r="AK310" s="216"/>
      <c r="AL310" s="25"/>
      <c r="AM310" s="215"/>
      <c r="AN310" s="25"/>
      <c r="AO310" s="215"/>
      <c r="AP310" s="216"/>
      <c r="AQ310" s="25"/>
      <c r="AR310" s="215"/>
      <c r="AS310" s="25"/>
      <c r="AT310" s="215"/>
      <c r="AU310" s="216"/>
      <c r="AV310" s="25"/>
      <c r="AW310" s="215"/>
      <c r="AX310" s="25"/>
      <c r="AY310" s="215"/>
      <c r="AZ310" s="216"/>
      <c r="BA310" s="25"/>
      <c r="BB310" s="215"/>
      <c r="BC310" s="25"/>
    </row>
    <row r="311" spans="24:55" ht="15.75" customHeight="1">
      <c r="X311" s="215"/>
      <c r="Y311" s="286"/>
      <c r="Z311" s="215"/>
      <c r="AA311" s="216"/>
      <c r="AB311" s="286"/>
      <c r="AC311" s="215"/>
      <c r="AD311" s="286"/>
      <c r="AE311" s="215"/>
      <c r="AF311" s="216"/>
      <c r="AG311" s="25"/>
      <c r="AH311" s="215"/>
      <c r="AI311" s="25"/>
      <c r="AJ311" s="215"/>
      <c r="AK311" s="216"/>
      <c r="AL311" s="25"/>
      <c r="AM311" s="215"/>
      <c r="AN311" s="25"/>
      <c r="AO311" s="215"/>
      <c r="AP311" s="216"/>
      <c r="AQ311" s="25"/>
      <c r="AR311" s="215"/>
      <c r="AS311" s="25"/>
      <c r="AT311" s="215"/>
      <c r="AU311" s="216"/>
      <c r="AV311" s="25"/>
      <c r="AW311" s="215"/>
      <c r="AX311" s="25"/>
      <c r="AY311" s="215"/>
      <c r="AZ311" s="216"/>
      <c r="BA311" s="25"/>
      <c r="BB311" s="215"/>
      <c r="BC311" s="25"/>
    </row>
    <row r="312" spans="24:55" ht="15.75" customHeight="1">
      <c r="X312" s="215"/>
      <c r="Y312" s="286"/>
      <c r="Z312" s="215"/>
      <c r="AA312" s="216"/>
      <c r="AB312" s="286"/>
      <c r="AC312" s="215"/>
      <c r="AD312" s="286"/>
      <c r="AE312" s="215"/>
      <c r="AF312" s="216"/>
      <c r="AG312" s="25"/>
      <c r="AH312" s="215"/>
      <c r="AI312" s="25"/>
      <c r="AJ312" s="215"/>
      <c r="AK312" s="216"/>
      <c r="AL312" s="25"/>
      <c r="AM312" s="215"/>
      <c r="AN312" s="25"/>
      <c r="AO312" s="215"/>
      <c r="AP312" s="216"/>
      <c r="AQ312" s="25"/>
      <c r="AR312" s="215"/>
      <c r="AS312" s="25"/>
      <c r="AT312" s="215"/>
      <c r="AU312" s="216"/>
      <c r="AV312" s="25"/>
      <c r="AW312" s="215"/>
      <c r="AX312" s="25"/>
      <c r="AY312" s="215"/>
      <c r="AZ312" s="216"/>
      <c r="BA312" s="25"/>
      <c r="BB312" s="215"/>
      <c r="BC312" s="25"/>
    </row>
    <row r="313" spans="24:55" ht="15.75" customHeight="1">
      <c r="X313" s="215"/>
      <c r="Y313" s="286"/>
      <c r="Z313" s="215"/>
      <c r="AA313" s="216"/>
      <c r="AB313" s="286"/>
      <c r="AC313" s="215"/>
      <c r="AD313" s="286"/>
      <c r="AE313" s="215"/>
      <c r="AF313" s="216"/>
      <c r="AG313" s="25"/>
      <c r="AH313" s="215"/>
      <c r="AI313" s="25"/>
      <c r="AJ313" s="215"/>
      <c r="AK313" s="216"/>
      <c r="AL313" s="25"/>
      <c r="AM313" s="215"/>
      <c r="AN313" s="25"/>
      <c r="AO313" s="215"/>
      <c r="AP313" s="216"/>
      <c r="AQ313" s="25"/>
      <c r="AR313" s="215"/>
      <c r="AS313" s="25"/>
      <c r="AT313" s="215"/>
      <c r="AU313" s="216"/>
      <c r="AV313" s="25"/>
      <c r="AW313" s="215"/>
      <c r="AX313" s="25"/>
      <c r="AY313" s="215"/>
      <c r="AZ313" s="216"/>
      <c r="BA313" s="25"/>
      <c r="BB313" s="215"/>
      <c r="BC313" s="25"/>
    </row>
    <row r="314" spans="24:55" ht="15.75" customHeight="1">
      <c r="X314" s="215"/>
      <c r="Y314" s="286"/>
      <c r="Z314" s="215"/>
      <c r="AA314" s="216"/>
      <c r="AB314" s="286"/>
      <c r="AC314" s="215"/>
      <c r="AD314" s="286"/>
      <c r="AE314" s="215"/>
      <c r="AF314" s="216"/>
      <c r="AG314" s="25"/>
      <c r="AH314" s="215"/>
      <c r="AI314" s="25"/>
      <c r="AJ314" s="215"/>
      <c r="AK314" s="216"/>
      <c r="AL314" s="25"/>
      <c r="AM314" s="215"/>
      <c r="AN314" s="25"/>
      <c r="AO314" s="215"/>
      <c r="AP314" s="216"/>
      <c r="AQ314" s="25"/>
      <c r="AR314" s="215"/>
      <c r="AS314" s="25"/>
      <c r="AT314" s="215"/>
      <c r="AU314" s="216"/>
      <c r="AV314" s="25"/>
      <c r="AW314" s="215"/>
      <c r="AX314" s="25"/>
      <c r="AY314" s="215"/>
      <c r="AZ314" s="216"/>
      <c r="BA314" s="25"/>
      <c r="BB314" s="215"/>
      <c r="BC314" s="25"/>
    </row>
    <row r="315" spans="24:55" ht="15.75" customHeight="1">
      <c r="X315" s="215"/>
      <c r="Y315" s="286"/>
      <c r="Z315" s="215"/>
      <c r="AA315" s="216"/>
      <c r="AB315" s="286"/>
      <c r="AC315" s="215"/>
      <c r="AD315" s="286"/>
      <c r="AE315" s="215"/>
      <c r="AF315" s="216"/>
      <c r="AG315" s="25"/>
      <c r="AH315" s="215"/>
      <c r="AI315" s="25"/>
      <c r="AJ315" s="215"/>
      <c r="AK315" s="216"/>
      <c r="AL315" s="25"/>
      <c r="AM315" s="215"/>
      <c r="AN315" s="25"/>
      <c r="AO315" s="215"/>
      <c r="AP315" s="216"/>
      <c r="AQ315" s="25"/>
      <c r="AR315" s="215"/>
      <c r="AS315" s="25"/>
      <c r="AT315" s="215"/>
      <c r="AU315" s="216"/>
      <c r="AV315" s="25"/>
      <c r="AW315" s="215"/>
      <c r="AX315" s="25"/>
      <c r="AY315" s="215"/>
      <c r="AZ315" s="216"/>
      <c r="BA315" s="25"/>
      <c r="BB315" s="215"/>
      <c r="BC315" s="25"/>
    </row>
    <row r="316" spans="24:55" ht="15.75" customHeight="1">
      <c r="X316" s="215"/>
      <c r="Y316" s="286"/>
      <c r="Z316" s="215"/>
      <c r="AA316" s="216"/>
      <c r="AB316" s="286"/>
      <c r="AC316" s="215"/>
      <c r="AD316" s="286"/>
      <c r="AE316" s="215"/>
      <c r="AF316" s="216"/>
      <c r="AG316" s="25"/>
      <c r="AH316" s="215"/>
      <c r="AI316" s="25"/>
      <c r="AJ316" s="215"/>
      <c r="AK316" s="216"/>
      <c r="AL316" s="25"/>
      <c r="AM316" s="215"/>
      <c r="AN316" s="25"/>
      <c r="AO316" s="215"/>
      <c r="AP316" s="216"/>
      <c r="AQ316" s="25"/>
      <c r="AR316" s="215"/>
      <c r="AS316" s="25"/>
      <c r="AT316" s="215"/>
      <c r="AU316" s="216"/>
      <c r="AV316" s="25"/>
      <c r="AW316" s="215"/>
      <c r="AX316" s="25"/>
      <c r="AY316" s="215"/>
      <c r="AZ316" s="216"/>
      <c r="BA316" s="25"/>
      <c r="BB316" s="215"/>
      <c r="BC316" s="25"/>
    </row>
    <row r="317" spans="24:55" ht="15.75" customHeight="1">
      <c r="X317" s="215"/>
      <c r="Y317" s="286"/>
      <c r="Z317" s="215"/>
      <c r="AA317" s="216"/>
      <c r="AB317" s="286"/>
      <c r="AC317" s="215"/>
      <c r="AD317" s="286"/>
      <c r="AE317" s="215"/>
      <c r="AF317" s="216"/>
      <c r="AG317" s="25"/>
      <c r="AH317" s="215"/>
      <c r="AI317" s="25"/>
      <c r="AJ317" s="215"/>
      <c r="AK317" s="216"/>
      <c r="AL317" s="25"/>
      <c r="AM317" s="215"/>
      <c r="AN317" s="25"/>
      <c r="AO317" s="215"/>
      <c r="AP317" s="216"/>
      <c r="AQ317" s="25"/>
      <c r="AR317" s="215"/>
      <c r="AS317" s="25"/>
      <c r="AT317" s="215"/>
      <c r="AU317" s="216"/>
      <c r="AV317" s="25"/>
      <c r="AW317" s="215"/>
      <c r="AX317" s="25"/>
      <c r="AY317" s="215"/>
      <c r="AZ317" s="216"/>
      <c r="BA317" s="25"/>
      <c r="BB317" s="215"/>
      <c r="BC317" s="25"/>
    </row>
    <row r="318" spans="24:55" ht="15.75" customHeight="1">
      <c r="X318" s="215"/>
      <c r="Y318" s="286"/>
      <c r="Z318" s="215"/>
      <c r="AA318" s="216"/>
      <c r="AB318" s="286"/>
      <c r="AC318" s="215"/>
      <c r="AD318" s="286"/>
      <c r="AE318" s="215"/>
      <c r="AF318" s="216"/>
      <c r="AG318" s="25"/>
      <c r="AH318" s="215"/>
      <c r="AI318" s="25"/>
      <c r="AJ318" s="215"/>
      <c r="AK318" s="216"/>
      <c r="AL318" s="25"/>
      <c r="AM318" s="215"/>
      <c r="AN318" s="25"/>
      <c r="AO318" s="215"/>
      <c r="AP318" s="216"/>
      <c r="AQ318" s="25"/>
      <c r="AR318" s="215"/>
      <c r="AS318" s="25"/>
      <c r="AT318" s="215"/>
      <c r="AU318" s="216"/>
      <c r="AV318" s="25"/>
      <c r="AW318" s="215"/>
      <c r="AX318" s="25"/>
      <c r="AY318" s="215"/>
      <c r="AZ318" s="216"/>
      <c r="BA318" s="25"/>
      <c r="BB318" s="215"/>
      <c r="BC318" s="25"/>
    </row>
    <row r="319" spans="24:55" ht="15.75" customHeight="1">
      <c r="X319" s="215"/>
      <c r="Y319" s="286"/>
      <c r="Z319" s="215"/>
      <c r="AA319" s="216"/>
      <c r="AB319" s="286"/>
      <c r="AC319" s="215"/>
      <c r="AD319" s="286"/>
      <c r="AE319" s="215"/>
      <c r="AF319" s="216"/>
      <c r="AG319" s="25"/>
      <c r="AH319" s="215"/>
      <c r="AI319" s="25"/>
      <c r="AJ319" s="215"/>
      <c r="AK319" s="216"/>
      <c r="AL319" s="25"/>
      <c r="AM319" s="215"/>
      <c r="AN319" s="25"/>
      <c r="AO319" s="215"/>
      <c r="AP319" s="216"/>
      <c r="AQ319" s="25"/>
      <c r="AR319" s="215"/>
      <c r="AS319" s="25"/>
      <c r="AT319" s="215"/>
      <c r="AU319" s="216"/>
      <c r="AV319" s="25"/>
      <c r="AW319" s="215"/>
      <c r="AX319" s="25"/>
      <c r="AY319" s="215"/>
      <c r="AZ319" s="216"/>
      <c r="BA319" s="25"/>
      <c r="BB319" s="215"/>
      <c r="BC319" s="25"/>
    </row>
    <row r="320" spans="24:55" ht="15.75" customHeight="1">
      <c r="X320" s="215"/>
      <c r="Y320" s="286"/>
      <c r="Z320" s="215"/>
      <c r="AA320" s="216"/>
      <c r="AB320" s="286"/>
      <c r="AC320" s="215"/>
      <c r="AD320" s="286"/>
      <c r="AE320" s="215"/>
      <c r="AF320" s="216"/>
      <c r="AG320" s="25"/>
      <c r="AH320" s="215"/>
      <c r="AI320" s="25"/>
      <c r="AJ320" s="215"/>
      <c r="AK320" s="216"/>
      <c r="AL320" s="25"/>
      <c r="AM320" s="215"/>
      <c r="AN320" s="25"/>
      <c r="AO320" s="215"/>
      <c r="AP320" s="216"/>
      <c r="AQ320" s="25"/>
      <c r="AR320" s="215"/>
      <c r="AS320" s="25"/>
      <c r="AT320" s="215"/>
      <c r="AU320" s="216"/>
      <c r="AV320" s="25"/>
      <c r="AW320" s="215"/>
      <c r="AX320" s="25"/>
      <c r="AY320" s="215"/>
      <c r="AZ320" s="216"/>
      <c r="BA320" s="25"/>
      <c r="BB320" s="215"/>
      <c r="BC320" s="25"/>
    </row>
    <row r="321" spans="24:55" ht="15.75" customHeight="1">
      <c r="X321" s="215"/>
      <c r="Y321" s="286"/>
      <c r="Z321" s="215"/>
      <c r="AA321" s="216"/>
      <c r="AB321" s="286"/>
      <c r="AC321" s="215"/>
      <c r="AD321" s="286"/>
      <c r="AE321" s="215"/>
      <c r="AF321" s="216"/>
      <c r="AG321" s="25"/>
      <c r="AH321" s="215"/>
      <c r="AI321" s="25"/>
      <c r="AJ321" s="215"/>
      <c r="AK321" s="216"/>
      <c r="AL321" s="25"/>
      <c r="AM321" s="215"/>
      <c r="AN321" s="25"/>
      <c r="AO321" s="215"/>
      <c r="AP321" s="216"/>
      <c r="AQ321" s="25"/>
      <c r="AR321" s="215"/>
      <c r="AS321" s="25"/>
      <c r="AT321" s="215"/>
      <c r="AU321" s="216"/>
      <c r="AV321" s="25"/>
      <c r="AW321" s="215"/>
      <c r="AX321" s="25"/>
      <c r="AY321" s="215"/>
      <c r="AZ321" s="216"/>
      <c r="BA321" s="25"/>
      <c r="BB321" s="215"/>
      <c r="BC321" s="25"/>
    </row>
    <row r="322" spans="24:55" ht="15.75" customHeight="1">
      <c r="X322" s="215"/>
      <c r="Y322" s="286"/>
      <c r="Z322" s="215"/>
      <c r="AA322" s="216"/>
      <c r="AB322" s="286"/>
      <c r="AC322" s="215"/>
      <c r="AD322" s="286"/>
      <c r="AE322" s="215"/>
      <c r="AF322" s="216"/>
      <c r="AG322" s="25"/>
      <c r="AH322" s="215"/>
      <c r="AI322" s="25"/>
      <c r="AJ322" s="215"/>
      <c r="AK322" s="216"/>
      <c r="AL322" s="25"/>
      <c r="AM322" s="215"/>
      <c r="AN322" s="25"/>
      <c r="AO322" s="215"/>
      <c r="AP322" s="216"/>
      <c r="AQ322" s="25"/>
      <c r="AR322" s="215"/>
      <c r="AS322" s="25"/>
      <c r="AT322" s="215"/>
      <c r="AU322" s="216"/>
      <c r="AV322" s="25"/>
      <c r="AW322" s="215"/>
      <c r="AX322" s="25"/>
      <c r="AY322" s="215"/>
      <c r="AZ322" s="216"/>
      <c r="BA322" s="25"/>
      <c r="BB322" s="215"/>
      <c r="BC322" s="25"/>
    </row>
    <row r="323" spans="24:55" ht="15.75" customHeight="1">
      <c r="X323" s="215"/>
      <c r="Y323" s="286"/>
      <c r="Z323" s="215"/>
      <c r="AA323" s="216"/>
      <c r="AB323" s="286"/>
      <c r="AC323" s="215"/>
      <c r="AD323" s="286"/>
      <c r="AE323" s="215"/>
      <c r="AF323" s="216"/>
      <c r="AG323" s="25"/>
      <c r="AH323" s="215"/>
      <c r="AI323" s="25"/>
      <c r="AJ323" s="215"/>
      <c r="AK323" s="216"/>
      <c r="AL323" s="25"/>
      <c r="AM323" s="215"/>
      <c r="AN323" s="25"/>
      <c r="AO323" s="215"/>
      <c r="AP323" s="216"/>
      <c r="AQ323" s="25"/>
      <c r="AR323" s="215"/>
      <c r="AS323" s="25"/>
      <c r="AT323" s="215"/>
      <c r="AU323" s="216"/>
      <c r="AV323" s="25"/>
      <c r="AW323" s="215"/>
      <c r="AX323" s="25"/>
      <c r="AY323" s="215"/>
      <c r="AZ323" s="216"/>
      <c r="BA323" s="25"/>
      <c r="BB323" s="215"/>
      <c r="BC323" s="25"/>
    </row>
    <row r="324" spans="24:55" ht="15.75" customHeight="1">
      <c r="X324" s="215"/>
      <c r="Y324" s="286"/>
      <c r="Z324" s="215"/>
      <c r="AA324" s="216"/>
      <c r="AB324" s="286"/>
      <c r="AC324" s="215"/>
      <c r="AD324" s="286"/>
      <c r="AE324" s="215"/>
      <c r="AF324" s="216"/>
      <c r="AG324" s="25"/>
      <c r="AH324" s="215"/>
      <c r="AI324" s="25"/>
      <c r="AJ324" s="215"/>
      <c r="AK324" s="216"/>
      <c r="AL324" s="25"/>
      <c r="AM324" s="215"/>
      <c r="AN324" s="25"/>
      <c r="AO324" s="215"/>
      <c r="AP324" s="216"/>
      <c r="AQ324" s="25"/>
      <c r="AR324" s="215"/>
      <c r="AS324" s="25"/>
      <c r="AT324" s="215"/>
      <c r="AU324" s="216"/>
      <c r="AV324" s="25"/>
      <c r="AW324" s="215"/>
      <c r="AX324" s="25"/>
      <c r="AY324" s="215"/>
      <c r="AZ324" s="216"/>
      <c r="BA324" s="25"/>
      <c r="BB324" s="215"/>
      <c r="BC324" s="25"/>
    </row>
    <row r="325" spans="24:55" ht="15.75" customHeight="1">
      <c r="X325" s="215"/>
      <c r="Y325" s="286"/>
      <c r="Z325" s="215"/>
      <c r="AA325" s="216"/>
      <c r="AB325" s="286"/>
      <c r="AC325" s="215"/>
      <c r="AD325" s="286"/>
      <c r="AE325" s="215"/>
      <c r="AF325" s="216"/>
      <c r="AG325" s="25"/>
      <c r="AH325" s="215"/>
      <c r="AI325" s="25"/>
      <c r="AJ325" s="215"/>
      <c r="AK325" s="216"/>
      <c r="AL325" s="25"/>
      <c r="AM325" s="215"/>
      <c r="AN325" s="25"/>
      <c r="AO325" s="215"/>
      <c r="AP325" s="216"/>
      <c r="AQ325" s="25"/>
      <c r="AR325" s="215"/>
      <c r="AS325" s="25"/>
      <c r="AT325" s="215"/>
      <c r="AU325" s="216"/>
      <c r="AV325" s="25"/>
      <c r="AW325" s="215"/>
      <c r="AX325" s="25"/>
      <c r="AY325" s="215"/>
      <c r="AZ325" s="216"/>
      <c r="BA325" s="25"/>
      <c r="BB325" s="215"/>
      <c r="BC325" s="25"/>
    </row>
    <row r="326" spans="24:55" ht="15.75" customHeight="1">
      <c r="X326" s="215"/>
      <c r="Y326" s="286"/>
      <c r="Z326" s="215"/>
      <c r="AA326" s="216"/>
      <c r="AB326" s="286"/>
      <c r="AC326" s="215"/>
      <c r="AD326" s="286"/>
      <c r="AE326" s="215"/>
      <c r="AF326" s="216"/>
      <c r="AG326" s="25"/>
      <c r="AH326" s="215"/>
      <c r="AI326" s="25"/>
      <c r="AJ326" s="215"/>
      <c r="AK326" s="216"/>
      <c r="AL326" s="25"/>
      <c r="AM326" s="215"/>
      <c r="AN326" s="25"/>
      <c r="AO326" s="215"/>
      <c r="AP326" s="216"/>
      <c r="AQ326" s="25"/>
      <c r="AR326" s="215"/>
      <c r="AS326" s="25"/>
      <c r="AT326" s="215"/>
      <c r="AU326" s="216"/>
      <c r="AV326" s="25"/>
      <c r="AW326" s="215"/>
      <c r="AX326" s="25"/>
      <c r="AY326" s="215"/>
      <c r="AZ326" s="216"/>
      <c r="BA326" s="25"/>
      <c r="BB326" s="215"/>
      <c r="BC326" s="25"/>
    </row>
    <row r="327" spans="24:55" ht="15.75" customHeight="1">
      <c r="X327" s="215"/>
      <c r="Y327" s="286"/>
      <c r="Z327" s="215"/>
      <c r="AA327" s="216"/>
      <c r="AB327" s="286"/>
      <c r="AC327" s="215"/>
      <c r="AD327" s="286"/>
      <c r="AE327" s="215"/>
      <c r="AF327" s="216"/>
      <c r="AG327" s="25"/>
      <c r="AH327" s="215"/>
      <c r="AI327" s="25"/>
      <c r="AJ327" s="215"/>
      <c r="AK327" s="216"/>
      <c r="AL327" s="25"/>
      <c r="AM327" s="215"/>
      <c r="AN327" s="25"/>
      <c r="AO327" s="215"/>
      <c r="AP327" s="216"/>
      <c r="AQ327" s="25"/>
      <c r="AR327" s="215"/>
      <c r="AS327" s="25"/>
      <c r="AT327" s="215"/>
      <c r="AU327" s="216"/>
      <c r="AV327" s="25"/>
      <c r="AW327" s="215"/>
      <c r="AX327" s="25"/>
      <c r="AY327" s="215"/>
      <c r="AZ327" s="216"/>
      <c r="BA327" s="25"/>
      <c r="BB327" s="215"/>
      <c r="BC327" s="25"/>
    </row>
    <row r="328" spans="24:55" ht="15.75" customHeight="1">
      <c r="X328" s="215"/>
      <c r="Y328" s="286"/>
      <c r="Z328" s="215"/>
      <c r="AA328" s="216"/>
      <c r="AB328" s="286"/>
      <c r="AC328" s="215"/>
      <c r="AD328" s="286"/>
      <c r="AE328" s="215"/>
      <c r="AF328" s="216"/>
      <c r="AG328" s="25"/>
      <c r="AH328" s="215"/>
      <c r="AI328" s="25"/>
      <c r="AJ328" s="215"/>
      <c r="AK328" s="216"/>
      <c r="AL328" s="25"/>
      <c r="AM328" s="215"/>
      <c r="AN328" s="25"/>
      <c r="AO328" s="215"/>
      <c r="AP328" s="216"/>
      <c r="AQ328" s="25"/>
      <c r="AR328" s="215"/>
      <c r="AS328" s="25"/>
      <c r="AT328" s="215"/>
      <c r="AU328" s="216"/>
      <c r="AV328" s="25"/>
      <c r="AW328" s="215"/>
      <c r="AX328" s="25"/>
      <c r="AY328" s="215"/>
      <c r="AZ328" s="216"/>
      <c r="BA328" s="25"/>
      <c r="BB328" s="215"/>
      <c r="BC328" s="25"/>
    </row>
    <row r="329" spans="24:55" ht="15.75" customHeight="1">
      <c r="X329" s="215"/>
      <c r="Y329" s="286"/>
      <c r="Z329" s="215"/>
      <c r="AA329" s="216"/>
      <c r="AB329" s="286"/>
      <c r="AC329" s="215"/>
      <c r="AD329" s="286"/>
      <c r="AE329" s="215"/>
      <c r="AF329" s="216"/>
      <c r="AG329" s="25"/>
      <c r="AH329" s="215"/>
      <c r="AI329" s="25"/>
      <c r="AJ329" s="215"/>
      <c r="AK329" s="216"/>
      <c r="AL329" s="25"/>
      <c r="AM329" s="215"/>
      <c r="AN329" s="25"/>
      <c r="AO329" s="215"/>
      <c r="AP329" s="216"/>
      <c r="AQ329" s="25"/>
      <c r="AR329" s="215"/>
      <c r="AS329" s="25"/>
      <c r="AT329" s="215"/>
      <c r="AU329" s="216"/>
      <c r="AV329" s="25"/>
      <c r="AW329" s="215"/>
      <c r="AX329" s="25"/>
      <c r="AY329" s="215"/>
      <c r="AZ329" s="216"/>
      <c r="BA329" s="25"/>
      <c r="BB329" s="215"/>
      <c r="BC329" s="25"/>
    </row>
    <row r="330" spans="24:55" ht="15.75" customHeight="1">
      <c r="X330" s="215"/>
      <c r="Y330" s="286"/>
      <c r="Z330" s="215"/>
      <c r="AA330" s="216"/>
      <c r="AB330" s="286"/>
      <c r="AC330" s="215"/>
      <c r="AD330" s="286"/>
      <c r="AE330" s="215"/>
      <c r="AF330" s="216"/>
      <c r="AG330" s="25"/>
      <c r="AH330" s="215"/>
      <c r="AI330" s="25"/>
      <c r="AJ330" s="215"/>
      <c r="AK330" s="216"/>
      <c r="AL330" s="25"/>
      <c r="AM330" s="215"/>
      <c r="AN330" s="25"/>
      <c r="AO330" s="215"/>
      <c r="AP330" s="216"/>
      <c r="AQ330" s="25"/>
      <c r="AR330" s="215"/>
      <c r="AS330" s="25"/>
      <c r="AT330" s="215"/>
      <c r="AU330" s="216"/>
      <c r="AV330" s="25"/>
      <c r="AW330" s="215"/>
      <c r="AX330" s="25"/>
      <c r="AY330" s="215"/>
      <c r="AZ330" s="216"/>
      <c r="BA330" s="25"/>
      <c r="BB330" s="215"/>
      <c r="BC330" s="25"/>
    </row>
    <row r="331" spans="24:55" ht="15.75" customHeight="1">
      <c r="X331" s="215"/>
      <c r="Y331" s="286"/>
      <c r="Z331" s="215"/>
      <c r="AA331" s="216"/>
      <c r="AB331" s="286"/>
      <c r="AC331" s="215"/>
      <c r="AD331" s="286"/>
      <c r="AE331" s="215"/>
      <c r="AF331" s="216"/>
      <c r="AG331" s="25"/>
      <c r="AH331" s="215"/>
      <c r="AI331" s="25"/>
      <c r="AJ331" s="215"/>
      <c r="AK331" s="216"/>
      <c r="AL331" s="25"/>
      <c r="AM331" s="215"/>
      <c r="AN331" s="25"/>
      <c r="AO331" s="215"/>
      <c r="AP331" s="216"/>
      <c r="AQ331" s="25"/>
      <c r="AR331" s="215"/>
      <c r="AS331" s="25"/>
      <c r="AT331" s="215"/>
      <c r="AU331" s="216"/>
      <c r="AV331" s="25"/>
      <c r="AW331" s="215"/>
      <c r="AX331" s="25"/>
      <c r="AY331" s="215"/>
      <c r="AZ331" s="216"/>
      <c r="BA331" s="25"/>
      <c r="BB331" s="215"/>
      <c r="BC331" s="25"/>
    </row>
    <row r="332" spans="24:55" ht="15.75" customHeight="1">
      <c r="X332" s="215"/>
      <c r="Y332" s="286"/>
      <c r="Z332" s="215"/>
      <c r="AA332" s="216"/>
      <c r="AB332" s="286"/>
      <c r="AC332" s="215"/>
      <c r="AD332" s="286"/>
      <c r="AE332" s="215"/>
      <c r="AF332" s="216"/>
      <c r="AG332" s="25"/>
      <c r="AH332" s="215"/>
      <c r="AI332" s="25"/>
      <c r="AJ332" s="215"/>
      <c r="AK332" s="216"/>
      <c r="AL332" s="25"/>
      <c r="AM332" s="215"/>
      <c r="AN332" s="25"/>
      <c r="AO332" s="215"/>
      <c r="AP332" s="216"/>
      <c r="AQ332" s="25"/>
      <c r="AR332" s="215"/>
      <c r="AS332" s="25"/>
      <c r="AT332" s="215"/>
      <c r="AU332" s="216"/>
      <c r="AV332" s="25"/>
      <c r="AW332" s="215"/>
      <c r="AX332" s="25"/>
      <c r="AY332" s="215"/>
      <c r="AZ332" s="216"/>
      <c r="BA332" s="25"/>
      <c r="BB332" s="215"/>
      <c r="BC332" s="25"/>
    </row>
    <row r="333" spans="24:55" ht="15.75" customHeight="1">
      <c r="X333" s="215"/>
      <c r="Y333" s="286"/>
      <c r="Z333" s="215"/>
      <c r="AA333" s="216"/>
      <c r="AB333" s="286"/>
      <c r="AC333" s="215"/>
      <c r="AD333" s="286"/>
      <c r="AE333" s="215"/>
      <c r="AF333" s="216"/>
      <c r="AG333" s="25"/>
      <c r="AH333" s="215"/>
      <c r="AI333" s="25"/>
      <c r="AJ333" s="215"/>
      <c r="AK333" s="216"/>
      <c r="AL333" s="25"/>
      <c r="AM333" s="215"/>
      <c r="AN333" s="25"/>
      <c r="AO333" s="215"/>
      <c r="AP333" s="216"/>
      <c r="AQ333" s="25"/>
      <c r="AR333" s="215"/>
      <c r="AS333" s="25"/>
      <c r="AT333" s="215"/>
      <c r="AU333" s="216"/>
      <c r="AV333" s="25"/>
      <c r="AW333" s="215"/>
      <c r="AX333" s="25"/>
      <c r="AY333" s="215"/>
      <c r="AZ333" s="216"/>
      <c r="BA333" s="25"/>
      <c r="BB333" s="215"/>
      <c r="BC333" s="25"/>
    </row>
    <row r="334" spans="24:55" ht="15.75" customHeight="1">
      <c r="X334" s="215"/>
      <c r="Y334" s="286"/>
      <c r="Z334" s="215"/>
      <c r="AA334" s="216"/>
      <c r="AB334" s="286"/>
      <c r="AC334" s="215"/>
      <c r="AD334" s="286"/>
      <c r="AE334" s="215"/>
      <c r="AF334" s="216"/>
      <c r="AG334" s="25"/>
      <c r="AH334" s="215"/>
      <c r="AI334" s="25"/>
      <c r="AJ334" s="215"/>
      <c r="AK334" s="216"/>
      <c r="AL334" s="25"/>
      <c r="AM334" s="215"/>
      <c r="AN334" s="25"/>
      <c r="AO334" s="215"/>
      <c r="AP334" s="216"/>
      <c r="AQ334" s="25"/>
      <c r="AR334" s="215"/>
      <c r="AS334" s="25"/>
      <c r="AT334" s="215"/>
      <c r="AU334" s="216"/>
      <c r="AV334" s="25"/>
      <c r="AW334" s="215"/>
      <c r="AX334" s="25"/>
      <c r="AY334" s="215"/>
      <c r="AZ334" s="216"/>
      <c r="BA334" s="25"/>
      <c r="BB334" s="215"/>
      <c r="BC334" s="25"/>
    </row>
    <row r="335" spans="24:55" ht="15.75" customHeight="1">
      <c r="X335" s="215"/>
      <c r="Y335" s="286"/>
      <c r="Z335" s="215"/>
      <c r="AA335" s="216"/>
      <c r="AB335" s="286"/>
      <c r="AC335" s="215"/>
      <c r="AD335" s="286"/>
      <c r="AE335" s="215"/>
      <c r="AF335" s="216"/>
      <c r="AG335" s="25"/>
      <c r="AH335" s="215"/>
      <c r="AI335" s="25"/>
      <c r="AJ335" s="215"/>
      <c r="AK335" s="216"/>
      <c r="AL335" s="25"/>
      <c r="AM335" s="215"/>
      <c r="AN335" s="25"/>
      <c r="AO335" s="215"/>
      <c r="AP335" s="216"/>
      <c r="AQ335" s="25"/>
      <c r="AR335" s="215"/>
      <c r="AS335" s="25"/>
      <c r="AT335" s="215"/>
      <c r="AU335" s="216"/>
      <c r="AV335" s="25"/>
      <c r="AW335" s="215"/>
      <c r="AX335" s="25"/>
      <c r="AY335" s="215"/>
      <c r="AZ335" s="216"/>
      <c r="BA335" s="25"/>
      <c r="BB335" s="215"/>
      <c r="BC335" s="25"/>
    </row>
    <row r="336" spans="24:55" ht="15.75" customHeight="1">
      <c r="X336" s="215"/>
      <c r="Y336" s="286"/>
      <c r="Z336" s="215"/>
      <c r="AA336" s="216"/>
      <c r="AB336" s="286"/>
      <c r="AC336" s="215"/>
      <c r="AD336" s="286"/>
      <c r="AE336" s="215"/>
      <c r="AF336" s="216"/>
      <c r="AG336" s="25"/>
      <c r="AH336" s="215"/>
      <c r="AI336" s="25"/>
      <c r="AJ336" s="215"/>
      <c r="AK336" s="216"/>
      <c r="AL336" s="25"/>
      <c r="AM336" s="215"/>
      <c r="AN336" s="25"/>
      <c r="AO336" s="215"/>
      <c r="AP336" s="216"/>
      <c r="AQ336" s="25"/>
      <c r="AR336" s="215"/>
      <c r="AS336" s="25"/>
      <c r="AT336" s="215"/>
      <c r="AU336" s="216"/>
      <c r="AV336" s="25"/>
      <c r="AW336" s="215"/>
      <c r="AX336" s="25"/>
      <c r="AY336" s="215"/>
      <c r="AZ336" s="216"/>
      <c r="BA336" s="25"/>
      <c r="BB336" s="215"/>
      <c r="BC336" s="25"/>
    </row>
    <row r="337" spans="24:55" ht="15.75" customHeight="1">
      <c r="X337" s="215"/>
      <c r="Y337" s="286"/>
      <c r="Z337" s="215"/>
      <c r="AA337" s="216"/>
      <c r="AB337" s="286"/>
      <c r="AC337" s="215"/>
      <c r="AD337" s="286"/>
      <c r="AE337" s="215"/>
      <c r="AF337" s="216"/>
      <c r="AG337" s="25"/>
      <c r="AH337" s="215"/>
      <c r="AI337" s="25"/>
      <c r="AJ337" s="215"/>
      <c r="AK337" s="216"/>
      <c r="AL337" s="25"/>
      <c r="AM337" s="215"/>
      <c r="AN337" s="25"/>
      <c r="AO337" s="215"/>
      <c r="AP337" s="216"/>
      <c r="AQ337" s="25"/>
      <c r="AR337" s="215"/>
      <c r="AS337" s="25"/>
      <c r="AT337" s="215"/>
      <c r="AU337" s="216"/>
      <c r="AV337" s="25"/>
      <c r="AW337" s="215"/>
      <c r="AX337" s="25"/>
      <c r="AY337" s="215"/>
      <c r="AZ337" s="216"/>
      <c r="BA337" s="25"/>
      <c r="BB337" s="215"/>
      <c r="BC337" s="25"/>
    </row>
    <row r="338" spans="24:55" ht="15.75" customHeight="1">
      <c r="X338" s="215"/>
      <c r="Y338" s="286"/>
      <c r="Z338" s="215"/>
      <c r="AA338" s="216"/>
      <c r="AB338" s="286"/>
      <c r="AC338" s="215"/>
      <c r="AD338" s="286"/>
      <c r="AE338" s="215"/>
      <c r="AF338" s="216"/>
      <c r="AG338" s="25"/>
      <c r="AH338" s="215"/>
      <c r="AI338" s="25"/>
      <c r="AJ338" s="215"/>
      <c r="AK338" s="216"/>
      <c r="AL338" s="25"/>
      <c r="AM338" s="215"/>
      <c r="AN338" s="25"/>
      <c r="AO338" s="215"/>
      <c r="AP338" s="216"/>
      <c r="AQ338" s="25"/>
      <c r="AR338" s="215"/>
      <c r="AS338" s="25"/>
      <c r="AT338" s="215"/>
      <c r="AU338" s="216"/>
      <c r="AV338" s="25"/>
      <c r="AW338" s="215"/>
      <c r="AX338" s="25"/>
      <c r="AY338" s="215"/>
      <c r="AZ338" s="216"/>
      <c r="BA338" s="25"/>
      <c r="BB338" s="215"/>
      <c r="BC338" s="25"/>
    </row>
    <row r="339" spans="24:55" ht="15.75" customHeight="1">
      <c r="X339" s="215"/>
      <c r="Y339" s="286"/>
      <c r="Z339" s="215"/>
      <c r="AA339" s="216"/>
      <c r="AB339" s="286"/>
      <c r="AC339" s="215"/>
      <c r="AD339" s="286"/>
      <c r="AE339" s="215"/>
      <c r="AF339" s="216"/>
      <c r="AG339" s="25"/>
      <c r="AH339" s="215"/>
      <c r="AI339" s="25"/>
      <c r="AJ339" s="215"/>
      <c r="AK339" s="216"/>
      <c r="AL339" s="25"/>
      <c r="AM339" s="215"/>
      <c r="AN339" s="25"/>
      <c r="AO339" s="215"/>
      <c r="AP339" s="216"/>
      <c r="AQ339" s="25"/>
      <c r="AR339" s="215"/>
      <c r="AS339" s="25"/>
      <c r="AT339" s="215"/>
      <c r="AU339" s="216"/>
      <c r="AV339" s="25"/>
      <c r="AW339" s="215"/>
      <c r="AX339" s="25"/>
      <c r="AY339" s="215"/>
      <c r="AZ339" s="216"/>
      <c r="BA339" s="25"/>
      <c r="BB339" s="215"/>
      <c r="BC339" s="25"/>
    </row>
    <row r="340" spans="24:55" ht="15.75" customHeight="1">
      <c r="X340" s="215"/>
      <c r="Y340" s="286"/>
      <c r="Z340" s="215"/>
      <c r="AA340" s="216"/>
      <c r="AB340" s="286"/>
      <c r="AC340" s="215"/>
      <c r="AD340" s="286"/>
      <c r="AE340" s="215"/>
      <c r="AF340" s="216"/>
      <c r="AG340" s="25"/>
      <c r="AH340" s="215"/>
      <c r="AI340" s="25"/>
      <c r="AJ340" s="215"/>
      <c r="AK340" s="216"/>
      <c r="AL340" s="25"/>
      <c r="AM340" s="215"/>
      <c r="AN340" s="25"/>
      <c r="AO340" s="215"/>
      <c r="AP340" s="216"/>
      <c r="AQ340" s="25"/>
      <c r="AR340" s="215"/>
      <c r="AS340" s="25"/>
      <c r="AT340" s="215"/>
      <c r="AU340" s="216"/>
      <c r="AV340" s="25"/>
      <c r="AW340" s="215"/>
      <c r="AX340" s="25"/>
      <c r="AY340" s="215"/>
      <c r="AZ340" s="216"/>
      <c r="BA340" s="25"/>
      <c r="BB340" s="215"/>
      <c r="BC340" s="25"/>
    </row>
    <row r="341" spans="24:55" ht="15.75" customHeight="1">
      <c r="X341" s="215"/>
      <c r="Y341" s="286"/>
      <c r="Z341" s="215"/>
      <c r="AA341" s="216"/>
      <c r="AB341" s="286"/>
      <c r="AC341" s="215"/>
      <c r="AD341" s="286"/>
      <c r="AE341" s="215"/>
      <c r="AF341" s="216"/>
      <c r="AG341" s="25"/>
      <c r="AH341" s="215"/>
      <c r="AI341" s="25"/>
      <c r="AJ341" s="215"/>
      <c r="AK341" s="216"/>
      <c r="AL341" s="25"/>
      <c r="AM341" s="215"/>
      <c r="AN341" s="25"/>
      <c r="AO341" s="215"/>
      <c r="AP341" s="216"/>
      <c r="AQ341" s="25"/>
      <c r="AR341" s="215"/>
      <c r="AS341" s="25"/>
      <c r="AT341" s="215"/>
      <c r="AU341" s="216"/>
      <c r="AV341" s="25"/>
      <c r="AW341" s="215"/>
      <c r="AX341" s="25"/>
      <c r="AY341" s="215"/>
      <c r="AZ341" s="216"/>
      <c r="BA341" s="25"/>
      <c r="BB341" s="215"/>
      <c r="BC341" s="25"/>
    </row>
    <row r="342" spans="24:55" ht="15.75" customHeight="1">
      <c r="X342" s="215"/>
      <c r="Y342" s="286"/>
      <c r="Z342" s="215"/>
      <c r="AA342" s="216"/>
      <c r="AB342" s="286"/>
      <c r="AC342" s="215"/>
      <c r="AD342" s="286"/>
      <c r="AE342" s="215"/>
      <c r="AF342" s="216"/>
      <c r="AG342" s="25"/>
      <c r="AH342" s="215"/>
      <c r="AI342" s="25"/>
      <c r="AJ342" s="215"/>
      <c r="AK342" s="216"/>
      <c r="AL342" s="25"/>
      <c r="AM342" s="215"/>
      <c r="AN342" s="25"/>
      <c r="AO342" s="215"/>
      <c r="AP342" s="216"/>
      <c r="AQ342" s="25"/>
      <c r="AR342" s="215"/>
      <c r="AS342" s="25"/>
      <c r="AT342" s="215"/>
      <c r="AU342" s="216"/>
      <c r="AV342" s="25"/>
      <c r="AW342" s="215"/>
      <c r="AX342" s="25"/>
      <c r="AY342" s="215"/>
      <c r="AZ342" s="216"/>
      <c r="BA342" s="25"/>
      <c r="BB342" s="215"/>
      <c r="BC342" s="25"/>
    </row>
    <row r="343" spans="24:55" ht="15.75" customHeight="1">
      <c r="X343" s="215"/>
      <c r="Y343" s="286"/>
      <c r="Z343" s="215"/>
      <c r="AA343" s="216"/>
      <c r="AB343" s="286"/>
      <c r="AC343" s="215"/>
      <c r="AD343" s="286"/>
      <c r="AE343" s="215"/>
      <c r="AF343" s="216"/>
      <c r="AG343" s="25"/>
      <c r="AH343" s="215"/>
      <c r="AI343" s="25"/>
      <c r="AJ343" s="215"/>
      <c r="AK343" s="216"/>
      <c r="AL343" s="25"/>
      <c r="AM343" s="215"/>
      <c r="AN343" s="25"/>
      <c r="AO343" s="215"/>
      <c r="AP343" s="216"/>
      <c r="AQ343" s="25"/>
      <c r="AR343" s="215"/>
      <c r="AS343" s="25"/>
      <c r="AT343" s="215"/>
      <c r="AU343" s="216"/>
      <c r="AV343" s="25"/>
      <c r="AW343" s="215"/>
      <c r="AX343" s="25"/>
      <c r="AY343" s="215"/>
      <c r="AZ343" s="216"/>
      <c r="BA343" s="25"/>
      <c r="BB343" s="215"/>
      <c r="BC343" s="25"/>
    </row>
    <row r="344" spans="24:55" ht="15.75" customHeight="1">
      <c r="X344" s="215"/>
      <c r="Y344" s="286"/>
      <c r="Z344" s="215"/>
      <c r="AA344" s="216"/>
      <c r="AB344" s="286"/>
      <c r="AC344" s="215"/>
      <c r="AD344" s="286"/>
      <c r="AE344" s="215"/>
      <c r="AF344" s="216"/>
      <c r="AG344" s="25"/>
      <c r="AH344" s="215"/>
      <c r="AI344" s="25"/>
      <c r="AJ344" s="215"/>
      <c r="AK344" s="216"/>
      <c r="AL344" s="25"/>
      <c r="AM344" s="215"/>
      <c r="AN344" s="25"/>
      <c r="AO344" s="215"/>
      <c r="AP344" s="216"/>
      <c r="AQ344" s="25"/>
      <c r="AR344" s="215"/>
      <c r="AS344" s="25"/>
      <c r="AT344" s="215"/>
      <c r="AU344" s="216"/>
      <c r="AV344" s="25"/>
      <c r="AW344" s="215"/>
      <c r="AX344" s="25"/>
      <c r="AY344" s="215"/>
      <c r="AZ344" s="216"/>
      <c r="BA344" s="25"/>
      <c r="BB344" s="215"/>
      <c r="BC344" s="25"/>
    </row>
    <row r="345" spans="24:55" ht="15.75" customHeight="1">
      <c r="X345" s="215"/>
      <c r="Y345" s="286"/>
      <c r="Z345" s="215"/>
      <c r="AA345" s="216"/>
      <c r="AB345" s="286"/>
      <c r="AC345" s="215"/>
      <c r="AD345" s="286"/>
      <c r="AE345" s="215"/>
      <c r="AF345" s="216"/>
      <c r="AG345" s="25"/>
      <c r="AH345" s="215"/>
      <c r="AI345" s="25"/>
      <c r="AJ345" s="215"/>
      <c r="AK345" s="216"/>
      <c r="AL345" s="25"/>
      <c r="AM345" s="215"/>
      <c r="AN345" s="25"/>
      <c r="AO345" s="215"/>
      <c r="AP345" s="216"/>
      <c r="AQ345" s="25"/>
      <c r="AR345" s="215"/>
      <c r="AS345" s="25"/>
      <c r="AT345" s="215"/>
      <c r="AU345" s="216"/>
      <c r="AV345" s="25"/>
      <c r="AW345" s="215"/>
      <c r="AX345" s="25"/>
      <c r="AY345" s="215"/>
      <c r="AZ345" s="216"/>
      <c r="BA345" s="25"/>
      <c r="BB345" s="215"/>
      <c r="BC345" s="25"/>
    </row>
    <row r="346" spans="24:55" ht="15.75" customHeight="1">
      <c r="X346" s="215"/>
      <c r="Y346" s="286"/>
      <c r="Z346" s="215"/>
      <c r="AA346" s="216"/>
      <c r="AB346" s="286"/>
      <c r="AC346" s="215"/>
      <c r="AD346" s="286"/>
      <c r="AE346" s="215"/>
      <c r="AF346" s="216"/>
      <c r="AG346" s="25"/>
      <c r="AH346" s="215"/>
      <c r="AI346" s="25"/>
      <c r="AJ346" s="215"/>
      <c r="AK346" s="216"/>
      <c r="AL346" s="25"/>
      <c r="AM346" s="215"/>
      <c r="AN346" s="25"/>
      <c r="AO346" s="215"/>
      <c r="AP346" s="216"/>
      <c r="AQ346" s="25"/>
      <c r="AR346" s="215"/>
      <c r="AS346" s="25"/>
      <c r="AT346" s="215"/>
      <c r="AU346" s="216"/>
      <c r="AV346" s="25"/>
      <c r="AW346" s="215"/>
      <c r="AX346" s="25"/>
      <c r="AY346" s="215"/>
      <c r="AZ346" s="216"/>
      <c r="BA346" s="25"/>
      <c r="BB346" s="215"/>
      <c r="BC346" s="25"/>
    </row>
    <row r="347" spans="24:55" ht="15.75" customHeight="1">
      <c r="X347" s="215"/>
      <c r="Y347" s="286"/>
      <c r="Z347" s="215"/>
      <c r="AA347" s="216"/>
      <c r="AB347" s="286"/>
      <c r="AC347" s="215"/>
      <c r="AD347" s="286"/>
      <c r="AE347" s="215"/>
      <c r="AF347" s="216"/>
      <c r="AG347" s="25"/>
      <c r="AH347" s="215"/>
      <c r="AI347" s="25"/>
      <c r="AJ347" s="215"/>
      <c r="AK347" s="216"/>
      <c r="AL347" s="25"/>
      <c r="AM347" s="215"/>
      <c r="AN347" s="25"/>
      <c r="AO347" s="215"/>
      <c r="AP347" s="216"/>
      <c r="AQ347" s="25"/>
      <c r="AR347" s="215"/>
      <c r="AS347" s="25"/>
      <c r="AT347" s="215"/>
      <c r="AU347" s="216"/>
      <c r="AV347" s="25"/>
      <c r="AW347" s="215"/>
      <c r="AX347" s="25"/>
      <c r="AY347" s="215"/>
      <c r="AZ347" s="216"/>
      <c r="BA347" s="25"/>
      <c r="BB347" s="215"/>
      <c r="BC347" s="25"/>
    </row>
    <row r="348" spans="24:55" ht="15.75" customHeight="1">
      <c r="X348" s="215"/>
      <c r="Y348" s="286"/>
      <c r="Z348" s="215"/>
      <c r="AA348" s="216"/>
      <c r="AB348" s="286"/>
      <c r="AC348" s="215"/>
      <c r="AD348" s="286"/>
      <c r="AE348" s="215"/>
      <c r="AF348" s="216"/>
      <c r="AG348" s="25"/>
      <c r="AH348" s="215"/>
      <c r="AI348" s="25"/>
      <c r="AJ348" s="215"/>
      <c r="AK348" s="216"/>
      <c r="AL348" s="25"/>
      <c r="AM348" s="215"/>
      <c r="AN348" s="25"/>
      <c r="AO348" s="215"/>
      <c r="AP348" s="216"/>
      <c r="AQ348" s="25"/>
      <c r="AR348" s="215"/>
      <c r="AS348" s="25"/>
      <c r="AT348" s="215"/>
      <c r="AU348" s="216"/>
      <c r="AV348" s="25"/>
      <c r="AW348" s="215"/>
      <c r="AX348" s="25"/>
      <c r="AY348" s="215"/>
      <c r="AZ348" s="216"/>
      <c r="BA348" s="25"/>
      <c r="BB348" s="215"/>
      <c r="BC348" s="25"/>
    </row>
    <row r="349" spans="24:55" ht="15.75" customHeight="1">
      <c r="X349" s="215"/>
      <c r="Y349" s="286"/>
      <c r="Z349" s="215"/>
      <c r="AA349" s="216"/>
      <c r="AB349" s="286"/>
      <c r="AC349" s="215"/>
      <c r="AD349" s="286"/>
      <c r="AE349" s="215"/>
      <c r="AF349" s="216"/>
      <c r="AG349" s="25"/>
      <c r="AH349" s="215"/>
      <c r="AI349" s="25"/>
      <c r="AJ349" s="215"/>
      <c r="AK349" s="216"/>
      <c r="AL349" s="25"/>
      <c r="AM349" s="215"/>
      <c r="AN349" s="25"/>
      <c r="AO349" s="215"/>
      <c r="AP349" s="216"/>
      <c r="AQ349" s="25"/>
      <c r="AR349" s="215"/>
      <c r="AS349" s="25"/>
      <c r="AT349" s="215"/>
      <c r="AU349" s="216"/>
      <c r="AV349" s="25"/>
      <c r="AW349" s="215"/>
      <c r="AX349" s="25"/>
      <c r="AY349" s="215"/>
      <c r="AZ349" s="216"/>
      <c r="BA349" s="25"/>
      <c r="BB349" s="215"/>
      <c r="BC349" s="25"/>
    </row>
    <row r="350" spans="24:55" ht="15.75" customHeight="1">
      <c r="X350" s="215"/>
      <c r="Y350" s="286"/>
      <c r="Z350" s="215"/>
      <c r="AA350" s="216"/>
      <c r="AB350" s="286"/>
      <c r="AC350" s="215"/>
      <c r="AD350" s="286"/>
      <c r="AE350" s="215"/>
      <c r="AF350" s="216"/>
      <c r="AG350" s="25"/>
      <c r="AH350" s="215"/>
      <c r="AI350" s="25"/>
      <c r="AJ350" s="215"/>
      <c r="AK350" s="216"/>
      <c r="AL350" s="25"/>
      <c r="AM350" s="215"/>
      <c r="AN350" s="25"/>
      <c r="AO350" s="215"/>
      <c r="AP350" s="216"/>
      <c r="AQ350" s="25"/>
      <c r="AR350" s="215"/>
      <c r="AS350" s="25"/>
      <c r="AT350" s="215"/>
      <c r="AU350" s="216"/>
      <c r="AV350" s="25"/>
      <c r="AW350" s="215"/>
      <c r="AX350" s="25"/>
      <c r="AY350" s="215"/>
      <c r="AZ350" s="216"/>
      <c r="BA350" s="25"/>
      <c r="BB350" s="215"/>
      <c r="BC350" s="25"/>
    </row>
    <row r="351" spans="24:55" ht="15.75" customHeight="1">
      <c r="X351" s="215"/>
      <c r="Y351" s="286"/>
      <c r="Z351" s="215"/>
      <c r="AA351" s="216"/>
      <c r="AB351" s="286"/>
      <c r="AC351" s="215"/>
      <c r="AD351" s="286"/>
      <c r="AE351" s="215"/>
      <c r="AF351" s="216"/>
      <c r="AG351" s="25"/>
      <c r="AH351" s="215"/>
      <c r="AI351" s="25"/>
      <c r="AJ351" s="215"/>
      <c r="AK351" s="216"/>
      <c r="AL351" s="25"/>
      <c r="AM351" s="215"/>
      <c r="AN351" s="25"/>
      <c r="AO351" s="215"/>
      <c r="AP351" s="216"/>
      <c r="AQ351" s="25"/>
      <c r="AR351" s="215"/>
      <c r="AS351" s="25"/>
      <c r="AT351" s="215"/>
      <c r="AU351" s="216"/>
      <c r="AV351" s="25"/>
      <c r="AW351" s="215"/>
      <c r="AX351" s="25"/>
      <c r="AY351" s="215"/>
      <c r="AZ351" s="216"/>
      <c r="BA351" s="25"/>
      <c r="BB351" s="215"/>
      <c r="BC351" s="25"/>
    </row>
    <row r="352" spans="24:55" ht="15.75" customHeight="1">
      <c r="X352" s="215"/>
      <c r="Y352" s="286"/>
      <c r="Z352" s="215"/>
      <c r="AA352" s="216"/>
      <c r="AB352" s="286"/>
      <c r="AC352" s="215"/>
      <c r="AD352" s="286"/>
      <c r="AE352" s="215"/>
      <c r="AF352" s="216"/>
      <c r="AG352" s="25"/>
      <c r="AH352" s="215"/>
      <c r="AI352" s="25"/>
      <c r="AJ352" s="215"/>
      <c r="AK352" s="216"/>
      <c r="AL352" s="25"/>
      <c r="AM352" s="215"/>
      <c r="AN352" s="25"/>
      <c r="AO352" s="215"/>
      <c r="AP352" s="216"/>
      <c r="AQ352" s="25"/>
      <c r="AR352" s="215"/>
      <c r="AS352" s="25"/>
      <c r="AT352" s="215"/>
      <c r="AU352" s="216"/>
      <c r="AV352" s="25"/>
      <c r="AW352" s="215"/>
      <c r="AX352" s="25"/>
      <c r="AY352" s="215"/>
      <c r="AZ352" s="216"/>
      <c r="BA352" s="25"/>
      <c r="BB352" s="215"/>
      <c r="BC352" s="25"/>
    </row>
    <row r="353" spans="24:55" ht="15.75" customHeight="1">
      <c r="X353" s="215"/>
      <c r="Y353" s="286"/>
      <c r="Z353" s="215"/>
      <c r="AA353" s="216"/>
      <c r="AB353" s="286"/>
      <c r="AC353" s="215"/>
      <c r="AD353" s="286"/>
      <c r="AE353" s="215"/>
      <c r="AF353" s="216"/>
      <c r="AG353" s="25"/>
      <c r="AH353" s="215"/>
      <c r="AI353" s="25"/>
      <c r="AJ353" s="215"/>
      <c r="AK353" s="216"/>
      <c r="AL353" s="25"/>
      <c r="AM353" s="215"/>
      <c r="AN353" s="25"/>
      <c r="AO353" s="215"/>
      <c r="AP353" s="216"/>
      <c r="AQ353" s="25"/>
      <c r="AR353" s="215"/>
      <c r="AS353" s="25"/>
      <c r="AT353" s="215"/>
      <c r="AU353" s="216"/>
      <c r="AV353" s="25"/>
      <c r="AW353" s="215"/>
      <c r="AX353" s="25"/>
      <c r="AY353" s="215"/>
      <c r="AZ353" s="216"/>
      <c r="BA353" s="25"/>
      <c r="BB353" s="215"/>
      <c r="BC353" s="25"/>
    </row>
    <row r="354" spans="24:55" ht="15.75" customHeight="1">
      <c r="X354" s="215"/>
      <c r="Y354" s="286"/>
      <c r="Z354" s="215"/>
      <c r="AA354" s="216"/>
      <c r="AB354" s="286"/>
      <c r="AC354" s="215"/>
      <c r="AD354" s="286"/>
      <c r="AE354" s="215"/>
      <c r="AF354" s="216"/>
      <c r="AG354" s="25"/>
      <c r="AH354" s="215"/>
      <c r="AI354" s="25"/>
      <c r="AJ354" s="215"/>
      <c r="AK354" s="216"/>
      <c r="AL354" s="25"/>
      <c r="AM354" s="215"/>
      <c r="AN354" s="25"/>
      <c r="AO354" s="215"/>
      <c r="AP354" s="216"/>
      <c r="AQ354" s="25"/>
      <c r="AR354" s="215"/>
      <c r="AS354" s="25"/>
      <c r="AT354" s="215"/>
      <c r="AU354" s="216"/>
      <c r="AV354" s="25"/>
      <c r="AW354" s="215"/>
      <c r="AX354" s="25"/>
      <c r="AY354" s="215"/>
      <c r="AZ354" s="216"/>
      <c r="BA354" s="25"/>
      <c r="BB354" s="215"/>
      <c r="BC354" s="25"/>
    </row>
    <row r="355" spans="24:55" ht="15.75" customHeight="1">
      <c r="X355" s="215"/>
      <c r="Y355" s="286"/>
      <c r="Z355" s="215"/>
      <c r="AA355" s="216"/>
      <c r="AB355" s="286"/>
      <c r="AC355" s="215"/>
      <c r="AD355" s="286"/>
      <c r="AE355" s="215"/>
      <c r="AF355" s="216"/>
      <c r="AG355" s="25"/>
      <c r="AH355" s="215"/>
      <c r="AI355" s="25"/>
      <c r="AJ355" s="215"/>
      <c r="AK355" s="216"/>
      <c r="AL355" s="25"/>
      <c r="AM355" s="215"/>
      <c r="AN355" s="25"/>
      <c r="AO355" s="215"/>
      <c r="AP355" s="216"/>
      <c r="AQ355" s="25"/>
      <c r="AR355" s="215"/>
      <c r="AS355" s="25"/>
      <c r="AT355" s="215"/>
      <c r="AU355" s="216"/>
      <c r="AV355" s="25"/>
      <c r="AW355" s="215"/>
      <c r="AX355" s="25"/>
      <c r="AY355" s="215"/>
      <c r="AZ355" s="216"/>
      <c r="BA355" s="25"/>
      <c r="BB355" s="215"/>
      <c r="BC355" s="25"/>
    </row>
    <row r="356" spans="24:55" ht="15.75" customHeight="1">
      <c r="X356" s="215"/>
      <c r="Y356" s="286"/>
      <c r="Z356" s="215"/>
      <c r="AA356" s="216"/>
      <c r="AB356" s="286"/>
      <c r="AC356" s="215"/>
      <c r="AD356" s="286"/>
      <c r="AE356" s="215"/>
      <c r="AF356" s="216"/>
      <c r="AG356" s="25"/>
      <c r="AH356" s="215"/>
      <c r="AI356" s="25"/>
      <c r="AJ356" s="215"/>
      <c r="AK356" s="216"/>
      <c r="AL356" s="25"/>
      <c r="AM356" s="215"/>
      <c r="AN356" s="25"/>
      <c r="AO356" s="215"/>
      <c r="AP356" s="216"/>
      <c r="AQ356" s="25"/>
      <c r="AR356" s="215"/>
      <c r="AS356" s="25"/>
      <c r="AT356" s="215"/>
      <c r="AU356" s="216"/>
      <c r="AV356" s="25"/>
      <c r="AW356" s="215"/>
      <c r="AX356" s="25"/>
      <c r="AY356" s="215"/>
      <c r="AZ356" s="216"/>
      <c r="BA356" s="25"/>
      <c r="BB356" s="215"/>
      <c r="BC356" s="25"/>
    </row>
    <row r="357" spans="24:55" ht="15.75" customHeight="1">
      <c r="X357" s="215"/>
      <c r="Y357" s="286"/>
      <c r="Z357" s="215"/>
      <c r="AA357" s="216"/>
      <c r="AB357" s="286"/>
      <c r="AC357" s="215"/>
      <c r="AD357" s="286"/>
      <c r="AE357" s="215"/>
      <c r="AF357" s="216"/>
      <c r="AG357" s="25"/>
      <c r="AH357" s="215"/>
      <c r="AI357" s="25"/>
      <c r="AJ357" s="215"/>
      <c r="AK357" s="216"/>
      <c r="AL357" s="25"/>
      <c r="AM357" s="215"/>
      <c r="AN357" s="25"/>
      <c r="AO357" s="215"/>
      <c r="AP357" s="216"/>
      <c r="AQ357" s="25"/>
      <c r="AR357" s="215"/>
      <c r="AS357" s="25"/>
      <c r="AT357" s="215"/>
      <c r="AU357" s="216"/>
      <c r="AV357" s="25"/>
      <c r="AW357" s="215"/>
      <c r="AX357" s="25"/>
      <c r="AY357" s="215"/>
      <c r="AZ357" s="216"/>
      <c r="BA357" s="25"/>
      <c r="BB357" s="215"/>
      <c r="BC357" s="25"/>
    </row>
    <row r="358" spans="24:55" ht="15.75" customHeight="1">
      <c r="X358" s="215"/>
      <c r="Y358" s="286"/>
      <c r="Z358" s="215"/>
      <c r="AA358" s="216"/>
      <c r="AB358" s="286"/>
      <c r="AC358" s="215"/>
      <c r="AD358" s="286"/>
      <c r="AE358" s="215"/>
      <c r="AF358" s="216"/>
      <c r="AG358" s="25"/>
      <c r="AH358" s="215"/>
      <c r="AI358" s="25"/>
      <c r="AJ358" s="215"/>
      <c r="AK358" s="216"/>
      <c r="AL358" s="25"/>
      <c r="AM358" s="215"/>
      <c r="AN358" s="25"/>
      <c r="AO358" s="215"/>
      <c r="AP358" s="216"/>
      <c r="AQ358" s="25"/>
      <c r="AR358" s="215"/>
      <c r="AS358" s="25"/>
      <c r="AT358" s="215"/>
      <c r="AU358" s="216"/>
      <c r="AV358" s="25"/>
      <c r="AW358" s="215"/>
      <c r="AX358" s="25"/>
      <c r="AY358" s="215"/>
      <c r="AZ358" s="216"/>
      <c r="BA358" s="25"/>
      <c r="BB358" s="215"/>
      <c r="BC358" s="25"/>
    </row>
    <row r="359" spans="24:55" ht="15.75" customHeight="1">
      <c r="X359" s="215"/>
      <c r="Y359" s="286"/>
      <c r="Z359" s="215"/>
      <c r="AA359" s="216"/>
      <c r="AB359" s="286"/>
      <c r="AC359" s="215"/>
      <c r="AD359" s="286"/>
      <c r="AE359" s="215"/>
      <c r="AF359" s="216"/>
      <c r="AG359" s="25"/>
      <c r="AH359" s="215"/>
      <c r="AI359" s="25"/>
      <c r="AJ359" s="215"/>
      <c r="AK359" s="216"/>
      <c r="AL359" s="25"/>
      <c r="AM359" s="215"/>
      <c r="AN359" s="25"/>
      <c r="AO359" s="215"/>
      <c r="AP359" s="216"/>
      <c r="AQ359" s="25"/>
      <c r="AR359" s="215"/>
      <c r="AS359" s="25"/>
      <c r="AT359" s="215"/>
      <c r="AU359" s="216"/>
      <c r="AV359" s="25"/>
      <c r="AW359" s="215"/>
      <c r="AX359" s="25"/>
      <c r="AY359" s="215"/>
      <c r="AZ359" s="216"/>
      <c r="BA359" s="25"/>
      <c r="BB359" s="215"/>
      <c r="BC359" s="25"/>
    </row>
    <row r="360" spans="24:55" ht="15.75" customHeight="1">
      <c r="X360" s="215"/>
      <c r="Y360" s="286"/>
      <c r="Z360" s="215"/>
      <c r="AA360" s="216"/>
      <c r="AB360" s="286"/>
      <c r="AC360" s="215"/>
      <c r="AD360" s="286"/>
      <c r="AE360" s="215"/>
      <c r="AF360" s="216"/>
      <c r="AG360" s="25"/>
      <c r="AH360" s="215"/>
      <c r="AI360" s="25"/>
      <c r="AJ360" s="215"/>
      <c r="AK360" s="216"/>
      <c r="AL360" s="25"/>
      <c r="AM360" s="215"/>
      <c r="AN360" s="25"/>
      <c r="AO360" s="215"/>
      <c r="AP360" s="216"/>
      <c r="AQ360" s="25"/>
      <c r="AR360" s="215"/>
      <c r="AS360" s="25"/>
      <c r="AT360" s="215"/>
      <c r="AU360" s="216"/>
      <c r="AV360" s="25"/>
      <c r="AW360" s="215"/>
      <c r="AX360" s="25"/>
      <c r="AY360" s="215"/>
      <c r="AZ360" s="216"/>
      <c r="BA360" s="25"/>
      <c r="BB360" s="215"/>
      <c r="BC360" s="25"/>
    </row>
    <row r="361" spans="24:55" ht="15.75" customHeight="1">
      <c r="X361" s="215"/>
      <c r="Y361" s="286"/>
      <c r="Z361" s="215"/>
      <c r="AA361" s="216"/>
      <c r="AB361" s="286"/>
      <c r="AC361" s="215"/>
      <c r="AD361" s="286"/>
      <c r="AE361" s="215"/>
      <c r="AF361" s="216"/>
      <c r="AG361" s="25"/>
      <c r="AH361" s="215"/>
      <c r="AI361" s="25"/>
      <c r="AJ361" s="215"/>
      <c r="AK361" s="216"/>
      <c r="AL361" s="25"/>
      <c r="AM361" s="215"/>
      <c r="AN361" s="25"/>
      <c r="AO361" s="215"/>
      <c r="AP361" s="216"/>
      <c r="AQ361" s="25"/>
      <c r="AR361" s="215"/>
      <c r="AS361" s="25"/>
      <c r="AT361" s="215"/>
      <c r="AU361" s="216"/>
      <c r="AV361" s="25"/>
      <c r="AW361" s="215"/>
      <c r="AX361" s="25"/>
      <c r="AY361" s="215"/>
      <c r="AZ361" s="216"/>
      <c r="BA361" s="25"/>
      <c r="BB361" s="215"/>
      <c r="BC361" s="25"/>
    </row>
    <row r="362" spans="24:55" ht="15.75" customHeight="1">
      <c r="X362" s="215"/>
      <c r="Y362" s="286"/>
      <c r="Z362" s="215"/>
      <c r="AA362" s="216"/>
      <c r="AB362" s="286"/>
      <c r="AC362" s="215"/>
      <c r="AD362" s="286"/>
      <c r="AE362" s="215"/>
      <c r="AF362" s="216"/>
      <c r="AG362" s="25"/>
      <c r="AH362" s="215"/>
      <c r="AI362" s="25"/>
      <c r="AJ362" s="215"/>
      <c r="AK362" s="216"/>
      <c r="AL362" s="25"/>
      <c r="AM362" s="215"/>
      <c r="AN362" s="25"/>
      <c r="AO362" s="215"/>
      <c r="AP362" s="216"/>
      <c r="AQ362" s="25"/>
      <c r="AR362" s="215"/>
      <c r="AS362" s="25"/>
      <c r="AT362" s="215"/>
      <c r="AU362" s="216"/>
      <c r="AV362" s="25"/>
      <c r="AW362" s="215"/>
      <c r="AX362" s="25"/>
      <c r="AY362" s="215"/>
      <c r="AZ362" s="216"/>
      <c r="BA362" s="25"/>
      <c r="BB362" s="215"/>
      <c r="BC362" s="25"/>
    </row>
    <row r="363" spans="24:55" ht="15.75" customHeight="1">
      <c r="X363" s="215"/>
      <c r="Y363" s="286"/>
      <c r="Z363" s="215"/>
      <c r="AA363" s="216"/>
      <c r="AB363" s="286"/>
      <c r="AC363" s="215"/>
      <c r="AD363" s="286"/>
      <c r="AE363" s="215"/>
      <c r="AF363" s="216"/>
      <c r="AG363" s="25"/>
      <c r="AH363" s="215"/>
      <c r="AI363" s="25"/>
      <c r="AJ363" s="215"/>
      <c r="AK363" s="216"/>
      <c r="AL363" s="25"/>
      <c r="AM363" s="215"/>
      <c r="AN363" s="25"/>
      <c r="AO363" s="215"/>
      <c r="AP363" s="216"/>
      <c r="AQ363" s="25"/>
      <c r="AR363" s="215"/>
      <c r="AS363" s="25"/>
      <c r="AT363" s="215"/>
      <c r="AU363" s="216"/>
      <c r="AV363" s="25"/>
      <c r="AW363" s="215"/>
      <c r="AX363" s="25"/>
      <c r="AY363" s="215"/>
      <c r="AZ363" s="216"/>
      <c r="BA363" s="25"/>
      <c r="BB363" s="215"/>
      <c r="BC363" s="25"/>
    </row>
    <row r="364" spans="24:55" ht="15.75" customHeight="1">
      <c r="X364" s="215"/>
      <c r="Y364" s="286"/>
      <c r="Z364" s="215"/>
      <c r="AA364" s="216"/>
      <c r="AB364" s="286"/>
      <c r="AC364" s="215"/>
      <c r="AD364" s="286"/>
      <c r="AE364" s="215"/>
      <c r="AF364" s="216"/>
      <c r="AG364" s="25"/>
      <c r="AH364" s="215"/>
      <c r="AI364" s="25"/>
      <c r="AJ364" s="215"/>
      <c r="AK364" s="216"/>
      <c r="AL364" s="25"/>
      <c r="AM364" s="215"/>
      <c r="AN364" s="25"/>
      <c r="AO364" s="215"/>
      <c r="AP364" s="216"/>
      <c r="AQ364" s="25"/>
      <c r="AR364" s="215"/>
      <c r="AS364" s="25"/>
      <c r="AT364" s="215"/>
      <c r="AU364" s="216"/>
      <c r="AV364" s="25"/>
      <c r="AW364" s="215"/>
      <c r="AX364" s="25"/>
      <c r="AY364" s="215"/>
      <c r="AZ364" s="216"/>
      <c r="BA364" s="25"/>
      <c r="BB364" s="215"/>
      <c r="BC364" s="25"/>
    </row>
    <row r="365" spans="24:55" ht="15.75" customHeight="1">
      <c r="X365" s="215"/>
      <c r="Y365" s="286"/>
      <c r="Z365" s="215"/>
      <c r="AA365" s="216"/>
      <c r="AB365" s="286"/>
      <c r="AC365" s="215"/>
      <c r="AD365" s="286"/>
      <c r="AE365" s="215"/>
      <c r="AF365" s="216"/>
      <c r="AG365" s="25"/>
      <c r="AH365" s="215"/>
      <c r="AI365" s="25"/>
      <c r="AJ365" s="215"/>
      <c r="AK365" s="216"/>
      <c r="AL365" s="25"/>
      <c r="AM365" s="215"/>
      <c r="AN365" s="25"/>
      <c r="AO365" s="215"/>
      <c r="AP365" s="216"/>
      <c r="AQ365" s="25"/>
      <c r="AR365" s="215"/>
      <c r="AS365" s="25"/>
      <c r="AT365" s="215"/>
      <c r="AU365" s="216"/>
      <c r="AV365" s="25"/>
      <c r="AW365" s="215"/>
      <c r="AX365" s="25"/>
      <c r="AY365" s="215"/>
      <c r="AZ365" s="216"/>
      <c r="BA365" s="25"/>
      <c r="BB365" s="215"/>
      <c r="BC365" s="25"/>
    </row>
    <row r="366" spans="24:55" ht="15.75" customHeight="1">
      <c r="X366" s="215"/>
      <c r="Y366" s="286"/>
      <c r="Z366" s="215"/>
      <c r="AA366" s="216"/>
      <c r="AB366" s="286"/>
      <c r="AC366" s="215"/>
      <c r="AD366" s="286"/>
      <c r="AE366" s="215"/>
      <c r="AF366" s="216"/>
      <c r="AG366" s="25"/>
      <c r="AH366" s="215"/>
      <c r="AI366" s="25"/>
      <c r="AJ366" s="215"/>
      <c r="AK366" s="216"/>
      <c r="AL366" s="25"/>
      <c r="AM366" s="215"/>
      <c r="AN366" s="25"/>
      <c r="AO366" s="215"/>
      <c r="AP366" s="216"/>
      <c r="AQ366" s="25"/>
      <c r="AR366" s="215"/>
      <c r="AS366" s="25"/>
      <c r="AT366" s="215"/>
      <c r="AU366" s="216"/>
      <c r="AV366" s="25"/>
      <c r="AW366" s="215"/>
      <c r="AX366" s="25"/>
      <c r="AY366" s="215"/>
      <c r="AZ366" s="216"/>
      <c r="BA366" s="25"/>
      <c r="BB366" s="215"/>
      <c r="BC366" s="25"/>
    </row>
    <row r="367" spans="24:55" ht="15.75" customHeight="1">
      <c r="X367" s="215"/>
      <c r="Y367" s="286"/>
      <c r="Z367" s="215"/>
      <c r="AA367" s="216"/>
      <c r="AB367" s="286"/>
      <c r="AC367" s="215"/>
      <c r="AD367" s="286"/>
      <c r="AE367" s="215"/>
      <c r="AF367" s="216"/>
      <c r="AG367" s="25"/>
      <c r="AH367" s="215"/>
      <c r="AI367" s="25"/>
      <c r="AJ367" s="215"/>
      <c r="AK367" s="216"/>
      <c r="AL367" s="25"/>
      <c r="AM367" s="215"/>
      <c r="AN367" s="25"/>
      <c r="AO367" s="215"/>
      <c r="AP367" s="216"/>
      <c r="AQ367" s="25"/>
      <c r="AR367" s="215"/>
      <c r="AS367" s="25"/>
      <c r="AT367" s="215"/>
      <c r="AU367" s="216"/>
      <c r="AV367" s="25"/>
      <c r="AW367" s="215"/>
      <c r="AX367" s="25"/>
      <c r="AY367" s="215"/>
      <c r="AZ367" s="216"/>
      <c r="BA367" s="25"/>
      <c r="BB367" s="215"/>
      <c r="BC367" s="25"/>
    </row>
    <row r="368" spans="24:55" ht="15.75" customHeight="1">
      <c r="X368" s="215"/>
      <c r="Y368" s="286"/>
      <c r="Z368" s="215"/>
      <c r="AA368" s="216"/>
      <c r="AB368" s="286"/>
      <c r="AC368" s="215"/>
      <c r="AD368" s="286"/>
      <c r="AE368" s="215"/>
      <c r="AF368" s="216"/>
      <c r="AG368" s="25"/>
      <c r="AH368" s="215"/>
      <c r="AI368" s="25"/>
      <c r="AJ368" s="215"/>
      <c r="AK368" s="216"/>
      <c r="AL368" s="25"/>
      <c r="AM368" s="215"/>
      <c r="AN368" s="25"/>
      <c r="AO368" s="215"/>
      <c r="AP368" s="216"/>
      <c r="AQ368" s="25"/>
      <c r="AR368" s="215"/>
      <c r="AS368" s="25"/>
      <c r="AT368" s="215"/>
      <c r="AU368" s="216"/>
      <c r="AV368" s="25"/>
      <c r="AW368" s="215"/>
      <c r="AX368" s="25"/>
      <c r="AY368" s="215"/>
      <c r="AZ368" s="216"/>
      <c r="BA368" s="25"/>
      <c r="BB368" s="215"/>
      <c r="BC368" s="25"/>
    </row>
    <row r="369" spans="24:55" ht="15.75" customHeight="1">
      <c r="X369" s="215"/>
      <c r="Y369" s="286"/>
      <c r="Z369" s="215"/>
      <c r="AA369" s="216"/>
      <c r="AB369" s="286"/>
      <c r="AC369" s="215"/>
      <c r="AD369" s="286"/>
      <c r="AE369" s="215"/>
      <c r="AF369" s="216"/>
      <c r="AG369" s="25"/>
      <c r="AH369" s="215"/>
      <c r="AI369" s="25"/>
      <c r="AJ369" s="215"/>
      <c r="AK369" s="216"/>
      <c r="AL369" s="25"/>
      <c r="AM369" s="215"/>
      <c r="AN369" s="25"/>
      <c r="AO369" s="215"/>
      <c r="AP369" s="216"/>
      <c r="AQ369" s="25"/>
      <c r="AR369" s="215"/>
      <c r="AS369" s="25"/>
      <c r="AT369" s="215"/>
      <c r="AU369" s="216"/>
      <c r="AV369" s="25"/>
      <c r="AW369" s="215"/>
      <c r="AX369" s="25"/>
      <c r="AY369" s="215"/>
      <c r="AZ369" s="216"/>
      <c r="BA369" s="25"/>
      <c r="BB369" s="215"/>
      <c r="BC369" s="25"/>
    </row>
    <row r="370" spans="24:55" ht="15.75" customHeight="1">
      <c r="X370" s="215"/>
      <c r="Y370" s="286"/>
      <c r="Z370" s="215"/>
      <c r="AA370" s="216"/>
      <c r="AB370" s="286"/>
      <c r="AC370" s="215"/>
      <c r="AD370" s="286"/>
      <c r="AE370" s="215"/>
      <c r="AF370" s="216"/>
      <c r="AG370" s="25"/>
      <c r="AH370" s="215"/>
      <c r="AI370" s="25"/>
      <c r="AJ370" s="215"/>
      <c r="AK370" s="216"/>
      <c r="AL370" s="25"/>
      <c r="AM370" s="215"/>
      <c r="AN370" s="25"/>
      <c r="AO370" s="215"/>
      <c r="AP370" s="216"/>
      <c r="AQ370" s="25"/>
      <c r="AR370" s="215"/>
      <c r="AS370" s="25"/>
      <c r="AT370" s="215"/>
      <c r="AU370" s="216"/>
      <c r="AV370" s="25"/>
      <c r="AW370" s="215"/>
      <c r="AX370" s="25"/>
      <c r="AY370" s="215"/>
      <c r="AZ370" s="216"/>
      <c r="BA370" s="25"/>
      <c r="BB370" s="215"/>
      <c r="BC370" s="25"/>
    </row>
    <row r="371" spans="24:55" ht="15.75" customHeight="1">
      <c r="X371" s="215"/>
      <c r="Y371" s="286"/>
      <c r="Z371" s="215"/>
      <c r="AA371" s="216"/>
      <c r="AB371" s="286"/>
      <c r="AC371" s="215"/>
      <c r="AD371" s="286"/>
      <c r="AE371" s="215"/>
      <c r="AF371" s="216"/>
      <c r="AG371" s="25"/>
      <c r="AH371" s="215"/>
      <c r="AI371" s="25"/>
      <c r="AJ371" s="215"/>
      <c r="AK371" s="216"/>
      <c r="AL371" s="25"/>
      <c r="AM371" s="215"/>
      <c r="AN371" s="25"/>
      <c r="AO371" s="215"/>
      <c r="AP371" s="216"/>
      <c r="AQ371" s="25"/>
      <c r="AR371" s="215"/>
      <c r="AS371" s="25"/>
      <c r="AT371" s="215"/>
      <c r="AU371" s="216"/>
      <c r="AV371" s="25"/>
      <c r="AW371" s="215"/>
      <c r="AX371" s="25"/>
      <c r="AY371" s="215"/>
      <c r="AZ371" s="216"/>
      <c r="BA371" s="25"/>
      <c r="BB371" s="215"/>
      <c r="BC371" s="25"/>
    </row>
    <row r="372" spans="24:55" ht="15.75" customHeight="1">
      <c r="X372" s="215"/>
      <c r="Y372" s="286"/>
      <c r="Z372" s="215"/>
      <c r="AA372" s="216"/>
      <c r="AB372" s="286"/>
      <c r="AC372" s="215"/>
      <c r="AD372" s="286"/>
      <c r="AE372" s="215"/>
      <c r="AF372" s="216"/>
      <c r="AG372" s="25"/>
      <c r="AH372" s="215"/>
      <c r="AI372" s="25"/>
      <c r="AJ372" s="215"/>
      <c r="AK372" s="216"/>
      <c r="AL372" s="25"/>
      <c r="AM372" s="215"/>
      <c r="AN372" s="25"/>
      <c r="AO372" s="215"/>
      <c r="AP372" s="216"/>
      <c r="AQ372" s="25"/>
      <c r="AR372" s="215"/>
      <c r="AS372" s="25"/>
      <c r="AT372" s="215"/>
      <c r="AU372" s="216"/>
      <c r="AV372" s="25"/>
      <c r="AW372" s="215"/>
      <c r="AX372" s="25"/>
      <c r="AY372" s="215"/>
      <c r="AZ372" s="216"/>
      <c r="BA372" s="25"/>
      <c r="BB372" s="215"/>
      <c r="BC372" s="25"/>
    </row>
    <row r="373" spans="24:55" ht="15.75" customHeight="1">
      <c r="X373" s="215"/>
      <c r="Y373" s="286"/>
      <c r="Z373" s="215"/>
      <c r="AA373" s="216"/>
      <c r="AB373" s="286"/>
      <c r="AC373" s="215"/>
      <c r="AD373" s="286"/>
      <c r="AE373" s="215"/>
      <c r="AF373" s="216"/>
      <c r="AG373" s="25"/>
      <c r="AH373" s="215"/>
      <c r="AI373" s="25"/>
      <c r="AJ373" s="215"/>
      <c r="AK373" s="216"/>
      <c r="AL373" s="25"/>
      <c r="AM373" s="215"/>
      <c r="AN373" s="25"/>
      <c r="AO373" s="215"/>
      <c r="AP373" s="216"/>
      <c r="AQ373" s="25"/>
      <c r="AR373" s="215"/>
      <c r="AS373" s="25"/>
      <c r="AT373" s="215"/>
      <c r="AU373" s="216"/>
      <c r="AV373" s="25"/>
      <c r="AW373" s="215"/>
      <c r="AX373" s="25"/>
      <c r="AY373" s="215"/>
      <c r="AZ373" s="216"/>
      <c r="BA373" s="25"/>
      <c r="BB373" s="215"/>
      <c r="BC373" s="25"/>
    </row>
    <row r="374" spans="24:55" ht="15.75" customHeight="1">
      <c r="X374" s="215"/>
      <c r="Y374" s="286"/>
      <c r="Z374" s="215"/>
      <c r="AA374" s="216"/>
      <c r="AB374" s="286"/>
      <c r="AC374" s="215"/>
      <c r="AD374" s="286"/>
      <c r="AE374" s="215"/>
      <c r="AF374" s="216"/>
      <c r="AG374" s="25"/>
      <c r="AH374" s="215"/>
      <c r="AI374" s="25"/>
      <c r="AJ374" s="215"/>
      <c r="AK374" s="216"/>
      <c r="AL374" s="25"/>
      <c r="AM374" s="215"/>
      <c r="AN374" s="25"/>
      <c r="AO374" s="215"/>
      <c r="AP374" s="216"/>
      <c r="AQ374" s="25"/>
      <c r="AR374" s="215"/>
      <c r="AS374" s="25"/>
      <c r="AT374" s="215"/>
      <c r="AU374" s="216"/>
      <c r="AV374" s="25"/>
      <c r="AW374" s="215"/>
      <c r="AX374" s="25"/>
      <c r="AY374" s="215"/>
      <c r="AZ374" s="216"/>
      <c r="BA374" s="25"/>
      <c r="BB374" s="215"/>
      <c r="BC374" s="25"/>
    </row>
    <row r="375" spans="24:55" ht="15.75" customHeight="1">
      <c r="X375" s="215"/>
      <c r="Y375" s="286"/>
      <c r="Z375" s="215"/>
      <c r="AA375" s="216"/>
      <c r="AB375" s="286"/>
      <c r="AC375" s="215"/>
      <c r="AD375" s="286"/>
      <c r="AE375" s="215"/>
      <c r="AF375" s="216"/>
      <c r="AG375" s="25"/>
      <c r="AH375" s="215"/>
      <c r="AI375" s="25"/>
      <c r="AJ375" s="215"/>
      <c r="AK375" s="216"/>
      <c r="AL375" s="25"/>
      <c r="AM375" s="215"/>
      <c r="AN375" s="25"/>
      <c r="AO375" s="215"/>
      <c r="AP375" s="216"/>
      <c r="AQ375" s="25"/>
      <c r="AR375" s="215"/>
      <c r="AS375" s="25"/>
      <c r="AT375" s="215"/>
      <c r="AU375" s="216"/>
      <c r="AV375" s="25"/>
      <c r="AW375" s="215"/>
      <c r="AX375" s="25"/>
      <c r="AY375" s="215"/>
      <c r="AZ375" s="216"/>
      <c r="BA375" s="25"/>
      <c r="BB375" s="215"/>
      <c r="BC375" s="25"/>
    </row>
    <row r="376" spans="24:55" ht="15.75" customHeight="1">
      <c r="X376" s="215"/>
      <c r="Y376" s="286"/>
      <c r="Z376" s="215"/>
      <c r="AA376" s="216"/>
      <c r="AB376" s="286"/>
      <c r="AC376" s="215"/>
      <c r="AD376" s="286"/>
      <c r="AE376" s="215"/>
      <c r="AF376" s="216"/>
      <c r="AG376" s="25"/>
      <c r="AH376" s="215"/>
      <c r="AI376" s="25"/>
      <c r="AJ376" s="215"/>
      <c r="AK376" s="216"/>
      <c r="AL376" s="25"/>
      <c r="AM376" s="215"/>
      <c r="AN376" s="25"/>
      <c r="AO376" s="215"/>
      <c r="AP376" s="216"/>
      <c r="AQ376" s="25"/>
      <c r="AR376" s="215"/>
      <c r="AS376" s="25"/>
      <c r="AT376" s="215"/>
      <c r="AU376" s="216"/>
      <c r="AV376" s="25"/>
      <c r="AW376" s="215"/>
      <c r="AX376" s="25"/>
      <c r="AY376" s="215"/>
      <c r="AZ376" s="216"/>
      <c r="BA376" s="25"/>
      <c r="BB376" s="215"/>
      <c r="BC376" s="25"/>
    </row>
    <row r="377" spans="24:55" ht="15.75" customHeight="1">
      <c r="X377" s="215"/>
      <c r="Y377" s="286"/>
      <c r="Z377" s="215"/>
      <c r="AA377" s="216"/>
      <c r="AB377" s="286"/>
      <c r="AC377" s="215"/>
      <c r="AD377" s="286"/>
      <c r="AE377" s="215"/>
      <c r="AF377" s="216"/>
      <c r="AG377" s="25"/>
      <c r="AH377" s="215"/>
      <c r="AI377" s="25"/>
      <c r="AJ377" s="215"/>
      <c r="AK377" s="216"/>
      <c r="AL377" s="25"/>
      <c r="AM377" s="215"/>
      <c r="AN377" s="25"/>
      <c r="AO377" s="215"/>
      <c r="AP377" s="216"/>
      <c r="AQ377" s="25"/>
      <c r="AR377" s="215"/>
      <c r="AS377" s="25"/>
      <c r="AT377" s="215"/>
      <c r="AU377" s="216"/>
      <c r="AV377" s="25"/>
      <c r="AW377" s="215"/>
      <c r="AX377" s="25"/>
      <c r="AY377" s="215"/>
      <c r="AZ377" s="216"/>
      <c r="BA377" s="25"/>
      <c r="BB377" s="215"/>
      <c r="BC377" s="25"/>
    </row>
    <row r="378" spans="24:55" ht="15.75" customHeight="1">
      <c r="X378" s="215"/>
      <c r="Y378" s="286"/>
      <c r="Z378" s="215"/>
      <c r="AA378" s="216"/>
      <c r="AB378" s="286"/>
      <c r="AC378" s="215"/>
      <c r="AD378" s="286"/>
      <c r="AE378" s="215"/>
      <c r="AF378" s="216"/>
      <c r="AG378" s="25"/>
      <c r="AH378" s="215"/>
      <c r="AI378" s="25"/>
      <c r="AJ378" s="215"/>
      <c r="AK378" s="216"/>
      <c r="AL378" s="25"/>
      <c r="AM378" s="215"/>
      <c r="AN378" s="25"/>
      <c r="AO378" s="215"/>
      <c r="AP378" s="216"/>
      <c r="AQ378" s="25"/>
      <c r="AR378" s="215"/>
      <c r="AS378" s="25"/>
      <c r="AT378" s="215"/>
      <c r="AU378" s="216"/>
      <c r="AV378" s="25"/>
      <c r="AW378" s="215"/>
      <c r="AX378" s="25"/>
      <c r="AY378" s="215"/>
      <c r="AZ378" s="216"/>
      <c r="BA378" s="25"/>
      <c r="BB378" s="215"/>
      <c r="BC378" s="25"/>
    </row>
    <row r="379" spans="24:55" ht="15.75" customHeight="1">
      <c r="X379" s="215"/>
      <c r="Y379" s="286"/>
      <c r="Z379" s="215"/>
      <c r="AA379" s="216"/>
      <c r="AB379" s="286"/>
      <c r="AC379" s="215"/>
      <c r="AD379" s="286"/>
      <c r="AE379" s="215"/>
      <c r="AF379" s="216"/>
      <c r="AG379" s="25"/>
      <c r="AH379" s="215"/>
      <c r="AI379" s="25"/>
      <c r="AJ379" s="215"/>
      <c r="AK379" s="216"/>
      <c r="AL379" s="25"/>
      <c r="AM379" s="215"/>
      <c r="AN379" s="25"/>
      <c r="AO379" s="215"/>
      <c r="AP379" s="216"/>
      <c r="AQ379" s="25"/>
      <c r="AR379" s="215"/>
      <c r="AS379" s="25"/>
      <c r="AT379" s="215"/>
      <c r="AU379" s="216"/>
      <c r="AV379" s="25"/>
      <c r="AW379" s="215"/>
      <c r="AX379" s="25"/>
      <c r="AY379" s="215"/>
      <c r="AZ379" s="216"/>
      <c r="BA379" s="25"/>
      <c r="BB379" s="215"/>
      <c r="BC379" s="25"/>
    </row>
    <row r="380" spans="24:55" ht="15.75" customHeight="1">
      <c r="X380" s="215"/>
      <c r="Y380" s="286"/>
      <c r="Z380" s="215"/>
      <c r="AA380" s="216"/>
      <c r="AB380" s="286"/>
      <c r="AC380" s="215"/>
      <c r="AD380" s="286"/>
      <c r="AE380" s="215"/>
      <c r="AF380" s="216"/>
      <c r="AG380" s="25"/>
      <c r="AH380" s="215"/>
      <c r="AI380" s="25"/>
      <c r="AJ380" s="215"/>
      <c r="AK380" s="216"/>
      <c r="AL380" s="25"/>
      <c r="AM380" s="215"/>
      <c r="AN380" s="25"/>
      <c r="AO380" s="215"/>
      <c r="AP380" s="216"/>
      <c r="AQ380" s="25"/>
      <c r="AR380" s="215"/>
      <c r="AS380" s="25"/>
      <c r="AT380" s="215"/>
      <c r="AU380" s="216"/>
      <c r="AV380" s="25"/>
      <c r="AW380" s="215"/>
      <c r="AX380" s="25"/>
      <c r="AY380" s="215"/>
      <c r="AZ380" s="216"/>
      <c r="BA380" s="25"/>
      <c r="BB380" s="215"/>
      <c r="BC380" s="25"/>
    </row>
    <row r="381" spans="24:55" ht="15.75" customHeight="1">
      <c r="X381" s="215"/>
      <c r="Y381" s="286"/>
      <c r="Z381" s="215"/>
      <c r="AA381" s="216"/>
      <c r="AB381" s="286"/>
      <c r="AC381" s="215"/>
      <c r="AD381" s="286"/>
      <c r="AE381" s="215"/>
      <c r="AF381" s="216"/>
      <c r="AG381" s="25"/>
      <c r="AH381" s="215"/>
      <c r="AI381" s="25"/>
      <c r="AJ381" s="215"/>
      <c r="AK381" s="216"/>
      <c r="AL381" s="25"/>
      <c r="AM381" s="215"/>
      <c r="AN381" s="25"/>
      <c r="AO381" s="215"/>
      <c r="AP381" s="216"/>
      <c r="AQ381" s="25"/>
      <c r="AR381" s="215"/>
      <c r="AS381" s="25"/>
      <c r="AT381" s="215"/>
      <c r="AU381" s="216"/>
      <c r="AV381" s="25"/>
      <c r="AW381" s="215"/>
      <c r="AX381" s="25"/>
      <c r="AY381" s="215"/>
      <c r="AZ381" s="216"/>
      <c r="BA381" s="25"/>
      <c r="BB381" s="215"/>
      <c r="BC381" s="25"/>
    </row>
    <row r="382" spans="24:55" ht="15.75" customHeight="1">
      <c r="X382" s="215"/>
      <c r="Y382" s="286"/>
      <c r="Z382" s="215"/>
      <c r="AA382" s="216"/>
      <c r="AB382" s="286"/>
      <c r="AC382" s="215"/>
      <c r="AD382" s="286"/>
      <c r="AE382" s="215"/>
      <c r="AF382" s="216"/>
      <c r="AG382" s="25"/>
      <c r="AH382" s="215"/>
      <c r="AI382" s="25"/>
      <c r="AJ382" s="215"/>
      <c r="AK382" s="216"/>
      <c r="AL382" s="25"/>
      <c r="AM382" s="215"/>
      <c r="AN382" s="25"/>
      <c r="AO382" s="215"/>
      <c r="AP382" s="216"/>
      <c r="AQ382" s="25"/>
      <c r="AR382" s="215"/>
      <c r="AS382" s="25"/>
      <c r="AT382" s="215"/>
      <c r="AU382" s="216"/>
      <c r="AV382" s="25"/>
      <c r="AW382" s="215"/>
      <c r="AX382" s="25"/>
      <c r="AY382" s="215"/>
      <c r="AZ382" s="216"/>
      <c r="BA382" s="25"/>
      <c r="BB382" s="215"/>
      <c r="BC382" s="25"/>
    </row>
    <row r="383" spans="24:55" ht="15.75" customHeight="1">
      <c r="X383" s="215"/>
      <c r="Y383" s="286"/>
      <c r="Z383" s="215"/>
      <c r="AA383" s="216"/>
      <c r="AB383" s="286"/>
      <c r="AC383" s="215"/>
      <c r="AD383" s="286"/>
      <c r="AE383" s="215"/>
      <c r="AF383" s="216"/>
      <c r="AG383" s="25"/>
      <c r="AH383" s="215"/>
      <c r="AI383" s="25"/>
      <c r="AJ383" s="215"/>
      <c r="AK383" s="216"/>
      <c r="AL383" s="25"/>
      <c r="AM383" s="215"/>
      <c r="AN383" s="25"/>
      <c r="AO383" s="215"/>
      <c r="AP383" s="216"/>
      <c r="AQ383" s="25"/>
      <c r="AR383" s="215"/>
      <c r="AS383" s="25"/>
      <c r="AT383" s="215"/>
      <c r="AU383" s="216"/>
      <c r="AV383" s="25"/>
      <c r="AW383" s="215"/>
      <c r="AX383" s="25"/>
      <c r="AY383" s="215"/>
      <c r="AZ383" s="216"/>
      <c r="BA383" s="25"/>
      <c r="BB383" s="215"/>
      <c r="BC383" s="25"/>
    </row>
    <row r="384" spans="24:55" ht="15.75" customHeight="1">
      <c r="X384" s="215"/>
      <c r="Y384" s="286"/>
      <c r="Z384" s="215"/>
      <c r="AA384" s="216"/>
      <c r="AB384" s="286"/>
      <c r="AC384" s="215"/>
      <c r="AD384" s="286"/>
      <c r="AE384" s="215"/>
      <c r="AF384" s="216"/>
      <c r="AG384" s="25"/>
      <c r="AH384" s="215"/>
      <c r="AI384" s="25"/>
      <c r="AJ384" s="215"/>
      <c r="AK384" s="216"/>
      <c r="AL384" s="25"/>
      <c r="AM384" s="215"/>
      <c r="AN384" s="25"/>
      <c r="AO384" s="215"/>
      <c r="AP384" s="216"/>
      <c r="AQ384" s="25"/>
      <c r="AR384" s="215"/>
      <c r="AS384" s="25"/>
      <c r="AT384" s="215"/>
      <c r="AU384" s="216"/>
      <c r="AV384" s="25"/>
      <c r="AW384" s="215"/>
      <c r="AX384" s="25"/>
      <c r="AY384" s="215"/>
      <c r="AZ384" s="216"/>
      <c r="BA384" s="25"/>
      <c r="BB384" s="215"/>
      <c r="BC384" s="25"/>
    </row>
    <row r="385" spans="24:55" ht="15.75" customHeight="1">
      <c r="X385" s="215"/>
      <c r="Y385" s="286"/>
      <c r="Z385" s="215"/>
      <c r="AA385" s="216"/>
      <c r="AB385" s="286"/>
      <c r="AC385" s="215"/>
      <c r="AD385" s="286"/>
      <c r="AE385" s="215"/>
      <c r="AF385" s="216"/>
      <c r="AG385" s="25"/>
      <c r="AH385" s="215"/>
      <c r="AI385" s="25"/>
      <c r="AJ385" s="215"/>
      <c r="AK385" s="216"/>
      <c r="AL385" s="25"/>
      <c r="AM385" s="215"/>
      <c r="AN385" s="25"/>
      <c r="AO385" s="215"/>
      <c r="AP385" s="216"/>
      <c r="AQ385" s="25"/>
      <c r="AR385" s="215"/>
      <c r="AS385" s="25"/>
      <c r="AT385" s="215"/>
      <c r="AU385" s="216"/>
      <c r="AV385" s="25"/>
      <c r="AW385" s="215"/>
      <c r="AX385" s="25"/>
      <c r="AY385" s="215"/>
      <c r="AZ385" s="216"/>
      <c r="BA385" s="25"/>
      <c r="BB385" s="215"/>
      <c r="BC385" s="25"/>
    </row>
    <row r="386" spans="24:55" ht="15.75" customHeight="1">
      <c r="X386" s="215"/>
      <c r="Y386" s="286"/>
      <c r="Z386" s="215"/>
      <c r="AA386" s="216"/>
      <c r="AB386" s="286"/>
      <c r="AC386" s="215"/>
      <c r="AD386" s="286"/>
      <c r="AE386" s="215"/>
      <c r="AF386" s="216"/>
      <c r="AG386" s="25"/>
      <c r="AH386" s="215"/>
      <c r="AI386" s="25"/>
      <c r="AJ386" s="215"/>
      <c r="AK386" s="216"/>
      <c r="AL386" s="25"/>
      <c r="AM386" s="215"/>
      <c r="AN386" s="25"/>
      <c r="AO386" s="215"/>
      <c r="AP386" s="216"/>
      <c r="AQ386" s="25"/>
      <c r="AR386" s="215"/>
      <c r="AS386" s="25"/>
      <c r="AT386" s="215"/>
      <c r="AU386" s="216"/>
      <c r="AV386" s="25"/>
      <c r="AW386" s="215"/>
      <c r="AX386" s="25"/>
      <c r="AY386" s="215"/>
      <c r="AZ386" s="216"/>
      <c r="BA386" s="25"/>
      <c r="BB386" s="215"/>
      <c r="BC386" s="25"/>
    </row>
    <row r="387" spans="24:55" ht="15.75" customHeight="1">
      <c r="X387" s="215"/>
      <c r="Y387" s="286"/>
      <c r="Z387" s="215"/>
      <c r="AA387" s="216"/>
      <c r="AB387" s="286"/>
      <c r="AC387" s="215"/>
      <c r="AD387" s="286"/>
      <c r="AE387" s="215"/>
      <c r="AF387" s="216"/>
      <c r="AG387" s="25"/>
      <c r="AH387" s="215"/>
      <c r="AI387" s="25"/>
      <c r="AJ387" s="215"/>
      <c r="AK387" s="216"/>
      <c r="AL387" s="25"/>
      <c r="AM387" s="215"/>
      <c r="AN387" s="25"/>
      <c r="AO387" s="215"/>
      <c r="AP387" s="216"/>
      <c r="AQ387" s="25"/>
      <c r="AR387" s="215"/>
      <c r="AS387" s="25"/>
      <c r="AT387" s="215"/>
      <c r="AU387" s="216"/>
      <c r="AV387" s="25"/>
      <c r="AW387" s="215"/>
      <c r="AX387" s="25"/>
      <c r="AY387" s="215"/>
      <c r="AZ387" s="216"/>
      <c r="BA387" s="25"/>
      <c r="BB387" s="215"/>
      <c r="BC387" s="25"/>
    </row>
    <row r="388" spans="24:55" ht="15.75" customHeight="1">
      <c r="X388" s="215"/>
      <c r="Y388" s="286"/>
      <c r="Z388" s="215"/>
      <c r="AA388" s="216"/>
      <c r="AB388" s="286"/>
      <c r="AC388" s="215"/>
      <c r="AD388" s="286"/>
      <c r="AE388" s="215"/>
      <c r="AF388" s="216"/>
      <c r="AG388" s="25"/>
      <c r="AH388" s="215"/>
      <c r="AI388" s="25"/>
      <c r="AJ388" s="215"/>
      <c r="AK388" s="216"/>
      <c r="AL388" s="25"/>
      <c r="AM388" s="215"/>
      <c r="AN388" s="25"/>
      <c r="AO388" s="215"/>
      <c r="AP388" s="216"/>
      <c r="AQ388" s="25"/>
      <c r="AR388" s="215"/>
      <c r="AS388" s="25"/>
      <c r="AT388" s="215"/>
      <c r="AU388" s="216"/>
      <c r="AV388" s="25"/>
      <c r="AW388" s="215"/>
      <c r="AX388" s="25"/>
      <c r="AY388" s="215"/>
      <c r="AZ388" s="216"/>
      <c r="BA388" s="25"/>
      <c r="BB388" s="215"/>
      <c r="BC388" s="25"/>
    </row>
    <row r="389" spans="24:55" ht="15.75" customHeight="1">
      <c r="X389" s="215"/>
      <c r="Y389" s="286"/>
      <c r="Z389" s="215"/>
      <c r="AA389" s="216"/>
      <c r="AB389" s="286"/>
      <c r="AC389" s="215"/>
      <c r="AD389" s="286"/>
      <c r="AE389" s="215"/>
      <c r="AF389" s="216"/>
      <c r="AG389" s="25"/>
      <c r="AH389" s="215"/>
      <c r="AI389" s="25"/>
      <c r="AJ389" s="215"/>
      <c r="AK389" s="216"/>
      <c r="AL389" s="25"/>
      <c r="AM389" s="215"/>
      <c r="AN389" s="25"/>
      <c r="AO389" s="215"/>
      <c r="AP389" s="216"/>
      <c r="AQ389" s="25"/>
      <c r="AR389" s="215"/>
      <c r="AS389" s="25"/>
      <c r="AT389" s="215"/>
      <c r="AU389" s="216"/>
      <c r="AV389" s="25"/>
      <c r="AW389" s="215"/>
      <c r="AX389" s="25"/>
      <c r="AY389" s="215"/>
      <c r="AZ389" s="216"/>
      <c r="BA389" s="25"/>
      <c r="BB389" s="215"/>
      <c r="BC389" s="25"/>
    </row>
    <row r="390" spans="24:55" ht="15.75" customHeight="1">
      <c r="X390" s="215"/>
      <c r="Y390" s="286"/>
      <c r="Z390" s="215"/>
      <c r="AA390" s="216"/>
      <c r="AB390" s="286"/>
      <c r="AC390" s="215"/>
      <c r="AD390" s="286"/>
      <c r="AE390" s="215"/>
      <c r="AF390" s="216"/>
      <c r="AG390" s="25"/>
      <c r="AH390" s="215"/>
      <c r="AI390" s="25"/>
      <c r="AJ390" s="215"/>
      <c r="AK390" s="216"/>
      <c r="AL390" s="25"/>
      <c r="AM390" s="215"/>
      <c r="AN390" s="25"/>
      <c r="AO390" s="215"/>
      <c r="AP390" s="216"/>
      <c r="AQ390" s="25"/>
      <c r="AR390" s="215"/>
      <c r="AS390" s="25"/>
      <c r="AT390" s="215"/>
      <c r="AU390" s="216"/>
      <c r="AV390" s="25"/>
      <c r="AW390" s="215"/>
      <c r="AX390" s="25"/>
      <c r="AY390" s="215"/>
      <c r="AZ390" s="216"/>
      <c r="BA390" s="25"/>
      <c r="BB390" s="215"/>
      <c r="BC390" s="25"/>
    </row>
    <row r="391" spans="24:55" ht="15.75" customHeight="1">
      <c r="X391" s="215"/>
      <c r="Y391" s="286"/>
      <c r="Z391" s="215"/>
      <c r="AA391" s="216"/>
      <c r="AB391" s="286"/>
      <c r="AC391" s="215"/>
      <c r="AD391" s="286"/>
      <c r="AE391" s="215"/>
      <c r="AF391" s="216"/>
      <c r="AG391" s="25"/>
      <c r="AH391" s="215"/>
      <c r="AI391" s="25"/>
      <c r="AJ391" s="215"/>
      <c r="AK391" s="216"/>
      <c r="AL391" s="25"/>
      <c r="AM391" s="215"/>
      <c r="AN391" s="25"/>
      <c r="AO391" s="215"/>
      <c r="AP391" s="216"/>
      <c r="AQ391" s="25"/>
      <c r="AR391" s="215"/>
      <c r="AS391" s="25"/>
      <c r="AT391" s="215"/>
      <c r="AU391" s="216"/>
      <c r="AV391" s="25"/>
      <c r="AW391" s="215"/>
      <c r="AX391" s="25"/>
      <c r="AY391" s="215"/>
      <c r="AZ391" s="216"/>
      <c r="BA391" s="25"/>
      <c r="BB391" s="215"/>
      <c r="BC391" s="25"/>
    </row>
    <row r="392" spans="24:55" ht="15.75" customHeight="1">
      <c r="X392" s="215"/>
      <c r="Y392" s="286"/>
      <c r="Z392" s="215"/>
      <c r="AA392" s="216"/>
      <c r="AB392" s="286"/>
      <c r="AC392" s="215"/>
      <c r="AD392" s="286"/>
      <c r="AE392" s="215"/>
      <c r="AF392" s="216"/>
      <c r="AG392" s="25"/>
      <c r="AH392" s="215"/>
      <c r="AI392" s="25"/>
      <c r="AJ392" s="215"/>
      <c r="AK392" s="216"/>
      <c r="AL392" s="25"/>
      <c r="AM392" s="215"/>
      <c r="AN392" s="25"/>
      <c r="AO392" s="215"/>
      <c r="AP392" s="216"/>
      <c r="AQ392" s="25"/>
      <c r="AR392" s="215"/>
      <c r="AS392" s="25"/>
      <c r="AT392" s="215"/>
      <c r="AU392" s="216"/>
      <c r="AV392" s="25"/>
      <c r="AW392" s="215"/>
      <c r="AX392" s="25"/>
      <c r="AY392" s="215"/>
      <c r="AZ392" s="216"/>
      <c r="BA392" s="25"/>
      <c r="BB392" s="215"/>
      <c r="BC392" s="25"/>
    </row>
    <row r="393" spans="24:55" ht="15.75" customHeight="1">
      <c r="X393" s="215"/>
      <c r="Y393" s="286"/>
      <c r="Z393" s="215"/>
      <c r="AA393" s="216"/>
      <c r="AB393" s="286"/>
      <c r="AC393" s="215"/>
      <c r="AD393" s="286"/>
      <c r="AE393" s="215"/>
      <c r="AF393" s="216"/>
      <c r="AG393" s="25"/>
      <c r="AH393" s="215"/>
      <c r="AI393" s="25"/>
      <c r="AJ393" s="215"/>
      <c r="AK393" s="216"/>
      <c r="AL393" s="25"/>
      <c r="AM393" s="215"/>
      <c r="AN393" s="25"/>
      <c r="AO393" s="215"/>
      <c r="AP393" s="216"/>
      <c r="AQ393" s="25"/>
      <c r="AR393" s="215"/>
      <c r="AS393" s="25"/>
      <c r="AT393" s="215"/>
      <c r="AU393" s="216"/>
      <c r="AV393" s="25"/>
      <c r="AW393" s="215"/>
      <c r="AX393" s="25"/>
      <c r="AY393" s="215"/>
      <c r="AZ393" s="216"/>
      <c r="BA393" s="25"/>
      <c r="BB393" s="215"/>
      <c r="BC393" s="25"/>
    </row>
    <row r="394" spans="24:55" ht="15.75" customHeight="1">
      <c r="X394" s="215"/>
      <c r="Y394" s="286"/>
      <c r="Z394" s="215"/>
      <c r="AA394" s="216"/>
      <c r="AB394" s="286"/>
      <c r="AC394" s="215"/>
      <c r="AD394" s="286"/>
      <c r="AE394" s="215"/>
      <c r="AF394" s="216"/>
      <c r="AG394" s="25"/>
      <c r="AH394" s="215"/>
      <c r="AI394" s="25"/>
      <c r="AJ394" s="215"/>
      <c r="AK394" s="216"/>
      <c r="AL394" s="25"/>
      <c r="AM394" s="215"/>
      <c r="AN394" s="25"/>
      <c r="AO394" s="215"/>
      <c r="AP394" s="216"/>
      <c r="AQ394" s="25"/>
      <c r="AR394" s="215"/>
      <c r="AS394" s="25"/>
      <c r="AT394" s="215"/>
      <c r="AU394" s="216"/>
      <c r="AV394" s="25"/>
      <c r="AW394" s="215"/>
      <c r="AX394" s="25"/>
      <c r="AY394" s="215"/>
      <c r="AZ394" s="216"/>
      <c r="BA394" s="25"/>
      <c r="BB394" s="215"/>
      <c r="BC394" s="25"/>
    </row>
    <row r="395" spans="24:55" ht="15.75" customHeight="1">
      <c r="X395" s="215"/>
      <c r="Y395" s="286"/>
      <c r="Z395" s="215"/>
      <c r="AA395" s="216"/>
      <c r="AB395" s="286"/>
      <c r="AC395" s="215"/>
      <c r="AD395" s="286"/>
      <c r="AE395" s="215"/>
      <c r="AF395" s="216"/>
      <c r="AG395" s="25"/>
      <c r="AH395" s="215"/>
      <c r="AI395" s="25"/>
      <c r="AJ395" s="215"/>
      <c r="AK395" s="216"/>
      <c r="AL395" s="25"/>
      <c r="AM395" s="215"/>
      <c r="AN395" s="25"/>
      <c r="AO395" s="215"/>
      <c r="AP395" s="216"/>
      <c r="AQ395" s="25"/>
      <c r="AR395" s="215"/>
      <c r="AS395" s="25"/>
      <c r="AT395" s="215"/>
      <c r="AU395" s="216"/>
      <c r="AV395" s="25"/>
      <c r="AW395" s="215"/>
      <c r="AX395" s="25"/>
      <c r="AY395" s="215"/>
      <c r="AZ395" s="216"/>
      <c r="BA395" s="25"/>
      <c r="BB395" s="215"/>
      <c r="BC395" s="25"/>
    </row>
    <row r="396" spans="24:55" ht="15.75" customHeight="1">
      <c r="X396" s="215"/>
      <c r="Y396" s="286"/>
      <c r="Z396" s="215"/>
      <c r="AA396" s="216"/>
      <c r="AB396" s="286"/>
      <c r="AC396" s="215"/>
      <c r="AD396" s="286"/>
      <c r="AE396" s="215"/>
      <c r="AF396" s="216"/>
      <c r="AG396" s="25"/>
      <c r="AH396" s="215"/>
      <c r="AI396" s="25"/>
      <c r="AJ396" s="215"/>
      <c r="AK396" s="216"/>
      <c r="AL396" s="25"/>
      <c r="AM396" s="215"/>
      <c r="AN396" s="25"/>
      <c r="AO396" s="215"/>
      <c r="AP396" s="216"/>
      <c r="AQ396" s="25"/>
      <c r="AR396" s="215"/>
      <c r="AS396" s="25"/>
      <c r="AT396" s="215"/>
      <c r="AU396" s="216"/>
      <c r="AV396" s="25"/>
      <c r="AW396" s="215"/>
      <c r="AX396" s="25"/>
      <c r="AY396" s="215"/>
      <c r="AZ396" s="216"/>
      <c r="BA396" s="25"/>
      <c r="BB396" s="215"/>
      <c r="BC396" s="25"/>
    </row>
    <row r="397" spans="24:55" ht="15.75" customHeight="1">
      <c r="X397" s="215"/>
      <c r="Y397" s="286"/>
      <c r="Z397" s="215"/>
      <c r="AA397" s="216"/>
      <c r="AB397" s="286"/>
      <c r="AC397" s="215"/>
      <c r="AD397" s="286"/>
      <c r="AE397" s="215"/>
      <c r="AF397" s="216"/>
      <c r="AG397" s="25"/>
      <c r="AH397" s="215"/>
      <c r="AI397" s="25"/>
      <c r="AJ397" s="215"/>
      <c r="AK397" s="216"/>
      <c r="AL397" s="25"/>
      <c r="AM397" s="215"/>
      <c r="AN397" s="25"/>
      <c r="AO397" s="215"/>
      <c r="AP397" s="216"/>
      <c r="AQ397" s="25"/>
      <c r="AR397" s="215"/>
      <c r="AS397" s="25"/>
      <c r="AT397" s="215"/>
      <c r="AU397" s="216"/>
      <c r="AV397" s="25"/>
      <c r="AW397" s="215"/>
      <c r="AX397" s="25"/>
      <c r="AY397" s="215"/>
      <c r="AZ397" s="216"/>
      <c r="BA397" s="25"/>
      <c r="BB397" s="215"/>
      <c r="BC397" s="25"/>
    </row>
    <row r="398" spans="24:55" ht="15.75" customHeight="1">
      <c r="X398" s="215"/>
      <c r="Y398" s="286"/>
      <c r="Z398" s="215"/>
      <c r="AA398" s="216"/>
      <c r="AB398" s="286"/>
      <c r="AC398" s="215"/>
      <c r="AD398" s="286"/>
      <c r="AE398" s="215"/>
      <c r="AF398" s="216"/>
      <c r="AG398" s="25"/>
      <c r="AH398" s="215"/>
      <c r="AI398" s="25"/>
      <c r="AJ398" s="215"/>
      <c r="AK398" s="216"/>
      <c r="AL398" s="25"/>
      <c r="AM398" s="215"/>
      <c r="AN398" s="25"/>
      <c r="AO398" s="215"/>
      <c r="AP398" s="216"/>
      <c r="AQ398" s="25"/>
      <c r="AR398" s="215"/>
      <c r="AS398" s="25"/>
      <c r="AT398" s="215"/>
      <c r="AU398" s="216"/>
      <c r="AV398" s="25"/>
      <c r="AW398" s="215"/>
      <c r="AX398" s="25"/>
      <c r="AY398" s="215"/>
      <c r="AZ398" s="216"/>
      <c r="BA398" s="25"/>
      <c r="BB398" s="215"/>
      <c r="BC398" s="25"/>
    </row>
    <row r="399" spans="24:55" ht="15.75" customHeight="1">
      <c r="X399" s="215"/>
      <c r="Y399" s="286"/>
      <c r="Z399" s="215"/>
      <c r="AA399" s="216"/>
      <c r="AB399" s="286"/>
      <c r="AC399" s="215"/>
      <c r="AD399" s="286"/>
      <c r="AE399" s="215"/>
      <c r="AF399" s="216"/>
      <c r="AG399" s="25"/>
      <c r="AH399" s="215"/>
      <c r="AI399" s="25"/>
      <c r="AJ399" s="215"/>
      <c r="AK399" s="216"/>
      <c r="AL399" s="25"/>
      <c r="AM399" s="215"/>
      <c r="AN399" s="25"/>
      <c r="AO399" s="215"/>
      <c r="AP399" s="216"/>
      <c r="AQ399" s="25"/>
      <c r="AR399" s="215"/>
      <c r="AS399" s="25"/>
      <c r="AT399" s="215"/>
      <c r="AU399" s="216"/>
      <c r="AV399" s="25"/>
      <c r="AW399" s="215"/>
      <c r="AX399" s="25"/>
      <c r="AY399" s="215"/>
      <c r="AZ399" s="216"/>
      <c r="BA399" s="25"/>
      <c r="BB399" s="215"/>
      <c r="BC399" s="25"/>
    </row>
    <row r="400" spans="24:55" ht="15.75" customHeight="1">
      <c r="X400" s="215"/>
      <c r="Y400" s="286"/>
      <c r="Z400" s="215"/>
      <c r="AA400" s="216"/>
      <c r="AB400" s="286"/>
      <c r="AC400" s="215"/>
      <c r="AD400" s="286"/>
      <c r="AE400" s="215"/>
      <c r="AF400" s="216"/>
      <c r="AG400" s="25"/>
      <c r="AH400" s="215"/>
      <c r="AI400" s="25"/>
      <c r="AJ400" s="215"/>
      <c r="AK400" s="216"/>
      <c r="AL400" s="25"/>
      <c r="AM400" s="215"/>
      <c r="AN400" s="25"/>
      <c r="AO400" s="215"/>
      <c r="AP400" s="216"/>
      <c r="AQ400" s="25"/>
      <c r="AR400" s="215"/>
      <c r="AS400" s="25"/>
      <c r="AT400" s="215"/>
      <c r="AU400" s="216"/>
      <c r="AV400" s="25"/>
      <c r="AW400" s="215"/>
      <c r="AX400" s="25"/>
      <c r="AY400" s="215"/>
      <c r="AZ400" s="216"/>
      <c r="BA400" s="25"/>
      <c r="BB400" s="215"/>
      <c r="BC400" s="25"/>
    </row>
    <row r="401" spans="24:55" ht="15.75" customHeight="1">
      <c r="X401" s="215"/>
      <c r="Y401" s="286"/>
      <c r="Z401" s="215"/>
      <c r="AA401" s="216"/>
      <c r="AB401" s="286"/>
      <c r="AC401" s="215"/>
      <c r="AD401" s="286"/>
      <c r="AE401" s="215"/>
      <c r="AF401" s="216"/>
      <c r="AG401" s="25"/>
      <c r="AH401" s="215"/>
      <c r="AI401" s="25"/>
      <c r="AJ401" s="215"/>
      <c r="AK401" s="216"/>
      <c r="AL401" s="25"/>
      <c r="AM401" s="215"/>
      <c r="AN401" s="25"/>
      <c r="AO401" s="215"/>
      <c r="AP401" s="216"/>
      <c r="AQ401" s="25"/>
      <c r="AR401" s="215"/>
      <c r="AS401" s="25"/>
      <c r="AT401" s="215"/>
      <c r="AU401" s="216"/>
      <c r="AV401" s="25"/>
      <c r="AW401" s="215"/>
      <c r="AX401" s="25"/>
      <c r="AY401" s="215"/>
      <c r="AZ401" s="216"/>
      <c r="BA401" s="25"/>
      <c r="BB401" s="215"/>
      <c r="BC401" s="25"/>
    </row>
    <row r="402" spans="24:55" ht="15.75" customHeight="1">
      <c r="X402" s="215"/>
      <c r="Y402" s="286"/>
      <c r="Z402" s="215"/>
      <c r="AA402" s="216"/>
      <c r="AB402" s="286"/>
      <c r="AC402" s="215"/>
      <c r="AD402" s="286"/>
      <c r="AE402" s="215"/>
      <c r="AF402" s="216"/>
      <c r="AG402" s="25"/>
      <c r="AH402" s="215"/>
      <c r="AI402" s="25"/>
      <c r="AJ402" s="215"/>
      <c r="AK402" s="216"/>
      <c r="AL402" s="25"/>
      <c r="AM402" s="215"/>
      <c r="AN402" s="25"/>
      <c r="AO402" s="215"/>
      <c r="AP402" s="216"/>
      <c r="AQ402" s="25"/>
      <c r="AR402" s="215"/>
      <c r="AS402" s="25"/>
      <c r="AT402" s="215"/>
      <c r="AU402" s="216"/>
      <c r="AV402" s="25"/>
      <c r="AW402" s="215"/>
      <c r="AX402" s="25"/>
      <c r="AY402" s="215"/>
      <c r="AZ402" s="216"/>
      <c r="BA402" s="25"/>
      <c r="BB402" s="215"/>
      <c r="BC402" s="25"/>
    </row>
    <row r="403" spans="24:55" ht="15.75" customHeight="1">
      <c r="X403" s="215"/>
      <c r="Y403" s="286"/>
      <c r="Z403" s="215"/>
      <c r="AA403" s="216"/>
      <c r="AB403" s="286"/>
      <c r="AC403" s="215"/>
      <c r="AD403" s="286"/>
      <c r="AE403" s="215"/>
      <c r="AF403" s="216"/>
      <c r="AG403" s="25"/>
      <c r="AH403" s="215"/>
      <c r="AI403" s="25"/>
      <c r="AJ403" s="215"/>
      <c r="AK403" s="216"/>
      <c r="AL403" s="25"/>
      <c r="AM403" s="215"/>
      <c r="AN403" s="25"/>
      <c r="AO403" s="215"/>
      <c r="AP403" s="216"/>
      <c r="AQ403" s="25"/>
      <c r="AR403" s="215"/>
      <c r="AS403" s="25"/>
      <c r="AT403" s="215"/>
      <c r="AU403" s="216"/>
      <c r="AV403" s="25"/>
      <c r="AW403" s="215"/>
      <c r="AX403" s="25"/>
      <c r="AY403" s="215"/>
      <c r="AZ403" s="216"/>
      <c r="BA403" s="25"/>
      <c r="BB403" s="215"/>
      <c r="BC403" s="25"/>
    </row>
    <row r="404" spans="24:55" ht="15.75" customHeight="1">
      <c r="X404" s="215"/>
      <c r="Y404" s="286"/>
      <c r="Z404" s="215"/>
      <c r="AA404" s="216"/>
      <c r="AB404" s="286"/>
      <c r="AC404" s="215"/>
      <c r="AD404" s="286"/>
      <c r="AE404" s="215"/>
      <c r="AF404" s="216"/>
      <c r="AG404" s="25"/>
      <c r="AH404" s="215"/>
      <c r="AI404" s="25"/>
      <c r="AJ404" s="215"/>
      <c r="AK404" s="216"/>
      <c r="AL404" s="25"/>
      <c r="AM404" s="215"/>
      <c r="AN404" s="25"/>
      <c r="AO404" s="215"/>
      <c r="AP404" s="216"/>
      <c r="AQ404" s="25"/>
      <c r="AR404" s="215"/>
      <c r="AS404" s="25"/>
      <c r="AT404" s="215"/>
      <c r="AU404" s="216"/>
      <c r="AV404" s="25"/>
      <c r="AW404" s="215"/>
      <c r="AX404" s="25"/>
      <c r="AY404" s="215"/>
      <c r="AZ404" s="216"/>
      <c r="BA404" s="25"/>
      <c r="BB404" s="215"/>
      <c r="BC404" s="25"/>
    </row>
    <row r="405" spans="24:55" ht="15.75" customHeight="1">
      <c r="X405" s="215"/>
      <c r="Y405" s="286"/>
      <c r="Z405" s="215"/>
      <c r="AA405" s="216"/>
      <c r="AB405" s="286"/>
      <c r="AC405" s="215"/>
      <c r="AD405" s="286"/>
      <c r="AE405" s="215"/>
      <c r="AF405" s="216"/>
      <c r="AG405" s="25"/>
      <c r="AH405" s="215"/>
      <c r="AI405" s="25"/>
      <c r="AJ405" s="215"/>
      <c r="AK405" s="216"/>
      <c r="AL405" s="25"/>
      <c r="AM405" s="215"/>
      <c r="AN405" s="25"/>
      <c r="AO405" s="215"/>
      <c r="AP405" s="216"/>
      <c r="AQ405" s="25"/>
      <c r="AR405" s="215"/>
      <c r="AS405" s="25"/>
      <c r="AT405" s="215"/>
      <c r="AU405" s="216"/>
      <c r="AV405" s="25"/>
      <c r="AW405" s="215"/>
      <c r="AX405" s="25"/>
      <c r="AY405" s="215"/>
      <c r="AZ405" s="216"/>
      <c r="BA405" s="25"/>
      <c r="BB405" s="215"/>
      <c r="BC405" s="25"/>
    </row>
    <row r="406" spans="24:55" ht="15.75" customHeight="1">
      <c r="X406" s="215"/>
      <c r="Y406" s="286"/>
      <c r="Z406" s="215"/>
      <c r="AA406" s="216"/>
      <c r="AB406" s="286"/>
      <c r="AC406" s="215"/>
      <c r="AD406" s="286"/>
      <c r="AE406" s="215"/>
      <c r="AF406" s="216"/>
      <c r="AG406" s="25"/>
      <c r="AH406" s="215"/>
      <c r="AI406" s="25"/>
      <c r="AJ406" s="215"/>
      <c r="AK406" s="216"/>
      <c r="AL406" s="25"/>
      <c r="AM406" s="215"/>
      <c r="AN406" s="25"/>
      <c r="AO406" s="215"/>
      <c r="AP406" s="216"/>
      <c r="AQ406" s="25"/>
      <c r="AR406" s="215"/>
      <c r="AS406" s="25"/>
      <c r="AT406" s="215"/>
      <c r="AU406" s="216"/>
      <c r="AV406" s="25"/>
      <c r="AW406" s="215"/>
      <c r="AX406" s="25"/>
      <c r="AY406" s="215"/>
      <c r="AZ406" s="216"/>
      <c r="BA406" s="25"/>
      <c r="BB406" s="215"/>
      <c r="BC406" s="25"/>
    </row>
    <row r="407" spans="24:55" ht="15.75" customHeight="1">
      <c r="X407" s="215"/>
      <c r="Y407" s="286"/>
      <c r="Z407" s="215"/>
      <c r="AA407" s="216"/>
      <c r="AB407" s="286"/>
      <c r="AC407" s="215"/>
      <c r="AD407" s="286"/>
      <c r="AE407" s="215"/>
      <c r="AF407" s="216"/>
      <c r="AG407" s="25"/>
      <c r="AH407" s="215"/>
      <c r="AI407" s="25"/>
      <c r="AJ407" s="215"/>
      <c r="AK407" s="216"/>
      <c r="AL407" s="25"/>
      <c r="AM407" s="215"/>
      <c r="AN407" s="25"/>
      <c r="AO407" s="215"/>
      <c r="AP407" s="216"/>
      <c r="AQ407" s="25"/>
      <c r="AR407" s="215"/>
      <c r="AS407" s="25"/>
      <c r="AT407" s="215"/>
      <c r="AU407" s="216"/>
      <c r="AV407" s="25"/>
      <c r="AW407" s="215"/>
      <c r="AX407" s="25"/>
      <c r="AY407" s="215"/>
      <c r="AZ407" s="216"/>
      <c r="BA407" s="25"/>
      <c r="BB407" s="215"/>
      <c r="BC407" s="25"/>
    </row>
    <row r="408" spans="24:55" ht="15.75" customHeight="1">
      <c r="X408" s="215"/>
      <c r="Y408" s="286"/>
      <c r="Z408" s="215"/>
      <c r="AA408" s="216"/>
      <c r="AB408" s="286"/>
      <c r="AC408" s="215"/>
      <c r="AD408" s="286"/>
      <c r="AE408" s="215"/>
      <c r="AF408" s="216"/>
      <c r="AG408" s="25"/>
      <c r="AH408" s="215"/>
      <c r="AI408" s="25"/>
      <c r="AJ408" s="215"/>
      <c r="AK408" s="216"/>
      <c r="AL408" s="25"/>
      <c r="AM408" s="215"/>
      <c r="AN408" s="25"/>
      <c r="AO408" s="215"/>
      <c r="AP408" s="216"/>
      <c r="AQ408" s="25"/>
      <c r="AR408" s="215"/>
      <c r="AS408" s="25"/>
      <c r="AT408" s="215"/>
      <c r="AU408" s="216"/>
      <c r="AV408" s="25"/>
      <c r="AW408" s="215"/>
      <c r="AX408" s="25"/>
      <c r="AY408" s="215"/>
      <c r="AZ408" s="216"/>
      <c r="BA408" s="25"/>
      <c r="BB408" s="215"/>
      <c r="BC408" s="25"/>
    </row>
    <row r="409" spans="24:55" ht="15.75" customHeight="1">
      <c r="X409" s="215"/>
      <c r="Y409" s="286"/>
      <c r="Z409" s="215"/>
      <c r="AA409" s="216"/>
      <c r="AB409" s="286"/>
      <c r="AC409" s="215"/>
      <c r="AD409" s="286"/>
      <c r="AE409" s="215"/>
      <c r="AF409" s="216"/>
      <c r="AG409" s="25"/>
      <c r="AH409" s="215"/>
      <c r="AI409" s="25"/>
      <c r="AJ409" s="215"/>
      <c r="AK409" s="216"/>
      <c r="AL409" s="25"/>
      <c r="AM409" s="215"/>
      <c r="AN409" s="25"/>
      <c r="AO409" s="215"/>
      <c r="AP409" s="216"/>
      <c r="AQ409" s="25"/>
      <c r="AR409" s="215"/>
      <c r="AS409" s="25"/>
      <c r="AT409" s="215"/>
      <c r="AU409" s="216"/>
      <c r="AV409" s="25"/>
      <c r="AW409" s="215"/>
      <c r="AX409" s="25"/>
      <c r="AY409" s="215"/>
      <c r="AZ409" s="216"/>
      <c r="BA409" s="25"/>
      <c r="BB409" s="215"/>
      <c r="BC409" s="25"/>
    </row>
    <row r="410" spans="24:55" ht="15.75" customHeight="1">
      <c r="X410" s="215"/>
      <c r="Y410" s="286"/>
      <c r="Z410" s="215"/>
      <c r="AA410" s="216"/>
      <c r="AB410" s="286"/>
      <c r="AC410" s="215"/>
      <c r="AD410" s="286"/>
      <c r="AE410" s="215"/>
      <c r="AF410" s="216"/>
      <c r="AG410" s="25"/>
      <c r="AH410" s="215"/>
      <c r="AI410" s="25"/>
      <c r="AJ410" s="215"/>
      <c r="AK410" s="216"/>
      <c r="AL410" s="25"/>
      <c r="AM410" s="215"/>
      <c r="AN410" s="25"/>
      <c r="AO410" s="215"/>
      <c r="AP410" s="216"/>
      <c r="AQ410" s="25"/>
      <c r="AR410" s="215"/>
      <c r="AS410" s="25"/>
      <c r="AT410" s="215"/>
      <c r="AU410" s="216"/>
      <c r="AV410" s="25"/>
      <c r="AW410" s="215"/>
      <c r="AX410" s="25"/>
      <c r="AY410" s="215"/>
      <c r="AZ410" s="216"/>
      <c r="BA410" s="25"/>
      <c r="BB410" s="215"/>
      <c r="BC410" s="25"/>
    </row>
    <row r="411" spans="24:55" ht="15.75" customHeight="1">
      <c r="X411" s="215"/>
      <c r="Y411" s="286"/>
      <c r="Z411" s="215"/>
      <c r="AA411" s="216"/>
      <c r="AB411" s="286"/>
      <c r="AC411" s="215"/>
      <c r="AD411" s="286"/>
      <c r="AE411" s="215"/>
      <c r="AF411" s="216"/>
      <c r="AG411" s="25"/>
      <c r="AH411" s="215"/>
      <c r="AI411" s="25"/>
      <c r="AJ411" s="215"/>
      <c r="AK411" s="216"/>
      <c r="AL411" s="25"/>
      <c r="AM411" s="215"/>
      <c r="AN411" s="25"/>
      <c r="AO411" s="215"/>
      <c r="AP411" s="216"/>
      <c r="AQ411" s="25"/>
      <c r="AR411" s="215"/>
      <c r="AS411" s="25"/>
      <c r="AT411" s="215"/>
      <c r="AU411" s="216"/>
      <c r="AV411" s="25"/>
      <c r="AW411" s="215"/>
      <c r="AX411" s="25"/>
      <c r="AY411" s="215"/>
      <c r="AZ411" s="216"/>
      <c r="BA411" s="25"/>
      <c r="BB411" s="215"/>
      <c r="BC411" s="25"/>
    </row>
    <row r="412" spans="24:55" ht="15.75" customHeight="1">
      <c r="X412" s="215"/>
      <c r="Y412" s="286"/>
      <c r="Z412" s="215"/>
      <c r="AA412" s="216"/>
      <c r="AB412" s="286"/>
      <c r="AC412" s="215"/>
      <c r="AD412" s="286"/>
      <c r="AE412" s="215"/>
      <c r="AF412" s="216"/>
      <c r="AG412" s="25"/>
      <c r="AH412" s="215"/>
      <c r="AI412" s="25"/>
      <c r="AJ412" s="215"/>
      <c r="AK412" s="216"/>
      <c r="AL412" s="25"/>
      <c r="AM412" s="215"/>
      <c r="AN412" s="25"/>
      <c r="AO412" s="215"/>
      <c r="AP412" s="216"/>
      <c r="AQ412" s="25"/>
      <c r="AR412" s="215"/>
      <c r="AS412" s="25"/>
      <c r="AT412" s="215"/>
      <c r="AU412" s="216"/>
      <c r="AV412" s="25"/>
      <c r="AW412" s="215"/>
      <c r="AX412" s="25"/>
      <c r="AY412" s="215"/>
      <c r="AZ412" s="216"/>
      <c r="BA412" s="25"/>
      <c r="BB412" s="215"/>
      <c r="BC412" s="25"/>
    </row>
    <row r="413" spans="24:55" ht="15.75" customHeight="1">
      <c r="X413" s="215"/>
      <c r="Y413" s="286"/>
      <c r="Z413" s="215"/>
      <c r="AA413" s="216"/>
      <c r="AB413" s="286"/>
      <c r="AC413" s="215"/>
      <c r="AD413" s="286"/>
      <c r="AE413" s="215"/>
      <c r="AF413" s="216"/>
      <c r="AG413" s="25"/>
      <c r="AH413" s="215"/>
      <c r="AI413" s="25"/>
      <c r="AJ413" s="215"/>
      <c r="AK413" s="216"/>
      <c r="AL413" s="25"/>
      <c r="AM413" s="215"/>
      <c r="AN413" s="25"/>
      <c r="AO413" s="215"/>
      <c r="AP413" s="216"/>
      <c r="AQ413" s="25"/>
      <c r="AR413" s="215"/>
      <c r="AS413" s="25"/>
      <c r="AT413" s="215"/>
      <c r="AU413" s="216"/>
      <c r="AV413" s="25"/>
      <c r="AW413" s="215"/>
      <c r="AX413" s="25"/>
      <c r="AY413" s="215"/>
      <c r="AZ413" s="216"/>
      <c r="BA413" s="25"/>
      <c r="BB413" s="215"/>
      <c r="BC413" s="25"/>
    </row>
    <row r="414" spans="24:55" ht="15.75" customHeight="1">
      <c r="X414" s="215"/>
      <c r="Y414" s="286"/>
      <c r="Z414" s="215"/>
      <c r="AA414" s="216"/>
      <c r="AB414" s="286"/>
      <c r="AC414" s="215"/>
      <c r="AD414" s="286"/>
      <c r="AE414" s="215"/>
      <c r="AF414" s="216"/>
      <c r="AG414" s="25"/>
      <c r="AH414" s="215"/>
      <c r="AI414" s="25"/>
      <c r="AJ414" s="215"/>
      <c r="AK414" s="216"/>
      <c r="AL414" s="25"/>
      <c r="AM414" s="215"/>
      <c r="AN414" s="25"/>
      <c r="AO414" s="215"/>
      <c r="AP414" s="216"/>
      <c r="AQ414" s="25"/>
      <c r="AR414" s="215"/>
      <c r="AS414" s="25"/>
      <c r="AT414" s="215"/>
      <c r="AU414" s="216"/>
      <c r="AV414" s="25"/>
      <c r="AW414" s="215"/>
      <c r="AX414" s="25"/>
      <c r="AY414" s="215"/>
      <c r="AZ414" s="216"/>
      <c r="BA414" s="25"/>
      <c r="BB414" s="215"/>
      <c r="BC414" s="25"/>
    </row>
    <row r="415" spans="24:55" ht="15.75" customHeight="1">
      <c r="X415" s="215"/>
      <c r="Y415" s="286"/>
      <c r="Z415" s="215"/>
      <c r="AA415" s="216"/>
      <c r="AB415" s="286"/>
      <c r="AC415" s="215"/>
      <c r="AD415" s="286"/>
      <c r="AE415" s="215"/>
      <c r="AF415" s="216"/>
      <c r="AG415" s="25"/>
      <c r="AH415" s="215"/>
      <c r="AI415" s="25"/>
      <c r="AJ415" s="215"/>
      <c r="AK415" s="216"/>
      <c r="AL415" s="25"/>
      <c r="AM415" s="215"/>
      <c r="AN415" s="25"/>
      <c r="AO415" s="215"/>
      <c r="AP415" s="216"/>
      <c r="AQ415" s="25"/>
      <c r="AR415" s="215"/>
      <c r="AS415" s="25"/>
      <c r="AT415" s="215"/>
      <c r="AU415" s="216"/>
      <c r="AV415" s="25"/>
      <c r="AW415" s="215"/>
      <c r="AX415" s="25"/>
      <c r="AY415" s="215"/>
      <c r="AZ415" s="216"/>
      <c r="BA415" s="25"/>
      <c r="BB415" s="215"/>
      <c r="BC415" s="25"/>
    </row>
    <row r="416" spans="24:55" ht="15.75" customHeight="1">
      <c r="X416" s="215"/>
      <c r="Y416" s="286"/>
      <c r="Z416" s="215"/>
      <c r="AA416" s="216"/>
      <c r="AB416" s="286"/>
      <c r="AC416" s="215"/>
      <c r="AD416" s="286"/>
      <c r="AE416" s="215"/>
      <c r="AF416" s="216"/>
      <c r="AG416" s="25"/>
      <c r="AH416" s="215"/>
      <c r="AI416" s="25"/>
      <c r="AJ416" s="215"/>
      <c r="AK416" s="216"/>
      <c r="AL416" s="25"/>
      <c r="AM416" s="215"/>
      <c r="AN416" s="25"/>
      <c r="AO416" s="215"/>
      <c r="AP416" s="216"/>
      <c r="AQ416" s="25"/>
      <c r="AR416" s="215"/>
      <c r="AS416" s="25"/>
      <c r="AT416" s="215"/>
      <c r="AU416" s="216"/>
      <c r="AV416" s="25"/>
      <c r="AW416" s="215"/>
      <c r="AX416" s="25"/>
      <c r="AY416" s="215"/>
      <c r="AZ416" s="216"/>
      <c r="BA416" s="25"/>
      <c r="BB416" s="215"/>
      <c r="BC416" s="25"/>
    </row>
    <row r="417" spans="24:55" ht="15.75" customHeight="1">
      <c r="X417" s="215"/>
      <c r="Y417" s="286"/>
      <c r="Z417" s="215"/>
      <c r="AA417" s="216"/>
      <c r="AB417" s="286"/>
      <c r="AC417" s="215"/>
      <c r="AD417" s="286"/>
      <c r="AE417" s="215"/>
      <c r="AF417" s="216"/>
      <c r="AG417" s="25"/>
      <c r="AH417" s="215"/>
      <c r="AI417" s="25"/>
      <c r="AJ417" s="215"/>
      <c r="AK417" s="216"/>
      <c r="AL417" s="25"/>
      <c r="AM417" s="215"/>
      <c r="AN417" s="25"/>
      <c r="AO417" s="215"/>
      <c r="AP417" s="216"/>
      <c r="AQ417" s="25"/>
      <c r="AR417" s="215"/>
      <c r="AS417" s="25"/>
      <c r="AT417" s="215"/>
      <c r="AU417" s="216"/>
      <c r="AV417" s="25"/>
      <c r="AW417" s="215"/>
      <c r="AX417" s="25"/>
      <c r="AY417" s="215"/>
      <c r="AZ417" s="216"/>
      <c r="BA417" s="25"/>
      <c r="BB417" s="215"/>
      <c r="BC417" s="25"/>
    </row>
    <row r="418" spans="24:55" ht="15.75" customHeight="1">
      <c r="X418" s="215"/>
      <c r="Y418" s="286"/>
      <c r="Z418" s="215"/>
      <c r="AA418" s="216"/>
      <c r="AB418" s="286"/>
      <c r="AC418" s="215"/>
      <c r="AD418" s="286"/>
      <c r="AE418" s="215"/>
      <c r="AF418" s="216"/>
      <c r="AG418" s="25"/>
      <c r="AH418" s="215"/>
      <c r="AI418" s="25"/>
      <c r="AJ418" s="215"/>
      <c r="AK418" s="216"/>
      <c r="AL418" s="25"/>
      <c r="AM418" s="215"/>
      <c r="AN418" s="25"/>
      <c r="AO418" s="215"/>
      <c r="AP418" s="216"/>
      <c r="AQ418" s="25"/>
      <c r="AR418" s="215"/>
      <c r="AS418" s="25"/>
      <c r="AT418" s="215"/>
      <c r="AU418" s="216"/>
      <c r="AV418" s="25"/>
      <c r="AW418" s="215"/>
      <c r="AX418" s="25"/>
      <c r="AY418" s="215"/>
      <c r="AZ418" s="216"/>
      <c r="BA418" s="25"/>
      <c r="BB418" s="215"/>
      <c r="BC418" s="25"/>
    </row>
    <row r="419" spans="24:55" ht="15.75" customHeight="1">
      <c r="X419" s="215"/>
      <c r="Y419" s="286"/>
      <c r="Z419" s="215"/>
      <c r="AA419" s="216"/>
      <c r="AB419" s="286"/>
      <c r="AC419" s="215"/>
      <c r="AD419" s="286"/>
      <c r="AE419" s="215"/>
      <c r="AF419" s="216"/>
      <c r="AG419" s="25"/>
      <c r="AH419" s="215"/>
      <c r="AI419" s="25"/>
      <c r="AJ419" s="215"/>
      <c r="AK419" s="216"/>
      <c r="AL419" s="25"/>
      <c r="AM419" s="215"/>
      <c r="AN419" s="25"/>
      <c r="AO419" s="215"/>
      <c r="AP419" s="216"/>
      <c r="AQ419" s="25"/>
      <c r="AR419" s="215"/>
      <c r="AS419" s="25"/>
      <c r="AT419" s="215"/>
      <c r="AU419" s="216"/>
      <c r="AV419" s="25"/>
      <c r="AW419" s="215"/>
      <c r="AX419" s="25"/>
      <c r="AY419" s="215"/>
      <c r="AZ419" s="216"/>
      <c r="BA419" s="25"/>
      <c r="BB419" s="215"/>
      <c r="BC419" s="25"/>
    </row>
    <row r="420" spans="24:55" ht="15.75" customHeight="1">
      <c r="X420" s="215"/>
      <c r="Y420" s="286"/>
      <c r="Z420" s="215"/>
      <c r="AA420" s="216"/>
      <c r="AB420" s="286"/>
      <c r="AC420" s="215"/>
      <c r="AD420" s="286"/>
      <c r="AE420" s="215"/>
      <c r="AF420" s="216"/>
      <c r="AG420" s="25"/>
      <c r="AH420" s="215"/>
      <c r="AI420" s="25"/>
      <c r="AJ420" s="215"/>
      <c r="AK420" s="216"/>
      <c r="AL420" s="25"/>
      <c r="AM420" s="215"/>
      <c r="AN420" s="25"/>
      <c r="AO420" s="215"/>
      <c r="AP420" s="216"/>
      <c r="AQ420" s="25"/>
      <c r="AR420" s="215"/>
      <c r="AS420" s="25"/>
      <c r="AT420" s="215"/>
      <c r="AU420" s="216"/>
      <c r="AV420" s="25"/>
      <c r="AW420" s="215"/>
      <c r="AX420" s="25"/>
      <c r="AY420" s="215"/>
      <c r="AZ420" s="216"/>
      <c r="BA420" s="25"/>
      <c r="BB420" s="215"/>
      <c r="BC420" s="25"/>
    </row>
    <row r="421" spans="24:55" ht="15.75" customHeight="1">
      <c r="X421" s="215"/>
      <c r="Y421" s="286"/>
      <c r="Z421" s="215"/>
      <c r="AA421" s="216"/>
      <c r="AB421" s="286"/>
      <c r="AC421" s="215"/>
      <c r="AD421" s="286"/>
      <c r="AE421" s="215"/>
      <c r="AF421" s="216"/>
      <c r="AG421" s="25"/>
      <c r="AH421" s="215"/>
      <c r="AI421" s="25"/>
      <c r="AJ421" s="215"/>
      <c r="AK421" s="216"/>
      <c r="AL421" s="25"/>
      <c r="AM421" s="215"/>
      <c r="AN421" s="25"/>
      <c r="AO421" s="215"/>
      <c r="AP421" s="216"/>
      <c r="AQ421" s="25"/>
      <c r="AR421" s="215"/>
      <c r="AS421" s="25"/>
      <c r="AT421" s="215"/>
      <c r="AU421" s="216"/>
      <c r="AV421" s="25"/>
      <c r="AW421" s="215"/>
      <c r="AX421" s="25"/>
      <c r="AY421" s="215"/>
      <c r="AZ421" s="216"/>
      <c r="BA421" s="25"/>
      <c r="BB421" s="215"/>
      <c r="BC421" s="25"/>
    </row>
    <row r="422" spans="24:55" ht="15.75" customHeight="1">
      <c r="X422" s="215"/>
      <c r="Y422" s="286"/>
      <c r="Z422" s="215"/>
      <c r="AA422" s="216"/>
      <c r="AB422" s="286"/>
      <c r="AC422" s="215"/>
      <c r="AD422" s="286"/>
      <c r="AE422" s="215"/>
      <c r="AF422" s="216"/>
      <c r="AG422" s="25"/>
      <c r="AH422" s="215"/>
      <c r="AI422" s="25"/>
      <c r="AJ422" s="215"/>
      <c r="AK422" s="216"/>
      <c r="AL422" s="25"/>
      <c r="AM422" s="215"/>
      <c r="AN422" s="25"/>
      <c r="AO422" s="215"/>
      <c r="AP422" s="216"/>
      <c r="AQ422" s="25"/>
      <c r="AR422" s="215"/>
      <c r="AS422" s="25"/>
      <c r="AT422" s="215"/>
      <c r="AU422" s="216"/>
      <c r="AV422" s="25"/>
      <c r="AW422" s="215"/>
      <c r="AX422" s="25"/>
      <c r="AY422" s="215"/>
      <c r="AZ422" s="216"/>
      <c r="BA422" s="25"/>
      <c r="BB422" s="215"/>
      <c r="BC422" s="25"/>
    </row>
    <row r="423" spans="24:55" ht="15.75" customHeight="1">
      <c r="X423" s="215"/>
      <c r="Y423" s="286"/>
      <c r="Z423" s="215"/>
      <c r="AA423" s="216"/>
      <c r="AB423" s="286"/>
      <c r="AC423" s="215"/>
      <c r="AD423" s="286"/>
      <c r="AE423" s="215"/>
      <c r="AF423" s="216"/>
      <c r="AG423" s="25"/>
      <c r="AH423" s="215"/>
      <c r="AI423" s="25"/>
      <c r="AJ423" s="215"/>
      <c r="AK423" s="216"/>
      <c r="AL423" s="25"/>
      <c r="AM423" s="215"/>
      <c r="AN423" s="25"/>
      <c r="AO423" s="215"/>
      <c r="AP423" s="216"/>
      <c r="AQ423" s="25"/>
      <c r="AR423" s="215"/>
      <c r="AS423" s="25"/>
      <c r="AT423" s="215"/>
      <c r="AU423" s="216"/>
      <c r="AV423" s="25"/>
      <c r="AW423" s="215"/>
      <c r="AX423" s="25"/>
      <c r="AY423" s="215"/>
      <c r="AZ423" s="216"/>
      <c r="BA423" s="25"/>
      <c r="BB423" s="215"/>
      <c r="BC423" s="25"/>
    </row>
    <row r="424" spans="24:55" ht="15.75" customHeight="1">
      <c r="X424" s="215"/>
      <c r="Y424" s="286"/>
      <c r="Z424" s="215"/>
      <c r="AA424" s="216"/>
      <c r="AB424" s="286"/>
      <c r="AC424" s="215"/>
      <c r="AD424" s="286"/>
      <c r="AE424" s="215"/>
      <c r="AF424" s="216"/>
      <c r="AG424" s="25"/>
      <c r="AH424" s="215"/>
      <c r="AI424" s="25"/>
      <c r="AJ424" s="215"/>
      <c r="AK424" s="216"/>
      <c r="AL424" s="25"/>
      <c r="AM424" s="215"/>
      <c r="AN424" s="25"/>
      <c r="AO424" s="215"/>
      <c r="AP424" s="216"/>
      <c r="AQ424" s="25"/>
      <c r="AR424" s="215"/>
      <c r="AS424" s="25"/>
      <c r="AT424" s="215"/>
      <c r="AU424" s="216"/>
      <c r="AV424" s="25"/>
      <c r="AW424" s="215"/>
      <c r="AX424" s="25"/>
      <c r="AY424" s="215"/>
      <c r="AZ424" s="216"/>
      <c r="BA424" s="25"/>
      <c r="BB424" s="215"/>
      <c r="BC424" s="25"/>
    </row>
    <row r="425" spans="24:55" ht="15.75" customHeight="1">
      <c r="X425" s="215"/>
      <c r="Y425" s="286"/>
      <c r="Z425" s="215"/>
      <c r="AA425" s="216"/>
      <c r="AB425" s="286"/>
      <c r="AC425" s="215"/>
      <c r="AD425" s="286"/>
      <c r="AE425" s="215"/>
      <c r="AF425" s="216"/>
      <c r="AG425" s="25"/>
      <c r="AH425" s="215"/>
      <c r="AI425" s="25"/>
      <c r="AJ425" s="215"/>
      <c r="AK425" s="216"/>
      <c r="AL425" s="25"/>
      <c r="AM425" s="215"/>
      <c r="AN425" s="25"/>
      <c r="AO425" s="215"/>
      <c r="AP425" s="216"/>
      <c r="AQ425" s="25"/>
      <c r="AR425" s="215"/>
      <c r="AS425" s="25"/>
      <c r="AT425" s="215"/>
      <c r="AU425" s="216"/>
      <c r="AV425" s="25"/>
      <c r="AW425" s="215"/>
      <c r="AX425" s="25"/>
      <c r="AY425" s="215"/>
      <c r="AZ425" s="216"/>
      <c r="BA425" s="25"/>
      <c r="BB425" s="215"/>
      <c r="BC425" s="25"/>
    </row>
    <row r="426" spans="24:55" ht="15.75" customHeight="1">
      <c r="X426" s="215"/>
      <c r="Y426" s="286"/>
      <c r="Z426" s="215"/>
      <c r="AA426" s="216"/>
      <c r="AB426" s="286"/>
      <c r="AC426" s="215"/>
      <c r="AD426" s="286"/>
      <c r="AE426" s="215"/>
      <c r="AF426" s="216"/>
      <c r="AG426" s="25"/>
      <c r="AH426" s="215"/>
      <c r="AI426" s="25"/>
      <c r="AJ426" s="215"/>
      <c r="AK426" s="216"/>
      <c r="AL426" s="25"/>
      <c r="AM426" s="215"/>
      <c r="AN426" s="25"/>
      <c r="AO426" s="215"/>
      <c r="AP426" s="216"/>
      <c r="AQ426" s="25"/>
      <c r="AR426" s="215"/>
      <c r="AS426" s="25"/>
      <c r="AT426" s="215"/>
      <c r="AU426" s="216"/>
      <c r="AV426" s="25"/>
      <c r="AW426" s="215"/>
      <c r="AX426" s="25"/>
      <c r="AY426" s="215"/>
      <c r="AZ426" s="216"/>
      <c r="BA426" s="25"/>
      <c r="BB426" s="215"/>
      <c r="BC426" s="25"/>
    </row>
    <row r="427" spans="24:55" ht="15.75" customHeight="1">
      <c r="X427" s="215"/>
      <c r="Y427" s="286"/>
      <c r="Z427" s="215"/>
      <c r="AA427" s="216"/>
      <c r="AB427" s="286"/>
      <c r="AC427" s="215"/>
      <c r="AD427" s="286"/>
      <c r="AE427" s="215"/>
      <c r="AF427" s="216"/>
      <c r="AG427" s="25"/>
      <c r="AH427" s="215"/>
      <c r="AI427" s="25"/>
      <c r="AJ427" s="215"/>
      <c r="AK427" s="216"/>
      <c r="AL427" s="25"/>
      <c r="AM427" s="215"/>
      <c r="AN427" s="25"/>
      <c r="AO427" s="215"/>
      <c r="AP427" s="216"/>
      <c r="AQ427" s="25"/>
      <c r="AR427" s="215"/>
      <c r="AS427" s="25"/>
      <c r="AT427" s="215"/>
      <c r="AU427" s="216"/>
      <c r="AV427" s="25"/>
      <c r="AW427" s="215"/>
      <c r="AX427" s="25"/>
      <c r="AY427" s="215"/>
      <c r="AZ427" s="216"/>
      <c r="BA427" s="25"/>
      <c r="BB427" s="215"/>
      <c r="BC427" s="25"/>
    </row>
    <row r="428" spans="24:55" ht="15.75" customHeight="1">
      <c r="X428" s="215"/>
      <c r="Y428" s="286"/>
      <c r="Z428" s="215"/>
      <c r="AA428" s="216"/>
      <c r="AB428" s="286"/>
      <c r="AC428" s="215"/>
      <c r="AD428" s="286"/>
      <c r="AE428" s="215"/>
      <c r="AF428" s="216"/>
      <c r="AG428" s="25"/>
      <c r="AH428" s="215"/>
      <c r="AI428" s="25"/>
      <c r="AJ428" s="215"/>
      <c r="AK428" s="216"/>
      <c r="AL428" s="25"/>
      <c r="AM428" s="215"/>
      <c r="AN428" s="25"/>
      <c r="AO428" s="215"/>
      <c r="AP428" s="216"/>
      <c r="AQ428" s="25"/>
      <c r="AR428" s="215"/>
      <c r="AS428" s="25"/>
      <c r="AT428" s="215"/>
      <c r="AU428" s="216"/>
      <c r="AV428" s="25"/>
      <c r="AW428" s="215"/>
      <c r="AX428" s="25"/>
      <c r="AY428" s="215"/>
      <c r="AZ428" s="216"/>
      <c r="BA428" s="25"/>
      <c r="BB428" s="215"/>
      <c r="BC428" s="25"/>
    </row>
    <row r="429" spans="24:55" ht="15.75" customHeight="1">
      <c r="X429" s="215"/>
      <c r="Y429" s="286"/>
      <c r="Z429" s="215"/>
      <c r="AA429" s="216"/>
      <c r="AB429" s="286"/>
      <c r="AC429" s="215"/>
      <c r="AD429" s="286"/>
      <c r="AE429" s="215"/>
      <c r="AF429" s="216"/>
      <c r="AG429" s="25"/>
      <c r="AH429" s="215"/>
      <c r="AI429" s="25"/>
      <c r="AJ429" s="215"/>
      <c r="AK429" s="216"/>
      <c r="AL429" s="25"/>
      <c r="AM429" s="215"/>
      <c r="AN429" s="25"/>
      <c r="AO429" s="215"/>
      <c r="AP429" s="216"/>
      <c r="AQ429" s="25"/>
      <c r="AR429" s="215"/>
      <c r="AS429" s="25"/>
      <c r="AT429" s="215"/>
      <c r="AU429" s="216"/>
      <c r="AV429" s="25"/>
      <c r="AW429" s="215"/>
      <c r="AX429" s="25"/>
      <c r="AY429" s="215"/>
      <c r="AZ429" s="216"/>
      <c r="BA429" s="25"/>
      <c r="BB429" s="215"/>
      <c r="BC429" s="25"/>
    </row>
    <row r="430" spans="24:55" ht="15.75" customHeight="1">
      <c r="X430" s="215"/>
      <c r="Y430" s="286"/>
      <c r="Z430" s="215"/>
      <c r="AA430" s="216"/>
      <c r="AB430" s="286"/>
      <c r="AC430" s="215"/>
      <c r="AD430" s="286"/>
      <c r="AE430" s="215"/>
      <c r="AF430" s="216"/>
      <c r="AG430" s="25"/>
      <c r="AH430" s="215"/>
      <c r="AI430" s="25"/>
      <c r="AJ430" s="215"/>
      <c r="AK430" s="216"/>
      <c r="AL430" s="25"/>
      <c r="AM430" s="215"/>
      <c r="AN430" s="25"/>
      <c r="AO430" s="215"/>
      <c r="AP430" s="216"/>
      <c r="AQ430" s="25"/>
      <c r="AR430" s="215"/>
      <c r="AS430" s="25"/>
      <c r="AT430" s="215"/>
      <c r="AU430" s="216"/>
      <c r="AV430" s="25"/>
      <c r="AW430" s="215"/>
      <c r="AX430" s="25"/>
      <c r="AY430" s="215"/>
      <c r="AZ430" s="216"/>
      <c r="BA430" s="25"/>
      <c r="BB430" s="215"/>
      <c r="BC430" s="25"/>
    </row>
    <row r="431" spans="24:55" ht="15.75" customHeight="1">
      <c r="X431" s="215"/>
      <c r="Y431" s="286"/>
      <c r="Z431" s="215"/>
      <c r="AA431" s="216"/>
      <c r="AB431" s="286"/>
      <c r="AC431" s="215"/>
      <c r="AD431" s="286"/>
      <c r="AE431" s="215"/>
      <c r="AF431" s="216"/>
      <c r="AG431" s="25"/>
      <c r="AH431" s="215"/>
      <c r="AI431" s="25"/>
      <c r="AJ431" s="215"/>
      <c r="AK431" s="216"/>
      <c r="AL431" s="25"/>
      <c r="AM431" s="215"/>
      <c r="AN431" s="25"/>
      <c r="AO431" s="215"/>
      <c r="AP431" s="216"/>
      <c r="AQ431" s="25"/>
      <c r="AR431" s="215"/>
      <c r="AS431" s="25"/>
      <c r="AT431" s="215"/>
      <c r="AU431" s="216"/>
      <c r="AV431" s="25"/>
      <c r="AW431" s="215"/>
      <c r="AX431" s="25"/>
      <c r="AY431" s="215"/>
      <c r="AZ431" s="216"/>
      <c r="BA431" s="25"/>
      <c r="BB431" s="215"/>
      <c r="BC431" s="25"/>
    </row>
    <row r="432" spans="24:55" ht="15.75" customHeight="1">
      <c r="X432" s="215"/>
      <c r="Y432" s="286"/>
      <c r="Z432" s="215"/>
      <c r="AA432" s="216"/>
      <c r="AB432" s="286"/>
      <c r="AC432" s="215"/>
      <c r="AD432" s="286"/>
      <c r="AE432" s="215"/>
      <c r="AF432" s="216"/>
      <c r="AG432" s="25"/>
      <c r="AH432" s="215"/>
      <c r="AI432" s="25"/>
      <c r="AJ432" s="215"/>
      <c r="AK432" s="216"/>
      <c r="AL432" s="25"/>
      <c r="AM432" s="215"/>
      <c r="AN432" s="25"/>
      <c r="AO432" s="215"/>
      <c r="AP432" s="216"/>
      <c r="AQ432" s="25"/>
      <c r="AR432" s="215"/>
      <c r="AS432" s="25"/>
      <c r="AT432" s="215"/>
      <c r="AU432" s="216"/>
      <c r="AV432" s="25"/>
      <c r="AW432" s="215"/>
      <c r="AX432" s="25"/>
      <c r="AY432" s="215"/>
      <c r="AZ432" s="216"/>
      <c r="BA432" s="25"/>
      <c r="BB432" s="215"/>
      <c r="BC432" s="25"/>
    </row>
    <row r="433" spans="24:55" ht="15.75" customHeight="1">
      <c r="X433" s="215"/>
      <c r="Y433" s="286"/>
      <c r="Z433" s="215"/>
      <c r="AA433" s="216"/>
      <c r="AB433" s="286"/>
      <c r="AC433" s="215"/>
      <c r="AD433" s="286"/>
      <c r="AE433" s="215"/>
      <c r="AF433" s="216"/>
      <c r="AG433" s="25"/>
      <c r="AH433" s="215"/>
      <c r="AI433" s="25"/>
      <c r="AJ433" s="215"/>
      <c r="AK433" s="216"/>
      <c r="AL433" s="25"/>
      <c r="AM433" s="215"/>
      <c r="AN433" s="25"/>
      <c r="AO433" s="215"/>
      <c r="AP433" s="216"/>
      <c r="AQ433" s="25"/>
      <c r="AR433" s="215"/>
      <c r="AS433" s="25"/>
      <c r="AT433" s="215"/>
      <c r="AU433" s="216"/>
      <c r="AV433" s="25"/>
      <c r="AW433" s="215"/>
      <c r="AX433" s="25"/>
      <c r="AY433" s="215"/>
      <c r="AZ433" s="216"/>
      <c r="BA433" s="25"/>
      <c r="BB433" s="215"/>
      <c r="BC433" s="25"/>
    </row>
    <row r="434" spans="24:55" ht="15.75" customHeight="1">
      <c r="X434" s="215"/>
      <c r="Y434" s="286"/>
      <c r="Z434" s="215"/>
      <c r="AA434" s="216"/>
      <c r="AB434" s="286"/>
      <c r="AC434" s="215"/>
      <c r="AD434" s="286"/>
      <c r="AE434" s="215"/>
      <c r="AF434" s="216"/>
      <c r="AG434" s="25"/>
      <c r="AH434" s="215"/>
      <c r="AI434" s="25"/>
      <c r="AJ434" s="215"/>
      <c r="AK434" s="216"/>
      <c r="AL434" s="25"/>
      <c r="AM434" s="215"/>
      <c r="AN434" s="25"/>
      <c r="AO434" s="215"/>
      <c r="AP434" s="216"/>
      <c r="AQ434" s="25"/>
      <c r="AR434" s="215"/>
      <c r="AS434" s="25"/>
      <c r="AT434" s="215"/>
      <c r="AU434" s="216"/>
      <c r="AV434" s="25"/>
      <c r="AW434" s="215"/>
      <c r="AX434" s="25"/>
      <c r="AY434" s="215"/>
      <c r="AZ434" s="216"/>
      <c r="BA434" s="25"/>
      <c r="BB434" s="215"/>
      <c r="BC434" s="25"/>
    </row>
    <row r="435" spans="24:55" ht="15.75" customHeight="1">
      <c r="X435" s="215"/>
      <c r="Y435" s="286"/>
      <c r="Z435" s="215"/>
      <c r="AA435" s="216"/>
      <c r="AB435" s="286"/>
      <c r="AC435" s="215"/>
      <c r="AD435" s="286"/>
      <c r="AE435" s="215"/>
      <c r="AF435" s="216"/>
      <c r="AG435" s="25"/>
      <c r="AH435" s="215"/>
      <c r="AI435" s="25"/>
      <c r="AJ435" s="215"/>
      <c r="AK435" s="216"/>
      <c r="AL435" s="25"/>
      <c r="AM435" s="215"/>
      <c r="AN435" s="25"/>
      <c r="AO435" s="215"/>
      <c r="AP435" s="216"/>
      <c r="AQ435" s="25"/>
      <c r="AR435" s="215"/>
      <c r="AS435" s="25"/>
      <c r="AT435" s="215"/>
      <c r="AU435" s="216"/>
      <c r="AV435" s="25"/>
      <c r="AW435" s="215"/>
      <c r="AX435" s="25"/>
      <c r="AY435" s="215"/>
      <c r="AZ435" s="216"/>
      <c r="BA435" s="25"/>
      <c r="BB435" s="215"/>
      <c r="BC435" s="25"/>
    </row>
    <row r="436" spans="24:55" ht="15.75" customHeight="1">
      <c r="X436" s="215"/>
      <c r="Y436" s="286"/>
      <c r="Z436" s="215"/>
      <c r="AA436" s="216"/>
      <c r="AB436" s="286"/>
      <c r="AC436" s="215"/>
      <c r="AD436" s="286"/>
      <c r="AE436" s="215"/>
      <c r="AF436" s="216"/>
      <c r="AG436" s="25"/>
      <c r="AH436" s="215"/>
      <c r="AI436" s="25"/>
      <c r="AJ436" s="215"/>
      <c r="AK436" s="216"/>
      <c r="AL436" s="25"/>
      <c r="AM436" s="215"/>
      <c r="AN436" s="25"/>
      <c r="AO436" s="215"/>
      <c r="AP436" s="216"/>
      <c r="AQ436" s="25"/>
      <c r="AR436" s="215"/>
      <c r="AS436" s="25"/>
      <c r="AT436" s="215"/>
      <c r="AU436" s="216"/>
      <c r="AV436" s="25"/>
      <c r="AW436" s="215"/>
      <c r="AX436" s="25"/>
      <c r="AY436" s="215"/>
      <c r="AZ436" s="216"/>
      <c r="BA436" s="25"/>
      <c r="BB436" s="215"/>
      <c r="BC436" s="25"/>
    </row>
    <row r="437" spans="24:55" ht="15.75" customHeight="1">
      <c r="X437" s="215"/>
      <c r="Y437" s="286"/>
      <c r="Z437" s="215"/>
      <c r="AA437" s="216"/>
      <c r="AB437" s="286"/>
      <c r="AC437" s="215"/>
      <c r="AD437" s="286"/>
      <c r="AE437" s="215"/>
      <c r="AF437" s="216"/>
      <c r="AG437" s="25"/>
      <c r="AH437" s="215"/>
      <c r="AI437" s="25"/>
      <c r="AJ437" s="215"/>
      <c r="AK437" s="216"/>
      <c r="AL437" s="25"/>
      <c r="AM437" s="215"/>
      <c r="AN437" s="25"/>
      <c r="AO437" s="215"/>
      <c r="AP437" s="216"/>
      <c r="AQ437" s="25"/>
      <c r="AR437" s="215"/>
      <c r="AS437" s="25"/>
      <c r="AT437" s="215"/>
      <c r="AU437" s="216"/>
      <c r="AV437" s="25"/>
      <c r="AW437" s="215"/>
      <c r="AX437" s="25"/>
      <c r="AY437" s="215"/>
      <c r="AZ437" s="216"/>
      <c r="BA437" s="25"/>
      <c r="BB437" s="215"/>
      <c r="BC437" s="25"/>
    </row>
    <row r="438" spans="24:55" ht="15.75" customHeight="1">
      <c r="X438" s="215"/>
      <c r="Y438" s="286"/>
      <c r="Z438" s="215"/>
      <c r="AA438" s="216"/>
      <c r="AB438" s="286"/>
      <c r="AC438" s="215"/>
      <c r="AD438" s="286"/>
      <c r="AE438" s="215"/>
      <c r="AF438" s="216"/>
      <c r="AG438" s="25"/>
      <c r="AH438" s="215"/>
      <c r="AI438" s="25"/>
      <c r="AJ438" s="215"/>
      <c r="AK438" s="216"/>
      <c r="AL438" s="25"/>
      <c r="AM438" s="215"/>
      <c r="AN438" s="25"/>
      <c r="AO438" s="215"/>
      <c r="AP438" s="216"/>
      <c r="AQ438" s="25"/>
      <c r="AR438" s="215"/>
      <c r="AS438" s="25"/>
      <c r="AT438" s="215"/>
      <c r="AU438" s="216"/>
      <c r="AV438" s="25"/>
      <c r="AW438" s="215"/>
      <c r="AX438" s="25"/>
      <c r="AY438" s="215"/>
      <c r="AZ438" s="216"/>
      <c r="BA438" s="25"/>
      <c r="BB438" s="215"/>
      <c r="BC438" s="25"/>
    </row>
    <row r="439" spans="24:55" ht="15.75" customHeight="1">
      <c r="X439" s="215"/>
      <c r="Y439" s="286"/>
      <c r="Z439" s="215"/>
      <c r="AA439" s="216"/>
      <c r="AB439" s="286"/>
      <c r="AC439" s="215"/>
      <c r="AD439" s="286"/>
      <c r="AE439" s="215"/>
      <c r="AF439" s="216"/>
      <c r="AG439" s="25"/>
      <c r="AH439" s="215"/>
      <c r="AI439" s="25"/>
      <c r="AJ439" s="215"/>
      <c r="AK439" s="216"/>
      <c r="AL439" s="25"/>
      <c r="AM439" s="215"/>
      <c r="AN439" s="25"/>
      <c r="AO439" s="215"/>
      <c r="AP439" s="216"/>
      <c r="AQ439" s="25"/>
      <c r="AR439" s="215"/>
      <c r="AS439" s="25"/>
      <c r="AT439" s="215"/>
      <c r="AU439" s="216"/>
      <c r="AV439" s="25"/>
      <c r="AW439" s="215"/>
      <c r="AX439" s="25"/>
      <c r="AY439" s="215"/>
      <c r="AZ439" s="216"/>
      <c r="BA439" s="25"/>
      <c r="BB439" s="215"/>
      <c r="BC439" s="25"/>
    </row>
    <row r="440" spans="24:55" ht="15.75" customHeight="1">
      <c r="X440" s="215"/>
      <c r="Y440" s="286"/>
      <c r="Z440" s="215"/>
      <c r="AA440" s="216"/>
      <c r="AB440" s="286"/>
      <c r="AC440" s="215"/>
      <c r="AD440" s="286"/>
      <c r="AE440" s="215"/>
      <c r="AF440" s="216"/>
      <c r="AG440" s="25"/>
      <c r="AH440" s="215"/>
      <c r="AI440" s="25"/>
      <c r="AJ440" s="215"/>
      <c r="AK440" s="216"/>
      <c r="AL440" s="25"/>
      <c r="AM440" s="215"/>
      <c r="AN440" s="25"/>
      <c r="AO440" s="215"/>
      <c r="AP440" s="216"/>
      <c r="AQ440" s="25"/>
      <c r="AR440" s="215"/>
      <c r="AS440" s="25"/>
      <c r="AT440" s="215"/>
      <c r="AU440" s="216"/>
      <c r="AV440" s="25"/>
      <c r="AW440" s="215"/>
      <c r="AX440" s="25"/>
      <c r="AY440" s="215"/>
      <c r="AZ440" s="216"/>
      <c r="BA440" s="25"/>
      <c r="BB440" s="215"/>
      <c r="BC440" s="25"/>
    </row>
    <row r="441" spans="24:55" ht="15.75" customHeight="1">
      <c r="X441" s="215"/>
      <c r="Y441" s="286"/>
      <c r="Z441" s="215"/>
      <c r="AA441" s="216"/>
      <c r="AB441" s="286"/>
      <c r="AC441" s="215"/>
      <c r="AD441" s="286"/>
      <c r="AE441" s="215"/>
      <c r="AF441" s="216"/>
      <c r="AG441" s="25"/>
      <c r="AH441" s="215"/>
      <c r="AI441" s="25"/>
      <c r="AJ441" s="215"/>
      <c r="AK441" s="216"/>
      <c r="AL441" s="25"/>
      <c r="AM441" s="215"/>
      <c r="AN441" s="25"/>
      <c r="AO441" s="215"/>
      <c r="AP441" s="216"/>
      <c r="AQ441" s="25"/>
      <c r="AR441" s="215"/>
      <c r="AS441" s="25"/>
      <c r="AT441" s="215"/>
      <c r="AU441" s="216"/>
      <c r="AV441" s="25"/>
      <c r="AW441" s="215"/>
      <c r="AX441" s="25"/>
      <c r="AY441" s="215"/>
      <c r="AZ441" s="216"/>
      <c r="BA441" s="25"/>
      <c r="BB441" s="215"/>
      <c r="BC441" s="25"/>
    </row>
    <row r="442" spans="24:55" ht="15.75" customHeight="1">
      <c r="X442" s="215"/>
      <c r="Y442" s="286"/>
      <c r="Z442" s="215"/>
      <c r="AA442" s="216"/>
      <c r="AB442" s="286"/>
      <c r="AC442" s="215"/>
      <c r="AD442" s="286"/>
      <c r="AE442" s="215"/>
      <c r="AF442" s="216"/>
      <c r="AG442" s="25"/>
      <c r="AH442" s="215"/>
      <c r="AI442" s="25"/>
      <c r="AJ442" s="215"/>
      <c r="AK442" s="216"/>
      <c r="AL442" s="25"/>
      <c r="AM442" s="215"/>
      <c r="AN442" s="25"/>
      <c r="AO442" s="215"/>
      <c r="AP442" s="216"/>
      <c r="AQ442" s="25"/>
      <c r="AR442" s="215"/>
      <c r="AS442" s="25"/>
      <c r="AT442" s="215"/>
      <c r="AU442" s="216"/>
      <c r="AV442" s="25"/>
      <c r="AW442" s="215"/>
      <c r="AX442" s="25"/>
      <c r="AY442" s="215"/>
      <c r="AZ442" s="216"/>
      <c r="BA442" s="25"/>
      <c r="BB442" s="215"/>
      <c r="BC442" s="25"/>
    </row>
    <row r="443" spans="24:55" ht="15.75" customHeight="1">
      <c r="X443" s="215"/>
      <c r="Y443" s="286"/>
      <c r="Z443" s="215"/>
      <c r="AA443" s="216"/>
      <c r="AB443" s="286"/>
      <c r="AC443" s="215"/>
      <c r="AD443" s="286"/>
      <c r="AE443" s="215"/>
      <c r="AF443" s="216"/>
      <c r="AG443" s="25"/>
      <c r="AH443" s="215"/>
      <c r="AI443" s="25"/>
      <c r="AJ443" s="215"/>
      <c r="AK443" s="216"/>
      <c r="AL443" s="25"/>
      <c r="AM443" s="215"/>
      <c r="AN443" s="25"/>
      <c r="AO443" s="215"/>
      <c r="AP443" s="216"/>
      <c r="AQ443" s="25"/>
      <c r="AR443" s="215"/>
      <c r="AS443" s="25"/>
      <c r="AT443" s="215"/>
      <c r="AU443" s="216"/>
      <c r="AV443" s="25"/>
      <c r="AW443" s="215"/>
      <c r="AX443" s="25"/>
      <c r="AY443" s="215"/>
      <c r="AZ443" s="216"/>
      <c r="BA443" s="25"/>
      <c r="BB443" s="215"/>
      <c r="BC443" s="25"/>
    </row>
    <row r="444" spans="24:55" ht="15.75" customHeight="1">
      <c r="X444" s="215"/>
      <c r="Y444" s="286"/>
      <c r="Z444" s="215"/>
      <c r="AA444" s="216"/>
      <c r="AB444" s="286"/>
      <c r="AC444" s="215"/>
      <c r="AD444" s="286"/>
      <c r="AE444" s="215"/>
      <c r="AF444" s="216"/>
      <c r="AG444" s="25"/>
      <c r="AH444" s="215"/>
      <c r="AI444" s="25"/>
      <c r="AJ444" s="215"/>
      <c r="AK444" s="216"/>
      <c r="AL444" s="25"/>
      <c r="AM444" s="215"/>
      <c r="AN444" s="25"/>
      <c r="AO444" s="215"/>
      <c r="AP444" s="216"/>
      <c r="AQ444" s="25"/>
      <c r="AR444" s="215"/>
      <c r="AS444" s="25"/>
      <c r="AT444" s="215"/>
      <c r="AU444" s="216"/>
      <c r="AV444" s="25"/>
      <c r="AW444" s="215"/>
      <c r="AX444" s="25"/>
      <c r="AY444" s="215"/>
      <c r="AZ444" s="216"/>
      <c r="BA444" s="25"/>
      <c r="BB444" s="215"/>
      <c r="BC444" s="25"/>
    </row>
    <row r="445" spans="24:55" ht="15.75" customHeight="1">
      <c r="X445" s="215"/>
      <c r="Y445" s="286"/>
      <c r="Z445" s="215"/>
      <c r="AA445" s="216"/>
      <c r="AB445" s="286"/>
      <c r="AC445" s="215"/>
      <c r="AD445" s="286"/>
      <c r="AE445" s="215"/>
      <c r="AF445" s="216"/>
      <c r="AG445" s="25"/>
      <c r="AH445" s="215"/>
      <c r="AI445" s="25"/>
      <c r="AJ445" s="215"/>
      <c r="AK445" s="216"/>
      <c r="AL445" s="25"/>
      <c r="AM445" s="215"/>
      <c r="AN445" s="25"/>
      <c r="AO445" s="215"/>
      <c r="AP445" s="216"/>
      <c r="AQ445" s="25"/>
      <c r="AR445" s="215"/>
      <c r="AS445" s="25"/>
      <c r="AT445" s="215"/>
      <c r="AU445" s="216"/>
      <c r="AV445" s="25"/>
      <c r="AW445" s="215"/>
      <c r="AX445" s="25"/>
      <c r="AY445" s="215"/>
      <c r="AZ445" s="216"/>
      <c r="BA445" s="25"/>
      <c r="BB445" s="215"/>
      <c r="BC445" s="25"/>
    </row>
    <row r="446" spans="24:55" ht="15.75" customHeight="1">
      <c r="X446" s="215"/>
      <c r="Y446" s="286"/>
      <c r="Z446" s="215"/>
      <c r="AA446" s="216"/>
      <c r="AB446" s="286"/>
      <c r="AC446" s="215"/>
      <c r="AD446" s="286"/>
      <c r="AE446" s="215"/>
      <c r="AF446" s="216"/>
      <c r="AG446" s="25"/>
      <c r="AH446" s="215"/>
      <c r="AI446" s="25"/>
      <c r="AJ446" s="215"/>
      <c r="AK446" s="216"/>
      <c r="AL446" s="25"/>
      <c r="AM446" s="215"/>
      <c r="AN446" s="25"/>
      <c r="AO446" s="215"/>
      <c r="AP446" s="216"/>
      <c r="AQ446" s="25"/>
      <c r="AR446" s="215"/>
      <c r="AS446" s="25"/>
      <c r="AT446" s="215"/>
      <c r="AU446" s="216"/>
      <c r="AV446" s="25"/>
      <c r="AW446" s="215"/>
      <c r="AX446" s="25"/>
      <c r="AY446" s="215"/>
      <c r="AZ446" s="216"/>
      <c r="BA446" s="25"/>
      <c r="BB446" s="215"/>
      <c r="BC446" s="25"/>
    </row>
    <row r="447" spans="24:55" ht="15.75" customHeight="1">
      <c r="X447" s="215"/>
      <c r="Y447" s="286"/>
      <c r="Z447" s="215"/>
      <c r="AA447" s="216"/>
      <c r="AB447" s="286"/>
      <c r="AC447" s="215"/>
      <c r="AD447" s="286"/>
      <c r="AE447" s="215"/>
      <c r="AF447" s="216"/>
      <c r="AG447" s="25"/>
      <c r="AH447" s="215"/>
      <c r="AI447" s="25"/>
      <c r="AJ447" s="215"/>
      <c r="AK447" s="216"/>
      <c r="AL447" s="25"/>
      <c r="AM447" s="215"/>
      <c r="AN447" s="25"/>
      <c r="AO447" s="215"/>
      <c r="AP447" s="216"/>
      <c r="AQ447" s="25"/>
      <c r="AR447" s="215"/>
      <c r="AS447" s="25"/>
      <c r="AT447" s="215"/>
      <c r="AU447" s="216"/>
      <c r="AV447" s="25"/>
      <c r="AW447" s="215"/>
      <c r="AX447" s="25"/>
      <c r="AY447" s="215"/>
      <c r="AZ447" s="216"/>
      <c r="BA447" s="25"/>
      <c r="BB447" s="215"/>
      <c r="BC447" s="25"/>
    </row>
    <row r="448" spans="24:55" ht="15.75" customHeight="1">
      <c r="X448" s="215"/>
      <c r="Y448" s="286"/>
      <c r="Z448" s="215"/>
      <c r="AA448" s="216"/>
      <c r="AB448" s="286"/>
      <c r="AC448" s="215"/>
      <c r="AD448" s="286"/>
      <c r="AE448" s="215"/>
      <c r="AF448" s="216"/>
      <c r="AG448" s="25"/>
      <c r="AH448" s="215"/>
      <c r="AI448" s="25"/>
      <c r="AJ448" s="215"/>
      <c r="AK448" s="216"/>
      <c r="AL448" s="25"/>
      <c r="AM448" s="215"/>
      <c r="AN448" s="25"/>
      <c r="AO448" s="215"/>
      <c r="AP448" s="216"/>
      <c r="AQ448" s="25"/>
      <c r="AR448" s="215"/>
      <c r="AS448" s="25"/>
      <c r="AT448" s="215"/>
      <c r="AU448" s="216"/>
      <c r="AV448" s="25"/>
      <c r="AW448" s="215"/>
      <c r="AX448" s="25"/>
      <c r="AY448" s="215"/>
      <c r="AZ448" s="216"/>
      <c r="BA448" s="25"/>
      <c r="BB448" s="215"/>
      <c r="BC448" s="25"/>
    </row>
    <row r="449" spans="24:55" ht="15.75" customHeight="1">
      <c r="X449" s="215"/>
      <c r="Y449" s="286"/>
      <c r="Z449" s="215"/>
      <c r="AA449" s="216"/>
      <c r="AB449" s="286"/>
      <c r="AC449" s="215"/>
      <c r="AD449" s="286"/>
      <c r="AE449" s="215"/>
      <c r="AF449" s="216"/>
      <c r="AG449" s="25"/>
      <c r="AH449" s="215"/>
      <c r="AI449" s="25"/>
      <c r="AJ449" s="215"/>
      <c r="AK449" s="216"/>
      <c r="AL449" s="25"/>
      <c r="AM449" s="215"/>
      <c r="AN449" s="25"/>
      <c r="AO449" s="215"/>
      <c r="AP449" s="216"/>
      <c r="AQ449" s="25"/>
      <c r="AR449" s="215"/>
      <c r="AS449" s="25"/>
      <c r="AT449" s="215"/>
      <c r="AU449" s="216"/>
      <c r="AV449" s="25"/>
      <c r="AW449" s="215"/>
      <c r="AX449" s="25"/>
      <c r="AY449" s="215"/>
      <c r="AZ449" s="216"/>
      <c r="BA449" s="25"/>
      <c r="BB449" s="215"/>
      <c r="BC449" s="25"/>
    </row>
    <row r="450" spans="24:55" ht="15.75" customHeight="1">
      <c r="X450" s="215"/>
      <c r="Y450" s="286"/>
      <c r="Z450" s="215"/>
      <c r="AA450" s="216"/>
      <c r="AB450" s="286"/>
      <c r="AC450" s="215"/>
      <c r="AD450" s="286"/>
      <c r="AE450" s="215"/>
      <c r="AF450" s="216"/>
      <c r="AG450" s="25"/>
      <c r="AH450" s="215"/>
      <c r="AI450" s="25"/>
      <c r="AJ450" s="215"/>
      <c r="AK450" s="216"/>
      <c r="AL450" s="25"/>
      <c r="AM450" s="215"/>
      <c r="AN450" s="25"/>
      <c r="AO450" s="215"/>
      <c r="AP450" s="216"/>
      <c r="AQ450" s="25"/>
      <c r="AR450" s="215"/>
      <c r="AS450" s="25"/>
      <c r="AT450" s="215"/>
      <c r="AU450" s="216"/>
      <c r="AV450" s="25"/>
      <c r="AW450" s="215"/>
      <c r="AX450" s="25"/>
      <c r="AY450" s="215"/>
      <c r="AZ450" s="216"/>
      <c r="BA450" s="25"/>
      <c r="BB450" s="215"/>
      <c r="BC450" s="25"/>
    </row>
    <row r="451" spans="24:55" ht="15.75" customHeight="1">
      <c r="X451" s="215"/>
      <c r="Y451" s="286"/>
      <c r="Z451" s="215"/>
      <c r="AA451" s="216"/>
      <c r="AB451" s="286"/>
      <c r="AC451" s="215"/>
      <c r="AD451" s="286"/>
      <c r="AE451" s="215"/>
      <c r="AF451" s="216"/>
      <c r="AG451" s="25"/>
      <c r="AH451" s="215"/>
      <c r="AI451" s="25"/>
      <c r="AJ451" s="215"/>
      <c r="AK451" s="216"/>
      <c r="AL451" s="25"/>
      <c r="AM451" s="215"/>
      <c r="AN451" s="25"/>
      <c r="AO451" s="215"/>
      <c r="AP451" s="216"/>
      <c r="AQ451" s="25"/>
      <c r="AR451" s="215"/>
      <c r="AS451" s="25"/>
      <c r="AT451" s="215"/>
      <c r="AU451" s="216"/>
      <c r="AV451" s="25"/>
      <c r="AW451" s="215"/>
      <c r="AX451" s="25"/>
      <c r="AY451" s="215"/>
      <c r="AZ451" s="216"/>
      <c r="BA451" s="25"/>
      <c r="BB451" s="215"/>
      <c r="BC451" s="25"/>
    </row>
    <row r="452" spans="24:55" ht="15.75" customHeight="1">
      <c r="X452" s="215"/>
      <c r="Y452" s="286"/>
      <c r="Z452" s="215"/>
      <c r="AA452" s="216"/>
      <c r="AB452" s="286"/>
      <c r="AC452" s="215"/>
      <c r="AD452" s="286"/>
      <c r="AE452" s="215"/>
      <c r="AF452" s="216"/>
      <c r="AG452" s="25"/>
      <c r="AH452" s="215"/>
      <c r="AI452" s="25"/>
      <c r="AJ452" s="215"/>
      <c r="AK452" s="216"/>
      <c r="AL452" s="25"/>
      <c r="AM452" s="215"/>
      <c r="AN452" s="25"/>
      <c r="AO452" s="215"/>
      <c r="AP452" s="216"/>
      <c r="AQ452" s="25"/>
      <c r="AR452" s="215"/>
      <c r="AS452" s="25"/>
      <c r="AT452" s="215"/>
      <c r="AU452" s="216"/>
      <c r="AV452" s="25"/>
      <c r="AW452" s="215"/>
      <c r="AX452" s="25"/>
      <c r="AY452" s="215"/>
      <c r="AZ452" s="216"/>
      <c r="BA452" s="25"/>
      <c r="BB452" s="215"/>
      <c r="BC452" s="25"/>
    </row>
    <row r="453" spans="24:55" ht="15.75" customHeight="1">
      <c r="X453" s="215"/>
      <c r="Y453" s="286"/>
      <c r="Z453" s="215"/>
      <c r="AA453" s="216"/>
      <c r="AB453" s="286"/>
      <c r="AC453" s="215"/>
      <c r="AD453" s="286"/>
      <c r="AE453" s="215"/>
      <c r="AF453" s="216"/>
      <c r="AG453" s="25"/>
      <c r="AH453" s="215"/>
      <c r="AI453" s="25"/>
      <c r="AJ453" s="215"/>
      <c r="AK453" s="216"/>
      <c r="AL453" s="25"/>
      <c r="AM453" s="215"/>
      <c r="AN453" s="25"/>
      <c r="AO453" s="215"/>
      <c r="AP453" s="216"/>
      <c r="AQ453" s="25"/>
      <c r="AR453" s="215"/>
      <c r="AS453" s="25"/>
      <c r="AT453" s="215"/>
      <c r="AU453" s="216"/>
      <c r="AV453" s="25"/>
      <c r="AW453" s="215"/>
      <c r="AX453" s="25"/>
      <c r="AY453" s="215"/>
      <c r="AZ453" s="216"/>
      <c r="BA453" s="25"/>
      <c r="BB453" s="215"/>
      <c r="BC453" s="25"/>
    </row>
    <row r="454" spans="24:55" ht="15.75" customHeight="1">
      <c r="X454" s="215"/>
      <c r="Y454" s="286"/>
      <c r="Z454" s="215"/>
      <c r="AA454" s="216"/>
      <c r="AB454" s="286"/>
      <c r="AC454" s="215"/>
      <c r="AD454" s="286"/>
      <c r="AE454" s="215"/>
      <c r="AF454" s="216"/>
      <c r="AG454" s="25"/>
      <c r="AH454" s="215"/>
      <c r="AI454" s="25"/>
      <c r="AJ454" s="215"/>
      <c r="AK454" s="216"/>
      <c r="AL454" s="25"/>
      <c r="AM454" s="215"/>
      <c r="AN454" s="25"/>
      <c r="AO454" s="215"/>
      <c r="AP454" s="216"/>
      <c r="AQ454" s="25"/>
      <c r="AR454" s="215"/>
      <c r="AS454" s="25"/>
      <c r="AT454" s="215"/>
      <c r="AU454" s="216"/>
      <c r="AV454" s="25"/>
      <c r="AW454" s="215"/>
      <c r="AX454" s="25"/>
      <c r="AY454" s="215"/>
      <c r="AZ454" s="216"/>
      <c r="BA454" s="25"/>
      <c r="BB454" s="215"/>
      <c r="BC454" s="25"/>
    </row>
    <row r="455" spans="24:55" ht="15.75" customHeight="1">
      <c r="X455" s="215"/>
      <c r="Y455" s="286"/>
      <c r="Z455" s="215"/>
      <c r="AA455" s="216"/>
      <c r="AB455" s="286"/>
      <c r="AC455" s="215"/>
      <c r="AD455" s="286"/>
      <c r="AE455" s="215"/>
      <c r="AF455" s="216"/>
      <c r="AG455" s="25"/>
      <c r="AH455" s="215"/>
      <c r="AI455" s="25"/>
      <c r="AJ455" s="215"/>
      <c r="AK455" s="216"/>
      <c r="AL455" s="25"/>
      <c r="AM455" s="215"/>
      <c r="AN455" s="25"/>
      <c r="AO455" s="215"/>
      <c r="AP455" s="216"/>
      <c r="AQ455" s="25"/>
      <c r="AR455" s="215"/>
      <c r="AS455" s="25"/>
      <c r="AT455" s="215"/>
      <c r="AU455" s="216"/>
      <c r="AV455" s="25"/>
      <c r="AW455" s="215"/>
      <c r="AX455" s="25"/>
      <c r="AY455" s="215"/>
      <c r="AZ455" s="216"/>
      <c r="BA455" s="25"/>
      <c r="BB455" s="215"/>
      <c r="BC455" s="25"/>
    </row>
    <row r="456" spans="24:55" ht="15.75" customHeight="1">
      <c r="X456" s="215"/>
      <c r="Y456" s="286"/>
      <c r="Z456" s="215"/>
      <c r="AA456" s="216"/>
      <c r="AB456" s="286"/>
      <c r="AC456" s="215"/>
      <c r="AD456" s="286"/>
      <c r="AE456" s="215"/>
      <c r="AF456" s="216"/>
      <c r="AG456" s="25"/>
      <c r="AH456" s="215"/>
      <c r="AI456" s="25"/>
      <c r="AJ456" s="215"/>
      <c r="AK456" s="216"/>
      <c r="AL456" s="25"/>
      <c r="AM456" s="215"/>
      <c r="AN456" s="25"/>
      <c r="AO456" s="215"/>
      <c r="AP456" s="216"/>
      <c r="AQ456" s="25"/>
      <c r="AR456" s="215"/>
      <c r="AS456" s="25"/>
      <c r="AT456" s="215"/>
      <c r="AU456" s="216"/>
      <c r="AV456" s="25"/>
      <c r="AW456" s="215"/>
      <c r="AX456" s="25"/>
      <c r="AY456" s="215"/>
      <c r="AZ456" s="216"/>
      <c r="BA456" s="25"/>
      <c r="BB456" s="215"/>
      <c r="BC456" s="25"/>
    </row>
    <row r="457" spans="24:55" ht="15.75" customHeight="1">
      <c r="X457" s="215"/>
      <c r="Y457" s="286"/>
      <c r="Z457" s="215"/>
      <c r="AA457" s="216"/>
      <c r="AB457" s="286"/>
      <c r="AC457" s="215"/>
      <c r="AD457" s="286"/>
      <c r="AE457" s="215"/>
      <c r="AF457" s="216"/>
      <c r="AG457" s="25"/>
      <c r="AH457" s="215"/>
      <c r="AI457" s="25"/>
      <c r="AJ457" s="215"/>
      <c r="AK457" s="216"/>
      <c r="AL457" s="25"/>
      <c r="AM457" s="215"/>
      <c r="AN457" s="25"/>
      <c r="AO457" s="215"/>
      <c r="AP457" s="216"/>
      <c r="AQ457" s="25"/>
      <c r="AR457" s="215"/>
      <c r="AS457" s="25"/>
      <c r="AT457" s="215"/>
      <c r="AU457" s="216"/>
      <c r="AV457" s="25"/>
      <c r="AW457" s="215"/>
      <c r="AX457" s="25"/>
      <c r="AY457" s="215"/>
      <c r="AZ457" s="216"/>
      <c r="BA457" s="25"/>
      <c r="BB457" s="215"/>
      <c r="BC457" s="25"/>
    </row>
    <row r="458" spans="24:55" ht="15.75" customHeight="1">
      <c r="X458" s="215"/>
      <c r="Y458" s="286"/>
      <c r="Z458" s="215"/>
      <c r="AA458" s="216"/>
      <c r="AB458" s="286"/>
      <c r="AC458" s="215"/>
      <c r="AD458" s="286"/>
      <c r="AE458" s="215"/>
      <c r="AF458" s="216"/>
      <c r="AG458" s="25"/>
      <c r="AH458" s="215"/>
      <c r="AI458" s="25"/>
      <c r="AJ458" s="215"/>
      <c r="AK458" s="216"/>
      <c r="AL458" s="25"/>
      <c r="AM458" s="215"/>
      <c r="AN458" s="25"/>
      <c r="AO458" s="215"/>
      <c r="AP458" s="216"/>
      <c r="AQ458" s="25"/>
      <c r="AR458" s="215"/>
      <c r="AS458" s="25"/>
      <c r="AT458" s="215"/>
      <c r="AU458" s="216"/>
      <c r="AV458" s="25"/>
      <c r="AW458" s="215"/>
      <c r="AX458" s="25"/>
      <c r="AY458" s="215"/>
      <c r="AZ458" s="216"/>
      <c r="BA458" s="25"/>
      <c r="BB458" s="215"/>
      <c r="BC458" s="25"/>
    </row>
    <row r="459" spans="24:55" ht="15.75" customHeight="1">
      <c r="X459" s="215"/>
      <c r="Y459" s="286"/>
      <c r="Z459" s="215"/>
      <c r="AA459" s="216"/>
      <c r="AB459" s="286"/>
      <c r="AC459" s="215"/>
      <c r="AD459" s="286"/>
      <c r="AE459" s="215"/>
      <c r="AF459" s="216"/>
      <c r="AG459" s="25"/>
      <c r="AH459" s="215"/>
      <c r="AI459" s="25"/>
      <c r="AJ459" s="215"/>
      <c r="AK459" s="216"/>
      <c r="AL459" s="25"/>
      <c r="AM459" s="215"/>
      <c r="AN459" s="25"/>
      <c r="AO459" s="215"/>
      <c r="AP459" s="216"/>
      <c r="AQ459" s="25"/>
      <c r="AR459" s="215"/>
      <c r="AS459" s="25"/>
      <c r="AT459" s="215"/>
      <c r="AU459" s="216"/>
      <c r="AV459" s="25"/>
      <c r="AW459" s="215"/>
      <c r="AX459" s="25"/>
      <c r="AY459" s="215"/>
      <c r="AZ459" s="216"/>
      <c r="BA459" s="25"/>
      <c r="BB459" s="215"/>
      <c r="BC459" s="25"/>
    </row>
    <row r="460" spans="24:55" ht="15.75" customHeight="1">
      <c r="X460" s="215"/>
      <c r="Y460" s="286"/>
      <c r="Z460" s="215"/>
      <c r="AA460" s="216"/>
      <c r="AB460" s="286"/>
      <c r="AC460" s="215"/>
      <c r="AD460" s="286"/>
      <c r="AE460" s="215"/>
      <c r="AF460" s="216"/>
      <c r="AG460" s="25"/>
      <c r="AH460" s="215"/>
      <c r="AI460" s="25"/>
      <c r="AJ460" s="215"/>
      <c r="AK460" s="216"/>
      <c r="AL460" s="25"/>
      <c r="AM460" s="215"/>
      <c r="AN460" s="25"/>
      <c r="AO460" s="215"/>
      <c r="AP460" s="216"/>
      <c r="AQ460" s="25"/>
      <c r="AR460" s="215"/>
      <c r="AS460" s="25"/>
      <c r="AT460" s="215"/>
      <c r="AU460" s="216"/>
      <c r="AV460" s="25"/>
      <c r="AW460" s="215"/>
      <c r="AX460" s="25"/>
      <c r="AY460" s="215"/>
      <c r="AZ460" s="216"/>
      <c r="BA460" s="25"/>
      <c r="BB460" s="215"/>
      <c r="BC460" s="25"/>
    </row>
    <row r="461" spans="24:55" ht="15.75" customHeight="1">
      <c r="X461" s="215"/>
      <c r="Y461" s="286"/>
      <c r="Z461" s="215"/>
      <c r="AA461" s="216"/>
      <c r="AB461" s="286"/>
      <c r="AC461" s="215"/>
      <c r="AD461" s="286"/>
      <c r="AE461" s="215"/>
      <c r="AF461" s="216"/>
      <c r="AG461" s="25"/>
      <c r="AH461" s="215"/>
      <c r="AI461" s="25"/>
      <c r="AJ461" s="215"/>
      <c r="AK461" s="216"/>
      <c r="AL461" s="25"/>
      <c r="AM461" s="215"/>
      <c r="AN461" s="25"/>
      <c r="AO461" s="215"/>
      <c r="AP461" s="216"/>
      <c r="AQ461" s="25"/>
      <c r="AR461" s="215"/>
      <c r="AS461" s="25"/>
      <c r="AT461" s="215"/>
      <c r="AU461" s="216"/>
      <c r="AV461" s="25"/>
      <c r="AW461" s="215"/>
      <c r="AX461" s="25"/>
      <c r="AY461" s="215"/>
      <c r="AZ461" s="216"/>
      <c r="BA461" s="25"/>
      <c r="BB461" s="215"/>
      <c r="BC461" s="25"/>
    </row>
    <row r="462" spans="24:55" ht="15.75" customHeight="1">
      <c r="X462" s="215"/>
      <c r="Y462" s="286"/>
      <c r="Z462" s="215"/>
      <c r="AA462" s="216"/>
      <c r="AB462" s="286"/>
      <c r="AC462" s="215"/>
      <c r="AD462" s="286"/>
      <c r="AE462" s="215"/>
      <c r="AF462" s="216"/>
      <c r="AG462" s="25"/>
      <c r="AH462" s="215"/>
      <c r="AI462" s="25"/>
      <c r="AJ462" s="215"/>
      <c r="AK462" s="216"/>
      <c r="AL462" s="25"/>
      <c r="AM462" s="215"/>
      <c r="AN462" s="25"/>
      <c r="AO462" s="215"/>
      <c r="AP462" s="216"/>
      <c r="AQ462" s="25"/>
      <c r="AR462" s="215"/>
      <c r="AS462" s="25"/>
      <c r="AT462" s="215"/>
      <c r="AU462" s="216"/>
      <c r="AV462" s="25"/>
      <c r="AW462" s="215"/>
      <c r="AX462" s="25"/>
      <c r="AY462" s="215"/>
      <c r="AZ462" s="216"/>
      <c r="BA462" s="25"/>
      <c r="BB462" s="215"/>
      <c r="BC462" s="25"/>
    </row>
    <row r="463" spans="24:55" ht="15.75" customHeight="1">
      <c r="X463" s="215"/>
      <c r="Y463" s="286"/>
      <c r="Z463" s="215"/>
      <c r="AA463" s="216"/>
      <c r="AB463" s="286"/>
      <c r="AC463" s="215"/>
      <c r="AD463" s="286"/>
      <c r="AE463" s="215"/>
      <c r="AF463" s="216"/>
      <c r="AG463" s="25"/>
      <c r="AH463" s="215"/>
      <c r="AI463" s="25"/>
      <c r="AJ463" s="215"/>
      <c r="AK463" s="216"/>
      <c r="AL463" s="25"/>
      <c r="AM463" s="215"/>
      <c r="AN463" s="25"/>
      <c r="AO463" s="215"/>
      <c r="AP463" s="216"/>
      <c r="AQ463" s="25"/>
      <c r="AR463" s="215"/>
      <c r="AS463" s="25"/>
      <c r="AT463" s="215"/>
      <c r="AU463" s="216"/>
      <c r="AV463" s="25"/>
      <c r="AW463" s="215"/>
      <c r="AX463" s="25"/>
      <c r="AY463" s="215"/>
      <c r="AZ463" s="216"/>
      <c r="BA463" s="25"/>
      <c r="BB463" s="215"/>
      <c r="BC463" s="25"/>
    </row>
    <row r="464" spans="24:55" ht="15.75" customHeight="1">
      <c r="X464" s="215"/>
      <c r="Y464" s="286"/>
      <c r="Z464" s="215"/>
      <c r="AA464" s="216"/>
      <c r="AB464" s="286"/>
      <c r="AC464" s="215"/>
      <c r="AD464" s="286"/>
      <c r="AE464" s="215"/>
      <c r="AF464" s="216"/>
      <c r="AG464" s="25"/>
      <c r="AH464" s="215"/>
      <c r="AI464" s="25"/>
      <c r="AJ464" s="215"/>
      <c r="AK464" s="216"/>
      <c r="AL464" s="25"/>
      <c r="AM464" s="215"/>
      <c r="AN464" s="25"/>
      <c r="AO464" s="215"/>
      <c r="AP464" s="216"/>
      <c r="AQ464" s="25"/>
      <c r="AR464" s="215"/>
      <c r="AS464" s="25"/>
      <c r="AT464" s="215"/>
      <c r="AU464" s="216"/>
      <c r="AV464" s="25"/>
      <c r="AW464" s="215"/>
      <c r="AX464" s="25"/>
      <c r="AY464" s="215"/>
      <c r="AZ464" s="216"/>
      <c r="BA464" s="25"/>
      <c r="BB464" s="215"/>
      <c r="BC464" s="25"/>
    </row>
    <row r="465" spans="24:55" ht="15.75" customHeight="1">
      <c r="X465" s="215"/>
      <c r="Y465" s="286"/>
      <c r="Z465" s="215"/>
      <c r="AA465" s="216"/>
      <c r="AB465" s="286"/>
      <c r="AC465" s="215"/>
      <c r="AD465" s="286"/>
      <c r="AE465" s="215"/>
      <c r="AF465" s="216"/>
      <c r="AG465" s="25"/>
      <c r="AH465" s="215"/>
      <c r="AI465" s="25"/>
      <c r="AJ465" s="215"/>
      <c r="AK465" s="216"/>
      <c r="AL465" s="25"/>
      <c r="AM465" s="215"/>
      <c r="AN465" s="25"/>
      <c r="AO465" s="215"/>
      <c r="AP465" s="216"/>
      <c r="AQ465" s="25"/>
      <c r="AR465" s="215"/>
      <c r="AS465" s="25"/>
      <c r="AT465" s="215"/>
      <c r="AU465" s="216"/>
      <c r="AV465" s="25"/>
      <c r="AW465" s="215"/>
      <c r="AX465" s="25"/>
      <c r="AY465" s="215"/>
      <c r="AZ465" s="216"/>
      <c r="BA465" s="25"/>
      <c r="BB465" s="215"/>
      <c r="BC465" s="25"/>
    </row>
    <row r="466" spans="24:55" ht="15.75" customHeight="1">
      <c r="X466" s="215"/>
      <c r="Y466" s="286"/>
      <c r="Z466" s="215"/>
      <c r="AA466" s="216"/>
      <c r="AB466" s="286"/>
      <c r="AC466" s="215"/>
      <c r="AD466" s="286"/>
      <c r="AE466" s="215"/>
      <c r="AF466" s="216"/>
      <c r="AG466" s="25"/>
      <c r="AH466" s="215"/>
      <c r="AI466" s="25"/>
      <c r="AJ466" s="215"/>
      <c r="AK466" s="216"/>
      <c r="AL466" s="25"/>
      <c r="AM466" s="215"/>
      <c r="AN466" s="25"/>
      <c r="AO466" s="215"/>
      <c r="AP466" s="216"/>
      <c r="AQ466" s="25"/>
      <c r="AR466" s="215"/>
      <c r="AS466" s="25"/>
      <c r="AT466" s="215"/>
      <c r="AU466" s="216"/>
      <c r="AV466" s="25"/>
      <c r="AW466" s="215"/>
      <c r="AX466" s="25"/>
      <c r="AY466" s="215"/>
      <c r="AZ466" s="216"/>
      <c r="BA466" s="25"/>
      <c r="BB466" s="215"/>
      <c r="BC466" s="25"/>
    </row>
    <row r="467" spans="24:55" ht="15.75" customHeight="1">
      <c r="X467" s="215"/>
      <c r="Y467" s="286"/>
      <c r="Z467" s="215"/>
      <c r="AA467" s="216"/>
      <c r="AB467" s="286"/>
      <c r="AC467" s="215"/>
      <c r="AD467" s="286"/>
      <c r="AE467" s="215"/>
      <c r="AF467" s="216"/>
      <c r="AG467" s="25"/>
      <c r="AH467" s="215"/>
      <c r="AI467" s="25"/>
      <c r="AJ467" s="215"/>
      <c r="AK467" s="216"/>
      <c r="AL467" s="25"/>
      <c r="AM467" s="215"/>
      <c r="AN467" s="25"/>
      <c r="AO467" s="215"/>
      <c r="AP467" s="216"/>
      <c r="AQ467" s="25"/>
      <c r="AR467" s="215"/>
      <c r="AS467" s="25"/>
      <c r="AT467" s="215"/>
      <c r="AU467" s="216"/>
      <c r="AV467" s="25"/>
      <c r="AW467" s="215"/>
      <c r="AX467" s="25"/>
      <c r="AY467" s="215"/>
      <c r="AZ467" s="216"/>
      <c r="BA467" s="25"/>
      <c r="BB467" s="215"/>
      <c r="BC467" s="25"/>
    </row>
    <row r="468" spans="24:55" ht="15.75" customHeight="1">
      <c r="X468" s="215"/>
      <c r="Y468" s="286"/>
      <c r="Z468" s="215"/>
      <c r="AA468" s="216"/>
      <c r="AB468" s="286"/>
      <c r="AC468" s="215"/>
      <c r="AD468" s="286"/>
      <c r="AE468" s="215"/>
      <c r="AF468" s="216"/>
      <c r="AG468" s="25"/>
      <c r="AH468" s="215"/>
      <c r="AI468" s="25"/>
      <c r="AJ468" s="215"/>
      <c r="AK468" s="216"/>
      <c r="AL468" s="25"/>
      <c r="AM468" s="215"/>
      <c r="AN468" s="25"/>
      <c r="AO468" s="215"/>
      <c r="AP468" s="216"/>
      <c r="AQ468" s="25"/>
      <c r="AR468" s="215"/>
      <c r="AS468" s="25"/>
      <c r="AT468" s="215"/>
      <c r="AU468" s="216"/>
      <c r="AV468" s="25"/>
      <c r="AW468" s="215"/>
      <c r="AX468" s="25"/>
      <c r="AY468" s="215"/>
      <c r="AZ468" s="216"/>
      <c r="BA468" s="25"/>
      <c r="BB468" s="215"/>
      <c r="BC468" s="25"/>
    </row>
    <row r="469" spans="24:55" ht="15.75" customHeight="1">
      <c r="X469" s="215"/>
      <c r="Y469" s="286"/>
      <c r="Z469" s="215"/>
      <c r="AA469" s="216"/>
      <c r="AB469" s="286"/>
      <c r="AC469" s="215"/>
      <c r="AD469" s="286"/>
      <c r="AE469" s="215"/>
      <c r="AF469" s="216"/>
      <c r="AG469" s="25"/>
      <c r="AH469" s="215"/>
      <c r="AI469" s="25"/>
      <c r="AJ469" s="215"/>
      <c r="AK469" s="216"/>
      <c r="AL469" s="25"/>
      <c r="AM469" s="215"/>
      <c r="AN469" s="25"/>
      <c r="AO469" s="215"/>
      <c r="AP469" s="216"/>
      <c r="AQ469" s="25"/>
      <c r="AR469" s="215"/>
      <c r="AS469" s="25"/>
      <c r="AT469" s="215"/>
      <c r="AU469" s="216"/>
      <c r="AV469" s="25"/>
      <c r="AW469" s="215"/>
      <c r="AX469" s="25"/>
      <c r="AY469" s="215"/>
      <c r="AZ469" s="216"/>
      <c r="BA469" s="25"/>
      <c r="BB469" s="215"/>
      <c r="BC469" s="25"/>
    </row>
    <row r="470" spans="24:55" ht="15.75" customHeight="1">
      <c r="X470" s="215"/>
      <c r="Y470" s="286"/>
      <c r="Z470" s="215"/>
      <c r="AA470" s="216"/>
      <c r="AB470" s="286"/>
      <c r="AC470" s="215"/>
      <c r="AD470" s="286"/>
      <c r="AE470" s="215"/>
      <c r="AF470" s="216"/>
      <c r="AG470" s="25"/>
      <c r="AH470" s="215"/>
      <c r="AI470" s="25"/>
      <c r="AJ470" s="215"/>
      <c r="AK470" s="216"/>
      <c r="AL470" s="25"/>
      <c r="AM470" s="215"/>
      <c r="AN470" s="25"/>
      <c r="AO470" s="215"/>
      <c r="AP470" s="216"/>
      <c r="AQ470" s="25"/>
      <c r="AR470" s="215"/>
      <c r="AS470" s="25"/>
      <c r="AT470" s="215"/>
      <c r="AU470" s="216"/>
      <c r="AV470" s="25"/>
      <c r="AW470" s="215"/>
      <c r="AX470" s="25"/>
      <c r="AY470" s="215"/>
      <c r="AZ470" s="216"/>
      <c r="BA470" s="25"/>
      <c r="BB470" s="215"/>
      <c r="BC470" s="25"/>
    </row>
    <row r="471" spans="24:55" ht="15.75" customHeight="1">
      <c r="X471" s="215"/>
      <c r="Y471" s="286"/>
      <c r="Z471" s="215"/>
      <c r="AA471" s="216"/>
      <c r="AB471" s="286"/>
      <c r="AC471" s="215"/>
      <c r="AD471" s="286"/>
      <c r="AE471" s="215"/>
      <c r="AF471" s="216"/>
      <c r="AG471" s="25"/>
      <c r="AH471" s="215"/>
      <c r="AI471" s="25"/>
      <c r="AJ471" s="215"/>
      <c r="AK471" s="216"/>
      <c r="AL471" s="25"/>
      <c r="AM471" s="215"/>
      <c r="AN471" s="25"/>
      <c r="AO471" s="215"/>
      <c r="AP471" s="216"/>
      <c r="AQ471" s="25"/>
      <c r="AR471" s="215"/>
      <c r="AS471" s="25"/>
      <c r="AT471" s="215"/>
      <c r="AU471" s="216"/>
      <c r="AV471" s="25"/>
      <c r="AW471" s="215"/>
      <c r="AX471" s="25"/>
      <c r="AY471" s="215"/>
      <c r="AZ471" s="216"/>
      <c r="BA471" s="25"/>
      <c r="BB471" s="215"/>
      <c r="BC471" s="25"/>
    </row>
    <row r="472" spans="24:55" ht="15.75" customHeight="1">
      <c r="X472" s="215"/>
      <c r="Y472" s="286"/>
      <c r="Z472" s="215"/>
      <c r="AA472" s="216"/>
      <c r="AB472" s="286"/>
      <c r="AC472" s="215"/>
      <c r="AD472" s="286"/>
      <c r="AE472" s="215"/>
      <c r="AF472" s="216"/>
      <c r="AG472" s="25"/>
      <c r="AH472" s="215"/>
      <c r="AI472" s="25"/>
      <c r="AJ472" s="215"/>
      <c r="AK472" s="216"/>
      <c r="AL472" s="25"/>
      <c r="AM472" s="215"/>
      <c r="AN472" s="25"/>
      <c r="AO472" s="215"/>
      <c r="AP472" s="216"/>
      <c r="AQ472" s="25"/>
      <c r="AR472" s="215"/>
      <c r="AS472" s="25"/>
      <c r="AT472" s="215"/>
      <c r="AU472" s="216"/>
      <c r="AV472" s="25"/>
      <c r="AW472" s="215"/>
      <c r="AX472" s="25"/>
      <c r="AY472" s="215"/>
      <c r="AZ472" s="216"/>
      <c r="BA472" s="25"/>
      <c r="BB472" s="215"/>
      <c r="BC472" s="25"/>
    </row>
    <row r="473" spans="24:55" ht="15.75" customHeight="1">
      <c r="X473" s="215"/>
      <c r="Y473" s="286"/>
      <c r="Z473" s="215"/>
      <c r="AA473" s="216"/>
      <c r="AB473" s="286"/>
      <c r="AC473" s="215"/>
      <c r="AD473" s="286"/>
      <c r="AE473" s="215"/>
      <c r="AF473" s="216"/>
      <c r="AG473" s="25"/>
      <c r="AH473" s="215"/>
      <c r="AI473" s="25"/>
      <c r="AJ473" s="215"/>
      <c r="AK473" s="216"/>
      <c r="AL473" s="25"/>
      <c r="AM473" s="215"/>
      <c r="AN473" s="25"/>
      <c r="AO473" s="215"/>
      <c r="AP473" s="216"/>
      <c r="AQ473" s="25"/>
      <c r="AR473" s="215"/>
      <c r="AS473" s="25"/>
      <c r="AT473" s="215"/>
      <c r="AU473" s="216"/>
      <c r="AV473" s="25"/>
      <c r="AW473" s="215"/>
      <c r="AX473" s="25"/>
      <c r="AY473" s="215"/>
      <c r="AZ473" s="216"/>
      <c r="BA473" s="25"/>
      <c r="BB473" s="215"/>
      <c r="BC473" s="25"/>
    </row>
    <row r="474" spans="24:55" ht="15.75" customHeight="1">
      <c r="X474" s="215"/>
      <c r="Y474" s="286"/>
      <c r="Z474" s="215"/>
      <c r="AA474" s="216"/>
      <c r="AB474" s="286"/>
      <c r="AC474" s="215"/>
      <c r="AD474" s="286"/>
      <c r="AE474" s="215"/>
      <c r="AF474" s="216"/>
      <c r="AG474" s="25"/>
      <c r="AH474" s="215"/>
      <c r="AI474" s="25"/>
      <c r="AJ474" s="215"/>
      <c r="AK474" s="216"/>
      <c r="AL474" s="25"/>
      <c r="AM474" s="215"/>
      <c r="AN474" s="25"/>
      <c r="AO474" s="215"/>
      <c r="AP474" s="216"/>
      <c r="AQ474" s="25"/>
      <c r="AR474" s="215"/>
      <c r="AS474" s="25"/>
      <c r="AT474" s="215"/>
      <c r="AU474" s="216"/>
      <c r="AV474" s="25"/>
      <c r="AW474" s="215"/>
      <c r="AX474" s="25"/>
      <c r="AY474" s="215"/>
      <c r="AZ474" s="216"/>
      <c r="BA474" s="25"/>
      <c r="BB474" s="215"/>
      <c r="BC474" s="25"/>
    </row>
    <row r="475" spans="24:55" ht="15.75" customHeight="1">
      <c r="X475" s="215"/>
      <c r="Y475" s="286"/>
      <c r="Z475" s="215"/>
      <c r="AA475" s="216"/>
      <c r="AB475" s="286"/>
      <c r="AC475" s="215"/>
      <c r="AD475" s="286"/>
      <c r="AE475" s="215"/>
      <c r="AF475" s="216"/>
      <c r="AG475" s="25"/>
      <c r="AH475" s="215"/>
      <c r="AI475" s="25"/>
      <c r="AJ475" s="215"/>
      <c r="AK475" s="216"/>
      <c r="AL475" s="25"/>
      <c r="AM475" s="215"/>
      <c r="AN475" s="25"/>
      <c r="AO475" s="215"/>
      <c r="AP475" s="216"/>
      <c r="AQ475" s="25"/>
      <c r="AR475" s="215"/>
      <c r="AS475" s="25"/>
      <c r="AT475" s="215"/>
      <c r="AU475" s="216"/>
      <c r="AV475" s="25"/>
      <c r="AW475" s="215"/>
      <c r="AX475" s="25"/>
      <c r="AY475" s="215"/>
      <c r="AZ475" s="216"/>
      <c r="BA475" s="25"/>
      <c r="BB475" s="215"/>
      <c r="BC475" s="25"/>
    </row>
    <row r="476" spans="24:55" ht="15.75" customHeight="1">
      <c r="X476" s="215"/>
      <c r="Y476" s="286"/>
      <c r="Z476" s="215"/>
      <c r="AA476" s="216"/>
      <c r="AB476" s="286"/>
      <c r="AC476" s="215"/>
      <c r="AD476" s="286"/>
      <c r="AE476" s="215"/>
      <c r="AF476" s="216"/>
      <c r="AG476" s="25"/>
      <c r="AH476" s="215"/>
      <c r="AI476" s="25"/>
      <c r="AJ476" s="215"/>
      <c r="AK476" s="216"/>
      <c r="AL476" s="25"/>
      <c r="AM476" s="215"/>
      <c r="AN476" s="25"/>
      <c r="AO476" s="215"/>
      <c r="AP476" s="216"/>
      <c r="AQ476" s="25"/>
      <c r="AR476" s="215"/>
      <c r="AS476" s="25"/>
      <c r="AT476" s="215"/>
      <c r="AU476" s="216"/>
      <c r="AV476" s="25"/>
      <c r="AW476" s="215"/>
      <c r="AX476" s="25"/>
      <c r="AY476" s="215"/>
      <c r="AZ476" s="216"/>
      <c r="BA476" s="25"/>
      <c r="BB476" s="215"/>
      <c r="BC476" s="25"/>
    </row>
    <row r="477" spans="24:55" ht="15.75" customHeight="1">
      <c r="X477" s="215"/>
      <c r="Y477" s="286"/>
      <c r="Z477" s="215"/>
      <c r="AA477" s="216"/>
      <c r="AB477" s="286"/>
      <c r="AC477" s="215"/>
      <c r="AD477" s="286"/>
      <c r="AE477" s="215"/>
      <c r="AF477" s="216"/>
      <c r="AG477" s="25"/>
      <c r="AH477" s="215"/>
      <c r="AI477" s="25"/>
      <c r="AJ477" s="215"/>
      <c r="AK477" s="216"/>
      <c r="AL477" s="25"/>
      <c r="AM477" s="215"/>
      <c r="AN477" s="25"/>
      <c r="AO477" s="215"/>
      <c r="AP477" s="216"/>
      <c r="AQ477" s="25"/>
      <c r="AR477" s="215"/>
      <c r="AS477" s="25"/>
      <c r="AT477" s="215"/>
      <c r="AU477" s="216"/>
      <c r="AV477" s="25"/>
      <c r="AW477" s="215"/>
      <c r="AX477" s="25"/>
      <c r="AY477" s="215"/>
      <c r="AZ477" s="216"/>
      <c r="BA477" s="25"/>
      <c r="BB477" s="215"/>
      <c r="BC477" s="25"/>
    </row>
    <row r="478" spans="24:55" ht="15.75" customHeight="1">
      <c r="X478" s="215"/>
      <c r="Y478" s="286"/>
      <c r="Z478" s="215"/>
      <c r="AA478" s="216"/>
      <c r="AB478" s="286"/>
      <c r="AC478" s="215"/>
      <c r="AD478" s="286"/>
      <c r="AE478" s="215"/>
      <c r="AF478" s="216"/>
      <c r="AG478" s="25"/>
      <c r="AH478" s="215"/>
      <c r="AI478" s="25"/>
      <c r="AJ478" s="215"/>
      <c r="AK478" s="216"/>
      <c r="AL478" s="25"/>
      <c r="AM478" s="215"/>
      <c r="AN478" s="25"/>
      <c r="AO478" s="215"/>
      <c r="AP478" s="216"/>
      <c r="AQ478" s="25"/>
      <c r="AR478" s="215"/>
      <c r="AS478" s="25"/>
      <c r="AT478" s="215"/>
      <c r="AU478" s="216"/>
      <c r="AV478" s="25"/>
      <c r="AW478" s="215"/>
      <c r="AX478" s="25"/>
      <c r="AY478" s="215"/>
      <c r="AZ478" s="216"/>
      <c r="BA478" s="25"/>
      <c r="BB478" s="215"/>
      <c r="BC478" s="25"/>
    </row>
    <row r="479" spans="24:55" ht="15.75" customHeight="1">
      <c r="X479" s="215"/>
      <c r="Y479" s="286"/>
      <c r="Z479" s="215"/>
      <c r="AA479" s="216"/>
      <c r="AB479" s="286"/>
      <c r="AC479" s="215"/>
      <c r="AD479" s="286"/>
      <c r="AE479" s="215"/>
      <c r="AF479" s="216"/>
      <c r="AG479" s="25"/>
      <c r="AH479" s="215"/>
      <c r="AI479" s="25"/>
      <c r="AJ479" s="215"/>
      <c r="AK479" s="216"/>
      <c r="AL479" s="25"/>
      <c r="AM479" s="215"/>
      <c r="AN479" s="25"/>
      <c r="AO479" s="215"/>
      <c r="AP479" s="216"/>
      <c r="AQ479" s="25"/>
      <c r="AR479" s="215"/>
      <c r="AS479" s="25"/>
      <c r="AT479" s="215"/>
      <c r="AU479" s="216"/>
      <c r="AV479" s="25"/>
      <c r="AW479" s="215"/>
      <c r="AX479" s="25"/>
      <c r="AY479" s="215"/>
      <c r="AZ479" s="216"/>
      <c r="BA479" s="25"/>
      <c r="BB479" s="215"/>
      <c r="BC479" s="25"/>
    </row>
    <row r="480" spans="24:55" ht="15.75" customHeight="1">
      <c r="X480" s="215"/>
      <c r="Y480" s="286"/>
      <c r="Z480" s="215"/>
      <c r="AA480" s="216"/>
      <c r="AB480" s="286"/>
      <c r="AC480" s="215"/>
      <c r="AD480" s="286"/>
      <c r="AE480" s="215"/>
      <c r="AF480" s="216"/>
      <c r="AG480" s="25"/>
      <c r="AH480" s="215"/>
      <c r="AI480" s="25"/>
      <c r="AJ480" s="215"/>
      <c r="AK480" s="216"/>
      <c r="AL480" s="25"/>
      <c r="AM480" s="215"/>
      <c r="AN480" s="25"/>
      <c r="AO480" s="215"/>
      <c r="AP480" s="216"/>
      <c r="AQ480" s="25"/>
      <c r="AR480" s="215"/>
      <c r="AS480" s="25"/>
      <c r="AT480" s="215"/>
      <c r="AU480" s="216"/>
      <c r="AV480" s="25"/>
      <c r="AW480" s="215"/>
      <c r="AX480" s="25"/>
      <c r="AY480" s="215"/>
      <c r="AZ480" s="216"/>
      <c r="BA480" s="25"/>
      <c r="BB480" s="215"/>
      <c r="BC480" s="25"/>
    </row>
    <row r="481" spans="24:55" ht="15.75" customHeight="1">
      <c r="X481" s="215"/>
      <c r="Y481" s="286"/>
      <c r="Z481" s="215"/>
      <c r="AA481" s="216"/>
      <c r="AB481" s="286"/>
      <c r="AC481" s="215"/>
      <c r="AD481" s="286"/>
      <c r="AE481" s="215"/>
      <c r="AF481" s="216"/>
      <c r="AG481" s="25"/>
      <c r="AH481" s="215"/>
      <c r="AI481" s="25"/>
      <c r="AJ481" s="215"/>
      <c r="AK481" s="216"/>
      <c r="AL481" s="25"/>
      <c r="AM481" s="215"/>
      <c r="AN481" s="25"/>
      <c r="AO481" s="215"/>
      <c r="AP481" s="216"/>
      <c r="AQ481" s="25"/>
      <c r="AR481" s="215"/>
      <c r="AS481" s="25"/>
      <c r="AT481" s="215"/>
      <c r="AU481" s="216"/>
      <c r="AV481" s="25"/>
      <c r="AW481" s="215"/>
      <c r="AX481" s="25"/>
      <c r="AY481" s="215"/>
      <c r="AZ481" s="216"/>
      <c r="BA481" s="25"/>
      <c r="BB481" s="215"/>
      <c r="BC481" s="25"/>
    </row>
    <row r="482" spans="24:55" ht="15.75" customHeight="1">
      <c r="X482" s="215"/>
      <c r="Y482" s="286"/>
      <c r="Z482" s="215"/>
      <c r="AA482" s="216"/>
      <c r="AB482" s="286"/>
      <c r="AC482" s="215"/>
      <c r="AD482" s="286"/>
      <c r="AE482" s="215"/>
      <c r="AF482" s="216"/>
      <c r="AG482" s="25"/>
      <c r="AH482" s="215"/>
      <c r="AI482" s="25"/>
      <c r="AJ482" s="215"/>
      <c r="AK482" s="216"/>
      <c r="AL482" s="25"/>
      <c r="AM482" s="215"/>
      <c r="AN482" s="25"/>
      <c r="AO482" s="215"/>
      <c r="AP482" s="216"/>
      <c r="AQ482" s="25"/>
      <c r="AR482" s="215"/>
      <c r="AS482" s="25"/>
      <c r="AT482" s="215"/>
      <c r="AU482" s="216"/>
      <c r="AV482" s="25"/>
      <c r="AW482" s="215"/>
      <c r="AX482" s="25"/>
      <c r="AY482" s="215"/>
      <c r="AZ482" s="216"/>
      <c r="BA482" s="25"/>
      <c r="BB482" s="215"/>
      <c r="BC482" s="25"/>
    </row>
    <row r="483" spans="24:55" ht="15.75" customHeight="1">
      <c r="X483" s="215"/>
      <c r="Y483" s="286"/>
      <c r="Z483" s="215"/>
      <c r="AA483" s="216"/>
      <c r="AB483" s="286"/>
      <c r="AC483" s="215"/>
      <c r="AD483" s="286"/>
      <c r="AE483" s="215"/>
      <c r="AF483" s="216"/>
      <c r="AG483" s="25"/>
      <c r="AH483" s="215"/>
      <c r="AI483" s="25"/>
      <c r="AJ483" s="215"/>
      <c r="AK483" s="216"/>
      <c r="AL483" s="25"/>
      <c r="AM483" s="215"/>
      <c r="AN483" s="25"/>
      <c r="AO483" s="215"/>
      <c r="AP483" s="216"/>
      <c r="AQ483" s="25"/>
      <c r="AR483" s="215"/>
      <c r="AS483" s="25"/>
      <c r="AT483" s="215"/>
      <c r="AU483" s="216"/>
      <c r="AV483" s="25"/>
      <c r="AW483" s="215"/>
      <c r="AX483" s="25"/>
      <c r="AY483" s="215"/>
      <c r="AZ483" s="216"/>
      <c r="BA483" s="25"/>
      <c r="BB483" s="215"/>
      <c r="BC483" s="25"/>
    </row>
    <row r="484" spans="24:55" ht="15.75" customHeight="1">
      <c r="X484" s="215"/>
      <c r="Y484" s="286"/>
      <c r="Z484" s="215"/>
      <c r="AA484" s="216"/>
      <c r="AB484" s="286"/>
      <c r="AC484" s="215"/>
      <c r="AD484" s="286"/>
      <c r="AE484" s="215"/>
      <c r="AF484" s="216"/>
      <c r="AG484" s="25"/>
      <c r="AH484" s="215"/>
      <c r="AI484" s="25"/>
      <c r="AJ484" s="215"/>
      <c r="AK484" s="216"/>
      <c r="AL484" s="25"/>
      <c r="AM484" s="215"/>
      <c r="AN484" s="25"/>
      <c r="AO484" s="215"/>
      <c r="AP484" s="216"/>
      <c r="AQ484" s="25"/>
      <c r="AR484" s="215"/>
      <c r="AS484" s="25"/>
      <c r="AT484" s="215"/>
      <c r="AU484" s="216"/>
      <c r="AV484" s="25"/>
      <c r="AW484" s="215"/>
      <c r="AX484" s="25"/>
      <c r="AY484" s="215"/>
      <c r="AZ484" s="216"/>
      <c r="BA484" s="25"/>
      <c r="BB484" s="215"/>
      <c r="BC484" s="25"/>
    </row>
    <row r="485" spans="24:55" ht="15.75" customHeight="1">
      <c r="X485" s="215"/>
      <c r="Y485" s="286"/>
      <c r="Z485" s="215"/>
      <c r="AA485" s="216"/>
      <c r="AB485" s="286"/>
      <c r="AC485" s="215"/>
      <c r="AD485" s="286"/>
      <c r="AE485" s="215"/>
      <c r="AF485" s="216"/>
      <c r="AG485" s="25"/>
      <c r="AH485" s="215"/>
      <c r="AI485" s="25"/>
      <c r="AJ485" s="215"/>
      <c r="AK485" s="216"/>
      <c r="AL485" s="25"/>
      <c r="AM485" s="215"/>
      <c r="AN485" s="25"/>
      <c r="AO485" s="215"/>
      <c r="AP485" s="216"/>
      <c r="AQ485" s="25"/>
      <c r="AR485" s="215"/>
      <c r="AS485" s="25"/>
      <c r="AT485" s="215"/>
      <c r="AU485" s="216"/>
      <c r="AV485" s="25"/>
      <c r="AW485" s="215"/>
      <c r="AX485" s="25"/>
      <c r="AY485" s="215"/>
      <c r="AZ485" s="216"/>
      <c r="BA485" s="25"/>
      <c r="BB485" s="215"/>
      <c r="BC485" s="25"/>
    </row>
    <row r="486" spans="24:55" ht="15.75" customHeight="1">
      <c r="X486" s="215"/>
      <c r="Y486" s="286"/>
      <c r="Z486" s="215"/>
      <c r="AA486" s="216"/>
      <c r="AB486" s="286"/>
      <c r="AC486" s="215"/>
      <c r="AD486" s="286"/>
      <c r="AE486" s="215"/>
      <c r="AF486" s="216"/>
      <c r="AG486" s="25"/>
      <c r="AH486" s="215"/>
      <c r="AI486" s="25"/>
      <c r="AJ486" s="215"/>
      <c r="AK486" s="216"/>
      <c r="AL486" s="25"/>
      <c r="AM486" s="215"/>
      <c r="AN486" s="25"/>
      <c r="AO486" s="215"/>
      <c r="AP486" s="216"/>
      <c r="AQ486" s="25"/>
      <c r="AR486" s="215"/>
      <c r="AS486" s="25"/>
      <c r="AT486" s="215"/>
      <c r="AU486" s="216"/>
      <c r="AV486" s="25"/>
      <c r="AW486" s="215"/>
      <c r="AX486" s="25"/>
      <c r="AY486" s="215"/>
      <c r="AZ486" s="216"/>
      <c r="BA486" s="25"/>
      <c r="BB486" s="215"/>
      <c r="BC486" s="25"/>
    </row>
    <row r="487" spans="24:55" ht="15.75" customHeight="1">
      <c r="X487" s="215"/>
      <c r="Y487" s="286"/>
      <c r="Z487" s="215"/>
      <c r="AA487" s="216"/>
      <c r="AB487" s="286"/>
      <c r="AC487" s="215"/>
      <c r="AD487" s="286"/>
      <c r="AE487" s="215"/>
      <c r="AF487" s="216"/>
      <c r="AG487" s="25"/>
      <c r="AH487" s="215"/>
      <c r="AI487" s="25"/>
      <c r="AJ487" s="215"/>
      <c r="AK487" s="216"/>
      <c r="AL487" s="25"/>
      <c r="AM487" s="215"/>
      <c r="AN487" s="25"/>
      <c r="AO487" s="215"/>
      <c r="AP487" s="216"/>
      <c r="AQ487" s="25"/>
      <c r="AR487" s="215"/>
      <c r="AS487" s="25"/>
      <c r="AT487" s="215"/>
      <c r="AU487" s="216"/>
      <c r="AV487" s="25"/>
      <c r="AW487" s="215"/>
      <c r="AX487" s="25"/>
      <c r="AY487" s="215"/>
      <c r="AZ487" s="216"/>
      <c r="BA487" s="25"/>
      <c r="BB487" s="215"/>
      <c r="BC487" s="25"/>
    </row>
    <row r="488" spans="24:55" ht="15.75" customHeight="1">
      <c r="X488" s="215"/>
      <c r="Y488" s="286"/>
      <c r="Z488" s="215"/>
      <c r="AA488" s="216"/>
      <c r="AB488" s="286"/>
      <c r="AC488" s="215"/>
      <c r="AD488" s="286"/>
      <c r="AE488" s="215"/>
      <c r="AF488" s="216"/>
      <c r="AG488" s="25"/>
      <c r="AH488" s="215"/>
      <c r="AI488" s="25"/>
      <c r="AJ488" s="215"/>
      <c r="AK488" s="216"/>
      <c r="AL488" s="25"/>
      <c r="AM488" s="215"/>
      <c r="AN488" s="25"/>
      <c r="AO488" s="215"/>
      <c r="AP488" s="216"/>
      <c r="AQ488" s="25"/>
      <c r="AR488" s="215"/>
      <c r="AS488" s="25"/>
      <c r="AT488" s="215"/>
      <c r="AU488" s="216"/>
      <c r="AV488" s="25"/>
      <c r="AW488" s="215"/>
      <c r="AX488" s="25"/>
      <c r="AY488" s="215"/>
      <c r="AZ488" s="216"/>
      <c r="BA488" s="25"/>
      <c r="BB488" s="215"/>
      <c r="BC488" s="25"/>
    </row>
    <row r="489" spans="24:55" ht="15.75" customHeight="1">
      <c r="X489" s="215"/>
      <c r="Y489" s="286"/>
      <c r="Z489" s="215"/>
      <c r="AA489" s="216"/>
      <c r="AB489" s="286"/>
      <c r="AC489" s="215"/>
      <c r="AD489" s="286"/>
      <c r="AE489" s="215"/>
      <c r="AF489" s="216"/>
      <c r="AG489" s="25"/>
      <c r="AH489" s="215"/>
      <c r="AI489" s="25"/>
      <c r="AJ489" s="215"/>
      <c r="AK489" s="216"/>
      <c r="AL489" s="25"/>
      <c r="AM489" s="215"/>
      <c r="AN489" s="25"/>
      <c r="AO489" s="215"/>
      <c r="AP489" s="216"/>
      <c r="AQ489" s="25"/>
      <c r="AR489" s="215"/>
      <c r="AS489" s="25"/>
      <c r="AT489" s="215"/>
      <c r="AU489" s="216"/>
      <c r="AV489" s="25"/>
      <c r="AW489" s="215"/>
      <c r="AX489" s="25"/>
      <c r="AY489" s="215"/>
      <c r="AZ489" s="216"/>
      <c r="BA489" s="25"/>
      <c r="BB489" s="215"/>
      <c r="BC489" s="25"/>
    </row>
    <row r="490" spans="24:55" ht="15.75" customHeight="1">
      <c r="X490" s="215"/>
      <c r="Y490" s="286"/>
      <c r="Z490" s="215"/>
      <c r="AA490" s="216"/>
      <c r="AB490" s="286"/>
      <c r="AC490" s="215"/>
      <c r="AD490" s="286"/>
      <c r="AE490" s="215"/>
      <c r="AF490" s="216"/>
      <c r="AG490" s="25"/>
      <c r="AH490" s="215"/>
      <c r="AI490" s="25"/>
      <c r="AJ490" s="215"/>
      <c r="AK490" s="216"/>
      <c r="AL490" s="25"/>
      <c r="AM490" s="215"/>
      <c r="AN490" s="25"/>
      <c r="AO490" s="215"/>
      <c r="AP490" s="216"/>
      <c r="AQ490" s="25"/>
      <c r="AR490" s="215"/>
      <c r="AS490" s="25"/>
      <c r="AT490" s="215"/>
      <c r="AU490" s="216"/>
      <c r="AV490" s="25"/>
      <c r="AW490" s="215"/>
      <c r="AX490" s="25"/>
      <c r="AY490" s="215"/>
      <c r="AZ490" s="216"/>
      <c r="BA490" s="25"/>
      <c r="BB490" s="215"/>
      <c r="BC490" s="25"/>
    </row>
    <row r="491" spans="24:55" ht="15.75" customHeight="1">
      <c r="X491" s="215"/>
      <c r="Y491" s="286"/>
      <c r="Z491" s="215"/>
      <c r="AA491" s="216"/>
      <c r="AB491" s="286"/>
      <c r="AC491" s="215"/>
      <c r="AD491" s="286"/>
      <c r="AE491" s="215"/>
      <c r="AF491" s="216"/>
      <c r="AG491" s="25"/>
      <c r="AH491" s="215"/>
      <c r="AI491" s="25"/>
      <c r="AJ491" s="215"/>
      <c r="AK491" s="216"/>
      <c r="AL491" s="25"/>
      <c r="AM491" s="215"/>
      <c r="AN491" s="25"/>
      <c r="AO491" s="215"/>
      <c r="AP491" s="216"/>
      <c r="AQ491" s="25"/>
      <c r="AR491" s="215"/>
      <c r="AS491" s="25"/>
      <c r="AT491" s="215"/>
      <c r="AU491" s="216"/>
      <c r="AV491" s="25"/>
      <c r="AW491" s="215"/>
      <c r="AX491" s="25"/>
      <c r="AY491" s="215"/>
      <c r="AZ491" s="216"/>
      <c r="BA491" s="25"/>
      <c r="BB491" s="215"/>
      <c r="BC491" s="25"/>
    </row>
    <row r="492" spans="24:55" ht="15.75" customHeight="1">
      <c r="X492" s="215"/>
      <c r="Y492" s="286"/>
      <c r="Z492" s="215"/>
      <c r="AA492" s="216"/>
      <c r="AB492" s="286"/>
      <c r="AC492" s="215"/>
      <c r="AD492" s="286"/>
      <c r="AE492" s="215"/>
      <c r="AF492" s="216"/>
      <c r="AG492" s="25"/>
      <c r="AH492" s="215"/>
      <c r="AI492" s="25"/>
      <c r="AJ492" s="215"/>
      <c r="AK492" s="216"/>
      <c r="AL492" s="25"/>
      <c r="AM492" s="215"/>
      <c r="AN492" s="25"/>
      <c r="AO492" s="215"/>
      <c r="AP492" s="216"/>
      <c r="AQ492" s="25"/>
      <c r="AR492" s="215"/>
      <c r="AS492" s="25"/>
      <c r="AT492" s="215"/>
      <c r="AU492" s="216"/>
      <c r="AV492" s="25"/>
      <c r="AW492" s="215"/>
      <c r="AX492" s="25"/>
      <c r="AY492" s="215"/>
      <c r="AZ492" s="216"/>
      <c r="BA492" s="25"/>
      <c r="BB492" s="215"/>
      <c r="BC492" s="25"/>
    </row>
    <row r="493" spans="24:55" ht="15.75" customHeight="1">
      <c r="X493" s="215"/>
      <c r="Y493" s="286"/>
      <c r="Z493" s="215"/>
      <c r="AA493" s="216"/>
      <c r="AB493" s="286"/>
      <c r="AC493" s="215"/>
      <c r="AD493" s="286"/>
      <c r="AE493" s="215"/>
      <c r="AF493" s="216"/>
      <c r="AG493" s="25"/>
      <c r="AH493" s="215"/>
      <c r="AI493" s="25"/>
      <c r="AJ493" s="215"/>
      <c r="AK493" s="216"/>
      <c r="AL493" s="25"/>
      <c r="AM493" s="215"/>
      <c r="AN493" s="25"/>
      <c r="AO493" s="215"/>
      <c r="AP493" s="216"/>
      <c r="AQ493" s="25"/>
      <c r="AR493" s="215"/>
      <c r="AS493" s="25"/>
      <c r="AT493" s="215"/>
      <c r="AU493" s="216"/>
      <c r="AV493" s="25"/>
      <c r="AW493" s="215"/>
      <c r="AX493" s="25"/>
      <c r="AY493" s="215"/>
      <c r="AZ493" s="216"/>
      <c r="BA493" s="25"/>
      <c r="BB493" s="215"/>
      <c r="BC493" s="25"/>
    </row>
    <row r="494" spans="24:55" ht="15.75" customHeight="1">
      <c r="X494" s="215"/>
      <c r="Y494" s="286"/>
      <c r="Z494" s="215"/>
      <c r="AA494" s="216"/>
      <c r="AB494" s="286"/>
      <c r="AC494" s="215"/>
      <c r="AD494" s="286"/>
      <c r="AE494" s="215"/>
      <c r="AF494" s="216"/>
      <c r="AG494" s="25"/>
      <c r="AH494" s="215"/>
      <c r="AI494" s="25"/>
      <c r="AJ494" s="215"/>
      <c r="AK494" s="216"/>
      <c r="AL494" s="25"/>
      <c r="AM494" s="215"/>
      <c r="AN494" s="25"/>
      <c r="AO494" s="215"/>
      <c r="AP494" s="216"/>
      <c r="AQ494" s="25"/>
      <c r="AR494" s="215"/>
      <c r="AS494" s="25"/>
      <c r="AT494" s="215"/>
      <c r="AU494" s="216"/>
      <c r="AV494" s="25"/>
      <c r="AW494" s="215"/>
      <c r="AX494" s="25"/>
      <c r="AY494" s="215"/>
      <c r="AZ494" s="216"/>
      <c r="BA494" s="25"/>
      <c r="BB494" s="215"/>
      <c r="BC494" s="25"/>
    </row>
    <row r="495" spans="24:55" ht="15.75" customHeight="1">
      <c r="X495" s="215"/>
      <c r="Y495" s="286"/>
      <c r="Z495" s="215"/>
      <c r="AA495" s="216"/>
      <c r="AB495" s="286"/>
      <c r="AC495" s="215"/>
      <c r="AD495" s="286"/>
      <c r="AE495" s="215"/>
      <c r="AF495" s="216"/>
      <c r="AG495" s="25"/>
      <c r="AH495" s="215"/>
      <c r="AI495" s="25"/>
      <c r="AJ495" s="215"/>
      <c r="AK495" s="216"/>
      <c r="AL495" s="25"/>
      <c r="AM495" s="215"/>
      <c r="AN495" s="25"/>
      <c r="AO495" s="215"/>
      <c r="AP495" s="216"/>
      <c r="AQ495" s="25"/>
      <c r="AR495" s="215"/>
      <c r="AS495" s="25"/>
      <c r="AT495" s="215"/>
      <c r="AU495" s="216"/>
      <c r="AV495" s="25"/>
      <c r="AW495" s="215"/>
      <c r="AX495" s="25"/>
      <c r="AY495" s="215"/>
      <c r="AZ495" s="216"/>
      <c r="BA495" s="25"/>
      <c r="BB495" s="215"/>
      <c r="BC495" s="25"/>
    </row>
    <row r="496" spans="24:55" ht="15.75" customHeight="1">
      <c r="X496" s="215"/>
      <c r="Y496" s="286"/>
      <c r="Z496" s="215"/>
      <c r="AA496" s="216"/>
      <c r="AB496" s="286"/>
      <c r="AC496" s="215"/>
      <c r="AD496" s="286"/>
      <c r="AE496" s="215"/>
      <c r="AF496" s="216"/>
      <c r="AG496" s="25"/>
      <c r="AH496" s="215"/>
      <c r="AI496" s="25"/>
      <c r="AJ496" s="215"/>
      <c r="AK496" s="216"/>
      <c r="AL496" s="25"/>
      <c r="AM496" s="215"/>
      <c r="AN496" s="25"/>
      <c r="AO496" s="215"/>
      <c r="AP496" s="216"/>
      <c r="AQ496" s="25"/>
      <c r="AR496" s="215"/>
      <c r="AS496" s="25"/>
      <c r="AT496" s="215"/>
      <c r="AU496" s="216"/>
      <c r="AV496" s="25"/>
      <c r="AW496" s="215"/>
      <c r="AX496" s="25"/>
      <c r="AY496" s="215"/>
      <c r="AZ496" s="216"/>
      <c r="BA496" s="25"/>
      <c r="BB496" s="215"/>
      <c r="BC496" s="25"/>
    </row>
    <row r="497" spans="24:55" ht="15.75" customHeight="1">
      <c r="X497" s="215"/>
      <c r="Y497" s="286"/>
      <c r="Z497" s="215"/>
      <c r="AA497" s="216"/>
      <c r="AB497" s="286"/>
      <c r="AC497" s="215"/>
      <c r="AD497" s="286"/>
      <c r="AE497" s="215"/>
      <c r="AF497" s="216"/>
      <c r="AG497" s="25"/>
      <c r="AH497" s="215"/>
      <c r="AI497" s="25"/>
      <c r="AJ497" s="215"/>
      <c r="AK497" s="216"/>
      <c r="AL497" s="25"/>
      <c r="AM497" s="215"/>
      <c r="AN497" s="25"/>
      <c r="AO497" s="215"/>
      <c r="AP497" s="216"/>
      <c r="AQ497" s="25"/>
      <c r="AR497" s="215"/>
      <c r="AS497" s="25"/>
      <c r="AT497" s="215"/>
      <c r="AU497" s="216"/>
      <c r="AV497" s="25"/>
      <c r="AW497" s="215"/>
      <c r="AX497" s="25"/>
      <c r="AY497" s="215"/>
      <c r="AZ497" s="216"/>
      <c r="BA497" s="25"/>
      <c r="BB497" s="215"/>
      <c r="BC497" s="25"/>
    </row>
    <row r="498" spans="24:55" ht="15.75" customHeight="1">
      <c r="X498" s="215"/>
      <c r="Y498" s="286"/>
      <c r="Z498" s="215"/>
      <c r="AA498" s="216"/>
      <c r="AB498" s="286"/>
      <c r="AC498" s="215"/>
      <c r="AD498" s="286"/>
      <c r="AE498" s="215"/>
      <c r="AF498" s="216"/>
      <c r="AG498" s="25"/>
      <c r="AH498" s="215"/>
      <c r="AI498" s="25"/>
      <c r="AJ498" s="215"/>
      <c r="AK498" s="216"/>
      <c r="AL498" s="25"/>
      <c r="AM498" s="215"/>
      <c r="AN498" s="25"/>
      <c r="AO498" s="215"/>
      <c r="AP498" s="216"/>
      <c r="AQ498" s="25"/>
      <c r="AR498" s="215"/>
      <c r="AS498" s="25"/>
      <c r="AT498" s="215"/>
      <c r="AU498" s="216"/>
      <c r="AV498" s="25"/>
      <c r="AW498" s="215"/>
      <c r="AX498" s="25"/>
      <c r="AY498" s="215"/>
      <c r="AZ498" s="216"/>
      <c r="BA498" s="25"/>
      <c r="BB498" s="215"/>
      <c r="BC498" s="25"/>
    </row>
    <row r="499" spans="24:55" ht="15.75" customHeight="1">
      <c r="X499" s="215"/>
      <c r="Y499" s="286"/>
      <c r="Z499" s="215"/>
      <c r="AA499" s="216"/>
      <c r="AB499" s="286"/>
      <c r="AC499" s="215"/>
      <c r="AD499" s="286"/>
      <c r="AE499" s="215"/>
      <c r="AF499" s="216"/>
      <c r="AG499" s="25"/>
      <c r="AH499" s="215"/>
      <c r="AI499" s="25"/>
      <c r="AJ499" s="215"/>
      <c r="AK499" s="216"/>
      <c r="AL499" s="25"/>
      <c r="AM499" s="215"/>
      <c r="AN499" s="25"/>
      <c r="AO499" s="215"/>
      <c r="AP499" s="216"/>
      <c r="AQ499" s="25"/>
      <c r="AR499" s="215"/>
      <c r="AS499" s="25"/>
      <c r="AT499" s="215"/>
      <c r="AU499" s="216"/>
      <c r="AV499" s="25"/>
      <c r="AW499" s="215"/>
      <c r="AX499" s="25"/>
      <c r="AY499" s="215"/>
      <c r="AZ499" s="216"/>
      <c r="BA499" s="25"/>
      <c r="BB499" s="215"/>
      <c r="BC499" s="25"/>
    </row>
    <row r="500" spans="24:55" ht="15.75" customHeight="1">
      <c r="X500" s="215"/>
      <c r="Y500" s="286"/>
      <c r="Z500" s="215"/>
      <c r="AA500" s="216"/>
      <c r="AB500" s="286"/>
      <c r="AC500" s="215"/>
      <c r="AD500" s="286"/>
      <c r="AE500" s="215"/>
      <c r="AF500" s="216"/>
      <c r="AG500" s="25"/>
      <c r="AH500" s="215"/>
      <c r="AI500" s="25"/>
      <c r="AJ500" s="215"/>
      <c r="AK500" s="216"/>
      <c r="AL500" s="25"/>
      <c r="AM500" s="215"/>
      <c r="AN500" s="25"/>
      <c r="AO500" s="215"/>
      <c r="AP500" s="216"/>
      <c r="AQ500" s="25"/>
      <c r="AR500" s="215"/>
      <c r="AS500" s="25"/>
      <c r="AT500" s="215"/>
      <c r="AU500" s="216"/>
      <c r="AV500" s="25"/>
      <c r="AW500" s="215"/>
      <c r="AX500" s="25"/>
      <c r="AY500" s="215"/>
      <c r="AZ500" s="216"/>
      <c r="BA500" s="25"/>
      <c r="BB500" s="215"/>
      <c r="BC500" s="25"/>
    </row>
    <row r="501" spans="24:55" ht="15.75" customHeight="1">
      <c r="X501" s="215"/>
      <c r="Y501" s="286"/>
      <c r="Z501" s="215"/>
      <c r="AA501" s="216"/>
      <c r="AB501" s="286"/>
      <c r="AC501" s="215"/>
      <c r="AD501" s="286"/>
      <c r="AE501" s="215"/>
      <c r="AF501" s="216"/>
      <c r="AG501" s="25"/>
      <c r="AH501" s="215"/>
      <c r="AI501" s="25"/>
      <c r="AJ501" s="215"/>
      <c r="AK501" s="216"/>
      <c r="AL501" s="25"/>
      <c r="AM501" s="215"/>
      <c r="AN501" s="25"/>
      <c r="AO501" s="215"/>
      <c r="AP501" s="216"/>
      <c r="AQ501" s="25"/>
      <c r="AR501" s="215"/>
      <c r="AS501" s="25"/>
      <c r="AT501" s="215"/>
      <c r="AU501" s="216"/>
      <c r="AV501" s="25"/>
      <c r="AW501" s="215"/>
      <c r="AX501" s="25"/>
      <c r="AY501" s="215"/>
      <c r="AZ501" s="216"/>
      <c r="BA501" s="25"/>
      <c r="BB501" s="215"/>
      <c r="BC501" s="25"/>
    </row>
    <row r="502" spans="24:55" ht="15.75" customHeight="1">
      <c r="X502" s="215"/>
      <c r="Y502" s="286"/>
      <c r="Z502" s="215"/>
      <c r="AA502" s="216"/>
      <c r="AB502" s="286"/>
      <c r="AC502" s="215"/>
      <c r="AD502" s="286"/>
      <c r="AE502" s="215"/>
      <c r="AF502" s="216"/>
      <c r="AG502" s="25"/>
      <c r="AH502" s="215"/>
      <c r="AI502" s="25"/>
      <c r="AJ502" s="215"/>
      <c r="AK502" s="216"/>
      <c r="AL502" s="25"/>
      <c r="AM502" s="215"/>
      <c r="AN502" s="25"/>
      <c r="AO502" s="215"/>
      <c r="AP502" s="216"/>
      <c r="AQ502" s="25"/>
      <c r="AR502" s="215"/>
      <c r="AS502" s="25"/>
      <c r="AT502" s="215"/>
      <c r="AU502" s="216"/>
      <c r="AV502" s="25"/>
      <c r="AW502" s="215"/>
      <c r="AX502" s="25"/>
      <c r="AY502" s="215"/>
      <c r="AZ502" s="216"/>
      <c r="BA502" s="25"/>
      <c r="BB502" s="215"/>
      <c r="BC502" s="25"/>
    </row>
    <row r="503" spans="24:55" ht="15.75" customHeight="1">
      <c r="X503" s="215"/>
      <c r="Y503" s="286"/>
      <c r="Z503" s="215"/>
      <c r="AA503" s="216"/>
      <c r="AB503" s="286"/>
      <c r="AC503" s="215"/>
      <c r="AD503" s="286"/>
      <c r="AE503" s="215"/>
      <c r="AF503" s="216"/>
      <c r="AG503" s="25"/>
      <c r="AH503" s="215"/>
      <c r="AI503" s="25"/>
      <c r="AJ503" s="215"/>
      <c r="AK503" s="216"/>
      <c r="AL503" s="25"/>
      <c r="AM503" s="215"/>
      <c r="AN503" s="25"/>
      <c r="AO503" s="215"/>
      <c r="AP503" s="216"/>
      <c r="AQ503" s="25"/>
      <c r="AR503" s="215"/>
      <c r="AS503" s="25"/>
      <c r="AT503" s="215"/>
      <c r="AU503" s="216"/>
      <c r="AV503" s="25"/>
      <c r="AW503" s="215"/>
      <c r="AX503" s="25"/>
      <c r="AY503" s="215"/>
      <c r="AZ503" s="216"/>
      <c r="BA503" s="25"/>
      <c r="BB503" s="215"/>
      <c r="BC503" s="25"/>
    </row>
    <row r="504" spans="24:55" ht="15.75" customHeight="1">
      <c r="X504" s="215"/>
      <c r="Y504" s="286"/>
      <c r="Z504" s="215"/>
      <c r="AA504" s="216"/>
      <c r="AB504" s="286"/>
      <c r="AC504" s="215"/>
      <c r="AD504" s="286"/>
      <c r="AE504" s="215"/>
      <c r="AF504" s="216"/>
      <c r="AG504" s="25"/>
      <c r="AH504" s="215"/>
      <c r="AI504" s="25"/>
      <c r="AJ504" s="215"/>
      <c r="AK504" s="216"/>
      <c r="AL504" s="25"/>
      <c r="AM504" s="215"/>
      <c r="AN504" s="25"/>
      <c r="AO504" s="215"/>
      <c r="AP504" s="216"/>
      <c r="AQ504" s="25"/>
      <c r="AR504" s="215"/>
      <c r="AS504" s="25"/>
      <c r="AT504" s="215"/>
      <c r="AU504" s="216"/>
      <c r="AV504" s="25"/>
      <c r="AW504" s="215"/>
      <c r="AX504" s="25"/>
      <c r="AY504" s="215"/>
      <c r="AZ504" s="216"/>
      <c r="BA504" s="25"/>
      <c r="BB504" s="215"/>
      <c r="BC504" s="25"/>
    </row>
    <row r="505" spans="24:55" ht="15.75" customHeight="1">
      <c r="X505" s="215"/>
      <c r="Y505" s="286"/>
      <c r="Z505" s="215"/>
      <c r="AA505" s="216"/>
      <c r="AB505" s="286"/>
      <c r="AC505" s="215"/>
      <c r="AD505" s="286"/>
      <c r="AE505" s="215"/>
      <c r="AF505" s="216"/>
      <c r="AG505" s="25"/>
      <c r="AH505" s="215"/>
      <c r="AI505" s="25"/>
      <c r="AJ505" s="215"/>
      <c r="AK505" s="216"/>
      <c r="AL505" s="25"/>
      <c r="AM505" s="215"/>
      <c r="AN505" s="25"/>
      <c r="AO505" s="215"/>
      <c r="AP505" s="216"/>
      <c r="AQ505" s="25"/>
      <c r="AR505" s="215"/>
      <c r="AS505" s="25"/>
      <c r="AT505" s="215"/>
      <c r="AU505" s="216"/>
      <c r="AV505" s="25"/>
      <c r="AW505" s="215"/>
      <c r="AX505" s="25"/>
      <c r="AY505" s="215"/>
      <c r="AZ505" s="216"/>
      <c r="BA505" s="25"/>
      <c r="BB505" s="215"/>
      <c r="BC505" s="25"/>
    </row>
    <row r="506" spans="24:55" ht="15.75" customHeight="1">
      <c r="X506" s="215"/>
      <c r="Y506" s="286"/>
      <c r="Z506" s="215"/>
      <c r="AA506" s="216"/>
      <c r="AB506" s="286"/>
      <c r="AC506" s="215"/>
      <c r="AD506" s="286"/>
      <c r="AE506" s="215"/>
      <c r="AF506" s="216"/>
      <c r="AG506" s="25"/>
      <c r="AH506" s="215"/>
      <c r="AI506" s="25"/>
      <c r="AJ506" s="215"/>
      <c r="AK506" s="216"/>
      <c r="AL506" s="25"/>
      <c r="AM506" s="215"/>
      <c r="AN506" s="25"/>
      <c r="AO506" s="215"/>
      <c r="AP506" s="216"/>
      <c r="AQ506" s="25"/>
      <c r="AR506" s="215"/>
      <c r="AS506" s="25"/>
      <c r="AT506" s="215"/>
      <c r="AU506" s="216"/>
      <c r="AV506" s="25"/>
      <c r="AW506" s="215"/>
      <c r="AX506" s="25"/>
      <c r="AY506" s="215"/>
      <c r="AZ506" s="216"/>
      <c r="BA506" s="25"/>
      <c r="BB506" s="215"/>
      <c r="BC506" s="25"/>
    </row>
    <row r="507" spans="24:55" ht="15.75" customHeight="1">
      <c r="X507" s="215"/>
      <c r="Y507" s="286"/>
      <c r="Z507" s="215"/>
      <c r="AA507" s="216"/>
      <c r="AB507" s="286"/>
      <c r="AC507" s="215"/>
      <c r="AD507" s="286"/>
      <c r="AE507" s="215"/>
      <c r="AF507" s="216"/>
      <c r="AG507" s="25"/>
      <c r="AH507" s="215"/>
      <c r="AI507" s="25"/>
      <c r="AJ507" s="215"/>
      <c r="AK507" s="216"/>
      <c r="AL507" s="25"/>
      <c r="AM507" s="215"/>
      <c r="AN507" s="25"/>
      <c r="AO507" s="215"/>
      <c r="AP507" s="216"/>
      <c r="AQ507" s="25"/>
      <c r="AR507" s="215"/>
      <c r="AS507" s="25"/>
      <c r="AT507" s="215"/>
      <c r="AU507" s="216"/>
      <c r="AV507" s="25"/>
      <c r="AW507" s="215"/>
      <c r="AX507" s="25"/>
      <c r="AY507" s="215"/>
      <c r="AZ507" s="216"/>
      <c r="BA507" s="25"/>
      <c r="BB507" s="215"/>
      <c r="BC507" s="25"/>
    </row>
    <row r="508" spans="24:55" ht="15.75" customHeight="1">
      <c r="X508" s="215"/>
      <c r="Y508" s="286"/>
      <c r="Z508" s="215"/>
      <c r="AA508" s="216"/>
      <c r="AB508" s="286"/>
      <c r="AC508" s="215"/>
      <c r="AD508" s="286"/>
      <c r="AE508" s="215"/>
      <c r="AF508" s="216"/>
      <c r="AG508" s="25"/>
      <c r="AH508" s="215"/>
      <c r="AI508" s="25"/>
      <c r="AJ508" s="215"/>
      <c r="AK508" s="216"/>
      <c r="AL508" s="25"/>
      <c r="AM508" s="215"/>
      <c r="AN508" s="25"/>
      <c r="AO508" s="215"/>
      <c r="AP508" s="216"/>
      <c r="AQ508" s="25"/>
      <c r="AR508" s="215"/>
      <c r="AS508" s="25"/>
      <c r="AT508" s="215"/>
      <c r="AU508" s="216"/>
      <c r="AV508" s="25"/>
      <c r="AW508" s="215"/>
      <c r="AX508" s="25"/>
      <c r="AY508" s="215"/>
      <c r="AZ508" s="216"/>
      <c r="BA508" s="25"/>
      <c r="BB508" s="215"/>
      <c r="BC508" s="25"/>
    </row>
    <row r="509" spans="24:55" ht="15.75" customHeight="1">
      <c r="X509" s="215"/>
      <c r="Y509" s="286"/>
      <c r="Z509" s="215"/>
      <c r="AA509" s="216"/>
      <c r="AB509" s="286"/>
      <c r="AC509" s="215"/>
      <c r="AD509" s="286"/>
      <c r="AE509" s="215"/>
      <c r="AF509" s="216"/>
      <c r="AG509" s="25"/>
      <c r="AH509" s="215"/>
      <c r="AI509" s="25"/>
      <c r="AJ509" s="215"/>
      <c r="AK509" s="216"/>
      <c r="AL509" s="25"/>
      <c r="AM509" s="215"/>
      <c r="AN509" s="25"/>
      <c r="AO509" s="215"/>
      <c r="AP509" s="216"/>
      <c r="AQ509" s="25"/>
      <c r="AR509" s="215"/>
      <c r="AS509" s="25"/>
      <c r="AT509" s="215"/>
      <c r="AU509" s="216"/>
      <c r="AV509" s="25"/>
      <c r="AW509" s="215"/>
      <c r="AX509" s="25"/>
      <c r="AY509" s="215"/>
      <c r="AZ509" s="216"/>
      <c r="BA509" s="25"/>
      <c r="BB509" s="215"/>
      <c r="BC509" s="25"/>
    </row>
    <row r="510" spans="24:55" ht="15.75" customHeight="1">
      <c r="X510" s="215"/>
      <c r="Y510" s="286"/>
      <c r="Z510" s="215"/>
      <c r="AA510" s="216"/>
      <c r="AB510" s="286"/>
      <c r="AC510" s="215"/>
      <c r="AD510" s="286"/>
      <c r="AE510" s="215"/>
      <c r="AF510" s="216"/>
      <c r="AG510" s="25"/>
      <c r="AH510" s="215"/>
      <c r="AI510" s="25"/>
      <c r="AJ510" s="215"/>
      <c r="AK510" s="216"/>
      <c r="AL510" s="25"/>
      <c r="AM510" s="215"/>
      <c r="AN510" s="25"/>
      <c r="AO510" s="215"/>
      <c r="AP510" s="216"/>
      <c r="AQ510" s="25"/>
      <c r="AR510" s="215"/>
      <c r="AS510" s="25"/>
      <c r="AT510" s="215"/>
      <c r="AU510" s="216"/>
      <c r="AV510" s="25"/>
      <c r="AW510" s="215"/>
      <c r="AX510" s="25"/>
      <c r="AY510" s="215"/>
      <c r="AZ510" s="216"/>
      <c r="BA510" s="25"/>
      <c r="BB510" s="215"/>
      <c r="BC510" s="25"/>
    </row>
    <row r="511" spans="24:55" ht="15.75" customHeight="1">
      <c r="X511" s="215"/>
      <c r="Y511" s="286"/>
      <c r="Z511" s="215"/>
      <c r="AA511" s="216"/>
      <c r="AB511" s="286"/>
      <c r="AC511" s="215"/>
      <c r="AD511" s="286"/>
      <c r="AE511" s="215"/>
      <c r="AF511" s="216"/>
      <c r="AG511" s="25"/>
      <c r="AH511" s="215"/>
      <c r="AI511" s="25"/>
      <c r="AJ511" s="215"/>
      <c r="AK511" s="216"/>
      <c r="AL511" s="25"/>
      <c r="AM511" s="215"/>
      <c r="AN511" s="25"/>
      <c r="AO511" s="215"/>
      <c r="AP511" s="216"/>
      <c r="AQ511" s="25"/>
      <c r="AR511" s="215"/>
      <c r="AS511" s="25"/>
      <c r="AT511" s="215"/>
      <c r="AU511" s="216"/>
      <c r="AV511" s="25"/>
      <c r="AW511" s="215"/>
      <c r="AX511" s="25"/>
      <c r="AY511" s="215"/>
      <c r="AZ511" s="216"/>
      <c r="BA511" s="25"/>
      <c r="BB511" s="215"/>
      <c r="BC511" s="25"/>
    </row>
    <row r="512" spans="24:55" ht="15.75" customHeight="1">
      <c r="X512" s="215"/>
      <c r="Y512" s="286"/>
      <c r="Z512" s="215"/>
      <c r="AA512" s="216"/>
      <c r="AB512" s="286"/>
      <c r="AC512" s="215"/>
      <c r="AD512" s="286"/>
      <c r="AE512" s="215"/>
      <c r="AF512" s="216"/>
      <c r="AG512" s="25"/>
      <c r="AH512" s="215"/>
      <c r="AI512" s="25"/>
      <c r="AJ512" s="215"/>
      <c r="AK512" s="216"/>
      <c r="AL512" s="25"/>
      <c r="AM512" s="215"/>
      <c r="AN512" s="25"/>
      <c r="AO512" s="215"/>
      <c r="AP512" s="216"/>
      <c r="AQ512" s="25"/>
      <c r="AR512" s="215"/>
      <c r="AS512" s="25"/>
      <c r="AT512" s="215"/>
      <c r="AU512" s="216"/>
      <c r="AV512" s="25"/>
      <c r="AW512" s="215"/>
      <c r="AX512" s="25"/>
      <c r="AY512" s="215"/>
      <c r="AZ512" s="216"/>
      <c r="BA512" s="25"/>
      <c r="BB512" s="215"/>
      <c r="BC512" s="25"/>
    </row>
    <row r="513" spans="24:55" ht="15.75" customHeight="1">
      <c r="X513" s="215"/>
      <c r="Y513" s="286"/>
      <c r="Z513" s="215"/>
      <c r="AA513" s="216"/>
      <c r="AB513" s="286"/>
      <c r="AC513" s="215"/>
      <c r="AD513" s="286"/>
      <c r="AE513" s="215"/>
      <c r="AF513" s="216"/>
      <c r="AG513" s="25"/>
      <c r="AH513" s="215"/>
      <c r="AI513" s="25"/>
      <c r="AJ513" s="215"/>
      <c r="AK513" s="216"/>
      <c r="AL513" s="25"/>
      <c r="AM513" s="215"/>
      <c r="AN513" s="25"/>
      <c r="AO513" s="215"/>
      <c r="AP513" s="216"/>
      <c r="AQ513" s="25"/>
      <c r="AR513" s="215"/>
      <c r="AS513" s="25"/>
      <c r="AT513" s="215"/>
      <c r="AU513" s="216"/>
      <c r="AV513" s="25"/>
      <c r="AW513" s="215"/>
      <c r="AX513" s="25"/>
      <c r="AY513" s="215"/>
      <c r="AZ513" s="216"/>
      <c r="BA513" s="25"/>
      <c r="BB513" s="215"/>
      <c r="BC513" s="25"/>
    </row>
    <row r="514" spans="24:55" ht="15.75" customHeight="1">
      <c r="X514" s="215"/>
      <c r="Y514" s="286"/>
      <c r="Z514" s="215"/>
      <c r="AA514" s="216"/>
      <c r="AB514" s="286"/>
      <c r="AC514" s="215"/>
      <c r="AD514" s="286"/>
      <c r="AE514" s="215"/>
      <c r="AF514" s="216"/>
      <c r="AG514" s="25"/>
      <c r="AH514" s="215"/>
      <c r="AI514" s="25"/>
      <c r="AJ514" s="215"/>
      <c r="AK514" s="216"/>
      <c r="AL514" s="25"/>
      <c r="AM514" s="215"/>
      <c r="AN514" s="25"/>
      <c r="AO514" s="215"/>
      <c r="AP514" s="216"/>
      <c r="AQ514" s="25"/>
      <c r="AR514" s="215"/>
      <c r="AS514" s="25"/>
      <c r="AT514" s="215"/>
      <c r="AU514" s="216"/>
      <c r="AV514" s="25"/>
      <c r="AW514" s="215"/>
      <c r="AX514" s="25"/>
      <c r="AY514" s="215"/>
      <c r="AZ514" s="216"/>
      <c r="BA514" s="25"/>
      <c r="BB514" s="215"/>
      <c r="BC514" s="25"/>
    </row>
    <row r="515" spans="24:55" ht="15.75" customHeight="1">
      <c r="X515" s="215"/>
      <c r="Y515" s="286"/>
      <c r="Z515" s="215"/>
      <c r="AA515" s="216"/>
      <c r="AB515" s="286"/>
      <c r="AC515" s="215"/>
      <c r="AD515" s="286"/>
      <c r="AE515" s="215"/>
      <c r="AF515" s="216"/>
      <c r="AG515" s="25"/>
      <c r="AH515" s="215"/>
      <c r="AI515" s="25"/>
      <c r="AJ515" s="215"/>
      <c r="AK515" s="216"/>
      <c r="AL515" s="25"/>
      <c r="AM515" s="215"/>
      <c r="AN515" s="25"/>
      <c r="AO515" s="215"/>
      <c r="AP515" s="216"/>
      <c r="AQ515" s="25"/>
      <c r="AR515" s="215"/>
      <c r="AS515" s="25"/>
      <c r="AT515" s="215"/>
      <c r="AU515" s="216"/>
      <c r="AV515" s="25"/>
      <c r="AW515" s="215"/>
      <c r="AX515" s="25"/>
      <c r="AY515" s="215"/>
      <c r="AZ515" s="216"/>
      <c r="BA515" s="25"/>
      <c r="BB515" s="215"/>
      <c r="BC515" s="25"/>
    </row>
    <row r="516" spans="24:55" ht="15.75" customHeight="1">
      <c r="X516" s="215"/>
      <c r="Y516" s="286"/>
      <c r="Z516" s="215"/>
      <c r="AA516" s="216"/>
      <c r="AB516" s="286"/>
      <c r="AC516" s="215"/>
      <c r="AD516" s="286"/>
      <c r="AE516" s="215"/>
      <c r="AF516" s="216"/>
      <c r="AG516" s="25"/>
      <c r="AH516" s="215"/>
      <c r="AI516" s="25"/>
      <c r="AJ516" s="215"/>
      <c r="AK516" s="216"/>
      <c r="AL516" s="25"/>
      <c r="AM516" s="215"/>
      <c r="AN516" s="25"/>
      <c r="AO516" s="215"/>
      <c r="AP516" s="216"/>
      <c r="AQ516" s="25"/>
      <c r="AR516" s="215"/>
      <c r="AS516" s="25"/>
      <c r="AT516" s="215"/>
      <c r="AU516" s="216"/>
      <c r="AV516" s="25"/>
      <c r="AW516" s="215"/>
      <c r="AX516" s="25"/>
      <c r="AY516" s="215"/>
      <c r="AZ516" s="216"/>
      <c r="BA516" s="25"/>
      <c r="BB516" s="215"/>
      <c r="BC516" s="25"/>
    </row>
    <row r="517" spans="24:55" ht="15.75" customHeight="1">
      <c r="X517" s="215"/>
      <c r="Y517" s="286"/>
      <c r="Z517" s="215"/>
      <c r="AA517" s="216"/>
      <c r="AB517" s="286"/>
      <c r="AC517" s="215"/>
      <c r="AD517" s="286"/>
      <c r="AE517" s="215"/>
      <c r="AF517" s="216"/>
      <c r="AG517" s="25"/>
      <c r="AH517" s="215"/>
      <c r="AI517" s="25"/>
      <c r="AJ517" s="215"/>
      <c r="AK517" s="216"/>
      <c r="AL517" s="25"/>
      <c r="AM517" s="215"/>
      <c r="AN517" s="25"/>
      <c r="AO517" s="215"/>
      <c r="AP517" s="216"/>
      <c r="AQ517" s="25"/>
      <c r="AR517" s="215"/>
      <c r="AS517" s="25"/>
      <c r="AT517" s="215"/>
      <c r="AU517" s="216"/>
      <c r="AV517" s="25"/>
      <c r="AW517" s="215"/>
      <c r="AX517" s="25"/>
      <c r="AY517" s="215"/>
      <c r="AZ517" s="216"/>
      <c r="BA517" s="25"/>
      <c r="BB517" s="215"/>
      <c r="BC517" s="25"/>
    </row>
    <row r="518" spans="24:55" ht="15.75" customHeight="1">
      <c r="X518" s="215"/>
      <c r="Y518" s="286"/>
      <c r="Z518" s="215"/>
      <c r="AA518" s="216"/>
      <c r="AB518" s="286"/>
      <c r="AC518" s="215"/>
      <c r="AD518" s="286"/>
      <c r="AE518" s="215"/>
      <c r="AF518" s="216"/>
      <c r="AG518" s="25"/>
      <c r="AH518" s="215"/>
      <c r="AI518" s="25"/>
      <c r="AJ518" s="215"/>
      <c r="AK518" s="216"/>
      <c r="AL518" s="25"/>
      <c r="AM518" s="215"/>
      <c r="AN518" s="25"/>
      <c r="AO518" s="215"/>
      <c r="AP518" s="216"/>
      <c r="AQ518" s="25"/>
      <c r="AR518" s="215"/>
      <c r="AS518" s="25"/>
      <c r="AT518" s="215"/>
      <c r="AU518" s="216"/>
      <c r="AV518" s="25"/>
      <c r="AW518" s="215"/>
      <c r="AX518" s="25"/>
      <c r="AY518" s="215"/>
      <c r="AZ518" s="216"/>
      <c r="BA518" s="25"/>
      <c r="BB518" s="215"/>
      <c r="BC518" s="25"/>
    </row>
    <row r="519" spans="24:55" ht="15.75" customHeight="1">
      <c r="X519" s="215"/>
      <c r="Y519" s="286"/>
      <c r="Z519" s="215"/>
      <c r="AA519" s="216"/>
      <c r="AB519" s="286"/>
      <c r="AC519" s="215"/>
      <c r="AD519" s="286"/>
      <c r="AE519" s="215"/>
      <c r="AF519" s="216"/>
      <c r="AG519" s="25"/>
      <c r="AH519" s="215"/>
      <c r="AI519" s="25"/>
      <c r="AJ519" s="215"/>
      <c r="AK519" s="216"/>
      <c r="AL519" s="25"/>
      <c r="AM519" s="215"/>
      <c r="AN519" s="25"/>
      <c r="AO519" s="215"/>
      <c r="AP519" s="216"/>
      <c r="AQ519" s="25"/>
      <c r="AR519" s="215"/>
      <c r="AS519" s="25"/>
      <c r="AT519" s="215"/>
      <c r="AU519" s="216"/>
      <c r="AV519" s="25"/>
      <c r="AW519" s="215"/>
      <c r="AX519" s="25"/>
      <c r="AY519" s="215"/>
      <c r="AZ519" s="216"/>
      <c r="BA519" s="25"/>
      <c r="BB519" s="215"/>
      <c r="BC519" s="25"/>
    </row>
    <row r="520" spans="24:55" ht="15.75" customHeight="1">
      <c r="X520" s="215"/>
      <c r="Y520" s="286"/>
      <c r="Z520" s="215"/>
      <c r="AA520" s="216"/>
      <c r="AB520" s="286"/>
      <c r="AC520" s="215"/>
      <c r="AD520" s="286"/>
      <c r="AE520" s="215"/>
      <c r="AF520" s="216"/>
      <c r="AG520" s="25"/>
      <c r="AH520" s="215"/>
      <c r="AI520" s="25"/>
      <c r="AJ520" s="215"/>
      <c r="AK520" s="216"/>
      <c r="AL520" s="25"/>
      <c r="AM520" s="215"/>
      <c r="AN520" s="25"/>
      <c r="AO520" s="215"/>
      <c r="AP520" s="216"/>
      <c r="AQ520" s="25"/>
      <c r="AR520" s="215"/>
      <c r="AS520" s="25"/>
      <c r="AT520" s="215"/>
      <c r="AU520" s="216"/>
      <c r="AV520" s="25"/>
      <c r="AW520" s="215"/>
      <c r="AX520" s="25"/>
      <c r="AY520" s="215"/>
      <c r="AZ520" s="216"/>
      <c r="BA520" s="25"/>
      <c r="BB520" s="215"/>
      <c r="BC520" s="25"/>
    </row>
    <row r="521" spans="24:55" ht="15.75" customHeight="1">
      <c r="X521" s="215"/>
      <c r="Y521" s="286"/>
      <c r="Z521" s="215"/>
      <c r="AA521" s="216"/>
      <c r="AB521" s="286"/>
      <c r="AC521" s="215"/>
      <c r="AD521" s="286"/>
      <c r="AE521" s="215"/>
      <c r="AF521" s="216"/>
      <c r="AG521" s="25"/>
      <c r="AH521" s="215"/>
      <c r="AI521" s="25"/>
      <c r="AJ521" s="215"/>
      <c r="AK521" s="216"/>
      <c r="AL521" s="25"/>
      <c r="AM521" s="215"/>
      <c r="AN521" s="25"/>
      <c r="AO521" s="215"/>
      <c r="AP521" s="216"/>
      <c r="AQ521" s="25"/>
      <c r="AR521" s="215"/>
      <c r="AS521" s="25"/>
      <c r="AT521" s="215"/>
      <c r="AU521" s="216"/>
      <c r="AV521" s="25"/>
      <c r="AW521" s="215"/>
      <c r="AX521" s="25"/>
      <c r="AY521" s="215"/>
      <c r="AZ521" s="216"/>
      <c r="BA521" s="25"/>
      <c r="BB521" s="215"/>
      <c r="BC521" s="25"/>
    </row>
    <row r="522" spans="24:55" ht="15.75" customHeight="1">
      <c r="X522" s="215"/>
      <c r="Y522" s="286"/>
      <c r="Z522" s="215"/>
      <c r="AA522" s="216"/>
      <c r="AB522" s="286"/>
      <c r="AC522" s="215"/>
      <c r="AD522" s="286"/>
      <c r="AE522" s="215"/>
      <c r="AF522" s="216"/>
      <c r="AG522" s="25"/>
      <c r="AH522" s="215"/>
      <c r="AI522" s="25"/>
      <c r="AJ522" s="215"/>
      <c r="AK522" s="216"/>
      <c r="AL522" s="25"/>
      <c r="AM522" s="215"/>
      <c r="AN522" s="25"/>
      <c r="AO522" s="215"/>
      <c r="AP522" s="216"/>
      <c r="AQ522" s="25"/>
      <c r="AR522" s="215"/>
      <c r="AS522" s="25"/>
      <c r="AT522" s="215"/>
      <c r="AU522" s="216"/>
      <c r="AV522" s="25"/>
      <c r="AW522" s="215"/>
      <c r="AX522" s="25"/>
      <c r="AY522" s="215"/>
      <c r="AZ522" s="216"/>
      <c r="BA522" s="25"/>
      <c r="BB522" s="215"/>
      <c r="BC522" s="25"/>
    </row>
    <row r="523" spans="24:55" ht="15.75" customHeight="1">
      <c r="X523" s="215"/>
      <c r="Y523" s="286"/>
      <c r="Z523" s="215"/>
      <c r="AA523" s="216"/>
      <c r="AB523" s="286"/>
      <c r="AC523" s="215"/>
      <c r="AD523" s="286"/>
      <c r="AE523" s="215"/>
      <c r="AF523" s="216"/>
      <c r="AG523" s="25"/>
      <c r="AH523" s="215"/>
      <c r="AI523" s="25"/>
      <c r="AJ523" s="215"/>
      <c r="AK523" s="216"/>
      <c r="AL523" s="25"/>
      <c r="AM523" s="215"/>
      <c r="AN523" s="25"/>
      <c r="AO523" s="215"/>
      <c r="AP523" s="216"/>
      <c r="AQ523" s="25"/>
      <c r="AR523" s="215"/>
      <c r="AS523" s="25"/>
      <c r="AT523" s="215"/>
      <c r="AU523" s="216"/>
      <c r="AV523" s="25"/>
      <c r="AW523" s="215"/>
      <c r="AX523" s="25"/>
      <c r="AY523" s="215"/>
      <c r="AZ523" s="216"/>
      <c r="BA523" s="25"/>
      <c r="BB523" s="215"/>
      <c r="BC523" s="25"/>
    </row>
    <row r="524" spans="24:55" ht="15.75" customHeight="1">
      <c r="X524" s="215"/>
      <c r="Y524" s="286"/>
      <c r="Z524" s="215"/>
      <c r="AA524" s="216"/>
      <c r="AB524" s="286"/>
      <c r="AC524" s="215"/>
      <c r="AD524" s="286"/>
      <c r="AE524" s="215"/>
      <c r="AF524" s="216"/>
      <c r="AG524" s="25"/>
      <c r="AH524" s="215"/>
      <c r="AI524" s="25"/>
      <c r="AJ524" s="215"/>
      <c r="AK524" s="216"/>
      <c r="AL524" s="25"/>
      <c r="AM524" s="215"/>
      <c r="AN524" s="25"/>
      <c r="AO524" s="215"/>
      <c r="AP524" s="216"/>
      <c r="AQ524" s="25"/>
      <c r="AR524" s="215"/>
      <c r="AS524" s="25"/>
      <c r="AT524" s="215"/>
      <c r="AU524" s="216"/>
      <c r="AV524" s="25"/>
      <c r="AW524" s="215"/>
      <c r="AX524" s="25"/>
      <c r="AY524" s="215"/>
      <c r="AZ524" s="216"/>
      <c r="BA524" s="25"/>
      <c r="BB524" s="215"/>
      <c r="BC524" s="25"/>
    </row>
    <row r="525" spans="24:55" ht="15.75" customHeight="1">
      <c r="X525" s="215"/>
      <c r="Y525" s="286"/>
      <c r="Z525" s="215"/>
      <c r="AA525" s="216"/>
      <c r="AB525" s="286"/>
      <c r="AC525" s="215"/>
      <c r="AD525" s="286"/>
      <c r="AE525" s="215"/>
      <c r="AF525" s="216"/>
      <c r="AG525" s="25"/>
      <c r="AH525" s="215"/>
      <c r="AI525" s="25"/>
      <c r="AJ525" s="215"/>
      <c r="AK525" s="216"/>
      <c r="AL525" s="25"/>
      <c r="AM525" s="215"/>
      <c r="AN525" s="25"/>
      <c r="AO525" s="215"/>
      <c r="AP525" s="216"/>
      <c r="AQ525" s="25"/>
      <c r="AR525" s="215"/>
      <c r="AS525" s="25"/>
      <c r="AT525" s="215"/>
      <c r="AU525" s="216"/>
      <c r="AV525" s="25"/>
      <c r="AW525" s="215"/>
      <c r="AX525" s="25"/>
      <c r="AY525" s="215"/>
      <c r="AZ525" s="216"/>
      <c r="BA525" s="25"/>
      <c r="BB525" s="215"/>
      <c r="BC525" s="25"/>
    </row>
    <row r="526" spans="24:55" ht="15.75" customHeight="1">
      <c r="X526" s="215"/>
      <c r="Y526" s="286"/>
      <c r="Z526" s="215"/>
      <c r="AA526" s="216"/>
      <c r="AB526" s="286"/>
      <c r="AC526" s="215"/>
      <c r="AD526" s="286"/>
      <c r="AE526" s="215"/>
      <c r="AF526" s="216"/>
      <c r="AG526" s="25"/>
      <c r="AH526" s="215"/>
      <c r="AI526" s="25"/>
      <c r="AJ526" s="215"/>
      <c r="AK526" s="216"/>
      <c r="AL526" s="25"/>
      <c r="AM526" s="215"/>
      <c r="AN526" s="25"/>
      <c r="AO526" s="215"/>
      <c r="AP526" s="216"/>
      <c r="AQ526" s="25"/>
      <c r="AR526" s="215"/>
      <c r="AS526" s="25"/>
      <c r="AT526" s="215"/>
      <c r="AU526" s="216"/>
      <c r="AV526" s="25"/>
      <c r="AW526" s="215"/>
      <c r="AX526" s="25"/>
      <c r="AY526" s="215"/>
      <c r="AZ526" s="216"/>
      <c r="BA526" s="25"/>
      <c r="BB526" s="215"/>
      <c r="BC526" s="25"/>
    </row>
    <row r="527" spans="24:55" ht="15.75" customHeight="1">
      <c r="X527" s="215"/>
      <c r="Y527" s="286"/>
      <c r="Z527" s="215"/>
      <c r="AA527" s="216"/>
      <c r="AB527" s="286"/>
      <c r="AC527" s="215"/>
      <c r="AD527" s="286"/>
      <c r="AE527" s="215"/>
      <c r="AF527" s="216"/>
      <c r="AG527" s="25"/>
      <c r="AH527" s="215"/>
      <c r="AI527" s="25"/>
      <c r="AJ527" s="215"/>
      <c r="AK527" s="216"/>
      <c r="AL527" s="25"/>
      <c r="AM527" s="215"/>
      <c r="AN527" s="25"/>
      <c r="AO527" s="215"/>
      <c r="AP527" s="216"/>
      <c r="AQ527" s="25"/>
      <c r="AR527" s="215"/>
      <c r="AS527" s="25"/>
      <c r="AT527" s="215"/>
      <c r="AU527" s="216"/>
      <c r="AV527" s="25"/>
      <c r="AW527" s="215"/>
      <c r="AX527" s="25"/>
      <c r="AY527" s="215"/>
      <c r="AZ527" s="216"/>
      <c r="BA527" s="25"/>
      <c r="BB527" s="215"/>
      <c r="BC527" s="25"/>
    </row>
    <row r="528" spans="24:55" ht="15.75" customHeight="1">
      <c r="X528" s="215"/>
      <c r="Y528" s="286"/>
      <c r="Z528" s="215"/>
      <c r="AA528" s="216"/>
      <c r="AB528" s="286"/>
      <c r="AC528" s="215"/>
      <c r="AD528" s="286"/>
      <c r="AE528" s="215"/>
      <c r="AF528" s="216"/>
      <c r="AG528" s="25"/>
      <c r="AH528" s="215"/>
      <c r="AI528" s="25"/>
      <c r="AJ528" s="215"/>
      <c r="AK528" s="216"/>
      <c r="AL528" s="25"/>
      <c r="AM528" s="215"/>
      <c r="AN528" s="25"/>
      <c r="AO528" s="215"/>
      <c r="AP528" s="216"/>
      <c r="AQ528" s="25"/>
      <c r="AR528" s="215"/>
      <c r="AS528" s="25"/>
      <c r="AT528" s="215"/>
      <c r="AU528" s="216"/>
      <c r="AV528" s="25"/>
      <c r="AW528" s="215"/>
      <c r="AX528" s="25"/>
      <c r="AY528" s="215"/>
      <c r="AZ528" s="216"/>
      <c r="BA528" s="25"/>
      <c r="BB528" s="215"/>
      <c r="BC528" s="25"/>
    </row>
    <row r="529" spans="24:55" ht="15.75" customHeight="1">
      <c r="X529" s="215"/>
      <c r="Y529" s="286"/>
      <c r="Z529" s="215"/>
      <c r="AA529" s="216"/>
      <c r="AB529" s="286"/>
      <c r="AC529" s="215"/>
      <c r="AD529" s="286"/>
      <c r="AE529" s="215"/>
      <c r="AF529" s="216"/>
      <c r="AG529" s="25"/>
      <c r="AH529" s="215"/>
      <c r="AI529" s="25"/>
      <c r="AJ529" s="215"/>
      <c r="AK529" s="216"/>
      <c r="AL529" s="25"/>
      <c r="AM529" s="215"/>
      <c r="AN529" s="25"/>
      <c r="AO529" s="215"/>
      <c r="AP529" s="216"/>
      <c r="AQ529" s="25"/>
      <c r="AR529" s="215"/>
      <c r="AS529" s="25"/>
      <c r="AT529" s="215"/>
      <c r="AU529" s="216"/>
      <c r="AV529" s="25"/>
      <c r="AW529" s="215"/>
      <c r="AX529" s="25"/>
      <c r="AY529" s="215"/>
      <c r="AZ529" s="216"/>
      <c r="BA529" s="25"/>
      <c r="BB529" s="215"/>
      <c r="BC529" s="25"/>
    </row>
    <row r="530" spans="24:55" ht="15.75" customHeight="1">
      <c r="X530" s="215"/>
      <c r="Y530" s="286"/>
      <c r="Z530" s="215"/>
      <c r="AA530" s="216"/>
      <c r="AB530" s="286"/>
      <c r="AC530" s="215"/>
      <c r="AD530" s="286"/>
      <c r="AE530" s="215"/>
      <c r="AF530" s="216"/>
      <c r="AG530" s="25"/>
      <c r="AH530" s="215"/>
      <c r="AI530" s="25"/>
      <c r="AJ530" s="215"/>
      <c r="AK530" s="216"/>
      <c r="AL530" s="25"/>
      <c r="AM530" s="215"/>
      <c r="AN530" s="25"/>
      <c r="AO530" s="215"/>
      <c r="AP530" s="216"/>
      <c r="AQ530" s="25"/>
      <c r="AR530" s="215"/>
      <c r="AS530" s="25"/>
      <c r="AT530" s="215"/>
      <c r="AU530" s="216"/>
      <c r="AV530" s="25"/>
      <c r="AW530" s="215"/>
      <c r="AX530" s="25"/>
      <c r="AY530" s="215"/>
      <c r="AZ530" s="216"/>
      <c r="BA530" s="25"/>
      <c r="BB530" s="215"/>
      <c r="BC530" s="25"/>
    </row>
    <row r="531" spans="24:55" ht="15.75" customHeight="1">
      <c r="X531" s="215"/>
      <c r="Y531" s="286"/>
      <c r="Z531" s="215"/>
      <c r="AA531" s="216"/>
      <c r="AB531" s="286"/>
      <c r="AC531" s="215"/>
      <c r="AD531" s="286"/>
      <c r="AE531" s="215"/>
      <c r="AF531" s="216"/>
      <c r="AG531" s="25"/>
      <c r="AH531" s="215"/>
      <c r="AI531" s="25"/>
      <c r="AJ531" s="215"/>
      <c r="AK531" s="216"/>
      <c r="AL531" s="25"/>
      <c r="AM531" s="215"/>
      <c r="AN531" s="25"/>
      <c r="AO531" s="215"/>
      <c r="AP531" s="216"/>
      <c r="AQ531" s="25"/>
      <c r="AR531" s="215"/>
      <c r="AS531" s="25"/>
      <c r="AT531" s="215"/>
      <c r="AU531" s="216"/>
      <c r="AV531" s="25"/>
      <c r="AW531" s="215"/>
      <c r="AX531" s="25"/>
      <c r="AY531" s="215"/>
      <c r="AZ531" s="216"/>
      <c r="BA531" s="25"/>
      <c r="BB531" s="215"/>
      <c r="BC531" s="25"/>
    </row>
    <row r="532" spans="24:55" ht="15.75" customHeight="1">
      <c r="X532" s="215"/>
      <c r="Y532" s="286"/>
      <c r="Z532" s="215"/>
      <c r="AA532" s="216"/>
      <c r="AB532" s="286"/>
      <c r="AC532" s="215"/>
      <c r="AD532" s="286"/>
      <c r="AE532" s="215"/>
      <c r="AF532" s="216"/>
      <c r="AG532" s="25"/>
      <c r="AH532" s="215"/>
      <c r="AI532" s="25"/>
      <c r="AJ532" s="215"/>
      <c r="AK532" s="216"/>
      <c r="AL532" s="25"/>
      <c r="AM532" s="215"/>
      <c r="AN532" s="25"/>
      <c r="AO532" s="215"/>
      <c r="AP532" s="216"/>
      <c r="AQ532" s="25"/>
      <c r="AR532" s="215"/>
      <c r="AS532" s="25"/>
      <c r="AT532" s="215"/>
      <c r="AU532" s="216"/>
      <c r="AV532" s="25"/>
      <c r="AW532" s="215"/>
      <c r="AX532" s="25"/>
      <c r="AY532" s="215"/>
      <c r="AZ532" s="216"/>
      <c r="BA532" s="25"/>
      <c r="BB532" s="215"/>
      <c r="BC532" s="25"/>
    </row>
    <row r="533" spans="24:55" ht="15.75" customHeight="1">
      <c r="X533" s="215"/>
      <c r="Y533" s="286"/>
      <c r="Z533" s="215"/>
      <c r="AA533" s="216"/>
      <c r="AB533" s="286"/>
      <c r="AC533" s="215"/>
      <c r="AD533" s="286"/>
      <c r="AE533" s="215"/>
      <c r="AF533" s="216"/>
      <c r="AG533" s="25"/>
      <c r="AH533" s="215"/>
      <c r="AI533" s="25"/>
      <c r="AJ533" s="215"/>
      <c r="AK533" s="216"/>
      <c r="AL533" s="25"/>
      <c r="AM533" s="215"/>
      <c r="AN533" s="25"/>
      <c r="AO533" s="215"/>
      <c r="AP533" s="216"/>
      <c r="AQ533" s="25"/>
      <c r="AR533" s="215"/>
      <c r="AS533" s="25"/>
      <c r="AT533" s="215"/>
      <c r="AU533" s="216"/>
      <c r="AV533" s="25"/>
      <c r="AW533" s="215"/>
      <c r="AX533" s="25"/>
      <c r="AY533" s="215"/>
      <c r="AZ533" s="216"/>
      <c r="BA533" s="25"/>
      <c r="BB533" s="215"/>
      <c r="BC533" s="25"/>
    </row>
    <row r="534" spans="24:55" ht="15.75" customHeight="1">
      <c r="X534" s="215"/>
      <c r="Y534" s="286"/>
      <c r="Z534" s="215"/>
      <c r="AA534" s="216"/>
      <c r="AB534" s="286"/>
      <c r="AC534" s="215"/>
      <c r="AD534" s="286"/>
      <c r="AE534" s="215"/>
      <c r="AF534" s="216"/>
      <c r="AG534" s="25"/>
      <c r="AH534" s="215"/>
      <c r="AI534" s="25"/>
      <c r="AJ534" s="215"/>
      <c r="AK534" s="216"/>
      <c r="AL534" s="25"/>
      <c r="AM534" s="215"/>
      <c r="AN534" s="25"/>
      <c r="AO534" s="215"/>
      <c r="AP534" s="216"/>
      <c r="AQ534" s="25"/>
      <c r="AR534" s="215"/>
      <c r="AS534" s="25"/>
      <c r="AT534" s="215"/>
      <c r="AU534" s="216"/>
      <c r="AV534" s="25"/>
      <c r="AW534" s="215"/>
      <c r="AX534" s="25"/>
      <c r="AY534" s="215"/>
      <c r="AZ534" s="216"/>
      <c r="BA534" s="25"/>
      <c r="BB534" s="215"/>
      <c r="BC534" s="25"/>
    </row>
    <row r="535" spans="24:55" ht="15.75" customHeight="1">
      <c r="X535" s="215"/>
      <c r="Y535" s="286"/>
      <c r="Z535" s="215"/>
      <c r="AA535" s="216"/>
      <c r="AB535" s="286"/>
      <c r="AC535" s="215"/>
      <c r="AD535" s="286"/>
      <c r="AE535" s="215"/>
      <c r="AF535" s="216"/>
      <c r="AG535" s="25"/>
      <c r="AH535" s="215"/>
      <c r="AI535" s="25"/>
      <c r="AJ535" s="215"/>
      <c r="AK535" s="216"/>
      <c r="AL535" s="25"/>
      <c r="AM535" s="215"/>
      <c r="AN535" s="25"/>
      <c r="AO535" s="215"/>
      <c r="AP535" s="216"/>
      <c r="AQ535" s="25"/>
      <c r="AR535" s="215"/>
      <c r="AS535" s="25"/>
      <c r="AT535" s="215"/>
      <c r="AU535" s="216"/>
      <c r="AV535" s="25"/>
      <c r="AW535" s="215"/>
      <c r="AX535" s="25"/>
      <c r="AY535" s="215"/>
      <c r="AZ535" s="216"/>
      <c r="BA535" s="25"/>
      <c r="BB535" s="215"/>
      <c r="BC535" s="25"/>
    </row>
    <row r="536" spans="24:55" ht="15.75" customHeight="1">
      <c r="X536" s="215"/>
      <c r="Y536" s="286"/>
      <c r="Z536" s="215"/>
      <c r="AA536" s="216"/>
      <c r="AB536" s="286"/>
      <c r="AC536" s="215"/>
      <c r="AD536" s="286"/>
      <c r="AE536" s="215"/>
      <c r="AF536" s="216"/>
      <c r="AG536" s="25"/>
      <c r="AH536" s="215"/>
      <c r="AI536" s="25"/>
      <c r="AJ536" s="215"/>
      <c r="AK536" s="216"/>
      <c r="AL536" s="25"/>
      <c r="AM536" s="215"/>
      <c r="AN536" s="25"/>
      <c r="AO536" s="215"/>
      <c r="AP536" s="216"/>
      <c r="AQ536" s="25"/>
      <c r="AR536" s="215"/>
      <c r="AS536" s="25"/>
      <c r="AT536" s="215"/>
      <c r="AU536" s="216"/>
      <c r="AV536" s="25"/>
      <c r="AW536" s="215"/>
      <c r="AX536" s="25"/>
      <c r="AY536" s="215"/>
      <c r="AZ536" s="216"/>
      <c r="BA536" s="25"/>
      <c r="BB536" s="215"/>
      <c r="BC536" s="25"/>
    </row>
    <row r="537" spans="24:55" ht="15.75" customHeight="1">
      <c r="X537" s="215"/>
      <c r="Y537" s="286"/>
      <c r="Z537" s="215"/>
      <c r="AA537" s="216"/>
      <c r="AB537" s="286"/>
      <c r="AC537" s="215"/>
      <c r="AD537" s="286"/>
      <c r="AE537" s="215"/>
      <c r="AF537" s="216"/>
      <c r="AG537" s="25"/>
      <c r="AH537" s="215"/>
      <c r="AI537" s="25"/>
      <c r="AJ537" s="215"/>
      <c r="AK537" s="216"/>
      <c r="AL537" s="25"/>
      <c r="AM537" s="215"/>
      <c r="AN537" s="25"/>
      <c r="AO537" s="215"/>
      <c r="AP537" s="216"/>
      <c r="AQ537" s="25"/>
      <c r="AR537" s="215"/>
      <c r="AS537" s="25"/>
      <c r="AT537" s="215"/>
      <c r="AU537" s="216"/>
      <c r="AV537" s="25"/>
      <c r="AW537" s="215"/>
      <c r="AX537" s="25"/>
      <c r="AY537" s="215"/>
      <c r="AZ537" s="216"/>
      <c r="BA537" s="25"/>
      <c r="BB537" s="215"/>
      <c r="BC537" s="25"/>
    </row>
    <row r="538" spans="24:55" ht="15.75" customHeight="1">
      <c r="X538" s="215"/>
      <c r="Y538" s="286"/>
      <c r="Z538" s="215"/>
      <c r="AA538" s="216"/>
      <c r="AB538" s="286"/>
      <c r="AC538" s="215"/>
      <c r="AD538" s="286"/>
      <c r="AE538" s="215"/>
      <c r="AF538" s="216"/>
      <c r="AG538" s="25"/>
      <c r="AH538" s="215"/>
      <c r="AI538" s="25"/>
      <c r="AJ538" s="215"/>
      <c r="AK538" s="216"/>
      <c r="AL538" s="25"/>
      <c r="AM538" s="215"/>
      <c r="AN538" s="25"/>
      <c r="AO538" s="215"/>
      <c r="AP538" s="216"/>
      <c r="AQ538" s="25"/>
      <c r="AR538" s="215"/>
      <c r="AS538" s="25"/>
      <c r="AT538" s="215"/>
      <c r="AU538" s="216"/>
      <c r="AV538" s="25"/>
      <c r="AW538" s="215"/>
      <c r="AX538" s="25"/>
      <c r="AY538" s="215"/>
      <c r="AZ538" s="216"/>
      <c r="BA538" s="25"/>
      <c r="BB538" s="215"/>
      <c r="BC538" s="25"/>
    </row>
    <row r="539" spans="24:55" ht="15.75" customHeight="1">
      <c r="X539" s="215"/>
      <c r="Y539" s="286"/>
      <c r="Z539" s="215"/>
      <c r="AA539" s="216"/>
      <c r="AB539" s="286"/>
      <c r="AC539" s="215"/>
      <c r="AD539" s="286"/>
      <c r="AE539" s="215"/>
      <c r="AF539" s="216"/>
      <c r="AG539" s="25"/>
      <c r="AH539" s="215"/>
      <c r="AI539" s="25"/>
      <c r="AJ539" s="215"/>
      <c r="AK539" s="216"/>
      <c r="AL539" s="25"/>
      <c r="AM539" s="215"/>
      <c r="AN539" s="25"/>
      <c r="AO539" s="215"/>
      <c r="AP539" s="216"/>
      <c r="AQ539" s="25"/>
      <c r="AR539" s="215"/>
      <c r="AS539" s="25"/>
      <c r="AT539" s="215"/>
      <c r="AU539" s="216"/>
      <c r="AV539" s="25"/>
      <c r="AW539" s="215"/>
      <c r="AX539" s="25"/>
      <c r="AY539" s="215"/>
      <c r="AZ539" s="216"/>
      <c r="BA539" s="25"/>
      <c r="BB539" s="215"/>
      <c r="BC539" s="25"/>
    </row>
    <row r="540" spans="24:55" ht="15.75" customHeight="1">
      <c r="X540" s="215"/>
      <c r="Y540" s="286"/>
      <c r="Z540" s="215"/>
      <c r="AA540" s="216"/>
      <c r="AB540" s="286"/>
      <c r="AC540" s="215"/>
      <c r="AD540" s="286"/>
      <c r="AE540" s="215"/>
      <c r="AF540" s="216"/>
      <c r="AG540" s="25"/>
      <c r="AH540" s="215"/>
      <c r="AI540" s="25"/>
      <c r="AJ540" s="215"/>
      <c r="AK540" s="216"/>
      <c r="AL540" s="25"/>
      <c r="AM540" s="215"/>
      <c r="AN540" s="25"/>
      <c r="AO540" s="215"/>
      <c r="AP540" s="216"/>
      <c r="AQ540" s="25"/>
      <c r="AR540" s="215"/>
      <c r="AS540" s="25"/>
      <c r="AT540" s="215"/>
      <c r="AU540" s="216"/>
      <c r="AV540" s="25"/>
      <c r="AW540" s="215"/>
      <c r="AX540" s="25"/>
      <c r="AY540" s="215"/>
      <c r="AZ540" s="216"/>
      <c r="BA540" s="25"/>
      <c r="BB540" s="215"/>
      <c r="BC540" s="25"/>
    </row>
    <row r="541" spans="24:55" ht="15.75" customHeight="1">
      <c r="X541" s="215"/>
      <c r="Y541" s="286"/>
      <c r="Z541" s="215"/>
      <c r="AA541" s="216"/>
      <c r="AB541" s="286"/>
      <c r="AC541" s="215"/>
      <c r="AD541" s="286"/>
      <c r="AE541" s="215"/>
      <c r="AF541" s="216"/>
      <c r="AG541" s="25"/>
      <c r="AH541" s="215"/>
      <c r="AI541" s="25"/>
      <c r="AJ541" s="215"/>
      <c r="AK541" s="216"/>
      <c r="AL541" s="25"/>
      <c r="AM541" s="215"/>
      <c r="AN541" s="25"/>
      <c r="AO541" s="215"/>
      <c r="AP541" s="216"/>
      <c r="AQ541" s="25"/>
      <c r="AR541" s="215"/>
      <c r="AS541" s="25"/>
      <c r="AT541" s="215"/>
      <c r="AU541" s="216"/>
      <c r="AV541" s="25"/>
      <c r="AW541" s="215"/>
      <c r="AX541" s="25"/>
      <c r="AY541" s="215"/>
      <c r="AZ541" s="216"/>
      <c r="BA541" s="25"/>
      <c r="BB541" s="215"/>
      <c r="BC541" s="25"/>
    </row>
    <row r="542" spans="24:55" ht="15.75" customHeight="1">
      <c r="X542" s="215"/>
      <c r="Y542" s="286"/>
      <c r="Z542" s="215"/>
      <c r="AA542" s="216"/>
      <c r="AB542" s="286"/>
      <c r="AC542" s="215"/>
      <c r="AD542" s="286"/>
      <c r="AE542" s="215"/>
      <c r="AF542" s="216"/>
      <c r="AG542" s="25"/>
      <c r="AH542" s="215"/>
      <c r="AI542" s="25"/>
      <c r="AJ542" s="215"/>
      <c r="AK542" s="216"/>
      <c r="AL542" s="25"/>
      <c r="AM542" s="215"/>
      <c r="AN542" s="25"/>
      <c r="AO542" s="215"/>
      <c r="AP542" s="216"/>
      <c r="AQ542" s="25"/>
      <c r="AR542" s="215"/>
      <c r="AS542" s="25"/>
      <c r="AT542" s="215"/>
      <c r="AU542" s="216"/>
      <c r="AV542" s="25"/>
      <c r="AW542" s="215"/>
      <c r="AX542" s="25"/>
      <c r="AY542" s="215"/>
      <c r="AZ542" s="216"/>
      <c r="BA542" s="25"/>
      <c r="BB542" s="215"/>
      <c r="BC542" s="25"/>
    </row>
    <row r="543" spans="24:55" ht="15.75" customHeight="1">
      <c r="X543" s="215"/>
      <c r="Y543" s="286"/>
      <c r="Z543" s="215"/>
      <c r="AA543" s="216"/>
      <c r="AB543" s="286"/>
      <c r="AC543" s="215"/>
      <c r="AD543" s="286"/>
      <c r="AE543" s="215"/>
      <c r="AF543" s="216"/>
      <c r="AG543" s="25"/>
      <c r="AH543" s="215"/>
      <c r="AI543" s="25"/>
      <c r="AJ543" s="215"/>
      <c r="AK543" s="216"/>
      <c r="AL543" s="25"/>
      <c r="AM543" s="215"/>
      <c r="AN543" s="25"/>
      <c r="AO543" s="215"/>
      <c r="AP543" s="216"/>
      <c r="AQ543" s="25"/>
      <c r="AR543" s="215"/>
      <c r="AS543" s="25"/>
      <c r="AT543" s="215"/>
      <c r="AU543" s="216"/>
      <c r="AV543" s="25"/>
      <c r="AW543" s="215"/>
      <c r="AX543" s="25"/>
      <c r="AY543" s="215"/>
      <c r="AZ543" s="216"/>
      <c r="BA543" s="25"/>
      <c r="BB543" s="215"/>
      <c r="BC543" s="25"/>
    </row>
    <row r="544" spans="24:55" ht="15.75" customHeight="1">
      <c r="X544" s="215"/>
      <c r="Y544" s="286"/>
      <c r="Z544" s="215"/>
      <c r="AA544" s="216"/>
      <c r="AB544" s="286"/>
      <c r="AC544" s="215"/>
      <c r="AD544" s="286"/>
      <c r="AE544" s="215"/>
      <c r="AF544" s="216"/>
      <c r="AG544" s="25"/>
      <c r="AH544" s="215"/>
      <c r="AI544" s="25"/>
      <c r="AJ544" s="215"/>
      <c r="AK544" s="216"/>
      <c r="AL544" s="25"/>
      <c r="AM544" s="215"/>
      <c r="AN544" s="25"/>
      <c r="AO544" s="215"/>
      <c r="AP544" s="216"/>
      <c r="AQ544" s="25"/>
      <c r="AR544" s="215"/>
      <c r="AS544" s="25"/>
      <c r="AT544" s="215"/>
      <c r="AU544" s="216"/>
      <c r="AV544" s="25"/>
      <c r="AW544" s="215"/>
      <c r="AX544" s="25"/>
      <c r="AY544" s="215"/>
      <c r="AZ544" s="216"/>
      <c r="BA544" s="25"/>
      <c r="BB544" s="215"/>
      <c r="BC544" s="25"/>
    </row>
    <row r="545" spans="24:55" ht="15.75" customHeight="1">
      <c r="X545" s="215"/>
      <c r="Y545" s="286"/>
      <c r="Z545" s="215"/>
      <c r="AA545" s="216"/>
      <c r="AB545" s="286"/>
      <c r="AC545" s="215"/>
      <c r="AD545" s="286"/>
      <c r="AE545" s="215"/>
      <c r="AF545" s="216"/>
      <c r="AG545" s="25"/>
      <c r="AH545" s="215"/>
      <c r="AI545" s="25"/>
      <c r="AJ545" s="215"/>
      <c r="AK545" s="216"/>
      <c r="AL545" s="25"/>
      <c r="AM545" s="215"/>
      <c r="AN545" s="25"/>
      <c r="AO545" s="215"/>
      <c r="AP545" s="216"/>
      <c r="AQ545" s="25"/>
      <c r="AR545" s="215"/>
      <c r="AS545" s="25"/>
      <c r="AT545" s="215"/>
      <c r="AU545" s="216"/>
      <c r="AV545" s="25"/>
      <c r="AW545" s="215"/>
      <c r="AX545" s="25"/>
      <c r="AY545" s="215"/>
      <c r="AZ545" s="216"/>
      <c r="BA545" s="25"/>
      <c r="BB545" s="215"/>
      <c r="BC545" s="25"/>
    </row>
    <row r="546" spans="24:55" ht="15.75" customHeight="1">
      <c r="X546" s="215"/>
      <c r="Y546" s="286"/>
      <c r="Z546" s="215"/>
      <c r="AA546" s="216"/>
      <c r="AB546" s="286"/>
      <c r="AC546" s="215"/>
      <c r="AD546" s="286"/>
      <c r="AE546" s="215"/>
      <c r="AF546" s="216"/>
      <c r="AG546" s="25"/>
      <c r="AH546" s="215"/>
      <c r="AI546" s="25"/>
      <c r="AJ546" s="215"/>
      <c r="AK546" s="216"/>
      <c r="AL546" s="25"/>
      <c r="AM546" s="215"/>
      <c r="AN546" s="25"/>
      <c r="AO546" s="215"/>
      <c r="AP546" s="216"/>
      <c r="AQ546" s="25"/>
      <c r="AR546" s="215"/>
      <c r="AS546" s="25"/>
      <c r="AT546" s="215"/>
      <c r="AU546" s="216"/>
      <c r="AV546" s="25"/>
      <c r="AW546" s="215"/>
      <c r="AX546" s="25"/>
      <c r="AY546" s="215"/>
      <c r="AZ546" s="216"/>
      <c r="BA546" s="25"/>
      <c r="BB546" s="215"/>
      <c r="BC546" s="25"/>
    </row>
    <row r="547" spans="24:55" ht="15.75" customHeight="1">
      <c r="X547" s="215"/>
      <c r="Y547" s="286"/>
      <c r="Z547" s="215"/>
      <c r="AA547" s="216"/>
      <c r="AB547" s="286"/>
      <c r="AC547" s="215"/>
      <c r="AD547" s="286"/>
      <c r="AE547" s="215"/>
      <c r="AF547" s="216"/>
      <c r="AG547" s="25"/>
      <c r="AH547" s="215"/>
      <c r="AI547" s="25"/>
      <c r="AJ547" s="215"/>
      <c r="AK547" s="216"/>
      <c r="AL547" s="25"/>
      <c r="AM547" s="215"/>
      <c r="AN547" s="25"/>
      <c r="AO547" s="215"/>
      <c r="AP547" s="216"/>
      <c r="AQ547" s="25"/>
      <c r="AR547" s="215"/>
      <c r="AS547" s="25"/>
      <c r="AT547" s="215"/>
      <c r="AU547" s="216"/>
      <c r="AV547" s="25"/>
      <c r="AW547" s="215"/>
      <c r="AX547" s="25"/>
      <c r="AY547" s="215"/>
      <c r="AZ547" s="216"/>
      <c r="BA547" s="25"/>
      <c r="BB547" s="215"/>
      <c r="BC547" s="25"/>
    </row>
    <row r="548" spans="24:55" ht="15.75" customHeight="1">
      <c r="X548" s="215"/>
      <c r="Y548" s="286"/>
      <c r="Z548" s="215"/>
      <c r="AA548" s="216"/>
      <c r="AB548" s="286"/>
      <c r="AC548" s="215"/>
      <c r="AD548" s="286"/>
      <c r="AE548" s="215"/>
      <c r="AF548" s="216"/>
      <c r="AG548" s="25"/>
      <c r="AH548" s="215"/>
      <c r="AI548" s="25"/>
      <c r="AJ548" s="215"/>
      <c r="AK548" s="216"/>
      <c r="AL548" s="25"/>
      <c r="AM548" s="215"/>
      <c r="AN548" s="25"/>
      <c r="AO548" s="215"/>
      <c r="AP548" s="216"/>
      <c r="AQ548" s="25"/>
      <c r="AR548" s="215"/>
      <c r="AS548" s="25"/>
      <c r="AT548" s="215"/>
      <c r="AU548" s="216"/>
      <c r="AV548" s="25"/>
      <c r="AW548" s="215"/>
      <c r="AX548" s="25"/>
      <c r="AY548" s="215"/>
      <c r="AZ548" s="216"/>
      <c r="BA548" s="25"/>
      <c r="BB548" s="215"/>
      <c r="BC548" s="25"/>
    </row>
    <row r="549" spans="24:55" ht="15.75" customHeight="1">
      <c r="X549" s="215"/>
      <c r="Y549" s="286"/>
      <c r="Z549" s="215"/>
      <c r="AA549" s="216"/>
      <c r="AB549" s="286"/>
      <c r="AC549" s="215"/>
      <c r="AD549" s="286"/>
      <c r="AE549" s="215"/>
      <c r="AF549" s="216"/>
      <c r="AG549" s="25"/>
      <c r="AH549" s="215"/>
      <c r="AI549" s="25"/>
      <c r="AJ549" s="215"/>
      <c r="AK549" s="216"/>
      <c r="AL549" s="25"/>
      <c r="AM549" s="215"/>
      <c r="AN549" s="25"/>
      <c r="AO549" s="215"/>
      <c r="AP549" s="216"/>
      <c r="AQ549" s="25"/>
      <c r="AR549" s="215"/>
      <c r="AS549" s="25"/>
      <c r="AT549" s="215"/>
      <c r="AU549" s="216"/>
      <c r="AV549" s="25"/>
      <c r="AW549" s="215"/>
      <c r="AX549" s="25"/>
      <c r="AY549" s="215"/>
      <c r="AZ549" s="216"/>
      <c r="BA549" s="25"/>
      <c r="BB549" s="215"/>
      <c r="BC549" s="25"/>
    </row>
    <row r="550" spans="24:55" ht="15.75" customHeight="1">
      <c r="X550" s="215"/>
      <c r="Y550" s="286"/>
      <c r="Z550" s="215"/>
      <c r="AA550" s="216"/>
      <c r="AB550" s="286"/>
      <c r="AC550" s="215"/>
      <c r="AD550" s="286"/>
      <c r="AE550" s="215"/>
      <c r="AF550" s="216"/>
      <c r="AG550" s="25"/>
      <c r="AH550" s="215"/>
      <c r="AI550" s="25"/>
      <c r="AJ550" s="215"/>
      <c r="AK550" s="216"/>
      <c r="AL550" s="25"/>
      <c r="AM550" s="215"/>
      <c r="AN550" s="25"/>
      <c r="AO550" s="215"/>
      <c r="AP550" s="216"/>
      <c r="AQ550" s="25"/>
      <c r="AR550" s="215"/>
      <c r="AS550" s="25"/>
      <c r="AT550" s="215"/>
      <c r="AU550" s="216"/>
      <c r="AV550" s="25"/>
      <c r="AW550" s="215"/>
      <c r="AX550" s="25"/>
      <c r="AY550" s="215"/>
      <c r="AZ550" s="216"/>
      <c r="BA550" s="25"/>
      <c r="BB550" s="215"/>
      <c r="BC550" s="25"/>
    </row>
    <row r="551" spans="24:55" ht="15.75" customHeight="1">
      <c r="X551" s="215"/>
      <c r="Y551" s="286"/>
      <c r="Z551" s="215"/>
      <c r="AA551" s="216"/>
      <c r="AB551" s="286"/>
      <c r="AC551" s="215"/>
      <c r="AD551" s="286"/>
      <c r="AE551" s="215"/>
      <c r="AF551" s="216"/>
      <c r="AG551" s="25"/>
      <c r="AH551" s="215"/>
      <c r="AI551" s="25"/>
      <c r="AJ551" s="215"/>
      <c r="AK551" s="216"/>
      <c r="AL551" s="25"/>
      <c r="AM551" s="215"/>
      <c r="AN551" s="25"/>
      <c r="AO551" s="215"/>
      <c r="AP551" s="216"/>
      <c r="AQ551" s="25"/>
      <c r="AR551" s="215"/>
      <c r="AS551" s="25"/>
      <c r="AT551" s="215"/>
      <c r="AU551" s="216"/>
      <c r="AV551" s="25"/>
      <c r="AW551" s="215"/>
      <c r="AX551" s="25"/>
      <c r="AY551" s="215"/>
      <c r="AZ551" s="216"/>
      <c r="BA551" s="25"/>
      <c r="BB551" s="215"/>
      <c r="BC551" s="25"/>
    </row>
    <row r="552" spans="24:55" ht="15.75" customHeight="1">
      <c r="X552" s="215"/>
      <c r="Y552" s="286"/>
      <c r="Z552" s="215"/>
      <c r="AA552" s="216"/>
      <c r="AB552" s="286"/>
      <c r="AC552" s="215"/>
      <c r="AD552" s="286"/>
      <c r="AE552" s="215"/>
      <c r="AF552" s="216"/>
      <c r="AG552" s="25"/>
      <c r="AH552" s="215"/>
      <c r="AI552" s="25"/>
      <c r="AJ552" s="215"/>
      <c r="AK552" s="216"/>
      <c r="AL552" s="25"/>
      <c r="AM552" s="215"/>
      <c r="AN552" s="25"/>
      <c r="AO552" s="215"/>
      <c r="AP552" s="216"/>
      <c r="AQ552" s="25"/>
      <c r="AR552" s="215"/>
      <c r="AS552" s="25"/>
      <c r="AT552" s="215"/>
      <c r="AU552" s="216"/>
      <c r="AV552" s="25"/>
      <c r="AW552" s="215"/>
      <c r="AX552" s="25"/>
      <c r="AY552" s="215"/>
      <c r="AZ552" s="216"/>
      <c r="BA552" s="25"/>
      <c r="BB552" s="215"/>
      <c r="BC552" s="25"/>
    </row>
    <row r="553" spans="24:55" ht="15.75" customHeight="1">
      <c r="X553" s="215"/>
      <c r="Y553" s="286"/>
      <c r="Z553" s="215"/>
      <c r="AA553" s="216"/>
      <c r="AB553" s="286"/>
      <c r="AC553" s="215"/>
      <c r="AD553" s="286"/>
      <c r="AE553" s="215"/>
      <c r="AF553" s="216"/>
      <c r="AG553" s="25"/>
      <c r="AH553" s="215"/>
      <c r="AI553" s="25"/>
      <c r="AJ553" s="215"/>
      <c r="AK553" s="216"/>
      <c r="AL553" s="25"/>
      <c r="AM553" s="215"/>
      <c r="AN553" s="25"/>
      <c r="AO553" s="215"/>
      <c r="AP553" s="216"/>
      <c r="AQ553" s="25"/>
      <c r="AR553" s="215"/>
      <c r="AS553" s="25"/>
      <c r="AT553" s="215"/>
      <c r="AU553" s="216"/>
      <c r="AV553" s="25"/>
      <c r="AW553" s="215"/>
      <c r="AX553" s="25"/>
      <c r="AY553" s="215"/>
      <c r="AZ553" s="216"/>
      <c r="BA553" s="25"/>
      <c r="BB553" s="215"/>
      <c r="BC553" s="25"/>
    </row>
    <row r="554" spans="24:55" ht="15.75" customHeight="1">
      <c r="X554" s="215"/>
      <c r="Y554" s="286"/>
      <c r="Z554" s="215"/>
      <c r="AA554" s="216"/>
      <c r="AB554" s="286"/>
      <c r="AC554" s="215"/>
      <c r="AD554" s="286"/>
      <c r="AE554" s="215"/>
      <c r="AF554" s="216"/>
      <c r="AG554" s="25"/>
      <c r="AH554" s="215"/>
      <c r="AI554" s="25"/>
      <c r="AJ554" s="215"/>
      <c r="AK554" s="216"/>
      <c r="AL554" s="25"/>
      <c r="AM554" s="215"/>
      <c r="AN554" s="25"/>
      <c r="AO554" s="215"/>
      <c r="AP554" s="216"/>
      <c r="AQ554" s="25"/>
      <c r="AR554" s="215"/>
      <c r="AS554" s="25"/>
      <c r="AT554" s="215"/>
      <c r="AU554" s="216"/>
      <c r="AV554" s="25"/>
      <c r="AW554" s="215"/>
      <c r="AX554" s="25"/>
      <c r="AY554" s="215"/>
      <c r="AZ554" s="216"/>
      <c r="BA554" s="25"/>
      <c r="BB554" s="215"/>
      <c r="BC554" s="25"/>
    </row>
    <row r="555" spans="24:55" ht="15.75" customHeight="1">
      <c r="X555" s="215"/>
      <c r="Y555" s="286"/>
      <c r="Z555" s="215"/>
      <c r="AA555" s="216"/>
      <c r="AB555" s="286"/>
      <c r="AC555" s="215"/>
      <c r="AD555" s="286"/>
      <c r="AE555" s="215"/>
      <c r="AF555" s="216"/>
      <c r="AG555" s="25"/>
      <c r="AH555" s="215"/>
      <c r="AI555" s="25"/>
      <c r="AJ555" s="215"/>
      <c r="AK555" s="216"/>
      <c r="AL555" s="25"/>
      <c r="AM555" s="215"/>
      <c r="AN555" s="25"/>
      <c r="AO555" s="215"/>
      <c r="AP555" s="216"/>
      <c r="AQ555" s="25"/>
      <c r="AR555" s="215"/>
      <c r="AS555" s="25"/>
      <c r="AT555" s="215"/>
      <c r="AU555" s="216"/>
      <c r="AV555" s="25"/>
      <c r="AW555" s="215"/>
      <c r="AX555" s="25"/>
      <c r="AY555" s="215"/>
      <c r="AZ555" s="216"/>
      <c r="BA555" s="25"/>
      <c r="BB555" s="215"/>
      <c r="BC555" s="25"/>
    </row>
    <row r="556" spans="24:55" ht="15.75" customHeight="1">
      <c r="X556" s="215"/>
      <c r="Y556" s="286"/>
      <c r="Z556" s="215"/>
      <c r="AA556" s="216"/>
      <c r="AB556" s="286"/>
      <c r="AC556" s="215"/>
      <c r="AD556" s="286"/>
      <c r="AE556" s="215"/>
      <c r="AF556" s="216"/>
      <c r="AG556" s="25"/>
      <c r="AH556" s="215"/>
      <c r="AI556" s="25"/>
      <c r="AJ556" s="215"/>
      <c r="AK556" s="216"/>
      <c r="AL556" s="25"/>
      <c r="AM556" s="215"/>
      <c r="AN556" s="25"/>
      <c r="AO556" s="215"/>
      <c r="AP556" s="216"/>
      <c r="AQ556" s="25"/>
      <c r="AR556" s="215"/>
      <c r="AS556" s="25"/>
      <c r="AT556" s="215"/>
      <c r="AU556" s="216"/>
      <c r="AV556" s="25"/>
      <c r="AW556" s="215"/>
      <c r="AX556" s="25"/>
      <c r="AY556" s="215"/>
      <c r="AZ556" s="216"/>
      <c r="BA556" s="25"/>
      <c r="BB556" s="215"/>
      <c r="BC556" s="25"/>
    </row>
    <row r="557" spans="24:55" ht="15.75" customHeight="1">
      <c r="X557" s="215"/>
      <c r="Y557" s="286"/>
      <c r="Z557" s="215"/>
      <c r="AA557" s="216"/>
      <c r="AB557" s="286"/>
      <c r="AC557" s="215"/>
      <c r="AD557" s="286"/>
      <c r="AE557" s="215"/>
      <c r="AF557" s="216"/>
      <c r="AG557" s="25"/>
      <c r="AH557" s="215"/>
      <c r="AI557" s="25"/>
      <c r="AJ557" s="215"/>
      <c r="AK557" s="216"/>
      <c r="AL557" s="25"/>
      <c r="AM557" s="215"/>
      <c r="AN557" s="25"/>
      <c r="AO557" s="215"/>
      <c r="AP557" s="216"/>
      <c r="AQ557" s="25"/>
      <c r="AR557" s="215"/>
      <c r="AS557" s="25"/>
      <c r="AT557" s="215"/>
      <c r="AU557" s="216"/>
      <c r="AV557" s="25"/>
      <c r="AW557" s="215"/>
      <c r="AX557" s="25"/>
      <c r="AY557" s="215"/>
      <c r="AZ557" s="216"/>
      <c r="BA557" s="25"/>
      <c r="BB557" s="215"/>
      <c r="BC557" s="25"/>
    </row>
    <row r="558" spans="24:55" ht="15.75" customHeight="1">
      <c r="X558" s="215"/>
      <c r="Y558" s="286"/>
      <c r="Z558" s="215"/>
      <c r="AA558" s="216"/>
      <c r="AB558" s="286"/>
      <c r="AC558" s="215"/>
      <c r="AD558" s="286"/>
      <c r="AE558" s="215"/>
      <c r="AF558" s="216"/>
      <c r="AG558" s="25"/>
      <c r="AH558" s="215"/>
      <c r="AI558" s="25"/>
      <c r="AJ558" s="215"/>
      <c r="AK558" s="216"/>
      <c r="AL558" s="25"/>
      <c r="AM558" s="215"/>
      <c r="AN558" s="25"/>
      <c r="AO558" s="215"/>
      <c r="AP558" s="216"/>
      <c r="AQ558" s="25"/>
      <c r="AR558" s="215"/>
      <c r="AS558" s="25"/>
      <c r="AT558" s="215"/>
      <c r="AU558" s="216"/>
      <c r="AV558" s="25"/>
      <c r="AW558" s="215"/>
      <c r="AX558" s="25"/>
      <c r="AY558" s="215"/>
      <c r="AZ558" s="216"/>
      <c r="BA558" s="25"/>
      <c r="BB558" s="215"/>
      <c r="BC558" s="25"/>
    </row>
    <row r="559" spans="24:55" ht="15.75" customHeight="1">
      <c r="X559" s="215"/>
      <c r="Y559" s="286"/>
      <c r="Z559" s="215"/>
      <c r="AA559" s="216"/>
      <c r="AB559" s="286"/>
      <c r="AC559" s="215"/>
      <c r="AD559" s="286"/>
      <c r="AE559" s="215"/>
      <c r="AF559" s="216"/>
      <c r="AG559" s="25"/>
      <c r="AH559" s="215"/>
      <c r="AI559" s="25"/>
      <c r="AJ559" s="215"/>
      <c r="AK559" s="216"/>
      <c r="AL559" s="25"/>
      <c r="AM559" s="215"/>
      <c r="AN559" s="25"/>
      <c r="AO559" s="215"/>
      <c r="AP559" s="216"/>
      <c r="AQ559" s="25"/>
      <c r="AR559" s="215"/>
      <c r="AS559" s="25"/>
      <c r="AT559" s="215"/>
      <c r="AU559" s="216"/>
      <c r="AV559" s="25"/>
      <c r="AW559" s="215"/>
      <c r="AX559" s="25"/>
      <c r="AY559" s="215"/>
      <c r="AZ559" s="216"/>
      <c r="BA559" s="25"/>
      <c r="BB559" s="215"/>
      <c r="BC559" s="25"/>
    </row>
    <row r="560" spans="24:55" ht="15.75" customHeight="1">
      <c r="X560" s="215"/>
      <c r="Y560" s="286"/>
      <c r="Z560" s="215"/>
      <c r="AA560" s="216"/>
      <c r="AB560" s="286"/>
      <c r="AC560" s="215"/>
      <c r="AD560" s="286"/>
      <c r="AE560" s="215"/>
      <c r="AF560" s="216"/>
      <c r="AG560" s="25"/>
      <c r="AH560" s="215"/>
      <c r="AI560" s="25"/>
      <c r="AJ560" s="215"/>
      <c r="AK560" s="216"/>
      <c r="AL560" s="25"/>
      <c r="AM560" s="215"/>
      <c r="AN560" s="25"/>
      <c r="AO560" s="215"/>
      <c r="AP560" s="216"/>
      <c r="AQ560" s="25"/>
      <c r="AR560" s="215"/>
      <c r="AS560" s="25"/>
      <c r="AT560" s="215"/>
      <c r="AU560" s="216"/>
      <c r="AV560" s="25"/>
      <c r="AW560" s="215"/>
      <c r="AX560" s="25"/>
      <c r="AY560" s="215"/>
      <c r="AZ560" s="216"/>
      <c r="BA560" s="25"/>
      <c r="BB560" s="215"/>
      <c r="BC560" s="25"/>
    </row>
    <row r="561" spans="24:55" ht="15.75" customHeight="1">
      <c r="X561" s="215"/>
      <c r="Y561" s="286"/>
      <c r="Z561" s="215"/>
      <c r="AA561" s="216"/>
      <c r="AB561" s="286"/>
      <c r="AC561" s="215"/>
      <c r="AD561" s="286"/>
      <c r="AE561" s="215"/>
      <c r="AF561" s="216"/>
      <c r="AG561" s="25"/>
      <c r="AH561" s="215"/>
      <c r="AI561" s="25"/>
      <c r="AJ561" s="215"/>
      <c r="AK561" s="216"/>
      <c r="AL561" s="25"/>
      <c r="AM561" s="215"/>
      <c r="AN561" s="25"/>
      <c r="AO561" s="215"/>
      <c r="AP561" s="216"/>
      <c r="AQ561" s="25"/>
      <c r="AR561" s="215"/>
      <c r="AS561" s="25"/>
      <c r="AT561" s="215"/>
      <c r="AU561" s="216"/>
      <c r="AV561" s="25"/>
      <c r="AW561" s="215"/>
      <c r="AX561" s="25"/>
      <c r="AY561" s="215"/>
      <c r="AZ561" s="216"/>
      <c r="BA561" s="25"/>
      <c r="BB561" s="215"/>
      <c r="BC561" s="25"/>
    </row>
    <row r="562" spans="24:55" ht="15.75" customHeight="1">
      <c r="X562" s="215"/>
      <c r="Y562" s="286"/>
      <c r="Z562" s="215"/>
      <c r="AA562" s="216"/>
      <c r="AB562" s="286"/>
      <c r="AC562" s="215"/>
      <c r="AD562" s="286"/>
      <c r="AE562" s="215"/>
      <c r="AF562" s="216"/>
      <c r="AG562" s="25"/>
      <c r="AH562" s="215"/>
      <c r="AI562" s="25"/>
      <c r="AJ562" s="215"/>
      <c r="AK562" s="216"/>
      <c r="AL562" s="25"/>
      <c r="AM562" s="215"/>
      <c r="AN562" s="25"/>
      <c r="AO562" s="215"/>
      <c r="AP562" s="216"/>
      <c r="AQ562" s="25"/>
      <c r="AR562" s="215"/>
      <c r="AS562" s="25"/>
      <c r="AT562" s="215"/>
      <c r="AU562" s="216"/>
      <c r="AV562" s="25"/>
      <c r="AW562" s="215"/>
      <c r="AX562" s="25"/>
      <c r="AY562" s="215"/>
      <c r="AZ562" s="216"/>
      <c r="BA562" s="25"/>
      <c r="BB562" s="215"/>
      <c r="BC562" s="25"/>
    </row>
    <row r="563" spans="24:55" ht="15.75" customHeight="1">
      <c r="X563" s="215"/>
      <c r="Y563" s="286"/>
      <c r="Z563" s="215"/>
      <c r="AA563" s="216"/>
      <c r="AB563" s="286"/>
      <c r="AC563" s="215"/>
      <c r="AD563" s="286"/>
      <c r="AE563" s="215"/>
      <c r="AF563" s="216"/>
      <c r="AG563" s="25"/>
      <c r="AH563" s="215"/>
      <c r="AI563" s="25"/>
      <c r="AJ563" s="215"/>
      <c r="AK563" s="216"/>
      <c r="AL563" s="25"/>
      <c r="AM563" s="215"/>
      <c r="AN563" s="25"/>
      <c r="AO563" s="215"/>
      <c r="AP563" s="216"/>
      <c r="AQ563" s="25"/>
      <c r="AR563" s="215"/>
      <c r="AS563" s="25"/>
      <c r="AT563" s="215"/>
      <c r="AU563" s="216"/>
      <c r="AV563" s="25"/>
      <c r="AW563" s="215"/>
      <c r="AX563" s="25"/>
      <c r="AY563" s="215"/>
      <c r="AZ563" s="216"/>
      <c r="BA563" s="25"/>
      <c r="BB563" s="215"/>
      <c r="BC563" s="25"/>
    </row>
    <row r="564" spans="24:55" ht="15.75" customHeight="1">
      <c r="X564" s="215"/>
      <c r="Y564" s="286"/>
      <c r="Z564" s="215"/>
      <c r="AA564" s="216"/>
      <c r="AB564" s="286"/>
      <c r="AC564" s="215"/>
      <c r="AD564" s="286"/>
      <c r="AE564" s="215"/>
      <c r="AF564" s="216"/>
      <c r="AG564" s="25"/>
      <c r="AH564" s="215"/>
      <c r="AI564" s="25"/>
      <c r="AJ564" s="215"/>
      <c r="AK564" s="216"/>
      <c r="AL564" s="25"/>
      <c r="AM564" s="215"/>
      <c r="AN564" s="25"/>
      <c r="AO564" s="215"/>
      <c r="AP564" s="216"/>
      <c r="AQ564" s="25"/>
      <c r="AR564" s="215"/>
      <c r="AS564" s="25"/>
      <c r="AT564" s="215"/>
      <c r="AU564" s="216"/>
      <c r="AV564" s="25"/>
      <c r="AW564" s="215"/>
      <c r="AX564" s="25"/>
      <c r="AY564" s="215"/>
      <c r="AZ564" s="216"/>
      <c r="BA564" s="25"/>
      <c r="BB564" s="215"/>
      <c r="BC564" s="25"/>
    </row>
    <row r="565" spans="24:55" ht="15.75" customHeight="1">
      <c r="X565" s="215"/>
      <c r="Y565" s="286"/>
      <c r="Z565" s="215"/>
      <c r="AA565" s="216"/>
      <c r="AB565" s="286"/>
      <c r="AC565" s="215"/>
      <c r="AD565" s="286"/>
      <c r="AE565" s="215"/>
      <c r="AF565" s="216"/>
      <c r="AG565" s="25"/>
      <c r="AH565" s="215"/>
      <c r="AI565" s="25"/>
      <c r="AJ565" s="215"/>
      <c r="AK565" s="216"/>
      <c r="AL565" s="25"/>
      <c r="AM565" s="215"/>
      <c r="AN565" s="25"/>
      <c r="AO565" s="215"/>
      <c r="AP565" s="216"/>
      <c r="AQ565" s="25"/>
      <c r="AR565" s="215"/>
      <c r="AS565" s="25"/>
      <c r="AT565" s="215"/>
      <c r="AU565" s="216"/>
      <c r="AV565" s="25"/>
      <c r="AW565" s="215"/>
      <c r="AX565" s="25"/>
      <c r="AY565" s="215"/>
      <c r="AZ565" s="216"/>
      <c r="BA565" s="25"/>
      <c r="BB565" s="215"/>
      <c r="BC565" s="25"/>
    </row>
    <row r="566" spans="24:55" ht="15.75" customHeight="1">
      <c r="X566" s="215"/>
      <c r="Y566" s="286"/>
      <c r="Z566" s="215"/>
      <c r="AA566" s="216"/>
      <c r="AB566" s="286"/>
      <c r="AC566" s="215"/>
      <c r="AD566" s="286"/>
      <c r="AE566" s="215"/>
      <c r="AF566" s="216"/>
      <c r="AG566" s="25"/>
      <c r="AH566" s="215"/>
      <c r="AI566" s="25"/>
      <c r="AJ566" s="215"/>
      <c r="AK566" s="216"/>
      <c r="AL566" s="25"/>
      <c r="AM566" s="215"/>
      <c r="AN566" s="25"/>
      <c r="AO566" s="215"/>
      <c r="AP566" s="216"/>
      <c r="AQ566" s="25"/>
      <c r="AR566" s="215"/>
      <c r="AS566" s="25"/>
      <c r="AT566" s="215"/>
      <c r="AU566" s="216"/>
      <c r="AV566" s="25"/>
      <c r="AW566" s="215"/>
      <c r="AX566" s="25"/>
      <c r="AY566" s="215"/>
      <c r="AZ566" s="216"/>
      <c r="BA566" s="25"/>
      <c r="BB566" s="215"/>
      <c r="BC566" s="25"/>
    </row>
    <row r="567" spans="24:55" ht="15.75" customHeight="1">
      <c r="X567" s="215"/>
      <c r="Y567" s="286"/>
      <c r="Z567" s="215"/>
      <c r="AA567" s="216"/>
      <c r="AB567" s="286"/>
      <c r="AC567" s="215"/>
      <c r="AD567" s="286"/>
      <c r="AE567" s="215"/>
      <c r="AF567" s="216"/>
      <c r="AG567" s="25"/>
      <c r="AH567" s="215"/>
      <c r="AI567" s="25"/>
      <c r="AJ567" s="215"/>
      <c r="AK567" s="216"/>
      <c r="AL567" s="25"/>
      <c r="AM567" s="215"/>
      <c r="AN567" s="25"/>
      <c r="AO567" s="215"/>
      <c r="AP567" s="216"/>
      <c r="AQ567" s="25"/>
      <c r="AR567" s="215"/>
      <c r="AS567" s="25"/>
      <c r="AT567" s="215"/>
      <c r="AU567" s="216"/>
      <c r="AV567" s="25"/>
      <c r="AW567" s="215"/>
      <c r="AX567" s="25"/>
      <c r="AY567" s="215"/>
      <c r="AZ567" s="216"/>
      <c r="BA567" s="25"/>
      <c r="BB567" s="215"/>
      <c r="BC567" s="25"/>
    </row>
    <row r="568" spans="24:55" ht="15.75" customHeight="1">
      <c r="X568" s="215"/>
      <c r="Y568" s="286"/>
      <c r="Z568" s="215"/>
      <c r="AA568" s="216"/>
      <c r="AB568" s="286"/>
      <c r="AC568" s="215"/>
      <c r="AD568" s="286"/>
      <c r="AE568" s="215"/>
      <c r="AF568" s="216"/>
      <c r="AG568" s="25"/>
      <c r="AH568" s="215"/>
      <c r="AI568" s="25"/>
      <c r="AJ568" s="215"/>
      <c r="AK568" s="216"/>
      <c r="AL568" s="25"/>
      <c r="AM568" s="215"/>
      <c r="AN568" s="25"/>
      <c r="AO568" s="215"/>
      <c r="AP568" s="216"/>
      <c r="AQ568" s="25"/>
      <c r="AR568" s="215"/>
      <c r="AS568" s="25"/>
      <c r="AT568" s="215"/>
      <c r="AU568" s="216"/>
      <c r="AV568" s="25"/>
      <c r="AW568" s="215"/>
      <c r="AX568" s="25"/>
      <c r="AY568" s="215"/>
      <c r="AZ568" s="216"/>
      <c r="BA568" s="25"/>
      <c r="BB568" s="215"/>
      <c r="BC568" s="25"/>
    </row>
    <row r="569" spans="24:55" ht="15.75" customHeight="1">
      <c r="X569" s="215"/>
      <c r="Y569" s="286"/>
      <c r="Z569" s="215"/>
      <c r="AA569" s="216"/>
      <c r="AB569" s="286"/>
      <c r="AC569" s="215"/>
      <c r="AD569" s="286"/>
      <c r="AE569" s="215"/>
      <c r="AF569" s="216"/>
      <c r="AG569" s="25"/>
      <c r="AH569" s="215"/>
      <c r="AI569" s="25"/>
      <c r="AJ569" s="215"/>
      <c r="AK569" s="216"/>
      <c r="AL569" s="25"/>
      <c r="AM569" s="215"/>
      <c r="AN569" s="25"/>
      <c r="AO569" s="215"/>
      <c r="AP569" s="216"/>
      <c r="AQ569" s="25"/>
      <c r="AR569" s="215"/>
      <c r="AS569" s="25"/>
      <c r="AT569" s="215"/>
      <c r="AU569" s="216"/>
      <c r="AV569" s="25"/>
      <c r="AW569" s="215"/>
      <c r="AX569" s="25"/>
      <c r="AY569" s="215"/>
      <c r="AZ569" s="216"/>
      <c r="BA569" s="25"/>
      <c r="BB569" s="215"/>
      <c r="BC569" s="25"/>
    </row>
    <row r="570" spans="24:55" ht="15.75" customHeight="1">
      <c r="X570" s="215"/>
      <c r="Y570" s="286"/>
      <c r="Z570" s="215"/>
      <c r="AA570" s="216"/>
      <c r="AB570" s="286"/>
      <c r="AC570" s="215"/>
      <c r="AD570" s="286"/>
      <c r="AE570" s="215"/>
      <c r="AF570" s="216"/>
      <c r="AG570" s="25"/>
      <c r="AH570" s="215"/>
      <c r="AI570" s="25"/>
      <c r="AJ570" s="215"/>
      <c r="AK570" s="216"/>
      <c r="AL570" s="25"/>
      <c r="AM570" s="215"/>
      <c r="AN570" s="25"/>
      <c r="AO570" s="215"/>
      <c r="AP570" s="216"/>
      <c r="AQ570" s="25"/>
      <c r="AR570" s="215"/>
      <c r="AS570" s="25"/>
      <c r="AT570" s="215"/>
      <c r="AU570" s="216"/>
      <c r="AV570" s="25"/>
      <c r="AW570" s="215"/>
      <c r="AX570" s="25"/>
      <c r="AY570" s="215"/>
      <c r="AZ570" s="216"/>
      <c r="BA570" s="25"/>
      <c r="BB570" s="215"/>
      <c r="BC570" s="25"/>
    </row>
    <row r="571" spans="24:55" ht="15.75" customHeight="1">
      <c r="X571" s="215"/>
      <c r="Y571" s="286"/>
      <c r="Z571" s="215"/>
      <c r="AA571" s="216"/>
      <c r="AB571" s="286"/>
      <c r="AC571" s="215"/>
      <c r="AD571" s="286"/>
      <c r="AE571" s="215"/>
      <c r="AF571" s="216"/>
      <c r="AG571" s="25"/>
      <c r="AH571" s="215"/>
      <c r="AI571" s="25"/>
      <c r="AJ571" s="215"/>
      <c r="AK571" s="216"/>
      <c r="AL571" s="25"/>
      <c r="AM571" s="215"/>
      <c r="AN571" s="25"/>
      <c r="AO571" s="215"/>
      <c r="AP571" s="216"/>
      <c r="AQ571" s="25"/>
      <c r="AR571" s="215"/>
      <c r="AS571" s="25"/>
      <c r="AT571" s="215"/>
      <c r="AU571" s="216"/>
      <c r="AV571" s="25"/>
      <c r="AW571" s="215"/>
      <c r="AX571" s="25"/>
      <c r="AY571" s="215"/>
      <c r="AZ571" s="216"/>
      <c r="BA571" s="25"/>
      <c r="BB571" s="215"/>
      <c r="BC571" s="25"/>
    </row>
    <row r="572" spans="24:55" ht="15.75" customHeight="1">
      <c r="X572" s="215"/>
      <c r="Y572" s="286"/>
      <c r="Z572" s="215"/>
      <c r="AA572" s="216"/>
      <c r="AB572" s="286"/>
      <c r="AC572" s="215"/>
      <c r="AD572" s="286"/>
      <c r="AE572" s="215"/>
      <c r="AF572" s="216"/>
      <c r="AG572" s="25"/>
      <c r="AH572" s="215"/>
      <c r="AI572" s="25"/>
      <c r="AJ572" s="215"/>
      <c r="AK572" s="216"/>
      <c r="AL572" s="25"/>
      <c r="AM572" s="215"/>
      <c r="AN572" s="25"/>
      <c r="AO572" s="215"/>
      <c r="AP572" s="216"/>
      <c r="AQ572" s="25"/>
      <c r="AR572" s="215"/>
      <c r="AS572" s="25"/>
      <c r="AT572" s="215"/>
      <c r="AU572" s="216"/>
      <c r="AV572" s="25"/>
      <c r="AW572" s="215"/>
      <c r="AX572" s="25"/>
      <c r="AY572" s="215"/>
      <c r="AZ572" s="216"/>
      <c r="BA572" s="25"/>
      <c r="BB572" s="215"/>
      <c r="BC572" s="25"/>
    </row>
    <row r="573" spans="24:55" ht="15.75" customHeight="1">
      <c r="X573" s="215"/>
      <c r="Y573" s="286"/>
      <c r="Z573" s="215"/>
      <c r="AA573" s="216"/>
      <c r="AB573" s="286"/>
      <c r="AC573" s="215"/>
      <c r="AD573" s="286"/>
      <c r="AE573" s="215"/>
      <c r="AF573" s="216"/>
      <c r="AG573" s="25"/>
      <c r="AH573" s="215"/>
      <c r="AI573" s="25"/>
      <c r="AJ573" s="215"/>
      <c r="AK573" s="216"/>
      <c r="AL573" s="25"/>
      <c r="AM573" s="215"/>
      <c r="AN573" s="25"/>
      <c r="AO573" s="215"/>
      <c r="AP573" s="216"/>
      <c r="AQ573" s="25"/>
      <c r="AR573" s="215"/>
      <c r="AS573" s="25"/>
      <c r="AT573" s="215"/>
      <c r="AU573" s="216"/>
      <c r="AV573" s="25"/>
      <c r="AW573" s="215"/>
      <c r="AX573" s="25"/>
      <c r="AY573" s="215"/>
      <c r="AZ573" s="216"/>
      <c r="BA573" s="25"/>
      <c r="BB573" s="215"/>
      <c r="BC573" s="25"/>
    </row>
    <row r="574" spans="24:55" ht="15.75" customHeight="1">
      <c r="X574" s="215"/>
      <c r="Y574" s="286"/>
      <c r="Z574" s="215"/>
      <c r="AA574" s="216"/>
      <c r="AB574" s="286"/>
      <c r="AC574" s="215"/>
      <c r="AD574" s="286"/>
      <c r="AE574" s="215"/>
      <c r="AF574" s="216"/>
      <c r="AG574" s="25"/>
      <c r="AH574" s="215"/>
      <c r="AI574" s="25"/>
      <c r="AJ574" s="215"/>
      <c r="AK574" s="216"/>
      <c r="AL574" s="25"/>
      <c r="AM574" s="215"/>
      <c r="AN574" s="25"/>
      <c r="AO574" s="215"/>
      <c r="AP574" s="216"/>
      <c r="AQ574" s="25"/>
      <c r="AR574" s="215"/>
      <c r="AS574" s="25"/>
      <c r="AT574" s="215"/>
      <c r="AU574" s="216"/>
      <c r="AV574" s="25"/>
      <c r="AW574" s="215"/>
      <c r="AX574" s="25"/>
      <c r="AY574" s="215"/>
      <c r="AZ574" s="216"/>
      <c r="BA574" s="25"/>
      <c r="BB574" s="215"/>
      <c r="BC574" s="25"/>
    </row>
    <row r="575" spans="24:55" ht="15.75" customHeight="1">
      <c r="X575" s="215"/>
      <c r="Y575" s="286"/>
      <c r="Z575" s="215"/>
      <c r="AA575" s="216"/>
      <c r="AB575" s="286"/>
      <c r="AC575" s="215"/>
      <c r="AD575" s="286"/>
      <c r="AE575" s="215"/>
      <c r="AF575" s="216"/>
      <c r="AG575" s="25"/>
      <c r="AH575" s="215"/>
      <c r="AI575" s="25"/>
      <c r="AJ575" s="215"/>
      <c r="AK575" s="216"/>
      <c r="AL575" s="25"/>
      <c r="AM575" s="215"/>
      <c r="AN575" s="25"/>
      <c r="AO575" s="215"/>
      <c r="AP575" s="216"/>
      <c r="AQ575" s="25"/>
      <c r="AR575" s="215"/>
      <c r="AS575" s="25"/>
      <c r="AT575" s="215"/>
      <c r="AU575" s="216"/>
      <c r="AV575" s="25"/>
      <c r="AW575" s="215"/>
      <c r="AX575" s="25"/>
      <c r="AY575" s="215"/>
      <c r="AZ575" s="216"/>
      <c r="BA575" s="25"/>
      <c r="BB575" s="215"/>
      <c r="BC575" s="25"/>
    </row>
    <row r="576" spans="24:55" ht="15.75" customHeight="1">
      <c r="X576" s="215"/>
      <c r="Y576" s="286"/>
      <c r="Z576" s="215"/>
      <c r="AA576" s="216"/>
      <c r="AB576" s="286"/>
      <c r="AC576" s="215"/>
      <c r="AD576" s="286"/>
      <c r="AE576" s="215"/>
      <c r="AF576" s="216"/>
      <c r="AG576" s="25"/>
      <c r="AH576" s="215"/>
      <c r="AI576" s="25"/>
      <c r="AJ576" s="215"/>
      <c r="AK576" s="216"/>
      <c r="AL576" s="25"/>
      <c r="AM576" s="215"/>
      <c r="AN576" s="25"/>
      <c r="AO576" s="215"/>
      <c r="AP576" s="216"/>
      <c r="AQ576" s="25"/>
      <c r="AR576" s="215"/>
      <c r="AS576" s="25"/>
      <c r="AT576" s="215"/>
      <c r="AU576" s="216"/>
      <c r="AV576" s="25"/>
      <c r="AW576" s="215"/>
      <c r="AX576" s="25"/>
      <c r="AY576" s="215"/>
      <c r="AZ576" s="216"/>
      <c r="BA576" s="25"/>
      <c r="BB576" s="215"/>
      <c r="BC576" s="25"/>
    </row>
    <row r="577" spans="24:55" ht="15.75" customHeight="1">
      <c r="X577" s="215"/>
      <c r="Y577" s="286"/>
      <c r="Z577" s="215"/>
      <c r="AA577" s="216"/>
      <c r="AB577" s="286"/>
      <c r="AC577" s="215"/>
      <c r="AD577" s="286"/>
      <c r="AE577" s="215"/>
      <c r="AF577" s="216"/>
      <c r="AG577" s="25"/>
      <c r="AH577" s="215"/>
      <c r="AI577" s="25"/>
      <c r="AJ577" s="215"/>
      <c r="AK577" s="216"/>
      <c r="AL577" s="25"/>
      <c r="AM577" s="215"/>
      <c r="AN577" s="25"/>
      <c r="AO577" s="215"/>
      <c r="AP577" s="216"/>
      <c r="AQ577" s="25"/>
      <c r="AR577" s="215"/>
      <c r="AS577" s="25"/>
      <c r="AT577" s="215"/>
      <c r="AU577" s="216"/>
      <c r="AV577" s="25"/>
      <c r="AW577" s="215"/>
      <c r="AX577" s="25"/>
      <c r="AY577" s="215"/>
      <c r="AZ577" s="216"/>
      <c r="BA577" s="25"/>
      <c r="BB577" s="215"/>
      <c r="BC577" s="25"/>
    </row>
    <row r="578" spans="24:55" ht="15.75" customHeight="1">
      <c r="X578" s="215"/>
      <c r="Y578" s="286"/>
      <c r="Z578" s="215"/>
      <c r="AA578" s="216"/>
      <c r="AB578" s="286"/>
      <c r="AC578" s="215"/>
      <c r="AD578" s="286"/>
      <c r="AE578" s="215"/>
      <c r="AF578" s="216"/>
      <c r="AG578" s="25"/>
      <c r="AH578" s="215"/>
      <c r="AI578" s="25"/>
      <c r="AJ578" s="215"/>
      <c r="AK578" s="216"/>
      <c r="AL578" s="25"/>
      <c r="AM578" s="215"/>
      <c r="AN578" s="25"/>
      <c r="AO578" s="215"/>
      <c r="AP578" s="216"/>
      <c r="AQ578" s="25"/>
      <c r="AR578" s="215"/>
      <c r="AS578" s="25"/>
      <c r="AT578" s="215"/>
      <c r="AU578" s="216"/>
      <c r="AV578" s="25"/>
      <c r="AW578" s="215"/>
      <c r="AX578" s="25"/>
      <c r="AY578" s="215"/>
      <c r="AZ578" s="216"/>
      <c r="BA578" s="25"/>
      <c r="BB578" s="215"/>
      <c r="BC578" s="25"/>
    </row>
    <row r="579" spans="24:55" ht="15.75" customHeight="1">
      <c r="X579" s="215"/>
      <c r="Y579" s="286"/>
      <c r="Z579" s="215"/>
      <c r="AA579" s="216"/>
      <c r="AB579" s="286"/>
      <c r="AC579" s="215"/>
      <c r="AD579" s="286"/>
      <c r="AE579" s="215"/>
      <c r="AF579" s="216"/>
      <c r="AG579" s="25"/>
      <c r="AH579" s="215"/>
      <c r="AI579" s="25"/>
      <c r="AJ579" s="215"/>
      <c r="AK579" s="216"/>
      <c r="AL579" s="25"/>
      <c r="AM579" s="215"/>
      <c r="AN579" s="25"/>
      <c r="AO579" s="215"/>
      <c r="AP579" s="216"/>
      <c r="AQ579" s="25"/>
      <c r="AR579" s="215"/>
      <c r="AS579" s="25"/>
      <c r="AT579" s="215"/>
      <c r="AU579" s="216"/>
      <c r="AV579" s="25"/>
      <c r="AW579" s="215"/>
      <c r="AX579" s="25"/>
      <c r="AY579" s="215"/>
      <c r="AZ579" s="216"/>
      <c r="BA579" s="25"/>
      <c r="BB579" s="215"/>
      <c r="BC579" s="25"/>
    </row>
    <row r="580" spans="24:55" ht="15.75" customHeight="1">
      <c r="X580" s="215"/>
      <c r="Y580" s="286"/>
      <c r="Z580" s="215"/>
      <c r="AA580" s="216"/>
      <c r="AB580" s="286"/>
      <c r="AC580" s="215"/>
      <c r="AD580" s="286"/>
      <c r="AE580" s="215"/>
      <c r="AF580" s="216"/>
      <c r="AG580" s="25"/>
      <c r="AH580" s="215"/>
      <c r="AI580" s="25"/>
      <c r="AJ580" s="215"/>
      <c r="AK580" s="216"/>
      <c r="AL580" s="25"/>
      <c r="AM580" s="215"/>
      <c r="AN580" s="25"/>
      <c r="AO580" s="215"/>
      <c r="AP580" s="216"/>
      <c r="AQ580" s="25"/>
      <c r="AR580" s="215"/>
      <c r="AS580" s="25"/>
      <c r="AT580" s="215"/>
      <c r="AU580" s="216"/>
      <c r="AV580" s="25"/>
      <c r="AW580" s="215"/>
      <c r="AX580" s="25"/>
      <c r="AY580" s="215"/>
      <c r="AZ580" s="216"/>
      <c r="BA580" s="25"/>
      <c r="BB580" s="215"/>
      <c r="BC580" s="25"/>
    </row>
    <row r="581" spans="24:55" ht="15.75" customHeight="1">
      <c r="X581" s="215"/>
      <c r="Y581" s="286"/>
      <c r="Z581" s="215"/>
      <c r="AA581" s="216"/>
      <c r="AB581" s="286"/>
      <c r="AC581" s="215"/>
      <c r="AD581" s="286"/>
      <c r="AE581" s="215"/>
      <c r="AF581" s="216"/>
      <c r="AG581" s="25"/>
      <c r="AH581" s="215"/>
      <c r="AI581" s="25"/>
      <c r="AJ581" s="215"/>
      <c r="AK581" s="216"/>
      <c r="AL581" s="25"/>
      <c r="AM581" s="215"/>
      <c r="AN581" s="25"/>
      <c r="AO581" s="215"/>
      <c r="AP581" s="216"/>
      <c r="AQ581" s="25"/>
      <c r="AR581" s="215"/>
      <c r="AS581" s="25"/>
      <c r="AT581" s="215"/>
      <c r="AU581" s="216"/>
      <c r="AV581" s="25"/>
      <c r="AW581" s="215"/>
      <c r="AX581" s="25"/>
      <c r="AY581" s="215"/>
      <c r="AZ581" s="216"/>
      <c r="BA581" s="25"/>
      <c r="BB581" s="215"/>
      <c r="BC581" s="25"/>
    </row>
    <row r="582" spans="24:55" ht="15.75" customHeight="1">
      <c r="X582" s="215"/>
      <c r="Y582" s="286"/>
      <c r="Z582" s="215"/>
      <c r="AA582" s="216"/>
      <c r="AB582" s="286"/>
      <c r="AC582" s="215"/>
      <c r="AD582" s="286"/>
      <c r="AE582" s="215"/>
      <c r="AF582" s="216"/>
      <c r="AG582" s="25"/>
      <c r="AH582" s="215"/>
      <c r="AI582" s="25"/>
      <c r="AJ582" s="215"/>
      <c r="AK582" s="216"/>
      <c r="AL582" s="25"/>
      <c r="AM582" s="215"/>
      <c r="AN582" s="25"/>
      <c r="AO582" s="215"/>
      <c r="AP582" s="216"/>
      <c r="AQ582" s="25"/>
      <c r="AR582" s="215"/>
      <c r="AS582" s="25"/>
      <c r="AT582" s="215"/>
      <c r="AU582" s="216"/>
      <c r="AV582" s="25"/>
      <c r="AW582" s="215"/>
      <c r="AX582" s="25"/>
      <c r="AY582" s="215"/>
      <c r="AZ582" s="216"/>
      <c r="BA582" s="25"/>
      <c r="BB582" s="215"/>
      <c r="BC582" s="25"/>
    </row>
    <row r="583" spans="24:55" ht="15.75" customHeight="1">
      <c r="X583" s="215"/>
      <c r="Y583" s="286"/>
      <c r="Z583" s="215"/>
      <c r="AA583" s="216"/>
      <c r="AB583" s="286"/>
      <c r="AC583" s="215"/>
      <c r="AD583" s="286"/>
      <c r="AE583" s="215"/>
      <c r="AF583" s="216"/>
      <c r="AG583" s="25"/>
      <c r="AH583" s="215"/>
      <c r="AI583" s="25"/>
      <c r="AJ583" s="215"/>
      <c r="AK583" s="216"/>
      <c r="AL583" s="25"/>
      <c r="AM583" s="215"/>
      <c r="AN583" s="25"/>
      <c r="AO583" s="215"/>
      <c r="AP583" s="216"/>
      <c r="AQ583" s="25"/>
      <c r="AR583" s="215"/>
      <c r="AS583" s="25"/>
      <c r="AT583" s="215"/>
      <c r="AU583" s="216"/>
      <c r="AV583" s="25"/>
      <c r="AW583" s="215"/>
      <c r="AX583" s="25"/>
      <c r="AY583" s="215"/>
      <c r="AZ583" s="216"/>
      <c r="BA583" s="25"/>
      <c r="BB583" s="215"/>
      <c r="BC583" s="25"/>
    </row>
    <row r="584" spans="24:55" ht="15.75" customHeight="1">
      <c r="X584" s="215"/>
      <c r="Y584" s="286"/>
      <c r="Z584" s="215"/>
      <c r="AA584" s="216"/>
      <c r="AB584" s="286"/>
      <c r="AC584" s="215"/>
      <c r="AD584" s="286"/>
      <c r="AE584" s="215"/>
      <c r="AF584" s="216"/>
      <c r="AG584" s="25"/>
      <c r="AH584" s="215"/>
      <c r="AI584" s="25"/>
      <c r="AJ584" s="215"/>
      <c r="AK584" s="216"/>
      <c r="AL584" s="25"/>
      <c r="AM584" s="215"/>
      <c r="AN584" s="25"/>
      <c r="AO584" s="215"/>
      <c r="AP584" s="216"/>
      <c r="AQ584" s="25"/>
      <c r="AR584" s="215"/>
      <c r="AS584" s="25"/>
      <c r="AT584" s="215"/>
      <c r="AU584" s="216"/>
      <c r="AV584" s="25"/>
      <c r="AW584" s="215"/>
      <c r="AX584" s="25"/>
      <c r="AY584" s="215"/>
      <c r="AZ584" s="216"/>
      <c r="BA584" s="25"/>
      <c r="BB584" s="215"/>
      <c r="BC584" s="25"/>
    </row>
    <row r="585" spans="24:55" ht="15.75" customHeight="1">
      <c r="X585" s="215"/>
      <c r="Y585" s="286"/>
      <c r="Z585" s="215"/>
      <c r="AA585" s="216"/>
      <c r="AB585" s="286"/>
      <c r="AC585" s="215"/>
      <c r="AD585" s="286"/>
      <c r="AE585" s="215"/>
      <c r="AF585" s="216"/>
      <c r="AG585" s="25"/>
      <c r="AH585" s="215"/>
      <c r="AI585" s="25"/>
      <c r="AJ585" s="215"/>
      <c r="AK585" s="216"/>
      <c r="AL585" s="25"/>
      <c r="AM585" s="215"/>
      <c r="AN585" s="25"/>
      <c r="AO585" s="215"/>
      <c r="AP585" s="216"/>
      <c r="AQ585" s="25"/>
      <c r="AR585" s="215"/>
      <c r="AS585" s="25"/>
      <c r="AT585" s="215"/>
      <c r="AU585" s="216"/>
      <c r="AV585" s="25"/>
      <c r="AW585" s="215"/>
      <c r="AX585" s="25"/>
      <c r="AY585" s="215"/>
      <c r="AZ585" s="216"/>
      <c r="BA585" s="25"/>
      <c r="BB585" s="215"/>
      <c r="BC585" s="25"/>
    </row>
    <row r="586" spans="24:55" ht="15.75" customHeight="1">
      <c r="X586" s="215"/>
      <c r="Y586" s="286"/>
      <c r="Z586" s="215"/>
      <c r="AA586" s="216"/>
      <c r="AB586" s="286"/>
      <c r="AC586" s="215"/>
      <c r="AD586" s="286"/>
      <c r="AE586" s="215"/>
      <c r="AF586" s="216"/>
      <c r="AG586" s="25"/>
      <c r="AH586" s="215"/>
      <c r="AI586" s="25"/>
      <c r="AJ586" s="215"/>
      <c r="AK586" s="216"/>
      <c r="AL586" s="25"/>
      <c r="AM586" s="215"/>
      <c r="AN586" s="25"/>
      <c r="AO586" s="215"/>
      <c r="AP586" s="216"/>
      <c r="AQ586" s="25"/>
      <c r="AR586" s="215"/>
      <c r="AS586" s="25"/>
      <c r="AT586" s="215"/>
      <c r="AU586" s="216"/>
      <c r="AV586" s="25"/>
      <c r="AW586" s="215"/>
      <c r="AX586" s="25"/>
      <c r="AY586" s="215"/>
      <c r="AZ586" s="216"/>
      <c r="BA586" s="25"/>
      <c r="BB586" s="215"/>
      <c r="BC586" s="25"/>
    </row>
    <row r="587" spans="24:55" ht="15.75" customHeight="1">
      <c r="X587" s="215"/>
      <c r="Y587" s="286"/>
      <c r="Z587" s="215"/>
      <c r="AA587" s="216"/>
      <c r="AB587" s="286"/>
      <c r="AC587" s="215"/>
      <c r="AD587" s="286"/>
      <c r="AE587" s="215"/>
      <c r="AF587" s="216"/>
      <c r="AG587" s="25"/>
      <c r="AH587" s="215"/>
      <c r="AI587" s="25"/>
      <c r="AJ587" s="215"/>
      <c r="AK587" s="216"/>
      <c r="AL587" s="25"/>
      <c r="AM587" s="215"/>
      <c r="AN587" s="25"/>
      <c r="AO587" s="215"/>
      <c r="AP587" s="216"/>
      <c r="AQ587" s="25"/>
      <c r="AR587" s="215"/>
      <c r="AS587" s="25"/>
      <c r="AT587" s="215"/>
      <c r="AU587" s="216"/>
      <c r="AV587" s="25"/>
      <c r="AW587" s="215"/>
      <c r="AX587" s="25"/>
      <c r="AY587" s="215"/>
      <c r="AZ587" s="216"/>
      <c r="BA587" s="25"/>
      <c r="BB587" s="215"/>
      <c r="BC587" s="25"/>
    </row>
    <row r="588" spans="24:55" ht="15.75" customHeight="1">
      <c r="X588" s="215"/>
      <c r="Y588" s="286"/>
      <c r="Z588" s="215"/>
      <c r="AA588" s="216"/>
      <c r="AB588" s="286"/>
      <c r="AC588" s="215"/>
      <c r="AD588" s="286"/>
      <c r="AE588" s="215"/>
      <c r="AF588" s="216"/>
      <c r="AG588" s="25"/>
      <c r="AH588" s="215"/>
      <c r="AI588" s="25"/>
      <c r="AJ588" s="215"/>
      <c r="AK588" s="216"/>
      <c r="AL588" s="25"/>
      <c r="AM588" s="215"/>
      <c r="AN588" s="25"/>
      <c r="AO588" s="215"/>
      <c r="AP588" s="216"/>
      <c r="AQ588" s="25"/>
      <c r="AR588" s="215"/>
      <c r="AS588" s="25"/>
      <c r="AT588" s="215"/>
      <c r="AU588" s="216"/>
      <c r="AV588" s="25"/>
      <c r="AW588" s="215"/>
      <c r="AX588" s="25"/>
      <c r="AY588" s="215"/>
      <c r="AZ588" s="216"/>
      <c r="BA588" s="25"/>
      <c r="BB588" s="215"/>
      <c r="BC588" s="25"/>
    </row>
    <row r="589" spans="24:55" ht="15.75" customHeight="1">
      <c r="X589" s="215"/>
      <c r="Y589" s="286"/>
      <c r="Z589" s="215"/>
      <c r="AA589" s="216"/>
      <c r="AB589" s="286"/>
      <c r="AC589" s="215"/>
      <c r="AD589" s="286"/>
      <c r="AE589" s="215"/>
      <c r="AF589" s="216"/>
      <c r="AG589" s="25"/>
      <c r="AH589" s="215"/>
      <c r="AI589" s="25"/>
      <c r="AJ589" s="215"/>
      <c r="AK589" s="216"/>
      <c r="AL589" s="25"/>
      <c r="AM589" s="215"/>
      <c r="AN589" s="25"/>
      <c r="AO589" s="215"/>
      <c r="AP589" s="216"/>
      <c r="AQ589" s="25"/>
      <c r="AR589" s="215"/>
      <c r="AS589" s="25"/>
      <c r="AT589" s="215"/>
      <c r="AU589" s="216"/>
      <c r="AV589" s="25"/>
      <c r="AW589" s="215"/>
      <c r="AX589" s="25"/>
      <c r="AY589" s="215"/>
      <c r="AZ589" s="216"/>
      <c r="BA589" s="25"/>
      <c r="BB589" s="215"/>
      <c r="BC589" s="25"/>
    </row>
    <row r="590" spans="24:55" ht="15.75" customHeight="1">
      <c r="X590" s="215"/>
      <c r="Y590" s="286"/>
      <c r="Z590" s="215"/>
      <c r="AA590" s="216"/>
      <c r="AB590" s="286"/>
      <c r="AC590" s="215"/>
      <c r="AD590" s="286"/>
      <c r="AE590" s="215"/>
      <c r="AF590" s="216"/>
      <c r="AG590" s="25"/>
      <c r="AH590" s="215"/>
      <c r="AI590" s="25"/>
      <c r="AJ590" s="215"/>
      <c r="AK590" s="216"/>
      <c r="AL590" s="25"/>
      <c r="AM590" s="215"/>
      <c r="AN590" s="25"/>
      <c r="AO590" s="215"/>
      <c r="AP590" s="216"/>
      <c r="AQ590" s="25"/>
      <c r="AR590" s="215"/>
      <c r="AS590" s="25"/>
      <c r="AT590" s="215"/>
      <c r="AU590" s="216"/>
      <c r="AV590" s="25"/>
      <c r="AW590" s="215"/>
      <c r="AX590" s="25"/>
      <c r="AY590" s="215"/>
      <c r="AZ590" s="216"/>
      <c r="BA590" s="25"/>
      <c r="BB590" s="215"/>
      <c r="BC590" s="25"/>
    </row>
    <row r="591" spans="24:55" ht="15.75" customHeight="1">
      <c r="X591" s="215"/>
      <c r="Y591" s="286"/>
      <c r="Z591" s="215"/>
      <c r="AA591" s="216"/>
      <c r="AB591" s="286"/>
      <c r="AC591" s="215"/>
      <c r="AD591" s="286"/>
      <c r="AE591" s="215"/>
      <c r="AF591" s="216"/>
      <c r="AG591" s="25"/>
      <c r="AH591" s="215"/>
      <c r="AI591" s="25"/>
      <c r="AJ591" s="215"/>
      <c r="AK591" s="216"/>
      <c r="AL591" s="25"/>
      <c r="AM591" s="215"/>
      <c r="AN591" s="25"/>
      <c r="AO591" s="215"/>
      <c r="AP591" s="216"/>
      <c r="AQ591" s="25"/>
      <c r="AR591" s="215"/>
      <c r="AS591" s="25"/>
      <c r="AT591" s="215"/>
      <c r="AU591" s="216"/>
      <c r="AV591" s="25"/>
      <c r="AW591" s="215"/>
      <c r="AX591" s="25"/>
      <c r="AY591" s="215"/>
      <c r="AZ591" s="216"/>
      <c r="BA591" s="25"/>
      <c r="BB591" s="215"/>
      <c r="BC591" s="25"/>
    </row>
    <row r="592" spans="24:55" ht="15.75" customHeight="1">
      <c r="X592" s="215"/>
      <c r="Y592" s="286"/>
      <c r="Z592" s="215"/>
      <c r="AA592" s="216"/>
      <c r="AB592" s="286"/>
      <c r="AC592" s="215"/>
      <c r="AD592" s="286"/>
      <c r="AE592" s="215"/>
      <c r="AF592" s="216"/>
      <c r="AG592" s="25"/>
      <c r="AH592" s="215"/>
      <c r="AI592" s="25"/>
      <c r="AJ592" s="215"/>
      <c r="AK592" s="216"/>
      <c r="AL592" s="25"/>
      <c r="AM592" s="215"/>
      <c r="AN592" s="25"/>
      <c r="AO592" s="215"/>
      <c r="AP592" s="216"/>
      <c r="AQ592" s="25"/>
      <c r="AR592" s="215"/>
      <c r="AS592" s="25"/>
      <c r="AT592" s="215"/>
      <c r="AU592" s="216"/>
      <c r="AV592" s="25"/>
      <c r="AW592" s="215"/>
      <c r="AX592" s="25"/>
      <c r="AY592" s="215"/>
      <c r="AZ592" s="216"/>
      <c r="BA592" s="25"/>
      <c r="BB592" s="215"/>
      <c r="BC592" s="25"/>
    </row>
    <row r="593" spans="24:55" ht="15.75" customHeight="1">
      <c r="X593" s="215"/>
      <c r="Y593" s="286"/>
      <c r="Z593" s="215"/>
      <c r="AA593" s="216"/>
      <c r="AB593" s="286"/>
      <c r="AC593" s="215"/>
      <c r="AD593" s="286"/>
      <c r="AE593" s="215"/>
      <c r="AF593" s="216"/>
      <c r="AG593" s="25"/>
      <c r="AH593" s="215"/>
      <c r="AI593" s="25"/>
      <c r="AJ593" s="215"/>
      <c r="AK593" s="216"/>
      <c r="AL593" s="25"/>
      <c r="AM593" s="215"/>
      <c r="AN593" s="25"/>
      <c r="AO593" s="215"/>
      <c r="AP593" s="216"/>
      <c r="AQ593" s="25"/>
      <c r="AR593" s="215"/>
      <c r="AS593" s="25"/>
      <c r="AT593" s="215"/>
      <c r="AU593" s="216"/>
      <c r="AV593" s="25"/>
      <c r="AW593" s="215"/>
      <c r="AX593" s="25"/>
      <c r="AY593" s="215"/>
      <c r="AZ593" s="216"/>
      <c r="BA593" s="25"/>
      <c r="BB593" s="215"/>
      <c r="BC593" s="25"/>
    </row>
    <row r="594" spans="24:55" ht="15.75" customHeight="1">
      <c r="X594" s="215"/>
      <c r="Y594" s="286"/>
      <c r="Z594" s="215"/>
      <c r="AA594" s="216"/>
      <c r="AB594" s="286"/>
      <c r="AC594" s="215"/>
      <c r="AD594" s="286"/>
      <c r="AE594" s="215"/>
      <c r="AF594" s="216"/>
      <c r="AG594" s="25"/>
      <c r="AH594" s="215"/>
      <c r="AI594" s="25"/>
      <c r="AJ594" s="215"/>
      <c r="AK594" s="216"/>
      <c r="AL594" s="25"/>
      <c r="AM594" s="215"/>
      <c r="AN594" s="25"/>
      <c r="AO594" s="215"/>
      <c r="AP594" s="216"/>
      <c r="AQ594" s="25"/>
      <c r="AR594" s="215"/>
      <c r="AS594" s="25"/>
      <c r="AT594" s="215"/>
      <c r="AU594" s="216"/>
      <c r="AV594" s="25"/>
      <c r="AW594" s="215"/>
      <c r="AX594" s="25"/>
      <c r="AY594" s="215"/>
      <c r="AZ594" s="216"/>
      <c r="BA594" s="25"/>
      <c r="BB594" s="215"/>
      <c r="BC594" s="25"/>
    </row>
    <row r="595" spans="24:55" ht="15.75" customHeight="1">
      <c r="X595" s="215"/>
      <c r="Y595" s="286"/>
      <c r="Z595" s="215"/>
      <c r="AA595" s="216"/>
      <c r="AB595" s="286"/>
      <c r="AC595" s="215"/>
      <c r="AD595" s="286"/>
      <c r="AE595" s="215"/>
      <c r="AF595" s="216"/>
      <c r="AG595" s="25"/>
      <c r="AH595" s="215"/>
      <c r="AI595" s="25"/>
      <c r="AJ595" s="215"/>
      <c r="AK595" s="216"/>
      <c r="AL595" s="25"/>
      <c r="AM595" s="215"/>
      <c r="AN595" s="25"/>
      <c r="AO595" s="215"/>
      <c r="AP595" s="216"/>
      <c r="AQ595" s="25"/>
      <c r="AR595" s="215"/>
      <c r="AS595" s="25"/>
      <c r="AT595" s="215"/>
      <c r="AU595" s="216"/>
      <c r="AV595" s="25"/>
      <c r="AW595" s="215"/>
      <c r="AX595" s="25"/>
      <c r="AY595" s="215"/>
      <c r="AZ595" s="216"/>
      <c r="BA595" s="25"/>
      <c r="BB595" s="215"/>
      <c r="BC595" s="25"/>
    </row>
    <row r="596" spans="24:55" ht="15.75" customHeight="1">
      <c r="X596" s="215"/>
      <c r="Y596" s="286"/>
      <c r="Z596" s="215"/>
      <c r="AA596" s="216"/>
      <c r="AB596" s="286"/>
      <c r="AC596" s="215"/>
      <c r="AD596" s="286"/>
      <c r="AE596" s="215"/>
      <c r="AF596" s="216"/>
      <c r="AG596" s="25"/>
      <c r="AH596" s="215"/>
      <c r="AI596" s="25"/>
      <c r="AJ596" s="215"/>
      <c r="AK596" s="216"/>
      <c r="AL596" s="25"/>
      <c r="AM596" s="215"/>
      <c r="AN596" s="25"/>
      <c r="AO596" s="215"/>
      <c r="AP596" s="216"/>
      <c r="AQ596" s="25"/>
      <c r="AR596" s="215"/>
      <c r="AS596" s="25"/>
      <c r="AT596" s="215"/>
      <c r="AU596" s="216"/>
      <c r="AV596" s="25"/>
      <c r="AW596" s="215"/>
      <c r="AX596" s="25"/>
      <c r="AY596" s="215"/>
      <c r="AZ596" s="216"/>
      <c r="BA596" s="25"/>
      <c r="BB596" s="215"/>
      <c r="BC596" s="25"/>
    </row>
    <row r="597" spans="24:55" ht="15.75" customHeight="1">
      <c r="X597" s="215"/>
      <c r="Y597" s="286"/>
      <c r="Z597" s="215"/>
      <c r="AA597" s="216"/>
      <c r="AB597" s="286"/>
      <c r="AC597" s="215"/>
      <c r="AD597" s="286"/>
      <c r="AE597" s="215"/>
      <c r="AF597" s="216"/>
      <c r="AG597" s="25"/>
      <c r="AH597" s="215"/>
      <c r="AI597" s="25"/>
      <c r="AJ597" s="215"/>
      <c r="AK597" s="216"/>
      <c r="AL597" s="25"/>
      <c r="AM597" s="215"/>
      <c r="AN597" s="25"/>
      <c r="AO597" s="215"/>
      <c r="AP597" s="216"/>
      <c r="AQ597" s="25"/>
      <c r="AR597" s="215"/>
      <c r="AS597" s="25"/>
      <c r="AT597" s="215"/>
      <c r="AU597" s="216"/>
      <c r="AV597" s="25"/>
      <c r="AW597" s="215"/>
      <c r="AX597" s="25"/>
      <c r="AY597" s="215"/>
      <c r="AZ597" s="216"/>
      <c r="BA597" s="25"/>
      <c r="BB597" s="215"/>
      <c r="BC597" s="25"/>
    </row>
    <row r="598" spans="24:55" ht="15.75" customHeight="1">
      <c r="X598" s="215"/>
      <c r="Y598" s="286"/>
      <c r="Z598" s="215"/>
      <c r="AA598" s="216"/>
      <c r="AB598" s="286"/>
      <c r="AC598" s="215"/>
      <c r="AD598" s="286"/>
      <c r="AE598" s="215"/>
      <c r="AF598" s="216"/>
      <c r="AG598" s="25"/>
      <c r="AH598" s="215"/>
      <c r="AI598" s="25"/>
      <c r="AJ598" s="215"/>
      <c r="AK598" s="216"/>
      <c r="AL598" s="25"/>
      <c r="AM598" s="215"/>
      <c r="AN598" s="25"/>
      <c r="AO598" s="215"/>
      <c r="AP598" s="216"/>
      <c r="AQ598" s="25"/>
      <c r="AR598" s="215"/>
      <c r="AS598" s="25"/>
      <c r="AT598" s="215"/>
      <c r="AU598" s="216"/>
      <c r="AV598" s="25"/>
      <c r="AW598" s="215"/>
      <c r="AX598" s="25"/>
      <c r="AY598" s="215"/>
      <c r="AZ598" s="216"/>
      <c r="BA598" s="25"/>
      <c r="BB598" s="215"/>
      <c r="BC598" s="25"/>
    </row>
    <row r="599" spans="24:55" ht="15.75" customHeight="1">
      <c r="X599" s="215"/>
      <c r="Y599" s="286"/>
      <c r="Z599" s="215"/>
      <c r="AA599" s="216"/>
      <c r="AB599" s="286"/>
      <c r="AC599" s="215"/>
      <c r="AD599" s="286"/>
      <c r="AE599" s="215"/>
      <c r="AF599" s="216"/>
      <c r="AG599" s="25"/>
      <c r="AH599" s="215"/>
      <c r="AI599" s="25"/>
      <c r="AJ599" s="215"/>
      <c r="AK599" s="216"/>
      <c r="AL599" s="25"/>
      <c r="AM599" s="215"/>
      <c r="AN599" s="25"/>
      <c r="AO599" s="215"/>
      <c r="AP599" s="216"/>
      <c r="AQ599" s="25"/>
      <c r="AR599" s="215"/>
      <c r="AS599" s="25"/>
      <c r="AT599" s="215"/>
      <c r="AU599" s="216"/>
      <c r="AV599" s="25"/>
      <c r="AW599" s="215"/>
      <c r="AX599" s="25"/>
      <c r="AY599" s="215"/>
      <c r="AZ599" s="216"/>
      <c r="BA599" s="25"/>
      <c r="BB599" s="215"/>
      <c r="BC599" s="25"/>
    </row>
    <row r="600" spans="24:55" ht="15.75" customHeight="1">
      <c r="X600" s="215"/>
      <c r="Y600" s="286"/>
      <c r="Z600" s="215"/>
      <c r="AA600" s="216"/>
      <c r="AB600" s="286"/>
      <c r="AC600" s="215"/>
      <c r="AD600" s="286"/>
      <c r="AE600" s="215"/>
      <c r="AF600" s="216"/>
      <c r="AG600" s="25"/>
      <c r="AH600" s="215"/>
      <c r="AI600" s="25"/>
      <c r="AJ600" s="215"/>
      <c r="AK600" s="216"/>
      <c r="AL600" s="25"/>
      <c r="AM600" s="215"/>
      <c r="AN600" s="25"/>
      <c r="AO600" s="215"/>
      <c r="AP600" s="216"/>
      <c r="AQ600" s="25"/>
      <c r="AR600" s="215"/>
      <c r="AS600" s="25"/>
      <c r="AT600" s="215"/>
      <c r="AU600" s="216"/>
      <c r="AV600" s="25"/>
      <c r="AW600" s="215"/>
      <c r="AX600" s="25"/>
      <c r="AY600" s="215"/>
      <c r="AZ600" s="216"/>
      <c r="BA600" s="25"/>
      <c r="BB600" s="215"/>
      <c r="BC600" s="25"/>
    </row>
    <row r="601" spans="24:55" ht="15.75" customHeight="1">
      <c r="X601" s="215"/>
      <c r="Y601" s="286"/>
      <c r="Z601" s="215"/>
      <c r="AA601" s="216"/>
      <c r="AB601" s="286"/>
      <c r="AC601" s="215"/>
      <c r="AD601" s="286"/>
      <c r="AE601" s="215"/>
      <c r="AF601" s="216"/>
      <c r="AG601" s="25"/>
      <c r="AH601" s="215"/>
      <c r="AI601" s="25"/>
      <c r="AJ601" s="215"/>
      <c r="AK601" s="216"/>
      <c r="AL601" s="25"/>
      <c r="AM601" s="215"/>
      <c r="AN601" s="25"/>
      <c r="AO601" s="215"/>
      <c r="AP601" s="216"/>
      <c r="AQ601" s="25"/>
      <c r="AR601" s="215"/>
      <c r="AS601" s="25"/>
      <c r="AT601" s="215"/>
      <c r="AU601" s="216"/>
      <c r="AV601" s="25"/>
      <c r="AW601" s="215"/>
      <c r="AX601" s="25"/>
      <c r="AY601" s="215"/>
      <c r="AZ601" s="216"/>
      <c r="BA601" s="25"/>
      <c r="BB601" s="215"/>
      <c r="BC601" s="25"/>
    </row>
    <row r="602" spans="24:55" ht="15.75" customHeight="1">
      <c r="X602" s="215"/>
      <c r="Y602" s="286"/>
      <c r="Z602" s="215"/>
      <c r="AA602" s="216"/>
      <c r="AB602" s="286"/>
      <c r="AC602" s="215"/>
      <c r="AD602" s="286"/>
      <c r="AE602" s="215"/>
      <c r="AF602" s="216"/>
      <c r="AG602" s="25"/>
      <c r="AH602" s="215"/>
      <c r="AI602" s="25"/>
      <c r="AJ602" s="215"/>
      <c r="AK602" s="216"/>
      <c r="AL602" s="25"/>
      <c r="AM602" s="215"/>
      <c r="AN602" s="25"/>
      <c r="AO602" s="215"/>
      <c r="AP602" s="216"/>
      <c r="AQ602" s="25"/>
      <c r="AR602" s="215"/>
      <c r="AS602" s="25"/>
      <c r="AT602" s="215"/>
      <c r="AU602" s="216"/>
      <c r="AV602" s="25"/>
      <c r="AW602" s="215"/>
      <c r="AX602" s="25"/>
      <c r="AY602" s="215"/>
      <c r="AZ602" s="216"/>
      <c r="BA602" s="25"/>
      <c r="BB602" s="215"/>
      <c r="BC602" s="25"/>
    </row>
    <row r="603" spans="24:55" ht="15.75" customHeight="1">
      <c r="X603" s="215"/>
      <c r="Y603" s="286"/>
      <c r="Z603" s="215"/>
      <c r="AA603" s="216"/>
      <c r="AB603" s="286"/>
      <c r="AC603" s="215"/>
      <c r="AD603" s="286"/>
      <c r="AE603" s="215"/>
      <c r="AF603" s="216"/>
      <c r="AG603" s="25"/>
      <c r="AH603" s="215"/>
      <c r="AI603" s="25"/>
      <c r="AJ603" s="215"/>
      <c r="AK603" s="216"/>
      <c r="AL603" s="25"/>
      <c r="AM603" s="215"/>
      <c r="AN603" s="25"/>
      <c r="AO603" s="215"/>
      <c r="AP603" s="216"/>
      <c r="AQ603" s="25"/>
      <c r="AR603" s="215"/>
      <c r="AS603" s="25"/>
      <c r="AT603" s="215"/>
      <c r="AU603" s="216"/>
      <c r="AV603" s="25"/>
      <c r="AW603" s="215"/>
      <c r="AX603" s="25"/>
      <c r="AY603" s="215"/>
      <c r="AZ603" s="216"/>
      <c r="BA603" s="25"/>
      <c r="BB603" s="215"/>
      <c r="BC603" s="25"/>
    </row>
    <row r="604" spans="24:55" ht="15.75" customHeight="1">
      <c r="X604" s="215"/>
      <c r="Y604" s="286"/>
      <c r="Z604" s="215"/>
      <c r="AA604" s="216"/>
      <c r="AB604" s="286"/>
      <c r="AC604" s="215"/>
      <c r="AD604" s="286"/>
      <c r="AE604" s="215"/>
      <c r="AF604" s="216"/>
      <c r="AG604" s="25"/>
      <c r="AH604" s="215"/>
      <c r="AI604" s="25"/>
      <c r="AJ604" s="215"/>
      <c r="AK604" s="216"/>
      <c r="AL604" s="25"/>
      <c r="AM604" s="215"/>
      <c r="AN604" s="25"/>
      <c r="AO604" s="215"/>
      <c r="AP604" s="216"/>
      <c r="AQ604" s="25"/>
      <c r="AR604" s="215"/>
      <c r="AS604" s="25"/>
      <c r="AT604" s="215"/>
      <c r="AU604" s="216"/>
      <c r="AV604" s="25"/>
      <c r="AW604" s="215"/>
      <c r="AX604" s="25"/>
      <c r="AY604" s="215"/>
      <c r="AZ604" s="216"/>
      <c r="BA604" s="25"/>
      <c r="BB604" s="215"/>
      <c r="BC604" s="25"/>
    </row>
    <row r="605" spans="24:55" ht="15.75" customHeight="1">
      <c r="X605" s="215"/>
      <c r="Y605" s="286"/>
      <c r="Z605" s="215"/>
      <c r="AA605" s="216"/>
      <c r="AB605" s="286"/>
      <c r="AC605" s="215"/>
      <c r="AD605" s="286"/>
      <c r="AE605" s="215"/>
      <c r="AF605" s="216"/>
      <c r="AG605" s="25"/>
      <c r="AH605" s="215"/>
      <c r="AI605" s="25"/>
      <c r="AJ605" s="215"/>
      <c r="AK605" s="216"/>
      <c r="AL605" s="25"/>
      <c r="AM605" s="215"/>
      <c r="AN605" s="25"/>
      <c r="AO605" s="215"/>
      <c r="AP605" s="216"/>
      <c r="AQ605" s="25"/>
      <c r="AR605" s="215"/>
      <c r="AS605" s="25"/>
      <c r="AT605" s="215"/>
      <c r="AU605" s="216"/>
      <c r="AV605" s="25"/>
      <c r="AW605" s="215"/>
      <c r="AX605" s="25"/>
      <c r="AY605" s="215"/>
      <c r="AZ605" s="216"/>
      <c r="BA605" s="25"/>
      <c r="BB605" s="215"/>
      <c r="BC605" s="25"/>
    </row>
    <row r="606" spans="24:55" ht="15.75" customHeight="1">
      <c r="X606" s="215"/>
      <c r="Y606" s="286"/>
      <c r="Z606" s="215"/>
      <c r="AA606" s="216"/>
      <c r="AB606" s="286"/>
      <c r="AC606" s="215"/>
      <c r="AD606" s="286"/>
      <c r="AE606" s="215"/>
      <c r="AF606" s="216"/>
      <c r="AG606" s="25"/>
      <c r="AH606" s="215"/>
      <c r="AI606" s="25"/>
      <c r="AJ606" s="215"/>
      <c r="AK606" s="216"/>
      <c r="AL606" s="25"/>
      <c r="AM606" s="215"/>
      <c r="AN606" s="25"/>
      <c r="AO606" s="215"/>
      <c r="AP606" s="216"/>
      <c r="AQ606" s="25"/>
      <c r="AR606" s="215"/>
      <c r="AS606" s="25"/>
      <c r="AT606" s="215"/>
      <c r="AU606" s="216"/>
      <c r="AV606" s="25"/>
      <c r="AW606" s="215"/>
      <c r="AX606" s="25"/>
      <c r="AY606" s="215"/>
      <c r="AZ606" s="216"/>
      <c r="BA606" s="25"/>
      <c r="BB606" s="215"/>
      <c r="BC606" s="25"/>
    </row>
    <row r="607" spans="24:55" ht="15.75" customHeight="1">
      <c r="X607" s="215"/>
      <c r="Y607" s="286"/>
      <c r="Z607" s="215"/>
      <c r="AA607" s="216"/>
      <c r="AB607" s="286"/>
      <c r="AC607" s="215"/>
      <c r="AD607" s="286"/>
      <c r="AE607" s="215"/>
      <c r="AF607" s="216"/>
      <c r="AG607" s="25"/>
      <c r="AH607" s="215"/>
      <c r="AI607" s="25"/>
      <c r="AJ607" s="215"/>
      <c r="AK607" s="216"/>
      <c r="AL607" s="25"/>
      <c r="AM607" s="215"/>
      <c r="AN607" s="25"/>
      <c r="AO607" s="215"/>
      <c r="AP607" s="216"/>
      <c r="AQ607" s="25"/>
      <c r="AR607" s="215"/>
      <c r="AS607" s="25"/>
      <c r="AT607" s="215"/>
      <c r="AU607" s="216"/>
      <c r="AV607" s="25"/>
      <c r="AW607" s="215"/>
      <c r="AX607" s="25"/>
      <c r="AY607" s="215"/>
      <c r="AZ607" s="216"/>
      <c r="BA607" s="25"/>
      <c r="BB607" s="215"/>
      <c r="BC607" s="25"/>
    </row>
    <row r="608" spans="24:55" ht="15.75" customHeight="1">
      <c r="X608" s="215"/>
      <c r="Y608" s="286"/>
      <c r="Z608" s="215"/>
      <c r="AA608" s="216"/>
      <c r="AB608" s="286"/>
      <c r="AC608" s="215"/>
      <c r="AD608" s="286"/>
      <c r="AE608" s="215"/>
      <c r="AF608" s="216"/>
      <c r="AG608" s="25"/>
      <c r="AH608" s="215"/>
      <c r="AI608" s="25"/>
      <c r="AJ608" s="215"/>
      <c r="AK608" s="216"/>
      <c r="AL608" s="25"/>
      <c r="AM608" s="215"/>
      <c r="AN608" s="25"/>
      <c r="AO608" s="215"/>
      <c r="AP608" s="216"/>
      <c r="AQ608" s="25"/>
      <c r="AR608" s="215"/>
      <c r="AS608" s="25"/>
      <c r="AT608" s="215"/>
      <c r="AU608" s="216"/>
      <c r="AV608" s="25"/>
      <c r="AW608" s="215"/>
      <c r="AX608" s="25"/>
      <c r="AY608" s="215"/>
      <c r="AZ608" s="216"/>
      <c r="BA608" s="25"/>
      <c r="BB608" s="215"/>
      <c r="BC608" s="25"/>
    </row>
    <row r="609" spans="24:55" ht="15.75" customHeight="1">
      <c r="X609" s="215"/>
      <c r="Y609" s="286"/>
      <c r="Z609" s="215"/>
      <c r="AA609" s="216"/>
      <c r="AB609" s="286"/>
      <c r="AC609" s="215"/>
      <c r="AD609" s="286"/>
      <c r="AE609" s="215"/>
      <c r="AF609" s="216"/>
      <c r="AG609" s="25"/>
      <c r="AH609" s="215"/>
      <c r="AI609" s="25"/>
      <c r="AJ609" s="215"/>
      <c r="AK609" s="216"/>
      <c r="AL609" s="25"/>
      <c r="AM609" s="215"/>
      <c r="AN609" s="25"/>
      <c r="AO609" s="215"/>
      <c r="AP609" s="216"/>
      <c r="AQ609" s="25"/>
      <c r="AR609" s="215"/>
      <c r="AS609" s="25"/>
      <c r="AT609" s="215"/>
      <c r="AU609" s="216"/>
      <c r="AV609" s="25"/>
      <c r="AW609" s="215"/>
      <c r="AX609" s="25"/>
      <c r="AY609" s="215"/>
      <c r="AZ609" s="216"/>
      <c r="BA609" s="25"/>
      <c r="BB609" s="215"/>
      <c r="BC609" s="25"/>
    </row>
    <row r="610" spans="24:55" ht="15.75" customHeight="1">
      <c r="X610" s="215"/>
      <c r="Y610" s="286"/>
      <c r="Z610" s="215"/>
      <c r="AA610" s="216"/>
      <c r="AB610" s="286"/>
      <c r="AC610" s="215"/>
      <c r="AD610" s="286"/>
      <c r="AE610" s="215"/>
      <c r="AF610" s="216"/>
      <c r="AG610" s="25"/>
      <c r="AH610" s="215"/>
      <c r="AI610" s="25"/>
      <c r="AJ610" s="215"/>
      <c r="AK610" s="216"/>
      <c r="AL610" s="25"/>
      <c r="AM610" s="215"/>
      <c r="AN610" s="25"/>
      <c r="AO610" s="215"/>
      <c r="AP610" s="216"/>
      <c r="AQ610" s="25"/>
      <c r="AR610" s="215"/>
      <c r="AS610" s="25"/>
      <c r="AT610" s="215"/>
      <c r="AU610" s="216"/>
      <c r="AV610" s="25"/>
      <c r="AW610" s="215"/>
      <c r="AX610" s="25"/>
      <c r="AY610" s="215"/>
      <c r="AZ610" s="216"/>
      <c r="BA610" s="25"/>
      <c r="BB610" s="215"/>
      <c r="BC610" s="25"/>
    </row>
    <row r="611" spans="24:55" ht="15.75" customHeight="1">
      <c r="X611" s="215"/>
      <c r="Y611" s="286"/>
      <c r="Z611" s="215"/>
      <c r="AA611" s="216"/>
      <c r="AB611" s="286"/>
      <c r="AC611" s="215"/>
      <c r="AD611" s="286"/>
      <c r="AE611" s="215"/>
      <c r="AF611" s="216"/>
      <c r="AG611" s="25"/>
      <c r="AH611" s="215"/>
      <c r="AI611" s="25"/>
      <c r="AJ611" s="215"/>
      <c r="AK611" s="216"/>
      <c r="AL611" s="25"/>
      <c r="AM611" s="215"/>
      <c r="AN611" s="25"/>
      <c r="AO611" s="215"/>
      <c r="AP611" s="216"/>
      <c r="AQ611" s="25"/>
      <c r="AR611" s="215"/>
      <c r="AS611" s="25"/>
      <c r="AT611" s="215"/>
      <c r="AU611" s="216"/>
      <c r="AV611" s="25"/>
      <c r="AW611" s="215"/>
      <c r="AX611" s="25"/>
      <c r="AY611" s="215"/>
      <c r="AZ611" s="216"/>
      <c r="BA611" s="25"/>
      <c r="BB611" s="215"/>
      <c r="BC611" s="25"/>
    </row>
    <row r="612" spans="24:55" ht="15.75" customHeight="1">
      <c r="X612" s="215"/>
      <c r="Y612" s="286"/>
      <c r="Z612" s="215"/>
      <c r="AA612" s="216"/>
      <c r="AB612" s="286"/>
      <c r="AC612" s="215"/>
      <c r="AD612" s="286"/>
      <c r="AE612" s="215"/>
      <c r="AF612" s="216"/>
      <c r="AG612" s="25"/>
      <c r="AH612" s="215"/>
      <c r="AI612" s="25"/>
      <c r="AJ612" s="215"/>
      <c r="AK612" s="216"/>
      <c r="AL612" s="25"/>
      <c r="AM612" s="215"/>
      <c r="AN612" s="25"/>
      <c r="AO612" s="215"/>
      <c r="AP612" s="216"/>
      <c r="AQ612" s="25"/>
      <c r="AR612" s="215"/>
      <c r="AS612" s="25"/>
      <c r="AT612" s="215"/>
      <c r="AU612" s="216"/>
      <c r="AV612" s="25"/>
      <c r="AW612" s="215"/>
      <c r="AX612" s="25"/>
      <c r="AY612" s="215"/>
      <c r="AZ612" s="216"/>
      <c r="BA612" s="25"/>
      <c r="BB612" s="215"/>
      <c r="BC612" s="25"/>
    </row>
    <row r="613" spans="24:55" ht="15.75" customHeight="1">
      <c r="X613" s="215"/>
      <c r="Y613" s="286"/>
      <c r="Z613" s="215"/>
      <c r="AA613" s="216"/>
      <c r="AB613" s="286"/>
      <c r="AC613" s="215"/>
      <c r="AD613" s="286"/>
      <c r="AE613" s="215"/>
      <c r="AF613" s="216"/>
      <c r="AG613" s="25"/>
      <c r="AH613" s="215"/>
      <c r="AI613" s="25"/>
      <c r="AJ613" s="215"/>
      <c r="AK613" s="216"/>
      <c r="AL613" s="25"/>
      <c r="AM613" s="215"/>
      <c r="AN613" s="25"/>
      <c r="AO613" s="215"/>
      <c r="AP613" s="216"/>
      <c r="AQ613" s="25"/>
      <c r="AR613" s="215"/>
      <c r="AS613" s="25"/>
      <c r="AT613" s="215"/>
      <c r="AU613" s="216"/>
      <c r="AV613" s="25"/>
      <c r="AW613" s="215"/>
      <c r="AX613" s="25"/>
      <c r="AY613" s="215"/>
      <c r="AZ613" s="216"/>
      <c r="BA613" s="25"/>
      <c r="BB613" s="215"/>
      <c r="BC613" s="25"/>
    </row>
    <row r="614" spans="24:55" ht="15.75" customHeight="1">
      <c r="X614" s="215"/>
      <c r="Y614" s="286"/>
      <c r="Z614" s="215"/>
      <c r="AA614" s="216"/>
      <c r="AB614" s="286"/>
      <c r="AC614" s="215"/>
      <c r="AD614" s="286"/>
      <c r="AE614" s="215"/>
      <c r="AF614" s="216"/>
      <c r="AG614" s="25"/>
      <c r="AH614" s="215"/>
      <c r="AI614" s="25"/>
      <c r="AJ614" s="215"/>
      <c r="AK614" s="216"/>
      <c r="AL614" s="25"/>
      <c r="AM614" s="215"/>
      <c r="AN614" s="25"/>
      <c r="AO614" s="215"/>
      <c r="AP614" s="216"/>
      <c r="AQ614" s="25"/>
      <c r="AR614" s="215"/>
      <c r="AS614" s="25"/>
      <c r="AT614" s="215"/>
      <c r="AU614" s="216"/>
      <c r="AV614" s="25"/>
      <c r="AW614" s="215"/>
      <c r="AX614" s="25"/>
      <c r="AY614" s="215"/>
      <c r="AZ614" s="216"/>
      <c r="BA614" s="25"/>
      <c r="BB614" s="215"/>
      <c r="BC614" s="25"/>
    </row>
    <row r="615" spans="24:55" ht="15.75" customHeight="1">
      <c r="X615" s="215"/>
      <c r="Y615" s="286"/>
      <c r="Z615" s="215"/>
      <c r="AA615" s="216"/>
      <c r="AB615" s="286"/>
      <c r="AC615" s="215"/>
      <c r="AD615" s="286"/>
      <c r="AE615" s="215"/>
      <c r="AF615" s="216"/>
      <c r="AG615" s="25"/>
      <c r="AH615" s="215"/>
      <c r="AI615" s="25"/>
      <c r="AJ615" s="215"/>
      <c r="AK615" s="216"/>
      <c r="AL615" s="25"/>
      <c r="AM615" s="215"/>
      <c r="AN615" s="25"/>
      <c r="AO615" s="215"/>
      <c r="AP615" s="216"/>
      <c r="AQ615" s="25"/>
      <c r="AR615" s="215"/>
      <c r="AS615" s="25"/>
      <c r="AT615" s="215"/>
      <c r="AU615" s="216"/>
      <c r="AV615" s="25"/>
      <c r="AW615" s="215"/>
      <c r="AX615" s="25"/>
      <c r="AY615" s="215"/>
      <c r="AZ615" s="216"/>
      <c r="BA615" s="25"/>
      <c r="BB615" s="215"/>
      <c r="BC615" s="25"/>
    </row>
    <row r="616" spans="24:55" ht="15.75" customHeight="1">
      <c r="X616" s="215"/>
      <c r="Y616" s="286"/>
      <c r="Z616" s="215"/>
      <c r="AA616" s="216"/>
      <c r="AB616" s="286"/>
      <c r="AC616" s="215"/>
      <c r="AD616" s="286"/>
      <c r="AE616" s="215"/>
      <c r="AF616" s="216"/>
      <c r="AG616" s="25"/>
      <c r="AH616" s="215"/>
      <c r="AI616" s="25"/>
      <c r="AJ616" s="215"/>
      <c r="AK616" s="216"/>
      <c r="AL616" s="25"/>
      <c r="AM616" s="215"/>
      <c r="AN616" s="25"/>
      <c r="AO616" s="215"/>
      <c r="AP616" s="216"/>
      <c r="AQ616" s="25"/>
      <c r="AR616" s="215"/>
      <c r="AS616" s="25"/>
      <c r="AT616" s="215"/>
      <c r="AU616" s="216"/>
      <c r="AV616" s="25"/>
      <c r="AW616" s="215"/>
      <c r="AX616" s="25"/>
      <c r="AY616" s="215"/>
      <c r="AZ616" s="216"/>
      <c r="BA616" s="25"/>
      <c r="BB616" s="215"/>
      <c r="BC616" s="25"/>
    </row>
    <row r="617" spans="24:55" ht="15.75" customHeight="1">
      <c r="X617" s="215"/>
      <c r="Y617" s="286"/>
      <c r="Z617" s="215"/>
      <c r="AA617" s="216"/>
      <c r="AB617" s="286"/>
      <c r="AC617" s="215"/>
      <c r="AD617" s="286"/>
      <c r="AE617" s="215"/>
      <c r="AF617" s="216"/>
      <c r="AG617" s="25"/>
      <c r="AH617" s="215"/>
      <c r="AI617" s="25"/>
      <c r="AJ617" s="215"/>
      <c r="AK617" s="216"/>
      <c r="AL617" s="25"/>
      <c r="AM617" s="215"/>
      <c r="AN617" s="25"/>
      <c r="AO617" s="215"/>
      <c r="AP617" s="216"/>
      <c r="AQ617" s="25"/>
      <c r="AR617" s="215"/>
      <c r="AS617" s="25"/>
      <c r="AT617" s="215"/>
      <c r="AU617" s="216"/>
      <c r="AV617" s="25"/>
      <c r="AW617" s="215"/>
      <c r="AX617" s="25"/>
      <c r="AY617" s="215"/>
      <c r="AZ617" s="216"/>
      <c r="BA617" s="25"/>
      <c r="BB617" s="215"/>
      <c r="BC617" s="25"/>
    </row>
    <row r="618" spans="24:55" ht="15.75" customHeight="1">
      <c r="X618" s="215"/>
      <c r="Y618" s="286"/>
      <c r="Z618" s="215"/>
      <c r="AA618" s="216"/>
      <c r="AB618" s="286"/>
      <c r="AC618" s="215"/>
      <c r="AD618" s="286"/>
      <c r="AE618" s="215"/>
      <c r="AF618" s="216"/>
      <c r="AG618" s="25"/>
      <c r="AH618" s="215"/>
      <c r="AI618" s="25"/>
      <c r="AJ618" s="215"/>
      <c r="AK618" s="216"/>
      <c r="AL618" s="25"/>
      <c r="AM618" s="215"/>
      <c r="AN618" s="25"/>
      <c r="AO618" s="215"/>
      <c r="AP618" s="216"/>
      <c r="AQ618" s="25"/>
      <c r="AR618" s="215"/>
      <c r="AS618" s="25"/>
      <c r="AT618" s="215"/>
      <c r="AU618" s="216"/>
      <c r="AV618" s="25"/>
      <c r="AW618" s="215"/>
      <c r="AX618" s="25"/>
      <c r="AY618" s="215"/>
      <c r="AZ618" s="216"/>
      <c r="BA618" s="25"/>
      <c r="BB618" s="215"/>
      <c r="BC618" s="25"/>
    </row>
    <row r="619" spans="24:55" ht="15.75" customHeight="1">
      <c r="X619" s="215"/>
      <c r="Y619" s="286"/>
      <c r="Z619" s="215"/>
      <c r="AA619" s="216"/>
      <c r="AB619" s="286"/>
      <c r="AC619" s="215"/>
      <c r="AD619" s="286"/>
      <c r="AE619" s="215"/>
      <c r="AF619" s="216"/>
      <c r="AG619" s="25"/>
      <c r="AH619" s="215"/>
      <c r="AI619" s="25"/>
      <c r="AJ619" s="215"/>
      <c r="AK619" s="216"/>
      <c r="AL619" s="25"/>
      <c r="AM619" s="215"/>
      <c r="AN619" s="25"/>
      <c r="AO619" s="215"/>
      <c r="AP619" s="216"/>
      <c r="AQ619" s="25"/>
      <c r="AR619" s="215"/>
      <c r="AS619" s="25"/>
      <c r="AT619" s="215"/>
      <c r="AU619" s="216"/>
      <c r="AV619" s="25"/>
      <c r="AW619" s="215"/>
      <c r="AX619" s="25"/>
      <c r="AY619" s="215"/>
      <c r="AZ619" s="216"/>
      <c r="BA619" s="25"/>
      <c r="BB619" s="215"/>
      <c r="BC619" s="25"/>
    </row>
    <row r="620" spans="24:55" ht="15.75" customHeight="1">
      <c r="X620" s="215"/>
      <c r="Y620" s="286"/>
      <c r="Z620" s="215"/>
      <c r="AA620" s="216"/>
      <c r="AB620" s="286"/>
      <c r="AC620" s="215"/>
      <c r="AD620" s="286"/>
      <c r="AE620" s="215"/>
      <c r="AF620" s="216"/>
      <c r="AG620" s="25"/>
      <c r="AH620" s="215"/>
      <c r="AI620" s="25"/>
      <c r="AJ620" s="215"/>
      <c r="AK620" s="216"/>
      <c r="AL620" s="25"/>
      <c r="AM620" s="215"/>
      <c r="AN620" s="25"/>
      <c r="AO620" s="215"/>
      <c r="AP620" s="216"/>
      <c r="AQ620" s="25"/>
      <c r="AR620" s="215"/>
      <c r="AS620" s="25"/>
      <c r="AT620" s="215"/>
      <c r="AU620" s="216"/>
      <c r="AV620" s="25"/>
      <c r="AW620" s="215"/>
      <c r="AX620" s="25"/>
      <c r="AY620" s="215"/>
      <c r="AZ620" s="216"/>
      <c r="BA620" s="25"/>
      <c r="BB620" s="215"/>
      <c r="BC620" s="25"/>
    </row>
    <row r="621" spans="24:55" ht="15.75" customHeight="1">
      <c r="X621" s="215"/>
      <c r="Y621" s="286"/>
      <c r="Z621" s="215"/>
      <c r="AA621" s="216"/>
      <c r="AB621" s="286"/>
      <c r="AC621" s="215"/>
      <c r="AD621" s="286"/>
      <c r="AE621" s="215"/>
      <c r="AF621" s="216"/>
      <c r="AG621" s="25"/>
      <c r="AH621" s="215"/>
      <c r="AI621" s="25"/>
      <c r="AJ621" s="215"/>
      <c r="AK621" s="216"/>
      <c r="AL621" s="25"/>
      <c r="AM621" s="215"/>
      <c r="AN621" s="25"/>
      <c r="AO621" s="215"/>
      <c r="AP621" s="216"/>
      <c r="AQ621" s="25"/>
      <c r="AR621" s="215"/>
      <c r="AS621" s="25"/>
      <c r="AT621" s="215"/>
      <c r="AU621" s="216"/>
      <c r="AV621" s="25"/>
      <c r="AW621" s="215"/>
      <c r="AX621" s="25"/>
      <c r="AY621" s="215"/>
      <c r="AZ621" s="216"/>
      <c r="BA621" s="25"/>
      <c r="BB621" s="215"/>
      <c r="BC621" s="25"/>
    </row>
    <row r="622" spans="24:55" ht="15.75" customHeight="1">
      <c r="X622" s="215"/>
      <c r="Y622" s="286"/>
      <c r="Z622" s="215"/>
      <c r="AA622" s="216"/>
      <c r="AB622" s="286"/>
      <c r="AC622" s="215"/>
      <c r="AD622" s="286"/>
      <c r="AE622" s="215"/>
      <c r="AF622" s="216"/>
      <c r="AG622" s="25"/>
      <c r="AH622" s="215"/>
      <c r="AI622" s="25"/>
      <c r="AJ622" s="215"/>
      <c r="AK622" s="216"/>
      <c r="AL622" s="25"/>
      <c r="AM622" s="215"/>
      <c r="AN622" s="25"/>
      <c r="AO622" s="215"/>
      <c r="AP622" s="216"/>
      <c r="AQ622" s="25"/>
      <c r="AR622" s="215"/>
      <c r="AS622" s="25"/>
      <c r="AT622" s="215"/>
      <c r="AU622" s="216"/>
      <c r="AV622" s="25"/>
      <c r="AW622" s="215"/>
      <c r="AX622" s="25"/>
      <c r="AY622" s="215"/>
      <c r="AZ622" s="216"/>
      <c r="BA622" s="25"/>
      <c r="BB622" s="215"/>
      <c r="BC622" s="25"/>
    </row>
    <row r="623" spans="24:55" ht="15.75" customHeight="1">
      <c r="X623" s="215"/>
      <c r="Y623" s="286"/>
      <c r="Z623" s="215"/>
      <c r="AA623" s="216"/>
      <c r="AB623" s="286"/>
      <c r="AC623" s="215"/>
      <c r="AD623" s="286"/>
      <c r="AE623" s="215"/>
      <c r="AF623" s="216"/>
      <c r="AG623" s="25"/>
      <c r="AH623" s="215"/>
      <c r="AI623" s="25"/>
      <c r="AJ623" s="215"/>
      <c r="AK623" s="216"/>
      <c r="AL623" s="25"/>
      <c r="AM623" s="215"/>
      <c r="AN623" s="25"/>
      <c r="AO623" s="215"/>
      <c r="AP623" s="216"/>
      <c r="AQ623" s="25"/>
      <c r="AR623" s="215"/>
      <c r="AS623" s="25"/>
      <c r="AT623" s="215"/>
      <c r="AU623" s="216"/>
      <c r="AV623" s="25"/>
      <c r="AW623" s="215"/>
      <c r="AX623" s="25"/>
      <c r="AY623" s="215"/>
      <c r="AZ623" s="216"/>
      <c r="BA623" s="25"/>
      <c r="BB623" s="215"/>
      <c r="BC623" s="25"/>
    </row>
    <row r="624" spans="24:55" ht="15.75" customHeight="1">
      <c r="X624" s="215"/>
      <c r="Y624" s="286"/>
      <c r="Z624" s="215"/>
      <c r="AA624" s="216"/>
      <c r="AB624" s="286"/>
      <c r="AC624" s="215"/>
      <c r="AD624" s="286"/>
      <c r="AE624" s="215"/>
      <c r="AF624" s="216"/>
      <c r="AG624" s="25"/>
      <c r="AH624" s="215"/>
      <c r="AI624" s="25"/>
      <c r="AJ624" s="215"/>
      <c r="AK624" s="216"/>
      <c r="AL624" s="25"/>
      <c r="AM624" s="215"/>
      <c r="AN624" s="25"/>
      <c r="AO624" s="215"/>
      <c r="AP624" s="216"/>
      <c r="AQ624" s="25"/>
      <c r="AR624" s="215"/>
      <c r="AS624" s="25"/>
      <c r="AT624" s="215"/>
      <c r="AU624" s="216"/>
      <c r="AV624" s="25"/>
      <c r="AW624" s="215"/>
      <c r="AX624" s="25"/>
      <c r="AY624" s="215"/>
      <c r="AZ624" s="216"/>
      <c r="BA624" s="25"/>
      <c r="BB624" s="215"/>
      <c r="BC624" s="25"/>
    </row>
    <row r="625" spans="24:55" ht="15.75" customHeight="1">
      <c r="X625" s="215"/>
      <c r="Y625" s="286"/>
      <c r="Z625" s="215"/>
      <c r="AA625" s="216"/>
      <c r="AB625" s="286"/>
      <c r="AC625" s="215"/>
      <c r="AD625" s="286"/>
      <c r="AE625" s="215"/>
      <c r="AF625" s="216"/>
      <c r="AG625" s="25"/>
      <c r="AH625" s="215"/>
      <c r="AI625" s="25"/>
      <c r="AJ625" s="215"/>
      <c r="AK625" s="216"/>
      <c r="AL625" s="25"/>
      <c r="AM625" s="215"/>
      <c r="AN625" s="25"/>
      <c r="AO625" s="215"/>
      <c r="AP625" s="216"/>
      <c r="AQ625" s="25"/>
      <c r="AR625" s="215"/>
      <c r="AS625" s="25"/>
      <c r="AT625" s="215"/>
      <c r="AU625" s="216"/>
      <c r="AV625" s="25"/>
      <c r="AW625" s="215"/>
      <c r="AX625" s="25"/>
      <c r="AY625" s="215"/>
      <c r="AZ625" s="216"/>
      <c r="BA625" s="25"/>
      <c r="BB625" s="215"/>
      <c r="BC625" s="25"/>
    </row>
    <row r="626" spans="24:55" ht="15.75" customHeight="1">
      <c r="X626" s="215"/>
      <c r="Y626" s="286"/>
      <c r="Z626" s="215"/>
      <c r="AA626" s="216"/>
      <c r="AB626" s="286"/>
      <c r="AC626" s="215"/>
      <c r="AD626" s="286"/>
      <c r="AE626" s="215"/>
      <c r="AF626" s="216"/>
      <c r="AG626" s="25"/>
      <c r="AH626" s="215"/>
      <c r="AI626" s="25"/>
      <c r="AJ626" s="215"/>
      <c r="AK626" s="216"/>
      <c r="AL626" s="25"/>
      <c r="AM626" s="215"/>
      <c r="AN626" s="25"/>
      <c r="AO626" s="215"/>
      <c r="AP626" s="216"/>
      <c r="AQ626" s="25"/>
      <c r="AR626" s="215"/>
      <c r="AS626" s="25"/>
      <c r="AT626" s="215"/>
      <c r="AU626" s="216"/>
      <c r="AV626" s="25"/>
      <c r="AW626" s="215"/>
      <c r="AX626" s="25"/>
      <c r="AY626" s="215"/>
      <c r="AZ626" s="216"/>
      <c r="BA626" s="25"/>
      <c r="BB626" s="215"/>
      <c r="BC626" s="25"/>
    </row>
    <row r="627" spans="24:55" ht="15.75" customHeight="1">
      <c r="X627" s="215"/>
      <c r="Y627" s="286"/>
      <c r="Z627" s="215"/>
      <c r="AA627" s="216"/>
      <c r="AB627" s="286"/>
      <c r="AC627" s="215"/>
      <c r="AD627" s="286"/>
      <c r="AE627" s="215"/>
      <c r="AF627" s="216"/>
      <c r="AG627" s="25"/>
      <c r="AH627" s="215"/>
      <c r="AI627" s="25"/>
      <c r="AJ627" s="215"/>
      <c r="AK627" s="216"/>
      <c r="AL627" s="25"/>
      <c r="AM627" s="215"/>
      <c r="AN627" s="25"/>
      <c r="AO627" s="215"/>
      <c r="AP627" s="216"/>
      <c r="AQ627" s="25"/>
      <c r="AR627" s="215"/>
      <c r="AS627" s="25"/>
      <c r="AT627" s="215"/>
      <c r="AU627" s="216"/>
      <c r="AV627" s="25"/>
      <c r="AW627" s="215"/>
      <c r="AX627" s="25"/>
      <c r="AY627" s="215"/>
      <c r="AZ627" s="216"/>
      <c r="BA627" s="25"/>
      <c r="BB627" s="215"/>
      <c r="BC627" s="25"/>
    </row>
    <row r="628" spans="24:55" ht="15.75" customHeight="1">
      <c r="X628" s="215"/>
      <c r="Y628" s="286"/>
      <c r="Z628" s="215"/>
      <c r="AA628" s="216"/>
      <c r="AB628" s="286"/>
      <c r="AC628" s="215"/>
      <c r="AD628" s="286"/>
      <c r="AE628" s="215"/>
      <c r="AF628" s="216"/>
      <c r="AG628" s="25"/>
      <c r="AH628" s="215"/>
      <c r="AI628" s="25"/>
      <c r="AJ628" s="215"/>
      <c r="AK628" s="216"/>
      <c r="AL628" s="25"/>
      <c r="AM628" s="215"/>
      <c r="AN628" s="25"/>
      <c r="AO628" s="215"/>
      <c r="AP628" s="216"/>
      <c r="AQ628" s="25"/>
      <c r="AR628" s="215"/>
      <c r="AS628" s="25"/>
      <c r="AT628" s="215"/>
      <c r="AU628" s="216"/>
      <c r="AV628" s="25"/>
      <c r="AW628" s="215"/>
      <c r="AX628" s="25"/>
      <c r="AY628" s="215"/>
      <c r="AZ628" s="216"/>
      <c r="BA628" s="25"/>
      <c r="BB628" s="215"/>
      <c r="BC628" s="25"/>
    </row>
    <row r="629" spans="24:55" ht="15.75" customHeight="1">
      <c r="X629" s="215"/>
      <c r="Y629" s="286"/>
      <c r="Z629" s="215"/>
      <c r="AA629" s="216"/>
      <c r="AB629" s="286"/>
      <c r="AC629" s="215"/>
      <c r="AD629" s="286"/>
      <c r="AE629" s="215"/>
      <c r="AF629" s="216"/>
      <c r="AG629" s="25"/>
      <c r="AH629" s="215"/>
      <c r="AI629" s="25"/>
      <c r="AJ629" s="215"/>
      <c r="AK629" s="216"/>
      <c r="AL629" s="25"/>
      <c r="AM629" s="215"/>
      <c r="AN629" s="25"/>
      <c r="AO629" s="215"/>
      <c r="AP629" s="216"/>
      <c r="AQ629" s="25"/>
      <c r="AR629" s="215"/>
      <c r="AS629" s="25"/>
      <c r="AT629" s="215"/>
      <c r="AU629" s="216"/>
      <c r="AV629" s="25"/>
      <c r="AW629" s="215"/>
      <c r="AX629" s="25"/>
      <c r="AY629" s="215"/>
      <c r="AZ629" s="216"/>
      <c r="BA629" s="25"/>
      <c r="BB629" s="215"/>
      <c r="BC629" s="25"/>
    </row>
    <row r="630" spans="24:55" ht="15.75" customHeight="1">
      <c r="X630" s="215"/>
      <c r="Y630" s="286"/>
      <c r="Z630" s="215"/>
      <c r="AA630" s="216"/>
      <c r="AB630" s="286"/>
      <c r="AC630" s="215"/>
      <c r="AD630" s="286"/>
      <c r="AE630" s="215"/>
      <c r="AF630" s="216"/>
      <c r="AG630" s="25"/>
      <c r="AH630" s="215"/>
      <c r="AI630" s="25"/>
      <c r="AJ630" s="215"/>
      <c r="AK630" s="216"/>
      <c r="AL630" s="25"/>
      <c r="AM630" s="215"/>
      <c r="AN630" s="25"/>
      <c r="AO630" s="215"/>
      <c r="AP630" s="216"/>
      <c r="AQ630" s="25"/>
      <c r="AR630" s="215"/>
      <c r="AS630" s="25"/>
      <c r="AT630" s="215"/>
      <c r="AU630" s="216"/>
      <c r="AV630" s="25"/>
      <c r="AW630" s="215"/>
      <c r="AX630" s="25"/>
      <c r="AY630" s="215"/>
      <c r="AZ630" s="216"/>
      <c r="BA630" s="25"/>
      <c r="BB630" s="215"/>
      <c r="BC630" s="25"/>
    </row>
    <row r="631" spans="24:55" ht="15.75" customHeight="1">
      <c r="X631" s="215"/>
      <c r="Y631" s="286"/>
      <c r="Z631" s="215"/>
      <c r="AA631" s="216"/>
      <c r="AB631" s="286"/>
      <c r="AC631" s="215"/>
      <c r="AD631" s="286"/>
      <c r="AE631" s="215"/>
      <c r="AF631" s="216"/>
      <c r="AG631" s="25"/>
      <c r="AH631" s="215"/>
      <c r="AI631" s="25"/>
      <c r="AJ631" s="215"/>
      <c r="AK631" s="216"/>
      <c r="AL631" s="25"/>
      <c r="AM631" s="215"/>
      <c r="AN631" s="25"/>
      <c r="AO631" s="215"/>
      <c r="AP631" s="216"/>
      <c r="AQ631" s="25"/>
      <c r="AR631" s="215"/>
      <c r="AS631" s="25"/>
      <c r="AT631" s="215"/>
      <c r="AU631" s="216"/>
      <c r="AV631" s="25"/>
      <c r="AW631" s="215"/>
      <c r="AX631" s="25"/>
      <c r="AY631" s="215"/>
      <c r="AZ631" s="216"/>
      <c r="BA631" s="25"/>
      <c r="BB631" s="215"/>
      <c r="BC631" s="25"/>
    </row>
    <row r="632" spans="24:55" ht="15.75" customHeight="1">
      <c r="X632" s="215"/>
      <c r="Y632" s="286"/>
      <c r="Z632" s="215"/>
      <c r="AA632" s="216"/>
      <c r="AB632" s="286"/>
      <c r="AC632" s="215"/>
      <c r="AD632" s="286"/>
      <c r="AE632" s="215"/>
      <c r="AF632" s="216"/>
      <c r="AG632" s="25"/>
      <c r="AH632" s="215"/>
      <c r="AI632" s="25"/>
      <c r="AJ632" s="215"/>
      <c r="AK632" s="216"/>
      <c r="AL632" s="25"/>
      <c r="AM632" s="215"/>
      <c r="AN632" s="25"/>
      <c r="AO632" s="215"/>
      <c r="AP632" s="216"/>
      <c r="AQ632" s="25"/>
      <c r="AR632" s="215"/>
      <c r="AS632" s="25"/>
      <c r="AT632" s="215"/>
      <c r="AU632" s="216"/>
      <c r="AV632" s="25"/>
      <c r="AW632" s="215"/>
      <c r="AX632" s="25"/>
      <c r="AY632" s="215"/>
      <c r="AZ632" s="216"/>
      <c r="BA632" s="25"/>
      <c r="BB632" s="215"/>
      <c r="BC632" s="25"/>
    </row>
    <row r="633" spans="24:55" ht="15.75" customHeight="1">
      <c r="X633" s="215"/>
      <c r="Y633" s="286"/>
      <c r="Z633" s="215"/>
      <c r="AA633" s="216"/>
      <c r="AB633" s="286"/>
      <c r="AC633" s="215"/>
      <c r="AD633" s="286"/>
      <c r="AE633" s="215"/>
      <c r="AF633" s="216"/>
      <c r="AG633" s="25"/>
      <c r="AH633" s="215"/>
      <c r="AI633" s="25"/>
      <c r="AJ633" s="215"/>
      <c r="AK633" s="216"/>
      <c r="AL633" s="25"/>
      <c r="AM633" s="215"/>
      <c r="AN633" s="25"/>
      <c r="AO633" s="215"/>
      <c r="AP633" s="216"/>
      <c r="AQ633" s="25"/>
      <c r="AR633" s="215"/>
      <c r="AS633" s="25"/>
      <c r="AT633" s="215"/>
      <c r="AU633" s="216"/>
      <c r="AV633" s="25"/>
      <c r="AW633" s="215"/>
      <c r="AX633" s="25"/>
      <c r="AY633" s="215"/>
      <c r="AZ633" s="216"/>
      <c r="BA633" s="25"/>
      <c r="BB633" s="215"/>
      <c r="BC633" s="25"/>
    </row>
    <row r="634" spans="24:55" ht="15.75" customHeight="1">
      <c r="X634" s="215"/>
      <c r="Y634" s="286"/>
      <c r="Z634" s="215"/>
      <c r="AA634" s="216"/>
      <c r="AB634" s="286"/>
      <c r="AC634" s="215"/>
      <c r="AD634" s="286"/>
      <c r="AE634" s="215"/>
      <c r="AF634" s="216"/>
      <c r="AG634" s="25"/>
      <c r="AH634" s="215"/>
      <c r="AI634" s="25"/>
      <c r="AJ634" s="215"/>
      <c r="AK634" s="216"/>
      <c r="AL634" s="25"/>
      <c r="AM634" s="215"/>
      <c r="AN634" s="25"/>
      <c r="AO634" s="215"/>
      <c r="AP634" s="216"/>
      <c r="AQ634" s="25"/>
      <c r="AR634" s="215"/>
      <c r="AS634" s="25"/>
      <c r="AT634" s="215"/>
      <c r="AU634" s="216"/>
      <c r="AV634" s="25"/>
      <c r="AW634" s="215"/>
      <c r="AX634" s="25"/>
      <c r="AY634" s="215"/>
      <c r="AZ634" s="216"/>
      <c r="BA634" s="25"/>
      <c r="BB634" s="215"/>
      <c r="BC634" s="25"/>
    </row>
    <row r="635" spans="24:55" ht="15.75" customHeight="1">
      <c r="X635" s="215"/>
      <c r="Y635" s="286"/>
      <c r="Z635" s="215"/>
      <c r="AA635" s="216"/>
      <c r="AB635" s="286"/>
      <c r="AC635" s="215"/>
      <c r="AD635" s="286"/>
      <c r="AE635" s="215"/>
      <c r="AF635" s="216"/>
      <c r="AG635" s="25"/>
      <c r="AH635" s="215"/>
      <c r="AI635" s="25"/>
      <c r="AJ635" s="215"/>
      <c r="AK635" s="216"/>
      <c r="AL635" s="25"/>
      <c r="AM635" s="215"/>
      <c r="AN635" s="25"/>
      <c r="AO635" s="215"/>
      <c r="AP635" s="216"/>
      <c r="AQ635" s="25"/>
      <c r="AR635" s="215"/>
      <c r="AS635" s="25"/>
      <c r="AT635" s="215"/>
      <c r="AU635" s="216"/>
      <c r="AV635" s="25"/>
      <c r="AW635" s="215"/>
      <c r="AX635" s="25"/>
      <c r="AY635" s="215"/>
      <c r="AZ635" s="216"/>
      <c r="BA635" s="25"/>
      <c r="BB635" s="215"/>
      <c r="BC635" s="25"/>
    </row>
    <row r="636" spans="24:55" ht="15.75" customHeight="1">
      <c r="X636" s="215"/>
      <c r="Y636" s="286"/>
      <c r="Z636" s="215"/>
      <c r="AA636" s="216"/>
      <c r="AB636" s="286"/>
      <c r="AC636" s="215"/>
      <c r="AD636" s="286"/>
      <c r="AE636" s="215"/>
      <c r="AF636" s="216"/>
      <c r="AG636" s="25"/>
      <c r="AH636" s="215"/>
      <c r="AI636" s="25"/>
      <c r="AJ636" s="215"/>
      <c r="AK636" s="216"/>
      <c r="AL636" s="25"/>
      <c r="AM636" s="215"/>
      <c r="AN636" s="25"/>
      <c r="AO636" s="215"/>
      <c r="AP636" s="216"/>
      <c r="AQ636" s="25"/>
      <c r="AR636" s="215"/>
      <c r="AS636" s="25"/>
      <c r="AT636" s="215"/>
      <c r="AU636" s="216"/>
      <c r="AV636" s="25"/>
      <c r="AW636" s="215"/>
      <c r="AX636" s="25"/>
      <c r="AY636" s="215"/>
      <c r="AZ636" s="216"/>
      <c r="BA636" s="25"/>
      <c r="BB636" s="215"/>
      <c r="BC636" s="25"/>
    </row>
    <row r="637" spans="24:55" ht="15.75" customHeight="1">
      <c r="X637" s="215"/>
      <c r="Y637" s="286"/>
      <c r="Z637" s="215"/>
      <c r="AA637" s="216"/>
      <c r="AB637" s="286"/>
      <c r="AC637" s="215"/>
      <c r="AD637" s="286"/>
      <c r="AE637" s="215"/>
      <c r="AF637" s="216"/>
      <c r="AG637" s="25"/>
      <c r="AH637" s="215"/>
      <c r="AI637" s="25"/>
      <c r="AJ637" s="215"/>
      <c r="AK637" s="216"/>
      <c r="AL637" s="25"/>
      <c r="AM637" s="215"/>
      <c r="AN637" s="25"/>
      <c r="AO637" s="215"/>
      <c r="AP637" s="216"/>
      <c r="AQ637" s="25"/>
      <c r="AR637" s="215"/>
      <c r="AS637" s="25"/>
      <c r="AT637" s="215"/>
      <c r="AU637" s="216"/>
      <c r="AV637" s="25"/>
      <c r="AW637" s="215"/>
      <c r="AX637" s="25"/>
      <c r="AY637" s="215"/>
      <c r="AZ637" s="216"/>
      <c r="BA637" s="25"/>
      <c r="BB637" s="215"/>
      <c r="BC637" s="25"/>
    </row>
    <row r="638" spans="24:55" ht="15.75" customHeight="1">
      <c r="X638" s="215"/>
      <c r="Y638" s="286"/>
      <c r="Z638" s="215"/>
      <c r="AA638" s="216"/>
      <c r="AB638" s="286"/>
      <c r="AC638" s="215"/>
      <c r="AD638" s="286"/>
      <c r="AE638" s="215"/>
      <c r="AF638" s="216"/>
      <c r="AG638" s="25"/>
      <c r="AH638" s="215"/>
      <c r="AI638" s="25"/>
      <c r="AJ638" s="215"/>
      <c r="AK638" s="216"/>
      <c r="AL638" s="25"/>
      <c r="AM638" s="215"/>
      <c r="AN638" s="25"/>
      <c r="AO638" s="215"/>
      <c r="AP638" s="216"/>
      <c r="AQ638" s="25"/>
      <c r="AR638" s="215"/>
      <c r="AS638" s="25"/>
      <c r="AT638" s="215"/>
      <c r="AU638" s="216"/>
      <c r="AV638" s="25"/>
      <c r="AW638" s="215"/>
      <c r="AX638" s="25"/>
      <c r="AY638" s="215"/>
      <c r="AZ638" s="216"/>
      <c r="BA638" s="25"/>
      <c r="BB638" s="215"/>
      <c r="BC638" s="25"/>
    </row>
    <row r="639" spans="24:55" ht="15.75" customHeight="1">
      <c r="X639" s="215"/>
      <c r="Y639" s="286"/>
      <c r="Z639" s="215"/>
      <c r="AA639" s="216"/>
      <c r="AB639" s="286"/>
      <c r="AC639" s="215"/>
      <c r="AD639" s="286"/>
      <c r="AE639" s="215"/>
      <c r="AF639" s="216"/>
      <c r="AG639" s="25"/>
      <c r="AH639" s="215"/>
      <c r="AI639" s="25"/>
      <c r="AJ639" s="215"/>
      <c r="AK639" s="216"/>
      <c r="AL639" s="25"/>
      <c r="AM639" s="215"/>
      <c r="AN639" s="25"/>
      <c r="AO639" s="215"/>
      <c r="AP639" s="216"/>
      <c r="AQ639" s="25"/>
      <c r="AR639" s="215"/>
      <c r="AS639" s="25"/>
      <c r="AT639" s="215"/>
      <c r="AU639" s="216"/>
      <c r="AV639" s="25"/>
      <c r="AW639" s="215"/>
      <c r="AX639" s="25"/>
      <c r="AY639" s="215"/>
      <c r="AZ639" s="216"/>
      <c r="BA639" s="25"/>
      <c r="BB639" s="215"/>
      <c r="BC639" s="25"/>
    </row>
    <row r="640" spans="24:55" ht="15.75" customHeight="1">
      <c r="X640" s="215"/>
      <c r="Y640" s="286"/>
      <c r="Z640" s="215"/>
      <c r="AA640" s="216"/>
      <c r="AB640" s="286"/>
      <c r="AC640" s="215"/>
      <c r="AD640" s="286"/>
      <c r="AE640" s="215"/>
      <c r="AF640" s="216"/>
      <c r="AG640" s="25"/>
      <c r="AH640" s="215"/>
      <c r="AI640" s="25"/>
      <c r="AJ640" s="215"/>
      <c r="AK640" s="216"/>
      <c r="AL640" s="25"/>
      <c r="AM640" s="215"/>
      <c r="AN640" s="25"/>
      <c r="AO640" s="215"/>
      <c r="AP640" s="216"/>
      <c r="AQ640" s="25"/>
      <c r="AR640" s="215"/>
      <c r="AS640" s="25"/>
      <c r="AT640" s="215"/>
      <c r="AU640" s="216"/>
      <c r="AV640" s="25"/>
      <c r="AW640" s="215"/>
      <c r="AX640" s="25"/>
      <c r="AY640" s="215"/>
      <c r="AZ640" s="216"/>
      <c r="BA640" s="25"/>
      <c r="BB640" s="215"/>
      <c r="BC640" s="25"/>
    </row>
    <row r="641" spans="24:55" ht="15.75" customHeight="1">
      <c r="X641" s="215"/>
      <c r="Y641" s="286"/>
      <c r="Z641" s="215"/>
      <c r="AA641" s="216"/>
      <c r="AB641" s="286"/>
      <c r="AC641" s="215"/>
      <c r="AD641" s="286"/>
      <c r="AE641" s="215"/>
      <c r="AF641" s="216"/>
      <c r="AG641" s="25"/>
      <c r="AH641" s="215"/>
      <c r="AI641" s="25"/>
      <c r="AJ641" s="215"/>
      <c r="AK641" s="216"/>
      <c r="AL641" s="25"/>
      <c r="AM641" s="215"/>
      <c r="AN641" s="25"/>
      <c r="AO641" s="215"/>
      <c r="AP641" s="216"/>
      <c r="AQ641" s="25"/>
      <c r="AR641" s="215"/>
      <c r="AS641" s="25"/>
      <c r="AT641" s="215"/>
      <c r="AU641" s="216"/>
      <c r="AV641" s="25"/>
      <c r="AW641" s="215"/>
      <c r="AX641" s="25"/>
      <c r="AY641" s="215"/>
      <c r="AZ641" s="216"/>
      <c r="BA641" s="25"/>
      <c r="BB641" s="215"/>
      <c r="BC641" s="25"/>
    </row>
    <row r="642" spans="24:55" ht="15.75" customHeight="1">
      <c r="X642" s="215"/>
      <c r="Y642" s="286"/>
      <c r="Z642" s="215"/>
      <c r="AA642" s="216"/>
      <c r="AB642" s="286"/>
      <c r="AC642" s="215"/>
      <c r="AD642" s="286"/>
      <c r="AE642" s="215"/>
      <c r="AF642" s="216"/>
      <c r="AG642" s="25"/>
      <c r="AH642" s="215"/>
      <c r="AI642" s="25"/>
      <c r="AJ642" s="215"/>
      <c r="AK642" s="216"/>
      <c r="AL642" s="25"/>
      <c r="AM642" s="215"/>
      <c r="AN642" s="25"/>
      <c r="AO642" s="215"/>
      <c r="AP642" s="216"/>
      <c r="AQ642" s="25"/>
      <c r="AR642" s="215"/>
      <c r="AS642" s="25"/>
      <c r="AT642" s="215"/>
      <c r="AU642" s="216"/>
      <c r="AV642" s="25"/>
      <c r="AW642" s="215"/>
      <c r="AX642" s="25"/>
      <c r="AY642" s="215"/>
      <c r="AZ642" s="216"/>
      <c r="BA642" s="25"/>
      <c r="BB642" s="215"/>
      <c r="BC642" s="25"/>
    </row>
    <row r="643" spans="24:55" ht="15.75" customHeight="1">
      <c r="X643" s="215"/>
      <c r="Y643" s="286"/>
      <c r="Z643" s="215"/>
      <c r="AA643" s="216"/>
      <c r="AB643" s="286"/>
      <c r="AC643" s="215"/>
      <c r="AD643" s="286"/>
      <c r="AE643" s="215"/>
      <c r="AF643" s="216"/>
      <c r="AG643" s="25"/>
      <c r="AH643" s="215"/>
      <c r="AI643" s="25"/>
      <c r="AJ643" s="215"/>
      <c r="AK643" s="216"/>
      <c r="AL643" s="25"/>
      <c r="AM643" s="215"/>
      <c r="AN643" s="25"/>
      <c r="AO643" s="215"/>
      <c r="AP643" s="216"/>
      <c r="AQ643" s="25"/>
      <c r="AR643" s="215"/>
      <c r="AS643" s="25"/>
      <c r="AT643" s="215"/>
      <c r="AU643" s="216"/>
      <c r="AV643" s="25"/>
      <c r="AW643" s="215"/>
      <c r="AX643" s="25"/>
      <c r="AY643" s="215"/>
      <c r="AZ643" s="216"/>
      <c r="BA643" s="25"/>
      <c r="BB643" s="215"/>
      <c r="BC643" s="25"/>
    </row>
    <row r="644" spans="24:55" ht="15.75" customHeight="1">
      <c r="X644" s="215"/>
      <c r="Y644" s="286"/>
      <c r="Z644" s="215"/>
      <c r="AA644" s="216"/>
      <c r="AB644" s="286"/>
      <c r="AC644" s="215"/>
      <c r="AD644" s="286"/>
      <c r="AE644" s="215"/>
      <c r="AF644" s="216"/>
      <c r="AG644" s="25"/>
      <c r="AH644" s="215"/>
      <c r="AI644" s="25"/>
      <c r="AJ644" s="215"/>
      <c r="AK644" s="216"/>
      <c r="AL644" s="25"/>
      <c r="AM644" s="215"/>
      <c r="AN644" s="25"/>
      <c r="AO644" s="215"/>
      <c r="AP644" s="216"/>
      <c r="AQ644" s="25"/>
      <c r="AR644" s="215"/>
      <c r="AS644" s="25"/>
      <c r="AT644" s="215"/>
      <c r="AU644" s="216"/>
      <c r="AV644" s="25"/>
      <c r="AW644" s="215"/>
      <c r="AX644" s="25"/>
      <c r="AY644" s="215"/>
      <c r="AZ644" s="216"/>
      <c r="BA644" s="25"/>
      <c r="BB644" s="215"/>
      <c r="BC644" s="25"/>
    </row>
    <row r="645" spans="24:55" ht="15.75" customHeight="1">
      <c r="X645" s="215"/>
      <c r="Y645" s="286"/>
      <c r="Z645" s="215"/>
      <c r="AA645" s="216"/>
      <c r="AB645" s="286"/>
      <c r="AC645" s="215"/>
      <c r="AD645" s="286"/>
      <c r="AE645" s="215"/>
      <c r="AF645" s="216"/>
      <c r="AG645" s="25"/>
      <c r="AH645" s="215"/>
      <c r="AI645" s="25"/>
      <c r="AJ645" s="215"/>
      <c r="AK645" s="216"/>
      <c r="AL645" s="25"/>
      <c r="AM645" s="215"/>
      <c r="AN645" s="25"/>
      <c r="AO645" s="215"/>
      <c r="AP645" s="216"/>
      <c r="AQ645" s="25"/>
      <c r="AR645" s="215"/>
      <c r="AS645" s="25"/>
      <c r="AT645" s="215"/>
      <c r="AU645" s="216"/>
      <c r="AV645" s="25"/>
      <c r="AW645" s="215"/>
      <c r="AX645" s="25"/>
      <c r="AY645" s="215"/>
      <c r="AZ645" s="216"/>
      <c r="BA645" s="25"/>
      <c r="BB645" s="215"/>
      <c r="BC645" s="25"/>
    </row>
    <row r="646" spans="24:55" ht="15.75" customHeight="1">
      <c r="X646" s="215"/>
      <c r="Y646" s="286"/>
      <c r="Z646" s="215"/>
      <c r="AA646" s="216"/>
      <c r="AB646" s="286"/>
      <c r="AC646" s="215"/>
      <c r="AD646" s="286"/>
      <c r="AE646" s="215"/>
      <c r="AF646" s="216"/>
      <c r="AG646" s="25"/>
      <c r="AH646" s="215"/>
      <c r="AI646" s="25"/>
      <c r="AJ646" s="215"/>
      <c r="AK646" s="216"/>
      <c r="AL646" s="25"/>
      <c r="AM646" s="215"/>
      <c r="AN646" s="25"/>
      <c r="AO646" s="215"/>
      <c r="AP646" s="216"/>
      <c r="AQ646" s="25"/>
      <c r="AR646" s="215"/>
      <c r="AS646" s="25"/>
      <c r="AT646" s="215"/>
      <c r="AU646" s="216"/>
      <c r="AV646" s="25"/>
      <c r="AW646" s="215"/>
      <c r="AX646" s="25"/>
      <c r="AY646" s="215"/>
      <c r="AZ646" s="216"/>
      <c r="BA646" s="25"/>
      <c r="BB646" s="215"/>
      <c r="BC646" s="25"/>
    </row>
    <row r="647" spans="24:55" ht="15.75" customHeight="1">
      <c r="X647" s="215"/>
      <c r="Y647" s="286"/>
      <c r="Z647" s="215"/>
      <c r="AA647" s="216"/>
      <c r="AB647" s="286"/>
      <c r="AC647" s="215"/>
      <c r="AD647" s="286"/>
      <c r="AE647" s="215"/>
      <c r="AF647" s="216"/>
      <c r="AG647" s="25"/>
      <c r="AH647" s="215"/>
      <c r="AI647" s="25"/>
      <c r="AJ647" s="215"/>
      <c r="AK647" s="216"/>
      <c r="AL647" s="25"/>
      <c r="AM647" s="215"/>
      <c r="AN647" s="25"/>
      <c r="AO647" s="215"/>
      <c r="AP647" s="216"/>
      <c r="AQ647" s="25"/>
      <c r="AR647" s="215"/>
      <c r="AS647" s="25"/>
      <c r="AT647" s="215"/>
      <c r="AU647" s="216"/>
      <c r="AV647" s="25"/>
      <c r="AW647" s="215"/>
      <c r="AX647" s="25"/>
      <c r="AY647" s="215"/>
      <c r="AZ647" s="216"/>
      <c r="BA647" s="25"/>
      <c r="BB647" s="215"/>
      <c r="BC647" s="25"/>
    </row>
    <row r="648" spans="24:55" ht="15.75" customHeight="1">
      <c r="X648" s="215"/>
      <c r="Y648" s="286"/>
      <c r="Z648" s="215"/>
      <c r="AA648" s="216"/>
      <c r="AB648" s="286"/>
      <c r="AC648" s="215"/>
      <c r="AD648" s="286"/>
      <c r="AE648" s="215"/>
      <c r="AF648" s="216"/>
      <c r="AG648" s="25"/>
      <c r="AH648" s="215"/>
      <c r="AI648" s="25"/>
      <c r="AJ648" s="215"/>
      <c r="AK648" s="216"/>
      <c r="AL648" s="25"/>
      <c r="AM648" s="215"/>
      <c r="AN648" s="25"/>
      <c r="AO648" s="215"/>
      <c r="AP648" s="216"/>
      <c r="AQ648" s="25"/>
      <c r="AR648" s="215"/>
      <c r="AS648" s="25"/>
      <c r="AT648" s="215"/>
      <c r="AU648" s="216"/>
      <c r="AV648" s="25"/>
      <c r="AW648" s="215"/>
      <c r="AX648" s="25"/>
      <c r="AY648" s="215"/>
      <c r="AZ648" s="216"/>
      <c r="BA648" s="25"/>
      <c r="BB648" s="215"/>
      <c r="BC648" s="25"/>
    </row>
    <row r="649" spans="24:55" ht="15.75" customHeight="1">
      <c r="X649" s="215"/>
      <c r="Y649" s="286"/>
      <c r="Z649" s="215"/>
      <c r="AA649" s="216"/>
      <c r="AB649" s="286"/>
      <c r="AC649" s="215"/>
      <c r="AD649" s="286"/>
      <c r="AE649" s="215"/>
      <c r="AF649" s="216"/>
      <c r="AG649" s="25"/>
      <c r="AH649" s="215"/>
      <c r="AI649" s="25"/>
      <c r="AJ649" s="215"/>
      <c r="AK649" s="216"/>
      <c r="AL649" s="25"/>
      <c r="AM649" s="215"/>
      <c r="AN649" s="25"/>
      <c r="AO649" s="215"/>
      <c r="AP649" s="216"/>
      <c r="AQ649" s="25"/>
      <c r="AR649" s="215"/>
      <c r="AS649" s="25"/>
      <c r="AT649" s="215"/>
      <c r="AU649" s="216"/>
      <c r="AV649" s="25"/>
      <c r="AW649" s="215"/>
      <c r="AX649" s="25"/>
      <c r="AY649" s="215"/>
      <c r="AZ649" s="216"/>
      <c r="BA649" s="25"/>
      <c r="BB649" s="215"/>
      <c r="BC649" s="25"/>
    </row>
    <row r="650" spans="24:55" ht="15.75" customHeight="1">
      <c r="X650" s="215"/>
      <c r="Y650" s="286"/>
      <c r="Z650" s="215"/>
      <c r="AA650" s="216"/>
      <c r="AB650" s="286"/>
      <c r="AC650" s="215"/>
      <c r="AD650" s="286"/>
      <c r="AE650" s="215"/>
      <c r="AF650" s="216"/>
      <c r="AG650" s="25"/>
      <c r="AH650" s="215"/>
      <c r="AI650" s="25"/>
      <c r="AJ650" s="215"/>
      <c r="AK650" s="216"/>
      <c r="AL650" s="25"/>
      <c r="AM650" s="215"/>
      <c r="AN650" s="25"/>
      <c r="AO650" s="215"/>
      <c r="AP650" s="216"/>
      <c r="AQ650" s="25"/>
      <c r="AR650" s="215"/>
      <c r="AS650" s="25"/>
      <c r="AT650" s="215"/>
      <c r="AU650" s="216"/>
      <c r="AV650" s="25"/>
      <c r="AW650" s="215"/>
      <c r="AX650" s="25"/>
      <c r="AY650" s="215"/>
      <c r="AZ650" s="216"/>
      <c r="BA650" s="25"/>
      <c r="BB650" s="215"/>
      <c r="BC650" s="25"/>
    </row>
    <row r="651" spans="24:55" ht="15.75" customHeight="1">
      <c r="X651" s="215"/>
      <c r="Y651" s="286"/>
      <c r="Z651" s="215"/>
      <c r="AA651" s="216"/>
      <c r="AB651" s="286"/>
      <c r="AC651" s="215"/>
      <c r="AD651" s="286"/>
      <c r="AE651" s="215"/>
      <c r="AF651" s="216"/>
      <c r="AG651" s="25"/>
      <c r="AH651" s="215"/>
      <c r="AI651" s="25"/>
      <c r="AJ651" s="215"/>
      <c r="AK651" s="216"/>
      <c r="AL651" s="25"/>
      <c r="AM651" s="215"/>
      <c r="AN651" s="25"/>
      <c r="AO651" s="215"/>
      <c r="AP651" s="216"/>
      <c r="AQ651" s="25"/>
      <c r="AR651" s="215"/>
      <c r="AS651" s="25"/>
      <c r="AT651" s="215"/>
      <c r="AU651" s="216"/>
      <c r="AV651" s="25"/>
      <c r="AW651" s="215"/>
      <c r="AX651" s="25"/>
      <c r="AY651" s="215"/>
      <c r="AZ651" s="216"/>
      <c r="BA651" s="25"/>
      <c r="BB651" s="215"/>
      <c r="BC651" s="25"/>
    </row>
    <row r="652" spans="24:55" ht="15.75" customHeight="1">
      <c r="X652" s="215"/>
      <c r="Y652" s="286"/>
      <c r="Z652" s="215"/>
      <c r="AA652" s="216"/>
      <c r="AB652" s="286"/>
      <c r="AC652" s="215"/>
      <c r="AD652" s="286"/>
      <c r="AE652" s="215"/>
      <c r="AF652" s="216"/>
      <c r="AG652" s="25"/>
      <c r="AH652" s="215"/>
      <c r="AI652" s="25"/>
      <c r="AJ652" s="215"/>
      <c r="AK652" s="216"/>
      <c r="AL652" s="25"/>
      <c r="AM652" s="215"/>
      <c r="AN652" s="25"/>
      <c r="AO652" s="215"/>
      <c r="AP652" s="216"/>
      <c r="AQ652" s="25"/>
      <c r="AR652" s="215"/>
      <c r="AS652" s="25"/>
      <c r="AT652" s="215"/>
      <c r="AU652" s="216"/>
      <c r="AV652" s="25"/>
      <c r="AW652" s="215"/>
      <c r="AX652" s="25"/>
      <c r="AY652" s="215"/>
      <c r="AZ652" s="216"/>
      <c r="BA652" s="25"/>
      <c r="BB652" s="215"/>
      <c r="BC652" s="25"/>
    </row>
    <row r="653" spans="24:55" ht="15.75" customHeight="1">
      <c r="X653" s="215"/>
      <c r="Y653" s="286"/>
      <c r="Z653" s="215"/>
      <c r="AA653" s="216"/>
      <c r="AB653" s="286"/>
      <c r="AC653" s="215"/>
      <c r="AD653" s="286"/>
      <c r="AE653" s="215"/>
      <c r="AF653" s="216"/>
      <c r="AG653" s="25"/>
      <c r="AH653" s="215"/>
      <c r="AI653" s="25"/>
      <c r="AJ653" s="215"/>
      <c r="AK653" s="216"/>
      <c r="AL653" s="25"/>
      <c r="AM653" s="215"/>
      <c r="AN653" s="25"/>
      <c r="AO653" s="215"/>
      <c r="AP653" s="216"/>
      <c r="AQ653" s="25"/>
      <c r="AR653" s="215"/>
      <c r="AS653" s="25"/>
      <c r="AT653" s="215"/>
      <c r="AU653" s="216"/>
      <c r="AV653" s="25"/>
      <c r="AW653" s="215"/>
      <c r="AX653" s="25"/>
      <c r="AY653" s="215"/>
      <c r="AZ653" s="216"/>
      <c r="BA653" s="25"/>
      <c r="BB653" s="215"/>
      <c r="BC653" s="25"/>
    </row>
    <row r="654" spans="24:55" ht="15.75" customHeight="1">
      <c r="X654" s="215"/>
      <c r="Y654" s="286"/>
      <c r="Z654" s="215"/>
      <c r="AA654" s="216"/>
      <c r="AB654" s="286"/>
      <c r="AC654" s="215"/>
      <c r="AD654" s="286"/>
      <c r="AE654" s="215"/>
      <c r="AF654" s="216"/>
      <c r="AG654" s="25"/>
      <c r="AH654" s="215"/>
      <c r="AI654" s="25"/>
      <c r="AJ654" s="215"/>
      <c r="AK654" s="216"/>
      <c r="AL654" s="25"/>
      <c r="AM654" s="215"/>
      <c r="AN654" s="25"/>
      <c r="AO654" s="215"/>
      <c r="AP654" s="216"/>
      <c r="AQ654" s="25"/>
      <c r="AR654" s="215"/>
      <c r="AS654" s="25"/>
      <c r="AT654" s="215"/>
      <c r="AU654" s="216"/>
      <c r="AV654" s="25"/>
      <c r="AW654" s="215"/>
      <c r="AX654" s="25"/>
      <c r="AY654" s="215"/>
      <c r="AZ654" s="216"/>
      <c r="BA654" s="25"/>
      <c r="BB654" s="215"/>
      <c r="BC654" s="25"/>
    </row>
    <row r="655" spans="24:55" ht="15.75" customHeight="1">
      <c r="X655" s="215"/>
      <c r="Y655" s="286"/>
      <c r="Z655" s="215"/>
      <c r="AA655" s="216"/>
      <c r="AB655" s="286"/>
      <c r="AC655" s="215"/>
      <c r="AD655" s="286"/>
      <c r="AE655" s="215"/>
      <c r="AF655" s="216"/>
      <c r="AG655" s="25"/>
      <c r="AH655" s="215"/>
      <c r="AI655" s="25"/>
      <c r="AJ655" s="215"/>
      <c r="AK655" s="216"/>
      <c r="AL655" s="25"/>
      <c r="AM655" s="215"/>
      <c r="AN655" s="25"/>
      <c r="AO655" s="215"/>
      <c r="AP655" s="216"/>
      <c r="AQ655" s="25"/>
      <c r="AR655" s="215"/>
      <c r="AS655" s="25"/>
      <c r="AT655" s="215"/>
      <c r="AU655" s="216"/>
      <c r="AV655" s="25"/>
      <c r="AW655" s="215"/>
      <c r="AX655" s="25"/>
      <c r="AY655" s="215"/>
      <c r="AZ655" s="216"/>
      <c r="BA655" s="25"/>
      <c r="BB655" s="215"/>
      <c r="BC655" s="25"/>
    </row>
    <row r="656" spans="24:55" ht="15.75" customHeight="1">
      <c r="X656" s="215"/>
      <c r="Y656" s="286"/>
      <c r="Z656" s="215"/>
      <c r="AA656" s="216"/>
      <c r="AB656" s="286"/>
      <c r="AC656" s="215"/>
      <c r="AD656" s="286"/>
      <c r="AE656" s="215"/>
      <c r="AF656" s="216"/>
      <c r="AG656" s="25"/>
      <c r="AH656" s="215"/>
      <c r="AI656" s="25"/>
      <c r="AJ656" s="215"/>
      <c r="AK656" s="216"/>
      <c r="AL656" s="25"/>
      <c r="AM656" s="215"/>
      <c r="AN656" s="25"/>
      <c r="AO656" s="215"/>
      <c r="AP656" s="216"/>
      <c r="AQ656" s="25"/>
      <c r="AR656" s="215"/>
      <c r="AS656" s="25"/>
      <c r="AT656" s="215"/>
      <c r="AU656" s="216"/>
      <c r="AV656" s="25"/>
      <c r="AW656" s="215"/>
      <c r="AX656" s="25"/>
      <c r="AY656" s="215"/>
      <c r="AZ656" s="216"/>
      <c r="BA656" s="25"/>
      <c r="BB656" s="215"/>
      <c r="BC656" s="25"/>
    </row>
    <row r="657" spans="24:55" ht="15.75" customHeight="1">
      <c r="X657" s="215"/>
      <c r="Y657" s="286"/>
      <c r="Z657" s="215"/>
      <c r="AA657" s="216"/>
      <c r="AB657" s="286"/>
      <c r="AC657" s="215"/>
      <c r="AD657" s="286"/>
      <c r="AE657" s="215"/>
      <c r="AF657" s="216"/>
      <c r="AG657" s="25"/>
      <c r="AH657" s="215"/>
      <c r="AI657" s="25"/>
      <c r="AJ657" s="215"/>
      <c r="AK657" s="216"/>
      <c r="AL657" s="25"/>
      <c r="AM657" s="215"/>
      <c r="AN657" s="25"/>
      <c r="AO657" s="215"/>
      <c r="AP657" s="216"/>
      <c r="AQ657" s="25"/>
      <c r="AR657" s="215"/>
      <c r="AS657" s="25"/>
      <c r="AT657" s="215"/>
      <c r="AU657" s="216"/>
      <c r="AV657" s="25"/>
      <c r="AW657" s="215"/>
      <c r="AX657" s="25"/>
      <c r="AY657" s="215"/>
      <c r="AZ657" s="216"/>
      <c r="BA657" s="25"/>
      <c r="BB657" s="215"/>
      <c r="BC657" s="25"/>
    </row>
    <row r="658" spans="24:55" ht="15.75" customHeight="1">
      <c r="X658" s="215"/>
      <c r="Y658" s="286"/>
      <c r="Z658" s="215"/>
      <c r="AA658" s="216"/>
      <c r="AB658" s="286"/>
      <c r="AC658" s="215"/>
      <c r="AD658" s="286"/>
      <c r="AE658" s="215"/>
      <c r="AF658" s="216"/>
      <c r="AG658" s="25"/>
      <c r="AH658" s="215"/>
      <c r="AI658" s="25"/>
      <c r="AJ658" s="215"/>
      <c r="AK658" s="216"/>
      <c r="AL658" s="25"/>
      <c r="AM658" s="215"/>
      <c r="AN658" s="25"/>
      <c r="AO658" s="215"/>
      <c r="AP658" s="216"/>
      <c r="AQ658" s="25"/>
      <c r="AR658" s="215"/>
      <c r="AS658" s="25"/>
      <c r="AT658" s="215"/>
      <c r="AU658" s="216"/>
      <c r="AV658" s="25"/>
      <c r="AW658" s="215"/>
      <c r="AX658" s="25"/>
      <c r="AY658" s="215"/>
      <c r="AZ658" s="216"/>
      <c r="BA658" s="25"/>
      <c r="BB658" s="215"/>
      <c r="BC658" s="25"/>
    </row>
    <row r="659" spans="24:55" ht="15.75" customHeight="1">
      <c r="X659" s="215"/>
      <c r="Y659" s="286"/>
      <c r="Z659" s="215"/>
      <c r="AA659" s="216"/>
      <c r="AB659" s="286"/>
      <c r="AC659" s="215"/>
      <c r="AD659" s="286"/>
      <c r="AE659" s="215"/>
      <c r="AF659" s="216"/>
      <c r="AG659" s="25"/>
      <c r="AH659" s="215"/>
      <c r="AI659" s="25"/>
      <c r="AJ659" s="215"/>
      <c r="AK659" s="216"/>
      <c r="AL659" s="25"/>
      <c r="AM659" s="215"/>
      <c r="AN659" s="25"/>
      <c r="AO659" s="215"/>
      <c r="AP659" s="216"/>
      <c r="AQ659" s="25"/>
      <c r="AR659" s="215"/>
      <c r="AS659" s="25"/>
      <c r="AT659" s="215"/>
      <c r="AU659" s="216"/>
      <c r="AV659" s="25"/>
      <c r="AW659" s="215"/>
      <c r="AX659" s="25"/>
      <c r="AY659" s="215"/>
      <c r="AZ659" s="216"/>
      <c r="BA659" s="25"/>
      <c r="BB659" s="215"/>
      <c r="BC659" s="25"/>
    </row>
    <row r="660" spans="24:55" ht="15.75" customHeight="1">
      <c r="X660" s="215"/>
      <c r="Y660" s="286"/>
      <c r="Z660" s="215"/>
      <c r="AA660" s="216"/>
      <c r="AB660" s="286"/>
      <c r="AC660" s="215"/>
      <c r="AD660" s="286"/>
      <c r="AE660" s="215"/>
      <c r="AF660" s="216"/>
      <c r="AG660" s="25"/>
      <c r="AH660" s="215"/>
      <c r="AI660" s="25"/>
      <c r="AJ660" s="215"/>
      <c r="AK660" s="216"/>
      <c r="AL660" s="25"/>
      <c r="AM660" s="215"/>
      <c r="AN660" s="25"/>
      <c r="AO660" s="215"/>
      <c r="AP660" s="216"/>
      <c r="AQ660" s="25"/>
      <c r="AR660" s="215"/>
      <c r="AS660" s="25"/>
      <c r="AT660" s="215"/>
      <c r="AU660" s="216"/>
      <c r="AV660" s="25"/>
      <c r="AW660" s="215"/>
      <c r="AX660" s="25"/>
      <c r="AY660" s="215"/>
      <c r="AZ660" s="216"/>
      <c r="BA660" s="25"/>
      <c r="BB660" s="215"/>
      <c r="BC660" s="25"/>
    </row>
    <row r="661" spans="24:55" ht="15.75" customHeight="1">
      <c r="X661" s="215"/>
      <c r="Y661" s="286"/>
      <c r="Z661" s="215"/>
      <c r="AA661" s="216"/>
      <c r="AB661" s="286"/>
      <c r="AC661" s="215"/>
      <c r="AD661" s="286"/>
      <c r="AE661" s="215"/>
      <c r="AF661" s="216"/>
      <c r="AG661" s="25"/>
      <c r="AH661" s="215"/>
      <c r="AI661" s="25"/>
      <c r="AJ661" s="215"/>
      <c r="AK661" s="216"/>
      <c r="AL661" s="25"/>
      <c r="AM661" s="215"/>
      <c r="AN661" s="25"/>
      <c r="AO661" s="215"/>
      <c r="AP661" s="216"/>
      <c r="AQ661" s="25"/>
      <c r="AR661" s="215"/>
      <c r="AS661" s="25"/>
      <c r="AT661" s="215"/>
      <c r="AU661" s="216"/>
      <c r="AV661" s="25"/>
      <c r="AW661" s="215"/>
      <c r="AX661" s="25"/>
      <c r="AY661" s="215"/>
      <c r="AZ661" s="216"/>
      <c r="BA661" s="25"/>
      <c r="BB661" s="215"/>
      <c r="BC661" s="25"/>
    </row>
    <row r="662" spans="24:55" ht="15.75" customHeight="1">
      <c r="X662" s="215"/>
      <c r="Y662" s="286"/>
      <c r="Z662" s="215"/>
      <c r="AA662" s="216"/>
      <c r="AB662" s="286"/>
      <c r="AC662" s="215"/>
      <c r="AD662" s="286"/>
      <c r="AE662" s="215"/>
      <c r="AF662" s="216"/>
      <c r="AG662" s="25"/>
      <c r="AH662" s="215"/>
      <c r="AI662" s="25"/>
      <c r="AJ662" s="215"/>
      <c r="AK662" s="216"/>
      <c r="AL662" s="25"/>
      <c r="AM662" s="215"/>
      <c r="AN662" s="25"/>
      <c r="AO662" s="215"/>
      <c r="AP662" s="216"/>
      <c r="AQ662" s="25"/>
      <c r="AR662" s="215"/>
      <c r="AS662" s="25"/>
      <c r="AT662" s="215"/>
      <c r="AU662" s="216"/>
      <c r="AV662" s="25"/>
      <c r="AW662" s="215"/>
      <c r="AX662" s="25"/>
      <c r="AY662" s="215"/>
      <c r="AZ662" s="216"/>
      <c r="BA662" s="25"/>
      <c r="BB662" s="215"/>
      <c r="BC662" s="25"/>
    </row>
    <row r="663" spans="24:55" ht="15.75" customHeight="1">
      <c r="X663" s="215"/>
      <c r="Y663" s="286"/>
      <c r="Z663" s="215"/>
      <c r="AA663" s="216"/>
      <c r="AB663" s="286"/>
      <c r="AC663" s="215"/>
      <c r="AD663" s="286"/>
      <c r="AE663" s="215"/>
      <c r="AF663" s="216"/>
      <c r="AG663" s="25"/>
      <c r="AH663" s="215"/>
      <c r="AI663" s="25"/>
      <c r="AJ663" s="215"/>
      <c r="AK663" s="216"/>
      <c r="AL663" s="25"/>
      <c r="AM663" s="215"/>
      <c r="AN663" s="25"/>
      <c r="AO663" s="215"/>
      <c r="AP663" s="216"/>
      <c r="AQ663" s="25"/>
      <c r="AR663" s="215"/>
      <c r="AS663" s="25"/>
      <c r="AT663" s="215"/>
      <c r="AU663" s="216"/>
      <c r="AV663" s="25"/>
      <c r="AW663" s="215"/>
      <c r="AX663" s="25"/>
      <c r="AY663" s="215"/>
      <c r="AZ663" s="216"/>
      <c r="BA663" s="25"/>
      <c r="BB663" s="215"/>
      <c r="BC663" s="25"/>
    </row>
    <row r="664" spans="24:55" ht="15.75" customHeight="1">
      <c r="X664" s="215"/>
      <c r="Y664" s="286"/>
      <c r="Z664" s="215"/>
      <c r="AA664" s="216"/>
      <c r="AB664" s="286"/>
      <c r="AC664" s="215"/>
      <c r="AD664" s="286"/>
      <c r="AE664" s="215"/>
      <c r="AF664" s="216"/>
      <c r="AG664" s="25"/>
      <c r="AH664" s="215"/>
      <c r="AI664" s="25"/>
      <c r="AJ664" s="215"/>
      <c r="AK664" s="216"/>
      <c r="AL664" s="25"/>
      <c r="AM664" s="215"/>
      <c r="AN664" s="25"/>
      <c r="AO664" s="215"/>
      <c r="AP664" s="216"/>
      <c r="AQ664" s="25"/>
      <c r="AR664" s="215"/>
      <c r="AS664" s="25"/>
      <c r="AT664" s="215"/>
      <c r="AU664" s="216"/>
      <c r="AV664" s="25"/>
      <c r="AW664" s="215"/>
      <c r="AX664" s="25"/>
      <c r="AY664" s="215"/>
      <c r="AZ664" s="216"/>
      <c r="BA664" s="25"/>
      <c r="BB664" s="215"/>
      <c r="BC664" s="25"/>
    </row>
    <row r="665" spans="24:55" ht="15.75" customHeight="1">
      <c r="X665" s="215"/>
      <c r="Y665" s="286"/>
      <c r="Z665" s="215"/>
      <c r="AA665" s="216"/>
      <c r="AB665" s="286"/>
      <c r="AC665" s="215"/>
      <c r="AD665" s="286"/>
      <c r="AE665" s="215"/>
      <c r="AF665" s="216"/>
      <c r="AG665" s="25"/>
      <c r="AH665" s="215"/>
      <c r="AI665" s="25"/>
      <c r="AJ665" s="215"/>
      <c r="AK665" s="216"/>
      <c r="AL665" s="25"/>
      <c r="AM665" s="215"/>
      <c r="AN665" s="25"/>
      <c r="AO665" s="215"/>
      <c r="AP665" s="216"/>
      <c r="AQ665" s="25"/>
      <c r="AR665" s="215"/>
      <c r="AS665" s="25"/>
      <c r="AT665" s="215"/>
      <c r="AU665" s="216"/>
      <c r="AV665" s="25"/>
      <c r="AW665" s="215"/>
      <c r="AX665" s="25"/>
      <c r="AY665" s="215"/>
      <c r="AZ665" s="216"/>
      <c r="BA665" s="25"/>
      <c r="BB665" s="215"/>
      <c r="BC665" s="25"/>
    </row>
    <row r="666" spans="24:55" ht="15.75" customHeight="1">
      <c r="X666" s="215"/>
      <c r="Y666" s="286"/>
      <c r="Z666" s="215"/>
      <c r="AA666" s="216"/>
      <c r="AB666" s="286"/>
      <c r="AC666" s="215"/>
      <c r="AD666" s="286"/>
      <c r="AE666" s="215"/>
      <c r="AF666" s="216"/>
      <c r="AG666" s="25"/>
      <c r="AH666" s="215"/>
      <c r="AI666" s="25"/>
      <c r="AJ666" s="215"/>
      <c r="AK666" s="216"/>
      <c r="AL666" s="25"/>
      <c r="AM666" s="215"/>
      <c r="AN666" s="25"/>
      <c r="AO666" s="215"/>
      <c r="AP666" s="216"/>
      <c r="AQ666" s="25"/>
      <c r="AR666" s="215"/>
      <c r="AS666" s="25"/>
      <c r="AT666" s="215"/>
      <c r="AU666" s="216"/>
      <c r="AV666" s="25"/>
      <c r="AW666" s="215"/>
      <c r="AX666" s="25"/>
      <c r="AY666" s="215"/>
      <c r="AZ666" s="216"/>
      <c r="BA666" s="25"/>
      <c r="BB666" s="215"/>
      <c r="BC666" s="25"/>
    </row>
    <row r="667" spans="24:55" ht="15.75" customHeight="1">
      <c r="X667" s="215"/>
      <c r="Y667" s="286"/>
      <c r="Z667" s="215"/>
      <c r="AA667" s="216"/>
      <c r="AB667" s="286"/>
      <c r="AC667" s="215"/>
      <c r="AD667" s="286"/>
      <c r="AE667" s="215"/>
      <c r="AF667" s="216"/>
      <c r="AG667" s="25"/>
      <c r="AH667" s="215"/>
      <c r="AI667" s="25"/>
      <c r="AJ667" s="215"/>
      <c r="AK667" s="216"/>
      <c r="AL667" s="25"/>
      <c r="AM667" s="215"/>
      <c r="AN667" s="25"/>
      <c r="AO667" s="215"/>
      <c r="AP667" s="216"/>
      <c r="AQ667" s="25"/>
      <c r="AR667" s="215"/>
      <c r="AS667" s="25"/>
      <c r="AT667" s="215"/>
      <c r="AU667" s="216"/>
      <c r="AV667" s="25"/>
      <c r="AW667" s="215"/>
      <c r="AX667" s="25"/>
      <c r="AY667" s="215"/>
      <c r="AZ667" s="216"/>
      <c r="BA667" s="25"/>
      <c r="BB667" s="215"/>
      <c r="BC667" s="25"/>
    </row>
    <row r="668" spans="24:55" ht="15.75" customHeight="1">
      <c r="X668" s="215"/>
      <c r="Y668" s="286"/>
      <c r="Z668" s="215"/>
      <c r="AA668" s="216"/>
      <c r="AB668" s="286"/>
      <c r="AC668" s="215"/>
      <c r="AD668" s="286"/>
      <c r="AE668" s="215"/>
      <c r="AF668" s="216"/>
      <c r="AG668" s="25"/>
      <c r="AH668" s="215"/>
      <c r="AI668" s="25"/>
      <c r="AJ668" s="215"/>
      <c r="AK668" s="216"/>
      <c r="AL668" s="25"/>
      <c r="AM668" s="215"/>
      <c r="AN668" s="25"/>
      <c r="AO668" s="215"/>
      <c r="AP668" s="216"/>
      <c r="AQ668" s="25"/>
      <c r="AR668" s="215"/>
      <c r="AS668" s="25"/>
      <c r="AT668" s="215"/>
      <c r="AU668" s="216"/>
      <c r="AV668" s="25"/>
      <c r="AW668" s="215"/>
      <c r="AX668" s="25"/>
      <c r="AY668" s="215"/>
      <c r="AZ668" s="216"/>
      <c r="BA668" s="25"/>
      <c r="BB668" s="215"/>
      <c r="BC668" s="25"/>
    </row>
    <row r="669" spans="24:55" ht="15.75" customHeight="1">
      <c r="X669" s="215"/>
      <c r="Y669" s="286"/>
      <c r="Z669" s="215"/>
      <c r="AA669" s="216"/>
      <c r="AB669" s="286"/>
      <c r="AC669" s="215"/>
      <c r="AD669" s="286"/>
      <c r="AE669" s="215"/>
      <c r="AF669" s="216"/>
      <c r="AG669" s="25"/>
      <c r="AH669" s="215"/>
      <c r="AI669" s="25"/>
      <c r="AJ669" s="215"/>
      <c r="AK669" s="216"/>
      <c r="AL669" s="25"/>
      <c r="AM669" s="215"/>
      <c r="AN669" s="25"/>
      <c r="AO669" s="215"/>
      <c r="AP669" s="216"/>
      <c r="AQ669" s="25"/>
      <c r="AR669" s="215"/>
      <c r="AS669" s="25"/>
      <c r="AT669" s="215"/>
      <c r="AU669" s="216"/>
      <c r="AV669" s="25"/>
      <c r="AW669" s="215"/>
      <c r="AX669" s="25"/>
      <c r="AY669" s="215"/>
      <c r="AZ669" s="216"/>
      <c r="BA669" s="25"/>
      <c r="BB669" s="215"/>
      <c r="BC669" s="25"/>
    </row>
    <row r="670" spans="24:55" ht="15.75" customHeight="1">
      <c r="X670" s="215"/>
      <c r="Y670" s="286"/>
      <c r="Z670" s="215"/>
      <c r="AA670" s="216"/>
      <c r="AB670" s="286"/>
      <c r="AC670" s="215"/>
      <c r="AD670" s="286"/>
      <c r="AE670" s="215"/>
      <c r="AF670" s="216"/>
      <c r="AG670" s="25"/>
      <c r="AH670" s="215"/>
      <c r="AI670" s="25"/>
      <c r="AJ670" s="215"/>
      <c r="AK670" s="216"/>
      <c r="AL670" s="25"/>
      <c r="AM670" s="215"/>
      <c r="AN670" s="25"/>
      <c r="AO670" s="215"/>
      <c r="AP670" s="216"/>
      <c r="AQ670" s="25"/>
      <c r="AR670" s="215"/>
      <c r="AS670" s="25"/>
      <c r="AT670" s="215"/>
      <c r="AU670" s="216"/>
      <c r="AV670" s="25"/>
      <c r="AW670" s="215"/>
      <c r="AX670" s="25"/>
      <c r="AY670" s="215"/>
      <c r="AZ670" s="216"/>
      <c r="BA670" s="25"/>
      <c r="BB670" s="215"/>
      <c r="BC670" s="25"/>
    </row>
    <row r="671" spans="24:55" ht="15.75" customHeight="1">
      <c r="X671" s="215"/>
      <c r="Y671" s="286"/>
      <c r="Z671" s="215"/>
      <c r="AA671" s="216"/>
      <c r="AB671" s="286"/>
      <c r="AC671" s="215"/>
      <c r="AD671" s="286"/>
      <c r="AE671" s="215"/>
      <c r="AF671" s="216"/>
      <c r="AG671" s="25"/>
      <c r="AH671" s="215"/>
      <c r="AI671" s="25"/>
      <c r="AJ671" s="215"/>
      <c r="AK671" s="216"/>
      <c r="AL671" s="25"/>
      <c r="AM671" s="215"/>
      <c r="AN671" s="25"/>
      <c r="AO671" s="215"/>
      <c r="AP671" s="216"/>
      <c r="AQ671" s="25"/>
      <c r="AR671" s="215"/>
      <c r="AS671" s="25"/>
      <c r="AT671" s="215"/>
      <c r="AU671" s="216"/>
      <c r="AV671" s="25"/>
      <c r="AW671" s="215"/>
      <c r="AX671" s="25"/>
      <c r="AY671" s="215"/>
      <c r="AZ671" s="216"/>
      <c r="BA671" s="25"/>
      <c r="BB671" s="215"/>
      <c r="BC671" s="25"/>
    </row>
    <row r="672" spans="24:55" ht="15.75" customHeight="1">
      <c r="X672" s="215"/>
      <c r="Y672" s="286"/>
      <c r="Z672" s="215"/>
      <c r="AA672" s="216"/>
      <c r="AB672" s="286"/>
      <c r="AC672" s="215"/>
      <c r="AD672" s="286"/>
      <c r="AE672" s="215"/>
      <c r="AF672" s="216"/>
      <c r="AG672" s="25"/>
      <c r="AH672" s="215"/>
      <c r="AI672" s="25"/>
      <c r="AJ672" s="215"/>
      <c r="AK672" s="216"/>
      <c r="AL672" s="25"/>
      <c r="AM672" s="215"/>
      <c r="AN672" s="25"/>
      <c r="AO672" s="215"/>
      <c r="AP672" s="216"/>
      <c r="AQ672" s="25"/>
      <c r="AR672" s="215"/>
      <c r="AS672" s="25"/>
      <c r="AT672" s="215"/>
      <c r="AU672" s="216"/>
      <c r="AV672" s="25"/>
      <c r="AW672" s="215"/>
      <c r="AX672" s="25"/>
      <c r="AY672" s="215"/>
      <c r="AZ672" s="216"/>
      <c r="BA672" s="25"/>
      <c r="BB672" s="215"/>
      <c r="BC672" s="25"/>
    </row>
    <row r="673" spans="24:55" ht="15.75" customHeight="1">
      <c r="X673" s="215"/>
      <c r="Y673" s="286"/>
      <c r="Z673" s="215"/>
      <c r="AA673" s="216"/>
      <c r="AB673" s="286"/>
      <c r="AC673" s="215"/>
      <c r="AD673" s="286"/>
      <c r="AE673" s="215"/>
      <c r="AF673" s="216"/>
      <c r="AG673" s="25"/>
      <c r="AH673" s="215"/>
      <c r="AI673" s="25"/>
      <c r="AJ673" s="215"/>
      <c r="AK673" s="216"/>
      <c r="AL673" s="25"/>
      <c r="AM673" s="215"/>
      <c r="AN673" s="25"/>
      <c r="AO673" s="215"/>
      <c r="AP673" s="216"/>
      <c r="AQ673" s="25"/>
      <c r="AR673" s="215"/>
      <c r="AS673" s="25"/>
      <c r="AT673" s="215"/>
      <c r="AU673" s="216"/>
      <c r="AV673" s="25"/>
      <c r="AW673" s="215"/>
      <c r="AX673" s="25"/>
      <c r="AY673" s="215"/>
      <c r="AZ673" s="216"/>
      <c r="BA673" s="25"/>
      <c r="BB673" s="215"/>
      <c r="BC673" s="25"/>
    </row>
    <row r="674" spans="24:55" ht="15.75" customHeight="1">
      <c r="X674" s="215"/>
      <c r="Y674" s="286"/>
      <c r="Z674" s="215"/>
      <c r="AA674" s="216"/>
      <c r="AB674" s="286"/>
      <c r="AC674" s="215"/>
      <c r="AD674" s="286"/>
      <c r="AE674" s="215"/>
      <c r="AF674" s="216"/>
      <c r="AG674" s="25"/>
      <c r="AH674" s="215"/>
      <c r="AI674" s="25"/>
      <c r="AJ674" s="215"/>
      <c r="AK674" s="216"/>
      <c r="AL674" s="25"/>
      <c r="AM674" s="215"/>
      <c r="AN674" s="25"/>
      <c r="AO674" s="215"/>
      <c r="AP674" s="216"/>
      <c r="AQ674" s="25"/>
      <c r="AR674" s="215"/>
      <c r="AS674" s="25"/>
      <c r="AT674" s="215"/>
      <c r="AU674" s="216"/>
      <c r="AV674" s="25"/>
      <c r="AW674" s="215"/>
      <c r="AX674" s="25"/>
      <c r="AY674" s="215"/>
      <c r="AZ674" s="216"/>
      <c r="BA674" s="25"/>
      <c r="BB674" s="215"/>
      <c r="BC674" s="25"/>
    </row>
    <row r="675" spans="24:55" ht="15.75" customHeight="1">
      <c r="X675" s="215"/>
      <c r="Y675" s="286"/>
      <c r="Z675" s="215"/>
      <c r="AA675" s="216"/>
      <c r="AB675" s="286"/>
      <c r="AC675" s="215"/>
      <c r="AD675" s="286"/>
      <c r="AE675" s="215"/>
      <c r="AF675" s="216"/>
      <c r="AG675" s="25"/>
      <c r="AH675" s="215"/>
      <c r="AI675" s="25"/>
      <c r="AJ675" s="215"/>
      <c r="AK675" s="216"/>
      <c r="AL675" s="25"/>
      <c r="AM675" s="215"/>
      <c r="AN675" s="25"/>
      <c r="AO675" s="215"/>
      <c r="AP675" s="216"/>
      <c r="AQ675" s="25"/>
      <c r="AR675" s="215"/>
      <c r="AS675" s="25"/>
      <c r="AT675" s="215"/>
      <c r="AU675" s="216"/>
      <c r="AV675" s="25"/>
      <c r="AW675" s="215"/>
      <c r="AX675" s="25"/>
      <c r="AY675" s="215"/>
      <c r="AZ675" s="216"/>
      <c r="BA675" s="25"/>
      <c r="BB675" s="215"/>
      <c r="BC675" s="25"/>
    </row>
    <row r="676" spans="24:55" ht="15.75" customHeight="1">
      <c r="X676" s="215"/>
      <c r="Y676" s="286"/>
      <c r="Z676" s="215"/>
      <c r="AA676" s="216"/>
      <c r="AB676" s="286"/>
      <c r="AC676" s="215"/>
      <c r="AD676" s="286"/>
      <c r="AE676" s="215"/>
      <c r="AF676" s="216"/>
      <c r="AG676" s="25"/>
      <c r="AH676" s="215"/>
      <c r="AI676" s="25"/>
      <c r="AJ676" s="215"/>
      <c r="AK676" s="216"/>
      <c r="AL676" s="25"/>
      <c r="AM676" s="215"/>
      <c r="AN676" s="25"/>
      <c r="AO676" s="215"/>
      <c r="AP676" s="216"/>
      <c r="AQ676" s="25"/>
      <c r="AR676" s="215"/>
      <c r="AS676" s="25"/>
      <c r="AT676" s="215"/>
      <c r="AU676" s="216"/>
      <c r="AV676" s="25"/>
      <c r="AW676" s="215"/>
      <c r="AX676" s="25"/>
      <c r="AY676" s="215"/>
      <c r="AZ676" s="216"/>
      <c r="BA676" s="25"/>
      <c r="BB676" s="215"/>
      <c r="BC676" s="25"/>
    </row>
    <row r="677" spans="24:55" ht="15.75" customHeight="1">
      <c r="X677" s="215"/>
      <c r="Y677" s="286"/>
      <c r="Z677" s="215"/>
      <c r="AA677" s="216"/>
      <c r="AB677" s="286"/>
      <c r="AC677" s="215"/>
      <c r="AD677" s="286"/>
      <c r="AE677" s="215"/>
      <c r="AF677" s="216"/>
      <c r="AG677" s="25"/>
      <c r="AH677" s="215"/>
      <c r="AI677" s="25"/>
      <c r="AJ677" s="215"/>
      <c r="AK677" s="216"/>
      <c r="AL677" s="25"/>
      <c r="AM677" s="215"/>
      <c r="AN677" s="25"/>
      <c r="AO677" s="215"/>
      <c r="AP677" s="216"/>
      <c r="AQ677" s="25"/>
      <c r="AR677" s="215"/>
      <c r="AS677" s="25"/>
      <c r="AT677" s="215"/>
      <c r="AU677" s="216"/>
      <c r="AV677" s="25"/>
      <c r="AW677" s="215"/>
      <c r="AX677" s="25"/>
      <c r="AY677" s="215"/>
      <c r="AZ677" s="216"/>
      <c r="BA677" s="25"/>
      <c r="BB677" s="215"/>
      <c r="BC677" s="25"/>
    </row>
    <row r="678" spans="24:55" ht="15.75" customHeight="1">
      <c r="X678" s="215"/>
      <c r="Y678" s="286"/>
      <c r="Z678" s="215"/>
      <c r="AA678" s="216"/>
      <c r="AB678" s="286"/>
      <c r="AC678" s="215"/>
      <c r="AD678" s="286"/>
      <c r="AE678" s="215"/>
      <c r="AF678" s="216"/>
      <c r="AG678" s="25"/>
      <c r="AH678" s="215"/>
      <c r="AI678" s="25"/>
      <c r="AJ678" s="215"/>
      <c r="AK678" s="216"/>
      <c r="AL678" s="25"/>
      <c r="AM678" s="215"/>
      <c r="AN678" s="25"/>
      <c r="AO678" s="215"/>
      <c r="AP678" s="216"/>
      <c r="AQ678" s="25"/>
      <c r="AR678" s="215"/>
      <c r="AS678" s="25"/>
      <c r="AT678" s="215"/>
      <c r="AU678" s="216"/>
      <c r="AV678" s="25"/>
      <c r="AW678" s="215"/>
      <c r="AX678" s="25"/>
      <c r="AY678" s="215"/>
      <c r="AZ678" s="216"/>
      <c r="BA678" s="25"/>
      <c r="BB678" s="215"/>
      <c r="BC678" s="25"/>
    </row>
    <row r="679" spans="24:55" ht="15.75" customHeight="1">
      <c r="X679" s="215"/>
      <c r="Y679" s="286"/>
      <c r="Z679" s="215"/>
      <c r="AA679" s="216"/>
      <c r="AB679" s="286"/>
      <c r="AC679" s="215"/>
      <c r="AD679" s="286"/>
      <c r="AE679" s="215"/>
      <c r="AF679" s="216"/>
      <c r="AG679" s="25"/>
      <c r="AH679" s="215"/>
      <c r="AI679" s="25"/>
      <c r="AJ679" s="215"/>
      <c r="AK679" s="216"/>
      <c r="AL679" s="25"/>
      <c r="AM679" s="215"/>
      <c r="AN679" s="25"/>
      <c r="AO679" s="215"/>
      <c r="AP679" s="216"/>
      <c r="AQ679" s="25"/>
      <c r="AR679" s="215"/>
      <c r="AS679" s="25"/>
      <c r="AT679" s="215"/>
      <c r="AU679" s="216"/>
      <c r="AV679" s="25"/>
      <c r="AW679" s="215"/>
      <c r="AX679" s="25"/>
      <c r="AY679" s="215"/>
      <c r="AZ679" s="216"/>
      <c r="BA679" s="25"/>
      <c r="BB679" s="215"/>
      <c r="BC679" s="25"/>
    </row>
    <row r="680" spans="24:55" ht="15.75" customHeight="1">
      <c r="X680" s="215"/>
      <c r="Y680" s="286"/>
      <c r="Z680" s="215"/>
      <c r="AA680" s="216"/>
      <c r="AB680" s="286"/>
      <c r="AC680" s="215"/>
      <c r="AD680" s="286"/>
      <c r="AE680" s="215"/>
      <c r="AF680" s="216"/>
      <c r="AG680" s="25"/>
      <c r="AH680" s="215"/>
      <c r="AI680" s="25"/>
      <c r="AJ680" s="215"/>
      <c r="AK680" s="216"/>
      <c r="AL680" s="25"/>
      <c r="AM680" s="215"/>
      <c r="AN680" s="25"/>
      <c r="AO680" s="215"/>
      <c r="AP680" s="216"/>
      <c r="AQ680" s="25"/>
      <c r="AR680" s="215"/>
      <c r="AS680" s="25"/>
      <c r="AT680" s="215"/>
      <c r="AU680" s="216"/>
      <c r="AV680" s="25"/>
      <c r="AW680" s="215"/>
      <c r="AX680" s="25"/>
      <c r="AY680" s="215"/>
      <c r="AZ680" s="216"/>
      <c r="BA680" s="25"/>
      <c r="BB680" s="215"/>
      <c r="BC680" s="25"/>
    </row>
    <row r="681" spans="24:55" ht="15.75" customHeight="1">
      <c r="X681" s="215"/>
      <c r="Y681" s="286"/>
      <c r="Z681" s="215"/>
      <c r="AA681" s="216"/>
      <c r="AB681" s="286"/>
      <c r="AC681" s="215"/>
      <c r="AD681" s="286"/>
      <c r="AE681" s="215"/>
      <c r="AF681" s="216"/>
      <c r="AG681" s="25"/>
      <c r="AH681" s="215"/>
      <c r="AI681" s="25"/>
      <c r="AJ681" s="215"/>
      <c r="AK681" s="216"/>
      <c r="AL681" s="25"/>
      <c r="AM681" s="215"/>
      <c r="AN681" s="25"/>
      <c r="AO681" s="215"/>
      <c r="AP681" s="216"/>
      <c r="AQ681" s="25"/>
      <c r="AR681" s="215"/>
      <c r="AS681" s="25"/>
      <c r="AT681" s="215"/>
      <c r="AU681" s="216"/>
      <c r="AV681" s="25"/>
      <c r="AW681" s="215"/>
      <c r="AX681" s="25"/>
      <c r="AY681" s="215"/>
      <c r="AZ681" s="216"/>
      <c r="BA681" s="25"/>
      <c r="BB681" s="215"/>
      <c r="BC681" s="25"/>
    </row>
    <row r="682" spans="24:55" ht="15.75" customHeight="1">
      <c r="X682" s="215"/>
      <c r="Y682" s="286"/>
      <c r="Z682" s="215"/>
      <c r="AA682" s="216"/>
      <c r="AB682" s="286"/>
      <c r="AC682" s="215"/>
      <c r="AD682" s="286"/>
      <c r="AE682" s="215"/>
      <c r="AF682" s="216"/>
      <c r="AG682" s="25"/>
      <c r="AH682" s="215"/>
      <c r="AI682" s="25"/>
      <c r="AJ682" s="215"/>
      <c r="AK682" s="216"/>
      <c r="AL682" s="25"/>
      <c r="AM682" s="215"/>
      <c r="AN682" s="25"/>
      <c r="AO682" s="215"/>
      <c r="AP682" s="216"/>
      <c r="AQ682" s="25"/>
      <c r="AR682" s="215"/>
      <c r="AS682" s="25"/>
      <c r="AT682" s="215"/>
      <c r="AU682" s="216"/>
      <c r="AV682" s="25"/>
      <c r="AW682" s="215"/>
      <c r="AX682" s="25"/>
      <c r="AY682" s="215"/>
      <c r="AZ682" s="216"/>
      <c r="BA682" s="25"/>
      <c r="BB682" s="215"/>
      <c r="BC682" s="25"/>
    </row>
    <row r="683" spans="24:55" ht="15.75" customHeight="1">
      <c r="X683" s="215"/>
      <c r="Y683" s="286"/>
      <c r="Z683" s="215"/>
      <c r="AA683" s="216"/>
      <c r="AB683" s="286"/>
      <c r="AC683" s="215"/>
      <c r="AD683" s="286"/>
      <c r="AE683" s="215"/>
      <c r="AF683" s="216"/>
      <c r="AG683" s="25"/>
      <c r="AH683" s="215"/>
      <c r="AI683" s="25"/>
      <c r="AJ683" s="215"/>
      <c r="AK683" s="216"/>
      <c r="AL683" s="25"/>
      <c r="AM683" s="215"/>
      <c r="AN683" s="25"/>
      <c r="AO683" s="215"/>
      <c r="AP683" s="216"/>
      <c r="AQ683" s="25"/>
      <c r="AR683" s="215"/>
      <c r="AS683" s="25"/>
      <c r="AT683" s="215"/>
      <c r="AU683" s="216"/>
      <c r="AV683" s="25"/>
      <c r="AW683" s="215"/>
      <c r="AX683" s="25"/>
      <c r="AY683" s="215"/>
      <c r="AZ683" s="216"/>
      <c r="BA683" s="25"/>
      <c r="BB683" s="215"/>
      <c r="BC683" s="25"/>
    </row>
    <row r="684" spans="24:55" ht="15.75" customHeight="1">
      <c r="X684" s="215"/>
      <c r="Y684" s="286"/>
      <c r="Z684" s="215"/>
      <c r="AA684" s="216"/>
      <c r="AB684" s="286"/>
      <c r="AC684" s="215"/>
      <c r="AD684" s="286"/>
      <c r="AE684" s="215"/>
      <c r="AF684" s="216"/>
      <c r="AG684" s="25"/>
      <c r="AH684" s="215"/>
      <c r="AI684" s="25"/>
      <c r="AJ684" s="215"/>
      <c r="AK684" s="216"/>
      <c r="AL684" s="25"/>
      <c r="AM684" s="215"/>
      <c r="AN684" s="25"/>
      <c r="AO684" s="215"/>
      <c r="AP684" s="216"/>
      <c r="AQ684" s="25"/>
      <c r="AR684" s="215"/>
      <c r="AS684" s="25"/>
      <c r="AT684" s="215"/>
      <c r="AU684" s="216"/>
      <c r="AV684" s="25"/>
      <c r="AW684" s="215"/>
      <c r="AX684" s="25"/>
      <c r="AY684" s="215"/>
      <c r="AZ684" s="216"/>
      <c r="BA684" s="25"/>
      <c r="BB684" s="215"/>
      <c r="BC684" s="25"/>
    </row>
    <row r="685" spans="24:55" ht="15.75" customHeight="1">
      <c r="X685" s="215"/>
      <c r="Y685" s="286"/>
      <c r="Z685" s="215"/>
      <c r="AA685" s="216"/>
      <c r="AB685" s="286"/>
      <c r="AC685" s="215"/>
      <c r="AD685" s="286"/>
      <c r="AE685" s="215"/>
      <c r="AF685" s="216"/>
      <c r="AG685" s="25"/>
      <c r="AH685" s="215"/>
      <c r="AI685" s="25"/>
      <c r="AJ685" s="215"/>
      <c r="AK685" s="216"/>
      <c r="AL685" s="25"/>
      <c r="AM685" s="215"/>
      <c r="AN685" s="25"/>
      <c r="AO685" s="215"/>
      <c r="AP685" s="216"/>
      <c r="AQ685" s="25"/>
      <c r="AR685" s="215"/>
      <c r="AS685" s="25"/>
      <c r="AT685" s="215"/>
      <c r="AU685" s="216"/>
      <c r="AV685" s="25"/>
      <c r="AW685" s="215"/>
      <c r="AX685" s="25"/>
      <c r="AY685" s="215"/>
      <c r="AZ685" s="216"/>
      <c r="BA685" s="25"/>
      <c r="BB685" s="215"/>
      <c r="BC685" s="25"/>
    </row>
    <row r="686" spans="24:55" ht="15.75" customHeight="1">
      <c r="X686" s="215"/>
      <c r="Y686" s="286"/>
      <c r="Z686" s="215"/>
      <c r="AA686" s="216"/>
      <c r="AB686" s="286"/>
      <c r="AC686" s="215"/>
      <c r="AD686" s="286"/>
      <c r="AE686" s="215"/>
      <c r="AF686" s="216"/>
      <c r="AG686" s="25"/>
      <c r="AH686" s="215"/>
      <c r="AI686" s="25"/>
      <c r="AJ686" s="215"/>
      <c r="AK686" s="216"/>
      <c r="AL686" s="25"/>
      <c r="AM686" s="215"/>
      <c r="AN686" s="25"/>
      <c r="AO686" s="215"/>
      <c r="AP686" s="216"/>
      <c r="AQ686" s="25"/>
      <c r="AR686" s="215"/>
      <c r="AS686" s="25"/>
      <c r="AT686" s="215"/>
      <c r="AU686" s="216"/>
      <c r="AV686" s="25"/>
      <c r="AW686" s="215"/>
      <c r="AX686" s="25"/>
      <c r="AY686" s="215"/>
      <c r="AZ686" s="216"/>
      <c r="BA686" s="25"/>
      <c r="BB686" s="215"/>
      <c r="BC686" s="25"/>
    </row>
    <row r="687" spans="24:55" ht="15.75" customHeight="1">
      <c r="X687" s="215"/>
      <c r="Y687" s="286"/>
      <c r="Z687" s="215"/>
      <c r="AA687" s="216"/>
      <c r="AB687" s="286"/>
      <c r="AC687" s="215"/>
      <c r="AD687" s="286"/>
      <c r="AE687" s="215"/>
      <c r="AF687" s="216"/>
      <c r="AG687" s="25"/>
      <c r="AH687" s="215"/>
      <c r="AI687" s="25"/>
      <c r="AJ687" s="215"/>
      <c r="AK687" s="216"/>
      <c r="AL687" s="25"/>
      <c r="AM687" s="215"/>
      <c r="AN687" s="25"/>
      <c r="AO687" s="215"/>
      <c r="AP687" s="216"/>
      <c r="AQ687" s="25"/>
      <c r="AR687" s="215"/>
      <c r="AS687" s="25"/>
      <c r="AT687" s="215"/>
      <c r="AU687" s="216"/>
      <c r="AV687" s="25"/>
      <c r="AW687" s="215"/>
      <c r="AX687" s="25"/>
      <c r="AY687" s="215"/>
      <c r="AZ687" s="216"/>
      <c r="BA687" s="25"/>
      <c r="BB687" s="215"/>
      <c r="BC687" s="25"/>
    </row>
    <row r="688" spans="24:55" ht="15.75" customHeight="1">
      <c r="X688" s="215"/>
      <c r="Y688" s="286"/>
      <c r="Z688" s="215"/>
      <c r="AA688" s="216"/>
      <c r="AB688" s="286"/>
      <c r="AC688" s="215"/>
      <c r="AD688" s="286"/>
      <c r="AE688" s="215"/>
      <c r="AF688" s="216"/>
      <c r="AG688" s="25"/>
      <c r="AH688" s="215"/>
      <c r="AI688" s="25"/>
      <c r="AJ688" s="215"/>
      <c r="AK688" s="216"/>
      <c r="AL688" s="25"/>
      <c r="AM688" s="215"/>
      <c r="AN688" s="25"/>
      <c r="AO688" s="215"/>
      <c r="AP688" s="216"/>
      <c r="AQ688" s="25"/>
      <c r="AR688" s="215"/>
      <c r="AS688" s="25"/>
      <c r="AT688" s="215"/>
      <c r="AU688" s="216"/>
      <c r="AV688" s="25"/>
      <c r="AW688" s="215"/>
      <c r="AX688" s="25"/>
      <c r="AY688" s="215"/>
      <c r="AZ688" s="216"/>
      <c r="BA688" s="25"/>
      <c r="BB688" s="215"/>
      <c r="BC688" s="25"/>
    </row>
    <row r="689" spans="24:55" ht="15.75" customHeight="1">
      <c r="X689" s="215"/>
      <c r="Y689" s="286"/>
      <c r="Z689" s="215"/>
      <c r="AA689" s="216"/>
      <c r="AB689" s="286"/>
      <c r="AC689" s="215"/>
      <c r="AD689" s="286"/>
      <c r="AE689" s="215"/>
      <c r="AF689" s="216"/>
      <c r="AG689" s="25"/>
      <c r="AH689" s="215"/>
      <c r="AI689" s="25"/>
      <c r="AJ689" s="215"/>
      <c r="AK689" s="216"/>
      <c r="AL689" s="25"/>
      <c r="AM689" s="215"/>
      <c r="AN689" s="25"/>
      <c r="AO689" s="215"/>
      <c r="AP689" s="216"/>
      <c r="AQ689" s="25"/>
      <c r="AR689" s="215"/>
      <c r="AS689" s="25"/>
      <c r="AT689" s="215"/>
      <c r="AU689" s="216"/>
      <c r="AV689" s="25"/>
      <c r="AW689" s="215"/>
      <c r="AX689" s="25"/>
      <c r="AY689" s="215"/>
      <c r="AZ689" s="216"/>
      <c r="BA689" s="25"/>
      <c r="BB689" s="215"/>
      <c r="BC689" s="25"/>
    </row>
    <row r="690" spans="24:55" ht="15.75" customHeight="1">
      <c r="X690" s="215"/>
      <c r="Y690" s="286"/>
      <c r="Z690" s="215"/>
      <c r="AA690" s="216"/>
      <c r="AB690" s="286"/>
      <c r="AC690" s="215"/>
      <c r="AD690" s="286"/>
      <c r="AE690" s="215"/>
      <c r="AF690" s="216"/>
      <c r="AG690" s="25"/>
      <c r="AH690" s="215"/>
      <c r="AI690" s="25"/>
      <c r="AJ690" s="215"/>
      <c r="AK690" s="216"/>
      <c r="AL690" s="25"/>
      <c r="AM690" s="215"/>
      <c r="AN690" s="25"/>
      <c r="AO690" s="215"/>
      <c r="AP690" s="216"/>
      <c r="AQ690" s="25"/>
      <c r="AR690" s="215"/>
      <c r="AS690" s="25"/>
      <c r="AT690" s="215"/>
      <c r="AU690" s="216"/>
      <c r="AV690" s="25"/>
      <c r="AW690" s="215"/>
      <c r="AX690" s="25"/>
      <c r="AY690" s="215"/>
      <c r="AZ690" s="216"/>
      <c r="BA690" s="25"/>
      <c r="BB690" s="215"/>
      <c r="BC690" s="25"/>
    </row>
    <row r="691" spans="24:55" ht="15.75" customHeight="1">
      <c r="X691" s="215"/>
      <c r="Y691" s="286"/>
      <c r="Z691" s="215"/>
      <c r="AA691" s="216"/>
      <c r="AB691" s="286"/>
      <c r="AC691" s="215"/>
      <c r="AD691" s="286"/>
      <c r="AE691" s="215"/>
      <c r="AF691" s="216"/>
      <c r="AG691" s="25"/>
      <c r="AH691" s="215"/>
      <c r="AI691" s="25"/>
      <c r="AJ691" s="215"/>
      <c r="AK691" s="216"/>
      <c r="AL691" s="25"/>
      <c r="AM691" s="215"/>
      <c r="AN691" s="25"/>
      <c r="AO691" s="215"/>
      <c r="AP691" s="216"/>
      <c r="AQ691" s="25"/>
      <c r="AR691" s="215"/>
      <c r="AS691" s="25"/>
      <c r="AT691" s="215"/>
      <c r="AU691" s="216"/>
      <c r="AV691" s="25"/>
      <c r="AW691" s="215"/>
      <c r="AX691" s="25"/>
      <c r="AY691" s="215"/>
      <c r="AZ691" s="216"/>
      <c r="BA691" s="25"/>
      <c r="BB691" s="215"/>
      <c r="BC691" s="25"/>
    </row>
    <row r="692" spans="24:55" ht="15.75" customHeight="1">
      <c r="X692" s="215"/>
      <c r="Y692" s="286"/>
      <c r="Z692" s="215"/>
      <c r="AA692" s="216"/>
      <c r="AB692" s="286"/>
      <c r="AC692" s="215"/>
      <c r="AD692" s="286"/>
      <c r="AE692" s="215"/>
      <c r="AF692" s="216"/>
      <c r="AG692" s="25"/>
      <c r="AH692" s="215"/>
      <c r="AI692" s="25"/>
      <c r="AJ692" s="215"/>
      <c r="AK692" s="216"/>
      <c r="AL692" s="25"/>
      <c r="AM692" s="215"/>
      <c r="AN692" s="25"/>
      <c r="AO692" s="215"/>
      <c r="AP692" s="216"/>
      <c r="AQ692" s="25"/>
      <c r="AR692" s="215"/>
      <c r="AS692" s="25"/>
      <c r="AT692" s="215"/>
      <c r="AU692" s="216"/>
      <c r="AV692" s="25"/>
      <c r="AW692" s="215"/>
      <c r="AX692" s="25"/>
      <c r="AY692" s="215"/>
      <c r="AZ692" s="216"/>
      <c r="BA692" s="25"/>
      <c r="BB692" s="215"/>
      <c r="BC692" s="25"/>
    </row>
    <row r="693" spans="24:55" ht="15.75" customHeight="1">
      <c r="X693" s="215"/>
      <c r="Y693" s="286"/>
      <c r="Z693" s="215"/>
      <c r="AA693" s="216"/>
      <c r="AB693" s="286"/>
      <c r="AC693" s="215"/>
      <c r="AD693" s="286"/>
      <c r="AE693" s="215"/>
      <c r="AF693" s="216"/>
      <c r="AG693" s="25"/>
      <c r="AH693" s="215"/>
      <c r="AI693" s="25"/>
      <c r="AJ693" s="215"/>
      <c r="AK693" s="216"/>
      <c r="AL693" s="25"/>
      <c r="AM693" s="215"/>
      <c r="AN693" s="25"/>
      <c r="AO693" s="215"/>
      <c r="AP693" s="216"/>
      <c r="AQ693" s="25"/>
      <c r="AR693" s="215"/>
      <c r="AS693" s="25"/>
      <c r="AT693" s="215"/>
      <c r="AU693" s="216"/>
      <c r="AV693" s="25"/>
      <c r="AW693" s="215"/>
      <c r="AX693" s="25"/>
      <c r="AY693" s="215"/>
      <c r="AZ693" s="216"/>
      <c r="BA693" s="25"/>
      <c r="BB693" s="215"/>
      <c r="BC693" s="25"/>
    </row>
    <row r="694" spans="24:55" ht="15.75" customHeight="1">
      <c r="X694" s="215"/>
      <c r="Y694" s="286"/>
      <c r="Z694" s="215"/>
      <c r="AA694" s="216"/>
      <c r="AB694" s="286"/>
      <c r="AC694" s="215"/>
      <c r="AD694" s="286"/>
      <c r="AE694" s="215"/>
      <c r="AF694" s="216"/>
      <c r="AG694" s="25"/>
      <c r="AH694" s="215"/>
      <c r="AI694" s="25"/>
      <c r="AJ694" s="215"/>
      <c r="AK694" s="216"/>
      <c r="AL694" s="25"/>
      <c r="AM694" s="215"/>
      <c r="AN694" s="25"/>
      <c r="AO694" s="215"/>
      <c r="AP694" s="216"/>
      <c r="AQ694" s="25"/>
      <c r="AR694" s="215"/>
      <c r="AS694" s="25"/>
      <c r="AT694" s="215"/>
      <c r="AU694" s="216"/>
      <c r="AV694" s="25"/>
      <c r="AW694" s="215"/>
      <c r="AX694" s="25"/>
      <c r="AY694" s="215"/>
      <c r="AZ694" s="216"/>
      <c r="BA694" s="25"/>
      <c r="BB694" s="215"/>
      <c r="BC694" s="25"/>
    </row>
    <row r="695" spans="24:55" ht="15.75" customHeight="1">
      <c r="X695" s="215"/>
      <c r="Y695" s="286"/>
      <c r="Z695" s="215"/>
      <c r="AA695" s="216"/>
      <c r="AB695" s="286"/>
      <c r="AC695" s="215"/>
      <c r="AD695" s="286"/>
      <c r="AE695" s="215"/>
      <c r="AF695" s="216"/>
      <c r="AG695" s="25"/>
      <c r="AH695" s="215"/>
      <c r="AI695" s="25"/>
      <c r="AJ695" s="215"/>
      <c r="AK695" s="216"/>
      <c r="AL695" s="25"/>
      <c r="AM695" s="215"/>
      <c r="AN695" s="25"/>
      <c r="AO695" s="215"/>
      <c r="AP695" s="216"/>
      <c r="AQ695" s="25"/>
      <c r="AR695" s="215"/>
      <c r="AS695" s="25"/>
      <c r="AT695" s="215"/>
      <c r="AU695" s="216"/>
      <c r="AV695" s="25"/>
      <c r="AW695" s="215"/>
      <c r="AX695" s="25"/>
      <c r="AY695" s="215"/>
      <c r="AZ695" s="216"/>
      <c r="BA695" s="25"/>
      <c r="BB695" s="215"/>
      <c r="BC695" s="25"/>
    </row>
    <row r="696" spans="24:55" ht="15.75" customHeight="1">
      <c r="X696" s="215"/>
      <c r="Y696" s="286"/>
      <c r="Z696" s="215"/>
      <c r="AA696" s="216"/>
      <c r="AB696" s="286"/>
      <c r="AC696" s="215"/>
      <c r="AD696" s="286"/>
      <c r="AE696" s="215"/>
      <c r="AF696" s="216"/>
      <c r="AG696" s="25"/>
      <c r="AH696" s="215"/>
      <c r="AI696" s="25"/>
      <c r="AJ696" s="215"/>
      <c r="AK696" s="216"/>
      <c r="AL696" s="25"/>
      <c r="AM696" s="215"/>
      <c r="AN696" s="25"/>
      <c r="AO696" s="215"/>
      <c r="AP696" s="216"/>
      <c r="AQ696" s="25"/>
      <c r="AR696" s="215"/>
      <c r="AS696" s="25"/>
      <c r="AT696" s="215"/>
      <c r="AU696" s="216"/>
      <c r="AV696" s="25"/>
      <c r="AW696" s="215"/>
      <c r="AX696" s="25"/>
      <c r="AY696" s="215"/>
      <c r="AZ696" s="216"/>
      <c r="BA696" s="25"/>
      <c r="BB696" s="215"/>
      <c r="BC696" s="25"/>
    </row>
    <row r="697" spans="24:55" ht="15.75" customHeight="1">
      <c r="X697" s="215"/>
      <c r="Y697" s="286"/>
      <c r="Z697" s="215"/>
      <c r="AA697" s="216"/>
      <c r="AB697" s="286"/>
      <c r="AC697" s="215"/>
      <c r="AD697" s="286"/>
      <c r="AE697" s="215"/>
      <c r="AF697" s="216"/>
      <c r="AG697" s="25"/>
      <c r="AH697" s="215"/>
      <c r="AI697" s="25"/>
      <c r="AJ697" s="215"/>
      <c r="AK697" s="216"/>
      <c r="AL697" s="25"/>
      <c r="AM697" s="215"/>
      <c r="AN697" s="25"/>
      <c r="AO697" s="215"/>
      <c r="AP697" s="216"/>
      <c r="AQ697" s="25"/>
      <c r="AR697" s="215"/>
      <c r="AS697" s="25"/>
      <c r="AT697" s="215"/>
      <c r="AU697" s="216"/>
      <c r="AV697" s="25"/>
      <c r="AW697" s="215"/>
      <c r="AX697" s="25"/>
      <c r="AY697" s="215"/>
      <c r="AZ697" s="216"/>
      <c r="BA697" s="25"/>
      <c r="BB697" s="215"/>
      <c r="BC697" s="25"/>
    </row>
    <row r="698" spans="24:55" ht="15.75" customHeight="1">
      <c r="X698" s="215"/>
      <c r="Y698" s="286"/>
      <c r="Z698" s="215"/>
      <c r="AA698" s="216"/>
      <c r="AB698" s="286"/>
      <c r="AC698" s="215"/>
      <c r="AD698" s="286"/>
      <c r="AE698" s="215"/>
      <c r="AF698" s="216"/>
      <c r="AG698" s="25"/>
      <c r="AH698" s="215"/>
      <c r="AI698" s="25"/>
      <c r="AJ698" s="215"/>
      <c r="AK698" s="216"/>
      <c r="AL698" s="25"/>
      <c r="AM698" s="215"/>
      <c r="AN698" s="25"/>
      <c r="AO698" s="215"/>
      <c r="AP698" s="216"/>
      <c r="AQ698" s="25"/>
      <c r="AR698" s="215"/>
      <c r="AS698" s="25"/>
      <c r="AT698" s="215"/>
      <c r="AU698" s="216"/>
      <c r="AV698" s="25"/>
      <c r="AW698" s="215"/>
      <c r="AX698" s="25"/>
      <c r="AY698" s="215"/>
      <c r="AZ698" s="216"/>
      <c r="BA698" s="25"/>
      <c r="BB698" s="215"/>
      <c r="BC698" s="25"/>
    </row>
    <row r="699" spans="24:55" ht="15.75" customHeight="1">
      <c r="X699" s="215"/>
      <c r="Y699" s="286"/>
      <c r="Z699" s="215"/>
      <c r="AA699" s="216"/>
      <c r="AB699" s="286"/>
      <c r="AC699" s="215"/>
      <c r="AD699" s="286"/>
      <c r="AE699" s="215"/>
      <c r="AF699" s="216"/>
      <c r="AG699" s="25"/>
      <c r="AH699" s="215"/>
      <c r="AI699" s="25"/>
      <c r="AJ699" s="215"/>
      <c r="AK699" s="216"/>
      <c r="AL699" s="25"/>
      <c r="AM699" s="215"/>
      <c r="AN699" s="25"/>
      <c r="AO699" s="215"/>
      <c r="AP699" s="216"/>
      <c r="AQ699" s="25"/>
      <c r="AR699" s="215"/>
      <c r="AS699" s="25"/>
      <c r="AT699" s="215"/>
      <c r="AU699" s="216"/>
      <c r="AV699" s="25"/>
      <c r="AW699" s="215"/>
      <c r="AX699" s="25"/>
      <c r="AY699" s="215"/>
      <c r="AZ699" s="216"/>
      <c r="BA699" s="25"/>
      <c r="BB699" s="215"/>
      <c r="BC699" s="25"/>
    </row>
    <row r="700" spans="24:55" ht="15.75" customHeight="1">
      <c r="X700" s="215"/>
      <c r="Y700" s="286"/>
      <c r="Z700" s="215"/>
      <c r="AA700" s="216"/>
      <c r="AB700" s="286"/>
      <c r="AC700" s="215"/>
      <c r="AD700" s="286"/>
      <c r="AE700" s="215"/>
      <c r="AF700" s="216"/>
      <c r="AG700" s="25"/>
      <c r="AH700" s="215"/>
      <c r="AI700" s="25"/>
      <c r="AJ700" s="215"/>
      <c r="AK700" s="216"/>
      <c r="AL700" s="25"/>
      <c r="AM700" s="215"/>
      <c r="AN700" s="25"/>
      <c r="AO700" s="215"/>
      <c r="AP700" s="216"/>
      <c r="AQ700" s="25"/>
      <c r="AR700" s="215"/>
      <c r="AS700" s="25"/>
      <c r="AT700" s="215"/>
      <c r="AU700" s="216"/>
      <c r="AV700" s="25"/>
      <c r="AW700" s="215"/>
      <c r="AX700" s="25"/>
      <c r="AY700" s="215"/>
      <c r="AZ700" s="216"/>
      <c r="BA700" s="25"/>
      <c r="BB700" s="215"/>
      <c r="BC700" s="25"/>
    </row>
    <row r="701" spans="24:55" ht="15.75" customHeight="1">
      <c r="X701" s="215"/>
      <c r="Y701" s="286"/>
      <c r="Z701" s="215"/>
      <c r="AA701" s="216"/>
      <c r="AB701" s="286"/>
      <c r="AC701" s="215"/>
      <c r="AD701" s="286"/>
      <c r="AE701" s="215"/>
      <c r="AF701" s="216"/>
      <c r="AG701" s="25"/>
      <c r="AH701" s="215"/>
      <c r="AI701" s="25"/>
      <c r="AJ701" s="215"/>
      <c r="AK701" s="216"/>
      <c r="AL701" s="25"/>
      <c r="AM701" s="215"/>
      <c r="AN701" s="25"/>
      <c r="AO701" s="215"/>
      <c r="AP701" s="216"/>
      <c r="AQ701" s="25"/>
      <c r="AR701" s="215"/>
      <c r="AS701" s="25"/>
      <c r="AT701" s="215"/>
      <c r="AU701" s="216"/>
      <c r="AV701" s="25"/>
      <c r="AW701" s="215"/>
      <c r="AX701" s="25"/>
      <c r="AY701" s="215"/>
      <c r="AZ701" s="216"/>
      <c r="BA701" s="25"/>
      <c r="BB701" s="215"/>
      <c r="BC701" s="25"/>
    </row>
    <row r="702" spans="24:55" ht="15.75" customHeight="1">
      <c r="X702" s="215"/>
      <c r="Y702" s="286"/>
      <c r="Z702" s="215"/>
      <c r="AA702" s="216"/>
      <c r="AB702" s="286"/>
      <c r="AC702" s="215"/>
      <c r="AD702" s="286"/>
      <c r="AE702" s="215"/>
      <c r="AF702" s="216"/>
      <c r="AG702" s="25"/>
      <c r="AH702" s="215"/>
      <c r="AI702" s="25"/>
      <c r="AJ702" s="215"/>
      <c r="AK702" s="216"/>
      <c r="AL702" s="25"/>
      <c r="AM702" s="215"/>
      <c r="AN702" s="25"/>
      <c r="AO702" s="215"/>
      <c r="AP702" s="216"/>
      <c r="AQ702" s="25"/>
      <c r="AR702" s="215"/>
      <c r="AS702" s="25"/>
      <c r="AT702" s="215"/>
      <c r="AU702" s="216"/>
      <c r="AV702" s="25"/>
      <c r="AW702" s="215"/>
      <c r="AX702" s="25"/>
      <c r="AY702" s="215"/>
      <c r="AZ702" s="216"/>
      <c r="BA702" s="25"/>
      <c r="BB702" s="215"/>
      <c r="BC702" s="25"/>
    </row>
    <row r="703" spans="24:55" ht="15.75" customHeight="1">
      <c r="X703" s="215"/>
      <c r="Y703" s="286"/>
      <c r="Z703" s="215"/>
      <c r="AA703" s="216"/>
      <c r="AB703" s="286"/>
      <c r="AC703" s="215"/>
      <c r="AD703" s="286"/>
      <c r="AE703" s="215"/>
      <c r="AF703" s="216"/>
      <c r="AG703" s="25"/>
      <c r="AH703" s="215"/>
      <c r="AI703" s="25"/>
      <c r="AJ703" s="215"/>
      <c r="AK703" s="216"/>
      <c r="AL703" s="25"/>
      <c r="AM703" s="215"/>
      <c r="AN703" s="25"/>
      <c r="AO703" s="215"/>
      <c r="AP703" s="216"/>
      <c r="AQ703" s="25"/>
      <c r="AR703" s="215"/>
      <c r="AS703" s="25"/>
      <c r="AT703" s="215"/>
      <c r="AU703" s="216"/>
      <c r="AV703" s="25"/>
      <c r="AW703" s="215"/>
      <c r="AX703" s="25"/>
      <c r="AY703" s="215"/>
      <c r="AZ703" s="216"/>
      <c r="BA703" s="25"/>
      <c r="BB703" s="215"/>
      <c r="BC703" s="25"/>
    </row>
    <row r="704" spans="24:55" ht="15.75" customHeight="1">
      <c r="X704" s="215"/>
      <c r="Y704" s="286"/>
      <c r="Z704" s="215"/>
      <c r="AA704" s="216"/>
      <c r="AB704" s="286"/>
      <c r="AC704" s="215"/>
      <c r="AD704" s="286"/>
      <c r="AE704" s="215"/>
      <c r="AF704" s="216"/>
      <c r="AG704" s="25"/>
      <c r="AH704" s="215"/>
      <c r="AI704" s="25"/>
      <c r="AJ704" s="215"/>
      <c r="AK704" s="216"/>
      <c r="AL704" s="25"/>
      <c r="AM704" s="215"/>
      <c r="AN704" s="25"/>
      <c r="AO704" s="215"/>
      <c r="AP704" s="216"/>
      <c r="AQ704" s="25"/>
      <c r="AR704" s="215"/>
      <c r="AS704" s="25"/>
      <c r="AT704" s="215"/>
      <c r="AU704" s="216"/>
      <c r="AV704" s="25"/>
      <c r="AW704" s="215"/>
      <c r="AX704" s="25"/>
      <c r="AY704" s="215"/>
      <c r="AZ704" s="216"/>
      <c r="BA704" s="25"/>
      <c r="BB704" s="215"/>
      <c r="BC704" s="25"/>
    </row>
    <row r="705" spans="24:55" ht="15.75" customHeight="1">
      <c r="X705" s="215"/>
      <c r="Y705" s="286"/>
      <c r="Z705" s="215"/>
      <c r="AA705" s="216"/>
      <c r="AB705" s="286"/>
      <c r="AC705" s="215"/>
      <c r="AD705" s="286"/>
      <c r="AE705" s="215"/>
      <c r="AF705" s="216"/>
      <c r="AG705" s="25"/>
      <c r="AH705" s="215"/>
      <c r="AI705" s="25"/>
      <c r="AJ705" s="215"/>
      <c r="AK705" s="216"/>
      <c r="AL705" s="25"/>
      <c r="AM705" s="215"/>
      <c r="AN705" s="25"/>
      <c r="AO705" s="215"/>
      <c r="AP705" s="216"/>
      <c r="AQ705" s="25"/>
      <c r="AR705" s="215"/>
      <c r="AS705" s="25"/>
      <c r="AT705" s="215"/>
      <c r="AU705" s="216"/>
      <c r="AV705" s="25"/>
      <c r="AW705" s="215"/>
      <c r="AX705" s="25"/>
      <c r="AY705" s="215"/>
      <c r="AZ705" s="216"/>
      <c r="BA705" s="25"/>
      <c r="BB705" s="215"/>
      <c r="BC705" s="25"/>
    </row>
    <row r="706" spans="24:55" ht="15.75" customHeight="1">
      <c r="X706" s="215"/>
      <c r="Y706" s="286"/>
      <c r="Z706" s="215"/>
      <c r="AA706" s="216"/>
      <c r="AB706" s="286"/>
      <c r="AC706" s="215"/>
      <c r="AD706" s="286"/>
      <c r="AE706" s="215"/>
      <c r="AF706" s="216"/>
      <c r="AG706" s="25"/>
      <c r="AH706" s="215"/>
      <c r="AI706" s="25"/>
      <c r="AJ706" s="215"/>
      <c r="AK706" s="216"/>
      <c r="AL706" s="25"/>
      <c r="AM706" s="215"/>
      <c r="AN706" s="25"/>
      <c r="AO706" s="215"/>
      <c r="AP706" s="216"/>
      <c r="AQ706" s="25"/>
      <c r="AR706" s="215"/>
      <c r="AS706" s="25"/>
      <c r="AT706" s="215"/>
      <c r="AU706" s="216"/>
      <c r="AV706" s="25"/>
      <c r="AW706" s="215"/>
      <c r="AX706" s="25"/>
      <c r="AY706" s="215"/>
      <c r="AZ706" s="216"/>
      <c r="BA706" s="25"/>
      <c r="BB706" s="215"/>
      <c r="BC706" s="25"/>
    </row>
    <row r="707" spans="24:55" ht="15.75" customHeight="1">
      <c r="X707" s="215"/>
      <c r="Y707" s="286"/>
      <c r="Z707" s="215"/>
      <c r="AA707" s="216"/>
      <c r="AB707" s="286"/>
      <c r="AC707" s="215"/>
      <c r="AD707" s="286"/>
      <c r="AE707" s="215"/>
      <c r="AF707" s="216"/>
      <c r="AG707" s="25"/>
      <c r="AH707" s="215"/>
      <c r="AI707" s="25"/>
      <c r="AJ707" s="215"/>
      <c r="AK707" s="216"/>
      <c r="AL707" s="25"/>
      <c r="AM707" s="215"/>
      <c r="AN707" s="25"/>
      <c r="AO707" s="215"/>
      <c r="AP707" s="216"/>
      <c r="AQ707" s="25"/>
      <c r="AR707" s="215"/>
      <c r="AS707" s="25"/>
      <c r="AT707" s="215"/>
      <c r="AU707" s="216"/>
      <c r="AV707" s="25"/>
      <c r="AW707" s="215"/>
      <c r="AX707" s="25"/>
      <c r="AY707" s="215"/>
      <c r="AZ707" s="216"/>
      <c r="BA707" s="25"/>
      <c r="BB707" s="215"/>
      <c r="BC707" s="25"/>
    </row>
    <row r="708" spans="24:55" ht="15.75" customHeight="1">
      <c r="X708" s="215"/>
      <c r="Y708" s="286"/>
      <c r="Z708" s="215"/>
      <c r="AA708" s="216"/>
      <c r="AB708" s="286"/>
      <c r="AC708" s="215"/>
      <c r="AD708" s="286"/>
      <c r="AE708" s="215"/>
      <c r="AF708" s="216"/>
      <c r="AG708" s="25"/>
      <c r="AH708" s="215"/>
      <c r="AI708" s="25"/>
      <c r="AJ708" s="215"/>
      <c r="AK708" s="216"/>
      <c r="AL708" s="25"/>
      <c r="AM708" s="215"/>
      <c r="AN708" s="25"/>
      <c r="AO708" s="215"/>
      <c r="AP708" s="216"/>
      <c r="AQ708" s="25"/>
      <c r="AR708" s="215"/>
      <c r="AS708" s="25"/>
      <c r="AT708" s="215"/>
      <c r="AU708" s="216"/>
      <c r="AV708" s="25"/>
      <c r="AW708" s="215"/>
      <c r="AX708" s="25"/>
      <c r="AY708" s="215"/>
      <c r="AZ708" s="216"/>
      <c r="BA708" s="25"/>
      <c r="BB708" s="215"/>
      <c r="BC708" s="25"/>
    </row>
    <row r="709" spans="24:55" ht="15.75" customHeight="1">
      <c r="X709" s="215"/>
      <c r="Y709" s="286"/>
      <c r="Z709" s="215"/>
      <c r="AA709" s="216"/>
      <c r="AB709" s="286"/>
      <c r="AC709" s="215"/>
      <c r="AD709" s="286"/>
      <c r="AE709" s="215"/>
      <c r="AF709" s="216"/>
      <c r="AG709" s="25"/>
      <c r="AH709" s="215"/>
      <c r="AI709" s="25"/>
      <c r="AJ709" s="215"/>
      <c r="AK709" s="216"/>
      <c r="AL709" s="25"/>
      <c r="AM709" s="215"/>
      <c r="AN709" s="25"/>
      <c r="AO709" s="215"/>
      <c r="AP709" s="216"/>
      <c r="AQ709" s="25"/>
      <c r="AR709" s="215"/>
      <c r="AS709" s="25"/>
      <c r="AT709" s="215"/>
      <c r="AU709" s="216"/>
      <c r="AV709" s="25"/>
      <c r="AW709" s="215"/>
      <c r="AX709" s="25"/>
      <c r="AY709" s="215"/>
      <c r="AZ709" s="216"/>
      <c r="BA709" s="25"/>
      <c r="BB709" s="215"/>
      <c r="BC709" s="25"/>
    </row>
    <row r="710" spans="24:55" ht="15.75" customHeight="1">
      <c r="X710" s="215"/>
      <c r="Y710" s="286"/>
      <c r="Z710" s="215"/>
      <c r="AA710" s="216"/>
      <c r="AB710" s="286"/>
      <c r="AC710" s="215"/>
      <c r="AD710" s="286"/>
      <c r="AE710" s="215"/>
      <c r="AF710" s="216"/>
      <c r="AG710" s="25"/>
      <c r="AH710" s="215"/>
      <c r="AI710" s="25"/>
      <c r="AJ710" s="215"/>
      <c r="AK710" s="216"/>
      <c r="AL710" s="25"/>
      <c r="AM710" s="215"/>
      <c r="AN710" s="25"/>
      <c r="AO710" s="215"/>
      <c r="AP710" s="216"/>
      <c r="AQ710" s="25"/>
      <c r="AR710" s="215"/>
      <c r="AS710" s="25"/>
      <c r="AT710" s="215"/>
      <c r="AU710" s="216"/>
      <c r="AV710" s="25"/>
      <c r="AW710" s="215"/>
      <c r="AX710" s="25"/>
      <c r="AY710" s="215"/>
      <c r="AZ710" s="216"/>
      <c r="BA710" s="25"/>
      <c r="BB710" s="215"/>
      <c r="BC710" s="25"/>
    </row>
    <row r="711" spans="24:55" ht="15.75" customHeight="1">
      <c r="X711" s="215"/>
      <c r="Y711" s="286"/>
      <c r="Z711" s="215"/>
      <c r="AA711" s="216"/>
      <c r="AB711" s="286"/>
      <c r="AC711" s="215"/>
      <c r="AD711" s="286"/>
      <c r="AE711" s="215"/>
      <c r="AF711" s="216"/>
      <c r="AG711" s="25"/>
      <c r="AH711" s="215"/>
      <c r="AI711" s="25"/>
      <c r="AJ711" s="215"/>
      <c r="AK711" s="216"/>
      <c r="AL711" s="25"/>
      <c r="AM711" s="215"/>
      <c r="AN711" s="25"/>
      <c r="AO711" s="215"/>
      <c r="AP711" s="216"/>
      <c r="AQ711" s="25"/>
      <c r="AR711" s="215"/>
      <c r="AS711" s="25"/>
      <c r="AT711" s="215"/>
      <c r="AU711" s="216"/>
      <c r="AV711" s="25"/>
      <c r="AW711" s="215"/>
      <c r="AX711" s="25"/>
      <c r="AY711" s="215"/>
      <c r="AZ711" s="216"/>
      <c r="BA711" s="25"/>
      <c r="BB711" s="215"/>
      <c r="BC711" s="25"/>
    </row>
    <row r="712" spans="24:55" ht="15.75" customHeight="1">
      <c r="X712" s="215"/>
      <c r="Y712" s="286"/>
      <c r="Z712" s="215"/>
      <c r="AA712" s="216"/>
      <c r="AB712" s="286"/>
      <c r="AC712" s="215"/>
      <c r="AD712" s="286"/>
      <c r="AE712" s="215"/>
      <c r="AF712" s="216"/>
      <c r="AG712" s="25"/>
      <c r="AH712" s="215"/>
      <c r="AI712" s="25"/>
      <c r="AJ712" s="215"/>
      <c r="AK712" s="216"/>
      <c r="AL712" s="25"/>
      <c r="AM712" s="215"/>
      <c r="AN712" s="25"/>
      <c r="AO712" s="215"/>
      <c r="AP712" s="216"/>
      <c r="AQ712" s="25"/>
      <c r="AR712" s="215"/>
      <c r="AS712" s="25"/>
      <c r="AT712" s="215"/>
      <c r="AU712" s="216"/>
      <c r="AV712" s="25"/>
      <c r="AW712" s="215"/>
      <c r="AX712" s="25"/>
      <c r="AY712" s="215"/>
      <c r="AZ712" s="216"/>
      <c r="BA712" s="25"/>
      <c r="BB712" s="215"/>
      <c r="BC712" s="25"/>
    </row>
    <row r="713" spans="24:55" ht="15.75" customHeight="1">
      <c r="X713" s="215"/>
      <c r="Y713" s="286"/>
      <c r="Z713" s="215"/>
      <c r="AA713" s="216"/>
      <c r="AB713" s="286"/>
      <c r="AC713" s="215"/>
      <c r="AD713" s="286"/>
      <c r="AE713" s="215"/>
      <c r="AF713" s="216"/>
      <c r="AG713" s="25"/>
      <c r="AH713" s="215"/>
      <c r="AI713" s="25"/>
      <c r="AJ713" s="215"/>
      <c r="AK713" s="216"/>
      <c r="AL713" s="25"/>
      <c r="AM713" s="215"/>
      <c r="AN713" s="25"/>
      <c r="AO713" s="215"/>
      <c r="AP713" s="216"/>
      <c r="AQ713" s="25"/>
      <c r="AR713" s="215"/>
      <c r="AS713" s="25"/>
      <c r="AT713" s="215"/>
      <c r="AU713" s="216"/>
      <c r="AV713" s="25"/>
      <c r="AW713" s="215"/>
      <c r="AX713" s="25"/>
      <c r="AY713" s="215"/>
      <c r="AZ713" s="216"/>
      <c r="BA713" s="25"/>
      <c r="BB713" s="215"/>
      <c r="BC713" s="25"/>
    </row>
    <row r="714" spans="24:55" ht="15.75" customHeight="1">
      <c r="X714" s="215"/>
      <c r="Y714" s="286"/>
      <c r="Z714" s="215"/>
      <c r="AA714" s="216"/>
      <c r="AB714" s="286"/>
      <c r="AC714" s="215"/>
      <c r="AD714" s="286"/>
      <c r="AE714" s="215"/>
      <c r="AF714" s="216"/>
      <c r="AG714" s="25"/>
      <c r="AH714" s="215"/>
      <c r="AI714" s="25"/>
      <c r="AJ714" s="215"/>
      <c r="AK714" s="216"/>
      <c r="AL714" s="25"/>
      <c r="AM714" s="215"/>
      <c r="AN714" s="25"/>
      <c r="AO714" s="215"/>
      <c r="AP714" s="216"/>
      <c r="AQ714" s="25"/>
      <c r="AR714" s="215"/>
      <c r="AS714" s="25"/>
      <c r="AT714" s="215"/>
      <c r="AU714" s="216"/>
      <c r="AV714" s="25"/>
      <c r="AW714" s="215"/>
      <c r="AX714" s="25"/>
      <c r="AY714" s="215"/>
      <c r="AZ714" s="216"/>
      <c r="BA714" s="25"/>
      <c r="BB714" s="215"/>
      <c r="BC714" s="25"/>
    </row>
    <row r="715" spans="24:55" ht="15.75" customHeight="1">
      <c r="X715" s="215"/>
      <c r="Y715" s="286"/>
      <c r="Z715" s="215"/>
      <c r="AA715" s="216"/>
      <c r="AB715" s="286"/>
      <c r="AC715" s="215"/>
      <c r="AD715" s="286"/>
      <c r="AE715" s="215"/>
      <c r="AF715" s="216"/>
      <c r="AG715" s="25"/>
      <c r="AH715" s="215"/>
      <c r="AI715" s="25"/>
      <c r="AJ715" s="215"/>
      <c r="AK715" s="216"/>
      <c r="AL715" s="25"/>
      <c r="AM715" s="215"/>
      <c r="AN715" s="25"/>
      <c r="AO715" s="215"/>
      <c r="AP715" s="216"/>
      <c r="AQ715" s="25"/>
      <c r="AR715" s="215"/>
      <c r="AS715" s="25"/>
      <c r="AT715" s="215"/>
      <c r="AU715" s="216"/>
      <c r="AV715" s="25"/>
      <c r="AW715" s="215"/>
      <c r="AX715" s="25"/>
      <c r="AY715" s="215"/>
      <c r="AZ715" s="216"/>
      <c r="BA715" s="25"/>
      <c r="BB715" s="215"/>
      <c r="BC715" s="25"/>
    </row>
    <row r="716" spans="24:55" ht="15.75" customHeight="1">
      <c r="X716" s="215"/>
      <c r="Y716" s="286"/>
      <c r="Z716" s="215"/>
      <c r="AA716" s="216"/>
      <c r="AB716" s="286"/>
      <c r="AC716" s="215"/>
      <c r="AD716" s="286"/>
      <c r="AE716" s="215"/>
      <c r="AF716" s="216"/>
      <c r="AG716" s="25"/>
      <c r="AH716" s="215"/>
      <c r="AI716" s="25"/>
      <c r="AJ716" s="215"/>
      <c r="AK716" s="216"/>
      <c r="AL716" s="25"/>
      <c r="AM716" s="215"/>
      <c r="AN716" s="25"/>
      <c r="AO716" s="215"/>
      <c r="AP716" s="216"/>
      <c r="AQ716" s="25"/>
      <c r="AR716" s="215"/>
      <c r="AS716" s="25"/>
      <c r="AT716" s="215"/>
      <c r="AU716" s="216"/>
      <c r="AV716" s="25"/>
      <c r="AW716" s="215"/>
      <c r="AX716" s="25"/>
      <c r="AY716" s="215"/>
      <c r="AZ716" s="216"/>
      <c r="BA716" s="25"/>
      <c r="BB716" s="215"/>
      <c r="BC716" s="25"/>
    </row>
    <row r="717" spans="24:55" ht="15.75" customHeight="1">
      <c r="X717" s="215"/>
      <c r="Y717" s="286"/>
      <c r="Z717" s="215"/>
      <c r="AA717" s="216"/>
      <c r="AB717" s="286"/>
      <c r="AC717" s="215"/>
      <c r="AD717" s="286"/>
      <c r="AE717" s="215"/>
      <c r="AF717" s="216"/>
      <c r="AG717" s="25"/>
      <c r="AH717" s="215"/>
      <c r="AI717" s="25"/>
      <c r="AJ717" s="215"/>
      <c r="AK717" s="216"/>
      <c r="AL717" s="25"/>
      <c r="AM717" s="215"/>
      <c r="AN717" s="25"/>
      <c r="AO717" s="215"/>
      <c r="AP717" s="216"/>
      <c r="AQ717" s="25"/>
      <c r="AR717" s="215"/>
      <c r="AS717" s="25"/>
      <c r="AT717" s="215"/>
      <c r="AU717" s="216"/>
      <c r="AV717" s="25"/>
      <c r="AW717" s="215"/>
      <c r="AX717" s="25"/>
      <c r="AY717" s="215"/>
      <c r="AZ717" s="216"/>
      <c r="BA717" s="25"/>
      <c r="BB717" s="215"/>
      <c r="BC717" s="25"/>
    </row>
    <row r="718" spans="24:55" ht="15.75" customHeight="1">
      <c r="X718" s="215"/>
      <c r="Y718" s="286"/>
      <c r="Z718" s="215"/>
      <c r="AA718" s="216"/>
      <c r="AB718" s="286"/>
      <c r="AC718" s="215"/>
      <c r="AD718" s="286"/>
      <c r="AE718" s="215"/>
      <c r="AF718" s="216"/>
      <c r="AG718" s="25"/>
      <c r="AH718" s="215"/>
      <c r="AI718" s="25"/>
      <c r="AJ718" s="215"/>
      <c r="AK718" s="216"/>
      <c r="AL718" s="25"/>
      <c r="AM718" s="215"/>
      <c r="AN718" s="25"/>
      <c r="AO718" s="215"/>
      <c r="AP718" s="216"/>
      <c r="AQ718" s="25"/>
      <c r="AR718" s="215"/>
      <c r="AS718" s="25"/>
      <c r="AT718" s="215"/>
      <c r="AU718" s="216"/>
      <c r="AV718" s="25"/>
      <c r="AW718" s="215"/>
      <c r="AX718" s="25"/>
      <c r="AY718" s="215"/>
      <c r="AZ718" s="216"/>
      <c r="BA718" s="25"/>
      <c r="BB718" s="215"/>
      <c r="BC718" s="25"/>
    </row>
    <row r="719" spans="24:55" ht="15.75" customHeight="1">
      <c r="X719" s="215"/>
      <c r="Y719" s="286"/>
      <c r="Z719" s="215"/>
      <c r="AA719" s="216"/>
      <c r="AB719" s="286"/>
      <c r="AC719" s="215"/>
      <c r="AD719" s="286"/>
      <c r="AE719" s="215"/>
      <c r="AF719" s="216"/>
      <c r="AG719" s="25"/>
      <c r="AH719" s="215"/>
      <c r="AI719" s="25"/>
      <c r="AJ719" s="215"/>
      <c r="AK719" s="216"/>
      <c r="AL719" s="25"/>
      <c r="AM719" s="215"/>
      <c r="AN719" s="25"/>
      <c r="AO719" s="215"/>
      <c r="AP719" s="216"/>
      <c r="AQ719" s="25"/>
      <c r="AR719" s="215"/>
      <c r="AS719" s="25"/>
      <c r="AT719" s="215"/>
      <c r="AU719" s="216"/>
      <c r="AV719" s="25"/>
      <c r="AW719" s="215"/>
      <c r="AX719" s="25"/>
      <c r="AY719" s="215"/>
      <c r="AZ719" s="216"/>
      <c r="BA719" s="25"/>
      <c r="BB719" s="215"/>
      <c r="BC719" s="25"/>
    </row>
    <row r="720" spans="24:55" ht="15.75" customHeight="1">
      <c r="X720" s="215"/>
      <c r="Y720" s="286"/>
      <c r="Z720" s="215"/>
      <c r="AA720" s="216"/>
      <c r="AB720" s="286"/>
      <c r="AC720" s="215"/>
      <c r="AD720" s="286"/>
      <c r="AE720" s="215"/>
      <c r="AF720" s="216"/>
      <c r="AG720" s="25"/>
      <c r="AH720" s="215"/>
      <c r="AI720" s="25"/>
      <c r="AJ720" s="215"/>
      <c r="AK720" s="216"/>
      <c r="AL720" s="25"/>
      <c r="AM720" s="215"/>
      <c r="AN720" s="25"/>
      <c r="AO720" s="215"/>
      <c r="AP720" s="216"/>
      <c r="AQ720" s="25"/>
      <c r="AR720" s="215"/>
      <c r="AS720" s="25"/>
      <c r="AT720" s="215"/>
      <c r="AU720" s="216"/>
      <c r="AV720" s="25"/>
      <c r="AW720" s="215"/>
      <c r="AX720" s="25"/>
      <c r="AY720" s="215"/>
      <c r="AZ720" s="216"/>
      <c r="BA720" s="25"/>
      <c r="BB720" s="215"/>
      <c r="BC720" s="25"/>
    </row>
    <row r="721" spans="24:55" ht="15.75" customHeight="1">
      <c r="X721" s="215"/>
      <c r="Y721" s="286"/>
      <c r="Z721" s="215"/>
      <c r="AA721" s="216"/>
      <c r="AB721" s="286"/>
      <c r="AC721" s="215"/>
      <c r="AD721" s="286"/>
      <c r="AE721" s="215"/>
      <c r="AF721" s="216"/>
      <c r="AG721" s="25"/>
      <c r="AH721" s="215"/>
      <c r="AI721" s="25"/>
      <c r="AJ721" s="215"/>
      <c r="AK721" s="216"/>
      <c r="AL721" s="25"/>
      <c r="AM721" s="215"/>
      <c r="AN721" s="25"/>
      <c r="AO721" s="215"/>
      <c r="AP721" s="216"/>
      <c r="AQ721" s="25"/>
      <c r="AR721" s="215"/>
      <c r="AS721" s="25"/>
      <c r="AT721" s="215"/>
      <c r="AU721" s="216"/>
      <c r="AV721" s="25"/>
      <c r="AW721" s="215"/>
      <c r="AX721" s="25"/>
      <c r="AY721" s="215"/>
      <c r="AZ721" s="216"/>
      <c r="BA721" s="25"/>
      <c r="BB721" s="215"/>
      <c r="BC721" s="25"/>
    </row>
    <row r="722" spans="24:55" ht="15.75" customHeight="1">
      <c r="X722" s="215"/>
      <c r="Y722" s="286"/>
      <c r="Z722" s="215"/>
      <c r="AA722" s="216"/>
      <c r="AB722" s="286"/>
      <c r="AC722" s="215"/>
      <c r="AD722" s="286"/>
      <c r="AE722" s="215"/>
      <c r="AF722" s="216"/>
      <c r="AG722" s="25"/>
      <c r="AH722" s="215"/>
      <c r="AI722" s="25"/>
      <c r="AJ722" s="215"/>
      <c r="AK722" s="216"/>
      <c r="AL722" s="25"/>
      <c r="AM722" s="215"/>
      <c r="AN722" s="25"/>
      <c r="AO722" s="215"/>
      <c r="AP722" s="216"/>
      <c r="AQ722" s="25"/>
      <c r="AR722" s="215"/>
      <c r="AS722" s="25"/>
      <c r="AT722" s="215"/>
      <c r="AU722" s="216"/>
      <c r="AV722" s="25"/>
      <c r="AW722" s="215"/>
      <c r="AX722" s="25"/>
      <c r="AY722" s="215"/>
      <c r="AZ722" s="216"/>
      <c r="BA722" s="25"/>
      <c r="BB722" s="215"/>
      <c r="BC722" s="25"/>
    </row>
    <row r="723" spans="24:55" ht="15.75" customHeight="1">
      <c r="X723" s="215"/>
      <c r="Y723" s="286"/>
      <c r="Z723" s="215"/>
      <c r="AA723" s="216"/>
      <c r="AB723" s="286"/>
      <c r="AC723" s="215"/>
      <c r="AD723" s="286"/>
      <c r="AE723" s="215"/>
      <c r="AF723" s="216"/>
      <c r="AG723" s="25"/>
      <c r="AH723" s="215"/>
      <c r="AI723" s="25"/>
      <c r="AJ723" s="215"/>
      <c r="AK723" s="216"/>
      <c r="AL723" s="25"/>
      <c r="AM723" s="215"/>
      <c r="AN723" s="25"/>
      <c r="AO723" s="215"/>
      <c r="AP723" s="216"/>
      <c r="AQ723" s="25"/>
      <c r="AR723" s="215"/>
      <c r="AS723" s="25"/>
      <c r="AT723" s="215"/>
      <c r="AU723" s="216"/>
      <c r="AV723" s="25"/>
      <c r="AW723" s="215"/>
      <c r="AX723" s="25"/>
      <c r="AY723" s="215"/>
      <c r="AZ723" s="216"/>
      <c r="BA723" s="25"/>
      <c r="BB723" s="215"/>
      <c r="BC723" s="25"/>
    </row>
    <row r="724" spans="24:55" ht="15.75" customHeight="1">
      <c r="X724" s="215"/>
      <c r="Y724" s="286"/>
      <c r="Z724" s="215"/>
      <c r="AA724" s="216"/>
      <c r="AB724" s="286"/>
      <c r="AC724" s="215"/>
      <c r="AD724" s="286"/>
      <c r="AE724" s="215"/>
      <c r="AF724" s="216"/>
      <c r="AG724" s="25"/>
      <c r="AH724" s="215"/>
      <c r="AI724" s="25"/>
      <c r="AJ724" s="215"/>
      <c r="AK724" s="216"/>
      <c r="AL724" s="25"/>
      <c r="AM724" s="215"/>
      <c r="AN724" s="25"/>
      <c r="AO724" s="215"/>
      <c r="AP724" s="216"/>
      <c r="AQ724" s="25"/>
      <c r="AR724" s="215"/>
      <c r="AS724" s="25"/>
      <c r="AT724" s="215"/>
      <c r="AU724" s="216"/>
      <c r="AV724" s="25"/>
      <c r="AW724" s="215"/>
      <c r="AX724" s="25"/>
      <c r="AY724" s="215"/>
      <c r="AZ724" s="216"/>
      <c r="BA724" s="25"/>
      <c r="BB724" s="215"/>
      <c r="BC724" s="25"/>
    </row>
    <row r="725" spans="24:55" ht="15.75" customHeight="1">
      <c r="X725" s="215"/>
      <c r="Y725" s="286"/>
      <c r="Z725" s="215"/>
      <c r="AA725" s="216"/>
      <c r="AB725" s="286"/>
      <c r="AC725" s="215"/>
      <c r="AD725" s="286"/>
      <c r="AE725" s="215"/>
      <c r="AF725" s="216"/>
      <c r="AG725" s="25"/>
      <c r="AH725" s="215"/>
      <c r="AI725" s="25"/>
      <c r="AJ725" s="215"/>
      <c r="AK725" s="216"/>
      <c r="AL725" s="25"/>
      <c r="AM725" s="215"/>
      <c r="AN725" s="25"/>
      <c r="AO725" s="215"/>
      <c r="AP725" s="216"/>
      <c r="AQ725" s="25"/>
      <c r="AR725" s="215"/>
      <c r="AS725" s="25"/>
      <c r="AT725" s="215"/>
      <c r="AU725" s="216"/>
      <c r="AV725" s="25"/>
      <c r="AW725" s="215"/>
      <c r="AX725" s="25"/>
      <c r="AY725" s="215"/>
      <c r="AZ725" s="216"/>
      <c r="BA725" s="25"/>
      <c r="BB725" s="215"/>
      <c r="BC725" s="25"/>
    </row>
    <row r="726" spans="24:55" ht="15.75" customHeight="1">
      <c r="X726" s="215"/>
      <c r="Y726" s="286"/>
      <c r="Z726" s="215"/>
      <c r="AA726" s="216"/>
      <c r="AB726" s="286"/>
      <c r="AC726" s="215"/>
      <c r="AD726" s="286"/>
      <c r="AE726" s="215"/>
      <c r="AF726" s="216"/>
      <c r="AG726" s="25"/>
      <c r="AH726" s="215"/>
      <c r="AI726" s="25"/>
      <c r="AJ726" s="215"/>
      <c r="AK726" s="216"/>
      <c r="AL726" s="25"/>
      <c r="AM726" s="215"/>
      <c r="AN726" s="25"/>
      <c r="AO726" s="215"/>
      <c r="AP726" s="216"/>
      <c r="AQ726" s="25"/>
      <c r="AR726" s="215"/>
      <c r="AS726" s="25"/>
      <c r="AT726" s="215"/>
      <c r="AU726" s="216"/>
      <c r="AV726" s="25"/>
      <c r="AW726" s="215"/>
      <c r="AX726" s="25"/>
      <c r="AY726" s="215"/>
      <c r="AZ726" s="216"/>
      <c r="BA726" s="25"/>
      <c r="BB726" s="215"/>
      <c r="BC726" s="25"/>
    </row>
    <row r="727" spans="24:55" ht="15.75" customHeight="1">
      <c r="X727" s="215"/>
      <c r="Y727" s="286"/>
      <c r="Z727" s="215"/>
      <c r="AA727" s="216"/>
      <c r="AB727" s="286"/>
      <c r="AC727" s="215"/>
      <c r="AD727" s="286"/>
      <c r="AE727" s="215"/>
      <c r="AF727" s="216"/>
      <c r="AG727" s="25"/>
      <c r="AH727" s="215"/>
      <c r="AI727" s="25"/>
      <c r="AJ727" s="215"/>
      <c r="AK727" s="216"/>
      <c r="AL727" s="25"/>
      <c r="AM727" s="215"/>
      <c r="AN727" s="25"/>
      <c r="AO727" s="215"/>
      <c r="AP727" s="216"/>
      <c r="AQ727" s="25"/>
      <c r="AR727" s="215"/>
      <c r="AS727" s="25"/>
      <c r="AT727" s="215"/>
      <c r="AU727" s="216"/>
      <c r="AV727" s="25"/>
      <c r="AW727" s="215"/>
      <c r="AX727" s="25"/>
      <c r="AY727" s="215"/>
      <c r="AZ727" s="216"/>
      <c r="BA727" s="25"/>
      <c r="BB727" s="215"/>
      <c r="BC727" s="25"/>
    </row>
    <row r="728" spans="24:55" ht="15.75" customHeight="1">
      <c r="X728" s="215"/>
      <c r="Y728" s="286"/>
      <c r="Z728" s="215"/>
      <c r="AA728" s="216"/>
      <c r="AB728" s="286"/>
      <c r="AC728" s="215"/>
      <c r="AD728" s="286"/>
      <c r="AE728" s="215"/>
      <c r="AF728" s="216"/>
      <c r="AG728" s="25"/>
      <c r="AH728" s="215"/>
      <c r="AI728" s="25"/>
      <c r="AJ728" s="215"/>
      <c r="AK728" s="216"/>
      <c r="AL728" s="25"/>
      <c r="AM728" s="215"/>
      <c r="AN728" s="25"/>
      <c r="AO728" s="215"/>
      <c r="AP728" s="216"/>
      <c r="AQ728" s="25"/>
      <c r="AR728" s="215"/>
      <c r="AS728" s="25"/>
      <c r="AT728" s="215"/>
      <c r="AU728" s="216"/>
      <c r="AV728" s="25"/>
      <c r="AW728" s="215"/>
      <c r="AX728" s="25"/>
      <c r="AY728" s="215"/>
      <c r="AZ728" s="216"/>
      <c r="BA728" s="25"/>
      <c r="BB728" s="215"/>
      <c r="BC728" s="25"/>
    </row>
    <row r="729" spans="24:55" ht="15.75" customHeight="1">
      <c r="X729" s="215"/>
      <c r="Y729" s="286"/>
      <c r="Z729" s="215"/>
      <c r="AA729" s="216"/>
      <c r="AB729" s="286"/>
      <c r="AC729" s="215"/>
      <c r="AD729" s="286"/>
      <c r="AE729" s="215"/>
      <c r="AF729" s="216"/>
      <c r="AG729" s="25"/>
      <c r="AH729" s="215"/>
      <c r="AI729" s="25"/>
      <c r="AJ729" s="215"/>
      <c r="AK729" s="216"/>
      <c r="AL729" s="25"/>
      <c r="AM729" s="215"/>
      <c r="AN729" s="25"/>
      <c r="AO729" s="215"/>
      <c r="AP729" s="216"/>
      <c r="AQ729" s="25"/>
      <c r="AR729" s="215"/>
      <c r="AS729" s="25"/>
      <c r="AT729" s="215"/>
      <c r="AU729" s="216"/>
      <c r="AV729" s="25"/>
      <c r="AW729" s="215"/>
      <c r="AX729" s="25"/>
      <c r="AY729" s="215"/>
      <c r="AZ729" s="216"/>
      <c r="BA729" s="25"/>
      <c r="BB729" s="215"/>
      <c r="BC729" s="25"/>
    </row>
    <row r="730" spans="24:55" ht="15.75" customHeight="1">
      <c r="X730" s="215"/>
      <c r="Y730" s="286"/>
      <c r="Z730" s="215"/>
      <c r="AA730" s="216"/>
      <c r="AB730" s="286"/>
      <c r="AC730" s="215"/>
      <c r="AD730" s="286"/>
      <c r="AE730" s="215"/>
      <c r="AF730" s="216"/>
      <c r="AG730" s="25"/>
      <c r="AH730" s="215"/>
      <c r="AI730" s="25"/>
      <c r="AJ730" s="215"/>
      <c r="AK730" s="216"/>
      <c r="AL730" s="25"/>
      <c r="AM730" s="215"/>
      <c r="AN730" s="25"/>
      <c r="AO730" s="215"/>
      <c r="AP730" s="216"/>
      <c r="AQ730" s="25"/>
      <c r="AR730" s="215"/>
      <c r="AS730" s="25"/>
      <c r="AT730" s="215"/>
      <c r="AU730" s="216"/>
      <c r="AV730" s="25"/>
      <c r="AW730" s="215"/>
      <c r="AX730" s="25"/>
      <c r="AY730" s="215"/>
      <c r="AZ730" s="216"/>
      <c r="BA730" s="25"/>
      <c r="BB730" s="215"/>
      <c r="BC730" s="25"/>
    </row>
    <row r="731" spans="24:55" ht="15.75" customHeight="1">
      <c r="X731" s="215"/>
      <c r="Y731" s="286"/>
      <c r="Z731" s="215"/>
      <c r="AA731" s="216"/>
      <c r="AB731" s="286"/>
      <c r="AC731" s="215"/>
      <c r="AD731" s="286"/>
      <c r="AE731" s="215"/>
      <c r="AF731" s="216"/>
      <c r="AG731" s="25"/>
      <c r="AH731" s="215"/>
      <c r="AI731" s="25"/>
      <c r="AJ731" s="215"/>
      <c r="AK731" s="216"/>
      <c r="AL731" s="25"/>
      <c r="AM731" s="215"/>
      <c r="AN731" s="25"/>
      <c r="AO731" s="215"/>
      <c r="AP731" s="216"/>
      <c r="AQ731" s="25"/>
      <c r="AR731" s="215"/>
      <c r="AS731" s="25"/>
      <c r="AT731" s="215"/>
      <c r="AU731" s="216"/>
      <c r="AV731" s="25"/>
      <c r="AW731" s="215"/>
      <c r="AX731" s="25"/>
      <c r="AY731" s="215"/>
      <c r="AZ731" s="216"/>
      <c r="BA731" s="25"/>
      <c r="BB731" s="215"/>
      <c r="BC731" s="25"/>
    </row>
    <row r="732" spans="24:55" ht="15.75" customHeight="1">
      <c r="X732" s="215"/>
      <c r="Y732" s="286"/>
      <c r="Z732" s="215"/>
      <c r="AA732" s="216"/>
      <c r="AB732" s="286"/>
      <c r="AC732" s="215"/>
      <c r="AD732" s="286"/>
      <c r="AE732" s="215"/>
      <c r="AF732" s="216"/>
      <c r="AG732" s="25"/>
      <c r="AH732" s="215"/>
      <c r="AI732" s="25"/>
      <c r="AJ732" s="215"/>
      <c r="AK732" s="216"/>
      <c r="AL732" s="25"/>
      <c r="AM732" s="215"/>
      <c r="AN732" s="25"/>
      <c r="AO732" s="215"/>
      <c r="AP732" s="216"/>
      <c r="AQ732" s="25"/>
      <c r="AR732" s="215"/>
      <c r="AS732" s="25"/>
      <c r="AT732" s="215"/>
      <c r="AU732" s="216"/>
      <c r="AV732" s="25"/>
      <c r="AW732" s="215"/>
      <c r="AX732" s="25"/>
      <c r="AY732" s="215"/>
      <c r="AZ732" s="216"/>
      <c r="BA732" s="25"/>
      <c r="BB732" s="215"/>
      <c r="BC732" s="25"/>
    </row>
    <row r="733" spans="24:55" ht="15.75" customHeight="1">
      <c r="X733" s="215"/>
      <c r="Y733" s="286"/>
      <c r="Z733" s="215"/>
      <c r="AA733" s="216"/>
      <c r="AB733" s="286"/>
      <c r="AC733" s="215"/>
      <c r="AD733" s="286"/>
      <c r="AE733" s="215"/>
      <c r="AF733" s="216"/>
      <c r="AG733" s="25"/>
      <c r="AH733" s="215"/>
      <c r="AI733" s="25"/>
      <c r="AJ733" s="215"/>
      <c r="AK733" s="216"/>
      <c r="AL733" s="25"/>
      <c r="AM733" s="215"/>
      <c r="AN733" s="25"/>
      <c r="AO733" s="215"/>
      <c r="AP733" s="216"/>
      <c r="AQ733" s="25"/>
      <c r="AR733" s="215"/>
      <c r="AS733" s="25"/>
      <c r="AT733" s="215"/>
      <c r="AU733" s="216"/>
      <c r="AV733" s="25"/>
      <c r="AW733" s="215"/>
      <c r="AX733" s="25"/>
      <c r="AY733" s="215"/>
      <c r="AZ733" s="216"/>
      <c r="BA733" s="25"/>
      <c r="BB733" s="215"/>
      <c r="BC733" s="25"/>
    </row>
    <row r="734" spans="24:55" ht="15.75" customHeight="1">
      <c r="X734" s="215"/>
      <c r="Y734" s="286"/>
      <c r="Z734" s="215"/>
      <c r="AA734" s="216"/>
      <c r="AB734" s="286"/>
      <c r="AC734" s="215"/>
      <c r="AD734" s="286"/>
      <c r="AE734" s="215"/>
      <c r="AF734" s="216"/>
      <c r="AG734" s="25"/>
      <c r="AH734" s="215"/>
      <c r="AI734" s="25"/>
      <c r="AJ734" s="215"/>
      <c r="AK734" s="216"/>
      <c r="AL734" s="25"/>
      <c r="AM734" s="215"/>
      <c r="AN734" s="25"/>
      <c r="AO734" s="215"/>
      <c r="AP734" s="216"/>
      <c r="AQ734" s="25"/>
      <c r="AR734" s="215"/>
      <c r="AS734" s="25"/>
      <c r="AT734" s="215"/>
      <c r="AU734" s="216"/>
      <c r="AV734" s="25"/>
      <c r="AW734" s="215"/>
      <c r="AX734" s="25"/>
      <c r="AY734" s="215"/>
      <c r="AZ734" s="216"/>
      <c r="BA734" s="25"/>
      <c r="BB734" s="215"/>
      <c r="BC734" s="25"/>
    </row>
    <row r="735" spans="24:55" ht="15.75" customHeight="1">
      <c r="X735" s="215"/>
      <c r="Y735" s="286"/>
      <c r="Z735" s="215"/>
      <c r="AA735" s="216"/>
      <c r="AB735" s="286"/>
      <c r="AC735" s="215"/>
      <c r="AD735" s="286"/>
      <c r="AE735" s="215"/>
      <c r="AF735" s="216"/>
      <c r="AG735" s="25"/>
      <c r="AH735" s="215"/>
      <c r="AI735" s="25"/>
      <c r="AJ735" s="215"/>
      <c r="AK735" s="216"/>
      <c r="AL735" s="25"/>
      <c r="AM735" s="215"/>
      <c r="AN735" s="25"/>
      <c r="AO735" s="215"/>
      <c r="AP735" s="216"/>
      <c r="AQ735" s="25"/>
      <c r="AR735" s="215"/>
      <c r="AS735" s="25"/>
      <c r="AT735" s="215"/>
      <c r="AU735" s="216"/>
      <c r="AV735" s="25"/>
      <c r="AW735" s="215"/>
      <c r="AX735" s="25"/>
      <c r="AY735" s="215"/>
      <c r="AZ735" s="216"/>
      <c r="BA735" s="25"/>
      <c r="BB735" s="215"/>
      <c r="BC735" s="25"/>
    </row>
    <row r="736" spans="24:55" ht="15.75" customHeight="1">
      <c r="X736" s="215"/>
      <c r="Y736" s="286"/>
      <c r="Z736" s="215"/>
      <c r="AA736" s="216"/>
      <c r="AB736" s="286"/>
      <c r="AC736" s="215"/>
      <c r="AD736" s="286"/>
      <c r="AE736" s="215"/>
      <c r="AF736" s="216"/>
      <c r="AG736" s="25"/>
      <c r="AH736" s="215"/>
      <c r="AI736" s="25"/>
      <c r="AJ736" s="215"/>
      <c r="AK736" s="216"/>
      <c r="AL736" s="25"/>
      <c r="AM736" s="215"/>
      <c r="AN736" s="25"/>
      <c r="AO736" s="215"/>
      <c r="AP736" s="216"/>
      <c r="AQ736" s="25"/>
      <c r="AR736" s="215"/>
      <c r="AS736" s="25"/>
      <c r="AT736" s="215"/>
      <c r="AU736" s="216"/>
      <c r="AV736" s="25"/>
      <c r="AW736" s="215"/>
      <c r="AX736" s="25"/>
      <c r="AY736" s="215"/>
      <c r="AZ736" s="216"/>
      <c r="BA736" s="25"/>
      <c r="BB736" s="215"/>
      <c r="BC736" s="25"/>
    </row>
    <row r="737" spans="24:55" ht="15.75" customHeight="1">
      <c r="X737" s="215"/>
      <c r="Y737" s="286"/>
      <c r="Z737" s="215"/>
      <c r="AA737" s="216"/>
      <c r="AB737" s="286"/>
      <c r="AC737" s="215"/>
      <c r="AD737" s="286"/>
      <c r="AE737" s="215"/>
      <c r="AF737" s="216"/>
      <c r="AG737" s="25"/>
      <c r="AH737" s="215"/>
      <c r="AI737" s="25"/>
      <c r="AJ737" s="215"/>
      <c r="AK737" s="216"/>
      <c r="AL737" s="25"/>
      <c r="AM737" s="215"/>
      <c r="AN737" s="25"/>
      <c r="AO737" s="215"/>
      <c r="AP737" s="216"/>
      <c r="AQ737" s="25"/>
      <c r="AR737" s="215"/>
      <c r="AS737" s="25"/>
      <c r="AT737" s="215"/>
      <c r="AU737" s="216"/>
      <c r="AV737" s="25"/>
      <c r="AW737" s="215"/>
      <c r="AX737" s="25"/>
      <c r="AY737" s="215"/>
      <c r="AZ737" s="216"/>
      <c r="BA737" s="25"/>
      <c r="BB737" s="215"/>
      <c r="BC737" s="25"/>
    </row>
    <row r="738" spans="24:55" ht="15.75" customHeight="1">
      <c r="X738" s="215"/>
      <c r="Y738" s="286"/>
      <c r="Z738" s="215"/>
      <c r="AA738" s="216"/>
      <c r="AB738" s="286"/>
      <c r="AC738" s="215"/>
      <c r="AD738" s="286"/>
      <c r="AE738" s="215"/>
      <c r="AF738" s="216"/>
      <c r="AG738" s="25"/>
      <c r="AH738" s="215"/>
      <c r="AI738" s="25"/>
      <c r="AJ738" s="215"/>
      <c r="AK738" s="216"/>
      <c r="AL738" s="25"/>
      <c r="AM738" s="215"/>
      <c r="AN738" s="25"/>
      <c r="AO738" s="215"/>
      <c r="AP738" s="216"/>
      <c r="AQ738" s="25"/>
      <c r="AR738" s="215"/>
      <c r="AS738" s="25"/>
      <c r="AT738" s="215"/>
      <c r="AU738" s="216"/>
      <c r="AV738" s="25"/>
      <c r="AW738" s="215"/>
      <c r="AX738" s="25"/>
      <c r="AY738" s="215"/>
      <c r="AZ738" s="216"/>
      <c r="BA738" s="25"/>
      <c r="BB738" s="215"/>
      <c r="BC738" s="25"/>
    </row>
    <row r="739" spans="24:55" ht="15.75" customHeight="1">
      <c r="X739" s="215"/>
      <c r="Y739" s="286"/>
      <c r="Z739" s="215"/>
      <c r="AA739" s="216"/>
      <c r="AB739" s="286"/>
      <c r="AC739" s="215"/>
      <c r="AD739" s="286"/>
      <c r="AE739" s="215"/>
      <c r="AF739" s="216"/>
      <c r="AG739" s="25"/>
      <c r="AH739" s="215"/>
      <c r="AI739" s="25"/>
      <c r="AJ739" s="215"/>
      <c r="AK739" s="216"/>
      <c r="AL739" s="25"/>
      <c r="AM739" s="215"/>
      <c r="AN739" s="25"/>
      <c r="AO739" s="215"/>
      <c r="AP739" s="216"/>
      <c r="AQ739" s="25"/>
      <c r="AR739" s="215"/>
      <c r="AS739" s="25"/>
      <c r="AT739" s="215"/>
      <c r="AU739" s="216"/>
      <c r="AV739" s="25"/>
      <c r="AW739" s="215"/>
      <c r="AX739" s="25"/>
      <c r="AY739" s="215"/>
      <c r="AZ739" s="216"/>
      <c r="BA739" s="25"/>
      <c r="BB739" s="215"/>
      <c r="BC739" s="25"/>
    </row>
    <row r="740" spans="24:55" ht="15.75" customHeight="1">
      <c r="X740" s="215"/>
      <c r="Y740" s="286"/>
      <c r="Z740" s="215"/>
      <c r="AA740" s="216"/>
      <c r="AB740" s="286"/>
      <c r="AC740" s="215"/>
      <c r="AD740" s="286"/>
      <c r="AE740" s="215"/>
      <c r="AF740" s="216"/>
      <c r="AG740" s="25"/>
      <c r="AH740" s="215"/>
      <c r="AI740" s="25"/>
      <c r="AJ740" s="215"/>
      <c r="AK740" s="216"/>
      <c r="AL740" s="25"/>
      <c r="AM740" s="215"/>
      <c r="AN740" s="25"/>
      <c r="AO740" s="215"/>
      <c r="AP740" s="216"/>
      <c r="AQ740" s="25"/>
      <c r="AR740" s="215"/>
      <c r="AS740" s="25"/>
      <c r="AT740" s="215"/>
      <c r="AU740" s="216"/>
      <c r="AV740" s="25"/>
      <c r="AW740" s="215"/>
      <c r="AX740" s="25"/>
      <c r="AY740" s="215"/>
      <c r="AZ740" s="216"/>
      <c r="BA740" s="25"/>
      <c r="BB740" s="215"/>
      <c r="BC740" s="25"/>
    </row>
    <row r="741" spans="24:55" ht="15.75" customHeight="1">
      <c r="X741" s="215"/>
      <c r="Y741" s="286"/>
      <c r="Z741" s="215"/>
      <c r="AA741" s="216"/>
      <c r="AB741" s="286"/>
      <c r="AC741" s="215"/>
      <c r="AD741" s="286"/>
      <c r="AE741" s="215"/>
      <c r="AF741" s="216"/>
      <c r="AG741" s="25"/>
      <c r="AH741" s="215"/>
      <c r="AI741" s="25"/>
      <c r="AJ741" s="215"/>
      <c r="AK741" s="216"/>
      <c r="AL741" s="25"/>
      <c r="AM741" s="215"/>
      <c r="AN741" s="25"/>
      <c r="AO741" s="215"/>
      <c r="AP741" s="216"/>
      <c r="AQ741" s="25"/>
      <c r="AR741" s="215"/>
      <c r="AS741" s="25"/>
      <c r="AT741" s="215"/>
      <c r="AU741" s="216"/>
      <c r="AV741" s="25"/>
      <c r="AW741" s="215"/>
      <c r="AX741" s="25"/>
      <c r="AY741" s="215"/>
      <c r="AZ741" s="216"/>
      <c r="BA741" s="25"/>
      <c r="BB741" s="215"/>
      <c r="BC741" s="25"/>
    </row>
    <row r="742" spans="24:55" ht="15.75" customHeight="1">
      <c r="X742" s="215"/>
      <c r="Y742" s="286"/>
      <c r="Z742" s="215"/>
      <c r="AA742" s="216"/>
      <c r="AB742" s="286"/>
      <c r="AC742" s="215"/>
      <c r="AD742" s="286"/>
      <c r="AE742" s="215"/>
      <c r="AF742" s="216"/>
      <c r="AG742" s="25"/>
      <c r="AH742" s="215"/>
      <c r="AI742" s="25"/>
      <c r="AJ742" s="215"/>
      <c r="AK742" s="216"/>
      <c r="AL742" s="25"/>
      <c r="AM742" s="215"/>
      <c r="AN742" s="25"/>
      <c r="AO742" s="215"/>
      <c r="AP742" s="216"/>
      <c r="AQ742" s="25"/>
      <c r="AR742" s="215"/>
      <c r="AS742" s="25"/>
      <c r="AT742" s="215"/>
      <c r="AU742" s="216"/>
      <c r="AV742" s="25"/>
      <c r="AW742" s="215"/>
      <c r="AX742" s="25"/>
      <c r="AY742" s="215"/>
      <c r="AZ742" s="216"/>
      <c r="BA742" s="25"/>
      <c r="BB742" s="215"/>
      <c r="BC742" s="25"/>
    </row>
    <row r="743" spans="24:55" ht="15.75" customHeight="1">
      <c r="X743" s="215"/>
      <c r="Y743" s="286"/>
      <c r="Z743" s="215"/>
      <c r="AA743" s="216"/>
      <c r="AB743" s="286"/>
      <c r="AC743" s="215"/>
      <c r="AD743" s="286"/>
      <c r="AE743" s="215"/>
      <c r="AF743" s="216"/>
      <c r="AG743" s="25"/>
      <c r="AH743" s="215"/>
      <c r="AI743" s="25"/>
      <c r="AJ743" s="215"/>
      <c r="AK743" s="216"/>
      <c r="AL743" s="25"/>
      <c r="AM743" s="215"/>
      <c r="AN743" s="25"/>
      <c r="AO743" s="215"/>
      <c r="AP743" s="216"/>
      <c r="AQ743" s="25"/>
      <c r="AR743" s="215"/>
      <c r="AS743" s="25"/>
      <c r="AT743" s="215"/>
      <c r="AU743" s="216"/>
      <c r="AV743" s="25"/>
      <c r="AW743" s="215"/>
      <c r="AX743" s="25"/>
      <c r="AY743" s="215"/>
      <c r="AZ743" s="216"/>
      <c r="BA743" s="25"/>
      <c r="BB743" s="215"/>
      <c r="BC743" s="25"/>
    </row>
    <row r="744" spans="24:55" ht="15.75" customHeight="1">
      <c r="X744" s="215"/>
      <c r="Y744" s="286"/>
      <c r="Z744" s="215"/>
      <c r="AA744" s="216"/>
      <c r="AB744" s="286"/>
      <c r="AC744" s="215"/>
      <c r="AD744" s="286"/>
      <c r="AE744" s="215"/>
      <c r="AF744" s="216"/>
      <c r="AG744" s="25"/>
      <c r="AH744" s="215"/>
      <c r="AI744" s="25"/>
      <c r="AJ744" s="215"/>
      <c r="AK744" s="216"/>
      <c r="AL744" s="25"/>
      <c r="AM744" s="215"/>
      <c r="AN744" s="25"/>
      <c r="AO744" s="215"/>
      <c r="AP744" s="216"/>
      <c r="AQ744" s="25"/>
      <c r="AR744" s="215"/>
      <c r="AS744" s="25"/>
      <c r="AT744" s="215"/>
      <c r="AU744" s="216"/>
      <c r="AV744" s="25"/>
      <c r="AW744" s="215"/>
      <c r="AX744" s="25"/>
      <c r="AY744" s="215"/>
      <c r="AZ744" s="216"/>
      <c r="BA744" s="25"/>
      <c r="BB744" s="215"/>
      <c r="BC744" s="25"/>
    </row>
    <row r="745" spans="24:55" ht="15.75" customHeight="1">
      <c r="X745" s="215"/>
      <c r="Y745" s="286"/>
      <c r="Z745" s="215"/>
      <c r="AA745" s="216"/>
      <c r="AB745" s="286"/>
      <c r="AC745" s="215"/>
      <c r="AD745" s="286"/>
      <c r="AE745" s="215"/>
      <c r="AF745" s="216"/>
      <c r="AG745" s="25"/>
      <c r="AH745" s="215"/>
      <c r="AI745" s="25"/>
      <c r="AJ745" s="215"/>
      <c r="AK745" s="216"/>
      <c r="AL745" s="25"/>
      <c r="AM745" s="215"/>
      <c r="AN745" s="25"/>
      <c r="AO745" s="215"/>
      <c r="AP745" s="216"/>
      <c r="AQ745" s="25"/>
      <c r="AR745" s="215"/>
      <c r="AS745" s="25"/>
      <c r="AT745" s="215"/>
      <c r="AU745" s="216"/>
      <c r="AV745" s="25"/>
      <c r="AW745" s="215"/>
      <c r="AX745" s="25"/>
      <c r="AY745" s="215"/>
      <c r="AZ745" s="216"/>
      <c r="BA745" s="25"/>
      <c r="BB745" s="215"/>
      <c r="BC745" s="25"/>
    </row>
    <row r="746" spans="24:55" ht="15.75" customHeight="1">
      <c r="X746" s="215"/>
      <c r="Y746" s="286"/>
      <c r="Z746" s="215"/>
      <c r="AA746" s="216"/>
      <c r="AB746" s="286"/>
      <c r="AC746" s="215"/>
      <c r="AD746" s="286"/>
      <c r="AE746" s="215"/>
      <c r="AF746" s="216"/>
      <c r="AG746" s="25"/>
      <c r="AH746" s="215"/>
      <c r="AI746" s="25"/>
      <c r="AJ746" s="215"/>
      <c r="AK746" s="216"/>
      <c r="AL746" s="25"/>
      <c r="AM746" s="215"/>
      <c r="AN746" s="25"/>
      <c r="AO746" s="215"/>
      <c r="AP746" s="216"/>
      <c r="AQ746" s="25"/>
      <c r="AR746" s="215"/>
      <c r="AS746" s="25"/>
      <c r="AT746" s="215"/>
      <c r="AU746" s="216"/>
      <c r="AV746" s="25"/>
      <c r="AW746" s="215"/>
      <c r="AX746" s="25"/>
      <c r="AY746" s="215"/>
      <c r="AZ746" s="216"/>
      <c r="BA746" s="25"/>
      <c r="BB746" s="215"/>
      <c r="BC746" s="25"/>
    </row>
    <row r="747" spans="24:55" ht="15.75" customHeight="1">
      <c r="X747" s="215"/>
      <c r="Y747" s="286"/>
      <c r="Z747" s="215"/>
      <c r="AA747" s="216"/>
      <c r="AB747" s="286"/>
      <c r="AC747" s="215"/>
      <c r="AD747" s="286"/>
      <c r="AE747" s="215"/>
      <c r="AF747" s="216"/>
      <c r="AG747" s="25"/>
      <c r="AH747" s="215"/>
      <c r="AI747" s="25"/>
      <c r="AJ747" s="215"/>
      <c r="AK747" s="216"/>
      <c r="AL747" s="25"/>
      <c r="AM747" s="215"/>
      <c r="AN747" s="25"/>
      <c r="AO747" s="215"/>
      <c r="AP747" s="216"/>
      <c r="AQ747" s="25"/>
      <c r="AR747" s="215"/>
      <c r="AS747" s="25"/>
      <c r="AT747" s="215"/>
      <c r="AU747" s="216"/>
      <c r="AV747" s="25"/>
      <c r="AW747" s="215"/>
      <c r="AX747" s="25"/>
      <c r="AY747" s="215"/>
      <c r="AZ747" s="216"/>
      <c r="BA747" s="25"/>
      <c r="BB747" s="215"/>
      <c r="BC747" s="25"/>
    </row>
    <row r="748" spans="24:55" ht="15.75" customHeight="1">
      <c r="X748" s="215"/>
      <c r="Y748" s="286"/>
      <c r="Z748" s="215"/>
      <c r="AA748" s="216"/>
      <c r="AB748" s="286"/>
      <c r="AC748" s="215"/>
      <c r="AD748" s="286"/>
      <c r="AE748" s="215"/>
      <c r="AF748" s="216"/>
      <c r="AG748" s="25"/>
      <c r="AH748" s="215"/>
      <c r="AI748" s="25"/>
      <c r="AJ748" s="215"/>
      <c r="AK748" s="216"/>
      <c r="AL748" s="25"/>
      <c r="AM748" s="215"/>
      <c r="AN748" s="25"/>
      <c r="AO748" s="215"/>
      <c r="AP748" s="216"/>
      <c r="AQ748" s="25"/>
      <c r="AR748" s="215"/>
      <c r="AS748" s="25"/>
      <c r="AT748" s="215"/>
      <c r="AU748" s="216"/>
      <c r="AV748" s="25"/>
      <c r="AW748" s="215"/>
      <c r="AX748" s="25"/>
      <c r="AY748" s="215"/>
      <c r="AZ748" s="216"/>
      <c r="BA748" s="25"/>
      <c r="BB748" s="215"/>
      <c r="BC748" s="25"/>
    </row>
    <row r="749" spans="24:55" ht="15.75" customHeight="1">
      <c r="X749" s="215"/>
      <c r="Y749" s="286"/>
      <c r="Z749" s="215"/>
      <c r="AA749" s="216"/>
      <c r="AB749" s="286"/>
      <c r="AC749" s="215"/>
      <c r="AD749" s="286"/>
      <c r="AE749" s="215"/>
      <c r="AF749" s="216"/>
      <c r="AG749" s="25"/>
      <c r="AH749" s="215"/>
      <c r="AI749" s="25"/>
      <c r="AJ749" s="215"/>
      <c r="AK749" s="216"/>
      <c r="AL749" s="25"/>
      <c r="AM749" s="215"/>
      <c r="AN749" s="25"/>
      <c r="AO749" s="215"/>
      <c r="AP749" s="216"/>
      <c r="AQ749" s="25"/>
      <c r="AR749" s="215"/>
      <c r="AS749" s="25"/>
      <c r="AT749" s="215"/>
      <c r="AU749" s="216"/>
      <c r="AV749" s="25"/>
      <c r="AW749" s="215"/>
      <c r="AX749" s="25"/>
      <c r="AY749" s="215"/>
      <c r="AZ749" s="216"/>
      <c r="BA749" s="25"/>
      <c r="BB749" s="215"/>
      <c r="BC749" s="25"/>
    </row>
    <row r="750" spans="24:55" ht="15.75" customHeight="1">
      <c r="X750" s="215"/>
      <c r="Y750" s="286"/>
      <c r="Z750" s="215"/>
      <c r="AA750" s="216"/>
      <c r="AB750" s="286"/>
      <c r="AC750" s="215"/>
      <c r="AD750" s="286"/>
      <c r="AE750" s="215"/>
      <c r="AF750" s="216"/>
      <c r="AG750" s="25"/>
      <c r="AH750" s="215"/>
      <c r="AI750" s="25"/>
      <c r="AJ750" s="215"/>
      <c r="AK750" s="216"/>
      <c r="AL750" s="25"/>
      <c r="AM750" s="215"/>
      <c r="AN750" s="25"/>
      <c r="AO750" s="215"/>
      <c r="AP750" s="216"/>
      <c r="AQ750" s="25"/>
      <c r="AR750" s="215"/>
      <c r="AS750" s="25"/>
      <c r="AT750" s="215"/>
      <c r="AU750" s="216"/>
      <c r="AV750" s="25"/>
      <c r="AW750" s="215"/>
      <c r="AX750" s="25"/>
      <c r="AY750" s="215"/>
      <c r="AZ750" s="216"/>
      <c r="BA750" s="25"/>
      <c r="BB750" s="215"/>
      <c r="BC750" s="25"/>
    </row>
    <row r="751" spans="24:55" ht="15.75" customHeight="1">
      <c r="X751" s="215"/>
      <c r="Y751" s="286"/>
      <c r="Z751" s="215"/>
      <c r="AA751" s="216"/>
      <c r="AB751" s="286"/>
      <c r="AC751" s="215"/>
      <c r="AD751" s="286"/>
      <c r="AE751" s="215"/>
      <c r="AF751" s="216"/>
      <c r="AG751" s="25"/>
      <c r="AH751" s="215"/>
      <c r="AI751" s="25"/>
      <c r="AJ751" s="215"/>
      <c r="AK751" s="216"/>
      <c r="AL751" s="25"/>
      <c r="AM751" s="215"/>
      <c r="AN751" s="25"/>
      <c r="AO751" s="215"/>
      <c r="AP751" s="216"/>
      <c r="AQ751" s="25"/>
      <c r="AR751" s="215"/>
      <c r="AS751" s="25"/>
      <c r="AT751" s="215"/>
      <c r="AU751" s="216"/>
      <c r="AV751" s="25"/>
      <c r="AW751" s="215"/>
      <c r="AX751" s="25"/>
      <c r="AY751" s="215"/>
      <c r="AZ751" s="216"/>
      <c r="BA751" s="25"/>
      <c r="BB751" s="215"/>
      <c r="BC751" s="25"/>
    </row>
    <row r="752" spans="24:55" ht="15.75" customHeight="1">
      <c r="X752" s="215"/>
      <c r="Y752" s="286"/>
      <c r="Z752" s="215"/>
      <c r="AA752" s="216"/>
      <c r="AB752" s="286"/>
      <c r="AC752" s="215"/>
      <c r="AD752" s="286"/>
      <c r="AE752" s="215"/>
      <c r="AF752" s="216"/>
      <c r="AG752" s="25"/>
      <c r="AH752" s="215"/>
      <c r="AI752" s="25"/>
      <c r="AJ752" s="215"/>
      <c r="AK752" s="216"/>
      <c r="AL752" s="25"/>
      <c r="AM752" s="215"/>
      <c r="AN752" s="25"/>
      <c r="AO752" s="215"/>
      <c r="AP752" s="216"/>
      <c r="AQ752" s="25"/>
      <c r="AR752" s="215"/>
      <c r="AS752" s="25"/>
      <c r="AT752" s="215"/>
      <c r="AU752" s="216"/>
      <c r="AV752" s="25"/>
      <c r="AW752" s="215"/>
      <c r="AX752" s="25"/>
      <c r="AY752" s="215"/>
      <c r="AZ752" s="216"/>
      <c r="BA752" s="25"/>
      <c r="BB752" s="215"/>
      <c r="BC752" s="25"/>
    </row>
    <row r="753" spans="24:55" ht="15.75" customHeight="1">
      <c r="X753" s="215"/>
      <c r="Y753" s="286"/>
      <c r="Z753" s="215"/>
      <c r="AA753" s="216"/>
      <c r="AB753" s="286"/>
      <c r="AC753" s="215"/>
      <c r="AD753" s="286"/>
      <c r="AE753" s="215"/>
      <c r="AF753" s="216"/>
      <c r="AG753" s="25"/>
      <c r="AH753" s="215"/>
      <c r="AI753" s="25"/>
      <c r="AJ753" s="215"/>
      <c r="AK753" s="216"/>
      <c r="AL753" s="25"/>
      <c r="AM753" s="215"/>
      <c r="AN753" s="25"/>
      <c r="AO753" s="215"/>
      <c r="AP753" s="216"/>
      <c r="AQ753" s="25"/>
      <c r="AR753" s="215"/>
      <c r="AS753" s="25"/>
      <c r="AT753" s="215"/>
      <c r="AU753" s="216"/>
      <c r="AV753" s="25"/>
      <c r="AW753" s="215"/>
      <c r="AX753" s="25"/>
      <c r="AY753" s="215"/>
      <c r="AZ753" s="216"/>
      <c r="BA753" s="25"/>
      <c r="BB753" s="215"/>
      <c r="BC753" s="25"/>
    </row>
    <row r="754" spans="24:55" ht="15.75" customHeight="1">
      <c r="X754" s="215"/>
      <c r="Y754" s="286"/>
      <c r="Z754" s="215"/>
      <c r="AA754" s="216"/>
      <c r="AB754" s="286"/>
      <c r="AC754" s="215"/>
      <c r="AD754" s="286"/>
      <c r="AE754" s="215"/>
      <c r="AF754" s="216"/>
      <c r="AG754" s="25"/>
      <c r="AH754" s="215"/>
      <c r="AI754" s="25"/>
      <c r="AJ754" s="215"/>
      <c r="AK754" s="216"/>
      <c r="AL754" s="25"/>
      <c r="AM754" s="215"/>
      <c r="AN754" s="25"/>
      <c r="AO754" s="215"/>
      <c r="AP754" s="216"/>
      <c r="AQ754" s="25"/>
      <c r="AR754" s="215"/>
      <c r="AS754" s="25"/>
      <c r="AT754" s="215"/>
      <c r="AU754" s="216"/>
      <c r="AV754" s="25"/>
      <c r="AW754" s="215"/>
      <c r="AX754" s="25"/>
      <c r="AY754" s="215"/>
      <c r="AZ754" s="216"/>
      <c r="BA754" s="25"/>
      <c r="BB754" s="215"/>
      <c r="BC754" s="25"/>
    </row>
    <row r="755" spans="24:55" ht="15.75" customHeight="1">
      <c r="X755" s="215"/>
      <c r="Y755" s="286"/>
      <c r="Z755" s="215"/>
      <c r="AA755" s="216"/>
      <c r="AB755" s="286"/>
      <c r="AC755" s="215"/>
      <c r="AD755" s="286"/>
      <c r="AE755" s="215"/>
      <c r="AF755" s="216"/>
      <c r="AG755" s="25"/>
      <c r="AH755" s="215"/>
      <c r="AI755" s="25"/>
      <c r="AJ755" s="215"/>
      <c r="AK755" s="216"/>
      <c r="AL755" s="25"/>
      <c r="AM755" s="215"/>
      <c r="AN755" s="25"/>
      <c r="AO755" s="215"/>
      <c r="AP755" s="216"/>
      <c r="AQ755" s="25"/>
      <c r="AR755" s="215"/>
      <c r="AS755" s="25"/>
      <c r="AT755" s="215"/>
      <c r="AU755" s="216"/>
      <c r="AV755" s="25"/>
      <c r="AW755" s="215"/>
      <c r="AX755" s="25"/>
      <c r="AY755" s="215"/>
      <c r="AZ755" s="216"/>
      <c r="BA755" s="25"/>
      <c r="BB755" s="215"/>
      <c r="BC755" s="25"/>
    </row>
    <row r="756" spans="24:55" ht="15.75" customHeight="1">
      <c r="X756" s="215"/>
      <c r="Y756" s="286"/>
      <c r="Z756" s="215"/>
      <c r="AA756" s="216"/>
      <c r="AB756" s="286"/>
      <c r="AC756" s="215"/>
      <c r="AD756" s="286"/>
      <c r="AE756" s="215"/>
      <c r="AF756" s="216"/>
      <c r="AG756" s="25"/>
      <c r="AH756" s="215"/>
      <c r="AI756" s="25"/>
      <c r="AJ756" s="215"/>
      <c r="AK756" s="216"/>
      <c r="AL756" s="25"/>
      <c r="AM756" s="215"/>
      <c r="AN756" s="25"/>
      <c r="AO756" s="215"/>
      <c r="AP756" s="216"/>
      <c r="AQ756" s="25"/>
      <c r="AR756" s="215"/>
      <c r="AS756" s="25"/>
      <c r="AT756" s="215"/>
      <c r="AU756" s="216"/>
      <c r="AV756" s="25"/>
      <c r="AW756" s="215"/>
      <c r="AX756" s="25"/>
      <c r="AY756" s="215"/>
      <c r="AZ756" s="216"/>
      <c r="BA756" s="25"/>
      <c r="BB756" s="215"/>
      <c r="BC756" s="25"/>
    </row>
    <row r="757" spans="24:55" ht="15.75" customHeight="1">
      <c r="X757" s="215"/>
      <c r="Y757" s="286"/>
      <c r="Z757" s="215"/>
      <c r="AA757" s="216"/>
      <c r="AB757" s="286"/>
      <c r="AC757" s="215"/>
      <c r="AD757" s="286"/>
      <c r="AE757" s="215"/>
      <c r="AF757" s="216"/>
      <c r="AG757" s="25"/>
      <c r="AH757" s="215"/>
      <c r="AI757" s="25"/>
      <c r="AJ757" s="215"/>
      <c r="AK757" s="216"/>
      <c r="AL757" s="25"/>
      <c r="AM757" s="215"/>
      <c r="AN757" s="25"/>
      <c r="AO757" s="215"/>
      <c r="AP757" s="216"/>
      <c r="AQ757" s="25"/>
      <c r="AR757" s="215"/>
      <c r="AS757" s="25"/>
      <c r="AT757" s="215"/>
      <c r="AU757" s="216"/>
      <c r="AV757" s="25"/>
      <c r="AW757" s="215"/>
      <c r="AX757" s="25"/>
      <c r="AY757" s="215"/>
      <c r="AZ757" s="216"/>
      <c r="BA757" s="25"/>
      <c r="BB757" s="215"/>
      <c r="BC757" s="25"/>
    </row>
    <row r="758" spans="24:55" ht="15.75" customHeight="1">
      <c r="X758" s="215"/>
      <c r="Y758" s="286"/>
      <c r="Z758" s="215"/>
      <c r="AA758" s="216"/>
      <c r="AB758" s="286"/>
      <c r="AC758" s="215"/>
      <c r="AD758" s="286"/>
      <c r="AE758" s="215"/>
      <c r="AF758" s="216"/>
      <c r="AG758" s="25"/>
      <c r="AH758" s="215"/>
      <c r="AI758" s="25"/>
      <c r="AJ758" s="215"/>
      <c r="AK758" s="216"/>
      <c r="AL758" s="25"/>
      <c r="AM758" s="215"/>
      <c r="AN758" s="25"/>
      <c r="AO758" s="215"/>
      <c r="AP758" s="216"/>
      <c r="AQ758" s="25"/>
      <c r="AR758" s="215"/>
      <c r="AS758" s="25"/>
      <c r="AT758" s="215"/>
      <c r="AU758" s="216"/>
      <c r="AV758" s="25"/>
      <c r="AW758" s="215"/>
      <c r="AX758" s="25"/>
      <c r="AY758" s="215"/>
      <c r="AZ758" s="216"/>
      <c r="BA758" s="25"/>
      <c r="BB758" s="215"/>
      <c r="BC758" s="25"/>
    </row>
    <row r="759" spans="24:55" ht="15.75" customHeight="1">
      <c r="X759" s="215"/>
      <c r="Y759" s="286"/>
      <c r="Z759" s="215"/>
      <c r="AA759" s="216"/>
      <c r="AB759" s="286"/>
      <c r="AC759" s="215"/>
      <c r="AD759" s="286"/>
      <c r="AE759" s="215"/>
      <c r="AF759" s="216"/>
      <c r="AG759" s="25"/>
      <c r="AH759" s="215"/>
      <c r="AI759" s="25"/>
      <c r="AJ759" s="215"/>
      <c r="AK759" s="216"/>
      <c r="AL759" s="25"/>
      <c r="AM759" s="215"/>
      <c r="AN759" s="25"/>
      <c r="AO759" s="215"/>
      <c r="AP759" s="216"/>
      <c r="AQ759" s="25"/>
      <c r="AR759" s="215"/>
      <c r="AS759" s="25"/>
      <c r="AT759" s="215"/>
      <c r="AU759" s="216"/>
      <c r="AV759" s="25"/>
      <c r="AW759" s="215"/>
      <c r="AX759" s="25"/>
      <c r="AY759" s="215"/>
      <c r="AZ759" s="216"/>
      <c r="BA759" s="25"/>
      <c r="BB759" s="215"/>
      <c r="BC759" s="25"/>
    </row>
    <row r="760" spans="24:55" ht="15.75" customHeight="1">
      <c r="X760" s="215"/>
      <c r="Y760" s="286"/>
      <c r="Z760" s="215"/>
      <c r="AA760" s="216"/>
      <c r="AB760" s="286"/>
      <c r="AC760" s="215"/>
      <c r="AD760" s="286"/>
      <c r="AE760" s="215"/>
      <c r="AF760" s="216"/>
      <c r="AG760" s="25"/>
      <c r="AH760" s="215"/>
      <c r="AI760" s="25"/>
      <c r="AJ760" s="215"/>
      <c r="AK760" s="216"/>
      <c r="AL760" s="25"/>
      <c r="AM760" s="215"/>
      <c r="AN760" s="25"/>
      <c r="AO760" s="215"/>
      <c r="AP760" s="216"/>
      <c r="AQ760" s="25"/>
      <c r="AR760" s="215"/>
      <c r="AS760" s="25"/>
      <c r="AT760" s="215"/>
      <c r="AU760" s="216"/>
      <c r="AV760" s="25"/>
      <c r="AW760" s="215"/>
      <c r="AX760" s="25"/>
      <c r="AY760" s="215"/>
      <c r="AZ760" s="216"/>
      <c r="BA760" s="25"/>
      <c r="BB760" s="215"/>
      <c r="BC760" s="25"/>
    </row>
    <row r="761" spans="24:55" ht="15.75" customHeight="1">
      <c r="X761" s="215"/>
      <c r="Y761" s="286"/>
      <c r="Z761" s="215"/>
      <c r="AA761" s="216"/>
      <c r="AB761" s="286"/>
      <c r="AC761" s="215"/>
      <c r="AD761" s="286"/>
      <c r="AE761" s="215"/>
      <c r="AF761" s="216"/>
      <c r="AG761" s="25"/>
      <c r="AH761" s="215"/>
      <c r="AI761" s="25"/>
      <c r="AJ761" s="215"/>
      <c r="AK761" s="216"/>
      <c r="AL761" s="25"/>
      <c r="AM761" s="215"/>
      <c r="AN761" s="25"/>
      <c r="AO761" s="215"/>
      <c r="AP761" s="216"/>
      <c r="AQ761" s="25"/>
      <c r="AR761" s="215"/>
      <c r="AS761" s="25"/>
      <c r="AT761" s="215"/>
      <c r="AU761" s="216"/>
      <c r="AV761" s="25"/>
      <c r="AW761" s="215"/>
      <c r="AX761" s="25"/>
      <c r="AY761" s="215"/>
      <c r="AZ761" s="216"/>
      <c r="BA761" s="25"/>
      <c r="BB761" s="215"/>
      <c r="BC761" s="25"/>
    </row>
    <row r="762" spans="24:55" ht="15.75" customHeight="1">
      <c r="X762" s="215"/>
      <c r="Y762" s="286"/>
      <c r="Z762" s="215"/>
      <c r="AA762" s="216"/>
      <c r="AB762" s="286"/>
      <c r="AC762" s="215"/>
      <c r="AD762" s="286"/>
      <c r="AE762" s="215"/>
      <c r="AF762" s="216"/>
      <c r="AG762" s="25"/>
      <c r="AH762" s="215"/>
      <c r="AI762" s="25"/>
      <c r="AJ762" s="215"/>
      <c r="AK762" s="216"/>
      <c r="AL762" s="25"/>
      <c r="AM762" s="215"/>
      <c r="AN762" s="25"/>
      <c r="AO762" s="215"/>
      <c r="AP762" s="216"/>
      <c r="AQ762" s="25"/>
      <c r="AR762" s="215"/>
      <c r="AS762" s="25"/>
      <c r="AT762" s="215"/>
      <c r="AU762" s="216"/>
      <c r="AV762" s="25"/>
      <c r="AW762" s="215"/>
      <c r="AX762" s="25"/>
      <c r="AY762" s="215"/>
      <c r="AZ762" s="216"/>
      <c r="BA762" s="25"/>
      <c r="BB762" s="215"/>
      <c r="BC762" s="25"/>
    </row>
    <row r="763" spans="24:55" ht="15.75" customHeight="1">
      <c r="X763" s="215"/>
      <c r="Y763" s="286"/>
      <c r="Z763" s="215"/>
      <c r="AA763" s="216"/>
      <c r="AB763" s="286"/>
      <c r="AC763" s="215"/>
      <c r="AD763" s="286"/>
      <c r="AE763" s="215"/>
      <c r="AF763" s="216"/>
      <c r="AG763" s="25"/>
      <c r="AH763" s="215"/>
      <c r="AI763" s="25"/>
      <c r="AJ763" s="215"/>
      <c r="AK763" s="216"/>
      <c r="AL763" s="25"/>
      <c r="AM763" s="215"/>
      <c r="AN763" s="25"/>
      <c r="AO763" s="215"/>
      <c r="AP763" s="216"/>
      <c r="AQ763" s="25"/>
      <c r="AR763" s="215"/>
      <c r="AS763" s="25"/>
      <c r="AT763" s="215"/>
      <c r="AU763" s="216"/>
      <c r="AV763" s="25"/>
      <c r="AW763" s="215"/>
      <c r="AX763" s="25"/>
      <c r="AY763" s="215"/>
      <c r="AZ763" s="216"/>
      <c r="BA763" s="25"/>
      <c r="BB763" s="215"/>
      <c r="BC763" s="25"/>
    </row>
    <row r="764" spans="24:55" ht="15.75" customHeight="1">
      <c r="X764" s="215"/>
      <c r="Y764" s="286"/>
      <c r="Z764" s="215"/>
      <c r="AA764" s="216"/>
      <c r="AB764" s="286"/>
      <c r="AC764" s="215"/>
      <c r="AD764" s="286"/>
      <c r="AE764" s="215"/>
      <c r="AF764" s="216"/>
      <c r="AG764" s="25"/>
      <c r="AH764" s="215"/>
      <c r="AI764" s="25"/>
      <c r="AJ764" s="215"/>
      <c r="AK764" s="216"/>
      <c r="AL764" s="25"/>
      <c r="AM764" s="215"/>
      <c r="AN764" s="25"/>
      <c r="AO764" s="215"/>
      <c r="AP764" s="216"/>
      <c r="AQ764" s="25"/>
      <c r="AR764" s="215"/>
      <c r="AS764" s="25"/>
      <c r="AT764" s="215"/>
      <c r="AU764" s="216"/>
      <c r="AV764" s="25"/>
      <c r="AW764" s="215"/>
      <c r="AX764" s="25"/>
      <c r="AY764" s="215"/>
      <c r="AZ764" s="216"/>
      <c r="BA764" s="25"/>
      <c r="BB764" s="215"/>
      <c r="BC764" s="25"/>
    </row>
    <row r="765" spans="24:55" ht="15.75" customHeight="1">
      <c r="X765" s="215"/>
      <c r="Y765" s="286"/>
      <c r="Z765" s="215"/>
      <c r="AA765" s="216"/>
      <c r="AB765" s="286"/>
      <c r="AC765" s="215"/>
      <c r="AD765" s="286"/>
      <c r="AE765" s="215"/>
      <c r="AF765" s="216"/>
      <c r="AG765" s="25"/>
      <c r="AH765" s="215"/>
      <c r="AI765" s="25"/>
      <c r="AJ765" s="215"/>
      <c r="AK765" s="216"/>
      <c r="AL765" s="25"/>
      <c r="AM765" s="215"/>
      <c r="AN765" s="25"/>
      <c r="AO765" s="215"/>
      <c r="AP765" s="216"/>
      <c r="AQ765" s="25"/>
      <c r="AR765" s="215"/>
      <c r="AS765" s="25"/>
      <c r="AT765" s="215"/>
      <c r="AU765" s="216"/>
      <c r="AV765" s="25"/>
      <c r="AW765" s="215"/>
      <c r="AX765" s="25"/>
      <c r="AY765" s="215"/>
      <c r="AZ765" s="216"/>
      <c r="BA765" s="25"/>
      <c r="BB765" s="215"/>
      <c r="BC765" s="25"/>
    </row>
    <row r="766" spans="24:55" ht="15.75" customHeight="1">
      <c r="X766" s="215"/>
      <c r="Y766" s="286"/>
      <c r="Z766" s="215"/>
      <c r="AA766" s="216"/>
      <c r="AB766" s="286"/>
      <c r="AC766" s="215"/>
      <c r="AD766" s="286"/>
      <c r="AE766" s="215"/>
      <c r="AF766" s="216"/>
      <c r="AG766" s="25"/>
      <c r="AH766" s="215"/>
      <c r="AI766" s="25"/>
      <c r="AJ766" s="215"/>
      <c r="AK766" s="216"/>
      <c r="AL766" s="25"/>
      <c r="AM766" s="215"/>
      <c r="AN766" s="25"/>
      <c r="AO766" s="215"/>
      <c r="AP766" s="216"/>
      <c r="AQ766" s="25"/>
      <c r="AR766" s="215"/>
      <c r="AS766" s="25"/>
      <c r="AT766" s="215"/>
      <c r="AU766" s="216"/>
      <c r="AV766" s="25"/>
      <c r="AW766" s="215"/>
      <c r="AX766" s="25"/>
      <c r="AY766" s="215"/>
      <c r="AZ766" s="216"/>
      <c r="BA766" s="25"/>
      <c r="BB766" s="215"/>
      <c r="BC766" s="25"/>
    </row>
    <row r="767" spans="24:55" ht="15.75" customHeight="1">
      <c r="X767" s="215"/>
      <c r="Y767" s="286"/>
      <c r="Z767" s="215"/>
      <c r="AA767" s="216"/>
      <c r="AB767" s="286"/>
      <c r="AC767" s="215"/>
      <c r="AD767" s="286"/>
      <c r="AE767" s="215"/>
      <c r="AF767" s="216"/>
      <c r="AG767" s="25"/>
      <c r="AH767" s="215"/>
      <c r="AI767" s="25"/>
      <c r="AJ767" s="215"/>
      <c r="AK767" s="216"/>
      <c r="AL767" s="25"/>
      <c r="AM767" s="215"/>
      <c r="AN767" s="25"/>
      <c r="AO767" s="215"/>
      <c r="AP767" s="216"/>
      <c r="AQ767" s="25"/>
      <c r="AR767" s="215"/>
      <c r="AS767" s="25"/>
      <c r="AT767" s="215"/>
      <c r="AU767" s="216"/>
      <c r="AV767" s="25"/>
      <c r="AW767" s="215"/>
      <c r="AX767" s="25"/>
      <c r="AY767" s="215"/>
      <c r="AZ767" s="216"/>
      <c r="BA767" s="25"/>
      <c r="BB767" s="215"/>
      <c r="BC767" s="25"/>
    </row>
    <row r="768" spans="24:55" ht="15.75" customHeight="1">
      <c r="X768" s="215"/>
      <c r="Y768" s="286"/>
      <c r="Z768" s="215"/>
      <c r="AA768" s="216"/>
      <c r="AB768" s="286"/>
      <c r="AC768" s="215"/>
      <c r="AD768" s="286"/>
      <c r="AE768" s="215"/>
      <c r="AF768" s="216"/>
      <c r="AG768" s="25"/>
      <c r="AH768" s="215"/>
      <c r="AI768" s="25"/>
      <c r="AJ768" s="215"/>
      <c r="AK768" s="216"/>
      <c r="AL768" s="25"/>
      <c r="AM768" s="215"/>
      <c r="AN768" s="25"/>
      <c r="AO768" s="215"/>
      <c r="AP768" s="216"/>
      <c r="AQ768" s="25"/>
      <c r="AR768" s="215"/>
      <c r="AS768" s="25"/>
      <c r="AT768" s="215"/>
      <c r="AU768" s="216"/>
      <c r="AV768" s="25"/>
      <c r="AW768" s="215"/>
      <c r="AX768" s="25"/>
      <c r="AY768" s="215"/>
      <c r="AZ768" s="216"/>
      <c r="BA768" s="25"/>
      <c r="BB768" s="215"/>
      <c r="BC768" s="25"/>
    </row>
    <row r="769" spans="24:55" ht="15.75" customHeight="1">
      <c r="X769" s="215"/>
      <c r="Y769" s="286"/>
      <c r="Z769" s="215"/>
      <c r="AA769" s="216"/>
      <c r="AB769" s="286"/>
      <c r="AC769" s="215"/>
      <c r="AD769" s="286"/>
      <c r="AE769" s="215"/>
      <c r="AF769" s="216"/>
      <c r="AG769" s="25"/>
      <c r="AH769" s="215"/>
      <c r="AI769" s="25"/>
      <c r="AJ769" s="215"/>
      <c r="AK769" s="216"/>
      <c r="AL769" s="25"/>
      <c r="AM769" s="215"/>
      <c r="AN769" s="25"/>
      <c r="AO769" s="215"/>
      <c r="AP769" s="216"/>
      <c r="AQ769" s="25"/>
      <c r="AR769" s="215"/>
      <c r="AS769" s="25"/>
      <c r="AT769" s="215"/>
      <c r="AU769" s="216"/>
      <c r="AV769" s="25"/>
      <c r="AW769" s="215"/>
      <c r="AX769" s="25"/>
      <c r="AY769" s="215"/>
      <c r="AZ769" s="216"/>
      <c r="BA769" s="25"/>
      <c r="BB769" s="215"/>
      <c r="BC769" s="25"/>
    </row>
    <row r="770" spans="24:55" ht="15.75" customHeight="1">
      <c r="X770" s="215"/>
      <c r="Y770" s="286"/>
      <c r="Z770" s="215"/>
      <c r="AA770" s="216"/>
      <c r="AB770" s="286"/>
      <c r="AC770" s="215"/>
      <c r="AD770" s="286"/>
      <c r="AE770" s="215"/>
      <c r="AF770" s="216"/>
      <c r="AG770" s="25"/>
      <c r="AH770" s="215"/>
      <c r="AI770" s="25"/>
      <c r="AJ770" s="215"/>
      <c r="AK770" s="216"/>
      <c r="AL770" s="25"/>
      <c r="AM770" s="215"/>
      <c r="AN770" s="25"/>
      <c r="AO770" s="215"/>
      <c r="AP770" s="216"/>
      <c r="AQ770" s="25"/>
      <c r="AR770" s="215"/>
      <c r="AS770" s="25"/>
      <c r="AT770" s="215"/>
      <c r="AU770" s="216"/>
      <c r="AV770" s="25"/>
      <c r="AW770" s="215"/>
      <c r="AX770" s="25"/>
      <c r="AY770" s="215"/>
      <c r="AZ770" s="216"/>
      <c r="BA770" s="25"/>
      <c r="BB770" s="215"/>
      <c r="BC770" s="25"/>
    </row>
    <row r="771" spans="24:55" ht="15.75" customHeight="1">
      <c r="X771" s="215"/>
      <c r="Y771" s="286"/>
      <c r="Z771" s="215"/>
      <c r="AA771" s="216"/>
      <c r="AB771" s="286"/>
      <c r="AC771" s="215"/>
      <c r="AD771" s="286"/>
      <c r="AE771" s="215"/>
      <c r="AF771" s="216"/>
      <c r="AG771" s="25"/>
      <c r="AH771" s="215"/>
      <c r="AI771" s="25"/>
      <c r="AJ771" s="215"/>
      <c r="AK771" s="216"/>
      <c r="AL771" s="25"/>
      <c r="AM771" s="215"/>
      <c r="AN771" s="25"/>
      <c r="AO771" s="215"/>
      <c r="AP771" s="216"/>
      <c r="AQ771" s="25"/>
      <c r="AR771" s="215"/>
      <c r="AS771" s="25"/>
      <c r="AT771" s="215"/>
      <c r="AU771" s="216"/>
      <c r="AV771" s="25"/>
      <c r="AW771" s="215"/>
      <c r="AX771" s="25"/>
      <c r="AY771" s="215"/>
      <c r="AZ771" s="216"/>
      <c r="BA771" s="25"/>
      <c r="BB771" s="215"/>
      <c r="BC771" s="25"/>
    </row>
    <row r="772" spans="24:55" ht="15.75" customHeight="1">
      <c r="X772" s="215"/>
      <c r="Y772" s="286"/>
      <c r="Z772" s="215"/>
      <c r="AA772" s="216"/>
      <c r="AB772" s="286"/>
      <c r="AC772" s="215"/>
      <c r="AD772" s="286"/>
      <c r="AE772" s="215"/>
      <c r="AF772" s="216"/>
      <c r="AG772" s="25"/>
      <c r="AH772" s="215"/>
      <c r="AI772" s="25"/>
      <c r="AJ772" s="215"/>
      <c r="AK772" s="216"/>
      <c r="AL772" s="25"/>
      <c r="AM772" s="215"/>
      <c r="AN772" s="25"/>
      <c r="AO772" s="215"/>
      <c r="AP772" s="216"/>
      <c r="AQ772" s="25"/>
      <c r="AR772" s="215"/>
      <c r="AS772" s="25"/>
      <c r="AT772" s="215"/>
      <c r="AU772" s="216"/>
      <c r="AV772" s="25"/>
      <c r="AW772" s="215"/>
      <c r="AX772" s="25"/>
      <c r="AY772" s="215"/>
      <c r="AZ772" s="216"/>
      <c r="BA772" s="25"/>
      <c r="BB772" s="215"/>
      <c r="BC772" s="25"/>
    </row>
    <row r="773" spans="24:55" ht="15.75" customHeight="1">
      <c r="X773" s="215"/>
      <c r="Y773" s="286"/>
      <c r="Z773" s="215"/>
      <c r="AA773" s="216"/>
      <c r="AB773" s="286"/>
      <c r="AC773" s="215"/>
      <c r="AD773" s="286"/>
      <c r="AE773" s="215"/>
      <c r="AF773" s="216"/>
      <c r="AG773" s="25"/>
      <c r="AH773" s="215"/>
      <c r="AI773" s="25"/>
      <c r="AJ773" s="215"/>
      <c r="AK773" s="216"/>
      <c r="AL773" s="25"/>
      <c r="AM773" s="215"/>
      <c r="AN773" s="25"/>
      <c r="AO773" s="215"/>
      <c r="AP773" s="216"/>
      <c r="AQ773" s="25"/>
      <c r="AR773" s="215"/>
      <c r="AS773" s="25"/>
      <c r="AT773" s="215"/>
      <c r="AU773" s="216"/>
      <c r="AV773" s="25"/>
      <c r="AW773" s="215"/>
      <c r="AX773" s="25"/>
      <c r="AY773" s="215"/>
      <c r="AZ773" s="216"/>
      <c r="BA773" s="25"/>
      <c r="BB773" s="215"/>
      <c r="BC773" s="25"/>
    </row>
    <row r="774" spans="24:55" ht="15.75" customHeight="1">
      <c r="X774" s="215"/>
      <c r="Y774" s="286"/>
      <c r="Z774" s="215"/>
      <c r="AA774" s="216"/>
      <c r="AB774" s="286"/>
      <c r="AC774" s="215"/>
      <c r="AD774" s="286"/>
      <c r="AE774" s="215"/>
      <c r="AF774" s="216"/>
      <c r="AG774" s="25"/>
      <c r="AH774" s="215"/>
      <c r="AI774" s="25"/>
      <c r="AJ774" s="215"/>
      <c r="AK774" s="216"/>
      <c r="AL774" s="25"/>
      <c r="AM774" s="215"/>
      <c r="AN774" s="25"/>
      <c r="AO774" s="215"/>
      <c r="AP774" s="216"/>
      <c r="AQ774" s="25"/>
      <c r="AR774" s="215"/>
      <c r="AS774" s="25"/>
      <c r="AT774" s="215"/>
      <c r="AU774" s="216"/>
      <c r="AV774" s="25"/>
      <c r="AW774" s="215"/>
      <c r="AX774" s="25"/>
      <c r="AY774" s="215"/>
      <c r="AZ774" s="216"/>
      <c r="BA774" s="25"/>
      <c r="BB774" s="215"/>
      <c r="BC774" s="25"/>
    </row>
    <row r="775" spans="24:55" ht="15.75" customHeight="1">
      <c r="X775" s="215"/>
      <c r="Y775" s="286"/>
      <c r="Z775" s="215"/>
      <c r="AA775" s="216"/>
      <c r="AB775" s="286"/>
      <c r="AC775" s="215"/>
      <c r="AD775" s="286"/>
      <c r="AE775" s="215"/>
      <c r="AF775" s="216"/>
      <c r="AG775" s="25"/>
      <c r="AH775" s="215"/>
      <c r="AI775" s="25"/>
      <c r="AJ775" s="215"/>
      <c r="AK775" s="216"/>
      <c r="AL775" s="25"/>
      <c r="AM775" s="215"/>
      <c r="AN775" s="25"/>
      <c r="AO775" s="215"/>
      <c r="AP775" s="216"/>
      <c r="AQ775" s="25"/>
      <c r="AR775" s="215"/>
      <c r="AS775" s="25"/>
      <c r="AT775" s="215"/>
      <c r="AU775" s="216"/>
      <c r="AV775" s="25"/>
      <c r="AW775" s="215"/>
      <c r="AX775" s="25"/>
      <c r="AY775" s="215"/>
      <c r="AZ775" s="216"/>
      <c r="BA775" s="25"/>
      <c r="BB775" s="215"/>
      <c r="BC775" s="25"/>
    </row>
    <row r="776" spans="24:55" ht="15.75" customHeight="1">
      <c r="X776" s="215"/>
      <c r="Y776" s="286"/>
      <c r="Z776" s="215"/>
      <c r="AA776" s="216"/>
      <c r="AB776" s="286"/>
      <c r="AC776" s="215"/>
      <c r="AD776" s="286"/>
      <c r="AE776" s="215"/>
      <c r="AF776" s="216"/>
      <c r="AG776" s="25"/>
      <c r="AH776" s="215"/>
      <c r="AI776" s="25"/>
      <c r="AJ776" s="215"/>
      <c r="AK776" s="216"/>
      <c r="AL776" s="25"/>
      <c r="AM776" s="215"/>
      <c r="AN776" s="25"/>
      <c r="AO776" s="215"/>
      <c r="AP776" s="216"/>
      <c r="AQ776" s="25"/>
      <c r="AR776" s="215"/>
      <c r="AS776" s="25"/>
      <c r="AT776" s="215"/>
      <c r="AU776" s="216"/>
      <c r="AV776" s="25"/>
      <c r="AW776" s="215"/>
      <c r="AX776" s="25"/>
      <c r="AY776" s="215"/>
      <c r="AZ776" s="216"/>
      <c r="BA776" s="25"/>
      <c r="BB776" s="215"/>
      <c r="BC776" s="25"/>
    </row>
    <row r="777" spans="24:55" ht="15.75" customHeight="1">
      <c r="X777" s="215"/>
      <c r="Y777" s="286"/>
      <c r="Z777" s="215"/>
      <c r="AA777" s="216"/>
      <c r="AB777" s="286"/>
      <c r="AC777" s="215"/>
      <c r="AD777" s="286"/>
      <c r="AE777" s="215"/>
      <c r="AF777" s="216"/>
      <c r="AG777" s="25"/>
      <c r="AH777" s="215"/>
      <c r="AI777" s="25"/>
      <c r="AJ777" s="215"/>
      <c r="AK777" s="216"/>
      <c r="AL777" s="25"/>
      <c r="AM777" s="215"/>
      <c r="AN777" s="25"/>
      <c r="AO777" s="215"/>
      <c r="AP777" s="216"/>
      <c r="AQ777" s="25"/>
      <c r="AR777" s="215"/>
      <c r="AS777" s="25"/>
      <c r="AT777" s="215"/>
      <c r="AU777" s="216"/>
      <c r="AV777" s="25"/>
      <c r="AW777" s="215"/>
      <c r="AX777" s="25"/>
      <c r="AY777" s="215"/>
      <c r="AZ777" s="216"/>
      <c r="BA777" s="25"/>
      <c r="BB777" s="215"/>
      <c r="BC777" s="25"/>
    </row>
    <row r="778" spans="24:55" ht="15.75" customHeight="1">
      <c r="X778" s="215"/>
      <c r="Y778" s="286"/>
      <c r="Z778" s="215"/>
      <c r="AA778" s="216"/>
      <c r="AB778" s="286"/>
      <c r="AC778" s="215"/>
      <c r="AD778" s="286"/>
      <c r="AE778" s="215"/>
      <c r="AF778" s="216"/>
      <c r="AG778" s="25"/>
      <c r="AH778" s="215"/>
      <c r="AI778" s="25"/>
      <c r="AJ778" s="215"/>
      <c r="AK778" s="216"/>
      <c r="AL778" s="25"/>
      <c r="AM778" s="215"/>
      <c r="AN778" s="25"/>
      <c r="AO778" s="215"/>
      <c r="AP778" s="216"/>
      <c r="AQ778" s="25"/>
      <c r="AR778" s="215"/>
      <c r="AS778" s="25"/>
      <c r="AT778" s="215"/>
      <c r="AU778" s="216"/>
      <c r="AV778" s="25"/>
      <c r="AW778" s="215"/>
      <c r="AX778" s="25"/>
      <c r="AY778" s="215"/>
      <c r="AZ778" s="216"/>
      <c r="BA778" s="25"/>
      <c r="BB778" s="215"/>
      <c r="BC778" s="25"/>
    </row>
    <row r="779" spans="24:55" ht="15.75" customHeight="1">
      <c r="X779" s="215"/>
      <c r="Y779" s="286"/>
      <c r="Z779" s="215"/>
      <c r="AA779" s="216"/>
      <c r="AB779" s="286"/>
      <c r="AC779" s="215"/>
      <c r="AD779" s="286"/>
      <c r="AE779" s="215"/>
      <c r="AF779" s="216"/>
      <c r="AG779" s="25"/>
      <c r="AH779" s="215"/>
      <c r="AI779" s="25"/>
      <c r="AJ779" s="215"/>
      <c r="AK779" s="216"/>
      <c r="AL779" s="25"/>
      <c r="AM779" s="215"/>
      <c r="AN779" s="25"/>
      <c r="AO779" s="215"/>
      <c r="AP779" s="216"/>
      <c r="AQ779" s="25"/>
      <c r="AR779" s="215"/>
      <c r="AS779" s="25"/>
      <c r="AT779" s="215"/>
      <c r="AU779" s="216"/>
      <c r="AV779" s="25"/>
      <c r="AW779" s="215"/>
      <c r="AX779" s="25"/>
      <c r="AY779" s="215"/>
      <c r="AZ779" s="216"/>
      <c r="BA779" s="25"/>
      <c r="BB779" s="215"/>
      <c r="BC779" s="25"/>
    </row>
    <row r="780" spans="24:55" ht="15.75" customHeight="1">
      <c r="X780" s="215"/>
      <c r="Y780" s="286"/>
      <c r="Z780" s="215"/>
      <c r="AA780" s="216"/>
      <c r="AB780" s="286"/>
      <c r="AC780" s="215"/>
      <c r="AD780" s="286"/>
      <c r="AE780" s="215"/>
      <c r="AF780" s="216"/>
      <c r="AG780" s="25"/>
      <c r="AH780" s="215"/>
      <c r="AI780" s="25"/>
      <c r="AJ780" s="215"/>
      <c r="AK780" s="216"/>
      <c r="AL780" s="25"/>
      <c r="AM780" s="215"/>
      <c r="AN780" s="25"/>
      <c r="AO780" s="215"/>
      <c r="AP780" s="216"/>
      <c r="AQ780" s="25"/>
      <c r="AR780" s="215"/>
      <c r="AS780" s="25"/>
      <c r="AT780" s="215"/>
      <c r="AU780" s="216"/>
      <c r="AV780" s="25"/>
      <c r="AW780" s="215"/>
      <c r="AX780" s="25"/>
      <c r="AY780" s="215"/>
      <c r="AZ780" s="216"/>
      <c r="BA780" s="25"/>
      <c r="BB780" s="215"/>
      <c r="BC780" s="25"/>
    </row>
    <row r="781" spans="24:55" ht="15.75" customHeight="1">
      <c r="X781" s="215"/>
      <c r="Y781" s="286"/>
      <c r="Z781" s="215"/>
      <c r="AA781" s="216"/>
      <c r="AB781" s="286"/>
      <c r="AC781" s="215"/>
      <c r="AD781" s="286"/>
      <c r="AE781" s="215"/>
      <c r="AF781" s="216"/>
      <c r="AG781" s="25"/>
      <c r="AH781" s="215"/>
      <c r="AI781" s="25"/>
      <c r="AJ781" s="215"/>
      <c r="AK781" s="216"/>
      <c r="AL781" s="25"/>
      <c r="AM781" s="215"/>
      <c r="AN781" s="25"/>
      <c r="AO781" s="215"/>
      <c r="AP781" s="216"/>
      <c r="AQ781" s="25"/>
      <c r="AR781" s="215"/>
      <c r="AS781" s="25"/>
      <c r="AT781" s="215"/>
      <c r="AU781" s="216"/>
      <c r="AV781" s="25"/>
      <c r="AW781" s="215"/>
      <c r="AX781" s="25"/>
      <c r="AY781" s="215"/>
      <c r="AZ781" s="216"/>
      <c r="BA781" s="25"/>
      <c r="BB781" s="215"/>
      <c r="BC781" s="25"/>
    </row>
    <row r="782" spans="24:55" ht="15.75" customHeight="1">
      <c r="X782" s="215"/>
      <c r="Y782" s="286"/>
      <c r="Z782" s="215"/>
      <c r="AA782" s="216"/>
      <c r="AB782" s="286"/>
      <c r="AC782" s="215"/>
      <c r="AD782" s="286"/>
      <c r="AE782" s="215"/>
      <c r="AF782" s="216"/>
      <c r="AG782" s="25"/>
      <c r="AH782" s="215"/>
      <c r="AI782" s="25"/>
      <c r="AJ782" s="215"/>
      <c r="AK782" s="216"/>
      <c r="AL782" s="25"/>
      <c r="AM782" s="215"/>
      <c r="AN782" s="25"/>
      <c r="AO782" s="215"/>
      <c r="AP782" s="216"/>
      <c r="AQ782" s="25"/>
      <c r="AR782" s="215"/>
      <c r="AS782" s="25"/>
      <c r="AT782" s="215"/>
      <c r="AU782" s="216"/>
      <c r="AV782" s="25"/>
      <c r="AW782" s="215"/>
      <c r="AX782" s="25"/>
      <c r="AY782" s="215"/>
      <c r="AZ782" s="216"/>
      <c r="BA782" s="25"/>
      <c r="BB782" s="215"/>
      <c r="BC782" s="25"/>
    </row>
    <row r="783" spans="24:55" ht="15.75" customHeight="1">
      <c r="X783" s="215"/>
      <c r="Y783" s="286"/>
      <c r="Z783" s="215"/>
      <c r="AA783" s="216"/>
      <c r="AB783" s="286"/>
      <c r="AC783" s="215"/>
      <c r="AD783" s="286"/>
      <c r="AE783" s="215"/>
      <c r="AF783" s="216"/>
      <c r="AG783" s="25"/>
      <c r="AH783" s="215"/>
      <c r="AI783" s="25"/>
      <c r="AJ783" s="215"/>
      <c r="AK783" s="216"/>
      <c r="AL783" s="25"/>
      <c r="AM783" s="215"/>
      <c r="AN783" s="25"/>
      <c r="AO783" s="215"/>
      <c r="AP783" s="216"/>
      <c r="AQ783" s="25"/>
      <c r="AR783" s="215"/>
      <c r="AS783" s="25"/>
      <c r="AT783" s="215"/>
      <c r="AU783" s="216"/>
      <c r="AV783" s="25"/>
      <c r="AW783" s="215"/>
      <c r="AX783" s="25"/>
      <c r="AY783" s="215"/>
      <c r="AZ783" s="216"/>
      <c r="BA783" s="25"/>
      <c r="BB783" s="215"/>
      <c r="BC783" s="25"/>
    </row>
    <row r="784" spans="24:55" ht="15.75" customHeight="1">
      <c r="X784" s="215"/>
      <c r="Y784" s="286"/>
      <c r="Z784" s="215"/>
      <c r="AA784" s="216"/>
      <c r="AB784" s="286"/>
      <c r="AC784" s="215"/>
      <c r="AD784" s="286"/>
      <c r="AE784" s="215"/>
      <c r="AF784" s="216"/>
      <c r="AG784" s="25"/>
      <c r="AH784" s="215"/>
      <c r="AI784" s="25"/>
      <c r="AJ784" s="215"/>
      <c r="AK784" s="216"/>
      <c r="AL784" s="25"/>
      <c r="AM784" s="215"/>
      <c r="AN784" s="25"/>
      <c r="AO784" s="215"/>
      <c r="AP784" s="216"/>
      <c r="AQ784" s="25"/>
      <c r="AR784" s="215"/>
      <c r="AS784" s="25"/>
      <c r="AT784" s="215"/>
      <c r="AU784" s="216"/>
      <c r="AV784" s="25"/>
      <c r="AW784" s="215"/>
      <c r="AX784" s="25"/>
      <c r="AY784" s="215"/>
      <c r="AZ784" s="216"/>
      <c r="BA784" s="25"/>
      <c r="BB784" s="215"/>
      <c r="BC784" s="25"/>
    </row>
    <row r="785" spans="24:55" ht="15.75" customHeight="1">
      <c r="X785" s="215"/>
      <c r="Y785" s="286"/>
      <c r="Z785" s="215"/>
      <c r="AA785" s="216"/>
      <c r="AB785" s="286"/>
      <c r="AC785" s="215"/>
      <c r="AD785" s="286"/>
      <c r="AE785" s="215"/>
      <c r="AF785" s="216"/>
      <c r="AG785" s="25"/>
      <c r="AH785" s="215"/>
      <c r="AI785" s="25"/>
      <c r="AJ785" s="215"/>
      <c r="AK785" s="216"/>
      <c r="AL785" s="25"/>
      <c r="AM785" s="215"/>
      <c r="AN785" s="25"/>
      <c r="AO785" s="215"/>
      <c r="AP785" s="216"/>
      <c r="AQ785" s="25"/>
      <c r="AR785" s="215"/>
      <c r="AS785" s="25"/>
      <c r="AT785" s="215"/>
      <c r="AU785" s="216"/>
      <c r="AV785" s="25"/>
      <c r="AW785" s="215"/>
      <c r="AX785" s="25"/>
      <c r="AY785" s="215"/>
      <c r="AZ785" s="216"/>
      <c r="BA785" s="25"/>
      <c r="BB785" s="215"/>
      <c r="BC785" s="25"/>
    </row>
    <row r="786" spans="24:55" ht="15.75" customHeight="1">
      <c r="X786" s="215"/>
      <c r="Y786" s="286"/>
      <c r="Z786" s="215"/>
      <c r="AA786" s="216"/>
      <c r="AB786" s="286"/>
      <c r="AC786" s="215"/>
      <c r="AD786" s="286"/>
      <c r="AE786" s="215"/>
      <c r="AF786" s="216"/>
      <c r="AG786" s="25"/>
      <c r="AH786" s="215"/>
      <c r="AI786" s="25"/>
      <c r="AJ786" s="215"/>
      <c r="AK786" s="216"/>
      <c r="AL786" s="25"/>
      <c r="AM786" s="215"/>
      <c r="AN786" s="25"/>
      <c r="AO786" s="215"/>
      <c r="AP786" s="216"/>
      <c r="AQ786" s="25"/>
      <c r="AR786" s="215"/>
      <c r="AS786" s="25"/>
      <c r="AT786" s="215"/>
      <c r="AU786" s="216"/>
      <c r="AV786" s="25"/>
      <c r="AW786" s="215"/>
      <c r="AX786" s="25"/>
      <c r="AY786" s="215"/>
      <c r="AZ786" s="216"/>
      <c r="BA786" s="25"/>
      <c r="BB786" s="215"/>
      <c r="BC786" s="25"/>
    </row>
    <row r="787" spans="24:55" ht="15.75" customHeight="1">
      <c r="X787" s="215"/>
      <c r="Y787" s="286"/>
      <c r="Z787" s="215"/>
      <c r="AA787" s="216"/>
      <c r="AB787" s="286"/>
      <c r="AC787" s="215"/>
      <c r="AD787" s="286"/>
      <c r="AE787" s="215"/>
      <c r="AF787" s="216"/>
      <c r="AG787" s="25"/>
      <c r="AH787" s="215"/>
      <c r="AI787" s="25"/>
      <c r="AJ787" s="215"/>
      <c r="AK787" s="216"/>
      <c r="AL787" s="25"/>
      <c r="AM787" s="215"/>
      <c r="AN787" s="25"/>
      <c r="AO787" s="215"/>
      <c r="AP787" s="216"/>
      <c r="AQ787" s="25"/>
      <c r="AR787" s="215"/>
      <c r="AS787" s="25"/>
      <c r="AT787" s="215"/>
      <c r="AU787" s="216"/>
      <c r="AV787" s="25"/>
      <c r="AW787" s="215"/>
      <c r="AX787" s="25"/>
      <c r="AY787" s="215"/>
      <c r="AZ787" s="216"/>
      <c r="BA787" s="25"/>
      <c r="BB787" s="215"/>
      <c r="BC787" s="25"/>
    </row>
    <row r="788" spans="24:55" ht="15.75" customHeight="1">
      <c r="X788" s="215"/>
      <c r="Y788" s="286"/>
      <c r="Z788" s="215"/>
      <c r="AA788" s="216"/>
      <c r="AB788" s="286"/>
      <c r="AC788" s="215"/>
      <c r="AD788" s="286"/>
      <c r="AE788" s="215"/>
      <c r="AF788" s="216"/>
      <c r="AG788" s="25"/>
      <c r="AH788" s="215"/>
      <c r="AI788" s="25"/>
      <c r="AJ788" s="215"/>
      <c r="AK788" s="216"/>
      <c r="AL788" s="25"/>
      <c r="AM788" s="215"/>
      <c r="AN788" s="25"/>
      <c r="AO788" s="215"/>
      <c r="AP788" s="216"/>
      <c r="AQ788" s="25"/>
      <c r="AR788" s="215"/>
      <c r="AS788" s="25"/>
      <c r="AT788" s="215"/>
      <c r="AU788" s="216"/>
      <c r="AV788" s="25"/>
      <c r="AW788" s="215"/>
      <c r="AX788" s="25"/>
      <c r="AY788" s="215"/>
      <c r="AZ788" s="216"/>
      <c r="BA788" s="25"/>
      <c r="BB788" s="215"/>
      <c r="BC788" s="25"/>
    </row>
    <row r="789" spans="24:55" ht="15.75" customHeight="1">
      <c r="X789" s="215"/>
      <c r="Y789" s="286"/>
      <c r="Z789" s="215"/>
      <c r="AA789" s="216"/>
      <c r="AB789" s="286"/>
      <c r="AC789" s="215"/>
      <c r="AD789" s="286"/>
      <c r="AE789" s="215"/>
      <c r="AF789" s="216"/>
      <c r="AG789" s="25"/>
      <c r="AH789" s="215"/>
      <c r="AI789" s="25"/>
      <c r="AJ789" s="215"/>
      <c r="AK789" s="216"/>
      <c r="AL789" s="25"/>
      <c r="AM789" s="215"/>
      <c r="AN789" s="25"/>
      <c r="AO789" s="215"/>
      <c r="AP789" s="216"/>
      <c r="AQ789" s="25"/>
      <c r="AR789" s="215"/>
      <c r="AS789" s="25"/>
      <c r="AT789" s="215"/>
      <c r="AU789" s="216"/>
      <c r="AV789" s="25"/>
      <c r="AW789" s="215"/>
      <c r="AX789" s="25"/>
      <c r="AY789" s="215"/>
      <c r="AZ789" s="216"/>
      <c r="BA789" s="25"/>
      <c r="BB789" s="215"/>
      <c r="BC789" s="25"/>
    </row>
    <row r="790" spans="24:55" ht="15.75" customHeight="1">
      <c r="X790" s="215"/>
      <c r="Y790" s="286"/>
      <c r="Z790" s="215"/>
      <c r="AA790" s="216"/>
      <c r="AB790" s="286"/>
      <c r="AC790" s="215"/>
      <c r="AD790" s="286"/>
      <c r="AE790" s="215"/>
      <c r="AF790" s="216"/>
      <c r="AG790" s="25"/>
      <c r="AH790" s="215"/>
      <c r="AI790" s="25"/>
      <c r="AJ790" s="215"/>
      <c r="AK790" s="216"/>
      <c r="AL790" s="25"/>
      <c r="AM790" s="215"/>
      <c r="AN790" s="25"/>
      <c r="AO790" s="215"/>
      <c r="AP790" s="216"/>
      <c r="AQ790" s="25"/>
      <c r="AR790" s="215"/>
      <c r="AS790" s="25"/>
      <c r="AT790" s="215"/>
      <c r="AU790" s="216"/>
      <c r="AV790" s="25"/>
      <c r="AW790" s="215"/>
      <c r="AX790" s="25"/>
      <c r="AY790" s="215"/>
      <c r="AZ790" s="216"/>
      <c r="BA790" s="25"/>
      <c r="BB790" s="215"/>
      <c r="BC790" s="25"/>
    </row>
    <row r="791" spans="24:55" ht="15.75" customHeight="1">
      <c r="X791" s="215"/>
      <c r="Y791" s="286"/>
      <c r="Z791" s="215"/>
      <c r="AA791" s="216"/>
      <c r="AB791" s="286"/>
      <c r="AC791" s="215"/>
      <c r="AD791" s="286"/>
      <c r="AE791" s="215"/>
      <c r="AF791" s="216"/>
      <c r="AG791" s="25"/>
      <c r="AH791" s="215"/>
      <c r="AI791" s="25"/>
      <c r="AJ791" s="215"/>
      <c r="AK791" s="216"/>
      <c r="AL791" s="25"/>
      <c r="AM791" s="215"/>
      <c r="AN791" s="25"/>
      <c r="AO791" s="215"/>
      <c r="AP791" s="216"/>
      <c r="AQ791" s="25"/>
      <c r="AR791" s="215"/>
      <c r="AS791" s="25"/>
      <c r="AT791" s="215"/>
      <c r="AU791" s="216"/>
      <c r="AV791" s="25"/>
      <c r="AW791" s="215"/>
      <c r="AX791" s="25"/>
      <c r="AY791" s="215"/>
      <c r="AZ791" s="216"/>
      <c r="BA791" s="25"/>
      <c r="BB791" s="215"/>
      <c r="BC791" s="25"/>
    </row>
    <row r="792" spans="24:55" ht="15.75" customHeight="1">
      <c r="X792" s="215"/>
      <c r="Y792" s="286"/>
      <c r="Z792" s="215"/>
      <c r="AA792" s="216"/>
      <c r="AB792" s="286"/>
      <c r="AC792" s="215"/>
      <c r="AD792" s="286"/>
      <c r="AE792" s="215"/>
      <c r="AF792" s="216"/>
      <c r="AG792" s="25"/>
      <c r="AH792" s="215"/>
      <c r="AI792" s="25"/>
      <c r="AJ792" s="215"/>
      <c r="AK792" s="216"/>
      <c r="AL792" s="25"/>
      <c r="AM792" s="215"/>
      <c r="AN792" s="25"/>
      <c r="AO792" s="215"/>
      <c r="AP792" s="216"/>
      <c r="AQ792" s="25"/>
      <c r="AR792" s="215"/>
      <c r="AS792" s="25"/>
      <c r="AT792" s="215"/>
      <c r="AU792" s="216"/>
      <c r="AV792" s="25"/>
      <c r="AW792" s="215"/>
      <c r="AX792" s="25"/>
      <c r="AY792" s="215"/>
      <c r="AZ792" s="216"/>
      <c r="BA792" s="25"/>
      <c r="BB792" s="215"/>
      <c r="BC792" s="25"/>
    </row>
    <row r="793" spans="24:55" ht="15.75" customHeight="1">
      <c r="X793" s="215"/>
      <c r="Y793" s="286"/>
      <c r="Z793" s="215"/>
      <c r="AA793" s="216"/>
      <c r="AB793" s="286"/>
      <c r="AC793" s="215"/>
      <c r="AD793" s="286"/>
      <c r="AE793" s="215"/>
      <c r="AF793" s="216"/>
      <c r="AG793" s="25"/>
      <c r="AH793" s="215"/>
      <c r="AI793" s="25"/>
      <c r="AJ793" s="215"/>
      <c r="AK793" s="216"/>
      <c r="AL793" s="25"/>
      <c r="AM793" s="215"/>
      <c r="AN793" s="25"/>
      <c r="AO793" s="215"/>
      <c r="AP793" s="216"/>
      <c r="AQ793" s="25"/>
      <c r="AR793" s="215"/>
      <c r="AS793" s="25"/>
      <c r="AT793" s="215"/>
      <c r="AU793" s="216"/>
      <c r="AV793" s="25"/>
      <c r="AW793" s="215"/>
      <c r="AX793" s="25"/>
      <c r="AY793" s="215"/>
      <c r="AZ793" s="216"/>
      <c r="BA793" s="25"/>
      <c r="BB793" s="215"/>
      <c r="BC793" s="25"/>
    </row>
    <row r="794" spans="24:55" ht="15.75" customHeight="1">
      <c r="X794" s="215"/>
      <c r="Y794" s="286"/>
      <c r="Z794" s="215"/>
      <c r="AA794" s="216"/>
      <c r="AB794" s="286"/>
      <c r="AC794" s="215"/>
      <c r="AD794" s="286"/>
      <c r="AE794" s="215"/>
      <c r="AF794" s="216"/>
      <c r="AG794" s="25"/>
      <c r="AH794" s="215"/>
      <c r="AI794" s="25"/>
      <c r="AJ794" s="215"/>
      <c r="AK794" s="216"/>
      <c r="AL794" s="25"/>
      <c r="AM794" s="215"/>
      <c r="AN794" s="25"/>
      <c r="AO794" s="215"/>
      <c r="AP794" s="216"/>
      <c r="AQ794" s="25"/>
      <c r="AR794" s="215"/>
      <c r="AS794" s="25"/>
      <c r="AT794" s="215"/>
      <c r="AU794" s="216"/>
      <c r="AV794" s="25"/>
      <c r="AW794" s="215"/>
      <c r="AX794" s="25"/>
      <c r="AY794" s="215"/>
      <c r="AZ794" s="216"/>
      <c r="BA794" s="25"/>
      <c r="BB794" s="215"/>
      <c r="BC794" s="25"/>
    </row>
    <row r="795" spans="24:55" ht="15.75" customHeight="1">
      <c r="X795" s="215"/>
      <c r="Y795" s="286"/>
      <c r="Z795" s="215"/>
      <c r="AA795" s="216"/>
      <c r="AB795" s="286"/>
      <c r="AC795" s="215"/>
      <c r="AD795" s="286"/>
      <c r="AE795" s="215"/>
      <c r="AF795" s="216"/>
      <c r="AG795" s="25"/>
      <c r="AH795" s="215"/>
      <c r="AI795" s="25"/>
      <c r="AJ795" s="215"/>
      <c r="AK795" s="216"/>
      <c r="AL795" s="25"/>
      <c r="AM795" s="215"/>
      <c r="AN795" s="25"/>
      <c r="AO795" s="215"/>
      <c r="AP795" s="216"/>
      <c r="AQ795" s="25"/>
      <c r="AR795" s="215"/>
      <c r="AS795" s="25"/>
      <c r="AT795" s="215"/>
      <c r="AU795" s="216"/>
      <c r="AV795" s="25"/>
      <c r="AW795" s="215"/>
      <c r="AX795" s="25"/>
      <c r="AY795" s="215"/>
      <c r="AZ795" s="216"/>
      <c r="BA795" s="25"/>
      <c r="BB795" s="215"/>
      <c r="BC795" s="25"/>
    </row>
    <row r="796" spans="24:55" ht="15.75" customHeight="1">
      <c r="X796" s="215"/>
      <c r="Y796" s="286"/>
      <c r="Z796" s="215"/>
      <c r="AA796" s="216"/>
      <c r="AB796" s="286"/>
      <c r="AC796" s="215"/>
      <c r="AD796" s="286"/>
      <c r="AE796" s="215"/>
      <c r="AF796" s="216"/>
      <c r="AG796" s="25"/>
      <c r="AH796" s="215"/>
      <c r="AI796" s="25"/>
      <c r="AJ796" s="215"/>
      <c r="AK796" s="216"/>
      <c r="AL796" s="25"/>
      <c r="AM796" s="215"/>
      <c r="AN796" s="25"/>
      <c r="AO796" s="215"/>
      <c r="AP796" s="216"/>
      <c r="AQ796" s="25"/>
      <c r="AR796" s="215"/>
      <c r="AS796" s="25"/>
      <c r="AT796" s="215"/>
      <c r="AU796" s="216"/>
      <c r="AV796" s="25"/>
      <c r="AW796" s="215"/>
      <c r="AX796" s="25"/>
      <c r="AY796" s="215"/>
      <c r="AZ796" s="216"/>
      <c r="BA796" s="25"/>
      <c r="BB796" s="215"/>
      <c r="BC796" s="25"/>
    </row>
    <row r="797" spans="24:55" ht="15.75" customHeight="1">
      <c r="X797" s="215"/>
      <c r="Y797" s="286"/>
      <c r="Z797" s="215"/>
      <c r="AA797" s="216"/>
      <c r="AB797" s="286"/>
      <c r="AC797" s="215"/>
      <c r="AD797" s="286"/>
      <c r="AE797" s="215"/>
      <c r="AF797" s="216"/>
      <c r="AG797" s="25"/>
      <c r="AH797" s="215"/>
      <c r="AI797" s="25"/>
      <c r="AJ797" s="215"/>
      <c r="AK797" s="216"/>
      <c r="AL797" s="25"/>
      <c r="AM797" s="215"/>
      <c r="AN797" s="25"/>
      <c r="AO797" s="215"/>
      <c r="AP797" s="216"/>
      <c r="AQ797" s="25"/>
      <c r="AR797" s="215"/>
      <c r="AS797" s="25"/>
      <c r="AT797" s="215"/>
      <c r="AU797" s="216"/>
      <c r="AV797" s="25"/>
      <c r="AW797" s="215"/>
      <c r="AX797" s="25"/>
      <c r="AY797" s="215"/>
      <c r="AZ797" s="216"/>
      <c r="BA797" s="25"/>
      <c r="BB797" s="215"/>
      <c r="BC797" s="25"/>
    </row>
    <row r="798" spans="24:55" ht="15.75" customHeight="1">
      <c r="X798" s="215"/>
      <c r="Y798" s="286"/>
      <c r="Z798" s="215"/>
      <c r="AA798" s="216"/>
      <c r="AB798" s="286"/>
      <c r="AC798" s="215"/>
      <c r="AD798" s="286"/>
      <c r="AE798" s="215"/>
      <c r="AF798" s="216"/>
      <c r="AG798" s="25"/>
      <c r="AH798" s="215"/>
      <c r="AI798" s="25"/>
      <c r="AJ798" s="215"/>
      <c r="AK798" s="216"/>
      <c r="AL798" s="25"/>
      <c r="AM798" s="215"/>
      <c r="AN798" s="25"/>
      <c r="AO798" s="215"/>
      <c r="AP798" s="216"/>
      <c r="AQ798" s="25"/>
      <c r="AR798" s="215"/>
      <c r="AS798" s="25"/>
      <c r="AT798" s="215"/>
      <c r="AU798" s="216"/>
      <c r="AV798" s="25"/>
      <c r="AW798" s="215"/>
      <c r="AX798" s="25"/>
      <c r="AY798" s="215"/>
      <c r="AZ798" s="216"/>
      <c r="BA798" s="25"/>
      <c r="BB798" s="215"/>
      <c r="BC798" s="25"/>
    </row>
    <row r="799" spans="24:55" ht="15.75" customHeight="1">
      <c r="X799" s="215"/>
      <c r="Y799" s="286"/>
      <c r="Z799" s="215"/>
      <c r="AA799" s="216"/>
      <c r="AB799" s="286"/>
      <c r="AC799" s="215"/>
      <c r="AD799" s="286"/>
      <c r="AE799" s="215"/>
      <c r="AF799" s="216"/>
      <c r="AG799" s="25"/>
      <c r="AH799" s="215"/>
      <c r="AI799" s="25"/>
      <c r="AJ799" s="215"/>
      <c r="AK799" s="216"/>
      <c r="AL799" s="25"/>
      <c r="AM799" s="215"/>
      <c r="AN799" s="25"/>
      <c r="AO799" s="215"/>
      <c r="AP799" s="216"/>
      <c r="AQ799" s="25"/>
      <c r="AR799" s="215"/>
      <c r="AS799" s="25"/>
      <c r="AT799" s="215"/>
      <c r="AU799" s="216"/>
      <c r="AV799" s="25"/>
      <c r="AW799" s="215"/>
      <c r="AX799" s="25"/>
      <c r="AY799" s="215"/>
      <c r="AZ799" s="216"/>
      <c r="BA799" s="25"/>
      <c r="BB799" s="215"/>
      <c r="BC799" s="25"/>
    </row>
    <row r="800" spans="24:55" ht="15.75" customHeight="1">
      <c r="X800" s="215"/>
      <c r="Y800" s="286"/>
      <c r="Z800" s="215"/>
      <c r="AA800" s="216"/>
      <c r="AB800" s="286"/>
      <c r="AC800" s="215"/>
      <c r="AD800" s="286"/>
      <c r="AE800" s="215"/>
      <c r="AF800" s="216"/>
      <c r="AG800" s="25"/>
      <c r="AH800" s="215"/>
      <c r="AI800" s="25"/>
      <c r="AJ800" s="215"/>
      <c r="AK800" s="216"/>
      <c r="AL800" s="25"/>
      <c r="AM800" s="215"/>
      <c r="AN800" s="25"/>
      <c r="AO800" s="215"/>
      <c r="AP800" s="216"/>
      <c r="AQ800" s="25"/>
      <c r="AR800" s="215"/>
      <c r="AS800" s="25"/>
      <c r="AT800" s="215"/>
      <c r="AU800" s="216"/>
      <c r="AV800" s="25"/>
      <c r="AW800" s="215"/>
      <c r="AX800" s="25"/>
      <c r="AY800" s="215"/>
      <c r="AZ800" s="216"/>
      <c r="BA800" s="25"/>
      <c r="BB800" s="215"/>
      <c r="BC800" s="25"/>
    </row>
    <row r="801" spans="24:55" ht="15.75" customHeight="1">
      <c r="X801" s="215"/>
      <c r="Y801" s="286"/>
      <c r="Z801" s="215"/>
      <c r="AA801" s="216"/>
      <c r="AB801" s="286"/>
      <c r="AC801" s="215"/>
      <c r="AD801" s="286"/>
      <c r="AE801" s="215"/>
      <c r="AF801" s="216"/>
      <c r="AG801" s="25"/>
      <c r="AH801" s="215"/>
      <c r="AI801" s="25"/>
      <c r="AJ801" s="215"/>
      <c r="AK801" s="216"/>
      <c r="AL801" s="25"/>
      <c r="AM801" s="215"/>
      <c r="AN801" s="25"/>
      <c r="AO801" s="215"/>
      <c r="AP801" s="216"/>
      <c r="AQ801" s="25"/>
      <c r="AR801" s="215"/>
      <c r="AS801" s="25"/>
      <c r="AT801" s="215"/>
      <c r="AU801" s="216"/>
      <c r="AV801" s="25"/>
      <c r="AW801" s="215"/>
      <c r="AX801" s="25"/>
      <c r="AY801" s="215"/>
      <c r="AZ801" s="216"/>
      <c r="BA801" s="25"/>
      <c r="BB801" s="215"/>
      <c r="BC801" s="25"/>
    </row>
    <row r="802" spans="24:55" ht="15.75" customHeight="1">
      <c r="X802" s="215"/>
      <c r="Y802" s="286"/>
      <c r="Z802" s="215"/>
      <c r="AA802" s="216"/>
      <c r="AB802" s="286"/>
      <c r="AC802" s="215"/>
      <c r="AD802" s="286"/>
      <c r="AE802" s="215"/>
      <c r="AF802" s="216"/>
      <c r="AG802" s="25"/>
      <c r="AH802" s="215"/>
      <c r="AI802" s="25"/>
      <c r="AJ802" s="215"/>
      <c r="AK802" s="216"/>
      <c r="AL802" s="25"/>
      <c r="AM802" s="215"/>
      <c r="AN802" s="25"/>
      <c r="AO802" s="215"/>
      <c r="AP802" s="216"/>
      <c r="AQ802" s="25"/>
      <c r="AR802" s="215"/>
      <c r="AS802" s="25"/>
      <c r="AT802" s="215"/>
      <c r="AU802" s="216"/>
      <c r="AV802" s="25"/>
      <c r="AW802" s="215"/>
      <c r="AX802" s="25"/>
      <c r="AY802" s="215"/>
      <c r="AZ802" s="216"/>
      <c r="BA802" s="25"/>
      <c r="BB802" s="215"/>
      <c r="BC802" s="25"/>
    </row>
    <row r="803" spans="24:55" ht="15.75" customHeight="1">
      <c r="X803" s="215"/>
      <c r="Y803" s="286"/>
      <c r="Z803" s="215"/>
      <c r="AA803" s="216"/>
      <c r="AB803" s="286"/>
      <c r="AC803" s="215"/>
      <c r="AD803" s="286"/>
      <c r="AE803" s="215"/>
      <c r="AF803" s="216"/>
      <c r="AG803" s="25"/>
      <c r="AH803" s="215"/>
      <c r="AI803" s="25"/>
      <c r="AJ803" s="215"/>
      <c r="AK803" s="216"/>
      <c r="AL803" s="25"/>
      <c r="AM803" s="215"/>
      <c r="AN803" s="25"/>
      <c r="AO803" s="215"/>
      <c r="AP803" s="216"/>
      <c r="AQ803" s="25"/>
      <c r="AR803" s="215"/>
      <c r="AS803" s="25"/>
      <c r="AT803" s="215"/>
      <c r="AU803" s="216"/>
      <c r="AV803" s="25"/>
      <c r="AW803" s="215"/>
      <c r="AX803" s="25"/>
      <c r="AY803" s="215"/>
      <c r="AZ803" s="216"/>
      <c r="BA803" s="25"/>
      <c r="BB803" s="215"/>
      <c r="BC803" s="25"/>
    </row>
    <row r="804" spans="24:55" ht="15.75" customHeight="1">
      <c r="X804" s="215"/>
      <c r="Y804" s="286"/>
      <c r="Z804" s="215"/>
      <c r="AA804" s="216"/>
      <c r="AB804" s="286"/>
      <c r="AC804" s="215"/>
      <c r="AD804" s="286"/>
      <c r="AE804" s="215"/>
      <c r="AF804" s="216"/>
      <c r="AG804" s="25"/>
      <c r="AH804" s="215"/>
      <c r="AI804" s="25"/>
      <c r="AJ804" s="215"/>
      <c r="AK804" s="216"/>
      <c r="AL804" s="25"/>
      <c r="AM804" s="215"/>
      <c r="AN804" s="25"/>
      <c r="AO804" s="215"/>
      <c r="AP804" s="216"/>
      <c r="AQ804" s="25"/>
      <c r="AR804" s="215"/>
      <c r="AS804" s="25"/>
      <c r="AT804" s="215"/>
      <c r="AU804" s="216"/>
      <c r="AV804" s="25"/>
      <c r="AW804" s="215"/>
      <c r="AX804" s="25"/>
      <c r="AY804" s="215"/>
      <c r="AZ804" s="216"/>
      <c r="BA804" s="25"/>
      <c r="BB804" s="215"/>
      <c r="BC804" s="25"/>
    </row>
    <row r="805" spans="24:55" ht="15.75" customHeight="1">
      <c r="X805" s="215"/>
      <c r="Y805" s="286"/>
      <c r="Z805" s="215"/>
      <c r="AA805" s="216"/>
      <c r="AB805" s="286"/>
      <c r="AC805" s="215"/>
      <c r="AD805" s="286"/>
      <c r="AE805" s="215"/>
      <c r="AF805" s="216"/>
      <c r="AG805" s="25"/>
      <c r="AH805" s="215"/>
      <c r="AI805" s="25"/>
      <c r="AJ805" s="215"/>
      <c r="AK805" s="216"/>
      <c r="AL805" s="25"/>
      <c r="AM805" s="215"/>
      <c r="AN805" s="25"/>
      <c r="AO805" s="215"/>
      <c r="AP805" s="216"/>
      <c r="AQ805" s="25"/>
      <c r="AR805" s="215"/>
      <c r="AS805" s="25"/>
      <c r="AT805" s="215"/>
      <c r="AU805" s="216"/>
      <c r="AV805" s="25"/>
      <c r="AW805" s="215"/>
      <c r="AX805" s="25"/>
      <c r="AY805" s="215"/>
      <c r="AZ805" s="216"/>
      <c r="BA805" s="25"/>
      <c r="BB805" s="215"/>
      <c r="BC805" s="25"/>
    </row>
    <row r="806" spans="24:55" ht="15.75" customHeight="1">
      <c r="X806" s="215"/>
      <c r="Y806" s="286"/>
      <c r="Z806" s="215"/>
      <c r="AA806" s="216"/>
      <c r="AB806" s="286"/>
      <c r="AC806" s="215"/>
      <c r="AD806" s="286"/>
      <c r="AE806" s="215"/>
      <c r="AF806" s="216"/>
      <c r="AG806" s="25"/>
      <c r="AH806" s="215"/>
      <c r="AI806" s="25"/>
      <c r="AJ806" s="215"/>
      <c r="AK806" s="216"/>
      <c r="AL806" s="25"/>
      <c r="AM806" s="215"/>
      <c r="AN806" s="25"/>
      <c r="AO806" s="215"/>
      <c r="AP806" s="216"/>
      <c r="AQ806" s="25"/>
      <c r="AR806" s="215"/>
      <c r="AS806" s="25"/>
      <c r="AT806" s="215"/>
      <c r="AU806" s="216"/>
      <c r="AV806" s="25"/>
      <c r="AW806" s="215"/>
      <c r="AX806" s="25"/>
      <c r="AY806" s="215"/>
      <c r="AZ806" s="216"/>
      <c r="BA806" s="25"/>
      <c r="BB806" s="215"/>
      <c r="BC806" s="25"/>
    </row>
    <row r="807" spans="24:55" ht="15.75" customHeight="1">
      <c r="X807" s="215"/>
      <c r="Y807" s="286"/>
      <c r="Z807" s="215"/>
      <c r="AA807" s="216"/>
      <c r="AB807" s="286"/>
      <c r="AC807" s="215"/>
      <c r="AD807" s="286"/>
      <c r="AE807" s="215"/>
      <c r="AF807" s="216"/>
      <c r="AG807" s="25"/>
      <c r="AH807" s="215"/>
      <c r="AI807" s="25"/>
      <c r="AJ807" s="215"/>
      <c r="AK807" s="216"/>
      <c r="AL807" s="25"/>
      <c r="AM807" s="215"/>
      <c r="AN807" s="25"/>
      <c r="AO807" s="215"/>
      <c r="AP807" s="216"/>
      <c r="AQ807" s="25"/>
      <c r="AR807" s="215"/>
      <c r="AS807" s="25"/>
      <c r="AT807" s="215"/>
      <c r="AU807" s="216"/>
      <c r="AV807" s="25"/>
      <c r="AW807" s="215"/>
      <c r="AX807" s="25"/>
      <c r="AY807" s="215"/>
      <c r="AZ807" s="216"/>
      <c r="BA807" s="25"/>
      <c r="BB807" s="215"/>
      <c r="BC807" s="25"/>
    </row>
    <row r="808" spans="24:55" ht="15.75" customHeight="1">
      <c r="X808" s="215"/>
      <c r="Y808" s="286"/>
      <c r="Z808" s="215"/>
      <c r="AA808" s="216"/>
      <c r="AB808" s="286"/>
      <c r="AC808" s="215"/>
      <c r="AD808" s="286"/>
      <c r="AE808" s="215"/>
      <c r="AF808" s="216"/>
      <c r="AG808" s="25"/>
      <c r="AH808" s="215"/>
      <c r="AI808" s="25"/>
      <c r="AJ808" s="215"/>
      <c r="AK808" s="216"/>
      <c r="AL808" s="25"/>
      <c r="AM808" s="215"/>
      <c r="AN808" s="25"/>
      <c r="AO808" s="215"/>
      <c r="AP808" s="216"/>
      <c r="AQ808" s="25"/>
      <c r="AR808" s="215"/>
      <c r="AS808" s="25"/>
      <c r="AT808" s="215"/>
      <c r="AU808" s="216"/>
      <c r="AV808" s="25"/>
      <c r="AW808" s="215"/>
      <c r="AX808" s="25"/>
      <c r="AY808" s="215"/>
      <c r="AZ808" s="216"/>
      <c r="BA808" s="25"/>
      <c r="BB808" s="215"/>
      <c r="BC808" s="25"/>
    </row>
    <row r="809" spans="24:55" ht="15.75" customHeight="1">
      <c r="X809" s="215"/>
      <c r="Y809" s="286"/>
      <c r="Z809" s="215"/>
      <c r="AA809" s="216"/>
      <c r="AB809" s="286"/>
      <c r="AC809" s="215"/>
      <c r="AD809" s="286"/>
      <c r="AE809" s="215"/>
      <c r="AF809" s="216"/>
      <c r="AG809" s="25"/>
      <c r="AH809" s="215"/>
      <c r="AI809" s="25"/>
      <c r="AJ809" s="215"/>
      <c r="AK809" s="216"/>
      <c r="AL809" s="25"/>
      <c r="AM809" s="215"/>
      <c r="AN809" s="25"/>
      <c r="AO809" s="215"/>
      <c r="AP809" s="216"/>
      <c r="AQ809" s="25"/>
      <c r="AR809" s="215"/>
      <c r="AS809" s="25"/>
      <c r="AT809" s="215"/>
      <c r="AU809" s="216"/>
      <c r="AV809" s="25"/>
      <c r="AW809" s="215"/>
      <c r="AX809" s="25"/>
      <c r="AY809" s="215"/>
      <c r="AZ809" s="216"/>
      <c r="BA809" s="25"/>
      <c r="BB809" s="215"/>
      <c r="BC809" s="25"/>
    </row>
    <row r="810" spans="24:55" ht="15.75" customHeight="1">
      <c r="X810" s="215"/>
      <c r="Y810" s="286"/>
      <c r="Z810" s="215"/>
      <c r="AA810" s="216"/>
      <c r="AB810" s="286"/>
      <c r="AC810" s="215"/>
      <c r="AD810" s="286"/>
      <c r="AE810" s="215"/>
      <c r="AF810" s="216"/>
      <c r="AG810" s="25"/>
      <c r="AH810" s="215"/>
      <c r="AI810" s="25"/>
      <c r="AJ810" s="215"/>
      <c r="AK810" s="216"/>
      <c r="AL810" s="25"/>
      <c r="AM810" s="215"/>
      <c r="AN810" s="25"/>
      <c r="AO810" s="215"/>
      <c r="AP810" s="216"/>
      <c r="AQ810" s="25"/>
      <c r="AR810" s="215"/>
      <c r="AS810" s="25"/>
      <c r="AT810" s="215"/>
      <c r="AU810" s="216"/>
      <c r="AV810" s="25"/>
      <c r="AW810" s="215"/>
      <c r="AX810" s="25"/>
      <c r="AY810" s="215"/>
      <c r="AZ810" s="216"/>
      <c r="BA810" s="25"/>
      <c r="BB810" s="215"/>
      <c r="BC810" s="25"/>
    </row>
    <row r="811" spans="24:55" ht="15.75" customHeight="1">
      <c r="X811" s="215"/>
      <c r="Y811" s="286"/>
      <c r="Z811" s="215"/>
      <c r="AA811" s="216"/>
      <c r="AB811" s="286"/>
      <c r="AC811" s="215"/>
      <c r="AD811" s="286"/>
      <c r="AE811" s="215"/>
      <c r="AF811" s="216"/>
      <c r="AG811" s="25"/>
      <c r="AH811" s="215"/>
      <c r="AI811" s="25"/>
      <c r="AJ811" s="215"/>
      <c r="AK811" s="216"/>
      <c r="AL811" s="25"/>
      <c r="AM811" s="215"/>
      <c r="AN811" s="25"/>
      <c r="AO811" s="215"/>
      <c r="AP811" s="216"/>
      <c r="AQ811" s="25"/>
      <c r="AR811" s="215"/>
      <c r="AS811" s="25"/>
      <c r="AT811" s="215"/>
      <c r="AU811" s="216"/>
      <c r="AV811" s="25"/>
      <c r="AW811" s="215"/>
      <c r="AX811" s="25"/>
      <c r="AY811" s="215"/>
      <c r="AZ811" s="216"/>
      <c r="BA811" s="25"/>
      <c r="BB811" s="215"/>
      <c r="BC811" s="25"/>
    </row>
    <row r="812" spans="24:55" ht="15.75" customHeight="1">
      <c r="X812" s="215"/>
      <c r="Y812" s="286"/>
      <c r="Z812" s="215"/>
      <c r="AA812" s="216"/>
      <c r="AB812" s="286"/>
      <c r="AC812" s="215"/>
      <c r="AD812" s="286"/>
      <c r="AE812" s="215"/>
      <c r="AF812" s="216"/>
      <c r="AG812" s="25"/>
      <c r="AH812" s="215"/>
      <c r="AI812" s="25"/>
      <c r="AJ812" s="215"/>
      <c r="AK812" s="216"/>
      <c r="AL812" s="25"/>
      <c r="AM812" s="215"/>
      <c r="AN812" s="25"/>
      <c r="AO812" s="215"/>
      <c r="AP812" s="216"/>
      <c r="AQ812" s="25"/>
      <c r="AR812" s="215"/>
      <c r="AS812" s="25"/>
      <c r="AT812" s="215"/>
      <c r="AU812" s="216"/>
      <c r="AV812" s="25"/>
      <c r="AW812" s="215"/>
      <c r="AX812" s="25"/>
      <c r="AY812" s="215"/>
      <c r="AZ812" s="216"/>
      <c r="BA812" s="25"/>
      <c r="BB812" s="215"/>
      <c r="BC812" s="25"/>
    </row>
    <row r="813" spans="24:55" ht="15.75" customHeight="1">
      <c r="X813" s="215"/>
      <c r="Y813" s="286"/>
      <c r="Z813" s="215"/>
      <c r="AA813" s="216"/>
      <c r="AB813" s="286"/>
      <c r="AC813" s="215"/>
      <c r="AD813" s="286"/>
      <c r="AE813" s="215"/>
      <c r="AF813" s="216"/>
      <c r="AG813" s="25"/>
      <c r="AH813" s="215"/>
      <c r="AI813" s="25"/>
      <c r="AJ813" s="215"/>
      <c r="AK813" s="216"/>
      <c r="AL813" s="25"/>
      <c r="AM813" s="215"/>
      <c r="AN813" s="25"/>
      <c r="AO813" s="215"/>
      <c r="AP813" s="216"/>
      <c r="AQ813" s="25"/>
      <c r="AR813" s="215"/>
      <c r="AS813" s="25"/>
      <c r="AT813" s="215"/>
      <c r="AU813" s="216"/>
      <c r="AV813" s="25"/>
      <c r="AW813" s="215"/>
      <c r="AX813" s="25"/>
      <c r="AY813" s="215"/>
      <c r="AZ813" s="216"/>
      <c r="BA813" s="25"/>
      <c r="BB813" s="215"/>
      <c r="BC813" s="25"/>
    </row>
    <row r="814" spans="24:55" ht="15.75" customHeight="1">
      <c r="X814" s="215"/>
      <c r="Y814" s="286"/>
      <c r="Z814" s="215"/>
      <c r="AA814" s="216"/>
      <c r="AB814" s="286"/>
      <c r="AC814" s="215"/>
      <c r="AD814" s="286"/>
      <c r="AE814" s="215"/>
      <c r="AF814" s="216"/>
      <c r="AG814" s="25"/>
      <c r="AH814" s="215"/>
      <c r="AI814" s="25"/>
      <c r="AJ814" s="215"/>
      <c r="AK814" s="216"/>
      <c r="AL814" s="25"/>
      <c r="AM814" s="215"/>
      <c r="AN814" s="25"/>
      <c r="AO814" s="215"/>
      <c r="AP814" s="216"/>
      <c r="AQ814" s="25"/>
      <c r="AR814" s="215"/>
      <c r="AS814" s="25"/>
      <c r="AT814" s="215"/>
      <c r="AU814" s="216"/>
      <c r="AV814" s="25"/>
      <c r="AW814" s="215"/>
      <c r="AX814" s="25"/>
      <c r="AY814" s="215"/>
      <c r="AZ814" s="216"/>
      <c r="BA814" s="25"/>
      <c r="BB814" s="215"/>
      <c r="BC814" s="25"/>
    </row>
    <row r="815" spans="24:55" ht="15.75" customHeight="1">
      <c r="X815" s="215"/>
      <c r="Y815" s="286"/>
      <c r="Z815" s="215"/>
      <c r="AA815" s="216"/>
      <c r="AB815" s="286"/>
      <c r="AC815" s="215"/>
      <c r="AD815" s="286"/>
      <c r="AE815" s="215"/>
      <c r="AF815" s="216"/>
      <c r="AG815" s="25"/>
      <c r="AH815" s="215"/>
      <c r="AI815" s="25"/>
      <c r="AJ815" s="215"/>
      <c r="AK815" s="216"/>
      <c r="AL815" s="25"/>
      <c r="AM815" s="215"/>
      <c r="AN815" s="25"/>
      <c r="AO815" s="215"/>
      <c r="AP815" s="216"/>
      <c r="AQ815" s="25"/>
      <c r="AR815" s="215"/>
      <c r="AS815" s="25"/>
      <c r="AT815" s="215"/>
      <c r="AU815" s="216"/>
      <c r="AV815" s="25"/>
      <c r="AW815" s="215"/>
      <c r="AX815" s="25"/>
      <c r="AY815" s="215"/>
      <c r="AZ815" s="216"/>
      <c r="BA815" s="25"/>
      <c r="BB815" s="215"/>
      <c r="BC815" s="25"/>
    </row>
    <row r="816" spans="24:55" ht="15.75" customHeight="1">
      <c r="X816" s="215"/>
      <c r="Y816" s="286"/>
      <c r="Z816" s="215"/>
      <c r="AA816" s="216"/>
      <c r="AB816" s="286"/>
      <c r="AC816" s="215"/>
      <c r="AD816" s="286"/>
      <c r="AE816" s="215"/>
      <c r="AF816" s="216"/>
      <c r="AG816" s="25"/>
      <c r="AH816" s="215"/>
      <c r="AI816" s="25"/>
      <c r="AJ816" s="215"/>
      <c r="AK816" s="216"/>
      <c r="AL816" s="25"/>
      <c r="AM816" s="215"/>
      <c r="AN816" s="25"/>
      <c r="AO816" s="215"/>
      <c r="AP816" s="216"/>
      <c r="AQ816" s="25"/>
      <c r="AR816" s="215"/>
      <c r="AS816" s="25"/>
      <c r="AT816" s="215"/>
      <c r="AU816" s="216"/>
      <c r="AV816" s="25"/>
      <c r="AW816" s="215"/>
      <c r="AX816" s="25"/>
      <c r="AY816" s="215"/>
      <c r="AZ816" s="216"/>
      <c r="BA816" s="25"/>
      <c r="BB816" s="215"/>
      <c r="BC816" s="25"/>
    </row>
    <row r="817" spans="24:55" ht="15.75" customHeight="1">
      <c r="X817" s="215"/>
      <c r="Y817" s="286"/>
      <c r="Z817" s="215"/>
      <c r="AA817" s="216"/>
      <c r="AB817" s="286"/>
      <c r="AC817" s="215"/>
      <c r="AD817" s="286"/>
      <c r="AE817" s="215"/>
      <c r="AF817" s="216"/>
      <c r="AG817" s="25"/>
      <c r="AH817" s="215"/>
      <c r="AI817" s="25"/>
      <c r="AJ817" s="215"/>
      <c r="AK817" s="216"/>
      <c r="AL817" s="25"/>
      <c r="AM817" s="215"/>
      <c r="AN817" s="25"/>
      <c r="AO817" s="215"/>
      <c r="AP817" s="216"/>
      <c r="AQ817" s="25"/>
      <c r="AR817" s="215"/>
      <c r="AS817" s="25"/>
      <c r="AT817" s="215"/>
      <c r="AU817" s="216"/>
      <c r="AV817" s="25"/>
      <c r="AW817" s="215"/>
      <c r="AX817" s="25"/>
      <c r="AY817" s="215"/>
      <c r="AZ817" s="216"/>
      <c r="BA817" s="25"/>
      <c r="BB817" s="215"/>
      <c r="BC817" s="25"/>
    </row>
    <row r="818" spans="24:55" ht="15.75" customHeight="1">
      <c r="X818" s="215"/>
      <c r="Y818" s="286"/>
      <c r="Z818" s="215"/>
      <c r="AA818" s="216"/>
      <c r="AB818" s="286"/>
      <c r="AC818" s="215"/>
      <c r="AD818" s="286"/>
      <c r="AE818" s="215"/>
      <c r="AF818" s="216"/>
      <c r="AG818" s="25"/>
      <c r="AH818" s="215"/>
      <c r="AI818" s="25"/>
      <c r="AJ818" s="215"/>
      <c r="AK818" s="216"/>
      <c r="AL818" s="25"/>
      <c r="AM818" s="215"/>
      <c r="AN818" s="25"/>
      <c r="AO818" s="215"/>
      <c r="AP818" s="216"/>
      <c r="AQ818" s="25"/>
      <c r="AR818" s="215"/>
      <c r="AS818" s="25"/>
      <c r="AT818" s="215"/>
      <c r="AU818" s="216"/>
      <c r="AV818" s="25"/>
      <c r="AW818" s="215"/>
      <c r="AX818" s="25"/>
      <c r="AY818" s="215"/>
      <c r="AZ818" s="216"/>
      <c r="BA818" s="25"/>
      <c r="BB818" s="215"/>
      <c r="BC818" s="25"/>
    </row>
    <row r="819" spans="24:55" ht="15.75" customHeight="1">
      <c r="X819" s="215"/>
      <c r="Y819" s="286"/>
      <c r="Z819" s="215"/>
      <c r="AA819" s="216"/>
      <c r="AB819" s="286"/>
      <c r="AC819" s="215"/>
      <c r="AD819" s="286"/>
      <c r="AE819" s="215"/>
      <c r="AF819" s="216"/>
      <c r="AG819" s="25"/>
      <c r="AH819" s="215"/>
      <c r="AI819" s="25"/>
      <c r="AJ819" s="215"/>
      <c r="AK819" s="216"/>
      <c r="AL819" s="25"/>
      <c r="AM819" s="215"/>
      <c r="AN819" s="25"/>
      <c r="AO819" s="215"/>
      <c r="AP819" s="216"/>
      <c r="AQ819" s="25"/>
      <c r="AR819" s="215"/>
      <c r="AS819" s="25"/>
      <c r="AT819" s="215"/>
      <c r="AU819" s="216"/>
      <c r="AV819" s="25"/>
      <c r="AW819" s="215"/>
      <c r="AX819" s="25"/>
      <c r="AY819" s="215"/>
      <c r="AZ819" s="216"/>
      <c r="BA819" s="25"/>
      <c r="BB819" s="215"/>
      <c r="BC819" s="25"/>
    </row>
    <row r="820" spans="24:55" ht="15.75" customHeight="1">
      <c r="X820" s="215"/>
      <c r="Y820" s="286"/>
      <c r="Z820" s="215"/>
      <c r="AA820" s="216"/>
      <c r="AB820" s="286"/>
      <c r="AC820" s="215"/>
      <c r="AD820" s="286"/>
      <c r="AE820" s="215"/>
      <c r="AF820" s="216"/>
      <c r="AG820" s="25"/>
      <c r="AH820" s="215"/>
      <c r="AI820" s="25"/>
      <c r="AJ820" s="215"/>
      <c r="AK820" s="216"/>
      <c r="AL820" s="25"/>
      <c r="AM820" s="215"/>
      <c r="AN820" s="25"/>
      <c r="AO820" s="215"/>
      <c r="AP820" s="216"/>
      <c r="AQ820" s="25"/>
      <c r="AR820" s="215"/>
      <c r="AS820" s="25"/>
      <c r="AT820" s="215"/>
      <c r="AU820" s="216"/>
      <c r="AV820" s="25"/>
      <c r="AW820" s="215"/>
      <c r="AX820" s="25"/>
      <c r="AY820" s="215"/>
      <c r="AZ820" s="216"/>
      <c r="BA820" s="25"/>
      <c r="BB820" s="215"/>
      <c r="BC820" s="25"/>
    </row>
    <row r="821" spans="24:55" ht="15.75" customHeight="1">
      <c r="X821" s="215"/>
      <c r="Y821" s="286"/>
      <c r="Z821" s="215"/>
      <c r="AA821" s="216"/>
      <c r="AB821" s="286"/>
      <c r="AC821" s="215"/>
      <c r="AD821" s="286"/>
      <c r="AE821" s="215"/>
      <c r="AF821" s="216"/>
      <c r="AG821" s="25"/>
      <c r="AH821" s="215"/>
      <c r="AI821" s="25"/>
      <c r="AJ821" s="215"/>
      <c r="AK821" s="216"/>
      <c r="AL821" s="25"/>
      <c r="AM821" s="215"/>
      <c r="AN821" s="25"/>
      <c r="AO821" s="215"/>
      <c r="AP821" s="216"/>
      <c r="AQ821" s="25"/>
      <c r="AR821" s="215"/>
      <c r="AS821" s="25"/>
      <c r="AT821" s="215"/>
      <c r="AU821" s="216"/>
      <c r="AV821" s="25"/>
      <c r="AW821" s="215"/>
      <c r="AX821" s="25"/>
      <c r="AY821" s="215"/>
      <c r="AZ821" s="216"/>
      <c r="BA821" s="25"/>
      <c r="BB821" s="215"/>
      <c r="BC821" s="25"/>
    </row>
    <row r="822" spans="24:55" ht="15.75" customHeight="1">
      <c r="X822" s="215"/>
      <c r="Y822" s="286"/>
      <c r="Z822" s="215"/>
      <c r="AA822" s="216"/>
      <c r="AB822" s="286"/>
      <c r="AC822" s="215"/>
      <c r="AD822" s="286"/>
      <c r="AE822" s="215"/>
      <c r="AF822" s="216"/>
      <c r="AG822" s="25"/>
      <c r="AH822" s="215"/>
      <c r="AI822" s="25"/>
      <c r="AJ822" s="215"/>
      <c r="AK822" s="216"/>
      <c r="AL822" s="25"/>
      <c r="AM822" s="215"/>
      <c r="AN822" s="25"/>
      <c r="AO822" s="215"/>
      <c r="AP822" s="216"/>
      <c r="AQ822" s="25"/>
      <c r="AR822" s="215"/>
      <c r="AS822" s="25"/>
      <c r="AT822" s="215"/>
      <c r="AU822" s="216"/>
      <c r="AV822" s="25"/>
      <c r="AW822" s="215"/>
      <c r="AX822" s="25"/>
      <c r="AY822" s="215"/>
      <c r="AZ822" s="216"/>
      <c r="BA822" s="25"/>
      <c r="BB822" s="215"/>
      <c r="BC822" s="25"/>
    </row>
    <row r="823" spans="24:55" ht="15.75" customHeight="1">
      <c r="X823" s="215"/>
      <c r="Y823" s="286"/>
      <c r="Z823" s="215"/>
      <c r="AA823" s="216"/>
      <c r="AB823" s="286"/>
      <c r="AC823" s="215"/>
      <c r="AD823" s="286"/>
      <c r="AE823" s="215"/>
      <c r="AF823" s="216"/>
      <c r="AG823" s="25"/>
      <c r="AH823" s="215"/>
      <c r="AI823" s="25"/>
      <c r="AJ823" s="215"/>
      <c r="AK823" s="216"/>
      <c r="AL823" s="25"/>
      <c r="AM823" s="215"/>
      <c r="AN823" s="25"/>
      <c r="AO823" s="215"/>
      <c r="AP823" s="216"/>
      <c r="AQ823" s="25"/>
      <c r="AR823" s="215"/>
      <c r="AS823" s="25"/>
      <c r="AT823" s="215"/>
      <c r="AU823" s="216"/>
      <c r="AV823" s="25"/>
      <c r="AW823" s="215"/>
      <c r="AX823" s="25"/>
      <c r="AY823" s="215"/>
      <c r="AZ823" s="216"/>
      <c r="BA823" s="25"/>
      <c r="BB823" s="215"/>
      <c r="BC823" s="25"/>
    </row>
    <row r="824" spans="24:55" ht="15.75" customHeight="1">
      <c r="X824" s="215"/>
      <c r="Y824" s="286"/>
      <c r="Z824" s="215"/>
      <c r="AA824" s="216"/>
      <c r="AB824" s="286"/>
      <c r="AC824" s="215"/>
      <c r="AD824" s="286"/>
      <c r="AE824" s="215"/>
      <c r="AF824" s="216"/>
      <c r="AG824" s="25"/>
      <c r="AH824" s="215"/>
      <c r="AI824" s="25"/>
      <c r="AJ824" s="215"/>
      <c r="AK824" s="216"/>
      <c r="AL824" s="25"/>
      <c r="AM824" s="215"/>
      <c r="AN824" s="25"/>
      <c r="AO824" s="215"/>
      <c r="AP824" s="216"/>
      <c r="AQ824" s="25"/>
      <c r="AR824" s="215"/>
      <c r="AS824" s="25"/>
      <c r="AT824" s="215"/>
      <c r="AU824" s="216"/>
      <c r="AV824" s="25"/>
      <c r="AW824" s="215"/>
      <c r="AX824" s="25"/>
      <c r="AY824" s="215"/>
      <c r="AZ824" s="216"/>
      <c r="BA824" s="25"/>
      <c r="BB824" s="215"/>
      <c r="BC824" s="25"/>
    </row>
    <row r="825" spans="24:55" ht="15.75" customHeight="1">
      <c r="X825" s="215"/>
      <c r="Y825" s="286"/>
      <c r="Z825" s="215"/>
      <c r="AA825" s="216"/>
      <c r="AB825" s="286"/>
      <c r="AC825" s="215"/>
      <c r="AD825" s="286"/>
      <c r="AE825" s="215"/>
      <c r="AF825" s="216"/>
      <c r="AG825" s="25"/>
      <c r="AH825" s="215"/>
      <c r="AI825" s="25"/>
      <c r="AJ825" s="215"/>
      <c r="AK825" s="216"/>
      <c r="AL825" s="25"/>
      <c r="AM825" s="215"/>
      <c r="AN825" s="25"/>
      <c r="AO825" s="215"/>
      <c r="AP825" s="216"/>
      <c r="AQ825" s="25"/>
      <c r="AR825" s="215"/>
      <c r="AS825" s="25"/>
      <c r="AT825" s="215"/>
      <c r="AU825" s="216"/>
      <c r="AV825" s="25"/>
      <c r="AW825" s="215"/>
      <c r="AX825" s="25"/>
      <c r="AY825" s="215"/>
      <c r="AZ825" s="216"/>
      <c r="BA825" s="25"/>
      <c r="BB825" s="215"/>
      <c r="BC825" s="25"/>
    </row>
    <row r="826" spans="24:55" ht="15.75" customHeight="1">
      <c r="X826" s="215"/>
      <c r="Y826" s="286"/>
      <c r="Z826" s="215"/>
      <c r="AA826" s="216"/>
      <c r="AB826" s="286"/>
      <c r="AC826" s="215"/>
      <c r="AD826" s="286"/>
      <c r="AE826" s="215"/>
      <c r="AF826" s="216"/>
      <c r="AG826" s="25"/>
      <c r="AH826" s="215"/>
      <c r="AI826" s="25"/>
      <c r="AJ826" s="215"/>
      <c r="AK826" s="216"/>
      <c r="AL826" s="25"/>
      <c r="AM826" s="215"/>
      <c r="AN826" s="25"/>
      <c r="AO826" s="215"/>
      <c r="AP826" s="216"/>
      <c r="AQ826" s="25"/>
      <c r="AR826" s="215"/>
      <c r="AS826" s="25"/>
      <c r="AT826" s="215"/>
      <c r="AU826" s="216"/>
      <c r="AV826" s="25"/>
      <c r="AW826" s="215"/>
      <c r="AX826" s="25"/>
      <c r="AY826" s="215"/>
      <c r="AZ826" s="216"/>
      <c r="BA826" s="25"/>
      <c r="BB826" s="215"/>
      <c r="BC826" s="25"/>
    </row>
    <row r="827" spans="24:55" ht="15.75" customHeight="1">
      <c r="X827" s="215"/>
      <c r="Y827" s="286"/>
      <c r="Z827" s="215"/>
      <c r="AA827" s="216"/>
      <c r="AB827" s="286"/>
      <c r="AC827" s="215"/>
      <c r="AD827" s="286"/>
      <c r="AE827" s="215"/>
      <c r="AF827" s="216"/>
      <c r="AG827" s="25"/>
      <c r="AH827" s="215"/>
      <c r="AI827" s="25"/>
      <c r="AJ827" s="215"/>
      <c r="AK827" s="216"/>
      <c r="AL827" s="25"/>
      <c r="AM827" s="215"/>
      <c r="AN827" s="25"/>
      <c r="AO827" s="215"/>
      <c r="AP827" s="216"/>
      <c r="AQ827" s="25"/>
      <c r="AR827" s="215"/>
      <c r="AS827" s="25"/>
      <c r="AT827" s="215"/>
      <c r="AU827" s="216"/>
      <c r="AV827" s="25"/>
      <c r="AW827" s="215"/>
      <c r="AX827" s="25"/>
      <c r="AY827" s="215"/>
      <c r="AZ827" s="216"/>
      <c r="BA827" s="25"/>
      <c r="BB827" s="215"/>
      <c r="BC827" s="25"/>
    </row>
    <row r="828" spans="24:55" ht="15.75" customHeight="1">
      <c r="X828" s="215"/>
      <c r="Y828" s="286"/>
      <c r="Z828" s="215"/>
      <c r="AA828" s="216"/>
      <c r="AB828" s="286"/>
      <c r="AC828" s="215"/>
      <c r="AD828" s="286"/>
      <c r="AE828" s="215"/>
      <c r="AF828" s="216"/>
      <c r="AG828" s="25"/>
      <c r="AH828" s="215"/>
      <c r="AI828" s="25"/>
      <c r="AJ828" s="215"/>
      <c r="AK828" s="216"/>
      <c r="AL828" s="25"/>
      <c r="AM828" s="215"/>
      <c r="AN828" s="25"/>
      <c r="AO828" s="215"/>
      <c r="AP828" s="216"/>
      <c r="AQ828" s="25"/>
      <c r="AR828" s="215"/>
      <c r="AS828" s="25"/>
      <c r="AT828" s="215"/>
      <c r="AU828" s="216"/>
      <c r="AV828" s="25"/>
      <c r="AW828" s="215"/>
      <c r="AX828" s="25"/>
      <c r="AY828" s="215"/>
      <c r="AZ828" s="216"/>
      <c r="BA828" s="25"/>
      <c r="BB828" s="215"/>
      <c r="BC828" s="25"/>
    </row>
    <row r="829" spans="24:55" ht="15.75" customHeight="1">
      <c r="X829" s="215"/>
      <c r="Y829" s="286"/>
      <c r="Z829" s="215"/>
      <c r="AA829" s="216"/>
      <c r="AB829" s="286"/>
      <c r="AC829" s="215"/>
      <c r="AD829" s="286"/>
      <c r="AE829" s="215"/>
      <c r="AF829" s="216"/>
      <c r="AG829" s="25"/>
      <c r="AH829" s="215"/>
      <c r="AI829" s="25"/>
      <c r="AJ829" s="215"/>
      <c r="AK829" s="216"/>
      <c r="AL829" s="25"/>
      <c r="AM829" s="215"/>
      <c r="AN829" s="25"/>
      <c r="AO829" s="215"/>
      <c r="AP829" s="216"/>
      <c r="AQ829" s="25"/>
      <c r="AR829" s="215"/>
      <c r="AS829" s="25"/>
      <c r="AT829" s="215"/>
      <c r="AU829" s="216"/>
      <c r="AV829" s="25"/>
      <c r="AW829" s="215"/>
      <c r="AX829" s="25"/>
      <c r="AY829" s="215"/>
      <c r="AZ829" s="216"/>
      <c r="BA829" s="25"/>
      <c r="BB829" s="215"/>
      <c r="BC829" s="25"/>
    </row>
    <row r="830" spans="24:55" ht="15.75" customHeight="1">
      <c r="X830" s="215"/>
      <c r="Y830" s="286"/>
      <c r="Z830" s="215"/>
      <c r="AA830" s="216"/>
      <c r="AB830" s="286"/>
      <c r="AC830" s="215"/>
      <c r="AD830" s="286"/>
      <c r="AE830" s="215"/>
      <c r="AF830" s="216"/>
      <c r="AG830" s="25"/>
      <c r="AH830" s="215"/>
      <c r="AI830" s="25"/>
      <c r="AJ830" s="215"/>
      <c r="AK830" s="216"/>
      <c r="AL830" s="25"/>
      <c r="AM830" s="215"/>
      <c r="AN830" s="25"/>
      <c r="AO830" s="215"/>
      <c r="AP830" s="216"/>
      <c r="AQ830" s="25"/>
      <c r="AR830" s="215"/>
      <c r="AS830" s="25"/>
      <c r="AT830" s="215"/>
      <c r="AU830" s="216"/>
      <c r="AV830" s="25"/>
      <c r="AW830" s="215"/>
      <c r="AX830" s="25"/>
      <c r="AY830" s="215"/>
      <c r="AZ830" s="216"/>
      <c r="BA830" s="25"/>
      <c r="BB830" s="215"/>
      <c r="BC830" s="25"/>
    </row>
    <row r="831" spans="24:55" ht="15.75" customHeight="1">
      <c r="X831" s="215"/>
      <c r="Y831" s="286"/>
      <c r="Z831" s="215"/>
      <c r="AA831" s="216"/>
      <c r="AB831" s="286"/>
      <c r="AC831" s="215"/>
      <c r="AD831" s="286"/>
      <c r="AE831" s="215"/>
      <c r="AF831" s="216"/>
      <c r="AG831" s="25"/>
      <c r="AH831" s="215"/>
      <c r="AI831" s="25"/>
      <c r="AJ831" s="215"/>
      <c r="AK831" s="216"/>
      <c r="AL831" s="25"/>
      <c r="AM831" s="215"/>
      <c r="AN831" s="25"/>
      <c r="AO831" s="215"/>
      <c r="AP831" s="216"/>
      <c r="AQ831" s="25"/>
      <c r="AR831" s="215"/>
      <c r="AS831" s="25"/>
      <c r="AT831" s="215"/>
      <c r="AU831" s="216"/>
      <c r="AV831" s="25"/>
      <c r="AW831" s="215"/>
      <c r="AX831" s="25"/>
      <c r="AY831" s="215"/>
      <c r="AZ831" s="216"/>
      <c r="BA831" s="25"/>
      <c r="BB831" s="215"/>
      <c r="BC831" s="25"/>
    </row>
    <row r="832" spans="24:55" ht="15.75" customHeight="1">
      <c r="X832" s="215"/>
      <c r="Y832" s="286"/>
      <c r="Z832" s="215"/>
      <c r="AA832" s="216"/>
      <c r="AB832" s="286"/>
      <c r="AC832" s="215"/>
      <c r="AD832" s="286"/>
      <c r="AE832" s="215"/>
      <c r="AF832" s="216"/>
      <c r="AG832" s="25"/>
      <c r="AH832" s="215"/>
      <c r="AI832" s="25"/>
      <c r="AJ832" s="215"/>
      <c r="AK832" s="216"/>
      <c r="AL832" s="25"/>
      <c r="AM832" s="215"/>
      <c r="AN832" s="25"/>
      <c r="AO832" s="215"/>
      <c r="AP832" s="216"/>
      <c r="AQ832" s="25"/>
      <c r="AR832" s="215"/>
      <c r="AS832" s="25"/>
      <c r="AT832" s="215"/>
      <c r="AU832" s="216"/>
      <c r="AV832" s="25"/>
      <c r="AW832" s="215"/>
      <c r="AX832" s="25"/>
      <c r="AY832" s="215"/>
      <c r="AZ832" s="216"/>
      <c r="BA832" s="25"/>
      <c r="BB832" s="215"/>
      <c r="BC832" s="25"/>
    </row>
    <row r="833" spans="24:55" ht="15.75" customHeight="1">
      <c r="X833" s="215"/>
      <c r="Y833" s="286"/>
      <c r="Z833" s="215"/>
      <c r="AA833" s="216"/>
      <c r="AB833" s="286"/>
      <c r="AC833" s="215"/>
      <c r="AD833" s="286"/>
      <c r="AE833" s="215"/>
      <c r="AF833" s="216"/>
      <c r="AG833" s="25"/>
      <c r="AH833" s="215"/>
      <c r="AI833" s="25"/>
      <c r="AJ833" s="215"/>
      <c r="AK833" s="216"/>
      <c r="AL833" s="25"/>
      <c r="AM833" s="215"/>
      <c r="AN833" s="25"/>
      <c r="AO833" s="215"/>
      <c r="AP833" s="216"/>
      <c r="AQ833" s="25"/>
      <c r="AR833" s="215"/>
      <c r="AS833" s="25"/>
      <c r="AT833" s="215"/>
      <c r="AU833" s="216"/>
      <c r="AV833" s="25"/>
      <c r="AW833" s="215"/>
      <c r="AX833" s="25"/>
      <c r="AY833" s="215"/>
      <c r="AZ833" s="216"/>
      <c r="BA833" s="25"/>
      <c r="BB833" s="215"/>
      <c r="BC833" s="25"/>
    </row>
    <row r="834" spans="24:55" ht="15.75" customHeight="1">
      <c r="X834" s="215"/>
      <c r="Y834" s="286"/>
      <c r="Z834" s="215"/>
      <c r="AA834" s="216"/>
      <c r="AB834" s="286"/>
      <c r="AC834" s="215"/>
      <c r="AD834" s="286"/>
      <c r="AE834" s="215"/>
      <c r="AF834" s="216"/>
      <c r="AG834" s="25"/>
      <c r="AH834" s="215"/>
      <c r="AI834" s="25"/>
      <c r="AJ834" s="215"/>
      <c r="AK834" s="216"/>
      <c r="AL834" s="25"/>
      <c r="AM834" s="215"/>
      <c r="AN834" s="25"/>
      <c r="AO834" s="215"/>
      <c r="AP834" s="216"/>
      <c r="AQ834" s="25"/>
      <c r="AR834" s="215"/>
      <c r="AS834" s="25"/>
      <c r="AT834" s="215"/>
      <c r="AU834" s="216"/>
      <c r="AV834" s="25"/>
      <c r="AW834" s="215"/>
      <c r="AX834" s="25"/>
      <c r="AY834" s="215"/>
      <c r="AZ834" s="216"/>
      <c r="BA834" s="25"/>
      <c r="BB834" s="215"/>
      <c r="BC834" s="25"/>
    </row>
    <row r="835" spans="24:55" ht="15.75" customHeight="1">
      <c r="X835" s="215"/>
      <c r="Y835" s="286"/>
      <c r="Z835" s="215"/>
      <c r="AA835" s="216"/>
      <c r="AB835" s="286"/>
      <c r="AC835" s="215"/>
      <c r="AD835" s="286"/>
      <c r="AE835" s="215"/>
      <c r="AF835" s="216"/>
      <c r="AG835" s="25"/>
      <c r="AH835" s="215"/>
      <c r="AI835" s="25"/>
      <c r="AJ835" s="215"/>
      <c r="AK835" s="216"/>
      <c r="AL835" s="25"/>
      <c r="AM835" s="215"/>
      <c r="AN835" s="25"/>
      <c r="AO835" s="215"/>
      <c r="AP835" s="216"/>
      <c r="AQ835" s="25"/>
      <c r="AR835" s="215"/>
      <c r="AS835" s="25"/>
      <c r="AT835" s="215"/>
      <c r="AU835" s="216"/>
      <c r="AV835" s="25"/>
      <c r="AW835" s="215"/>
      <c r="AX835" s="25"/>
      <c r="AY835" s="215"/>
      <c r="AZ835" s="216"/>
      <c r="BA835" s="25"/>
      <c r="BB835" s="215"/>
      <c r="BC835" s="25"/>
    </row>
    <row r="836" spans="24:55" ht="15.75" customHeight="1">
      <c r="X836" s="215"/>
      <c r="Y836" s="286"/>
      <c r="Z836" s="215"/>
      <c r="AA836" s="216"/>
      <c r="AB836" s="286"/>
      <c r="AC836" s="215"/>
      <c r="AD836" s="286"/>
      <c r="AE836" s="215"/>
      <c r="AF836" s="216"/>
      <c r="AG836" s="25"/>
      <c r="AH836" s="215"/>
      <c r="AI836" s="25"/>
      <c r="AJ836" s="215"/>
      <c r="AK836" s="216"/>
      <c r="AL836" s="25"/>
      <c r="AM836" s="215"/>
      <c r="AN836" s="25"/>
      <c r="AO836" s="215"/>
      <c r="AP836" s="216"/>
      <c r="AQ836" s="25"/>
      <c r="AR836" s="215"/>
      <c r="AS836" s="25"/>
      <c r="AT836" s="215"/>
      <c r="AU836" s="216"/>
      <c r="AV836" s="25"/>
      <c r="AW836" s="215"/>
      <c r="AX836" s="25"/>
      <c r="AY836" s="215"/>
      <c r="AZ836" s="216"/>
      <c r="BA836" s="25"/>
      <c r="BB836" s="215"/>
      <c r="BC836" s="25"/>
    </row>
    <row r="837" spans="24:55" ht="15.75" customHeight="1">
      <c r="X837" s="215"/>
      <c r="Y837" s="286"/>
      <c r="Z837" s="215"/>
      <c r="AA837" s="216"/>
      <c r="AB837" s="286"/>
      <c r="AC837" s="215"/>
      <c r="AD837" s="286"/>
      <c r="AE837" s="215"/>
      <c r="AF837" s="216"/>
      <c r="AG837" s="25"/>
      <c r="AH837" s="215"/>
      <c r="AI837" s="25"/>
      <c r="AJ837" s="215"/>
      <c r="AK837" s="216"/>
      <c r="AL837" s="25"/>
      <c r="AM837" s="215"/>
      <c r="AN837" s="25"/>
      <c r="AO837" s="215"/>
      <c r="AP837" s="216"/>
      <c r="AQ837" s="25"/>
      <c r="AR837" s="215"/>
      <c r="AS837" s="25"/>
      <c r="AT837" s="215"/>
      <c r="AU837" s="216"/>
      <c r="AV837" s="25"/>
      <c r="AW837" s="215"/>
      <c r="AX837" s="25"/>
      <c r="AY837" s="215"/>
      <c r="AZ837" s="216"/>
      <c r="BA837" s="25"/>
      <c r="BB837" s="215"/>
      <c r="BC837" s="25"/>
    </row>
    <row r="838" spans="24:55" ht="15.75" customHeight="1">
      <c r="X838" s="215"/>
      <c r="Y838" s="286"/>
      <c r="Z838" s="215"/>
      <c r="AA838" s="216"/>
      <c r="AB838" s="286"/>
      <c r="AC838" s="215"/>
      <c r="AD838" s="286"/>
      <c r="AE838" s="215"/>
      <c r="AF838" s="216"/>
      <c r="AG838" s="25"/>
      <c r="AH838" s="215"/>
      <c r="AI838" s="25"/>
      <c r="AJ838" s="215"/>
      <c r="AK838" s="216"/>
      <c r="AL838" s="25"/>
      <c r="AM838" s="215"/>
      <c r="AN838" s="25"/>
      <c r="AO838" s="215"/>
      <c r="AP838" s="216"/>
      <c r="AQ838" s="25"/>
      <c r="AR838" s="215"/>
      <c r="AS838" s="25"/>
      <c r="AT838" s="215"/>
      <c r="AU838" s="216"/>
      <c r="AV838" s="25"/>
      <c r="AW838" s="215"/>
      <c r="AX838" s="25"/>
      <c r="AY838" s="215"/>
      <c r="AZ838" s="216"/>
      <c r="BA838" s="25"/>
      <c r="BB838" s="215"/>
      <c r="BC838" s="25"/>
    </row>
    <row r="839" spans="24:55" ht="15.75" customHeight="1">
      <c r="X839" s="215"/>
      <c r="Y839" s="286"/>
      <c r="Z839" s="215"/>
      <c r="AA839" s="216"/>
      <c r="AB839" s="286"/>
      <c r="AC839" s="215"/>
      <c r="AD839" s="286"/>
      <c r="AE839" s="215"/>
      <c r="AF839" s="216"/>
      <c r="AG839" s="25"/>
      <c r="AH839" s="215"/>
      <c r="AI839" s="25"/>
      <c r="AJ839" s="215"/>
      <c r="AK839" s="216"/>
      <c r="AL839" s="25"/>
      <c r="AM839" s="215"/>
      <c r="AN839" s="25"/>
      <c r="AO839" s="215"/>
      <c r="AP839" s="216"/>
      <c r="AQ839" s="25"/>
      <c r="AR839" s="215"/>
      <c r="AS839" s="25"/>
      <c r="AT839" s="215"/>
      <c r="AU839" s="216"/>
      <c r="AV839" s="25"/>
      <c r="AW839" s="215"/>
      <c r="AX839" s="25"/>
      <c r="AY839" s="215"/>
      <c r="AZ839" s="216"/>
      <c r="BA839" s="25"/>
      <c r="BB839" s="215"/>
      <c r="BC839" s="25"/>
    </row>
    <row r="840" spans="24:55" ht="15.75" customHeight="1">
      <c r="X840" s="215"/>
      <c r="Y840" s="286"/>
      <c r="Z840" s="215"/>
      <c r="AA840" s="216"/>
      <c r="AB840" s="286"/>
      <c r="AC840" s="215"/>
      <c r="AD840" s="286"/>
      <c r="AE840" s="215"/>
      <c r="AF840" s="216"/>
      <c r="AG840" s="25"/>
      <c r="AH840" s="215"/>
      <c r="AI840" s="25"/>
      <c r="AJ840" s="215"/>
      <c r="AK840" s="216"/>
      <c r="AL840" s="25"/>
      <c r="AM840" s="215"/>
      <c r="AN840" s="25"/>
      <c r="AO840" s="215"/>
      <c r="AP840" s="216"/>
      <c r="AQ840" s="25"/>
      <c r="AR840" s="215"/>
      <c r="AS840" s="25"/>
      <c r="AT840" s="215"/>
      <c r="AU840" s="216"/>
      <c r="AV840" s="25"/>
      <c r="AW840" s="215"/>
      <c r="AX840" s="25"/>
      <c r="AY840" s="215"/>
      <c r="AZ840" s="216"/>
      <c r="BA840" s="25"/>
      <c r="BB840" s="215"/>
      <c r="BC840" s="25"/>
    </row>
    <row r="841" spans="24:55" ht="15.75" customHeight="1">
      <c r="X841" s="215"/>
      <c r="Y841" s="286"/>
      <c r="Z841" s="215"/>
      <c r="AA841" s="216"/>
      <c r="AB841" s="286"/>
      <c r="AC841" s="215"/>
      <c r="AD841" s="286"/>
      <c r="AE841" s="215"/>
      <c r="AF841" s="216"/>
      <c r="AG841" s="25"/>
      <c r="AH841" s="215"/>
      <c r="AI841" s="25"/>
      <c r="AJ841" s="215"/>
      <c r="AK841" s="216"/>
      <c r="AL841" s="25"/>
      <c r="AM841" s="215"/>
      <c r="AN841" s="25"/>
      <c r="AO841" s="215"/>
      <c r="AP841" s="216"/>
      <c r="AQ841" s="25"/>
      <c r="AR841" s="215"/>
      <c r="AS841" s="25"/>
      <c r="AT841" s="215"/>
      <c r="AU841" s="216"/>
      <c r="AV841" s="25"/>
      <c r="AW841" s="215"/>
      <c r="AX841" s="25"/>
      <c r="AY841" s="215"/>
      <c r="AZ841" s="216"/>
      <c r="BA841" s="25"/>
      <c r="BB841" s="215"/>
      <c r="BC841" s="25"/>
    </row>
    <row r="842" spans="24:55" ht="15.75" customHeight="1">
      <c r="X842" s="215"/>
      <c r="Y842" s="286"/>
      <c r="Z842" s="215"/>
      <c r="AA842" s="216"/>
      <c r="AB842" s="286"/>
      <c r="AC842" s="215"/>
      <c r="AD842" s="286"/>
      <c r="AE842" s="215"/>
      <c r="AF842" s="216"/>
      <c r="AG842" s="25"/>
      <c r="AH842" s="215"/>
      <c r="AI842" s="25"/>
      <c r="AJ842" s="215"/>
      <c r="AK842" s="216"/>
      <c r="AL842" s="25"/>
      <c r="AM842" s="215"/>
      <c r="AN842" s="25"/>
      <c r="AO842" s="215"/>
      <c r="AP842" s="216"/>
      <c r="AQ842" s="25"/>
      <c r="AR842" s="215"/>
      <c r="AS842" s="25"/>
      <c r="AT842" s="215"/>
      <c r="AU842" s="216"/>
      <c r="AV842" s="25"/>
      <c r="AW842" s="215"/>
      <c r="AX842" s="25"/>
      <c r="AY842" s="215"/>
      <c r="AZ842" s="216"/>
      <c r="BA842" s="25"/>
      <c r="BB842" s="215"/>
      <c r="BC842" s="25"/>
    </row>
    <row r="843" spans="24:55" ht="15.75" customHeight="1">
      <c r="X843" s="215"/>
      <c r="Y843" s="286"/>
      <c r="Z843" s="215"/>
      <c r="AA843" s="216"/>
      <c r="AB843" s="286"/>
      <c r="AC843" s="215"/>
      <c r="AD843" s="286"/>
      <c r="AE843" s="215"/>
      <c r="AF843" s="216"/>
      <c r="AG843" s="25"/>
      <c r="AH843" s="215"/>
      <c r="AI843" s="25"/>
      <c r="AJ843" s="215"/>
      <c r="AK843" s="216"/>
      <c r="AL843" s="25"/>
      <c r="AM843" s="215"/>
      <c r="AN843" s="25"/>
      <c r="AO843" s="215"/>
      <c r="AP843" s="216"/>
      <c r="AQ843" s="25"/>
      <c r="AR843" s="215"/>
      <c r="AS843" s="25"/>
      <c r="AT843" s="215"/>
      <c r="AU843" s="216"/>
      <c r="AV843" s="25"/>
      <c r="AW843" s="215"/>
      <c r="AX843" s="25"/>
      <c r="AY843" s="215"/>
      <c r="AZ843" s="216"/>
      <c r="BA843" s="25"/>
      <c r="BB843" s="215"/>
      <c r="BC843" s="25"/>
    </row>
    <row r="844" spans="24:55" ht="15.75" customHeight="1">
      <c r="X844" s="215"/>
      <c r="Y844" s="286"/>
      <c r="Z844" s="215"/>
      <c r="AA844" s="216"/>
      <c r="AB844" s="286"/>
      <c r="AC844" s="215"/>
      <c r="AD844" s="286"/>
      <c r="AE844" s="215"/>
      <c r="AF844" s="216"/>
      <c r="AG844" s="25"/>
      <c r="AH844" s="215"/>
      <c r="AI844" s="25"/>
      <c r="AJ844" s="215"/>
      <c r="AK844" s="216"/>
      <c r="AL844" s="25"/>
      <c r="AM844" s="215"/>
      <c r="AN844" s="25"/>
      <c r="AO844" s="215"/>
      <c r="AP844" s="216"/>
      <c r="AQ844" s="25"/>
      <c r="AR844" s="215"/>
      <c r="AS844" s="25"/>
      <c r="AT844" s="215"/>
      <c r="AU844" s="216"/>
      <c r="AV844" s="25"/>
      <c r="AW844" s="215"/>
      <c r="AX844" s="25"/>
      <c r="AY844" s="215"/>
      <c r="AZ844" s="216"/>
      <c r="BA844" s="25"/>
      <c r="BB844" s="215"/>
      <c r="BC844" s="25"/>
    </row>
    <row r="845" spans="24:55" ht="15.75" customHeight="1">
      <c r="X845" s="215"/>
      <c r="Y845" s="286"/>
      <c r="Z845" s="215"/>
      <c r="AA845" s="216"/>
      <c r="AB845" s="286"/>
      <c r="AC845" s="215"/>
      <c r="AD845" s="286"/>
      <c r="AE845" s="215"/>
      <c r="AF845" s="216"/>
      <c r="AG845" s="25"/>
      <c r="AH845" s="215"/>
      <c r="AI845" s="25"/>
      <c r="AJ845" s="215"/>
      <c r="AK845" s="216"/>
      <c r="AL845" s="25"/>
      <c r="AM845" s="215"/>
      <c r="AN845" s="25"/>
      <c r="AO845" s="215"/>
      <c r="AP845" s="216"/>
      <c r="AQ845" s="25"/>
      <c r="AR845" s="215"/>
      <c r="AS845" s="25"/>
      <c r="AT845" s="215"/>
      <c r="AU845" s="216"/>
      <c r="AV845" s="25"/>
      <c r="AW845" s="215"/>
      <c r="AX845" s="25"/>
      <c r="AY845" s="215"/>
      <c r="AZ845" s="216"/>
      <c r="BA845" s="25"/>
      <c r="BB845" s="215"/>
      <c r="BC845" s="25"/>
    </row>
    <row r="846" spans="24:55" ht="15.75" customHeight="1">
      <c r="X846" s="215"/>
      <c r="Y846" s="286"/>
      <c r="Z846" s="215"/>
      <c r="AA846" s="216"/>
      <c r="AB846" s="286"/>
      <c r="AC846" s="215"/>
      <c r="AD846" s="286"/>
      <c r="AE846" s="215"/>
      <c r="AF846" s="216"/>
      <c r="AG846" s="25"/>
      <c r="AH846" s="215"/>
      <c r="AI846" s="25"/>
      <c r="AJ846" s="215"/>
      <c r="AK846" s="216"/>
      <c r="AL846" s="25"/>
      <c r="AM846" s="215"/>
      <c r="AN846" s="25"/>
      <c r="AO846" s="215"/>
      <c r="AP846" s="216"/>
      <c r="AQ846" s="25"/>
      <c r="AR846" s="215"/>
      <c r="AS846" s="25"/>
      <c r="AT846" s="215"/>
      <c r="AU846" s="216"/>
      <c r="AV846" s="25"/>
      <c r="AW846" s="215"/>
      <c r="AX846" s="25"/>
      <c r="AY846" s="215"/>
      <c r="AZ846" s="216"/>
      <c r="BA846" s="25"/>
      <c r="BB846" s="215"/>
      <c r="BC846" s="25"/>
    </row>
    <row r="847" spans="24:55" ht="15.75" customHeight="1">
      <c r="X847" s="215"/>
      <c r="Y847" s="286"/>
      <c r="Z847" s="215"/>
      <c r="AA847" s="216"/>
      <c r="AB847" s="286"/>
      <c r="AC847" s="215"/>
      <c r="AD847" s="286"/>
      <c r="AE847" s="215"/>
      <c r="AF847" s="216"/>
      <c r="AG847" s="25"/>
      <c r="AH847" s="215"/>
      <c r="AI847" s="25"/>
      <c r="AJ847" s="215"/>
      <c r="AK847" s="216"/>
      <c r="AL847" s="25"/>
      <c r="AM847" s="215"/>
      <c r="AN847" s="25"/>
      <c r="AO847" s="215"/>
      <c r="AP847" s="216"/>
      <c r="AQ847" s="25"/>
      <c r="AR847" s="215"/>
      <c r="AS847" s="25"/>
      <c r="AT847" s="215"/>
      <c r="AU847" s="216"/>
      <c r="AV847" s="25"/>
      <c r="AW847" s="215"/>
      <c r="AX847" s="25"/>
      <c r="AY847" s="215"/>
      <c r="AZ847" s="216"/>
      <c r="BA847" s="25"/>
      <c r="BB847" s="215"/>
      <c r="BC847" s="25"/>
    </row>
    <row r="848" spans="24:55" ht="15.75" customHeight="1">
      <c r="X848" s="215"/>
      <c r="Y848" s="286"/>
      <c r="Z848" s="215"/>
      <c r="AA848" s="216"/>
      <c r="AB848" s="286"/>
      <c r="AC848" s="215"/>
      <c r="AD848" s="286"/>
      <c r="AE848" s="215"/>
      <c r="AF848" s="216"/>
      <c r="AG848" s="25"/>
      <c r="AH848" s="215"/>
      <c r="AI848" s="25"/>
      <c r="AJ848" s="215"/>
      <c r="AK848" s="216"/>
      <c r="AL848" s="25"/>
      <c r="AM848" s="215"/>
      <c r="AN848" s="25"/>
      <c r="AO848" s="215"/>
      <c r="AP848" s="216"/>
      <c r="AQ848" s="25"/>
      <c r="AR848" s="215"/>
      <c r="AS848" s="25"/>
      <c r="AT848" s="215"/>
      <c r="AU848" s="216"/>
      <c r="AV848" s="25"/>
      <c r="AW848" s="215"/>
      <c r="AX848" s="25"/>
      <c r="AY848" s="215"/>
      <c r="AZ848" s="216"/>
      <c r="BA848" s="25"/>
      <c r="BB848" s="215"/>
      <c r="BC848" s="25"/>
    </row>
    <row r="849" spans="24:55" ht="15.75" customHeight="1">
      <c r="X849" s="215"/>
      <c r="Y849" s="286"/>
      <c r="Z849" s="215"/>
      <c r="AA849" s="216"/>
      <c r="AB849" s="286"/>
      <c r="AC849" s="215"/>
      <c r="AD849" s="286"/>
      <c r="AE849" s="215"/>
      <c r="AF849" s="216"/>
      <c r="AG849" s="25"/>
      <c r="AH849" s="215"/>
      <c r="AI849" s="25"/>
      <c r="AJ849" s="215"/>
      <c r="AK849" s="216"/>
      <c r="AL849" s="25"/>
      <c r="AM849" s="215"/>
      <c r="AN849" s="25"/>
      <c r="AO849" s="215"/>
      <c r="AP849" s="216"/>
      <c r="AQ849" s="25"/>
      <c r="AR849" s="215"/>
      <c r="AS849" s="25"/>
      <c r="AT849" s="215"/>
      <c r="AU849" s="216"/>
      <c r="AV849" s="25"/>
      <c r="AW849" s="215"/>
      <c r="AX849" s="25"/>
      <c r="AY849" s="215"/>
      <c r="AZ849" s="216"/>
      <c r="BA849" s="25"/>
      <c r="BB849" s="215"/>
      <c r="BC849" s="25"/>
    </row>
    <row r="850" spans="24:55" ht="15.75" customHeight="1">
      <c r="X850" s="215"/>
      <c r="Y850" s="286"/>
      <c r="Z850" s="215"/>
      <c r="AA850" s="216"/>
      <c r="AB850" s="286"/>
      <c r="AC850" s="215"/>
      <c r="AD850" s="286"/>
      <c r="AE850" s="215"/>
      <c r="AF850" s="216"/>
      <c r="AG850" s="25"/>
      <c r="AH850" s="215"/>
      <c r="AI850" s="25"/>
      <c r="AJ850" s="215"/>
      <c r="AK850" s="216"/>
      <c r="AL850" s="25"/>
      <c r="AM850" s="215"/>
      <c r="AN850" s="25"/>
      <c r="AO850" s="215"/>
      <c r="AP850" s="216"/>
      <c r="AQ850" s="25"/>
      <c r="AR850" s="215"/>
      <c r="AS850" s="25"/>
      <c r="AT850" s="215"/>
      <c r="AU850" s="216"/>
      <c r="AV850" s="25"/>
      <c r="AW850" s="215"/>
      <c r="AX850" s="25"/>
      <c r="AY850" s="215"/>
      <c r="AZ850" s="216"/>
      <c r="BA850" s="25"/>
      <c r="BB850" s="215"/>
      <c r="BC850" s="25"/>
    </row>
    <row r="851" spans="24:55" ht="15.75" customHeight="1">
      <c r="X851" s="215"/>
      <c r="Y851" s="286"/>
      <c r="Z851" s="215"/>
      <c r="AA851" s="216"/>
      <c r="AB851" s="286"/>
      <c r="AC851" s="215"/>
      <c r="AD851" s="286"/>
      <c r="AE851" s="215"/>
      <c r="AF851" s="216"/>
      <c r="AG851" s="25"/>
      <c r="AH851" s="215"/>
      <c r="AI851" s="25"/>
      <c r="AJ851" s="215"/>
      <c r="AK851" s="216"/>
      <c r="AL851" s="25"/>
      <c r="AM851" s="215"/>
      <c r="AN851" s="25"/>
      <c r="AO851" s="215"/>
      <c r="AP851" s="216"/>
      <c r="AQ851" s="25"/>
      <c r="AR851" s="215"/>
      <c r="AS851" s="25"/>
      <c r="AT851" s="215"/>
      <c r="AU851" s="216"/>
      <c r="AV851" s="25"/>
      <c r="AW851" s="215"/>
      <c r="AX851" s="25"/>
      <c r="AY851" s="215"/>
      <c r="AZ851" s="216"/>
      <c r="BA851" s="25"/>
      <c r="BB851" s="215"/>
      <c r="BC851" s="25"/>
    </row>
    <row r="852" spans="24:55" ht="15.75" customHeight="1">
      <c r="X852" s="215"/>
      <c r="Y852" s="286"/>
      <c r="Z852" s="215"/>
      <c r="AA852" s="216"/>
      <c r="AB852" s="286"/>
      <c r="AC852" s="215"/>
      <c r="AD852" s="286"/>
      <c r="AE852" s="215"/>
      <c r="AF852" s="216"/>
      <c r="AG852" s="25"/>
      <c r="AH852" s="215"/>
      <c r="AI852" s="25"/>
      <c r="AJ852" s="215"/>
      <c r="AK852" s="216"/>
      <c r="AL852" s="25"/>
      <c r="AM852" s="215"/>
      <c r="AN852" s="25"/>
      <c r="AO852" s="215"/>
      <c r="AP852" s="216"/>
      <c r="AQ852" s="25"/>
      <c r="AR852" s="215"/>
      <c r="AS852" s="25"/>
      <c r="AT852" s="215"/>
      <c r="AU852" s="216"/>
      <c r="AV852" s="25"/>
      <c r="AW852" s="215"/>
      <c r="AX852" s="25"/>
      <c r="AY852" s="215"/>
      <c r="AZ852" s="216"/>
      <c r="BA852" s="25"/>
      <c r="BB852" s="215"/>
      <c r="BC852" s="25"/>
    </row>
    <row r="853" spans="24:55" ht="15.75" customHeight="1">
      <c r="X853" s="215"/>
      <c r="Y853" s="286"/>
      <c r="Z853" s="215"/>
      <c r="AA853" s="216"/>
      <c r="AB853" s="286"/>
      <c r="AC853" s="215"/>
      <c r="AD853" s="286"/>
      <c r="AE853" s="215"/>
      <c r="AF853" s="216"/>
      <c r="AG853" s="25"/>
      <c r="AH853" s="215"/>
      <c r="AI853" s="25"/>
      <c r="AJ853" s="215"/>
      <c r="AK853" s="216"/>
      <c r="AL853" s="25"/>
      <c r="AM853" s="215"/>
      <c r="AN853" s="25"/>
      <c r="AO853" s="215"/>
      <c r="AP853" s="216"/>
      <c r="AQ853" s="25"/>
      <c r="AR853" s="215"/>
      <c r="AS853" s="25"/>
      <c r="AT853" s="215"/>
      <c r="AU853" s="216"/>
      <c r="AV853" s="25"/>
      <c r="AW853" s="215"/>
      <c r="AX853" s="25"/>
      <c r="AY853" s="215"/>
      <c r="AZ853" s="216"/>
      <c r="BA853" s="25"/>
      <c r="BB853" s="215"/>
      <c r="BC853" s="25"/>
    </row>
    <row r="854" spans="24:55" ht="15.75" customHeight="1">
      <c r="X854" s="215"/>
      <c r="Y854" s="286"/>
      <c r="Z854" s="215"/>
      <c r="AA854" s="216"/>
      <c r="AB854" s="286"/>
      <c r="AC854" s="215"/>
      <c r="AD854" s="286"/>
      <c r="AE854" s="215"/>
      <c r="AF854" s="216"/>
      <c r="AG854" s="25"/>
      <c r="AH854" s="215"/>
      <c r="AI854" s="25"/>
      <c r="AJ854" s="215"/>
      <c r="AK854" s="216"/>
      <c r="AL854" s="25"/>
      <c r="AM854" s="215"/>
      <c r="AN854" s="25"/>
      <c r="AO854" s="215"/>
      <c r="AP854" s="216"/>
      <c r="AQ854" s="25"/>
      <c r="AR854" s="215"/>
      <c r="AS854" s="25"/>
      <c r="AT854" s="215"/>
      <c r="AU854" s="216"/>
      <c r="AV854" s="25"/>
      <c r="AW854" s="215"/>
      <c r="AX854" s="25"/>
      <c r="AY854" s="215"/>
      <c r="AZ854" s="216"/>
      <c r="BA854" s="25"/>
      <c r="BB854" s="215"/>
      <c r="BC854" s="25"/>
    </row>
    <row r="855" spans="24:55" ht="15.75" customHeight="1">
      <c r="X855" s="215"/>
      <c r="Y855" s="286"/>
      <c r="Z855" s="215"/>
      <c r="AA855" s="216"/>
      <c r="AB855" s="286"/>
      <c r="AC855" s="215"/>
      <c r="AD855" s="286"/>
      <c r="AE855" s="215"/>
      <c r="AF855" s="216"/>
      <c r="AG855" s="25"/>
      <c r="AH855" s="215"/>
      <c r="AI855" s="25"/>
      <c r="AJ855" s="215"/>
      <c r="AK855" s="216"/>
      <c r="AL855" s="25"/>
      <c r="AM855" s="215"/>
      <c r="AN855" s="25"/>
      <c r="AO855" s="215"/>
      <c r="AP855" s="216"/>
      <c r="AQ855" s="25"/>
      <c r="AR855" s="215"/>
      <c r="AS855" s="25"/>
      <c r="AT855" s="215"/>
      <c r="AU855" s="216"/>
      <c r="AV855" s="25"/>
      <c r="AW855" s="215"/>
      <c r="AX855" s="25"/>
      <c r="AY855" s="215"/>
      <c r="AZ855" s="216"/>
      <c r="BA855" s="25"/>
      <c r="BB855" s="215"/>
      <c r="BC855" s="25"/>
    </row>
    <row r="856" spans="24:55" ht="15.75" customHeight="1">
      <c r="X856" s="215"/>
      <c r="Y856" s="286"/>
      <c r="Z856" s="215"/>
      <c r="AA856" s="216"/>
      <c r="AB856" s="286"/>
      <c r="AC856" s="215"/>
      <c r="AD856" s="286"/>
      <c r="AE856" s="215"/>
      <c r="AF856" s="216"/>
      <c r="AG856" s="25"/>
      <c r="AH856" s="215"/>
      <c r="AI856" s="25"/>
      <c r="AJ856" s="215"/>
      <c r="AK856" s="216"/>
      <c r="AL856" s="25"/>
      <c r="AM856" s="215"/>
      <c r="AN856" s="25"/>
      <c r="AO856" s="215"/>
      <c r="AP856" s="216"/>
      <c r="AQ856" s="25"/>
      <c r="AR856" s="215"/>
      <c r="AS856" s="25"/>
      <c r="AT856" s="215"/>
      <c r="AU856" s="216"/>
      <c r="AV856" s="25"/>
      <c r="AW856" s="215"/>
      <c r="AX856" s="25"/>
      <c r="AY856" s="215"/>
      <c r="AZ856" s="216"/>
      <c r="BA856" s="25"/>
      <c r="BB856" s="215"/>
      <c r="BC856" s="25"/>
    </row>
    <row r="857" spans="24:55" ht="15.75" customHeight="1">
      <c r="X857" s="215"/>
      <c r="Y857" s="286"/>
      <c r="Z857" s="215"/>
      <c r="AA857" s="216"/>
      <c r="AB857" s="286"/>
      <c r="AC857" s="215"/>
      <c r="AD857" s="286"/>
      <c r="AE857" s="215"/>
      <c r="AF857" s="216"/>
      <c r="AG857" s="25"/>
      <c r="AH857" s="215"/>
      <c r="AI857" s="25"/>
      <c r="AJ857" s="215"/>
      <c r="AK857" s="216"/>
      <c r="AL857" s="25"/>
      <c r="AM857" s="215"/>
      <c r="AN857" s="25"/>
      <c r="AO857" s="215"/>
      <c r="AP857" s="216"/>
      <c r="AQ857" s="25"/>
      <c r="AR857" s="215"/>
      <c r="AS857" s="25"/>
      <c r="AT857" s="215"/>
      <c r="AU857" s="216"/>
      <c r="AV857" s="25"/>
      <c r="AW857" s="215"/>
      <c r="AX857" s="25"/>
      <c r="AY857" s="215"/>
      <c r="AZ857" s="216"/>
      <c r="BA857" s="25"/>
      <c r="BB857" s="215"/>
      <c r="BC857" s="25"/>
    </row>
    <row r="858" spans="24:55" ht="15.75" customHeight="1">
      <c r="X858" s="215"/>
      <c r="Y858" s="286"/>
      <c r="Z858" s="215"/>
      <c r="AA858" s="216"/>
      <c r="AB858" s="286"/>
      <c r="AC858" s="215"/>
      <c r="AD858" s="286"/>
      <c r="AE858" s="215"/>
      <c r="AF858" s="216"/>
      <c r="AG858" s="25"/>
      <c r="AH858" s="215"/>
      <c r="AI858" s="25"/>
      <c r="AJ858" s="215"/>
      <c r="AK858" s="216"/>
      <c r="AL858" s="25"/>
      <c r="AM858" s="215"/>
      <c r="AN858" s="25"/>
      <c r="AO858" s="215"/>
      <c r="AP858" s="216"/>
      <c r="AQ858" s="25"/>
      <c r="AR858" s="215"/>
      <c r="AS858" s="25"/>
      <c r="AT858" s="215"/>
      <c r="AU858" s="216"/>
      <c r="AV858" s="25"/>
      <c r="AW858" s="215"/>
      <c r="AX858" s="25"/>
      <c r="AY858" s="215"/>
      <c r="AZ858" s="216"/>
      <c r="BA858" s="25"/>
      <c r="BB858" s="215"/>
      <c r="BC858" s="25"/>
    </row>
    <row r="859" spans="24:55" ht="15.75" customHeight="1">
      <c r="X859" s="215"/>
      <c r="Y859" s="286"/>
      <c r="Z859" s="215"/>
      <c r="AA859" s="216"/>
      <c r="AB859" s="286"/>
      <c r="AC859" s="215"/>
      <c r="AD859" s="286"/>
      <c r="AE859" s="215"/>
      <c r="AF859" s="216"/>
      <c r="AG859" s="25"/>
      <c r="AH859" s="215"/>
      <c r="AI859" s="25"/>
      <c r="AJ859" s="215"/>
      <c r="AK859" s="216"/>
      <c r="AL859" s="25"/>
      <c r="AM859" s="215"/>
      <c r="AN859" s="25"/>
      <c r="AO859" s="215"/>
      <c r="AP859" s="216"/>
      <c r="AQ859" s="25"/>
      <c r="AR859" s="215"/>
      <c r="AS859" s="25"/>
      <c r="AT859" s="215"/>
      <c r="AU859" s="216"/>
      <c r="AV859" s="25"/>
      <c r="AW859" s="215"/>
      <c r="AX859" s="25"/>
      <c r="AY859" s="215"/>
      <c r="AZ859" s="216"/>
      <c r="BA859" s="25"/>
      <c r="BB859" s="215"/>
      <c r="BC859" s="25"/>
    </row>
    <row r="860" spans="24:55" ht="15.75" customHeight="1">
      <c r="X860" s="215"/>
      <c r="Y860" s="286"/>
      <c r="Z860" s="215"/>
      <c r="AA860" s="216"/>
      <c r="AB860" s="286"/>
      <c r="AC860" s="215"/>
      <c r="AD860" s="286"/>
      <c r="AE860" s="215"/>
      <c r="AF860" s="216"/>
      <c r="AG860" s="25"/>
      <c r="AH860" s="215"/>
      <c r="AI860" s="25"/>
      <c r="AJ860" s="215"/>
      <c r="AK860" s="216"/>
      <c r="AL860" s="25"/>
      <c r="AM860" s="215"/>
      <c r="AN860" s="25"/>
      <c r="AO860" s="215"/>
      <c r="AP860" s="216"/>
      <c r="AQ860" s="25"/>
      <c r="AR860" s="215"/>
      <c r="AS860" s="25"/>
      <c r="AT860" s="215"/>
      <c r="AU860" s="216"/>
      <c r="AV860" s="25"/>
      <c r="AW860" s="215"/>
      <c r="AX860" s="25"/>
      <c r="AY860" s="215"/>
      <c r="AZ860" s="216"/>
      <c r="BA860" s="25"/>
      <c r="BB860" s="215"/>
      <c r="BC860" s="25"/>
    </row>
    <row r="861" spans="24:55" ht="15.75" customHeight="1">
      <c r="X861" s="215"/>
      <c r="Y861" s="286"/>
      <c r="Z861" s="215"/>
      <c r="AA861" s="216"/>
      <c r="AB861" s="286"/>
      <c r="AC861" s="215"/>
      <c r="AD861" s="286"/>
      <c r="AE861" s="215"/>
      <c r="AF861" s="216"/>
      <c r="AG861" s="25"/>
      <c r="AH861" s="215"/>
      <c r="AI861" s="25"/>
      <c r="AJ861" s="215"/>
      <c r="AK861" s="216"/>
      <c r="AL861" s="25"/>
      <c r="AM861" s="215"/>
      <c r="AN861" s="25"/>
      <c r="AO861" s="215"/>
      <c r="AP861" s="216"/>
      <c r="AQ861" s="25"/>
      <c r="AR861" s="215"/>
      <c r="AS861" s="25"/>
      <c r="AT861" s="215"/>
      <c r="AU861" s="216"/>
      <c r="AV861" s="25"/>
      <c r="AW861" s="215"/>
      <c r="AX861" s="25"/>
      <c r="AY861" s="215"/>
      <c r="AZ861" s="216"/>
      <c r="BA861" s="25"/>
      <c r="BB861" s="215"/>
      <c r="BC861" s="25"/>
    </row>
    <row r="862" spans="24:55" ht="15.75" customHeight="1">
      <c r="X862" s="215"/>
      <c r="Y862" s="286"/>
      <c r="Z862" s="215"/>
      <c r="AA862" s="216"/>
      <c r="AB862" s="286"/>
      <c r="AC862" s="215"/>
      <c r="AD862" s="286"/>
      <c r="AE862" s="215"/>
      <c r="AF862" s="216"/>
      <c r="AG862" s="25"/>
      <c r="AH862" s="215"/>
      <c r="AI862" s="25"/>
      <c r="AJ862" s="215"/>
      <c r="AK862" s="216"/>
      <c r="AL862" s="25"/>
      <c r="AM862" s="215"/>
      <c r="AN862" s="25"/>
      <c r="AO862" s="215"/>
      <c r="AP862" s="216"/>
      <c r="AQ862" s="25"/>
      <c r="AR862" s="215"/>
      <c r="AS862" s="25"/>
      <c r="AT862" s="215"/>
      <c r="AU862" s="216"/>
      <c r="AV862" s="25"/>
      <c r="AW862" s="215"/>
      <c r="AX862" s="25"/>
      <c r="AY862" s="215"/>
      <c r="AZ862" s="216"/>
      <c r="BA862" s="25"/>
      <c r="BB862" s="215"/>
      <c r="BC862" s="25"/>
    </row>
    <row r="863" spans="24:55" ht="15.75" customHeight="1">
      <c r="X863" s="215"/>
      <c r="Y863" s="286"/>
      <c r="Z863" s="215"/>
      <c r="AA863" s="216"/>
      <c r="AB863" s="286"/>
      <c r="AC863" s="215"/>
      <c r="AD863" s="286"/>
      <c r="AE863" s="215"/>
      <c r="AF863" s="216"/>
      <c r="AG863" s="25"/>
      <c r="AH863" s="215"/>
      <c r="AI863" s="25"/>
      <c r="AJ863" s="215"/>
      <c r="AK863" s="216"/>
      <c r="AL863" s="25"/>
      <c r="AM863" s="215"/>
      <c r="AN863" s="25"/>
      <c r="AO863" s="215"/>
      <c r="AP863" s="216"/>
      <c r="AQ863" s="25"/>
      <c r="AR863" s="215"/>
      <c r="AS863" s="25"/>
      <c r="AT863" s="215"/>
      <c r="AU863" s="216"/>
      <c r="AV863" s="25"/>
      <c r="AW863" s="215"/>
      <c r="AX863" s="25"/>
      <c r="AY863" s="215"/>
      <c r="AZ863" s="216"/>
      <c r="BA863" s="25"/>
      <c r="BB863" s="215"/>
      <c r="BC863" s="25"/>
    </row>
    <row r="864" spans="24:55" ht="15.75" customHeight="1">
      <c r="X864" s="215"/>
      <c r="Y864" s="286"/>
      <c r="Z864" s="215"/>
      <c r="AA864" s="216"/>
      <c r="AB864" s="286"/>
      <c r="AC864" s="215"/>
      <c r="AD864" s="286"/>
      <c r="AE864" s="215"/>
      <c r="AF864" s="216"/>
      <c r="AG864" s="25"/>
      <c r="AH864" s="215"/>
      <c r="AI864" s="25"/>
      <c r="AJ864" s="215"/>
      <c r="AK864" s="216"/>
      <c r="AL864" s="25"/>
      <c r="AM864" s="215"/>
      <c r="AN864" s="25"/>
      <c r="AO864" s="215"/>
      <c r="AP864" s="216"/>
      <c r="AQ864" s="25"/>
      <c r="AR864" s="215"/>
      <c r="AS864" s="25"/>
      <c r="AT864" s="215"/>
      <c r="AU864" s="216"/>
      <c r="AV864" s="25"/>
      <c r="AW864" s="215"/>
      <c r="AX864" s="25"/>
      <c r="AY864" s="215"/>
      <c r="AZ864" s="216"/>
      <c r="BA864" s="25"/>
      <c r="BB864" s="215"/>
      <c r="BC864" s="25"/>
    </row>
    <row r="865" spans="24:55" ht="15.75" customHeight="1">
      <c r="X865" s="215"/>
      <c r="Y865" s="286"/>
      <c r="Z865" s="215"/>
      <c r="AA865" s="216"/>
      <c r="AB865" s="286"/>
      <c r="AC865" s="215"/>
      <c r="AD865" s="286"/>
      <c r="AE865" s="215"/>
      <c r="AF865" s="216"/>
      <c r="AG865" s="25"/>
      <c r="AH865" s="215"/>
      <c r="AI865" s="25"/>
      <c r="AJ865" s="215"/>
      <c r="AK865" s="216"/>
      <c r="AL865" s="25"/>
      <c r="AM865" s="215"/>
      <c r="AN865" s="25"/>
      <c r="AO865" s="215"/>
      <c r="AP865" s="216"/>
      <c r="AQ865" s="25"/>
      <c r="AR865" s="215"/>
      <c r="AS865" s="25"/>
      <c r="AT865" s="215"/>
      <c r="AU865" s="216"/>
      <c r="AV865" s="25"/>
      <c r="AW865" s="215"/>
      <c r="AX865" s="25"/>
      <c r="AY865" s="215"/>
      <c r="AZ865" s="216"/>
      <c r="BA865" s="25"/>
      <c r="BB865" s="215"/>
      <c r="BC865" s="25"/>
    </row>
    <row r="866" spans="24:55" ht="15.75" customHeight="1">
      <c r="X866" s="215"/>
      <c r="Y866" s="286"/>
      <c r="Z866" s="215"/>
      <c r="AA866" s="216"/>
      <c r="AB866" s="286"/>
      <c r="AC866" s="215"/>
      <c r="AD866" s="286"/>
      <c r="AE866" s="215"/>
      <c r="AF866" s="216"/>
      <c r="AG866" s="25"/>
      <c r="AH866" s="215"/>
      <c r="AI866" s="25"/>
      <c r="AJ866" s="215"/>
      <c r="AK866" s="216"/>
      <c r="AL866" s="25"/>
      <c r="AM866" s="215"/>
      <c r="AN866" s="25"/>
      <c r="AO866" s="215"/>
      <c r="AP866" s="216"/>
      <c r="AQ866" s="25"/>
      <c r="AR866" s="215"/>
      <c r="AS866" s="25"/>
      <c r="AT866" s="215"/>
      <c r="AU866" s="216"/>
      <c r="AV866" s="25"/>
      <c r="AW866" s="215"/>
      <c r="AX866" s="25"/>
      <c r="AY866" s="215"/>
      <c r="AZ866" s="216"/>
      <c r="BA866" s="25"/>
      <c r="BB866" s="215"/>
      <c r="BC866" s="25"/>
    </row>
    <row r="867" spans="24:55" ht="15.75" customHeight="1">
      <c r="X867" s="215"/>
      <c r="Y867" s="286"/>
      <c r="Z867" s="215"/>
      <c r="AA867" s="216"/>
      <c r="AB867" s="286"/>
      <c r="AC867" s="215"/>
      <c r="AD867" s="286"/>
      <c r="AE867" s="215"/>
      <c r="AF867" s="216"/>
      <c r="AG867" s="25"/>
      <c r="AH867" s="215"/>
      <c r="AI867" s="25"/>
      <c r="AJ867" s="215"/>
      <c r="AK867" s="216"/>
      <c r="AL867" s="25"/>
      <c r="AM867" s="215"/>
      <c r="AN867" s="25"/>
      <c r="AO867" s="215"/>
      <c r="AP867" s="216"/>
      <c r="AQ867" s="25"/>
      <c r="AR867" s="215"/>
      <c r="AS867" s="25"/>
      <c r="AT867" s="215"/>
      <c r="AU867" s="216"/>
      <c r="AV867" s="25"/>
      <c r="AW867" s="215"/>
      <c r="AX867" s="25"/>
      <c r="AY867" s="215"/>
      <c r="AZ867" s="216"/>
      <c r="BA867" s="25"/>
      <c r="BB867" s="215"/>
      <c r="BC867" s="25"/>
    </row>
    <row r="868" spans="24:55" ht="15.75" customHeight="1">
      <c r="X868" s="215"/>
      <c r="Y868" s="286"/>
      <c r="Z868" s="215"/>
      <c r="AA868" s="216"/>
      <c r="AB868" s="286"/>
      <c r="AC868" s="215"/>
      <c r="AD868" s="286"/>
      <c r="AE868" s="215"/>
      <c r="AF868" s="216"/>
      <c r="AG868" s="25"/>
      <c r="AH868" s="215"/>
      <c r="AI868" s="25"/>
      <c r="AJ868" s="215"/>
      <c r="AK868" s="216"/>
      <c r="AL868" s="25"/>
      <c r="AM868" s="215"/>
      <c r="AN868" s="25"/>
      <c r="AO868" s="215"/>
      <c r="AP868" s="216"/>
      <c r="AQ868" s="25"/>
      <c r="AR868" s="215"/>
      <c r="AS868" s="25"/>
      <c r="AT868" s="215"/>
      <c r="AU868" s="216"/>
      <c r="AV868" s="25"/>
      <c r="AW868" s="215"/>
      <c r="AX868" s="25"/>
      <c r="AY868" s="215"/>
      <c r="AZ868" s="216"/>
      <c r="BA868" s="25"/>
      <c r="BB868" s="215"/>
      <c r="BC868" s="25"/>
    </row>
    <row r="869" spans="24:55" ht="15.75" customHeight="1">
      <c r="X869" s="215"/>
      <c r="Y869" s="286"/>
      <c r="Z869" s="215"/>
      <c r="AA869" s="216"/>
      <c r="AB869" s="286"/>
      <c r="AC869" s="215"/>
      <c r="AD869" s="286"/>
      <c r="AE869" s="215"/>
      <c r="AF869" s="216"/>
      <c r="AG869" s="25"/>
      <c r="AH869" s="215"/>
      <c r="AI869" s="25"/>
      <c r="AJ869" s="215"/>
      <c r="AK869" s="216"/>
      <c r="AL869" s="25"/>
      <c r="AM869" s="215"/>
      <c r="AN869" s="25"/>
      <c r="AO869" s="215"/>
      <c r="AP869" s="216"/>
      <c r="AQ869" s="25"/>
      <c r="AR869" s="215"/>
      <c r="AS869" s="25"/>
      <c r="AT869" s="215"/>
      <c r="AU869" s="216"/>
      <c r="AV869" s="25"/>
      <c r="AW869" s="215"/>
      <c r="AX869" s="25"/>
      <c r="AY869" s="215"/>
      <c r="AZ869" s="216"/>
      <c r="BA869" s="25"/>
      <c r="BB869" s="215"/>
      <c r="BC869" s="25"/>
    </row>
    <row r="870" spans="24:55" ht="15.75" customHeight="1">
      <c r="X870" s="215"/>
      <c r="Y870" s="286"/>
      <c r="Z870" s="215"/>
      <c r="AA870" s="216"/>
      <c r="AB870" s="286"/>
      <c r="AC870" s="215"/>
      <c r="AD870" s="286"/>
      <c r="AE870" s="215"/>
      <c r="AF870" s="216"/>
      <c r="AG870" s="25"/>
      <c r="AH870" s="215"/>
      <c r="AI870" s="25"/>
      <c r="AJ870" s="215"/>
      <c r="AK870" s="216"/>
      <c r="AL870" s="25"/>
      <c r="AM870" s="215"/>
      <c r="AN870" s="25"/>
      <c r="AO870" s="215"/>
      <c r="AP870" s="216"/>
      <c r="AQ870" s="25"/>
      <c r="AR870" s="215"/>
      <c r="AS870" s="25"/>
      <c r="AT870" s="215"/>
      <c r="AU870" s="216"/>
      <c r="AV870" s="25"/>
      <c r="AW870" s="215"/>
      <c r="AX870" s="25"/>
      <c r="AY870" s="215"/>
      <c r="AZ870" s="216"/>
      <c r="BA870" s="25"/>
      <c r="BB870" s="215"/>
      <c r="BC870" s="25"/>
    </row>
    <row r="871" spans="24:55" ht="15.75" customHeight="1">
      <c r="X871" s="215"/>
      <c r="Y871" s="286"/>
      <c r="Z871" s="215"/>
      <c r="AA871" s="216"/>
      <c r="AB871" s="286"/>
      <c r="AC871" s="215"/>
      <c r="AD871" s="286"/>
      <c r="AE871" s="215"/>
      <c r="AF871" s="216"/>
      <c r="AG871" s="25"/>
      <c r="AH871" s="215"/>
      <c r="AI871" s="25"/>
      <c r="AJ871" s="215"/>
      <c r="AK871" s="216"/>
      <c r="AL871" s="25"/>
      <c r="AM871" s="215"/>
      <c r="AN871" s="25"/>
      <c r="AO871" s="215"/>
      <c r="AP871" s="216"/>
      <c r="AQ871" s="25"/>
      <c r="AR871" s="215"/>
      <c r="AS871" s="25"/>
      <c r="AT871" s="215"/>
      <c r="AU871" s="216"/>
      <c r="AV871" s="25"/>
      <c r="AW871" s="215"/>
      <c r="AX871" s="25"/>
      <c r="AY871" s="215"/>
      <c r="AZ871" s="216"/>
      <c r="BA871" s="25"/>
      <c r="BB871" s="215"/>
      <c r="BC871" s="25"/>
    </row>
    <row r="872" spans="24:55" ht="15.75" customHeight="1">
      <c r="X872" s="215"/>
      <c r="Y872" s="286"/>
      <c r="Z872" s="215"/>
      <c r="AA872" s="216"/>
      <c r="AB872" s="286"/>
      <c r="AC872" s="215"/>
      <c r="AD872" s="286"/>
      <c r="AE872" s="215"/>
      <c r="AF872" s="216"/>
      <c r="AG872" s="25"/>
      <c r="AH872" s="215"/>
      <c r="AI872" s="25"/>
      <c r="AJ872" s="215"/>
      <c r="AK872" s="216"/>
      <c r="AL872" s="25"/>
      <c r="AM872" s="215"/>
      <c r="AN872" s="25"/>
      <c r="AO872" s="215"/>
      <c r="AP872" s="216"/>
      <c r="AQ872" s="25"/>
      <c r="AR872" s="215"/>
      <c r="AS872" s="25"/>
      <c r="AT872" s="215"/>
      <c r="AU872" s="216"/>
      <c r="AV872" s="25"/>
      <c r="AW872" s="215"/>
      <c r="AX872" s="25"/>
      <c r="AY872" s="215"/>
      <c r="AZ872" s="216"/>
      <c r="BA872" s="25"/>
      <c r="BB872" s="215"/>
      <c r="BC872" s="25"/>
    </row>
    <row r="873" spans="24:55" ht="15.75" customHeight="1">
      <c r="X873" s="215"/>
      <c r="Y873" s="286"/>
      <c r="Z873" s="215"/>
      <c r="AA873" s="216"/>
      <c r="AB873" s="286"/>
      <c r="AC873" s="215"/>
      <c r="AD873" s="286"/>
      <c r="AE873" s="215"/>
      <c r="AF873" s="216"/>
      <c r="AG873" s="25"/>
      <c r="AH873" s="215"/>
      <c r="AI873" s="25"/>
      <c r="AJ873" s="215"/>
      <c r="AK873" s="216"/>
      <c r="AL873" s="25"/>
      <c r="AM873" s="215"/>
      <c r="AN873" s="25"/>
      <c r="AO873" s="215"/>
      <c r="AP873" s="216"/>
      <c r="AQ873" s="25"/>
      <c r="AR873" s="215"/>
      <c r="AS873" s="25"/>
      <c r="AT873" s="215"/>
      <c r="AU873" s="216"/>
      <c r="AV873" s="25"/>
      <c r="AW873" s="215"/>
      <c r="AX873" s="25"/>
      <c r="AY873" s="215"/>
      <c r="AZ873" s="216"/>
      <c r="BA873" s="25"/>
      <c r="BB873" s="215"/>
      <c r="BC873" s="25"/>
    </row>
    <row r="874" spans="24:55" ht="15.75" customHeight="1">
      <c r="X874" s="215"/>
      <c r="Y874" s="286"/>
      <c r="Z874" s="215"/>
      <c r="AA874" s="216"/>
      <c r="AB874" s="286"/>
      <c r="AC874" s="215"/>
      <c r="AD874" s="286"/>
      <c r="AE874" s="215"/>
      <c r="AF874" s="216"/>
      <c r="AG874" s="25"/>
      <c r="AH874" s="215"/>
      <c r="AI874" s="25"/>
      <c r="AJ874" s="215"/>
      <c r="AK874" s="216"/>
      <c r="AL874" s="25"/>
      <c r="AM874" s="215"/>
      <c r="AN874" s="25"/>
      <c r="AO874" s="215"/>
      <c r="AP874" s="216"/>
      <c r="AQ874" s="25"/>
      <c r="AR874" s="215"/>
      <c r="AS874" s="25"/>
      <c r="AT874" s="215"/>
      <c r="AU874" s="216"/>
      <c r="AV874" s="25"/>
      <c r="AW874" s="215"/>
      <c r="AX874" s="25"/>
      <c r="AY874" s="215"/>
      <c r="AZ874" s="216"/>
      <c r="BA874" s="25"/>
      <c r="BB874" s="215"/>
      <c r="BC874" s="25"/>
    </row>
    <row r="875" spans="24:55" ht="15.75" customHeight="1">
      <c r="X875" s="215"/>
      <c r="Y875" s="286"/>
      <c r="Z875" s="215"/>
      <c r="AA875" s="216"/>
      <c r="AB875" s="286"/>
      <c r="AC875" s="215"/>
      <c r="AD875" s="286"/>
      <c r="AE875" s="215"/>
      <c r="AF875" s="216"/>
      <c r="AG875" s="25"/>
      <c r="AH875" s="215"/>
      <c r="AI875" s="25"/>
      <c r="AJ875" s="215"/>
      <c r="AK875" s="216"/>
      <c r="AL875" s="25"/>
      <c r="AM875" s="215"/>
      <c r="AN875" s="25"/>
      <c r="AO875" s="215"/>
      <c r="AP875" s="216"/>
      <c r="AQ875" s="25"/>
      <c r="AR875" s="215"/>
      <c r="AS875" s="25"/>
      <c r="AT875" s="215"/>
      <c r="AU875" s="216"/>
      <c r="AV875" s="25"/>
      <c r="AW875" s="215"/>
      <c r="AX875" s="25"/>
      <c r="AY875" s="215"/>
      <c r="AZ875" s="216"/>
      <c r="BA875" s="25"/>
      <c r="BB875" s="215"/>
      <c r="BC875" s="25"/>
    </row>
    <row r="876" spans="24:55" ht="15.75" customHeight="1">
      <c r="X876" s="215"/>
      <c r="Y876" s="286"/>
      <c r="Z876" s="215"/>
      <c r="AA876" s="216"/>
      <c r="AB876" s="286"/>
      <c r="AC876" s="215"/>
      <c r="AD876" s="286"/>
      <c r="AE876" s="215"/>
      <c r="AF876" s="216"/>
      <c r="AG876" s="25"/>
      <c r="AH876" s="215"/>
      <c r="AI876" s="25"/>
      <c r="AJ876" s="215"/>
      <c r="AK876" s="216"/>
      <c r="AL876" s="25"/>
      <c r="AM876" s="215"/>
      <c r="AN876" s="25"/>
      <c r="AO876" s="215"/>
      <c r="AP876" s="216"/>
      <c r="AQ876" s="25"/>
      <c r="AR876" s="215"/>
      <c r="AS876" s="25"/>
      <c r="AT876" s="215"/>
      <c r="AU876" s="216"/>
      <c r="AV876" s="25"/>
      <c r="AW876" s="215"/>
      <c r="AX876" s="25"/>
      <c r="AY876" s="215"/>
      <c r="AZ876" s="216"/>
      <c r="BA876" s="25"/>
      <c r="BB876" s="215"/>
      <c r="BC876" s="25"/>
    </row>
    <row r="877" spans="24:55" ht="15.75" customHeight="1">
      <c r="X877" s="215"/>
      <c r="Y877" s="286"/>
      <c r="Z877" s="215"/>
      <c r="AA877" s="216"/>
      <c r="AB877" s="286"/>
      <c r="AC877" s="215"/>
      <c r="AD877" s="286"/>
      <c r="AE877" s="215"/>
      <c r="AF877" s="216"/>
      <c r="AG877" s="25"/>
      <c r="AH877" s="215"/>
      <c r="AI877" s="25"/>
      <c r="AJ877" s="215"/>
      <c r="AK877" s="216"/>
      <c r="AL877" s="25"/>
      <c r="AM877" s="215"/>
      <c r="AN877" s="25"/>
      <c r="AO877" s="215"/>
      <c r="AP877" s="216"/>
      <c r="AQ877" s="25"/>
      <c r="AR877" s="215"/>
      <c r="AS877" s="25"/>
      <c r="AT877" s="215"/>
      <c r="AU877" s="216"/>
      <c r="AV877" s="25"/>
      <c r="AW877" s="215"/>
      <c r="AX877" s="25"/>
      <c r="AY877" s="215"/>
      <c r="AZ877" s="216"/>
      <c r="BA877" s="25"/>
      <c r="BB877" s="215"/>
      <c r="BC877" s="25"/>
    </row>
    <row r="878" spans="24:55" ht="15.75" customHeight="1">
      <c r="X878" s="215"/>
      <c r="Y878" s="286"/>
      <c r="Z878" s="215"/>
      <c r="AA878" s="216"/>
      <c r="AB878" s="286"/>
      <c r="AC878" s="215"/>
      <c r="AD878" s="286"/>
      <c r="AE878" s="215"/>
      <c r="AF878" s="216"/>
      <c r="AG878" s="25"/>
      <c r="AH878" s="215"/>
      <c r="AI878" s="25"/>
      <c r="AJ878" s="215"/>
      <c r="AK878" s="216"/>
      <c r="AL878" s="25"/>
      <c r="AM878" s="215"/>
      <c r="AN878" s="25"/>
      <c r="AO878" s="215"/>
      <c r="AP878" s="216"/>
      <c r="AQ878" s="25"/>
      <c r="AR878" s="215"/>
      <c r="AS878" s="25"/>
      <c r="AT878" s="215"/>
      <c r="AU878" s="216"/>
      <c r="AV878" s="25"/>
      <c r="AW878" s="215"/>
      <c r="AX878" s="25"/>
      <c r="AY878" s="215"/>
      <c r="AZ878" s="216"/>
      <c r="BA878" s="25"/>
      <c r="BB878" s="215"/>
      <c r="BC878" s="25"/>
    </row>
    <row r="879" spans="24:55" ht="15.75" customHeight="1">
      <c r="X879" s="215"/>
      <c r="Y879" s="286"/>
      <c r="Z879" s="215"/>
      <c r="AA879" s="216"/>
      <c r="AB879" s="286"/>
      <c r="AC879" s="215"/>
      <c r="AD879" s="286"/>
      <c r="AE879" s="215"/>
      <c r="AF879" s="216"/>
      <c r="AG879" s="25"/>
      <c r="AH879" s="215"/>
      <c r="AI879" s="25"/>
      <c r="AJ879" s="215"/>
      <c r="AK879" s="216"/>
      <c r="AL879" s="25"/>
      <c r="AM879" s="215"/>
      <c r="AN879" s="25"/>
      <c r="AO879" s="215"/>
      <c r="AP879" s="216"/>
      <c r="AQ879" s="25"/>
      <c r="AR879" s="215"/>
      <c r="AS879" s="25"/>
      <c r="AT879" s="215"/>
      <c r="AU879" s="216"/>
      <c r="AV879" s="25"/>
      <c r="AW879" s="215"/>
      <c r="AX879" s="25"/>
      <c r="AY879" s="215"/>
      <c r="AZ879" s="216"/>
      <c r="BA879" s="25"/>
      <c r="BB879" s="215"/>
      <c r="BC879" s="25"/>
    </row>
    <row r="880" spans="24:55" ht="15.75" customHeight="1">
      <c r="X880" s="215"/>
      <c r="Y880" s="286"/>
      <c r="Z880" s="215"/>
      <c r="AA880" s="216"/>
      <c r="AB880" s="286"/>
      <c r="AC880" s="215"/>
      <c r="AD880" s="286"/>
      <c r="AE880" s="215"/>
      <c r="AF880" s="216"/>
      <c r="AG880" s="25"/>
      <c r="AH880" s="215"/>
      <c r="AI880" s="25"/>
      <c r="AJ880" s="215"/>
      <c r="AK880" s="216"/>
      <c r="AL880" s="25"/>
      <c r="AM880" s="215"/>
      <c r="AN880" s="25"/>
      <c r="AO880" s="215"/>
      <c r="AP880" s="216"/>
      <c r="AQ880" s="25"/>
      <c r="AR880" s="215"/>
      <c r="AS880" s="25"/>
      <c r="AT880" s="215"/>
      <c r="AU880" s="216"/>
      <c r="AV880" s="25"/>
      <c r="AW880" s="215"/>
      <c r="AX880" s="25"/>
      <c r="AY880" s="215"/>
      <c r="AZ880" s="216"/>
      <c r="BA880" s="25"/>
      <c r="BB880" s="215"/>
      <c r="BC880" s="25"/>
    </row>
    <row r="881" spans="24:55" ht="15.75" customHeight="1">
      <c r="X881" s="215"/>
      <c r="Y881" s="286"/>
      <c r="Z881" s="215"/>
      <c r="AA881" s="216"/>
      <c r="AB881" s="286"/>
      <c r="AC881" s="215"/>
      <c r="AD881" s="286"/>
      <c r="AE881" s="215"/>
      <c r="AF881" s="216"/>
      <c r="AG881" s="25"/>
      <c r="AH881" s="215"/>
      <c r="AI881" s="25"/>
      <c r="AJ881" s="215"/>
      <c r="AK881" s="216"/>
      <c r="AL881" s="25"/>
      <c r="AM881" s="215"/>
      <c r="AN881" s="25"/>
      <c r="AO881" s="215"/>
      <c r="AP881" s="216"/>
      <c r="AQ881" s="25"/>
      <c r="AR881" s="215"/>
      <c r="AS881" s="25"/>
      <c r="AT881" s="215"/>
      <c r="AU881" s="216"/>
      <c r="AV881" s="25"/>
      <c r="AW881" s="215"/>
      <c r="AX881" s="25"/>
      <c r="AY881" s="215"/>
      <c r="AZ881" s="216"/>
      <c r="BA881" s="25"/>
      <c r="BB881" s="215"/>
      <c r="BC881" s="25"/>
    </row>
    <row r="882" spans="24:55" ht="15.75" customHeight="1">
      <c r="X882" s="215"/>
      <c r="Y882" s="286"/>
      <c r="Z882" s="215"/>
      <c r="AA882" s="216"/>
      <c r="AB882" s="286"/>
      <c r="AC882" s="215"/>
      <c r="AD882" s="286"/>
      <c r="AE882" s="215"/>
      <c r="AF882" s="216"/>
      <c r="AG882" s="25"/>
      <c r="AH882" s="215"/>
      <c r="AI882" s="25"/>
      <c r="AJ882" s="215"/>
      <c r="AK882" s="216"/>
      <c r="AL882" s="25"/>
      <c r="AM882" s="215"/>
      <c r="AN882" s="25"/>
      <c r="AO882" s="215"/>
      <c r="AP882" s="216"/>
      <c r="AQ882" s="25"/>
      <c r="AR882" s="215"/>
      <c r="AS882" s="25"/>
      <c r="AT882" s="215"/>
      <c r="AU882" s="216"/>
      <c r="AV882" s="25"/>
      <c r="AW882" s="215"/>
      <c r="AX882" s="25"/>
      <c r="AY882" s="215"/>
      <c r="AZ882" s="216"/>
      <c r="BA882" s="25"/>
      <c r="BB882" s="215"/>
      <c r="BC882" s="25"/>
    </row>
    <row r="883" spans="24:55" ht="15.75" customHeight="1">
      <c r="X883" s="215"/>
      <c r="Y883" s="286"/>
      <c r="Z883" s="215"/>
      <c r="AA883" s="216"/>
      <c r="AB883" s="286"/>
      <c r="AC883" s="215"/>
      <c r="AD883" s="286"/>
      <c r="AE883" s="215"/>
      <c r="AF883" s="216"/>
      <c r="AG883" s="25"/>
      <c r="AH883" s="215"/>
      <c r="AI883" s="25"/>
      <c r="AJ883" s="215"/>
      <c r="AK883" s="216"/>
      <c r="AL883" s="25"/>
      <c r="AM883" s="215"/>
      <c r="AN883" s="25"/>
      <c r="AO883" s="215"/>
      <c r="AP883" s="216"/>
      <c r="AQ883" s="25"/>
      <c r="AR883" s="215"/>
      <c r="AS883" s="25"/>
      <c r="AT883" s="215"/>
      <c r="AU883" s="216"/>
      <c r="AV883" s="25"/>
      <c r="AW883" s="215"/>
      <c r="AX883" s="25"/>
      <c r="AY883" s="215"/>
      <c r="AZ883" s="216"/>
      <c r="BA883" s="25"/>
      <c r="BB883" s="215"/>
      <c r="BC883" s="25"/>
    </row>
    <row r="884" spans="24:55" ht="15.75" customHeight="1">
      <c r="X884" s="215"/>
      <c r="Y884" s="286"/>
      <c r="Z884" s="215"/>
      <c r="AA884" s="216"/>
      <c r="AB884" s="286"/>
      <c r="AC884" s="215"/>
      <c r="AD884" s="286"/>
      <c r="AE884" s="215"/>
      <c r="AF884" s="216"/>
      <c r="AG884" s="25"/>
      <c r="AH884" s="215"/>
      <c r="AI884" s="25"/>
      <c r="AJ884" s="215"/>
      <c r="AK884" s="216"/>
      <c r="AL884" s="25"/>
      <c r="AM884" s="215"/>
      <c r="AN884" s="25"/>
      <c r="AO884" s="215"/>
      <c r="AP884" s="216"/>
      <c r="AQ884" s="25"/>
      <c r="AR884" s="215"/>
      <c r="AS884" s="25"/>
      <c r="AT884" s="215"/>
      <c r="AU884" s="216"/>
      <c r="AV884" s="25"/>
      <c r="AW884" s="215"/>
      <c r="AX884" s="25"/>
      <c r="AY884" s="215"/>
      <c r="AZ884" s="216"/>
      <c r="BA884" s="25"/>
      <c r="BB884" s="215"/>
      <c r="BC884" s="25"/>
    </row>
    <row r="885" spans="24:55" ht="15.75" customHeight="1">
      <c r="X885" s="215"/>
      <c r="Y885" s="286"/>
      <c r="Z885" s="215"/>
      <c r="AA885" s="216"/>
      <c r="AB885" s="286"/>
      <c r="AC885" s="215"/>
      <c r="AD885" s="286"/>
      <c r="AE885" s="215"/>
      <c r="AF885" s="216"/>
      <c r="AG885" s="25"/>
      <c r="AH885" s="215"/>
      <c r="AI885" s="25"/>
      <c r="AJ885" s="215"/>
      <c r="AK885" s="216"/>
      <c r="AL885" s="25"/>
      <c r="AM885" s="215"/>
      <c r="AN885" s="25"/>
      <c r="AO885" s="215"/>
      <c r="AP885" s="216"/>
      <c r="AQ885" s="25"/>
      <c r="AR885" s="215"/>
      <c r="AS885" s="25"/>
      <c r="AT885" s="215"/>
      <c r="AU885" s="216"/>
      <c r="AV885" s="25"/>
      <c r="AW885" s="215"/>
      <c r="AX885" s="25"/>
      <c r="AY885" s="215"/>
      <c r="AZ885" s="216"/>
      <c r="BA885" s="25"/>
      <c r="BB885" s="215"/>
      <c r="BC885" s="25"/>
    </row>
    <row r="886" spans="24:55" ht="15.75" customHeight="1">
      <c r="X886" s="215"/>
      <c r="Y886" s="286"/>
      <c r="Z886" s="215"/>
      <c r="AA886" s="216"/>
      <c r="AB886" s="286"/>
      <c r="AC886" s="215"/>
      <c r="AD886" s="286"/>
      <c r="AE886" s="215"/>
      <c r="AF886" s="216"/>
      <c r="AG886" s="25"/>
      <c r="AH886" s="215"/>
      <c r="AI886" s="25"/>
      <c r="AJ886" s="215"/>
      <c r="AK886" s="216"/>
      <c r="AL886" s="25"/>
      <c r="AM886" s="215"/>
      <c r="AN886" s="25"/>
      <c r="AO886" s="215"/>
      <c r="AP886" s="216"/>
      <c r="AQ886" s="25"/>
      <c r="AR886" s="215"/>
      <c r="AS886" s="25"/>
      <c r="AT886" s="215"/>
      <c r="AU886" s="216"/>
      <c r="AV886" s="25"/>
      <c r="AW886" s="215"/>
      <c r="AX886" s="25"/>
      <c r="AY886" s="215"/>
      <c r="AZ886" s="216"/>
      <c r="BA886" s="25"/>
      <c r="BB886" s="215"/>
      <c r="BC886" s="25"/>
    </row>
    <row r="887" spans="24:55" ht="15.75" customHeight="1">
      <c r="X887" s="215"/>
      <c r="Y887" s="286"/>
      <c r="Z887" s="215"/>
      <c r="AA887" s="216"/>
      <c r="AB887" s="286"/>
      <c r="AC887" s="215"/>
      <c r="AD887" s="286"/>
      <c r="AE887" s="215"/>
      <c r="AF887" s="216"/>
      <c r="AG887" s="25"/>
      <c r="AH887" s="215"/>
      <c r="AI887" s="25"/>
      <c r="AJ887" s="215"/>
      <c r="AK887" s="216"/>
      <c r="AL887" s="25"/>
      <c r="AM887" s="215"/>
      <c r="AN887" s="25"/>
      <c r="AO887" s="215"/>
      <c r="AP887" s="216"/>
      <c r="AQ887" s="25"/>
      <c r="AR887" s="215"/>
      <c r="AS887" s="25"/>
      <c r="AT887" s="215"/>
      <c r="AU887" s="216"/>
      <c r="AV887" s="25"/>
      <c r="AW887" s="215"/>
      <c r="AX887" s="25"/>
      <c r="AY887" s="215"/>
      <c r="AZ887" s="216"/>
      <c r="BA887" s="25"/>
      <c r="BB887" s="215"/>
      <c r="BC887" s="25"/>
    </row>
    <row r="888" spans="24:55" ht="15.75" customHeight="1">
      <c r="X888" s="215"/>
      <c r="Y888" s="286"/>
      <c r="Z888" s="215"/>
      <c r="AA888" s="216"/>
      <c r="AB888" s="286"/>
      <c r="AC888" s="215"/>
      <c r="AD888" s="286"/>
      <c r="AE888" s="215"/>
      <c r="AF888" s="216"/>
      <c r="AG888" s="25"/>
      <c r="AH888" s="215"/>
      <c r="AI888" s="25"/>
      <c r="AJ888" s="215"/>
      <c r="AK888" s="216"/>
      <c r="AL888" s="25"/>
      <c r="AM888" s="215"/>
      <c r="AN888" s="25"/>
      <c r="AO888" s="215"/>
      <c r="AP888" s="216"/>
      <c r="AQ888" s="25"/>
      <c r="AR888" s="215"/>
      <c r="AS888" s="25"/>
      <c r="AT888" s="215"/>
      <c r="AU888" s="216"/>
      <c r="AV888" s="25"/>
      <c r="AW888" s="215"/>
      <c r="AX888" s="25"/>
      <c r="AY888" s="215"/>
      <c r="AZ888" s="216"/>
      <c r="BA888" s="25"/>
      <c r="BB888" s="215"/>
      <c r="BC888" s="25"/>
    </row>
    <row r="889" spans="24:55" ht="15.75" customHeight="1">
      <c r="X889" s="215"/>
      <c r="Y889" s="286"/>
      <c r="Z889" s="215"/>
      <c r="AA889" s="216"/>
      <c r="AB889" s="286"/>
      <c r="AC889" s="215"/>
      <c r="AD889" s="286"/>
      <c r="AE889" s="215"/>
      <c r="AF889" s="216"/>
      <c r="AG889" s="25"/>
      <c r="AH889" s="215"/>
      <c r="AI889" s="25"/>
      <c r="AJ889" s="215"/>
      <c r="AK889" s="216"/>
      <c r="AL889" s="25"/>
      <c r="AM889" s="215"/>
      <c r="AN889" s="25"/>
      <c r="AO889" s="215"/>
      <c r="AP889" s="216"/>
      <c r="AQ889" s="25"/>
      <c r="AR889" s="215"/>
      <c r="AS889" s="25"/>
      <c r="AT889" s="215"/>
      <c r="AU889" s="216"/>
      <c r="AV889" s="25"/>
      <c r="AW889" s="215"/>
      <c r="AX889" s="25"/>
      <c r="AY889" s="215"/>
      <c r="AZ889" s="216"/>
      <c r="BA889" s="25"/>
      <c r="BB889" s="215"/>
      <c r="BC889" s="25"/>
    </row>
    <row r="890" spans="24:55" ht="15.75" customHeight="1">
      <c r="X890" s="215"/>
      <c r="Y890" s="286"/>
      <c r="Z890" s="215"/>
      <c r="AA890" s="216"/>
      <c r="AB890" s="286"/>
      <c r="AC890" s="215"/>
      <c r="AD890" s="286"/>
      <c r="AE890" s="215"/>
      <c r="AF890" s="216"/>
      <c r="AG890" s="25"/>
      <c r="AH890" s="215"/>
      <c r="AI890" s="25"/>
      <c r="AJ890" s="215"/>
      <c r="AK890" s="216"/>
      <c r="AL890" s="25"/>
      <c r="AM890" s="215"/>
      <c r="AN890" s="25"/>
      <c r="AO890" s="215"/>
      <c r="AP890" s="216"/>
      <c r="AQ890" s="25"/>
      <c r="AR890" s="215"/>
      <c r="AS890" s="25"/>
      <c r="AT890" s="215"/>
      <c r="AU890" s="216"/>
      <c r="AV890" s="25"/>
      <c r="AW890" s="215"/>
      <c r="AX890" s="25"/>
      <c r="AY890" s="215"/>
      <c r="AZ890" s="216"/>
      <c r="BA890" s="25"/>
      <c r="BB890" s="215"/>
      <c r="BC890" s="25"/>
    </row>
    <row r="891" spans="24:55" ht="15.75" customHeight="1">
      <c r="X891" s="215"/>
      <c r="Y891" s="286"/>
      <c r="Z891" s="215"/>
      <c r="AA891" s="216"/>
      <c r="AB891" s="286"/>
      <c r="AC891" s="215"/>
      <c r="AD891" s="286"/>
      <c r="AE891" s="215"/>
      <c r="AF891" s="216"/>
      <c r="AG891" s="25"/>
      <c r="AH891" s="215"/>
      <c r="AI891" s="25"/>
      <c r="AJ891" s="215"/>
      <c r="AK891" s="216"/>
      <c r="AL891" s="25"/>
      <c r="AM891" s="215"/>
      <c r="AN891" s="25"/>
      <c r="AO891" s="215"/>
      <c r="AP891" s="216"/>
      <c r="AQ891" s="25"/>
      <c r="AR891" s="215"/>
      <c r="AS891" s="25"/>
      <c r="AT891" s="215"/>
      <c r="AU891" s="216"/>
      <c r="AV891" s="25"/>
      <c r="AW891" s="215"/>
      <c r="AX891" s="25"/>
      <c r="AY891" s="215"/>
      <c r="AZ891" s="216"/>
      <c r="BA891" s="25"/>
      <c r="BB891" s="215"/>
      <c r="BC891" s="25"/>
    </row>
    <row r="892" spans="24:55" ht="15.75" customHeight="1">
      <c r="X892" s="215"/>
      <c r="Y892" s="286"/>
      <c r="Z892" s="215"/>
      <c r="AA892" s="216"/>
      <c r="AB892" s="286"/>
      <c r="AC892" s="215"/>
      <c r="AD892" s="286"/>
      <c r="AE892" s="215"/>
      <c r="AF892" s="216"/>
      <c r="AG892" s="25"/>
      <c r="AH892" s="215"/>
      <c r="AI892" s="25"/>
      <c r="AJ892" s="215"/>
      <c r="AK892" s="216"/>
      <c r="AL892" s="25"/>
      <c r="AM892" s="215"/>
      <c r="AN892" s="25"/>
      <c r="AO892" s="215"/>
      <c r="AP892" s="216"/>
      <c r="AQ892" s="25"/>
      <c r="AR892" s="215"/>
      <c r="AS892" s="25"/>
      <c r="AT892" s="215"/>
      <c r="AU892" s="216"/>
      <c r="AV892" s="25"/>
      <c r="AW892" s="215"/>
      <c r="AX892" s="25"/>
      <c r="AY892" s="215"/>
      <c r="AZ892" s="216"/>
      <c r="BA892" s="25"/>
      <c r="BB892" s="215"/>
      <c r="BC892" s="25"/>
    </row>
    <row r="893" spans="24:55" ht="15.75" customHeight="1">
      <c r="X893" s="215"/>
      <c r="Y893" s="286"/>
      <c r="Z893" s="215"/>
      <c r="AA893" s="216"/>
      <c r="AB893" s="286"/>
      <c r="AC893" s="215"/>
      <c r="AD893" s="286"/>
      <c r="AE893" s="215"/>
      <c r="AF893" s="216"/>
      <c r="AG893" s="25"/>
      <c r="AH893" s="215"/>
      <c r="AI893" s="25"/>
      <c r="AJ893" s="215"/>
      <c r="AK893" s="216"/>
      <c r="AL893" s="25"/>
      <c r="AM893" s="215"/>
      <c r="AN893" s="25"/>
      <c r="AO893" s="215"/>
      <c r="AP893" s="216"/>
      <c r="AQ893" s="25"/>
      <c r="AR893" s="215"/>
      <c r="AS893" s="25"/>
      <c r="AT893" s="215"/>
      <c r="AU893" s="216"/>
      <c r="AV893" s="25"/>
      <c r="AW893" s="215"/>
      <c r="AX893" s="25"/>
      <c r="AY893" s="215"/>
      <c r="AZ893" s="216"/>
      <c r="BA893" s="25"/>
      <c r="BB893" s="215"/>
      <c r="BC893" s="25"/>
    </row>
    <row r="894" spans="24:55" ht="15.75" customHeight="1">
      <c r="X894" s="215"/>
      <c r="Y894" s="286"/>
      <c r="Z894" s="215"/>
      <c r="AA894" s="216"/>
      <c r="AB894" s="286"/>
      <c r="AC894" s="215"/>
      <c r="AD894" s="286"/>
      <c r="AE894" s="215"/>
      <c r="AF894" s="216"/>
      <c r="AG894" s="25"/>
      <c r="AH894" s="215"/>
      <c r="AI894" s="25"/>
      <c r="AJ894" s="215"/>
      <c r="AK894" s="216"/>
      <c r="AL894" s="25"/>
      <c r="AM894" s="215"/>
      <c r="AN894" s="25"/>
      <c r="AO894" s="215"/>
      <c r="AP894" s="216"/>
      <c r="AQ894" s="25"/>
      <c r="AR894" s="215"/>
      <c r="AS894" s="25"/>
      <c r="AT894" s="215"/>
      <c r="AU894" s="216"/>
      <c r="AV894" s="25"/>
      <c r="AW894" s="215"/>
      <c r="AX894" s="25"/>
      <c r="AY894" s="215"/>
      <c r="AZ894" s="216"/>
      <c r="BA894" s="25"/>
      <c r="BB894" s="215"/>
      <c r="BC894" s="25"/>
    </row>
    <row r="895" spans="24:55" ht="15.75" customHeight="1">
      <c r="X895" s="215"/>
      <c r="Y895" s="286"/>
      <c r="Z895" s="215"/>
      <c r="AA895" s="216"/>
      <c r="AB895" s="286"/>
      <c r="AC895" s="215"/>
      <c r="AD895" s="286"/>
      <c r="AE895" s="215"/>
      <c r="AF895" s="216"/>
      <c r="AG895" s="25"/>
      <c r="AH895" s="215"/>
      <c r="AI895" s="25"/>
      <c r="AJ895" s="215"/>
      <c r="AK895" s="216"/>
      <c r="AL895" s="25"/>
      <c r="AM895" s="215"/>
      <c r="AN895" s="25"/>
      <c r="AO895" s="215"/>
      <c r="AP895" s="216"/>
      <c r="AQ895" s="25"/>
      <c r="AR895" s="215"/>
      <c r="AS895" s="25"/>
      <c r="AT895" s="215"/>
      <c r="AU895" s="216"/>
      <c r="AV895" s="25"/>
      <c r="AW895" s="215"/>
      <c r="AX895" s="25"/>
      <c r="AY895" s="215"/>
      <c r="AZ895" s="216"/>
      <c r="BA895" s="25"/>
      <c r="BB895" s="215"/>
      <c r="BC895" s="25"/>
    </row>
    <row r="896" spans="24:55" ht="15.75" customHeight="1">
      <c r="X896" s="215"/>
      <c r="Y896" s="286"/>
      <c r="Z896" s="215"/>
      <c r="AA896" s="216"/>
      <c r="AB896" s="286"/>
      <c r="AC896" s="215"/>
      <c r="AD896" s="286"/>
      <c r="AE896" s="215"/>
      <c r="AF896" s="216"/>
      <c r="AG896" s="25"/>
      <c r="AH896" s="215"/>
      <c r="AI896" s="25"/>
      <c r="AJ896" s="215"/>
      <c r="AK896" s="216"/>
      <c r="AL896" s="25"/>
      <c r="AM896" s="215"/>
      <c r="AN896" s="25"/>
      <c r="AO896" s="215"/>
      <c r="AP896" s="216"/>
      <c r="AQ896" s="25"/>
      <c r="AR896" s="215"/>
      <c r="AS896" s="25"/>
      <c r="AT896" s="215"/>
      <c r="AU896" s="216"/>
      <c r="AV896" s="25"/>
      <c r="AW896" s="215"/>
      <c r="AX896" s="25"/>
      <c r="AY896" s="215"/>
      <c r="AZ896" s="216"/>
      <c r="BA896" s="25"/>
      <c r="BB896" s="215"/>
      <c r="BC896" s="25"/>
    </row>
    <row r="897" spans="24:55" ht="15.75" customHeight="1">
      <c r="X897" s="215"/>
      <c r="Y897" s="286"/>
      <c r="Z897" s="215"/>
      <c r="AA897" s="216"/>
      <c r="AB897" s="286"/>
      <c r="AC897" s="215"/>
      <c r="AD897" s="286"/>
      <c r="AE897" s="215"/>
      <c r="AF897" s="216"/>
      <c r="AG897" s="25"/>
      <c r="AH897" s="215"/>
      <c r="AI897" s="25"/>
      <c r="AJ897" s="215"/>
      <c r="AK897" s="216"/>
      <c r="AL897" s="25"/>
      <c r="AM897" s="215"/>
      <c r="AN897" s="25"/>
      <c r="AO897" s="215"/>
      <c r="AP897" s="216"/>
      <c r="AQ897" s="25"/>
      <c r="AR897" s="215"/>
      <c r="AS897" s="25"/>
      <c r="AT897" s="215"/>
      <c r="AU897" s="216"/>
      <c r="AV897" s="25"/>
      <c r="AW897" s="215"/>
      <c r="AX897" s="25"/>
      <c r="AY897" s="215"/>
      <c r="AZ897" s="216"/>
      <c r="BA897" s="25"/>
      <c r="BB897" s="215"/>
      <c r="BC897" s="25"/>
    </row>
    <row r="898" spans="24:55" ht="15.75" customHeight="1">
      <c r="X898" s="215"/>
      <c r="Y898" s="286"/>
      <c r="Z898" s="215"/>
      <c r="AA898" s="216"/>
      <c r="AB898" s="286"/>
      <c r="AC898" s="215"/>
      <c r="AD898" s="286"/>
      <c r="AE898" s="215"/>
      <c r="AF898" s="216"/>
      <c r="AG898" s="25"/>
      <c r="AH898" s="215"/>
      <c r="AI898" s="25"/>
      <c r="AJ898" s="215"/>
      <c r="AK898" s="216"/>
      <c r="AL898" s="25"/>
      <c r="AM898" s="215"/>
      <c r="AN898" s="25"/>
      <c r="AO898" s="215"/>
      <c r="AP898" s="216"/>
      <c r="AQ898" s="25"/>
      <c r="AR898" s="215"/>
      <c r="AS898" s="25"/>
      <c r="AT898" s="215"/>
      <c r="AU898" s="216"/>
      <c r="AV898" s="25"/>
      <c r="AW898" s="215"/>
      <c r="AX898" s="25"/>
      <c r="AY898" s="215"/>
      <c r="AZ898" s="216"/>
      <c r="BA898" s="25"/>
      <c r="BB898" s="215"/>
      <c r="BC898" s="25"/>
    </row>
    <row r="899" spans="24:55" ht="15.75" customHeight="1">
      <c r="X899" s="215"/>
      <c r="Y899" s="286"/>
      <c r="Z899" s="215"/>
      <c r="AA899" s="216"/>
      <c r="AB899" s="286"/>
      <c r="AC899" s="215"/>
      <c r="AD899" s="286"/>
      <c r="AE899" s="215"/>
      <c r="AF899" s="216"/>
      <c r="AG899" s="25"/>
      <c r="AH899" s="215"/>
      <c r="AI899" s="25"/>
      <c r="AJ899" s="215"/>
      <c r="AK899" s="216"/>
      <c r="AL899" s="25"/>
      <c r="AM899" s="215"/>
      <c r="AN899" s="25"/>
      <c r="AO899" s="215"/>
      <c r="AP899" s="216"/>
      <c r="AQ899" s="25"/>
      <c r="AR899" s="215"/>
      <c r="AS899" s="25"/>
      <c r="AT899" s="215"/>
      <c r="AU899" s="216"/>
      <c r="AV899" s="25"/>
      <c r="AW899" s="215"/>
      <c r="AX899" s="25"/>
      <c r="AY899" s="215"/>
      <c r="AZ899" s="216"/>
      <c r="BA899" s="25"/>
      <c r="BB899" s="215"/>
      <c r="BC899" s="25"/>
    </row>
    <row r="900" spans="24:55" ht="15.75" customHeight="1">
      <c r="X900" s="215"/>
      <c r="Y900" s="286"/>
      <c r="Z900" s="215"/>
      <c r="AA900" s="216"/>
      <c r="AB900" s="286"/>
      <c r="AC900" s="215"/>
      <c r="AD900" s="286"/>
      <c r="AE900" s="215"/>
      <c r="AF900" s="216"/>
      <c r="AG900" s="25"/>
      <c r="AH900" s="215"/>
      <c r="AI900" s="25"/>
      <c r="AJ900" s="215"/>
      <c r="AK900" s="216"/>
      <c r="AL900" s="25"/>
      <c r="AM900" s="215"/>
      <c r="AN900" s="25"/>
      <c r="AO900" s="215"/>
      <c r="AP900" s="216"/>
      <c r="AQ900" s="25"/>
      <c r="AR900" s="215"/>
      <c r="AS900" s="25"/>
      <c r="AT900" s="215"/>
      <c r="AU900" s="216"/>
      <c r="AV900" s="25"/>
      <c r="AW900" s="215"/>
      <c r="AX900" s="25"/>
      <c r="AY900" s="215"/>
      <c r="AZ900" s="216"/>
      <c r="BA900" s="25"/>
      <c r="BB900" s="215"/>
      <c r="BC900" s="25"/>
    </row>
    <row r="901" spans="24:55" ht="15.75" customHeight="1">
      <c r="X901" s="215"/>
      <c r="Y901" s="286"/>
      <c r="Z901" s="215"/>
      <c r="AA901" s="216"/>
      <c r="AB901" s="286"/>
      <c r="AC901" s="215"/>
      <c r="AD901" s="286"/>
      <c r="AE901" s="215"/>
      <c r="AF901" s="216"/>
      <c r="AG901" s="25"/>
      <c r="AH901" s="215"/>
      <c r="AI901" s="25"/>
      <c r="AJ901" s="215"/>
      <c r="AK901" s="216"/>
      <c r="AL901" s="25"/>
      <c r="AM901" s="215"/>
      <c r="AN901" s="25"/>
      <c r="AO901" s="215"/>
      <c r="AP901" s="216"/>
      <c r="AQ901" s="25"/>
      <c r="AR901" s="215"/>
      <c r="AS901" s="25"/>
      <c r="AT901" s="215"/>
      <c r="AU901" s="216"/>
      <c r="AV901" s="25"/>
      <c r="AW901" s="215"/>
      <c r="AX901" s="25"/>
      <c r="AY901" s="215"/>
      <c r="AZ901" s="216"/>
      <c r="BA901" s="25"/>
      <c r="BB901" s="215"/>
      <c r="BC901" s="25"/>
    </row>
    <row r="902" spans="24:55" ht="15.75" customHeight="1">
      <c r="X902" s="215"/>
      <c r="Y902" s="286"/>
      <c r="Z902" s="215"/>
      <c r="AA902" s="216"/>
      <c r="AB902" s="286"/>
      <c r="AC902" s="215"/>
      <c r="AD902" s="286"/>
      <c r="AE902" s="215"/>
      <c r="AF902" s="216"/>
      <c r="AG902" s="25"/>
      <c r="AH902" s="215"/>
      <c r="AI902" s="25"/>
      <c r="AJ902" s="215"/>
      <c r="AK902" s="216"/>
      <c r="AL902" s="25"/>
      <c r="AM902" s="215"/>
      <c r="AN902" s="25"/>
      <c r="AO902" s="215"/>
      <c r="AP902" s="216"/>
      <c r="AQ902" s="25"/>
      <c r="AR902" s="215"/>
      <c r="AS902" s="25"/>
      <c r="AT902" s="215"/>
      <c r="AU902" s="216"/>
      <c r="AV902" s="25"/>
      <c r="AW902" s="215"/>
      <c r="AX902" s="25"/>
      <c r="AY902" s="215"/>
      <c r="AZ902" s="216"/>
      <c r="BA902" s="25"/>
      <c r="BB902" s="215"/>
      <c r="BC902" s="25"/>
    </row>
    <row r="903" spans="24:55" ht="15.75" customHeight="1">
      <c r="X903" s="215"/>
      <c r="Y903" s="286"/>
      <c r="Z903" s="215"/>
      <c r="AA903" s="216"/>
      <c r="AB903" s="286"/>
      <c r="AC903" s="215"/>
      <c r="AD903" s="286"/>
      <c r="AE903" s="215"/>
      <c r="AF903" s="216"/>
      <c r="AG903" s="25"/>
      <c r="AH903" s="215"/>
      <c r="AI903" s="25"/>
      <c r="AJ903" s="215"/>
      <c r="AK903" s="216"/>
      <c r="AL903" s="25"/>
      <c r="AM903" s="215"/>
      <c r="AN903" s="25"/>
      <c r="AO903" s="215"/>
      <c r="AP903" s="216"/>
      <c r="AQ903" s="25"/>
      <c r="AR903" s="215"/>
      <c r="AS903" s="25"/>
      <c r="AT903" s="215"/>
      <c r="AU903" s="216"/>
      <c r="AV903" s="25"/>
      <c r="AW903" s="215"/>
      <c r="AX903" s="25"/>
      <c r="AY903" s="215"/>
      <c r="AZ903" s="216"/>
      <c r="BA903" s="25"/>
      <c r="BB903" s="215"/>
      <c r="BC903" s="25"/>
    </row>
    <row r="904" spans="24:55" ht="15.75" customHeight="1">
      <c r="X904" s="215"/>
      <c r="Y904" s="286"/>
      <c r="Z904" s="215"/>
      <c r="AA904" s="216"/>
      <c r="AB904" s="286"/>
      <c r="AC904" s="215"/>
      <c r="AD904" s="286"/>
      <c r="AE904" s="215"/>
      <c r="AF904" s="216"/>
      <c r="AG904" s="25"/>
      <c r="AH904" s="215"/>
      <c r="AI904" s="25"/>
      <c r="AJ904" s="215"/>
      <c r="AK904" s="216"/>
      <c r="AL904" s="25"/>
      <c r="AM904" s="215"/>
      <c r="AN904" s="25"/>
      <c r="AO904" s="215"/>
      <c r="AP904" s="216"/>
      <c r="AQ904" s="25"/>
      <c r="AR904" s="215"/>
      <c r="AS904" s="25"/>
      <c r="AT904" s="215"/>
      <c r="AU904" s="216"/>
      <c r="AV904" s="25"/>
      <c r="AW904" s="215"/>
      <c r="AX904" s="25"/>
      <c r="AY904" s="215"/>
      <c r="AZ904" s="216"/>
      <c r="BA904" s="25"/>
      <c r="BB904" s="215"/>
      <c r="BC904" s="25"/>
    </row>
    <row r="905" spans="24:55" ht="15.75" customHeight="1">
      <c r="X905" s="215"/>
      <c r="Y905" s="286"/>
      <c r="Z905" s="215"/>
      <c r="AA905" s="216"/>
      <c r="AB905" s="286"/>
      <c r="AC905" s="215"/>
      <c r="AD905" s="286"/>
      <c r="AE905" s="215"/>
      <c r="AF905" s="216"/>
      <c r="AG905" s="25"/>
      <c r="AH905" s="215"/>
      <c r="AI905" s="25"/>
      <c r="AJ905" s="215"/>
      <c r="AK905" s="216"/>
      <c r="AL905" s="25"/>
      <c r="AM905" s="215"/>
      <c r="AN905" s="25"/>
      <c r="AO905" s="215"/>
      <c r="AP905" s="216"/>
      <c r="AQ905" s="25"/>
      <c r="AR905" s="215"/>
      <c r="AS905" s="25"/>
      <c r="AT905" s="215"/>
      <c r="AU905" s="216"/>
      <c r="AV905" s="25"/>
      <c r="AW905" s="215"/>
      <c r="AX905" s="25"/>
      <c r="AY905" s="215"/>
      <c r="AZ905" s="216"/>
      <c r="BA905" s="25"/>
      <c r="BB905" s="215"/>
      <c r="BC905" s="25"/>
    </row>
    <row r="906" spans="24:55" ht="15.75" customHeight="1">
      <c r="X906" s="215"/>
      <c r="Y906" s="286"/>
      <c r="Z906" s="215"/>
      <c r="AA906" s="216"/>
      <c r="AB906" s="286"/>
      <c r="AC906" s="215"/>
      <c r="AD906" s="286"/>
      <c r="AE906" s="215"/>
      <c r="AF906" s="216"/>
      <c r="AG906" s="25"/>
      <c r="AH906" s="215"/>
      <c r="AI906" s="25"/>
      <c r="AJ906" s="215"/>
      <c r="AK906" s="216"/>
      <c r="AL906" s="25"/>
      <c r="AM906" s="215"/>
      <c r="AN906" s="25"/>
      <c r="AO906" s="215"/>
      <c r="AP906" s="216"/>
      <c r="AQ906" s="25"/>
      <c r="AR906" s="215"/>
      <c r="AS906" s="25"/>
      <c r="AT906" s="215"/>
      <c r="AU906" s="216"/>
      <c r="AV906" s="25"/>
      <c r="AW906" s="215"/>
      <c r="AX906" s="25"/>
      <c r="AY906" s="215"/>
      <c r="AZ906" s="216"/>
      <c r="BA906" s="25"/>
      <c r="BB906" s="215"/>
      <c r="BC906" s="25"/>
    </row>
    <row r="907" spans="24:55" ht="15.75" customHeight="1">
      <c r="X907" s="215"/>
      <c r="Y907" s="286"/>
      <c r="Z907" s="215"/>
      <c r="AA907" s="216"/>
      <c r="AB907" s="286"/>
      <c r="AC907" s="215"/>
      <c r="AD907" s="286"/>
      <c r="AE907" s="215"/>
      <c r="AF907" s="216"/>
      <c r="AG907" s="25"/>
      <c r="AH907" s="215"/>
      <c r="AI907" s="25"/>
      <c r="AJ907" s="215"/>
      <c r="AK907" s="216"/>
      <c r="AL907" s="25"/>
      <c r="AM907" s="215"/>
      <c r="AN907" s="25"/>
      <c r="AO907" s="215"/>
      <c r="AP907" s="216"/>
      <c r="AQ907" s="25"/>
      <c r="AR907" s="215"/>
      <c r="AS907" s="25"/>
      <c r="AT907" s="215"/>
      <c r="AU907" s="216"/>
      <c r="AV907" s="25"/>
      <c r="AW907" s="215"/>
      <c r="AX907" s="25"/>
      <c r="AY907" s="215"/>
      <c r="AZ907" s="216"/>
      <c r="BA907" s="25"/>
      <c r="BB907" s="215"/>
      <c r="BC907" s="25"/>
    </row>
    <row r="908" spans="24:55" ht="15.75" customHeight="1">
      <c r="X908" s="215"/>
      <c r="Y908" s="286"/>
      <c r="Z908" s="215"/>
      <c r="AA908" s="216"/>
      <c r="AB908" s="286"/>
      <c r="AC908" s="215"/>
      <c r="AD908" s="286"/>
      <c r="AE908" s="215"/>
      <c r="AF908" s="216"/>
      <c r="AG908" s="25"/>
      <c r="AH908" s="215"/>
      <c r="AI908" s="25"/>
      <c r="AJ908" s="215"/>
      <c r="AK908" s="216"/>
      <c r="AL908" s="25"/>
      <c r="AM908" s="215"/>
      <c r="AN908" s="25"/>
      <c r="AO908" s="215"/>
      <c r="AP908" s="216"/>
      <c r="AQ908" s="25"/>
      <c r="AR908" s="215"/>
      <c r="AS908" s="25"/>
      <c r="AT908" s="215"/>
      <c r="AU908" s="216"/>
      <c r="AV908" s="25"/>
      <c r="AW908" s="215"/>
      <c r="AX908" s="25"/>
      <c r="AY908" s="215"/>
      <c r="AZ908" s="216"/>
      <c r="BA908" s="25"/>
      <c r="BB908" s="215"/>
      <c r="BC908" s="25"/>
    </row>
    <row r="909" spans="24:55" ht="15.75" customHeight="1">
      <c r="X909" s="215"/>
      <c r="Y909" s="286"/>
      <c r="Z909" s="215"/>
      <c r="AA909" s="216"/>
      <c r="AB909" s="286"/>
      <c r="AC909" s="215"/>
      <c r="AD909" s="286"/>
      <c r="AE909" s="215"/>
      <c r="AF909" s="216"/>
      <c r="AG909" s="25"/>
      <c r="AH909" s="215"/>
      <c r="AI909" s="25"/>
      <c r="AJ909" s="215"/>
      <c r="AK909" s="216"/>
      <c r="AL909" s="25"/>
      <c r="AM909" s="215"/>
      <c r="AN909" s="25"/>
      <c r="AO909" s="215"/>
      <c r="AP909" s="216"/>
      <c r="AQ909" s="25"/>
      <c r="AR909" s="215"/>
      <c r="AS909" s="25"/>
      <c r="AT909" s="215"/>
      <c r="AU909" s="216"/>
      <c r="AV909" s="25"/>
      <c r="AW909" s="215"/>
      <c r="AX909" s="25"/>
      <c r="AY909" s="215"/>
      <c r="AZ909" s="216"/>
      <c r="BA909" s="25"/>
      <c r="BB909" s="215"/>
      <c r="BC909" s="25"/>
    </row>
    <row r="910" spans="24:55" ht="15.75" customHeight="1">
      <c r="X910" s="215"/>
      <c r="Y910" s="286"/>
      <c r="Z910" s="215"/>
      <c r="AA910" s="216"/>
      <c r="AB910" s="286"/>
      <c r="AC910" s="215"/>
      <c r="AD910" s="286"/>
      <c r="AE910" s="215"/>
      <c r="AF910" s="216"/>
      <c r="AG910" s="25"/>
      <c r="AH910" s="215"/>
      <c r="AI910" s="25"/>
      <c r="AJ910" s="215"/>
      <c r="AK910" s="216"/>
      <c r="AL910" s="25"/>
      <c r="AM910" s="215"/>
      <c r="AN910" s="25"/>
      <c r="AO910" s="215"/>
      <c r="AP910" s="216"/>
      <c r="AQ910" s="25"/>
      <c r="AR910" s="215"/>
      <c r="AS910" s="25"/>
      <c r="AT910" s="215"/>
      <c r="AU910" s="216"/>
      <c r="AV910" s="25"/>
      <c r="AW910" s="215"/>
      <c r="AX910" s="25"/>
      <c r="AY910" s="215"/>
      <c r="AZ910" s="216"/>
      <c r="BA910" s="25"/>
      <c r="BB910" s="215"/>
      <c r="BC910" s="25"/>
    </row>
    <row r="911" spans="24:55" ht="15.75" customHeight="1">
      <c r="X911" s="215"/>
      <c r="Y911" s="286"/>
      <c r="Z911" s="215"/>
      <c r="AA911" s="216"/>
      <c r="AB911" s="286"/>
      <c r="AC911" s="215"/>
      <c r="AD911" s="286"/>
      <c r="AE911" s="215"/>
      <c r="AF911" s="216"/>
      <c r="AG911" s="25"/>
      <c r="AH911" s="215"/>
      <c r="AI911" s="25"/>
      <c r="AJ911" s="215"/>
      <c r="AK911" s="216"/>
      <c r="AL911" s="25"/>
      <c r="AM911" s="215"/>
      <c r="AN911" s="25"/>
      <c r="AO911" s="215"/>
      <c r="AP911" s="216"/>
      <c r="AQ911" s="25"/>
      <c r="AR911" s="215"/>
      <c r="AS911" s="25"/>
      <c r="AT911" s="215"/>
      <c r="AU911" s="216"/>
      <c r="AV911" s="25"/>
      <c r="AW911" s="215"/>
      <c r="AX911" s="25"/>
      <c r="AY911" s="215"/>
      <c r="AZ911" s="216"/>
      <c r="BA911" s="25"/>
      <c r="BB911" s="215"/>
      <c r="BC911" s="25"/>
    </row>
    <row r="912" spans="24:55" ht="15.75" customHeight="1">
      <c r="X912" s="215"/>
      <c r="Y912" s="286"/>
      <c r="Z912" s="215"/>
      <c r="AA912" s="216"/>
      <c r="AB912" s="286"/>
      <c r="AC912" s="215"/>
      <c r="AD912" s="286"/>
      <c r="AE912" s="215"/>
      <c r="AF912" s="216"/>
      <c r="AG912" s="25"/>
      <c r="AH912" s="215"/>
      <c r="AI912" s="25"/>
      <c r="AJ912" s="215"/>
      <c r="AK912" s="216"/>
      <c r="AL912" s="25"/>
      <c r="AM912" s="215"/>
      <c r="AN912" s="25"/>
      <c r="AO912" s="215"/>
      <c r="AP912" s="216"/>
      <c r="AQ912" s="25"/>
      <c r="AR912" s="215"/>
      <c r="AS912" s="25"/>
      <c r="AT912" s="215"/>
      <c r="AU912" s="216"/>
      <c r="AV912" s="25"/>
      <c r="AW912" s="215"/>
      <c r="AX912" s="25"/>
      <c r="AY912" s="215"/>
      <c r="AZ912" s="216"/>
      <c r="BA912" s="25"/>
      <c r="BB912" s="215"/>
      <c r="BC912" s="25"/>
    </row>
    <row r="913" spans="24:55" ht="15.75" customHeight="1">
      <c r="X913" s="215"/>
      <c r="Y913" s="286"/>
      <c r="Z913" s="215"/>
      <c r="AA913" s="216"/>
      <c r="AB913" s="286"/>
      <c r="AC913" s="215"/>
      <c r="AD913" s="286"/>
      <c r="AE913" s="215"/>
      <c r="AF913" s="216"/>
      <c r="AG913" s="25"/>
      <c r="AH913" s="215"/>
      <c r="AI913" s="25"/>
      <c r="AJ913" s="215"/>
      <c r="AK913" s="216"/>
      <c r="AL913" s="25"/>
      <c r="AM913" s="215"/>
      <c r="AN913" s="25"/>
      <c r="AO913" s="215"/>
      <c r="AP913" s="216"/>
      <c r="AQ913" s="25"/>
      <c r="AR913" s="215"/>
      <c r="AS913" s="25"/>
      <c r="AT913" s="215"/>
      <c r="AU913" s="216"/>
      <c r="AV913" s="25"/>
      <c r="AW913" s="215"/>
      <c r="AX913" s="25"/>
      <c r="AY913" s="215"/>
      <c r="AZ913" s="216"/>
      <c r="BA913" s="25"/>
      <c r="BB913" s="215"/>
      <c r="BC913" s="25"/>
    </row>
    <row r="914" spans="24:55" ht="15.75" customHeight="1">
      <c r="X914" s="215"/>
      <c r="Y914" s="286"/>
      <c r="Z914" s="215"/>
      <c r="AA914" s="216"/>
      <c r="AB914" s="286"/>
      <c r="AC914" s="215"/>
      <c r="AD914" s="286"/>
      <c r="AE914" s="215"/>
      <c r="AF914" s="216"/>
      <c r="AG914" s="25"/>
      <c r="AH914" s="215"/>
      <c r="AI914" s="25"/>
      <c r="AJ914" s="215"/>
      <c r="AK914" s="216"/>
      <c r="AL914" s="25"/>
      <c r="AM914" s="215"/>
      <c r="AN914" s="25"/>
      <c r="AO914" s="215"/>
      <c r="AP914" s="216"/>
      <c r="AQ914" s="25"/>
      <c r="AR914" s="215"/>
      <c r="AS914" s="25"/>
      <c r="AT914" s="215"/>
      <c r="AU914" s="216"/>
      <c r="AV914" s="25"/>
      <c r="AW914" s="215"/>
      <c r="AX914" s="25"/>
      <c r="AY914" s="215"/>
      <c r="AZ914" s="216"/>
      <c r="BA914" s="25"/>
      <c r="BB914" s="215"/>
      <c r="BC914" s="25"/>
    </row>
    <row r="915" spans="24:55" ht="15.75" customHeight="1">
      <c r="X915" s="215"/>
      <c r="Y915" s="286"/>
      <c r="Z915" s="215"/>
      <c r="AA915" s="216"/>
      <c r="AB915" s="286"/>
      <c r="AC915" s="215"/>
      <c r="AD915" s="286"/>
      <c r="AE915" s="215"/>
      <c r="AF915" s="216"/>
      <c r="AG915" s="25"/>
      <c r="AH915" s="215"/>
      <c r="AI915" s="25"/>
      <c r="AJ915" s="215"/>
      <c r="AK915" s="216"/>
      <c r="AL915" s="25"/>
      <c r="AM915" s="215"/>
      <c r="AN915" s="25"/>
      <c r="AO915" s="215"/>
      <c r="AP915" s="216"/>
      <c r="AQ915" s="25"/>
      <c r="AR915" s="215"/>
      <c r="AS915" s="25"/>
      <c r="AT915" s="215"/>
      <c r="AU915" s="216"/>
      <c r="AV915" s="25"/>
      <c r="AW915" s="215"/>
      <c r="AX915" s="25"/>
      <c r="AY915" s="215"/>
      <c r="AZ915" s="216"/>
      <c r="BA915" s="25"/>
      <c r="BB915" s="215"/>
      <c r="BC915" s="25"/>
    </row>
    <row r="916" spans="24:55" ht="15.75" customHeight="1">
      <c r="X916" s="215"/>
      <c r="Y916" s="286"/>
      <c r="Z916" s="215"/>
      <c r="AA916" s="216"/>
      <c r="AB916" s="286"/>
      <c r="AC916" s="215"/>
      <c r="AD916" s="286"/>
      <c r="AE916" s="215"/>
      <c r="AF916" s="216"/>
      <c r="AG916" s="25"/>
      <c r="AH916" s="215"/>
      <c r="AI916" s="25"/>
      <c r="AJ916" s="215"/>
      <c r="AK916" s="216"/>
      <c r="AL916" s="25"/>
      <c r="AM916" s="215"/>
      <c r="AN916" s="25"/>
      <c r="AO916" s="215"/>
      <c r="AP916" s="216"/>
      <c r="AQ916" s="25"/>
      <c r="AR916" s="215"/>
      <c r="AS916" s="25"/>
      <c r="AT916" s="215"/>
      <c r="AU916" s="216"/>
      <c r="AV916" s="25"/>
      <c r="AW916" s="215"/>
      <c r="AX916" s="25"/>
      <c r="AY916" s="215"/>
      <c r="AZ916" s="216"/>
      <c r="BA916" s="25"/>
      <c r="BB916" s="215"/>
      <c r="BC916" s="25"/>
    </row>
    <row r="917" spans="24:55" ht="15.75" customHeight="1">
      <c r="X917" s="215"/>
      <c r="Y917" s="286"/>
      <c r="Z917" s="215"/>
      <c r="AA917" s="216"/>
      <c r="AB917" s="286"/>
      <c r="AC917" s="215"/>
      <c r="AD917" s="286"/>
      <c r="AE917" s="215"/>
      <c r="AF917" s="216"/>
      <c r="AG917" s="25"/>
      <c r="AH917" s="215"/>
      <c r="AI917" s="25"/>
      <c r="AJ917" s="215"/>
      <c r="AK917" s="216"/>
      <c r="AL917" s="25"/>
      <c r="AM917" s="215"/>
      <c r="AN917" s="25"/>
      <c r="AO917" s="215"/>
      <c r="AP917" s="216"/>
      <c r="AQ917" s="25"/>
      <c r="AR917" s="215"/>
      <c r="AS917" s="25"/>
      <c r="AT917" s="215"/>
      <c r="AU917" s="216"/>
      <c r="AV917" s="25"/>
      <c r="AW917" s="215"/>
      <c r="AX917" s="25"/>
      <c r="AY917" s="215"/>
      <c r="AZ917" s="216"/>
      <c r="BA917" s="25"/>
      <c r="BB917" s="215"/>
      <c r="BC917" s="25"/>
    </row>
    <row r="918" spans="24:55" ht="15.75" customHeight="1">
      <c r="X918" s="215"/>
      <c r="Y918" s="286"/>
      <c r="Z918" s="215"/>
      <c r="AA918" s="216"/>
      <c r="AB918" s="286"/>
      <c r="AC918" s="215"/>
      <c r="AD918" s="286"/>
      <c r="AE918" s="215"/>
      <c r="AF918" s="216"/>
      <c r="AG918" s="25"/>
      <c r="AH918" s="215"/>
      <c r="AI918" s="25"/>
      <c r="AJ918" s="215"/>
      <c r="AK918" s="216"/>
      <c r="AL918" s="25"/>
      <c r="AM918" s="215"/>
      <c r="AN918" s="25"/>
      <c r="AO918" s="215"/>
      <c r="AP918" s="216"/>
      <c r="AQ918" s="25"/>
      <c r="AR918" s="215"/>
      <c r="AS918" s="25"/>
      <c r="AT918" s="215"/>
      <c r="AU918" s="216"/>
      <c r="AV918" s="25"/>
      <c r="AW918" s="215"/>
      <c r="AX918" s="25"/>
      <c r="AY918" s="215"/>
      <c r="AZ918" s="216"/>
      <c r="BA918" s="25"/>
      <c r="BB918" s="215"/>
      <c r="BC918" s="25"/>
    </row>
    <row r="919" spans="24:55" ht="15.75" customHeight="1">
      <c r="X919" s="215"/>
      <c r="Y919" s="286"/>
      <c r="Z919" s="215"/>
      <c r="AA919" s="216"/>
      <c r="AB919" s="286"/>
      <c r="AC919" s="215"/>
      <c r="AD919" s="286"/>
      <c r="AE919" s="215"/>
      <c r="AF919" s="216"/>
      <c r="AG919" s="25"/>
      <c r="AH919" s="215"/>
      <c r="AI919" s="25"/>
      <c r="AJ919" s="215"/>
      <c r="AK919" s="216"/>
      <c r="AL919" s="25"/>
      <c r="AM919" s="215"/>
      <c r="AN919" s="25"/>
      <c r="AO919" s="215"/>
      <c r="AP919" s="216"/>
      <c r="AQ919" s="25"/>
      <c r="AR919" s="215"/>
      <c r="AS919" s="25"/>
      <c r="AT919" s="215"/>
      <c r="AU919" s="216"/>
      <c r="AV919" s="25"/>
      <c r="AW919" s="215"/>
      <c r="AX919" s="25"/>
      <c r="AY919" s="215"/>
      <c r="AZ919" s="216"/>
      <c r="BA919" s="25"/>
      <c r="BB919" s="215"/>
      <c r="BC919" s="25"/>
    </row>
    <row r="920" spans="24:55" ht="15.75" customHeight="1">
      <c r="X920" s="215"/>
      <c r="Y920" s="286"/>
      <c r="Z920" s="215"/>
      <c r="AA920" s="216"/>
      <c r="AB920" s="286"/>
      <c r="AC920" s="215"/>
      <c r="AD920" s="286"/>
      <c r="AE920" s="215"/>
      <c r="AF920" s="216"/>
      <c r="AG920" s="25"/>
      <c r="AH920" s="215"/>
      <c r="AI920" s="25"/>
      <c r="AJ920" s="215"/>
      <c r="AK920" s="216"/>
      <c r="AL920" s="25"/>
      <c r="AM920" s="215"/>
      <c r="AN920" s="25"/>
      <c r="AO920" s="215"/>
      <c r="AP920" s="216"/>
      <c r="AQ920" s="25"/>
      <c r="AR920" s="215"/>
      <c r="AS920" s="25"/>
      <c r="AT920" s="215"/>
      <c r="AU920" s="216"/>
      <c r="AV920" s="25"/>
      <c r="AW920" s="215"/>
      <c r="AX920" s="25"/>
      <c r="AY920" s="215"/>
      <c r="AZ920" s="216"/>
      <c r="BA920" s="25"/>
      <c r="BB920" s="215"/>
      <c r="BC920" s="25"/>
    </row>
    <row r="921" spans="24:55" ht="15.75" customHeight="1">
      <c r="X921" s="215"/>
      <c r="Y921" s="286"/>
      <c r="Z921" s="215"/>
      <c r="AA921" s="216"/>
      <c r="AB921" s="286"/>
      <c r="AC921" s="215"/>
      <c r="AD921" s="286"/>
      <c r="AE921" s="215"/>
      <c r="AF921" s="216"/>
      <c r="AG921" s="25"/>
      <c r="AH921" s="215"/>
      <c r="AI921" s="25"/>
      <c r="AJ921" s="215"/>
      <c r="AK921" s="216"/>
      <c r="AL921" s="25"/>
      <c r="AM921" s="215"/>
      <c r="AN921" s="25"/>
      <c r="AO921" s="215"/>
      <c r="AP921" s="216"/>
      <c r="AQ921" s="25"/>
      <c r="AR921" s="215"/>
      <c r="AS921" s="25"/>
      <c r="AT921" s="215"/>
      <c r="AU921" s="216"/>
      <c r="AV921" s="25"/>
      <c r="AW921" s="215"/>
      <c r="AX921" s="25"/>
      <c r="AY921" s="215"/>
      <c r="AZ921" s="216"/>
      <c r="BA921" s="25"/>
      <c r="BB921" s="215"/>
      <c r="BC921" s="25"/>
    </row>
    <row r="922" spans="24:55" ht="15.75" customHeight="1">
      <c r="X922" s="215"/>
      <c r="Y922" s="286"/>
      <c r="Z922" s="215"/>
      <c r="AA922" s="216"/>
      <c r="AB922" s="286"/>
      <c r="AC922" s="215"/>
      <c r="AD922" s="286"/>
      <c r="AE922" s="215"/>
      <c r="AF922" s="216"/>
      <c r="AG922" s="25"/>
      <c r="AH922" s="215"/>
      <c r="AI922" s="25"/>
      <c r="AJ922" s="215"/>
      <c r="AK922" s="216"/>
      <c r="AL922" s="25"/>
      <c r="AM922" s="215"/>
      <c r="AN922" s="25"/>
      <c r="AO922" s="215"/>
      <c r="AP922" s="216"/>
      <c r="AQ922" s="25"/>
      <c r="AR922" s="215"/>
      <c r="AS922" s="25"/>
      <c r="AT922" s="215"/>
      <c r="AU922" s="216"/>
      <c r="AV922" s="25"/>
      <c r="AW922" s="215"/>
      <c r="AX922" s="25"/>
      <c r="AY922" s="215"/>
      <c r="AZ922" s="216"/>
      <c r="BA922" s="25"/>
      <c r="BB922" s="215"/>
      <c r="BC922" s="25"/>
    </row>
    <row r="923" spans="24:55" ht="15.75" customHeight="1">
      <c r="X923" s="215"/>
      <c r="Y923" s="286"/>
      <c r="Z923" s="215"/>
      <c r="AA923" s="216"/>
      <c r="AB923" s="286"/>
      <c r="AC923" s="215"/>
      <c r="AD923" s="286"/>
      <c r="AE923" s="215"/>
      <c r="AF923" s="216"/>
      <c r="AG923" s="25"/>
      <c r="AH923" s="215"/>
      <c r="AI923" s="25"/>
      <c r="AJ923" s="215"/>
      <c r="AK923" s="216"/>
      <c r="AL923" s="25"/>
      <c r="AM923" s="215"/>
      <c r="AN923" s="25"/>
      <c r="AO923" s="215"/>
      <c r="AP923" s="216"/>
      <c r="AQ923" s="25"/>
      <c r="AR923" s="215"/>
      <c r="AS923" s="25"/>
      <c r="AT923" s="215"/>
      <c r="AU923" s="216"/>
      <c r="AV923" s="25"/>
      <c r="AW923" s="215"/>
      <c r="AX923" s="25"/>
      <c r="AY923" s="215"/>
      <c r="AZ923" s="216"/>
      <c r="BA923" s="25"/>
      <c r="BB923" s="215"/>
      <c r="BC923" s="25"/>
    </row>
    <row r="924" spans="24:55" ht="15.75" customHeight="1">
      <c r="X924" s="215"/>
      <c r="Y924" s="286"/>
      <c r="Z924" s="215"/>
      <c r="AA924" s="216"/>
      <c r="AB924" s="286"/>
      <c r="AC924" s="215"/>
      <c r="AD924" s="286"/>
      <c r="AE924" s="215"/>
      <c r="AF924" s="216"/>
      <c r="AG924" s="25"/>
      <c r="AH924" s="215"/>
      <c r="AI924" s="25"/>
      <c r="AJ924" s="215"/>
      <c r="AK924" s="216"/>
      <c r="AL924" s="25"/>
      <c r="AM924" s="215"/>
      <c r="AN924" s="25"/>
      <c r="AO924" s="215"/>
      <c r="AP924" s="216"/>
      <c r="AQ924" s="25"/>
      <c r="AR924" s="215"/>
      <c r="AS924" s="25"/>
      <c r="AT924" s="215"/>
      <c r="AU924" s="216"/>
      <c r="AV924" s="25"/>
      <c r="AW924" s="215"/>
      <c r="AX924" s="25"/>
      <c r="AY924" s="215"/>
      <c r="AZ924" s="216"/>
      <c r="BA924" s="25"/>
      <c r="BB924" s="215"/>
      <c r="BC924" s="25"/>
    </row>
    <row r="925" spans="24:55" ht="15.75" customHeight="1">
      <c r="X925" s="215"/>
      <c r="Y925" s="286"/>
      <c r="Z925" s="215"/>
      <c r="AA925" s="216"/>
      <c r="AB925" s="286"/>
      <c r="AC925" s="215"/>
      <c r="AD925" s="286"/>
      <c r="AE925" s="215"/>
      <c r="AF925" s="216"/>
      <c r="AG925" s="25"/>
      <c r="AH925" s="215"/>
      <c r="AI925" s="25"/>
      <c r="AJ925" s="215"/>
      <c r="AK925" s="216"/>
      <c r="AL925" s="25"/>
      <c r="AM925" s="215"/>
      <c r="AN925" s="25"/>
      <c r="AO925" s="215"/>
      <c r="AP925" s="216"/>
      <c r="AQ925" s="25"/>
      <c r="AR925" s="215"/>
      <c r="AS925" s="25"/>
      <c r="AT925" s="215"/>
      <c r="AU925" s="216"/>
      <c r="AV925" s="25"/>
      <c r="AW925" s="215"/>
      <c r="AX925" s="25"/>
      <c r="AY925" s="215"/>
      <c r="AZ925" s="216"/>
      <c r="BA925" s="25"/>
      <c r="BB925" s="215"/>
      <c r="BC925" s="25"/>
    </row>
    <row r="926" spans="24:55" ht="15.75" customHeight="1">
      <c r="X926" s="215"/>
      <c r="Y926" s="286"/>
      <c r="Z926" s="215"/>
      <c r="AA926" s="216"/>
      <c r="AB926" s="286"/>
      <c r="AC926" s="215"/>
      <c r="AD926" s="286"/>
      <c r="AE926" s="215"/>
      <c r="AF926" s="216"/>
      <c r="AG926" s="25"/>
      <c r="AH926" s="215"/>
      <c r="AI926" s="25"/>
      <c r="AJ926" s="215"/>
      <c r="AK926" s="216"/>
      <c r="AL926" s="25"/>
      <c r="AM926" s="215"/>
      <c r="AN926" s="25"/>
      <c r="AO926" s="215"/>
      <c r="AP926" s="216"/>
      <c r="AQ926" s="25"/>
      <c r="AR926" s="215"/>
      <c r="AS926" s="25"/>
      <c r="AT926" s="215"/>
      <c r="AU926" s="216"/>
      <c r="AV926" s="25"/>
      <c r="AW926" s="215"/>
      <c r="AX926" s="25"/>
      <c r="AY926" s="215"/>
      <c r="AZ926" s="216"/>
      <c r="BA926" s="25"/>
      <c r="BB926" s="215"/>
      <c r="BC926" s="25"/>
    </row>
    <row r="927" spans="24:55" ht="15.75" customHeight="1">
      <c r="X927" s="215"/>
      <c r="Y927" s="286"/>
      <c r="Z927" s="215"/>
      <c r="AA927" s="216"/>
      <c r="AB927" s="286"/>
      <c r="AC927" s="215"/>
      <c r="AD927" s="286"/>
      <c r="AE927" s="215"/>
      <c r="AF927" s="216"/>
      <c r="AG927" s="25"/>
      <c r="AH927" s="215"/>
      <c r="AI927" s="25"/>
      <c r="AJ927" s="215"/>
      <c r="AK927" s="216"/>
      <c r="AL927" s="25"/>
      <c r="AM927" s="215"/>
      <c r="AN927" s="25"/>
      <c r="AO927" s="215"/>
      <c r="AP927" s="216"/>
      <c r="AQ927" s="25"/>
      <c r="AR927" s="215"/>
      <c r="AS927" s="25"/>
      <c r="AT927" s="215"/>
      <c r="AU927" s="216"/>
      <c r="AV927" s="25"/>
      <c r="AW927" s="215"/>
      <c r="AX927" s="25"/>
      <c r="AY927" s="215"/>
      <c r="AZ927" s="216"/>
      <c r="BA927" s="25"/>
      <c r="BB927" s="215"/>
      <c r="BC927" s="25"/>
    </row>
    <row r="928" spans="24:55" ht="15.75" customHeight="1">
      <c r="X928" s="215"/>
      <c r="Y928" s="286"/>
      <c r="Z928" s="215"/>
      <c r="AA928" s="216"/>
      <c r="AB928" s="286"/>
      <c r="AC928" s="215"/>
      <c r="AD928" s="286"/>
      <c r="AE928" s="215"/>
      <c r="AF928" s="216"/>
      <c r="AG928" s="25"/>
      <c r="AH928" s="215"/>
      <c r="AI928" s="25"/>
      <c r="AJ928" s="215"/>
      <c r="AK928" s="216"/>
      <c r="AL928" s="25"/>
      <c r="AM928" s="215"/>
      <c r="AN928" s="25"/>
      <c r="AO928" s="215"/>
      <c r="AP928" s="216"/>
      <c r="AQ928" s="25"/>
      <c r="AR928" s="215"/>
      <c r="AS928" s="25"/>
      <c r="AT928" s="215"/>
      <c r="AU928" s="216"/>
      <c r="AV928" s="25"/>
      <c r="AW928" s="215"/>
      <c r="AX928" s="25"/>
      <c r="AY928" s="215"/>
      <c r="AZ928" s="216"/>
      <c r="BA928" s="25"/>
      <c r="BB928" s="215"/>
      <c r="BC928" s="25"/>
    </row>
    <row r="929" spans="24:55" ht="15.75" customHeight="1">
      <c r="X929" s="215"/>
      <c r="Y929" s="286"/>
      <c r="Z929" s="215"/>
      <c r="AA929" s="216"/>
      <c r="AB929" s="286"/>
      <c r="AC929" s="215"/>
      <c r="AD929" s="286"/>
      <c r="AE929" s="215"/>
      <c r="AF929" s="216"/>
      <c r="AG929" s="25"/>
      <c r="AH929" s="215"/>
      <c r="AI929" s="25"/>
      <c r="AJ929" s="215"/>
      <c r="AK929" s="216"/>
      <c r="AL929" s="25"/>
      <c r="AM929" s="215"/>
      <c r="AN929" s="25"/>
      <c r="AO929" s="215"/>
      <c r="AP929" s="216"/>
      <c r="AQ929" s="25"/>
      <c r="AR929" s="215"/>
      <c r="AS929" s="25"/>
      <c r="AT929" s="215"/>
      <c r="AU929" s="216"/>
      <c r="AV929" s="25"/>
      <c r="AW929" s="215"/>
      <c r="AX929" s="25"/>
      <c r="AY929" s="215"/>
      <c r="AZ929" s="216"/>
      <c r="BA929" s="25"/>
      <c r="BB929" s="215"/>
      <c r="BC929" s="25"/>
    </row>
    <row r="930" spans="24:55" ht="15.75" customHeight="1">
      <c r="X930" s="215"/>
      <c r="Y930" s="286"/>
      <c r="Z930" s="215"/>
      <c r="AA930" s="216"/>
      <c r="AB930" s="286"/>
      <c r="AC930" s="215"/>
      <c r="AD930" s="286"/>
      <c r="AE930" s="215"/>
      <c r="AF930" s="216"/>
      <c r="AG930" s="25"/>
      <c r="AH930" s="215"/>
      <c r="AI930" s="25"/>
      <c r="AJ930" s="215"/>
      <c r="AK930" s="216"/>
      <c r="AL930" s="25"/>
      <c r="AM930" s="215"/>
      <c r="AN930" s="25"/>
      <c r="AO930" s="215"/>
      <c r="AP930" s="216"/>
      <c r="AQ930" s="25"/>
      <c r="AR930" s="215"/>
      <c r="AS930" s="25"/>
      <c r="AT930" s="215"/>
      <c r="AU930" s="216"/>
      <c r="AV930" s="25"/>
      <c r="AW930" s="215"/>
      <c r="AX930" s="25"/>
      <c r="AY930" s="215"/>
      <c r="AZ930" s="216"/>
      <c r="BA930" s="25"/>
      <c r="BB930" s="215"/>
      <c r="BC930" s="25"/>
    </row>
    <row r="931" spans="24:55" ht="15.75" customHeight="1">
      <c r="X931" s="215"/>
      <c r="Y931" s="286"/>
      <c r="Z931" s="215"/>
      <c r="AA931" s="216"/>
      <c r="AB931" s="286"/>
      <c r="AC931" s="215"/>
      <c r="AD931" s="286"/>
      <c r="AE931" s="215"/>
      <c r="AF931" s="216"/>
      <c r="AG931" s="25"/>
      <c r="AH931" s="215"/>
      <c r="AI931" s="25"/>
      <c r="AJ931" s="215"/>
      <c r="AK931" s="216"/>
      <c r="AL931" s="25"/>
      <c r="AM931" s="215"/>
      <c r="AN931" s="25"/>
      <c r="AO931" s="215"/>
      <c r="AP931" s="216"/>
      <c r="AQ931" s="25"/>
      <c r="AR931" s="215"/>
      <c r="AS931" s="25"/>
      <c r="AT931" s="215"/>
      <c r="AU931" s="216"/>
      <c r="AV931" s="25"/>
      <c r="AW931" s="215"/>
      <c r="AX931" s="25"/>
      <c r="AY931" s="215"/>
      <c r="AZ931" s="216"/>
      <c r="BA931" s="25"/>
      <c r="BB931" s="215"/>
      <c r="BC931" s="25"/>
    </row>
    <row r="932" spans="24:55" ht="15.75" customHeight="1">
      <c r="X932" s="215"/>
      <c r="Y932" s="286"/>
      <c r="Z932" s="215"/>
      <c r="AA932" s="216"/>
      <c r="AB932" s="286"/>
      <c r="AC932" s="215"/>
      <c r="AD932" s="286"/>
      <c r="AE932" s="215"/>
      <c r="AF932" s="216"/>
      <c r="AG932" s="25"/>
      <c r="AH932" s="215"/>
      <c r="AI932" s="25"/>
      <c r="AJ932" s="215"/>
      <c r="AK932" s="216"/>
      <c r="AL932" s="25"/>
      <c r="AM932" s="215"/>
      <c r="AN932" s="25"/>
      <c r="AO932" s="215"/>
      <c r="AP932" s="216"/>
      <c r="AQ932" s="25"/>
      <c r="AR932" s="215"/>
      <c r="AS932" s="25"/>
      <c r="AT932" s="215"/>
      <c r="AU932" s="216"/>
      <c r="AV932" s="25"/>
      <c r="AW932" s="215"/>
      <c r="AX932" s="25"/>
      <c r="AY932" s="215"/>
      <c r="AZ932" s="216"/>
      <c r="BA932" s="25"/>
      <c r="BB932" s="215"/>
      <c r="BC932" s="25"/>
    </row>
    <row r="933" spans="24:55" ht="15.75" customHeight="1">
      <c r="X933" s="215"/>
      <c r="Y933" s="286"/>
      <c r="Z933" s="215"/>
      <c r="AA933" s="216"/>
      <c r="AB933" s="286"/>
      <c r="AC933" s="215"/>
      <c r="AD933" s="286"/>
      <c r="AE933" s="215"/>
      <c r="AF933" s="216"/>
      <c r="AG933" s="25"/>
      <c r="AH933" s="215"/>
      <c r="AI933" s="25"/>
      <c r="AJ933" s="215"/>
      <c r="AK933" s="216"/>
      <c r="AL933" s="25"/>
      <c r="AM933" s="215"/>
      <c r="AN933" s="25"/>
      <c r="AO933" s="215"/>
      <c r="AP933" s="216"/>
      <c r="AQ933" s="25"/>
      <c r="AR933" s="215"/>
      <c r="AS933" s="25"/>
      <c r="AT933" s="215"/>
      <c r="AU933" s="216"/>
      <c r="AV933" s="25"/>
      <c r="AW933" s="215"/>
      <c r="AX933" s="25"/>
      <c r="AY933" s="215"/>
      <c r="AZ933" s="216"/>
      <c r="BA933" s="25"/>
      <c r="BB933" s="215"/>
      <c r="BC933" s="25"/>
    </row>
    <row r="934" spans="24:55" ht="15.75" customHeight="1">
      <c r="X934" s="215"/>
      <c r="Y934" s="286"/>
      <c r="Z934" s="215"/>
      <c r="AA934" s="216"/>
      <c r="AB934" s="286"/>
      <c r="AC934" s="215"/>
      <c r="AD934" s="286"/>
      <c r="AE934" s="215"/>
      <c r="AF934" s="216"/>
      <c r="AG934" s="25"/>
      <c r="AH934" s="215"/>
      <c r="AI934" s="25"/>
      <c r="AJ934" s="215"/>
      <c r="AK934" s="216"/>
      <c r="AL934" s="25"/>
      <c r="AM934" s="215"/>
      <c r="AN934" s="25"/>
      <c r="AO934" s="215"/>
      <c r="AP934" s="216"/>
      <c r="AQ934" s="25"/>
      <c r="AR934" s="215"/>
      <c r="AS934" s="25"/>
      <c r="AT934" s="215"/>
      <c r="AU934" s="216"/>
      <c r="AV934" s="25"/>
      <c r="AW934" s="215"/>
      <c r="AX934" s="25"/>
      <c r="AY934" s="215"/>
      <c r="AZ934" s="216"/>
      <c r="BA934" s="25"/>
      <c r="BB934" s="215"/>
      <c r="BC934" s="25"/>
    </row>
    <row r="935" spans="24:55" ht="15.75" customHeight="1">
      <c r="X935" s="215"/>
      <c r="Y935" s="286"/>
      <c r="Z935" s="215"/>
      <c r="AA935" s="216"/>
      <c r="AB935" s="286"/>
      <c r="AC935" s="215"/>
      <c r="AD935" s="286"/>
      <c r="AE935" s="215"/>
      <c r="AF935" s="216"/>
      <c r="AG935" s="25"/>
      <c r="AH935" s="215"/>
      <c r="AI935" s="25"/>
      <c r="AJ935" s="215"/>
      <c r="AK935" s="216"/>
      <c r="AL935" s="25"/>
      <c r="AM935" s="215"/>
      <c r="AN935" s="25"/>
      <c r="AO935" s="215"/>
      <c r="AP935" s="216"/>
      <c r="AQ935" s="25"/>
      <c r="AR935" s="215"/>
      <c r="AS935" s="25"/>
      <c r="AT935" s="215"/>
      <c r="AU935" s="216"/>
      <c r="AV935" s="25"/>
      <c r="AW935" s="215"/>
      <c r="AX935" s="25"/>
      <c r="AY935" s="215"/>
      <c r="AZ935" s="216"/>
      <c r="BA935" s="25"/>
      <c r="BB935" s="215"/>
      <c r="BC935" s="25"/>
    </row>
    <row r="936" spans="24:55" ht="15.75" customHeight="1">
      <c r="X936" s="215"/>
      <c r="Y936" s="286"/>
      <c r="Z936" s="215"/>
      <c r="AA936" s="216"/>
      <c r="AB936" s="286"/>
      <c r="AC936" s="215"/>
      <c r="AD936" s="286"/>
      <c r="AE936" s="215"/>
      <c r="AF936" s="216"/>
      <c r="AG936" s="25"/>
      <c r="AH936" s="215"/>
      <c r="AI936" s="25"/>
      <c r="AJ936" s="215"/>
      <c r="AK936" s="216"/>
      <c r="AL936" s="25"/>
      <c r="AM936" s="215"/>
      <c r="AN936" s="25"/>
      <c r="AO936" s="215"/>
      <c r="AP936" s="216"/>
      <c r="AQ936" s="25"/>
      <c r="AR936" s="215"/>
      <c r="AS936" s="25"/>
      <c r="AT936" s="215"/>
      <c r="AU936" s="216"/>
      <c r="AV936" s="25"/>
      <c r="AW936" s="215"/>
      <c r="AX936" s="25"/>
      <c r="AY936" s="215"/>
      <c r="AZ936" s="216"/>
      <c r="BA936" s="25"/>
      <c r="BB936" s="215"/>
      <c r="BC936" s="25"/>
    </row>
    <row r="937" spans="24:55" ht="15.75" customHeight="1">
      <c r="X937" s="215"/>
      <c r="Y937" s="286"/>
      <c r="Z937" s="215"/>
      <c r="AA937" s="216"/>
      <c r="AB937" s="286"/>
      <c r="AC937" s="215"/>
      <c r="AD937" s="286"/>
      <c r="AE937" s="215"/>
      <c r="AF937" s="216"/>
      <c r="AG937" s="25"/>
      <c r="AH937" s="215"/>
      <c r="AI937" s="25"/>
      <c r="AJ937" s="215"/>
      <c r="AK937" s="216"/>
      <c r="AL937" s="25"/>
      <c r="AM937" s="215"/>
      <c r="AN937" s="25"/>
      <c r="AO937" s="215"/>
      <c r="AP937" s="216"/>
      <c r="AQ937" s="25"/>
      <c r="AR937" s="215"/>
      <c r="AS937" s="25"/>
      <c r="AT937" s="215"/>
      <c r="AU937" s="216"/>
      <c r="AV937" s="25"/>
      <c r="AW937" s="215"/>
      <c r="AX937" s="25"/>
      <c r="AY937" s="215"/>
      <c r="AZ937" s="216"/>
      <c r="BA937" s="25"/>
      <c r="BB937" s="215"/>
      <c r="BC937" s="25"/>
    </row>
    <row r="938" spans="24:55" ht="15.75" customHeight="1">
      <c r="X938" s="215"/>
      <c r="Y938" s="286"/>
      <c r="Z938" s="215"/>
      <c r="AA938" s="216"/>
      <c r="AB938" s="286"/>
      <c r="AC938" s="215"/>
      <c r="AD938" s="286"/>
      <c r="AE938" s="215"/>
      <c r="AF938" s="216"/>
      <c r="AG938" s="25"/>
      <c r="AH938" s="215"/>
      <c r="AI938" s="25"/>
      <c r="AJ938" s="215"/>
      <c r="AK938" s="216"/>
      <c r="AL938" s="25"/>
      <c r="AM938" s="215"/>
      <c r="AN938" s="25"/>
      <c r="AO938" s="215"/>
      <c r="AP938" s="216"/>
      <c r="AQ938" s="25"/>
      <c r="AR938" s="215"/>
      <c r="AS938" s="25"/>
      <c r="AT938" s="215"/>
      <c r="AU938" s="216"/>
      <c r="AV938" s="25"/>
      <c r="AW938" s="215"/>
      <c r="AX938" s="25"/>
      <c r="AY938" s="215"/>
      <c r="AZ938" s="216"/>
      <c r="BA938" s="25"/>
      <c r="BB938" s="215"/>
      <c r="BC938" s="25"/>
    </row>
    <row r="939" spans="24:55" ht="15.75" customHeight="1">
      <c r="X939" s="215"/>
      <c r="Y939" s="286"/>
      <c r="Z939" s="215"/>
      <c r="AA939" s="216"/>
      <c r="AB939" s="286"/>
      <c r="AC939" s="215"/>
      <c r="AD939" s="286"/>
      <c r="AE939" s="215"/>
      <c r="AF939" s="216"/>
      <c r="AG939" s="25"/>
      <c r="AH939" s="215"/>
      <c r="AI939" s="25"/>
      <c r="AJ939" s="215"/>
      <c r="AK939" s="216"/>
      <c r="AL939" s="25"/>
      <c r="AM939" s="215"/>
      <c r="AN939" s="25"/>
      <c r="AO939" s="215"/>
      <c r="AP939" s="216"/>
      <c r="AQ939" s="25"/>
      <c r="AR939" s="215"/>
      <c r="AS939" s="25"/>
      <c r="AT939" s="215"/>
      <c r="AU939" s="216"/>
      <c r="AV939" s="25"/>
      <c r="AW939" s="215"/>
      <c r="AX939" s="25"/>
      <c r="AY939" s="215"/>
      <c r="AZ939" s="216"/>
      <c r="BA939" s="25"/>
      <c r="BB939" s="215"/>
      <c r="BC939" s="25"/>
    </row>
    <row r="940" spans="24:55" ht="15.75" customHeight="1">
      <c r="X940" s="215"/>
      <c r="Y940" s="286"/>
      <c r="Z940" s="215"/>
      <c r="AA940" s="216"/>
      <c r="AB940" s="286"/>
      <c r="AC940" s="215"/>
      <c r="AD940" s="286"/>
      <c r="AE940" s="215"/>
      <c r="AF940" s="216"/>
      <c r="AG940" s="25"/>
      <c r="AH940" s="215"/>
      <c r="AI940" s="25"/>
      <c r="AJ940" s="215"/>
      <c r="AK940" s="216"/>
      <c r="AL940" s="25"/>
      <c r="AM940" s="215"/>
      <c r="AN940" s="25"/>
      <c r="AO940" s="215"/>
      <c r="AP940" s="216"/>
      <c r="AQ940" s="25"/>
      <c r="AR940" s="215"/>
      <c r="AS940" s="25"/>
      <c r="AT940" s="215"/>
      <c r="AU940" s="216"/>
      <c r="AV940" s="25"/>
      <c r="AW940" s="215"/>
      <c r="AX940" s="25"/>
      <c r="AY940" s="215"/>
      <c r="AZ940" s="216"/>
      <c r="BA940" s="25"/>
      <c r="BB940" s="215"/>
      <c r="BC940" s="25"/>
    </row>
    <row r="941" spans="24:55" ht="15.75" customHeight="1">
      <c r="X941" s="215"/>
      <c r="Y941" s="286"/>
      <c r="Z941" s="215"/>
      <c r="AA941" s="216"/>
      <c r="AB941" s="286"/>
      <c r="AC941" s="215"/>
      <c r="AD941" s="286"/>
      <c r="AE941" s="215"/>
      <c r="AF941" s="216"/>
      <c r="AG941" s="25"/>
      <c r="AH941" s="215"/>
      <c r="AI941" s="25"/>
      <c r="AJ941" s="215"/>
      <c r="AK941" s="216"/>
      <c r="AL941" s="25"/>
      <c r="AM941" s="215"/>
      <c r="AN941" s="25"/>
      <c r="AO941" s="215"/>
      <c r="AP941" s="216"/>
      <c r="AQ941" s="25"/>
      <c r="AR941" s="215"/>
      <c r="AS941" s="25"/>
      <c r="AT941" s="215"/>
      <c r="AU941" s="216"/>
      <c r="AV941" s="25"/>
      <c r="AW941" s="215"/>
      <c r="AX941" s="25"/>
      <c r="AY941" s="215"/>
      <c r="AZ941" s="216"/>
      <c r="BA941" s="25"/>
      <c r="BB941" s="215"/>
      <c r="BC941" s="25"/>
    </row>
    <row r="942" spans="24:55" ht="15.75" customHeight="1">
      <c r="X942" s="215"/>
      <c r="Y942" s="286"/>
      <c r="Z942" s="215"/>
      <c r="AA942" s="216"/>
      <c r="AB942" s="286"/>
      <c r="AC942" s="215"/>
      <c r="AD942" s="286"/>
      <c r="AE942" s="215"/>
      <c r="AF942" s="216"/>
      <c r="AG942" s="25"/>
      <c r="AH942" s="215"/>
      <c r="AI942" s="25"/>
      <c r="AJ942" s="215"/>
      <c r="AK942" s="216"/>
      <c r="AL942" s="25"/>
      <c r="AM942" s="215"/>
      <c r="AN942" s="25"/>
      <c r="AO942" s="215"/>
      <c r="AP942" s="216"/>
      <c r="AQ942" s="25"/>
      <c r="AR942" s="215"/>
      <c r="AS942" s="25"/>
      <c r="AT942" s="215"/>
      <c r="AU942" s="216"/>
      <c r="AV942" s="25"/>
      <c r="AW942" s="215"/>
      <c r="AX942" s="25"/>
      <c r="AY942" s="215"/>
      <c r="AZ942" s="216"/>
      <c r="BA942" s="25"/>
      <c r="BB942" s="215"/>
      <c r="BC942" s="25"/>
    </row>
    <row r="943" spans="24:55" ht="15.75" customHeight="1">
      <c r="X943" s="215"/>
      <c r="Y943" s="286"/>
      <c r="Z943" s="215"/>
      <c r="AA943" s="216"/>
      <c r="AB943" s="286"/>
      <c r="AC943" s="215"/>
      <c r="AD943" s="286"/>
      <c r="AE943" s="215"/>
      <c r="AF943" s="216"/>
      <c r="AG943" s="25"/>
      <c r="AH943" s="215"/>
      <c r="AI943" s="25"/>
      <c r="AJ943" s="215"/>
      <c r="AK943" s="216"/>
      <c r="AL943" s="25"/>
      <c r="AM943" s="215"/>
      <c r="AN943" s="25"/>
      <c r="AO943" s="215"/>
      <c r="AP943" s="216"/>
      <c r="AQ943" s="25"/>
      <c r="AR943" s="215"/>
      <c r="AS943" s="25"/>
      <c r="AT943" s="215"/>
      <c r="AU943" s="216"/>
      <c r="AV943" s="25"/>
      <c r="AW943" s="215"/>
      <c r="AX943" s="25"/>
      <c r="AY943" s="215"/>
      <c r="AZ943" s="216"/>
      <c r="BA943" s="25"/>
      <c r="BB943" s="215"/>
      <c r="BC943" s="25"/>
    </row>
    <row r="944" spans="24:55" ht="15.75" customHeight="1">
      <c r="X944" s="215"/>
      <c r="Y944" s="286"/>
      <c r="Z944" s="215"/>
      <c r="AA944" s="216"/>
      <c r="AB944" s="286"/>
      <c r="AC944" s="215"/>
      <c r="AD944" s="286"/>
      <c r="AE944" s="215"/>
      <c r="AF944" s="216"/>
      <c r="AG944" s="25"/>
      <c r="AH944" s="215"/>
      <c r="AI944" s="25"/>
      <c r="AJ944" s="215"/>
      <c r="AK944" s="216"/>
      <c r="AL944" s="25"/>
      <c r="AM944" s="215"/>
      <c r="AN944" s="25"/>
      <c r="AO944" s="215"/>
      <c r="AP944" s="216"/>
      <c r="AQ944" s="25"/>
      <c r="AR944" s="215"/>
      <c r="AS944" s="25"/>
      <c r="AT944" s="215"/>
      <c r="AU944" s="216"/>
      <c r="AV944" s="25"/>
      <c r="AW944" s="215"/>
      <c r="AX944" s="25"/>
      <c r="AY944" s="215"/>
      <c r="AZ944" s="216"/>
      <c r="BA944" s="25"/>
      <c r="BB944" s="215"/>
      <c r="BC944" s="25"/>
    </row>
    <row r="945" spans="24:55" ht="15.75" customHeight="1">
      <c r="X945" s="215"/>
      <c r="Y945" s="286"/>
      <c r="Z945" s="215"/>
      <c r="AA945" s="216"/>
      <c r="AB945" s="286"/>
      <c r="AC945" s="215"/>
      <c r="AD945" s="286"/>
      <c r="AE945" s="215"/>
      <c r="AF945" s="216"/>
      <c r="AG945" s="25"/>
      <c r="AH945" s="215"/>
      <c r="AI945" s="25"/>
      <c r="AJ945" s="215"/>
      <c r="AK945" s="216"/>
      <c r="AL945" s="25"/>
      <c r="AM945" s="215"/>
      <c r="AN945" s="25"/>
      <c r="AO945" s="215"/>
      <c r="AP945" s="216"/>
      <c r="AQ945" s="25"/>
      <c r="AR945" s="215"/>
      <c r="AS945" s="25"/>
      <c r="AT945" s="215"/>
      <c r="AU945" s="216"/>
      <c r="AV945" s="25"/>
      <c r="AW945" s="215"/>
      <c r="AX945" s="25"/>
      <c r="AY945" s="215"/>
      <c r="AZ945" s="216"/>
      <c r="BA945" s="25"/>
      <c r="BB945" s="215"/>
      <c r="BC945" s="25"/>
    </row>
    <row r="946" spans="24:55" ht="15.75" customHeight="1">
      <c r="X946" s="215"/>
      <c r="Y946" s="286"/>
      <c r="Z946" s="215"/>
      <c r="AA946" s="216"/>
      <c r="AB946" s="286"/>
      <c r="AC946" s="215"/>
      <c r="AD946" s="286"/>
      <c r="AE946" s="215"/>
      <c r="AF946" s="216"/>
      <c r="AG946" s="25"/>
      <c r="AH946" s="215"/>
      <c r="AI946" s="25"/>
      <c r="AJ946" s="215"/>
      <c r="AK946" s="216"/>
      <c r="AL946" s="25"/>
      <c r="AM946" s="215"/>
      <c r="AN946" s="25"/>
      <c r="AO946" s="215"/>
      <c r="AP946" s="216"/>
      <c r="AQ946" s="25"/>
      <c r="AR946" s="215"/>
      <c r="AS946" s="25"/>
      <c r="AT946" s="215"/>
      <c r="AU946" s="216"/>
      <c r="AV946" s="25"/>
      <c r="AW946" s="215"/>
      <c r="AX946" s="25"/>
      <c r="AY946" s="215"/>
      <c r="AZ946" s="216"/>
      <c r="BA946" s="25"/>
      <c r="BB946" s="215"/>
      <c r="BC946" s="25"/>
    </row>
    <row r="947" spans="24:55" ht="15.75" customHeight="1">
      <c r="X947" s="215"/>
      <c r="Y947" s="286"/>
      <c r="Z947" s="215"/>
      <c r="AA947" s="216"/>
      <c r="AB947" s="286"/>
      <c r="AC947" s="215"/>
      <c r="AD947" s="286"/>
      <c r="AE947" s="215"/>
      <c r="AF947" s="216"/>
      <c r="AG947" s="25"/>
      <c r="AH947" s="215"/>
      <c r="AI947" s="25"/>
      <c r="AJ947" s="215"/>
      <c r="AK947" s="216"/>
      <c r="AL947" s="25"/>
      <c r="AM947" s="215"/>
      <c r="AN947" s="25"/>
      <c r="AO947" s="215"/>
      <c r="AP947" s="216"/>
      <c r="AQ947" s="25"/>
      <c r="AR947" s="215"/>
      <c r="AS947" s="25"/>
      <c r="AT947" s="215"/>
      <c r="AU947" s="216"/>
      <c r="AV947" s="25"/>
      <c r="AW947" s="215"/>
      <c r="AX947" s="25"/>
      <c r="AY947" s="215"/>
      <c r="AZ947" s="216"/>
      <c r="BA947" s="25"/>
      <c r="BB947" s="215"/>
      <c r="BC947" s="25"/>
    </row>
    <row r="948" spans="24:55" ht="15.75" customHeight="1">
      <c r="X948" s="215"/>
      <c r="Y948" s="286"/>
      <c r="Z948" s="215"/>
      <c r="AA948" s="216"/>
      <c r="AB948" s="286"/>
      <c r="AC948" s="215"/>
      <c r="AD948" s="286"/>
      <c r="AE948" s="215"/>
      <c r="AF948" s="216"/>
      <c r="AG948" s="25"/>
      <c r="AH948" s="215"/>
      <c r="AI948" s="25"/>
      <c r="AJ948" s="215"/>
      <c r="AK948" s="216"/>
      <c r="AL948" s="25"/>
      <c r="AM948" s="215"/>
      <c r="AN948" s="25"/>
      <c r="AO948" s="215"/>
      <c r="AP948" s="216"/>
      <c r="AQ948" s="25"/>
      <c r="AR948" s="215"/>
      <c r="AS948" s="25"/>
      <c r="AT948" s="215"/>
      <c r="AU948" s="216"/>
      <c r="AV948" s="25"/>
      <c r="AW948" s="215"/>
      <c r="AX948" s="25"/>
      <c r="AY948" s="215"/>
      <c r="AZ948" s="216"/>
      <c r="BA948" s="25"/>
      <c r="BB948" s="215"/>
      <c r="BC948" s="25"/>
    </row>
    <row r="949" spans="24:55" ht="15.75" customHeight="1">
      <c r="X949" s="215"/>
      <c r="Y949" s="286"/>
      <c r="Z949" s="215"/>
      <c r="AA949" s="216"/>
      <c r="AB949" s="286"/>
      <c r="AC949" s="215"/>
      <c r="AD949" s="286"/>
      <c r="AE949" s="215"/>
      <c r="AF949" s="216"/>
      <c r="AG949" s="25"/>
      <c r="AH949" s="215"/>
      <c r="AI949" s="25"/>
      <c r="AJ949" s="215"/>
      <c r="AK949" s="216"/>
      <c r="AL949" s="25"/>
      <c r="AM949" s="215"/>
      <c r="AN949" s="25"/>
      <c r="AO949" s="215"/>
      <c r="AP949" s="216"/>
      <c r="AQ949" s="25"/>
      <c r="AR949" s="215"/>
      <c r="AS949" s="25"/>
      <c r="AT949" s="215"/>
      <c r="AU949" s="216"/>
      <c r="AV949" s="25"/>
      <c r="AW949" s="215"/>
      <c r="AX949" s="25"/>
      <c r="AY949" s="215"/>
      <c r="AZ949" s="216"/>
      <c r="BA949" s="25"/>
      <c r="BB949" s="215"/>
      <c r="BC949" s="25"/>
    </row>
    <row r="950" spans="24:55" ht="15.75" customHeight="1">
      <c r="X950" s="215"/>
      <c r="Y950" s="286"/>
      <c r="Z950" s="215"/>
      <c r="AA950" s="216"/>
      <c r="AB950" s="286"/>
      <c r="AC950" s="215"/>
      <c r="AD950" s="286"/>
      <c r="AE950" s="215"/>
      <c r="AF950" s="216"/>
      <c r="AG950" s="25"/>
      <c r="AH950" s="215"/>
      <c r="AI950" s="25"/>
      <c r="AJ950" s="215"/>
      <c r="AK950" s="216"/>
      <c r="AL950" s="25"/>
      <c r="AM950" s="215"/>
      <c r="AN950" s="25"/>
      <c r="AO950" s="215"/>
      <c r="AP950" s="216"/>
      <c r="AQ950" s="25"/>
      <c r="AR950" s="215"/>
      <c r="AS950" s="25"/>
      <c r="AT950" s="215"/>
      <c r="AU950" s="216"/>
      <c r="AV950" s="25"/>
      <c r="AW950" s="215"/>
      <c r="AX950" s="25"/>
      <c r="AY950" s="215"/>
      <c r="AZ950" s="216"/>
      <c r="BA950" s="25"/>
      <c r="BB950" s="215"/>
      <c r="BC950" s="25"/>
    </row>
    <row r="951" spans="24:55" ht="15.75" customHeight="1">
      <c r="X951" s="215"/>
      <c r="Y951" s="286"/>
      <c r="Z951" s="215"/>
      <c r="AA951" s="216"/>
      <c r="AB951" s="286"/>
      <c r="AC951" s="215"/>
      <c r="AD951" s="286"/>
      <c r="AE951" s="215"/>
      <c r="AF951" s="216"/>
      <c r="AG951" s="25"/>
      <c r="AH951" s="215"/>
      <c r="AI951" s="25"/>
      <c r="AJ951" s="215"/>
      <c r="AK951" s="216"/>
      <c r="AL951" s="25"/>
      <c r="AM951" s="215"/>
      <c r="AN951" s="25"/>
      <c r="AO951" s="215"/>
      <c r="AP951" s="216"/>
      <c r="AQ951" s="25"/>
      <c r="AR951" s="215"/>
      <c r="AS951" s="25"/>
      <c r="AT951" s="215"/>
      <c r="AU951" s="216"/>
      <c r="AV951" s="25"/>
      <c r="AW951" s="215"/>
      <c r="AX951" s="25"/>
      <c r="AY951" s="215"/>
      <c r="AZ951" s="216"/>
      <c r="BA951" s="25"/>
      <c r="BB951" s="215"/>
      <c r="BC951" s="25"/>
    </row>
    <row r="952" spans="24:55" ht="15.75" customHeight="1">
      <c r="X952" s="215"/>
      <c r="Y952" s="286"/>
      <c r="Z952" s="215"/>
      <c r="AA952" s="216"/>
      <c r="AB952" s="286"/>
      <c r="AC952" s="215"/>
      <c r="AD952" s="286"/>
      <c r="AE952" s="215"/>
      <c r="AF952" s="216"/>
      <c r="AG952" s="25"/>
      <c r="AH952" s="215"/>
      <c r="AI952" s="25"/>
      <c r="AJ952" s="215"/>
      <c r="AK952" s="216"/>
      <c r="AL952" s="25"/>
      <c r="AM952" s="215"/>
      <c r="AN952" s="25"/>
      <c r="AO952" s="215"/>
      <c r="AP952" s="216"/>
      <c r="AQ952" s="25"/>
      <c r="AR952" s="215"/>
      <c r="AS952" s="25"/>
      <c r="AT952" s="215"/>
      <c r="AU952" s="216"/>
      <c r="AV952" s="25"/>
      <c r="AW952" s="215"/>
      <c r="AX952" s="25"/>
      <c r="AY952" s="215"/>
      <c r="AZ952" s="216"/>
      <c r="BA952" s="25"/>
      <c r="BB952" s="215"/>
      <c r="BC952" s="25"/>
    </row>
    <row r="953" spans="24:55" ht="15.75" customHeight="1">
      <c r="X953" s="215"/>
      <c r="Y953" s="286"/>
      <c r="Z953" s="215"/>
      <c r="AA953" s="216"/>
      <c r="AB953" s="286"/>
      <c r="AC953" s="215"/>
      <c r="AD953" s="286"/>
      <c r="AE953" s="215"/>
      <c r="AF953" s="216"/>
      <c r="AG953" s="25"/>
      <c r="AH953" s="215"/>
      <c r="AI953" s="25"/>
      <c r="AJ953" s="215"/>
      <c r="AK953" s="216"/>
      <c r="AL953" s="25"/>
      <c r="AM953" s="215"/>
      <c r="AN953" s="25"/>
      <c r="AO953" s="215"/>
      <c r="AP953" s="216"/>
      <c r="AQ953" s="25"/>
      <c r="AR953" s="215"/>
      <c r="AS953" s="25"/>
      <c r="AT953" s="215"/>
      <c r="AU953" s="216"/>
      <c r="AV953" s="25"/>
      <c r="AW953" s="215"/>
      <c r="AX953" s="25"/>
      <c r="AY953" s="215"/>
      <c r="AZ953" s="216"/>
      <c r="BA953" s="25"/>
      <c r="BB953" s="215"/>
      <c r="BC953" s="25"/>
    </row>
    <row r="954" spans="24:55" ht="15.75" customHeight="1">
      <c r="X954" s="215"/>
      <c r="Y954" s="286"/>
      <c r="Z954" s="215"/>
      <c r="AA954" s="216"/>
      <c r="AB954" s="286"/>
      <c r="AC954" s="215"/>
      <c r="AD954" s="286"/>
      <c r="AE954" s="215"/>
      <c r="AF954" s="216"/>
      <c r="AG954" s="25"/>
      <c r="AH954" s="215"/>
      <c r="AI954" s="25"/>
      <c r="AJ954" s="215"/>
      <c r="AK954" s="216"/>
      <c r="AL954" s="25"/>
      <c r="AM954" s="215"/>
      <c r="AN954" s="25"/>
      <c r="AO954" s="215"/>
      <c r="AP954" s="216"/>
      <c r="AQ954" s="25"/>
      <c r="AR954" s="215"/>
      <c r="AS954" s="25"/>
      <c r="AT954" s="215"/>
      <c r="AU954" s="216"/>
      <c r="AV954" s="25"/>
      <c r="AW954" s="215"/>
      <c r="AX954" s="25"/>
      <c r="AY954" s="215"/>
      <c r="AZ954" s="216"/>
      <c r="BA954" s="25"/>
      <c r="BB954" s="215"/>
      <c r="BC954" s="25"/>
    </row>
    <row r="955" spans="24:55" ht="15.75" customHeight="1">
      <c r="X955" s="215"/>
      <c r="Y955" s="286"/>
      <c r="Z955" s="215"/>
      <c r="AA955" s="216"/>
      <c r="AB955" s="286"/>
      <c r="AC955" s="215"/>
      <c r="AD955" s="286"/>
      <c r="AE955" s="215"/>
      <c r="AF955" s="216"/>
      <c r="AG955" s="25"/>
      <c r="AH955" s="215"/>
      <c r="AI955" s="25"/>
      <c r="AJ955" s="215"/>
      <c r="AK955" s="216"/>
      <c r="AL955" s="25"/>
      <c r="AM955" s="215"/>
      <c r="AN955" s="25"/>
      <c r="AO955" s="215"/>
      <c r="AP955" s="216"/>
      <c r="AQ955" s="25"/>
      <c r="AR955" s="215"/>
      <c r="AS955" s="25"/>
      <c r="AT955" s="215"/>
      <c r="AU955" s="216"/>
      <c r="AV955" s="25"/>
      <c r="AW955" s="215"/>
      <c r="AX955" s="25"/>
      <c r="AY955" s="215"/>
      <c r="AZ955" s="216"/>
      <c r="BA955" s="25"/>
      <c r="BB955" s="215"/>
      <c r="BC955" s="25"/>
    </row>
    <row r="956" spans="24:55" ht="15.75" customHeight="1">
      <c r="X956" s="215"/>
      <c r="Y956" s="286"/>
      <c r="Z956" s="215"/>
      <c r="AA956" s="216"/>
      <c r="AB956" s="286"/>
      <c r="AC956" s="215"/>
      <c r="AD956" s="286"/>
      <c r="AE956" s="215"/>
      <c r="AF956" s="216"/>
      <c r="AG956" s="25"/>
      <c r="AH956" s="215"/>
      <c r="AI956" s="25"/>
      <c r="AJ956" s="215"/>
      <c r="AK956" s="216"/>
      <c r="AL956" s="25"/>
      <c r="AM956" s="215"/>
      <c r="AN956" s="25"/>
      <c r="AO956" s="215"/>
      <c r="AP956" s="216"/>
      <c r="AQ956" s="25"/>
      <c r="AR956" s="215"/>
      <c r="AS956" s="25"/>
      <c r="AT956" s="215"/>
      <c r="AU956" s="216"/>
      <c r="AV956" s="25"/>
      <c r="AW956" s="215"/>
      <c r="AX956" s="25"/>
      <c r="AY956" s="215"/>
      <c r="AZ956" s="216"/>
      <c r="BA956" s="25"/>
      <c r="BB956" s="215"/>
      <c r="BC956" s="25"/>
    </row>
    <row r="957" spans="24:55" ht="15.75" customHeight="1">
      <c r="X957" s="215"/>
      <c r="Y957" s="286"/>
      <c r="Z957" s="215"/>
      <c r="AA957" s="216"/>
      <c r="AB957" s="286"/>
      <c r="AC957" s="215"/>
      <c r="AD957" s="286"/>
      <c r="AE957" s="215"/>
      <c r="AF957" s="216"/>
      <c r="AG957" s="25"/>
      <c r="AH957" s="215"/>
      <c r="AI957" s="25"/>
      <c r="AJ957" s="215"/>
      <c r="AK957" s="216"/>
      <c r="AL957" s="25"/>
      <c r="AM957" s="215"/>
      <c r="AN957" s="25"/>
      <c r="AO957" s="215"/>
      <c r="AP957" s="216"/>
      <c r="AQ957" s="25"/>
      <c r="AR957" s="215"/>
      <c r="AS957" s="25"/>
      <c r="AT957" s="215"/>
      <c r="AU957" s="216"/>
      <c r="AV957" s="25"/>
      <c r="AW957" s="215"/>
      <c r="AX957" s="25"/>
      <c r="AY957" s="215"/>
      <c r="AZ957" s="216"/>
      <c r="BA957" s="25"/>
      <c r="BB957" s="215"/>
      <c r="BC957" s="25"/>
    </row>
    <row r="958" spans="24:55" ht="15.75" customHeight="1">
      <c r="X958" s="215"/>
      <c r="Y958" s="286"/>
      <c r="Z958" s="215"/>
      <c r="AA958" s="216"/>
      <c r="AB958" s="286"/>
      <c r="AC958" s="215"/>
      <c r="AD958" s="286"/>
      <c r="AE958" s="215"/>
      <c r="AF958" s="216"/>
      <c r="AG958" s="25"/>
      <c r="AH958" s="215"/>
      <c r="AI958" s="25"/>
      <c r="AJ958" s="215"/>
      <c r="AK958" s="216"/>
      <c r="AL958" s="25"/>
      <c r="AM958" s="215"/>
      <c r="AN958" s="25"/>
      <c r="AO958" s="215"/>
      <c r="AP958" s="216"/>
      <c r="AQ958" s="25"/>
      <c r="AR958" s="215"/>
      <c r="AS958" s="25"/>
      <c r="AT958" s="215"/>
      <c r="AU958" s="216"/>
      <c r="AV958" s="25"/>
      <c r="AW958" s="215"/>
      <c r="AX958" s="25"/>
      <c r="AY958" s="215"/>
      <c r="AZ958" s="216"/>
      <c r="BA958" s="25"/>
      <c r="BB958" s="215"/>
      <c r="BC958" s="25"/>
    </row>
    <row r="959" spans="24:55" ht="15.75" customHeight="1">
      <c r="X959" s="215"/>
      <c r="Y959" s="286"/>
      <c r="Z959" s="215"/>
      <c r="AA959" s="216"/>
      <c r="AB959" s="286"/>
      <c r="AC959" s="215"/>
      <c r="AD959" s="286"/>
      <c r="AE959" s="215"/>
      <c r="AF959" s="216"/>
      <c r="AG959" s="25"/>
      <c r="AH959" s="215"/>
      <c r="AI959" s="25"/>
      <c r="AJ959" s="215"/>
      <c r="AK959" s="216"/>
      <c r="AL959" s="25"/>
      <c r="AM959" s="215"/>
      <c r="AN959" s="25"/>
      <c r="AO959" s="215"/>
      <c r="AP959" s="216"/>
      <c r="AQ959" s="25"/>
      <c r="AR959" s="215"/>
      <c r="AS959" s="25"/>
      <c r="AT959" s="215"/>
      <c r="AU959" s="216"/>
      <c r="AV959" s="25"/>
      <c r="AW959" s="215"/>
      <c r="AX959" s="25"/>
      <c r="AY959" s="215"/>
      <c r="AZ959" s="216"/>
      <c r="BA959" s="25"/>
      <c r="BB959" s="215"/>
      <c r="BC959" s="25"/>
    </row>
    <row r="960" spans="24:55" ht="15.75" customHeight="1">
      <c r="X960" s="215"/>
      <c r="Y960" s="286"/>
      <c r="Z960" s="215"/>
      <c r="AA960" s="216"/>
      <c r="AB960" s="286"/>
      <c r="AC960" s="215"/>
      <c r="AD960" s="286"/>
      <c r="AE960" s="215"/>
      <c r="AF960" s="216"/>
      <c r="AG960" s="25"/>
      <c r="AH960" s="215"/>
      <c r="AI960" s="25"/>
      <c r="AJ960" s="215"/>
      <c r="AK960" s="216"/>
      <c r="AL960" s="25"/>
      <c r="AM960" s="215"/>
      <c r="AN960" s="25"/>
      <c r="AO960" s="215"/>
      <c r="AP960" s="216"/>
      <c r="AQ960" s="25"/>
      <c r="AR960" s="215"/>
      <c r="AS960" s="25"/>
      <c r="AT960" s="215"/>
      <c r="AU960" s="216"/>
      <c r="AV960" s="25"/>
      <c r="AW960" s="215"/>
      <c r="AX960" s="25"/>
      <c r="AY960" s="215"/>
      <c r="AZ960" s="216"/>
      <c r="BA960" s="25"/>
      <c r="BB960" s="215"/>
      <c r="BC960" s="25"/>
    </row>
    <row r="961" spans="24:55" ht="15.75" customHeight="1">
      <c r="X961" s="215"/>
      <c r="Y961" s="286"/>
      <c r="Z961" s="215"/>
      <c r="AA961" s="216"/>
      <c r="AB961" s="286"/>
      <c r="AC961" s="215"/>
      <c r="AD961" s="286"/>
      <c r="AE961" s="215"/>
      <c r="AF961" s="216"/>
      <c r="AG961" s="25"/>
      <c r="AH961" s="215"/>
      <c r="AI961" s="25"/>
      <c r="AJ961" s="215"/>
      <c r="AK961" s="216"/>
      <c r="AL961" s="25"/>
      <c r="AM961" s="215"/>
      <c r="AN961" s="25"/>
      <c r="AO961" s="215"/>
      <c r="AP961" s="216"/>
      <c r="AQ961" s="25"/>
      <c r="AR961" s="215"/>
      <c r="AS961" s="25"/>
      <c r="AT961" s="215"/>
      <c r="AU961" s="216"/>
      <c r="AV961" s="25"/>
      <c r="AW961" s="215"/>
      <c r="AX961" s="25"/>
      <c r="AY961" s="215"/>
      <c r="AZ961" s="216"/>
      <c r="BA961" s="25"/>
      <c r="BB961" s="215"/>
      <c r="BC961" s="25"/>
    </row>
    <row r="962" spans="24:55" ht="15.75" customHeight="1">
      <c r="X962" s="215"/>
      <c r="Y962" s="286"/>
      <c r="Z962" s="215"/>
      <c r="AA962" s="216"/>
      <c r="AB962" s="286"/>
      <c r="AC962" s="215"/>
      <c r="AD962" s="286"/>
      <c r="AE962" s="215"/>
      <c r="AF962" s="216"/>
      <c r="AG962" s="25"/>
      <c r="AH962" s="215"/>
      <c r="AI962" s="25"/>
      <c r="AJ962" s="215"/>
      <c r="AK962" s="216"/>
      <c r="AL962" s="25"/>
      <c r="AM962" s="215"/>
      <c r="AN962" s="25"/>
      <c r="AO962" s="215"/>
      <c r="AP962" s="216"/>
      <c r="AQ962" s="25"/>
      <c r="AR962" s="215"/>
      <c r="AS962" s="25"/>
      <c r="AT962" s="215"/>
      <c r="AU962" s="216"/>
      <c r="AV962" s="25"/>
      <c r="AW962" s="215"/>
      <c r="AX962" s="25"/>
      <c r="AY962" s="215"/>
      <c r="AZ962" s="216"/>
      <c r="BA962" s="25"/>
      <c r="BB962" s="215"/>
      <c r="BC962" s="25"/>
    </row>
    <row r="963" spans="24:55" ht="15.75" customHeight="1">
      <c r="X963" s="215"/>
      <c r="Y963" s="286"/>
      <c r="Z963" s="215"/>
      <c r="AA963" s="216"/>
      <c r="AB963" s="286"/>
      <c r="AC963" s="215"/>
      <c r="AD963" s="286"/>
      <c r="AE963" s="215"/>
      <c r="AF963" s="216"/>
      <c r="AG963" s="25"/>
      <c r="AH963" s="215"/>
      <c r="AI963" s="25"/>
      <c r="AJ963" s="215"/>
      <c r="AK963" s="216"/>
      <c r="AL963" s="25"/>
      <c r="AM963" s="215"/>
      <c r="AN963" s="25"/>
      <c r="AO963" s="215"/>
      <c r="AP963" s="216"/>
      <c r="AQ963" s="25"/>
      <c r="AR963" s="215"/>
      <c r="AS963" s="25"/>
      <c r="AT963" s="215"/>
      <c r="AU963" s="216"/>
      <c r="AV963" s="25"/>
      <c r="AW963" s="215"/>
      <c r="AX963" s="25"/>
      <c r="AY963" s="215"/>
      <c r="AZ963" s="216"/>
      <c r="BA963" s="25"/>
      <c r="BB963" s="215"/>
      <c r="BC963" s="25"/>
    </row>
    <row r="964" spans="24:55" ht="15.75" customHeight="1">
      <c r="X964" s="215"/>
      <c r="Y964" s="286"/>
      <c r="Z964" s="215"/>
      <c r="AA964" s="216"/>
      <c r="AB964" s="286"/>
      <c r="AC964" s="215"/>
      <c r="AD964" s="286"/>
      <c r="AE964" s="215"/>
      <c r="AF964" s="216"/>
      <c r="AG964" s="25"/>
      <c r="AH964" s="215"/>
      <c r="AI964" s="25"/>
      <c r="AJ964" s="215"/>
      <c r="AK964" s="216"/>
      <c r="AL964" s="25"/>
      <c r="AM964" s="215"/>
      <c r="AN964" s="25"/>
      <c r="AO964" s="215"/>
      <c r="AP964" s="216"/>
      <c r="AQ964" s="25"/>
      <c r="AR964" s="215"/>
      <c r="AS964" s="25"/>
      <c r="AT964" s="215"/>
      <c r="AU964" s="216"/>
      <c r="AV964" s="25"/>
      <c r="AW964" s="215"/>
      <c r="AX964" s="25"/>
      <c r="AY964" s="215"/>
      <c r="AZ964" s="216"/>
      <c r="BA964" s="25"/>
      <c r="BB964" s="215"/>
      <c r="BC964" s="25"/>
    </row>
    <row r="965" spans="24:55" ht="15.75" customHeight="1">
      <c r="X965" s="215"/>
      <c r="Y965" s="286"/>
      <c r="Z965" s="215"/>
      <c r="AA965" s="216"/>
      <c r="AB965" s="286"/>
      <c r="AC965" s="215"/>
      <c r="AD965" s="286"/>
      <c r="AE965" s="215"/>
      <c r="AF965" s="216"/>
      <c r="AG965" s="25"/>
      <c r="AH965" s="215"/>
      <c r="AI965" s="25"/>
      <c r="AJ965" s="215"/>
      <c r="AK965" s="216"/>
      <c r="AL965" s="25"/>
      <c r="AM965" s="215"/>
      <c r="AN965" s="25"/>
      <c r="AO965" s="215"/>
      <c r="AP965" s="216"/>
      <c r="AQ965" s="25"/>
      <c r="AR965" s="215"/>
      <c r="AS965" s="25"/>
      <c r="AT965" s="215"/>
      <c r="AU965" s="216"/>
      <c r="AV965" s="25"/>
      <c r="AW965" s="215"/>
      <c r="AX965" s="25"/>
      <c r="AY965" s="215"/>
      <c r="AZ965" s="216"/>
      <c r="BA965" s="25"/>
      <c r="BB965" s="215"/>
      <c r="BC965" s="25"/>
    </row>
    <row r="966" spans="24:55" ht="15.75" customHeight="1">
      <c r="X966" s="215"/>
      <c r="Y966" s="286"/>
      <c r="Z966" s="215"/>
      <c r="AA966" s="216"/>
      <c r="AB966" s="286"/>
      <c r="AC966" s="215"/>
      <c r="AD966" s="286"/>
      <c r="AE966" s="215"/>
      <c r="AF966" s="216"/>
      <c r="AG966" s="25"/>
      <c r="AH966" s="215"/>
      <c r="AI966" s="25"/>
      <c r="AJ966" s="215"/>
      <c r="AK966" s="216"/>
      <c r="AL966" s="25"/>
      <c r="AM966" s="215"/>
      <c r="AN966" s="25"/>
      <c r="AO966" s="215"/>
      <c r="AP966" s="216"/>
      <c r="AQ966" s="25"/>
      <c r="AR966" s="215"/>
      <c r="AS966" s="25"/>
      <c r="AT966" s="215"/>
      <c r="AU966" s="216"/>
      <c r="AV966" s="25"/>
      <c r="AW966" s="215"/>
      <c r="AX966" s="25"/>
      <c r="AY966" s="215"/>
      <c r="AZ966" s="216"/>
      <c r="BA966" s="25"/>
      <c r="BB966" s="215"/>
      <c r="BC966" s="25"/>
    </row>
    <row r="967" spans="24:55" ht="15.75" customHeight="1">
      <c r="X967" s="215"/>
      <c r="Y967" s="286"/>
      <c r="Z967" s="215"/>
      <c r="AA967" s="216"/>
      <c r="AB967" s="286"/>
      <c r="AC967" s="215"/>
      <c r="AD967" s="286"/>
      <c r="AE967" s="215"/>
      <c r="AF967" s="216"/>
      <c r="AG967" s="25"/>
      <c r="AH967" s="215"/>
      <c r="AI967" s="25"/>
      <c r="AJ967" s="215"/>
      <c r="AK967" s="216"/>
      <c r="AL967" s="25"/>
      <c r="AM967" s="215"/>
      <c r="AN967" s="25"/>
      <c r="AO967" s="215"/>
      <c r="AP967" s="216"/>
      <c r="AQ967" s="25"/>
      <c r="AR967" s="215"/>
      <c r="AS967" s="25"/>
      <c r="AT967" s="215"/>
      <c r="AU967" s="216"/>
      <c r="AV967" s="25"/>
      <c r="AW967" s="215"/>
      <c r="AX967" s="25"/>
      <c r="AY967" s="215"/>
      <c r="AZ967" s="216"/>
      <c r="BA967" s="25"/>
      <c r="BB967" s="215"/>
      <c r="BC967" s="25"/>
    </row>
    <row r="968" spans="24:55" ht="15.75" customHeight="1">
      <c r="X968" s="215"/>
      <c r="Y968" s="286"/>
      <c r="Z968" s="215"/>
      <c r="AA968" s="216"/>
      <c r="AB968" s="286"/>
      <c r="AC968" s="215"/>
      <c r="AD968" s="286"/>
      <c r="AE968" s="215"/>
      <c r="AF968" s="216"/>
      <c r="AG968" s="25"/>
      <c r="AH968" s="215"/>
      <c r="AI968" s="25"/>
      <c r="AJ968" s="215"/>
      <c r="AK968" s="216"/>
      <c r="AL968" s="25"/>
      <c r="AM968" s="215"/>
      <c r="AN968" s="25"/>
      <c r="AO968" s="215"/>
      <c r="AP968" s="216"/>
      <c r="AQ968" s="25"/>
      <c r="AR968" s="215"/>
      <c r="AS968" s="25"/>
      <c r="AT968" s="215"/>
      <c r="AU968" s="216"/>
      <c r="AV968" s="25"/>
      <c r="AW968" s="215"/>
      <c r="AX968" s="25"/>
      <c r="AY968" s="215"/>
      <c r="AZ968" s="216"/>
      <c r="BA968" s="25"/>
      <c r="BB968" s="215"/>
      <c r="BC968" s="25"/>
    </row>
    <row r="969" spans="24:55" ht="15.75" customHeight="1">
      <c r="X969" s="215"/>
      <c r="Y969" s="286"/>
      <c r="Z969" s="215"/>
      <c r="AA969" s="216"/>
      <c r="AB969" s="286"/>
      <c r="AC969" s="215"/>
      <c r="AD969" s="286"/>
      <c r="AE969" s="215"/>
      <c r="AF969" s="216"/>
      <c r="AG969" s="25"/>
      <c r="AH969" s="215"/>
      <c r="AI969" s="25"/>
      <c r="AJ969" s="215"/>
      <c r="AK969" s="216"/>
      <c r="AL969" s="25"/>
      <c r="AM969" s="215"/>
      <c r="AN969" s="25"/>
      <c r="AO969" s="215"/>
      <c r="AP969" s="216"/>
      <c r="AQ969" s="25"/>
      <c r="AR969" s="215"/>
      <c r="AS969" s="25"/>
      <c r="AT969" s="215"/>
      <c r="AU969" s="216"/>
      <c r="AV969" s="25"/>
      <c r="AW969" s="215"/>
      <c r="AX969" s="25"/>
      <c r="AY969" s="215"/>
      <c r="AZ969" s="216"/>
      <c r="BA969" s="25"/>
      <c r="BB969" s="215"/>
      <c r="BC969" s="25"/>
    </row>
    <row r="970" spans="24:55" ht="15.75" customHeight="1">
      <c r="X970" s="215"/>
      <c r="Y970" s="286"/>
      <c r="Z970" s="215"/>
      <c r="AA970" s="216"/>
      <c r="AB970" s="286"/>
      <c r="AC970" s="215"/>
      <c r="AD970" s="286"/>
      <c r="AE970" s="215"/>
      <c r="AF970" s="216"/>
      <c r="AG970" s="25"/>
      <c r="AH970" s="215"/>
      <c r="AI970" s="25"/>
      <c r="AJ970" s="215"/>
      <c r="AK970" s="216"/>
      <c r="AL970" s="25"/>
      <c r="AM970" s="215"/>
      <c r="AN970" s="25"/>
      <c r="AO970" s="215"/>
      <c r="AP970" s="216"/>
      <c r="AQ970" s="25"/>
      <c r="AR970" s="215"/>
      <c r="AS970" s="25"/>
      <c r="AT970" s="215"/>
      <c r="AU970" s="216"/>
      <c r="AV970" s="25"/>
      <c r="AW970" s="215"/>
      <c r="AX970" s="25"/>
      <c r="AY970" s="215"/>
      <c r="AZ970" s="216"/>
      <c r="BA970" s="25"/>
      <c r="BB970" s="215"/>
      <c r="BC970" s="25"/>
    </row>
    <row r="971" spans="24:55" ht="15.75" customHeight="1">
      <c r="X971" s="215"/>
      <c r="Y971" s="286"/>
      <c r="Z971" s="215"/>
      <c r="AA971" s="216"/>
      <c r="AB971" s="286"/>
      <c r="AC971" s="215"/>
      <c r="AD971" s="286"/>
      <c r="AE971" s="215"/>
      <c r="AF971" s="216"/>
      <c r="AG971" s="25"/>
      <c r="AH971" s="215"/>
      <c r="AI971" s="25"/>
      <c r="AJ971" s="215"/>
      <c r="AK971" s="216"/>
      <c r="AL971" s="25"/>
      <c r="AM971" s="215"/>
      <c r="AN971" s="25"/>
      <c r="AO971" s="215"/>
      <c r="AP971" s="216"/>
      <c r="AQ971" s="25"/>
      <c r="AR971" s="215"/>
      <c r="AS971" s="25"/>
      <c r="AT971" s="215"/>
      <c r="AU971" s="216"/>
      <c r="AV971" s="25"/>
      <c r="AW971" s="215"/>
      <c r="AX971" s="25"/>
      <c r="AY971" s="215"/>
      <c r="AZ971" s="216"/>
      <c r="BA971" s="25"/>
      <c r="BB971" s="215"/>
      <c r="BC971" s="25"/>
    </row>
    <row r="972" spans="24:55" ht="15.75" customHeight="1">
      <c r="X972" s="215"/>
      <c r="Y972" s="286"/>
      <c r="Z972" s="215"/>
      <c r="AA972" s="216"/>
      <c r="AB972" s="286"/>
      <c r="AC972" s="215"/>
      <c r="AD972" s="286"/>
      <c r="AE972" s="215"/>
      <c r="AF972" s="216"/>
      <c r="AG972" s="25"/>
      <c r="AH972" s="215"/>
      <c r="AI972" s="25"/>
      <c r="AJ972" s="215"/>
      <c r="AK972" s="216"/>
      <c r="AL972" s="25"/>
      <c r="AM972" s="215"/>
      <c r="AN972" s="25"/>
      <c r="AO972" s="215"/>
      <c r="AP972" s="216"/>
      <c r="AQ972" s="25"/>
      <c r="AR972" s="215"/>
      <c r="AS972" s="25"/>
      <c r="AT972" s="215"/>
      <c r="AU972" s="216"/>
      <c r="AV972" s="25"/>
      <c r="AW972" s="215"/>
      <c r="AX972" s="25"/>
      <c r="AY972" s="215"/>
      <c r="AZ972" s="216"/>
      <c r="BA972" s="25"/>
      <c r="BB972" s="215"/>
      <c r="BC972" s="25"/>
    </row>
    <row r="973" spans="24:55" ht="15.75" customHeight="1">
      <c r="X973" s="215"/>
      <c r="Y973" s="286"/>
      <c r="Z973" s="215"/>
      <c r="AA973" s="216"/>
      <c r="AB973" s="286"/>
      <c r="AC973" s="215"/>
      <c r="AD973" s="286"/>
      <c r="AE973" s="215"/>
      <c r="AF973" s="216"/>
      <c r="AG973" s="25"/>
      <c r="AH973" s="215"/>
      <c r="AI973" s="25"/>
      <c r="AJ973" s="215"/>
      <c r="AK973" s="216"/>
      <c r="AL973" s="25"/>
      <c r="AM973" s="215"/>
      <c r="AN973" s="25"/>
      <c r="AO973" s="215"/>
      <c r="AP973" s="216"/>
      <c r="AQ973" s="25"/>
      <c r="AR973" s="215"/>
      <c r="AS973" s="25"/>
      <c r="AT973" s="215"/>
      <c r="AU973" s="216"/>
      <c r="AV973" s="25"/>
      <c r="AW973" s="215"/>
      <c r="AX973" s="25"/>
      <c r="AY973" s="215"/>
      <c r="AZ973" s="216"/>
      <c r="BA973" s="25"/>
      <c r="BB973" s="215"/>
      <c r="BC973" s="25"/>
    </row>
    <row r="974" spans="24:55" ht="15.75" customHeight="1">
      <c r="X974" s="215"/>
      <c r="Y974" s="286"/>
      <c r="Z974" s="215"/>
      <c r="AA974" s="216"/>
      <c r="AB974" s="286"/>
      <c r="AC974" s="215"/>
      <c r="AD974" s="286"/>
      <c r="AE974" s="215"/>
      <c r="AF974" s="216"/>
      <c r="AG974" s="25"/>
      <c r="AH974" s="215"/>
      <c r="AI974" s="25"/>
      <c r="AJ974" s="215"/>
      <c r="AK974" s="216"/>
      <c r="AL974" s="25"/>
      <c r="AM974" s="215"/>
      <c r="AN974" s="25"/>
      <c r="AO974" s="215"/>
      <c r="AP974" s="216"/>
      <c r="AQ974" s="25"/>
      <c r="AR974" s="215"/>
      <c r="AS974" s="25"/>
      <c r="AT974" s="215"/>
      <c r="AU974" s="216"/>
      <c r="AV974" s="25"/>
      <c r="AW974" s="215"/>
      <c r="AX974" s="25"/>
      <c r="AY974" s="215"/>
      <c r="AZ974" s="216"/>
      <c r="BA974" s="25"/>
      <c r="BB974" s="215"/>
      <c r="BC974" s="25"/>
    </row>
    <row r="975" spans="24:55" ht="15.75" customHeight="1">
      <c r="X975" s="215"/>
      <c r="Y975" s="286"/>
      <c r="Z975" s="215"/>
      <c r="AA975" s="216"/>
      <c r="AB975" s="286"/>
      <c r="AC975" s="215"/>
      <c r="AD975" s="286"/>
      <c r="AE975" s="215"/>
      <c r="AF975" s="216"/>
      <c r="AG975" s="25"/>
      <c r="AH975" s="215"/>
      <c r="AI975" s="25"/>
      <c r="AJ975" s="215"/>
      <c r="AK975" s="216"/>
      <c r="AL975" s="25"/>
      <c r="AM975" s="215"/>
      <c r="AN975" s="25"/>
      <c r="AO975" s="215"/>
      <c r="AP975" s="216"/>
      <c r="AQ975" s="25"/>
      <c r="AR975" s="215"/>
      <c r="AS975" s="25"/>
      <c r="AT975" s="215"/>
      <c r="AU975" s="216"/>
      <c r="AV975" s="25"/>
      <c r="AW975" s="215"/>
      <c r="AX975" s="25"/>
      <c r="AY975" s="215"/>
      <c r="AZ975" s="216"/>
      <c r="BA975" s="25"/>
      <c r="BB975" s="215"/>
      <c r="BC975" s="25"/>
    </row>
    <row r="976" spans="24:55" ht="15.75" customHeight="1">
      <c r="X976" s="215"/>
      <c r="Y976" s="286"/>
      <c r="Z976" s="215"/>
      <c r="AA976" s="216"/>
      <c r="AB976" s="286"/>
      <c r="AC976" s="215"/>
      <c r="AD976" s="286"/>
      <c r="AE976" s="215"/>
      <c r="AF976" s="216"/>
      <c r="AG976" s="25"/>
      <c r="AH976" s="215"/>
      <c r="AI976" s="25"/>
      <c r="AJ976" s="215"/>
      <c r="AK976" s="216"/>
      <c r="AL976" s="25"/>
      <c r="AM976" s="215"/>
      <c r="AN976" s="25"/>
      <c r="AO976" s="215"/>
      <c r="AP976" s="216"/>
      <c r="AQ976" s="25"/>
      <c r="AR976" s="215"/>
      <c r="AS976" s="25"/>
      <c r="AT976" s="215"/>
      <c r="AU976" s="216"/>
      <c r="AV976" s="25"/>
      <c r="AW976" s="215"/>
      <c r="AX976" s="25"/>
      <c r="AY976" s="215"/>
      <c r="AZ976" s="216"/>
      <c r="BA976" s="25"/>
      <c r="BB976" s="215"/>
      <c r="BC976" s="25"/>
    </row>
    <row r="977" spans="24:55" ht="15.75" customHeight="1">
      <c r="X977" s="215"/>
      <c r="Y977" s="286"/>
      <c r="Z977" s="215"/>
      <c r="AA977" s="216"/>
      <c r="AB977" s="286"/>
      <c r="AC977" s="215"/>
      <c r="AD977" s="286"/>
      <c r="AE977" s="215"/>
      <c r="AF977" s="216"/>
      <c r="AG977" s="25"/>
      <c r="AH977" s="215"/>
      <c r="AI977" s="25"/>
      <c r="AJ977" s="215"/>
      <c r="AK977" s="216"/>
      <c r="AL977" s="25"/>
      <c r="AM977" s="215"/>
      <c r="AN977" s="25"/>
      <c r="AO977" s="215"/>
      <c r="AP977" s="216"/>
      <c r="AQ977" s="25"/>
      <c r="AR977" s="215"/>
      <c r="AS977" s="25"/>
      <c r="AT977" s="215"/>
      <c r="AU977" s="216"/>
      <c r="AV977" s="25"/>
      <c r="AW977" s="215"/>
      <c r="AX977" s="25"/>
      <c r="AY977" s="215"/>
      <c r="AZ977" s="216"/>
      <c r="BA977" s="25"/>
      <c r="BB977" s="215"/>
      <c r="BC977" s="25"/>
    </row>
    <row r="978" spans="24:55" ht="15.75" customHeight="1">
      <c r="X978" s="215"/>
      <c r="Y978" s="286"/>
      <c r="Z978" s="215"/>
      <c r="AA978" s="216"/>
      <c r="AB978" s="286"/>
      <c r="AC978" s="215"/>
      <c r="AD978" s="286"/>
      <c r="AE978" s="215"/>
      <c r="AF978" s="216"/>
      <c r="AG978" s="25"/>
      <c r="AH978" s="215"/>
      <c r="AI978" s="25"/>
      <c r="AJ978" s="215"/>
      <c r="AK978" s="216"/>
      <c r="AL978" s="25"/>
      <c r="AM978" s="215"/>
      <c r="AN978" s="25"/>
      <c r="AO978" s="215"/>
      <c r="AP978" s="216"/>
      <c r="AQ978" s="25"/>
      <c r="AR978" s="215"/>
      <c r="AS978" s="25"/>
      <c r="AT978" s="215"/>
      <c r="AU978" s="216"/>
      <c r="AV978" s="25"/>
      <c r="AW978" s="215"/>
      <c r="AX978" s="25"/>
      <c r="AY978" s="215"/>
      <c r="AZ978" s="216"/>
      <c r="BA978" s="25"/>
      <c r="BB978" s="215"/>
      <c r="BC978" s="25"/>
    </row>
    <row r="979" spans="24:55" ht="15.75" customHeight="1">
      <c r="X979" s="215"/>
      <c r="Y979" s="286"/>
      <c r="Z979" s="215"/>
      <c r="AA979" s="216"/>
      <c r="AB979" s="286"/>
      <c r="AC979" s="215"/>
      <c r="AD979" s="286"/>
      <c r="AE979" s="215"/>
      <c r="AF979" s="216"/>
      <c r="AG979" s="25"/>
      <c r="AH979" s="215"/>
      <c r="AI979" s="25"/>
      <c r="AJ979" s="215"/>
      <c r="AK979" s="216"/>
      <c r="AL979" s="25"/>
      <c r="AM979" s="215"/>
      <c r="AN979" s="25"/>
      <c r="AO979" s="215"/>
      <c r="AP979" s="216"/>
      <c r="AQ979" s="25"/>
      <c r="AR979" s="215"/>
      <c r="AS979" s="25"/>
      <c r="AT979" s="215"/>
      <c r="AU979" s="216"/>
      <c r="AV979" s="25"/>
      <c r="AW979" s="215"/>
      <c r="AX979" s="25"/>
      <c r="AY979" s="215"/>
      <c r="AZ979" s="216"/>
      <c r="BA979" s="25"/>
      <c r="BB979" s="215"/>
      <c r="BC979" s="25"/>
    </row>
    <row r="980" spans="24:55" ht="15.75" customHeight="1">
      <c r="X980" s="215"/>
      <c r="Y980" s="286"/>
      <c r="Z980" s="215"/>
      <c r="AA980" s="216"/>
      <c r="AB980" s="286"/>
      <c r="AC980" s="215"/>
      <c r="AD980" s="286"/>
      <c r="AE980" s="215"/>
      <c r="AF980" s="216"/>
      <c r="AG980" s="25"/>
      <c r="AH980" s="215"/>
      <c r="AI980" s="25"/>
      <c r="AJ980" s="215"/>
      <c r="AK980" s="216"/>
      <c r="AL980" s="25"/>
      <c r="AM980" s="215"/>
      <c r="AN980" s="25"/>
      <c r="AO980" s="215"/>
      <c r="AP980" s="216"/>
      <c r="AQ980" s="25"/>
      <c r="AR980" s="215"/>
      <c r="AS980" s="25"/>
      <c r="AT980" s="215"/>
      <c r="AU980" s="216"/>
      <c r="AV980" s="25"/>
      <c r="AW980" s="215"/>
      <c r="AX980" s="25"/>
      <c r="AY980" s="215"/>
      <c r="AZ980" s="216"/>
      <c r="BA980" s="25"/>
      <c r="BB980" s="215"/>
      <c r="BC980" s="25"/>
    </row>
    <row r="981" spans="24:55" ht="15.75" customHeight="1">
      <c r="X981" s="215"/>
      <c r="Y981" s="286"/>
      <c r="Z981" s="215"/>
      <c r="AA981" s="216"/>
      <c r="AB981" s="286"/>
      <c r="AC981" s="215"/>
      <c r="AD981" s="286"/>
      <c r="AE981" s="215"/>
      <c r="AF981" s="216"/>
      <c r="AG981" s="25"/>
      <c r="AH981" s="215"/>
      <c r="AI981" s="25"/>
      <c r="AJ981" s="215"/>
      <c r="AK981" s="216"/>
      <c r="AL981" s="25"/>
      <c r="AM981" s="215"/>
      <c r="AN981" s="25"/>
      <c r="AO981" s="215"/>
      <c r="AP981" s="216"/>
      <c r="AQ981" s="25"/>
      <c r="AR981" s="215"/>
      <c r="AS981" s="25"/>
      <c r="AT981" s="215"/>
      <c r="AU981" s="216"/>
      <c r="AV981" s="25"/>
      <c r="AW981" s="215"/>
      <c r="AX981" s="25"/>
      <c r="AY981" s="215"/>
      <c r="AZ981" s="216"/>
      <c r="BA981" s="25"/>
      <c r="BB981" s="215"/>
      <c r="BC981" s="25"/>
    </row>
    <row r="982" spans="24:55" ht="15.75" customHeight="1">
      <c r="X982" s="215"/>
      <c r="Y982" s="286"/>
      <c r="Z982" s="215"/>
      <c r="AA982" s="216"/>
      <c r="AB982" s="286"/>
      <c r="AC982" s="215"/>
      <c r="AD982" s="286"/>
      <c r="AE982" s="215"/>
      <c r="AF982" s="216"/>
      <c r="AG982" s="25"/>
      <c r="AH982" s="215"/>
      <c r="AI982" s="25"/>
      <c r="AJ982" s="215"/>
      <c r="AK982" s="216"/>
      <c r="AL982" s="25"/>
      <c r="AM982" s="215"/>
      <c r="AN982" s="25"/>
      <c r="AO982" s="215"/>
      <c r="AP982" s="216"/>
      <c r="AQ982" s="25"/>
      <c r="AR982" s="215"/>
      <c r="AS982" s="25"/>
      <c r="AT982" s="215"/>
      <c r="AU982" s="216"/>
      <c r="AV982" s="25"/>
      <c r="AW982" s="215"/>
      <c r="AX982" s="25"/>
      <c r="AY982" s="215"/>
      <c r="AZ982" s="216"/>
      <c r="BA982" s="25"/>
      <c r="BB982" s="215"/>
      <c r="BC982" s="25"/>
    </row>
    <row r="983" spans="24:55" ht="15.75" customHeight="1">
      <c r="X983" s="215"/>
      <c r="Y983" s="286"/>
      <c r="Z983" s="215"/>
      <c r="AA983" s="216"/>
      <c r="AB983" s="286"/>
      <c r="AC983" s="215"/>
      <c r="AD983" s="286"/>
      <c r="AE983" s="215"/>
      <c r="AF983" s="216"/>
      <c r="AG983" s="25"/>
      <c r="AH983" s="215"/>
      <c r="AI983" s="25"/>
      <c r="AJ983" s="215"/>
      <c r="AK983" s="216"/>
      <c r="AL983" s="25"/>
      <c r="AM983" s="215"/>
      <c r="AN983" s="25"/>
      <c r="AO983" s="215"/>
      <c r="AP983" s="216"/>
      <c r="AQ983" s="25"/>
      <c r="AR983" s="215"/>
      <c r="AS983" s="25"/>
      <c r="AT983" s="215"/>
      <c r="AU983" s="216"/>
      <c r="AV983" s="25"/>
      <c r="AW983" s="215"/>
      <c r="AX983" s="25"/>
      <c r="AY983" s="215"/>
      <c r="AZ983" s="216"/>
      <c r="BA983" s="25"/>
      <c r="BB983" s="215"/>
      <c r="BC983" s="25"/>
    </row>
    <row r="984" spans="24:55" ht="15.75" customHeight="1">
      <c r="X984" s="215"/>
      <c r="Y984" s="286"/>
      <c r="Z984" s="215"/>
      <c r="AA984" s="216"/>
      <c r="AB984" s="286"/>
      <c r="AC984" s="215"/>
      <c r="AD984" s="286"/>
      <c r="AE984" s="215"/>
      <c r="AF984" s="216"/>
      <c r="AG984" s="25"/>
      <c r="AH984" s="215"/>
      <c r="AI984" s="25"/>
      <c r="AJ984" s="215"/>
      <c r="AK984" s="216"/>
      <c r="AL984" s="25"/>
      <c r="AM984" s="215"/>
      <c r="AN984" s="25"/>
      <c r="AO984" s="215"/>
      <c r="AP984" s="216"/>
      <c r="AQ984" s="25"/>
      <c r="AR984" s="215"/>
      <c r="AS984" s="25"/>
      <c r="AT984" s="215"/>
      <c r="AU984" s="216"/>
      <c r="AV984" s="25"/>
      <c r="AW984" s="215"/>
      <c r="AX984" s="25"/>
      <c r="AY984" s="215"/>
      <c r="AZ984" s="216"/>
      <c r="BA984" s="25"/>
      <c r="BB984" s="215"/>
      <c r="BC984" s="25"/>
    </row>
    <row r="985" spans="24:55" ht="15.75" customHeight="1">
      <c r="X985" s="215"/>
      <c r="Y985" s="286"/>
      <c r="Z985" s="215"/>
      <c r="AA985" s="216"/>
      <c r="AB985" s="286"/>
      <c r="AC985" s="215"/>
      <c r="AD985" s="286"/>
      <c r="AE985" s="215"/>
      <c r="AF985" s="216"/>
      <c r="AG985" s="25"/>
      <c r="AH985" s="215"/>
      <c r="AI985" s="25"/>
      <c r="AJ985" s="215"/>
      <c r="AK985" s="216"/>
      <c r="AL985" s="25"/>
      <c r="AM985" s="215"/>
      <c r="AN985" s="25"/>
      <c r="AO985" s="215"/>
      <c r="AP985" s="216"/>
      <c r="AQ985" s="25"/>
      <c r="AR985" s="215"/>
      <c r="AS985" s="25"/>
      <c r="AT985" s="215"/>
      <c r="AU985" s="216"/>
      <c r="AV985" s="25"/>
      <c r="AW985" s="215"/>
      <c r="AX985" s="25"/>
      <c r="AY985" s="215"/>
      <c r="AZ985" s="216"/>
      <c r="BA985" s="25"/>
      <c r="BB985" s="215"/>
      <c r="BC985" s="25"/>
    </row>
    <row r="986" spans="24:55" ht="15.75" customHeight="1">
      <c r="X986" s="215"/>
      <c r="Y986" s="286"/>
      <c r="Z986" s="215"/>
      <c r="AA986" s="216"/>
      <c r="AB986" s="286"/>
      <c r="AC986" s="215"/>
      <c r="AD986" s="286"/>
      <c r="AE986" s="215"/>
      <c r="AF986" s="216"/>
      <c r="AG986" s="25"/>
      <c r="AH986" s="215"/>
      <c r="AI986" s="25"/>
      <c r="AJ986" s="215"/>
      <c r="AK986" s="216"/>
      <c r="AL986" s="25"/>
      <c r="AM986" s="215"/>
      <c r="AN986" s="25"/>
      <c r="AO986" s="215"/>
      <c r="AP986" s="216"/>
      <c r="AQ986" s="25"/>
      <c r="AR986" s="215"/>
      <c r="AS986" s="25"/>
      <c r="AT986" s="215"/>
      <c r="AU986" s="216"/>
      <c r="AV986" s="25"/>
      <c r="AW986" s="215"/>
      <c r="AX986" s="25"/>
      <c r="AY986" s="215"/>
      <c r="AZ986" s="216"/>
      <c r="BA986" s="25"/>
      <c r="BB986" s="215"/>
      <c r="BC986" s="25"/>
    </row>
    <row r="987" spans="24:55" ht="15.75" customHeight="1">
      <c r="X987" s="215"/>
      <c r="Y987" s="286"/>
      <c r="Z987" s="215"/>
      <c r="AA987" s="216"/>
      <c r="AB987" s="286"/>
      <c r="AC987" s="215"/>
      <c r="AD987" s="286"/>
      <c r="AE987" s="215"/>
      <c r="AF987" s="216"/>
      <c r="AG987" s="25"/>
      <c r="AH987" s="215"/>
      <c r="AI987" s="25"/>
      <c r="AJ987" s="215"/>
      <c r="AK987" s="216"/>
      <c r="AL987" s="25"/>
      <c r="AM987" s="215"/>
      <c r="AN987" s="25"/>
      <c r="AO987" s="215"/>
      <c r="AP987" s="216"/>
      <c r="AQ987" s="25"/>
      <c r="AR987" s="215"/>
      <c r="AS987" s="25"/>
      <c r="AT987" s="215"/>
      <c r="AU987" s="216"/>
      <c r="AV987" s="25"/>
      <c r="AW987" s="215"/>
      <c r="AX987" s="25"/>
      <c r="AY987" s="215"/>
      <c r="AZ987" s="216"/>
      <c r="BA987" s="25"/>
      <c r="BB987" s="215"/>
      <c r="BC987" s="25"/>
    </row>
    <row r="988" spans="24:55" ht="15.75" customHeight="1">
      <c r="X988" s="215"/>
      <c r="Y988" s="286"/>
      <c r="Z988" s="215"/>
      <c r="AA988" s="216"/>
      <c r="AB988" s="286"/>
      <c r="AC988" s="215"/>
      <c r="AD988" s="286"/>
      <c r="AE988" s="215"/>
      <c r="AF988" s="216"/>
      <c r="AG988" s="25"/>
      <c r="AH988" s="215"/>
      <c r="AI988" s="25"/>
      <c r="AJ988" s="215"/>
      <c r="AK988" s="216"/>
      <c r="AL988" s="25"/>
      <c r="AM988" s="215"/>
      <c r="AN988" s="25"/>
      <c r="AO988" s="215"/>
      <c r="AP988" s="216"/>
      <c r="AQ988" s="25"/>
      <c r="AR988" s="215"/>
      <c r="AS988" s="25"/>
      <c r="AT988" s="215"/>
      <c r="AU988" s="216"/>
      <c r="AV988" s="25"/>
      <c r="AW988" s="215"/>
      <c r="AX988" s="25"/>
      <c r="AY988" s="215"/>
      <c r="AZ988" s="216"/>
      <c r="BA988" s="25"/>
      <c r="BB988" s="215"/>
      <c r="BC988" s="25"/>
    </row>
    <row r="989" spans="24:55" ht="15.75" customHeight="1">
      <c r="X989" s="215"/>
      <c r="Y989" s="286"/>
      <c r="Z989" s="215"/>
      <c r="AA989" s="216"/>
      <c r="AB989" s="286"/>
      <c r="AC989" s="215"/>
      <c r="AD989" s="286"/>
      <c r="AE989" s="215"/>
      <c r="AF989" s="216"/>
      <c r="AG989" s="25"/>
      <c r="AH989" s="215"/>
      <c r="AI989" s="25"/>
      <c r="AJ989" s="215"/>
      <c r="AK989" s="216"/>
      <c r="AL989" s="25"/>
      <c r="AM989" s="215"/>
      <c r="AN989" s="25"/>
      <c r="AO989" s="215"/>
      <c r="AP989" s="216"/>
      <c r="AQ989" s="25"/>
      <c r="AR989" s="215"/>
      <c r="AS989" s="25"/>
      <c r="AT989" s="215"/>
      <c r="AU989" s="216"/>
      <c r="AV989" s="25"/>
      <c r="AW989" s="215"/>
      <c r="AX989" s="25"/>
      <c r="AY989" s="215"/>
      <c r="AZ989" s="216"/>
      <c r="BA989" s="25"/>
      <c r="BB989" s="215"/>
      <c r="BC989" s="25"/>
    </row>
    <row r="990" spans="24:55" ht="15.75" customHeight="1">
      <c r="X990" s="215"/>
      <c r="Y990" s="286"/>
      <c r="Z990" s="215"/>
      <c r="AA990" s="216"/>
      <c r="AB990" s="286"/>
      <c r="AC990" s="215"/>
      <c r="AD990" s="286"/>
      <c r="AE990" s="215"/>
      <c r="AF990" s="216"/>
      <c r="AG990" s="25"/>
      <c r="AH990" s="215"/>
      <c r="AI990" s="25"/>
      <c r="AJ990" s="215"/>
      <c r="AK990" s="216"/>
      <c r="AL990" s="25"/>
      <c r="AM990" s="215"/>
      <c r="AN990" s="25"/>
      <c r="AO990" s="215"/>
      <c r="AP990" s="216"/>
      <c r="AQ990" s="25"/>
      <c r="AR990" s="215"/>
      <c r="AS990" s="25"/>
      <c r="AT990" s="215"/>
      <c r="AU990" s="216"/>
      <c r="AV990" s="25"/>
      <c r="AW990" s="215"/>
      <c r="AX990" s="25"/>
      <c r="AY990" s="215"/>
      <c r="AZ990" s="216"/>
      <c r="BA990" s="25"/>
      <c r="BB990" s="215"/>
      <c r="BC990" s="25"/>
    </row>
    <row r="991" spans="24:55" ht="15.75" customHeight="1">
      <c r="X991" s="215"/>
      <c r="Y991" s="286"/>
      <c r="Z991" s="215"/>
      <c r="AA991" s="216"/>
      <c r="AB991" s="286"/>
      <c r="AC991" s="215"/>
      <c r="AD991" s="286"/>
      <c r="AE991" s="215"/>
      <c r="AF991" s="216"/>
      <c r="AG991" s="25"/>
      <c r="AH991" s="215"/>
      <c r="AI991" s="25"/>
      <c r="AJ991" s="215"/>
      <c r="AK991" s="216"/>
      <c r="AL991" s="25"/>
      <c r="AM991" s="215"/>
      <c r="AN991" s="25"/>
      <c r="AO991" s="215"/>
      <c r="AP991" s="216"/>
      <c r="AQ991" s="25"/>
      <c r="AR991" s="215"/>
      <c r="AS991" s="25"/>
      <c r="AT991" s="215"/>
      <c r="AU991" s="216"/>
      <c r="AV991" s="25"/>
      <c r="AW991" s="215"/>
      <c r="AX991" s="25"/>
      <c r="AY991" s="215"/>
      <c r="AZ991" s="216"/>
      <c r="BA991" s="25"/>
      <c r="BB991" s="215"/>
      <c r="BC991" s="25"/>
    </row>
    <row r="992" spans="24:55" ht="15.75" customHeight="1">
      <c r="X992" s="215"/>
      <c r="Y992" s="286"/>
      <c r="Z992" s="215"/>
      <c r="AA992" s="216"/>
      <c r="AB992" s="286"/>
      <c r="AC992" s="215"/>
      <c r="AD992" s="286"/>
      <c r="AE992" s="215"/>
      <c r="AF992" s="216"/>
      <c r="AG992" s="25"/>
      <c r="AH992" s="215"/>
      <c r="AI992" s="25"/>
      <c r="AJ992" s="215"/>
      <c r="AK992" s="216"/>
      <c r="AL992" s="25"/>
      <c r="AM992" s="215"/>
      <c r="AN992" s="25"/>
      <c r="AO992" s="215"/>
      <c r="AP992" s="216"/>
      <c r="AQ992" s="25"/>
      <c r="AR992" s="215"/>
      <c r="AS992" s="25"/>
      <c r="AT992" s="215"/>
      <c r="AU992" s="216"/>
      <c r="AV992" s="25"/>
      <c r="AW992" s="215"/>
      <c r="AX992" s="25"/>
      <c r="AY992" s="215"/>
      <c r="AZ992" s="216"/>
      <c r="BA992" s="25"/>
      <c r="BB992" s="215"/>
      <c r="BC992" s="25"/>
    </row>
    <row r="993" spans="24:55" ht="15.75" customHeight="1">
      <c r="X993" s="215"/>
      <c r="Y993" s="286"/>
      <c r="Z993" s="215"/>
      <c r="AA993" s="216"/>
      <c r="AB993" s="286"/>
      <c r="AC993" s="215"/>
      <c r="AD993" s="286"/>
      <c r="AE993" s="215"/>
      <c r="AF993" s="216"/>
      <c r="AG993" s="25"/>
      <c r="AH993" s="215"/>
      <c r="AI993" s="25"/>
      <c r="AJ993" s="215"/>
      <c r="AK993" s="216"/>
      <c r="AL993" s="25"/>
      <c r="AM993" s="215"/>
      <c r="AN993" s="25"/>
      <c r="AO993" s="215"/>
      <c r="AP993" s="216"/>
      <c r="AQ993" s="25"/>
      <c r="AR993" s="215"/>
      <c r="AS993" s="25"/>
      <c r="AT993" s="215"/>
      <c r="AU993" s="216"/>
      <c r="AV993" s="25"/>
      <c r="AW993" s="215"/>
      <c r="AX993" s="25"/>
      <c r="AY993" s="215"/>
      <c r="AZ993" s="216"/>
      <c r="BA993" s="25"/>
      <c r="BB993" s="215"/>
      <c r="BC993" s="25"/>
    </row>
    <row r="994" spans="24:55" ht="15.75" customHeight="1">
      <c r="X994" s="215"/>
      <c r="Y994" s="286"/>
      <c r="Z994" s="215"/>
      <c r="AA994" s="216"/>
      <c r="AB994" s="286"/>
      <c r="AC994" s="215"/>
      <c r="AD994" s="286"/>
      <c r="AE994" s="215"/>
      <c r="AF994" s="216"/>
      <c r="AG994" s="25"/>
      <c r="AH994" s="215"/>
      <c r="AI994" s="25"/>
      <c r="AJ994" s="215"/>
      <c r="AK994" s="216"/>
      <c r="AL994" s="25"/>
      <c r="AM994" s="215"/>
      <c r="AN994" s="25"/>
      <c r="AO994" s="215"/>
      <c r="AP994" s="216"/>
      <c r="AQ994" s="25"/>
      <c r="AR994" s="215"/>
      <c r="AS994" s="25"/>
      <c r="AT994" s="215"/>
      <c r="AU994" s="216"/>
      <c r="AV994" s="25"/>
      <c r="AW994" s="215"/>
      <c r="AX994" s="25"/>
      <c r="AY994" s="215"/>
      <c r="AZ994" s="216"/>
      <c r="BA994" s="25"/>
      <c r="BB994" s="215"/>
      <c r="BC994" s="25"/>
    </row>
    <row r="995" spans="24:55" ht="15.75" customHeight="1">
      <c r="X995" s="215"/>
      <c r="Y995" s="286"/>
      <c r="Z995" s="215"/>
      <c r="AA995" s="216"/>
      <c r="AB995" s="286"/>
      <c r="AC995" s="215"/>
      <c r="AD995" s="286"/>
      <c r="AE995" s="215"/>
      <c r="AF995" s="216"/>
      <c r="AG995" s="25"/>
      <c r="AH995" s="215"/>
      <c r="AI995" s="25"/>
      <c r="AJ995" s="215"/>
      <c r="AK995" s="216"/>
      <c r="AL995" s="25"/>
      <c r="AM995" s="215"/>
      <c r="AN995" s="25"/>
      <c r="AO995" s="215"/>
      <c r="AP995" s="216"/>
      <c r="AQ995" s="25"/>
      <c r="AR995" s="215"/>
      <c r="AS995" s="25"/>
      <c r="AT995" s="215"/>
      <c r="AU995" s="216"/>
      <c r="AV995" s="25"/>
      <c r="AW995" s="215"/>
      <c r="AX995" s="25"/>
      <c r="AY995" s="215"/>
      <c r="AZ995" s="216"/>
      <c r="BA995" s="25"/>
      <c r="BB995" s="215"/>
      <c r="BC995" s="25"/>
    </row>
    <row r="996" spans="24:55" ht="15.75" customHeight="1">
      <c r="X996" s="215"/>
      <c r="Y996" s="286"/>
      <c r="Z996" s="215"/>
      <c r="AA996" s="216"/>
      <c r="AB996" s="286"/>
      <c r="AC996" s="215"/>
      <c r="AD996" s="286"/>
      <c r="AE996" s="215"/>
      <c r="AF996" s="216"/>
      <c r="AG996" s="25"/>
      <c r="AH996" s="215"/>
      <c r="AI996" s="25"/>
      <c r="AJ996" s="215"/>
      <c r="AK996" s="216"/>
      <c r="AL996" s="25"/>
      <c r="AM996" s="215"/>
      <c r="AN996" s="25"/>
      <c r="AO996" s="215"/>
      <c r="AP996" s="216"/>
      <c r="AQ996" s="25"/>
      <c r="AR996" s="215"/>
      <c r="AS996" s="25"/>
      <c r="AT996" s="215"/>
      <c r="AU996" s="216"/>
      <c r="AV996" s="25"/>
      <c r="AW996" s="215"/>
      <c r="AX996" s="25"/>
      <c r="AY996" s="215"/>
      <c r="AZ996" s="216"/>
      <c r="BA996" s="25"/>
      <c r="BB996" s="215"/>
      <c r="BC996" s="25"/>
    </row>
    <row r="997" spans="24:55" ht="15.75" customHeight="1">
      <c r="X997" s="215"/>
      <c r="Y997" s="286"/>
      <c r="Z997" s="215"/>
      <c r="AA997" s="216"/>
      <c r="AB997" s="286"/>
      <c r="AC997" s="215"/>
      <c r="AD997" s="286"/>
      <c r="AE997" s="215"/>
      <c r="AF997" s="216"/>
      <c r="AG997" s="25"/>
      <c r="AH997" s="215"/>
      <c r="AI997" s="25"/>
      <c r="AJ997" s="215"/>
      <c r="AK997" s="216"/>
      <c r="AL997" s="25"/>
      <c r="AM997" s="215"/>
      <c r="AN997" s="25"/>
      <c r="AO997" s="215"/>
      <c r="AP997" s="216"/>
      <c r="AQ997" s="25"/>
      <c r="AR997" s="215"/>
      <c r="AS997" s="25"/>
      <c r="AT997" s="215"/>
      <c r="AU997" s="216"/>
      <c r="AV997" s="25"/>
      <c r="AW997" s="215"/>
      <c r="AX997" s="25"/>
      <c r="AY997" s="215"/>
      <c r="AZ997" s="216"/>
      <c r="BA997" s="25"/>
      <c r="BB997" s="215"/>
      <c r="BC997" s="25"/>
    </row>
    <row r="998" spans="24:55" ht="15.75" customHeight="1">
      <c r="X998" s="215"/>
      <c r="Y998" s="286"/>
      <c r="Z998" s="215"/>
      <c r="AA998" s="216"/>
      <c r="AB998" s="286"/>
      <c r="AC998" s="215"/>
      <c r="AD998" s="286"/>
      <c r="AE998" s="215"/>
      <c r="AF998" s="216"/>
      <c r="AG998" s="25"/>
      <c r="AH998" s="215"/>
      <c r="AI998" s="25"/>
      <c r="AJ998" s="215"/>
      <c r="AK998" s="216"/>
      <c r="AL998" s="25"/>
      <c r="AM998" s="215"/>
      <c r="AN998" s="25"/>
      <c r="AO998" s="215"/>
      <c r="AP998" s="216"/>
      <c r="AQ998" s="25"/>
      <c r="AR998" s="215"/>
      <c r="AS998" s="25"/>
      <c r="AT998" s="215"/>
      <c r="AU998" s="216"/>
      <c r="AV998" s="25"/>
      <c r="AW998" s="215"/>
      <c r="AX998" s="25"/>
      <c r="AY998" s="215"/>
      <c r="AZ998" s="216"/>
      <c r="BA998" s="25"/>
      <c r="BB998" s="215"/>
      <c r="BC998" s="25"/>
    </row>
    <row r="999" spans="24:55" ht="15.75" customHeight="1">
      <c r="X999" s="215"/>
      <c r="Y999" s="286"/>
      <c r="Z999" s="215"/>
      <c r="AA999" s="216"/>
      <c r="AB999" s="286"/>
      <c r="AC999" s="215"/>
      <c r="AD999" s="286"/>
      <c r="AE999" s="215"/>
      <c r="AF999" s="216"/>
      <c r="AG999" s="25"/>
      <c r="AH999" s="215"/>
      <c r="AI999" s="25"/>
      <c r="AJ999" s="215"/>
      <c r="AK999" s="216"/>
      <c r="AL999" s="25"/>
      <c r="AM999" s="215"/>
      <c r="AN999" s="25"/>
      <c r="AO999" s="215"/>
      <c r="AP999" s="216"/>
      <c r="AQ999" s="25"/>
      <c r="AR999" s="215"/>
      <c r="AS999" s="25"/>
      <c r="AT999" s="215"/>
      <c r="AU999" s="216"/>
      <c r="AV999" s="25"/>
      <c r="AW999" s="215"/>
      <c r="AX999" s="25"/>
      <c r="AY999" s="215"/>
      <c r="AZ999" s="216"/>
      <c r="BA999" s="25"/>
      <c r="BB999" s="215"/>
      <c r="BC999" s="25"/>
    </row>
    <row r="1000" spans="24:55" ht="15.75" customHeight="1">
      <c r="X1000" s="215"/>
      <c r="Y1000" s="286"/>
      <c r="Z1000" s="215"/>
      <c r="AA1000" s="216"/>
      <c r="AB1000" s="286"/>
      <c r="AC1000" s="215"/>
      <c r="AD1000" s="286"/>
      <c r="AE1000" s="215"/>
      <c r="AF1000" s="216"/>
      <c r="AG1000" s="25"/>
      <c r="AH1000" s="215"/>
      <c r="AI1000" s="25"/>
      <c r="AJ1000" s="215"/>
      <c r="AK1000" s="216"/>
      <c r="AL1000" s="25"/>
      <c r="AM1000" s="215"/>
      <c r="AN1000" s="25"/>
      <c r="AO1000" s="215"/>
      <c r="AP1000" s="216"/>
      <c r="AQ1000" s="25"/>
      <c r="AR1000" s="215"/>
      <c r="AS1000" s="25"/>
      <c r="AT1000" s="215"/>
      <c r="AU1000" s="216"/>
      <c r="AV1000" s="25"/>
      <c r="AW1000" s="215"/>
      <c r="AX1000" s="25"/>
      <c r="AY1000" s="215"/>
      <c r="AZ1000" s="216"/>
      <c r="BA1000" s="25"/>
      <c r="BB1000" s="215"/>
      <c r="BC1000" s="25"/>
    </row>
  </sheetData>
  <sheetProtection algorithmName="SHA-512" hashValue="H/hzuyWZ4w6/N8kty7Lu+CUUODp82GLR+F4oegWgHayDPvinv8uxKzhzMQQRY6XP40Gp35XQyaNxcuwNM37+nQ==" saltValue="gkL+KokoD4tCJ1AJg5bQDA==" spinCount="100000" sheet="1" objects="1" scenarios="1"/>
  <mergeCells count="28">
    <mergeCell ref="B53:G53"/>
    <mergeCell ref="B54:G54"/>
    <mergeCell ref="B55:G55"/>
    <mergeCell ref="Z68:AA68"/>
    <mergeCell ref="B21:C21"/>
    <mergeCell ref="B22:C22"/>
    <mergeCell ref="B23:C23"/>
    <mergeCell ref="B24:C24"/>
    <mergeCell ref="B50:G50"/>
    <mergeCell ref="B51:G51"/>
    <mergeCell ref="B52:G52"/>
    <mergeCell ref="B10:I10"/>
    <mergeCell ref="B11:I11"/>
    <mergeCell ref="B12:I12"/>
    <mergeCell ref="B13:I13"/>
    <mergeCell ref="B18:S19"/>
    <mergeCell ref="L6:R6"/>
    <mergeCell ref="L7:M9"/>
    <mergeCell ref="N7:R9"/>
    <mergeCell ref="B1:V1"/>
    <mergeCell ref="B2:V2"/>
    <mergeCell ref="B4:S4"/>
    <mergeCell ref="T4:V4"/>
    <mergeCell ref="B5:I5"/>
    <mergeCell ref="B6:I6"/>
    <mergeCell ref="B7:I7"/>
    <mergeCell ref="B8:I8"/>
    <mergeCell ref="B9:I9"/>
  </mergeCells>
  <printOptions horizontalCentered="1"/>
  <pageMargins left="0.51181102362204722" right="0.51181102362204722" top="0.74803149606299213" bottom="0.74803149606299213" header="0" footer="0"/>
  <pageSetup scale="5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7">
    <tabColor rgb="FFFF0000"/>
  </sheetPr>
  <dimension ref="A1:AD1000"/>
  <sheetViews>
    <sheetView showGridLines="0" zoomScale="68" zoomScaleNormal="68" workbookViewId="0">
      <selection activeCell="AB23" sqref="AB23"/>
    </sheetView>
  </sheetViews>
  <sheetFormatPr defaultColWidth="11.125" defaultRowHeight="15" customHeight="1"/>
  <cols>
    <col min="1" max="1" width="4.375" customWidth="1"/>
    <col min="2" max="2" width="23.125" customWidth="1"/>
    <col min="3" max="3" width="23.375" customWidth="1"/>
    <col min="4" max="20" width="10.625" customWidth="1"/>
    <col min="21" max="21" width="23.125" customWidth="1"/>
    <col min="22" max="22" width="13.125" customWidth="1"/>
    <col min="23" max="23" width="12.625" customWidth="1"/>
    <col min="24" max="25" width="10.625" customWidth="1"/>
    <col min="26" max="26" width="16.625" customWidth="1"/>
    <col min="27" max="28" width="10.625" customWidth="1"/>
    <col min="29" max="29" width="7.625" customWidth="1"/>
  </cols>
  <sheetData>
    <row r="1" spans="1:30" ht="15.75" customHeight="1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287"/>
      <c r="AD1" s="287"/>
    </row>
    <row r="2" spans="1:30" ht="24.75" customHeight="1">
      <c r="A2" s="60"/>
      <c r="B2" s="269" t="s">
        <v>298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287"/>
      <c r="AD2" s="287"/>
    </row>
    <row r="3" spans="1:30" ht="15.75" customHeight="1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340" t="s">
        <v>299</v>
      </c>
      <c r="V3" s="433"/>
      <c r="W3" s="433"/>
      <c r="X3" s="433"/>
      <c r="Y3" s="434"/>
      <c r="Z3" s="45"/>
      <c r="AA3" s="45"/>
      <c r="AB3" s="45"/>
      <c r="AC3" s="287"/>
      <c r="AD3" s="287"/>
    </row>
    <row r="4" spans="1:30" ht="15.75" customHeight="1">
      <c r="A4" s="45"/>
      <c r="B4" s="52" t="s">
        <v>11</v>
      </c>
      <c r="C4" s="62" t="str">
        <f>'Database (LECTURE-RES-PRAC)'!B3</f>
        <v>SECOND SEMESTER SY 2024-2025</v>
      </c>
      <c r="D4" s="45"/>
      <c r="E4" s="287"/>
      <c r="F4" s="287"/>
      <c r="G4" s="287"/>
      <c r="H4" s="287"/>
      <c r="I4" s="287"/>
      <c r="J4" s="105"/>
      <c r="K4" s="45"/>
      <c r="L4" s="328" t="s">
        <v>77</v>
      </c>
      <c r="M4" s="428"/>
      <c r="N4" s="428"/>
      <c r="O4" s="429"/>
      <c r="P4" s="105"/>
      <c r="Q4" s="105"/>
      <c r="R4" s="105"/>
      <c r="S4" s="105"/>
      <c r="T4" s="45"/>
      <c r="U4" s="64"/>
      <c r="V4" s="64" t="s">
        <v>155</v>
      </c>
      <c r="W4" s="64" t="s">
        <v>156</v>
      </c>
      <c r="X4" s="64" t="s">
        <v>157</v>
      </c>
      <c r="Y4" s="64" t="s">
        <v>158</v>
      </c>
      <c r="Z4" s="45"/>
      <c r="AA4" s="45"/>
      <c r="AB4" s="45"/>
      <c r="AC4" s="287"/>
      <c r="AD4" s="287"/>
    </row>
    <row r="5" spans="1:30" ht="15.75" customHeight="1">
      <c r="A5" s="45"/>
      <c r="B5" s="52" t="s">
        <v>14</v>
      </c>
      <c r="C5" s="62" t="str">
        <f>'Database (LECTURE-RES-PRAC)'!B4</f>
        <v/>
      </c>
      <c r="D5" s="45"/>
      <c r="E5" s="287"/>
      <c r="F5" s="287"/>
      <c r="G5" s="287"/>
      <c r="H5" s="287"/>
      <c r="I5" s="287"/>
      <c r="J5" s="63"/>
      <c r="K5" s="45"/>
      <c r="L5" s="430"/>
      <c r="M5" s="431"/>
      <c r="N5" s="431"/>
      <c r="O5" s="432"/>
      <c r="P5" s="105"/>
      <c r="Q5" s="105"/>
      <c r="R5" s="105"/>
      <c r="S5" s="105"/>
      <c r="T5" s="45"/>
      <c r="U5" s="64" t="s">
        <v>65</v>
      </c>
      <c r="V5" s="106">
        <f>IF(C$7="STUDENT FORMATION", 'Grade computation'!F4+OUTPUT!AL6, IF(C$7="RESEARCH", 'Grade computation'!F4+OUTPUT!AL6, IF(C$7="PRACTICUM", 'Grade computation'!F4+OUTPUT!AL6, IF(C$7="LECTURE",'Grade computation'!F4+'Exam (LECTURE ONLY)'!AL6,""))))</f>
        <v>110</v>
      </c>
      <c r="W5" s="106">
        <f>IF(C$7="STUDENT FORMATION", 'Grade computation'!G4+OUTPUT!AM6, IF(C$7="RESEARCH", 'Grade computation'!G4+OUTPUT!AM6, IF(C$7="PRACTICUM", 'Grade computation'!G4+OUTPUT!AM6, IF(C$7="LECTURE",'Grade computation'!G4+'Exam (LECTURE ONLY)'!AM6,""))))</f>
        <v>70</v>
      </c>
      <c r="X5" s="106">
        <f>IF(C$7="STUDENT FORMATION", 'Grade computation'!H4+OUTPUT!AN6, IF(C$7="RESEARCH", 'Grade computation'!H4+OUTPUT!AN6, IF(C$7="PRACTICUM", 'Grade computation'!H4+OUTPUT!AN6, IF(C$7="LECTURE",'Grade computation'!H4+'Exam (LECTURE ONLY)'!AN6,""))))</f>
        <v>25</v>
      </c>
      <c r="Y5" s="106">
        <f t="shared" ref="Y5:Y14" si="0">SUM(V5:X5)</f>
        <v>205</v>
      </c>
      <c r="Z5" s="45"/>
      <c r="AA5" s="45"/>
      <c r="AB5" s="45"/>
      <c r="AC5" s="287"/>
      <c r="AD5" s="287"/>
    </row>
    <row r="6" spans="1:30" ht="15.75" customHeight="1">
      <c r="A6" s="45"/>
      <c r="B6" s="52" t="s">
        <v>17</v>
      </c>
      <c r="C6" s="62" t="str">
        <f>'Database (LECTURE-RES-PRAC)'!B5</f>
        <v/>
      </c>
      <c r="D6" s="45"/>
      <c r="E6" s="287"/>
      <c r="F6" s="287"/>
      <c r="G6" s="287"/>
      <c r="H6" s="287"/>
      <c r="I6" s="287"/>
      <c r="J6" s="69"/>
      <c r="K6" s="45"/>
      <c r="L6" s="341" t="s">
        <v>154</v>
      </c>
      <c r="M6" s="433"/>
      <c r="N6" s="434"/>
      <c r="O6" s="64" t="s">
        <v>80</v>
      </c>
      <c r="P6" s="160"/>
      <c r="Q6" s="160"/>
      <c r="R6" s="160"/>
      <c r="S6" s="45"/>
      <c r="T6" s="61" t="s">
        <v>300</v>
      </c>
      <c r="U6" s="64" t="s">
        <v>66</v>
      </c>
      <c r="V6" s="106">
        <f>IF(C$7="STUDENT FORMATION", 'Grade computation'!F5+OUTPUT!AL7, IF(C$7="RESEARCH", 'Grade computation'!F5+OUTPUT!AL7, IF(C$7="PRACTICUM", 'Grade computation'!F5+OUTPUT!AL7, IF(C$7="LECTURE",'Grade computation'!F5+'Exam (LECTURE ONLY)'!AL7,""))))</f>
        <v>0</v>
      </c>
      <c r="W6" s="106">
        <f>IF(C$7="STUDENT FORMATION", 'Grade computation'!G5+OUTPUT!AM7, IF(C$7="RESEARCH", 'Grade computation'!G5+OUTPUT!AM7, IF(C$7="PRACTICUM", 'Grade computation'!G5+OUTPUT!AM7, IF(C$7="LECTURE",'Grade computation'!G5+'Exam (LECTURE ONLY)'!AM7,""))))</f>
        <v>210</v>
      </c>
      <c r="X6" s="106">
        <f>IF(C$7="STUDENT FORMATION", 'Grade computation'!H5+OUTPUT!AN7, IF(C$7="RESEARCH", 'Grade computation'!H5+OUTPUT!AN7, IF(C$7="PRACTICUM", 'Grade computation'!H5+OUTPUT!AN7, IF(C$7="LECTURE",'Grade computation'!H5+'Exam (LECTURE ONLY)'!AN7,""))))</f>
        <v>35</v>
      </c>
      <c r="Y6" s="106">
        <f t="shared" si="0"/>
        <v>245</v>
      </c>
      <c r="Z6" s="45"/>
      <c r="AA6" s="45"/>
      <c r="AB6" s="45"/>
      <c r="AC6" s="287"/>
      <c r="AD6" s="287"/>
    </row>
    <row r="7" spans="1:30" ht="15.75" customHeight="1">
      <c r="A7" s="45"/>
      <c r="B7" s="52" t="s">
        <v>186</v>
      </c>
      <c r="C7" s="62" t="str">
        <f>'Database (LECTURE-RES-PRAC)'!B6</f>
        <v>LECTURE</v>
      </c>
      <c r="D7" s="45"/>
      <c r="E7" s="287"/>
      <c r="F7" s="287"/>
      <c r="G7" s="287"/>
      <c r="H7" s="287"/>
      <c r="I7" s="287"/>
      <c r="J7" s="69"/>
      <c r="K7" s="45"/>
      <c r="L7" s="341" t="s">
        <v>82</v>
      </c>
      <c r="M7" s="433"/>
      <c r="N7" s="434"/>
      <c r="O7" s="64" t="s">
        <v>83</v>
      </c>
      <c r="P7" s="160"/>
      <c r="Q7" s="160"/>
      <c r="R7" s="160"/>
      <c r="S7" s="45"/>
      <c r="T7" s="45"/>
      <c r="U7" s="64" t="s">
        <v>67</v>
      </c>
      <c r="V7" s="106">
        <f>IF(C$7="STUDENT FORMATION", 'Grade computation'!F6+OUTPUT!AL8, IF(C$7="RESEARCH", 'Grade computation'!F6+OUTPUT!AL8, IF(C$7="PRACTICUM", 'Grade computation'!F6+OUTPUT!AL8, IF(C$7="LECTURE",'Grade computation'!F6+'Exam (LECTURE ONLY)'!AL8,""))))</f>
        <v>5</v>
      </c>
      <c r="W7" s="106">
        <f>IF(C$7="STUDENT FORMATION", 'Grade computation'!G6+OUTPUT!AM8, IF(C$7="RESEARCH", 'Grade computation'!G6+OUTPUT!AM8, IF(C$7="PRACTICUM", 'Grade computation'!G6+OUTPUT!AM8, IF(C$7="LECTURE",'Grade computation'!G6+'Exam (LECTURE ONLY)'!AM8,""))))</f>
        <v>0</v>
      </c>
      <c r="X7" s="106">
        <f>IF(C$7="STUDENT FORMATION", 'Grade computation'!H6+OUTPUT!AN8, IF(C$7="RESEARCH", 'Grade computation'!H6+OUTPUT!AN8, IF(C$7="PRACTICUM", 'Grade computation'!H6+OUTPUT!AN8, IF(C$7="LECTURE",'Grade computation'!H6+'Exam (LECTURE ONLY)'!AN8,""))))</f>
        <v>195</v>
      </c>
      <c r="Y7" s="106">
        <f t="shared" si="0"/>
        <v>200</v>
      </c>
      <c r="Z7" s="45"/>
      <c r="AA7" s="45"/>
      <c r="AB7" s="45"/>
      <c r="AC7" s="287"/>
      <c r="AD7" s="287"/>
    </row>
    <row r="8" spans="1:30" ht="15.75" customHeight="1">
      <c r="A8" s="45"/>
      <c r="B8" s="52" t="s">
        <v>20</v>
      </c>
      <c r="C8" s="161" t="str">
        <f>'Database (LECTURE-RES-PRAC)'!B7</f>
        <v/>
      </c>
      <c r="D8" s="45"/>
      <c r="E8" s="287"/>
      <c r="F8" s="287"/>
      <c r="G8" s="287"/>
      <c r="H8" s="287"/>
      <c r="I8" s="287"/>
      <c r="J8" s="69"/>
      <c r="K8" s="45"/>
      <c r="L8" s="45"/>
      <c r="M8" s="45"/>
      <c r="N8" s="45"/>
      <c r="O8" s="45"/>
      <c r="P8" s="45"/>
      <c r="Q8" s="45"/>
      <c r="R8" s="45"/>
      <c r="S8" s="45"/>
      <c r="T8" s="45"/>
      <c r="U8" s="64" t="s">
        <v>68</v>
      </c>
      <c r="V8" s="106">
        <f>IF(C$7="STUDENT FORMATION", 'Grade computation'!F7+OUTPUT!AL9, IF(C$7="RESEARCH", 'Grade computation'!F7+OUTPUT!AL9, IF(C$7="PRACTICUM", 'Grade computation'!F7+OUTPUT!AL9, IF(C$7="LECTURE",'Grade computation'!F7+'Exam (LECTURE ONLY)'!AL9,""))))</f>
        <v>100</v>
      </c>
      <c r="W8" s="106">
        <f>IF(C$7="STUDENT FORMATION", 'Grade computation'!G7+OUTPUT!AM9, IF(C$7="RESEARCH", 'Grade computation'!G7+OUTPUT!AM9, IF(C$7="PRACTICUM", 'Grade computation'!G7+OUTPUT!AM9, IF(C$7="LECTURE",'Grade computation'!G7+'Exam (LECTURE ONLY)'!AM9,""))))</f>
        <v>0</v>
      </c>
      <c r="X8" s="106">
        <f>IF(C$7="STUDENT FORMATION", 'Grade computation'!H7+OUTPUT!AN9, IF(C$7="RESEARCH", 'Grade computation'!H7+OUTPUT!AN9, IF(C$7="PRACTICUM", 'Grade computation'!H7+OUTPUT!AN9, IF(C$7="LECTURE",'Grade computation'!H7+'Exam (LECTURE ONLY)'!AN9,""))))</f>
        <v>50</v>
      </c>
      <c r="Y8" s="106">
        <f t="shared" si="0"/>
        <v>150</v>
      </c>
      <c r="Z8" s="45"/>
      <c r="AA8" s="45"/>
      <c r="AB8" s="45"/>
      <c r="AC8" s="287"/>
      <c r="AD8" s="287"/>
    </row>
    <row r="9" spans="1:30" ht="15.75" customHeight="1">
      <c r="A9" s="45"/>
      <c r="B9" s="52" t="s">
        <v>21</v>
      </c>
      <c r="C9" s="62">
        <f>'Database (LECTURE-RES-PRAC)'!B8</f>
        <v>3</v>
      </c>
      <c r="D9" s="45"/>
      <c r="E9" s="287"/>
      <c r="F9" s="287"/>
      <c r="G9" s="287"/>
      <c r="H9" s="287"/>
      <c r="I9" s="287"/>
      <c r="J9" s="69"/>
      <c r="K9" s="45"/>
      <c r="L9" s="305" t="s">
        <v>85</v>
      </c>
      <c r="M9" s="419"/>
      <c r="N9" s="419"/>
      <c r="O9" s="419"/>
      <c r="P9" s="419"/>
      <c r="Q9" s="419"/>
      <c r="R9" s="160"/>
      <c r="S9" s="45"/>
      <c r="T9" s="45"/>
      <c r="U9" s="64" t="s">
        <v>69</v>
      </c>
      <c r="V9" s="106">
        <f>IF(C$7="STUDENT FORMATION", 'Grade computation'!F8+OUTPUT!AL10, IF(C$7="RESEARCH", 'Grade computation'!F8+OUTPUT!AL10, IF(C$7="PRACTICUM", 'Grade computation'!F8+OUTPUT!AL10, IF(C$7="LECTURE",'Grade computation'!F8+'Exam (LECTURE ONLY)'!AL10,""))))</f>
        <v>100</v>
      </c>
      <c r="W9" s="106">
        <f>IF(C$7="STUDENT FORMATION", 'Grade computation'!G8+OUTPUT!AM10, IF(C$7="RESEARCH", 'Grade computation'!G8+OUTPUT!AM10, IF(C$7="PRACTICUM", 'Grade computation'!G8+OUTPUT!AM10, IF(C$7="LECTURE",'Grade computation'!G8+'Exam (LECTURE ONLY)'!AM10,""))))</f>
        <v>0</v>
      </c>
      <c r="X9" s="106">
        <f>IF(C$7="STUDENT FORMATION", 'Grade computation'!H8+OUTPUT!AN10, IF(C$7="RESEARCH", 'Grade computation'!H8+OUTPUT!AN10, IF(C$7="PRACTICUM", 'Grade computation'!H8+OUTPUT!AN10, IF(C$7="LECTURE",'Grade computation'!H8+'Exam (LECTURE ONLY)'!AN10,""))))</f>
        <v>25</v>
      </c>
      <c r="Y9" s="106">
        <f t="shared" si="0"/>
        <v>125</v>
      </c>
      <c r="Z9" s="45"/>
      <c r="AA9" s="45"/>
      <c r="AB9" s="45"/>
      <c r="AC9" s="287"/>
      <c r="AD9" s="287"/>
    </row>
    <row r="10" spans="1:30" ht="15.75" customHeight="1">
      <c r="A10" s="45"/>
      <c r="B10" s="52" t="s">
        <v>187</v>
      </c>
      <c r="C10" s="62" t="str">
        <f>'Database (LECTURE-RES-PRAC)'!B9</f>
        <v/>
      </c>
      <c r="D10" s="45"/>
      <c r="E10" s="287"/>
      <c r="F10" s="287"/>
      <c r="G10" s="287"/>
      <c r="H10" s="287"/>
      <c r="I10" s="287"/>
      <c r="J10" s="69"/>
      <c r="K10" s="45"/>
      <c r="L10" s="52">
        <v>1</v>
      </c>
      <c r="M10" s="53" t="s">
        <v>35</v>
      </c>
      <c r="N10" s="436" t="s">
        <v>86</v>
      </c>
      <c r="O10" s="433"/>
      <c r="P10" s="433"/>
      <c r="Q10" s="434"/>
      <c r="R10" s="108"/>
      <c r="S10" s="45"/>
      <c r="T10" s="45"/>
      <c r="U10" s="64" t="s">
        <v>70</v>
      </c>
      <c r="V10" s="106">
        <f>IF(C$7="STUDENT FORMATION", 'Grade computation'!F9+OUTPUT!AL11, IF(C$7="RESEARCH", 'Grade computation'!F9+OUTPUT!AL11, IF(C$7="PRACTICUM", 'Grade computation'!F9+OUTPUT!AL11, IF(C$7="LECTURE",'Grade computation'!F9+'Exam (LECTURE ONLY)'!AL11,""))))</f>
        <v>0</v>
      </c>
      <c r="W10" s="106">
        <f>IF(C$7="STUDENT FORMATION", 'Grade computation'!G9+OUTPUT!AM11, IF(C$7="RESEARCH", 'Grade computation'!G9+OUTPUT!AM11, IF(C$7="PRACTICUM", 'Grade computation'!G9+OUTPUT!AM11, IF(C$7="LECTURE",'Grade computation'!G9+'Exam (LECTURE ONLY)'!AM11,""))))</f>
        <v>0</v>
      </c>
      <c r="X10" s="106">
        <f>IF(C$7="STUDENT FORMATION", 'Grade computation'!H9+OUTPUT!AN11, IF(C$7="RESEARCH", 'Grade computation'!H9+OUTPUT!AN11, IF(C$7="PRACTICUM", 'Grade computation'!H9+OUTPUT!AN11, IF(C$7="LECTURE",'Grade computation'!H9+'Exam (LECTURE ONLY)'!AN11,""))))</f>
        <v>0</v>
      </c>
      <c r="Y10" s="106">
        <f t="shared" si="0"/>
        <v>0</v>
      </c>
      <c r="Z10" s="45"/>
      <c r="AA10" s="45"/>
      <c r="AB10" s="45"/>
      <c r="AC10" s="287"/>
      <c r="AD10" s="287"/>
    </row>
    <row r="11" spans="1:30" ht="15.75" customHeight="1">
      <c r="A11" s="45"/>
      <c r="B11" s="52" t="s">
        <v>88</v>
      </c>
      <c r="C11" s="71">
        <f>'Database (LECTURE-RES-PRAC)'!B10</f>
        <v>0.6</v>
      </c>
      <c r="D11" s="45"/>
      <c r="E11" s="287"/>
      <c r="F11" s="287"/>
      <c r="G11" s="287"/>
      <c r="H11" s="287"/>
      <c r="I11" s="287"/>
      <c r="J11" s="69"/>
      <c r="K11" s="45"/>
      <c r="L11" s="52">
        <v>2</v>
      </c>
      <c r="M11" s="53" t="s">
        <v>39</v>
      </c>
      <c r="N11" s="437" t="s">
        <v>87</v>
      </c>
      <c r="O11" s="433"/>
      <c r="P11" s="433"/>
      <c r="Q11" s="434"/>
      <c r="R11" s="162"/>
      <c r="S11" s="45"/>
      <c r="T11" s="45"/>
      <c r="U11" s="64" t="s">
        <v>71</v>
      </c>
      <c r="V11" s="106">
        <f>IF(C$7="STUDENT FORMATION", 'Grade computation'!F10+OUTPUT!AL12, IF(C$7="RESEARCH", 'Grade computation'!F10+OUTPUT!AL12, IF(C$7="PRACTICUM", 'Grade computation'!F10+OUTPUT!AL12, IF(C$7="LECTURE",'Grade computation'!F10+'Exam (LECTURE ONLY)'!AL12,""))))</f>
        <v>0</v>
      </c>
      <c r="W11" s="106">
        <f>IF(C$7="STUDENT FORMATION", 'Grade computation'!G10+OUTPUT!AM12, IF(C$7="RESEARCH", 'Grade computation'!G10+OUTPUT!AM12, IF(C$7="PRACTICUM", 'Grade computation'!G10+OUTPUT!AM12, IF(C$7="LECTURE",'Grade computation'!G10+'Exam (LECTURE ONLY)'!AM12,""))))</f>
        <v>0</v>
      </c>
      <c r="X11" s="106">
        <f>IF(C$7="STUDENT FORMATION", 'Grade computation'!H10+OUTPUT!AN12, IF(C$7="RESEARCH", 'Grade computation'!H10+OUTPUT!AN12, IF(C$7="PRACTICUM", 'Grade computation'!H10+OUTPUT!AN12, IF(C$7="LECTURE",'Grade computation'!H10+'Exam (LECTURE ONLY)'!AN12,""))))</f>
        <v>0</v>
      </c>
      <c r="Y11" s="106">
        <f t="shared" si="0"/>
        <v>0</v>
      </c>
      <c r="Z11" s="45"/>
      <c r="AA11" s="45"/>
      <c r="AB11" s="45"/>
      <c r="AC11" s="287"/>
      <c r="AD11" s="287"/>
    </row>
    <row r="12" spans="1:30" ht="15.75" customHeight="1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52">
        <v>3</v>
      </c>
      <c r="M12" s="53" t="s">
        <v>42</v>
      </c>
      <c r="N12" s="436" t="s">
        <v>89</v>
      </c>
      <c r="O12" s="433"/>
      <c r="P12" s="433"/>
      <c r="Q12" s="434"/>
      <c r="R12" s="108"/>
      <c r="S12" s="45"/>
      <c r="T12" s="45"/>
      <c r="U12" s="64" t="s">
        <v>72</v>
      </c>
      <c r="V12" s="106">
        <f>IF(C$7="STUDENT FORMATION", 'Grade computation'!F11+OUTPUT!AL13, IF(C$7="RESEARCH", 'Grade computation'!F11+OUTPUT!AL13, IF(C$7="PRACTICUM", 'Grade computation'!F11+OUTPUT!AL13, IF(C$7="LECTURE",'Grade computation'!F11+'Exam (LECTURE ONLY)'!AL13,""))))</f>
        <v>0</v>
      </c>
      <c r="W12" s="106">
        <f>IF(C$7="STUDENT FORMATION", 'Grade computation'!G11+OUTPUT!AM13, IF(C$7="RESEARCH", 'Grade computation'!G11+OUTPUT!AM13, IF(C$7="PRACTICUM", 'Grade computation'!G11+OUTPUT!AM13, IF(C$7="LECTURE",'Grade computation'!G11+'Exam (LECTURE ONLY)'!AM13,""))))</f>
        <v>0</v>
      </c>
      <c r="X12" s="106">
        <f>IF(C$7="STUDENT FORMATION", 'Grade computation'!H11+OUTPUT!AN13, IF(C$7="RESEARCH", 'Grade computation'!H11+OUTPUT!AN13, IF(C$7="PRACTICUM", 'Grade computation'!H11+OUTPUT!AN13, IF(C$7="LECTURE",'Grade computation'!H11+'Exam (LECTURE ONLY)'!AN13,""))))</f>
        <v>0</v>
      </c>
      <c r="Y12" s="106">
        <f t="shared" si="0"/>
        <v>0</v>
      </c>
      <c r="Z12" s="45"/>
      <c r="AA12" s="45"/>
      <c r="AB12" s="45"/>
      <c r="AC12" s="287"/>
      <c r="AD12" s="287"/>
    </row>
    <row r="13" spans="1:30" ht="15.75" customHeight="1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64" t="s">
        <v>73</v>
      </c>
      <c r="V13" s="106">
        <f>IF(C$7="STUDENT FORMATION", 'Grade computation'!F12+OUTPUT!AL14, IF(C$7="RESEARCH", 'Grade computation'!F12+OUTPUT!AL14, IF(C$7="PRACTICUM", 'Grade computation'!F12+OUTPUT!AL14, IF(C$7="LECTURE",'Grade computation'!F12+'Exam (LECTURE ONLY)'!AL14,""))))</f>
        <v>0</v>
      </c>
      <c r="W13" s="106">
        <f>IF(C$7="STUDENT FORMATION", 'Grade computation'!G12+OUTPUT!AM14, IF(C$7="RESEARCH", 'Grade computation'!G12+OUTPUT!AM14, IF(C$7="PRACTICUM", 'Grade computation'!G12+OUTPUT!AM14, IF(C$7="LECTURE",'Grade computation'!G12+'Exam (LECTURE ONLY)'!AM14,""))))</f>
        <v>0</v>
      </c>
      <c r="X13" s="106">
        <f>IF(C$7="STUDENT FORMATION", 'Grade computation'!H12+OUTPUT!AN14, IF(C$7="RESEARCH", 'Grade computation'!H12+OUTPUT!AN14, IF(C$7="PRACTICUM", 'Grade computation'!H12+OUTPUT!AN14, IF(C$7="LECTURE",'Grade computation'!H12+'Exam (LECTURE ONLY)'!AN14,""))))</f>
        <v>0</v>
      </c>
      <c r="Y13" s="106">
        <f t="shared" si="0"/>
        <v>0</v>
      </c>
      <c r="Z13" s="45"/>
      <c r="AA13" s="45"/>
      <c r="AB13" s="45"/>
      <c r="AC13" s="287"/>
      <c r="AD13" s="287"/>
    </row>
    <row r="14" spans="1:30" ht="15.75" customHeight="1">
      <c r="A14" s="45"/>
      <c r="B14" s="129" t="s">
        <v>301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64" t="s">
        <v>74</v>
      </c>
      <c r="V14" s="106">
        <f>IF(C$7="STUDENT FORMATION", 'Grade computation'!F13+OUTPUT!AL15, IF(C$7="RESEARCH", 'Grade computation'!F13+OUTPUT!AL15, IF(C$7="PRACTICUM", 'Grade computation'!F13+OUTPUT!AL15, IF(C$7="LECTURE",'Grade computation'!F13+'Exam (LECTURE ONLY)'!AL15,""))))</f>
        <v>0</v>
      </c>
      <c r="W14" s="106">
        <f>IF(C$7="STUDENT FORMATION", 'Grade computation'!G13+OUTPUT!AM15, IF(C$7="RESEARCH", 'Grade computation'!G13+OUTPUT!AM15, IF(C$7="PRACTICUM", 'Grade computation'!G13+OUTPUT!AM15, IF(C$7="LECTURE",'Grade computation'!G13+'Exam (LECTURE ONLY)'!AM15,""))))</f>
        <v>0</v>
      </c>
      <c r="X14" s="106">
        <f>IF(C$7="STUDENT FORMATION", 'Grade computation'!H13+OUTPUT!AN15, IF(C$7="RESEARCH", 'Grade computation'!H13+OUTPUT!AN15, IF(C$7="PRACTICUM", 'Grade computation'!H13+OUTPUT!AN15, IF(C$7="LECTURE",'Grade computation'!H13+'Exam (LECTURE ONLY)'!AN15,""))))</f>
        <v>0</v>
      </c>
      <c r="Y14" s="106">
        <f t="shared" si="0"/>
        <v>0</v>
      </c>
      <c r="Z14" s="45"/>
      <c r="AA14" s="45"/>
      <c r="AB14" s="45"/>
      <c r="AC14" s="287"/>
      <c r="AD14" s="287"/>
    </row>
    <row r="15" spans="1:30" ht="15.75" customHeight="1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287"/>
      <c r="AD15" s="287"/>
    </row>
    <row r="16" spans="1:30" ht="15.75" customHeight="1">
      <c r="A16" s="45"/>
      <c r="B16" s="478" t="s">
        <v>302</v>
      </c>
      <c r="C16" s="419"/>
      <c r="D16" s="419"/>
      <c r="E16" s="419"/>
      <c r="F16" s="419"/>
      <c r="G16" s="419"/>
      <c r="H16" s="419"/>
      <c r="I16" s="419"/>
      <c r="J16" s="419"/>
      <c r="K16" s="419"/>
      <c r="L16" s="419"/>
      <c r="M16" s="419"/>
      <c r="N16" s="419"/>
      <c r="O16" s="419"/>
      <c r="P16" s="419"/>
      <c r="Q16" s="419"/>
      <c r="R16" s="419"/>
      <c r="S16" s="419"/>
      <c r="T16" s="45"/>
      <c r="U16" s="310" t="s">
        <v>303</v>
      </c>
      <c r="V16" s="419"/>
      <c r="W16" s="419"/>
      <c r="X16" s="419"/>
      <c r="Y16" s="419"/>
      <c r="Z16" s="419"/>
      <c r="AA16" s="419"/>
      <c r="AB16" s="419"/>
      <c r="AC16" s="287"/>
      <c r="AD16" s="287"/>
    </row>
    <row r="17" spans="1:30" ht="15.75" customHeight="1">
      <c r="A17" s="45"/>
      <c r="B17" s="419"/>
      <c r="C17" s="419"/>
      <c r="D17" s="419"/>
      <c r="E17" s="419"/>
      <c r="F17" s="419"/>
      <c r="G17" s="419"/>
      <c r="H17" s="419"/>
      <c r="I17" s="419"/>
      <c r="J17" s="419"/>
      <c r="K17" s="419"/>
      <c r="L17" s="419"/>
      <c r="M17" s="419"/>
      <c r="N17" s="419"/>
      <c r="O17" s="419"/>
      <c r="P17" s="419"/>
      <c r="Q17" s="419"/>
      <c r="R17" s="419"/>
      <c r="S17" s="419"/>
      <c r="T17" s="45"/>
      <c r="U17" s="419"/>
      <c r="V17" s="419"/>
      <c r="W17" s="419"/>
      <c r="X17" s="419"/>
      <c r="Y17" s="419"/>
      <c r="Z17" s="419"/>
      <c r="AA17" s="419"/>
      <c r="AB17" s="419"/>
      <c r="AC17" s="287"/>
      <c r="AD17" s="287"/>
    </row>
    <row r="18" spans="1:30" ht="12" customHeight="1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287"/>
      <c r="AD18" s="287"/>
    </row>
    <row r="19" spans="1:30" ht="30" customHeight="1">
      <c r="A19" s="45"/>
      <c r="B19" s="64" t="s">
        <v>304</v>
      </c>
      <c r="C19" s="64" t="s">
        <v>305</v>
      </c>
      <c r="D19" s="64" t="s">
        <v>49</v>
      </c>
      <c r="E19" s="64" t="s">
        <v>50</v>
      </c>
      <c r="F19" s="64" t="s">
        <v>51</v>
      </c>
      <c r="G19" s="64" t="s">
        <v>52</v>
      </c>
      <c r="H19" s="64" t="s">
        <v>53</v>
      </c>
      <c r="I19" s="64" t="s">
        <v>54</v>
      </c>
      <c r="J19" s="64" t="s">
        <v>55</v>
      </c>
      <c r="K19" s="64" t="s">
        <v>56</v>
      </c>
      <c r="L19" s="64" t="s">
        <v>57</v>
      </c>
      <c r="M19" s="64" t="s">
        <v>58</v>
      </c>
      <c r="N19" s="64" t="s">
        <v>59</v>
      </c>
      <c r="O19" s="64" t="s">
        <v>60</v>
      </c>
      <c r="P19" s="64" t="s">
        <v>61</v>
      </c>
      <c r="Q19" s="64" t="s">
        <v>62</v>
      </c>
      <c r="R19" s="64" t="s">
        <v>63</v>
      </c>
      <c r="S19" s="64" t="s">
        <v>64</v>
      </c>
      <c r="T19" s="45"/>
      <c r="U19" s="62" t="s">
        <v>306</v>
      </c>
      <c r="V19" s="62" t="s">
        <v>307</v>
      </c>
      <c r="W19" s="62" t="s">
        <v>308</v>
      </c>
      <c r="X19" s="163">
        <f>'Database (LECTURE-RES-PRAC)'!D6+'Database (LECTURE-RES-PRAC)'!E6</f>
        <v>0.60000000000000009</v>
      </c>
      <c r="Y19" s="163">
        <f>'Database (LECTURE-RES-PRAC)'!F6</f>
        <v>0.4</v>
      </c>
      <c r="Z19" s="479" t="s">
        <v>309</v>
      </c>
      <c r="AA19" s="480" t="s">
        <v>310</v>
      </c>
      <c r="AB19" s="434"/>
      <c r="AC19" s="45" t="s">
        <v>75</v>
      </c>
      <c r="AD19" s="287"/>
    </row>
    <row r="20" spans="1:30" ht="15.75" customHeight="1">
      <c r="A20" s="45"/>
      <c r="B20" s="64" t="s">
        <v>65</v>
      </c>
      <c r="C20" s="106" t="str">
        <f>IF(AC20="","",IF(AC20&gt;=C$11,"Y","N"))</f>
        <v>Y</v>
      </c>
      <c r="D20" s="164">
        <f>IF(C39&lt;&gt;"",(AD20*C39)/3,"")</f>
        <v>3</v>
      </c>
      <c r="E20" s="164" t="str">
        <f>IF(D39&lt;&gt;"",(AD20*D39)/3,"")</f>
        <v/>
      </c>
      <c r="F20" s="164" t="str">
        <f>IF(E39&lt;&gt;"",(AD20*E39)/3,"")</f>
        <v/>
      </c>
      <c r="G20" s="164">
        <f>IF(F39&lt;&gt;"",(AD20*F39)/3,"")</f>
        <v>3</v>
      </c>
      <c r="H20" s="164" t="str">
        <f>IF(G39&lt;&gt;"",(AD20*G39)/3,"")</f>
        <v/>
      </c>
      <c r="I20" s="164" t="str">
        <f>IF(H39&lt;&gt;"",(AD20*H39)/3,"")</f>
        <v/>
      </c>
      <c r="J20" s="164" t="str">
        <f>IF(I39&lt;&gt;"",(AD20*I39)/3,"")</f>
        <v/>
      </c>
      <c r="K20" s="164" t="str">
        <f>IF(J39&lt;&gt;"",(AD20*J39)/3,"")</f>
        <v/>
      </c>
      <c r="L20" s="164">
        <f>IF(K39&lt;&gt;"",(AD20*K39)/3,"")</f>
        <v>3</v>
      </c>
      <c r="M20" s="164">
        <f>IF(L39&lt;&gt;"",(AD20*L39)/3,"")</f>
        <v>3</v>
      </c>
      <c r="N20" s="164" t="str">
        <f>IF(M39&lt;&gt;"",(AD20*M39)/3,"")</f>
        <v/>
      </c>
      <c r="O20" s="164" t="str">
        <f>IF(N39&lt;&gt;"",(AD20*N39)/3,"")</f>
        <v/>
      </c>
      <c r="P20" s="164" t="str">
        <f>IF(O39&lt;&gt;"",(AD20*O39)/3,"")</f>
        <v/>
      </c>
      <c r="Q20" s="164" t="str">
        <f>IF(P39&lt;&gt;"",(AD20*P39)/3,"")</f>
        <v/>
      </c>
      <c r="R20" s="164" t="str">
        <f>IF(Q39&lt;&gt;"",(AD20*Q39)/3,"")</f>
        <v/>
      </c>
      <c r="S20" s="164" t="str">
        <f>IF(R39&lt;&gt;"",(AD20*R39)/3,"")</f>
        <v/>
      </c>
      <c r="T20" s="45"/>
      <c r="U20" s="119" t="s">
        <v>65</v>
      </c>
      <c r="V20" s="165">
        <f>'Database (LECTURE-RES-PRAC)'!CX319</f>
        <v>2.3333333333333335</v>
      </c>
      <c r="W20" s="165">
        <f>IF(C7="LECTURE",'Exam (LECTURE ONLY)'!AM324, IF(C7="STUDENT FORMATION",OUTPUT!AM324,IF(C7="PRACTICUM",OUTPUT!AM324, IF(C7="RESEARCH",OUTPUT!AM324, ""))))</f>
        <v>3</v>
      </c>
      <c r="X20" s="166">
        <f t="shared" ref="X20:Y20" si="1">IFERROR(V20*X$19,0)</f>
        <v>1.4000000000000004</v>
      </c>
      <c r="Y20" s="166">
        <f t="shared" si="1"/>
        <v>1.2000000000000002</v>
      </c>
      <c r="Z20" s="167">
        <f t="shared" ref="Z20:Z29" si="2">IFERROR(X20+Y20,0)</f>
        <v>2.6000000000000005</v>
      </c>
      <c r="AA20" s="168">
        <f>'Database (LECTURE-RES-PRAC)'!CW319</f>
        <v>0.66666666666666663</v>
      </c>
      <c r="AB20" s="168">
        <f>IF(C7="LECTURE",'Exam (LECTURE ONLY)'!AL324, IF(C7="STUDENT FORMATION",OUTPUT!AL324, IF(C7="PRACTICUM",OUTPUT!AL324, IF(C7="RESEARCH",OUTPUT!AL324, 0))))</f>
        <v>1</v>
      </c>
      <c r="AC20" s="169">
        <f t="shared" ref="AC20:AC29" si="3">IF((AA20*V$31)+(AB20*W$31)=0,"",(AA20*V$31)+(AB20*W$31))</f>
        <v>0.8</v>
      </c>
      <c r="AD20" s="287">
        <f>IF(AC20="","",IF(AC20&lt;50%,1,IF(AND(AC20&gt;=50%,AC20&lt;C$11),2,IF(AC20&gt;=C$11,3))))</f>
        <v>3</v>
      </c>
    </row>
    <row r="21" spans="1:30" ht="15.75" customHeight="1">
      <c r="A21" s="45"/>
      <c r="B21" s="64" t="s">
        <v>66</v>
      </c>
      <c r="C21" s="106" t="str">
        <f t="shared" ref="C21:C29" si="4">IF(AC21="","",IF(AC21&gt;=C$11,"Y","N"))</f>
        <v>Y</v>
      </c>
      <c r="D21" s="164">
        <f t="shared" ref="D21:D28" si="5">IF(C40&lt;&gt;"",(AD21*C40)/3,"")</f>
        <v>3</v>
      </c>
      <c r="E21" s="164">
        <f t="shared" ref="E21:E28" si="6">IF(D40&lt;&gt;"",(AD21*D40)/3,"")</f>
        <v>3</v>
      </c>
      <c r="F21" s="164" t="str">
        <f t="shared" ref="F21:F28" si="7">IF(E40&lt;&gt;"",(AD21*E40)/3,"")</f>
        <v/>
      </c>
      <c r="G21" s="164">
        <f t="shared" ref="G21:G28" si="8">IF(F40&lt;&gt;"",(AD21*F40)/3,"")</f>
        <v>3</v>
      </c>
      <c r="H21" s="164">
        <f t="shared" ref="H21:H28" si="9">IF(G40&lt;&gt;"",(AD21*G40)/3,"")</f>
        <v>3</v>
      </c>
      <c r="I21" s="164">
        <f t="shared" ref="I21:I28" si="10">IF(H40&lt;&gt;"",(AD21*H40)/3,"")</f>
        <v>3</v>
      </c>
      <c r="J21" s="164">
        <f t="shared" ref="J21:J28" si="11">IF(I40&lt;&gt;"",(AD21*I40)/3,"")</f>
        <v>3</v>
      </c>
      <c r="K21" s="164">
        <f t="shared" ref="K21:K28" si="12">IF(J40&lt;&gt;"",(AD21*J40)/3,"")</f>
        <v>3</v>
      </c>
      <c r="L21" s="164">
        <f t="shared" ref="L21:L28" si="13">IF(K40&lt;&gt;"",(AD21*K40)/3,"")</f>
        <v>3</v>
      </c>
      <c r="M21" s="164">
        <f t="shared" ref="M21:M28" si="14">IF(L40&lt;&gt;"",(AD21*L40)/3,"")</f>
        <v>3</v>
      </c>
      <c r="N21" s="164" t="str">
        <f t="shared" ref="N21:N28" si="15">IF(M40&lt;&gt;"",(AD21*M40)/3,"")</f>
        <v/>
      </c>
      <c r="O21" s="164" t="str">
        <f t="shared" ref="O21:O28" si="16">IF(N40&lt;&gt;"",(AD21*N40)/3,"")</f>
        <v/>
      </c>
      <c r="P21" s="164" t="str">
        <f t="shared" ref="P21:P28" si="17">IF(O40&lt;&gt;"",(AD21*O40)/3,"")</f>
        <v/>
      </c>
      <c r="Q21" s="164" t="str">
        <f t="shared" ref="Q21:Q28" si="18">IF(P40&lt;&gt;"",(AD21*P40)/3,"")</f>
        <v/>
      </c>
      <c r="R21" s="164" t="str">
        <f t="shared" ref="R21:R28" si="19">IF(Q40&lt;&gt;"",(AD21*Q40)/3,"")</f>
        <v/>
      </c>
      <c r="S21" s="164" t="str">
        <f t="shared" ref="S21:S28" si="20">IF(R40&lt;&gt;"",(AD21*R40)/3,"")</f>
        <v/>
      </c>
      <c r="T21" s="45"/>
      <c r="U21" s="119" t="s">
        <v>66</v>
      </c>
      <c r="V21" s="165">
        <f>'Database (LECTURE-RES-PRAC)'!DA319</f>
        <v>3</v>
      </c>
      <c r="W21" s="165">
        <f>IF(C7="LECTURE",'Exam (LECTURE ONLY)'!AP324,  IF(C7="STUDENT FORMATION",OUTPUT!AP324, IF(C7="PRACTICUM",OUTPUT!AP324, IF(C7="RESEARCH",OUTPUT!AP324, ""))))</f>
        <v>3</v>
      </c>
      <c r="X21" s="166">
        <f t="shared" ref="X21:Y21" si="21">IFERROR(V21*X$19,0)</f>
        <v>1.8000000000000003</v>
      </c>
      <c r="Y21" s="166">
        <f t="shared" si="21"/>
        <v>1.2000000000000002</v>
      </c>
      <c r="Z21" s="167">
        <f t="shared" si="2"/>
        <v>3.0000000000000004</v>
      </c>
      <c r="AA21" s="168">
        <f>'Database (LECTURE-RES-PRAC)'!CZ319</f>
        <v>1</v>
      </c>
      <c r="AB21" s="168">
        <f>IF(C7="LECTURE",'Exam (LECTURE ONLY)'!AO324,IF(C7="STUDENT FORMATION",OUTPUT!AO324,IF(C7="PRACTICUM",OUTPUT!AO324,IF(C7="RESEARCH",OUTPUT!AO324,0))))</f>
        <v>1</v>
      </c>
      <c r="AC21" s="169">
        <f t="shared" si="3"/>
        <v>1</v>
      </c>
      <c r="AD21" s="287">
        <f t="shared" ref="AD21:AD29" si="22">IF(AC21="","",IF(AC21&lt;50%,1,IF(AND(AC21&gt;=50%,AC21&lt;C$11),2,IF(AC21&gt;=C$11,3))))</f>
        <v>3</v>
      </c>
    </row>
    <row r="22" spans="1:30" ht="15.75" customHeight="1">
      <c r="A22" s="45"/>
      <c r="B22" s="64" t="s">
        <v>67</v>
      </c>
      <c r="C22" s="106" t="str">
        <f t="shared" si="4"/>
        <v>Y</v>
      </c>
      <c r="D22" s="164">
        <f t="shared" si="5"/>
        <v>3</v>
      </c>
      <c r="E22" s="164">
        <f t="shared" si="6"/>
        <v>3</v>
      </c>
      <c r="F22" s="164">
        <f t="shared" si="7"/>
        <v>3</v>
      </c>
      <c r="G22" s="164">
        <f t="shared" si="8"/>
        <v>3</v>
      </c>
      <c r="H22" s="164">
        <f t="shared" si="9"/>
        <v>3</v>
      </c>
      <c r="I22" s="164">
        <f t="shared" si="10"/>
        <v>3</v>
      </c>
      <c r="J22" s="164">
        <f t="shared" si="11"/>
        <v>3</v>
      </c>
      <c r="K22" s="164">
        <f t="shared" si="12"/>
        <v>3</v>
      </c>
      <c r="L22" s="164">
        <f t="shared" si="13"/>
        <v>3</v>
      </c>
      <c r="M22" s="164">
        <f t="shared" si="14"/>
        <v>3</v>
      </c>
      <c r="N22" s="164" t="str">
        <f t="shared" si="15"/>
        <v/>
      </c>
      <c r="O22" s="164" t="str">
        <f t="shared" si="16"/>
        <v/>
      </c>
      <c r="P22" s="164" t="str">
        <f t="shared" si="17"/>
        <v/>
      </c>
      <c r="Q22" s="164" t="str">
        <f t="shared" si="18"/>
        <v/>
      </c>
      <c r="R22" s="164" t="str">
        <f t="shared" si="19"/>
        <v/>
      </c>
      <c r="S22" s="164" t="str">
        <f t="shared" si="20"/>
        <v/>
      </c>
      <c r="T22" s="45"/>
      <c r="U22" s="119" t="s">
        <v>67</v>
      </c>
      <c r="V22" s="165">
        <f>'Database (LECTURE-RES-PRAC)'!DD319</f>
        <v>3</v>
      </c>
      <c r="W22" s="165">
        <f>IF(C7="LECTURE",'Exam (LECTURE ONLY)'!AS324,IF(C7="STUDENT FORMATION",OUTPUT!AS324,IF(C7="PRACTICUM",OUTPUT!AS324,IF(C7="RESEARCH",OUTPUT!AS324,""))))</f>
        <v>3</v>
      </c>
      <c r="X22" s="166">
        <f t="shared" ref="X22:Y22" si="23">IFERROR(V22*X$19,0)</f>
        <v>1.8000000000000003</v>
      </c>
      <c r="Y22" s="166">
        <f t="shared" si="23"/>
        <v>1.2000000000000002</v>
      </c>
      <c r="Z22" s="167">
        <f t="shared" si="2"/>
        <v>3.0000000000000004</v>
      </c>
      <c r="AA22" s="168">
        <f>'Database (LECTURE-RES-PRAC)'!DC319</f>
        <v>1</v>
      </c>
      <c r="AB22" s="168">
        <f>IF(C7="LECTURE",'Exam (LECTURE ONLY)'!AR324,IF(C7="STUDENT FORMATION",OUTPUT!AR324,IF(C7="PRACTICUM",OUTPUT!AR324,IF(C7="RESEARCH",OUTPUT!AR324,0))))</f>
        <v>1</v>
      </c>
      <c r="AC22" s="169">
        <f t="shared" si="3"/>
        <v>1</v>
      </c>
      <c r="AD22" s="287">
        <f t="shared" si="22"/>
        <v>3</v>
      </c>
    </row>
    <row r="23" spans="1:30" ht="15.75" customHeight="1">
      <c r="A23" s="45"/>
      <c r="B23" s="64" t="s">
        <v>68</v>
      </c>
      <c r="C23" s="106" t="str">
        <f t="shared" si="4"/>
        <v>N</v>
      </c>
      <c r="D23" s="164">
        <f t="shared" si="5"/>
        <v>1</v>
      </c>
      <c r="E23" s="164" t="str">
        <f t="shared" si="6"/>
        <v/>
      </c>
      <c r="F23" s="164" t="str">
        <f t="shared" si="7"/>
        <v/>
      </c>
      <c r="G23" s="164" t="str">
        <f t="shared" si="8"/>
        <v/>
      </c>
      <c r="H23" s="164" t="str">
        <f t="shared" si="9"/>
        <v/>
      </c>
      <c r="I23" s="164" t="str">
        <f t="shared" si="10"/>
        <v/>
      </c>
      <c r="J23" s="164" t="str">
        <f t="shared" si="11"/>
        <v/>
      </c>
      <c r="K23" s="164" t="str">
        <f t="shared" si="12"/>
        <v/>
      </c>
      <c r="L23" s="164" t="str">
        <f t="shared" si="13"/>
        <v/>
      </c>
      <c r="M23" s="164" t="str">
        <f t="shared" si="14"/>
        <v/>
      </c>
      <c r="N23" s="164" t="str">
        <f t="shared" si="15"/>
        <v/>
      </c>
      <c r="O23" s="164" t="str">
        <f t="shared" si="16"/>
        <v/>
      </c>
      <c r="P23" s="164" t="str">
        <f t="shared" si="17"/>
        <v/>
      </c>
      <c r="Q23" s="164" t="str">
        <f t="shared" si="18"/>
        <v/>
      </c>
      <c r="R23" s="164" t="str">
        <f t="shared" si="19"/>
        <v/>
      </c>
      <c r="S23" s="164" t="str">
        <f t="shared" si="20"/>
        <v/>
      </c>
      <c r="T23" s="45"/>
      <c r="U23" s="119" t="s">
        <v>68</v>
      </c>
      <c r="V23" s="165">
        <f>'Database (LECTURE-RES-PRAC)'!DG319</f>
        <v>2.3333333333333335</v>
      </c>
      <c r="W23" s="165" t="str">
        <f>IF(C7="LECTURE",'Exam (LECTURE ONLY)'!AV324,IF(C7="STUDENT FORMATION",OUTPUT!AV324,IF(C7="PRACTICUM",OUTPUT!AV324,IF(C7="RESEARCH",OUTPUT!AV324,""))))</f>
        <v/>
      </c>
      <c r="X23" s="166">
        <f t="shared" ref="X23:Y23" si="24">IFERROR(V23*X$19,0)</f>
        <v>1.4000000000000004</v>
      </c>
      <c r="Y23" s="166">
        <f t="shared" si="24"/>
        <v>0</v>
      </c>
      <c r="Z23" s="167">
        <f t="shared" si="2"/>
        <v>1.4000000000000004</v>
      </c>
      <c r="AA23" s="168">
        <f>'Database (LECTURE-RES-PRAC)'!DF319</f>
        <v>0.66666666666666663</v>
      </c>
      <c r="AB23" s="168">
        <f>IF(C7="LECTURE",'Exam (LECTURE ONLY)'!AU324,IF(C7="STUDENT FORMATION",OUTPUT!AU324,IF(C7="PRACTICUM",OUTPUT!AU324,IF(C7="RESEARCH",OUTPUT!AU324,0))))</f>
        <v>0</v>
      </c>
      <c r="AC23" s="169">
        <f t="shared" si="3"/>
        <v>0.4</v>
      </c>
      <c r="AD23" s="287">
        <f t="shared" si="22"/>
        <v>1</v>
      </c>
    </row>
    <row r="24" spans="1:30" ht="15.75" customHeight="1">
      <c r="A24" s="45"/>
      <c r="B24" s="64" t="s">
        <v>69</v>
      </c>
      <c r="C24" s="106" t="str">
        <f t="shared" si="4"/>
        <v>Y</v>
      </c>
      <c r="D24" s="164">
        <f t="shared" si="5"/>
        <v>3</v>
      </c>
      <c r="E24" s="164" t="str">
        <f t="shared" si="6"/>
        <v/>
      </c>
      <c r="F24" s="164" t="str">
        <f t="shared" si="7"/>
        <v/>
      </c>
      <c r="G24" s="164" t="str">
        <f t="shared" si="8"/>
        <v/>
      </c>
      <c r="H24" s="164" t="str">
        <f t="shared" si="9"/>
        <v/>
      </c>
      <c r="I24" s="164" t="str">
        <f t="shared" si="10"/>
        <v/>
      </c>
      <c r="J24" s="164" t="str">
        <f t="shared" si="11"/>
        <v/>
      </c>
      <c r="K24" s="164" t="str">
        <f t="shared" si="12"/>
        <v/>
      </c>
      <c r="L24" s="164" t="str">
        <f t="shared" si="13"/>
        <v/>
      </c>
      <c r="M24" s="164" t="str">
        <f t="shared" si="14"/>
        <v/>
      </c>
      <c r="N24" s="164" t="str">
        <f t="shared" si="15"/>
        <v/>
      </c>
      <c r="O24" s="164" t="str">
        <f t="shared" si="16"/>
        <v/>
      </c>
      <c r="P24" s="164" t="str">
        <f t="shared" si="17"/>
        <v/>
      </c>
      <c r="Q24" s="164" t="str">
        <f t="shared" si="18"/>
        <v/>
      </c>
      <c r="R24" s="164" t="str">
        <f t="shared" si="19"/>
        <v/>
      </c>
      <c r="S24" s="164" t="str">
        <f t="shared" si="20"/>
        <v/>
      </c>
      <c r="T24" s="45"/>
      <c r="U24" s="119" t="s">
        <v>69</v>
      </c>
      <c r="V24" s="165">
        <f>'Database (LECTURE-RES-PRAC)'!DJ319</f>
        <v>3</v>
      </c>
      <c r="W24" s="165" t="str">
        <f>IF(C7="LECTURE",'Exam (LECTURE ONLY)'!AY324,IF(C7="STUDENT FORMATION",OUTPUT!AY324,IF(C7="PRACTICUM",OUTPUT!AY324,IF(C7="RESEARCH",OUTPUT!AY324,""))))</f>
        <v/>
      </c>
      <c r="X24" s="166">
        <f t="shared" ref="X24:Y24" si="25">IFERROR(V24*X$19,0)</f>
        <v>1.8000000000000003</v>
      </c>
      <c r="Y24" s="166">
        <f t="shared" si="25"/>
        <v>0</v>
      </c>
      <c r="Z24" s="167">
        <f t="shared" si="2"/>
        <v>1.8000000000000003</v>
      </c>
      <c r="AA24" s="168">
        <f>'Database (LECTURE-RES-PRAC)'!DI319</f>
        <v>1</v>
      </c>
      <c r="AB24" s="168">
        <f>IF(C7="LECTURE",'Exam (LECTURE ONLY)'!AX324,IF(C7="STUDENT FORMATION",OUTPUT!AX324,IF(C7="PRACTICUM",OUTPUT!AX324,IF(C7="RESEARCH",OUTPUT!AX324,0))))</f>
        <v>0</v>
      </c>
      <c r="AC24" s="169">
        <f t="shared" si="3"/>
        <v>0.60000000000000009</v>
      </c>
      <c r="AD24" s="287">
        <f t="shared" si="22"/>
        <v>3</v>
      </c>
    </row>
    <row r="25" spans="1:30" ht="15.75" customHeight="1">
      <c r="A25" s="45"/>
      <c r="B25" s="64" t="s">
        <v>70</v>
      </c>
      <c r="C25" s="106" t="str">
        <f t="shared" si="4"/>
        <v/>
      </c>
      <c r="D25" s="164" t="str">
        <f t="shared" si="5"/>
        <v/>
      </c>
      <c r="E25" s="164" t="str">
        <f t="shared" si="6"/>
        <v/>
      </c>
      <c r="F25" s="164" t="str">
        <f t="shared" si="7"/>
        <v/>
      </c>
      <c r="G25" s="164" t="str">
        <f t="shared" si="8"/>
        <v/>
      </c>
      <c r="H25" s="164" t="str">
        <f t="shared" si="9"/>
        <v/>
      </c>
      <c r="I25" s="164" t="str">
        <f t="shared" si="10"/>
        <v/>
      </c>
      <c r="J25" s="164" t="str">
        <f t="shared" si="11"/>
        <v/>
      </c>
      <c r="K25" s="164" t="str">
        <f t="shared" si="12"/>
        <v/>
      </c>
      <c r="L25" s="164" t="str">
        <f t="shared" si="13"/>
        <v/>
      </c>
      <c r="M25" s="164" t="str">
        <f t="shared" si="14"/>
        <v/>
      </c>
      <c r="N25" s="164" t="str">
        <f t="shared" si="15"/>
        <v/>
      </c>
      <c r="O25" s="164" t="str">
        <f t="shared" si="16"/>
        <v/>
      </c>
      <c r="P25" s="164" t="str">
        <f t="shared" si="17"/>
        <v/>
      </c>
      <c r="Q25" s="164" t="str">
        <f t="shared" si="18"/>
        <v/>
      </c>
      <c r="R25" s="164" t="str">
        <f t="shared" si="19"/>
        <v/>
      </c>
      <c r="S25" s="164" t="str">
        <f t="shared" si="20"/>
        <v/>
      </c>
      <c r="T25" s="45"/>
      <c r="U25" s="119" t="s">
        <v>70</v>
      </c>
      <c r="V25" s="165" t="str">
        <f>'Database (LECTURE-RES-PRAC)'!DM319</f>
        <v/>
      </c>
      <c r="W25" s="165" t="str">
        <f>IF(C7="LECTURE",'Exam (LECTURE ONLY)'!BB324,  IF(C7="STUDENT FORMATION",OUTPUT!BB324, IF(C7="PRACTICUM",OUTPUT!BB324, IF(C7="RESEARCH",OUTPUT!BB324, ""))))</f>
        <v/>
      </c>
      <c r="X25" s="166">
        <f t="shared" ref="X25:Y25" si="26">IFERROR(V25*X$19,0)</f>
        <v>0</v>
      </c>
      <c r="Y25" s="166">
        <f t="shared" si="26"/>
        <v>0</v>
      </c>
      <c r="Z25" s="167">
        <f t="shared" si="2"/>
        <v>0</v>
      </c>
      <c r="AA25" s="168">
        <f>'Database (LECTURE-RES-PRAC)'!DL319</f>
        <v>0</v>
      </c>
      <c r="AB25" s="168">
        <f>IF(C7="LECTURE",'Exam (LECTURE ONLY)'!BA324,IF(C7="STUDENT FORMATION",OUTPUT!BA324,IF(C7="PRACTICUM",OUTPUT!BA324,IF(C7="RESEARCH",OUTPUT!BA324,0))))</f>
        <v>0</v>
      </c>
      <c r="AC25" s="169" t="str">
        <f t="shared" si="3"/>
        <v/>
      </c>
      <c r="AD25" s="287" t="str">
        <f t="shared" si="22"/>
        <v/>
      </c>
    </row>
    <row r="26" spans="1:30" ht="15.75" customHeight="1">
      <c r="A26" s="45"/>
      <c r="B26" s="64" t="s">
        <v>71</v>
      </c>
      <c r="C26" s="106" t="str">
        <f t="shared" si="4"/>
        <v/>
      </c>
      <c r="D26" s="164" t="str">
        <f t="shared" si="5"/>
        <v/>
      </c>
      <c r="E26" s="164" t="str">
        <f t="shared" si="6"/>
        <v/>
      </c>
      <c r="F26" s="164" t="str">
        <f t="shared" si="7"/>
        <v/>
      </c>
      <c r="G26" s="164" t="str">
        <f t="shared" si="8"/>
        <v/>
      </c>
      <c r="H26" s="164" t="str">
        <f t="shared" si="9"/>
        <v/>
      </c>
      <c r="I26" s="164" t="str">
        <f t="shared" si="10"/>
        <v/>
      </c>
      <c r="J26" s="164" t="str">
        <f t="shared" si="11"/>
        <v/>
      </c>
      <c r="K26" s="164" t="str">
        <f t="shared" si="12"/>
        <v/>
      </c>
      <c r="L26" s="164" t="str">
        <f t="shared" si="13"/>
        <v/>
      </c>
      <c r="M26" s="164" t="str">
        <f t="shared" si="14"/>
        <v/>
      </c>
      <c r="N26" s="164" t="str">
        <f t="shared" si="15"/>
        <v/>
      </c>
      <c r="O26" s="164" t="str">
        <f t="shared" si="16"/>
        <v/>
      </c>
      <c r="P26" s="164" t="str">
        <f t="shared" si="17"/>
        <v/>
      </c>
      <c r="Q26" s="164" t="str">
        <f t="shared" si="18"/>
        <v/>
      </c>
      <c r="R26" s="164" t="str">
        <f t="shared" si="19"/>
        <v/>
      </c>
      <c r="S26" s="164" t="str">
        <f t="shared" si="20"/>
        <v/>
      </c>
      <c r="T26" s="45"/>
      <c r="U26" s="119" t="s">
        <v>71</v>
      </c>
      <c r="V26" s="165" t="str">
        <f>'Database (LECTURE-RES-PRAC)'!DP319</f>
        <v/>
      </c>
      <c r="W26" s="165" t="str">
        <f>IF(C7="LECTURE",'Exam (LECTURE ONLY)'!BE324,IF(C7="STUDENT FORMATION",OUTPUT!BE324, IF(C7="PRACTICUM",OUTPUT!BE324, IF(C7="RESEARCH",OUTPUT!BE324, ""))))</f>
        <v/>
      </c>
      <c r="X26" s="166">
        <f t="shared" ref="X26:Y26" si="27">IFERROR(V26*X$19,0)</f>
        <v>0</v>
      </c>
      <c r="Y26" s="166">
        <f t="shared" si="27"/>
        <v>0</v>
      </c>
      <c r="Z26" s="167">
        <f t="shared" si="2"/>
        <v>0</v>
      </c>
      <c r="AA26" s="168">
        <f>'Database (LECTURE-RES-PRAC)'!DO319</f>
        <v>0</v>
      </c>
      <c r="AB26" s="168">
        <f>IF(C7="LECTURE",'Exam (LECTURE ONLY)'!BD324,IF(C7="STUDENT FORMATION",OUTPUT!BD324,IF(C7="PRACTICUM",OUTPUT!BD324,IF(C7="RESEARCH",OUTPUT!BD324,0))))</f>
        <v>0</v>
      </c>
      <c r="AC26" s="169" t="str">
        <f t="shared" si="3"/>
        <v/>
      </c>
      <c r="AD26" s="287" t="str">
        <f t="shared" si="22"/>
        <v/>
      </c>
    </row>
    <row r="27" spans="1:30" ht="15.75" customHeight="1">
      <c r="A27" s="45"/>
      <c r="B27" s="64" t="s">
        <v>72</v>
      </c>
      <c r="C27" s="106" t="str">
        <f t="shared" si="4"/>
        <v/>
      </c>
      <c r="D27" s="164" t="str">
        <f t="shared" si="5"/>
        <v/>
      </c>
      <c r="E27" s="164" t="str">
        <f t="shared" si="6"/>
        <v/>
      </c>
      <c r="F27" s="164" t="str">
        <f t="shared" si="7"/>
        <v/>
      </c>
      <c r="G27" s="164" t="str">
        <f t="shared" si="8"/>
        <v/>
      </c>
      <c r="H27" s="164" t="str">
        <f t="shared" si="9"/>
        <v/>
      </c>
      <c r="I27" s="164" t="str">
        <f t="shared" si="10"/>
        <v/>
      </c>
      <c r="J27" s="164" t="str">
        <f t="shared" si="11"/>
        <v/>
      </c>
      <c r="K27" s="164" t="str">
        <f t="shared" si="12"/>
        <v/>
      </c>
      <c r="L27" s="164" t="str">
        <f t="shared" si="13"/>
        <v/>
      </c>
      <c r="M27" s="164" t="str">
        <f t="shared" si="14"/>
        <v/>
      </c>
      <c r="N27" s="164" t="str">
        <f t="shared" si="15"/>
        <v/>
      </c>
      <c r="O27" s="164" t="str">
        <f t="shared" si="16"/>
        <v/>
      </c>
      <c r="P27" s="164" t="str">
        <f t="shared" si="17"/>
        <v/>
      </c>
      <c r="Q27" s="164" t="str">
        <f t="shared" si="18"/>
        <v/>
      </c>
      <c r="R27" s="164" t="str">
        <f t="shared" si="19"/>
        <v/>
      </c>
      <c r="S27" s="164" t="str">
        <f t="shared" si="20"/>
        <v/>
      </c>
      <c r="T27" s="45"/>
      <c r="U27" s="119" t="s">
        <v>72</v>
      </c>
      <c r="V27" s="165" t="str">
        <f>'Database (LECTURE-RES-PRAC)'!DS319</f>
        <v/>
      </c>
      <c r="W27" s="165" t="str">
        <f>IF(C7="LECTURE",'Exam (LECTURE ONLY)'!BH324,IF(C7="STUDENT FORMATION",OUTPUT!BH324,IF(C7="PRACTICUM",OUTPUT!BH324,IF(C7="RESEARCH",OUTPUT!BH324,""))))</f>
        <v/>
      </c>
      <c r="X27" s="166">
        <f t="shared" ref="X27:Y27" si="28">IFERROR(V27*X$19,0)</f>
        <v>0</v>
      </c>
      <c r="Y27" s="166">
        <f t="shared" si="28"/>
        <v>0</v>
      </c>
      <c r="Z27" s="167">
        <f t="shared" si="2"/>
        <v>0</v>
      </c>
      <c r="AA27" s="168">
        <f>'Database (LECTURE-RES-PRAC)'!DR319</f>
        <v>0</v>
      </c>
      <c r="AB27" s="168">
        <f>IF(C7="LECTURE",'Exam (LECTURE ONLY)'!BG324,IF(C7="STUDENT FORMATION",OUTPUT!BG324,IF(C7="PRACTICUM",OUTPUT!BG324,IF(C7="RESEARCH",OUTPUT!BG324,0))))</f>
        <v>0</v>
      </c>
      <c r="AC27" s="169" t="str">
        <f t="shared" si="3"/>
        <v/>
      </c>
      <c r="AD27" s="287" t="str">
        <f t="shared" si="22"/>
        <v/>
      </c>
    </row>
    <row r="28" spans="1:30" ht="16.5" customHeight="1">
      <c r="A28" s="45"/>
      <c r="B28" s="64" t="s">
        <v>73</v>
      </c>
      <c r="C28" s="106" t="str">
        <f t="shared" si="4"/>
        <v/>
      </c>
      <c r="D28" s="164" t="str">
        <f t="shared" si="5"/>
        <v/>
      </c>
      <c r="E28" s="164" t="str">
        <f t="shared" si="6"/>
        <v/>
      </c>
      <c r="F28" s="164" t="str">
        <f t="shared" si="7"/>
        <v/>
      </c>
      <c r="G28" s="164" t="str">
        <f t="shared" si="8"/>
        <v/>
      </c>
      <c r="H28" s="164" t="str">
        <f t="shared" si="9"/>
        <v/>
      </c>
      <c r="I28" s="164" t="str">
        <f t="shared" si="10"/>
        <v/>
      </c>
      <c r="J28" s="164" t="str">
        <f t="shared" si="11"/>
        <v/>
      </c>
      <c r="K28" s="164" t="str">
        <f t="shared" si="12"/>
        <v/>
      </c>
      <c r="L28" s="164" t="str">
        <f t="shared" si="13"/>
        <v/>
      </c>
      <c r="M28" s="164" t="str">
        <f t="shared" si="14"/>
        <v/>
      </c>
      <c r="N28" s="164" t="str">
        <f t="shared" si="15"/>
        <v/>
      </c>
      <c r="O28" s="164" t="str">
        <f t="shared" si="16"/>
        <v/>
      </c>
      <c r="P28" s="164" t="str">
        <f t="shared" si="17"/>
        <v/>
      </c>
      <c r="Q28" s="164" t="str">
        <f t="shared" si="18"/>
        <v/>
      </c>
      <c r="R28" s="164" t="str">
        <f t="shared" si="19"/>
        <v/>
      </c>
      <c r="S28" s="164" t="str">
        <f t="shared" si="20"/>
        <v/>
      </c>
      <c r="T28" s="45"/>
      <c r="U28" s="119" t="s">
        <v>73</v>
      </c>
      <c r="V28" s="165" t="str">
        <f>'Database (LECTURE-RES-PRAC)'!DV319</f>
        <v/>
      </c>
      <c r="W28" s="165" t="str">
        <f>IF(C7="LECTURE",'Exam (LECTURE ONLY)'!BK324,  IF(C7="STUDENT FORMATION",OUTPUT!BK324, IF(C7="PRACTICUM",OUTPUT!BK324, IF(C7="RESEARCH",OUTPUT!BK324, ""))))</f>
        <v/>
      </c>
      <c r="X28" s="166">
        <f t="shared" ref="X28:Y28" si="29">IFERROR(V28*X$19,0)</f>
        <v>0</v>
      </c>
      <c r="Y28" s="166">
        <f t="shared" si="29"/>
        <v>0</v>
      </c>
      <c r="Z28" s="167">
        <f t="shared" si="2"/>
        <v>0</v>
      </c>
      <c r="AA28" s="168">
        <f>'Database (LECTURE-RES-PRAC)'!DU319</f>
        <v>0</v>
      </c>
      <c r="AB28" s="168">
        <f>IF(C7="LECTURE",'Exam (LECTURE ONLY)'!BJ324,IF(C7="STUDENT FORMATION",OUTPUT!BJ324,IF(C7="PRACTICUM",OUTPUT!BJ324,IF(C7="RESEARCH",OUTPUT!BJ324,0))))</f>
        <v>0</v>
      </c>
      <c r="AC28" s="169" t="str">
        <f t="shared" si="3"/>
        <v/>
      </c>
      <c r="AD28" s="287" t="str">
        <f t="shared" si="22"/>
        <v/>
      </c>
    </row>
    <row r="29" spans="1:30" ht="15.75" customHeight="1">
      <c r="A29" s="45"/>
      <c r="B29" s="64" t="s">
        <v>74</v>
      </c>
      <c r="C29" s="106" t="str">
        <f t="shared" si="4"/>
        <v/>
      </c>
      <c r="D29" s="164" t="str">
        <f>IF(C48&lt;&gt;"",(AD29*C48)/3,"")</f>
        <v/>
      </c>
      <c r="E29" s="164" t="str">
        <f>IF(D48&lt;&gt;"",(AD29*D48)/3,"")</f>
        <v/>
      </c>
      <c r="F29" s="164" t="str">
        <f>IF(E48&lt;&gt;"",(AD29*E48)/3,"")</f>
        <v/>
      </c>
      <c r="G29" s="164" t="str">
        <f>IF(F48&lt;&gt;"",(AD29*F48)/3,"")</f>
        <v/>
      </c>
      <c r="H29" s="164" t="str">
        <f>IF(G48&lt;&gt;"",(AD29*G48)/3,"")</f>
        <v/>
      </c>
      <c r="I29" s="164" t="str">
        <f>IF(H48&lt;&gt;"",(AD29*H48)/3,"")</f>
        <v/>
      </c>
      <c r="J29" s="164" t="str">
        <f>IF(I48&lt;&gt;"",(AD29*I48)/3,"")</f>
        <v/>
      </c>
      <c r="K29" s="164" t="str">
        <f>IF(J48&lt;&gt;"",(AD29*J48)/3,"")</f>
        <v/>
      </c>
      <c r="L29" s="164" t="str">
        <f>IF(K48&lt;&gt;"",(AD29*K48)/3,"")</f>
        <v/>
      </c>
      <c r="M29" s="164" t="str">
        <f>IF(L48&lt;&gt;"",(AD29*L48)/3,"")</f>
        <v/>
      </c>
      <c r="N29" s="164" t="str">
        <f>IF(M48&lt;&gt;"",(AD29*M48)/3,"")</f>
        <v/>
      </c>
      <c r="O29" s="164" t="str">
        <f>IF(N48&lt;&gt;"",(AD29*N48)/3,"")</f>
        <v/>
      </c>
      <c r="P29" s="164" t="str">
        <f>IF(O48&lt;&gt;"",(AD29*O48)/3,"")</f>
        <v/>
      </c>
      <c r="Q29" s="164" t="str">
        <f>IF(P48&lt;&gt;"",(AD29*P48)/3,"")</f>
        <v/>
      </c>
      <c r="R29" s="164" t="str">
        <f>IF(Q48&lt;&gt;"",(AD29*Q48)/3,"")</f>
        <v/>
      </c>
      <c r="S29" s="164" t="str">
        <f>IF(R48&lt;&gt;"",(AD29*R48)/3,"")</f>
        <v/>
      </c>
      <c r="T29" s="45"/>
      <c r="U29" s="119" t="s">
        <v>74</v>
      </c>
      <c r="V29" s="165" t="str">
        <f>'Database (LECTURE-RES-PRAC)'!DY319</f>
        <v/>
      </c>
      <c r="W29" s="165" t="str">
        <f>IF(C7="LECTURE",'Exam (LECTURE ONLY)'!BN324,  IF(C7="STUDENT FORMATION",OUTPUT!BN324, IF(C7="PRACTICUM",OUTPUT!BN324, IF(C7="RESEARCH",OUTPUT!BN324, ""))))</f>
        <v/>
      </c>
      <c r="X29" s="166">
        <f t="shared" ref="X29:Y29" si="30">IFERROR(V29*X$19,0)</f>
        <v>0</v>
      </c>
      <c r="Y29" s="166">
        <f t="shared" si="30"/>
        <v>0</v>
      </c>
      <c r="Z29" s="167">
        <f t="shared" si="2"/>
        <v>0</v>
      </c>
      <c r="AA29" s="168">
        <f>'Database (LECTURE-RES-PRAC)'!DX319</f>
        <v>0</v>
      </c>
      <c r="AB29" s="168">
        <f>IF(C7="LECTURE",'Exam (LECTURE ONLY)'!BM324,IF(C7="STUDENT FORMATION",OUTPUT!BM324,IF(C7="PRACTICUM",OUTPUT!BM324,IF(C7="RESEARCH",OUTPUT!BM324,0))))</f>
        <v>0</v>
      </c>
      <c r="AC29" s="169" t="str">
        <f t="shared" si="3"/>
        <v/>
      </c>
      <c r="AD29" s="287" t="str">
        <f t="shared" si="22"/>
        <v/>
      </c>
    </row>
    <row r="30" spans="1:30" ht="15.75" customHeight="1">
      <c r="A30" s="45"/>
      <c r="B30" s="412" t="s">
        <v>311</v>
      </c>
      <c r="C30" s="433"/>
      <c r="D30" s="170">
        <f>IFERROR(SUMIF(C$20:C$29,"Y",D20:D29)/(SUM(D20:D29)),"")</f>
        <v>0.92307692307692313</v>
      </c>
      <c r="E30" s="170">
        <f>IFERROR(SUMIF(C$20:C$29,"Y",E20:E29)/(SUM(E20:E29)),"")</f>
        <v>1</v>
      </c>
      <c r="F30" s="170">
        <f>IFERROR(SUMIF(C$20:C$29,"Y",F20:F29)/(COUNT(F20:F29)*3),"")</f>
        <v>1</v>
      </c>
      <c r="G30" s="170">
        <f>IFERROR(SUMIF(C$20:C$29,"Y",G20:G29)/(COUNT(G20:G29)*3),"")</f>
        <v>1</v>
      </c>
      <c r="H30" s="170">
        <f>IFERROR(SUMIF(C$20:C$29,"Y",H20:H29)/(COUNT(H20:H29)*3),"")</f>
        <v>1</v>
      </c>
      <c r="I30" s="170">
        <f>IFERROR(SUMIF(C$20:C$29,"Y",I20:I29)/(COUNT(I20:I29)*3),"")</f>
        <v>1</v>
      </c>
      <c r="J30" s="170">
        <f>IFERROR(SUMIF(C$20:C$29,"Y",J20:J29)/(COUNT(J20:J29)*3),"")</f>
        <v>1</v>
      </c>
      <c r="K30" s="170">
        <f>IFERROR(SUMIF(C$20:C$29,"Y",K20:K29)/(COUNT(K20:K29)*3),"")</f>
        <v>1</v>
      </c>
      <c r="L30" s="170">
        <f>IFERROR(SUMIF(C$20:C$29,"Y",L20:L29)/(COUNT(L20:L29)*3),"")</f>
        <v>1</v>
      </c>
      <c r="M30" s="170">
        <f>IFERROR(SUMIF(C$20:C$29,"Y",M20:M29)/(COUNT(M20:M29)*3),"")</f>
        <v>1</v>
      </c>
      <c r="N30" s="170" t="str">
        <f>IFERROR(SUMIF(C$20:C$29,"Y",N20:N29)/(COUNT(N20:N29)*3),"")</f>
        <v/>
      </c>
      <c r="O30" s="170" t="str">
        <f>IFERROR(SUMIF(C$20:C$29,"Y",O20:O29)/(COUNT(O20:O29)*3),"")</f>
        <v/>
      </c>
      <c r="P30" s="170" t="str">
        <f>IFERROR(SUMIF(C$20:C$29,"Y",P20:P29)/(COUNT(P20:P29)*3),"")</f>
        <v/>
      </c>
      <c r="Q30" s="170" t="str">
        <f>IFERROR(SUMIF(C$20:C$29,"Y",Q20:Q29)/(COUNT(Q20:Q29)*3),"")</f>
        <v/>
      </c>
      <c r="R30" s="170" t="str">
        <f>IFERROR(SUMIF(C$20:C$29,"Y",R20:R29)/(COUNT(R20:R29)*3),"")</f>
        <v/>
      </c>
      <c r="S30" s="170" t="str">
        <f>IFERROR(SUMIF(C$20:C$29,"Y",S20:S29)/(COUNT(S20:S29)*3),"")</f>
        <v/>
      </c>
      <c r="T30" s="45"/>
      <c r="U30" s="119" t="s">
        <v>75</v>
      </c>
      <c r="V30" s="171">
        <f t="shared" ref="V30:W30" si="31">IFERROR(AVERAGE(V20:V24),"")</f>
        <v>2.7333333333333334</v>
      </c>
      <c r="W30" s="172">
        <f t="shared" si="31"/>
        <v>3</v>
      </c>
      <c r="X30" s="306"/>
      <c r="Y30" s="428"/>
      <c r="Z30" s="428"/>
      <c r="AA30" s="428"/>
      <c r="AB30" s="428"/>
      <c r="AC30" s="287"/>
      <c r="AD30" s="287"/>
    </row>
    <row r="31" spans="1:30" ht="15.75" customHeight="1">
      <c r="A31" s="45"/>
      <c r="B31" s="342" t="s">
        <v>312</v>
      </c>
      <c r="C31" s="433"/>
      <c r="D31" s="106" t="str">
        <f>IF(D30="","",IF(D30&gt;=C11,"Y","N"))</f>
        <v>Y</v>
      </c>
      <c r="E31" s="106" t="str">
        <f>IF(E30="","",IF(E30&gt;=C11,"Y","N"))</f>
        <v>Y</v>
      </c>
      <c r="F31" s="106" t="str">
        <f>IF(F30="","",IF(F30&gt;=C11,"Y","N"))</f>
        <v>Y</v>
      </c>
      <c r="G31" s="106" t="str">
        <f>IF(G30="","",IF(G30&gt;=C11,"Y","N"))</f>
        <v>Y</v>
      </c>
      <c r="H31" s="106" t="str">
        <f>IF(H30="","",IF(H30&gt;=C11,"Y","N"))</f>
        <v>Y</v>
      </c>
      <c r="I31" s="106" t="str">
        <f>IF(I30="","",IF(I30&gt;=C11,"Y","N"))</f>
        <v>Y</v>
      </c>
      <c r="J31" s="106" t="str">
        <f>IF(J30="","",IF(J30&gt;=C11,"Y","N"))</f>
        <v>Y</v>
      </c>
      <c r="K31" s="106" t="str">
        <f>IF(K30="","",IF(K30&gt;=C11,"Y","N"))</f>
        <v>Y</v>
      </c>
      <c r="L31" s="106" t="str">
        <f>IF(L30="","",IF(L30&gt;=C11,"Y","N"))</f>
        <v>Y</v>
      </c>
      <c r="M31" s="106" t="str">
        <f>IF(M30="","",IF(M30&gt;=C11,"Y","N"))</f>
        <v>Y</v>
      </c>
      <c r="N31" s="106" t="str">
        <f>IF(N30="","",IF(N30&gt;=C11,"Y","N"))</f>
        <v/>
      </c>
      <c r="O31" s="106" t="str">
        <f>IF(O30="","",IF(O30&gt;=C11,"Y","N"))</f>
        <v/>
      </c>
      <c r="P31" s="106" t="str">
        <f>IF(P30="","",IF(P30&gt;=C11,"Y","N"))</f>
        <v/>
      </c>
      <c r="Q31" s="106" t="str">
        <f>IF(Q30="","",IF(Q30&gt;=C11,"Y","N"))</f>
        <v/>
      </c>
      <c r="R31" s="106" t="str">
        <f>IF(R30="","",IF(R30&gt;=C11,"Y","N"))</f>
        <v/>
      </c>
      <c r="S31" s="106" t="str">
        <f>IF(S30="","",IF(S30&gt;=C11,"Y","N"))</f>
        <v/>
      </c>
      <c r="T31" s="45"/>
      <c r="U31" s="119" t="s">
        <v>313</v>
      </c>
      <c r="V31" s="173">
        <f>IFERROR('Database (LECTURE-RES-PRAC)'!D6+'Database (LECTURE-RES-PRAC)'!E6,"")</f>
        <v>0.60000000000000009</v>
      </c>
      <c r="W31" s="173">
        <f>'Database (LECTURE-RES-PRAC)'!F6</f>
        <v>0.4</v>
      </c>
      <c r="X31" s="443"/>
      <c r="Y31" s="416"/>
      <c r="Z31" s="416"/>
      <c r="AA31" s="416"/>
      <c r="AB31" s="419"/>
      <c r="AC31" s="287"/>
      <c r="AD31" s="287"/>
    </row>
    <row r="32" spans="1:30" ht="15.75" customHeight="1">
      <c r="A32" s="45"/>
      <c r="B32" s="481" t="s">
        <v>314</v>
      </c>
      <c r="C32" s="434"/>
      <c r="D32" s="174">
        <f>IFERROR(((C49*V33)/3),"")</f>
        <v>2.8400000000000012</v>
      </c>
      <c r="E32" s="174">
        <f>IFERROR(((D49*V33)/3),"")</f>
        <v>2.8400000000000012</v>
      </c>
      <c r="F32" s="174">
        <f>IFERROR(((E49*V33)/3),"")</f>
        <v>2.8400000000000012</v>
      </c>
      <c r="G32" s="174">
        <f>IFERROR(((F49*V33)/3),"")</f>
        <v>2.8400000000000012</v>
      </c>
      <c r="H32" s="174">
        <f>IFERROR(((G49*V33)/3),"")</f>
        <v>2.8400000000000012</v>
      </c>
      <c r="I32" s="174">
        <f>IFERROR(((H49*V33)/3),"")</f>
        <v>2.8400000000000012</v>
      </c>
      <c r="J32" s="174">
        <f>IFERROR(((I49*V33)/3),"")</f>
        <v>2.8400000000000012</v>
      </c>
      <c r="K32" s="174">
        <f>IFERROR(((J49*V33)/3),"")</f>
        <v>2.8400000000000012</v>
      </c>
      <c r="L32" s="174">
        <f>IFERROR(((K49*V33)/3),"")</f>
        <v>2.8400000000000012</v>
      </c>
      <c r="M32" s="174">
        <f>IFERROR(((L49*V33)/3),"")</f>
        <v>2.8400000000000012</v>
      </c>
      <c r="N32" s="174" t="str">
        <f>IFERROR(((M49*V33)/3),"")</f>
        <v/>
      </c>
      <c r="O32" s="174" t="str">
        <f>IFERROR(((N49*V33)/3),"")</f>
        <v/>
      </c>
      <c r="P32" s="174" t="str">
        <f>IFERROR(((O49*V33)/3),"")</f>
        <v/>
      </c>
      <c r="Q32" s="174" t="str">
        <f>IFERROR(((P49*V33)/3),"")</f>
        <v/>
      </c>
      <c r="R32" s="174" t="str">
        <f>IFERROR(((Q49*V33)/3),"")</f>
        <v/>
      </c>
      <c r="S32" s="174" t="str">
        <f>IFERROR(((R49*V33)/3),"")</f>
        <v/>
      </c>
      <c r="T32" s="45"/>
      <c r="U32" s="482" t="s">
        <v>315</v>
      </c>
      <c r="V32" s="165">
        <f t="shared" ref="V32:W32" si="32">IFERROR(V30*V31,"")</f>
        <v>1.6400000000000003</v>
      </c>
      <c r="W32" s="165">
        <f t="shared" si="32"/>
        <v>1.2000000000000002</v>
      </c>
      <c r="X32" s="443"/>
      <c r="Y32" s="416"/>
      <c r="Z32" s="416"/>
      <c r="AA32" s="416"/>
      <c r="AB32" s="419"/>
      <c r="AC32" s="287"/>
      <c r="AD32" s="287"/>
    </row>
    <row r="33" spans="1:30" ht="33.75" customHeight="1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83" t="s">
        <v>316</v>
      </c>
      <c r="V33" s="307">
        <f>IFERROR(V32+W32,"")</f>
        <v>2.8400000000000007</v>
      </c>
      <c r="W33" s="434"/>
      <c r="X33" s="443"/>
      <c r="Y33" s="419"/>
      <c r="Z33" s="419"/>
      <c r="AA33" s="419"/>
      <c r="AB33" s="419"/>
      <c r="AC33" s="287"/>
      <c r="AD33" s="287"/>
    </row>
    <row r="34" spans="1:30" ht="15.75" customHeight="1">
      <c r="A34" s="45"/>
      <c r="B34" s="317" t="s">
        <v>317</v>
      </c>
      <c r="C34" s="416"/>
      <c r="D34" s="416"/>
      <c r="E34" s="416"/>
      <c r="F34" s="416"/>
      <c r="G34" s="416"/>
      <c r="H34" s="416"/>
      <c r="I34" s="416"/>
      <c r="J34" s="416"/>
      <c r="K34" s="416"/>
      <c r="L34" s="416"/>
      <c r="M34" s="416"/>
      <c r="N34" s="416"/>
      <c r="O34" s="416"/>
      <c r="P34" s="416"/>
      <c r="Q34" s="416"/>
      <c r="R34" s="416"/>
      <c r="S34" s="45"/>
      <c r="T34" s="45"/>
      <c r="U34" s="484" t="s">
        <v>318</v>
      </c>
      <c r="V34" s="308">
        <f>IFERROR((V33*S49)/3,"")</f>
        <v>2.8400000000000012</v>
      </c>
      <c r="W34" s="429"/>
      <c r="X34" s="45"/>
      <c r="Y34" s="45"/>
      <c r="Z34" s="45"/>
      <c r="AA34" s="45"/>
      <c r="AB34" s="45"/>
      <c r="AC34" s="287"/>
      <c r="AD34" s="287"/>
    </row>
    <row r="35" spans="1:30" ht="15.75" customHeight="1">
      <c r="A35" s="45"/>
      <c r="B35" s="318" t="s">
        <v>319</v>
      </c>
      <c r="C35" s="419"/>
      <c r="D35" s="419"/>
      <c r="E35" s="419"/>
      <c r="F35" s="419"/>
      <c r="G35" s="419"/>
      <c r="H35" s="419"/>
      <c r="I35" s="419"/>
      <c r="J35" s="419"/>
      <c r="K35" s="419"/>
      <c r="L35" s="419"/>
      <c r="M35" s="419"/>
      <c r="N35" s="419"/>
      <c r="O35" s="419"/>
      <c r="P35" s="419"/>
      <c r="Q35" s="419"/>
      <c r="R35" s="419"/>
      <c r="S35" s="45"/>
      <c r="T35" s="45"/>
      <c r="U35" s="439"/>
      <c r="V35" s="430"/>
      <c r="W35" s="432"/>
      <c r="X35" s="45"/>
      <c r="Y35" s="45"/>
      <c r="Z35" s="45"/>
      <c r="AA35" s="45"/>
      <c r="AB35" s="45"/>
      <c r="AC35" s="287"/>
      <c r="AD35" s="287"/>
    </row>
    <row r="36" spans="1:30" ht="15.75" customHeight="1">
      <c r="A36" s="45"/>
      <c r="B36" s="419"/>
      <c r="C36" s="419"/>
      <c r="D36" s="419"/>
      <c r="E36" s="419"/>
      <c r="F36" s="419"/>
      <c r="G36" s="419"/>
      <c r="H36" s="419"/>
      <c r="I36" s="419"/>
      <c r="J36" s="419"/>
      <c r="K36" s="419"/>
      <c r="L36" s="419"/>
      <c r="M36" s="419"/>
      <c r="N36" s="419"/>
      <c r="O36" s="419"/>
      <c r="P36" s="419"/>
      <c r="Q36" s="419"/>
      <c r="R36" s="419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287"/>
      <c r="AD36" s="287"/>
    </row>
    <row r="37" spans="1:30" ht="15.75" customHeight="1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287"/>
      <c r="AD37" s="287"/>
    </row>
    <row r="38" spans="1:30" ht="15.75" customHeight="1">
      <c r="A38" s="45"/>
      <c r="B38" s="422" t="s">
        <v>48</v>
      </c>
      <c r="C38" s="423" t="s">
        <v>49</v>
      </c>
      <c r="D38" s="424" t="s">
        <v>50</v>
      </c>
      <c r="E38" s="424" t="s">
        <v>51</v>
      </c>
      <c r="F38" s="424" t="s">
        <v>52</v>
      </c>
      <c r="G38" s="424" t="s">
        <v>53</v>
      </c>
      <c r="H38" s="424" t="s">
        <v>54</v>
      </c>
      <c r="I38" s="424" t="s">
        <v>55</v>
      </c>
      <c r="J38" s="424" t="s">
        <v>56</v>
      </c>
      <c r="K38" s="424" t="s">
        <v>57</v>
      </c>
      <c r="L38" s="424" t="s">
        <v>58</v>
      </c>
      <c r="M38" s="424" t="s">
        <v>59</v>
      </c>
      <c r="N38" s="485" t="s">
        <v>60</v>
      </c>
      <c r="O38" s="485" t="s">
        <v>61</v>
      </c>
      <c r="P38" s="485" t="s">
        <v>62</v>
      </c>
      <c r="Q38" s="485" t="s">
        <v>63</v>
      </c>
      <c r="R38" s="485" t="s">
        <v>64</v>
      </c>
      <c r="S38" s="45"/>
      <c r="T38" s="45"/>
      <c r="U38" s="175"/>
      <c r="V38" s="45"/>
      <c r="W38" s="45"/>
      <c r="X38" s="45"/>
      <c r="Y38" s="45"/>
      <c r="Z38" s="45"/>
      <c r="AA38" s="45"/>
      <c r="AB38" s="45"/>
      <c r="AC38" s="287"/>
      <c r="AD38" s="287"/>
    </row>
    <row r="39" spans="1:30" ht="15.75" customHeight="1">
      <c r="A39" s="45"/>
      <c r="B39" s="425" t="s">
        <v>65</v>
      </c>
      <c r="C39" s="241">
        <f>IF(COVERPAGE!B27="","",COVERPAGE!B27)</f>
        <v>3</v>
      </c>
      <c r="D39" s="241" t="str">
        <f>IF(COVERPAGE!C27="","",COVERPAGE!C27)</f>
        <v/>
      </c>
      <c r="E39" s="241" t="str">
        <f>IF(COVERPAGE!D27="","",COVERPAGE!D27)</f>
        <v/>
      </c>
      <c r="F39" s="241">
        <f>IF(COVERPAGE!E27="","",COVERPAGE!E27)</f>
        <v>3</v>
      </c>
      <c r="G39" s="241" t="str">
        <f>IF(COVERPAGE!F27="","",COVERPAGE!F27)</f>
        <v/>
      </c>
      <c r="H39" s="241" t="str">
        <f>IF(COVERPAGE!G27="","",COVERPAGE!G27)</f>
        <v/>
      </c>
      <c r="I39" s="241" t="str">
        <f>IF(COVERPAGE!H27="","",COVERPAGE!H27)</f>
        <v/>
      </c>
      <c r="J39" s="241" t="str">
        <f>IF(COVERPAGE!I27="","",COVERPAGE!I27)</f>
        <v/>
      </c>
      <c r="K39" s="241">
        <f>IF(COVERPAGE!J27="","",COVERPAGE!J27)</f>
        <v>3</v>
      </c>
      <c r="L39" s="241">
        <f>IF(COVERPAGE!K27="","",COVERPAGE!K27)</f>
        <v>3</v>
      </c>
      <c r="M39" s="241" t="str">
        <f>IF(COVERPAGE!L27="","",COVERPAGE!L27)</f>
        <v/>
      </c>
      <c r="N39" s="241" t="str">
        <f>IF(COVERPAGE!M27="","",COVERPAGE!M27)</f>
        <v/>
      </c>
      <c r="O39" s="241" t="str">
        <f>IF(COVERPAGE!N27="","",COVERPAGE!N27)</f>
        <v/>
      </c>
      <c r="P39" s="241" t="str">
        <f>IF(COVERPAGE!O27="","",COVERPAGE!O27)</f>
        <v/>
      </c>
      <c r="Q39" s="241" t="str">
        <f>IF(COVERPAGE!P27="","",COVERPAGE!P27)</f>
        <v/>
      </c>
      <c r="R39" s="241" t="str">
        <f>IF(COVERPAGE!Q27="","",COVERPAGE!Q27)</f>
        <v/>
      </c>
      <c r="S39" s="287"/>
      <c r="T39" s="486" t="s">
        <v>320</v>
      </c>
      <c r="U39" s="434"/>
      <c r="V39" s="45"/>
      <c r="W39" s="45"/>
      <c r="X39" s="45"/>
      <c r="Y39" s="45"/>
      <c r="Z39" s="45"/>
      <c r="AA39" s="45"/>
      <c r="AB39" s="45"/>
      <c r="AC39" s="287"/>
      <c r="AD39" s="287"/>
    </row>
    <row r="40" spans="1:30" ht="15.75" customHeight="1">
      <c r="A40" s="45"/>
      <c r="B40" s="426" t="s">
        <v>66</v>
      </c>
      <c r="C40" s="241">
        <f>IF(COVERPAGE!B28="","",COVERPAGE!B28)</f>
        <v>3</v>
      </c>
      <c r="D40" s="241">
        <f>IF(COVERPAGE!C28="","",COVERPAGE!C28)</f>
        <v>3</v>
      </c>
      <c r="E40" s="241" t="str">
        <f>IF(COVERPAGE!D28="","",COVERPAGE!D28)</f>
        <v/>
      </c>
      <c r="F40" s="241">
        <f>IF(COVERPAGE!E28="","",COVERPAGE!E28)</f>
        <v>3</v>
      </c>
      <c r="G40" s="241">
        <f>IF(COVERPAGE!F28="","",COVERPAGE!F28)</f>
        <v>3</v>
      </c>
      <c r="H40" s="241">
        <f>IF(COVERPAGE!G28="","",COVERPAGE!G28)</f>
        <v>3</v>
      </c>
      <c r="I40" s="241">
        <f>IF(COVERPAGE!H28="","",COVERPAGE!H28)</f>
        <v>3</v>
      </c>
      <c r="J40" s="241">
        <f>IF(COVERPAGE!I28="","",COVERPAGE!I28)</f>
        <v>3</v>
      </c>
      <c r="K40" s="241">
        <f>IF(COVERPAGE!J28="","",COVERPAGE!J28)</f>
        <v>3</v>
      </c>
      <c r="L40" s="241">
        <f>IF(COVERPAGE!K28="","",COVERPAGE!K28)</f>
        <v>3</v>
      </c>
      <c r="M40" s="241" t="str">
        <f>IF(COVERPAGE!L28="","",COVERPAGE!L28)</f>
        <v/>
      </c>
      <c r="N40" s="241" t="str">
        <f>IF(COVERPAGE!M28="","",COVERPAGE!M28)</f>
        <v/>
      </c>
      <c r="O40" s="241" t="str">
        <f>IF(COVERPAGE!N28="","",COVERPAGE!N28)</f>
        <v/>
      </c>
      <c r="P40" s="241" t="str">
        <f>IF(COVERPAGE!O28="","",COVERPAGE!O28)</f>
        <v/>
      </c>
      <c r="Q40" s="241" t="str">
        <f>IF(COVERPAGE!P28="","",COVERPAGE!P28)</f>
        <v/>
      </c>
      <c r="R40" s="241" t="str">
        <f>IF(COVERPAGE!Q28="","",COVERPAGE!Q28)</f>
        <v/>
      </c>
      <c r="S40" s="287"/>
      <c r="T40" s="52">
        <v>1</v>
      </c>
      <c r="U40" s="52" t="s">
        <v>35</v>
      </c>
      <c r="V40" s="45"/>
      <c r="W40" s="45"/>
      <c r="X40" s="45"/>
      <c r="Y40" s="45"/>
      <c r="Z40" s="45"/>
      <c r="AA40" s="45"/>
      <c r="AB40" s="45"/>
      <c r="AC40" s="287"/>
      <c r="AD40" s="287"/>
    </row>
    <row r="41" spans="1:30" ht="15.75" customHeight="1">
      <c r="A41" s="45"/>
      <c r="B41" s="425" t="s">
        <v>67</v>
      </c>
      <c r="C41" s="241">
        <f>IF(COVERPAGE!B29="","",COVERPAGE!B29)</f>
        <v>3</v>
      </c>
      <c r="D41" s="241">
        <f>IF(COVERPAGE!C29="","",COVERPAGE!C29)</f>
        <v>3</v>
      </c>
      <c r="E41" s="241">
        <f>IF(COVERPAGE!D29="","",COVERPAGE!D29)</f>
        <v>3</v>
      </c>
      <c r="F41" s="241">
        <f>IF(COVERPAGE!E29="","",COVERPAGE!E29)</f>
        <v>3</v>
      </c>
      <c r="G41" s="241">
        <f>IF(COVERPAGE!F29="","",COVERPAGE!F29)</f>
        <v>3</v>
      </c>
      <c r="H41" s="241">
        <f>IF(COVERPAGE!G29="","",COVERPAGE!G29)</f>
        <v>3</v>
      </c>
      <c r="I41" s="241">
        <f>IF(COVERPAGE!H29="","",COVERPAGE!H29)</f>
        <v>3</v>
      </c>
      <c r="J41" s="241">
        <f>IF(COVERPAGE!I29="","",COVERPAGE!I29)</f>
        <v>3</v>
      </c>
      <c r="K41" s="241">
        <f>IF(COVERPAGE!J29="","",COVERPAGE!J29)</f>
        <v>3</v>
      </c>
      <c r="L41" s="241">
        <f>IF(COVERPAGE!K29="","",COVERPAGE!K29)</f>
        <v>3</v>
      </c>
      <c r="M41" s="241" t="str">
        <f>IF(COVERPAGE!L29="","",COVERPAGE!L29)</f>
        <v/>
      </c>
      <c r="N41" s="241" t="str">
        <f>IF(COVERPAGE!M29="","",COVERPAGE!M29)</f>
        <v/>
      </c>
      <c r="O41" s="241" t="str">
        <f>IF(COVERPAGE!N29="","",COVERPAGE!N29)</f>
        <v/>
      </c>
      <c r="P41" s="241" t="str">
        <f>IF(COVERPAGE!O29="","",COVERPAGE!O29)</f>
        <v/>
      </c>
      <c r="Q41" s="241" t="str">
        <f>IF(COVERPAGE!P29="","",COVERPAGE!P29)</f>
        <v/>
      </c>
      <c r="R41" s="241" t="str">
        <f>IF(COVERPAGE!Q29="","",COVERPAGE!Q29)</f>
        <v/>
      </c>
      <c r="S41" s="287"/>
      <c r="T41" s="52">
        <v>2</v>
      </c>
      <c r="U41" s="52" t="s">
        <v>39</v>
      </c>
      <c r="V41" s="45"/>
      <c r="W41" s="45"/>
      <c r="X41" s="45"/>
      <c r="Y41" s="45"/>
      <c r="Z41" s="45"/>
      <c r="AA41" s="45"/>
      <c r="AB41" s="45"/>
      <c r="AC41" s="287"/>
      <c r="AD41" s="287"/>
    </row>
    <row r="42" spans="1:30" ht="15.75" customHeight="1">
      <c r="A42" s="45"/>
      <c r="B42" s="426" t="s">
        <v>68</v>
      </c>
      <c r="C42" s="241">
        <f>IF(COVERPAGE!B30="","",COVERPAGE!B30)</f>
        <v>3</v>
      </c>
      <c r="D42" s="241" t="str">
        <f>IF(COVERPAGE!C30="","",COVERPAGE!C30)</f>
        <v/>
      </c>
      <c r="E42" s="241" t="str">
        <f>IF(COVERPAGE!D30="","",COVERPAGE!D30)</f>
        <v/>
      </c>
      <c r="F42" s="241" t="str">
        <f>IF(COVERPAGE!E30="","",COVERPAGE!E30)</f>
        <v/>
      </c>
      <c r="G42" s="241" t="str">
        <f>IF(COVERPAGE!F30="","",COVERPAGE!F30)</f>
        <v/>
      </c>
      <c r="H42" s="241" t="str">
        <f>IF(COVERPAGE!G30="","",COVERPAGE!G30)</f>
        <v/>
      </c>
      <c r="I42" s="241" t="str">
        <f>IF(COVERPAGE!H30="","",COVERPAGE!H30)</f>
        <v/>
      </c>
      <c r="J42" s="241" t="str">
        <f>IF(COVERPAGE!I30="","",COVERPAGE!I30)</f>
        <v/>
      </c>
      <c r="K42" s="241" t="str">
        <f>IF(COVERPAGE!J30="","",COVERPAGE!J30)</f>
        <v/>
      </c>
      <c r="L42" s="241" t="str">
        <f>IF(COVERPAGE!K30="","",COVERPAGE!K30)</f>
        <v/>
      </c>
      <c r="M42" s="241" t="str">
        <f>IF(COVERPAGE!L30="","",COVERPAGE!L30)</f>
        <v/>
      </c>
      <c r="N42" s="241" t="str">
        <f>IF(COVERPAGE!M30="","",COVERPAGE!M30)</f>
        <v/>
      </c>
      <c r="O42" s="241" t="str">
        <f>IF(COVERPAGE!N30="","",COVERPAGE!N30)</f>
        <v/>
      </c>
      <c r="P42" s="241" t="str">
        <f>IF(COVERPAGE!O30="","",COVERPAGE!O30)</f>
        <v/>
      </c>
      <c r="Q42" s="241" t="str">
        <f>IF(COVERPAGE!P30="","",COVERPAGE!P30)</f>
        <v/>
      </c>
      <c r="R42" s="241" t="str">
        <f>IF(COVERPAGE!Q30="","",COVERPAGE!Q30)</f>
        <v/>
      </c>
      <c r="S42" s="45"/>
      <c r="T42" s="52">
        <v>3</v>
      </c>
      <c r="U42" s="52" t="s">
        <v>42</v>
      </c>
      <c r="V42" s="45"/>
      <c r="W42" s="45"/>
      <c r="X42" s="45"/>
      <c r="Y42" s="45"/>
      <c r="Z42" s="45"/>
      <c r="AA42" s="45"/>
      <c r="AB42" s="45"/>
      <c r="AC42" s="287"/>
      <c r="AD42" s="287"/>
    </row>
    <row r="43" spans="1:30" ht="15.75" customHeight="1">
      <c r="A43" s="45"/>
      <c r="B43" s="425" t="s">
        <v>69</v>
      </c>
      <c r="C43" s="241">
        <f>IF(COVERPAGE!B31="","",COVERPAGE!B31)</f>
        <v>3</v>
      </c>
      <c r="D43" s="241" t="str">
        <f>IF(COVERPAGE!C31="","",COVERPAGE!C31)</f>
        <v/>
      </c>
      <c r="E43" s="241" t="str">
        <f>IF(COVERPAGE!D31="","",COVERPAGE!D31)</f>
        <v/>
      </c>
      <c r="F43" s="241" t="str">
        <f>IF(COVERPAGE!E31="","",COVERPAGE!E31)</f>
        <v/>
      </c>
      <c r="G43" s="241" t="str">
        <f>IF(COVERPAGE!F31="","",COVERPAGE!F31)</f>
        <v/>
      </c>
      <c r="H43" s="241" t="str">
        <f>IF(COVERPAGE!G31="","",COVERPAGE!G31)</f>
        <v/>
      </c>
      <c r="I43" s="241" t="str">
        <f>IF(COVERPAGE!H31="","",COVERPAGE!H31)</f>
        <v/>
      </c>
      <c r="J43" s="241" t="str">
        <f>IF(COVERPAGE!I31="","",COVERPAGE!I31)</f>
        <v/>
      </c>
      <c r="K43" s="241" t="str">
        <f>IF(COVERPAGE!J31="","",COVERPAGE!J31)</f>
        <v/>
      </c>
      <c r="L43" s="241" t="str">
        <f>IF(COVERPAGE!K31="","",COVERPAGE!K31)</f>
        <v/>
      </c>
      <c r="M43" s="241" t="str">
        <f>IF(COVERPAGE!L31="","",COVERPAGE!L31)</f>
        <v/>
      </c>
      <c r="N43" s="241" t="str">
        <f>IF(COVERPAGE!M31="","",COVERPAGE!M31)</f>
        <v/>
      </c>
      <c r="O43" s="241" t="str">
        <f>IF(COVERPAGE!N31="","",COVERPAGE!N31)</f>
        <v/>
      </c>
      <c r="P43" s="241" t="str">
        <f>IF(COVERPAGE!O31="","",COVERPAGE!O31)</f>
        <v/>
      </c>
      <c r="Q43" s="241" t="str">
        <f>IF(COVERPAGE!P31="","",COVERPAGE!P31)</f>
        <v/>
      </c>
      <c r="R43" s="241" t="str">
        <f>IF(COVERPAGE!Q31="","",COVERPAGE!Q31)</f>
        <v/>
      </c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287"/>
      <c r="AD43" s="287"/>
    </row>
    <row r="44" spans="1:30" ht="15.75" customHeight="1">
      <c r="A44" s="45"/>
      <c r="B44" s="426" t="s">
        <v>70</v>
      </c>
      <c r="C44" s="241" t="str">
        <f>IF(COVERPAGE!B32="","",COVERPAGE!B32)</f>
        <v/>
      </c>
      <c r="D44" s="241" t="str">
        <f>IF(COVERPAGE!C32="","",COVERPAGE!C32)</f>
        <v/>
      </c>
      <c r="E44" s="241" t="str">
        <f>IF(COVERPAGE!D32="","",COVERPAGE!D32)</f>
        <v/>
      </c>
      <c r="F44" s="241" t="str">
        <f>IF(COVERPAGE!E32="","",COVERPAGE!E32)</f>
        <v/>
      </c>
      <c r="G44" s="241" t="str">
        <f>IF(COVERPAGE!F32="","",COVERPAGE!F32)</f>
        <v/>
      </c>
      <c r="H44" s="241" t="str">
        <f>IF(COVERPAGE!G32="","",COVERPAGE!G32)</f>
        <v/>
      </c>
      <c r="I44" s="241" t="str">
        <f>IF(COVERPAGE!H32="","",COVERPAGE!H32)</f>
        <v/>
      </c>
      <c r="J44" s="241" t="str">
        <f>IF(COVERPAGE!I32="","",COVERPAGE!I32)</f>
        <v/>
      </c>
      <c r="K44" s="241" t="str">
        <f>IF(COVERPAGE!J32="","",COVERPAGE!J32)</f>
        <v/>
      </c>
      <c r="L44" s="241" t="str">
        <f>IF(COVERPAGE!K32="","",COVERPAGE!K32)</f>
        <v/>
      </c>
      <c r="M44" s="241" t="str">
        <f>IF(COVERPAGE!L32="","",COVERPAGE!L32)</f>
        <v/>
      </c>
      <c r="N44" s="241" t="str">
        <f>IF(COVERPAGE!M32="","",COVERPAGE!M32)</f>
        <v/>
      </c>
      <c r="O44" s="241" t="str">
        <f>IF(COVERPAGE!N32="","",COVERPAGE!N32)</f>
        <v/>
      </c>
      <c r="P44" s="241" t="str">
        <f>IF(COVERPAGE!O32="","",COVERPAGE!O32)</f>
        <v/>
      </c>
      <c r="Q44" s="241" t="str">
        <f>IF(COVERPAGE!P32="","",COVERPAGE!P32)</f>
        <v/>
      </c>
      <c r="R44" s="241" t="str">
        <f>IF(COVERPAGE!Q32="","",COVERPAGE!Q32)</f>
        <v/>
      </c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287"/>
      <c r="AD44" s="287"/>
    </row>
    <row r="45" spans="1:30" ht="15.75" customHeight="1">
      <c r="A45" s="45"/>
      <c r="B45" s="425" t="s">
        <v>71</v>
      </c>
      <c r="C45" s="241" t="str">
        <f>IF(COVERPAGE!B33="","",COVERPAGE!B33)</f>
        <v/>
      </c>
      <c r="D45" s="241" t="str">
        <f>IF(COVERPAGE!C33="","",COVERPAGE!C33)</f>
        <v/>
      </c>
      <c r="E45" s="241" t="str">
        <f>IF(COVERPAGE!D33="","",COVERPAGE!D33)</f>
        <v/>
      </c>
      <c r="F45" s="241" t="str">
        <f>IF(COVERPAGE!E33="","",COVERPAGE!E33)</f>
        <v/>
      </c>
      <c r="G45" s="241" t="str">
        <f>IF(COVERPAGE!F33="","",COVERPAGE!F33)</f>
        <v/>
      </c>
      <c r="H45" s="241" t="str">
        <f>IF(COVERPAGE!G33="","",COVERPAGE!G33)</f>
        <v/>
      </c>
      <c r="I45" s="241" t="str">
        <f>IF(COVERPAGE!H33="","",COVERPAGE!H33)</f>
        <v/>
      </c>
      <c r="J45" s="241" t="str">
        <f>IF(COVERPAGE!I33="","",COVERPAGE!I33)</f>
        <v/>
      </c>
      <c r="K45" s="241" t="str">
        <f>IF(COVERPAGE!J33="","",COVERPAGE!J33)</f>
        <v/>
      </c>
      <c r="L45" s="241" t="str">
        <f>IF(COVERPAGE!K33="","",COVERPAGE!K33)</f>
        <v/>
      </c>
      <c r="M45" s="241" t="str">
        <f>IF(COVERPAGE!L33="","",COVERPAGE!L33)</f>
        <v/>
      </c>
      <c r="N45" s="241" t="str">
        <f>IF(COVERPAGE!M33="","",COVERPAGE!M33)</f>
        <v/>
      </c>
      <c r="O45" s="241" t="str">
        <f>IF(COVERPAGE!N33="","",COVERPAGE!N33)</f>
        <v/>
      </c>
      <c r="P45" s="241" t="str">
        <f>IF(COVERPAGE!O33="","",COVERPAGE!O33)</f>
        <v/>
      </c>
      <c r="Q45" s="241" t="str">
        <f>IF(COVERPAGE!P33="","",COVERPAGE!P33)</f>
        <v/>
      </c>
      <c r="R45" s="241" t="str">
        <f>IF(COVERPAGE!Q33="","",COVERPAGE!Q33)</f>
        <v/>
      </c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287"/>
      <c r="AD45" s="287"/>
    </row>
    <row r="46" spans="1:30" ht="15.75" customHeight="1">
      <c r="A46" s="45"/>
      <c r="B46" s="426" t="s">
        <v>72</v>
      </c>
      <c r="C46" s="241" t="str">
        <f>IF(COVERPAGE!B34="","",COVERPAGE!B34)</f>
        <v/>
      </c>
      <c r="D46" s="241" t="str">
        <f>IF(COVERPAGE!C34="","",COVERPAGE!C34)</f>
        <v/>
      </c>
      <c r="E46" s="241" t="str">
        <f>IF(COVERPAGE!D34="","",COVERPAGE!D34)</f>
        <v/>
      </c>
      <c r="F46" s="241" t="str">
        <f>IF(COVERPAGE!E34="","",COVERPAGE!E34)</f>
        <v/>
      </c>
      <c r="G46" s="241" t="str">
        <f>IF(COVERPAGE!F34="","",COVERPAGE!F34)</f>
        <v/>
      </c>
      <c r="H46" s="241" t="str">
        <f>IF(COVERPAGE!G34="","",COVERPAGE!G34)</f>
        <v/>
      </c>
      <c r="I46" s="241" t="str">
        <f>IF(COVERPAGE!H34="","",COVERPAGE!H34)</f>
        <v/>
      </c>
      <c r="J46" s="241" t="str">
        <f>IF(COVERPAGE!I34="","",COVERPAGE!I34)</f>
        <v/>
      </c>
      <c r="K46" s="241" t="str">
        <f>IF(COVERPAGE!J34="","",COVERPAGE!J34)</f>
        <v/>
      </c>
      <c r="L46" s="241" t="str">
        <f>IF(COVERPAGE!K34="","",COVERPAGE!K34)</f>
        <v/>
      </c>
      <c r="M46" s="241" t="str">
        <f>IF(COVERPAGE!L34="","",COVERPAGE!L34)</f>
        <v/>
      </c>
      <c r="N46" s="241" t="str">
        <f>IF(COVERPAGE!M34="","",COVERPAGE!M34)</f>
        <v/>
      </c>
      <c r="O46" s="241" t="str">
        <f>IF(COVERPAGE!N34="","",COVERPAGE!N34)</f>
        <v/>
      </c>
      <c r="P46" s="241" t="str">
        <f>IF(COVERPAGE!O34="","",COVERPAGE!O34)</f>
        <v/>
      </c>
      <c r="Q46" s="241" t="str">
        <f>IF(COVERPAGE!P34="","",COVERPAGE!P34)</f>
        <v/>
      </c>
      <c r="R46" s="241" t="str">
        <f>IF(COVERPAGE!Q34="","",COVERPAGE!Q34)</f>
        <v/>
      </c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287"/>
      <c r="AD46" s="287"/>
    </row>
    <row r="47" spans="1:30" ht="15.75" customHeight="1">
      <c r="A47" s="45"/>
      <c r="B47" s="425" t="s">
        <v>73</v>
      </c>
      <c r="C47" s="241" t="str">
        <f>IF(COVERPAGE!B35="","",COVERPAGE!B35)</f>
        <v/>
      </c>
      <c r="D47" s="241" t="str">
        <f>IF(COVERPAGE!C35="","",COVERPAGE!C35)</f>
        <v/>
      </c>
      <c r="E47" s="241" t="str">
        <f>IF(COVERPAGE!D35="","",COVERPAGE!D35)</f>
        <v/>
      </c>
      <c r="F47" s="241" t="str">
        <f>IF(COVERPAGE!E35="","",COVERPAGE!E35)</f>
        <v/>
      </c>
      <c r="G47" s="241" t="str">
        <f>IF(COVERPAGE!F35="","",COVERPAGE!F35)</f>
        <v/>
      </c>
      <c r="H47" s="241" t="str">
        <f>IF(COVERPAGE!G35="","",COVERPAGE!G35)</f>
        <v/>
      </c>
      <c r="I47" s="241" t="str">
        <f>IF(COVERPAGE!H35="","",COVERPAGE!H35)</f>
        <v/>
      </c>
      <c r="J47" s="241" t="str">
        <f>IF(COVERPAGE!I35="","",COVERPAGE!I35)</f>
        <v/>
      </c>
      <c r="K47" s="241" t="str">
        <f>IF(COVERPAGE!J35="","",COVERPAGE!J35)</f>
        <v/>
      </c>
      <c r="L47" s="241" t="str">
        <f>IF(COVERPAGE!K35="","",COVERPAGE!K35)</f>
        <v/>
      </c>
      <c r="M47" s="241" t="str">
        <f>IF(COVERPAGE!L35="","",COVERPAGE!L35)</f>
        <v/>
      </c>
      <c r="N47" s="241" t="str">
        <f>IF(COVERPAGE!M35="","",COVERPAGE!M35)</f>
        <v/>
      </c>
      <c r="O47" s="241" t="str">
        <f>IF(COVERPAGE!N35="","",COVERPAGE!N35)</f>
        <v/>
      </c>
      <c r="P47" s="241" t="str">
        <f>IF(COVERPAGE!O35="","",COVERPAGE!O35)</f>
        <v/>
      </c>
      <c r="Q47" s="241" t="str">
        <f>IF(COVERPAGE!P35="","",COVERPAGE!P35)</f>
        <v/>
      </c>
      <c r="R47" s="241" t="str">
        <f>IF(COVERPAGE!Q35="","",COVERPAGE!Q35)</f>
        <v/>
      </c>
      <c r="S47" s="309" t="s">
        <v>321</v>
      </c>
      <c r="T47" s="45"/>
      <c r="U47" s="45"/>
      <c r="V47" s="45"/>
      <c r="W47" s="45"/>
      <c r="X47" s="45"/>
      <c r="Y47" s="45"/>
      <c r="Z47" s="45"/>
      <c r="AA47" s="45"/>
      <c r="AB47" s="45"/>
      <c r="AC47" s="287"/>
      <c r="AD47" s="287"/>
    </row>
    <row r="48" spans="1:30" ht="15.75" customHeight="1">
      <c r="A48" s="45"/>
      <c r="B48" s="426" t="s">
        <v>74</v>
      </c>
      <c r="C48" s="241" t="str">
        <f>IF(COVERPAGE!B36="","",COVERPAGE!B36)</f>
        <v/>
      </c>
      <c r="D48" s="241" t="str">
        <f>IF(COVERPAGE!C36="","",COVERPAGE!C36)</f>
        <v/>
      </c>
      <c r="E48" s="241" t="str">
        <f>IF(COVERPAGE!D36="","",COVERPAGE!D36)</f>
        <v/>
      </c>
      <c r="F48" s="241" t="str">
        <f>IF(COVERPAGE!E36="","",COVERPAGE!E36)</f>
        <v/>
      </c>
      <c r="G48" s="241" t="str">
        <f>IF(COVERPAGE!F36="","",COVERPAGE!F36)</f>
        <v/>
      </c>
      <c r="H48" s="241" t="str">
        <f>IF(COVERPAGE!G36="","",COVERPAGE!G36)</f>
        <v/>
      </c>
      <c r="I48" s="241" t="str">
        <f>IF(COVERPAGE!H36="","",COVERPAGE!H36)</f>
        <v/>
      </c>
      <c r="J48" s="241" t="str">
        <f>IF(COVERPAGE!I36="","",COVERPAGE!I36)</f>
        <v/>
      </c>
      <c r="K48" s="241" t="str">
        <f>IF(COVERPAGE!J36="","",COVERPAGE!J36)</f>
        <v/>
      </c>
      <c r="L48" s="241" t="str">
        <f>IF(COVERPAGE!K36="","",COVERPAGE!K36)</f>
        <v/>
      </c>
      <c r="M48" s="241" t="str">
        <f>IF(COVERPAGE!L36="","",COVERPAGE!L36)</f>
        <v/>
      </c>
      <c r="N48" s="241" t="str">
        <f>IF(COVERPAGE!M36="","",COVERPAGE!M36)</f>
        <v/>
      </c>
      <c r="O48" s="241" t="str">
        <f>IF(COVERPAGE!N36="","",COVERPAGE!N36)</f>
        <v/>
      </c>
      <c r="P48" s="241" t="str">
        <f>IF(COVERPAGE!O36="","",COVERPAGE!O36)</f>
        <v/>
      </c>
      <c r="Q48" s="241" t="str">
        <f>IF(COVERPAGE!P36="","",COVERPAGE!P36)</f>
        <v/>
      </c>
      <c r="R48" s="241" t="str">
        <f>IF(COVERPAGE!Q36="","",COVERPAGE!Q36)</f>
        <v/>
      </c>
      <c r="S48" s="443"/>
      <c r="T48" s="45"/>
      <c r="U48" s="45"/>
      <c r="V48" s="45"/>
      <c r="W48" s="45"/>
      <c r="X48" s="45"/>
      <c r="Y48" s="45"/>
      <c r="Z48" s="45"/>
      <c r="AA48" s="45"/>
      <c r="AB48" s="45"/>
      <c r="AC48" s="287"/>
      <c r="AD48" s="287"/>
    </row>
    <row r="49" spans="1:30" ht="15.75" customHeight="1">
      <c r="A49" s="45"/>
      <c r="B49" s="58" t="s">
        <v>75</v>
      </c>
      <c r="C49" s="59">
        <f t="shared" ref="C49:R49" si="33">IFERROR(AVERAGE(C39:C48),"")</f>
        <v>3</v>
      </c>
      <c r="D49" s="59">
        <f t="shared" si="33"/>
        <v>3</v>
      </c>
      <c r="E49" s="59">
        <f t="shared" si="33"/>
        <v>3</v>
      </c>
      <c r="F49" s="59">
        <f t="shared" si="33"/>
        <v>3</v>
      </c>
      <c r="G49" s="59">
        <f t="shared" si="33"/>
        <v>3</v>
      </c>
      <c r="H49" s="59">
        <f t="shared" si="33"/>
        <v>3</v>
      </c>
      <c r="I49" s="59">
        <f t="shared" si="33"/>
        <v>3</v>
      </c>
      <c r="J49" s="59">
        <f t="shared" si="33"/>
        <v>3</v>
      </c>
      <c r="K49" s="59">
        <f t="shared" si="33"/>
        <v>3</v>
      </c>
      <c r="L49" s="59">
        <f t="shared" si="33"/>
        <v>3</v>
      </c>
      <c r="M49" s="59" t="str">
        <f t="shared" si="33"/>
        <v/>
      </c>
      <c r="N49" s="59" t="str">
        <f t="shared" si="33"/>
        <v/>
      </c>
      <c r="O49" s="59" t="str">
        <f t="shared" si="33"/>
        <v/>
      </c>
      <c r="P49" s="59" t="str">
        <f t="shared" si="33"/>
        <v/>
      </c>
      <c r="Q49" s="59" t="str">
        <f t="shared" si="33"/>
        <v/>
      </c>
      <c r="R49" s="59" t="str">
        <f t="shared" si="33"/>
        <v/>
      </c>
      <c r="S49" s="242">
        <f>AVERAGE(C49:R49)</f>
        <v>3</v>
      </c>
      <c r="T49" s="45"/>
      <c r="U49" s="45"/>
      <c r="V49" s="45"/>
      <c r="W49" s="45"/>
      <c r="X49" s="45"/>
      <c r="Y49" s="45"/>
      <c r="Z49" s="45"/>
      <c r="AA49" s="45"/>
      <c r="AB49" s="45"/>
      <c r="AC49" s="287"/>
      <c r="AD49" s="287"/>
    </row>
    <row r="50" spans="1:30" ht="15.75" customHeight="1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287"/>
      <c r="AD50" s="287"/>
    </row>
    <row r="51" spans="1:30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86"/>
      <c r="AD51" s="286"/>
    </row>
    <row r="52" spans="1:30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86"/>
      <c r="AD52" s="286"/>
    </row>
    <row r="53" spans="1:30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86"/>
      <c r="AD53" s="286"/>
    </row>
    <row r="54" spans="1:30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86"/>
      <c r="AD54" s="286"/>
    </row>
    <row r="55" spans="1:30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86"/>
      <c r="AD55" s="286"/>
    </row>
    <row r="56" spans="1:30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86"/>
      <c r="AD56" s="286"/>
    </row>
    <row r="57" spans="1:30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86"/>
      <c r="AD57" s="286"/>
    </row>
    <row r="58" spans="1:30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86"/>
      <c r="AD58" s="286"/>
    </row>
    <row r="59" spans="1:30" ht="15.75" customHeight="1">
      <c r="A59" s="286"/>
      <c r="B59" s="286"/>
      <c r="C59" s="286"/>
      <c r="D59" s="286"/>
      <c r="E59" s="286"/>
      <c r="F59" s="286"/>
      <c r="G59" s="286"/>
      <c r="H59" s="286"/>
      <c r="I59" s="286"/>
      <c r="J59" s="286"/>
      <c r="K59" s="286"/>
      <c r="L59" s="286"/>
      <c r="M59" s="286"/>
      <c r="N59" s="286"/>
      <c r="O59" s="286"/>
      <c r="P59" s="286"/>
      <c r="Q59" s="286"/>
      <c r="R59" s="286"/>
      <c r="S59" s="286"/>
      <c r="T59" s="286"/>
      <c r="U59" s="286"/>
      <c r="V59" s="286"/>
      <c r="W59" s="286"/>
      <c r="X59" s="286"/>
      <c r="Y59" s="286"/>
      <c r="Z59" s="286"/>
      <c r="AA59" s="286"/>
      <c r="AB59" s="286"/>
      <c r="AC59" s="286"/>
      <c r="AD59" s="286"/>
    </row>
    <row r="60" spans="1:30" ht="15.75" customHeight="1">
      <c r="A60" s="286"/>
      <c r="B60" s="286"/>
      <c r="C60" s="286"/>
      <c r="D60" s="286"/>
      <c r="E60" s="286"/>
      <c r="F60" s="286"/>
      <c r="G60" s="286"/>
      <c r="H60" s="286"/>
      <c r="I60" s="286"/>
      <c r="J60" s="286"/>
      <c r="K60" s="286"/>
      <c r="L60" s="286"/>
      <c r="M60" s="286"/>
      <c r="N60" s="286"/>
      <c r="O60" s="286"/>
      <c r="P60" s="286"/>
      <c r="Q60" s="286"/>
      <c r="R60" s="286"/>
      <c r="S60" s="286"/>
      <c r="T60" s="286"/>
      <c r="U60" s="286"/>
      <c r="V60" s="286"/>
      <c r="W60" s="286"/>
      <c r="X60" s="286"/>
      <c r="Y60" s="286"/>
      <c r="Z60" s="286"/>
      <c r="AA60" s="286"/>
      <c r="AB60" s="286"/>
      <c r="AC60" s="286"/>
      <c r="AD60" s="286"/>
    </row>
    <row r="61" spans="1:30" ht="15.75" customHeight="1">
      <c r="A61" s="286"/>
      <c r="B61" s="286"/>
      <c r="C61" s="286"/>
      <c r="D61" s="286"/>
      <c r="E61" s="286"/>
      <c r="F61" s="286"/>
      <c r="G61" s="286"/>
      <c r="H61" s="286"/>
      <c r="I61" s="286"/>
      <c r="J61" s="286"/>
      <c r="K61" s="286"/>
      <c r="L61" s="286"/>
      <c r="M61" s="286"/>
      <c r="N61" s="286"/>
      <c r="O61" s="286"/>
      <c r="P61" s="286"/>
      <c r="Q61" s="286"/>
      <c r="R61" s="286"/>
      <c r="S61" s="286"/>
      <c r="T61" s="286"/>
      <c r="U61" s="286"/>
      <c r="V61" s="286"/>
      <c r="W61" s="286"/>
      <c r="X61" s="286"/>
      <c r="Y61" s="286"/>
      <c r="Z61" s="286"/>
      <c r="AA61" s="286"/>
      <c r="AB61" s="286"/>
      <c r="AC61" s="286"/>
      <c r="AD61" s="286"/>
    </row>
    <row r="62" spans="1:30" ht="15.75" customHeight="1">
      <c r="A62" s="286"/>
      <c r="B62" s="286"/>
      <c r="C62" s="286"/>
      <c r="D62" s="286"/>
      <c r="E62" s="286"/>
      <c r="F62" s="286"/>
      <c r="G62" s="286"/>
      <c r="H62" s="286"/>
      <c r="I62" s="286"/>
      <c r="J62" s="286"/>
      <c r="K62" s="286"/>
      <c r="L62" s="286"/>
      <c r="M62" s="286"/>
      <c r="N62" s="286"/>
      <c r="O62" s="286"/>
      <c r="P62" s="286"/>
      <c r="Q62" s="286"/>
      <c r="R62" s="286"/>
      <c r="S62" s="286"/>
      <c r="T62" s="286"/>
      <c r="U62" s="286"/>
      <c r="V62" s="286"/>
      <c r="W62" s="286"/>
      <c r="X62" s="286"/>
      <c r="Y62" s="286"/>
      <c r="Z62" s="286"/>
      <c r="AA62" s="286"/>
      <c r="AB62" s="286"/>
      <c r="AC62" s="286"/>
      <c r="AD62" s="286"/>
    </row>
    <row r="63" spans="1:30" ht="15.75" customHeight="1">
      <c r="A63" s="286"/>
      <c r="B63" s="286"/>
      <c r="C63" s="286"/>
      <c r="D63" s="286"/>
      <c r="E63" s="286"/>
      <c r="F63" s="286"/>
      <c r="G63" s="286"/>
      <c r="H63" s="286"/>
      <c r="I63" s="286"/>
      <c r="J63" s="286"/>
      <c r="K63" s="286"/>
      <c r="L63" s="286"/>
      <c r="M63" s="286"/>
      <c r="N63" s="286"/>
      <c r="O63" s="286"/>
      <c r="P63" s="286"/>
      <c r="Q63" s="286"/>
      <c r="R63" s="286"/>
      <c r="S63" s="286"/>
      <c r="T63" s="286"/>
      <c r="U63" s="286"/>
      <c r="V63" s="286"/>
      <c r="W63" s="286"/>
      <c r="X63" s="286"/>
      <c r="Y63" s="286"/>
      <c r="Z63" s="286"/>
      <c r="AA63" s="286"/>
      <c r="AB63" s="286"/>
      <c r="AC63" s="286"/>
      <c r="AD63" s="286"/>
    </row>
    <row r="64" spans="1:30" ht="15.75" customHeight="1">
      <c r="A64" s="286"/>
      <c r="B64" s="286"/>
      <c r="C64" s="286"/>
      <c r="D64" s="286"/>
      <c r="E64" s="286"/>
      <c r="F64" s="286"/>
      <c r="G64" s="286"/>
      <c r="H64" s="286"/>
      <c r="I64" s="286"/>
      <c r="J64" s="286"/>
      <c r="K64" s="286"/>
      <c r="L64" s="286"/>
      <c r="M64" s="286"/>
      <c r="N64" s="286"/>
      <c r="O64" s="286"/>
      <c r="P64" s="286"/>
      <c r="Q64" s="286"/>
      <c r="R64" s="286"/>
      <c r="S64" s="286"/>
      <c r="T64" s="286"/>
      <c r="U64" s="286"/>
      <c r="V64" s="286"/>
      <c r="W64" s="286"/>
      <c r="X64" s="286"/>
      <c r="Y64" s="286"/>
      <c r="Z64" s="286"/>
      <c r="AA64" s="286"/>
      <c r="AB64" s="286"/>
      <c r="AC64" s="286"/>
      <c r="AD64" s="286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algorithmName="SHA-512" hashValue="bii88BIFMspY06K8Cj7tOfdxqCSD5rTY5SNfL6dCxcDe3/DqMyOeCwA1dv8RK1YbQDzPOgExmhvl82bxPiP6Vw==" saltValue="kIhCf03udZH8rlPFk975+w==" spinCount="100000" sheet="1" objects="1" scenarios="1"/>
  <mergeCells count="22">
    <mergeCell ref="T39:U39"/>
    <mergeCell ref="S47:S48"/>
    <mergeCell ref="B34:R34"/>
    <mergeCell ref="B35:R36"/>
    <mergeCell ref="N12:Q12"/>
    <mergeCell ref="B16:S17"/>
    <mergeCell ref="U16:AB17"/>
    <mergeCell ref="AA19:AB19"/>
    <mergeCell ref="B30:C30"/>
    <mergeCell ref="B31:C31"/>
    <mergeCell ref="B32:C32"/>
    <mergeCell ref="N10:Q10"/>
    <mergeCell ref="N11:Q11"/>
    <mergeCell ref="X30:AB33"/>
    <mergeCell ref="V33:W33"/>
    <mergeCell ref="U34:U35"/>
    <mergeCell ref="V34:W35"/>
    <mergeCell ref="U3:Y3"/>
    <mergeCell ref="L6:N6"/>
    <mergeCell ref="L7:N7"/>
    <mergeCell ref="L9:Q9"/>
    <mergeCell ref="L4:O5"/>
  </mergeCells>
  <conditionalFormatting sqref="D31:S31">
    <cfRule type="cellIs" dxfId="3" priority="1" operator="equal">
      <formula>"N"</formula>
    </cfRule>
    <cfRule type="cellIs" dxfId="2" priority="2" operator="equal">
      <formula>"Y"</formula>
    </cfRule>
  </conditionalFormatting>
  <pageMargins left="0.7" right="0.7" top="0.75" bottom="0.75" header="0" footer="0"/>
  <pageSetup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0"/>
  <dimension ref="A1:P1000"/>
  <sheetViews>
    <sheetView showGridLines="0" zoomScale="80" zoomScaleNormal="80" workbookViewId="0">
      <selection activeCell="I18" sqref="I18"/>
    </sheetView>
  </sheetViews>
  <sheetFormatPr defaultColWidth="11.125" defaultRowHeight="15" customHeight="1"/>
  <cols>
    <col min="1" max="1" width="11" customWidth="1"/>
    <col min="2" max="2" width="25.625" customWidth="1"/>
    <col min="3" max="3" width="29.625" customWidth="1"/>
    <col min="4" max="15" width="12.625" customWidth="1"/>
    <col min="16" max="26" width="11.125" customWidth="1"/>
  </cols>
  <sheetData>
    <row r="1" spans="1:16" ht="22.5" customHeight="1">
      <c r="A1" s="45"/>
      <c r="B1" s="341" t="s">
        <v>11</v>
      </c>
      <c r="C1" s="434"/>
      <c r="D1" s="342" t="str">
        <f>COVERPAGE!S3</f>
        <v>SECOND SEMESTER SY 2024-2025</v>
      </c>
      <c r="E1" s="433"/>
      <c r="F1" s="434"/>
      <c r="G1" s="45"/>
      <c r="H1" s="45"/>
      <c r="I1" s="45"/>
      <c r="J1" s="45"/>
      <c r="K1" s="45"/>
      <c r="L1" s="45"/>
      <c r="M1" s="45"/>
      <c r="N1" s="45"/>
      <c r="O1" s="45"/>
      <c r="P1" s="287"/>
    </row>
    <row r="2" spans="1:16" ht="22.5" customHeight="1">
      <c r="A2" s="45"/>
      <c r="B2" s="341" t="s">
        <v>14</v>
      </c>
      <c r="C2" s="434"/>
      <c r="D2" s="342">
        <f>COVERPAGE!S4</f>
        <v>0</v>
      </c>
      <c r="E2" s="433"/>
      <c r="F2" s="434"/>
      <c r="G2" s="45"/>
      <c r="H2" s="45"/>
      <c r="I2" s="45"/>
      <c r="J2" s="45"/>
      <c r="K2" s="45"/>
      <c r="L2" s="45"/>
      <c r="M2" s="45"/>
      <c r="N2" s="45"/>
      <c r="O2" s="45"/>
      <c r="P2" s="287"/>
    </row>
    <row r="3" spans="1:16" ht="15.75" customHeight="1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287"/>
    </row>
    <row r="4" spans="1:16" ht="15.75" customHeight="1">
      <c r="A4" s="45"/>
      <c r="B4" s="413" t="s">
        <v>322</v>
      </c>
      <c r="C4" s="419"/>
      <c r="D4" s="419"/>
      <c r="E4" s="419"/>
      <c r="F4" s="419"/>
      <c r="G4" s="419"/>
      <c r="H4" s="419"/>
      <c r="I4" s="419"/>
      <c r="J4" s="419"/>
      <c r="K4" s="419"/>
      <c r="L4" s="419"/>
      <c r="M4" s="419"/>
      <c r="N4" s="419"/>
      <c r="O4" s="419"/>
      <c r="P4" s="287"/>
    </row>
    <row r="5" spans="1:16" ht="40.5" customHeight="1">
      <c r="A5" s="45"/>
      <c r="B5" s="419"/>
      <c r="C5" s="419"/>
      <c r="D5" s="419"/>
      <c r="E5" s="419"/>
      <c r="F5" s="419"/>
      <c r="G5" s="419"/>
      <c r="H5" s="419"/>
      <c r="I5" s="419"/>
      <c r="J5" s="419"/>
      <c r="K5" s="419"/>
      <c r="L5" s="419"/>
      <c r="M5" s="419"/>
      <c r="N5" s="419"/>
      <c r="O5" s="419"/>
      <c r="P5" s="287"/>
    </row>
    <row r="6" spans="1:16" ht="15.75" customHeight="1">
      <c r="A6" s="45"/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287"/>
    </row>
    <row r="7" spans="1:16" ht="15.75" customHeight="1">
      <c r="A7" s="45"/>
      <c r="B7" s="64" t="s">
        <v>323</v>
      </c>
      <c r="C7" s="64" t="s">
        <v>324</v>
      </c>
      <c r="D7" s="64" t="s">
        <v>280</v>
      </c>
      <c r="E7" s="64" t="s">
        <v>281</v>
      </c>
      <c r="F7" s="64" t="s">
        <v>282</v>
      </c>
      <c r="G7" s="64" t="s">
        <v>283</v>
      </c>
      <c r="H7" s="64" t="s">
        <v>284</v>
      </c>
      <c r="I7" s="64" t="s">
        <v>285</v>
      </c>
      <c r="J7" s="64" t="s">
        <v>286</v>
      </c>
      <c r="K7" s="64" t="s">
        <v>287</v>
      </c>
      <c r="L7" s="64" t="s">
        <v>325</v>
      </c>
      <c r="M7" s="64" t="s">
        <v>326</v>
      </c>
      <c r="N7" s="64" t="s">
        <v>327</v>
      </c>
      <c r="O7" s="64" t="s">
        <v>328</v>
      </c>
      <c r="P7" s="287"/>
    </row>
    <row r="8" spans="1:16" ht="27.75" customHeight="1">
      <c r="A8" s="45"/>
      <c r="B8" s="64"/>
      <c r="C8" s="10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287"/>
    </row>
    <row r="9" spans="1:16" ht="27.75" customHeight="1">
      <c r="A9" s="45"/>
      <c r="B9" s="64"/>
      <c r="C9" s="106"/>
      <c r="D9" s="176"/>
      <c r="E9" s="176"/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287"/>
    </row>
    <row r="10" spans="1:16" ht="27.75" customHeight="1">
      <c r="A10" s="45"/>
      <c r="B10" s="64"/>
      <c r="C10" s="10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287"/>
    </row>
    <row r="11" spans="1:16" ht="27.75" customHeight="1">
      <c r="A11" s="45"/>
      <c r="B11" s="64"/>
      <c r="C11" s="106"/>
      <c r="D11" s="176"/>
      <c r="E11" s="176"/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287"/>
    </row>
    <row r="12" spans="1:16" ht="27.75" customHeight="1">
      <c r="A12" s="45"/>
      <c r="B12" s="64"/>
      <c r="C12" s="10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287"/>
    </row>
    <row r="13" spans="1:16" ht="27.75" customHeight="1">
      <c r="A13" s="45"/>
      <c r="B13" s="64"/>
      <c r="C13" s="243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6"/>
      <c r="O13" s="176"/>
      <c r="P13" s="287"/>
    </row>
    <row r="14" spans="1:16" ht="27.75" customHeight="1">
      <c r="A14" s="45"/>
      <c r="B14" s="64"/>
      <c r="C14" s="243"/>
      <c r="D14" s="176"/>
      <c r="E14" s="176"/>
      <c r="F14" s="176"/>
      <c r="G14" s="176"/>
      <c r="H14" s="176"/>
      <c r="I14" s="176"/>
      <c r="J14" s="176"/>
      <c r="K14" s="176"/>
      <c r="L14" s="176"/>
      <c r="M14" s="176"/>
      <c r="N14" s="176"/>
      <c r="O14" s="176"/>
      <c r="P14" s="287"/>
    </row>
    <row r="15" spans="1:16" ht="27.75" customHeight="1">
      <c r="A15" s="45"/>
      <c r="B15" s="64"/>
      <c r="C15" s="243"/>
      <c r="D15" s="176"/>
      <c r="E15" s="176"/>
      <c r="F15" s="176"/>
      <c r="G15" s="176"/>
      <c r="H15" s="176"/>
      <c r="I15" s="176"/>
      <c r="J15" s="176"/>
      <c r="K15" s="176"/>
      <c r="L15" s="176"/>
      <c r="M15" s="176"/>
      <c r="N15" s="176"/>
      <c r="O15" s="176"/>
      <c r="P15" s="287"/>
    </row>
    <row r="16" spans="1:16" ht="27.75" customHeight="1">
      <c r="A16" s="45"/>
      <c r="B16" s="412" t="s">
        <v>329</v>
      </c>
      <c r="C16" s="433"/>
      <c r="D16" s="170" t="str">
        <f t="shared" ref="D16:O16" si="0">IFERROR(SUM(D8:D12)/(COUNT(D8:D12)*3),"")</f>
        <v/>
      </c>
      <c r="E16" s="170" t="str">
        <f t="shared" si="0"/>
        <v/>
      </c>
      <c r="F16" s="170" t="str">
        <f t="shared" si="0"/>
        <v/>
      </c>
      <c r="G16" s="170" t="str">
        <f t="shared" si="0"/>
        <v/>
      </c>
      <c r="H16" s="170" t="str">
        <f t="shared" si="0"/>
        <v/>
      </c>
      <c r="I16" s="170" t="str">
        <f t="shared" si="0"/>
        <v/>
      </c>
      <c r="J16" s="170" t="str">
        <f t="shared" si="0"/>
        <v/>
      </c>
      <c r="K16" s="170" t="str">
        <f t="shared" si="0"/>
        <v/>
      </c>
      <c r="L16" s="170" t="str">
        <f t="shared" si="0"/>
        <v/>
      </c>
      <c r="M16" s="170" t="str">
        <f t="shared" si="0"/>
        <v/>
      </c>
      <c r="N16" s="170" t="str">
        <f t="shared" si="0"/>
        <v/>
      </c>
      <c r="O16" s="170" t="str">
        <f t="shared" si="0"/>
        <v/>
      </c>
      <c r="P16" s="287"/>
    </row>
    <row r="17" spans="1:16" ht="27.75" customHeight="1">
      <c r="A17" s="45"/>
      <c r="B17" s="342" t="s">
        <v>330</v>
      </c>
      <c r="C17" s="433"/>
      <c r="D17" s="106" t="str">
        <f t="shared" ref="D17:O17" si="1">IF(D16="","",IF(D16&gt;=60%,"Y","N"))</f>
        <v/>
      </c>
      <c r="E17" s="106" t="str">
        <f t="shared" si="1"/>
        <v/>
      </c>
      <c r="F17" s="106" t="str">
        <f t="shared" si="1"/>
        <v/>
      </c>
      <c r="G17" s="106" t="str">
        <f t="shared" si="1"/>
        <v/>
      </c>
      <c r="H17" s="106" t="str">
        <f t="shared" si="1"/>
        <v/>
      </c>
      <c r="I17" s="106" t="str">
        <f t="shared" si="1"/>
        <v/>
      </c>
      <c r="J17" s="106" t="str">
        <f t="shared" si="1"/>
        <v/>
      </c>
      <c r="K17" s="106" t="str">
        <f t="shared" si="1"/>
        <v/>
      </c>
      <c r="L17" s="106" t="str">
        <f t="shared" si="1"/>
        <v/>
      </c>
      <c r="M17" s="106" t="str">
        <f t="shared" si="1"/>
        <v/>
      </c>
      <c r="N17" s="106" t="str">
        <f t="shared" si="1"/>
        <v/>
      </c>
      <c r="O17" s="106" t="str">
        <f t="shared" si="1"/>
        <v/>
      </c>
      <c r="P17" s="287"/>
    </row>
    <row r="18" spans="1:16" ht="27.75" customHeight="1">
      <c r="A18" s="45"/>
      <c r="B18" s="342" t="s">
        <v>331</v>
      </c>
      <c r="C18" s="434"/>
      <c r="D18" s="177" t="str">
        <f>IFERROR(((AVERAGE(D8:D15))/3)*D31,"")</f>
        <v/>
      </c>
      <c r="E18" s="177" t="str">
        <f>IFERROR(((AVERAGE(E8:E15))/3)*D31,"")</f>
        <v/>
      </c>
      <c r="F18" s="177" t="str">
        <f>IFERROR(((AVERAGE(F8:F15))/3)*D31,"")</f>
        <v/>
      </c>
      <c r="G18" s="177" t="str">
        <f>IFERROR(((AVERAGE(G8:G15))/3)*D31,"")</f>
        <v/>
      </c>
      <c r="H18" s="177" t="str">
        <f>IFERROR(((AVERAGE(H8:H15))/3)*D31,"")</f>
        <v/>
      </c>
      <c r="I18" s="177" t="str">
        <f>IFERROR(((AVERAGE(I8:I15))/3)*D31,"")</f>
        <v/>
      </c>
      <c r="J18" s="177" t="str">
        <f>IFERROR(((AVERAGE(J8:J15))/3)*D31,"")</f>
        <v/>
      </c>
      <c r="K18" s="177" t="str">
        <f>IFERROR(((AVERAGE(K8:K15))/3)*D31,"")</f>
        <v/>
      </c>
      <c r="L18" s="177" t="str">
        <f>IFERROR(((AVERAGE(L8:L15))/3)*D31,"")</f>
        <v/>
      </c>
      <c r="M18" s="177" t="str">
        <f>IFERROR(((AVERAGE(M8:M15))/3)*D31,"")</f>
        <v/>
      </c>
      <c r="N18" s="177" t="str">
        <f>IFERROR(((AVERAGE(N8:N15))/3)*D31,"")</f>
        <v/>
      </c>
      <c r="O18" s="177" t="str">
        <f>IFERROR(((AVERAGE(O8:O15))/3)*D31,"")</f>
        <v/>
      </c>
      <c r="P18" s="287"/>
    </row>
    <row r="19" spans="1:16" ht="15.75" customHeight="1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287"/>
    </row>
    <row r="20" spans="1:16" ht="15.75" customHeight="1">
      <c r="A20" s="45"/>
      <c r="B20" s="68" t="s">
        <v>332</v>
      </c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287"/>
    </row>
    <row r="21" spans="1:16" ht="15.75" customHeight="1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287"/>
    </row>
    <row r="22" spans="1:16" ht="15.75" customHeight="1">
      <c r="A22" s="45"/>
      <c r="B22" s="45"/>
      <c r="C22" s="62" t="s">
        <v>306</v>
      </c>
      <c r="D22" s="62" t="s">
        <v>333</v>
      </c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287"/>
    </row>
    <row r="23" spans="1:16" ht="24" customHeight="1">
      <c r="A23" s="45"/>
      <c r="B23" s="45"/>
      <c r="C23" s="64"/>
      <c r="D23" s="106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287"/>
    </row>
    <row r="24" spans="1:16" ht="24" customHeight="1">
      <c r="A24" s="45"/>
      <c r="B24" s="45"/>
      <c r="C24" s="64"/>
      <c r="D24" s="106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287"/>
    </row>
    <row r="25" spans="1:16" ht="24" customHeight="1">
      <c r="A25" s="45"/>
      <c r="B25" s="45"/>
      <c r="C25" s="45"/>
      <c r="D25" s="106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287"/>
    </row>
    <row r="26" spans="1:16" ht="24" customHeight="1">
      <c r="A26" s="45"/>
      <c r="B26" s="45"/>
      <c r="C26" s="64"/>
      <c r="D26" s="106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287"/>
    </row>
    <row r="27" spans="1:16" ht="24" customHeight="1">
      <c r="A27" s="45"/>
      <c r="B27" s="45"/>
      <c r="C27" s="64"/>
      <c r="D27" s="106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287"/>
    </row>
    <row r="28" spans="1:16" ht="24" customHeight="1">
      <c r="A28" s="45"/>
      <c r="B28" s="45"/>
      <c r="C28" s="64"/>
      <c r="D28" s="106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287"/>
    </row>
    <row r="29" spans="1:16" ht="24" customHeight="1">
      <c r="A29" s="45"/>
      <c r="B29" s="45"/>
      <c r="C29" s="119"/>
      <c r="D29" s="106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287"/>
    </row>
    <row r="30" spans="1:16" ht="24" customHeight="1">
      <c r="A30" s="45"/>
      <c r="B30" s="45"/>
      <c r="C30" s="119"/>
      <c r="D30" s="106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287"/>
    </row>
    <row r="31" spans="1:16" ht="34.5" customHeight="1">
      <c r="A31" s="45"/>
      <c r="B31" s="45"/>
      <c r="C31" s="66" t="s">
        <v>334</v>
      </c>
      <c r="D31" s="178" t="str">
        <f>IFERROR(AVERAGE(D23:D30),"")</f>
        <v/>
      </c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287"/>
    </row>
    <row r="32" spans="1:16" ht="34.5" customHeight="1">
      <c r="A32" s="45"/>
      <c r="B32" s="45"/>
      <c r="C32" s="66" t="s">
        <v>335</v>
      </c>
      <c r="D32" s="179" t="str">
        <f>IFERROR(AVERAGE(D18:O18),"")</f>
        <v/>
      </c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287"/>
    </row>
    <row r="33" spans="1:16" ht="15.75" customHeight="1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287"/>
    </row>
    <row r="34" spans="1:16" ht="15.75" customHeight="1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287"/>
    </row>
    <row r="35" spans="1:16" ht="15.75" customHeight="1">
      <c r="A35" s="287"/>
      <c r="B35" s="287"/>
      <c r="C35" s="287"/>
      <c r="D35" s="287"/>
      <c r="E35" s="287"/>
      <c r="F35" s="287"/>
      <c r="G35" s="287"/>
      <c r="H35" s="287"/>
      <c r="I35" s="287"/>
      <c r="J35" s="287"/>
      <c r="K35" s="287"/>
      <c r="L35" s="287"/>
      <c r="M35" s="287"/>
      <c r="N35" s="287"/>
      <c r="O35" s="287"/>
      <c r="P35" s="287"/>
    </row>
    <row r="36" spans="1:16" ht="15.75" customHeight="1">
      <c r="A36" s="287"/>
      <c r="B36" s="287"/>
      <c r="C36" s="287"/>
      <c r="D36" s="287"/>
      <c r="E36" s="287"/>
      <c r="F36" s="287"/>
      <c r="G36" s="287"/>
      <c r="H36" s="287"/>
      <c r="I36" s="287"/>
      <c r="J36" s="287"/>
      <c r="K36" s="287"/>
      <c r="L36" s="287"/>
      <c r="M36" s="287"/>
      <c r="N36" s="287"/>
      <c r="O36" s="287"/>
      <c r="P36" s="287"/>
    </row>
    <row r="37" spans="1:16" ht="15.75" customHeight="1">
      <c r="A37" s="287"/>
      <c r="B37" s="287"/>
      <c r="C37" s="287"/>
      <c r="D37" s="287"/>
      <c r="E37" s="287"/>
      <c r="F37" s="287"/>
      <c r="G37" s="287"/>
      <c r="H37" s="287"/>
      <c r="I37" s="287"/>
      <c r="J37" s="287"/>
      <c r="K37" s="287"/>
      <c r="L37" s="287"/>
      <c r="M37" s="287"/>
      <c r="N37" s="287"/>
      <c r="O37" s="287"/>
      <c r="P37" s="287"/>
    </row>
    <row r="38" spans="1:16" ht="15.75" customHeight="1">
      <c r="A38" s="287"/>
      <c r="B38" s="287"/>
      <c r="C38" s="287"/>
      <c r="D38" s="287"/>
      <c r="E38" s="287"/>
      <c r="F38" s="287"/>
      <c r="G38" s="287"/>
      <c r="H38" s="287"/>
      <c r="I38" s="287"/>
      <c r="J38" s="287"/>
      <c r="K38" s="287"/>
      <c r="L38" s="287"/>
      <c r="M38" s="287"/>
      <c r="N38" s="287"/>
      <c r="O38" s="287"/>
      <c r="P38" s="287"/>
    </row>
    <row r="39" spans="1:16" ht="15.75" customHeight="1">
      <c r="A39" s="287"/>
      <c r="B39" s="287"/>
      <c r="C39" s="287"/>
      <c r="D39" s="287"/>
      <c r="E39" s="287"/>
      <c r="F39" s="287"/>
      <c r="G39" s="287"/>
      <c r="H39" s="287"/>
      <c r="I39" s="287"/>
      <c r="J39" s="287"/>
      <c r="K39" s="287"/>
      <c r="L39" s="287"/>
      <c r="M39" s="287"/>
      <c r="N39" s="287"/>
      <c r="O39" s="287"/>
      <c r="P39" s="287"/>
    </row>
    <row r="40" spans="1:16" ht="15.75" customHeight="1">
      <c r="A40" s="287"/>
      <c r="B40" s="287"/>
      <c r="C40" s="287"/>
      <c r="D40" s="287"/>
      <c r="E40" s="287"/>
      <c r="F40" s="287"/>
      <c r="G40" s="287"/>
      <c r="H40" s="287"/>
      <c r="I40" s="287"/>
      <c r="J40" s="287"/>
      <c r="K40" s="287"/>
      <c r="L40" s="287"/>
      <c r="M40" s="287"/>
      <c r="N40" s="287"/>
      <c r="O40" s="287"/>
      <c r="P40" s="287"/>
    </row>
    <row r="41" spans="1:16" ht="15.75" customHeight="1">
      <c r="A41" s="287"/>
      <c r="B41" s="287"/>
      <c r="C41" s="287"/>
      <c r="D41" s="287"/>
      <c r="E41" s="287"/>
      <c r="F41" s="287"/>
      <c r="G41" s="287"/>
      <c r="H41" s="287"/>
      <c r="I41" s="287"/>
      <c r="J41" s="287"/>
      <c r="K41" s="287"/>
      <c r="L41" s="287"/>
      <c r="M41" s="287"/>
      <c r="N41" s="287"/>
      <c r="O41" s="287"/>
      <c r="P41" s="287"/>
    </row>
    <row r="42" spans="1:16" ht="15.75" customHeight="1">
      <c r="A42" s="287"/>
      <c r="B42" s="287"/>
      <c r="C42" s="287"/>
      <c r="D42" s="287"/>
      <c r="E42" s="287"/>
      <c r="F42" s="287"/>
      <c r="G42" s="287"/>
      <c r="H42" s="287"/>
      <c r="I42" s="287"/>
      <c r="J42" s="287"/>
      <c r="K42" s="287"/>
      <c r="L42" s="287"/>
      <c r="M42" s="287"/>
      <c r="N42" s="287"/>
      <c r="O42" s="287"/>
      <c r="P42" s="287"/>
    </row>
    <row r="43" spans="1:16" ht="15.75" customHeight="1">
      <c r="A43" s="287"/>
      <c r="B43" s="287"/>
      <c r="C43" s="287"/>
      <c r="D43" s="287"/>
      <c r="E43" s="287"/>
      <c r="F43" s="287"/>
      <c r="G43" s="287"/>
      <c r="H43" s="287"/>
      <c r="I43" s="287"/>
      <c r="J43" s="287"/>
      <c r="K43" s="287"/>
      <c r="L43" s="287"/>
      <c r="M43" s="287"/>
      <c r="N43" s="287"/>
      <c r="O43" s="287"/>
      <c r="P43" s="287"/>
    </row>
    <row r="44" spans="1:16" ht="15.75" customHeight="1">
      <c r="A44" s="286"/>
      <c r="B44" s="286"/>
      <c r="C44" s="286"/>
      <c r="D44" s="286"/>
      <c r="E44" s="286"/>
      <c r="F44" s="286"/>
      <c r="G44" s="286"/>
      <c r="H44" s="286"/>
      <c r="I44" s="286"/>
      <c r="J44" s="286"/>
      <c r="K44" s="286"/>
      <c r="L44" s="286"/>
      <c r="M44" s="286"/>
      <c r="N44" s="286"/>
      <c r="O44" s="286"/>
      <c r="P44" s="286"/>
    </row>
    <row r="45" spans="1:16" ht="15.75" customHeight="1">
      <c r="A45" s="286"/>
      <c r="B45" s="286"/>
      <c r="C45" s="286"/>
      <c r="D45" s="286"/>
      <c r="E45" s="286"/>
      <c r="F45" s="286"/>
      <c r="G45" s="286"/>
      <c r="H45" s="286"/>
      <c r="I45" s="286"/>
      <c r="J45" s="286"/>
      <c r="K45" s="286"/>
      <c r="L45" s="286"/>
      <c r="M45" s="286"/>
      <c r="N45" s="286"/>
      <c r="O45" s="286"/>
      <c r="P45" s="286"/>
    </row>
    <row r="46" spans="1:16" ht="15.75" customHeight="1">
      <c r="A46" s="286"/>
      <c r="B46" s="286"/>
      <c r="C46" s="286"/>
      <c r="D46" s="286"/>
      <c r="E46" s="286"/>
      <c r="F46" s="286"/>
      <c r="G46" s="286"/>
      <c r="H46" s="286"/>
      <c r="I46" s="286"/>
      <c r="J46" s="286"/>
      <c r="K46" s="286"/>
      <c r="L46" s="286"/>
      <c r="M46" s="286"/>
      <c r="N46" s="286"/>
      <c r="O46" s="286"/>
      <c r="P46" s="286"/>
    </row>
    <row r="47" spans="1:16" ht="15.75" customHeight="1">
      <c r="A47" s="286"/>
      <c r="B47" s="286"/>
      <c r="C47" s="286"/>
      <c r="D47" s="286"/>
      <c r="E47" s="286"/>
      <c r="F47" s="286"/>
      <c r="G47" s="286"/>
      <c r="H47" s="286"/>
      <c r="I47" s="286"/>
      <c r="J47" s="286"/>
      <c r="K47" s="286"/>
      <c r="L47" s="286"/>
      <c r="M47" s="286"/>
      <c r="N47" s="286"/>
      <c r="O47" s="286"/>
      <c r="P47" s="286"/>
    </row>
    <row r="48" spans="1:16" ht="15.75" customHeight="1">
      <c r="A48" s="286"/>
      <c r="B48" s="286"/>
      <c r="C48" s="286"/>
      <c r="D48" s="286"/>
      <c r="E48" s="286"/>
      <c r="F48" s="286"/>
      <c r="G48" s="286"/>
      <c r="H48" s="286"/>
      <c r="I48" s="286"/>
      <c r="J48" s="286"/>
      <c r="K48" s="286"/>
      <c r="L48" s="286"/>
      <c r="M48" s="286"/>
      <c r="N48" s="286"/>
      <c r="O48" s="286"/>
      <c r="P48" s="286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algorithmName="SHA-512" hashValue="U5WEdvXdmUiEonHdjMMR30H+BOiYZYfDNs55WO6uf/3aPP/6Qrn8pBf60hoxS07TUCgelCMRnJnAGR2eJYkMxQ==" saltValue="T5i2dc7CQ3ZLnRMlMsblaw==" spinCount="100000" sheet="1" objects="1" scenarios="1"/>
  <mergeCells count="8">
    <mergeCell ref="B16:C16"/>
    <mergeCell ref="B17:C17"/>
    <mergeCell ref="B18:C18"/>
    <mergeCell ref="B1:C1"/>
    <mergeCell ref="D1:F1"/>
    <mergeCell ref="B2:C2"/>
    <mergeCell ref="D2:F2"/>
    <mergeCell ref="B4:O5"/>
  </mergeCells>
  <conditionalFormatting sqref="D17:O17">
    <cfRule type="cellIs" dxfId="1" priority="1" operator="equal">
      <formula>"N"</formula>
    </cfRule>
    <cfRule type="cellIs" dxfId="0" priority="2" operator="equal">
      <formula>"Y"</formula>
    </cfRule>
  </conditionalFormatting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1"/>
  <dimension ref="A1:A1000"/>
  <sheetViews>
    <sheetView workbookViewId="0"/>
  </sheetViews>
  <sheetFormatPr defaultColWidth="11.125" defaultRowHeight="15" customHeight="1"/>
  <cols>
    <col min="1" max="6" width="11" customWidth="1"/>
    <col min="7" max="26" width="11.125" customWidth="1"/>
  </cols>
  <sheetData>
    <row r="1" spans="1:1" ht="15.75" customHeight="1">
      <c r="A1" s="286"/>
    </row>
    <row r="2" spans="1:1" ht="15.75" customHeight="1">
      <c r="A2" s="2" t="s">
        <v>336</v>
      </c>
    </row>
    <row r="3" spans="1:1" ht="15.75" customHeight="1">
      <c r="A3" s="286"/>
    </row>
    <row r="4" spans="1:1" ht="15.75" customHeight="1">
      <c r="A4" s="286"/>
    </row>
    <row r="5" spans="1:1" ht="15.75" customHeight="1">
      <c r="A5" s="2" t="s">
        <v>337</v>
      </c>
    </row>
    <row r="6" spans="1:1" ht="15.75" customHeight="1">
      <c r="A6" s="286"/>
    </row>
    <row r="7" spans="1:1" ht="15.75" customHeight="1">
      <c r="A7" s="286"/>
    </row>
    <row r="8" spans="1:1" ht="15.75" customHeight="1">
      <c r="A8" s="286"/>
    </row>
    <row r="9" spans="1:1" ht="15.75" customHeight="1">
      <c r="A9" s="286"/>
    </row>
    <row r="10" spans="1:1" ht="15.75" customHeight="1">
      <c r="A10" s="286"/>
    </row>
    <row r="11" spans="1:1" ht="15.75" customHeight="1">
      <c r="A11" s="286"/>
    </row>
    <row r="12" spans="1:1" ht="15.75" customHeight="1">
      <c r="A12" s="286"/>
    </row>
    <row r="13" spans="1:1" ht="15.75" customHeight="1">
      <c r="A13" s="286"/>
    </row>
    <row r="14" spans="1:1" ht="15.75" customHeight="1">
      <c r="A14" s="286"/>
    </row>
    <row r="15" spans="1:1" ht="15.75" customHeight="1">
      <c r="A15" s="286"/>
    </row>
    <row r="16" spans="1:1" ht="15.75" customHeight="1">
      <c r="A16" s="286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ITO</dc:creator>
  <cp:keywords/>
  <dc:description/>
  <cp:lastModifiedBy>Irenelle Dajero</cp:lastModifiedBy>
  <cp:revision/>
  <dcterms:created xsi:type="dcterms:W3CDTF">2024-03-12T07:11:29Z</dcterms:created>
  <dcterms:modified xsi:type="dcterms:W3CDTF">2026-07-17T06:38:38Z</dcterms:modified>
  <cp:category/>
  <cp:contentStatus/>
</cp:coreProperties>
</file>